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dalldan\Downloads\"/>
    </mc:Choice>
  </mc:AlternateContent>
  <bookViews>
    <workbookView xWindow="0" yWindow="0" windowWidth="28800" windowHeight="12000" tabRatio="916"/>
  </bookViews>
  <sheets>
    <sheet name="About" sheetId="2" r:id="rId1"/>
    <sheet name="INFORM Severity - hidden" sheetId="3" state="hidden" r:id="rId2"/>
    <sheet name="INFORM Severity - all crises" sheetId="4" r:id="rId3"/>
    <sheet name="INFORM Severity - country" sheetId="5" r:id="rId4"/>
    <sheet name="Impact of the crisis" sheetId="6" r:id="rId5"/>
    <sheet name="Conditions of people affected" sheetId="7" r:id="rId6"/>
    <sheet name="Complexity of the crisis" sheetId="8" r:id="rId7"/>
    <sheet name="Core Indicators" sheetId="9" r:id="rId8"/>
    <sheet name="Crisis Indicator Data" sheetId="10" r:id="rId9"/>
    <sheet name="Reliability" sheetId="11" r:id="rId10"/>
    <sheet name="Country Indicator Data" sheetId="12" r:id="rId11"/>
    <sheet name="Regional Crises" sheetId="13" r:id="rId12"/>
    <sheet name="Data Reliability" sheetId="14" r:id="rId13"/>
    <sheet name="Reliability_updated" sheetId="15" r:id="rId14"/>
    <sheet name="Indicator Metadata" sheetId="16" r:id="rId15"/>
    <sheet name="Trends" sheetId="17" r:id="rId16"/>
    <sheet name="Crisis info" sheetId="18" r:id="rId17"/>
    <sheet name="Lists" sheetId="19" r:id="rId18"/>
    <sheet name="Log" sheetId="1" r:id="rId19"/>
    <sheet name="Indicator Date hidden" sheetId="20" state="hidden" r:id="rId20"/>
    <sheet name="Indicator Date hidden2" sheetId="21" state="hidden" r:id="rId21"/>
    <sheet name="Imputed and missing data hidden" sheetId="22" state="hidden" r:id="rId22"/>
  </sheets>
  <definedNames>
    <definedName name="_2012.06.11___GFM_Indicator_List" localSheetId="14">'Indicator Metadata'!$D$18:$J$36</definedName>
    <definedName name="_2012.06.11___GFM_Indicator_List_1" localSheetId="14">'Indicator Metadata'!$D$18:$J$36</definedName>
    <definedName name="_2012.06.11___GFM_Indicator_List_2" localSheetId="14">'Indicator Metadata'!$D$16:$J$36</definedName>
    <definedName name="_xlnm._FilterDatabase" localSheetId="16" hidden="1">'Crisis info'!$A$1:$Q$172</definedName>
    <definedName name="_xlnm._FilterDatabase" localSheetId="2" hidden="1">'INFORM Severity - all crises'!$A$4:$T$143</definedName>
    <definedName name="_xlnm._FilterDatabase" localSheetId="3" hidden="1">'INFORM Severity - country'!$A$4:$T$143</definedName>
    <definedName name="_xlnm._FilterDatabase" localSheetId="1" hidden="1">'INFORM Severity - hidden'!$A$4:$T$155</definedName>
    <definedName name="_xlnm._FilterDatabase" localSheetId="17" hidden="1">Lists!$A$1:$L$173</definedName>
    <definedName name="_xlnm._FilterDatabase" localSheetId="18" hidden="1">Log!$A$1:$M$5163</definedName>
    <definedName name="_Key1" localSheetId="4" hidden="1">#REF!</definedName>
    <definedName name="_Key1" localSheetId="19" hidden="1">#REF!</definedName>
    <definedName name="_Key1" localSheetId="14" hidden="1">#REF!</definedName>
    <definedName name="_Key1" hidden="1">#REF!</definedName>
    <definedName name="_Order1" hidden="1">255</definedName>
    <definedName name="_Sort" localSheetId="4" hidden="1">#REF!</definedName>
    <definedName name="_Sort" localSheetId="19" hidden="1">#REF!</definedName>
    <definedName name="_Sort" localSheetId="14" hidden="1">#REF!</definedName>
    <definedName name="_Sort" hidden="1">#REF!</definedName>
    <definedName name="aa" localSheetId="19" hidden="1">#REF!</definedName>
    <definedName name="aa" localSheetId="14" hidden="1">#REF!</definedName>
    <definedName name="aa" hidden="1">#REF!</definedName>
    <definedName name="CrisisList">'Crisis Indicator Data'!$A$13:$A$28</definedName>
    <definedName name="CrisisType">VLOOKUP(#REF!,#REF!,2,FALSE)</definedName>
    <definedName name="iCrisisType" localSheetId="0">INDIRECT(CrisisType)</definedName>
    <definedName name="iCrisisType" localSheetId="1">INDIRECT(CrisisType)</definedName>
    <definedName name="iCrisisType">INDIRECT(CrisisType)</definedName>
    <definedName name="iIcons_a5">INDIRECT(#REF!)</definedName>
    <definedName name="iIcons_a8">INDIRECT(#REF!)</definedName>
    <definedName name="_xlnm.Print_Area" localSheetId="0">About!$A$1:$A$18</definedName>
    <definedName name="_xlnm.Print_Area" localSheetId="4">'Impact of the crisis'!$A$1:$AB$144</definedName>
    <definedName name="_xlnm.Print_Area" localSheetId="2">'INFORM Severity - all crises'!$A$1:$U$158</definedName>
    <definedName name="_xlnm.Print_Area" localSheetId="3">'INFORM Severity - country'!$A$1:$U$95</definedName>
    <definedName name="_xlnm.Print_Area" localSheetId="1">'INFORM Severity - hidden'!$A$1:$T$143</definedName>
    <definedName name="_xlnm.Print_Titles" localSheetId="4">'Impact of the crisis'!$1:$5</definedName>
    <definedName name="_xlnm.Print_Titles" localSheetId="1">'INFORM Severity - hidden'!$2:$2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Z192" i="22" l="1"/>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192" i="22"/>
  <c r="J192" i="22"/>
  <c r="I192" i="22"/>
  <c r="H192" i="22"/>
  <c r="G192" i="22"/>
  <c r="F192" i="22"/>
  <c r="E192" i="22"/>
  <c r="D192" i="22"/>
  <c r="C192" i="22"/>
  <c r="B192" i="22"/>
  <c r="BA192" i="22" s="1"/>
  <c r="BB192" i="22" s="1"/>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191" i="22"/>
  <c r="J191" i="22"/>
  <c r="I191" i="22"/>
  <c r="H191" i="22"/>
  <c r="G191" i="22"/>
  <c r="F191" i="22"/>
  <c r="E191" i="22"/>
  <c r="D191" i="22"/>
  <c r="C191" i="22"/>
  <c r="B191" i="22"/>
  <c r="BA191" i="22" s="1"/>
  <c r="BB191" i="22" s="1"/>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190" i="22"/>
  <c r="J190" i="22"/>
  <c r="I190" i="22"/>
  <c r="H190" i="22"/>
  <c r="G190" i="22"/>
  <c r="F190" i="22"/>
  <c r="E190" i="22"/>
  <c r="D190" i="22"/>
  <c r="C190" i="22"/>
  <c r="B190" i="22"/>
  <c r="BA190" i="22" s="1"/>
  <c r="BB190" i="22" s="1"/>
  <c r="BA189" i="22"/>
  <c r="BB189" i="22" s="1"/>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189" i="22"/>
  <c r="J189" i="22"/>
  <c r="I189" i="22"/>
  <c r="H189" i="22"/>
  <c r="G189" i="22"/>
  <c r="F189" i="22"/>
  <c r="E189" i="22"/>
  <c r="D189" i="22"/>
  <c r="C189" i="22"/>
  <c r="B189"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188" i="22"/>
  <c r="J188" i="22"/>
  <c r="I188" i="22"/>
  <c r="H188" i="22"/>
  <c r="G188" i="22"/>
  <c r="F188" i="22"/>
  <c r="E188" i="22"/>
  <c r="D188" i="22"/>
  <c r="C188" i="22"/>
  <c r="B188" i="22"/>
  <c r="BA188" i="22" s="1"/>
  <c r="BB188" i="22" s="1"/>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187" i="22"/>
  <c r="J187" i="22"/>
  <c r="I187" i="22"/>
  <c r="H187" i="22"/>
  <c r="G187" i="22"/>
  <c r="F187" i="22"/>
  <c r="E187" i="22"/>
  <c r="D187" i="22"/>
  <c r="C187" i="22"/>
  <c r="B187" i="22"/>
  <c r="BA187" i="22" s="1"/>
  <c r="BB187" i="22" s="1"/>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186" i="22"/>
  <c r="J186" i="22"/>
  <c r="I186" i="22"/>
  <c r="H186" i="22"/>
  <c r="G186" i="22"/>
  <c r="F186" i="22"/>
  <c r="E186" i="22"/>
  <c r="D186" i="22"/>
  <c r="C186" i="22"/>
  <c r="B186" i="22"/>
  <c r="BA186" i="22" s="1"/>
  <c r="BB186" i="22" s="1"/>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185" i="22"/>
  <c r="J185" i="22"/>
  <c r="I185" i="22"/>
  <c r="H185" i="22"/>
  <c r="G185" i="22"/>
  <c r="F185" i="22"/>
  <c r="E185" i="22"/>
  <c r="D185" i="22"/>
  <c r="C185" i="22"/>
  <c r="B185" i="22"/>
  <c r="BA185" i="22" s="1"/>
  <c r="BB185" i="22" s="1"/>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184" i="22"/>
  <c r="J184" i="22"/>
  <c r="I184" i="22"/>
  <c r="H184" i="22"/>
  <c r="G184" i="22"/>
  <c r="F184" i="22"/>
  <c r="E184" i="22"/>
  <c r="D184" i="22"/>
  <c r="C184" i="22"/>
  <c r="B184"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183" i="22"/>
  <c r="J183" i="22"/>
  <c r="I183" i="22"/>
  <c r="H183" i="22"/>
  <c r="G183" i="22"/>
  <c r="F183" i="22"/>
  <c r="E183" i="22"/>
  <c r="D183" i="22"/>
  <c r="C183" i="22"/>
  <c r="B183" i="22"/>
  <c r="BA183" i="22" s="1"/>
  <c r="BB183" i="22" s="1"/>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182" i="22"/>
  <c r="J182" i="22"/>
  <c r="I182" i="22"/>
  <c r="H182" i="22"/>
  <c r="G182" i="22"/>
  <c r="F182" i="22"/>
  <c r="E182" i="22"/>
  <c r="D182" i="22"/>
  <c r="C182" i="22"/>
  <c r="B182" i="22"/>
  <c r="BA182" i="22" s="1"/>
  <c r="BB182" i="22" s="1"/>
  <c r="BA181" i="22"/>
  <c r="BB181" i="22" s="1"/>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181" i="22"/>
  <c r="J181" i="22"/>
  <c r="I181" i="22"/>
  <c r="H181" i="22"/>
  <c r="G181" i="22"/>
  <c r="F181" i="22"/>
  <c r="E181" i="22"/>
  <c r="D181" i="22"/>
  <c r="C181" i="22"/>
  <c r="B181"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180" i="22"/>
  <c r="J180" i="22"/>
  <c r="I180" i="22"/>
  <c r="H180" i="22"/>
  <c r="G180" i="22"/>
  <c r="F180" i="22"/>
  <c r="E180" i="22"/>
  <c r="D180" i="22"/>
  <c r="C180" i="22"/>
  <c r="B180" i="22"/>
  <c r="BA180" i="22" s="1"/>
  <c r="BB180" i="22" s="1"/>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179" i="22"/>
  <c r="J179" i="22"/>
  <c r="I179" i="22"/>
  <c r="H179" i="22"/>
  <c r="G179" i="22"/>
  <c r="F179" i="22"/>
  <c r="E179" i="22"/>
  <c r="D179" i="22"/>
  <c r="C179" i="22"/>
  <c r="B179" i="22"/>
  <c r="BA179" i="22" s="1"/>
  <c r="BB179" i="22" s="1"/>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178" i="22"/>
  <c r="J178" i="22"/>
  <c r="I178" i="22"/>
  <c r="H178" i="22"/>
  <c r="G178" i="22"/>
  <c r="F178" i="22"/>
  <c r="E178" i="22"/>
  <c r="D178" i="22"/>
  <c r="C178" i="22"/>
  <c r="B178" i="22"/>
  <c r="BA178" i="22" s="1"/>
  <c r="BB178" i="22" s="1"/>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177" i="22"/>
  <c r="J177" i="22"/>
  <c r="I177" i="22"/>
  <c r="H177" i="22"/>
  <c r="G177" i="22"/>
  <c r="F177" i="22"/>
  <c r="E177" i="22"/>
  <c r="D177" i="22"/>
  <c r="C177" i="22"/>
  <c r="B177" i="22"/>
  <c r="BA177" i="22" s="1"/>
  <c r="BB177" i="22" s="1"/>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176" i="22"/>
  <c r="J176" i="22"/>
  <c r="I176" i="22"/>
  <c r="H176" i="22"/>
  <c r="G176" i="22"/>
  <c r="F176" i="22"/>
  <c r="E176" i="22"/>
  <c r="D176" i="22"/>
  <c r="C176" i="22"/>
  <c r="B176"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175" i="22"/>
  <c r="J175" i="22"/>
  <c r="I175" i="22"/>
  <c r="H175" i="22"/>
  <c r="G175" i="22"/>
  <c r="F175" i="22"/>
  <c r="E175" i="22"/>
  <c r="D175" i="22"/>
  <c r="C175" i="22"/>
  <c r="B175" i="22"/>
  <c r="BA175" i="22" s="1"/>
  <c r="BB175" i="22" s="1"/>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174" i="22"/>
  <c r="J174" i="22"/>
  <c r="I174" i="22"/>
  <c r="H174" i="22"/>
  <c r="G174" i="22"/>
  <c r="F174" i="22"/>
  <c r="E174" i="22"/>
  <c r="D174" i="22"/>
  <c r="C174" i="22"/>
  <c r="B174" i="22"/>
  <c r="BA174" i="22" s="1"/>
  <c r="BB174" i="22" s="1"/>
  <c r="BA173" i="22"/>
  <c r="BB173" i="22" s="1"/>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173" i="22"/>
  <c r="J173" i="22"/>
  <c r="I173" i="22"/>
  <c r="H173" i="22"/>
  <c r="G173" i="22"/>
  <c r="F173" i="22"/>
  <c r="E173" i="22"/>
  <c r="D173" i="22"/>
  <c r="C173" i="22"/>
  <c r="B173"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172" i="22"/>
  <c r="J172" i="22"/>
  <c r="I172" i="22"/>
  <c r="H172" i="22"/>
  <c r="G172" i="22"/>
  <c r="F172" i="22"/>
  <c r="E172" i="22"/>
  <c r="D172" i="22"/>
  <c r="C172" i="22"/>
  <c r="B172" i="22"/>
  <c r="BA172" i="22" s="1"/>
  <c r="BB172" i="22" s="1"/>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171" i="22"/>
  <c r="J171" i="22"/>
  <c r="I171" i="22"/>
  <c r="H171" i="22"/>
  <c r="G171" i="22"/>
  <c r="F171" i="22"/>
  <c r="E171" i="22"/>
  <c r="D171" i="22"/>
  <c r="C171" i="22"/>
  <c r="B171" i="22"/>
  <c r="BA171" i="22" s="1"/>
  <c r="BB171" i="22" s="1"/>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170" i="22"/>
  <c r="J170" i="22"/>
  <c r="I170" i="22"/>
  <c r="H170" i="22"/>
  <c r="G170" i="22"/>
  <c r="F170" i="22"/>
  <c r="E170" i="22"/>
  <c r="D170" i="22"/>
  <c r="C170" i="22"/>
  <c r="B170" i="22"/>
  <c r="BA170" i="22" s="1"/>
  <c r="BB170" i="22" s="1"/>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169" i="22"/>
  <c r="J169" i="22"/>
  <c r="I169" i="22"/>
  <c r="H169" i="22"/>
  <c r="G169" i="22"/>
  <c r="F169" i="22"/>
  <c r="E169" i="22"/>
  <c r="D169" i="22"/>
  <c r="C169" i="22"/>
  <c r="B169" i="22"/>
  <c r="BA169" i="22" s="1"/>
  <c r="BB169" i="22" s="1"/>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168" i="22"/>
  <c r="J168" i="22"/>
  <c r="I168" i="22"/>
  <c r="H168" i="22"/>
  <c r="G168" i="22"/>
  <c r="F168" i="22"/>
  <c r="E168" i="22"/>
  <c r="D168" i="22"/>
  <c r="C168" i="22"/>
  <c r="B168"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167" i="22"/>
  <c r="J167" i="22"/>
  <c r="I167" i="22"/>
  <c r="H167" i="22"/>
  <c r="G167" i="22"/>
  <c r="F167" i="22"/>
  <c r="E167" i="22"/>
  <c r="D167" i="22"/>
  <c r="C167" i="22"/>
  <c r="B167" i="22"/>
  <c r="BA167" i="22" s="1"/>
  <c r="BB167" i="22" s="1"/>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166" i="22"/>
  <c r="J166" i="22"/>
  <c r="I166" i="22"/>
  <c r="H166" i="22"/>
  <c r="G166" i="22"/>
  <c r="F166" i="22"/>
  <c r="E166" i="22"/>
  <c r="D166" i="22"/>
  <c r="C166" i="22"/>
  <c r="B166" i="22"/>
  <c r="BA166" i="22" s="1"/>
  <c r="BB166" i="22" s="1"/>
  <c r="BA165" i="22"/>
  <c r="BB165" i="22" s="1"/>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165" i="22"/>
  <c r="J165" i="22"/>
  <c r="I165" i="22"/>
  <c r="H165" i="22"/>
  <c r="G165" i="22"/>
  <c r="F165" i="22"/>
  <c r="E165" i="22"/>
  <c r="D165" i="22"/>
  <c r="C165" i="22"/>
  <c r="B165"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164" i="22"/>
  <c r="J164" i="22"/>
  <c r="I164" i="22"/>
  <c r="H164" i="22"/>
  <c r="G164" i="22"/>
  <c r="F164" i="22"/>
  <c r="E164" i="22"/>
  <c r="D164" i="22"/>
  <c r="C164" i="22"/>
  <c r="B164" i="22"/>
  <c r="BA164" i="22" s="1"/>
  <c r="BB164" i="22" s="1"/>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163" i="22"/>
  <c r="J163" i="22"/>
  <c r="I163" i="22"/>
  <c r="H163" i="22"/>
  <c r="G163" i="22"/>
  <c r="F163" i="22"/>
  <c r="E163" i="22"/>
  <c r="D163" i="22"/>
  <c r="C163" i="22"/>
  <c r="B163" i="22"/>
  <c r="BA163" i="22" s="1"/>
  <c r="BB163" i="22" s="1"/>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162" i="22"/>
  <c r="J162" i="22"/>
  <c r="I162" i="22"/>
  <c r="H162" i="22"/>
  <c r="G162" i="22"/>
  <c r="F162" i="22"/>
  <c r="E162" i="22"/>
  <c r="D162" i="22"/>
  <c r="C162" i="22"/>
  <c r="B162" i="22"/>
  <c r="BA162" i="22" s="1"/>
  <c r="BB162" i="22" s="1"/>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161" i="22"/>
  <c r="J161" i="22"/>
  <c r="I161" i="22"/>
  <c r="H161" i="22"/>
  <c r="G161" i="22"/>
  <c r="F161" i="22"/>
  <c r="E161" i="22"/>
  <c r="D161" i="22"/>
  <c r="C161" i="22"/>
  <c r="B161" i="22"/>
  <c r="BA161" i="22" s="1"/>
  <c r="BB161" i="22" s="1"/>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160" i="22"/>
  <c r="J160" i="22"/>
  <c r="I160" i="22"/>
  <c r="H160" i="22"/>
  <c r="G160" i="22"/>
  <c r="F160" i="22"/>
  <c r="E160" i="22"/>
  <c r="D160" i="22"/>
  <c r="C160" i="22"/>
  <c r="B160"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159" i="22"/>
  <c r="J159" i="22"/>
  <c r="I159" i="22"/>
  <c r="H159" i="22"/>
  <c r="G159" i="22"/>
  <c r="F159" i="22"/>
  <c r="E159" i="22"/>
  <c r="D159" i="22"/>
  <c r="C159" i="22"/>
  <c r="B159" i="22"/>
  <c r="BA159" i="22" s="1"/>
  <c r="BB159" i="22" s="1"/>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158" i="22"/>
  <c r="J158" i="22"/>
  <c r="I158" i="22"/>
  <c r="H158" i="22"/>
  <c r="G158" i="22"/>
  <c r="F158" i="22"/>
  <c r="E158" i="22"/>
  <c r="D158" i="22"/>
  <c r="C158" i="22"/>
  <c r="B158" i="22"/>
  <c r="BA158" i="22" s="1"/>
  <c r="BB158" i="22" s="1"/>
  <c r="BA157" i="22"/>
  <c r="BB157" i="22" s="1"/>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157" i="22"/>
  <c r="J157" i="22"/>
  <c r="I157" i="22"/>
  <c r="H157" i="22"/>
  <c r="G157" i="22"/>
  <c r="F157" i="22"/>
  <c r="E157" i="22"/>
  <c r="D157" i="22"/>
  <c r="C157" i="22"/>
  <c r="B157"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156" i="22"/>
  <c r="J156" i="22"/>
  <c r="I156" i="22"/>
  <c r="H156" i="22"/>
  <c r="G156" i="22"/>
  <c r="F156" i="22"/>
  <c r="E156" i="22"/>
  <c r="D156" i="22"/>
  <c r="C156" i="22"/>
  <c r="B156" i="22"/>
  <c r="BA156" i="22" s="1"/>
  <c r="BB156" i="22" s="1"/>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155" i="22"/>
  <c r="J155" i="22"/>
  <c r="I155" i="22"/>
  <c r="H155" i="22"/>
  <c r="G155" i="22"/>
  <c r="F155" i="22"/>
  <c r="E155" i="22"/>
  <c r="D155" i="22"/>
  <c r="C155" i="22"/>
  <c r="B155" i="22"/>
  <c r="BA155" i="22" s="1"/>
  <c r="BB155" i="22" s="1"/>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154" i="22"/>
  <c r="J154" i="22"/>
  <c r="I154" i="22"/>
  <c r="H154" i="22"/>
  <c r="G154" i="22"/>
  <c r="F154" i="22"/>
  <c r="E154" i="22"/>
  <c r="D154" i="22"/>
  <c r="C154" i="22"/>
  <c r="B154" i="22"/>
  <c r="BA154" i="22" s="1"/>
  <c r="BB154" i="22" s="1"/>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153" i="22"/>
  <c r="J153" i="22"/>
  <c r="I153" i="22"/>
  <c r="H153" i="22"/>
  <c r="G153" i="22"/>
  <c r="F153" i="22"/>
  <c r="E153" i="22"/>
  <c r="D153" i="22"/>
  <c r="C153" i="22"/>
  <c r="B153" i="22"/>
  <c r="BA153" i="22" s="1"/>
  <c r="BB153" i="22" s="1"/>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152" i="22"/>
  <c r="J152" i="22"/>
  <c r="I152" i="22"/>
  <c r="H152" i="22"/>
  <c r="G152" i="22"/>
  <c r="F152" i="22"/>
  <c r="E152" i="22"/>
  <c r="D152" i="22"/>
  <c r="C152" i="22"/>
  <c r="B152"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151" i="22"/>
  <c r="J151" i="22"/>
  <c r="I151" i="22"/>
  <c r="H151" i="22"/>
  <c r="G151" i="22"/>
  <c r="F151" i="22"/>
  <c r="E151" i="22"/>
  <c r="D151" i="22"/>
  <c r="C151" i="22"/>
  <c r="B151" i="22"/>
  <c r="BA151" i="22" s="1"/>
  <c r="BB151" i="22" s="1"/>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150" i="22"/>
  <c r="J150" i="22"/>
  <c r="I150" i="22"/>
  <c r="H150" i="22"/>
  <c r="G150" i="22"/>
  <c r="F150" i="22"/>
  <c r="E150" i="22"/>
  <c r="D150" i="22"/>
  <c r="C150" i="22"/>
  <c r="B150" i="22"/>
  <c r="BA150" i="22" s="1"/>
  <c r="BB150" i="22" s="1"/>
  <c r="BA149" i="22"/>
  <c r="BB149" i="22" s="1"/>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149" i="22"/>
  <c r="J149" i="22"/>
  <c r="I149" i="22"/>
  <c r="H149" i="22"/>
  <c r="G149" i="22"/>
  <c r="F149" i="22"/>
  <c r="E149" i="22"/>
  <c r="D149" i="22"/>
  <c r="C149" i="22"/>
  <c r="B149"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148" i="22"/>
  <c r="J148" i="22"/>
  <c r="I148" i="22"/>
  <c r="H148" i="22"/>
  <c r="G148" i="22"/>
  <c r="F148" i="22"/>
  <c r="E148" i="22"/>
  <c r="D148" i="22"/>
  <c r="C148" i="22"/>
  <c r="B148" i="22"/>
  <c r="BA148" i="22" s="1"/>
  <c r="BB148" i="22" s="1"/>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147" i="22"/>
  <c r="J147" i="22"/>
  <c r="I147" i="22"/>
  <c r="H147" i="22"/>
  <c r="G147" i="22"/>
  <c r="F147" i="22"/>
  <c r="E147" i="22"/>
  <c r="D147" i="22"/>
  <c r="C147" i="22"/>
  <c r="B147" i="22"/>
  <c r="BA147" i="22" s="1"/>
  <c r="BB147" i="22" s="1"/>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146" i="22"/>
  <c r="J146" i="22"/>
  <c r="I146" i="22"/>
  <c r="H146" i="22"/>
  <c r="G146" i="22"/>
  <c r="F146" i="22"/>
  <c r="E146" i="22"/>
  <c r="D146" i="22"/>
  <c r="C146" i="22"/>
  <c r="B146" i="22"/>
  <c r="BA146" i="22" s="1"/>
  <c r="BB146" i="22" s="1"/>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145" i="22"/>
  <c r="J145" i="22"/>
  <c r="I145" i="22"/>
  <c r="H145" i="22"/>
  <c r="G145" i="22"/>
  <c r="F145" i="22"/>
  <c r="E145" i="22"/>
  <c r="D145" i="22"/>
  <c r="C145" i="22"/>
  <c r="B145" i="22"/>
  <c r="BA145" i="22" s="1"/>
  <c r="BB145" i="22" s="1"/>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144" i="22"/>
  <c r="J144" i="22"/>
  <c r="I144" i="22"/>
  <c r="H144" i="22"/>
  <c r="G144" i="22"/>
  <c r="F144" i="22"/>
  <c r="E144" i="22"/>
  <c r="D144" i="22"/>
  <c r="C144" i="22"/>
  <c r="B144"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143" i="22"/>
  <c r="J143" i="22"/>
  <c r="I143" i="22"/>
  <c r="H143" i="22"/>
  <c r="G143" i="22"/>
  <c r="F143" i="22"/>
  <c r="E143" i="22"/>
  <c r="D143" i="22"/>
  <c r="C143" i="22"/>
  <c r="B143" i="22"/>
  <c r="BA143" i="22" s="1"/>
  <c r="BB143" i="22" s="1"/>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142" i="22"/>
  <c r="J142" i="22"/>
  <c r="I142" i="22"/>
  <c r="H142" i="22"/>
  <c r="G142" i="22"/>
  <c r="F142" i="22"/>
  <c r="E142" i="22"/>
  <c r="D142" i="22"/>
  <c r="C142" i="22"/>
  <c r="B142" i="22"/>
  <c r="BA142" i="22" s="1"/>
  <c r="BB142" i="22" s="1"/>
  <c r="BA141" i="22"/>
  <c r="BB141" i="22" s="1"/>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141" i="22"/>
  <c r="J141" i="22"/>
  <c r="I141" i="22"/>
  <c r="H141" i="22"/>
  <c r="G141" i="22"/>
  <c r="F141" i="22"/>
  <c r="E141" i="22"/>
  <c r="D141" i="22"/>
  <c r="C141" i="22"/>
  <c r="B141"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140" i="22"/>
  <c r="J140" i="22"/>
  <c r="I140" i="22"/>
  <c r="H140" i="22"/>
  <c r="G140" i="22"/>
  <c r="F140" i="22"/>
  <c r="E140" i="22"/>
  <c r="D140" i="22"/>
  <c r="C140" i="22"/>
  <c r="B140" i="22"/>
  <c r="BA140" i="22" s="1"/>
  <c r="BB140" i="22" s="1"/>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139" i="22"/>
  <c r="J139" i="22"/>
  <c r="I139" i="22"/>
  <c r="H139" i="22"/>
  <c r="G139" i="22"/>
  <c r="F139" i="22"/>
  <c r="E139" i="22"/>
  <c r="D139" i="22"/>
  <c r="C139" i="22"/>
  <c r="B139" i="22"/>
  <c r="BA139" i="22" s="1"/>
  <c r="BB139" i="22" s="1"/>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138" i="22"/>
  <c r="J138" i="22"/>
  <c r="I138" i="22"/>
  <c r="H138" i="22"/>
  <c r="G138" i="22"/>
  <c r="F138" i="22"/>
  <c r="E138" i="22"/>
  <c r="D138" i="22"/>
  <c r="C138" i="22"/>
  <c r="B138" i="22"/>
  <c r="BA138" i="22" s="1"/>
  <c r="BB138" i="22" s="1"/>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137" i="22"/>
  <c r="J137" i="22"/>
  <c r="I137" i="22"/>
  <c r="H137" i="22"/>
  <c r="G137" i="22"/>
  <c r="F137" i="22"/>
  <c r="E137" i="22"/>
  <c r="D137" i="22"/>
  <c r="C137" i="22"/>
  <c r="B137" i="22"/>
  <c r="BA137" i="22" s="1"/>
  <c r="BB137" i="22" s="1"/>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136" i="22"/>
  <c r="J136" i="22"/>
  <c r="I136" i="22"/>
  <c r="H136" i="22"/>
  <c r="G136" i="22"/>
  <c r="F136" i="22"/>
  <c r="E136" i="22"/>
  <c r="D136" i="22"/>
  <c r="C136" i="22"/>
  <c r="B136"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135" i="22"/>
  <c r="J135" i="22"/>
  <c r="I135" i="22"/>
  <c r="H135" i="22"/>
  <c r="G135" i="22"/>
  <c r="F135" i="22"/>
  <c r="E135" i="22"/>
  <c r="D135" i="22"/>
  <c r="C135" i="22"/>
  <c r="B135" i="22"/>
  <c r="BA135" i="22" s="1"/>
  <c r="BB135" i="22" s="1"/>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134" i="22"/>
  <c r="J134" i="22"/>
  <c r="I134" i="22"/>
  <c r="H134" i="22"/>
  <c r="G134" i="22"/>
  <c r="F134" i="22"/>
  <c r="E134" i="22"/>
  <c r="D134" i="22"/>
  <c r="C134" i="22"/>
  <c r="B134" i="22"/>
  <c r="BA134" i="22" s="1"/>
  <c r="BB134" i="22" s="1"/>
  <c r="BA133" i="22"/>
  <c r="BB133" i="22" s="1"/>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133" i="22"/>
  <c r="J133" i="22"/>
  <c r="I133" i="22"/>
  <c r="H133" i="22"/>
  <c r="G133" i="22"/>
  <c r="F133" i="22"/>
  <c r="E133" i="22"/>
  <c r="D133" i="22"/>
  <c r="C133" i="22"/>
  <c r="B133"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132" i="22"/>
  <c r="J132" i="22"/>
  <c r="I132" i="22"/>
  <c r="H132" i="22"/>
  <c r="G132" i="22"/>
  <c r="F132" i="22"/>
  <c r="E132" i="22"/>
  <c r="D132" i="22"/>
  <c r="C132" i="22"/>
  <c r="B132" i="22"/>
  <c r="BA132" i="22" s="1"/>
  <c r="BB132" i="22" s="1"/>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131" i="22"/>
  <c r="J131" i="22"/>
  <c r="I131" i="22"/>
  <c r="H131" i="22"/>
  <c r="G131" i="22"/>
  <c r="F131" i="22"/>
  <c r="E131" i="22"/>
  <c r="D131" i="22"/>
  <c r="C131" i="22"/>
  <c r="B131" i="22"/>
  <c r="BA131" i="22" s="1"/>
  <c r="BB131" i="22" s="1"/>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130" i="22"/>
  <c r="J130" i="22"/>
  <c r="I130" i="22"/>
  <c r="H130" i="22"/>
  <c r="G130" i="22"/>
  <c r="F130" i="22"/>
  <c r="E130" i="22"/>
  <c r="D130" i="22"/>
  <c r="C130" i="22"/>
  <c r="B130" i="22"/>
  <c r="BA130" i="22" s="1"/>
  <c r="BB130" i="22" s="1"/>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129" i="22"/>
  <c r="J129" i="22"/>
  <c r="I129" i="22"/>
  <c r="H129" i="22"/>
  <c r="G129" i="22"/>
  <c r="F129" i="22"/>
  <c r="E129" i="22"/>
  <c r="D129" i="22"/>
  <c r="C129" i="22"/>
  <c r="B129" i="22"/>
  <c r="BA129" i="22" s="1"/>
  <c r="BB129" i="22" s="1"/>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128" i="22"/>
  <c r="J128" i="22"/>
  <c r="I128" i="22"/>
  <c r="H128" i="22"/>
  <c r="G128" i="22"/>
  <c r="F128" i="22"/>
  <c r="E128" i="22"/>
  <c r="D128" i="22"/>
  <c r="C128" i="22"/>
  <c r="B128"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127" i="22"/>
  <c r="J127" i="22"/>
  <c r="I127" i="22"/>
  <c r="H127" i="22"/>
  <c r="G127" i="22"/>
  <c r="F127" i="22"/>
  <c r="E127" i="22"/>
  <c r="D127" i="22"/>
  <c r="C127" i="22"/>
  <c r="B127" i="22"/>
  <c r="BA127" i="22" s="1"/>
  <c r="BB127" i="22" s="1"/>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126" i="22"/>
  <c r="J126" i="22"/>
  <c r="I126" i="22"/>
  <c r="H126" i="22"/>
  <c r="G126" i="22"/>
  <c r="F126" i="22"/>
  <c r="E126" i="22"/>
  <c r="D126" i="22"/>
  <c r="C126" i="22"/>
  <c r="B126" i="22"/>
  <c r="BA126" i="22" s="1"/>
  <c r="BB126" i="22" s="1"/>
  <c r="BA125" i="22"/>
  <c r="BB125" i="22" s="1"/>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125" i="22"/>
  <c r="J125" i="22"/>
  <c r="I125" i="22"/>
  <c r="H125" i="22"/>
  <c r="G125" i="22"/>
  <c r="F125" i="22"/>
  <c r="E125" i="22"/>
  <c r="D125" i="22"/>
  <c r="C125" i="22"/>
  <c r="B125"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124" i="22"/>
  <c r="J124" i="22"/>
  <c r="I124" i="22"/>
  <c r="H124" i="22"/>
  <c r="G124" i="22"/>
  <c r="F124" i="22"/>
  <c r="E124" i="22"/>
  <c r="D124" i="22"/>
  <c r="C124" i="22"/>
  <c r="B124" i="22"/>
  <c r="BA124" i="22" s="1"/>
  <c r="BB124" i="22" s="1"/>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123" i="22"/>
  <c r="J123" i="22"/>
  <c r="I123" i="22"/>
  <c r="H123" i="22"/>
  <c r="G123" i="22"/>
  <c r="F123" i="22"/>
  <c r="E123" i="22"/>
  <c r="D123" i="22"/>
  <c r="C123" i="22"/>
  <c r="B123" i="22"/>
  <c r="BA123" i="22" s="1"/>
  <c r="BB123" i="22" s="1"/>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122" i="22"/>
  <c r="J122" i="22"/>
  <c r="I122" i="22"/>
  <c r="H122" i="22"/>
  <c r="G122" i="22"/>
  <c r="F122" i="22"/>
  <c r="E122" i="22"/>
  <c r="D122" i="22"/>
  <c r="C122" i="22"/>
  <c r="B122" i="22"/>
  <c r="BA122" i="22" s="1"/>
  <c r="BB122" i="22" s="1"/>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121" i="22"/>
  <c r="J121" i="22"/>
  <c r="I121" i="22"/>
  <c r="H121" i="22"/>
  <c r="G121" i="22"/>
  <c r="F121" i="22"/>
  <c r="E121" i="22"/>
  <c r="D121" i="22"/>
  <c r="C121" i="22"/>
  <c r="B121" i="22"/>
  <c r="BA121" i="22" s="1"/>
  <c r="BB121" i="22" s="1"/>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120" i="22"/>
  <c r="J120" i="22"/>
  <c r="I120" i="22"/>
  <c r="H120" i="22"/>
  <c r="G120" i="22"/>
  <c r="F120" i="22"/>
  <c r="E120" i="22"/>
  <c r="D120" i="22"/>
  <c r="C120" i="22"/>
  <c r="B120"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19" i="22"/>
  <c r="J119" i="22"/>
  <c r="I119" i="22"/>
  <c r="H119" i="22"/>
  <c r="G119" i="22"/>
  <c r="F119" i="22"/>
  <c r="E119" i="22"/>
  <c r="D119" i="22"/>
  <c r="C119" i="22"/>
  <c r="B119" i="22"/>
  <c r="BA119" i="22" s="1"/>
  <c r="BB119" i="22" s="1"/>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18" i="22"/>
  <c r="J118" i="22"/>
  <c r="I118" i="22"/>
  <c r="H118" i="22"/>
  <c r="G118" i="22"/>
  <c r="F118" i="22"/>
  <c r="E118" i="22"/>
  <c r="D118" i="22"/>
  <c r="C118" i="22"/>
  <c r="B118" i="22"/>
  <c r="BA118" i="22" s="1"/>
  <c r="BB118" i="22" s="1"/>
  <c r="BA117" i="22"/>
  <c r="BB117" i="22" s="1"/>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17" i="22"/>
  <c r="J117" i="22"/>
  <c r="I117" i="22"/>
  <c r="H117" i="22"/>
  <c r="G117" i="22"/>
  <c r="F117" i="22"/>
  <c r="E117" i="22"/>
  <c r="D117" i="22"/>
  <c r="C117" i="22"/>
  <c r="B117"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16" i="22"/>
  <c r="J116" i="22"/>
  <c r="I116" i="22"/>
  <c r="H116" i="22"/>
  <c r="G116" i="22"/>
  <c r="F116" i="22"/>
  <c r="E116" i="22"/>
  <c r="D116" i="22"/>
  <c r="C116" i="22"/>
  <c r="B116" i="22"/>
  <c r="BA116" i="22" s="1"/>
  <c r="BB116" i="22" s="1"/>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15" i="22"/>
  <c r="J115" i="22"/>
  <c r="I115" i="22"/>
  <c r="H115" i="22"/>
  <c r="G115" i="22"/>
  <c r="F115" i="22"/>
  <c r="E115" i="22"/>
  <c r="D115" i="22"/>
  <c r="C115" i="22"/>
  <c r="B115" i="22"/>
  <c r="BA115" i="22" s="1"/>
  <c r="BB115" i="22" s="1"/>
  <c r="BA114" i="22"/>
  <c r="BB114" i="22" s="1"/>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14" i="22"/>
  <c r="J114" i="22"/>
  <c r="I114" i="22"/>
  <c r="H114" i="22"/>
  <c r="G114" i="22"/>
  <c r="F114" i="22"/>
  <c r="E114" i="22"/>
  <c r="D114" i="22"/>
  <c r="C114" i="22"/>
  <c r="B114"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13" i="22"/>
  <c r="J113" i="22"/>
  <c r="I113" i="22"/>
  <c r="H113" i="22"/>
  <c r="G113" i="22"/>
  <c r="F113" i="22"/>
  <c r="E113" i="22"/>
  <c r="D113" i="22"/>
  <c r="C113" i="22"/>
  <c r="B113" i="22"/>
  <c r="BA113" i="22" s="1"/>
  <c r="BB113" i="22" s="1"/>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12" i="22"/>
  <c r="J112" i="22"/>
  <c r="I112" i="22"/>
  <c r="H112" i="22"/>
  <c r="G112" i="22"/>
  <c r="F112" i="22"/>
  <c r="E112" i="22"/>
  <c r="D112" i="22"/>
  <c r="C112" i="22"/>
  <c r="B112"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1" i="22"/>
  <c r="J111" i="22"/>
  <c r="I111" i="22"/>
  <c r="H111" i="22"/>
  <c r="G111" i="22"/>
  <c r="F111" i="22"/>
  <c r="E111" i="22"/>
  <c r="D111" i="22"/>
  <c r="C111" i="22"/>
  <c r="B111" i="22"/>
  <c r="BA111" i="22" s="1"/>
  <c r="BB111" i="22" s="1"/>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10" i="22"/>
  <c r="J110" i="22"/>
  <c r="I110" i="22"/>
  <c r="H110" i="22"/>
  <c r="G110" i="22"/>
  <c r="F110" i="22"/>
  <c r="E110" i="22"/>
  <c r="D110" i="22"/>
  <c r="C110" i="22"/>
  <c r="B110" i="22"/>
  <c r="BA110" i="22" s="1"/>
  <c r="BB110" i="22" s="1"/>
  <c r="BA109" i="22"/>
  <c r="BB109" i="22" s="1"/>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109" i="22"/>
  <c r="J109" i="22"/>
  <c r="I109" i="22"/>
  <c r="H109" i="22"/>
  <c r="G109" i="22"/>
  <c r="F109" i="22"/>
  <c r="E109" i="22"/>
  <c r="D109" i="22"/>
  <c r="C109" i="22"/>
  <c r="B109"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108" i="22"/>
  <c r="J108" i="22"/>
  <c r="I108" i="22"/>
  <c r="H108" i="22"/>
  <c r="G108" i="22"/>
  <c r="F108" i="22"/>
  <c r="E108" i="22"/>
  <c r="D108" i="22"/>
  <c r="C108" i="22"/>
  <c r="B108" i="22"/>
  <c r="BA108" i="22" s="1"/>
  <c r="BB108" i="22" s="1"/>
  <c r="AZ107" i="22"/>
  <c r="AY107" i="22"/>
  <c r="AX107" i="22"/>
  <c r="AW107" i="22"/>
  <c r="AV107" i="22"/>
  <c r="AU107" i="22"/>
  <c r="AT107" i="22"/>
  <c r="AS107" i="22"/>
  <c r="AR107" i="22"/>
  <c r="AQ107" i="22"/>
  <c r="AP107" i="22"/>
  <c r="AO107" i="22"/>
  <c r="AN107" i="22"/>
  <c r="AM107" i="22"/>
  <c r="AL107" i="22"/>
  <c r="AK107" i="22"/>
  <c r="AJ107" i="22"/>
  <c r="AI107" i="22"/>
  <c r="AH107" i="22"/>
  <c r="AG107" i="22"/>
  <c r="AF107" i="22"/>
  <c r="AE107" i="22"/>
  <c r="AD107" i="22"/>
  <c r="AC107" i="22"/>
  <c r="AB107" i="22"/>
  <c r="AA107" i="22"/>
  <c r="Z107" i="22"/>
  <c r="Y107" i="22"/>
  <c r="X107" i="22"/>
  <c r="W107" i="22"/>
  <c r="V107" i="22"/>
  <c r="U107" i="22"/>
  <c r="T107" i="22"/>
  <c r="S107" i="22"/>
  <c r="R107" i="22"/>
  <c r="Q107" i="22"/>
  <c r="P107" i="22"/>
  <c r="O107" i="22"/>
  <c r="N107" i="22"/>
  <c r="M107" i="22"/>
  <c r="L107" i="22"/>
  <c r="K107" i="22"/>
  <c r="J107" i="22"/>
  <c r="I107" i="22"/>
  <c r="H107" i="22"/>
  <c r="G107" i="22"/>
  <c r="F107" i="22"/>
  <c r="E107" i="22"/>
  <c r="D107" i="22"/>
  <c r="C107" i="22"/>
  <c r="B107" i="22"/>
  <c r="BA107" i="22" s="1"/>
  <c r="BB107" i="22" s="1"/>
  <c r="BA106" i="22"/>
  <c r="BB106" i="22" s="1"/>
  <c r="AZ106" i="22"/>
  <c r="AY106" i="22"/>
  <c r="AX106" i="22"/>
  <c r="AW106" i="22"/>
  <c r="AV106" i="22"/>
  <c r="AU106" i="22"/>
  <c r="AT106" i="22"/>
  <c r="AS106" i="22"/>
  <c r="AR106" i="22"/>
  <c r="AQ106" i="22"/>
  <c r="AP106" i="22"/>
  <c r="AO106" i="22"/>
  <c r="AN106" i="22"/>
  <c r="AM106" i="22"/>
  <c r="AL106" i="22"/>
  <c r="AK106" i="22"/>
  <c r="AJ106" i="22"/>
  <c r="AI106" i="22"/>
  <c r="AH106" i="22"/>
  <c r="AG106" i="22"/>
  <c r="AF106" i="22"/>
  <c r="AE106" i="22"/>
  <c r="AD106" i="22"/>
  <c r="AC106" i="22"/>
  <c r="AB106" i="22"/>
  <c r="AA106" i="22"/>
  <c r="Z106" i="22"/>
  <c r="Y106" i="22"/>
  <c r="X106" i="22"/>
  <c r="W106" i="22"/>
  <c r="V106" i="22"/>
  <c r="U106" i="22"/>
  <c r="T106" i="22"/>
  <c r="S106" i="22"/>
  <c r="R106" i="22"/>
  <c r="Q106" i="22"/>
  <c r="P106" i="22"/>
  <c r="O106" i="22"/>
  <c r="N106" i="22"/>
  <c r="M106" i="22"/>
  <c r="L106" i="22"/>
  <c r="K106" i="22"/>
  <c r="J106" i="22"/>
  <c r="I106" i="22"/>
  <c r="H106" i="22"/>
  <c r="G106" i="22"/>
  <c r="F106" i="22"/>
  <c r="E106" i="22"/>
  <c r="D106" i="22"/>
  <c r="C106" i="22"/>
  <c r="B106" i="22"/>
  <c r="AZ105" i="22"/>
  <c r="AY105" i="22"/>
  <c r="AX105" i="22"/>
  <c r="AW105" i="22"/>
  <c r="AV105" i="22"/>
  <c r="AU105" i="22"/>
  <c r="AT105" i="22"/>
  <c r="AS105" i="22"/>
  <c r="AR105" i="22"/>
  <c r="AQ105" i="22"/>
  <c r="AP105" i="22"/>
  <c r="AO105" i="22"/>
  <c r="AN105" i="22"/>
  <c r="AM105" i="22"/>
  <c r="AL105" i="22"/>
  <c r="AK105" i="22"/>
  <c r="AJ105" i="22"/>
  <c r="AI105" i="22"/>
  <c r="AH105" i="22"/>
  <c r="AG105" i="22"/>
  <c r="AF105" i="22"/>
  <c r="AE105" i="22"/>
  <c r="AD105" i="22"/>
  <c r="AC105" i="22"/>
  <c r="AB105" i="22"/>
  <c r="AA105" i="22"/>
  <c r="Z105" i="22"/>
  <c r="Y105" i="22"/>
  <c r="X105" i="22"/>
  <c r="W105" i="22"/>
  <c r="V105" i="22"/>
  <c r="U105" i="22"/>
  <c r="T105" i="22"/>
  <c r="S105" i="22"/>
  <c r="R105" i="22"/>
  <c r="Q105" i="22"/>
  <c r="P105" i="22"/>
  <c r="O105" i="22"/>
  <c r="N105" i="22"/>
  <c r="M105" i="22"/>
  <c r="L105" i="22"/>
  <c r="K105" i="22"/>
  <c r="J105" i="22"/>
  <c r="I105" i="22"/>
  <c r="H105" i="22"/>
  <c r="G105" i="22"/>
  <c r="F105" i="22"/>
  <c r="E105" i="22"/>
  <c r="D105" i="22"/>
  <c r="C105" i="22"/>
  <c r="B105" i="22"/>
  <c r="BA105" i="22" s="1"/>
  <c r="BB105" i="22" s="1"/>
  <c r="BB104" i="22"/>
  <c r="BA104" i="22"/>
  <c r="AZ104" i="22"/>
  <c r="AY104" i="22"/>
  <c r="AX104" i="22"/>
  <c r="AW104" i="22"/>
  <c r="AV104" i="22"/>
  <c r="AU104" i="22"/>
  <c r="AT104" i="22"/>
  <c r="AS104" i="22"/>
  <c r="AR104" i="22"/>
  <c r="AQ104" i="22"/>
  <c r="AP104" i="22"/>
  <c r="AO104" i="22"/>
  <c r="AN104" i="22"/>
  <c r="AM104" i="22"/>
  <c r="AL104" i="22"/>
  <c r="AK104" i="22"/>
  <c r="AJ104" i="22"/>
  <c r="AI104" i="22"/>
  <c r="AH104" i="22"/>
  <c r="AG104" i="22"/>
  <c r="AF104" i="22"/>
  <c r="AE104" i="22"/>
  <c r="AD104" i="22"/>
  <c r="AC104" i="22"/>
  <c r="AB104" i="22"/>
  <c r="AA104" i="22"/>
  <c r="Z104" i="22"/>
  <c r="Y104" i="22"/>
  <c r="X104" i="22"/>
  <c r="W104" i="22"/>
  <c r="V104" i="22"/>
  <c r="U104" i="22"/>
  <c r="T104" i="22"/>
  <c r="S104" i="22"/>
  <c r="R104" i="22"/>
  <c r="Q104" i="22"/>
  <c r="P104" i="22"/>
  <c r="O104" i="22"/>
  <c r="N104" i="22"/>
  <c r="M104" i="22"/>
  <c r="L104" i="22"/>
  <c r="K104" i="22"/>
  <c r="J104" i="22"/>
  <c r="I104" i="22"/>
  <c r="H104" i="22"/>
  <c r="G104" i="22"/>
  <c r="F104" i="22"/>
  <c r="E104" i="22"/>
  <c r="D104" i="22"/>
  <c r="C104" i="22"/>
  <c r="B104" i="22"/>
  <c r="AZ103" i="22"/>
  <c r="AY103" i="22"/>
  <c r="AX103" i="22"/>
  <c r="AW103" i="22"/>
  <c r="AV103" i="22"/>
  <c r="AU103" i="22"/>
  <c r="AT103" i="22"/>
  <c r="AS103" i="22"/>
  <c r="AR103" i="22"/>
  <c r="AQ103" i="22"/>
  <c r="AP103" i="22"/>
  <c r="AO103" i="22"/>
  <c r="AN103" i="22"/>
  <c r="AM103" i="22"/>
  <c r="AL103" i="22"/>
  <c r="AK103" i="22"/>
  <c r="AJ103" i="22"/>
  <c r="AI103" i="22"/>
  <c r="AH103" i="22"/>
  <c r="AG103" i="22"/>
  <c r="AF103" i="22"/>
  <c r="AE103" i="22"/>
  <c r="AD103" i="22"/>
  <c r="AC103" i="22"/>
  <c r="AB103" i="22"/>
  <c r="AA103" i="22"/>
  <c r="Z103" i="22"/>
  <c r="Y103" i="22"/>
  <c r="X103" i="22"/>
  <c r="W103" i="22"/>
  <c r="V103" i="22"/>
  <c r="U103" i="22"/>
  <c r="T103" i="22"/>
  <c r="S103" i="22"/>
  <c r="R103" i="22"/>
  <c r="Q103" i="22"/>
  <c r="P103" i="22"/>
  <c r="O103" i="22"/>
  <c r="N103" i="22"/>
  <c r="M103" i="22"/>
  <c r="L103" i="22"/>
  <c r="K103" i="22"/>
  <c r="J103" i="22"/>
  <c r="I103" i="22"/>
  <c r="H103" i="22"/>
  <c r="G103" i="22"/>
  <c r="F103" i="22"/>
  <c r="E103" i="22"/>
  <c r="D103" i="22"/>
  <c r="C103" i="22"/>
  <c r="B103" i="22"/>
  <c r="BA103" i="22" s="1"/>
  <c r="BB103" i="22" s="1"/>
  <c r="AZ102" i="22"/>
  <c r="AY102" i="22"/>
  <c r="AX102" i="22"/>
  <c r="AW102" i="22"/>
  <c r="AV102" i="22"/>
  <c r="AU102" i="22"/>
  <c r="AT102" i="22"/>
  <c r="AS102" i="22"/>
  <c r="AR102" i="22"/>
  <c r="AQ102" i="22"/>
  <c r="AP102" i="22"/>
  <c r="AO102" i="22"/>
  <c r="AN102" i="22"/>
  <c r="AM102" i="22"/>
  <c r="AL102" i="22"/>
  <c r="AK102" i="22"/>
  <c r="AJ102" i="22"/>
  <c r="AI102" i="22"/>
  <c r="AH102" i="22"/>
  <c r="AG102" i="22"/>
  <c r="AF102" i="22"/>
  <c r="AE102" i="22"/>
  <c r="AD102" i="22"/>
  <c r="AC102" i="22"/>
  <c r="AB102" i="22"/>
  <c r="AA102" i="22"/>
  <c r="Z102" i="22"/>
  <c r="Y102" i="22"/>
  <c r="X102" i="22"/>
  <c r="W102" i="22"/>
  <c r="V102" i="22"/>
  <c r="U102" i="22"/>
  <c r="T102" i="22"/>
  <c r="S102" i="22"/>
  <c r="R102" i="22"/>
  <c r="Q102" i="22"/>
  <c r="P102" i="22"/>
  <c r="O102" i="22"/>
  <c r="N102" i="22"/>
  <c r="M102" i="22"/>
  <c r="L102" i="22"/>
  <c r="K102" i="22"/>
  <c r="J102" i="22"/>
  <c r="I102" i="22"/>
  <c r="H102" i="22"/>
  <c r="G102" i="22"/>
  <c r="F102" i="22"/>
  <c r="E102" i="22"/>
  <c r="D102" i="22"/>
  <c r="C102" i="22"/>
  <c r="B102" i="22"/>
  <c r="BA102" i="22" s="1"/>
  <c r="BB102" i="22" s="1"/>
  <c r="BA101" i="22"/>
  <c r="BB101" i="22" s="1"/>
  <c r="AZ101" i="22"/>
  <c r="AY101" i="22"/>
  <c r="AX101" i="22"/>
  <c r="AW101" i="22"/>
  <c r="AV101" i="22"/>
  <c r="AU101" i="22"/>
  <c r="AT101" i="22"/>
  <c r="AS101" i="22"/>
  <c r="AR101" i="22"/>
  <c r="AQ101" i="22"/>
  <c r="AP101" i="22"/>
  <c r="AO101" i="22"/>
  <c r="AN101" i="22"/>
  <c r="AM101" i="22"/>
  <c r="AL101" i="22"/>
  <c r="AK101" i="22"/>
  <c r="AJ101" i="22"/>
  <c r="AI101" i="22"/>
  <c r="AH101" i="22"/>
  <c r="AG101" i="22"/>
  <c r="AF101" i="22"/>
  <c r="AE101" i="22"/>
  <c r="AD101" i="22"/>
  <c r="AC101" i="22"/>
  <c r="AB101" i="22"/>
  <c r="AA101" i="22"/>
  <c r="Z101" i="22"/>
  <c r="Y101" i="22"/>
  <c r="X101" i="22"/>
  <c r="W101" i="22"/>
  <c r="V101" i="22"/>
  <c r="U101" i="22"/>
  <c r="T101" i="22"/>
  <c r="S101" i="22"/>
  <c r="R101" i="22"/>
  <c r="Q101" i="22"/>
  <c r="P101" i="22"/>
  <c r="O101" i="22"/>
  <c r="N101" i="22"/>
  <c r="M101" i="22"/>
  <c r="L101" i="22"/>
  <c r="K101" i="22"/>
  <c r="J101" i="22"/>
  <c r="I101" i="22"/>
  <c r="H101" i="22"/>
  <c r="G101" i="22"/>
  <c r="F101" i="22"/>
  <c r="E101" i="22"/>
  <c r="D101" i="22"/>
  <c r="C101" i="22"/>
  <c r="B101" i="22"/>
  <c r="AZ100" i="22"/>
  <c r="AY100" i="22"/>
  <c r="AX100" i="22"/>
  <c r="AW100" i="22"/>
  <c r="AV100" i="22"/>
  <c r="AU100" i="22"/>
  <c r="AT100" i="22"/>
  <c r="AS100" i="22"/>
  <c r="AR100" i="22"/>
  <c r="AQ100" i="22"/>
  <c r="AP100" i="22"/>
  <c r="AO100" i="22"/>
  <c r="AN100" i="22"/>
  <c r="AM100" i="22"/>
  <c r="AL100" i="22"/>
  <c r="AK100" i="22"/>
  <c r="AJ100" i="22"/>
  <c r="AI100" i="22"/>
  <c r="AH100" i="22"/>
  <c r="AG100" i="22"/>
  <c r="AF100" i="22"/>
  <c r="AE100" i="22"/>
  <c r="AD100" i="22"/>
  <c r="AC100" i="22"/>
  <c r="AB100" i="22"/>
  <c r="AA100" i="22"/>
  <c r="Z100" i="22"/>
  <c r="Y100" i="22"/>
  <c r="X100" i="22"/>
  <c r="W100" i="22"/>
  <c r="V100" i="22"/>
  <c r="U100" i="22"/>
  <c r="T100" i="22"/>
  <c r="S100" i="22"/>
  <c r="R100" i="22"/>
  <c r="Q100" i="22"/>
  <c r="P100" i="22"/>
  <c r="O100" i="22"/>
  <c r="N100" i="22"/>
  <c r="M100" i="22"/>
  <c r="L100" i="22"/>
  <c r="K100" i="22"/>
  <c r="J100" i="22"/>
  <c r="I100" i="22"/>
  <c r="H100" i="22"/>
  <c r="G100" i="22"/>
  <c r="F100" i="22"/>
  <c r="E100" i="22"/>
  <c r="D100" i="22"/>
  <c r="C100" i="22"/>
  <c r="B100" i="22"/>
  <c r="BA100" i="22" s="1"/>
  <c r="BB100" i="22" s="1"/>
  <c r="AZ99" i="22"/>
  <c r="AY99" i="22"/>
  <c r="AX99" i="22"/>
  <c r="AW99" i="22"/>
  <c r="AV99" i="22"/>
  <c r="AU99" i="22"/>
  <c r="AT99" i="22"/>
  <c r="AS99" i="22"/>
  <c r="AR99" i="22"/>
  <c r="AQ99" i="22"/>
  <c r="AP99" i="22"/>
  <c r="AO99" i="22"/>
  <c r="AN99" i="22"/>
  <c r="AM99" i="22"/>
  <c r="AL99" i="22"/>
  <c r="AK99" i="22"/>
  <c r="AJ99" i="22"/>
  <c r="AI99" i="22"/>
  <c r="AH99" i="22"/>
  <c r="AG99" i="22"/>
  <c r="AF99" i="22"/>
  <c r="AE99" i="22"/>
  <c r="AD99" i="22"/>
  <c r="AC99" i="22"/>
  <c r="AB99" i="22"/>
  <c r="AA99" i="22"/>
  <c r="Z99" i="22"/>
  <c r="Y99" i="22"/>
  <c r="X99" i="22"/>
  <c r="W99" i="22"/>
  <c r="V99" i="22"/>
  <c r="U99" i="22"/>
  <c r="T99" i="22"/>
  <c r="S99" i="22"/>
  <c r="R99" i="22"/>
  <c r="Q99" i="22"/>
  <c r="P99" i="22"/>
  <c r="O99" i="22"/>
  <c r="N99" i="22"/>
  <c r="M99" i="22"/>
  <c r="L99" i="22"/>
  <c r="K99" i="22"/>
  <c r="J99" i="22"/>
  <c r="I99" i="22"/>
  <c r="H99" i="22"/>
  <c r="G99" i="22"/>
  <c r="F99" i="22"/>
  <c r="E99" i="22"/>
  <c r="D99" i="22"/>
  <c r="C99" i="22"/>
  <c r="B99" i="22"/>
  <c r="BA99" i="22" s="1"/>
  <c r="BB99" i="22" s="1"/>
  <c r="BA98" i="22"/>
  <c r="BB98" i="22" s="1"/>
  <c r="AZ98" i="22"/>
  <c r="AY98" i="22"/>
  <c r="AX98" i="22"/>
  <c r="AW98" i="22"/>
  <c r="AV98" i="22"/>
  <c r="AU98" i="22"/>
  <c r="AT98" i="22"/>
  <c r="AS98" i="22"/>
  <c r="AR98" i="22"/>
  <c r="AQ98" i="22"/>
  <c r="AP98" i="22"/>
  <c r="AO98" i="22"/>
  <c r="AN98" i="22"/>
  <c r="AM98" i="22"/>
  <c r="AL98" i="22"/>
  <c r="AK98" i="22"/>
  <c r="AJ98" i="22"/>
  <c r="AI98" i="22"/>
  <c r="AH98" i="22"/>
  <c r="AG98" i="22"/>
  <c r="AF98" i="22"/>
  <c r="AE98" i="22"/>
  <c r="AD98" i="22"/>
  <c r="AC98" i="22"/>
  <c r="AB98" i="22"/>
  <c r="AA98" i="22"/>
  <c r="Z98" i="22"/>
  <c r="Y98" i="22"/>
  <c r="X98" i="22"/>
  <c r="W98" i="22"/>
  <c r="V98" i="22"/>
  <c r="U98" i="22"/>
  <c r="T98" i="22"/>
  <c r="S98" i="22"/>
  <c r="R98" i="22"/>
  <c r="Q98" i="22"/>
  <c r="P98" i="22"/>
  <c r="O98" i="22"/>
  <c r="N98" i="22"/>
  <c r="M98" i="22"/>
  <c r="L98" i="22"/>
  <c r="K98" i="22"/>
  <c r="J98" i="22"/>
  <c r="I98" i="22"/>
  <c r="H98" i="22"/>
  <c r="G98" i="22"/>
  <c r="F98" i="22"/>
  <c r="E98" i="22"/>
  <c r="D98" i="22"/>
  <c r="C98" i="22"/>
  <c r="B98" i="22"/>
  <c r="AZ97" i="22"/>
  <c r="AY97" i="22"/>
  <c r="AX97" i="22"/>
  <c r="AW97" i="22"/>
  <c r="AV97" i="22"/>
  <c r="AU97" i="22"/>
  <c r="AT97" i="22"/>
  <c r="AS97" i="22"/>
  <c r="AR97" i="22"/>
  <c r="AQ97" i="22"/>
  <c r="AP97" i="22"/>
  <c r="AO97" i="22"/>
  <c r="AN97" i="22"/>
  <c r="AM97" i="22"/>
  <c r="AL97" i="22"/>
  <c r="AK97" i="22"/>
  <c r="AJ97" i="22"/>
  <c r="AI97" i="22"/>
  <c r="AH97" i="22"/>
  <c r="AG97" i="22"/>
  <c r="AF97" i="22"/>
  <c r="AE97" i="22"/>
  <c r="AD97" i="22"/>
  <c r="AC97" i="22"/>
  <c r="AB97" i="22"/>
  <c r="AA97" i="22"/>
  <c r="Z97" i="22"/>
  <c r="Y97" i="22"/>
  <c r="X97" i="22"/>
  <c r="W97" i="22"/>
  <c r="V97" i="22"/>
  <c r="U97" i="22"/>
  <c r="T97" i="22"/>
  <c r="S97" i="22"/>
  <c r="R97" i="22"/>
  <c r="Q97" i="22"/>
  <c r="P97" i="22"/>
  <c r="O97" i="22"/>
  <c r="N97" i="22"/>
  <c r="M97" i="22"/>
  <c r="L97" i="22"/>
  <c r="K97" i="22"/>
  <c r="J97" i="22"/>
  <c r="I97" i="22"/>
  <c r="H97" i="22"/>
  <c r="G97" i="22"/>
  <c r="F97" i="22"/>
  <c r="E97" i="22"/>
  <c r="D97" i="22"/>
  <c r="C97" i="22"/>
  <c r="B97" i="22"/>
  <c r="BA97" i="22" s="1"/>
  <c r="BB97" i="22" s="1"/>
  <c r="BB96" i="22"/>
  <c r="BA96" i="22"/>
  <c r="AZ96" i="22"/>
  <c r="AY96" i="22"/>
  <c r="AX96" i="22"/>
  <c r="AW96" i="22"/>
  <c r="AV96" i="22"/>
  <c r="AU96" i="22"/>
  <c r="AT96" i="22"/>
  <c r="AS96" i="22"/>
  <c r="AR96" i="22"/>
  <c r="AQ96" i="22"/>
  <c r="AP96" i="22"/>
  <c r="AO96" i="22"/>
  <c r="AN96" i="22"/>
  <c r="AM96" i="22"/>
  <c r="AL96" i="22"/>
  <c r="AK96" i="22"/>
  <c r="AJ96" i="22"/>
  <c r="AI96" i="22"/>
  <c r="AH96" i="22"/>
  <c r="AG96" i="22"/>
  <c r="AF96" i="22"/>
  <c r="AE96" i="22"/>
  <c r="AD96" i="22"/>
  <c r="AC96" i="22"/>
  <c r="AB96" i="22"/>
  <c r="AA96" i="22"/>
  <c r="Z96" i="22"/>
  <c r="Y96" i="22"/>
  <c r="X96" i="22"/>
  <c r="W96" i="22"/>
  <c r="V96" i="22"/>
  <c r="U96" i="22"/>
  <c r="T96" i="22"/>
  <c r="S96" i="22"/>
  <c r="R96" i="22"/>
  <c r="Q96" i="22"/>
  <c r="P96" i="22"/>
  <c r="O96" i="22"/>
  <c r="N96" i="22"/>
  <c r="M96" i="22"/>
  <c r="L96" i="22"/>
  <c r="K96" i="22"/>
  <c r="J96" i="22"/>
  <c r="I96" i="22"/>
  <c r="H96" i="22"/>
  <c r="G96" i="22"/>
  <c r="F96" i="22"/>
  <c r="E96" i="22"/>
  <c r="D96" i="22"/>
  <c r="C96" i="22"/>
  <c r="B96" i="22"/>
  <c r="AZ95" i="22"/>
  <c r="AY95" i="22"/>
  <c r="AX95" i="22"/>
  <c r="AW95" i="22"/>
  <c r="AV95" i="22"/>
  <c r="AU95" i="22"/>
  <c r="AT95" i="22"/>
  <c r="AS95" i="22"/>
  <c r="AR95" i="22"/>
  <c r="AQ95" i="22"/>
  <c r="AP95" i="22"/>
  <c r="AO95" i="22"/>
  <c r="AN95" i="22"/>
  <c r="AM95" i="22"/>
  <c r="AL95" i="22"/>
  <c r="AK95" i="22"/>
  <c r="AJ95" i="22"/>
  <c r="AI95" i="22"/>
  <c r="AH95" i="22"/>
  <c r="AG95" i="22"/>
  <c r="AF95" i="22"/>
  <c r="AE95" i="22"/>
  <c r="AD95" i="22"/>
  <c r="AC95" i="22"/>
  <c r="AB95" i="22"/>
  <c r="AA95" i="22"/>
  <c r="Z95" i="22"/>
  <c r="Y95" i="22"/>
  <c r="X95" i="22"/>
  <c r="W95" i="22"/>
  <c r="V95" i="22"/>
  <c r="U95" i="22"/>
  <c r="T95" i="22"/>
  <c r="S95" i="22"/>
  <c r="R95" i="22"/>
  <c r="Q95" i="22"/>
  <c r="P95" i="22"/>
  <c r="O95" i="22"/>
  <c r="N95" i="22"/>
  <c r="M95" i="22"/>
  <c r="L95" i="22"/>
  <c r="K95" i="22"/>
  <c r="J95" i="22"/>
  <c r="I95" i="22"/>
  <c r="H95" i="22"/>
  <c r="G95" i="22"/>
  <c r="F95" i="22"/>
  <c r="E95" i="22"/>
  <c r="D95" i="22"/>
  <c r="C95" i="22"/>
  <c r="B95" i="22"/>
  <c r="BA95" i="22" s="1"/>
  <c r="BB95" i="22" s="1"/>
  <c r="AZ94" i="22"/>
  <c r="AY94" i="22"/>
  <c r="AX94" i="22"/>
  <c r="AW94" i="22"/>
  <c r="AV94" i="22"/>
  <c r="AU94" i="22"/>
  <c r="AT94" i="22"/>
  <c r="AS94" i="22"/>
  <c r="AR94" i="22"/>
  <c r="AQ94" i="22"/>
  <c r="AP94" i="22"/>
  <c r="AO94" i="22"/>
  <c r="AN94" i="22"/>
  <c r="AM94" i="22"/>
  <c r="AL94" i="22"/>
  <c r="AK94" i="22"/>
  <c r="AJ94" i="22"/>
  <c r="AI94" i="22"/>
  <c r="AH94" i="22"/>
  <c r="AG94" i="22"/>
  <c r="AF94" i="22"/>
  <c r="AE94" i="22"/>
  <c r="AD94" i="22"/>
  <c r="AC94" i="22"/>
  <c r="AB94" i="22"/>
  <c r="AA94" i="22"/>
  <c r="Z94" i="22"/>
  <c r="Y94" i="22"/>
  <c r="X94" i="22"/>
  <c r="W94" i="22"/>
  <c r="V94" i="22"/>
  <c r="U94" i="22"/>
  <c r="T94" i="22"/>
  <c r="S94" i="22"/>
  <c r="R94" i="22"/>
  <c r="Q94" i="22"/>
  <c r="P94" i="22"/>
  <c r="O94" i="22"/>
  <c r="N94" i="22"/>
  <c r="M94" i="22"/>
  <c r="L94" i="22"/>
  <c r="K94" i="22"/>
  <c r="J94" i="22"/>
  <c r="I94" i="22"/>
  <c r="H94" i="22"/>
  <c r="G94" i="22"/>
  <c r="F94" i="22"/>
  <c r="E94" i="22"/>
  <c r="D94" i="22"/>
  <c r="C94" i="22"/>
  <c r="B94" i="22"/>
  <c r="BA94" i="22" s="1"/>
  <c r="BB94" i="22" s="1"/>
  <c r="BA93" i="22"/>
  <c r="BB93" i="22" s="1"/>
  <c r="AZ93" i="22"/>
  <c r="AY93" i="22"/>
  <c r="AX93" i="22"/>
  <c r="AW93" i="22"/>
  <c r="AV93" i="22"/>
  <c r="AU93" i="22"/>
  <c r="AT93" i="22"/>
  <c r="AS93" i="22"/>
  <c r="AR93" i="22"/>
  <c r="AQ93" i="22"/>
  <c r="AP93" i="22"/>
  <c r="AO93" i="22"/>
  <c r="AN93" i="22"/>
  <c r="AM93" i="22"/>
  <c r="AL93" i="22"/>
  <c r="AK93" i="22"/>
  <c r="AJ93" i="22"/>
  <c r="AI93" i="22"/>
  <c r="AH93" i="22"/>
  <c r="AG93" i="22"/>
  <c r="AF93" i="22"/>
  <c r="AE93" i="22"/>
  <c r="AD93" i="22"/>
  <c r="AC93" i="22"/>
  <c r="AB93" i="22"/>
  <c r="AA93" i="22"/>
  <c r="Z93" i="22"/>
  <c r="Y93" i="22"/>
  <c r="X93" i="22"/>
  <c r="W93" i="22"/>
  <c r="V93" i="22"/>
  <c r="U93" i="22"/>
  <c r="T93" i="22"/>
  <c r="S93" i="22"/>
  <c r="R93" i="22"/>
  <c r="Q93" i="22"/>
  <c r="P93" i="22"/>
  <c r="O93" i="22"/>
  <c r="N93" i="22"/>
  <c r="M93" i="22"/>
  <c r="L93" i="22"/>
  <c r="K93" i="22"/>
  <c r="J93" i="22"/>
  <c r="I93" i="22"/>
  <c r="H93" i="22"/>
  <c r="G93" i="22"/>
  <c r="F93" i="22"/>
  <c r="E93" i="22"/>
  <c r="D93" i="22"/>
  <c r="C93" i="22"/>
  <c r="B93" i="22"/>
  <c r="AZ92" i="22"/>
  <c r="AY92" i="22"/>
  <c r="AX92" i="22"/>
  <c r="AW92" i="22"/>
  <c r="AV92" i="22"/>
  <c r="AU92" i="22"/>
  <c r="AT92" i="22"/>
  <c r="AS92" i="22"/>
  <c r="AR92" i="22"/>
  <c r="AQ92" i="22"/>
  <c r="AP92" i="22"/>
  <c r="AO92" i="22"/>
  <c r="AN92" i="22"/>
  <c r="AM92" i="22"/>
  <c r="AL92" i="22"/>
  <c r="AK92" i="22"/>
  <c r="AJ92" i="22"/>
  <c r="AI92" i="22"/>
  <c r="AH92" i="22"/>
  <c r="AG92" i="22"/>
  <c r="AF92" i="22"/>
  <c r="AE92" i="22"/>
  <c r="AD92" i="22"/>
  <c r="AC92" i="22"/>
  <c r="AB92" i="22"/>
  <c r="AA92" i="22"/>
  <c r="Z92" i="22"/>
  <c r="Y92" i="22"/>
  <c r="X92" i="22"/>
  <c r="W92" i="22"/>
  <c r="V92" i="22"/>
  <c r="U92" i="22"/>
  <c r="T92" i="22"/>
  <c r="S92" i="22"/>
  <c r="R92" i="22"/>
  <c r="Q92" i="22"/>
  <c r="P92" i="22"/>
  <c r="O92" i="22"/>
  <c r="N92" i="22"/>
  <c r="M92" i="22"/>
  <c r="L92" i="22"/>
  <c r="K92" i="22"/>
  <c r="J92" i="22"/>
  <c r="I92" i="22"/>
  <c r="H92" i="22"/>
  <c r="G92" i="22"/>
  <c r="F92" i="22"/>
  <c r="E92" i="22"/>
  <c r="D92" i="22"/>
  <c r="C92" i="22"/>
  <c r="B92" i="22"/>
  <c r="BA92" i="22" s="1"/>
  <c r="BB92" i="22" s="1"/>
  <c r="AZ91" i="22"/>
  <c r="AY91" i="22"/>
  <c r="AX91" i="22"/>
  <c r="AW91" i="22"/>
  <c r="AV91" i="22"/>
  <c r="AU91" i="22"/>
  <c r="AT91" i="22"/>
  <c r="AS91" i="22"/>
  <c r="AR91" i="22"/>
  <c r="AQ91" i="22"/>
  <c r="AP91" i="22"/>
  <c r="AO91" i="22"/>
  <c r="AN91" i="22"/>
  <c r="AM91" i="22"/>
  <c r="AL91" i="22"/>
  <c r="AK91" i="22"/>
  <c r="AJ91" i="22"/>
  <c r="AI91" i="22"/>
  <c r="AH91" i="22"/>
  <c r="AG91" i="22"/>
  <c r="AF91" i="22"/>
  <c r="AE91" i="22"/>
  <c r="AD91" i="22"/>
  <c r="AC91" i="22"/>
  <c r="AB91" i="22"/>
  <c r="AA91" i="22"/>
  <c r="Z91" i="22"/>
  <c r="Y91" i="22"/>
  <c r="X91" i="22"/>
  <c r="W91" i="22"/>
  <c r="V91" i="22"/>
  <c r="U91" i="22"/>
  <c r="T91" i="22"/>
  <c r="S91" i="22"/>
  <c r="R91" i="22"/>
  <c r="Q91" i="22"/>
  <c r="P91" i="22"/>
  <c r="O91" i="22"/>
  <c r="N91" i="22"/>
  <c r="M91" i="22"/>
  <c r="L91" i="22"/>
  <c r="K91" i="22"/>
  <c r="J91" i="22"/>
  <c r="I91" i="22"/>
  <c r="H91" i="22"/>
  <c r="G91" i="22"/>
  <c r="F91" i="22"/>
  <c r="E91" i="22"/>
  <c r="D91" i="22"/>
  <c r="C91" i="22"/>
  <c r="B91" i="22"/>
  <c r="BA91" i="22" s="1"/>
  <c r="BB91" i="22" s="1"/>
  <c r="BA90" i="22"/>
  <c r="BB90" i="22" s="1"/>
  <c r="AZ90" i="22"/>
  <c r="AY90" i="22"/>
  <c r="AX90" i="22"/>
  <c r="AW90" i="22"/>
  <c r="AV90" i="22"/>
  <c r="AU90" i="22"/>
  <c r="AT90" i="22"/>
  <c r="AS90" i="22"/>
  <c r="AR90" i="22"/>
  <c r="AQ90" i="22"/>
  <c r="AP90" i="22"/>
  <c r="AO90" i="22"/>
  <c r="AN90" i="22"/>
  <c r="AM90" i="22"/>
  <c r="AL90" i="22"/>
  <c r="AK90" i="22"/>
  <c r="AJ90" i="22"/>
  <c r="AI90" i="22"/>
  <c r="AH90" i="22"/>
  <c r="AG90" i="22"/>
  <c r="AF90" i="22"/>
  <c r="AE90" i="22"/>
  <c r="AD90" i="22"/>
  <c r="AC90" i="22"/>
  <c r="AB90" i="22"/>
  <c r="AA90" i="22"/>
  <c r="Z90" i="22"/>
  <c r="Y90" i="22"/>
  <c r="X90" i="22"/>
  <c r="W90" i="22"/>
  <c r="V90" i="22"/>
  <c r="U90" i="22"/>
  <c r="T90" i="22"/>
  <c r="S90" i="22"/>
  <c r="R90" i="22"/>
  <c r="Q90" i="22"/>
  <c r="P90" i="22"/>
  <c r="O90" i="22"/>
  <c r="N90" i="22"/>
  <c r="M90" i="22"/>
  <c r="L90" i="22"/>
  <c r="K90" i="22"/>
  <c r="J90" i="22"/>
  <c r="I90" i="22"/>
  <c r="H90" i="22"/>
  <c r="G90" i="22"/>
  <c r="F90" i="22"/>
  <c r="E90" i="22"/>
  <c r="D90" i="22"/>
  <c r="C90" i="22"/>
  <c r="B90" i="22"/>
  <c r="AZ89" i="22"/>
  <c r="AY89" i="22"/>
  <c r="AX89" i="22"/>
  <c r="AW89" i="22"/>
  <c r="AV89" i="22"/>
  <c r="AU89" i="22"/>
  <c r="AT89" i="22"/>
  <c r="AS89" i="22"/>
  <c r="AR89" i="22"/>
  <c r="AQ89" i="22"/>
  <c r="AP89" i="22"/>
  <c r="AO89" i="22"/>
  <c r="AN89" i="22"/>
  <c r="AM89" i="22"/>
  <c r="AL89" i="22"/>
  <c r="AK89" i="22"/>
  <c r="AJ89" i="22"/>
  <c r="AI89" i="22"/>
  <c r="AH89" i="22"/>
  <c r="AG89" i="22"/>
  <c r="AF89" i="22"/>
  <c r="AE89" i="22"/>
  <c r="AD89" i="22"/>
  <c r="AC89" i="22"/>
  <c r="AB89" i="22"/>
  <c r="AA89" i="22"/>
  <c r="Z89" i="22"/>
  <c r="Y89" i="22"/>
  <c r="X89" i="22"/>
  <c r="W89" i="22"/>
  <c r="V89" i="22"/>
  <c r="U89" i="22"/>
  <c r="T89" i="22"/>
  <c r="S89" i="22"/>
  <c r="R89" i="22"/>
  <c r="Q89" i="22"/>
  <c r="P89" i="22"/>
  <c r="O89" i="22"/>
  <c r="N89" i="22"/>
  <c r="M89" i="22"/>
  <c r="L89" i="22"/>
  <c r="K89" i="22"/>
  <c r="J89" i="22"/>
  <c r="I89" i="22"/>
  <c r="H89" i="22"/>
  <c r="G89" i="22"/>
  <c r="F89" i="22"/>
  <c r="E89" i="22"/>
  <c r="D89" i="22"/>
  <c r="C89" i="22"/>
  <c r="B89" i="22"/>
  <c r="BA89" i="22" s="1"/>
  <c r="BB89" i="22" s="1"/>
  <c r="BB88" i="22"/>
  <c r="BA88" i="22"/>
  <c r="AZ88" i="22"/>
  <c r="AY88" i="22"/>
  <c r="AX88" i="22"/>
  <c r="AW88" i="22"/>
  <c r="AV88" i="22"/>
  <c r="AU88" i="22"/>
  <c r="AT88" i="22"/>
  <c r="AS88" i="22"/>
  <c r="AR88" i="22"/>
  <c r="AQ88" i="22"/>
  <c r="AP88" i="22"/>
  <c r="AO88" i="22"/>
  <c r="AN88" i="22"/>
  <c r="AM88" i="22"/>
  <c r="AL88" i="22"/>
  <c r="AK88" i="22"/>
  <c r="AJ88" i="22"/>
  <c r="AI88" i="22"/>
  <c r="AH88" i="22"/>
  <c r="AG88" i="22"/>
  <c r="AF88" i="22"/>
  <c r="AE88" i="22"/>
  <c r="AD88" i="22"/>
  <c r="AC88" i="22"/>
  <c r="AB88" i="22"/>
  <c r="AA88" i="22"/>
  <c r="Z88" i="22"/>
  <c r="Y88" i="22"/>
  <c r="X88" i="22"/>
  <c r="W88" i="22"/>
  <c r="V88" i="22"/>
  <c r="U88" i="22"/>
  <c r="T88" i="22"/>
  <c r="S88" i="22"/>
  <c r="R88" i="22"/>
  <c r="Q88" i="22"/>
  <c r="P88" i="22"/>
  <c r="O88" i="22"/>
  <c r="N88" i="22"/>
  <c r="M88" i="22"/>
  <c r="L88" i="22"/>
  <c r="K88" i="22"/>
  <c r="J88" i="22"/>
  <c r="I88" i="22"/>
  <c r="H88" i="22"/>
  <c r="G88" i="22"/>
  <c r="F88" i="22"/>
  <c r="E88" i="22"/>
  <c r="D88" i="22"/>
  <c r="C88" i="22"/>
  <c r="B88" i="22"/>
  <c r="AZ87" i="22"/>
  <c r="AY87" i="22"/>
  <c r="AX87" i="22"/>
  <c r="AW87" i="22"/>
  <c r="AV87" i="22"/>
  <c r="AU87" i="22"/>
  <c r="AT87" i="22"/>
  <c r="AS87" i="22"/>
  <c r="AR87" i="22"/>
  <c r="AQ87" i="22"/>
  <c r="AP87" i="22"/>
  <c r="AO87" i="22"/>
  <c r="AN87" i="22"/>
  <c r="AM87" i="22"/>
  <c r="AL87" i="22"/>
  <c r="AK87" i="22"/>
  <c r="AJ87" i="22"/>
  <c r="AI87" i="22"/>
  <c r="AH87" i="22"/>
  <c r="AG87" i="22"/>
  <c r="AF87" i="22"/>
  <c r="AE87" i="22"/>
  <c r="AD87" i="22"/>
  <c r="AC87" i="22"/>
  <c r="AB87" i="22"/>
  <c r="AA87" i="22"/>
  <c r="Z87" i="22"/>
  <c r="Y87" i="22"/>
  <c r="X87" i="22"/>
  <c r="W87" i="22"/>
  <c r="V87" i="22"/>
  <c r="U87" i="22"/>
  <c r="T87" i="22"/>
  <c r="S87" i="22"/>
  <c r="R87" i="22"/>
  <c r="Q87" i="22"/>
  <c r="P87" i="22"/>
  <c r="O87" i="22"/>
  <c r="N87" i="22"/>
  <c r="M87" i="22"/>
  <c r="L87" i="22"/>
  <c r="K87" i="22"/>
  <c r="J87" i="22"/>
  <c r="I87" i="22"/>
  <c r="H87" i="22"/>
  <c r="G87" i="22"/>
  <c r="F87" i="22"/>
  <c r="E87" i="22"/>
  <c r="D87" i="22"/>
  <c r="C87" i="22"/>
  <c r="B87" i="22"/>
  <c r="BA87" i="22" s="1"/>
  <c r="BB87" i="22" s="1"/>
  <c r="AZ86" i="22"/>
  <c r="AY86" i="22"/>
  <c r="AX86" i="22"/>
  <c r="AW86" i="22"/>
  <c r="AV86" i="22"/>
  <c r="AU86" i="22"/>
  <c r="AT86" i="22"/>
  <c r="AS86" i="22"/>
  <c r="AR86" i="22"/>
  <c r="AQ86" i="22"/>
  <c r="AP86" i="22"/>
  <c r="AO86" i="22"/>
  <c r="AN86" i="22"/>
  <c r="AM86" i="22"/>
  <c r="AL86" i="22"/>
  <c r="AK86" i="22"/>
  <c r="AJ86" i="22"/>
  <c r="AI86" i="22"/>
  <c r="AH86" i="22"/>
  <c r="AG86" i="22"/>
  <c r="AF86" i="22"/>
  <c r="AE86" i="22"/>
  <c r="AD86" i="22"/>
  <c r="AC86" i="22"/>
  <c r="AB86" i="22"/>
  <c r="AA86" i="22"/>
  <c r="Z86" i="22"/>
  <c r="Y86" i="22"/>
  <c r="X86" i="22"/>
  <c r="W86" i="22"/>
  <c r="V86" i="22"/>
  <c r="U86" i="22"/>
  <c r="T86" i="22"/>
  <c r="S86" i="22"/>
  <c r="R86" i="22"/>
  <c r="Q86" i="22"/>
  <c r="P86" i="22"/>
  <c r="O86" i="22"/>
  <c r="N86" i="22"/>
  <c r="M86" i="22"/>
  <c r="L86" i="22"/>
  <c r="K86" i="22"/>
  <c r="J86" i="22"/>
  <c r="I86" i="22"/>
  <c r="H86" i="22"/>
  <c r="G86" i="22"/>
  <c r="F86" i="22"/>
  <c r="E86" i="22"/>
  <c r="D86" i="22"/>
  <c r="C86" i="22"/>
  <c r="B86" i="22"/>
  <c r="BA86" i="22" s="1"/>
  <c r="BB86" i="22" s="1"/>
  <c r="BA85" i="22"/>
  <c r="BB85" i="22" s="1"/>
  <c r="AZ85" i="22"/>
  <c r="AY85" i="22"/>
  <c r="AX85" i="22"/>
  <c r="AW85" i="22"/>
  <c r="AV85" i="22"/>
  <c r="AU85" i="22"/>
  <c r="AT85" i="22"/>
  <c r="AS85" i="22"/>
  <c r="AR85" i="22"/>
  <c r="AQ85" i="22"/>
  <c r="AP85" i="22"/>
  <c r="AO85" i="22"/>
  <c r="AN85" i="22"/>
  <c r="AM85" i="22"/>
  <c r="AL85" i="22"/>
  <c r="AK85" i="22"/>
  <c r="AJ85" i="22"/>
  <c r="AI85" i="22"/>
  <c r="AH85" i="22"/>
  <c r="AG85" i="22"/>
  <c r="AF85" i="22"/>
  <c r="AE85" i="22"/>
  <c r="AD85" i="22"/>
  <c r="AC85" i="22"/>
  <c r="AB85" i="22"/>
  <c r="AA85" i="22"/>
  <c r="Z85" i="22"/>
  <c r="Y85" i="22"/>
  <c r="X85" i="22"/>
  <c r="W85" i="22"/>
  <c r="V85" i="22"/>
  <c r="U85" i="22"/>
  <c r="T85" i="22"/>
  <c r="S85" i="22"/>
  <c r="R85" i="22"/>
  <c r="Q85" i="22"/>
  <c r="P85" i="22"/>
  <c r="O85" i="22"/>
  <c r="N85" i="22"/>
  <c r="M85" i="22"/>
  <c r="L85" i="22"/>
  <c r="K85" i="22"/>
  <c r="J85" i="22"/>
  <c r="I85" i="22"/>
  <c r="H85" i="22"/>
  <c r="G85" i="22"/>
  <c r="F85" i="22"/>
  <c r="E85" i="22"/>
  <c r="D85" i="22"/>
  <c r="C85" i="22"/>
  <c r="B85" i="22"/>
  <c r="AZ84" i="22"/>
  <c r="AY84" i="22"/>
  <c r="AX84" i="22"/>
  <c r="AW84" i="22"/>
  <c r="AV84" i="22"/>
  <c r="AU84" i="22"/>
  <c r="AT84" i="22"/>
  <c r="AS84" i="22"/>
  <c r="AR84" i="22"/>
  <c r="AQ84" i="22"/>
  <c r="AP84" i="22"/>
  <c r="AO84" i="22"/>
  <c r="AN84" i="22"/>
  <c r="AM84" i="22"/>
  <c r="AL84" i="22"/>
  <c r="AK84" i="22"/>
  <c r="AJ84" i="22"/>
  <c r="AI84" i="22"/>
  <c r="AH84" i="22"/>
  <c r="AG84" i="22"/>
  <c r="AF84" i="22"/>
  <c r="AE84" i="22"/>
  <c r="AD84" i="22"/>
  <c r="AC84" i="22"/>
  <c r="AB84" i="22"/>
  <c r="AA84" i="22"/>
  <c r="Z84" i="22"/>
  <c r="Y84" i="22"/>
  <c r="X84" i="22"/>
  <c r="W84" i="22"/>
  <c r="V84" i="22"/>
  <c r="U84" i="22"/>
  <c r="T84" i="22"/>
  <c r="S84" i="22"/>
  <c r="R84" i="22"/>
  <c r="Q84" i="22"/>
  <c r="P84" i="22"/>
  <c r="O84" i="22"/>
  <c r="N84" i="22"/>
  <c r="M84" i="22"/>
  <c r="L84" i="22"/>
  <c r="K84" i="22"/>
  <c r="J84" i="22"/>
  <c r="I84" i="22"/>
  <c r="H84" i="22"/>
  <c r="G84" i="22"/>
  <c r="F84" i="22"/>
  <c r="E84" i="22"/>
  <c r="D84" i="22"/>
  <c r="C84" i="22"/>
  <c r="B84" i="22"/>
  <c r="BA84" i="22" s="1"/>
  <c r="BB84" i="22" s="1"/>
  <c r="AZ83" i="22"/>
  <c r="AY83" i="22"/>
  <c r="AX83" i="22"/>
  <c r="AW83" i="22"/>
  <c r="AV83" i="22"/>
  <c r="AU83" i="22"/>
  <c r="AT83" i="22"/>
  <c r="AS83" i="22"/>
  <c r="AR83" i="22"/>
  <c r="AQ83" i="22"/>
  <c r="AP83" i="22"/>
  <c r="AO83" i="22"/>
  <c r="AN83" i="22"/>
  <c r="AM83" i="22"/>
  <c r="AL83" i="22"/>
  <c r="AK83" i="22"/>
  <c r="AJ83" i="22"/>
  <c r="AI83" i="22"/>
  <c r="AH83" i="22"/>
  <c r="AG83" i="22"/>
  <c r="AF83" i="22"/>
  <c r="AE83" i="22"/>
  <c r="AD83" i="22"/>
  <c r="AC83" i="22"/>
  <c r="AB83" i="22"/>
  <c r="AA83" i="22"/>
  <c r="Z83" i="22"/>
  <c r="Y83" i="22"/>
  <c r="X83" i="22"/>
  <c r="W83" i="22"/>
  <c r="V83" i="22"/>
  <c r="U83" i="22"/>
  <c r="T83" i="22"/>
  <c r="S83" i="22"/>
  <c r="R83" i="22"/>
  <c r="Q83" i="22"/>
  <c r="P83" i="22"/>
  <c r="O83" i="22"/>
  <c r="N83" i="22"/>
  <c r="M83" i="22"/>
  <c r="L83" i="22"/>
  <c r="K83" i="22"/>
  <c r="J83" i="22"/>
  <c r="I83" i="22"/>
  <c r="H83" i="22"/>
  <c r="G83" i="22"/>
  <c r="F83" i="22"/>
  <c r="E83" i="22"/>
  <c r="D83" i="22"/>
  <c r="C83" i="22"/>
  <c r="B83" i="22"/>
  <c r="BA83" i="22" s="1"/>
  <c r="BB83" i="22" s="1"/>
  <c r="BA82" i="22"/>
  <c r="BB82" i="22" s="1"/>
  <c r="AZ82" i="22"/>
  <c r="AY82" i="22"/>
  <c r="AX82" i="22"/>
  <c r="AW82" i="22"/>
  <c r="AV82" i="22"/>
  <c r="AU82" i="22"/>
  <c r="AT82" i="22"/>
  <c r="AS82" i="22"/>
  <c r="AR82" i="22"/>
  <c r="AQ82" i="22"/>
  <c r="AP82" i="22"/>
  <c r="AO82" i="22"/>
  <c r="AN82" i="22"/>
  <c r="AM82" i="22"/>
  <c r="AL82" i="22"/>
  <c r="AK82" i="22"/>
  <c r="AJ82" i="22"/>
  <c r="AI82" i="22"/>
  <c r="AH82" i="22"/>
  <c r="AG82" i="22"/>
  <c r="AF82" i="22"/>
  <c r="AE82" i="22"/>
  <c r="AD82" i="22"/>
  <c r="AC82" i="22"/>
  <c r="AB82" i="22"/>
  <c r="AA82" i="22"/>
  <c r="Z82" i="22"/>
  <c r="Y82" i="22"/>
  <c r="X82" i="22"/>
  <c r="W82" i="22"/>
  <c r="V82" i="22"/>
  <c r="U82" i="22"/>
  <c r="T82" i="22"/>
  <c r="S82" i="22"/>
  <c r="R82" i="22"/>
  <c r="Q82" i="22"/>
  <c r="P82" i="22"/>
  <c r="O82" i="22"/>
  <c r="N82" i="22"/>
  <c r="M82" i="22"/>
  <c r="L82" i="22"/>
  <c r="K82" i="22"/>
  <c r="J82" i="22"/>
  <c r="I82" i="22"/>
  <c r="H82" i="22"/>
  <c r="G82" i="22"/>
  <c r="F82" i="22"/>
  <c r="E82" i="22"/>
  <c r="D82" i="22"/>
  <c r="C82" i="22"/>
  <c r="B82" i="22"/>
  <c r="AZ81" i="22"/>
  <c r="AY81" i="22"/>
  <c r="AX81" i="22"/>
  <c r="AW81" i="22"/>
  <c r="AV81" i="22"/>
  <c r="AU81" i="22"/>
  <c r="AT81" i="22"/>
  <c r="AS81" i="22"/>
  <c r="AR81" i="22"/>
  <c r="AQ81" i="22"/>
  <c r="AP81" i="22"/>
  <c r="AO81" i="22"/>
  <c r="AN81" i="22"/>
  <c r="AM81" i="22"/>
  <c r="AL81" i="22"/>
  <c r="AK81" i="22"/>
  <c r="AJ81" i="22"/>
  <c r="AI81" i="22"/>
  <c r="AH81" i="22"/>
  <c r="AG81" i="22"/>
  <c r="AF81" i="22"/>
  <c r="AE81" i="22"/>
  <c r="AD81" i="22"/>
  <c r="AC81" i="22"/>
  <c r="AB81" i="22"/>
  <c r="AA81" i="22"/>
  <c r="Z81" i="22"/>
  <c r="Y81" i="22"/>
  <c r="X81" i="22"/>
  <c r="W81" i="22"/>
  <c r="V81" i="22"/>
  <c r="U81" i="22"/>
  <c r="T81" i="22"/>
  <c r="S81" i="22"/>
  <c r="R81" i="22"/>
  <c r="Q81" i="22"/>
  <c r="P81" i="22"/>
  <c r="O81" i="22"/>
  <c r="N81" i="22"/>
  <c r="M81" i="22"/>
  <c r="L81" i="22"/>
  <c r="K81" i="22"/>
  <c r="J81" i="22"/>
  <c r="I81" i="22"/>
  <c r="H81" i="22"/>
  <c r="G81" i="22"/>
  <c r="F81" i="22"/>
  <c r="E81" i="22"/>
  <c r="D81" i="22"/>
  <c r="C81" i="22"/>
  <c r="B81" i="22"/>
  <c r="BA81" i="22" s="1"/>
  <c r="BB81" i="22" s="1"/>
  <c r="BB80" i="22"/>
  <c r="BA80" i="22"/>
  <c r="AZ80" i="22"/>
  <c r="AY80" i="22"/>
  <c r="AX80" i="22"/>
  <c r="AW80" i="22"/>
  <c r="AV80" i="22"/>
  <c r="AU80" i="22"/>
  <c r="AT80" i="22"/>
  <c r="AS80" i="22"/>
  <c r="AR80" i="22"/>
  <c r="AQ80" i="22"/>
  <c r="AP80" i="22"/>
  <c r="AO80" i="22"/>
  <c r="AN80" i="22"/>
  <c r="AM80" i="22"/>
  <c r="AL80" i="22"/>
  <c r="AK80" i="22"/>
  <c r="AJ80" i="22"/>
  <c r="AI80" i="22"/>
  <c r="AH80" i="22"/>
  <c r="AG80" i="22"/>
  <c r="AF80" i="22"/>
  <c r="AE80" i="22"/>
  <c r="AD80" i="22"/>
  <c r="AC80" i="22"/>
  <c r="AB80" i="22"/>
  <c r="AA80" i="22"/>
  <c r="Z80" i="22"/>
  <c r="Y80" i="22"/>
  <c r="X80" i="22"/>
  <c r="W80" i="22"/>
  <c r="V80" i="22"/>
  <c r="U80" i="22"/>
  <c r="T80" i="22"/>
  <c r="S80" i="22"/>
  <c r="R80" i="22"/>
  <c r="Q80" i="22"/>
  <c r="P80" i="22"/>
  <c r="O80" i="22"/>
  <c r="N80" i="22"/>
  <c r="M80" i="22"/>
  <c r="L80" i="22"/>
  <c r="K80" i="22"/>
  <c r="J80" i="22"/>
  <c r="I80" i="22"/>
  <c r="H80" i="22"/>
  <c r="G80" i="22"/>
  <c r="F80" i="22"/>
  <c r="E80" i="22"/>
  <c r="D80" i="22"/>
  <c r="C80" i="22"/>
  <c r="B80" i="22"/>
  <c r="AZ79" i="22"/>
  <c r="AY79" i="22"/>
  <c r="AX79" i="22"/>
  <c r="AW79" i="22"/>
  <c r="AV79" i="22"/>
  <c r="AU79" i="22"/>
  <c r="AT79" i="22"/>
  <c r="AS79" i="22"/>
  <c r="AR79" i="22"/>
  <c r="AQ79" i="22"/>
  <c r="AP79" i="22"/>
  <c r="AO79" i="22"/>
  <c r="AN79" i="22"/>
  <c r="AM79" i="22"/>
  <c r="AL79" i="22"/>
  <c r="AK79" i="22"/>
  <c r="AJ79" i="22"/>
  <c r="AI79" i="22"/>
  <c r="AH79" i="22"/>
  <c r="AG79" i="22"/>
  <c r="AF79" i="22"/>
  <c r="AE79" i="22"/>
  <c r="AD79" i="22"/>
  <c r="AC79" i="22"/>
  <c r="AB79" i="22"/>
  <c r="AA79" i="22"/>
  <c r="Z79" i="22"/>
  <c r="Y79" i="22"/>
  <c r="X79" i="22"/>
  <c r="W79" i="22"/>
  <c r="V79" i="22"/>
  <c r="U79" i="22"/>
  <c r="T79" i="22"/>
  <c r="S79" i="22"/>
  <c r="R79" i="22"/>
  <c r="Q79" i="22"/>
  <c r="P79" i="22"/>
  <c r="O79" i="22"/>
  <c r="N79" i="22"/>
  <c r="M79" i="22"/>
  <c r="L79" i="22"/>
  <c r="K79" i="22"/>
  <c r="J79" i="22"/>
  <c r="I79" i="22"/>
  <c r="H79" i="22"/>
  <c r="G79" i="22"/>
  <c r="F79" i="22"/>
  <c r="E79" i="22"/>
  <c r="D79" i="22"/>
  <c r="C79" i="22"/>
  <c r="B79" i="22"/>
  <c r="BA79" i="22" s="1"/>
  <c r="BB79" i="22" s="1"/>
  <c r="AZ78" i="22"/>
  <c r="AY78" i="22"/>
  <c r="AX78" i="22"/>
  <c r="AW78" i="22"/>
  <c r="AV78" i="22"/>
  <c r="AU78" i="22"/>
  <c r="AT78" i="22"/>
  <c r="AS78" i="22"/>
  <c r="AR78" i="22"/>
  <c r="AQ78" i="22"/>
  <c r="AP78" i="22"/>
  <c r="AO78" i="22"/>
  <c r="AN78" i="22"/>
  <c r="AM78" i="22"/>
  <c r="AL78" i="22"/>
  <c r="AK78" i="22"/>
  <c r="AJ78" i="22"/>
  <c r="AI78" i="22"/>
  <c r="AH78" i="22"/>
  <c r="AG78" i="22"/>
  <c r="AF78" i="22"/>
  <c r="AE78" i="22"/>
  <c r="AD78" i="22"/>
  <c r="AC78" i="22"/>
  <c r="AB78" i="22"/>
  <c r="AA78" i="22"/>
  <c r="Z78" i="22"/>
  <c r="Y78" i="22"/>
  <c r="X78" i="22"/>
  <c r="W78" i="22"/>
  <c r="V78" i="22"/>
  <c r="U78" i="22"/>
  <c r="T78" i="22"/>
  <c r="S78" i="22"/>
  <c r="R78" i="22"/>
  <c r="Q78" i="22"/>
  <c r="P78" i="22"/>
  <c r="O78" i="22"/>
  <c r="N78" i="22"/>
  <c r="M78" i="22"/>
  <c r="L78" i="22"/>
  <c r="K78" i="22"/>
  <c r="J78" i="22"/>
  <c r="I78" i="22"/>
  <c r="H78" i="22"/>
  <c r="G78" i="22"/>
  <c r="F78" i="22"/>
  <c r="E78" i="22"/>
  <c r="D78" i="22"/>
  <c r="C78" i="22"/>
  <c r="B78" i="22"/>
  <c r="BA78" i="22" s="1"/>
  <c r="BB78" i="22" s="1"/>
  <c r="BA77" i="22"/>
  <c r="BB77" i="22" s="1"/>
  <c r="AZ77" i="22"/>
  <c r="AY77" i="22"/>
  <c r="AX77" i="22"/>
  <c r="AW77" i="22"/>
  <c r="AV77" i="22"/>
  <c r="AU77" i="22"/>
  <c r="AT77" i="22"/>
  <c r="AS77" i="22"/>
  <c r="AR77" i="22"/>
  <c r="AQ77" i="22"/>
  <c r="AP77" i="22"/>
  <c r="AO77" i="22"/>
  <c r="AN77" i="22"/>
  <c r="AM77" i="22"/>
  <c r="AL77" i="22"/>
  <c r="AK77" i="22"/>
  <c r="AJ77" i="22"/>
  <c r="AI77" i="22"/>
  <c r="AH77" i="22"/>
  <c r="AG77" i="22"/>
  <c r="AF77" i="22"/>
  <c r="AE77" i="22"/>
  <c r="AD77" i="22"/>
  <c r="AC77" i="22"/>
  <c r="AB77" i="22"/>
  <c r="AA77" i="22"/>
  <c r="Z77" i="22"/>
  <c r="Y77" i="22"/>
  <c r="X77" i="22"/>
  <c r="W77" i="22"/>
  <c r="V77" i="22"/>
  <c r="U77" i="22"/>
  <c r="T77" i="22"/>
  <c r="S77" i="22"/>
  <c r="R77" i="22"/>
  <c r="Q77" i="22"/>
  <c r="P77" i="22"/>
  <c r="O77" i="22"/>
  <c r="N77" i="22"/>
  <c r="M77" i="22"/>
  <c r="L77" i="22"/>
  <c r="K77" i="22"/>
  <c r="J77" i="22"/>
  <c r="I77" i="22"/>
  <c r="H77" i="22"/>
  <c r="G77" i="22"/>
  <c r="F77" i="22"/>
  <c r="E77" i="22"/>
  <c r="D77" i="22"/>
  <c r="C77" i="22"/>
  <c r="B77" i="22"/>
  <c r="AZ76" i="22"/>
  <c r="AY76" i="22"/>
  <c r="AX76" i="22"/>
  <c r="AW76" i="22"/>
  <c r="AV76" i="22"/>
  <c r="AU76" i="22"/>
  <c r="AT76" i="22"/>
  <c r="AS76" i="22"/>
  <c r="AR76" i="22"/>
  <c r="AQ76" i="22"/>
  <c r="AP76" i="22"/>
  <c r="AO76" i="22"/>
  <c r="AN76" i="22"/>
  <c r="AM76" i="22"/>
  <c r="AL76" i="22"/>
  <c r="AK76" i="22"/>
  <c r="AJ76" i="22"/>
  <c r="AI76" i="22"/>
  <c r="AH76" i="22"/>
  <c r="AG76" i="22"/>
  <c r="AF76" i="22"/>
  <c r="AE76" i="22"/>
  <c r="AD76" i="22"/>
  <c r="AC76" i="22"/>
  <c r="AB76" i="22"/>
  <c r="AA76" i="22"/>
  <c r="Z76" i="22"/>
  <c r="Y76" i="22"/>
  <c r="X76" i="22"/>
  <c r="W76" i="22"/>
  <c r="V76" i="22"/>
  <c r="U76" i="22"/>
  <c r="T76" i="22"/>
  <c r="S76" i="22"/>
  <c r="R76" i="22"/>
  <c r="Q76" i="22"/>
  <c r="P76" i="22"/>
  <c r="O76" i="22"/>
  <c r="N76" i="22"/>
  <c r="M76" i="22"/>
  <c r="L76" i="22"/>
  <c r="K76" i="22"/>
  <c r="J76" i="22"/>
  <c r="I76" i="22"/>
  <c r="H76" i="22"/>
  <c r="G76" i="22"/>
  <c r="F76" i="22"/>
  <c r="E76" i="22"/>
  <c r="D76" i="22"/>
  <c r="C76" i="22"/>
  <c r="B76" i="22"/>
  <c r="BA76" i="22" s="1"/>
  <c r="BB76" i="22" s="1"/>
  <c r="AZ75" i="22"/>
  <c r="AY75" i="22"/>
  <c r="AX75" i="22"/>
  <c r="AW75" i="22"/>
  <c r="AV75" i="22"/>
  <c r="AU75" i="22"/>
  <c r="AT75" i="22"/>
  <c r="AS75" i="22"/>
  <c r="AR75" i="22"/>
  <c r="AQ75" i="22"/>
  <c r="AP75" i="22"/>
  <c r="AO75" i="22"/>
  <c r="AN75" i="22"/>
  <c r="AM75" i="22"/>
  <c r="AL75" i="22"/>
  <c r="AK75" i="22"/>
  <c r="AJ75" i="22"/>
  <c r="AI75" i="22"/>
  <c r="AH75" i="22"/>
  <c r="AG75" i="22"/>
  <c r="AF75" i="22"/>
  <c r="AE75" i="22"/>
  <c r="AD75" i="22"/>
  <c r="AC75" i="22"/>
  <c r="AB75" i="22"/>
  <c r="AA75" i="22"/>
  <c r="Z75" i="22"/>
  <c r="Y75" i="22"/>
  <c r="X75" i="22"/>
  <c r="W75" i="22"/>
  <c r="V75" i="22"/>
  <c r="U75" i="22"/>
  <c r="T75" i="22"/>
  <c r="S75" i="22"/>
  <c r="R75" i="22"/>
  <c r="Q75" i="22"/>
  <c r="P75" i="22"/>
  <c r="O75" i="22"/>
  <c r="N75" i="22"/>
  <c r="M75" i="22"/>
  <c r="L75" i="22"/>
  <c r="K75" i="22"/>
  <c r="J75" i="22"/>
  <c r="I75" i="22"/>
  <c r="H75" i="22"/>
  <c r="G75" i="22"/>
  <c r="F75" i="22"/>
  <c r="E75" i="22"/>
  <c r="D75" i="22"/>
  <c r="C75" i="22"/>
  <c r="B75" i="22"/>
  <c r="BA75" i="22" s="1"/>
  <c r="BB75" i="22" s="1"/>
  <c r="BA74" i="22"/>
  <c r="BB74" i="22" s="1"/>
  <c r="AZ74" i="22"/>
  <c r="AY74" i="22"/>
  <c r="AX74" i="22"/>
  <c r="AW74" i="22"/>
  <c r="AV74" i="22"/>
  <c r="AU74" i="22"/>
  <c r="AT74" i="22"/>
  <c r="AS74" i="22"/>
  <c r="AR74" i="22"/>
  <c r="AQ74" i="22"/>
  <c r="AP74" i="22"/>
  <c r="AO74" i="22"/>
  <c r="AN74" i="22"/>
  <c r="AM74" i="22"/>
  <c r="AL74" i="22"/>
  <c r="AK74" i="22"/>
  <c r="AJ74" i="22"/>
  <c r="AI74" i="22"/>
  <c r="AH74" i="22"/>
  <c r="AG74" i="22"/>
  <c r="AF74" i="22"/>
  <c r="AE74" i="22"/>
  <c r="AD74" i="22"/>
  <c r="AC74" i="22"/>
  <c r="AB74" i="22"/>
  <c r="AA74" i="22"/>
  <c r="Z74" i="22"/>
  <c r="Y74" i="22"/>
  <c r="X74" i="22"/>
  <c r="W74" i="22"/>
  <c r="V74" i="22"/>
  <c r="U74" i="22"/>
  <c r="T74" i="22"/>
  <c r="S74" i="22"/>
  <c r="R74" i="22"/>
  <c r="Q74" i="22"/>
  <c r="P74" i="22"/>
  <c r="O74" i="22"/>
  <c r="N74" i="22"/>
  <c r="M74" i="22"/>
  <c r="L74" i="22"/>
  <c r="K74" i="22"/>
  <c r="J74" i="22"/>
  <c r="I74" i="22"/>
  <c r="H74" i="22"/>
  <c r="G74" i="22"/>
  <c r="F74" i="22"/>
  <c r="E74" i="22"/>
  <c r="D74" i="22"/>
  <c r="C74" i="22"/>
  <c r="B74" i="22"/>
  <c r="AZ73" i="22"/>
  <c r="AY73" i="22"/>
  <c r="AX73" i="22"/>
  <c r="AW73" i="22"/>
  <c r="AV73" i="22"/>
  <c r="AU73" i="22"/>
  <c r="AT73" i="22"/>
  <c r="AS73" i="22"/>
  <c r="AR73" i="22"/>
  <c r="AQ73" i="22"/>
  <c r="AP73" i="22"/>
  <c r="AO73" i="22"/>
  <c r="AN73" i="22"/>
  <c r="AM73" i="22"/>
  <c r="AL73" i="22"/>
  <c r="AK73" i="22"/>
  <c r="AJ73" i="22"/>
  <c r="AI73" i="22"/>
  <c r="AH73" i="22"/>
  <c r="AG73" i="22"/>
  <c r="AF73" i="22"/>
  <c r="AE73" i="22"/>
  <c r="AD73" i="22"/>
  <c r="AC73" i="22"/>
  <c r="AB73" i="22"/>
  <c r="AA73" i="22"/>
  <c r="Z73" i="22"/>
  <c r="Y73" i="22"/>
  <c r="X73" i="22"/>
  <c r="W73" i="22"/>
  <c r="V73" i="22"/>
  <c r="U73" i="22"/>
  <c r="T73" i="22"/>
  <c r="S73" i="22"/>
  <c r="R73" i="22"/>
  <c r="Q73" i="22"/>
  <c r="P73" i="22"/>
  <c r="O73" i="22"/>
  <c r="N73" i="22"/>
  <c r="M73" i="22"/>
  <c r="L73" i="22"/>
  <c r="K73" i="22"/>
  <c r="J73" i="22"/>
  <c r="I73" i="22"/>
  <c r="H73" i="22"/>
  <c r="G73" i="22"/>
  <c r="F73" i="22"/>
  <c r="E73" i="22"/>
  <c r="D73" i="22"/>
  <c r="C73" i="22"/>
  <c r="B73" i="22"/>
  <c r="BA73" i="22" s="1"/>
  <c r="BB73" i="22" s="1"/>
  <c r="BB72" i="22"/>
  <c r="BA72" i="22"/>
  <c r="AZ72" i="22"/>
  <c r="AY72" i="22"/>
  <c r="AX72" i="22"/>
  <c r="AW72" i="22"/>
  <c r="AV72" i="22"/>
  <c r="AU72" i="22"/>
  <c r="AT72" i="22"/>
  <c r="AS72" i="22"/>
  <c r="AR72" i="22"/>
  <c r="AQ72" i="22"/>
  <c r="AP72" i="22"/>
  <c r="AO72" i="22"/>
  <c r="AN72" i="22"/>
  <c r="AM72" i="22"/>
  <c r="AL72" i="22"/>
  <c r="AK72" i="22"/>
  <c r="AJ72" i="22"/>
  <c r="AI72" i="22"/>
  <c r="AH72" i="22"/>
  <c r="AG72" i="22"/>
  <c r="AF72" i="22"/>
  <c r="AE72" i="22"/>
  <c r="AD72" i="22"/>
  <c r="AC72" i="22"/>
  <c r="AB72" i="22"/>
  <c r="AA72" i="22"/>
  <c r="Z72" i="22"/>
  <c r="Y72" i="22"/>
  <c r="X72" i="22"/>
  <c r="W72" i="22"/>
  <c r="V72" i="22"/>
  <c r="U72" i="22"/>
  <c r="T72" i="22"/>
  <c r="S72" i="22"/>
  <c r="R72" i="22"/>
  <c r="Q72" i="22"/>
  <c r="P72" i="22"/>
  <c r="O72" i="22"/>
  <c r="N72" i="22"/>
  <c r="M72" i="22"/>
  <c r="L72" i="22"/>
  <c r="K72" i="22"/>
  <c r="J72" i="22"/>
  <c r="I72" i="22"/>
  <c r="H72" i="22"/>
  <c r="G72" i="22"/>
  <c r="F72" i="22"/>
  <c r="E72" i="22"/>
  <c r="D72" i="22"/>
  <c r="C72" i="22"/>
  <c r="B72" i="22"/>
  <c r="AZ71" i="22"/>
  <c r="AY71" i="22"/>
  <c r="AX71" i="22"/>
  <c r="AW71" i="22"/>
  <c r="AV71" i="22"/>
  <c r="AU71" i="22"/>
  <c r="AT71" i="22"/>
  <c r="AS71" i="22"/>
  <c r="AR71" i="22"/>
  <c r="AQ71" i="22"/>
  <c r="AP71" i="22"/>
  <c r="AO71" i="22"/>
  <c r="AN71" i="22"/>
  <c r="AM71" i="22"/>
  <c r="AL71" i="22"/>
  <c r="AK71" i="22"/>
  <c r="AJ71" i="22"/>
  <c r="AI71" i="22"/>
  <c r="AH71" i="22"/>
  <c r="AG71" i="22"/>
  <c r="AF71" i="22"/>
  <c r="AE71" i="22"/>
  <c r="AD71" i="22"/>
  <c r="AC71" i="22"/>
  <c r="AB71" i="22"/>
  <c r="AA71" i="22"/>
  <c r="Z71" i="22"/>
  <c r="Y71" i="22"/>
  <c r="X71" i="22"/>
  <c r="W71" i="22"/>
  <c r="V71" i="22"/>
  <c r="U71" i="22"/>
  <c r="T71" i="22"/>
  <c r="S71" i="22"/>
  <c r="R71" i="22"/>
  <c r="Q71" i="22"/>
  <c r="P71" i="22"/>
  <c r="O71" i="22"/>
  <c r="N71" i="22"/>
  <c r="M71" i="22"/>
  <c r="L71" i="22"/>
  <c r="K71" i="22"/>
  <c r="J71" i="22"/>
  <c r="I71" i="22"/>
  <c r="H71" i="22"/>
  <c r="G71" i="22"/>
  <c r="F71" i="22"/>
  <c r="E71" i="22"/>
  <c r="D71" i="22"/>
  <c r="C71" i="22"/>
  <c r="B71" i="22"/>
  <c r="BA71" i="22" s="1"/>
  <c r="BB71" i="22" s="1"/>
  <c r="AZ70" i="22"/>
  <c r="AY70" i="22"/>
  <c r="AX70" i="22"/>
  <c r="AW70" i="22"/>
  <c r="AV70" i="22"/>
  <c r="AU70" i="22"/>
  <c r="AT70" i="22"/>
  <c r="AS70" i="22"/>
  <c r="AR70" i="22"/>
  <c r="AQ70" i="22"/>
  <c r="AP70" i="22"/>
  <c r="AO70" i="22"/>
  <c r="AN70" i="22"/>
  <c r="AM70" i="22"/>
  <c r="AL70" i="22"/>
  <c r="AK70" i="22"/>
  <c r="AJ70" i="22"/>
  <c r="AI70" i="22"/>
  <c r="AH70" i="22"/>
  <c r="AG70" i="22"/>
  <c r="AF70" i="22"/>
  <c r="AE70" i="22"/>
  <c r="AD70" i="22"/>
  <c r="AC70" i="22"/>
  <c r="AB70" i="22"/>
  <c r="AA70" i="22"/>
  <c r="Z70" i="22"/>
  <c r="Y70" i="22"/>
  <c r="X70" i="22"/>
  <c r="W70" i="22"/>
  <c r="V70" i="22"/>
  <c r="U70" i="22"/>
  <c r="T70" i="22"/>
  <c r="S70" i="22"/>
  <c r="R70" i="22"/>
  <c r="Q70" i="22"/>
  <c r="P70" i="22"/>
  <c r="O70" i="22"/>
  <c r="N70" i="22"/>
  <c r="M70" i="22"/>
  <c r="L70" i="22"/>
  <c r="K70" i="22"/>
  <c r="J70" i="22"/>
  <c r="I70" i="22"/>
  <c r="H70" i="22"/>
  <c r="G70" i="22"/>
  <c r="F70" i="22"/>
  <c r="E70" i="22"/>
  <c r="D70" i="22"/>
  <c r="C70" i="22"/>
  <c r="B70" i="22"/>
  <c r="BA70" i="22" s="1"/>
  <c r="BB70" i="22" s="1"/>
  <c r="BA69" i="22"/>
  <c r="BB69" i="22" s="1"/>
  <c r="AZ69" i="22"/>
  <c r="AY69" i="22"/>
  <c r="AX69" i="22"/>
  <c r="AW69" i="22"/>
  <c r="AV69" i="22"/>
  <c r="AU69" i="22"/>
  <c r="AT69" i="22"/>
  <c r="AS69" i="22"/>
  <c r="AR69" i="22"/>
  <c r="AQ69" i="22"/>
  <c r="AP69" i="22"/>
  <c r="AO69" i="22"/>
  <c r="AN69" i="22"/>
  <c r="AM69" i="22"/>
  <c r="AL69" i="22"/>
  <c r="AK69" i="22"/>
  <c r="AJ69" i="22"/>
  <c r="AI69" i="22"/>
  <c r="AH69" i="22"/>
  <c r="AG69" i="22"/>
  <c r="AF69" i="22"/>
  <c r="AE69" i="22"/>
  <c r="AD69" i="22"/>
  <c r="AC69" i="22"/>
  <c r="AB69" i="22"/>
  <c r="AA69" i="22"/>
  <c r="Z69" i="22"/>
  <c r="Y69" i="22"/>
  <c r="X69" i="22"/>
  <c r="W69" i="22"/>
  <c r="V69" i="22"/>
  <c r="U69" i="22"/>
  <c r="T69" i="22"/>
  <c r="S69" i="22"/>
  <c r="R69" i="22"/>
  <c r="Q69" i="22"/>
  <c r="P69" i="22"/>
  <c r="O69" i="22"/>
  <c r="N69" i="22"/>
  <c r="M69" i="22"/>
  <c r="L69" i="22"/>
  <c r="K69" i="22"/>
  <c r="J69" i="22"/>
  <c r="I69" i="22"/>
  <c r="H69" i="22"/>
  <c r="G69" i="22"/>
  <c r="F69" i="22"/>
  <c r="E69" i="22"/>
  <c r="D69" i="22"/>
  <c r="C69" i="22"/>
  <c r="B69" i="22"/>
  <c r="AZ68" i="22"/>
  <c r="AY68" i="22"/>
  <c r="AX68" i="22"/>
  <c r="AW68" i="22"/>
  <c r="AV68" i="22"/>
  <c r="AU68" i="22"/>
  <c r="AT68" i="22"/>
  <c r="AS68" i="22"/>
  <c r="AR68" i="22"/>
  <c r="AQ68" i="22"/>
  <c r="AP68" i="22"/>
  <c r="AO68" i="22"/>
  <c r="AN68" i="22"/>
  <c r="AM68" i="22"/>
  <c r="AL68" i="22"/>
  <c r="AK68" i="22"/>
  <c r="AJ68" i="22"/>
  <c r="AI68" i="22"/>
  <c r="AH68" i="22"/>
  <c r="AG68" i="22"/>
  <c r="AF68" i="22"/>
  <c r="AE68" i="22"/>
  <c r="AD68" i="22"/>
  <c r="AC68" i="22"/>
  <c r="AB68" i="22"/>
  <c r="AA68" i="22"/>
  <c r="Z68" i="22"/>
  <c r="Y68" i="22"/>
  <c r="X68" i="22"/>
  <c r="W68" i="22"/>
  <c r="V68" i="22"/>
  <c r="U68" i="22"/>
  <c r="T68" i="22"/>
  <c r="S68" i="22"/>
  <c r="R68" i="22"/>
  <c r="Q68" i="22"/>
  <c r="P68" i="22"/>
  <c r="O68" i="22"/>
  <c r="N68" i="22"/>
  <c r="M68" i="22"/>
  <c r="L68" i="22"/>
  <c r="K68" i="22"/>
  <c r="J68" i="22"/>
  <c r="I68" i="22"/>
  <c r="H68" i="22"/>
  <c r="G68" i="22"/>
  <c r="F68" i="22"/>
  <c r="E68" i="22"/>
  <c r="D68" i="22"/>
  <c r="C68" i="22"/>
  <c r="B68" i="22"/>
  <c r="BA68" i="22" s="1"/>
  <c r="BB68" i="22" s="1"/>
  <c r="AZ67" i="22"/>
  <c r="AY67" i="22"/>
  <c r="AX67" i="22"/>
  <c r="AW67" i="22"/>
  <c r="AV67" i="22"/>
  <c r="AU67" i="22"/>
  <c r="AT67" i="22"/>
  <c r="AS67" i="22"/>
  <c r="AR67" i="22"/>
  <c r="AQ67" i="22"/>
  <c r="AP67" i="22"/>
  <c r="AO67" i="22"/>
  <c r="AN67" i="22"/>
  <c r="AM67" i="22"/>
  <c r="AL67" i="22"/>
  <c r="AK67" i="22"/>
  <c r="AJ67" i="22"/>
  <c r="AI67" i="22"/>
  <c r="AH67" i="22"/>
  <c r="AG67" i="22"/>
  <c r="AF67" i="22"/>
  <c r="AE67" i="22"/>
  <c r="AD67" i="22"/>
  <c r="AC67" i="22"/>
  <c r="AB67" i="22"/>
  <c r="AA67" i="22"/>
  <c r="Z67" i="22"/>
  <c r="Y67" i="22"/>
  <c r="X67" i="22"/>
  <c r="W67" i="22"/>
  <c r="V67" i="22"/>
  <c r="U67" i="22"/>
  <c r="T67" i="22"/>
  <c r="S67" i="22"/>
  <c r="R67" i="22"/>
  <c r="Q67" i="22"/>
  <c r="P67" i="22"/>
  <c r="O67" i="22"/>
  <c r="N67" i="22"/>
  <c r="M67" i="22"/>
  <c r="L67" i="22"/>
  <c r="K67" i="22"/>
  <c r="J67" i="22"/>
  <c r="I67" i="22"/>
  <c r="H67" i="22"/>
  <c r="G67" i="22"/>
  <c r="F67" i="22"/>
  <c r="E67" i="22"/>
  <c r="D67" i="22"/>
  <c r="C67" i="22"/>
  <c r="B67" i="22"/>
  <c r="BA67" i="22" s="1"/>
  <c r="BB67" i="22" s="1"/>
  <c r="BA66" i="22"/>
  <c r="BB66" i="22" s="1"/>
  <c r="AZ66" i="22"/>
  <c r="AY66" i="22"/>
  <c r="AX66" i="22"/>
  <c r="AW66" i="22"/>
  <c r="AV66" i="22"/>
  <c r="AU66" i="22"/>
  <c r="AT66" i="22"/>
  <c r="AS66" i="22"/>
  <c r="AR66" i="22"/>
  <c r="AQ66" i="22"/>
  <c r="AP66" i="22"/>
  <c r="AO66" i="22"/>
  <c r="AN66" i="22"/>
  <c r="AM66" i="22"/>
  <c r="AL66" i="22"/>
  <c r="AK66" i="22"/>
  <c r="AJ66" i="22"/>
  <c r="AI66" i="22"/>
  <c r="AH66" i="22"/>
  <c r="AG66" i="22"/>
  <c r="AF66" i="22"/>
  <c r="AE66" i="22"/>
  <c r="AD66" i="22"/>
  <c r="AC66" i="22"/>
  <c r="AB66" i="22"/>
  <c r="AA66" i="22"/>
  <c r="Z66" i="22"/>
  <c r="Y66" i="22"/>
  <c r="X66" i="22"/>
  <c r="W66" i="22"/>
  <c r="V66" i="22"/>
  <c r="U66" i="22"/>
  <c r="T66" i="22"/>
  <c r="S66" i="22"/>
  <c r="R66" i="22"/>
  <c r="Q66" i="22"/>
  <c r="P66" i="22"/>
  <c r="O66" i="22"/>
  <c r="N66" i="22"/>
  <c r="M66" i="22"/>
  <c r="L66" i="22"/>
  <c r="K66" i="22"/>
  <c r="J66" i="22"/>
  <c r="I66" i="22"/>
  <c r="H66" i="22"/>
  <c r="G66" i="22"/>
  <c r="F66" i="22"/>
  <c r="E66" i="22"/>
  <c r="D66" i="22"/>
  <c r="C66" i="22"/>
  <c r="B66" i="22"/>
  <c r="AZ65" i="22"/>
  <c r="AY65" i="22"/>
  <c r="AX65" i="22"/>
  <c r="AW65" i="22"/>
  <c r="AV65" i="22"/>
  <c r="AU65" i="22"/>
  <c r="AT65" i="22"/>
  <c r="AS65" i="22"/>
  <c r="AR65" i="22"/>
  <c r="AQ65" i="22"/>
  <c r="AP65" i="22"/>
  <c r="AO65" i="22"/>
  <c r="AN65" i="22"/>
  <c r="AM65" i="22"/>
  <c r="AL65" i="22"/>
  <c r="AK65" i="22"/>
  <c r="AJ65" i="22"/>
  <c r="AI65" i="22"/>
  <c r="AH65" i="22"/>
  <c r="AG65" i="22"/>
  <c r="AF65" i="22"/>
  <c r="AE65" i="22"/>
  <c r="AD65" i="22"/>
  <c r="AC65" i="22"/>
  <c r="AB65" i="22"/>
  <c r="AA65" i="22"/>
  <c r="Z65" i="22"/>
  <c r="Y65" i="22"/>
  <c r="X65" i="22"/>
  <c r="W65" i="22"/>
  <c r="V65" i="22"/>
  <c r="U65" i="22"/>
  <c r="T65" i="22"/>
  <c r="S65" i="22"/>
  <c r="R65" i="22"/>
  <c r="Q65" i="22"/>
  <c r="P65" i="22"/>
  <c r="O65" i="22"/>
  <c r="N65" i="22"/>
  <c r="M65" i="22"/>
  <c r="L65" i="22"/>
  <c r="K65" i="22"/>
  <c r="J65" i="22"/>
  <c r="I65" i="22"/>
  <c r="H65" i="22"/>
  <c r="G65" i="22"/>
  <c r="F65" i="22"/>
  <c r="E65" i="22"/>
  <c r="D65" i="22"/>
  <c r="C65" i="22"/>
  <c r="B65" i="22"/>
  <c r="BA65" i="22" s="1"/>
  <c r="BB65" i="22" s="1"/>
  <c r="BB64" i="22"/>
  <c r="BA64" i="22"/>
  <c r="AZ64" i="22"/>
  <c r="AY64" i="22"/>
  <c r="AX64" i="22"/>
  <c r="AW64" i="22"/>
  <c r="AV64" i="22"/>
  <c r="AU64" i="22"/>
  <c r="AT64" i="22"/>
  <c r="AS64" i="22"/>
  <c r="AR64" i="22"/>
  <c r="AQ64" i="22"/>
  <c r="AP64" i="22"/>
  <c r="AO64" i="22"/>
  <c r="AN64" i="22"/>
  <c r="AM64" i="22"/>
  <c r="AL64" i="22"/>
  <c r="AK64" i="22"/>
  <c r="AJ64" i="22"/>
  <c r="AI64" i="22"/>
  <c r="AH64" i="22"/>
  <c r="AG64" i="22"/>
  <c r="AF64" i="22"/>
  <c r="AE64" i="22"/>
  <c r="AD64" i="22"/>
  <c r="AC64" i="22"/>
  <c r="AB64" i="22"/>
  <c r="AA64" i="22"/>
  <c r="Z64" i="22"/>
  <c r="Y64" i="22"/>
  <c r="X64" i="22"/>
  <c r="W64" i="22"/>
  <c r="V64" i="22"/>
  <c r="U64" i="22"/>
  <c r="T64" i="22"/>
  <c r="S64" i="22"/>
  <c r="R64" i="22"/>
  <c r="Q64" i="22"/>
  <c r="P64" i="22"/>
  <c r="O64" i="22"/>
  <c r="N64" i="22"/>
  <c r="M64" i="22"/>
  <c r="L64" i="22"/>
  <c r="K64" i="22"/>
  <c r="J64" i="22"/>
  <c r="I64" i="22"/>
  <c r="H64" i="22"/>
  <c r="G64" i="22"/>
  <c r="F64" i="22"/>
  <c r="E64" i="22"/>
  <c r="D64" i="22"/>
  <c r="C64" i="22"/>
  <c r="B64" i="22"/>
  <c r="AZ63" i="22"/>
  <c r="AY63" i="22"/>
  <c r="AX63" i="22"/>
  <c r="AW63" i="22"/>
  <c r="AV63" i="22"/>
  <c r="AU63" i="22"/>
  <c r="AT63" i="22"/>
  <c r="AS63" i="22"/>
  <c r="AR63" i="22"/>
  <c r="AQ63" i="22"/>
  <c r="AP63" i="22"/>
  <c r="AO63" i="22"/>
  <c r="AN63" i="22"/>
  <c r="AM63" i="22"/>
  <c r="AL63" i="22"/>
  <c r="AK63" i="22"/>
  <c r="AJ63" i="22"/>
  <c r="AI63" i="22"/>
  <c r="AH63" i="22"/>
  <c r="AG63" i="22"/>
  <c r="AF63" i="22"/>
  <c r="AE63" i="22"/>
  <c r="AD63" i="22"/>
  <c r="AC63" i="22"/>
  <c r="AB63" i="22"/>
  <c r="AA63" i="22"/>
  <c r="Z63" i="22"/>
  <c r="Y63" i="22"/>
  <c r="X63" i="22"/>
  <c r="W63" i="22"/>
  <c r="V63" i="22"/>
  <c r="U63" i="22"/>
  <c r="T63" i="22"/>
  <c r="S63" i="22"/>
  <c r="R63" i="22"/>
  <c r="Q63" i="22"/>
  <c r="P63" i="22"/>
  <c r="O63" i="22"/>
  <c r="N63" i="22"/>
  <c r="M63" i="22"/>
  <c r="L63" i="22"/>
  <c r="K63" i="22"/>
  <c r="J63" i="22"/>
  <c r="I63" i="22"/>
  <c r="H63" i="22"/>
  <c r="G63" i="22"/>
  <c r="F63" i="22"/>
  <c r="E63" i="22"/>
  <c r="D63" i="22"/>
  <c r="C63" i="22"/>
  <c r="B63" i="22"/>
  <c r="BA63" i="22" s="1"/>
  <c r="BB63" i="22" s="1"/>
  <c r="AZ62" i="22"/>
  <c r="AY62" i="22"/>
  <c r="AX62" i="22"/>
  <c r="AW62" i="22"/>
  <c r="AV62" i="22"/>
  <c r="AU62" i="22"/>
  <c r="AT62" i="22"/>
  <c r="AS62" i="22"/>
  <c r="AR62" i="22"/>
  <c r="AQ62" i="22"/>
  <c r="AP62" i="22"/>
  <c r="AO62" i="22"/>
  <c r="AN62" i="22"/>
  <c r="AM62" i="22"/>
  <c r="AL62" i="22"/>
  <c r="AK62" i="22"/>
  <c r="AJ62" i="22"/>
  <c r="AI62" i="22"/>
  <c r="AH62" i="22"/>
  <c r="AG62" i="22"/>
  <c r="AF62" i="22"/>
  <c r="AE62" i="22"/>
  <c r="AD62" i="22"/>
  <c r="AC62" i="22"/>
  <c r="AB62" i="22"/>
  <c r="AA62" i="22"/>
  <c r="Z62" i="22"/>
  <c r="Y62" i="22"/>
  <c r="X62" i="22"/>
  <c r="W62" i="22"/>
  <c r="V62" i="22"/>
  <c r="U62" i="22"/>
  <c r="T62" i="22"/>
  <c r="S62" i="22"/>
  <c r="R62" i="22"/>
  <c r="Q62" i="22"/>
  <c r="P62" i="22"/>
  <c r="O62" i="22"/>
  <c r="N62" i="22"/>
  <c r="M62" i="22"/>
  <c r="L62" i="22"/>
  <c r="K62" i="22"/>
  <c r="J62" i="22"/>
  <c r="I62" i="22"/>
  <c r="H62" i="22"/>
  <c r="G62" i="22"/>
  <c r="F62" i="22"/>
  <c r="E62" i="22"/>
  <c r="D62" i="22"/>
  <c r="C62" i="22"/>
  <c r="B62" i="22"/>
  <c r="BA62" i="22" s="1"/>
  <c r="BB62" i="22" s="1"/>
  <c r="BA61" i="22"/>
  <c r="BB61" i="22" s="1"/>
  <c r="AZ61" i="22"/>
  <c r="AY61" i="22"/>
  <c r="AX61" i="22"/>
  <c r="AW61" i="22"/>
  <c r="AV61" i="22"/>
  <c r="AU61" i="22"/>
  <c r="AT61" i="22"/>
  <c r="AS61" i="22"/>
  <c r="AR61" i="22"/>
  <c r="AQ61" i="22"/>
  <c r="AP61" i="22"/>
  <c r="AO61" i="22"/>
  <c r="AN61" i="22"/>
  <c r="AM61" i="22"/>
  <c r="AL61" i="22"/>
  <c r="AK61" i="22"/>
  <c r="AJ61" i="22"/>
  <c r="AI61" i="22"/>
  <c r="AH61" i="22"/>
  <c r="AG61" i="22"/>
  <c r="AF61" i="22"/>
  <c r="AE61" i="22"/>
  <c r="AD61" i="22"/>
  <c r="AC61" i="22"/>
  <c r="AB61" i="22"/>
  <c r="AA61" i="22"/>
  <c r="Z61" i="22"/>
  <c r="Y61" i="22"/>
  <c r="X61" i="22"/>
  <c r="W61" i="22"/>
  <c r="V61" i="22"/>
  <c r="U61" i="22"/>
  <c r="T61" i="22"/>
  <c r="S61" i="22"/>
  <c r="R61" i="22"/>
  <c r="Q61" i="22"/>
  <c r="P61" i="22"/>
  <c r="O61" i="22"/>
  <c r="N61" i="22"/>
  <c r="M61" i="22"/>
  <c r="L61" i="22"/>
  <c r="K61" i="22"/>
  <c r="J61" i="22"/>
  <c r="I61" i="22"/>
  <c r="H61" i="22"/>
  <c r="G61" i="22"/>
  <c r="F61" i="22"/>
  <c r="E61" i="22"/>
  <c r="D61" i="22"/>
  <c r="C61" i="22"/>
  <c r="B61" i="22"/>
  <c r="AZ60" i="22"/>
  <c r="AY60" i="22"/>
  <c r="AX60" i="22"/>
  <c r="AW60" i="22"/>
  <c r="AV60" i="22"/>
  <c r="AU60" i="22"/>
  <c r="AT60" i="22"/>
  <c r="AS60" i="22"/>
  <c r="AR60" i="22"/>
  <c r="AQ60" i="22"/>
  <c r="AP60" i="22"/>
  <c r="AO60" i="22"/>
  <c r="AN60" i="22"/>
  <c r="AM60" i="22"/>
  <c r="AL60" i="22"/>
  <c r="AK60" i="22"/>
  <c r="AJ60" i="22"/>
  <c r="AI60" i="22"/>
  <c r="AH60" i="22"/>
  <c r="AG60" i="22"/>
  <c r="AF60" i="22"/>
  <c r="AE60" i="22"/>
  <c r="AD60" i="22"/>
  <c r="AC60" i="22"/>
  <c r="AB60" i="22"/>
  <c r="AA60" i="22"/>
  <c r="Z60" i="22"/>
  <c r="Y60" i="22"/>
  <c r="X60" i="22"/>
  <c r="W60" i="22"/>
  <c r="V60" i="22"/>
  <c r="U60" i="22"/>
  <c r="T60" i="22"/>
  <c r="S60" i="22"/>
  <c r="R60" i="22"/>
  <c r="Q60" i="22"/>
  <c r="P60" i="22"/>
  <c r="O60" i="22"/>
  <c r="N60" i="22"/>
  <c r="M60" i="22"/>
  <c r="L60" i="22"/>
  <c r="K60" i="22"/>
  <c r="J60" i="22"/>
  <c r="I60" i="22"/>
  <c r="H60" i="22"/>
  <c r="G60" i="22"/>
  <c r="F60" i="22"/>
  <c r="E60" i="22"/>
  <c r="D60" i="22"/>
  <c r="C60" i="22"/>
  <c r="B60" i="22"/>
  <c r="BA60" i="22" s="1"/>
  <c r="BB60" i="22" s="1"/>
  <c r="AZ59" i="22"/>
  <c r="AY59" i="22"/>
  <c r="AX59" i="22"/>
  <c r="AW59" i="22"/>
  <c r="AV59" i="22"/>
  <c r="AU59" i="22"/>
  <c r="AT59" i="22"/>
  <c r="AS59" i="22"/>
  <c r="AR59" i="22"/>
  <c r="AQ59" i="22"/>
  <c r="AP59" i="22"/>
  <c r="AO59" i="22"/>
  <c r="AN59" i="22"/>
  <c r="AM59" i="22"/>
  <c r="AL59" i="22"/>
  <c r="AK59" i="22"/>
  <c r="AJ59" i="22"/>
  <c r="AI59" i="22"/>
  <c r="AH59" i="22"/>
  <c r="AG59" i="22"/>
  <c r="AF59" i="22"/>
  <c r="AE59" i="22"/>
  <c r="AD59" i="22"/>
  <c r="AC59" i="22"/>
  <c r="AB59" i="22"/>
  <c r="AA59" i="22"/>
  <c r="Z59" i="22"/>
  <c r="Y59" i="22"/>
  <c r="X59" i="22"/>
  <c r="W59" i="22"/>
  <c r="V59" i="22"/>
  <c r="U59" i="22"/>
  <c r="T59" i="22"/>
  <c r="S59" i="22"/>
  <c r="R59" i="22"/>
  <c r="Q59" i="22"/>
  <c r="P59" i="22"/>
  <c r="O59" i="22"/>
  <c r="N59" i="22"/>
  <c r="M59" i="22"/>
  <c r="L59" i="22"/>
  <c r="K59" i="22"/>
  <c r="J59" i="22"/>
  <c r="I59" i="22"/>
  <c r="H59" i="22"/>
  <c r="G59" i="22"/>
  <c r="F59" i="22"/>
  <c r="E59" i="22"/>
  <c r="D59" i="22"/>
  <c r="C59" i="22"/>
  <c r="B59" i="22"/>
  <c r="BA59" i="22" s="1"/>
  <c r="BB59" i="22" s="1"/>
  <c r="BA58" i="22"/>
  <c r="BB58" i="22" s="1"/>
  <c r="AZ58" i="22"/>
  <c r="AY58" i="22"/>
  <c r="AX58" i="22"/>
  <c r="AW58" i="22"/>
  <c r="AV58" i="22"/>
  <c r="AU58" i="22"/>
  <c r="AT58" i="22"/>
  <c r="AS58" i="22"/>
  <c r="AR58" i="22"/>
  <c r="AQ58" i="22"/>
  <c r="AP58" i="22"/>
  <c r="AO58" i="22"/>
  <c r="AN58" i="22"/>
  <c r="AM58" i="22"/>
  <c r="AL58" i="22"/>
  <c r="AK58" i="22"/>
  <c r="AJ58" i="22"/>
  <c r="AI58" i="22"/>
  <c r="AH58" i="22"/>
  <c r="AG58" i="22"/>
  <c r="AF58" i="22"/>
  <c r="AE58" i="22"/>
  <c r="AD58" i="22"/>
  <c r="AC58" i="22"/>
  <c r="AB58" i="22"/>
  <c r="AA58" i="22"/>
  <c r="Z58" i="22"/>
  <c r="Y58" i="22"/>
  <c r="X58" i="22"/>
  <c r="W58" i="22"/>
  <c r="V58" i="22"/>
  <c r="U58" i="22"/>
  <c r="T58" i="22"/>
  <c r="S58" i="22"/>
  <c r="R58" i="22"/>
  <c r="Q58" i="22"/>
  <c r="P58" i="22"/>
  <c r="O58" i="22"/>
  <c r="N58" i="22"/>
  <c r="M58" i="22"/>
  <c r="L58" i="22"/>
  <c r="K58" i="22"/>
  <c r="J58" i="22"/>
  <c r="I58" i="22"/>
  <c r="H58" i="22"/>
  <c r="G58" i="22"/>
  <c r="F58" i="22"/>
  <c r="E58" i="22"/>
  <c r="D58" i="22"/>
  <c r="C58" i="22"/>
  <c r="B58" i="22"/>
  <c r="AZ57" i="22"/>
  <c r="AY57" i="22"/>
  <c r="AX57" i="22"/>
  <c r="AW57" i="22"/>
  <c r="AV57" i="22"/>
  <c r="AU57" i="22"/>
  <c r="AT57" i="22"/>
  <c r="AS57" i="22"/>
  <c r="AR57" i="22"/>
  <c r="AQ57" i="22"/>
  <c r="AP57" i="22"/>
  <c r="AO57" i="22"/>
  <c r="AN57" i="22"/>
  <c r="AM57" i="22"/>
  <c r="AL57" i="22"/>
  <c r="AK57" i="22"/>
  <c r="AJ57" i="22"/>
  <c r="AI57" i="22"/>
  <c r="AH57" i="22"/>
  <c r="AG57" i="22"/>
  <c r="AF57" i="22"/>
  <c r="AE57" i="22"/>
  <c r="AD57" i="22"/>
  <c r="AC57" i="22"/>
  <c r="AB57" i="22"/>
  <c r="AA57" i="22"/>
  <c r="Z57" i="22"/>
  <c r="Y57" i="22"/>
  <c r="X57" i="22"/>
  <c r="W57" i="22"/>
  <c r="V57" i="22"/>
  <c r="U57" i="22"/>
  <c r="T57" i="22"/>
  <c r="S57" i="22"/>
  <c r="R57" i="22"/>
  <c r="Q57" i="22"/>
  <c r="P57" i="22"/>
  <c r="O57" i="22"/>
  <c r="N57" i="22"/>
  <c r="M57" i="22"/>
  <c r="L57" i="22"/>
  <c r="K57" i="22"/>
  <c r="J57" i="22"/>
  <c r="I57" i="22"/>
  <c r="H57" i="22"/>
  <c r="G57" i="22"/>
  <c r="F57" i="22"/>
  <c r="E57" i="22"/>
  <c r="D57" i="22"/>
  <c r="C57" i="22"/>
  <c r="B57" i="22"/>
  <c r="BA57" i="22" s="1"/>
  <c r="BB57" i="22" s="1"/>
  <c r="BB56" i="22"/>
  <c r="BA56" i="22"/>
  <c r="AZ56" i="22"/>
  <c r="AY56" i="22"/>
  <c r="AX56" i="22"/>
  <c r="AW56" i="22"/>
  <c r="AV56" i="22"/>
  <c r="AU56" i="22"/>
  <c r="AT56" i="22"/>
  <c r="AS56" i="22"/>
  <c r="AR56" i="22"/>
  <c r="AQ56" i="22"/>
  <c r="AP56" i="22"/>
  <c r="AO56" i="22"/>
  <c r="AN56" i="22"/>
  <c r="AM56" i="22"/>
  <c r="AL56" i="22"/>
  <c r="AK56" i="22"/>
  <c r="AJ56" i="22"/>
  <c r="AI56" i="22"/>
  <c r="AH56" i="22"/>
  <c r="AG56" i="22"/>
  <c r="AF56" i="22"/>
  <c r="AE56" i="22"/>
  <c r="AD56" i="22"/>
  <c r="AC56" i="22"/>
  <c r="AB56" i="22"/>
  <c r="AA56" i="22"/>
  <c r="Z56" i="22"/>
  <c r="Y56" i="22"/>
  <c r="X56" i="22"/>
  <c r="W56" i="22"/>
  <c r="V56" i="22"/>
  <c r="U56" i="22"/>
  <c r="T56" i="22"/>
  <c r="S56" i="22"/>
  <c r="R56" i="22"/>
  <c r="Q56" i="22"/>
  <c r="P56" i="22"/>
  <c r="O56" i="22"/>
  <c r="N56" i="22"/>
  <c r="M56" i="22"/>
  <c r="L56" i="22"/>
  <c r="K56" i="22"/>
  <c r="J56" i="22"/>
  <c r="I56" i="22"/>
  <c r="H56" i="22"/>
  <c r="G56" i="22"/>
  <c r="F56" i="22"/>
  <c r="E56" i="22"/>
  <c r="D56" i="22"/>
  <c r="C56" i="22"/>
  <c r="B56" i="22"/>
  <c r="AZ55" i="22"/>
  <c r="AY55" i="22"/>
  <c r="AX55" i="22"/>
  <c r="AW55" i="22"/>
  <c r="AV55" i="22"/>
  <c r="AU55" i="22"/>
  <c r="AT55" i="22"/>
  <c r="AS55" i="22"/>
  <c r="AR55" i="22"/>
  <c r="AQ55" i="22"/>
  <c r="AP55" i="22"/>
  <c r="AO55" i="22"/>
  <c r="AN55" i="22"/>
  <c r="AM55" i="22"/>
  <c r="AL55" i="22"/>
  <c r="AK55" i="22"/>
  <c r="AJ55" i="22"/>
  <c r="AI55" i="22"/>
  <c r="AH55" i="22"/>
  <c r="AG55" i="22"/>
  <c r="AF55" i="22"/>
  <c r="AE55" i="22"/>
  <c r="AD55" i="22"/>
  <c r="AC55" i="22"/>
  <c r="AB55" i="22"/>
  <c r="AA55" i="22"/>
  <c r="Z55" i="22"/>
  <c r="Y55" i="22"/>
  <c r="X55" i="22"/>
  <c r="W55" i="22"/>
  <c r="V55" i="22"/>
  <c r="U55" i="22"/>
  <c r="T55" i="22"/>
  <c r="S55" i="22"/>
  <c r="R55" i="22"/>
  <c r="Q55" i="22"/>
  <c r="P55" i="22"/>
  <c r="O55" i="22"/>
  <c r="N55" i="22"/>
  <c r="M55" i="22"/>
  <c r="L55" i="22"/>
  <c r="K55" i="22"/>
  <c r="J55" i="22"/>
  <c r="I55" i="22"/>
  <c r="H55" i="22"/>
  <c r="G55" i="22"/>
  <c r="F55" i="22"/>
  <c r="E55" i="22"/>
  <c r="D55" i="22"/>
  <c r="C55" i="22"/>
  <c r="B55" i="22"/>
  <c r="BA55" i="22" s="1"/>
  <c r="BB55" i="22" s="1"/>
  <c r="BA54" i="22"/>
  <c r="BB54" i="22" s="1"/>
  <c r="AZ54" i="22"/>
  <c r="AY54" i="22"/>
  <c r="AX54" i="22"/>
  <c r="AW54" i="22"/>
  <c r="AV54" i="22"/>
  <c r="AU54" i="22"/>
  <c r="AT54" i="22"/>
  <c r="AS54" i="22"/>
  <c r="AR54" i="22"/>
  <c r="AQ54" i="22"/>
  <c r="AP54" i="22"/>
  <c r="AO54" i="22"/>
  <c r="AN54" i="22"/>
  <c r="AM54" i="22"/>
  <c r="AL54" i="22"/>
  <c r="AK54" i="22"/>
  <c r="AJ54" i="22"/>
  <c r="AI54" i="22"/>
  <c r="AH54" i="22"/>
  <c r="AG54" i="22"/>
  <c r="AF54" i="22"/>
  <c r="AE54" i="22"/>
  <c r="AD54" i="22"/>
  <c r="AC54" i="22"/>
  <c r="AB54" i="22"/>
  <c r="AA54" i="22"/>
  <c r="Z54" i="22"/>
  <c r="Y54" i="22"/>
  <c r="X54" i="22"/>
  <c r="W54" i="22"/>
  <c r="V54" i="22"/>
  <c r="U54" i="22"/>
  <c r="T54" i="22"/>
  <c r="S54" i="22"/>
  <c r="R54" i="22"/>
  <c r="Q54" i="22"/>
  <c r="P54" i="22"/>
  <c r="O54" i="22"/>
  <c r="N54" i="22"/>
  <c r="M54" i="22"/>
  <c r="L54" i="22"/>
  <c r="K54" i="22"/>
  <c r="J54" i="22"/>
  <c r="I54" i="22"/>
  <c r="H54" i="22"/>
  <c r="G54" i="22"/>
  <c r="F54" i="22"/>
  <c r="E54" i="22"/>
  <c r="D54" i="22"/>
  <c r="C54" i="22"/>
  <c r="B54" i="22"/>
  <c r="BA53" i="22"/>
  <c r="BB53" i="22" s="1"/>
  <c r="AZ53" i="22"/>
  <c r="AY53" i="22"/>
  <c r="AX53" i="22"/>
  <c r="AW53" i="22"/>
  <c r="AV53" i="22"/>
  <c r="AU53" i="22"/>
  <c r="AT53" i="22"/>
  <c r="AS53" i="22"/>
  <c r="AR53" i="22"/>
  <c r="AQ53" i="22"/>
  <c r="AP53" i="22"/>
  <c r="AO53" i="22"/>
  <c r="AN53" i="22"/>
  <c r="AM53" i="22"/>
  <c r="AL53" i="22"/>
  <c r="AK53" i="22"/>
  <c r="AJ53" i="22"/>
  <c r="AI53" i="22"/>
  <c r="AH53" i="22"/>
  <c r="AG53" i="22"/>
  <c r="AF53" i="22"/>
  <c r="AE53" i="22"/>
  <c r="AD53" i="22"/>
  <c r="AC53" i="22"/>
  <c r="AB53" i="22"/>
  <c r="AA53" i="22"/>
  <c r="Z53" i="22"/>
  <c r="Y53" i="22"/>
  <c r="X53" i="22"/>
  <c r="W53" i="22"/>
  <c r="V53" i="22"/>
  <c r="U53" i="22"/>
  <c r="T53" i="22"/>
  <c r="S53" i="22"/>
  <c r="R53" i="22"/>
  <c r="Q53" i="22"/>
  <c r="P53" i="22"/>
  <c r="O53" i="22"/>
  <c r="N53" i="22"/>
  <c r="M53" i="22"/>
  <c r="L53" i="22"/>
  <c r="K53" i="22"/>
  <c r="J53" i="22"/>
  <c r="I53" i="22"/>
  <c r="H53" i="22"/>
  <c r="G53" i="22"/>
  <c r="F53" i="22"/>
  <c r="E53" i="22"/>
  <c r="D53" i="22"/>
  <c r="C53" i="22"/>
  <c r="B53" i="22"/>
  <c r="AZ52" i="22"/>
  <c r="AY52" i="22"/>
  <c r="AX52" i="22"/>
  <c r="AW52" i="22"/>
  <c r="AV52" i="22"/>
  <c r="AU52" i="22"/>
  <c r="AT52" i="22"/>
  <c r="AS52" i="22"/>
  <c r="AR52" i="22"/>
  <c r="AQ52" i="22"/>
  <c r="AP52" i="22"/>
  <c r="AO52" i="22"/>
  <c r="AN52" i="22"/>
  <c r="AM52" i="22"/>
  <c r="AL52" i="22"/>
  <c r="AK52" i="22"/>
  <c r="AJ52" i="22"/>
  <c r="AI52" i="22"/>
  <c r="AH52" i="22"/>
  <c r="AG52" i="22"/>
  <c r="AF52" i="22"/>
  <c r="AE52" i="22"/>
  <c r="AD52" i="22"/>
  <c r="AC52" i="22"/>
  <c r="AB52" i="22"/>
  <c r="AA52" i="22"/>
  <c r="Z52" i="22"/>
  <c r="Y52" i="22"/>
  <c r="X52" i="22"/>
  <c r="W52" i="22"/>
  <c r="V52" i="22"/>
  <c r="U52" i="22"/>
  <c r="T52" i="22"/>
  <c r="S52" i="22"/>
  <c r="R52" i="22"/>
  <c r="Q52" i="22"/>
  <c r="P52" i="22"/>
  <c r="O52" i="22"/>
  <c r="N52" i="22"/>
  <c r="M52" i="22"/>
  <c r="L52" i="22"/>
  <c r="K52" i="22"/>
  <c r="J52" i="22"/>
  <c r="I52" i="22"/>
  <c r="H52" i="22"/>
  <c r="G52" i="22"/>
  <c r="F52" i="22"/>
  <c r="E52" i="22"/>
  <c r="D52" i="22"/>
  <c r="C52" i="22"/>
  <c r="B52" i="22"/>
  <c r="BA52" i="22" s="1"/>
  <c r="BB52" i="22" s="1"/>
  <c r="AZ51" i="22"/>
  <c r="AY51" i="22"/>
  <c r="AX51" i="22"/>
  <c r="AW51" i="22"/>
  <c r="AV51" i="22"/>
  <c r="AU51" i="22"/>
  <c r="AT51" i="22"/>
  <c r="AS51" i="22"/>
  <c r="AR51" i="22"/>
  <c r="AQ51" i="22"/>
  <c r="AP51" i="22"/>
  <c r="AO51" i="22"/>
  <c r="AN51" i="22"/>
  <c r="AM51" i="22"/>
  <c r="AL51" i="22"/>
  <c r="AK51" i="22"/>
  <c r="AJ51" i="22"/>
  <c r="AI51" i="22"/>
  <c r="AH51" i="22"/>
  <c r="AG51" i="22"/>
  <c r="AF51" i="22"/>
  <c r="AE51" i="22"/>
  <c r="AD51" i="22"/>
  <c r="AC51" i="22"/>
  <c r="AB51" i="22"/>
  <c r="AA51" i="22"/>
  <c r="Z51" i="22"/>
  <c r="Y51" i="22"/>
  <c r="X51" i="22"/>
  <c r="W51" i="22"/>
  <c r="V51" i="22"/>
  <c r="U51" i="22"/>
  <c r="T51" i="22"/>
  <c r="S51" i="22"/>
  <c r="R51" i="22"/>
  <c r="Q51" i="22"/>
  <c r="P51" i="22"/>
  <c r="O51" i="22"/>
  <c r="N51" i="22"/>
  <c r="M51" i="22"/>
  <c r="L51" i="22"/>
  <c r="K51" i="22"/>
  <c r="J51" i="22"/>
  <c r="I51" i="22"/>
  <c r="H51" i="22"/>
  <c r="G51" i="22"/>
  <c r="F51" i="22"/>
  <c r="E51" i="22"/>
  <c r="D51" i="22"/>
  <c r="C51" i="22"/>
  <c r="B51" i="22"/>
  <c r="BA51" i="22" s="1"/>
  <c r="BB51" i="22" s="1"/>
  <c r="BA50" i="22"/>
  <c r="BB50" i="22" s="1"/>
  <c r="AZ50" i="22"/>
  <c r="AY50" i="22"/>
  <c r="AX50" i="22"/>
  <c r="AW50" i="22"/>
  <c r="AV50" i="22"/>
  <c r="AU50" i="22"/>
  <c r="AT50" i="22"/>
  <c r="AS50" i="22"/>
  <c r="AR50" i="22"/>
  <c r="AQ50" i="22"/>
  <c r="AP50" i="22"/>
  <c r="AO50" i="22"/>
  <c r="AN50" i="22"/>
  <c r="AM50" i="22"/>
  <c r="AL50" i="22"/>
  <c r="AK50" i="22"/>
  <c r="AJ50" i="22"/>
  <c r="AI50" i="22"/>
  <c r="AH50" i="22"/>
  <c r="AG50" i="22"/>
  <c r="AF50" i="22"/>
  <c r="AE50" i="22"/>
  <c r="AD50" i="22"/>
  <c r="AC50" i="22"/>
  <c r="AB50" i="22"/>
  <c r="AA50" i="22"/>
  <c r="Z50" i="22"/>
  <c r="Y50" i="22"/>
  <c r="X50" i="22"/>
  <c r="W50" i="22"/>
  <c r="V50" i="22"/>
  <c r="U50" i="22"/>
  <c r="T50" i="22"/>
  <c r="S50" i="22"/>
  <c r="R50" i="22"/>
  <c r="Q50" i="22"/>
  <c r="P50" i="22"/>
  <c r="O50" i="22"/>
  <c r="N50" i="22"/>
  <c r="M50" i="22"/>
  <c r="L50" i="22"/>
  <c r="K50" i="22"/>
  <c r="J50" i="22"/>
  <c r="I50" i="22"/>
  <c r="H50" i="22"/>
  <c r="G50" i="22"/>
  <c r="F50" i="22"/>
  <c r="E50" i="22"/>
  <c r="D50" i="22"/>
  <c r="C50" i="22"/>
  <c r="B50" i="22"/>
  <c r="AZ49" i="22"/>
  <c r="AY49" i="22"/>
  <c r="AX49" i="22"/>
  <c r="AW49" i="22"/>
  <c r="AV49" i="22"/>
  <c r="AU49" i="22"/>
  <c r="AT49" i="22"/>
  <c r="AS49" i="22"/>
  <c r="AR49" i="22"/>
  <c r="AQ49" i="22"/>
  <c r="AP49" i="22"/>
  <c r="AO49" i="22"/>
  <c r="AN49" i="22"/>
  <c r="AM49" i="22"/>
  <c r="AL49" i="22"/>
  <c r="AK49" i="22"/>
  <c r="AJ49" i="22"/>
  <c r="AI49" i="22"/>
  <c r="AH49" i="22"/>
  <c r="AG49" i="22"/>
  <c r="AF49" i="22"/>
  <c r="AE49" i="22"/>
  <c r="AD49" i="22"/>
  <c r="AC49" i="22"/>
  <c r="AB49" i="22"/>
  <c r="AA49" i="22"/>
  <c r="Z49" i="22"/>
  <c r="Y49" i="22"/>
  <c r="X49" i="22"/>
  <c r="W49" i="22"/>
  <c r="V49" i="22"/>
  <c r="U49" i="22"/>
  <c r="T49" i="22"/>
  <c r="S49" i="22"/>
  <c r="R49" i="22"/>
  <c r="Q49" i="22"/>
  <c r="P49" i="22"/>
  <c r="O49" i="22"/>
  <c r="N49" i="22"/>
  <c r="M49" i="22"/>
  <c r="L49" i="22"/>
  <c r="K49" i="22"/>
  <c r="J49" i="22"/>
  <c r="I49" i="22"/>
  <c r="H49" i="22"/>
  <c r="G49" i="22"/>
  <c r="F49" i="22"/>
  <c r="E49" i="22"/>
  <c r="D49" i="22"/>
  <c r="C49" i="22"/>
  <c r="B49" i="22"/>
  <c r="BA49" i="22" s="1"/>
  <c r="BB49" i="22" s="1"/>
  <c r="BB48" i="22"/>
  <c r="BA48" i="22"/>
  <c r="AZ48" i="22"/>
  <c r="AY48" i="22"/>
  <c r="AX48" i="22"/>
  <c r="AW48" i="22"/>
  <c r="AV48" i="22"/>
  <c r="AU48" i="22"/>
  <c r="AT48" i="22"/>
  <c r="AS48" i="22"/>
  <c r="AR48" i="22"/>
  <c r="AQ48" i="22"/>
  <c r="AP48" i="22"/>
  <c r="AO48" i="22"/>
  <c r="AN48" i="22"/>
  <c r="AM48" i="22"/>
  <c r="AL48" i="22"/>
  <c r="AK48" i="22"/>
  <c r="AJ48" i="22"/>
  <c r="AI48" i="22"/>
  <c r="AH48" i="22"/>
  <c r="AG48" i="22"/>
  <c r="AF48" i="22"/>
  <c r="AE48" i="22"/>
  <c r="AD48" i="22"/>
  <c r="AC48" i="22"/>
  <c r="AB48" i="22"/>
  <c r="AA48" i="22"/>
  <c r="Z48" i="22"/>
  <c r="Y48" i="22"/>
  <c r="X48" i="22"/>
  <c r="W48" i="22"/>
  <c r="V48" i="22"/>
  <c r="U48" i="22"/>
  <c r="T48" i="22"/>
  <c r="S48" i="22"/>
  <c r="R48" i="22"/>
  <c r="Q48" i="22"/>
  <c r="P48" i="22"/>
  <c r="O48" i="22"/>
  <c r="N48" i="22"/>
  <c r="M48" i="22"/>
  <c r="L48" i="22"/>
  <c r="K48" i="22"/>
  <c r="J48" i="22"/>
  <c r="I48" i="22"/>
  <c r="H48" i="22"/>
  <c r="G48" i="22"/>
  <c r="F48" i="22"/>
  <c r="E48" i="22"/>
  <c r="D48" i="22"/>
  <c r="C48" i="22"/>
  <c r="B48" i="22"/>
  <c r="AZ47" i="22"/>
  <c r="AY47" i="22"/>
  <c r="AX47" i="22"/>
  <c r="AW47" i="22"/>
  <c r="AV47" i="22"/>
  <c r="AU47" i="22"/>
  <c r="AT47" i="22"/>
  <c r="AS47" i="22"/>
  <c r="AR47" i="22"/>
  <c r="AQ47" i="22"/>
  <c r="AP47" i="22"/>
  <c r="AO47" i="22"/>
  <c r="AN47" i="22"/>
  <c r="AM47" i="22"/>
  <c r="AL47" i="22"/>
  <c r="AK47" i="22"/>
  <c r="AJ47" i="22"/>
  <c r="AI47" i="22"/>
  <c r="AH47" i="22"/>
  <c r="AG47" i="22"/>
  <c r="AF47" i="22"/>
  <c r="AE47" i="22"/>
  <c r="AD47" i="22"/>
  <c r="AC47" i="22"/>
  <c r="AB47" i="22"/>
  <c r="AA47" i="22"/>
  <c r="Z47" i="22"/>
  <c r="Y47" i="22"/>
  <c r="X47" i="22"/>
  <c r="W47" i="22"/>
  <c r="V47" i="22"/>
  <c r="U47" i="22"/>
  <c r="T47" i="22"/>
  <c r="S47" i="22"/>
  <c r="R47" i="22"/>
  <c r="Q47" i="22"/>
  <c r="P47" i="22"/>
  <c r="O47" i="22"/>
  <c r="N47" i="22"/>
  <c r="M47" i="22"/>
  <c r="L47" i="22"/>
  <c r="K47" i="22"/>
  <c r="J47" i="22"/>
  <c r="I47" i="22"/>
  <c r="H47" i="22"/>
  <c r="G47" i="22"/>
  <c r="F47" i="22"/>
  <c r="E47" i="22"/>
  <c r="D47" i="22"/>
  <c r="C47" i="22"/>
  <c r="B47" i="22"/>
  <c r="BA47" i="22" s="1"/>
  <c r="BB47" i="22" s="1"/>
  <c r="BA46" i="22"/>
  <c r="BB46" i="22" s="1"/>
  <c r="AZ46" i="22"/>
  <c r="AY46" i="22"/>
  <c r="AX46" i="22"/>
  <c r="AW46" i="22"/>
  <c r="AV46" i="22"/>
  <c r="AU46" i="22"/>
  <c r="AT46" i="22"/>
  <c r="AS46" i="22"/>
  <c r="AR46" i="22"/>
  <c r="AQ46" i="22"/>
  <c r="AP46" i="22"/>
  <c r="AO46" i="22"/>
  <c r="AN46" i="22"/>
  <c r="AM46" i="22"/>
  <c r="AL46" i="22"/>
  <c r="AK46" i="22"/>
  <c r="AJ46" i="22"/>
  <c r="AI46" i="22"/>
  <c r="AH46" i="22"/>
  <c r="AG46" i="22"/>
  <c r="AF46" i="22"/>
  <c r="AE46" i="22"/>
  <c r="AD46" i="22"/>
  <c r="AC46" i="22"/>
  <c r="AB46" i="22"/>
  <c r="AA46" i="22"/>
  <c r="Z46" i="22"/>
  <c r="Y46" i="22"/>
  <c r="X46" i="22"/>
  <c r="W46" i="22"/>
  <c r="V46" i="22"/>
  <c r="U46" i="22"/>
  <c r="T46" i="22"/>
  <c r="S46" i="22"/>
  <c r="R46" i="22"/>
  <c r="Q46" i="22"/>
  <c r="P46" i="22"/>
  <c r="O46" i="22"/>
  <c r="N46" i="22"/>
  <c r="M46" i="22"/>
  <c r="L46" i="22"/>
  <c r="K46" i="22"/>
  <c r="J46" i="22"/>
  <c r="I46" i="22"/>
  <c r="H46" i="22"/>
  <c r="G46" i="22"/>
  <c r="F46" i="22"/>
  <c r="E46" i="22"/>
  <c r="D46" i="22"/>
  <c r="C46" i="22"/>
  <c r="B46" i="22"/>
  <c r="BA45" i="22"/>
  <c r="BB45" i="22" s="1"/>
  <c r="AZ45" i="22"/>
  <c r="AY45" i="22"/>
  <c r="AX45" i="22"/>
  <c r="AW45" i="22"/>
  <c r="AV45" i="22"/>
  <c r="AU45" i="22"/>
  <c r="AT45" i="22"/>
  <c r="AS45" i="22"/>
  <c r="AR45" i="22"/>
  <c r="AQ45" i="22"/>
  <c r="AP45" i="22"/>
  <c r="AO45" i="22"/>
  <c r="AN45" i="22"/>
  <c r="AM45" i="22"/>
  <c r="AL45" i="22"/>
  <c r="AK45" i="22"/>
  <c r="AJ45" i="22"/>
  <c r="AI45" i="22"/>
  <c r="AH45" i="22"/>
  <c r="AG45" i="22"/>
  <c r="AF45" i="22"/>
  <c r="AE45" i="22"/>
  <c r="AD45" i="22"/>
  <c r="AC45" i="22"/>
  <c r="AB45" i="22"/>
  <c r="AA45" i="22"/>
  <c r="Z45" i="22"/>
  <c r="Y45" i="22"/>
  <c r="X45" i="22"/>
  <c r="W45" i="22"/>
  <c r="V45" i="22"/>
  <c r="U45" i="22"/>
  <c r="T45" i="22"/>
  <c r="S45" i="22"/>
  <c r="R45" i="22"/>
  <c r="Q45" i="22"/>
  <c r="P45" i="22"/>
  <c r="O45" i="22"/>
  <c r="N45" i="22"/>
  <c r="M45" i="22"/>
  <c r="L45" i="22"/>
  <c r="K45" i="22"/>
  <c r="J45" i="22"/>
  <c r="I45" i="22"/>
  <c r="H45" i="22"/>
  <c r="G45" i="22"/>
  <c r="F45" i="22"/>
  <c r="E45" i="22"/>
  <c r="D45" i="22"/>
  <c r="C45" i="22"/>
  <c r="B45" i="22"/>
  <c r="AZ44" i="22"/>
  <c r="AY44" i="22"/>
  <c r="AX44" i="22"/>
  <c r="AW44" i="22"/>
  <c r="AV44" i="22"/>
  <c r="AU44" i="22"/>
  <c r="AT44" i="22"/>
  <c r="AS44" i="22"/>
  <c r="AR44" i="22"/>
  <c r="AQ44" i="22"/>
  <c r="AP44" i="22"/>
  <c r="AO44" i="22"/>
  <c r="AN44" i="22"/>
  <c r="AM44" i="22"/>
  <c r="AL44" i="22"/>
  <c r="AK44" i="22"/>
  <c r="AJ44" i="22"/>
  <c r="AI44" i="22"/>
  <c r="AH44" i="22"/>
  <c r="AG44" i="22"/>
  <c r="AF44" i="22"/>
  <c r="AE44" i="22"/>
  <c r="AD44" i="22"/>
  <c r="AC44" i="22"/>
  <c r="AB44" i="22"/>
  <c r="AA44" i="22"/>
  <c r="Z44" i="22"/>
  <c r="Y44" i="22"/>
  <c r="X44" i="22"/>
  <c r="W44" i="22"/>
  <c r="V44" i="22"/>
  <c r="U44" i="22"/>
  <c r="T44" i="22"/>
  <c r="S44" i="22"/>
  <c r="R44" i="22"/>
  <c r="Q44" i="22"/>
  <c r="P44" i="22"/>
  <c r="O44" i="22"/>
  <c r="N44" i="22"/>
  <c r="M44" i="22"/>
  <c r="L44" i="22"/>
  <c r="K44" i="22"/>
  <c r="J44" i="22"/>
  <c r="I44" i="22"/>
  <c r="H44" i="22"/>
  <c r="G44" i="22"/>
  <c r="F44" i="22"/>
  <c r="E44" i="22"/>
  <c r="D44" i="22"/>
  <c r="C44" i="22"/>
  <c r="B44" i="22"/>
  <c r="BA44" i="22" s="1"/>
  <c r="BB44" i="22" s="1"/>
  <c r="AZ43" i="22"/>
  <c r="AY43" i="22"/>
  <c r="AX43" i="22"/>
  <c r="AW43" i="22"/>
  <c r="AV43" i="22"/>
  <c r="AU43" i="22"/>
  <c r="AT43" i="22"/>
  <c r="AS43" i="22"/>
  <c r="AR43" i="22"/>
  <c r="AQ43" i="22"/>
  <c r="AP43" i="22"/>
  <c r="AO43" i="22"/>
  <c r="AN43" i="22"/>
  <c r="AM43" i="22"/>
  <c r="AL43" i="22"/>
  <c r="AK43" i="22"/>
  <c r="AJ43" i="22"/>
  <c r="AI43" i="22"/>
  <c r="AH43" i="22"/>
  <c r="AG43" i="22"/>
  <c r="AF43" i="22"/>
  <c r="AE43" i="22"/>
  <c r="AD43" i="22"/>
  <c r="AC43" i="22"/>
  <c r="AB43" i="22"/>
  <c r="AA43" i="22"/>
  <c r="Z43" i="22"/>
  <c r="Y43" i="22"/>
  <c r="X43" i="22"/>
  <c r="W43" i="22"/>
  <c r="V43" i="22"/>
  <c r="U43" i="22"/>
  <c r="T43" i="22"/>
  <c r="S43" i="22"/>
  <c r="R43" i="22"/>
  <c r="Q43" i="22"/>
  <c r="P43" i="22"/>
  <c r="O43" i="22"/>
  <c r="N43" i="22"/>
  <c r="M43" i="22"/>
  <c r="L43" i="22"/>
  <c r="K43" i="22"/>
  <c r="J43" i="22"/>
  <c r="I43" i="22"/>
  <c r="H43" i="22"/>
  <c r="G43" i="22"/>
  <c r="F43" i="22"/>
  <c r="E43" i="22"/>
  <c r="D43" i="22"/>
  <c r="C43" i="22"/>
  <c r="B43" i="22"/>
  <c r="BA43" i="22" s="1"/>
  <c r="BB43" i="22" s="1"/>
  <c r="AZ42" i="22"/>
  <c r="AY42" i="22"/>
  <c r="AX42" i="22"/>
  <c r="AW42" i="22"/>
  <c r="AV42" i="22"/>
  <c r="AU42" i="22"/>
  <c r="AT42" i="22"/>
  <c r="AS42" i="22"/>
  <c r="AR42" i="22"/>
  <c r="AQ42" i="22"/>
  <c r="AP42" i="22"/>
  <c r="AO42" i="22"/>
  <c r="AN42" i="22"/>
  <c r="AM42" i="22"/>
  <c r="AL42" i="22"/>
  <c r="AK42" i="22"/>
  <c r="AJ42" i="22"/>
  <c r="AI42" i="22"/>
  <c r="AH42" i="22"/>
  <c r="AG42" i="22"/>
  <c r="AF42" i="22"/>
  <c r="AE42" i="22"/>
  <c r="AD42" i="22"/>
  <c r="AC42" i="22"/>
  <c r="AB42" i="22"/>
  <c r="AA42" i="22"/>
  <c r="Z42" i="22"/>
  <c r="Y42" i="22"/>
  <c r="X42" i="22"/>
  <c r="W42" i="22"/>
  <c r="V42" i="22"/>
  <c r="U42" i="22"/>
  <c r="T42" i="22"/>
  <c r="S42" i="22"/>
  <c r="R42" i="22"/>
  <c r="Q42" i="22"/>
  <c r="P42" i="22"/>
  <c r="O42" i="22"/>
  <c r="N42" i="22"/>
  <c r="M42" i="22"/>
  <c r="L42" i="22"/>
  <c r="K42" i="22"/>
  <c r="J42" i="22"/>
  <c r="I42" i="22"/>
  <c r="H42" i="22"/>
  <c r="G42" i="22"/>
  <c r="F42" i="22"/>
  <c r="E42" i="22"/>
  <c r="D42" i="22"/>
  <c r="C42" i="22"/>
  <c r="B42" i="22"/>
  <c r="BA42" i="22" s="1"/>
  <c r="BB42" i="22" s="1"/>
  <c r="AZ41" i="22"/>
  <c r="AY41" i="22"/>
  <c r="AX41" i="22"/>
  <c r="AW41" i="22"/>
  <c r="AV41" i="22"/>
  <c r="AU41" i="22"/>
  <c r="AT41" i="22"/>
  <c r="AS41" i="22"/>
  <c r="AR41" i="22"/>
  <c r="AQ41" i="22"/>
  <c r="AP41" i="22"/>
  <c r="AO41" i="22"/>
  <c r="AN41" i="22"/>
  <c r="AM41" i="22"/>
  <c r="AL41" i="22"/>
  <c r="AK41" i="22"/>
  <c r="AJ41" i="22"/>
  <c r="AI41" i="22"/>
  <c r="AH41" i="22"/>
  <c r="AG41" i="22"/>
  <c r="AF41" i="22"/>
  <c r="AE41" i="22"/>
  <c r="AD41" i="22"/>
  <c r="AC41" i="22"/>
  <c r="AB41" i="22"/>
  <c r="AA41" i="22"/>
  <c r="Z41" i="22"/>
  <c r="Y41" i="22"/>
  <c r="X41" i="22"/>
  <c r="W41" i="22"/>
  <c r="V41" i="22"/>
  <c r="U41" i="22"/>
  <c r="T41" i="22"/>
  <c r="S41" i="22"/>
  <c r="R41" i="22"/>
  <c r="Q41" i="22"/>
  <c r="P41" i="22"/>
  <c r="O41" i="22"/>
  <c r="N41" i="22"/>
  <c r="M41" i="22"/>
  <c r="L41" i="22"/>
  <c r="K41" i="22"/>
  <c r="J41" i="22"/>
  <c r="I41" i="22"/>
  <c r="H41" i="22"/>
  <c r="G41" i="22"/>
  <c r="F41" i="22"/>
  <c r="E41" i="22"/>
  <c r="D41" i="22"/>
  <c r="C41" i="22"/>
  <c r="B41" i="22"/>
  <c r="BA41" i="22" s="1"/>
  <c r="BB41" i="22" s="1"/>
  <c r="BB40" i="22"/>
  <c r="BA40" i="22"/>
  <c r="AZ40" i="22"/>
  <c r="AY40" i="22"/>
  <c r="AX40" i="22"/>
  <c r="AW40" i="22"/>
  <c r="AV40" i="22"/>
  <c r="AU40" i="22"/>
  <c r="AT40" i="22"/>
  <c r="AS40" i="22"/>
  <c r="AR40" i="22"/>
  <c r="AQ40" i="22"/>
  <c r="AP40" i="22"/>
  <c r="AO40" i="22"/>
  <c r="AN40" i="22"/>
  <c r="AM40" i="22"/>
  <c r="AL40" i="22"/>
  <c r="AK40" i="22"/>
  <c r="AJ40" i="22"/>
  <c r="AI40" i="22"/>
  <c r="AH40" i="22"/>
  <c r="AG40" i="22"/>
  <c r="AF40" i="22"/>
  <c r="AE40" i="22"/>
  <c r="AD40" i="22"/>
  <c r="AC40" i="22"/>
  <c r="AB40" i="22"/>
  <c r="AA40" i="22"/>
  <c r="Z40" i="22"/>
  <c r="Y40" i="22"/>
  <c r="X40" i="22"/>
  <c r="W40" i="22"/>
  <c r="V40" i="22"/>
  <c r="U40" i="22"/>
  <c r="T40" i="22"/>
  <c r="S40" i="22"/>
  <c r="R40" i="22"/>
  <c r="Q40" i="22"/>
  <c r="P40" i="22"/>
  <c r="O40" i="22"/>
  <c r="N40" i="22"/>
  <c r="M40" i="22"/>
  <c r="L40" i="22"/>
  <c r="K40" i="22"/>
  <c r="J40" i="22"/>
  <c r="I40" i="22"/>
  <c r="H40" i="22"/>
  <c r="G40" i="22"/>
  <c r="F40" i="22"/>
  <c r="E40" i="22"/>
  <c r="D40" i="22"/>
  <c r="C40" i="22"/>
  <c r="B40" i="22"/>
  <c r="AZ39" i="22"/>
  <c r="AY39" i="22"/>
  <c r="AX39" i="22"/>
  <c r="AW39" i="22"/>
  <c r="AV39" i="22"/>
  <c r="AU39" i="22"/>
  <c r="AT39" i="22"/>
  <c r="AS39" i="22"/>
  <c r="AR39" i="22"/>
  <c r="AQ39" i="22"/>
  <c r="AP39" i="22"/>
  <c r="AO39" i="22"/>
  <c r="AN39" i="22"/>
  <c r="AM39" i="22"/>
  <c r="AL39" i="22"/>
  <c r="AK39" i="22"/>
  <c r="AJ39" i="22"/>
  <c r="AI39" i="22"/>
  <c r="AH39" i="22"/>
  <c r="AG39" i="22"/>
  <c r="AF39" i="22"/>
  <c r="AE39" i="22"/>
  <c r="AD39" i="22"/>
  <c r="AC39" i="22"/>
  <c r="AB39" i="22"/>
  <c r="AA39" i="22"/>
  <c r="Z39" i="22"/>
  <c r="Y39" i="22"/>
  <c r="X39" i="22"/>
  <c r="W39" i="22"/>
  <c r="V39" i="22"/>
  <c r="U39" i="22"/>
  <c r="T39" i="22"/>
  <c r="S39" i="22"/>
  <c r="R39" i="22"/>
  <c r="Q39" i="22"/>
  <c r="P39" i="22"/>
  <c r="O39" i="22"/>
  <c r="N39" i="22"/>
  <c r="M39" i="22"/>
  <c r="L39" i="22"/>
  <c r="K39" i="22"/>
  <c r="J39" i="22"/>
  <c r="I39" i="22"/>
  <c r="H39" i="22"/>
  <c r="G39" i="22"/>
  <c r="F39" i="22"/>
  <c r="E39" i="22"/>
  <c r="D39" i="22"/>
  <c r="C39" i="22"/>
  <c r="B39" i="22"/>
  <c r="BA39" i="22" s="1"/>
  <c r="BB39" i="22" s="1"/>
  <c r="BA38" i="22"/>
  <c r="BB38" i="22" s="1"/>
  <c r="AZ38" i="22"/>
  <c r="AY38" i="22"/>
  <c r="AX38" i="22"/>
  <c r="AW38" i="22"/>
  <c r="AV38" i="22"/>
  <c r="AU38" i="22"/>
  <c r="AT38" i="22"/>
  <c r="AS38" i="22"/>
  <c r="AR38" i="22"/>
  <c r="AQ38" i="22"/>
  <c r="AP38" i="22"/>
  <c r="AO38" i="22"/>
  <c r="AN38" i="22"/>
  <c r="AM38" i="22"/>
  <c r="AL38" i="22"/>
  <c r="AK38" i="22"/>
  <c r="AJ38" i="22"/>
  <c r="AI38" i="22"/>
  <c r="AH38" i="22"/>
  <c r="AG38" i="22"/>
  <c r="AF38" i="22"/>
  <c r="AE38" i="22"/>
  <c r="AD38" i="22"/>
  <c r="AC38" i="22"/>
  <c r="AB38" i="22"/>
  <c r="AA38" i="22"/>
  <c r="Z38" i="22"/>
  <c r="Y38" i="22"/>
  <c r="X38" i="22"/>
  <c r="W38" i="22"/>
  <c r="V38" i="22"/>
  <c r="U38" i="22"/>
  <c r="T38" i="22"/>
  <c r="S38" i="22"/>
  <c r="R38" i="22"/>
  <c r="Q38" i="22"/>
  <c r="P38" i="22"/>
  <c r="O38" i="22"/>
  <c r="N38" i="22"/>
  <c r="M38" i="22"/>
  <c r="L38" i="22"/>
  <c r="K38" i="22"/>
  <c r="J38" i="22"/>
  <c r="I38" i="22"/>
  <c r="H38" i="22"/>
  <c r="G38" i="22"/>
  <c r="F38" i="22"/>
  <c r="E38" i="22"/>
  <c r="D38" i="22"/>
  <c r="C38" i="22"/>
  <c r="B38" i="22"/>
  <c r="BA37" i="22"/>
  <c r="BB37" i="22" s="1"/>
  <c r="AZ37" i="22"/>
  <c r="AY37" i="22"/>
  <c r="AX37" i="22"/>
  <c r="AW37" i="22"/>
  <c r="AV37" i="22"/>
  <c r="AU37" i="22"/>
  <c r="AT37" i="22"/>
  <c r="AS37" i="22"/>
  <c r="AR37" i="22"/>
  <c r="AQ37" i="22"/>
  <c r="AP37" i="22"/>
  <c r="AO37" i="22"/>
  <c r="AN37" i="22"/>
  <c r="AM37" i="22"/>
  <c r="AL37" i="22"/>
  <c r="AK37" i="22"/>
  <c r="AJ37" i="22"/>
  <c r="AI37" i="22"/>
  <c r="AH37" i="22"/>
  <c r="AG37" i="22"/>
  <c r="AF37" i="22"/>
  <c r="AE37" i="22"/>
  <c r="AD37" i="22"/>
  <c r="AC37" i="22"/>
  <c r="AB37" i="22"/>
  <c r="AA37" i="22"/>
  <c r="Z37" i="22"/>
  <c r="Y37" i="22"/>
  <c r="X37" i="22"/>
  <c r="W37" i="22"/>
  <c r="V37" i="22"/>
  <c r="U37" i="22"/>
  <c r="T37" i="22"/>
  <c r="S37" i="22"/>
  <c r="R37" i="22"/>
  <c r="Q37" i="22"/>
  <c r="P37" i="22"/>
  <c r="O37" i="22"/>
  <c r="N37" i="22"/>
  <c r="M37" i="22"/>
  <c r="L37" i="22"/>
  <c r="K37" i="22"/>
  <c r="J37" i="22"/>
  <c r="I37" i="22"/>
  <c r="H37" i="22"/>
  <c r="G37" i="22"/>
  <c r="F37" i="22"/>
  <c r="E37" i="22"/>
  <c r="D37" i="22"/>
  <c r="C37" i="22"/>
  <c r="B37" i="22"/>
  <c r="AZ36" i="22"/>
  <c r="AY36" i="22"/>
  <c r="AX36" i="22"/>
  <c r="AW36" i="22"/>
  <c r="AV36" i="22"/>
  <c r="AU36" i="22"/>
  <c r="AT36" i="22"/>
  <c r="AS36" i="22"/>
  <c r="AR36" i="22"/>
  <c r="AQ36" i="22"/>
  <c r="AP36" i="22"/>
  <c r="AO36" i="22"/>
  <c r="AN36" i="22"/>
  <c r="AM36" i="22"/>
  <c r="AL36" i="22"/>
  <c r="AK36" i="22"/>
  <c r="AJ36" i="22"/>
  <c r="AI36" i="22"/>
  <c r="AH36" i="22"/>
  <c r="AG36" i="22"/>
  <c r="AF36" i="22"/>
  <c r="AE36" i="22"/>
  <c r="AD36" i="22"/>
  <c r="AC36" i="22"/>
  <c r="AB36" i="22"/>
  <c r="AA36" i="22"/>
  <c r="Z36" i="22"/>
  <c r="Y36" i="22"/>
  <c r="X36" i="22"/>
  <c r="W36" i="22"/>
  <c r="V36" i="22"/>
  <c r="U36" i="22"/>
  <c r="T36" i="22"/>
  <c r="S36" i="22"/>
  <c r="R36" i="22"/>
  <c r="Q36" i="22"/>
  <c r="P36" i="22"/>
  <c r="O36" i="22"/>
  <c r="N36" i="22"/>
  <c r="M36" i="22"/>
  <c r="L36" i="22"/>
  <c r="K36" i="22"/>
  <c r="J36" i="22"/>
  <c r="I36" i="22"/>
  <c r="H36" i="22"/>
  <c r="G36" i="22"/>
  <c r="F36" i="22"/>
  <c r="E36" i="22"/>
  <c r="D36" i="22"/>
  <c r="C36" i="22"/>
  <c r="B36" i="22"/>
  <c r="BA36" i="22" s="1"/>
  <c r="BB36" i="22" s="1"/>
  <c r="AZ35" i="22"/>
  <c r="AY35" i="22"/>
  <c r="AX35" i="22"/>
  <c r="AW35" i="22"/>
  <c r="AV35" i="22"/>
  <c r="AU35" i="22"/>
  <c r="AT35" i="22"/>
  <c r="AS35" i="22"/>
  <c r="AR35" i="22"/>
  <c r="AQ35" i="22"/>
  <c r="AP35" i="22"/>
  <c r="AO35" i="22"/>
  <c r="AN35" i="22"/>
  <c r="AM35" i="22"/>
  <c r="AL35" i="22"/>
  <c r="AK35" i="22"/>
  <c r="AJ35" i="22"/>
  <c r="AI35" i="22"/>
  <c r="AH35" i="22"/>
  <c r="AG35" i="22"/>
  <c r="AF35" i="22"/>
  <c r="AE35" i="22"/>
  <c r="AD35" i="22"/>
  <c r="AC35" i="22"/>
  <c r="AB35" i="22"/>
  <c r="AA35" i="22"/>
  <c r="Z35" i="22"/>
  <c r="Y35" i="22"/>
  <c r="X35" i="22"/>
  <c r="W35" i="22"/>
  <c r="V35" i="22"/>
  <c r="U35" i="22"/>
  <c r="T35" i="22"/>
  <c r="S35" i="22"/>
  <c r="R35" i="22"/>
  <c r="Q35" i="22"/>
  <c r="P35" i="22"/>
  <c r="O35" i="22"/>
  <c r="N35" i="22"/>
  <c r="M35" i="22"/>
  <c r="L35" i="22"/>
  <c r="K35" i="22"/>
  <c r="J35" i="22"/>
  <c r="I35" i="22"/>
  <c r="H35" i="22"/>
  <c r="G35" i="22"/>
  <c r="F35" i="22"/>
  <c r="E35" i="22"/>
  <c r="D35" i="22"/>
  <c r="C35" i="22"/>
  <c r="B35" i="22"/>
  <c r="BA35" i="22" s="1"/>
  <c r="BB35" i="22" s="1"/>
  <c r="AZ34" i="22"/>
  <c r="AY34" i="22"/>
  <c r="AX34" i="22"/>
  <c r="AW34" i="22"/>
  <c r="AV34" i="22"/>
  <c r="AU34" i="22"/>
  <c r="AT34" i="22"/>
  <c r="AS34" i="22"/>
  <c r="AR34" i="22"/>
  <c r="AQ34" i="22"/>
  <c r="AP34" i="22"/>
  <c r="AO34" i="22"/>
  <c r="AN34" i="22"/>
  <c r="AM34" i="22"/>
  <c r="AL34" i="22"/>
  <c r="AK34" i="22"/>
  <c r="AJ34" i="22"/>
  <c r="AI34" i="22"/>
  <c r="AH34" i="22"/>
  <c r="AG34" i="22"/>
  <c r="AF34" i="22"/>
  <c r="AE34" i="22"/>
  <c r="AD34" i="22"/>
  <c r="AC34" i="22"/>
  <c r="AB34" i="22"/>
  <c r="AA34" i="22"/>
  <c r="Z34" i="22"/>
  <c r="Y34" i="22"/>
  <c r="X34" i="22"/>
  <c r="W34" i="22"/>
  <c r="V34" i="22"/>
  <c r="U34" i="22"/>
  <c r="T34" i="22"/>
  <c r="S34" i="22"/>
  <c r="R34" i="22"/>
  <c r="Q34" i="22"/>
  <c r="P34" i="22"/>
  <c r="O34" i="22"/>
  <c r="N34" i="22"/>
  <c r="M34" i="22"/>
  <c r="L34" i="22"/>
  <c r="K34" i="22"/>
  <c r="J34" i="22"/>
  <c r="I34" i="22"/>
  <c r="H34" i="22"/>
  <c r="G34" i="22"/>
  <c r="F34" i="22"/>
  <c r="E34" i="22"/>
  <c r="D34" i="22"/>
  <c r="C34" i="22"/>
  <c r="B34" i="22"/>
  <c r="BA34" i="22" s="1"/>
  <c r="BB34" i="22" s="1"/>
  <c r="BB33" i="22"/>
  <c r="BA33" i="22"/>
  <c r="AZ33" i="22"/>
  <c r="AY33" i="22"/>
  <c r="AX33" i="22"/>
  <c r="AW33" i="22"/>
  <c r="AV33" i="22"/>
  <c r="AU33" i="22"/>
  <c r="AT33" i="22"/>
  <c r="AS33" i="22"/>
  <c r="AR33" i="22"/>
  <c r="AQ33" i="22"/>
  <c r="AP33" i="22"/>
  <c r="AO33" i="22"/>
  <c r="AN33" i="22"/>
  <c r="AM33" i="22"/>
  <c r="AL33" i="22"/>
  <c r="AK33" i="22"/>
  <c r="AJ33" i="22"/>
  <c r="AI33" i="22"/>
  <c r="AH33" i="22"/>
  <c r="AG33" i="22"/>
  <c r="AF33" i="22"/>
  <c r="AE33" i="22"/>
  <c r="AD33" i="22"/>
  <c r="AC33" i="22"/>
  <c r="AB33" i="22"/>
  <c r="AA33" i="22"/>
  <c r="Z33" i="22"/>
  <c r="Y33" i="22"/>
  <c r="X33" i="22"/>
  <c r="W33" i="22"/>
  <c r="V33" i="22"/>
  <c r="U33" i="22"/>
  <c r="T33" i="22"/>
  <c r="S33" i="22"/>
  <c r="R33" i="22"/>
  <c r="Q33" i="22"/>
  <c r="P33" i="22"/>
  <c r="O33" i="22"/>
  <c r="N33" i="22"/>
  <c r="M33" i="22"/>
  <c r="L33" i="22"/>
  <c r="K33" i="22"/>
  <c r="J33" i="22"/>
  <c r="I33" i="22"/>
  <c r="H33" i="22"/>
  <c r="G33" i="22"/>
  <c r="F33" i="22"/>
  <c r="E33" i="22"/>
  <c r="D33" i="22"/>
  <c r="C33" i="22"/>
  <c r="B33" i="22"/>
  <c r="BB32" i="22"/>
  <c r="BA32" i="22"/>
  <c r="AZ32" i="22"/>
  <c r="AY32" i="22"/>
  <c r="AX32" i="22"/>
  <c r="AW32" i="22"/>
  <c r="AV32" i="22"/>
  <c r="AU32" i="22"/>
  <c r="AT32" i="22"/>
  <c r="AS32" i="22"/>
  <c r="AR32" i="22"/>
  <c r="AQ32" i="22"/>
  <c r="AP32" i="22"/>
  <c r="AO32" i="22"/>
  <c r="AN32" i="22"/>
  <c r="AM32" i="22"/>
  <c r="AL32" i="22"/>
  <c r="AK32" i="22"/>
  <c r="AJ32" i="22"/>
  <c r="AI32" i="22"/>
  <c r="AH32" i="22"/>
  <c r="AG32" i="22"/>
  <c r="AF32" i="22"/>
  <c r="AE32" i="22"/>
  <c r="AD32" i="22"/>
  <c r="AC32" i="22"/>
  <c r="AB32" i="22"/>
  <c r="AA32" i="22"/>
  <c r="Z32" i="22"/>
  <c r="Y32" i="22"/>
  <c r="X32" i="22"/>
  <c r="W32" i="22"/>
  <c r="V32" i="22"/>
  <c r="U32" i="22"/>
  <c r="T32" i="22"/>
  <c r="S32" i="22"/>
  <c r="R32" i="22"/>
  <c r="Q32" i="22"/>
  <c r="P32" i="22"/>
  <c r="O32" i="22"/>
  <c r="N32" i="22"/>
  <c r="M32" i="22"/>
  <c r="L32" i="22"/>
  <c r="K32" i="22"/>
  <c r="J32" i="22"/>
  <c r="I32" i="22"/>
  <c r="H32" i="22"/>
  <c r="G32" i="22"/>
  <c r="F32" i="22"/>
  <c r="E32" i="22"/>
  <c r="D32" i="22"/>
  <c r="C32" i="22"/>
  <c r="B32" i="22"/>
  <c r="AZ31" i="22"/>
  <c r="AY31" i="22"/>
  <c r="AX31" i="22"/>
  <c r="AW31" i="22"/>
  <c r="AV31" i="22"/>
  <c r="AU31" i="22"/>
  <c r="AT31" i="22"/>
  <c r="AS31" i="22"/>
  <c r="AR31" i="22"/>
  <c r="AQ31" i="22"/>
  <c r="AP31" i="22"/>
  <c r="AO31" i="22"/>
  <c r="AN31" i="22"/>
  <c r="AM31" i="22"/>
  <c r="AL31" i="22"/>
  <c r="AK31" i="22"/>
  <c r="AJ31" i="22"/>
  <c r="AI31" i="22"/>
  <c r="AH31" i="22"/>
  <c r="AG31" i="22"/>
  <c r="AF31" i="22"/>
  <c r="AE31" i="22"/>
  <c r="AD31" i="22"/>
  <c r="AC31" i="22"/>
  <c r="AB31" i="22"/>
  <c r="AA31" i="22"/>
  <c r="Z31" i="22"/>
  <c r="Y31" i="22"/>
  <c r="X31" i="22"/>
  <c r="W31" i="22"/>
  <c r="V31" i="22"/>
  <c r="U31" i="22"/>
  <c r="T31" i="22"/>
  <c r="S31" i="22"/>
  <c r="R31" i="22"/>
  <c r="Q31" i="22"/>
  <c r="P31" i="22"/>
  <c r="O31" i="22"/>
  <c r="N31" i="22"/>
  <c r="M31" i="22"/>
  <c r="L31" i="22"/>
  <c r="K31" i="22"/>
  <c r="J31" i="22"/>
  <c r="I31" i="22"/>
  <c r="H31" i="22"/>
  <c r="G31" i="22"/>
  <c r="F31" i="22"/>
  <c r="E31" i="22"/>
  <c r="D31" i="22"/>
  <c r="C31" i="22"/>
  <c r="B31" i="22"/>
  <c r="BA31" i="22" s="1"/>
  <c r="BB31" i="22" s="1"/>
  <c r="BA30" i="22"/>
  <c r="BB30" i="22" s="1"/>
  <c r="AZ30" i="22"/>
  <c r="AY30" i="22"/>
  <c r="AX30" i="22"/>
  <c r="AW30" i="22"/>
  <c r="AV30" i="22"/>
  <c r="AU30" i="22"/>
  <c r="AT30" i="22"/>
  <c r="AS30" i="22"/>
  <c r="AR30" i="22"/>
  <c r="AQ30" i="22"/>
  <c r="AP30" i="22"/>
  <c r="AO30" i="22"/>
  <c r="AN30" i="22"/>
  <c r="AM30" i="22"/>
  <c r="AL30" i="22"/>
  <c r="AK30" i="22"/>
  <c r="AJ30" i="22"/>
  <c r="AI30" i="22"/>
  <c r="AH30" i="22"/>
  <c r="AG30" i="22"/>
  <c r="AF30" i="22"/>
  <c r="AE30" i="22"/>
  <c r="AD30" i="22"/>
  <c r="AC30" i="22"/>
  <c r="AB30" i="22"/>
  <c r="AA30" i="22"/>
  <c r="Z30" i="22"/>
  <c r="Y30" i="22"/>
  <c r="X30" i="22"/>
  <c r="W30" i="22"/>
  <c r="V30" i="22"/>
  <c r="U30" i="22"/>
  <c r="T30" i="22"/>
  <c r="S30" i="22"/>
  <c r="R30" i="22"/>
  <c r="Q30" i="22"/>
  <c r="P30" i="22"/>
  <c r="O30" i="22"/>
  <c r="N30" i="22"/>
  <c r="M30" i="22"/>
  <c r="L30" i="22"/>
  <c r="K30" i="22"/>
  <c r="J30" i="22"/>
  <c r="I30" i="22"/>
  <c r="H30" i="22"/>
  <c r="G30" i="22"/>
  <c r="F30" i="22"/>
  <c r="E30" i="22"/>
  <c r="D30" i="22"/>
  <c r="C30" i="22"/>
  <c r="B30" i="22"/>
  <c r="BA29" i="22"/>
  <c r="BB29" i="22" s="1"/>
  <c r="AZ29" i="22"/>
  <c r="AY29" i="22"/>
  <c r="AX29" i="22"/>
  <c r="AW29" i="22"/>
  <c r="AV29" i="22"/>
  <c r="AU29" i="22"/>
  <c r="AT29" i="22"/>
  <c r="AS29" i="22"/>
  <c r="AR29" i="22"/>
  <c r="AQ29" i="22"/>
  <c r="AP29" i="22"/>
  <c r="AO29" i="22"/>
  <c r="AN29" i="22"/>
  <c r="AM29" i="22"/>
  <c r="AL29" i="22"/>
  <c r="AK29" i="22"/>
  <c r="AJ29" i="22"/>
  <c r="AI29" i="22"/>
  <c r="AH29" i="22"/>
  <c r="AG29" i="22"/>
  <c r="AF29" i="22"/>
  <c r="AE29" i="22"/>
  <c r="AD29" i="22"/>
  <c r="AC29" i="22"/>
  <c r="AB29" i="22"/>
  <c r="AA29" i="22"/>
  <c r="Z29" i="22"/>
  <c r="Y29" i="22"/>
  <c r="X29" i="22"/>
  <c r="W29" i="22"/>
  <c r="V29" i="22"/>
  <c r="U29" i="22"/>
  <c r="T29" i="22"/>
  <c r="S29" i="22"/>
  <c r="R29" i="22"/>
  <c r="Q29" i="22"/>
  <c r="P29" i="22"/>
  <c r="O29" i="22"/>
  <c r="N29" i="22"/>
  <c r="M29" i="22"/>
  <c r="L29" i="22"/>
  <c r="K29" i="22"/>
  <c r="J29" i="22"/>
  <c r="I29" i="22"/>
  <c r="H29" i="22"/>
  <c r="G29" i="22"/>
  <c r="F29" i="22"/>
  <c r="E29" i="22"/>
  <c r="D29" i="22"/>
  <c r="C29" i="22"/>
  <c r="B29" i="22"/>
  <c r="AZ28" i="22"/>
  <c r="AY28" i="22"/>
  <c r="AX28" i="22"/>
  <c r="AW28" i="22"/>
  <c r="AV28" i="22"/>
  <c r="AU28" i="22"/>
  <c r="AT28" i="22"/>
  <c r="AS28" i="22"/>
  <c r="AR28" i="22"/>
  <c r="AQ28" i="22"/>
  <c r="AP28" i="22"/>
  <c r="AO28" i="22"/>
  <c r="AN28" i="22"/>
  <c r="AM28" i="22"/>
  <c r="AL28" i="22"/>
  <c r="AK28" i="22"/>
  <c r="AJ28" i="22"/>
  <c r="AI28" i="22"/>
  <c r="AH28" i="22"/>
  <c r="AG28" i="22"/>
  <c r="AF28" i="22"/>
  <c r="AE28" i="22"/>
  <c r="AD28" i="22"/>
  <c r="AC28" i="22"/>
  <c r="AB28" i="22"/>
  <c r="AA28" i="22"/>
  <c r="Z28" i="22"/>
  <c r="Y28" i="22"/>
  <c r="X28" i="22"/>
  <c r="W28" i="22"/>
  <c r="V28" i="22"/>
  <c r="U28" i="22"/>
  <c r="T28" i="22"/>
  <c r="S28" i="22"/>
  <c r="R28" i="22"/>
  <c r="Q28" i="22"/>
  <c r="P28" i="22"/>
  <c r="O28" i="22"/>
  <c r="N28" i="22"/>
  <c r="M28" i="22"/>
  <c r="L28" i="22"/>
  <c r="K28" i="22"/>
  <c r="J28" i="22"/>
  <c r="I28" i="22"/>
  <c r="H28" i="22"/>
  <c r="G28" i="22"/>
  <c r="F28" i="22"/>
  <c r="E28" i="22"/>
  <c r="D28" i="22"/>
  <c r="C28" i="22"/>
  <c r="B28" i="22"/>
  <c r="BA28" i="22" s="1"/>
  <c r="BB28" i="22" s="1"/>
  <c r="AZ27" i="22"/>
  <c r="AY27" i="22"/>
  <c r="AX27" i="22"/>
  <c r="AW27" i="22"/>
  <c r="AV27" i="22"/>
  <c r="AU27" i="22"/>
  <c r="AT27" i="22"/>
  <c r="AS27" i="22"/>
  <c r="AR27" i="22"/>
  <c r="AQ27" i="22"/>
  <c r="AP27" i="22"/>
  <c r="AO27" i="22"/>
  <c r="AN27" i="22"/>
  <c r="AM27" i="22"/>
  <c r="AL27" i="22"/>
  <c r="AK27" i="22"/>
  <c r="AJ27" i="22"/>
  <c r="AI27" i="22"/>
  <c r="AH27" i="22"/>
  <c r="AG27" i="22"/>
  <c r="AF27" i="22"/>
  <c r="AE27" i="22"/>
  <c r="AD27" i="22"/>
  <c r="AC27" i="22"/>
  <c r="AB27" i="22"/>
  <c r="AA27" i="22"/>
  <c r="Z27" i="22"/>
  <c r="Y27" i="22"/>
  <c r="X27" i="22"/>
  <c r="W27" i="22"/>
  <c r="V27" i="22"/>
  <c r="U27" i="22"/>
  <c r="T27" i="22"/>
  <c r="S27" i="22"/>
  <c r="R27" i="22"/>
  <c r="Q27" i="22"/>
  <c r="P27" i="22"/>
  <c r="O27" i="22"/>
  <c r="N27" i="22"/>
  <c r="M27" i="22"/>
  <c r="L27" i="22"/>
  <c r="K27" i="22"/>
  <c r="J27" i="22"/>
  <c r="I27" i="22"/>
  <c r="H27" i="22"/>
  <c r="G27" i="22"/>
  <c r="F27" i="22"/>
  <c r="E27" i="22"/>
  <c r="D27" i="22"/>
  <c r="C27" i="22"/>
  <c r="B27" i="22"/>
  <c r="BA27" i="22" s="1"/>
  <c r="BB27" i="22" s="1"/>
  <c r="AZ26" i="22"/>
  <c r="AY26" i="22"/>
  <c r="AX26" i="22"/>
  <c r="AW26" i="22"/>
  <c r="AV26" i="22"/>
  <c r="AU26" i="22"/>
  <c r="AT26" i="22"/>
  <c r="AS26" i="22"/>
  <c r="AR26" i="22"/>
  <c r="AQ26" i="22"/>
  <c r="AP26" i="22"/>
  <c r="AO26" i="22"/>
  <c r="AN26" i="22"/>
  <c r="AM26" i="22"/>
  <c r="AL26" i="22"/>
  <c r="AK26" i="22"/>
  <c r="AJ26" i="22"/>
  <c r="AI26" i="22"/>
  <c r="AH26" i="22"/>
  <c r="AG26" i="22"/>
  <c r="AF26" i="22"/>
  <c r="AE26" i="22"/>
  <c r="AD26" i="22"/>
  <c r="AC26" i="22"/>
  <c r="AB26" i="22"/>
  <c r="AA26" i="22"/>
  <c r="Z26" i="22"/>
  <c r="Y26" i="22"/>
  <c r="X26" i="22"/>
  <c r="W26" i="22"/>
  <c r="V26" i="22"/>
  <c r="U26" i="22"/>
  <c r="T26" i="22"/>
  <c r="S26" i="22"/>
  <c r="R26" i="22"/>
  <c r="Q26" i="22"/>
  <c r="P26" i="22"/>
  <c r="O26" i="22"/>
  <c r="N26" i="22"/>
  <c r="M26" i="22"/>
  <c r="L26" i="22"/>
  <c r="K26" i="22"/>
  <c r="J26" i="22"/>
  <c r="I26" i="22"/>
  <c r="H26" i="22"/>
  <c r="G26" i="22"/>
  <c r="F26" i="22"/>
  <c r="E26" i="22"/>
  <c r="D26" i="22"/>
  <c r="C26" i="22"/>
  <c r="B26" i="22"/>
  <c r="BA26" i="22" s="1"/>
  <c r="BB26" i="22" s="1"/>
  <c r="BA25" i="22"/>
  <c r="BB25" i="22" s="1"/>
  <c r="AZ25" i="22"/>
  <c r="AY25" i="22"/>
  <c r="AX25" i="22"/>
  <c r="AW25" i="22"/>
  <c r="AV25" i="22"/>
  <c r="AU25" i="22"/>
  <c r="AT25" i="22"/>
  <c r="AS25" i="22"/>
  <c r="AR25" i="22"/>
  <c r="AQ25" i="22"/>
  <c r="AP25" i="22"/>
  <c r="AO25" i="22"/>
  <c r="AN25" i="22"/>
  <c r="AM25" i="22"/>
  <c r="AL25" i="22"/>
  <c r="AK25" i="22"/>
  <c r="AJ25" i="22"/>
  <c r="AI25" i="22"/>
  <c r="AH25" i="22"/>
  <c r="AG25" i="22"/>
  <c r="AF25" i="22"/>
  <c r="AE25" i="22"/>
  <c r="AD25" i="22"/>
  <c r="AC25" i="22"/>
  <c r="AB25" i="22"/>
  <c r="AA25" i="22"/>
  <c r="Z25" i="22"/>
  <c r="Y25" i="22"/>
  <c r="X25" i="22"/>
  <c r="W25" i="22"/>
  <c r="V25" i="22"/>
  <c r="U25" i="22"/>
  <c r="T25" i="22"/>
  <c r="S25" i="22"/>
  <c r="R25" i="22"/>
  <c r="Q25" i="22"/>
  <c r="P25" i="22"/>
  <c r="O25" i="22"/>
  <c r="N25" i="22"/>
  <c r="M25" i="22"/>
  <c r="L25" i="22"/>
  <c r="K25" i="22"/>
  <c r="J25" i="22"/>
  <c r="I25" i="22"/>
  <c r="H25" i="22"/>
  <c r="G25" i="22"/>
  <c r="F25" i="22"/>
  <c r="E25" i="22"/>
  <c r="D25" i="22"/>
  <c r="C25" i="22"/>
  <c r="B25" i="22"/>
  <c r="BB24" i="22"/>
  <c r="BA24" i="22"/>
  <c r="AZ24" i="22"/>
  <c r="AY24" i="22"/>
  <c r="AX24" i="22"/>
  <c r="AW24" i="22"/>
  <c r="AV24" i="22"/>
  <c r="AU24" i="22"/>
  <c r="AT24" i="22"/>
  <c r="AS24" i="22"/>
  <c r="AR24" i="22"/>
  <c r="AQ24" i="22"/>
  <c r="AP24" i="22"/>
  <c r="AO24" i="22"/>
  <c r="AN24" i="22"/>
  <c r="AM24" i="22"/>
  <c r="AL24" i="22"/>
  <c r="AK24" i="22"/>
  <c r="AJ24" i="22"/>
  <c r="AI24" i="22"/>
  <c r="AH24" i="22"/>
  <c r="AG24" i="22"/>
  <c r="AF24" i="22"/>
  <c r="AE24" i="22"/>
  <c r="AD24" i="22"/>
  <c r="AC24" i="22"/>
  <c r="AB24" i="22"/>
  <c r="AA24" i="22"/>
  <c r="Z24" i="22"/>
  <c r="Y24" i="22"/>
  <c r="X24" i="22"/>
  <c r="W24" i="22"/>
  <c r="V24" i="22"/>
  <c r="U24" i="22"/>
  <c r="T24" i="22"/>
  <c r="S24" i="22"/>
  <c r="R24" i="22"/>
  <c r="Q24" i="22"/>
  <c r="P24" i="22"/>
  <c r="O24" i="22"/>
  <c r="N24" i="22"/>
  <c r="M24" i="22"/>
  <c r="L24" i="22"/>
  <c r="K24" i="22"/>
  <c r="J24" i="22"/>
  <c r="I24" i="22"/>
  <c r="H24" i="22"/>
  <c r="G24" i="22"/>
  <c r="F24" i="22"/>
  <c r="E24" i="22"/>
  <c r="D24" i="22"/>
  <c r="C24" i="22"/>
  <c r="B24" i="22"/>
  <c r="AZ23" i="22"/>
  <c r="AY23" i="22"/>
  <c r="AX23" i="22"/>
  <c r="AW23" i="22"/>
  <c r="AV23" i="22"/>
  <c r="AU23" i="22"/>
  <c r="AT23" i="22"/>
  <c r="AS23" i="22"/>
  <c r="AR23" i="22"/>
  <c r="AQ23" i="22"/>
  <c r="AP23" i="22"/>
  <c r="AO23" i="22"/>
  <c r="AN23" i="22"/>
  <c r="AM23" i="22"/>
  <c r="AL23" i="22"/>
  <c r="AK23" i="22"/>
  <c r="AJ23" i="22"/>
  <c r="AI23" i="22"/>
  <c r="AH23" i="22"/>
  <c r="AG23" i="22"/>
  <c r="AF23" i="22"/>
  <c r="AE23" i="22"/>
  <c r="AD23" i="22"/>
  <c r="AC23" i="22"/>
  <c r="AB23" i="22"/>
  <c r="AA23" i="22"/>
  <c r="Z23" i="22"/>
  <c r="Y23" i="22"/>
  <c r="X23" i="22"/>
  <c r="W23" i="22"/>
  <c r="V23" i="22"/>
  <c r="U23" i="22"/>
  <c r="T23" i="22"/>
  <c r="S23" i="22"/>
  <c r="R23" i="22"/>
  <c r="Q23" i="22"/>
  <c r="P23" i="22"/>
  <c r="O23" i="22"/>
  <c r="N23" i="22"/>
  <c r="M23" i="22"/>
  <c r="L23" i="22"/>
  <c r="K23" i="22"/>
  <c r="J23" i="22"/>
  <c r="I23" i="22"/>
  <c r="H23" i="22"/>
  <c r="G23" i="22"/>
  <c r="F23" i="22"/>
  <c r="E23" i="22"/>
  <c r="D23" i="22"/>
  <c r="C23" i="22"/>
  <c r="B23" i="22"/>
  <c r="BA23" i="22" s="1"/>
  <c r="BB23" i="22" s="1"/>
  <c r="BA22" i="22"/>
  <c r="BB22" i="22" s="1"/>
  <c r="AZ22" i="22"/>
  <c r="AY22" i="22"/>
  <c r="AX22" i="22"/>
  <c r="AW22" i="22"/>
  <c r="AV22" i="22"/>
  <c r="AU22" i="22"/>
  <c r="AT22" i="22"/>
  <c r="AS22" i="22"/>
  <c r="AR22" i="22"/>
  <c r="AQ22" i="22"/>
  <c r="AP22" i="22"/>
  <c r="AO22" i="22"/>
  <c r="AN22" i="22"/>
  <c r="AM22" i="22"/>
  <c r="AL22" i="22"/>
  <c r="AK22" i="22"/>
  <c r="AJ22" i="22"/>
  <c r="AI22" i="22"/>
  <c r="AH22" i="22"/>
  <c r="AG22" i="22"/>
  <c r="AF22" i="22"/>
  <c r="AE22" i="22"/>
  <c r="AD22" i="22"/>
  <c r="AC22" i="22"/>
  <c r="AB22" i="22"/>
  <c r="AA22" i="22"/>
  <c r="Z22" i="22"/>
  <c r="Y22" i="22"/>
  <c r="X22" i="22"/>
  <c r="W22" i="22"/>
  <c r="V22" i="22"/>
  <c r="U22" i="22"/>
  <c r="T22" i="22"/>
  <c r="S22" i="22"/>
  <c r="R22" i="22"/>
  <c r="Q22" i="22"/>
  <c r="P22" i="22"/>
  <c r="O22" i="22"/>
  <c r="N22" i="22"/>
  <c r="M22" i="22"/>
  <c r="L22" i="22"/>
  <c r="K22" i="22"/>
  <c r="J22" i="22"/>
  <c r="I22" i="22"/>
  <c r="H22" i="22"/>
  <c r="G22" i="22"/>
  <c r="F22" i="22"/>
  <c r="E22" i="22"/>
  <c r="D22" i="22"/>
  <c r="C22" i="22"/>
  <c r="B22" i="22"/>
  <c r="BA21" i="22"/>
  <c r="BB21" i="22" s="1"/>
  <c r="AZ21" i="22"/>
  <c r="AY21" i="22"/>
  <c r="AX21" i="22"/>
  <c r="AW21" i="22"/>
  <c r="AV21" i="22"/>
  <c r="AU21" i="22"/>
  <c r="AT21" i="22"/>
  <c r="AS21" i="22"/>
  <c r="AR21" i="22"/>
  <c r="AQ21" i="22"/>
  <c r="AP21" i="22"/>
  <c r="AO21" i="22"/>
  <c r="AN21" i="22"/>
  <c r="AM21" i="22"/>
  <c r="AL21" i="22"/>
  <c r="AK21" i="22"/>
  <c r="AJ21" i="22"/>
  <c r="AI21" i="22"/>
  <c r="AH21" i="22"/>
  <c r="AG21" i="22"/>
  <c r="AF21" i="22"/>
  <c r="AE21" i="22"/>
  <c r="AD21" i="22"/>
  <c r="AC21" i="22"/>
  <c r="AB21" i="22"/>
  <c r="AA21" i="22"/>
  <c r="Z21" i="22"/>
  <c r="Y21" i="22"/>
  <c r="X21" i="22"/>
  <c r="W21" i="22"/>
  <c r="V21" i="22"/>
  <c r="U21" i="22"/>
  <c r="T21" i="22"/>
  <c r="S21" i="22"/>
  <c r="R21" i="22"/>
  <c r="Q21" i="22"/>
  <c r="P21" i="22"/>
  <c r="O21" i="22"/>
  <c r="N21" i="22"/>
  <c r="M21" i="22"/>
  <c r="L21" i="22"/>
  <c r="K21" i="22"/>
  <c r="J21" i="22"/>
  <c r="I21" i="22"/>
  <c r="H21" i="22"/>
  <c r="G21" i="22"/>
  <c r="F21" i="22"/>
  <c r="E21" i="22"/>
  <c r="D21" i="22"/>
  <c r="C21" i="22"/>
  <c r="B21" i="22"/>
  <c r="AZ20" i="22"/>
  <c r="AY20" i="22"/>
  <c r="AX20" i="22"/>
  <c r="AW20" i="22"/>
  <c r="AV20" i="22"/>
  <c r="AU20" i="22"/>
  <c r="AT20" i="22"/>
  <c r="AS20" i="22"/>
  <c r="AR20" i="22"/>
  <c r="AQ20" i="22"/>
  <c r="AP20" i="22"/>
  <c r="AO20" i="22"/>
  <c r="AN20" i="22"/>
  <c r="AM20" i="22"/>
  <c r="AL20" i="22"/>
  <c r="AK20" i="22"/>
  <c r="AJ20" i="22"/>
  <c r="AI20" i="22"/>
  <c r="AH20" i="22"/>
  <c r="AG20" i="22"/>
  <c r="AF20" i="22"/>
  <c r="AE20" i="22"/>
  <c r="AD20" i="22"/>
  <c r="AC20" i="22"/>
  <c r="AB20" i="22"/>
  <c r="AA20" i="22"/>
  <c r="Z20" i="22"/>
  <c r="Y20" i="22"/>
  <c r="X20" i="22"/>
  <c r="W20" i="22"/>
  <c r="V20" i="22"/>
  <c r="U20" i="22"/>
  <c r="T20" i="22"/>
  <c r="S20" i="22"/>
  <c r="R20" i="22"/>
  <c r="Q20" i="22"/>
  <c r="P20" i="22"/>
  <c r="O20" i="22"/>
  <c r="N20" i="22"/>
  <c r="M20" i="22"/>
  <c r="L20" i="22"/>
  <c r="K20" i="22"/>
  <c r="J20" i="22"/>
  <c r="I20" i="22"/>
  <c r="H20" i="22"/>
  <c r="G20" i="22"/>
  <c r="F20" i="22"/>
  <c r="E20" i="22"/>
  <c r="D20" i="22"/>
  <c r="C20" i="22"/>
  <c r="B20" i="22"/>
  <c r="BA20" i="22" s="1"/>
  <c r="BB20" i="22" s="1"/>
  <c r="AZ19" i="22"/>
  <c r="AY19" i="22"/>
  <c r="AX19" i="22"/>
  <c r="AW19" i="22"/>
  <c r="AV19" i="22"/>
  <c r="AU19" i="22"/>
  <c r="AT19" i="22"/>
  <c r="AS19" i="22"/>
  <c r="AR19" i="22"/>
  <c r="AQ19" i="22"/>
  <c r="AP19" i="22"/>
  <c r="AO19" i="22"/>
  <c r="AN19" i="22"/>
  <c r="AM19" i="22"/>
  <c r="AL19" i="22"/>
  <c r="AK19" i="22"/>
  <c r="AJ19" i="22"/>
  <c r="AI19" i="22"/>
  <c r="AH19" i="22"/>
  <c r="AG19" i="22"/>
  <c r="AF19" i="22"/>
  <c r="AE19" i="22"/>
  <c r="AD19" i="22"/>
  <c r="AC19" i="22"/>
  <c r="AB19" i="22"/>
  <c r="AA19" i="22"/>
  <c r="Z19" i="22"/>
  <c r="Y19" i="22"/>
  <c r="X19" i="22"/>
  <c r="W19" i="22"/>
  <c r="V19" i="22"/>
  <c r="U19" i="22"/>
  <c r="T19" i="22"/>
  <c r="S19" i="22"/>
  <c r="R19" i="22"/>
  <c r="Q19" i="22"/>
  <c r="P19" i="22"/>
  <c r="O19" i="22"/>
  <c r="N19" i="22"/>
  <c r="M19" i="22"/>
  <c r="L19" i="22"/>
  <c r="K19" i="22"/>
  <c r="J19" i="22"/>
  <c r="I19" i="22"/>
  <c r="H19" i="22"/>
  <c r="G19" i="22"/>
  <c r="F19" i="22"/>
  <c r="E19" i="22"/>
  <c r="D19" i="22"/>
  <c r="C19" i="22"/>
  <c r="B19" i="22"/>
  <c r="BA19" i="22" s="1"/>
  <c r="BB19" i="22" s="1"/>
  <c r="AZ18" i="22"/>
  <c r="AY18" i="22"/>
  <c r="AX18" i="22"/>
  <c r="AW18" i="22"/>
  <c r="AV18" i="22"/>
  <c r="AU18" i="22"/>
  <c r="AT18" i="22"/>
  <c r="AS18" i="22"/>
  <c r="AR18" i="22"/>
  <c r="AQ18" i="22"/>
  <c r="AP18" i="22"/>
  <c r="AO18" i="22"/>
  <c r="AN18" i="22"/>
  <c r="AM18" i="22"/>
  <c r="AL18" i="22"/>
  <c r="AK18" i="22"/>
  <c r="AJ18" i="22"/>
  <c r="AI18" i="22"/>
  <c r="AH18" i="22"/>
  <c r="AG18" i="22"/>
  <c r="AF18" i="22"/>
  <c r="AE18" i="22"/>
  <c r="AD18" i="22"/>
  <c r="AC18" i="22"/>
  <c r="AB18" i="22"/>
  <c r="AA18" i="22"/>
  <c r="Z18" i="22"/>
  <c r="Y18" i="22"/>
  <c r="X18" i="22"/>
  <c r="W18" i="22"/>
  <c r="V18" i="22"/>
  <c r="U18" i="22"/>
  <c r="T18" i="22"/>
  <c r="S18" i="22"/>
  <c r="R18" i="22"/>
  <c r="Q18" i="22"/>
  <c r="P18" i="22"/>
  <c r="O18" i="22"/>
  <c r="N18" i="22"/>
  <c r="M18" i="22"/>
  <c r="L18" i="22"/>
  <c r="K18" i="22"/>
  <c r="J18" i="22"/>
  <c r="I18" i="22"/>
  <c r="H18" i="22"/>
  <c r="G18" i="22"/>
  <c r="F18" i="22"/>
  <c r="E18" i="22"/>
  <c r="D18" i="22"/>
  <c r="C18" i="22"/>
  <c r="B18" i="22"/>
  <c r="BA18" i="22" s="1"/>
  <c r="BB18" i="22" s="1"/>
  <c r="BA17" i="22"/>
  <c r="BB17" i="22" s="1"/>
  <c r="AZ17" i="22"/>
  <c r="AY17" i="22"/>
  <c r="AX17" i="22"/>
  <c r="AW17" i="22"/>
  <c r="AV17" i="22"/>
  <c r="AU17" i="22"/>
  <c r="AT17" i="22"/>
  <c r="AS17" i="22"/>
  <c r="AR17" i="22"/>
  <c r="AQ17" i="22"/>
  <c r="AP17" i="22"/>
  <c r="AO17" i="22"/>
  <c r="AN17" i="22"/>
  <c r="AM17" i="22"/>
  <c r="AL17" i="22"/>
  <c r="AK17" i="22"/>
  <c r="AJ17" i="22"/>
  <c r="AI17" i="22"/>
  <c r="AH17" i="22"/>
  <c r="AG17" i="22"/>
  <c r="AF17" i="22"/>
  <c r="AE17" i="22"/>
  <c r="AD17" i="22"/>
  <c r="AC17" i="22"/>
  <c r="AB17" i="22"/>
  <c r="AA17" i="22"/>
  <c r="Z17" i="22"/>
  <c r="Y17" i="22"/>
  <c r="X17" i="22"/>
  <c r="W17" i="22"/>
  <c r="V17" i="22"/>
  <c r="U17" i="22"/>
  <c r="T17" i="22"/>
  <c r="S17" i="22"/>
  <c r="R17" i="22"/>
  <c r="Q17" i="22"/>
  <c r="P17" i="22"/>
  <c r="O17" i="22"/>
  <c r="N17" i="22"/>
  <c r="M17" i="22"/>
  <c r="L17" i="22"/>
  <c r="K17" i="22"/>
  <c r="J17" i="22"/>
  <c r="I17" i="22"/>
  <c r="H17" i="22"/>
  <c r="G17" i="22"/>
  <c r="F17" i="22"/>
  <c r="E17" i="22"/>
  <c r="D17" i="22"/>
  <c r="C17" i="22"/>
  <c r="B17" i="22"/>
  <c r="BB16" i="22"/>
  <c r="BA16" i="22"/>
  <c r="AZ16" i="22"/>
  <c r="AY16" i="22"/>
  <c r="AX16" i="22"/>
  <c r="AW16" i="22"/>
  <c r="AV16" i="22"/>
  <c r="AU16" i="22"/>
  <c r="AT16" i="22"/>
  <c r="AS16" i="22"/>
  <c r="AR16" i="22"/>
  <c r="AQ16" i="22"/>
  <c r="AP16" i="22"/>
  <c r="AO16" i="22"/>
  <c r="AN16" i="22"/>
  <c r="AM16" i="22"/>
  <c r="AL16" i="22"/>
  <c r="AK16" i="22"/>
  <c r="AJ16" i="22"/>
  <c r="AI16" i="22"/>
  <c r="AH16" i="22"/>
  <c r="AG16" i="22"/>
  <c r="AF16" i="22"/>
  <c r="AE16" i="22"/>
  <c r="AD16" i="22"/>
  <c r="AC16" i="22"/>
  <c r="AB16" i="22"/>
  <c r="AA16" i="22"/>
  <c r="Z16" i="22"/>
  <c r="Y16" i="22"/>
  <c r="X16" i="22"/>
  <c r="W16" i="22"/>
  <c r="V16" i="22"/>
  <c r="U16" i="22"/>
  <c r="T16" i="22"/>
  <c r="S16" i="22"/>
  <c r="R16" i="22"/>
  <c r="Q16" i="22"/>
  <c r="P16" i="22"/>
  <c r="O16" i="22"/>
  <c r="N16" i="22"/>
  <c r="M16" i="22"/>
  <c r="L16" i="22"/>
  <c r="K16" i="22"/>
  <c r="J16" i="22"/>
  <c r="I16" i="22"/>
  <c r="H16" i="22"/>
  <c r="G16" i="22"/>
  <c r="F16" i="22"/>
  <c r="E16" i="22"/>
  <c r="D16" i="22"/>
  <c r="C16" i="22"/>
  <c r="B16" i="22"/>
  <c r="AZ15" i="22"/>
  <c r="AY15" i="22"/>
  <c r="AX15" i="22"/>
  <c r="AW15" i="22"/>
  <c r="AV15" i="22"/>
  <c r="AU15" i="22"/>
  <c r="AT15" i="22"/>
  <c r="AS15" i="22"/>
  <c r="AR15" i="22"/>
  <c r="AQ15" i="22"/>
  <c r="AP15" i="22"/>
  <c r="AO15" i="22"/>
  <c r="AN15" i="22"/>
  <c r="AM15" i="22"/>
  <c r="AL15" i="22"/>
  <c r="AK15" i="22"/>
  <c r="AJ15" i="22"/>
  <c r="AI15" i="22"/>
  <c r="AH15" i="22"/>
  <c r="AG15" i="22"/>
  <c r="AF15" i="22"/>
  <c r="AE15" i="22"/>
  <c r="AD15" i="22"/>
  <c r="AC15" i="22"/>
  <c r="AB15" i="22"/>
  <c r="AA15" i="22"/>
  <c r="Z15" i="22"/>
  <c r="Y15" i="22"/>
  <c r="X15" i="22"/>
  <c r="W15" i="22"/>
  <c r="V15" i="22"/>
  <c r="U15" i="22"/>
  <c r="T15" i="22"/>
  <c r="S15" i="22"/>
  <c r="R15" i="22"/>
  <c r="Q15" i="22"/>
  <c r="P15" i="22"/>
  <c r="O15" i="22"/>
  <c r="N15" i="22"/>
  <c r="M15" i="22"/>
  <c r="L15" i="22"/>
  <c r="K15" i="22"/>
  <c r="J15" i="22"/>
  <c r="I15" i="22"/>
  <c r="H15" i="22"/>
  <c r="G15" i="22"/>
  <c r="F15" i="22"/>
  <c r="E15" i="22"/>
  <c r="D15" i="22"/>
  <c r="C15" i="22"/>
  <c r="B15" i="22"/>
  <c r="BA15" i="22" s="1"/>
  <c r="BB15" i="22" s="1"/>
  <c r="BA14" i="22"/>
  <c r="BB14" i="22" s="1"/>
  <c r="AZ14" i="22"/>
  <c r="AY14" i="22"/>
  <c r="AX14" i="22"/>
  <c r="AW14" i="22"/>
  <c r="AV14" i="22"/>
  <c r="AU14" i="22"/>
  <c r="AT14" i="22"/>
  <c r="AS14" i="22"/>
  <c r="AR14" i="22"/>
  <c r="AQ14" i="22"/>
  <c r="AP14" i="22"/>
  <c r="AO14" i="22"/>
  <c r="AN14" i="22"/>
  <c r="AM14" i="22"/>
  <c r="AL14" i="22"/>
  <c r="AK14" i="22"/>
  <c r="AJ14" i="22"/>
  <c r="AI14" i="22"/>
  <c r="AH14" i="22"/>
  <c r="AG14" i="22"/>
  <c r="AF14" i="22"/>
  <c r="AE14" i="22"/>
  <c r="AD14" i="22"/>
  <c r="AC14" i="22"/>
  <c r="AB14" i="22"/>
  <c r="AA14" i="22"/>
  <c r="Z14" i="22"/>
  <c r="Y14" i="22"/>
  <c r="X14" i="22"/>
  <c r="W14" i="22"/>
  <c r="V14" i="22"/>
  <c r="U14" i="22"/>
  <c r="T14" i="22"/>
  <c r="S14" i="22"/>
  <c r="R14" i="22"/>
  <c r="Q14" i="22"/>
  <c r="P14" i="22"/>
  <c r="O14" i="22"/>
  <c r="N14" i="22"/>
  <c r="M14" i="22"/>
  <c r="L14" i="22"/>
  <c r="K14" i="22"/>
  <c r="J14" i="22"/>
  <c r="I14" i="22"/>
  <c r="H14" i="22"/>
  <c r="G14" i="22"/>
  <c r="F14" i="22"/>
  <c r="E14" i="22"/>
  <c r="D14" i="22"/>
  <c r="C14" i="22"/>
  <c r="B14" i="22"/>
  <c r="BA13" i="22"/>
  <c r="BB13" i="22" s="1"/>
  <c r="AZ13" i="22"/>
  <c r="AY13" i="22"/>
  <c r="AX13" i="22"/>
  <c r="AW13" i="22"/>
  <c r="AV13" i="22"/>
  <c r="AU13" i="22"/>
  <c r="AT13" i="22"/>
  <c r="AS13" i="22"/>
  <c r="AR13" i="22"/>
  <c r="AQ13" i="22"/>
  <c r="AP13" i="22"/>
  <c r="AO13" i="22"/>
  <c r="AN13" i="22"/>
  <c r="AM13" i="22"/>
  <c r="AL13" i="22"/>
  <c r="AK13" i="22"/>
  <c r="AJ13" i="22"/>
  <c r="AI13" i="22"/>
  <c r="AH13" i="22"/>
  <c r="AG13" i="22"/>
  <c r="AF13" i="22"/>
  <c r="AE13" i="22"/>
  <c r="AD13" i="22"/>
  <c r="AC13" i="22"/>
  <c r="AB13" i="22"/>
  <c r="AA13" i="22"/>
  <c r="Z13" i="22"/>
  <c r="Y13" i="22"/>
  <c r="X13" i="22"/>
  <c r="W13" i="22"/>
  <c r="V13" i="22"/>
  <c r="U13" i="22"/>
  <c r="T13" i="22"/>
  <c r="S13" i="22"/>
  <c r="R13" i="22"/>
  <c r="Q13" i="22"/>
  <c r="P13" i="22"/>
  <c r="O13" i="22"/>
  <c r="N13" i="22"/>
  <c r="M13" i="22"/>
  <c r="L13" i="22"/>
  <c r="K13" i="22"/>
  <c r="J13" i="22"/>
  <c r="I13" i="22"/>
  <c r="H13" i="22"/>
  <c r="G13" i="22"/>
  <c r="F13" i="22"/>
  <c r="E13" i="22"/>
  <c r="D13" i="22"/>
  <c r="C13" i="22"/>
  <c r="B13" i="22"/>
  <c r="AZ12" i="22"/>
  <c r="AY12" i="22"/>
  <c r="AX12" i="22"/>
  <c r="AW12" i="22"/>
  <c r="AV12" i="22"/>
  <c r="AU12" i="22"/>
  <c r="AT12" i="22"/>
  <c r="AS12" i="22"/>
  <c r="AR12" i="22"/>
  <c r="AQ12" i="22"/>
  <c r="AP12" i="22"/>
  <c r="AO12" i="22"/>
  <c r="AN12" i="22"/>
  <c r="AM12" i="22"/>
  <c r="AL12" i="22"/>
  <c r="AK12" i="22"/>
  <c r="AJ12" i="22"/>
  <c r="AI12" i="22"/>
  <c r="AH12" i="22"/>
  <c r="AG12" i="22"/>
  <c r="AF12" i="22"/>
  <c r="AE12" i="22"/>
  <c r="AD12" i="22"/>
  <c r="AC12" i="22"/>
  <c r="AB12" i="22"/>
  <c r="AA12" i="22"/>
  <c r="Z12" i="22"/>
  <c r="Y12" i="22"/>
  <c r="X12" i="22"/>
  <c r="W12" i="22"/>
  <c r="V12" i="22"/>
  <c r="U12" i="22"/>
  <c r="T12" i="22"/>
  <c r="S12" i="22"/>
  <c r="R12" i="22"/>
  <c r="Q12" i="22"/>
  <c r="P12" i="22"/>
  <c r="O12" i="22"/>
  <c r="N12" i="22"/>
  <c r="M12" i="22"/>
  <c r="L12" i="22"/>
  <c r="K12" i="22"/>
  <c r="J12" i="22"/>
  <c r="I12" i="22"/>
  <c r="H12" i="22"/>
  <c r="G12" i="22"/>
  <c r="F12" i="22"/>
  <c r="E12" i="22"/>
  <c r="D12" i="22"/>
  <c r="C12" i="22"/>
  <c r="B12" i="22"/>
  <c r="BA12" i="22" s="1"/>
  <c r="BB12" i="22" s="1"/>
  <c r="AZ11" i="22"/>
  <c r="AY11" i="22"/>
  <c r="AX11" i="22"/>
  <c r="AW11" i="22"/>
  <c r="AV11" i="22"/>
  <c r="AU11" i="22"/>
  <c r="AT11" i="22"/>
  <c r="AS11" i="22"/>
  <c r="AR11" i="22"/>
  <c r="AQ11" i="22"/>
  <c r="AP11" i="22"/>
  <c r="AO11" i="22"/>
  <c r="AN11" i="22"/>
  <c r="AM11" i="22"/>
  <c r="AL11" i="22"/>
  <c r="AK11" i="22"/>
  <c r="AJ11" i="22"/>
  <c r="AI11" i="22"/>
  <c r="AH11" i="22"/>
  <c r="AG11" i="22"/>
  <c r="AF11" i="22"/>
  <c r="AE11" i="22"/>
  <c r="AD11" i="22"/>
  <c r="AC11" i="22"/>
  <c r="AB11" i="22"/>
  <c r="AA11" i="22"/>
  <c r="Z11" i="22"/>
  <c r="Y11" i="22"/>
  <c r="X11" i="22"/>
  <c r="W11" i="22"/>
  <c r="V11" i="22"/>
  <c r="U11" i="22"/>
  <c r="T11" i="22"/>
  <c r="S11" i="22"/>
  <c r="R11" i="22"/>
  <c r="Q11" i="22"/>
  <c r="P11" i="22"/>
  <c r="O11" i="22"/>
  <c r="N11" i="22"/>
  <c r="M11" i="22"/>
  <c r="L11" i="22"/>
  <c r="K11" i="22"/>
  <c r="J11" i="22"/>
  <c r="I11" i="22"/>
  <c r="H11" i="22"/>
  <c r="G11" i="22"/>
  <c r="F11" i="22"/>
  <c r="E11" i="22"/>
  <c r="D11" i="22"/>
  <c r="C11" i="22"/>
  <c r="B11" i="22"/>
  <c r="BA11" i="22" s="1"/>
  <c r="BB11" i="22" s="1"/>
  <c r="BA10" i="22"/>
  <c r="BB10" i="22" s="1"/>
  <c r="AZ10" i="22"/>
  <c r="AY10" i="22"/>
  <c r="AX10" i="22"/>
  <c r="AW10" i="22"/>
  <c r="AV10" i="22"/>
  <c r="AU10" i="22"/>
  <c r="AT10" i="22"/>
  <c r="AS10" i="22"/>
  <c r="AR10" i="22"/>
  <c r="AQ10" i="22"/>
  <c r="AP10" i="22"/>
  <c r="AO10" i="22"/>
  <c r="AN10" i="22"/>
  <c r="AM10" i="22"/>
  <c r="AL10" i="22"/>
  <c r="AK10" i="22"/>
  <c r="AJ10" i="22"/>
  <c r="AI10" i="22"/>
  <c r="AH10" i="22"/>
  <c r="AG10" i="22"/>
  <c r="AF10" i="22"/>
  <c r="AE10" i="22"/>
  <c r="AD10" i="22"/>
  <c r="AC10" i="22"/>
  <c r="AB10" i="22"/>
  <c r="AA10" i="22"/>
  <c r="Z10" i="22"/>
  <c r="Y10" i="22"/>
  <c r="X10" i="22"/>
  <c r="W10" i="22"/>
  <c r="V10" i="22"/>
  <c r="U10" i="22"/>
  <c r="T10" i="22"/>
  <c r="S10" i="22"/>
  <c r="R10" i="22"/>
  <c r="Q10" i="22"/>
  <c r="P10" i="22"/>
  <c r="O10" i="22"/>
  <c r="N10" i="22"/>
  <c r="M10" i="22"/>
  <c r="L10" i="22"/>
  <c r="K10" i="22"/>
  <c r="J10" i="22"/>
  <c r="I10" i="22"/>
  <c r="H10" i="22"/>
  <c r="G10" i="22"/>
  <c r="F10" i="22"/>
  <c r="E10" i="22"/>
  <c r="D10" i="22"/>
  <c r="C10" i="22"/>
  <c r="B10" i="22"/>
  <c r="BA9" i="22"/>
  <c r="BB9" i="22" s="1"/>
  <c r="AZ9" i="22"/>
  <c r="AY9" i="22"/>
  <c r="AX9" i="22"/>
  <c r="AW9" i="22"/>
  <c r="AV9" i="22"/>
  <c r="AU9" i="22"/>
  <c r="AT9" i="22"/>
  <c r="AS9" i="22"/>
  <c r="AR9" i="22"/>
  <c r="AQ9" i="22"/>
  <c r="AP9" i="22"/>
  <c r="AO9" i="22"/>
  <c r="AN9" i="22"/>
  <c r="AM9" i="22"/>
  <c r="AL9" i="22"/>
  <c r="AK9" i="22"/>
  <c r="AJ9" i="22"/>
  <c r="AI9" i="22"/>
  <c r="AH9" i="22"/>
  <c r="AG9" i="22"/>
  <c r="AF9" i="22"/>
  <c r="AE9" i="22"/>
  <c r="AD9" i="22"/>
  <c r="AC9" i="22"/>
  <c r="AB9" i="22"/>
  <c r="AA9" i="22"/>
  <c r="Z9" i="22"/>
  <c r="Y9" i="22"/>
  <c r="X9" i="22"/>
  <c r="W9" i="22"/>
  <c r="V9" i="22"/>
  <c r="U9" i="22"/>
  <c r="T9" i="22"/>
  <c r="S9" i="22"/>
  <c r="R9" i="22"/>
  <c r="Q9" i="22"/>
  <c r="P9" i="22"/>
  <c r="O9" i="22"/>
  <c r="N9" i="22"/>
  <c r="M9" i="22"/>
  <c r="L9" i="22"/>
  <c r="K9" i="22"/>
  <c r="J9" i="22"/>
  <c r="I9" i="22"/>
  <c r="H9" i="22"/>
  <c r="G9" i="22"/>
  <c r="F9" i="22"/>
  <c r="E9" i="22"/>
  <c r="D9" i="22"/>
  <c r="C9" i="22"/>
  <c r="B9" i="22"/>
  <c r="BB8" i="22"/>
  <c r="BA8" i="22"/>
  <c r="AZ8" i="22"/>
  <c r="AY8" i="22"/>
  <c r="AX8" i="22"/>
  <c r="AW8" i="22"/>
  <c r="AV8" i="22"/>
  <c r="AU8" i="22"/>
  <c r="AT8" i="22"/>
  <c r="AS8" i="22"/>
  <c r="AR8" i="22"/>
  <c r="AQ8" i="22"/>
  <c r="AP8" i="22"/>
  <c r="AO8" i="22"/>
  <c r="AN8" i="22"/>
  <c r="AM8" i="22"/>
  <c r="AL8" i="22"/>
  <c r="AK8" i="22"/>
  <c r="AJ8" i="22"/>
  <c r="AI8" i="22"/>
  <c r="AH8" i="22"/>
  <c r="AG8" i="22"/>
  <c r="AF8" i="22"/>
  <c r="AE8" i="22"/>
  <c r="AD8" i="22"/>
  <c r="AC8" i="22"/>
  <c r="AB8" i="22"/>
  <c r="AA8" i="22"/>
  <c r="Z8" i="22"/>
  <c r="Y8" i="22"/>
  <c r="X8" i="22"/>
  <c r="W8" i="22"/>
  <c r="V8" i="22"/>
  <c r="U8" i="22"/>
  <c r="T8" i="22"/>
  <c r="S8" i="22"/>
  <c r="R8" i="22"/>
  <c r="Q8" i="22"/>
  <c r="P8" i="22"/>
  <c r="O8" i="22"/>
  <c r="N8" i="22"/>
  <c r="M8" i="22"/>
  <c r="L8" i="22"/>
  <c r="K8" i="22"/>
  <c r="J8" i="22"/>
  <c r="I8" i="22"/>
  <c r="H8" i="22"/>
  <c r="G8" i="22"/>
  <c r="F8" i="22"/>
  <c r="E8" i="22"/>
  <c r="D8" i="22"/>
  <c r="C8" i="22"/>
  <c r="B8" i="22"/>
  <c r="AZ7" i="22"/>
  <c r="AY7" i="22"/>
  <c r="AX7" i="22"/>
  <c r="AW7" i="22"/>
  <c r="AV7" i="22"/>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P7" i="22"/>
  <c r="O7" i="22"/>
  <c r="N7" i="22"/>
  <c r="M7" i="22"/>
  <c r="L7" i="22"/>
  <c r="K7" i="22"/>
  <c r="J7" i="22"/>
  <c r="I7" i="22"/>
  <c r="H7" i="22"/>
  <c r="G7" i="22"/>
  <c r="F7" i="22"/>
  <c r="E7" i="22"/>
  <c r="D7" i="22"/>
  <c r="C7" i="22"/>
  <c r="B7" i="22"/>
  <c r="BA7" i="22" s="1"/>
  <c r="BB7" i="22" s="1"/>
  <c r="AZ6" i="22"/>
  <c r="AY6" i="22"/>
  <c r="AX6" i="22"/>
  <c r="AW6" i="22"/>
  <c r="AV6" i="22"/>
  <c r="AU6" i="22"/>
  <c r="AT6" i="22"/>
  <c r="AS6" i="22"/>
  <c r="AR6" i="22"/>
  <c r="AQ6" i="22"/>
  <c r="AP6" i="22"/>
  <c r="AO6" i="22"/>
  <c r="AN6" i="22"/>
  <c r="AM6" i="22"/>
  <c r="AL6" i="22"/>
  <c r="AK6" i="22"/>
  <c r="AJ6" i="22"/>
  <c r="AI6" i="22"/>
  <c r="AH6" i="22"/>
  <c r="AG6" i="22"/>
  <c r="AF6" i="22"/>
  <c r="AE6" i="22"/>
  <c r="AD6" i="22"/>
  <c r="AC6" i="22"/>
  <c r="AB6" i="22"/>
  <c r="AA6" i="22"/>
  <c r="Z6" i="22"/>
  <c r="Y6" i="22"/>
  <c r="X6" i="22"/>
  <c r="W6" i="22"/>
  <c r="V6" i="22"/>
  <c r="U6" i="22"/>
  <c r="T6" i="22"/>
  <c r="S6" i="22"/>
  <c r="R6" i="22"/>
  <c r="Q6" i="22"/>
  <c r="P6" i="22"/>
  <c r="O6" i="22"/>
  <c r="N6" i="22"/>
  <c r="M6" i="22"/>
  <c r="L6" i="22"/>
  <c r="K6" i="22"/>
  <c r="J6" i="22"/>
  <c r="I6" i="22"/>
  <c r="H6" i="22"/>
  <c r="G6" i="22"/>
  <c r="F6" i="22"/>
  <c r="E6" i="22"/>
  <c r="D6" i="22"/>
  <c r="C6" i="22"/>
  <c r="B6" i="22"/>
  <c r="BA6" i="22" s="1"/>
  <c r="BB6" i="22" s="1"/>
  <c r="BA5" i="22"/>
  <c r="BB5" i="22" s="1"/>
  <c r="AZ5" i="22"/>
  <c r="AY5" i="22"/>
  <c r="AX5" i="22"/>
  <c r="AW5" i="22"/>
  <c r="AV5" i="22"/>
  <c r="AU5" i="22"/>
  <c r="AT5" i="22"/>
  <c r="AS5" i="22"/>
  <c r="AR5" i="22"/>
  <c r="AQ5" i="22"/>
  <c r="AP5" i="22"/>
  <c r="AO5" i="22"/>
  <c r="AN5" i="22"/>
  <c r="AM5" i="22"/>
  <c r="AL5" i="22"/>
  <c r="AK5" i="22"/>
  <c r="AJ5" i="22"/>
  <c r="AI5" i="22"/>
  <c r="AH5" i="22"/>
  <c r="AG5" i="22"/>
  <c r="AF5" i="22"/>
  <c r="AE5" i="22"/>
  <c r="AD5" i="22"/>
  <c r="AC5" i="22"/>
  <c r="AB5" i="22"/>
  <c r="AA5" i="22"/>
  <c r="Z5" i="22"/>
  <c r="Y5" i="22"/>
  <c r="X5" i="22"/>
  <c r="W5" i="22"/>
  <c r="V5" i="22"/>
  <c r="U5" i="22"/>
  <c r="T5" i="22"/>
  <c r="S5" i="22"/>
  <c r="R5" i="22"/>
  <c r="Q5" i="22"/>
  <c r="P5" i="22"/>
  <c r="O5" i="22"/>
  <c r="N5" i="22"/>
  <c r="M5" i="22"/>
  <c r="L5" i="22"/>
  <c r="K5" i="22"/>
  <c r="J5" i="22"/>
  <c r="I5" i="22"/>
  <c r="H5" i="22"/>
  <c r="G5" i="22"/>
  <c r="F5" i="22"/>
  <c r="E5" i="22"/>
  <c r="D5" i="22"/>
  <c r="C5" i="22"/>
  <c r="B5" i="22"/>
  <c r="AZ4" i="22"/>
  <c r="AY4" i="22"/>
  <c r="AX4" i="22"/>
  <c r="AW4" i="22"/>
  <c r="AV4" i="22"/>
  <c r="AU4" i="22"/>
  <c r="AT4" i="22"/>
  <c r="AS4" i="22"/>
  <c r="AR4" i="22"/>
  <c r="AQ4" i="22"/>
  <c r="AP4" i="22"/>
  <c r="AO4" i="22"/>
  <c r="AN4" i="22"/>
  <c r="AM4" i="22"/>
  <c r="AL4" i="22"/>
  <c r="AK4" i="22"/>
  <c r="AJ4" i="22"/>
  <c r="AI4" i="22"/>
  <c r="AH4" i="22"/>
  <c r="AG4" i="22"/>
  <c r="AF4" i="22"/>
  <c r="AE4" i="22"/>
  <c r="AD4" i="22"/>
  <c r="AC4" i="22"/>
  <c r="AB4" i="22"/>
  <c r="AA4" i="22"/>
  <c r="Z4" i="22"/>
  <c r="Y4" i="22"/>
  <c r="X4" i="22"/>
  <c r="W4" i="22"/>
  <c r="V4" i="22"/>
  <c r="U4" i="22"/>
  <c r="T4" i="22"/>
  <c r="S4" i="22"/>
  <c r="R4" i="22"/>
  <c r="Q4" i="22"/>
  <c r="P4" i="22"/>
  <c r="O4" i="22"/>
  <c r="N4" i="22"/>
  <c r="M4" i="22"/>
  <c r="L4" i="22"/>
  <c r="K4" i="22"/>
  <c r="J4" i="22"/>
  <c r="I4" i="22"/>
  <c r="H4" i="22"/>
  <c r="G4" i="22"/>
  <c r="F4" i="22"/>
  <c r="E4" i="22"/>
  <c r="D4" i="22"/>
  <c r="C4" i="22"/>
  <c r="B4" i="22"/>
  <c r="BA4" i="22" s="1"/>
  <c r="BB4" i="22" s="1"/>
  <c r="AZ3" i="22"/>
  <c r="AY3" i="22"/>
  <c r="AX3" i="22"/>
  <c r="AW3" i="22"/>
  <c r="AV3" i="22"/>
  <c r="AU3" i="22"/>
  <c r="AT3" i="22"/>
  <c r="AS3" i="22"/>
  <c r="AR3" i="22"/>
  <c r="AQ3" i="22"/>
  <c r="AP3" i="22"/>
  <c r="AO3" i="22"/>
  <c r="AN3" i="22"/>
  <c r="AM3" i="22"/>
  <c r="AL3" i="22"/>
  <c r="AK3" i="22"/>
  <c r="AJ3" i="22"/>
  <c r="AI3" i="22"/>
  <c r="AH3" i="22"/>
  <c r="AG3" i="22"/>
  <c r="AF3" i="22"/>
  <c r="AE3" i="22"/>
  <c r="AD3" i="22"/>
  <c r="AC3" i="22"/>
  <c r="AB3" i="22"/>
  <c r="AA3" i="22"/>
  <c r="Z3" i="22"/>
  <c r="Y3" i="22"/>
  <c r="X3" i="22"/>
  <c r="W3" i="22"/>
  <c r="V3" i="22"/>
  <c r="U3" i="22"/>
  <c r="T3" i="22"/>
  <c r="S3" i="22"/>
  <c r="R3" i="22"/>
  <c r="Q3" i="22"/>
  <c r="P3" i="22"/>
  <c r="O3" i="22"/>
  <c r="N3" i="22"/>
  <c r="M3" i="22"/>
  <c r="L3" i="22"/>
  <c r="K3" i="22"/>
  <c r="J3" i="22"/>
  <c r="I3" i="22"/>
  <c r="H3" i="22"/>
  <c r="G3" i="22"/>
  <c r="F3" i="22"/>
  <c r="E3" i="22"/>
  <c r="D3" i="22"/>
  <c r="C3" i="22"/>
  <c r="B3" i="22"/>
  <c r="BA3" i="22" s="1"/>
  <c r="BB3" i="22" s="1"/>
  <c r="BA2" i="22"/>
  <c r="BB2" i="22" s="1"/>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B2" i="22"/>
  <c r="AZ193" i="21"/>
  <c r="AY193" i="21"/>
  <c r="AX193" i="21"/>
  <c r="AW193" i="21"/>
  <c r="AV193" i="21"/>
  <c r="AU193" i="21"/>
  <c r="AT193" i="21"/>
  <c r="AS193" i="21"/>
  <c r="AR193" i="21"/>
  <c r="AQ193" i="21"/>
  <c r="AP193" i="21"/>
  <c r="AO193" i="21"/>
  <c r="AN193" i="21"/>
  <c r="AM193" i="21"/>
  <c r="AL193" i="21"/>
  <c r="AK193" i="21"/>
  <c r="AJ193" i="21"/>
  <c r="AI193" i="21"/>
  <c r="AH193" i="21"/>
  <c r="AG193" i="21"/>
  <c r="AF193" i="21"/>
  <c r="AE193" i="21"/>
  <c r="AD193" i="21"/>
  <c r="AC193" i="21"/>
  <c r="AB193" i="21"/>
  <c r="AA193" i="21"/>
  <c r="Z193" i="21"/>
  <c r="Y193" i="21"/>
  <c r="X193" i="21"/>
  <c r="W193" i="21"/>
  <c r="V193" i="21"/>
  <c r="U193" i="21"/>
  <c r="T193" i="21"/>
  <c r="S193" i="21"/>
  <c r="R193" i="21"/>
  <c r="Q193" i="21"/>
  <c r="P193" i="21"/>
  <c r="O193" i="21"/>
  <c r="N193" i="21"/>
  <c r="M193" i="21"/>
  <c r="L193" i="21"/>
  <c r="K193" i="21"/>
  <c r="J193" i="21"/>
  <c r="I193" i="21"/>
  <c r="H193" i="21"/>
  <c r="G193" i="21"/>
  <c r="F193" i="21"/>
  <c r="E193" i="21"/>
  <c r="D193" i="21"/>
  <c r="C193" i="21"/>
  <c r="B193" i="21"/>
  <c r="BE192" i="21"/>
  <c r="BC192" i="21"/>
  <c r="AZ192" i="21"/>
  <c r="AY192" i="21"/>
  <c r="AX192" i="21"/>
  <c r="AW192" i="21"/>
  <c r="AV192" i="21"/>
  <c r="AU192" i="21"/>
  <c r="AT192" i="21"/>
  <c r="AS192" i="21"/>
  <c r="AR192" i="21"/>
  <c r="AQ192" i="21"/>
  <c r="AP192" i="21"/>
  <c r="AO192" i="21"/>
  <c r="AN192" i="21"/>
  <c r="AM192" i="21"/>
  <c r="AL192" i="21"/>
  <c r="AK192" i="21"/>
  <c r="AJ192" i="21"/>
  <c r="AI192" i="21"/>
  <c r="AH192" i="21"/>
  <c r="AG192" i="21"/>
  <c r="AF192" i="21"/>
  <c r="AE192" i="21"/>
  <c r="AD192" i="21"/>
  <c r="AC192" i="21"/>
  <c r="AB192" i="21"/>
  <c r="AA192" i="21"/>
  <c r="Z192" i="21"/>
  <c r="Y192" i="21"/>
  <c r="X192" i="21"/>
  <c r="W192" i="21"/>
  <c r="V192" i="21"/>
  <c r="U192" i="21"/>
  <c r="T192" i="21"/>
  <c r="S192" i="21"/>
  <c r="R192" i="21"/>
  <c r="Q192" i="21"/>
  <c r="P192" i="21"/>
  <c r="O192" i="21"/>
  <c r="N192" i="21"/>
  <c r="M192" i="21"/>
  <c r="L192" i="21"/>
  <c r="K192" i="21"/>
  <c r="J192" i="21"/>
  <c r="I192" i="21"/>
  <c r="H192" i="21"/>
  <c r="G192" i="21"/>
  <c r="F192" i="21"/>
  <c r="E192" i="21"/>
  <c r="D192" i="21"/>
  <c r="C192" i="21"/>
  <c r="B192" i="21"/>
  <c r="BC191" i="21"/>
  <c r="AZ191" i="21"/>
  <c r="AY191" i="21"/>
  <c r="AX191" i="21"/>
  <c r="AW191" i="21"/>
  <c r="AV191" i="21"/>
  <c r="AU191" i="21"/>
  <c r="AT191" i="21"/>
  <c r="AS191" i="21"/>
  <c r="AR191" i="21"/>
  <c r="AQ191" i="21"/>
  <c r="AP191" i="21"/>
  <c r="AO191" i="21"/>
  <c r="AN191" i="21"/>
  <c r="AM191" i="21"/>
  <c r="AL191" i="21"/>
  <c r="AK191" i="21"/>
  <c r="AJ191" i="21"/>
  <c r="AI191" i="21"/>
  <c r="AH191" i="21"/>
  <c r="AG191" i="21"/>
  <c r="AF191" i="21"/>
  <c r="AE191" i="21"/>
  <c r="AD191" i="21"/>
  <c r="AC191" i="21"/>
  <c r="AB191" i="21"/>
  <c r="AA191" i="21"/>
  <c r="Z191" i="21"/>
  <c r="Y191" i="21"/>
  <c r="X191" i="21"/>
  <c r="W191" i="21"/>
  <c r="V191" i="21"/>
  <c r="U191" i="21"/>
  <c r="T191" i="21"/>
  <c r="S191" i="21"/>
  <c r="R191" i="21"/>
  <c r="Q191" i="21"/>
  <c r="P191" i="21"/>
  <c r="O191" i="21"/>
  <c r="N191" i="21"/>
  <c r="M191" i="21"/>
  <c r="L191" i="21"/>
  <c r="K191" i="21"/>
  <c r="J191" i="21"/>
  <c r="I191" i="21"/>
  <c r="H191" i="21"/>
  <c r="G191" i="21"/>
  <c r="BE191" i="21" s="1"/>
  <c r="F191" i="21"/>
  <c r="E191" i="21"/>
  <c r="D191" i="21"/>
  <c r="C191" i="21"/>
  <c r="B191" i="21"/>
  <c r="BD191" i="21" s="1"/>
  <c r="AZ190" i="21"/>
  <c r="AY190" i="21"/>
  <c r="AX190" i="21"/>
  <c r="AW190" i="21"/>
  <c r="AV190" i="21"/>
  <c r="AU190" i="21"/>
  <c r="AT190" i="21"/>
  <c r="AS190" i="21"/>
  <c r="AR190" i="21"/>
  <c r="AQ190" i="21"/>
  <c r="AP190" i="21"/>
  <c r="AO190" i="21"/>
  <c r="AN190" i="21"/>
  <c r="AM190" i="21"/>
  <c r="AL190" i="21"/>
  <c r="AK190" i="21"/>
  <c r="AJ190" i="21"/>
  <c r="AI190" i="21"/>
  <c r="AH190" i="21"/>
  <c r="AG190" i="21"/>
  <c r="AF190" i="21"/>
  <c r="AE190" i="21"/>
  <c r="AD190" i="21"/>
  <c r="AC190" i="21"/>
  <c r="AB190" i="21"/>
  <c r="AA190" i="21"/>
  <c r="Z190" i="21"/>
  <c r="Y190" i="21"/>
  <c r="X190" i="21"/>
  <c r="W190" i="21"/>
  <c r="V190" i="21"/>
  <c r="U190" i="21"/>
  <c r="T190" i="21"/>
  <c r="S190" i="21"/>
  <c r="R190" i="21"/>
  <c r="Q190" i="21"/>
  <c r="P190" i="21"/>
  <c r="O190" i="21"/>
  <c r="N190" i="21"/>
  <c r="M190" i="21"/>
  <c r="L190" i="21"/>
  <c r="K190" i="21"/>
  <c r="J190" i="21"/>
  <c r="I190" i="21"/>
  <c r="H190" i="21"/>
  <c r="G190" i="21"/>
  <c r="F190" i="21"/>
  <c r="E190" i="21"/>
  <c r="D190" i="21"/>
  <c r="C190" i="21"/>
  <c r="B190" i="21"/>
  <c r="BC189" i="21"/>
  <c r="AZ189" i="21"/>
  <c r="AY189" i="21"/>
  <c r="AX189" i="21"/>
  <c r="AW189" i="21"/>
  <c r="AV189" i="21"/>
  <c r="AU189" i="21"/>
  <c r="AT189" i="21"/>
  <c r="AS189" i="21"/>
  <c r="AR189" i="21"/>
  <c r="AQ189" i="21"/>
  <c r="AP189" i="21"/>
  <c r="AO189" i="21"/>
  <c r="AN189" i="21"/>
  <c r="AM189" i="21"/>
  <c r="AL189" i="21"/>
  <c r="AK189" i="21"/>
  <c r="AJ189" i="21"/>
  <c r="AI189" i="21"/>
  <c r="AH189" i="21"/>
  <c r="AG189" i="21"/>
  <c r="AF189" i="21"/>
  <c r="AE189" i="21"/>
  <c r="AD189" i="21"/>
  <c r="AC189" i="21"/>
  <c r="AB189" i="21"/>
  <c r="AA189" i="21"/>
  <c r="Z189" i="21"/>
  <c r="Y189" i="21"/>
  <c r="X189" i="21"/>
  <c r="W189" i="21"/>
  <c r="V189" i="21"/>
  <c r="U189" i="21"/>
  <c r="T189" i="21"/>
  <c r="S189" i="21"/>
  <c r="R189" i="21"/>
  <c r="Q189" i="21"/>
  <c r="P189" i="21"/>
  <c r="O189" i="21"/>
  <c r="N189" i="21"/>
  <c r="M189" i="21"/>
  <c r="L189" i="21"/>
  <c r="K189" i="21"/>
  <c r="J189" i="21"/>
  <c r="I189" i="21"/>
  <c r="H189" i="21"/>
  <c r="G189" i="21"/>
  <c r="BE189" i="21" s="1"/>
  <c r="F189" i="21"/>
  <c r="E189" i="21"/>
  <c r="D189" i="21"/>
  <c r="C189" i="21"/>
  <c r="B189" i="21"/>
  <c r="AZ188" i="21"/>
  <c r="AY188" i="21"/>
  <c r="AX188" i="21"/>
  <c r="AW188" i="21"/>
  <c r="AV188" i="21"/>
  <c r="AU188" i="21"/>
  <c r="AT188" i="21"/>
  <c r="AS188" i="21"/>
  <c r="AR188" i="21"/>
  <c r="AQ188" i="21"/>
  <c r="AP188" i="21"/>
  <c r="AO188" i="21"/>
  <c r="AN188" i="21"/>
  <c r="AM188" i="21"/>
  <c r="AL188" i="21"/>
  <c r="AK188" i="21"/>
  <c r="AJ188" i="21"/>
  <c r="AI188" i="21"/>
  <c r="AH188" i="21"/>
  <c r="AG188" i="21"/>
  <c r="AF188" i="21"/>
  <c r="AE188" i="21"/>
  <c r="AD188" i="21"/>
  <c r="AC188" i="21"/>
  <c r="AB188" i="21"/>
  <c r="AA188" i="21"/>
  <c r="Z188" i="21"/>
  <c r="Y188" i="21"/>
  <c r="X188" i="21"/>
  <c r="W188" i="21"/>
  <c r="V188" i="21"/>
  <c r="U188" i="21"/>
  <c r="T188" i="21"/>
  <c r="S188" i="21"/>
  <c r="R188" i="21"/>
  <c r="Q188" i="21"/>
  <c r="P188" i="21"/>
  <c r="O188" i="21"/>
  <c r="N188" i="21"/>
  <c r="M188" i="21"/>
  <c r="L188" i="21"/>
  <c r="K188" i="21"/>
  <c r="J188" i="21"/>
  <c r="I188" i="21"/>
  <c r="H188" i="21"/>
  <c r="G188" i="21"/>
  <c r="F188" i="21"/>
  <c r="E188" i="21"/>
  <c r="D188" i="21"/>
  <c r="C188" i="21"/>
  <c r="B188" i="21"/>
  <c r="BE187" i="21"/>
  <c r="AZ187" i="21"/>
  <c r="AY187" i="21"/>
  <c r="AX187" i="21"/>
  <c r="AW187" i="21"/>
  <c r="AV187" i="21"/>
  <c r="AU187" i="21"/>
  <c r="AT187" i="21"/>
  <c r="AS187" i="21"/>
  <c r="AR187" i="21"/>
  <c r="AQ187" i="21"/>
  <c r="AP187" i="21"/>
  <c r="AO187" i="21"/>
  <c r="AN187" i="21"/>
  <c r="AM187" i="21"/>
  <c r="AL187" i="21"/>
  <c r="AK187" i="21"/>
  <c r="AJ187" i="21"/>
  <c r="AI187" i="21"/>
  <c r="AH187" i="21"/>
  <c r="AG187" i="21"/>
  <c r="AF187" i="21"/>
  <c r="AE187" i="21"/>
  <c r="AD187" i="21"/>
  <c r="AC187" i="21"/>
  <c r="AB187" i="21"/>
  <c r="AA187" i="21"/>
  <c r="Z187" i="21"/>
  <c r="Y187" i="21"/>
  <c r="X187" i="21"/>
  <c r="W187" i="21"/>
  <c r="V187" i="21"/>
  <c r="U187" i="21"/>
  <c r="T187" i="21"/>
  <c r="S187" i="21"/>
  <c r="R187" i="21"/>
  <c r="Q187" i="21"/>
  <c r="P187" i="21"/>
  <c r="O187" i="21"/>
  <c r="N187" i="21"/>
  <c r="M187" i="21"/>
  <c r="L187" i="21"/>
  <c r="K187" i="21"/>
  <c r="J187" i="21"/>
  <c r="I187" i="21"/>
  <c r="H187" i="21"/>
  <c r="G187" i="21"/>
  <c r="BC187" i="21" s="1"/>
  <c r="F187" i="21"/>
  <c r="E187" i="21"/>
  <c r="D187" i="21"/>
  <c r="C187" i="21"/>
  <c r="B187" i="21"/>
  <c r="BE186" i="21"/>
  <c r="AZ186" i="21"/>
  <c r="AY186" i="21"/>
  <c r="AX186" i="21"/>
  <c r="AW186" i="21"/>
  <c r="AV186" i="21"/>
  <c r="AU186" i="21"/>
  <c r="AT186" i="21"/>
  <c r="AS186" i="21"/>
  <c r="AR186" i="21"/>
  <c r="AQ186" i="21"/>
  <c r="AP186" i="21"/>
  <c r="AO186" i="21"/>
  <c r="AN186" i="21"/>
  <c r="AM186" i="21"/>
  <c r="AL186" i="21"/>
  <c r="AK186" i="21"/>
  <c r="AJ186" i="21"/>
  <c r="AI186" i="21"/>
  <c r="AH186" i="21"/>
  <c r="AG186" i="21"/>
  <c r="AF186" i="21"/>
  <c r="AE186" i="21"/>
  <c r="AD186" i="21"/>
  <c r="AC186" i="21"/>
  <c r="AB186" i="21"/>
  <c r="AA186" i="21"/>
  <c r="Z186" i="21"/>
  <c r="Y186" i="21"/>
  <c r="X186" i="21"/>
  <c r="W186" i="21"/>
  <c r="V186" i="21"/>
  <c r="U186" i="21"/>
  <c r="T186" i="21"/>
  <c r="S186" i="21"/>
  <c r="R186" i="21"/>
  <c r="Q186" i="21"/>
  <c r="P186" i="21"/>
  <c r="O186" i="21"/>
  <c r="N186" i="21"/>
  <c r="M186" i="21"/>
  <c r="L186" i="21"/>
  <c r="K186" i="21"/>
  <c r="J186" i="21"/>
  <c r="I186" i="21"/>
  <c r="H186" i="21"/>
  <c r="G186" i="21"/>
  <c r="BC186" i="21" s="1"/>
  <c r="F186" i="21"/>
  <c r="E186" i="21"/>
  <c r="D186" i="21"/>
  <c r="C186" i="21"/>
  <c r="B186" i="21"/>
  <c r="AZ185" i="21"/>
  <c r="AY185" i="21"/>
  <c r="AX185" i="21"/>
  <c r="AW185" i="21"/>
  <c r="AV185" i="21"/>
  <c r="AU185" i="21"/>
  <c r="AT185" i="21"/>
  <c r="AS185" i="21"/>
  <c r="AR185" i="21"/>
  <c r="AQ185" i="21"/>
  <c r="AP185" i="21"/>
  <c r="AO185" i="21"/>
  <c r="AN185" i="21"/>
  <c r="AM185" i="21"/>
  <c r="AL185" i="21"/>
  <c r="AK185" i="21"/>
  <c r="AJ185" i="21"/>
  <c r="AI185" i="21"/>
  <c r="AH185" i="21"/>
  <c r="AG185" i="21"/>
  <c r="AF185" i="21"/>
  <c r="AE185" i="21"/>
  <c r="AD185" i="21"/>
  <c r="AC185" i="21"/>
  <c r="AB185" i="21"/>
  <c r="AA185" i="21"/>
  <c r="Z185" i="21"/>
  <c r="Y185" i="21"/>
  <c r="X185" i="21"/>
  <c r="W185" i="21"/>
  <c r="V185" i="21"/>
  <c r="U185" i="21"/>
  <c r="T185" i="21"/>
  <c r="S185" i="21"/>
  <c r="R185" i="21"/>
  <c r="Q185" i="21"/>
  <c r="P185" i="21"/>
  <c r="O185" i="21"/>
  <c r="N185" i="21"/>
  <c r="M185" i="21"/>
  <c r="L185" i="21"/>
  <c r="K185" i="21"/>
  <c r="J185" i="21"/>
  <c r="I185" i="21"/>
  <c r="H185" i="21"/>
  <c r="G185" i="21"/>
  <c r="BD185" i="21" s="1"/>
  <c r="F185" i="21"/>
  <c r="E185" i="21"/>
  <c r="D185" i="21"/>
  <c r="C185" i="21"/>
  <c r="B185" i="21"/>
  <c r="BE184" i="21"/>
  <c r="AZ184" i="21"/>
  <c r="AY184" i="21"/>
  <c r="AX184" i="21"/>
  <c r="AW184" i="21"/>
  <c r="AV184" i="21"/>
  <c r="AU184" i="21"/>
  <c r="AT184" i="21"/>
  <c r="AS184" i="21"/>
  <c r="AR184" i="21"/>
  <c r="AQ184" i="21"/>
  <c r="AP184" i="21"/>
  <c r="AO184" i="21"/>
  <c r="AN184" i="21"/>
  <c r="AM184" i="21"/>
  <c r="AL184" i="21"/>
  <c r="AK184" i="21"/>
  <c r="AJ184" i="21"/>
  <c r="AI184" i="21"/>
  <c r="AH184" i="21"/>
  <c r="AG184" i="21"/>
  <c r="AF184" i="21"/>
  <c r="AE184" i="21"/>
  <c r="AD184" i="21"/>
  <c r="AC184" i="21"/>
  <c r="AB184" i="21"/>
  <c r="AA184" i="21"/>
  <c r="Z184" i="21"/>
  <c r="Y184" i="21"/>
  <c r="X184" i="21"/>
  <c r="W184" i="21"/>
  <c r="V184" i="21"/>
  <c r="U184" i="21"/>
  <c r="T184" i="21"/>
  <c r="S184" i="21"/>
  <c r="R184" i="21"/>
  <c r="Q184" i="21"/>
  <c r="P184" i="21"/>
  <c r="O184" i="21"/>
  <c r="N184" i="21"/>
  <c r="M184" i="21"/>
  <c r="L184" i="21"/>
  <c r="K184" i="21"/>
  <c r="J184" i="21"/>
  <c r="I184" i="21"/>
  <c r="H184" i="21"/>
  <c r="G184" i="21"/>
  <c r="F184" i="21"/>
  <c r="E184" i="21"/>
  <c r="D184" i="21"/>
  <c r="C184" i="21"/>
  <c r="B184" i="21"/>
  <c r="BD183" i="21"/>
  <c r="BC183" i="21"/>
  <c r="AZ183" i="21"/>
  <c r="AY183" i="21"/>
  <c r="AX183" i="21"/>
  <c r="AW183" i="21"/>
  <c r="AV183" i="21"/>
  <c r="AU183" i="21"/>
  <c r="AT183" i="21"/>
  <c r="AS183" i="21"/>
  <c r="AR183" i="21"/>
  <c r="AQ183" i="21"/>
  <c r="AP183" i="21"/>
  <c r="AO183" i="21"/>
  <c r="AN183" i="21"/>
  <c r="AM183" i="21"/>
  <c r="AL183" i="21"/>
  <c r="AK183" i="21"/>
  <c r="AJ183" i="21"/>
  <c r="AI183" i="21"/>
  <c r="AH183" i="21"/>
  <c r="AG183" i="21"/>
  <c r="AF183" i="21"/>
  <c r="AE183" i="21"/>
  <c r="AD183" i="21"/>
  <c r="AC183" i="21"/>
  <c r="AB183" i="21"/>
  <c r="AA183" i="21"/>
  <c r="Z183" i="21"/>
  <c r="Y183" i="21"/>
  <c r="X183" i="21"/>
  <c r="W183" i="21"/>
  <c r="V183" i="21"/>
  <c r="U183" i="21"/>
  <c r="T183" i="21"/>
  <c r="S183" i="21"/>
  <c r="R183" i="21"/>
  <c r="Q183" i="21"/>
  <c r="P183" i="21"/>
  <c r="O183" i="21"/>
  <c r="N183" i="21"/>
  <c r="M183" i="21"/>
  <c r="L183" i="21"/>
  <c r="K183" i="21"/>
  <c r="J183" i="21"/>
  <c r="I183" i="21"/>
  <c r="H183" i="21"/>
  <c r="G183" i="21"/>
  <c r="BE183" i="21" s="1"/>
  <c r="F183" i="21"/>
  <c r="E183" i="21"/>
  <c r="D183" i="21"/>
  <c r="C183" i="21"/>
  <c r="B183" i="21"/>
  <c r="AZ182" i="21"/>
  <c r="AY182" i="21"/>
  <c r="AX182" i="21"/>
  <c r="AW182" i="21"/>
  <c r="AV182" i="21"/>
  <c r="AU182" i="21"/>
  <c r="AT182" i="21"/>
  <c r="AS182" i="21"/>
  <c r="AR182" i="21"/>
  <c r="AQ182" i="21"/>
  <c r="AP182" i="21"/>
  <c r="AO182" i="21"/>
  <c r="AN182" i="21"/>
  <c r="AM182" i="21"/>
  <c r="AL182" i="21"/>
  <c r="AK182" i="21"/>
  <c r="AJ182" i="21"/>
  <c r="AI182" i="21"/>
  <c r="AH182" i="21"/>
  <c r="AG182" i="21"/>
  <c r="AF182" i="21"/>
  <c r="AE182" i="21"/>
  <c r="AD182" i="21"/>
  <c r="AC182" i="21"/>
  <c r="AB182" i="21"/>
  <c r="AA182" i="21"/>
  <c r="Z182" i="21"/>
  <c r="Y182" i="21"/>
  <c r="X182" i="21"/>
  <c r="W182" i="21"/>
  <c r="V182" i="21"/>
  <c r="U182" i="21"/>
  <c r="T182" i="21"/>
  <c r="S182" i="21"/>
  <c r="R182" i="21"/>
  <c r="Q182" i="21"/>
  <c r="P182" i="21"/>
  <c r="O182" i="21"/>
  <c r="N182" i="21"/>
  <c r="M182" i="21"/>
  <c r="L182" i="21"/>
  <c r="K182" i="21"/>
  <c r="J182" i="21"/>
  <c r="I182" i="21"/>
  <c r="H182" i="21"/>
  <c r="G182" i="21"/>
  <c r="BE182" i="21" s="1"/>
  <c r="F182" i="21"/>
  <c r="E182" i="21"/>
  <c r="D182" i="21"/>
  <c r="C182" i="21"/>
  <c r="B182" i="21"/>
  <c r="AZ181" i="21"/>
  <c r="AY181" i="21"/>
  <c r="AX181" i="21"/>
  <c r="AW181" i="21"/>
  <c r="AV181" i="21"/>
  <c r="AU181" i="21"/>
  <c r="AT181" i="21"/>
  <c r="AS181" i="21"/>
  <c r="AR181" i="21"/>
  <c r="AQ181" i="21"/>
  <c r="AP181" i="21"/>
  <c r="AO181" i="21"/>
  <c r="AN181" i="21"/>
  <c r="AM181" i="21"/>
  <c r="AL181" i="21"/>
  <c r="AK181" i="21"/>
  <c r="AJ181" i="21"/>
  <c r="AI181" i="21"/>
  <c r="AH181" i="21"/>
  <c r="AG181" i="21"/>
  <c r="AF181" i="21"/>
  <c r="AE181" i="21"/>
  <c r="AD181" i="21"/>
  <c r="AC181" i="21"/>
  <c r="AB181" i="21"/>
  <c r="AA181" i="21"/>
  <c r="Z181" i="21"/>
  <c r="Y181" i="21"/>
  <c r="X181" i="21"/>
  <c r="W181" i="21"/>
  <c r="V181" i="21"/>
  <c r="U181" i="21"/>
  <c r="T181" i="21"/>
  <c r="S181" i="21"/>
  <c r="R181" i="21"/>
  <c r="Q181" i="21"/>
  <c r="P181" i="21"/>
  <c r="O181" i="21"/>
  <c r="N181" i="21"/>
  <c r="M181" i="21"/>
  <c r="L181" i="21"/>
  <c r="K181" i="21"/>
  <c r="J181" i="21"/>
  <c r="I181" i="21"/>
  <c r="H181" i="21"/>
  <c r="G181" i="21"/>
  <c r="F181" i="21"/>
  <c r="E181" i="21"/>
  <c r="D181" i="21"/>
  <c r="C181" i="21"/>
  <c r="B181" i="21"/>
  <c r="BE180" i="21"/>
  <c r="AZ180" i="21"/>
  <c r="AY180" i="21"/>
  <c r="AX180" i="21"/>
  <c r="AW180" i="21"/>
  <c r="AV180" i="21"/>
  <c r="AU180" i="21"/>
  <c r="AT180" i="21"/>
  <c r="AS180" i="21"/>
  <c r="AR180" i="21"/>
  <c r="AQ180" i="21"/>
  <c r="AP180" i="21"/>
  <c r="AO180" i="21"/>
  <c r="AN180" i="21"/>
  <c r="AM180" i="21"/>
  <c r="AL180" i="21"/>
  <c r="AK180" i="21"/>
  <c r="AJ180" i="21"/>
  <c r="AI180" i="21"/>
  <c r="AH180" i="21"/>
  <c r="AG180" i="21"/>
  <c r="AF180" i="21"/>
  <c r="AE180" i="21"/>
  <c r="AD180" i="21"/>
  <c r="AC180" i="21"/>
  <c r="AB180" i="21"/>
  <c r="AA180" i="21"/>
  <c r="Z180" i="21"/>
  <c r="Y180" i="21"/>
  <c r="X180" i="21"/>
  <c r="W180" i="21"/>
  <c r="V180" i="21"/>
  <c r="U180" i="21"/>
  <c r="T180" i="21"/>
  <c r="S180" i="21"/>
  <c r="R180" i="21"/>
  <c r="Q180" i="21"/>
  <c r="P180" i="21"/>
  <c r="O180" i="21"/>
  <c r="N180" i="21"/>
  <c r="M180" i="21"/>
  <c r="L180" i="21"/>
  <c r="K180" i="21"/>
  <c r="J180" i="21"/>
  <c r="I180" i="21"/>
  <c r="H180" i="21"/>
  <c r="G180" i="21"/>
  <c r="F180" i="21"/>
  <c r="E180" i="21"/>
  <c r="D180" i="21"/>
  <c r="C180" i="21"/>
  <c r="B180" i="21"/>
  <c r="BD179" i="21"/>
  <c r="BC179" i="21"/>
  <c r="AZ179" i="21"/>
  <c r="AY179" i="21"/>
  <c r="AX179" i="21"/>
  <c r="AW179" i="21"/>
  <c r="AV179" i="21"/>
  <c r="AU179" i="21"/>
  <c r="AT179" i="21"/>
  <c r="AS179" i="21"/>
  <c r="AR179" i="21"/>
  <c r="AQ179" i="21"/>
  <c r="AP179" i="21"/>
  <c r="AO179" i="21"/>
  <c r="AN179" i="21"/>
  <c r="AM179" i="21"/>
  <c r="AL179" i="21"/>
  <c r="AK179" i="21"/>
  <c r="AJ179" i="21"/>
  <c r="AI179" i="21"/>
  <c r="AH179" i="21"/>
  <c r="AG179" i="21"/>
  <c r="AF179" i="21"/>
  <c r="AE179" i="21"/>
  <c r="AD179" i="21"/>
  <c r="AC179" i="21"/>
  <c r="AB179" i="21"/>
  <c r="AA179" i="21"/>
  <c r="Z179" i="21"/>
  <c r="Y179" i="21"/>
  <c r="X179" i="21"/>
  <c r="W179" i="21"/>
  <c r="V179" i="21"/>
  <c r="U179" i="21"/>
  <c r="T179" i="21"/>
  <c r="S179" i="21"/>
  <c r="R179" i="21"/>
  <c r="Q179" i="21"/>
  <c r="P179" i="21"/>
  <c r="O179" i="21"/>
  <c r="N179" i="21"/>
  <c r="M179" i="21"/>
  <c r="L179" i="21"/>
  <c r="K179" i="21"/>
  <c r="J179" i="21"/>
  <c r="I179" i="21"/>
  <c r="H179" i="21"/>
  <c r="G179" i="21"/>
  <c r="BE179" i="21" s="1"/>
  <c r="F179" i="21"/>
  <c r="E179" i="21"/>
  <c r="D179" i="21"/>
  <c r="C179" i="21"/>
  <c r="B179" i="21"/>
  <c r="BC178" i="21"/>
  <c r="AZ178" i="21"/>
  <c r="AY178" i="21"/>
  <c r="AX178" i="21"/>
  <c r="AW178" i="21"/>
  <c r="AV178" i="21"/>
  <c r="AU178" i="21"/>
  <c r="AT178" i="21"/>
  <c r="AS178" i="21"/>
  <c r="AR178" i="21"/>
  <c r="AQ178" i="21"/>
  <c r="AP178" i="21"/>
  <c r="AO178" i="21"/>
  <c r="AN178" i="21"/>
  <c r="AM178" i="21"/>
  <c r="AL178" i="21"/>
  <c r="AK178" i="21"/>
  <c r="AJ178" i="21"/>
  <c r="AI178" i="21"/>
  <c r="AH178" i="21"/>
  <c r="AG178" i="21"/>
  <c r="AF178" i="21"/>
  <c r="AE178" i="21"/>
  <c r="AD178" i="21"/>
  <c r="AC178" i="21"/>
  <c r="AB178" i="21"/>
  <c r="AA178" i="21"/>
  <c r="Z178" i="21"/>
  <c r="Y178" i="21"/>
  <c r="X178" i="21"/>
  <c r="W178" i="21"/>
  <c r="V178" i="21"/>
  <c r="U178" i="21"/>
  <c r="T178" i="21"/>
  <c r="S178" i="21"/>
  <c r="R178" i="21"/>
  <c r="Q178" i="21"/>
  <c r="P178" i="21"/>
  <c r="O178" i="21"/>
  <c r="N178" i="21"/>
  <c r="M178" i="21"/>
  <c r="L178" i="21"/>
  <c r="K178" i="21"/>
  <c r="J178" i="21"/>
  <c r="I178" i="21"/>
  <c r="H178" i="21"/>
  <c r="G178" i="21"/>
  <c r="BE178" i="21" s="1"/>
  <c r="F178" i="21"/>
  <c r="E178" i="21"/>
  <c r="D178" i="21"/>
  <c r="C178" i="21"/>
  <c r="B178" i="21"/>
  <c r="AZ177" i="21"/>
  <c r="AY177" i="21"/>
  <c r="AX177" i="21"/>
  <c r="AW177" i="21"/>
  <c r="AV177" i="21"/>
  <c r="AU177" i="21"/>
  <c r="AT177" i="21"/>
  <c r="AS177" i="21"/>
  <c r="AR177" i="21"/>
  <c r="AQ177" i="21"/>
  <c r="AP177" i="21"/>
  <c r="AO177" i="21"/>
  <c r="AN177" i="21"/>
  <c r="AM177" i="21"/>
  <c r="AL177" i="21"/>
  <c r="AK177" i="21"/>
  <c r="AJ177" i="21"/>
  <c r="AI177" i="21"/>
  <c r="AH177" i="21"/>
  <c r="AG177" i="21"/>
  <c r="AF177" i="21"/>
  <c r="AE177" i="21"/>
  <c r="AD177" i="21"/>
  <c r="AC177" i="21"/>
  <c r="AB177" i="21"/>
  <c r="AA177" i="21"/>
  <c r="Z177" i="21"/>
  <c r="Y177" i="21"/>
  <c r="X177" i="21"/>
  <c r="W177" i="21"/>
  <c r="V177" i="21"/>
  <c r="U177" i="21"/>
  <c r="T177" i="21"/>
  <c r="S177" i="21"/>
  <c r="R177" i="21"/>
  <c r="Q177" i="21"/>
  <c r="P177" i="21"/>
  <c r="O177" i="21"/>
  <c r="N177" i="21"/>
  <c r="M177" i="21"/>
  <c r="L177" i="21"/>
  <c r="K177" i="21"/>
  <c r="J177" i="21"/>
  <c r="I177" i="21"/>
  <c r="H177" i="21"/>
  <c r="G177" i="21"/>
  <c r="F177" i="21"/>
  <c r="E177" i="21"/>
  <c r="D177" i="21"/>
  <c r="C177" i="21"/>
  <c r="B177" i="21"/>
  <c r="BE176" i="21"/>
  <c r="AZ176" i="21"/>
  <c r="AY176" i="21"/>
  <c r="AX176" i="21"/>
  <c r="AW176" i="21"/>
  <c r="AV176" i="21"/>
  <c r="AU176" i="21"/>
  <c r="AT176" i="21"/>
  <c r="AS176" i="21"/>
  <c r="AR176" i="21"/>
  <c r="AQ176" i="21"/>
  <c r="AP176" i="21"/>
  <c r="AO176" i="21"/>
  <c r="AN176" i="21"/>
  <c r="AM176" i="21"/>
  <c r="AL176" i="21"/>
  <c r="AK176" i="21"/>
  <c r="AJ176" i="21"/>
  <c r="AI176" i="21"/>
  <c r="AH176" i="21"/>
  <c r="AG176" i="21"/>
  <c r="AF176" i="21"/>
  <c r="AE176" i="21"/>
  <c r="AD176" i="21"/>
  <c r="AC176" i="21"/>
  <c r="AB176" i="21"/>
  <c r="AA176" i="21"/>
  <c r="Z176" i="21"/>
  <c r="Y176" i="21"/>
  <c r="X176" i="21"/>
  <c r="W176" i="21"/>
  <c r="V176" i="21"/>
  <c r="U176" i="21"/>
  <c r="T176" i="21"/>
  <c r="S176" i="21"/>
  <c r="R176" i="21"/>
  <c r="Q176" i="21"/>
  <c r="P176" i="21"/>
  <c r="O176" i="21"/>
  <c r="N176" i="21"/>
  <c r="M176" i="21"/>
  <c r="L176" i="21"/>
  <c r="K176" i="21"/>
  <c r="J176" i="21"/>
  <c r="I176" i="21"/>
  <c r="H176" i="21"/>
  <c r="G176" i="21"/>
  <c r="F176" i="21"/>
  <c r="E176" i="21"/>
  <c r="D176" i="21"/>
  <c r="C176" i="21"/>
  <c r="B176" i="21"/>
  <c r="BD175" i="21"/>
  <c r="BC175" i="21"/>
  <c r="AZ175" i="21"/>
  <c r="AY175" i="21"/>
  <c r="AX175" i="21"/>
  <c r="AW175" i="21"/>
  <c r="AV175" i="21"/>
  <c r="AU175" i="21"/>
  <c r="AT175" i="21"/>
  <c r="AS175" i="21"/>
  <c r="AR175" i="21"/>
  <c r="AQ175" i="21"/>
  <c r="AP175" i="21"/>
  <c r="AO175" i="21"/>
  <c r="AN175" i="21"/>
  <c r="AM175" i="21"/>
  <c r="AL175" i="21"/>
  <c r="AK175" i="21"/>
  <c r="AJ175" i="21"/>
  <c r="AI175" i="21"/>
  <c r="AH175" i="21"/>
  <c r="AG175" i="21"/>
  <c r="AF175" i="21"/>
  <c r="AE175" i="21"/>
  <c r="AD175" i="21"/>
  <c r="AC175" i="21"/>
  <c r="AB175" i="21"/>
  <c r="AA175" i="21"/>
  <c r="Z175" i="21"/>
  <c r="Y175" i="21"/>
  <c r="X175" i="21"/>
  <c r="W175" i="21"/>
  <c r="V175" i="21"/>
  <c r="U175" i="21"/>
  <c r="T175" i="21"/>
  <c r="S175" i="21"/>
  <c r="R175" i="21"/>
  <c r="Q175" i="21"/>
  <c r="P175" i="21"/>
  <c r="O175" i="21"/>
  <c r="N175" i="21"/>
  <c r="M175" i="21"/>
  <c r="L175" i="21"/>
  <c r="K175" i="21"/>
  <c r="J175" i="21"/>
  <c r="I175" i="21"/>
  <c r="H175" i="21"/>
  <c r="G175" i="21"/>
  <c r="BE175" i="21" s="1"/>
  <c r="F175" i="21"/>
  <c r="E175" i="21"/>
  <c r="D175" i="21"/>
  <c r="C175" i="21"/>
  <c r="B175" i="21"/>
  <c r="BC174" i="21"/>
  <c r="AZ174" i="21"/>
  <c r="AY174" i="21"/>
  <c r="AX174" i="21"/>
  <c r="AW174" i="21"/>
  <c r="AV174" i="21"/>
  <c r="AU174" i="21"/>
  <c r="AT174" i="21"/>
  <c r="AS174" i="21"/>
  <c r="AR174" i="21"/>
  <c r="AQ174" i="21"/>
  <c r="AP174" i="21"/>
  <c r="AO174" i="21"/>
  <c r="AN174" i="21"/>
  <c r="AM174" i="21"/>
  <c r="AL174" i="21"/>
  <c r="AK174" i="21"/>
  <c r="AJ174" i="21"/>
  <c r="AI174" i="21"/>
  <c r="AH174" i="21"/>
  <c r="AG174" i="21"/>
  <c r="AF174" i="21"/>
  <c r="AE174" i="21"/>
  <c r="AD174" i="21"/>
  <c r="AC174" i="21"/>
  <c r="AB174" i="21"/>
  <c r="AA174" i="21"/>
  <c r="Z174" i="21"/>
  <c r="Y174" i="21"/>
  <c r="X174" i="21"/>
  <c r="W174" i="21"/>
  <c r="V174" i="21"/>
  <c r="U174" i="21"/>
  <c r="T174" i="21"/>
  <c r="S174" i="21"/>
  <c r="R174" i="21"/>
  <c r="Q174" i="21"/>
  <c r="P174" i="21"/>
  <c r="O174" i="21"/>
  <c r="N174" i="21"/>
  <c r="M174" i="21"/>
  <c r="L174" i="21"/>
  <c r="K174" i="21"/>
  <c r="J174" i="21"/>
  <c r="I174" i="21"/>
  <c r="H174" i="21"/>
  <c r="G174" i="21"/>
  <c r="BE174" i="21" s="1"/>
  <c r="F174" i="21"/>
  <c r="E174" i="21"/>
  <c r="D174" i="21"/>
  <c r="C174" i="21"/>
  <c r="B174" i="21"/>
  <c r="AZ173" i="21"/>
  <c r="AY173" i="21"/>
  <c r="AX173" i="21"/>
  <c r="AW173" i="21"/>
  <c r="AV173" i="21"/>
  <c r="AU173" i="21"/>
  <c r="AT173" i="21"/>
  <c r="AS173" i="21"/>
  <c r="AR173" i="21"/>
  <c r="AQ173" i="21"/>
  <c r="AP173" i="21"/>
  <c r="AO173" i="21"/>
  <c r="AN173" i="21"/>
  <c r="AM173" i="21"/>
  <c r="AL173" i="21"/>
  <c r="AK173" i="21"/>
  <c r="AJ173" i="21"/>
  <c r="AI173" i="21"/>
  <c r="AH173" i="21"/>
  <c r="AG173" i="21"/>
  <c r="AF173" i="21"/>
  <c r="AE173" i="21"/>
  <c r="AD173" i="21"/>
  <c r="AC173" i="21"/>
  <c r="AB173" i="21"/>
  <c r="AA173" i="21"/>
  <c r="Z173" i="21"/>
  <c r="Y173" i="21"/>
  <c r="X173" i="21"/>
  <c r="W173" i="21"/>
  <c r="V173" i="21"/>
  <c r="U173" i="21"/>
  <c r="T173" i="21"/>
  <c r="S173" i="21"/>
  <c r="R173" i="21"/>
  <c r="Q173" i="21"/>
  <c r="P173" i="21"/>
  <c r="O173" i="21"/>
  <c r="N173" i="21"/>
  <c r="M173" i="21"/>
  <c r="L173" i="21"/>
  <c r="K173" i="21"/>
  <c r="J173" i="21"/>
  <c r="I173" i="21"/>
  <c r="H173" i="21"/>
  <c r="G173" i="21"/>
  <c r="F173" i="21"/>
  <c r="E173" i="21"/>
  <c r="D173" i="21"/>
  <c r="C173" i="21"/>
  <c r="B173" i="21"/>
  <c r="BE172" i="21"/>
  <c r="AZ172" i="21"/>
  <c r="AY172" i="21"/>
  <c r="AX172" i="21"/>
  <c r="AW172" i="21"/>
  <c r="AV172" i="21"/>
  <c r="AU172" i="21"/>
  <c r="AT172" i="21"/>
  <c r="AS172" i="21"/>
  <c r="AR172" i="21"/>
  <c r="AQ172" i="21"/>
  <c r="AP172" i="21"/>
  <c r="AO172" i="21"/>
  <c r="AN172" i="21"/>
  <c r="AM172" i="21"/>
  <c r="AL172" i="21"/>
  <c r="AK172" i="21"/>
  <c r="AJ172" i="21"/>
  <c r="AI172" i="21"/>
  <c r="AH172" i="21"/>
  <c r="AG172" i="21"/>
  <c r="AF172" i="21"/>
  <c r="AE172" i="21"/>
  <c r="AD172" i="21"/>
  <c r="AC172" i="21"/>
  <c r="AB172" i="21"/>
  <c r="AA172" i="21"/>
  <c r="Z172" i="21"/>
  <c r="Y172" i="21"/>
  <c r="X172" i="21"/>
  <c r="W172" i="21"/>
  <c r="V172" i="21"/>
  <c r="U172" i="21"/>
  <c r="T172" i="21"/>
  <c r="S172" i="21"/>
  <c r="R172" i="21"/>
  <c r="Q172" i="21"/>
  <c r="P172" i="21"/>
  <c r="O172" i="21"/>
  <c r="N172" i="21"/>
  <c r="M172" i="21"/>
  <c r="L172" i="21"/>
  <c r="K172" i="21"/>
  <c r="J172" i="21"/>
  <c r="I172" i="21"/>
  <c r="H172" i="21"/>
  <c r="G172" i="21"/>
  <c r="F172" i="21"/>
  <c r="E172" i="21"/>
  <c r="D172" i="21"/>
  <c r="C172" i="21"/>
  <c r="B172" i="21"/>
  <c r="BD171" i="21"/>
  <c r="BC171" i="21"/>
  <c r="AZ171" i="21"/>
  <c r="AY171" i="21"/>
  <c r="AX171" i="21"/>
  <c r="AW171" i="21"/>
  <c r="AV171" i="21"/>
  <c r="AU171" i="21"/>
  <c r="AT171" i="21"/>
  <c r="AS171" i="21"/>
  <c r="AR171" i="21"/>
  <c r="AQ171" i="21"/>
  <c r="AP171" i="21"/>
  <c r="AO171" i="21"/>
  <c r="AN171" i="21"/>
  <c r="AM171" i="21"/>
  <c r="AL171" i="21"/>
  <c r="AK171" i="21"/>
  <c r="AJ171" i="21"/>
  <c r="AI171" i="21"/>
  <c r="AH171" i="21"/>
  <c r="AG171" i="21"/>
  <c r="AF171" i="21"/>
  <c r="AE171" i="21"/>
  <c r="AD171" i="21"/>
  <c r="AC171" i="21"/>
  <c r="AB171" i="21"/>
  <c r="AA171" i="21"/>
  <c r="Z171" i="21"/>
  <c r="Y171" i="21"/>
  <c r="X171" i="21"/>
  <c r="W171" i="21"/>
  <c r="V171" i="21"/>
  <c r="U171" i="21"/>
  <c r="T171" i="21"/>
  <c r="S171" i="21"/>
  <c r="R171" i="21"/>
  <c r="Q171" i="21"/>
  <c r="P171" i="21"/>
  <c r="O171" i="21"/>
  <c r="N171" i="21"/>
  <c r="M171" i="21"/>
  <c r="L171" i="21"/>
  <c r="K171" i="21"/>
  <c r="J171" i="21"/>
  <c r="I171" i="21"/>
  <c r="H171" i="21"/>
  <c r="G171" i="21"/>
  <c r="BE171" i="21" s="1"/>
  <c r="F171" i="21"/>
  <c r="E171" i="21"/>
  <c r="D171" i="21"/>
  <c r="C171" i="21"/>
  <c r="B171" i="21"/>
  <c r="BC170" i="21"/>
  <c r="AZ170" i="21"/>
  <c r="AY170" i="21"/>
  <c r="AX170" i="21"/>
  <c r="AW170" i="21"/>
  <c r="AV170" i="21"/>
  <c r="AU170" i="21"/>
  <c r="AT170" i="21"/>
  <c r="AS170" i="21"/>
  <c r="AR170" i="21"/>
  <c r="AQ170" i="21"/>
  <c r="AP170" i="21"/>
  <c r="AO170" i="21"/>
  <c r="AN170" i="21"/>
  <c r="AM170" i="21"/>
  <c r="AL170" i="21"/>
  <c r="AK170" i="21"/>
  <c r="AJ170" i="21"/>
  <c r="AI170" i="21"/>
  <c r="AH170" i="21"/>
  <c r="AG170" i="21"/>
  <c r="AF170" i="21"/>
  <c r="AE170" i="21"/>
  <c r="AD170" i="21"/>
  <c r="AC170" i="21"/>
  <c r="AB170" i="21"/>
  <c r="AA170" i="21"/>
  <c r="Z170" i="21"/>
  <c r="Y170" i="21"/>
  <c r="X170" i="21"/>
  <c r="W170" i="21"/>
  <c r="V170" i="21"/>
  <c r="U170" i="21"/>
  <c r="T170" i="21"/>
  <c r="S170" i="21"/>
  <c r="R170" i="21"/>
  <c r="Q170" i="21"/>
  <c r="P170" i="21"/>
  <c r="O170" i="21"/>
  <c r="N170" i="21"/>
  <c r="M170" i="21"/>
  <c r="L170" i="21"/>
  <c r="K170" i="21"/>
  <c r="J170" i="21"/>
  <c r="I170" i="21"/>
  <c r="H170" i="21"/>
  <c r="G170" i="21"/>
  <c r="BE170" i="21" s="1"/>
  <c r="F170" i="21"/>
  <c r="E170" i="21"/>
  <c r="D170" i="21"/>
  <c r="C170" i="21"/>
  <c r="B170" i="21"/>
  <c r="AZ169" i="21"/>
  <c r="AY169" i="21"/>
  <c r="AX169" i="21"/>
  <c r="AW169" i="21"/>
  <c r="AV169" i="21"/>
  <c r="AU169" i="21"/>
  <c r="AT169" i="21"/>
  <c r="AS169" i="21"/>
  <c r="AR169" i="21"/>
  <c r="AQ169" i="21"/>
  <c r="AP169" i="21"/>
  <c r="AO169" i="21"/>
  <c r="AN169" i="21"/>
  <c r="AM169" i="21"/>
  <c r="AL169" i="21"/>
  <c r="AK169" i="21"/>
  <c r="AJ169" i="21"/>
  <c r="AI169" i="21"/>
  <c r="AH169" i="21"/>
  <c r="AG169" i="21"/>
  <c r="AF169" i="21"/>
  <c r="AE169" i="21"/>
  <c r="AD169" i="21"/>
  <c r="AC169" i="21"/>
  <c r="AB169" i="21"/>
  <c r="AA169" i="21"/>
  <c r="Z169" i="21"/>
  <c r="Y169" i="21"/>
  <c r="X169" i="21"/>
  <c r="W169" i="21"/>
  <c r="V169" i="21"/>
  <c r="U169" i="21"/>
  <c r="T169" i="21"/>
  <c r="S169" i="21"/>
  <c r="R169" i="21"/>
  <c r="Q169" i="21"/>
  <c r="P169" i="21"/>
  <c r="O169" i="21"/>
  <c r="N169" i="21"/>
  <c r="M169" i="21"/>
  <c r="L169" i="21"/>
  <c r="K169" i="21"/>
  <c r="J169" i="21"/>
  <c r="I169" i="21"/>
  <c r="H169" i="21"/>
  <c r="G169" i="21"/>
  <c r="F169" i="21"/>
  <c r="E169" i="21"/>
  <c r="D169" i="21"/>
  <c r="C169" i="21"/>
  <c r="B169" i="21"/>
  <c r="BE168" i="21"/>
  <c r="AZ168" i="21"/>
  <c r="AY168" i="21"/>
  <c r="AX168" i="21"/>
  <c r="AW168" i="21"/>
  <c r="AV168" i="21"/>
  <c r="AU168" i="21"/>
  <c r="AT168" i="21"/>
  <c r="AS168" i="21"/>
  <c r="AR168" i="21"/>
  <c r="AQ168" i="21"/>
  <c r="AP168" i="21"/>
  <c r="AO168" i="21"/>
  <c r="AN168" i="21"/>
  <c r="AM168" i="21"/>
  <c r="AL168" i="21"/>
  <c r="AK168" i="21"/>
  <c r="AJ168" i="21"/>
  <c r="AI168" i="21"/>
  <c r="AH168" i="21"/>
  <c r="AG168" i="21"/>
  <c r="AF168" i="21"/>
  <c r="AE168" i="21"/>
  <c r="AD168" i="21"/>
  <c r="AC168" i="21"/>
  <c r="AB168" i="21"/>
  <c r="AA168" i="21"/>
  <c r="Z168" i="21"/>
  <c r="Y168" i="21"/>
  <c r="X168" i="21"/>
  <c r="W168" i="21"/>
  <c r="V168" i="21"/>
  <c r="U168" i="21"/>
  <c r="T168" i="21"/>
  <c r="S168" i="21"/>
  <c r="R168" i="21"/>
  <c r="Q168" i="21"/>
  <c r="P168" i="21"/>
  <c r="O168" i="21"/>
  <c r="N168" i="21"/>
  <c r="M168" i="21"/>
  <c r="L168" i="21"/>
  <c r="K168" i="21"/>
  <c r="J168" i="21"/>
  <c r="I168" i="21"/>
  <c r="H168" i="21"/>
  <c r="G168" i="21"/>
  <c r="F168" i="21"/>
  <c r="E168" i="21"/>
  <c r="D168" i="21"/>
  <c r="C168" i="21"/>
  <c r="B168" i="21"/>
  <c r="BD167" i="21"/>
  <c r="BC167" i="21"/>
  <c r="AZ167" i="21"/>
  <c r="AY167" i="21"/>
  <c r="AX167" i="21"/>
  <c r="AW167" i="21"/>
  <c r="AV167" i="21"/>
  <c r="AU167" i="21"/>
  <c r="AT167" i="21"/>
  <c r="AS167" i="21"/>
  <c r="AR167" i="21"/>
  <c r="AQ167" i="21"/>
  <c r="AP167" i="21"/>
  <c r="AO167" i="21"/>
  <c r="AN167" i="21"/>
  <c r="AM167" i="21"/>
  <c r="AL167" i="21"/>
  <c r="AK167" i="21"/>
  <c r="AJ167" i="21"/>
  <c r="AI167" i="21"/>
  <c r="AH167" i="21"/>
  <c r="AG167" i="21"/>
  <c r="AF167" i="21"/>
  <c r="AE167" i="21"/>
  <c r="AD167" i="21"/>
  <c r="AC167" i="21"/>
  <c r="AB167" i="21"/>
  <c r="AA167" i="21"/>
  <c r="Z167" i="21"/>
  <c r="Y167" i="21"/>
  <c r="X167" i="21"/>
  <c r="W167" i="21"/>
  <c r="V167" i="21"/>
  <c r="U167" i="21"/>
  <c r="T167" i="21"/>
  <c r="S167" i="21"/>
  <c r="R167" i="21"/>
  <c r="Q167" i="21"/>
  <c r="P167" i="21"/>
  <c r="O167" i="21"/>
  <c r="N167" i="21"/>
  <c r="M167" i="21"/>
  <c r="L167" i="21"/>
  <c r="K167" i="21"/>
  <c r="J167" i="21"/>
  <c r="I167" i="21"/>
  <c r="H167" i="21"/>
  <c r="G167" i="21"/>
  <c r="BE167" i="21" s="1"/>
  <c r="F167" i="21"/>
  <c r="E167" i="21"/>
  <c r="D167" i="21"/>
  <c r="C167" i="21"/>
  <c r="B167" i="21"/>
  <c r="BC166" i="21"/>
  <c r="AZ166" i="21"/>
  <c r="AY166" i="21"/>
  <c r="AX166" i="21"/>
  <c r="AW166" i="21"/>
  <c r="AV166" i="21"/>
  <c r="AU166" i="21"/>
  <c r="AT166" i="21"/>
  <c r="AS166" i="21"/>
  <c r="AR166" i="21"/>
  <c r="AQ166" i="21"/>
  <c r="AP166" i="21"/>
  <c r="AO166" i="21"/>
  <c r="AN166" i="21"/>
  <c r="AM166" i="21"/>
  <c r="AL166" i="21"/>
  <c r="AK166" i="21"/>
  <c r="AJ166" i="21"/>
  <c r="AI166" i="21"/>
  <c r="AH166" i="21"/>
  <c r="AG166" i="21"/>
  <c r="AF166" i="21"/>
  <c r="AE166" i="21"/>
  <c r="AD166" i="21"/>
  <c r="AC166" i="21"/>
  <c r="AB166" i="21"/>
  <c r="AA166" i="21"/>
  <c r="Z166" i="21"/>
  <c r="Y166" i="21"/>
  <c r="X166" i="21"/>
  <c r="W166" i="21"/>
  <c r="V166" i="21"/>
  <c r="U166" i="21"/>
  <c r="T166" i="21"/>
  <c r="S166" i="21"/>
  <c r="R166" i="21"/>
  <c r="Q166" i="21"/>
  <c r="P166" i="21"/>
  <c r="O166" i="21"/>
  <c r="N166" i="21"/>
  <c r="M166" i="21"/>
  <c r="L166" i="21"/>
  <c r="K166" i="21"/>
  <c r="J166" i="21"/>
  <c r="I166" i="21"/>
  <c r="H166" i="21"/>
  <c r="G166" i="21"/>
  <c r="BE166" i="21" s="1"/>
  <c r="F166" i="21"/>
  <c r="E166" i="21"/>
  <c r="D166" i="21"/>
  <c r="C166" i="21"/>
  <c r="B166" i="21"/>
  <c r="AZ165" i="21"/>
  <c r="AY165" i="21"/>
  <c r="AX165" i="21"/>
  <c r="AW165" i="21"/>
  <c r="AV165" i="21"/>
  <c r="AU165" i="21"/>
  <c r="AT165" i="21"/>
  <c r="AS165" i="21"/>
  <c r="AR165" i="21"/>
  <c r="AQ165" i="21"/>
  <c r="AP165" i="21"/>
  <c r="AO165" i="21"/>
  <c r="AN165" i="21"/>
  <c r="AM165" i="21"/>
  <c r="AL165" i="21"/>
  <c r="AK165" i="21"/>
  <c r="AJ165" i="21"/>
  <c r="AI165" i="21"/>
  <c r="AH165" i="21"/>
  <c r="AG165" i="21"/>
  <c r="AF165" i="21"/>
  <c r="AE165" i="21"/>
  <c r="AD165" i="21"/>
  <c r="AC165" i="21"/>
  <c r="AB165" i="21"/>
  <c r="AA165" i="21"/>
  <c r="Z165" i="21"/>
  <c r="Y165" i="21"/>
  <c r="X165" i="21"/>
  <c r="W165" i="21"/>
  <c r="V165" i="21"/>
  <c r="U165" i="21"/>
  <c r="T165" i="21"/>
  <c r="S165" i="21"/>
  <c r="R165" i="21"/>
  <c r="Q165" i="21"/>
  <c r="P165" i="21"/>
  <c r="O165" i="21"/>
  <c r="N165" i="21"/>
  <c r="M165" i="21"/>
  <c r="L165" i="21"/>
  <c r="K165" i="21"/>
  <c r="J165" i="21"/>
  <c r="I165" i="21"/>
  <c r="BC165" i="21" s="1"/>
  <c r="H165" i="21"/>
  <c r="G165" i="21"/>
  <c r="F165" i="21"/>
  <c r="E165" i="21"/>
  <c r="D165" i="21"/>
  <c r="C165" i="21"/>
  <c r="B165" i="21"/>
  <c r="BE164" i="21"/>
  <c r="AZ164" i="21"/>
  <c r="AY164" i="21"/>
  <c r="AX164" i="21"/>
  <c r="AW164" i="21"/>
  <c r="AV164" i="21"/>
  <c r="AU164" i="21"/>
  <c r="AT164" i="21"/>
  <c r="AS164" i="21"/>
  <c r="AR164" i="21"/>
  <c r="AQ164" i="21"/>
  <c r="AP164" i="21"/>
  <c r="AO164" i="21"/>
  <c r="AN164" i="21"/>
  <c r="AM164" i="21"/>
  <c r="AL164" i="21"/>
  <c r="AK164" i="21"/>
  <c r="AJ164" i="21"/>
  <c r="AI164" i="21"/>
  <c r="AH164" i="21"/>
  <c r="AG164" i="21"/>
  <c r="AF164" i="21"/>
  <c r="AE164" i="21"/>
  <c r="AD164" i="21"/>
  <c r="AC164" i="21"/>
  <c r="AB164" i="21"/>
  <c r="AA164" i="21"/>
  <c r="Z164" i="21"/>
  <c r="Y164" i="21"/>
  <c r="X164" i="21"/>
  <c r="W164" i="21"/>
  <c r="V164" i="21"/>
  <c r="U164" i="21"/>
  <c r="T164" i="21"/>
  <c r="S164" i="21"/>
  <c r="R164" i="21"/>
  <c r="Q164" i="21"/>
  <c r="P164" i="21"/>
  <c r="O164" i="21"/>
  <c r="N164" i="21"/>
  <c r="M164" i="21"/>
  <c r="L164" i="21"/>
  <c r="K164" i="21"/>
  <c r="J164" i="21"/>
  <c r="I164" i="21"/>
  <c r="H164" i="21"/>
  <c r="G164" i="21"/>
  <c r="F164" i="21"/>
  <c r="E164" i="21"/>
  <c r="D164" i="21"/>
  <c r="C164" i="21"/>
  <c r="B164" i="21"/>
  <c r="BD163" i="21"/>
  <c r="BC163" i="21"/>
  <c r="AZ163" i="21"/>
  <c r="AY163" i="21"/>
  <c r="AX163" i="21"/>
  <c r="AW163" i="21"/>
  <c r="AV163" i="21"/>
  <c r="AU163" i="21"/>
  <c r="AT163" i="21"/>
  <c r="AS163" i="21"/>
  <c r="AR163" i="21"/>
  <c r="AQ163" i="21"/>
  <c r="AP163" i="21"/>
  <c r="AO163" i="21"/>
  <c r="AN163" i="21"/>
  <c r="AM163" i="21"/>
  <c r="AL163" i="21"/>
  <c r="AK163" i="21"/>
  <c r="AJ163" i="21"/>
  <c r="AI163" i="21"/>
  <c r="AH163" i="21"/>
  <c r="AG163" i="21"/>
  <c r="AF163" i="21"/>
  <c r="AE163" i="21"/>
  <c r="AD163" i="21"/>
  <c r="AC163" i="21"/>
  <c r="AB163" i="21"/>
  <c r="AA163" i="21"/>
  <c r="Z163" i="21"/>
  <c r="Y163" i="21"/>
  <c r="X163" i="21"/>
  <c r="W163" i="21"/>
  <c r="V163" i="21"/>
  <c r="U163" i="21"/>
  <c r="T163" i="21"/>
  <c r="S163" i="21"/>
  <c r="R163" i="21"/>
  <c r="Q163" i="21"/>
  <c r="P163" i="21"/>
  <c r="O163" i="21"/>
  <c r="N163" i="21"/>
  <c r="M163" i="21"/>
  <c r="L163" i="21"/>
  <c r="K163" i="21"/>
  <c r="J163" i="21"/>
  <c r="I163" i="21"/>
  <c r="H163" i="21"/>
  <c r="G163" i="21"/>
  <c r="BE163" i="21" s="1"/>
  <c r="F163" i="21"/>
  <c r="E163" i="21"/>
  <c r="D163" i="21"/>
  <c r="C163" i="21"/>
  <c r="B163" i="21"/>
  <c r="BC162" i="21"/>
  <c r="AZ162" i="21"/>
  <c r="AY162" i="21"/>
  <c r="AX162" i="21"/>
  <c r="AW162" i="21"/>
  <c r="AV162" i="21"/>
  <c r="AU162" i="21"/>
  <c r="AT162" i="21"/>
  <c r="AS162" i="21"/>
  <c r="AR162" i="21"/>
  <c r="AQ162" i="21"/>
  <c r="AP162" i="21"/>
  <c r="AO162" i="21"/>
  <c r="AN162" i="21"/>
  <c r="AM162" i="21"/>
  <c r="AL162" i="21"/>
  <c r="AK162" i="21"/>
  <c r="AJ162" i="21"/>
  <c r="AI162" i="21"/>
  <c r="AH162" i="21"/>
  <c r="AG162" i="21"/>
  <c r="AF162" i="21"/>
  <c r="AE162" i="21"/>
  <c r="AD162" i="21"/>
  <c r="AC162" i="21"/>
  <c r="AB162" i="21"/>
  <c r="AA162" i="21"/>
  <c r="Z162" i="21"/>
  <c r="Y162" i="21"/>
  <c r="X162" i="21"/>
  <c r="W162" i="21"/>
  <c r="V162" i="21"/>
  <c r="U162" i="21"/>
  <c r="T162" i="21"/>
  <c r="S162" i="21"/>
  <c r="R162" i="21"/>
  <c r="Q162" i="21"/>
  <c r="P162" i="21"/>
  <c r="O162" i="21"/>
  <c r="N162" i="21"/>
  <c r="M162" i="21"/>
  <c r="L162" i="21"/>
  <c r="K162" i="21"/>
  <c r="J162" i="21"/>
  <c r="I162" i="21"/>
  <c r="H162" i="21"/>
  <c r="G162" i="21"/>
  <c r="BE162" i="21" s="1"/>
  <c r="F162" i="21"/>
  <c r="E162" i="21"/>
  <c r="D162" i="21"/>
  <c r="C162" i="21"/>
  <c r="B162" i="21"/>
  <c r="AZ161" i="21"/>
  <c r="AY161" i="21"/>
  <c r="AX161" i="21"/>
  <c r="AW161" i="21"/>
  <c r="AV161" i="21"/>
  <c r="AU161" i="21"/>
  <c r="AT161" i="21"/>
  <c r="AS161" i="21"/>
  <c r="AR161" i="21"/>
  <c r="AQ161" i="21"/>
  <c r="AP161" i="21"/>
  <c r="AO161" i="21"/>
  <c r="AN161" i="21"/>
  <c r="AM161" i="21"/>
  <c r="AL161" i="21"/>
  <c r="AK161" i="21"/>
  <c r="AJ161" i="21"/>
  <c r="AI161" i="21"/>
  <c r="AH161" i="21"/>
  <c r="AG161" i="21"/>
  <c r="AF161" i="21"/>
  <c r="AE161" i="21"/>
  <c r="AD161" i="21"/>
  <c r="AC161" i="21"/>
  <c r="AB161" i="21"/>
  <c r="AA161" i="21"/>
  <c r="Z161" i="21"/>
  <c r="Y161" i="21"/>
  <c r="X161" i="21"/>
  <c r="W161" i="21"/>
  <c r="V161" i="21"/>
  <c r="U161" i="21"/>
  <c r="T161" i="21"/>
  <c r="S161" i="21"/>
  <c r="R161" i="21"/>
  <c r="Q161" i="21"/>
  <c r="P161" i="21"/>
  <c r="O161" i="21"/>
  <c r="N161" i="21"/>
  <c r="M161" i="21"/>
  <c r="L161" i="21"/>
  <c r="K161" i="21"/>
  <c r="J161" i="21"/>
  <c r="I161" i="21"/>
  <c r="BC161" i="21" s="1"/>
  <c r="H161" i="21"/>
  <c r="G161" i="21"/>
  <c r="F161" i="21"/>
  <c r="E161" i="21"/>
  <c r="D161" i="21"/>
  <c r="C161" i="21"/>
  <c r="B161" i="21"/>
  <c r="BE160" i="21"/>
  <c r="AZ160" i="21"/>
  <c r="AY160" i="21"/>
  <c r="AX160" i="21"/>
  <c r="AW160" i="21"/>
  <c r="AV160" i="21"/>
  <c r="AU160" i="21"/>
  <c r="AT160" i="21"/>
  <c r="AS160" i="21"/>
  <c r="AR160" i="21"/>
  <c r="AQ160" i="21"/>
  <c r="AP160" i="21"/>
  <c r="AO160" i="21"/>
  <c r="AN160" i="21"/>
  <c r="AM160" i="21"/>
  <c r="AL160" i="21"/>
  <c r="AK160" i="21"/>
  <c r="AJ160" i="21"/>
  <c r="AI160" i="21"/>
  <c r="AH160" i="21"/>
  <c r="AG160" i="21"/>
  <c r="AF160" i="21"/>
  <c r="AE160" i="21"/>
  <c r="AD160" i="21"/>
  <c r="AC160" i="21"/>
  <c r="AB160" i="21"/>
  <c r="AA160" i="21"/>
  <c r="Z160" i="21"/>
  <c r="Y160" i="21"/>
  <c r="X160" i="21"/>
  <c r="W160" i="21"/>
  <c r="V160" i="21"/>
  <c r="U160" i="21"/>
  <c r="T160" i="21"/>
  <c r="S160" i="21"/>
  <c r="R160" i="21"/>
  <c r="Q160" i="21"/>
  <c r="P160" i="21"/>
  <c r="O160" i="21"/>
  <c r="N160" i="21"/>
  <c r="M160" i="21"/>
  <c r="L160" i="21"/>
  <c r="K160" i="21"/>
  <c r="J160" i="21"/>
  <c r="I160" i="21"/>
  <c r="H160" i="21"/>
  <c r="G160" i="21"/>
  <c r="F160" i="21"/>
  <c r="E160" i="21"/>
  <c r="D160" i="21"/>
  <c r="C160" i="21"/>
  <c r="B160" i="21"/>
  <c r="BD159" i="21"/>
  <c r="BC159" i="21"/>
  <c r="AZ159" i="21"/>
  <c r="AY159" i="21"/>
  <c r="AX159" i="21"/>
  <c r="AW159" i="21"/>
  <c r="AV159" i="21"/>
  <c r="AU159" i="21"/>
  <c r="AT159" i="21"/>
  <c r="AS159" i="21"/>
  <c r="AR159" i="21"/>
  <c r="AQ159" i="21"/>
  <c r="AP159" i="21"/>
  <c r="AO159" i="21"/>
  <c r="AN159" i="21"/>
  <c r="AM159" i="21"/>
  <c r="AL159" i="21"/>
  <c r="AK159" i="21"/>
  <c r="AJ159" i="21"/>
  <c r="AI159" i="21"/>
  <c r="AH159" i="21"/>
  <c r="AG159" i="21"/>
  <c r="AF159" i="21"/>
  <c r="AE159" i="21"/>
  <c r="AD159" i="21"/>
  <c r="AC159" i="21"/>
  <c r="AB159" i="21"/>
  <c r="AA159" i="21"/>
  <c r="Z159" i="21"/>
  <c r="Y159" i="21"/>
  <c r="X159" i="21"/>
  <c r="W159" i="21"/>
  <c r="V159" i="21"/>
  <c r="U159" i="21"/>
  <c r="T159" i="21"/>
  <c r="S159" i="21"/>
  <c r="R159" i="21"/>
  <c r="Q159" i="21"/>
  <c r="P159" i="21"/>
  <c r="O159" i="21"/>
  <c r="N159" i="21"/>
  <c r="M159" i="21"/>
  <c r="L159" i="21"/>
  <c r="K159" i="21"/>
  <c r="J159" i="21"/>
  <c r="I159" i="21"/>
  <c r="H159" i="21"/>
  <c r="G159" i="21"/>
  <c r="BE159" i="21" s="1"/>
  <c r="F159" i="21"/>
  <c r="E159" i="21"/>
  <c r="D159" i="21"/>
  <c r="C159" i="21"/>
  <c r="B159" i="21"/>
  <c r="AZ158" i="21"/>
  <c r="AY158" i="21"/>
  <c r="AX158" i="21"/>
  <c r="AW158" i="21"/>
  <c r="AV158" i="21"/>
  <c r="AU158" i="21"/>
  <c r="AT158" i="21"/>
  <c r="AS158" i="21"/>
  <c r="AR158" i="21"/>
  <c r="AQ158" i="21"/>
  <c r="AP158" i="21"/>
  <c r="AO158" i="21"/>
  <c r="AN158" i="21"/>
  <c r="AM158" i="21"/>
  <c r="AL158" i="21"/>
  <c r="AK158" i="21"/>
  <c r="AJ158" i="21"/>
  <c r="AI158" i="21"/>
  <c r="AH158" i="21"/>
  <c r="AG158" i="21"/>
  <c r="AF158" i="21"/>
  <c r="AE158" i="21"/>
  <c r="AD158" i="21"/>
  <c r="AC158" i="21"/>
  <c r="AB158" i="21"/>
  <c r="AA158" i="21"/>
  <c r="Z158" i="21"/>
  <c r="Y158" i="21"/>
  <c r="X158" i="21"/>
  <c r="W158" i="21"/>
  <c r="V158" i="21"/>
  <c r="U158" i="21"/>
  <c r="T158" i="21"/>
  <c r="S158" i="21"/>
  <c r="R158" i="21"/>
  <c r="Q158" i="21"/>
  <c r="P158" i="21"/>
  <c r="O158" i="21"/>
  <c r="N158" i="21"/>
  <c r="M158" i="21"/>
  <c r="L158" i="21"/>
  <c r="K158" i="21"/>
  <c r="J158" i="21"/>
  <c r="I158" i="21"/>
  <c r="H158" i="21"/>
  <c r="G158" i="21"/>
  <c r="F158" i="21"/>
  <c r="E158" i="21"/>
  <c r="D158" i="21"/>
  <c r="C158" i="21"/>
  <c r="B158" i="21"/>
  <c r="AZ157" i="21"/>
  <c r="AY157" i="21"/>
  <c r="AX157" i="21"/>
  <c r="AW157" i="21"/>
  <c r="AV157" i="21"/>
  <c r="AU157" i="21"/>
  <c r="AT157" i="21"/>
  <c r="AS157" i="21"/>
  <c r="AR157" i="21"/>
  <c r="AQ157" i="21"/>
  <c r="AP157" i="21"/>
  <c r="AO157" i="21"/>
  <c r="AN157" i="21"/>
  <c r="AM157" i="21"/>
  <c r="AL157" i="21"/>
  <c r="AK157" i="21"/>
  <c r="AJ157" i="21"/>
  <c r="AI157" i="21"/>
  <c r="AH157" i="21"/>
  <c r="AG157" i="21"/>
  <c r="AF157" i="21"/>
  <c r="AE157" i="21"/>
  <c r="AD157" i="21"/>
  <c r="AC157" i="21"/>
  <c r="AB157" i="21"/>
  <c r="AA157" i="21"/>
  <c r="Z157" i="21"/>
  <c r="Y157" i="21"/>
  <c r="X157" i="21"/>
  <c r="W157" i="21"/>
  <c r="V157" i="21"/>
  <c r="U157" i="21"/>
  <c r="T157" i="21"/>
  <c r="S157" i="21"/>
  <c r="R157" i="21"/>
  <c r="Q157" i="21"/>
  <c r="P157" i="21"/>
  <c r="O157" i="21"/>
  <c r="N157" i="21"/>
  <c r="M157" i="21"/>
  <c r="L157" i="21"/>
  <c r="K157" i="21"/>
  <c r="J157" i="21"/>
  <c r="I157" i="21"/>
  <c r="H157" i="21"/>
  <c r="G157" i="21"/>
  <c r="F157" i="21"/>
  <c r="E157" i="21"/>
  <c r="D157" i="21"/>
  <c r="C157" i="21"/>
  <c r="B157" i="21"/>
  <c r="AZ156" i="21"/>
  <c r="AY156" i="21"/>
  <c r="AX156" i="21"/>
  <c r="AW156" i="21"/>
  <c r="AV156" i="21"/>
  <c r="AU156" i="21"/>
  <c r="AT156" i="21"/>
  <c r="AS156" i="21"/>
  <c r="AR156" i="21"/>
  <c r="AQ156" i="21"/>
  <c r="AP156" i="21"/>
  <c r="AO156" i="21"/>
  <c r="AN156" i="21"/>
  <c r="AM156" i="21"/>
  <c r="AL156" i="21"/>
  <c r="AK156" i="21"/>
  <c r="AJ156" i="21"/>
  <c r="AI156" i="21"/>
  <c r="AH156" i="21"/>
  <c r="AG156" i="21"/>
  <c r="AF156" i="21"/>
  <c r="AE156" i="21"/>
  <c r="AD156" i="21"/>
  <c r="AC156" i="21"/>
  <c r="AB156" i="21"/>
  <c r="AA156" i="21"/>
  <c r="Z156" i="21"/>
  <c r="Y156" i="21"/>
  <c r="X156" i="21"/>
  <c r="W156" i="21"/>
  <c r="V156" i="21"/>
  <c r="U156" i="21"/>
  <c r="T156" i="21"/>
  <c r="S156" i="21"/>
  <c r="R156" i="21"/>
  <c r="Q156" i="21"/>
  <c r="P156" i="21"/>
  <c r="O156" i="21"/>
  <c r="N156" i="21"/>
  <c r="M156" i="21"/>
  <c r="L156" i="21"/>
  <c r="K156" i="21"/>
  <c r="J156" i="21"/>
  <c r="I156" i="21"/>
  <c r="BE156" i="21" s="1"/>
  <c r="H156" i="21"/>
  <c r="G156" i="21"/>
  <c r="F156" i="21"/>
  <c r="E156" i="21"/>
  <c r="D156" i="21"/>
  <c r="C156" i="21"/>
  <c r="B156" i="21"/>
  <c r="BE155" i="21"/>
  <c r="AZ155" i="21"/>
  <c r="AY155" i="21"/>
  <c r="AX155" i="21"/>
  <c r="AW155" i="21"/>
  <c r="AV155" i="21"/>
  <c r="AU155" i="21"/>
  <c r="AT155" i="21"/>
  <c r="AS155" i="21"/>
  <c r="AR155" i="21"/>
  <c r="AQ155" i="21"/>
  <c r="AP155" i="21"/>
  <c r="AO155" i="21"/>
  <c r="AN155" i="21"/>
  <c r="AM155" i="21"/>
  <c r="AL155" i="21"/>
  <c r="AK155" i="21"/>
  <c r="AJ155" i="21"/>
  <c r="AI155" i="21"/>
  <c r="AH155" i="21"/>
  <c r="AG155" i="21"/>
  <c r="AF155" i="21"/>
  <c r="AE155" i="21"/>
  <c r="AD155" i="21"/>
  <c r="AC155" i="21"/>
  <c r="AB155" i="21"/>
  <c r="AA155" i="21"/>
  <c r="Z155" i="21"/>
  <c r="Y155" i="21"/>
  <c r="X155" i="21"/>
  <c r="W155" i="21"/>
  <c r="V155" i="21"/>
  <c r="U155" i="21"/>
  <c r="T155" i="21"/>
  <c r="S155" i="21"/>
  <c r="R155" i="21"/>
  <c r="Q155" i="21"/>
  <c r="P155" i="21"/>
  <c r="O155" i="21"/>
  <c r="N155" i="21"/>
  <c r="M155" i="21"/>
  <c r="L155" i="21"/>
  <c r="K155" i="21"/>
  <c r="J155" i="21"/>
  <c r="I155" i="21"/>
  <c r="H155" i="21"/>
  <c r="G155" i="21"/>
  <c r="F155" i="21"/>
  <c r="E155" i="21"/>
  <c r="D155" i="21"/>
  <c r="C155" i="21"/>
  <c r="B155" i="21"/>
  <c r="AZ154" i="21"/>
  <c r="AY154" i="21"/>
  <c r="AX154" i="21"/>
  <c r="AW154" i="21"/>
  <c r="AV154" i="21"/>
  <c r="AU154" i="21"/>
  <c r="AT154" i="21"/>
  <c r="AS154" i="21"/>
  <c r="AR154" i="21"/>
  <c r="AQ154" i="21"/>
  <c r="AP154" i="21"/>
  <c r="AO154" i="21"/>
  <c r="AN154" i="21"/>
  <c r="AM154" i="21"/>
  <c r="AL154" i="21"/>
  <c r="AK154" i="21"/>
  <c r="AJ154" i="21"/>
  <c r="AI154" i="21"/>
  <c r="AH154" i="21"/>
  <c r="AG154" i="21"/>
  <c r="AF154" i="21"/>
  <c r="AE154" i="21"/>
  <c r="AD154" i="21"/>
  <c r="AC154" i="21"/>
  <c r="AB154" i="21"/>
  <c r="AA154" i="21"/>
  <c r="Z154" i="21"/>
  <c r="Y154" i="21"/>
  <c r="X154" i="21"/>
  <c r="W154" i="21"/>
  <c r="V154" i="21"/>
  <c r="U154" i="21"/>
  <c r="T154" i="21"/>
  <c r="S154" i="21"/>
  <c r="R154" i="21"/>
  <c r="Q154" i="21"/>
  <c r="P154" i="21"/>
  <c r="O154" i="21"/>
  <c r="N154" i="21"/>
  <c r="M154" i="21"/>
  <c r="L154" i="21"/>
  <c r="K154" i="21"/>
  <c r="J154" i="21"/>
  <c r="I154" i="21"/>
  <c r="BE154" i="21" s="1"/>
  <c r="H154" i="21"/>
  <c r="G154" i="21"/>
  <c r="F154" i="21"/>
  <c r="E154" i="21"/>
  <c r="D154" i="21"/>
  <c r="C154" i="21"/>
  <c r="B154" i="21"/>
  <c r="BE153" i="21"/>
  <c r="AZ153" i="21"/>
  <c r="AY153" i="21"/>
  <c r="AX153" i="21"/>
  <c r="AW153" i="21"/>
  <c r="AV153" i="21"/>
  <c r="AU153" i="21"/>
  <c r="AT153" i="21"/>
  <c r="AS153" i="21"/>
  <c r="AR153" i="21"/>
  <c r="AQ153" i="21"/>
  <c r="AP153" i="21"/>
  <c r="AO153" i="21"/>
  <c r="AN153" i="21"/>
  <c r="AM153" i="21"/>
  <c r="AL153" i="21"/>
  <c r="AK153" i="21"/>
  <c r="AJ153" i="21"/>
  <c r="AI153" i="21"/>
  <c r="AH153" i="21"/>
  <c r="AG153" i="21"/>
  <c r="AF153" i="21"/>
  <c r="AE153" i="21"/>
  <c r="AD153" i="21"/>
  <c r="AC153" i="21"/>
  <c r="AB153" i="21"/>
  <c r="AA153" i="21"/>
  <c r="Z153" i="21"/>
  <c r="Y153" i="21"/>
  <c r="X153" i="21"/>
  <c r="W153" i="21"/>
  <c r="V153" i="21"/>
  <c r="U153" i="21"/>
  <c r="T153" i="21"/>
  <c r="S153" i="21"/>
  <c r="R153" i="21"/>
  <c r="Q153" i="21"/>
  <c r="P153" i="21"/>
  <c r="O153" i="21"/>
  <c r="N153" i="21"/>
  <c r="M153" i="21"/>
  <c r="L153" i="21"/>
  <c r="K153" i="21"/>
  <c r="J153" i="21"/>
  <c r="I153" i="21"/>
  <c r="H153" i="21"/>
  <c r="G153" i="21"/>
  <c r="F153" i="21"/>
  <c r="E153" i="21"/>
  <c r="D153" i="21"/>
  <c r="C153" i="21"/>
  <c r="B153" i="21"/>
  <c r="AZ152" i="21"/>
  <c r="AY152" i="21"/>
  <c r="AX152" i="21"/>
  <c r="AW152" i="21"/>
  <c r="AV152" i="21"/>
  <c r="AU152" i="21"/>
  <c r="AT152" i="21"/>
  <c r="AS152" i="21"/>
  <c r="AR152" i="21"/>
  <c r="AQ152" i="21"/>
  <c r="AP152" i="21"/>
  <c r="AO152" i="21"/>
  <c r="AN152" i="21"/>
  <c r="AM152" i="21"/>
  <c r="AL152" i="21"/>
  <c r="AK152" i="21"/>
  <c r="AJ152" i="21"/>
  <c r="AI152" i="21"/>
  <c r="AH152" i="21"/>
  <c r="AG152" i="21"/>
  <c r="AF152" i="21"/>
  <c r="AE152" i="21"/>
  <c r="AD152" i="21"/>
  <c r="AC152" i="21"/>
  <c r="AB152" i="21"/>
  <c r="AA152" i="21"/>
  <c r="Z152" i="21"/>
  <c r="Y152" i="21"/>
  <c r="X152" i="21"/>
  <c r="W152" i="21"/>
  <c r="V152" i="21"/>
  <c r="U152" i="21"/>
  <c r="T152" i="21"/>
  <c r="S152" i="21"/>
  <c r="R152" i="21"/>
  <c r="Q152" i="21"/>
  <c r="P152" i="21"/>
  <c r="O152" i="21"/>
  <c r="N152" i="21"/>
  <c r="M152" i="21"/>
  <c r="L152" i="21"/>
  <c r="K152" i="21"/>
  <c r="J152" i="21"/>
  <c r="I152" i="21"/>
  <c r="BE152" i="21" s="1"/>
  <c r="H152" i="21"/>
  <c r="G152" i="21"/>
  <c r="F152" i="21"/>
  <c r="E152" i="21"/>
  <c r="D152" i="21"/>
  <c r="C152" i="21"/>
  <c r="B152" i="21"/>
  <c r="BE151" i="21"/>
  <c r="AZ151" i="21"/>
  <c r="AY151" i="21"/>
  <c r="AX151" i="21"/>
  <c r="AW151" i="21"/>
  <c r="AV151" i="21"/>
  <c r="AU151" i="21"/>
  <c r="AT151" i="21"/>
  <c r="AS151" i="21"/>
  <c r="AR151" i="21"/>
  <c r="AQ151" i="21"/>
  <c r="AP151" i="21"/>
  <c r="AO151" i="21"/>
  <c r="AN151" i="21"/>
  <c r="AM151" i="21"/>
  <c r="AL151" i="21"/>
  <c r="AK151" i="21"/>
  <c r="AJ151" i="21"/>
  <c r="AI151" i="21"/>
  <c r="AH151" i="21"/>
  <c r="AG151" i="21"/>
  <c r="AF151" i="21"/>
  <c r="AE151" i="21"/>
  <c r="AD151" i="21"/>
  <c r="AC151" i="21"/>
  <c r="AB151" i="21"/>
  <c r="AA151" i="21"/>
  <c r="Z151" i="21"/>
  <c r="Y151" i="21"/>
  <c r="X151" i="21"/>
  <c r="W151" i="21"/>
  <c r="V151" i="21"/>
  <c r="U151" i="21"/>
  <c r="T151" i="21"/>
  <c r="S151" i="21"/>
  <c r="R151" i="21"/>
  <c r="Q151" i="21"/>
  <c r="P151" i="21"/>
  <c r="O151" i="21"/>
  <c r="N151" i="21"/>
  <c r="M151" i="21"/>
  <c r="L151" i="21"/>
  <c r="K151" i="21"/>
  <c r="J151" i="21"/>
  <c r="I151" i="21"/>
  <c r="H151" i="21"/>
  <c r="G151" i="21"/>
  <c r="F151" i="21"/>
  <c r="E151" i="21"/>
  <c r="D151" i="21"/>
  <c r="C151" i="21"/>
  <c r="B151" i="21"/>
  <c r="AZ150" i="21"/>
  <c r="AY150" i="21"/>
  <c r="AX150" i="21"/>
  <c r="AW150" i="21"/>
  <c r="AV150" i="21"/>
  <c r="AU150" i="21"/>
  <c r="AT150" i="21"/>
  <c r="AS150" i="21"/>
  <c r="AR150" i="21"/>
  <c r="AQ150" i="21"/>
  <c r="AP150" i="21"/>
  <c r="AO150" i="21"/>
  <c r="AN150" i="21"/>
  <c r="AM150" i="21"/>
  <c r="AL150" i="21"/>
  <c r="AK150" i="21"/>
  <c r="AJ150" i="21"/>
  <c r="AI150" i="21"/>
  <c r="AH150" i="21"/>
  <c r="AG150" i="21"/>
  <c r="AF150" i="21"/>
  <c r="AE150" i="21"/>
  <c r="AD150" i="21"/>
  <c r="AC150" i="21"/>
  <c r="AB150" i="21"/>
  <c r="AA150" i="21"/>
  <c r="Z150" i="21"/>
  <c r="Y150" i="21"/>
  <c r="X150" i="21"/>
  <c r="W150" i="21"/>
  <c r="V150" i="21"/>
  <c r="U150" i="21"/>
  <c r="T150" i="21"/>
  <c r="S150" i="21"/>
  <c r="R150" i="21"/>
  <c r="Q150" i="21"/>
  <c r="P150" i="21"/>
  <c r="O150" i="21"/>
  <c r="N150" i="21"/>
  <c r="M150" i="21"/>
  <c r="L150" i="21"/>
  <c r="K150" i="21"/>
  <c r="J150" i="21"/>
  <c r="I150" i="21"/>
  <c r="BE150" i="21" s="1"/>
  <c r="H150" i="21"/>
  <c r="G150" i="21"/>
  <c r="F150" i="21"/>
  <c r="E150" i="21"/>
  <c r="D150" i="21"/>
  <c r="C150" i="21"/>
  <c r="B150" i="21"/>
  <c r="BE149" i="21"/>
  <c r="AZ149" i="21"/>
  <c r="AY149" i="21"/>
  <c r="AX149" i="21"/>
  <c r="AW149" i="21"/>
  <c r="AV149" i="21"/>
  <c r="AU149" i="21"/>
  <c r="AT149" i="21"/>
  <c r="AS149" i="21"/>
  <c r="AR149" i="21"/>
  <c r="AQ149" i="21"/>
  <c r="AP149" i="21"/>
  <c r="AO149" i="21"/>
  <c r="AN149" i="21"/>
  <c r="AM149" i="21"/>
  <c r="AL149" i="21"/>
  <c r="AK149" i="21"/>
  <c r="AJ149" i="21"/>
  <c r="AI149" i="21"/>
  <c r="AH149" i="21"/>
  <c r="AG149" i="21"/>
  <c r="AF149" i="21"/>
  <c r="AE149" i="21"/>
  <c r="AD149" i="21"/>
  <c r="AC149" i="21"/>
  <c r="AB149" i="21"/>
  <c r="AA149" i="21"/>
  <c r="Z149" i="21"/>
  <c r="Y149" i="21"/>
  <c r="X149" i="21"/>
  <c r="W149" i="21"/>
  <c r="V149" i="21"/>
  <c r="U149" i="21"/>
  <c r="T149" i="21"/>
  <c r="S149" i="21"/>
  <c r="R149" i="21"/>
  <c r="Q149" i="21"/>
  <c r="P149" i="21"/>
  <c r="O149" i="21"/>
  <c r="N149" i="21"/>
  <c r="M149" i="21"/>
  <c r="L149" i="21"/>
  <c r="K149" i="21"/>
  <c r="J149" i="21"/>
  <c r="I149" i="21"/>
  <c r="H149" i="21"/>
  <c r="G149" i="21"/>
  <c r="F149" i="21"/>
  <c r="E149" i="21"/>
  <c r="D149" i="21"/>
  <c r="C149" i="21"/>
  <c r="B149" i="21"/>
  <c r="AZ148" i="21"/>
  <c r="AY148" i="21"/>
  <c r="AX148" i="21"/>
  <c r="AW148" i="21"/>
  <c r="AV148" i="21"/>
  <c r="AU148" i="21"/>
  <c r="AT148" i="21"/>
  <c r="AS148" i="21"/>
  <c r="AR148" i="21"/>
  <c r="AQ148" i="21"/>
  <c r="AP148" i="21"/>
  <c r="AO148" i="21"/>
  <c r="AN148" i="21"/>
  <c r="AM148" i="21"/>
  <c r="AL148" i="21"/>
  <c r="AK148" i="21"/>
  <c r="AJ148" i="21"/>
  <c r="AI148" i="21"/>
  <c r="AH148" i="21"/>
  <c r="AG148" i="21"/>
  <c r="AF148" i="21"/>
  <c r="AE148" i="21"/>
  <c r="AD148" i="21"/>
  <c r="AC148" i="21"/>
  <c r="AB148" i="21"/>
  <c r="AA148" i="21"/>
  <c r="Z148" i="21"/>
  <c r="Y148" i="21"/>
  <c r="X148" i="21"/>
  <c r="W148" i="21"/>
  <c r="V148" i="21"/>
  <c r="U148" i="21"/>
  <c r="T148" i="21"/>
  <c r="S148" i="21"/>
  <c r="R148" i="21"/>
  <c r="Q148" i="21"/>
  <c r="P148" i="21"/>
  <c r="O148" i="21"/>
  <c r="N148" i="21"/>
  <c r="M148" i="21"/>
  <c r="L148" i="21"/>
  <c r="K148" i="21"/>
  <c r="J148" i="21"/>
  <c r="I148" i="21"/>
  <c r="BE148" i="21" s="1"/>
  <c r="H148" i="21"/>
  <c r="G148" i="21"/>
  <c r="F148" i="21"/>
  <c r="E148" i="21"/>
  <c r="D148" i="21"/>
  <c r="C148" i="21"/>
  <c r="B148" i="21"/>
  <c r="BE147" i="21"/>
  <c r="AZ147" i="21"/>
  <c r="AY147" i="21"/>
  <c r="AX147" i="21"/>
  <c r="AW147" i="21"/>
  <c r="AV147" i="21"/>
  <c r="AU147" i="21"/>
  <c r="AT147" i="21"/>
  <c r="AS147" i="21"/>
  <c r="AR147" i="21"/>
  <c r="AQ147" i="21"/>
  <c r="AP147" i="21"/>
  <c r="AO147" i="21"/>
  <c r="AN147" i="21"/>
  <c r="AM147" i="21"/>
  <c r="AL147" i="21"/>
  <c r="AK147" i="21"/>
  <c r="AJ147" i="21"/>
  <c r="AI147" i="21"/>
  <c r="AH147" i="21"/>
  <c r="AG147" i="21"/>
  <c r="AF147" i="21"/>
  <c r="AE147" i="21"/>
  <c r="AD147" i="21"/>
  <c r="AC147" i="21"/>
  <c r="AB147" i="21"/>
  <c r="AA147" i="21"/>
  <c r="Z147" i="21"/>
  <c r="Y147" i="21"/>
  <c r="X147" i="21"/>
  <c r="W147" i="21"/>
  <c r="V147" i="21"/>
  <c r="U147" i="21"/>
  <c r="T147" i="21"/>
  <c r="S147" i="21"/>
  <c r="R147" i="21"/>
  <c r="Q147" i="21"/>
  <c r="P147" i="21"/>
  <c r="O147" i="21"/>
  <c r="N147" i="21"/>
  <c r="M147" i="21"/>
  <c r="L147" i="21"/>
  <c r="K147" i="21"/>
  <c r="J147" i="21"/>
  <c r="I147" i="21"/>
  <c r="H147" i="21"/>
  <c r="G147" i="21"/>
  <c r="F147" i="21"/>
  <c r="E147" i="21"/>
  <c r="D147" i="21"/>
  <c r="C147" i="21"/>
  <c r="B147" i="21"/>
  <c r="AZ146" i="21"/>
  <c r="AY146" i="21"/>
  <c r="AX146" i="21"/>
  <c r="AW146" i="21"/>
  <c r="AV146" i="21"/>
  <c r="AU146" i="21"/>
  <c r="AT146" i="21"/>
  <c r="AS146" i="21"/>
  <c r="AR146" i="21"/>
  <c r="AQ146" i="21"/>
  <c r="AP146" i="21"/>
  <c r="AO146" i="21"/>
  <c r="AN146" i="21"/>
  <c r="AM146" i="21"/>
  <c r="AL146" i="21"/>
  <c r="AK146" i="21"/>
  <c r="AJ146" i="21"/>
  <c r="AI146" i="21"/>
  <c r="AH146" i="21"/>
  <c r="AG146" i="21"/>
  <c r="AF146" i="21"/>
  <c r="AE146" i="21"/>
  <c r="AD146" i="21"/>
  <c r="AC146" i="21"/>
  <c r="AB146" i="21"/>
  <c r="AA146" i="21"/>
  <c r="Z146" i="21"/>
  <c r="Y146" i="21"/>
  <c r="X146" i="21"/>
  <c r="W146" i="21"/>
  <c r="V146" i="21"/>
  <c r="U146" i="21"/>
  <c r="T146" i="21"/>
  <c r="S146" i="21"/>
  <c r="R146" i="21"/>
  <c r="Q146" i="21"/>
  <c r="P146" i="21"/>
  <c r="O146" i="21"/>
  <c r="N146" i="21"/>
  <c r="M146" i="21"/>
  <c r="L146" i="21"/>
  <c r="K146" i="21"/>
  <c r="J146" i="21"/>
  <c r="I146" i="21"/>
  <c r="BE146" i="21" s="1"/>
  <c r="H146" i="21"/>
  <c r="G146" i="21"/>
  <c r="F146" i="21"/>
  <c r="E146" i="21"/>
  <c r="D146" i="21"/>
  <c r="C146" i="21"/>
  <c r="B146" i="21"/>
  <c r="BE145" i="21"/>
  <c r="AZ145" i="21"/>
  <c r="AY145" i="21"/>
  <c r="AX145" i="21"/>
  <c r="AW145" i="21"/>
  <c r="AV145" i="21"/>
  <c r="AU145" i="21"/>
  <c r="AT145" i="21"/>
  <c r="AS145" i="21"/>
  <c r="AR145" i="21"/>
  <c r="AQ145" i="21"/>
  <c r="AP145" i="21"/>
  <c r="AO145" i="21"/>
  <c r="AN145" i="21"/>
  <c r="AM145" i="21"/>
  <c r="AL145" i="21"/>
  <c r="AK145" i="21"/>
  <c r="AJ145" i="21"/>
  <c r="AI145" i="21"/>
  <c r="AH145" i="21"/>
  <c r="AG145" i="21"/>
  <c r="AF145" i="21"/>
  <c r="AE145" i="21"/>
  <c r="AD145" i="21"/>
  <c r="AC145" i="21"/>
  <c r="AB145" i="21"/>
  <c r="AA145" i="21"/>
  <c r="Z145" i="21"/>
  <c r="Y145" i="21"/>
  <c r="X145" i="21"/>
  <c r="W145" i="21"/>
  <c r="V145" i="21"/>
  <c r="U145" i="21"/>
  <c r="T145" i="21"/>
  <c r="S145" i="21"/>
  <c r="R145" i="21"/>
  <c r="Q145" i="21"/>
  <c r="P145" i="21"/>
  <c r="O145" i="21"/>
  <c r="N145" i="21"/>
  <c r="M145" i="21"/>
  <c r="L145" i="21"/>
  <c r="K145" i="21"/>
  <c r="J145" i="21"/>
  <c r="I145" i="21"/>
  <c r="H145" i="21"/>
  <c r="G145" i="21"/>
  <c r="F145" i="21"/>
  <c r="E145" i="21"/>
  <c r="D145" i="21"/>
  <c r="C145" i="21"/>
  <c r="B145" i="21"/>
  <c r="AZ144" i="21"/>
  <c r="AY144" i="21"/>
  <c r="AX144" i="21"/>
  <c r="AW144" i="21"/>
  <c r="AV144" i="21"/>
  <c r="AU144" i="21"/>
  <c r="AT144" i="21"/>
  <c r="AS144" i="21"/>
  <c r="AR144" i="21"/>
  <c r="AQ144" i="21"/>
  <c r="AP144" i="21"/>
  <c r="AO144" i="21"/>
  <c r="AN144" i="21"/>
  <c r="AM144" i="21"/>
  <c r="AL144" i="21"/>
  <c r="AK144" i="21"/>
  <c r="AJ144" i="21"/>
  <c r="AI144" i="21"/>
  <c r="AH144" i="21"/>
  <c r="AG144" i="21"/>
  <c r="AF144" i="21"/>
  <c r="AE144" i="21"/>
  <c r="AD144" i="21"/>
  <c r="AC144" i="21"/>
  <c r="AB144" i="21"/>
  <c r="AA144" i="21"/>
  <c r="Z144" i="21"/>
  <c r="Y144" i="21"/>
  <c r="X144" i="21"/>
  <c r="W144" i="21"/>
  <c r="V144" i="21"/>
  <c r="U144" i="21"/>
  <c r="T144" i="21"/>
  <c r="S144" i="21"/>
  <c r="R144" i="21"/>
  <c r="Q144" i="21"/>
  <c r="P144" i="21"/>
  <c r="O144" i="21"/>
  <c r="N144" i="21"/>
  <c r="M144" i="21"/>
  <c r="L144" i="21"/>
  <c r="K144" i="21"/>
  <c r="J144" i="21"/>
  <c r="I144" i="21"/>
  <c r="BE144" i="21" s="1"/>
  <c r="H144" i="21"/>
  <c r="G144" i="21"/>
  <c r="F144" i="21"/>
  <c r="E144" i="21"/>
  <c r="D144" i="21"/>
  <c r="C144" i="21"/>
  <c r="B144" i="21"/>
  <c r="BE143" i="21"/>
  <c r="AZ143" i="21"/>
  <c r="AY143" i="21"/>
  <c r="AX143" i="21"/>
  <c r="AW143" i="21"/>
  <c r="AV143" i="21"/>
  <c r="AU143" i="21"/>
  <c r="AT143" i="21"/>
  <c r="AS143" i="21"/>
  <c r="AR143" i="21"/>
  <c r="AQ143" i="21"/>
  <c r="AP143" i="21"/>
  <c r="AO143" i="21"/>
  <c r="AN143" i="21"/>
  <c r="AM143" i="21"/>
  <c r="AL143" i="21"/>
  <c r="AK143" i="21"/>
  <c r="AJ143" i="21"/>
  <c r="AI143" i="21"/>
  <c r="AH143" i="21"/>
  <c r="AG143" i="21"/>
  <c r="AF143" i="21"/>
  <c r="AE143" i="21"/>
  <c r="AD143" i="21"/>
  <c r="AC143" i="21"/>
  <c r="AB143" i="21"/>
  <c r="AA143" i="21"/>
  <c r="Z143" i="21"/>
  <c r="Y143" i="21"/>
  <c r="X143" i="21"/>
  <c r="W143" i="21"/>
  <c r="V143" i="21"/>
  <c r="U143" i="21"/>
  <c r="T143" i="21"/>
  <c r="S143" i="21"/>
  <c r="R143" i="21"/>
  <c r="Q143" i="21"/>
  <c r="P143" i="21"/>
  <c r="O143" i="21"/>
  <c r="N143" i="21"/>
  <c r="M143" i="21"/>
  <c r="L143" i="21"/>
  <c r="K143" i="21"/>
  <c r="J143" i="21"/>
  <c r="I143" i="21"/>
  <c r="H143" i="21"/>
  <c r="G143" i="21"/>
  <c r="F143" i="21"/>
  <c r="E143" i="21"/>
  <c r="D143" i="21"/>
  <c r="C143" i="21"/>
  <c r="B143" i="21"/>
  <c r="AZ142" i="21"/>
  <c r="AY142" i="21"/>
  <c r="AX142" i="21"/>
  <c r="AW142" i="21"/>
  <c r="AV142" i="21"/>
  <c r="AU142" i="21"/>
  <c r="AT142" i="21"/>
  <c r="AS142" i="21"/>
  <c r="AR142" i="21"/>
  <c r="AQ142" i="21"/>
  <c r="AP142" i="21"/>
  <c r="AO142" i="21"/>
  <c r="AN142" i="21"/>
  <c r="AM142" i="21"/>
  <c r="AL142" i="21"/>
  <c r="AK142" i="21"/>
  <c r="AJ142" i="21"/>
  <c r="AI142" i="21"/>
  <c r="AH142" i="21"/>
  <c r="AG142" i="21"/>
  <c r="AF142" i="21"/>
  <c r="AE142" i="21"/>
  <c r="AD142" i="21"/>
  <c r="AC142" i="21"/>
  <c r="AB142" i="21"/>
  <c r="AA142" i="21"/>
  <c r="Z142" i="21"/>
  <c r="Y142" i="21"/>
  <c r="X142" i="21"/>
  <c r="W142" i="21"/>
  <c r="V142" i="21"/>
  <c r="U142" i="21"/>
  <c r="T142" i="21"/>
  <c r="S142" i="21"/>
  <c r="R142" i="21"/>
  <c r="Q142" i="21"/>
  <c r="P142" i="21"/>
  <c r="O142" i="21"/>
  <c r="N142" i="21"/>
  <c r="M142" i="21"/>
  <c r="L142" i="21"/>
  <c r="K142" i="21"/>
  <c r="J142" i="21"/>
  <c r="I142" i="21"/>
  <c r="BE142" i="21" s="1"/>
  <c r="H142" i="21"/>
  <c r="G142" i="21"/>
  <c r="F142" i="21"/>
  <c r="E142" i="21"/>
  <c r="D142" i="21"/>
  <c r="C142" i="21"/>
  <c r="B142" i="21"/>
  <c r="BE141" i="21"/>
  <c r="AZ141" i="21"/>
  <c r="AY141" i="21"/>
  <c r="AX141" i="21"/>
  <c r="AW141" i="21"/>
  <c r="AV141" i="21"/>
  <c r="AU141" i="21"/>
  <c r="AT141" i="21"/>
  <c r="AS141" i="21"/>
  <c r="AR141" i="21"/>
  <c r="AQ141" i="21"/>
  <c r="AP141" i="21"/>
  <c r="AO141" i="21"/>
  <c r="AN141" i="21"/>
  <c r="AM141" i="21"/>
  <c r="AL141" i="21"/>
  <c r="AK141" i="21"/>
  <c r="AJ141" i="21"/>
  <c r="AI141" i="21"/>
  <c r="AH141" i="21"/>
  <c r="AG141" i="21"/>
  <c r="AF141" i="21"/>
  <c r="AE141" i="21"/>
  <c r="AD141" i="21"/>
  <c r="AC141" i="21"/>
  <c r="AB141" i="21"/>
  <c r="AA141" i="21"/>
  <c r="Z141" i="21"/>
  <c r="Y141" i="21"/>
  <c r="X141" i="21"/>
  <c r="W141" i="21"/>
  <c r="V141" i="21"/>
  <c r="U141" i="21"/>
  <c r="T141" i="21"/>
  <c r="S141" i="21"/>
  <c r="R141" i="21"/>
  <c r="Q141" i="21"/>
  <c r="P141" i="21"/>
  <c r="O141" i="21"/>
  <c r="N141" i="21"/>
  <c r="M141" i="21"/>
  <c r="L141" i="21"/>
  <c r="K141" i="21"/>
  <c r="J141" i="21"/>
  <c r="I141" i="21"/>
  <c r="H141" i="21"/>
  <c r="G141" i="21"/>
  <c r="F141" i="21"/>
  <c r="E141" i="21"/>
  <c r="D141" i="21"/>
  <c r="C141" i="21"/>
  <c r="B141" i="21"/>
  <c r="AZ140" i="21"/>
  <c r="AY140" i="21"/>
  <c r="AX140" i="21"/>
  <c r="AW140" i="21"/>
  <c r="AV140" i="21"/>
  <c r="AU140" i="21"/>
  <c r="AT140" i="21"/>
  <c r="AS140" i="21"/>
  <c r="AR140" i="21"/>
  <c r="AQ140" i="21"/>
  <c r="AP140" i="21"/>
  <c r="AO140" i="21"/>
  <c r="AN140" i="21"/>
  <c r="AM140" i="21"/>
  <c r="AL140" i="21"/>
  <c r="AK140" i="21"/>
  <c r="AJ140" i="21"/>
  <c r="AI140" i="21"/>
  <c r="AH140" i="21"/>
  <c r="AG140" i="21"/>
  <c r="AF140" i="21"/>
  <c r="AE140" i="21"/>
  <c r="AD140" i="21"/>
  <c r="AC140" i="21"/>
  <c r="AB140" i="21"/>
  <c r="AA140" i="21"/>
  <c r="Z140" i="21"/>
  <c r="Y140" i="21"/>
  <c r="X140" i="21"/>
  <c r="W140" i="21"/>
  <c r="V140" i="21"/>
  <c r="U140" i="21"/>
  <c r="T140" i="21"/>
  <c r="S140" i="21"/>
  <c r="R140" i="21"/>
  <c r="Q140" i="21"/>
  <c r="P140" i="21"/>
  <c r="O140" i="21"/>
  <c r="N140" i="21"/>
  <c r="M140" i="21"/>
  <c r="L140" i="21"/>
  <c r="K140" i="21"/>
  <c r="J140" i="21"/>
  <c r="I140" i="21"/>
  <c r="BE140" i="21" s="1"/>
  <c r="H140" i="21"/>
  <c r="G140" i="21"/>
  <c r="F140" i="21"/>
  <c r="E140" i="21"/>
  <c r="D140" i="21"/>
  <c r="C140" i="21"/>
  <c r="B140" i="21"/>
  <c r="BE139" i="21"/>
  <c r="AZ139" i="21"/>
  <c r="AY139" i="21"/>
  <c r="AX139" i="21"/>
  <c r="AW139" i="21"/>
  <c r="AV139" i="21"/>
  <c r="AU139" i="21"/>
  <c r="AT139" i="21"/>
  <c r="AS139" i="21"/>
  <c r="AR139" i="21"/>
  <c r="AQ139" i="21"/>
  <c r="AP139" i="21"/>
  <c r="AO139" i="21"/>
  <c r="AN139" i="21"/>
  <c r="AM139" i="21"/>
  <c r="AL139" i="21"/>
  <c r="AK139" i="21"/>
  <c r="AJ139" i="21"/>
  <c r="AI139" i="21"/>
  <c r="AH139" i="21"/>
  <c r="AG139" i="21"/>
  <c r="AF139" i="21"/>
  <c r="AE139" i="21"/>
  <c r="AD139" i="21"/>
  <c r="AC139" i="21"/>
  <c r="AB139" i="21"/>
  <c r="AA139" i="21"/>
  <c r="Z139" i="21"/>
  <c r="Y139" i="21"/>
  <c r="X139" i="21"/>
  <c r="W139" i="21"/>
  <c r="V139" i="21"/>
  <c r="U139" i="21"/>
  <c r="T139" i="21"/>
  <c r="S139" i="21"/>
  <c r="R139" i="21"/>
  <c r="Q139" i="21"/>
  <c r="P139" i="21"/>
  <c r="O139" i="21"/>
  <c r="N139" i="21"/>
  <c r="M139" i="21"/>
  <c r="L139" i="21"/>
  <c r="K139" i="21"/>
  <c r="J139" i="21"/>
  <c r="I139" i="21"/>
  <c r="H139" i="21"/>
  <c r="G139" i="21"/>
  <c r="F139" i="21"/>
  <c r="E139" i="21"/>
  <c r="D139" i="21"/>
  <c r="C139" i="21"/>
  <c r="B139" i="21"/>
  <c r="AZ138" i="21"/>
  <c r="AY138" i="21"/>
  <c r="AX138" i="21"/>
  <c r="AW138" i="21"/>
  <c r="AV138" i="21"/>
  <c r="AU138" i="21"/>
  <c r="AT138" i="21"/>
  <c r="AS138" i="21"/>
  <c r="AR138" i="21"/>
  <c r="AQ138" i="21"/>
  <c r="AP138" i="21"/>
  <c r="AO138" i="21"/>
  <c r="AN138" i="21"/>
  <c r="AM138" i="21"/>
  <c r="AL138" i="21"/>
  <c r="AK138" i="21"/>
  <c r="AJ138" i="21"/>
  <c r="AI138" i="21"/>
  <c r="AH138" i="21"/>
  <c r="AG138" i="21"/>
  <c r="AF138" i="21"/>
  <c r="AE138" i="21"/>
  <c r="AD138" i="21"/>
  <c r="AC138" i="21"/>
  <c r="AB138" i="21"/>
  <c r="AA138" i="21"/>
  <c r="Z138" i="21"/>
  <c r="Y138" i="21"/>
  <c r="X138" i="21"/>
  <c r="W138" i="21"/>
  <c r="V138" i="21"/>
  <c r="U138" i="21"/>
  <c r="T138" i="21"/>
  <c r="S138" i="21"/>
  <c r="R138" i="21"/>
  <c r="Q138" i="21"/>
  <c r="P138" i="21"/>
  <c r="O138" i="21"/>
  <c r="N138" i="21"/>
  <c r="M138" i="21"/>
  <c r="L138" i="21"/>
  <c r="K138" i="21"/>
  <c r="J138" i="21"/>
  <c r="I138" i="21"/>
  <c r="BE138" i="21" s="1"/>
  <c r="H138" i="21"/>
  <c r="G138" i="21"/>
  <c r="F138" i="21"/>
  <c r="E138" i="21"/>
  <c r="D138" i="21"/>
  <c r="C138" i="21"/>
  <c r="B138" i="21"/>
  <c r="BE137" i="21"/>
  <c r="AZ137" i="21"/>
  <c r="AY137" i="21"/>
  <c r="AX137" i="21"/>
  <c r="AW137" i="21"/>
  <c r="AV137" i="21"/>
  <c r="AU137" i="21"/>
  <c r="AT137" i="21"/>
  <c r="AS137" i="21"/>
  <c r="AR137" i="21"/>
  <c r="AQ137" i="21"/>
  <c r="AP137" i="21"/>
  <c r="AO137" i="21"/>
  <c r="AN137" i="21"/>
  <c r="AM137" i="21"/>
  <c r="AL137" i="21"/>
  <c r="AK137" i="21"/>
  <c r="AJ137" i="21"/>
  <c r="AI137" i="21"/>
  <c r="AH137" i="21"/>
  <c r="AG137" i="21"/>
  <c r="AF137" i="21"/>
  <c r="AE137" i="21"/>
  <c r="AD137" i="21"/>
  <c r="AC137" i="21"/>
  <c r="AB137" i="21"/>
  <c r="AA137" i="21"/>
  <c r="Z137" i="21"/>
  <c r="Y137" i="21"/>
  <c r="X137" i="21"/>
  <c r="W137" i="21"/>
  <c r="V137" i="21"/>
  <c r="U137" i="21"/>
  <c r="T137" i="21"/>
  <c r="S137" i="21"/>
  <c r="R137" i="21"/>
  <c r="Q137" i="21"/>
  <c r="P137" i="21"/>
  <c r="O137" i="21"/>
  <c r="N137" i="21"/>
  <c r="M137" i="21"/>
  <c r="L137" i="21"/>
  <c r="K137" i="21"/>
  <c r="J137" i="21"/>
  <c r="I137" i="21"/>
  <c r="H137" i="21"/>
  <c r="G137" i="21"/>
  <c r="F137" i="21"/>
  <c r="E137" i="21"/>
  <c r="D137" i="21"/>
  <c r="C137" i="21"/>
  <c r="B137" i="21"/>
  <c r="AZ136" i="21"/>
  <c r="AY136" i="21"/>
  <c r="AX136" i="21"/>
  <c r="AW136" i="21"/>
  <c r="AV136" i="21"/>
  <c r="AU136" i="21"/>
  <c r="AT136" i="21"/>
  <c r="AS136" i="21"/>
  <c r="AR136" i="21"/>
  <c r="AQ136" i="21"/>
  <c r="AP136" i="21"/>
  <c r="AO136" i="21"/>
  <c r="AN136" i="21"/>
  <c r="AM136" i="21"/>
  <c r="AL136" i="21"/>
  <c r="AK136" i="21"/>
  <c r="AJ136" i="21"/>
  <c r="AI136" i="21"/>
  <c r="AH136" i="21"/>
  <c r="AG136" i="21"/>
  <c r="AF136" i="21"/>
  <c r="AE136" i="21"/>
  <c r="AD136" i="21"/>
  <c r="AC136" i="21"/>
  <c r="AB136" i="21"/>
  <c r="AA136" i="21"/>
  <c r="Z136" i="21"/>
  <c r="Y136" i="21"/>
  <c r="X136" i="21"/>
  <c r="W136" i="21"/>
  <c r="V136" i="21"/>
  <c r="U136" i="21"/>
  <c r="T136" i="21"/>
  <c r="S136" i="21"/>
  <c r="R136" i="21"/>
  <c r="Q136" i="21"/>
  <c r="P136" i="21"/>
  <c r="O136" i="21"/>
  <c r="N136" i="21"/>
  <c r="M136" i="21"/>
  <c r="L136" i="21"/>
  <c r="K136" i="21"/>
  <c r="J136" i="21"/>
  <c r="I136" i="21"/>
  <c r="BE136" i="21" s="1"/>
  <c r="H136" i="21"/>
  <c r="G136" i="21"/>
  <c r="F136" i="21"/>
  <c r="E136" i="21"/>
  <c r="D136" i="21"/>
  <c r="C136" i="21"/>
  <c r="B136" i="21"/>
  <c r="BE135" i="21"/>
  <c r="AZ135" i="21"/>
  <c r="AY135" i="21"/>
  <c r="AX135" i="21"/>
  <c r="AW135" i="21"/>
  <c r="AV135" i="21"/>
  <c r="AU135" i="21"/>
  <c r="AT135" i="21"/>
  <c r="AS135" i="21"/>
  <c r="AR135" i="21"/>
  <c r="AQ135" i="21"/>
  <c r="AP135" i="21"/>
  <c r="AO135" i="21"/>
  <c r="AN135" i="21"/>
  <c r="AM135" i="21"/>
  <c r="AL135" i="21"/>
  <c r="AK135" i="21"/>
  <c r="AJ135" i="21"/>
  <c r="AI135" i="21"/>
  <c r="AH135" i="21"/>
  <c r="AG135" i="21"/>
  <c r="AF135" i="21"/>
  <c r="AE135" i="21"/>
  <c r="AD135" i="21"/>
  <c r="AC135" i="21"/>
  <c r="AB135" i="21"/>
  <c r="AA135" i="21"/>
  <c r="Z135" i="21"/>
  <c r="Y135" i="21"/>
  <c r="X135" i="21"/>
  <c r="W135" i="21"/>
  <c r="V135" i="21"/>
  <c r="U135" i="21"/>
  <c r="T135" i="21"/>
  <c r="S135" i="21"/>
  <c r="R135" i="21"/>
  <c r="Q135" i="21"/>
  <c r="P135" i="21"/>
  <c r="O135" i="21"/>
  <c r="N135" i="21"/>
  <c r="M135" i="21"/>
  <c r="L135" i="21"/>
  <c r="K135" i="21"/>
  <c r="J135" i="21"/>
  <c r="I135" i="21"/>
  <c r="H135" i="21"/>
  <c r="G135" i="21"/>
  <c r="F135" i="21"/>
  <c r="E135" i="21"/>
  <c r="D135" i="21"/>
  <c r="C135" i="21"/>
  <c r="B135" i="21"/>
  <c r="AZ134" i="21"/>
  <c r="AY134" i="21"/>
  <c r="AX134" i="21"/>
  <c r="AW134" i="21"/>
  <c r="AV134" i="21"/>
  <c r="AU134" i="21"/>
  <c r="AT134" i="21"/>
  <c r="AS134" i="21"/>
  <c r="AR134" i="21"/>
  <c r="AQ134" i="21"/>
  <c r="AP134" i="21"/>
  <c r="AO134" i="21"/>
  <c r="AN134" i="21"/>
  <c r="AM134" i="21"/>
  <c r="AL134" i="21"/>
  <c r="AK134" i="21"/>
  <c r="AJ134" i="21"/>
  <c r="AI134" i="21"/>
  <c r="AH134" i="21"/>
  <c r="AG134" i="21"/>
  <c r="AF134" i="21"/>
  <c r="AE134" i="21"/>
  <c r="AD134" i="21"/>
  <c r="AC134" i="21"/>
  <c r="AB134" i="21"/>
  <c r="AA134" i="21"/>
  <c r="Z134" i="21"/>
  <c r="Y134" i="21"/>
  <c r="X134" i="21"/>
  <c r="W134" i="21"/>
  <c r="V134" i="21"/>
  <c r="U134" i="21"/>
  <c r="T134" i="21"/>
  <c r="S134" i="21"/>
  <c r="R134" i="21"/>
  <c r="Q134" i="21"/>
  <c r="P134" i="21"/>
  <c r="O134" i="21"/>
  <c r="N134" i="21"/>
  <c r="M134" i="21"/>
  <c r="L134" i="21"/>
  <c r="K134" i="21"/>
  <c r="J134" i="21"/>
  <c r="I134" i="21"/>
  <c r="BE134" i="21" s="1"/>
  <c r="H134" i="21"/>
  <c r="G134" i="21"/>
  <c r="F134" i="21"/>
  <c r="E134" i="21"/>
  <c r="D134" i="21"/>
  <c r="C134" i="21"/>
  <c r="B134" i="21"/>
  <c r="BE133" i="21"/>
  <c r="AZ133" i="21"/>
  <c r="AY133" i="21"/>
  <c r="AX133" i="21"/>
  <c r="AW133" i="21"/>
  <c r="AV133" i="21"/>
  <c r="AU133" i="21"/>
  <c r="AT133" i="21"/>
  <c r="AS133" i="21"/>
  <c r="AR133" i="21"/>
  <c r="AQ133" i="21"/>
  <c r="AP133" i="21"/>
  <c r="AO133" i="21"/>
  <c r="AN133" i="21"/>
  <c r="AM133" i="21"/>
  <c r="AL133" i="21"/>
  <c r="AK133" i="21"/>
  <c r="AJ133" i="21"/>
  <c r="AI133" i="21"/>
  <c r="AH133" i="21"/>
  <c r="AG133" i="21"/>
  <c r="AF133" i="21"/>
  <c r="AE133" i="21"/>
  <c r="AD133" i="21"/>
  <c r="AC133" i="21"/>
  <c r="AB133" i="21"/>
  <c r="AA133" i="21"/>
  <c r="Z133" i="21"/>
  <c r="Y133" i="21"/>
  <c r="X133" i="21"/>
  <c r="W133" i="21"/>
  <c r="V133" i="21"/>
  <c r="U133" i="21"/>
  <c r="T133" i="21"/>
  <c r="S133" i="21"/>
  <c r="R133" i="21"/>
  <c r="Q133" i="21"/>
  <c r="P133" i="21"/>
  <c r="O133" i="21"/>
  <c r="N133" i="21"/>
  <c r="M133" i="21"/>
  <c r="L133" i="21"/>
  <c r="K133" i="21"/>
  <c r="J133" i="21"/>
  <c r="I133" i="21"/>
  <c r="H133" i="21"/>
  <c r="G133" i="21"/>
  <c r="F133" i="21"/>
  <c r="E133" i="21"/>
  <c r="D133" i="21"/>
  <c r="C133" i="21"/>
  <c r="B133" i="21"/>
  <c r="AZ132" i="21"/>
  <c r="AY132" i="21"/>
  <c r="AX132" i="21"/>
  <c r="AW132" i="21"/>
  <c r="AV132" i="21"/>
  <c r="AU132" i="21"/>
  <c r="AT132" i="21"/>
  <c r="AS132" i="21"/>
  <c r="AR132" i="21"/>
  <c r="AQ132" i="21"/>
  <c r="AP132" i="21"/>
  <c r="AO132" i="21"/>
  <c r="AN132" i="21"/>
  <c r="AM132" i="21"/>
  <c r="AL132" i="21"/>
  <c r="AK132" i="21"/>
  <c r="AJ132" i="21"/>
  <c r="AI132" i="21"/>
  <c r="AH132" i="21"/>
  <c r="AG132" i="21"/>
  <c r="AF132" i="21"/>
  <c r="AE132" i="21"/>
  <c r="AD132" i="21"/>
  <c r="AC132" i="21"/>
  <c r="AB132" i="21"/>
  <c r="AA132" i="21"/>
  <c r="Z132" i="21"/>
  <c r="Y132" i="21"/>
  <c r="X132" i="21"/>
  <c r="W132" i="21"/>
  <c r="V132" i="21"/>
  <c r="U132" i="21"/>
  <c r="T132" i="21"/>
  <c r="S132" i="21"/>
  <c r="R132" i="21"/>
  <c r="Q132" i="21"/>
  <c r="P132" i="21"/>
  <c r="O132" i="21"/>
  <c r="N132" i="21"/>
  <c r="M132" i="21"/>
  <c r="L132" i="21"/>
  <c r="K132" i="21"/>
  <c r="J132" i="21"/>
  <c r="I132" i="21"/>
  <c r="BE132" i="21" s="1"/>
  <c r="H132" i="21"/>
  <c r="G132" i="21"/>
  <c r="F132" i="21"/>
  <c r="E132" i="21"/>
  <c r="D132" i="21"/>
  <c r="C132" i="21"/>
  <c r="B132" i="21"/>
  <c r="BE131" i="21"/>
  <c r="AZ131" i="21"/>
  <c r="AY131" i="21"/>
  <c r="AX131" i="21"/>
  <c r="AW131" i="21"/>
  <c r="AV131" i="21"/>
  <c r="AU131" i="21"/>
  <c r="AT131" i="21"/>
  <c r="AS131" i="21"/>
  <c r="AR131" i="21"/>
  <c r="AQ131" i="21"/>
  <c r="AP131" i="21"/>
  <c r="AO131" i="21"/>
  <c r="AN131" i="21"/>
  <c r="AM131" i="21"/>
  <c r="AL131" i="21"/>
  <c r="AK131" i="21"/>
  <c r="AJ131" i="21"/>
  <c r="AI131" i="21"/>
  <c r="AH131" i="21"/>
  <c r="AG131" i="21"/>
  <c r="AF131" i="21"/>
  <c r="AE131" i="21"/>
  <c r="AD131" i="21"/>
  <c r="AC131" i="21"/>
  <c r="AB131" i="21"/>
  <c r="AA131" i="21"/>
  <c r="Z131" i="21"/>
  <c r="Y131" i="21"/>
  <c r="X131" i="21"/>
  <c r="W131" i="21"/>
  <c r="V131" i="21"/>
  <c r="U131" i="21"/>
  <c r="T131" i="21"/>
  <c r="S131" i="21"/>
  <c r="R131" i="21"/>
  <c r="Q131" i="21"/>
  <c r="P131" i="21"/>
  <c r="O131" i="21"/>
  <c r="N131" i="21"/>
  <c r="M131" i="21"/>
  <c r="L131" i="21"/>
  <c r="K131" i="21"/>
  <c r="J131" i="21"/>
  <c r="I131" i="21"/>
  <c r="H131" i="21"/>
  <c r="G131" i="21"/>
  <c r="F131" i="21"/>
  <c r="E131" i="21"/>
  <c r="D131" i="21"/>
  <c r="C131" i="21"/>
  <c r="B131" i="21"/>
  <c r="AZ130" i="21"/>
  <c r="AY130" i="21"/>
  <c r="AX130" i="21"/>
  <c r="AW130" i="21"/>
  <c r="AV130" i="21"/>
  <c r="AU130" i="21"/>
  <c r="AT130" i="21"/>
  <c r="AS130" i="21"/>
  <c r="AR130" i="21"/>
  <c r="AQ130" i="21"/>
  <c r="AP130" i="21"/>
  <c r="AO130" i="21"/>
  <c r="AN130" i="21"/>
  <c r="AM130" i="21"/>
  <c r="AL130" i="21"/>
  <c r="AK130" i="21"/>
  <c r="AJ130" i="21"/>
  <c r="AI130" i="21"/>
  <c r="AH130" i="21"/>
  <c r="AG130" i="21"/>
  <c r="AF130" i="21"/>
  <c r="AE130" i="21"/>
  <c r="AD130" i="21"/>
  <c r="AC130" i="21"/>
  <c r="AB130" i="21"/>
  <c r="AA130" i="21"/>
  <c r="Z130" i="21"/>
  <c r="Y130" i="21"/>
  <c r="X130" i="21"/>
  <c r="W130" i="21"/>
  <c r="V130" i="21"/>
  <c r="U130" i="21"/>
  <c r="T130" i="21"/>
  <c r="S130" i="21"/>
  <c r="R130" i="21"/>
  <c r="Q130" i="21"/>
  <c r="P130" i="21"/>
  <c r="O130" i="21"/>
  <c r="N130" i="21"/>
  <c r="M130" i="21"/>
  <c r="L130" i="21"/>
  <c r="K130" i="21"/>
  <c r="J130" i="21"/>
  <c r="I130" i="21"/>
  <c r="BE130" i="21" s="1"/>
  <c r="H130" i="21"/>
  <c r="G130" i="21"/>
  <c r="F130" i="21"/>
  <c r="E130" i="21"/>
  <c r="D130" i="21"/>
  <c r="C130" i="21"/>
  <c r="B130" i="21"/>
  <c r="BE129" i="21"/>
  <c r="AZ129" i="21"/>
  <c r="AY129" i="21"/>
  <c r="AX129" i="21"/>
  <c r="AW129" i="21"/>
  <c r="AV129" i="21"/>
  <c r="AU129" i="21"/>
  <c r="AT129" i="21"/>
  <c r="AS129" i="21"/>
  <c r="AR129" i="21"/>
  <c r="AQ129" i="21"/>
  <c r="AP129" i="21"/>
  <c r="AO129" i="21"/>
  <c r="AN129" i="21"/>
  <c r="AM129" i="21"/>
  <c r="AL129" i="21"/>
  <c r="AK129" i="21"/>
  <c r="AJ129" i="21"/>
  <c r="AI129" i="21"/>
  <c r="AH129" i="21"/>
  <c r="AG129" i="21"/>
  <c r="AF129" i="21"/>
  <c r="AE129" i="21"/>
  <c r="AD129" i="21"/>
  <c r="AC129" i="21"/>
  <c r="AB129" i="21"/>
  <c r="AA129" i="21"/>
  <c r="Z129" i="21"/>
  <c r="Y129" i="21"/>
  <c r="X129" i="21"/>
  <c r="W129" i="21"/>
  <c r="V129" i="21"/>
  <c r="U129" i="21"/>
  <c r="T129" i="21"/>
  <c r="S129" i="21"/>
  <c r="R129" i="21"/>
  <c r="Q129" i="21"/>
  <c r="P129" i="21"/>
  <c r="O129" i="21"/>
  <c r="N129" i="21"/>
  <c r="M129" i="21"/>
  <c r="L129" i="21"/>
  <c r="K129" i="21"/>
  <c r="J129" i="21"/>
  <c r="I129" i="21"/>
  <c r="H129" i="21"/>
  <c r="G129" i="21"/>
  <c r="F129" i="21"/>
  <c r="E129" i="21"/>
  <c r="D129" i="21"/>
  <c r="C129" i="21"/>
  <c r="B129" i="21"/>
  <c r="AZ128" i="21"/>
  <c r="AY128" i="21"/>
  <c r="AX128" i="21"/>
  <c r="AW128" i="21"/>
  <c r="AV128" i="21"/>
  <c r="AU128" i="21"/>
  <c r="AT128" i="21"/>
  <c r="AS128" i="21"/>
  <c r="AR128" i="21"/>
  <c r="AQ128" i="21"/>
  <c r="AP128" i="21"/>
  <c r="AO128" i="21"/>
  <c r="AN128" i="21"/>
  <c r="AM128" i="21"/>
  <c r="AL128" i="21"/>
  <c r="AK128" i="21"/>
  <c r="AJ128" i="21"/>
  <c r="AI128" i="21"/>
  <c r="AH128" i="21"/>
  <c r="AG128" i="21"/>
  <c r="AF128" i="21"/>
  <c r="AE128" i="21"/>
  <c r="AD128" i="21"/>
  <c r="AC128" i="21"/>
  <c r="AB128" i="21"/>
  <c r="AA128" i="21"/>
  <c r="Z128" i="21"/>
  <c r="Y128" i="21"/>
  <c r="X128" i="21"/>
  <c r="W128" i="21"/>
  <c r="V128" i="21"/>
  <c r="U128" i="21"/>
  <c r="T128" i="21"/>
  <c r="S128" i="21"/>
  <c r="R128" i="21"/>
  <c r="Q128" i="21"/>
  <c r="P128" i="21"/>
  <c r="O128" i="21"/>
  <c r="N128" i="21"/>
  <c r="M128" i="21"/>
  <c r="L128" i="21"/>
  <c r="K128" i="21"/>
  <c r="J128" i="21"/>
  <c r="I128" i="21"/>
  <c r="BE128" i="21" s="1"/>
  <c r="H128" i="21"/>
  <c r="G128" i="21"/>
  <c r="F128" i="21"/>
  <c r="E128" i="21"/>
  <c r="D128" i="21"/>
  <c r="C128" i="21"/>
  <c r="B128" i="21"/>
  <c r="BE127" i="21"/>
  <c r="AZ127" i="21"/>
  <c r="AY127" i="21"/>
  <c r="AX127" i="21"/>
  <c r="AW127" i="21"/>
  <c r="AV127" i="21"/>
  <c r="AU127" i="21"/>
  <c r="AT127" i="21"/>
  <c r="AS127" i="21"/>
  <c r="AR127" i="21"/>
  <c r="AQ127" i="21"/>
  <c r="AP127" i="21"/>
  <c r="AO127" i="21"/>
  <c r="AN127" i="21"/>
  <c r="AM127" i="21"/>
  <c r="AL127" i="21"/>
  <c r="AK127" i="21"/>
  <c r="AJ127" i="21"/>
  <c r="AI127" i="21"/>
  <c r="AH127" i="21"/>
  <c r="AG127" i="21"/>
  <c r="AF127" i="21"/>
  <c r="AE127" i="21"/>
  <c r="AD127" i="21"/>
  <c r="AC127" i="21"/>
  <c r="AB127" i="21"/>
  <c r="AA127" i="21"/>
  <c r="Z127" i="21"/>
  <c r="Y127" i="21"/>
  <c r="X127" i="21"/>
  <c r="W127" i="21"/>
  <c r="V127" i="21"/>
  <c r="U127" i="21"/>
  <c r="T127" i="21"/>
  <c r="S127" i="21"/>
  <c r="R127" i="21"/>
  <c r="Q127" i="21"/>
  <c r="P127" i="21"/>
  <c r="O127" i="21"/>
  <c r="N127" i="21"/>
  <c r="M127" i="21"/>
  <c r="L127" i="21"/>
  <c r="K127" i="21"/>
  <c r="J127" i="21"/>
  <c r="I127" i="21"/>
  <c r="H127" i="21"/>
  <c r="G127" i="21"/>
  <c r="F127" i="21"/>
  <c r="E127" i="21"/>
  <c r="D127" i="21"/>
  <c r="C127" i="21"/>
  <c r="B127" i="21"/>
  <c r="AZ126" i="21"/>
  <c r="AY126" i="21"/>
  <c r="AX126" i="21"/>
  <c r="AW126" i="21"/>
  <c r="AV126" i="21"/>
  <c r="AU126" i="21"/>
  <c r="AT126" i="21"/>
  <c r="AS126" i="21"/>
  <c r="AR126" i="21"/>
  <c r="AQ126" i="21"/>
  <c r="AP126" i="21"/>
  <c r="AO126" i="21"/>
  <c r="AN126" i="21"/>
  <c r="AM126" i="21"/>
  <c r="AL126" i="21"/>
  <c r="AK126" i="21"/>
  <c r="AJ126" i="21"/>
  <c r="AI126" i="21"/>
  <c r="AH126" i="21"/>
  <c r="AG126" i="21"/>
  <c r="AF126" i="21"/>
  <c r="AE126" i="21"/>
  <c r="AD126" i="21"/>
  <c r="AC126" i="21"/>
  <c r="AB126" i="21"/>
  <c r="AA126" i="21"/>
  <c r="Z126" i="21"/>
  <c r="Y126" i="21"/>
  <c r="X126" i="21"/>
  <c r="W126" i="21"/>
  <c r="V126" i="21"/>
  <c r="U126" i="21"/>
  <c r="T126" i="21"/>
  <c r="S126" i="21"/>
  <c r="R126" i="21"/>
  <c r="Q126" i="21"/>
  <c r="P126" i="21"/>
  <c r="O126" i="21"/>
  <c r="N126" i="21"/>
  <c r="M126" i="21"/>
  <c r="L126" i="21"/>
  <c r="K126" i="21"/>
  <c r="J126" i="21"/>
  <c r="I126" i="21"/>
  <c r="BE126" i="21" s="1"/>
  <c r="H126" i="21"/>
  <c r="G126" i="21"/>
  <c r="F126" i="21"/>
  <c r="E126" i="21"/>
  <c r="D126" i="21"/>
  <c r="C126" i="21"/>
  <c r="B126" i="21"/>
  <c r="BE125" i="21"/>
  <c r="AZ125" i="21"/>
  <c r="AY125" i="21"/>
  <c r="AX125" i="21"/>
  <c r="AW125" i="21"/>
  <c r="AV125" i="21"/>
  <c r="AU125" i="21"/>
  <c r="AT125" i="21"/>
  <c r="AS125" i="21"/>
  <c r="AR125" i="21"/>
  <c r="AQ125" i="21"/>
  <c r="AP125" i="21"/>
  <c r="AO125" i="21"/>
  <c r="AN125" i="21"/>
  <c r="AM125" i="21"/>
  <c r="AL125" i="21"/>
  <c r="AK125" i="21"/>
  <c r="AJ125" i="21"/>
  <c r="AI125" i="21"/>
  <c r="AH125" i="21"/>
  <c r="AG125" i="21"/>
  <c r="AF125" i="21"/>
  <c r="AE125" i="21"/>
  <c r="AD125" i="21"/>
  <c r="AC125" i="21"/>
  <c r="AB125" i="21"/>
  <c r="AA125" i="21"/>
  <c r="Z125" i="21"/>
  <c r="Y125" i="21"/>
  <c r="X125" i="21"/>
  <c r="W125" i="21"/>
  <c r="V125" i="21"/>
  <c r="U125" i="21"/>
  <c r="T125" i="21"/>
  <c r="S125" i="21"/>
  <c r="R125" i="21"/>
  <c r="Q125" i="21"/>
  <c r="P125" i="21"/>
  <c r="O125" i="21"/>
  <c r="N125" i="21"/>
  <c r="M125" i="21"/>
  <c r="L125" i="21"/>
  <c r="K125" i="21"/>
  <c r="J125" i="21"/>
  <c r="I125" i="21"/>
  <c r="H125" i="21"/>
  <c r="G125" i="21"/>
  <c r="F125" i="21"/>
  <c r="E125" i="21"/>
  <c r="D125" i="21"/>
  <c r="C125" i="21"/>
  <c r="B125" i="21"/>
  <c r="AZ124" i="21"/>
  <c r="AY124" i="21"/>
  <c r="AX124" i="21"/>
  <c r="AW124" i="21"/>
  <c r="AV124" i="21"/>
  <c r="AU124" i="21"/>
  <c r="AT124" i="21"/>
  <c r="AS124" i="21"/>
  <c r="AR124" i="21"/>
  <c r="AQ124" i="21"/>
  <c r="AP124" i="21"/>
  <c r="AO124" i="21"/>
  <c r="AN124" i="21"/>
  <c r="AM124" i="21"/>
  <c r="AL124" i="21"/>
  <c r="AK124" i="21"/>
  <c r="AJ124" i="21"/>
  <c r="AI124" i="21"/>
  <c r="AH124" i="21"/>
  <c r="AG124" i="21"/>
  <c r="AF124" i="21"/>
  <c r="AE124" i="21"/>
  <c r="AD124" i="21"/>
  <c r="AC124" i="21"/>
  <c r="AB124" i="21"/>
  <c r="AA124" i="21"/>
  <c r="Z124" i="21"/>
  <c r="Y124" i="21"/>
  <c r="X124" i="21"/>
  <c r="W124" i="21"/>
  <c r="V124" i="21"/>
  <c r="U124" i="21"/>
  <c r="T124" i="21"/>
  <c r="S124" i="21"/>
  <c r="R124" i="21"/>
  <c r="Q124" i="21"/>
  <c r="P124" i="21"/>
  <c r="O124" i="21"/>
  <c r="N124" i="21"/>
  <c r="M124" i="21"/>
  <c r="L124" i="21"/>
  <c r="K124" i="21"/>
  <c r="J124" i="21"/>
  <c r="I124" i="21"/>
  <c r="BE124" i="21" s="1"/>
  <c r="H124" i="21"/>
  <c r="G124" i="21"/>
  <c r="F124" i="21"/>
  <c r="E124" i="21"/>
  <c r="D124" i="21"/>
  <c r="C124" i="21"/>
  <c r="B124" i="21"/>
  <c r="BE123" i="21"/>
  <c r="AZ123" i="21"/>
  <c r="AY123" i="21"/>
  <c r="AX123" i="21"/>
  <c r="AW123" i="21"/>
  <c r="AV123" i="21"/>
  <c r="AU123" i="21"/>
  <c r="AT123" i="21"/>
  <c r="AS123" i="21"/>
  <c r="AR123" i="21"/>
  <c r="AQ123" i="21"/>
  <c r="AP123" i="21"/>
  <c r="AO123" i="21"/>
  <c r="AN123" i="21"/>
  <c r="AM123" i="21"/>
  <c r="AL123" i="21"/>
  <c r="AK123" i="21"/>
  <c r="AJ123" i="21"/>
  <c r="AI123" i="21"/>
  <c r="AH123" i="21"/>
  <c r="AG123" i="21"/>
  <c r="AF123" i="21"/>
  <c r="AE123" i="21"/>
  <c r="AD123" i="21"/>
  <c r="AC123" i="21"/>
  <c r="AB123" i="21"/>
  <c r="AA123" i="21"/>
  <c r="Z123" i="21"/>
  <c r="Y123" i="21"/>
  <c r="X123" i="21"/>
  <c r="W123" i="21"/>
  <c r="V123" i="21"/>
  <c r="U123" i="21"/>
  <c r="T123" i="21"/>
  <c r="S123" i="21"/>
  <c r="R123" i="21"/>
  <c r="Q123" i="21"/>
  <c r="P123" i="21"/>
  <c r="O123" i="21"/>
  <c r="N123" i="21"/>
  <c r="M123" i="21"/>
  <c r="L123" i="21"/>
  <c r="K123" i="21"/>
  <c r="J123" i="21"/>
  <c r="I123" i="21"/>
  <c r="H123" i="21"/>
  <c r="G123" i="21"/>
  <c r="F123" i="21"/>
  <c r="E123" i="21"/>
  <c r="D123" i="21"/>
  <c r="C123" i="21"/>
  <c r="B123" i="21"/>
  <c r="AZ122" i="21"/>
  <c r="AY122" i="21"/>
  <c r="AX122" i="21"/>
  <c r="AW122" i="21"/>
  <c r="AV122" i="21"/>
  <c r="AU122" i="21"/>
  <c r="AT122" i="21"/>
  <c r="AS122" i="21"/>
  <c r="AR122" i="21"/>
  <c r="AQ122" i="21"/>
  <c r="AP122" i="21"/>
  <c r="AO122" i="21"/>
  <c r="AN122" i="21"/>
  <c r="AM122" i="21"/>
  <c r="AL122" i="21"/>
  <c r="AK122" i="21"/>
  <c r="AJ122" i="21"/>
  <c r="AI122" i="21"/>
  <c r="AH122" i="21"/>
  <c r="AG122" i="21"/>
  <c r="AF122" i="21"/>
  <c r="AE122" i="21"/>
  <c r="AD122" i="21"/>
  <c r="AC122" i="21"/>
  <c r="AB122" i="21"/>
  <c r="AA122" i="21"/>
  <c r="Z122" i="21"/>
  <c r="Y122" i="21"/>
  <c r="X122" i="21"/>
  <c r="W122" i="21"/>
  <c r="V122" i="21"/>
  <c r="U122" i="21"/>
  <c r="T122" i="21"/>
  <c r="S122" i="21"/>
  <c r="R122" i="21"/>
  <c r="Q122" i="21"/>
  <c r="P122" i="21"/>
  <c r="O122" i="21"/>
  <c r="N122" i="21"/>
  <c r="M122" i="21"/>
  <c r="L122" i="21"/>
  <c r="K122" i="21"/>
  <c r="J122" i="21"/>
  <c r="I122" i="21"/>
  <c r="H122" i="21"/>
  <c r="G122" i="21"/>
  <c r="F122" i="21"/>
  <c r="E122" i="21"/>
  <c r="D122" i="21"/>
  <c r="C122" i="21"/>
  <c r="B122" i="21"/>
  <c r="BE121" i="21"/>
  <c r="AZ121" i="21"/>
  <c r="AY121" i="21"/>
  <c r="AX121" i="21"/>
  <c r="AW121" i="21"/>
  <c r="AV121" i="21"/>
  <c r="AU121" i="21"/>
  <c r="AT121" i="21"/>
  <c r="AS121" i="21"/>
  <c r="AR121" i="21"/>
  <c r="AQ121" i="21"/>
  <c r="AP121" i="21"/>
  <c r="AO121" i="21"/>
  <c r="AN121" i="21"/>
  <c r="AM121" i="21"/>
  <c r="AL121" i="21"/>
  <c r="AK121" i="21"/>
  <c r="AJ121" i="21"/>
  <c r="AI121" i="21"/>
  <c r="AH121" i="21"/>
  <c r="AG121" i="21"/>
  <c r="AF121" i="21"/>
  <c r="AE121" i="21"/>
  <c r="AD121" i="21"/>
  <c r="AC121" i="21"/>
  <c r="AB121" i="21"/>
  <c r="AA121" i="21"/>
  <c r="Z121" i="21"/>
  <c r="Y121" i="21"/>
  <c r="X121" i="21"/>
  <c r="W121" i="21"/>
  <c r="V121" i="21"/>
  <c r="U121" i="21"/>
  <c r="T121" i="21"/>
  <c r="S121" i="21"/>
  <c r="R121" i="21"/>
  <c r="Q121" i="21"/>
  <c r="P121" i="21"/>
  <c r="O121" i="21"/>
  <c r="N121" i="21"/>
  <c r="M121" i="21"/>
  <c r="L121" i="21"/>
  <c r="K121" i="21"/>
  <c r="J121" i="21"/>
  <c r="I121" i="21"/>
  <c r="H121" i="21"/>
  <c r="G121" i="21"/>
  <c r="F121" i="21"/>
  <c r="E121" i="21"/>
  <c r="D121" i="21"/>
  <c r="C121" i="21"/>
  <c r="B121" i="21"/>
  <c r="AZ120" i="21"/>
  <c r="AY120" i="21"/>
  <c r="AX120" i="21"/>
  <c r="AW120" i="21"/>
  <c r="AV120" i="21"/>
  <c r="AU120" i="21"/>
  <c r="AT120" i="21"/>
  <c r="AS120" i="21"/>
  <c r="AR120" i="21"/>
  <c r="AQ120" i="21"/>
  <c r="AP120" i="21"/>
  <c r="AO120" i="21"/>
  <c r="AN120" i="21"/>
  <c r="AM120" i="21"/>
  <c r="AL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J120" i="21"/>
  <c r="I120" i="21"/>
  <c r="H120" i="21"/>
  <c r="G120" i="21"/>
  <c r="F120" i="21"/>
  <c r="E120" i="21"/>
  <c r="D120" i="21"/>
  <c r="C120" i="21"/>
  <c r="B120" i="21"/>
  <c r="BE119" i="21"/>
  <c r="AZ119" i="21"/>
  <c r="AY119" i="21"/>
  <c r="AX119" i="21"/>
  <c r="AW119" i="21"/>
  <c r="AV119" i="21"/>
  <c r="AU119" i="21"/>
  <c r="AT119" i="21"/>
  <c r="AS119" i="21"/>
  <c r="AR119" i="21"/>
  <c r="AQ119" i="21"/>
  <c r="AP119" i="21"/>
  <c r="AO119" i="21"/>
  <c r="AN119" i="21"/>
  <c r="AM119" i="21"/>
  <c r="AL119" i="21"/>
  <c r="AK119" i="21"/>
  <c r="AJ119" i="21"/>
  <c r="AI119" i="21"/>
  <c r="AH119" i="21"/>
  <c r="AG119" i="21"/>
  <c r="AF119" i="21"/>
  <c r="AE119" i="21"/>
  <c r="AD119" i="21"/>
  <c r="AC119" i="21"/>
  <c r="AB119" i="21"/>
  <c r="AA119" i="21"/>
  <c r="Z119" i="21"/>
  <c r="Y119" i="21"/>
  <c r="X119" i="21"/>
  <c r="W119" i="21"/>
  <c r="V119" i="21"/>
  <c r="U119" i="21"/>
  <c r="T119" i="21"/>
  <c r="S119" i="21"/>
  <c r="R119" i="21"/>
  <c r="Q119" i="21"/>
  <c r="P119" i="21"/>
  <c r="O119" i="21"/>
  <c r="N119" i="21"/>
  <c r="M119" i="21"/>
  <c r="L119" i="21"/>
  <c r="K119" i="21"/>
  <c r="J119" i="21"/>
  <c r="I119" i="21"/>
  <c r="H119" i="21"/>
  <c r="G119" i="21"/>
  <c r="F119" i="21"/>
  <c r="E119" i="21"/>
  <c r="D119" i="21"/>
  <c r="C119" i="21"/>
  <c r="B119" i="21"/>
  <c r="AZ118" i="21"/>
  <c r="AY118" i="21"/>
  <c r="AX118" i="21"/>
  <c r="AW118" i="21"/>
  <c r="AV118" i="21"/>
  <c r="AU118" i="21"/>
  <c r="AT118" i="21"/>
  <c r="AS118" i="21"/>
  <c r="AR118" i="21"/>
  <c r="AQ118" i="21"/>
  <c r="AP118" i="21"/>
  <c r="AO118" i="21"/>
  <c r="AN118" i="21"/>
  <c r="AM118" i="21"/>
  <c r="AL118" i="21"/>
  <c r="AK118" i="21"/>
  <c r="AJ118" i="21"/>
  <c r="AI118" i="21"/>
  <c r="AH118" i="21"/>
  <c r="AG118" i="21"/>
  <c r="AF118" i="21"/>
  <c r="AE118" i="21"/>
  <c r="AD118" i="21"/>
  <c r="AC118" i="21"/>
  <c r="AB118" i="21"/>
  <c r="AA118" i="21"/>
  <c r="Z118" i="21"/>
  <c r="Y118" i="21"/>
  <c r="X118" i="21"/>
  <c r="W118" i="21"/>
  <c r="V118" i="21"/>
  <c r="U118" i="21"/>
  <c r="T118" i="21"/>
  <c r="S118" i="21"/>
  <c r="R118" i="21"/>
  <c r="Q118" i="21"/>
  <c r="P118" i="21"/>
  <c r="O118" i="21"/>
  <c r="N118" i="21"/>
  <c r="M118" i="21"/>
  <c r="L118" i="21"/>
  <c r="K118" i="21"/>
  <c r="J118" i="21"/>
  <c r="I118" i="21"/>
  <c r="H118" i="21"/>
  <c r="G118" i="21"/>
  <c r="F118" i="21"/>
  <c r="E118" i="21"/>
  <c r="D118" i="21"/>
  <c r="C118" i="21"/>
  <c r="B118" i="21"/>
  <c r="BE117" i="21"/>
  <c r="AZ117" i="21"/>
  <c r="AY117" i="21"/>
  <c r="AX117" i="21"/>
  <c r="AW117" i="21"/>
  <c r="AV117" i="21"/>
  <c r="AU117" i="21"/>
  <c r="AT117" i="21"/>
  <c r="AS117" i="21"/>
  <c r="AR117" i="21"/>
  <c r="AQ117" i="21"/>
  <c r="AP117" i="21"/>
  <c r="AO117" i="21"/>
  <c r="AN117" i="21"/>
  <c r="AM117" i="21"/>
  <c r="AL117" i="21"/>
  <c r="AK117" i="21"/>
  <c r="AJ117" i="21"/>
  <c r="AI117" i="21"/>
  <c r="AH117" i="21"/>
  <c r="AG117" i="21"/>
  <c r="AF117" i="21"/>
  <c r="AE117" i="21"/>
  <c r="AD117" i="21"/>
  <c r="AC117" i="21"/>
  <c r="AB117" i="21"/>
  <c r="AA117" i="21"/>
  <c r="Z117" i="21"/>
  <c r="Y117" i="21"/>
  <c r="X117" i="21"/>
  <c r="W117" i="21"/>
  <c r="V117" i="21"/>
  <c r="U117" i="21"/>
  <c r="T117" i="21"/>
  <c r="S117" i="21"/>
  <c r="R117" i="21"/>
  <c r="Q117" i="21"/>
  <c r="P117" i="21"/>
  <c r="O117" i="21"/>
  <c r="N117" i="21"/>
  <c r="M117" i="21"/>
  <c r="L117" i="21"/>
  <c r="K117" i="21"/>
  <c r="J117" i="21"/>
  <c r="I117" i="21"/>
  <c r="H117" i="21"/>
  <c r="G117" i="21"/>
  <c r="F117" i="21"/>
  <c r="E117" i="21"/>
  <c r="D117" i="21"/>
  <c r="C117" i="21"/>
  <c r="B117" i="21"/>
  <c r="AZ116" i="21"/>
  <c r="AY116" i="21"/>
  <c r="AX116" i="21"/>
  <c r="AW116" i="21"/>
  <c r="AV116" i="21"/>
  <c r="AU116" i="21"/>
  <c r="AT116" i="21"/>
  <c r="AS116" i="21"/>
  <c r="AR116" i="21"/>
  <c r="AQ116" i="21"/>
  <c r="AP116" i="21"/>
  <c r="AO116" i="21"/>
  <c r="AN116" i="21"/>
  <c r="AM116" i="21"/>
  <c r="AL116" i="21"/>
  <c r="AK116" i="21"/>
  <c r="AJ116" i="21"/>
  <c r="AI116" i="21"/>
  <c r="AH116" i="21"/>
  <c r="AG116" i="21"/>
  <c r="AF116" i="21"/>
  <c r="AE116" i="21"/>
  <c r="AD116" i="21"/>
  <c r="AC116" i="21"/>
  <c r="AB116" i="21"/>
  <c r="AA116" i="21"/>
  <c r="Z116" i="21"/>
  <c r="Y116" i="21"/>
  <c r="X116" i="21"/>
  <c r="W116" i="21"/>
  <c r="V116" i="21"/>
  <c r="U116" i="21"/>
  <c r="T116" i="21"/>
  <c r="S116" i="21"/>
  <c r="R116" i="21"/>
  <c r="Q116" i="21"/>
  <c r="P116" i="21"/>
  <c r="O116" i="21"/>
  <c r="N116" i="21"/>
  <c r="M116" i="21"/>
  <c r="L116" i="21"/>
  <c r="K116" i="21"/>
  <c r="J116" i="21"/>
  <c r="I116" i="21"/>
  <c r="H116" i="21"/>
  <c r="G116" i="21"/>
  <c r="F116" i="21"/>
  <c r="E116" i="21"/>
  <c r="D116" i="21"/>
  <c r="C116" i="21"/>
  <c r="B116" i="21"/>
  <c r="BE115" i="21"/>
  <c r="AZ115" i="21"/>
  <c r="AY115" i="21"/>
  <c r="AX115" i="21"/>
  <c r="AW115" i="21"/>
  <c r="AV115" i="21"/>
  <c r="AU115" i="21"/>
  <c r="AT115" i="21"/>
  <c r="AS115" i="21"/>
  <c r="AR115" i="21"/>
  <c r="AQ115" i="21"/>
  <c r="AP115" i="21"/>
  <c r="AO115" i="21"/>
  <c r="AN115" i="21"/>
  <c r="AM115" i="21"/>
  <c r="AL115" i="21"/>
  <c r="AK115" i="21"/>
  <c r="AJ115" i="21"/>
  <c r="AI115" i="21"/>
  <c r="AH115" i="21"/>
  <c r="AG115" i="21"/>
  <c r="AF115" i="21"/>
  <c r="AE115" i="21"/>
  <c r="AD115" i="21"/>
  <c r="AC115" i="21"/>
  <c r="AB115" i="21"/>
  <c r="AA115" i="21"/>
  <c r="Z115" i="21"/>
  <c r="Y115" i="21"/>
  <c r="X115" i="21"/>
  <c r="W115" i="21"/>
  <c r="V115" i="21"/>
  <c r="U115" i="21"/>
  <c r="T115" i="21"/>
  <c r="S115" i="21"/>
  <c r="R115" i="21"/>
  <c r="Q115" i="21"/>
  <c r="P115" i="21"/>
  <c r="O115" i="21"/>
  <c r="N115" i="21"/>
  <c r="M115" i="21"/>
  <c r="L115" i="21"/>
  <c r="K115" i="21"/>
  <c r="J115" i="21"/>
  <c r="I115" i="21"/>
  <c r="H115" i="21"/>
  <c r="G115" i="21"/>
  <c r="F115" i="21"/>
  <c r="E115" i="21"/>
  <c r="D115" i="21"/>
  <c r="C115" i="21"/>
  <c r="B115" i="21"/>
  <c r="AZ114" i="21"/>
  <c r="AY114" i="21"/>
  <c r="AX114" i="21"/>
  <c r="AW114" i="21"/>
  <c r="AV114" i="21"/>
  <c r="AU114" i="21"/>
  <c r="AT114" i="21"/>
  <c r="AS114" i="21"/>
  <c r="AR114" i="21"/>
  <c r="AQ114" i="21"/>
  <c r="AP114" i="21"/>
  <c r="AO114" i="21"/>
  <c r="AN114" i="21"/>
  <c r="AM114" i="21"/>
  <c r="AL114" i="21"/>
  <c r="AK114" i="21"/>
  <c r="AJ114" i="21"/>
  <c r="AI114" i="21"/>
  <c r="AH114" i="21"/>
  <c r="AG114" i="21"/>
  <c r="AF114" i="21"/>
  <c r="AE114" i="21"/>
  <c r="AD114" i="21"/>
  <c r="AC114" i="21"/>
  <c r="AB114" i="21"/>
  <c r="AA114" i="21"/>
  <c r="Z114" i="21"/>
  <c r="Y114" i="21"/>
  <c r="X114" i="21"/>
  <c r="W114" i="21"/>
  <c r="V114" i="21"/>
  <c r="U114" i="21"/>
  <c r="T114" i="21"/>
  <c r="S114" i="21"/>
  <c r="R114" i="21"/>
  <c r="Q114" i="21"/>
  <c r="P114" i="21"/>
  <c r="O114" i="21"/>
  <c r="N114" i="21"/>
  <c r="M114" i="21"/>
  <c r="L114" i="21"/>
  <c r="K114" i="21"/>
  <c r="J114" i="21"/>
  <c r="I114" i="21"/>
  <c r="H114" i="21"/>
  <c r="G114" i="21"/>
  <c r="F114" i="21"/>
  <c r="E114" i="21"/>
  <c r="D114" i="21"/>
  <c r="C114" i="21"/>
  <c r="B114" i="21"/>
  <c r="BE113" i="21"/>
  <c r="AZ113" i="21"/>
  <c r="AY113" i="21"/>
  <c r="AX113" i="21"/>
  <c r="AW113" i="21"/>
  <c r="AV113" i="21"/>
  <c r="AU113" i="21"/>
  <c r="AT113" i="21"/>
  <c r="AS113" i="21"/>
  <c r="AR113" i="21"/>
  <c r="AQ113" i="21"/>
  <c r="AP113" i="21"/>
  <c r="AO113" i="21"/>
  <c r="AN113" i="21"/>
  <c r="AM113" i="21"/>
  <c r="AL113" i="21"/>
  <c r="AK113" i="21"/>
  <c r="AJ113" i="21"/>
  <c r="AI113" i="21"/>
  <c r="AH113" i="21"/>
  <c r="AG113" i="21"/>
  <c r="AF113" i="21"/>
  <c r="AE113" i="21"/>
  <c r="AD113" i="21"/>
  <c r="AC113" i="21"/>
  <c r="AB113" i="21"/>
  <c r="AA113" i="21"/>
  <c r="Z113" i="21"/>
  <c r="Y113" i="21"/>
  <c r="X113" i="21"/>
  <c r="W113" i="21"/>
  <c r="V113" i="21"/>
  <c r="U113" i="21"/>
  <c r="T113" i="21"/>
  <c r="S113" i="21"/>
  <c r="R113" i="21"/>
  <c r="Q113" i="21"/>
  <c r="P113" i="21"/>
  <c r="O113" i="21"/>
  <c r="N113" i="21"/>
  <c r="M113" i="21"/>
  <c r="L113" i="21"/>
  <c r="K113" i="21"/>
  <c r="J113" i="21"/>
  <c r="I113" i="21"/>
  <c r="H113" i="21"/>
  <c r="G113" i="21"/>
  <c r="F113" i="21"/>
  <c r="E113" i="21"/>
  <c r="D113" i="21"/>
  <c r="C113" i="21"/>
  <c r="B113" i="21"/>
  <c r="AZ112" i="21"/>
  <c r="AY112" i="21"/>
  <c r="AX112" i="21"/>
  <c r="AW112" i="21"/>
  <c r="AV112" i="21"/>
  <c r="AU112" i="21"/>
  <c r="AT112" i="21"/>
  <c r="AS112" i="21"/>
  <c r="AR112" i="21"/>
  <c r="AQ112" i="21"/>
  <c r="AP112" i="21"/>
  <c r="AO112" i="21"/>
  <c r="AN112" i="21"/>
  <c r="AM112" i="21"/>
  <c r="AL112" i="21"/>
  <c r="AK112" i="21"/>
  <c r="AJ112" i="21"/>
  <c r="AI112" i="21"/>
  <c r="AH112" i="21"/>
  <c r="AG112" i="21"/>
  <c r="AF112" i="21"/>
  <c r="AE112" i="21"/>
  <c r="AD112" i="21"/>
  <c r="AC112" i="21"/>
  <c r="AB112" i="21"/>
  <c r="AA112" i="21"/>
  <c r="Z112" i="21"/>
  <c r="Y112" i="21"/>
  <c r="X112" i="21"/>
  <c r="W112" i="21"/>
  <c r="V112" i="21"/>
  <c r="U112" i="21"/>
  <c r="T112" i="21"/>
  <c r="S112" i="21"/>
  <c r="R112" i="21"/>
  <c r="Q112" i="21"/>
  <c r="P112" i="21"/>
  <c r="O112" i="21"/>
  <c r="N112" i="21"/>
  <c r="M112" i="21"/>
  <c r="L112" i="21"/>
  <c r="K112" i="21"/>
  <c r="J112" i="21"/>
  <c r="I112" i="21"/>
  <c r="H112" i="21"/>
  <c r="G112" i="21"/>
  <c r="F112" i="21"/>
  <c r="E112" i="21"/>
  <c r="D112" i="21"/>
  <c r="C112" i="21"/>
  <c r="B112" i="21"/>
  <c r="BE111" i="21"/>
  <c r="AZ111" i="21"/>
  <c r="AY111" i="21"/>
  <c r="AX111" i="21"/>
  <c r="AW111" i="21"/>
  <c r="AV111" i="21"/>
  <c r="AU111" i="21"/>
  <c r="AT111" i="21"/>
  <c r="AS111" i="21"/>
  <c r="AR111" i="21"/>
  <c r="AQ111" i="21"/>
  <c r="AP111" i="21"/>
  <c r="AO111" i="21"/>
  <c r="AN111" i="21"/>
  <c r="AM111" i="21"/>
  <c r="AL111" i="21"/>
  <c r="AK111" i="21"/>
  <c r="AJ111" i="21"/>
  <c r="AI111" i="21"/>
  <c r="AH111" i="21"/>
  <c r="AG111" i="21"/>
  <c r="AF111" i="21"/>
  <c r="AE111" i="21"/>
  <c r="AD111" i="21"/>
  <c r="AC111" i="21"/>
  <c r="AB111" i="21"/>
  <c r="AA111" i="21"/>
  <c r="Z111" i="21"/>
  <c r="Y111" i="21"/>
  <c r="X111" i="21"/>
  <c r="W111" i="21"/>
  <c r="V111" i="21"/>
  <c r="U111" i="21"/>
  <c r="T111" i="21"/>
  <c r="S111" i="21"/>
  <c r="R111" i="21"/>
  <c r="Q111" i="21"/>
  <c r="P111" i="21"/>
  <c r="O111" i="21"/>
  <c r="N111" i="21"/>
  <c r="M111" i="21"/>
  <c r="L111" i="21"/>
  <c r="K111" i="21"/>
  <c r="J111" i="21"/>
  <c r="I111" i="21"/>
  <c r="H111" i="21"/>
  <c r="G111" i="21"/>
  <c r="F111" i="21"/>
  <c r="E111" i="21"/>
  <c r="D111" i="21"/>
  <c r="C111" i="21"/>
  <c r="B111" i="21"/>
  <c r="AZ110" i="21"/>
  <c r="AY110" i="21"/>
  <c r="AX110" i="21"/>
  <c r="AW110" i="21"/>
  <c r="AV110" i="21"/>
  <c r="AU110" i="21"/>
  <c r="AT110" i="21"/>
  <c r="AS110" i="21"/>
  <c r="AR110" i="21"/>
  <c r="AQ110" i="21"/>
  <c r="AP110" i="21"/>
  <c r="AO110" i="21"/>
  <c r="AN110" i="21"/>
  <c r="AM110" i="21"/>
  <c r="AL110" i="21"/>
  <c r="AK110" i="21"/>
  <c r="AJ110" i="21"/>
  <c r="AI110" i="21"/>
  <c r="AH110" i="21"/>
  <c r="AG110" i="21"/>
  <c r="AF110" i="21"/>
  <c r="AE110" i="21"/>
  <c r="AD110" i="21"/>
  <c r="AC110" i="21"/>
  <c r="AB110" i="21"/>
  <c r="AA110" i="21"/>
  <c r="Z110" i="21"/>
  <c r="Y110" i="21"/>
  <c r="X110" i="21"/>
  <c r="W110" i="21"/>
  <c r="V110" i="21"/>
  <c r="U110" i="21"/>
  <c r="T110" i="21"/>
  <c r="S110" i="21"/>
  <c r="R110" i="21"/>
  <c r="Q110" i="21"/>
  <c r="P110" i="21"/>
  <c r="O110" i="21"/>
  <c r="N110" i="21"/>
  <c r="M110" i="21"/>
  <c r="L110" i="21"/>
  <c r="K110" i="21"/>
  <c r="J110" i="21"/>
  <c r="I110" i="21"/>
  <c r="H110" i="21"/>
  <c r="G110" i="21"/>
  <c r="F110" i="21"/>
  <c r="E110" i="21"/>
  <c r="D110" i="21"/>
  <c r="C110" i="21"/>
  <c r="B110" i="21"/>
  <c r="BE109" i="21"/>
  <c r="AZ109" i="21"/>
  <c r="AY109" i="21"/>
  <c r="AX109" i="21"/>
  <c r="AW109" i="21"/>
  <c r="AV109" i="21"/>
  <c r="AU109" i="21"/>
  <c r="AT109" i="21"/>
  <c r="AS109" i="21"/>
  <c r="AR109" i="21"/>
  <c r="AQ109" i="21"/>
  <c r="AP109" i="21"/>
  <c r="AO109" i="21"/>
  <c r="AN109" i="21"/>
  <c r="AM109" i="21"/>
  <c r="AL109" i="21"/>
  <c r="AK109" i="21"/>
  <c r="AJ109" i="21"/>
  <c r="AI109" i="21"/>
  <c r="AH109" i="21"/>
  <c r="AG109" i="21"/>
  <c r="AF109" i="21"/>
  <c r="AE109" i="21"/>
  <c r="AD109" i="21"/>
  <c r="AC109" i="21"/>
  <c r="AB109" i="21"/>
  <c r="AA109" i="21"/>
  <c r="Z109" i="21"/>
  <c r="Y109" i="21"/>
  <c r="X109" i="21"/>
  <c r="W109" i="21"/>
  <c r="V109" i="21"/>
  <c r="U109" i="21"/>
  <c r="T109" i="21"/>
  <c r="S109" i="21"/>
  <c r="R109" i="21"/>
  <c r="Q109" i="21"/>
  <c r="P109" i="21"/>
  <c r="O109" i="21"/>
  <c r="N109" i="21"/>
  <c r="M109" i="21"/>
  <c r="L109" i="21"/>
  <c r="K109" i="21"/>
  <c r="J109" i="21"/>
  <c r="I109" i="21"/>
  <c r="H109" i="21"/>
  <c r="G109" i="21"/>
  <c r="F109" i="21"/>
  <c r="E109" i="21"/>
  <c r="D109" i="21"/>
  <c r="C109" i="21"/>
  <c r="B109" i="21"/>
  <c r="AZ108" i="21"/>
  <c r="AY108" i="21"/>
  <c r="AX108" i="21"/>
  <c r="AW108" i="21"/>
  <c r="AV108" i="21"/>
  <c r="AU108" i="21"/>
  <c r="AT108" i="21"/>
  <c r="AS108" i="21"/>
  <c r="AR108" i="21"/>
  <c r="AQ108" i="21"/>
  <c r="AP108" i="21"/>
  <c r="AO108" i="21"/>
  <c r="AN108" i="21"/>
  <c r="AM108" i="21"/>
  <c r="AL108" i="21"/>
  <c r="AK108" i="21"/>
  <c r="AJ108" i="21"/>
  <c r="AI108" i="21"/>
  <c r="AH108" i="21"/>
  <c r="AG108" i="21"/>
  <c r="AF108" i="21"/>
  <c r="AE108" i="21"/>
  <c r="AD108" i="21"/>
  <c r="AC108" i="21"/>
  <c r="AB108" i="21"/>
  <c r="AA108" i="21"/>
  <c r="Z108" i="21"/>
  <c r="Y108" i="21"/>
  <c r="X108" i="21"/>
  <c r="W108" i="21"/>
  <c r="V108" i="21"/>
  <c r="U108" i="21"/>
  <c r="T108" i="21"/>
  <c r="S108" i="21"/>
  <c r="R108" i="21"/>
  <c r="Q108" i="21"/>
  <c r="P108" i="21"/>
  <c r="O108" i="21"/>
  <c r="N108" i="21"/>
  <c r="M108" i="21"/>
  <c r="L108" i="21"/>
  <c r="K108" i="21"/>
  <c r="J108" i="21"/>
  <c r="I108" i="21"/>
  <c r="H108" i="21"/>
  <c r="G108" i="21"/>
  <c r="F108" i="21"/>
  <c r="E108" i="21"/>
  <c r="D108" i="21"/>
  <c r="C108" i="21"/>
  <c r="B108" i="21"/>
  <c r="BE107" i="21"/>
  <c r="AZ107" i="21"/>
  <c r="AY107" i="21"/>
  <c r="AX107" i="21"/>
  <c r="AW107" i="21"/>
  <c r="AV107" i="21"/>
  <c r="AU107" i="21"/>
  <c r="AT107" i="21"/>
  <c r="AS107" i="21"/>
  <c r="AR107" i="21"/>
  <c r="AQ107" i="21"/>
  <c r="AP107" i="21"/>
  <c r="AO107" i="21"/>
  <c r="AN107" i="21"/>
  <c r="AM107" i="21"/>
  <c r="AL107" i="21"/>
  <c r="AK107" i="21"/>
  <c r="AJ107" i="21"/>
  <c r="AI107" i="21"/>
  <c r="AH107" i="21"/>
  <c r="AG107" i="21"/>
  <c r="AF107" i="21"/>
  <c r="AE107" i="21"/>
  <c r="AD107" i="21"/>
  <c r="AC107" i="21"/>
  <c r="AB107" i="21"/>
  <c r="AA107" i="21"/>
  <c r="Z107" i="21"/>
  <c r="Y107" i="21"/>
  <c r="X107" i="21"/>
  <c r="W107" i="21"/>
  <c r="V107" i="21"/>
  <c r="U107" i="21"/>
  <c r="T107" i="21"/>
  <c r="S107" i="21"/>
  <c r="R107" i="21"/>
  <c r="Q107" i="21"/>
  <c r="P107" i="21"/>
  <c r="O107" i="21"/>
  <c r="N107" i="21"/>
  <c r="M107" i="21"/>
  <c r="L107" i="21"/>
  <c r="K107" i="21"/>
  <c r="J107" i="21"/>
  <c r="I107" i="21"/>
  <c r="H107" i="21"/>
  <c r="G107" i="21"/>
  <c r="F107" i="21"/>
  <c r="E107" i="21"/>
  <c r="D107" i="21"/>
  <c r="C107" i="21"/>
  <c r="B107" i="21"/>
  <c r="AZ106" i="21"/>
  <c r="AY106" i="21"/>
  <c r="AX106" i="21"/>
  <c r="AW106" i="21"/>
  <c r="AV106" i="21"/>
  <c r="AU106" i="21"/>
  <c r="AT106" i="21"/>
  <c r="AS106" i="21"/>
  <c r="AR106" i="21"/>
  <c r="AQ106" i="21"/>
  <c r="AP106" i="21"/>
  <c r="AO106" i="21"/>
  <c r="AN106" i="21"/>
  <c r="AM106" i="21"/>
  <c r="AL106" i="21"/>
  <c r="AK106" i="21"/>
  <c r="AJ106" i="21"/>
  <c r="AI106" i="21"/>
  <c r="AH106" i="21"/>
  <c r="AG106" i="21"/>
  <c r="AF106" i="21"/>
  <c r="AE106" i="21"/>
  <c r="AD106" i="21"/>
  <c r="AC106" i="21"/>
  <c r="AB106" i="21"/>
  <c r="AA106" i="21"/>
  <c r="Z106" i="21"/>
  <c r="Y106" i="21"/>
  <c r="X106" i="21"/>
  <c r="W106" i="21"/>
  <c r="V106" i="21"/>
  <c r="U106" i="21"/>
  <c r="T106" i="21"/>
  <c r="S106" i="21"/>
  <c r="R106" i="21"/>
  <c r="Q106" i="21"/>
  <c r="P106" i="21"/>
  <c r="O106" i="21"/>
  <c r="N106" i="21"/>
  <c r="M106" i="21"/>
  <c r="L106" i="21"/>
  <c r="K106" i="21"/>
  <c r="J106" i="21"/>
  <c r="I106" i="21"/>
  <c r="H106" i="21"/>
  <c r="G106" i="21"/>
  <c r="F106" i="21"/>
  <c r="E106" i="21"/>
  <c r="D106" i="21"/>
  <c r="C106" i="21"/>
  <c r="B106" i="21"/>
  <c r="BE105" i="21"/>
  <c r="AZ105" i="21"/>
  <c r="AY105" i="21"/>
  <c r="AX105" i="21"/>
  <c r="AW105" i="21"/>
  <c r="AV105" i="21"/>
  <c r="AU105" i="21"/>
  <c r="AT105" i="21"/>
  <c r="AS105" i="21"/>
  <c r="AR105" i="21"/>
  <c r="AQ105" i="21"/>
  <c r="AP105" i="21"/>
  <c r="AO105" i="21"/>
  <c r="AN105" i="21"/>
  <c r="AM105" i="21"/>
  <c r="AL105" i="21"/>
  <c r="AK105" i="21"/>
  <c r="AJ105" i="21"/>
  <c r="AI105" i="21"/>
  <c r="AH105" i="21"/>
  <c r="AG105" i="21"/>
  <c r="AF105" i="21"/>
  <c r="AE105" i="21"/>
  <c r="AD105" i="21"/>
  <c r="AC105" i="21"/>
  <c r="AB105" i="21"/>
  <c r="AA105" i="21"/>
  <c r="Z105" i="21"/>
  <c r="Y105" i="21"/>
  <c r="X105" i="21"/>
  <c r="W105" i="21"/>
  <c r="V105" i="21"/>
  <c r="U105" i="21"/>
  <c r="T105" i="21"/>
  <c r="S105" i="21"/>
  <c r="R105" i="21"/>
  <c r="Q105" i="21"/>
  <c r="P105" i="21"/>
  <c r="O105" i="21"/>
  <c r="N105" i="21"/>
  <c r="M105" i="21"/>
  <c r="L105" i="21"/>
  <c r="K105" i="21"/>
  <c r="J105" i="21"/>
  <c r="I105" i="21"/>
  <c r="H105" i="21"/>
  <c r="G105" i="21"/>
  <c r="F105" i="21"/>
  <c r="E105" i="21"/>
  <c r="D105" i="21"/>
  <c r="C105" i="21"/>
  <c r="B105" i="21"/>
  <c r="AZ104" i="21"/>
  <c r="AY104" i="21"/>
  <c r="AX104" i="21"/>
  <c r="AW104" i="21"/>
  <c r="AV104" i="21"/>
  <c r="AU104" i="21"/>
  <c r="AT104" i="21"/>
  <c r="AS104" i="21"/>
  <c r="AR104" i="21"/>
  <c r="AQ104" i="21"/>
  <c r="AP104" i="21"/>
  <c r="AO104" i="21"/>
  <c r="AN104" i="21"/>
  <c r="AM104" i="21"/>
  <c r="AL104" i="21"/>
  <c r="AK104" i="21"/>
  <c r="AJ104" i="21"/>
  <c r="AI104" i="21"/>
  <c r="AH104" i="21"/>
  <c r="AG104" i="21"/>
  <c r="AF104" i="21"/>
  <c r="AE104" i="21"/>
  <c r="AD104" i="21"/>
  <c r="AC104" i="21"/>
  <c r="AB104" i="21"/>
  <c r="AA104" i="21"/>
  <c r="Z104" i="21"/>
  <c r="Y104" i="21"/>
  <c r="X104" i="21"/>
  <c r="W104" i="21"/>
  <c r="V104" i="21"/>
  <c r="U104" i="21"/>
  <c r="T104" i="21"/>
  <c r="S104" i="21"/>
  <c r="R104" i="21"/>
  <c r="Q104" i="21"/>
  <c r="P104" i="21"/>
  <c r="O104" i="21"/>
  <c r="N104" i="21"/>
  <c r="M104" i="21"/>
  <c r="L104" i="21"/>
  <c r="K104" i="21"/>
  <c r="J104" i="21"/>
  <c r="I104" i="21"/>
  <c r="H104" i="21"/>
  <c r="G104" i="21"/>
  <c r="F104" i="21"/>
  <c r="E104" i="21"/>
  <c r="D104" i="21"/>
  <c r="C104" i="21"/>
  <c r="B104" i="21"/>
  <c r="BE103" i="21"/>
  <c r="AZ103" i="21"/>
  <c r="AY103" i="21"/>
  <c r="AX103" i="21"/>
  <c r="AW103" i="21"/>
  <c r="AV103" i="21"/>
  <c r="AU103" i="21"/>
  <c r="AT103" i="21"/>
  <c r="AS103" i="21"/>
  <c r="AR103" i="21"/>
  <c r="AQ103" i="21"/>
  <c r="AP103" i="21"/>
  <c r="AO103" i="21"/>
  <c r="AN103" i="21"/>
  <c r="AM103" i="21"/>
  <c r="AL103" i="21"/>
  <c r="AK103" i="21"/>
  <c r="AJ103" i="21"/>
  <c r="AI103" i="21"/>
  <c r="AH103" i="21"/>
  <c r="AG103" i="21"/>
  <c r="AF103" i="21"/>
  <c r="AE103" i="21"/>
  <c r="AD103" i="21"/>
  <c r="AC103" i="21"/>
  <c r="AB103" i="21"/>
  <c r="AA103" i="21"/>
  <c r="Z103" i="21"/>
  <c r="Y103" i="21"/>
  <c r="X103" i="21"/>
  <c r="W103" i="21"/>
  <c r="V103" i="21"/>
  <c r="U103" i="21"/>
  <c r="T103" i="21"/>
  <c r="S103" i="21"/>
  <c r="R103" i="21"/>
  <c r="Q103" i="21"/>
  <c r="P103" i="21"/>
  <c r="O103" i="21"/>
  <c r="N103" i="21"/>
  <c r="M103" i="21"/>
  <c r="L103" i="21"/>
  <c r="K103" i="21"/>
  <c r="J103" i="21"/>
  <c r="I103" i="21"/>
  <c r="H103" i="21"/>
  <c r="G103" i="21"/>
  <c r="F103" i="21"/>
  <c r="E103" i="21"/>
  <c r="D103" i="21"/>
  <c r="C103" i="21"/>
  <c r="B103" i="21"/>
  <c r="AZ102" i="21"/>
  <c r="AY102" i="21"/>
  <c r="AX102" i="21"/>
  <c r="AW102" i="21"/>
  <c r="AV102" i="21"/>
  <c r="AU102" i="21"/>
  <c r="AT102" i="21"/>
  <c r="AS102" i="21"/>
  <c r="AR102" i="21"/>
  <c r="AQ102" i="21"/>
  <c r="AP102" i="21"/>
  <c r="AO102" i="21"/>
  <c r="AN102" i="21"/>
  <c r="AM102" i="21"/>
  <c r="AL102" i="21"/>
  <c r="AK102" i="21"/>
  <c r="AJ102" i="21"/>
  <c r="AI102" i="21"/>
  <c r="AH102" i="21"/>
  <c r="AG102" i="21"/>
  <c r="AF102" i="21"/>
  <c r="AE102" i="21"/>
  <c r="AD102" i="21"/>
  <c r="AC102" i="21"/>
  <c r="AB102" i="21"/>
  <c r="AA102" i="21"/>
  <c r="Z102" i="21"/>
  <c r="Y102" i="21"/>
  <c r="X102" i="21"/>
  <c r="W102" i="21"/>
  <c r="V102" i="21"/>
  <c r="U102" i="21"/>
  <c r="T102" i="21"/>
  <c r="S102" i="21"/>
  <c r="R102" i="21"/>
  <c r="Q102" i="21"/>
  <c r="P102" i="21"/>
  <c r="O102" i="21"/>
  <c r="N102" i="21"/>
  <c r="M102" i="21"/>
  <c r="L102" i="21"/>
  <c r="K102" i="21"/>
  <c r="J102" i="21"/>
  <c r="I102" i="21"/>
  <c r="H102" i="21"/>
  <c r="G102" i="21"/>
  <c r="F102" i="21"/>
  <c r="E102" i="21"/>
  <c r="D102" i="21"/>
  <c r="C102" i="21"/>
  <c r="B102" i="21"/>
  <c r="BE101" i="21"/>
  <c r="BC101" i="21"/>
  <c r="AZ101" i="21"/>
  <c r="AY101" i="21"/>
  <c r="AX101" i="21"/>
  <c r="AW101" i="21"/>
  <c r="AV101" i="21"/>
  <c r="AU101" i="21"/>
  <c r="AT101" i="21"/>
  <c r="AS101" i="21"/>
  <c r="AR101" i="21"/>
  <c r="AQ101" i="21"/>
  <c r="AP101" i="21"/>
  <c r="AO101" i="21"/>
  <c r="AN101" i="21"/>
  <c r="AM101" i="21"/>
  <c r="AL101" i="21"/>
  <c r="AK101" i="21"/>
  <c r="AJ101" i="21"/>
  <c r="AI101" i="21"/>
  <c r="AH101" i="21"/>
  <c r="AG101" i="21"/>
  <c r="AF101" i="21"/>
  <c r="AE101" i="21"/>
  <c r="AD101" i="21"/>
  <c r="AC101" i="21"/>
  <c r="AB101" i="21"/>
  <c r="AA101" i="21"/>
  <c r="Z101" i="21"/>
  <c r="Y101" i="21"/>
  <c r="X101" i="21"/>
  <c r="W101" i="21"/>
  <c r="V101" i="21"/>
  <c r="U101" i="21"/>
  <c r="T101" i="21"/>
  <c r="S101" i="21"/>
  <c r="R101" i="21"/>
  <c r="Q101" i="21"/>
  <c r="P101" i="21"/>
  <c r="O101" i="21"/>
  <c r="N101" i="21"/>
  <c r="M101" i="21"/>
  <c r="L101" i="21"/>
  <c r="K101" i="21"/>
  <c r="J101" i="21"/>
  <c r="I101" i="21"/>
  <c r="H101" i="21"/>
  <c r="G101" i="21"/>
  <c r="F101" i="21"/>
  <c r="E101" i="21"/>
  <c r="D101" i="21"/>
  <c r="C101" i="21"/>
  <c r="B101" i="21"/>
  <c r="AZ100" i="21"/>
  <c r="AY100" i="21"/>
  <c r="AX100" i="21"/>
  <c r="AW100" i="21"/>
  <c r="AV100" i="21"/>
  <c r="AU100" i="21"/>
  <c r="AT100" i="21"/>
  <c r="AS100" i="21"/>
  <c r="AR100" i="21"/>
  <c r="AQ100" i="21"/>
  <c r="AP100" i="21"/>
  <c r="AO100" i="21"/>
  <c r="AN100" i="21"/>
  <c r="AM100" i="21"/>
  <c r="AL100" i="21"/>
  <c r="AK100" i="21"/>
  <c r="AJ100" i="21"/>
  <c r="AI100" i="21"/>
  <c r="AH100" i="21"/>
  <c r="AG100" i="21"/>
  <c r="AF100" i="21"/>
  <c r="AE100" i="21"/>
  <c r="AD100" i="21"/>
  <c r="AC100" i="21"/>
  <c r="AB100" i="21"/>
  <c r="AA100" i="21"/>
  <c r="Z100" i="21"/>
  <c r="Y100" i="21"/>
  <c r="X100" i="21"/>
  <c r="W100" i="21"/>
  <c r="V100" i="21"/>
  <c r="U100" i="21"/>
  <c r="T100" i="21"/>
  <c r="S100" i="21"/>
  <c r="R100" i="21"/>
  <c r="Q100" i="21"/>
  <c r="P100" i="21"/>
  <c r="O100" i="21"/>
  <c r="N100" i="21"/>
  <c r="M100" i="21"/>
  <c r="L100" i="21"/>
  <c r="K100" i="21"/>
  <c r="J100" i="21"/>
  <c r="I100" i="21"/>
  <c r="H100" i="21"/>
  <c r="G100" i="21"/>
  <c r="F100" i="21"/>
  <c r="E100" i="21"/>
  <c r="D100" i="21"/>
  <c r="C100" i="21"/>
  <c r="B100" i="21"/>
  <c r="AZ99" i="21"/>
  <c r="AY99" i="21"/>
  <c r="AX99" i="21"/>
  <c r="AW99" i="21"/>
  <c r="AV99" i="21"/>
  <c r="AU99" i="21"/>
  <c r="AT99" i="21"/>
  <c r="AS99" i="21"/>
  <c r="AR99" i="21"/>
  <c r="AQ99" i="21"/>
  <c r="AP99" i="21"/>
  <c r="AO99" i="21"/>
  <c r="AN99" i="21"/>
  <c r="AM99" i="21"/>
  <c r="AL99" i="21"/>
  <c r="AK99" i="21"/>
  <c r="AJ99" i="21"/>
  <c r="AI99" i="21"/>
  <c r="AH99" i="21"/>
  <c r="AG99" i="21"/>
  <c r="AF99" i="21"/>
  <c r="AE99" i="21"/>
  <c r="AD99" i="21"/>
  <c r="AC99" i="21"/>
  <c r="AB99" i="21"/>
  <c r="AA99" i="21"/>
  <c r="Z99" i="21"/>
  <c r="Y99" i="21"/>
  <c r="X99" i="21"/>
  <c r="W99" i="21"/>
  <c r="V99" i="21"/>
  <c r="U99" i="21"/>
  <c r="T99" i="21"/>
  <c r="S99" i="21"/>
  <c r="R99" i="21"/>
  <c r="Q99" i="21"/>
  <c r="P99" i="21"/>
  <c r="O99" i="21"/>
  <c r="N99" i="21"/>
  <c r="M99" i="21"/>
  <c r="L99" i="21"/>
  <c r="K99" i="21"/>
  <c r="J99" i="21"/>
  <c r="I99" i="21"/>
  <c r="H99" i="21"/>
  <c r="G99" i="21"/>
  <c r="BC99" i="21" s="1"/>
  <c r="F99" i="21"/>
  <c r="E99" i="21"/>
  <c r="D99" i="21"/>
  <c r="C99" i="21"/>
  <c r="B99" i="21"/>
  <c r="BE98" i="21"/>
  <c r="BC98" i="21"/>
  <c r="AZ98" i="21"/>
  <c r="AY98" i="21"/>
  <c r="AX98" i="21"/>
  <c r="AW98" i="21"/>
  <c r="AV98" i="21"/>
  <c r="AU98" i="21"/>
  <c r="AT98" i="21"/>
  <c r="AS98" i="21"/>
  <c r="AR98" i="21"/>
  <c r="AQ98" i="21"/>
  <c r="AP98" i="21"/>
  <c r="AO98" i="21"/>
  <c r="AN98" i="21"/>
  <c r="AM98" i="21"/>
  <c r="AL98" i="21"/>
  <c r="AK98" i="21"/>
  <c r="AJ98" i="21"/>
  <c r="AI98" i="21"/>
  <c r="AH98" i="21"/>
  <c r="AG98" i="21"/>
  <c r="AF98" i="21"/>
  <c r="AE98" i="21"/>
  <c r="AD98" i="21"/>
  <c r="AC98" i="21"/>
  <c r="AB98" i="21"/>
  <c r="AA98" i="21"/>
  <c r="Z98" i="21"/>
  <c r="Y98" i="21"/>
  <c r="X98" i="21"/>
  <c r="W98" i="21"/>
  <c r="V98" i="21"/>
  <c r="U98" i="21"/>
  <c r="T98" i="21"/>
  <c r="S98" i="21"/>
  <c r="R98" i="21"/>
  <c r="Q98" i="21"/>
  <c r="P98" i="21"/>
  <c r="O98" i="21"/>
  <c r="N98" i="21"/>
  <c r="M98" i="21"/>
  <c r="L98" i="21"/>
  <c r="K98" i="21"/>
  <c r="J98" i="21"/>
  <c r="I98" i="21"/>
  <c r="H98" i="21"/>
  <c r="G98" i="21"/>
  <c r="F98" i="21"/>
  <c r="E98" i="21"/>
  <c r="D98" i="21"/>
  <c r="C98" i="21"/>
  <c r="B98" i="21"/>
  <c r="AZ97" i="21"/>
  <c r="AY97" i="21"/>
  <c r="AX97" i="21"/>
  <c r="AW97" i="21"/>
  <c r="AV97" i="21"/>
  <c r="AU97" i="21"/>
  <c r="AT97" i="21"/>
  <c r="AS97" i="21"/>
  <c r="AR97" i="21"/>
  <c r="AQ97" i="21"/>
  <c r="AP97" i="21"/>
  <c r="AO97" i="21"/>
  <c r="AN97" i="21"/>
  <c r="AM97" i="21"/>
  <c r="AL97" i="21"/>
  <c r="AK97" i="21"/>
  <c r="AJ97" i="21"/>
  <c r="AI97" i="21"/>
  <c r="AH97" i="21"/>
  <c r="AG97" i="21"/>
  <c r="AF97" i="21"/>
  <c r="AE97" i="21"/>
  <c r="AD97" i="21"/>
  <c r="AC97" i="21"/>
  <c r="AB97" i="21"/>
  <c r="AA97" i="21"/>
  <c r="Z97" i="21"/>
  <c r="Y97" i="21"/>
  <c r="X97" i="21"/>
  <c r="W97" i="21"/>
  <c r="V97" i="21"/>
  <c r="U97" i="21"/>
  <c r="T97" i="21"/>
  <c r="S97" i="21"/>
  <c r="R97" i="21"/>
  <c r="Q97" i="21"/>
  <c r="P97" i="21"/>
  <c r="O97" i="21"/>
  <c r="N97" i="21"/>
  <c r="M97" i="21"/>
  <c r="L97" i="21"/>
  <c r="K97" i="21"/>
  <c r="J97" i="21"/>
  <c r="I97" i="21"/>
  <c r="H97" i="21"/>
  <c r="G97" i="21"/>
  <c r="F97" i="21"/>
  <c r="E97" i="21"/>
  <c r="D97" i="21"/>
  <c r="C97" i="21"/>
  <c r="B97" i="21"/>
  <c r="AZ96" i="21"/>
  <c r="AY96" i="21"/>
  <c r="AX96" i="21"/>
  <c r="AW96" i="21"/>
  <c r="AV96" i="21"/>
  <c r="AU96" i="21"/>
  <c r="AT96" i="21"/>
  <c r="AS96" i="21"/>
  <c r="AR96" i="21"/>
  <c r="AQ96" i="21"/>
  <c r="AP96" i="21"/>
  <c r="AO96" i="21"/>
  <c r="AN96" i="21"/>
  <c r="AM96" i="21"/>
  <c r="AL96" i="21"/>
  <c r="AK96" i="21"/>
  <c r="AJ96" i="21"/>
  <c r="AI96" i="21"/>
  <c r="AH96" i="21"/>
  <c r="AG96" i="21"/>
  <c r="AF96" i="21"/>
  <c r="AE96" i="21"/>
  <c r="AD96" i="21"/>
  <c r="AC96" i="21"/>
  <c r="AB96" i="21"/>
  <c r="AA96" i="21"/>
  <c r="Z96" i="21"/>
  <c r="Y96" i="21"/>
  <c r="X96" i="21"/>
  <c r="W96" i="21"/>
  <c r="V96" i="21"/>
  <c r="U96" i="21"/>
  <c r="T96" i="21"/>
  <c r="S96" i="21"/>
  <c r="R96" i="21"/>
  <c r="Q96" i="21"/>
  <c r="P96" i="21"/>
  <c r="O96" i="21"/>
  <c r="N96" i="21"/>
  <c r="M96" i="21"/>
  <c r="L96" i="21"/>
  <c r="K96" i="21"/>
  <c r="J96" i="21"/>
  <c r="I96" i="21"/>
  <c r="H96" i="21"/>
  <c r="G96" i="21"/>
  <c r="BE96" i="21" s="1"/>
  <c r="F96" i="21"/>
  <c r="E96" i="21"/>
  <c r="D96" i="21"/>
  <c r="C96" i="21"/>
  <c r="B96" i="21"/>
  <c r="AZ95" i="21"/>
  <c r="AY95" i="21"/>
  <c r="AX95" i="21"/>
  <c r="AW95" i="21"/>
  <c r="AV95" i="21"/>
  <c r="AU95" i="21"/>
  <c r="AT95" i="21"/>
  <c r="AS95" i="21"/>
  <c r="AR95" i="21"/>
  <c r="AQ95" i="21"/>
  <c r="AP95" i="21"/>
  <c r="AO95" i="21"/>
  <c r="AN95" i="21"/>
  <c r="AM95" i="21"/>
  <c r="AL95" i="21"/>
  <c r="AK95" i="21"/>
  <c r="AJ95" i="21"/>
  <c r="AI95" i="21"/>
  <c r="AH95" i="21"/>
  <c r="AG95" i="21"/>
  <c r="AF95" i="21"/>
  <c r="AE95" i="21"/>
  <c r="AD95" i="21"/>
  <c r="AC95" i="21"/>
  <c r="AB95" i="21"/>
  <c r="AA95" i="21"/>
  <c r="Z95" i="21"/>
  <c r="Y95" i="21"/>
  <c r="X95" i="21"/>
  <c r="W95" i="21"/>
  <c r="V95" i="21"/>
  <c r="U95" i="21"/>
  <c r="T95" i="21"/>
  <c r="S95" i="21"/>
  <c r="R95" i="21"/>
  <c r="Q95" i="21"/>
  <c r="P95" i="21"/>
  <c r="O95" i="21"/>
  <c r="N95" i="21"/>
  <c r="M95" i="21"/>
  <c r="L95" i="21"/>
  <c r="K95" i="21"/>
  <c r="J95" i="21"/>
  <c r="I95" i="21"/>
  <c r="H95" i="21"/>
  <c r="G95" i="21"/>
  <c r="F95" i="21"/>
  <c r="E95" i="21"/>
  <c r="D95" i="21"/>
  <c r="C95" i="21"/>
  <c r="BC95" i="21" s="1"/>
  <c r="B95" i="21"/>
  <c r="AZ94" i="21"/>
  <c r="AY94" i="21"/>
  <c r="AX94" i="21"/>
  <c r="AW94" i="21"/>
  <c r="AV94" i="21"/>
  <c r="AU94" i="21"/>
  <c r="AT94" i="21"/>
  <c r="AS94" i="21"/>
  <c r="AR94" i="21"/>
  <c r="AQ94" i="21"/>
  <c r="AP94" i="21"/>
  <c r="AO94" i="21"/>
  <c r="AN94" i="21"/>
  <c r="AM94" i="21"/>
  <c r="AL94" i="21"/>
  <c r="AK94" i="21"/>
  <c r="AJ94" i="21"/>
  <c r="AI94" i="21"/>
  <c r="AH94" i="21"/>
  <c r="AG94" i="21"/>
  <c r="AF94" i="21"/>
  <c r="AE94" i="21"/>
  <c r="AD94" i="21"/>
  <c r="AC94" i="21"/>
  <c r="AB94" i="21"/>
  <c r="AA94" i="21"/>
  <c r="Z94" i="21"/>
  <c r="Y94" i="21"/>
  <c r="X94" i="21"/>
  <c r="W94" i="21"/>
  <c r="V94" i="21"/>
  <c r="U94" i="21"/>
  <c r="T94" i="21"/>
  <c r="S94" i="21"/>
  <c r="R94" i="21"/>
  <c r="Q94" i="21"/>
  <c r="P94" i="21"/>
  <c r="O94" i="21"/>
  <c r="N94" i="21"/>
  <c r="M94" i="21"/>
  <c r="L94" i="21"/>
  <c r="K94" i="21"/>
  <c r="J94" i="21"/>
  <c r="I94" i="21"/>
  <c r="H94" i="21"/>
  <c r="G94" i="21"/>
  <c r="F94" i="21"/>
  <c r="E94" i="21"/>
  <c r="D94" i="21"/>
  <c r="C94" i="21"/>
  <c r="B94" i="21"/>
  <c r="BE93" i="21"/>
  <c r="BC93" i="21"/>
  <c r="AZ93" i="21"/>
  <c r="AY93" i="21"/>
  <c r="AX93" i="21"/>
  <c r="AW93" i="21"/>
  <c r="AV93" i="21"/>
  <c r="AU93" i="21"/>
  <c r="AT93" i="21"/>
  <c r="AS93" i="21"/>
  <c r="AR93" i="21"/>
  <c r="AQ93" i="21"/>
  <c r="AP93" i="21"/>
  <c r="AO93" i="21"/>
  <c r="AN93" i="21"/>
  <c r="AM93" i="21"/>
  <c r="AL93" i="21"/>
  <c r="AK93" i="21"/>
  <c r="AJ93" i="21"/>
  <c r="AI93" i="21"/>
  <c r="AH93" i="21"/>
  <c r="AG93" i="21"/>
  <c r="AF93" i="21"/>
  <c r="AE93" i="21"/>
  <c r="AD93" i="21"/>
  <c r="AC93" i="21"/>
  <c r="AB93" i="21"/>
  <c r="AA93" i="21"/>
  <c r="Z93" i="21"/>
  <c r="Y93" i="21"/>
  <c r="X93" i="21"/>
  <c r="W93" i="21"/>
  <c r="V93" i="21"/>
  <c r="U93" i="21"/>
  <c r="T93" i="21"/>
  <c r="S93" i="21"/>
  <c r="R93" i="21"/>
  <c r="Q93" i="21"/>
  <c r="P93" i="21"/>
  <c r="O93" i="21"/>
  <c r="N93" i="21"/>
  <c r="M93" i="21"/>
  <c r="L93" i="21"/>
  <c r="K93" i="21"/>
  <c r="J93" i="21"/>
  <c r="I93" i="21"/>
  <c r="H93" i="21"/>
  <c r="G93" i="21"/>
  <c r="F93" i="21"/>
  <c r="E93" i="21"/>
  <c r="D93" i="21"/>
  <c r="C93" i="21"/>
  <c r="B93" i="21"/>
  <c r="AZ92" i="21"/>
  <c r="AY92" i="21"/>
  <c r="AX92" i="21"/>
  <c r="AW92" i="21"/>
  <c r="AV92" i="21"/>
  <c r="AU92" i="21"/>
  <c r="AT92" i="21"/>
  <c r="AS92" i="21"/>
  <c r="AR92" i="21"/>
  <c r="AQ92" i="21"/>
  <c r="AP92" i="21"/>
  <c r="AO92" i="21"/>
  <c r="AN92" i="21"/>
  <c r="AM92" i="21"/>
  <c r="AL92" i="21"/>
  <c r="AK92" i="21"/>
  <c r="AJ92" i="21"/>
  <c r="AI92" i="21"/>
  <c r="AH92" i="21"/>
  <c r="AG92" i="21"/>
  <c r="AF92" i="21"/>
  <c r="AE92" i="21"/>
  <c r="AD92" i="21"/>
  <c r="AC92" i="21"/>
  <c r="AB92" i="21"/>
  <c r="AA92" i="21"/>
  <c r="Z92" i="21"/>
  <c r="Y92" i="21"/>
  <c r="X92" i="21"/>
  <c r="W92" i="21"/>
  <c r="V92" i="21"/>
  <c r="U92" i="21"/>
  <c r="T92" i="21"/>
  <c r="S92" i="21"/>
  <c r="R92" i="21"/>
  <c r="Q92" i="21"/>
  <c r="P92" i="21"/>
  <c r="O92" i="21"/>
  <c r="N92" i="21"/>
  <c r="M92" i="21"/>
  <c r="L92" i="21"/>
  <c r="K92" i="21"/>
  <c r="J92" i="21"/>
  <c r="I92" i="21"/>
  <c r="H92" i="21"/>
  <c r="G92" i="21"/>
  <c r="F92" i="21"/>
  <c r="E92" i="21"/>
  <c r="D92" i="21"/>
  <c r="C92" i="21"/>
  <c r="B92" i="21"/>
  <c r="AZ91" i="21"/>
  <c r="AY91" i="21"/>
  <c r="AX91" i="21"/>
  <c r="AW91" i="21"/>
  <c r="AV91" i="21"/>
  <c r="AU91" i="21"/>
  <c r="AT91" i="21"/>
  <c r="AS91" i="21"/>
  <c r="AR91" i="21"/>
  <c r="AQ91" i="21"/>
  <c r="AP91" i="21"/>
  <c r="AO91" i="21"/>
  <c r="AN91" i="21"/>
  <c r="AM91" i="21"/>
  <c r="AL91" i="21"/>
  <c r="AK91" i="21"/>
  <c r="AJ91" i="21"/>
  <c r="AI91" i="21"/>
  <c r="AH91" i="21"/>
  <c r="AG91" i="21"/>
  <c r="AF91" i="21"/>
  <c r="AE91" i="21"/>
  <c r="AD91" i="21"/>
  <c r="AC91" i="21"/>
  <c r="AB91" i="21"/>
  <c r="AA91" i="21"/>
  <c r="Z91" i="21"/>
  <c r="Y91" i="21"/>
  <c r="X91" i="21"/>
  <c r="W91" i="21"/>
  <c r="V91" i="21"/>
  <c r="U91" i="21"/>
  <c r="T91" i="21"/>
  <c r="S91" i="21"/>
  <c r="R91" i="21"/>
  <c r="Q91" i="21"/>
  <c r="P91" i="21"/>
  <c r="O91" i="21"/>
  <c r="N91" i="21"/>
  <c r="M91" i="21"/>
  <c r="L91" i="21"/>
  <c r="K91" i="21"/>
  <c r="J91" i="21"/>
  <c r="I91" i="21"/>
  <c r="H91" i="21"/>
  <c r="G91" i="21"/>
  <c r="F91" i="21"/>
  <c r="E91" i="21"/>
  <c r="D91" i="21"/>
  <c r="BC91" i="21" s="1"/>
  <c r="C91" i="21"/>
  <c r="B91" i="21"/>
  <c r="BC90" i="21"/>
  <c r="AZ90" i="21"/>
  <c r="AY90" i="21"/>
  <c r="AX90" i="21"/>
  <c r="AW90" i="21"/>
  <c r="AV90" i="21"/>
  <c r="AU90" i="21"/>
  <c r="AT90" i="21"/>
  <c r="AS90" i="21"/>
  <c r="AR90" i="21"/>
  <c r="AQ90" i="21"/>
  <c r="AP90" i="21"/>
  <c r="AO90" i="21"/>
  <c r="AN90" i="21"/>
  <c r="AM90" i="21"/>
  <c r="AL90" i="21"/>
  <c r="AK90" i="21"/>
  <c r="AJ90" i="21"/>
  <c r="AI90" i="21"/>
  <c r="AH90" i="21"/>
  <c r="AG90" i="21"/>
  <c r="AF90" i="21"/>
  <c r="AE90" i="21"/>
  <c r="AD90" i="21"/>
  <c r="AC90" i="21"/>
  <c r="AB90" i="21"/>
  <c r="AA90" i="21"/>
  <c r="Z90" i="21"/>
  <c r="Y90" i="21"/>
  <c r="X90" i="21"/>
  <c r="W90" i="21"/>
  <c r="V90" i="21"/>
  <c r="U90" i="21"/>
  <c r="T90" i="21"/>
  <c r="S90" i="21"/>
  <c r="R90" i="21"/>
  <c r="Q90" i="21"/>
  <c r="P90" i="21"/>
  <c r="O90" i="21"/>
  <c r="N90" i="21"/>
  <c r="M90" i="21"/>
  <c r="L90" i="21"/>
  <c r="K90" i="21"/>
  <c r="J90" i="21"/>
  <c r="I90" i="21"/>
  <c r="H90" i="21"/>
  <c r="BD90" i="21" s="1"/>
  <c r="G90" i="21"/>
  <c r="F90" i="21"/>
  <c r="E90" i="21"/>
  <c r="D90" i="21"/>
  <c r="C90" i="21"/>
  <c r="B90" i="21"/>
  <c r="BD89" i="21"/>
  <c r="AZ89" i="21"/>
  <c r="AY89" i="21"/>
  <c r="AX89" i="21"/>
  <c r="AW89" i="21"/>
  <c r="AV89" i="21"/>
  <c r="AU89" i="21"/>
  <c r="AT89" i="21"/>
  <c r="AS89" i="21"/>
  <c r="AR89" i="21"/>
  <c r="AQ89" i="21"/>
  <c r="AP89" i="21"/>
  <c r="AO89" i="21"/>
  <c r="AN89" i="21"/>
  <c r="AM89" i="21"/>
  <c r="AL89" i="21"/>
  <c r="AK89" i="21"/>
  <c r="AJ89" i="21"/>
  <c r="AI89" i="21"/>
  <c r="AH89" i="21"/>
  <c r="AG89" i="21"/>
  <c r="AF89" i="21"/>
  <c r="AE89" i="21"/>
  <c r="AD89" i="21"/>
  <c r="AC89" i="21"/>
  <c r="AB89" i="21"/>
  <c r="AA89" i="21"/>
  <c r="Z89" i="21"/>
  <c r="Y89" i="21"/>
  <c r="X89" i="21"/>
  <c r="W89" i="21"/>
  <c r="V89" i="21"/>
  <c r="U89" i="21"/>
  <c r="T89" i="21"/>
  <c r="S89" i="21"/>
  <c r="R89" i="21"/>
  <c r="Q89" i="21"/>
  <c r="P89" i="21"/>
  <c r="O89" i="21"/>
  <c r="N89" i="21"/>
  <c r="M89" i="21"/>
  <c r="L89" i="21"/>
  <c r="K89" i="21"/>
  <c r="J89" i="21"/>
  <c r="I89" i="21"/>
  <c r="H89" i="21"/>
  <c r="G89" i="21"/>
  <c r="BC89" i="21" s="1"/>
  <c r="F89" i="21"/>
  <c r="E89" i="21"/>
  <c r="D89" i="21"/>
  <c r="C89" i="21"/>
  <c r="B89" i="21"/>
  <c r="AZ88" i="21"/>
  <c r="AY88" i="21"/>
  <c r="AX88" i="21"/>
  <c r="AW88" i="21"/>
  <c r="AV88" i="21"/>
  <c r="AU88" i="21"/>
  <c r="AT88" i="21"/>
  <c r="AS88" i="21"/>
  <c r="AR88" i="21"/>
  <c r="AQ88" i="21"/>
  <c r="AP88" i="21"/>
  <c r="AO88" i="21"/>
  <c r="AN88" i="21"/>
  <c r="AM88" i="21"/>
  <c r="AL88" i="21"/>
  <c r="AK88" i="21"/>
  <c r="AJ88" i="21"/>
  <c r="AI88" i="21"/>
  <c r="AH88" i="21"/>
  <c r="AG88" i="21"/>
  <c r="AF88" i="21"/>
  <c r="AE88" i="21"/>
  <c r="AD88" i="21"/>
  <c r="AC88" i="21"/>
  <c r="AB88" i="21"/>
  <c r="AA88" i="21"/>
  <c r="Z88" i="21"/>
  <c r="Y88" i="21"/>
  <c r="X88" i="21"/>
  <c r="W88" i="21"/>
  <c r="V88" i="21"/>
  <c r="U88" i="21"/>
  <c r="T88" i="21"/>
  <c r="S88" i="21"/>
  <c r="R88" i="21"/>
  <c r="Q88" i="21"/>
  <c r="P88" i="21"/>
  <c r="O88" i="21"/>
  <c r="N88" i="21"/>
  <c r="M88" i="21"/>
  <c r="L88" i="21"/>
  <c r="K88" i="21"/>
  <c r="J88" i="21"/>
  <c r="I88" i="21"/>
  <c r="H88" i="21"/>
  <c r="G88" i="21"/>
  <c r="BD88" i="21" s="1"/>
  <c r="F88" i="21"/>
  <c r="E88" i="21"/>
  <c r="D88" i="21"/>
  <c r="BE88" i="21" s="1"/>
  <c r="C88" i="21"/>
  <c r="B88" i="21"/>
  <c r="AZ87" i="21"/>
  <c r="AY87" i="21"/>
  <c r="AX87" i="21"/>
  <c r="AW87" i="21"/>
  <c r="AV87" i="21"/>
  <c r="AU87" i="21"/>
  <c r="AT87" i="21"/>
  <c r="AS87" i="21"/>
  <c r="AR87" i="21"/>
  <c r="AQ87" i="21"/>
  <c r="AP87" i="21"/>
  <c r="AO87" i="21"/>
  <c r="AN87" i="21"/>
  <c r="AM87" i="21"/>
  <c r="AL87" i="21"/>
  <c r="AK87" i="21"/>
  <c r="AJ87" i="21"/>
  <c r="AI87" i="21"/>
  <c r="AH87" i="21"/>
  <c r="AG87" i="21"/>
  <c r="AF87" i="21"/>
  <c r="AE87" i="21"/>
  <c r="AD87" i="21"/>
  <c r="AC87" i="21"/>
  <c r="AB87" i="21"/>
  <c r="AA87" i="21"/>
  <c r="Z87" i="21"/>
  <c r="Y87" i="21"/>
  <c r="X87" i="21"/>
  <c r="W87" i="21"/>
  <c r="V87" i="21"/>
  <c r="U87" i="21"/>
  <c r="T87" i="21"/>
  <c r="S87" i="21"/>
  <c r="R87" i="21"/>
  <c r="Q87" i="21"/>
  <c r="P87" i="21"/>
  <c r="O87" i="21"/>
  <c r="N87" i="21"/>
  <c r="M87" i="21"/>
  <c r="L87" i="21"/>
  <c r="K87" i="21"/>
  <c r="J87" i="21"/>
  <c r="I87" i="21"/>
  <c r="H87" i="21"/>
  <c r="G87" i="21"/>
  <c r="BC87" i="21" s="1"/>
  <c r="F87" i="21"/>
  <c r="E87" i="21"/>
  <c r="D87" i="21"/>
  <c r="C87" i="21"/>
  <c r="B87" i="21"/>
  <c r="BD86" i="21"/>
  <c r="BC86" i="21"/>
  <c r="AZ86" i="21"/>
  <c r="AY86" i="21"/>
  <c r="AX86" i="21"/>
  <c r="AW86" i="21"/>
  <c r="AV86" i="21"/>
  <c r="AU86" i="21"/>
  <c r="AT86" i="21"/>
  <c r="AS86" i="21"/>
  <c r="AR86" i="21"/>
  <c r="AQ86" i="21"/>
  <c r="AP86" i="21"/>
  <c r="AO86" i="21"/>
  <c r="AN86" i="21"/>
  <c r="AM86" i="21"/>
  <c r="AL86" i="21"/>
  <c r="AK86" i="21"/>
  <c r="AJ86" i="21"/>
  <c r="AI86" i="21"/>
  <c r="AH86" i="21"/>
  <c r="AG86" i="21"/>
  <c r="AF86" i="21"/>
  <c r="AE86" i="21"/>
  <c r="AD86" i="21"/>
  <c r="AC86" i="21"/>
  <c r="AB86" i="21"/>
  <c r="AA86" i="21"/>
  <c r="Z86" i="21"/>
  <c r="Y86" i="21"/>
  <c r="X86" i="21"/>
  <c r="W86" i="21"/>
  <c r="V86" i="21"/>
  <c r="U86" i="21"/>
  <c r="T86" i="21"/>
  <c r="S86" i="21"/>
  <c r="R86" i="21"/>
  <c r="Q86" i="21"/>
  <c r="P86" i="21"/>
  <c r="O86" i="21"/>
  <c r="N86" i="21"/>
  <c r="M86" i="21"/>
  <c r="L86" i="21"/>
  <c r="K86" i="21"/>
  <c r="J86" i="21"/>
  <c r="I86" i="21"/>
  <c r="H86" i="21"/>
  <c r="G86" i="21"/>
  <c r="F86" i="21"/>
  <c r="E86" i="21"/>
  <c r="D86" i="21"/>
  <c r="BE86" i="21" s="1"/>
  <c r="C86" i="21"/>
  <c r="B86" i="21"/>
  <c r="BD85" i="21"/>
  <c r="AZ85" i="21"/>
  <c r="AY85" i="21"/>
  <c r="AX85" i="21"/>
  <c r="AW85" i="21"/>
  <c r="AV85" i="21"/>
  <c r="AU85" i="21"/>
  <c r="AT85" i="21"/>
  <c r="AS85" i="21"/>
  <c r="AR85" i="21"/>
  <c r="AQ85" i="21"/>
  <c r="AP85" i="21"/>
  <c r="AO85" i="21"/>
  <c r="AN85" i="21"/>
  <c r="AM85" i="21"/>
  <c r="AL85" i="21"/>
  <c r="AK85" i="21"/>
  <c r="AJ85" i="21"/>
  <c r="AI85" i="21"/>
  <c r="AH85" i="21"/>
  <c r="AG85" i="21"/>
  <c r="AF85" i="21"/>
  <c r="AE85" i="21"/>
  <c r="AD85" i="21"/>
  <c r="AC85" i="21"/>
  <c r="AB85" i="21"/>
  <c r="AA85" i="21"/>
  <c r="Z85" i="21"/>
  <c r="Y85" i="21"/>
  <c r="X85" i="21"/>
  <c r="W85" i="21"/>
  <c r="V85" i="21"/>
  <c r="U85" i="21"/>
  <c r="T85" i="21"/>
  <c r="S85" i="21"/>
  <c r="R85" i="21"/>
  <c r="Q85" i="21"/>
  <c r="P85" i="21"/>
  <c r="O85" i="21"/>
  <c r="N85" i="21"/>
  <c r="M85" i="21"/>
  <c r="L85" i="21"/>
  <c r="K85" i="21"/>
  <c r="J85" i="21"/>
  <c r="I85" i="21"/>
  <c r="H85" i="21"/>
  <c r="G85" i="21"/>
  <c r="BC85" i="21" s="1"/>
  <c r="F85" i="21"/>
  <c r="E85" i="21"/>
  <c r="D85" i="21"/>
  <c r="C85" i="21"/>
  <c r="B85" i="21"/>
  <c r="AZ84" i="21"/>
  <c r="AY84" i="21"/>
  <c r="AX84" i="21"/>
  <c r="AW84" i="21"/>
  <c r="AV84" i="21"/>
  <c r="AU84" i="21"/>
  <c r="AT84" i="21"/>
  <c r="AS84" i="21"/>
  <c r="AR84" i="21"/>
  <c r="AQ84" i="21"/>
  <c r="AP84" i="21"/>
  <c r="AO84" i="21"/>
  <c r="AN84" i="21"/>
  <c r="AM84" i="21"/>
  <c r="AL84" i="21"/>
  <c r="AK84" i="21"/>
  <c r="AJ84" i="21"/>
  <c r="AI84" i="21"/>
  <c r="AH84" i="21"/>
  <c r="AG84" i="21"/>
  <c r="AF84" i="21"/>
  <c r="AE84" i="21"/>
  <c r="AD84" i="21"/>
  <c r="AC84" i="21"/>
  <c r="AB84" i="21"/>
  <c r="AA84" i="21"/>
  <c r="Z84" i="21"/>
  <c r="Y84" i="21"/>
  <c r="X84" i="21"/>
  <c r="W84" i="21"/>
  <c r="V84" i="21"/>
  <c r="U84" i="21"/>
  <c r="T84" i="21"/>
  <c r="S84" i="21"/>
  <c r="R84" i="21"/>
  <c r="Q84" i="21"/>
  <c r="P84" i="21"/>
  <c r="O84" i="21"/>
  <c r="N84" i="21"/>
  <c r="M84" i="21"/>
  <c r="L84" i="21"/>
  <c r="K84" i="21"/>
  <c r="J84" i="21"/>
  <c r="I84" i="21"/>
  <c r="H84" i="21"/>
  <c r="G84" i="21"/>
  <c r="F84" i="21"/>
  <c r="E84" i="21"/>
  <c r="D84" i="21"/>
  <c r="C84" i="21"/>
  <c r="B84" i="21"/>
  <c r="BC83" i="21"/>
  <c r="AZ83" i="21"/>
  <c r="AY83" i="21"/>
  <c r="AX83" i="21"/>
  <c r="AW83" i="21"/>
  <c r="AV83" i="21"/>
  <c r="AU83" i="21"/>
  <c r="AT83" i="21"/>
  <c r="AS83" i="21"/>
  <c r="AR83" i="21"/>
  <c r="AQ83" i="21"/>
  <c r="AP83" i="21"/>
  <c r="AO83" i="21"/>
  <c r="AN83" i="21"/>
  <c r="AM83" i="21"/>
  <c r="AL83" i="21"/>
  <c r="AK83" i="21"/>
  <c r="AJ83" i="21"/>
  <c r="AI83" i="21"/>
  <c r="AH83" i="21"/>
  <c r="AG83" i="21"/>
  <c r="AF83" i="21"/>
  <c r="AE83" i="21"/>
  <c r="AD83" i="21"/>
  <c r="AC83" i="21"/>
  <c r="AB83" i="21"/>
  <c r="AA83" i="21"/>
  <c r="Z83" i="21"/>
  <c r="Y83" i="21"/>
  <c r="X83" i="21"/>
  <c r="W83" i="21"/>
  <c r="V83" i="21"/>
  <c r="U83" i="21"/>
  <c r="T83" i="21"/>
  <c r="S83" i="21"/>
  <c r="R83" i="21"/>
  <c r="Q83" i="21"/>
  <c r="P83" i="21"/>
  <c r="O83" i="21"/>
  <c r="N83" i="21"/>
  <c r="M83" i="21"/>
  <c r="L83" i="21"/>
  <c r="K83" i="21"/>
  <c r="J83" i="21"/>
  <c r="I83" i="21"/>
  <c r="H83" i="21"/>
  <c r="G83" i="21"/>
  <c r="BD83" i="21" s="1"/>
  <c r="F83" i="21"/>
  <c r="E83" i="21"/>
  <c r="D83" i="21"/>
  <c r="BA83" i="21" s="1"/>
  <c r="BB83" i="21" s="1"/>
  <c r="C83" i="21"/>
  <c r="B83" i="21"/>
  <c r="BC82" i="21"/>
  <c r="AZ82" i="21"/>
  <c r="AY82" i="21"/>
  <c r="AX82" i="21"/>
  <c r="AW82" i="21"/>
  <c r="AV82" i="21"/>
  <c r="AU82" i="21"/>
  <c r="AT82" i="21"/>
  <c r="AS82" i="21"/>
  <c r="AR82" i="21"/>
  <c r="AQ82" i="21"/>
  <c r="AP82" i="21"/>
  <c r="AO82" i="21"/>
  <c r="AN82" i="21"/>
  <c r="AM82" i="21"/>
  <c r="AL82" i="21"/>
  <c r="AK82" i="21"/>
  <c r="AJ82" i="21"/>
  <c r="AI82" i="21"/>
  <c r="AH82" i="21"/>
  <c r="AG82" i="21"/>
  <c r="AF82" i="21"/>
  <c r="AE82" i="21"/>
  <c r="AD82" i="21"/>
  <c r="AC82" i="21"/>
  <c r="AB82" i="21"/>
  <c r="AA82" i="21"/>
  <c r="Z82" i="21"/>
  <c r="Y82" i="21"/>
  <c r="X82" i="21"/>
  <c r="W82" i="21"/>
  <c r="V82" i="21"/>
  <c r="U82" i="21"/>
  <c r="T82" i="21"/>
  <c r="S82" i="21"/>
  <c r="R82" i="21"/>
  <c r="Q82" i="21"/>
  <c r="P82" i="21"/>
  <c r="O82" i="21"/>
  <c r="N82" i="21"/>
  <c r="M82" i="21"/>
  <c r="L82" i="21"/>
  <c r="K82" i="21"/>
  <c r="J82" i="21"/>
  <c r="I82" i="21"/>
  <c r="H82" i="21"/>
  <c r="G82" i="21"/>
  <c r="BE82" i="21" s="1"/>
  <c r="F82" i="21"/>
  <c r="E82" i="21"/>
  <c r="D82" i="21"/>
  <c r="BA82" i="21" s="1"/>
  <c r="BB82" i="21" s="1"/>
  <c r="C82" i="21"/>
  <c r="B82" i="21"/>
  <c r="BD81" i="21"/>
  <c r="AZ81" i="21"/>
  <c r="AY81" i="21"/>
  <c r="AX81" i="21"/>
  <c r="AW81" i="21"/>
  <c r="AV81" i="21"/>
  <c r="AU81" i="21"/>
  <c r="AT81" i="21"/>
  <c r="AS81" i="21"/>
  <c r="AR81" i="21"/>
  <c r="AQ81" i="21"/>
  <c r="AP81" i="21"/>
  <c r="AO81" i="21"/>
  <c r="AN81" i="21"/>
  <c r="AM81" i="21"/>
  <c r="AL81" i="21"/>
  <c r="AK81" i="21"/>
  <c r="AJ81" i="21"/>
  <c r="AI81" i="21"/>
  <c r="AH81" i="21"/>
  <c r="AG81" i="21"/>
  <c r="AF81" i="21"/>
  <c r="AE81" i="21"/>
  <c r="AD81" i="21"/>
  <c r="AC81" i="21"/>
  <c r="AB81" i="21"/>
  <c r="AA81" i="21"/>
  <c r="Z81" i="21"/>
  <c r="Y81" i="21"/>
  <c r="X81" i="21"/>
  <c r="W81" i="21"/>
  <c r="V81" i="21"/>
  <c r="U81" i="21"/>
  <c r="T81" i="21"/>
  <c r="S81" i="21"/>
  <c r="R81" i="21"/>
  <c r="Q81" i="21"/>
  <c r="P81" i="21"/>
  <c r="O81" i="21"/>
  <c r="N81" i="21"/>
  <c r="M81" i="21"/>
  <c r="L81" i="21"/>
  <c r="K81" i="21"/>
  <c r="J81" i="21"/>
  <c r="I81" i="21"/>
  <c r="H81" i="21"/>
  <c r="G81" i="21"/>
  <c r="BE81" i="21" s="1"/>
  <c r="F81" i="21"/>
  <c r="E81" i="21"/>
  <c r="D81" i="21"/>
  <c r="C81" i="21"/>
  <c r="B81" i="21"/>
  <c r="BD80" i="21"/>
  <c r="AZ80" i="21"/>
  <c r="AY80" i="21"/>
  <c r="AX80" i="21"/>
  <c r="AW80" i="21"/>
  <c r="AV80" i="21"/>
  <c r="AU80" i="21"/>
  <c r="AT80" i="21"/>
  <c r="AS80" i="21"/>
  <c r="AR80" i="21"/>
  <c r="AQ80" i="21"/>
  <c r="AP80" i="21"/>
  <c r="AO80" i="21"/>
  <c r="AN80" i="21"/>
  <c r="AM80" i="21"/>
  <c r="AL80" i="21"/>
  <c r="AK80" i="21"/>
  <c r="AJ80" i="21"/>
  <c r="AI80" i="21"/>
  <c r="AH80" i="21"/>
  <c r="AG80" i="21"/>
  <c r="AF80" i="21"/>
  <c r="AE80" i="21"/>
  <c r="AD80" i="21"/>
  <c r="AC80" i="21"/>
  <c r="AB80" i="21"/>
  <c r="AA80" i="21"/>
  <c r="Z80" i="21"/>
  <c r="Y80" i="21"/>
  <c r="X80" i="21"/>
  <c r="W80" i="21"/>
  <c r="V80" i="21"/>
  <c r="U80" i="21"/>
  <c r="T80" i="21"/>
  <c r="S80" i="21"/>
  <c r="R80" i="21"/>
  <c r="Q80" i="21"/>
  <c r="P80" i="21"/>
  <c r="O80" i="21"/>
  <c r="N80" i="21"/>
  <c r="M80" i="21"/>
  <c r="L80" i="21"/>
  <c r="K80" i="21"/>
  <c r="J80" i="21"/>
  <c r="I80" i="21"/>
  <c r="H80" i="21"/>
  <c r="G80" i="21"/>
  <c r="BE80" i="21" s="1"/>
  <c r="F80" i="21"/>
  <c r="E80" i="21"/>
  <c r="D80" i="21"/>
  <c r="BA80" i="21" s="1"/>
  <c r="BB80" i="21" s="1"/>
  <c r="C80" i="21"/>
  <c r="B80" i="21"/>
  <c r="AZ79" i="21"/>
  <c r="AY79" i="21"/>
  <c r="AX79" i="21"/>
  <c r="AW79" i="21"/>
  <c r="AV79" i="21"/>
  <c r="AU79" i="21"/>
  <c r="AT79" i="21"/>
  <c r="AS79" i="21"/>
  <c r="AR79" i="21"/>
  <c r="AQ79" i="21"/>
  <c r="AP79" i="21"/>
  <c r="AO79" i="21"/>
  <c r="AN79" i="21"/>
  <c r="AM79" i="21"/>
  <c r="AL79" i="21"/>
  <c r="AK79" i="21"/>
  <c r="AJ79" i="21"/>
  <c r="AI79" i="21"/>
  <c r="AH79" i="21"/>
  <c r="AG79" i="21"/>
  <c r="AF79" i="21"/>
  <c r="AE79" i="21"/>
  <c r="AD79" i="21"/>
  <c r="AC79" i="21"/>
  <c r="AB79" i="21"/>
  <c r="AA79" i="21"/>
  <c r="Z79" i="21"/>
  <c r="Y79" i="21"/>
  <c r="X79" i="21"/>
  <c r="W79" i="21"/>
  <c r="V79" i="21"/>
  <c r="U79" i="21"/>
  <c r="T79" i="21"/>
  <c r="S79" i="21"/>
  <c r="R79" i="21"/>
  <c r="Q79" i="21"/>
  <c r="P79" i="21"/>
  <c r="O79" i="21"/>
  <c r="N79" i="21"/>
  <c r="M79" i="21"/>
  <c r="L79" i="21"/>
  <c r="K79" i="21"/>
  <c r="J79" i="21"/>
  <c r="I79" i="21"/>
  <c r="H79" i="21"/>
  <c r="G79" i="21"/>
  <c r="F79" i="21"/>
  <c r="E79" i="21"/>
  <c r="D79" i="21"/>
  <c r="C79" i="21"/>
  <c r="B79" i="21"/>
  <c r="BD78" i="21"/>
  <c r="BC78" i="21"/>
  <c r="AZ78" i="21"/>
  <c r="AY78" i="21"/>
  <c r="AX78" i="21"/>
  <c r="AW78" i="21"/>
  <c r="AV78" i="21"/>
  <c r="AU78" i="21"/>
  <c r="AT78" i="21"/>
  <c r="AS78" i="21"/>
  <c r="AR78" i="21"/>
  <c r="AQ78" i="21"/>
  <c r="AP78" i="21"/>
  <c r="AO78" i="21"/>
  <c r="AN78" i="21"/>
  <c r="AM78" i="21"/>
  <c r="AL78" i="21"/>
  <c r="AK78" i="21"/>
  <c r="AJ78" i="21"/>
  <c r="AI78" i="21"/>
  <c r="AH78" i="21"/>
  <c r="AG78" i="21"/>
  <c r="AF78" i="21"/>
  <c r="AE78" i="21"/>
  <c r="AD78" i="21"/>
  <c r="AC78" i="21"/>
  <c r="AB78" i="21"/>
  <c r="AA78" i="21"/>
  <c r="Z78" i="21"/>
  <c r="Y78" i="21"/>
  <c r="X78" i="21"/>
  <c r="W78" i="21"/>
  <c r="V78" i="21"/>
  <c r="U78" i="21"/>
  <c r="T78" i="21"/>
  <c r="S78" i="21"/>
  <c r="R78" i="21"/>
  <c r="Q78" i="21"/>
  <c r="P78" i="21"/>
  <c r="O78" i="21"/>
  <c r="N78" i="21"/>
  <c r="M78" i="21"/>
  <c r="L78" i="21"/>
  <c r="K78" i="21"/>
  <c r="J78" i="21"/>
  <c r="I78" i="21"/>
  <c r="H78" i="21"/>
  <c r="G78" i="21"/>
  <c r="F78" i="21"/>
  <c r="E78" i="21"/>
  <c r="D78" i="21"/>
  <c r="C78" i="21"/>
  <c r="B78" i="21"/>
  <c r="BD77" i="21"/>
  <c r="BC77" i="21"/>
  <c r="AZ77" i="21"/>
  <c r="AY77" i="21"/>
  <c r="AX77" i="21"/>
  <c r="AW77" i="21"/>
  <c r="AV77" i="21"/>
  <c r="AU77" i="21"/>
  <c r="AT77" i="21"/>
  <c r="AS77" i="21"/>
  <c r="AR77" i="21"/>
  <c r="AQ77" i="21"/>
  <c r="AP77" i="21"/>
  <c r="AO77" i="21"/>
  <c r="AN77" i="21"/>
  <c r="AM77" i="21"/>
  <c r="AL77" i="21"/>
  <c r="AK77" i="21"/>
  <c r="AJ77" i="21"/>
  <c r="AI77" i="21"/>
  <c r="AH77" i="21"/>
  <c r="AG77" i="21"/>
  <c r="AF77" i="21"/>
  <c r="AE77" i="21"/>
  <c r="AD77" i="21"/>
  <c r="AC77" i="21"/>
  <c r="AB77" i="21"/>
  <c r="AA77" i="21"/>
  <c r="Z77" i="21"/>
  <c r="Y77" i="21"/>
  <c r="X77" i="21"/>
  <c r="W77" i="21"/>
  <c r="V77" i="21"/>
  <c r="U77" i="21"/>
  <c r="T77" i="21"/>
  <c r="S77" i="21"/>
  <c r="R77" i="21"/>
  <c r="Q77" i="21"/>
  <c r="P77" i="21"/>
  <c r="O77" i="21"/>
  <c r="N77" i="21"/>
  <c r="M77" i="21"/>
  <c r="L77" i="21"/>
  <c r="K77" i="21"/>
  <c r="J77" i="21"/>
  <c r="I77" i="21"/>
  <c r="H77" i="21"/>
  <c r="G77" i="21"/>
  <c r="BE77" i="21" s="1"/>
  <c r="F77" i="21"/>
  <c r="E77" i="21"/>
  <c r="D77" i="21"/>
  <c r="BA77" i="21" s="1"/>
  <c r="BB77" i="21" s="1"/>
  <c r="C77" i="21"/>
  <c r="B77" i="21"/>
  <c r="AZ76" i="21"/>
  <c r="AY76" i="21"/>
  <c r="AX76" i="21"/>
  <c r="AW76" i="21"/>
  <c r="AV76" i="21"/>
  <c r="AU76" i="21"/>
  <c r="AT76" i="21"/>
  <c r="AS76" i="21"/>
  <c r="AR76" i="21"/>
  <c r="AQ76" i="21"/>
  <c r="AP76" i="21"/>
  <c r="AO76" i="21"/>
  <c r="AN76" i="21"/>
  <c r="AM76" i="21"/>
  <c r="AL76" i="21"/>
  <c r="AK76" i="21"/>
  <c r="AJ76" i="21"/>
  <c r="AI76" i="21"/>
  <c r="AH76" i="21"/>
  <c r="AG76" i="21"/>
  <c r="AF76" i="21"/>
  <c r="AE76" i="21"/>
  <c r="AD76" i="21"/>
  <c r="AC76" i="21"/>
  <c r="AB76" i="21"/>
  <c r="AA76" i="21"/>
  <c r="Z76" i="21"/>
  <c r="Y76" i="21"/>
  <c r="X76" i="21"/>
  <c r="W76" i="21"/>
  <c r="V76" i="21"/>
  <c r="U76" i="21"/>
  <c r="T76" i="21"/>
  <c r="S76" i="21"/>
  <c r="R76" i="21"/>
  <c r="Q76" i="21"/>
  <c r="P76" i="21"/>
  <c r="O76" i="21"/>
  <c r="N76" i="21"/>
  <c r="M76" i="21"/>
  <c r="L76" i="21"/>
  <c r="K76" i="21"/>
  <c r="J76" i="21"/>
  <c r="I76" i="21"/>
  <c r="H76" i="21"/>
  <c r="G76" i="21"/>
  <c r="F76" i="21"/>
  <c r="E76" i="21"/>
  <c r="D76" i="21"/>
  <c r="C76" i="21"/>
  <c r="B76" i="21"/>
  <c r="BD75" i="21"/>
  <c r="BC75" i="21"/>
  <c r="AZ75" i="21"/>
  <c r="AY75" i="21"/>
  <c r="AX75" i="21"/>
  <c r="AW75" i="21"/>
  <c r="AV75" i="21"/>
  <c r="AU75" i="21"/>
  <c r="AT75" i="21"/>
  <c r="AS75" i="21"/>
  <c r="AR75" i="21"/>
  <c r="AQ75" i="21"/>
  <c r="AP75" i="21"/>
  <c r="AO75" i="21"/>
  <c r="AN75" i="21"/>
  <c r="AM75" i="21"/>
  <c r="AL75" i="21"/>
  <c r="AK75" i="21"/>
  <c r="AJ75" i="21"/>
  <c r="AI75" i="21"/>
  <c r="AH75" i="21"/>
  <c r="AG75" i="21"/>
  <c r="AF75" i="21"/>
  <c r="AE75" i="21"/>
  <c r="AD75" i="21"/>
  <c r="AC75" i="21"/>
  <c r="AB75" i="21"/>
  <c r="AA75" i="21"/>
  <c r="Z75" i="21"/>
  <c r="Y75" i="21"/>
  <c r="X75" i="21"/>
  <c r="W75" i="21"/>
  <c r="V75" i="21"/>
  <c r="U75" i="21"/>
  <c r="T75" i="21"/>
  <c r="S75" i="21"/>
  <c r="R75" i="21"/>
  <c r="Q75" i="21"/>
  <c r="P75" i="21"/>
  <c r="O75" i="21"/>
  <c r="N75" i="21"/>
  <c r="M75" i="21"/>
  <c r="L75" i="21"/>
  <c r="K75" i="21"/>
  <c r="J75" i="21"/>
  <c r="I75" i="21"/>
  <c r="H75" i="21"/>
  <c r="G75" i="21"/>
  <c r="BE75" i="21" s="1"/>
  <c r="F75" i="21"/>
  <c r="E75" i="21"/>
  <c r="D75" i="21"/>
  <c r="BA75" i="21" s="1"/>
  <c r="BB75" i="21" s="1"/>
  <c r="C75" i="21"/>
  <c r="B75" i="21"/>
  <c r="BC74" i="21"/>
  <c r="AZ74" i="21"/>
  <c r="AY74" i="21"/>
  <c r="AX74" i="21"/>
  <c r="AW74" i="21"/>
  <c r="AV74" i="21"/>
  <c r="AU74" i="21"/>
  <c r="AT74" i="21"/>
  <c r="AS74" i="21"/>
  <c r="AR74" i="21"/>
  <c r="AQ74" i="21"/>
  <c r="AP74" i="21"/>
  <c r="AO74" i="21"/>
  <c r="AN74" i="21"/>
  <c r="AM74" i="21"/>
  <c r="AL74" i="21"/>
  <c r="AK74" i="21"/>
  <c r="AJ74" i="21"/>
  <c r="AI74" i="21"/>
  <c r="AH74" i="21"/>
  <c r="AG74" i="21"/>
  <c r="AF74" i="21"/>
  <c r="AE74" i="21"/>
  <c r="AD74" i="21"/>
  <c r="AC74" i="21"/>
  <c r="AB74" i="21"/>
  <c r="AA74" i="21"/>
  <c r="Z74" i="21"/>
  <c r="Y74" i="21"/>
  <c r="X74" i="21"/>
  <c r="W74" i="21"/>
  <c r="V74" i="21"/>
  <c r="U74" i="21"/>
  <c r="T74" i="21"/>
  <c r="S74" i="21"/>
  <c r="R74" i="21"/>
  <c r="Q74" i="21"/>
  <c r="P74" i="21"/>
  <c r="O74" i="21"/>
  <c r="N74" i="21"/>
  <c r="M74" i="21"/>
  <c r="L74" i="21"/>
  <c r="K74" i="21"/>
  <c r="J74" i="21"/>
  <c r="I74" i="21"/>
  <c r="H74" i="21"/>
  <c r="G74" i="21"/>
  <c r="BE74" i="21" s="1"/>
  <c r="F74" i="21"/>
  <c r="E74" i="21"/>
  <c r="D74" i="21"/>
  <c r="BA74" i="21" s="1"/>
  <c r="BB74" i="21" s="1"/>
  <c r="C74" i="21"/>
  <c r="B74" i="21"/>
  <c r="BD73" i="21"/>
  <c r="AZ73" i="21"/>
  <c r="AY73" i="21"/>
  <c r="AX73" i="21"/>
  <c r="AW73" i="21"/>
  <c r="AV73" i="21"/>
  <c r="AU73" i="21"/>
  <c r="AT73" i="21"/>
  <c r="AS73" i="21"/>
  <c r="AR73" i="21"/>
  <c r="AQ73" i="21"/>
  <c r="AP73" i="21"/>
  <c r="AO73" i="21"/>
  <c r="AN73" i="21"/>
  <c r="AM73" i="21"/>
  <c r="AL73" i="21"/>
  <c r="AK73" i="21"/>
  <c r="AJ73" i="21"/>
  <c r="AI73" i="21"/>
  <c r="AH73" i="21"/>
  <c r="AG73" i="21"/>
  <c r="AF73" i="21"/>
  <c r="AE73" i="21"/>
  <c r="AD73" i="21"/>
  <c r="AC73" i="21"/>
  <c r="AB73" i="21"/>
  <c r="AA73" i="21"/>
  <c r="Z73" i="21"/>
  <c r="Y73" i="21"/>
  <c r="X73" i="21"/>
  <c r="W73" i="21"/>
  <c r="V73" i="21"/>
  <c r="U73" i="21"/>
  <c r="T73" i="21"/>
  <c r="S73" i="21"/>
  <c r="R73" i="21"/>
  <c r="Q73" i="21"/>
  <c r="P73" i="21"/>
  <c r="O73" i="21"/>
  <c r="N73" i="21"/>
  <c r="M73" i="21"/>
  <c r="L73" i="21"/>
  <c r="K73" i="21"/>
  <c r="J73" i="21"/>
  <c r="I73" i="21"/>
  <c r="H73" i="21"/>
  <c r="G73" i="21"/>
  <c r="BC73" i="21" s="1"/>
  <c r="F73" i="21"/>
  <c r="E73" i="21"/>
  <c r="D73" i="21"/>
  <c r="C73" i="21"/>
  <c r="B73" i="21"/>
  <c r="BD72" i="21"/>
  <c r="BC72" i="21"/>
  <c r="AZ72" i="21"/>
  <c r="AY72" i="21"/>
  <c r="AX72" i="21"/>
  <c r="AW72" i="21"/>
  <c r="AV72" i="21"/>
  <c r="AU72" i="21"/>
  <c r="AT72" i="21"/>
  <c r="AS72" i="21"/>
  <c r="AR72" i="21"/>
  <c r="AQ72" i="21"/>
  <c r="AP72" i="21"/>
  <c r="AO72" i="21"/>
  <c r="AN72" i="21"/>
  <c r="AM72" i="21"/>
  <c r="AL72" i="21"/>
  <c r="AK72" i="21"/>
  <c r="AJ72" i="21"/>
  <c r="AI72" i="21"/>
  <c r="AH72" i="21"/>
  <c r="AG72" i="21"/>
  <c r="AF72" i="21"/>
  <c r="AE72" i="21"/>
  <c r="AD72" i="21"/>
  <c r="AC72" i="21"/>
  <c r="AB72" i="21"/>
  <c r="AA72" i="21"/>
  <c r="Z72" i="21"/>
  <c r="Y72" i="21"/>
  <c r="X72" i="21"/>
  <c r="W72" i="21"/>
  <c r="V72" i="21"/>
  <c r="U72" i="21"/>
  <c r="T72" i="21"/>
  <c r="S72" i="21"/>
  <c r="R72" i="21"/>
  <c r="Q72" i="21"/>
  <c r="P72" i="21"/>
  <c r="O72" i="21"/>
  <c r="N72" i="21"/>
  <c r="M72" i="21"/>
  <c r="L72" i="21"/>
  <c r="K72" i="21"/>
  <c r="J72" i="21"/>
  <c r="I72" i="21"/>
  <c r="H72" i="21"/>
  <c r="G72" i="21"/>
  <c r="BE72" i="21" s="1"/>
  <c r="F72" i="21"/>
  <c r="E72" i="21"/>
  <c r="D72" i="21"/>
  <c r="BA72" i="21" s="1"/>
  <c r="BB72" i="21" s="1"/>
  <c r="C72" i="21"/>
  <c r="B72" i="21"/>
  <c r="AZ71" i="21"/>
  <c r="AY71" i="21"/>
  <c r="AX71" i="21"/>
  <c r="AW71" i="21"/>
  <c r="AV71" i="21"/>
  <c r="AU71" i="21"/>
  <c r="AT71" i="21"/>
  <c r="AS71" i="21"/>
  <c r="AR71" i="21"/>
  <c r="AQ71" i="21"/>
  <c r="AP71" i="21"/>
  <c r="AO71" i="21"/>
  <c r="AN71" i="21"/>
  <c r="AM71" i="21"/>
  <c r="AL71" i="21"/>
  <c r="AK71" i="21"/>
  <c r="AJ71" i="21"/>
  <c r="AI71" i="21"/>
  <c r="AH71" i="21"/>
  <c r="AG71" i="21"/>
  <c r="AF71" i="21"/>
  <c r="AE71" i="21"/>
  <c r="AD71" i="21"/>
  <c r="AC71" i="21"/>
  <c r="AB71" i="21"/>
  <c r="AA71" i="21"/>
  <c r="Z71" i="21"/>
  <c r="Y71" i="21"/>
  <c r="X71" i="21"/>
  <c r="W71" i="21"/>
  <c r="V71" i="21"/>
  <c r="U71" i="21"/>
  <c r="T71" i="21"/>
  <c r="S71" i="21"/>
  <c r="R71" i="21"/>
  <c r="Q71" i="21"/>
  <c r="P71" i="21"/>
  <c r="O71" i="21"/>
  <c r="N71" i="21"/>
  <c r="M71" i="21"/>
  <c r="L71" i="21"/>
  <c r="K71" i="21"/>
  <c r="J71" i="21"/>
  <c r="I71" i="21"/>
  <c r="H71" i="21"/>
  <c r="G71" i="21"/>
  <c r="F71" i="21"/>
  <c r="E71" i="21"/>
  <c r="D71" i="21"/>
  <c r="C71" i="21"/>
  <c r="B71" i="21"/>
  <c r="BC70" i="21"/>
  <c r="AZ70" i="21"/>
  <c r="AY70" i="21"/>
  <c r="AX70" i="21"/>
  <c r="AW70" i="21"/>
  <c r="AV70" i="21"/>
  <c r="AU70" i="21"/>
  <c r="AT70" i="21"/>
  <c r="AS70" i="21"/>
  <c r="AR70" i="21"/>
  <c r="AQ70" i="21"/>
  <c r="AP70" i="21"/>
  <c r="AO70" i="21"/>
  <c r="AN70" i="21"/>
  <c r="AM70" i="21"/>
  <c r="AL70" i="21"/>
  <c r="AK70" i="21"/>
  <c r="AJ70" i="21"/>
  <c r="AI70" i="21"/>
  <c r="AH70" i="21"/>
  <c r="AG70" i="21"/>
  <c r="AF70" i="21"/>
  <c r="AE70" i="21"/>
  <c r="AD70" i="21"/>
  <c r="AC70" i="21"/>
  <c r="AB70" i="21"/>
  <c r="AA70" i="21"/>
  <c r="Z70" i="21"/>
  <c r="Y70" i="21"/>
  <c r="X70" i="21"/>
  <c r="W70" i="21"/>
  <c r="V70" i="21"/>
  <c r="U70" i="21"/>
  <c r="T70" i="21"/>
  <c r="S70" i="21"/>
  <c r="R70" i="21"/>
  <c r="Q70" i="21"/>
  <c r="P70" i="21"/>
  <c r="O70" i="21"/>
  <c r="N70" i="21"/>
  <c r="M70" i="21"/>
  <c r="L70" i="21"/>
  <c r="K70" i="21"/>
  <c r="J70" i="21"/>
  <c r="I70" i="21"/>
  <c r="H70" i="21"/>
  <c r="G70" i="21"/>
  <c r="BE70" i="21" s="1"/>
  <c r="F70" i="21"/>
  <c r="E70" i="21"/>
  <c r="D70" i="21"/>
  <c r="C70" i="21"/>
  <c r="B70" i="21"/>
  <c r="BC69" i="21"/>
  <c r="AZ69" i="21"/>
  <c r="AY69" i="21"/>
  <c r="AX69" i="21"/>
  <c r="AW69" i="21"/>
  <c r="AV69" i="21"/>
  <c r="AU69" i="21"/>
  <c r="AT69" i="21"/>
  <c r="AS69" i="21"/>
  <c r="AR69" i="21"/>
  <c r="AQ69" i="21"/>
  <c r="AP69" i="21"/>
  <c r="AO69" i="21"/>
  <c r="AN69" i="21"/>
  <c r="AM69" i="21"/>
  <c r="AL69" i="21"/>
  <c r="AK69" i="21"/>
  <c r="AJ69" i="21"/>
  <c r="AI69" i="21"/>
  <c r="AH69" i="21"/>
  <c r="AG69" i="21"/>
  <c r="AF69" i="21"/>
  <c r="AE69" i="21"/>
  <c r="AD69" i="21"/>
  <c r="AC69" i="21"/>
  <c r="AB69" i="21"/>
  <c r="AA69" i="21"/>
  <c r="Z69" i="21"/>
  <c r="Y69" i="21"/>
  <c r="X69" i="21"/>
  <c r="W69" i="21"/>
  <c r="V69" i="21"/>
  <c r="U69" i="21"/>
  <c r="T69" i="21"/>
  <c r="S69" i="21"/>
  <c r="R69" i="21"/>
  <c r="Q69" i="21"/>
  <c r="P69" i="21"/>
  <c r="O69" i="21"/>
  <c r="N69" i="21"/>
  <c r="M69" i="21"/>
  <c r="L69" i="21"/>
  <c r="K69" i="21"/>
  <c r="J69" i="21"/>
  <c r="I69" i="21"/>
  <c r="H69" i="21"/>
  <c r="G69" i="21"/>
  <c r="BE69" i="21" s="1"/>
  <c r="F69" i="21"/>
  <c r="E69" i="21"/>
  <c r="D69" i="21"/>
  <c r="BA69" i="21" s="1"/>
  <c r="BB69" i="21" s="1"/>
  <c r="C69" i="21"/>
  <c r="B69" i="21"/>
  <c r="AZ68" i="21"/>
  <c r="AY68" i="21"/>
  <c r="AX68" i="21"/>
  <c r="AW68" i="21"/>
  <c r="AV68" i="21"/>
  <c r="AU68" i="21"/>
  <c r="AT68" i="21"/>
  <c r="AS68" i="21"/>
  <c r="AR68" i="21"/>
  <c r="AQ68" i="21"/>
  <c r="AP68" i="21"/>
  <c r="AO68" i="21"/>
  <c r="AN68" i="21"/>
  <c r="AM68" i="21"/>
  <c r="AL68" i="21"/>
  <c r="AK68" i="21"/>
  <c r="AJ68" i="21"/>
  <c r="AI68" i="21"/>
  <c r="AH68" i="21"/>
  <c r="AG68" i="21"/>
  <c r="AF68" i="21"/>
  <c r="AE68" i="21"/>
  <c r="AD68" i="21"/>
  <c r="AC68" i="21"/>
  <c r="AB68" i="21"/>
  <c r="AA68" i="21"/>
  <c r="Z68" i="21"/>
  <c r="Y68" i="21"/>
  <c r="X68" i="21"/>
  <c r="W68" i="21"/>
  <c r="V68" i="21"/>
  <c r="U68" i="21"/>
  <c r="T68" i="21"/>
  <c r="S68" i="21"/>
  <c r="R68" i="21"/>
  <c r="Q68" i="21"/>
  <c r="P68" i="21"/>
  <c r="O68" i="21"/>
  <c r="N68" i="21"/>
  <c r="M68" i="21"/>
  <c r="L68" i="21"/>
  <c r="K68" i="21"/>
  <c r="J68" i="21"/>
  <c r="I68" i="21"/>
  <c r="H68" i="21"/>
  <c r="G68" i="21"/>
  <c r="F68" i="21"/>
  <c r="E68" i="21"/>
  <c r="D68" i="21"/>
  <c r="C68" i="21"/>
  <c r="B68" i="21"/>
  <c r="BD67" i="21"/>
  <c r="AZ67" i="21"/>
  <c r="AY67" i="21"/>
  <c r="AX67" i="21"/>
  <c r="AW67" i="21"/>
  <c r="AV67" i="21"/>
  <c r="AU67" i="21"/>
  <c r="AT67" i="21"/>
  <c r="AS67" i="21"/>
  <c r="AR67" i="21"/>
  <c r="AQ67" i="21"/>
  <c r="AP67" i="21"/>
  <c r="AO67" i="21"/>
  <c r="AN67" i="21"/>
  <c r="AM67" i="21"/>
  <c r="AL67" i="21"/>
  <c r="AK67" i="21"/>
  <c r="AJ67" i="21"/>
  <c r="AI67" i="21"/>
  <c r="AH67" i="21"/>
  <c r="AG67" i="21"/>
  <c r="AF67" i="21"/>
  <c r="AE67" i="21"/>
  <c r="AD67" i="21"/>
  <c r="AC67" i="21"/>
  <c r="AB67" i="21"/>
  <c r="AA67" i="21"/>
  <c r="Z67" i="21"/>
  <c r="Y67" i="21"/>
  <c r="X67" i="21"/>
  <c r="W67" i="21"/>
  <c r="V67" i="21"/>
  <c r="U67" i="21"/>
  <c r="T67" i="21"/>
  <c r="S67" i="21"/>
  <c r="R67" i="21"/>
  <c r="Q67" i="21"/>
  <c r="P67" i="21"/>
  <c r="O67" i="21"/>
  <c r="N67" i="21"/>
  <c r="M67" i="21"/>
  <c r="L67" i="21"/>
  <c r="K67" i="21"/>
  <c r="J67" i="21"/>
  <c r="I67" i="21"/>
  <c r="H67" i="21"/>
  <c r="G67" i="21"/>
  <c r="BE67" i="21" s="1"/>
  <c r="F67" i="21"/>
  <c r="E67" i="21"/>
  <c r="D67" i="21"/>
  <c r="BA67" i="21" s="1"/>
  <c r="BB67" i="21" s="1"/>
  <c r="C67" i="21"/>
  <c r="B67" i="21"/>
  <c r="BC66" i="21"/>
  <c r="AZ66" i="21"/>
  <c r="AY66" i="21"/>
  <c r="AX66" i="21"/>
  <c r="AW66" i="21"/>
  <c r="AV66" i="21"/>
  <c r="AU66" i="21"/>
  <c r="AT66" i="21"/>
  <c r="AS66" i="21"/>
  <c r="AR66" i="21"/>
  <c r="AQ66" i="21"/>
  <c r="AP66" i="21"/>
  <c r="AO66" i="21"/>
  <c r="AN66" i="21"/>
  <c r="AM66" i="21"/>
  <c r="AL66" i="21"/>
  <c r="AK66" i="21"/>
  <c r="AJ66" i="21"/>
  <c r="AI66" i="21"/>
  <c r="AH66" i="21"/>
  <c r="AG66" i="21"/>
  <c r="AF66" i="21"/>
  <c r="AE66" i="21"/>
  <c r="AD66" i="21"/>
  <c r="AC66" i="21"/>
  <c r="AB66" i="21"/>
  <c r="AA66" i="21"/>
  <c r="Z66" i="21"/>
  <c r="Y66" i="21"/>
  <c r="X66" i="21"/>
  <c r="W66" i="21"/>
  <c r="V66" i="21"/>
  <c r="U66" i="21"/>
  <c r="T66" i="21"/>
  <c r="S66" i="21"/>
  <c r="R66" i="21"/>
  <c r="Q66" i="21"/>
  <c r="P66" i="21"/>
  <c r="O66" i="21"/>
  <c r="N66" i="21"/>
  <c r="M66" i="21"/>
  <c r="L66" i="21"/>
  <c r="K66" i="21"/>
  <c r="J66" i="21"/>
  <c r="I66" i="21"/>
  <c r="H66" i="21"/>
  <c r="G66" i="21"/>
  <c r="BE66" i="21" s="1"/>
  <c r="F66" i="21"/>
  <c r="E66" i="21"/>
  <c r="D66" i="21"/>
  <c r="BA66" i="21" s="1"/>
  <c r="BB66" i="21" s="1"/>
  <c r="C66" i="21"/>
  <c r="B66" i="21"/>
  <c r="BD65" i="21"/>
  <c r="AZ65" i="21"/>
  <c r="AY65" i="21"/>
  <c r="AX65" i="21"/>
  <c r="AW65" i="21"/>
  <c r="AV65" i="21"/>
  <c r="AU65" i="21"/>
  <c r="AT65" i="21"/>
  <c r="AS65" i="21"/>
  <c r="AR65" i="21"/>
  <c r="AQ65" i="21"/>
  <c r="AP65" i="21"/>
  <c r="AO65" i="21"/>
  <c r="AN65" i="21"/>
  <c r="AM65" i="21"/>
  <c r="AL65" i="21"/>
  <c r="AK65" i="21"/>
  <c r="AJ65" i="21"/>
  <c r="AI65" i="21"/>
  <c r="AH65" i="21"/>
  <c r="AG65" i="21"/>
  <c r="AF65" i="21"/>
  <c r="AE65" i="21"/>
  <c r="AD65" i="21"/>
  <c r="AC65" i="21"/>
  <c r="AB65" i="21"/>
  <c r="AA65" i="21"/>
  <c r="Z65" i="21"/>
  <c r="Y65" i="21"/>
  <c r="X65" i="21"/>
  <c r="W65" i="21"/>
  <c r="V65" i="21"/>
  <c r="U65" i="21"/>
  <c r="T65" i="21"/>
  <c r="S65" i="21"/>
  <c r="R65" i="21"/>
  <c r="Q65" i="21"/>
  <c r="P65" i="21"/>
  <c r="O65" i="21"/>
  <c r="N65" i="21"/>
  <c r="M65" i="21"/>
  <c r="L65" i="21"/>
  <c r="K65" i="21"/>
  <c r="J65" i="21"/>
  <c r="I65" i="21"/>
  <c r="H65" i="21"/>
  <c r="G65" i="21"/>
  <c r="BC65" i="21" s="1"/>
  <c r="F65" i="21"/>
  <c r="E65" i="21"/>
  <c r="D65" i="21"/>
  <c r="C65" i="21"/>
  <c r="B65" i="21"/>
  <c r="BD64" i="21"/>
  <c r="BC64" i="21"/>
  <c r="AZ64" i="21"/>
  <c r="AY64" i="21"/>
  <c r="AX64" i="21"/>
  <c r="AW64" i="21"/>
  <c r="AV64" i="21"/>
  <c r="AU64" i="21"/>
  <c r="AT64" i="21"/>
  <c r="AS64" i="21"/>
  <c r="AR64" i="21"/>
  <c r="AQ64" i="21"/>
  <c r="AP64" i="21"/>
  <c r="AO64" i="21"/>
  <c r="AN64" i="21"/>
  <c r="AM64" i="21"/>
  <c r="AL64" i="21"/>
  <c r="AK64" i="21"/>
  <c r="AJ64" i="21"/>
  <c r="AI64" i="21"/>
  <c r="AH64" i="21"/>
  <c r="AG64" i="21"/>
  <c r="AF64" i="21"/>
  <c r="AE64" i="21"/>
  <c r="AD64" i="21"/>
  <c r="AC64" i="21"/>
  <c r="AB64" i="21"/>
  <c r="AA64" i="21"/>
  <c r="Z64" i="21"/>
  <c r="Y64" i="21"/>
  <c r="X64" i="21"/>
  <c r="W64" i="21"/>
  <c r="V64" i="21"/>
  <c r="U64" i="21"/>
  <c r="T64" i="21"/>
  <c r="S64" i="21"/>
  <c r="R64" i="21"/>
  <c r="Q64" i="21"/>
  <c r="P64" i="21"/>
  <c r="O64" i="21"/>
  <c r="N64" i="21"/>
  <c r="M64" i="21"/>
  <c r="L64" i="21"/>
  <c r="K64" i="21"/>
  <c r="J64" i="21"/>
  <c r="I64" i="21"/>
  <c r="H64" i="21"/>
  <c r="G64" i="21"/>
  <c r="BE64" i="21" s="1"/>
  <c r="F64" i="21"/>
  <c r="E64" i="21"/>
  <c r="D64" i="21"/>
  <c r="BA64" i="21" s="1"/>
  <c r="BB64" i="21" s="1"/>
  <c r="C64" i="21"/>
  <c r="B64" i="21"/>
  <c r="AZ63" i="21"/>
  <c r="AY63" i="21"/>
  <c r="AX63" i="21"/>
  <c r="AW63" i="21"/>
  <c r="AV63" i="21"/>
  <c r="AU63" i="21"/>
  <c r="AT63" i="21"/>
  <c r="AS63" i="21"/>
  <c r="AR63" i="21"/>
  <c r="AQ63" i="21"/>
  <c r="AP63" i="21"/>
  <c r="AO63" i="21"/>
  <c r="AN63" i="21"/>
  <c r="AM63" i="21"/>
  <c r="AL63" i="21"/>
  <c r="AK63" i="21"/>
  <c r="AJ63" i="21"/>
  <c r="AI63" i="21"/>
  <c r="AH63" i="21"/>
  <c r="AG63" i="21"/>
  <c r="AF63" i="21"/>
  <c r="AE63" i="21"/>
  <c r="AD63" i="21"/>
  <c r="AC63" i="21"/>
  <c r="AB63" i="21"/>
  <c r="AA63" i="21"/>
  <c r="Z63" i="21"/>
  <c r="Y63" i="21"/>
  <c r="X63" i="21"/>
  <c r="W63" i="21"/>
  <c r="V63" i="21"/>
  <c r="U63" i="21"/>
  <c r="T63" i="21"/>
  <c r="S63" i="21"/>
  <c r="R63" i="21"/>
  <c r="Q63" i="21"/>
  <c r="P63" i="21"/>
  <c r="O63" i="21"/>
  <c r="N63" i="21"/>
  <c r="M63" i="21"/>
  <c r="L63" i="21"/>
  <c r="K63" i="21"/>
  <c r="J63" i="21"/>
  <c r="I63" i="21"/>
  <c r="H63" i="21"/>
  <c r="G63" i="21"/>
  <c r="BD63" i="21" s="1"/>
  <c r="F63" i="21"/>
  <c r="E63" i="21"/>
  <c r="D63" i="21"/>
  <c r="C63" i="21"/>
  <c r="B63" i="21"/>
  <c r="BC62" i="21"/>
  <c r="AZ62" i="21"/>
  <c r="AY62" i="21"/>
  <c r="AX62" i="21"/>
  <c r="AW62" i="21"/>
  <c r="AV62" i="21"/>
  <c r="AU62" i="21"/>
  <c r="AT62" i="21"/>
  <c r="AS62" i="21"/>
  <c r="AR62" i="21"/>
  <c r="AQ62" i="21"/>
  <c r="AP62" i="21"/>
  <c r="AO62" i="21"/>
  <c r="AN62" i="21"/>
  <c r="AM62" i="21"/>
  <c r="AL62" i="21"/>
  <c r="AK62" i="21"/>
  <c r="AJ62" i="21"/>
  <c r="AI62" i="21"/>
  <c r="AH62" i="21"/>
  <c r="AG62" i="21"/>
  <c r="AF62" i="21"/>
  <c r="AE62" i="21"/>
  <c r="AD62" i="21"/>
  <c r="AC62" i="21"/>
  <c r="AB62" i="21"/>
  <c r="AA62" i="21"/>
  <c r="Z62" i="21"/>
  <c r="Y62" i="21"/>
  <c r="X62" i="21"/>
  <c r="W62" i="21"/>
  <c r="V62" i="21"/>
  <c r="U62" i="21"/>
  <c r="T62" i="21"/>
  <c r="S62" i="21"/>
  <c r="R62" i="21"/>
  <c r="Q62" i="21"/>
  <c r="P62" i="21"/>
  <c r="O62" i="21"/>
  <c r="N62" i="21"/>
  <c r="M62" i="21"/>
  <c r="L62" i="21"/>
  <c r="K62" i="21"/>
  <c r="J62" i="21"/>
  <c r="I62" i="21"/>
  <c r="H62" i="21"/>
  <c r="G62" i="21"/>
  <c r="BE62" i="21" s="1"/>
  <c r="F62" i="21"/>
  <c r="E62" i="21"/>
  <c r="D62" i="21"/>
  <c r="C62" i="21"/>
  <c r="B62" i="21"/>
  <c r="BC61" i="21"/>
  <c r="AZ61" i="21"/>
  <c r="AY61" i="21"/>
  <c r="AX61" i="21"/>
  <c r="AW61" i="21"/>
  <c r="AV61" i="21"/>
  <c r="AU61" i="21"/>
  <c r="AT61" i="21"/>
  <c r="AS61" i="21"/>
  <c r="AR61" i="21"/>
  <c r="AQ61" i="21"/>
  <c r="AP61" i="21"/>
  <c r="AO61" i="21"/>
  <c r="AN61" i="21"/>
  <c r="AM61" i="21"/>
  <c r="AL61" i="21"/>
  <c r="AK61" i="21"/>
  <c r="AJ61" i="21"/>
  <c r="AI61" i="21"/>
  <c r="AH61" i="21"/>
  <c r="AG61" i="21"/>
  <c r="AF61" i="21"/>
  <c r="AE61" i="21"/>
  <c r="AD61" i="21"/>
  <c r="AC61" i="21"/>
  <c r="AB61" i="21"/>
  <c r="AA61" i="21"/>
  <c r="Z61" i="21"/>
  <c r="Y61" i="21"/>
  <c r="X61" i="21"/>
  <c r="W61" i="21"/>
  <c r="V61" i="21"/>
  <c r="U61" i="21"/>
  <c r="T61" i="21"/>
  <c r="S61" i="21"/>
  <c r="R61" i="21"/>
  <c r="Q61" i="21"/>
  <c r="P61" i="21"/>
  <c r="O61" i="21"/>
  <c r="N61" i="21"/>
  <c r="M61" i="21"/>
  <c r="L61" i="21"/>
  <c r="K61" i="21"/>
  <c r="J61" i="21"/>
  <c r="I61" i="21"/>
  <c r="H61" i="21"/>
  <c r="G61" i="21"/>
  <c r="BE61" i="21" s="1"/>
  <c r="F61" i="21"/>
  <c r="E61" i="21"/>
  <c r="D61" i="21"/>
  <c r="BA61" i="21" s="1"/>
  <c r="BB61" i="21" s="1"/>
  <c r="C61" i="21"/>
  <c r="B61" i="21"/>
  <c r="AZ60" i="21"/>
  <c r="AY60" i="21"/>
  <c r="AX60" i="21"/>
  <c r="AW60" i="21"/>
  <c r="AV60" i="21"/>
  <c r="AU60" i="21"/>
  <c r="AT60" i="21"/>
  <c r="AS60" i="21"/>
  <c r="AR60" i="21"/>
  <c r="AQ60" i="21"/>
  <c r="AP60" i="21"/>
  <c r="AO60" i="21"/>
  <c r="AN60" i="21"/>
  <c r="AM60" i="21"/>
  <c r="AL60" i="21"/>
  <c r="AK60" i="21"/>
  <c r="AJ60" i="21"/>
  <c r="AI60" i="21"/>
  <c r="AH60" i="21"/>
  <c r="AG60" i="21"/>
  <c r="AF60" i="21"/>
  <c r="AE60" i="21"/>
  <c r="AD60" i="21"/>
  <c r="AC60" i="21"/>
  <c r="AB60" i="21"/>
  <c r="AA60" i="21"/>
  <c r="Z60" i="21"/>
  <c r="Y60" i="21"/>
  <c r="X60" i="21"/>
  <c r="W60" i="21"/>
  <c r="V60" i="21"/>
  <c r="U60" i="21"/>
  <c r="T60" i="21"/>
  <c r="S60" i="21"/>
  <c r="R60" i="21"/>
  <c r="Q60" i="21"/>
  <c r="P60" i="21"/>
  <c r="O60" i="21"/>
  <c r="N60" i="21"/>
  <c r="M60" i="21"/>
  <c r="L60" i="21"/>
  <c r="K60" i="21"/>
  <c r="J60" i="21"/>
  <c r="I60" i="21"/>
  <c r="H60" i="21"/>
  <c r="G60" i="21"/>
  <c r="F60" i="21"/>
  <c r="E60" i="21"/>
  <c r="D60" i="21"/>
  <c r="C60" i="21"/>
  <c r="B60" i="21"/>
  <c r="BD59" i="21"/>
  <c r="AZ59" i="21"/>
  <c r="AY59" i="21"/>
  <c r="AX59" i="21"/>
  <c r="AW59" i="21"/>
  <c r="AV59" i="21"/>
  <c r="AU59" i="21"/>
  <c r="AT59" i="21"/>
  <c r="AS59" i="21"/>
  <c r="AR59" i="21"/>
  <c r="AQ59" i="21"/>
  <c r="AP59" i="21"/>
  <c r="AO59" i="21"/>
  <c r="AN59" i="21"/>
  <c r="AM59" i="21"/>
  <c r="AL59" i="21"/>
  <c r="AK59" i="21"/>
  <c r="AJ59" i="21"/>
  <c r="AI59" i="21"/>
  <c r="AH59" i="21"/>
  <c r="AG59" i="21"/>
  <c r="AF59" i="21"/>
  <c r="AE59" i="21"/>
  <c r="AD59" i="21"/>
  <c r="AC59" i="21"/>
  <c r="AB59" i="21"/>
  <c r="AA59" i="21"/>
  <c r="Z59" i="21"/>
  <c r="Y59" i="21"/>
  <c r="X59" i="21"/>
  <c r="W59" i="21"/>
  <c r="V59" i="21"/>
  <c r="U59" i="21"/>
  <c r="T59" i="21"/>
  <c r="S59" i="21"/>
  <c r="R59" i="21"/>
  <c r="Q59" i="21"/>
  <c r="P59" i="21"/>
  <c r="O59" i="21"/>
  <c r="N59" i="21"/>
  <c r="M59" i="21"/>
  <c r="L59" i="21"/>
  <c r="K59" i="21"/>
  <c r="J59" i="21"/>
  <c r="I59" i="21"/>
  <c r="H59" i="21"/>
  <c r="G59" i="21"/>
  <c r="BE59" i="21" s="1"/>
  <c r="F59" i="21"/>
  <c r="E59" i="21"/>
  <c r="D59" i="21"/>
  <c r="BA59" i="21" s="1"/>
  <c r="BB59" i="21" s="1"/>
  <c r="C59" i="21"/>
  <c r="B59" i="21"/>
  <c r="AZ58" i="21"/>
  <c r="AY58" i="21"/>
  <c r="AX58" i="21"/>
  <c r="AW58" i="21"/>
  <c r="AV58" i="21"/>
  <c r="AU58" i="21"/>
  <c r="AT58" i="21"/>
  <c r="AS58" i="21"/>
  <c r="AR58" i="21"/>
  <c r="AQ58" i="21"/>
  <c r="AP58" i="21"/>
  <c r="AO58" i="21"/>
  <c r="AN58" i="21"/>
  <c r="AM58" i="21"/>
  <c r="AL58" i="21"/>
  <c r="AK58" i="21"/>
  <c r="AJ58" i="21"/>
  <c r="AI58" i="21"/>
  <c r="AH58" i="21"/>
  <c r="AG58" i="21"/>
  <c r="AF58" i="21"/>
  <c r="AE58" i="21"/>
  <c r="AD58" i="21"/>
  <c r="AC58" i="21"/>
  <c r="AB58" i="21"/>
  <c r="AA58" i="21"/>
  <c r="Z58" i="21"/>
  <c r="Y58" i="21"/>
  <c r="X58" i="21"/>
  <c r="W58" i="21"/>
  <c r="V58" i="21"/>
  <c r="U58" i="21"/>
  <c r="T58" i="21"/>
  <c r="S58" i="21"/>
  <c r="R58" i="21"/>
  <c r="Q58" i="21"/>
  <c r="P58" i="21"/>
  <c r="O58" i="21"/>
  <c r="N58" i="21"/>
  <c r="M58" i="21"/>
  <c r="L58" i="21"/>
  <c r="K58" i="21"/>
  <c r="J58" i="21"/>
  <c r="I58" i="21"/>
  <c r="H58" i="21"/>
  <c r="G58" i="21"/>
  <c r="BE58" i="21" s="1"/>
  <c r="F58" i="21"/>
  <c r="E58" i="21"/>
  <c r="D58" i="21"/>
  <c r="BA58" i="21" s="1"/>
  <c r="BB58" i="21" s="1"/>
  <c r="C58" i="21"/>
  <c r="B58" i="21"/>
  <c r="BD57" i="21"/>
  <c r="AZ57" i="21"/>
  <c r="AY57" i="21"/>
  <c r="AX57" i="21"/>
  <c r="AW57" i="21"/>
  <c r="AV57" i="21"/>
  <c r="AU57" i="21"/>
  <c r="AT57" i="21"/>
  <c r="AS57" i="21"/>
  <c r="AR57" i="21"/>
  <c r="AQ57" i="21"/>
  <c r="AP57" i="21"/>
  <c r="AO57" i="21"/>
  <c r="AN57" i="21"/>
  <c r="AM57" i="21"/>
  <c r="AL57" i="21"/>
  <c r="AK57" i="21"/>
  <c r="AJ57" i="21"/>
  <c r="AI57" i="21"/>
  <c r="AH57" i="21"/>
  <c r="AG57" i="21"/>
  <c r="AF57" i="21"/>
  <c r="AE57" i="21"/>
  <c r="AD57" i="21"/>
  <c r="AC57" i="21"/>
  <c r="AB57" i="21"/>
  <c r="AA57" i="21"/>
  <c r="Z57" i="21"/>
  <c r="Y57" i="21"/>
  <c r="X57" i="21"/>
  <c r="W57" i="21"/>
  <c r="V57" i="21"/>
  <c r="U57" i="21"/>
  <c r="T57" i="21"/>
  <c r="S57" i="21"/>
  <c r="R57" i="21"/>
  <c r="Q57" i="21"/>
  <c r="P57" i="21"/>
  <c r="O57" i="21"/>
  <c r="N57" i="21"/>
  <c r="M57" i="21"/>
  <c r="L57" i="21"/>
  <c r="K57" i="21"/>
  <c r="J57" i="21"/>
  <c r="I57" i="21"/>
  <c r="H57" i="21"/>
  <c r="G57" i="21"/>
  <c r="BC57" i="21" s="1"/>
  <c r="F57" i="21"/>
  <c r="E57" i="21"/>
  <c r="D57" i="21"/>
  <c r="C57" i="21"/>
  <c r="B57" i="21"/>
  <c r="BD56" i="21"/>
  <c r="BC56" i="21"/>
  <c r="AZ56" i="21"/>
  <c r="AY56" i="21"/>
  <c r="AX56" i="21"/>
  <c r="AW56" i="21"/>
  <c r="AV56" i="21"/>
  <c r="AU56" i="21"/>
  <c r="AT56" i="21"/>
  <c r="AS56" i="21"/>
  <c r="AR56" i="21"/>
  <c r="AQ56" i="21"/>
  <c r="AP56" i="21"/>
  <c r="AO56" i="21"/>
  <c r="AN56" i="21"/>
  <c r="AM56" i="21"/>
  <c r="AL56" i="21"/>
  <c r="AK56" i="21"/>
  <c r="AJ56" i="21"/>
  <c r="AI56" i="21"/>
  <c r="AH56" i="21"/>
  <c r="AG56" i="21"/>
  <c r="AF56" i="21"/>
  <c r="AE56" i="21"/>
  <c r="AD56" i="21"/>
  <c r="AC56" i="21"/>
  <c r="AB56" i="21"/>
  <c r="AA56" i="21"/>
  <c r="Z56" i="21"/>
  <c r="Y56" i="21"/>
  <c r="X56" i="21"/>
  <c r="W56" i="21"/>
  <c r="V56" i="21"/>
  <c r="U56" i="21"/>
  <c r="T56" i="21"/>
  <c r="S56" i="21"/>
  <c r="R56" i="21"/>
  <c r="Q56" i="21"/>
  <c r="P56" i="21"/>
  <c r="O56" i="21"/>
  <c r="N56" i="21"/>
  <c r="M56" i="21"/>
  <c r="L56" i="21"/>
  <c r="K56" i="21"/>
  <c r="J56" i="21"/>
  <c r="I56" i="21"/>
  <c r="H56" i="21"/>
  <c r="G56" i="21"/>
  <c r="BE56" i="21" s="1"/>
  <c r="F56" i="21"/>
  <c r="E56" i="21"/>
  <c r="D56" i="21"/>
  <c r="BA56" i="21" s="1"/>
  <c r="BB56" i="21" s="1"/>
  <c r="C56" i="21"/>
  <c r="B56" i="21"/>
  <c r="AZ55" i="21"/>
  <c r="AY55" i="21"/>
  <c r="AX55" i="21"/>
  <c r="AW55" i="21"/>
  <c r="AV55" i="21"/>
  <c r="AU55" i="21"/>
  <c r="AT55" i="21"/>
  <c r="AS55" i="21"/>
  <c r="AR55" i="21"/>
  <c r="AQ55" i="21"/>
  <c r="AP55" i="21"/>
  <c r="AO55" i="21"/>
  <c r="AN55" i="21"/>
  <c r="AM55" i="21"/>
  <c r="AL55" i="21"/>
  <c r="AK55" i="21"/>
  <c r="AJ55" i="21"/>
  <c r="AI55" i="21"/>
  <c r="AH55" i="21"/>
  <c r="AG55" i="21"/>
  <c r="AF55" i="21"/>
  <c r="AE55" i="21"/>
  <c r="AD55" i="21"/>
  <c r="AC55" i="21"/>
  <c r="AB55" i="21"/>
  <c r="AA55" i="21"/>
  <c r="Z55" i="21"/>
  <c r="Y55" i="21"/>
  <c r="X55" i="21"/>
  <c r="W55" i="21"/>
  <c r="V55" i="21"/>
  <c r="U55" i="21"/>
  <c r="T55" i="21"/>
  <c r="S55" i="21"/>
  <c r="R55" i="21"/>
  <c r="Q55" i="21"/>
  <c r="P55" i="21"/>
  <c r="O55" i="21"/>
  <c r="N55" i="21"/>
  <c r="M55" i="21"/>
  <c r="L55" i="21"/>
  <c r="K55" i="21"/>
  <c r="J55" i="21"/>
  <c r="I55" i="21"/>
  <c r="H55" i="21"/>
  <c r="G55" i="21"/>
  <c r="F55" i="21"/>
  <c r="E55" i="21"/>
  <c r="D55" i="21"/>
  <c r="C55" i="21"/>
  <c r="B55" i="21"/>
  <c r="BC54" i="21"/>
  <c r="AZ54" i="21"/>
  <c r="AY54" i="21"/>
  <c r="AX54" i="21"/>
  <c r="AW54" i="21"/>
  <c r="AV54" i="21"/>
  <c r="AU54" i="21"/>
  <c r="AT54" i="21"/>
  <c r="AS54" i="21"/>
  <c r="AR54" i="21"/>
  <c r="AQ54" i="21"/>
  <c r="AP54" i="21"/>
  <c r="AO54" i="21"/>
  <c r="AN54" i="21"/>
  <c r="AM54" i="21"/>
  <c r="AL54" i="21"/>
  <c r="AK54" i="21"/>
  <c r="AJ54" i="21"/>
  <c r="AI54" i="21"/>
  <c r="AH54" i="21"/>
  <c r="AG54" i="21"/>
  <c r="AF54" i="21"/>
  <c r="AE54" i="21"/>
  <c r="AD54" i="21"/>
  <c r="AC54" i="21"/>
  <c r="AB54" i="21"/>
  <c r="AA54" i="21"/>
  <c r="Z54" i="21"/>
  <c r="Y54" i="21"/>
  <c r="X54" i="21"/>
  <c r="W54" i="21"/>
  <c r="V54" i="21"/>
  <c r="U54" i="21"/>
  <c r="T54" i="21"/>
  <c r="S54" i="21"/>
  <c r="R54" i="21"/>
  <c r="Q54" i="21"/>
  <c r="P54" i="21"/>
  <c r="O54" i="21"/>
  <c r="N54" i="21"/>
  <c r="M54" i="21"/>
  <c r="L54" i="21"/>
  <c r="K54" i="21"/>
  <c r="J54" i="21"/>
  <c r="I54" i="21"/>
  <c r="H54" i="21"/>
  <c r="G54" i="21"/>
  <c r="BE54" i="21" s="1"/>
  <c r="F54" i="21"/>
  <c r="E54" i="21"/>
  <c r="D54" i="21"/>
  <c r="C54" i="21"/>
  <c r="B54" i="21"/>
  <c r="BC53" i="21"/>
  <c r="AZ53" i="21"/>
  <c r="AY53" i="21"/>
  <c r="AX53" i="21"/>
  <c r="AW53" i="21"/>
  <c r="AV53" i="21"/>
  <c r="AU53" i="21"/>
  <c r="AT53" i="21"/>
  <c r="AS53" i="21"/>
  <c r="AR53" i="21"/>
  <c r="AQ53" i="21"/>
  <c r="AP53" i="21"/>
  <c r="AO53" i="21"/>
  <c r="AN53" i="21"/>
  <c r="AM53" i="21"/>
  <c r="AL53" i="21"/>
  <c r="AK53" i="21"/>
  <c r="AJ53" i="21"/>
  <c r="AI53" i="21"/>
  <c r="AH53" i="21"/>
  <c r="AG53" i="21"/>
  <c r="AF53" i="21"/>
  <c r="AE53" i="21"/>
  <c r="AD53" i="21"/>
  <c r="AC53" i="21"/>
  <c r="AB53" i="21"/>
  <c r="AA53" i="21"/>
  <c r="Z53" i="21"/>
  <c r="Y53" i="21"/>
  <c r="X53" i="21"/>
  <c r="W53" i="21"/>
  <c r="V53" i="21"/>
  <c r="U53" i="21"/>
  <c r="T53" i="21"/>
  <c r="S53" i="21"/>
  <c r="R53" i="21"/>
  <c r="Q53" i="21"/>
  <c r="P53" i="21"/>
  <c r="O53" i="21"/>
  <c r="N53" i="21"/>
  <c r="M53" i="21"/>
  <c r="L53" i="21"/>
  <c r="K53" i="21"/>
  <c r="J53" i="21"/>
  <c r="I53" i="21"/>
  <c r="H53" i="21"/>
  <c r="G53" i="21"/>
  <c r="BE53" i="21" s="1"/>
  <c r="F53" i="21"/>
  <c r="E53" i="21"/>
  <c r="D53" i="21"/>
  <c r="BA53" i="21" s="1"/>
  <c r="BB53" i="21" s="1"/>
  <c r="C53" i="21"/>
  <c r="B53" i="21"/>
  <c r="AZ52" i="21"/>
  <c r="AY52" i="21"/>
  <c r="AX52" i="21"/>
  <c r="AW52" i="21"/>
  <c r="AV52" i="21"/>
  <c r="AU52" i="21"/>
  <c r="AT52" i="21"/>
  <c r="AS52" i="21"/>
  <c r="AR52" i="21"/>
  <c r="AQ52" i="21"/>
  <c r="AP52" i="21"/>
  <c r="AO52" i="21"/>
  <c r="AN52" i="21"/>
  <c r="AM52" i="21"/>
  <c r="AL52" i="21"/>
  <c r="AK52" i="21"/>
  <c r="AJ52" i="21"/>
  <c r="AI52" i="21"/>
  <c r="AH52" i="21"/>
  <c r="AG52" i="21"/>
  <c r="AF52" i="21"/>
  <c r="AE52" i="21"/>
  <c r="AD52" i="21"/>
  <c r="AC52" i="21"/>
  <c r="AB52" i="21"/>
  <c r="AA52" i="21"/>
  <c r="Z52" i="21"/>
  <c r="Y52" i="21"/>
  <c r="X52" i="21"/>
  <c r="W52" i="21"/>
  <c r="V52" i="21"/>
  <c r="U52" i="21"/>
  <c r="T52" i="21"/>
  <c r="S52" i="21"/>
  <c r="R52" i="21"/>
  <c r="Q52" i="21"/>
  <c r="P52" i="21"/>
  <c r="O52" i="21"/>
  <c r="N52" i="21"/>
  <c r="M52" i="21"/>
  <c r="L52" i="21"/>
  <c r="K52" i="21"/>
  <c r="J52" i="21"/>
  <c r="I52" i="21"/>
  <c r="H52" i="21"/>
  <c r="G52" i="21"/>
  <c r="F52" i="21"/>
  <c r="E52" i="21"/>
  <c r="D52" i="21"/>
  <c r="C52" i="21"/>
  <c r="B52" i="21"/>
  <c r="BD51" i="21"/>
  <c r="AZ51" i="21"/>
  <c r="AY51" i="21"/>
  <c r="AX51" i="21"/>
  <c r="AW51" i="21"/>
  <c r="AV51" i="21"/>
  <c r="AU51" i="21"/>
  <c r="AT51" i="21"/>
  <c r="AS51" i="21"/>
  <c r="AR51" i="21"/>
  <c r="AQ51" i="21"/>
  <c r="AP51" i="21"/>
  <c r="AO51" i="21"/>
  <c r="AN51" i="21"/>
  <c r="AM51" i="21"/>
  <c r="AL51" i="21"/>
  <c r="AK51" i="21"/>
  <c r="AJ51" i="21"/>
  <c r="AI51" i="21"/>
  <c r="AH51" i="21"/>
  <c r="AG51" i="21"/>
  <c r="AF51" i="21"/>
  <c r="AE51" i="21"/>
  <c r="AD51" i="21"/>
  <c r="AC51" i="21"/>
  <c r="AB51" i="21"/>
  <c r="AA51" i="21"/>
  <c r="Z51" i="21"/>
  <c r="Y51" i="21"/>
  <c r="X51" i="21"/>
  <c r="W51" i="21"/>
  <c r="V51" i="21"/>
  <c r="U51" i="21"/>
  <c r="T51" i="21"/>
  <c r="S51" i="21"/>
  <c r="R51" i="21"/>
  <c r="Q51" i="21"/>
  <c r="P51" i="21"/>
  <c r="O51" i="21"/>
  <c r="N51" i="21"/>
  <c r="M51" i="21"/>
  <c r="L51" i="21"/>
  <c r="K51" i="21"/>
  <c r="J51" i="21"/>
  <c r="I51" i="21"/>
  <c r="H51" i="21"/>
  <c r="G51" i="21"/>
  <c r="BE51" i="21" s="1"/>
  <c r="F51" i="21"/>
  <c r="E51" i="21"/>
  <c r="D51" i="21"/>
  <c r="BA51" i="21" s="1"/>
  <c r="BB51" i="21" s="1"/>
  <c r="C51" i="21"/>
  <c r="B51" i="21"/>
  <c r="AZ50" i="21"/>
  <c r="AY50" i="21"/>
  <c r="AX50" i="21"/>
  <c r="AW50" i="21"/>
  <c r="AV50" i="21"/>
  <c r="AU50" i="21"/>
  <c r="AT50" i="21"/>
  <c r="AS50" i="21"/>
  <c r="AR50" i="21"/>
  <c r="AQ50" i="21"/>
  <c r="AP50" i="21"/>
  <c r="AO50" i="21"/>
  <c r="AN50" i="21"/>
  <c r="AM50" i="21"/>
  <c r="AL50" i="21"/>
  <c r="AK50" i="21"/>
  <c r="AJ50" i="21"/>
  <c r="AI50" i="21"/>
  <c r="AH50" i="21"/>
  <c r="AG50" i="21"/>
  <c r="AF50" i="21"/>
  <c r="AE50" i="21"/>
  <c r="AD50" i="21"/>
  <c r="AC50" i="21"/>
  <c r="AB50" i="21"/>
  <c r="AA50" i="21"/>
  <c r="Z50" i="21"/>
  <c r="Y50" i="21"/>
  <c r="X50" i="21"/>
  <c r="W50" i="21"/>
  <c r="V50" i="21"/>
  <c r="U50" i="21"/>
  <c r="T50" i="21"/>
  <c r="S50" i="21"/>
  <c r="R50" i="21"/>
  <c r="Q50" i="21"/>
  <c r="P50" i="21"/>
  <c r="O50" i="21"/>
  <c r="N50" i="21"/>
  <c r="M50" i="21"/>
  <c r="L50" i="21"/>
  <c r="K50" i="21"/>
  <c r="J50" i="21"/>
  <c r="I50" i="21"/>
  <c r="H50" i="21"/>
  <c r="G50" i="21"/>
  <c r="BE50" i="21" s="1"/>
  <c r="F50" i="21"/>
  <c r="E50" i="21"/>
  <c r="D50" i="21"/>
  <c r="BA50" i="21" s="1"/>
  <c r="BB50" i="21" s="1"/>
  <c r="C50" i="21"/>
  <c r="B50" i="21"/>
  <c r="BD49" i="21"/>
  <c r="AZ49" i="21"/>
  <c r="AY49" i="21"/>
  <c r="AX49" i="21"/>
  <c r="AW49" i="21"/>
  <c r="AV49" i="21"/>
  <c r="AU49" i="21"/>
  <c r="AT49" i="21"/>
  <c r="AS49" i="21"/>
  <c r="AR49" i="21"/>
  <c r="AQ49" i="21"/>
  <c r="AP49" i="21"/>
  <c r="AO49" i="21"/>
  <c r="AN49" i="21"/>
  <c r="AM49" i="21"/>
  <c r="AL49" i="21"/>
  <c r="AK49" i="21"/>
  <c r="AJ49" i="21"/>
  <c r="AI49" i="21"/>
  <c r="AH49" i="21"/>
  <c r="AG49" i="21"/>
  <c r="AF49" i="21"/>
  <c r="AE49" i="21"/>
  <c r="AD49" i="21"/>
  <c r="AC49" i="21"/>
  <c r="AB49" i="21"/>
  <c r="AA49" i="21"/>
  <c r="Z49" i="21"/>
  <c r="Y49" i="21"/>
  <c r="X49" i="21"/>
  <c r="W49" i="21"/>
  <c r="V49" i="21"/>
  <c r="U49" i="21"/>
  <c r="T49" i="21"/>
  <c r="S49" i="21"/>
  <c r="R49" i="21"/>
  <c r="Q49" i="21"/>
  <c r="P49" i="21"/>
  <c r="O49" i="21"/>
  <c r="N49" i="21"/>
  <c r="M49" i="21"/>
  <c r="L49" i="21"/>
  <c r="K49" i="21"/>
  <c r="J49" i="21"/>
  <c r="I49" i="21"/>
  <c r="H49" i="21"/>
  <c r="G49" i="21"/>
  <c r="BC49" i="21" s="1"/>
  <c r="F49" i="21"/>
  <c r="E49" i="21"/>
  <c r="D49" i="21"/>
  <c r="C49" i="21"/>
  <c r="B49" i="21"/>
  <c r="BD48" i="21"/>
  <c r="BC48" i="21"/>
  <c r="AZ48" i="21"/>
  <c r="AY48" i="21"/>
  <c r="AX48" i="21"/>
  <c r="AW48" i="21"/>
  <c r="AV48" i="21"/>
  <c r="AU48" i="21"/>
  <c r="AT48" i="21"/>
  <c r="AS48" i="21"/>
  <c r="AR48" i="21"/>
  <c r="AQ48" i="21"/>
  <c r="AP48" i="21"/>
  <c r="AO48" i="21"/>
  <c r="AN48" i="21"/>
  <c r="AM48" i="21"/>
  <c r="AL48" i="21"/>
  <c r="AK48" i="21"/>
  <c r="AJ48" i="21"/>
  <c r="AI48" i="21"/>
  <c r="AH48" i="21"/>
  <c r="AG48" i="21"/>
  <c r="AF48" i="21"/>
  <c r="AE48" i="21"/>
  <c r="AD48" i="21"/>
  <c r="AC48" i="21"/>
  <c r="AB48" i="21"/>
  <c r="AA48" i="21"/>
  <c r="Z48" i="21"/>
  <c r="Y48" i="21"/>
  <c r="X48" i="21"/>
  <c r="W48" i="21"/>
  <c r="V48" i="21"/>
  <c r="U48" i="21"/>
  <c r="T48" i="21"/>
  <c r="S48" i="21"/>
  <c r="R48" i="21"/>
  <c r="Q48" i="21"/>
  <c r="P48" i="21"/>
  <c r="O48" i="21"/>
  <c r="N48" i="21"/>
  <c r="M48" i="21"/>
  <c r="L48" i="21"/>
  <c r="K48" i="21"/>
  <c r="J48" i="21"/>
  <c r="I48" i="21"/>
  <c r="H48" i="21"/>
  <c r="G48" i="21"/>
  <c r="BE48" i="21" s="1"/>
  <c r="F48" i="21"/>
  <c r="E48" i="21"/>
  <c r="D48" i="21"/>
  <c r="BA48" i="21" s="1"/>
  <c r="BB48" i="21" s="1"/>
  <c r="C48" i="21"/>
  <c r="B48" i="21"/>
  <c r="AZ47" i="21"/>
  <c r="AY47" i="21"/>
  <c r="AX47" i="21"/>
  <c r="AW47" i="21"/>
  <c r="AV47" i="21"/>
  <c r="AU47" i="21"/>
  <c r="AT47" i="21"/>
  <c r="AS47" i="21"/>
  <c r="AR47" i="21"/>
  <c r="AQ47" i="21"/>
  <c r="AP47" i="21"/>
  <c r="AO47" i="21"/>
  <c r="AN47" i="21"/>
  <c r="AM47" i="21"/>
  <c r="AL47" i="21"/>
  <c r="AK47" i="21"/>
  <c r="AJ47" i="21"/>
  <c r="AI47" i="21"/>
  <c r="AH47" i="21"/>
  <c r="AG47" i="21"/>
  <c r="AF47" i="21"/>
  <c r="AE47" i="21"/>
  <c r="AD47" i="21"/>
  <c r="AC47" i="21"/>
  <c r="AB47" i="21"/>
  <c r="AA47" i="21"/>
  <c r="Z47" i="21"/>
  <c r="Y47" i="21"/>
  <c r="X47" i="21"/>
  <c r="W47" i="21"/>
  <c r="V47" i="21"/>
  <c r="U47" i="21"/>
  <c r="T47" i="21"/>
  <c r="S47" i="21"/>
  <c r="R47" i="21"/>
  <c r="Q47" i="21"/>
  <c r="P47" i="21"/>
  <c r="O47" i="21"/>
  <c r="N47" i="21"/>
  <c r="M47" i="21"/>
  <c r="L47" i="21"/>
  <c r="K47" i="21"/>
  <c r="J47" i="21"/>
  <c r="I47" i="21"/>
  <c r="H47" i="21"/>
  <c r="G47" i="21"/>
  <c r="BD47" i="21" s="1"/>
  <c r="F47" i="21"/>
  <c r="E47" i="21"/>
  <c r="D47" i="21"/>
  <c r="C47" i="21"/>
  <c r="B47" i="21"/>
  <c r="BC46" i="21"/>
  <c r="AZ46" i="21"/>
  <c r="AY46" i="21"/>
  <c r="AX46" i="21"/>
  <c r="AW46" i="21"/>
  <c r="AV46" i="21"/>
  <c r="AU46" i="21"/>
  <c r="AT46" i="21"/>
  <c r="AS46" i="21"/>
  <c r="AR46" i="21"/>
  <c r="AQ46" i="21"/>
  <c r="AP46" i="21"/>
  <c r="AO46" i="21"/>
  <c r="AN46" i="21"/>
  <c r="AM46" i="21"/>
  <c r="AL46" i="21"/>
  <c r="AK46" i="21"/>
  <c r="AJ46" i="21"/>
  <c r="AI46" i="21"/>
  <c r="AH46" i="21"/>
  <c r="AG46" i="21"/>
  <c r="AF46" i="21"/>
  <c r="AE46" i="21"/>
  <c r="AD46" i="21"/>
  <c r="AC46" i="21"/>
  <c r="AB46" i="21"/>
  <c r="AA46" i="21"/>
  <c r="Z46" i="21"/>
  <c r="Y46" i="21"/>
  <c r="X46" i="21"/>
  <c r="W46" i="21"/>
  <c r="V46" i="21"/>
  <c r="U46" i="21"/>
  <c r="T46" i="21"/>
  <c r="S46" i="21"/>
  <c r="R46" i="21"/>
  <c r="Q46" i="21"/>
  <c r="P46" i="21"/>
  <c r="O46" i="21"/>
  <c r="N46" i="21"/>
  <c r="M46" i="21"/>
  <c r="L46" i="21"/>
  <c r="K46" i="21"/>
  <c r="J46" i="21"/>
  <c r="I46" i="21"/>
  <c r="H46" i="21"/>
  <c r="G46" i="21"/>
  <c r="BD46" i="21" s="1"/>
  <c r="F46" i="21"/>
  <c r="E46" i="21"/>
  <c r="D46" i="21"/>
  <c r="C46" i="21"/>
  <c r="B46" i="21"/>
  <c r="BC45" i="21"/>
  <c r="AZ45" i="21"/>
  <c r="AY45" i="21"/>
  <c r="AX45" i="21"/>
  <c r="AW45" i="21"/>
  <c r="AV45" i="21"/>
  <c r="AU45" i="21"/>
  <c r="AT45" i="21"/>
  <c r="AS45" i="21"/>
  <c r="AR45" i="21"/>
  <c r="AQ45" i="21"/>
  <c r="AP45" i="21"/>
  <c r="AO45" i="21"/>
  <c r="AN45" i="21"/>
  <c r="AM45" i="21"/>
  <c r="AL45" i="21"/>
  <c r="AK45" i="21"/>
  <c r="AJ45" i="21"/>
  <c r="AI45" i="21"/>
  <c r="AH45" i="21"/>
  <c r="AG45" i="21"/>
  <c r="AF45" i="21"/>
  <c r="AE45" i="21"/>
  <c r="AD45" i="21"/>
  <c r="AC45" i="21"/>
  <c r="AB45" i="21"/>
  <c r="AA45" i="21"/>
  <c r="Z45" i="21"/>
  <c r="Y45" i="21"/>
  <c r="X45" i="21"/>
  <c r="W45" i="21"/>
  <c r="V45" i="21"/>
  <c r="U45" i="21"/>
  <c r="T45" i="21"/>
  <c r="S45" i="21"/>
  <c r="R45" i="21"/>
  <c r="Q45" i="21"/>
  <c r="P45" i="21"/>
  <c r="O45" i="21"/>
  <c r="N45" i="21"/>
  <c r="M45" i="21"/>
  <c r="L45" i="21"/>
  <c r="K45" i="21"/>
  <c r="J45" i="21"/>
  <c r="I45" i="21"/>
  <c r="H45" i="21"/>
  <c r="G45" i="21"/>
  <c r="BD45" i="21" s="1"/>
  <c r="F45" i="21"/>
  <c r="E45" i="21"/>
  <c r="D45" i="21"/>
  <c r="BA45" i="21" s="1"/>
  <c r="BB45" i="21" s="1"/>
  <c r="C45" i="21"/>
  <c r="B45" i="21"/>
  <c r="AZ44" i="21"/>
  <c r="AY44" i="21"/>
  <c r="AX44" i="21"/>
  <c r="AW44" i="21"/>
  <c r="AV44" i="21"/>
  <c r="AU44" i="21"/>
  <c r="AT44" i="21"/>
  <c r="AS44" i="21"/>
  <c r="AR44" i="21"/>
  <c r="AQ44" i="21"/>
  <c r="AP44" i="21"/>
  <c r="AO44" i="21"/>
  <c r="AN44" i="21"/>
  <c r="AM44" i="21"/>
  <c r="AL44" i="21"/>
  <c r="AK44" i="21"/>
  <c r="AJ44" i="21"/>
  <c r="AI44" i="21"/>
  <c r="AH44" i="21"/>
  <c r="AG44" i="21"/>
  <c r="AF44" i="21"/>
  <c r="AE44" i="21"/>
  <c r="AD44" i="21"/>
  <c r="AC44" i="21"/>
  <c r="AB44" i="21"/>
  <c r="AA44" i="21"/>
  <c r="Z44" i="21"/>
  <c r="Y44" i="21"/>
  <c r="X44" i="21"/>
  <c r="W44" i="21"/>
  <c r="V44" i="21"/>
  <c r="U44" i="21"/>
  <c r="T44" i="21"/>
  <c r="S44" i="21"/>
  <c r="R44" i="21"/>
  <c r="Q44" i="21"/>
  <c r="P44" i="21"/>
  <c r="O44" i="21"/>
  <c r="N44" i="21"/>
  <c r="M44" i="21"/>
  <c r="L44" i="21"/>
  <c r="K44" i="21"/>
  <c r="J44" i="21"/>
  <c r="I44" i="21"/>
  <c r="H44" i="21"/>
  <c r="G44" i="21"/>
  <c r="F44" i="21"/>
  <c r="E44" i="21"/>
  <c r="D44" i="21"/>
  <c r="C44" i="21"/>
  <c r="B44" i="21"/>
  <c r="AZ43" i="21"/>
  <c r="AY43" i="21"/>
  <c r="AX43" i="21"/>
  <c r="AW43" i="21"/>
  <c r="AV43" i="21"/>
  <c r="AU43" i="21"/>
  <c r="AT43" i="21"/>
  <c r="AS43" i="21"/>
  <c r="AR43" i="21"/>
  <c r="AQ43" i="21"/>
  <c r="AP43" i="21"/>
  <c r="AO43" i="21"/>
  <c r="AN43" i="21"/>
  <c r="AM43" i="21"/>
  <c r="AL43" i="21"/>
  <c r="AK43" i="21"/>
  <c r="AJ43" i="21"/>
  <c r="AI43" i="21"/>
  <c r="AH43" i="21"/>
  <c r="AG43" i="21"/>
  <c r="AF43" i="21"/>
  <c r="AE43" i="21"/>
  <c r="AD43" i="21"/>
  <c r="AC43" i="21"/>
  <c r="AB43" i="21"/>
  <c r="AA43" i="21"/>
  <c r="Z43" i="21"/>
  <c r="Y43" i="21"/>
  <c r="X43" i="21"/>
  <c r="W43" i="21"/>
  <c r="V43" i="21"/>
  <c r="U43" i="21"/>
  <c r="T43" i="21"/>
  <c r="S43" i="21"/>
  <c r="R43" i="21"/>
  <c r="Q43" i="21"/>
  <c r="P43" i="21"/>
  <c r="O43" i="21"/>
  <c r="N43" i="21"/>
  <c r="M43" i="21"/>
  <c r="L43" i="21"/>
  <c r="K43" i="21"/>
  <c r="J43" i="21"/>
  <c r="I43" i="21"/>
  <c r="H43" i="21"/>
  <c r="G43" i="21"/>
  <c r="BE43" i="21" s="1"/>
  <c r="F43" i="21"/>
  <c r="E43" i="21"/>
  <c r="D43" i="21"/>
  <c r="BA43" i="21" s="1"/>
  <c r="BB43" i="21" s="1"/>
  <c r="C43" i="21"/>
  <c r="B43" i="21"/>
  <c r="AZ42" i="21"/>
  <c r="AY42" i="21"/>
  <c r="AX42" i="21"/>
  <c r="AW42" i="21"/>
  <c r="AV42" i="21"/>
  <c r="AU42" i="21"/>
  <c r="AT42" i="21"/>
  <c r="AS42" i="21"/>
  <c r="AR42" i="21"/>
  <c r="AQ42" i="21"/>
  <c r="AP42" i="21"/>
  <c r="AO42" i="21"/>
  <c r="AN42" i="21"/>
  <c r="AM42" i="21"/>
  <c r="AL42" i="21"/>
  <c r="AK42" i="21"/>
  <c r="AJ42" i="21"/>
  <c r="AI42" i="21"/>
  <c r="AH42" i="21"/>
  <c r="AG42" i="21"/>
  <c r="AF42" i="21"/>
  <c r="AE42" i="21"/>
  <c r="AD42" i="21"/>
  <c r="AC42" i="21"/>
  <c r="AB42" i="21"/>
  <c r="AA42" i="21"/>
  <c r="Z42" i="21"/>
  <c r="Y42" i="21"/>
  <c r="X42" i="21"/>
  <c r="W42" i="21"/>
  <c r="V42" i="21"/>
  <c r="U42" i="21"/>
  <c r="T42" i="21"/>
  <c r="S42" i="21"/>
  <c r="R42" i="21"/>
  <c r="Q42" i="21"/>
  <c r="P42" i="21"/>
  <c r="O42" i="21"/>
  <c r="N42" i="21"/>
  <c r="M42" i="21"/>
  <c r="L42" i="21"/>
  <c r="K42" i="21"/>
  <c r="J42" i="21"/>
  <c r="I42" i="21"/>
  <c r="H42" i="21"/>
  <c r="G42" i="21"/>
  <c r="BE42" i="21" s="1"/>
  <c r="F42" i="21"/>
  <c r="E42" i="21"/>
  <c r="D42" i="21"/>
  <c r="BA42" i="21" s="1"/>
  <c r="BB42" i="21" s="1"/>
  <c r="C42" i="21"/>
  <c r="B42" i="21"/>
  <c r="BD41" i="21"/>
  <c r="AZ41" i="21"/>
  <c r="AY41" i="21"/>
  <c r="AX41" i="21"/>
  <c r="AW41" i="21"/>
  <c r="AV41" i="21"/>
  <c r="AU41" i="21"/>
  <c r="AT41" i="21"/>
  <c r="AS41" i="21"/>
  <c r="AR41" i="21"/>
  <c r="AQ41" i="21"/>
  <c r="AP41" i="21"/>
  <c r="AO41" i="21"/>
  <c r="AN41" i="21"/>
  <c r="AM41" i="21"/>
  <c r="AL41" i="21"/>
  <c r="AK41" i="21"/>
  <c r="AJ41" i="21"/>
  <c r="AI41" i="21"/>
  <c r="AH41" i="21"/>
  <c r="AG41" i="21"/>
  <c r="AF41" i="21"/>
  <c r="AE41" i="21"/>
  <c r="AD41" i="21"/>
  <c r="AC41" i="21"/>
  <c r="AB41" i="21"/>
  <c r="AA41" i="21"/>
  <c r="Z41" i="21"/>
  <c r="Y41" i="21"/>
  <c r="X41" i="21"/>
  <c r="W41" i="21"/>
  <c r="V41" i="21"/>
  <c r="U41" i="21"/>
  <c r="T41" i="21"/>
  <c r="S41" i="21"/>
  <c r="R41" i="21"/>
  <c r="Q41" i="21"/>
  <c r="P41" i="21"/>
  <c r="O41" i="21"/>
  <c r="N41" i="21"/>
  <c r="M41" i="21"/>
  <c r="L41" i="21"/>
  <c r="K41" i="21"/>
  <c r="J41" i="21"/>
  <c r="I41" i="21"/>
  <c r="H41" i="21"/>
  <c r="G41" i="21"/>
  <c r="BC41" i="21" s="1"/>
  <c r="F41" i="21"/>
  <c r="E41" i="21"/>
  <c r="D41" i="21"/>
  <c r="C41" i="21"/>
  <c r="B41" i="21"/>
  <c r="AZ40" i="21"/>
  <c r="AY40" i="21"/>
  <c r="AX40" i="21"/>
  <c r="AW40" i="21"/>
  <c r="AV40" i="21"/>
  <c r="AU40" i="21"/>
  <c r="AT40" i="21"/>
  <c r="AS40" i="21"/>
  <c r="AR40" i="21"/>
  <c r="AQ40" i="21"/>
  <c r="AP40" i="21"/>
  <c r="AO40" i="21"/>
  <c r="AN40" i="21"/>
  <c r="AM40" i="21"/>
  <c r="AL40" i="21"/>
  <c r="AK40" i="21"/>
  <c r="AJ40" i="21"/>
  <c r="AI40" i="21"/>
  <c r="AH40" i="21"/>
  <c r="AG40" i="21"/>
  <c r="AF40" i="21"/>
  <c r="AE40" i="21"/>
  <c r="AD40" i="21"/>
  <c r="AC40" i="21"/>
  <c r="AB40" i="21"/>
  <c r="AA40" i="21"/>
  <c r="Z40" i="21"/>
  <c r="Y40" i="21"/>
  <c r="X40" i="21"/>
  <c r="W40" i="21"/>
  <c r="V40" i="21"/>
  <c r="U40" i="21"/>
  <c r="T40" i="21"/>
  <c r="S40" i="21"/>
  <c r="R40" i="21"/>
  <c r="Q40" i="21"/>
  <c r="P40" i="21"/>
  <c r="O40" i="21"/>
  <c r="N40" i="21"/>
  <c r="M40" i="21"/>
  <c r="L40" i="21"/>
  <c r="K40" i="21"/>
  <c r="J40" i="21"/>
  <c r="I40" i="21"/>
  <c r="H40" i="21"/>
  <c r="G40" i="21"/>
  <c r="BE40" i="21" s="1"/>
  <c r="F40" i="21"/>
  <c r="E40" i="21"/>
  <c r="D40" i="21"/>
  <c r="BA40" i="21" s="1"/>
  <c r="BB40" i="21" s="1"/>
  <c r="C40" i="21"/>
  <c r="B40" i="21"/>
  <c r="BC39" i="21"/>
  <c r="AZ39" i="21"/>
  <c r="AY39" i="21"/>
  <c r="AX39" i="21"/>
  <c r="AW39" i="21"/>
  <c r="AV39" i="21"/>
  <c r="AU39" i="21"/>
  <c r="AT39" i="21"/>
  <c r="AS39" i="21"/>
  <c r="AR39" i="21"/>
  <c r="AQ39" i="21"/>
  <c r="AP39" i="21"/>
  <c r="AO39" i="21"/>
  <c r="AN39" i="21"/>
  <c r="AM39" i="21"/>
  <c r="AL39" i="21"/>
  <c r="AK39" i="21"/>
  <c r="AJ39" i="21"/>
  <c r="AI39" i="21"/>
  <c r="AH39" i="21"/>
  <c r="AG39" i="21"/>
  <c r="AF39" i="21"/>
  <c r="AE39" i="21"/>
  <c r="AD39" i="21"/>
  <c r="AC39" i="21"/>
  <c r="AB39" i="21"/>
  <c r="AA39" i="21"/>
  <c r="Z39" i="21"/>
  <c r="Y39" i="21"/>
  <c r="X39" i="21"/>
  <c r="W39" i="21"/>
  <c r="V39" i="21"/>
  <c r="U39" i="21"/>
  <c r="T39" i="21"/>
  <c r="S39" i="21"/>
  <c r="R39" i="21"/>
  <c r="Q39" i="21"/>
  <c r="P39" i="21"/>
  <c r="O39" i="21"/>
  <c r="N39" i="21"/>
  <c r="M39" i="21"/>
  <c r="L39" i="21"/>
  <c r="K39" i="21"/>
  <c r="J39" i="21"/>
  <c r="I39" i="21"/>
  <c r="H39" i="21"/>
  <c r="G39" i="21"/>
  <c r="BE39" i="21" s="1"/>
  <c r="F39" i="21"/>
  <c r="E39" i="21"/>
  <c r="D39" i="21"/>
  <c r="BA39" i="21" s="1"/>
  <c r="BB39" i="21" s="1"/>
  <c r="C39" i="21"/>
  <c r="B39" i="21"/>
  <c r="AZ38" i="21"/>
  <c r="AY38" i="21"/>
  <c r="AX38" i="21"/>
  <c r="AW38" i="21"/>
  <c r="AV38" i="21"/>
  <c r="AU38" i="21"/>
  <c r="AT38" i="21"/>
  <c r="AS38" i="21"/>
  <c r="AR38" i="21"/>
  <c r="AQ38" i="21"/>
  <c r="AP38" i="21"/>
  <c r="AO38" i="21"/>
  <c r="AN38" i="21"/>
  <c r="AM38" i="21"/>
  <c r="AL38" i="21"/>
  <c r="AK38" i="21"/>
  <c r="AJ38" i="21"/>
  <c r="AI38" i="21"/>
  <c r="AH38" i="21"/>
  <c r="AG38" i="21"/>
  <c r="AF38" i="21"/>
  <c r="AE38" i="21"/>
  <c r="AD38" i="21"/>
  <c r="AC38" i="21"/>
  <c r="AB38" i="21"/>
  <c r="AA38" i="21"/>
  <c r="Z38" i="21"/>
  <c r="Y38" i="21"/>
  <c r="X38" i="21"/>
  <c r="W38" i="21"/>
  <c r="V38" i="21"/>
  <c r="U38" i="21"/>
  <c r="T38" i="21"/>
  <c r="S38" i="21"/>
  <c r="R38" i="21"/>
  <c r="Q38" i="21"/>
  <c r="P38" i="21"/>
  <c r="O38" i="21"/>
  <c r="N38" i="21"/>
  <c r="M38" i="21"/>
  <c r="L38" i="21"/>
  <c r="K38" i="21"/>
  <c r="J38" i="21"/>
  <c r="I38" i="21"/>
  <c r="H38" i="21"/>
  <c r="BC38" i="21" s="1"/>
  <c r="G38" i="21"/>
  <c r="F38" i="21"/>
  <c r="E38" i="21"/>
  <c r="D38" i="21"/>
  <c r="C38" i="21"/>
  <c r="B38" i="21"/>
  <c r="BD37" i="21"/>
  <c r="AZ37" i="21"/>
  <c r="AY37" i="21"/>
  <c r="AX37" i="21"/>
  <c r="AW37" i="21"/>
  <c r="AV37" i="21"/>
  <c r="AU37" i="21"/>
  <c r="AT37" i="21"/>
  <c r="AS37" i="21"/>
  <c r="AR37" i="21"/>
  <c r="AQ37" i="21"/>
  <c r="AP37" i="21"/>
  <c r="AO37" i="21"/>
  <c r="AN37" i="21"/>
  <c r="AM37" i="21"/>
  <c r="AL37" i="21"/>
  <c r="AK37" i="21"/>
  <c r="AJ37" i="21"/>
  <c r="AI37" i="21"/>
  <c r="AH37" i="21"/>
  <c r="AG37" i="21"/>
  <c r="AF37" i="21"/>
  <c r="AE37" i="21"/>
  <c r="AD37" i="21"/>
  <c r="AC37" i="21"/>
  <c r="AB37" i="21"/>
  <c r="AA37" i="21"/>
  <c r="Z37" i="21"/>
  <c r="Y37" i="21"/>
  <c r="X37" i="21"/>
  <c r="W37" i="21"/>
  <c r="V37" i="21"/>
  <c r="U37" i="21"/>
  <c r="T37" i="21"/>
  <c r="S37" i="21"/>
  <c r="R37" i="21"/>
  <c r="Q37" i="21"/>
  <c r="P37" i="21"/>
  <c r="O37" i="21"/>
  <c r="N37" i="21"/>
  <c r="M37" i="21"/>
  <c r="L37" i="21"/>
  <c r="K37" i="21"/>
  <c r="J37" i="21"/>
  <c r="I37" i="21"/>
  <c r="H37" i="21"/>
  <c r="G37" i="21"/>
  <c r="BE37" i="21" s="1"/>
  <c r="F37" i="21"/>
  <c r="E37" i="21"/>
  <c r="D37" i="21"/>
  <c r="C37" i="21"/>
  <c r="B37" i="21"/>
  <c r="AZ36" i="21"/>
  <c r="AY36" i="21"/>
  <c r="AX36" i="21"/>
  <c r="AW36" i="21"/>
  <c r="AV36" i="21"/>
  <c r="AU36" i="21"/>
  <c r="AT36" i="21"/>
  <c r="AS36" i="21"/>
  <c r="AR36" i="21"/>
  <c r="AQ36" i="21"/>
  <c r="AP36" i="21"/>
  <c r="AO36" i="21"/>
  <c r="AN36" i="21"/>
  <c r="AM36" i="21"/>
  <c r="AL36" i="21"/>
  <c r="AK36" i="21"/>
  <c r="AJ36" i="21"/>
  <c r="AI36" i="21"/>
  <c r="AH36" i="21"/>
  <c r="AG36" i="21"/>
  <c r="AF36" i="21"/>
  <c r="AE36" i="21"/>
  <c r="AD36" i="21"/>
  <c r="AC36" i="21"/>
  <c r="AB36" i="21"/>
  <c r="AA36" i="21"/>
  <c r="Z36" i="21"/>
  <c r="Y36" i="21"/>
  <c r="X36" i="21"/>
  <c r="W36" i="21"/>
  <c r="V36" i="21"/>
  <c r="U36" i="21"/>
  <c r="T36" i="21"/>
  <c r="S36" i="21"/>
  <c r="R36" i="21"/>
  <c r="Q36" i="21"/>
  <c r="P36" i="21"/>
  <c r="O36" i="21"/>
  <c r="N36" i="21"/>
  <c r="M36" i="21"/>
  <c r="L36" i="21"/>
  <c r="K36" i="21"/>
  <c r="J36" i="21"/>
  <c r="I36" i="21"/>
  <c r="H36" i="21"/>
  <c r="G36" i="21"/>
  <c r="BE36" i="21" s="1"/>
  <c r="F36" i="21"/>
  <c r="E36" i="21"/>
  <c r="D36" i="21"/>
  <c r="BA36" i="21" s="1"/>
  <c r="BB36" i="21" s="1"/>
  <c r="C36" i="21"/>
  <c r="B36" i="21"/>
  <c r="BC35" i="21"/>
  <c r="AZ35" i="21"/>
  <c r="AY35" i="21"/>
  <c r="AX35" i="21"/>
  <c r="AW35" i="21"/>
  <c r="AV35" i="21"/>
  <c r="AU35" i="21"/>
  <c r="AT35" i="21"/>
  <c r="AS35" i="21"/>
  <c r="AR35" i="21"/>
  <c r="AQ35" i="21"/>
  <c r="AP35" i="21"/>
  <c r="AO35" i="21"/>
  <c r="AN35" i="21"/>
  <c r="AM35" i="21"/>
  <c r="AL35" i="21"/>
  <c r="AK35" i="21"/>
  <c r="AJ35" i="21"/>
  <c r="AI35" i="21"/>
  <c r="AH35" i="21"/>
  <c r="AG35" i="21"/>
  <c r="AF35" i="21"/>
  <c r="AE35" i="21"/>
  <c r="AD35" i="21"/>
  <c r="AC35" i="21"/>
  <c r="AB35" i="21"/>
  <c r="AA35" i="21"/>
  <c r="Z35" i="21"/>
  <c r="Y35" i="21"/>
  <c r="X35" i="21"/>
  <c r="W35" i="21"/>
  <c r="V35" i="21"/>
  <c r="U35" i="21"/>
  <c r="T35" i="21"/>
  <c r="S35" i="21"/>
  <c r="R35" i="21"/>
  <c r="Q35" i="21"/>
  <c r="P35" i="21"/>
  <c r="O35" i="21"/>
  <c r="N35" i="21"/>
  <c r="M35" i="21"/>
  <c r="L35" i="21"/>
  <c r="K35" i="21"/>
  <c r="J35" i="21"/>
  <c r="I35" i="21"/>
  <c r="H35" i="21"/>
  <c r="G35" i="21"/>
  <c r="BE35" i="21" s="1"/>
  <c r="F35" i="21"/>
  <c r="E35" i="21"/>
  <c r="D35" i="21"/>
  <c r="BA35" i="21" s="1"/>
  <c r="BB35" i="21" s="1"/>
  <c r="C35" i="21"/>
  <c r="B35" i="21"/>
  <c r="AZ34" i="21"/>
  <c r="AY34" i="21"/>
  <c r="AX34" i="21"/>
  <c r="AW34" i="21"/>
  <c r="AV34" i="21"/>
  <c r="AU34" i="21"/>
  <c r="AT34" i="21"/>
  <c r="AS34" i="21"/>
  <c r="AR34" i="21"/>
  <c r="AQ34" i="21"/>
  <c r="AP34" i="21"/>
  <c r="AO34" i="21"/>
  <c r="AN34" i="21"/>
  <c r="AM34" i="21"/>
  <c r="AL34" i="21"/>
  <c r="AK34" i="21"/>
  <c r="AJ34" i="21"/>
  <c r="AI34" i="21"/>
  <c r="AH34" i="21"/>
  <c r="AG34" i="21"/>
  <c r="AF34" i="21"/>
  <c r="AE34" i="21"/>
  <c r="AD34" i="21"/>
  <c r="AC34" i="21"/>
  <c r="AB34" i="21"/>
  <c r="AA34" i="21"/>
  <c r="Z34" i="21"/>
  <c r="Y34" i="21"/>
  <c r="X34" i="21"/>
  <c r="W34" i="21"/>
  <c r="V34" i="21"/>
  <c r="U34" i="21"/>
  <c r="T34" i="21"/>
  <c r="S34" i="21"/>
  <c r="R34" i="21"/>
  <c r="Q34" i="21"/>
  <c r="P34" i="21"/>
  <c r="O34" i="21"/>
  <c r="N34" i="21"/>
  <c r="M34" i="21"/>
  <c r="L34" i="21"/>
  <c r="K34" i="21"/>
  <c r="J34" i="21"/>
  <c r="I34" i="21"/>
  <c r="H34" i="21"/>
  <c r="BC34" i="21" s="1"/>
  <c r="G34" i="21"/>
  <c r="F34" i="21"/>
  <c r="E34" i="21"/>
  <c r="D34" i="21"/>
  <c r="C34" i="21"/>
  <c r="B34" i="21"/>
  <c r="BD33" i="21"/>
  <c r="AZ33" i="21"/>
  <c r="AY33" i="21"/>
  <c r="AX33" i="21"/>
  <c r="AW33" i="21"/>
  <c r="AV33" i="21"/>
  <c r="AU33" i="21"/>
  <c r="AT33" i="21"/>
  <c r="AS33" i="21"/>
  <c r="AR33" i="21"/>
  <c r="AQ33" i="21"/>
  <c r="AP33" i="21"/>
  <c r="AO33" i="21"/>
  <c r="AN33" i="21"/>
  <c r="AM33" i="21"/>
  <c r="AL33" i="21"/>
  <c r="AK33" i="21"/>
  <c r="AJ33" i="21"/>
  <c r="AI33" i="21"/>
  <c r="AH33" i="21"/>
  <c r="AG33" i="21"/>
  <c r="AF33" i="21"/>
  <c r="AE33" i="21"/>
  <c r="AD33" i="21"/>
  <c r="AC33" i="21"/>
  <c r="AB33" i="21"/>
  <c r="AA33" i="21"/>
  <c r="Z33" i="21"/>
  <c r="Y33" i="21"/>
  <c r="X33" i="21"/>
  <c r="W33" i="21"/>
  <c r="V33" i="21"/>
  <c r="U33" i="21"/>
  <c r="T33" i="21"/>
  <c r="S33" i="21"/>
  <c r="R33" i="21"/>
  <c r="Q33" i="21"/>
  <c r="P33" i="21"/>
  <c r="O33" i="21"/>
  <c r="N33" i="21"/>
  <c r="M33" i="21"/>
  <c r="L33" i="21"/>
  <c r="K33" i="21"/>
  <c r="J33" i="21"/>
  <c r="I33" i="21"/>
  <c r="H33" i="21"/>
  <c r="G33" i="21"/>
  <c r="F33" i="21"/>
  <c r="E33" i="21"/>
  <c r="D33" i="21"/>
  <c r="C33" i="21"/>
  <c r="B33" i="21"/>
  <c r="AZ32" i="21"/>
  <c r="AY32" i="21"/>
  <c r="AX32" i="21"/>
  <c r="AW32" i="21"/>
  <c r="AV32" i="21"/>
  <c r="AU32" i="21"/>
  <c r="AT32" i="21"/>
  <c r="AS32" i="21"/>
  <c r="AR32" i="21"/>
  <c r="AQ32" i="21"/>
  <c r="AP32" i="21"/>
  <c r="AO32" i="21"/>
  <c r="AN32" i="21"/>
  <c r="AM32" i="21"/>
  <c r="AL32" i="21"/>
  <c r="AK32" i="21"/>
  <c r="AJ32" i="21"/>
  <c r="AI32" i="21"/>
  <c r="AH32" i="21"/>
  <c r="AG32" i="21"/>
  <c r="AF32" i="21"/>
  <c r="AE32" i="21"/>
  <c r="AD32" i="21"/>
  <c r="AC32" i="21"/>
  <c r="AB32" i="21"/>
  <c r="AA32" i="21"/>
  <c r="Z32" i="21"/>
  <c r="Y32" i="21"/>
  <c r="X32" i="21"/>
  <c r="W32" i="21"/>
  <c r="V32" i="21"/>
  <c r="U32" i="21"/>
  <c r="T32" i="21"/>
  <c r="S32" i="21"/>
  <c r="R32" i="21"/>
  <c r="Q32" i="21"/>
  <c r="P32" i="21"/>
  <c r="O32" i="21"/>
  <c r="N32" i="21"/>
  <c r="M32" i="21"/>
  <c r="L32" i="21"/>
  <c r="K32" i="21"/>
  <c r="J32" i="21"/>
  <c r="I32" i="21"/>
  <c r="H32" i="21"/>
  <c r="G32" i="21"/>
  <c r="F32" i="21"/>
  <c r="E32" i="21"/>
  <c r="D32" i="21"/>
  <c r="C32" i="21"/>
  <c r="B32" i="21"/>
  <c r="BC31" i="21"/>
  <c r="AZ31" i="21"/>
  <c r="AY31" i="21"/>
  <c r="AX31" i="21"/>
  <c r="AW31" i="21"/>
  <c r="AV31" i="21"/>
  <c r="AU31" i="21"/>
  <c r="AT31" i="21"/>
  <c r="AS31" i="21"/>
  <c r="AR31" i="21"/>
  <c r="AQ31" i="21"/>
  <c r="AP31" i="21"/>
  <c r="AO31" i="21"/>
  <c r="AN31" i="21"/>
  <c r="AM31" i="21"/>
  <c r="AL31" i="21"/>
  <c r="AK31" i="21"/>
  <c r="AJ31" i="21"/>
  <c r="AI31" i="21"/>
  <c r="AH31" i="21"/>
  <c r="AG31" i="21"/>
  <c r="AF31" i="21"/>
  <c r="AE31" i="21"/>
  <c r="AD31" i="21"/>
  <c r="AC31" i="21"/>
  <c r="AB31" i="21"/>
  <c r="AA31" i="21"/>
  <c r="Z31" i="21"/>
  <c r="Y31" i="21"/>
  <c r="X31" i="21"/>
  <c r="W31" i="21"/>
  <c r="V31" i="21"/>
  <c r="U31" i="21"/>
  <c r="T31" i="21"/>
  <c r="S31" i="21"/>
  <c r="R31" i="21"/>
  <c r="Q31" i="21"/>
  <c r="P31" i="21"/>
  <c r="O31" i="21"/>
  <c r="N31" i="21"/>
  <c r="M31" i="21"/>
  <c r="L31" i="21"/>
  <c r="K31" i="21"/>
  <c r="J31" i="21"/>
  <c r="I31" i="21"/>
  <c r="H31" i="21"/>
  <c r="G31" i="21"/>
  <c r="F31" i="21"/>
  <c r="E31" i="21"/>
  <c r="D31" i="21"/>
  <c r="BA31" i="21" s="1"/>
  <c r="BB31" i="21" s="1"/>
  <c r="C31" i="21"/>
  <c r="B31" i="21"/>
  <c r="AZ30" i="21"/>
  <c r="AY30" i="21"/>
  <c r="AX30" i="21"/>
  <c r="AW30" i="21"/>
  <c r="AV30" i="21"/>
  <c r="AU30" i="21"/>
  <c r="AT30" i="21"/>
  <c r="AS30" i="21"/>
  <c r="AR30" i="21"/>
  <c r="AQ30" i="21"/>
  <c r="AP30" i="21"/>
  <c r="AO30" i="21"/>
  <c r="AN30" i="21"/>
  <c r="AM30" i="21"/>
  <c r="AL30" i="21"/>
  <c r="AK30" i="21"/>
  <c r="AJ30" i="21"/>
  <c r="AI30" i="21"/>
  <c r="AH30" i="21"/>
  <c r="AG30" i="21"/>
  <c r="AF30" i="21"/>
  <c r="AE30" i="21"/>
  <c r="AD30" i="21"/>
  <c r="AC30" i="21"/>
  <c r="AB30" i="21"/>
  <c r="AA30" i="21"/>
  <c r="Z30" i="21"/>
  <c r="Y30" i="21"/>
  <c r="X30" i="21"/>
  <c r="W30" i="21"/>
  <c r="V30" i="21"/>
  <c r="U30" i="21"/>
  <c r="T30" i="21"/>
  <c r="S30" i="21"/>
  <c r="R30" i="21"/>
  <c r="Q30" i="21"/>
  <c r="P30" i="21"/>
  <c r="O30" i="21"/>
  <c r="N30" i="21"/>
  <c r="M30" i="21"/>
  <c r="L30" i="21"/>
  <c r="K30" i="21"/>
  <c r="J30" i="21"/>
  <c r="I30" i="21"/>
  <c r="H30" i="21"/>
  <c r="BC30" i="21" s="1"/>
  <c r="G30" i="21"/>
  <c r="F30" i="21"/>
  <c r="E30" i="21"/>
  <c r="D30" i="21"/>
  <c r="C30" i="21"/>
  <c r="B30" i="21"/>
  <c r="AZ29" i="21"/>
  <c r="AY29" i="21"/>
  <c r="AX29" i="21"/>
  <c r="AW29" i="21"/>
  <c r="AV29" i="21"/>
  <c r="AU29" i="21"/>
  <c r="AT29" i="21"/>
  <c r="AS29" i="21"/>
  <c r="AR29" i="21"/>
  <c r="AQ29" i="21"/>
  <c r="AP29" i="21"/>
  <c r="AO29" i="21"/>
  <c r="AN29" i="21"/>
  <c r="AM29" i="21"/>
  <c r="AL29" i="21"/>
  <c r="AK29" i="21"/>
  <c r="AJ29" i="21"/>
  <c r="AI29" i="21"/>
  <c r="AH29" i="21"/>
  <c r="AG29" i="21"/>
  <c r="AF29" i="21"/>
  <c r="AE29" i="21"/>
  <c r="AD29" i="21"/>
  <c r="AC29" i="21"/>
  <c r="AB29" i="21"/>
  <c r="AA29" i="21"/>
  <c r="Z29" i="21"/>
  <c r="Y29" i="21"/>
  <c r="X29" i="21"/>
  <c r="W29" i="21"/>
  <c r="V29" i="21"/>
  <c r="U29" i="21"/>
  <c r="T29" i="21"/>
  <c r="S29" i="21"/>
  <c r="R29" i="21"/>
  <c r="Q29" i="21"/>
  <c r="P29" i="21"/>
  <c r="O29" i="21"/>
  <c r="N29" i="21"/>
  <c r="M29" i="21"/>
  <c r="L29" i="21"/>
  <c r="K29" i="21"/>
  <c r="J29" i="21"/>
  <c r="I29" i="21"/>
  <c r="BD29" i="21" s="1"/>
  <c r="H29" i="21"/>
  <c r="G29" i="21"/>
  <c r="F29" i="21"/>
  <c r="E29" i="21"/>
  <c r="D29" i="21"/>
  <c r="C29" i="21"/>
  <c r="B29" i="21"/>
  <c r="BE28" i="21"/>
  <c r="AZ28" i="21"/>
  <c r="AY28" i="21"/>
  <c r="AX28" i="21"/>
  <c r="AW28" i="21"/>
  <c r="AV28" i="21"/>
  <c r="AU28" i="21"/>
  <c r="AT28" i="21"/>
  <c r="AS28" i="21"/>
  <c r="AR28" i="21"/>
  <c r="AQ28" i="21"/>
  <c r="AP28" i="21"/>
  <c r="AO28" i="21"/>
  <c r="AN28" i="21"/>
  <c r="AM28" i="21"/>
  <c r="AL28" i="21"/>
  <c r="AK28" i="21"/>
  <c r="AJ28" i="21"/>
  <c r="AI28" i="21"/>
  <c r="AH28" i="21"/>
  <c r="AG28" i="21"/>
  <c r="AF28" i="21"/>
  <c r="AE28" i="21"/>
  <c r="AD28" i="21"/>
  <c r="AC28" i="21"/>
  <c r="AB28" i="21"/>
  <c r="AA28" i="21"/>
  <c r="Z28" i="21"/>
  <c r="Y28" i="21"/>
  <c r="X28" i="21"/>
  <c r="W28" i="21"/>
  <c r="V28" i="21"/>
  <c r="U28" i="21"/>
  <c r="T28" i="21"/>
  <c r="S28" i="21"/>
  <c r="R28" i="21"/>
  <c r="Q28" i="21"/>
  <c r="P28" i="21"/>
  <c r="O28" i="21"/>
  <c r="N28" i="21"/>
  <c r="M28" i="21"/>
  <c r="L28" i="21"/>
  <c r="K28" i="21"/>
  <c r="J28" i="21"/>
  <c r="I28" i="21"/>
  <c r="H28" i="21"/>
  <c r="G28" i="21"/>
  <c r="F28" i="21"/>
  <c r="E28" i="21"/>
  <c r="D28" i="21"/>
  <c r="C28" i="21"/>
  <c r="B28" i="21"/>
  <c r="BC27" i="21"/>
  <c r="AZ27" i="21"/>
  <c r="AY27" i="21"/>
  <c r="AX27" i="21"/>
  <c r="AW27" i="21"/>
  <c r="AV27" i="21"/>
  <c r="AU27" i="21"/>
  <c r="AT27" i="21"/>
  <c r="AS27" i="21"/>
  <c r="AR27" i="21"/>
  <c r="AQ27" i="21"/>
  <c r="AP27" i="21"/>
  <c r="AO27" i="21"/>
  <c r="AN27" i="21"/>
  <c r="AM27" i="21"/>
  <c r="AL27" i="21"/>
  <c r="AK27" i="21"/>
  <c r="AJ27" i="21"/>
  <c r="AI27" i="21"/>
  <c r="AH27" i="21"/>
  <c r="AG27" i="21"/>
  <c r="AF27" i="21"/>
  <c r="AE27" i="21"/>
  <c r="AD27" i="21"/>
  <c r="AC27" i="21"/>
  <c r="AB27" i="21"/>
  <c r="AA27" i="21"/>
  <c r="Z27" i="21"/>
  <c r="Y27" i="21"/>
  <c r="X27" i="21"/>
  <c r="W27" i="21"/>
  <c r="V27" i="21"/>
  <c r="U27" i="21"/>
  <c r="T27" i="21"/>
  <c r="S27" i="21"/>
  <c r="R27" i="21"/>
  <c r="Q27" i="21"/>
  <c r="P27" i="21"/>
  <c r="O27" i="21"/>
  <c r="N27" i="21"/>
  <c r="M27" i="21"/>
  <c r="L27" i="21"/>
  <c r="K27" i="21"/>
  <c r="J27" i="21"/>
  <c r="I27" i="21"/>
  <c r="H27" i="21"/>
  <c r="G27" i="21"/>
  <c r="F27" i="21"/>
  <c r="E27" i="21"/>
  <c r="D27" i="21"/>
  <c r="BE27" i="21" s="1"/>
  <c r="C27" i="21"/>
  <c r="B27" i="21"/>
  <c r="BA27" i="21" s="1"/>
  <c r="BB27" i="21" s="1"/>
  <c r="AZ26" i="21"/>
  <c r="AY26" i="21"/>
  <c r="AX26" i="21"/>
  <c r="AW26" i="21"/>
  <c r="AV26" i="21"/>
  <c r="AU26" i="21"/>
  <c r="AT26" i="21"/>
  <c r="AS26" i="21"/>
  <c r="AR26" i="21"/>
  <c r="AQ26" i="21"/>
  <c r="AP26" i="21"/>
  <c r="AO26" i="21"/>
  <c r="AN26" i="21"/>
  <c r="AM26" i="21"/>
  <c r="AL26" i="21"/>
  <c r="AK26" i="21"/>
  <c r="AJ26" i="21"/>
  <c r="AI26" i="21"/>
  <c r="AH26" i="21"/>
  <c r="AG26" i="21"/>
  <c r="AF26" i="21"/>
  <c r="AE26" i="21"/>
  <c r="AD26" i="21"/>
  <c r="AC26" i="21"/>
  <c r="AB26" i="21"/>
  <c r="AA26" i="21"/>
  <c r="Z26" i="21"/>
  <c r="Y26" i="21"/>
  <c r="X26" i="21"/>
  <c r="W26" i="21"/>
  <c r="V26" i="21"/>
  <c r="U26" i="21"/>
  <c r="T26" i="21"/>
  <c r="S26" i="21"/>
  <c r="R26" i="21"/>
  <c r="Q26" i="21"/>
  <c r="P26" i="21"/>
  <c r="O26" i="21"/>
  <c r="N26" i="21"/>
  <c r="M26" i="21"/>
  <c r="L26" i="21"/>
  <c r="K26" i="21"/>
  <c r="J26" i="21"/>
  <c r="I26" i="21"/>
  <c r="H26" i="21"/>
  <c r="BC26" i="21" s="1"/>
  <c r="G26" i="21"/>
  <c r="F26" i="21"/>
  <c r="E26" i="21"/>
  <c r="D26" i="21"/>
  <c r="C26" i="21"/>
  <c r="B26" i="21"/>
  <c r="AZ25" i="21"/>
  <c r="AY25" i="21"/>
  <c r="AX25" i="21"/>
  <c r="AW25" i="21"/>
  <c r="AV25" i="21"/>
  <c r="AU25" i="21"/>
  <c r="AT25" i="21"/>
  <c r="AS25" i="21"/>
  <c r="AR25" i="21"/>
  <c r="AQ25" i="21"/>
  <c r="AP25" i="21"/>
  <c r="AO25" i="21"/>
  <c r="AN25" i="21"/>
  <c r="AM25" i="21"/>
  <c r="AL25" i="21"/>
  <c r="AK25" i="21"/>
  <c r="AJ25" i="21"/>
  <c r="AI25" i="21"/>
  <c r="AH25" i="21"/>
  <c r="AG25" i="21"/>
  <c r="AF25" i="21"/>
  <c r="AE25" i="21"/>
  <c r="AD25" i="21"/>
  <c r="AC25" i="21"/>
  <c r="AB25" i="21"/>
  <c r="AA25" i="21"/>
  <c r="Z25" i="21"/>
  <c r="Y25" i="21"/>
  <c r="X25" i="21"/>
  <c r="W25" i="21"/>
  <c r="V25" i="21"/>
  <c r="U25" i="21"/>
  <c r="T25" i="21"/>
  <c r="S25" i="21"/>
  <c r="R25" i="21"/>
  <c r="Q25" i="21"/>
  <c r="P25" i="21"/>
  <c r="O25" i="21"/>
  <c r="N25" i="21"/>
  <c r="M25" i="21"/>
  <c r="L25" i="21"/>
  <c r="K25" i="21"/>
  <c r="J25" i="21"/>
  <c r="I25" i="21"/>
  <c r="BD25" i="21" s="1"/>
  <c r="H25" i="21"/>
  <c r="G25" i="21"/>
  <c r="F25" i="21"/>
  <c r="E25" i="21"/>
  <c r="D25" i="21"/>
  <c r="C25" i="21"/>
  <c r="B25" i="21"/>
  <c r="AZ24" i="21"/>
  <c r="AY24" i="21"/>
  <c r="AX24" i="21"/>
  <c r="AW24" i="21"/>
  <c r="AV24" i="21"/>
  <c r="AU24" i="21"/>
  <c r="AT24" i="21"/>
  <c r="AS24" i="21"/>
  <c r="AR24" i="21"/>
  <c r="AQ24" i="21"/>
  <c r="AP24" i="21"/>
  <c r="AO24" i="21"/>
  <c r="AN24" i="21"/>
  <c r="AM24" i="21"/>
  <c r="AL24" i="21"/>
  <c r="AK24" i="21"/>
  <c r="AJ24" i="21"/>
  <c r="AI24" i="21"/>
  <c r="AH24" i="21"/>
  <c r="AG24" i="21"/>
  <c r="AF24" i="21"/>
  <c r="AE24" i="21"/>
  <c r="AD24" i="21"/>
  <c r="AC24" i="21"/>
  <c r="AB24" i="21"/>
  <c r="AA24" i="21"/>
  <c r="Z24" i="21"/>
  <c r="Y24" i="21"/>
  <c r="X24" i="21"/>
  <c r="W24" i="21"/>
  <c r="V24" i="21"/>
  <c r="U24" i="21"/>
  <c r="T24" i="21"/>
  <c r="S24" i="21"/>
  <c r="R24" i="21"/>
  <c r="Q24" i="21"/>
  <c r="P24" i="21"/>
  <c r="O24" i="21"/>
  <c r="N24" i="21"/>
  <c r="M24" i="21"/>
  <c r="L24" i="21"/>
  <c r="K24" i="21"/>
  <c r="J24" i="21"/>
  <c r="I24" i="21"/>
  <c r="H24" i="21"/>
  <c r="G24" i="21"/>
  <c r="F24" i="21"/>
  <c r="E24" i="21"/>
  <c r="D24" i="21"/>
  <c r="C24" i="21"/>
  <c r="B24" i="21"/>
  <c r="AZ23" i="21"/>
  <c r="AY23" i="21"/>
  <c r="AX23" i="21"/>
  <c r="AW23" i="21"/>
  <c r="AV23" i="21"/>
  <c r="AU23" i="21"/>
  <c r="AT23" i="21"/>
  <c r="AS23" i="21"/>
  <c r="AR23" i="21"/>
  <c r="AQ23" i="21"/>
  <c r="AP23" i="21"/>
  <c r="AO23" i="21"/>
  <c r="AN23" i="21"/>
  <c r="AM23" i="21"/>
  <c r="AL23" i="21"/>
  <c r="AK23" i="21"/>
  <c r="AJ23" i="21"/>
  <c r="AI23" i="21"/>
  <c r="AH23" i="21"/>
  <c r="AG23" i="21"/>
  <c r="AF23" i="21"/>
  <c r="AE23" i="21"/>
  <c r="AD23" i="21"/>
  <c r="AC23" i="21"/>
  <c r="AB23" i="21"/>
  <c r="AA23" i="21"/>
  <c r="Z23" i="21"/>
  <c r="Y23" i="21"/>
  <c r="X23" i="21"/>
  <c r="W23" i="21"/>
  <c r="V23" i="21"/>
  <c r="U23" i="21"/>
  <c r="T23" i="21"/>
  <c r="S23" i="21"/>
  <c r="R23" i="21"/>
  <c r="Q23" i="21"/>
  <c r="P23" i="21"/>
  <c r="O23" i="21"/>
  <c r="N23" i="21"/>
  <c r="M23" i="21"/>
  <c r="L23" i="21"/>
  <c r="K23" i="21"/>
  <c r="J23" i="21"/>
  <c r="I23" i="21"/>
  <c r="H23" i="21"/>
  <c r="G23" i="21"/>
  <c r="F23" i="21"/>
  <c r="E23" i="21"/>
  <c r="D23" i="21"/>
  <c r="C23" i="21"/>
  <c r="B23" i="21"/>
  <c r="AZ22" i="21"/>
  <c r="AY22" i="21"/>
  <c r="AX22" i="21"/>
  <c r="AW22" i="21"/>
  <c r="AV22" i="21"/>
  <c r="AU22" i="21"/>
  <c r="AT22" i="21"/>
  <c r="AS22" i="21"/>
  <c r="AR22" i="21"/>
  <c r="AQ22" i="21"/>
  <c r="AP22" i="21"/>
  <c r="AO22" i="21"/>
  <c r="AN22" i="21"/>
  <c r="AM22" i="21"/>
  <c r="AL22" i="21"/>
  <c r="AK22" i="21"/>
  <c r="AJ22" i="21"/>
  <c r="AI22" i="21"/>
  <c r="AH22" i="21"/>
  <c r="AG22" i="21"/>
  <c r="AF22" i="21"/>
  <c r="AE22" i="21"/>
  <c r="AD22" i="21"/>
  <c r="AC22" i="21"/>
  <c r="AB22" i="21"/>
  <c r="AA22" i="21"/>
  <c r="Z22" i="21"/>
  <c r="Y22" i="21"/>
  <c r="X22" i="21"/>
  <c r="W22" i="21"/>
  <c r="V22" i="21"/>
  <c r="U22" i="21"/>
  <c r="T22" i="21"/>
  <c r="S22" i="21"/>
  <c r="R22" i="21"/>
  <c r="Q22" i="21"/>
  <c r="P22" i="21"/>
  <c r="O22" i="21"/>
  <c r="N22" i="21"/>
  <c r="M22" i="21"/>
  <c r="L22" i="21"/>
  <c r="K22" i="21"/>
  <c r="J22" i="21"/>
  <c r="I22" i="21"/>
  <c r="H22" i="21"/>
  <c r="BC22" i="21" s="1"/>
  <c r="G22" i="21"/>
  <c r="F22" i="21"/>
  <c r="E22" i="21"/>
  <c r="D22" i="21"/>
  <c r="C22" i="21"/>
  <c r="B22" i="21"/>
  <c r="AZ21" i="21"/>
  <c r="AY21" i="21"/>
  <c r="AX21" i="21"/>
  <c r="AW21" i="21"/>
  <c r="AV21" i="21"/>
  <c r="AU21" i="21"/>
  <c r="AT21" i="21"/>
  <c r="AS21" i="21"/>
  <c r="AR21" i="21"/>
  <c r="AQ21" i="21"/>
  <c r="AP21" i="21"/>
  <c r="AO21" i="21"/>
  <c r="AN21" i="21"/>
  <c r="AM21" i="21"/>
  <c r="AL21" i="21"/>
  <c r="AK21" i="21"/>
  <c r="AJ21" i="21"/>
  <c r="AI21" i="21"/>
  <c r="AH21" i="21"/>
  <c r="AG21" i="21"/>
  <c r="AF21" i="21"/>
  <c r="AE21" i="21"/>
  <c r="AD21" i="21"/>
  <c r="AC21" i="21"/>
  <c r="AB21" i="21"/>
  <c r="AA21" i="21"/>
  <c r="Z21" i="21"/>
  <c r="Y21" i="21"/>
  <c r="X21" i="21"/>
  <c r="W21" i="21"/>
  <c r="V21" i="21"/>
  <c r="U21" i="21"/>
  <c r="T21" i="21"/>
  <c r="S21" i="21"/>
  <c r="R21" i="21"/>
  <c r="Q21" i="21"/>
  <c r="P21" i="21"/>
  <c r="O21" i="21"/>
  <c r="N21" i="21"/>
  <c r="M21" i="21"/>
  <c r="L21" i="21"/>
  <c r="K21" i="21"/>
  <c r="J21" i="21"/>
  <c r="I21" i="21"/>
  <c r="H21" i="21"/>
  <c r="G21" i="21"/>
  <c r="F21" i="21"/>
  <c r="BE21" i="21" s="1"/>
  <c r="E21" i="21"/>
  <c r="D21" i="21"/>
  <c r="C21" i="21"/>
  <c r="B21" i="21"/>
  <c r="AZ20" i="21"/>
  <c r="AY20" i="21"/>
  <c r="AX20" i="21"/>
  <c r="AW20" i="21"/>
  <c r="AV20" i="21"/>
  <c r="AU20" i="21"/>
  <c r="AT20" i="21"/>
  <c r="AS20" i="21"/>
  <c r="AR20" i="21"/>
  <c r="AQ20" i="21"/>
  <c r="AP20" i="21"/>
  <c r="AO20" i="21"/>
  <c r="AN20" i="21"/>
  <c r="AM20" i="21"/>
  <c r="AL20" i="21"/>
  <c r="AK20" i="21"/>
  <c r="AJ20" i="21"/>
  <c r="AI20" i="21"/>
  <c r="AH20" i="21"/>
  <c r="AG20" i="21"/>
  <c r="AF20" i="21"/>
  <c r="AE20" i="21"/>
  <c r="AD20" i="21"/>
  <c r="AC20" i="21"/>
  <c r="AB20" i="21"/>
  <c r="AA20" i="21"/>
  <c r="Z20" i="21"/>
  <c r="Y20" i="21"/>
  <c r="X20" i="21"/>
  <c r="W20" i="21"/>
  <c r="V20" i="21"/>
  <c r="U20" i="21"/>
  <c r="T20" i="21"/>
  <c r="S20" i="21"/>
  <c r="R20" i="21"/>
  <c r="Q20" i="21"/>
  <c r="P20" i="21"/>
  <c r="O20" i="21"/>
  <c r="N20" i="21"/>
  <c r="M20" i="21"/>
  <c r="L20" i="21"/>
  <c r="K20" i="21"/>
  <c r="J20" i="21"/>
  <c r="I20" i="21"/>
  <c r="H20" i="21"/>
  <c r="G20" i="21"/>
  <c r="BD20" i="21" s="1"/>
  <c r="F20" i="21"/>
  <c r="BE20" i="21" s="1"/>
  <c r="E20" i="21"/>
  <c r="D20" i="21"/>
  <c r="C20" i="21"/>
  <c r="B20" i="21"/>
  <c r="AZ19" i="21"/>
  <c r="AY19" i="21"/>
  <c r="AX19" i="21"/>
  <c r="AW19" i="21"/>
  <c r="AV19" i="21"/>
  <c r="AU19" i="21"/>
  <c r="AT19" i="21"/>
  <c r="AS19" i="21"/>
  <c r="AR19" i="21"/>
  <c r="AQ19" i="21"/>
  <c r="AP19" i="21"/>
  <c r="AO19" i="21"/>
  <c r="AN19" i="21"/>
  <c r="AM19" i="21"/>
  <c r="AL19" i="21"/>
  <c r="AK19" i="21"/>
  <c r="AJ19" i="21"/>
  <c r="AI19" i="21"/>
  <c r="AH19" i="21"/>
  <c r="AG19" i="21"/>
  <c r="AF19" i="21"/>
  <c r="AE19" i="21"/>
  <c r="AD19" i="21"/>
  <c r="AC19" i="21"/>
  <c r="AB19" i="21"/>
  <c r="AA19" i="21"/>
  <c r="Z19" i="21"/>
  <c r="Y19" i="21"/>
  <c r="X19" i="21"/>
  <c r="W19" i="21"/>
  <c r="V19" i="21"/>
  <c r="U19" i="21"/>
  <c r="T19" i="21"/>
  <c r="S19" i="21"/>
  <c r="R19" i="21"/>
  <c r="Q19" i="21"/>
  <c r="P19" i="21"/>
  <c r="O19" i="21"/>
  <c r="N19" i="21"/>
  <c r="M19" i="21"/>
  <c r="L19" i="21"/>
  <c r="K19" i="21"/>
  <c r="J19" i="21"/>
  <c r="I19" i="21"/>
  <c r="H19" i="21"/>
  <c r="G19" i="21"/>
  <c r="F19" i="21"/>
  <c r="BD19" i="21" s="1"/>
  <c r="E19" i="21"/>
  <c r="D19" i="21"/>
  <c r="C19" i="21"/>
  <c r="B19" i="21"/>
  <c r="AZ18" i="21"/>
  <c r="AY18" i="21"/>
  <c r="AX18" i="21"/>
  <c r="AW18" i="21"/>
  <c r="AV18" i="21"/>
  <c r="AU18" i="21"/>
  <c r="AT18" i="21"/>
  <c r="AS18" i="21"/>
  <c r="AR18" i="21"/>
  <c r="AQ18" i="21"/>
  <c r="AP18" i="21"/>
  <c r="AO18" i="21"/>
  <c r="AN18" i="21"/>
  <c r="AM18" i="21"/>
  <c r="AL18" i="21"/>
  <c r="AK18" i="21"/>
  <c r="AJ18" i="21"/>
  <c r="AI18" i="21"/>
  <c r="AH18" i="21"/>
  <c r="AG18" i="21"/>
  <c r="AF18" i="21"/>
  <c r="AE18" i="21"/>
  <c r="AD18" i="21"/>
  <c r="AC18" i="21"/>
  <c r="AB18" i="21"/>
  <c r="AA18" i="21"/>
  <c r="Z18" i="21"/>
  <c r="Y18" i="21"/>
  <c r="X18" i="21"/>
  <c r="W18" i="21"/>
  <c r="V18" i="21"/>
  <c r="U18" i="21"/>
  <c r="T18" i="21"/>
  <c r="S18" i="21"/>
  <c r="R18" i="21"/>
  <c r="Q18" i="21"/>
  <c r="P18" i="21"/>
  <c r="O18" i="21"/>
  <c r="N18" i="21"/>
  <c r="M18" i="21"/>
  <c r="L18" i="21"/>
  <c r="K18" i="21"/>
  <c r="J18" i="21"/>
  <c r="I18" i="21"/>
  <c r="H18" i="21"/>
  <c r="G18" i="21"/>
  <c r="F18" i="21"/>
  <c r="E18" i="21"/>
  <c r="D18" i="21"/>
  <c r="C18" i="21"/>
  <c r="B18" i="21"/>
  <c r="AZ17" i="21"/>
  <c r="AY17" i="21"/>
  <c r="AX17" i="21"/>
  <c r="AW17" i="21"/>
  <c r="AV17" i="21"/>
  <c r="AU17" i="21"/>
  <c r="AT17" i="21"/>
  <c r="AS17" i="21"/>
  <c r="AR17" i="21"/>
  <c r="AQ17" i="21"/>
  <c r="AP17" i="21"/>
  <c r="AO17" i="21"/>
  <c r="AN17" i="21"/>
  <c r="AM17" i="21"/>
  <c r="AL17" i="21"/>
  <c r="AK17" i="21"/>
  <c r="AJ17" i="21"/>
  <c r="AI17" i="21"/>
  <c r="AH17" i="21"/>
  <c r="AG17" i="21"/>
  <c r="AF17" i="21"/>
  <c r="AE17" i="21"/>
  <c r="AD17" i="21"/>
  <c r="AC17" i="21"/>
  <c r="AB17" i="21"/>
  <c r="AA17" i="21"/>
  <c r="Z17" i="21"/>
  <c r="Y17" i="21"/>
  <c r="X17" i="21"/>
  <c r="W17" i="21"/>
  <c r="V17" i="21"/>
  <c r="U17" i="21"/>
  <c r="T17" i="21"/>
  <c r="S17" i="21"/>
  <c r="R17" i="21"/>
  <c r="Q17" i="21"/>
  <c r="P17" i="21"/>
  <c r="O17" i="21"/>
  <c r="N17" i="21"/>
  <c r="M17" i="21"/>
  <c r="L17" i="21"/>
  <c r="K17" i="21"/>
  <c r="J17" i="21"/>
  <c r="I17" i="21"/>
  <c r="H17" i="21"/>
  <c r="G17" i="21"/>
  <c r="F17" i="21"/>
  <c r="BE17" i="21" s="1"/>
  <c r="E17" i="21"/>
  <c r="D17" i="21"/>
  <c r="C17" i="21"/>
  <c r="B17" i="21"/>
  <c r="AZ16" i="21"/>
  <c r="AY16" i="21"/>
  <c r="AX16" i="21"/>
  <c r="AW16" i="21"/>
  <c r="AV16" i="21"/>
  <c r="AU16" i="21"/>
  <c r="AT16" i="21"/>
  <c r="AS16" i="21"/>
  <c r="AR16" i="21"/>
  <c r="AQ16" i="21"/>
  <c r="AP16" i="21"/>
  <c r="AO16" i="21"/>
  <c r="AN16" i="21"/>
  <c r="AM16" i="21"/>
  <c r="AL16" i="21"/>
  <c r="AK16" i="21"/>
  <c r="AJ16" i="21"/>
  <c r="AI16" i="21"/>
  <c r="AH16" i="21"/>
  <c r="AG16" i="21"/>
  <c r="AF16" i="21"/>
  <c r="AE16" i="21"/>
  <c r="AD16" i="21"/>
  <c r="AC16" i="21"/>
  <c r="AB16" i="21"/>
  <c r="AA16" i="21"/>
  <c r="Z16" i="21"/>
  <c r="Y16" i="21"/>
  <c r="X16" i="21"/>
  <c r="W16" i="21"/>
  <c r="V16" i="21"/>
  <c r="U16" i="21"/>
  <c r="T16" i="21"/>
  <c r="S16" i="21"/>
  <c r="R16" i="21"/>
  <c r="Q16" i="21"/>
  <c r="P16" i="21"/>
  <c r="O16" i="21"/>
  <c r="N16" i="21"/>
  <c r="M16" i="21"/>
  <c r="L16" i="21"/>
  <c r="K16" i="21"/>
  <c r="J16" i="21"/>
  <c r="I16" i="21"/>
  <c r="H16" i="21"/>
  <c r="G16" i="21"/>
  <c r="F16" i="21"/>
  <c r="BE16" i="21" s="1"/>
  <c r="E16" i="21"/>
  <c r="D16" i="21"/>
  <c r="C16" i="21"/>
  <c r="B16" i="21"/>
  <c r="AZ15" i="21"/>
  <c r="AY15" i="21"/>
  <c r="AX15" i="21"/>
  <c r="AW15" i="21"/>
  <c r="AV15" i="21"/>
  <c r="AU15" i="21"/>
  <c r="AT15" i="21"/>
  <c r="AS15" i="21"/>
  <c r="AR15" i="21"/>
  <c r="AQ15" i="21"/>
  <c r="AP15" i="21"/>
  <c r="AO15" i="21"/>
  <c r="AN15" i="21"/>
  <c r="AM15" i="21"/>
  <c r="AL15" i="21"/>
  <c r="AK15" i="21"/>
  <c r="AJ15" i="21"/>
  <c r="AI15" i="21"/>
  <c r="AH15" i="21"/>
  <c r="AG15" i="21"/>
  <c r="AF15" i="21"/>
  <c r="AE15" i="21"/>
  <c r="AD15" i="21"/>
  <c r="AC15" i="21"/>
  <c r="AB15" i="21"/>
  <c r="AA15" i="21"/>
  <c r="Z15" i="21"/>
  <c r="Y15" i="21"/>
  <c r="X15" i="21"/>
  <c r="W15" i="21"/>
  <c r="V15" i="21"/>
  <c r="U15" i="21"/>
  <c r="T15" i="21"/>
  <c r="S15" i="21"/>
  <c r="R15" i="21"/>
  <c r="Q15" i="21"/>
  <c r="P15" i="21"/>
  <c r="O15" i="21"/>
  <c r="N15" i="21"/>
  <c r="M15" i="21"/>
  <c r="L15" i="21"/>
  <c r="K15" i="21"/>
  <c r="J15" i="21"/>
  <c r="I15" i="21"/>
  <c r="H15" i="21"/>
  <c r="G15" i="21"/>
  <c r="F15" i="21"/>
  <c r="BE15" i="21" s="1"/>
  <c r="E15" i="21"/>
  <c r="D15" i="21"/>
  <c r="C15" i="21"/>
  <c r="B15" i="21"/>
  <c r="AZ14" i="21"/>
  <c r="AY14" i="21"/>
  <c r="AX14" i="21"/>
  <c r="AW14" i="21"/>
  <c r="AV14" i="21"/>
  <c r="AU14" i="21"/>
  <c r="AT14" i="21"/>
  <c r="AS14" i="21"/>
  <c r="AR14" i="21"/>
  <c r="AQ14" i="21"/>
  <c r="AP14" i="21"/>
  <c r="AO14" i="21"/>
  <c r="AN14" i="21"/>
  <c r="AM14" i="21"/>
  <c r="AL14" i="21"/>
  <c r="AK14" i="21"/>
  <c r="AJ14" i="21"/>
  <c r="AI14" i="21"/>
  <c r="AH14" i="21"/>
  <c r="AG14" i="21"/>
  <c r="AF14" i="21"/>
  <c r="AE14" i="21"/>
  <c r="AD14" i="21"/>
  <c r="AC14" i="21"/>
  <c r="AB14" i="21"/>
  <c r="AA14" i="21"/>
  <c r="Z14" i="21"/>
  <c r="Y14" i="21"/>
  <c r="X14" i="21"/>
  <c r="W14" i="21"/>
  <c r="V14" i="21"/>
  <c r="U14" i="21"/>
  <c r="T14" i="21"/>
  <c r="S14" i="21"/>
  <c r="R14" i="21"/>
  <c r="Q14" i="21"/>
  <c r="P14" i="21"/>
  <c r="O14" i="21"/>
  <c r="N14" i="21"/>
  <c r="M14" i="21"/>
  <c r="L14" i="21"/>
  <c r="K14" i="21"/>
  <c r="J14" i="21"/>
  <c r="I14" i="21"/>
  <c r="H14" i="21"/>
  <c r="G14" i="21"/>
  <c r="F14" i="21"/>
  <c r="BE14" i="21" s="1"/>
  <c r="E14" i="21"/>
  <c r="D14" i="21"/>
  <c r="C14" i="21"/>
  <c r="B14" i="21"/>
  <c r="BA14" i="21" s="1"/>
  <c r="BB14" i="21" s="1"/>
  <c r="AZ13" i="21"/>
  <c r="AY13" i="21"/>
  <c r="AX13" i="21"/>
  <c r="AW13" i="21"/>
  <c r="AV13" i="21"/>
  <c r="AU13" i="21"/>
  <c r="AT13" i="21"/>
  <c r="AS13" i="21"/>
  <c r="AR13" i="21"/>
  <c r="AQ13" i="21"/>
  <c r="AP13" i="21"/>
  <c r="AO13" i="21"/>
  <c r="AN13" i="21"/>
  <c r="AM13" i="21"/>
  <c r="AL13" i="21"/>
  <c r="AK13" i="21"/>
  <c r="AJ13" i="21"/>
  <c r="AI13" i="21"/>
  <c r="AH13" i="21"/>
  <c r="AG13" i="21"/>
  <c r="AF13" i="21"/>
  <c r="AE13" i="21"/>
  <c r="AD13" i="21"/>
  <c r="AC13" i="21"/>
  <c r="AB13" i="21"/>
  <c r="AA13" i="21"/>
  <c r="Z13" i="21"/>
  <c r="Y13" i="21"/>
  <c r="X13" i="21"/>
  <c r="W13" i="21"/>
  <c r="V13" i="21"/>
  <c r="U13" i="21"/>
  <c r="T13" i="21"/>
  <c r="S13" i="21"/>
  <c r="R13" i="21"/>
  <c r="Q13" i="21"/>
  <c r="P13" i="21"/>
  <c r="O13" i="21"/>
  <c r="N13" i="21"/>
  <c r="M13" i="21"/>
  <c r="L13" i="21"/>
  <c r="K13" i="21"/>
  <c r="J13" i="21"/>
  <c r="I13" i="21"/>
  <c r="H13" i="21"/>
  <c r="G13" i="21"/>
  <c r="F13" i="21"/>
  <c r="E13" i="21"/>
  <c r="D13" i="21"/>
  <c r="C13" i="21"/>
  <c r="B13" i="21"/>
  <c r="AZ12" i="21"/>
  <c r="AY12" i="21"/>
  <c r="AX12" i="21"/>
  <c r="AW12" i="21"/>
  <c r="AV12" i="21"/>
  <c r="AU12" i="21"/>
  <c r="AT12" i="21"/>
  <c r="AS12" i="21"/>
  <c r="AR12" i="21"/>
  <c r="AQ12" i="21"/>
  <c r="AP12" i="21"/>
  <c r="AO12" i="21"/>
  <c r="AN12" i="21"/>
  <c r="AM12" i="21"/>
  <c r="AL12" i="21"/>
  <c r="AK12" i="21"/>
  <c r="AJ12" i="21"/>
  <c r="AI12" i="21"/>
  <c r="AH12" i="21"/>
  <c r="AG12" i="21"/>
  <c r="AF12" i="21"/>
  <c r="AE12" i="21"/>
  <c r="AD12" i="21"/>
  <c r="AC12" i="21"/>
  <c r="AB12" i="21"/>
  <c r="AA12" i="21"/>
  <c r="Z12" i="21"/>
  <c r="Y12" i="21"/>
  <c r="X12" i="21"/>
  <c r="W12" i="21"/>
  <c r="V12" i="21"/>
  <c r="U12" i="21"/>
  <c r="T12" i="21"/>
  <c r="S12" i="21"/>
  <c r="R12" i="21"/>
  <c r="Q12" i="21"/>
  <c r="P12" i="21"/>
  <c r="O12" i="21"/>
  <c r="N12" i="21"/>
  <c r="M12" i="21"/>
  <c r="L12" i="21"/>
  <c r="K12" i="21"/>
  <c r="J12" i="21"/>
  <c r="I12" i="21"/>
  <c r="H12" i="21"/>
  <c r="BE12" i="21" s="1"/>
  <c r="G12" i="21"/>
  <c r="F12" i="21"/>
  <c r="E12" i="21"/>
  <c r="D12" i="21"/>
  <c r="C12" i="21"/>
  <c r="B12" i="21"/>
  <c r="AZ11" i="21"/>
  <c r="AY11" i="21"/>
  <c r="AX11" i="21"/>
  <c r="AW11" i="21"/>
  <c r="AV11" i="21"/>
  <c r="AU11" i="21"/>
  <c r="AT11" i="21"/>
  <c r="AS11" i="21"/>
  <c r="AR11" i="21"/>
  <c r="AQ11" i="21"/>
  <c r="AP11" i="21"/>
  <c r="AO11" i="21"/>
  <c r="AN11" i="21"/>
  <c r="AM11" i="21"/>
  <c r="AL11" i="21"/>
  <c r="AK11" i="21"/>
  <c r="AJ11" i="21"/>
  <c r="AI11" i="21"/>
  <c r="AH11" i="21"/>
  <c r="AG11" i="21"/>
  <c r="AF11" i="21"/>
  <c r="AE11" i="21"/>
  <c r="AD11" i="21"/>
  <c r="AC11" i="21"/>
  <c r="AB11" i="21"/>
  <c r="AA11" i="21"/>
  <c r="Z11" i="21"/>
  <c r="Y11" i="21"/>
  <c r="X11" i="21"/>
  <c r="W11" i="21"/>
  <c r="V11" i="21"/>
  <c r="U11" i="21"/>
  <c r="T11" i="21"/>
  <c r="S11" i="21"/>
  <c r="R11" i="21"/>
  <c r="Q11" i="21"/>
  <c r="P11" i="21"/>
  <c r="O11" i="21"/>
  <c r="N11" i="21"/>
  <c r="M11" i="21"/>
  <c r="L11" i="21"/>
  <c r="K11" i="21"/>
  <c r="J11" i="21"/>
  <c r="I11" i="21"/>
  <c r="H11" i="21"/>
  <c r="G11" i="21"/>
  <c r="BD11" i="21" s="1"/>
  <c r="F11" i="21"/>
  <c r="BC11" i="21" s="1"/>
  <c r="E11" i="21"/>
  <c r="D11" i="21"/>
  <c r="C11" i="21"/>
  <c r="B11" i="21"/>
  <c r="AZ10" i="21"/>
  <c r="AY10" i="21"/>
  <c r="AX10" i="21"/>
  <c r="AW10" i="21"/>
  <c r="AV10" i="21"/>
  <c r="AU10" i="21"/>
  <c r="AT10" i="21"/>
  <c r="AS10" i="21"/>
  <c r="AR10" i="21"/>
  <c r="AQ10" i="21"/>
  <c r="AP10" i="21"/>
  <c r="AO10" i="21"/>
  <c r="AN10" i="21"/>
  <c r="AM10" i="21"/>
  <c r="AL10" i="21"/>
  <c r="AK10" i="21"/>
  <c r="AJ10" i="21"/>
  <c r="AI10" i="21"/>
  <c r="AH10" i="21"/>
  <c r="AG10" i="21"/>
  <c r="AF10" i="21"/>
  <c r="AE10" i="21"/>
  <c r="AD10" i="21"/>
  <c r="AC10" i="21"/>
  <c r="AB10" i="21"/>
  <c r="AA10" i="21"/>
  <c r="Z10" i="21"/>
  <c r="Y10" i="21"/>
  <c r="X10" i="21"/>
  <c r="W10" i="21"/>
  <c r="V10" i="21"/>
  <c r="U10" i="21"/>
  <c r="T10" i="21"/>
  <c r="S10" i="21"/>
  <c r="R10" i="21"/>
  <c r="Q10" i="21"/>
  <c r="P10" i="21"/>
  <c r="O10" i="21"/>
  <c r="N10" i="21"/>
  <c r="M10" i="21"/>
  <c r="L10" i="21"/>
  <c r="K10" i="21"/>
  <c r="J10" i="21"/>
  <c r="I10" i="21"/>
  <c r="H10" i="21"/>
  <c r="G10" i="21"/>
  <c r="F10" i="21"/>
  <c r="BC10" i="21" s="1"/>
  <c r="E10" i="21"/>
  <c r="D10" i="21"/>
  <c r="C10" i="21"/>
  <c r="B10" i="21"/>
  <c r="AZ9" i="21"/>
  <c r="AY9" i="21"/>
  <c r="AX9" i="21"/>
  <c r="AW9" i="21"/>
  <c r="AV9" i="21"/>
  <c r="AU9" i="21"/>
  <c r="AT9" i="21"/>
  <c r="AS9" i="21"/>
  <c r="AR9" i="21"/>
  <c r="AQ9" i="21"/>
  <c r="AP9" i="21"/>
  <c r="AO9" i="21"/>
  <c r="AN9" i="21"/>
  <c r="AM9" i="21"/>
  <c r="AL9" i="21"/>
  <c r="AK9" i="21"/>
  <c r="AJ9" i="21"/>
  <c r="AI9" i="21"/>
  <c r="AH9" i="21"/>
  <c r="AG9" i="21"/>
  <c r="AF9" i="21"/>
  <c r="AE9" i="21"/>
  <c r="AD9" i="21"/>
  <c r="AC9" i="21"/>
  <c r="AB9" i="21"/>
  <c r="AA9" i="21"/>
  <c r="Z9" i="21"/>
  <c r="Y9" i="21"/>
  <c r="X9" i="21"/>
  <c r="W9" i="21"/>
  <c r="V9" i="21"/>
  <c r="U9" i="21"/>
  <c r="T9" i="21"/>
  <c r="S9" i="21"/>
  <c r="R9" i="21"/>
  <c r="Q9" i="21"/>
  <c r="P9" i="21"/>
  <c r="O9" i="21"/>
  <c r="N9" i="21"/>
  <c r="M9" i="21"/>
  <c r="L9" i="21"/>
  <c r="K9" i="21"/>
  <c r="J9" i="21"/>
  <c r="I9" i="21"/>
  <c r="H9" i="21"/>
  <c r="G9" i="21"/>
  <c r="F9" i="21"/>
  <c r="BE9" i="21" s="1"/>
  <c r="E9" i="21"/>
  <c r="D9" i="21"/>
  <c r="C9" i="21"/>
  <c r="B9" i="21"/>
  <c r="AZ8" i="21"/>
  <c r="AY8" i="21"/>
  <c r="AX8" i="21"/>
  <c r="AW8" i="21"/>
  <c r="AV8" i="21"/>
  <c r="AU8" i="21"/>
  <c r="AT8" i="21"/>
  <c r="AS8" i="21"/>
  <c r="AR8" i="21"/>
  <c r="AQ8" i="21"/>
  <c r="AP8" i="21"/>
  <c r="AO8" i="21"/>
  <c r="AN8" i="21"/>
  <c r="AM8" i="21"/>
  <c r="AL8" i="21"/>
  <c r="AK8" i="21"/>
  <c r="AJ8" i="21"/>
  <c r="AI8" i="21"/>
  <c r="AH8" i="21"/>
  <c r="AG8" i="21"/>
  <c r="AF8" i="21"/>
  <c r="AE8" i="21"/>
  <c r="AD8" i="21"/>
  <c r="AC8" i="21"/>
  <c r="AB8" i="21"/>
  <c r="AA8" i="21"/>
  <c r="Z8" i="21"/>
  <c r="Y8" i="21"/>
  <c r="X8" i="21"/>
  <c r="W8" i="21"/>
  <c r="V8" i="21"/>
  <c r="U8" i="21"/>
  <c r="T8" i="21"/>
  <c r="S8" i="21"/>
  <c r="R8" i="21"/>
  <c r="Q8" i="21"/>
  <c r="P8" i="21"/>
  <c r="O8" i="21"/>
  <c r="N8" i="21"/>
  <c r="M8" i="21"/>
  <c r="L8" i="21"/>
  <c r="K8" i="21"/>
  <c r="J8" i="21"/>
  <c r="I8" i="21"/>
  <c r="H8" i="21"/>
  <c r="G8" i="21"/>
  <c r="F8" i="21"/>
  <c r="BE8" i="21" s="1"/>
  <c r="E8" i="21"/>
  <c r="D8" i="21"/>
  <c r="C8" i="21"/>
  <c r="B8" i="21"/>
  <c r="AZ7" i="21"/>
  <c r="AY7" i="21"/>
  <c r="AX7" i="21"/>
  <c r="AW7" i="21"/>
  <c r="AV7" i="21"/>
  <c r="AU7" i="21"/>
  <c r="AT7" i="21"/>
  <c r="AS7" i="21"/>
  <c r="AR7" i="21"/>
  <c r="AQ7" i="21"/>
  <c r="AP7" i="21"/>
  <c r="AO7" i="21"/>
  <c r="AN7" i="21"/>
  <c r="AM7" i="21"/>
  <c r="AL7" i="21"/>
  <c r="AK7" i="21"/>
  <c r="AJ7" i="21"/>
  <c r="AI7" i="21"/>
  <c r="AH7" i="21"/>
  <c r="AG7" i="21"/>
  <c r="AF7" i="21"/>
  <c r="AE7" i="21"/>
  <c r="AD7" i="21"/>
  <c r="AC7" i="21"/>
  <c r="AB7" i="21"/>
  <c r="AA7" i="21"/>
  <c r="Z7" i="21"/>
  <c r="Y7" i="21"/>
  <c r="X7" i="21"/>
  <c r="W7" i="21"/>
  <c r="V7" i="21"/>
  <c r="U7" i="21"/>
  <c r="T7" i="21"/>
  <c r="S7" i="21"/>
  <c r="R7" i="21"/>
  <c r="Q7" i="21"/>
  <c r="P7" i="21"/>
  <c r="O7" i="21"/>
  <c r="N7" i="21"/>
  <c r="M7" i="21"/>
  <c r="L7" i="21"/>
  <c r="K7" i="21"/>
  <c r="J7" i="21"/>
  <c r="I7" i="21"/>
  <c r="H7" i="21"/>
  <c r="G7" i="21"/>
  <c r="F7" i="21"/>
  <c r="BE7" i="21" s="1"/>
  <c r="E7" i="21"/>
  <c r="D7" i="21"/>
  <c r="C7" i="21"/>
  <c r="B7" i="21"/>
  <c r="AZ6" i="21"/>
  <c r="AY6" i="21"/>
  <c r="AX6" i="21"/>
  <c r="AW6" i="21"/>
  <c r="AV6" i="21"/>
  <c r="AU6" i="21"/>
  <c r="AT6" i="21"/>
  <c r="AS6" i="21"/>
  <c r="AR6" i="21"/>
  <c r="AQ6" i="21"/>
  <c r="AP6" i="21"/>
  <c r="AO6" i="21"/>
  <c r="AN6" i="21"/>
  <c r="AM6" i="21"/>
  <c r="AL6" i="21"/>
  <c r="AK6" i="21"/>
  <c r="AJ6" i="21"/>
  <c r="AI6" i="21"/>
  <c r="AH6" i="21"/>
  <c r="AG6" i="21"/>
  <c r="AF6" i="21"/>
  <c r="AE6" i="21"/>
  <c r="AD6" i="21"/>
  <c r="AC6" i="21"/>
  <c r="AB6" i="21"/>
  <c r="AA6" i="21"/>
  <c r="Z6" i="21"/>
  <c r="Y6" i="21"/>
  <c r="X6" i="21"/>
  <c r="W6" i="21"/>
  <c r="V6" i="21"/>
  <c r="U6" i="21"/>
  <c r="T6" i="21"/>
  <c r="S6" i="21"/>
  <c r="R6" i="21"/>
  <c r="Q6" i="21"/>
  <c r="P6" i="21"/>
  <c r="O6" i="21"/>
  <c r="N6" i="21"/>
  <c r="M6" i="21"/>
  <c r="L6" i="21"/>
  <c r="K6" i="21"/>
  <c r="J6" i="21"/>
  <c r="I6" i="21"/>
  <c r="H6" i="21"/>
  <c r="G6" i="21"/>
  <c r="F6" i="21"/>
  <c r="BE6" i="21" s="1"/>
  <c r="E6" i="21"/>
  <c r="D6" i="21"/>
  <c r="C6" i="21"/>
  <c r="B6" i="21"/>
  <c r="BA6" i="21" s="1"/>
  <c r="BB6" i="21" s="1"/>
  <c r="AZ5" i="21"/>
  <c r="AY5" i="21"/>
  <c r="AX5" i="21"/>
  <c r="AW5" i="21"/>
  <c r="AV5" i="21"/>
  <c r="AU5" i="21"/>
  <c r="AT5" i="21"/>
  <c r="AS5" i="21"/>
  <c r="AR5" i="21"/>
  <c r="AQ5" i="21"/>
  <c r="AP5" i="21"/>
  <c r="AO5" i="21"/>
  <c r="AN5" i="21"/>
  <c r="AM5" i="21"/>
  <c r="AL5" i="21"/>
  <c r="AK5" i="21"/>
  <c r="AJ5" i="21"/>
  <c r="AI5" i="21"/>
  <c r="AH5" i="21"/>
  <c r="AG5" i="21"/>
  <c r="AF5" i="21"/>
  <c r="AE5" i="21"/>
  <c r="AD5" i="21"/>
  <c r="AC5" i="21"/>
  <c r="AB5" i="21"/>
  <c r="AA5" i="21"/>
  <c r="Z5" i="21"/>
  <c r="Y5" i="21"/>
  <c r="X5" i="21"/>
  <c r="W5" i="21"/>
  <c r="V5" i="21"/>
  <c r="U5" i="21"/>
  <c r="T5" i="21"/>
  <c r="S5" i="21"/>
  <c r="R5" i="21"/>
  <c r="Q5" i="21"/>
  <c r="P5" i="21"/>
  <c r="O5" i="21"/>
  <c r="N5" i="21"/>
  <c r="M5" i="21"/>
  <c r="L5" i="21"/>
  <c r="K5" i="21"/>
  <c r="J5" i="21"/>
  <c r="I5" i="21"/>
  <c r="H5" i="21"/>
  <c r="G5" i="21"/>
  <c r="F5" i="21"/>
  <c r="BE5" i="21" s="1"/>
  <c r="E5" i="21"/>
  <c r="D5" i="21"/>
  <c r="C5" i="21"/>
  <c r="B5" i="21"/>
  <c r="BE4" i="21"/>
  <c r="AZ4" i="21"/>
  <c r="AY4" i="21"/>
  <c r="AX4" i="21"/>
  <c r="AW4" i="21"/>
  <c r="AV4" i="21"/>
  <c r="AU4" i="21"/>
  <c r="AT4" i="21"/>
  <c r="AS4" i="21"/>
  <c r="AR4" i="21"/>
  <c r="AQ4" i="21"/>
  <c r="AP4" i="21"/>
  <c r="AO4" i="21"/>
  <c r="AN4" i="21"/>
  <c r="AM4" i="21"/>
  <c r="AL4" i="21"/>
  <c r="AK4" i="21"/>
  <c r="AJ4" i="21"/>
  <c r="AI4" i="21"/>
  <c r="AH4" i="21"/>
  <c r="AG4" i="21"/>
  <c r="AF4" i="21"/>
  <c r="AE4" i="21"/>
  <c r="AD4" i="21"/>
  <c r="AC4" i="21"/>
  <c r="AB4" i="21"/>
  <c r="AA4" i="21"/>
  <c r="Z4" i="21"/>
  <c r="Y4" i="21"/>
  <c r="X4" i="21"/>
  <c r="W4" i="21"/>
  <c r="V4" i="21"/>
  <c r="U4" i="21"/>
  <c r="T4" i="21"/>
  <c r="S4" i="21"/>
  <c r="R4" i="21"/>
  <c r="Q4" i="21"/>
  <c r="P4" i="21"/>
  <c r="O4" i="21"/>
  <c r="N4" i="21"/>
  <c r="M4" i="21"/>
  <c r="L4" i="21"/>
  <c r="K4" i="21"/>
  <c r="J4" i="21"/>
  <c r="I4" i="21"/>
  <c r="H4" i="21"/>
  <c r="G4" i="21"/>
  <c r="F4" i="21"/>
  <c r="BD4" i="21" s="1"/>
  <c r="E4" i="21"/>
  <c r="D4" i="21"/>
  <c r="C4" i="21"/>
  <c r="B4" i="21"/>
  <c r="BD3" i="21"/>
  <c r="AZ3" i="21"/>
  <c r="AY3" i="21"/>
  <c r="AX3" i="21"/>
  <c r="AW3" i="21"/>
  <c r="AV3" i="21"/>
  <c r="AU3" i="21"/>
  <c r="AT3" i="21"/>
  <c r="AS3" i="21"/>
  <c r="AR3" i="21"/>
  <c r="AQ3" i="21"/>
  <c r="AP3" i="21"/>
  <c r="AO3" i="21"/>
  <c r="AN3" i="21"/>
  <c r="AM3" i="21"/>
  <c r="AL3" i="21"/>
  <c r="AK3" i="21"/>
  <c r="AJ3" i="21"/>
  <c r="AI3" i="21"/>
  <c r="AH3" i="21"/>
  <c r="AG3" i="21"/>
  <c r="AF3" i="21"/>
  <c r="AE3" i="21"/>
  <c r="AD3" i="21"/>
  <c r="AC3" i="21"/>
  <c r="AB3" i="21"/>
  <c r="AA3" i="21"/>
  <c r="Z3" i="21"/>
  <c r="Y3" i="21"/>
  <c r="X3" i="21"/>
  <c r="W3" i="21"/>
  <c r="V3" i="21"/>
  <c r="U3" i="21"/>
  <c r="T3" i="21"/>
  <c r="S3" i="21"/>
  <c r="R3" i="21"/>
  <c r="Q3" i="21"/>
  <c r="P3" i="21"/>
  <c r="O3" i="21"/>
  <c r="N3" i="21"/>
  <c r="M3" i="21"/>
  <c r="L3" i="21"/>
  <c r="K3" i="21"/>
  <c r="J3" i="21"/>
  <c r="I3" i="21"/>
  <c r="H3" i="21"/>
  <c r="G3" i="21"/>
  <c r="F3" i="21"/>
  <c r="BC3" i="21" s="1"/>
  <c r="E3" i="21"/>
  <c r="D3" i="21"/>
  <c r="C3" i="21"/>
  <c r="B3" i="21"/>
  <c r="A173" i="15"/>
  <c r="A172" i="15"/>
  <c r="A171" i="15"/>
  <c r="A170" i="15"/>
  <c r="A169" i="15"/>
  <c r="A168" i="15"/>
  <c r="A167" i="15"/>
  <c r="A166" i="15"/>
  <c r="A165" i="15"/>
  <c r="A164" i="15"/>
  <c r="A163" i="15"/>
  <c r="A162" i="15"/>
  <c r="A161" i="15"/>
  <c r="A160" i="15"/>
  <c r="A159" i="15"/>
  <c r="A158" i="15"/>
  <c r="A157" i="15"/>
  <c r="A156" i="15"/>
  <c r="A155" i="15"/>
  <c r="A154" i="15"/>
  <c r="A153" i="15"/>
  <c r="A152" i="15"/>
  <c r="A151" i="15"/>
  <c r="A150" i="15"/>
  <c r="A149" i="15"/>
  <c r="A148" i="15"/>
  <c r="A147" i="15"/>
  <c r="A146" i="15"/>
  <c r="A145" i="15"/>
  <c r="A144" i="15"/>
  <c r="A143" i="15"/>
  <c r="A142" i="15"/>
  <c r="A141" i="15"/>
  <c r="A140" i="15"/>
  <c r="A139" i="15"/>
  <c r="A138" i="15"/>
  <c r="A137" i="15"/>
  <c r="A136" i="15"/>
  <c r="A135" i="15"/>
  <c r="A134" i="15"/>
  <c r="A133" i="15"/>
  <c r="A132" i="15"/>
  <c r="A131" i="15"/>
  <c r="A130" i="15"/>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A65" i="15"/>
  <c r="A64" i="15"/>
  <c r="A63" i="15"/>
  <c r="A62" i="15"/>
  <c r="A61" i="15"/>
  <c r="A60" i="15"/>
  <c r="A59" i="15"/>
  <c r="A58" i="15"/>
  <c r="A57" i="15"/>
  <c r="A56" i="15"/>
  <c r="A55" i="15"/>
  <c r="A54" i="15"/>
  <c r="A53" i="15"/>
  <c r="A52" i="15"/>
  <c r="A51" i="15"/>
  <c r="A50" i="15"/>
  <c r="A49" i="15"/>
  <c r="A48" i="15"/>
  <c r="A47" i="15"/>
  <c r="A46" i="15"/>
  <c r="A45" i="15"/>
  <c r="A44" i="15"/>
  <c r="A43" i="15"/>
  <c r="A42" i="15"/>
  <c r="A41" i="15"/>
  <c r="A40" i="15"/>
  <c r="A39" i="15"/>
  <c r="A38" i="15"/>
  <c r="A37" i="15"/>
  <c r="A36" i="15"/>
  <c r="A35" i="15"/>
  <c r="A34" i="15"/>
  <c r="A33" i="15"/>
  <c r="A32" i="15"/>
  <c r="A31" i="15"/>
  <c r="A30" i="15"/>
  <c r="A29" i="15"/>
  <c r="A28" i="15"/>
  <c r="A27" i="15"/>
  <c r="A26" i="15"/>
  <c r="A25" i="15"/>
  <c r="A24" i="15"/>
  <c r="A23" i="15"/>
  <c r="A22" i="15"/>
  <c r="A21" i="15"/>
  <c r="A20" i="15"/>
  <c r="A19" i="15"/>
  <c r="A18" i="15"/>
  <c r="A17" i="15"/>
  <c r="A16" i="15"/>
  <c r="A15" i="15"/>
  <c r="A14" i="15"/>
  <c r="A13" i="15"/>
  <c r="A12" i="15"/>
  <c r="A11" i="15"/>
  <c r="A10" i="15"/>
  <c r="A9" i="15"/>
  <c r="A8" i="15"/>
  <c r="A7" i="15"/>
  <c r="A6" i="15"/>
  <c r="A5" i="15"/>
  <c r="A4" i="15"/>
  <c r="A3" i="15"/>
  <c r="A173" i="14"/>
  <c r="A172" i="14"/>
  <c r="A171" i="14"/>
  <c r="A170" i="14"/>
  <c r="A169" i="14"/>
  <c r="A168" i="14"/>
  <c r="A167" i="14"/>
  <c r="A166" i="14"/>
  <c r="A165" i="14"/>
  <c r="A164" i="14"/>
  <c r="A163" i="14"/>
  <c r="A162" i="14"/>
  <c r="A161" i="14"/>
  <c r="A160" i="14"/>
  <c r="A159" i="14"/>
  <c r="A158" i="14"/>
  <c r="A157" i="14"/>
  <c r="A156" i="14"/>
  <c r="A155" i="14"/>
  <c r="A154" i="14"/>
  <c r="A153" i="14"/>
  <c r="A152" i="14"/>
  <c r="A151" i="14"/>
  <c r="A150" i="14"/>
  <c r="A149" i="14"/>
  <c r="A148" i="14"/>
  <c r="A147" i="14"/>
  <c r="A146" i="14"/>
  <c r="A145" i="14"/>
  <c r="A144" i="14"/>
  <c r="A143" i="14"/>
  <c r="A142" i="14"/>
  <c r="A141" i="14"/>
  <c r="A140" i="14"/>
  <c r="A139" i="14"/>
  <c r="A138" i="14"/>
  <c r="A137" i="14"/>
  <c r="A136" i="14"/>
  <c r="A135" i="14"/>
  <c r="A134" i="14"/>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6" i="14"/>
  <c r="A5" i="14"/>
  <c r="A4" i="14"/>
  <c r="A3" i="14"/>
  <c r="R14" i="13"/>
  <c r="Q14" i="13"/>
  <c r="P14" i="13"/>
  <c r="O14" i="13"/>
  <c r="M14" i="13"/>
  <c r="L14" i="13"/>
  <c r="K14" i="13"/>
  <c r="J14" i="13"/>
  <c r="I14" i="13"/>
  <c r="H14" i="13"/>
  <c r="G14" i="13"/>
  <c r="E14" i="13"/>
  <c r="R13" i="13"/>
  <c r="Q13" i="13"/>
  <c r="P13" i="13"/>
  <c r="O13" i="13"/>
  <c r="M13" i="13"/>
  <c r="L13" i="13"/>
  <c r="K13" i="13"/>
  <c r="J13" i="13"/>
  <c r="I13" i="13"/>
  <c r="H13" i="13"/>
  <c r="G13" i="13"/>
  <c r="E13" i="13"/>
  <c r="R12" i="13"/>
  <c r="Q12" i="13"/>
  <c r="P12" i="13"/>
  <c r="O12" i="13"/>
  <c r="M12" i="13"/>
  <c r="L12" i="13"/>
  <c r="K12" i="13"/>
  <c r="J12" i="13"/>
  <c r="I12" i="13"/>
  <c r="H12" i="13"/>
  <c r="G12" i="13"/>
  <c r="E12" i="13"/>
  <c r="R11" i="13"/>
  <c r="Q11" i="13"/>
  <c r="P11" i="13"/>
  <c r="O11" i="13"/>
  <c r="M11" i="13"/>
  <c r="L11" i="13"/>
  <c r="K11" i="13"/>
  <c r="J11" i="13"/>
  <c r="I11" i="13"/>
  <c r="H11" i="13"/>
  <c r="G11" i="13"/>
  <c r="E11" i="13"/>
  <c r="R10" i="13"/>
  <c r="Q10" i="13"/>
  <c r="P10" i="13"/>
  <c r="O10" i="13"/>
  <c r="M10" i="13"/>
  <c r="L10" i="13"/>
  <c r="K10" i="13"/>
  <c r="J10" i="13"/>
  <c r="I10" i="13"/>
  <c r="H10" i="13"/>
  <c r="G10" i="13"/>
  <c r="E10" i="13"/>
  <c r="R9" i="13"/>
  <c r="Q9" i="13"/>
  <c r="P9" i="13"/>
  <c r="O9" i="13"/>
  <c r="M9" i="13"/>
  <c r="L9" i="13"/>
  <c r="K9" i="13"/>
  <c r="J9" i="13"/>
  <c r="I9" i="13"/>
  <c r="H9" i="13"/>
  <c r="G9" i="13"/>
  <c r="E9" i="13"/>
  <c r="R8" i="13"/>
  <c r="Q8" i="13"/>
  <c r="P8" i="13"/>
  <c r="O8" i="13"/>
  <c r="M8" i="13"/>
  <c r="L8" i="13"/>
  <c r="K8" i="13"/>
  <c r="J8" i="13"/>
  <c r="I8" i="13"/>
  <c r="H8" i="13"/>
  <c r="G8" i="13"/>
  <c r="E8" i="13"/>
  <c r="R7" i="13"/>
  <c r="Q7" i="13"/>
  <c r="P7" i="13"/>
  <c r="O7" i="13"/>
  <c r="M7" i="13"/>
  <c r="L7" i="13"/>
  <c r="K7" i="13"/>
  <c r="J7" i="13"/>
  <c r="I7" i="13"/>
  <c r="H7" i="13"/>
  <c r="G7" i="13"/>
  <c r="E7" i="13"/>
  <c r="R6" i="13"/>
  <c r="Q6" i="13"/>
  <c r="P6" i="13"/>
  <c r="O6" i="13"/>
  <c r="M6" i="13"/>
  <c r="L6" i="13"/>
  <c r="K6" i="13"/>
  <c r="J6" i="13"/>
  <c r="I6" i="13"/>
  <c r="H6" i="13"/>
  <c r="G6" i="13"/>
  <c r="E6" i="13"/>
  <c r="R5" i="13"/>
  <c r="Q5" i="13"/>
  <c r="P5" i="13"/>
  <c r="O5" i="13"/>
  <c r="M5" i="13"/>
  <c r="L5" i="13"/>
  <c r="K5" i="13"/>
  <c r="J5" i="13"/>
  <c r="I5" i="13"/>
  <c r="H5" i="13"/>
  <c r="G5" i="13"/>
  <c r="E5" i="13"/>
  <c r="R4" i="13"/>
  <c r="Q4" i="13"/>
  <c r="P4" i="13"/>
  <c r="O4" i="13"/>
  <c r="M4" i="13"/>
  <c r="L4" i="13"/>
  <c r="K4" i="13"/>
  <c r="J4" i="13"/>
  <c r="I4" i="13"/>
  <c r="H4" i="13"/>
  <c r="G4" i="13"/>
  <c r="E4" i="13"/>
  <c r="R3" i="13"/>
  <c r="Q3" i="13"/>
  <c r="P3" i="13"/>
  <c r="O3" i="13"/>
  <c r="M3" i="13"/>
  <c r="L3" i="13"/>
  <c r="K3" i="13"/>
  <c r="J3" i="13"/>
  <c r="I3" i="13"/>
  <c r="H3" i="13"/>
  <c r="G3" i="13"/>
  <c r="E3" i="13"/>
  <c r="A173" i="11"/>
  <c r="A172" i="11"/>
  <c r="A171" i="11"/>
  <c r="A170" i="11"/>
  <c r="A169" i="11"/>
  <c r="A168" i="11"/>
  <c r="A167" i="11"/>
  <c r="A166" i="11"/>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 i="11"/>
  <c r="A4" i="11"/>
  <c r="A3" i="11"/>
  <c r="M173" i="15"/>
  <c r="H173" i="15"/>
  <c r="E173" i="10"/>
  <c r="D173" i="10"/>
  <c r="C173" i="10"/>
  <c r="B173" i="10"/>
  <c r="A173" i="10"/>
  <c r="E172" i="10"/>
  <c r="D172" i="10"/>
  <c r="B172" i="10"/>
  <c r="A172" i="10"/>
  <c r="L171" i="10"/>
  <c r="C171" i="15"/>
  <c r="F171" i="14"/>
  <c r="E171" i="10"/>
  <c r="D171" i="10"/>
  <c r="C171" i="10"/>
  <c r="B171" i="10"/>
  <c r="A171" i="10"/>
  <c r="E170" i="10"/>
  <c r="D170" i="10"/>
  <c r="C170" i="10"/>
  <c r="B170" i="10"/>
  <c r="A170" i="10"/>
  <c r="G169" i="15"/>
  <c r="N169" i="14"/>
  <c r="E169" i="15"/>
  <c r="I169" i="14"/>
  <c r="E169" i="10"/>
  <c r="D169" i="10"/>
  <c r="C169" i="10"/>
  <c r="B169" i="10"/>
  <c r="A169" i="10"/>
  <c r="H168" i="15"/>
  <c r="O168" i="14"/>
  <c r="E168" i="15"/>
  <c r="E168" i="10"/>
  <c r="D168" i="10"/>
  <c r="C168" i="10"/>
  <c r="B168" i="10"/>
  <c r="A168" i="10"/>
  <c r="N167" i="15"/>
  <c r="AD167" i="14"/>
  <c r="H167" i="15"/>
  <c r="E167" i="15"/>
  <c r="E167" i="10"/>
  <c r="D167" i="10"/>
  <c r="C167" i="10"/>
  <c r="B167" i="10"/>
  <c r="A167" i="10"/>
  <c r="O166" i="15"/>
  <c r="AE166" i="14"/>
  <c r="AA166" i="14"/>
  <c r="W166" i="14"/>
  <c r="X166" i="14" s="1"/>
  <c r="T166" i="14" s="1"/>
  <c r="J166" i="15"/>
  <c r="Q166" i="14"/>
  <c r="F166" i="15"/>
  <c r="J166" i="14"/>
  <c r="F166" i="14"/>
  <c r="E166" i="14"/>
  <c r="E166" i="10"/>
  <c r="D166" i="10"/>
  <c r="C166" i="10"/>
  <c r="B166" i="10"/>
  <c r="A166" i="10"/>
  <c r="AK165" i="14"/>
  <c r="AI165" i="14"/>
  <c r="H165" i="14"/>
  <c r="E165" i="10"/>
  <c r="D165" i="10"/>
  <c r="B165" i="10"/>
  <c r="A165" i="10"/>
  <c r="AL164" i="14"/>
  <c r="AK164" i="14"/>
  <c r="E164" i="10"/>
  <c r="D164" i="10"/>
  <c r="B164" i="10"/>
  <c r="A164" i="10"/>
  <c r="AM163" i="14"/>
  <c r="AL163" i="14"/>
  <c r="R163" i="15"/>
  <c r="AI163" i="14"/>
  <c r="Q163" i="15"/>
  <c r="P163" i="15"/>
  <c r="AC163" i="14"/>
  <c r="X163" i="10"/>
  <c r="L163" i="15"/>
  <c r="AA163" i="14"/>
  <c r="K163" i="15"/>
  <c r="O163" i="14"/>
  <c r="K163" i="10"/>
  <c r="I163" i="14"/>
  <c r="C163" i="15"/>
  <c r="B163" i="15"/>
  <c r="E163" i="10"/>
  <c r="D163" i="10"/>
  <c r="C163" i="10"/>
  <c r="B163" i="10"/>
  <c r="A163" i="10"/>
  <c r="AK162" i="14"/>
  <c r="S162" i="15"/>
  <c r="AD162" i="14"/>
  <c r="D162" i="15"/>
  <c r="H162" i="14"/>
  <c r="E162" i="10"/>
  <c r="D162" i="10"/>
  <c r="B162" i="10"/>
  <c r="A162" i="10"/>
  <c r="T161" i="15"/>
  <c r="AL161" i="14"/>
  <c r="AD161" i="14"/>
  <c r="Z161" i="10"/>
  <c r="X161" i="10"/>
  <c r="AA161" i="14"/>
  <c r="Q161" i="14"/>
  <c r="S161" i="10"/>
  <c r="K161" i="10"/>
  <c r="H161" i="14"/>
  <c r="F161" i="14"/>
  <c r="E161" i="10"/>
  <c r="D161" i="10"/>
  <c r="B161" i="10"/>
  <c r="A161" i="10"/>
  <c r="U160" i="15"/>
  <c r="Q160" i="15"/>
  <c r="AE160" i="14"/>
  <c r="H160" i="14"/>
  <c r="E160" i="10"/>
  <c r="D160" i="10"/>
  <c r="B160" i="10"/>
  <c r="A160" i="10"/>
  <c r="U159" i="15"/>
  <c r="R159" i="15"/>
  <c r="P159" i="15"/>
  <c r="AF159" i="14"/>
  <c r="O159" i="15"/>
  <c r="M159" i="15"/>
  <c r="L159" i="15"/>
  <c r="W159" i="14"/>
  <c r="X159" i="14" s="1"/>
  <c r="T159" i="14" s="1"/>
  <c r="K159" i="15"/>
  <c r="R159" i="14"/>
  <c r="Q159" i="14"/>
  <c r="J159" i="15"/>
  <c r="H159" i="15"/>
  <c r="N159" i="14"/>
  <c r="F159" i="15"/>
  <c r="C159" i="15"/>
  <c r="E159" i="14"/>
  <c r="E159" i="10"/>
  <c r="D159" i="10"/>
  <c r="C159" i="10"/>
  <c r="B159" i="10"/>
  <c r="A159" i="10"/>
  <c r="E158" i="10"/>
  <c r="D158" i="10"/>
  <c r="B158" i="10"/>
  <c r="A158" i="10"/>
  <c r="E157" i="10"/>
  <c r="D157" i="10"/>
  <c r="B157" i="10"/>
  <c r="A157" i="10"/>
  <c r="Y156" i="10"/>
  <c r="AC156" i="14"/>
  <c r="R156" i="14"/>
  <c r="J156" i="10"/>
  <c r="D156" i="15"/>
  <c r="H156" i="14"/>
  <c r="E156" i="10"/>
  <c r="D156" i="10"/>
  <c r="B156" i="10"/>
  <c r="A156" i="10"/>
  <c r="S155" i="15"/>
  <c r="E155" i="10"/>
  <c r="D155" i="10"/>
  <c r="B155" i="10"/>
  <c r="A155" i="10"/>
  <c r="U154" i="15"/>
  <c r="AM154" i="14"/>
  <c r="R154" i="15"/>
  <c r="AI154" i="14"/>
  <c r="AD154" i="10"/>
  <c r="AC154" i="10"/>
  <c r="AF154" i="14"/>
  <c r="P154" i="15"/>
  <c r="O154" i="15"/>
  <c r="AE154" i="14"/>
  <c r="AA154" i="10"/>
  <c r="AD154" i="14"/>
  <c r="M154" i="15"/>
  <c r="AC154" i="14"/>
  <c r="X154" i="10"/>
  <c r="L154" i="15"/>
  <c r="W154" i="14"/>
  <c r="X154" i="14" s="1"/>
  <c r="T154" i="14" s="1"/>
  <c r="J154" i="15"/>
  <c r="Q154" i="14"/>
  <c r="O154" i="14"/>
  <c r="G154" i="15"/>
  <c r="Q154" i="10"/>
  <c r="N154" i="10"/>
  <c r="F154" i="15"/>
  <c r="J154" i="14"/>
  <c r="K154" i="10"/>
  <c r="E154" i="15"/>
  <c r="I154" i="10"/>
  <c r="C154" i="15"/>
  <c r="F154" i="14"/>
  <c r="F154" i="10"/>
  <c r="E154" i="14"/>
  <c r="E154" i="10"/>
  <c r="D154" i="10"/>
  <c r="C154" i="10"/>
  <c r="B154" i="10"/>
  <c r="A154" i="10"/>
  <c r="S153" i="15"/>
  <c r="AH153" i="14"/>
  <c r="K153" i="15"/>
  <c r="E153" i="10"/>
  <c r="D153" i="10"/>
  <c r="B153" i="10"/>
  <c r="A153" i="10"/>
  <c r="L152" i="15"/>
  <c r="E152" i="10"/>
  <c r="D152" i="10"/>
  <c r="B152" i="10"/>
  <c r="A152" i="10"/>
  <c r="R151" i="10"/>
  <c r="N151" i="14"/>
  <c r="F151" i="14"/>
  <c r="E151" i="10"/>
  <c r="D151" i="10"/>
  <c r="B151" i="10"/>
  <c r="A151" i="10"/>
  <c r="AI150" i="14"/>
  <c r="E150" i="10"/>
  <c r="D150" i="10"/>
  <c r="B150" i="10"/>
  <c r="A150" i="10"/>
  <c r="AH149" i="14"/>
  <c r="W149" i="10"/>
  <c r="U149" i="10"/>
  <c r="P149" i="14"/>
  <c r="P149" i="10"/>
  <c r="M149" i="10"/>
  <c r="H149" i="14"/>
  <c r="E149" i="14"/>
  <c r="B149" i="15"/>
  <c r="E149" i="10"/>
  <c r="D149" i="10"/>
  <c r="P149" i="15"/>
  <c r="B149" i="10"/>
  <c r="A149" i="10"/>
  <c r="E148" i="10"/>
  <c r="D148" i="10"/>
  <c r="B148" i="10"/>
  <c r="A148" i="10"/>
  <c r="V147" i="10"/>
  <c r="E147" i="10"/>
  <c r="D147" i="10"/>
  <c r="B147" i="10"/>
  <c r="A147" i="10"/>
  <c r="U146" i="15"/>
  <c r="AM146" i="14"/>
  <c r="R146" i="15"/>
  <c r="AI146" i="14"/>
  <c r="AC146" i="10"/>
  <c r="AE146" i="14"/>
  <c r="O146" i="15"/>
  <c r="L146" i="15"/>
  <c r="AA146" i="14"/>
  <c r="J146" i="15"/>
  <c r="G146" i="15"/>
  <c r="N146" i="14"/>
  <c r="N146" i="10"/>
  <c r="E146" i="15"/>
  <c r="I146" i="14"/>
  <c r="C146" i="15"/>
  <c r="G146" i="10"/>
  <c r="F146" i="14"/>
  <c r="E146" i="14"/>
  <c r="E146" i="10"/>
  <c r="D146" i="10"/>
  <c r="B146" i="10"/>
  <c r="A146" i="10"/>
  <c r="U145" i="15"/>
  <c r="AM145" i="14"/>
  <c r="AH145" i="14"/>
  <c r="AC145" i="10"/>
  <c r="O145" i="15"/>
  <c r="M145" i="15"/>
  <c r="AC145" i="14"/>
  <c r="AA145" i="14"/>
  <c r="V145" i="10"/>
  <c r="R145" i="14"/>
  <c r="U145" i="10"/>
  <c r="Q145" i="14"/>
  <c r="H145" i="15"/>
  <c r="O145" i="14"/>
  <c r="N145" i="10"/>
  <c r="J145" i="14"/>
  <c r="G145" i="10"/>
  <c r="F145" i="14"/>
  <c r="G145" i="14" s="1"/>
  <c r="E145" i="14"/>
  <c r="E145" i="10"/>
  <c r="D145" i="10"/>
  <c r="C145" i="10"/>
  <c r="B145" i="10"/>
  <c r="A145" i="10"/>
  <c r="E144" i="10"/>
  <c r="D144" i="10"/>
  <c r="B144" i="10"/>
  <c r="A144" i="10"/>
  <c r="AL143" i="14"/>
  <c r="AF143" i="10"/>
  <c r="AI143" i="14"/>
  <c r="AH143" i="14"/>
  <c r="P143" i="15"/>
  <c r="AF143" i="14"/>
  <c r="L143" i="15"/>
  <c r="AA143" i="14"/>
  <c r="V143" i="10"/>
  <c r="R143" i="14"/>
  <c r="Q143" i="14"/>
  <c r="N143" i="14"/>
  <c r="Q143" i="10"/>
  <c r="O143" i="10"/>
  <c r="J143" i="14"/>
  <c r="I143" i="14"/>
  <c r="I143" i="10"/>
  <c r="E143" i="10"/>
  <c r="D143" i="10"/>
  <c r="B143" i="10"/>
  <c r="A143" i="10"/>
  <c r="AM142" i="14"/>
  <c r="AL142" i="14"/>
  <c r="AF142" i="10"/>
  <c r="P142" i="15"/>
  <c r="AF142" i="14"/>
  <c r="Y142" i="10"/>
  <c r="AC142" i="14"/>
  <c r="L142" i="15"/>
  <c r="AA142" i="14"/>
  <c r="V142" i="10"/>
  <c r="N142" i="14"/>
  <c r="Q142" i="10"/>
  <c r="O142" i="10"/>
  <c r="I142" i="14"/>
  <c r="I142" i="10"/>
  <c r="D142" i="15"/>
  <c r="H142" i="14"/>
  <c r="H142" i="10"/>
  <c r="E142" i="14"/>
  <c r="E142" i="10"/>
  <c r="D142" i="10"/>
  <c r="B142" i="10"/>
  <c r="A142" i="10"/>
  <c r="Y141" i="10"/>
  <c r="W141" i="10"/>
  <c r="D141" i="15"/>
  <c r="B141" i="15"/>
  <c r="E141" i="14"/>
  <c r="E141" i="10"/>
  <c r="D141" i="10"/>
  <c r="B141" i="10"/>
  <c r="A141" i="10"/>
  <c r="Z140" i="10"/>
  <c r="X140" i="10"/>
  <c r="AA140" i="14"/>
  <c r="G140" i="15"/>
  <c r="Q140" i="10"/>
  <c r="M140" i="10"/>
  <c r="K140" i="10"/>
  <c r="I140" i="14"/>
  <c r="E140" i="10"/>
  <c r="D140" i="10"/>
  <c r="B140" i="10"/>
  <c r="A140" i="10"/>
  <c r="U139" i="15"/>
  <c r="AC139" i="10"/>
  <c r="O139" i="15"/>
  <c r="AA139" i="10"/>
  <c r="AC139" i="14"/>
  <c r="M139" i="15"/>
  <c r="J139" i="15"/>
  <c r="Q139" i="14"/>
  <c r="T139" i="10"/>
  <c r="H139" i="15"/>
  <c r="F139" i="15"/>
  <c r="J139" i="14"/>
  <c r="L139" i="10"/>
  <c r="K139" i="10"/>
  <c r="I139" i="14"/>
  <c r="E139" i="10"/>
  <c r="D139" i="10"/>
  <c r="C139" i="10"/>
  <c r="B139" i="10"/>
  <c r="A139" i="10"/>
  <c r="AM138" i="14"/>
  <c r="T138" i="15"/>
  <c r="AF138" i="10"/>
  <c r="AL138" i="14"/>
  <c r="P138" i="15"/>
  <c r="AF138" i="14"/>
  <c r="AB138" i="10"/>
  <c r="AA138" i="10"/>
  <c r="N138" i="15"/>
  <c r="AD138" i="14"/>
  <c r="AC138" i="14"/>
  <c r="X138" i="10"/>
  <c r="V138" i="10"/>
  <c r="T138" i="10"/>
  <c r="O138" i="14"/>
  <c r="G138" i="15"/>
  <c r="N138" i="14"/>
  <c r="Q138" i="10"/>
  <c r="O138" i="10"/>
  <c r="L138" i="10"/>
  <c r="E138" i="15"/>
  <c r="I138" i="14"/>
  <c r="I138" i="10"/>
  <c r="F138" i="14"/>
  <c r="G138" i="10"/>
  <c r="E138" i="10"/>
  <c r="D138" i="10"/>
  <c r="C138" i="10"/>
  <c r="B138" i="10"/>
  <c r="A138" i="10"/>
  <c r="AK137" i="14"/>
  <c r="O137" i="15"/>
  <c r="W137" i="10"/>
  <c r="J137" i="15"/>
  <c r="Q137" i="14"/>
  <c r="P137" i="10"/>
  <c r="F137" i="15"/>
  <c r="J137" i="14"/>
  <c r="H137" i="14"/>
  <c r="E137" i="10"/>
  <c r="D137" i="10"/>
  <c r="B137" i="10"/>
  <c r="A137" i="10"/>
  <c r="U136" i="15"/>
  <c r="AM136" i="14"/>
  <c r="R136" i="15"/>
  <c r="AI136" i="14"/>
  <c r="AD136" i="10"/>
  <c r="AC136" i="10"/>
  <c r="P136" i="15"/>
  <c r="AF136" i="14"/>
  <c r="AE136" i="14"/>
  <c r="N136" i="15"/>
  <c r="Z136" i="10"/>
  <c r="AD136" i="14"/>
  <c r="M136" i="15"/>
  <c r="AC136" i="14"/>
  <c r="X136" i="10"/>
  <c r="L136" i="15"/>
  <c r="Q136" i="14"/>
  <c r="P136" i="14"/>
  <c r="H136" i="15"/>
  <c r="O136" i="14"/>
  <c r="N136" i="14"/>
  <c r="N136" i="10"/>
  <c r="J136" i="14"/>
  <c r="K136" i="14" s="1"/>
  <c r="K136" i="10"/>
  <c r="I136" i="14"/>
  <c r="I136" i="10"/>
  <c r="G136" i="10"/>
  <c r="E136" i="14"/>
  <c r="E136" i="10"/>
  <c r="D136" i="10"/>
  <c r="C136" i="10"/>
  <c r="B136" i="10"/>
  <c r="A136" i="10"/>
  <c r="AH135" i="14"/>
  <c r="W135" i="14"/>
  <c r="X135" i="14" s="1"/>
  <c r="T135" i="14" s="1"/>
  <c r="R135" i="14"/>
  <c r="D135" i="15"/>
  <c r="E135" i="10"/>
  <c r="D135" i="10"/>
  <c r="B135" i="10"/>
  <c r="A135" i="10"/>
  <c r="E134" i="10"/>
  <c r="D134" i="10"/>
  <c r="B134" i="10"/>
  <c r="A134" i="10"/>
  <c r="B133" i="15"/>
  <c r="E133" i="10"/>
  <c r="D133" i="10"/>
  <c r="B133" i="10"/>
  <c r="A133" i="10"/>
  <c r="AA132" i="14"/>
  <c r="O132" i="10"/>
  <c r="C132" i="15"/>
  <c r="E132" i="10"/>
  <c r="D132" i="10"/>
  <c r="B132" i="10"/>
  <c r="A132" i="10"/>
  <c r="W131" i="14"/>
  <c r="X131" i="14" s="1"/>
  <c r="T131" i="14" s="1"/>
  <c r="N131" i="14"/>
  <c r="K131" i="10"/>
  <c r="I131" i="14"/>
  <c r="E131" i="10"/>
  <c r="D131" i="10"/>
  <c r="B131" i="10"/>
  <c r="A131" i="10"/>
  <c r="AM130" i="14"/>
  <c r="AF130" i="14"/>
  <c r="AB130" i="10"/>
  <c r="AE130" i="14"/>
  <c r="AA130" i="10"/>
  <c r="N130" i="15"/>
  <c r="Z130" i="10"/>
  <c r="L130" i="15"/>
  <c r="AA130" i="14"/>
  <c r="V130" i="10"/>
  <c r="Q130" i="14"/>
  <c r="I130" i="15"/>
  <c r="P130" i="14"/>
  <c r="H130" i="15"/>
  <c r="O130" i="14"/>
  <c r="G130" i="15"/>
  <c r="Q130" i="10"/>
  <c r="O130" i="10"/>
  <c r="J130" i="14"/>
  <c r="K130" i="10"/>
  <c r="E130" i="15"/>
  <c r="I130" i="10"/>
  <c r="C130" i="15"/>
  <c r="F130" i="14"/>
  <c r="G130" i="10"/>
  <c r="E130" i="10"/>
  <c r="D130" i="10"/>
  <c r="C130" i="10"/>
  <c r="B130" i="10"/>
  <c r="A130" i="10"/>
  <c r="E129" i="10"/>
  <c r="D129" i="10"/>
  <c r="B129" i="10"/>
  <c r="A129" i="10"/>
  <c r="U128" i="15"/>
  <c r="AM128" i="14"/>
  <c r="R128" i="15"/>
  <c r="AI128" i="14"/>
  <c r="AH128" i="14"/>
  <c r="AC128" i="10"/>
  <c r="P128" i="15"/>
  <c r="AF128" i="14"/>
  <c r="AB128" i="10"/>
  <c r="O128" i="15"/>
  <c r="M128" i="15"/>
  <c r="AC128" i="14"/>
  <c r="AA128" i="14"/>
  <c r="V128" i="10"/>
  <c r="W128" i="14"/>
  <c r="X128" i="14" s="1"/>
  <c r="T128" i="14" s="1"/>
  <c r="K128" i="15"/>
  <c r="H128" i="15"/>
  <c r="O128" i="14"/>
  <c r="N128" i="14"/>
  <c r="G128" i="15"/>
  <c r="J128" i="14"/>
  <c r="K128" i="14" s="1"/>
  <c r="I128" i="14"/>
  <c r="G128" i="10"/>
  <c r="E128" i="10"/>
  <c r="D128" i="10"/>
  <c r="C128" i="10"/>
  <c r="B128" i="10"/>
  <c r="A128" i="10"/>
  <c r="E127" i="10"/>
  <c r="D127" i="10"/>
  <c r="B127" i="10"/>
  <c r="A127" i="10"/>
  <c r="T126" i="15"/>
  <c r="AK126" i="14"/>
  <c r="R126" i="15"/>
  <c r="P126" i="15"/>
  <c r="AF126" i="14"/>
  <c r="AB126" i="10"/>
  <c r="Z126" i="10"/>
  <c r="J126" i="15"/>
  <c r="Q126" i="14"/>
  <c r="G126" i="15"/>
  <c r="Q126" i="10"/>
  <c r="N126" i="14"/>
  <c r="P126" i="10"/>
  <c r="N126" i="10"/>
  <c r="I126" i="14"/>
  <c r="C126" i="15"/>
  <c r="G126" i="10"/>
  <c r="F126" i="14"/>
  <c r="E126" i="10"/>
  <c r="D126" i="10"/>
  <c r="B126" i="10"/>
  <c r="A126" i="10"/>
  <c r="U125" i="15"/>
  <c r="AM125" i="14"/>
  <c r="AG125" i="10"/>
  <c r="AK125" i="14"/>
  <c r="AD125" i="10"/>
  <c r="AH125" i="14"/>
  <c r="AC125" i="10"/>
  <c r="Q125" i="15"/>
  <c r="P125" i="15"/>
  <c r="M125" i="15"/>
  <c r="AC125" i="14"/>
  <c r="Y125" i="10"/>
  <c r="L125" i="15"/>
  <c r="AA125" i="14"/>
  <c r="J125" i="15"/>
  <c r="H125" i="15"/>
  <c r="O125" i="14"/>
  <c r="P125" i="10"/>
  <c r="I125" i="10"/>
  <c r="H125" i="14"/>
  <c r="H125" i="10"/>
  <c r="E125" i="10"/>
  <c r="D125" i="10"/>
  <c r="B125" i="10"/>
  <c r="A125" i="10"/>
  <c r="E124" i="14"/>
  <c r="E124" i="10"/>
  <c r="D124" i="10"/>
  <c r="B124" i="10"/>
  <c r="A124" i="10"/>
  <c r="AL123" i="14"/>
  <c r="S123" i="15"/>
  <c r="AE123" i="10"/>
  <c r="AE123" i="14"/>
  <c r="AA123" i="10"/>
  <c r="O123" i="10"/>
  <c r="J123" i="14"/>
  <c r="E123" i="15"/>
  <c r="G123" i="10"/>
  <c r="E123" i="10"/>
  <c r="D123" i="10"/>
  <c r="B123" i="10"/>
  <c r="A123" i="10"/>
  <c r="U122" i="15"/>
  <c r="AM122" i="14"/>
  <c r="AG122" i="10"/>
  <c r="S122" i="15"/>
  <c r="AE122" i="10"/>
  <c r="AD122" i="14"/>
  <c r="Z122" i="10"/>
  <c r="AC122" i="14"/>
  <c r="R122" i="14"/>
  <c r="U122" i="10"/>
  <c r="J122" i="15"/>
  <c r="Q122" i="14"/>
  <c r="T122" i="10"/>
  <c r="P122" i="14"/>
  <c r="H122" i="15"/>
  <c r="P122" i="10"/>
  <c r="N122" i="10"/>
  <c r="M122" i="10"/>
  <c r="F122" i="15"/>
  <c r="J122" i="14"/>
  <c r="L122" i="10"/>
  <c r="K122" i="10"/>
  <c r="H122" i="14"/>
  <c r="H122" i="10"/>
  <c r="E122" i="10"/>
  <c r="D122" i="10"/>
  <c r="B122" i="10"/>
  <c r="A122" i="10"/>
  <c r="U121" i="15"/>
  <c r="R121" i="15"/>
  <c r="AC121" i="10"/>
  <c r="P121" i="15"/>
  <c r="AF121" i="14"/>
  <c r="AB121" i="10"/>
  <c r="AE121" i="14"/>
  <c r="N121" i="15"/>
  <c r="M121" i="15"/>
  <c r="AC121" i="14"/>
  <c r="L121" i="15"/>
  <c r="AA121" i="14"/>
  <c r="V121" i="10"/>
  <c r="R121" i="14"/>
  <c r="T121" i="10"/>
  <c r="J121" i="15"/>
  <c r="P121" i="14"/>
  <c r="H121" i="15"/>
  <c r="O121" i="14"/>
  <c r="G121" i="15"/>
  <c r="O121" i="10"/>
  <c r="I121" i="14"/>
  <c r="I121" i="10"/>
  <c r="C121" i="15"/>
  <c r="F121" i="14"/>
  <c r="G121" i="10"/>
  <c r="E121" i="14"/>
  <c r="F121" i="10"/>
  <c r="E121" i="10"/>
  <c r="D121" i="10"/>
  <c r="C121" i="10"/>
  <c r="B121" i="10"/>
  <c r="A121" i="10"/>
  <c r="AM120" i="14"/>
  <c r="E120" i="14"/>
  <c r="E120" i="10"/>
  <c r="D120" i="10"/>
  <c r="B120" i="10"/>
  <c r="A120" i="10"/>
  <c r="AI119" i="14"/>
  <c r="R119" i="15"/>
  <c r="O119" i="15"/>
  <c r="G119" i="15"/>
  <c r="N119" i="10"/>
  <c r="F119" i="15"/>
  <c r="J119" i="14"/>
  <c r="F119" i="14"/>
  <c r="E119" i="10"/>
  <c r="D119" i="10"/>
  <c r="B119" i="10"/>
  <c r="A119" i="10"/>
  <c r="AM118" i="14"/>
  <c r="AF118" i="10"/>
  <c r="AI118" i="14"/>
  <c r="R118" i="15"/>
  <c r="AH118" i="14"/>
  <c r="P118" i="15"/>
  <c r="AF118" i="14"/>
  <c r="AC118" i="14"/>
  <c r="R118" i="14"/>
  <c r="H118" i="15"/>
  <c r="O118" i="14"/>
  <c r="R118" i="10"/>
  <c r="N118" i="14"/>
  <c r="Q118" i="10"/>
  <c r="N118" i="10"/>
  <c r="F118" i="15"/>
  <c r="J118" i="14"/>
  <c r="D118" i="15"/>
  <c r="H118" i="14"/>
  <c r="H118" i="10"/>
  <c r="C118" i="15"/>
  <c r="F118" i="14"/>
  <c r="E118" i="10"/>
  <c r="D118" i="10"/>
  <c r="B118" i="10"/>
  <c r="A118" i="10"/>
  <c r="AG117" i="10"/>
  <c r="AF117" i="10"/>
  <c r="S117" i="15"/>
  <c r="AK117" i="14"/>
  <c r="AI117" i="14"/>
  <c r="AD117" i="14"/>
  <c r="Z117" i="10"/>
  <c r="V117" i="10"/>
  <c r="R117" i="14"/>
  <c r="O117" i="14"/>
  <c r="R117" i="10"/>
  <c r="Q117" i="10"/>
  <c r="B117" i="15"/>
  <c r="E117" i="14"/>
  <c r="E117" i="10"/>
  <c r="D117" i="10"/>
  <c r="B117" i="10"/>
  <c r="A117" i="10"/>
  <c r="F116" i="14"/>
  <c r="E116" i="10"/>
  <c r="D116" i="10"/>
  <c r="B116" i="10"/>
  <c r="A116" i="10"/>
  <c r="AL115" i="14"/>
  <c r="P115" i="15"/>
  <c r="AD115" i="14"/>
  <c r="E115" i="10"/>
  <c r="D115" i="10"/>
  <c r="B115" i="10"/>
  <c r="A115" i="10"/>
  <c r="E114" i="10"/>
  <c r="D114" i="10"/>
  <c r="B114" i="10"/>
  <c r="A114" i="10"/>
  <c r="U113" i="15"/>
  <c r="AM113" i="14"/>
  <c r="T113" i="15"/>
  <c r="AL113" i="14"/>
  <c r="AF113" i="10"/>
  <c r="R113" i="15"/>
  <c r="AI113" i="14"/>
  <c r="AD113" i="10"/>
  <c r="AH113" i="14"/>
  <c r="AC113" i="10"/>
  <c r="O113" i="15"/>
  <c r="M113" i="15"/>
  <c r="AC113" i="14"/>
  <c r="L113" i="15"/>
  <c r="AA113" i="14"/>
  <c r="V113" i="10"/>
  <c r="W113" i="14"/>
  <c r="X113" i="14" s="1"/>
  <c r="T113" i="14" s="1"/>
  <c r="K113" i="15"/>
  <c r="J113" i="15"/>
  <c r="Q113" i="14"/>
  <c r="T113" i="10"/>
  <c r="F113" i="15"/>
  <c r="J113" i="14"/>
  <c r="L113" i="10"/>
  <c r="E113" i="15"/>
  <c r="I113" i="14"/>
  <c r="C113" i="15"/>
  <c r="F113" i="14"/>
  <c r="G113" i="10"/>
  <c r="F113" i="10"/>
  <c r="E113" i="10"/>
  <c r="D113" i="10"/>
  <c r="C113" i="10"/>
  <c r="B113" i="10"/>
  <c r="A113" i="10"/>
  <c r="AE112" i="14"/>
  <c r="O112" i="15"/>
  <c r="V112" i="10"/>
  <c r="E112" i="10"/>
  <c r="D112" i="10"/>
  <c r="B112" i="10"/>
  <c r="A112" i="10"/>
  <c r="B111" i="15"/>
  <c r="E111" i="10"/>
  <c r="D111" i="10"/>
  <c r="B111" i="10"/>
  <c r="A111" i="10"/>
  <c r="AK110" i="14"/>
  <c r="R110" i="15"/>
  <c r="AI110" i="14"/>
  <c r="AD110" i="10"/>
  <c r="AH110" i="14"/>
  <c r="P110" i="15"/>
  <c r="AD110" i="14"/>
  <c r="W110" i="10"/>
  <c r="L110" i="15"/>
  <c r="AA110" i="14"/>
  <c r="J110" i="15"/>
  <c r="Q110" i="14"/>
  <c r="S110" i="10"/>
  <c r="N110" i="14"/>
  <c r="Q110" i="10"/>
  <c r="P110" i="10"/>
  <c r="F110" i="15"/>
  <c r="J110" i="14"/>
  <c r="K110" i="14" s="1"/>
  <c r="K110" i="10"/>
  <c r="I110" i="14"/>
  <c r="I110" i="10"/>
  <c r="E110" i="14"/>
  <c r="E110" i="10"/>
  <c r="D110" i="10"/>
  <c r="B110" i="10"/>
  <c r="A110" i="10"/>
  <c r="AE109" i="10"/>
  <c r="AI109" i="14"/>
  <c r="E109" i="10"/>
  <c r="D109" i="10"/>
  <c r="B109" i="10"/>
  <c r="A109" i="10"/>
  <c r="E108" i="10"/>
  <c r="D108" i="10"/>
  <c r="B108" i="10"/>
  <c r="A108" i="10"/>
  <c r="S107" i="15"/>
  <c r="E107" i="10"/>
  <c r="D107" i="10"/>
  <c r="B107" i="10"/>
  <c r="A107" i="10"/>
  <c r="AF106" i="10"/>
  <c r="R106" i="15"/>
  <c r="AI106" i="14"/>
  <c r="AH106" i="14"/>
  <c r="P106" i="15"/>
  <c r="AF106" i="14"/>
  <c r="AB106" i="10"/>
  <c r="O106" i="15"/>
  <c r="AA106" i="10"/>
  <c r="AE106" i="14"/>
  <c r="Z106" i="10"/>
  <c r="AD106" i="14"/>
  <c r="AC106" i="14"/>
  <c r="X106" i="10"/>
  <c r="L106" i="15"/>
  <c r="K106" i="15"/>
  <c r="U106" i="10"/>
  <c r="R106" i="14"/>
  <c r="J106" i="15"/>
  <c r="T106" i="10"/>
  <c r="Q106" i="14"/>
  <c r="Q106" i="10"/>
  <c r="M106" i="10"/>
  <c r="F106" i="15"/>
  <c r="L106" i="10"/>
  <c r="J106" i="14"/>
  <c r="I106" i="14"/>
  <c r="E106" i="10"/>
  <c r="D106" i="10"/>
  <c r="C106" i="10"/>
  <c r="B106" i="10"/>
  <c r="A106" i="10"/>
  <c r="AG105" i="10"/>
  <c r="AI105" i="14"/>
  <c r="AA105" i="10"/>
  <c r="AD105" i="14"/>
  <c r="Q105" i="14"/>
  <c r="T105" i="10"/>
  <c r="J105" i="14"/>
  <c r="L105" i="10"/>
  <c r="J105" i="10"/>
  <c r="H105" i="14"/>
  <c r="E105" i="14"/>
  <c r="F105" i="10"/>
  <c r="B105" i="15"/>
  <c r="E105" i="10"/>
  <c r="D105" i="10"/>
  <c r="B105" i="10"/>
  <c r="A105" i="10"/>
  <c r="T104" i="15"/>
  <c r="AF104" i="10"/>
  <c r="AK104" i="14"/>
  <c r="AD104" i="10"/>
  <c r="AB104" i="10"/>
  <c r="AE104" i="14"/>
  <c r="AD104" i="14"/>
  <c r="L104" i="15"/>
  <c r="E104" i="10"/>
  <c r="D104" i="10"/>
  <c r="B104" i="10"/>
  <c r="A104" i="10"/>
  <c r="S103" i="15"/>
  <c r="O103" i="15"/>
  <c r="H103" i="15"/>
  <c r="E103" i="14"/>
  <c r="E103" i="10"/>
  <c r="D103" i="10"/>
  <c r="B103" i="10"/>
  <c r="A103" i="10"/>
  <c r="AL102" i="14"/>
  <c r="AF102" i="10"/>
  <c r="T102" i="15"/>
  <c r="R102" i="15"/>
  <c r="AH102" i="14"/>
  <c r="AF102" i="14"/>
  <c r="AB102" i="10"/>
  <c r="Z102" i="10"/>
  <c r="L102" i="15"/>
  <c r="AA102" i="14"/>
  <c r="V102" i="10"/>
  <c r="K102" i="15"/>
  <c r="I102" i="15"/>
  <c r="P102" i="14"/>
  <c r="O102" i="14"/>
  <c r="G102" i="15"/>
  <c r="O102" i="10"/>
  <c r="K102" i="10"/>
  <c r="E102" i="15"/>
  <c r="C102" i="15"/>
  <c r="F102" i="14"/>
  <c r="E102" i="14"/>
  <c r="E102" i="10"/>
  <c r="D102" i="10"/>
  <c r="C102" i="10"/>
  <c r="B102" i="10"/>
  <c r="A102" i="10"/>
  <c r="E101" i="10"/>
  <c r="D101" i="10"/>
  <c r="B101" i="10"/>
  <c r="A101" i="10"/>
  <c r="R100" i="15"/>
  <c r="N100" i="15"/>
  <c r="K100" i="15"/>
  <c r="G100" i="15"/>
  <c r="N100" i="14"/>
  <c r="Q100" i="10"/>
  <c r="I100" i="10"/>
  <c r="E100" i="10"/>
  <c r="D100" i="10"/>
  <c r="B100" i="10"/>
  <c r="A100" i="10"/>
  <c r="R99" i="15"/>
  <c r="AC99" i="10"/>
  <c r="O99" i="15"/>
  <c r="AC99" i="14"/>
  <c r="L99" i="10"/>
  <c r="F99" i="14"/>
  <c r="B99" i="15"/>
  <c r="E99" i="14"/>
  <c r="E99" i="10"/>
  <c r="D99" i="10"/>
  <c r="B99" i="10"/>
  <c r="A99" i="10"/>
  <c r="E98" i="10"/>
  <c r="D98" i="10"/>
  <c r="B98" i="10"/>
  <c r="A98" i="10"/>
  <c r="U97" i="15"/>
  <c r="AM97" i="14"/>
  <c r="AL97" i="14"/>
  <c r="AF97" i="10"/>
  <c r="R97" i="15"/>
  <c r="AI97" i="14"/>
  <c r="AH97" i="14"/>
  <c r="AC97" i="10"/>
  <c r="P97" i="15"/>
  <c r="O97" i="15"/>
  <c r="AE97" i="14"/>
  <c r="AA97" i="10"/>
  <c r="M97" i="15"/>
  <c r="AC97" i="14"/>
  <c r="X97" i="10"/>
  <c r="L97" i="15"/>
  <c r="AA97" i="14"/>
  <c r="W97" i="14"/>
  <c r="X97" i="14" s="1"/>
  <c r="T97" i="14" s="1"/>
  <c r="K97" i="15"/>
  <c r="J97" i="15"/>
  <c r="Q97" i="14"/>
  <c r="T97" i="10"/>
  <c r="H97" i="15"/>
  <c r="O97" i="14"/>
  <c r="N97" i="14"/>
  <c r="Q97" i="10"/>
  <c r="O97" i="10"/>
  <c r="N97" i="10"/>
  <c r="I97" i="14"/>
  <c r="I97" i="10"/>
  <c r="F97" i="14"/>
  <c r="E97" i="10"/>
  <c r="D97" i="10"/>
  <c r="C97" i="10"/>
  <c r="B97" i="10"/>
  <c r="A97" i="10"/>
  <c r="AM96" i="14"/>
  <c r="AI96" i="14"/>
  <c r="P96" i="15"/>
  <c r="AF96" i="14"/>
  <c r="AA96" i="14"/>
  <c r="V96" i="10"/>
  <c r="R96" i="14"/>
  <c r="O96" i="10"/>
  <c r="M96" i="10"/>
  <c r="G96" i="10"/>
  <c r="E96" i="10"/>
  <c r="D96" i="10"/>
  <c r="B96" i="10"/>
  <c r="A96" i="10"/>
  <c r="T95" i="15"/>
  <c r="AL95" i="14"/>
  <c r="AF95" i="10"/>
  <c r="R95" i="15"/>
  <c r="O95" i="15"/>
  <c r="AE95" i="14"/>
  <c r="L95" i="15"/>
  <c r="AA95" i="14"/>
  <c r="Q95" i="14"/>
  <c r="G95" i="15"/>
  <c r="N95" i="14"/>
  <c r="J95" i="14"/>
  <c r="K95" i="10"/>
  <c r="E95" i="15"/>
  <c r="H95" i="14"/>
  <c r="H95" i="10"/>
  <c r="F95" i="10"/>
  <c r="E95" i="10"/>
  <c r="D95" i="10"/>
  <c r="B95" i="10"/>
  <c r="A95" i="10"/>
  <c r="U94" i="15"/>
  <c r="P94" i="15"/>
  <c r="AE94" i="14"/>
  <c r="L94" i="15"/>
  <c r="H94" i="15"/>
  <c r="C94" i="15"/>
  <c r="G94" i="10"/>
  <c r="E94" i="10"/>
  <c r="D94" i="10"/>
  <c r="B94" i="10"/>
  <c r="A94" i="10"/>
  <c r="N93" i="15"/>
  <c r="W93" i="10"/>
  <c r="W93" i="14"/>
  <c r="X93" i="14" s="1"/>
  <c r="T93" i="14" s="1"/>
  <c r="G93" i="15"/>
  <c r="N93" i="14"/>
  <c r="K93" i="10"/>
  <c r="E93" i="10"/>
  <c r="D93" i="10"/>
  <c r="B93" i="10"/>
  <c r="A93" i="10"/>
  <c r="T92" i="15"/>
  <c r="R92" i="15"/>
  <c r="AI92" i="14"/>
  <c r="AC92" i="10"/>
  <c r="P92" i="15"/>
  <c r="AB92" i="10"/>
  <c r="AF92" i="14"/>
  <c r="M92" i="15"/>
  <c r="X92" i="10"/>
  <c r="K92" i="15"/>
  <c r="U92" i="10"/>
  <c r="R92" i="14"/>
  <c r="J92" i="15"/>
  <c r="H92" i="15"/>
  <c r="O92" i="14"/>
  <c r="G92" i="15"/>
  <c r="N92" i="14"/>
  <c r="Q92" i="10"/>
  <c r="M92" i="10"/>
  <c r="J92" i="14"/>
  <c r="K92" i="14" s="1"/>
  <c r="L92" i="10"/>
  <c r="E92" i="15"/>
  <c r="I92" i="14"/>
  <c r="I92" i="10"/>
  <c r="E92" i="14"/>
  <c r="F92" i="10"/>
  <c r="E92" i="10"/>
  <c r="D92" i="10"/>
  <c r="C92" i="10"/>
  <c r="B92" i="10"/>
  <c r="A92" i="10"/>
  <c r="J91" i="15"/>
  <c r="B91" i="15"/>
  <c r="E91" i="10"/>
  <c r="D91" i="10"/>
  <c r="B91" i="10"/>
  <c r="A91" i="10"/>
  <c r="AF90" i="10"/>
  <c r="R90" i="15"/>
  <c r="AI90" i="14"/>
  <c r="AD90" i="10"/>
  <c r="P90" i="15"/>
  <c r="W90" i="10"/>
  <c r="AA90" i="14"/>
  <c r="L90" i="15"/>
  <c r="J90" i="15"/>
  <c r="Q90" i="14"/>
  <c r="S90" i="10"/>
  <c r="N90" i="14"/>
  <c r="Q90" i="10"/>
  <c r="G90" i="15"/>
  <c r="P90" i="10"/>
  <c r="N90" i="10"/>
  <c r="F90" i="15"/>
  <c r="J90" i="14"/>
  <c r="K90" i="14" s="1"/>
  <c r="K90" i="10"/>
  <c r="I90" i="14"/>
  <c r="I90" i="10"/>
  <c r="E90" i="15"/>
  <c r="E90" i="10"/>
  <c r="D90" i="10"/>
  <c r="B90" i="10"/>
  <c r="A90" i="10"/>
  <c r="AE89" i="10"/>
  <c r="I89" i="10"/>
  <c r="E89" i="10"/>
  <c r="D89" i="10"/>
  <c r="AC89" i="14"/>
  <c r="B89" i="10"/>
  <c r="A89" i="10"/>
  <c r="AM88" i="14"/>
  <c r="AF88" i="10"/>
  <c r="S88" i="15"/>
  <c r="AE88" i="10"/>
  <c r="AH88" i="14"/>
  <c r="AC88" i="14"/>
  <c r="L88" i="15"/>
  <c r="V88" i="10"/>
  <c r="I88" i="15"/>
  <c r="M88" i="10"/>
  <c r="F88" i="14"/>
  <c r="E88" i="10"/>
  <c r="D88" i="10"/>
  <c r="B88" i="10"/>
  <c r="A88" i="10"/>
  <c r="U87" i="15"/>
  <c r="AM87" i="14"/>
  <c r="AG87" i="10"/>
  <c r="T87" i="15"/>
  <c r="R87" i="15"/>
  <c r="AI87" i="14"/>
  <c r="AH87" i="14"/>
  <c r="AA87" i="10"/>
  <c r="AE87" i="14"/>
  <c r="AD87" i="14"/>
  <c r="L87" i="15"/>
  <c r="AA87" i="14"/>
  <c r="N87" i="14"/>
  <c r="J87" i="14"/>
  <c r="K87" i="10"/>
  <c r="E87" i="15"/>
  <c r="I87" i="14"/>
  <c r="I87" i="10"/>
  <c r="D87" i="15"/>
  <c r="H87" i="14"/>
  <c r="E87" i="10"/>
  <c r="D87" i="10"/>
  <c r="B87" i="10"/>
  <c r="A87" i="10"/>
  <c r="E86" i="10"/>
  <c r="D86" i="10"/>
  <c r="B86" i="10"/>
  <c r="A86" i="10"/>
  <c r="U85" i="15"/>
  <c r="AG85" i="10"/>
  <c r="T85" i="15"/>
  <c r="AL85" i="14"/>
  <c r="Q85" i="15"/>
  <c r="AB85" i="10"/>
  <c r="N85" i="15"/>
  <c r="AD85" i="14"/>
  <c r="Z85" i="10"/>
  <c r="M85" i="15"/>
  <c r="W85" i="10"/>
  <c r="R85" i="14"/>
  <c r="U85" i="10"/>
  <c r="H85" i="15"/>
  <c r="P85" i="10"/>
  <c r="M85" i="10"/>
  <c r="F85" i="15"/>
  <c r="L85" i="10"/>
  <c r="J85" i="14"/>
  <c r="D85" i="15"/>
  <c r="H85" i="14"/>
  <c r="E85" i="10"/>
  <c r="D85" i="10"/>
  <c r="B85" i="10"/>
  <c r="A85" i="10"/>
  <c r="P84" i="15"/>
  <c r="AC84" i="14"/>
  <c r="L84" i="15"/>
  <c r="V84" i="10"/>
  <c r="K84" i="15"/>
  <c r="R84" i="14"/>
  <c r="U84" i="10"/>
  <c r="O84" i="14"/>
  <c r="G84" i="15"/>
  <c r="O84" i="10"/>
  <c r="M84" i="10"/>
  <c r="K84" i="10"/>
  <c r="E84" i="15"/>
  <c r="C84" i="15"/>
  <c r="F84" i="14"/>
  <c r="G84" i="10"/>
  <c r="E84" i="10"/>
  <c r="D84" i="10"/>
  <c r="B84" i="10"/>
  <c r="A84" i="10"/>
  <c r="Q83" i="15"/>
  <c r="AC83" i="10"/>
  <c r="O83" i="15"/>
  <c r="J83" i="15"/>
  <c r="Q83" i="14"/>
  <c r="T83" i="10"/>
  <c r="F83" i="15"/>
  <c r="J83" i="14"/>
  <c r="L83" i="10"/>
  <c r="D83" i="15"/>
  <c r="H83" i="10"/>
  <c r="F83" i="14"/>
  <c r="E83" i="14"/>
  <c r="E83" i="10"/>
  <c r="D83" i="10"/>
  <c r="B83" i="10"/>
  <c r="A83" i="10"/>
  <c r="T82" i="15"/>
  <c r="AD82" i="14"/>
  <c r="G82" i="15"/>
  <c r="K82" i="10"/>
  <c r="E82" i="15"/>
  <c r="E82" i="10"/>
  <c r="D82" i="10"/>
  <c r="B82" i="10"/>
  <c r="A82" i="10"/>
  <c r="E81" i="10"/>
  <c r="D81" i="10"/>
  <c r="B81" i="10"/>
  <c r="A81" i="10"/>
  <c r="AM80" i="14"/>
  <c r="R80" i="15"/>
  <c r="P80" i="15"/>
  <c r="AF80" i="14"/>
  <c r="AB80" i="10"/>
  <c r="O80" i="15"/>
  <c r="AA80" i="10"/>
  <c r="N80" i="15"/>
  <c r="AD80" i="14"/>
  <c r="Z80" i="10"/>
  <c r="L80" i="15"/>
  <c r="AA80" i="14"/>
  <c r="V80" i="10"/>
  <c r="W80" i="14"/>
  <c r="X80" i="14" s="1"/>
  <c r="T80" i="14" s="1"/>
  <c r="K80" i="15"/>
  <c r="R80" i="14"/>
  <c r="U80" i="10"/>
  <c r="J80" i="15"/>
  <c r="Q80" i="14"/>
  <c r="O80" i="10"/>
  <c r="N80" i="10"/>
  <c r="M80" i="10"/>
  <c r="F80" i="15"/>
  <c r="J80" i="14"/>
  <c r="E80" i="14"/>
  <c r="E80" i="10"/>
  <c r="D80" i="10"/>
  <c r="C80" i="10"/>
  <c r="B80" i="10"/>
  <c r="A80" i="10"/>
  <c r="O79" i="15"/>
  <c r="W79" i="10"/>
  <c r="K79" i="15"/>
  <c r="R79" i="14"/>
  <c r="O79" i="14"/>
  <c r="O79" i="10"/>
  <c r="F79" i="14"/>
  <c r="E79" i="10"/>
  <c r="D79" i="10"/>
  <c r="B79" i="10"/>
  <c r="A79" i="10"/>
  <c r="AK78" i="14"/>
  <c r="AE78" i="10"/>
  <c r="R78" i="15"/>
  <c r="AD78" i="10"/>
  <c r="AB78" i="10"/>
  <c r="J78" i="15"/>
  <c r="Q78" i="14"/>
  <c r="S78" i="10"/>
  <c r="M78" i="10"/>
  <c r="F78" i="15"/>
  <c r="J78" i="14"/>
  <c r="K78" i="10"/>
  <c r="I78" i="14"/>
  <c r="I78" i="10"/>
  <c r="H78" i="14"/>
  <c r="E78" i="10"/>
  <c r="D78" i="10"/>
  <c r="B78" i="10"/>
  <c r="A78" i="10"/>
  <c r="E77" i="10"/>
  <c r="D77" i="10"/>
  <c r="B77" i="10"/>
  <c r="A77" i="10"/>
  <c r="AM76" i="14"/>
  <c r="AE76" i="10"/>
  <c r="AD76" i="10"/>
  <c r="Q76" i="15"/>
  <c r="AH76" i="14"/>
  <c r="P76" i="15"/>
  <c r="AF76" i="14"/>
  <c r="AB76" i="10"/>
  <c r="N76" i="15"/>
  <c r="AC76" i="14"/>
  <c r="Y76" i="10"/>
  <c r="W76" i="10"/>
  <c r="L76" i="15"/>
  <c r="U76" i="10"/>
  <c r="R76" i="10"/>
  <c r="N76" i="14"/>
  <c r="P76" i="10"/>
  <c r="M76" i="10"/>
  <c r="I76" i="10"/>
  <c r="D76" i="15"/>
  <c r="H76" i="14"/>
  <c r="H76" i="10"/>
  <c r="C76" i="15"/>
  <c r="F76" i="14"/>
  <c r="E76" i="10"/>
  <c r="D76" i="10"/>
  <c r="B76" i="10"/>
  <c r="A76" i="10"/>
  <c r="U75" i="15"/>
  <c r="AF75" i="10"/>
  <c r="AK75" i="14"/>
  <c r="AE75" i="10"/>
  <c r="R75" i="15"/>
  <c r="AI75" i="14"/>
  <c r="Q75" i="15"/>
  <c r="O75" i="15"/>
  <c r="AE75" i="14"/>
  <c r="AA75" i="10"/>
  <c r="AD75" i="14"/>
  <c r="M75" i="15"/>
  <c r="AC75" i="14"/>
  <c r="J75" i="15"/>
  <c r="O75" i="14"/>
  <c r="R75" i="10"/>
  <c r="G75" i="15"/>
  <c r="N75" i="10"/>
  <c r="F75" i="15"/>
  <c r="K75" i="10"/>
  <c r="E75" i="15"/>
  <c r="I75" i="14"/>
  <c r="I75" i="10"/>
  <c r="D75" i="15"/>
  <c r="H75" i="14"/>
  <c r="E75" i="10"/>
  <c r="D75" i="10"/>
  <c r="B75" i="10"/>
  <c r="A75" i="10"/>
  <c r="AG74" i="10"/>
  <c r="AL74" i="14"/>
  <c r="AK74" i="14"/>
  <c r="AD74" i="14"/>
  <c r="M74" i="15"/>
  <c r="X74" i="10"/>
  <c r="K74" i="15"/>
  <c r="R74" i="14"/>
  <c r="K74" i="10"/>
  <c r="H74" i="14"/>
  <c r="C74" i="15"/>
  <c r="E74" i="10"/>
  <c r="D74" i="10"/>
  <c r="B74" i="10"/>
  <c r="A74" i="10"/>
  <c r="E73" i="10"/>
  <c r="D73" i="10"/>
  <c r="B73" i="10"/>
  <c r="A73" i="10"/>
  <c r="AM72" i="14"/>
  <c r="AF72" i="14"/>
  <c r="AB72" i="10"/>
  <c r="AE72" i="14"/>
  <c r="N72" i="15"/>
  <c r="AD72" i="14"/>
  <c r="Z72" i="10"/>
  <c r="AC72" i="14"/>
  <c r="X72" i="10"/>
  <c r="AA72" i="14"/>
  <c r="V72" i="10"/>
  <c r="W72" i="14"/>
  <c r="X72" i="14" s="1"/>
  <c r="T72" i="14" s="1"/>
  <c r="K72" i="15"/>
  <c r="U72" i="10"/>
  <c r="Q72" i="14"/>
  <c r="O72" i="14"/>
  <c r="N72" i="14"/>
  <c r="M72" i="10"/>
  <c r="J72" i="14"/>
  <c r="I72" i="14"/>
  <c r="C72" i="15"/>
  <c r="G72" i="10"/>
  <c r="F72" i="14"/>
  <c r="E72" i="10"/>
  <c r="D72" i="10"/>
  <c r="C72" i="10"/>
  <c r="B72" i="10"/>
  <c r="A72" i="10"/>
  <c r="M71" i="15"/>
  <c r="E71" i="10"/>
  <c r="D71" i="10"/>
  <c r="B71" i="10"/>
  <c r="A71" i="10"/>
  <c r="T70" i="15"/>
  <c r="AF70" i="10"/>
  <c r="AL70" i="14"/>
  <c r="N70" i="10"/>
  <c r="E70" i="10"/>
  <c r="D70" i="10"/>
  <c r="B70" i="10"/>
  <c r="A70" i="10"/>
  <c r="AG69" i="10"/>
  <c r="AI69" i="14"/>
  <c r="AD69" i="10"/>
  <c r="AH69" i="14"/>
  <c r="AJ69" i="14" s="1"/>
  <c r="X69" i="10"/>
  <c r="W69" i="14"/>
  <c r="X69" i="14" s="1"/>
  <c r="T69" i="14" s="1"/>
  <c r="K69" i="15"/>
  <c r="H69" i="15"/>
  <c r="O69" i="10"/>
  <c r="J69" i="14"/>
  <c r="F69" i="15"/>
  <c r="J69" i="10"/>
  <c r="I69" i="14"/>
  <c r="I69" i="10"/>
  <c r="E69" i="10"/>
  <c r="D69" i="10"/>
  <c r="B69" i="10"/>
  <c r="A69" i="10"/>
  <c r="AM68" i="14"/>
  <c r="T68" i="15"/>
  <c r="AF68" i="10"/>
  <c r="AK68" i="14"/>
  <c r="AE68" i="10"/>
  <c r="AD68" i="10"/>
  <c r="AI68" i="14"/>
  <c r="AC68" i="14"/>
  <c r="W68" i="10"/>
  <c r="AA68" i="14"/>
  <c r="K68" i="15"/>
  <c r="R68" i="14"/>
  <c r="U68" i="10"/>
  <c r="O68" i="14"/>
  <c r="R68" i="10"/>
  <c r="N68" i="14"/>
  <c r="G68" i="15"/>
  <c r="K68" i="10"/>
  <c r="I68" i="14"/>
  <c r="I68" i="10"/>
  <c r="F68" i="14"/>
  <c r="E68" i="10"/>
  <c r="D68" i="10"/>
  <c r="B68" i="10"/>
  <c r="A68" i="10"/>
  <c r="U67" i="15"/>
  <c r="AG67" i="10"/>
  <c r="J67" i="15"/>
  <c r="E67" i="10"/>
  <c r="D67" i="10"/>
  <c r="B67" i="10"/>
  <c r="A67" i="10"/>
  <c r="AM66" i="14"/>
  <c r="AG66" i="10"/>
  <c r="T66" i="15"/>
  <c r="AL66" i="14"/>
  <c r="AE66" i="14"/>
  <c r="AA66" i="10"/>
  <c r="AA66" i="14"/>
  <c r="K66" i="15"/>
  <c r="U66" i="10"/>
  <c r="T66" i="10"/>
  <c r="Q66" i="14"/>
  <c r="G66" i="15"/>
  <c r="O66" i="10"/>
  <c r="J66" i="14"/>
  <c r="L66" i="10"/>
  <c r="I66" i="14"/>
  <c r="I66" i="10"/>
  <c r="G66" i="10"/>
  <c r="E66" i="10"/>
  <c r="D66" i="10"/>
  <c r="B66" i="10"/>
  <c r="A66" i="10"/>
  <c r="N65" i="15"/>
  <c r="E65" i="10"/>
  <c r="D65" i="10"/>
  <c r="B65" i="10"/>
  <c r="A65" i="10"/>
  <c r="U64" i="15"/>
  <c r="T64" i="15"/>
  <c r="AD64" i="10"/>
  <c r="AI64" i="14"/>
  <c r="P64" i="15"/>
  <c r="AB64" i="10"/>
  <c r="O64" i="15"/>
  <c r="AD64" i="14"/>
  <c r="Z64" i="10"/>
  <c r="M64" i="15"/>
  <c r="X64" i="10"/>
  <c r="V64" i="10"/>
  <c r="R64" i="14"/>
  <c r="K64" i="15"/>
  <c r="J64" i="15"/>
  <c r="Q64" i="14"/>
  <c r="T64" i="10"/>
  <c r="H64" i="15"/>
  <c r="O64" i="14"/>
  <c r="Q64" i="10"/>
  <c r="F64" i="15"/>
  <c r="J64" i="14"/>
  <c r="L64" i="10"/>
  <c r="K64" i="10"/>
  <c r="I64" i="10"/>
  <c r="F64" i="14"/>
  <c r="G64" i="10"/>
  <c r="C64" i="15"/>
  <c r="E64" i="10"/>
  <c r="D64" i="10"/>
  <c r="C64" i="10"/>
  <c r="B64" i="10"/>
  <c r="A64" i="10"/>
  <c r="Q63" i="15"/>
  <c r="P63" i="15"/>
  <c r="AF63" i="14"/>
  <c r="AB63" i="10"/>
  <c r="N63" i="15"/>
  <c r="AD63" i="14"/>
  <c r="W63" i="10"/>
  <c r="U63" i="10"/>
  <c r="T63" i="10"/>
  <c r="I63" i="15"/>
  <c r="H63" i="15"/>
  <c r="O63" i="14"/>
  <c r="R63" i="10"/>
  <c r="P63" i="10"/>
  <c r="D63" i="15"/>
  <c r="G63" i="10"/>
  <c r="E63" i="10"/>
  <c r="D63" i="10"/>
  <c r="B63" i="10"/>
  <c r="A63" i="10"/>
  <c r="AF62" i="14"/>
  <c r="N62" i="15"/>
  <c r="Z62" i="10"/>
  <c r="W62" i="10"/>
  <c r="J62" i="15"/>
  <c r="F62" i="14"/>
  <c r="E62" i="14"/>
  <c r="E62" i="10"/>
  <c r="D62" i="10"/>
  <c r="B62" i="10"/>
  <c r="A62" i="10"/>
  <c r="U61" i="15"/>
  <c r="AF61" i="10"/>
  <c r="Q61" i="15"/>
  <c r="AH61" i="14"/>
  <c r="AA61" i="10"/>
  <c r="W61" i="10"/>
  <c r="AA61" i="14"/>
  <c r="W61" i="14"/>
  <c r="X61" i="14" s="1"/>
  <c r="T61" i="14" s="1"/>
  <c r="N61" i="10"/>
  <c r="C61" i="15"/>
  <c r="E61" i="10"/>
  <c r="D61" i="10"/>
  <c r="B61" i="10"/>
  <c r="A61" i="10"/>
  <c r="E60" i="10"/>
  <c r="D60" i="10"/>
  <c r="B60" i="10"/>
  <c r="A60" i="10"/>
  <c r="X59" i="10"/>
  <c r="P59" i="10"/>
  <c r="B59" i="15"/>
  <c r="F59" i="10"/>
  <c r="E59" i="10"/>
  <c r="D59" i="10"/>
  <c r="B59" i="10"/>
  <c r="A59" i="10"/>
  <c r="E58" i="10"/>
  <c r="D58" i="10"/>
  <c r="B58" i="10"/>
  <c r="A58" i="10"/>
  <c r="N57" i="15"/>
  <c r="W57" i="10"/>
  <c r="J57" i="15"/>
  <c r="Q57" i="14"/>
  <c r="N57" i="14"/>
  <c r="N57" i="10"/>
  <c r="D57" i="15"/>
  <c r="H57" i="10"/>
  <c r="E57" i="10"/>
  <c r="D57" i="10"/>
  <c r="B57" i="10"/>
  <c r="A57" i="10"/>
  <c r="E56" i="10"/>
  <c r="D56" i="10"/>
  <c r="B56" i="10"/>
  <c r="A56" i="10"/>
  <c r="T55" i="15"/>
  <c r="AL55" i="14"/>
  <c r="AK55" i="14"/>
  <c r="AE55" i="10"/>
  <c r="AF55" i="14"/>
  <c r="AE55" i="14"/>
  <c r="N55" i="15"/>
  <c r="AD55" i="14"/>
  <c r="Z55" i="10"/>
  <c r="P55" i="14"/>
  <c r="E55" i="10"/>
  <c r="D55" i="10"/>
  <c r="B55" i="10"/>
  <c r="A55" i="10"/>
  <c r="U54" i="15"/>
  <c r="AL54" i="14"/>
  <c r="R54" i="15"/>
  <c r="AD54" i="10"/>
  <c r="AI54" i="14"/>
  <c r="AE54" i="14"/>
  <c r="M54" i="15"/>
  <c r="AC54" i="14"/>
  <c r="L54" i="15"/>
  <c r="AA54" i="14"/>
  <c r="V54" i="10"/>
  <c r="K54" i="15"/>
  <c r="R54" i="14"/>
  <c r="H54" i="15"/>
  <c r="O54" i="14"/>
  <c r="O54" i="10"/>
  <c r="J54" i="14"/>
  <c r="C54" i="15"/>
  <c r="F54" i="14"/>
  <c r="G54" i="14" s="1"/>
  <c r="E54" i="14"/>
  <c r="F54" i="10"/>
  <c r="E54" i="10"/>
  <c r="D54" i="10"/>
  <c r="C54" i="10"/>
  <c r="B54" i="10"/>
  <c r="A54" i="10"/>
  <c r="S53" i="15"/>
  <c r="AK53" i="14"/>
  <c r="AI53" i="14"/>
  <c r="Q53" i="15"/>
  <c r="AH53" i="14"/>
  <c r="N53" i="15"/>
  <c r="AD53" i="14"/>
  <c r="AC53" i="14"/>
  <c r="Y53" i="10"/>
  <c r="W53" i="14"/>
  <c r="X53" i="14" s="1"/>
  <c r="T53" i="14" s="1"/>
  <c r="R53" i="14"/>
  <c r="U53" i="10"/>
  <c r="O53" i="14"/>
  <c r="G53" i="15"/>
  <c r="Q53" i="10"/>
  <c r="P53" i="10"/>
  <c r="M53" i="10"/>
  <c r="K53" i="10"/>
  <c r="E53" i="15"/>
  <c r="I53" i="10"/>
  <c r="E53" i="10"/>
  <c r="D53" i="10"/>
  <c r="B53" i="10"/>
  <c r="A53" i="10"/>
  <c r="E52" i="10"/>
  <c r="D52" i="10"/>
  <c r="B52" i="10"/>
  <c r="A52" i="10"/>
  <c r="E51" i="10"/>
  <c r="D51" i="10"/>
  <c r="B51" i="10"/>
  <c r="A51" i="10"/>
  <c r="E50" i="10"/>
  <c r="D50" i="10"/>
  <c r="B50" i="10"/>
  <c r="A50" i="10"/>
  <c r="U49" i="15"/>
  <c r="AM49" i="14"/>
  <c r="T49" i="15"/>
  <c r="AL49" i="14"/>
  <c r="R49" i="15"/>
  <c r="AI49" i="14"/>
  <c r="AD49" i="10"/>
  <c r="AH49" i="14"/>
  <c r="AC49" i="10"/>
  <c r="P49" i="15"/>
  <c r="AF49" i="14"/>
  <c r="AB49" i="10"/>
  <c r="O49" i="15"/>
  <c r="AE49" i="14"/>
  <c r="AA49" i="10"/>
  <c r="AD49" i="14"/>
  <c r="N49" i="15"/>
  <c r="M49" i="15"/>
  <c r="X49" i="10"/>
  <c r="J49" i="15"/>
  <c r="Q49" i="14"/>
  <c r="T49" i="10"/>
  <c r="P49" i="14"/>
  <c r="H49" i="15"/>
  <c r="O49" i="14"/>
  <c r="G49" i="15"/>
  <c r="Q49" i="10"/>
  <c r="M49" i="10"/>
  <c r="F49" i="15"/>
  <c r="J49" i="14"/>
  <c r="L49" i="10"/>
  <c r="K49" i="10"/>
  <c r="E49" i="15"/>
  <c r="I49" i="10"/>
  <c r="C49" i="15"/>
  <c r="F49" i="14"/>
  <c r="G49" i="10"/>
  <c r="E49" i="10"/>
  <c r="D49" i="10"/>
  <c r="C49" i="10"/>
  <c r="B49" i="10"/>
  <c r="A49" i="10"/>
  <c r="E48" i="10"/>
  <c r="D48" i="10"/>
  <c r="B48" i="10"/>
  <c r="A48" i="10"/>
  <c r="AE47" i="10"/>
  <c r="AI47" i="14"/>
  <c r="R47" i="15"/>
  <c r="AC47" i="10"/>
  <c r="AF47" i="14"/>
  <c r="O47" i="15"/>
  <c r="N47" i="15"/>
  <c r="AD47" i="14"/>
  <c r="Z47" i="10"/>
  <c r="X47" i="10"/>
  <c r="W47" i="10"/>
  <c r="AA47" i="14"/>
  <c r="V47" i="10"/>
  <c r="U47" i="10"/>
  <c r="Q47" i="14"/>
  <c r="G47" i="15"/>
  <c r="N47" i="14"/>
  <c r="O47" i="10"/>
  <c r="N47" i="10"/>
  <c r="M47" i="10"/>
  <c r="J47" i="14"/>
  <c r="K47" i="10"/>
  <c r="F47" i="14"/>
  <c r="C47" i="15"/>
  <c r="F47" i="10"/>
  <c r="E47" i="14"/>
  <c r="E47" i="10"/>
  <c r="D47" i="10"/>
  <c r="B47" i="10"/>
  <c r="A47" i="10"/>
  <c r="E46" i="10"/>
  <c r="D46" i="10"/>
  <c r="B46" i="10"/>
  <c r="A46" i="10"/>
  <c r="AL45" i="14"/>
  <c r="AI45" i="14"/>
  <c r="AF45" i="14"/>
  <c r="AB45" i="10"/>
  <c r="P45" i="15"/>
  <c r="O45" i="15"/>
  <c r="N45" i="15"/>
  <c r="Z45" i="10"/>
  <c r="X45" i="10"/>
  <c r="L45" i="15"/>
  <c r="AA45" i="14"/>
  <c r="V45" i="10"/>
  <c r="W45" i="14"/>
  <c r="X45" i="14" s="1"/>
  <c r="T45" i="14" s="1"/>
  <c r="U45" i="10"/>
  <c r="J45" i="15"/>
  <c r="P45" i="14"/>
  <c r="N45" i="14"/>
  <c r="M45" i="10"/>
  <c r="F45" i="15"/>
  <c r="E45" i="15"/>
  <c r="I45" i="10"/>
  <c r="C45" i="15"/>
  <c r="E45" i="14"/>
  <c r="E45" i="10"/>
  <c r="D45" i="10"/>
  <c r="C45" i="10"/>
  <c r="B45" i="10"/>
  <c r="A45" i="10"/>
  <c r="AK44" i="14"/>
  <c r="AI44" i="14"/>
  <c r="AC44" i="14"/>
  <c r="Q44" i="14"/>
  <c r="J44" i="14"/>
  <c r="E44" i="14"/>
  <c r="E44" i="10"/>
  <c r="D44" i="10"/>
  <c r="B44" i="10"/>
  <c r="A44" i="10"/>
  <c r="T43" i="15"/>
  <c r="AF43" i="14"/>
  <c r="P43" i="15"/>
  <c r="N43" i="15"/>
  <c r="Z43" i="10"/>
  <c r="AA43" i="14"/>
  <c r="V43" i="10"/>
  <c r="K43" i="15"/>
  <c r="U43" i="10"/>
  <c r="S43" i="10"/>
  <c r="O43" i="10"/>
  <c r="M43" i="10"/>
  <c r="K43" i="10"/>
  <c r="G43" i="10"/>
  <c r="E43" i="10"/>
  <c r="D43" i="10"/>
  <c r="B43" i="10"/>
  <c r="A43" i="10"/>
  <c r="AH42" i="14"/>
  <c r="H42" i="15"/>
  <c r="D42" i="15"/>
  <c r="E42" i="10"/>
  <c r="D42" i="10"/>
  <c r="B42" i="10"/>
  <c r="A42" i="10"/>
  <c r="AM41" i="14"/>
  <c r="AL41" i="14"/>
  <c r="AF41" i="10"/>
  <c r="R41" i="15"/>
  <c r="AD41" i="10"/>
  <c r="P41" i="15"/>
  <c r="AB41" i="10"/>
  <c r="N41" i="15"/>
  <c r="AD41" i="14"/>
  <c r="Z41" i="10"/>
  <c r="X41" i="10"/>
  <c r="L41" i="15"/>
  <c r="V41" i="10"/>
  <c r="K41" i="15"/>
  <c r="R41" i="14"/>
  <c r="U41" i="10"/>
  <c r="I41" i="15"/>
  <c r="Q41" i="10"/>
  <c r="O41" i="10"/>
  <c r="M41" i="10"/>
  <c r="K41" i="10"/>
  <c r="I41" i="10"/>
  <c r="C41" i="15"/>
  <c r="F41" i="14"/>
  <c r="G41" i="10"/>
  <c r="E41" i="10"/>
  <c r="D41" i="10"/>
  <c r="C41" i="10"/>
  <c r="B41" i="10"/>
  <c r="A41" i="10"/>
  <c r="E40" i="10"/>
  <c r="D40" i="10"/>
  <c r="B40" i="10"/>
  <c r="A40" i="10"/>
  <c r="U39" i="15"/>
  <c r="AL39" i="14"/>
  <c r="T39" i="15"/>
  <c r="R39" i="15"/>
  <c r="AH39" i="14"/>
  <c r="AC39" i="10"/>
  <c r="P39" i="15"/>
  <c r="AF39" i="14"/>
  <c r="AB39" i="10"/>
  <c r="AE39" i="14"/>
  <c r="M39" i="15"/>
  <c r="X39" i="10"/>
  <c r="W39" i="14"/>
  <c r="X39" i="14" s="1"/>
  <c r="T39" i="14" s="1"/>
  <c r="I39" i="15"/>
  <c r="O39" i="14"/>
  <c r="Q39" i="10"/>
  <c r="N39" i="10"/>
  <c r="E39" i="15"/>
  <c r="I39" i="14"/>
  <c r="I39" i="10"/>
  <c r="C39" i="15"/>
  <c r="G39" i="10"/>
  <c r="F39" i="10"/>
  <c r="E39" i="14"/>
  <c r="E39" i="10"/>
  <c r="D39" i="10"/>
  <c r="C39" i="10"/>
  <c r="B39" i="10"/>
  <c r="A39" i="10"/>
  <c r="E38" i="10"/>
  <c r="D38" i="10"/>
  <c r="B38" i="10"/>
  <c r="A38" i="10"/>
  <c r="T37" i="15"/>
  <c r="AL37" i="14"/>
  <c r="AF37" i="10"/>
  <c r="R37" i="15"/>
  <c r="AI37" i="14"/>
  <c r="AH37" i="14"/>
  <c r="P37" i="15"/>
  <c r="AF37" i="14"/>
  <c r="AB37" i="10"/>
  <c r="O37" i="15"/>
  <c r="AE37" i="14"/>
  <c r="X37" i="10"/>
  <c r="L37" i="15"/>
  <c r="AA37" i="14"/>
  <c r="V37" i="10"/>
  <c r="W37" i="14"/>
  <c r="X37" i="14" s="1"/>
  <c r="T37" i="14" s="1"/>
  <c r="Q37" i="14"/>
  <c r="P37" i="14"/>
  <c r="Q37" i="10"/>
  <c r="O37" i="10"/>
  <c r="J37" i="14"/>
  <c r="K37" i="10"/>
  <c r="I37" i="14"/>
  <c r="I37" i="10"/>
  <c r="E37" i="10"/>
  <c r="D37" i="10"/>
  <c r="C37" i="10"/>
  <c r="B37" i="10"/>
  <c r="A37" i="10"/>
  <c r="Y36" i="10"/>
  <c r="AC36" i="14"/>
  <c r="V36" i="10"/>
  <c r="H36" i="15"/>
  <c r="O36" i="10"/>
  <c r="E36" i="10"/>
  <c r="D36" i="10"/>
  <c r="U36" i="15"/>
  <c r="B36" i="10"/>
  <c r="A36" i="10"/>
  <c r="P35" i="15"/>
  <c r="S35" i="10"/>
  <c r="Q35" i="10"/>
  <c r="G35" i="15"/>
  <c r="E35" i="15"/>
  <c r="I35" i="10"/>
  <c r="H35" i="10"/>
  <c r="H35" i="14"/>
  <c r="E35" i="10"/>
  <c r="D35" i="10"/>
  <c r="B35" i="10"/>
  <c r="A35" i="10"/>
  <c r="AG34" i="10"/>
  <c r="S34" i="15"/>
  <c r="AH34" i="14"/>
  <c r="AC34" i="10"/>
  <c r="W34" i="14"/>
  <c r="X34" i="14" s="1"/>
  <c r="T34" i="14" s="1"/>
  <c r="B34" i="15"/>
  <c r="E34" i="10"/>
  <c r="D34" i="10"/>
  <c r="B34" i="10"/>
  <c r="A34" i="10"/>
  <c r="T33" i="15"/>
  <c r="AL33" i="14"/>
  <c r="AK33" i="14"/>
  <c r="AD33" i="10"/>
  <c r="AI33" i="14"/>
  <c r="P33" i="15"/>
  <c r="L33" i="15"/>
  <c r="I33" i="15"/>
  <c r="C33" i="15"/>
  <c r="E33" i="10"/>
  <c r="D33" i="10"/>
  <c r="B33" i="10"/>
  <c r="A33" i="10"/>
  <c r="AD32" i="14"/>
  <c r="E32" i="10"/>
  <c r="D32" i="10"/>
  <c r="B32" i="10"/>
  <c r="A32" i="10"/>
  <c r="U31" i="15"/>
  <c r="T31" i="15"/>
  <c r="R31" i="15"/>
  <c r="AI31" i="14"/>
  <c r="AD31" i="10"/>
  <c r="AH31" i="14"/>
  <c r="AC31" i="10"/>
  <c r="P31" i="15"/>
  <c r="AF31" i="14"/>
  <c r="AB31" i="10"/>
  <c r="N31" i="15"/>
  <c r="Z31" i="10"/>
  <c r="AC31" i="14"/>
  <c r="M31" i="15"/>
  <c r="W31" i="14"/>
  <c r="X31" i="14" s="1"/>
  <c r="T31" i="14" s="1"/>
  <c r="T31" i="10"/>
  <c r="O31" i="14"/>
  <c r="O31" i="10"/>
  <c r="N31" i="10"/>
  <c r="J31" i="14"/>
  <c r="E31" i="15"/>
  <c r="I31" i="14"/>
  <c r="I31" i="10"/>
  <c r="C31" i="15"/>
  <c r="F31" i="14"/>
  <c r="G31" i="10"/>
  <c r="F31" i="10"/>
  <c r="F34" i="6" s="1"/>
  <c r="E31" i="14"/>
  <c r="E31" i="10"/>
  <c r="D31" i="10"/>
  <c r="C31" i="10"/>
  <c r="B31" i="10"/>
  <c r="A31" i="10"/>
  <c r="E30" i="10"/>
  <c r="D30" i="10"/>
  <c r="B30" i="10"/>
  <c r="A30" i="10"/>
  <c r="T29" i="15"/>
  <c r="AL29" i="14"/>
  <c r="AF29" i="10"/>
  <c r="R29" i="15"/>
  <c r="AI29" i="14"/>
  <c r="AH29" i="14"/>
  <c r="P29" i="15"/>
  <c r="AF29" i="14"/>
  <c r="AB29" i="10"/>
  <c r="O29" i="15"/>
  <c r="AE29" i="14"/>
  <c r="N29" i="15"/>
  <c r="X29" i="10"/>
  <c r="W29" i="14"/>
  <c r="X29" i="14" s="1"/>
  <c r="T29" i="14" s="1"/>
  <c r="R29" i="14"/>
  <c r="Q29" i="14"/>
  <c r="O29" i="10"/>
  <c r="M29" i="10"/>
  <c r="J29" i="14"/>
  <c r="I29" i="10"/>
  <c r="E29" i="15"/>
  <c r="F29" i="14"/>
  <c r="G29" i="10"/>
  <c r="C29" i="15"/>
  <c r="F29" i="10"/>
  <c r="F32" i="6" s="1"/>
  <c r="E29" i="10"/>
  <c r="D29" i="10"/>
  <c r="C29" i="10"/>
  <c r="B29" i="10"/>
  <c r="A29" i="10"/>
  <c r="F28" i="10"/>
  <c r="E28" i="10"/>
  <c r="D28" i="10"/>
  <c r="B28" i="10"/>
  <c r="A28" i="10"/>
  <c r="W27" i="14"/>
  <c r="X27" i="14" s="1"/>
  <c r="T27" i="14" s="1"/>
  <c r="E27" i="14"/>
  <c r="E27" i="10"/>
  <c r="D27" i="10"/>
  <c r="B27" i="10"/>
  <c r="B30" i="7" s="1"/>
  <c r="A27" i="10"/>
  <c r="E26" i="10"/>
  <c r="D26" i="10"/>
  <c r="B26" i="10"/>
  <c r="A26" i="10"/>
  <c r="AI25" i="14"/>
  <c r="AD25" i="10"/>
  <c r="L25" i="15"/>
  <c r="E25" i="10"/>
  <c r="D25" i="10"/>
  <c r="B25" i="10"/>
  <c r="A25" i="10"/>
  <c r="AM24" i="14"/>
  <c r="U24" i="15"/>
  <c r="AL24" i="14"/>
  <c r="O24" i="15"/>
  <c r="AD24" i="14"/>
  <c r="Z24" i="10"/>
  <c r="AB27" i="8" s="1"/>
  <c r="AC24" i="14"/>
  <c r="W24" i="10"/>
  <c r="J24" i="15"/>
  <c r="T24" i="10"/>
  <c r="O24" i="14"/>
  <c r="R24" i="10"/>
  <c r="P24" i="10"/>
  <c r="N24" i="10"/>
  <c r="F24" i="15"/>
  <c r="L24" i="10"/>
  <c r="J24" i="10"/>
  <c r="D24" i="15"/>
  <c r="H24" i="14"/>
  <c r="H24" i="10"/>
  <c r="E24" i="10"/>
  <c r="D24" i="10"/>
  <c r="B24" i="10"/>
  <c r="A24" i="10"/>
  <c r="U23" i="15"/>
  <c r="AH23" i="14"/>
  <c r="AE23" i="14"/>
  <c r="AA23" i="10"/>
  <c r="M23" i="15"/>
  <c r="AC23" i="14"/>
  <c r="L23" i="15"/>
  <c r="AA23" i="14"/>
  <c r="V23" i="10"/>
  <c r="K23" i="15"/>
  <c r="R23" i="14"/>
  <c r="U23" i="10"/>
  <c r="J26" i="7" s="1"/>
  <c r="G23" i="15"/>
  <c r="N23" i="14"/>
  <c r="Q23" i="10"/>
  <c r="O23" i="10"/>
  <c r="N23" i="10"/>
  <c r="M23" i="10"/>
  <c r="I23" i="14"/>
  <c r="I23" i="10"/>
  <c r="G23" i="10"/>
  <c r="C23" i="15"/>
  <c r="E23" i="14"/>
  <c r="F23" i="10"/>
  <c r="F26" i="6" s="1"/>
  <c r="E23" i="10"/>
  <c r="D23" i="10"/>
  <c r="C23" i="10"/>
  <c r="B23" i="10"/>
  <c r="B26" i="7" s="1"/>
  <c r="A23" i="10"/>
  <c r="E22" i="14"/>
  <c r="E22" i="10"/>
  <c r="D22" i="10"/>
  <c r="B22" i="10"/>
  <c r="A22" i="10"/>
  <c r="T21" i="15"/>
  <c r="AK21" i="14"/>
  <c r="AE21" i="10"/>
  <c r="AI21" i="14"/>
  <c r="AD21" i="10"/>
  <c r="P21" i="15"/>
  <c r="AF21" i="14"/>
  <c r="AB21" i="10"/>
  <c r="N21" i="15"/>
  <c r="Z21" i="10"/>
  <c r="AB24" i="8" s="1"/>
  <c r="AA21" i="14"/>
  <c r="R21" i="14"/>
  <c r="Q21" i="14"/>
  <c r="J21" i="14"/>
  <c r="E21" i="15"/>
  <c r="I21" i="10"/>
  <c r="F21" i="14"/>
  <c r="E21" i="10"/>
  <c r="D21" i="10"/>
  <c r="B21" i="10"/>
  <c r="A21" i="10"/>
  <c r="U20" i="15"/>
  <c r="AM20" i="14"/>
  <c r="AG20" i="10"/>
  <c r="AF20" i="10"/>
  <c r="AJ23" i="8" s="1"/>
  <c r="R20" i="15"/>
  <c r="AD20" i="10"/>
  <c r="AF20" i="14"/>
  <c r="W20" i="10"/>
  <c r="L20" i="15"/>
  <c r="AA20" i="14"/>
  <c r="R20" i="14"/>
  <c r="Q20" i="10"/>
  <c r="P20" i="10"/>
  <c r="F20" i="15"/>
  <c r="H20" i="10"/>
  <c r="C20" i="15"/>
  <c r="F20" i="14"/>
  <c r="G20" i="10"/>
  <c r="J23" i="6" s="1"/>
  <c r="E20" i="10"/>
  <c r="D20" i="10"/>
  <c r="D23" i="8" s="1"/>
  <c r="B20" i="10"/>
  <c r="B23" i="6" s="1"/>
  <c r="A20" i="10"/>
  <c r="L19" i="15"/>
  <c r="E19" i="10"/>
  <c r="D19" i="10"/>
  <c r="D22" i="8" s="1"/>
  <c r="B19" i="10"/>
  <c r="A19" i="10"/>
  <c r="E18" i="10"/>
  <c r="D18" i="10"/>
  <c r="B18" i="10"/>
  <c r="B21" i="6" s="1"/>
  <c r="A18" i="10"/>
  <c r="AM17" i="14"/>
  <c r="T17" i="15"/>
  <c r="S17" i="15"/>
  <c r="AK17" i="14"/>
  <c r="AF17" i="14"/>
  <c r="AB17" i="10"/>
  <c r="L17" i="15"/>
  <c r="AA17" i="14"/>
  <c r="V17" i="10"/>
  <c r="K17" i="15"/>
  <c r="R17" i="14"/>
  <c r="U17" i="10"/>
  <c r="Q17" i="14"/>
  <c r="S17" i="10"/>
  <c r="J17" i="14"/>
  <c r="L17" i="10"/>
  <c r="K17" i="10"/>
  <c r="H17" i="14"/>
  <c r="C17" i="15"/>
  <c r="E17" i="10"/>
  <c r="D17" i="10"/>
  <c r="B17" i="10"/>
  <c r="B20" i="8" s="1"/>
  <c r="A17" i="10"/>
  <c r="AE16" i="14"/>
  <c r="AA16" i="10"/>
  <c r="G16" i="15"/>
  <c r="N16" i="14"/>
  <c r="F16" i="15"/>
  <c r="I16" i="14"/>
  <c r="E16" i="10"/>
  <c r="D16" i="10"/>
  <c r="B16" i="10"/>
  <c r="B19" i="6" s="1"/>
  <c r="A16" i="10"/>
  <c r="AF15" i="10"/>
  <c r="AJ18" i="8" s="1"/>
  <c r="AH15" i="14"/>
  <c r="AB15" i="10"/>
  <c r="AD18" i="8" s="1"/>
  <c r="AE15" i="14"/>
  <c r="AA15" i="10"/>
  <c r="AC18" i="8" s="1"/>
  <c r="Z15" i="10"/>
  <c r="AB18" i="8" s="1"/>
  <c r="AA15" i="14"/>
  <c r="W15" i="14"/>
  <c r="X15" i="14" s="1"/>
  <c r="T15" i="14" s="1"/>
  <c r="K15" i="15"/>
  <c r="R15" i="14"/>
  <c r="U15" i="10"/>
  <c r="J18" i="7" s="1"/>
  <c r="J15" i="15"/>
  <c r="Q15" i="10"/>
  <c r="O15" i="10"/>
  <c r="N15" i="10"/>
  <c r="M15" i="10"/>
  <c r="F15" i="15"/>
  <c r="J15" i="14"/>
  <c r="L15" i="10"/>
  <c r="E15" i="14"/>
  <c r="F15" i="10"/>
  <c r="E15" i="10"/>
  <c r="D15" i="10"/>
  <c r="D18" i="8" s="1"/>
  <c r="C15" i="10"/>
  <c r="B15" i="10"/>
  <c r="B18" i="7" s="1"/>
  <c r="A15" i="10"/>
  <c r="AI14" i="14"/>
  <c r="N14" i="15"/>
  <c r="AC14" i="14"/>
  <c r="Y14" i="10"/>
  <c r="W14" i="10"/>
  <c r="V14" i="10"/>
  <c r="W14" i="14"/>
  <c r="X14" i="14" s="1"/>
  <c r="T14" i="14" s="1"/>
  <c r="N14" i="10"/>
  <c r="J14" i="10"/>
  <c r="F14" i="14"/>
  <c r="G14" i="10"/>
  <c r="E14" i="10"/>
  <c r="D14" i="10"/>
  <c r="B14" i="10"/>
  <c r="A14" i="10"/>
  <c r="AK13" i="14"/>
  <c r="AE13" i="10"/>
  <c r="AI16" i="8" s="1"/>
  <c r="Q13" i="15"/>
  <c r="AH13" i="14"/>
  <c r="P13" i="15"/>
  <c r="N13" i="15"/>
  <c r="Z13" i="10"/>
  <c r="AB16" i="8" s="1"/>
  <c r="AC13" i="14"/>
  <c r="Y13" i="10"/>
  <c r="W13" i="10"/>
  <c r="AA13" i="14"/>
  <c r="R13" i="14"/>
  <c r="O13" i="14"/>
  <c r="G13" i="15"/>
  <c r="N13" i="14"/>
  <c r="Q13" i="10"/>
  <c r="F16" i="7" s="1"/>
  <c r="P13" i="10"/>
  <c r="E13" i="15"/>
  <c r="H13" i="10"/>
  <c r="C13" i="15"/>
  <c r="F13" i="14"/>
  <c r="G13" i="10"/>
  <c r="E13" i="10"/>
  <c r="D13" i="10"/>
  <c r="B13" i="10"/>
  <c r="A13" i="10"/>
  <c r="Q12" i="14"/>
  <c r="Q12" i="10"/>
  <c r="L12" i="10"/>
  <c r="J12" i="14"/>
  <c r="E12" i="10"/>
  <c r="D12" i="10"/>
  <c r="D15" i="8" s="1"/>
  <c r="B12" i="10"/>
  <c r="B15" i="8" s="1"/>
  <c r="A12" i="10"/>
  <c r="AM11" i="14"/>
  <c r="AL11" i="14"/>
  <c r="AK11" i="14"/>
  <c r="AD11" i="10"/>
  <c r="AG14" i="8" s="1"/>
  <c r="AF11" i="14"/>
  <c r="M11" i="15"/>
  <c r="Q11" i="14"/>
  <c r="H11" i="15"/>
  <c r="O11" i="14"/>
  <c r="N11" i="14"/>
  <c r="Q11" i="10"/>
  <c r="O11" i="10"/>
  <c r="J11" i="14"/>
  <c r="E11" i="10"/>
  <c r="D11" i="10"/>
  <c r="B11" i="10"/>
  <c r="B14" i="7" s="1"/>
  <c r="A11" i="10"/>
  <c r="AK10" i="14"/>
  <c r="E10" i="10"/>
  <c r="D10" i="10"/>
  <c r="B10" i="10"/>
  <c r="A10" i="10"/>
  <c r="A13" i="8" s="1"/>
  <c r="U9" i="15"/>
  <c r="AM9" i="14"/>
  <c r="T9" i="15"/>
  <c r="AF9" i="10"/>
  <c r="AJ12" i="8" s="1"/>
  <c r="R9" i="15"/>
  <c r="AI9" i="14"/>
  <c r="AD9" i="10"/>
  <c r="AG12" i="8" s="1"/>
  <c r="AH9" i="14"/>
  <c r="AA9" i="10"/>
  <c r="AC12" i="8" s="1"/>
  <c r="AD9" i="14"/>
  <c r="L9" i="15"/>
  <c r="AA9" i="14"/>
  <c r="V9" i="10"/>
  <c r="K9" i="15"/>
  <c r="U9" i="10"/>
  <c r="J9" i="15"/>
  <c r="Q9" i="14"/>
  <c r="T9" i="10"/>
  <c r="I12" i="7" s="1"/>
  <c r="G9" i="15"/>
  <c r="N9" i="14"/>
  <c r="Q9" i="10"/>
  <c r="F12" i="7" s="1"/>
  <c r="N9" i="10"/>
  <c r="F9" i="15"/>
  <c r="J9" i="14"/>
  <c r="L9" i="10"/>
  <c r="C9" i="15"/>
  <c r="F9" i="14"/>
  <c r="G9" i="10"/>
  <c r="F9" i="10"/>
  <c r="E9" i="10"/>
  <c r="E12" i="8" s="1"/>
  <c r="D9" i="10"/>
  <c r="C9" i="10"/>
  <c r="B9" i="10"/>
  <c r="A9" i="10"/>
  <c r="U8" i="15"/>
  <c r="AM8" i="14"/>
  <c r="AG8" i="10"/>
  <c r="AK8" i="14"/>
  <c r="AI8" i="14"/>
  <c r="AD8" i="10"/>
  <c r="O8" i="15"/>
  <c r="AE8" i="14"/>
  <c r="AD8" i="14"/>
  <c r="V8" i="10"/>
  <c r="W8" i="14"/>
  <c r="X8" i="14" s="1"/>
  <c r="T8" i="14" s="1"/>
  <c r="R8" i="14"/>
  <c r="U8" i="10"/>
  <c r="T8" i="10"/>
  <c r="I11" i="7" s="1"/>
  <c r="O8" i="10"/>
  <c r="N8" i="10"/>
  <c r="J8" i="14"/>
  <c r="H8" i="14"/>
  <c r="H8" i="10"/>
  <c r="B8" i="15"/>
  <c r="E8" i="14"/>
  <c r="E8" i="10"/>
  <c r="D8" i="10"/>
  <c r="D11" i="8" s="1"/>
  <c r="B8" i="10"/>
  <c r="A8" i="10"/>
  <c r="E7" i="10"/>
  <c r="E10" i="8" s="1"/>
  <c r="D7" i="10"/>
  <c r="B7" i="10"/>
  <c r="A7" i="10"/>
  <c r="E6" i="10"/>
  <c r="D6" i="10"/>
  <c r="B6" i="10"/>
  <c r="A6" i="10"/>
  <c r="A9" i="6" s="1"/>
  <c r="E5" i="10"/>
  <c r="D5" i="10"/>
  <c r="B5" i="10"/>
  <c r="A5" i="10"/>
  <c r="W4" i="14"/>
  <c r="X4" i="14" s="1"/>
  <c r="T4" i="14" s="1"/>
  <c r="J4" i="14"/>
  <c r="F4" i="10"/>
  <c r="E4" i="10"/>
  <c r="E7" i="8" s="1"/>
  <c r="D4" i="10"/>
  <c r="D7" i="8" s="1"/>
  <c r="B4" i="10"/>
  <c r="B7" i="6" s="1"/>
  <c r="A4" i="10"/>
  <c r="D3" i="10"/>
  <c r="B3" i="10"/>
  <c r="B6" i="7" s="1"/>
  <c r="A3" i="10"/>
  <c r="A2" i="10"/>
  <c r="A1" i="10"/>
  <c r="V176" i="8"/>
  <c r="U176" i="8"/>
  <c r="P176" i="8"/>
  <c r="M176" i="8"/>
  <c r="L176" i="8"/>
  <c r="I176" i="8"/>
  <c r="K176" i="8" s="1"/>
  <c r="G176" i="8"/>
  <c r="F176" i="8"/>
  <c r="E176" i="8"/>
  <c r="J176" i="8" s="1"/>
  <c r="D176" i="8"/>
  <c r="C176" i="8"/>
  <c r="B176" i="8"/>
  <c r="A176" i="8"/>
  <c r="U175" i="8"/>
  <c r="T175" i="8"/>
  <c r="G175" i="8"/>
  <c r="H175" i="8" s="1"/>
  <c r="F175" i="8"/>
  <c r="E175" i="8"/>
  <c r="M175" i="8" s="1"/>
  <c r="D175" i="8"/>
  <c r="B175" i="8"/>
  <c r="A175" i="8"/>
  <c r="V174" i="8"/>
  <c r="U174" i="8"/>
  <c r="T174" i="8"/>
  <c r="G174" i="8"/>
  <c r="F174" i="8"/>
  <c r="H174" i="8" s="1"/>
  <c r="E174" i="8"/>
  <c r="J174" i="8" s="1"/>
  <c r="D174" i="8"/>
  <c r="C174" i="8"/>
  <c r="B174" i="8"/>
  <c r="A174" i="8"/>
  <c r="U173" i="8"/>
  <c r="P173" i="8"/>
  <c r="F173" i="8"/>
  <c r="E173" i="8"/>
  <c r="D173" i="8"/>
  <c r="C173" i="8"/>
  <c r="B173" i="8"/>
  <c r="A173" i="8"/>
  <c r="V172" i="8"/>
  <c r="U172" i="8"/>
  <c r="T172" i="8"/>
  <c r="I172" i="8"/>
  <c r="K172" i="8" s="1"/>
  <c r="G172" i="8"/>
  <c r="H172" i="8" s="1"/>
  <c r="F172" i="8"/>
  <c r="E172" i="8"/>
  <c r="J172" i="8" s="1"/>
  <c r="D172" i="8"/>
  <c r="C172" i="8"/>
  <c r="B172" i="8"/>
  <c r="A172" i="8"/>
  <c r="U171" i="8"/>
  <c r="P171" i="8"/>
  <c r="L171" i="8"/>
  <c r="E171" i="8"/>
  <c r="V171" i="8" s="1"/>
  <c r="D171" i="8"/>
  <c r="C171" i="8"/>
  <c r="B171" i="8"/>
  <c r="A171" i="8"/>
  <c r="V170" i="8"/>
  <c r="U170" i="8"/>
  <c r="T170" i="8"/>
  <c r="I170" i="8"/>
  <c r="K170" i="8" s="1"/>
  <c r="G170" i="8"/>
  <c r="H170" i="8" s="1"/>
  <c r="F170" i="8"/>
  <c r="E170" i="8"/>
  <c r="J170" i="8" s="1"/>
  <c r="D170" i="8"/>
  <c r="C170" i="8"/>
  <c r="B170" i="8"/>
  <c r="A170" i="8"/>
  <c r="E169" i="8"/>
  <c r="D169" i="8"/>
  <c r="C169" i="8"/>
  <c r="B169" i="8"/>
  <c r="A169" i="8"/>
  <c r="E168" i="8"/>
  <c r="D168" i="8"/>
  <c r="B168" i="8"/>
  <c r="A168" i="8"/>
  <c r="G167" i="8"/>
  <c r="E167" i="8"/>
  <c r="V167" i="8" s="1"/>
  <c r="D167" i="8"/>
  <c r="B167" i="8"/>
  <c r="A167" i="8"/>
  <c r="E166" i="8"/>
  <c r="D166" i="8"/>
  <c r="C166" i="8"/>
  <c r="B166" i="8"/>
  <c r="A166" i="8"/>
  <c r="L165" i="8"/>
  <c r="E165" i="8"/>
  <c r="V165" i="8" s="1"/>
  <c r="D165" i="8"/>
  <c r="B165" i="8"/>
  <c r="A165" i="8"/>
  <c r="AB164" i="8"/>
  <c r="T164" i="8"/>
  <c r="E164" i="8"/>
  <c r="D164" i="8"/>
  <c r="B164" i="8"/>
  <c r="A164" i="8"/>
  <c r="M163" i="8"/>
  <c r="L163" i="8"/>
  <c r="N163" i="8" s="1"/>
  <c r="G163" i="8"/>
  <c r="F163" i="8"/>
  <c r="E163" i="8"/>
  <c r="V163" i="8" s="1"/>
  <c r="D163" i="8"/>
  <c r="B163" i="8"/>
  <c r="A163" i="8"/>
  <c r="V162" i="8"/>
  <c r="U162" i="8"/>
  <c r="T162" i="8"/>
  <c r="S162" i="8"/>
  <c r="L162" i="8"/>
  <c r="I162" i="8"/>
  <c r="K162" i="8" s="1"/>
  <c r="G162" i="8"/>
  <c r="F162" i="8"/>
  <c r="E162" i="8"/>
  <c r="J162" i="8" s="1"/>
  <c r="D162" i="8"/>
  <c r="C162" i="8"/>
  <c r="B162" i="8"/>
  <c r="A162" i="8"/>
  <c r="V161" i="8"/>
  <c r="T161" i="8"/>
  <c r="M161" i="8"/>
  <c r="G161" i="8"/>
  <c r="E161" i="8"/>
  <c r="F161" i="8" s="1"/>
  <c r="D161" i="8"/>
  <c r="B161" i="8"/>
  <c r="A161" i="8"/>
  <c r="V160" i="8"/>
  <c r="U160" i="8"/>
  <c r="L160" i="8"/>
  <c r="I160" i="8"/>
  <c r="K160" i="8" s="1"/>
  <c r="G160" i="8"/>
  <c r="F160" i="8"/>
  <c r="E160" i="8"/>
  <c r="J160" i="8" s="1"/>
  <c r="D160" i="8"/>
  <c r="B160" i="8"/>
  <c r="A160" i="8"/>
  <c r="AA159" i="8"/>
  <c r="U159" i="8"/>
  <c r="T159" i="8"/>
  <c r="M159" i="8"/>
  <c r="G159" i="8"/>
  <c r="E159" i="8"/>
  <c r="F159" i="8" s="1"/>
  <c r="D159" i="8"/>
  <c r="B159" i="8"/>
  <c r="A159" i="8"/>
  <c r="V158" i="8"/>
  <c r="U158" i="8"/>
  <c r="T158" i="8"/>
  <c r="P158" i="8"/>
  <c r="M158" i="8"/>
  <c r="L158" i="8"/>
  <c r="K158" i="8"/>
  <c r="I158" i="8"/>
  <c r="G158" i="8"/>
  <c r="F158" i="8"/>
  <c r="E158" i="8"/>
  <c r="J158" i="8" s="1"/>
  <c r="D158" i="8"/>
  <c r="B158" i="8"/>
  <c r="A158" i="8"/>
  <c r="AG157" i="8"/>
  <c r="AF157" i="8"/>
  <c r="AH157" i="8" s="1"/>
  <c r="AC157" i="8"/>
  <c r="G157" i="8"/>
  <c r="F157" i="8"/>
  <c r="E157" i="8"/>
  <c r="D157" i="8"/>
  <c r="C157" i="8"/>
  <c r="B157" i="8"/>
  <c r="A157" i="8"/>
  <c r="U156" i="8"/>
  <c r="T156" i="8"/>
  <c r="S156" i="8"/>
  <c r="F156" i="8"/>
  <c r="E156" i="8"/>
  <c r="D156" i="8"/>
  <c r="B156" i="8"/>
  <c r="A156" i="8"/>
  <c r="M155" i="8"/>
  <c r="E155" i="8"/>
  <c r="D155" i="8"/>
  <c r="B155" i="8"/>
  <c r="A155" i="8"/>
  <c r="T154" i="8"/>
  <c r="S154" i="8"/>
  <c r="P154" i="8"/>
  <c r="E154" i="8"/>
  <c r="D154" i="8"/>
  <c r="B154" i="8"/>
  <c r="A154" i="8"/>
  <c r="M153" i="8"/>
  <c r="L153" i="8"/>
  <c r="G153" i="8"/>
  <c r="F153" i="8"/>
  <c r="E153" i="8"/>
  <c r="V153" i="8" s="1"/>
  <c r="D153" i="8"/>
  <c r="B153" i="8"/>
  <c r="A153" i="8"/>
  <c r="V152" i="8"/>
  <c r="U152" i="8"/>
  <c r="T152" i="8"/>
  <c r="G152" i="8"/>
  <c r="F152" i="8"/>
  <c r="E152" i="8"/>
  <c r="D152" i="8"/>
  <c r="B152" i="8"/>
  <c r="A152" i="8"/>
  <c r="E151" i="8"/>
  <c r="G151" i="8" s="1"/>
  <c r="D151" i="8"/>
  <c r="B151" i="8"/>
  <c r="A151" i="8"/>
  <c r="Y150" i="8"/>
  <c r="Z150" i="8" s="1"/>
  <c r="V150" i="8"/>
  <c r="P150" i="8"/>
  <c r="M150" i="8"/>
  <c r="L150" i="8"/>
  <c r="I150" i="8"/>
  <c r="K150" i="8" s="1"/>
  <c r="E150" i="8"/>
  <c r="J150" i="8" s="1"/>
  <c r="D150" i="8"/>
  <c r="B150" i="8"/>
  <c r="A150" i="8"/>
  <c r="AF149" i="8"/>
  <c r="V149" i="8"/>
  <c r="U149" i="8"/>
  <c r="E149" i="8"/>
  <c r="P149" i="8" s="1"/>
  <c r="D149" i="8"/>
  <c r="B149" i="8"/>
  <c r="A149" i="8"/>
  <c r="AF148" i="8"/>
  <c r="Y148" i="8"/>
  <c r="Z148" i="8" s="1"/>
  <c r="P148" i="8"/>
  <c r="M148" i="8"/>
  <c r="E148" i="8"/>
  <c r="D148" i="8"/>
  <c r="C148" i="8"/>
  <c r="B148" i="8"/>
  <c r="A148" i="8"/>
  <c r="E147" i="8"/>
  <c r="V147" i="8" s="1"/>
  <c r="D147" i="8"/>
  <c r="B147" i="8"/>
  <c r="A147" i="8"/>
  <c r="AJ146" i="8"/>
  <c r="Y146" i="8"/>
  <c r="Z146" i="8" s="1"/>
  <c r="V146" i="8"/>
  <c r="U146" i="8"/>
  <c r="T146" i="8"/>
  <c r="P146" i="8"/>
  <c r="M146" i="8"/>
  <c r="L146" i="8"/>
  <c r="I146" i="8"/>
  <c r="K146" i="8" s="1"/>
  <c r="H146" i="8"/>
  <c r="G146" i="8"/>
  <c r="F146" i="8"/>
  <c r="E146" i="8"/>
  <c r="J146" i="8" s="1"/>
  <c r="D146" i="8"/>
  <c r="B146" i="8"/>
  <c r="A146" i="8"/>
  <c r="AJ145" i="8"/>
  <c r="AA145" i="8"/>
  <c r="Y145" i="8"/>
  <c r="Z145" i="8" s="1"/>
  <c r="E145" i="8"/>
  <c r="D145" i="8"/>
  <c r="B145" i="8"/>
  <c r="A145" i="8"/>
  <c r="AA144" i="8"/>
  <c r="L144" i="8"/>
  <c r="E144" i="8"/>
  <c r="S144" i="8" s="1"/>
  <c r="D144" i="8"/>
  <c r="B144" i="8"/>
  <c r="A144" i="8"/>
  <c r="AB143" i="8"/>
  <c r="E143" i="8"/>
  <c r="D143" i="8"/>
  <c r="B143" i="8"/>
  <c r="A143" i="8"/>
  <c r="AF142" i="8"/>
  <c r="AC142" i="8"/>
  <c r="V142" i="8"/>
  <c r="U142" i="8"/>
  <c r="T142" i="8"/>
  <c r="S142" i="8"/>
  <c r="G142" i="8"/>
  <c r="F142" i="8"/>
  <c r="H142" i="8" s="1"/>
  <c r="E142" i="8"/>
  <c r="D142" i="8"/>
  <c r="C142" i="8"/>
  <c r="B142" i="8"/>
  <c r="A142" i="8"/>
  <c r="AJ141" i="8"/>
  <c r="AD141" i="8"/>
  <c r="AC141" i="8"/>
  <c r="Y141" i="8"/>
  <c r="Z141" i="8" s="1"/>
  <c r="E141" i="8"/>
  <c r="D141" i="8"/>
  <c r="C141" i="8"/>
  <c r="B141" i="8"/>
  <c r="A141" i="8"/>
  <c r="E140" i="8"/>
  <c r="D140" i="8"/>
  <c r="B140" i="8"/>
  <c r="A140" i="8"/>
  <c r="AG139" i="8"/>
  <c r="AF139" i="8"/>
  <c r="AB139" i="8"/>
  <c r="E139" i="8"/>
  <c r="V139" i="8" s="1"/>
  <c r="D139" i="8"/>
  <c r="C139" i="8"/>
  <c r="B139" i="8"/>
  <c r="A139" i="8"/>
  <c r="E138" i="8"/>
  <c r="D138" i="8"/>
  <c r="B138" i="8"/>
  <c r="A138" i="8"/>
  <c r="E137" i="8"/>
  <c r="D137" i="8"/>
  <c r="B137" i="8"/>
  <c r="A137" i="8"/>
  <c r="E136" i="8"/>
  <c r="D136" i="8"/>
  <c r="B136" i="8"/>
  <c r="A136" i="8"/>
  <c r="E135" i="8"/>
  <c r="D135" i="8"/>
  <c r="B135" i="8"/>
  <c r="A135" i="8"/>
  <c r="E134" i="8"/>
  <c r="D134" i="8"/>
  <c r="B134" i="8"/>
  <c r="A134" i="8"/>
  <c r="AD133" i="8"/>
  <c r="AC133" i="8"/>
  <c r="AB133" i="8"/>
  <c r="Y133" i="8"/>
  <c r="Z133" i="8" s="1"/>
  <c r="L133" i="8"/>
  <c r="E133" i="8"/>
  <c r="D133" i="8"/>
  <c r="C133" i="8"/>
  <c r="B133" i="8"/>
  <c r="A133" i="8"/>
  <c r="E132" i="8"/>
  <c r="D132" i="8"/>
  <c r="B132" i="8"/>
  <c r="A132" i="8"/>
  <c r="AF131" i="8"/>
  <c r="AD131" i="8"/>
  <c r="Y131" i="8"/>
  <c r="Z131" i="8" s="1"/>
  <c r="E131" i="8"/>
  <c r="D131" i="8"/>
  <c r="C131" i="8"/>
  <c r="B131" i="8"/>
  <c r="A131" i="8"/>
  <c r="E130" i="8"/>
  <c r="D130" i="8"/>
  <c r="B130" i="8"/>
  <c r="A130" i="8"/>
  <c r="AD129" i="8"/>
  <c r="AB129" i="8"/>
  <c r="E129" i="8"/>
  <c r="D129" i="8"/>
  <c r="B129" i="8"/>
  <c r="A129" i="8"/>
  <c r="AK128" i="8"/>
  <c r="AG128" i="8"/>
  <c r="AF128" i="8"/>
  <c r="AA128" i="8"/>
  <c r="E128" i="8"/>
  <c r="D128" i="8"/>
  <c r="B128" i="8"/>
  <c r="A128" i="8"/>
  <c r="E127" i="8"/>
  <c r="D127" i="8"/>
  <c r="B127" i="8"/>
  <c r="A127" i="8"/>
  <c r="AI126" i="8"/>
  <c r="AC126" i="8"/>
  <c r="E126" i="8"/>
  <c r="D126" i="8"/>
  <c r="B126" i="8"/>
  <c r="A126" i="8"/>
  <c r="AK125" i="8"/>
  <c r="AI125" i="8"/>
  <c r="AB125" i="8"/>
  <c r="E125" i="8"/>
  <c r="D125" i="8"/>
  <c r="B125" i="8"/>
  <c r="A125" i="8"/>
  <c r="AF124" i="8"/>
  <c r="AD124" i="8"/>
  <c r="Y124" i="8"/>
  <c r="Z124" i="8" s="1"/>
  <c r="U124" i="8"/>
  <c r="T124" i="8"/>
  <c r="S124" i="8"/>
  <c r="I124" i="8"/>
  <c r="G124" i="8"/>
  <c r="F124" i="8"/>
  <c r="H124" i="8" s="1"/>
  <c r="E124" i="8"/>
  <c r="D124" i="8"/>
  <c r="C124" i="8"/>
  <c r="B124" i="8"/>
  <c r="A124" i="8"/>
  <c r="U123" i="8"/>
  <c r="T123" i="8"/>
  <c r="M123" i="8"/>
  <c r="L123" i="8"/>
  <c r="G123" i="8"/>
  <c r="E123" i="8"/>
  <c r="D123" i="8"/>
  <c r="B123" i="8"/>
  <c r="A123" i="8"/>
  <c r="V122" i="8"/>
  <c r="U122" i="8"/>
  <c r="T122" i="8"/>
  <c r="S122" i="8"/>
  <c r="M122" i="8"/>
  <c r="L122" i="8"/>
  <c r="K122" i="8"/>
  <c r="I122" i="8"/>
  <c r="G122" i="8"/>
  <c r="H122" i="8" s="1"/>
  <c r="F122" i="8"/>
  <c r="E122" i="8"/>
  <c r="J122" i="8" s="1"/>
  <c r="D122" i="8"/>
  <c r="B122" i="8"/>
  <c r="A122" i="8"/>
  <c r="AJ121" i="8"/>
  <c r="V121" i="8"/>
  <c r="U121" i="8"/>
  <c r="E121" i="8"/>
  <c r="D121" i="8"/>
  <c r="B121" i="8"/>
  <c r="A121" i="8"/>
  <c r="AK120" i="8"/>
  <c r="AJ120" i="8"/>
  <c r="AB120" i="8"/>
  <c r="Y120" i="8"/>
  <c r="Z120" i="8" s="1"/>
  <c r="U120" i="8"/>
  <c r="T120" i="8"/>
  <c r="S120" i="8"/>
  <c r="P120" i="8"/>
  <c r="G120" i="8"/>
  <c r="F120" i="8"/>
  <c r="E120" i="8"/>
  <c r="D120" i="8"/>
  <c r="B120" i="8"/>
  <c r="A120" i="8"/>
  <c r="E119" i="8"/>
  <c r="D119" i="8"/>
  <c r="B119" i="8"/>
  <c r="A119" i="8"/>
  <c r="V118" i="8"/>
  <c r="U118" i="8"/>
  <c r="T118" i="8"/>
  <c r="M118" i="8"/>
  <c r="L118" i="8"/>
  <c r="I118" i="8"/>
  <c r="K118" i="8" s="1"/>
  <c r="G118" i="8"/>
  <c r="E118" i="8"/>
  <c r="J118" i="8" s="1"/>
  <c r="D118" i="8"/>
  <c r="B118" i="8"/>
  <c r="A118" i="8"/>
  <c r="E117" i="8"/>
  <c r="T117" i="8" s="1"/>
  <c r="D117" i="8"/>
  <c r="B117" i="8"/>
  <c r="A117" i="8"/>
  <c r="AJ116" i="8"/>
  <c r="AG116" i="8"/>
  <c r="AF116" i="8"/>
  <c r="Y116" i="8"/>
  <c r="Z116" i="8" s="1"/>
  <c r="V116" i="8"/>
  <c r="U116" i="8"/>
  <c r="T116" i="8"/>
  <c r="P116" i="8"/>
  <c r="M116" i="8"/>
  <c r="L116" i="8"/>
  <c r="I116" i="8"/>
  <c r="K116" i="8" s="1"/>
  <c r="H116" i="8"/>
  <c r="G116" i="8"/>
  <c r="F116" i="8"/>
  <c r="E116" i="8"/>
  <c r="J116" i="8" s="1"/>
  <c r="D116" i="8"/>
  <c r="C116" i="8"/>
  <c r="B116" i="8"/>
  <c r="A116" i="8"/>
  <c r="Y115" i="8"/>
  <c r="Z115" i="8" s="1"/>
  <c r="E115" i="8"/>
  <c r="U115" i="8" s="1"/>
  <c r="D115" i="8"/>
  <c r="B115" i="8"/>
  <c r="A115" i="8"/>
  <c r="U114" i="8"/>
  <c r="T114" i="8"/>
  <c r="S114" i="8"/>
  <c r="G114" i="8"/>
  <c r="E114" i="8"/>
  <c r="D114" i="8"/>
  <c r="B114" i="8"/>
  <c r="A114" i="8"/>
  <c r="AG113" i="8"/>
  <c r="V113" i="8"/>
  <c r="U113" i="8"/>
  <c r="T113" i="8"/>
  <c r="M113" i="8"/>
  <c r="G113" i="8"/>
  <c r="H113" i="8" s="1"/>
  <c r="F113" i="8"/>
  <c r="E113" i="8"/>
  <c r="L113" i="8" s="1"/>
  <c r="D113" i="8"/>
  <c r="B113" i="8"/>
  <c r="A113" i="8"/>
  <c r="AI112" i="8"/>
  <c r="V112" i="8"/>
  <c r="U112" i="8"/>
  <c r="T112" i="8"/>
  <c r="P112" i="8"/>
  <c r="M112" i="8"/>
  <c r="L112" i="8"/>
  <c r="K112" i="8"/>
  <c r="I112" i="8"/>
  <c r="G112" i="8"/>
  <c r="F112" i="8"/>
  <c r="H112" i="8" s="1"/>
  <c r="E112" i="8"/>
  <c r="J112" i="8" s="1"/>
  <c r="D112" i="8"/>
  <c r="B112" i="8"/>
  <c r="A112" i="8"/>
  <c r="V111" i="8"/>
  <c r="T111" i="8"/>
  <c r="P111" i="8"/>
  <c r="G111" i="8"/>
  <c r="F111" i="8"/>
  <c r="E111" i="8"/>
  <c r="U111" i="8" s="1"/>
  <c r="D111" i="8"/>
  <c r="B111" i="8"/>
  <c r="A111" i="8"/>
  <c r="T110" i="8"/>
  <c r="S110" i="8"/>
  <c r="P110" i="8"/>
  <c r="M110" i="8"/>
  <c r="L110" i="8"/>
  <c r="I110" i="8"/>
  <c r="F110" i="8"/>
  <c r="E110" i="8"/>
  <c r="D110" i="8"/>
  <c r="B110" i="8"/>
  <c r="A110" i="8"/>
  <c r="AJ109" i="8"/>
  <c r="AD109" i="8"/>
  <c r="AC109" i="8"/>
  <c r="AB109" i="8"/>
  <c r="V109" i="8"/>
  <c r="U109" i="8"/>
  <c r="T109" i="8"/>
  <c r="L109" i="8"/>
  <c r="N109" i="8" s="1"/>
  <c r="F109" i="8"/>
  <c r="E109" i="8"/>
  <c r="M109" i="8" s="1"/>
  <c r="D109" i="8"/>
  <c r="C109" i="8"/>
  <c r="B109" i="8"/>
  <c r="A109" i="8"/>
  <c r="AK108" i="8"/>
  <c r="AC108" i="8"/>
  <c r="V108" i="8"/>
  <c r="U108" i="8"/>
  <c r="S108" i="8"/>
  <c r="P108" i="8"/>
  <c r="M108" i="8"/>
  <c r="L108" i="8"/>
  <c r="I108" i="8"/>
  <c r="K108" i="8" s="1"/>
  <c r="G108" i="8"/>
  <c r="F108" i="8"/>
  <c r="E108" i="8"/>
  <c r="J108" i="8" s="1"/>
  <c r="D108" i="8"/>
  <c r="B108" i="8"/>
  <c r="A108" i="8"/>
  <c r="AJ107" i="8"/>
  <c r="AG107" i="8"/>
  <c r="AD107" i="8"/>
  <c r="E107" i="8"/>
  <c r="D107" i="8"/>
  <c r="B107" i="8"/>
  <c r="A107" i="8"/>
  <c r="V106" i="8"/>
  <c r="U106" i="8"/>
  <c r="T106" i="8"/>
  <c r="P106" i="8"/>
  <c r="M106" i="8"/>
  <c r="L106" i="8"/>
  <c r="I106" i="8"/>
  <c r="K106" i="8" s="1"/>
  <c r="G106" i="8"/>
  <c r="F106" i="8"/>
  <c r="E106" i="8"/>
  <c r="J106" i="8" s="1"/>
  <c r="D106" i="8"/>
  <c r="B106" i="8"/>
  <c r="A106" i="8"/>
  <c r="AJ105" i="8"/>
  <c r="AD105" i="8"/>
  <c r="AB105" i="8"/>
  <c r="Y105" i="8"/>
  <c r="Z105" i="8" s="1"/>
  <c r="E105" i="8"/>
  <c r="D105" i="8"/>
  <c r="C105" i="8"/>
  <c r="B105" i="8"/>
  <c r="A105" i="8"/>
  <c r="S104" i="8"/>
  <c r="P104" i="8"/>
  <c r="M104" i="8"/>
  <c r="L104" i="8"/>
  <c r="G104" i="8"/>
  <c r="F104" i="8"/>
  <c r="H104" i="8" s="1"/>
  <c r="E104" i="8"/>
  <c r="D104" i="8"/>
  <c r="B104" i="8"/>
  <c r="A104" i="8"/>
  <c r="E103" i="8"/>
  <c r="U103" i="8" s="1"/>
  <c r="D103" i="8"/>
  <c r="B103" i="8"/>
  <c r="A103" i="8"/>
  <c r="AF102" i="8"/>
  <c r="E102" i="8"/>
  <c r="D102" i="8"/>
  <c r="B102" i="8"/>
  <c r="A102" i="8"/>
  <c r="T101" i="8"/>
  <c r="P101" i="8"/>
  <c r="M101" i="8"/>
  <c r="N101" i="8" s="1"/>
  <c r="E101" i="8"/>
  <c r="L101" i="8" s="1"/>
  <c r="D101" i="8"/>
  <c r="B101" i="8"/>
  <c r="A101" i="8"/>
  <c r="AJ100" i="8"/>
  <c r="AF100" i="8"/>
  <c r="AC100" i="8"/>
  <c r="P100" i="8"/>
  <c r="L100" i="8"/>
  <c r="E100" i="8"/>
  <c r="D100" i="8"/>
  <c r="C100" i="8"/>
  <c r="B100" i="8"/>
  <c r="A100" i="8"/>
  <c r="Y99" i="8"/>
  <c r="Z99" i="8" s="1"/>
  <c r="V99" i="8"/>
  <c r="U99" i="8"/>
  <c r="T99" i="8"/>
  <c r="M99" i="8"/>
  <c r="L99" i="8"/>
  <c r="N99" i="8" s="1"/>
  <c r="F99" i="8"/>
  <c r="E99" i="8"/>
  <c r="D99" i="8"/>
  <c r="B99" i="8"/>
  <c r="A99" i="8"/>
  <c r="AJ98" i="8"/>
  <c r="E98" i="8"/>
  <c r="D98" i="8"/>
  <c r="B98" i="8"/>
  <c r="A98" i="8"/>
  <c r="P97" i="8"/>
  <c r="E97" i="8"/>
  <c r="V97" i="8" s="1"/>
  <c r="D97" i="8"/>
  <c r="B97" i="8"/>
  <c r="A97" i="8"/>
  <c r="V96" i="8"/>
  <c r="S96" i="8"/>
  <c r="L96" i="8"/>
  <c r="I96" i="8"/>
  <c r="G96" i="8"/>
  <c r="E96" i="8"/>
  <c r="M96" i="8" s="1"/>
  <c r="D96" i="8"/>
  <c r="B96" i="8"/>
  <c r="A96" i="8"/>
  <c r="AF95" i="8"/>
  <c r="AD95" i="8"/>
  <c r="P95" i="8"/>
  <c r="E95" i="8"/>
  <c r="V95" i="8" s="1"/>
  <c r="D95" i="8"/>
  <c r="C95" i="8"/>
  <c r="B95" i="8"/>
  <c r="A95" i="8"/>
  <c r="E94" i="8"/>
  <c r="D94" i="8"/>
  <c r="B94" i="8"/>
  <c r="A94" i="8"/>
  <c r="AJ93" i="8"/>
  <c r="AG93" i="8"/>
  <c r="U93" i="8"/>
  <c r="E93" i="8"/>
  <c r="P93" i="8" s="1"/>
  <c r="D93" i="8"/>
  <c r="B93" i="8"/>
  <c r="A93" i="8"/>
  <c r="AI92" i="8"/>
  <c r="V92" i="8"/>
  <c r="T92" i="8"/>
  <c r="S92" i="8"/>
  <c r="P92" i="8"/>
  <c r="M92" i="8"/>
  <c r="G92" i="8"/>
  <c r="F92" i="8"/>
  <c r="H92" i="8" s="1"/>
  <c r="E92" i="8"/>
  <c r="D92" i="8"/>
  <c r="B92" i="8"/>
  <c r="A92" i="8"/>
  <c r="AJ91" i="8"/>
  <c r="AI91" i="8"/>
  <c r="Y91" i="8"/>
  <c r="Z91" i="8" s="1"/>
  <c r="P91" i="8"/>
  <c r="E91" i="8"/>
  <c r="D91" i="8"/>
  <c r="B91" i="8"/>
  <c r="A91" i="8"/>
  <c r="AK90" i="8"/>
  <c r="AC90" i="8"/>
  <c r="V90" i="8"/>
  <c r="U90" i="8"/>
  <c r="S90" i="8"/>
  <c r="P90" i="8"/>
  <c r="M90" i="8"/>
  <c r="L90" i="8"/>
  <c r="G90" i="8"/>
  <c r="F90" i="8"/>
  <c r="H90" i="8" s="1"/>
  <c r="E90" i="8"/>
  <c r="J90" i="8" s="1"/>
  <c r="D90" i="8"/>
  <c r="B90" i="8"/>
  <c r="A90" i="8"/>
  <c r="E89" i="8"/>
  <c r="D89" i="8"/>
  <c r="B89" i="8"/>
  <c r="A89" i="8"/>
  <c r="AK88" i="8"/>
  <c r="AD88" i="8"/>
  <c r="AB88" i="8"/>
  <c r="L88" i="8"/>
  <c r="E88" i="8"/>
  <c r="T88" i="8" s="1"/>
  <c r="D88" i="8"/>
  <c r="B88" i="8"/>
  <c r="A88" i="8"/>
  <c r="Y87" i="8"/>
  <c r="Z87" i="8" s="1"/>
  <c r="P87" i="8"/>
  <c r="M87" i="8"/>
  <c r="F87" i="8"/>
  <c r="E87" i="8"/>
  <c r="L87" i="8" s="1"/>
  <c r="N87" i="8" s="1"/>
  <c r="D87" i="8"/>
  <c r="B87" i="8"/>
  <c r="A87" i="8"/>
  <c r="AF86" i="8"/>
  <c r="U86" i="8"/>
  <c r="S86" i="8"/>
  <c r="P86" i="8"/>
  <c r="F86" i="8"/>
  <c r="E86" i="8"/>
  <c r="D86" i="8"/>
  <c r="B86" i="8"/>
  <c r="A86" i="8"/>
  <c r="E85" i="8"/>
  <c r="U85" i="8" s="1"/>
  <c r="D85" i="8"/>
  <c r="B85" i="8"/>
  <c r="A85" i="8"/>
  <c r="V84" i="8"/>
  <c r="T84" i="8"/>
  <c r="S84" i="8"/>
  <c r="P84" i="8"/>
  <c r="M84" i="8"/>
  <c r="G84" i="8"/>
  <c r="F84" i="8"/>
  <c r="E84" i="8"/>
  <c r="D84" i="8"/>
  <c r="B84" i="8"/>
  <c r="A84" i="8"/>
  <c r="AD83" i="8"/>
  <c r="AC83" i="8"/>
  <c r="AB83" i="8"/>
  <c r="Y83" i="8"/>
  <c r="Z83" i="8" s="1"/>
  <c r="V83" i="8"/>
  <c r="T83" i="8"/>
  <c r="M83" i="8"/>
  <c r="H83" i="8"/>
  <c r="G83" i="8"/>
  <c r="E83" i="8"/>
  <c r="F83" i="8" s="1"/>
  <c r="D83" i="8"/>
  <c r="C83" i="8"/>
  <c r="B83" i="8"/>
  <c r="A83" i="8"/>
  <c r="V82" i="8"/>
  <c r="U82" i="8"/>
  <c r="S82" i="8"/>
  <c r="P82" i="8"/>
  <c r="M82" i="8"/>
  <c r="L82" i="8"/>
  <c r="N82" i="8" s="1"/>
  <c r="I82" i="8"/>
  <c r="K82" i="8" s="1"/>
  <c r="G82" i="8"/>
  <c r="F82" i="8"/>
  <c r="E82" i="8"/>
  <c r="J82" i="8" s="1"/>
  <c r="D82" i="8"/>
  <c r="B82" i="8"/>
  <c r="A82" i="8"/>
  <c r="AI81" i="8"/>
  <c r="AG81" i="8"/>
  <c r="AD81" i="8"/>
  <c r="U81" i="8"/>
  <c r="M81" i="8"/>
  <c r="G81" i="8"/>
  <c r="E81" i="8"/>
  <c r="T81" i="8" s="1"/>
  <c r="D81" i="8"/>
  <c r="B81" i="8"/>
  <c r="A81" i="8"/>
  <c r="E80" i="8"/>
  <c r="D80" i="8"/>
  <c r="B80" i="8"/>
  <c r="A80" i="8"/>
  <c r="AI79" i="8"/>
  <c r="AG79" i="8"/>
  <c r="AD79" i="8"/>
  <c r="AA79" i="8"/>
  <c r="V79" i="8"/>
  <c r="U79" i="8"/>
  <c r="G79" i="8"/>
  <c r="E79" i="8"/>
  <c r="D79" i="8"/>
  <c r="B79" i="8"/>
  <c r="A79" i="8"/>
  <c r="AJ78" i="8"/>
  <c r="AI78" i="8"/>
  <c r="AC78" i="8"/>
  <c r="M78" i="8"/>
  <c r="E78" i="8"/>
  <c r="P78" i="8" s="1"/>
  <c r="D78" i="8"/>
  <c r="B78" i="8"/>
  <c r="A78" i="8"/>
  <c r="AK77" i="8"/>
  <c r="U77" i="8"/>
  <c r="P77" i="8"/>
  <c r="M77" i="8"/>
  <c r="L77" i="8"/>
  <c r="E77" i="8"/>
  <c r="G77" i="8" s="1"/>
  <c r="D77" i="8"/>
  <c r="B77" i="8"/>
  <c r="A77" i="8"/>
  <c r="E76" i="8"/>
  <c r="D76" i="8"/>
  <c r="B76" i="8"/>
  <c r="A76" i="8"/>
  <c r="AD75" i="8"/>
  <c r="AB75" i="8"/>
  <c r="Y75" i="8"/>
  <c r="Z75" i="8" s="1"/>
  <c r="E75" i="8"/>
  <c r="D75" i="8"/>
  <c r="C75" i="8"/>
  <c r="B75" i="8"/>
  <c r="A75" i="8"/>
  <c r="V74" i="8"/>
  <c r="S74" i="8"/>
  <c r="P74" i="8"/>
  <c r="M74" i="8"/>
  <c r="L74" i="8"/>
  <c r="I74" i="8"/>
  <c r="G74" i="8"/>
  <c r="E74" i="8"/>
  <c r="D74" i="8"/>
  <c r="B74" i="8"/>
  <c r="A74" i="8"/>
  <c r="AJ73" i="8"/>
  <c r="P73" i="8"/>
  <c r="G73" i="8"/>
  <c r="E73" i="8"/>
  <c r="D73" i="8"/>
  <c r="B73" i="8"/>
  <c r="A73" i="8"/>
  <c r="AK72" i="8"/>
  <c r="AG72" i="8"/>
  <c r="S72" i="8"/>
  <c r="E72" i="8"/>
  <c r="D72" i="8"/>
  <c r="B72" i="8"/>
  <c r="A72" i="8"/>
  <c r="AJ71" i="8"/>
  <c r="AI71" i="8"/>
  <c r="AG71" i="8"/>
  <c r="E71" i="8"/>
  <c r="T71" i="8" s="1"/>
  <c r="D71" i="8"/>
  <c r="B71" i="8"/>
  <c r="A71" i="8"/>
  <c r="AK70" i="8"/>
  <c r="V70" i="8"/>
  <c r="T70" i="8"/>
  <c r="S70" i="8"/>
  <c r="L70" i="8"/>
  <c r="F70" i="8"/>
  <c r="E70" i="8"/>
  <c r="D70" i="8"/>
  <c r="B70" i="8"/>
  <c r="A70" i="8"/>
  <c r="AK69" i="8"/>
  <c r="AC69" i="8"/>
  <c r="E69" i="8"/>
  <c r="P69" i="8" s="1"/>
  <c r="D69" i="8"/>
  <c r="B69" i="8"/>
  <c r="A69" i="8"/>
  <c r="U68" i="8"/>
  <c r="S68" i="8"/>
  <c r="P68" i="8"/>
  <c r="G68" i="8"/>
  <c r="E68" i="8"/>
  <c r="D68" i="8"/>
  <c r="B68" i="8"/>
  <c r="A68" i="8"/>
  <c r="AG67" i="8"/>
  <c r="AD67" i="8"/>
  <c r="AB67" i="8"/>
  <c r="Y67" i="8"/>
  <c r="Z67" i="8" s="1"/>
  <c r="G67" i="8"/>
  <c r="E67" i="8"/>
  <c r="V67" i="8" s="1"/>
  <c r="D67" i="8"/>
  <c r="C67" i="8"/>
  <c r="B67" i="8"/>
  <c r="A67" i="8"/>
  <c r="AD66" i="8"/>
  <c r="V66" i="8"/>
  <c r="T66" i="8"/>
  <c r="S66" i="8"/>
  <c r="L66" i="8"/>
  <c r="F66" i="8"/>
  <c r="E66" i="8"/>
  <c r="D66" i="8"/>
  <c r="B66" i="8"/>
  <c r="A66" i="8"/>
  <c r="AB65" i="8"/>
  <c r="V65" i="8"/>
  <c r="U65" i="8"/>
  <c r="T65" i="8"/>
  <c r="M65" i="8"/>
  <c r="E65" i="8"/>
  <c r="F65" i="8" s="1"/>
  <c r="D65" i="8"/>
  <c r="B65" i="8"/>
  <c r="A65" i="8"/>
  <c r="AJ64" i="8"/>
  <c r="AC64" i="8"/>
  <c r="V64" i="8"/>
  <c r="I64" i="8"/>
  <c r="E64" i="8"/>
  <c r="S64" i="8" s="1"/>
  <c r="D64" i="8"/>
  <c r="B64" i="8"/>
  <c r="A64" i="8"/>
  <c r="E63" i="8"/>
  <c r="P63" i="8" s="1"/>
  <c r="D63" i="8"/>
  <c r="B63" i="8"/>
  <c r="A63" i="8"/>
  <c r="P62" i="8"/>
  <c r="E62" i="8"/>
  <c r="D62" i="8"/>
  <c r="B62" i="8"/>
  <c r="A62" i="8"/>
  <c r="M61" i="8"/>
  <c r="E61" i="8"/>
  <c r="D61" i="8"/>
  <c r="B61" i="8"/>
  <c r="A61" i="8"/>
  <c r="V60" i="8"/>
  <c r="T60" i="8"/>
  <c r="P60" i="8"/>
  <c r="M60" i="8"/>
  <c r="E60" i="8"/>
  <c r="D60" i="8"/>
  <c r="B60" i="8"/>
  <c r="A60" i="8"/>
  <c r="E59" i="8"/>
  <c r="P59" i="8" s="1"/>
  <c r="D59" i="8"/>
  <c r="B59" i="8"/>
  <c r="A59" i="8"/>
  <c r="AI58" i="8"/>
  <c r="AB58" i="8"/>
  <c r="V58" i="8"/>
  <c r="S58" i="8"/>
  <c r="M58" i="8"/>
  <c r="L58" i="8"/>
  <c r="I58" i="8"/>
  <c r="K58" i="8" s="1"/>
  <c r="G58" i="8"/>
  <c r="E58" i="8"/>
  <c r="J58" i="8" s="1"/>
  <c r="D58" i="8"/>
  <c r="B58" i="8"/>
  <c r="A58" i="8"/>
  <c r="AG57" i="8"/>
  <c r="Y57" i="8"/>
  <c r="Z57" i="8" s="1"/>
  <c r="U57" i="8"/>
  <c r="F57" i="8"/>
  <c r="E57" i="8"/>
  <c r="T57" i="8" s="1"/>
  <c r="D57" i="8"/>
  <c r="C57" i="8"/>
  <c r="B57" i="8"/>
  <c r="A57" i="8"/>
  <c r="AA56" i="8"/>
  <c r="E56" i="8"/>
  <c r="U56" i="8" s="1"/>
  <c r="D56" i="8"/>
  <c r="B56" i="8"/>
  <c r="A56" i="8"/>
  <c r="V55" i="8"/>
  <c r="T55" i="8"/>
  <c r="M55" i="8"/>
  <c r="L55" i="8"/>
  <c r="G55" i="8"/>
  <c r="E55" i="8"/>
  <c r="F55" i="8" s="1"/>
  <c r="D55" i="8"/>
  <c r="B55" i="8"/>
  <c r="A55" i="8"/>
  <c r="V54" i="8"/>
  <c r="U54" i="8"/>
  <c r="T54" i="8"/>
  <c r="M54" i="8"/>
  <c r="I54" i="8"/>
  <c r="K54" i="8" s="1"/>
  <c r="G54" i="8"/>
  <c r="E54" i="8"/>
  <c r="J54" i="8" s="1"/>
  <c r="D54" i="8"/>
  <c r="B54" i="8"/>
  <c r="A54" i="8"/>
  <c r="U53" i="8"/>
  <c r="E53" i="8"/>
  <c r="D53" i="8"/>
  <c r="B53" i="8"/>
  <c r="A53" i="8"/>
  <c r="AG52" i="8"/>
  <c r="AF52" i="8"/>
  <c r="AD52" i="8"/>
  <c r="AC52" i="8"/>
  <c r="V52" i="8"/>
  <c r="U52" i="8"/>
  <c r="T52" i="8"/>
  <c r="I52" i="8"/>
  <c r="E52" i="8"/>
  <c r="D52" i="8"/>
  <c r="C52" i="8"/>
  <c r="B52" i="8"/>
  <c r="A52" i="8"/>
  <c r="M51" i="8"/>
  <c r="E51" i="8"/>
  <c r="G51" i="8" s="1"/>
  <c r="D51" i="8"/>
  <c r="B51" i="8"/>
  <c r="A51" i="8"/>
  <c r="AI50" i="8"/>
  <c r="AF50" i="8"/>
  <c r="AB50" i="8"/>
  <c r="Y50" i="8"/>
  <c r="Z50" i="8" s="1"/>
  <c r="E50" i="8"/>
  <c r="D50" i="8"/>
  <c r="B50" i="8"/>
  <c r="A50" i="8"/>
  <c r="E49" i="8"/>
  <c r="D49" i="8"/>
  <c r="B49" i="8"/>
  <c r="A49" i="8"/>
  <c r="AD48" i="8"/>
  <c r="AB48" i="8"/>
  <c r="Y48" i="8"/>
  <c r="Z48" i="8" s="1"/>
  <c r="E48" i="8"/>
  <c r="J48" i="8" s="1"/>
  <c r="D48" i="8"/>
  <c r="C48" i="8"/>
  <c r="B48" i="8"/>
  <c r="A48" i="8"/>
  <c r="U47" i="8"/>
  <c r="F47" i="8"/>
  <c r="E47" i="8"/>
  <c r="J47" i="8" s="1"/>
  <c r="D47" i="8"/>
  <c r="B47" i="8"/>
  <c r="A47" i="8"/>
  <c r="AB46" i="8"/>
  <c r="Z46" i="8"/>
  <c r="Y46" i="8"/>
  <c r="V46" i="8"/>
  <c r="S46" i="8"/>
  <c r="P46" i="8"/>
  <c r="M46" i="8"/>
  <c r="G46" i="8"/>
  <c r="F46" i="8"/>
  <c r="H46" i="8" s="1"/>
  <c r="E46" i="8"/>
  <c r="D46" i="8"/>
  <c r="B46" i="8"/>
  <c r="A46" i="8"/>
  <c r="V45" i="8"/>
  <c r="E45" i="8"/>
  <c r="P45" i="8" s="1"/>
  <c r="D45" i="8"/>
  <c r="B45" i="8"/>
  <c r="A45" i="8"/>
  <c r="AJ44" i="8"/>
  <c r="AG44" i="8"/>
  <c r="AD44" i="8"/>
  <c r="AB44" i="8"/>
  <c r="Y44" i="8"/>
  <c r="Z44" i="8" s="1"/>
  <c r="E44" i="8"/>
  <c r="S44" i="8" s="1"/>
  <c r="D44" i="8"/>
  <c r="C44" i="8"/>
  <c r="B44" i="8"/>
  <c r="A44" i="8"/>
  <c r="J43" i="8"/>
  <c r="F43" i="8"/>
  <c r="E43" i="8"/>
  <c r="M43" i="8" s="1"/>
  <c r="D43" i="8"/>
  <c r="B43" i="8"/>
  <c r="A43" i="8"/>
  <c r="AF42" i="8"/>
  <c r="AD42" i="8"/>
  <c r="S42" i="8"/>
  <c r="M42" i="8"/>
  <c r="J42" i="8"/>
  <c r="I42" i="8"/>
  <c r="G42" i="8"/>
  <c r="E42" i="8"/>
  <c r="F42" i="8" s="1"/>
  <c r="D42" i="8"/>
  <c r="C42" i="8"/>
  <c r="B42" i="8"/>
  <c r="A42" i="8"/>
  <c r="V41" i="8"/>
  <c r="E41" i="8"/>
  <c r="D41" i="8"/>
  <c r="B41" i="8"/>
  <c r="A41" i="8"/>
  <c r="AJ40" i="8"/>
  <c r="AD40" i="8"/>
  <c r="Y40" i="8"/>
  <c r="Z40" i="8" s="1"/>
  <c r="E40" i="8"/>
  <c r="D40" i="8"/>
  <c r="C40" i="8"/>
  <c r="B40" i="8"/>
  <c r="A40" i="8"/>
  <c r="AA39" i="8"/>
  <c r="Y39" i="8"/>
  <c r="Z39" i="8" s="1"/>
  <c r="E39" i="8"/>
  <c r="M39" i="8" s="1"/>
  <c r="D39" i="8"/>
  <c r="B39" i="8"/>
  <c r="A39" i="8"/>
  <c r="E38" i="8"/>
  <c r="G38" i="8" s="1"/>
  <c r="D38" i="8"/>
  <c r="B38" i="8"/>
  <c r="A38" i="8"/>
  <c r="AK37" i="8"/>
  <c r="AF37" i="8"/>
  <c r="E37" i="8"/>
  <c r="G37" i="8" s="1"/>
  <c r="D37" i="8"/>
  <c r="B37" i="8"/>
  <c r="A37" i="8"/>
  <c r="AG36" i="8"/>
  <c r="E36" i="8"/>
  <c r="G36" i="8" s="1"/>
  <c r="D36" i="8"/>
  <c r="B36" i="8"/>
  <c r="A36" i="8"/>
  <c r="E35" i="8"/>
  <c r="S35" i="8" s="1"/>
  <c r="D35" i="8"/>
  <c r="B35" i="8"/>
  <c r="A35" i="8"/>
  <c r="AH34" i="8"/>
  <c r="AG34" i="8"/>
  <c r="AF34" i="8"/>
  <c r="AD34" i="8"/>
  <c r="AB34" i="8"/>
  <c r="U34" i="8"/>
  <c r="F34" i="8"/>
  <c r="E34" i="8"/>
  <c r="V34" i="8" s="1"/>
  <c r="D34" i="8"/>
  <c r="C34" i="8"/>
  <c r="B34" i="8"/>
  <c r="A34" i="8"/>
  <c r="E33" i="8"/>
  <c r="S33" i="8" s="1"/>
  <c r="D33" i="8"/>
  <c r="B33" i="8"/>
  <c r="A33" i="8"/>
  <c r="AJ32" i="8"/>
  <c r="AD32" i="8"/>
  <c r="J32" i="8"/>
  <c r="E32" i="8"/>
  <c r="D32" i="8"/>
  <c r="C32" i="8"/>
  <c r="B32" i="8"/>
  <c r="A32" i="8"/>
  <c r="E31" i="8"/>
  <c r="D31" i="8"/>
  <c r="B31" i="8"/>
  <c r="A31" i="8"/>
  <c r="V30" i="8"/>
  <c r="P30" i="8"/>
  <c r="G30" i="8"/>
  <c r="E30" i="8"/>
  <c r="J30" i="8" s="1"/>
  <c r="D30" i="8"/>
  <c r="B30" i="8"/>
  <c r="A30" i="8"/>
  <c r="V29" i="8"/>
  <c r="P29" i="8"/>
  <c r="I29" i="8"/>
  <c r="G29" i="8"/>
  <c r="E29" i="8"/>
  <c r="F29" i="8" s="1"/>
  <c r="D29" i="8"/>
  <c r="B29" i="8"/>
  <c r="A29" i="8"/>
  <c r="AG28" i="8"/>
  <c r="V28" i="8"/>
  <c r="S28" i="8"/>
  <c r="I28" i="8"/>
  <c r="G28" i="8"/>
  <c r="E28" i="8"/>
  <c r="M28" i="8" s="1"/>
  <c r="D28" i="8"/>
  <c r="B28" i="8"/>
  <c r="A28" i="8"/>
  <c r="F27" i="8"/>
  <c r="E27" i="8"/>
  <c r="V27" i="8" s="1"/>
  <c r="D27" i="8"/>
  <c r="B27" i="8"/>
  <c r="A27" i="8"/>
  <c r="AC26" i="8"/>
  <c r="Z26" i="8"/>
  <c r="Y26" i="8"/>
  <c r="V26" i="8"/>
  <c r="S26" i="8"/>
  <c r="M26" i="8"/>
  <c r="I26" i="8"/>
  <c r="E26" i="8"/>
  <c r="G26" i="8" s="1"/>
  <c r="D26" i="8"/>
  <c r="C26" i="8"/>
  <c r="B26" i="8"/>
  <c r="A26" i="8"/>
  <c r="E25" i="8"/>
  <c r="B25" i="8"/>
  <c r="A25" i="8"/>
  <c r="AI24" i="8"/>
  <c r="AG24" i="8"/>
  <c r="AD24" i="8"/>
  <c r="P24" i="8"/>
  <c r="E24" i="8"/>
  <c r="D24" i="8"/>
  <c r="B24" i="8"/>
  <c r="A24" i="8"/>
  <c r="AK23" i="8"/>
  <c r="AG23" i="8"/>
  <c r="U23" i="8"/>
  <c r="P23" i="8"/>
  <c r="M23" i="8"/>
  <c r="J23" i="8"/>
  <c r="E23" i="8"/>
  <c r="B23" i="8"/>
  <c r="A23" i="8"/>
  <c r="J22" i="8"/>
  <c r="E22" i="8"/>
  <c r="U22" i="8" s="1"/>
  <c r="B22" i="8"/>
  <c r="A22" i="8"/>
  <c r="S21" i="8"/>
  <c r="I21" i="8"/>
  <c r="F21" i="8"/>
  <c r="E21" i="8"/>
  <c r="J21" i="8" s="1"/>
  <c r="B21" i="8"/>
  <c r="A21" i="8"/>
  <c r="AD20" i="8"/>
  <c r="Y20" i="8"/>
  <c r="Z20" i="8" s="1"/>
  <c r="M20" i="8"/>
  <c r="E20" i="8"/>
  <c r="G20" i="8" s="1"/>
  <c r="D20" i="8"/>
  <c r="A20" i="8"/>
  <c r="AC19" i="8"/>
  <c r="U19" i="8"/>
  <c r="S19" i="8"/>
  <c r="M19" i="8"/>
  <c r="I19" i="8"/>
  <c r="G19" i="8"/>
  <c r="E19" i="8"/>
  <c r="J19" i="8" s="1"/>
  <c r="K19" i="8" s="1"/>
  <c r="D19" i="8"/>
  <c r="B19" i="8"/>
  <c r="A19" i="8"/>
  <c r="V18" i="8"/>
  <c r="E18" i="8"/>
  <c r="C18" i="8"/>
  <c r="B18" i="8"/>
  <c r="A18" i="8"/>
  <c r="AA17" i="8"/>
  <c r="Y17" i="8"/>
  <c r="Z17" i="8" s="1"/>
  <c r="E17" i="8"/>
  <c r="V17" i="8" s="1"/>
  <c r="B17" i="8"/>
  <c r="A17" i="8"/>
  <c r="AA16" i="8"/>
  <c r="U16" i="8"/>
  <c r="E16" i="8"/>
  <c r="B16" i="8"/>
  <c r="A16" i="8"/>
  <c r="S15" i="8"/>
  <c r="E15" i="8"/>
  <c r="A15" i="8"/>
  <c r="V14" i="8"/>
  <c r="S14" i="8"/>
  <c r="M14" i="8"/>
  <c r="I14" i="8"/>
  <c r="E14" i="8"/>
  <c r="G14" i="8" s="1"/>
  <c r="B14" i="8"/>
  <c r="A14" i="8"/>
  <c r="E13" i="8"/>
  <c r="D13" i="8"/>
  <c r="B13" i="8"/>
  <c r="Y12" i="8"/>
  <c r="Z12" i="8" s="1"/>
  <c r="V12" i="8"/>
  <c r="U12" i="8"/>
  <c r="S12" i="8"/>
  <c r="P12" i="8"/>
  <c r="M12" i="8"/>
  <c r="J12" i="8"/>
  <c r="I12" i="8"/>
  <c r="K12" i="8" s="1"/>
  <c r="G12" i="8"/>
  <c r="F12" i="8"/>
  <c r="C12" i="8"/>
  <c r="B12" i="8"/>
  <c r="A12" i="8"/>
  <c r="AK11" i="8"/>
  <c r="AG11" i="8"/>
  <c r="Y11" i="8"/>
  <c r="Z11" i="8" s="1"/>
  <c r="E11" i="8"/>
  <c r="B11" i="8"/>
  <c r="A11" i="8"/>
  <c r="V10" i="8"/>
  <c r="P10" i="8"/>
  <c r="M10" i="8"/>
  <c r="J10" i="8"/>
  <c r="A10" i="8"/>
  <c r="U9" i="8"/>
  <c r="J9" i="8"/>
  <c r="E9" i="8"/>
  <c r="S9" i="8" s="1"/>
  <c r="D9" i="8"/>
  <c r="B9" i="8"/>
  <c r="A9" i="8"/>
  <c r="E8" i="8"/>
  <c r="B8" i="8"/>
  <c r="A8" i="8"/>
  <c r="U7" i="8"/>
  <c r="S7" i="8"/>
  <c r="P7" i="8"/>
  <c r="M7" i="8"/>
  <c r="J7" i="8"/>
  <c r="I7" i="8"/>
  <c r="G7" i="8"/>
  <c r="H7" i="8" s="1"/>
  <c r="F7" i="8"/>
  <c r="A7" i="8"/>
  <c r="D6" i="8"/>
  <c r="B6" i="8"/>
  <c r="A6" i="8"/>
  <c r="E176" i="7"/>
  <c r="D176" i="7"/>
  <c r="C176" i="7"/>
  <c r="B176" i="7"/>
  <c r="A176" i="7"/>
  <c r="E175" i="7"/>
  <c r="D175" i="7"/>
  <c r="B175" i="7"/>
  <c r="A175" i="7"/>
  <c r="E174" i="7"/>
  <c r="D174" i="7"/>
  <c r="C174" i="7"/>
  <c r="B174" i="7"/>
  <c r="A174" i="7"/>
  <c r="E173" i="7"/>
  <c r="D173" i="7"/>
  <c r="C173" i="7"/>
  <c r="B173" i="7"/>
  <c r="A173" i="7"/>
  <c r="E172" i="7"/>
  <c r="D172" i="7"/>
  <c r="C172" i="7"/>
  <c r="B172" i="7"/>
  <c r="A172" i="7"/>
  <c r="E171" i="7"/>
  <c r="D171" i="7"/>
  <c r="C171" i="7"/>
  <c r="B171" i="7"/>
  <c r="A171" i="7"/>
  <c r="E170" i="7"/>
  <c r="D170" i="7"/>
  <c r="C170" i="7"/>
  <c r="B170" i="7"/>
  <c r="A170" i="7"/>
  <c r="E169" i="7"/>
  <c r="D169" i="7"/>
  <c r="C169" i="7"/>
  <c r="B169" i="7"/>
  <c r="A169" i="7"/>
  <c r="E168" i="7"/>
  <c r="D168" i="7"/>
  <c r="B168" i="7"/>
  <c r="A168" i="7"/>
  <c r="E167" i="7"/>
  <c r="D167" i="7"/>
  <c r="B167" i="7"/>
  <c r="A167" i="7"/>
  <c r="E166" i="7"/>
  <c r="D166" i="7"/>
  <c r="C166" i="7"/>
  <c r="B166" i="7"/>
  <c r="A166" i="7"/>
  <c r="E165" i="7"/>
  <c r="D165" i="7"/>
  <c r="B165" i="7"/>
  <c r="A165" i="7"/>
  <c r="H164" i="7"/>
  <c r="E164" i="7"/>
  <c r="D164" i="7"/>
  <c r="B164" i="7"/>
  <c r="A164" i="7"/>
  <c r="E163" i="7"/>
  <c r="D163" i="7"/>
  <c r="B163" i="7"/>
  <c r="A163" i="7"/>
  <c r="E162" i="7"/>
  <c r="D162" i="7"/>
  <c r="C162" i="7"/>
  <c r="B162" i="7"/>
  <c r="A162" i="7"/>
  <c r="E161" i="7"/>
  <c r="D161" i="7"/>
  <c r="B161" i="7"/>
  <c r="A161" i="7"/>
  <c r="E160" i="7"/>
  <c r="D160" i="7"/>
  <c r="B160" i="7"/>
  <c r="A160" i="7"/>
  <c r="E159" i="7"/>
  <c r="D159" i="7"/>
  <c r="B159" i="7"/>
  <c r="A159" i="7"/>
  <c r="E158" i="7"/>
  <c r="D158" i="7"/>
  <c r="B158" i="7"/>
  <c r="A158" i="7"/>
  <c r="F157" i="7"/>
  <c r="E157" i="7"/>
  <c r="D157" i="7"/>
  <c r="C157" i="7"/>
  <c r="B157" i="7"/>
  <c r="A157" i="7"/>
  <c r="E156" i="7"/>
  <c r="D156" i="7"/>
  <c r="B156" i="7"/>
  <c r="A156" i="7"/>
  <c r="E155" i="7"/>
  <c r="D155" i="7"/>
  <c r="B155" i="7"/>
  <c r="A155" i="7"/>
  <c r="G154" i="7"/>
  <c r="E154" i="7"/>
  <c r="D154" i="7"/>
  <c r="B154" i="7"/>
  <c r="A154" i="7"/>
  <c r="E153" i="7"/>
  <c r="D153" i="7"/>
  <c r="B153" i="7"/>
  <c r="A153" i="7"/>
  <c r="J152" i="7"/>
  <c r="E152" i="7"/>
  <c r="D152" i="7"/>
  <c r="B152" i="7"/>
  <c r="A152" i="7"/>
  <c r="E151" i="7"/>
  <c r="D151" i="7"/>
  <c r="B151" i="7"/>
  <c r="A151" i="7"/>
  <c r="E150" i="7"/>
  <c r="D150" i="7"/>
  <c r="B150" i="7"/>
  <c r="A150" i="7"/>
  <c r="E149" i="7"/>
  <c r="D149" i="7"/>
  <c r="B149" i="7"/>
  <c r="A149" i="7"/>
  <c r="P148" i="7"/>
  <c r="J148" i="7"/>
  <c r="E148" i="7"/>
  <c r="D148" i="7"/>
  <c r="C148" i="7"/>
  <c r="B148" i="7"/>
  <c r="A148" i="7"/>
  <c r="E147" i="7"/>
  <c r="D147" i="7"/>
  <c r="B147" i="7"/>
  <c r="A147" i="7"/>
  <c r="F146" i="7"/>
  <c r="E146" i="7"/>
  <c r="D146" i="7"/>
  <c r="B146" i="7"/>
  <c r="A146" i="7"/>
  <c r="F145" i="7"/>
  <c r="E145" i="7"/>
  <c r="D145" i="7"/>
  <c r="B145" i="7"/>
  <c r="A145" i="7"/>
  <c r="E144" i="7"/>
  <c r="D144" i="7"/>
  <c r="B144" i="7"/>
  <c r="A144" i="7"/>
  <c r="F143" i="7"/>
  <c r="E143" i="7"/>
  <c r="D143" i="7"/>
  <c r="B143" i="7"/>
  <c r="A143" i="7"/>
  <c r="I142" i="7"/>
  <c r="E142" i="7"/>
  <c r="D142" i="7"/>
  <c r="C142" i="7"/>
  <c r="B142" i="7"/>
  <c r="A142" i="7"/>
  <c r="I141" i="7"/>
  <c r="F141" i="7"/>
  <c r="E141" i="7"/>
  <c r="D141" i="7"/>
  <c r="C141" i="7"/>
  <c r="B141" i="7"/>
  <c r="A141" i="7"/>
  <c r="E140" i="7"/>
  <c r="D140" i="7"/>
  <c r="B140" i="7"/>
  <c r="A140" i="7"/>
  <c r="E139" i="7"/>
  <c r="D139" i="7"/>
  <c r="C139" i="7"/>
  <c r="B139" i="7"/>
  <c r="A139" i="7"/>
  <c r="E138" i="7"/>
  <c r="D138" i="7"/>
  <c r="B138" i="7"/>
  <c r="A138" i="7"/>
  <c r="E137" i="7"/>
  <c r="D137" i="7"/>
  <c r="B137" i="7"/>
  <c r="A137" i="7"/>
  <c r="E136" i="7"/>
  <c r="D136" i="7"/>
  <c r="B136" i="7"/>
  <c r="A136" i="7"/>
  <c r="E135" i="7"/>
  <c r="D135" i="7"/>
  <c r="B135" i="7"/>
  <c r="A135" i="7"/>
  <c r="E134" i="7"/>
  <c r="D134" i="7"/>
  <c r="B134" i="7"/>
  <c r="A134" i="7"/>
  <c r="F133" i="7"/>
  <c r="E133" i="7"/>
  <c r="D133" i="7"/>
  <c r="C133" i="7"/>
  <c r="B133" i="7"/>
  <c r="A133" i="7"/>
  <c r="E132" i="7"/>
  <c r="D132" i="7"/>
  <c r="B132" i="7"/>
  <c r="A132" i="7"/>
  <c r="E131" i="7"/>
  <c r="D131" i="7"/>
  <c r="C131" i="7"/>
  <c r="B131" i="7"/>
  <c r="A131" i="7"/>
  <c r="E130" i="7"/>
  <c r="D130" i="7"/>
  <c r="B130" i="7"/>
  <c r="A130" i="7"/>
  <c r="F129" i="7"/>
  <c r="E129" i="7"/>
  <c r="D129" i="7"/>
  <c r="B129" i="7"/>
  <c r="A129" i="7"/>
  <c r="E128" i="7"/>
  <c r="D128" i="7"/>
  <c r="B128" i="7"/>
  <c r="A128" i="7"/>
  <c r="E127" i="7"/>
  <c r="D127" i="7"/>
  <c r="B127" i="7"/>
  <c r="A127" i="7"/>
  <c r="E126" i="7"/>
  <c r="D126" i="7"/>
  <c r="B126" i="7"/>
  <c r="A126" i="7"/>
  <c r="J125" i="7"/>
  <c r="I125" i="7"/>
  <c r="E125" i="7"/>
  <c r="D125" i="7"/>
  <c r="B125" i="7"/>
  <c r="A125" i="7"/>
  <c r="I124" i="7"/>
  <c r="E124" i="7"/>
  <c r="D124" i="7"/>
  <c r="C124" i="7"/>
  <c r="B124" i="7"/>
  <c r="A124" i="7"/>
  <c r="E123" i="7"/>
  <c r="D123" i="7"/>
  <c r="B123" i="7"/>
  <c r="A123" i="7"/>
  <c r="E122" i="7"/>
  <c r="D122" i="7"/>
  <c r="B122" i="7"/>
  <c r="A122" i="7"/>
  <c r="G121" i="7"/>
  <c r="F121" i="7"/>
  <c r="E121" i="7"/>
  <c r="D121" i="7"/>
  <c r="B121" i="7"/>
  <c r="A121" i="7"/>
  <c r="G120" i="7"/>
  <c r="F120" i="7"/>
  <c r="E120" i="7"/>
  <c r="D120" i="7"/>
  <c r="B120" i="7"/>
  <c r="A120" i="7"/>
  <c r="E119" i="7"/>
  <c r="D119" i="7"/>
  <c r="B119" i="7"/>
  <c r="A119" i="7"/>
  <c r="E118" i="7"/>
  <c r="D118" i="7"/>
  <c r="B118" i="7"/>
  <c r="A118" i="7"/>
  <c r="E117" i="7"/>
  <c r="D117" i="7"/>
  <c r="B117" i="7"/>
  <c r="A117" i="7"/>
  <c r="I116" i="7"/>
  <c r="E116" i="7"/>
  <c r="D116" i="7"/>
  <c r="C116" i="7"/>
  <c r="B116" i="7"/>
  <c r="A116" i="7"/>
  <c r="E115" i="7"/>
  <c r="D115" i="7"/>
  <c r="B115" i="7"/>
  <c r="A115" i="7"/>
  <c r="E114" i="7"/>
  <c r="D114" i="7"/>
  <c r="B114" i="7"/>
  <c r="A114" i="7"/>
  <c r="H113" i="7"/>
  <c r="F113" i="7"/>
  <c r="E113" i="7"/>
  <c r="D113" i="7"/>
  <c r="B113" i="7"/>
  <c r="A113" i="7"/>
  <c r="E112" i="7"/>
  <c r="D112" i="7"/>
  <c r="B112" i="7"/>
  <c r="A112" i="7"/>
  <c r="E111" i="7"/>
  <c r="D111" i="7"/>
  <c r="B111" i="7"/>
  <c r="A111" i="7"/>
  <c r="E110" i="7"/>
  <c r="D110" i="7"/>
  <c r="B110" i="7"/>
  <c r="A110" i="7"/>
  <c r="J109" i="7"/>
  <c r="I109" i="7"/>
  <c r="F109" i="7"/>
  <c r="E109" i="7"/>
  <c r="D109" i="7"/>
  <c r="C109" i="7"/>
  <c r="B109" i="7"/>
  <c r="A109" i="7"/>
  <c r="I108" i="7"/>
  <c r="E108" i="7"/>
  <c r="D108" i="7"/>
  <c r="B108" i="7"/>
  <c r="A108" i="7"/>
  <c r="E107" i="7"/>
  <c r="D107" i="7"/>
  <c r="B107" i="7"/>
  <c r="A107" i="7"/>
  <c r="E106" i="7"/>
  <c r="D106" i="7"/>
  <c r="B106" i="7"/>
  <c r="A106" i="7"/>
  <c r="E105" i="7"/>
  <c r="D105" i="7"/>
  <c r="C105" i="7"/>
  <c r="B105" i="7"/>
  <c r="A105" i="7"/>
  <c r="E104" i="7"/>
  <c r="D104" i="7"/>
  <c r="B104" i="7"/>
  <c r="A104" i="7"/>
  <c r="F103" i="7"/>
  <c r="E103" i="7"/>
  <c r="D103" i="7"/>
  <c r="B103" i="7"/>
  <c r="A103" i="7"/>
  <c r="E102" i="7"/>
  <c r="D102" i="7"/>
  <c r="B102" i="7"/>
  <c r="A102" i="7"/>
  <c r="E101" i="7"/>
  <c r="D101" i="7"/>
  <c r="B101" i="7"/>
  <c r="A101" i="7"/>
  <c r="I100" i="7"/>
  <c r="F100" i="7"/>
  <c r="E100" i="7"/>
  <c r="D100" i="7"/>
  <c r="C100" i="7"/>
  <c r="B100" i="7"/>
  <c r="A100" i="7"/>
  <c r="E99" i="7"/>
  <c r="D99" i="7"/>
  <c r="B99" i="7"/>
  <c r="A99" i="7"/>
  <c r="E98" i="7"/>
  <c r="D98" i="7"/>
  <c r="B98" i="7"/>
  <c r="A98" i="7"/>
  <c r="E97" i="7"/>
  <c r="D97" i="7"/>
  <c r="B97" i="7"/>
  <c r="A97" i="7"/>
  <c r="E96" i="7"/>
  <c r="D96" i="7"/>
  <c r="B96" i="7"/>
  <c r="A96" i="7"/>
  <c r="J95" i="7"/>
  <c r="P95" i="7" s="1"/>
  <c r="F95" i="7"/>
  <c r="E95" i="7"/>
  <c r="D95" i="7"/>
  <c r="C95" i="7"/>
  <c r="B95" i="7"/>
  <c r="A95" i="7"/>
  <c r="E94" i="7"/>
  <c r="D94" i="7"/>
  <c r="B94" i="7"/>
  <c r="A94" i="7"/>
  <c r="H93" i="7"/>
  <c r="F93" i="7"/>
  <c r="E93" i="7"/>
  <c r="D93" i="7"/>
  <c r="B93" i="7"/>
  <c r="A93" i="7"/>
  <c r="E92" i="7"/>
  <c r="D92" i="7"/>
  <c r="B92" i="7"/>
  <c r="A92" i="7"/>
  <c r="E91" i="7"/>
  <c r="D91" i="7"/>
  <c r="B91" i="7"/>
  <c r="A91" i="7"/>
  <c r="E90" i="7"/>
  <c r="D90" i="7"/>
  <c r="B90" i="7"/>
  <c r="A90" i="7"/>
  <c r="E89" i="7"/>
  <c r="D89" i="7"/>
  <c r="B89" i="7"/>
  <c r="A89" i="7"/>
  <c r="J88" i="7"/>
  <c r="E88" i="7"/>
  <c r="D88" i="7"/>
  <c r="B88" i="7"/>
  <c r="A88" i="7"/>
  <c r="J87" i="7"/>
  <c r="P87" i="7" s="1"/>
  <c r="E87" i="7"/>
  <c r="D87" i="7"/>
  <c r="B87" i="7"/>
  <c r="A87" i="7"/>
  <c r="I86" i="7"/>
  <c r="E86" i="7"/>
  <c r="D86" i="7"/>
  <c r="B86" i="7"/>
  <c r="A86" i="7"/>
  <c r="E85" i="7"/>
  <c r="D85" i="7"/>
  <c r="B85" i="7"/>
  <c r="A85" i="7"/>
  <c r="E84" i="7"/>
  <c r="D84" i="7"/>
  <c r="B84" i="7"/>
  <c r="A84" i="7"/>
  <c r="J83" i="7"/>
  <c r="E83" i="7"/>
  <c r="D83" i="7"/>
  <c r="C83" i="7"/>
  <c r="B83" i="7"/>
  <c r="A83" i="7"/>
  <c r="E82" i="7"/>
  <c r="D82" i="7"/>
  <c r="B82" i="7"/>
  <c r="A82" i="7"/>
  <c r="H81" i="7"/>
  <c r="E81" i="7"/>
  <c r="D81" i="7"/>
  <c r="B81" i="7"/>
  <c r="A81" i="7"/>
  <c r="E80" i="7"/>
  <c r="D80" i="7"/>
  <c r="B80" i="7"/>
  <c r="A80" i="7"/>
  <c r="J79" i="7"/>
  <c r="P79" i="7" s="1"/>
  <c r="G79" i="7"/>
  <c r="E79" i="7"/>
  <c r="D79" i="7"/>
  <c r="B79" i="7"/>
  <c r="A79" i="7"/>
  <c r="G78" i="7"/>
  <c r="E78" i="7"/>
  <c r="D78" i="7"/>
  <c r="B78" i="7"/>
  <c r="A78" i="7"/>
  <c r="E77" i="7"/>
  <c r="D77" i="7"/>
  <c r="B77" i="7"/>
  <c r="A77" i="7"/>
  <c r="E76" i="7"/>
  <c r="D76" i="7"/>
  <c r="B76" i="7"/>
  <c r="A76" i="7"/>
  <c r="J75" i="7"/>
  <c r="E75" i="7"/>
  <c r="D75" i="7"/>
  <c r="C75" i="7"/>
  <c r="B75" i="7"/>
  <c r="A75" i="7"/>
  <c r="E74" i="7"/>
  <c r="D74" i="7"/>
  <c r="B74" i="7"/>
  <c r="A74" i="7"/>
  <c r="E73" i="7"/>
  <c r="D73" i="7"/>
  <c r="B73" i="7"/>
  <c r="A73" i="7"/>
  <c r="E72" i="7"/>
  <c r="D72" i="7"/>
  <c r="B72" i="7"/>
  <c r="A72" i="7"/>
  <c r="J71" i="7"/>
  <c r="P71" i="7" s="1"/>
  <c r="G71" i="7"/>
  <c r="E71" i="7"/>
  <c r="D71" i="7"/>
  <c r="B71" i="7"/>
  <c r="A71" i="7"/>
  <c r="E70" i="7"/>
  <c r="D70" i="7"/>
  <c r="B70" i="7"/>
  <c r="A70" i="7"/>
  <c r="J69" i="7"/>
  <c r="I69" i="7"/>
  <c r="E69" i="7"/>
  <c r="D69" i="7"/>
  <c r="B69" i="7"/>
  <c r="A69" i="7"/>
  <c r="E68" i="7"/>
  <c r="D68" i="7"/>
  <c r="B68" i="7"/>
  <c r="A68" i="7"/>
  <c r="I67" i="7"/>
  <c r="F67" i="7"/>
  <c r="E67" i="7"/>
  <c r="D67" i="7"/>
  <c r="C67" i="7"/>
  <c r="B67" i="7"/>
  <c r="A67" i="7"/>
  <c r="P66" i="7"/>
  <c r="J66" i="7"/>
  <c r="I66" i="7"/>
  <c r="O66" i="7" s="1"/>
  <c r="G66" i="7"/>
  <c r="E66" i="7"/>
  <c r="D66" i="7"/>
  <c r="B66" i="7"/>
  <c r="A66" i="7"/>
  <c r="E65" i="7"/>
  <c r="D65" i="7"/>
  <c r="B65" i="7"/>
  <c r="A65" i="7"/>
  <c r="E64" i="7"/>
  <c r="D64" i="7"/>
  <c r="B64" i="7"/>
  <c r="A64" i="7"/>
  <c r="E63" i="7"/>
  <c r="D63" i="7"/>
  <c r="B63" i="7"/>
  <c r="A63" i="7"/>
  <c r="E62" i="7"/>
  <c r="D62" i="7"/>
  <c r="B62" i="7"/>
  <c r="A62" i="7"/>
  <c r="E61" i="7"/>
  <c r="D61" i="7"/>
  <c r="B61" i="7"/>
  <c r="A61" i="7"/>
  <c r="E60" i="7"/>
  <c r="D60" i="7"/>
  <c r="B60" i="7"/>
  <c r="A60" i="7"/>
  <c r="E59" i="7"/>
  <c r="D59" i="7"/>
  <c r="B59" i="7"/>
  <c r="A59" i="7"/>
  <c r="E58" i="7"/>
  <c r="D58" i="7"/>
  <c r="B58" i="7"/>
  <c r="A58" i="7"/>
  <c r="E57" i="7"/>
  <c r="D57" i="7"/>
  <c r="C57" i="7"/>
  <c r="B57" i="7"/>
  <c r="A57" i="7"/>
  <c r="P56" i="7"/>
  <c r="J56" i="7"/>
  <c r="F56" i="7"/>
  <c r="E56" i="7"/>
  <c r="D56" i="7"/>
  <c r="B56" i="7"/>
  <c r="A56" i="7"/>
  <c r="E55" i="7"/>
  <c r="D55" i="7"/>
  <c r="B55" i="7"/>
  <c r="A55" i="7"/>
  <c r="E54" i="7"/>
  <c r="D54" i="7"/>
  <c r="B54" i="7"/>
  <c r="A54" i="7"/>
  <c r="E53" i="7"/>
  <c r="D53" i="7"/>
  <c r="B53" i="7"/>
  <c r="A53" i="7"/>
  <c r="I52" i="7"/>
  <c r="F52" i="7"/>
  <c r="E52" i="7"/>
  <c r="D52" i="7"/>
  <c r="C52" i="7"/>
  <c r="B52" i="7"/>
  <c r="A52" i="7"/>
  <c r="E51" i="7"/>
  <c r="D51" i="7"/>
  <c r="B51" i="7"/>
  <c r="A51" i="7"/>
  <c r="J50" i="7"/>
  <c r="E50" i="7"/>
  <c r="D50" i="7"/>
  <c r="B50" i="7"/>
  <c r="A50" i="7"/>
  <c r="E49" i="7"/>
  <c r="D49" i="7"/>
  <c r="B49" i="7"/>
  <c r="A49" i="7"/>
  <c r="J48" i="7"/>
  <c r="E48" i="7"/>
  <c r="D48" i="7"/>
  <c r="C48" i="7"/>
  <c r="B48" i="7"/>
  <c r="A48" i="7"/>
  <c r="E47" i="7"/>
  <c r="D47" i="7"/>
  <c r="B47" i="7"/>
  <c r="A47" i="7"/>
  <c r="J46" i="7"/>
  <c r="P46" i="7" s="1"/>
  <c r="H46" i="7"/>
  <c r="E46" i="7"/>
  <c r="D46" i="7"/>
  <c r="B46" i="7"/>
  <c r="A46" i="7"/>
  <c r="E45" i="7"/>
  <c r="D45" i="7"/>
  <c r="B45" i="7"/>
  <c r="A45" i="7"/>
  <c r="J44" i="7"/>
  <c r="P44" i="7" s="1"/>
  <c r="F44" i="7"/>
  <c r="E44" i="7"/>
  <c r="D44" i="7"/>
  <c r="C44" i="7"/>
  <c r="B44" i="7"/>
  <c r="A44" i="7"/>
  <c r="E43" i="7"/>
  <c r="D43" i="7"/>
  <c r="B43" i="7"/>
  <c r="A43" i="7"/>
  <c r="F42" i="7"/>
  <c r="E42" i="7"/>
  <c r="D42" i="7"/>
  <c r="C42" i="7"/>
  <c r="B42" i="7"/>
  <c r="A42" i="7"/>
  <c r="E41" i="7"/>
  <c r="D41" i="7"/>
  <c r="B41" i="7"/>
  <c r="A41" i="7"/>
  <c r="F40" i="7"/>
  <c r="E40" i="7"/>
  <c r="D40" i="7"/>
  <c r="C40" i="7"/>
  <c r="B40" i="7"/>
  <c r="A40" i="7"/>
  <c r="E39" i="7"/>
  <c r="D39" i="7"/>
  <c r="B39" i="7"/>
  <c r="A39" i="7"/>
  <c r="H38" i="7"/>
  <c r="F38" i="7"/>
  <c r="E38" i="7"/>
  <c r="D38" i="7"/>
  <c r="B38" i="7"/>
  <c r="A38" i="7"/>
  <c r="E37" i="7"/>
  <c r="D37" i="7"/>
  <c r="B37" i="7"/>
  <c r="A37" i="7"/>
  <c r="E36" i="7"/>
  <c r="D36" i="7"/>
  <c r="B36" i="7"/>
  <c r="A36" i="7"/>
  <c r="E35" i="7"/>
  <c r="D35" i="7"/>
  <c r="B35" i="7"/>
  <c r="A35" i="7"/>
  <c r="I34" i="7"/>
  <c r="O34" i="7" s="1"/>
  <c r="E34" i="7"/>
  <c r="D34" i="7"/>
  <c r="C34" i="7"/>
  <c r="B34" i="7"/>
  <c r="A34" i="7"/>
  <c r="E33" i="7"/>
  <c r="D33" i="7"/>
  <c r="B33" i="7"/>
  <c r="A33" i="7"/>
  <c r="E32" i="7"/>
  <c r="D32" i="7"/>
  <c r="C32" i="7"/>
  <c r="B32" i="7"/>
  <c r="A32" i="7"/>
  <c r="E31" i="7"/>
  <c r="D31" i="7"/>
  <c r="B31" i="7"/>
  <c r="A31" i="7"/>
  <c r="E30" i="7"/>
  <c r="D30" i="7"/>
  <c r="A30" i="7"/>
  <c r="E29" i="7"/>
  <c r="D29" i="7"/>
  <c r="B29" i="7"/>
  <c r="A29" i="7"/>
  <c r="E28" i="7"/>
  <c r="D28" i="7"/>
  <c r="B28" i="7"/>
  <c r="A28" i="7"/>
  <c r="I27" i="7"/>
  <c r="G27" i="7"/>
  <c r="E27" i="7"/>
  <c r="D27" i="7"/>
  <c r="B27" i="7"/>
  <c r="A27" i="7"/>
  <c r="P26" i="7"/>
  <c r="F26" i="7"/>
  <c r="E26" i="7"/>
  <c r="D26" i="7"/>
  <c r="C26" i="7"/>
  <c r="A26" i="7"/>
  <c r="E25" i="7"/>
  <c r="B25" i="7"/>
  <c r="A25" i="7"/>
  <c r="E24" i="7"/>
  <c r="D24" i="7"/>
  <c r="B24" i="7"/>
  <c r="A24" i="7"/>
  <c r="F23" i="7"/>
  <c r="E23" i="7"/>
  <c r="D23" i="7"/>
  <c r="B23" i="7"/>
  <c r="A23" i="7"/>
  <c r="E22" i="7"/>
  <c r="D22" i="7"/>
  <c r="B22" i="7"/>
  <c r="A22" i="7"/>
  <c r="E21" i="7"/>
  <c r="B21" i="7"/>
  <c r="A21" i="7"/>
  <c r="J20" i="7"/>
  <c r="P20" i="7" s="1"/>
  <c r="H20" i="7"/>
  <c r="E20" i="7"/>
  <c r="D20" i="7"/>
  <c r="B20" i="7"/>
  <c r="A20" i="7"/>
  <c r="E19" i="7"/>
  <c r="D19" i="7"/>
  <c r="B19" i="7"/>
  <c r="A19" i="7"/>
  <c r="P18" i="7"/>
  <c r="F18" i="7"/>
  <c r="E18" i="7"/>
  <c r="D18" i="7"/>
  <c r="C18" i="7"/>
  <c r="A18" i="7"/>
  <c r="E17" i="7"/>
  <c r="B17" i="7"/>
  <c r="A17" i="7"/>
  <c r="E16" i="7"/>
  <c r="D16" i="7"/>
  <c r="B16" i="7"/>
  <c r="A16" i="7"/>
  <c r="F15" i="7"/>
  <c r="E15" i="7"/>
  <c r="D15" i="7"/>
  <c r="B15" i="7"/>
  <c r="A15" i="7"/>
  <c r="F14" i="7"/>
  <c r="E14" i="7"/>
  <c r="D14" i="7"/>
  <c r="A14" i="7"/>
  <c r="E13" i="7"/>
  <c r="D13" i="7"/>
  <c r="B13" i="7"/>
  <c r="A13" i="7"/>
  <c r="J12" i="7"/>
  <c r="E12" i="7"/>
  <c r="D12" i="7"/>
  <c r="C12" i="7"/>
  <c r="B12" i="7"/>
  <c r="A12" i="7"/>
  <c r="J11" i="7"/>
  <c r="E11" i="7"/>
  <c r="B11" i="7"/>
  <c r="A11" i="7"/>
  <c r="E10" i="7"/>
  <c r="D10" i="7"/>
  <c r="A10" i="7"/>
  <c r="E9" i="7"/>
  <c r="D9" i="7"/>
  <c r="B9" i="7"/>
  <c r="A9" i="7"/>
  <c r="E8" i="7"/>
  <c r="D8" i="7"/>
  <c r="B8" i="7"/>
  <c r="A8" i="7"/>
  <c r="E7" i="7"/>
  <c r="A7" i="7"/>
  <c r="D6" i="7"/>
  <c r="A6" i="7"/>
  <c r="E176" i="6"/>
  <c r="D176" i="6"/>
  <c r="C176" i="6"/>
  <c r="B176" i="6"/>
  <c r="A176" i="6"/>
  <c r="E175" i="6"/>
  <c r="D175" i="6"/>
  <c r="B175" i="6"/>
  <c r="A175" i="6"/>
  <c r="W174" i="6"/>
  <c r="E174" i="6"/>
  <c r="D174" i="6"/>
  <c r="C174" i="6"/>
  <c r="B174" i="6"/>
  <c r="A174" i="6"/>
  <c r="E173" i="6"/>
  <c r="D173" i="6"/>
  <c r="C173" i="6"/>
  <c r="B173" i="6"/>
  <c r="A173" i="6"/>
  <c r="E172" i="6"/>
  <c r="D172" i="6"/>
  <c r="C172" i="6"/>
  <c r="B172" i="6"/>
  <c r="A172" i="6"/>
  <c r="E171" i="6"/>
  <c r="D171" i="6"/>
  <c r="C171" i="6"/>
  <c r="B171" i="6"/>
  <c r="A171" i="6"/>
  <c r="E170" i="6"/>
  <c r="D170" i="6"/>
  <c r="C170" i="6"/>
  <c r="B170" i="6"/>
  <c r="A170" i="6"/>
  <c r="E169" i="6"/>
  <c r="D169" i="6"/>
  <c r="C169" i="6"/>
  <c r="B169" i="6"/>
  <c r="A169" i="6"/>
  <c r="E168" i="6"/>
  <c r="D168" i="6"/>
  <c r="B168" i="6"/>
  <c r="A168" i="6"/>
  <c r="E167" i="6"/>
  <c r="D167" i="6"/>
  <c r="B167" i="6"/>
  <c r="A167" i="6"/>
  <c r="E166" i="6"/>
  <c r="D166" i="6"/>
  <c r="C166" i="6"/>
  <c r="B166" i="6"/>
  <c r="A166" i="6"/>
  <c r="E165" i="6"/>
  <c r="D165" i="6"/>
  <c r="B165" i="6"/>
  <c r="A165" i="6"/>
  <c r="E164" i="6"/>
  <c r="D164" i="6"/>
  <c r="B164" i="6"/>
  <c r="A164" i="6"/>
  <c r="E163" i="6"/>
  <c r="D163" i="6"/>
  <c r="B163" i="6"/>
  <c r="A163" i="6"/>
  <c r="E162" i="6"/>
  <c r="D162" i="6"/>
  <c r="C162" i="6"/>
  <c r="B162" i="6"/>
  <c r="A162" i="6"/>
  <c r="E161" i="6"/>
  <c r="D161" i="6"/>
  <c r="B161" i="6"/>
  <c r="A161" i="6"/>
  <c r="E160" i="6"/>
  <c r="D160" i="6"/>
  <c r="B160" i="6"/>
  <c r="A160" i="6"/>
  <c r="E159" i="6"/>
  <c r="D159" i="6"/>
  <c r="B159" i="6"/>
  <c r="A159" i="6"/>
  <c r="E158" i="6"/>
  <c r="D158" i="6"/>
  <c r="B158" i="6"/>
  <c r="A158" i="6"/>
  <c r="S157" i="6"/>
  <c r="G157" i="6"/>
  <c r="H157" i="6" s="1"/>
  <c r="F157" i="6"/>
  <c r="E157" i="6"/>
  <c r="D157" i="6"/>
  <c r="C157" i="6"/>
  <c r="B157" i="6"/>
  <c r="A157" i="6"/>
  <c r="E156" i="6"/>
  <c r="D156" i="6"/>
  <c r="B156" i="6"/>
  <c r="A156" i="6"/>
  <c r="E155" i="6"/>
  <c r="D155" i="6"/>
  <c r="B155" i="6"/>
  <c r="A155" i="6"/>
  <c r="E154" i="6"/>
  <c r="D154" i="6"/>
  <c r="B154" i="6"/>
  <c r="A154" i="6"/>
  <c r="E153" i="6"/>
  <c r="D153" i="6"/>
  <c r="B153" i="6"/>
  <c r="A153" i="6"/>
  <c r="E152" i="6"/>
  <c r="D152" i="6"/>
  <c r="B152" i="6"/>
  <c r="A152" i="6"/>
  <c r="E151" i="6"/>
  <c r="D151" i="6"/>
  <c r="B151" i="6"/>
  <c r="A151" i="6"/>
  <c r="E150" i="6"/>
  <c r="D150" i="6"/>
  <c r="B150" i="6"/>
  <c r="A150" i="6"/>
  <c r="J149" i="6"/>
  <c r="E149" i="6"/>
  <c r="D149" i="6"/>
  <c r="B149" i="6"/>
  <c r="A149" i="6"/>
  <c r="J148" i="6"/>
  <c r="E148" i="6"/>
  <c r="D148" i="6"/>
  <c r="C148" i="6"/>
  <c r="B148" i="6"/>
  <c r="A148" i="6"/>
  <c r="E147" i="6"/>
  <c r="D147" i="6"/>
  <c r="B147" i="6"/>
  <c r="A147" i="6"/>
  <c r="S146" i="6"/>
  <c r="E146" i="6"/>
  <c r="D146" i="6"/>
  <c r="B146" i="6"/>
  <c r="A146" i="6"/>
  <c r="T145" i="6"/>
  <c r="U145" i="6" s="1"/>
  <c r="V145" i="6" s="1"/>
  <c r="S145" i="6"/>
  <c r="O145" i="6"/>
  <c r="E145" i="6"/>
  <c r="D145" i="6"/>
  <c r="B145" i="6"/>
  <c r="A145" i="6"/>
  <c r="E144" i="6"/>
  <c r="D144" i="6"/>
  <c r="B144" i="6"/>
  <c r="A144" i="6"/>
  <c r="E143" i="6"/>
  <c r="D143" i="6"/>
  <c r="B143" i="6"/>
  <c r="A143" i="6"/>
  <c r="W142" i="6"/>
  <c r="E142" i="6"/>
  <c r="D142" i="6"/>
  <c r="C142" i="6"/>
  <c r="B142" i="6"/>
  <c r="A142" i="6"/>
  <c r="W141" i="6"/>
  <c r="S141" i="6"/>
  <c r="J141" i="6"/>
  <c r="E141" i="6"/>
  <c r="D141" i="6"/>
  <c r="C141" i="6"/>
  <c r="B141" i="6"/>
  <c r="A141" i="6"/>
  <c r="E140" i="6"/>
  <c r="D140" i="6"/>
  <c r="B140" i="6"/>
  <c r="A140" i="6"/>
  <c r="S139" i="6"/>
  <c r="J139" i="6"/>
  <c r="E139" i="6"/>
  <c r="D139" i="6"/>
  <c r="C139" i="6"/>
  <c r="B139" i="6"/>
  <c r="A139" i="6"/>
  <c r="E138" i="6"/>
  <c r="D138" i="6"/>
  <c r="B138" i="6"/>
  <c r="A138" i="6"/>
  <c r="E137" i="6"/>
  <c r="D137" i="6"/>
  <c r="B137" i="6"/>
  <c r="A137" i="6"/>
  <c r="E136" i="6"/>
  <c r="D136" i="6"/>
  <c r="B136" i="6"/>
  <c r="A136" i="6"/>
  <c r="E135" i="6"/>
  <c r="D135" i="6"/>
  <c r="B135" i="6"/>
  <c r="A135" i="6"/>
  <c r="E134" i="6"/>
  <c r="D134" i="6"/>
  <c r="B134" i="6"/>
  <c r="A134" i="6"/>
  <c r="S133" i="6"/>
  <c r="J133" i="6"/>
  <c r="E133" i="6"/>
  <c r="D133" i="6"/>
  <c r="C133" i="6"/>
  <c r="B133" i="6"/>
  <c r="A133" i="6"/>
  <c r="E132" i="6"/>
  <c r="D132" i="6"/>
  <c r="B132" i="6"/>
  <c r="A132" i="6"/>
  <c r="J131" i="6"/>
  <c r="E131" i="6"/>
  <c r="D131" i="6"/>
  <c r="C131" i="6"/>
  <c r="B131" i="6"/>
  <c r="A131" i="6"/>
  <c r="E130" i="6"/>
  <c r="D130" i="6"/>
  <c r="B130" i="6"/>
  <c r="A130" i="6"/>
  <c r="J129" i="6"/>
  <c r="E129" i="6"/>
  <c r="D129" i="6"/>
  <c r="B129" i="6"/>
  <c r="A129" i="6"/>
  <c r="T128" i="6"/>
  <c r="U128" i="6" s="1"/>
  <c r="S128" i="6"/>
  <c r="O128" i="6"/>
  <c r="E128" i="6"/>
  <c r="D128" i="6"/>
  <c r="B128" i="6"/>
  <c r="A128" i="6"/>
  <c r="E127" i="6"/>
  <c r="D127" i="6"/>
  <c r="B127" i="6"/>
  <c r="A127" i="6"/>
  <c r="J126" i="6"/>
  <c r="E126" i="6"/>
  <c r="D126" i="6"/>
  <c r="B126" i="6"/>
  <c r="A126" i="6"/>
  <c r="X125" i="6"/>
  <c r="Y125" i="6" s="1"/>
  <c r="W125" i="6"/>
  <c r="O125" i="6"/>
  <c r="E125" i="6"/>
  <c r="D125" i="6"/>
  <c r="B125" i="6"/>
  <c r="A125" i="6"/>
  <c r="S124" i="6"/>
  <c r="J124" i="6"/>
  <c r="F124" i="6"/>
  <c r="E124" i="6"/>
  <c r="D124" i="6"/>
  <c r="C124" i="6"/>
  <c r="B124" i="6"/>
  <c r="A124" i="6"/>
  <c r="E123" i="6"/>
  <c r="D123" i="6"/>
  <c r="B123" i="6"/>
  <c r="A123" i="6"/>
  <c r="E122" i="6"/>
  <c r="D122" i="6"/>
  <c r="B122" i="6"/>
  <c r="A122" i="6"/>
  <c r="O121" i="6"/>
  <c r="E121" i="6"/>
  <c r="D121" i="6"/>
  <c r="B121" i="6"/>
  <c r="A121" i="6"/>
  <c r="E120" i="6"/>
  <c r="D120" i="6"/>
  <c r="B120" i="6"/>
  <c r="A120" i="6"/>
  <c r="E119" i="6"/>
  <c r="D119" i="6"/>
  <c r="B119" i="6"/>
  <c r="A119" i="6"/>
  <c r="E118" i="6"/>
  <c r="D118" i="6"/>
  <c r="B118" i="6"/>
  <c r="A118" i="6"/>
  <c r="E117" i="6"/>
  <c r="D117" i="6"/>
  <c r="B117" i="6"/>
  <c r="A117" i="6"/>
  <c r="W116" i="6"/>
  <c r="J116" i="6"/>
  <c r="F116" i="6"/>
  <c r="E116" i="6"/>
  <c r="G116" i="6" s="1"/>
  <c r="H116" i="6" s="1"/>
  <c r="D116" i="6"/>
  <c r="C116" i="6"/>
  <c r="B116" i="6"/>
  <c r="A116" i="6"/>
  <c r="E115" i="6"/>
  <c r="D115" i="6"/>
  <c r="B115" i="6"/>
  <c r="A115" i="6"/>
  <c r="E114" i="6"/>
  <c r="D114" i="6"/>
  <c r="B114" i="6"/>
  <c r="A114" i="6"/>
  <c r="S113" i="6"/>
  <c r="E113" i="6"/>
  <c r="D113" i="6"/>
  <c r="B113" i="6"/>
  <c r="A113" i="6"/>
  <c r="E112" i="6"/>
  <c r="D112" i="6"/>
  <c r="B112" i="6"/>
  <c r="A112" i="6"/>
  <c r="E111" i="6"/>
  <c r="D111" i="6"/>
  <c r="B111" i="6"/>
  <c r="A111" i="6"/>
  <c r="E110" i="6"/>
  <c r="D110" i="6"/>
  <c r="B110" i="6"/>
  <c r="A110" i="6"/>
  <c r="W109" i="6"/>
  <c r="E109" i="6"/>
  <c r="D109" i="6"/>
  <c r="C109" i="6"/>
  <c r="B109" i="6"/>
  <c r="A109" i="6"/>
  <c r="W108" i="6"/>
  <c r="F108" i="6"/>
  <c r="E108" i="6"/>
  <c r="G108" i="6" s="1"/>
  <c r="H108" i="6" s="1"/>
  <c r="D108" i="6"/>
  <c r="B108" i="6"/>
  <c r="A108" i="6"/>
  <c r="E107" i="6"/>
  <c r="D107" i="6"/>
  <c r="B107" i="6"/>
  <c r="A107" i="6"/>
  <c r="E106" i="6"/>
  <c r="D106" i="6"/>
  <c r="B106" i="6"/>
  <c r="A106" i="6"/>
  <c r="E105" i="6"/>
  <c r="D105" i="6"/>
  <c r="C105" i="6"/>
  <c r="B105" i="6"/>
  <c r="A105" i="6"/>
  <c r="E104" i="6"/>
  <c r="D104" i="6"/>
  <c r="B104" i="6"/>
  <c r="A104" i="6"/>
  <c r="S103" i="6"/>
  <c r="E103" i="6"/>
  <c r="D103" i="6"/>
  <c r="B103" i="6"/>
  <c r="A103" i="6"/>
  <c r="W102" i="6"/>
  <c r="E102" i="6"/>
  <c r="D102" i="6"/>
  <c r="B102" i="6"/>
  <c r="A102" i="6"/>
  <c r="E101" i="6"/>
  <c r="D101" i="6"/>
  <c r="B101" i="6"/>
  <c r="A101" i="6"/>
  <c r="S100" i="6"/>
  <c r="E100" i="6"/>
  <c r="D100" i="6"/>
  <c r="C100" i="6"/>
  <c r="B100" i="6"/>
  <c r="A100" i="6"/>
  <c r="J99" i="6"/>
  <c r="E99" i="6"/>
  <c r="D99" i="6"/>
  <c r="B99" i="6"/>
  <c r="A99" i="6"/>
  <c r="O98" i="6"/>
  <c r="F98" i="6"/>
  <c r="E98" i="6"/>
  <c r="G98" i="6" s="1"/>
  <c r="H98" i="6" s="1"/>
  <c r="D98" i="6"/>
  <c r="B98" i="6"/>
  <c r="A98" i="6"/>
  <c r="J97" i="6"/>
  <c r="E97" i="6"/>
  <c r="D97" i="6"/>
  <c r="B97" i="6"/>
  <c r="A97" i="6"/>
  <c r="E96" i="6"/>
  <c r="D96" i="6"/>
  <c r="B96" i="6"/>
  <c r="A96" i="6"/>
  <c r="W95" i="6"/>
  <c r="S95" i="6"/>
  <c r="F95" i="6"/>
  <c r="E95" i="6"/>
  <c r="G95" i="6" s="1"/>
  <c r="H95" i="6" s="1"/>
  <c r="I95" i="6" s="1"/>
  <c r="D95" i="6"/>
  <c r="C95" i="6"/>
  <c r="B95" i="6"/>
  <c r="A95" i="6"/>
  <c r="E94" i="6"/>
  <c r="D94" i="6"/>
  <c r="B94" i="6"/>
  <c r="A94" i="6"/>
  <c r="S93" i="6"/>
  <c r="E93" i="6"/>
  <c r="D93" i="6"/>
  <c r="B93" i="6"/>
  <c r="A93" i="6"/>
  <c r="S92" i="6"/>
  <c r="E92" i="6"/>
  <c r="D92" i="6"/>
  <c r="B92" i="6"/>
  <c r="A92" i="6"/>
  <c r="E91" i="6"/>
  <c r="D91" i="6"/>
  <c r="B91" i="6"/>
  <c r="A91" i="6"/>
  <c r="S90" i="6"/>
  <c r="E90" i="6"/>
  <c r="D90" i="6"/>
  <c r="B90" i="6"/>
  <c r="A90" i="6"/>
  <c r="E89" i="6"/>
  <c r="D89" i="6"/>
  <c r="B89" i="6"/>
  <c r="A89" i="6"/>
  <c r="W88" i="6"/>
  <c r="E88" i="6"/>
  <c r="D88" i="6"/>
  <c r="B88" i="6"/>
  <c r="A88" i="6"/>
  <c r="J87" i="6"/>
  <c r="E87" i="6"/>
  <c r="D87" i="6"/>
  <c r="B87" i="6"/>
  <c r="A87" i="6"/>
  <c r="X86" i="6"/>
  <c r="Y86" i="6" s="1"/>
  <c r="W86" i="6"/>
  <c r="O86" i="6"/>
  <c r="E86" i="6"/>
  <c r="D86" i="6"/>
  <c r="B86" i="6"/>
  <c r="A86" i="6"/>
  <c r="E85" i="6"/>
  <c r="D85" i="6"/>
  <c r="B85" i="6"/>
  <c r="A85" i="6"/>
  <c r="E84" i="6"/>
  <c r="D84" i="6"/>
  <c r="B84" i="6"/>
  <c r="A84" i="6"/>
  <c r="E83" i="6"/>
  <c r="D83" i="6"/>
  <c r="C83" i="6"/>
  <c r="B83" i="6"/>
  <c r="A83" i="6"/>
  <c r="E82" i="6"/>
  <c r="D82" i="6"/>
  <c r="B82" i="6"/>
  <c r="A82" i="6"/>
  <c r="S81" i="6"/>
  <c r="E81" i="6"/>
  <c r="D81" i="6"/>
  <c r="B81" i="6"/>
  <c r="A81" i="6"/>
  <c r="E80" i="6"/>
  <c r="D80" i="6"/>
  <c r="B80" i="6"/>
  <c r="A80" i="6"/>
  <c r="U79" i="6"/>
  <c r="V79" i="6" s="1"/>
  <c r="T79" i="6"/>
  <c r="S79" i="6"/>
  <c r="O79" i="6"/>
  <c r="E79" i="6"/>
  <c r="D79" i="6"/>
  <c r="B79" i="6"/>
  <c r="A79" i="6"/>
  <c r="S78" i="6"/>
  <c r="E78" i="6"/>
  <c r="D78" i="6"/>
  <c r="B78" i="6"/>
  <c r="A78" i="6"/>
  <c r="E77" i="6"/>
  <c r="D77" i="6"/>
  <c r="B77" i="6"/>
  <c r="A77" i="6"/>
  <c r="E76" i="6"/>
  <c r="D76" i="6"/>
  <c r="B76" i="6"/>
  <c r="A76" i="6"/>
  <c r="J75" i="6"/>
  <c r="E75" i="6"/>
  <c r="D75" i="6"/>
  <c r="C75" i="6"/>
  <c r="B75" i="6"/>
  <c r="A75" i="6"/>
  <c r="E74" i="6"/>
  <c r="D74" i="6"/>
  <c r="B74" i="6"/>
  <c r="A74" i="6"/>
  <c r="E73" i="6"/>
  <c r="D73" i="6"/>
  <c r="B73" i="6"/>
  <c r="A73" i="6"/>
  <c r="S72" i="6"/>
  <c r="E72" i="6"/>
  <c r="D72" i="6"/>
  <c r="B72" i="6"/>
  <c r="A72" i="6"/>
  <c r="S71" i="6"/>
  <c r="E71" i="6"/>
  <c r="D71" i="6"/>
  <c r="B71" i="6"/>
  <c r="A71" i="6"/>
  <c r="E70" i="6"/>
  <c r="D70" i="6"/>
  <c r="B70" i="6"/>
  <c r="A70" i="6"/>
  <c r="W69" i="6"/>
  <c r="S69" i="6"/>
  <c r="J69" i="6"/>
  <c r="E69" i="6"/>
  <c r="D69" i="6"/>
  <c r="B69" i="6"/>
  <c r="A69" i="6"/>
  <c r="E68" i="6"/>
  <c r="D68" i="6"/>
  <c r="B68" i="6"/>
  <c r="A68" i="6"/>
  <c r="W67" i="6"/>
  <c r="S67" i="6"/>
  <c r="J67" i="6"/>
  <c r="E67" i="6"/>
  <c r="D67" i="6"/>
  <c r="C67" i="6"/>
  <c r="B67" i="6"/>
  <c r="A67" i="6"/>
  <c r="J66" i="6"/>
  <c r="E66" i="6"/>
  <c r="D66" i="6"/>
  <c r="B66" i="6"/>
  <c r="A66" i="6"/>
  <c r="E65" i="6"/>
  <c r="D65" i="6"/>
  <c r="B65" i="6"/>
  <c r="A65" i="6"/>
  <c r="E64" i="6"/>
  <c r="D64" i="6"/>
  <c r="B64" i="6"/>
  <c r="A64" i="6"/>
  <c r="E63" i="6"/>
  <c r="D63" i="6"/>
  <c r="B63" i="6"/>
  <c r="A63" i="6"/>
  <c r="F62" i="6"/>
  <c r="E62" i="6"/>
  <c r="G62" i="6" s="1"/>
  <c r="H62" i="6" s="1"/>
  <c r="I62" i="6" s="1"/>
  <c r="D62" i="6"/>
  <c r="B62" i="6"/>
  <c r="A62" i="6"/>
  <c r="E61" i="6"/>
  <c r="D61" i="6"/>
  <c r="B61" i="6"/>
  <c r="A61" i="6"/>
  <c r="O60" i="6"/>
  <c r="E60" i="6"/>
  <c r="D60" i="6"/>
  <c r="B60" i="6"/>
  <c r="A60" i="6"/>
  <c r="E59" i="6"/>
  <c r="D59" i="6"/>
  <c r="B59" i="6"/>
  <c r="A59" i="6"/>
  <c r="E58" i="6"/>
  <c r="D58" i="6"/>
  <c r="B58" i="6"/>
  <c r="A58" i="6"/>
  <c r="F57" i="6"/>
  <c r="E57" i="6"/>
  <c r="G57" i="6" s="1"/>
  <c r="H57" i="6" s="1"/>
  <c r="I57" i="6" s="1"/>
  <c r="D57" i="6"/>
  <c r="C57" i="6"/>
  <c r="B57" i="6"/>
  <c r="A57" i="6"/>
  <c r="S56" i="6"/>
  <c r="E56" i="6"/>
  <c r="D56" i="6"/>
  <c r="B56" i="6"/>
  <c r="A56" i="6"/>
  <c r="E55" i="6"/>
  <c r="D55" i="6"/>
  <c r="B55" i="6"/>
  <c r="A55" i="6"/>
  <c r="E54" i="6"/>
  <c r="D54" i="6"/>
  <c r="B54" i="6"/>
  <c r="A54" i="6"/>
  <c r="E53" i="6"/>
  <c r="D53" i="6"/>
  <c r="B53" i="6"/>
  <c r="A53" i="6"/>
  <c r="W52" i="6"/>
  <c r="S52" i="6"/>
  <c r="J52" i="6"/>
  <c r="E52" i="6"/>
  <c r="D52" i="6"/>
  <c r="C52" i="6"/>
  <c r="B52" i="6"/>
  <c r="A52" i="6"/>
  <c r="E51" i="6"/>
  <c r="D51" i="6"/>
  <c r="B51" i="6"/>
  <c r="A51" i="6"/>
  <c r="F50" i="6"/>
  <c r="E50" i="6"/>
  <c r="G50" i="6" s="1"/>
  <c r="H50" i="6" s="1"/>
  <c r="I50" i="6" s="1"/>
  <c r="D50" i="6"/>
  <c r="B50" i="6"/>
  <c r="A50" i="6"/>
  <c r="E49" i="6"/>
  <c r="D49" i="6"/>
  <c r="B49" i="6"/>
  <c r="A49" i="6"/>
  <c r="S48" i="6"/>
  <c r="E48" i="6"/>
  <c r="D48" i="6"/>
  <c r="C48" i="6"/>
  <c r="B48" i="6"/>
  <c r="A48" i="6"/>
  <c r="E47" i="6"/>
  <c r="D47" i="6"/>
  <c r="B47" i="6"/>
  <c r="A47" i="6"/>
  <c r="J46" i="6"/>
  <c r="E46" i="6"/>
  <c r="D46" i="6"/>
  <c r="B46" i="6"/>
  <c r="A46" i="6"/>
  <c r="E45" i="6"/>
  <c r="D45" i="6"/>
  <c r="B45" i="6"/>
  <c r="A45" i="6"/>
  <c r="S44" i="6"/>
  <c r="J44" i="6"/>
  <c r="E44" i="6"/>
  <c r="D44" i="6"/>
  <c r="C44" i="6"/>
  <c r="B44" i="6"/>
  <c r="A44" i="6"/>
  <c r="E43" i="6"/>
  <c r="D43" i="6"/>
  <c r="B43" i="6"/>
  <c r="A43" i="6"/>
  <c r="S42" i="6"/>
  <c r="J42" i="6"/>
  <c r="F42" i="6"/>
  <c r="E42" i="6"/>
  <c r="G42" i="6" s="1"/>
  <c r="H42" i="6" s="1"/>
  <c r="I42" i="6" s="1"/>
  <c r="D42" i="6"/>
  <c r="C42" i="6"/>
  <c r="B42" i="6"/>
  <c r="A42" i="6"/>
  <c r="E41" i="6"/>
  <c r="D41" i="6"/>
  <c r="B41" i="6"/>
  <c r="A41" i="6"/>
  <c r="S40" i="6"/>
  <c r="E40" i="6"/>
  <c r="D40" i="6"/>
  <c r="C40" i="6"/>
  <c r="B40" i="6"/>
  <c r="A40" i="6"/>
  <c r="E39" i="6"/>
  <c r="D39" i="6"/>
  <c r="B39" i="6"/>
  <c r="A39" i="6"/>
  <c r="T38" i="6"/>
  <c r="U38" i="6" s="1"/>
  <c r="S38" i="6"/>
  <c r="O38" i="6"/>
  <c r="E38" i="6"/>
  <c r="D38" i="6"/>
  <c r="B38" i="6"/>
  <c r="A38" i="6"/>
  <c r="E37" i="6"/>
  <c r="D37" i="6"/>
  <c r="B37" i="6"/>
  <c r="A37" i="6"/>
  <c r="E36" i="6"/>
  <c r="D36" i="6"/>
  <c r="B36" i="6"/>
  <c r="A36" i="6"/>
  <c r="E35" i="6"/>
  <c r="D35" i="6"/>
  <c r="B35" i="6"/>
  <c r="A35" i="6"/>
  <c r="S34" i="6"/>
  <c r="J34" i="6"/>
  <c r="G34" i="6"/>
  <c r="H34" i="6" s="1"/>
  <c r="I34" i="6" s="1"/>
  <c r="E34" i="6"/>
  <c r="D34" i="6"/>
  <c r="C34" i="6"/>
  <c r="B34" i="6"/>
  <c r="A34" i="6"/>
  <c r="E33" i="6"/>
  <c r="D33" i="6"/>
  <c r="B33" i="6"/>
  <c r="A33" i="6"/>
  <c r="S32" i="6"/>
  <c r="J32" i="6"/>
  <c r="E32" i="6"/>
  <c r="G32" i="6" s="1"/>
  <c r="H32" i="6" s="1"/>
  <c r="I32" i="6" s="1"/>
  <c r="D32" i="6"/>
  <c r="C32" i="6"/>
  <c r="B32" i="6"/>
  <c r="A32" i="6"/>
  <c r="F31" i="6"/>
  <c r="E31" i="6"/>
  <c r="G31" i="6" s="1"/>
  <c r="H31" i="6" s="1"/>
  <c r="I31" i="6" s="1"/>
  <c r="D31" i="6"/>
  <c r="B31" i="6"/>
  <c r="A31" i="6"/>
  <c r="E30" i="6"/>
  <c r="D30" i="6"/>
  <c r="B30" i="6"/>
  <c r="A30" i="6"/>
  <c r="E29" i="6"/>
  <c r="D29" i="6"/>
  <c r="B29" i="6"/>
  <c r="A29" i="6"/>
  <c r="E28" i="6"/>
  <c r="D28" i="6"/>
  <c r="B28" i="6"/>
  <c r="A28" i="6"/>
  <c r="X27" i="6"/>
  <c r="Y27" i="6" s="1"/>
  <c r="Z27" i="6" s="1"/>
  <c r="W27" i="6"/>
  <c r="O27" i="6"/>
  <c r="E27" i="6"/>
  <c r="D27" i="6"/>
  <c r="B27" i="6"/>
  <c r="A27" i="6"/>
  <c r="S26" i="6"/>
  <c r="J26" i="6"/>
  <c r="H26" i="6"/>
  <c r="I26" i="6" s="1"/>
  <c r="E26" i="6"/>
  <c r="G26" i="6" s="1"/>
  <c r="D26" i="6"/>
  <c r="C26" i="6"/>
  <c r="B26" i="6"/>
  <c r="A26" i="6"/>
  <c r="E25" i="6"/>
  <c r="D25" i="6"/>
  <c r="B25" i="6"/>
  <c r="A25" i="6"/>
  <c r="S24" i="6"/>
  <c r="E24" i="6"/>
  <c r="D24" i="6"/>
  <c r="B24" i="6"/>
  <c r="A24" i="6"/>
  <c r="O23" i="6"/>
  <c r="E23" i="6"/>
  <c r="D23" i="6"/>
  <c r="A23" i="6"/>
  <c r="E22" i="6"/>
  <c r="D22" i="6"/>
  <c r="B22" i="6"/>
  <c r="A22" i="6"/>
  <c r="E21" i="6"/>
  <c r="D21" i="6"/>
  <c r="A21" i="6"/>
  <c r="W20" i="6"/>
  <c r="E20" i="6"/>
  <c r="D20" i="6"/>
  <c r="B20" i="6"/>
  <c r="A20" i="6"/>
  <c r="E19" i="6"/>
  <c r="D19" i="6"/>
  <c r="A19" i="6"/>
  <c r="W18" i="6"/>
  <c r="F18" i="6"/>
  <c r="E18" i="6"/>
  <c r="G18" i="6" s="1"/>
  <c r="H18" i="6" s="1"/>
  <c r="I18" i="6" s="1"/>
  <c r="D18" i="6"/>
  <c r="C18" i="6"/>
  <c r="B18" i="6"/>
  <c r="A18" i="6"/>
  <c r="J17" i="6"/>
  <c r="E17" i="6"/>
  <c r="D17" i="6"/>
  <c r="B17" i="6"/>
  <c r="A17" i="6"/>
  <c r="P16" i="6"/>
  <c r="Q16" i="6" s="1"/>
  <c r="O16" i="6"/>
  <c r="J16" i="6"/>
  <c r="E16" i="6"/>
  <c r="B16" i="6"/>
  <c r="A16" i="6"/>
  <c r="W15" i="6"/>
  <c r="E15" i="6"/>
  <c r="D15" i="6"/>
  <c r="B15" i="6"/>
  <c r="A15" i="6"/>
  <c r="E14" i="6"/>
  <c r="B14" i="6"/>
  <c r="A14" i="6"/>
  <c r="E13" i="6"/>
  <c r="D13" i="6"/>
  <c r="B13" i="6"/>
  <c r="A13" i="6"/>
  <c r="W12" i="6"/>
  <c r="J12" i="6"/>
  <c r="E12" i="6"/>
  <c r="C12" i="6"/>
  <c r="B12" i="6"/>
  <c r="A12" i="6"/>
  <c r="O11" i="6"/>
  <c r="E11" i="6"/>
  <c r="D11" i="6"/>
  <c r="B11" i="6"/>
  <c r="A11" i="6"/>
  <c r="E10" i="6"/>
  <c r="B10" i="6"/>
  <c r="A10" i="6"/>
  <c r="E9" i="6"/>
  <c r="D9" i="6"/>
  <c r="B9" i="6"/>
  <c r="E8" i="6"/>
  <c r="B8" i="6"/>
  <c r="A8" i="6"/>
  <c r="E7" i="6"/>
  <c r="D7" i="6"/>
  <c r="A7" i="6"/>
  <c r="D6" i="6"/>
  <c r="B6" i="6"/>
  <c r="A6" i="6"/>
  <c r="A95" i="5" a="1"/>
  <c r="A95" i="5" s="1"/>
  <c r="A94" i="5" a="1"/>
  <c r="A94" i="5" s="1"/>
  <c r="A93" i="5" a="1"/>
  <c r="A93" i="5" s="1"/>
  <c r="A92" i="5" a="1"/>
  <c r="A92" i="5" s="1"/>
  <c r="D92" i="5" s="1"/>
  <c r="A91" i="5" a="1"/>
  <c r="A91" i="5" s="1"/>
  <c r="A90" i="5" a="1"/>
  <c r="A90" i="5" s="1"/>
  <c r="E90" i="5" s="1"/>
  <c r="A89" i="5" a="1"/>
  <c r="A89" i="5" s="1"/>
  <c r="A88" i="5" a="1"/>
  <c r="A88" i="5" s="1"/>
  <c r="D88" i="5" s="1"/>
  <c r="A87" i="5" a="1"/>
  <c r="A87" i="5" s="1"/>
  <c r="D87" i="5" s="1"/>
  <c r="A86" i="5" a="1"/>
  <c r="A86" i="5" s="1"/>
  <c r="A85" i="5" a="1"/>
  <c r="A85" i="5" s="1"/>
  <c r="B85" i="5" s="1"/>
  <c r="T85" i="5" s="1"/>
  <c r="A84" i="5" a="1"/>
  <c r="A84" i="5" s="1"/>
  <c r="A83" i="5" a="1"/>
  <c r="A83" i="5" s="1"/>
  <c r="E83" i="5" s="1"/>
  <c r="A82" i="5" a="1"/>
  <c r="A82" i="5" s="1"/>
  <c r="A81" i="5" a="1"/>
  <c r="A81" i="5" s="1"/>
  <c r="A80" i="5" a="1"/>
  <c r="A80" i="5" s="1"/>
  <c r="B80" i="5" s="1"/>
  <c r="T80" i="5" s="1"/>
  <c r="A79" i="5" a="1"/>
  <c r="A79" i="5" s="1"/>
  <c r="B79" i="5" s="1"/>
  <c r="A78" i="5" a="1"/>
  <c r="A78" i="5" s="1"/>
  <c r="D78" i="5" s="1"/>
  <c r="A77" i="5" a="1"/>
  <c r="A77" i="5" s="1"/>
  <c r="E77" i="5" s="1"/>
  <c r="A76" i="5" a="1"/>
  <c r="A76" i="5" s="1"/>
  <c r="D76" i="5" s="1"/>
  <c r="A75" i="5" a="1"/>
  <c r="A75" i="5" s="1"/>
  <c r="D75" i="5" s="1"/>
  <c r="A74" i="5" a="1"/>
  <c r="A74" i="5" s="1"/>
  <c r="B74" i="5" s="1"/>
  <c r="A73" i="5" a="1"/>
  <c r="A73" i="5" s="1"/>
  <c r="E73" i="5" s="1"/>
  <c r="A72" i="5" a="1"/>
  <c r="A72" i="5" s="1"/>
  <c r="B72" i="5" s="1"/>
  <c r="A71" i="5" a="1"/>
  <c r="A71" i="5" s="1"/>
  <c r="D71" i="5" s="1"/>
  <c r="A70" i="5" a="1"/>
  <c r="A70" i="5" s="1"/>
  <c r="A69" i="5" a="1"/>
  <c r="A69" i="5"/>
  <c r="B69" i="5" s="1"/>
  <c r="A68" i="5" a="1"/>
  <c r="A68" i="5" s="1"/>
  <c r="A67" i="5" a="1"/>
  <c r="A67" i="5" s="1"/>
  <c r="A66" i="5" a="1"/>
  <c r="A66" i="5" s="1"/>
  <c r="D66" i="5" s="1"/>
  <c r="A65" i="5" a="1"/>
  <c r="A65" i="5" s="1"/>
  <c r="A64" i="5" a="1"/>
  <c r="A64" i="5" s="1"/>
  <c r="B64" i="5" s="1"/>
  <c r="A63" i="5" a="1"/>
  <c r="A63" i="5" s="1"/>
  <c r="A62" i="5" a="1"/>
  <c r="A62" i="5" s="1"/>
  <c r="D62" i="5" s="1"/>
  <c r="A61" i="5" a="1"/>
  <c r="A61" i="5" s="1"/>
  <c r="E61" i="5" s="1"/>
  <c r="A60" i="5" a="1"/>
  <c r="A60" i="5" s="1"/>
  <c r="A59" i="5" a="1"/>
  <c r="A59" i="5" s="1"/>
  <c r="A58" i="5" a="1"/>
  <c r="A58" i="5" s="1"/>
  <c r="E58" i="5" s="1"/>
  <c r="A57" i="5" a="1"/>
  <c r="A57" i="5" s="1"/>
  <c r="E57" i="5" s="1"/>
  <c r="A56" i="5" a="1"/>
  <c r="A56" i="5" s="1"/>
  <c r="A55" i="5" a="1"/>
  <c r="A55" i="5"/>
  <c r="D55" i="5" s="1"/>
  <c r="A54" i="5" a="1"/>
  <c r="A54" i="5" s="1"/>
  <c r="A53" i="5" a="1"/>
  <c r="A53" i="5" s="1"/>
  <c r="A52" i="5" a="1"/>
  <c r="A52" i="5" s="1"/>
  <c r="E52" i="5" s="1"/>
  <c r="A51" i="5" a="1"/>
  <c r="A51" i="5" s="1"/>
  <c r="A50" i="5" a="1"/>
  <c r="A50" i="5" s="1"/>
  <c r="A49" i="5" a="1"/>
  <c r="A49" i="5" s="1"/>
  <c r="A48" i="5" a="1"/>
  <c r="A48" i="5" s="1"/>
  <c r="A47" i="5" a="1"/>
  <c r="A47" i="5" s="1"/>
  <c r="A46" i="5" a="1"/>
  <c r="A46" i="5" s="1"/>
  <c r="A45" i="5" a="1"/>
  <c r="A45" i="5" s="1"/>
  <c r="E45" i="5" s="1"/>
  <c r="A44" i="5" a="1"/>
  <c r="A44" i="5" s="1"/>
  <c r="D44" i="5" s="1"/>
  <c r="A43" i="5" a="1"/>
  <c r="A43" i="5" s="1"/>
  <c r="A42" i="5" a="1"/>
  <c r="A42" i="5" s="1"/>
  <c r="D42" i="5" s="1"/>
  <c r="A41" i="5" a="1"/>
  <c r="A41" i="5" s="1"/>
  <c r="A40" i="5" a="1"/>
  <c r="A40" i="5" s="1"/>
  <c r="A39" i="5" a="1"/>
  <c r="A39" i="5" s="1"/>
  <c r="A38" i="5" a="1"/>
  <c r="A38" i="5" s="1"/>
  <c r="B38" i="5" s="1"/>
  <c r="A37" i="5" a="1"/>
  <c r="A37" i="5" s="1"/>
  <c r="A36" i="5" a="1"/>
  <c r="A36" i="5" s="1"/>
  <c r="A35" i="5" a="1"/>
  <c r="A35" i="5"/>
  <c r="D35" i="5" s="1"/>
  <c r="A34" i="5" a="1"/>
  <c r="A34" i="5" s="1"/>
  <c r="A33" i="5" a="1"/>
  <c r="A33" i="5" s="1"/>
  <c r="D33" i="5" s="1"/>
  <c r="A32" i="5" a="1"/>
  <c r="A32" i="5" s="1"/>
  <c r="A31" i="5" a="1"/>
  <c r="A31" i="5" s="1"/>
  <c r="A30" i="5" a="1"/>
  <c r="A30" i="5" s="1"/>
  <c r="A29" i="5" a="1"/>
  <c r="A29" i="5" s="1"/>
  <c r="E29" i="5" s="1"/>
  <c r="A28" i="5" a="1"/>
  <c r="A28" i="5" s="1"/>
  <c r="D28" i="5" s="1"/>
  <c r="A27" i="5" a="1"/>
  <c r="A27" i="5" s="1"/>
  <c r="D27" i="5" s="1"/>
  <c r="A26" i="5" a="1"/>
  <c r="A26" i="5" s="1"/>
  <c r="B26" i="5" s="1"/>
  <c r="A25" i="5" a="1"/>
  <c r="A25" i="5" s="1"/>
  <c r="A24" i="5" a="1"/>
  <c r="A24" i="5" s="1"/>
  <c r="D24" i="5" s="1"/>
  <c r="A23" i="5" a="1"/>
  <c r="A23" i="5" s="1"/>
  <c r="A22" i="5" a="1"/>
  <c r="A22" i="5" s="1"/>
  <c r="E22" i="5" s="1"/>
  <c r="A21" i="5" a="1"/>
  <c r="A21" i="5" s="1"/>
  <c r="B21" i="5" s="1"/>
  <c r="A20" i="5" a="1"/>
  <c r="A20" i="5" s="1"/>
  <c r="A19" i="5" a="1"/>
  <c r="A19" i="5" s="1"/>
  <c r="E19" i="5" s="1"/>
  <c r="A18" i="5" a="1"/>
  <c r="A18" i="5" s="1"/>
  <c r="D18" i="5" s="1"/>
  <c r="A17" i="5" a="1"/>
  <c r="A17" i="5"/>
  <c r="D17" i="5" s="1"/>
  <c r="A16" i="5" a="1"/>
  <c r="A16" i="5" s="1"/>
  <c r="A15" i="5" a="1"/>
  <c r="A15" i="5" s="1"/>
  <c r="A14" i="5" a="1"/>
  <c r="A14" i="5"/>
  <c r="A13" i="5" a="1"/>
  <c r="A13" i="5" s="1"/>
  <c r="E13" i="5" s="1"/>
  <c r="A12" i="5" a="1"/>
  <c r="A12" i="5" s="1"/>
  <c r="D12" i="5" s="1"/>
  <c r="A11" i="5" a="1"/>
  <c r="A11" i="5" s="1"/>
  <c r="D11" i="5" s="1"/>
  <c r="A10" i="5" a="1"/>
  <c r="A10" i="5" s="1"/>
  <c r="E10" i="5" s="1"/>
  <c r="A9" i="5" a="1"/>
  <c r="A9" i="5" s="1"/>
  <c r="A8" i="5" a="1"/>
  <c r="A8" i="5"/>
  <c r="E8" i="5" s="1"/>
  <c r="D7" i="5"/>
  <c r="A7" i="5" a="1"/>
  <c r="A7" i="5"/>
  <c r="E6" i="5"/>
  <c r="D6" i="5"/>
  <c r="B6" i="5"/>
  <c r="A6" i="5" a="1"/>
  <c r="A6" i="5"/>
  <c r="T5" i="5"/>
  <c r="B5" i="5"/>
  <c r="A5" i="5" a="1"/>
  <c r="A5" i="5"/>
  <c r="A1" i="5"/>
  <c r="A158" i="4" a="1"/>
  <c r="A158" i="4" s="1"/>
  <c r="D158" i="4" s="1"/>
  <c r="A157" i="4" a="1"/>
  <c r="A157" i="4" s="1"/>
  <c r="E157" i="4" s="1"/>
  <c r="A156" i="4" a="1"/>
  <c r="A156" i="4" s="1"/>
  <c r="A155" i="4" a="1"/>
  <c r="A155" i="4" s="1"/>
  <c r="A154" i="4" a="1"/>
  <c r="A154" i="4" s="1"/>
  <c r="A153" i="4" a="1"/>
  <c r="A153" i="4" s="1"/>
  <c r="B153" i="4" s="1"/>
  <c r="A152" i="4" a="1"/>
  <c r="A152" i="4" s="1"/>
  <c r="B152" i="4" s="1"/>
  <c r="A151" i="4" a="1"/>
  <c r="A151" i="4" s="1"/>
  <c r="D151" i="4" s="1"/>
  <c r="A150" i="4" a="1"/>
  <c r="A150" i="4" s="1"/>
  <c r="A149" i="4" a="1"/>
  <c r="A149" i="4" s="1"/>
  <c r="A148" i="4" a="1"/>
  <c r="A148" i="4" s="1"/>
  <c r="E148" i="4" s="1"/>
  <c r="A147" i="4" a="1"/>
  <c r="A147" i="4" s="1"/>
  <c r="D147" i="4" s="1"/>
  <c r="A146" i="4" a="1"/>
  <c r="A146" i="4" s="1"/>
  <c r="A145" i="4" a="1"/>
  <c r="A145" i="4" s="1"/>
  <c r="B145" i="4" s="1"/>
  <c r="T145" i="4" s="1"/>
  <c r="A144" i="4" a="1"/>
  <c r="A144" i="4" s="1"/>
  <c r="E144" i="4" s="1"/>
  <c r="A143" i="4" a="1"/>
  <c r="A143" i="4" s="1"/>
  <c r="E143" i="4" s="1"/>
  <c r="A142" i="4" a="1"/>
  <c r="A142" i="4" s="1"/>
  <c r="B142" i="4" s="1"/>
  <c r="A141" i="4" a="1"/>
  <c r="A141" i="4" s="1"/>
  <c r="A140" i="4" a="1"/>
  <c r="A140" i="4" s="1"/>
  <c r="B140" i="4" s="1"/>
  <c r="T140" i="4" s="1"/>
  <c r="A139" i="4" a="1"/>
  <c r="A139" i="4" s="1"/>
  <c r="A138" i="4" a="1"/>
  <c r="A138" i="4" s="1"/>
  <c r="D138" i="4" s="1"/>
  <c r="A137" i="4" a="1"/>
  <c r="A137" i="4" s="1"/>
  <c r="D137" i="4" s="1"/>
  <c r="A136" i="4" a="1"/>
  <c r="A136" i="4" s="1"/>
  <c r="E136" i="4" s="1"/>
  <c r="A135" i="4" a="1"/>
  <c r="A135" i="4" s="1"/>
  <c r="E135" i="4" s="1"/>
  <c r="A134" i="4" a="1"/>
  <c r="A134" i="4" s="1"/>
  <c r="D134" i="4" s="1"/>
  <c r="A133" i="4" a="1"/>
  <c r="A133" i="4"/>
  <c r="B133" i="4" s="1"/>
  <c r="A132" i="4" a="1"/>
  <c r="A132" i="4" s="1"/>
  <c r="A131" i="4" a="1"/>
  <c r="A131" i="4" s="1"/>
  <c r="E131" i="4" s="1"/>
  <c r="A130" i="4" a="1"/>
  <c r="A130" i="4" s="1"/>
  <c r="D130" i="4" s="1"/>
  <c r="A129" i="4" a="1"/>
  <c r="A129" i="4" s="1"/>
  <c r="A128" i="4" a="1"/>
  <c r="A128" i="4" s="1"/>
  <c r="A127" i="4" a="1"/>
  <c r="A127" i="4" s="1"/>
  <c r="A126" i="4" a="1"/>
  <c r="A126" i="4" s="1"/>
  <c r="D126" i="4" s="1"/>
  <c r="A125" i="4" a="1"/>
  <c r="A125" i="4" s="1"/>
  <c r="E125" i="4" s="1"/>
  <c r="A124" i="4" a="1"/>
  <c r="A124" i="4" s="1"/>
  <c r="D124" i="4" s="1"/>
  <c r="A123" i="4" a="1"/>
  <c r="A123" i="4" s="1"/>
  <c r="B123" i="4" s="1"/>
  <c r="A122" i="4" a="1"/>
  <c r="A122" i="4" s="1"/>
  <c r="A121" i="4" a="1"/>
  <c r="A121" i="4" s="1"/>
  <c r="B121" i="4" s="1"/>
  <c r="T121" i="4" s="1"/>
  <c r="A120" i="4" a="1"/>
  <c r="A120" i="4" s="1"/>
  <c r="B120" i="4" s="1"/>
  <c r="T120" i="4" s="1"/>
  <c r="A119" i="4" a="1"/>
  <c r="A119" i="4" s="1"/>
  <c r="A118" i="4" a="1"/>
  <c r="A118" i="4" s="1"/>
  <c r="A117" i="4" a="1"/>
  <c r="A117" i="4" s="1"/>
  <c r="B117" i="4" s="1"/>
  <c r="A116" i="4" a="1"/>
  <c r="A116" i="4" s="1"/>
  <c r="E116" i="4" s="1"/>
  <c r="E115" i="4"/>
  <c r="A115" i="4" a="1"/>
  <c r="A115" i="4" s="1"/>
  <c r="D115" i="4" s="1"/>
  <c r="A114" i="4" a="1"/>
  <c r="A114" i="4" s="1"/>
  <c r="A113" i="4" a="1"/>
  <c r="A113" i="4" s="1"/>
  <c r="B113" i="4" s="1"/>
  <c r="A112" i="4" a="1"/>
  <c r="A112" i="4" s="1"/>
  <c r="E112" i="4" s="1"/>
  <c r="A111" i="4" a="1"/>
  <c r="A111" i="4" s="1"/>
  <c r="A110" i="4" a="1"/>
  <c r="A110" i="4" s="1"/>
  <c r="A109" i="4" a="1"/>
  <c r="A109" i="4" s="1"/>
  <c r="A108" i="4" a="1"/>
  <c r="A108" i="4" s="1"/>
  <c r="B108" i="4" s="1"/>
  <c r="A107" i="4" a="1"/>
  <c r="A107" i="4" s="1"/>
  <c r="D107" i="4" s="1"/>
  <c r="E106" i="4"/>
  <c r="A106" i="4" a="1"/>
  <c r="A106" i="4" s="1"/>
  <c r="D106" i="4" s="1"/>
  <c r="A105" i="4" a="1"/>
  <c r="A105" i="4" s="1"/>
  <c r="D105" i="4" s="1"/>
  <c r="A104" i="4" a="1"/>
  <c r="A104" i="4" s="1"/>
  <c r="E104" i="4" s="1"/>
  <c r="A103" i="4" a="1"/>
  <c r="A103" i="4" s="1"/>
  <c r="E103" i="4" s="1"/>
  <c r="A102" i="4" a="1"/>
  <c r="A102" i="4" s="1"/>
  <c r="A101" i="4" a="1"/>
  <c r="A101" i="4" s="1"/>
  <c r="A100" i="4" a="1"/>
  <c r="A100" i="4" s="1"/>
  <c r="A99" i="4" a="1"/>
  <c r="A99" i="4" s="1"/>
  <c r="E99" i="4" s="1"/>
  <c r="A98" i="4" a="1"/>
  <c r="A98" i="4" s="1"/>
  <c r="A97" i="4" a="1"/>
  <c r="A97" i="4" s="1"/>
  <c r="A96" i="4" a="1"/>
  <c r="A96" i="4" s="1"/>
  <c r="B96" i="4" s="1"/>
  <c r="A95" i="4" a="1"/>
  <c r="A95" i="4"/>
  <c r="A94" i="4" a="1"/>
  <c r="A94" i="4" s="1"/>
  <c r="D94" i="4" s="1"/>
  <c r="A93" i="4" a="1"/>
  <c r="A93" i="4" s="1"/>
  <c r="A92" i="4" a="1"/>
  <c r="A92" i="4" s="1"/>
  <c r="D92" i="4" s="1"/>
  <c r="A91" i="4" a="1"/>
  <c r="A91" i="4" s="1"/>
  <c r="A90" i="4" a="1"/>
  <c r="A90" i="4" s="1"/>
  <c r="E89" i="4"/>
  <c r="A89" i="4" a="1"/>
  <c r="A89" i="4" s="1"/>
  <c r="B89" i="4" s="1"/>
  <c r="E88" i="4"/>
  <c r="A88" i="4" a="1"/>
  <c r="A88" i="4" s="1"/>
  <c r="B88" i="4" s="1"/>
  <c r="T88" i="4" s="1"/>
  <c r="A87" i="4" a="1"/>
  <c r="A87" i="4" s="1"/>
  <c r="A86" i="4" a="1"/>
  <c r="A86" i="4" s="1"/>
  <c r="A85" i="4" a="1"/>
  <c r="A85" i="4" s="1"/>
  <c r="E84" i="4"/>
  <c r="B84" i="4"/>
  <c r="A84" i="4" a="1"/>
  <c r="A84" i="4" s="1"/>
  <c r="D84" i="4" s="1"/>
  <c r="A83" i="4" a="1"/>
  <c r="A83" i="4" s="1"/>
  <c r="A82" i="4" a="1"/>
  <c r="A82" i="4" s="1"/>
  <c r="A81" i="4" a="1"/>
  <c r="A81" i="4" s="1"/>
  <c r="A80" i="4" a="1"/>
  <c r="A80" i="4" s="1"/>
  <c r="E80" i="4" s="1"/>
  <c r="A79" i="4" a="1"/>
  <c r="A79" i="4" s="1"/>
  <c r="A78" i="4" a="1"/>
  <c r="A78" i="4" s="1"/>
  <c r="A77" i="4" a="1"/>
  <c r="A77" i="4" s="1"/>
  <c r="A76" i="4" a="1"/>
  <c r="A76" i="4" s="1"/>
  <c r="E76" i="4" s="1"/>
  <c r="A75" i="4" a="1"/>
  <c r="A75" i="4" s="1"/>
  <c r="A74" i="4" a="1"/>
  <c r="A74" i="4" s="1"/>
  <c r="D74" i="4" s="1"/>
  <c r="A73" i="4" a="1"/>
  <c r="A73" i="4" s="1"/>
  <c r="D73" i="4" s="1"/>
  <c r="A72" i="4" a="1"/>
  <c r="A72" i="4" s="1"/>
  <c r="E72" i="4" s="1"/>
  <c r="A71" i="4" a="1"/>
  <c r="A71" i="4" s="1"/>
  <c r="B71" i="4" s="1"/>
  <c r="T71" i="4" s="1"/>
  <c r="A70" i="4" a="1"/>
  <c r="A70" i="4" s="1"/>
  <c r="A69" i="4" a="1"/>
  <c r="A69" i="4" s="1"/>
  <c r="B69" i="4" s="1"/>
  <c r="A68" i="4" a="1"/>
  <c r="A68" i="4" s="1"/>
  <c r="D68" i="4" s="1"/>
  <c r="A67" i="4" a="1"/>
  <c r="A67" i="4" s="1"/>
  <c r="A66" i="4" a="1"/>
  <c r="A66" i="4" s="1"/>
  <c r="D66" i="4" s="1"/>
  <c r="A65" i="4" a="1"/>
  <c r="A65" i="4" s="1"/>
  <c r="A64" i="4" a="1"/>
  <c r="A64" i="4" s="1"/>
  <c r="B64" i="4" s="1"/>
  <c r="A63" i="4" a="1"/>
  <c r="A63" i="4" s="1"/>
  <c r="D63" i="4" s="1"/>
  <c r="A62" i="4" a="1"/>
  <c r="A62" i="4" s="1"/>
  <c r="D62" i="4" s="1"/>
  <c r="A61" i="4" a="1"/>
  <c r="A61" i="4" s="1"/>
  <c r="B60" i="4"/>
  <c r="T60" i="4" s="1"/>
  <c r="A60" i="4" a="1"/>
  <c r="A60" i="4" s="1"/>
  <c r="D60" i="4" s="1"/>
  <c r="A59" i="4" a="1"/>
  <c r="A59" i="4" s="1"/>
  <c r="A58" i="4" a="1"/>
  <c r="A58" i="4" s="1"/>
  <c r="E58" i="4" s="1"/>
  <c r="D57" i="4"/>
  <c r="A57" i="4" a="1"/>
  <c r="A57" i="4" s="1"/>
  <c r="B57" i="4" s="1"/>
  <c r="A56" i="4" a="1"/>
  <c r="A56" i="4" s="1"/>
  <c r="B56" i="4" s="1"/>
  <c r="T56" i="4" s="1"/>
  <c r="A55" i="4" a="1"/>
  <c r="A55" i="4" s="1"/>
  <c r="A54" i="4" a="1"/>
  <c r="A54" i="4" s="1"/>
  <c r="A53" i="4" a="1"/>
  <c r="A53" i="4" s="1"/>
  <c r="A52" i="4" a="1"/>
  <c r="A52" i="4" s="1"/>
  <c r="E52" i="4" s="1"/>
  <c r="A51" i="4" a="1"/>
  <c r="A51" i="4" s="1"/>
  <c r="D51" i="4" s="1"/>
  <c r="A50" i="4" a="1"/>
  <c r="A50" i="4" s="1"/>
  <c r="A49" i="4" a="1"/>
  <c r="A49" i="4" s="1"/>
  <c r="A48" i="4" a="1"/>
  <c r="A48" i="4" s="1"/>
  <c r="E48" i="4" s="1"/>
  <c r="A47" i="4" a="1"/>
  <c r="A47" i="4" s="1"/>
  <c r="E47" i="4" s="1"/>
  <c r="A46" i="4" a="1"/>
  <c r="A46" i="4" s="1"/>
  <c r="B46" i="4" s="1"/>
  <c r="A45" i="4" a="1"/>
  <c r="A45" i="4" s="1"/>
  <c r="A44" i="4" a="1"/>
  <c r="A44" i="4" s="1"/>
  <c r="D44" i="4" s="1"/>
  <c r="A43" i="4" a="1"/>
  <c r="A43" i="4" s="1"/>
  <c r="A42" i="4" a="1"/>
  <c r="A42" i="4" s="1"/>
  <c r="D42" i="4" s="1"/>
  <c r="A41" i="4" a="1"/>
  <c r="A41" i="4" s="1"/>
  <c r="A40" i="4" a="1"/>
  <c r="A40" i="4" s="1"/>
  <c r="E40" i="4" s="1"/>
  <c r="A39" i="4" a="1"/>
  <c r="A39" i="4" s="1"/>
  <c r="B39" i="4" s="1"/>
  <c r="A38" i="4" a="1"/>
  <c r="A38" i="4" s="1"/>
  <c r="D38" i="4" s="1"/>
  <c r="A37" i="4" a="1"/>
  <c r="A37" i="4" s="1"/>
  <c r="B37" i="4" s="1"/>
  <c r="A36" i="4" a="1"/>
  <c r="A36" i="4" s="1"/>
  <c r="D36" i="4" s="1"/>
  <c r="A35" i="4" a="1"/>
  <c r="A35" i="4" s="1"/>
  <c r="B34" i="4"/>
  <c r="A34" i="4" a="1"/>
  <c r="A34" i="4" s="1"/>
  <c r="D34" i="4" s="1"/>
  <c r="A33" i="4" a="1"/>
  <c r="A33" i="4" s="1"/>
  <c r="A32" i="4" a="1"/>
  <c r="A32" i="4" s="1"/>
  <c r="B32" i="4" s="1"/>
  <c r="A31" i="4" a="1"/>
  <c r="A31" i="4" s="1"/>
  <c r="A30" i="4" a="1"/>
  <c r="A30" i="4" s="1"/>
  <c r="A29" i="4" a="1"/>
  <c r="A29" i="4" s="1"/>
  <c r="E29" i="4" s="1"/>
  <c r="A28" i="4" a="1"/>
  <c r="A28" i="4" s="1"/>
  <c r="D28" i="4" s="1"/>
  <c r="A27" i="4" a="1"/>
  <c r="A27" i="4" s="1"/>
  <c r="B27" i="4" s="1"/>
  <c r="A26" i="4" a="1"/>
  <c r="A26" i="4" s="1"/>
  <c r="A25" i="4" a="1"/>
  <c r="A25" i="4" s="1"/>
  <c r="B25" i="4" s="1"/>
  <c r="T25" i="4" s="1"/>
  <c r="A24" i="4" a="1"/>
  <c r="A24" i="4" s="1"/>
  <c r="B24" i="4" s="1"/>
  <c r="A23" i="4" a="1"/>
  <c r="A23" i="4" s="1"/>
  <c r="A22" i="4" a="1"/>
  <c r="A22" i="4" s="1"/>
  <c r="A21" i="4" a="1"/>
  <c r="A21" i="4"/>
  <c r="B21" i="4" s="1"/>
  <c r="T21" i="4" s="1"/>
  <c r="A20" i="4" a="1"/>
  <c r="A20" i="4" s="1"/>
  <c r="E20" i="4" s="1"/>
  <c r="A19" i="4" a="1"/>
  <c r="A19" i="4" s="1"/>
  <c r="A18" i="4" a="1"/>
  <c r="A18" i="4" s="1"/>
  <c r="A17" i="4" a="1"/>
  <c r="A17" i="4" s="1"/>
  <c r="A16" i="4" a="1"/>
  <c r="A16" i="4" s="1"/>
  <c r="D16" i="4" s="1"/>
  <c r="A15" i="4" a="1"/>
  <c r="A15" i="4" s="1"/>
  <c r="A14" i="4" a="1"/>
  <c r="A14" i="4" s="1"/>
  <c r="B14" i="4" s="1"/>
  <c r="A13" i="4" a="1"/>
  <c r="A13" i="4" s="1"/>
  <c r="A12" i="4" a="1"/>
  <c r="A12" i="4" s="1"/>
  <c r="D12" i="4" s="1"/>
  <c r="A11" i="4" a="1"/>
  <c r="A11" i="4" s="1"/>
  <c r="A10" i="4" a="1"/>
  <c r="A10" i="4" s="1"/>
  <c r="A9" i="4" a="1"/>
  <c r="A9" i="4"/>
  <c r="T8" i="4"/>
  <c r="D8" i="4"/>
  <c r="B8" i="4"/>
  <c r="A8" i="4" a="1"/>
  <c r="A8" i="4" s="1"/>
  <c r="E8" i="4" s="1"/>
  <c r="A7" i="4" a="1"/>
  <c r="A7" i="4" s="1"/>
  <c r="E7" i="4" s="1"/>
  <c r="A6" i="4" a="1"/>
  <c r="A6" i="4"/>
  <c r="D6" i="4" s="1"/>
  <c r="D5" i="4"/>
  <c r="A5" i="4" a="1"/>
  <c r="A5" i="4"/>
  <c r="B5" i="4" s="1"/>
  <c r="A1" i="4"/>
  <c r="F175" i="3"/>
  <c r="E175" i="3"/>
  <c r="D175" i="3"/>
  <c r="C175" i="3"/>
  <c r="B175" i="3"/>
  <c r="A175" i="3"/>
  <c r="F174" i="3"/>
  <c r="E174" i="3"/>
  <c r="D174" i="3"/>
  <c r="B174" i="3"/>
  <c r="A174" i="3"/>
  <c r="F173" i="3"/>
  <c r="E173" i="3"/>
  <c r="D173" i="3"/>
  <c r="C173" i="3"/>
  <c r="B173" i="3"/>
  <c r="A173" i="3"/>
  <c r="F172" i="3"/>
  <c r="E172" i="3"/>
  <c r="D172" i="3"/>
  <c r="C172" i="3"/>
  <c r="B172" i="3"/>
  <c r="A172" i="3"/>
  <c r="F171" i="3"/>
  <c r="E171" i="3"/>
  <c r="D171" i="3"/>
  <c r="C171" i="3"/>
  <c r="B171" i="3"/>
  <c r="A171" i="3"/>
  <c r="F170" i="3"/>
  <c r="E170" i="3"/>
  <c r="D170" i="3"/>
  <c r="C170" i="3"/>
  <c r="B170" i="3"/>
  <c r="A170" i="3"/>
  <c r="F169" i="3"/>
  <c r="E169" i="3"/>
  <c r="D169" i="3"/>
  <c r="C169" i="3"/>
  <c r="B169" i="3"/>
  <c r="A169" i="3"/>
  <c r="F168" i="3"/>
  <c r="E168" i="3"/>
  <c r="D168" i="3"/>
  <c r="C168" i="3"/>
  <c r="B168" i="3"/>
  <c r="A168" i="3"/>
  <c r="F167" i="3"/>
  <c r="E167" i="3"/>
  <c r="D167" i="3"/>
  <c r="B167" i="3"/>
  <c r="A167" i="3"/>
  <c r="F166" i="3"/>
  <c r="E166" i="3"/>
  <c r="D166" i="3"/>
  <c r="B166" i="3"/>
  <c r="A166" i="3"/>
  <c r="F165" i="3"/>
  <c r="E165" i="3"/>
  <c r="D165" i="3"/>
  <c r="C165" i="3"/>
  <c r="B165" i="3"/>
  <c r="A165" i="3"/>
  <c r="F164" i="3"/>
  <c r="E164" i="3"/>
  <c r="D164" i="3"/>
  <c r="B164" i="3"/>
  <c r="A164" i="3"/>
  <c r="F163" i="3"/>
  <c r="E163" i="3"/>
  <c r="D163" i="3"/>
  <c r="B163" i="3"/>
  <c r="A163" i="3"/>
  <c r="F162" i="3"/>
  <c r="E162" i="3"/>
  <c r="D162" i="3"/>
  <c r="B162" i="3"/>
  <c r="A162" i="3"/>
  <c r="F161" i="3"/>
  <c r="E161" i="3"/>
  <c r="D161" i="3"/>
  <c r="C161" i="3"/>
  <c r="B161" i="3"/>
  <c r="A161" i="3"/>
  <c r="F160" i="3"/>
  <c r="E160" i="3"/>
  <c r="D160" i="3"/>
  <c r="B160" i="3"/>
  <c r="A160" i="3"/>
  <c r="F159" i="3"/>
  <c r="E159" i="3"/>
  <c r="D159" i="3"/>
  <c r="B159" i="3"/>
  <c r="A159" i="3"/>
  <c r="F158" i="3"/>
  <c r="E158" i="3"/>
  <c r="D158" i="3"/>
  <c r="B158" i="3"/>
  <c r="A158" i="3"/>
  <c r="F157" i="3"/>
  <c r="E157" i="3"/>
  <c r="D157" i="3"/>
  <c r="B157" i="3"/>
  <c r="A157" i="3"/>
  <c r="F156" i="3"/>
  <c r="E156" i="3"/>
  <c r="D156" i="3"/>
  <c r="C156" i="3"/>
  <c r="B156" i="3"/>
  <c r="A156" i="3"/>
  <c r="F155" i="3"/>
  <c r="E155" i="3"/>
  <c r="D155" i="3"/>
  <c r="B155" i="3"/>
  <c r="A155" i="3"/>
  <c r="F154" i="3"/>
  <c r="E154" i="3"/>
  <c r="D154" i="3"/>
  <c r="B154" i="3"/>
  <c r="A154" i="3"/>
  <c r="F153" i="3"/>
  <c r="E153" i="3"/>
  <c r="D153" i="3"/>
  <c r="B153" i="3"/>
  <c r="A153" i="3"/>
  <c r="F152" i="3"/>
  <c r="E152" i="3"/>
  <c r="D152" i="3"/>
  <c r="B152" i="3"/>
  <c r="A152" i="3"/>
  <c r="F151" i="3"/>
  <c r="E151" i="3"/>
  <c r="D151" i="3"/>
  <c r="B151" i="3"/>
  <c r="A151" i="3"/>
  <c r="F150" i="3"/>
  <c r="E150" i="3"/>
  <c r="D150" i="3"/>
  <c r="B150" i="3"/>
  <c r="A150" i="3"/>
  <c r="F149" i="3"/>
  <c r="E149" i="3"/>
  <c r="D149" i="3"/>
  <c r="B149" i="3"/>
  <c r="A149" i="3"/>
  <c r="F148" i="3"/>
  <c r="E148" i="3"/>
  <c r="D148" i="3"/>
  <c r="B148" i="3"/>
  <c r="A148" i="3"/>
  <c r="F147" i="3"/>
  <c r="E147" i="3"/>
  <c r="D147" i="3"/>
  <c r="C147" i="3"/>
  <c r="B147" i="3"/>
  <c r="A147" i="3"/>
  <c r="F146" i="3"/>
  <c r="E146" i="3"/>
  <c r="D146" i="3"/>
  <c r="B146" i="3"/>
  <c r="A146" i="3"/>
  <c r="F145" i="3"/>
  <c r="E145" i="3"/>
  <c r="D145" i="3"/>
  <c r="B145" i="3"/>
  <c r="A145" i="3"/>
  <c r="F144" i="3"/>
  <c r="E144" i="3"/>
  <c r="D144" i="3"/>
  <c r="B144" i="3"/>
  <c r="A144" i="3"/>
  <c r="F143" i="3"/>
  <c r="E143" i="3"/>
  <c r="D143" i="3"/>
  <c r="B143" i="3"/>
  <c r="A143" i="3"/>
  <c r="F142" i="3"/>
  <c r="E142" i="3"/>
  <c r="D142" i="3"/>
  <c r="B142" i="3"/>
  <c r="A142" i="3"/>
  <c r="F141" i="3"/>
  <c r="E141" i="3"/>
  <c r="D141" i="3"/>
  <c r="C141" i="3"/>
  <c r="B141" i="3"/>
  <c r="A141" i="3"/>
  <c r="F140" i="3"/>
  <c r="E140" i="3"/>
  <c r="D140" i="3"/>
  <c r="C140" i="3"/>
  <c r="B140" i="3"/>
  <c r="A140" i="3"/>
  <c r="F139" i="3"/>
  <c r="E139" i="3"/>
  <c r="D139" i="3"/>
  <c r="B139" i="3"/>
  <c r="A139" i="3"/>
  <c r="F138" i="3"/>
  <c r="E138" i="3"/>
  <c r="D138" i="3"/>
  <c r="C138" i="3"/>
  <c r="B138" i="3"/>
  <c r="A138" i="3"/>
  <c r="F137" i="3"/>
  <c r="E137" i="3"/>
  <c r="D137" i="3"/>
  <c r="B137" i="3"/>
  <c r="A137" i="3"/>
  <c r="F136" i="3"/>
  <c r="E136" i="3"/>
  <c r="D136" i="3"/>
  <c r="B136" i="3"/>
  <c r="A136" i="3"/>
  <c r="F135" i="3"/>
  <c r="E135" i="3"/>
  <c r="D135" i="3"/>
  <c r="B135" i="3"/>
  <c r="A135" i="3"/>
  <c r="F134" i="3"/>
  <c r="E134" i="3"/>
  <c r="D134" i="3"/>
  <c r="B134" i="3"/>
  <c r="A134" i="3"/>
  <c r="F133" i="3"/>
  <c r="E133" i="3"/>
  <c r="D133" i="3"/>
  <c r="B133" i="3"/>
  <c r="A133" i="3"/>
  <c r="F132" i="3"/>
  <c r="E132" i="3"/>
  <c r="D132" i="3"/>
  <c r="C132" i="3"/>
  <c r="B132" i="3"/>
  <c r="A132" i="3"/>
  <c r="F131" i="3"/>
  <c r="E131" i="3"/>
  <c r="D131" i="3"/>
  <c r="B131" i="3"/>
  <c r="A131" i="3"/>
  <c r="F130" i="3"/>
  <c r="E130" i="3"/>
  <c r="D130" i="3"/>
  <c r="C130" i="3"/>
  <c r="B130" i="3"/>
  <c r="A130" i="3"/>
  <c r="F129" i="3"/>
  <c r="E129" i="3"/>
  <c r="D129" i="3"/>
  <c r="B129" i="3"/>
  <c r="A129" i="3"/>
  <c r="F128" i="3"/>
  <c r="E128" i="3"/>
  <c r="D128" i="3"/>
  <c r="B128" i="3"/>
  <c r="A128" i="3"/>
  <c r="F127" i="3"/>
  <c r="E127" i="3"/>
  <c r="D127" i="3"/>
  <c r="B127" i="3"/>
  <c r="A127" i="3"/>
  <c r="F126" i="3"/>
  <c r="E126" i="3"/>
  <c r="D126" i="3"/>
  <c r="B126" i="3"/>
  <c r="A126" i="3"/>
  <c r="F125" i="3"/>
  <c r="E125" i="3"/>
  <c r="D125" i="3"/>
  <c r="B125" i="3"/>
  <c r="A125" i="3"/>
  <c r="F124" i="3"/>
  <c r="E124" i="3"/>
  <c r="D124" i="3"/>
  <c r="B124" i="3"/>
  <c r="A124" i="3"/>
  <c r="F123" i="3"/>
  <c r="E123" i="3"/>
  <c r="D123" i="3"/>
  <c r="C123" i="3"/>
  <c r="B123" i="3"/>
  <c r="A123" i="3"/>
  <c r="F122" i="3"/>
  <c r="E122" i="3"/>
  <c r="D122" i="3"/>
  <c r="B122" i="3"/>
  <c r="A122" i="3"/>
  <c r="F121" i="3"/>
  <c r="E121" i="3"/>
  <c r="D121" i="3"/>
  <c r="B121" i="3"/>
  <c r="A121" i="3"/>
  <c r="F120" i="3"/>
  <c r="E120" i="3"/>
  <c r="D120" i="3"/>
  <c r="B120" i="3"/>
  <c r="A120" i="3"/>
  <c r="F119" i="3"/>
  <c r="E119" i="3"/>
  <c r="D119" i="3"/>
  <c r="B119" i="3"/>
  <c r="A119" i="3"/>
  <c r="F118" i="3"/>
  <c r="E118" i="3"/>
  <c r="D118" i="3"/>
  <c r="B118" i="3"/>
  <c r="A118" i="3"/>
  <c r="F117" i="3"/>
  <c r="E117" i="3"/>
  <c r="D117" i="3"/>
  <c r="B117" i="3"/>
  <c r="A117" i="3"/>
  <c r="F116" i="3"/>
  <c r="E116" i="3"/>
  <c r="D116" i="3"/>
  <c r="B116" i="3"/>
  <c r="A116" i="3"/>
  <c r="F115" i="3"/>
  <c r="E115" i="3"/>
  <c r="D115" i="3"/>
  <c r="C115" i="3"/>
  <c r="B115" i="3"/>
  <c r="A115" i="3"/>
  <c r="F114" i="3"/>
  <c r="E114" i="3"/>
  <c r="D114" i="3"/>
  <c r="B114" i="3"/>
  <c r="A114" i="3"/>
  <c r="F113" i="3"/>
  <c r="E113" i="3"/>
  <c r="D113" i="3"/>
  <c r="B113" i="3"/>
  <c r="A113" i="3"/>
  <c r="F112" i="3"/>
  <c r="E112" i="3"/>
  <c r="D112" i="3"/>
  <c r="B112" i="3"/>
  <c r="A112" i="3"/>
  <c r="F111" i="3"/>
  <c r="E111" i="3"/>
  <c r="D111" i="3"/>
  <c r="B111" i="3"/>
  <c r="A111" i="3"/>
  <c r="F110" i="3"/>
  <c r="E110" i="3"/>
  <c r="D110" i="3"/>
  <c r="B110" i="3"/>
  <c r="A110" i="3"/>
  <c r="F109" i="3"/>
  <c r="E109" i="3"/>
  <c r="D109" i="3"/>
  <c r="B109" i="3"/>
  <c r="A109" i="3"/>
  <c r="F108" i="3"/>
  <c r="E108" i="3"/>
  <c r="D108" i="3"/>
  <c r="C108" i="3"/>
  <c r="B108" i="3"/>
  <c r="A108" i="3"/>
  <c r="F107" i="3"/>
  <c r="E107" i="3"/>
  <c r="D107" i="3"/>
  <c r="B107" i="3"/>
  <c r="A107" i="3"/>
  <c r="F106" i="3"/>
  <c r="E106" i="3"/>
  <c r="D106" i="3"/>
  <c r="B106" i="3"/>
  <c r="A106" i="3"/>
  <c r="F105" i="3"/>
  <c r="E105" i="3"/>
  <c r="D105" i="3"/>
  <c r="B105" i="3"/>
  <c r="A105" i="3"/>
  <c r="F104" i="3"/>
  <c r="E104" i="3"/>
  <c r="D104" i="3"/>
  <c r="C104" i="3"/>
  <c r="B104" i="3"/>
  <c r="A104" i="3"/>
  <c r="F103" i="3"/>
  <c r="E103" i="3"/>
  <c r="D103" i="3"/>
  <c r="B103" i="3"/>
  <c r="A103" i="3"/>
  <c r="F102" i="3"/>
  <c r="E102" i="3"/>
  <c r="D102" i="3"/>
  <c r="B102" i="3"/>
  <c r="A102" i="3"/>
  <c r="F101" i="3"/>
  <c r="E101" i="3"/>
  <c r="D101" i="3"/>
  <c r="B101" i="3"/>
  <c r="A101" i="3"/>
  <c r="F100" i="3"/>
  <c r="E100" i="3"/>
  <c r="D100" i="3"/>
  <c r="B100" i="3"/>
  <c r="A100" i="3"/>
  <c r="F99" i="3"/>
  <c r="E99" i="3"/>
  <c r="D99" i="3"/>
  <c r="C99" i="3"/>
  <c r="B99" i="3"/>
  <c r="A99" i="3"/>
  <c r="F98" i="3"/>
  <c r="E98" i="3"/>
  <c r="D98" i="3"/>
  <c r="B98" i="3"/>
  <c r="A98" i="3"/>
  <c r="F97" i="3"/>
  <c r="E97" i="3"/>
  <c r="D97" i="3"/>
  <c r="B97" i="3"/>
  <c r="A97" i="3"/>
  <c r="F96" i="3"/>
  <c r="E96" i="3"/>
  <c r="D96" i="3"/>
  <c r="B96" i="3"/>
  <c r="A96" i="3"/>
  <c r="F95" i="3"/>
  <c r="E95" i="3"/>
  <c r="D95" i="3"/>
  <c r="B95" i="3"/>
  <c r="A95" i="3"/>
  <c r="F94" i="3"/>
  <c r="E94" i="3"/>
  <c r="D94" i="3"/>
  <c r="C94" i="3"/>
  <c r="B94" i="3"/>
  <c r="A94" i="3"/>
  <c r="F93" i="3"/>
  <c r="E93" i="3"/>
  <c r="D93" i="3"/>
  <c r="B93" i="3"/>
  <c r="A93" i="3"/>
  <c r="F92" i="3"/>
  <c r="E92" i="3"/>
  <c r="D92" i="3"/>
  <c r="B92" i="3"/>
  <c r="A92" i="3"/>
  <c r="F91" i="3"/>
  <c r="E91" i="3"/>
  <c r="D91" i="3"/>
  <c r="B91" i="3"/>
  <c r="A91" i="3"/>
  <c r="F90" i="3"/>
  <c r="E90" i="3"/>
  <c r="D90" i="3"/>
  <c r="B90" i="3"/>
  <c r="A90" i="3"/>
  <c r="F89" i="3"/>
  <c r="E89" i="3"/>
  <c r="D89" i="3"/>
  <c r="B89" i="3"/>
  <c r="A89" i="3"/>
  <c r="F88" i="3"/>
  <c r="E88" i="3"/>
  <c r="D88" i="3"/>
  <c r="B88" i="3"/>
  <c r="A88" i="3"/>
  <c r="F87" i="3"/>
  <c r="E87" i="3"/>
  <c r="D87" i="3"/>
  <c r="B87" i="3"/>
  <c r="A87" i="3"/>
  <c r="F86" i="3"/>
  <c r="E86" i="3"/>
  <c r="D86" i="3"/>
  <c r="B86" i="3"/>
  <c r="A86" i="3"/>
  <c r="F85" i="3"/>
  <c r="E85" i="3"/>
  <c r="D85" i="3"/>
  <c r="B85" i="3"/>
  <c r="A85" i="3"/>
  <c r="F84" i="3"/>
  <c r="E84" i="3"/>
  <c r="D84" i="3"/>
  <c r="B84" i="3"/>
  <c r="A84" i="3"/>
  <c r="F83" i="3"/>
  <c r="E83" i="3"/>
  <c r="D83" i="3"/>
  <c r="B83" i="3"/>
  <c r="A83" i="3"/>
  <c r="F82" i="3"/>
  <c r="E82" i="3"/>
  <c r="D82" i="3"/>
  <c r="C82" i="3"/>
  <c r="B82" i="3"/>
  <c r="A82" i="3"/>
  <c r="F81" i="3"/>
  <c r="E81" i="3"/>
  <c r="D81" i="3"/>
  <c r="B81" i="3"/>
  <c r="A81" i="3"/>
  <c r="F80" i="3"/>
  <c r="E80" i="3"/>
  <c r="D80" i="3"/>
  <c r="B80" i="3"/>
  <c r="A80" i="3"/>
  <c r="F79" i="3"/>
  <c r="E79" i="3"/>
  <c r="D79" i="3"/>
  <c r="B79" i="3"/>
  <c r="A79" i="3"/>
  <c r="F78" i="3"/>
  <c r="E78" i="3"/>
  <c r="D78" i="3"/>
  <c r="B78" i="3"/>
  <c r="A78" i="3"/>
  <c r="F77" i="3"/>
  <c r="E77" i="3"/>
  <c r="D77" i="3"/>
  <c r="B77" i="3"/>
  <c r="A77" i="3"/>
  <c r="F76" i="3"/>
  <c r="E76" i="3"/>
  <c r="D76" i="3"/>
  <c r="B76" i="3"/>
  <c r="A76" i="3"/>
  <c r="F75" i="3"/>
  <c r="E75" i="3"/>
  <c r="D75" i="3"/>
  <c r="B75" i="3"/>
  <c r="A75" i="3"/>
  <c r="F74" i="3"/>
  <c r="E74" i="3"/>
  <c r="D74" i="3"/>
  <c r="C74" i="3"/>
  <c r="B74" i="3"/>
  <c r="A74" i="3"/>
  <c r="F73" i="3"/>
  <c r="E73" i="3"/>
  <c r="D73" i="3"/>
  <c r="B73" i="3"/>
  <c r="A73" i="3"/>
  <c r="F72" i="3"/>
  <c r="E72" i="3"/>
  <c r="D72" i="3"/>
  <c r="B72" i="3"/>
  <c r="A72" i="3"/>
  <c r="F71" i="3"/>
  <c r="E71" i="3"/>
  <c r="D71" i="3"/>
  <c r="B71" i="3"/>
  <c r="A71" i="3"/>
  <c r="F70" i="3"/>
  <c r="E70" i="3"/>
  <c r="D70" i="3"/>
  <c r="B70" i="3"/>
  <c r="A70" i="3"/>
  <c r="F69" i="3"/>
  <c r="E69" i="3"/>
  <c r="D69" i="3"/>
  <c r="B69" i="3"/>
  <c r="A69" i="3"/>
  <c r="F68" i="3"/>
  <c r="E68" i="3"/>
  <c r="D68" i="3"/>
  <c r="B68" i="3"/>
  <c r="A68" i="3"/>
  <c r="F67" i="3"/>
  <c r="E67" i="3"/>
  <c r="D67" i="3"/>
  <c r="B67" i="3"/>
  <c r="A67" i="3"/>
  <c r="F66" i="3"/>
  <c r="E66" i="3"/>
  <c r="D66" i="3"/>
  <c r="C66" i="3"/>
  <c r="B66" i="3"/>
  <c r="A66" i="3"/>
  <c r="F65" i="3"/>
  <c r="E65" i="3"/>
  <c r="D65" i="3"/>
  <c r="B65" i="3"/>
  <c r="A65" i="3"/>
  <c r="F64" i="3"/>
  <c r="E64" i="3"/>
  <c r="D64" i="3"/>
  <c r="B64" i="3"/>
  <c r="A64" i="3"/>
  <c r="F63" i="3"/>
  <c r="E63" i="3"/>
  <c r="D63" i="3"/>
  <c r="B63" i="3"/>
  <c r="A63" i="3"/>
  <c r="F62" i="3"/>
  <c r="E62" i="3"/>
  <c r="D62" i="3"/>
  <c r="B62" i="3"/>
  <c r="A62" i="3"/>
  <c r="F61" i="3"/>
  <c r="E61" i="3"/>
  <c r="D61" i="3"/>
  <c r="B61" i="3"/>
  <c r="A61" i="3"/>
  <c r="F60" i="3"/>
  <c r="E60" i="3"/>
  <c r="D60" i="3"/>
  <c r="B60" i="3"/>
  <c r="A60" i="3"/>
  <c r="F59" i="3"/>
  <c r="E59" i="3"/>
  <c r="D59" i="3"/>
  <c r="B59" i="3"/>
  <c r="A59" i="3"/>
  <c r="F58" i="3"/>
  <c r="E58" i="3"/>
  <c r="D58" i="3"/>
  <c r="B58" i="3"/>
  <c r="A58" i="3"/>
  <c r="F57" i="3"/>
  <c r="E57" i="3"/>
  <c r="D57" i="3"/>
  <c r="B57" i="3"/>
  <c r="A57" i="3"/>
  <c r="F56" i="3"/>
  <c r="E56" i="3"/>
  <c r="D56" i="3"/>
  <c r="C56" i="3"/>
  <c r="B56" i="3"/>
  <c r="A56" i="3"/>
  <c r="F55" i="3"/>
  <c r="E55" i="3"/>
  <c r="D55" i="3"/>
  <c r="B55" i="3"/>
  <c r="A55" i="3"/>
  <c r="F54" i="3"/>
  <c r="E54" i="3"/>
  <c r="D54" i="3"/>
  <c r="B54" i="3"/>
  <c r="A54" i="3"/>
  <c r="F53" i="3"/>
  <c r="E53" i="3"/>
  <c r="D53" i="3"/>
  <c r="B53" i="3"/>
  <c r="A53" i="3"/>
  <c r="F52" i="3"/>
  <c r="E52" i="3"/>
  <c r="D52" i="3"/>
  <c r="B52" i="3"/>
  <c r="A52" i="3"/>
  <c r="F51" i="3"/>
  <c r="E51" i="3"/>
  <c r="D51" i="3"/>
  <c r="C51" i="3"/>
  <c r="B51" i="3"/>
  <c r="A51" i="3"/>
  <c r="F50" i="3"/>
  <c r="E50" i="3"/>
  <c r="D50" i="3"/>
  <c r="B50" i="3"/>
  <c r="A50" i="3"/>
  <c r="F49" i="3"/>
  <c r="E49" i="3"/>
  <c r="D49" i="3"/>
  <c r="B49" i="3"/>
  <c r="A49" i="3"/>
  <c r="F48" i="3"/>
  <c r="E48" i="3"/>
  <c r="D48" i="3"/>
  <c r="B48" i="3"/>
  <c r="A48" i="3"/>
  <c r="F47" i="3"/>
  <c r="E47" i="3"/>
  <c r="D47" i="3"/>
  <c r="C47" i="3"/>
  <c r="B47" i="3"/>
  <c r="A47" i="3"/>
  <c r="F46" i="3"/>
  <c r="E46" i="3"/>
  <c r="D46" i="3"/>
  <c r="B46" i="3"/>
  <c r="A46" i="3"/>
  <c r="F45" i="3"/>
  <c r="E45" i="3"/>
  <c r="D45" i="3"/>
  <c r="B45" i="3"/>
  <c r="A45" i="3"/>
  <c r="F44" i="3"/>
  <c r="E44" i="3"/>
  <c r="D44" i="3"/>
  <c r="B44" i="3"/>
  <c r="A44" i="3"/>
  <c r="F43" i="3"/>
  <c r="E43" i="3"/>
  <c r="D43" i="3"/>
  <c r="C43" i="3"/>
  <c r="B43" i="3"/>
  <c r="A43" i="3"/>
  <c r="F42" i="3"/>
  <c r="E42" i="3"/>
  <c r="D42" i="3"/>
  <c r="B42" i="3"/>
  <c r="A42" i="3"/>
  <c r="F41" i="3"/>
  <c r="E41" i="3"/>
  <c r="D41" i="3"/>
  <c r="C41" i="3"/>
  <c r="B41" i="3"/>
  <c r="A41" i="3"/>
  <c r="F40" i="3"/>
  <c r="E40" i="3"/>
  <c r="D40" i="3"/>
  <c r="B40" i="3"/>
  <c r="A40" i="3"/>
  <c r="F39" i="3"/>
  <c r="E39" i="3"/>
  <c r="D39" i="3"/>
  <c r="C39" i="3"/>
  <c r="B39" i="3"/>
  <c r="A39" i="3"/>
  <c r="F38" i="3"/>
  <c r="E38" i="3"/>
  <c r="D38" i="3"/>
  <c r="B38" i="3"/>
  <c r="A38" i="3"/>
  <c r="F37" i="3"/>
  <c r="E37" i="3"/>
  <c r="D37" i="3"/>
  <c r="B37" i="3"/>
  <c r="A37" i="3"/>
  <c r="F36" i="3"/>
  <c r="E36" i="3"/>
  <c r="D36" i="3"/>
  <c r="B36" i="3"/>
  <c r="A36" i="3"/>
  <c r="F35" i="3"/>
  <c r="E35" i="3"/>
  <c r="D35" i="3"/>
  <c r="B35" i="3"/>
  <c r="A35" i="3"/>
  <c r="F34" i="3"/>
  <c r="E34" i="3"/>
  <c r="D34" i="3"/>
  <c r="B34" i="3"/>
  <c r="A34" i="3"/>
  <c r="F33" i="3"/>
  <c r="E33" i="3"/>
  <c r="D33" i="3"/>
  <c r="C33" i="3"/>
  <c r="B33" i="3"/>
  <c r="A33" i="3"/>
  <c r="F32" i="3"/>
  <c r="E32" i="3"/>
  <c r="D32" i="3"/>
  <c r="B32" i="3"/>
  <c r="A32" i="3"/>
  <c r="F31" i="3"/>
  <c r="E31" i="3"/>
  <c r="D31" i="3"/>
  <c r="C31" i="3"/>
  <c r="B31" i="3"/>
  <c r="A31" i="3"/>
  <c r="F30" i="3"/>
  <c r="E30" i="3"/>
  <c r="D30" i="3"/>
  <c r="B30" i="3"/>
  <c r="A30" i="3"/>
  <c r="F29" i="3"/>
  <c r="E29" i="3"/>
  <c r="D29" i="3"/>
  <c r="B29" i="3"/>
  <c r="A29" i="3"/>
  <c r="F28" i="3"/>
  <c r="E28" i="3"/>
  <c r="D28" i="3"/>
  <c r="B28" i="3"/>
  <c r="A28" i="3"/>
  <c r="F27" i="3"/>
  <c r="E27" i="3"/>
  <c r="D27" i="3"/>
  <c r="B27" i="3"/>
  <c r="A27" i="3"/>
  <c r="F26" i="3"/>
  <c r="E26" i="3"/>
  <c r="D26" i="3"/>
  <c r="B26" i="3"/>
  <c r="A26" i="3"/>
  <c r="F25" i="3"/>
  <c r="E25" i="3"/>
  <c r="D25" i="3"/>
  <c r="C25" i="3"/>
  <c r="B25" i="3"/>
  <c r="A25" i="3"/>
  <c r="F24" i="3"/>
  <c r="E24" i="3"/>
  <c r="D24" i="3"/>
  <c r="B24" i="3"/>
  <c r="A24" i="3"/>
  <c r="F23" i="3"/>
  <c r="E23" i="3"/>
  <c r="D23" i="3"/>
  <c r="B23" i="3"/>
  <c r="A23" i="3"/>
  <c r="F22" i="3"/>
  <c r="E22" i="3"/>
  <c r="D22" i="3"/>
  <c r="B22" i="3"/>
  <c r="A22" i="3"/>
  <c r="F21" i="3"/>
  <c r="E21" i="3"/>
  <c r="D21" i="3"/>
  <c r="B21" i="3"/>
  <c r="A21" i="3"/>
  <c r="F20" i="3"/>
  <c r="E20" i="3"/>
  <c r="D20" i="3"/>
  <c r="B20" i="3"/>
  <c r="A20" i="3"/>
  <c r="F19" i="3"/>
  <c r="E19" i="3"/>
  <c r="D19" i="3"/>
  <c r="B19" i="3"/>
  <c r="A19" i="3"/>
  <c r="F18" i="3"/>
  <c r="E18" i="3"/>
  <c r="D18" i="3"/>
  <c r="B18" i="3"/>
  <c r="A18" i="3"/>
  <c r="F17" i="3"/>
  <c r="E17" i="3"/>
  <c r="D17" i="3"/>
  <c r="C17" i="3"/>
  <c r="B17" i="3"/>
  <c r="A17" i="3"/>
  <c r="F16" i="3"/>
  <c r="E16" i="3"/>
  <c r="D16" i="3"/>
  <c r="B16" i="3"/>
  <c r="A16" i="3"/>
  <c r="F15" i="3"/>
  <c r="E15" i="3"/>
  <c r="D15" i="3"/>
  <c r="B15" i="3"/>
  <c r="A15" i="3"/>
  <c r="F14" i="3"/>
  <c r="E14" i="3"/>
  <c r="D14" i="3"/>
  <c r="B14" i="3"/>
  <c r="A14" i="3"/>
  <c r="F13" i="3"/>
  <c r="E13" i="3"/>
  <c r="D13" i="3"/>
  <c r="B13" i="3"/>
  <c r="A13" i="3"/>
  <c r="F12" i="3"/>
  <c r="E12" i="3"/>
  <c r="D12" i="3"/>
  <c r="B12" i="3"/>
  <c r="A12" i="3"/>
  <c r="F11" i="3"/>
  <c r="E11" i="3"/>
  <c r="D11" i="3"/>
  <c r="C11" i="3"/>
  <c r="B11" i="3"/>
  <c r="A11" i="3"/>
  <c r="F10" i="3"/>
  <c r="E10" i="3"/>
  <c r="D10" i="3"/>
  <c r="B10" i="3"/>
  <c r="A10" i="3"/>
  <c r="F9" i="3"/>
  <c r="E9" i="3"/>
  <c r="D9" i="3"/>
  <c r="B9" i="3"/>
  <c r="A9" i="3"/>
  <c r="F8" i="3"/>
  <c r="E8" i="3"/>
  <c r="D8" i="3"/>
  <c r="B8" i="3"/>
  <c r="A8" i="3"/>
  <c r="F7" i="3"/>
  <c r="E7" i="3"/>
  <c r="D7" i="3"/>
  <c r="B7" i="3"/>
  <c r="A7" i="3"/>
  <c r="F6" i="3"/>
  <c r="E6" i="3"/>
  <c r="D6" i="3"/>
  <c r="B6" i="3"/>
  <c r="A6" i="3"/>
  <c r="F5" i="3"/>
  <c r="D5" i="3"/>
  <c r="B5" i="3"/>
  <c r="A5" i="3"/>
  <c r="B63" i="5" l="1"/>
  <c r="D63" i="5"/>
  <c r="B62" i="4"/>
  <c r="D120" i="4"/>
  <c r="D140" i="4"/>
  <c r="B13" i="5"/>
  <c r="D26" i="5"/>
  <c r="S17" i="8"/>
  <c r="U18" i="8"/>
  <c r="P18" i="8"/>
  <c r="I18" i="8"/>
  <c r="J24" i="8"/>
  <c r="I24" i="8"/>
  <c r="K24" i="8" s="1"/>
  <c r="U24" i="8"/>
  <c r="F24" i="8"/>
  <c r="I45" i="8"/>
  <c r="P53" i="8"/>
  <c r="M53" i="8"/>
  <c r="G53" i="8"/>
  <c r="J62" i="8"/>
  <c r="M62" i="8"/>
  <c r="L62" i="8"/>
  <c r="V62" i="8"/>
  <c r="I62" i="8"/>
  <c r="K62" i="8" s="1"/>
  <c r="T62" i="8"/>
  <c r="G62" i="8"/>
  <c r="J72" i="8"/>
  <c r="T72" i="8"/>
  <c r="V72" i="8"/>
  <c r="G72" i="8"/>
  <c r="U72" i="8"/>
  <c r="F72" i="8"/>
  <c r="P72" i="8"/>
  <c r="L72" i="8"/>
  <c r="E120" i="4"/>
  <c r="V38" i="6"/>
  <c r="U17" i="8"/>
  <c r="F18" i="8"/>
  <c r="P22" i="8"/>
  <c r="G24" i="8"/>
  <c r="I34" i="8"/>
  <c r="S41" i="8"/>
  <c r="M41" i="8"/>
  <c r="J41" i="8"/>
  <c r="J45" i="8"/>
  <c r="J52" i="8"/>
  <c r="S52" i="8"/>
  <c r="P52" i="8"/>
  <c r="L52" i="8"/>
  <c r="F53" i="8"/>
  <c r="P56" i="8"/>
  <c r="F62" i="8"/>
  <c r="H62" i="8" s="1"/>
  <c r="M67" i="8"/>
  <c r="I72" i="8"/>
  <c r="K72" i="8" s="1"/>
  <c r="E24" i="4"/>
  <c r="D52" i="4"/>
  <c r="E96" i="4"/>
  <c r="Z125" i="6"/>
  <c r="V128" i="6"/>
  <c r="G18" i="8"/>
  <c r="P34" i="8"/>
  <c r="F41" i="8"/>
  <c r="F52" i="8"/>
  <c r="L53" i="8"/>
  <c r="N53" i="8" s="1"/>
  <c r="S56" i="8"/>
  <c r="J60" i="8"/>
  <c r="L60" i="8"/>
  <c r="I60" i="8"/>
  <c r="U60" i="8"/>
  <c r="F60" i="8"/>
  <c r="S60" i="8"/>
  <c r="M64" i="8"/>
  <c r="U67" i="8"/>
  <c r="I116" i="6"/>
  <c r="I9" i="8"/>
  <c r="K9" i="8" s="1"/>
  <c r="J15" i="8"/>
  <c r="I15" i="8"/>
  <c r="M18" i="8"/>
  <c r="M24" i="8"/>
  <c r="V32" i="8"/>
  <c r="P32" i="8"/>
  <c r="G32" i="8"/>
  <c r="S34" i="8"/>
  <c r="S39" i="8"/>
  <c r="I41" i="8"/>
  <c r="K41" i="8" s="1"/>
  <c r="G52" i="8"/>
  <c r="T53" i="8"/>
  <c r="G60" i="8"/>
  <c r="P61" i="8"/>
  <c r="F61" i="8"/>
  <c r="J66" i="8"/>
  <c r="P66" i="8"/>
  <c r="M66" i="8"/>
  <c r="I66" i="8"/>
  <c r="K66" i="8" s="1"/>
  <c r="U66" i="8"/>
  <c r="G66" i="8"/>
  <c r="H66" i="8" s="1"/>
  <c r="J68" i="8"/>
  <c r="M68" i="8"/>
  <c r="L68" i="8"/>
  <c r="V68" i="8"/>
  <c r="I68" i="8"/>
  <c r="K68" i="8" s="1"/>
  <c r="T68" i="8"/>
  <c r="F68" i="8"/>
  <c r="H68" i="8" s="1"/>
  <c r="J70" i="8"/>
  <c r="P70" i="8"/>
  <c r="M70" i="8"/>
  <c r="I70" i="8"/>
  <c r="K70" i="8" s="1"/>
  <c r="U70" i="8"/>
  <c r="G70" i="8"/>
  <c r="H70" i="8" s="1"/>
  <c r="M72" i="8"/>
  <c r="N77" i="8"/>
  <c r="D20" i="4"/>
  <c r="P17" i="8"/>
  <c r="M17" i="8"/>
  <c r="I17" i="8"/>
  <c r="M25" i="8"/>
  <c r="F25" i="8"/>
  <c r="H25" i="8" s="1"/>
  <c r="K52" i="8"/>
  <c r="J76" i="8"/>
  <c r="T76" i="8"/>
  <c r="F76" i="8"/>
  <c r="S76" i="8"/>
  <c r="P76" i="8"/>
  <c r="M76" i="8"/>
  <c r="L76" i="8"/>
  <c r="V76" i="8"/>
  <c r="G76" i="8"/>
  <c r="P9" i="8"/>
  <c r="F17" i="8"/>
  <c r="V23" i="8"/>
  <c r="G23" i="8"/>
  <c r="F23" i="8"/>
  <c r="H23" i="8" s="1"/>
  <c r="S23" i="8"/>
  <c r="S24" i="8"/>
  <c r="G25" i="8"/>
  <c r="U41" i="8"/>
  <c r="G48" i="8"/>
  <c r="M52" i="8"/>
  <c r="V53" i="8"/>
  <c r="S62" i="8"/>
  <c r="F69" i="8"/>
  <c r="I76" i="8"/>
  <c r="K76" i="8" s="1"/>
  <c r="D112" i="4"/>
  <c r="U8" i="8"/>
  <c r="I8" i="8"/>
  <c r="M11" i="8"/>
  <c r="I11" i="8"/>
  <c r="G17" i="8"/>
  <c r="V24" i="8"/>
  <c r="P25" i="8"/>
  <c r="U45" i="8"/>
  <c r="G45" i="8"/>
  <c r="S45" i="8"/>
  <c r="F45" i="8"/>
  <c r="H45" i="8" s="1"/>
  <c r="M45" i="8"/>
  <c r="P48" i="8"/>
  <c r="J56" i="8"/>
  <c r="M56" i="8"/>
  <c r="L56" i="8"/>
  <c r="V56" i="8"/>
  <c r="I56" i="8"/>
  <c r="T56" i="8"/>
  <c r="F56" i="8"/>
  <c r="U62" i="8"/>
  <c r="M71" i="8"/>
  <c r="V71" i="8"/>
  <c r="L71" i="8"/>
  <c r="G71" i="8"/>
  <c r="U76" i="8"/>
  <c r="J80" i="8"/>
  <c r="V80" i="8"/>
  <c r="I80" i="8"/>
  <c r="K80" i="8" s="1"/>
  <c r="S80" i="8"/>
  <c r="P80" i="8"/>
  <c r="M80" i="8"/>
  <c r="L80" i="8"/>
  <c r="G80" i="8"/>
  <c r="U80" i="8"/>
  <c r="F80" i="8"/>
  <c r="E56" i="4"/>
  <c r="I157" i="6"/>
  <c r="S11" i="8"/>
  <c r="P16" i="8"/>
  <c r="M16" i="8"/>
  <c r="J17" i="8"/>
  <c r="K17" i="8" s="1"/>
  <c r="G22" i="8"/>
  <c r="F22" i="8"/>
  <c r="V25" i="8"/>
  <c r="P27" i="8"/>
  <c r="M27" i="8"/>
  <c r="G27" i="8"/>
  <c r="H27" i="8" s="1"/>
  <c r="M34" i="8"/>
  <c r="J34" i="8"/>
  <c r="G34" i="8"/>
  <c r="H34" i="8" s="1"/>
  <c r="G56" i="8"/>
  <c r="J64" i="8"/>
  <c r="K64" i="8" s="1"/>
  <c r="U64" i="8"/>
  <c r="G64" i="8"/>
  <c r="T64" i="8"/>
  <c r="F64" i="8"/>
  <c r="P64" i="8"/>
  <c r="L64" i="8"/>
  <c r="N64" i="8" s="1"/>
  <c r="T67" i="8"/>
  <c r="P67" i="8"/>
  <c r="L67" i="8"/>
  <c r="F67" i="8"/>
  <c r="H67" i="8" s="1"/>
  <c r="F71" i="8"/>
  <c r="H71" i="8" s="1"/>
  <c r="T80" i="8"/>
  <c r="J94" i="8"/>
  <c r="M94" i="8"/>
  <c r="U94" i="8"/>
  <c r="J98" i="8"/>
  <c r="I98" i="8"/>
  <c r="U98" i="8"/>
  <c r="J102" i="8"/>
  <c r="P102" i="8"/>
  <c r="T102" i="8"/>
  <c r="P105" i="8"/>
  <c r="U105" i="8"/>
  <c r="U131" i="8"/>
  <c r="T131" i="8"/>
  <c r="M131" i="8"/>
  <c r="J138" i="8"/>
  <c r="V138" i="8"/>
  <c r="I138" i="8"/>
  <c r="K138" i="8" s="1"/>
  <c r="U138" i="8"/>
  <c r="G138" i="8"/>
  <c r="T138" i="8"/>
  <c r="F138" i="8"/>
  <c r="J140" i="8"/>
  <c r="V140" i="8"/>
  <c r="I140" i="8"/>
  <c r="K140" i="8" s="1"/>
  <c r="U140" i="8"/>
  <c r="T140" i="8"/>
  <c r="G140" i="8"/>
  <c r="V143" i="8"/>
  <c r="P143" i="8"/>
  <c r="M143" i="8"/>
  <c r="U145" i="8"/>
  <c r="P145" i="8"/>
  <c r="F145" i="8"/>
  <c r="T75" i="8"/>
  <c r="P75" i="8"/>
  <c r="H82" i="8"/>
  <c r="F85" i="8"/>
  <c r="J86" i="8"/>
  <c r="V86" i="8"/>
  <c r="W86" i="8" s="1"/>
  <c r="I86" i="8"/>
  <c r="K86" i="8" s="1"/>
  <c r="T86" i="8"/>
  <c r="G87" i="8"/>
  <c r="H87" i="8" s="1"/>
  <c r="P88" i="8"/>
  <c r="F94" i="8"/>
  <c r="V94" i="8"/>
  <c r="F98" i="8"/>
  <c r="V98" i="8"/>
  <c r="F102" i="8"/>
  <c r="U102" i="8"/>
  <c r="M105" i="8"/>
  <c r="F131" i="8"/>
  <c r="L138" i="8"/>
  <c r="F140" i="8"/>
  <c r="H140" i="8" s="1"/>
  <c r="F143" i="8"/>
  <c r="M144" i="8"/>
  <c r="J166" i="8"/>
  <c r="P166" i="8"/>
  <c r="M166" i="8"/>
  <c r="L166" i="8"/>
  <c r="I166" i="8"/>
  <c r="K166" i="8" s="1"/>
  <c r="V166" i="8"/>
  <c r="U166" i="8"/>
  <c r="G166" i="8"/>
  <c r="T166" i="8"/>
  <c r="F166" i="8"/>
  <c r="T169" i="8"/>
  <c r="P169" i="8"/>
  <c r="M169" i="8"/>
  <c r="L169" i="8"/>
  <c r="G169" i="8"/>
  <c r="H169" i="8" s="1"/>
  <c r="V169" i="8"/>
  <c r="F169" i="8"/>
  <c r="J78" i="8"/>
  <c r="V78" i="8"/>
  <c r="I78" i="8"/>
  <c r="K78" i="8" s="1"/>
  <c r="S78" i="8"/>
  <c r="L85" i="8"/>
  <c r="S88" i="8"/>
  <c r="G94" i="8"/>
  <c r="H94" i="8" s="1"/>
  <c r="G98" i="8"/>
  <c r="J100" i="8"/>
  <c r="M100" i="8"/>
  <c r="N100" i="8" s="1"/>
  <c r="S100" i="8"/>
  <c r="G102" i="8"/>
  <c r="V102" i="8"/>
  <c r="J114" i="8"/>
  <c r="M114" i="8"/>
  <c r="L114" i="8"/>
  <c r="V114" i="8"/>
  <c r="M125" i="8"/>
  <c r="V125" i="8"/>
  <c r="G131" i="8"/>
  <c r="M138" i="8"/>
  <c r="L140" i="8"/>
  <c r="U141" i="8"/>
  <c r="T141" i="8"/>
  <c r="M141" i="8"/>
  <c r="L141" i="8"/>
  <c r="G141" i="8"/>
  <c r="L143" i="8"/>
  <c r="N143" i="8" s="1"/>
  <c r="P144" i="8"/>
  <c r="S166" i="8"/>
  <c r="U169" i="8"/>
  <c r="V19" i="8"/>
  <c r="P42" i="8"/>
  <c r="L54" i="8"/>
  <c r="U55" i="8"/>
  <c r="G57" i="8"/>
  <c r="H57" i="8" s="1"/>
  <c r="P58" i="8"/>
  <c r="J74" i="8"/>
  <c r="K74" i="8" s="1"/>
  <c r="T74" i="8"/>
  <c r="F74" i="8"/>
  <c r="U74" i="8"/>
  <c r="T77" i="8"/>
  <c r="F78" i="8"/>
  <c r="T78" i="8"/>
  <c r="L79" i="8"/>
  <c r="F79" i="8"/>
  <c r="H79" i="8" s="1"/>
  <c r="J84" i="8"/>
  <c r="I84" i="8"/>
  <c r="K84" i="8" s="1"/>
  <c r="U84" i="8"/>
  <c r="M85" i="8"/>
  <c r="N85" i="8" s="1"/>
  <c r="G86" i="8"/>
  <c r="H86" i="8" s="1"/>
  <c r="T90" i="8"/>
  <c r="W90" i="8" s="1"/>
  <c r="J92" i="8"/>
  <c r="I92" i="8"/>
  <c r="K92" i="8" s="1"/>
  <c r="U92" i="8"/>
  <c r="W92" i="8" s="1"/>
  <c r="I94" i="8"/>
  <c r="K94" i="8" s="1"/>
  <c r="L98" i="8"/>
  <c r="F100" i="8"/>
  <c r="T100" i="8"/>
  <c r="U101" i="8"/>
  <c r="I102" i="8"/>
  <c r="K102" i="8" s="1"/>
  <c r="J104" i="8"/>
  <c r="V104" i="8"/>
  <c r="I104" i="8"/>
  <c r="K104" i="8" s="1"/>
  <c r="U104" i="8"/>
  <c r="T104" i="8"/>
  <c r="J110" i="8"/>
  <c r="V110" i="8"/>
  <c r="U110" i="8"/>
  <c r="G110" i="8"/>
  <c r="F114" i="8"/>
  <c r="J120" i="8"/>
  <c r="M120" i="8"/>
  <c r="L120" i="8"/>
  <c r="N120" i="8" s="1"/>
  <c r="V120" i="8"/>
  <c r="M121" i="8"/>
  <c r="T121" i="8"/>
  <c r="L121" i="8"/>
  <c r="N121" i="8" s="1"/>
  <c r="F121" i="8"/>
  <c r="N123" i="8"/>
  <c r="J124" i="8"/>
  <c r="P124" i="8"/>
  <c r="M124" i="8"/>
  <c r="L124" i="8"/>
  <c r="N124" i="8" s="1"/>
  <c r="V124" i="8"/>
  <c r="F125" i="8"/>
  <c r="L131" i="8"/>
  <c r="P138" i="8"/>
  <c r="M140" i="8"/>
  <c r="J142" i="8"/>
  <c r="P142" i="8"/>
  <c r="M142" i="8"/>
  <c r="L142" i="8"/>
  <c r="I142" i="8"/>
  <c r="K142" i="8" s="1"/>
  <c r="J152" i="8"/>
  <c r="P152" i="8"/>
  <c r="M152" i="8"/>
  <c r="L152" i="8"/>
  <c r="I152" i="8"/>
  <c r="K152" i="8" s="1"/>
  <c r="J156" i="8"/>
  <c r="M156" i="8"/>
  <c r="L156" i="8"/>
  <c r="N156" i="8" s="1"/>
  <c r="V156" i="8"/>
  <c r="I156" i="8"/>
  <c r="J168" i="8"/>
  <c r="P168" i="8"/>
  <c r="M168" i="8"/>
  <c r="L168" i="8"/>
  <c r="V168" i="8"/>
  <c r="I168" i="8"/>
  <c r="K168" i="8" s="1"/>
  <c r="U168" i="8"/>
  <c r="G168" i="8"/>
  <c r="T168" i="8"/>
  <c r="F168" i="8"/>
  <c r="G78" i="8"/>
  <c r="U78" i="8"/>
  <c r="T85" i="8"/>
  <c r="J88" i="8"/>
  <c r="M88" i="8"/>
  <c r="N88" i="8" s="1"/>
  <c r="U88" i="8"/>
  <c r="U89" i="8"/>
  <c r="T89" i="8"/>
  <c r="L94" i="8"/>
  <c r="M98" i="8"/>
  <c r="G100" i="8"/>
  <c r="U100" i="8"/>
  <c r="V101" i="8"/>
  <c r="H110" i="8"/>
  <c r="P125" i="8"/>
  <c r="S138" i="8"/>
  <c r="P140" i="8"/>
  <c r="J148" i="8"/>
  <c r="V148" i="8"/>
  <c r="I148" i="8"/>
  <c r="U148" i="8"/>
  <c r="T148" i="8"/>
  <c r="G148" i="8"/>
  <c r="S148" i="8"/>
  <c r="W148" i="8" s="1"/>
  <c r="F148" i="8"/>
  <c r="S168" i="8"/>
  <c r="V42" i="8"/>
  <c r="P54" i="8"/>
  <c r="L57" i="8"/>
  <c r="T58" i="8"/>
  <c r="V77" i="8"/>
  <c r="V85" i="8"/>
  <c r="L86" i="8"/>
  <c r="T87" i="8"/>
  <c r="F88" i="8"/>
  <c r="V88" i="8"/>
  <c r="G89" i="8"/>
  <c r="P94" i="8"/>
  <c r="J96" i="8"/>
  <c r="K96" i="8" s="1"/>
  <c r="P96" i="8"/>
  <c r="T96" i="8"/>
  <c r="W96" i="8" s="1"/>
  <c r="P98" i="8"/>
  <c r="V100" i="8"/>
  <c r="F101" i="8"/>
  <c r="L102" i="8"/>
  <c r="K110" i="8"/>
  <c r="I114" i="8"/>
  <c r="K114" i="8" s="1"/>
  <c r="M133" i="8"/>
  <c r="S140" i="8"/>
  <c r="H152" i="8"/>
  <c r="J154" i="8"/>
  <c r="L154" i="8"/>
  <c r="I154" i="8"/>
  <c r="V154" i="8"/>
  <c r="G154" i="8"/>
  <c r="U154" i="8"/>
  <c r="F154" i="8"/>
  <c r="H154" i="8" s="1"/>
  <c r="U155" i="8"/>
  <c r="T155" i="8"/>
  <c r="P155" i="8"/>
  <c r="G156" i="8"/>
  <c r="H156" i="8" s="1"/>
  <c r="J164" i="8"/>
  <c r="S164" i="8"/>
  <c r="P164" i="8"/>
  <c r="M164" i="8"/>
  <c r="L164" i="8"/>
  <c r="I164" i="8"/>
  <c r="K164" i="8" s="1"/>
  <c r="V164" i="8"/>
  <c r="G164" i="8"/>
  <c r="U164" i="8"/>
  <c r="F164" i="8"/>
  <c r="R16" i="6"/>
  <c r="I98" i="6"/>
  <c r="I108" i="6"/>
  <c r="U43" i="8"/>
  <c r="F54" i="8"/>
  <c r="H54" i="8" s="1"/>
  <c r="S54" i="8"/>
  <c r="F58" i="8"/>
  <c r="H58" i="8" s="1"/>
  <c r="U58" i="8"/>
  <c r="F77" i="8"/>
  <c r="H77" i="8" s="1"/>
  <c r="T79" i="8"/>
  <c r="F81" i="8"/>
  <c r="L84" i="8"/>
  <c r="N84" i="8" s="1"/>
  <c r="M86" i="8"/>
  <c r="U87" i="8"/>
  <c r="G88" i="8"/>
  <c r="M89" i="8"/>
  <c r="I90" i="8"/>
  <c r="K90" i="8" s="1"/>
  <c r="O90" i="8" s="1"/>
  <c r="L92" i="8"/>
  <c r="S94" i="8"/>
  <c r="F96" i="8"/>
  <c r="U96" i="8"/>
  <c r="S98" i="8"/>
  <c r="I100" i="8"/>
  <c r="K100" i="8" s="1"/>
  <c r="G101" i="8"/>
  <c r="M102" i="8"/>
  <c r="N110" i="8"/>
  <c r="M111" i="8"/>
  <c r="L111" i="8"/>
  <c r="N111" i="8" s="1"/>
  <c r="P114" i="8"/>
  <c r="I120" i="8"/>
  <c r="K120" i="8" s="1"/>
  <c r="L148" i="8"/>
  <c r="S152" i="8"/>
  <c r="H153" i="8"/>
  <c r="M154" i="8"/>
  <c r="G155" i="8"/>
  <c r="P156" i="8"/>
  <c r="L157" i="8"/>
  <c r="V157" i="8"/>
  <c r="U157" i="8"/>
  <c r="T157" i="8"/>
  <c r="L78" i="8"/>
  <c r="N78" i="8" s="1"/>
  <c r="V87" i="8"/>
  <c r="I88" i="8"/>
  <c r="K88" i="8" s="1"/>
  <c r="P89" i="8"/>
  <c r="N90" i="8"/>
  <c r="T94" i="8"/>
  <c r="H96" i="8"/>
  <c r="T98" i="8"/>
  <c r="S102" i="8"/>
  <c r="W102" i="8" s="1"/>
  <c r="P107" i="8"/>
  <c r="V107" i="8"/>
  <c r="U107" i="8"/>
  <c r="K124" i="8"/>
  <c r="O124" i="8" s="1"/>
  <c r="J144" i="8"/>
  <c r="I144" i="8"/>
  <c r="V144" i="8"/>
  <c r="U144" i="8"/>
  <c r="G144" i="8"/>
  <c r="T144" i="8"/>
  <c r="F144" i="8"/>
  <c r="H144" i="8" s="1"/>
  <c r="N150" i="8"/>
  <c r="W156" i="8"/>
  <c r="H157" i="8"/>
  <c r="M165" i="8"/>
  <c r="N165" i="8" s="1"/>
  <c r="M167" i="8"/>
  <c r="AG154" i="14"/>
  <c r="T82" i="8"/>
  <c r="W82" i="8" s="1"/>
  <c r="S106" i="8"/>
  <c r="T108" i="8"/>
  <c r="P118" i="8"/>
  <c r="S150" i="8"/>
  <c r="P153" i="8"/>
  <c r="M160" i="8"/>
  <c r="N160" i="8" s="1"/>
  <c r="P165" i="8"/>
  <c r="T167" i="8"/>
  <c r="I174" i="8"/>
  <c r="K174" i="8" s="1"/>
  <c r="G7" i="6"/>
  <c r="H7" i="6" s="1"/>
  <c r="H106" i="8"/>
  <c r="H108" i="8"/>
  <c r="S112" i="8"/>
  <c r="W112" i="8" s="1"/>
  <c r="S116" i="8"/>
  <c r="F118" i="8"/>
  <c r="H118" i="8" s="1"/>
  <c r="S118" i="8"/>
  <c r="P122" i="8"/>
  <c r="S146" i="8"/>
  <c r="W146" i="8" s="1"/>
  <c r="F150" i="8"/>
  <c r="T150" i="8"/>
  <c r="T153" i="8"/>
  <c r="P160" i="8"/>
  <c r="M162" i="8"/>
  <c r="N162" i="8" s="1"/>
  <c r="U163" i="8"/>
  <c r="U167" i="8"/>
  <c r="L170" i="8"/>
  <c r="L172" i="8"/>
  <c r="L174" i="8"/>
  <c r="G150" i="8"/>
  <c r="U150" i="8"/>
  <c r="U153" i="8"/>
  <c r="S158" i="8"/>
  <c r="S160" i="8"/>
  <c r="M170" i="8"/>
  <c r="M172" i="8"/>
  <c r="M174" i="8"/>
  <c r="AG106" i="14"/>
  <c r="H158" i="8"/>
  <c r="T160" i="8"/>
  <c r="H161" i="8"/>
  <c r="P162" i="8"/>
  <c r="P170" i="8"/>
  <c r="P172" i="8"/>
  <c r="P174" i="8"/>
  <c r="S176" i="8"/>
  <c r="G62" i="14"/>
  <c r="H162" i="8"/>
  <c r="S170" i="8"/>
  <c r="W170" i="8" s="1"/>
  <c r="S172" i="8"/>
  <c r="S174" i="8"/>
  <c r="T176" i="8"/>
  <c r="P23" i="6"/>
  <c r="Q23" i="6" s="1"/>
  <c r="AJ37" i="14"/>
  <c r="AJ49" i="14"/>
  <c r="K78" i="14"/>
  <c r="L78" i="14" s="1"/>
  <c r="H176" i="8"/>
  <c r="G12" i="6"/>
  <c r="H12" i="6" s="1"/>
  <c r="AN11" i="14"/>
  <c r="AJ31" i="14"/>
  <c r="AJ113" i="14"/>
  <c r="AJ118" i="14"/>
  <c r="AJ128" i="14"/>
  <c r="B79" i="4"/>
  <c r="D79" i="4"/>
  <c r="E79" i="4"/>
  <c r="D31" i="5"/>
  <c r="B31" i="5"/>
  <c r="E31" i="5"/>
  <c r="E67" i="5"/>
  <c r="D67" i="5"/>
  <c r="B67" i="5"/>
  <c r="T67" i="5" s="1"/>
  <c r="D19" i="4"/>
  <c r="E19" i="4"/>
  <c r="D43" i="5"/>
  <c r="E43" i="5"/>
  <c r="B43" i="5"/>
  <c r="T43" i="5" s="1"/>
  <c r="D39" i="4"/>
  <c r="D133" i="4"/>
  <c r="E35" i="5"/>
  <c r="E152" i="4"/>
  <c r="B20" i="4"/>
  <c r="D24" i="4"/>
  <c r="E39" i="4"/>
  <c r="B52" i="4"/>
  <c r="T52" i="4" s="1"/>
  <c r="D56" i="4"/>
  <c r="E60" i="4"/>
  <c r="D88" i="4"/>
  <c r="B112" i="4"/>
  <c r="T112" i="4" s="1"/>
  <c r="E133" i="4"/>
  <c r="D13" i="5"/>
  <c r="B29" i="5"/>
  <c r="T29" i="5" s="1"/>
  <c r="B44" i="5"/>
  <c r="B90" i="5"/>
  <c r="T90" i="5" s="1"/>
  <c r="D29" i="5"/>
  <c r="E44" i="5"/>
  <c r="B12" i="4"/>
  <c r="E94" i="4"/>
  <c r="B124" i="4"/>
  <c r="E130" i="4"/>
  <c r="E140" i="4"/>
  <c r="D152" i="4"/>
  <c r="E12" i="4"/>
  <c r="B99" i="4"/>
  <c r="D136" i="4"/>
  <c r="E11" i="5"/>
  <c r="E72" i="5"/>
  <c r="D99" i="4"/>
  <c r="B35" i="5"/>
  <c r="T35" i="5" s="1"/>
  <c r="B83" i="5"/>
  <c r="T83" i="5" s="1"/>
  <c r="E28" i="4"/>
  <c r="E34" i="4"/>
  <c r="E71" i="4"/>
  <c r="D96" i="4"/>
  <c r="E79" i="5"/>
  <c r="D83" i="5"/>
  <c r="B86" i="5"/>
  <c r="D86" i="5"/>
  <c r="D10" i="4"/>
  <c r="E10" i="4"/>
  <c r="B15" i="5"/>
  <c r="E15" i="5"/>
  <c r="D15" i="5"/>
  <c r="B75" i="4"/>
  <c r="E75" i="4"/>
  <c r="E47" i="5"/>
  <c r="B47" i="5"/>
  <c r="T47" i="5" s="1"/>
  <c r="E95" i="5"/>
  <c r="B95" i="5"/>
  <c r="T95" i="5" s="1"/>
  <c r="D95" i="5"/>
  <c r="D54" i="5"/>
  <c r="E54" i="5"/>
  <c r="B54" i="5"/>
  <c r="D83" i="4"/>
  <c r="E83" i="4"/>
  <c r="B83" i="4"/>
  <c r="T83" i="4" s="1"/>
  <c r="B101" i="4"/>
  <c r="E101" i="4"/>
  <c r="D101" i="4"/>
  <c r="B48" i="5"/>
  <c r="T48" i="5" s="1"/>
  <c r="E48" i="5"/>
  <c r="D48" i="5"/>
  <c r="E15" i="4"/>
  <c r="D15" i="4"/>
  <c r="B15" i="4"/>
  <c r="E41" i="5"/>
  <c r="D41" i="5"/>
  <c r="B41" i="5"/>
  <c r="T41" i="5" s="1"/>
  <c r="D59" i="5"/>
  <c r="E59" i="5"/>
  <c r="B59" i="5"/>
  <c r="D119" i="4"/>
  <c r="E119" i="4"/>
  <c r="E56" i="5"/>
  <c r="B56" i="5"/>
  <c r="D56" i="5"/>
  <c r="E70" i="5"/>
  <c r="B70" i="5"/>
  <c r="T70" i="5" s="1"/>
  <c r="D91" i="5"/>
  <c r="E91" i="5"/>
  <c r="B144" i="4"/>
  <c r="D38" i="5"/>
  <c r="B61" i="5"/>
  <c r="B128" i="4"/>
  <c r="E128" i="4"/>
  <c r="D128" i="4"/>
  <c r="D148" i="4"/>
  <c r="B148" i="4"/>
  <c r="T148" i="4" s="1"/>
  <c r="E51" i="5"/>
  <c r="D51" i="5"/>
  <c r="E74" i="5"/>
  <c r="D74" i="5"/>
  <c r="B16" i="4"/>
  <c r="T16" i="4" s="1"/>
  <c r="E16" i="4"/>
  <c r="B116" i="4"/>
  <c r="T116" i="4" s="1"/>
  <c r="D144" i="4"/>
  <c r="B10" i="5"/>
  <c r="T10" i="5" s="1"/>
  <c r="E24" i="5"/>
  <c r="E38" i="5"/>
  <c r="B51" i="5"/>
  <c r="D19" i="5"/>
  <c r="B28" i="4"/>
  <c r="E37" i="4"/>
  <c r="E67" i="4"/>
  <c r="B67" i="4"/>
  <c r="T67" i="4" s="1"/>
  <c r="D71" i="4"/>
  <c r="B74" i="4"/>
  <c r="D89" i="4"/>
  <c r="B94" i="4"/>
  <c r="D116" i="4"/>
  <c r="B130" i="4"/>
  <c r="T130" i="4" s="1"/>
  <c r="D10" i="5"/>
  <c r="B92" i="5"/>
  <c r="D98" i="4"/>
  <c r="B98" i="4"/>
  <c r="E93" i="5"/>
  <c r="D93" i="5"/>
  <c r="D111" i="4"/>
  <c r="E111" i="4"/>
  <c r="B111" i="4"/>
  <c r="D156" i="4"/>
  <c r="B156" i="4"/>
  <c r="T156" i="4" s="1"/>
  <c r="B135" i="4"/>
  <c r="B143" i="4"/>
  <c r="T143" i="4" s="1"/>
  <c r="E26" i="5"/>
  <c r="D60" i="5"/>
  <c r="E60" i="5"/>
  <c r="B60" i="5"/>
  <c r="T60" i="5" s="1"/>
  <c r="B77" i="5"/>
  <c r="T77" i="5" s="1"/>
  <c r="D90" i="5"/>
  <c r="E40" i="5"/>
  <c r="B40" i="5"/>
  <c r="E35" i="4"/>
  <c r="B35" i="4"/>
  <c r="D30" i="4"/>
  <c r="B30" i="4"/>
  <c r="B42" i="4"/>
  <c r="B72" i="4"/>
  <c r="B80" i="4"/>
  <c r="B104" i="4"/>
  <c r="T104" i="4" s="1"/>
  <c r="E108" i="4"/>
  <c r="D108" i="4"/>
  <c r="B115" i="4"/>
  <c r="T115" i="4" s="1"/>
  <c r="B19" i="5"/>
  <c r="B136" i="4"/>
  <c r="B81" i="4"/>
  <c r="E81" i="4"/>
  <c r="D81" i="4"/>
  <c r="D102" i="4"/>
  <c r="E102" i="4"/>
  <c r="B102" i="4"/>
  <c r="E31" i="4"/>
  <c r="B31" i="4"/>
  <c r="D31" i="4"/>
  <c r="B91" i="4"/>
  <c r="E91" i="4"/>
  <c r="D91" i="4"/>
  <c r="B129" i="4"/>
  <c r="D129" i="4"/>
  <c r="E129" i="4"/>
  <c r="T15" i="5"/>
  <c r="T79" i="5"/>
  <c r="E43" i="4"/>
  <c r="D43" i="4"/>
  <c r="B43" i="4"/>
  <c r="B59" i="4"/>
  <c r="E59" i="4"/>
  <c r="D59" i="4"/>
  <c r="T79" i="4"/>
  <c r="B17" i="4"/>
  <c r="E17" i="4"/>
  <c r="D17" i="4"/>
  <c r="B33" i="4"/>
  <c r="D33" i="4"/>
  <c r="E33" i="4"/>
  <c r="B49" i="4"/>
  <c r="E49" i="4"/>
  <c r="D49" i="4"/>
  <c r="T75" i="4"/>
  <c r="D118" i="4"/>
  <c r="B118" i="4"/>
  <c r="E118" i="4"/>
  <c r="D146" i="4"/>
  <c r="E146" i="4"/>
  <c r="B146" i="4"/>
  <c r="B149" i="4"/>
  <c r="E149" i="4"/>
  <c r="D149" i="4"/>
  <c r="E9" i="5"/>
  <c r="D9" i="5"/>
  <c r="B9" i="5"/>
  <c r="E25" i="5"/>
  <c r="D25" i="5"/>
  <c r="B25" i="5"/>
  <c r="B32" i="5"/>
  <c r="E32" i="5"/>
  <c r="D32" i="5"/>
  <c r="D50" i="5"/>
  <c r="E50" i="5"/>
  <c r="B50" i="5"/>
  <c r="E89" i="5"/>
  <c r="D89" i="5"/>
  <c r="B89" i="5"/>
  <c r="AA6" i="10"/>
  <c r="AC9" i="8" s="1"/>
  <c r="O6" i="15"/>
  <c r="AE6" i="14"/>
  <c r="D18" i="4"/>
  <c r="E18" i="4"/>
  <c r="B18" i="4"/>
  <c r="B45" i="4"/>
  <c r="E45" i="4"/>
  <c r="D45" i="4"/>
  <c r="B85" i="4"/>
  <c r="E85" i="4"/>
  <c r="D85" i="4"/>
  <c r="B141" i="4"/>
  <c r="E141" i="4"/>
  <c r="D141" i="4"/>
  <c r="D150" i="4"/>
  <c r="B150" i="4"/>
  <c r="E150" i="4"/>
  <c r="D154" i="4"/>
  <c r="B154" i="4"/>
  <c r="E154" i="4"/>
  <c r="T26" i="5"/>
  <c r="E65" i="5"/>
  <c r="B65" i="5"/>
  <c r="D65" i="5"/>
  <c r="T86" i="5"/>
  <c r="T38" i="5"/>
  <c r="D23" i="4"/>
  <c r="E23" i="4"/>
  <c r="B23" i="4"/>
  <c r="D55" i="4"/>
  <c r="E55" i="4"/>
  <c r="B55" i="4"/>
  <c r="T72" i="5"/>
  <c r="I7" i="15"/>
  <c r="D7" i="15"/>
  <c r="H7" i="14"/>
  <c r="H7" i="10"/>
  <c r="B53" i="4"/>
  <c r="E53" i="4"/>
  <c r="D53" i="4"/>
  <c r="B65" i="4"/>
  <c r="D65" i="4"/>
  <c r="E65" i="4"/>
  <c r="D86" i="4"/>
  <c r="B86" i="4"/>
  <c r="E86" i="4"/>
  <c r="D122" i="4"/>
  <c r="B122" i="4"/>
  <c r="E122" i="4"/>
  <c r="E127" i="4"/>
  <c r="B127" i="4"/>
  <c r="D127" i="4"/>
  <c r="B155" i="4"/>
  <c r="E155" i="4"/>
  <c r="D155" i="4"/>
  <c r="B16" i="5"/>
  <c r="E16" i="5"/>
  <c r="D16" i="5"/>
  <c r="E36" i="5"/>
  <c r="D36" i="5"/>
  <c r="B36" i="5"/>
  <c r="E68" i="5"/>
  <c r="D68" i="5"/>
  <c r="B68" i="5"/>
  <c r="X4" i="10"/>
  <c r="D70" i="4"/>
  <c r="E70" i="4"/>
  <c r="B70" i="4"/>
  <c r="D87" i="4"/>
  <c r="E87" i="4"/>
  <c r="B87" i="4"/>
  <c r="E139" i="4"/>
  <c r="D139" i="4"/>
  <c r="B139" i="4"/>
  <c r="E30" i="5"/>
  <c r="B30" i="5"/>
  <c r="D30" i="5"/>
  <c r="D34" i="5"/>
  <c r="E34" i="5"/>
  <c r="B34" i="5"/>
  <c r="E11" i="4"/>
  <c r="D11" i="4"/>
  <c r="B11" i="4"/>
  <c r="D22" i="4"/>
  <c r="B22" i="4"/>
  <c r="E22" i="4"/>
  <c r="D26" i="4"/>
  <c r="B26" i="4"/>
  <c r="E26" i="4"/>
  <c r="B77" i="4"/>
  <c r="E77" i="4"/>
  <c r="D77" i="4"/>
  <c r="D114" i="4"/>
  <c r="E114" i="4"/>
  <c r="B114" i="4"/>
  <c r="T63" i="5"/>
  <c r="E81" i="5"/>
  <c r="B81" i="5"/>
  <c r="D81" i="5"/>
  <c r="E84" i="5"/>
  <c r="D84" i="5"/>
  <c r="B84" i="5"/>
  <c r="E20" i="5"/>
  <c r="D20" i="5"/>
  <c r="B20" i="5"/>
  <c r="E46" i="5"/>
  <c r="B46" i="5"/>
  <c r="D46" i="5"/>
  <c r="D82" i="5"/>
  <c r="E82" i="5"/>
  <c r="B82" i="5"/>
  <c r="W3" i="10"/>
  <c r="E6" i="4"/>
  <c r="T15" i="4"/>
  <c r="E27" i="4"/>
  <c r="T28" i="4"/>
  <c r="E32" i="4"/>
  <c r="D37" i="4"/>
  <c r="T39" i="4"/>
  <c r="B41" i="4"/>
  <c r="E41" i="4"/>
  <c r="E44" i="4"/>
  <c r="E51" i="4"/>
  <c r="T62" i="4"/>
  <c r="E69" i="4"/>
  <c r="T74" i="4"/>
  <c r="D75" i="4"/>
  <c r="T84" i="4"/>
  <c r="B93" i="4"/>
  <c r="D93" i="4"/>
  <c r="E107" i="4"/>
  <c r="T108" i="4"/>
  <c r="D110" i="4"/>
  <c r="E110" i="4"/>
  <c r="E113" i="4"/>
  <c r="E121" i="4"/>
  <c r="E126" i="4"/>
  <c r="D131" i="4"/>
  <c r="E138" i="4"/>
  <c r="E151" i="4"/>
  <c r="T153" i="4"/>
  <c r="T6" i="5"/>
  <c r="T13" i="5"/>
  <c r="E18" i="5"/>
  <c r="T21" i="5"/>
  <c r="E27" i="5"/>
  <c r="E39" i="5"/>
  <c r="B39" i="5"/>
  <c r="E42" i="5"/>
  <c r="T51" i="5"/>
  <c r="E53" i="5"/>
  <c r="D53" i="5"/>
  <c r="T56" i="5"/>
  <c r="D57" i="5"/>
  <c r="T59" i="5"/>
  <c r="E64" i="5"/>
  <c r="D72" i="5"/>
  <c r="T74" i="5"/>
  <c r="D79" i="5"/>
  <c r="E88" i="5"/>
  <c r="T37" i="8"/>
  <c r="L37" i="8"/>
  <c r="U37" i="8"/>
  <c r="J37" i="8"/>
  <c r="P37" i="8"/>
  <c r="F37" i="8"/>
  <c r="H37" i="8" s="1"/>
  <c r="V37" i="8"/>
  <c r="M44" i="8"/>
  <c r="T47" i="8"/>
  <c r="L47" i="8"/>
  <c r="V47" i="8"/>
  <c r="M47" i="8"/>
  <c r="S47" i="8"/>
  <c r="J49" i="8"/>
  <c r="H55" i="8"/>
  <c r="J61" i="8"/>
  <c r="S61" i="8"/>
  <c r="I61" i="8"/>
  <c r="K61" i="8" s="1"/>
  <c r="U61" i="8"/>
  <c r="V61" i="8"/>
  <c r="J69" i="8"/>
  <c r="S69" i="8"/>
  <c r="I69" i="8"/>
  <c r="M69" i="8"/>
  <c r="L69" i="8"/>
  <c r="N69" i="8" s="1"/>
  <c r="T69" i="8"/>
  <c r="G69" i="8"/>
  <c r="H69" i="8" s="1"/>
  <c r="V69" i="8"/>
  <c r="J73" i="8"/>
  <c r="S73" i="8"/>
  <c r="I73" i="8"/>
  <c r="T73" i="8"/>
  <c r="L73" i="8"/>
  <c r="F73" i="8"/>
  <c r="H73" i="8" s="1"/>
  <c r="M73" i="8"/>
  <c r="N76" i="8"/>
  <c r="H81" i="8"/>
  <c r="J91" i="8"/>
  <c r="S91" i="8"/>
  <c r="I91" i="8"/>
  <c r="M91" i="8"/>
  <c r="F91" i="8"/>
  <c r="T91" i="8"/>
  <c r="G91" i="8"/>
  <c r="N96" i="8"/>
  <c r="H102" i="8"/>
  <c r="N108" i="8"/>
  <c r="M119" i="8"/>
  <c r="H120" i="8"/>
  <c r="O120" i="8" s="1"/>
  <c r="N131" i="8"/>
  <c r="G133" i="8"/>
  <c r="M139" i="8"/>
  <c r="AH139" i="8"/>
  <c r="M147" i="8"/>
  <c r="J151" i="8"/>
  <c r="S151" i="8"/>
  <c r="I151" i="8"/>
  <c r="K151" i="8" s="1"/>
  <c r="P151" i="8"/>
  <c r="F151" i="8"/>
  <c r="H151" i="8" s="1"/>
  <c r="U151" i="8"/>
  <c r="V151" i="8"/>
  <c r="N153" i="8"/>
  <c r="N164" i="8"/>
  <c r="N176" i="8"/>
  <c r="O176" i="8" s="1"/>
  <c r="E4" i="14"/>
  <c r="T10" i="8"/>
  <c r="L10" i="8"/>
  <c r="N10" i="8" s="1"/>
  <c r="U10" i="8"/>
  <c r="S10" i="8"/>
  <c r="I10" i="8"/>
  <c r="K10" i="8" s="1"/>
  <c r="AH10" i="14"/>
  <c r="Q10" i="15"/>
  <c r="AC10" i="10"/>
  <c r="AF13" i="8" s="1"/>
  <c r="H19" i="14"/>
  <c r="H19" i="10"/>
  <c r="D19" i="15"/>
  <c r="B9" i="4"/>
  <c r="E9" i="4"/>
  <c r="T30" i="4"/>
  <c r="T42" i="4"/>
  <c r="D54" i="4"/>
  <c r="B54" i="4"/>
  <c r="B61" i="4"/>
  <c r="D61" i="4"/>
  <c r="D78" i="4"/>
  <c r="E78" i="4"/>
  <c r="B97" i="4"/>
  <c r="D97" i="4"/>
  <c r="T98" i="4"/>
  <c r="B109" i="4"/>
  <c r="E109" i="4"/>
  <c r="T123" i="4"/>
  <c r="T142" i="4"/>
  <c r="E14" i="5"/>
  <c r="B14" i="5"/>
  <c r="E23" i="5"/>
  <c r="B23" i="5"/>
  <c r="E37" i="5"/>
  <c r="D37" i="5"/>
  <c r="T40" i="5"/>
  <c r="T13" i="8"/>
  <c r="L13" i="8"/>
  <c r="I13" i="8"/>
  <c r="M13" i="8"/>
  <c r="S13" i="8"/>
  <c r="U13" i="8"/>
  <c r="K21" i="8"/>
  <c r="T33" i="8"/>
  <c r="L33" i="8"/>
  <c r="N33" i="8" s="1"/>
  <c r="I33" i="8"/>
  <c r="V33" i="8"/>
  <c r="G33" i="8"/>
  <c r="M33" i="8"/>
  <c r="U33" i="8"/>
  <c r="T50" i="8"/>
  <c r="L50" i="8"/>
  <c r="N50" i="8" s="1"/>
  <c r="P50" i="8"/>
  <c r="G50" i="8"/>
  <c r="M50" i="8"/>
  <c r="S50" i="8"/>
  <c r="I50" i="8"/>
  <c r="U50" i="8"/>
  <c r="J103" i="8"/>
  <c r="S103" i="8"/>
  <c r="I103" i="8"/>
  <c r="M103" i="8"/>
  <c r="L103" i="8"/>
  <c r="T103" i="8"/>
  <c r="G103" i="8"/>
  <c r="V103" i="8"/>
  <c r="J115" i="8"/>
  <c r="S115" i="8"/>
  <c r="I115" i="8"/>
  <c r="M115" i="8"/>
  <c r="L115" i="8"/>
  <c r="T115" i="8"/>
  <c r="G115" i="8"/>
  <c r="V115" i="8"/>
  <c r="J117" i="8"/>
  <c r="S117" i="8"/>
  <c r="I117" i="8"/>
  <c r="U117" i="8"/>
  <c r="V117" i="8"/>
  <c r="N133" i="8"/>
  <c r="N11" i="13"/>
  <c r="N8" i="13"/>
  <c r="Q131" i="8" s="1"/>
  <c r="F8" i="13"/>
  <c r="N5" i="13"/>
  <c r="N6" i="13"/>
  <c r="F6" i="13"/>
  <c r="C3" i="10"/>
  <c r="J4" i="10"/>
  <c r="G4" i="15"/>
  <c r="Q4" i="10"/>
  <c r="F7" i="7" s="1"/>
  <c r="AD4" i="10"/>
  <c r="AG7" i="8" s="1"/>
  <c r="R4" i="15"/>
  <c r="AI4" i="14"/>
  <c r="C6" i="10"/>
  <c r="N7" i="10"/>
  <c r="T7" i="10"/>
  <c r="I10" i="7" s="1"/>
  <c r="J7" i="15"/>
  <c r="Q7" i="14"/>
  <c r="S7" i="15"/>
  <c r="AK7" i="14"/>
  <c r="E5" i="4"/>
  <c r="B10" i="4"/>
  <c r="T20" i="4"/>
  <c r="D25" i="4"/>
  <c r="B29" i="4"/>
  <c r="D29" i="4"/>
  <c r="B40" i="4"/>
  <c r="D46" i="4"/>
  <c r="E46" i="4"/>
  <c r="B48" i="4"/>
  <c r="E57" i="4"/>
  <c r="E62" i="4"/>
  <c r="B66" i="4"/>
  <c r="D67" i="4"/>
  <c r="E74" i="4"/>
  <c r="D80" i="4"/>
  <c r="T89" i="4"/>
  <c r="B92" i="4"/>
  <c r="E93" i="4"/>
  <c r="E98" i="4"/>
  <c r="B103" i="4"/>
  <c r="D104" i="4"/>
  <c r="B110" i="4"/>
  <c r="T113" i="4"/>
  <c r="T128" i="4"/>
  <c r="T133" i="4"/>
  <c r="D135" i="4"/>
  <c r="D143" i="4"/>
  <c r="T152" i="4"/>
  <c r="E156" i="4"/>
  <c r="E7" i="5"/>
  <c r="B7" i="5"/>
  <c r="T19" i="5"/>
  <c r="E21" i="5"/>
  <c r="D21" i="5"/>
  <c r="B24" i="5"/>
  <c r="D40" i="5"/>
  <c r="B45" i="5"/>
  <c r="D47" i="5"/>
  <c r="B53" i="5"/>
  <c r="E63" i="5"/>
  <c r="T64" i="5"/>
  <c r="D70" i="5"/>
  <c r="B76" i="5"/>
  <c r="D77" i="5"/>
  <c r="E86" i="5"/>
  <c r="B91" i="5"/>
  <c r="E92" i="5"/>
  <c r="F7" i="6"/>
  <c r="I7" i="6" s="1"/>
  <c r="F12" i="6"/>
  <c r="I12" i="6" s="1"/>
  <c r="K131" i="6"/>
  <c r="L131" i="6" s="1"/>
  <c r="M131" i="6" s="1"/>
  <c r="B7" i="7"/>
  <c r="B7" i="8"/>
  <c r="F10" i="8"/>
  <c r="F13" i="8"/>
  <c r="V13" i="8"/>
  <c r="T15" i="8"/>
  <c r="L15" i="8"/>
  <c r="U15" i="8"/>
  <c r="P15" i="8"/>
  <c r="F15" i="8"/>
  <c r="H15" i="8" s="1"/>
  <c r="M15" i="8"/>
  <c r="G15" i="8"/>
  <c r="V15" i="8"/>
  <c r="H17" i="8"/>
  <c r="H18" i="8"/>
  <c r="T20" i="8"/>
  <c r="L20" i="8"/>
  <c r="N20" i="8" s="1"/>
  <c r="S20" i="8"/>
  <c r="J20" i="8"/>
  <c r="U20" i="8"/>
  <c r="I20" i="8"/>
  <c r="P20" i="8"/>
  <c r="F20" i="8"/>
  <c r="H20" i="8" s="1"/>
  <c r="V20" i="8"/>
  <c r="T29" i="8"/>
  <c r="L29" i="8"/>
  <c r="S29" i="8"/>
  <c r="J29" i="8"/>
  <c r="K29" i="8" s="1"/>
  <c r="M29" i="8"/>
  <c r="U29" i="8"/>
  <c r="P31" i="8"/>
  <c r="T32" i="8"/>
  <c r="L32" i="8"/>
  <c r="F32" i="8"/>
  <c r="H32" i="8" s="1"/>
  <c r="M32" i="8"/>
  <c r="S32" i="8"/>
  <c r="I32" i="8"/>
  <c r="K32" i="8" s="1"/>
  <c r="U32" i="8"/>
  <c r="F33" i="8"/>
  <c r="H33" i="8" s="1"/>
  <c r="T36" i="8"/>
  <c r="L36" i="8"/>
  <c r="V36" i="8"/>
  <c r="M36" i="8"/>
  <c r="S36" i="8"/>
  <c r="I36" i="8"/>
  <c r="P36" i="8"/>
  <c r="F36" i="8"/>
  <c r="H36" i="8" s="1"/>
  <c r="U36" i="8"/>
  <c r="J36" i="8"/>
  <c r="I37" i="8"/>
  <c r="K37" i="8" s="1"/>
  <c r="P44" i="8"/>
  <c r="G47" i="8"/>
  <c r="H47" i="8" s="1"/>
  <c r="P49" i="8"/>
  <c r="F50" i="8"/>
  <c r="H50" i="8" s="1"/>
  <c r="V50" i="8"/>
  <c r="N55" i="8"/>
  <c r="G61" i="8"/>
  <c r="H61" i="8" s="1"/>
  <c r="N67" i="8"/>
  <c r="F103" i="8"/>
  <c r="N106" i="8"/>
  <c r="O106" i="8" s="1"/>
  <c r="H114" i="8"/>
  <c r="F115" i="8"/>
  <c r="F117" i="8"/>
  <c r="P119" i="8"/>
  <c r="J123" i="8"/>
  <c r="S123" i="8"/>
  <c r="W123" i="8" s="1"/>
  <c r="I123" i="8"/>
  <c r="P123" i="8"/>
  <c r="F123" i="8"/>
  <c r="H123" i="8" s="1"/>
  <c r="V123" i="8"/>
  <c r="L125" i="8"/>
  <c r="N125" i="8" s="1"/>
  <c r="V131" i="8"/>
  <c r="P131" i="8"/>
  <c r="N138" i="8"/>
  <c r="P139" i="8"/>
  <c r="J143" i="8"/>
  <c r="S143" i="8"/>
  <c r="I143" i="8"/>
  <c r="T143" i="8"/>
  <c r="G143" i="8"/>
  <c r="U143" i="8"/>
  <c r="P147" i="8"/>
  <c r="L151" i="8"/>
  <c r="W160" i="8"/>
  <c r="J165" i="8"/>
  <c r="S165" i="8"/>
  <c r="I165" i="8"/>
  <c r="G165" i="8"/>
  <c r="T165" i="8"/>
  <c r="F165" i="8"/>
  <c r="H165" i="8" s="1"/>
  <c r="U165" i="8"/>
  <c r="W172" i="8"/>
  <c r="J173" i="8"/>
  <c r="S173" i="8"/>
  <c r="I173" i="8"/>
  <c r="M173" i="8"/>
  <c r="L173" i="8"/>
  <c r="N173" i="8" s="1"/>
  <c r="T173" i="8"/>
  <c r="G173" i="8"/>
  <c r="H173" i="8" s="1"/>
  <c r="V173" i="8"/>
  <c r="M5" i="10"/>
  <c r="AC8" i="14"/>
  <c r="M8" i="15"/>
  <c r="Y8" i="10"/>
  <c r="AA11" i="8" s="1"/>
  <c r="T12" i="4"/>
  <c r="D14" i="4"/>
  <c r="E14" i="4"/>
  <c r="E25" i="4"/>
  <c r="E30" i="4"/>
  <c r="T34" i="4"/>
  <c r="D35" i="4"/>
  <c r="D41" i="4"/>
  <c r="E42" i="4"/>
  <c r="B47" i="4"/>
  <c r="D48" i="4"/>
  <c r="T57" i="4"/>
  <c r="E61" i="4"/>
  <c r="E66" i="4"/>
  <c r="D72" i="4"/>
  <c r="B78" i="4"/>
  <c r="T96" i="4"/>
  <c r="T99" i="4"/>
  <c r="T101" i="4"/>
  <c r="D103" i="4"/>
  <c r="D117" i="4"/>
  <c r="E124" i="4"/>
  <c r="B134" i="4"/>
  <c r="T136" i="4"/>
  <c r="T144" i="4"/>
  <c r="B147" i="4"/>
  <c r="E5" i="5"/>
  <c r="D5" i="5"/>
  <c r="B8" i="5"/>
  <c r="B22" i="5"/>
  <c r="B37" i="5"/>
  <c r="D39" i="5"/>
  <c r="B52" i="5"/>
  <c r="D61" i="5"/>
  <c r="B66" i="5"/>
  <c r="B75" i="5"/>
  <c r="E76" i="5"/>
  <c r="G124" i="6"/>
  <c r="H124" i="6" s="1"/>
  <c r="I124" i="6" s="1"/>
  <c r="T8" i="8"/>
  <c r="L8" i="8"/>
  <c r="S8" i="8"/>
  <c r="J8" i="8"/>
  <c r="K8" i="8" s="1"/>
  <c r="P8" i="8"/>
  <c r="F8" i="8"/>
  <c r="H8" i="8" s="1"/>
  <c r="M8" i="8"/>
  <c r="G8" i="8"/>
  <c r="V8" i="8"/>
  <c r="G10" i="8"/>
  <c r="H12" i="8"/>
  <c r="G13" i="8"/>
  <c r="H29" i="8"/>
  <c r="M37" i="8"/>
  <c r="I47" i="8"/>
  <c r="K47" i="8" s="1"/>
  <c r="T51" i="8"/>
  <c r="L51" i="8"/>
  <c r="N51" i="8" s="1"/>
  <c r="S51" i="8"/>
  <c r="J51" i="8"/>
  <c r="U51" i="8"/>
  <c r="I51" i="8"/>
  <c r="P51" i="8"/>
  <c r="F51" i="8"/>
  <c r="H51" i="8" s="1"/>
  <c r="V51" i="8"/>
  <c r="H53" i="8"/>
  <c r="L61" i="8"/>
  <c r="N61" i="8" s="1"/>
  <c r="N70" i="8"/>
  <c r="N72" i="8"/>
  <c r="J89" i="8"/>
  <c r="S89" i="8"/>
  <c r="I89" i="8"/>
  <c r="K89" i="8" s="1"/>
  <c r="V89" i="8"/>
  <c r="F89" i="8"/>
  <c r="H89" i="8" s="1"/>
  <c r="L89" i="8"/>
  <c r="N89" i="8" s="1"/>
  <c r="L91" i="8"/>
  <c r="N91" i="8" s="1"/>
  <c r="G117" i="8"/>
  <c r="W122" i="8"/>
  <c r="W140" i="8"/>
  <c r="J141" i="8"/>
  <c r="S141" i="8"/>
  <c r="I141" i="8"/>
  <c r="P141" i="8"/>
  <c r="F141" i="8"/>
  <c r="H141" i="8" s="1"/>
  <c r="V141" i="8"/>
  <c r="H143" i="8"/>
  <c r="M151" i="8"/>
  <c r="J155" i="8"/>
  <c r="S155" i="8"/>
  <c r="I155" i="8"/>
  <c r="V155" i="8"/>
  <c r="F155" i="8"/>
  <c r="H155" i="8" s="1"/>
  <c r="L155" i="8"/>
  <c r="N155" i="8" s="1"/>
  <c r="H160" i="8"/>
  <c r="J171" i="8"/>
  <c r="S171" i="8"/>
  <c r="I171" i="8"/>
  <c r="F171" i="8"/>
  <c r="M171" i="8"/>
  <c r="T171" i="8"/>
  <c r="G171" i="8"/>
  <c r="AE7" i="10"/>
  <c r="AI10" i="8" s="1"/>
  <c r="F8" i="15"/>
  <c r="L8" i="10"/>
  <c r="W8" i="10"/>
  <c r="D12" i="8"/>
  <c r="D12" i="6"/>
  <c r="D9" i="4"/>
  <c r="B13" i="4"/>
  <c r="E13" i="4"/>
  <c r="T27" i="4"/>
  <c r="D40" i="4"/>
  <c r="T46" i="4"/>
  <c r="E54" i="4"/>
  <c r="T64" i="4"/>
  <c r="T69" i="4"/>
  <c r="D82" i="4"/>
  <c r="E82" i="4"/>
  <c r="D90" i="4"/>
  <c r="B90" i="4"/>
  <c r="E92" i="4"/>
  <c r="E95" i="4"/>
  <c r="B95" i="4"/>
  <c r="E97" i="4"/>
  <c r="D109" i="4"/>
  <c r="E117" i="4"/>
  <c r="D123" i="4"/>
  <c r="E132" i="4"/>
  <c r="B132" i="4"/>
  <c r="E134" i="4"/>
  <c r="D8" i="5"/>
  <c r="D14" i="5"/>
  <c r="D23" i="5"/>
  <c r="D45" i="5"/>
  <c r="E49" i="5"/>
  <c r="B49" i="5"/>
  <c r="D52" i="5"/>
  <c r="T92" i="5"/>
  <c r="E94" i="5"/>
  <c r="B94" i="5"/>
  <c r="J13" i="8"/>
  <c r="T31" i="8"/>
  <c r="L31" i="8"/>
  <c r="S31" i="8"/>
  <c r="J31" i="8"/>
  <c r="M31" i="8"/>
  <c r="U31" i="8"/>
  <c r="J33" i="8"/>
  <c r="T35" i="8"/>
  <c r="L35" i="8"/>
  <c r="U35" i="8"/>
  <c r="J35" i="8"/>
  <c r="P35" i="8"/>
  <c r="F35" i="8"/>
  <c r="V35" i="8"/>
  <c r="W35" i="8" s="1"/>
  <c r="T40" i="8"/>
  <c r="L40" i="8"/>
  <c r="V40" i="8"/>
  <c r="M40" i="8"/>
  <c r="S40" i="8"/>
  <c r="I40" i="8"/>
  <c r="P40" i="8"/>
  <c r="F40" i="8"/>
  <c r="U40" i="8"/>
  <c r="J40" i="8"/>
  <c r="T44" i="8"/>
  <c r="L44" i="8"/>
  <c r="N44" i="8" s="1"/>
  <c r="U44" i="8"/>
  <c r="G44" i="8"/>
  <c r="V44" i="8"/>
  <c r="T49" i="8"/>
  <c r="L49" i="8"/>
  <c r="U49" i="8"/>
  <c r="M49" i="8"/>
  <c r="S49" i="8"/>
  <c r="J50" i="8"/>
  <c r="J59" i="8"/>
  <c r="S59" i="8"/>
  <c r="I59" i="8"/>
  <c r="V59" i="8"/>
  <c r="L59" i="8"/>
  <c r="T59" i="8"/>
  <c r="G59" i="8"/>
  <c r="U59" i="8"/>
  <c r="J63" i="8"/>
  <c r="S63" i="8"/>
  <c r="I63" i="8"/>
  <c r="T63" i="8"/>
  <c r="U63" i="8"/>
  <c r="G63" i="8"/>
  <c r="V63" i="8"/>
  <c r="J75" i="8"/>
  <c r="S75" i="8"/>
  <c r="I75" i="8"/>
  <c r="G75" i="8"/>
  <c r="U75" i="8"/>
  <c r="V75" i="8"/>
  <c r="J95" i="8"/>
  <c r="S95" i="8"/>
  <c r="I95" i="8"/>
  <c r="U95" i="8"/>
  <c r="F95" i="8"/>
  <c r="T95" i="8"/>
  <c r="G95" i="8"/>
  <c r="J97" i="8"/>
  <c r="S97" i="8"/>
  <c r="W97" i="8" s="1"/>
  <c r="I97" i="8"/>
  <c r="K97" i="8" s="1"/>
  <c r="T97" i="8"/>
  <c r="M97" i="8"/>
  <c r="U97" i="8"/>
  <c r="G97" i="8"/>
  <c r="N113" i="8"/>
  <c r="L117" i="8"/>
  <c r="U133" i="8"/>
  <c r="V133" i="8"/>
  <c r="N4" i="14"/>
  <c r="C5" i="10"/>
  <c r="W7" i="14"/>
  <c r="X7" i="14" s="1"/>
  <c r="T7" i="14" s="1"/>
  <c r="X7" i="10"/>
  <c r="B7" i="4"/>
  <c r="T14" i="4"/>
  <c r="T32" i="4"/>
  <c r="T35" i="4"/>
  <c r="T37" i="4"/>
  <c r="D47" i="4"/>
  <c r="D50" i="4"/>
  <c r="E50" i="4"/>
  <c r="D58" i="4"/>
  <c r="B58" i="4"/>
  <c r="E63" i="4"/>
  <c r="B63" i="4"/>
  <c r="T72" i="4"/>
  <c r="B76" i="4"/>
  <c r="T80" i="4"/>
  <c r="E100" i="4"/>
  <c r="B100" i="4"/>
  <c r="T111" i="4"/>
  <c r="E123" i="4"/>
  <c r="T124" i="4"/>
  <c r="T135" i="4"/>
  <c r="B137" i="4"/>
  <c r="E137" i="4"/>
  <c r="E147" i="4"/>
  <c r="B158" i="4"/>
  <c r="D22" i="5"/>
  <c r="B28" i="5"/>
  <c r="T31" i="5"/>
  <c r="E33" i="5"/>
  <c r="B33" i="5"/>
  <c r="T54" i="5"/>
  <c r="B58" i="5"/>
  <c r="T61" i="5"/>
  <c r="E66" i="5"/>
  <c r="T69" i="5"/>
  <c r="E75" i="5"/>
  <c r="E78" i="5"/>
  <c r="B78" i="5"/>
  <c r="E87" i="5"/>
  <c r="B87" i="5"/>
  <c r="T16" i="8"/>
  <c r="L16" i="8"/>
  <c r="N16" i="8" s="1"/>
  <c r="G16" i="8"/>
  <c r="S16" i="8"/>
  <c r="I16" i="8"/>
  <c r="V16" i="8"/>
  <c r="F31" i="8"/>
  <c r="H31" i="8" s="1"/>
  <c r="V31" i="8"/>
  <c r="G35" i="8"/>
  <c r="T39" i="8"/>
  <c r="L39" i="8"/>
  <c r="N39" i="8" s="1"/>
  <c r="U39" i="8"/>
  <c r="J39" i="8"/>
  <c r="P39" i="8"/>
  <c r="F39" i="8"/>
  <c r="V39" i="8"/>
  <c r="G40" i="8"/>
  <c r="F44" i="8"/>
  <c r="H44" i="8" s="1"/>
  <c r="F49" i="8"/>
  <c r="V49" i="8"/>
  <c r="F59" i="8"/>
  <c r="F63" i="8"/>
  <c r="F75" i="8"/>
  <c r="H75" i="8" s="1"/>
  <c r="F97" i="8"/>
  <c r="O108" i="8"/>
  <c r="M117" i="8"/>
  <c r="J119" i="8"/>
  <c r="S119" i="8"/>
  <c r="I119" i="8"/>
  <c r="T119" i="8"/>
  <c r="U119" i="8"/>
  <c r="G119" i="8"/>
  <c r="V119" i="8"/>
  <c r="T133" i="8"/>
  <c r="J139" i="8"/>
  <c r="S139" i="8"/>
  <c r="I139" i="8"/>
  <c r="T139" i="8"/>
  <c r="F139" i="8"/>
  <c r="U139" i="8"/>
  <c r="G139" i="8"/>
  <c r="J147" i="8"/>
  <c r="S147" i="8"/>
  <c r="I147" i="8"/>
  <c r="U147" i="8"/>
  <c r="F147" i="8"/>
  <c r="T147" i="8"/>
  <c r="G147" i="8"/>
  <c r="D8" i="8"/>
  <c r="D8" i="6"/>
  <c r="G7" i="10"/>
  <c r="C7" i="15"/>
  <c r="F7" i="14"/>
  <c r="O9" i="10"/>
  <c r="Y10" i="10"/>
  <c r="AA13" i="8" s="1"/>
  <c r="M10" i="15"/>
  <c r="AC10" i="14"/>
  <c r="T5" i="4"/>
  <c r="D7" i="4"/>
  <c r="D21" i="4"/>
  <c r="T24" i="4"/>
  <c r="B38" i="4"/>
  <c r="B44" i="4"/>
  <c r="B51" i="4"/>
  <c r="D64" i="4"/>
  <c r="E68" i="4"/>
  <c r="B68" i="4"/>
  <c r="D76" i="4"/>
  <c r="B82" i="4"/>
  <c r="B105" i="4"/>
  <c r="E105" i="4"/>
  <c r="B107" i="4"/>
  <c r="T117" i="4"/>
  <c r="B126" i="4"/>
  <c r="B131" i="4"/>
  <c r="D132" i="4"/>
  <c r="B138" i="4"/>
  <c r="D145" i="4"/>
  <c r="B151" i="4"/>
  <c r="D153" i="4"/>
  <c r="B157" i="4"/>
  <c r="D157" i="4"/>
  <c r="B12" i="5"/>
  <c r="E17" i="5"/>
  <c r="B17" i="5"/>
  <c r="B18" i="5"/>
  <c r="B27" i="5"/>
  <c r="E28" i="5"/>
  <c r="B42" i="5"/>
  <c r="D58" i="5"/>
  <c r="E62" i="5"/>
  <c r="B62" i="5"/>
  <c r="E71" i="5"/>
  <c r="B71" i="5"/>
  <c r="B73" i="5"/>
  <c r="D80" i="5"/>
  <c r="E85" i="5"/>
  <c r="D85" i="5"/>
  <c r="B88" i="5"/>
  <c r="Z86" i="6"/>
  <c r="T11" i="8"/>
  <c r="L11" i="8"/>
  <c r="N11" i="8" s="1"/>
  <c r="U11" i="8"/>
  <c r="J11" i="8"/>
  <c r="K11" i="8" s="1"/>
  <c r="P11" i="8"/>
  <c r="F11" i="8"/>
  <c r="V11" i="8"/>
  <c r="F16" i="8"/>
  <c r="G31" i="8"/>
  <c r="I35" i="8"/>
  <c r="K35" i="8" s="1"/>
  <c r="G39" i="8"/>
  <c r="I44" i="8"/>
  <c r="P47" i="8"/>
  <c r="T48" i="8"/>
  <c r="L48" i="8"/>
  <c r="M48" i="8"/>
  <c r="S48" i="8"/>
  <c r="I48" i="8"/>
  <c r="K48" i="8" s="1"/>
  <c r="U48" i="8"/>
  <c r="G49" i="8"/>
  <c r="L63" i="8"/>
  <c r="U73" i="8"/>
  <c r="L75" i="8"/>
  <c r="O82" i="8"/>
  <c r="U91" i="8"/>
  <c r="J93" i="8"/>
  <c r="S93" i="8"/>
  <c r="I93" i="8"/>
  <c r="V93" i="8"/>
  <c r="L93" i="8"/>
  <c r="M93" i="8"/>
  <c r="T93" i="8"/>
  <c r="G93" i="8"/>
  <c r="L95" i="8"/>
  <c r="W100" i="8"/>
  <c r="P103" i="8"/>
  <c r="W104" i="8"/>
  <c r="J105" i="8"/>
  <c r="S105" i="8"/>
  <c r="I105" i="8"/>
  <c r="V105" i="8"/>
  <c r="L105" i="8"/>
  <c r="N105" i="8" s="1"/>
  <c r="F105" i="8"/>
  <c r="T105" i="8"/>
  <c r="G105" i="8"/>
  <c r="J107" i="8"/>
  <c r="S107" i="8"/>
  <c r="I107" i="8"/>
  <c r="T107" i="8"/>
  <c r="L107" i="8"/>
  <c r="N107" i="8" s="1"/>
  <c r="F107" i="8"/>
  <c r="H107" i="8" s="1"/>
  <c r="M107" i="8"/>
  <c r="P115" i="8"/>
  <c r="P117" i="8"/>
  <c r="W118" i="8"/>
  <c r="F119" i="8"/>
  <c r="W138" i="8"/>
  <c r="J149" i="8"/>
  <c r="S149" i="8"/>
  <c r="I149" i="8"/>
  <c r="G149" i="8"/>
  <c r="L149" i="8"/>
  <c r="T149" i="8"/>
  <c r="F149" i="8"/>
  <c r="M149" i="8"/>
  <c r="T151" i="8"/>
  <c r="N171" i="8"/>
  <c r="B4" i="15"/>
  <c r="F4" i="15"/>
  <c r="L4" i="10"/>
  <c r="AA4" i="14"/>
  <c r="L4" i="15"/>
  <c r="C7" i="10"/>
  <c r="H10" i="14"/>
  <c r="D10" i="15"/>
  <c r="H10" i="10"/>
  <c r="AD10" i="14"/>
  <c r="N10" i="15"/>
  <c r="Z10" i="10"/>
  <c r="AB13" i="8" s="1"/>
  <c r="T12" i="15"/>
  <c r="AF12" i="10"/>
  <c r="AJ15" i="8" s="1"/>
  <c r="AL12" i="14"/>
  <c r="B6" i="4"/>
  <c r="D13" i="4"/>
  <c r="B19" i="4"/>
  <c r="E21" i="4"/>
  <c r="D27" i="4"/>
  <c r="D32" i="4"/>
  <c r="E36" i="4"/>
  <c r="B36" i="4"/>
  <c r="E38" i="4"/>
  <c r="B50" i="4"/>
  <c r="E64" i="4"/>
  <c r="D69" i="4"/>
  <c r="B73" i="4"/>
  <c r="E73" i="4"/>
  <c r="E90" i="4"/>
  <c r="T94" i="4"/>
  <c r="D95" i="4"/>
  <c r="D100" i="4"/>
  <c r="B106" i="4"/>
  <c r="D113" i="4"/>
  <c r="B119" i="4"/>
  <c r="D121" i="4"/>
  <c r="B125" i="4"/>
  <c r="D125" i="4"/>
  <c r="D142" i="4"/>
  <c r="E142" i="4"/>
  <c r="E145" i="4"/>
  <c r="E153" i="4"/>
  <c r="E158" i="4"/>
  <c r="B11" i="5"/>
  <c r="E12" i="5"/>
  <c r="T44" i="5"/>
  <c r="D49" i="5"/>
  <c r="E55" i="5"/>
  <c r="B55" i="5"/>
  <c r="B57" i="5"/>
  <c r="D64" i="5"/>
  <c r="E69" i="5"/>
  <c r="D69" i="5"/>
  <c r="D73" i="5"/>
  <c r="E80" i="5"/>
  <c r="B93" i="5"/>
  <c r="D94" i="5"/>
  <c r="K7" i="8"/>
  <c r="O7" i="8" s="1"/>
  <c r="T9" i="8"/>
  <c r="L9" i="8"/>
  <c r="F9" i="8"/>
  <c r="G9" i="8"/>
  <c r="M9" i="8"/>
  <c r="V9" i="8"/>
  <c r="G11" i="8"/>
  <c r="P13" i="8"/>
  <c r="J16" i="8"/>
  <c r="T21" i="8"/>
  <c r="L21" i="8"/>
  <c r="P21" i="8"/>
  <c r="G21" i="8"/>
  <c r="H21" i="8" s="1"/>
  <c r="V21" i="8"/>
  <c r="M21" i="8"/>
  <c r="U21" i="8"/>
  <c r="T30" i="8"/>
  <c r="L30" i="8"/>
  <c r="F30" i="8"/>
  <c r="H30" i="8" s="1"/>
  <c r="M30" i="8"/>
  <c r="S30" i="8"/>
  <c r="I30" i="8"/>
  <c r="K30" i="8" s="1"/>
  <c r="U30" i="8"/>
  <c r="I31" i="8"/>
  <c r="K31" i="8" s="1"/>
  <c r="P33" i="8"/>
  <c r="M35" i="8"/>
  <c r="S37" i="8"/>
  <c r="W37" i="8" s="1"/>
  <c r="T38" i="8"/>
  <c r="L38" i="8"/>
  <c r="V38" i="8"/>
  <c r="M38" i="8"/>
  <c r="S38" i="8"/>
  <c r="I38" i="8"/>
  <c r="P38" i="8"/>
  <c r="F38" i="8"/>
  <c r="H38" i="8" s="1"/>
  <c r="U38" i="8"/>
  <c r="J38" i="8"/>
  <c r="I39" i="8"/>
  <c r="K39" i="8" s="1"/>
  <c r="H42" i="8"/>
  <c r="T43" i="8"/>
  <c r="L43" i="8"/>
  <c r="N43" i="8" s="1"/>
  <c r="P43" i="8"/>
  <c r="G43" i="8"/>
  <c r="H43" i="8" s="1"/>
  <c r="S43" i="8"/>
  <c r="W43" i="8" s="1"/>
  <c r="I43" i="8"/>
  <c r="K43" i="8" s="1"/>
  <c r="V43" i="8"/>
  <c r="J44" i="8"/>
  <c r="F48" i="8"/>
  <c r="H48" i="8" s="1"/>
  <c r="V48" i="8"/>
  <c r="I49" i="8"/>
  <c r="K49" i="8" s="1"/>
  <c r="M59" i="8"/>
  <c r="T61" i="8"/>
  <c r="M63" i="8"/>
  <c r="H64" i="8"/>
  <c r="W66" i="8"/>
  <c r="U69" i="8"/>
  <c r="W70" i="8"/>
  <c r="H72" i="8"/>
  <c r="O72" i="8" s="1"/>
  <c r="V73" i="8"/>
  <c r="M75" i="8"/>
  <c r="H80" i="8"/>
  <c r="V91" i="8"/>
  <c r="F93" i="8"/>
  <c r="M95" i="8"/>
  <c r="L97" i="8"/>
  <c r="N97" i="8" s="1"/>
  <c r="G107" i="8"/>
  <c r="H111" i="8"/>
  <c r="W116" i="8"/>
  <c r="L119" i="8"/>
  <c r="N119" i="8" s="1"/>
  <c r="N122" i="8"/>
  <c r="O122" i="8" s="1"/>
  <c r="J125" i="8"/>
  <c r="S125" i="8"/>
  <c r="I125" i="8"/>
  <c r="T125" i="8"/>
  <c r="G125" i="8"/>
  <c r="H125" i="8" s="1"/>
  <c r="U125" i="8"/>
  <c r="F133" i="8"/>
  <c r="H133" i="8" s="1"/>
  <c r="L139" i="8"/>
  <c r="N139" i="8" s="1"/>
  <c r="N140" i="8"/>
  <c r="O140" i="8" s="1"/>
  <c r="W144" i="8"/>
  <c r="J145" i="8"/>
  <c r="S145" i="8"/>
  <c r="I145" i="8"/>
  <c r="V145" i="8"/>
  <c r="L145" i="8"/>
  <c r="M145" i="8"/>
  <c r="T145" i="8"/>
  <c r="G145" i="8"/>
  <c r="H145" i="8" s="1"/>
  <c r="L147" i="8"/>
  <c r="N147" i="8" s="1"/>
  <c r="N148" i="8"/>
  <c r="H159" i="8"/>
  <c r="H163" i="8"/>
  <c r="N168" i="8"/>
  <c r="W174" i="8"/>
  <c r="C4" i="10"/>
  <c r="D10" i="8"/>
  <c r="D10" i="6"/>
  <c r="AJ9" i="14"/>
  <c r="I15" i="15"/>
  <c r="T14" i="8"/>
  <c r="L14" i="8"/>
  <c r="N14" i="8" s="1"/>
  <c r="F14" i="8"/>
  <c r="H14" i="8" s="1"/>
  <c r="P14" i="8"/>
  <c r="T22" i="8"/>
  <c r="L22" i="8"/>
  <c r="V22" i="8"/>
  <c r="M22" i="8"/>
  <c r="T25" i="8"/>
  <c r="L25" i="8"/>
  <c r="N25" i="8" s="1"/>
  <c r="S25" i="8"/>
  <c r="J25" i="8"/>
  <c r="T26" i="8"/>
  <c r="L26" i="8"/>
  <c r="N26" i="8" s="1"/>
  <c r="F26" i="8"/>
  <c r="H26" i="8" s="1"/>
  <c r="P26" i="8"/>
  <c r="T27" i="8"/>
  <c r="L27" i="8"/>
  <c r="N27" i="8" s="1"/>
  <c r="S27" i="8"/>
  <c r="J27" i="8"/>
  <c r="T28" i="8"/>
  <c r="W28" i="8" s="1"/>
  <c r="L28" i="8"/>
  <c r="N28" i="8" s="1"/>
  <c r="F28" i="8"/>
  <c r="H28" i="8" s="1"/>
  <c r="P28" i="8"/>
  <c r="K42" i="8"/>
  <c r="T46" i="8"/>
  <c r="W46" i="8" s="1"/>
  <c r="L46" i="8"/>
  <c r="N46" i="8" s="1"/>
  <c r="I46" i="8"/>
  <c r="N52" i="8"/>
  <c r="W54" i="8"/>
  <c r="J57" i="8"/>
  <c r="S57" i="8"/>
  <c r="I57" i="8"/>
  <c r="K57" i="8" s="1"/>
  <c r="M57" i="8"/>
  <c r="N57" i="8" s="1"/>
  <c r="P57" i="8"/>
  <c r="W58" i="8"/>
  <c r="J65" i="8"/>
  <c r="S65" i="8"/>
  <c r="W65" i="8" s="1"/>
  <c r="I65" i="8"/>
  <c r="G65" i="8"/>
  <c r="H65" i="8" s="1"/>
  <c r="P65" i="8"/>
  <c r="H74" i="8"/>
  <c r="J83" i="8"/>
  <c r="S83" i="8"/>
  <c r="W83" i="8" s="1"/>
  <c r="I83" i="8"/>
  <c r="K83" i="8" s="1"/>
  <c r="O83" i="8" s="1"/>
  <c r="U83" i="8"/>
  <c r="P83" i="8"/>
  <c r="W110" i="8"/>
  <c r="W124" i="8"/>
  <c r="W142" i="8"/>
  <c r="J161" i="8"/>
  <c r="S161" i="8"/>
  <c r="W161" i="8" s="1"/>
  <c r="I161" i="8"/>
  <c r="U161" i="8"/>
  <c r="P161" i="8"/>
  <c r="W162" i="8"/>
  <c r="N166" i="8"/>
  <c r="J167" i="8"/>
  <c r="S167" i="8"/>
  <c r="W167" i="8" s="1"/>
  <c r="I167" i="8"/>
  <c r="P167" i="8"/>
  <c r="F167" i="8"/>
  <c r="H167" i="8" s="1"/>
  <c r="T7" i="8"/>
  <c r="L7" i="8"/>
  <c r="N7" i="8" s="1"/>
  <c r="P8" i="10"/>
  <c r="J8" i="15"/>
  <c r="K8" i="15"/>
  <c r="AE8" i="10"/>
  <c r="AI11" i="8" s="1"/>
  <c r="S8" i="15"/>
  <c r="B9" i="15"/>
  <c r="E9" i="14"/>
  <c r="AC9" i="14"/>
  <c r="I11" i="14"/>
  <c r="K11" i="14" s="1"/>
  <c r="AA11" i="10"/>
  <c r="AC14" i="8" s="1"/>
  <c r="F12" i="15"/>
  <c r="I13" i="10"/>
  <c r="S16" i="6" s="1"/>
  <c r="AD13" i="14"/>
  <c r="L14" i="15"/>
  <c r="AA14" i="14"/>
  <c r="J15" i="10"/>
  <c r="AF16" i="10"/>
  <c r="AJ19" i="8" s="1"/>
  <c r="T16" i="15"/>
  <c r="AL16" i="14"/>
  <c r="AD18" i="10"/>
  <c r="AG21" i="8" s="1"/>
  <c r="AI18" i="14"/>
  <c r="R18" i="15"/>
  <c r="L8" i="15"/>
  <c r="AA8" i="14"/>
  <c r="M9" i="10"/>
  <c r="AF9" i="14"/>
  <c r="C10" i="10"/>
  <c r="P11" i="10"/>
  <c r="R11" i="15"/>
  <c r="AE11" i="10"/>
  <c r="AI14" i="8" s="1"/>
  <c r="S11" i="15"/>
  <c r="G12" i="15"/>
  <c r="D13" i="15"/>
  <c r="S13" i="15"/>
  <c r="C14" i="15"/>
  <c r="Y15" i="10"/>
  <c r="AA18" i="8" s="1"/>
  <c r="AC15" i="14"/>
  <c r="M15" i="15"/>
  <c r="R15" i="15"/>
  <c r="AI15" i="14"/>
  <c r="AD15" i="10"/>
  <c r="AG18" i="8" s="1"/>
  <c r="K16" i="10"/>
  <c r="T10" i="10"/>
  <c r="I13" i="7" s="1"/>
  <c r="Q10" i="14"/>
  <c r="J10" i="15"/>
  <c r="S10" i="15"/>
  <c r="AF10" i="10"/>
  <c r="AJ13" i="8" s="1"/>
  <c r="AL10" i="14"/>
  <c r="T10" i="15"/>
  <c r="F11" i="14"/>
  <c r="S11" i="10"/>
  <c r="H14" i="7" s="1"/>
  <c r="J11" i="15"/>
  <c r="T11" i="15"/>
  <c r="E12" i="14"/>
  <c r="K12" i="10"/>
  <c r="P14" i="10"/>
  <c r="C19" i="10"/>
  <c r="R22" i="15"/>
  <c r="AI22" i="14"/>
  <c r="AD22" i="10"/>
  <c r="AG25" i="8" s="1"/>
  <c r="R9" i="10"/>
  <c r="G12" i="7" s="1"/>
  <c r="H9" i="15"/>
  <c r="X9" i="10"/>
  <c r="Y9" i="10"/>
  <c r="AA12" i="8" s="1"/>
  <c r="M9" i="15"/>
  <c r="K10" i="15"/>
  <c r="AE10" i="10"/>
  <c r="AI13" i="8" s="1"/>
  <c r="AL13" i="8" s="1"/>
  <c r="AG10" i="10"/>
  <c r="AK13" i="8" s="1"/>
  <c r="U10" i="15"/>
  <c r="G11" i="10"/>
  <c r="C11" i="15"/>
  <c r="E11" i="15"/>
  <c r="T11" i="10"/>
  <c r="I14" i="7" s="1"/>
  <c r="AE11" i="14"/>
  <c r="AF11" i="10"/>
  <c r="AJ14" i="8" s="1"/>
  <c r="AI13" i="14"/>
  <c r="AJ13" i="14" s="1"/>
  <c r="R13" i="15"/>
  <c r="F17" i="14"/>
  <c r="G17" i="10"/>
  <c r="G18" i="10"/>
  <c r="C18" i="15"/>
  <c r="F18" i="14"/>
  <c r="AE18" i="14"/>
  <c r="AA18" i="10"/>
  <c r="AC21" i="8" s="1"/>
  <c r="O18" i="15"/>
  <c r="R23" i="6"/>
  <c r="D7" i="7"/>
  <c r="D11" i="7"/>
  <c r="V7" i="8"/>
  <c r="W7" i="8" s="1"/>
  <c r="J14" i="8"/>
  <c r="K14" i="8" s="1"/>
  <c r="U14" i="8"/>
  <c r="T18" i="8"/>
  <c r="L18" i="8"/>
  <c r="N18" i="8" s="1"/>
  <c r="S18" i="8"/>
  <c r="J18" i="8"/>
  <c r="K18" i="8" s="1"/>
  <c r="T19" i="8"/>
  <c r="W19" i="8" s="1"/>
  <c r="L19" i="8"/>
  <c r="N19" i="8" s="1"/>
  <c r="F19" i="8"/>
  <c r="H19" i="8" s="1"/>
  <c r="P19" i="8"/>
  <c r="I22" i="8"/>
  <c r="K22" i="8" s="1"/>
  <c r="S22" i="8"/>
  <c r="I25" i="8"/>
  <c r="U25" i="8"/>
  <c r="J26" i="8"/>
  <c r="K26" i="8" s="1"/>
  <c r="U26" i="8"/>
  <c r="I27" i="8"/>
  <c r="U27" i="8"/>
  <c r="J28" i="8"/>
  <c r="K28" i="8" s="1"/>
  <c r="U28" i="8"/>
  <c r="T41" i="8"/>
  <c r="W41" i="8" s="1"/>
  <c r="L41" i="8"/>
  <c r="N41" i="8" s="1"/>
  <c r="P41" i="8"/>
  <c r="G41" i="8"/>
  <c r="H41" i="8" s="1"/>
  <c r="O41" i="8" s="1"/>
  <c r="T42" i="8"/>
  <c r="L42" i="8"/>
  <c r="N42" i="8" s="1"/>
  <c r="U42" i="8"/>
  <c r="J46" i="8"/>
  <c r="U46" i="8"/>
  <c r="W52" i="8"/>
  <c r="N54" i="8"/>
  <c r="O54" i="8" s="1"/>
  <c r="J55" i="8"/>
  <c r="S55" i="8"/>
  <c r="W55" i="8" s="1"/>
  <c r="I55" i="8"/>
  <c r="K55" i="8" s="1"/>
  <c r="P55" i="8"/>
  <c r="W56" i="8"/>
  <c r="V57" i="8"/>
  <c r="W60" i="8"/>
  <c r="N62" i="8"/>
  <c r="O62" i="8" s="1"/>
  <c r="L65" i="8"/>
  <c r="N65" i="8" s="1"/>
  <c r="N66" i="8"/>
  <c r="N74" i="8"/>
  <c r="J81" i="8"/>
  <c r="S81" i="8"/>
  <c r="W81" i="8" s="1"/>
  <c r="I81" i="8"/>
  <c r="V81" i="8"/>
  <c r="L81" i="8"/>
  <c r="N81" i="8" s="1"/>
  <c r="P81" i="8"/>
  <c r="L83" i="8"/>
  <c r="N83" i="8" s="1"/>
  <c r="J85" i="8"/>
  <c r="S85" i="8"/>
  <c r="W85" i="8" s="1"/>
  <c r="I85" i="8"/>
  <c r="G85" i="8"/>
  <c r="H85" i="8" s="1"/>
  <c r="P85" i="8"/>
  <c r="N94" i="8"/>
  <c r="O94" i="8" s="1"/>
  <c r="J99" i="8"/>
  <c r="S99" i="8"/>
  <c r="W99" i="8" s="1"/>
  <c r="I99" i="8"/>
  <c r="K99" i="8" s="1"/>
  <c r="G99" i="8"/>
  <c r="H99" i="8" s="1"/>
  <c r="P99" i="8"/>
  <c r="N118" i="8"/>
  <c r="O118" i="8" s="1"/>
  <c r="J133" i="8"/>
  <c r="S133" i="8"/>
  <c r="W133" i="8" s="1"/>
  <c r="I133" i="8"/>
  <c r="K133" i="8" s="1"/>
  <c r="P133" i="8"/>
  <c r="N146" i="8"/>
  <c r="O146" i="8" s="1"/>
  <c r="W152" i="8"/>
  <c r="J159" i="8"/>
  <c r="S159" i="8"/>
  <c r="I159" i="8"/>
  <c r="V159" i="8"/>
  <c r="L159" i="8"/>
  <c r="N159" i="8" s="1"/>
  <c r="P159" i="8"/>
  <c r="L161" i="8"/>
  <c r="N161" i="8" s="1"/>
  <c r="J163" i="8"/>
  <c r="S163" i="8"/>
  <c r="I163" i="8"/>
  <c r="T163" i="8"/>
  <c r="P163" i="8"/>
  <c r="W166" i="8"/>
  <c r="L167" i="8"/>
  <c r="N167" i="8" s="1"/>
  <c r="B10" i="7"/>
  <c r="B10" i="8"/>
  <c r="D8" i="15"/>
  <c r="Q8" i="14"/>
  <c r="I9" i="14"/>
  <c r="K9" i="14" s="1"/>
  <c r="E9" i="15"/>
  <c r="I9" i="10"/>
  <c r="S12" i="6" s="1"/>
  <c r="J9" i="10"/>
  <c r="R9" i="14"/>
  <c r="N9" i="15"/>
  <c r="Z9" i="10"/>
  <c r="AB12" i="8" s="1"/>
  <c r="AE9" i="14"/>
  <c r="O9" i="15"/>
  <c r="AL9" i="14"/>
  <c r="U10" i="10"/>
  <c r="J13" i="7" s="1"/>
  <c r="J11" i="10"/>
  <c r="W11" i="10"/>
  <c r="X12" i="10"/>
  <c r="H13" i="14"/>
  <c r="I13" i="14"/>
  <c r="W13" i="14"/>
  <c r="X13" i="14" s="1"/>
  <c r="T13" i="14" s="1"/>
  <c r="AF13" i="14"/>
  <c r="AB13" i="10"/>
  <c r="AD16" i="8" s="1"/>
  <c r="AD13" i="10"/>
  <c r="AG16" i="8" s="1"/>
  <c r="D17" i="8"/>
  <c r="D17" i="7"/>
  <c r="R15" i="10"/>
  <c r="G18" i="7" s="1"/>
  <c r="O15" i="14"/>
  <c r="H15" i="15"/>
  <c r="P15" i="14"/>
  <c r="X16" i="10"/>
  <c r="G18" i="15"/>
  <c r="Q18" i="10"/>
  <c r="F21" i="7" s="1"/>
  <c r="N18" i="14"/>
  <c r="K18" i="10"/>
  <c r="K9" i="10"/>
  <c r="AB9" i="10"/>
  <c r="AD12" i="8" s="1"/>
  <c r="P9" i="15"/>
  <c r="I11" i="10"/>
  <c r="S14" i="6" s="1"/>
  <c r="F11" i="15"/>
  <c r="X11" i="10"/>
  <c r="AC11" i="14"/>
  <c r="AI11" i="14"/>
  <c r="C12" i="10"/>
  <c r="N12" i="14"/>
  <c r="M13" i="10"/>
  <c r="K13" i="15"/>
  <c r="U13" i="10"/>
  <c r="J16" i="7" s="1"/>
  <c r="E15" i="15"/>
  <c r="I15" i="10"/>
  <c r="S18" i="6" s="1"/>
  <c r="AG15" i="10"/>
  <c r="AK18" i="8" s="1"/>
  <c r="U15" i="15"/>
  <c r="AM15" i="14"/>
  <c r="H17" i="15"/>
  <c r="R17" i="10"/>
  <c r="G20" i="7" s="1"/>
  <c r="O17" i="14"/>
  <c r="I17" i="15"/>
  <c r="O11" i="15"/>
  <c r="B12" i="15"/>
  <c r="J12" i="15"/>
  <c r="D16" i="8"/>
  <c r="D16" i="6"/>
  <c r="P13" i="14"/>
  <c r="AL13" i="14"/>
  <c r="T13" i="15"/>
  <c r="AF13" i="10"/>
  <c r="AJ16" i="8" s="1"/>
  <c r="R14" i="14"/>
  <c r="K14" i="15"/>
  <c r="U14" i="10"/>
  <c r="J17" i="7" s="1"/>
  <c r="AH16" i="14"/>
  <c r="AC16" i="10"/>
  <c r="AF19" i="8" s="1"/>
  <c r="Q16" i="15"/>
  <c r="J17" i="10"/>
  <c r="O18" i="14"/>
  <c r="R18" i="10"/>
  <c r="G21" i="7" s="1"/>
  <c r="H18" i="15"/>
  <c r="F19" i="10"/>
  <c r="E19" i="14"/>
  <c r="B19" i="15"/>
  <c r="AA19" i="14"/>
  <c r="T23" i="8"/>
  <c r="W23" i="8" s="1"/>
  <c r="L23" i="8"/>
  <c r="N23" i="8" s="1"/>
  <c r="I23" i="8"/>
  <c r="K23" i="8" s="1"/>
  <c r="N60" i="8"/>
  <c r="W68" i="8"/>
  <c r="J71" i="8"/>
  <c r="S71" i="8"/>
  <c r="I71" i="8"/>
  <c r="U71" i="8"/>
  <c r="P71" i="8"/>
  <c r="W72" i="8"/>
  <c r="J79" i="8"/>
  <c r="S79" i="8"/>
  <c r="W79" i="8" s="1"/>
  <c r="I79" i="8"/>
  <c r="M79" i="8"/>
  <c r="N79" i="8" s="1"/>
  <c r="P79" i="8"/>
  <c r="W80" i="8"/>
  <c r="H84" i="8"/>
  <c r="O84" i="8" s="1"/>
  <c r="W88" i="8"/>
  <c r="H98" i="8"/>
  <c r="W106" i="8"/>
  <c r="J109" i="8"/>
  <c r="S109" i="8"/>
  <c r="W109" i="8" s="1"/>
  <c r="I109" i="8"/>
  <c r="G109" i="8"/>
  <c r="H109" i="8" s="1"/>
  <c r="P109" i="8"/>
  <c r="N112" i="8"/>
  <c r="O112" i="8" s="1"/>
  <c r="J113" i="8"/>
  <c r="S113" i="8"/>
  <c r="W113" i="8" s="1"/>
  <c r="I113" i="8"/>
  <c r="P113" i="8"/>
  <c r="W114" i="8"/>
  <c r="J121" i="8"/>
  <c r="S121" i="8"/>
  <c r="W121" i="8" s="1"/>
  <c r="I121" i="8"/>
  <c r="G121" i="8"/>
  <c r="H121" i="8" s="1"/>
  <c r="P121" i="8"/>
  <c r="N152" i="8"/>
  <c r="O152" i="8" s="1"/>
  <c r="W154" i="8"/>
  <c r="J157" i="8"/>
  <c r="S157" i="8"/>
  <c r="W157" i="8" s="1"/>
  <c r="I157" i="8"/>
  <c r="M157" i="8"/>
  <c r="N157" i="8" s="1"/>
  <c r="P157" i="8"/>
  <c r="W158" i="8"/>
  <c r="W168" i="8"/>
  <c r="J175" i="8"/>
  <c r="S175" i="8"/>
  <c r="I175" i="8"/>
  <c r="K175" i="8" s="1"/>
  <c r="O175" i="8" s="1"/>
  <c r="V175" i="8"/>
  <c r="L175" i="8"/>
  <c r="N175" i="8" s="1"/>
  <c r="P175" i="8"/>
  <c r="M8" i="10"/>
  <c r="AA8" i="10"/>
  <c r="AC11" i="8" s="1"/>
  <c r="R8" i="15"/>
  <c r="T12" i="8"/>
  <c r="W12" i="8" s="1"/>
  <c r="L12" i="8"/>
  <c r="N12" i="8" s="1"/>
  <c r="G9" i="14"/>
  <c r="O9" i="14"/>
  <c r="W9" i="14"/>
  <c r="X9" i="14" s="1"/>
  <c r="T9" i="14" s="1"/>
  <c r="R10" i="14"/>
  <c r="AM10" i="14"/>
  <c r="D14" i="8"/>
  <c r="D14" i="6"/>
  <c r="L11" i="10"/>
  <c r="G11" i="15"/>
  <c r="Y11" i="10"/>
  <c r="AA14" i="8" s="1"/>
  <c r="P11" i="15"/>
  <c r="AB11" i="10"/>
  <c r="AD14" i="8" s="1"/>
  <c r="F12" i="10"/>
  <c r="T12" i="10"/>
  <c r="I15" i="7" s="1"/>
  <c r="J13" i="10"/>
  <c r="K13" i="10"/>
  <c r="M14" i="15"/>
  <c r="I15" i="14"/>
  <c r="K15" i="14" s="1"/>
  <c r="AF15" i="14"/>
  <c r="P15" i="15"/>
  <c r="K16" i="15"/>
  <c r="U16" i="10"/>
  <c r="J19" i="7" s="1"/>
  <c r="P19" i="7" s="1"/>
  <c r="R16" i="14"/>
  <c r="M17" i="10"/>
  <c r="X15" i="10"/>
  <c r="AJ15" i="14"/>
  <c r="J16" i="14"/>
  <c r="K16" i="14" s="1"/>
  <c r="L16" i="10"/>
  <c r="M16" i="10"/>
  <c r="Q16" i="10"/>
  <c r="F19" i="7" s="1"/>
  <c r="O16" i="14"/>
  <c r="H16" i="15"/>
  <c r="P17" i="10"/>
  <c r="J17" i="15"/>
  <c r="P17" i="15"/>
  <c r="D20" i="15"/>
  <c r="H20" i="14"/>
  <c r="E20" i="15"/>
  <c r="I20" i="14"/>
  <c r="J20" i="10"/>
  <c r="R20" i="10"/>
  <c r="G23" i="7" s="1"/>
  <c r="O20" i="14"/>
  <c r="H20" i="15"/>
  <c r="AB20" i="10"/>
  <c r="AD23" i="8" s="1"/>
  <c r="K21" i="14"/>
  <c r="O21" i="10"/>
  <c r="G21" i="15"/>
  <c r="Q21" i="10"/>
  <c r="F24" i="7" s="1"/>
  <c r="S21" i="15"/>
  <c r="J22" i="10"/>
  <c r="T22" i="10"/>
  <c r="I25" i="7" s="1"/>
  <c r="W22" i="14"/>
  <c r="X22" i="14" s="1"/>
  <c r="T22" i="14" s="1"/>
  <c r="K23" i="10"/>
  <c r="Q23" i="14"/>
  <c r="J23" i="15"/>
  <c r="T23" i="10"/>
  <c r="I26" i="7" s="1"/>
  <c r="W23" i="14"/>
  <c r="X23" i="14" s="1"/>
  <c r="T23" i="14" s="1"/>
  <c r="W24" i="14"/>
  <c r="X24" i="14" s="1"/>
  <c r="T24" i="14" s="1"/>
  <c r="C26" i="10"/>
  <c r="Y28" i="10"/>
  <c r="AA31" i="8" s="1"/>
  <c r="C30" i="10"/>
  <c r="AD34" i="10"/>
  <c r="AG37" i="8" s="1"/>
  <c r="AH37" i="8" s="1"/>
  <c r="R34" i="15"/>
  <c r="AI34" i="14"/>
  <c r="O13" i="10"/>
  <c r="H13" i="15"/>
  <c r="Z14" i="10"/>
  <c r="AB17" i="8" s="1"/>
  <c r="AD14" i="14"/>
  <c r="R14" i="15"/>
  <c r="K15" i="10"/>
  <c r="N15" i="15"/>
  <c r="C16" i="10"/>
  <c r="R16" i="10"/>
  <c r="G19" i="7" s="1"/>
  <c r="O17" i="10"/>
  <c r="T17" i="10"/>
  <c r="I20" i="7" s="1"/>
  <c r="P18" i="10"/>
  <c r="I20" i="10"/>
  <c r="G20" i="15"/>
  <c r="N20" i="14"/>
  <c r="W20" i="14"/>
  <c r="X20" i="14" s="1"/>
  <c r="T20" i="14" s="1"/>
  <c r="I21" i="14"/>
  <c r="K21" i="15"/>
  <c r="U21" i="10"/>
  <c r="J24" i="7" s="1"/>
  <c r="P24" i="7" s="1"/>
  <c r="N22" i="10"/>
  <c r="AI23" i="14"/>
  <c r="AJ23" i="14" s="1"/>
  <c r="R23" i="15"/>
  <c r="AD23" i="10"/>
  <c r="AG26" i="8" s="1"/>
  <c r="T23" i="15"/>
  <c r="AF23" i="10"/>
  <c r="AJ26" i="8" s="1"/>
  <c r="AL23" i="14"/>
  <c r="K24" i="10"/>
  <c r="Q24" i="15"/>
  <c r="AC24" i="10"/>
  <c r="AF27" i="8" s="1"/>
  <c r="AH24" i="14"/>
  <c r="D27" i="15"/>
  <c r="H27" i="14"/>
  <c r="H27" i="10"/>
  <c r="L28" i="15"/>
  <c r="AA28" i="14"/>
  <c r="I31" i="15"/>
  <c r="N21" i="10"/>
  <c r="L22" i="15"/>
  <c r="AA22" i="14"/>
  <c r="W25" i="10"/>
  <c r="U25" i="15"/>
  <c r="AM25" i="14"/>
  <c r="AG25" i="10"/>
  <c r="AK28" i="8" s="1"/>
  <c r="F27" i="10"/>
  <c r="N27" i="14"/>
  <c r="Q27" i="10"/>
  <c r="F30" i="7" s="1"/>
  <c r="G27" i="15"/>
  <c r="AC28" i="14"/>
  <c r="S31" i="10"/>
  <c r="H34" i="7" s="1"/>
  <c r="N32" i="15"/>
  <c r="Z32" i="10"/>
  <c r="AB35" i="8" s="1"/>
  <c r="Z8" i="10"/>
  <c r="AB11" i="8" s="1"/>
  <c r="Q9" i="15"/>
  <c r="U11" i="15"/>
  <c r="R13" i="10"/>
  <c r="G16" i="7" s="1"/>
  <c r="AC13" i="10"/>
  <c r="AF16" i="8" s="1"/>
  <c r="AH16" i="8" s="1"/>
  <c r="C14" i="10"/>
  <c r="AD14" i="10"/>
  <c r="AG17" i="8" s="1"/>
  <c r="T15" i="10"/>
  <c r="I18" i="7" s="1"/>
  <c r="O18" i="7" s="1"/>
  <c r="H17" i="10"/>
  <c r="D17" i="15"/>
  <c r="AD17" i="14"/>
  <c r="AL17" i="14"/>
  <c r="AN17" i="14" s="1"/>
  <c r="U20" i="10"/>
  <c r="J23" i="7" s="1"/>
  <c r="K20" i="15"/>
  <c r="N21" i="14"/>
  <c r="Q22" i="14"/>
  <c r="E23" i="15"/>
  <c r="M24" i="10"/>
  <c r="M28" i="15"/>
  <c r="P39" i="14"/>
  <c r="S20" i="15"/>
  <c r="AE20" i="10"/>
  <c r="AI23" i="8" s="1"/>
  <c r="AL23" i="8" s="1"/>
  <c r="W21" i="10"/>
  <c r="R23" i="10"/>
  <c r="G26" i="7" s="1"/>
  <c r="O23" i="14"/>
  <c r="H23" i="15"/>
  <c r="O25" i="10"/>
  <c r="AE25" i="10"/>
  <c r="AI28" i="8" s="1"/>
  <c r="S25" i="15"/>
  <c r="I27" i="14"/>
  <c r="I27" i="10"/>
  <c r="S30" i="6" s="1"/>
  <c r="E27" i="15"/>
  <c r="S27" i="15"/>
  <c r="AK27" i="14"/>
  <c r="AE27" i="10"/>
  <c r="AI30" i="8" s="1"/>
  <c r="J28" i="10"/>
  <c r="K29" i="10"/>
  <c r="X31" i="10"/>
  <c r="T17" i="8"/>
  <c r="W17" i="8" s="1"/>
  <c r="L17" i="8"/>
  <c r="N17" i="8" s="1"/>
  <c r="T24" i="8"/>
  <c r="W24" i="8" s="1"/>
  <c r="L24" i="8"/>
  <c r="N24" i="8" s="1"/>
  <c r="T34" i="8"/>
  <c r="W34" i="8" s="1"/>
  <c r="L34" i="8"/>
  <c r="N34" i="8" s="1"/>
  <c r="T45" i="8"/>
  <c r="W45" i="8" s="1"/>
  <c r="L45" i="8"/>
  <c r="N45" i="8" s="1"/>
  <c r="J53" i="8"/>
  <c r="S53" i="8"/>
  <c r="W53" i="8" s="1"/>
  <c r="I53" i="8"/>
  <c r="N58" i="8"/>
  <c r="O58" i="8" s="1"/>
  <c r="W64" i="8"/>
  <c r="J67" i="8"/>
  <c r="S67" i="8"/>
  <c r="W67" i="8" s="1"/>
  <c r="I67" i="8"/>
  <c r="W74" i="8"/>
  <c r="J77" i="8"/>
  <c r="S77" i="8"/>
  <c r="W77" i="8" s="1"/>
  <c r="I77" i="8"/>
  <c r="N80" i="8"/>
  <c r="W84" i="8"/>
  <c r="J87" i="8"/>
  <c r="S87" i="8"/>
  <c r="W87" i="8" s="1"/>
  <c r="I87" i="8"/>
  <c r="N92" i="8"/>
  <c r="O92" i="8" s="1"/>
  <c r="W98" i="8"/>
  <c r="J101" i="8"/>
  <c r="S101" i="8"/>
  <c r="W101" i="8" s="1"/>
  <c r="I101" i="8"/>
  <c r="N104" i="8"/>
  <c r="O104" i="8" s="1"/>
  <c r="W108" i="8"/>
  <c r="J111" i="8"/>
  <c r="S111" i="8"/>
  <c r="W111" i="8" s="1"/>
  <c r="I111" i="8"/>
  <c r="N116" i="8"/>
  <c r="O116" i="8" s="1"/>
  <c r="W120" i="8"/>
  <c r="J131" i="8"/>
  <c r="S131" i="8"/>
  <c r="W131" i="8" s="1"/>
  <c r="I131" i="8"/>
  <c r="N144" i="8"/>
  <c r="J153" i="8"/>
  <c r="S153" i="8"/>
  <c r="W153" i="8" s="1"/>
  <c r="I153" i="8"/>
  <c r="N158" i="8"/>
  <c r="O158" i="8" s="1"/>
  <c r="W164" i="8"/>
  <c r="J169" i="8"/>
  <c r="S169" i="8"/>
  <c r="W169" i="8" s="1"/>
  <c r="I169" i="8"/>
  <c r="N174" i="8"/>
  <c r="O174" i="8" s="1"/>
  <c r="C8" i="10"/>
  <c r="F8" i="10"/>
  <c r="N8" i="15"/>
  <c r="AC9" i="10"/>
  <c r="AF12" i="8" s="1"/>
  <c r="AH12" i="8" s="1"/>
  <c r="C11" i="10"/>
  <c r="M11" i="10"/>
  <c r="R11" i="10"/>
  <c r="G14" i="7" s="1"/>
  <c r="AG11" i="10"/>
  <c r="AK14" i="8" s="1"/>
  <c r="N13" i="10"/>
  <c r="L13" i="15"/>
  <c r="M13" i="15"/>
  <c r="B15" i="15"/>
  <c r="Q15" i="14"/>
  <c r="AD15" i="14"/>
  <c r="W17" i="10"/>
  <c r="AF17" i="10"/>
  <c r="AJ20" i="8" s="1"/>
  <c r="U17" i="15"/>
  <c r="AG17" i="10"/>
  <c r="AK20" i="8" s="1"/>
  <c r="N20" i="10"/>
  <c r="P20" i="15"/>
  <c r="G21" i="10"/>
  <c r="C21" i="15"/>
  <c r="M21" i="10"/>
  <c r="J23" i="14"/>
  <c r="K23" i="14" s="1"/>
  <c r="F23" i="15"/>
  <c r="L23" i="10"/>
  <c r="P23" i="14"/>
  <c r="B27" i="15"/>
  <c r="D28" i="15"/>
  <c r="H28" i="14"/>
  <c r="H28" i="10"/>
  <c r="P29" i="14"/>
  <c r="AA29" i="14"/>
  <c r="K32" i="10"/>
  <c r="F15" i="14"/>
  <c r="G15" i="14" s="1"/>
  <c r="G15" i="10"/>
  <c r="C15" i="15"/>
  <c r="G15" i="15"/>
  <c r="N15" i="14"/>
  <c r="L15" i="15"/>
  <c r="AL15" i="14"/>
  <c r="T15" i="15"/>
  <c r="I16" i="10"/>
  <c r="S19" i="6" s="1"/>
  <c r="E16" i="15"/>
  <c r="O16" i="15"/>
  <c r="F17" i="15"/>
  <c r="P17" i="14"/>
  <c r="X17" i="10"/>
  <c r="Y17" i="10"/>
  <c r="AA20" i="8" s="1"/>
  <c r="AC17" i="14"/>
  <c r="M17" i="15"/>
  <c r="C18" i="10"/>
  <c r="L20" i="10"/>
  <c r="J20" i="14"/>
  <c r="M20" i="10"/>
  <c r="AC20" i="14"/>
  <c r="M20" i="15"/>
  <c r="Y20" i="10"/>
  <c r="AA23" i="8" s="1"/>
  <c r="Q20" i="15"/>
  <c r="AH20" i="14"/>
  <c r="AJ20" i="14" s="1"/>
  <c r="AC20" i="10"/>
  <c r="AF23" i="8" s="1"/>
  <c r="AH23" i="8" s="1"/>
  <c r="P21" i="10"/>
  <c r="L21" i="15"/>
  <c r="C22" i="10"/>
  <c r="J22" i="15"/>
  <c r="F23" i="14"/>
  <c r="G23" i="14" s="1"/>
  <c r="AK25" i="14"/>
  <c r="AN25" i="14" s="1"/>
  <c r="C27" i="15"/>
  <c r="G27" i="10"/>
  <c r="X27" i="10"/>
  <c r="AC27" i="10"/>
  <c r="AF30" i="8" s="1"/>
  <c r="Q27" i="15"/>
  <c r="AH27" i="14"/>
  <c r="M31" i="10"/>
  <c r="N17" i="15"/>
  <c r="Z17" i="10"/>
  <c r="AB20" i="8" s="1"/>
  <c r="D21" i="8"/>
  <c r="D21" i="7"/>
  <c r="N18" i="10"/>
  <c r="L18" i="15"/>
  <c r="AA18" i="14"/>
  <c r="AK20" i="14"/>
  <c r="AL21" i="14"/>
  <c r="AF21" i="10"/>
  <c r="AJ24" i="8" s="1"/>
  <c r="D25" i="8"/>
  <c r="D25" i="7"/>
  <c r="B22" i="15"/>
  <c r="F22" i="10"/>
  <c r="AF22" i="14"/>
  <c r="P22" i="15"/>
  <c r="AB22" i="10"/>
  <c r="AD25" i="8" s="1"/>
  <c r="X23" i="10"/>
  <c r="AF23" i="14"/>
  <c r="P23" i="15"/>
  <c r="AB23" i="10"/>
  <c r="AD26" i="8" s="1"/>
  <c r="P25" i="10"/>
  <c r="AA25" i="14"/>
  <c r="AF25" i="10"/>
  <c r="AJ28" i="8" s="1"/>
  <c r="T25" i="15"/>
  <c r="AL25" i="14"/>
  <c r="F27" i="14"/>
  <c r="G27" i="14" s="1"/>
  <c r="B28" i="15"/>
  <c r="E28" i="14"/>
  <c r="O28" i="14"/>
  <c r="H28" i="15"/>
  <c r="R28" i="10"/>
  <c r="G31" i="7" s="1"/>
  <c r="L29" i="15"/>
  <c r="R31" i="10"/>
  <c r="G34" i="7" s="1"/>
  <c r="H31" i="15"/>
  <c r="T34" i="15"/>
  <c r="AL34" i="14"/>
  <c r="C35" i="15"/>
  <c r="G35" i="10"/>
  <c r="X35" i="10"/>
  <c r="S37" i="10"/>
  <c r="H40" i="7" s="1"/>
  <c r="O38" i="15"/>
  <c r="AA38" i="10"/>
  <c r="AC41" i="8" s="1"/>
  <c r="AE38" i="14"/>
  <c r="AK38" i="14"/>
  <c r="AE38" i="10"/>
  <c r="AI41" i="8" s="1"/>
  <c r="S39" i="10"/>
  <c r="H42" i="7" s="1"/>
  <c r="AA39" i="14"/>
  <c r="O39" i="15"/>
  <c r="AA39" i="10"/>
  <c r="AC42" i="8" s="1"/>
  <c r="C40" i="10"/>
  <c r="W42" i="10"/>
  <c r="AM42" i="14"/>
  <c r="AG42" i="10"/>
  <c r="AK45" i="8" s="1"/>
  <c r="U42" i="15"/>
  <c r="N23" i="15"/>
  <c r="C25" i="10"/>
  <c r="G29" i="15"/>
  <c r="K31" i="14"/>
  <c r="G31" i="15"/>
  <c r="O31" i="15"/>
  <c r="AE31" i="14"/>
  <c r="AF33" i="14"/>
  <c r="AB33" i="10"/>
  <c r="AD36" i="8" s="1"/>
  <c r="AF34" i="10"/>
  <c r="AJ37" i="8" s="1"/>
  <c r="F35" i="10"/>
  <c r="B35" i="15"/>
  <c r="AE42" i="14"/>
  <c r="O42" i="15"/>
  <c r="AA42" i="10"/>
  <c r="AC45" i="8" s="1"/>
  <c r="D43" i="15"/>
  <c r="H43" i="10"/>
  <c r="I45" i="15"/>
  <c r="AI20" i="14"/>
  <c r="T21" i="10"/>
  <c r="I24" i="7" s="1"/>
  <c r="O24" i="7" s="1"/>
  <c r="J21" i="15"/>
  <c r="Z23" i="10"/>
  <c r="AB26" i="8" s="1"/>
  <c r="O23" i="15"/>
  <c r="J24" i="14"/>
  <c r="X24" i="10"/>
  <c r="K27" i="10"/>
  <c r="N29" i="10"/>
  <c r="Q29" i="10"/>
  <c r="F32" i="7" s="1"/>
  <c r="AJ29" i="14"/>
  <c r="G31" i="14"/>
  <c r="Q31" i="10"/>
  <c r="F34" i="7" s="1"/>
  <c r="AD31" i="14"/>
  <c r="AA31" i="10"/>
  <c r="AC34" i="8" s="1"/>
  <c r="P33" i="10"/>
  <c r="W34" i="10"/>
  <c r="AE34" i="10"/>
  <c r="AI37" i="8" s="1"/>
  <c r="P35" i="10"/>
  <c r="W35" i="10"/>
  <c r="J36" i="10"/>
  <c r="O36" i="14"/>
  <c r="R36" i="10"/>
  <c r="G39" i="7" s="1"/>
  <c r="J38" i="10"/>
  <c r="O39" i="10"/>
  <c r="R39" i="10"/>
  <c r="G42" i="7" s="1"/>
  <c r="H39" i="15"/>
  <c r="K39" i="15"/>
  <c r="U39" i="10"/>
  <c r="J42" i="7" s="1"/>
  <c r="P42" i="7" s="1"/>
  <c r="R39" i="14"/>
  <c r="P41" i="14"/>
  <c r="H43" i="14"/>
  <c r="H24" i="15"/>
  <c r="M24" i="15"/>
  <c r="Y24" i="10"/>
  <c r="AA27" i="8" s="1"/>
  <c r="N24" i="15"/>
  <c r="AE24" i="14"/>
  <c r="R25" i="15"/>
  <c r="N27" i="10"/>
  <c r="C28" i="10"/>
  <c r="I29" i="14"/>
  <c r="K29" i="14" s="1"/>
  <c r="S29" i="10"/>
  <c r="H32" i="7" s="1"/>
  <c r="K29" i="15"/>
  <c r="Y31" i="10"/>
  <c r="AA34" i="8" s="1"/>
  <c r="AL31" i="14"/>
  <c r="G33" i="10"/>
  <c r="F33" i="14"/>
  <c r="O33" i="10"/>
  <c r="AA33" i="14"/>
  <c r="Q34" i="15"/>
  <c r="N35" i="14"/>
  <c r="AG36" i="10"/>
  <c r="AK39" i="8" s="1"/>
  <c r="M36" i="10"/>
  <c r="U36" i="10"/>
  <c r="J39" i="7" s="1"/>
  <c r="P39" i="7" s="1"/>
  <c r="K36" i="15"/>
  <c r="R36" i="15"/>
  <c r="AD36" i="10"/>
  <c r="AG39" i="8" s="1"/>
  <c r="C37" i="15"/>
  <c r="G37" i="10"/>
  <c r="F37" i="14"/>
  <c r="G37" i="14" s="1"/>
  <c r="G37" i="15"/>
  <c r="Z38" i="10"/>
  <c r="AB41" i="8" s="1"/>
  <c r="AD38" i="14"/>
  <c r="AK40" i="14"/>
  <c r="S40" i="15"/>
  <c r="AE40" i="10"/>
  <c r="AI43" i="8" s="1"/>
  <c r="S41" i="10"/>
  <c r="H44" i="7" s="1"/>
  <c r="P42" i="10"/>
  <c r="W42" i="14"/>
  <c r="X42" i="14" s="1"/>
  <c r="T42" i="14" s="1"/>
  <c r="X52" i="10"/>
  <c r="U33" i="15"/>
  <c r="AM33" i="14"/>
  <c r="AN33" i="14" s="1"/>
  <c r="F35" i="14"/>
  <c r="I35" i="15"/>
  <c r="B36" i="15"/>
  <c r="F36" i="10"/>
  <c r="E36" i="14"/>
  <c r="P36" i="10"/>
  <c r="W36" i="10"/>
  <c r="R37" i="14"/>
  <c r="K37" i="15"/>
  <c r="U37" i="10"/>
  <c r="J40" i="7" s="1"/>
  <c r="P40" i="7" s="1"/>
  <c r="N37" i="15"/>
  <c r="Z37" i="10"/>
  <c r="AB40" i="8" s="1"/>
  <c r="AD37" i="14"/>
  <c r="M39" i="10"/>
  <c r="AD39" i="14"/>
  <c r="M41" i="15"/>
  <c r="Y41" i="10"/>
  <c r="AA44" i="8" s="1"/>
  <c r="W46" i="14"/>
  <c r="X46" i="14" s="1"/>
  <c r="T46" i="14" s="1"/>
  <c r="Q15" i="15"/>
  <c r="AC15" i="10"/>
  <c r="AF18" i="8" s="1"/>
  <c r="AH18" i="8" s="1"/>
  <c r="AE17" i="10"/>
  <c r="AI20" i="8" s="1"/>
  <c r="AL20" i="8" s="1"/>
  <c r="T20" i="10"/>
  <c r="I23" i="7" s="1"/>
  <c r="Q20" i="14"/>
  <c r="T20" i="15"/>
  <c r="AL20" i="14"/>
  <c r="W21" i="14"/>
  <c r="X21" i="14" s="1"/>
  <c r="T21" i="14" s="1"/>
  <c r="B23" i="15"/>
  <c r="J23" i="10"/>
  <c r="AG23" i="10"/>
  <c r="AK26" i="8" s="1"/>
  <c r="AM23" i="14"/>
  <c r="AA24" i="10"/>
  <c r="AC27" i="8" s="1"/>
  <c r="C27" i="10"/>
  <c r="P27" i="10"/>
  <c r="W27" i="10"/>
  <c r="B29" i="15"/>
  <c r="E29" i="14"/>
  <c r="N29" i="14"/>
  <c r="U29" i="10"/>
  <c r="J32" i="7" s="1"/>
  <c r="AD29" i="10"/>
  <c r="AG32" i="8" s="1"/>
  <c r="F31" i="15"/>
  <c r="L31" i="10"/>
  <c r="N31" i="14"/>
  <c r="K31" i="15"/>
  <c r="R31" i="14"/>
  <c r="AG33" i="10"/>
  <c r="AK36" i="8" s="1"/>
  <c r="C34" i="10"/>
  <c r="AK34" i="14"/>
  <c r="E35" i="14"/>
  <c r="K35" i="10"/>
  <c r="AC35" i="10"/>
  <c r="AF38" i="8" s="1"/>
  <c r="Q35" i="15"/>
  <c r="AH35" i="14"/>
  <c r="J36" i="14"/>
  <c r="F36" i="15"/>
  <c r="Q36" i="14"/>
  <c r="J36" i="15"/>
  <c r="AH36" i="14"/>
  <c r="Q36" i="15"/>
  <c r="AC36" i="10"/>
  <c r="AF39" i="8" s="1"/>
  <c r="B37" i="15"/>
  <c r="E37" i="14"/>
  <c r="K37" i="14"/>
  <c r="N37" i="10"/>
  <c r="I37" i="15"/>
  <c r="S38" i="15"/>
  <c r="J39" i="15"/>
  <c r="Q39" i="14"/>
  <c r="Z39" i="10"/>
  <c r="AB42" i="8" s="1"/>
  <c r="AI39" i="14"/>
  <c r="AC41" i="14"/>
  <c r="AH52" i="8"/>
  <c r="AH116" i="8"/>
  <c r="AH128" i="8"/>
  <c r="AG9" i="10"/>
  <c r="AK12" i="8" s="1"/>
  <c r="C13" i="10"/>
  <c r="O15" i="15"/>
  <c r="J20" i="15"/>
  <c r="L21" i="10"/>
  <c r="F21" i="15"/>
  <c r="AD21" i="14"/>
  <c r="R21" i="15"/>
  <c r="AD23" i="14"/>
  <c r="AG23" i="14" s="1"/>
  <c r="Q23" i="15"/>
  <c r="AC23" i="10"/>
  <c r="AF26" i="8" s="1"/>
  <c r="Q24" i="14"/>
  <c r="AF24" i="10"/>
  <c r="AJ27" i="8" s="1"/>
  <c r="T24" i="15"/>
  <c r="Z29" i="10"/>
  <c r="AB32" i="8" s="1"/>
  <c r="AD29" i="14"/>
  <c r="J31" i="15"/>
  <c r="Q31" i="14"/>
  <c r="U31" i="10"/>
  <c r="J34" i="7" s="1"/>
  <c r="P34" i="7" s="1"/>
  <c r="L31" i="15"/>
  <c r="AA31" i="14"/>
  <c r="AG31" i="10"/>
  <c r="AK34" i="8" s="1"/>
  <c r="AM31" i="14"/>
  <c r="K33" i="10"/>
  <c r="W33" i="10"/>
  <c r="X33" i="10"/>
  <c r="AE33" i="10"/>
  <c r="AI36" i="8" s="1"/>
  <c r="S33" i="15"/>
  <c r="AF33" i="10"/>
  <c r="AJ36" i="8" s="1"/>
  <c r="I35" i="14"/>
  <c r="L36" i="10"/>
  <c r="T36" i="10"/>
  <c r="I39" i="7" s="1"/>
  <c r="O39" i="7" s="1"/>
  <c r="R36" i="14"/>
  <c r="L36" i="15"/>
  <c r="AA36" i="14"/>
  <c r="AI36" i="14"/>
  <c r="F37" i="10"/>
  <c r="E37" i="15"/>
  <c r="N37" i="14"/>
  <c r="H38" i="15"/>
  <c r="R38" i="10"/>
  <c r="G41" i="7" s="1"/>
  <c r="O38" i="14"/>
  <c r="T39" i="10"/>
  <c r="I42" i="7" s="1"/>
  <c r="O42" i="7" s="1"/>
  <c r="AD39" i="10"/>
  <c r="AG42" i="8" s="1"/>
  <c r="AH42" i="8" s="1"/>
  <c r="N42" i="10"/>
  <c r="Q42" i="15"/>
  <c r="AC42" i="10"/>
  <c r="AF45" i="8" s="1"/>
  <c r="AF31" i="10"/>
  <c r="AJ34" i="8" s="1"/>
  <c r="C32" i="10"/>
  <c r="R33" i="15"/>
  <c r="F34" i="10"/>
  <c r="E34" i="14"/>
  <c r="N34" i="10"/>
  <c r="AJ34" i="14"/>
  <c r="U34" i="15"/>
  <c r="AM34" i="14"/>
  <c r="D35" i="15"/>
  <c r="AF35" i="14"/>
  <c r="AB35" i="10"/>
  <c r="AD38" i="8" s="1"/>
  <c r="M36" i="15"/>
  <c r="AM36" i="14"/>
  <c r="M37" i="10"/>
  <c r="N38" i="15"/>
  <c r="L39" i="15"/>
  <c r="N39" i="15"/>
  <c r="J41" i="10"/>
  <c r="H41" i="15"/>
  <c r="R41" i="10"/>
  <c r="G44" i="7" s="1"/>
  <c r="O41" i="14"/>
  <c r="H42" i="14"/>
  <c r="H42" i="10"/>
  <c r="I43" i="15"/>
  <c r="C38" i="10"/>
  <c r="F39" i="15"/>
  <c r="E41" i="15"/>
  <c r="G41" i="15"/>
  <c r="AI41" i="14"/>
  <c r="O42" i="14"/>
  <c r="T42" i="15"/>
  <c r="AF42" i="10"/>
  <c r="AJ45" i="8" s="1"/>
  <c r="F43" i="14"/>
  <c r="R43" i="14"/>
  <c r="AD43" i="14"/>
  <c r="AL43" i="14"/>
  <c r="C44" i="10"/>
  <c r="I45" i="14"/>
  <c r="S45" i="10"/>
  <c r="H48" i="7" s="1"/>
  <c r="R45" i="14"/>
  <c r="AD45" i="14"/>
  <c r="Q45" i="15"/>
  <c r="AC45" i="10"/>
  <c r="AF48" i="8" s="1"/>
  <c r="W50" i="10"/>
  <c r="C51" i="10"/>
  <c r="R43" i="15"/>
  <c r="C46" i="10"/>
  <c r="C48" i="10"/>
  <c r="F50" i="10"/>
  <c r="E50" i="14"/>
  <c r="B50" i="15"/>
  <c r="K50" i="15"/>
  <c r="G51" i="15"/>
  <c r="Q51" i="10"/>
  <c r="F54" i="7" s="1"/>
  <c r="N51" i="14"/>
  <c r="C56" i="10"/>
  <c r="R58" i="10"/>
  <c r="G61" i="7" s="1"/>
  <c r="O58" i="14"/>
  <c r="H58" i="15"/>
  <c r="AI58" i="14"/>
  <c r="R58" i="15"/>
  <c r="AD58" i="10"/>
  <c r="AG61" i="8" s="1"/>
  <c r="S64" i="10"/>
  <c r="H67" i="7" s="1"/>
  <c r="J31" i="10"/>
  <c r="C33" i="10"/>
  <c r="C35" i="10"/>
  <c r="AD37" i="10"/>
  <c r="AG40" i="8" s="1"/>
  <c r="J39" i="10"/>
  <c r="L39" i="10"/>
  <c r="G39" i="15"/>
  <c r="C42" i="10"/>
  <c r="X43" i="10"/>
  <c r="AD43" i="10"/>
  <c r="AG46" i="8" s="1"/>
  <c r="S43" i="15"/>
  <c r="AE43" i="10"/>
  <c r="AI46" i="8" s="1"/>
  <c r="J44" i="10"/>
  <c r="R44" i="10"/>
  <c r="G47" i="7" s="1"/>
  <c r="H44" i="15"/>
  <c r="G45" i="10"/>
  <c r="R45" i="15"/>
  <c r="I47" i="10"/>
  <c r="S50" i="6" s="1"/>
  <c r="E47" i="15"/>
  <c r="U50" i="10"/>
  <c r="J53" i="7" s="1"/>
  <c r="M50" i="15"/>
  <c r="Y50" i="10"/>
  <c r="AA53" i="8" s="1"/>
  <c r="AC50" i="14"/>
  <c r="L53" i="15"/>
  <c r="AA53" i="14"/>
  <c r="N54" i="10"/>
  <c r="J54" i="15"/>
  <c r="T54" i="10"/>
  <c r="I57" i="7" s="1"/>
  <c r="Q54" i="14"/>
  <c r="K55" i="15"/>
  <c r="U55" i="10"/>
  <c r="J58" i="7" s="1"/>
  <c r="P58" i="7" s="1"/>
  <c r="R55" i="14"/>
  <c r="AH55" i="14"/>
  <c r="AC55" i="10"/>
  <c r="AF58" i="8" s="1"/>
  <c r="AH62" i="14"/>
  <c r="Q62" i="15"/>
  <c r="AC62" i="10"/>
  <c r="AF65" i="8" s="1"/>
  <c r="C43" i="15"/>
  <c r="P44" i="10"/>
  <c r="W44" i="10"/>
  <c r="R44" i="15"/>
  <c r="AD44" i="10"/>
  <c r="AG47" i="8" s="1"/>
  <c r="N45" i="10"/>
  <c r="K45" i="15"/>
  <c r="AD45" i="10"/>
  <c r="AG48" i="8" s="1"/>
  <c r="G47" i="14"/>
  <c r="B49" i="15"/>
  <c r="E49" i="14"/>
  <c r="G49" i="14" s="1"/>
  <c r="AA49" i="14"/>
  <c r="L49" i="15"/>
  <c r="R50" i="14"/>
  <c r="J51" i="10"/>
  <c r="AF51" i="14"/>
  <c r="P51" i="15"/>
  <c r="AB51" i="10"/>
  <c r="AD54" i="8" s="1"/>
  <c r="C52" i="10"/>
  <c r="C53" i="15"/>
  <c r="G53" i="10"/>
  <c r="F53" i="14"/>
  <c r="X54" i="10"/>
  <c r="B55" i="15"/>
  <c r="F55" i="10"/>
  <c r="E55" i="14"/>
  <c r="B44" i="15"/>
  <c r="O49" i="10"/>
  <c r="I49" i="15"/>
  <c r="W49" i="14"/>
  <c r="X49" i="14" s="1"/>
  <c r="T49" i="14" s="1"/>
  <c r="D52" i="15"/>
  <c r="H52" i="10"/>
  <c r="H52" i="14"/>
  <c r="N52" i="15"/>
  <c r="Z52" i="10"/>
  <c r="AB55" i="8" s="1"/>
  <c r="AD52" i="14"/>
  <c r="P53" i="14"/>
  <c r="E54" i="15"/>
  <c r="I54" i="14"/>
  <c r="K54" i="14" s="1"/>
  <c r="I54" i="10"/>
  <c r="S57" i="6" s="1"/>
  <c r="AB54" i="10"/>
  <c r="AD57" i="8" s="1"/>
  <c r="AF54" i="14"/>
  <c r="P54" i="15"/>
  <c r="L55" i="10"/>
  <c r="J55" i="14"/>
  <c r="F55" i="15"/>
  <c r="B57" i="15"/>
  <c r="F57" i="10"/>
  <c r="P66" i="14"/>
  <c r="C21" i="10"/>
  <c r="L29" i="10"/>
  <c r="T29" i="10"/>
  <c r="I32" i="7" s="1"/>
  <c r="Q29" i="15"/>
  <c r="L37" i="10"/>
  <c r="T37" i="10"/>
  <c r="I40" i="7" s="1"/>
  <c r="O40" i="7" s="1"/>
  <c r="Q37" i="15"/>
  <c r="AJ39" i="14"/>
  <c r="I41" i="14"/>
  <c r="N41" i="14"/>
  <c r="AA41" i="14"/>
  <c r="AF41" i="14"/>
  <c r="J42" i="10"/>
  <c r="R42" i="10"/>
  <c r="G45" i="7" s="1"/>
  <c r="AL42" i="14"/>
  <c r="C43" i="10"/>
  <c r="AF43" i="10"/>
  <c r="AJ46" i="8" s="1"/>
  <c r="F44" i="10"/>
  <c r="L44" i="10"/>
  <c r="F44" i="15"/>
  <c r="T44" i="10"/>
  <c r="I47" i="7" s="1"/>
  <c r="J44" i="15"/>
  <c r="Y44" i="10"/>
  <c r="AA47" i="8" s="1"/>
  <c r="M44" i="15"/>
  <c r="S44" i="15"/>
  <c r="F45" i="14"/>
  <c r="G45" i="14" s="1"/>
  <c r="Q45" i="10"/>
  <c r="F48" i="7" s="1"/>
  <c r="G45" i="15"/>
  <c r="AH45" i="14"/>
  <c r="AJ45" i="14" s="1"/>
  <c r="AF45" i="10"/>
  <c r="AJ48" i="8" s="1"/>
  <c r="T45" i="15"/>
  <c r="AA47" i="10"/>
  <c r="AC50" i="8" s="1"/>
  <c r="AE47" i="14"/>
  <c r="P47" i="15"/>
  <c r="AB47" i="10"/>
  <c r="AD50" i="8" s="1"/>
  <c r="AH47" i="14"/>
  <c r="AJ47" i="14" s="1"/>
  <c r="Q47" i="15"/>
  <c r="F49" i="10"/>
  <c r="N49" i="10"/>
  <c r="S53" i="10"/>
  <c r="H56" i="7" s="1"/>
  <c r="AG54" i="10"/>
  <c r="AK57" i="8" s="1"/>
  <c r="AM54" i="14"/>
  <c r="Q55" i="15"/>
  <c r="E57" i="14"/>
  <c r="M57" i="10"/>
  <c r="P64" i="14"/>
  <c r="C36" i="10"/>
  <c r="F39" i="14"/>
  <c r="G39" i="14" s="1"/>
  <c r="J39" i="14"/>
  <c r="K39" i="14" s="1"/>
  <c r="N39" i="14"/>
  <c r="T41" i="15"/>
  <c r="L43" i="15"/>
  <c r="AI43" i="14"/>
  <c r="O44" i="14"/>
  <c r="AE44" i="10"/>
  <c r="AI47" i="8" s="1"/>
  <c r="O45" i="10"/>
  <c r="I47" i="14"/>
  <c r="K47" i="14" s="1"/>
  <c r="F47" i="15"/>
  <c r="L47" i="10"/>
  <c r="S47" i="15"/>
  <c r="AK47" i="14"/>
  <c r="K49" i="15"/>
  <c r="R49" i="14"/>
  <c r="AF49" i="10"/>
  <c r="AJ52" i="8" s="1"/>
  <c r="H50" i="14"/>
  <c r="D50" i="15"/>
  <c r="P50" i="10"/>
  <c r="AD50" i="14"/>
  <c r="N50" i="15"/>
  <c r="Z50" i="10"/>
  <c r="AB53" i="8" s="1"/>
  <c r="U53" i="15"/>
  <c r="AG53" i="10"/>
  <c r="AK56" i="8" s="1"/>
  <c r="AM53" i="14"/>
  <c r="F54" i="15"/>
  <c r="L54" i="10"/>
  <c r="X55" i="10"/>
  <c r="AG57" i="10"/>
  <c r="AK60" i="8" s="1"/>
  <c r="U57" i="15"/>
  <c r="AM57" i="14"/>
  <c r="C58" i="10"/>
  <c r="J191" i="12"/>
  <c r="J187" i="12"/>
  <c r="J171" i="12"/>
  <c r="J167" i="12"/>
  <c r="Q149" i="8" s="1"/>
  <c r="R149" i="8" s="1"/>
  <c r="J163" i="12"/>
  <c r="J155" i="12"/>
  <c r="J147" i="12"/>
  <c r="J135" i="12"/>
  <c r="J131" i="12"/>
  <c r="J123" i="12"/>
  <c r="J119" i="12"/>
  <c r="J190" i="12"/>
  <c r="J186" i="12"/>
  <c r="J174" i="12"/>
  <c r="J166" i="12"/>
  <c r="J162" i="12"/>
  <c r="J150" i="12"/>
  <c r="Q139" i="8" s="1"/>
  <c r="J134" i="12"/>
  <c r="J130" i="12"/>
  <c r="J114" i="12"/>
  <c r="J102" i="12"/>
  <c r="J94" i="12"/>
  <c r="J90" i="12"/>
  <c r="J74" i="12"/>
  <c r="J70" i="12"/>
  <c r="J66" i="12"/>
  <c r="J62" i="12"/>
  <c r="J50" i="12"/>
  <c r="J46" i="12"/>
  <c r="Q34" i="8" s="1"/>
  <c r="R34" i="8" s="1"/>
  <c r="J42" i="12"/>
  <c r="J34" i="12"/>
  <c r="Q24" i="8" s="1"/>
  <c r="R24" i="8" s="1"/>
  <c r="J30" i="12"/>
  <c r="J193" i="12"/>
  <c r="J189" i="12"/>
  <c r="J185" i="12"/>
  <c r="J173" i="12"/>
  <c r="J165" i="12"/>
  <c r="J157" i="12"/>
  <c r="J145" i="12"/>
  <c r="J133" i="12"/>
  <c r="J117" i="12"/>
  <c r="J105" i="12"/>
  <c r="J97" i="12"/>
  <c r="J93" i="12"/>
  <c r="J89" i="12"/>
  <c r="J85" i="12"/>
  <c r="J81" i="12"/>
  <c r="J73" i="12"/>
  <c r="Q52" i="8" s="1"/>
  <c r="R52" i="8" s="1"/>
  <c r="J69" i="12"/>
  <c r="J65" i="12"/>
  <c r="J61" i="12"/>
  <c r="J53" i="12"/>
  <c r="Q42" i="8" s="1"/>
  <c r="R42" i="8" s="1"/>
  <c r="J49" i="12"/>
  <c r="J45" i="12"/>
  <c r="J41" i="12"/>
  <c r="J37" i="12"/>
  <c r="J33" i="12"/>
  <c r="J29" i="12"/>
  <c r="J25" i="12"/>
  <c r="J21" i="12"/>
  <c r="J17" i="12"/>
  <c r="Q12" i="8" s="1"/>
  <c r="R12" i="8" s="1"/>
  <c r="J13" i="12"/>
  <c r="Q10" i="8" s="1"/>
  <c r="R10" i="8" s="1"/>
  <c r="O184" i="12"/>
  <c r="O180" i="12"/>
  <c r="O176" i="12"/>
  <c r="O168" i="12"/>
  <c r="O160" i="12"/>
  <c r="O156" i="12"/>
  <c r="O152" i="12"/>
  <c r="O148" i="12"/>
  <c r="O144" i="12"/>
  <c r="O140" i="12"/>
  <c r="O132" i="12"/>
  <c r="O120" i="12"/>
  <c r="O112" i="12"/>
  <c r="O100" i="12"/>
  <c r="O96" i="12"/>
  <c r="O92" i="12"/>
  <c r="O84" i="12"/>
  <c r="O80" i="12"/>
  <c r="O76" i="12"/>
  <c r="O72" i="12"/>
  <c r="O68" i="12"/>
  <c r="O64" i="12"/>
  <c r="O60" i="12"/>
  <c r="O52" i="12"/>
  <c r="O44" i="12"/>
  <c r="O36" i="12"/>
  <c r="O32" i="12"/>
  <c r="O28" i="12"/>
  <c r="O24" i="12"/>
  <c r="O20" i="12"/>
  <c r="O16" i="12"/>
  <c r="O12" i="12"/>
  <c r="O8" i="12"/>
  <c r="J184" i="12"/>
  <c r="J180" i="12"/>
  <c r="J176" i="12"/>
  <c r="J168" i="12"/>
  <c r="J160" i="12"/>
  <c r="J156" i="12"/>
  <c r="J152" i="12"/>
  <c r="J148" i="12"/>
  <c r="J144" i="12"/>
  <c r="J140" i="12"/>
  <c r="J132" i="12"/>
  <c r="J124" i="12"/>
  <c r="J120" i="12"/>
  <c r="J112" i="12"/>
  <c r="J100" i="12"/>
  <c r="J96" i="12"/>
  <c r="J92" i="12"/>
  <c r="J84" i="12"/>
  <c r="J76" i="12"/>
  <c r="J72" i="12"/>
  <c r="J68" i="12"/>
  <c r="J64" i="12"/>
  <c r="J60" i="12"/>
  <c r="J56" i="12"/>
  <c r="Q45" i="8" s="1"/>
  <c r="R45" i="8" s="1"/>
  <c r="J44" i="12"/>
  <c r="J36" i="12"/>
  <c r="J32" i="12"/>
  <c r="J28" i="12"/>
  <c r="J24" i="12"/>
  <c r="J20" i="12"/>
  <c r="J16" i="12"/>
  <c r="J12" i="12"/>
  <c r="J8" i="12"/>
  <c r="O195" i="12"/>
  <c r="O191" i="12"/>
  <c r="O187" i="12"/>
  <c r="O171" i="12"/>
  <c r="O163" i="12"/>
  <c r="O155" i="12"/>
  <c r="O147" i="12"/>
  <c r="O135" i="12"/>
  <c r="O131" i="12"/>
  <c r="O123" i="12"/>
  <c r="O119" i="12"/>
  <c r="O193" i="12"/>
  <c r="O145" i="12"/>
  <c r="J115" i="12"/>
  <c r="J107" i="12"/>
  <c r="J67" i="12"/>
  <c r="J59" i="12"/>
  <c r="J35" i="12"/>
  <c r="J27" i="12"/>
  <c r="O21" i="12"/>
  <c r="O14" i="12"/>
  <c r="O7" i="12"/>
  <c r="O190" i="12"/>
  <c r="O174" i="12"/>
  <c r="O126" i="12"/>
  <c r="O114" i="12"/>
  <c r="O90" i="12"/>
  <c r="O74" i="12"/>
  <c r="O66" i="12"/>
  <c r="O50" i="12"/>
  <c r="O42" i="12"/>
  <c r="O34" i="12"/>
  <c r="O26" i="12"/>
  <c r="O19" i="12"/>
  <c r="K17" i="6" s="1"/>
  <c r="L17" i="6" s="1"/>
  <c r="M17" i="6" s="1"/>
  <c r="J14" i="12"/>
  <c r="Q11" i="8" s="1"/>
  <c r="J7" i="12"/>
  <c r="O189" i="12"/>
  <c r="O173" i="12"/>
  <c r="O157" i="12"/>
  <c r="O105" i="12"/>
  <c r="O97" i="12"/>
  <c r="O89" i="12"/>
  <c r="O81" i="12"/>
  <c r="O65" i="12"/>
  <c r="O57" i="12"/>
  <c r="K46" i="6" s="1"/>
  <c r="L46" i="6" s="1"/>
  <c r="M46" i="6" s="1"/>
  <c r="O49" i="12"/>
  <c r="O41" i="12"/>
  <c r="O33" i="12"/>
  <c r="J19" i="12"/>
  <c r="Q17" i="8" s="1"/>
  <c r="R17" i="8" s="1"/>
  <c r="O6" i="12"/>
  <c r="O186" i="12"/>
  <c r="O154" i="12"/>
  <c r="O103" i="12"/>
  <c r="O95" i="12"/>
  <c r="O87" i="12"/>
  <c r="O79" i="12"/>
  <c r="O63" i="12"/>
  <c r="O55" i="12"/>
  <c r="K44" i="6" s="1"/>
  <c r="L44" i="6" s="1"/>
  <c r="M44" i="6" s="1"/>
  <c r="O47" i="12"/>
  <c r="O31" i="12"/>
  <c r="K23" i="6" s="1"/>
  <c r="L23" i="6" s="1"/>
  <c r="M23" i="6" s="1"/>
  <c r="O25" i="12"/>
  <c r="O11" i="12"/>
  <c r="J6" i="12"/>
  <c r="O185" i="12"/>
  <c r="O153" i="12"/>
  <c r="K141" i="6" s="1"/>
  <c r="L141" i="6" s="1"/>
  <c r="M141" i="6" s="1"/>
  <c r="O121" i="12"/>
  <c r="K97" i="6" s="1"/>
  <c r="L97" i="6" s="1"/>
  <c r="M97" i="6" s="1"/>
  <c r="J111" i="12"/>
  <c r="J103" i="12"/>
  <c r="J95" i="12"/>
  <c r="J87" i="12"/>
  <c r="J79" i="12"/>
  <c r="Q57" i="8" s="1"/>
  <c r="J63" i="12"/>
  <c r="J47" i="12"/>
  <c r="J39" i="12"/>
  <c r="Q30" i="8" s="1"/>
  <c r="R30" i="8" s="1"/>
  <c r="J31" i="12"/>
  <c r="Q23" i="8" s="1"/>
  <c r="R23" i="8" s="1"/>
  <c r="O23" i="12"/>
  <c r="J11" i="12"/>
  <c r="O166" i="12"/>
  <c r="O134" i="12"/>
  <c r="O110" i="12"/>
  <c r="O102" i="12"/>
  <c r="O94" i="12"/>
  <c r="O78" i="12"/>
  <c r="O70" i="12"/>
  <c r="O62" i="12"/>
  <c r="O46" i="12"/>
  <c r="K34" i="6" s="1"/>
  <c r="L34" i="6" s="1"/>
  <c r="M34" i="6" s="1"/>
  <c r="N34" i="6" s="1"/>
  <c r="M33" i="3" s="1"/>
  <c r="O30" i="12"/>
  <c r="J23" i="12"/>
  <c r="Q18" i="8" s="1"/>
  <c r="R18" i="8" s="1"/>
  <c r="O17" i="12"/>
  <c r="K12" i="6" s="1"/>
  <c r="L12" i="6" s="1"/>
  <c r="M12" i="6" s="1"/>
  <c r="N12" i="6" s="1"/>
  <c r="M11" i="3" s="1"/>
  <c r="O10" i="12"/>
  <c r="O165" i="12"/>
  <c r="O133" i="12"/>
  <c r="O117" i="12"/>
  <c r="O109" i="12"/>
  <c r="O101" i="12"/>
  <c r="O93" i="12"/>
  <c r="O85" i="12"/>
  <c r="O69" i="12"/>
  <c r="O61" i="12"/>
  <c r="O53" i="12"/>
  <c r="K42" i="6" s="1"/>
  <c r="L42" i="6" s="1"/>
  <c r="M42" i="6" s="1"/>
  <c r="N42" i="6" s="1"/>
  <c r="M41" i="3" s="1"/>
  <c r="O45" i="12"/>
  <c r="O29" i="12"/>
  <c r="O22" i="12"/>
  <c r="O15" i="12"/>
  <c r="J10" i="12"/>
  <c r="O35" i="12"/>
  <c r="O91" i="12"/>
  <c r="K66" i="6" s="1"/>
  <c r="L66" i="6" s="1"/>
  <c r="M66" i="6" s="1"/>
  <c r="O27" i="12"/>
  <c r="J22" i="12"/>
  <c r="O162" i="12"/>
  <c r="O75" i="12"/>
  <c r="J15" i="12"/>
  <c r="O67" i="12"/>
  <c r="O130" i="12"/>
  <c r="O59" i="12"/>
  <c r="O115" i="12"/>
  <c r="E3" i="10"/>
  <c r="O107" i="12"/>
  <c r="C17" i="10"/>
  <c r="C20" i="10"/>
  <c r="O20" i="10"/>
  <c r="Y23" i="10"/>
  <c r="AA26" i="8" s="1"/>
  <c r="C24" i="10"/>
  <c r="AG24" i="10"/>
  <c r="AK27" i="8" s="1"/>
  <c r="F29" i="15"/>
  <c r="J29" i="15"/>
  <c r="AA29" i="10"/>
  <c r="AC32" i="8" s="1"/>
  <c r="AC29" i="10"/>
  <c r="AF32" i="8" s="1"/>
  <c r="AH32" i="8" s="1"/>
  <c r="K31" i="10"/>
  <c r="F37" i="15"/>
  <c r="J37" i="15"/>
  <c r="AA37" i="10"/>
  <c r="AC40" i="8" s="1"/>
  <c r="AC37" i="10"/>
  <c r="AF40" i="8" s="1"/>
  <c r="AH40" i="8" s="1"/>
  <c r="K39" i="10"/>
  <c r="AF39" i="10"/>
  <c r="AJ42" i="8" s="1"/>
  <c r="U41" i="15"/>
  <c r="AG41" i="10"/>
  <c r="AK44" i="8" s="1"/>
  <c r="AB43" i="10"/>
  <c r="AD46" i="8" s="1"/>
  <c r="AK43" i="14"/>
  <c r="B45" i="15"/>
  <c r="F45" i="10"/>
  <c r="K45" i="10"/>
  <c r="G47" i="10"/>
  <c r="R47" i="14"/>
  <c r="K47" i="15"/>
  <c r="L47" i="15"/>
  <c r="U49" i="10"/>
  <c r="J52" i="7" s="1"/>
  <c r="Y49" i="10"/>
  <c r="AA52" i="8" s="1"/>
  <c r="AC49" i="14"/>
  <c r="AG49" i="14" s="1"/>
  <c r="Q49" i="15"/>
  <c r="C50" i="10"/>
  <c r="H50" i="10"/>
  <c r="H53" i="14"/>
  <c r="D53" i="15"/>
  <c r="H53" i="10"/>
  <c r="W53" i="10"/>
  <c r="AJ53" i="14"/>
  <c r="Q54" i="15"/>
  <c r="AC54" i="10"/>
  <c r="AF57" i="8" s="1"/>
  <c r="AH57" i="8" s="1"/>
  <c r="AH54" i="14"/>
  <c r="AJ54" i="14" s="1"/>
  <c r="D55" i="15"/>
  <c r="H55" i="10"/>
  <c r="H55" i="14"/>
  <c r="M55" i="10"/>
  <c r="T55" i="10"/>
  <c r="I58" i="7" s="1"/>
  <c r="O58" i="7" s="1"/>
  <c r="Q55" i="14"/>
  <c r="J55" i="15"/>
  <c r="P60" i="10"/>
  <c r="Q59" i="10"/>
  <c r="F62" i="7" s="1"/>
  <c r="N59" i="14"/>
  <c r="AH59" i="14"/>
  <c r="Q59" i="15"/>
  <c r="F60" i="10"/>
  <c r="B60" i="15"/>
  <c r="U60" i="15"/>
  <c r="E61" i="14"/>
  <c r="B61" i="15"/>
  <c r="AB61" i="10"/>
  <c r="AD64" i="8" s="1"/>
  <c r="AF61" i="14"/>
  <c r="I62" i="10"/>
  <c r="S65" i="6" s="1"/>
  <c r="I62" i="14"/>
  <c r="M62" i="10"/>
  <c r="S62" i="15"/>
  <c r="AE62" i="10"/>
  <c r="AI65" i="8" s="1"/>
  <c r="K66" i="14"/>
  <c r="O67" i="10"/>
  <c r="AM67" i="14"/>
  <c r="S70" i="15"/>
  <c r="AK70" i="14"/>
  <c r="AE70" i="10"/>
  <c r="AI73" i="8" s="1"/>
  <c r="H71" i="14"/>
  <c r="D71" i="15"/>
  <c r="H71" i="10"/>
  <c r="S72" i="10"/>
  <c r="H75" i="7" s="1"/>
  <c r="G54" i="15"/>
  <c r="O83" i="12"/>
  <c r="I57" i="10"/>
  <c r="AA57" i="10"/>
  <c r="AC60" i="8" s="1"/>
  <c r="G59" i="10"/>
  <c r="C59" i="15"/>
  <c r="G59" i="15"/>
  <c r="M59" i="15"/>
  <c r="AC59" i="10"/>
  <c r="AF62" i="8" s="1"/>
  <c r="X60" i="10"/>
  <c r="P61" i="15"/>
  <c r="AA62" i="10"/>
  <c r="AC65" i="8" s="1"/>
  <c r="F63" i="15"/>
  <c r="R63" i="15"/>
  <c r="AK63" i="14"/>
  <c r="S63" i="15"/>
  <c r="Q64" i="15"/>
  <c r="AH64" i="14"/>
  <c r="AJ64" i="14" s="1"/>
  <c r="C65" i="10"/>
  <c r="AL68" i="14"/>
  <c r="AN68" i="14" s="1"/>
  <c r="B72" i="15"/>
  <c r="E72" i="14"/>
  <c r="F72" i="10"/>
  <c r="AC39" i="14"/>
  <c r="AG39" i="14" s="1"/>
  <c r="AM39" i="14"/>
  <c r="J45" i="14"/>
  <c r="K45" i="14" s="1"/>
  <c r="Q45" i="14"/>
  <c r="AE45" i="14"/>
  <c r="T47" i="10"/>
  <c r="I50" i="7" s="1"/>
  <c r="H53" i="15"/>
  <c r="M53" i="15"/>
  <c r="R53" i="15"/>
  <c r="Q54" i="10"/>
  <c r="F57" i="7" s="1"/>
  <c r="AA55" i="10"/>
  <c r="AC58" i="8" s="1"/>
  <c r="AF55" i="10"/>
  <c r="AJ58" i="8" s="1"/>
  <c r="E57" i="15"/>
  <c r="O57" i="15"/>
  <c r="C59" i="10"/>
  <c r="Y59" i="10"/>
  <c r="AA62" i="8" s="1"/>
  <c r="O60" i="10"/>
  <c r="AG60" i="10"/>
  <c r="AK63" i="8" s="1"/>
  <c r="F61" i="10"/>
  <c r="G61" i="10"/>
  <c r="F61" i="14"/>
  <c r="O61" i="10"/>
  <c r="X61" i="10"/>
  <c r="Y61" i="10"/>
  <c r="AA64" i="8" s="1"/>
  <c r="AC61" i="14"/>
  <c r="AC61" i="10"/>
  <c r="AF64" i="8" s="1"/>
  <c r="AG61" i="10"/>
  <c r="AK64" i="8" s="1"/>
  <c r="E62" i="15"/>
  <c r="T62" i="10"/>
  <c r="I65" i="7" s="1"/>
  <c r="Q62" i="14"/>
  <c r="O62" i="15"/>
  <c r="H63" i="10"/>
  <c r="L63" i="10"/>
  <c r="J63" i="15"/>
  <c r="R63" i="14"/>
  <c r="K63" i="15"/>
  <c r="W63" i="14"/>
  <c r="X63" i="14" s="1"/>
  <c r="T63" i="14" s="1"/>
  <c r="L63" i="15"/>
  <c r="AA63" i="14"/>
  <c r="AC63" i="10"/>
  <c r="AF66" i="8" s="1"/>
  <c r="AD63" i="10"/>
  <c r="AG66" i="8" s="1"/>
  <c r="AE63" i="10"/>
  <c r="AI66" i="8" s="1"/>
  <c r="U63" i="15"/>
  <c r="AG63" i="10"/>
  <c r="AK66" i="8" s="1"/>
  <c r="I64" i="14"/>
  <c r="E64" i="15"/>
  <c r="M64" i="10"/>
  <c r="N64" i="10"/>
  <c r="O64" i="10"/>
  <c r="AF64" i="14"/>
  <c r="AC64" i="10"/>
  <c r="AF67" i="8" s="1"/>
  <c r="AH67" i="8" s="1"/>
  <c r="K66" i="10"/>
  <c r="AC66" i="14"/>
  <c r="M66" i="15"/>
  <c r="Y66" i="10"/>
  <c r="AA69" i="8" s="1"/>
  <c r="R67" i="10"/>
  <c r="G70" i="7" s="1"/>
  <c r="M68" i="10"/>
  <c r="AC69" i="10"/>
  <c r="AF72" i="8" s="1"/>
  <c r="AH72" i="8" s="1"/>
  <c r="C71" i="10"/>
  <c r="C60" i="10"/>
  <c r="P62" i="15"/>
  <c r="I64" i="15"/>
  <c r="AA64" i="10"/>
  <c r="AC67" i="8" s="1"/>
  <c r="Z65" i="10"/>
  <c r="AB68" i="8" s="1"/>
  <c r="AD65" i="14"/>
  <c r="M66" i="10"/>
  <c r="N66" i="14"/>
  <c r="Q66" i="10"/>
  <c r="F69" i="7" s="1"/>
  <c r="N67" i="10"/>
  <c r="Q67" i="14"/>
  <c r="T67" i="10"/>
  <c r="I70" i="7" s="1"/>
  <c r="T67" i="15"/>
  <c r="I68" i="15"/>
  <c r="B31" i="15"/>
  <c r="Q31" i="15"/>
  <c r="B39" i="15"/>
  <c r="Y39" i="10"/>
  <c r="AA42" i="8" s="1"/>
  <c r="Q39" i="15"/>
  <c r="AG39" i="10"/>
  <c r="AK42" i="8" s="1"/>
  <c r="L45" i="10"/>
  <c r="T45" i="10"/>
  <c r="I48" i="7" s="1"/>
  <c r="O48" i="7" s="1"/>
  <c r="AA45" i="10"/>
  <c r="AC48" i="8" s="1"/>
  <c r="C47" i="10"/>
  <c r="B47" i="15"/>
  <c r="J47" i="10"/>
  <c r="Q47" i="10"/>
  <c r="F50" i="7" s="1"/>
  <c r="AD47" i="10"/>
  <c r="AG50" i="8" s="1"/>
  <c r="AH50" i="8" s="1"/>
  <c r="O73" i="12"/>
  <c r="K52" i="6" s="1"/>
  <c r="L52" i="6" s="1"/>
  <c r="M52" i="6" s="1"/>
  <c r="J49" i="10"/>
  <c r="R49" i="10"/>
  <c r="G52" i="7" s="1"/>
  <c r="Z49" i="10"/>
  <c r="AB52" i="8" s="1"/>
  <c r="I53" i="14"/>
  <c r="J53" i="10"/>
  <c r="N53" i="14"/>
  <c r="R53" i="10"/>
  <c r="G56" i="7" s="1"/>
  <c r="K53" i="15"/>
  <c r="AD53" i="10"/>
  <c r="AG56" i="8" s="1"/>
  <c r="G54" i="10"/>
  <c r="J54" i="10"/>
  <c r="R54" i="10"/>
  <c r="G57" i="7" s="1"/>
  <c r="O55" i="15"/>
  <c r="T57" i="10"/>
  <c r="I60" i="7" s="1"/>
  <c r="E59" i="14"/>
  <c r="C61" i="10"/>
  <c r="P61" i="10"/>
  <c r="M61" i="15"/>
  <c r="AL61" i="14"/>
  <c r="F62" i="10"/>
  <c r="B62" i="15"/>
  <c r="X62" i="10"/>
  <c r="AD62" i="14"/>
  <c r="AB62" i="10"/>
  <c r="AD65" i="8" s="1"/>
  <c r="F63" i="14"/>
  <c r="M63" i="10"/>
  <c r="N63" i="10"/>
  <c r="AA64" i="14"/>
  <c r="L64" i="15"/>
  <c r="N64" i="15"/>
  <c r="F66" i="14"/>
  <c r="C66" i="15"/>
  <c r="P66" i="10"/>
  <c r="C67" i="10"/>
  <c r="O67" i="14"/>
  <c r="AF67" i="10"/>
  <c r="AJ70" i="8" s="1"/>
  <c r="M68" i="15"/>
  <c r="Y68" i="10"/>
  <c r="AA71" i="8" s="1"/>
  <c r="Q69" i="15"/>
  <c r="O70" i="10"/>
  <c r="K72" i="14"/>
  <c r="I72" i="15"/>
  <c r="AG72" i="14"/>
  <c r="J78" i="12"/>
  <c r="Q56" i="8" s="1"/>
  <c r="R56" i="8" s="1"/>
  <c r="Z53" i="10"/>
  <c r="AB56" i="8" s="1"/>
  <c r="T54" i="15"/>
  <c r="P55" i="15"/>
  <c r="Q57" i="10"/>
  <c r="F60" i="7" s="1"/>
  <c r="AC57" i="14"/>
  <c r="M57" i="15"/>
  <c r="E60" i="14"/>
  <c r="AM60" i="14"/>
  <c r="J88" i="12"/>
  <c r="Q64" i="8" s="1"/>
  <c r="R64" i="8" s="1"/>
  <c r="C62" i="15"/>
  <c r="AK62" i="14"/>
  <c r="AC63" i="14"/>
  <c r="M63" i="15"/>
  <c r="AH63" i="14"/>
  <c r="AI63" i="14"/>
  <c r="K64" i="14"/>
  <c r="W64" i="14"/>
  <c r="X64" i="14" s="1"/>
  <c r="T64" i="14" s="1"/>
  <c r="AL64" i="14"/>
  <c r="AF64" i="10"/>
  <c r="AJ67" i="8" s="1"/>
  <c r="Q67" i="15"/>
  <c r="AC67" i="10"/>
  <c r="AF70" i="8" s="1"/>
  <c r="P68" i="10"/>
  <c r="Q68" i="10"/>
  <c r="F71" i="7" s="1"/>
  <c r="B69" i="15"/>
  <c r="E69" i="14"/>
  <c r="N69" i="10"/>
  <c r="J69" i="15"/>
  <c r="Q69" i="14"/>
  <c r="T69" i="10"/>
  <c r="I72" i="7" s="1"/>
  <c r="O72" i="7" s="1"/>
  <c r="AF73" i="10"/>
  <c r="AJ76" i="8" s="1"/>
  <c r="T73" i="15"/>
  <c r="AL73" i="14"/>
  <c r="I76" i="15"/>
  <c r="J47" i="15"/>
  <c r="I49" i="14"/>
  <c r="K49" i="14" s="1"/>
  <c r="N49" i="14"/>
  <c r="M49" i="14" s="1"/>
  <c r="AG49" i="10"/>
  <c r="AK52" i="8" s="1"/>
  <c r="C53" i="10"/>
  <c r="M54" i="10"/>
  <c r="U54" i="10"/>
  <c r="J57" i="7" s="1"/>
  <c r="Y54" i="10"/>
  <c r="AA57" i="8" s="1"/>
  <c r="AA54" i="10"/>
  <c r="AC57" i="8" s="1"/>
  <c r="AF54" i="10"/>
  <c r="AJ57" i="8" s="1"/>
  <c r="C55" i="10"/>
  <c r="K55" i="10"/>
  <c r="P55" i="10"/>
  <c r="W55" i="10"/>
  <c r="C57" i="10"/>
  <c r="I57" i="14"/>
  <c r="G57" i="15"/>
  <c r="AE57" i="14"/>
  <c r="F59" i="14"/>
  <c r="AC59" i="14"/>
  <c r="L61" i="15"/>
  <c r="AE61" i="14"/>
  <c r="O61" i="15"/>
  <c r="AM61" i="14"/>
  <c r="C62" i="10"/>
  <c r="G62" i="10"/>
  <c r="AE62" i="14"/>
  <c r="H63" i="14"/>
  <c r="J63" i="10"/>
  <c r="J63" i="14"/>
  <c r="O63" i="10"/>
  <c r="Q63" i="14"/>
  <c r="Y63" i="10"/>
  <c r="AA66" i="8" s="1"/>
  <c r="AM63" i="14"/>
  <c r="N64" i="14"/>
  <c r="M64" i="14" s="1"/>
  <c r="G64" i="15"/>
  <c r="U64" i="10"/>
  <c r="J67" i="7" s="1"/>
  <c r="F66" i="15"/>
  <c r="AF66" i="10"/>
  <c r="AJ69" i="8" s="1"/>
  <c r="H67" i="15"/>
  <c r="AL67" i="14"/>
  <c r="G68" i="10"/>
  <c r="C68" i="15"/>
  <c r="J68" i="10"/>
  <c r="U69" i="10"/>
  <c r="J72" i="7" s="1"/>
  <c r="P72" i="7" s="1"/>
  <c r="R69" i="14"/>
  <c r="F69" i="10"/>
  <c r="T69" i="15"/>
  <c r="AF69" i="10"/>
  <c r="AJ72" i="8" s="1"/>
  <c r="AL69" i="14"/>
  <c r="M70" i="10"/>
  <c r="AA70" i="10"/>
  <c r="AC73" i="8" s="1"/>
  <c r="AE70" i="14"/>
  <c r="O70" i="15"/>
  <c r="P74" i="14"/>
  <c r="N53" i="10"/>
  <c r="AC53" i="10"/>
  <c r="AF56" i="8" s="1"/>
  <c r="AE53" i="10"/>
  <c r="AI56" i="8" s="1"/>
  <c r="B54" i="15"/>
  <c r="N54" i="14"/>
  <c r="W54" i="14"/>
  <c r="X54" i="14" s="1"/>
  <c r="T54" i="14" s="1"/>
  <c r="O54" i="15"/>
  <c r="AB55" i="10"/>
  <c r="AD58" i="8" s="1"/>
  <c r="S55" i="15"/>
  <c r="H57" i="14"/>
  <c r="Y57" i="10"/>
  <c r="AA60" i="8" s="1"/>
  <c r="Z57" i="10"/>
  <c r="AB60" i="8" s="1"/>
  <c r="AD57" i="14"/>
  <c r="W59" i="10"/>
  <c r="O88" i="12"/>
  <c r="T61" i="15"/>
  <c r="P62" i="10"/>
  <c r="C63" i="15"/>
  <c r="K63" i="10"/>
  <c r="B64" i="15"/>
  <c r="F64" i="10"/>
  <c r="E64" i="14"/>
  <c r="AE64" i="14"/>
  <c r="L66" i="15"/>
  <c r="W67" i="10"/>
  <c r="AH67" i="14"/>
  <c r="N68" i="10"/>
  <c r="P68" i="15"/>
  <c r="AB68" i="10"/>
  <c r="AD71" i="8" s="1"/>
  <c r="AF68" i="14"/>
  <c r="K69" i="14"/>
  <c r="Y71" i="10"/>
  <c r="AA74" i="8" s="1"/>
  <c r="AC71" i="14"/>
  <c r="L68" i="15"/>
  <c r="S68" i="15"/>
  <c r="E69" i="15"/>
  <c r="M69" i="10"/>
  <c r="AK69" i="14"/>
  <c r="C70" i="10"/>
  <c r="I72" i="10"/>
  <c r="S75" i="6" s="1"/>
  <c r="E72" i="15"/>
  <c r="Y72" i="10"/>
  <c r="AA75" i="8" s="1"/>
  <c r="Q72" i="15"/>
  <c r="AH72" i="14"/>
  <c r="AG72" i="10"/>
  <c r="AK75" i="8" s="1"/>
  <c r="U72" i="15"/>
  <c r="K76" i="10"/>
  <c r="N76" i="10"/>
  <c r="C77" i="10"/>
  <c r="K78" i="15"/>
  <c r="R78" i="14"/>
  <c r="AA78" i="14"/>
  <c r="L78" i="15"/>
  <c r="R66" i="14"/>
  <c r="X66" i="10"/>
  <c r="U66" i="15"/>
  <c r="E68" i="15"/>
  <c r="AE69" i="10"/>
  <c r="AI72" i="8" s="1"/>
  <c r="AL72" i="8" s="1"/>
  <c r="S69" i="15"/>
  <c r="J72" i="10"/>
  <c r="L72" i="15"/>
  <c r="M72" i="15"/>
  <c r="AC72" i="10"/>
  <c r="AF75" i="8" s="1"/>
  <c r="M74" i="10"/>
  <c r="P74" i="10"/>
  <c r="P75" i="10"/>
  <c r="AK76" i="14"/>
  <c r="S76" i="15"/>
  <c r="N78" i="14"/>
  <c r="G78" i="15"/>
  <c r="U78" i="10"/>
  <c r="J81" i="7" s="1"/>
  <c r="P81" i="7" s="1"/>
  <c r="N78" i="15"/>
  <c r="Z78" i="10"/>
  <c r="AB81" i="8" s="1"/>
  <c r="E80" i="15"/>
  <c r="I80" i="10"/>
  <c r="S83" i="6" s="1"/>
  <c r="I80" i="14"/>
  <c r="AD72" i="10"/>
  <c r="AG75" i="8" s="1"/>
  <c r="F73" i="15"/>
  <c r="P73" i="10"/>
  <c r="O75" i="10"/>
  <c r="N75" i="14"/>
  <c r="AA75" i="14"/>
  <c r="L75" i="15"/>
  <c r="Q78" i="10"/>
  <c r="F81" i="7" s="1"/>
  <c r="AD78" i="14"/>
  <c r="C79" i="15"/>
  <c r="G79" i="10"/>
  <c r="AM69" i="14"/>
  <c r="U69" i="15"/>
  <c r="W70" i="10"/>
  <c r="J72" i="15"/>
  <c r="T72" i="10"/>
  <c r="I75" i="7" s="1"/>
  <c r="R72" i="15"/>
  <c r="C73" i="10"/>
  <c r="J75" i="10"/>
  <c r="Q75" i="10"/>
  <c r="F78" i="7" s="1"/>
  <c r="J77" i="14"/>
  <c r="F77" i="15"/>
  <c r="R77" i="10"/>
  <c r="G80" i="7" s="1"/>
  <c r="O77" i="14"/>
  <c r="H77" i="15"/>
  <c r="AI77" i="14"/>
  <c r="R77" i="15"/>
  <c r="AD77" i="10"/>
  <c r="AG80" i="8" s="1"/>
  <c r="AH78" i="14"/>
  <c r="AC78" i="10"/>
  <c r="AF81" i="8" s="1"/>
  <c r="AH81" i="8" s="1"/>
  <c r="O111" i="12"/>
  <c r="S84" i="10"/>
  <c r="H87" i="7" s="1"/>
  <c r="C63" i="10"/>
  <c r="R64" i="15"/>
  <c r="C66" i="10"/>
  <c r="O68" i="10"/>
  <c r="U68" i="15"/>
  <c r="AG68" i="10"/>
  <c r="AK71" i="8" s="1"/>
  <c r="AL71" i="8" s="1"/>
  <c r="K72" i="10"/>
  <c r="R72" i="14"/>
  <c r="L73" i="10"/>
  <c r="AM74" i="14"/>
  <c r="AN74" i="14" s="1"/>
  <c r="U74" i="15"/>
  <c r="W75" i="14"/>
  <c r="X75" i="14" s="1"/>
  <c r="T75" i="14" s="1"/>
  <c r="J108" i="12"/>
  <c r="Q78" i="8" s="1"/>
  <c r="R78" i="8" s="1"/>
  <c r="J76" i="10"/>
  <c r="AA76" i="14"/>
  <c r="AD76" i="14"/>
  <c r="L77" i="10"/>
  <c r="P78" i="10"/>
  <c r="W78" i="14"/>
  <c r="X78" i="14" s="1"/>
  <c r="T78" i="14" s="1"/>
  <c r="N79" i="10"/>
  <c r="P83" i="14"/>
  <c r="F72" i="15"/>
  <c r="L72" i="10"/>
  <c r="O72" i="10"/>
  <c r="O72" i="15"/>
  <c r="E76" i="15"/>
  <c r="I76" i="14"/>
  <c r="Z76" i="10"/>
  <c r="AB79" i="8" s="1"/>
  <c r="R76" i="15"/>
  <c r="AI76" i="14"/>
  <c r="AJ76" i="14" s="1"/>
  <c r="AF76" i="10"/>
  <c r="AJ79" i="8" s="1"/>
  <c r="AL76" i="14"/>
  <c r="T76" i="15"/>
  <c r="P78" i="14"/>
  <c r="J79" i="10"/>
  <c r="X86" i="10"/>
  <c r="O66" i="15"/>
  <c r="H68" i="15"/>
  <c r="J101" i="12"/>
  <c r="W68" i="14"/>
  <c r="X68" i="14" s="1"/>
  <c r="T68" i="14" s="1"/>
  <c r="O69" i="14"/>
  <c r="R69" i="15"/>
  <c r="Q72" i="10"/>
  <c r="F75" i="7" s="1"/>
  <c r="G72" i="15"/>
  <c r="AA72" i="10"/>
  <c r="AC75" i="8" s="1"/>
  <c r="P72" i="15"/>
  <c r="AF72" i="10"/>
  <c r="AJ75" i="8" s="1"/>
  <c r="AL72" i="14"/>
  <c r="O106" i="12"/>
  <c r="T74" i="15"/>
  <c r="AF74" i="10"/>
  <c r="AJ77" i="8" s="1"/>
  <c r="AH75" i="14"/>
  <c r="AJ75" i="14" s="1"/>
  <c r="O76" i="10"/>
  <c r="F79" i="10"/>
  <c r="E79" i="14"/>
  <c r="B79" i="15"/>
  <c r="W81" i="14"/>
  <c r="X81" i="14" s="1"/>
  <c r="T81" i="14" s="1"/>
  <c r="Z63" i="10"/>
  <c r="AB66" i="8" s="1"/>
  <c r="J64" i="10"/>
  <c r="R64" i="10"/>
  <c r="G67" i="7" s="1"/>
  <c r="E66" i="15"/>
  <c r="J66" i="15"/>
  <c r="W66" i="10"/>
  <c r="R68" i="15"/>
  <c r="C69" i="10"/>
  <c r="L69" i="10"/>
  <c r="R69" i="10"/>
  <c r="G72" i="7" s="1"/>
  <c r="R72" i="10"/>
  <c r="G75" i="7" s="1"/>
  <c r="H72" i="15"/>
  <c r="AI72" i="14"/>
  <c r="T72" i="15"/>
  <c r="J73" i="14"/>
  <c r="G74" i="10"/>
  <c r="F74" i="14"/>
  <c r="H74" i="10"/>
  <c r="D74" i="15"/>
  <c r="U74" i="10"/>
  <c r="J77" i="7" s="1"/>
  <c r="P77" i="7" s="1"/>
  <c r="W74" i="10"/>
  <c r="AC74" i="14"/>
  <c r="Y74" i="10"/>
  <c r="AA77" i="8" s="1"/>
  <c r="N74" i="15"/>
  <c r="Z74" i="10"/>
  <c r="AB77" i="8" s="1"/>
  <c r="AE74" i="10"/>
  <c r="AI77" i="8" s="1"/>
  <c r="S74" i="15"/>
  <c r="L75" i="10"/>
  <c r="J75" i="14"/>
  <c r="K75" i="14" s="1"/>
  <c r="L75" i="14" s="1"/>
  <c r="AC75" i="10"/>
  <c r="AF78" i="8" s="1"/>
  <c r="AG75" i="10"/>
  <c r="AK78" i="8" s="1"/>
  <c r="AL78" i="8" s="1"/>
  <c r="AM75" i="14"/>
  <c r="Q78" i="15"/>
  <c r="AB79" i="10"/>
  <c r="AD82" i="8" s="1"/>
  <c r="AF79" i="14"/>
  <c r="P79" i="15"/>
  <c r="K80" i="14"/>
  <c r="G83" i="14"/>
  <c r="C74" i="10"/>
  <c r="T75" i="10"/>
  <c r="I78" i="7" s="1"/>
  <c r="O78" i="7" s="1"/>
  <c r="Q75" i="14"/>
  <c r="W75" i="10"/>
  <c r="AL75" i="14"/>
  <c r="AN75" i="14" s="1"/>
  <c r="T75" i="15"/>
  <c r="N78" i="10"/>
  <c r="O78" i="10"/>
  <c r="P78" i="15"/>
  <c r="AI78" i="14"/>
  <c r="AF78" i="10"/>
  <c r="AJ81" i="8" s="1"/>
  <c r="T78" i="15"/>
  <c r="AA79" i="10"/>
  <c r="AC82" i="8" s="1"/>
  <c r="AE79" i="14"/>
  <c r="O82" i="10"/>
  <c r="Z82" i="10"/>
  <c r="AB85" i="8" s="1"/>
  <c r="K83" i="10"/>
  <c r="U83" i="15"/>
  <c r="AG83" i="10"/>
  <c r="AK86" i="8" s="1"/>
  <c r="AM83" i="14"/>
  <c r="R85" i="10"/>
  <c r="G88" i="7" s="1"/>
  <c r="AK85" i="14"/>
  <c r="S85" i="15"/>
  <c r="AE85" i="10"/>
  <c r="AI88" i="8" s="1"/>
  <c r="Q87" i="15"/>
  <c r="AC87" i="10"/>
  <c r="AF90" i="8" s="1"/>
  <c r="K88" i="10"/>
  <c r="O88" i="10"/>
  <c r="U88" i="15"/>
  <c r="AG88" i="10"/>
  <c r="AK91" i="8" s="1"/>
  <c r="AL91" i="8" s="1"/>
  <c r="N89" i="10"/>
  <c r="Q89" i="14"/>
  <c r="J89" i="15"/>
  <c r="T89" i="10"/>
  <c r="I92" i="7" s="1"/>
  <c r="T80" i="15"/>
  <c r="I81" i="10"/>
  <c r="S84" i="6" s="1"/>
  <c r="E81" i="15"/>
  <c r="K81" i="15"/>
  <c r="U81" i="10"/>
  <c r="J84" i="7" s="1"/>
  <c r="R81" i="14"/>
  <c r="N82" i="14"/>
  <c r="Q82" i="10"/>
  <c r="F85" i="7" s="1"/>
  <c r="W83" i="10"/>
  <c r="F84" i="10"/>
  <c r="B84" i="15"/>
  <c r="E84" i="14"/>
  <c r="J84" i="10"/>
  <c r="N84" i="15"/>
  <c r="J85" i="15"/>
  <c r="T85" i="10"/>
  <c r="I88" i="7" s="1"/>
  <c r="K87" i="14"/>
  <c r="L87" i="14" s="1"/>
  <c r="G87" i="15"/>
  <c r="Q87" i="10"/>
  <c r="F90" i="7" s="1"/>
  <c r="S87" i="10"/>
  <c r="H90" i="7" s="1"/>
  <c r="AJ87" i="14"/>
  <c r="R88" i="14"/>
  <c r="K88" i="15"/>
  <c r="U88" i="10"/>
  <c r="J91" i="7" s="1"/>
  <c r="T89" i="15"/>
  <c r="AF89" i="10"/>
  <c r="AJ92" i="8" s="1"/>
  <c r="D90" i="15"/>
  <c r="H90" i="10"/>
  <c r="H90" i="14"/>
  <c r="L90" i="14" s="1"/>
  <c r="G80" i="15"/>
  <c r="Q80" i="10"/>
  <c r="F83" i="7" s="1"/>
  <c r="Y80" i="10"/>
  <c r="AA83" i="8" s="1"/>
  <c r="M80" i="15"/>
  <c r="AF80" i="10"/>
  <c r="AJ83" i="8" s="1"/>
  <c r="C81" i="10"/>
  <c r="W82" i="10"/>
  <c r="AF82" i="10"/>
  <c r="AJ85" i="8" s="1"/>
  <c r="AL82" i="14"/>
  <c r="AD83" i="10"/>
  <c r="AG86" i="8" s="1"/>
  <c r="AH86" i="8" s="1"/>
  <c r="R83" i="15"/>
  <c r="J83" i="10"/>
  <c r="L83" i="15"/>
  <c r="AA83" i="14"/>
  <c r="I84" i="10"/>
  <c r="S87" i="6" s="1"/>
  <c r="Z84" i="10"/>
  <c r="AB87" i="8" s="1"/>
  <c r="C86" i="10"/>
  <c r="AL89" i="14"/>
  <c r="AM91" i="14"/>
  <c r="AG91" i="10"/>
  <c r="AK94" i="8" s="1"/>
  <c r="U91" i="15"/>
  <c r="D78" i="15"/>
  <c r="L78" i="10"/>
  <c r="J80" i="10"/>
  <c r="R80" i="10"/>
  <c r="G83" i="7" s="1"/>
  <c r="O80" i="14"/>
  <c r="H80" i="15"/>
  <c r="X80" i="10"/>
  <c r="AD80" i="10"/>
  <c r="AG83" i="8" s="1"/>
  <c r="AI80" i="14"/>
  <c r="AE82" i="10"/>
  <c r="AI85" i="8" s="1"/>
  <c r="S82" i="15"/>
  <c r="AH83" i="14"/>
  <c r="Q84" i="10"/>
  <c r="F87" i="7" s="1"/>
  <c r="AD84" i="14"/>
  <c r="J85" i="10"/>
  <c r="Q85" i="14"/>
  <c r="G87" i="10"/>
  <c r="F87" i="14"/>
  <c r="C87" i="15"/>
  <c r="B80" i="15"/>
  <c r="Q80" i="15"/>
  <c r="AC80" i="10"/>
  <c r="AF83" i="8" s="1"/>
  <c r="L82" i="15"/>
  <c r="AA82" i="14"/>
  <c r="B83" i="15"/>
  <c r="P83" i="10"/>
  <c r="W84" i="14"/>
  <c r="X84" i="14" s="1"/>
  <c r="T84" i="14" s="1"/>
  <c r="X84" i="10"/>
  <c r="AF84" i="14"/>
  <c r="T87" i="10"/>
  <c r="I90" i="7" s="1"/>
  <c r="Q87" i="14"/>
  <c r="J87" i="15"/>
  <c r="N88" i="10"/>
  <c r="AC64" i="14"/>
  <c r="AM64" i="14"/>
  <c r="C68" i="10"/>
  <c r="H75" i="15"/>
  <c r="Y75" i="10"/>
  <c r="AA78" i="8" s="1"/>
  <c r="N75" i="15"/>
  <c r="AD75" i="10"/>
  <c r="AG78" i="8" s="1"/>
  <c r="R76" i="14"/>
  <c r="K76" i="15"/>
  <c r="H78" i="10"/>
  <c r="AF78" i="14"/>
  <c r="S78" i="15"/>
  <c r="C79" i="10"/>
  <c r="U79" i="10"/>
  <c r="J82" i="7" s="1"/>
  <c r="P82" i="7" s="1"/>
  <c r="F80" i="10"/>
  <c r="F80" i="14"/>
  <c r="G80" i="14" s="1"/>
  <c r="K80" i="10"/>
  <c r="AL80" i="14"/>
  <c r="I81" i="14"/>
  <c r="I82" i="14"/>
  <c r="I82" i="10"/>
  <c r="S85" i="6" s="1"/>
  <c r="AF82" i="14"/>
  <c r="P82" i="15"/>
  <c r="F83" i="10"/>
  <c r="O83" i="10"/>
  <c r="AE83" i="14"/>
  <c r="AA83" i="10"/>
  <c r="AC86" i="8" s="1"/>
  <c r="I84" i="14"/>
  <c r="N84" i="14"/>
  <c r="AB84" i="10"/>
  <c r="AD87" i="8" s="1"/>
  <c r="AG84" i="10"/>
  <c r="AK87" i="8" s="1"/>
  <c r="AM84" i="14"/>
  <c r="U84" i="15"/>
  <c r="N85" i="10"/>
  <c r="W85" i="14"/>
  <c r="X85" i="14" s="1"/>
  <c r="T85" i="14" s="1"/>
  <c r="AC85" i="10"/>
  <c r="AF88" i="8" s="1"/>
  <c r="AH85" i="14"/>
  <c r="J88" i="10"/>
  <c r="M89" i="15"/>
  <c r="Y89" i="10"/>
  <c r="AA92" i="8" s="1"/>
  <c r="J89" i="10"/>
  <c r="G76" i="15"/>
  <c r="U76" i="15"/>
  <c r="AG76" i="10"/>
  <c r="AK79" i="8" s="1"/>
  <c r="I78" i="15"/>
  <c r="W78" i="10"/>
  <c r="AL78" i="14"/>
  <c r="P79" i="10"/>
  <c r="Z79" i="10"/>
  <c r="AB82" i="8" s="1"/>
  <c r="AD79" i="14"/>
  <c r="N79" i="15"/>
  <c r="AC80" i="14"/>
  <c r="C82" i="10"/>
  <c r="N82" i="15"/>
  <c r="AK82" i="14"/>
  <c r="H83" i="14"/>
  <c r="O83" i="14"/>
  <c r="H83" i="15"/>
  <c r="AI83" i="14"/>
  <c r="G84" i="14"/>
  <c r="N84" i="10"/>
  <c r="AI84" i="14"/>
  <c r="R84" i="15"/>
  <c r="AD84" i="10"/>
  <c r="AG87" i="8" s="1"/>
  <c r="O85" i="14"/>
  <c r="AC87" i="14"/>
  <c r="Y87" i="10"/>
  <c r="AA90" i="8" s="1"/>
  <c r="M87" i="15"/>
  <c r="AL87" i="14"/>
  <c r="AF87" i="10"/>
  <c r="AJ90" i="8" s="1"/>
  <c r="W88" i="14"/>
  <c r="X88" i="14" s="1"/>
  <c r="T88" i="14" s="1"/>
  <c r="AE91" i="10"/>
  <c r="AI94" i="8" s="1"/>
  <c r="S91" i="15"/>
  <c r="AK91" i="14"/>
  <c r="Y64" i="10"/>
  <c r="AA67" i="8" s="1"/>
  <c r="AG64" i="10"/>
  <c r="AK67" i="8" s="1"/>
  <c r="N72" i="10"/>
  <c r="H75" i="10"/>
  <c r="Z75" i="10"/>
  <c r="AB78" i="8" s="1"/>
  <c r="S75" i="15"/>
  <c r="G76" i="10"/>
  <c r="Q76" i="10"/>
  <c r="F79" i="7" s="1"/>
  <c r="H76" i="15"/>
  <c r="O76" i="14"/>
  <c r="J109" i="12"/>
  <c r="W76" i="14"/>
  <c r="X76" i="14" s="1"/>
  <c r="T76" i="14" s="1"/>
  <c r="M76" i="15"/>
  <c r="AC76" i="10"/>
  <c r="AF79" i="8" s="1"/>
  <c r="AH79" i="8" s="1"/>
  <c r="E78" i="15"/>
  <c r="R79" i="10"/>
  <c r="G82" i="7" s="1"/>
  <c r="H79" i="15"/>
  <c r="G80" i="10"/>
  <c r="C80" i="15"/>
  <c r="L80" i="10"/>
  <c r="N80" i="14"/>
  <c r="T80" i="10"/>
  <c r="I83" i="7" s="1"/>
  <c r="AH80" i="14"/>
  <c r="AB82" i="10"/>
  <c r="AD85" i="8" s="1"/>
  <c r="R83" i="10"/>
  <c r="G86" i="7" s="1"/>
  <c r="K85" i="10"/>
  <c r="Y85" i="10"/>
  <c r="AA88" i="8" s="1"/>
  <c r="AC85" i="14"/>
  <c r="N87" i="10"/>
  <c r="W87" i="10"/>
  <c r="F90" i="14"/>
  <c r="G90" i="10"/>
  <c r="C90" i="15"/>
  <c r="E89" i="15"/>
  <c r="I89" i="14"/>
  <c r="M89" i="10"/>
  <c r="P90" i="14"/>
  <c r="AL90" i="14"/>
  <c r="F91" i="10"/>
  <c r="C91" i="15"/>
  <c r="Z91" i="10"/>
  <c r="AB94" i="8" s="1"/>
  <c r="AD91" i="14"/>
  <c r="N91" i="15"/>
  <c r="J92" i="10"/>
  <c r="I93" i="10"/>
  <c r="S96" i="6" s="1"/>
  <c r="P93" i="15"/>
  <c r="AF93" i="14"/>
  <c r="F94" i="15"/>
  <c r="J94" i="14"/>
  <c r="T94" i="15"/>
  <c r="G95" i="10"/>
  <c r="C95" i="15"/>
  <c r="I95" i="10"/>
  <c r="AD95" i="10"/>
  <c r="AG98" i="8" s="1"/>
  <c r="AI95" i="14"/>
  <c r="C96" i="15"/>
  <c r="F96" i="14"/>
  <c r="P96" i="10"/>
  <c r="U96" i="10"/>
  <c r="J99" i="7" s="1"/>
  <c r="K98" i="15"/>
  <c r="U98" i="10"/>
  <c r="J101" i="7" s="1"/>
  <c r="R98" i="14"/>
  <c r="S102" i="10"/>
  <c r="H105" i="7" s="1"/>
  <c r="C76" i="10"/>
  <c r="AA84" i="14"/>
  <c r="O87" i="10"/>
  <c r="T88" i="15"/>
  <c r="S89" i="15"/>
  <c r="T90" i="15"/>
  <c r="G91" i="10"/>
  <c r="W91" i="10"/>
  <c r="K92" i="10"/>
  <c r="F92" i="15"/>
  <c r="N92" i="15"/>
  <c r="AD92" i="14"/>
  <c r="Z92" i="10"/>
  <c r="AB95" i="8" s="1"/>
  <c r="AA92" i="10"/>
  <c r="AC95" i="8" s="1"/>
  <c r="Q92" i="15"/>
  <c r="AH92" i="14"/>
  <c r="AJ92" i="14" s="1"/>
  <c r="AG92" i="10"/>
  <c r="AK95" i="8" s="1"/>
  <c r="AM92" i="14"/>
  <c r="U92" i="15"/>
  <c r="C93" i="10"/>
  <c r="AB93" i="10"/>
  <c r="AD96" i="8" s="1"/>
  <c r="L94" i="10"/>
  <c r="W94" i="10"/>
  <c r="X94" i="10"/>
  <c r="AF94" i="10"/>
  <c r="AJ97" i="8" s="1"/>
  <c r="B95" i="15"/>
  <c r="E95" i="14"/>
  <c r="P95" i="10"/>
  <c r="T95" i="10"/>
  <c r="I98" i="7" s="1"/>
  <c r="O98" i="7" s="1"/>
  <c r="J95" i="15"/>
  <c r="Q92" i="14"/>
  <c r="T92" i="10"/>
  <c r="I95" i="7" s="1"/>
  <c r="O95" i="7" s="1"/>
  <c r="L92" i="15"/>
  <c r="AA92" i="14"/>
  <c r="Y92" i="10"/>
  <c r="AA95" i="8" s="1"/>
  <c r="AF92" i="10"/>
  <c r="AJ95" i="8" s="1"/>
  <c r="F93" i="10"/>
  <c r="B93" i="15"/>
  <c r="E93" i="14"/>
  <c r="J94" i="10"/>
  <c r="R94" i="15"/>
  <c r="I95" i="14"/>
  <c r="K95" i="14" s="1"/>
  <c r="L95" i="14" s="1"/>
  <c r="AH95" i="14"/>
  <c r="AJ95" i="14" s="1"/>
  <c r="Q95" i="15"/>
  <c r="AC95" i="10"/>
  <c r="AF98" i="8" s="1"/>
  <c r="F96" i="10"/>
  <c r="E96" i="14"/>
  <c r="B96" i="15"/>
  <c r="H96" i="15"/>
  <c r="R96" i="10"/>
  <c r="G99" i="7" s="1"/>
  <c r="M96" i="15"/>
  <c r="W98" i="14"/>
  <c r="X98" i="14" s="1"/>
  <c r="T98" i="14" s="1"/>
  <c r="H84" i="15"/>
  <c r="R84" i="10"/>
  <c r="G87" i="7" s="1"/>
  <c r="AM85" i="14"/>
  <c r="L87" i="10"/>
  <c r="W87" i="14"/>
  <c r="X87" i="14" s="1"/>
  <c r="T87" i="14" s="1"/>
  <c r="G88" i="10"/>
  <c r="AA88" i="14"/>
  <c r="M88" i="15"/>
  <c r="Y88" i="10"/>
  <c r="AA91" i="8" s="1"/>
  <c r="AC88" i="10"/>
  <c r="AF91" i="8" s="1"/>
  <c r="AD90" i="14"/>
  <c r="AH90" i="14"/>
  <c r="AJ90" i="14" s="1"/>
  <c r="O91" i="14"/>
  <c r="R91" i="14"/>
  <c r="F92" i="14"/>
  <c r="G92" i="14" s="1"/>
  <c r="N92" i="10"/>
  <c r="O92" i="10"/>
  <c r="I93" i="14"/>
  <c r="N93" i="10"/>
  <c r="H93" i="15"/>
  <c r="O93" i="14"/>
  <c r="R93" i="10"/>
  <c r="G96" i="7" s="1"/>
  <c r="Z93" i="10"/>
  <c r="AB96" i="8" s="1"/>
  <c r="AH93" i="14"/>
  <c r="U93" i="15"/>
  <c r="AG93" i="10"/>
  <c r="AK96" i="8" s="1"/>
  <c r="AM93" i="14"/>
  <c r="AD94" i="10"/>
  <c r="AG97" i="8" s="1"/>
  <c r="AL94" i="14"/>
  <c r="Y96" i="10"/>
  <c r="AA99" i="8" s="1"/>
  <c r="W101" i="14"/>
  <c r="X101" i="14" s="1"/>
  <c r="T101" i="14" s="1"/>
  <c r="J127" i="12"/>
  <c r="C75" i="10"/>
  <c r="C78" i="10"/>
  <c r="C83" i="10"/>
  <c r="P85" i="15"/>
  <c r="AF85" i="14"/>
  <c r="AF85" i="10"/>
  <c r="AJ88" i="8" s="1"/>
  <c r="H87" i="10"/>
  <c r="P87" i="10"/>
  <c r="J118" i="12"/>
  <c r="N87" i="15"/>
  <c r="Z87" i="10"/>
  <c r="AB90" i="8" s="1"/>
  <c r="AD87" i="10"/>
  <c r="AG90" i="8" s="1"/>
  <c r="C88" i="15"/>
  <c r="Q88" i="15"/>
  <c r="C91" i="10"/>
  <c r="E91" i="14"/>
  <c r="F91" i="14"/>
  <c r="C92" i="15"/>
  <c r="W92" i="14"/>
  <c r="X92" i="14" s="1"/>
  <c r="T92" i="14" s="1"/>
  <c r="J121" i="12"/>
  <c r="Q93" i="10"/>
  <c r="F96" i="7" s="1"/>
  <c r="X93" i="10"/>
  <c r="J94" i="15"/>
  <c r="Q94" i="14"/>
  <c r="AB94" i="10"/>
  <c r="AD97" i="8" s="1"/>
  <c r="AF94" i="14"/>
  <c r="F95" i="14"/>
  <c r="L95" i="10"/>
  <c r="F95" i="15"/>
  <c r="W96" i="10"/>
  <c r="G99" i="14"/>
  <c r="I104" i="15"/>
  <c r="AG80" i="10"/>
  <c r="AK83" i="8" s="1"/>
  <c r="U80" i="15"/>
  <c r="G83" i="10"/>
  <c r="C83" i="15"/>
  <c r="M84" i="15"/>
  <c r="Y84" i="10"/>
  <c r="AA87" i="8" s="1"/>
  <c r="H85" i="10"/>
  <c r="X85" i="10"/>
  <c r="F87" i="15"/>
  <c r="C88" i="10"/>
  <c r="AL88" i="14"/>
  <c r="AK89" i="14"/>
  <c r="W90" i="14"/>
  <c r="X90" i="14" s="1"/>
  <c r="T90" i="14" s="1"/>
  <c r="G92" i="10"/>
  <c r="AC92" i="14"/>
  <c r="AL92" i="14"/>
  <c r="AD93" i="14"/>
  <c r="F94" i="14"/>
  <c r="P94" i="10"/>
  <c r="T94" i="10"/>
  <c r="I97" i="7" s="1"/>
  <c r="O97" i="7" s="1"/>
  <c r="AA94" i="14"/>
  <c r="O94" i="15"/>
  <c r="AA94" i="10"/>
  <c r="AC97" i="8" s="1"/>
  <c r="Q95" i="10"/>
  <c r="F98" i="7" s="1"/>
  <c r="X95" i="10"/>
  <c r="K96" i="10"/>
  <c r="O96" i="14"/>
  <c r="L96" i="15"/>
  <c r="C97" i="15"/>
  <c r="G97" i="10"/>
  <c r="J97" i="14"/>
  <c r="K97" i="14" s="1"/>
  <c r="F97" i="15"/>
  <c r="L97" i="10"/>
  <c r="AJ97" i="14"/>
  <c r="O87" i="15"/>
  <c r="AK88" i="14"/>
  <c r="AN88" i="14" s="1"/>
  <c r="C89" i="10"/>
  <c r="O90" i="10"/>
  <c r="P92" i="14"/>
  <c r="E93" i="15"/>
  <c r="O94" i="10"/>
  <c r="R94" i="10"/>
  <c r="G97" i="7" s="1"/>
  <c r="O94" i="14"/>
  <c r="AI94" i="14"/>
  <c r="W95" i="10"/>
  <c r="J96" i="10"/>
  <c r="AC96" i="14"/>
  <c r="R96" i="15"/>
  <c r="AD96" i="10"/>
  <c r="AG99" i="8" s="1"/>
  <c r="M98" i="10"/>
  <c r="Z90" i="10"/>
  <c r="AB93" i="8" s="1"/>
  <c r="N90" i="15"/>
  <c r="AF90" i="14"/>
  <c r="AB90" i="10"/>
  <c r="AD93" i="8" s="1"/>
  <c r="AC90" i="10"/>
  <c r="AF93" i="8" s="1"/>
  <c r="AH93" i="8" s="1"/>
  <c r="Q90" i="15"/>
  <c r="R91" i="10"/>
  <c r="G94" i="7" s="1"/>
  <c r="H91" i="15"/>
  <c r="Q91" i="14"/>
  <c r="T91" i="10"/>
  <c r="I94" i="7" s="1"/>
  <c r="U91" i="10"/>
  <c r="J94" i="7" s="1"/>
  <c r="K91" i="15"/>
  <c r="O92" i="15"/>
  <c r="AE92" i="14"/>
  <c r="J93" i="10"/>
  <c r="AC93" i="10"/>
  <c r="AF96" i="8" s="1"/>
  <c r="Q93" i="15"/>
  <c r="AM94" i="14"/>
  <c r="AG94" i="10"/>
  <c r="AK97" i="8" s="1"/>
  <c r="I96" i="15"/>
  <c r="K96" i="15"/>
  <c r="AC96" i="10"/>
  <c r="AF99" i="8" s="1"/>
  <c r="Q96" i="15"/>
  <c r="AH96" i="14"/>
  <c r="AJ96" i="14" s="1"/>
  <c r="B97" i="15"/>
  <c r="F97" i="10"/>
  <c r="E97" i="14"/>
  <c r="L90" i="10"/>
  <c r="C94" i="10"/>
  <c r="O95" i="10"/>
  <c r="AA95" i="10"/>
  <c r="AC98" i="8" s="1"/>
  <c r="U96" i="15"/>
  <c r="O124" i="12"/>
  <c r="J97" i="10"/>
  <c r="C99" i="15"/>
  <c r="D99" i="15"/>
  <c r="H99" i="14"/>
  <c r="E99" i="15"/>
  <c r="I99" i="14"/>
  <c r="I99" i="10"/>
  <c r="S102" i="6" s="1"/>
  <c r="J99" i="10"/>
  <c r="T99" i="10"/>
  <c r="I102" i="7" s="1"/>
  <c r="M99" i="15"/>
  <c r="C100" i="10"/>
  <c r="N102" i="10"/>
  <c r="Y102" i="10"/>
  <c r="AA105" i="8" s="1"/>
  <c r="M102" i="15"/>
  <c r="AC102" i="14"/>
  <c r="P104" i="10"/>
  <c r="AE104" i="10"/>
  <c r="AI107" i="8" s="1"/>
  <c r="S104" i="15"/>
  <c r="W105" i="10"/>
  <c r="G106" i="10"/>
  <c r="F106" i="14"/>
  <c r="C106" i="15"/>
  <c r="AK107" i="14"/>
  <c r="AE107" i="10"/>
  <c r="AI110" i="8" s="1"/>
  <c r="AE80" i="14"/>
  <c r="C84" i="10"/>
  <c r="K85" i="15"/>
  <c r="C87" i="10"/>
  <c r="C90" i="10"/>
  <c r="R92" i="10"/>
  <c r="G95" i="7" s="1"/>
  <c r="D95" i="15"/>
  <c r="C96" i="10"/>
  <c r="AB96" i="10"/>
  <c r="AD99" i="8" s="1"/>
  <c r="AG96" i="10"/>
  <c r="AK99" i="8" s="1"/>
  <c r="G97" i="15"/>
  <c r="T97" i="15"/>
  <c r="F99" i="10"/>
  <c r="G99" i="10"/>
  <c r="H99" i="10"/>
  <c r="J99" i="14"/>
  <c r="K99" i="14" s="1"/>
  <c r="F99" i="15"/>
  <c r="M99" i="10"/>
  <c r="X99" i="10"/>
  <c r="Y99" i="10"/>
  <c r="AA102" i="8" s="1"/>
  <c r="AA99" i="10"/>
  <c r="AC102" i="8" s="1"/>
  <c r="AB99" i="10"/>
  <c r="AD102" i="8" s="1"/>
  <c r="P99" i="15"/>
  <c r="Q99" i="15"/>
  <c r="AH99" i="14"/>
  <c r="AJ99" i="14" s="1"/>
  <c r="AI99" i="14"/>
  <c r="AD99" i="10"/>
  <c r="AG102" i="8" s="1"/>
  <c r="AH102" i="8" s="1"/>
  <c r="N102" i="14"/>
  <c r="Q102" i="10"/>
  <c r="F105" i="7" s="1"/>
  <c r="P102" i="15"/>
  <c r="O103" i="14"/>
  <c r="R103" i="10"/>
  <c r="G106" i="7" s="1"/>
  <c r="M97" i="10"/>
  <c r="R97" i="10"/>
  <c r="G100" i="7" s="1"/>
  <c r="AG97" i="10"/>
  <c r="AK100" i="8" s="1"/>
  <c r="AD100" i="14"/>
  <c r="Z100" i="10"/>
  <c r="AB103" i="8" s="1"/>
  <c r="G102" i="14"/>
  <c r="M102" i="10"/>
  <c r="AF103" i="10"/>
  <c r="AJ106" i="8" s="1"/>
  <c r="T103" i="15"/>
  <c r="AL103" i="14"/>
  <c r="K104" i="10"/>
  <c r="N104" i="15"/>
  <c r="Z104" i="10"/>
  <c r="AB107" i="8" s="1"/>
  <c r="D105" i="15"/>
  <c r="H105" i="10"/>
  <c r="U107" i="15"/>
  <c r="AG107" i="10"/>
  <c r="AK110" i="8" s="1"/>
  <c r="AM107" i="14"/>
  <c r="I100" i="14"/>
  <c r="M100" i="10"/>
  <c r="R100" i="14"/>
  <c r="X102" i="10"/>
  <c r="AF104" i="14"/>
  <c r="P104" i="15"/>
  <c r="AI104" i="14"/>
  <c r="R104" i="15"/>
  <c r="O105" i="15"/>
  <c r="AE105" i="14"/>
  <c r="W106" i="14"/>
  <c r="X106" i="14" s="1"/>
  <c r="T106" i="14" s="1"/>
  <c r="AJ106" i="14"/>
  <c r="C101" i="10"/>
  <c r="I102" i="14"/>
  <c r="I102" i="10"/>
  <c r="S105" i="6" s="1"/>
  <c r="AI102" i="14"/>
  <c r="AJ102" i="14" s="1"/>
  <c r="AE103" i="14"/>
  <c r="AA103" i="10"/>
  <c r="AC106" i="8" s="1"/>
  <c r="P105" i="14"/>
  <c r="Z109" i="10"/>
  <c r="AB112" i="8" s="1"/>
  <c r="N109" i="15"/>
  <c r="AD109" i="14"/>
  <c r="C85" i="10"/>
  <c r="B92" i="15"/>
  <c r="AD92" i="10"/>
  <c r="AG95" i="8" s="1"/>
  <c r="AH95" i="8" s="1"/>
  <c r="C95" i="10"/>
  <c r="E97" i="15"/>
  <c r="Q97" i="15"/>
  <c r="C99" i="10"/>
  <c r="AE99" i="14"/>
  <c r="AF99" i="14"/>
  <c r="W102" i="14"/>
  <c r="X102" i="14" s="1"/>
  <c r="T102" i="14" s="1"/>
  <c r="AD102" i="10"/>
  <c r="AG105" i="8" s="1"/>
  <c r="U103" i="15"/>
  <c r="AG103" i="10"/>
  <c r="AK106" i="8" s="1"/>
  <c r="AM103" i="14"/>
  <c r="B103" i="15"/>
  <c r="F103" i="10"/>
  <c r="J103" i="10"/>
  <c r="W104" i="10"/>
  <c r="G105" i="10"/>
  <c r="C105" i="15"/>
  <c r="F105" i="14"/>
  <c r="G105" i="14" s="1"/>
  <c r="H106" i="15"/>
  <c r="R106" i="10"/>
  <c r="G109" i="7" s="1"/>
  <c r="O106" i="14"/>
  <c r="P108" i="10"/>
  <c r="D109" i="15"/>
  <c r="H109" i="14"/>
  <c r="H109" i="10"/>
  <c r="S113" i="10"/>
  <c r="H116" i="7" s="1"/>
  <c r="Y97" i="10"/>
  <c r="AA100" i="8" s="1"/>
  <c r="AD97" i="10"/>
  <c r="AG100" i="8" s="1"/>
  <c r="AH100" i="8" s="1"/>
  <c r="C98" i="10"/>
  <c r="G99" i="15"/>
  <c r="N99" i="14"/>
  <c r="Q99" i="10"/>
  <c r="F102" i="7" s="1"/>
  <c r="R99" i="10"/>
  <c r="G102" i="7" s="1"/>
  <c r="O99" i="14"/>
  <c r="H99" i="15"/>
  <c r="E100" i="15"/>
  <c r="AD100" i="10"/>
  <c r="AG103" i="8" s="1"/>
  <c r="AI100" i="14"/>
  <c r="AD102" i="14"/>
  <c r="N102" i="15"/>
  <c r="AG102" i="10"/>
  <c r="AK105" i="8" s="1"/>
  <c r="U102" i="15"/>
  <c r="AM102" i="14"/>
  <c r="U106" i="15"/>
  <c r="AG106" i="10"/>
  <c r="AK109" i="8" s="1"/>
  <c r="AM106" i="14"/>
  <c r="AA109" i="10"/>
  <c r="AC112" i="8" s="1"/>
  <c r="O109" i="15"/>
  <c r="AE109" i="14"/>
  <c r="Q99" i="14"/>
  <c r="J99" i="15"/>
  <c r="U99" i="10"/>
  <c r="J102" i="7" s="1"/>
  <c r="R99" i="14"/>
  <c r="K99" i="15"/>
  <c r="U100" i="10"/>
  <c r="J103" i="7" s="1"/>
  <c r="U102" i="10"/>
  <c r="J105" i="7" s="1"/>
  <c r="R102" i="14"/>
  <c r="Q102" i="15"/>
  <c r="AC102" i="10"/>
  <c r="AF105" i="8" s="1"/>
  <c r="O105" i="10"/>
  <c r="L105" i="15"/>
  <c r="AA105" i="14"/>
  <c r="W108" i="10"/>
  <c r="X107" i="10"/>
  <c r="C108" i="10"/>
  <c r="B109" i="15"/>
  <c r="L109" i="10"/>
  <c r="T109" i="10"/>
  <c r="I112" i="7" s="1"/>
  <c r="O112" i="7" s="1"/>
  <c r="S109" i="15"/>
  <c r="AJ110" i="14"/>
  <c r="AF111" i="10"/>
  <c r="AJ114" i="8" s="1"/>
  <c r="AL111" i="14"/>
  <c r="T111" i="15"/>
  <c r="L112" i="15"/>
  <c r="AA112" i="14"/>
  <c r="W112" i="10"/>
  <c r="N113" i="14"/>
  <c r="R113" i="10"/>
  <c r="G116" i="7" s="1"/>
  <c r="H113" i="15"/>
  <c r="O113" i="14"/>
  <c r="S114" i="15"/>
  <c r="AE114" i="10"/>
  <c r="AI117" i="8" s="1"/>
  <c r="AK114" i="14"/>
  <c r="P117" i="14"/>
  <c r="R97" i="14"/>
  <c r="AF97" i="14"/>
  <c r="C104" i="10"/>
  <c r="U105" i="15"/>
  <c r="F106" i="10"/>
  <c r="B106" i="15"/>
  <c r="K106" i="10"/>
  <c r="K106" i="14"/>
  <c r="T106" i="15"/>
  <c r="F109" i="10"/>
  <c r="F109" i="15"/>
  <c r="J109" i="15"/>
  <c r="F110" i="14"/>
  <c r="G110" i="14" s="1"/>
  <c r="C111" i="10"/>
  <c r="E111" i="14"/>
  <c r="F111" i="14"/>
  <c r="G111" i="14" s="1"/>
  <c r="C112" i="10"/>
  <c r="Q113" i="10"/>
  <c r="F116" i="7" s="1"/>
  <c r="R113" i="14"/>
  <c r="N113" i="15"/>
  <c r="Z113" i="10"/>
  <c r="AB116" i="8" s="1"/>
  <c r="AD113" i="14"/>
  <c r="K114" i="10"/>
  <c r="J115" i="10"/>
  <c r="W110" i="14"/>
  <c r="X110" i="14" s="1"/>
  <c r="T110" i="14" s="1"/>
  <c r="J136" i="12"/>
  <c r="R111" i="15"/>
  <c r="AI111" i="14"/>
  <c r="AD111" i="10"/>
  <c r="AG114" i="8" s="1"/>
  <c r="W112" i="14"/>
  <c r="X112" i="14" s="1"/>
  <c r="T112" i="14" s="1"/>
  <c r="R112" i="15"/>
  <c r="AD112" i="10"/>
  <c r="AG115" i="8" s="1"/>
  <c r="U97" i="10"/>
  <c r="J100" i="7" s="1"/>
  <c r="AB97" i="10"/>
  <c r="AD100" i="8" s="1"/>
  <c r="G102" i="10"/>
  <c r="J102" i="10"/>
  <c r="R102" i="10"/>
  <c r="G105" i="7" s="1"/>
  <c r="H102" i="15"/>
  <c r="AK103" i="14"/>
  <c r="AN103" i="14" s="1"/>
  <c r="AA104" i="14"/>
  <c r="AL104" i="14"/>
  <c r="O129" i="12"/>
  <c r="B110" i="15"/>
  <c r="F110" i="10"/>
  <c r="O110" i="10"/>
  <c r="K113" i="14"/>
  <c r="U113" i="10"/>
  <c r="J116" i="7" s="1"/>
  <c r="Y116" i="10"/>
  <c r="AA119" i="8" s="1"/>
  <c r="M116" i="15"/>
  <c r="AC116" i="14"/>
  <c r="H117" i="14"/>
  <c r="H117" i="10"/>
  <c r="D117" i="15"/>
  <c r="C103" i="10"/>
  <c r="K105" i="10"/>
  <c r="N106" i="14"/>
  <c r="C109" i="10"/>
  <c r="C110" i="15"/>
  <c r="N110" i="10"/>
  <c r="J129" i="12"/>
  <c r="Q113" i="8" s="1"/>
  <c r="N110" i="15"/>
  <c r="Z110" i="10"/>
  <c r="AB113" i="8" s="1"/>
  <c r="AB110" i="10"/>
  <c r="AD113" i="8" s="1"/>
  <c r="AF110" i="14"/>
  <c r="AC110" i="10"/>
  <c r="AF113" i="8" s="1"/>
  <c r="AH113" i="8" s="1"/>
  <c r="Q110" i="15"/>
  <c r="E116" i="15"/>
  <c r="I116" i="10"/>
  <c r="S119" i="6" s="1"/>
  <c r="I116" i="14"/>
  <c r="O104" i="15"/>
  <c r="AA104" i="10"/>
  <c r="AC107" i="8" s="1"/>
  <c r="F105" i="15"/>
  <c r="J105" i="15"/>
  <c r="AD105" i="10"/>
  <c r="AG108" i="8" s="1"/>
  <c r="R105" i="15"/>
  <c r="E106" i="15"/>
  <c r="M106" i="15"/>
  <c r="Y106" i="10"/>
  <c r="AA109" i="8" s="1"/>
  <c r="AC106" i="10"/>
  <c r="AF109" i="8" s="1"/>
  <c r="Q106" i="15"/>
  <c r="C107" i="10"/>
  <c r="E109" i="14"/>
  <c r="J109" i="14"/>
  <c r="Q109" i="14"/>
  <c r="AK109" i="14"/>
  <c r="P110" i="14"/>
  <c r="AL110" i="14"/>
  <c r="F111" i="10"/>
  <c r="C111" i="15"/>
  <c r="W111" i="14"/>
  <c r="X111" i="14" s="1"/>
  <c r="T111" i="14" s="1"/>
  <c r="AH114" i="14"/>
  <c r="Q114" i="15"/>
  <c r="AC114" i="10"/>
  <c r="AF117" i="8" s="1"/>
  <c r="J139" i="12"/>
  <c r="Q119" i="8" s="1"/>
  <c r="W116" i="14"/>
  <c r="X116" i="14" s="1"/>
  <c r="T116" i="14" s="1"/>
  <c r="W119" i="10"/>
  <c r="S121" i="10"/>
  <c r="H124" i="7" s="1"/>
  <c r="B102" i="15"/>
  <c r="F102" i="10"/>
  <c r="AE103" i="10"/>
  <c r="AI106" i="8" s="1"/>
  <c r="AL106" i="8" s="1"/>
  <c r="O104" i="10"/>
  <c r="C105" i="10"/>
  <c r="AM105" i="14"/>
  <c r="E106" i="14"/>
  <c r="I106" i="10"/>
  <c r="S109" i="6" s="1"/>
  <c r="J106" i="10"/>
  <c r="N106" i="10"/>
  <c r="AA106" i="14"/>
  <c r="N106" i="15"/>
  <c r="AD106" i="10"/>
  <c r="AG109" i="8" s="1"/>
  <c r="AL106" i="14"/>
  <c r="G110" i="10"/>
  <c r="T110" i="15"/>
  <c r="O136" i="12"/>
  <c r="K116" i="6" s="1"/>
  <c r="L116" i="6" s="1"/>
  <c r="M116" i="6" s="1"/>
  <c r="N116" i="6" s="1"/>
  <c r="M115" i="3" s="1"/>
  <c r="G111" i="10"/>
  <c r="M112" i="10"/>
  <c r="AA112" i="10"/>
  <c r="AC115" i="8" s="1"/>
  <c r="AI112" i="14"/>
  <c r="K113" i="10"/>
  <c r="O113" i="10"/>
  <c r="C114" i="10"/>
  <c r="R120" i="15"/>
  <c r="AI120" i="14"/>
  <c r="AD120" i="10"/>
  <c r="AG123" i="8" s="1"/>
  <c r="N105" i="15"/>
  <c r="Z105" i="10"/>
  <c r="AB108" i="8" s="1"/>
  <c r="O106" i="10"/>
  <c r="G106" i="15"/>
  <c r="K109" i="10"/>
  <c r="P109" i="10"/>
  <c r="W109" i="10"/>
  <c r="R109" i="15"/>
  <c r="AD109" i="10"/>
  <c r="AG112" i="8" s="1"/>
  <c r="S110" i="15"/>
  <c r="AE110" i="10"/>
  <c r="AI113" i="8" s="1"/>
  <c r="AF110" i="10"/>
  <c r="AJ113" i="8" s="1"/>
  <c r="X111" i="10"/>
  <c r="K112" i="10"/>
  <c r="J113" i="10"/>
  <c r="M113" i="10"/>
  <c r="N113" i="10"/>
  <c r="G113" i="15"/>
  <c r="AB113" i="10"/>
  <c r="AD116" i="8" s="1"/>
  <c r="AF113" i="14"/>
  <c r="P113" i="15"/>
  <c r="E110" i="15"/>
  <c r="G110" i="15"/>
  <c r="B113" i="15"/>
  <c r="E113" i="14"/>
  <c r="G113" i="14" s="1"/>
  <c r="O141" i="12"/>
  <c r="J141" i="12"/>
  <c r="Q120" i="8" s="1"/>
  <c r="R120" i="8" s="1"/>
  <c r="AA117" i="14"/>
  <c r="L117" i="15"/>
  <c r="AD117" i="10"/>
  <c r="AG120" i="8" s="1"/>
  <c r="U117" i="15"/>
  <c r="AM117" i="14"/>
  <c r="G118" i="10"/>
  <c r="J142" i="12"/>
  <c r="Q121" i="8" s="1"/>
  <c r="L118" i="15"/>
  <c r="AC118" i="10"/>
  <c r="AF121" i="8" s="1"/>
  <c r="G119" i="10"/>
  <c r="AD119" i="10"/>
  <c r="AG122" i="8" s="1"/>
  <c r="F120" i="10"/>
  <c r="B121" i="15"/>
  <c r="K121" i="10"/>
  <c r="T121" i="15"/>
  <c r="AF121" i="10"/>
  <c r="AJ124" i="8" s="1"/>
  <c r="AL121" i="14"/>
  <c r="F115" i="15"/>
  <c r="AB115" i="10"/>
  <c r="AD118" i="8" s="1"/>
  <c r="O116" i="10"/>
  <c r="U116" i="15"/>
  <c r="W117" i="10"/>
  <c r="AA119" i="10"/>
  <c r="AC122" i="8" s="1"/>
  <c r="R122" i="10"/>
  <c r="G125" i="7" s="1"/>
  <c r="O122" i="14"/>
  <c r="M127" i="15"/>
  <c r="Y127" i="10"/>
  <c r="AA130" i="8" s="1"/>
  <c r="AC127" i="14"/>
  <c r="E118" i="15"/>
  <c r="N119" i="14"/>
  <c r="Q119" i="10"/>
  <c r="F122" i="7" s="1"/>
  <c r="AD119" i="14"/>
  <c r="N119" i="15"/>
  <c r="Z119" i="10"/>
  <c r="AB122" i="8" s="1"/>
  <c r="O120" i="15"/>
  <c r="AA120" i="10"/>
  <c r="AC123" i="8" s="1"/>
  <c r="L110" i="10"/>
  <c r="T110" i="10"/>
  <c r="I113" i="7" s="1"/>
  <c r="L115" i="10"/>
  <c r="AF115" i="10"/>
  <c r="AJ118" i="8" s="1"/>
  <c r="T115" i="15"/>
  <c r="AG116" i="10"/>
  <c r="AK119" i="8" s="1"/>
  <c r="N117" i="14"/>
  <c r="I118" i="10"/>
  <c r="J118" i="10"/>
  <c r="Q118" i="14"/>
  <c r="M118" i="15"/>
  <c r="AG118" i="10"/>
  <c r="AK121" i="8" s="1"/>
  <c r="U118" i="15"/>
  <c r="L119" i="10"/>
  <c r="J120" i="10"/>
  <c r="K120" i="10"/>
  <c r="M121" i="10"/>
  <c r="I122" i="15"/>
  <c r="C110" i="10"/>
  <c r="I113" i="10"/>
  <c r="S116" i="6" s="1"/>
  <c r="X113" i="10"/>
  <c r="Q113" i="15"/>
  <c r="J117" i="10"/>
  <c r="K117" i="10"/>
  <c r="G117" i="15"/>
  <c r="W117" i="14"/>
  <c r="X117" i="14" s="1"/>
  <c r="T117" i="14" s="1"/>
  <c r="N117" i="15"/>
  <c r="L118" i="10"/>
  <c r="M118" i="10"/>
  <c r="AA118" i="14"/>
  <c r="Y118" i="10"/>
  <c r="AA121" i="8" s="1"/>
  <c r="T118" i="15"/>
  <c r="AL118" i="14"/>
  <c r="J121" i="14"/>
  <c r="K121" i="14" s="1"/>
  <c r="F121" i="15"/>
  <c r="L121" i="10"/>
  <c r="T124" i="15"/>
  <c r="AF124" i="10"/>
  <c r="AJ127" i="8" s="1"/>
  <c r="AL124" i="14"/>
  <c r="AE113" i="14"/>
  <c r="AG113" i="14" s="1"/>
  <c r="AA115" i="14"/>
  <c r="AM116" i="14"/>
  <c r="M117" i="10"/>
  <c r="N117" i="10"/>
  <c r="O118" i="10"/>
  <c r="S118" i="15"/>
  <c r="AK118" i="14"/>
  <c r="AN118" i="14" s="1"/>
  <c r="AE118" i="10"/>
  <c r="AI121" i="8" s="1"/>
  <c r="C119" i="10"/>
  <c r="AE119" i="14"/>
  <c r="C120" i="10"/>
  <c r="AE120" i="14"/>
  <c r="Q121" i="14"/>
  <c r="Z121" i="10"/>
  <c r="AB124" i="8" s="1"/>
  <c r="AD121" i="14"/>
  <c r="AG121" i="14" s="1"/>
  <c r="AI121" i="14"/>
  <c r="AD121" i="10"/>
  <c r="AG124" i="8" s="1"/>
  <c r="AH124" i="8" s="1"/>
  <c r="J122" i="10"/>
  <c r="C115" i="10"/>
  <c r="L115" i="15"/>
  <c r="Z115" i="10"/>
  <c r="AB118" i="8" s="1"/>
  <c r="N115" i="15"/>
  <c r="AF115" i="14"/>
  <c r="G116" i="10"/>
  <c r="P117" i="10"/>
  <c r="R117" i="15"/>
  <c r="I118" i="14"/>
  <c r="K118" i="14" s="1"/>
  <c r="L118" i="14" s="1"/>
  <c r="P118" i="10"/>
  <c r="T118" i="10"/>
  <c r="I121" i="7" s="1"/>
  <c r="O121" i="7" s="1"/>
  <c r="J118" i="15"/>
  <c r="AD118" i="10"/>
  <c r="AG121" i="8" s="1"/>
  <c r="C119" i="15"/>
  <c r="B120" i="15"/>
  <c r="W121" i="14"/>
  <c r="X121" i="14" s="1"/>
  <c r="T121" i="14" s="1"/>
  <c r="Y113" i="10"/>
  <c r="AA116" i="8" s="1"/>
  <c r="AA113" i="10"/>
  <c r="AC116" i="8" s="1"/>
  <c r="J115" i="14"/>
  <c r="C116" i="10"/>
  <c r="C116" i="15"/>
  <c r="K116" i="10"/>
  <c r="O117" i="10"/>
  <c r="U117" i="10"/>
  <c r="J120" i="7" s="1"/>
  <c r="K117" i="15"/>
  <c r="AE117" i="10"/>
  <c r="AI120" i="8" s="1"/>
  <c r="AL120" i="8" s="1"/>
  <c r="T117" i="15"/>
  <c r="AL117" i="14"/>
  <c r="AN117" i="14" s="1"/>
  <c r="U118" i="10"/>
  <c r="J121" i="7" s="1"/>
  <c r="P121" i="7" s="1"/>
  <c r="K118" i="15"/>
  <c r="W118" i="14"/>
  <c r="X118" i="14" s="1"/>
  <c r="T118" i="14" s="1"/>
  <c r="Q118" i="15"/>
  <c r="U120" i="15"/>
  <c r="AG120" i="10"/>
  <c r="AK123" i="8" s="1"/>
  <c r="N121" i="14"/>
  <c r="M121" i="14" s="1"/>
  <c r="Q121" i="10"/>
  <c r="F124" i="7" s="1"/>
  <c r="X121" i="10"/>
  <c r="S122" i="10"/>
  <c r="H125" i="7" s="1"/>
  <c r="Q121" i="15"/>
  <c r="I123" i="14"/>
  <c r="K123" i="14" s="1"/>
  <c r="R123" i="10"/>
  <c r="G126" i="7" s="1"/>
  <c r="O123" i="14"/>
  <c r="O123" i="15"/>
  <c r="AN125" i="14"/>
  <c r="AF125" i="10"/>
  <c r="AJ128" i="8" s="1"/>
  <c r="M126" i="10"/>
  <c r="AI126" i="14"/>
  <c r="S123" i="10"/>
  <c r="H126" i="7" s="1"/>
  <c r="AC124" i="10"/>
  <c r="AF127" i="8" s="1"/>
  <c r="U124" i="15"/>
  <c r="AM124" i="14"/>
  <c r="AI125" i="14"/>
  <c r="AJ125" i="14" s="1"/>
  <c r="C127" i="10"/>
  <c r="P122" i="15"/>
  <c r="AB122" i="10"/>
  <c r="AD125" i="8" s="1"/>
  <c r="Q122" i="15"/>
  <c r="F3" i="13"/>
  <c r="G123" i="15"/>
  <c r="Q123" i="10"/>
  <c r="F126" i="7" s="1"/>
  <c r="AC123" i="14"/>
  <c r="M123" i="15"/>
  <c r="Y123" i="10"/>
  <c r="AA126" i="8" s="1"/>
  <c r="O124" i="10"/>
  <c r="AG124" i="10"/>
  <c r="AK127" i="8" s="1"/>
  <c r="F125" i="14"/>
  <c r="G125" i="10"/>
  <c r="N125" i="10"/>
  <c r="G125" i="15"/>
  <c r="N125" i="14"/>
  <c r="Q125" i="10"/>
  <c r="F128" i="7" s="1"/>
  <c r="L126" i="10"/>
  <c r="S126" i="15"/>
  <c r="AE126" i="10"/>
  <c r="AI129" i="8" s="1"/>
  <c r="B128" i="15"/>
  <c r="F128" i="10"/>
  <c r="T128" i="10"/>
  <c r="I131" i="7" s="1"/>
  <c r="O131" i="7" s="1"/>
  <c r="Q128" i="14"/>
  <c r="J128" i="15"/>
  <c r="C129" i="10"/>
  <c r="U121" i="10"/>
  <c r="J124" i="7" s="1"/>
  <c r="K121" i="15"/>
  <c r="W122" i="10"/>
  <c r="X122" i="10"/>
  <c r="AC122" i="10"/>
  <c r="AF125" i="8" s="1"/>
  <c r="AF122" i="10"/>
  <c r="AJ125" i="8" s="1"/>
  <c r="AL125" i="8" s="1"/>
  <c r="T122" i="15"/>
  <c r="F123" i="14"/>
  <c r="C123" i="15"/>
  <c r="H123" i="10"/>
  <c r="H123" i="14"/>
  <c r="D123" i="15"/>
  <c r="X123" i="10"/>
  <c r="U123" i="15"/>
  <c r="AG123" i="10"/>
  <c r="AK126" i="8" s="1"/>
  <c r="AM123" i="14"/>
  <c r="J124" i="10"/>
  <c r="X124" i="10"/>
  <c r="M125" i="10"/>
  <c r="E128" i="14"/>
  <c r="AA133" i="14"/>
  <c r="L133" i="15"/>
  <c r="K122" i="15"/>
  <c r="I123" i="10"/>
  <c r="S126" i="6" s="1"/>
  <c r="F123" i="15"/>
  <c r="L123" i="10"/>
  <c r="W123" i="10"/>
  <c r="C124" i="10"/>
  <c r="AH124" i="14"/>
  <c r="AB125" i="10"/>
  <c r="AD128" i="8" s="1"/>
  <c r="AF125" i="14"/>
  <c r="K126" i="15"/>
  <c r="R126" i="14"/>
  <c r="U126" i="10"/>
  <c r="J129" i="7" s="1"/>
  <c r="F117" i="10"/>
  <c r="H117" i="15"/>
  <c r="O142" i="12"/>
  <c r="G118" i="15"/>
  <c r="G121" i="14"/>
  <c r="E121" i="15"/>
  <c r="AA121" i="10"/>
  <c r="AC124" i="8" s="1"/>
  <c r="O121" i="15"/>
  <c r="AH121" i="14"/>
  <c r="AJ121" i="14" s="1"/>
  <c r="D122" i="15"/>
  <c r="W122" i="14"/>
  <c r="X122" i="14" s="1"/>
  <c r="T122" i="14" s="1"/>
  <c r="M123" i="10"/>
  <c r="P123" i="10"/>
  <c r="N123" i="14"/>
  <c r="AK123" i="14"/>
  <c r="AN123" i="14" s="1"/>
  <c r="T123" i="15"/>
  <c r="AF123" i="10"/>
  <c r="AJ126" i="8" s="1"/>
  <c r="F5" i="13"/>
  <c r="U125" i="10"/>
  <c r="J128" i="7" s="1"/>
  <c r="P128" i="7" s="1"/>
  <c r="K125" i="15"/>
  <c r="R125" i="14"/>
  <c r="W125" i="10"/>
  <c r="J126" i="14"/>
  <c r="K126" i="14" s="1"/>
  <c r="O126" i="10"/>
  <c r="Y122" i="10"/>
  <c r="AA125" i="8" s="1"/>
  <c r="M122" i="15"/>
  <c r="AF122" i="14"/>
  <c r="AH122" i="14"/>
  <c r="F124" i="10"/>
  <c r="B124" i="15"/>
  <c r="AA124" i="14"/>
  <c r="L124" i="15"/>
  <c r="Q124" i="15"/>
  <c r="T125" i="10"/>
  <c r="I128" i="7" s="1"/>
  <c r="O128" i="7" s="1"/>
  <c r="Q125" i="14"/>
  <c r="T125" i="15"/>
  <c r="AL125" i="14"/>
  <c r="AD126" i="10"/>
  <c r="AG129" i="8" s="1"/>
  <c r="AL126" i="14"/>
  <c r="AF126" i="10"/>
  <c r="AJ129" i="8" s="1"/>
  <c r="AG113" i="10"/>
  <c r="AK116" i="8" s="1"/>
  <c r="C117" i="10"/>
  <c r="X117" i="10"/>
  <c r="W118" i="10"/>
  <c r="AB118" i="10"/>
  <c r="AD121" i="8" s="1"/>
  <c r="N121" i="10"/>
  <c r="AG121" i="10"/>
  <c r="AK124" i="8" s="1"/>
  <c r="AM121" i="14"/>
  <c r="N122" i="15"/>
  <c r="AK122" i="14"/>
  <c r="AL122" i="14"/>
  <c r="C123" i="10"/>
  <c r="H123" i="15"/>
  <c r="C125" i="15"/>
  <c r="E125" i="15"/>
  <c r="I125" i="14"/>
  <c r="R125" i="15"/>
  <c r="F126" i="15"/>
  <c r="T126" i="10"/>
  <c r="I129" i="7" s="1"/>
  <c r="AG129" i="10"/>
  <c r="AK132" i="8" s="1"/>
  <c r="AM129" i="14"/>
  <c r="U129" i="15"/>
  <c r="AD126" i="14"/>
  <c r="N126" i="15"/>
  <c r="F128" i="14"/>
  <c r="C128" i="15"/>
  <c r="I128" i="15"/>
  <c r="X128" i="10"/>
  <c r="T128" i="15"/>
  <c r="AF128" i="10"/>
  <c r="AJ131" i="8" s="1"/>
  <c r="AL128" i="14"/>
  <c r="X130" i="10"/>
  <c r="Q131" i="14"/>
  <c r="J131" i="15"/>
  <c r="T131" i="10"/>
  <c r="I134" i="7" s="1"/>
  <c r="M132" i="15"/>
  <c r="AC132" i="14"/>
  <c r="Y132" i="10"/>
  <c r="AA135" i="8" s="1"/>
  <c r="C134" i="10"/>
  <c r="W137" i="14"/>
  <c r="X137" i="14" s="1"/>
  <c r="T137" i="14" s="1"/>
  <c r="J151" i="12"/>
  <c r="Q140" i="8" s="1"/>
  <c r="R140" i="8" s="1"/>
  <c r="AI130" i="14"/>
  <c r="R130" i="15"/>
  <c r="AD130" i="10"/>
  <c r="AG133" i="8" s="1"/>
  <c r="T130" i="15"/>
  <c r="AD133" i="10"/>
  <c r="AG136" i="8" s="1"/>
  <c r="P134" i="10"/>
  <c r="W134" i="10"/>
  <c r="U135" i="15"/>
  <c r="AG135" i="10"/>
  <c r="AK138" i="8" s="1"/>
  <c r="L128" i="10"/>
  <c r="F128" i="15"/>
  <c r="Q128" i="10"/>
  <c r="F131" i="7" s="1"/>
  <c r="K130" i="15"/>
  <c r="U130" i="10"/>
  <c r="J133" i="7" s="1"/>
  <c r="AF130" i="10"/>
  <c r="AJ133" i="8" s="1"/>
  <c r="F131" i="10"/>
  <c r="E131" i="14"/>
  <c r="U132" i="15"/>
  <c r="AG132" i="10"/>
  <c r="AK135" i="8" s="1"/>
  <c r="H132" i="10"/>
  <c r="H132" i="14"/>
  <c r="D132" i="15"/>
  <c r="G133" i="10"/>
  <c r="F133" i="14"/>
  <c r="C133" i="15"/>
  <c r="H133" i="15"/>
  <c r="O133" i="14"/>
  <c r="J133" i="15"/>
  <c r="T133" i="10"/>
  <c r="I136" i="7" s="1"/>
  <c r="AI133" i="14"/>
  <c r="F135" i="10"/>
  <c r="E135" i="14"/>
  <c r="AM135" i="14"/>
  <c r="U136" i="10"/>
  <c r="J139" i="7" s="1"/>
  <c r="P139" i="7" s="1"/>
  <c r="K136" i="15"/>
  <c r="R136" i="14"/>
  <c r="N137" i="10"/>
  <c r="J121" i="10"/>
  <c r="R121" i="10"/>
  <c r="G124" i="7" s="1"/>
  <c r="D125" i="15"/>
  <c r="L125" i="10"/>
  <c r="J125" i="14"/>
  <c r="W125" i="14"/>
  <c r="X125" i="14" s="1"/>
  <c r="T125" i="14" s="1"/>
  <c r="AL130" i="14"/>
  <c r="Q131" i="10"/>
  <c r="F134" i="7" s="1"/>
  <c r="G131" i="15"/>
  <c r="AK131" i="14"/>
  <c r="S131" i="15"/>
  <c r="AE131" i="10"/>
  <c r="AI134" i="8" s="1"/>
  <c r="R132" i="14"/>
  <c r="K132" i="15"/>
  <c r="U132" i="10"/>
  <c r="J135" i="7" s="1"/>
  <c r="L132" i="15"/>
  <c r="R133" i="10"/>
  <c r="G136" i="7" s="1"/>
  <c r="Q133" i="14"/>
  <c r="C118" i="10"/>
  <c r="Y121" i="10"/>
  <c r="AA124" i="8" s="1"/>
  <c r="C122" i="10"/>
  <c r="F125" i="15"/>
  <c r="R125" i="10"/>
  <c r="G128" i="7" s="1"/>
  <c r="M128" i="7" s="1"/>
  <c r="I126" i="10"/>
  <c r="S129" i="6" s="1"/>
  <c r="E126" i="15"/>
  <c r="J128" i="10"/>
  <c r="O128" i="10"/>
  <c r="AA128" i="10"/>
  <c r="AC131" i="8" s="1"/>
  <c r="AE128" i="14"/>
  <c r="F10" i="13"/>
  <c r="K133" i="6" s="1"/>
  <c r="L133" i="6" s="1"/>
  <c r="M133" i="6" s="1"/>
  <c r="R130" i="14"/>
  <c r="C131" i="10"/>
  <c r="X132" i="10"/>
  <c r="AM132" i="14"/>
  <c r="R133" i="15"/>
  <c r="B135" i="15"/>
  <c r="J149" i="12"/>
  <c r="Q138" i="8" s="1"/>
  <c r="R138" i="8" s="1"/>
  <c r="AE135" i="10"/>
  <c r="AI138" i="8" s="1"/>
  <c r="S135" i="15"/>
  <c r="AK135" i="14"/>
  <c r="B136" i="15"/>
  <c r="F136" i="10"/>
  <c r="O136" i="10"/>
  <c r="M130" i="10"/>
  <c r="Y130" i="10"/>
  <c r="AA133" i="8" s="1"/>
  <c r="AC130" i="14"/>
  <c r="M130" i="15"/>
  <c r="N131" i="15"/>
  <c r="Z131" i="10"/>
  <c r="AB134" i="8" s="1"/>
  <c r="G132" i="10"/>
  <c r="F132" i="14"/>
  <c r="T132" i="15"/>
  <c r="AF132" i="10"/>
  <c r="AJ135" i="8" s="1"/>
  <c r="F133" i="10"/>
  <c r="E133" i="14"/>
  <c r="O134" i="10"/>
  <c r="M135" i="15"/>
  <c r="Y135" i="10"/>
  <c r="AA138" i="8" s="1"/>
  <c r="AC135" i="14"/>
  <c r="M136" i="10"/>
  <c r="I136" i="15"/>
  <c r="E128" i="15"/>
  <c r="I128" i="10"/>
  <c r="S131" i="6" s="1"/>
  <c r="P128" i="14"/>
  <c r="M128" i="14" s="1"/>
  <c r="R128" i="14"/>
  <c r="S130" i="10"/>
  <c r="H133" i="7" s="1"/>
  <c r="O133" i="10"/>
  <c r="J125" i="10"/>
  <c r="S125" i="15"/>
  <c r="AE125" i="10"/>
  <c r="AI128" i="8" s="1"/>
  <c r="W126" i="14"/>
  <c r="X126" i="14" s="1"/>
  <c r="T126" i="14" s="1"/>
  <c r="L126" i="15"/>
  <c r="AA126" i="14"/>
  <c r="W126" i="10"/>
  <c r="N128" i="10"/>
  <c r="U128" i="10"/>
  <c r="J131" i="7" s="1"/>
  <c r="P131" i="7" s="1"/>
  <c r="AD128" i="14"/>
  <c r="AG128" i="14" s="1"/>
  <c r="N128" i="15"/>
  <c r="Z128" i="10"/>
  <c r="AB131" i="8" s="1"/>
  <c r="B131" i="15"/>
  <c r="I131" i="10"/>
  <c r="S134" i="6" s="1"/>
  <c r="E131" i="15"/>
  <c r="AD131" i="14"/>
  <c r="M132" i="10"/>
  <c r="AL132" i="14"/>
  <c r="C133" i="10"/>
  <c r="N135" i="10"/>
  <c r="B139" i="15"/>
  <c r="Q139" i="10"/>
  <c r="F142" i="7" s="1"/>
  <c r="G139" i="15"/>
  <c r="T140" i="15"/>
  <c r="AF140" i="10"/>
  <c r="AJ143" i="8" s="1"/>
  <c r="X142" i="10"/>
  <c r="C143" i="15"/>
  <c r="G143" i="10"/>
  <c r="F143" i="14"/>
  <c r="Q128" i="15"/>
  <c r="I130" i="14"/>
  <c r="K130" i="14" s="1"/>
  <c r="N130" i="14"/>
  <c r="AD130" i="14"/>
  <c r="C135" i="10"/>
  <c r="H135" i="10"/>
  <c r="L136" i="10"/>
  <c r="F136" i="15"/>
  <c r="AA136" i="14"/>
  <c r="AL136" i="14"/>
  <c r="L137" i="10"/>
  <c r="T137" i="10"/>
  <c r="I140" i="7" s="1"/>
  <c r="O140" i="7" s="1"/>
  <c r="AE137" i="14"/>
  <c r="R138" i="10"/>
  <c r="G141" i="7" s="1"/>
  <c r="H138" i="15"/>
  <c r="U138" i="10"/>
  <c r="J141" i="7" s="1"/>
  <c r="AI138" i="14"/>
  <c r="F139" i="10"/>
  <c r="W139" i="14"/>
  <c r="X139" i="14" s="1"/>
  <c r="T139" i="14" s="1"/>
  <c r="I140" i="10"/>
  <c r="S143" i="6" s="1"/>
  <c r="F141" i="10"/>
  <c r="H141" i="14"/>
  <c r="W141" i="14"/>
  <c r="X141" i="14" s="1"/>
  <c r="T141" i="14" s="1"/>
  <c r="F142" i="14"/>
  <c r="G142" i="14" s="1"/>
  <c r="C142" i="15"/>
  <c r="G142" i="10"/>
  <c r="Q144" i="15"/>
  <c r="AH144" i="14"/>
  <c r="AC144" i="10"/>
  <c r="AF147" i="8" s="1"/>
  <c r="AG130" i="10"/>
  <c r="AK133" i="8" s="1"/>
  <c r="C136" i="15"/>
  <c r="C137" i="10"/>
  <c r="K139" i="14"/>
  <c r="AH139" i="14"/>
  <c r="AM139" i="14"/>
  <c r="O140" i="10"/>
  <c r="AL140" i="14"/>
  <c r="C141" i="10"/>
  <c r="H141" i="10"/>
  <c r="C132" i="10"/>
  <c r="AC135" i="10"/>
  <c r="AF138" i="8" s="1"/>
  <c r="Q135" i="15"/>
  <c r="G136" i="15"/>
  <c r="D137" i="15"/>
  <c r="S137" i="15"/>
  <c r="AA138" i="14"/>
  <c r="O139" i="14"/>
  <c r="Y139" i="10"/>
  <c r="AA142" i="8" s="1"/>
  <c r="N141" i="10"/>
  <c r="U142" i="10"/>
  <c r="J145" i="7" s="1"/>
  <c r="K142" i="15"/>
  <c r="R142" i="14"/>
  <c r="C126" i="10"/>
  <c r="K128" i="10"/>
  <c r="M128" i="10"/>
  <c r="L128" i="15"/>
  <c r="F130" i="15"/>
  <c r="J130" i="15"/>
  <c r="P130" i="15"/>
  <c r="U130" i="15"/>
  <c r="H135" i="14"/>
  <c r="E136" i="15"/>
  <c r="Q136" i="10"/>
  <c r="F139" i="7" s="1"/>
  <c r="AG136" i="14"/>
  <c r="H137" i="10"/>
  <c r="AE137" i="10"/>
  <c r="AI140" i="8" s="1"/>
  <c r="R138" i="14"/>
  <c r="E139" i="14"/>
  <c r="N139" i="14"/>
  <c r="X139" i="10"/>
  <c r="N140" i="14"/>
  <c r="P141" i="10"/>
  <c r="S141" i="15"/>
  <c r="AE141" i="10"/>
  <c r="AI144" i="8" s="1"/>
  <c r="AK141" i="14"/>
  <c r="T136" i="15"/>
  <c r="AA137" i="10"/>
  <c r="AC140" i="8" s="1"/>
  <c r="K138" i="10"/>
  <c r="R138" i="15"/>
  <c r="AG138" i="10"/>
  <c r="AK141" i="8" s="1"/>
  <c r="U138" i="15"/>
  <c r="K143" i="14"/>
  <c r="S146" i="10"/>
  <c r="H149" i="7" s="1"/>
  <c r="W148" i="10"/>
  <c r="C125" i="10"/>
  <c r="O125" i="10"/>
  <c r="AD128" i="10"/>
  <c r="AG131" i="8" s="1"/>
  <c r="AH131" i="8" s="1"/>
  <c r="J130" i="10"/>
  <c r="L130" i="10"/>
  <c r="R130" i="10"/>
  <c r="G133" i="7" s="1"/>
  <c r="T130" i="10"/>
  <c r="I133" i="7" s="1"/>
  <c r="O130" i="15"/>
  <c r="F136" i="14"/>
  <c r="G136" i="14" s="1"/>
  <c r="T136" i="10"/>
  <c r="I139" i="7" s="1"/>
  <c r="O139" i="7" s="1"/>
  <c r="J136" i="15"/>
  <c r="AB136" i="10"/>
  <c r="AD139" i="8" s="1"/>
  <c r="AF136" i="10"/>
  <c r="AJ139" i="8" s="1"/>
  <c r="C138" i="15"/>
  <c r="J138" i="10"/>
  <c r="M138" i="10"/>
  <c r="Z138" i="10"/>
  <c r="AB141" i="8" s="1"/>
  <c r="AD138" i="10"/>
  <c r="AG141" i="8" s="1"/>
  <c r="J139" i="10"/>
  <c r="N139" i="10"/>
  <c r="AE139" i="14"/>
  <c r="E140" i="15"/>
  <c r="L140" i="15"/>
  <c r="N140" i="15"/>
  <c r="AD140" i="14"/>
  <c r="R142" i="15"/>
  <c r="AD142" i="10"/>
  <c r="AG145" i="8" s="1"/>
  <c r="AI142" i="14"/>
  <c r="W143" i="10"/>
  <c r="P145" i="14"/>
  <c r="M135" i="10"/>
  <c r="U135" i="10"/>
  <c r="J138" i="7" s="1"/>
  <c r="P138" i="7" s="1"/>
  <c r="K135" i="15"/>
  <c r="O150" i="12"/>
  <c r="K139" i="6" s="1"/>
  <c r="L139" i="6" s="1"/>
  <c r="M139" i="6" s="1"/>
  <c r="M136" i="14"/>
  <c r="S136" i="10"/>
  <c r="H139" i="7" s="1"/>
  <c r="AA136" i="10"/>
  <c r="AC139" i="8" s="1"/>
  <c r="O136" i="15"/>
  <c r="K138" i="15"/>
  <c r="L138" i="15"/>
  <c r="Y138" i="10"/>
  <c r="AA141" i="8" s="1"/>
  <c r="M138" i="15"/>
  <c r="I139" i="10"/>
  <c r="S142" i="6" s="1"/>
  <c r="E139" i="15"/>
  <c r="R139" i="10"/>
  <c r="G142" i="7" s="1"/>
  <c r="Q139" i="15"/>
  <c r="AG139" i="10"/>
  <c r="AK142" i="8" s="1"/>
  <c r="O140" i="15"/>
  <c r="AA140" i="10"/>
  <c r="AC143" i="8" s="1"/>
  <c r="AE140" i="14"/>
  <c r="J158" i="12"/>
  <c r="Q144" i="8" s="1"/>
  <c r="R144" i="8" s="1"/>
  <c r="M141" i="15"/>
  <c r="AC141" i="14"/>
  <c r="AC142" i="10"/>
  <c r="AF145" i="8" s="1"/>
  <c r="AH145" i="8" s="1"/>
  <c r="AH142" i="14"/>
  <c r="Q142" i="15"/>
  <c r="M142" i="10"/>
  <c r="AJ143" i="14"/>
  <c r="R128" i="10"/>
  <c r="G131" i="7" s="1"/>
  <c r="Y128" i="10"/>
  <c r="AA131" i="8" s="1"/>
  <c r="AG128" i="10"/>
  <c r="AK131" i="8" s="1"/>
  <c r="J136" i="10"/>
  <c r="R136" i="10"/>
  <c r="G139" i="7" s="1"/>
  <c r="Y136" i="10"/>
  <c r="AA139" i="8" s="1"/>
  <c r="Q136" i="15"/>
  <c r="AG136" i="10"/>
  <c r="AK139" i="8" s="1"/>
  <c r="F138" i="15"/>
  <c r="J138" i="15"/>
  <c r="O138" i="15"/>
  <c r="W144" i="14"/>
  <c r="X144" i="14" s="1"/>
  <c r="T144" i="14" s="1"/>
  <c r="K145" i="15"/>
  <c r="Q145" i="15"/>
  <c r="C147" i="10"/>
  <c r="AA147" i="14"/>
  <c r="O159" i="12"/>
  <c r="T142" i="15"/>
  <c r="E143" i="15"/>
  <c r="G143" i="15"/>
  <c r="K143" i="15"/>
  <c r="AB143" i="10"/>
  <c r="AD146" i="8" s="1"/>
  <c r="AD143" i="10"/>
  <c r="AG146" i="8" s="1"/>
  <c r="R143" i="15"/>
  <c r="M145" i="10"/>
  <c r="AA145" i="10"/>
  <c r="AC148" i="8" s="1"/>
  <c r="P146" i="14"/>
  <c r="T146" i="10"/>
  <c r="I149" i="7" s="1"/>
  <c r="Y146" i="10"/>
  <c r="AA149" i="8" s="1"/>
  <c r="AC146" i="14"/>
  <c r="M146" i="15"/>
  <c r="C149" i="15"/>
  <c r="G149" i="10"/>
  <c r="F149" i="14"/>
  <c r="G149" i="14" s="1"/>
  <c r="U150" i="10"/>
  <c r="J153" i="7" s="1"/>
  <c r="K150" i="15"/>
  <c r="R150" i="14"/>
  <c r="AA152" i="10"/>
  <c r="AC155" i="8" s="1"/>
  <c r="O152" i="15"/>
  <c r="AE152" i="14"/>
  <c r="P153" i="14"/>
  <c r="W136" i="14"/>
  <c r="X136" i="14" s="1"/>
  <c r="T136" i="14" s="1"/>
  <c r="AH136" i="14"/>
  <c r="AJ136" i="14" s="1"/>
  <c r="J138" i="14"/>
  <c r="K138" i="14" s="1"/>
  <c r="Q138" i="14"/>
  <c r="AE138" i="14"/>
  <c r="AG138" i="14" s="1"/>
  <c r="T139" i="15"/>
  <c r="M142" i="15"/>
  <c r="C143" i="10"/>
  <c r="L145" i="15"/>
  <c r="N145" i="15"/>
  <c r="Z145" i="10"/>
  <c r="AB148" i="8" s="1"/>
  <c r="P146" i="10"/>
  <c r="Q146" i="15"/>
  <c r="AH146" i="14"/>
  <c r="AJ146" i="14" s="1"/>
  <c r="X149" i="10"/>
  <c r="AJ149" i="14"/>
  <c r="J172" i="12"/>
  <c r="W153" i="14"/>
  <c r="X153" i="14" s="1"/>
  <c r="T153" i="14" s="1"/>
  <c r="O145" i="10"/>
  <c r="J164" i="12"/>
  <c r="Q148" i="8" s="1"/>
  <c r="R148" i="8" s="1"/>
  <c r="AI145" i="14"/>
  <c r="AJ145" i="14" s="1"/>
  <c r="F146" i="10"/>
  <c r="B146" i="15"/>
  <c r="G146" i="14"/>
  <c r="O146" i="10"/>
  <c r="P147" i="15"/>
  <c r="AF147" i="14"/>
  <c r="C148" i="10"/>
  <c r="AL139" i="14"/>
  <c r="C140" i="10"/>
  <c r="F142" i="10"/>
  <c r="U142" i="15"/>
  <c r="L143" i="10"/>
  <c r="T143" i="10"/>
  <c r="I146" i="7" s="1"/>
  <c r="O146" i="7" s="1"/>
  <c r="B145" i="15"/>
  <c r="Q146" i="14"/>
  <c r="C147" i="15"/>
  <c r="G147" i="10"/>
  <c r="F147" i="14"/>
  <c r="M147" i="15"/>
  <c r="Y147" i="10"/>
  <c r="AA150" i="8" s="1"/>
  <c r="AC147" i="14"/>
  <c r="AB147" i="10"/>
  <c r="AD150" i="8" s="1"/>
  <c r="U147" i="15"/>
  <c r="M150" i="10"/>
  <c r="E142" i="15"/>
  <c r="G142" i="15"/>
  <c r="AB142" i="10"/>
  <c r="AD145" i="8" s="1"/>
  <c r="X143" i="10"/>
  <c r="T143" i="15"/>
  <c r="N144" i="10"/>
  <c r="J161" i="12"/>
  <c r="Q147" i="8" s="1"/>
  <c r="O164" i="12"/>
  <c r="K148" i="6" s="1"/>
  <c r="L148" i="6" s="1"/>
  <c r="M148" i="6" s="1"/>
  <c r="C145" i="15"/>
  <c r="K145" i="10"/>
  <c r="AE145" i="14"/>
  <c r="O167" i="12"/>
  <c r="K149" i="6" s="1"/>
  <c r="L149" i="6" s="1"/>
  <c r="M149" i="6" s="1"/>
  <c r="K146" i="10"/>
  <c r="M146" i="10"/>
  <c r="W146" i="10"/>
  <c r="O147" i="10"/>
  <c r="AG147" i="10"/>
  <c r="AK150" i="8" s="1"/>
  <c r="AB150" i="10"/>
  <c r="AD153" i="8" s="1"/>
  <c r="P150" i="15"/>
  <c r="AF150" i="14"/>
  <c r="U151" i="15"/>
  <c r="AG151" i="10"/>
  <c r="AK154" i="8" s="1"/>
  <c r="AM151" i="14"/>
  <c r="AF139" i="10"/>
  <c r="AJ142" i="8" s="1"/>
  <c r="C142" i="10"/>
  <c r="B142" i="15"/>
  <c r="P142" i="10"/>
  <c r="W142" i="10"/>
  <c r="AG142" i="10"/>
  <c r="AK145" i="8" s="1"/>
  <c r="F143" i="15"/>
  <c r="J143" i="15"/>
  <c r="AC143" i="10"/>
  <c r="AF146" i="8" s="1"/>
  <c r="AH146" i="8" s="1"/>
  <c r="Q143" i="15"/>
  <c r="F145" i="10"/>
  <c r="L145" i="10"/>
  <c r="F145" i="15"/>
  <c r="W145" i="14"/>
  <c r="X145" i="14" s="1"/>
  <c r="T145" i="14" s="1"/>
  <c r="AD145" i="14"/>
  <c r="J146" i="10"/>
  <c r="L147" i="15"/>
  <c r="AM147" i="14"/>
  <c r="M143" i="10"/>
  <c r="U143" i="10"/>
  <c r="J146" i="7" s="1"/>
  <c r="P146" i="7" s="1"/>
  <c r="C144" i="10"/>
  <c r="T145" i="10"/>
  <c r="I148" i="7" s="1"/>
  <c r="O148" i="7" s="1"/>
  <c r="J145" i="15"/>
  <c r="AD145" i="10"/>
  <c r="AG148" i="8" s="1"/>
  <c r="AH148" i="8" s="1"/>
  <c r="R145" i="15"/>
  <c r="N146" i="15"/>
  <c r="Z146" i="10"/>
  <c r="AB149" i="8" s="1"/>
  <c r="AD146" i="14"/>
  <c r="O148" i="15"/>
  <c r="AA148" i="10"/>
  <c r="AC151" i="8" s="1"/>
  <c r="AE148" i="14"/>
  <c r="AF149" i="14"/>
  <c r="AB149" i="10"/>
  <c r="AD152" i="8" s="1"/>
  <c r="I149" i="15"/>
  <c r="C146" i="10"/>
  <c r="W146" i="14"/>
  <c r="X146" i="14" s="1"/>
  <c r="T146" i="14" s="1"/>
  <c r="AG146" i="10"/>
  <c r="AK149" i="8" s="1"/>
  <c r="K149" i="10"/>
  <c r="K149" i="15"/>
  <c r="AD149" i="10"/>
  <c r="AG152" i="8" s="1"/>
  <c r="R149" i="15"/>
  <c r="AC150" i="14"/>
  <c r="Q151" i="14"/>
  <c r="M154" i="10"/>
  <c r="Q154" i="15"/>
  <c r="AH154" i="14"/>
  <c r="AJ154" i="14" s="1"/>
  <c r="AL154" i="14"/>
  <c r="T154" i="15"/>
  <c r="AF154" i="10"/>
  <c r="AJ157" i="8" s="1"/>
  <c r="J145" i="10"/>
  <c r="R145" i="10"/>
  <c r="G148" i="7" s="1"/>
  <c r="Y145" i="10"/>
  <c r="AA148" i="8" s="1"/>
  <c r="AG145" i="10"/>
  <c r="AK148" i="8" s="1"/>
  <c r="I146" i="10"/>
  <c r="S149" i="6" s="1"/>
  <c r="Q146" i="10"/>
  <c r="F149" i="7" s="1"/>
  <c r="AA146" i="10"/>
  <c r="AC149" i="8" s="1"/>
  <c r="C149" i="10"/>
  <c r="E150" i="14"/>
  <c r="M158" i="10"/>
  <c r="R150" i="15"/>
  <c r="M151" i="15"/>
  <c r="K152" i="10"/>
  <c r="N152" i="10"/>
  <c r="AA152" i="14"/>
  <c r="D153" i="15"/>
  <c r="W156" i="10"/>
  <c r="O157" i="10"/>
  <c r="AC149" i="10"/>
  <c r="AF152" i="8" s="1"/>
  <c r="Y150" i="10"/>
  <c r="AA153" i="8" s="1"/>
  <c r="J151" i="15"/>
  <c r="X151" i="10"/>
  <c r="AB151" i="10"/>
  <c r="AD154" i="8" s="1"/>
  <c r="P151" i="15"/>
  <c r="AK151" i="14"/>
  <c r="G152" i="15"/>
  <c r="Q152" i="10"/>
  <c r="F155" i="7" s="1"/>
  <c r="H153" i="10"/>
  <c r="M153" i="10"/>
  <c r="U153" i="10"/>
  <c r="J156" i="7" s="1"/>
  <c r="R153" i="14"/>
  <c r="AE153" i="10"/>
  <c r="AI156" i="8" s="1"/>
  <c r="AK153" i="14"/>
  <c r="H158" i="14"/>
  <c r="H158" i="10"/>
  <c r="D158" i="15"/>
  <c r="U158" i="10"/>
  <c r="J161" i="7" s="1"/>
  <c r="P161" i="7" s="1"/>
  <c r="R158" i="14"/>
  <c r="R149" i="14"/>
  <c r="AI149" i="14"/>
  <c r="AD150" i="10"/>
  <c r="AG153" i="8" s="1"/>
  <c r="J151" i="10"/>
  <c r="T151" i="10"/>
  <c r="I154" i="7" s="1"/>
  <c r="Y151" i="10"/>
  <c r="AA154" i="8" s="1"/>
  <c r="S151" i="15"/>
  <c r="C153" i="10"/>
  <c r="N154" i="15"/>
  <c r="Z154" i="10"/>
  <c r="AB157" i="8" s="1"/>
  <c r="AF155" i="10"/>
  <c r="AJ158" i="8" s="1"/>
  <c r="T155" i="15"/>
  <c r="AL155" i="14"/>
  <c r="C157" i="10"/>
  <c r="J178" i="12"/>
  <c r="Q161" i="8" s="1"/>
  <c r="W158" i="14"/>
  <c r="X158" i="14" s="1"/>
  <c r="T158" i="14" s="1"/>
  <c r="K158" i="15"/>
  <c r="D149" i="15"/>
  <c r="Q149" i="15"/>
  <c r="C150" i="10"/>
  <c r="F150" i="10"/>
  <c r="B150" i="15"/>
  <c r="P150" i="10"/>
  <c r="W150" i="10"/>
  <c r="M150" i="15"/>
  <c r="C151" i="15"/>
  <c r="G151" i="15"/>
  <c r="Q151" i="10"/>
  <c r="F154" i="7" s="1"/>
  <c r="AE151" i="10"/>
  <c r="AI154" i="8" s="1"/>
  <c r="H153" i="14"/>
  <c r="K154" i="15"/>
  <c r="U154" i="10"/>
  <c r="J157" i="7" s="1"/>
  <c r="P157" i="7" s="1"/>
  <c r="P156" i="10"/>
  <c r="O151" i="14"/>
  <c r="H151" i="15"/>
  <c r="AC151" i="14"/>
  <c r="C152" i="10"/>
  <c r="N152" i="14"/>
  <c r="K153" i="10"/>
  <c r="Q153" i="15"/>
  <c r="AD146" i="10"/>
  <c r="AG149" i="8" s="1"/>
  <c r="AH149" i="8" s="1"/>
  <c r="F149" i="10"/>
  <c r="H149" i="10"/>
  <c r="C151" i="10"/>
  <c r="G151" i="10"/>
  <c r="AF151" i="14"/>
  <c r="AC153" i="10"/>
  <c r="AF156" i="8" s="1"/>
  <c r="G154" i="14"/>
  <c r="R154" i="14"/>
  <c r="H155" i="15"/>
  <c r="O155" i="14"/>
  <c r="R155" i="10"/>
  <c r="G158" i="7" s="1"/>
  <c r="X155" i="10"/>
  <c r="AC155" i="10"/>
  <c r="AF158" i="8" s="1"/>
  <c r="AE155" i="10"/>
  <c r="AI158" i="8" s="1"/>
  <c r="AK156" i="14"/>
  <c r="O159" i="10"/>
  <c r="AD159" i="10"/>
  <c r="AG162" i="8" s="1"/>
  <c r="AF159" i="10"/>
  <c r="AJ162" i="8" s="1"/>
  <c r="N160" i="10"/>
  <c r="P160" i="10"/>
  <c r="AA160" i="10"/>
  <c r="AC163" i="8" s="1"/>
  <c r="AC160" i="10"/>
  <c r="AF163" i="8" s="1"/>
  <c r="M162" i="15"/>
  <c r="AC162" i="14"/>
  <c r="Y162" i="10"/>
  <c r="AA165" i="8" s="1"/>
  <c r="E159" i="15"/>
  <c r="L159" i="10"/>
  <c r="AA159" i="10"/>
  <c r="AC162" i="8" s="1"/>
  <c r="Q159" i="15"/>
  <c r="K160" i="15"/>
  <c r="U160" i="10"/>
  <c r="J163" i="7" s="1"/>
  <c r="R160" i="14"/>
  <c r="J154" i="10"/>
  <c r="R154" i="10"/>
  <c r="G157" i="7" s="1"/>
  <c r="M157" i="7" s="1"/>
  <c r="AA154" i="14"/>
  <c r="J155" i="10"/>
  <c r="C156" i="10"/>
  <c r="K156" i="15"/>
  <c r="M156" i="15"/>
  <c r="G159" i="10"/>
  <c r="I159" i="10"/>
  <c r="S162" i="6" s="1"/>
  <c r="N159" i="10"/>
  <c r="X159" i="10"/>
  <c r="AC159" i="10"/>
  <c r="AF162" i="8" s="1"/>
  <c r="C160" i="10"/>
  <c r="M160" i="10"/>
  <c r="Y154" i="10"/>
  <c r="AA157" i="8" s="1"/>
  <c r="C155" i="10"/>
  <c r="Q155" i="15"/>
  <c r="AE156" i="10"/>
  <c r="AI159" i="8" s="1"/>
  <c r="S156" i="15"/>
  <c r="C158" i="10"/>
  <c r="B159" i="15"/>
  <c r="G159" i="15"/>
  <c r="T159" i="10"/>
  <c r="I162" i="7" s="1"/>
  <c r="AL159" i="14"/>
  <c r="D160" i="15"/>
  <c r="P161" i="14"/>
  <c r="G154" i="10"/>
  <c r="I154" i="14"/>
  <c r="K154" i="14" s="1"/>
  <c r="N154" i="14"/>
  <c r="AB154" i="10"/>
  <c r="AD157" i="8" s="1"/>
  <c r="AG154" i="10"/>
  <c r="AK157" i="8" s="1"/>
  <c r="E158" i="14"/>
  <c r="F159" i="10"/>
  <c r="Q159" i="10"/>
  <c r="F162" i="7" s="1"/>
  <c r="J179" i="12"/>
  <c r="AI159" i="14"/>
  <c r="H160" i="10"/>
  <c r="B154" i="15"/>
  <c r="O154" i="10"/>
  <c r="AK155" i="14"/>
  <c r="O175" i="12"/>
  <c r="I159" i="14"/>
  <c r="J159" i="14"/>
  <c r="K159" i="14" s="1"/>
  <c r="AE159" i="14"/>
  <c r="AH159" i="14"/>
  <c r="AJ159" i="14" s="1"/>
  <c r="L154" i="10"/>
  <c r="H154" i="15"/>
  <c r="T154" i="10"/>
  <c r="I157" i="7" s="1"/>
  <c r="O157" i="7" s="1"/>
  <c r="AH155" i="14"/>
  <c r="F159" i="14"/>
  <c r="G159" i="14" s="1"/>
  <c r="AA159" i="14"/>
  <c r="L161" i="10"/>
  <c r="F161" i="15"/>
  <c r="J161" i="14"/>
  <c r="P161" i="10"/>
  <c r="X164" i="10"/>
  <c r="H156" i="10"/>
  <c r="M156" i="10"/>
  <c r="U156" i="10"/>
  <c r="J159" i="7" s="1"/>
  <c r="F158" i="10"/>
  <c r="B158" i="15"/>
  <c r="T159" i="15"/>
  <c r="AC160" i="14"/>
  <c r="M160" i="15"/>
  <c r="Y160" i="10"/>
  <c r="AA163" i="8" s="1"/>
  <c r="O160" i="15"/>
  <c r="AH160" i="14"/>
  <c r="AG160" i="10"/>
  <c r="AK163" i="8" s="1"/>
  <c r="AM160" i="14"/>
  <c r="W161" i="10"/>
  <c r="S161" i="15"/>
  <c r="AE161" i="10"/>
  <c r="AI164" i="8" s="1"/>
  <c r="AK161" i="14"/>
  <c r="D161" i="15"/>
  <c r="H161" i="10"/>
  <c r="AA161" i="10"/>
  <c r="AC164" i="8" s="1"/>
  <c r="O161" i="15"/>
  <c r="F162" i="10"/>
  <c r="E162" i="14"/>
  <c r="C162" i="15"/>
  <c r="G162" i="10"/>
  <c r="F163" i="14"/>
  <c r="E163" i="15"/>
  <c r="O163" i="10"/>
  <c r="H164" i="10"/>
  <c r="D164" i="15"/>
  <c r="O179" i="12"/>
  <c r="M159" i="10"/>
  <c r="U159" i="10"/>
  <c r="J162" i="7" s="1"/>
  <c r="AB159" i="10"/>
  <c r="AD162" i="8" s="1"/>
  <c r="C161" i="10"/>
  <c r="AF161" i="10"/>
  <c r="AJ164" i="8" s="1"/>
  <c r="AM162" i="14"/>
  <c r="I163" i="10"/>
  <c r="S166" i="6" s="1"/>
  <c r="N163" i="14"/>
  <c r="Y163" i="10"/>
  <c r="AA166" i="8" s="1"/>
  <c r="M163" i="15"/>
  <c r="AF163" i="10"/>
  <c r="AJ166" i="8" s="1"/>
  <c r="T163" i="15"/>
  <c r="C165" i="10"/>
  <c r="G166" i="10"/>
  <c r="C166" i="15"/>
  <c r="O166" i="10"/>
  <c r="I167" i="15"/>
  <c r="O159" i="14"/>
  <c r="AC159" i="14"/>
  <c r="AM159" i="14"/>
  <c r="O161" i="10"/>
  <c r="L161" i="15"/>
  <c r="AI161" i="14"/>
  <c r="C164" i="10"/>
  <c r="H164" i="14"/>
  <c r="AE165" i="10"/>
  <c r="AI168" i="8" s="1"/>
  <c r="S165" i="15"/>
  <c r="L166" i="15"/>
  <c r="J172" i="15"/>
  <c r="T172" i="10"/>
  <c r="I175" i="7" s="1"/>
  <c r="Q172" i="14"/>
  <c r="AE162" i="10"/>
  <c r="AI165" i="8" s="1"/>
  <c r="R163" i="10"/>
  <c r="G166" i="7" s="1"/>
  <c r="H163" i="15"/>
  <c r="I164" i="10"/>
  <c r="S167" i="6" s="1"/>
  <c r="E164" i="15"/>
  <c r="Q164" i="10"/>
  <c r="F167" i="7" s="1"/>
  <c r="G164" i="15"/>
  <c r="G165" i="10"/>
  <c r="C165" i="15"/>
  <c r="G166" i="14"/>
  <c r="J159" i="10"/>
  <c r="R159" i="10"/>
  <c r="G162" i="7" s="1"/>
  <c r="Y159" i="10"/>
  <c r="AA162" i="8" s="1"/>
  <c r="AG159" i="10"/>
  <c r="AK162" i="8" s="1"/>
  <c r="C162" i="10"/>
  <c r="F162" i="14"/>
  <c r="AG163" i="10"/>
  <c r="AK166" i="8" s="1"/>
  <c r="U163" i="15"/>
  <c r="AE164" i="10"/>
  <c r="AI167" i="8" s="1"/>
  <c r="S164" i="15"/>
  <c r="P165" i="10"/>
  <c r="W165" i="10"/>
  <c r="AC166" i="10"/>
  <c r="AF169" i="8" s="1"/>
  <c r="AH169" i="8" s="1"/>
  <c r="Q166" i="15"/>
  <c r="O182" i="12"/>
  <c r="J161" i="15"/>
  <c r="AE161" i="14"/>
  <c r="AD161" i="10"/>
  <c r="AG164" i="8" s="1"/>
  <c r="R161" i="15"/>
  <c r="K162" i="10"/>
  <c r="G163" i="10"/>
  <c r="J163" i="10"/>
  <c r="I164" i="14"/>
  <c r="N164" i="14"/>
  <c r="F165" i="14"/>
  <c r="AH166" i="14"/>
  <c r="P162" i="10"/>
  <c r="W162" i="10"/>
  <c r="Z162" i="10"/>
  <c r="AB165" i="8" s="1"/>
  <c r="N162" i="15"/>
  <c r="U162" i="15"/>
  <c r="G163" i="15"/>
  <c r="P164" i="10"/>
  <c r="W164" i="10"/>
  <c r="H165" i="10"/>
  <c r="D165" i="15"/>
  <c r="F166" i="10"/>
  <c r="B166" i="15"/>
  <c r="N166" i="10"/>
  <c r="G161" i="10"/>
  <c r="C161" i="15"/>
  <c r="N161" i="15"/>
  <c r="B162" i="15"/>
  <c r="H162" i="10"/>
  <c r="J162" i="10"/>
  <c r="AG162" i="10"/>
  <c r="AK165" i="8" s="1"/>
  <c r="Q163" i="10"/>
  <c r="F166" i="7" s="1"/>
  <c r="L166" i="7" s="1"/>
  <c r="AF164" i="10"/>
  <c r="AJ167" i="8" s="1"/>
  <c r="T164" i="15"/>
  <c r="AD165" i="10"/>
  <c r="AG168" i="8" s="1"/>
  <c r="R165" i="15"/>
  <c r="P167" i="14"/>
  <c r="E163" i="14"/>
  <c r="W163" i="14"/>
  <c r="X163" i="14" s="1"/>
  <c r="T163" i="14" s="1"/>
  <c r="AH163" i="14"/>
  <c r="AJ163" i="14" s="1"/>
  <c r="O167" i="14"/>
  <c r="I168" i="14"/>
  <c r="F171" i="15"/>
  <c r="R163" i="14"/>
  <c r="AF163" i="14"/>
  <c r="AD163" i="10"/>
  <c r="AG166" i="8" s="1"/>
  <c r="L166" i="10"/>
  <c r="T166" i="10"/>
  <c r="I169" i="7" s="1"/>
  <c r="O169" i="7" s="1"/>
  <c r="AA166" i="10"/>
  <c r="AC169" i="8" s="1"/>
  <c r="I167" i="14"/>
  <c r="K167" i="10"/>
  <c r="Z167" i="10"/>
  <c r="AB170" i="8" s="1"/>
  <c r="J168" i="10"/>
  <c r="R168" i="10"/>
  <c r="G171" i="7" s="1"/>
  <c r="I169" i="10"/>
  <c r="S172" i="6" s="1"/>
  <c r="Q169" i="10"/>
  <c r="F172" i="7" s="1"/>
  <c r="G171" i="10"/>
  <c r="F163" i="10"/>
  <c r="N163" i="10"/>
  <c r="AC163" i="10"/>
  <c r="AF166" i="8" s="1"/>
  <c r="K166" i="10"/>
  <c r="R166" i="15"/>
  <c r="B167" i="15"/>
  <c r="J167" i="10"/>
  <c r="R167" i="10"/>
  <c r="G170" i="7" s="1"/>
  <c r="Q167" i="15"/>
  <c r="I168" i="10"/>
  <c r="S171" i="6" s="1"/>
  <c r="K168" i="15"/>
  <c r="P168" i="15"/>
  <c r="F169" i="15"/>
  <c r="J169" i="15"/>
  <c r="O169" i="15"/>
  <c r="N170" i="15"/>
  <c r="J171" i="14"/>
  <c r="H171" i="15"/>
  <c r="M171" i="15"/>
  <c r="U171" i="15"/>
  <c r="M163" i="10"/>
  <c r="U163" i="10"/>
  <c r="J166" i="7" s="1"/>
  <c r="P166" i="7" s="1"/>
  <c r="AB163" i="10"/>
  <c r="AD166" i="8" s="1"/>
  <c r="I167" i="10"/>
  <c r="S170" i="6" s="1"/>
  <c r="K167" i="15"/>
  <c r="P167" i="15"/>
  <c r="F168" i="15"/>
  <c r="J168" i="15"/>
  <c r="O168" i="15"/>
  <c r="N169" i="15"/>
  <c r="H170" i="15"/>
  <c r="M170" i="15"/>
  <c r="E171" i="15"/>
  <c r="G171" i="15"/>
  <c r="T171" i="15"/>
  <c r="J173" i="10"/>
  <c r="AI166" i="14"/>
  <c r="E167" i="14"/>
  <c r="W167" i="14"/>
  <c r="X167" i="14" s="1"/>
  <c r="T167" i="14" s="1"/>
  <c r="AH167" i="14"/>
  <c r="R168" i="14"/>
  <c r="AF168" i="14"/>
  <c r="J169" i="14"/>
  <c r="K169" i="14" s="1"/>
  <c r="Q169" i="14"/>
  <c r="AE169" i="14"/>
  <c r="AD170" i="14"/>
  <c r="O171" i="14"/>
  <c r="AC171" i="14"/>
  <c r="AM171" i="14"/>
  <c r="AE172" i="10"/>
  <c r="AI175" i="8" s="1"/>
  <c r="S172" i="15"/>
  <c r="R167" i="14"/>
  <c r="AF167" i="14"/>
  <c r="J168" i="14"/>
  <c r="Q168" i="14"/>
  <c r="AE168" i="14"/>
  <c r="AD169" i="14"/>
  <c r="O170" i="14"/>
  <c r="AC170" i="14"/>
  <c r="I171" i="14"/>
  <c r="N171" i="14"/>
  <c r="AL171" i="14"/>
  <c r="C172" i="10"/>
  <c r="AD166" i="10"/>
  <c r="AG169" i="8" s="1"/>
  <c r="F167" i="10"/>
  <c r="N167" i="10"/>
  <c r="J182" i="12"/>
  <c r="Q170" i="8" s="1"/>
  <c r="R170" i="8" s="1"/>
  <c r="AC167" i="10"/>
  <c r="AF170" i="8" s="1"/>
  <c r="O183" i="12"/>
  <c r="M168" i="10"/>
  <c r="U168" i="10"/>
  <c r="J171" i="7" s="1"/>
  <c r="AB168" i="10"/>
  <c r="AD171" i="8" s="1"/>
  <c r="L169" i="10"/>
  <c r="T169" i="10"/>
  <c r="I172" i="7" s="1"/>
  <c r="AA169" i="10"/>
  <c r="AC172" i="8" s="1"/>
  <c r="K170" i="10"/>
  <c r="Z170" i="10"/>
  <c r="AB173" i="8" s="1"/>
  <c r="J171" i="10"/>
  <c r="R171" i="10"/>
  <c r="G174" i="7" s="1"/>
  <c r="Y171" i="10"/>
  <c r="AA174" i="8" s="1"/>
  <c r="AG171" i="10"/>
  <c r="AK174" i="8" s="1"/>
  <c r="AK172" i="14"/>
  <c r="M167" i="10"/>
  <c r="U167" i="10"/>
  <c r="J170" i="7" s="1"/>
  <c r="P170" i="7" s="1"/>
  <c r="AB167" i="10"/>
  <c r="AD170" i="8" s="1"/>
  <c r="L168" i="10"/>
  <c r="T168" i="10"/>
  <c r="I171" i="7" s="1"/>
  <c r="AA168" i="10"/>
  <c r="AC171" i="8" s="1"/>
  <c r="K169" i="10"/>
  <c r="Z169" i="10"/>
  <c r="AB172" i="8" s="1"/>
  <c r="J170" i="10"/>
  <c r="R170" i="10"/>
  <c r="G173" i="7" s="1"/>
  <c r="Y170" i="10"/>
  <c r="AA173" i="8" s="1"/>
  <c r="I171" i="10"/>
  <c r="S174" i="6" s="1"/>
  <c r="Q171" i="10"/>
  <c r="F174" i="7" s="1"/>
  <c r="L174" i="7" s="1"/>
  <c r="X171" i="10"/>
  <c r="AF171" i="10"/>
  <c r="AJ174" i="8" s="1"/>
  <c r="O173" i="14"/>
  <c r="AC173" i="14"/>
  <c r="C173" i="15"/>
  <c r="B173" i="15"/>
  <c r="R173" i="10"/>
  <c r="G176" i="7" s="1"/>
  <c r="Y173" i="10"/>
  <c r="AA176" i="8" s="1"/>
  <c r="F173" i="14"/>
  <c r="G173" i="14" s="1"/>
  <c r="E173" i="14"/>
  <c r="G173" i="10"/>
  <c r="F173" i="10"/>
  <c r="BE13" i="21"/>
  <c r="BC18" i="21"/>
  <c r="BE18" i="21"/>
  <c r="BD18" i="21"/>
  <c r="BE10" i="21"/>
  <c r="BD10" i="21"/>
  <c r="BC12" i="21"/>
  <c r="BD12" i="21"/>
  <c r="BE3" i="21"/>
  <c r="BA5" i="21"/>
  <c r="BB5" i="21" s="1"/>
  <c r="BC9" i="21"/>
  <c r="BE11" i="21"/>
  <c r="BA13" i="21"/>
  <c r="BB13" i="21" s="1"/>
  <c r="BC17" i="21"/>
  <c r="BE19" i="21"/>
  <c r="BA23" i="21"/>
  <c r="BB23" i="21" s="1"/>
  <c r="BA4" i="21"/>
  <c r="BB4" i="21" s="1"/>
  <c r="BC8" i="21"/>
  <c r="BD9" i="21"/>
  <c r="BA12" i="21"/>
  <c r="BB12" i="21" s="1"/>
  <c r="BC16" i="21"/>
  <c r="BD17" i="21"/>
  <c r="BC21" i="21"/>
  <c r="BE44" i="21"/>
  <c r="BD44" i="21"/>
  <c r="BC44" i="21"/>
  <c r="BD79" i="21"/>
  <c r="BA3" i="21"/>
  <c r="BB3" i="21" s="1"/>
  <c r="BC7" i="21"/>
  <c r="BD8" i="21"/>
  <c r="BA11" i="21"/>
  <c r="BB11" i="21" s="1"/>
  <c r="BC15" i="21"/>
  <c r="BD16" i="21"/>
  <c r="BA20" i="21"/>
  <c r="BB20" i="21" s="1"/>
  <c r="BE23" i="21"/>
  <c r="BD23" i="21"/>
  <c r="BD55" i="21"/>
  <c r="BC6" i="21"/>
  <c r="BD7" i="21"/>
  <c r="BA10" i="21"/>
  <c r="BB10" i="21" s="1"/>
  <c r="BC14" i="21"/>
  <c r="BD15" i="21"/>
  <c r="BA19" i="21"/>
  <c r="BB19" i="21" s="1"/>
  <c r="BD21" i="21"/>
  <c r="BC23" i="21"/>
  <c r="BE33" i="21"/>
  <c r="BC5" i="21"/>
  <c r="BD6" i="21"/>
  <c r="BA9" i="21"/>
  <c r="BB9" i="21" s="1"/>
  <c r="BC13" i="21"/>
  <c r="BD14" i="21"/>
  <c r="BA18" i="21"/>
  <c r="BB18" i="21" s="1"/>
  <c r="BE29" i="21"/>
  <c r="BA30" i="21"/>
  <c r="BB30" i="21" s="1"/>
  <c r="BA32" i="21"/>
  <c r="BB32" i="21" s="1"/>
  <c r="BD32" i="21"/>
  <c r="BC32" i="21"/>
  <c r="BE68" i="21"/>
  <c r="BD68" i="21"/>
  <c r="BC68" i="21"/>
  <c r="BE76" i="21"/>
  <c r="BD76" i="21"/>
  <c r="BC76" i="21"/>
  <c r="BD84" i="21"/>
  <c r="BC84" i="21"/>
  <c r="BC4" i="21"/>
  <c r="BD5" i="21"/>
  <c r="BA8" i="21"/>
  <c r="BB8" i="21" s="1"/>
  <c r="BD13" i="21"/>
  <c r="BA16" i="21"/>
  <c r="BB16" i="21" s="1"/>
  <c r="BA17" i="21"/>
  <c r="BB17" i="21" s="1"/>
  <c r="BC20" i="21"/>
  <c r="BA22" i="21"/>
  <c r="BB22" i="21" s="1"/>
  <c r="BE25" i="21"/>
  <c r="BD28" i="21"/>
  <c r="BC28" i="21"/>
  <c r="BE30" i="21"/>
  <c r="BE32" i="21"/>
  <c r="BE38" i="21"/>
  <c r="BE60" i="21"/>
  <c r="BD60" i="21"/>
  <c r="BC60" i="21"/>
  <c r="BA7" i="21"/>
  <c r="BB7" i="21" s="1"/>
  <c r="BA15" i="21"/>
  <c r="BB15" i="21" s="1"/>
  <c r="BC19" i="21"/>
  <c r="BD24" i="21"/>
  <c r="BC24" i="21"/>
  <c r="BE26" i="21"/>
  <c r="BE22" i="21"/>
  <c r="BE24" i="21"/>
  <c r="BE34" i="21"/>
  <c r="BE52" i="21"/>
  <c r="BD52" i="21"/>
  <c r="BC52" i="21"/>
  <c r="BD71" i="21"/>
  <c r="BD22" i="21"/>
  <c r="BA24" i="21"/>
  <c r="BB24" i="21" s="1"/>
  <c r="BD26" i="21"/>
  <c r="BD30" i="21"/>
  <c r="BA33" i="21"/>
  <c r="BB33" i="21" s="1"/>
  <c r="BD34" i="21"/>
  <c r="BA37" i="21"/>
  <c r="BB37" i="21" s="1"/>
  <c r="BD38" i="21"/>
  <c r="BA41" i="21"/>
  <c r="BB41" i="21" s="1"/>
  <c r="BA49" i="21"/>
  <c r="BB49" i="21" s="1"/>
  <c r="BA57" i="21"/>
  <c r="BB57" i="21" s="1"/>
  <c r="BA65" i="21"/>
  <c r="BB65" i="21" s="1"/>
  <c r="BA73" i="21"/>
  <c r="BB73" i="21" s="1"/>
  <c r="BA81" i="21"/>
  <c r="BB81" i="21" s="1"/>
  <c r="BD87" i="21"/>
  <c r="BE89" i="21"/>
  <c r="BA100" i="21"/>
  <c r="BB100" i="21" s="1"/>
  <c r="BD100" i="21"/>
  <c r="BE100" i="21"/>
  <c r="BC100" i="21"/>
  <c r="BC25" i="21"/>
  <c r="BA28" i="21"/>
  <c r="BB28" i="21" s="1"/>
  <c r="BC29" i="21"/>
  <c r="BC33" i="21"/>
  <c r="BC37" i="21"/>
  <c r="BA46" i="21"/>
  <c r="BB46" i="21" s="1"/>
  <c r="BE47" i="21"/>
  <c r="BA54" i="21"/>
  <c r="BB54" i="21" s="1"/>
  <c r="BE55" i="21"/>
  <c r="BA62" i="21"/>
  <c r="BB62" i="21" s="1"/>
  <c r="BE63" i="21"/>
  <c r="BA70" i="21"/>
  <c r="BB70" i="21" s="1"/>
  <c r="BE71" i="21"/>
  <c r="BA78" i="21"/>
  <c r="BB78" i="21" s="1"/>
  <c r="BE79" i="21"/>
  <c r="BC81" i="21"/>
  <c r="BE91" i="21"/>
  <c r="BC96" i="21"/>
  <c r="BC36" i="21"/>
  <c r="BC40" i="21"/>
  <c r="BE41" i="21"/>
  <c r="BC43" i="21"/>
  <c r="BE49" i="21"/>
  <c r="BC51" i="21"/>
  <c r="BD54" i="21"/>
  <c r="BE57" i="21"/>
  <c r="BC59" i="21"/>
  <c r="BD62" i="21"/>
  <c r="BE65" i="21"/>
  <c r="BC67" i="21"/>
  <c r="BD70" i="21"/>
  <c r="BE73" i="21"/>
  <c r="BA92" i="21"/>
  <c r="BB92" i="21" s="1"/>
  <c r="BD92" i="21"/>
  <c r="BE92" i="21"/>
  <c r="BC92" i="21"/>
  <c r="BE94" i="21"/>
  <c r="BA26" i="21"/>
  <c r="BB26" i="21" s="1"/>
  <c r="BD36" i="21"/>
  <c r="BD40" i="21"/>
  <c r="BD43" i="21"/>
  <c r="BE46" i="21"/>
  <c r="BE78" i="21"/>
  <c r="BC80" i="21"/>
  <c r="BE85" i="21"/>
  <c r="BC88" i="21"/>
  <c r="BE83" i="21"/>
  <c r="BE90" i="21"/>
  <c r="BA97" i="21"/>
  <c r="BB97" i="21" s="1"/>
  <c r="BD97" i="21"/>
  <c r="BE97" i="21"/>
  <c r="BC97" i="21"/>
  <c r="BA21" i="21"/>
  <c r="BB21" i="21" s="1"/>
  <c r="BA25" i="21"/>
  <c r="BB25" i="21" s="1"/>
  <c r="BD27" i="21"/>
  <c r="BD31" i="21"/>
  <c r="BA34" i="21"/>
  <c r="BB34" i="21" s="1"/>
  <c r="BD35" i="21"/>
  <c r="BA38" i="21"/>
  <c r="BB38" i="21" s="1"/>
  <c r="BD39" i="21"/>
  <c r="BC42" i="21"/>
  <c r="BA47" i="21"/>
  <c r="BB47" i="21" s="1"/>
  <c r="BC50" i="21"/>
  <c r="BD53" i="21"/>
  <c r="BA55" i="21"/>
  <c r="BB55" i="21" s="1"/>
  <c r="BC58" i="21"/>
  <c r="BD61" i="21"/>
  <c r="BA63" i="21"/>
  <c r="BB63" i="21" s="1"/>
  <c r="BD69" i="21"/>
  <c r="BA71" i="21"/>
  <c r="BB71" i="21" s="1"/>
  <c r="BA79" i="21"/>
  <c r="BB79" i="21" s="1"/>
  <c r="BE87" i="21"/>
  <c r="BE99" i="21"/>
  <c r="BA29" i="21"/>
  <c r="BB29" i="21" s="1"/>
  <c r="BE31" i="21"/>
  <c r="BD42" i="21"/>
  <c r="BA44" i="21"/>
  <c r="BB44" i="21" s="1"/>
  <c r="BE45" i="21"/>
  <c r="BC47" i="21"/>
  <c r="BD50" i="21"/>
  <c r="BA52" i="21"/>
  <c r="BB52" i="21" s="1"/>
  <c r="BC55" i="21"/>
  <c r="BD58" i="21"/>
  <c r="BA60" i="21"/>
  <c r="BB60" i="21" s="1"/>
  <c r="BC63" i="21"/>
  <c r="BD66" i="21"/>
  <c r="BA68" i="21"/>
  <c r="BB68" i="21" s="1"/>
  <c r="BC71" i="21"/>
  <c r="BD74" i="21"/>
  <c r="BA76" i="21"/>
  <c r="BB76" i="21" s="1"/>
  <c r="BC79" i="21"/>
  <c r="BD82" i="21"/>
  <c r="BE84" i="21"/>
  <c r="BA84" i="21"/>
  <c r="BB84" i="21" s="1"/>
  <c r="BA85" i="21"/>
  <c r="BB85" i="21" s="1"/>
  <c r="BA86" i="21"/>
  <c r="BB86" i="21" s="1"/>
  <c r="BA87" i="21"/>
  <c r="BB87" i="21" s="1"/>
  <c r="BA88" i="21"/>
  <c r="BB88" i="21" s="1"/>
  <c r="BA89" i="21"/>
  <c r="BB89" i="21" s="1"/>
  <c r="BA90" i="21"/>
  <c r="BB90" i="21" s="1"/>
  <c r="BA98" i="21"/>
  <c r="BB98" i="21" s="1"/>
  <c r="BD98" i="21"/>
  <c r="BA103" i="21"/>
  <c r="BB103" i="21" s="1"/>
  <c r="BD103" i="21"/>
  <c r="BC103" i="21"/>
  <c r="BA105" i="21"/>
  <c r="BB105" i="21" s="1"/>
  <c r="BD105" i="21"/>
  <c r="BC105" i="21"/>
  <c r="BA107" i="21"/>
  <c r="BB107" i="21" s="1"/>
  <c r="BD107" i="21"/>
  <c r="BC107" i="21"/>
  <c r="BA109" i="21"/>
  <c r="BB109" i="21" s="1"/>
  <c r="BD109" i="21"/>
  <c r="BC109" i="21"/>
  <c r="BA111" i="21"/>
  <c r="BB111" i="21" s="1"/>
  <c r="BD111" i="21"/>
  <c r="BC111" i="21"/>
  <c r="BA113" i="21"/>
  <c r="BB113" i="21" s="1"/>
  <c r="BD113" i="21"/>
  <c r="BC113" i="21"/>
  <c r="BA115" i="21"/>
  <c r="BB115" i="21" s="1"/>
  <c r="BD115" i="21"/>
  <c r="BC115" i="21"/>
  <c r="BA117" i="21"/>
  <c r="BB117" i="21" s="1"/>
  <c r="BD117" i="21"/>
  <c r="BC117" i="21"/>
  <c r="BA119" i="21"/>
  <c r="BB119" i="21" s="1"/>
  <c r="BD119" i="21"/>
  <c r="BC119" i="21"/>
  <c r="BA121" i="21"/>
  <c r="BB121" i="21" s="1"/>
  <c r="BD121" i="21"/>
  <c r="BC121" i="21"/>
  <c r="BA123" i="21"/>
  <c r="BB123" i="21" s="1"/>
  <c r="BD123" i="21"/>
  <c r="BC123" i="21"/>
  <c r="BA125" i="21"/>
  <c r="BB125" i="21" s="1"/>
  <c r="BD125" i="21"/>
  <c r="BC125" i="21"/>
  <c r="BA127" i="21"/>
  <c r="BB127" i="21" s="1"/>
  <c r="BD127" i="21"/>
  <c r="BC127" i="21"/>
  <c r="BA129" i="21"/>
  <c r="BB129" i="21" s="1"/>
  <c r="BD129" i="21"/>
  <c r="BC129" i="21"/>
  <c r="BA131" i="21"/>
  <c r="BB131" i="21" s="1"/>
  <c r="BD131" i="21"/>
  <c r="BC131" i="21"/>
  <c r="BA133" i="21"/>
  <c r="BB133" i="21" s="1"/>
  <c r="BD133" i="21"/>
  <c r="BC133" i="21"/>
  <c r="BA135" i="21"/>
  <c r="BB135" i="21" s="1"/>
  <c r="BD135" i="21"/>
  <c r="BC135" i="21"/>
  <c r="BA137" i="21"/>
  <c r="BB137" i="21" s="1"/>
  <c r="BD137" i="21"/>
  <c r="BC137" i="21"/>
  <c r="BA139" i="21"/>
  <c r="BB139" i="21" s="1"/>
  <c r="BD139" i="21"/>
  <c r="BC139" i="21"/>
  <c r="BA141" i="21"/>
  <c r="BB141" i="21" s="1"/>
  <c r="BD141" i="21"/>
  <c r="BC141" i="21"/>
  <c r="BA143" i="21"/>
  <c r="BB143" i="21" s="1"/>
  <c r="BD143" i="21"/>
  <c r="BC143" i="21"/>
  <c r="BA145" i="21"/>
  <c r="BB145" i="21" s="1"/>
  <c r="BD145" i="21"/>
  <c r="BC145" i="21"/>
  <c r="BA147" i="21"/>
  <c r="BB147" i="21" s="1"/>
  <c r="BD147" i="21"/>
  <c r="BC147" i="21"/>
  <c r="BA149" i="21"/>
  <c r="BB149" i="21" s="1"/>
  <c r="BD149" i="21"/>
  <c r="BC149" i="21"/>
  <c r="BA151" i="21"/>
  <c r="BB151" i="21" s="1"/>
  <c r="BD151" i="21"/>
  <c r="BC151" i="21"/>
  <c r="BA153" i="21"/>
  <c r="BB153" i="21" s="1"/>
  <c r="BD153" i="21"/>
  <c r="BC153" i="21"/>
  <c r="BA155" i="21"/>
  <c r="BB155" i="21" s="1"/>
  <c r="BD155" i="21"/>
  <c r="BC155" i="21"/>
  <c r="BA157" i="21"/>
  <c r="BB157" i="21" s="1"/>
  <c r="BD157" i="21"/>
  <c r="BC157" i="21"/>
  <c r="BE157" i="21"/>
  <c r="BC160" i="21"/>
  <c r="BD164" i="21"/>
  <c r="BC164" i="21"/>
  <c r="BD168" i="21"/>
  <c r="BC168" i="21"/>
  <c r="BD172" i="21"/>
  <c r="BC172" i="21"/>
  <c r="BD176" i="21"/>
  <c r="BC176" i="21"/>
  <c r="BD180" i="21"/>
  <c r="BC180" i="21"/>
  <c r="BA95" i="21"/>
  <c r="BB95" i="21" s="1"/>
  <c r="BD95" i="21"/>
  <c r="BA94" i="21"/>
  <c r="BB94" i="21" s="1"/>
  <c r="BD94" i="21"/>
  <c r="BA102" i="21"/>
  <c r="BB102" i="21" s="1"/>
  <c r="BD102" i="21"/>
  <c r="BC102" i="21"/>
  <c r="BA104" i="21"/>
  <c r="BB104" i="21" s="1"/>
  <c r="BD104" i="21"/>
  <c r="BC104" i="21"/>
  <c r="BA106" i="21"/>
  <c r="BB106" i="21" s="1"/>
  <c r="BD106" i="21"/>
  <c r="BC106" i="21"/>
  <c r="BA108" i="21"/>
  <c r="BB108" i="21" s="1"/>
  <c r="BD108" i="21"/>
  <c r="BC108" i="21"/>
  <c r="BA110" i="21"/>
  <c r="BB110" i="21" s="1"/>
  <c r="BD110" i="21"/>
  <c r="BC110" i="21"/>
  <c r="BA112" i="21"/>
  <c r="BB112" i="21" s="1"/>
  <c r="BD112" i="21"/>
  <c r="BC112" i="21"/>
  <c r="BA114" i="21"/>
  <c r="BB114" i="21" s="1"/>
  <c r="BD114" i="21"/>
  <c r="BC114" i="21"/>
  <c r="BA116" i="21"/>
  <c r="BB116" i="21" s="1"/>
  <c r="BD116" i="21"/>
  <c r="BC116" i="21"/>
  <c r="BA118" i="21"/>
  <c r="BB118" i="21" s="1"/>
  <c r="BD118" i="21"/>
  <c r="BC118" i="21"/>
  <c r="BA120" i="21"/>
  <c r="BB120" i="21" s="1"/>
  <c r="BD120" i="21"/>
  <c r="BC120" i="21"/>
  <c r="BA122" i="21"/>
  <c r="BB122" i="21" s="1"/>
  <c r="BD122" i="21"/>
  <c r="BC122" i="21"/>
  <c r="BA124" i="21"/>
  <c r="BB124" i="21" s="1"/>
  <c r="BD124" i="21"/>
  <c r="BC124" i="21"/>
  <c r="BA126" i="21"/>
  <c r="BB126" i="21" s="1"/>
  <c r="BD126" i="21"/>
  <c r="BC126" i="21"/>
  <c r="BA128" i="21"/>
  <c r="BB128" i="21" s="1"/>
  <c r="BD128" i="21"/>
  <c r="BC128" i="21"/>
  <c r="BA130" i="21"/>
  <c r="BB130" i="21" s="1"/>
  <c r="BD130" i="21"/>
  <c r="BC130" i="21"/>
  <c r="BA132" i="21"/>
  <c r="BB132" i="21" s="1"/>
  <c r="BD132" i="21"/>
  <c r="BC132" i="21"/>
  <c r="BA134" i="21"/>
  <c r="BB134" i="21" s="1"/>
  <c r="BD134" i="21"/>
  <c r="BC134" i="21"/>
  <c r="BA136" i="21"/>
  <c r="BB136" i="21" s="1"/>
  <c r="BD136" i="21"/>
  <c r="BC136" i="21"/>
  <c r="BA138" i="21"/>
  <c r="BB138" i="21" s="1"/>
  <c r="BD138" i="21"/>
  <c r="BC138" i="21"/>
  <c r="BA140" i="21"/>
  <c r="BB140" i="21" s="1"/>
  <c r="BD140" i="21"/>
  <c r="BC140" i="21"/>
  <c r="BA142" i="21"/>
  <c r="BB142" i="21" s="1"/>
  <c r="BD142" i="21"/>
  <c r="BC142" i="21"/>
  <c r="BA144" i="21"/>
  <c r="BB144" i="21" s="1"/>
  <c r="BD144" i="21"/>
  <c r="BC144" i="21"/>
  <c r="BA146" i="21"/>
  <c r="BB146" i="21" s="1"/>
  <c r="BD146" i="21"/>
  <c r="BC146" i="21"/>
  <c r="BA148" i="21"/>
  <c r="BB148" i="21" s="1"/>
  <c r="BD148" i="21"/>
  <c r="BC148" i="21"/>
  <c r="BA150" i="21"/>
  <c r="BB150" i="21" s="1"/>
  <c r="BD150" i="21"/>
  <c r="BC150" i="21"/>
  <c r="BA152" i="21"/>
  <c r="BB152" i="21" s="1"/>
  <c r="BD152" i="21"/>
  <c r="BC152" i="21"/>
  <c r="BA154" i="21"/>
  <c r="BB154" i="21" s="1"/>
  <c r="BD154" i="21"/>
  <c r="BC154" i="21"/>
  <c r="BA156" i="21"/>
  <c r="BB156" i="21" s="1"/>
  <c r="BD156" i="21"/>
  <c r="BC156" i="21"/>
  <c r="BD161" i="21"/>
  <c r="BD165" i="21"/>
  <c r="BD169" i="21"/>
  <c r="BD173" i="21"/>
  <c r="BD177" i="21"/>
  <c r="BD181" i="21"/>
  <c r="BA91" i="21"/>
  <c r="BB91" i="21" s="1"/>
  <c r="BD91" i="21"/>
  <c r="BE95" i="21"/>
  <c r="BA99" i="21"/>
  <c r="BB99" i="21" s="1"/>
  <c r="BD99" i="21"/>
  <c r="BE158" i="21"/>
  <c r="BD158" i="21"/>
  <c r="BC158" i="21"/>
  <c r="BD160" i="21"/>
  <c r="BE190" i="21"/>
  <c r="BC190" i="21"/>
  <c r="BA96" i="21"/>
  <c r="BB96" i="21" s="1"/>
  <c r="BD96" i="21"/>
  <c r="BE188" i="21"/>
  <c r="BA93" i="21"/>
  <c r="BB93" i="21" s="1"/>
  <c r="BD93" i="21"/>
  <c r="BC94" i="21"/>
  <c r="BA101" i="21"/>
  <c r="BB101" i="21" s="1"/>
  <c r="BD101" i="21"/>
  <c r="BE102" i="21"/>
  <c r="BE104" i="21"/>
  <c r="BE106" i="21"/>
  <c r="BE108" i="21"/>
  <c r="BE110" i="21"/>
  <c r="BE112" i="21"/>
  <c r="BE114" i="21"/>
  <c r="BE116" i="21"/>
  <c r="BE118" i="21"/>
  <c r="BE120" i="21"/>
  <c r="BE122" i="21"/>
  <c r="BA161" i="21"/>
  <c r="BB161" i="21" s="1"/>
  <c r="BA165" i="21"/>
  <c r="BB165" i="21" s="1"/>
  <c r="BA169" i="21"/>
  <c r="BB169" i="21" s="1"/>
  <c r="BA173" i="21"/>
  <c r="BB173" i="21" s="1"/>
  <c r="BA177" i="21"/>
  <c r="BB177" i="21" s="1"/>
  <c r="BA181" i="21"/>
  <c r="BB181" i="21" s="1"/>
  <c r="BD184" i="21"/>
  <c r="BC184" i="21"/>
  <c r="BE161" i="21"/>
  <c r="BE165" i="21"/>
  <c r="BE169" i="21"/>
  <c r="BE173" i="21"/>
  <c r="BE177" i="21"/>
  <c r="BE181" i="21"/>
  <c r="BE185" i="21"/>
  <c r="BD189" i="21"/>
  <c r="BA158" i="21"/>
  <c r="BB158" i="21" s="1"/>
  <c r="BA162" i="21"/>
  <c r="BB162" i="21" s="1"/>
  <c r="BA166" i="21"/>
  <c r="BB166" i="21" s="1"/>
  <c r="BA170" i="21"/>
  <c r="BB170" i="21" s="1"/>
  <c r="BA174" i="21"/>
  <c r="BB174" i="21" s="1"/>
  <c r="BA178" i="21"/>
  <c r="BB178" i="21" s="1"/>
  <c r="BA182" i="21"/>
  <c r="BB182" i="21" s="1"/>
  <c r="BA186" i="21"/>
  <c r="BB186" i="21" s="1"/>
  <c r="BE193" i="21"/>
  <c r="BC193" i="21"/>
  <c r="BA185" i="21"/>
  <c r="BB185" i="21" s="1"/>
  <c r="BD188" i="21"/>
  <c r="BC182" i="21"/>
  <c r="BD193" i="21"/>
  <c r="BA160" i="21"/>
  <c r="BB160" i="21" s="1"/>
  <c r="BD162" i="21"/>
  <c r="BA164" i="21"/>
  <c r="BB164" i="21" s="1"/>
  <c r="BD166" i="21"/>
  <c r="BA168" i="21"/>
  <c r="BB168" i="21" s="1"/>
  <c r="BD170" i="21"/>
  <c r="BA172" i="21"/>
  <c r="BB172" i="21" s="1"/>
  <c r="BD174" i="21"/>
  <c r="BA176" i="21"/>
  <c r="BB176" i="21" s="1"/>
  <c r="BD178" i="21"/>
  <c r="BA180" i="21"/>
  <c r="BB180" i="21" s="1"/>
  <c r="BD182" i="21"/>
  <c r="BA184" i="21"/>
  <c r="BB184" i="21" s="1"/>
  <c r="BD190" i="21"/>
  <c r="BC169" i="21"/>
  <c r="BC173" i="21"/>
  <c r="BC177" i="21"/>
  <c r="BC181" i="21"/>
  <c r="BC185" i="21"/>
  <c r="BD186" i="21"/>
  <c r="BD187" i="21"/>
  <c r="BC188" i="21"/>
  <c r="BA159" i="21"/>
  <c r="BB159" i="21" s="1"/>
  <c r="BA163" i="21"/>
  <c r="BB163" i="21" s="1"/>
  <c r="BA167" i="21"/>
  <c r="BB167" i="21" s="1"/>
  <c r="BA171" i="21"/>
  <c r="BB171" i="21" s="1"/>
  <c r="BA175" i="21"/>
  <c r="BB175" i="21" s="1"/>
  <c r="BA179" i="21"/>
  <c r="BB179" i="21" s="1"/>
  <c r="BA183" i="21"/>
  <c r="BB183" i="21" s="1"/>
  <c r="BD192" i="21"/>
  <c r="BA187" i="21"/>
  <c r="BB187" i="21" s="1"/>
  <c r="BA188" i="21"/>
  <c r="BB188" i="21" s="1"/>
  <c r="BA189" i="21"/>
  <c r="BB189" i="21" s="1"/>
  <c r="BA190" i="21"/>
  <c r="BB190" i="21" s="1"/>
  <c r="BA191" i="21"/>
  <c r="BB191" i="21" s="1"/>
  <c r="BA192" i="21"/>
  <c r="BB192" i="21" s="1"/>
  <c r="BA193" i="21"/>
  <c r="BB193" i="21" s="1"/>
  <c r="AH39" i="8" l="1"/>
  <c r="K159" i="8"/>
  <c r="T16" i="6"/>
  <c r="U16" i="6" s="1"/>
  <c r="V16" i="6" s="1"/>
  <c r="AN10" i="14"/>
  <c r="O125" i="8"/>
  <c r="O43" i="8"/>
  <c r="N21" i="8"/>
  <c r="H9" i="8"/>
  <c r="W48" i="8"/>
  <c r="W44" i="8"/>
  <c r="H171" i="8"/>
  <c r="K155" i="8"/>
  <c r="W51" i="8"/>
  <c r="W13" i="8"/>
  <c r="N73" i="8"/>
  <c r="W176" i="8"/>
  <c r="W94" i="8"/>
  <c r="K148" i="8"/>
  <c r="H168" i="8"/>
  <c r="O168" i="8" s="1"/>
  <c r="K156" i="8"/>
  <c r="O156" i="8" s="1"/>
  <c r="AH75" i="8"/>
  <c r="AM75" i="8" s="1"/>
  <c r="AN75" i="8" s="1"/>
  <c r="T74" i="3" s="1"/>
  <c r="K168" i="14"/>
  <c r="AJ63" i="14"/>
  <c r="M52" i="7"/>
  <c r="P52" i="7"/>
  <c r="M15" i="14"/>
  <c r="W159" i="8"/>
  <c r="W18" i="8"/>
  <c r="K65" i="8"/>
  <c r="O65" i="8" s="1"/>
  <c r="O28" i="8"/>
  <c r="N30" i="8"/>
  <c r="H119" i="8"/>
  <c r="K105" i="8"/>
  <c r="H16" i="8"/>
  <c r="H59" i="8"/>
  <c r="K40" i="8"/>
  <c r="K171" i="8"/>
  <c r="K173" i="8"/>
  <c r="W15" i="8"/>
  <c r="O12" i="7"/>
  <c r="N86" i="8"/>
  <c r="O86" i="8" s="1"/>
  <c r="N114" i="8"/>
  <c r="H131" i="8"/>
  <c r="K98" i="8"/>
  <c r="O98" i="8" s="1"/>
  <c r="N71" i="8"/>
  <c r="N56" i="8"/>
  <c r="H76" i="8"/>
  <c r="K34" i="8"/>
  <c r="M39" i="14"/>
  <c r="G35" i="14"/>
  <c r="K20" i="14"/>
  <c r="K131" i="8"/>
  <c r="O131" i="8" s="1"/>
  <c r="K67" i="8"/>
  <c r="O67" i="8" s="1"/>
  <c r="O45" i="8"/>
  <c r="K121" i="8"/>
  <c r="O23" i="8"/>
  <c r="K85" i="8"/>
  <c r="K125" i="8"/>
  <c r="W9" i="8"/>
  <c r="N75" i="8"/>
  <c r="N48" i="8"/>
  <c r="O48" i="8" s="1"/>
  <c r="W11" i="8"/>
  <c r="K147" i="8"/>
  <c r="W16" i="8"/>
  <c r="K95" i="8"/>
  <c r="W31" i="8"/>
  <c r="W171" i="8"/>
  <c r="N15" i="8"/>
  <c r="W33" i="8"/>
  <c r="K73" i="8"/>
  <c r="K69" i="8"/>
  <c r="N172" i="8"/>
  <c r="O172" i="8" s="1"/>
  <c r="H150" i="8"/>
  <c r="O150" i="8" s="1"/>
  <c r="H138" i="8"/>
  <c r="K45" i="8"/>
  <c r="AH152" i="8"/>
  <c r="M131" i="7"/>
  <c r="L139" i="7"/>
  <c r="AH121" i="8"/>
  <c r="G95" i="14"/>
  <c r="AJ72" i="14"/>
  <c r="G59" i="14"/>
  <c r="AH66" i="8"/>
  <c r="W26" i="8"/>
  <c r="W125" i="8"/>
  <c r="W38" i="8"/>
  <c r="W147" i="8"/>
  <c r="W95" i="8"/>
  <c r="O114" i="8"/>
  <c r="K117" i="8"/>
  <c r="N13" i="8"/>
  <c r="N170" i="8"/>
  <c r="O170" i="8" s="1"/>
  <c r="X170" i="8" s="1"/>
  <c r="S169" i="3" s="1"/>
  <c r="W150" i="8"/>
  <c r="K144" i="8"/>
  <c r="O144" i="8" s="1"/>
  <c r="X144" i="8" s="1"/>
  <c r="S143" i="3" s="1"/>
  <c r="H164" i="8"/>
  <c r="O164" i="8" s="1"/>
  <c r="H148" i="8"/>
  <c r="O148" i="8" s="1"/>
  <c r="X148" i="8" s="1"/>
  <c r="S147" i="3" s="1"/>
  <c r="N142" i="8"/>
  <c r="O142" i="8" s="1"/>
  <c r="H166" i="8"/>
  <c r="H52" i="8"/>
  <c r="O52" i="8" s="1"/>
  <c r="X52" i="8" s="1"/>
  <c r="S51" i="3" s="1"/>
  <c r="P124" i="7"/>
  <c r="O34" i="8"/>
  <c r="X34" i="8" s="1"/>
  <c r="S33" i="3" s="1"/>
  <c r="O160" i="8"/>
  <c r="O96" i="8"/>
  <c r="O110" i="8"/>
  <c r="W62" i="8"/>
  <c r="H60" i="8"/>
  <c r="O60" i="8" s="1"/>
  <c r="H24" i="8"/>
  <c r="M116" i="7"/>
  <c r="M162" i="7"/>
  <c r="AH105" i="8"/>
  <c r="AJ80" i="14"/>
  <c r="AG64" i="14"/>
  <c r="AJ78" i="14"/>
  <c r="AH56" i="8"/>
  <c r="AG31" i="14"/>
  <c r="M23" i="14"/>
  <c r="W175" i="8"/>
  <c r="K109" i="8"/>
  <c r="K71" i="8"/>
  <c r="O71" i="8" s="1"/>
  <c r="O66" i="8"/>
  <c r="W42" i="8"/>
  <c r="K27" i="8"/>
  <c r="O27" i="8" s="1"/>
  <c r="O14" i="8"/>
  <c r="O64" i="8"/>
  <c r="W21" i="8"/>
  <c r="K93" i="8"/>
  <c r="N117" i="8"/>
  <c r="K51" i="8"/>
  <c r="O51" i="8" s="1"/>
  <c r="N151" i="8"/>
  <c r="K123" i="8"/>
  <c r="W36" i="8"/>
  <c r="H13" i="8"/>
  <c r="O76" i="8"/>
  <c r="K154" i="8"/>
  <c r="O154" i="8" s="1"/>
  <c r="N102" i="8"/>
  <c r="O102" i="8" s="1"/>
  <c r="X102" i="8" s="1"/>
  <c r="S101" i="3" s="1"/>
  <c r="H78" i="8"/>
  <c r="O78" i="8" s="1"/>
  <c r="X78" i="8" s="1"/>
  <c r="S77" i="3" s="1"/>
  <c r="H22" i="8"/>
  <c r="H56" i="8"/>
  <c r="K15" i="8"/>
  <c r="L123" i="14"/>
  <c r="M148" i="7"/>
  <c r="AN76" i="14"/>
  <c r="K171" i="14"/>
  <c r="P162" i="7"/>
  <c r="AL128" i="8"/>
  <c r="AH98" i="8"/>
  <c r="O24" i="8"/>
  <c r="W71" i="8"/>
  <c r="O74" i="8"/>
  <c r="N38" i="8"/>
  <c r="W30" i="8"/>
  <c r="O21" i="8"/>
  <c r="W93" i="8"/>
  <c r="W39" i="8"/>
  <c r="N49" i="8"/>
  <c r="O138" i="8"/>
  <c r="O69" i="8"/>
  <c r="O162" i="8"/>
  <c r="N154" i="8"/>
  <c r="H101" i="8"/>
  <c r="H100" i="8"/>
  <c r="O100" i="8" s="1"/>
  <c r="W76" i="8"/>
  <c r="K60" i="8"/>
  <c r="L116" i="7"/>
  <c r="K125" i="14"/>
  <c r="L125" i="14" s="1"/>
  <c r="M105" i="7"/>
  <c r="M92" i="14"/>
  <c r="P57" i="7"/>
  <c r="M57" i="7"/>
  <c r="AH26" i="8"/>
  <c r="L52" i="7"/>
  <c r="O166" i="8"/>
  <c r="O57" i="8"/>
  <c r="W14" i="8"/>
  <c r="O70" i="8"/>
  <c r="H88" i="8"/>
  <c r="O88" i="8" s="1"/>
  <c r="N98" i="8"/>
  <c r="N141" i="8"/>
  <c r="W78" i="8"/>
  <c r="N169" i="8"/>
  <c r="K56" i="8"/>
  <c r="N68" i="8"/>
  <c r="O68" i="8" s="1"/>
  <c r="X45" i="8"/>
  <c r="S44" i="3" s="1"/>
  <c r="Q96" i="8"/>
  <c r="R96" i="8" s="1"/>
  <c r="X96" i="8" s="1"/>
  <c r="S95" i="3" s="1"/>
  <c r="Q97" i="8"/>
  <c r="R97" i="8" s="1"/>
  <c r="Q95" i="8"/>
  <c r="R95" i="8" s="1"/>
  <c r="Q71" i="8"/>
  <c r="Q72" i="8"/>
  <c r="R72" i="8" s="1"/>
  <c r="Q73" i="8"/>
  <c r="R73" i="8" s="1"/>
  <c r="X138" i="8"/>
  <c r="S137" i="3" s="1"/>
  <c r="Q104" i="8"/>
  <c r="R104" i="8" s="1"/>
  <c r="X104" i="8" s="1"/>
  <c r="S103" i="3" s="1"/>
  <c r="Q106" i="8"/>
  <c r="R106" i="8" s="1"/>
  <c r="X106" i="8" s="1"/>
  <c r="S105" i="3" s="1"/>
  <c r="Q107" i="8"/>
  <c r="R107" i="8" s="1"/>
  <c r="Q105" i="8"/>
  <c r="R105" i="8" s="1"/>
  <c r="Q166" i="8"/>
  <c r="R166" i="8" s="1"/>
  <c r="X166" i="8" s="1"/>
  <c r="S165" i="3" s="1"/>
  <c r="Q162" i="8"/>
  <c r="R162" i="8" s="1"/>
  <c r="X162" i="8" s="1"/>
  <c r="S161" i="3" s="1"/>
  <c r="Q163" i="8"/>
  <c r="Q164" i="8"/>
  <c r="R164" i="8" s="1"/>
  <c r="Q165" i="8"/>
  <c r="R165" i="8" s="1"/>
  <c r="X24" i="8"/>
  <c r="S23" i="3" s="1"/>
  <c r="Q92" i="8"/>
  <c r="R92" i="8" s="1"/>
  <c r="X92" i="8" s="1"/>
  <c r="S91" i="3" s="1"/>
  <c r="Q94" i="8"/>
  <c r="R94" i="8" s="1"/>
  <c r="X94" i="8" s="1"/>
  <c r="S93" i="3" s="1"/>
  <c r="Q93" i="8"/>
  <c r="R93" i="8" s="1"/>
  <c r="Q90" i="8"/>
  <c r="R90" i="8" s="1"/>
  <c r="X90" i="8" s="1"/>
  <c r="S89" i="3" s="1"/>
  <c r="Q91" i="8"/>
  <c r="R91" i="8" s="1"/>
  <c r="Q79" i="8"/>
  <c r="Q80" i="8"/>
  <c r="R80" i="8" s="1"/>
  <c r="Q81" i="8"/>
  <c r="X23" i="8"/>
  <c r="S22" i="3" s="1"/>
  <c r="Q116" i="8"/>
  <c r="R116" i="8" s="1"/>
  <c r="X116" i="8" s="1"/>
  <c r="S115" i="3" s="1"/>
  <c r="Q114" i="8"/>
  <c r="R114" i="8" s="1"/>
  <c r="Q115" i="8"/>
  <c r="Q157" i="8"/>
  <c r="Q158" i="8"/>
  <c r="R158" i="8" s="1"/>
  <c r="X158" i="8" s="1"/>
  <c r="S157" i="3" s="1"/>
  <c r="Q156" i="8"/>
  <c r="R156" i="8" s="1"/>
  <c r="F176" i="6"/>
  <c r="G176" i="6"/>
  <c r="H176" i="6" s="1"/>
  <c r="J195" i="12"/>
  <c r="Q176" i="8" s="1"/>
  <c r="R176" i="8" s="1"/>
  <c r="X176" i="8" s="1"/>
  <c r="S175" i="3" s="1"/>
  <c r="W173" i="14"/>
  <c r="X173" i="14" s="1"/>
  <c r="T173" i="14" s="1"/>
  <c r="K171" i="10"/>
  <c r="T170" i="10"/>
  <c r="I173" i="7" s="1"/>
  <c r="Q170" i="14"/>
  <c r="J170" i="15"/>
  <c r="L162" i="15"/>
  <c r="AA162" i="14"/>
  <c r="AF162" i="14"/>
  <c r="P162" i="15"/>
  <c r="AB162" i="10"/>
  <c r="AD165" i="8" s="1"/>
  <c r="AL162" i="14"/>
  <c r="AN162" i="14" s="1"/>
  <c r="AF162" i="10"/>
  <c r="AJ165" i="8" s="1"/>
  <c r="T162" i="15"/>
  <c r="M164" i="10"/>
  <c r="AD164" i="14"/>
  <c r="N164" i="15"/>
  <c r="Z164" i="10"/>
  <c r="AB167" i="8" s="1"/>
  <c r="AI164" i="14"/>
  <c r="AD164" i="10"/>
  <c r="AG167" i="8" s="1"/>
  <c r="R164" i="15"/>
  <c r="V161" i="10"/>
  <c r="Y164" i="8"/>
  <c r="Z164" i="8" s="1"/>
  <c r="N165" i="15"/>
  <c r="Z165" i="10"/>
  <c r="AB168" i="8" s="1"/>
  <c r="AD165" i="14"/>
  <c r="X165" i="10"/>
  <c r="R165" i="14"/>
  <c r="U165" i="10"/>
  <c r="J168" i="7" s="1"/>
  <c r="K165" i="15"/>
  <c r="C164" i="7"/>
  <c r="N164" i="7" s="1"/>
  <c r="C163" i="3"/>
  <c r="C164" i="6"/>
  <c r="C164" i="8"/>
  <c r="AC158" i="10"/>
  <c r="AF161" i="8" s="1"/>
  <c r="Q158" i="15"/>
  <c r="AH158" i="14"/>
  <c r="T156" i="15"/>
  <c r="AF156" i="10"/>
  <c r="AJ159" i="8" s="1"/>
  <c r="AL156" i="14"/>
  <c r="C156" i="15"/>
  <c r="G156" i="10"/>
  <c r="F156" i="14"/>
  <c r="Q158" i="14"/>
  <c r="J158" i="15"/>
  <c r="T158" i="10"/>
  <c r="I161" i="7" s="1"/>
  <c r="O161" i="7" s="1"/>
  <c r="X158" i="10"/>
  <c r="F155" i="10"/>
  <c r="E155" i="14"/>
  <c r="B155" i="15"/>
  <c r="C158" i="8"/>
  <c r="C158" i="7"/>
  <c r="C158" i="6"/>
  <c r="C157" i="3"/>
  <c r="W160" i="10"/>
  <c r="AK160" i="14"/>
  <c r="S160" i="15"/>
  <c r="AE160" i="10"/>
  <c r="AI163" i="8" s="1"/>
  <c r="AD160" i="14"/>
  <c r="N160" i="15"/>
  <c r="Z160" i="10"/>
  <c r="AB163" i="8" s="1"/>
  <c r="AD156" i="10"/>
  <c r="AG159" i="8" s="1"/>
  <c r="AI156" i="14"/>
  <c r="R156" i="15"/>
  <c r="AD156" i="14"/>
  <c r="N156" i="15"/>
  <c r="Z156" i="10"/>
  <c r="AB159" i="8" s="1"/>
  <c r="T151" i="15"/>
  <c r="AF151" i="10"/>
  <c r="AJ154" i="8" s="1"/>
  <c r="AL151" i="14"/>
  <c r="C154" i="7"/>
  <c r="M154" i="7" s="1"/>
  <c r="C153" i="3"/>
  <c r="C154" i="6"/>
  <c r="C154" i="8"/>
  <c r="F152" i="6"/>
  <c r="G152" i="6"/>
  <c r="H152" i="6" s="1"/>
  <c r="I152" i="6" s="1"/>
  <c r="Z152" i="10"/>
  <c r="AB155" i="8" s="1"/>
  <c r="N152" i="15"/>
  <c r="AD152" i="14"/>
  <c r="AC152" i="14"/>
  <c r="Y152" i="10"/>
  <c r="AA155" i="8" s="1"/>
  <c r="M152" i="15"/>
  <c r="L154" i="7"/>
  <c r="N150" i="14"/>
  <c r="G150" i="15"/>
  <c r="Q150" i="10"/>
  <c r="F153" i="7" s="1"/>
  <c r="K157" i="10"/>
  <c r="G157" i="10"/>
  <c r="C157" i="15"/>
  <c r="F157" i="14"/>
  <c r="L157" i="10"/>
  <c r="J157" i="14"/>
  <c r="F157" i="15"/>
  <c r="Z153" i="10"/>
  <c r="AB156" i="8" s="1"/>
  <c r="N153" i="15"/>
  <c r="AD153" i="14"/>
  <c r="J153" i="14"/>
  <c r="F153" i="15"/>
  <c r="L153" i="10"/>
  <c r="AL153" i="14"/>
  <c r="T153" i="15"/>
  <c r="AF153" i="10"/>
  <c r="AJ156" i="8" s="1"/>
  <c r="AE146" i="10"/>
  <c r="AI149" i="8" s="1"/>
  <c r="S146" i="15"/>
  <c r="AK146" i="14"/>
  <c r="AN151" i="14"/>
  <c r="L152" i="10"/>
  <c r="F152" i="15"/>
  <c r="J152" i="14"/>
  <c r="H150" i="14"/>
  <c r="D150" i="15"/>
  <c r="H150" i="10"/>
  <c r="T149" i="10"/>
  <c r="I152" i="7" s="1"/>
  <c r="Q149" i="14"/>
  <c r="J149" i="15"/>
  <c r="AL146" i="14"/>
  <c r="AF146" i="10"/>
  <c r="AJ149" i="8" s="1"/>
  <c r="T146" i="15"/>
  <c r="O150" i="10"/>
  <c r="S149" i="10"/>
  <c r="H152" i="7" s="1"/>
  <c r="AF146" i="14"/>
  <c r="AB146" i="10"/>
  <c r="AD149" i="8" s="1"/>
  <c r="P146" i="15"/>
  <c r="O144" i="14"/>
  <c r="H144" i="15"/>
  <c r="R144" i="10"/>
  <c r="G147" i="7" s="1"/>
  <c r="K144" i="10"/>
  <c r="P148" i="10"/>
  <c r="D143" i="15"/>
  <c r="H143" i="14"/>
  <c r="L143" i="14" s="1"/>
  <c r="H143" i="10"/>
  <c r="AE142" i="14"/>
  <c r="O142" i="15"/>
  <c r="AA142" i="10"/>
  <c r="AC145" i="8" s="1"/>
  <c r="E140" i="14"/>
  <c r="B140" i="15"/>
  <c r="F140" i="10"/>
  <c r="AB144" i="10"/>
  <c r="AD147" i="8" s="1"/>
  <c r="P144" i="15"/>
  <c r="AF144" i="14"/>
  <c r="W139" i="10"/>
  <c r="O144" i="10"/>
  <c r="W146" i="6"/>
  <c r="H140" i="10"/>
  <c r="H140" i="14"/>
  <c r="D140" i="15"/>
  <c r="O148" i="10"/>
  <c r="N148" i="10"/>
  <c r="U148" i="10"/>
  <c r="J151" i="7" s="1"/>
  <c r="K148" i="15"/>
  <c r="R148" i="14"/>
  <c r="M144" i="10"/>
  <c r="AD143" i="14"/>
  <c r="N143" i="15"/>
  <c r="Z143" i="10"/>
  <c r="AB146" i="8" s="1"/>
  <c r="AD139" i="14"/>
  <c r="N139" i="15"/>
  <c r="Z139" i="10"/>
  <c r="AB142" i="8" s="1"/>
  <c r="M147" i="10"/>
  <c r="N147" i="10"/>
  <c r="Q147" i="14"/>
  <c r="J147" i="15"/>
  <c r="T147" i="10"/>
  <c r="I150" i="7" s="1"/>
  <c r="S144" i="15"/>
  <c r="AK144" i="14"/>
  <c r="AE144" i="10"/>
  <c r="AI147" i="8" s="1"/>
  <c r="E143" i="14"/>
  <c r="B143" i="15"/>
  <c r="F143" i="10"/>
  <c r="J140" i="15"/>
  <c r="Q140" i="14"/>
  <c r="T140" i="10"/>
  <c r="I143" i="7" s="1"/>
  <c r="N138" i="10"/>
  <c r="P136" i="10"/>
  <c r="N130" i="10"/>
  <c r="F12" i="13"/>
  <c r="E125" i="14"/>
  <c r="F125" i="10"/>
  <c r="B125" i="15"/>
  <c r="H121" i="14"/>
  <c r="H121" i="10"/>
  <c r="D121" i="15"/>
  <c r="O149" i="12"/>
  <c r="X126" i="10"/>
  <c r="F132" i="15"/>
  <c r="J132" i="14"/>
  <c r="L132" i="10"/>
  <c r="O144" i="6"/>
  <c r="N141" i="15"/>
  <c r="Z141" i="10"/>
  <c r="AB144" i="8" s="1"/>
  <c r="AD141" i="14"/>
  <c r="AA141" i="14"/>
  <c r="L141" i="15"/>
  <c r="AE141" i="14"/>
  <c r="O141" i="15"/>
  <c r="AA141" i="10"/>
  <c r="AC144" i="8" s="1"/>
  <c r="M137" i="10"/>
  <c r="AB132" i="10"/>
  <c r="AD135" i="8" s="1"/>
  <c r="AF132" i="14"/>
  <c r="P132" i="15"/>
  <c r="O135" i="10"/>
  <c r="Q135" i="14"/>
  <c r="J135" i="15"/>
  <c r="T135" i="10"/>
  <c r="I138" i="7" s="1"/>
  <c r="O138" i="7" s="1"/>
  <c r="K132" i="10"/>
  <c r="E133" i="15"/>
  <c r="I133" i="10"/>
  <c r="S136" i="6" s="1"/>
  <c r="I133" i="14"/>
  <c r="W133" i="14"/>
  <c r="X133" i="14" s="1"/>
  <c r="T133" i="14" s="1"/>
  <c r="N13" i="13"/>
  <c r="S131" i="10"/>
  <c r="H134" i="7" s="1"/>
  <c r="H131" i="15"/>
  <c r="R131" i="10"/>
  <c r="G134" i="7" s="1"/>
  <c r="O131" i="14"/>
  <c r="F11" i="13"/>
  <c r="C134" i="8"/>
  <c r="C134" i="6"/>
  <c r="C134" i="7"/>
  <c r="C133" i="3"/>
  <c r="E122" i="14"/>
  <c r="B122" i="15"/>
  <c r="F122" i="10"/>
  <c r="AA118" i="10"/>
  <c r="AC121" i="8" s="1"/>
  <c r="O118" i="15"/>
  <c r="AE118" i="14"/>
  <c r="P133" i="7"/>
  <c r="X134" i="10"/>
  <c r="I134" i="14"/>
  <c r="E134" i="15"/>
  <c r="I134" i="10"/>
  <c r="S137" i="6" s="1"/>
  <c r="U134" i="15"/>
  <c r="AM134" i="14"/>
  <c r="AG134" i="10"/>
  <c r="AK137" i="8" s="1"/>
  <c r="C137" i="7"/>
  <c r="C137" i="8"/>
  <c r="C137" i="6"/>
  <c r="C136" i="3"/>
  <c r="N123" i="10"/>
  <c r="AC117" i="10"/>
  <c r="AF120" i="8" s="1"/>
  <c r="AH120" i="8" s="1"/>
  <c r="AH117" i="14"/>
  <c r="AJ117" i="14" s="1"/>
  <c r="Q117" i="15"/>
  <c r="Q117" i="14"/>
  <c r="J117" i="15"/>
  <c r="T117" i="10"/>
  <c r="I120" i="7" s="1"/>
  <c r="O127" i="10"/>
  <c r="G124" i="10"/>
  <c r="C124" i="15"/>
  <c r="F124" i="14"/>
  <c r="X126" i="6"/>
  <c r="Y126" i="6" s="1"/>
  <c r="W126" i="6"/>
  <c r="J129" i="10"/>
  <c r="P129" i="10"/>
  <c r="L129" i="15"/>
  <c r="AA129" i="14"/>
  <c r="W127" i="10"/>
  <c r="H127" i="10"/>
  <c r="D127" i="15"/>
  <c r="H127" i="14"/>
  <c r="AA116" i="10"/>
  <c r="AC119" i="8" s="1"/>
  <c r="O116" i="15"/>
  <c r="AE116" i="14"/>
  <c r="Q116" i="15"/>
  <c r="AC116" i="10"/>
  <c r="AF119" i="8" s="1"/>
  <c r="AH116" i="14"/>
  <c r="J119" i="6"/>
  <c r="H115" i="10"/>
  <c r="D115" i="15"/>
  <c r="H115" i="14"/>
  <c r="N115" i="10"/>
  <c r="M120" i="15"/>
  <c r="Y120" i="10"/>
  <c r="AA123" i="8" s="1"/>
  <c r="AC120" i="14"/>
  <c r="M120" i="10"/>
  <c r="C123" i="8"/>
  <c r="C123" i="7"/>
  <c r="C122" i="3"/>
  <c r="C123" i="6"/>
  <c r="J143" i="12"/>
  <c r="Q122" i="8" s="1"/>
  <c r="R122" i="8" s="1"/>
  <c r="W119" i="14"/>
  <c r="X119" i="14" s="1"/>
  <c r="T119" i="14" s="1"/>
  <c r="R119" i="14"/>
  <c r="K119" i="15"/>
  <c r="U119" i="10"/>
  <c r="J122" i="7" s="1"/>
  <c r="AM119" i="14"/>
  <c r="U119" i="15"/>
  <c r="AG119" i="10"/>
  <c r="AK122" i="8" s="1"/>
  <c r="X116" i="10"/>
  <c r="X110" i="10"/>
  <c r="AK102" i="14"/>
  <c r="AN102" i="14" s="1"/>
  <c r="S102" i="15"/>
  <c r="AE102" i="10"/>
  <c r="AI105" i="8" s="1"/>
  <c r="AL105" i="8" s="1"/>
  <c r="J116" i="10"/>
  <c r="W118" i="6"/>
  <c r="X118" i="6"/>
  <c r="Y118" i="6" s="1"/>
  <c r="O120" i="14"/>
  <c r="H120" i="15"/>
  <c r="R120" i="10"/>
  <c r="G123" i="7" s="1"/>
  <c r="F115" i="14"/>
  <c r="C115" i="15"/>
  <c r="G115" i="10"/>
  <c r="H106" i="14"/>
  <c r="L106" i="14" s="1"/>
  <c r="H106" i="10"/>
  <c r="D106" i="15"/>
  <c r="I109" i="15"/>
  <c r="M114" i="10"/>
  <c r="O137" i="12"/>
  <c r="N114" i="10"/>
  <c r="C117" i="8"/>
  <c r="C117" i="7"/>
  <c r="C116" i="3"/>
  <c r="C117" i="6"/>
  <c r="F112" i="15"/>
  <c r="L112" i="10"/>
  <c r="J112" i="14"/>
  <c r="N105" i="14"/>
  <c r="Q105" i="10"/>
  <c r="F108" i="7" s="1"/>
  <c r="G105" i="15"/>
  <c r="R105" i="14"/>
  <c r="K105" i="15"/>
  <c r="U105" i="10"/>
  <c r="J108" i="7" s="1"/>
  <c r="H104" i="10"/>
  <c r="D104" i="15"/>
  <c r="H104" i="14"/>
  <c r="F107" i="14"/>
  <c r="G107" i="10"/>
  <c r="C107" i="15"/>
  <c r="AE109" i="8"/>
  <c r="L109" i="15"/>
  <c r="AA109" i="14"/>
  <c r="R109" i="14"/>
  <c r="U109" i="10"/>
  <c r="J112" i="7" s="1"/>
  <c r="P112" i="7" s="1"/>
  <c r="K109" i="15"/>
  <c r="N109" i="14"/>
  <c r="G109" i="15"/>
  <c r="Q109" i="10"/>
  <c r="F112" i="7" s="1"/>
  <c r="K103" i="10"/>
  <c r="N109" i="10"/>
  <c r="M107" i="10"/>
  <c r="H92" i="14"/>
  <c r="L92" i="14" s="1"/>
  <c r="D92" i="14" s="1"/>
  <c r="H92" i="10"/>
  <c r="D92" i="15"/>
  <c r="N112" i="10"/>
  <c r="U112" i="15"/>
  <c r="AM112" i="14"/>
  <c r="AG112" i="10"/>
  <c r="AK115" i="8" s="1"/>
  <c r="X112" i="10"/>
  <c r="T111" i="10"/>
  <c r="I114" i="7" s="1"/>
  <c r="J111" i="15"/>
  <c r="Q111" i="14"/>
  <c r="I111" i="14"/>
  <c r="I111" i="10"/>
  <c r="S114" i="6" s="1"/>
  <c r="E111" i="15"/>
  <c r="I110" i="15"/>
  <c r="M107" i="15"/>
  <c r="AC107" i="14"/>
  <c r="Y107" i="10"/>
  <c r="AA110" i="8" s="1"/>
  <c r="AH104" i="14"/>
  <c r="AJ104" i="14" s="1"/>
  <c r="Q104" i="15"/>
  <c r="AC104" i="10"/>
  <c r="AF107" i="8" s="1"/>
  <c r="AH107" i="8" s="1"/>
  <c r="K108" i="10"/>
  <c r="T98" i="10"/>
  <c r="I101" i="7" s="1"/>
  <c r="Q98" i="14"/>
  <c r="J98" i="15"/>
  <c r="AE98" i="14"/>
  <c r="AA98" i="10"/>
  <c r="AC101" i="8" s="1"/>
  <c r="O98" i="15"/>
  <c r="S100" i="15"/>
  <c r="AE100" i="10"/>
  <c r="AI103" i="8" s="1"/>
  <c r="AK100" i="14"/>
  <c r="N99" i="10"/>
  <c r="L99" i="15"/>
  <c r="AA99" i="14"/>
  <c r="W95" i="14"/>
  <c r="X95" i="14" s="1"/>
  <c r="T95" i="14" s="1"/>
  <c r="J122" i="12"/>
  <c r="AC95" i="14"/>
  <c r="Y95" i="10"/>
  <c r="AA98" i="8" s="1"/>
  <c r="M95" i="15"/>
  <c r="K90" i="15"/>
  <c r="U90" i="10"/>
  <c r="J93" i="7" s="1"/>
  <c r="R90" i="14"/>
  <c r="AI85" i="14"/>
  <c r="R85" i="15"/>
  <c r="AD85" i="10"/>
  <c r="AG88" i="8" s="1"/>
  <c r="P80" i="10"/>
  <c r="AA101" i="10"/>
  <c r="AC104" i="8" s="1"/>
  <c r="O101" i="15"/>
  <c r="AE101" i="14"/>
  <c r="O127" i="12"/>
  <c r="AL101" i="14"/>
  <c r="AF101" i="10"/>
  <c r="AJ104" i="8" s="1"/>
  <c r="T101" i="15"/>
  <c r="R98" i="15"/>
  <c r="AI98" i="14"/>
  <c r="AD98" i="10"/>
  <c r="AG101" i="8" s="1"/>
  <c r="L101" i="15"/>
  <c r="AA101" i="14"/>
  <c r="F102" i="6"/>
  <c r="G102" i="6"/>
  <c r="H102" i="6" s="1"/>
  <c r="AE96" i="10"/>
  <c r="AI99" i="8" s="1"/>
  <c r="S96" i="15"/>
  <c r="AK96" i="14"/>
  <c r="I96" i="14"/>
  <c r="I96" i="10"/>
  <c r="S99" i="6" s="1"/>
  <c r="E96" i="15"/>
  <c r="B90" i="15"/>
  <c r="E90" i="14"/>
  <c r="F90" i="10"/>
  <c r="B87" i="15"/>
  <c r="E87" i="14"/>
  <c r="F87" i="10"/>
  <c r="H84" i="14"/>
  <c r="H84" i="10"/>
  <c r="D84" i="15"/>
  <c r="AA100" i="10"/>
  <c r="AC103" i="8" s="1"/>
  <c r="O100" i="15"/>
  <c r="AE100" i="14"/>
  <c r="N100" i="10"/>
  <c r="AI89" i="14"/>
  <c r="AD89" i="10"/>
  <c r="AG92" i="8" s="1"/>
  <c r="R89" i="15"/>
  <c r="Q89" i="15"/>
  <c r="AC89" i="10"/>
  <c r="AF92" i="8" s="1"/>
  <c r="AH89" i="14"/>
  <c r="K100" i="6"/>
  <c r="L100" i="6" s="1"/>
  <c r="J100" i="6"/>
  <c r="AE88" i="14"/>
  <c r="O88" i="15"/>
  <c r="AA88" i="10"/>
  <c r="AC91" i="8" s="1"/>
  <c r="I87" i="15"/>
  <c r="X88" i="6"/>
  <c r="Y88" i="6" s="1"/>
  <c r="Z88" i="6" s="1"/>
  <c r="O88" i="6"/>
  <c r="J86" i="6"/>
  <c r="P86" i="6"/>
  <c r="Q86" i="6" s="1"/>
  <c r="R86" i="6" s="1"/>
  <c r="G91" i="14"/>
  <c r="O91" i="10"/>
  <c r="C94" i="7"/>
  <c r="P94" i="7" s="1"/>
  <c r="C94" i="6"/>
  <c r="C93" i="3"/>
  <c r="C94" i="8"/>
  <c r="H88" i="15"/>
  <c r="O88" i="14"/>
  <c r="R88" i="10"/>
  <c r="G91" i="7" s="1"/>
  <c r="I83" i="14"/>
  <c r="K83" i="14" s="1"/>
  <c r="L83" i="14" s="1"/>
  <c r="D83" i="14" s="1"/>
  <c r="I83" i="10"/>
  <c r="E83" i="15"/>
  <c r="AF83" i="14"/>
  <c r="P83" i="15"/>
  <c r="AB83" i="10"/>
  <c r="AD86" i="8" s="1"/>
  <c r="AC78" i="14"/>
  <c r="M78" i="15"/>
  <c r="Y78" i="10"/>
  <c r="AA81" i="8" s="1"/>
  <c r="AB89" i="10"/>
  <c r="AD92" i="8" s="1"/>
  <c r="P89" i="15"/>
  <c r="AF89" i="14"/>
  <c r="F96" i="6"/>
  <c r="G96" i="6"/>
  <c r="H96" i="6" s="1"/>
  <c r="I96" i="6" s="1"/>
  <c r="AE95" i="8"/>
  <c r="P93" i="10"/>
  <c r="O93" i="10"/>
  <c r="P91" i="15"/>
  <c r="AF91" i="14"/>
  <c r="AB91" i="10"/>
  <c r="AD94" i="8" s="1"/>
  <c r="J94" i="6"/>
  <c r="W89" i="10"/>
  <c r="X76" i="10"/>
  <c r="G75" i="10"/>
  <c r="F75" i="14"/>
  <c r="C75" i="15"/>
  <c r="J93" i="6"/>
  <c r="P86" i="15"/>
  <c r="AF86" i="14"/>
  <c r="AB86" i="10"/>
  <c r="AD89" i="8" s="1"/>
  <c r="W83" i="6"/>
  <c r="AK79" i="14"/>
  <c r="AE79" i="10"/>
  <c r="AI82" i="8" s="1"/>
  <c r="S79" i="15"/>
  <c r="W64" i="10"/>
  <c r="P84" i="14"/>
  <c r="U82" i="10"/>
  <c r="J85" i="7" s="1"/>
  <c r="K82" i="15"/>
  <c r="R82" i="14"/>
  <c r="W82" i="14"/>
  <c r="X82" i="14" s="1"/>
  <c r="T82" i="14" s="1"/>
  <c r="S80" i="10"/>
  <c r="H83" i="7" s="1"/>
  <c r="G83" i="6"/>
  <c r="H83" i="6" s="1"/>
  <c r="F83" i="6"/>
  <c r="R79" i="15"/>
  <c r="AD79" i="10"/>
  <c r="AG82" i="8" s="1"/>
  <c r="AI79" i="14"/>
  <c r="N79" i="14"/>
  <c r="G79" i="15"/>
  <c r="Q79" i="10"/>
  <c r="F82" i="7" s="1"/>
  <c r="Q68" i="14"/>
  <c r="T68" i="10"/>
  <c r="I71" i="7" s="1"/>
  <c r="O71" i="7" s="1"/>
  <c r="J68" i="15"/>
  <c r="I85" i="15"/>
  <c r="V82" i="10"/>
  <c r="Y85" i="8"/>
  <c r="Z85" i="8" s="1"/>
  <c r="AH83" i="8"/>
  <c r="H86" i="10"/>
  <c r="H86" i="14"/>
  <c r="D86" i="15"/>
  <c r="I86" i="10"/>
  <c r="S89" i="6" s="1"/>
  <c r="E86" i="15"/>
  <c r="I86" i="14"/>
  <c r="U81" i="15"/>
  <c r="AG81" i="10"/>
  <c r="AK84" i="8" s="1"/>
  <c r="AM81" i="14"/>
  <c r="R81" i="10"/>
  <c r="G84" i="7" s="1"/>
  <c r="H81" i="15"/>
  <c r="O81" i="14"/>
  <c r="C84" i="8"/>
  <c r="C83" i="3"/>
  <c r="C84" i="7"/>
  <c r="C84" i="6"/>
  <c r="N74" i="10"/>
  <c r="B73" i="15"/>
  <c r="E73" i="14"/>
  <c r="F73" i="10"/>
  <c r="AA69" i="14"/>
  <c r="L69" i="15"/>
  <c r="P69" i="10"/>
  <c r="C72" i="6"/>
  <c r="C72" i="8"/>
  <c r="C72" i="7"/>
  <c r="C71" i="3"/>
  <c r="K73" i="15"/>
  <c r="R73" i="14"/>
  <c r="U73" i="10"/>
  <c r="J76" i="7" s="1"/>
  <c r="M73" i="10"/>
  <c r="AI66" i="14"/>
  <c r="AD66" i="10"/>
  <c r="AG69" i="8" s="1"/>
  <c r="R66" i="15"/>
  <c r="O66" i="14"/>
  <c r="M66" i="14" s="1"/>
  <c r="H66" i="15"/>
  <c r="R66" i="10"/>
  <c r="G69" i="7" s="1"/>
  <c r="C66" i="8"/>
  <c r="C65" i="3"/>
  <c r="C66" i="7"/>
  <c r="M66" i="7" s="1"/>
  <c r="C66" i="6"/>
  <c r="J73" i="10"/>
  <c r="C76" i="7"/>
  <c r="C75" i="3"/>
  <c r="C76" i="8"/>
  <c r="C76" i="6"/>
  <c r="N70" i="15"/>
  <c r="AD70" i="14"/>
  <c r="Z70" i="10"/>
  <c r="AB73" i="8" s="1"/>
  <c r="N77" i="10"/>
  <c r="AD77" i="14"/>
  <c r="N77" i="15"/>
  <c r="Z77" i="10"/>
  <c r="AB80" i="8" s="1"/>
  <c r="P75" i="14"/>
  <c r="R70" i="15"/>
  <c r="AD70" i="10"/>
  <c r="AG73" i="8" s="1"/>
  <c r="AI70" i="14"/>
  <c r="I70" i="15"/>
  <c r="F72" i="6"/>
  <c r="G72" i="6"/>
  <c r="H72" i="6" s="1"/>
  <c r="P63" i="14"/>
  <c r="J91" i="12"/>
  <c r="W62" i="14"/>
  <c r="X62" i="14" s="1"/>
  <c r="T62" i="14" s="1"/>
  <c r="O57" i="14"/>
  <c r="H57" i="15"/>
  <c r="R57" i="10"/>
  <c r="G60" i="7" s="1"/>
  <c r="F55" i="14"/>
  <c r="G55" i="14" s="1"/>
  <c r="C55" i="15"/>
  <c r="G55" i="10"/>
  <c r="W45" i="10"/>
  <c r="P29" i="10"/>
  <c r="W67" i="14"/>
  <c r="X67" i="14" s="1"/>
  <c r="T67" i="14" s="1"/>
  <c r="AE67" i="14"/>
  <c r="O67" i="15"/>
  <c r="AA67" i="10"/>
  <c r="AC70" i="8" s="1"/>
  <c r="O98" i="12"/>
  <c r="G65" i="6"/>
  <c r="H65" i="6" s="1"/>
  <c r="F65" i="6"/>
  <c r="U61" i="10"/>
  <c r="J64" i="7" s="1"/>
  <c r="R61" i="14"/>
  <c r="K61" i="15"/>
  <c r="AA59" i="10"/>
  <c r="AC62" i="8" s="1"/>
  <c r="AE59" i="14"/>
  <c r="O59" i="15"/>
  <c r="X57" i="10"/>
  <c r="Y45" i="10"/>
  <c r="AA48" i="8" s="1"/>
  <c r="AC45" i="14"/>
  <c r="AG45" i="14" s="1"/>
  <c r="M45" i="15"/>
  <c r="J55" i="12"/>
  <c r="Q44" i="8" s="1"/>
  <c r="W41" i="14"/>
  <c r="X41" i="14" s="1"/>
  <c r="T41" i="14" s="1"/>
  <c r="H39" i="10"/>
  <c r="X42" i="6" s="1"/>
  <c r="Y42" i="6" s="1"/>
  <c r="H39" i="14"/>
  <c r="L39" i="14" s="1"/>
  <c r="D39" i="14" s="1"/>
  <c r="D39" i="15"/>
  <c r="V39" i="15" s="1"/>
  <c r="G39" i="11" s="1"/>
  <c r="D39" i="11" s="1"/>
  <c r="H31" i="10"/>
  <c r="H31" i="14"/>
  <c r="D31" i="15"/>
  <c r="V31" i="15" s="1"/>
  <c r="G31" i="11" s="1"/>
  <c r="D31" i="11" s="1"/>
  <c r="W23" i="10"/>
  <c r="Z60" i="10"/>
  <c r="AB63" i="8" s="1"/>
  <c r="AD60" i="14"/>
  <c r="N60" i="15"/>
  <c r="T60" i="15"/>
  <c r="AL60" i="14"/>
  <c r="AF60" i="10"/>
  <c r="AJ63" i="8" s="1"/>
  <c r="AE60" i="14"/>
  <c r="O60" i="15"/>
  <c r="AA60" i="10"/>
  <c r="AC63" i="8" s="1"/>
  <c r="P71" i="10"/>
  <c r="W71" i="10"/>
  <c r="AM71" i="14"/>
  <c r="U71" i="15"/>
  <c r="AG71" i="10"/>
  <c r="AK74" i="8" s="1"/>
  <c r="C74" i="7"/>
  <c r="C74" i="6"/>
  <c r="C73" i="3"/>
  <c r="C74" i="8"/>
  <c r="N59" i="10"/>
  <c r="C62" i="8"/>
  <c r="C62" i="7"/>
  <c r="C61" i="3"/>
  <c r="C62" i="6"/>
  <c r="K65" i="10"/>
  <c r="Q65" i="15"/>
  <c r="AC65" i="10"/>
  <c r="AF68" i="8" s="1"/>
  <c r="AH65" i="14"/>
  <c r="C68" i="6"/>
  <c r="C68" i="8"/>
  <c r="C68" i="7"/>
  <c r="C67" i="3"/>
  <c r="M60" i="15"/>
  <c r="AC60" i="14"/>
  <c r="Y60" i="10"/>
  <c r="AA63" i="8" s="1"/>
  <c r="O74" i="6"/>
  <c r="M50" i="10"/>
  <c r="T50" i="10"/>
  <c r="I53" i="7" s="1"/>
  <c r="Q50" i="14"/>
  <c r="J50" i="15"/>
  <c r="X50" i="10"/>
  <c r="AI50" i="14"/>
  <c r="AD50" i="10"/>
  <c r="AG53" i="8" s="1"/>
  <c r="R50" i="15"/>
  <c r="F48" i="6"/>
  <c r="G48" i="6"/>
  <c r="H48" i="6" s="1"/>
  <c r="W44" i="14"/>
  <c r="X44" i="14" s="1"/>
  <c r="T44" i="14" s="1"/>
  <c r="J58" i="12"/>
  <c r="M35" i="10"/>
  <c r="Q24" i="10"/>
  <c r="F27" i="7" s="1"/>
  <c r="N24" i="14"/>
  <c r="G24" i="15"/>
  <c r="AF24" i="14"/>
  <c r="AG24" i="14" s="1"/>
  <c r="P24" i="15"/>
  <c r="AB24" i="10"/>
  <c r="AD27" i="8" s="1"/>
  <c r="O20" i="15"/>
  <c r="AA20" i="10"/>
  <c r="AC23" i="8" s="1"/>
  <c r="AE20" i="14"/>
  <c r="AD20" i="14"/>
  <c r="Z20" i="10"/>
  <c r="AB23" i="8" s="1"/>
  <c r="N20" i="15"/>
  <c r="W17" i="14"/>
  <c r="X17" i="14" s="1"/>
  <c r="T17" i="14" s="1"/>
  <c r="E6" i="7"/>
  <c r="E6" i="8"/>
  <c r="E6" i="6"/>
  <c r="E5" i="3"/>
  <c r="Q84" i="8"/>
  <c r="R84" i="8" s="1"/>
  <c r="Q83" i="8"/>
  <c r="Q100" i="8"/>
  <c r="R100" i="8" s="1"/>
  <c r="Q101" i="8"/>
  <c r="R101" i="8" s="1"/>
  <c r="H58" i="10"/>
  <c r="D58" i="15"/>
  <c r="H58" i="14"/>
  <c r="J58" i="10"/>
  <c r="M58" i="10"/>
  <c r="U58" i="15"/>
  <c r="AG58" i="10"/>
  <c r="AK61" i="8" s="1"/>
  <c r="AM58" i="14"/>
  <c r="L46" i="10"/>
  <c r="F46" i="15"/>
  <c r="J46" i="14"/>
  <c r="J42" i="15"/>
  <c r="T42" i="10"/>
  <c r="I45" i="7" s="1"/>
  <c r="O45" i="7" s="1"/>
  <c r="Q42" i="14"/>
  <c r="Y38" i="10"/>
  <c r="AA41" i="8" s="1"/>
  <c r="M38" i="15"/>
  <c r="AC38" i="14"/>
  <c r="Z36" i="10"/>
  <c r="AB39" i="8" s="1"/>
  <c r="AD36" i="14"/>
  <c r="N36" i="15"/>
  <c r="C51" i="15"/>
  <c r="G51" i="10"/>
  <c r="F51" i="14"/>
  <c r="AK48" i="14"/>
  <c r="S48" i="15"/>
  <c r="AE48" i="10"/>
  <c r="AI51" i="8" s="1"/>
  <c r="F46" i="10"/>
  <c r="B46" i="15"/>
  <c r="E46" i="14"/>
  <c r="AA43" i="10"/>
  <c r="AC46" i="8" s="1"/>
  <c r="AE43" i="14"/>
  <c r="O43" i="15"/>
  <c r="L35" i="15"/>
  <c r="AA35" i="14"/>
  <c r="W32" i="6"/>
  <c r="W58" i="6"/>
  <c r="X58" i="6"/>
  <c r="Y58" i="6" s="1"/>
  <c r="Z58" i="6" s="1"/>
  <c r="K52" i="10"/>
  <c r="R52" i="10"/>
  <c r="G55" i="7" s="1"/>
  <c r="O52" i="14"/>
  <c r="H52" i="15"/>
  <c r="AM52" i="14"/>
  <c r="AG52" i="10"/>
  <c r="AK55" i="8" s="1"/>
  <c r="U52" i="15"/>
  <c r="AE51" i="10"/>
  <c r="AI54" i="8" s="1"/>
  <c r="AK51" i="14"/>
  <c r="S51" i="15"/>
  <c r="O42" i="10"/>
  <c r="Q38" i="15"/>
  <c r="AH38" i="14"/>
  <c r="AC38" i="10"/>
  <c r="AF41" i="8" s="1"/>
  <c r="Q35" i="14"/>
  <c r="J35" i="15"/>
  <c r="Q33" i="10"/>
  <c r="F36" i="7" s="1"/>
  <c r="G33" i="15"/>
  <c r="N33" i="14"/>
  <c r="AE33" i="14"/>
  <c r="O33" i="15"/>
  <c r="AA33" i="10"/>
  <c r="AC36" i="8" s="1"/>
  <c r="N67" i="7"/>
  <c r="K67" i="7"/>
  <c r="P66" i="3" s="1"/>
  <c r="AF56" i="14"/>
  <c r="P56" i="15"/>
  <c r="AB56" i="10"/>
  <c r="AD59" i="8" s="1"/>
  <c r="C56" i="15"/>
  <c r="G56" i="10"/>
  <c r="F56" i="14"/>
  <c r="W56" i="10"/>
  <c r="W48" i="10"/>
  <c r="N48" i="14"/>
  <c r="Q48" i="10"/>
  <c r="F51" i="7" s="1"/>
  <c r="G48" i="15"/>
  <c r="Z46" i="10"/>
  <c r="AB49" i="8" s="1"/>
  <c r="AD46" i="14"/>
  <c r="N46" i="15"/>
  <c r="AA46" i="14"/>
  <c r="L46" i="15"/>
  <c r="L51" i="15"/>
  <c r="AA51" i="14"/>
  <c r="H51" i="10"/>
  <c r="H51" i="14"/>
  <c r="D51" i="15"/>
  <c r="W51" i="14"/>
  <c r="X51" i="14" s="1"/>
  <c r="T51" i="14" s="1"/>
  <c r="J77" i="12"/>
  <c r="H46" i="14"/>
  <c r="D46" i="15"/>
  <c r="H46" i="10"/>
  <c r="O44" i="10"/>
  <c r="Z44" i="10"/>
  <c r="AB47" i="8" s="1"/>
  <c r="AD44" i="14"/>
  <c r="N44" i="15"/>
  <c r="C41" i="7"/>
  <c r="C41" i="8"/>
  <c r="C41" i="6"/>
  <c r="C40" i="3"/>
  <c r="V33" i="10"/>
  <c r="Y36" i="8"/>
  <c r="Z36" i="8" s="1"/>
  <c r="Q32" i="14"/>
  <c r="J32" i="15"/>
  <c r="T32" i="10"/>
  <c r="I35" i="7" s="1"/>
  <c r="R32" i="14"/>
  <c r="K32" i="15"/>
  <c r="U32" i="10"/>
  <c r="J35" i="7" s="1"/>
  <c r="O34" i="10"/>
  <c r="O40" i="12"/>
  <c r="K32" i="6" s="1"/>
  <c r="L32" i="6" s="1"/>
  <c r="M32" i="6" s="1"/>
  <c r="N32" i="6" s="1"/>
  <c r="M31" i="3" s="1"/>
  <c r="S15" i="10"/>
  <c r="H18" i="7" s="1"/>
  <c r="AM13" i="14"/>
  <c r="AN13" i="14" s="1"/>
  <c r="AG13" i="10"/>
  <c r="AK16" i="8" s="1"/>
  <c r="U13" i="15"/>
  <c r="AN34" i="14"/>
  <c r="J34" i="14"/>
  <c r="F34" i="15"/>
  <c r="L34" i="10"/>
  <c r="K34" i="10"/>
  <c r="AI27" i="14"/>
  <c r="R27" i="15"/>
  <c r="AD27" i="10"/>
  <c r="AG30" i="8" s="1"/>
  <c r="AH30" i="8" s="1"/>
  <c r="C30" i="8"/>
  <c r="C29" i="3"/>
  <c r="C30" i="6"/>
  <c r="C30" i="7"/>
  <c r="P28" i="10"/>
  <c r="AL37" i="8"/>
  <c r="I27" i="15"/>
  <c r="F38" i="6"/>
  <c r="G38" i="6"/>
  <c r="H38" i="6" s="1"/>
  <c r="M32" i="15"/>
  <c r="Y32" i="10"/>
  <c r="AA35" i="8" s="1"/>
  <c r="AC32" i="14"/>
  <c r="M25" i="10"/>
  <c r="Q25" i="14"/>
  <c r="J25" i="15"/>
  <c r="T25" i="10"/>
  <c r="I28" i="7" s="1"/>
  <c r="O28" i="7" s="1"/>
  <c r="N40" i="10"/>
  <c r="K40" i="10"/>
  <c r="O40" i="10"/>
  <c r="N42" i="7"/>
  <c r="K42" i="7"/>
  <c r="P41" i="3" s="1"/>
  <c r="V18" i="10"/>
  <c r="Y21" i="8"/>
  <c r="Z21" i="8" s="1"/>
  <c r="M26" i="15"/>
  <c r="AC26" i="14"/>
  <c r="Y26" i="10"/>
  <c r="AA29" i="8" s="1"/>
  <c r="C22" i="15"/>
  <c r="F22" i="14"/>
  <c r="G22" i="10"/>
  <c r="M22" i="10"/>
  <c r="C25" i="8"/>
  <c r="C25" i="7"/>
  <c r="C25" i="6"/>
  <c r="C24" i="3"/>
  <c r="AE23" i="8"/>
  <c r="AM23" i="8" s="1"/>
  <c r="W23" i="6"/>
  <c r="X23" i="6"/>
  <c r="Y23" i="6" s="1"/>
  <c r="M18" i="10"/>
  <c r="AE26" i="14"/>
  <c r="O26" i="15"/>
  <c r="AA26" i="10"/>
  <c r="AC29" i="8" s="1"/>
  <c r="L18" i="10"/>
  <c r="J18" i="14"/>
  <c r="F18" i="15"/>
  <c r="L11" i="15"/>
  <c r="AA11" i="14"/>
  <c r="N11" i="15"/>
  <c r="Z11" i="10"/>
  <c r="AB14" i="8" s="1"/>
  <c r="AD11" i="14"/>
  <c r="AH8" i="14"/>
  <c r="AJ8" i="14" s="1"/>
  <c r="AC8" i="10"/>
  <c r="AF11" i="8" s="1"/>
  <c r="AH11" i="8" s="1"/>
  <c r="Q8" i="15"/>
  <c r="R8" i="10"/>
  <c r="G11" i="7" s="1"/>
  <c r="O8" i="14"/>
  <c r="H8" i="15"/>
  <c r="O22" i="14"/>
  <c r="R22" i="10"/>
  <c r="G25" i="7" s="1"/>
  <c r="H22" i="15"/>
  <c r="E16" i="14"/>
  <c r="B16" i="15"/>
  <c r="F16" i="10"/>
  <c r="O14" i="10"/>
  <c r="K14" i="10"/>
  <c r="C17" i="7"/>
  <c r="C17" i="8"/>
  <c r="C17" i="6"/>
  <c r="C16" i="3"/>
  <c r="S18" i="15"/>
  <c r="AK18" i="14"/>
  <c r="AE18" i="10"/>
  <c r="AI21" i="8" s="1"/>
  <c r="N16" i="10"/>
  <c r="M16" i="15"/>
  <c r="Y16" i="10"/>
  <c r="AA19" i="8" s="1"/>
  <c r="AC16" i="14"/>
  <c r="N30" i="10"/>
  <c r="J30" i="10"/>
  <c r="P30" i="10"/>
  <c r="AF30" i="10"/>
  <c r="AJ33" i="8" s="1"/>
  <c r="AL30" i="14"/>
  <c r="T30" i="15"/>
  <c r="H26" i="10"/>
  <c r="D26" i="15"/>
  <c r="H26" i="14"/>
  <c r="E26" i="15"/>
  <c r="I26" i="10"/>
  <c r="S29" i="6" s="1"/>
  <c r="I26" i="14"/>
  <c r="M26" i="10"/>
  <c r="L20" i="14"/>
  <c r="J10" i="10"/>
  <c r="P8" i="14"/>
  <c r="R71" i="8"/>
  <c r="P12" i="10"/>
  <c r="G12" i="10"/>
  <c r="C12" i="15"/>
  <c r="F12" i="14"/>
  <c r="G12" i="14" s="1"/>
  <c r="M18" i="7"/>
  <c r="K19" i="10"/>
  <c r="AK19" i="14"/>
  <c r="S19" i="15"/>
  <c r="AE19" i="10"/>
  <c r="AI22" i="8" s="1"/>
  <c r="W19" i="10"/>
  <c r="AG15" i="14"/>
  <c r="Q10" i="10"/>
  <c r="F13" i="7" s="1"/>
  <c r="N10" i="14"/>
  <c r="G10" i="15"/>
  <c r="AA10" i="14"/>
  <c r="L10" i="15"/>
  <c r="K46" i="8"/>
  <c r="O46" i="8" s="1"/>
  <c r="O7" i="10"/>
  <c r="AA4" i="10"/>
  <c r="AC7" i="8" s="1"/>
  <c r="O4" i="15"/>
  <c r="AE4" i="14"/>
  <c r="P4" i="10"/>
  <c r="J3" i="15"/>
  <c r="T3" i="10"/>
  <c r="I6" i="7" s="1"/>
  <c r="Q3" i="14"/>
  <c r="X122" i="8"/>
  <c r="S121" i="3" s="1"/>
  <c r="O30" i="8"/>
  <c r="X30" i="8" s="1"/>
  <c r="S29" i="3" s="1"/>
  <c r="T93" i="5"/>
  <c r="T50" i="4"/>
  <c r="L7" i="15"/>
  <c r="AA7" i="14"/>
  <c r="O13" i="12"/>
  <c r="C10" i="7"/>
  <c r="C10" i="6"/>
  <c r="C9" i="3"/>
  <c r="C10" i="8"/>
  <c r="T105" i="4"/>
  <c r="S4" i="10"/>
  <c r="H7" i="7" s="1"/>
  <c r="W139" i="8"/>
  <c r="W119" i="8"/>
  <c r="H63" i="8"/>
  <c r="T100" i="4"/>
  <c r="T7" i="4"/>
  <c r="U6" i="10"/>
  <c r="J9" i="7" s="1"/>
  <c r="R6" i="14"/>
  <c r="K6" i="15"/>
  <c r="K5" i="10"/>
  <c r="M5" i="15"/>
  <c r="Y5" i="10"/>
  <c r="AA8" i="8" s="1"/>
  <c r="AC5" i="14"/>
  <c r="C8" i="7"/>
  <c r="C8" i="6"/>
  <c r="C8" i="8"/>
  <c r="C7" i="3"/>
  <c r="AD6" i="10"/>
  <c r="AG9" i="8" s="1"/>
  <c r="R6" i="15"/>
  <c r="AI6" i="14"/>
  <c r="T78" i="4"/>
  <c r="W165" i="8"/>
  <c r="K143" i="8"/>
  <c r="O123" i="8"/>
  <c r="X114" i="8"/>
  <c r="S113" i="3" s="1"/>
  <c r="N36" i="8"/>
  <c r="N32" i="8"/>
  <c r="O15" i="8"/>
  <c r="T91" i="5"/>
  <c r="T45" i="5"/>
  <c r="T24" i="5"/>
  <c r="T103" i="4"/>
  <c r="O9" i="12"/>
  <c r="AB6" i="10"/>
  <c r="AD9" i="8" s="1"/>
  <c r="P6" i="15"/>
  <c r="AF6" i="14"/>
  <c r="K6" i="10"/>
  <c r="P3" i="15"/>
  <c r="AF3" i="14"/>
  <c r="AB3" i="10"/>
  <c r="AD6" i="8" s="1"/>
  <c r="W115" i="8"/>
  <c r="W103" i="8"/>
  <c r="T23" i="5"/>
  <c r="W151" i="8"/>
  <c r="W61" i="8"/>
  <c r="P12" i="7"/>
  <c r="T82" i="5"/>
  <c r="T20" i="5"/>
  <c r="T84" i="5"/>
  <c r="T85" i="4"/>
  <c r="T18" i="4"/>
  <c r="T50" i="5"/>
  <c r="T118" i="4"/>
  <c r="T49" i="4"/>
  <c r="T17" i="4"/>
  <c r="J188" i="12"/>
  <c r="Q172" i="8" s="1"/>
  <c r="R172" i="8" s="1"/>
  <c r="X172" i="8" s="1"/>
  <c r="S171" i="3" s="1"/>
  <c r="W169" i="14"/>
  <c r="X169" i="14" s="1"/>
  <c r="T169" i="14" s="1"/>
  <c r="F166" i="6"/>
  <c r="G166" i="6"/>
  <c r="H166" i="6" s="1"/>
  <c r="K171" i="15"/>
  <c r="U171" i="10"/>
  <c r="J174" i="7" s="1"/>
  <c r="P174" i="7" s="1"/>
  <c r="R171" i="14"/>
  <c r="W169" i="6"/>
  <c r="D172" i="15"/>
  <c r="H172" i="14"/>
  <c r="H172" i="10"/>
  <c r="AF173" i="14"/>
  <c r="P173" i="15"/>
  <c r="AB173" i="10"/>
  <c r="AD176" i="8" s="1"/>
  <c r="K173" i="10"/>
  <c r="J167" i="14"/>
  <c r="K167" i="14" s="1"/>
  <c r="F167" i="15"/>
  <c r="L167" i="10"/>
  <c r="U169" i="10"/>
  <c r="J172" i="7" s="1"/>
  <c r="R169" i="14"/>
  <c r="K169" i="15"/>
  <c r="F168" i="10"/>
  <c r="E168" i="14"/>
  <c r="B168" i="15"/>
  <c r="M170" i="10"/>
  <c r="N172" i="15"/>
  <c r="Z172" i="10"/>
  <c r="AB175" i="8" s="1"/>
  <c r="AD172" i="14"/>
  <c r="G167" i="15"/>
  <c r="Q167" i="10"/>
  <c r="F170" i="7" s="1"/>
  <c r="N167" i="14"/>
  <c r="R162" i="15"/>
  <c r="AD162" i="10"/>
  <c r="AG165" i="8" s="1"/>
  <c r="AI162" i="14"/>
  <c r="J162" i="14"/>
  <c r="F162" i="15"/>
  <c r="L162" i="10"/>
  <c r="C165" i="7"/>
  <c r="C165" i="8"/>
  <c r="C165" i="6"/>
  <c r="C164" i="3"/>
  <c r="P159" i="10"/>
  <c r="K164" i="15"/>
  <c r="U164" i="10"/>
  <c r="J167" i="7" s="1"/>
  <c r="R164" i="14"/>
  <c r="J164" i="10"/>
  <c r="E164" i="14"/>
  <c r="F164" i="10"/>
  <c r="B164" i="15"/>
  <c r="L165" i="15"/>
  <c r="AA165" i="14"/>
  <c r="J165" i="10"/>
  <c r="AL165" i="14"/>
  <c r="T165" i="15"/>
  <c r="AF165" i="10"/>
  <c r="AJ168" i="8" s="1"/>
  <c r="AF165" i="14"/>
  <c r="AB165" i="10"/>
  <c r="AD168" i="8" s="1"/>
  <c r="P165" i="15"/>
  <c r="K159" i="10"/>
  <c r="J165" i="6"/>
  <c r="K165" i="6"/>
  <c r="L165" i="6" s="1"/>
  <c r="G161" i="6"/>
  <c r="H161" i="6" s="1"/>
  <c r="F161" i="6"/>
  <c r="O163" i="6"/>
  <c r="J157" i="6"/>
  <c r="O162" i="7"/>
  <c r="AE158" i="14"/>
  <c r="O158" i="15"/>
  <c r="AA158" i="10"/>
  <c r="AC161" i="8" s="1"/>
  <c r="AL158" i="14"/>
  <c r="T158" i="15"/>
  <c r="AF158" i="10"/>
  <c r="AJ161" i="8" s="1"/>
  <c r="F155" i="14"/>
  <c r="G155" i="14" s="1"/>
  <c r="C155" i="15"/>
  <c r="G155" i="10"/>
  <c r="AE157" i="8"/>
  <c r="AB160" i="10"/>
  <c r="AD163" i="8" s="1"/>
  <c r="P160" i="15"/>
  <c r="AF160" i="14"/>
  <c r="F160" i="14"/>
  <c r="C160" i="15"/>
  <c r="G160" i="10"/>
  <c r="P163" i="6" s="1"/>
  <c r="Q163" i="6" s="1"/>
  <c r="C163" i="7"/>
  <c r="C162" i="3"/>
  <c r="C163" i="6"/>
  <c r="C163" i="8"/>
  <c r="E156" i="14"/>
  <c r="B156" i="15"/>
  <c r="F156" i="10"/>
  <c r="C159" i="6"/>
  <c r="C159" i="8"/>
  <c r="C159" i="7"/>
  <c r="C158" i="3"/>
  <c r="AH151" i="14"/>
  <c r="AC151" i="10"/>
  <c r="AF154" i="8" s="1"/>
  <c r="Q151" i="15"/>
  <c r="AH150" i="14"/>
  <c r="AJ150" i="14" s="1"/>
  <c r="Q150" i="15"/>
  <c r="AC150" i="10"/>
  <c r="AF153" i="8" s="1"/>
  <c r="AH153" i="8" s="1"/>
  <c r="S153" i="10"/>
  <c r="H156" i="7" s="1"/>
  <c r="M152" i="10"/>
  <c r="AM152" i="14"/>
  <c r="U152" i="15"/>
  <c r="AG152" i="10"/>
  <c r="AK155" i="8" s="1"/>
  <c r="F153" i="6"/>
  <c r="G153" i="6"/>
  <c r="H153" i="6" s="1"/>
  <c r="X150" i="10"/>
  <c r="AA157" i="14"/>
  <c r="L157" i="15"/>
  <c r="N157" i="15"/>
  <c r="Z157" i="10"/>
  <c r="AB160" i="8" s="1"/>
  <c r="AD157" i="14"/>
  <c r="T157" i="10"/>
  <c r="I160" i="7" s="1"/>
  <c r="O160" i="7" s="1"/>
  <c r="Q157" i="14"/>
  <c r="J157" i="15"/>
  <c r="C153" i="15"/>
  <c r="G153" i="10"/>
  <c r="F153" i="14"/>
  <c r="Q153" i="14"/>
  <c r="J153" i="15"/>
  <c r="T153" i="10"/>
  <c r="I156" i="7" s="1"/>
  <c r="O156" i="7" s="1"/>
  <c r="C156" i="6"/>
  <c r="C155" i="3"/>
  <c r="C156" i="8"/>
  <c r="C156" i="7"/>
  <c r="T149" i="15"/>
  <c r="AF149" i="10"/>
  <c r="AJ152" i="8" s="1"/>
  <c r="AL149" i="14"/>
  <c r="O156" i="6"/>
  <c r="P156" i="6"/>
  <c r="Q156" i="6" s="1"/>
  <c r="D152" i="15"/>
  <c r="H152" i="10"/>
  <c r="H152" i="14"/>
  <c r="AA149" i="10"/>
  <c r="AC152" i="8" s="1"/>
  <c r="AE149" i="14"/>
  <c r="O149" i="15"/>
  <c r="AE153" i="14"/>
  <c r="O153" i="15"/>
  <c r="AA153" i="10"/>
  <c r="AC156" i="8" s="1"/>
  <c r="J150" i="10"/>
  <c r="N149" i="14"/>
  <c r="G149" i="15"/>
  <c r="Q149" i="10"/>
  <c r="F152" i="7" s="1"/>
  <c r="X146" i="10"/>
  <c r="C149" i="7"/>
  <c r="C149" i="6"/>
  <c r="C149" i="8"/>
  <c r="C148" i="3"/>
  <c r="AC144" i="14"/>
  <c r="M144" i="15"/>
  <c r="Y144" i="10"/>
  <c r="AA147" i="8" s="1"/>
  <c r="W148" i="6"/>
  <c r="K142" i="10"/>
  <c r="W138" i="10"/>
  <c r="AK130" i="14"/>
  <c r="AN130" i="14" s="1"/>
  <c r="AE130" i="10"/>
  <c r="AI133" i="8" s="1"/>
  <c r="AL133" i="8" s="1"/>
  <c r="S130" i="15"/>
  <c r="W144" i="10"/>
  <c r="P139" i="10"/>
  <c r="N140" i="10"/>
  <c r="AA148" i="14"/>
  <c r="L148" i="15"/>
  <c r="W148" i="14"/>
  <c r="X148" i="14" s="1"/>
  <c r="T148" i="14" s="1"/>
  <c r="F148" i="14"/>
  <c r="C148" i="15"/>
  <c r="G148" i="10"/>
  <c r="D144" i="15"/>
  <c r="H144" i="14"/>
  <c r="H144" i="10"/>
  <c r="J143" i="10"/>
  <c r="T144" i="10"/>
  <c r="I147" i="7" s="1"/>
  <c r="Q144" i="14"/>
  <c r="J144" i="15"/>
  <c r="X147" i="10"/>
  <c r="H147" i="15"/>
  <c r="O147" i="14"/>
  <c r="R147" i="10"/>
  <c r="G150" i="7" s="1"/>
  <c r="AE147" i="14"/>
  <c r="AA147" i="10"/>
  <c r="AC150" i="8" s="1"/>
  <c r="O147" i="15"/>
  <c r="F140" i="15"/>
  <c r="L140" i="10"/>
  <c r="J140" i="14"/>
  <c r="K140" i="14" s="1"/>
  <c r="B130" i="15"/>
  <c r="E130" i="14"/>
  <c r="F130" i="10"/>
  <c r="AE141" i="8"/>
  <c r="N139" i="7"/>
  <c r="K139" i="7"/>
  <c r="P138" i="3" s="1"/>
  <c r="K126" i="10"/>
  <c r="K125" i="10"/>
  <c r="AK113" i="14"/>
  <c r="AN113" i="14" s="1"/>
  <c r="AB113" i="14" s="1"/>
  <c r="Z113" i="14" s="1"/>
  <c r="S113" i="14" s="1"/>
  <c r="S113" i="15"/>
  <c r="AE113" i="10"/>
  <c r="AI116" i="8" s="1"/>
  <c r="AL116" i="8" s="1"/>
  <c r="AC137" i="10"/>
  <c r="AF140" i="8" s="1"/>
  <c r="Q137" i="15"/>
  <c r="AH137" i="14"/>
  <c r="AE132" i="10"/>
  <c r="AI135" i="8" s="1"/>
  <c r="AL135" i="8" s="1"/>
  <c r="S132" i="15"/>
  <c r="AK132" i="14"/>
  <c r="AN132" i="14" s="1"/>
  <c r="J132" i="15"/>
  <c r="Q132" i="14"/>
  <c r="T132" i="10"/>
  <c r="I135" i="7" s="1"/>
  <c r="G141" i="10"/>
  <c r="P144" i="6" s="1"/>
  <c r="Q144" i="6" s="1"/>
  <c r="C141" i="15"/>
  <c r="F141" i="14"/>
  <c r="AL141" i="14"/>
  <c r="T141" i="15"/>
  <c r="AF141" i="10"/>
  <c r="AJ144" i="8" s="1"/>
  <c r="C144" i="8"/>
  <c r="C144" i="7"/>
  <c r="C144" i="6"/>
  <c r="C143" i="3"/>
  <c r="R137" i="14"/>
  <c r="K137" i="15"/>
  <c r="U137" i="10"/>
  <c r="J140" i="7" s="1"/>
  <c r="P140" i="7" s="1"/>
  <c r="N137" i="14"/>
  <c r="Q137" i="10"/>
  <c r="F140" i="7" s="1"/>
  <c r="G137" i="15"/>
  <c r="AB135" i="10"/>
  <c r="AD138" i="8" s="1"/>
  <c r="AF135" i="14"/>
  <c r="P135" i="15"/>
  <c r="W132" i="10"/>
  <c r="J145" i="6"/>
  <c r="P145" i="6"/>
  <c r="Q145" i="6" s="1"/>
  <c r="R145" i="6" s="1"/>
  <c r="K145" i="6"/>
  <c r="L145" i="6" s="1"/>
  <c r="F142" i="6"/>
  <c r="G142" i="6"/>
  <c r="H142" i="6" s="1"/>
  <c r="I142" i="6" s="1"/>
  <c r="M141" i="7"/>
  <c r="O138" i="6"/>
  <c r="AE135" i="14"/>
  <c r="O135" i="15"/>
  <c r="AA135" i="10"/>
  <c r="AC138" i="8" s="1"/>
  <c r="G143" i="14"/>
  <c r="G133" i="15"/>
  <c r="Q133" i="10"/>
  <c r="F136" i="7" s="1"/>
  <c r="N133" i="14"/>
  <c r="AH133" i="14"/>
  <c r="AJ133" i="14" s="1"/>
  <c r="AC133" i="10"/>
  <c r="AF136" i="8" s="1"/>
  <c r="AH136" i="8" s="1"/>
  <c r="Q133" i="15"/>
  <c r="F133" i="15"/>
  <c r="L133" i="10"/>
  <c r="J133" i="14"/>
  <c r="K133" i="14" s="1"/>
  <c r="N131" i="10"/>
  <c r="AA131" i="10"/>
  <c r="AC134" i="8" s="1"/>
  <c r="O131" i="15"/>
  <c r="AE131" i="14"/>
  <c r="M131" i="10"/>
  <c r="F122" i="14"/>
  <c r="G122" i="14" s="1"/>
  <c r="G122" i="10"/>
  <c r="C122" i="15"/>
  <c r="X118" i="10"/>
  <c r="P135" i="6"/>
  <c r="Q135" i="6" s="1"/>
  <c r="O135" i="6"/>
  <c r="AC134" i="10"/>
  <c r="AF137" i="8" s="1"/>
  <c r="AH134" i="14"/>
  <c r="Q134" i="15"/>
  <c r="N134" i="10"/>
  <c r="F14" i="13"/>
  <c r="R124" i="15"/>
  <c r="AD124" i="10"/>
  <c r="AG127" i="8" s="1"/>
  <c r="AI124" i="14"/>
  <c r="AD123" i="10"/>
  <c r="AG126" i="8" s="1"/>
  <c r="R123" i="15"/>
  <c r="AI123" i="14"/>
  <c r="N123" i="15"/>
  <c r="AD123" i="14"/>
  <c r="Z123" i="10"/>
  <c r="AB126" i="8" s="1"/>
  <c r="I121" i="15"/>
  <c r="AE117" i="14"/>
  <c r="O117" i="15"/>
  <c r="AA117" i="10"/>
  <c r="AC120" i="8" s="1"/>
  <c r="AK124" i="14"/>
  <c r="AN124" i="14" s="1"/>
  <c r="S124" i="15"/>
  <c r="AE124" i="10"/>
  <c r="AI127" i="8" s="1"/>
  <c r="AL127" i="8" s="1"/>
  <c r="M124" i="15"/>
  <c r="AC124" i="14"/>
  <c r="Y124" i="10"/>
  <c r="AA127" i="8" s="1"/>
  <c r="R129" i="10"/>
  <c r="G132" i="7" s="1"/>
  <c r="H129" i="15"/>
  <c r="O129" i="14"/>
  <c r="R129" i="15"/>
  <c r="AI129" i="14"/>
  <c r="AD129" i="10"/>
  <c r="AG132" i="8" s="1"/>
  <c r="G131" i="6"/>
  <c r="H131" i="6" s="1"/>
  <c r="F131" i="6"/>
  <c r="AF127" i="14"/>
  <c r="AB127" i="10"/>
  <c r="AD130" i="8" s="1"/>
  <c r="P127" i="15"/>
  <c r="K127" i="10"/>
  <c r="N127" i="14"/>
  <c r="G127" i="15"/>
  <c r="Q127" i="10"/>
  <c r="F130" i="7" s="1"/>
  <c r="J116" i="14"/>
  <c r="K116" i="14" s="1"/>
  <c r="F116" i="15"/>
  <c r="L116" i="10"/>
  <c r="O139" i="12"/>
  <c r="K119" i="6" s="1"/>
  <c r="L119" i="6" s="1"/>
  <c r="M119" i="6" s="1"/>
  <c r="J115" i="15"/>
  <c r="T115" i="10"/>
  <c r="I118" i="7" s="1"/>
  <c r="O118" i="7" s="1"/>
  <c r="Q115" i="14"/>
  <c r="R115" i="10"/>
  <c r="G118" i="7" s="1"/>
  <c r="H115" i="15"/>
  <c r="O115" i="14"/>
  <c r="W115" i="14"/>
  <c r="X115" i="14" s="1"/>
  <c r="T115" i="14" s="1"/>
  <c r="J138" i="12"/>
  <c r="Q118" i="8" s="1"/>
  <c r="R118" i="8" s="1"/>
  <c r="X118" i="8" s="1"/>
  <c r="S117" i="3" s="1"/>
  <c r="J146" i="12"/>
  <c r="W120" i="14"/>
  <c r="X120" i="14" s="1"/>
  <c r="T120" i="14" s="1"/>
  <c r="AC120" i="10"/>
  <c r="AF123" i="8" s="1"/>
  <c r="AH123" i="8" s="1"/>
  <c r="Q120" i="15"/>
  <c r="AH120" i="14"/>
  <c r="AJ120" i="14" s="1"/>
  <c r="K120" i="15"/>
  <c r="U120" i="10"/>
  <c r="J123" i="7" s="1"/>
  <c r="R120" i="14"/>
  <c r="AL119" i="14"/>
  <c r="AF119" i="10"/>
  <c r="AJ122" i="8" s="1"/>
  <c r="T119" i="15"/>
  <c r="AB119" i="10"/>
  <c r="AD122" i="8" s="1"/>
  <c r="P119" i="15"/>
  <c r="AF119" i="14"/>
  <c r="D119" i="15"/>
  <c r="H119" i="10"/>
  <c r="H119" i="14"/>
  <c r="C122" i="6"/>
  <c r="C122" i="8"/>
  <c r="C121" i="3"/>
  <c r="C122" i="7"/>
  <c r="V115" i="10"/>
  <c r="Y118" i="8"/>
  <c r="Z118" i="8" s="1"/>
  <c r="W102" i="10"/>
  <c r="N120" i="10"/>
  <c r="J121" i="6"/>
  <c r="K121" i="6"/>
  <c r="L121" i="6" s="1"/>
  <c r="P121" i="6"/>
  <c r="Q121" i="6" s="1"/>
  <c r="R121" i="6" s="1"/>
  <c r="AE116" i="10"/>
  <c r="AI119" i="8" s="1"/>
  <c r="AK116" i="14"/>
  <c r="S116" i="15"/>
  <c r="AE102" i="14"/>
  <c r="AG102" i="14" s="1"/>
  <c r="O102" i="15"/>
  <c r="AA102" i="10"/>
  <c r="AC105" i="8" s="1"/>
  <c r="AE105" i="8" s="1"/>
  <c r="AM105" i="8" s="1"/>
  <c r="AN105" i="8" s="1"/>
  <c r="T104" i="3" s="1"/>
  <c r="S109" i="10"/>
  <c r="H112" i="7" s="1"/>
  <c r="D108" i="15"/>
  <c r="H108" i="10"/>
  <c r="H108" i="14"/>
  <c r="H114" i="15"/>
  <c r="O114" i="14"/>
  <c r="R114" i="10"/>
  <c r="G117" i="7" s="1"/>
  <c r="M114" i="15"/>
  <c r="Y114" i="10"/>
  <c r="AA117" i="8" s="1"/>
  <c r="AC114" i="14"/>
  <c r="T108" i="15"/>
  <c r="AL108" i="14"/>
  <c r="AF108" i="10"/>
  <c r="AJ111" i="8" s="1"/>
  <c r="X105" i="10"/>
  <c r="AF105" i="14"/>
  <c r="P105" i="15"/>
  <c r="AB105" i="10"/>
  <c r="AD108" i="8" s="1"/>
  <c r="N124" i="7"/>
  <c r="K124" i="7"/>
  <c r="P123" i="3" s="1"/>
  <c r="S108" i="15"/>
  <c r="AE108" i="10"/>
  <c r="AI111" i="8" s="1"/>
  <c r="AK108" i="14"/>
  <c r="O107" i="10"/>
  <c r="AD107" i="14"/>
  <c r="N107" i="15"/>
  <c r="Z107" i="10"/>
  <c r="AB110" i="8" s="1"/>
  <c r="AF111" i="14"/>
  <c r="AB111" i="10"/>
  <c r="AD114" i="8" s="1"/>
  <c r="P111" i="15"/>
  <c r="AF109" i="14"/>
  <c r="AB109" i="10"/>
  <c r="AD112" i="8" s="1"/>
  <c r="P109" i="15"/>
  <c r="X109" i="10"/>
  <c r="F113" i="6"/>
  <c r="G113" i="6"/>
  <c r="H113" i="6" s="1"/>
  <c r="X104" i="10"/>
  <c r="P103" i="15"/>
  <c r="AB103" i="10"/>
  <c r="AD106" i="8" s="1"/>
  <c r="AF103" i="14"/>
  <c r="AD97" i="14"/>
  <c r="AG97" i="14" s="1"/>
  <c r="N97" i="15"/>
  <c r="Z97" i="10"/>
  <c r="AB100" i="8" s="1"/>
  <c r="C112" i="15"/>
  <c r="F112" i="14"/>
  <c r="G112" i="10"/>
  <c r="AL112" i="14"/>
  <c r="T112" i="15"/>
  <c r="AF112" i="10"/>
  <c r="AJ115" i="8" s="1"/>
  <c r="N111" i="10"/>
  <c r="F107" i="10"/>
  <c r="E107" i="14"/>
  <c r="B107" i="15"/>
  <c r="I106" i="15"/>
  <c r="J104" i="10"/>
  <c r="C107" i="7"/>
  <c r="C106" i="3"/>
  <c r="C107" i="8"/>
  <c r="C107" i="6"/>
  <c r="AA108" i="10"/>
  <c r="AC111" i="8" s="1"/>
  <c r="O108" i="15"/>
  <c r="AE108" i="14"/>
  <c r="P104" i="14"/>
  <c r="U98" i="15"/>
  <c r="AG98" i="10"/>
  <c r="AK101" i="8" s="1"/>
  <c r="AM98" i="14"/>
  <c r="C101" i="8"/>
  <c r="C101" i="7"/>
  <c r="C100" i="3"/>
  <c r="C101" i="6"/>
  <c r="J125" i="12"/>
  <c r="Q102" i="8" s="1"/>
  <c r="R102" i="8" s="1"/>
  <c r="W99" i="14"/>
  <c r="X99" i="14" s="1"/>
  <c r="T99" i="14" s="1"/>
  <c r="T99" i="15"/>
  <c r="AF99" i="10"/>
  <c r="AJ102" i="8" s="1"/>
  <c r="AL99" i="14"/>
  <c r="N95" i="10"/>
  <c r="AM95" i="14"/>
  <c r="AG95" i="10"/>
  <c r="AK98" i="8" s="1"/>
  <c r="U95" i="15"/>
  <c r="Q85" i="10"/>
  <c r="F88" i="7" s="1"/>
  <c r="G85" i="15"/>
  <c r="N85" i="14"/>
  <c r="C88" i="6"/>
  <c r="C88" i="8"/>
  <c r="C88" i="7"/>
  <c r="C87" i="3"/>
  <c r="H80" i="14"/>
  <c r="L80" i="14" s="1"/>
  <c r="D80" i="14" s="1"/>
  <c r="H80" i="10"/>
  <c r="X83" i="6" s="1"/>
  <c r="Y83" i="6" s="1"/>
  <c r="Z83" i="6" s="1"/>
  <c r="D80" i="15"/>
  <c r="Q101" i="14"/>
  <c r="T101" i="10"/>
  <c r="I104" i="7" s="1"/>
  <c r="J101" i="15"/>
  <c r="M101" i="10"/>
  <c r="C104" i="8"/>
  <c r="C104" i="7"/>
  <c r="C104" i="6"/>
  <c r="C103" i="3"/>
  <c r="AC98" i="10"/>
  <c r="AF101" i="8" s="1"/>
  <c r="AH101" i="8" s="1"/>
  <c r="Q98" i="15"/>
  <c r="AH98" i="14"/>
  <c r="AJ98" i="14" s="1"/>
  <c r="V97" i="10"/>
  <c r="Y100" i="8"/>
  <c r="Z100" i="8" s="1"/>
  <c r="K101" i="10"/>
  <c r="AD98" i="14"/>
  <c r="Z98" i="10"/>
  <c r="AB101" i="8" s="1"/>
  <c r="N98" i="15"/>
  <c r="J90" i="10"/>
  <c r="O118" i="12"/>
  <c r="K93" i="6" s="1"/>
  <c r="L93" i="6" s="1"/>
  <c r="AK84" i="14"/>
  <c r="AE84" i="10"/>
  <c r="AI87" i="8" s="1"/>
  <c r="S84" i="15"/>
  <c r="AE101" i="10"/>
  <c r="AI104" i="8" s="1"/>
  <c r="S101" i="15"/>
  <c r="AK101" i="14"/>
  <c r="C100" i="15"/>
  <c r="F100" i="14"/>
  <c r="G100" i="10"/>
  <c r="T100" i="15"/>
  <c r="AL100" i="14"/>
  <c r="AF100" i="10"/>
  <c r="AJ103" i="8" s="1"/>
  <c r="W100" i="14"/>
  <c r="X100" i="14" s="1"/>
  <c r="T100" i="14" s="1"/>
  <c r="J126" i="12"/>
  <c r="Q103" i="8" s="1"/>
  <c r="L99" i="14"/>
  <c r="D99" i="14" s="1"/>
  <c r="G94" i="15"/>
  <c r="N94" i="14"/>
  <c r="Q94" i="10"/>
  <c r="F97" i="7" s="1"/>
  <c r="AD94" i="14"/>
  <c r="Z94" i="10"/>
  <c r="AB97" i="8" s="1"/>
  <c r="N94" i="15"/>
  <c r="F100" i="6"/>
  <c r="G100" i="6"/>
  <c r="H100" i="6" s="1"/>
  <c r="M94" i="7"/>
  <c r="V90" i="10"/>
  <c r="Y93" i="8"/>
  <c r="Z93" i="8" s="1"/>
  <c r="W89" i="14"/>
  <c r="X89" i="14" s="1"/>
  <c r="T89" i="14" s="1"/>
  <c r="K89" i="10"/>
  <c r="C89" i="15"/>
  <c r="G89" i="10"/>
  <c r="F89" i="14"/>
  <c r="P88" i="10"/>
  <c r="C91" i="8"/>
  <c r="C91" i="6"/>
  <c r="C91" i="7"/>
  <c r="C90" i="3"/>
  <c r="L91" i="15"/>
  <c r="AA91" i="14"/>
  <c r="C86" i="8"/>
  <c r="C85" i="3"/>
  <c r="C86" i="7"/>
  <c r="O86" i="7" s="1"/>
  <c r="C86" i="6"/>
  <c r="AM78" i="14"/>
  <c r="AN78" i="14" s="1"/>
  <c r="AG78" i="10"/>
  <c r="AK81" i="8" s="1"/>
  <c r="U78" i="15"/>
  <c r="E75" i="14"/>
  <c r="F75" i="10"/>
  <c r="B75" i="15"/>
  <c r="X89" i="10"/>
  <c r="P95" i="14"/>
  <c r="P96" i="14"/>
  <c r="AF93" i="10"/>
  <c r="AJ96" i="8" s="1"/>
  <c r="T93" i="15"/>
  <c r="AL93" i="14"/>
  <c r="AA93" i="14"/>
  <c r="L93" i="15"/>
  <c r="AA91" i="10"/>
  <c r="AC94" i="8" s="1"/>
  <c r="AE91" i="14"/>
  <c r="O91" i="15"/>
  <c r="M83" i="15"/>
  <c r="AC83" i="14"/>
  <c r="Y83" i="10"/>
  <c r="AA86" i="8" s="1"/>
  <c r="AK72" i="14"/>
  <c r="AN72" i="14" s="1"/>
  <c r="S72" i="15"/>
  <c r="AE72" i="10"/>
  <c r="AI75" i="8" s="1"/>
  <c r="AL75" i="8" s="1"/>
  <c r="F86" i="15"/>
  <c r="J86" i="14"/>
  <c r="K86" i="14" s="1"/>
  <c r="L86" i="10"/>
  <c r="P64" i="10"/>
  <c r="P86" i="10"/>
  <c r="C82" i="15"/>
  <c r="F82" i="14"/>
  <c r="G82" i="10"/>
  <c r="AD82" i="10"/>
  <c r="AG85" i="8" s="1"/>
  <c r="R82" i="15"/>
  <c r="AI82" i="14"/>
  <c r="AH82" i="14"/>
  <c r="Q82" i="15"/>
  <c r="AC82" i="10"/>
  <c r="AF85" i="8" s="1"/>
  <c r="AF81" i="10"/>
  <c r="AJ84" i="8" s="1"/>
  <c r="T81" i="15"/>
  <c r="AL81" i="14"/>
  <c r="M79" i="15"/>
  <c r="Y79" i="10"/>
  <c r="AA82" i="8" s="1"/>
  <c r="AC79" i="14"/>
  <c r="AG79" i="14" s="1"/>
  <c r="U79" i="15"/>
  <c r="AG79" i="10"/>
  <c r="AK82" i="8" s="1"/>
  <c r="AM79" i="14"/>
  <c r="X79" i="10"/>
  <c r="O81" i="6"/>
  <c r="T81" i="6"/>
  <c r="U81" i="6" s="1"/>
  <c r="V81" i="6" s="1"/>
  <c r="AE68" i="14"/>
  <c r="O68" i="15"/>
  <c r="AA68" i="10"/>
  <c r="AC71" i="8" s="1"/>
  <c r="H86" i="15"/>
  <c r="R86" i="10"/>
  <c r="G89" i="7" s="1"/>
  <c r="O86" i="14"/>
  <c r="O86" i="15"/>
  <c r="AA86" i="10"/>
  <c r="AC89" i="8" s="1"/>
  <c r="AE86" i="14"/>
  <c r="T86" i="15"/>
  <c r="AL86" i="14"/>
  <c r="AF86" i="10"/>
  <c r="AJ89" i="8" s="1"/>
  <c r="L81" i="10"/>
  <c r="F81" i="15"/>
  <c r="J81" i="14"/>
  <c r="K81" i="14" s="1"/>
  <c r="K81" i="10"/>
  <c r="W74" i="14"/>
  <c r="X74" i="14" s="1"/>
  <c r="T74" i="14" s="1"/>
  <c r="J106" i="12"/>
  <c r="Q77" i="8" s="1"/>
  <c r="R77" i="8" s="1"/>
  <c r="W69" i="10"/>
  <c r="I73" i="10"/>
  <c r="S76" i="6" s="1"/>
  <c r="E73" i="15"/>
  <c r="I73" i="14"/>
  <c r="V76" i="10"/>
  <c r="Y79" i="8"/>
  <c r="Z79" i="8" s="1"/>
  <c r="W76" i="6"/>
  <c r="AB66" i="10"/>
  <c r="AD69" i="8" s="1"/>
  <c r="P66" i="15"/>
  <c r="AF66" i="14"/>
  <c r="O63" i="15"/>
  <c r="AE63" i="14"/>
  <c r="AA63" i="10"/>
  <c r="AC66" i="8" s="1"/>
  <c r="AD54" i="14"/>
  <c r="AG54" i="14" s="1"/>
  <c r="AB54" i="14" s="1"/>
  <c r="Z54" i="14" s="1"/>
  <c r="S54" i="14" s="1"/>
  <c r="N54" i="15"/>
  <c r="Z54" i="10"/>
  <c r="AB57" i="8" s="1"/>
  <c r="H73" i="15"/>
  <c r="R73" i="10"/>
  <c r="G76" i="7" s="1"/>
  <c r="O73" i="14"/>
  <c r="K82" i="6"/>
  <c r="L82" i="6" s="1"/>
  <c r="J82" i="6"/>
  <c r="P72" i="14"/>
  <c r="M72" i="14" s="1"/>
  <c r="AA70" i="14"/>
  <c r="L70" i="15"/>
  <c r="F77" i="14"/>
  <c r="C77" i="15"/>
  <c r="G77" i="10"/>
  <c r="Q77" i="14"/>
  <c r="J77" i="15"/>
  <c r="T77" i="10"/>
  <c r="I80" i="7" s="1"/>
  <c r="O80" i="7" s="1"/>
  <c r="P77" i="10"/>
  <c r="C80" i="8"/>
  <c r="C80" i="6"/>
  <c r="C80" i="7"/>
  <c r="C79" i="3"/>
  <c r="D70" i="15"/>
  <c r="H70" i="14"/>
  <c r="H70" i="10"/>
  <c r="J70" i="10"/>
  <c r="P70" i="14"/>
  <c r="I55" i="15"/>
  <c r="J71" i="6"/>
  <c r="K71" i="6"/>
  <c r="L71" i="6" s="1"/>
  <c r="M71" i="6" s="1"/>
  <c r="H67" i="10"/>
  <c r="D67" i="15"/>
  <c r="H67" i="14"/>
  <c r="L62" i="10"/>
  <c r="J62" i="14"/>
  <c r="K62" i="14" s="1"/>
  <c r="F62" i="15"/>
  <c r="T62" i="15"/>
  <c r="AL62" i="14"/>
  <c r="AF62" i="10"/>
  <c r="AJ65" i="8" s="1"/>
  <c r="W60" i="10"/>
  <c r="F57" i="15"/>
  <c r="J57" i="14"/>
  <c r="K57" i="14" s="1"/>
  <c r="L57" i="10"/>
  <c r="P57" i="15"/>
  <c r="AB57" i="10"/>
  <c r="AD60" i="8" s="1"/>
  <c r="AE60" i="8" s="1"/>
  <c r="AF57" i="14"/>
  <c r="N55" i="10"/>
  <c r="O55" i="10"/>
  <c r="F53" i="10"/>
  <c r="E53" i="14"/>
  <c r="B53" i="15"/>
  <c r="H29" i="14"/>
  <c r="L29" i="14" s="1"/>
  <c r="D29" i="15"/>
  <c r="H29" i="10"/>
  <c r="AD67" i="10"/>
  <c r="AG70" i="8" s="1"/>
  <c r="R67" i="15"/>
  <c r="AI67" i="14"/>
  <c r="AJ67" i="14" s="1"/>
  <c r="AE61" i="10"/>
  <c r="AI64" i="8" s="1"/>
  <c r="AL64" i="8" s="1"/>
  <c r="S61" i="15"/>
  <c r="AK61" i="14"/>
  <c r="AN61" i="14" s="1"/>
  <c r="AD61" i="14"/>
  <c r="N61" i="15"/>
  <c r="Z61" i="10"/>
  <c r="AB64" i="8" s="1"/>
  <c r="I53" i="15"/>
  <c r="P47" i="10"/>
  <c r="O47" i="14"/>
  <c r="H47" i="15"/>
  <c r="R47" i="10"/>
  <c r="G50" i="7" s="1"/>
  <c r="N41" i="10"/>
  <c r="AE42" i="8"/>
  <c r="P23" i="10"/>
  <c r="J60" i="10"/>
  <c r="C63" i="7"/>
  <c r="C62" i="3"/>
  <c r="C63" i="6"/>
  <c r="C63" i="8"/>
  <c r="H71" i="15"/>
  <c r="R71" i="10"/>
  <c r="G74" i="7" s="1"/>
  <c r="O71" i="14"/>
  <c r="AE71" i="14"/>
  <c r="O71" i="15"/>
  <c r="AA71" i="10"/>
  <c r="AC74" i="8" s="1"/>
  <c r="N71" i="10"/>
  <c r="S63" i="10"/>
  <c r="H66" i="7" s="1"/>
  <c r="O66" i="6"/>
  <c r="P66" i="6"/>
  <c r="Q66" i="6" s="1"/>
  <c r="H59" i="14"/>
  <c r="D59" i="15"/>
  <c r="H59" i="10"/>
  <c r="P65" i="10"/>
  <c r="J65" i="10"/>
  <c r="Q65" i="10"/>
  <c r="F68" i="7" s="1"/>
  <c r="N65" i="14"/>
  <c r="G65" i="15"/>
  <c r="L62" i="7"/>
  <c r="O53" i="6"/>
  <c r="AG50" i="10"/>
  <c r="AK53" i="8" s="1"/>
  <c r="U50" i="15"/>
  <c r="AM50" i="14"/>
  <c r="K50" i="10"/>
  <c r="C53" i="7"/>
  <c r="C53" i="8"/>
  <c r="C53" i="6"/>
  <c r="C52" i="3"/>
  <c r="AE52" i="8"/>
  <c r="N44" i="10"/>
  <c r="P38" i="15"/>
  <c r="AF38" i="14"/>
  <c r="AB38" i="10"/>
  <c r="AD41" i="8" s="1"/>
  <c r="M33" i="15"/>
  <c r="AC33" i="14"/>
  <c r="Y33" i="10"/>
  <c r="AA36" i="8" s="1"/>
  <c r="I24" i="10"/>
  <c r="E24" i="15"/>
  <c r="I24" i="14"/>
  <c r="C27" i="6"/>
  <c r="C27" i="7"/>
  <c r="C26" i="3"/>
  <c r="C27" i="8"/>
  <c r="X20" i="10"/>
  <c r="C22" i="3"/>
  <c r="C23" i="7"/>
  <c r="L23" i="7" s="1"/>
  <c r="C23" i="6"/>
  <c r="C23" i="8"/>
  <c r="AH17" i="14"/>
  <c r="Q17" i="15"/>
  <c r="AC17" i="10"/>
  <c r="AF20" i="8" s="1"/>
  <c r="AB58" i="10"/>
  <c r="AD61" i="8" s="1"/>
  <c r="AF58" i="14"/>
  <c r="P58" i="15"/>
  <c r="P58" i="10"/>
  <c r="E58" i="14"/>
  <c r="B58" i="15"/>
  <c r="F58" i="10"/>
  <c r="I47" i="15"/>
  <c r="F38" i="10"/>
  <c r="B38" i="15"/>
  <c r="E38" i="14"/>
  <c r="I36" i="14"/>
  <c r="E36" i="15"/>
  <c r="I36" i="10"/>
  <c r="S39" i="6" s="1"/>
  <c r="R48" i="15"/>
  <c r="AD48" i="10"/>
  <c r="AG51" i="8" s="1"/>
  <c r="AI48" i="14"/>
  <c r="W47" i="6"/>
  <c r="J43" i="10"/>
  <c r="O35" i="10"/>
  <c r="F21" i="10"/>
  <c r="B21" i="15"/>
  <c r="E21" i="14"/>
  <c r="F60" i="6"/>
  <c r="G60" i="6"/>
  <c r="H60" i="6" s="1"/>
  <c r="I60" i="6" s="1"/>
  <c r="AC48" i="14"/>
  <c r="Y48" i="10"/>
  <c r="AA51" i="8" s="1"/>
  <c r="M48" i="15"/>
  <c r="N52" i="10"/>
  <c r="AE52" i="10"/>
  <c r="AI55" i="8" s="1"/>
  <c r="AK52" i="14"/>
  <c r="S52" i="15"/>
  <c r="V53" i="10"/>
  <c r="Y56" i="8"/>
  <c r="Z56" i="8" s="1"/>
  <c r="P46" i="15"/>
  <c r="AB46" i="10"/>
  <c r="AD49" i="8" s="1"/>
  <c r="AF46" i="14"/>
  <c r="AA42" i="14"/>
  <c r="L42" i="15"/>
  <c r="AD42" i="14"/>
  <c r="N42" i="15"/>
  <c r="Z42" i="10"/>
  <c r="AB45" i="8" s="1"/>
  <c r="W42" i="6"/>
  <c r="Q38" i="14"/>
  <c r="T38" i="10"/>
  <c r="I41" i="7" s="1"/>
  <c r="O41" i="7" s="1"/>
  <c r="J38" i="15"/>
  <c r="AE36" i="14"/>
  <c r="AA36" i="10"/>
  <c r="AC39" i="8" s="1"/>
  <c r="O36" i="15"/>
  <c r="AA35" i="10"/>
  <c r="AC38" i="8" s="1"/>
  <c r="AE35" i="14"/>
  <c r="O35" i="15"/>
  <c r="E33" i="15"/>
  <c r="I33" i="14"/>
  <c r="I33" i="10"/>
  <c r="S36" i="6" s="1"/>
  <c r="C36" i="7"/>
  <c r="C36" i="6"/>
  <c r="C35" i="3"/>
  <c r="C36" i="8"/>
  <c r="AF56" i="10"/>
  <c r="AJ59" i="8" s="1"/>
  <c r="AL56" i="14"/>
  <c r="T56" i="15"/>
  <c r="F56" i="15"/>
  <c r="L56" i="10"/>
  <c r="J56" i="14"/>
  <c r="K56" i="14" s="1"/>
  <c r="I56" i="14"/>
  <c r="E56" i="15"/>
  <c r="I56" i="10"/>
  <c r="S59" i="6" s="1"/>
  <c r="AK56" i="14"/>
  <c r="S56" i="15"/>
  <c r="AE56" i="10"/>
  <c r="AI59" i="8" s="1"/>
  <c r="Z48" i="10"/>
  <c r="AB51" i="8" s="1"/>
  <c r="N48" i="15"/>
  <c r="AD48" i="14"/>
  <c r="X48" i="10"/>
  <c r="I46" i="10"/>
  <c r="S49" i="6" s="1"/>
  <c r="I46" i="14"/>
  <c r="E46" i="15"/>
  <c r="AI46" i="14"/>
  <c r="R46" i="15"/>
  <c r="AD46" i="10"/>
  <c r="AG49" i="8" s="1"/>
  <c r="U51" i="15"/>
  <c r="AG51" i="10"/>
  <c r="AK54" i="8" s="1"/>
  <c r="AM51" i="14"/>
  <c r="AD51" i="14"/>
  <c r="N51" i="15"/>
  <c r="Z51" i="10"/>
  <c r="AB54" i="8" s="1"/>
  <c r="AH51" i="14"/>
  <c r="AC51" i="10"/>
  <c r="AF54" i="8" s="1"/>
  <c r="Q51" i="15"/>
  <c r="I44" i="14"/>
  <c r="K44" i="14" s="1"/>
  <c r="E44" i="15"/>
  <c r="I44" i="10"/>
  <c r="S47" i="6" s="1"/>
  <c r="Q38" i="10"/>
  <c r="F41" i="7" s="1"/>
  <c r="N38" i="14"/>
  <c r="G38" i="15"/>
  <c r="AE32" i="14"/>
  <c r="O32" i="15"/>
  <c r="AA32" i="10"/>
  <c r="AC35" i="8" s="1"/>
  <c r="AK32" i="14"/>
  <c r="AE32" i="10"/>
  <c r="AI35" i="8" s="1"/>
  <c r="S32" i="15"/>
  <c r="AF32" i="14"/>
  <c r="P32" i="15"/>
  <c r="AB32" i="10"/>
  <c r="AD35" i="8" s="1"/>
  <c r="AF27" i="14"/>
  <c r="P27" i="15"/>
  <c r="AB27" i="10"/>
  <c r="AD30" i="8" s="1"/>
  <c r="S23" i="10"/>
  <c r="H26" i="7" s="1"/>
  <c r="W24" i="6"/>
  <c r="C16" i="7"/>
  <c r="L16" i="7" s="1"/>
  <c r="C16" i="8"/>
  <c r="C16" i="6"/>
  <c r="C15" i="3"/>
  <c r="AE34" i="14"/>
  <c r="AA34" i="10"/>
  <c r="AC37" i="8" s="1"/>
  <c r="O34" i="15"/>
  <c r="M31" i="14"/>
  <c r="L27" i="10"/>
  <c r="J27" i="14"/>
  <c r="K27" i="14" s="1"/>
  <c r="L27" i="14" s="1"/>
  <c r="D27" i="14" s="1"/>
  <c r="F27" i="15"/>
  <c r="P31" i="14"/>
  <c r="AB28" i="10"/>
  <c r="AD31" i="8" s="1"/>
  <c r="P28" i="15"/>
  <c r="AF28" i="14"/>
  <c r="N28" i="14"/>
  <c r="G28" i="15"/>
  <c r="Q28" i="10"/>
  <c r="F31" i="7" s="1"/>
  <c r="I29" i="15"/>
  <c r="S27" i="10"/>
  <c r="H30" i="7" s="1"/>
  <c r="O32" i="14"/>
  <c r="H32" i="15"/>
  <c r="R32" i="10"/>
  <c r="G35" i="7" s="1"/>
  <c r="N25" i="15"/>
  <c r="AD25" i="14"/>
  <c r="Z25" i="10"/>
  <c r="AB28" i="8" s="1"/>
  <c r="R25" i="14"/>
  <c r="K25" i="15"/>
  <c r="U25" i="10"/>
  <c r="J28" i="7" s="1"/>
  <c r="P28" i="7" s="1"/>
  <c r="AE25" i="14"/>
  <c r="O25" i="15"/>
  <c r="AA25" i="10"/>
  <c r="AC28" i="8" s="1"/>
  <c r="W40" i="14"/>
  <c r="X40" i="14" s="1"/>
  <c r="T40" i="14" s="1"/>
  <c r="J54" i="12"/>
  <c r="Q43" i="8" s="1"/>
  <c r="R43" i="8" s="1"/>
  <c r="X43" i="8" s="1"/>
  <c r="S42" i="3" s="1"/>
  <c r="AA40" i="14"/>
  <c r="L40" i="15"/>
  <c r="AJ27" i="14"/>
  <c r="U22" i="15"/>
  <c r="AG22" i="10"/>
  <c r="AK25" i="8" s="1"/>
  <c r="AM22" i="14"/>
  <c r="K22" i="15"/>
  <c r="U22" i="10"/>
  <c r="J25" i="7" s="1"/>
  <c r="P25" i="7" s="1"/>
  <c r="R22" i="14"/>
  <c r="T18" i="10"/>
  <c r="I21" i="7" s="1"/>
  <c r="O21" i="7" s="1"/>
  <c r="J18" i="15"/>
  <c r="Q18" i="14"/>
  <c r="R18" i="14"/>
  <c r="K18" i="15"/>
  <c r="U18" i="10"/>
  <c r="J21" i="7" s="1"/>
  <c r="P21" i="7" s="1"/>
  <c r="K18" i="6"/>
  <c r="L18" i="6" s="1"/>
  <c r="M18" i="6" s="1"/>
  <c r="N18" i="6" s="1"/>
  <c r="M17" i="3" s="1"/>
  <c r="J18" i="6"/>
  <c r="V29" i="10"/>
  <c r="Y32" i="8"/>
  <c r="Z32" i="8" s="1"/>
  <c r="P26" i="10"/>
  <c r="AB14" i="10"/>
  <c r="AD17" i="8" s="1"/>
  <c r="P14" i="15"/>
  <c r="AF14" i="14"/>
  <c r="R11" i="14"/>
  <c r="K11" i="15"/>
  <c r="U11" i="10"/>
  <c r="J14" i="7" s="1"/>
  <c r="E11" i="14"/>
  <c r="F11" i="10"/>
  <c r="B11" i="15"/>
  <c r="AB8" i="10"/>
  <c r="AD11" i="8" s="1"/>
  <c r="AF8" i="14"/>
  <c r="AG8" i="14" s="1"/>
  <c r="P8" i="15"/>
  <c r="K169" i="8"/>
  <c r="O169" i="8" s="1"/>
  <c r="K101" i="8"/>
  <c r="O101" i="8" s="1"/>
  <c r="X101" i="8" s="1"/>
  <c r="S100" i="3" s="1"/>
  <c r="I32" i="15"/>
  <c r="AL28" i="8"/>
  <c r="F16" i="14"/>
  <c r="G16" i="14" s="1"/>
  <c r="C16" i="15"/>
  <c r="G16" i="10"/>
  <c r="Z30" i="10"/>
  <c r="AB33" i="8" s="1"/>
  <c r="AD30" i="14"/>
  <c r="N30" i="15"/>
  <c r="L30" i="10"/>
  <c r="F30" i="15"/>
  <c r="J30" i="14"/>
  <c r="F30" i="14"/>
  <c r="C30" i="15"/>
  <c r="G30" i="10"/>
  <c r="J26" i="10"/>
  <c r="G26" i="15"/>
  <c r="Q26" i="10"/>
  <c r="F29" i="7" s="1"/>
  <c r="N26" i="14"/>
  <c r="U26" i="10"/>
  <c r="J29" i="7" s="1"/>
  <c r="R26" i="14"/>
  <c r="K26" i="15"/>
  <c r="O26" i="7"/>
  <c r="K157" i="8"/>
  <c r="O157" i="8" s="1"/>
  <c r="R79" i="8"/>
  <c r="I13" i="15"/>
  <c r="Y12" i="10"/>
  <c r="AA15" i="8" s="1"/>
  <c r="AC12" i="14"/>
  <c r="M12" i="15"/>
  <c r="B10" i="15"/>
  <c r="E10" i="14"/>
  <c r="F10" i="10"/>
  <c r="W22" i="8"/>
  <c r="K20" i="6"/>
  <c r="L20" i="6" s="1"/>
  <c r="J20" i="6"/>
  <c r="G19" i="15"/>
  <c r="Q19" i="10"/>
  <c r="F22" i="7" s="1"/>
  <c r="N19" i="14"/>
  <c r="T19" i="15"/>
  <c r="AF19" i="10"/>
  <c r="AJ22" i="8" s="1"/>
  <c r="AL19" i="14"/>
  <c r="C19" i="15"/>
  <c r="G19" i="10"/>
  <c r="F19" i="14"/>
  <c r="G19" i="14" s="1"/>
  <c r="AE18" i="8"/>
  <c r="AL14" i="8"/>
  <c r="P11" i="14"/>
  <c r="M11" i="14" s="1"/>
  <c r="H10" i="15"/>
  <c r="O10" i="14"/>
  <c r="R10" i="10"/>
  <c r="G13" i="7" s="1"/>
  <c r="W10" i="10"/>
  <c r="AI10" i="14"/>
  <c r="AJ10" i="14" s="1"/>
  <c r="AD10" i="10"/>
  <c r="AG13" i="8" s="1"/>
  <c r="R10" i="15"/>
  <c r="O12" i="15"/>
  <c r="AE12" i="14"/>
  <c r="AA12" i="10"/>
  <c r="AC15" i="8" s="1"/>
  <c r="R57" i="8"/>
  <c r="W27" i="8"/>
  <c r="W25" i="8"/>
  <c r="AK4" i="14"/>
  <c r="S4" i="15"/>
  <c r="AE4" i="10"/>
  <c r="AI7" i="8" s="1"/>
  <c r="W4" i="10"/>
  <c r="M3" i="10"/>
  <c r="K145" i="8"/>
  <c r="O133" i="8"/>
  <c r="X72" i="8"/>
  <c r="S71" i="3" s="1"/>
  <c r="T19" i="4"/>
  <c r="E7" i="15"/>
  <c r="I7" i="14"/>
  <c r="I7" i="10"/>
  <c r="S10" i="6" s="1"/>
  <c r="P7" i="10"/>
  <c r="T6" i="10"/>
  <c r="I9" i="7" s="1"/>
  <c r="J6" i="15"/>
  <c r="Q6" i="14"/>
  <c r="W7" i="6"/>
  <c r="K149" i="8"/>
  <c r="K107" i="8"/>
  <c r="N63" i="8"/>
  <c r="T73" i="5"/>
  <c r="T68" i="4"/>
  <c r="T51" i="4"/>
  <c r="AG6" i="10"/>
  <c r="AK9" i="8" s="1"/>
  <c r="U6" i="15"/>
  <c r="AM6" i="14"/>
  <c r="T137" i="4"/>
  <c r="T63" i="4"/>
  <c r="AE5" i="10"/>
  <c r="AI8" i="8" s="1"/>
  <c r="AK5" i="14"/>
  <c r="S5" i="15"/>
  <c r="W5" i="10"/>
  <c r="AL5" i="14"/>
  <c r="T5" i="15"/>
  <c r="AF5" i="10"/>
  <c r="AJ8" i="8" s="1"/>
  <c r="H40" i="8"/>
  <c r="T94" i="5"/>
  <c r="G6" i="15"/>
  <c r="Q6" i="10"/>
  <c r="F9" i="7" s="1"/>
  <c r="N6" i="14"/>
  <c r="K3" i="10"/>
  <c r="W155" i="8"/>
  <c r="K141" i="8"/>
  <c r="W89" i="8"/>
  <c r="O12" i="8"/>
  <c r="X12" i="8" s="1"/>
  <c r="S11" i="3" s="1"/>
  <c r="T147" i="4"/>
  <c r="O173" i="8"/>
  <c r="W143" i="8"/>
  <c r="L133" i="7"/>
  <c r="O10" i="7"/>
  <c r="E6" i="15"/>
  <c r="I6" i="10"/>
  <c r="S9" i="6" s="1"/>
  <c r="I6" i="14"/>
  <c r="E6" i="14"/>
  <c r="F6" i="10"/>
  <c r="B6" i="15"/>
  <c r="AL3" i="14"/>
  <c r="T3" i="15"/>
  <c r="AF3" i="10"/>
  <c r="AJ6" i="8" s="1"/>
  <c r="X3" i="10"/>
  <c r="O61" i="8"/>
  <c r="L100" i="7"/>
  <c r="X120" i="8"/>
  <c r="S119" i="3" s="1"/>
  <c r="H91" i="8"/>
  <c r="N47" i="8"/>
  <c r="O47" i="8" s="1"/>
  <c r="T26" i="4"/>
  <c r="O116" i="7"/>
  <c r="T68" i="5"/>
  <c r="T65" i="4"/>
  <c r="T23" i="4"/>
  <c r="P168" i="6"/>
  <c r="Q168" i="6" s="1"/>
  <c r="O168" i="6"/>
  <c r="AE173" i="10"/>
  <c r="AI176" i="8" s="1"/>
  <c r="AK173" i="14"/>
  <c r="S173" i="15"/>
  <c r="W172" i="6"/>
  <c r="Q172" i="10"/>
  <c r="F175" i="7" s="1"/>
  <c r="N172" i="14"/>
  <c r="G172" i="15"/>
  <c r="AH172" i="14"/>
  <c r="AC172" i="10"/>
  <c r="AF175" i="8" s="1"/>
  <c r="Q172" i="15"/>
  <c r="P166" i="10"/>
  <c r="N166" i="14"/>
  <c r="G166" i="15"/>
  <c r="Q166" i="10"/>
  <c r="F169" i="7" s="1"/>
  <c r="L169" i="7" s="1"/>
  <c r="Q170" i="15"/>
  <c r="AC170" i="10"/>
  <c r="AF173" i="8" s="1"/>
  <c r="AH170" i="14"/>
  <c r="S168" i="15"/>
  <c r="AE168" i="10"/>
  <c r="AI171" i="8" s="1"/>
  <c r="AK168" i="14"/>
  <c r="P168" i="10"/>
  <c r="J166" i="10"/>
  <c r="O194" i="12"/>
  <c r="C170" i="15"/>
  <c r="G170" i="10"/>
  <c r="F170" i="14"/>
  <c r="U167" i="15"/>
  <c r="AG167" i="10"/>
  <c r="AK170" i="8" s="1"/>
  <c r="AM167" i="14"/>
  <c r="J168" i="6"/>
  <c r="G161" i="15"/>
  <c r="N161" i="14"/>
  <c r="Q161" i="10"/>
  <c r="F164" i="7" s="1"/>
  <c r="L164" i="7" s="1"/>
  <c r="M161" i="10"/>
  <c r="U158" i="15"/>
  <c r="AG158" i="10"/>
  <c r="AK161" i="8" s="1"/>
  <c r="AM158" i="14"/>
  <c r="AD155" i="14"/>
  <c r="Z155" i="10"/>
  <c r="AB158" i="8" s="1"/>
  <c r="N155" i="15"/>
  <c r="AG156" i="10"/>
  <c r="AK159" i="8" s="1"/>
  <c r="U156" i="15"/>
  <c r="AM156" i="14"/>
  <c r="F162" i="6"/>
  <c r="G162" i="6"/>
  <c r="H162" i="6" s="1"/>
  <c r="I162" i="6" s="1"/>
  <c r="R173" i="14"/>
  <c r="K173" i="15"/>
  <c r="U173" i="10"/>
  <c r="J176" i="7" s="1"/>
  <c r="P176" i="7" s="1"/>
  <c r="O171" i="10"/>
  <c r="H170" i="14"/>
  <c r="D170" i="15"/>
  <c r="H170" i="10"/>
  <c r="AC168" i="14"/>
  <c r="M168" i="15"/>
  <c r="Y168" i="10"/>
  <c r="AA171" i="8" s="1"/>
  <c r="E172" i="14"/>
  <c r="B172" i="15"/>
  <c r="F172" i="10"/>
  <c r="J169" i="10"/>
  <c r="AK163" i="14"/>
  <c r="AN163" i="14" s="1"/>
  <c r="AE163" i="10"/>
  <c r="AI166" i="8" s="1"/>
  <c r="AL166" i="8" s="1"/>
  <c r="S163" i="15"/>
  <c r="O172" i="15"/>
  <c r="AA172" i="10"/>
  <c r="AC175" i="8" s="1"/>
  <c r="AE172" i="14"/>
  <c r="X172" i="10"/>
  <c r="M172" i="10"/>
  <c r="AG170" i="10"/>
  <c r="AK173" i="8" s="1"/>
  <c r="AM170" i="14"/>
  <c r="U170" i="15"/>
  <c r="P170" i="14"/>
  <c r="Z171" i="10"/>
  <c r="AB174" i="8" s="1"/>
  <c r="AD171" i="14"/>
  <c r="N171" i="15"/>
  <c r="I169" i="15"/>
  <c r="AD167" i="10"/>
  <c r="AG170" i="8" s="1"/>
  <c r="AI167" i="14"/>
  <c r="R167" i="15"/>
  <c r="F167" i="14"/>
  <c r="G167" i="14" s="1"/>
  <c r="C167" i="15"/>
  <c r="G167" i="10"/>
  <c r="AA171" i="10"/>
  <c r="AC174" i="8" s="1"/>
  <c r="AE171" i="14"/>
  <c r="O171" i="15"/>
  <c r="AA168" i="14"/>
  <c r="L168" i="15"/>
  <c r="G168" i="10"/>
  <c r="F168" i="14"/>
  <c r="G168" i="14" s="1"/>
  <c r="C168" i="15"/>
  <c r="H167" i="10"/>
  <c r="H167" i="14"/>
  <c r="L167" i="14" s="1"/>
  <c r="D167" i="15"/>
  <c r="F172" i="15"/>
  <c r="L172" i="10"/>
  <c r="J172" i="14"/>
  <c r="B170" i="15"/>
  <c r="F170" i="10"/>
  <c r="E170" i="14"/>
  <c r="N171" i="10"/>
  <c r="S169" i="15"/>
  <c r="AE169" i="10"/>
  <c r="AI172" i="8" s="1"/>
  <c r="AK169" i="14"/>
  <c r="G168" i="15"/>
  <c r="Q168" i="10"/>
  <c r="F171" i="7" s="1"/>
  <c r="N168" i="14"/>
  <c r="G169" i="6"/>
  <c r="H169" i="6" s="1"/>
  <c r="F169" i="6"/>
  <c r="AJ166" i="14"/>
  <c r="N162" i="10"/>
  <c r="Q162" i="14"/>
  <c r="J162" i="15"/>
  <c r="T162" i="10"/>
  <c r="I165" i="7" s="1"/>
  <c r="O165" i="7" s="1"/>
  <c r="P164" i="15"/>
  <c r="AB164" i="10"/>
  <c r="AD167" i="8" s="1"/>
  <c r="AF164" i="14"/>
  <c r="O164" i="14"/>
  <c r="H164" i="15"/>
  <c r="R164" i="10"/>
  <c r="G167" i="7" s="1"/>
  <c r="N164" i="10"/>
  <c r="O165" i="10"/>
  <c r="O165" i="14"/>
  <c r="H165" i="15"/>
  <c r="R165" i="10"/>
  <c r="G168" i="7" s="1"/>
  <c r="E165" i="14"/>
  <c r="F165" i="10"/>
  <c r="B165" i="15"/>
  <c r="C168" i="6"/>
  <c r="C167" i="3"/>
  <c r="C168" i="8"/>
  <c r="C168" i="7"/>
  <c r="E161" i="15"/>
  <c r="I161" i="14"/>
  <c r="I161" i="10"/>
  <c r="S164" i="6" s="1"/>
  <c r="R161" i="14"/>
  <c r="K161" i="15"/>
  <c r="U161" i="10"/>
  <c r="J164" i="7" s="1"/>
  <c r="P164" i="7" s="1"/>
  <c r="AG160" i="14"/>
  <c r="P159" i="6"/>
  <c r="Q159" i="6" s="1"/>
  <c r="R159" i="6" s="1"/>
  <c r="O159" i="6"/>
  <c r="R158" i="15"/>
  <c r="AI158" i="14"/>
  <c r="AD158" i="10"/>
  <c r="AG161" i="8" s="1"/>
  <c r="W157" i="6"/>
  <c r="U155" i="15"/>
  <c r="AG155" i="10"/>
  <c r="AK158" i="8" s="1"/>
  <c r="AM155" i="14"/>
  <c r="AN155" i="14" s="1"/>
  <c r="F160" i="10"/>
  <c r="B160" i="15"/>
  <c r="E160" i="14"/>
  <c r="AB158" i="10"/>
  <c r="AD161" i="8" s="1"/>
  <c r="P158" i="15"/>
  <c r="AF158" i="14"/>
  <c r="X156" i="10"/>
  <c r="K158" i="10"/>
  <c r="C161" i="6"/>
  <c r="C161" i="7"/>
  <c r="C160" i="3"/>
  <c r="C161" i="8"/>
  <c r="M155" i="15"/>
  <c r="Y155" i="10"/>
  <c r="AA158" i="8" s="1"/>
  <c r="AC155" i="14"/>
  <c r="O155" i="10"/>
  <c r="J160" i="10"/>
  <c r="O160" i="10"/>
  <c r="AH162" i="8"/>
  <c r="N156" i="10"/>
  <c r="R152" i="15"/>
  <c r="AD152" i="10"/>
  <c r="AG155" i="8" s="1"/>
  <c r="AI152" i="14"/>
  <c r="F151" i="15"/>
  <c r="J151" i="14"/>
  <c r="L151" i="10"/>
  <c r="Q150" i="14"/>
  <c r="J150" i="15"/>
  <c r="T150" i="10"/>
  <c r="I153" i="7" s="1"/>
  <c r="R152" i="14"/>
  <c r="U152" i="10"/>
  <c r="J155" i="7" s="1"/>
  <c r="K152" i="15"/>
  <c r="C154" i="3"/>
  <c r="C155" i="6"/>
  <c r="C155" i="8"/>
  <c r="C155" i="7"/>
  <c r="K150" i="10"/>
  <c r="AL150" i="14"/>
  <c r="T150" i="15"/>
  <c r="AF150" i="10"/>
  <c r="AJ153" i="8" s="1"/>
  <c r="I157" i="14"/>
  <c r="I157" i="10"/>
  <c r="S160" i="6" s="1"/>
  <c r="E157" i="15"/>
  <c r="T157" i="15"/>
  <c r="AL157" i="14"/>
  <c r="AF157" i="10"/>
  <c r="AJ160" i="8" s="1"/>
  <c r="AA157" i="10"/>
  <c r="AC160" i="8" s="1"/>
  <c r="AE157" i="14"/>
  <c r="O157" i="15"/>
  <c r="J153" i="10"/>
  <c r="R153" i="15"/>
  <c r="AI153" i="14"/>
  <c r="AJ153" i="14" s="1"/>
  <c r="AD153" i="10"/>
  <c r="AG156" i="8" s="1"/>
  <c r="AH156" i="8" s="1"/>
  <c r="V152" i="10"/>
  <c r="Y155" i="8"/>
  <c r="Z155" i="8" s="1"/>
  <c r="U151" i="10"/>
  <c r="J154" i="7" s="1"/>
  <c r="P154" i="7" s="1"/>
  <c r="R151" i="14"/>
  <c r="K151" i="15"/>
  <c r="H146" i="15"/>
  <c r="O146" i="14"/>
  <c r="R146" i="10"/>
  <c r="G149" i="7" s="1"/>
  <c r="E151" i="15"/>
  <c r="I151" i="10"/>
  <c r="S154" i="6" s="1"/>
  <c r="I151" i="14"/>
  <c r="S149" i="15"/>
  <c r="AK149" i="14"/>
  <c r="AE149" i="10"/>
  <c r="AI152" i="8" s="1"/>
  <c r="J149" i="10"/>
  <c r="P145" i="10"/>
  <c r="X152" i="10"/>
  <c r="M151" i="10"/>
  <c r="AL145" i="14"/>
  <c r="AF145" i="10"/>
  <c r="AJ148" i="8" s="1"/>
  <c r="T145" i="15"/>
  <c r="AM144" i="14"/>
  <c r="U144" i="15"/>
  <c r="AG144" i="10"/>
  <c r="AK147" i="8" s="1"/>
  <c r="AD144" i="14"/>
  <c r="Z144" i="10"/>
  <c r="AB147" i="8" s="1"/>
  <c r="N144" i="15"/>
  <c r="I145" i="15"/>
  <c r="N142" i="10"/>
  <c r="AI139" i="14"/>
  <c r="R139" i="15"/>
  <c r="AD139" i="10"/>
  <c r="AG142" i="8" s="1"/>
  <c r="AH142" i="8" s="1"/>
  <c r="W130" i="10"/>
  <c r="H139" i="14"/>
  <c r="L139" i="14" s="1"/>
  <c r="D139" i="15"/>
  <c r="H139" i="10"/>
  <c r="W140" i="14"/>
  <c r="X140" i="14" s="1"/>
  <c r="T140" i="14" s="1"/>
  <c r="J154" i="12"/>
  <c r="Q143" i="8" s="1"/>
  <c r="R143" i="8" s="1"/>
  <c r="T148" i="15"/>
  <c r="AL148" i="14"/>
  <c r="AF148" i="10"/>
  <c r="AJ151" i="8" s="1"/>
  <c r="U148" i="15"/>
  <c r="AM148" i="14"/>
  <c r="AG148" i="10"/>
  <c r="AK151" i="8" s="1"/>
  <c r="AC148" i="14"/>
  <c r="M148" i="15"/>
  <c r="Y148" i="10"/>
  <c r="AA151" i="8" s="1"/>
  <c r="O161" i="12"/>
  <c r="O143" i="14"/>
  <c r="R143" i="10"/>
  <c r="G146" i="7" s="1"/>
  <c r="H143" i="15"/>
  <c r="AG146" i="14"/>
  <c r="L144" i="10"/>
  <c r="J144" i="14"/>
  <c r="F144" i="15"/>
  <c r="R147" i="14"/>
  <c r="U147" i="10"/>
  <c r="J150" i="7" s="1"/>
  <c r="K147" i="15"/>
  <c r="J169" i="12"/>
  <c r="W147" i="14"/>
  <c r="X147" i="14" s="1"/>
  <c r="T147" i="14" s="1"/>
  <c r="C150" i="6"/>
  <c r="C150" i="8"/>
  <c r="C150" i="7"/>
  <c r="C149" i="3"/>
  <c r="Q138" i="15"/>
  <c r="AC138" i="10"/>
  <c r="AF141" i="8" s="1"/>
  <c r="AH141" i="8" s="1"/>
  <c r="AH138" i="14"/>
  <c r="AJ138" i="14" s="1"/>
  <c r="AE139" i="8"/>
  <c r="P128" i="10"/>
  <c r="M133" i="7"/>
  <c r="D126" i="15"/>
  <c r="H126" i="14"/>
  <c r="L126" i="14" s="1"/>
  <c r="H126" i="10"/>
  <c r="W113" i="10"/>
  <c r="F126" i="10"/>
  <c r="E126" i="14"/>
  <c r="B126" i="15"/>
  <c r="O132" i="15"/>
  <c r="AE132" i="14"/>
  <c r="AA132" i="10"/>
  <c r="AC135" i="8" s="1"/>
  <c r="K141" i="10"/>
  <c r="O158" i="12"/>
  <c r="K137" i="10"/>
  <c r="AF137" i="14"/>
  <c r="P137" i="15"/>
  <c r="AB137" i="10"/>
  <c r="AD140" i="8" s="1"/>
  <c r="X137" i="10"/>
  <c r="W135" i="10"/>
  <c r="P132" i="10"/>
  <c r="X140" i="6"/>
  <c r="Y140" i="6" s="1"/>
  <c r="W140" i="6"/>
  <c r="W139" i="6"/>
  <c r="E135" i="15"/>
  <c r="I135" i="14"/>
  <c r="I135" i="10"/>
  <c r="S138" i="6" s="1"/>
  <c r="K135" i="10"/>
  <c r="K146" i="6"/>
  <c r="L146" i="6" s="1"/>
  <c r="J146" i="6"/>
  <c r="S138" i="10"/>
  <c r="H141" i="7" s="1"/>
  <c r="Y133" i="10"/>
  <c r="AA136" i="8" s="1"/>
  <c r="M133" i="15"/>
  <c r="AC133" i="14"/>
  <c r="P133" i="10"/>
  <c r="F13" i="13"/>
  <c r="F136" i="6"/>
  <c r="J133" i="10"/>
  <c r="J131" i="14"/>
  <c r="K131" i="14" s="1"/>
  <c r="F131" i="15"/>
  <c r="L131" i="10"/>
  <c r="AF131" i="10"/>
  <c r="AJ134" i="8" s="1"/>
  <c r="AL131" i="14"/>
  <c r="T131" i="15"/>
  <c r="K131" i="15"/>
  <c r="R131" i="14"/>
  <c r="U131" i="10"/>
  <c r="J134" i="7" s="1"/>
  <c r="O122" i="10"/>
  <c r="P131" i="14"/>
  <c r="W128" i="6"/>
  <c r="X128" i="6"/>
  <c r="Y128" i="6" s="1"/>
  <c r="Z128" i="6" s="1"/>
  <c r="AA128" i="6" s="1"/>
  <c r="J136" i="6"/>
  <c r="AD134" i="10"/>
  <c r="AG137" i="8" s="1"/>
  <c r="AI134" i="14"/>
  <c r="R134" i="15"/>
  <c r="N134" i="14"/>
  <c r="Q134" i="10"/>
  <c r="F137" i="7" s="1"/>
  <c r="G134" i="15"/>
  <c r="M134" i="10"/>
  <c r="G128" i="14"/>
  <c r="AD124" i="14"/>
  <c r="N124" i="15"/>
  <c r="Z124" i="10"/>
  <c r="AB127" i="8" s="1"/>
  <c r="K123" i="10"/>
  <c r="AC123" i="10"/>
  <c r="AF126" i="8" s="1"/>
  <c r="AH126" i="8" s="1"/>
  <c r="Q123" i="15"/>
  <c r="AH123" i="14"/>
  <c r="C120" i="8"/>
  <c r="C120" i="6"/>
  <c r="C120" i="7"/>
  <c r="C119" i="3"/>
  <c r="H124" i="10"/>
  <c r="D124" i="15"/>
  <c r="H124" i="14"/>
  <c r="P124" i="15"/>
  <c r="AF124" i="14"/>
  <c r="AB124" i="10"/>
  <c r="AD127" i="8" s="1"/>
  <c r="V133" i="10"/>
  <c r="Y136" i="8"/>
  <c r="Z136" i="8" s="1"/>
  <c r="Q129" i="15"/>
  <c r="AC129" i="10"/>
  <c r="AF132" i="8" s="1"/>
  <c r="AH132" i="8" s="1"/>
  <c r="AH129" i="14"/>
  <c r="AJ129" i="14" s="1"/>
  <c r="O129" i="15"/>
  <c r="AA129" i="10"/>
  <c r="AC132" i="8" s="1"/>
  <c r="AE129" i="14"/>
  <c r="W129" i="10"/>
  <c r="I129" i="14"/>
  <c r="I129" i="10"/>
  <c r="S132" i="6" s="1"/>
  <c r="E129" i="15"/>
  <c r="N127" i="10"/>
  <c r="O127" i="14"/>
  <c r="H127" i="15"/>
  <c r="R127" i="10"/>
  <c r="G130" i="7" s="1"/>
  <c r="X127" i="10"/>
  <c r="P127" i="10"/>
  <c r="P123" i="14"/>
  <c r="K125" i="7"/>
  <c r="P124" i="3" s="1"/>
  <c r="N116" i="10"/>
  <c r="M116" i="10"/>
  <c r="P115" i="10"/>
  <c r="X115" i="10"/>
  <c r="AH115" i="14"/>
  <c r="Q115" i="15"/>
  <c r="AC115" i="10"/>
  <c r="AF118" i="8" s="1"/>
  <c r="H120" i="10"/>
  <c r="H120" i="14"/>
  <c r="D120" i="15"/>
  <c r="AK120" i="14"/>
  <c r="AE120" i="10"/>
  <c r="AI123" i="8" s="1"/>
  <c r="S120" i="15"/>
  <c r="F119" i="10"/>
  <c r="B119" i="15"/>
  <c r="E119" i="14"/>
  <c r="K119" i="10"/>
  <c r="AL121" i="8"/>
  <c r="X124" i="6"/>
  <c r="Y124" i="6" s="1"/>
  <c r="W124" i="6"/>
  <c r="X121" i="6"/>
  <c r="Y121" i="6" s="1"/>
  <c r="W121" i="6"/>
  <c r="B116" i="15"/>
  <c r="F116" i="10"/>
  <c r="E116" i="14"/>
  <c r="H110" i="14"/>
  <c r="D110" i="15"/>
  <c r="H110" i="10"/>
  <c r="P102" i="10"/>
  <c r="S121" i="6"/>
  <c r="T121" i="6"/>
  <c r="U121" i="6" s="1"/>
  <c r="G123" i="6"/>
  <c r="H123" i="6" s="1"/>
  <c r="F123" i="6"/>
  <c r="V118" i="10"/>
  <c r="Y121" i="8"/>
  <c r="Z121" i="8" s="1"/>
  <c r="Q116" i="14"/>
  <c r="J116" i="15"/>
  <c r="T116" i="10"/>
  <c r="I119" i="7" s="1"/>
  <c r="O119" i="7" s="1"/>
  <c r="W106" i="10"/>
  <c r="Q102" i="14"/>
  <c r="J102" i="15"/>
  <c r="S115" i="10"/>
  <c r="H118" i="7" s="1"/>
  <c r="AC107" i="10"/>
  <c r="AF110" i="8" s="1"/>
  <c r="AH107" i="14"/>
  <c r="Q107" i="15"/>
  <c r="AG114" i="10"/>
  <c r="AK117" i="8" s="1"/>
  <c r="AM114" i="14"/>
  <c r="U114" i="15"/>
  <c r="AF114" i="10"/>
  <c r="AJ117" i="8" s="1"/>
  <c r="AL114" i="14"/>
  <c r="T114" i="15"/>
  <c r="W114" i="14"/>
  <c r="X114" i="14" s="1"/>
  <c r="T114" i="14" s="1"/>
  <c r="J137" i="12"/>
  <c r="Q117" i="8" s="1"/>
  <c r="U108" i="10"/>
  <c r="J111" i="7" s="1"/>
  <c r="K108" i="15"/>
  <c r="R108" i="14"/>
  <c r="AL105" i="14"/>
  <c r="AF105" i="10"/>
  <c r="AJ108" i="8" s="1"/>
  <c r="T105" i="15"/>
  <c r="C108" i="6"/>
  <c r="C108" i="7"/>
  <c r="O108" i="7" s="1"/>
  <c r="C107" i="3"/>
  <c r="C108" i="8"/>
  <c r="AH103" i="14"/>
  <c r="Q103" i="15"/>
  <c r="AC103" i="10"/>
  <c r="AF106" i="8" s="1"/>
  <c r="T108" i="10"/>
  <c r="I111" i="7" s="1"/>
  <c r="J108" i="15"/>
  <c r="Q108" i="14"/>
  <c r="AA107" i="14"/>
  <c r="L107" i="15"/>
  <c r="C110" i="6"/>
  <c r="C110" i="8"/>
  <c r="C109" i="3"/>
  <c r="C110" i="7"/>
  <c r="H111" i="15"/>
  <c r="R111" i="10"/>
  <c r="G114" i="7" s="1"/>
  <c r="O111" i="14"/>
  <c r="P109" i="14"/>
  <c r="J109" i="10"/>
  <c r="AL109" i="14"/>
  <c r="T109" i="15"/>
  <c r="AF109" i="10"/>
  <c r="AJ112" i="8" s="1"/>
  <c r="I105" i="15"/>
  <c r="AD103" i="14"/>
  <c r="Z103" i="10"/>
  <c r="AB106" i="8" s="1"/>
  <c r="N103" i="15"/>
  <c r="AH112" i="14"/>
  <c r="AJ112" i="14" s="1"/>
  <c r="Q112" i="15"/>
  <c r="AC112" i="10"/>
  <c r="AF115" i="8" s="1"/>
  <c r="AH115" i="8" s="1"/>
  <c r="X108" i="10"/>
  <c r="S106" i="10"/>
  <c r="H109" i="7" s="1"/>
  <c r="W103" i="10"/>
  <c r="P100" i="7"/>
  <c r="AC112" i="14"/>
  <c r="M112" i="15"/>
  <c r="Y112" i="10"/>
  <c r="AA115" i="8" s="1"/>
  <c r="J112" i="10"/>
  <c r="C115" i="8"/>
  <c r="C115" i="7"/>
  <c r="C114" i="3"/>
  <c r="C115" i="6"/>
  <c r="R111" i="14"/>
  <c r="U111" i="10"/>
  <c r="J114" i="7" s="1"/>
  <c r="K111" i="15"/>
  <c r="N111" i="14"/>
  <c r="Q111" i="10"/>
  <c r="F114" i="7" s="1"/>
  <c r="G111" i="15"/>
  <c r="O104" i="14"/>
  <c r="R104" i="10"/>
  <c r="G107" i="7" s="1"/>
  <c r="H104" i="15"/>
  <c r="G108" i="15"/>
  <c r="N108" i="14"/>
  <c r="Q108" i="10"/>
  <c r="F111" i="7" s="1"/>
  <c r="AD108" i="14"/>
  <c r="N108" i="15"/>
  <c r="Z108" i="10"/>
  <c r="AB111" i="8" s="1"/>
  <c r="J98" i="10"/>
  <c r="AG99" i="10"/>
  <c r="AK102" i="8" s="1"/>
  <c r="U99" i="15"/>
  <c r="AM99" i="14"/>
  <c r="K99" i="10"/>
  <c r="O122" i="12"/>
  <c r="K99" i="6" s="1"/>
  <c r="L99" i="6" s="1"/>
  <c r="M99" i="6" s="1"/>
  <c r="C98" i="8"/>
  <c r="C98" i="6"/>
  <c r="C97" i="3"/>
  <c r="C98" i="7"/>
  <c r="M90" i="10"/>
  <c r="AE84" i="14"/>
  <c r="AG84" i="14" s="1"/>
  <c r="AA84" i="10"/>
  <c r="AC87" i="8" s="1"/>
  <c r="AE87" i="8" s="1"/>
  <c r="O84" i="15"/>
  <c r="P101" i="10"/>
  <c r="R101" i="14"/>
  <c r="K101" i="15"/>
  <c r="U101" i="10"/>
  <c r="J104" i="7" s="1"/>
  <c r="X108" i="6"/>
  <c r="Y108" i="6" s="1"/>
  <c r="Z108" i="6" s="1"/>
  <c r="P108" i="6"/>
  <c r="Q108" i="6" s="1"/>
  <c r="O108" i="6"/>
  <c r="AB98" i="10"/>
  <c r="AD101" i="8" s="1"/>
  <c r="AF98" i="14"/>
  <c r="P98" i="15"/>
  <c r="M98" i="15"/>
  <c r="AC98" i="14"/>
  <c r="Y98" i="10"/>
  <c r="AA101" i="8" s="1"/>
  <c r="Z96" i="10"/>
  <c r="AB99" i="8" s="1"/>
  <c r="AD96" i="14"/>
  <c r="N96" i="15"/>
  <c r="N96" i="14"/>
  <c r="Q96" i="10"/>
  <c r="F99" i="7" s="1"/>
  <c r="G96" i="15"/>
  <c r="O90" i="14"/>
  <c r="M90" i="14" s="1"/>
  <c r="R90" i="10"/>
  <c r="G93" i="7" s="1"/>
  <c r="H90" i="15"/>
  <c r="M87" i="10"/>
  <c r="C87" i="7"/>
  <c r="M87" i="7" s="1"/>
  <c r="C87" i="6"/>
  <c r="C86" i="3"/>
  <c r="C87" i="8"/>
  <c r="W101" i="10"/>
  <c r="L100" i="10"/>
  <c r="F100" i="15"/>
  <c r="J100" i="14"/>
  <c r="K100" i="14" s="1"/>
  <c r="K100" i="10"/>
  <c r="AH100" i="14"/>
  <c r="AJ100" i="14" s="1"/>
  <c r="AC100" i="10"/>
  <c r="AF103" i="8" s="1"/>
  <c r="AH103" i="8" s="1"/>
  <c r="Q100" i="15"/>
  <c r="E94" i="15"/>
  <c r="I94" i="14"/>
  <c r="I94" i="10"/>
  <c r="S97" i="6" s="1"/>
  <c r="C97" i="8"/>
  <c r="C96" i="3"/>
  <c r="C97" i="6"/>
  <c r="C97" i="7"/>
  <c r="R89" i="10"/>
  <c r="G92" i="7" s="1"/>
  <c r="O89" i="14"/>
  <c r="H89" i="15"/>
  <c r="W88" i="10"/>
  <c r="N91" i="10"/>
  <c r="M91" i="15"/>
  <c r="AC91" i="14"/>
  <c r="Y91" i="10"/>
  <c r="AA94" i="8" s="1"/>
  <c r="N83" i="14"/>
  <c r="Q83" i="10"/>
  <c r="F86" i="7" s="1"/>
  <c r="L86" i="7" s="1"/>
  <c r="G83" i="15"/>
  <c r="AA78" i="10"/>
  <c r="AC81" i="8" s="1"/>
  <c r="O78" i="15"/>
  <c r="AE78" i="14"/>
  <c r="C81" i="7"/>
  <c r="C81" i="8"/>
  <c r="C81" i="6"/>
  <c r="C80" i="3"/>
  <c r="O108" i="12"/>
  <c r="F99" i="6"/>
  <c r="G99" i="6"/>
  <c r="H99" i="6" s="1"/>
  <c r="I99" i="6" s="1"/>
  <c r="V94" i="10"/>
  <c r="Y97" i="8"/>
  <c r="Z97" i="8" s="1"/>
  <c r="S96" i="10"/>
  <c r="H99" i="7" s="1"/>
  <c r="D93" i="15"/>
  <c r="H93" i="14"/>
  <c r="H93" i="10"/>
  <c r="AI93" i="14"/>
  <c r="AD93" i="10"/>
  <c r="AG96" i="8" s="1"/>
  <c r="AH96" i="8" s="1"/>
  <c r="R93" i="15"/>
  <c r="F76" i="10"/>
  <c r="B76" i="15"/>
  <c r="E76" i="14"/>
  <c r="W72" i="10"/>
  <c r="P98" i="6"/>
  <c r="Q98" i="6" s="1"/>
  <c r="R98" i="6" s="1"/>
  <c r="K98" i="6"/>
  <c r="L98" i="6" s="1"/>
  <c r="J98" i="6"/>
  <c r="G90" i="14"/>
  <c r="J86" i="10"/>
  <c r="O82" i="15"/>
  <c r="AA82" i="10"/>
  <c r="AC85" i="8" s="1"/>
  <c r="AE82" i="14"/>
  <c r="AC68" i="10"/>
  <c r="AF71" i="8" s="1"/>
  <c r="AH71" i="8" s="1"/>
  <c r="Q68" i="15"/>
  <c r="AH68" i="14"/>
  <c r="AJ68" i="14" s="1"/>
  <c r="H64" i="14"/>
  <c r="L64" i="14" s="1"/>
  <c r="D64" i="15"/>
  <c r="V64" i="15" s="1"/>
  <c r="G64" i="11" s="1"/>
  <c r="D64" i="11" s="1"/>
  <c r="H64" i="10"/>
  <c r="F82" i="15"/>
  <c r="L82" i="10"/>
  <c r="J82" i="14"/>
  <c r="K82" i="14" s="1"/>
  <c r="J82" i="10"/>
  <c r="C85" i="6"/>
  <c r="C85" i="7"/>
  <c r="C84" i="3"/>
  <c r="C85" i="8"/>
  <c r="Q81" i="10"/>
  <c r="F84" i="7" s="1"/>
  <c r="G81" i="15"/>
  <c r="N81" i="14"/>
  <c r="D79" i="15"/>
  <c r="H79" i="10"/>
  <c r="H79" i="14"/>
  <c r="AL79" i="14"/>
  <c r="T79" i="15"/>
  <c r="AF79" i="10"/>
  <c r="AJ82" i="8" s="1"/>
  <c r="C71" i="7"/>
  <c r="M71" i="7" s="1"/>
  <c r="C71" i="6"/>
  <c r="C71" i="8"/>
  <c r="C70" i="3"/>
  <c r="P85" i="14"/>
  <c r="AD86" i="14"/>
  <c r="Z86" i="10"/>
  <c r="AB89" i="8" s="1"/>
  <c r="N86" i="15"/>
  <c r="AE86" i="10"/>
  <c r="AI89" i="8" s="1"/>
  <c r="S86" i="15"/>
  <c r="AK86" i="14"/>
  <c r="E86" i="14"/>
  <c r="F86" i="10"/>
  <c r="B86" i="15"/>
  <c r="V83" i="10"/>
  <c r="Y86" i="8"/>
  <c r="Z86" i="8" s="1"/>
  <c r="AH74" i="14"/>
  <c r="Q74" i="15"/>
  <c r="AC74" i="10"/>
  <c r="AF77" i="8" s="1"/>
  <c r="X78" i="6"/>
  <c r="Y78" i="6" s="1"/>
  <c r="W78" i="6"/>
  <c r="C69" i="15"/>
  <c r="G69" i="10"/>
  <c r="M72" i="7" s="1"/>
  <c r="F69" i="14"/>
  <c r="G69" i="14" s="1"/>
  <c r="M67" i="7"/>
  <c r="AK54" i="14"/>
  <c r="AN54" i="14" s="1"/>
  <c r="S54" i="15"/>
  <c r="AE54" i="10"/>
  <c r="AI57" i="8" s="1"/>
  <c r="AL57" i="8" s="1"/>
  <c r="N73" i="10"/>
  <c r="X70" i="10"/>
  <c r="AE66" i="10"/>
  <c r="AI69" i="8" s="1"/>
  <c r="AL69" i="8" s="1"/>
  <c r="S66" i="15"/>
  <c r="AK66" i="14"/>
  <c r="AN66" i="14" s="1"/>
  <c r="F63" i="10"/>
  <c r="B63" i="15"/>
  <c r="E63" i="14"/>
  <c r="N87" i="7"/>
  <c r="Q87" i="7" s="1"/>
  <c r="K87" i="7"/>
  <c r="P86" i="3" s="1"/>
  <c r="P73" i="15"/>
  <c r="AF73" i="14"/>
  <c r="AB73" i="10"/>
  <c r="AD76" i="8" s="1"/>
  <c r="O75" i="7"/>
  <c r="AC77" i="14"/>
  <c r="M77" i="15"/>
  <c r="Y77" i="10"/>
  <c r="AA80" i="8" s="1"/>
  <c r="T77" i="15"/>
  <c r="AF77" i="10"/>
  <c r="AJ80" i="8" s="1"/>
  <c r="AL77" i="14"/>
  <c r="W77" i="10"/>
  <c r="I75" i="15"/>
  <c r="AE75" i="8"/>
  <c r="G70" i="10"/>
  <c r="C70" i="15"/>
  <c r="F70" i="14"/>
  <c r="O70" i="14"/>
  <c r="H70" i="15"/>
  <c r="R70" i="10"/>
  <c r="G73" i="7" s="1"/>
  <c r="V68" i="10"/>
  <c r="Y71" i="8"/>
  <c r="Z71" i="8" s="1"/>
  <c r="V66" i="10"/>
  <c r="Y69" i="8"/>
  <c r="Z69" i="8" s="1"/>
  <c r="L57" i="14"/>
  <c r="J98" i="12"/>
  <c r="Q68" i="8" s="1"/>
  <c r="R68" i="8" s="1"/>
  <c r="W65" i="14"/>
  <c r="X65" i="14" s="1"/>
  <c r="T65" i="14" s="1"/>
  <c r="AD62" i="10"/>
  <c r="AG65" i="8" s="1"/>
  <c r="AI62" i="14"/>
  <c r="AJ62" i="14" s="1"/>
  <c r="R62" i="15"/>
  <c r="D62" i="15"/>
  <c r="H62" i="14"/>
  <c r="H62" i="10"/>
  <c r="J62" i="10"/>
  <c r="O86" i="12"/>
  <c r="AK57" i="14"/>
  <c r="S57" i="15"/>
  <c r="AE57" i="10"/>
  <c r="AI60" i="8" s="1"/>
  <c r="AA55" i="14"/>
  <c r="L55" i="15"/>
  <c r="J53" i="14"/>
  <c r="K53" i="14" s="1"/>
  <c r="L53" i="14" s="1"/>
  <c r="L53" i="10"/>
  <c r="F53" i="15"/>
  <c r="P45" i="10"/>
  <c r="AK37" i="14"/>
  <c r="S37" i="15"/>
  <c r="AE37" i="10"/>
  <c r="AI40" i="8" s="1"/>
  <c r="K67" i="10"/>
  <c r="AA67" i="14"/>
  <c r="L67" i="15"/>
  <c r="U62" i="10"/>
  <c r="J65" i="7" s="1"/>
  <c r="K62" i="15"/>
  <c r="R62" i="14"/>
  <c r="H61" i="10"/>
  <c r="D61" i="15"/>
  <c r="H61" i="14"/>
  <c r="E61" i="15"/>
  <c r="I61" i="10"/>
  <c r="S64" i="6" s="1"/>
  <c r="I61" i="14"/>
  <c r="C64" i="6"/>
  <c r="C64" i="8"/>
  <c r="C63" i="3"/>
  <c r="C64" i="7"/>
  <c r="K57" i="15"/>
  <c r="U57" i="10"/>
  <c r="J60" i="7" s="1"/>
  <c r="R57" i="14"/>
  <c r="AC47" i="14"/>
  <c r="AG47" i="14" s="1"/>
  <c r="Y47" i="10"/>
  <c r="AA50" i="8" s="1"/>
  <c r="M47" i="15"/>
  <c r="F41" i="10"/>
  <c r="E41" i="14"/>
  <c r="B41" i="15"/>
  <c r="W39" i="10"/>
  <c r="W31" i="10"/>
  <c r="H23" i="14"/>
  <c r="L23" i="14" s="1"/>
  <c r="D23" i="14" s="1"/>
  <c r="H23" i="10"/>
  <c r="D23" i="15"/>
  <c r="H60" i="10"/>
  <c r="H60" i="14"/>
  <c r="D60" i="15"/>
  <c r="M60" i="10"/>
  <c r="Z71" i="10"/>
  <c r="AB74" i="8" s="1"/>
  <c r="N71" i="15"/>
  <c r="AD71" i="14"/>
  <c r="E71" i="14"/>
  <c r="B71" i="15"/>
  <c r="F71" i="10"/>
  <c r="W71" i="14"/>
  <c r="X71" i="14" s="1"/>
  <c r="T71" i="14" s="1"/>
  <c r="J104" i="12"/>
  <c r="V63" i="10"/>
  <c r="Y66" i="8"/>
  <c r="Z66" i="8" s="1"/>
  <c r="G61" i="14"/>
  <c r="J59" i="14"/>
  <c r="F59" i="15"/>
  <c r="L59" i="10"/>
  <c r="W59" i="14"/>
  <c r="X59" i="14" s="1"/>
  <c r="T59" i="14" s="1"/>
  <c r="R65" i="10"/>
  <c r="G68" i="7" s="1"/>
  <c r="O65" i="14"/>
  <c r="H65" i="15"/>
  <c r="X65" i="10"/>
  <c r="Q60" i="10"/>
  <c r="F63" i="7" s="1"/>
  <c r="N60" i="14"/>
  <c r="G60" i="15"/>
  <c r="I50" i="10"/>
  <c r="S53" i="6" s="1"/>
  <c r="I50" i="14"/>
  <c r="E50" i="15"/>
  <c r="W38" i="10"/>
  <c r="R33" i="14"/>
  <c r="K33" i="15"/>
  <c r="U33" i="10"/>
  <c r="J36" i="7" s="1"/>
  <c r="B24" i="15"/>
  <c r="E24" i="14"/>
  <c r="F24" i="10"/>
  <c r="AE26" i="8"/>
  <c r="V20" i="10"/>
  <c r="Y23" i="8"/>
  <c r="Z23" i="8" s="1"/>
  <c r="AI17" i="14"/>
  <c r="R17" i="15"/>
  <c r="AD17" i="10"/>
  <c r="AG20" i="8" s="1"/>
  <c r="C20" i="7"/>
  <c r="N20" i="7" s="1"/>
  <c r="C19" i="3"/>
  <c r="C20" i="6"/>
  <c r="C20" i="8"/>
  <c r="Q27" i="8"/>
  <c r="R27" i="8" s="1"/>
  <c r="Q25" i="8"/>
  <c r="R25" i="8" s="1"/>
  <c r="Q28" i="8"/>
  <c r="Q26" i="8"/>
  <c r="N58" i="15"/>
  <c r="AD58" i="14"/>
  <c r="Z58" i="10"/>
  <c r="AB61" i="8" s="1"/>
  <c r="AF58" i="10"/>
  <c r="AJ61" i="8" s="1"/>
  <c r="T58" i="15"/>
  <c r="AL58" i="14"/>
  <c r="K58" i="15"/>
  <c r="U58" i="10"/>
  <c r="J61" i="7" s="1"/>
  <c r="R58" i="14"/>
  <c r="N58" i="10"/>
  <c r="F42" i="15"/>
  <c r="L42" i="10"/>
  <c r="J42" i="14"/>
  <c r="AH48" i="14"/>
  <c r="AC48" i="10"/>
  <c r="AF51" i="8" s="1"/>
  <c r="AH51" i="8" s="1"/>
  <c r="Q48" i="15"/>
  <c r="L48" i="7"/>
  <c r="P43" i="14"/>
  <c r="F43" i="10"/>
  <c r="E43" i="14"/>
  <c r="B43" i="15"/>
  <c r="O43" i="14"/>
  <c r="H43" i="15"/>
  <c r="R43" i="10"/>
  <c r="G46" i="7" s="1"/>
  <c r="W40" i="6"/>
  <c r="O51" i="12"/>
  <c r="J21" i="10"/>
  <c r="P55" i="6"/>
  <c r="Q55" i="6" s="1"/>
  <c r="O55" i="6"/>
  <c r="H48" i="14"/>
  <c r="H48" i="10"/>
  <c r="D48" i="15"/>
  <c r="J56" i="6"/>
  <c r="K56" i="6"/>
  <c r="L56" i="6" s="1"/>
  <c r="G52" i="10"/>
  <c r="F52" i="14"/>
  <c r="C52" i="15"/>
  <c r="M52" i="10"/>
  <c r="J48" i="6"/>
  <c r="AD42" i="10"/>
  <c r="AG45" i="8" s="1"/>
  <c r="AH45" i="8" s="1"/>
  <c r="AI42" i="14"/>
  <c r="AJ42" i="14" s="1"/>
  <c r="R42" i="15"/>
  <c r="C45" i="7"/>
  <c r="C45" i="6"/>
  <c r="C45" i="8"/>
  <c r="C44" i="3"/>
  <c r="J38" i="14"/>
  <c r="F38" i="15"/>
  <c r="L38" i="10"/>
  <c r="D36" i="15"/>
  <c r="H36" i="14"/>
  <c r="H36" i="10"/>
  <c r="J35" i="10"/>
  <c r="F33" i="10"/>
  <c r="E33" i="14"/>
  <c r="B33" i="15"/>
  <c r="K56" i="10"/>
  <c r="R56" i="10"/>
  <c r="G59" i="7" s="1"/>
  <c r="H56" i="15"/>
  <c r="O56" i="14"/>
  <c r="C59" i="7"/>
  <c r="C59" i="6"/>
  <c r="C58" i="3"/>
  <c r="C59" i="8"/>
  <c r="G53" i="6"/>
  <c r="H53" i="6" s="1"/>
  <c r="F53" i="6"/>
  <c r="C48" i="15"/>
  <c r="G48" i="10"/>
  <c r="F48" i="14"/>
  <c r="AL48" i="14"/>
  <c r="AF48" i="10"/>
  <c r="AJ51" i="8" s="1"/>
  <c r="T48" i="15"/>
  <c r="C49" i="8"/>
  <c r="C49" i="7"/>
  <c r="C49" i="6"/>
  <c r="C48" i="3"/>
  <c r="AE52" i="14"/>
  <c r="O52" i="15"/>
  <c r="AA52" i="10"/>
  <c r="AC55" i="8" s="1"/>
  <c r="M51" i="10"/>
  <c r="C54" i="8"/>
  <c r="C54" i="6"/>
  <c r="C53" i="3"/>
  <c r="C54" i="7"/>
  <c r="O58" i="12"/>
  <c r="K48" i="6" s="1"/>
  <c r="L48" i="6" s="1"/>
  <c r="M48" i="6" s="1"/>
  <c r="X38" i="10"/>
  <c r="G37" i="6"/>
  <c r="H37" i="6" s="1"/>
  <c r="F37" i="6"/>
  <c r="D32" i="15"/>
  <c r="H32" i="14"/>
  <c r="H32" i="10"/>
  <c r="G32" i="10"/>
  <c r="F32" i="14"/>
  <c r="C32" i="15"/>
  <c r="C35" i="6"/>
  <c r="C34" i="3"/>
  <c r="C35" i="7"/>
  <c r="C35" i="8"/>
  <c r="F40" i="6"/>
  <c r="G40" i="6"/>
  <c r="H40" i="6" s="1"/>
  <c r="I40" i="6" s="1"/>
  <c r="X13" i="10"/>
  <c r="AC40" i="14"/>
  <c r="Y40" i="10"/>
  <c r="AA43" i="8" s="1"/>
  <c r="M40" i="15"/>
  <c r="AJ36" i="14"/>
  <c r="P34" i="10"/>
  <c r="Q34" i="14"/>
  <c r="J34" i="15"/>
  <c r="T34" i="10"/>
  <c r="I37" i="7" s="1"/>
  <c r="AD34" i="14"/>
  <c r="N34" i="15"/>
  <c r="Z34" i="10"/>
  <c r="AB37" i="8" s="1"/>
  <c r="W34" i="6"/>
  <c r="X34" i="6"/>
  <c r="Y34" i="6" s="1"/>
  <c r="P32" i="7"/>
  <c r="O39" i="12"/>
  <c r="T27" i="10"/>
  <c r="I30" i="7" s="1"/>
  <c r="O30" i="7" s="1"/>
  <c r="Q27" i="14"/>
  <c r="J27" i="15"/>
  <c r="K40" i="6"/>
  <c r="L40" i="6" s="1"/>
  <c r="J40" i="6"/>
  <c r="J36" i="6"/>
  <c r="U28" i="15"/>
  <c r="AM28" i="14"/>
  <c r="AG28" i="10"/>
  <c r="AK31" i="8" s="1"/>
  <c r="X28" i="10"/>
  <c r="AA34" i="14"/>
  <c r="L34" i="15"/>
  <c r="L32" i="7"/>
  <c r="G29" i="14"/>
  <c r="N32" i="10"/>
  <c r="Q28" i="14"/>
  <c r="T28" i="10"/>
  <c r="I31" i="7" s="1"/>
  <c r="J28" i="15"/>
  <c r="X25" i="10"/>
  <c r="M25" i="15"/>
  <c r="AC25" i="14"/>
  <c r="Y25" i="10"/>
  <c r="AA28" i="8" s="1"/>
  <c r="C27" i="3"/>
  <c r="C28" i="6"/>
  <c r="C28" i="8"/>
  <c r="C28" i="7"/>
  <c r="AG40" i="10"/>
  <c r="AK43" i="8" s="1"/>
  <c r="U40" i="15"/>
  <c r="AM40" i="14"/>
  <c r="AA40" i="10"/>
  <c r="AC43" i="8" s="1"/>
  <c r="AE40" i="14"/>
  <c r="O40" i="15"/>
  <c r="I40" i="10"/>
  <c r="S43" i="6" s="1"/>
  <c r="I40" i="14"/>
  <c r="E40" i="15"/>
  <c r="AD40" i="10"/>
  <c r="AG43" i="8" s="1"/>
  <c r="AI40" i="14"/>
  <c r="R40" i="15"/>
  <c r="G25" i="6"/>
  <c r="H25" i="6" s="1"/>
  <c r="F25" i="6"/>
  <c r="P22" i="10"/>
  <c r="AK22" i="14"/>
  <c r="AE22" i="10"/>
  <c r="AI25" i="8" s="1"/>
  <c r="S22" i="15"/>
  <c r="W18" i="14"/>
  <c r="X18" i="14" s="1"/>
  <c r="T18" i="14" s="1"/>
  <c r="AF18" i="14"/>
  <c r="AB18" i="10"/>
  <c r="AD21" i="8" s="1"/>
  <c r="P18" i="15"/>
  <c r="V15" i="10"/>
  <c r="Y18" i="8"/>
  <c r="Z18" i="8" s="1"/>
  <c r="W26" i="6"/>
  <c r="X26" i="6"/>
  <c r="Y26" i="6" s="1"/>
  <c r="N11" i="10"/>
  <c r="I8" i="14"/>
  <c r="K8" i="14" s="1"/>
  <c r="L8" i="14" s="1"/>
  <c r="I8" i="10"/>
  <c r="E8" i="15"/>
  <c r="P83" i="7"/>
  <c r="J22" i="14"/>
  <c r="L22" i="10"/>
  <c r="F22" i="15"/>
  <c r="X20" i="6"/>
  <c r="Y20" i="6" s="1"/>
  <c r="Z20" i="6" s="1"/>
  <c r="P20" i="6"/>
  <c r="Q20" i="6" s="1"/>
  <c r="O20" i="6"/>
  <c r="F14" i="10"/>
  <c r="E14" i="14"/>
  <c r="B14" i="15"/>
  <c r="AH14" i="14"/>
  <c r="AJ14" i="14" s="1"/>
  <c r="AC14" i="10"/>
  <c r="AF17" i="8" s="1"/>
  <c r="AH17" i="8" s="1"/>
  <c r="Q14" i="15"/>
  <c r="V22" i="10"/>
  <c r="Y25" i="8"/>
  <c r="Z25" i="8" s="1"/>
  <c r="T23" i="6"/>
  <c r="U23" i="6" s="1"/>
  <c r="S23" i="6"/>
  <c r="J26" i="12"/>
  <c r="W16" i="14"/>
  <c r="X16" i="14" s="1"/>
  <c r="T16" i="14" s="1"/>
  <c r="O16" i="10"/>
  <c r="O43" i="12"/>
  <c r="J30" i="15"/>
  <c r="T30" i="10"/>
  <c r="I33" i="7" s="1"/>
  <c r="O33" i="7" s="1"/>
  <c r="Q30" i="14"/>
  <c r="W30" i="10"/>
  <c r="O30" i="10"/>
  <c r="W26" i="10"/>
  <c r="R26" i="10"/>
  <c r="G29" i="7" s="1"/>
  <c r="O26" i="14"/>
  <c r="H26" i="15"/>
  <c r="G26" i="10"/>
  <c r="F26" i="14"/>
  <c r="C26" i="15"/>
  <c r="AB26" i="10"/>
  <c r="AD29" i="8" s="1"/>
  <c r="AF26" i="14"/>
  <c r="P26" i="15"/>
  <c r="AC12" i="10"/>
  <c r="AF15" i="8" s="1"/>
  <c r="Q12" i="15"/>
  <c r="AH12" i="14"/>
  <c r="S8" i="10"/>
  <c r="H11" i="7" s="1"/>
  <c r="X71" i="8"/>
  <c r="S70" i="3" s="1"/>
  <c r="V19" i="10"/>
  <c r="Y22" i="8"/>
  <c r="Z22" i="8" s="1"/>
  <c r="P16" i="7"/>
  <c r="W12" i="10"/>
  <c r="AG11" i="14"/>
  <c r="S9" i="10"/>
  <c r="H12" i="7" s="1"/>
  <c r="M12" i="7"/>
  <c r="O19" i="10"/>
  <c r="AC19" i="10"/>
  <c r="AF22" i="8" s="1"/>
  <c r="Q19" i="15"/>
  <c r="AH19" i="14"/>
  <c r="M19" i="15"/>
  <c r="Y19" i="10"/>
  <c r="AA22" i="8" s="1"/>
  <c r="AC19" i="14"/>
  <c r="M10" i="10"/>
  <c r="N10" i="10"/>
  <c r="C13" i="7"/>
  <c r="C13" i="8"/>
  <c r="C12" i="3"/>
  <c r="C13" i="6"/>
  <c r="H12" i="15"/>
  <c r="O12" i="14"/>
  <c r="R12" i="10"/>
  <c r="G15" i="7" s="1"/>
  <c r="AF4" i="10"/>
  <c r="AJ7" i="8" s="1"/>
  <c r="AL4" i="14"/>
  <c r="T4" i="15"/>
  <c r="W145" i="8"/>
  <c r="H93" i="8"/>
  <c r="K38" i="8"/>
  <c r="O38" i="8" s="1"/>
  <c r="M7" i="10"/>
  <c r="W7" i="10"/>
  <c r="J5" i="10"/>
  <c r="W149" i="8"/>
  <c r="R117" i="8"/>
  <c r="W107" i="8"/>
  <c r="N95" i="8"/>
  <c r="T71" i="5"/>
  <c r="T157" i="4"/>
  <c r="T82" i="4"/>
  <c r="T44" i="4"/>
  <c r="AI5" i="14"/>
  <c r="R5" i="15"/>
  <c r="AD5" i="10"/>
  <c r="AG8" i="8" s="1"/>
  <c r="I4" i="15"/>
  <c r="H147" i="8"/>
  <c r="O147" i="8" s="1"/>
  <c r="H39" i="8"/>
  <c r="O39" i="8" s="1"/>
  <c r="AD5" i="14"/>
  <c r="N5" i="15"/>
  <c r="Z5" i="10"/>
  <c r="AB8" i="8" s="1"/>
  <c r="P5" i="10"/>
  <c r="O5" i="10"/>
  <c r="H95" i="8"/>
  <c r="O95" i="8" s="1"/>
  <c r="X95" i="8" s="1"/>
  <c r="S94" i="3" s="1"/>
  <c r="H35" i="8"/>
  <c r="O6" i="10"/>
  <c r="W141" i="8"/>
  <c r="W8" i="8"/>
  <c r="T37" i="5"/>
  <c r="T22" i="5"/>
  <c r="D5" i="15"/>
  <c r="H5" i="10"/>
  <c r="H5" i="14"/>
  <c r="H103" i="8"/>
  <c r="O18" i="8"/>
  <c r="X18" i="8" s="1"/>
  <c r="S17" i="3" s="1"/>
  <c r="T76" i="5"/>
  <c r="T40" i="4"/>
  <c r="H6" i="15"/>
  <c r="O6" i="14"/>
  <c r="R6" i="10"/>
  <c r="G9" i="7" s="1"/>
  <c r="M6" i="10"/>
  <c r="AD6" i="14"/>
  <c r="Z6" i="10"/>
  <c r="AB9" i="8" s="1"/>
  <c r="N6" i="15"/>
  <c r="J3" i="10"/>
  <c r="E3" i="14"/>
  <c r="F3" i="10"/>
  <c r="B3" i="15"/>
  <c r="T14" i="5"/>
  <c r="O55" i="8"/>
  <c r="O100" i="7"/>
  <c r="T30" i="5"/>
  <c r="T87" i="4"/>
  <c r="T127" i="4"/>
  <c r="P5" i="14"/>
  <c r="O52" i="7"/>
  <c r="T149" i="4"/>
  <c r="T31" i="4"/>
  <c r="H173" i="10"/>
  <c r="H173" i="14"/>
  <c r="D173" i="15"/>
  <c r="AD163" i="14"/>
  <c r="N163" i="15"/>
  <c r="Z163" i="10"/>
  <c r="AB166" i="8" s="1"/>
  <c r="W167" i="10"/>
  <c r="C169" i="15"/>
  <c r="G169" i="10"/>
  <c r="L172" i="7" s="1"/>
  <c r="F169" i="14"/>
  <c r="P169" i="10"/>
  <c r="AF173" i="10"/>
  <c r="AJ176" i="8" s="1"/>
  <c r="AL173" i="14"/>
  <c r="T173" i="15"/>
  <c r="O171" i="7"/>
  <c r="F170" i="6"/>
  <c r="G170" i="6"/>
  <c r="H170" i="6" s="1"/>
  <c r="L170" i="10"/>
  <c r="J170" i="14"/>
  <c r="F170" i="15"/>
  <c r="AK166" i="14"/>
  <c r="S166" i="15"/>
  <c r="AE166" i="10"/>
  <c r="AI169" i="8" s="1"/>
  <c r="N169" i="10"/>
  <c r="M171" i="10"/>
  <c r="L170" i="15"/>
  <c r="AA170" i="14"/>
  <c r="G165" i="14"/>
  <c r="K166" i="6"/>
  <c r="L166" i="6" s="1"/>
  <c r="J166" i="6"/>
  <c r="W162" i="14"/>
  <c r="X162" i="14" s="1"/>
  <c r="T162" i="14" s="1"/>
  <c r="AE162" i="14"/>
  <c r="O162" i="15"/>
  <c r="AA162" i="10"/>
  <c r="AC165" i="8" s="1"/>
  <c r="H159" i="14"/>
  <c r="L159" i="14" s="1"/>
  <c r="D159" i="14" s="1"/>
  <c r="D159" i="15"/>
  <c r="H159" i="10"/>
  <c r="F164" i="15"/>
  <c r="L164" i="10"/>
  <c r="J164" i="14"/>
  <c r="K164" i="14" s="1"/>
  <c r="AC164" i="14"/>
  <c r="M164" i="15"/>
  <c r="Y164" i="10"/>
  <c r="AA167" i="8" s="1"/>
  <c r="W164" i="14"/>
  <c r="X164" i="14" s="1"/>
  <c r="T164" i="14" s="1"/>
  <c r="J181" i="12"/>
  <c r="F165" i="15"/>
  <c r="L165" i="10"/>
  <c r="J165" i="14"/>
  <c r="AC165" i="14"/>
  <c r="M165" i="15"/>
  <c r="Y165" i="10"/>
  <c r="AA168" i="8" s="1"/>
  <c r="N165" i="10"/>
  <c r="AF161" i="14"/>
  <c r="P161" i="15"/>
  <c r="AB161" i="10"/>
  <c r="AD164" i="8" s="1"/>
  <c r="N159" i="15"/>
  <c r="AD159" i="14"/>
  <c r="AG159" i="14" s="1"/>
  <c r="Z159" i="10"/>
  <c r="AB162" i="8" s="1"/>
  <c r="O178" i="12"/>
  <c r="W155" i="14"/>
  <c r="X155" i="14" s="1"/>
  <c r="T155" i="14" s="1"/>
  <c r="O156" i="15"/>
  <c r="AA156" i="10"/>
  <c r="AC159" i="8" s="1"/>
  <c r="AE156" i="14"/>
  <c r="W158" i="10"/>
  <c r="K155" i="10"/>
  <c r="AA155" i="14"/>
  <c r="L155" i="15"/>
  <c r="H160" i="15"/>
  <c r="O160" i="14"/>
  <c r="R160" i="10"/>
  <c r="G163" i="7" s="1"/>
  <c r="M163" i="7" s="1"/>
  <c r="T160" i="15"/>
  <c r="AF160" i="10"/>
  <c r="AJ163" i="8" s="1"/>
  <c r="AL160" i="14"/>
  <c r="W156" i="14"/>
  <c r="X156" i="14" s="1"/>
  <c r="T156" i="14" s="1"/>
  <c r="J175" i="12"/>
  <c r="Q159" i="8" s="1"/>
  <c r="R159" i="8" s="1"/>
  <c r="P151" i="10"/>
  <c r="J150" i="14"/>
  <c r="F150" i="15"/>
  <c r="L150" i="10"/>
  <c r="W152" i="14"/>
  <c r="X152" i="14" s="1"/>
  <c r="T152" i="14" s="1"/>
  <c r="S152" i="15"/>
  <c r="AK152" i="14"/>
  <c r="AE152" i="10"/>
  <c r="AI155" i="8" s="1"/>
  <c r="C150" i="15"/>
  <c r="F150" i="14"/>
  <c r="G150" i="14" s="1"/>
  <c r="G150" i="10"/>
  <c r="C153" i="6"/>
  <c r="C153" i="7"/>
  <c r="C153" i="8"/>
  <c r="C152" i="3"/>
  <c r="N157" i="10"/>
  <c r="X157" i="10"/>
  <c r="D157" i="15"/>
  <c r="H157" i="14"/>
  <c r="H157" i="10"/>
  <c r="J157" i="10"/>
  <c r="R153" i="10"/>
  <c r="G156" i="7" s="1"/>
  <c r="M156" i="7" s="1"/>
  <c r="H153" i="15"/>
  <c r="O153" i="14"/>
  <c r="AM153" i="14"/>
  <c r="U153" i="15"/>
  <c r="AG153" i="10"/>
  <c r="AK156" i="8" s="1"/>
  <c r="O154" i="7"/>
  <c r="L149" i="15"/>
  <c r="AA149" i="14"/>
  <c r="J146" i="14"/>
  <c r="K146" i="14" s="1"/>
  <c r="L146" i="10"/>
  <c r="F146" i="15"/>
  <c r="S154" i="10"/>
  <c r="H157" i="7" s="1"/>
  <c r="O149" i="14"/>
  <c r="H149" i="15"/>
  <c r="R149" i="10"/>
  <c r="G152" i="7" s="1"/>
  <c r="X145" i="10"/>
  <c r="E144" i="15"/>
  <c r="I144" i="14"/>
  <c r="I144" i="10"/>
  <c r="S147" i="6" s="1"/>
  <c r="C147" i="8"/>
  <c r="C146" i="3"/>
  <c r="C147" i="6"/>
  <c r="C147" i="7"/>
  <c r="S145" i="10"/>
  <c r="H148" i="7" s="1"/>
  <c r="AA143" i="10"/>
  <c r="AC146" i="8" s="1"/>
  <c r="AE143" i="14"/>
  <c r="O143" i="15"/>
  <c r="AK142" i="14"/>
  <c r="AN142" i="14" s="1"/>
  <c r="S142" i="15"/>
  <c r="AE142" i="10"/>
  <c r="AI145" i="8" s="1"/>
  <c r="AL145" i="8" s="1"/>
  <c r="AD142" i="14"/>
  <c r="N142" i="15"/>
  <c r="Z142" i="10"/>
  <c r="AB145" i="8" s="1"/>
  <c r="AE145" i="8" s="1"/>
  <c r="AM145" i="8" s="1"/>
  <c r="AN145" i="8" s="1"/>
  <c r="T144" i="3" s="1"/>
  <c r="AA139" i="14"/>
  <c r="L139" i="15"/>
  <c r="P138" i="10"/>
  <c r="P130" i="10"/>
  <c r="X148" i="10"/>
  <c r="P144" i="10"/>
  <c r="AH140" i="14"/>
  <c r="Q140" i="15"/>
  <c r="AC140" i="10"/>
  <c r="AF143" i="8" s="1"/>
  <c r="E148" i="15"/>
  <c r="I148" i="10"/>
  <c r="S151" i="6" s="1"/>
  <c r="I148" i="14"/>
  <c r="H148" i="10"/>
  <c r="H148" i="14"/>
  <c r="D148" i="15"/>
  <c r="AB148" i="10"/>
  <c r="AD151" i="8" s="1"/>
  <c r="AF148" i="14"/>
  <c r="P148" i="15"/>
  <c r="S143" i="15"/>
  <c r="AE143" i="10"/>
  <c r="AI146" i="8" s="1"/>
  <c r="AK143" i="14"/>
  <c r="AC143" i="14"/>
  <c r="AG143" i="14" s="1"/>
  <c r="M143" i="15"/>
  <c r="Y143" i="10"/>
  <c r="AA146" i="8" s="1"/>
  <c r="J152" i="6"/>
  <c r="AE149" i="8"/>
  <c r="F147" i="10"/>
  <c r="E147" i="14"/>
  <c r="B147" i="15"/>
  <c r="AK147" i="14"/>
  <c r="S147" i="15"/>
  <c r="AE147" i="10"/>
  <c r="AI150" i="8" s="1"/>
  <c r="AL150" i="8" s="1"/>
  <c r="AF147" i="10"/>
  <c r="AJ150" i="8" s="1"/>
  <c r="T147" i="15"/>
  <c r="AL147" i="14"/>
  <c r="C144" i="15"/>
  <c r="F144" i="14"/>
  <c r="G144" i="10"/>
  <c r="H142" i="15"/>
  <c r="O142" i="14"/>
  <c r="R142" i="10"/>
  <c r="G145" i="7" s="1"/>
  <c r="B138" i="15"/>
  <c r="F138" i="10"/>
  <c r="E138" i="14"/>
  <c r="W136" i="10"/>
  <c r="H128" i="14"/>
  <c r="L128" i="14" s="1"/>
  <c r="D128" i="14" s="1"/>
  <c r="H128" i="10"/>
  <c r="D128" i="15"/>
  <c r="V128" i="15" s="1"/>
  <c r="G128" i="11" s="1"/>
  <c r="D128" i="11" s="1"/>
  <c r="AA125" i="10"/>
  <c r="AC128" i="8" s="1"/>
  <c r="O125" i="15"/>
  <c r="AE125" i="14"/>
  <c r="AD125" i="14"/>
  <c r="N125" i="15"/>
  <c r="Z125" i="10"/>
  <c r="AB128" i="8" s="1"/>
  <c r="P113" i="10"/>
  <c r="J126" i="10"/>
  <c r="E132" i="14"/>
  <c r="F132" i="10"/>
  <c r="B132" i="15"/>
  <c r="X141" i="10"/>
  <c r="M141" i="10"/>
  <c r="C137" i="15"/>
  <c r="G137" i="10"/>
  <c r="F137" i="14"/>
  <c r="J137" i="10"/>
  <c r="AL137" i="14"/>
  <c r="AF137" i="10"/>
  <c r="AJ140" i="8" s="1"/>
  <c r="AL140" i="8" s="1"/>
  <c r="T137" i="15"/>
  <c r="AE133" i="10"/>
  <c r="AI136" i="8" s="1"/>
  <c r="AK133" i="14"/>
  <c r="S133" i="15"/>
  <c r="W133" i="10"/>
  <c r="M133" i="10"/>
  <c r="J135" i="6"/>
  <c r="D131" i="15"/>
  <c r="H131" i="14"/>
  <c r="H131" i="10"/>
  <c r="P131" i="15"/>
  <c r="AF131" i="14"/>
  <c r="AB131" i="10"/>
  <c r="AD134" i="8" s="1"/>
  <c r="AA122" i="14"/>
  <c r="L122" i="15"/>
  <c r="E118" i="14"/>
  <c r="F118" i="10"/>
  <c r="B118" i="15"/>
  <c r="F134" i="10"/>
  <c r="B134" i="15"/>
  <c r="E134" i="14"/>
  <c r="N14" i="13"/>
  <c r="W134" i="14"/>
  <c r="X134" i="14" s="1"/>
  <c r="T134" i="14" s="1"/>
  <c r="R134" i="14"/>
  <c r="K134" i="15"/>
  <c r="U134" i="10"/>
  <c r="J137" i="7" s="1"/>
  <c r="J123" i="15"/>
  <c r="Q123" i="14"/>
  <c r="R123" i="14"/>
  <c r="K123" i="15"/>
  <c r="U123" i="10"/>
  <c r="J126" i="7" s="1"/>
  <c r="I117" i="14"/>
  <c r="I117" i="10"/>
  <c r="S120" i="6" s="1"/>
  <c r="E117" i="15"/>
  <c r="AL126" i="8"/>
  <c r="AJ124" i="14"/>
  <c r="K124" i="10"/>
  <c r="J124" i="14"/>
  <c r="F124" i="15"/>
  <c r="L124" i="10"/>
  <c r="F129" i="15"/>
  <c r="L129" i="10"/>
  <c r="J129" i="14"/>
  <c r="H129" i="10"/>
  <c r="D129" i="15"/>
  <c r="H129" i="14"/>
  <c r="P129" i="15"/>
  <c r="AB129" i="10"/>
  <c r="AD132" i="8" s="1"/>
  <c r="AF129" i="14"/>
  <c r="F7" i="13"/>
  <c r="L127" i="10"/>
  <c r="F127" i="15"/>
  <c r="J127" i="14"/>
  <c r="AC127" i="10"/>
  <c r="AF130" i="8" s="1"/>
  <c r="Q127" i="15"/>
  <c r="AH127" i="14"/>
  <c r="AL127" i="14"/>
  <c r="T127" i="15"/>
  <c r="AF127" i="10"/>
  <c r="AJ130" i="8" s="1"/>
  <c r="AH127" i="8"/>
  <c r="J127" i="10"/>
  <c r="AD116" i="10"/>
  <c r="AG119" i="8" s="1"/>
  <c r="R116" i="15"/>
  <c r="AI116" i="14"/>
  <c r="N116" i="14"/>
  <c r="G116" i="15"/>
  <c r="Q116" i="10"/>
  <c r="F119" i="7" s="1"/>
  <c r="R116" i="14"/>
  <c r="K116" i="15"/>
  <c r="U116" i="10"/>
  <c r="J119" i="7" s="1"/>
  <c r="P119" i="7" s="1"/>
  <c r="U115" i="15"/>
  <c r="AG115" i="10"/>
  <c r="AK118" i="8" s="1"/>
  <c r="AM115" i="14"/>
  <c r="C118" i="8"/>
  <c r="C117" i="3"/>
  <c r="C118" i="6"/>
  <c r="C118" i="7"/>
  <c r="O120" i="10"/>
  <c r="I120" i="14"/>
  <c r="E120" i="15"/>
  <c r="I120" i="10"/>
  <c r="S123" i="6" s="1"/>
  <c r="M119" i="10"/>
  <c r="J110" i="10"/>
  <c r="H102" i="14"/>
  <c r="H102" i="10"/>
  <c r="D102" i="15"/>
  <c r="X113" i="6"/>
  <c r="Y113" i="6" s="1"/>
  <c r="W113" i="6"/>
  <c r="K110" i="15"/>
  <c r="R110" i="14"/>
  <c r="U110" i="10"/>
  <c r="J113" i="7" s="1"/>
  <c r="J102" i="14"/>
  <c r="K102" i="14" s="1"/>
  <c r="F102" i="15"/>
  <c r="L102" i="10"/>
  <c r="I115" i="15"/>
  <c r="W107" i="10"/>
  <c r="K114" i="15"/>
  <c r="U114" i="10"/>
  <c r="J117" i="7" s="1"/>
  <c r="R114" i="14"/>
  <c r="L114" i="10"/>
  <c r="J114" i="14"/>
  <c r="F114" i="15"/>
  <c r="X114" i="10"/>
  <c r="I113" i="15"/>
  <c r="P111" i="10"/>
  <c r="M108" i="10"/>
  <c r="N105" i="10"/>
  <c r="X103" i="10"/>
  <c r="AK97" i="14"/>
  <c r="AN97" i="14" s="1"/>
  <c r="AB97" i="14" s="1"/>
  <c r="Z97" i="14" s="1"/>
  <c r="S97" i="14" s="1"/>
  <c r="AE97" i="10"/>
  <c r="AI100" i="8" s="1"/>
  <c r="AL100" i="8" s="1"/>
  <c r="S97" i="15"/>
  <c r="L108" i="10"/>
  <c r="F108" i="15"/>
  <c r="J108" i="14"/>
  <c r="AI107" i="14"/>
  <c r="R107" i="15"/>
  <c r="AD107" i="10"/>
  <c r="AG110" i="8" s="1"/>
  <c r="O109" i="10"/>
  <c r="O109" i="14"/>
  <c r="H109" i="15"/>
  <c r="R109" i="10"/>
  <c r="G112" i="7" s="1"/>
  <c r="C112" i="6"/>
  <c r="C112" i="8"/>
  <c r="C112" i="7"/>
  <c r="C111" i="3"/>
  <c r="F103" i="14"/>
  <c r="C103" i="15"/>
  <c r="G103" i="10"/>
  <c r="T120" i="6"/>
  <c r="U120" i="6" s="1"/>
  <c r="V120" i="6" s="1"/>
  <c r="O120" i="6"/>
  <c r="J104" i="15"/>
  <c r="T104" i="10"/>
  <c r="I107" i="7" s="1"/>
  <c r="Q104" i="14"/>
  <c r="P103" i="10"/>
  <c r="H112" i="14"/>
  <c r="H112" i="10"/>
  <c r="D112" i="15"/>
  <c r="O112" i="14"/>
  <c r="R112" i="10"/>
  <c r="G115" i="7" s="1"/>
  <c r="M115" i="7" s="1"/>
  <c r="H112" i="15"/>
  <c r="S111" i="15"/>
  <c r="AK111" i="14"/>
  <c r="AE111" i="10"/>
  <c r="AI114" i="8" s="1"/>
  <c r="AC111" i="10"/>
  <c r="AF114" i="8" s="1"/>
  <c r="AH114" i="8" s="1"/>
  <c r="AH111" i="14"/>
  <c r="AJ111" i="14" s="1"/>
  <c r="Q111" i="15"/>
  <c r="W111" i="10"/>
  <c r="C109" i="15"/>
  <c r="G109" i="10"/>
  <c r="F109" i="14"/>
  <c r="G109" i="14" s="1"/>
  <c r="AC104" i="14"/>
  <c r="AG104" i="14" s="1"/>
  <c r="M104" i="15"/>
  <c r="Y104" i="10"/>
  <c r="AA107" i="8" s="1"/>
  <c r="M103" i="15"/>
  <c r="Y103" i="10"/>
  <c r="AA106" i="8" s="1"/>
  <c r="AC103" i="14"/>
  <c r="AG103" i="14" s="1"/>
  <c r="E108" i="15"/>
  <c r="I108" i="14"/>
  <c r="I108" i="10"/>
  <c r="S111" i="6" s="1"/>
  <c r="J108" i="10"/>
  <c r="O98" i="14"/>
  <c r="H98" i="15"/>
  <c r="R98" i="10"/>
  <c r="G101" i="7" s="1"/>
  <c r="N116" i="7"/>
  <c r="K116" i="7"/>
  <c r="P115" i="3" s="1"/>
  <c r="M109" i="7"/>
  <c r="F106" i="6"/>
  <c r="G106" i="6"/>
  <c r="H106" i="6" s="1"/>
  <c r="O125" i="12"/>
  <c r="D96" i="15"/>
  <c r="H96" i="14"/>
  <c r="H96" i="10"/>
  <c r="M95" i="10"/>
  <c r="M94" i="15"/>
  <c r="AC94" i="14"/>
  <c r="Y94" i="10"/>
  <c r="AA97" i="8" s="1"/>
  <c r="I85" i="10"/>
  <c r="S88" i="6" s="1"/>
  <c r="E85" i="15"/>
  <c r="I85" i="14"/>
  <c r="K85" i="14" s="1"/>
  <c r="L85" i="14" s="1"/>
  <c r="Q84" i="14"/>
  <c r="J84" i="15"/>
  <c r="T84" i="10"/>
  <c r="I87" i="7" s="1"/>
  <c r="O87" i="7" s="1"/>
  <c r="H101" i="14"/>
  <c r="D101" i="15"/>
  <c r="H101" i="10"/>
  <c r="AF101" i="14"/>
  <c r="AB101" i="10"/>
  <c r="AD104" i="8" s="1"/>
  <c r="P101" i="15"/>
  <c r="F98" i="10"/>
  <c r="E98" i="14"/>
  <c r="B98" i="15"/>
  <c r="L105" i="7"/>
  <c r="W96" i="14"/>
  <c r="X96" i="14" s="1"/>
  <c r="T96" i="14" s="1"/>
  <c r="X96" i="10"/>
  <c r="AA90" i="10"/>
  <c r="AC93" i="8" s="1"/>
  <c r="O90" i="15"/>
  <c r="AE90" i="14"/>
  <c r="AC90" i="14"/>
  <c r="Y90" i="10"/>
  <c r="AA93" i="8" s="1"/>
  <c r="M90" i="15"/>
  <c r="R87" i="14"/>
  <c r="K87" i="15"/>
  <c r="J101" i="14"/>
  <c r="F101" i="15"/>
  <c r="L101" i="10"/>
  <c r="P100" i="10"/>
  <c r="J100" i="10"/>
  <c r="W98" i="10"/>
  <c r="E94" i="14"/>
  <c r="B94" i="15"/>
  <c r="F94" i="10"/>
  <c r="T90" i="10"/>
  <c r="I93" i="7" s="1"/>
  <c r="O94" i="7"/>
  <c r="M97" i="7"/>
  <c r="J89" i="14"/>
  <c r="K89" i="14" s="1"/>
  <c r="F89" i="15"/>
  <c r="L89" i="10"/>
  <c r="AD89" i="14"/>
  <c r="N89" i="15"/>
  <c r="Z89" i="10"/>
  <c r="AB92" i="8" s="1"/>
  <c r="S88" i="10"/>
  <c r="H91" i="7" s="1"/>
  <c r="W100" i="6"/>
  <c r="L98" i="7"/>
  <c r="J95" i="6"/>
  <c r="K95" i="6"/>
  <c r="L95" i="6" s="1"/>
  <c r="E88" i="15"/>
  <c r="I88" i="14"/>
  <c r="I88" i="10"/>
  <c r="S91" i="6" s="1"/>
  <c r="V87" i="10"/>
  <c r="Y90" i="8"/>
  <c r="Z90" i="8" s="1"/>
  <c r="S92" i="10"/>
  <c r="H95" i="7" s="1"/>
  <c r="W91" i="14"/>
  <c r="X91" i="14" s="1"/>
  <c r="T91" i="14" s="1"/>
  <c r="I91" i="14"/>
  <c r="I91" i="10"/>
  <c r="S94" i="6" s="1"/>
  <c r="E91" i="15"/>
  <c r="I90" i="15"/>
  <c r="U89" i="10"/>
  <c r="J92" i="7" s="1"/>
  <c r="K89" i="15"/>
  <c r="R89" i="14"/>
  <c r="X83" i="10"/>
  <c r="X78" i="10"/>
  <c r="M75" i="10"/>
  <c r="F89" i="10"/>
  <c r="B89" i="15"/>
  <c r="E89" i="14"/>
  <c r="I95" i="15"/>
  <c r="W97" i="6"/>
  <c r="M93" i="10"/>
  <c r="J93" i="14"/>
  <c r="K93" i="14" s="1"/>
  <c r="F93" i="15"/>
  <c r="L93" i="10"/>
  <c r="P72" i="10"/>
  <c r="L79" i="15"/>
  <c r="AA79" i="14"/>
  <c r="T78" i="6"/>
  <c r="U78" i="6" s="1"/>
  <c r="V78" i="6" s="1"/>
  <c r="P78" i="6"/>
  <c r="Q78" i="6" s="1"/>
  <c r="R78" i="6" s="1"/>
  <c r="O78" i="6"/>
  <c r="AD68" i="14"/>
  <c r="AG68" i="14" s="1"/>
  <c r="N68" i="15"/>
  <c r="Z68" i="10"/>
  <c r="AB71" i="8" s="1"/>
  <c r="AE71" i="8" s="1"/>
  <c r="AM71" i="8" s="1"/>
  <c r="O82" i="14"/>
  <c r="H82" i="15"/>
  <c r="R82" i="10"/>
  <c r="G85" i="7" s="1"/>
  <c r="M85" i="7" s="1"/>
  <c r="M84" i="14"/>
  <c r="S83" i="10"/>
  <c r="H86" i="7" s="1"/>
  <c r="M81" i="10"/>
  <c r="J110" i="12"/>
  <c r="Q82" i="8" s="1"/>
  <c r="R82" i="8" s="1"/>
  <c r="W79" i="14"/>
  <c r="X79" i="14" s="1"/>
  <c r="T79" i="14" s="1"/>
  <c r="K79" i="10"/>
  <c r="C82" i="8"/>
  <c r="C82" i="7"/>
  <c r="C82" i="6"/>
  <c r="C81" i="3"/>
  <c r="S85" i="10"/>
  <c r="H88" i="7" s="1"/>
  <c r="R86" i="15"/>
  <c r="AD86" i="10"/>
  <c r="AG89" i="8" s="1"/>
  <c r="AI86" i="14"/>
  <c r="J86" i="15"/>
  <c r="Q86" i="14"/>
  <c r="T86" i="10"/>
  <c r="I89" i="7" s="1"/>
  <c r="N86" i="10"/>
  <c r="AE81" i="14"/>
  <c r="AA81" i="10"/>
  <c r="AC84" i="8" s="1"/>
  <c r="O81" i="15"/>
  <c r="T81" i="10"/>
  <c r="I84" i="7" s="1"/>
  <c r="Q81" i="14"/>
  <c r="J81" i="15"/>
  <c r="AD81" i="14"/>
  <c r="N81" i="15"/>
  <c r="Z81" i="10"/>
  <c r="AB84" i="8" s="1"/>
  <c r="AL81" i="8"/>
  <c r="R74" i="15"/>
  <c r="AI74" i="14"/>
  <c r="AD74" i="10"/>
  <c r="AG77" i="8" s="1"/>
  <c r="C77" i="7"/>
  <c r="C77" i="6"/>
  <c r="C77" i="8"/>
  <c r="C76" i="3"/>
  <c r="J77" i="6"/>
  <c r="K77" i="6"/>
  <c r="L77" i="6" s="1"/>
  <c r="M69" i="15"/>
  <c r="Y69" i="10"/>
  <c r="AA72" i="8" s="1"/>
  <c r="AC69" i="14"/>
  <c r="W54" i="10"/>
  <c r="F82" i="6"/>
  <c r="G82" i="6"/>
  <c r="H82" i="6" s="1"/>
  <c r="Q70" i="15"/>
  <c r="AH70" i="14"/>
  <c r="AJ70" i="14" s="1"/>
  <c r="AC70" i="10"/>
  <c r="AF73" i="8" s="1"/>
  <c r="AH73" i="8" s="1"/>
  <c r="I66" i="15"/>
  <c r="W80" i="6"/>
  <c r="E70" i="14"/>
  <c r="B70" i="15"/>
  <c r="F70" i="10"/>
  <c r="E66" i="14"/>
  <c r="B66" i="15"/>
  <c r="F66" i="10"/>
  <c r="I63" i="14"/>
  <c r="E63" i="15"/>
  <c r="I63" i="10"/>
  <c r="S66" i="6" s="1"/>
  <c r="K54" i="10"/>
  <c r="AE73" i="10"/>
  <c r="AI76" i="8" s="1"/>
  <c r="AK73" i="14"/>
  <c r="S73" i="15"/>
  <c r="W77" i="14"/>
  <c r="X77" i="14" s="1"/>
  <c r="T77" i="14" s="1"/>
  <c r="Q73" i="10"/>
  <c r="F76" i="7" s="1"/>
  <c r="N73" i="14"/>
  <c r="G73" i="15"/>
  <c r="V78" i="10"/>
  <c r="Y81" i="8"/>
  <c r="Z81" i="8" s="1"/>
  <c r="Q77" i="15"/>
  <c r="AH77" i="14"/>
  <c r="AJ77" i="14" s="1"/>
  <c r="AC77" i="10"/>
  <c r="AF80" i="8" s="1"/>
  <c r="AH80" i="8" s="1"/>
  <c r="B77" i="15"/>
  <c r="E77" i="14"/>
  <c r="F77" i="10"/>
  <c r="O77" i="10"/>
  <c r="U73" i="15"/>
  <c r="AM73" i="14"/>
  <c r="AG73" i="10"/>
  <c r="AK76" i="8" s="1"/>
  <c r="AB72" i="14"/>
  <c r="Z72" i="14" s="1"/>
  <c r="S72" i="14" s="1"/>
  <c r="AB70" i="10"/>
  <c r="AD73" i="8" s="1"/>
  <c r="P70" i="15"/>
  <c r="AF70" i="14"/>
  <c r="AC70" i="14"/>
  <c r="Y70" i="10"/>
  <c r="AA73" i="8" s="1"/>
  <c r="M70" i="15"/>
  <c r="F67" i="6"/>
  <c r="G67" i="6"/>
  <c r="H67" i="6" s="1"/>
  <c r="N65" i="10"/>
  <c r="J65" i="6"/>
  <c r="K65" i="6"/>
  <c r="L65" i="6" s="1"/>
  <c r="O62" i="14"/>
  <c r="H62" i="15"/>
  <c r="R62" i="10"/>
  <c r="G65" i="7" s="1"/>
  <c r="K57" i="10"/>
  <c r="F57" i="14"/>
  <c r="G57" i="14" s="1"/>
  <c r="C57" i="15"/>
  <c r="G57" i="10"/>
  <c r="I55" i="10"/>
  <c r="S58" i="6" s="1"/>
  <c r="I55" i="14"/>
  <c r="E55" i="15"/>
  <c r="AI55" i="14"/>
  <c r="AJ55" i="14" s="1"/>
  <c r="R55" i="15"/>
  <c r="AD55" i="10"/>
  <c r="AG58" i="8" s="1"/>
  <c r="AE57" i="8"/>
  <c r="AM57" i="8" s="1"/>
  <c r="AN57" i="8" s="1"/>
  <c r="T56" i="3" s="1"/>
  <c r="Q53" i="14"/>
  <c r="M53" i="14" s="1"/>
  <c r="J53" i="15"/>
  <c r="W37" i="10"/>
  <c r="L71" i="7"/>
  <c r="E67" i="14"/>
  <c r="F67" i="10"/>
  <c r="B67" i="15"/>
  <c r="S67" i="15"/>
  <c r="AK67" i="14"/>
  <c r="AN67" i="14" s="1"/>
  <c r="AE67" i="10"/>
  <c r="AI70" i="8" s="1"/>
  <c r="AL70" i="8" s="1"/>
  <c r="M67" i="10"/>
  <c r="F61" i="15"/>
  <c r="L61" i="10"/>
  <c r="J61" i="14"/>
  <c r="K61" i="14" s="1"/>
  <c r="L60" i="15"/>
  <c r="AA60" i="14"/>
  <c r="J57" i="6"/>
  <c r="K57" i="6"/>
  <c r="L57" i="6" s="1"/>
  <c r="AM47" i="14"/>
  <c r="U47" i="15"/>
  <c r="AG47" i="10"/>
  <c r="AK50" i="8" s="1"/>
  <c r="R45" i="10"/>
  <c r="G48" i="7" s="1"/>
  <c r="M48" i="7" s="1"/>
  <c r="O45" i="14"/>
  <c r="M45" i="14" s="1"/>
  <c r="H45" i="15"/>
  <c r="AG37" i="10"/>
  <c r="AK40" i="8" s="1"/>
  <c r="AM37" i="14"/>
  <c r="U37" i="15"/>
  <c r="AG29" i="10"/>
  <c r="AK32" i="8" s="1"/>
  <c r="AM29" i="14"/>
  <c r="U29" i="15"/>
  <c r="AK15" i="14"/>
  <c r="AN15" i="14" s="1"/>
  <c r="AB15" i="14" s="1"/>
  <c r="Z15" i="14" s="1"/>
  <c r="S15" i="14" s="1"/>
  <c r="AE15" i="10"/>
  <c r="AI18" i="8" s="1"/>
  <c r="AL18" i="8" s="1"/>
  <c r="S15" i="15"/>
  <c r="H60" i="15"/>
  <c r="R60" i="10"/>
  <c r="G63" i="7" s="1"/>
  <c r="O60" i="14"/>
  <c r="K71" i="10"/>
  <c r="M71" i="10"/>
  <c r="J71" i="10"/>
  <c r="I71" i="14"/>
  <c r="I71" i="10"/>
  <c r="S74" i="6" s="1"/>
  <c r="E71" i="15"/>
  <c r="AG61" i="14"/>
  <c r="K64" i="6"/>
  <c r="L64" i="6" s="1"/>
  <c r="J64" i="6"/>
  <c r="AD59" i="10"/>
  <c r="AG62" i="8" s="1"/>
  <c r="AI59" i="14"/>
  <c r="R59" i="15"/>
  <c r="O59" i="10"/>
  <c r="T59" i="15"/>
  <c r="AF59" i="10"/>
  <c r="AJ62" i="8" s="1"/>
  <c r="AL59" i="14"/>
  <c r="F75" i="6"/>
  <c r="G75" i="6"/>
  <c r="H75" i="6" s="1"/>
  <c r="W65" i="10"/>
  <c r="AE65" i="14"/>
  <c r="O65" i="15"/>
  <c r="AA65" i="10"/>
  <c r="AC68" i="8" s="1"/>
  <c r="AF65" i="10"/>
  <c r="AJ68" i="8" s="1"/>
  <c r="AL65" i="14"/>
  <c r="T65" i="15"/>
  <c r="F63" i="6"/>
  <c r="G63" i="6"/>
  <c r="H63" i="6" s="1"/>
  <c r="I63" i="6" s="1"/>
  <c r="AD52" i="10"/>
  <c r="AG55" i="8" s="1"/>
  <c r="AI52" i="14"/>
  <c r="R52" i="15"/>
  <c r="J50" i="10"/>
  <c r="Q50" i="10"/>
  <c r="F53" i="7" s="1"/>
  <c r="N50" i="14"/>
  <c r="G50" i="15"/>
  <c r="AH50" i="14"/>
  <c r="AJ50" i="14" s="1"/>
  <c r="Q50" i="15"/>
  <c r="AC50" i="10"/>
  <c r="AF53" i="8" s="1"/>
  <c r="M33" i="10"/>
  <c r="F24" i="14"/>
  <c r="C24" i="15"/>
  <c r="G24" i="10"/>
  <c r="O17" i="15"/>
  <c r="AE17" i="14"/>
  <c r="AA17" i="10"/>
  <c r="AC20" i="8" s="1"/>
  <c r="AK9" i="14"/>
  <c r="AN9" i="14" s="1"/>
  <c r="AE9" i="10"/>
  <c r="AI12" i="8" s="1"/>
  <c r="AL12" i="8" s="1"/>
  <c r="S9" i="15"/>
  <c r="I58" i="14"/>
  <c r="E58" i="15"/>
  <c r="I58" i="10"/>
  <c r="S61" i="6" s="1"/>
  <c r="X58" i="10"/>
  <c r="W58" i="10"/>
  <c r="W58" i="14"/>
  <c r="X58" i="14" s="1"/>
  <c r="T58" i="14" s="1"/>
  <c r="U48" i="15"/>
  <c r="AG48" i="10"/>
  <c r="AK51" i="8" s="1"/>
  <c r="AM48" i="14"/>
  <c r="P47" i="14"/>
  <c r="S36" i="15"/>
  <c r="AK36" i="14"/>
  <c r="AE36" i="10"/>
  <c r="AI39" i="8" s="1"/>
  <c r="N36" i="14"/>
  <c r="G36" i="15"/>
  <c r="Q36" i="10"/>
  <c r="F39" i="7" s="1"/>
  <c r="AA48" i="10"/>
  <c r="AC51" i="8" s="1"/>
  <c r="O48" i="15"/>
  <c r="AE48" i="14"/>
  <c r="C44" i="15"/>
  <c r="G44" i="10"/>
  <c r="F44" i="14"/>
  <c r="Q43" i="10"/>
  <c r="F46" i="7" s="1"/>
  <c r="G43" i="15"/>
  <c r="N43" i="14"/>
  <c r="N43" i="10"/>
  <c r="AC43" i="14"/>
  <c r="AG43" i="14" s="1"/>
  <c r="M43" i="15"/>
  <c r="Y43" i="10"/>
  <c r="AA46" i="8" s="1"/>
  <c r="H33" i="15"/>
  <c r="R33" i="10"/>
  <c r="G36" i="7" s="1"/>
  <c r="O33" i="14"/>
  <c r="O21" i="14"/>
  <c r="R21" i="10"/>
  <c r="G24" i="7" s="1"/>
  <c r="H21" i="15"/>
  <c r="H56" i="10"/>
  <c r="H56" i="14"/>
  <c r="L56" i="14" s="1"/>
  <c r="D56" i="15"/>
  <c r="F48" i="10"/>
  <c r="B48" i="15"/>
  <c r="E48" i="14"/>
  <c r="F58" i="6"/>
  <c r="G58" i="6"/>
  <c r="H58" i="6" s="1"/>
  <c r="W52" i="14"/>
  <c r="X52" i="14" s="1"/>
  <c r="T52" i="14" s="1"/>
  <c r="AC52" i="14"/>
  <c r="M52" i="15"/>
  <c r="Y52" i="10"/>
  <c r="AA55" i="8" s="1"/>
  <c r="R52" i="14"/>
  <c r="U52" i="10"/>
  <c r="J55" i="7" s="1"/>
  <c r="K52" i="15"/>
  <c r="AC46" i="10"/>
  <c r="AF49" i="8" s="1"/>
  <c r="AH49" i="8" s="1"/>
  <c r="Q46" i="15"/>
  <c r="AH46" i="14"/>
  <c r="AJ46" i="14" s="1"/>
  <c r="O57" i="7"/>
  <c r="AH44" i="14"/>
  <c r="AJ44" i="14" s="1"/>
  <c r="AC44" i="10"/>
  <c r="AF47" i="8" s="1"/>
  <c r="AH47" i="8" s="1"/>
  <c r="Q44" i="15"/>
  <c r="O56" i="12"/>
  <c r="S35" i="15"/>
  <c r="AK35" i="14"/>
  <c r="AE35" i="10"/>
  <c r="AI38" i="8" s="1"/>
  <c r="O35" i="14"/>
  <c r="H35" i="15"/>
  <c r="R35" i="10"/>
  <c r="G38" i="7" s="1"/>
  <c r="N33" i="10"/>
  <c r="P56" i="10"/>
  <c r="R56" i="15"/>
  <c r="AD56" i="10"/>
  <c r="AG59" i="8" s="1"/>
  <c r="AI56" i="14"/>
  <c r="G56" i="15"/>
  <c r="Q56" i="10"/>
  <c r="F59" i="7" s="1"/>
  <c r="L59" i="7" s="1"/>
  <c r="N56" i="14"/>
  <c r="J48" i="10"/>
  <c r="C51" i="6"/>
  <c r="C50" i="3"/>
  <c r="C51" i="8"/>
  <c r="C51" i="7"/>
  <c r="Q46" i="10"/>
  <c r="F49" i="7" s="1"/>
  <c r="N46" i="14"/>
  <c r="G46" i="15"/>
  <c r="X51" i="10"/>
  <c r="P51" i="10"/>
  <c r="AH48" i="8"/>
  <c r="M44" i="10"/>
  <c r="N44" i="14"/>
  <c r="G44" i="15"/>
  <c r="Q44" i="10"/>
  <c r="F47" i="7" s="1"/>
  <c r="AF38" i="10"/>
  <c r="AJ41" i="8" s="1"/>
  <c r="AL38" i="14"/>
  <c r="T38" i="15"/>
  <c r="M44" i="7"/>
  <c r="V39" i="10"/>
  <c r="Y42" i="8"/>
  <c r="Z42" i="8" s="1"/>
  <c r="AF32" i="10"/>
  <c r="AJ35" i="8" s="1"/>
  <c r="AL32" i="14"/>
  <c r="T32" i="15"/>
  <c r="O32" i="10"/>
  <c r="W39" i="6"/>
  <c r="X39" i="6"/>
  <c r="Y39" i="6" s="1"/>
  <c r="I32" i="10"/>
  <c r="S35" i="6" s="1"/>
  <c r="I32" i="14"/>
  <c r="E32" i="15"/>
  <c r="P27" i="14"/>
  <c r="I23" i="15"/>
  <c r="K36" i="14"/>
  <c r="H34" i="10"/>
  <c r="D34" i="15"/>
  <c r="H34" i="14"/>
  <c r="X34" i="10"/>
  <c r="C37" i="8"/>
  <c r="C36" i="3"/>
  <c r="C37" i="7"/>
  <c r="C37" i="6"/>
  <c r="O27" i="10"/>
  <c r="AA27" i="10"/>
  <c r="AC30" i="8" s="1"/>
  <c r="AE27" i="14"/>
  <c r="O27" i="15"/>
  <c r="G25" i="15"/>
  <c r="N25" i="14"/>
  <c r="Q25" i="10"/>
  <c r="F28" i="7" s="1"/>
  <c r="O23" i="7"/>
  <c r="G39" i="6"/>
  <c r="H39" i="6" s="1"/>
  <c r="I39" i="6" s="1"/>
  <c r="F39" i="6"/>
  <c r="C28" i="15"/>
  <c r="F28" i="14"/>
  <c r="G28" i="14" s="1"/>
  <c r="G28" i="10"/>
  <c r="AL28" i="14"/>
  <c r="T28" i="15"/>
  <c r="AF28" i="10"/>
  <c r="AJ31" i="8" s="1"/>
  <c r="J34" i="10"/>
  <c r="J40" i="12"/>
  <c r="W28" i="14"/>
  <c r="X28" i="14" s="1"/>
  <c r="T28" i="14" s="1"/>
  <c r="O46" i="6"/>
  <c r="P46" i="6"/>
  <c r="Q46" i="6" s="1"/>
  <c r="B32" i="15"/>
  <c r="F32" i="10"/>
  <c r="E32" i="14"/>
  <c r="J28" i="14"/>
  <c r="L28" i="10"/>
  <c r="F28" i="15"/>
  <c r="F25" i="10"/>
  <c r="E25" i="14"/>
  <c r="B25" i="15"/>
  <c r="E40" i="14"/>
  <c r="B40" i="15"/>
  <c r="F40" i="10"/>
  <c r="J40" i="10"/>
  <c r="O54" i="12"/>
  <c r="K38" i="6"/>
  <c r="L38" i="6" s="1"/>
  <c r="M38" i="6" s="1"/>
  <c r="J38" i="6"/>
  <c r="P38" i="6"/>
  <c r="Q38" i="6" s="1"/>
  <c r="R38" i="6" s="1"/>
  <c r="V28" i="10"/>
  <c r="Y31" i="8"/>
  <c r="Z31" i="8" s="1"/>
  <c r="M22" i="15"/>
  <c r="Y22" i="10"/>
  <c r="AA25" i="8" s="1"/>
  <c r="AC22" i="14"/>
  <c r="I22" i="14"/>
  <c r="E22" i="15"/>
  <c r="I22" i="10"/>
  <c r="S25" i="6" s="1"/>
  <c r="AG20" i="14"/>
  <c r="W18" i="10"/>
  <c r="X18" i="10"/>
  <c r="C21" i="8"/>
  <c r="C21" i="7"/>
  <c r="M21" i="7" s="1"/>
  <c r="C20" i="3"/>
  <c r="C21" i="6"/>
  <c r="F14" i="15"/>
  <c r="J14" i="14"/>
  <c r="L14" i="10"/>
  <c r="W11" i="14"/>
  <c r="X11" i="14" s="1"/>
  <c r="T11" i="14" s="1"/>
  <c r="K8" i="10"/>
  <c r="K111" i="8"/>
  <c r="O111" i="8" s="1"/>
  <c r="K77" i="8"/>
  <c r="O77" i="8" s="1"/>
  <c r="X77" i="8" s="1"/>
  <c r="S76" i="3" s="1"/>
  <c r="S32" i="10"/>
  <c r="H35" i="7" s="1"/>
  <c r="M14" i="10"/>
  <c r="I14" i="14"/>
  <c r="I14" i="10"/>
  <c r="S17" i="6" s="1"/>
  <c r="E14" i="15"/>
  <c r="N34" i="7"/>
  <c r="K34" i="7"/>
  <c r="P33" i="3" s="1"/>
  <c r="F30" i="6"/>
  <c r="G30" i="6"/>
  <c r="H30" i="6" s="1"/>
  <c r="E18" i="14"/>
  <c r="B18" i="15"/>
  <c r="F18" i="10"/>
  <c r="AM16" i="14"/>
  <c r="AG16" i="10"/>
  <c r="AK19" i="8" s="1"/>
  <c r="U16" i="15"/>
  <c r="W16" i="10"/>
  <c r="AA16" i="14"/>
  <c r="L16" i="15"/>
  <c r="R30" i="10"/>
  <c r="G33" i="7" s="1"/>
  <c r="O30" i="14"/>
  <c r="H30" i="15"/>
  <c r="Q30" i="15"/>
  <c r="AH30" i="14"/>
  <c r="AC30" i="10"/>
  <c r="AF33" i="8" s="1"/>
  <c r="P30" i="15"/>
  <c r="AF30" i="14"/>
  <c r="AB30" i="10"/>
  <c r="AD33" i="8" s="1"/>
  <c r="AA30" i="14"/>
  <c r="L30" i="15"/>
  <c r="AH26" i="14"/>
  <c r="AC26" i="10"/>
  <c r="AF29" i="8" s="1"/>
  <c r="Q26" i="15"/>
  <c r="U26" i="15"/>
  <c r="AM26" i="14"/>
  <c r="AG26" i="10"/>
  <c r="AK29" i="8" s="1"/>
  <c r="J26" i="14"/>
  <c r="K26" i="14" s="1"/>
  <c r="F26" i="15"/>
  <c r="L26" i="10"/>
  <c r="K26" i="10"/>
  <c r="O109" i="8"/>
  <c r="K79" i="8"/>
  <c r="O79" i="8" s="1"/>
  <c r="X79" i="8" s="1"/>
  <c r="S78" i="3" s="1"/>
  <c r="L157" i="7"/>
  <c r="F22" i="6"/>
  <c r="G22" i="6"/>
  <c r="H22" i="6" s="1"/>
  <c r="AK12" i="14"/>
  <c r="S12" i="15"/>
  <c r="AE12" i="10"/>
  <c r="AI15" i="8" s="1"/>
  <c r="AD12" i="10"/>
  <c r="AG15" i="8" s="1"/>
  <c r="AI12" i="14"/>
  <c r="R12" i="15"/>
  <c r="M12" i="10"/>
  <c r="AA12" i="14"/>
  <c r="L12" i="15"/>
  <c r="I9" i="15"/>
  <c r="U19" i="15"/>
  <c r="AM19" i="14"/>
  <c r="AG19" i="10"/>
  <c r="AK22" i="8" s="1"/>
  <c r="H19" i="15"/>
  <c r="O19" i="14"/>
  <c r="R19" i="10"/>
  <c r="G22" i="7" s="1"/>
  <c r="AF19" i="14"/>
  <c r="P19" i="15"/>
  <c r="AB19" i="10"/>
  <c r="AD22" i="8" s="1"/>
  <c r="K14" i="7"/>
  <c r="P13" i="3" s="1"/>
  <c r="I10" i="10"/>
  <c r="S13" i="6" s="1"/>
  <c r="E10" i="15"/>
  <c r="I10" i="14"/>
  <c r="N12" i="10"/>
  <c r="K10" i="10"/>
  <c r="R83" i="8"/>
  <c r="X83" i="8" s="1"/>
  <c r="S82" i="3" s="1"/>
  <c r="AF7" i="10"/>
  <c r="AJ10" i="8" s="1"/>
  <c r="AL7" i="14"/>
  <c r="T7" i="15"/>
  <c r="E4" i="15"/>
  <c r="I4" i="14"/>
  <c r="K4" i="14" s="1"/>
  <c r="I4" i="10"/>
  <c r="S7" i="6" s="1"/>
  <c r="D4" i="15"/>
  <c r="H4" i="10"/>
  <c r="H4" i="14"/>
  <c r="L4" i="14" s="1"/>
  <c r="M4" i="10"/>
  <c r="T106" i="4"/>
  <c r="T73" i="4"/>
  <c r="T6" i="4"/>
  <c r="N7" i="15"/>
  <c r="Z7" i="10"/>
  <c r="AB10" i="8" s="1"/>
  <c r="AD7" i="14"/>
  <c r="R115" i="8"/>
  <c r="T18" i="5"/>
  <c r="T138" i="4"/>
  <c r="T87" i="5"/>
  <c r="T58" i="4"/>
  <c r="O5" i="12"/>
  <c r="U5" i="10"/>
  <c r="J8" i="7" s="1"/>
  <c r="K5" i="15"/>
  <c r="R5" i="14"/>
  <c r="L5" i="15"/>
  <c r="AA5" i="14"/>
  <c r="AD3" i="10"/>
  <c r="AG6" i="8" s="1"/>
  <c r="AI3" i="14"/>
  <c r="R3" i="15"/>
  <c r="W49" i="8"/>
  <c r="T95" i="4"/>
  <c r="J6" i="10"/>
  <c r="N8" i="8"/>
  <c r="T47" i="4"/>
  <c r="R139" i="8"/>
  <c r="O17" i="8"/>
  <c r="X17" i="8" s="1"/>
  <c r="S16" i="3" s="1"/>
  <c r="T29" i="4"/>
  <c r="AC6" i="14"/>
  <c r="AG6" i="14" s="1"/>
  <c r="Y6" i="10"/>
  <c r="AA9" i="8" s="1"/>
  <c r="M6" i="15"/>
  <c r="X6" i="10"/>
  <c r="C9" i="7"/>
  <c r="C9" i="8"/>
  <c r="C9" i="6"/>
  <c r="C8" i="3"/>
  <c r="O3" i="15"/>
  <c r="AA3" i="10"/>
  <c r="AC6" i="8" s="1"/>
  <c r="AE3" i="14"/>
  <c r="N3" i="15"/>
  <c r="AD3" i="14"/>
  <c r="Z3" i="10"/>
  <c r="AB6" i="8" s="1"/>
  <c r="N3" i="10"/>
  <c r="AA6" i="14"/>
  <c r="L6" i="15"/>
  <c r="W73" i="8"/>
  <c r="W69" i="8"/>
  <c r="N37" i="8"/>
  <c r="T39" i="5"/>
  <c r="L67" i="7"/>
  <c r="L44" i="7"/>
  <c r="T16" i="5"/>
  <c r="T86" i="4"/>
  <c r="I5" i="15"/>
  <c r="T141" i="4"/>
  <c r="T9" i="5"/>
  <c r="T146" i="4"/>
  <c r="S167" i="10"/>
  <c r="H170" i="7" s="1"/>
  <c r="U166" i="15"/>
  <c r="AG166" i="10"/>
  <c r="AK169" i="8" s="1"/>
  <c r="AM166" i="14"/>
  <c r="AE173" i="14"/>
  <c r="O173" i="15"/>
  <c r="AA173" i="10"/>
  <c r="AC176" i="8" s="1"/>
  <c r="M173" i="10"/>
  <c r="N173" i="10"/>
  <c r="AL169" i="14"/>
  <c r="T169" i="15"/>
  <c r="AF169" i="10"/>
  <c r="AJ172" i="8" s="1"/>
  <c r="H171" i="14"/>
  <c r="L171" i="14" s="1"/>
  <c r="D171" i="15"/>
  <c r="H171" i="10"/>
  <c r="I170" i="14"/>
  <c r="E170" i="15"/>
  <c r="I170" i="10"/>
  <c r="S173" i="6" s="1"/>
  <c r="AH170" i="8"/>
  <c r="J172" i="10"/>
  <c r="AF172" i="10"/>
  <c r="AJ175" i="8" s="1"/>
  <c r="AL172" i="14"/>
  <c r="AN172" i="14" s="1"/>
  <c r="T172" i="15"/>
  <c r="R172" i="14"/>
  <c r="K172" i="15"/>
  <c r="U172" i="10"/>
  <c r="J175" i="7" s="1"/>
  <c r="AJ167" i="14"/>
  <c r="O188" i="12"/>
  <c r="AB170" i="10"/>
  <c r="AD173" i="8" s="1"/>
  <c r="AF170" i="14"/>
  <c r="P170" i="15"/>
  <c r="Q163" i="14"/>
  <c r="J163" i="15"/>
  <c r="T163" i="10"/>
  <c r="I166" i="7" s="1"/>
  <c r="O166" i="7" s="1"/>
  <c r="R169" i="15"/>
  <c r="AD169" i="10"/>
  <c r="AG172" i="8" s="1"/>
  <c r="AI169" i="14"/>
  <c r="O169" i="10"/>
  <c r="M166" i="15"/>
  <c r="Y166" i="10"/>
  <c r="AA169" i="8" s="1"/>
  <c r="AC166" i="14"/>
  <c r="D169" i="15"/>
  <c r="H169" i="10"/>
  <c r="H169" i="14"/>
  <c r="L169" i="14" s="1"/>
  <c r="K176" i="6"/>
  <c r="L176" i="6" s="1"/>
  <c r="J176" i="6"/>
  <c r="W173" i="10"/>
  <c r="X173" i="10"/>
  <c r="U173" i="15"/>
  <c r="AG173" i="10"/>
  <c r="AK176" i="8" s="1"/>
  <c r="AM173" i="14"/>
  <c r="AK170" i="14"/>
  <c r="S170" i="15"/>
  <c r="AE170" i="10"/>
  <c r="AI173" i="8" s="1"/>
  <c r="W171" i="6"/>
  <c r="AK171" i="14"/>
  <c r="AN171" i="14" s="1"/>
  <c r="S171" i="15"/>
  <c r="AE171" i="10"/>
  <c r="AI174" i="8" s="1"/>
  <c r="AL174" i="8" s="1"/>
  <c r="AL170" i="14"/>
  <c r="T170" i="15"/>
  <c r="AF170" i="10"/>
  <c r="AJ173" i="8" s="1"/>
  <c r="AM169" i="14"/>
  <c r="U169" i="15"/>
  <c r="AG169" i="10"/>
  <c r="AK172" i="8" s="1"/>
  <c r="AD168" i="14"/>
  <c r="N168" i="15"/>
  <c r="Z168" i="10"/>
  <c r="AB171" i="8" s="1"/>
  <c r="AE167" i="14"/>
  <c r="O167" i="15"/>
  <c r="AA167" i="10"/>
  <c r="AC170" i="8" s="1"/>
  <c r="W163" i="10"/>
  <c r="O172" i="14"/>
  <c r="H172" i="15"/>
  <c r="R172" i="10"/>
  <c r="G175" i="7" s="1"/>
  <c r="O172" i="10"/>
  <c r="AF172" i="14"/>
  <c r="P172" i="15"/>
  <c r="AB172" i="10"/>
  <c r="AD175" i="8" s="1"/>
  <c r="AC168" i="10"/>
  <c r="AF171" i="8" s="1"/>
  <c r="AH168" i="14"/>
  <c r="Q168" i="15"/>
  <c r="N168" i="10"/>
  <c r="O167" i="10"/>
  <c r="H166" i="14"/>
  <c r="D166" i="15"/>
  <c r="H166" i="10"/>
  <c r="X169" i="6" s="1"/>
  <c r="Y169" i="6" s="1"/>
  <c r="Z169" i="6" s="1"/>
  <c r="O192" i="12"/>
  <c r="M170" i="7"/>
  <c r="J192" i="12"/>
  <c r="W170" i="14"/>
  <c r="X170" i="14" s="1"/>
  <c r="T170" i="14" s="1"/>
  <c r="W168" i="10"/>
  <c r="X167" i="10"/>
  <c r="Q171" i="15"/>
  <c r="AC171" i="10"/>
  <c r="AF174" i="8" s="1"/>
  <c r="AH171" i="14"/>
  <c r="T168" i="15"/>
  <c r="AF168" i="10"/>
  <c r="AJ171" i="8" s="1"/>
  <c r="AL168" i="14"/>
  <c r="M167" i="15"/>
  <c r="Y167" i="10"/>
  <c r="AA170" i="8" s="1"/>
  <c r="AC167" i="14"/>
  <c r="AG167" i="14" s="1"/>
  <c r="J164" i="6"/>
  <c r="K164" i="6"/>
  <c r="L164" i="6" s="1"/>
  <c r="T161" i="10"/>
  <c r="I164" i="7" s="1"/>
  <c r="AL167" i="8"/>
  <c r="AC162" i="10"/>
  <c r="AF165" i="8" s="1"/>
  <c r="AH162" i="14"/>
  <c r="AJ162" i="14" s="1"/>
  <c r="Q162" i="15"/>
  <c r="I162" i="14"/>
  <c r="E162" i="15"/>
  <c r="I162" i="10"/>
  <c r="S165" i="6" s="1"/>
  <c r="M166" i="7"/>
  <c r="AL168" i="8"/>
  <c r="J164" i="15"/>
  <c r="T164" i="10"/>
  <c r="I167" i="7" s="1"/>
  <c r="Q164" i="14"/>
  <c r="AM164" i="14"/>
  <c r="AN164" i="14" s="1"/>
  <c r="U164" i="15"/>
  <c r="AG164" i="10"/>
  <c r="AK167" i="8" s="1"/>
  <c r="AH164" i="14"/>
  <c r="AJ164" i="14" s="1"/>
  <c r="AC164" i="10"/>
  <c r="AF167" i="8" s="1"/>
  <c r="AH167" i="8" s="1"/>
  <c r="Q164" i="15"/>
  <c r="J165" i="15"/>
  <c r="T165" i="10"/>
  <c r="I168" i="7" s="1"/>
  <c r="Q165" i="14"/>
  <c r="AM165" i="14"/>
  <c r="U165" i="15"/>
  <c r="AG165" i="10"/>
  <c r="AK168" i="8" s="1"/>
  <c r="W165" i="14"/>
  <c r="X165" i="14" s="1"/>
  <c r="T165" i="14" s="1"/>
  <c r="E161" i="14"/>
  <c r="F161" i="10"/>
  <c r="B161" i="15"/>
  <c r="J161" i="10"/>
  <c r="AK154" i="14"/>
  <c r="AN154" i="14" s="1"/>
  <c r="AB154" i="14" s="1"/>
  <c r="Z154" i="14" s="1"/>
  <c r="S154" i="14" s="1"/>
  <c r="S154" i="15"/>
  <c r="AE154" i="10"/>
  <c r="AI157" i="8" s="1"/>
  <c r="AL157" i="8" s="1"/>
  <c r="AM157" i="8" s="1"/>
  <c r="T167" i="6"/>
  <c r="U167" i="6" s="1"/>
  <c r="V167" i="6" s="1"/>
  <c r="O167" i="6"/>
  <c r="K161" i="14"/>
  <c r="L161" i="14" s="1"/>
  <c r="Q155" i="10"/>
  <c r="F158" i="7" s="1"/>
  <c r="L158" i="7" s="1"/>
  <c r="N155" i="14"/>
  <c r="G155" i="15"/>
  <c r="R156" i="10"/>
  <c r="G159" i="7" s="1"/>
  <c r="M159" i="7" s="1"/>
  <c r="O156" i="14"/>
  <c r="H156" i="15"/>
  <c r="H158" i="15"/>
  <c r="R158" i="10"/>
  <c r="G161" i="7" s="1"/>
  <c r="O158" i="14"/>
  <c r="J156" i="15"/>
  <c r="T156" i="10"/>
  <c r="I159" i="7" s="1"/>
  <c r="O159" i="7" s="1"/>
  <c r="Q156" i="14"/>
  <c r="Z158" i="10"/>
  <c r="AB161" i="8" s="1"/>
  <c r="AD158" i="14"/>
  <c r="N158" i="15"/>
  <c r="AL159" i="8"/>
  <c r="K155" i="15"/>
  <c r="U155" i="10"/>
  <c r="J158" i="7" s="1"/>
  <c r="P158" i="7" s="1"/>
  <c r="R155" i="14"/>
  <c r="AI155" i="14"/>
  <c r="AJ155" i="14" s="1"/>
  <c r="R155" i="15"/>
  <c r="AD155" i="10"/>
  <c r="AG158" i="8" s="1"/>
  <c r="X160" i="10"/>
  <c r="W160" i="14"/>
  <c r="X160" i="14" s="1"/>
  <c r="T160" i="14" s="1"/>
  <c r="J160" i="14"/>
  <c r="L160" i="10"/>
  <c r="F160" i="15"/>
  <c r="J162" i="6"/>
  <c r="K162" i="6"/>
  <c r="L162" i="6" s="1"/>
  <c r="M162" i="6" s="1"/>
  <c r="N162" i="6" s="1"/>
  <c r="M161" i="3" s="1"/>
  <c r="G156" i="15"/>
  <c r="Q156" i="10"/>
  <c r="F159" i="7" s="1"/>
  <c r="L159" i="7" s="1"/>
  <c r="N156" i="14"/>
  <c r="AH156" i="14"/>
  <c r="AJ156" i="14" s="1"/>
  <c r="Q156" i="15"/>
  <c r="AC156" i="10"/>
  <c r="AF159" i="8" s="1"/>
  <c r="AH159" i="8" s="1"/>
  <c r="T152" i="10"/>
  <c r="I155" i="7" s="1"/>
  <c r="J152" i="15"/>
  <c r="Q152" i="14"/>
  <c r="H151" i="14"/>
  <c r="D151" i="15"/>
  <c r="H151" i="10"/>
  <c r="W151" i="10"/>
  <c r="AF152" i="10"/>
  <c r="AJ155" i="8" s="1"/>
  <c r="T152" i="15"/>
  <c r="AL152" i="14"/>
  <c r="F152" i="14"/>
  <c r="G152" i="10"/>
  <c r="C152" i="15"/>
  <c r="W150" i="14"/>
  <c r="X150" i="14" s="1"/>
  <c r="T150" i="14" s="1"/>
  <c r="Z150" i="10"/>
  <c r="AB153" i="8" s="1"/>
  <c r="AD150" i="14"/>
  <c r="N150" i="15"/>
  <c r="N157" i="14"/>
  <c r="Q157" i="10"/>
  <c r="F160" i="7" s="1"/>
  <c r="G157" i="15"/>
  <c r="AC157" i="10"/>
  <c r="AF160" i="8" s="1"/>
  <c r="Q157" i="15"/>
  <c r="AH157" i="14"/>
  <c r="O177" i="12"/>
  <c r="O157" i="14"/>
  <c r="H157" i="15"/>
  <c r="R157" i="10"/>
  <c r="G160" i="7" s="1"/>
  <c r="E153" i="14"/>
  <c r="F153" i="10"/>
  <c r="B153" i="15"/>
  <c r="AB153" i="10"/>
  <c r="AD156" i="8" s="1"/>
  <c r="P153" i="15"/>
  <c r="AF153" i="14"/>
  <c r="I153" i="14"/>
  <c r="E153" i="15"/>
  <c r="I153" i="10"/>
  <c r="S156" i="6" s="1"/>
  <c r="O151" i="10"/>
  <c r="AF145" i="14"/>
  <c r="AG145" i="14" s="1"/>
  <c r="P145" i="15"/>
  <c r="AB145" i="10"/>
  <c r="AD148" i="8" s="1"/>
  <c r="N153" i="10"/>
  <c r="AE150" i="14"/>
  <c r="O150" i="15"/>
  <c r="AA150" i="10"/>
  <c r="AC153" i="8" s="1"/>
  <c r="AD149" i="14"/>
  <c r="N149" i="15"/>
  <c r="Z149" i="10"/>
  <c r="AB152" i="8" s="1"/>
  <c r="AC149" i="14"/>
  <c r="M149" i="15"/>
  <c r="Y149" i="10"/>
  <c r="AA152" i="8" s="1"/>
  <c r="S145" i="15"/>
  <c r="AK145" i="14"/>
  <c r="AE145" i="10"/>
  <c r="AI148" i="8" s="1"/>
  <c r="AL148" i="8" s="1"/>
  <c r="N145" i="14"/>
  <c r="M145" i="14" s="1"/>
  <c r="G145" i="15"/>
  <c r="Q145" i="10"/>
  <c r="F148" i="7" s="1"/>
  <c r="L148" i="7" s="1"/>
  <c r="C145" i="6"/>
  <c r="C145" i="8"/>
  <c r="C145" i="7"/>
  <c r="L145" i="7" s="1"/>
  <c r="C144" i="3"/>
  <c r="O139" i="10"/>
  <c r="H130" i="14"/>
  <c r="L130" i="14" s="1"/>
  <c r="H130" i="10"/>
  <c r="D130" i="15"/>
  <c r="V130" i="15" s="1"/>
  <c r="G130" i="11" s="1"/>
  <c r="D130" i="11" s="1"/>
  <c r="AD140" i="10"/>
  <c r="AG143" i="8" s="1"/>
  <c r="R140" i="15"/>
  <c r="AI140" i="14"/>
  <c r="S148" i="15"/>
  <c r="AE148" i="10"/>
  <c r="AI151" i="8" s="1"/>
  <c r="AL151" i="8" s="1"/>
  <c r="AK148" i="14"/>
  <c r="G147" i="14"/>
  <c r="R140" i="14"/>
  <c r="U140" i="10"/>
  <c r="J143" i="7" s="1"/>
  <c r="K140" i="15"/>
  <c r="J148" i="14"/>
  <c r="K148" i="14" s="1"/>
  <c r="F148" i="15"/>
  <c r="L148" i="10"/>
  <c r="AC148" i="10"/>
  <c r="AF151" i="8" s="1"/>
  <c r="AH148" i="14"/>
  <c r="Q148" i="15"/>
  <c r="K148" i="10"/>
  <c r="W143" i="14"/>
  <c r="X143" i="14" s="1"/>
  <c r="T143" i="14" s="1"/>
  <c r="AM143" i="14"/>
  <c r="U143" i="15"/>
  <c r="AG143" i="10"/>
  <c r="AK146" i="8" s="1"/>
  <c r="H140" i="15"/>
  <c r="R140" i="10"/>
  <c r="G143" i="7" s="1"/>
  <c r="O140" i="14"/>
  <c r="O169" i="12"/>
  <c r="I147" i="10"/>
  <c r="S150" i="6" s="1"/>
  <c r="E147" i="15"/>
  <c r="I147" i="14"/>
  <c r="H147" i="14"/>
  <c r="H147" i="10"/>
  <c r="D147" i="15"/>
  <c r="P139" i="15"/>
  <c r="AB139" i="10"/>
  <c r="AD142" i="8" s="1"/>
  <c r="AE142" i="8" s="1"/>
  <c r="AF139" i="14"/>
  <c r="S128" i="15"/>
  <c r="AK128" i="14"/>
  <c r="AN128" i="14" s="1"/>
  <c r="AB128" i="14" s="1"/>
  <c r="Z128" i="14" s="1"/>
  <c r="S128" i="14" s="1"/>
  <c r="AE128" i="10"/>
  <c r="AI131" i="8" s="1"/>
  <c r="AL131" i="8" s="1"/>
  <c r="V140" i="10"/>
  <c r="Y143" i="8"/>
  <c r="Z143" i="8" s="1"/>
  <c r="V136" i="10"/>
  <c r="Y139" i="8"/>
  <c r="Z139" i="8" s="1"/>
  <c r="W133" i="6"/>
  <c r="X125" i="10"/>
  <c r="C128" i="6"/>
  <c r="C128" i="7"/>
  <c r="C128" i="8"/>
  <c r="C127" i="3"/>
  <c r="H113" i="14"/>
  <c r="L113" i="14" s="1"/>
  <c r="D113" i="14" s="1"/>
  <c r="D113" i="15"/>
  <c r="H113" i="10"/>
  <c r="P138" i="14"/>
  <c r="M138" i="14" s="1"/>
  <c r="O140" i="6"/>
  <c r="P140" i="6"/>
  <c r="Q140" i="6" s="1"/>
  <c r="O126" i="14"/>
  <c r="R126" i="10"/>
  <c r="G129" i="7" s="1"/>
  <c r="H126" i="15"/>
  <c r="N132" i="10"/>
  <c r="AD141" i="10"/>
  <c r="AG144" i="8" s="1"/>
  <c r="AI141" i="14"/>
  <c r="R141" i="15"/>
  <c r="J141" i="10"/>
  <c r="R141" i="14"/>
  <c r="K141" i="15"/>
  <c r="U141" i="10"/>
  <c r="J144" i="7" s="1"/>
  <c r="P144" i="7" s="1"/>
  <c r="AJ139" i="14"/>
  <c r="O137" i="10"/>
  <c r="O137" i="14"/>
  <c r="R137" i="10"/>
  <c r="G140" i="7" s="1"/>
  <c r="M140" i="7" s="1"/>
  <c r="H137" i="15"/>
  <c r="C140" i="6"/>
  <c r="C140" i="8"/>
  <c r="C140" i="7"/>
  <c r="C139" i="3"/>
  <c r="H135" i="15"/>
  <c r="O135" i="14"/>
  <c r="R135" i="10"/>
  <c r="G138" i="7" s="1"/>
  <c r="P141" i="7"/>
  <c r="G135" i="15"/>
  <c r="N135" i="14"/>
  <c r="Q135" i="10"/>
  <c r="F138" i="7" s="1"/>
  <c r="AD135" i="14"/>
  <c r="Z135" i="10"/>
  <c r="AB138" i="8" s="1"/>
  <c r="N135" i="15"/>
  <c r="M130" i="14"/>
  <c r="T133" i="15"/>
  <c r="AF133" i="10"/>
  <c r="AJ136" i="8" s="1"/>
  <c r="AL133" i="14"/>
  <c r="K133" i="10"/>
  <c r="R133" i="14"/>
  <c r="U133" i="10"/>
  <c r="J136" i="7" s="1"/>
  <c r="K133" i="15"/>
  <c r="AG135" i="14"/>
  <c r="AG130" i="14"/>
  <c r="G139" i="6"/>
  <c r="H139" i="6" s="1"/>
  <c r="F139" i="6"/>
  <c r="M131" i="15"/>
  <c r="Y131" i="10"/>
  <c r="AA134" i="8" s="1"/>
  <c r="AC131" i="14"/>
  <c r="AG131" i="14" s="1"/>
  <c r="F131" i="14"/>
  <c r="G131" i="14" s="1"/>
  <c r="G131" i="10"/>
  <c r="O134" i="7" s="1"/>
  <c r="C131" i="15"/>
  <c r="AI122" i="14"/>
  <c r="AJ122" i="14" s="1"/>
  <c r="AD122" i="10"/>
  <c r="AG125" i="8" s="1"/>
  <c r="AH125" i="8" s="1"/>
  <c r="R122" i="15"/>
  <c r="K118" i="10"/>
  <c r="X133" i="10"/>
  <c r="I131" i="15"/>
  <c r="F134" i="6"/>
  <c r="G134" i="6"/>
  <c r="H134" i="6" s="1"/>
  <c r="X131" i="6"/>
  <c r="Y131" i="6" s="1"/>
  <c r="W131" i="6"/>
  <c r="S134" i="15"/>
  <c r="AK134" i="14"/>
  <c r="AE134" i="10"/>
  <c r="AI137" i="8" s="1"/>
  <c r="L134" i="15"/>
  <c r="AA134" i="14"/>
  <c r="AF134" i="14"/>
  <c r="P134" i="15"/>
  <c r="AB134" i="10"/>
  <c r="AD137" i="8" s="1"/>
  <c r="H124" i="15"/>
  <c r="O124" i="14"/>
  <c r="R124" i="10"/>
  <c r="G127" i="7" s="1"/>
  <c r="N3" i="13"/>
  <c r="W123" i="14"/>
  <c r="X123" i="14" s="1"/>
  <c r="T123" i="14" s="1"/>
  <c r="AF123" i="14"/>
  <c r="P123" i="15"/>
  <c r="AB123" i="10"/>
  <c r="AD126" i="8" s="1"/>
  <c r="F117" i="14"/>
  <c r="C117" i="15"/>
  <c r="G117" i="10"/>
  <c r="P120" i="6" s="1"/>
  <c r="Q120" i="6" s="1"/>
  <c r="R120" i="6" s="1"/>
  <c r="F120" i="6"/>
  <c r="G120" i="6"/>
  <c r="H120" i="6" s="1"/>
  <c r="G124" i="15"/>
  <c r="N124" i="14"/>
  <c r="Q124" i="10"/>
  <c r="F127" i="7" s="1"/>
  <c r="Q124" i="14"/>
  <c r="J124" i="15"/>
  <c r="T124" i="10"/>
  <c r="I127" i="7" s="1"/>
  <c r="J129" i="15"/>
  <c r="T129" i="10"/>
  <c r="I132" i="7" s="1"/>
  <c r="O132" i="7" s="1"/>
  <c r="Q129" i="14"/>
  <c r="M129" i="10"/>
  <c r="Z129" i="10"/>
  <c r="AB132" i="8" s="1"/>
  <c r="AD129" i="14"/>
  <c r="N129" i="15"/>
  <c r="N129" i="14"/>
  <c r="Q129" i="10"/>
  <c r="F132" i="7" s="1"/>
  <c r="G129" i="15"/>
  <c r="W129" i="6"/>
  <c r="X129" i="6"/>
  <c r="Y129" i="6" s="1"/>
  <c r="Z129" i="6" s="1"/>
  <c r="AE126" i="8"/>
  <c r="AM126" i="8" s="1"/>
  <c r="B127" i="15"/>
  <c r="F127" i="10"/>
  <c r="E127" i="14"/>
  <c r="J127" i="15"/>
  <c r="Q127" i="14"/>
  <c r="T127" i="10"/>
  <c r="I130" i="7" s="1"/>
  <c r="M127" i="10"/>
  <c r="C130" i="7"/>
  <c r="C129" i="3"/>
  <c r="C130" i="8"/>
  <c r="C130" i="6"/>
  <c r="H116" i="15"/>
  <c r="O116" i="14"/>
  <c r="R116" i="10"/>
  <c r="G119" i="7" s="1"/>
  <c r="W116" i="10"/>
  <c r="AF116" i="14"/>
  <c r="P116" i="15"/>
  <c r="AB116" i="10"/>
  <c r="AD119" i="8" s="1"/>
  <c r="I115" i="14"/>
  <c r="K115" i="14" s="1"/>
  <c r="E115" i="15"/>
  <c r="I115" i="10"/>
  <c r="S118" i="6" s="1"/>
  <c r="N115" i="14"/>
  <c r="G115" i="15"/>
  <c r="Q115" i="10"/>
  <c r="F118" i="7" s="1"/>
  <c r="L118" i="7" s="1"/>
  <c r="C120" i="15"/>
  <c r="F120" i="14"/>
  <c r="G120" i="10"/>
  <c r="Q120" i="14"/>
  <c r="J120" i="15"/>
  <c r="T120" i="10"/>
  <c r="I123" i="7" s="1"/>
  <c r="L119" i="15"/>
  <c r="AA119" i="14"/>
  <c r="X119" i="10"/>
  <c r="AH119" i="14"/>
  <c r="AJ119" i="14" s="1"/>
  <c r="Q119" i="15"/>
  <c r="AC119" i="10"/>
  <c r="AF122" i="8" s="1"/>
  <c r="AH122" i="8" s="1"/>
  <c r="O110" i="14"/>
  <c r="M110" i="14" s="1"/>
  <c r="R110" i="10"/>
  <c r="G113" i="7" s="1"/>
  <c r="H110" i="15"/>
  <c r="Y115" i="10"/>
  <c r="AA118" i="8" s="1"/>
  <c r="M115" i="15"/>
  <c r="AC115" i="14"/>
  <c r="L122" i="7"/>
  <c r="T119" i="10"/>
  <c r="I122" i="7" s="1"/>
  <c r="O122" i="7" s="1"/>
  <c r="J119" i="15"/>
  <c r="Q119" i="14"/>
  <c r="P107" i="10"/>
  <c r="H114" i="14"/>
  <c r="D114" i="15"/>
  <c r="H114" i="10"/>
  <c r="I114" i="10"/>
  <c r="S117" i="6" s="1"/>
  <c r="E114" i="15"/>
  <c r="I114" i="14"/>
  <c r="Q114" i="10"/>
  <c r="F117" i="7" s="1"/>
  <c r="N114" i="14"/>
  <c r="G114" i="15"/>
  <c r="F114" i="14"/>
  <c r="C114" i="15"/>
  <c r="G114" i="10"/>
  <c r="P113" i="14"/>
  <c r="M113" i="14" s="1"/>
  <c r="M111" i="10"/>
  <c r="G108" i="10"/>
  <c r="C108" i="15"/>
  <c r="F108" i="14"/>
  <c r="G108" i="14" s="1"/>
  <c r="AE105" i="10"/>
  <c r="AI108" i="8" s="1"/>
  <c r="AL108" i="8" s="1"/>
  <c r="S105" i="15"/>
  <c r="AK105" i="14"/>
  <c r="AN105" i="14" s="1"/>
  <c r="W105" i="14"/>
  <c r="X105" i="14" s="1"/>
  <c r="T105" i="14" s="1"/>
  <c r="J128" i="12"/>
  <c r="V104" i="10"/>
  <c r="Y107" i="8"/>
  <c r="Z107" i="8" s="1"/>
  <c r="Q103" i="14"/>
  <c r="J103" i="15"/>
  <c r="T103" i="10"/>
  <c r="I106" i="7" s="1"/>
  <c r="W97" i="10"/>
  <c r="J107" i="14"/>
  <c r="F107" i="15"/>
  <c r="L107" i="10"/>
  <c r="AC109" i="14"/>
  <c r="M109" i="15"/>
  <c r="Y109" i="10"/>
  <c r="AA112" i="8" s="1"/>
  <c r="AD108" i="10"/>
  <c r="AG111" i="8" s="1"/>
  <c r="R108" i="15"/>
  <c r="AI108" i="14"/>
  <c r="W103" i="14"/>
  <c r="X103" i="14" s="1"/>
  <c r="T103" i="14" s="1"/>
  <c r="O103" i="10"/>
  <c r="K97" i="10"/>
  <c r="O112" i="10"/>
  <c r="AB112" i="10"/>
  <c r="AD115" i="8" s="1"/>
  <c r="P112" i="15"/>
  <c r="AF112" i="14"/>
  <c r="AA111" i="14"/>
  <c r="L111" i="15"/>
  <c r="H111" i="14"/>
  <c r="H111" i="10"/>
  <c r="D111" i="15"/>
  <c r="N111" i="15"/>
  <c r="Z111" i="10"/>
  <c r="AB114" i="8" s="1"/>
  <c r="AD111" i="14"/>
  <c r="F112" i="6"/>
  <c r="G112" i="6"/>
  <c r="H112" i="6" s="1"/>
  <c r="I112" i="6" s="1"/>
  <c r="AM104" i="14"/>
  <c r="AN104" i="14" s="1"/>
  <c r="U104" i="15"/>
  <c r="AG104" i="10"/>
  <c r="AK107" i="8" s="1"/>
  <c r="AL107" i="8" s="1"/>
  <c r="K103" i="15"/>
  <c r="U103" i="10"/>
  <c r="J106" i="7" s="1"/>
  <c r="R103" i="14"/>
  <c r="X112" i="6"/>
  <c r="Y112" i="6" s="1"/>
  <c r="W112" i="6"/>
  <c r="E108" i="14"/>
  <c r="F108" i="10"/>
  <c r="B108" i="15"/>
  <c r="O108" i="14"/>
  <c r="H108" i="15"/>
  <c r="R108" i="10"/>
  <c r="G111" i="7" s="1"/>
  <c r="V105" i="10"/>
  <c r="Y108" i="8"/>
  <c r="Z108" i="8" s="1"/>
  <c r="P105" i="7"/>
  <c r="X98" i="10"/>
  <c r="J108" i="6"/>
  <c r="Z101" i="10"/>
  <c r="AB104" i="8" s="1"/>
  <c r="N101" i="15"/>
  <c r="AD101" i="14"/>
  <c r="P99" i="10"/>
  <c r="AD99" i="14"/>
  <c r="AG99" i="14" s="1"/>
  <c r="Z99" i="10"/>
  <c r="AB102" i="8" s="1"/>
  <c r="AE102" i="8" s="1"/>
  <c r="N99" i="15"/>
  <c r="R95" i="14"/>
  <c r="K95" i="15"/>
  <c r="U95" i="10"/>
  <c r="J98" i="7" s="1"/>
  <c r="P98" i="7" s="1"/>
  <c r="U94" i="10"/>
  <c r="J97" i="7" s="1"/>
  <c r="P97" i="7" s="1"/>
  <c r="K94" i="15"/>
  <c r="R94" i="14"/>
  <c r="S87" i="15"/>
  <c r="AK87" i="14"/>
  <c r="AN87" i="14" s="1"/>
  <c r="AE87" i="10"/>
  <c r="AI90" i="8" s="1"/>
  <c r="AL90" i="8" s="1"/>
  <c r="E85" i="14"/>
  <c r="F85" i="10"/>
  <c r="B85" i="15"/>
  <c r="J84" i="14"/>
  <c r="K84" i="14" s="1"/>
  <c r="F84" i="15"/>
  <c r="L84" i="10"/>
  <c r="M101" i="15"/>
  <c r="Y101" i="10"/>
  <c r="AA104" i="8" s="1"/>
  <c r="AC101" i="14"/>
  <c r="I101" i="14"/>
  <c r="E101" i="15"/>
  <c r="I101" i="10"/>
  <c r="S104" i="6" s="1"/>
  <c r="N96" i="10"/>
  <c r="AL96" i="14"/>
  <c r="AF96" i="10"/>
  <c r="AJ99" i="8" s="1"/>
  <c r="T96" i="15"/>
  <c r="AE94" i="10"/>
  <c r="AI97" i="8" s="1"/>
  <c r="AL97" i="8" s="1"/>
  <c r="S94" i="15"/>
  <c r="AK94" i="14"/>
  <c r="AN94" i="14" s="1"/>
  <c r="X90" i="10"/>
  <c r="AM90" i="14"/>
  <c r="AG90" i="10"/>
  <c r="AK93" i="8" s="1"/>
  <c r="U90" i="15"/>
  <c r="AF87" i="14"/>
  <c r="AG87" i="14" s="1"/>
  <c r="P87" i="15"/>
  <c r="AB87" i="10"/>
  <c r="AD90" i="8" s="1"/>
  <c r="AE90" i="8" s="1"/>
  <c r="T84" i="15"/>
  <c r="AL84" i="14"/>
  <c r="AF84" i="10"/>
  <c r="AJ87" i="8" s="1"/>
  <c r="T100" i="10"/>
  <c r="I103" i="7" s="1"/>
  <c r="J100" i="15"/>
  <c r="Q100" i="14"/>
  <c r="O100" i="14"/>
  <c r="R100" i="10"/>
  <c r="G103" i="7" s="1"/>
  <c r="H100" i="15"/>
  <c r="P98" i="10"/>
  <c r="N94" i="10"/>
  <c r="O89" i="10"/>
  <c r="C92" i="8"/>
  <c r="C92" i="6"/>
  <c r="C91" i="3"/>
  <c r="C92" i="7"/>
  <c r="O92" i="7" s="1"/>
  <c r="G94" i="14"/>
  <c r="N88" i="15"/>
  <c r="Z88" i="10"/>
  <c r="AB91" i="8" s="1"/>
  <c r="AD88" i="14"/>
  <c r="AG88" i="14" s="1"/>
  <c r="G88" i="15"/>
  <c r="Q88" i="10"/>
  <c r="F91" i="7" s="1"/>
  <c r="N88" i="14"/>
  <c r="H91" i="14"/>
  <c r="H91" i="10"/>
  <c r="D91" i="15"/>
  <c r="G89" i="15"/>
  <c r="N89" i="14"/>
  <c r="Q89" i="10"/>
  <c r="F92" i="7" s="1"/>
  <c r="L92" i="7" s="1"/>
  <c r="AK83" i="14"/>
  <c r="AE83" i="10"/>
  <c r="AI86" i="8" s="1"/>
  <c r="S83" i="15"/>
  <c r="AL83" i="14"/>
  <c r="AF83" i="10"/>
  <c r="AJ86" i="8" s="1"/>
  <c r="T83" i="15"/>
  <c r="R75" i="14"/>
  <c r="M75" i="14" s="1"/>
  <c r="K75" i="15"/>
  <c r="U75" i="10"/>
  <c r="J78" i="7" s="1"/>
  <c r="P78" i="7" s="1"/>
  <c r="I92" i="15"/>
  <c r="K93" i="15"/>
  <c r="R93" i="14"/>
  <c r="U93" i="10"/>
  <c r="J96" i="7" s="1"/>
  <c r="Q93" i="14"/>
  <c r="J93" i="15"/>
  <c r="T93" i="10"/>
  <c r="I96" i="7" s="1"/>
  <c r="P91" i="10"/>
  <c r="AF88" i="14"/>
  <c r="AB88" i="10"/>
  <c r="AD91" i="8" s="1"/>
  <c r="P88" i="15"/>
  <c r="J76" i="14"/>
  <c r="K76" i="14" s="1"/>
  <c r="L76" i="14" s="1"/>
  <c r="F76" i="15"/>
  <c r="L76" i="10"/>
  <c r="H72" i="14"/>
  <c r="L72" i="14" s="1"/>
  <c r="D72" i="15"/>
  <c r="V72" i="15" s="1"/>
  <c r="G72" i="11" s="1"/>
  <c r="D72" i="11" s="1"/>
  <c r="H72" i="10"/>
  <c r="F94" i="6"/>
  <c r="G94" i="6"/>
  <c r="H94" i="6" s="1"/>
  <c r="I94" i="6" s="1"/>
  <c r="M86" i="7"/>
  <c r="T78" i="10"/>
  <c r="I81" i="7" s="1"/>
  <c r="J79" i="6"/>
  <c r="K79" i="6"/>
  <c r="L79" i="6" s="1"/>
  <c r="P79" i="6"/>
  <c r="Q79" i="6" s="1"/>
  <c r="R79" i="6" s="1"/>
  <c r="L74" i="15"/>
  <c r="AA74" i="14"/>
  <c r="H68" i="14"/>
  <c r="D68" i="15"/>
  <c r="H68" i="10"/>
  <c r="J82" i="15"/>
  <c r="T82" i="10"/>
  <c r="I85" i="7" s="1"/>
  <c r="O85" i="7" s="1"/>
  <c r="Q82" i="14"/>
  <c r="AC82" i="14"/>
  <c r="AG82" i="14" s="1"/>
  <c r="M82" i="15"/>
  <c r="Y82" i="10"/>
  <c r="AA85" i="8" s="1"/>
  <c r="AB74" i="10"/>
  <c r="AD77" i="8" s="1"/>
  <c r="P74" i="15"/>
  <c r="AF74" i="14"/>
  <c r="X68" i="10"/>
  <c r="AC81" i="14"/>
  <c r="Y81" i="10"/>
  <c r="AA84" i="8" s="1"/>
  <c r="M81" i="15"/>
  <c r="AM86" i="14"/>
  <c r="U86" i="15"/>
  <c r="AG86" i="10"/>
  <c r="AK89" i="8" s="1"/>
  <c r="M86" i="10"/>
  <c r="W86" i="10"/>
  <c r="W86" i="14"/>
  <c r="X86" i="14" s="1"/>
  <c r="T86" i="14" s="1"/>
  <c r="J116" i="12"/>
  <c r="Q89" i="8" s="1"/>
  <c r="R89" i="8" s="1"/>
  <c r="H81" i="14"/>
  <c r="L81" i="14" s="1"/>
  <c r="D81" i="15"/>
  <c r="H81" i="10"/>
  <c r="X81" i="10"/>
  <c r="F81" i="14"/>
  <c r="G81" i="10"/>
  <c r="C81" i="15"/>
  <c r="D90" i="14"/>
  <c r="AL88" i="8"/>
  <c r="O74" i="15"/>
  <c r="AE74" i="14"/>
  <c r="AA74" i="10"/>
  <c r="AC77" i="8" s="1"/>
  <c r="O73" i="15"/>
  <c r="AE73" i="14"/>
  <c r="AA73" i="10"/>
  <c r="AC76" i="8" s="1"/>
  <c r="W70" i="14"/>
  <c r="X70" i="14" s="1"/>
  <c r="T70" i="14" s="1"/>
  <c r="W72" i="6"/>
  <c r="AB69" i="10"/>
  <c r="AD72" i="8" s="1"/>
  <c r="P69" i="15"/>
  <c r="AF69" i="14"/>
  <c r="P54" i="10"/>
  <c r="U70" i="10"/>
  <c r="J73" i="7" s="1"/>
  <c r="P73" i="7" s="1"/>
  <c r="K70" i="15"/>
  <c r="R70" i="14"/>
  <c r="I74" i="15"/>
  <c r="O99" i="12"/>
  <c r="K69" i="6" s="1"/>
  <c r="L69" i="6" s="1"/>
  <c r="M69" i="6" s="1"/>
  <c r="N66" i="10"/>
  <c r="AK49" i="14"/>
  <c r="AN49" i="14" s="1"/>
  <c r="AB49" i="14" s="1"/>
  <c r="Z49" i="14" s="1"/>
  <c r="S49" i="14" s="1"/>
  <c r="S49" i="15"/>
  <c r="AE49" i="10"/>
  <c r="AI52" i="8" s="1"/>
  <c r="AL52" i="8" s="1"/>
  <c r="G79" i="14"/>
  <c r="AC73" i="14"/>
  <c r="M73" i="15"/>
  <c r="Y73" i="10"/>
  <c r="AA76" i="8" s="1"/>
  <c r="F73" i="14"/>
  <c r="G73" i="14" s="1"/>
  <c r="C73" i="15"/>
  <c r="G73" i="10"/>
  <c r="K73" i="10"/>
  <c r="AE69" i="14"/>
  <c r="O69" i="15"/>
  <c r="AA69" i="10"/>
  <c r="AC72" i="8" s="1"/>
  <c r="S68" i="10"/>
  <c r="H71" i="7" s="1"/>
  <c r="E77" i="15"/>
  <c r="I77" i="14"/>
  <c r="K77" i="14" s="1"/>
  <c r="I77" i="10"/>
  <c r="S80" i="6" s="1"/>
  <c r="X77" i="10"/>
  <c r="AA77" i="14"/>
  <c r="L77" i="15"/>
  <c r="S75" i="10"/>
  <c r="H78" i="7" s="1"/>
  <c r="Q73" i="15"/>
  <c r="AH73" i="14"/>
  <c r="AC73" i="10"/>
  <c r="AF76" i="8" s="1"/>
  <c r="I70" i="14"/>
  <c r="E70" i="15"/>
  <c r="I70" i="10"/>
  <c r="S73" i="6" s="1"/>
  <c r="AM70" i="14"/>
  <c r="U70" i="15"/>
  <c r="AG70" i="10"/>
  <c r="AK73" i="8" s="1"/>
  <c r="AF60" i="14"/>
  <c r="P60" i="15"/>
  <c r="AB60" i="10"/>
  <c r="AD63" i="8" s="1"/>
  <c r="G64" i="14"/>
  <c r="AC62" i="14"/>
  <c r="AG62" i="14" s="1"/>
  <c r="M62" i="15"/>
  <c r="Y62" i="10"/>
  <c r="AA65" i="8" s="1"/>
  <c r="V61" i="10"/>
  <c r="Y64" i="8"/>
  <c r="Z64" i="8" s="1"/>
  <c r="J83" i="12"/>
  <c r="W57" i="14"/>
  <c r="X57" i="14" s="1"/>
  <c r="T57" i="14" s="1"/>
  <c r="O57" i="10"/>
  <c r="W55" i="14"/>
  <c r="X55" i="14" s="1"/>
  <c r="T55" i="14" s="1"/>
  <c r="J80" i="12"/>
  <c r="Q58" i="8" s="1"/>
  <c r="R58" i="8" s="1"/>
  <c r="X58" i="8" s="1"/>
  <c r="S57" i="3" s="1"/>
  <c r="J55" i="10"/>
  <c r="C58" i="8"/>
  <c r="C57" i="3"/>
  <c r="C58" i="6"/>
  <c r="C58" i="7"/>
  <c r="AE53" i="14"/>
  <c r="AA53" i="10"/>
  <c r="AC56" i="8" s="1"/>
  <c r="O53" i="15"/>
  <c r="H45" i="14"/>
  <c r="L45" i="14" s="1"/>
  <c r="D45" i="14" s="1"/>
  <c r="D45" i="15"/>
  <c r="H45" i="10"/>
  <c r="X48" i="6" s="1"/>
  <c r="Y48" i="6" s="1"/>
  <c r="Z48" i="6" s="1"/>
  <c r="P37" i="10"/>
  <c r="J67" i="10"/>
  <c r="G67" i="10"/>
  <c r="C67" i="15"/>
  <c r="F67" i="14"/>
  <c r="G67" i="14" s="1"/>
  <c r="R67" i="14"/>
  <c r="U67" i="10"/>
  <c r="J70" i="7" s="1"/>
  <c r="K67" i="15"/>
  <c r="G61" i="15"/>
  <c r="N61" i="14"/>
  <c r="Q61" i="10"/>
  <c r="F64" i="7" s="1"/>
  <c r="L64" i="7" s="1"/>
  <c r="I59" i="10"/>
  <c r="S62" i="6" s="1"/>
  <c r="I59" i="14"/>
  <c r="E59" i="15"/>
  <c r="O53" i="10"/>
  <c r="AF47" i="10"/>
  <c r="AJ50" i="8" s="1"/>
  <c r="AL50" i="8" s="1"/>
  <c r="T47" i="15"/>
  <c r="AL47" i="14"/>
  <c r="C50" i="6"/>
  <c r="C50" i="8"/>
  <c r="C49" i="3"/>
  <c r="C50" i="7"/>
  <c r="P50" i="7" s="1"/>
  <c r="Y37" i="10"/>
  <c r="AA40" i="8" s="1"/>
  <c r="AC37" i="14"/>
  <c r="AG37" i="14" s="1"/>
  <c r="M37" i="15"/>
  <c r="Y29" i="10"/>
  <c r="AA32" i="8" s="1"/>
  <c r="AC29" i="14"/>
  <c r="AG29" i="14" s="1"/>
  <c r="M29" i="15"/>
  <c r="W15" i="10"/>
  <c r="K60" i="10"/>
  <c r="R60" i="14"/>
  <c r="K60" i="15"/>
  <c r="U60" i="10"/>
  <c r="J63" i="7" s="1"/>
  <c r="P63" i="7" s="1"/>
  <c r="O71" i="10"/>
  <c r="P71" i="15"/>
  <c r="AB71" i="10"/>
  <c r="AD74" i="8" s="1"/>
  <c r="AE74" i="8" s="1"/>
  <c r="AF71" i="14"/>
  <c r="AE64" i="8"/>
  <c r="N59" i="15"/>
  <c r="AD59" i="14"/>
  <c r="AG59" i="14" s="1"/>
  <c r="Z59" i="10"/>
  <c r="AB62" i="8" s="1"/>
  <c r="J59" i="15"/>
  <c r="T59" i="10"/>
  <c r="I62" i="7" s="1"/>
  <c r="O62" i="7" s="1"/>
  <c r="Q59" i="14"/>
  <c r="AE41" i="10"/>
  <c r="AI44" i="8" s="1"/>
  <c r="AL44" i="8" s="1"/>
  <c r="AK41" i="14"/>
  <c r="AN41" i="14" s="1"/>
  <c r="S41" i="15"/>
  <c r="P65" i="15"/>
  <c r="AF65" i="14"/>
  <c r="AB65" i="10"/>
  <c r="AD68" i="8" s="1"/>
  <c r="H65" i="10"/>
  <c r="D65" i="15"/>
  <c r="H65" i="14"/>
  <c r="F65" i="14"/>
  <c r="C65" i="15"/>
  <c r="G65" i="10"/>
  <c r="S62" i="10"/>
  <c r="H65" i="7" s="1"/>
  <c r="F60" i="14"/>
  <c r="G60" i="14" s="1"/>
  <c r="C60" i="15"/>
  <c r="G60" i="10"/>
  <c r="T60" i="6"/>
  <c r="U60" i="6" s="1"/>
  <c r="S60" i="6"/>
  <c r="H50" i="15"/>
  <c r="R50" i="10"/>
  <c r="G53" i="7" s="1"/>
  <c r="O50" i="14"/>
  <c r="AA50" i="10"/>
  <c r="AC53" i="8" s="1"/>
  <c r="AE50" i="14"/>
  <c r="O50" i="15"/>
  <c r="AF50" i="10"/>
  <c r="AJ53" i="8" s="1"/>
  <c r="AL50" i="14"/>
  <c r="T50" i="15"/>
  <c r="S49" i="10"/>
  <c r="H52" i="7" s="1"/>
  <c r="K50" i="6"/>
  <c r="L50" i="6" s="1"/>
  <c r="J50" i="6"/>
  <c r="W43" i="10"/>
  <c r="P38" i="10"/>
  <c r="H33" i="10"/>
  <c r="H33" i="14"/>
  <c r="D33" i="15"/>
  <c r="O24" i="10"/>
  <c r="Q21" i="15"/>
  <c r="AC21" i="10"/>
  <c r="AF24" i="8" s="1"/>
  <c r="AH24" i="8" s="1"/>
  <c r="AH21" i="14"/>
  <c r="AJ21" i="14" s="1"/>
  <c r="G17" i="15"/>
  <c r="N17" i="14"/>
  <c r="M17" i="14" s="1"/>
  <c r="Q17" i="10"/>
  <c r="F20" i="7" s="1"/>
  <c r="W9" i="10"/>
  <c r="K58" i="10"/>
  <c r="F58" i="15"/>
  <c r="J58" i="14"/>
  <c r="K58" i="14" s="1"/>
  <c r="L58" i="10"/>
  <c r="AH58" i="14"/>
  <c r="AJ58" i="14" s="1"/>
  <c r="Q58" i="15"/>
  <c r="AC58" i="10"/>
  <c r="AF61" i="8" s="1"/>
  <c r="AH61" i="8" s="1"/>
  <c r="S47" i="10"/>
  <c r="H50" i="7" s="1"/>
  <c r="B42" i="15"/>
  <c r="F42" i="10"/>
  <c r="E42" i="14"/>
  <c r="W36" i="14"/>
  <c r="X36" i="14" s="1"/>
  <c r="T36" i="14" s="1"/>
  <c r="J52" i="12"/>
  <c r="X36" i="10"/>
  <c r="O48" i="10"/>
  <c r="F47" i="6"/>
  <c r="G47" i="6"/>
  <c r="H47" i="6" s="1"/>
  <c r="J57" i="12"/>
  <c r="Q46" i="8" s="1"/>
  <c r="R46" i="8" s="1"/>
  <c r="W43" i="14"/>
  <c r="X43" i="14" s="1"/>
  <c r="T43" i="14" s="1"/>
  <c r="AM43" i="14"/>
  <c r="AN43" i="14" s="1"/>
  <c r="U43" i="15"/>
  <c r="AG43" i="10"/>
  <c r="AK46" i="8" s="1"/>
  <c r="J33" i="10"/>
  <c r="O32" i="7"/>
  <c r="AC21" i="14"/>
  <c r="M21" i="15"/>
  <c r="Y21" i="10"/>
  <c r="AA24" i="8" s="1"/>
  <c r="T52" i="15"/>
  <c r="AF52" i="10"/>
  <c r="AJ55" i="8" s="1"/>
  <c r="AL52" i="14"/>
  <c r="J52" i="14"/>
  <c r="F52" i="15"/>
  <c r="L52" i="10"/>
  <c r="AF52" i="14"/>
  <c r="AB52" i="10"/>
  <c r="AD55" i="8" s="1"/>
  <c r="P52" i="15"/>
  <c r="W46" i="10"/>
  <c r="G42" i="15"/>
  <c r="Q42" i="10"/>
  <c r="F45" i="7" s="1"/>
  <c r="N42" i="14"/>
  <c r="M42" i="10"/>
  <c r="N35" i="15"/>
  <c r="AD35" i="14"/>
  <c r="Z35" i="10"/>
  <c r="AB38" i="8" s="1"/>
  <c r="AC35" i="14"/>
  <c r="AG35" i="14" s="1"/>
  <c r="M35" i="15"/>
  <c r="Y35" i="10"/>
  <c r="AA38" i="8" s="1"/>
  <c r="W33" i="14"/>
  <c r="X33" i="14" s="1"/>
  <c r="T33" i="14" s="1"/>
  <c r="R56" i="14"/>
  <c r="K56" i="15"/>
  <c r="U56" i="10"/>
  <c r="J59" i="7" s="1"/>
  <c r="P59" i="7" s="1"/>
  <c r="O82" i="12"/>
  <c r="AE56" i="14"/>
  <c r="AA56" i="10"/>
  <c r="AC59" i="8" s="1"/>
  <c r="O56" i="15"/>
  <c r="N48" i="10"/>
  <c r="H48" i="15"/>
  <c r="O48" i="14"/>
  <c r="R48" i="10"/>
  <c r="G51" i="7" s="1"/>
  <c r="AM46" i="14"/>
  <c r="U46" i="15"/>
  <c r="AG46" i="10"/>
  <c r="AK49" i="8" s="1"/>
  <c r="X46" i="10"/>
  <c r="I52" i="14"/>
  <c r="E52" i="15"/>
  <c r="I52" i="10"/>
  <c r="S55" i="6" s="1"/>
  <c r="K51" i="10"/>
  <c r="R51" i="14"/>
  <c r="K51" i="15"/>
  <c r="U51" i="10"/>
  <c r="J54" i="7" s="1"/>
  <c r="P54" i="7" s="1"/>
  <c r="U44" i="10"/>
  <c r="J47" i="7" s="1"/>
  <c r="R44" i="14"/>
  <c r="K44" i="15"/>
  <c r="X44" i="10"/>
  <c r="AM38" i="14"/>
  <c r="U38" i="15"/>
  <c r="AG38" i="10"/>
  <c r="AK41" i="8" s="1"/>
  <c r="AL41" i="8" s="1"/>
  <c r="F38" i="14"/>
  <c r="G38" i="14" s="1"/>
  <c r="C38" i="15"/>
  <c r="G38" i="10"/>
  <c r="M41" i="7" s="1"/>
  <c r="P32" i="10"/>
  <c r="AA32" i="14"/>
  <c r="L32" i="15"/>
  <c r="AL36" i="8"/>
  <c r="V31" i="10"/>
  <c r="Y34" i="8"/>
  <c r="Z34" i="8" s="1"/>
  <c r="F13" i="10"/>
  <c r="B13" i="15"/>
  <c r="E13" i="14"/>
  <c r="M34" i="15"/>
  <c r="AC34" i="14"/>
  <c r="Y34" i="10"/>
  <c r="AA37" i="8" s="1"/>
  <c r="AC32" i="10"/>
  <c r="AF35" i="8" s="1"/>
  <c r="Q32" i="15"/>
  <c r="AH32" i="14"/>
  <c r="L27" i="15"/>
  <c r="AA27" i="14"/>
  <c r="J27" i="10"/>
  <c r="K25" i="10"/>
  <c r="K28" i="10"/>
  <c r="C31" i="8"/>
  <c r="C31" i="6"/>
  <c r="C31" i="7"/>
  <c r="M31" i="7" s="1"/>
  <c r="C30" i="3"/>
  <c r="L34" i="7"/>
  <c r="U28" i="10"/>
  <c r="J31" i="7" s="1"/>
  <c r="K28" i="15"/>
  <c r="R28" i="14"/>
  <c r="AF25" i="14"/>
  <c r="P25" i="15"/>
  <c r="AB25" i="10"/>
  <c r="AD28" i="8" s="1"/>
  <c r="N25" i="10"/>
  <c r="J40" i="14"/>
  <c r="K40" i="14" s="1"/>
  <c r="L40" i="10"/>
  <c r="F40" i="15"/>
  <c r="P40" i="10"/>
  <c r="Q40" i="10"/>
  <c r="F43" i="7" s="1"/>
  <c r="N40" i="14"/>
  <c r="G40" i="15"/>
  <c r="M40" i="10"/>
  <c r="AN20" i="14"/>
  <c r="O22" i="10"/>
  <c r="H22" i="10"/>
  <c r="H22" i="14"/>
  <c r="D22" i="15"/>
  <c r="V21" i="10"/>
  <c r="Y24" i="8"/>
  <c r="Z24" i="8" s="1"/>
  <c r="H18" i="14"/>
  <c r="H18" i="10"/>
  <c r="D18" i="15"/>
  <c r="AD16" i="14"/>
  <c r="N16" i="15"/>
  <c r="Z16" i="10"/>
  <c r="AB19" i="8" s="1"/>
  <c r="AH11" i="14"/>
  <c r="AJ11" i="14" s="1"/>
  <c r="AB11" i="14" s="1"/>
  <c r="Q11" i="15"/>
  <c r="AC11" i="10"/>
  <c r="AF14" i="8" s="1"/>
  <c r="AH14" i="8" s="1"/>
  <c r="N8" i="14"/>
  <c r="M8" i="14" s="1"/>
  <c r="G8" i="15"/>
  <c r="Q8" i="10"/>
  <c r="F11" i="7" s="1"/>
  <c r="R14" i="10"/>
  <c r="G17" i="7" s="1"/>
  <c r="M17" i="7" s="1"/>
  <c r="H14" i="15"/>
  <c r="O14" i="14"/>
  <c r="V13" i="10"/>
  <c r="Y16" i="8"/>
  <c r="Z16" i="8" s="1"/>
  <c r="P24" i="14"/>
  <c r="AE16" i="10"/>
  <c r="AI19" i="8" s="1"/>
  <c r="AL19" i="8" s="1"/>
  <c r="AK16" i="14"/>
  <c r="AN16" i="14" s="1"/>
  <c r="S16" i="15"/>
  <c r="J16" i="10"/>
  <c r="AI16" i="14"/>
  <c r="AJ16" i="14" s="1"/>
  <c r="AD16" i="10"/>
  <c r="AG19" i="8" s="1"/>
  <c r="AH19" i="8" s="1"/>
  <c r="R16" i="15"/>
  <c r="Y30" i="10"/>
  <c r="AA33" i="8" s="1"/>
  <c r="AC30" i="14"/>
  <c r="M30" i="15"/>
  <c r="D30" i="15"/>
  <c r="H30" i="10"/>
  <c r="H30" i="14"/>
  <c r="I30" i="10"/>
  <c r="S33" i="6" s="1"/>
  <c r="I30" i="14"/>
  <c r="E30" i="15"/>
  <c r="AI30" i="14"/>
  <c r="R30" i="15"/>
  <c r="AD30" i="10"/>
  <c r="AG33" i="8" s="1"/>
  <c r="AD26" i="10"/>
  <c r="AG29" i="8" s="1"/>
  <c r="R26" i="15"/>
  <c r="AI26" i="14"/>
  <c r="N26" i="10"/>
  <c r="W12" i="14"/>
  <c r="X12" i="14" s="1"/>
  <c r="T12" i="14" s="1"/>
  <c r="H12" i="14"/>
  <c r="H12" i="10"/>
  <c r="D12" i="15"/>
  <c r="R12" i="14"/>
  <c r="U12" i="10"/>
  <c r="J15" i="7" s="1"/>
  <c r="K12" i="15"/>
  <c r="R163" i="8"/>
  <c r="R81" i="8"/>
  <c r="O19" i="8"/>
  <c r="X19" i="10"/>
  <c r="M19" i="10"/>
  <c r="W19" i="14"/>
  <c r="X19" i="14" s="1"/>
  <c r="T19" i="14" s="1"/>
  <c r="J19" i="14"/>
  <c r="F19" i="15"/>
  <c r="L19" i="10"/>
  <c r="G11" i="14"/>
  <c r="P10" i="10"/>
  <c r="J18" i="12"/>
  <c r="W10" i="14"/>
  <c r="X10" i="14" s="1"/>
  <c r="T10" i="14" s="1"/>
  <c r="L12" i="7"/>
  <c r="W57" i="8"/>
  <c r="X57" i="8" s="1"/>
  <c r="S56" i="3" s="1"/>
  <c r="R28" i="8"/>
  <c r="X28" i="8" s="1"/>
  <c r="S27" i="3" s="1"/>
  <c r="R26" i="8"/>
  <c r="AC7" i="10"/>
  <c r="AF10" i="8" s="1"/>
  <c r="Q7" i="15"/>
  <c r="AH7" i="14"/>
  <c r="M4" i="15"/>
  <c r="AC4" i="14"/>
  <c r="Y4" i="10"/>
  <c r="AA7" i="8" s="1"/>
  <c r="O4" i="10"/>
  <c r="R4" i="14"/>
  <c r="U4" i="10"/>
  <c r="J7" i="7" s="1"/>
  <c r="K4" i="15"/>
  <c r="O42" i="8"/>
  <c r="X42" i="8" s="1"/>
  <c r="S41" i="3" s="1"/>
  <c r="N9" i="8"/>
  <c r="O9" i="8" s="1"/>
  <c r="T119" i="4"/>
  <c r="AF7" i="14"/>
  <c r="P7" i="15"/>
  <c r="AB7" i="10"/>
  <c r="AD10" i="8" s="1"/>
  <c r="J7" i="10"/>
  <c r="H149" i="8"/>
  <c r="W105" i="8"/>
  <c r="X82" i="8"/>
  <c r="S81" i="3" s="1"/>
  <c r="K44" i="8"/>
  <c r="H11" i="8"/>
  <c r="O11" i="8" s="1"/>
  <c r="L109" i="7"/>
  <c r="T88" i="5"/>
  <c r="T27" i="5"/>
  <c r="T17" i="5"/>
  <c r="T38" i="4"/>
  <c r="F5" i="10"/>
  <c r="E5" i="14"/>
  <c r="B5" i="15"/>
  <c r="H139" i="8"/>
  <c r="H49" i="8"/>
  <c r="O49" i="8" s="1"/>
  <c r="T33" i="5"/>
  <c r="T76" i="4"/>
  <c r="I5" i="14"/>
  <c r="I5" i="10"/>
  <c r="S8" i="6" s="1"/>
  <c r="E5" i="15"/>
  <c r="AB5" i="10"/>
  <c r="AD8" i="8" s="1"/>
  <c r="AF5" i="14"/>
  <c r="P5" i="15"/>
  <c r="U5" i="15"/>
  <c r="AM5" i="14"/>
  <c r="AG5" i="10"/>
  <c r="AK8" i="8" s="1"/>
  <c r="AC3" i="14"/>
  <c r="Y3" i="10"/>
  <c r="AA6" i="8" s="1"/>
  <c r="M3" i="15"/>
  <c r="N59" i="8"/>
  <c r="W40" i="8"/>
  <c r="T8" i="5"/>
  <c r="AC4" i="10"/>
  <c r="AF7" i="8" s="1"/>
  <c r="AH7" i="8" s="1"/>
  <c r="AH4" i="14"/>
  <c r="AJ4" i="14" s="1"/>
  <c r="Q4" i="15"/>
  <c r="R147" i="8"/>
  <c r="K36" i="8"/>
  <c r="O36" i="8" s="1"/>
  <c r="K20" i="8"/>
  <c r="O20" i="8" s="1"/>
  <c r="T53" i="5"/>
  <c r="T7" i="5"/>
  <c r="T10" i="4"/>
  <c r="AH6" i="14"/>
  <c r="AJ6" i="14" s="1"/>
  <c r="AC6" i="10"/>
  <c r="AF9" i="8" s="1"/>
  <c r="AH9" i="8" s="1"/>
  <c r="Q6" i="15"/>
  <c r="S6" i="15"/>
  <c r="AK6" i="14"/>
  <c r="AE6" i="10"/>
  <c r="AI9" i="8" s="1"/>
  <c r="H3" i="10"/>
  <c r="D3" i="15"/>
  <c r="H3" i="14"/>
  <c r="O3" i="10"/>
  <c r="W3" i="14"/>
  <c r="X3" i="14" s="1"/>
  <c r="T3" i="14" s="1"/>
  <c r="J4" i="12"/>
  <c r="Q7" i="8" s="1"/>
  <c r="R7" i="8" s="1"/>
  <c r="X7" i="8" s="1"/>
  <c r="S6" i="3" s="1"/>
  <c r="T109" i="4"/>
  <c r="T61" i="4"/>
  <c r="AH13" i="8"/>
  <c r="X5" i="10"/>
  <c r="K91" i="8"/>
  <c r="T93" i="4"/>
  <c r="L18" i="7"/>
  <c r="T81" i="5"/>
  <c r="T22" i="4"/>
  <c r="T139" i="4"/>
  <c r="T53" i="4"/>
  <c r="T55" i="4"/>
  <c r="T65" i="5"/>
  <c r="T154" i="4"/>
  <c r="T89" i="5"/>
  <c r="T33" i="4"/>
  <c r="T91" i="4"/>
  <c r="AA171" i="14"/>
  <c r="L171" i="15"/>
  <c r="P170" i="10"/>
  <c r="AM168" i="14"/>
  <c r="U168" i="15"/>
  <c r="AG168" i="10"/>
  <c r="AK171" i="8" s="1"/>
  <c r="M171" i="7"/>
  <c r="AC169" i="10"/>
  <c r="AF172" i="8" s="1"/>
  <c r="AH172" i="8" s="1"/>
  <c r="AH169" i="14"/>
  <c r="AJ169" i="14" s="1"/>
  <c r="Q169" i="15"/>
  <c r="P171" i="15"/>
  <c r="AB171" i="10"/>
  <c r="AD174" i="8" s="1"/>
  <c r="AF171" i="14"/>
  <c r="W169" i="10"/>
  <c r="AK159" i="14"/>
  <c r="AN159" i="14" s="1"/>
  <c r="S159" i="15"/>
  <c r="AE159" i="10"/>
  <c r="AI162" i="8" s="1"/>
  <c r="AL162" i="8" s="1"/>
  <c r="O164" i="15"/>
  <c r="AA164" i="10"/>
  <c r="AC167" i="8" s="1"/>
  <c r="AE164" i="14"/>
  <c r="F164" i="14"/>
  <c r="G164" i="14" s="1"/>
  <c r="G164" i="10"/>
  <c r="P167" i="6" s="1"/>
  <c r="Q167" i="6" s="1"/>
  <c r="C164" i="15"/>
  <c r="C167" i="8"/>
  <c r="C167" i="7"/>
  <c r="C167" i="6"/>
  <c r="C166" i="3"/>
  <c r="O165" i="15"/>
  <c r="AA165" i="10"/>
  <c r="AC168" i="8" s="1"/>
  <c r="AE165" i="14"/>
  <c r="I165" i="14"/>
  <c r="E165" i="15"/>
  <c r="I165" i="10"/>
  <c r="S168" i="6" s="1"/>
  <c r="AH165" i="14"/>
  <c r="AJ165" i="14" s="1"/>
  <c r="AC165" i="10"/>
  <c r="AF168" i="8" s="1"/>
  <c r="AH168" i="8" s="1"/>
  <c r="Q165" i="15"/>
  <c r="AA156" i="14"/>
  <c r="L156" i="15"/>
  <c r="N155" i="10"/>
  <c r="P155" i="15"/>
  <c r="AB155" i="10"/>
  <c r="AD158" i="8" s="1"/>
  <c r="AF155" i="14"/>
  <c r="L158" i="15"/>
  <c r="AA158" i="14"/>
  <c r="I158" i="14"/>
  <c r="E158" i="15"/>
  <c r="I158" i="10"/>
  <c r="S161" i="6" s="1"/>
  <c r="M155" i="10"/>
  <c r="J155" i="14"/>
  <c r="F155" i="15"/>
  <c r="L155" i="10"/>
  <c r="I160" i="10"/>
  <c r="S163" i="6" s="1"/>
  <c r="I160" i="14"/>
  <c r="E160" i="15"/>
  <c r="Q160" i="14"/>
  <c r="J160" i="15"/>
  <c r="T160" i="10"/>
  <c r="I163" i="7" s="1"/>
  <c r="O163" i="7" s="1"/>
  <c r="AB156" i="10"/>
  <c r="AD159" i="8" s="1"/>
  <c r="AF156" i="14"/>
  <c r="P156" i="15"/>
  <c r="P163" i="7"/>
  <c r="I154" i="15"/>
  <c r="J154" i="6"/>
  <c r="K151" i="10"/>
  <c r="AF152" i="14"/>
  <c r="P152" i="15"/>
  <c r="AB152" i="10"/>
  <c r="AD155" i="8" s="1"/>
  <c r="AL154" i="8"/>
  <c r="U150" i="15"/>
  <c r="AG150" i="10"/>
  <c r="AK153" i="8" s="1"/>
  <c r="AM150" i="14"/>
  <c r="J177" i="12"/>
  <c r="Q160" i="8" s="1"/>
  <c r="R160" i="8" s="1"/>
  <c r="X160" i="8" s="1"/>
  <c r="S159" i="3" s="1"/>
  <c r="W157" i="14"/>
  <c r="X157" i="14" s="1"/>
  <c r="T157" i="14" s="1"/>
  <c r="AD157" i="10"/>
  <c r="AG160" i="8" s="1"/>
  <c r="R157" i="15"/>
  <c r="AI157" i="14"/>
  <c r="M157" i="10"/>
  <c r="AC157" i="14"/>
  <c r="M157" i="15"/>
  <c r="Y157" i="10"/>
  <c r="AA160" i="8" s="1"/>
  <c r="O172" i="12"/>
  <c r="K157" i="6" s="1"/>
  <c r="L157" i="6" s="1"/>
  <c r="M157" i="6" s="1"/>
  <c r="N157" i="6" s="1"/>
  <c r="M156" i="3" s="1"/>
  <c r="O153" i="10"/>
  <c r="O149" i="10"/>
  <c r="T161" i="6"/>
  <c r="U161" i="6" s="1"/>
  <c r="V161" i="6" s="1"/>
  <c r="O161" i="6"/>
  <c r="AL156" i="8"/>
  <c r="AC152" i="10"/>
  <c r="AF155" i="8" s="1"/>
  <c r="AH155" i="8" s="1"/>
  <c r="AH152" i="14"/>
  <c r="AJ152" i="14" s="1"/>
  <c r="Q152" i="15"/>
  <c r="J170" i="12"/>
  <c r="W149" i="14"/>
  <c r="X149" i="14" s="1"/>
  <c r="T149" i="14" s="1"/>
  <c r="AM149" i="14"/>
  <c r="U149" i="15"/>
  <c r="AG149" i="10"/>
  <c r="AK152" i="8" s="1"/>
  <c r="I146" i="15"/>
  <c r="D145" i="15"/>
  <c r="H145" i="14"/>
  <c r="H145" i="10"/>
  <c r="X148" i="6" s="1"/>
  <c r="Y148" i="6" s="1"/>
  <c r="Z148" i="6" s="1"/>
  <c r="E152" i="15"/>
  <c r="I152" i="14"/>
  <c r="I152" i="10"/>
  <c r="S155" i="6" s="1"/>
  <c r="L150" i="15"/>
  <c r="AA150" i="14"/>
  <c r="G144" i="15"/>
  <c r="N144" i="14"/>
  <c r="Q144" i="10"/>
  <c r="F147" i="7" s="1"/>
  <c r="L147" i="7" s="1"/>
  <c r="F148" i="6"/>
  <c r="G148" i="6"/>
  <c r="H148" i="6" s="1"/>
  <c r="AM140" i="14"/>
  <c r="U140" i="15"/>
  <c r="AG140" i="10"/>
  <c r="AK143" i="8" s="1"/>
  <c r="H138" i="14"/>
  <c r="L138" i="14" s="1"/>
  <c r="H138" i="10"/>
  <c r="D138" i="15"/>
  <c r="B144" i="15"/>
  <c r="F144" i="10"/>
  <c r="E144" i="14"/>
  <c r="K150" i="6"/>
  <c r="L150" i="6" s="1"/>
  <c r="J150" i="6"/>
  <c r="G145" i="6"/>
  <c r="H145" i="6" s="1"/>
  <c r="F145" i="6"/>
  <c r="AF140" i="14"/>
  <c r="AB140" i="10"/>
  <c r="AD143" i="8" s="1"/>
  <c r="P140" i="15"/>
  <c r="G148" i="15"/>
  <c r="Q148" i="10"/>
  <c r="F151" i="7" s="1"/>
  <c r="N148" i="14"/>
  <c r="J148" i="10"/>
  <c r="G149" i="6"/>
  <c r="H149" i="6" s="1"/>
  <c r="F149" i="6"/>
  <c r="B148" i="15"/>
  <c r="F148" i="10"/>
  <c r="E148" i="14"/>
  <c r="N143" i="10"/>
  <c r="C145" i="3"/>
  <c r="C146" i="6"/>
  <c r="C146" i="8"/>
  <c r="C146" i="7"/>
  <c r="L146" i="7" s="1"/>
  <c r="J140" i="10"/>
  <c r="P153" i="7"/>
  <c r="O149" i="7"/>
  <c r="P147" i="10"/>
  <c r="Q147" i="10"/>
  <c r="F150" i="7" s="1"/>
  <c r="L150" i="7" s="1"/>
  <c r="G147" i="15"/>
  <c r="N147" i="14"/>
  <c r="AD147" i="14"/>
  <c r="AG147" i="14" s="1"/>
  <c r="N147" i="15"/>
  <c r="Z147" i="10"/>
  <c r="AB150" i="8" s="1"/>
  <c r="AE150" i="8" s="1"/>
  <c r="J142" i="10"/>
  <c r="K139" i="15"/>
  <c r="U139" i="10"/>
  <c r="J142" i="7" s="1"/>
  <c r="R139" i="14"/>
  <c r="J153" i="12"/>
  <c r="W138" i="14"/>
  <c r="X138" i="14" s="1"/>
  <c r="T138" i="14" s="1"/>
  <c r="D136" i="15"/>
  <c r="V136" i="15" s="1"/>
  <c r="G136" i="11" s="1"/>
  <c r="D136" i="11" s="1"/>
  <c r="H136" i="14"/>
  <c r="L136" i="14" s="1"/>
  <c r="D136" i="14" s="1"/>
  <c r="H136" i="10"/>
  <c r="X139" i="6" s="1"/>
  <c r="Y139" i="6" s="1"/>
  <c r="Z139" i="6" s="1"/>
  <c r="Z137" i="10"/>
  <c r="AB140" i="8" s="1"/>
  <c r="N137" i="15"/>
  <c r="AD137" i="14"/>
  <c r="C135" i="15"/>
  <c r="F135" i="14"/>
  <c r="G135" i="14" s="1"/>
  <c r="G135" i="10"/>
  <c r="V125" i="10"/>
  <c r="Y128" i="8"/>
  <c r="Z128" i="8" s="1"/>
  <c r="AK121" i="14"/>
  <c r="AN121" i="14" s="1"/>
  <c r="AB121" i="14" s="1"/>
  <c r="Z121" i="14" s="1"/>
  <c r="S121" i="14" s="1"/>
  <c r="AE121" i="10"/>
  <c r="AI124" i="8" s="1"/>
  <c r="AL124" i="8" s="1"/>
  <c r="S121" i="15"/>
  <c r="N149" i="7"/>
  <c r="F137" i="10"/>
  <c r="B137" i="15"/>
  <c r="E137" i="14"/>
  <c r="AC126" i="14"/>
  <c r="M126" i="15"/>
  <c r="Y126" i="10"/>
  <c r="AA129" i="8" s="1"/>
  <c r="N132" i="15"/>
  <c r="AD132" i="14"/>
  <c r="AG132" i="14" s="1"/>
  <c r="Z132" i="10"/>
  <c r="AB135" i="8" s="1"/>
  <c r="AE135" i="8" s="1"/>
  <c r="W132" i="14"/>
  <c r="X132" i="14" s="1"/>
  <c r="T132" i="14" s="1"/>
  <c r="N12" i="13"/>
  <c r="U141" i="15"/>
  <c r="AM141" i="14"/>
  <c r="AG141" i="10"/>
  <c r="AK144" i="8" s="1"/>
  <c r="H141" i="15"/>
  <c r="R141" i="10"/>
  <c r="G144" i="7" s="1"/>
  <c r="M144" i="7" s="1"/>
  <c r="O141" i="14"/>
  <c r="AF141" i="14"/>
  <c r="AG141" i="14" s="1"/>
  <c r="P141" i="15"/>
  <c r="AB141" i="10"/>
  <c r="AD144" i="8" s="1"/>
  <c r="L137" i="15"/>
  <c r="AA137" i="14"/>
  <c r="AC137" i="14"/>
  <c r="Y137" i="10"/>
  <c r="AA140" i="8" s="1"/>
  <c r="M137" i="15"/>
  <c r="P135" i="10"/>
  <c r="F144" i="6"/>
  <c r="G144" i="6"/>
  <c r="H144" i="6" s="1"/>
  <c r="X135" i="10"/>
  <c r="C138" i="7"/>
  <c r="C138" i="6"/>
  <c r="C137" i="3"/>
  <c r="C138" i="8"/>
  <c r="H133" i="10"/>
  <c r="D133" i="15"/>
  <c r="H133" i="14"/>
  <c r="L133" i="14" s="1"/>
  <c r="AF133" i="14"/>
  <c r="AB133" i="10"/>
  <c r="AD136" i="8" s="1"/>
  <c r="P133" i="15"/>
  <c r="K133" i="7"/>
  <c r="P132" i="3" s="1"/>
  <c r="N133" i="7"/>
  <c r="V132" i="10"/>
  <c r="Y135" i="8"/>
  <c r="Z135" i="8" s="1"/>
  <c r="X131" i="10"/>
  <c r="P131" i="10"/>
  <c r="O131" i="10"/>
  <c r="AE122" i="14"/>
  <c r="AG122" i="14" s="1"/>
  <c r="AA122" i="10"/>
  <c r="AC125" i="8" s="1"/>
  <c r="O122" i="15"/>
  <c r="C125" i="6"/>
  <c r="C125" i="7"/>
  <c r="N125" i="7" s="1"/>
  <c r="C125" i="8"/>
  <c r="C124" i="3"/>
  <c r="F138" i="6"/>
  <c r="G138" i="6"/>
  <c r="H138" i="6" s="1"/>
  <c r="K134" i="10"/>
  <c r="G134" i="10"/>
  <c r="C134" i="15"/>
  <c r="F134" i="14"/>
  <c r="G134" i="14" s="1"/>
  <c r="J134" i="10"/>
  <c r="J134" i="14"/>
  <c r="K134" i="14" s="1"/>
  <c r="L134" i="10"/>
  <c r="F134" i="15"/>
  <c r="J123" i="10"/>
  <c r="C126" i="6"/>
  <c r="K126" i="6" s="1"/>
  <c r="L126" i="6" s="1"/>
  <c r="M126" i="6" s="1"/>
  <c r="C126" i="8"/>
  <c r="C126" i="7"/>
  <c r="N126" i="7" s="1"/>
  <c r="C125" i="3"/>
  <c r="M117" i="15"/>
  <c r="AC117" i="14"/>
  <c r="Y117" i="10"/>
  <c r="AA120" i="8" s="1"/>
  <c r="AE125" i="8"/>
  <c r="U124" i="10"/>
  <c r="J127" i="7" s="1"/>
  <c r="R124" i="14"/>
  <c r="K124" i="15"/>
  <c r="AE124" i="14"/>
  <c r="AA124" i="10"/>
  <c r="AC127" i="8" s="1"/>
  <c r="O124" i="15"/>
  <c r="C128" i="14"/>
  <c r="H128" i="11" s="1"/>
  <c r="E128" i="11" s="1"/>
  <c r="N124" i="10"/>
  <c r="O126" i="6"/>
  <c r="T126" i="6"/>
  <c r="U126" i="6" s="1"/>
  <c r="V126" i="6" s="1"/>
  <c r="P126" i="6"/>
  <c r="Q126" i="6" s="1"/>
  <c r="F9" i="13"/>
  <c r="K129" i="15"/>
  <c r="U129" i="10"/>
  <c r="J132" i="7" s="1"/>
  <c r="P132" i="7" s="1"/>
  <c r="R129" i="14"/>
  <c r="AK129" i="14"/>
  <c r="S129" i="15"/>
  <c r="AE129" i="10"/>
  <c r="AI132" i="8" s="1"/>
  <c r="X129" i="10"/>
  <c r="J128" i="6"/>
  <c r="K128" i="6"/>
  <c r="L128" i="6" s="1"/>
  <c r="P128" i="6"/>
  <c r="Q128" i="6" s="1"/>
  <c r="R128" i="6" s="1"/>
  <c r="AB128" i="6" s="1"/>
  <c r="N127" i="3" s="1"/>
  <c r="C127" i="15"/>
  <c r="F127" i="14"/>
  <c r="G127" i="14" s="1"/>
  <c r="G127" i="10"/>
  <c r="R127" i="15"/>
  <c r="AI127" i="14"/>
  <c r="AD127" i="10"/>
  <c r="AG130" i="8" s="1"/>
  <c r="K127" i="15"/>
  <c r="R127" i="14"/>
  <c r="U127" i="10"/>
  <c r="J130" i="7" s="1"/>
  <c r="N4" i="13"/>
  <c r="W124" i="14"/>
  <c r="X124" i="14" s="1"/>
  <c r="T124" i="14" s="1"/>
  <c r="I123" i="15"/>
  <c r="AL116" i="14"/>
  <c r="AF116" i="10"/>
  <c r="AJ119" i="8" s="1"/>
  <c r="T116" i="15"/>
  <c r="C119" i="6"/>
  <c r="C119" i="7"/>
  <c r="C119" i="8"/>
  <c r="C118" i="3"/>
  <c r="O115" i="15"/>
  <c r="AE115" i="14"/>
  <c r="AA115" i="10"/>
  <c r="AC118" i="8" s="1"/>
  <c r="P120" i="10"/>
  <c r="L120" i="15"/>
  <c r="AA120" i="14"/>
  <c r="N120" i="14"/>
  <c r="G120" i="15"/>
  <c r="Q120" i="10"/>
  <c r="F123" i="7" s="1"/>
  <c r="L123" i="7" s="1"/>
  <c r="S119" i="15"/>
  <c r="AE119" i="10"/>
  <c r="AI122" i="8" s="1"/>
  <c r="AL122" i="8" s="1"/>
  <c r="AK119" i="14"/>
  <c r="AN119" i="14" s="1"/>
  <c r="J119" i="10"/>
  <c r="O115" i="10"/>
  <c r="AC110" i="14"/>
  <c r="Y110" i="10"/>
  <c r="AA113" i="8" s="1"/>
  <c r="M110" i="15"/>
  <c r="X122" i="6"/>
  <c r="Y122" i="6" s="1"/>
  <c r="W122" i="6"/>
  <c r="O119" i="10"/>
  <c r="M110" i="10"/>
  <c r="P106" i="10"/>
  <c r="T114" i="10"/>
  <c r="I117" i="7" s="1"/>
  <c r="Q114" i="14"/>
  <c r="J114" i="15"/>
  <c r="P114" i="10"/>
  <c r="W114" i="10"/>
  <c r="O114" i="10"/>
  <c r="L111" i="10"/>
  <c r="J111" i="14"/>
  <c r="K111" i="14" s="1"/>
  <c r="F111" i="15"/>
  <c r="AB107" i="10"/>
  <c r="AD110" i="8" s="1"/>
  <c r="P107" i="15"/>
  <c r="AF107" i="14"/>
  <c r="Y105" i="10"/>
  <c r="AA108" i="8" s="1"/>
  <c r="M105" i="15"/>
  <c r="AC105" i="14"/>
  <c r="AG105" i="14" s="1"/>
  <c r="AH105" i="14"/>
  <c r="AJ105" i="14" s="1"/>
  <c r="AB105" i="14" s="1"/>
  <c r="Z105" i="14" s="1"/>
  <c r="S105" i="14" s="1"/>
  <c r="Q105" i="15"/>
  <c r="AC105" i="10"/>
  <c r="AF108" i="8" s="1"/>
  <c r="AH108" i="8" s="1"/>
  <c r="R104" i="14"/>
  <c r="K104" i="15"/>
  <c r="U104" i="10"/>
  <c r="J107" i="7" s="1"/>
  <c r="P97" i="10"/>
  <c r="G107" i="15"/>
  <c r="Q107" i="10"/>
  <c r="F110" i="7" s="1"/>
  <c r="L110" i="7" s="1"/>
  <c r="N107" i="14"/>
  <c r="Q107" i="14"/>
  <c r="J107" i="15"/>
  <c r="T107" i="10"/>
  <c r="I110" i="7" s="1"/>
  <c r="O110" i="7" s="1"/>
  <c r="AH109" i="8"/>
  <c r="AM109" i="14"/>
  <c r="U109" i="15"/>
  <c r="AG109" i="10"/>
  <c r="AK112" i="8" s="1"/>
  <c r="W107" i="14"/>
  <c r="X107" i="14" s="1"/>
  <c r="T107" i="14" s="1"/>
  <c r="Q103" i="10"/>
  <c r="F106" i="7" s="1"/>
  <c r="G103" i="15"/>
  <c r="N103" i="14"/>
  <c r="AA103" i="14"/>
  <c r="L103" i="15"/>
  <c r="U112" i="10"/>
  <c r="J115" i="7" s="1"/>
  <c r="P115" i="7" s="1"/>
  <c r="R112" i="14"/>
  <c r="K112" i="15"/>
  <c r="T107" i="15"/>
  <c r="AF107" i="10"/>
  <c r="AJ110" i="8" s="1"/>
  <c r="AL107" i="14"/>
  <c r="R105" i="10"/>
  <c r="G108" i="7" s="1"/>
  <c r="M108" i="7" s="1"/>
  <c r="H105" i="15"/>
  <c r="O105" i="14"/>
  <c r="AK92" i="14"/>
  <c r="AN92" i="14" s="1"/>
  <c r="AE92" i="10"/>
  <c r="AI95" i="8" s="1"/>
  <c r="AL95" i="8" s="1"/>
  <c r="S92" i="15"/>
  <c r="Q112" i="14"/>
  <c r="T112" i="10"/>
  <c r="I115" i="7" s="1"/>
  <c r="O115" i="7" s="1"/>
  <c r="J112" i="15"/>
  <c r="I112" i="14"/>
  <c r="I112" i="10"/>
  <c r="S115" i="6" s="1"/>
  <c r="E112" i="15"/>
  <c r="K111" i="10"/>
  <c r="AC111" i="14"/>
  <c r="M111" i="15"/>
  <c r="Y111" i="10"/>
  <c r="AA114" i="8" s="1"/>
  <c r="AB108" i="10"/>
  <c r="AD111" i="8" s="1"/>
  <c r="AF108" i="14"/>
  <c r="P108" i="15"/>
  <c r="V106" i="10"/>
  <c r="Y109" i="8"/>
  <c r="Z109" i="8" s="1"/>
  <c r="G104" i="15"/>
  <c r="Q104" i="10"/>
  <c r="F107" i="7" s="1"/>
  <c r="N104" i="14"/>
  <c r="M104" i="14" s="1"/>
  <c r="E104" i="14"/>
  <c r="F104" i="10"/>
  <c r="B104" i="15"/>
  <c r="M103" i="10"/>
  <c r="AN114" i="14"/>
  <c r="N108" i="10"/>
  <c r="AC108" i="14"/>
  <c r="M108" i="15"/>
  <c r="Y108" i="10"/>
  <c r="AA111" i="8" s="1"/>
  <c r="S104" i="10"/>
  <c r="H107" i="7" s="1"/>
  <c r="H101" i="15"/>
  <c r="R101" i="10"/>
  <c r="G104" i="7" s="1"/>
  <c r="O101" i="14"/>
  <c r="Q98" i="10"/>
  <c r="F101" i="7" s="1"/>
  <c r="L101" i="7" s="1"/>
  <c r="G98" i="15"/>
  <c r="N98" i="14"/>
  <c r="F98" i="14"/>
  <c r="G98" i="14" s="1"/>
  <c r="G98" i="10"/>
  <c r="C98" i="15"/>
  <c r="W99" i="10"/>
  <c r="C102" i="7"/>
  <c r="L102" i="7" s="1"/>
  <c r="C102" i="6"/>
  <c r="C102" i="8"/>
  <c r="C101" i="3"/>
  <c r="S95" i="15"/>
  <c r="AK95" i="14"/>
  <c r="AN95" i="14" s="1"/>
  <c r="AE95" i="10"/>
  <c r="AI98" i="8" s="1"/>
  <c r="AL98" i="8" s="1"/>
  <c r="AF95" i="14"/>
  <c r="AB95" i="10"/>
  <c r="AD98" i="8" s="1"/>
  <c r="P95" i="15"/>
  <c r="M94" i="10"/>
  <c r="H87" i="15"/>
  <c r="V87" i="15" s="1"/>
  <c r="G87" i="11" s="1"/>
  <c r="D87" i="11" s="1"/>
  <c r="R87" i="10"/>
  <c r="G90" i="7" s="1"/>
  <c r="O87" i="14"/>
  <c r="F85" i="14"/>
  <c r="G85" i="14" s="1"/>
  <c r="C85" i="15"/>
  <c r="G85" i="10"/>
  <c r="P88" i="6" s="1"/>
  <c r="Q88" i="6" s="1"/>
  <c r="R88" i="6" s="1"/>
  <c r="AK80" i="14"/>
  <c r="AN80" i="14" s="1"/>
  <c r="AB80" i="14" s="1"/>
  <c r="Z80" i="14" s="1"/>
  <c r="S80" i="14" s="1"/>
  <c r="S80" i="15"/>
  <c r="AE80" i="10"/>
  <c r="AI83" i="8" s="1"/>
  <c r="AL83" i="8" s="1"/>
  <c r="R101" i="15"/>
  <c r="AD101" i="10"/>
  <c r="AG104" i="8" s="1"/>
  <c r="AI101" i="14"/>
  <c r="K98" i="10"/>
  <c r="J96" i="14"/>
  <c r="K96" i="14" s="1"/>
  <c r="F96" i="15"/>
  <c r="L96" i="10"/>
  <c r="C99" i="7"/>
  <c r="P99" i="7" s="1"/>
  <c r="C99" i="6"/>
  <c r="C98" i="3"/>
  <c r="C99" i="8"/>
  <c r="C93" i="7"/>
  <c r="C93" i="6"/>
  <c r="C93" i="8"/>
  <c r="C92" i="3"/>
  <c r="C90" i="6"/>
  <c r="C89" i="3"/>
  <c r="C90" i="8"/>
  <c r="C90" i="7"/>
  <c r="L90" i="7" s="1"/>
  <c r="Q84" i="15"/>
  <c r="AH84" i="14"/>
  <c r="AJ84" i="14" s="1"/>
  <c r="AC84" i="10"/>
  <c r="AF87" i="8" s="1"/>
  <c r="AH87" i="8" s="1"/>
  <c r="AL110" i="8"/>
  <c r="X100" i="10"/>
  <c r="W100" i="10"/>
  <c r="AC100" i="14"/>
  <c r="Y100" i="10"/>
  <c r="AA103" i="8" s="1"/>
  <c r="M100" i="15"/>
  <c r="V95" i="10"/>
  <c r="Y98" i="8"/>
  <c r="Z98" i="8" s="1"/>
  <c r="W94" i="14"/>
  <c r="X94" i="14" s="1"/>
  <c r="T94" i="14" s="1"/>
  <c r="W93" i="6"/>
  <c r="X93" i="6"/>
  <c r="Y93" i="6" s="1"/>
  <c r="L89" i="15"/>
  <c r="AA89" i="14"/>
  <c r="R88" i="15"/>
  <c r="AD88" i="10"/>
  <c r="AG91" i="8" s="1"/>
  <c r="AH91" i="8" s="1"/>
  <c r="AI88" i="14"/>
  <c r="AJ88" i="14" s="1"/>
  <c r="AB88" i="14" s="1"/>
  <c r="Z88" i="14" s="1"/>
  <c r="S88" i="14" s="1"/>
  <c r="P87" i="14"/>
  <c r="K91" i="10"/>
  <c r="N91" i="14"/>
  <c r="Q91" i="10"/>
  <c r="F94" i="7" s="1"/>
  <c r="L94" i="7" s="1"/>
  <c r="G91" i="15"/>
  <c r="O90" i="6"/>
  <c r="P90" i="6"/>
  <c r="Q90" i="6" s="1"/>
  <c r="T90" i="6"/>
  <c r="U90" i="6" s="1"/>
  <c r="V90" i="6" s="1"/>
  <c r="N83" i="15"/>
  <c r="Z83" i="10"/>
  <c r="AB86" i="8" s="1"/>
  <c r="AD83" i="14"/>
  <c r="O113" i="12"/>
  <c r="K87" i="6" s="1"/>
  <c r="L87" i="6" s="1"/>
  <c r="M87" i="6" s="1"/>
  <c r="E78" i="14"/>
  <c r="B78" i="15"/>
  <c r="F78" i="10"/>
  <c r="AF75" i="14"/>
  <c r="AG75" i="14" s="1"/>
  <c r="AB75" i="14" s="1"/>
  <c r="Z75" i="14" s="1"/>
  <c r="S75" i="14" s="1"/>
  <c r="P75" i="15"/>
  <c r="AB75" i="10"/>
  <c r="AD78" i="8" s="1"/>
  <c r="AE78" i="8" s="1"/>
  <c r="S95" i="10"/>
  <c r="H98" i="7" s="1"/>
  <c r="AJ93" i="14"/>
  <c r="P88" i="14"/>
  <c r="V92" i="10"/>
  <c r="Y95" i="8"/>
  <c r="Z95" i="8" s="1"/>
  <c r="M93" i="15"/>
  <c r="AC93" i="14"/>
  <c r="Y93" i="10"/>
  <c r="AA96" i="8" s="1"/>
  <c r="AE93" i="14"/>
  <c r="AA93" i="10"/>
  <c r="AC96" i="8" s="1"/>
  <c r="O93" i="15"/>
  <c r="M91" i="10"/>
  <c r="X88" i="10"/>
  <c r="Q76" i="14"/>
  <c r="J76" i="15"/>
  <c r="T76" i="10"/>
  <c r="I79" i="7" s="1"/>
  <c r="O79" i="7" s="1"/>
  <c r="J74" i="15"/>
  <c r="T74" i="10"/>
  <c r="I77" i="7" s="1"/>
  <c r="O77" i="7" s="1"/>
  <c r="Q74" i="14"/>
  <c r="X82" i="10"/>
  <c r="AM82" i="14"/>
  <c r="AN82" i="14" s="1"/>
  <c r="U82" i="15"/>
  <c r="AG82" i="10"/>
  <c r="AK85" i="8" s="1"/>
  <c r="AG80" i="14"/>
  <c r="AJ85" i="14"/>
  <c r="Q79" i="15"/>
  <c r="AC79" i="10"/>
  <c r="AF82" i="8" s="1"/>
  <c r="AH82" i="8" s="1"/>
  <c r="AH79" i="14"/>
  <c r="AJ79" i="14" s="1"/>
  <c r="R74" i="10"/>
  <c r="G77" i="7" s="1"/>
  <c r="M77" i="7" s="1"/>
  <c r="H74" i="15"/>
  <c r="O74" i="14"/>
  <c r="N81" i="10"/>
  <c r="L87" i="7"/>
  <c r="U86" i="10"/>
  <c r="J89" i="7" s="1"/>
  <c r="R86" i="14"/>
  <c r="K86" i="15"/>
  <c r="C86" i="15"/>
  <c r="F86" i="14"/>
  <c r="G86" i="14" s="1"/>
  <c r="G86" i="10"/>
  <c r="AH86" i="14"/>
  <c r="AJ86" i="14" s="1"/>
  <c r="Q86" i="15"/>
  <c r="AC86" i="10"/>
  <c r="AF89" i="8" s="1"/>
  <c r="AH89" i="8" s="1"/>
  <c r="P81" i="10"/>
  <c r="Q81" i="15"/>
  <c r="AH81" i="14"/>
  <c r="AC81" i="10"/>
  <c r="AF84" i="8" s="1"/>
  <c r="O81" i="10"/>
  <c r="AE83" i="8"/>
  <c r="AM83" i="8" s="1"/>
  <c r="AN83" i="8" s="1"/>
  <c r="T82" i="3" s="1"/>
  <c r="T93" i="6"/>
  <c r="U93" i="6" s="1"/>
  <c r="V93" i="6" s="1"/>
  <c r="P93" i="6"/>
  <c r="Q93" i="6" s="1"/>
  <c r="O93" i="6"/>
  <c r="P91" i="7"/>
  <c r="N74" i="14"/>
  <c r="Q74" i="10"/>
  <c r="F77" i="7" s="1"/>
  <c r="L77" i="7" s="1"/>
  <c r="G74" i="15"/>
  <c r="X73" i="10"/>
  <c r="P70" i="10"/>
  <c r="K69" i="10"/>
  <c r="H54" i="14"/>
  <c r="H54" i="10"/>
  <c r="D54" i="15"/>
  <c r="L75" i="7"/>
  <c r="K70" i="10"/>
  <c r="AL79" i="8"/>
  <c r="H66" i="10"/>
  <c r="D66" i="15"/>
  <c r="V66" i="15" s="1"/>
  <c r="G66" i="11" s="1"/>
  <c r="D66" i="11" s="1"/>
  <c r="H66" i="14"/>
  <c r="L66" i="14" s="1"/>
  <c r="W66" i="14"/>
  <c r="X66" i="14" s="1"/>
  <c r="T66" i="14" s="1"/>
  <c r="J99" i="12"/>
  <c r="N63" i="14"/>
  <c r="M63" i="14" s="1"/>
  <c r="Q63" i="10"/>
  <c r="F66" i="7" s="1"/>
  <c r="L66" i="7" s="1"/>
  <c r="G63" i="15"/>
  <c r="W49" i="10"/>
  <c r="P76" i="14"/>
  <c r="M76" i="14" s="1"/>
  <c r="O73" i="10"/>
  <c r="M77" i="10"/>
  <c r="AB77" i="10"/>
  <c r="AD80" i="8" s="1"/>
  <c r="P77" i="15"/>
  <c r="AF77" i="14"/>
  <c r="U77" i="15"/>
  <c r="AG77" i="10"/>
  <c r="AK80" i="8" s="1"/>
  <c r="AM77" i="14"/>
  <c r="L70" i="10"/>
  <c r="F70" i="15"/>
  <c r="J70" i="14"/>
  <c r="K70" i="14" s="1"/>
  <c r="C73" i="6"/>
  <c r="C73" i="8"/>
  <c r="C73" i="7"/>
  <c r="C72" i="3"/>
  <c r="N67" i="15"/>
  <c r="Z67" i="10"/>
  <c r="AB70" i="8" s="1"/>
  <c r="AD67" i="14"/>
  <c r="O62" i="10"/>
  <c r="AM62" i="14"/>
  <c r="U62" i="15"/>
  <c r="AG62" i="10"/>
  <c r="AK65" i="8" s="1"/>
  <c r="AL65" i="8" s="1"/>
  <c r="Q57" i="15"/>
  <c r="AC57" i="10"/>
  <c r="AF60" i="8" s="1"/>
  <c r="AH57" i="14"/>
  <c r="AA57" i="14"/>
  <c r="L57" i="15"/>
  <c r="S55" i="10"/>
  <c r="H58" i="7" s="1"/>
  <c r="O55" i="14"/>
  <c r="H55" i="15"/>
  <c r="R55" i="10"/>
  <c r="G58" i="7" s="1"/>
  <c r="M58" i="7" s="1"/>
  <c r="X53" i="10"/>
  <c r="AE41" i="14"/>
  <c r="AG41" i="14" s="1"/>
  <c r="O41" i="15"/>
  <c r="AA41" i="10"/>
  <c r="AC44" i="8" s="1"/>
  <c r="AE44" i="8" s="1"/>
  <c r="H37" i="14"/>
  <c r="L37" i="14" s="1"/>
  <c r="D37" i="14" s="1"/>
  <c r="D37" i="15"/>
  <c r="H37" i="10"/>
  <c r="X40" i="6" s="1"/>
  <c r="Y40" i="6" s="1"/>
  <c r="AG63" i="14"/>
  <c r="AG57" i="14"/>
  <c r="X67" i="10"/>
  <c r="Y67" i="10"/>
  <c r="AA70" i="8" s="1"/>
  <c r="M67" i="15"/>
  <c r="AC67" i="14"/>
  <c r="AF67" i="14"/>
  <c r="P67" i="15"/>
  <c r="AB67" i="10"/>
  <c r="AD70" i="8" s="1"/>
  <c r="G63" i="14"/>
  <c r="Q62" i="10"/>
  <c r="F65" i="7" s="1"/>
  <c r="N62" i="14"/>
  <c r="G62" i="15"/>
  <c r="J61" i="10"/>
  <c r="Q61" i="14"/>
  <c r="J61" i="15"/>
  <c r="T61" i="10"/>
  <c r="I64" i="7" s="1"/>
  <c r="O64" i="7" s="1"/>
  <c r="AG45" i="10"/>
  <c r="AK48" i="8" s="1"/>
  <c r="AM45" i="14"/>
  <c r="U45" i="15"/>
  <c r="W48" i="6"/>
  <c r="AE39" i="10"/>
  <c r="AI42" i="8" s="1"/>
  <c r="AL42" i="8" s="1"/>
  <c r="AK39" i="14"/>
  <c r="AN39" i="14" s="1"/>
  <c r="AB39" i="14" s="1"/>
  <c r="Z39" i="14" s="1"/>
  <c r="S39" i="15"/>
  <c r="P39" i="10"/>
  <c r="R37" i="10"/>
  <c r="G40" i="7" s="1"/>
  <c r="M40" i="7" s="1"/>
  <c r="O37" i="14"/>
  <c r="H37" i="15"/>
  <c r="P31" i="10"/>
  <c r="R29" i="10"/>
  <c r="G32" i="7" s="1"/>
  <c r="M32" i="7" s="1"/>
  <c r="O29" i="14"/>
  <c r="M29" i="14" s="1"/>
  <c r="H29" i="15"/>
  <c r="P15" i="10"/>
  <c r="N60" i="10"/>
  <c r="S60" i="15"/>
  <c r="AE60" i="10"/>
  <c r="AI63" i="8" s="1"/>
  <c r="AL63" i="8" s="1"/>
  <c r="AK60" i="14"/>
  <c r="AN60" i="14" s="1"/>
  <c r="R71" i="14"/>
  <c r="K71" i="15"/>
  <c r="U71" i="10"/>
  <c r="J74" i="7" s="1"/>
  <c r="L71" i="15"/>
  <c r="AA71" i="14"/>
  <c r="L71" i="10"/>
  <c r="F71" i="15"/>
  <c r="J71" i="14"/>
  <c r="N71" i="14"/>
  <c r="Q71" i="10"/>
  <c r="F74" i="7" s="1"/>
  <c r="G71" i="15"/>
  <c r="L59" i="15"/>
  <c r="AA59" i="14"/>
  <c r="M59" i="10"/>
  <c r="W41" i="10"/>
  <c r="U65" i="15"/>
  <c r="AG65" i="10"/>
  <c r="AK68" i="8" s="1"/>
  <c r="AM65" i="14"/>
  <c r="M65" i="10"/>
  <c r="O65" i="10"/>
  <c r="AH62" i="8"/>
  <c r="K62" i="6"/>
  <c r="L62" i="6" s="1"/>
  <c r="J62" i="6"/>
  <c r="N75" i="7"/>
  <c r="K75" i="7"/>
  <c r="P74" i="3" s="1"/>
  <c r="AL73" i="8"/>
  <c r="Q56" i="15"/>
  <c r="AC56" i="10"/>
  <c r="AF59" i="8" s="1"/>
  <c r="AH59" i="8" s="1"/>
  <c r="AH56" i="14"/>
  <c r="T58" i="6"/>
  <c r="U58" i="6" s="1"/>
  <c r="P58" i="6"/>
  <c r="Q58" i="6" s="1"/>
  <c r="O58" i="6"/>
  <c r="O56" i="6"/>
  <c r="T56" i="6"/>
  <c r="U56" i="6" s="1"/>
  <c r="V56" i="6" s="1"/>
  <c r="P56" i="6"/>
  <c r="Q56" i="6" s="1"/>
  <c r="R56" i="6" s="1"/>
  <c r="O51" i="15"/>
  <c r="AA51" i="10"/>
  <c r="AC54" i="8" s="1"/>
  <c r="AE51" i="14"/>
  <c r="P50" i="15"/>
  <c r="AB50" i="10"/>
  <c r="AD53" i="8" s="1"/>
  <c r="AF50" i="14"/>
  <c r="N50" i="10"/>
  <c r="F50" i="14"/>
  <c r="G50" i="14" s="1"/>
  <c r="C50" i="15"/>
  <c r="G50" i="10"/>
  <c r="P53" i="6" s="1"/>
  <c r="Q53" i="6" s="1"/>
  <c r="R53" i="6" s="1"/>
  <c r="K46" i="15"/>
  <c r="U46" i="10"/>
  <c r="J49" i="7" s="1"/>
  <c r="R46" i="14"/>
  <c r="P43" i="10"/>
  <c r="K38" i="10"/>
  <c r="C36" i="15"/>
  <c r="F36" i="14"/>
  <c r="G36" i="14" s="1"/>
  <c r="G36" i="10"/>
  <c r="AA24" i="14"/>
  <c r="L24" i="15"/>
  <c r="B20" i="15"/>
  <c r="F20" i="10"/>
  <c r="E20" i="14"/>
  <c r="I17" i="14"/>
  <c r="K17" i="14" s="1"/>
  <c r="L17" i="14" s="1"/>
  <c r="E17" i="15"/>
  <c r="V17" i="15" s="1"/>
  <c r="G17" i="11" s="1"/>
  <c r="D17" i="11" s="1"/>
  <c r="I17" i="10"/>
  <c r="S20" i="6" s="1"/>
  <c r="P9" i="10"/>
  <c r="O58" i="15"/>
  <c r="AE58" i="14"/>
  <c r="AA58" i="10"/>
  <c r="AC61" i="8" s="1"/>
  <c r="N58" i="14"/>
  <c r="G58" i="15"/>
  <c r="Q58" i="10"/>
  <c r="F61" i="7" s="1"/>
  <c r="O58" i="10"/>
  <c r="C61" i="8"/>
  <c r="C61" i="6"/>
  <c r="C60" i="3"/>
  <c r="C61" i="7"/>
  <c r="R51" i="15"/>
  <c r="AD51" i="10"/>
  <c r="AG54" i="8" s="1"/>
  <c r="AI51" i="14"/>
  <c r="AN47" i="14"/>
  <c r="AB47" i="14" s="1"/>
  <c r="Z47" i="14" s="1"/>
  <c r="W50" i="6"/>
  <c r="S46" i="15"/>
  <c r="AE46" i="10"/>
  <c r="AI49" i="8" s="1"/>
  <c r="AK46" i="14"/>
  <c r="AN46" i="14" s="1"/>
  <c r="N36" i="10"/>
  <c r="AL36" i="14"/>
  <c r="T36" i="15"/>
  <c r="AF36" i="10"/>
  <c r="AJ39" i="8" s="1"/>
  <c r="M48" i="10"/>
  <c r="AC43" i="10"/>
  <c r="AF46" i="8" s="1"/>
  <c r="AH46" i="8" s="1"/>
  <c r="AH43" i="14"/>
  <c r="AJ43" i="14" s="1"/>
  <c r="Q43" i="15"/>
  <c r="C46" i="6"/>
  <c r="C46" i="8"/>
  <c r="C46" i="7"/>
  <c r="N46" i="7" s="1"/>
  <c r="C45" i="3"/>
  <c r="K38" i="15"/>
  <c r="U38" i="10"/>
  <c r="J41" i="7" s="1"/>
  <c r="P41" i="7" s="1"/>
  <c r="R38" i="14"/>
  <c r="AM21" i="14"/>
  <c r="AN21" i="14" s="1"/>
  <c r="AG21" i="10"/>
  <c r="AK24" i="8" s="1"/>
  <c r="U21" i="15"/>
  <c r="P52" i="10"/>
  <c r="O52" i="10"/>
  <c r="C55" i="6"/>
  <c r="C54" i="3"/>
  <c r="C55" i="8"/>
  <c r="C55" i="7"/>
  <c r="L48" i="15"/>
  <c r="AA48" i="14"/>
  <c r="H46" i="15"/>
  <c r="R46" i="10"/>
  <c r="G49" i="7" s="1"/>
  <c r="O46" i="14"/>
  <c r="M56" i="10"/>
  <c r="U42" i="10"/>
  <c r="J45" i="7" s="1"/>
  <c r="P45" i="7" s="1"/>
  <c r="R42" i="14"/>
  <c r="K42" i="15"/>
  <c r="J51" i="12"/>
  <c r="Q38" i="8" s="1"/>
  <c r="R38" i="8" s="1"/>
  <c r="W35" i="14"/>
  <c r="X35" i="14" s="1"/>
  <c r="T35" i="14" s="1"/>
  <c r="AM35" i="14"/>
  <c r="U35" i="15"/>
  <c r="AG35" i="10"/>
  <c r="AK38" i="8" s="1"/>
  <c r="AC33" i="10"/>
  <c r="AF36" i="8" s="1"/>
  <c r="AH36" i="8" s="1"/>
  <c r="AH33" i="14"/>
  <c r="AJ33" i="14" s="1"/>
  <c r="Q33" i="15"/>
  <c r="X56" i="10"/>
  <c r="L56" i="15"/>
  <c r="AA56" i="14"/>
  <c r="E56" i="14"/>
  <c r="B56" i="15"/>
  <c r="F56" i="10"/>
  <c r="J71" i="12"/>
  <c r="Q51" i="8" s="1"/>
  <c r="R51" i="8" s="1"/>
  <c r="W48" i="14"/>
  <c r="X48" i="14" s="1"/>
  <c r="T48" i="14" s="1"/>
  <c r="P48" i="15"/>
  <c r="AB48" i="10"/>
  <c r="AD51" i="8" s="1"/>
  <c r="AF48" i="14"/>
  <c r="AE46" i="14"/>
  <c r="AA46" i="10"/>
  <c r="AC49" i="8" s="1"/>
  <c r="O46" i="15"/>
  <c r="AF46" i="10"/>
  <c r="AJ49" i="8" s="1"/>
  <c r="AL46" i="14"/>
  <c r="T46" i="15"/>
  <c r="F51" i="15"/>
  <c r="L51" i="10"/>
  <c r="J51" i="14"/>
  <c r="W51" i="10"/>
  <c r="N48" i="7"/>
  <c r="K48" i="7"/>
  <c r="P47" i="3" s="1"/>
  <c r="L44" i="15"/>
  <c r="AA44" i="14"/>
  <c r="AB44" i="10"/>
  <c r="AD47" i="8" s="1"/>
  <c r="AF44" i="14"/>
  <c r="P44" i="15"/>
  <c r="AL44" i="14"/>
  <c r="T44" i="15"/>
  <c r="AF44" i="10"/>
  <c r="AJ47" i="8" s="1"/>
  <c r="W38" i="14"/>
  <c r="X38" i="14" s="1"/>
  <c r="T38" i="14" s="1"/>
  <c r="O38" i="10"/>
  <c r="W32" i="10"/>
  <c r="AD32" i="10"/>
  <c r="AG35" i="8" s="1"/>
  <c r="AI32" i="14"/>
  <c r="R32" i="15"/>
  <c r="P35" i="14"/>
  <c r="M35" i="14" s="1"/>
  <c r="J13" i="14"/>
  <c r="K13" i="14" s="1"/>
  <c r="L13" i="10"/>
  <c r="F13" i="15"/>
  <c r="E34" i="15"/>
  <c r="I34" i="10"/>
  <c r="S37" i="6" s="1"/>
  <c r="I34" i="14"/>
  <c r="M34" i="10"/>
  <c r="J48" i="12"/>
  <c r="W32" i="14"/>
  <c r="X32" i="14" s="1"/>
  <c r="T32" i="14" s="1"/>
  <c r="Q28" i="15"/>
  <c r="AH28" i="14"/>
  <c r="AC28" i="10"/>
  <c r="AF31" i="8" s="1"/>
  <c r="AF27" i="10"/>
  <c r="AJ30" i="8" s="1"/>
  <c r="T27" i="15"/>
  <c r="AL27" i="14"/>
  <c r="O27" i="14"/>
  <c r="M27" i="14" s="1"/>
  <c r="H27" i="15"/>
  <c r="R27" i="10"/>
  <c r="G30" i="7" s="1"/>
  <c r="M30" i="7" s="1"/>
  <c r="E25" i="15"/>
  <c r="I25" i="14"/>
  <c r="I25" i="10"/>
  <c r="S28" i="6" s="1"/>
  <c r="AE34" i="8"/>
  <c r="N32" i="7"/>
  <c r="K32" i="7"/>
  <c r="P31" i="3" s="1"/>
  <c r="S33" i="10"/>
  <c r="H36" i="7" s="1"/>
  <c r="O28" i="10"/>
  <c r="K24" i="14"/>
  <c r="L24" i="14" s="1"/>
  <c r="J25" i="10"/>
  <c r="W25" i="14"/>
  <c r="X25" i="14" s="1"/>
  <c r="T25" i="14" s="1"/>
  <c r="Q40" i="14"/>
  <c r="T40" i="10"/>
  <c r="I43" i="7" s="1"/>
  <c r="O43" i="7" s="1"/>
  <c r="J40" i="15"/>
  <c r="R40" i="10"/>
  <c r="G43" i="7" s="1"/>
  <c r="H40" i="15"/>
  <c r="O40" i="14"/>
  <c r="X40" i="10"/>
  <c r="R40" i="14"/>
  <c r="K40" i="15"/>
  <c r="U40" i="10"/>
  <c r="J43" i="7" s="1"/>
  <c r="P43" i="7" s="1"/>
  <c r="M34" i="7"/>
  <c r="V25" i="10"/>
  <c r="Y28" i="8"/>
  <c r="Z28" i="8" s="1"/>
  <c r="K30" i="6"/>
  <c r="L30" i="6" s="1"/>
  <c r="M30" i="6" s="1"/>
  <c r="J30" i="6"/>
  <c r="O37" i="12"/>
  <c r="K26" i="6" s="1"/>
  <c r="L26" i="6" s="1"/>
  <c r="M26" i="6" s="1"/>
  <c r="N26" i="6" s="1"/>
  <c r="M25" i="3" s="1"/>
  <c r="K22" i="10"/>
  <c r="N22" i="14"/>
  <c r="G22" i="15"/>
  <c r="Q22" i="10"/>
  <c r="F25" i="7" s="1"/>
  <c r="L25" i="7" s="1"/>
  <c r="O18" i="10"/>
  <c r="N18" i="15"/>
  <c r="Z18" i="10"/>
  <c r="AB21" i="8" s="1"/>
  <c r="AD18" i="14"/>
  <c r="H16" i="14"/>
  <c r="L16" i="14" s="1"/>
  <c r="D16" i="14" s="1"/>
  <c r="H16" i="10"/>
  <c r="D16" i="15"/>
  <c r="K11" i="10"/>
  <c r="C14" i="7"/>
  <c r="L14" i="7" s="1"/>
  <c r="C14" i="8"/>
  <c r="C14" i="6"/>
  <c r="C13" i="3"/>
  <c r="F11" i="6"/>
  <c r="G11" i="6"/>
  <c r="H11" i="6" s="1"/>
  <c r="X8" i="10"/>
  <c r="P32" i="14"/>
  <c r="P23" i="7"/>
  <c r="P16" i="10"/>
  <c r="AA14" i="10"/>
  <c r="AC17" i="8" s="1"/>
  <c r="AE17" i="8" s="1"/>
  <c r="O14" i="15"/>
  <c r="AE14" i="14"/>
  <c r="AG14" i="14" s="1"/>
  <c r="S14" i="15"/>
  <c r="AK14" i="14"/>
  <c r="AE14" i="10"/>
  <c r="AI17" i="8" s="1"/>
  <c r="N14" i="14"/>
  <c r="G14" i="15"/>
  <c r="Q14" i="10"/>
  <c r="F17" i="7" s="1"/>
  <c r="L17" i="7" s="1"/>
  <c r="C19" i="8"/>
  <c r="C19" i="7"/>
  <c r="C19" i="6"/>
  <c r="C18" i="3"/>
  <c r="U151" i="4" s="1"/>
  <c r="U30" i="15"/>
  <c r="AM30" i="14"/>
  <c r="AG30" i="10"/>
  <c r="AK33" i="8" s="1"/>
  <c r="M30" i="10"/>
  <c r="C33" i="8"/>
  <c r="C33" i="6"/>
  <c r="C32" i="3"/>
  <c r="C33" i="7"/>
  <c r="AE26" i="10"/>
  <c r="AI29" i="8" s="1"/>
  <c r="S26" i="15"/>
  <c r="AK26" i="14"/>
  <c r="O26" i="10"/>
  <c r="Q26" i="14"/>
  <c r="J26" i="15"/>
  <c r="T26" i="10"/>
  <c r="I29" i="7" s="1"/>
  <c r="AD26" i="14"/>
  <c r="N26" i="15"/>
  <c r="Z26" i="10"/>
  <c r="AB29" i="8" s="1"/>
  <c r="X19" i="6"/>
  <c r="Y19" i="6" s="1"/>
  <c r="Z19" i="6" s="1"/>
  <c r="W19" i="6"/>
  <c r="AE14" i="8"/>
  <c r="AM14" i="8" s="1"/>
  <c r="R121" i="8"/>
  <c r="R113" i="8"/>
  <c r="L141" i="7"/>
  <c r="O12" i="10"/>
  <c r="AF12" i="14"/>
  <c r="AB12" i="10"/>
  <c r="AD15" i="8" s="1"/>
  <c r="P12" i="15"/>
  <c r="J12" i="10"/>
  <c r="J14" i="6"/>
  <c r="AE12" i="8"/>
  <c r="AM12" i="8" s="1"/>
  <c r="AN12" i="8" s="1"/>
  <c r="T11" i="3" s="1"/>
  <c r="R11" i="3" s="1"/>
  <c r="N19" i="10"/>
  <c r="R19" i="15"/>
  <c r="AD19" i="10"/>
  <c r="AG22" i="8" s="1"/>
  <c r="AI19" i="14"/>
  <c r="Q19" i="14"/>
  <c r="J19" i="15"/>
  <c r="T19" i="10"/>
  <c r="I22" i="7" s="1"/>
  <c r="O22" i="7" s="1"/>
  <c r="X10" i="10"/>
  <c r="AG9" i="14"/>
  <c r="R161" i="8"/>
  <c r="O26" i="8"/>
  <c r="X26" i="8" s="1"/>
  <c r="S25" i="3" s="1"/>
  <c r="H6" i="14"/>
  <c r="H6" i="10"/>
  <c r="D6" i="15"/>
  <c r="G4" i="10"/>
  <c r="C4" i="15"/>
  <c r="F4" i="14"/>
  <c r="G4" i="14" s="1"/>
  <c r="O4" i="14"/>
  <c r="M4" i="14" s="1"/>
  <c r="R4" i="10"/>
  <c r="G7" i="7" s="1"/>
  <c r="H4" i="15"/>
  <c r="AF4" i="14"/>
  <c r="AB4" i="10"/>
  <c r="AD7" i="8" s="1"/>
  <c r="P4" i="15"/>
  <c r="K67" i="6"/>
  <c r="L67" i="6" s="1"/>
  <c r="M67" i="6" s="1"/>
  <c r="T57" i="5"/>
  <c r="AA7" i="10"/>
  <c r="AC10" i="8" s="1"/>
  <c r="O7" i="15"/>
  <c r="AE7" i="14"/>
  <c r="O7" i="14"/>
  <c r="R7" i="10"/>
  <c r="G10" i="7" s="1"/>
  <c r="M10" i="7" s="1"/>
  <c r="H7" i="15"/>
  <c r="I3" i="14"/>
  <c r="I3" i="10"/>
  <c r="S6" i="6" s="1"/>
  <c r="E3" i="15"/>
  <c r="O107" i="8"/>
  <c r="X107" i="8" s="1"/>
  <c r="S106" i="3" s="1"/>
  <c r="R11" i="8"/>
  <c r="P75" i="7"/>
  <c r="K16" i="8"/>
  <c r="O16" i="8" s="1"/>
  <c r="K113" i="7"/>
  <c r="P112" i="3" s="1"/>
  <c r="T58" i="5"/>
  <c r="T158" i="4"/>
  <c r="P7" i="14"/>
  <c r="F5" i="14"/>
  <c r="G5" i="14" s="1"/>
  <c r="G5" i="10"/>
  <c r="C5" i="15"/>
  <c r="J5" i="14"/>
  <c r="K5" i="14" s="1"/>
  <c r="L5" i="10"/>
  <c r="F5" i="15"/>
  <c r="O4" i="12"/>
  <c r="T132" i="4"/>
  <c r="O171" i="8"/>
  <c r="O155" i="8"/>
  <c r="O143" i="8"/>
  <c r="X143" i="8" s="1"/>
  <c r="S142" i="3" s="1"/>
  <c r="O89" i="8"/>
  <c r="X89" i="8" s="1"/>
  <c r="S88" i="3" s="1"/>
  <c r="T75" i="5"/>
  <c r="T66" i="5"/>
  <c r="T134" i="4"/>
  <c r="AE11" i="8"/>
  <c r="R119" i="8"/>
  <c r="W32" i="8"/>
  <c r="T48" i="4"/>
  <c r="C6" i="15"/>
  <c r="F6" i="14"/>
  <c r="G6" i="14" s="1"/>
  <c r="G6" i="10"/>
  <c r="N6" i="10"/>
  <c r="F3" i="15"/>
  <c r="L3" i="10"/>
  <c r="J3" i="14"/>
  <c r="AE3" i="10"/>
  <c r="AI6" i="8" s="1"/>
  <c r="S3" i="15"/>
  <c r="AK3" i="14"/>
  <c r="AH3" i="14"/>
  <c r="AJ3" i="14" s="1"/>
  <c r="Q3" i="15"/>
  <c r="AC3" i="10"/>
  <c r="AF6" i="8" s="1"/>
  <c r="AH6" i="8" s="1"/>
  <c r="N115" i="8"/>
  <c r="N103" i="8"/>
  <c r="K50" i="8"/>
  <c r="O50" i="8" s="1"/>
  <c r="K33" i="8"/>
  <c r="O33" i="8" s="1"/>
  <c r="K13" i="8"/>
  <c r="T97" i="4"/>
  <c r="T54" i="4"/>
  <c r="P22" i="6"/>
  <c r="Q22" i="6" s="1"/>
  <c r="R22" i="6" s="1"/>
  <c r="O22" i="6"/>
  <c r="O151" i="8"/>
  <c r="W91" i="8"/>
  <c r="T41" i="4"/>
  <c r="T46" i="5"/>
  <c r="T70" i="4"/>
  <c r="T36" i="5"/>
  <c r="T122" i="4"/>
  <c r="S5" i="10"/>
  <c r="H8" i="7" s="1"/>
  <c r="T32" i="5"/>
  <c r="T81" i="4"/>
  <c r="H163" i="14"/>
  <c r="H163" i="10"/>
  <c r="D163" i="15"/>
  <c r="W172" i="14"/>
  <c r="X172" i="14" s="1"/>
  <c r="T172" i="14" s="1"/>
  <c r="J194" i="12"/>
  <c r="Q175" i="8" s="1"/>
  <c r="R170" i="15"/>
  <c r="AD170" i="10"/>
  <c r="AG173" i="8" s="1"/>
  <c r="AI170" i="14"/>
  <c r="Q173" i="10"/>
  <c r="F176" i="7" s="1"/>
  <c r="L176" i="7" s="1"/>
  <c r="N173" i="14"/>
  <c r="G173" i="15"/>
  <c r="AF166" i="14"/>
  <c r="P166" i="15"/>
  <c r="AB166" i="10"/>
  <c r="AD169" i="8" s="1"/>
  <c r="AA170" i="10"/>
  <c r="AC173" i="8" s="1"/>
  <c r="AE170" i="14"/>
  <c r="AG170" i="14" s="1"/>
  <c r="O170" i="15"/>
  <c r="W172" i="10"/>
  <c r="T171" i="10"/>
  <c r="I174" i="7" s="1"/>
  <c r="O174" i="7" s="1"/>
  <c r="Q171" i="14"/>
  <c r="J171" i="15"/>
  <c r="O168" i="10"/>
  <c r="AE167" i="10"/>
  <c r="AI170" i="8" s="1"/>
  <c r="AK167" i="14"/>
  <c r="S167" i="15"/>
  <c r="P167" i="10"/>
  <c r="AF166" i="10"/>
  <c r="AJ169" i="8" s="1"/>
  <c r="AL166" i="14"/>
  <c r="T166" i="15"/>
  <c r="I166" i="14"/>
  <c r="K166" i="14" s="1"/>
  <c r="E166" i="15"/>
  <c r="I166" i="10"/>
  <c r="S169" i="6" s="1"/>
  <c r="H162" i="15"/>
  <c r="O162" i="14"/>
  <c r="R162" i="10"/>
  <c r="G165" i="7" s="1"/>
  <c r="M165" i="7" s="1"/>
  <c r="W154" i="10"/>
  <c r="P158" i="10"/>
  <c r="AA173" i="14"/>
  <c r="L173" i="15"/>
  <c r="S169" i="10"/>
  <c r="H172" i="7" s="1"/>
  <c r="AG171" i="14"/>
  <c r="AB169" i="10"/>
  <c r="AD172" i="8" s="1"/>
  <c r="AF169" i="14"/>
  <c r="P169" i="15"/>
  <c r="M169" i="10"/>
  <c r="W166" i="10"/>
  <c r="U170" i="10"/>
  <c r="J173" i="7" s="1"/>
  <c r="P173" i="7" s="1"/>
  <c r="R170" i="14"/>
  <c r="K170" i="15"/>
  <c r="J163" i="14"/>
  <c r="K163" i="14" s="1"/>
  <c r="F163" i="15"/>
  <c r="L163" i="10"/>
  <c r="D168" i="15"/>
  <c r="H168" i="10"/>
  <c r="X171" i="6" s="1"/>
  <c r="Y171" i="6" s="1"/>
  <c r="Z171" i="6" s="1"/>
  <c r="H168" i="14"/>
  <c r="L168" i="14" s="1"/>
  <c r="D168" i="14" s="1"/>
  <c r="H166" i="15"/>
  <c r="R166" i="10"/>
  <c r="G169" i="7" s="1"/>
  <c r="M169" i="7" s="1"/>
  <c r="O166" i="14"/>
  <c r="G162" i="14"/>
  <c r="M162" i="10"/>
  <c r="N162" i="14"/>
  <c r="M162" i="14" s="1"/>
  <c r="Q162" i="10"/>
  <c r="F165" i="7" s="1"/>
  <c r="L165" i="7" s="1"/>
  <c r="G162" i="15"/>
  <c r="AM162" i="8"/>
  <c r="AE162" i="8"/>
  <c r="AL165" i="8"/>
  <c r="V166" i="10"/>
  <c r="Y169" i="8"/>
  <c r="Z169" i="8" s="1"/>
  <c r="L164" i="14"/>
  <c r="D164" i="14" s="1"/>
  <c r="K164" i="10"/>
  <c r="O164" i="10"/>
  <c r="V163" i="10"/>
  <c r="Y166" i="8"/>
  <c r="Z166" i="8" s="1"/>
  <c r="K165" i="10"/>
  <c r="W161" i="14"/>
  <c r="X161" i="14" s="1"/>
  <c r="T161" i="14" s="1"/>
  <c r="AC161" i="14"/>
  <c r="AG161" i="14" s="1"/>
  <c r="Y161" i="10"/>
  <c r="AA164" i="8" s="1"/>
  <c r="M161" i="15"/>
  <c r="P154" i="10"/>
  <c r="G163" i="14"/>
  <c r="F165" i="6"/>
  <c r="G165" i="6"/>
  <c r="H165" i="6" s="1"/>
  <c r="AL164" i="8"/>
  <c r="AE158" i="10"/>
  <c r="AI161" i="8" s="1"/>
  <c r="AL161" i="8" s="1"/>
  <c r="S158" i="15"/>
  <c r="AK158" i="14"/>
  <c r="AN158" i="14" s="1"/>
  <c r="P159" i="7"/>
  <c r="O156" i="10"/>
  <c r="H155" i="14"/>
  <c r="D155" i="15"/>
  <c r="H155" i="10"/>
  <c r="W155" i="10"/>
  <c r="V154" i="10"/>
  <c r="Y157" i="8"/>
  <c r="Z157" i="8" s="1"/>
  <c r="L162" i="7"/>
  <c r="J158" i="10"/>
  <c r="O158" i="10"/>
  <c r="Q155" i="14"/>
  <c r="J155" i="15"/>
  <c r="T155" i="10"/>
  <c r="I158" i="7" s="1"/>
  <c r="O158" i="7" s="1"/>
  <c r="K160" i="10"/>
  <c r="AA160" i="14"/>
  <c r="L160" i="15"/>
  <c r="V159" i="10"/>
  <c r="Y162" i="8"/>
  <c r="Z162" i="8" s="1"/>
  <c r="N158" i="10"/>
  <c r="K156" i="10"/>
  <c r="X162" i="6"/>
  <c r="Y162" i="6" s="1"/>
  <c r="W162" i="6"/>
  <c r="AE165" i="8"/>
  <c r="C158" i="15"/>
  <c r="F158" i="14"/>
  <c r="G158" i="14" s="1"/>
  <c r="G158" i="10"/>
  <c r="AL158" i="8"/>
  <c r="M158" i="7"/>
  <c r="N151" i="10"/>
  <c r="P152" i="10"/>
  <c r="J152" i="10"/>
  <c r="I150" i="14"/>
  <c r="E150" i="15"/>
  <c r="I150" i="10"/>
  <c r="S153" i="6" s="1"/>
  <c r="P157" i="10"/>
  <c r="F157" i="10"/>
  <c r="B157" i="15"/>
  <c r="E157" i="14"/>
  <c r="R157" i="14"/>
  <c r="K157" i="15"/>
  <c r="U157" i="10"/>
  <c r="J160" i="7" s="1"/>
  <c r="P160" i="7" s="1"/>
  <c r="AM157" i="14"/>
  <c r="U157" i="15"/>
  <c r="AG157" i="10"/>
  <c r="AK160" i="8" s="1"/>
  <c r="P153" i="10"/>
  <c r="L153" i="15"/>
  <c r="AA153" i="14"/>
  <c r="N153" i="14"/>
  <c r="M153" i="14" s="1"/>
  <c r="G153" i="15"/>
  <c r="V153" i="15" s="1"/>
  <c r="G153" i="11" s="1"/>
  <c r="D153" i="11" s="1"/>
  <c r="Q153" i="10"/>
  <c r="F156" i="7" s="1"/>
  <c r="L156" i="7" s="1"/>
  <c r="R151" i="15"/>
  <c r="AD151" i="10"/>
  <c r="AG154" i="8" s="1"/>
  <c r="AI151" i="14"/>
  <c r="F151" i="10"/>
  <c r="B151" i="15"/>
  <c r="E151" i="14"/>
  <c r="AE153" i="8"/>
  <c r="N149" i="10"/>
  <c r="C152" i="6"/>
  <c r="C152" i="8"/>
  <c r="C152" i="7"/>
  <c r="P152" i="7" s="1"/>
  <c r="C151" i="3"/>
  <c r="L149" i="7"/>
  <c r="AE148" i="8"/>
  <c r="AM148" i="8" s="1"/>
  <c r="AN148" i="8" s="1"/>
  <c r="T147" i="3" s="1"/>
  <c r="R147" i="3" s="1"/>
  <c r="B152" i="15"/>
  <c r="E152" i="14"/>
  <c r="F152" i="10"/>
  <c r="O150" i="14"/>
  <c r="H150" i="15"/>
  <c r="R150" i="10"/>
  <c r="G153" i="7" s="1"/>
  <c r="M153" i="7" s="1"/>
  <c r="I149" i="14"/>
  <c r="E149" i="15"/>
  <c r="V149" i="15" s="1"/>
  <c r="G149" i="11" s="1"/>
  <c r="D149" i="11" s="1"/>
  <c r="I149" i="10"/>
  <c r="S152" i="6" s="1"/>
  <c r="H146" i="14"/>
  <c r="H146" i="10"/>
  <c r="D146" i="15"/>
  <c r="I145" i="14"/>
  <c r="K145" i="14" s="1"/>
  <c r="E145" i="15"/>
  <c r="I145" i="10"/>
  <c r="S148" i="6" s="1"/>
  <c r="R144" i="15"/>
  <c r="AI144" i="14"/>
  <c r="AJ144" i="14" s="1"/>
  <c r="AD144" i="10"/>
  <c r="AG147" i="8" s="1"/>
  <c r="AH147" i="8" s="1"/>
  <c r="X144" i="10"/>
  <c r="V146" i="10"/>
  <c r="Y149" i="8"/>
  <c r="Z149" i="8" s="1"/>
  <c r="J142" i="14"/>
  <c r="F142" i="15"/>
  <c r="L142" i="10"/>
  <c r="W140" i="10"/>
  <c r="F139" i="14"/>
  <c r="G139" i="14" s="1"/>
  <c r="G139" i="10"/>
  <c r="M142" i="7" s="1"/>
  <c r="C139" i="15"/>
  <c r="F140" i="14"/>
  <c r="G140" i="14" s="1"/>
  <c r="G140" i="10"/>
  <c r="C140" i="15"/>
  <c r="AA144" i="10"/>
  <c r="AC147" i="8" s="1"/>
  <c r="O144" i="15"/>
  <c r="AE144" i="14"/>
  <c r="C143" i="7"/>
  <c r="L143" i="7" s="1"/>
  <c r="C143" i="6"/>
  <c r="C142" i="3"/>
  <c r="C143" i="8"/>
  <c r="Q148" i="14"/>
  <c r="T148" i="10"/>
  <c r="I151" i="7" s="1"/>
  <c r="J148" i="15"/>
  <c r="M148" i="10"/>
  <c r="AD148" i="14"/>
  <c r="Z148" i="10"/>
  <c r="AB151" i="8" s="1"/>
  <c r="N148" i="15"/>
  <c r="K143" i="10"/>
  <c r="W147" i="10"/>
  <c r="AD147" i="10"/>
  <c r="AG150" i="8" s="1"/>
  <c r="R147" i="15"/>
  <c r="AI147" i="14"/>
  <c r="AC147" i="10"/>
  <c r="AF150" i="8" s="1"/>
  <c r="AH147" i="14"/>
  <c r="Q147" i="15"/>
  <c r="P143" i="10"/>
  <c r="M139" i="10"/>
  <c r="S136" i="15"/>
  <c r="AE136" i="10"/>
  <c r="AI139" i="8" s="1"/>
  <c r="AL139" i="8" s="1"/>
  <c r="AK136" i="14"/>
  <c r="AN136" i="14" s="1"/>
  <c r="AB136" i="14" s="1"/>
  <c r="Z136" i="14" s="1"/>
  <c r="S136" i="14" s="1"/>
  <c r="Q130" i="15"/>
  <c r="AH130" i="14"/>
  <c r="AJ130" i="14" s="1"/>
  <c r="AB130" i="14" s="1"/>
  <c r="Z130" i="14" s="1"/>
  <c r="AC130" i="10"/>
  <c r="AF133" i="8" s="1"/>
  <c r="AH133" i="8" s="1"/>
  <c r="AE131" i="8"/>
  <c r="AM131" i="8" s="1"/>
  <c r="AN131" i="8" s="1"/>
  <c r="T130" i="3" s="1"/>
  <c r="I138" i="15"/>
  <c r="H132" i="15"/>
  <c r="O132" i="14"/>
  <c r="R132" i="10"/>
  <c r="G135" i="7" s="1"/>
  <c r="W121" i="10"/>
  <c r="R135" i="15"/>
  <c r="AD135" i="10"/>
  <c r="AG138" i="8" s="1"/>
  <c r="AH138" i="8" s="1"/>
  <c r="AI135" i="14"/>
  <c r="AJ135" i="14" s="1"/>
  <c r="AM126" i="14"/>
  <c r="AN126" i="14" s="1"/>
  <c r="AG126" i="10"/>
  <c r="AK129" i="8" s="1"/>
  <c r="AL129" i="8" s="1"/>
  <c r="U126" i="15"/>
  <c r="N132" i="14"/>
  <c r="G132" i="15"/>
  <c r="Q132" i="10"/>
  <c r="F135" i="7" s="1"/>
  <c r="AH132" i="14"/>
  <c r="AC132" i="10"/>
  <c r="AF135" i="8" s="1"/>
  <c r="Q132" i="15"/>
  <c r="E141" i="15"/>
  <c r="I141" i="10"/>
  <c r="S144" i="6" s="1"/>
  <c r="I141" i="14"/>
  <c r="AC141" i="10"/>
  <c r="AF144" i="8" s="1"/>
  <c r="AH144" i="8" s="1"/>
  <c r="Q141" i="15"/>
  <c r="AH141" i="14"/>
  <c r="AJ141" i="14" s="1"/>
  <c r="J141" i="14"/>
  <c r="L141" i="10"/>
  <c r="F141" i="15"/>
  <c r="R137" i="15"/>
  <c r="AD137" i="10"/>
  <c r="AG140" i="8" s="1"/>
  <c r="AI137" i="14"/>
  <c r="AM137" i="14"/>
  <c r="AG137" i="10"/>
  <c r="AK140" i="8" s="1"/>
  <c r="U137" i="15"/>
  <c r="T135" i="15"/>
  <c r="AL135" i="14"/>
  <c r="AN135" i="14" s="1"/>
  <c r="AF135" i="10"/>
  <c r="AJ138" i="8" s="1"/>
  <c r="AL138" i="8" s="1"/>
  <c r="R132" i="15"/>
  <c r="AD132" i="10"/>
  <c r="AG135" i="8" s="1"/>
  <c r="AI132" i="14"/>
  <c r="O133" i="15"/>
  <c r="AA133" i="10"/>
  <c r="AC136" i="8" s="1"/>
  <c r="AE133" i="14"/>
  <c r="N133" i="15"/>
  <c r="AD133" i="14"/>
  <c r="Z133" i="10"/>
  <c r="AB136" i="8" s="1"/>
  <c r="C136" i="7"/>
  <c r="O136" i="7" s="1"/>
  <c r="C136" i="6"/>
  <c r="K136" i="6" s="1"/>
  <c r="L136" i="6" s="1"/>
  <c r="M136" i="6" s="1"/>
  <c r="C136" i="8"/>
  <c r="C135" i="3"/>
  <c r="V126" i="10"/>
  <c r="Y129" i="8"/>
  <c r="Z129" i="8" s="1"/>
  <c r="AE138" i="8"/>
  <c r="Q131" i="15"/>
  <c r="AC131" i="10"/>
  <c r="AF134" i="8" s="1"/>
  <c r="AH131" i="14"/>
  <c r="W131" i="10"/>
  <c r="AA131" i="14"/>
  <c r="L131" i="15"/>
  <c r="Q122" i="10"/>
  <c r="F125" i="7" s="1"/>
  <c r="L125" i="7" s="1"/>
  <c r="N122" i="14"/>
  <c r="M122" i="14" s="1"/>
  <c r="G122" i="15"/>
  <c r="AE124" i="8"/>
  <c r="AM124" i="8" s="1"/>
  <c r="AN124" i="8" s="1"/>
  <c r="T123" i="3" s="1"/>
  <c r="AD118" i="14"/>
  <c r="AG118" i="14" s="1"/>
  <c r="AB118" i="14" s="1"/>
  <c r="Z118" i="14" s="1"/>
  <c r="S118" i="14" s="1"/>
  <c r="N118" i="15"/>
  <c r="Z118" i="10"/>
  <c r="AB121" i="8" s="1"/>
  <c r="AE121" i="8" s="1"/>
  <c r="AM121" i="8" s="1"/>
  <c r="N134" i="15"/>
  <c r="AD134" i="14"/>
  <c r="Z134" i="10"/>
  <c r="AB137" i="8" s="1"/>
  <c r="H134" i="15"/>
  <c r="O134" i="14"/>
  <c r="R134" i="10"/>
  <c r="G137" i="7" s="1"/>
  <c r="M137" i="7" s="1"/>
  <c r="Q134" i="14"/>
  <c r="T134" i="10"/>
  <c r="I137" i="7" s="1"/>
  <c r="O137" i="7" s="1"/>
  <c r="J134" i="15"/>
  <c r="L123" i="15"/>
  <c r="AA123" i="14"/>
  <c r="AB117" i="10"/>
  <c r="AD120" i="8" s="1"/>
  <c r="P117" i="15"/>
  <c r="AF117" i="14"/>
  <c r="M123" i="14"/>
  <c r="E124" i="15"/>
  <c r="I124" i="10"/>
  <c r="S127" i="6" s="1"/>
  <c r="I124" i="14"/>
  <c r="P124" i="10"/>
  <c r="C127" i="8"/>
  <c r="C127" i="7"/>
  <c r="C127" i="6"/>
  <c r="C126" i="3"/>
  <c r="Z127" i="10"/>
  <c r="AB130" i="8" s="1"/>
  <c r="AD127" i="14"/>
  <c r="N127" i="15"/>
  <c r="N129" i="10"/>
  <c r="Y129" i="10"/>
  <c r="AA132" i="8" s="1"/>
  <c r="AC129" i="14"/>
  <c r="AG129" i="14" s="1"/>
  <c r="M129" i="15"/>
  <c r="C129" i="15"/>
  <c r="F129" i="14"/>
  <c r="G129" i="10"/>
  <c r="AL129" i="14"/>
  <c r="AF129" i="10"/>
  <c r="AJ132" i="8" s="1"/>
  <c r="T129" i="15"/>
  <c r="G125" i="14"/>
  <c r="D125" i="14" s="1"/>
  <c r="W127" i="14"/>
  <c r="X127" i="14" s="1"/>
  <c r="T127" i="14" s="1"/>
  <c r="N7" i="13"/>
  <c r="AG127" i="10"/>
  <c r="AK130" i="8" s="1"/>
  <c r="AM127" i="14"/>
  <c r="U127" i="15"/>
  <c r="AE127" i="10"/>
  <c r="AI130" i="8" s="1"/>
  <c r="AL130" i="8" s="1"/>
  <c r="S127" i="15"/>
  <c r="AK127" i="14"/>
  <c r="AN127" i="14" s="1"/>
  <c r="P120" i="7"/>
  <c r="H116" i="14"/>
  <c r="L116" i="14" s="1"/>
  <c r="D116" i="15"/>
  <c r="H116" i="10"/>
  <c r="AE115" i="10"/>
  <c r="AI118" i="8" s="1"/>
  <c r="AL118" i="8" s="1"/>
  <c r="AK115" i="14"/>
  <c r="AN115" i="14" s="1"/>
  <c r="S115" i="15"/>
  <c r="K115" i="10"/>
  <c r="R115" i="15"/>
  <c r="AD115" i="10"/>
  <c r="AG118" i="8" s="1"/>
  <c r="AI115" i="14"/>
  <c r="O146" i="12"/>
  <c r="K124" i="6" s="1"/>
  <c r="L124" i="6" s="1"/>
  <c r="M124" i="6" s="1"/>
  <c r="N124" i="6" s="1"/>
  <c r="M123" i="3" s="1"/>
  <c r="W120" i="10"/>
  <c r="X120" i="10"/>
  <c r="I119" i="14"/>
  <c r="K119" i="14" s="1"/>
  <c r="I119" i="10"/>
  <c r="S122" i="6" s="1"/>
  <c r="E119" i="15"/>
  <c r="O119" i="14"/>
  <c r="R119" i="10"/>
  <c r="G122" i="7" s="1"/>
  <c r="M122" i="7" s="1"/>
  <c r="H119" i="15"/>
  <c r="M115" i="10"/>
  <c r="AM110" i="14"/>
  <c r="AN110" i="14" s="1"/>
  <c r="AG110" i="10"/>
  <c r="AK113" i="8" s="1"/>
  <c r="U110" i="15"/>
  <c r="M117" i="14"/>
  <c r="M125" i="7"/>
  <c r="AF120" i="14"/>
  <c r="P120" i="15"/>
  <c r="AB120" i="10"/>
  <c r="AD123" i="8" s="1"/>
  <c r="J122" i="6"/>
  <c r="AD114" i="14"/>
  <c r="N114" i="15"/>
  <c r="Z114" i="10"/>
  <c r="AB117" i="8" s="1"/>
  <c r="J114" i="10"/>
  <c r="AA114" i="14"/>
  <c r="L114" i="15"/>
  <c r="J111" i="10"/>
  <c r="J113" i="6"/>
  <c r="K113" i="6"/>
  <c r="L113" i="6" s="1"/>
  <c r="M113" i="6" s="1"/>
  <c r="H107" i="15"/>
  <c r="O107" i="14"/>
  <c r="R107" i="10"/>
  <c r="G110" i="7" s="1"/>
  <c r="M110" i="7" s="1"/>
  <c r="I105" i="14"/>
  <c r="K105" i="14" s="1"/>
  <c r="L105" i="14" s="1"/>
  <c r="D105" i="14" s="1"/>
  <c r="I105" i="10"/>
  <c r="S108" i="6" s="1"/>
  <c r="E105" i="15"/>
  <c r="V105" i="15" s="1"/>
  <c r="G105" i="11" s="1"/>
  <c r="D105" i="11" s="1"/>
  <c r="O128" i="12"/>
  <c r="K108" i="6" s="1"/>
  <c r="L108" i="6" s="1"/>
  <c r="J103" i="14"/>
  <c r="L103" i="10"/>
  <c r="F103" i="15"/>
  <c r="H97" i="14"/>
  <c r="L97" i="14" s="1"/>
  <c r="H97" i="10"/>
  <c r="D97" i="15"/>
  <c r="E107" i="15"/>
  <c r="I107" i="10"/>
  <c r="S110" i="6" s="1"/>
  <c r="I107" i="14"/>
  <c r="AE107" i="14"/>
  <c r="O107" i="15"/>
  <c r="AA107" i="10"/>
  <c r="AC110" i="8" s="1"/>
  <c r="I109" i="14"/>
  <c r="K109" i="14" s="1"/>
  <c r="L109" i="14" s="1"/>
  <c r="D109" i="14" s="1"/>
  <c r="E109" i="15"/>
  <c r="I109" i="10"/>
  <c r="S112" i="6" s="1"/>
  <c r="N107" i="10"/>
  <c r="N103" i="10"/>
  <c r="AI103" i="14"/>
  <c r="R103" i="15"/>
  <c r="AD103" i="10"/>
  <c r="AG106" i="8" s="1"/>
  <c r="P112" i="10"/>
  <c r="V110" i="10"/>
  <c r="Y113" i="8"/>
  <c r="Z113" i="8" s="1"/>
  <c r="P105" i="10"/>
  <c r="F104" i="15"/>
  <c r="L104" i="10"/>
  <c r="J104" i="14"/>
  <c r="W92" i="10"/>
  <c r="E112" i="14"/>
  <c r="F112" i="10"/>
  <c r="B112" i="15"/>
  <c r="AM111" i="14"/>
  <c r="U111" i="15"/>
  <c r="AG111" i="10"/>
  <c r="AK114" i="8" s="1"/>
  <c r="AA108" i="14"/>
  <c r="L108" i="15"/>
  <c r="N104" i="10"/>
  <c r="D103" i="15"/>
  <c r="H103" i="14"/>
  <c r="H103" i="10"/>
  <c r="W108" i="14"/>
  <c r="X108" i="14" s="1"/>
  <c r="T108" i="14" s="1"/>
  <c r="AM108" i="14"/>
  <c r="U108" i="15"/>
  <c r="AG108" i="10"/>
  <c r="AK111" i="8" s="1"/>
  <c r="P102" i="7"/>
  <c r="N101" i="10"/>
  <c r="I98" i="10"/>
  <c r="S101" i="6" s="1"/>
  <c r="E98" i="15"/>
  <c r="I98" i="14"/>
  <c r="O98" i="10"/>
  <c r="P112" i="6"/>
  <c r="Q112" i="6" s="1"/>
  <c r="T112" i="6"/>
  <c r="U112" i="6" s="1"/>
  <c r="V112" i="6" s="1"/>
  <c r="O112" i="6"/>
  <c r="O101" i="10"/>
  <c r="AK99" i="14"/>
  <c r="AN99" i="14" s="1"/>
  <c r="AB99" i="14" s="1"/>
  <c r="S99" i="15"/>
  <c r="AE99" i="10"/>
  <c r="AI102" i="8" s="1"/>
  <c r="AL102" i="8" s="1"/>
  <c r="N98" i="10"/>
  <c r="J95" i="10"/>
  <c r="H94" i="10"/>
  <c r="D94" i="15"/>
  <c r="H94" i="14"/>
  <c r="J87" i="10"/>
  <c r="O85" i="10"/>
  <c r="AM101" i="14"/>
  <c r="AG101" i="10"/>
  <c r="AK104" i="8" s="1"/>
  <c r="U101" i="15"/>
  <c r="N101" i="14"/>
  <c r="G101" i="15"/>
  <c r="Q101" i="10"/>
  <c r="F104" i="7" s="1"/>
  <c r="AF98" i="10"/>
  <c r="AJ101" i="8" s="1"/>
  <c r="AL98" i="14"/>
  <c r="T98" i="15"/>
  <c r="M100" i="7"/>
  <c r="P102" i="6"/>
  <c r="Q102" i="6" s="1"/>
  <c r="X102" i="6"/>
  <c r="Y102" i="6" s="1"/>
  <c r="Z102" i="6" s="1"/>
  <c r="T102" i="6"/>
  <c r="U102" i="6" s="1"/>
  <c r="V102" i="6" s="1"/>
  <c r="O102" i="6"/>
  <c r="Q96" i="14"/>
  <c r="J96" i="15"/>
  <c r="T96" i="10"/>
  <c r="I99" i="7" s="1"/>
  <c r="O99" i="7" s="1"/>
  <c r="X87" i="10"/>
  <c r="W84" i="10"/>
  <c r="G106" i="14"/>
  <c r="O100" i="10"/>
  <c r="P100" i="15"/>
  <c r="AF100" i="14"/>
  <c r="AB100" i="10"/>
  <c r="AD103" i="8" s="1"/>
  <c r="AM100" i="14"/>
  <c r="U100" i="15"/>
  <c r="AG100" i="10"/>
  <c r="AK103" i="8" s="1"/>
  <c r="AH94" i="14"/>
  <c r="AJ94" i="14" s="1"/>
  <c r="Q94" i="15"/>
  <c r="AC94" i="10"/>
  <c r="AF97" i="8" s="1"/>
  <c r="AH97" i="8" s="1"/>
  <c r="AH99" i="8"/>
  <c r="AM89" i="14"/>
  <c r="AG89" i="10"/>
  <c r="AK92" i="8" s="1"/>
  <c r="AL92" i="8" s="1"/>
  <c r="U89" i="15"/>
  <c r="AG92" i="14"/>
  <c r="AN89" i="14"/>
  <c r="D88" i="15"/>
  <c r="H88" i="10"/>
  <c r="H88" i="14"/>
  <c r="J88" i="14"/>
  <c r="K88" i="14" s="1"/>
  <c r="F88" i="15"/>
  <c r="L88" i="10"/>
  <c r="W98" i="6"/>
  <c r="X98" i="6"/>
  <c r="Y98" i="6" s="1"/>
  <c r="Z98" i="6" s="1"/>
  <c r="X91" i="10"/>
  <c r="J113" i="12"/>
  <c r="W83" i="14"/>
  <c r="X83" i="14" s="1"/>
  <c r="T83" i="14" s="1"/>
  <c r="M83" i="10"/>
  <c r="J78" i="10"/>
  <c r="C78" i="7"/>
  <c r="M78" i="7" s="1"/>
  <c r="C78" i="6"/>
  <c r="C78" i="8"/>
  <c r="C77" i="3"/>
  <c r="D95" i="14"/>
  <c r="J91" i="6"/>
  <c r="K91" i="6"/>
  <c r="L91" i="6" s="1"/>
  <c r="X90" i="6"/>
  <c r="Y90" i="6" s="1"/>
  <c r="Z90" i="6" s="1"/>
  <c r="W90" i="6"/>
  <c r="AE93" i="10"/>
  <c r="AI96" i="8" s="1"/>
  <c r="AL96" i="8" s="1"/>
  <c r="S93" i="15"/>
  <c r="AK93" i="14"/>
  <c r="AN93" i="14" s="1"/>
  <c r="C96" i="6"/>
  <c r="C96" i="7"/>
  <c r="C95" i="3"/>
  <c r="C96" i="8"/>
  <c r="J91" i="14"/>
  <c r="K91" i="14" s="1"/>
  <c r="L91" i="10"/>
  <c r="F91" i="15"/>
  <c r="AE76" i="14"/>
  <c r="AG76" i="14" s="1"/>
  <c r="AB76" i="14" s="1"/>
  <c r="Z76" i="14" s="1"/>
  <c r="S76" i="14" s="1"/>
  <c r="O76" i="15"/>
  <c r="AA76" i="10"/>
  <c r="AC79" i="8" s="1"/>
  <c r="AE79" i="8" s="1"/>
  <c r="AM79" i="8" s="1"/>
  <c r="N105" i="7"/>
  <c r="G96" i="14"/>
  <c r="M82" i="7"/>
  <c r="O74" i="10"/>
  <c r="AK64" i="14"/>
  <c r="AN64" i="14" s="1"/>
  <c r="AB64" i="14" s="1"/>
  <c r="Z64" i="14" s="1"/>
  <c r="S64" i="15"/>
  <c r="AE64" i="10"/>
  <c r="AI67" i="8" s="1"/>
  <c r="AL67" i="8" s="1"/>
  <c r="I84" i="15"/>
  <c r="P82" i="10"/>
  <c r="H82" i="10"/>
  <c r="D82" i="15"/>
  <c r="H82" i="14"/>
  <c r="L82" i="14" s="1"/>
  <c r="E82" i="14"/>
  <c r="B82" i="15"/>
  <c r="F82" i="10"/>
  <c r="I83" i="15"/>
  <c r="F86" i="6"/>
  <c r="G86" i="6"/>
  <c r="H86" i="6" s="1"/>
  <c r="L79" i="10"/>
  <c r="F79" i="15"/>
  <c r="J79" i="14"/>
  <c r="I79" i="14"/>
  <c r="E79" i="15"/>
  <c r="I79" i="10"/>
  <c r="S82" i="6" s="1"/>
  <c r="J74" i="10"/>
  <c r="F68" i="10"/>
  <c r="B68" i="15"/>
  <c r="E68" i="14"/>
  <c r="O90" i="7"/>
  <c r="E81" i="14"/>
  <c r="F81" i="10"/>
  <c r="B81" i="15"/>
  <c r="G87" i="14"/>
  <c r="AJ83" i="14"/>
  <c r="M83" i="7"/>
  <c r="X81" i="6"/>
  <c r="Y81" i="6" s="1"/>
  <c r="W81" i="6"/>
  <c r="O86" i="10"/>
  <c r="AA86" i="14"/>
  <c r="L86" i="15"/>
  <c r="M86" i="15"/>
  <c r="Y86" i="10"/>
  <c r="AA89" i="8" s="1"/>
  <c r="AC86" i="14"/>
  <c r="AG86" i="14" s="1"/>
  <c r="C88" i="3"/>
  <c r="C89" i="8"/>
  <c r="C89" i="7"/>
  <c r="C89" i="6"/>
  <c r="W81" i="10"/>
  <c r="AA81" i="14"/>
  <c r="L81" i="15"/>
  <c r="P84" i="7"/>
  <c r="AN85" i="14"/>
  <c r="I74" i="14"/>
  <c r="E74" i="15"/>
  <c r="I74" i="10"/>
  <c r="S77" i="6" s="1"/>
  <c r="AG74" i="14"/>
  <c r="W73" i="10"/>
  <c r="M75" i="7"/>
  <c r="D69" i="15"/>
  <c r="H69" i="14"/>
  <c r="L69" i="14" s="1"/>
  <c r="D69" i="14" s="1"/>
  <c r="H69" i="10"/>
  <c r="X72" i="6" s="1"/>
  <c r="Y72" i="6" s="1"/>
  <c r="Z72" i="6" s="1"/>
  <c r="G69" i="15"/>
  <c r="Q69" i="10"/>
  <c r="F72" i="7" s="1"/>
  <c r="L72" i="7" s="1"/>
  <c r="N69" i="14"/>
  <c r="Z66" i="10"/>
  <c r="AB69" i="8" s="1"/>
  <c r="AE69" i="8" s="1"/>
  <c r="N66" i="15"/>
  <c r="AD66" i="14"/>
  <c r="AG66" i="14" s="1"/>
  <c r="AH66" i="14"/>
  <c r="AJ66" i="14" s="1"/>
  <c r="Q66" i="15"/>
  <c r="AC66" i="10"/>
  <c r="AF69" i="8" s="1"/>
  <c r="AH69" i="8" s="1"/>
  <c r="X63" i="10"/>
  <c r="P49" i="10"/>
  <c r="M80" i="7"/>
  <c r="S76" i="10"/>
  <c r="H79" i="7" s="1"/>
  <c r="D73" i="15"/>
  <c r="H73" i="10"/>
  <c r="H73" i="14"/>
  <c r="AA73" i="14"/>
  <c r="L73" i="15"/>
  <c r="AE77" i="10"/>
  <c r="AI80" i="8" s="1"/>
  <c r="AK77" i="14"/>
  <c r="S77" i="15"/>
  <c r="G77" i="15"/>
  <c r="N77" i="14"/>
  <c r="Q77" i="10"/>
  <c r="F80" i="7" s="1"/>
  <c r="L80" i="7" s="1"/>
  <c r="K77" i="10"/>
  <c r="Q70" i="10"/>
  <c r="F73" i="7" s="1"/>
  <c r="L73" i="7" s="1"/>
  <c r="N70" i="14"/>
  <c r="G70" i="15"/>
  <c r="P68" i="14"/>
  <c r="M68" i="14" s="1"/>
  <c r="S65" i="15"/>
  <c r="AE65" i="10"/>
  <c r="AI68" i="8" s="1"/>
  <c r="AL68" i="8" s="1"/>
  <c r="AK65" i="14"/>
  <c r="AN65" i="14" s="1"/>
  <c r="AE66" i="8"/>
  <c r="K63" i="14"/>
  <c r="L63" i="14" s="1"/>
  <c r="AA62" i="14"/>
  <c r="L62" i="15"/>
  <c r="C65" i="7"/>
  <c r="C65" i="8"/>
  <c r="C65" i="6"/>
  <c r="C64" i="3"/>
  <c r="AF57" i="10"/>
  <c r="AJ60" i="8" s="1"/>
  <c r="T57" i="15"/>
  <c r="AL57" i="14"/>
  <c r="AI57" i="14"/>
  <c r="AD57" i="10"/>
  <c r="AG60" i="8" s="1"/>
  <c r="R57" i="15"/>
  <c r="Q55" i="10"/>
  <c r="F58" i="7" s="1"/>
  <c r="L58" i="7" s="1"/>
  <c r="N55" i="14"/>
  <c r="G55" i="15"/>
  <c r="AC55" i="14"/>
  <c r="AG55" i="14" s="1"/>
  <c r="M55" i="15"/>
  <c r="Y55" i="10"/>
  <c r="AA58" i="8" s="1"/>
  <c r="AL53" i="14"/>
  <c r="AN53" i="14" s="1"/>
  <c r="AF53" i="10"/>
  <c r="AJ56" i="8" s="1"/>
  <c r="AL56" i="8" s="1"/>
  <c r="T53" i="15"/>
  <c r="AK45" i="14"/>
  <c r="AN45" i="14" s="1"/>
  <c r="AB45" i="14" s="1"/>
  <c r="Z45" i="14" s="1"/>
  <c r="S45" i="14" s="1"/>
  <c r="S45" i="15"/>
  <c r="AE45" i="10"/>
  <c r="AI48" i="8" s="1"/>
  <c r="Q41" i="14"/>
  <c r="M41" i="14" s="1"/>
  <c r="J41" i="15"/>
  <c r="AK29" i="14"/>
  <c r="AN29" i="14" s="1"/>
  <c r="AB29" i="14" s="1"/>
  <c r="Z29" i="14" s="1"/>
  <c r="S29" i="14" s="1"/>
  <c r="S29" i="15"/>
  <c r="AE29" i="10"/>
  <c r="AI32" i="8" s="1"/>
  <c r="AL32" i="8" s="1"/>
  <c r="J67" i="14"/>
  <c r="F67" i="15"/>
  <c r="L67" i="10"/>
  <c r="I67" i="14"/>
  <c r="E67" i="15"/>
  <c r="I67" i="10"/>
  <c r="S70" i="6" s="1"/>
  <c r="C70" i="6"/>
  <c r="C70" i="7"/>
  <c r="O70" i="7" s="1"/>
  <c r="C70" i="8"/>
  <c r="C69" i="3"/>
  <c r="K62" i="10"/>
  <c r="M61" i="10"/>
  <c r="R61" i="15"/>
  <c r="AD61" i="10"/>
  <c r="AG64" i="8" s="1"/>
  <c r="AH64" i="8" s="1"/>
  <c r="AM64" i="8" s="1"/>
  <c r="AI61" i="14"/>
  <c r="AJ61" i="14" s="1"/>
  <c r="AB61" i="14" s="1"/>
  <c r="Z61" i="14" s="1"/>
  <c r="S61" i="14" s="1"/>
  <c r="AE59" i="10"/>
  <c r="AI62" i="8" s="1"/>
  <c r="S59" i="15"/>
  <c r="AK59" i="14"/>
  <c r="AN59" i="14" s="1"/>
  <c r="W47" i="14"/>
  <c r="X47" i="14" s="1"/>
  <c r="T47" i="14" s="1"/>
  <c r="H47" i="10"/>
  <c r="H47" i="14"/>
  <c r="D47" i="15"/>
  <c r="V47" i="15" s="1"/>
  <c r="G47" i="11" s="1"/>
  <c r="D47" i="11" s="1"/>
  <c r="J45" i="10"/>
  <c r="J37" i="10"/>
  <c r="J29" i="10"/>
  <c r="H15" i="14"/>
  <c r="L15" i="14" s="1"/>
  <c r="D15" i="14" s="1"/>
  <c r="B15" i="14" s="1"/>
  <c r="F15" i="11" s="1"/>
  <c r="C15" i="11" s="1"/>
  <c r="H15" i="10"/>
  <c r="D15" i="15"/>
  <c r="V15" i="15" s="1"/>
  <c r="G15" i="11" s="1"/>
  <c r="D15" i="11" s="1"/>
  <c r="J60" i="14"/>
  <c r="F60" i="15"/>
  <c r="L60" i="10"/>
  <c r="AH71" i="14"/>
  <c r="Q71" i="15"/>
  <c r="AC71" i="10"/>
  <c r="AF74" i="8" s="1"/>
  <c r="AH74" i="8" s="1"/>
  <c r="S71" i="15"/>
  <c r="AE71" i="10"/>
  <c r="AI74" i="8" s="1"/>
  <c r="AK71" i="14"/>
  <c r="T71" i="10"/>
  <c r="I74" i="7" s="1"/>
  <c r="J71" i="15"/>
  <c r="Q71" i="14"/>
  <c r="X71" i="10"/>
  <c r="O65" i="7"/>
  <c r="F64" i="6"/>
  <c r="G64" i="6"/>
  <c r="H64" i="6" s="1"/>
  <c r="AM59" i="14"/>
  <c r="AG59" i="10"/>
  <c r="AK62" i="8" s="1"/>
  <c r="U59" i="15"/>
  <c r="R59" i="14"/>
  <c r="K59" i="15"/>
  <c r="U59" i="10"/>
  <c r="J62" i="7" s="1"/>
  <c r="P62" i="7" s="1"/>
  <c r="O50" i="7"/>
  <c r="P41" i="10"/>
  <c r="F65" i="15"/>
  <c r="L65" i="10"/>
  <c r="J65" i="14"/>
  <c r="K65" i="15"/>
  <c r="U65" i="10"/>
  <c r="J68" i="7" s="1"/>
  <c r="P68" i="7" s="1"/>
  <c r="R65" i="14"/>
  <c r="AA65" i="14"/>
  <c r="L65" i="15"/>
  <c r="I62" i="15"/>
  <c r="V53" i="15"/>
  <c r="G53" i="11" s="1"/>
  <c r="D53" i="11" s="1"/>
  <c r="S50" i="15"/>
  <c r="AK50" i="14"/>
  <c r="AN50" i="14" s="1"/>
  <c r="AE50" i="10"/>
  <c r="AI53" i="8" s="1"/>
  <c r="AL53" i="8" s="1"/>
  <c r="O50" i="10"/>
  <c r="M46" i="10"/>
  <c r="AM44" i="14"/>
  <c r="U44" i="15"/>
  <c r="AG44" i="10"/>
  <c r="AK47" i="8" s="1"/>
  <c r="S42" i="15"/>
  <c r="AE42" i="10"/>
  <c r="AI45" i="8" s="1"/>
  <c r="AL45" i="8" s="1"/>
  <c r="AK42" i="14"/>
  <c r="AN42" i="14" s="1"/>
  <c r="AI35" i="14"/>
  <c r="R35" i="15"/>
  <c r="AD35" i="10"/>
  <c r="AG38" i="8" s="1"/>
  <c r="AH38" i="8" s="1"/>
  <c r="AK24" i="14"/>
  <c r="AN24" i="14" s="1"/>
  <c r="AE24" i="10"/>
  <c r="AI27" i="8" s="1"/>
  <c r="AL27" i="8" s="1"/>
  <c r="S24" i="15"/>
  <c r="AD24" i="10"/>
  <c r="AG27" i="8" s="1"/>
  <c r="AH27" i="8" s="1"/>
  <c r="AI24" i="14"/>
  <c r="AJ24" i="14" s="1"/>
  <c r="AB24" i="14" s="1"/>
  <c r="R24" i="15"/>
  <c r="K21" i="10"/>
  <c r="K20" i="10"/>
  <c r="E17" i="14"/>
  <c r="G17" i="14" s="1"/>
  <c r="F17" i="10"/>
  <c r="B17" i="15"/>
  <c r="H9" i="14"/>
  <c r="L9" i="14" s="1"/>
  <c r="D9" i="14" s="1"/>
  <c r="D9" i="15"/>
  <c r="V9" i="15" s="1"/>
  <c r="G9" i="11" s="1"/>
  <c r="D9" i="11" s="1"/>
  <c r="H9" i="10"/>
  <c r="AE58" i="10"/>
  <c r="AI61" i="8" s="1"/>
  <c r="AL61" i="8" s="1"/>
  <c r="AK58" i="14"/>
  <c r="AN58" i="14" s="1"/>
  <c r="S58" i="15"/>
  <c r="G58" i="10"/>
  <c r="F58" i="14"/>
  <c r="G58" i="14" s="1"/>
  <c r="C58" i="15"/>
  <c r="J58" i="15"/>
  <c r="T58" i="10"/>
  <c r="I61" i="7" s="1"/>
  <c r="Q58" i="14"/>
  <c r="M46" i="15"/>
  <c r="Y46" i="10"/>
  <c r="AA49" i="8" s="1"/>
  <c r="AC46" i="14"/>
  <c r="AG46" i="14" s="1"/>
  <c r="K36" i="10"/>
  <c r="C39" i="7"/>
  <c r="C39" i="6"/>
  <c r="C38" i="3"/>
  <c r="C39" i="8"/>
  <c r="M51" i="15"/>
  <c r="AC51" i="14"/>
  <c r="AG51" i="14" s="1"/>
  <c r="Y51" i="10"/>
  <c r="AA54" i="8" s="1"/>
  <c r="F48" i="15"/>
  <c r="L48" i="10"/>
  <c r="J48" i="14"/>
  <c r="K48" i="14" s="1"/>
  <c r="L43" i="10"/>
  <c r="J43" i="14"/>
  <c r="F43" i="15"/>
  <c r="M38" i="10"/>
  <c r="AB36" i="10"/>
  <c r="AD39" i="8" s="1"/>
  <c r="P36" i="15"/>
  <c r="AF36" i="14"/>
  <c r="AA21" i="10"/>
  <c r="AC24" i="8" s="1"/>
  <c r="AE21" i="14"/>
  <c r="O21" i="15"/>
  <c r="C24" i="6"/>
  <c r="C24" i="7"/>
  <c r="L24" i="7" s="1"/>
  <c r="C24" i="8"/>
  <c r="C23" i="3"/>
  <c r="W52" i="10"/>
  <c r="Q52" i="14"/>
  <c r="J52" i="15"/>
  <c r="T52" i="10"/>
  <c r="I55" i="7" s="1"/>
  <c r="O55" i="7" s="1"/>
  <c r="V49" i="10"/>
  <c r="Y52" i="8"/>
  <c r="Z52" i="8" s="1"/>
  <c r="R48" i="14"/>
  <c r="U48" i="10"/>
  <c r="J51" i="7" s="1"/>
  <c r="P51" i="7" s="1"/>
  <c r="K48" i="15"/>
  <c r="P46" i="10"/>
  <c r="AH58" i="8"/>
  <c r="N52" i="14"/>
  <c r="G52" i="15"/>
  <c r="Q52" i="10"/>
  <c r="F55" i="7" s="1"/>
  <c r="E42" i="15"/>
  <c r="I42" i="10"/>
  <c r="S45" i="6" s="1"/>
  <c r="I42" i="14"/>
  <c r="AB42" i="10"/>
  <c r="AD45" i="8" s="1"/>
  <c r="AF42" i="14"/>
  <c r="P42" i="15"/>
  <c r="N35" i="10"/>
  <c r="C38" i="7"/>
  <c r="C38" i="8"/>
  <c r="C37" i="3"/>
  <c r="C38" i="6"/>
  <c r="J33" i="14"/>
  <c r="K33" i="14" s="1"/>
  <c r="F33" i="15"/>
  <c r="L33" i="10"/>
  <c r="AG56" i="10"/>
  <c r="AK59" i="8" s="1"/>
  <c r="U56" i="15"/>
  <c r="AM56" i="14"/>
  <c r="J82" i="12"/>
  <c r="Q59" i="8" s="1"/>
  <c r="R59" i="8" s="1"/>
  <c r="W56" i="14"/>
  <c r="X56" i="14" s="1"/>
  <c r="T56" i="14" s="1"/>
  <c r="J56" i="10"/>
  <c r="N56" i="10"/>
  <c r="L54" i="7"/>
  <c r="O71" i="12"/>
  <c r="I48" i="14"/>
  <c r="I48" i="10"/>
  <c r="S51" i="6" s="1"/>
  <c r="E48" i="15"/>
  <c r="K46" i="10"/>
  <c r="F46" i="14"/>
  <c r="G46" i="14" s="1"/>
  <c r="C46" i="15"/>
  <c r="G46" i="10"/>
  <c r="O51" i="10"/>
  <c r="AF51" i="10"/>
  <c r="AJ54" i="8" s="1"/>
  <c r="AL51" i="14"/>
  <c r="T51" i="15"/>
  <c r="E51" i="14"/>
  <c r="F51" i="10"/>
  <c r="B51" i="15"/>
  <c r="K44" i="10"/>
  <c r="C47" i="8"/>
  <c r="C47" i="6"/>
  <c r="C46" i="3"/>
  <c r="C47" i="7"/>
  <c r="N38" i="10"/>
  <c r="AA38" i="14"/>
  <c r="L38" i="15"/>
  <c r="O45" i="6"/>
  <c r="T45" i="6"/>
  <c r="U45" i="6" s="1"/>
  <c r="V45" i="6" s="1"/>
  <c r="U32" i="15"/>
  <c r="AG32" i="10"/>
  <c r="AK35" i="8" s="1"/>
  <c r="AM32" i="14"/>
  <c r="O48" i="12"/>
  <c r="K36" i="6" s="1"/>
  <c r="L36" i="6" s="1"/>
  <c r="M36" i="6" s="1"/>
  <c r="M37" i="14"/>
  <c r="S28" i="15"/>
  <c r="AK28" i="14"/>
  <c r="AN28" i="14" s="1"/>
  <c r="AE28" i="10"/>
  <c r="AI31" i="8" s="1"/>
  <c r="AL31" i="8" s="1"/>
  <c r="Q13" i="14"/>
  <c r="M13" i="14" s="1"/>
  <c r="T13" i="10"/>
  <c r="I16" i="7" s="1"/>
  <c r="O16" i="7" s="1"/>
  <c r="J13" i="15"/>
  <c r="AJ35" i="14"/>
  <c r="G34" i="15"/>
  <c r="Q34" i="10"/>
  <c r="F37" i="7" s="1"/>
  <c r="N34" i="14"/>
  <c r="U34" i="10"/>
  <c r="J37" i="7" s="1"/>
  <c r="R34" i="14"/>
  <c r="K34" i="15"/>
  <c r="J32" i="10"/>
  <c r="AA28" i="10"/>
  <c r="AC31" i="8" s="1"/>
  <c r="O28" i="15"/>
  <c r="AE28" i="14"/>
  <c r="M27" i="10"/>
  <c r="AC27" i="14"/>
  <c r="M27" i="15"/>
  <c r="Y27" i="10"/>
  <c r="AA30" i="8" s="1"/>
  <c r="G25" i="10"/>
  <c r="F25" i="14"/>
  <c r="G25" i="14" s="1"/>
  <c r="C25" i="15"/>
  <c r="N44" i="7"/>
  <c r="Z28" i="10"/>
  <c r="AB31" i="8" s="1"/>
  <c r="AD28" i="14"/>
  <c r="AG28" i="14" s="1"/>
  <c r="N28" i="15"/>
  <c r="X32" i="10"/>
  <c r="N28" i="10"/>
  <c r="H25" i="15"/>
  <c r="R25" i="10"/>
  <c r="G28" i="7" s="1"/>
  <c r="O25" i="14"/>
  <c r="AC25" i="10"/>
  <c r="AF28" i="8" s="1"/>
  <c r="AH28" i="8" s="1"/>
  <c r="AH25" i="14"/>
  <c r="AJ25" i="14" s="1"/>
  <c r="Q25" i="15"/>
  <c r="N40" i="15"/>
  <c r="Z40" i="10"/>
  <c r="AB43" i="8" s="1"/>
  <c r="AD40" i="14"/>
  <c r="W40" i="10"/>
  <c r="AF40" i="10"/>
  <c r="AJ43" i="8" s="1"/>
  <c r="AL43" i="8" s="1"/>
  <c r="AL40" i="14"/>
  <c r="AN40" i="14" s="1"/>
  <c r="T40" i="15"/>
  <c r="AF40" i="14"/>
  <c r="P40" i="15"/>
  <c r="AB40" i="10"/>
  <c r="AD43" i="8" s="1"/>
  <c r="AN38" i="14"/>
  <c r="N40" i="7"/>
  <c r="K40" i="7"/>
  <c r="P39" i="3" s="1"/>
  <c r="W22" i="10"/>
  <c r="X22" i="10"/>
  <c r="AB20" i="14"/>
  <c r="Z20" i="14" s="1"/>
  <c r="S20" i="14" s="1"/>
  <c r="J18" i="10"/>
  <c r="Q18" i="15"/>
  <c r="AC18" i="10"/>
  <c r="AF21" i="8" s="1"/>
  <c r="AH21" i="8" s="1"/>
  <c r="AH18" i="14"/>
  <c r="AJ18" i="14" s="1"/>
  <c r="AG17" i="14"/>
  <c r="C8" i="15"/>
  <c r="F8" i="14"/>
  <c r="G8" i="10"/>
  <c r="AL8" i="14"/>
  <c r="AN8" i="14" s="1"/>
  <c r="T8" i="15"/>
  <c r="AF8" i="10"/>
  <c r="AJ11" i="8" s="1"/>
  <c r="AL11" i="8" s="1"/>
  <c r="K87" i="8"/>
  <c r="O87" i="8" s="1"/>
  <c r="K53" i="8"/>
  <c r="O53" i="8" s="1"/>
  <c r="Z22" i="10"/>
  <c r="AB25" i="8" s="1"/>
  <c r="AD22" i="14"/>
  <c r="N22" i="15"/>
  <c r="AG14" i="10"/>
  <c r="AK17" i="8" s="1"/>
  <c r="U14" i="15"/>
  <c r="AM14" i="14"/>
  <c r="X14" i="10"/>
  <c r="L30" i="7"/>
  <c r="S24" i="10"/>
  <c r="H27" i="7" s="1"/>
  <c r="U18" i="15"/>
  <c r="AG18" i="10"/>
  <c r="AK21" i="8" s="1"/>
  <c r="AM18" i="14"/>
  <c r="K20" i="7"/>
  <c r="P19" i="3" s="1"/>
  <c r="O20" i="7"/>
  <c r="M19" i="7"/>
  <c r="Q16" i="14"/>
  <c r="J16" i="15"/>
  <c r="T16" i="10"/>
  <c r="I19" i="7" s="1"/>
  <c r="O19" i="7" s="1"/>
  <c r="AE30" i="14"/>
  <c r="O30" i="15"/>
  <c r="AA30" i="10"/>
  <c r="AC33" i="8" s="1"/>
  <c r="AK30" i="14"/>
  <c r="AN30" i="14" s="1"/>
  <c r="AE30" i="10"/>
  <c r="AI33" i="8" s="1"/>
  <c r="S30" i="15"/>
  <c r="K30" i="15"/>
  <c r="U30" i="10"/>
  <c r="J33" i="7" s="1"/>
  <c r="P33" i="7" s="1"/>
  <c r="R30" i="14"/>
  <c r="Q30" i="10"/>
  <c r="F33" i="7" s="1"/>
  <c r="N30" i="14"/>
  <c r="G30" i="15"/>
  <c r="T26" i="15"/>
  <c r="AL26" i="14"/>
  <c r="AF26" i="10"/>
  <c r="AJ29" i="8" s="1"/>
  <c r="J38" i="12"/>
  <c r="Q29" i="8" s="1"/>
  <c r="R29" i="8" s="1"/>
  <c r="W26" i="14"/>
  <c r="X26" i="14" s="1"/>
  <c r="T26" i="14" s="1"/>
  <c r="X26" i="10"/>
  <c r="C29" i="8"/>
  <c r="C29" i="6"/>
  <c r="C29" i="7"/>
  <c r="C28" i="3"/>
  <c r="M23" i="7"/>
  <c r="P10" i="15"/>
  <c r="AF10" i="14"/>
  <c r="AB10" i="10"/>
  <c r="AD13" i="8" s="1"/>
  <c r="I8" i="15"/>
  <c r="V8" i="15" s="1"/>
  <c r="G8" i="11" s="1"/>
  <c r="D8" i="11" s="1"/>
  <c r="O121" i="8"/>
  <c r="X121" i="8" s="1"/>
  <c r="S120" i="3" s="1"/>
  <c r="K113" i="8"/>
  <c r="O113" i="8" s="1"/>
  <c r="AL16" i="8"/>
  <c r="AD19" i="14"/>
  <c r="Z19" i="10"/>
  <c r="AB22" i="8" s="1"/>
  <c r="N19" i="15"/>
  <c r="N12" i="15"/>
  <c r="AD12" i="14"/>
  <c r="Z12" i="10"/>
  <c r="AB15" i="8" s="1"/>
  <c r="C15" i="7"/>
  <c r="L15" i="7" s="1"/>
  <c r="C14" i="3"/>
  <c r="C15" i="6"/>
  <c r="C15" i="8"/>
  <c r="L21" i="7"/>
  <c r="E12" i="15"/>
  <c r="I12" i="14"/>
  <c r="K12" i="14" s="1"/>
  <c r="I12" i="10"/>
  <c r="S15" i="6" s="1"/>
  <c r="K163" i="8"/>
  <c r="O163" i="8" s="1"/>
  <c r="O99" i="8"/>
  <c r="O85" i="8"/>
  <c r="E19" i="15"/>
  <c r="I19" i="14"/>
  <c r="I19" i="10"/>
  <c r="S22" i="6" s="1"/>
  <c r="AE19" i="14"/>
  <c r="AA19" i="10"/>
  <c r="AC22" i="8" s="1"/>
  <c r="O19" i="15"/>
  <c r="O10" i="15"/>
  <c r="AE10" i="14"/>
  <c r="AA10" i="10"/>
  <c r="AC13" i="8" s="1"/>
  <c r="AE13" i="8" s="1"/>
  <c r="AM13" i="8" s="1"/>
  <c r="F10" i="14"/>
  <c r="G10" i="14" s="1"/>
  <c r="G10" i="10"/>
  <c r="C10" i="15"/>
  <c r="P9" i="14"/>
  <c r="M9" i="14" s="1"/>
  <c r="O124" i="7"/>
  <c r="R7" i="14"/>
  <c r="K7" i="15"/>
  <c r="U7" i="10"/>
  <c r="J10" i="7" s="1"/>
  <c r="P10" i="7" s="1"/>
  <c r="AC5" i="10"/>
  <c r="AF8" i="8" s="1"/>
  <c r="AH8" i="8" s="1"/>
  <c r="Q5" i="15"/>
  <c r="AH5" i="14"/>
  <c r="AJ5" i="14" s="1"/>
  <c r="K4" i="10"/>
  <c r="N4" i="15"/>
  <c r="AD4" i="14"/>
  <c r="Z4" i="10"/>
  <c r="AB7" i="8" s="1"/>
  <c r="C7" i="7"/>
  <c r="C7" i="6"/>
  <c r="C6" i="3"/>
  <c r="C7" i="8"/>
  <c r="X140" i="8"/>
  <c r="S139" i="3" s="1"/>
  <c r="O80" i="8"/>
  <c r="X80" i="8" s="1"/>
  <c r="S79" i="3" s="1"/>
  <c r="T11" i="5"/>
  <c r="T36" i="4"/>
  <c r="P13" i="6"/>
  <c r="Q13" i="6" s="1"/>
  <c r="R13" i="6" s="1"/>
  <c r="T13" i="6"/>
  <c r="U13" i="6" s="1"/>
  <c r="V13" i="6" s="1"/>
  <c r="O13" i="6"/>
  <c r="B7" i="15"/>
  <c r="E7" i="14"/>
  <c r="G7" i="14" s="1"/>
  <c r="F7" i="10"/>
  <c r="L7" i="10"/>
  <c r="F7" i="15"/>
  <c r="J7" i="14"/>
  <c r="K7" i="14" s="1"/>
  <c r="L7" i="14" s="1"/>
  <c r="AC7" i="14"/>
  <c r="Y7" i="10"/>
  <c r="AA10" i="8" s="1"/>
  <c r="M7" i="15"/>
  <c r="N149" i="8"/>
  <c r="N93" i="8"/>
  <c r="T62" i="5"/>
  <c r="T12" i="5"/>
  <c r="T131" i="4"/>
  <c r="T107" i="4"/>
  <c r="X164" i="8"/>
  <c r="S163" i="3" s="1"/>
  <c r="O44" i="8"/>
  <c r="T78" i="5"/>
  <c r="H5" i="15"/>
  <c r="R5" i="10"/>
  <c r="G8" i="7" s="1"/>
  <c r="M8" i="7" s="1"/>
  <c r="O5" i="14"/>
  <c r="N5" i="10"/>
  <c r="Q5" i="14"/>
  <c r="J5" i="15"/>
  <c r="T5" i="10"/>
  <c r="I8" i="7" s="1"/>
  <c r="O8" i="7" s="1"/>
  <c r="K75" i="8"/>
  <c r="O75" i="8" s="1"/>
  <c r="K63" i="8"/>
  <c r="K59" i="8"/>
  <c r="N31" i="8"/>
  <c r="O31" i="8" s="1"/>
  <c r="T90" i="4"/>
  <c r="T13" i="4"/>
  <c r="N4" i="10"/>
  <c r="T52" i="5"/>
  <c r="H3" i="15"/>
  <c r="R3" i="10"/>
  <c r="G6" i="7" s="1"/>
  <c r="O3" i="14"/>
  <c r="W173" i="8"/>
  <c r="R131" i="8"/>
  <c r="X131" i="8" s="1"/>
  <c r="S130" i="3" s="1"/>
  <c r="H117" i="8"/>
  <c r="O117" i="8" s="1"/>
  <c r="R44" i="8"/>
  <c r="W29" i="8"/>
  <c r="O13" i="8"/>
  <c r="T110" i="4"/>
  <c r="T92" i="4"/>
  <c r="W6" i="10"/>
  <c r="W6" i="14"/>
  <c r="X6" i="14" s="1"/>
  <c r="T6" i="14" s="1"/>
  <c r="J9" i="12"/>
  <c r="Q9" i="8" s="1"/>
  <c r="R9" i="8" s="1"/>
  <c r="P3" i="10"/>
  <c r="K3" i="15"/>
  <c r="U3" i="10"/>
  <c r="J6" i="7" s="1"/>
  <c r="R3" i="14"/>
  <c r="C6" i="7"/>
  <c r="O141" i="7"/>
  <c r="L40" i="7"/>
  <c r="C6" i="6"/>
  <c r="L11" i="4" s="1"/>
  <c r="L42" i="7"/>
  <c r="C6" i="8"/>
  <c r="P109" i="7"/>
  <c r="O109" i="7"/>
  <c r="C5" i="3"/>
  <c r="L95" i="7"/>
  <c r="W50" i="8"/>
  <c r="T9" i="4"/>
  <c r="O73" i="8"/>
  <c r="X73" i="8" s="1"/>
  <c r="S72" i="3" s="1"/>
  <c r="W47" i="8"/>
  <c r="O37" i="8"/>
  <c r="T114" i="4"/>
  <c r="T77" i="4"/>
  <c r="T34" i="5"/>
  <c r="T10" i="6"/>
  <c r="U10" i="6" s="1"/>
  <c r="V10" i="6" s="1"/>
  <c r="P10" i="6"/>
  <c r="Q10" i="6" s="1"/>
  <c r="R10" i="6" s="1"/>
  <c r="O10" i="6"/>
  <c r="T45" i="4"/>
  <c r="T59" i="4"/>
  <c r="T129" i="4"/>
  <c r="P171" i="10"/>
  <c r="N170" i="14"/>
  <c r="G170" i="15"/>
  <c r="Q170" i="10"/>
  <c r="F173" i="7" s="1"/>
  <c r="L173" i="7" s="1"/>
  <c r="O169" i="14"/>
  <c r="H169" i="15"/>
  <c r="R169" i="10"/>
  <c r="G172" i="7" s="1"/>
  <c r="M172" i="7" s="1"/>
  <c r="K168" i="10"/>
  <c r="X166" i="10"/>
  <c r="AE163" i="14"/>
  <c r="O163" i="15"/>
  <c r="AA163" i="10"/>
  <c r="AC166" i="8" s="1"/>
  <c r="AE166" i="8" s="1"/>
  <c r="AM166" i="8" s="1"/>
  <c r="Q173" i="14"/>
  <c r="J173" i="15"/>
  <c r="T173" i="10"/>
  <c r="I176" i="7" s="1"/>
  <c r="O176" i="7" s="1"/>
  <c r="AC173" i="10"/>
  <c r="AF176" i="8" s="1"/>
  <c r="AH173" i="14"/>
  <c r="Q173" i="15"/>
  <c r="AD173" i="10"/>
  <c r="AG176" i="8" s="1"/>
  <c r="AI173" i="14"/>
  <c r="R173" i="15"/>
  <c r="AE173" i="8"/>
  <c r="X169" i="10"/>
  <c r="AE174" i="8"/>
  <c r="P171" i="7"/>
  <c r="AC172" i="14"/>
  <c r="AG172" i="14" s="1"/>
  <c r="M172" i="15"/>
  <c r="Y172" i="10"/>
  <c r="AA175" i="8" s="1"/>
  <c r="AA172" i="14"/>
  <c r="L172" i="15"/>
  <c r="C175" i="7"/>
  <c r="C175" i="8"/>
  <c r="C175" i="6"/>
  <c r="C174" i="3"/>
  <c r="N161" i="10"/>
  <c r="O161" i="14"/>
  <c r="R161" i="10"/>
  <c r="G164" i="7" s="1"/>
  <c r="M164" i="7" s="1"/>
  <c r="H161" i="15"/>
  <c r="O164" i="6"/>
  <c r="T164" i="6"/>
  <c r="U164" i="6" s="1"/>
  <c r="V164" i="6" s="1"/>
  <c r="P164" i="6"/>
  <c r="Q164" i="6" s="1"/>
  <c r="M176" i="7"/>
  <c r="AI171" i="14"/>
  <c r="R171" i="15"/>
  <c r="AD171" i="10"/>
  <c r="AG174" i="8" s="1"/>
  <c r="W170" i="10"/>
  <c r="W171" i="10"/>
  <c r="X170" i="10"/>
  <c r="AC169" i="14"/>
  <c r="M169" i="15"/>
  <c r="Y169" i="10"/>
  <c r="AA172" i="8" s="1"/>
  <c r="Q167" i="14"/>
  <c r="J167" i="15"/>
  <c r="T167" i="10"/>
  <c r="I170" i="7" s="1"/>
  <c r="O170" i="7" s="1"/>
  <c r="R166" i="14"/>
  <c r="U166" i="10"/>
  <c r="J169" i="7" s="1"/>
  <c r="P169" i="7" s="1"/>
  <c r="K166" i="15"/>
  <c r="P163" i="10"/>
  <c r="AM172" i="14"/>
  <c r="U172" i="15"/>
  <c r="AG172" i="10"/>
  <c r="AK175" i="8" s="1"/>
  <c r="AD172" i="10"/>
  <c r="AG175" i="8" s="1"/>
  <c r="AI172" i="14"/>
  <c r="R172" i="15"/>
  <c r="P172" i="10"/>
  <c r="F169" i="10"/>
  <c r="E169" i="14"/>
  <c r="B169" i="15"/>
  <c r="L169" i="15"/>
  <c r="AA169" i="14"/>
  <c r="O170" i="10"/>
  <c r="J173" i="14"/>
  <c r="F173" i="15"/>
  <c r="L173" i="10"/>
  <c r="O173" i="10"/>
  <c r="P173" i="10"/>
  <c r="I173" i="10"/>
  <c r="S176" i="6" s="1"/>
  <c r="I173" i="14"/>
  <c r="E173" i="15"/>
  <c r="N173" i="15"/>
  <c r="Z173" i="10"/>
  <c r="AB176" i="8" s="1"/>
  <c r="AE176" i="8" s="1"/>
  <c r="AD173" i="14"/>
  <c r="AG173" i="14" s="1"/>
  <c r="M173" i="7"/>
  <c r="M174" i="7"/>
  <c r="S170" i="10"/>
  <c r="H173" i="7" s="1"/>
  <c r="O172" i="7"/>
  <c r="M166" i="10"/>
  <c r="I172" i="14"/>
  <c r="I172" i="10"/>
  <c r="S175" i="6" s="1"/>
  <c r="E172" i="15"/>
  <c r="N172" i="10"/>
  <c r="P169" i="14"/>
  <c r="C172" i="15"/>
  <c r="G172" i="10"/>
  <c r="O175" i="7" s="1"/>
  <c r="F172" i="14"/>
  <c r="G172" i="14" s="1"/>
  <c r="J183" i="12"/>
  <c r="Q171" i="8" s="1"/>
  <c r="R171" i="8" s="1"/>
  <c r="W168" i="14"/>
  <c r="X168" i="14" s="1"/>
  <c r="T168" i="14" s="1"/>
  <c r="AA167" i="14"/>
  <c r="L167" i="15"/>
  <c r="K172" i="10"/>
  <c r="I170" i="15"/>
  <c r="AD168" i="10"/>
  <c r="AG171" i="8" s="1"/>
  <c r="AI168" i="14"/>
  <c r="R168" i="15"/>
  <c r="AH166" i="8"/>
  <c r="J174" i="6"/>
  <c r="K174" i="6"/>
  <c r="L174" i="6" s="1"/>
  <c r="M174" i="6" s="1"/>
  <c r="N170" i="10"/>
  <c r="T167" i="15"/>
  <c r="AF167" i="10"/>
  <c r="AJ170" i="8" s="1"/>
  <c r="AL167" i="14"/>
  <c r="W171" i="14"/>
  <c r="X171" i="14" s="1"/>
  <c r="T171" i="14" s="1"/>
  <c r="B171" i="15"/>
  <c r="F171" i="10"/>
  <c r="E171" i="14"/>
  <c r="X168" i="10"/>
  <c r="N166" i="15"/>
  <c r="Z166" i="10"/>
  <c r="AB169" i="8" s="1"/>
  <c r="AD166" i="14"/>
  <c r="O165" i="6"/>
  <c r="T165" i="6"/>
  <c r="U165" i="6" s="1"/>
  <c r="V165" i="6" s="1"/>
  <c r="P165" i="6"/>
  <c r="Q165" i="6" s="1"/>
  <c r="R165" i="6" s="1"/>
  <c r="O162" i="10"/>
  <c r="R162" i="14"/>
  <c r="K162" i="15"/>
  <c r="U162" i="10"/>
  <c r="J165" i="7" s="1"/>
  <c r="P165" i="7" s="1"/>
  <c r="X162" i="10"/>
  <c r="I161" i="15"/>
  <c r="W159" i="10"/>
  <c r="L167" i="7"/>
  <c r="O181" i="12"/>
  <c r="K169" i="6" s="1"/>
  <c r="L169" i="6" s="1"/>
  <c r="M169" i="6" s="1"/>
  <c r="AA164" i="14"/>
  <c r="L164" i="15"/>
  <c r="J169" i="6"/>
  <c r="N165" i="14"/>
  <c r="G165" i="15"/>
  <c r="Q165" i="10"/>
  <c r="F168" i="7" s="1"/>
  <c r="L168" i="7" s="1"/>
  <c r="M165" i="10"/>
  <c r="AH161" i="14"/>
  <c r="AJ161" i="14" s="1"/>
  <c r="Q161" i="15"/>
  <c r="AC161" i="10"/>
  <c r="AF164" i="8" s="1"/>
  <c r="AH164" i="8" s="1"/>
  <c r="AM161" i="14"/>
  <c r="AN161" i="14" s="1"/>
  <c r="AG161" i="10"/>
  <c r="AK164" i="8" s="1"/>
  <c r="U161" i="15"/>
  <c r="H154" i="14"/>
  <c r="D154" i="15"/>
  <c r="V154" i="15" s="1"/>
  <c r="G154" i="11" s="1"/>
  <c r="D154" i="11" s="1"/>
  <c r="H154" i="10"/>
  <c r="X157" i="6" s="1"/>
  <c r="Y157" i="6" s="1"/>
  <c r="Z157" i="6" s="1"/>
  <c r="AE163" i="8"/>
  <c r="M158" i="15"/>
  <c r="AC158" i="14"/>
  <c r="AG158" i="14" s="1"/>
  <c r="Y158" i="10"/>
  <c r="AA161" i="8" s="1"/>
  <c r="X164" i="6"/>
  <c r="Y164" i="6" s="1"/>
  <c r="W164" i="6"/>
  <c r="P155" i="10"/>
  <c r="F156" i="15"/>
  <c r="L156" i="10"/>
  <c r="J156" i="14"/>
  <c r="J158" i="14"/>
  <c r="K158" i="14" s="1"/>
  <c r="F158" i="15"/>
  <c r="L158" i="10"/>
  <c r="N158" i="14"/>
  <c r="G158" i="15"/>
  <c r="Q158" i="10"/>
  <c r="F161" i="7" s="1"/>
  <c r="L161" i="7" s="1"/>
  <c r="I155" i="10"/>
  <c r="S158" i="6" s="1"/>
  <c r="I155" i="14"/>
  <c r="E155" i="15"/>
  <c r="AE155" i="14"/>
  <c r="O155" i="15"/>
  <c r="AA155" i="10"/>
  <c r="AC158" i="8" s="1"/>
  <c r="Q160" i="10"/>
  <c r="F163" i="7" s="1"/>
  <c r="L163" i="7" s="1"/>
  <c r="N160" i="14"/>
  <c r="G160" i="15"/>
  <c r="AI160" i="14"/>
  <c r="AJ160" i="14" s="1"/>
  <c r="R160" i="15"/>
  <c r="AD160" i="10"/>
  <c r="AG163" i="8" s="1"/>
  <c r="AH163" i="8" s="1"/>
  <c r="E156" i="15"/>
  <c r="I156" i="10"/>
  <c r="S159" i="6" s="1"/>
  <c r="I156" i="14"/>
  <c r="AG162" i="14"/>
  <c r="AN156" i="14"/>
  <c r="AH158" i="8"/>
  <c r="P154" i="14"/>
  <c r="M154" i="14" s="1"/>
  <c r="W151" i="14"/>
  <c r="X151" i="14" s="1"/>
  <c r="T151" i="14" s="1"/>
  <c r="AD151" i="14"/>
  <c r="AG151" i="14" s="1"/>
  <c r="N151" i="15"/>
  <c r="Z151" i="10"/>
  <c r="AB154" i="8" s="1"/>
  <c r="AE154" i="8" s="1"/>
  <c r="P152" i="6"/>
  <c r="Q152" i="6" s="1"/>
  <c r="R152" i="6" s="1"/>
  <c r="T152" i="6"/>
  <c r="U152" i="6" s="1"/>
  <c r="V152" i="6" s="1"/>
  <c r="O152" i="6"/>
  <c r="I153" i="15"/>
  <c r="W152" i="10"/>
  <c r="O152" i="14"/>
  <c r="H152" i="15"/>
  <c r="R152" i="10"/>
  <c r="G155" i="7" s="1"/>
  <c r="M155" i="7" s="1"/>
  <c r="AE150" i="10"/>
  <c r="AI153" i="8" s="1"/>
  <c r="AL153" i="8" s="1"/>
  <c r="AK150" i="14"/>
  <c r="S150" i="15"/>
  <c r="N150" i="10"/>
  <c r="W157" i="10"/>
  <c r="S157" i="15"/>
  <c r="AE157" i="10"/>
  <c r="AI160" i="8" s="1"/>
  <c r="AK157" i="14"/>
  <c r="AF157" i="14"/>
  <c r="P157" i="15"/>
  <c r="AB157" i="10"/>
  <c r="AD160" i="8" s="1"/>
  <c r="C160" i="6"/>
  <c r="C160" i="8"/>
  <c r="C160" i="7"/>
  <c r="C159" i="3"/>
  <c r="W153" i="10"/>
  <c r="Y153" i="10"/>
  <c r="AA156" i="8" s="1"/>
  <c r="AC153" i="14"/>
  <c r="AG153" i="14" s="1"/>
  <c r="M153" i="15"/>
  <c r="X153" i="10"/>
  <c r="AA151" i="10"/>
  <c r="AC154" i="8" s="1"/>
  <c r="O151" i="15"/>
  <c r="AE151" i="14"/>
  <c r="O170" i="12"/>
  <c r="K154" i="6" s="1"/>
  <c r="L154" i="6" s="1"/>
  <c r="L158" i="14"/>
  <c r="O152" i="10"/>
  <c r="L149" i="10"/>
  <c r="J149" i="14"/>
  <c r="K149" i="14" s="1"/>
  <c r="L149" i="14" s="1"/>
  <c r="D149" i="14" s="1"/>
  <c r="F149" i="15"/>
  <c r="W145" i="10"/>
  <c r="AA151" i="14"/>
  <c r="L151" i="15"/>
  <c r="R146" i="14"/>
  <c r="K146" i="15"/>
  <c r="U146" i="10"/>
  <c r="J149" i="7" s="1"/>
  <c r="P149" i="7" s="1"/>
  <c r="J144" i="10"/>
  <c r="T144" i="15"/>
  <c r="AL144" i="14"/>
  <c r="AF144" i="10"/>
  <c r="AJ147" i="8" s="1"/>
  <c r="J159" i="12"/>
  <c r="W142" i="14"/>
  <c r="X142" i="14" s="1"/>
  <c r="T142" i="14" s="1"/>
  <c r="Q142" i="14"/>
  <c r="J142" i="15"/>
  <c r="T142" i="10"/>
  <c r="I145" i="7" s="1"/>
  <c r="O145" i="7" s="1"/>
  <c r="P140" i="10"/>
  <c r="AK138" i="14"/>
  <c r="AN138" i="14" s="1"/>
  <c r="AE138" i="10"/>
  <c r="AI141" i="8" s="1"/>
  <c r="AL141" i="8" s="1"/>
  <c r="S138" i="15"/>
  <c r="AK139" i="14"/>
  <c r="AN139" i="14" s="1"/>
  <c r="AE139" i="10"/>
  <c r="AI142" i="8" s="1"/>
  <c r="AL142" i="8" s="1"/>
  <c r="S139" i="15"/>
  <c r="L144" i="15"/>
  <c r="AA144" i="14"/>
  <c r="M140" i="15"/>
  <c r="Y140" i="10"/>
  <c r="AA143" i="8" s="1"/>
  <c r="AC140" i="14"/>
  <c r="AG140" i="14" s="1"/>
  <c r="R148" i="15"/>
  <c r="AD148" i="10"/>
  <c r="AG151" i="8" s="1"/>
  <c r="AI148" i="14"/>
  <c r="H148" i="15"/>
  <c r="R148" i="10"/>
  <c r="G151" i="7" s="1"/>
  <c r="O148" i="14"/>
  <c r="C151" i="6"/>
  <c r="C151" i="7"/>
  <c r="C151" i="8"/>
  <c r="C150" i="3"/>
  <c r="U144" i="10"/>
  <c r="J147" i="7" s="1"/>
  <c r="P147" i="7" s="1"/>
  <c r="R144" i="14"/>
  <c r="K144" i="15"/>
  <c r="J147" i="10"/>
  <c r="K147" i="10"/>
  <c r="J147" i="14"/>
  <c r="K147" i="14" s="1"/>
  <c r="F147" i="15"/>
  <c r="L147" i="10"/>
  <c r="AE140" i="10"/>
  <c r="AI143" i="8" s="1"/>
  <c r="AL143" i="8" s="1"/>
  <c r="AK140" i="14"/>
  <c r="AN140" i="14" s="1"/>
  <c r="S140" i="15"/>
  <c r="M139" i="7"/>
  <c r="W130" i="14"/>
  <c r="X130" i="14" s="1"/>
  <c r="T130" i="14" s="1"/>
  <c r="N10" i="13"/>
  <c r="Q133" i="8" s="1"/>
  <c r="R133" i="8" s="1"/>
  <c r="W128" i="10"/>
  <c r="AJ142" i="14"/>
  <c r="J132" i="10"/>
  <c r="O133" i="7"/>
  <c r="AC126" i="10"/>
  <c r="AF129" i="8" s="1"/>
  <c r="AH129" i="8" s="1"/>
  <c r="Q126" i="15"/>
  <c r="AH126" i="14"/>
  <c r="AJ126" i="14" s="1"/>
  <c r="P121" i="10"/>
  <c r="AN141" i="14"/>
  <c r="L135" i="14"/>
  <c r="D135" i="14" s="1"/>
  <c r="AA126" i="10"/>
  <c r="AC129" i="8" s="1"/>
  <c r="O126" i="15"/>
  <c r="AE126" i="14"/>
  <c r="C129" i="7"/>
  <c r="L129" i="7" s="1"/>
  <c r="C129" i="6"/>
  <c r="K129" i="6" s="1"/>
  <c r="L129" i="6" s="1"/>
  <c r="M129" i="6" s="1"/>
  <c r="C129" i="8"/>
  <c r="C128" i="3"/>
  <c r="I132" i="14"/>
  <c r="I132" i="10"/>
  <c r="S135" i="6" s="1"/>
  <c r="E132" i="15"/>
  <c r="C135" i="7"/>
  <c r="P135" i="7" s="1"/>
  <c r="C135" i="8"/>
  <c r="C135" i="6"/>
  <c r="K135" i="6" s="1"/>
  <c r="L135" i="6" s="1"/>
  <c r="M135" i="6" s="1"/>
  <c r="C134" i="3"/>
  <c r="G141" i="15"/>
  <c r="Q141" i="10"/>
  <c r="F144" i="7" s="1"/>
  <c r="L144" i="7" s="1"/>
  <c r="N141" i="14"/>
  <c r="O141" i="10"/>
  <c r="Q141" i="14"/>
  <c r="T141" i="10"/>
  <c r="I144" i="7" s="1"/>
  <c r="O144" i="7" s="1"/>
  <c r="J141" i="15"/>
  <c r="O151" i="12"/>
  <c r="I137" i="14"/>
  <c r="K137" i="14" s="1"/>
  <c r="L137" i="14" s="1"/>
  <c r="I137" i="10"/>
  <c r="S140" i="6" s="1"/>
  <c r="E137" i="15"/>
  <c r="J135" i="10"/>
  <c r="L135" i="15"/>
  <c r="AA135" i="14"/>
  <c r="J135" i="14"/>
  <c r="K135" i="14" s="1"/>
  <c r="F135" i="15"/>
  <c r="L135" i="10"/>
  <c r="U133" i="15"/>
  <c r="AM133" i="14"/>
  <c r="AG133" i="10"/>
  <c r="AK136" i="8" s="1"/>
  <c r="N133" i="10"/>
  <c r="AE133" i="8"/>
  <c r="D134" i="15"/>
  <c r="H134" i="14"/>
  <c r="H134" i="10"/>
  <c r="J131" i="10"/>
  <c r="AM131" i="14"/>
  <c r="U131" i="15"/>
  <c r="AG131" i="10"/>
  <c r="AK134" i="8" s="1"/>
  <c r="AL134" i="8" s="1"/>
  <c r="AI131" i="14"/>
  <c r="AD131" i="10"/>
  <c r="AG134" i="8" s="1"/>
  <c r="R131" i="15"/>
  <c r="I122" i="10"/>
  <c r="I122" i="14"/>
  <c r="K122" i="14" s="1"/>
  <c r="L122" i="14" s="1"/>
  <c r="D122" i="14" s="1"/>
  <c r="E122" i="15"/>
  <c r="C121" i="6"/>
  <c r="C121" i="7"/>
  <c r="C121" i="8"/>
  <c r="C120" i="3"/>
  <c r="S128" i="10"/>
  <c r="H131" i="7" s="1"/>
  <c r="M124" i="7"/>
  <c r="G133" i="14"/>
  <c r="L131" i="7"/>
  <c r="AF134" i="10"/>
  <c r="AJ137" i="8" s="1"/>
  <c r="AL134" i="14"/>
  <c r="T134" i="15"/>
  <c r="M134" i="15"/>
  <c r="AC134" i="14"/>
  <c r="AG134" i="14" s="1"/>
  <c r="Y134" i="10"/>
  <c r="AA137" i="8" s="1"/>
  <c r="AE134" i="14"/>
  <c r="AA134" i="10"/>
  <c r="AC137" i="8" s="1"/>
  <c r="O134" i="15"/>
  <c r="F4" i="13"/>
  <c r="E123" i="14"/>
  <c r="G123" i="14" s="1"/>
  <c r="D123" i="14" s="1"/>
  <c r="B123" i="15"/>
  <c r="F123" i="10"/>
  <c r="AN122" i="14"/>
  <c r="J117" i="14"/>
  <c r="K117" i="14" s="1"/>
  <c r="L117" i="14" s="1"/>
  <c r="F117" i="15"/>
  <c r="L117" i="10"/>
  <c r="V124" i="10"/>
  <c r="Y127" i="8"/>
  <c r="Z127" i="8" s="1"/>
  <c r="F127" i="6"/>
  <c r="G127" i="6"/>
  <c r="H127" i="6" s="1"/>
  <c r="B129" i="15"/>
  <c r="E129" i="14"/>
  <c r="F129" i="10"/>
  <c r="M124" i="10"/>
  <c r="W124" i="10"/>
  <c r="W129" i="14"/>
  <c r="X129" i="14" s="1"/>
  <c r="T129" i="14" s="1"/>
  <c r="N9" i="13"/>
  <c r="K129" i="10"/>
  <c r="O129" i="10"/>
  <c r="C132" i="7"/>
  <c r="C132" i="6"/>
  <c r="C132" i="8"/>
  <c r="C131" i="3"/>
  <c r="L128" i="7"/>
  <c r="AG123" i="14"/>
  <c r="L127" i="15"/>
  <c r="AA127" i="14"/>
  <c r="O127" i="15"/>
  <c r="AA127" i="10"/>
  <c r="AC130" i="8" s="1"/>
  <c r="AE127" i="14"/>
  <c r="AG127" i="14" s="1"/>
  <c r="I127" i="14"/>
  <c r="E127" i="15"/>
  <c r="I127" i="10"/>
  <c r="S130" i="6" s="1"/>
  <c r="M126" i="7"/>
  <c r="L124" i="7"/>
  <c r="S117" i="10"/>
  <c r="H120" i="7" s="1"/>
  <c r="P116" i="10"/>
  <c r="N116" i="15"/>
  <c r="Z116" i="10"/>
  <c r="AB119" i="8" s="1"/>
  <c r="AE119" i="8" s="1"/>
  <c r="AD116" i="14"/>
  <c r="W115" i="10"/>
  <c r="AE116" i="8"/>
  <c r="AM116" i="8"/>
  <c r="AN116" i="8" s="1"/>
  <c r="T115" i="3" s="1"/>
  <c r="I117" i="15"/>
  <c r="O138" i="12"/>
  <c r="E115" i="14"/>
  <c r="B115" i="15"/>
  <c r="F115" i="10"/>
  <c r="L120" i="10"/>
  <c r="J120" i="14"/>
  <c r="K120" i="14" s="1"/>
  <c r="F120" i="15"/>
  <c r="Z120" i="10"/>
  <c r="AB123" i="8" s="1"/>
  <c r="AD120" i="14"/>
  <c r="N120" i="15"/>
  <c r="AL120" i="14"/>
  <c r="AF120" i="10"/>
  <c r="AJ123" i="8" s="1"/>
  <c r="T120" i="15"/>
  <c r="P119" i="10"/>
  <c r="AC119" i="14"/>
  <c r="AG119" i="14" s="1"/>
  <c r="M119" i="15"/>
  <c r="Y119" i="10"/>
  <c r="AA122" i="8" s="1"/>
  <c r="AA110" i="10"/>
  <c r="AC113" i="8" s="1"/>
  <c r="AE110" i="14"/>
  <c r="O110" i="15"/>
  <c r="C113" i="7"/>
  <c r="O113" i="7" s="1"/>
  <c r="C113" i="8"/>
  <c r="C113" i="6"/>
  <c r="C112" i="3"/>
  <c r="L116" i="15"/>
  <c r="AA116" i="14"/>
  <c r="O143" i="12"/>
  <c r="K122" i="6" s="1"/>
  <c r="L122" i="6" s="1"/>
  <c r="M122" i="6" s="1"/>
  <c r="R115" i="14"/>
  <c r="K115" i="15"/>
  <c r="U115" i="10"/>
  <c r="J118" i="7" s="1"/>
  <c r="P118" i="7" s="1"/>
  <c r="AK106" i="14"/>
  <c r="AN106" i="14" s="1"/>
  <c r="AB106" i="14" s="1"/>
  <c r="Z106" i="14" s="1"/>
  <c r="S106" i="14" s="1"/>
  <c r="AE106" i="10"/>
  <c r="AI109" i="8" s="1"/>
  <c r="AL109" i="8" s="1"/>
  <c r="S106" i="15"/>
  <c r="P115" i="14"/>
  <c r="AL113" i="8"/>
  <c r="E114" i="14"/>
  <c r="B114" i="15"/>
  <c r="F114" i="10"/>
  <c r="O114" i="15"/>
  <c r="AA114" i="10"/>
  <c r="AC117" i="8" s="1"/>
  <c r="AE114" i="14"/>
  <c r="P114" i="15"/>
  <c r="AF114" i="14"/>
  <c r="AB114" i="10"/>
  <c r="AD117" i="8" s="1"/>
  <c r="AI114" i="14"/>
  <c r="AJ114" i="14" s="1"/>
  <c r="AD114" i="10"/>
  <c r="AG117" i="8" s="1"/>
  <c r="AH117" i="8" s="1"/>
  <c r="R114" i="15"/>
  <c r="J114" i="6"/>
  <c r="K114" i="6"/>
  <c r="L114" i="6" s="1"/>
  <c r="AC109" i="10"/>
  <c r="AF112" i="8" s="1"/>
  <c r="AH112" i="8" s="1"/>
  <c r="Q109" i="15"/>
  <c r="AH109" i="14"/>
  <c r="AJ109" i="14" s="1"/>
  <c r="J107" i="10"/>
  <c r="P106" i="14"/>
  <c r="M106" i="14" s="1"/>
  <c r="M105" i="10"/>
  <c r="M104" i="10"/>
  <c r="F105" i="6"/>
  <c r="G105" i="6"/>
  <c r="H105" i="6" s="1"/>
  <c r="F114" i="6"/>
  <c r="G114" i="6"/>
  <c r="H114" i="6" s="1"/>
  <c r="I114" i="6" s="1"/>
  <c r="AN109" i="14"/>
  <c r="K107" i="10"/>
  <c r="M109" i="10"/>
  <c r="H107" i="10"/>
  <c r="D107" i="15"/>
  <c r="H107" i="14"/>
  <c r="S105" i="10"/>
  <c r="H108" i="7" s="1"/>
  <c r="I103" i="10"/>
  <c r="S106" i="6" s="1"/>
  <c r="E103" i="15"/>
  <c r="I103" i="14"/>
  <c r="C105" i="3"/>
  <c r="C106" i="8"/>
  <c r="C106" i="7"/>
  <c r="M106" i="7" s="1"/>
  <c r="C106" i="6"/>
  <c r="P116" i="7"/>
  <c r="W109" i="14"/>
  <c r="X109" i="14" s="1"/>
  <c r="T109" i="14" s="1"/>
  <c r="U107" i="10"/>
  <c r="J110" i="7" s="1"/>
  <c r="P110" i="7" s="1"/>
  <c r="K107" i="15"/>
  <c r="R107" i="14"/>
  <c r="C104" i="15"/>
  <c r="G104" i="10"/>
  <c r="F104" i="14"/>
  <c r="J105" i="6"/>
  <c r="K105" i="6"/>
  <c r="L105" i="6" s="1"/>
  <c r="M105" i="6" s="1"/>
  <c r="P92" i="10"/>
  <c r="AK112" i="14"/>
  <c r="AN112" i="14" s="1"/>
  <c r="S112" i="15"/>
  <c r="AE112" i="10"/>
  <c r="AI115" i="8" s="1"/>
  <c r="AL115" i="8" s="1"/>
  <c r="Z112" i="10"/>
  <c r="AB115" i="8" s="1"/>
  <c r="N112" i="15"/>
  <c r="AD112" i="14"/>
  <c r="N112" i="14"/>
  <c r="G112" i="15"/>
  <c r="Q112" i="10"/>
  <c r="F115" i="7" s="1"/>
  <c r="L115" i="7" s="1"/>
  <c r="O111" i="10"/>
  <c r="AA111" i="10"/>
  <c r="AC114" i="8" s="1"/>
  <c r="O111" i="15"/>
  <c r="AE111" i="14"/>
  <c r="C114" i="7"/>
  <c r="C114" i="6"/>
  <c r="C114" i="8"/>
  <c r="C113" i="3"/>
  <c r="O108" i="10"/>
  <c r="F109" i="6"/>
  <c r="G109" i="6"/>
  <c r="H109" i="6" s="1"/>
  <c r="E104" i="15"/>
  <c r="I104" i="10"/>
  <c r="S107" i="6" s="1"/>
  <c r="I104" i="14"/>
  <c r="W104" i="14"/>
  <c r="X104" i="14" s="1"/>
  <c r="T104" i="14" s="1"/>
  <c r="AL117" i="8"/>
  <c r="AH108" i="14"/>
  <c r="AJ108" i="14" s="1"/>
  <c r="AC108" i="10"/>
  <c r="AF111" i="8" s="1"/>
  <c r="AH111" i="8" s="1"/>
  <c r="Q108" i="15"/>
  <c r="C111" i="6"/>
  <c r="C111" i="8"/>
  <c r="C111" i="7"/>
  <c r="C110" i="3"/>
  <c r="F101" i="10"/>
  <c r="B101" i="15"/>
  <c r="E101" i="14"/>
  <c r="M102" i="7"/>
  <c r="L98" i="10"/>
  <c r="J98" i="14"/>
  <c r="K98" i="14" s="1"/>
  <c r="F98" i="15"/>
  <c r="AA98" i="14"/>
  <c r="L98" i="15"/>
  <c r="AE100" i="8"/>
  <c r="AM100" i="8" s="1"/>
  <c r="C101" i="15"/>
  <c r="G101" i="10"/>
  <c r="F101" i="14"/>
  <c r="O99" i="10"/>
  <c r="D98" i="15"/>
  <c r="H98" i="10"/>
  <c r="H98" i="14"/>
  <c r="N95" i="15"/>
  <c r="AD95" i="14"/>
  <c r="Z95" i="10"/>
  <c r="AB98" i="8" s="1"/>
  <c r="O95" i="14"/>
  <c r="R95" i="10"/>
  <c r="G98" i="7" s="1"/>
  <c r="M98" i="7" s="1"/>
  <c r="H95" i="15"/>
  <c r="V95" i="15" s="1"/>
  <c r="G95" i="11" s="1"/>
  <c r="D95" i="11" s="1"/>
  <c r="S90" i="15"/>
  <c r="AK90" i="14"/>
  <c r="AN90" i="14" s="1"/>
  <c r="AE90" i="10"/>
  <c r="AI93" i="8" s="1"/>
  <c r="AL93" i="8" s="1"/>
  <c r="O85" i="15"/>
  <c r="AA85" i="10"/>
  <c r="AC88" i="8" s="1"/>
  <c r="AE88" i="8" s="1"/>
  <c r="AM88" i="8" s="1"/>
  <c r="AE85" i="14"/>
  <c r="AG85" i="14" s="1"/>
  <c r="AA85" i="14"/>
  <c r="L85" i="15"/>
  <c r="W80" i="10"/>
  <c r="AH101" i="14"/>
  <c r="AJ101" i="14" s="1"/>
  <c r="AC101" i="10"/>
  <c r="AF104" i="8" s="1"/>
  <c r="AH104" i="8" s="1"/>
  <c r="Q101" i="15"/>
  <c r="X101" i="10"/>
  <c r="J101" i="10"/>
  <c r="AK98" i="14"/>
  <c r="AN98" i="14" s="1"/>
  <c r="S98" i="15"/>
  <c r="AE98" i="10"/>
  <c r="AI101" i="8" s="1"/>
  <c r="AL101" i="8" s="1"/>
  <c r="M102" i="14"/>
  <c r="K102" i="6"/>
  <c r="L102" i="6" s="1"/>
  <c r="J102" i="6"/>
  <c r="AE96" i="14"/>
  <c r="AG96" i="14" s="1"/>
  <c r="O96" i="15"/>
  <c r="AA96" i="10"/>
  <c r="AC99" i="8" s="1"/>
  <c r="M95" i="7"/>
  <c r="P84" i="10"/>
  <c r="AN107" i="14"/>
  <c r="J109" i="6"/>
  <c r="D100" i="15"/>
  <c r="H100" i="10"/>
  <c r="H100" i="14"/>
  <c r="L100" i="14" s="1"/>
  <c r="AA100" i="14"/>
  <c r="L100" i="15"/>
  <c r="E100" i="14"/>
  <c r="F100" i="10"/>
  <c r="B100" i="15"/>
  <c r="C103" i="8"/>
  <c r="C103" i="7"/>
  <c r="L103" i="7" s="1"/>
  <c r="C103" i="6"/>
  <c r="C102" i="3"/>
  <c r="K94" i="10"/>
  <c r="D89" i="15"/>
  <c r="H89" i="14"/>
  <c r="L89" i="14" s="1"/>
  <c r="H89" i="10"/>
  <c r="P89" i="10"/>
  <c r="Q88" i="14"/>
  <c r="J88" i="15"/>
  <c r="T88" i="10"/>
  <c r="I91" i="7" s="1"/>
  <c r="O91" i="7" s="1"/>
  <c r="Q91" i="15"/>
  <c r="AH91" i="14"/>
  <c r="AJ91" i="14" s="1"/>
  <c r="AC91" i="10"/>
  <c r="AF94" i="8" s="1"/>
  <c r="AL91" i="14"/>
  <c r="AN91" i="14" s="1"/>
  <c r="T91" i="15"/>
  <c r="AF91" i="10"/>
  <c r="AJ94" i="8" s="1"/>
  <c r="AL94" i="8" s="1"/>
  <c r="N83" i="10"/>
  <c r="R83" i="14"/>
  <c r="U83" i="10"/>
  <c r="J86" i="7" s="1"/>
  <c r="P86" i="7" s="1"/>
  <c r="K83" i="15"/>
  <c r="O78" i="14"/>
  <c r="M78" i="14" s="1"/>
  <c r="R78" i="10"/>
  <c r="G81" i="7" s="1"/>
  <c r="H78" i="15"/>
  <c r="V78" i="15" s="1"/>
  <c r="G78" i="11" s="1"/>
  <c r="D78" i="11" s="1"/>
  <c r="X75" i="10"/>
  <c r="AE99" i="8"/>
  <c r="F93" i="14"/>
  <c r="G93" i="14" s="1"/>
  <c r="C93" i="15"/>
  <c r="G93" i="10"/>
  <c r="R91" i="15"/>
  <c r="AI91" i="14"/>
  <c r="AD91" i="10"/>
  <c r="AG94" i="8" s="1"/>
  <c r="J91" i="10"/>
  <c r="AE89" i="14"/>
  <c r="O89" i="15"/>
  <c r="AA89" i="10"/>
  <c r="AC92" i="8" s="1"/>
  <c r="AE92" i="8" s="1"/>
  <c r="F88" i="10"/>
  <c r="E88" i="14"/>
  <c r="B88" i="15"/>
  <c r="F78" i="14"/>
  <c r="G78" i="14" s="1"/>
  <c r="D78" i="14" s="1"/>
  <c r="G78" i="10"/>
  <c r="L81" i="7" s="1"/>
  <c r="C78" i="15"/>
  <c r="C79" i="8"/>
  <c r="C79" i="7"/>
  <c r="M79" i="7" s="1"/>
  <c r="C78" i="3"/>
  <c r="C79" i="6"/>
  <c r="G97" i="14"/>
  <c r="T98" i="6"/>
  <c r="U98" i="6" s="1"/>
  <c r="V98" i="6" s="1"/>
  <c r="S98" i="6"/>
  <c r="K94" i="14"/>
  <c r="D87" i="14"/>
  <c r="S81" i="15"/>
  <c r="AE81" i="10"/>
  <c r="AI84" i="8" s="1"/>
  <c r="AL84" i="8" s="1"/>
  <c r="AK81" i="14"/>
  <c r="AN81" i="14" s="1"/>
  <c r="O83" i="7"/>
  <c r="J83" i="6"/>
  <c r="K83" i="6"/>
  <c r="L83" i="6" s="1"/>
  <c r="M79" i="10"/>
  <c r="F74" i="15"/>
  <c r="J74" i="14"/>
  <c r="L74" i="10"/>
  <c r="AE67" i="8"/>
  <c r="M82" i="10"/>
  <c r="N82" i="10"/>
  <c r="I80" i="15"/>
  <c r="AH88" i="8"/>
  <c r="P80" i="14"/>
  <c r="M80" i="14" s="1"/>
  <c r="Q79" i="14"/>
  <c r="T79" i="10"/>
  <c r="I82" i="7" s="1"/>
  <c r="O82" i="7" s="1"/>
  <c r="J79" i="15"/>
  <c r="J68" i="14"/>
  <c r="K68" i="14" s="1"/>
  <c r="L68" i="10"/>
  <c r="F68" i="15"/>
  <c r="K90" i="6"/>
  <c r="L90" i="6" s="1"/>
  <c r="M90" i="6" s="1"/>
  <c r="J90" i="6"/>
  <c r="AL85" i="8"/>
  <c r="Q86" i="10"/>
  <c r="F89" i="7" s="1"/>
  <c r="L89" i="7" s="1"/>
  <c r="N86" i="14"/>
  <c r="G86" i="15"/>
  <c r="O116" i="12"/>
  <c r="K86" i="10"/>
  <c r="P81" i="15"/>
  <c r="AB81" i="10"/>
  <c r="AD84" i="8" s="1"/>
  <c r="AF81" i="14"/>
  <c r="J81" i="10"/>
  <c r="AI81" i="14"/>
  <c r="AD81" i="10"/>
  <c r="AG84" i="8" s="1"/>
  <c r="R81" i="15"/>
  <c r="L83" i="7"/>
  <c r="V90" i="15"/>
  <c r="G90" i="11" s="1"/>
  <c r="D90" i="11" s="1"/>
  <c r="F87" i="6"/>
  <c r="G87" i="6"/>
  <c r="H87" i="6" s="1"/>
  <c r="L85" i="7"/>
  <c r="AH90" i="8"/>
  <c r="E74" i="14"/>
  <c r="G74" i="14" s="1"/>
  <c r="B74" i="15"/>
  <c r="F74" i="10"/>
  <c r="AH78" i="8"/>
  <c r="AL77" i="8"/>
  <c r="S74" i="10"/>
  <c r="H77" i="7" s="1"/>
  <c r="P77" i="6"/>
  <c r="Q77" i="6" s="1"/>
  <c r="O77" i="6"/>
  <c r="T77" i="6"/>
  <c r="U77" i="6" s="1"/>
  <c r="V77" i="6" s="1"/>
  <c r="K73" i="14"/>
  <c r="AD69" i="14"/>
  <c r="N69" i="15"/>
  <c r="Z69" i="10"/>
  <c r="AB72" i="8" s="1"/>
  <c r="S66" i="10"/>
  <c r="H69" i="7" s="1"/>
  <c r="W73" i="14"/>
  <c r="X73" i="14" s="1"/>
  <c r="T73" i="14" s="1"/>
  <c r="D77" i="15"/>
  <c r="H77" i="14"/>
  <c r="H77" i="10"/>
  <c r="J73" i="15"/>
  <c r="Q73" i="14"/>
  <c r="T73" i="10"/>
  <c r="I76" i="7" s="1"/>
  <c r="O76" i="7" s="1"/>
  <c r="W75" i="6"/>
  <c r="X75" i="6"/>
  <c r="Y75" i="6" s="1"/>
  <c r="J66" i="10"/>
  <c r="C69" i="8"/>
  <c r="C69" i="7"/>
  <c r="L69" i="7" s="1"/>
  <c r="C69" i="6"/>
  <c r="C68" i="3"/>
  <c r="AL63" i="14"/>
  <c r="AN63" i="14" s="1"/>
  <c r="AB63" i="14" s="1"/>
  <c r="Z63" i="14" s="1"/>
  <c r="S63" i="14" s="1"/>
  <c r="AF63" i="10"/>
  <c r="AJ66" i="8" s="1"/>
  <c r="AL66" i="8" s="1"/>
  <c r="AM66" i="8" s="1"/>
  <c r="T63" i="15"/>
  <c r="H49" i="14"/>
  <c r="L49" i="14" s="1"/>
  <c r="D49" i="14" s="1"/>
  <c r="D49" i="15"/>
  <c r="V49" i="15" s="1"/>
  <c r="G49" i="11" s="1"/>
  <c r="D49" i="11" s="1"/>
  <c r="H49" i="10"/>
  <c r="Z73" i="10"/>
  <c r="AB76" i="8" s="1"/>
  <c r="N73" i="15"/>
  <c r="AD73" i="14"/>
  <c r="AI73" i="14"/>
  <c r="AD73" i="10"/>
  <c r="AG76" i="8" s="1"/>
  <c r="R73" i="15"/>
  <c r="V75" i="10"/>
  <c r="Y78" i="8"/>
  <c r="Z78" i="8" s="1"/>
  <c r="O77" i="15"/>
  <c r="AA77" i="10"/>
  <c r="AC80" i="8" s="1"/>
  <c r="AE77" i="14"/>
  <c r="J77" i="10"/>
  <c r="U77" i="10"/>
  <c r="J80" i="7" s="1"/>
  <c r="P80" i="7" s="1"/>
  <c r="R77" i="14"/>
  <c r="K77" i="15"/>
  <c r="T70" i="10"/>
  <c r="I73" i="7" s="1"/>
  <c r="O73" i="7" s="1"/>
  <c r="Q70" i="14"/>
  <c r="J70" i="15"/>
  <c r="AN69" i="14"/>
  <c r="S70" i="10"/>
  <c r="H73" i="7" s="1"/>
  <c r="P67" i="7"/>
  <c r="N62" i="10"/>
  <c r="J59" i="10"/>
  <c r="P57" i="10"/>
  <c r="J57" i="10"/>
  <c r="C60" i="8"/>
  <c r="C60" i="7"/>
  <c r="L60" i="7" s="1"/>
  <c r="C59" i="3"/>
  <c r="C60" i="6"/>
  <c r="AM55" i="14"/>
  <c r="AN55" i="14" s="1"/>
  <c r="AG55" i="10"/>
  <c r="AK58" i="8" s="1"/>
  <c r="AL58" i="8" s="1"/>
  <c r="U55" i="15"/>
  <c r="C56" i="8"/>
  <c r="C56" i="6"/>
  <c r="C55" i="3"/>
  <c r="C56" i="7"/>
  <c r="L56" i="7" s="1"/>
  <c r="J41" i="14"/>
  <c r="K41" i="14" s="1"/>
  <c r="F41" i="15"/>
  <c r="L41" i="10"/>
  <c r="W29" i="10"/>
  <c r="AH70" i="8"/>
  <c r="AC65" i="14"/>
  <c r="AG65" i="14" s="1"/>
  <c r="Y65" i="10"/>
  <c r="AA68" i="8" s="1"/>
  <c r="M65" i="15"/>
  <c r="I60" i="10"/>
  <c r="S63" i="6" s="1"/>
  <c r="E60" i="15"/>
  <c r="I60" i="14"/>
  <c r="P67" i="10"/>
  <c r="G67" i="15"/>
  <c r="Q67" i="10"/>
  <c r="F70" i="7" s="1"/>
  <c r="L70" i="7" s="1"/>
  <c r="N67" i="14"/>
  <c r="G66" i="14"/>
  <c r="H61" i="15"/>
  <c r="R61" i="10"/>
  <c r="G64" i="7" s="1"/>
  <c r="M64" i="7" s="1"/>
  <c r="O61" i="14"/>
  <c r="K61" i="10"/>
  <c r="P53" i="15"/>
  <c r="AB53" i="10"/>
  <c r="AD56" i="8" s="1"/>
  <c r="AF53" i="14"/>
  <c r="AC41" i="10"/>
  <c r="AF44" i="8" s="1"/>
  <c r="AH44" i="8" s="1"/>
  <c r="AH41" i="14"/>
  <c r="AJ41" i="14" s="1"/>
  <c r="Q41" i="15"/>
  <c r="AE31" i="10"/>
  <c r="AI34" i="8" s="1"/>
  <c r="AL34" i="8" s="1"/>
  <c r="AM34" i="8" s="1"/>
  <c r="AK31" i="14"/>
  <c r="AN31" i="14" s="1"/>
  <c r="AB31" i="14" s="1"/>
  <c r="Z31" i="14" s="1"/>
  <c r="S31" i="14" s="1"/>
  <c r="S31" i="15"/>
  <c r="AK23" i="14"/>
  <c r="AN23" i="14" s="1"/>
  <c r="AB23" i="14" s="1"/>
  <c r="Z23" i="14" s="1"/>
  <c r="AE23" i="10"/>
  <c r="AI26" i="8" s="1"/>
  <c r="AL26" i="8" s="1"/>
  <c r="S23" i="15"/>
  <c r="G72" i="14"/>
  <c r="AD60" i="10"/>
  <c r="AG63" i="8" s="1"/>
  <c r="R60" i="15"/>
  <c r="AI60" i="14"/>
  <c r="J86" i="12"/>
  <c r="Q63" i="8" s="1"/>
  <c r="R63" i="8" s="1"/>
  <c r="W60" i="14"/>
  <c r="X60" i="14" s="1"/>
  <c r="T60" i="14" s="1"/>
  <c r="Q60" i="14"/>
  <c r="J60" i="15"/>
  <c r="T60" i="10"/>
  <c r="I63" i="7" s="1"/>
  <c r="O63" i="7" s="1"/>
  <c r="C71" i="15"/>
  <c r="G71" i="10"/>
  <c r="F71" i="14"/>
  <c r="G71" i="14" s="1"/>
  <c r="O104" i="12"/>
  <c r="K75" i="6" s="1"/>
  <c r="L75" i="6" s="1"/>
  <c r="M75" i="6" s="1"/>
  <c r="R71" i="15"/>
  <c r="AD71" i="10"/>
  <c r="AG74" i="8" s="1"/>
  <c r="AI71" i="14"/>
  <c r="AL71" i="14"/>
  <c r="AF71" i="10"/>
  <c r="AJ74" i="8" s="1"/>
  <c r="T71" i="15"/>
  <c r="W66" i="6"/>
  <c r="X66" i="6"/>
  <c r="Y66" i="6" s="1"/>
  <c r="R59" i="10"/>
  <c r="G62" i="7" s="1"/>
  <c r="M62" i="7" s="1"/>
  <c r="O59" i="14"/>
  <c r="H59" i="15"/>
  <c r="K59" i="10"/>
  <c r="AF59" i="14"/>
  <c r="P59" i="15"/>
  <c r="AB59" i="10"/>
  <c r="AD62" i="8" s="1"/>
  <c r="L57" i="7"/>
  <c r="H41" i="10"/>
  <c r="H41" i="14"/>
  <c r="D41" i="15"/>
  <c r="E65" i="14"/>
  <c r="B65" i="15"/>
  <c r="F65" i="10"/>
  <c r="J65" i="15"/>
  <c r="T65" i="10"/>
  <c r="I68" i="7" s="1"/>
  <c r="Q65" i="14"/>
  <c r="I65" i="10"/>
  <c r="S68" i="6" s="1"/>
  <c r="I65" i="14"/>
  <c r="E65" i="15"/>
  <c r="AI65" i="14"/>
  <c r="R65" i="15"/>
  <c r="AD65" i="10"/>
  <c r="AG68" i="8" s="1"/>
  <c r="AC60" i="10"/>
  <c r="AF63" i="8" s="1"/>
  <c r="AH60" i="14"/>
  <c r="Q60" i="15"/>
  <c r="AN70" i="14"/>
  <c r="P62" i="14"/>
  <c r="AJ59" i="14"/>
  <c r="E51" i="15"/>
  <c r="I51" i="10"/>
  <c r="S54" i="6" s="1"/>
  <c r="I51" i="14"/>
  <c r="L50" i="10"/>
  <c r="F50" i="15"/>
  <c r="J50" i="14"/>
  <c r="K50" i="14" s="1"/>
  <c r="L50" i="14" s="1"/>
  <c r="D50" i="14" s="1"/>
  <c r="W50" i="14"/>
  <c r="X50" i="14" s="1"/>
  <c r="T50" i="14" s="1"/>
  <c r="J75" i="12"/>
  <c r="Q53" i="8" s="1"/>
  <c r="R53" i="8" s="1"/>
  <c r="AA50" i="14"/>
  <c r="L50" i="15"/>
  <c r="AE44" i="14"/>
  <c r="O44" i="15"/>
  <c r="AA44" i="10"/>
  <c r="AC47" i="8" s="1"/>
  <c r="AE47" i="8" s="1"/>
  <c r="R35" i="14"/>
  <c r="K35" i="15"/>
  <c r="U35" i="10"/>
  <c r="J38" i="7" s="1"/>
  <c r="R24" i="14"/>
  <c r="K24" i="15"/>
  <c r="U24" i="10"/>
  <c r="J27" i="7" s="1"/>
  <c r="P27" i="7" s="1"/>
  <c r="D21" i="15"/>
  <c r="H21" i="14"/>
  <c r="L21" i="14" s="1"/>
  <c r="H21" i="10"/>
  <c r="X24" i="6" s="1"/>
  <c r="Y24" i="6" s="1"/>
  <c r="Z24" i="6" s="1"/>
  <c r="N17" i="10"/>
  <c r="AC58" i="14"/>
  <c r="M58" i="15"/>
  <c r="Y58" i="10"/>
  <c r="AA61" i="8" s="1"/>
  <c r="AA58" i="14"/>
  <c r="L58" i="15"/>
  <c r="X57" i="6"/>
  <c r="Y57" i="6" s="1"/>
  <c r="W57" i="6"/>
  <c r="T46" i="10"/>
  <c r="I49" i="7" s="1"/>
  <c r="O49" i="7" s="1"/>
  <c r="J46" i="15"/>
  <c r="Q46" i="14"/>
  <c r="D44" i="15"/>
  <c r="H44" i="14"/>
  <c r="L44" i="14" s="1"/>
  <c r="H44" i="10"/>
  <c r="M42" i="15"/>
  <c r="AC42" i="14"/>
  <c r="AG42" i="14" s="1"/>
  <c r="Y42" i="10"/>
  <c r="AA45" i="8" s="1"/>
  <c r="O51" i="14"/>
  <c r="H51" i="15"/>
  <c r="R51" i="10"/>
  <c r="G54" i="7" s="1"/>
  <c r="M54" i="7" s="1"/>
  <c r="F52" i="6"/>
  <c r="G52" i="6"/>
  <c r="H52" i="6" s="1"/>
  <c r="K48" i="10"/>
  <c r="I43" i="10"/>
  <c r="S46" i="6" s="1"/>
  <c r="E43" i="15"/>
  <c r="V43" i="15" s="1"/>
  <c r="G43" i="11" s="1"/>
  <c r="D43" i="11" s="1"/>
  <c r="I43" i="14"/>
  <c r="Q43" i="14"/>
  <c r="J43" i="15"/>
  <c r="X42" i="10"/>
  <c r="H38" i="10"/>
  <c r="D38" i="15"/>
  <c r="H38" i="14"/>
  <c r="AF35" i="10"/>
  <c r="AJ38" i="8" s="1"/>
  <c r="T35" i="15"/>
  <c r="AL35" i="14"/>
  <c r="X21" i="10"/>
  <c r="K55" i="14"/>
  <c r="L55" i="14" s="1"/>
  <c r="D55" i="14" s="1"/>
  <c r="Q52" i="15"/>
  <c r="AC52" i="10"/>
  <c r="AF55" i="8" s="1"/>
  <c r="AH55" i="8" s="1"/>
  <c r="AH52" i="14"/>
  <c r="AJ52" i="14" s="1"/>
  <c r="J52" i="10"/>
  <c r="AA52" i="14"/>
  <c r="L52" i="15"/>
  <c r="J48" i="15"/>
  <c r="T48" i="10"/>
  <c r="I51" i="7" s="1"/>
  <c r="O51" i="7" s="1"/>
  <c r="Q48" i="14"/>
  <c r="J46" i="10"/>
  <c r="AH65" i="8"/>
  <c r="B52" i="15"/>
  <c r="F52" i="10"/>
  <c r="E52" i="14"/>
  <c r="AL46" i="8"/>
  <c r="G42" i="10"/>
  <c r="P45" i="6" s="1"/>
  <c r="Q45" i="6" s="1"/>
  <c r="F42" i="14"/>
  <c r="G42" i="14" s="1"/>
  <c r="C42" i="15"/>
  <c r="K42" i="10"/>
  <c r="L35" i="10"/>
  <c r="J35" i="14"/>
  <c r="K35" i="14" s="1"/>
  <c r="L35" i="14" s="1"/>
  <c r="D35" i="14" s="1"/>
  <c r="F35" i="15"/>
  <c r="N33" i="15"/>
  <c r="AD33" i="14"/>
  <c r="Z33" i="10"/>
  <c r="AB36" i="8" s="1"/>
  <c r="Q33" i="14"/>
  <c r="J33" i="15"/>
  <c r="T33" i="10"/>
  <c r="I36" i="7" s="1"/>
  <c r="O36" i="7" s="1"/>
  <c r="J56" i="15"/>
  <c r="Q56" i="14"/>
  <c r="T56" i="10"/>
  <c r="I59" i="7" s="1"/>
  <c r="O59" i="7" s="1"/>
  <c r="Y56" i="10"/>
  <c r="AA59" i="8" s="1"/>
  <c r="M56" i="15"/>
  <c r="AC56" i="14"/>
  <c r="AG56" i="14" s="1"/>
  <c r="O56" i="10"/>
  <c r="N56" i="15"/>
  <c r="Z56" i="10"/>
  <c r="AB59" i="8" s="1"/>
  <c r="AD56" i="14"/>
  <c r="P48" i="10"/>
  <c r="O46" i="10"/>
  <c r="J51" i="15"/>
  <c r="T51" i="10"/>
  <c r="I54" i="7" s="1"/>
  <c r="O54" i="7" s="1"/>
  <c r="Q51" i="14"/>
  <c r="O77" i="12"/>
  <c r="N51" i="10"/>
  <c r="N46" i="10"/>
  <c r="G43" i="14"/>
  <c r="I38" i="10"/>
  <c r="S41" i="6" s="1"/>
  <c r="I38" i="14"/>
  <c r="E38" i="15"/>
  <c r="AI38" i="14"/>
  <c r="R38" i="15"/>
  <c r="AD38" i="10"/>
  <c r="AG41" i="8" s="1"/>
  <c r="J32" i="14"/>
  <c r="K32" i="14" s="1"/>
  <c r="F32" i="15"/>
  <c r="L32" i="10"/>
  <c r="M32" i="10"/>
  <c r="R34" i="10"/>
  <c r="G37" i="7" s="1"/>
  <c r="H34" i="15"/>
  <c r="O34" i="14"/>
  <c r="P33" i="14"/>
  <c r="R28" i="15"/>
  <c r="AD28" i="10"/>
  <c r="AG31" i="8" s="1"/>
  <c r="AI28" i="14"/>
  <c r="AE13" i="14"/>
  <c r="AG13" i="14" s="1"/>
  <c r="AA13" i="10"/>
  <c r="AC16" i="8" s="1"/>
  <c r="AE16" i="8" s="1"/>
  <c r="AM16" i="8" s="1"/>
  <c r="O13" i="15"/>
  <c r="G34" i="10"/>
  <c r="F34" i="14"/>
  <c r="G34" i="14" s="1"/>
  <c r="C34" i="15"/>
  <c r="AB34" i="10"/>
  <c r="AD37" i="8" s="1"/>
  <c r="AF34" i="14"/>
  <c r="P34" i="15"/>
  <c r="N27" i="15"/>
  <c r="Z27" i="10"/>
  <c r="AB30" i="8" s="1"/>
  <c r="AD27" i="14"/>
  <c r="R27" i="14"/>
  <c r="U27" i="10"/>
  <c r="J30" i="7" s="1"/>
  <c r="P30" i="7" s="1"/>
  <c r="K27" i="15"/>
  <c r="AM27" i="14"/>
  <c r="U27" i="15"/>
  <c r="AG27" i="10"/>
  <c r="AK30" i="8" s="1"/>
  <c r="W28" i="10"/>
  <c r="I28" i="14"/>
  <c r="E28" i="15"/>
  <c r="I28" i="10"/>
  <c r="S31" i="6" s="1"/>
  <c r="AE27" i="8"/>
  <c r="M42" i="7"/>
  <c r="M39" i="7"/>
  <c r="Q32" i="10"/>
  <c r="F35" i="7" s="1"/>
  <c r="L35" i="7" s="1"/>
  <c r="N32" i="14"/>
  <c r="M32" i="14" s="1"/>
  <c r="G32" i="15"/>
  <c r="M28" i="10"/>
  <c r="H25" i="10"/>
  <c r="H25" i="14"/>
  <c r="L25" i="14" s="1"/>
  <c r="D25" i="15"/>
  <c r="J25" i="14"/>
  <c r="K25" i="14" s="1"/>
  <c r="F25" i="15"/>
  <c r="L25" i="10"/>
  <c r="H40" i="14"/>
  <c r="L40" i="14" s="1"/>
  <c r="D40" i="15"/>
  <c r="H40" i="10"/>
  <c r="Q40" i="15"/>
  <c r="AC40" i="10"/>
  <c r="AF43" i="8" s="1"/>
  <c r="AH43" i="8" s="1"/>
  <c r="AH40" i="14"/>
  <c r="AJ40" i="14" s="1"/>
  <c r="G40" i="10"/>
  <c r="F40" i="14"/>
  <c r="G40" i="14" s="1"/>
  <c r="C40" i="15"/>
  <c r="C42" i="3"/>
  <c r="C43" i="8"/>
  <c r="C43" i="7"/>
  <c r="C43" i="6"/>
  <c r="AL24" i="8"/>
  <c r="O22" i="15"/>
  <c r="AA22" i="10"/>
  <c r="AC25" i="8" s="1"/>
  <c r="AE22" i="14"/>
  <c r="AC22" i="10"/>
  <c r="AF25" i="8" s="1"/>
  <c r="AH25" i="8" s="1"/>
  <c r="Q22" i="15"/>
  <c r="AH22" i="14"/>
  <c r="AJ22" i="14" s="1"/>
  <c r="AL22" i="14"/>
  <c r="T22" i="15"/>
  <c r="AF22" i="10"/>
  <c r="AJ25" i="8" s="1"/>
  <c r="M18" i="15"/>
  <c r="Y18" i="10"/>
  <c r="AA21" i="8" s="1"/>
  <c r="AC18" i="14"/>
  <c r="AG18" i="14" s="1"/>
  <c r="AE20" i="8"/>
  <c r="P31" i="6"/>
  <c r="Q31" i="6" s="1"/>
  <c r="O31" i="6"/>
  <c r="J24" i="6"/>
  <c r="K24" i="6"/>
  <c r="L24" i="6" s="1"/>
  <c r="H11" i="10"/>
  <c r="X14" i="6" s="1"/>
  <c r="Y14" i="6" s="1"/>
  <c r="Z14" i="6" s="1"/>
  <c r="D11" i="15"/>
  <c r="H11" i="14"/>
  <c r="L11" i="14" s="1"/>
  <c r="D11" i="14" s="1"/>
  <c r="J8" i="10"/>
  <c r="C11" i="7"/>
  <c r="C11" i="6"/>
  <c r="C10" i="3"/>
  <c r="C11" i="8"/>
  <c r="R11" i="4" s="1"/>
  <c r="K153" i="8"/>
  <c r="O153" i="8" s="1"/>
  <c r="M26" i="7"/>
  <c r="I18" i="14"/>
  <c r="I18" i="10"/>
  <c r="S21" i="6" s="1"/>
  <c r="E18" i="15"/>
  <c r="J14" i="15"/>
  <c r="Q14" i="14"/>
  <c r="T14" i="10"/>
  <c r="I17" i="7" s="1"/>
  <c r="O17" i="7" s="1"/>
  <c r="H14" i="10"/>
  <c r="D14" i="15"/>
  <c r="H14" i="14"/>
  <c r="AL14" i="14"/>
  <c r="T14" i="15"/>
  <c r="AF14" i="10"/>
  <c r="AJ17" i="8" s="1"/>
  <c r="M16" i="7"/>
  <c r="I24" i="15"/>
  <c r="O30" i="6"/>
  <c r="T30" i="6"/>
  <c r="U30" i="6" s="1"/>
  <c r="V30" i="6" s="1"/>
  <c r="P30" i="6"/>
  <c r="Q30" i="6" s="1"/>
  <c r="AL18" i="14"/>
  <c r="T18" i="15"/>
  <c r="AF18" i="10"/>
  <c r="AJ21" i="8" s="1"/>
  <c r="P16" i="15"/>
  <c r="AF16" i="14"/>
  <c r="AB16" i="10"/>
  <c r="AD19" i="8" s="1"/>
  <c r="E30" i="14"/>
  <c r="F30" i="10"/>
  <c r="B30" i="15"/>
  <c r="J43" i="12"/>
  <c r="Q33" i="8" s="1"/>
  <c r="R33" i="8" s="1"/>
  <c r="W30" i="14"/>
  <c r="X30" i="14" s="1"/>
  <c r="T30" i="14" s="1"/>
  <c r="K30" i="10"/>
  <c r="X30" i="10"/>
  <c r="F26" i="10"/>
  <c r="B26" i="15"/>
  <c r="E26" i="14"/>
  <c r="AA26" i="14"/>
  <c r="L26" i="15"/>
  <c r="O38" i="12"/>
  <c r="L19" i="7"/>
  <c r="S13" i="10"/>
  <c r="H16" i="7" s="1"/>
  <c r="F15" i="6"/>
  <c r="G15" i="6"/>
  <c r="H15" i="6" s="1"/>
  <c r="W14" i="6"/>
  <c r="R175" i="8"/>
  <c r="X175" i="8" s="1"/>
  <c r="S174" i="3" s="1"/>
  <c r="R157" i="8"/>
  <c r="X84" i="8"/>
  <c r="S83" i="3" s="1"/>
  <c r="P17" i="7"/>
  <c r="AM12" i="14"/>
  <c r="AG12" i="10"/>
  <c r="AK15" i="8" s="1"/>
  <c r="U12" i="15"/>
  <c r="L13" i="14"/>
  <c r="O18" i="12"/>
  <c r="K16" i="6" s="1"/>
  <c r="L16" i="6" s="1"/>
  <c r="M16" i="6" s="1"/>
  <c r="W163" i="8"/>
  <c r="Q85" i="8"/>
  <c r="R85" i="8" s="1"/>
  <c r="K81" i="8"/>
  <c r="O81" i="8" s="1"/>
  <c r="X81" i="8" s="1"/>
  <c r="S80" i="3" s="1"/>
  <c r="K25" i="8"/>
  <c r="O25" i="8" s="1"/>
  <c r="X25" i="8" s="1"/>
  <c r="S24" i="3" s="1"/>
  <c r="J21" i="6"/>
  <c r="K21" i="6"/>
  <c r="L21" i="6" s="1"/>
  <c r="J19" i="10"/>
  <c r="U19" i="10"/>
  <c r="J22" i="7" s="1"/>
  <c r="P22" i="7" s="1"/>
  <c r="R19" i="14"/>
  <c r="K19" i="15"/>
  <c r="P19" i="10"/>
  <c r="C22" i="8"/>
  <c r="R125" i="4" s="1"/>
  <c r="C22" i="6"/>
  <c r="C22" i="7"/>
  <c r="C21" i="3"/>
  <c r="I11" i="15"/>
  <c r="L10" i="10"/>
  <c r="J10" i="14"/>
  <c r="K10" i="14" s="1"/>
  <c r="L10" i="14" s="1"/>
  <c r="F10" i="15"/>
  <c r="O10" i="10"/>
  <c r="K167" i="8"/>
  <c r="O167" i="8" s="1"/>
  <c r="K161" i="8"/>
  <c r="O161" i="8" s="1"/>
  <c r="X161" i="8" s="1"/>
  <c r="S160" i="3" s="1"/>
  <c r="N22" i="8"/>
  <c r="O22" i="8" s="1"/>
  <c r="G7" i="15"/>
  <c r="N7" i="14"/>
  <c r="Q7" i="10"/>
  <c r="F10" i="7" s="1"/>
  <c r="L10" i="7" s="1"/>
  <c r="J4" i="15"/>
  <c r="Q4" i="14"/>
  <c r="T4" i="10"/>
  <c r="I7" i="7" s="1"/>
  <c r="AM4" i="14"/>
  <c r="AG4" i="10"/>
  <c r="AK7" i="8" s="1"/>
  <c r="U4" i="15"/>
  <c r="AG3" i="10"/>
  <c r="AK6" i="8" s="1"/>
  <c r="U3" i="15"/>
  <c r="AM3" i="14"/>
  <c r="O159" i="8"/>
  <c r="N145" i="8"/>
  <c r="O145" i="8" s="1"/>
  <c r="X64" i="8"/>
  <c r="S63" i="3" s="1"/>
  <c r="T55" i="5"/>
  <c r="T125" i="4"/>
  <c r="K7" i="10"/>
  <c r="R7" i="15"/>
  <c r="AI7" i="14"/>
  <c r="AD7" i="10"/>
  <c r="AG10" i="8" s="1"/>
  <c r="AM7" i="14"/>
  <c r="U7" i="15"/>
  <c r="AG7" i="10"/>
  <c r="AK10" i="8" s="1"/>
  <c r="AL10" i="8" s="1"/>
  <c r="V4" i="10"/>
  <c r="Y7" i="8"/>
  <c r="Z7" i="8" s="1"/>
  <c r="H105" i="8"/>
  <c r="O105" i="8" s="1"/>
  <c r="X105" i="8" s="1"/>
  <c r="S104" i="3" s="1"/>
  <c r="R103" i="8"/>
  <c r="T42" i="5"/>
  <c r="T151" i="4"/>
  <c r="T126" i="4"/>
  <c r="J10" i="6"/>
  <c r="K10" i="6"/>
  <c r="L10" i="6" s="1"/>
  <c r="P4" i="14"/>
  <c r="K139" i="8"/>
  <c r="K119" i="8"/>
  <c r="O119" i="8" s="1"/>
  <c r="X119" i="8" s="1"/>
  <c r="S118" i="3" s="1"/>
  <c r="H97" i="8"/>
  <c r="O97" i="8" s="1"/>
  <c r="X97" i="8" s="1"/>
  <c r="S96" i="3" s="1"/>
  <c r="O67" i="7"/>
  <c r="T28" i="5"/>
  <c r="S7" i="10"/>
  <c r="H10" i="7" s="1"/>
  <c r="J5" i="12"/>
  <c r="Q8" i="8" s="1"/>
  <c r="R8" i="8" s="1"/>
  <c r="W5" i="14"/>
  <c r="X5" i="14" s="1"/>
  <c r="T5" i="14" s="1"/>
  <c r="N5" i="14"/>
  <c r="G5" i="15"/>
  <c r="Q5" i="10"/>
  <c r="F8" i="7" s="1"/>
  <c r="L8" i="7" s="1"/>
  <c r="AE5" i="14"/>
  <c r="AA5" i="10"/>
  <c r="AC8" i="8" s="1"/>
  <c r="O5" i="15"/>
  <c r="W75" i="8"/>
  <c r="W63" i="8"/>
  <c r="W59" i="8"/>
  <c r="N40" i="8"/>
  <c r="N35" i="8"/>
  <c r="T49" i="5"/>
  <c r="X11" i="6"/>
  <c r="Y11" i="6" s="1"/>
  <c r="W11" i="6"/>
  <c r="O141" i="8"/>
  <c r="O8" i="8"/>
  <c r="F3" i="14"/>
  <c r="G3" i="14" s="1"/>
  <c r="C3" i="15"/>
  <c r="G3" i="10"/>
  <c r="K165" i="8"/>
  <c r="O165" i="8" s="1"/>
  <c r="X165" i="8" s="1"/>
  <c r="S164" i="3" s="1"/>
  <c r="H115" i="8"/>
  <c r="O115" i="8" s="1"/>
  <c r="X115" i="8" s="1"/>
  <c r="S114" i="3" s="1"/>
  <c r="O32" i="8"/>
  <c r="N29" i="8"/>
  <c r="O29" i="8" s="1"/>
  <c r="X29" i="8" s="1"/>
  <c r="S28" i="3" s="1"/>
  <c r="W20" i="8"/>
  <c r="H10" i="8"/>
  <c r="O10" i="8" s="1"/>
  <c r="T66" i="4"/>
  <c r="P6" i="10"/>
  <c r="J6" i="14"/>
  <c r="K6" i="14" s="1"/>
  <c r="F6" i="15"/>
  <c r="L6" i="10"/>
  <c r="T6" i="15"/>
  <c r="AL6" i="14"/>
  <c r="AF6" i="10"/>
  <c r="AJ9" i="8" s="1"/>
  <c r="N3" i="14"/>
  <c r="Q3" i="10"/>
  <c r="F6" i="7" s="1"/>
  <c r="G3" i="15"/>
  <c r="L3" i="15"/>
  <c r="AA3" i="14"/>
  <c r="W117" i="8"/>
  <c r="K115" i="8"/>
  <c r="K103" i="8"/>
  <c r="W10" i="8"/>
  <c r="P48" i="7"/>
  <c r="C11" i="4"/>
  <c r="T11" i="4"/>
  <c r="T155" i="4"/>
  <c r="L26" i="7"/>
  <c r="T150" i="4"/>
  <c r="T25" i="5"/>
  <c r="C43" i="4"/>
  <c r="T43" i="4"/>
  <c r="T102" i="4"/>
  <c r="G170" i="14" l="1"/>
  <c r="AL144" i="8"/>
  <c r="C150" i="4"/>
  <c r="M170" i="14"/>
  <c r="D7" i="14"/>
  <c r="Q32" i="7"/>
  <c r="AN27" i="14"/>
  <c r="R58" i="6"/>
  <c r="C72" i="14"/>
  <c r="H72" i="11" s="1"/>
  <c r="E72" i="11" s="1"/>
  <c r="K71" i="14"/>
  <c r="L71" i="14" s="1"/>
  <c r="AM78" i="8"/>
  <c r="R126" i="6"/>
  <c r="X11" i="8"/>
  <c r="S10" i="3" s="1"/>
  <c r="AJ32" i="14"/>
  <c r="K52" i="14"/>
  <c r="L52" i="14" s="1"/>
  <c r="L20" i="7"/>
  <c r="V45" i="15"/>
  <c r="G45" i="11" s="1"/>
  <c r="D45" i="11" s="1"/>
  <c r="AB87" i="14"/>
  <c r="Z87" i="14" s="1"/>
  <c r="S87" i="14" s="1"/>
  <c r="AG109" i="14"/>
  <c r="AB122" i="14"/>
  <c r="AN148" i="14"/>
  <c r="M176" i="6"/>
  <c r="AL175" i="8"/>
  <c r="AG94" i="14"/>
  <c r="Z113" i="6"/>
  <c r="AN153" i="14"/>
  <c r="M166" i="6"/>
  <c r="Z121" i="6"/>
  <c r="Z140" i="6"/>
  <c r="AM141" i="8"/>
  <c r="AN141" i="8" s="1"/>
  <c r="T140" i="3" s="1"/>
  <c r="I83" i="6"/>
  <c r="L7" i="7"/>
  <c r="K141" i="14"/>
  <c r="L141" i="14" s="1"/>
  <c r="C25" i="5"/>
  <c r="Z11" i="6"/>
  <c r="U126" i="4"/>
  <c r="M7" i="14"/>
  <c r="D10" i="14"/>
  <c r="V74" i="15"/>
  <c r="G74" i="11" s="1"/>
  <c r="D74" i="11" s="1"/>
  <c r="AL160" i="8"/>
  <c r="AG169" i="14"/>
  <c r="AJ173" i="14"/>
  <c r="V7" i="15"/>
  <c r="G7" i="11" s="1"/>
  <c r="D7" i="11" s="1"/>
  <c r="AG10" i="14"/>
  <c r="AE31" i="8"/>
  <c r="AN77" i="14"/>
  <c r="AM69" i="8"/>
  <c r="AJ132" i="14"/>
  <c r="V58" i="6"/>
  <c r="AA58" i="6" s="1"/>
  <c r="M62" i="6"/>
  <c r="N62" i="6" s="1"/>
  <c r="M61" i="3" s="1"/>
  <c r="AM44" i="8"/>
  <c r="AN44" i="8" s="1"/>
  <c r="V123" i="15"/>
  <c r="G123" i="11" s="1"/>
  <c r="D123" i="11" s="1"/>
  <c r="AL132" i="8"/>
  <c r="V76" i="15"/>
  <c r="G76" i="11" s="1"/>
  <c r="D76" i="11" s="1"/>
  <c r="AE91" i="8"/>
  <c r="AM102" i="8"/>
  <c r="L111" i="14"/>
  <c r="D111" i="14" s="1"/>
  <c r="O123" i="7"/>
  <c r="R140" i="6"/>
  <c r="O168" i="7"/>
  <c r="I58" i="6"/>
  <c r="I75" i="6"/>
  <c r="N75" i="6" s="1"/>
  <c r="AG90" i="14"/>
  <c r="P36" i="7"/>
  <c r="AG91" i="14"/>
  <c r="P150" i="7"/>
  <c r="L171" i="7"/>
  <c r="AM18" i="8"/>
  <c r="AB13" i="14"/>
  <c r="Z13" i="14" s="1"/>
  <c r="S13" i="14" s="1"/>
  <c r="AM153" i="8"/>
  <c r="L134" i="14"/>
  <c r="D134" i="14" s="1"/>
  <c r="M154" i="6"/>
  <c r="AG27" i="14"/>
  <c r="C126" i="4"/>
  <c r="I52" i="6"/>
  <c r="N52" i="6" s="1"/>
  <c r="M51" i="3" s="1"/>
  <c r="AJ60" i="14"/>
  <c r="M95" i="14"/>
  <c r="G101" i="14"/>
  <c r="G104" i="14"/>
  <c r="AG116" i="14"/>
  <c r="O59" i="8"/>
  <c r="X59" i="8" s="1"/>
  <c r="S58" i="3" s="1"/>
  <c r="X53" i="8"/>
  <c r="S52" i="3" s="1"/>
  <c r="AM133" i="8"/>
  <c r="AN133" i="8" s="1"/>
  <c r="T132" i="3" s="1"/>
  <c r="X171" i="8"/>
  <c r="S170" i="3" s="1"/>
  <c r="AL30" i="8"/>
  <c r="S47" i="14"/>
  <c r="AJ56" i="14"/>
  <c r="P127" i="7"/>
  <c r="AG3" i="14"/>
  <c r="X9" i="8"/>
  <c r="S8" i="3" s="1"/>
  <c r="AG71" i="14"/>
  <c r="AE77" i="8"/>
  <c r="I120" i="6"/>
  <c r="AN145" i="14"/>
  <c r="AB145" i="14" s="1"/>
  <c r="Z145" i="14" s="1"/>
  <c r="S145" i="14" s="1"/>
  <c r="I22" i="6"/>
  <c r="I67" i="6"/>
  <c r="N67" i="6" s="1"/>
  <c r="O13" i="7"/>
  <c r="AJ48" i="14"/>
  <c r="M149" i="7"/>
  <c r="P53" i="7"/>
  <c r="AM42" i="8"/>
  <c r="AN62" i="14"/>
  <c r="M93" i="6"/>
  <c r="AB94" i="14"/>
  <c r="Z94" i="14" s="1"/>
  <c r="S94" i="14" s="1"/>
  <c r="C66" i="4"/>
  <c r="D25" i="14"/>
  <c r="O68" i="7"/>
  <c r="I109" i="6"/>
  <c r="X163" i="8"/>
  <c r="S162" i="3" s="1"/>
  <c r="X113" i="8"/>
  <c r="S112" i="3" s="1"/>
  <c r="AL48" i="8"/>
  <c r="D63" i="14"/>
  <c r="M91" i="6"/>
  <c r="M108" i="6"/>
  <c r="N108" i="6" s="1"/>
  <c r="M107" i="3" s="1"/>
  <c r="AH134" i="8"/>
  <c r="V146" i="15"/>
  <c r="G146" i="11" s="1"/>
  <c r="D146" i="11" s="1"/>
  <c r="Z162" i="6"/>
  <c r="AM11" i="8"/>
  <c r="AN11" i="8" s="1"/>
  <c r="T10" i="3" s="1"/>
  <c r="R10" i="3" s="1"/>
  <c r="M7" i="7"/>
  <c r="L65" i="7"/>
  <c r="AJ57" i="14"/>
  <c r="AG50" i="14"/>
  <c r="AE56" i="8"/>
  <c r="O88" i="7"/>
  <c r="AH165" i="8"/>
  <c r="AM165" i="8" s="1"/>
  <c r="K14" i="14"/>
  <c r="AB62" i="14"/>
  <c r="Z78" i="6"/>
  <c r="AA78" i="6" s="1"/>
  <c r="AB78" i="6" s="1"/>
  <c r="AJ123" i="14"/>
  <c r="AN131" i="14"/>
  <c r="L155" i="7"/>
  <c r="X27" i="8"/>
  <c r="S26" i="3" s="1"/>
  <c r="R135" i="6"/>
  <c r="AM95" i="8"/>
  <c r="AB102" i="14"/>
  <c r="Z102" i="14" s="1"/>
  <c r="S102" i="14" s="1"/>
  <c r="C155" i="4"/>
  <c r="V27" i="15"/>
  <c r="G27" i="11" s="1"/>
  <c r="D27" i="11" s="1"/>
  <c r="M96" i="7"/>
  <c r="AB92" i="14"/>
  <c r="Z92" i="14" s="1"/>
  <c r="AM125" i="8"/>
  <c r="M51" i="7"/>
  <c r="AE53" i="8"/>
  <c r="N90" i="7"/>
  <c r="G24" i="14"/>
  <c r="D24" i="14" s="1"/>
  <c r="AB55" i="14"/>
  <c r="K129" i="14"/>
  <c r="L129" i="14" s="1"/>
  <c r="D129" i="14" s="1"/>
  <c r="B128" i="14"/>
  <c r="F128" i="11" s="1"/>
  <c r="C128" i="11" s="1"/>
  <c r="B128" i="11" s="1"/>
  <c r="AG142" i="14"/>
  <c r="AB142" i="14" s="1"/>
  <c r="Z142" i="14" s="1"/>
  <c r="S142" i="14" s="1"/>
  <c r="V23" i="6"/>
  <c r="R55" i="6"/>
  <c r="M20" i="6"/>
  <c r="R144" i="6"/>
  <c r="C102" i="4"/>
  <c r="AA98" i="6"/>
  <c r="M5" i="14"/>
  <c r="O7" i="7"/>
  <c r="M21" i="6"/>
  <c r="R30" i="6"/>
  <c r="L14" i="14"/>
  <c r="V35" i="15"/>
  <c r="G35" i="11" s="1"/>
  <c r="D35" i="11" s="1"/>
  <c r="V122" i="15"/>
  <c r="G122" i="11" s="1"/>
  <c r="D122" i="11" s="1"/>
  <c r="V13" i="15"/>
  <c r="G13" i="11" s="1"/>
  <c r="D13" i="11" s="1"/>
  <c r="M55" i="14"/>
  <c r="L73" i="14"/>
  <c r="D73" i="14" s="1"/>
  <c r="K79" i="14"/>
  <c r="L104" i="7"/>
  <c r="L94" i="14"/>
  <c r="D94" i="14" s="1"/>
  <c r="V109" i="15"/>
  <c r="G109" i="11" s="1"/>
  <c r="D109" i="11" s="1"/>
  <c r="I165" i="6"/>
  <c r="I145" i="6"/>
  <c r="P31" i="7"/>
  <c r="M50" i="6"/>
  <c r="N50" i="6" s="1"/>
  <c r="M49" i="3" s="1"/>
  <c r="AL86" i="8"/>
  <c r="AM90" i="8"/>
  <c r="AN90" i="8" s="1"/>
  <c r="V113" i="15"/>
  <c r="G113" i="11" s="1"/>
  <c r="D113" i="11" s="1"/>
  <c r="AM142" i="8"/>
  <c r="I30" i="6"/>
  <c r="M36" i="7"/>
  <c r="V55" i="15"/>
  <c r="G55" i="11" s="1"/>
  <c r="D55" i="11" s="1"/>
  <c r="AL76" i="8"/>
  <c r="V117" i="15"/>
  <c r="G117" i="11" s="1"/>
  <c r="D117" i="11" s="1"/>
  <c r="I25" i="6"/>
  <c r="M45" i="7"/>
  <c r="AM26" i="8"/>
  <c r="AN26" i="8" s="1"/>
  <c r="T25" i="3" s="1"/>
  <c r="R25" i="3" s="1"/>
  <c r="V75" i="15"/>
  <c r="G75" i="11" s="1"/>
  <c r="D75" i="11" s="1"/>
  <c r="I123" i="6"/>
  <c r="AJ82" i="14"/>
  <c r="R104" i="3"/>
  <c r="X100" i="8"/>
  <c r="S99" i="3" s="1"/>
  <c r="AJ89" i="14"/>
  <c r="AM109" i="8"/>
  <c r="N30" i="6"/>
  <c r="M29" i="3" s="1"/>
  <c r="I15" i="6"/>
  <c r="V11" i="15"/>
  <c r="G11" i="11" s="1"/>
  <c r="D11" i="11" s="1"/>
  <c r="D40" i="14"/>
  <c r="AG58" i="14"/>
  <c r="P38" i="7"/>
  <c r="B49" i="14"/>
  <c r="F49" i="11" s="1"/>
  <c r="C49" i="11" s="1"/>
  <c r="AM67" i="8"/>
  <c r="AN67" i="8" s="1"/>
  <c r="T66" i="3" s="1"/>
  <c r="AB90" i="14"/>
  <c r="Z90" i="14" s="1"/>
  <c r="S90" i="14" s="1"/>
  <c r="AN150" i="14"/>
  <c r="M47" i="7"/>
  <c r="AA102" i="6"/>
  <c r="AE130" i="8"/>
  <c r="M136" i="7"/>
  <c r="AN162" i="8"/>
  <c r="T161" i="3" s="1"/>
  <c r="R161" i="3" s="1"/>
  <c r="AL47" i="8"/>
  <c r="AM47" i="8" s="1"/>
  <c r="X51" i="8"/>
  <c r="S50" i="3" s="1"/>
  <c r="M61" i="7"/>
  <c r="Z40" i="6"/>
  <c r="M87" i="14"/>
  <c r="M20" i="7"/>
  <c r="AE62" i="8"/>
  <c r="L91" i="7"/>
  <c r="AG150" i="14"/>
  <c r="M164" i="6"/>
  <c r="AN7" i="14"/>
  <c r="R46" i="6"/>
  <c r="AB9" i="14"/>
  <c r="Z9" i="14" s="1"/>
  <c r="S9" i="14" s="1"/>
  <c r="AH53" i="8"/>
  <c r="M57" i="6"/>
  <c r="N57" i="6" s="1"/>
  <c r="M56" i="3" s="1"/>
  <c r="AG70" i="14"/>
  <c r="M95" i="6"/>
  <c r="N95" i="6" s="1"/>
  <c r="M94" i="3" s="1"/>
  <c r="L131" i="14"/>
  <c r="R20" i="6"/>
  <c r="Z34" i="6"/>
  <c r="M59" i="7"/>
  <c r="X68" i="8"/>
  <c r="S67" i="3" s="1"/>
  <c r="AG98" i="14"/>
  <c r="V121" i="6"/>
  <c r="AA121" i="6" s="1"/>
  <c r="AM139" i="8"/>
  <c r="K151" i="14"/>
  <c r="L151" i="14" s="1"/>
  <c r="V161" i="15"/>
  <c r="G161" i="11" s="1"/>
  <c r="D161" i="11" s="1"/>
  <c r="D167" i="14"/>
  <c r="AM52" i="8"/>
  <c r="M145" i="6"/>
  <c r="I153" i="6"/>
  <c r="R163" i="6"/>
  <c r="I72" i="6"/>
  <c r="Z118" i="6"/>
  <c r="X156" i="8"/>
  <c r="S155" i="3" s="1"/>
  <c r="O56" i="8"/>
  <c r="X56" i="8" s="1"/>
  <c r="S55" i="3" s="1"/>
  <c r="B113" i="14"/>
  <c r="F113" i="11" s="1"/>
  <c r="C113" i="11" s="1"/>
  <c r="C113" i="14"/>
  <c r="H113" i="11" s="1"/>
  <c r="E113" i="11" s="1"/>
  <c r="AM27" i="8"/>
  <c r="C106" i="14"/>
  <c r="H106" i="11" s="1"/>
  <c r="E106" i="11" s="1"/>
  <c r="S64" i="14"/>
  <c r="C64" i="14"/>
  <c r="H64" i="11" s="1"/>
  <c r="E64" i="11" s="1"/>
  <c r="AB159" i="14"/>
  <c r="Z159" i="14" s="1"/>
  <c r="S159" i="14" s="1"/>
  <c r="AM56" i="8"/>
  <c r="AM91" i="8"/>
  <c r="AN91" i="8" s="1"/>
  <c r="T90" i="3" s="1"/>
  <c r="X33" i="8"/>
  <c r="S32" i="3" s="1"/>
  <c r="X38" i="8"/>
  <c r="S37" i="3" s="1"/>
  <c r="AB10" i="14"/>
  <c r="S39" i="14"/>
  <c r="B39" i="14" s="1"/>
  <c r="F39" i="11" s="1"/>
  <c r="C39" i="11" s="1"/>
  <c r="C39" i="14"/>
  <c r="H39" i="11" s="1"/>
  <c r="E39" i="11" s="1"/>
  <c r="T43" i="3"/>
  <c r="S28" i="5"/>
  <c r="S23" i="14"/>
  <c r="B23" i="14" s="1"/>
  <c r="F23" i="11" s="1"/>
  <c r="C23" i="11" s="1"/>
  <c r="C23" i="14"/>
  <c r="H23" i="11" s="1"/>
  <c r="E23" i="11" s="1"/>
  <c r="AM138" i="8"/>
  <c r="S92" i="14"/>
  <c r="B92" i="14" s="1"/>
  <c r="F92" i="11" s="1"/>
  <c r="C92" i="11" s="1"/>
  <c r="C92" i="14"/>
  <c r="H92" i="11" s="1"/>
  <c r="E92" i="11" s="1"/>
  <c r="B136" i="14"/>
  <c r="F136" i="11" s="1"/>
  <c r="C136" i="11" s="1"/>
  <c r="B80" i="14"/>
  <c r="F80" i="11" s="1"/>
  <c r="C80" i="11" s="1"/>
  <c r="C80" i="14"/>
  <c r="H80" i="11" s="1"/>
  <c r="E80" i="11" s="1"/>
  <c r="I128" i="11"/>
  <c r="J116" i="4" s="1"/>
  <c r="K130" i="3"/>
  <c r="P77" i="14"/>
  <c r="F104" i="6"/>
  <c r="G104" i="6"/>
  <c r="H104" i="6" s="1"/>
  <c r="N120" i="7"/>
  <c r="K120" i="7"/>
  <c r="P119" i="3" s="1"/>
  <c r="P165" i="14"/>
  <c r="V169" i="10"/>
  <c r="Y172" i="8"/>
  <c r="Z172" i="8" s="1"/>
  <c r="AE175" i="8"/>
  <c r="C45" i="4"/>
  <c r="C114" i="4"/>
  <c r="BK277" i="17"/>
  <c r="D277" i="17" s="1"/>
  <c r="BK245" i="17"/>
  <c r="D245" i="17" s="1"/>
  <c r="BK165" i="17"/>
  <c r="D165" i="17" s="1"/>
  <c r="BK117" i="17"/>
  <c r="D117" i="17" s="1"/>
  <c r="BK101" i="17"/>
  <c r="D101" i="17" s="1"/>
  <c r="BK53" i="17"/>
  <c r="D53" i="17" s="1"/>
  <c r="BK37" i="17"/>
  <c r="D37" i="17" s="1"/>
  <c r="BK21" i="17"/>
  <c r="D21" i="17" s="1"/>
  <c r="BK5" i="17"/>
  <c r="D5" i="17" s="1"/>
  <c r="BK287" i="17"/>
  <c r="D287" i="17" s="1"/>
  <c r="BK282" i="17"/>
  <c r="D282" i="17" s="1"/>
  <c r="BK276" i="17"/>
  <c r="D276" i="17" s="1"/>
  <c r="BK239" i="17"/>
  <c r="D239" i="17" s="1"/>
  <c r="BK234" i="17"/>
  <c r="D234" i="17" s="1"/>
  <c r="BK207" i="17"/>
  <c r="D207" i="17" s="1"/>
  <c r="BK202" i="17"/>
  <c r="D202" i="17" s="1"/>
  <c r="BK180" i="17"/>
  <c r="D180" i="17" s="1"/>
  <c r="BK164" i="17"/>
  <c r="D164" i="17" s="1"/>
  <c r="BK159" i="17"/>
  <c r="D159" i="17" s="1"/>
  <c r="BK154" i="17"/>
  <c r="D154" i="17" s="1"/>
  <c r="BK138" i="17"/>
  <c r="D138" i="17" s="1"/>
  <c r="BK100" i="17"/>
  <c r="D100" i="17" s="1"/>
  <c r="BK95" i="17"/>
  <c r="D95" i="17" s="1"/>
  <c r="BK90" i="17"/>
  <c r="D90" i="17" s="1"/>
  <c r="BK84" i="17"/>
  <c r="D84" i="17" s="1"/>
  <c r="BK79" i="17"/>
  <c r="D79" i="17" s="1"/>
  <c r="BK74" i="17"/>
  <c r="D74" i="17" s="1"/>
  <c r="BK68" i="17"/>
  <c r="D68" i="17" s="1"/>
  <c r="BK47" i="17"/>
  <c r="D47" i="17" s="1"/>
  <c r="BK15" i="17"/>
  <c r="D15" i="17" s="1"/>
  <c r="BK10" i="17"/>
  <c r="D10" i="17" s="1"/>
  <c r="BK4" i="17"/>
  <c r="D4" i="17" s="1"/>
  <c r="BK281" i="17"/>
  <c r="D281" i="17" s="1"/>
  <c r="BK265" i="17"/>
  <c r="D265" i="17" s="1"/>
  <c r="BK201" i="17"/>
  <c r="D201" i="17" s="1"/>
  <c r="BK185" i="17"/>
  <c r="D185" i="17" s="1"/>
  <c r="BK121" i="17"/>
  <c r="D121" i="17" s="1"/>
  <c r="BK286" i="17"/>
  <c r="D286" i="17" s="1"/>
  <c r="BK259" i="17"/>
  <c r="D259" i="17" s="1"/>
  <c r="BK254" i="17"/>
  <c r="D254" i="17" s="1"/>
  <c r="BK248" i="17"/>
  <c r="D248" i="17" s="1"/>
  <c r="BK238" i="17"/>
  <c r="D238" i="17" s="1"/>
  <c r="BK211" i="17"/>
  <c r="D211" i="17" s="1"/>
  <c r="BK206" i="17"/>
  <c r="D206" i="17" s="1"/>
  <c r="BK200" i="17"/>
  <c r="D200" i="17" s="1"/>
  <c r="BK190" i="17"/>
  <c r="D190" i="17" s="1"/>
  <c r="BK163" i="17"/>
  <c r="D163" i="17" s="1"/>
  <c r="BK158" i="17"/>
  <c r="D158" i="17" s="1"/>
  <c r="BK147" i="17"/>
  <c r="D147" i="17" s="1"/>
  <c r="BK142" i="17"/>
  <c r="D142" i="17" s="1"/>
  <c r="BK115" i="17"/>
  <c r="D115" i="17" s="1"/>
  <c r="BK99" i="17"/>
  <c r="D99" i="17" s="1"/>
  <c r="BK94" i="17"/>
  <c r="D94" i="17" s="1"/>
  <c r="BK88" i="17"/>
  <c r="D88" i="17" s="1"/>
  <c r="BK78" i="17"/>
  <c r="D78" i="17" s="1"/>
  <c r="BK67" i="17"/>
  <c r="D67" i="17" s="1"/>
  <c r="BK46" i="17"/>
  <c r="D46" i="17" s="1"/>
  <c r="BK40" i="17"/>
  <c r="D40" i="17" s="1"/>
  <c r="BK30" i="17"/>
  <c r="D30" i="17" s="1"/>
  <c r="BK24" i="17"/>
  <c r="D24" i="17" s="1"/>
  <c r="BK19" i="17"/>
  <c r="D19" i="17" s="1"/>
  <c r="BK14" i="17"/>
  <c r="D14" i="17" s="1"/>
  <c r="BK205" i="17"/>
  <c r="D205" i="17" s="1"/>
  <c r="BK189" i="17"/>
  <c r="D189" i="17" s="1"/>
  <c r="BK141" i="17"/>
  <c r="D141" i="17" s="1"/>
  <c r="BK109" i="17"/>
  <c r="D109" i="17" s="1"/>
  <c r="BK93" i="17"/>
  <c r="D93" i="17" s="1"/>
  <c r="BK29" i="17"/>
  <c r="D29" i="17" s="1"/>
  <c r="BK296" i="17"/>
  <c r="D296" i="17" s="1"/>
  <c r="BK290" i="17"/>
  <c r="D290" i="17" s="1"/>
  <c r="BK284" i="17"/>
  <c r="D284" i="17" s="1"/>
  <c r="BK279" i="17"/>
  <c r="D279" i="17" s="1"/>
  <c r="BK263" i="17"/>
  <c r="D263" i="17" s="1"/>
  <c r="BK258" i="17"/>
  <c r="D258" i="17" s="1"/>
  <c r="BK247" i="17"/>
  <c r="D247" i="17" s="1"/>
  <c r="BK236" i="17"/>
  <c r="D236" i="17" s="1"/>
  <c r="BK210" i="17"/>
  <c r="D210" i="17" s="1"/>
  <c r="BK204" i="17"/>
  <c r="D204" i="17" s="1"/>
  <c r="BK172" i="17"/>
  <c r="D172" i="17" s="1"/>
  <c r="BK167" i="17"/>
  <c r="D167" i="17" s="1"/>
  <c r="BK162" i="17"/>
  <c r="D162" i="17" s="1"/>
  <c r="BK156" i="17"/>
  <c r="D156" i="17" s="1"/>
  <c r="BK140" i="17"/>
  <c r="D140" i="17" s="1"/>
  <c r="BK119" i="17"/>
  <c r="D119" i="17" s="1"/>
  <c r="BK114" i="17"/>
  <c r="D114" i="17" s="1"/>
  <c r="BK98" i="17"/>
  <c r="D98" i="17" s="1"/>
  <c r="BK92" i="17"/>
  <c r="D92" i="17" s="1"/>
  <c r="BK82" i="17"/>
  <c r="D82" i="17" s="1"/>
  <c r="BK66" i="17"/>
  <c r="D66" i="17" s="1"/>
  <c r="BK60" i="17"/>
  <c r="D60" i="17" s="1"/>
  <c r="BK50" i="17"/>
  <c r="D50" i="17" s="1"/>
  <c r="BK39" i="17"/>
  <c r="D39" i="17" s="1"/>
  <c r="BK23" i="17"/>
  <c r="D23" i="17" s="1"/>
  <c r="BK18" i="17"/>
  <c r="D18" i="17" s="1"/>
  <c r="BK7" i="17"/>
  <c r="D7" i="17" s="1"/>
  <c r="BK289" i="17"/>
  <c r="D289" i="17" s="1"/>
  <c r="BK209" i="17"/>
  <c r="D209" i="17" s="1"/>
  <c r="BK193" i="17"/>
  <c r="D193" i="17" s="1"/>
  <c r="BK161" i="17"/>
  <c r="D161" i="17" s="1"/>
  <c r="BK129" i="17"/>
  <c r="D129" i="17" s="1"/>
  <c r="BK113" i="17"/>
  <c r="D113" i="17" s="1"/>
  <c r="BK97" i="17"/>
  <c r="D97" i="17" s="1"/>
  <c r="BK49" i="17"/>
  <c r="D49" i="17" s="1"/>
  <c r="BK17" i="17"/>
  <c r="D17" i="17" s="1"/>
  <c r="BK240" i="17"/>
  <c r="D240" i="17" s="1"/>
  <c r="BK198" i="17"/>
  <c r="D198" i="17" s="1"/>
  <c r="BK155" i="17"/>
  <c r="D155" i="17" s="1"/>
  <c r="BK278" i="17"/>
  <c r="D278" i="17" s="1"/>
  <c r="BK235" i="17"/>
  <c r="D235" i="17" s="1"/>
  <c r="BK192" i="17"/>
  <c r="D192" i="17" s="1"/>
  <c r="BK107" i="17"/>
  <c r="D107" i="17" s="1"/>
  <c r="BK22" i="17"/>
  <c r="D22" i="17" s="1"/>
  <c r="BK182" i="17"/>
  <c r="D182" i="17" s="1"/>
  <c r="BK139" i="17"/>
  <c r="D139" i="17" s="1"/>
  <c r="BK54" i="17"/>
  <c r="D54" i="17" s="1"/>
  <c r="BK91" i="17"/>
  <c r="D91" i="17" s="1"/>
  <c r="BK171" i="17"/>
  <c r="D171" i="17" s="1"/>
  <c r="BK128" i="17"/>
  <c r="D128" i="17" s="1"/>
  <c r="BK295" i="17"/>
  <c r="D295" i="17" s="1"/>
  <c r="BK208" i="17"/>
  <c r="D208" i="17" s="1"/>
  <c r="BK6" i="17"/>
  <c r="D6" i="17" s="1"/>
  <c r="BK288" i="17"/>
  <c r="D288" i="17" s="1"/>
  <c r="BK203" i="17"/>
  <c r="D203" i="17" s="1"/>
  <c r="C120" i="4"/>
  <c r="C89" i="4"/>
  <c r="C20" i="4"/>
  <c r="U5" i="5"/>
  <c r="U156" i="4"/>
  <c r="C101" i="4"/>
  <c r="U67" i="4"/>
  <c r="U56" i="5"/>
  <c r="C29" i="5"/>
  <c r="C133" i="4"/>
  <c r="C116" i="4"/>
  <c r="C96" i="4"/>
  <c r="C60" i="4"/>
  <c r="C8" i="4"/>
  <c r="C148" i="4"/>
  <c r="C128" i="4"/>
  <c r="C85" i="5"/>
  <c r="C77" i="5"/>
  <c r="C70" i="5"/>
  <c r="C47" i="5"/>
  <c r="C156" i="4"/>
  <c r="U153" i="4"/>
  <c r="C143" i="4"/>
  <c r="C104" i="4"/>
  <c r="C74" i="4"/>
  <c r="C67" i="4"/>
  <c r="C62" i="4"/>
  <c r="C56" i="4"/>
  <c r="C25" i="4"/>
  <c r="C136" i="4"/>
  <c r="U133" i="4"/>
  <c r="U116" i="4"/>
  <c r="C99" i="4"/>
  <c r="C94" i="4"/>
  <c r="C88" i="4"/>
  <c r="U60" i="4"/>
  <c r="C57" i="4"/>
  <c r="C5" i="4"/>
  <c r="C26" i="5"/>
  <c r="C38" i="5"/>
  <c r="U10" i="5"/>
  <c r="C80" i="4"/>
  <c r="C40" i="5"/>
  <c r="C31" i="5"/>
  <c r="U39" i="4"/>
  <c r="U13" i="5"/>
  <c r="C115" i="4"/>
  <c r="C153" i="4"/>
  <c r="C14" i="4"/>
  <c r="C19" i="5"/>
  <c r="C12" i="4"/>
  <c r="U52" i="4"/>
  <c r="C79" i="5"/>
  <c r="C86" i="5"/>
  <c r="C63" i="5"/>
  <c r="C41" i="5"/>
  <c r="C124" i="4"/>
  <c r="C71" i="4"/>
  <c r="C90" i="5"/>
  <c r="C44" i="5"/>
  <c r="U80" i="5"/>
  <c r="C46" i="4"/>
  <c r="C6" i="5"/>
  <c r="C152" i="4"/>
  <c r="C43" i="5"/>
  <c r="U95" i="5"/>
  <c r="C112" i="4"/>
  <c r="C10" i="5"/>
  <c r="C135" i="4"/>
  <c r="C35" i="4"/>
  <c r="C111" i="4"/>
  <c r="C69" i="5"/>
  <c r="C39" i="4"/>
  <c r="C108" i="4"/>
  <c r="C145" i="4"/>
  <c r="C74" i="5"/>
  <c r="C27" i="4"/>
  <c r="C37" i="4"/>
  <c r="C72" i="4"/>
  <c r="C83" i="5"/>
  <c r="C28" i="4"/>
  <c r="C84" i="4"/>
  <c r="C13" i="5"/>
  <c r="C59" i="5"/>
  <c r="C121" i="4"/>
  <c r="U152" i="4"/>
  <c r="C130" i="4"/>
  <c r="C54" i="5"/>
  <c r="C16" i="4"/>
  <c r="C60" i="5"/>
  <c r="C51" i="5"/>
  <c r="C48" i="5"/>
  <c r="C15" i="5"/>
  <c r="C79" i="4"/>
  <c r="C72" i="5"/>
  <c r="C34" i="4"/>
  <c r="C123" i="4"/>
  <c r="C21" i="4"/>
  <c r="C21" i="5"/>
  <c r="U92" i="5"/>
  <c r="C95" i="5"/>
  <c r="U37" i="4"/>
  <c r="C75" i="4"/>
  <c r="U26" i="5"/>
  <c r="C24" i="4"/>
  <c r="C30" i="4"/>
  <c r="C42" i="4"/>
  <c r="C142" i="4"/>
  <c r="C61" i="5"/>
  <c r="C67" i="5"/>
  <c r="C15" i="4"/>
  <c r="C113" i="4"/>
  <c r="C32" i="4"/>
  <c r="C83" i="4"/>
  <c r="C56" i="5"/>
  <c r="C98" i="4"/>
  <c r="C117" i="4"/>
  <c r="C92" i="5"/>
  <c r="C140" i="4"/>
  <c r="U90" i="5"/>
  <c r="C80" i="5"/>
  <c r="C64" i="4"/>
  <c r="C35" i="5"/>
  <c r="C64" i="5"/>
  <c r="C52" i="4"/>
  <c r="C69" i="4"/>
  <c r="U124" i="4"/>
  <c r="C5" i="5"/>
  <c r="C144" i="4"/>
  <c r="C92" i="4"/>
  <c r="R52" i="5"/>
  <c r="C78" i="5"/>
  <c r="I19" i="15"/>
  <c r="V19" i="15" s="1"/>
  <c r="G19" i="11" s="1"/>
  <c r="D19" i="11" s="1"/>
  <c r="K43" i="14"/>
  <c r="L43" i="14" s="1"/>
  <c r="D43" i="14" s="1"/>
  <c r="J61" i="6"/>
  <c r="K61" i="6"/>
  <c r="L61" i="6" s="1"/>
  <c r="AL74" i="8"/>
  <c r="AM74" i="8" s="1"/>
  <c r="AL62" i="8"/>
  <c r="AM62" i="8" s="1"/>
  <c r="K67" i="14"/>
  <c r="V62" i="10"/>
  <c r="Y65" i="8"/>
  <c r="Z65" i="8" s="1"/>
  <c r="K79" i="7"/>
  <c r="P78" i="3" s="1"/>
  <c r="N79" i="7"/>
  <c r="F71" i="6"/>
  <c r="G71" i="6"/>
  <c r="H71" i="6" s="1"/>
  <c r="I71" i="6" s="1"/>
  <c r="U83" i="4"/>
  <c r="Q86" i="8"/>
  <c r="R86" i="8" s="1"/>
  <c r="X86" i="8" s="1"/>
  <c r="S85" i="3" s="1"/>
  <c r="Q87" i="8"/>
  <c r="R87" i="8" s="1"/>
  <c r="Q88" i="8"/>
  <c r="R88" i="8" s="1"/>
  <c r="X88" i="8" s="1"/>
  <c r="S87" i="3" s="1"/>
  <c r="L96" i="7"/>
  <c r="P111" i="14"/>
  <c r="D97" i="14"/>
  <c r="V114" i="10"/>
  <c r="Y117" i="8"/>
  <c r="Z117" i="8" s="1"/>
  <c r="I114" i="15"/>
  <c r="P127" i="8"/>
  <c r="L127" i="8"/>
  <c r="N127" i="8" s="1"/>
  <c r="F127" i="8"/>
  <c r="V127" i="8"/>
  <c r="Q127" i="8"/>
  <c r="G127" i="8"/>
  <c r="J127" i="8"/>
  <c r="S127" i="8"/>
  <c r="I127" i="8"/>
  <c r="U127" i="8"/>
  <c r="M127" i="8"/>
  <c r="T127" i="8"/>
  <c r="U136" i="8"/>
  <c r="T136" i="8"/>
  <c r="P136" i="8"/>
  <c r="R136" i="8" s="1"/>
  <c r="V136" i="8"/>
  <c r="I136" i="8"/>
  <c r="L136" i="8"/>
  <c r="G136" i="8"/>
  <c r="F136" i="8"/>
  <c r="H136" i="8" s="1"/>
  <c r="S136" i="8"/>
  <c r="Q136" i="8"/>
  <c r="M136" i="8"/>
  <c r="J136" i="8"/>
  <c r="AB132" i="14"/>
  <c r="Z132" i="14" s="1"/>
  <c r="S132" i="14" s="1"/>
  <c r="AB135" i="14"/>
  <c r="J143" i="6"/>
  <c r="K143" i="6"/>
  <c r="L143" i="6" s="1"/>
  <c r="M143" i="6" s="1"/>
  <c r="V153" i="10"/>
  <c r="Y156" i="8"/>
  <c r="Z156" i="8" s="1"/>
  <c r="I151" i="15"/>
  <c r="R54" i="4"/>
  <c r="C97" i="4"/>
  <c r="AN3" i="14"/>
  <c r="I10" i="15"/>
  <c r="V10" i="15" s="1"/>
  <c r="G10" i="11" s="1"/>
  <c r="D10" i="11" s="1"/>
  <c r="I28" i="15"/>
  <c r="V28" i="15" s="1"/>
  <c r="G28" i="11" s="1"/>
  <c r="D28" i="11" s="1"/>
  <c r="AH31" i="8"/>
  <c r="K51" i="14"/>
  <c r="AL49" i="8"/>
  <c r="G23" i="6"/>
  <c r="H23" i="6" s="1"/>
  <c r="F23" i="6"/>
  <c r="J39" i="6"/>
  <c r="K39" i="6"/>
  <c r="L39" i="6" s="1"/>
  <c r="M39" i="6" s="1"/>
  <c r="N39" i="6" s="1"/>
  <c r="M38" i="3" s="1"/>
  <c r="M62" i="14"/>
  <c r="AE70" i="8"/>
  <c r="AM70" i="8"/>
  <c r="L54" i="14"/>
  <c r="D54" i="14" s="1"/>
  <c r="AG93" i="14"/>
  <c r="G107" i="6"/>
  <c r="H107" i="6" s="1"/>
  <c r="I107" i="6" s="1"/>
  <c r="F107" i="6"/>
  <c r="L107" i="7"/>
  <c r="V103" i="10"/>
  <c r="Y106" i="8"/>
  <c r="Z106" i="8" s="1"/>
  <c r="P107" i="7"/>
  <c r="W114" i="6"/>
  <c r="X114" i="6"/>
  <c r="Y114" i="6" s="1"/>
  <c r="U67" i="5"/>
  <c r="S118" i="10"/>
  <c r="H121" i="7" s="1"/>
  <c r="D133" i="14"/>
  <c r="U72" i="5"/>
  <c r="V150" i="10"/>
  <c r="Y153" i="8"/>
  <c r="Z153" i="8" s="1"/>
  <c r="AN153" i="8" s="1"/>
  <c r="T152" i="3" s="1"/>
  <c r="U154" i="4"/>
  <c r="C22" i="4"/>
  <c r="R93" i="4"/>
  <c r="P3" i="14"/>
  <c r="C109" i="4"/>
  <c r="AN6" i="14"/>
  <c r="R7" i="5"/>
  <c r="C76" i="4"/>
  <c r="U88" i="5"/>
  <c r="O149" i="8"/>
  <c r="X149" i="8" s="1"/>
  <c r="S148" i="3" s="1"/>
  <c r="X22" i="6"/>
  <c r="Y22" i="6" s="1"/>
  <c r="W22" i="6"/>
  <c r="S26" i="10"/>
  <c r="H29" i="7" s="1"/>
  <c r="AN16" i="8"/>
  <c r="T15" i="3" s="1"/>
  <c r="S18" i="10"/>
  <c r="H21" i="7" s="1"/>
  <c r="AH35" i="8"/>
  <c r="S58" i="10"/>
  <c r="H61" i="7" s="1"/>
  <c r="L33" i="14"/>
  <c r="K65" i="7"/>
  <c r="P64" i="3" s="1"/>
  <c r="N65" i="7"/>
  <c r="S71" i="10"/>
  <c r="H74" i="7" s="1"/>
  <c r="P70" i="7"/>
  <c r="K70" i="6"/>
  <c r="L70" i="6" s="1"/>
  <c r="J70" i="6"/>
  <c r="AN64" i="8"/>
  <c r="T63" i="3" s="1"/>
  <c r="R63" i="3" s="1"/>
  <c r="N71" i="7"/>
  <c r="Q71" i="7" s="1"/>
  <c r="P64" i="4" s="1"/>
  <c r="K71" i="7"/>
  <c r="P70" i="3" s="1"/>
  <c r="V68" i="15"/>
  <c r="G68" i="11" s="1"/>
  <c r="D68" i="11" s="1"/>
  <c r="O96" i="7"/>
  <c r="P100" i="14"/>
  <c r="T117" i="6"/>
  <c r="U117" i="6" s="1"/>
  <c r="V117" i="6" s="1"/>
  <c r="P117" i="6"/>
  <c r="Q117" i="6" s="1"/>
  <c r="R117" i="6" s="1"/>
  <c r="O117" i="6"/>
  <c r="AB119" i="14"/>
  <c r="Z119" i="14" s="1"/>
  <c r="S119" i="14" s="1"/>
  <c r="F130" i="6"/>
  <c r="G130" i="6"/>
  <c r="H130" i="6" s="1"/>
  <c r="M127" i="7"/>
  <c r="P143" i="7"/>
  <c r="P133" i="6"/>
  <c r="Q133" i="6" s="1"/>
  <c r="R133" i="6" s="1"/>
  <c r="O133" i="6"/>
  <c r="T133" i="6"/>
  <c r="U133" i="6" s="1"/>
  <c r="V133" i="6" s="1"/>
  <c r="J155" i="6"/>
  <c r="K155" i="6"/>
  <c r="L155" i="6" s="1"/>
  <c r="O155" i="7"/>
  <c r="K160" i="14"/>
  <c r="L160" i="14" s="1"/>
  <c r="I162" i="15"/>
  <c r="AN170" i="14"/>
  <c r="X174" i="6"/>
  <c r="Y174" i="6" s="1"/>
  <c r="Z174" i="6" s="1"/>
  <c r="O174" i="6"/>
  <c r="P174" i="6"/>
  <c r="Q174" i="6" s="1"/>
  <c r="T174" i="6"/>
  <c r="U174" i="6" s="1"/>
  <c r="V174" i="6" s="1"/>
  <c r="C146" i="4"/>
  <c r="C16" i="5"/>
  <c r="V6" i="10"/>
  <c r="Y9" i="8"/>
  <c r="Z9" i="8" s="1"/>
  <c r="P29" i="4"/>
  <c r="U47" i="4"/>
  <c r="U95" i="4"/>
  <c r="S58" i="4"/>
  <c r="C73" i="4"/>
  <c r="V30" i="10"/>
  <c r="Y33" i="8"/>
  <c r="Z33" i="8" s="1"/>
  <c r="G21" i="6"/>
  <c r="H21" i="6" s="1"/>
  <c r="F21" i="6"/>
  <c r="F28" i="6"/>
  <c r="G28" i="6"/>
  <c r="H28" i="6" s="1"/>
  <c r="I28" i="6" s="1"/>
  <c r="J31" i="6"/>
  <c r="K31" i="6"/>
  <c r="L31" i="6" s="1"/>
  <c r="M24" i="7"/>
  <c r="L46" i="7"/>
  <c r="N56" i="7"/>
  <c r="AL39" i="8"/>
  <c r="R56" i="3"/>
  <c r="G69" i="6"/>
  <c r="H69" i="6" s="1"/>
  <c r="I69" i="6" s="1"/>
  <c r="N69" i="6" s="1"/>
  <c r="F69" i="6"/>
  <c r="G73" i="6"/>
  <c r="H73" i="6" s="1"/>
  <c r="F73" i="6"/>
  <c r="F92" i="6"/>
  <c r="G92" i="6"/>
  <c r="H92" i="6" s="1"/>
  <c r="AE93" i="8"/>
  <c r="AM93" i="8"/>
  <c r="P104" i="6"/>
  <c r="Q104" i="6" s="1"/>
  <c r="T104" i="6"/>
  <c r="U104" i="6" s="1"/>
  <c r="V104" i="6" s="1"/>
  <c r="O104" i="6"/>
  <c r="D85" i="14"/>
  <c r="P97" i="14"/>
  <c r="M97" i="14" s="1"/>
  <c r="B97" i="14" s="1"/>
  <c r="F97" i="11" s="1"/>
  <c r="C97" i="11" s="1"/>
  <c r="W105" i="6"/>
  <c r="X105" i="6"/>
  <c r="Y105" i="6" s="1"/>
  <c r="P113" i="7"/>
  <c r="S141" i="10"/>
  <c r="H144" i="7" s="1"/>
  <c r="J147" i="6"/>
  <c r="K147" i="6"/>
  <c r="L147" i="6" s="1"/>
  <c r="M147" i="6" s="1"/>
  <c r="AN147" i="14"/>
  <c r="AL146" i="8"/>
  <c r="L148" i="14"/>
  <c r="AJ140" i="14"/>
  <c r="AB140" i="14" s="1"/>
  <c r="Z140" i="14" s="1"/>
  <c r="S140" i="14" s="1"/>
  <c r="V139" i="10"/>
  <c r="Y142" i="8"/>
  <c r="Z142" i="8" s="1"/>
  <c r="AN142" i="8" s="1"/>
  <c r="T141" i="3" s="1"/>
  <c r="M152" i="7"/>
  <c r="AN152" i="14"/>
  <c r="AE168" i="8"/>
  <c r="AM168" i="8"/>
  <c r="Q169" i="8"/>
  <c r="R169" i="8" s="1"/>
  <c r="X169" i="8" s="1"/>
  <c r="Q168" i="8"/>
  <c r="R168" i="8" s="1"/>
  <c r="X168" i="8" s="1"/>
  <c r="S167" i="3" s="1"/>
  <c r="Q167" i="8"/>
  <c r="R167" i="8" s="1"/>
  <c r="X167" i="8" s="1"/>
  <c r="AL169" i="8"/>
  <c r="I170" i="6"/>
  <c r="C127" i="4"/>
  <c r="M9" i="7"/>
  <c r="T8" i="6"/>
  <c r="U8" i="6" s="1"/>
  <c r="V8" i="6" s="1"/>
  <c r="P8" i="6"/>
  <c r="Q8" i="6" s="1"/>
  <c r="R8" i="6" s="1"/>
  <c r="O8" i="6"/>
  <c r="C22" i="5"/>
  <c r="S37" i="5"/>
  <c r="X147" i="8"/>
  <c r="S146" i="3" s="1"/>
  <c r="Z26" i="6"/>
  <c r="AG40" i="14"/>
  <c r="L32" i="14"/>
  <c r="AB42" i="14"/>
  <c r="L63" i="7"/>
  <c r="F74" i="6"/>
  <c r="G74" i="6"/>
  <c r="H74" i="6" s="1"/>
  <c r="T63" i="6"/>
  <c r="U63" i="6" s="1"/>
  <c r="V63" i="6" s="1"/>
  <c r="O63" i="6"/>
  <c r="P63" i="6"/>
  <c r="Q63" i="6" s="1"/>
  <c r="W56" i="6"/>
  <c r="X56" i="6"/>
  <c r="Y56" i="6" s="1"/>
  <c r="AG77" i="14"/>
  <c r="S54" i="10"/>
  <c r="H57" i="7" s="1"/>
  <c r="C63" i="14"/>
  <c r="H63" i="11" s="1"/>
  <c r="E63" i="11" s="1"/>
  <c r="U75" i="4"/>
  <c r="U84" i="4"/>
  <c r="U96" i="4"/>
  <c r="K118" i="7"/>
  <c r="P117" i="3" s="1"/>
  <c r="N118" i="7"/>
  <c r="V110" i="15"/>
  <c r="G110" i="11" s="1"/>
  <c r="D110" i="11" s="1"/>
  <c r="G119" i="14"/>
  <c r="L137" i="7"/>
  <c r="G136" i="6"/>
  <c r="H136" i="6" s="1"/>
  <c r="I136" i="6" s="1"/>
  <c r="N136" i="6" s="1"/>
  <c r="AG133" i="14"/>
  <c r="K141" i="7"/>
  <c r="P140" i="3" s="1"/>
  <c r="N141" i="7"/>
  <c r="Q141" i="7" s="1"/>
  <c r="Q150" i="8"/>
  <c r="R150" i="8" s="1"/>
  <c r="X150" i="8" s="1"/>
  <c r="S149" i="3" s="1"/>
  <c r="Q151" i="8"/>
  <c r="R151" i="8" s="1"/>
  <c r="F163" i="6"/>
  <c r="G163" i="6"/>
  <c r="H163" i="6" s="1"/>
  <c r="M168" i="7"/>
  <c r="K168" i="6"/>
  <c r="L168" i="6" s="1"/>
  <c r="M168" i="6" s="1"/>
  <c r="P172" i="14"/>
  <c r="T168" i="6"/>
  <c r="U168" i="6" s="1"/>
  <c r="V168" i="6" s="1"/>
  <c r="R65" i="4"/>
  <c r="R26" i="4"/>
  <c r="R147" i="4"/>
  <c r="C94" i="5"/>
  <c r="AL7" i="8"/>
  <c r="G13" i="6"/>
  <c r="H13" i="6" s="1"/>
  <c r="F13" i="6"/>
  <c r="S12" i="10"/>
  <c r="H15" i="7" s="1"/>
  <c r="P29" i="7"/>
  <c r="J33" i="6"/>
  <c r="K33" i="6"/>
  <c r="L33" i="6" s="1"/>
  <c r="I30" i="15"/>
  <c r="P14" i="14"/>
  <c r="P14" i="7"/>
  <c r="AN32" i="14"/>
  <c r="Z42" i="14"/>
  <c r="S42" i="14" s="1"/>
  <c r="AE51" i="8"/>
  <c r="G61" i="6"/>
  <c r="H61" i="6" s="1"/>
  <c r="F61" i="6"/>
  <c r="AJ17" i="14"/>
  <c r="AB17" i="14" s="1"/>
  <c r="Z17" i="14" s="1"/>
  <c r="S17" i="14" s="1"/>
  <c r="AG33" i="14"/>
  <c r="M74" i="7"/>
  <c r="S67" i="10"/>
  <c r="H70" i="7" s="1"/>
  <c r="P32" i="6"/>
  <c r="Q32" i="6" s="1"/>
  <c r="T32" i="6"/>
  <c r="U32" i="6" s="1"/>
  <c r="V32" i="6" s="1"/>
  <c r="O32" i="6"/>
  <c r="C75" i="14"/>
  <c r="H75" i="11" s="1"/>
  <c r="E75" i="11" s="1"/>
  <c r="U88" i="4"/>
  <c r="I108" i="15"/>
  <c r="I113" i="6"/>
  <c r="N112" i="7"/>
  <c r="K112" i="7"/>
  <c r="P111" i="3" s="1"/>
  <c r="M121" i="6"/>
  <c r="I129" i="15"/>
  <c r="AH137" i="8"/>
  <c r="J125" i="6"/>
  <c r="K125" i="6"/>
  <c r="L125" i="6" s="1"/>
  <c r="M125" i="6" s="1"/>
  <c r="P125" i="6"/>
  <c r="Q125" i="6" s="1"/>
  <c r="R125" i="6" s="1"/>
  <c r="T138" i="6"/>
  <c r="U138" i="6" s="1"/>
  <c r="V138" i="6" s="1"/>
  <c r="G141" i="14"/>
  <c r="D141" i="14" s="1"/>
  <c r="O135" i="7"/>
  <c r="I139" i="15"/>
  <c r="P144" i="14"/>
  <c r="U81" i="5"/>
  <c r="R156" i="6"/>
  <c r="G153" i="14"/>
  <c r="V157" i="10"/>
  <c r="Y160" i="8"/>
  <c r="Z160" i="8" s="1"/>
  <c r="AJ151" i="14"/>
  <c r="AB151" i="14" s="1"/>
  <c r="G160" i="14"/>
  <c r="U148" i="4"/>
  <c r="I166" i="6"/>
  <c r="N166" i="6" s="1"/>
  <c r="C17" i="4"/>
  <c r="O50" i="5"/>
  <c r="C20" i="5"/>
  <c r="U91" i="5"/>
  <c r="P9" i="7"/>
  <c r="O6" i="7"/>
  <c r="X46" i="8"/>
  <c r="S45" i="3" s="1"/>
  <c r="Z10" i="14"/>
  <c r="S10" i="14" s="1"/>
  <c r="M11" i="7"/>
  <c r="C29" i="14"/>
  <c r="H29" i="11" s="1"/>
  <c r="E29" i="11" s="1"/>
  <c r="X37" i="6"/>
  <c r="Y37" i="6" s="1"/>
  <c r="Z37" i="6" s="1"/>
  <c r="W37" i="6"/>
  <c r="Q54" i="8"/>
  <c r="R54" i="8" s="1"/>
  <c r="X54" i="8" s="1"/>
  <c r="S53" i="3" s="1"/>
  <c r="Q55" i="8"/>
  <c r="R55" i="8" s="1"/>
  <c r="P54" i="6"/>
  <c r="Q54" i="6" s="1"/>
  <c r="T54" i="6"/>
  <c r="U54" i="6" s="1"/>
  <c r="V54" i="6" s="1"/>
  <c r="O54" i="6"/>
  <c r="AG38" i="14"/>
  <c r="K46" i="14"/>
  <c r="L46" i="14" s="1"/>
  <c r="D46" i="14" s="1"/>
  <c r="P73" i="14"/>
  <c r="P76" i="7"/>
  <c r="V69" i="10"/>
  <c r="Y72" i="8"/>
  <c r="Z72" i="8" s="1"/>
  <c r="AN79" i="14"/>
  <c r="T86" i="6"/>
  <c r="U86" i="6" s="1"/>
  <c r="S86" i="6"/>
  <c r="V84" i="15"/>
  <c r="G84" i="11" s="1"/>
  <c r="D84" i="11" s="1"/>
  <c r="F90" i="6"/>
  <c r="G90" i="6"/>
  <c r="H90" i="6" s="1"/>
  <c r="I90" i="6" s="1"/>
  <c r="N90" i="6" s="1"/>
  <c r="V101" i="10"/>
  <c r="Y104" i="8"/>
  <c r="Z104" i="8" s="1"/>
  <c r="P103" i="7"/>
  <c r="S107" i="10"/>
  <c r="H110" i="7" s="1"/>
  <c r="P108" i="7"/>
  <c r="V115" i="15"/>
  <c r="G115" i="11" s="1"/>
  <c r="D115" i="11" s="1"/>
  <c r="Z126" i="6"/>
  <c r="P124" i="14"/>
  <c r="O120" i="7"/>
  <c r="G125" i="6"/>
  <c r="H125" i="6" s="1"/>
  <c r="F125" i="6"/>
  <c r="M131" i="14"/>
  <c r="P151" i="7"/>
  <c r="N152" i="7"/>
  <c r="K152" i="7"/>
  <c r="P151" i="3" s="1"/>
  <c r="W160" i="6"/>
  <c r="X160" i="6"/>
  <c r="Y160" i="6" s="1"/>
  <c r="F158" i="6"/>
  <c r="G158" i="6"/>
  <c r="H158" i="6" s="1"/>
  <c r="AJ158" i="14"/>
  <c r="AB158" i="14" s="1"/>
  <c r="Z158" i="14" s="1"/>
  <c r="S93" i="10"/>
  <c r="H96" i="7" s="1"/>
  <c r="U63" i="5"/>
  <c r="T14" i="6"/>
  <c r="U14" i="6" s="1"/>
  <c r="V14" i="6" s="1"/>
  <c r="AA14" i="6" s="1"/>
  <c r="P14" i="6"/>
  <c r="Q14" i="6" s="1"/>
  <c r="O14" i="6"/>
  <c r="P36" i="14"/>
  <c r="T80" i="6"/>
  <c r="U80" i="6" s="1"/>
  <c r="V80" i="6" s="1"/>
  <c r="P80" i="6"/>
  <c r="Q80" i="6" s="1"/>
  <c r="O80" i="6"/>
  <c r="R77" i="6"/>
  <c r="G88" i="14"/>
  <c r="X101" i="6"/>
  <c r="Y101" i="6" s="1"/>
  <c r="W101" i="6"/>
  <c r="N108" i="7"/>
  <c r="K108" i="7"/>
  <c r="P107" i="3" s="1"/>
  <c r="X120" i="6"/>
  <c r="Y120" i="6" s="1"/>
  <c r="Z120" i="6" s="1"/>
  <c r="W120" i="6"/>
  <c r="L154" i="14"/>
  <c r="D154" i="14" s="1"/>
  <c r="B154" i="14" s="1"/>
  <c r="F154" i="11" s="1"/>
  <c r="C154" i="11" s="1"/>
  <c r="C154" i="14"/>
  <c r="H154" i="11" s="1"/>
  <c r="E154" i="11" s="1"/>
  <c r="V164" i="10"/>
  <c r="Y167" i="8"/>
  <c r="Z167" i="8" s="1"/>
  <c r="X117" i="8"/>
  <c r="S116" i="3" s="1"/>
  <c r="N27" i="7"/>
  <c r="K27" i="7"/>
  <c r="P26" i="3" s="1"/>
  <c r="X46" i="6"/>
  <c r="Y46" i="6" s="1"/>
  <c r="W46" i="6"/>
  <c r="K60" i="14"/>
  <c r="L47" i="14"/>
  <c r="D47" i="14" s="1"/>
  <c r="P76" i="6"/>
  <c r="Q76" i="6" s="1"/>
  <c r="O76" i="6"/>
  <c r="T76" i="6"/>
  <c r="U76" i="6" s="1"/>
  <c r="V76" i="6" s="1"/>
  <c r="S69" i="10"/>
  <c r="H72" i="7" s="1"/>
  <c r="O85" i="6"/>
  <c r="T85" i="6"/>
  <c r="U85" i="6" s="1"/>
  <c r="V85" i="6" s="1"/>
  <c r="P85" i="6"/>
  <c r="Q85" i="6" s="1"/>
  <c r="U49" i="5"/>
  <c r="P114" i="14"/>
  <c r="K132" i="6"/>
  <c r="L132" i="6" s="1"/>
  <c r="M132" i="6" s="1"/>
  <c r="J132" i="6"/>
  <c r="V131" i="10"/>
  <c r="Y134" i="8"/>
  <c r="Z134" i="8" s="1"/>
  <c r="W144" i="6"/>
  <c r="X144" i="6"/>
  <c r="Y144" i="6" s="1"/>
  <c r="Z144" i="6" s="1"/>
  <c r="L135" i="7"/>
  <c r="R130" i="3"/>
  <c r="W145" i="6"/>
  <c r="X145" i="6"/>
  <c r="Y145" i="6" s="1"/>
  <c r="O166" i="6"/>
  <c r="T166" i="6"/>
  <c r="U166" i="6" s="1"/>
  <c r="V166" i="6" s="1"/>
  <c r="P166" i="6"/>
  <c r="Q166" i="6" s="1"/>
  <c r="T22" i="6"/>
  <c r="U22" i="6" s="1"/>
  <c r="V22" i="6" s="1"/>
  <c r="X6" i="6"/>
  <c r="Y6" i="6" s="1"/>
  <c r="Z6" i="6" s="1"/>
  <c r="W6" i="6"/>
  <c r="C48" i="4"/>
  <c r="C134" i="4"/>
  <c r="O66" i="5"/>
  <c r="S75" i="5"/>
  <c r="C132" i="4"/>
  <c r="R58" i="5"/>
  <c r="C57" i="5"/>
  <c r="P9" i="6"/>
  <c r="Q9" i="6" s="1"/>
  <c r="T9" i="6"/>
  <c r="U9" i="6" s="1"/>
  <c r="V9" i="6" s="1"/>
  <c r="O9" i="6"/>
  <c r="P28" i="14"/>
  <c r="M28" i="14" s="1"/>
  <c r="X16" i="6"/>
  <c r="Y16" i="6" s="1"/>
  <c r="W16" i="6"/>
  <c r="AN44" i="14"/>
  <c r="AB44" i="14" s="1"/>
  <c r="Z44" i="14" s="1"/>
  <c r="S44" i="14" s="1"/>
  <c r="Q48" i="7"/>
  <c r="D17" i="14"/>
  <c r="B17" i="14" s="1"/>
  <c r="F17" i="11" s="1"/>
  <c r="C17" i="11" s="1"/>
  <c r="V57" i="10"/>
  <c r="Y60" i="8"/>
  <c r="Z60" i="8" s="1"/>
  <c r="B63" i="14"/>
  <c r="F63" i="11" s="1"/>
  <c r="C63" i="11" s="1"/>
  <c r="AA90" i="6"/>
  <c r="AE103" i="8"/>
  <c r="X99" i="6"/>
  <c r="Y99" i="6" s="1"/>
  <c r="W99" i="6"/>
  <c r="AG117" i="14"/>
  <c r="AB117" i="14" s="1"/>
  <c r="Z117" i="14" s="1"/>
  <c r="AE140" i="8"/>
  <c r="P148" i="14"/>
  <c r="I140" i="15"/>
  <c r="AE160" i="8"/>
  <c r="K155" i="14"/>
  <c r="V156" i="10"/>
  <c r="Y159" i="8"/>
  <c r="Z159" i="8" s="1"/>
  <c r="C91" i="4"/>
  <c r="C65" i="5"/>
  <c r="O109" i="4"/>
  <c r="R10" i="4"/>
  <c r="U7" i="5"/>
  <c r="R53" i="5"/>
  <c r="L33" i="5"/>
  <c r="O139" i="8"/>
  <c r="X139" i="8" s="1"/>
  <c r="S138" i="3" s="1"/>
  <c r="C88" i="5"/>
  <c r="P15" i="6"/>
  <c r="Q15" i="6" s="1"/>
  <c r="O15" i="6"/>
  <c r="T15" i="6"/>
  <c r="U15" i="6" s="1"/>
  <c r="V15" i="6" s="1"/>
  <c r="X15" i="6"/>
  <c r="Y15" i="6" s="1"/>
  <c r="Z15" i="6" s="1"/>
  <c r="L43" i="7"/>
  <c r="U28" i="4"/>
  <c r="AN34" i="8"/>
  <c r="T33" i="3" s="1"/>
  <c r="R33" i="3" s="1"/>
  <c r="V32" i="10"/>
  <c r="Y35" i="8"/>
  <c r="Z35" i="8" s="1"/>
  <c r="F45" i="6"/>
  <c r="G45" i="6"/>
  <c r="H45" i="6" s="1"/>
  <c r="T36" i="6"/>
  <c r="U36" i="6" s="1"/>
  <c r="V36" i="6" s="1"/>
  <c r="P36" i="6"/>
  <c r="Q36" i="6" s="1"/>
  <c r="O36" i="6"/>
  <c r="K68" i="6"/>
  <c r="L68" i="6" s="1"/>
  <c r="M68" i="6" s="1"/>
  <c r="J68" i="6"/>
  <c r="I57" i="15"/>
  <c r="V57" i="15" s="1"/>
  <c r="G57" i="11" s="1"/>
  <c r="D57" i="11" s="1"/>
  <c r="AH76" i="8"/>
  <c r="K78" i="7"/>
  <c r="P77" i="3" s="1"/>
  <c r="N78" i="7"/>
  <c r="K76" i="6"/>
  <c r="L76" i="6" s="1"/>
  <c r="M76" i="6" s="1"/>
  <c r="J76" i="6"/>
  <c r="I79" i="15"/>
  <c r="L68" i="14"/>
  <c r="V74" i="10"/>
  <c r="Y77" i="8"/>
  <c r="Z77" i="8" s="1"/>
  <c r="D72" i="14"/>
  <c r="O103" i="7"/>
  <c r="M111" i="7"/>
  <c r="G114" i="14"/>
  <c r="J123" i="6"/>
  <c r="K123" i="6"/>
  <c r="L123" i="6" s="1"/>
  <c r="G117" i="14"/>
  <c r="D117" i="14" s="1"/>
  <c r="I139" i="6"/>
  <c r="N139" i="6" s="1"/>
  <c r="M138" i="3" s="1"/>
  <c r="P136" i="7"/>
  <c r="X133" i="6"/>
  <c r="Y133" i="6" s="1"/>
  <c r="Z133" i="6" s="1"/>
  <c r="L147" i="14"/>
  <c r="D147" i="14" s="1"/>
  <c r="AJ148" i="14"/>
  <c r="G161" i="14"/>
  <c r="D161" i="14" s="1"/>
  <c r="S162" i="10"/>
  <c r="H165" i="7" s="1"/>
  <c r="O167" i="7"/>
  <c r="AJ171" i="14"/>
  <c r="AB171" i="14" s="1"/>
  <c r="L166" i="14"/>
  <c r="D166" i="14" s="1"/>
  <c r="I166" i="15"/>
  <c r="V166" i="15" s="1"/>
  <c r="G166" i="11" s="1"/>
  <c r="D166" i="11" s="1"/>
  <c r="R9" i="5"/>
  <c r="R16" i="5"/>
  <c r="R39" i="5"/>
  <c r="U8" i="4"/>
  <c r="L47" i="4"/>
  <c r="D4" i="14"/>
  <c r="AE25" i="8"/>
  <c r="C45" i="14"/>
  <c r="H45" i="11" s="1"/>
  <c r="E45" i="11" s="1"/>
  <c r="L47" i="7"/>
  <c r="M56" i="14"/>
  <c r="G44" i="14"/>
  <c r="M70" i="7"/>
  <c r="M63" i="7"/>
  <c r="V60" i="10"/>
  <c r="Y63" i="8"/>
  <c r="Z63" i="8" s="1"/>
  <c r="F70" i="6"/>
  <c r="G70" i="6"/>
  <c r="H70" i="6" s="1"/>
  <c r="M65" i="7"/>
  <c r="X96" i="6"/>
  <c r="Y96" i="6" s="1"/>
  <c r="W96" i="6"/>
  <c r="O93" i="7"/>
  <c r="K93" i="7"/>
  <c r="P92" i="3" s="1"/>
  <c r="S98" i="10"/>
  <c r="H101" i="7" s="1"/>
  <c r="V85" i="15"/>
  <c r="G85" i="11" s="1"/>
  <c r="D85" i="11" s="1"/>
  <c r="AE107" i="8"/>
  <c r="AM107" i="8" s="1"/>
  <c r="AN107" i="8" s="1"/>
  <c r="T106" i="3" s="1"/>
  <c r="R106" i="3" s="1"/>
  <c r="AN111" i="14"/>
  <c r="P117" i="7"/>
  <c r="P105" i="6"/>
  <c r="Q105" i="6" s="1"/>
  <c r="R105" i="6" s="1"/>
  <c r="T105" i="6"/>
  <c r="U105" i="6" s="1"/>
  <c r="V105" i="6" s="1"/>
  <c r="O105" i="6"/>
  <c r="P119" i="14"/>
  <c r="M119" i="14" s="1"/>
  <c r="K124" i="14"/>
  <c r="S135" i="10"/>
  <c r="H138" i="7" s="1"/>
  <c r="M145" i="7"/>
  <c r="F150" i="6"/>
  <c r="G150" i="6"/>
  <c r="H150" i="6" s="1"/>
  <c r="T151" i="6"/>
  <c r="U151" i="6" s="1"/>
  <c r="V151" i="6" s="1"/>
  <c r="P151" i="6"/>
  <c r="Q151" i="6" s="1"/>
  <c r="O151" i="6"/>
  <c r="I150" i="15"/>
  <c r="V155" i="10"/>
  <c r="Y158" i="8"/>
  <c r="Z158" i="8" s="1"/>
  <c r="I158" i="15"/>
  <c r="V158" i="15" s="1"/>
  <c r="G158" i="11" s="1"/>
  <c r="D158" i="11" s="1"/>
  <c r="K165" i="14"/>
  <c r="L165" i="14" s="1"/>
  <c r="D165" i="14" s="1"/>
  <c r="AG164" i="14"/>
  <c r="K170" i="14"/>
  <c r="R31" i="4"/>
  <c r="O31" i="4"/>
  <c r="C149" i="4"/>
  <c r="R87" i="4"/>
  <c r="U30" i="5"/>
  <c r="C40" i="4"/>
  <c r="R40" i="4"/>
  <c r="V5" i="15"/>
  <c r="G5" i="11" s="1"/>
  <c r="D5" i="11" s="1"/>
  <c r="L37" i="5"/>
  <c r="M15" i="7"/>
  <c r="U12" i="4"/>
  <c r="N11" i="7"/>
  <c r="K11" i="7"/>
  <c r="P10" i="3" s="1"/>
  <c r="G14" i="14"/>
  <c r="D14" i="14" s="1"/>
  <c r="I25" i="15"/>
  <c r="C49" i="14"/>
  <c r="H49" i="11" s="1"/>
  <c r="E49" i="11" s="1"/>
  <c r="B49" i="11" s="1"/>
  <c r="P52" i="14"/>
  <c r="M52" i="14" s="1"/>
  <c r="P61" i="7"/>
  <c r="Q20" i="7"/>
  <c r="AN23" i="8"/>
  <c r="T22" i="3" s="1"/>
  <c r="R22" i="3" s="1"/>
  <c r="I65" i="15"/>
  <c r="P60" i="7"/>
  <c r="L61" i="14"/>
  <c r="D61" i="14" s="1"/>
  <c r="Z55" i="14"/>
  <c r="S55" i="14" s="1"/>
  <c r="B55" i="14" s="1"/>
  <c r="F55" i="11" s="1"/>
  <c r="C55" i="11" s="1"/>
  <c r="J73" i="6"/>
  <c r="K73" i="6"/>
  <c r="L73" i="6" s="1"/>
  <c r="P81" i="14"/>
  <c r="M81" i="14" s="1"/>
  <c r="F79" i="6"/>
  <c r="G79" i="6"/>
  <c r="H79" i="6" s="1"/>
  <c r="T96" i="6"/>
  <c r="U96" i="6" s="1"/>
  <c r="V96" i="6" s="1"/>
  <c r="O96" i="6"/>
  <c r="P96" i="6"/>
  <c r="Q96" i="6" s="1"/>
  <c r="N99" i="7"/>
  <c r="K99" i="7"/>
  <c r="P98" i="3" s="1"/>
  <c r="AE94" i="8"/>
  <c r="S89" i="10"/>
  <c r="H92" i="7" s="1"/>
  <c r="M107" i="7"/>
  <c r="L114" i="7"/>
  <c r="AE115" i="8"/>
  <c r="AM115" i="8" s="1"/>
  <c r="AN115" i="8" s="1"/>
  <c r="AL112" i="8"/>
  <c r="AH106" i="8"/>
  <c r="U94" i="4"/>
  <c r="P111" i="7"/>
  <c r="L120" i="14"/>
  <c r="M130" i="7"/>
  <c r="AB123" i="14"/>
  <c r="G126" i="14"/>
  <c r="V139" i="15"/>
  <c r="G139" i="11" s="1"/>
  <c r="D139" i="11" s="1"/>
  <c r="I142" i="15"/>
  <c r="M146" i="14"/>
  <c r="X154" i="6"/>
  <c r="Y154" i="6" s="1"/>
  <c r="Z154" i="6" s="1"/>
  <c r="W154" i="6"/>
  <c r="S155" i="10"/>
  <c r="H158" i="7" s="1"/>
  <c r="V167" i="15"/>
  <c r="G167" i="11" s="1"/>
  <c r="D167" i="11" s="1"/>
  <c r="V168" i="10"/>
  <c r="Y171" i="8"/>
  <c r="Z171" i="8" s="1"/>
  <c r="I163" i="15"/>
  <c r="V163" i="15" s="1"/>
  <c r="G163" i="11" s="1"/>
  <c r="D163" i="11" s="1"/>
  <c r="V170" i="15"/>
  <c r="G170" i="11" s="1"/>
  <c r="D170" i="11" s="1"/>
  <c r="M161" i="14"/>
  <c r="J173" i="6"/>
  <c r="K173" i="6"/>
  <c r="L173" i="6" s="1"/>
  <c r="M173" i="6" s="1"/>
  <c r="M172" i="14"/>
  <c r="S172" i="10"/>
  <c r="H175" i="7" s="1"/>
  <c r="AN173" i="14"/>
  <c r="L23" i="4"/>
  <c r="C65" i="4"/>
  <c r="R94" i="5"/>
  <c r="AL8" i="8"/>
  <c r="C51" i="4"/>
  <c r="O73" i="5"/>
  <c r="O9" i="7"/>
  <c r="C19" i="4"/>
  <c r="AG12" i="14"/>
  <c r="X157" i="8"/>
  <c r="S156" i="3" s="1"/>
  <c r="P30" i="14"/>
  <c r="W33" i="6"/>
  <c r="X33" i="6"/>
  <c r="Y33" i="6" s="1"/>
  <c r="M35" i="7"/>
  <c r="N30" i="7"/>
  <c r="Q30" i="7" s="1"/>
  <c r="P19" i="5" s="1"/>
  <c r="K30" i="7"/>
  <c r="P29" i="3" s="1"/>
  <c r="AL59" i="8"/>
  <c r="V42" i="10"/>
  <c r="Y45" i="8"/>
  <c r="Z45" i="8" s="1"/>
  <c r="AN52" i="14"/>
  <c r="T53" i="6"/>
  <c r="U53" i="6" s="1"/>
  <c r="V53" i="6" s="1"/>
  <c r="X60" i="6"/>
  <c r="Y60" i="6" s="1"/>
  <c r="W60" i="6"/>
  <c r="V70" i="15"/>
  <c r="G70" i="11" s="1"/>
  <c r="D70" i="11" s="1"/>
  <c r="G89" i="14"/>
  <c r="V80" i="15"/>
  <c r="G80" i="11" s="1"/>
  <c r="D80" i="11" s="1"/>
  <c r="P88" i="7"/>
  <c r="L88" i="7"/>
  <c r="S112" i="10"/>
  <c r="H115" i="7" s="1"/>
  <c r="T122" i="6"/>
  <c r="U122" i="6" s="1"/>
  <c r="V122" i="6" s="1"/>
  <c r="P122" i="6"/>
  <c r="Q122" i="6" s="1"/>
  <c r="O122" i="6"/>
  <c r="L130" i="7"/>
  <c r="L136" i="7"/>
  <c r="L140" i="7"/>
  <c r="I137" i="15"/>
  <c r="V137" i="15" s="1"/>
  <c r="G137" i="11" s="1"/>
  <c r="D137" i="11" s="1"/>
  <c r="C130" i="14"/>
  <c r="H130" i="11" s="1"/>
  <c r="E130" i="11" s="1"/>
  <c r="G130" i="14"/>
  <c r="M150" i="7"/>
  <c r="P139" i="14"/>
  <c r="M139" i="14" s="1"/>
  <c r="V148" i="10"/>
  <c r="Y151" i="8"/>
  <c r="Z151" i="8" s="1"/>
  <c r="M149" i="14"/>
  <c r="AB150" i="14"/>
  <c r="G159" i="6"/>
  <c r="H159" i="6" s="1"/>
  <c r="F159" i="6"/>
  <c r="P172" i="7"/>
  <c r="L17" i="4"/>
  <c r="O18" i="4"/>
  <c r="R78" i="4"/>
  <c r="U7" i="4"/>
  <c r="O29" i="6"/>
  <c r="T29" i="6"/>
  <c r="U29" i="6" s="1"/>
  <c r="V29" i="6" s="1"/>
  <c r="P29" i="6"/>
  <c r="Q29" i="6" s="1"/>
  <c r="K18" i="14"/>
  <c r="AG32" i="14"/>
  <c r="N18" i="7"/>
  <c r="Q18" i="7" s="1"/>
  <c r="K18" i="7"/>
  <c r="P17" i="3" s="1"/>
  <c r="O35" i="7"/>
  <c r="P56" i="14"/>
  <c r="AH41" i="8"/>
  <c r="S42" i="10"/>
  <c r="H45" i="7" s="1"/>
  <c r="I48" i="15"/>
  <c r="V48" i="15" s="1"/>
  <c r="G48" i="11" s="1"/>
  <c r="D48" i="11" s="1"/>
  <c r="X32" i="6"/>
  <c r="Y32" i="6" s="1"/>
  <c r="Z32" i="6" s="1"/>
  <c r="G49" i="6"/>
  <c r="H49" i="6" s="1"/>
  <c r="F49" i="6"/>
  <c r="T6" i="8"/>
  <c r="L6" i="8"/>
  <c r="Q6" i="8"/>
  <c r="U6" i="8"/>
  <c r="J6" i="8"/>
  <c r="V6" i="8"/>
  <c r="F6" i="8"/>
  <c r="S6" i="8"/>
  <c r="P6" i="8"/>
  <c r="M6" i="8"/>
  <c r="I6" i="8"/>
  <c r="K6" i="8" s="1"/>
  <c r="G6" i="8"/>
  <c r="O53" i="7"/>
  <c r="L31" i="14"/>
  <c r="D31" i="14" s="1"/>
  <c r="C31" i="14"/>
  <c r="H31" i="11" s="1"/>
  <c r="E31" i="11" s="1"/>
  <c r="O42" i="6"/>
  <c r="T42" i="6"/>
  <c r="U42" i="6" s="1"/>
  <c r="V42" i="6" s="1"/>
  <c r="P42" i="6"/>
  <c r="Q42" i="6" s="1"/>
  <c r="L50" i="7"/>
  <c r="M69" i="7"/>
  <c r="S73" i="10"/>
  <c r="H76" i="7" s="1"/>
  <c r="U74" i="4"/>
  <c r="G75" i="14"/>
  <c r="D75" i="14" s="1"/>
  <c r="B75" i="14" s="1"/>
  <c r="F75" i="11" s="1"/>
  <c r="C75" i="11" s="1"/>
  <c r="AE81" i="8"/>
  <c r="AM81" i="8" s="1"/>
  <c r="AN81" i="8" s="1"/>
  <c r="K86" i="6"/>
  <c r="L86" i="6" s="1"/>
  <c r="M86" i="6" s="1"/>
  <c r="O87" i="6"/>
  <c r="T87" i="6"/>
  <c r="U87" i="6" s="1"/>
  <c r="V87" i="6" s="1"/>
  <c r="P87" i="6"/>
  <c r="Q87" i="6" s="1"/>
  <c r="C90" i="14"/>
  <c r="H90" i="11" s="1"/>
  <c r="E90" i="11" s="1"/>
  <c r="AE110" i="8"/>
  <c r="I107" i="15"/>
  <c r="K110" i="6"/>
  <c r="L110" i="6" s="1"/>
  <c r="J110" i="6"/>
  <c r="L108" i="7"/>
  <c r="V106" i="15"/>
  <c r="G106" i="11" s="1"/>
  <c r="D106" i="11" s="1"/>
  <c r="P118" i="6"/>
  <c r="Q118" i="6" s="1"/>
  <c r="T118" i="6"/>
  <c r="U118" i="6" s="1"/>
  <c r="V118" i="6" s="1"/>
  <c r="AA118" i="6" s="1"/>
  <c r="O118" i="6"/>
  <c r="P130" i="6"/>
  <c r="Q130" i="6" s="1"/>
  <c r="T130" i="6"/>
  <c r="U130" i="6" s="1"/>
  <c r="V130" i="6" s="1"/>
  <c r="O130" i="6"/>
  <c r="T144" i="6"/>
  <c r="U144" i="6" s="1"/>
  <c r="V144" i="6" s="1"/>
  <c r="L121" i="14"/>
  <c r="D121" i="14" s="1"/>
  <c r="B121" i="14" s="1"/>
  <c r="F121" i="11" s="1"/>
  <c r="C121" i="11" s="1"/>
  <c r="C121" i="14"/>
  <c r="H121" i="11" s="1"/>
  <c r="E121" i="11" s="1"/>
  <c r="O150" i="7"/>
  <c r="V150" i="15"/>
  <c r="G150" i="11" s="1"/>
  <c r="D150" i="11" s="1"/>
  <c r="AL149" i="8"/>
  <c r="AM149" i="8" s="1"/>
  <c r="AN149" i="8" s="1"/>
  <c r="AL163" i="8"/>
  <c r="AM163" i="8" s="1"/>
  <c r="J43" i="6"/>
  <c r="K43" i="6"/>
  <c r="L43" i="6" s="1"/>
  <c r="X35" i="6"/>
  <c r="Y35" i="6" s="1"/>
  <c r="W35" i="6"/>
  <c r="AB41" i="14"/>
  <c r="Z41" i="14" s="1"/>
  <c r="S41" i="14" s="1"/>
  <c r="U40" i="5"/>
  <c r="P101" i="6"/>
  <c r="Q101" i="6" s="1"/>
  <c r="T101" i="6"/>
  <c r="U101" i="6" s="1"/>
  <c r="V101" i="6" s="1"/>
  <c r="O101" i="6"/>
  <c r="I134" i="15"/>
  <c r="Q146" i="8"/>
  <c r="R146" i="8" s="1"/>
  <c r="X146" i="8" s="1"/>
  <c r="S145" i="3" s="1"/>
  <c r="Q145" i="8"/>
  <c r="R145" i="8" s="1"/>
  <c r="X145" i="8" s="1"/>
  <c r="V151" i="10"/>
  <c r="Y154" i="8"/>
  <c r="Z154" i="8" s="1"/>
  <c r="X8" i="8"/>
  <c r="S7" i="3" s="1"/>
  <c r="P126" i="4"/>
  <c r="X28" i="6"/>
  <c r="Y28" i="6" s="1"/>
  <c r="Z28" i="6" s="1"/>
  <c r="W28" i="6"/>
  <c r="I44" i="15"/>
  <c r="V44" i="15" s="1"/>
  <c r="G44" i="11" s="1"/>
  <c r="D44" i="11" s="1"/>
  <c r="AE59" i="8"/>
  <c r="AE68" i="8"/>
  <c r="N73" i="7"/>
  <c r="K73" i="7"/>
  <c r="P72" i="3" s="1"/>
  <c r="J81" i="6"/>
  <c r="K81" i="6"/>
  <c r="L81" i="6" s="1"/>
  <c r="AB91" i="14"/>
  <c r="V127" i="10"/>
  <c r="Y130" i="8"/>
  <c r="Z130" i="8" s="1"/>
  <c r="M121" i="7"/>
  <c r="L121" i="7"/>
  <c r="Z151" i="14"/>
  <c r="S151" i="14" s="1"/>
  <c r="Z164" i="6"/>
  <c r="AA164" i="6" s="1"/>
  <c r="S165" i="10"/>
  <c r="H168" i="7" s="1"/>
  <c r="F172" i="6"/>
  <c r="G172" i="6"/>
  <c r="H172" i="6" s="1"/>
  <c r="I172" i="6" s="1"/>
  <c r="C34" i="5"/>
  <c r="R77" i="4"/>
  <c r="O60" i="4"/>
  <c r="P48" i="5"/>
  <c r="O37" i="4"/>
  <c r="O99" i="4"/>
  <c r="O63" i="5"/>
  <c r="O124" i="4"/>
  <c r="O43" i="5"/>
  <c r="O94" i="4"/>
  <c r="O27" i="4"/>
  <c r="P13" i="5"/>
  <c r="O64" i="4"/>
  <c r="P27" i="4"/>
  <c r="O26" i="5"/>
  <c r="O67" i="4"/>
  <c r="O24" i="4"/>
  <c r="C90" i="4"/>
  <c r="P22" i="14"/>
  <c r="M22" i="14" s="1"/>
  <c r="AE49" i="8"/>
  <c r="AM49" i="8" s="1"/>
  <c r="V65" i="10"/>
  <c r="Y68" i="8"/>
  <c r="Z68" i="8" s="1"/>
  <c r="W68" i="6"/>
  <c r="X68" i="6"/>
  <c r="Y68" i="6" s="1"/>
  <c r="R102" i="4"/>
  <c r="U43" i="4"/>
  <c r="O126" i="4"/>
  <c r="R42" i="5"/>
  <c r="X13" i="6"/>
  <c r="Y13" i="6" s="1"/>
  <c r="W13" i="6"/>
  <c r="G29" i="6"/>
  <c r="H29" i="6" s="1"/>
  <c r="I29" i="6" s="1"/>
  <c r="F29" i="6"/>
  <c r="G33" i="6"/>
  <c r="H33" i="6" s="1"/>
  <c r="F33" i="6"/>
  <c r="T28" i="6"/>
  <c r="U28" i="6" s="1"/>
  <c r="V28" i="6" s="1"/>
  <c r="P28" i="6"/>
  <c r="Q28" i="6" s="1"/>
  <c r="O28" i="6"/>
  <c r="P44" i="14"/>
  <c r="P46" i="14"/>
  <c r="M46" i="14" s="1"/>
  <c r="J45" i="6"/>
  <c r="K45" i="6"/>
  <c r="L45" i="6" s="1"/>
  <c r="G55" i="6"/>
  <c r="H55" i="6" s="1"/>
  <c r="F55" i="6"/>
  <c r="V52" i="10"/>
  <c r="Y55" i="8"/>
  <c r="Z55" i="8" s="1"/>
  <c r="S36" i="10"/>
  <c r="H39" i="7" s="1"/>
  <c r="Z57" i="6"/>
  <c r="AE61" i="8"/>
  <c r="AM61" i="8" s="1"/>
  <c r="S20" i="10"/>
  <c r="H23" i="7" s="1"/>
  <c r="Z66" i="6"/>
  <c r="G77" i="6"/>
  <c r="H77" i="6" s="1"/>
  <c r="F77" i="6"/>
  <c r="G91" i="6"/>
  <c r="H91" i="6" s="1"/>
  <c r="F91" i="6"/>
  <c r="M81" i="7"/>
  <c r="U60" i="5"/>
  <c r="J107" i="6"/>
  <c r="K107" i="6"/>
  <c r="L107" i="6" s="1"/>
  <c r="G117" i="6"/>
  <c r="H117" i="6" s="1"/>
  <c r="I117" i="6" s="1"/>
  <c r="F117" i="6"/>
  <c r="F118" i="6"/>
  <c r="G118" i="6"/>
  <c r="H118" i="6" s="1"/>
  <c r="I118" i="6" s="1"/>
  <c r="U117" i="4"/>
  <c r="P129" i="7"/>
  <c r="I127" i="6"/>
  <c r="P129" i="8"/>
  <c r="M129" i="8"/>
  <c r="L129" i="8"/>
  <c r="F129" i="8"/>
  <c r="T129" i="8"/>
  <c r="J129" i="8"/>
  <c r="S129" i="8"/>
  <c r="I129" i="8"/>
  <c r="Q129" i="8"/>
  <c r="G129" i="8"/>
  <c r="U129" i="8"/>
  <c r="V129" i="8"/>
  <c r="V144" i="10"/>
  <c r="Y147" i="8"/>
  <c r="Z147" i="8" s="1"/>
  <c r="W152" i="6"/>
  <c r="X152" i="6"/>
  <c r="Y152" i="6" s="1"/>
  <c r="AN157" i="14"/>
  <c r="P156" i="14"/>
  <c r="M156" i="14" s="1"/>
  <c r="P160" i="14"/>
  <c r="AE161" i="8"/>
  <c r="P164" i="14"/>
  <c r="M164" i="14" s="1"/>
  <c r="K173" i="7"/>
  <c r="P172" i="3" s="1"/>
  <c r="N173" i="7"/>
  <c r="R164" i="6"/>
  <c r="C77" i="4"/>
  <c r="O142" i="7"/>
  <c r="R92" i="4"/>
  <c r="S78" i="5"/>
  <c r="L62" i="5"/>
  <c r="O36" i="4"/>
  <c r="S19" i="10"/>
  <c r="H22" i="7" s="1"/>
  <c r="X87" i="8"/>
  <c r="S86" i="3" s="1"/>
  <c r="I22" i="15"/>
  <c r="F54" i="6"/>
  <c r="G54" i="6"/>
  <c r="H54" i="6" s="1"/>
  <c r="I54" i="6" s="1"/>
  <c r="AE54" i="8"/>
  <c r="U35" i="4"/>
  <c r="I64" i="6"/>
  <c r="AJ71" i="14"/>
  <c r="T50" i="6"/>
  <c r="U50" i="6" s="1"/>
  <c r="V50" i="6" s="1"/>
  <c r="P50" i="6"/>
  <c r="Q50" i="6" s="1"/>
  <c r="O50" i="6"/>
  <c r="AM58" i="8"/>
  <c r="AE58" i="8"/>
  <c r="AE89" i="8"/>
  <c r="V86" i="10"/>
  <c r="Y89" i="8"/>
  <c r="Z89" i="8" s="1"/>
  <c r="L88" i="14"/>
  <c r="O97" i="6"/>
  <c r="P97" i="6"/>
  <c r="Q97" i="6" s="1"/>
  <c r="R97" i="6" s="1"/>
  <c r="T97" i="6"/>
  <c r="U97" i="6" s="1"/>
  <c r="V97" i="6" s="1"/>
  <c r="R112" i="6"/>
  <c r="T106" i="6"/>
  <c r="U106" i="6" s="1"/>
  <c r="V106" i="6" s="1"/>
  <c r="O106" i="6"/>
  <c r="P106" i="6"/>
  <c r="Q106" i="6" s="1"/>
  <c r="S111" i="10"/>
  <c r="H114" i="7" s="1"/>
  <c r="K104" i="14"/>
  <c r="AJ147" i="14"/>
  <c r="AB147" i="14" s="1"/>
  <c r="Z147" i="14" s="1"/>
  <c r="S147" i="14" s="1"/>
  <c r="U128" i="4"/>
  <c r="O149" i="6"/>
  <c r="T149" i="6"/>
  <c r="U149" i="6" s="1"/>
  <c r="V149" i="6" s="1"/>
  <c r="P149" i="6"/>
  <c r="Q149" i="6" s="1"/>
  <c r="R149" i="6" s="1"/>
  <c r="V160" i="10"/>
  <c r="Y163" i="8"/>
  <c r="Z163" i="8" s="1"/>
  <c r="S159" i="10"/>
  <c r="H162" i="7" s="1"/>
  <c r="AE164" i="8"/>
  <c r="AM164" i="8" s="1"/>
  <c r="AN164" i="8" s="1"/>
  <c r="X166" i="6"/>
  <c r="Y166" i="6" s="1"/>
  <c r="W166" i="6"/>
  <c r="U70" i="4"/>
  <c r="C41" i="4"/>
  <c r="C66" i="5"/>
  <c r="W8" i="6"/>
  <c r="X8" i="6"/>
  <c r="Y8" i="6" s="1"/>
  <c r="Z8" i="6" s="1"/>
  <c r="C58" i="5"/>
  <c r="AL29" i="8"/>
  <c r="M14" i="14"/>
  <c r="I11" i="6"/>
  <c r="O19" i="6"/>
  <c r="T19" i="6"/>
  <c r="U19" i="6" s="1"/>
  <c r="V19" i="6" s="1"/>
  <c r="AA19" i="6" s="1"/>
  <c r="P19" i="6"/>
  <c r="Q19" i="6" s="1"/>
  <c r="S28" i="10"/>
  <c r="H31" i="7" s="1"/>
  <c r="V44" i="10"/>
  <c r="Y47" i="8"/>
  <c r="Z47" i="8" s="1"/>
  <c r="X54" i="6"/>
  <c r="Y54" i="6" s="1"/>
  <c r="W54" i="6"/>
  <c r="X50" i="6"/>
  <c r="Y50" i="6" s="1"/>
  <c r="Z50" i="6" s="1"/>
  <c r="P40" i="6"/>
  <c r="Q40" i="6" s="1"/>
  <c r="T40" i="6"/>
  <c r="U40" i="6" s="1"/>
  <c r="V40" i="6" s="1"/>
  <c r="AA40" i="6" s="1"/>
  <c r="O40" i="6"/>
  <c r="AH60" i="8"/>
  <c r="AM60" i="8" s="1"/>
  <c r="D66" i="14"/>
  <c r="R93" i="6"/>
  <c r="J89" i="6"/>
  <c r="K89" i="6"/>
  <c r="L89" i="6" s="1"/>
  <c r="AB93" i="14"/>
  <c r="R90" i="6"/>
  <c r="AB90" i="6" s="1"/>
  <c r="N93" i="7"/>
  <c r="L93" i="7"/>
  <c r="P101" i="14"/>
  <c r="M104" i="7"/>
  <c r="AE111" i="8"/>
  <c r="L106" i="7"/>
  <c r="AE108" i="8"/>
  <c r="AM108" i="8" s="1"/>
  <c r="AN108" i="8" s="1"/>
  <c r="M128" i="6"/>
  <c r="AN129" i="14"/>
  <c r="AA126" i="6"/>
  <c r="AB126" i="6" s="1"/>
  <c r="J137" i="6"/>
  <c r="K137" i="6"/>
  <c r="L137" i="6" s="1"/>
  <c r="AG137" i="14"/>
  <c r="I149" i="6"/>
  <c r="N149" i="6" s="1"/>
  <c r="M148" i="3" s="1"/>
  <c r="M150" i="6"/>
  <c r="V138" i="15"/>
  <c r="G138" i="11" s="1"/>
  <c r="D138" i="11" s="1"/>
  <c r="Z150" i="14"/>
  <c r="S150" i="14" s="1"/>
  <c r="Q153" i="8"/>
  <c r="R153" i="8" s="1"/>
  <c r="Q152" i="8"/>
  <c r="R152" i="8" s="1"/>
  <c r="X152" i="8" s="1"/>
  <c r="S151" i="3" s="1"/>
  <c r="Q154" i="8"/>
  <c r="R154" i="8" s="1"/>
  <c r="X154" i="8" s="1"/>
  <c r="S153" i="3" s="1"/>
  <c r="Q155" i="8"/>
  <c r="R155" i="8" s="1"/>
  <c r="X155" i="8" s="1"/>
  <c r="V158" i="10"/>
  <c r="Y161" i="8"/>
  <c r="Z161" i="8" s="1"/>
  <c r="C55" i="4"/>
  <c r="C53" i="4"/>
  <c r="S3" i="10"/>
  <c r="H6" i="7" s="1"/>
  <c r="U10" i="4"/>
  <c r="C38" i="4"/>
  <c r="R17" i="5"/>
  <c r="U17" i="5"/>
  <c r="C27" i="5"/>
  <c r="L88" i="5"/>
  <c r="S88" i="5"/>
  <c r="T21" i="6"/>
  <c r="U21" i="6" s="1"/>
  <c r="V21" i="6" s="1"/>
  <c r="P21" i="6"/>
  <c r="Q21" i="6" s="1"/>
  <c r="O21" i="6"/>
  <c r="V27" i="10"/>
  <c r="Y30" i="8"/>
  <c r="Z30" i="8" s="1"/>
  <c r="P47" i="7"/>
  <c r="W55" i="6"/>
  <c r="X55" i="6"/>
  <c r="Y55" i="6" s="1"/>
  <c r="AE24" i="8"/>
  <c r="AM24" i="8" s="1"/>
  <c r="AN24" i="8" s="1"/>
  <c r="J63" i="6"/>
  <c r="K63" i="6"/>
  <c r="L63" i="6" s="1"/>
  <c r="V65" i="15"/>
  <c r="G65" i="11" s="1"/>
  <c r="D65" i="11" s="1"/>
  <c r="AE40" i="8"/>
  <c r="O48" i="6"/>
  <c r="T48" i="6"/>
  <c r="U48" i="6" s="1"/>
  <c r="V48" i="6" s="1"/>
  <c r="AA48" i="6" s="1"/>
  <c r="P48" i="6"/>
  <c r="Q48" i="6" s="1"/>
  <c r="U38" i="5"/>
  <c r="S57" i="10"/>
  <c r="H60" i="7" s="1"/>
  <c r="P79" i="14"/>
  <c r="M79" i="14" s="1"/>
  <c r="AN83" i="14"/>
  <c r="L91" i="14"/>
  <c r="D91" i="14" s="1"/>
  <c r="AE104" i="8"/>
  <c r="F111" i="6"/>
  <c r="G111" i="6"/>
  <c r="H111" i="6" s="1"/>
  <c r="V111" i="10"/>
  <c r="Y114" i="8"/>
  <c r="Z114" i="8" s="1"/>
  <c r="AE118" i="8"/>
  <c r="L127" i="7"/>
  <c r="L142" i="7"/>
  <c r="U74" i="5"/>
  <c r="T140" i="6"/>
  <c r="U140" i="6" s="1"/>
  <c r="V140" i="6" s="1"/>
  <c r="AA140" i="6" s="1"/>
  <c r="AB140" i="6" s="1"/>
  <c r="AN139" i="8"/>
  <c r="T138" i="3" s="1"/>
  <c r="R138" i="3" s="1"/>
  <c r="AH151" i="8"/>
  <c r="D130" i="14"/>
  <c r="U130" i="4"/>
  <c r="AG149" i="14"/>
  <c r="AJ157" i="14"/>
  <c r="L160" i="7"/>
  <c r="V162" i="15"/>
  <c r="G162" i="11" s="1"/>
  <c r="D162" i="11" s="1"/>
  <c r="AB162" i="14"/>
  <c r="AH174" i="8"/>
  <c r="AM174" i="8" s="1"/>
  <c r="AL173" i="8"/>
  <c r="O172" i="6"/>
  <c r="P172" i="6"/>
  <c r="Q172" i="6" s="1"/>
  <c r="T172" i="6"/>
  <c r="U172" i="6" s="1"/>
  <c r="V172" i="6" s="1"/>
  <c r="AG166" i="14"/>
  <c r="N170" i="7"/>
  <c r="K170" i="7"/>
  <c r="P169" i="3" s="1"/>
  <c r="R146" i="4"/>
  <c r="S9" i="5"/>
  <c r="Q9" i="5" s="1"/>
  <c r="U9" i="5"/>
  <c r="U29" i="4"/>
  <c r="C87" i="5"/>
  <c r="C6" i="4"/>
  <c r="R73" i="4"/>
  <c r="P7" i="6"/>
  <c r="Q7" i="6" s="1"/>
  <c r="T7" i="6"/>
  <c r="U7" i="6" s="1"/>
  <c r="V7" i="6" s="1"/>
  <c r="O7" i="6"/>
  <c r="AH29" i="8"/>
  <c r="M33" i="7"/>
  <c r="T46" i="6"/>
  <c r="U46" i="6" s="1"/>
  <c r="V46" i="6" s="1"/>
  <c r="U33" i="4"/>
  <c r="AB46" i="14"/>
  <c r="AE55" i="8"/>
  <c r="G51" i="6"/>
  <c r="H51" i="6" s="1"/>
  <c r="F51" i="6"/>
  <c r="J47" i="6"/>
  <c r="K47" i="6"/>
  <c r="L47" i="6" s="1"/>
  <c r="M47" i="6" s="1"/>
  <c r="AN36" i="14"/>
  <c r="I38" i="15"/>
  <c r="L76" i="7"/>
  <c r="I82" i="6"/>
  <c r="M77" i="6"/>
  <c r="V79" i="10"/>
  <c r="Y82" i="8"/>
  <c r="Z82" i="8" s="1"/>
  <c r="S82" i="10"/>
  <c r="H85" i="7" s="1"/>
  <c r="M99" i="7"/>
  <c r="I98" i="15"/>
  <c r="O99" i="6"/>
  <c r="T99" i="6"/>
  <c r="U99" i="6" s="1"/>
  <c r="V99" i="6" s="1"/>
  <c r="P99" i="6"/>
  <c r="Q99" i="6" s="1"/>
  <c r="G103" i="14"/>
  <c r="W111" i="6"/>
  <c r="X111" i="6"/>
  <c r="Y111" i="6" s="1"/>
  <c r="U104" i="4"/>
  <c r="AJ127" i="14"/>
  <c r="AB127" i="14" s="1"/>
  <c r="Z127" i="14" s="1"/>
  <c r="S127" i="14" s="1"/>
  <c r="X130" i="6"/>
  <c r="Y130" i="6" s="1"/>
  <c r="W130" i="6"/>
  <c r="T123" i="10"/>
  <c r="I126" i="7" s="1"/>
  <c r="P137" i="7"/>
  <c r="AN133" i="14"/>
  <c r="AN137" i="14"/>
  <c r="G135" i="6"/>
  <c r="H135" i="6" s="1"/>
  <c r="F135" i="6"/>
  <c r="AG125" i="14"/>
  <c r="AB125" i="14" s="1"/>
  <c r="Z125" i="14" s="1"/>
  <c r="S125" i="14" s="1"/>
  <c r="G144" i="14"/>
  <c r="U138" i="4"/>
  <c r="P150" i="14"/>
  <c r="P158" i="14"/>
  <c r="X168" i="6"/>
  <c r="Y168" i="6" s="1"/>
  <c r="W168" i="6"/>
  <c r="X173" i="6"/>
  <c r="Y173" i="6" s="1"/>
  <c r="W173" i="6"/>
  <c r="S127" i="4"/>
  <c r="R22" i="5"/>
  <c r="C44" i="4"/>
  <c r="W25" i="6"/>
  <c r="X25" i="6"/>
  <c r="Y25" i="6" s="1"/>
  <c r="Z25" i="6" s="1"/>
  <c r="S11" i="6"/>
  <c r="T11" i="6"/>
  <c r="U11" i="6" s="1"/>
  <c r="V11" i="6" s="1"/>
  <c r="AA11" i="6" s="1"/>
  <c r="AN18" i="8"/>
  <c r="T17" i="3" s="1"/>
  <c r="R17" i="3" s="1"/>
  <c r="U29" i="5"/>
  <c r="S52" i="10"/>
  <c r="H55" i="7" s="1"/>
  <c r="T55" i="6"/>
  <c r="U55" i="6" s="1"/>
  <c r="V55" i="6" s="1"/>
  <c r="K42" i="14"/>
  <c r="L42" i="14" s="1"/>
  <c r="D42" i="14" s="1"/>
  <c r="P65" i="14"/>
  <c r="Q74" i="8"/>
  <c r="R74" i="8" s="1"/>
  <c r="X74" i="8" s="1"/>
  <c r="S73" i="3" s="1"/>
  <c r="Q76" i="8"/>
  <c r="R76" i="8" s="1"/>
  <c r="X76" i="8" s="1"/>
  <c r="S75" i="3" s="1"/>
  <c r="Q75" i="8"/>
  <c r="R75" i="8" s="1"/>
  <c r="X75" i="8" s="1"/>
  <c r="AE50" i="8"/>
  <c r="AM50" i="8"/>
  <c r="AN50" i="8" s="1"/>
  <c r="T49" i="3" s="1"/>
  <c r="AN71" i="8"/>
  <c r="T70" i="3" s="1"/>
  <c r="R70" i="3" s="1"/>
  <c r="I54" i="15"/>
  <c r="V54" i="15" s="1"/>
  <c r="G54" i="11" s="1"/>
  <c r="D54" i="11" s="1"/>
  <c r="AL89" i="8"/>
  <c r="AM89" i="8" s="1"/>
  <c r="D64" i="14"/>
  <c r="B64" i="14" s="1"/>
  <c r="F64" i="11" s="1"/>
  <c r="C64" i="11" s="1"/>
  <c r="B64" i="11" s="1"/>
  <c r="M98" i="6"/>
  <c r="N98" i="6" s="1"/>
  <c r="M97" i="3" s="1"/>
  <c r="L93" i="14"/>
  <c r="D93" i="14" s="1"/>
  <c r="N81" i="7"/>
  <c r="L99" i="7"/>
  <c r="P104" i="7"/>
  <c r="T102" i="10"/>
  <c r="I105" i="7" s="1"/>
  <c r="AJ115" i="14"/>
  <c r="P127" i="14"/>
  <c r="M146" i="6"/>
  <c r="S125" i="10"/>
  <c r="H128" i="7" s="1"/>
  <c r="AB138" i="14"/>
  <c r="Z138" i="14" s="1"/>
  <c r="S138" i="14" s="1"/>
  <c r="D139" i="14"/>
  <c r="AL152" i="8"/>
  <c r="I157" i="15"/>
  <c r="I155" i="15"/>
  <c r="V155" i="15" s="1"/>
  <c r="G155" i="11" s="1"/>
  <c r="D155" i="11" s="1"/>
  <c r="T159" i="6"/>
  <c r="U159" i="6" s="1"/>
  <c r="V159" i="6" s="1"/>
  <c r="F168" i="6"/>
  <c r="G168" i="6"/>
  <c r="H168" i="6" s="1"/>
  <c r="I169" i="6"/>
  <c r="N169" i="6" s="1"/>
  <c r="K172" i="14"/>
  <c r="L172" i="14" s="1"/>
  <c r="D172" i="14" s="1"/>
  <c r="J171" i="6"/>
  <c r="K171" i="6"/>
  <c r="L171" i="6" s="1"/>
  <c r="P163" i="14"/>
  <c r="M163" i="14" s="1"/>
  <c r="L170" i="14"/>
  <c r="D170" i="14" s="1"/>
  <c r="AH175" i="8"/>
  <c r="L175" i="7"/>
  <c r="AL176" i="8"/>
  <c r="U23" i="4"/>
  <c r="C73" i="5"/>
  <c r="C9" i="14"/>
  <c r="H9" i="11" s="1"/>
  <c r="E9" i="11" s="1"/>
  <c r="M13" i="7"/>
  <c r="K22" i="6"/>
  <c r="L22" i="6" s="1"/>
  <c r="J22" i="6"/>
  <c r="O14" i="7"/>
  <c r="S30" i="10"/>
  <c r="H33" i="7" s="1"/>
  <c r="S14" i="10"/>
  <c r="H17" i="7" s="1"/>
  <c r="F24" i="6"/>
  <c r="G24" i="6"/>
  <c r="H24" i="6" s="1"/>
  <c r="AH20" i="8"/>
  <c r="AM20" i="8" s="1"/>
  <c r="AN20" i="8" s="1"/>
  <c r="T19" i="3" s="1"/>
  <c r="I59" i="15"/>
  <c r="V59" i="15" s="1"/>
  <c r="G59" i="11" s="1"/>
  <c r="D59" i="11" s="1"/>
  <c r="R66" i="6"/>
  <c r="F56" i="6"/>
  <c r="G56" i="6"/>
  <c r="H56" i="6" s="1"/>
  <c r="I56" i="6" s="1"/>
  <c r="U71" i="4"/>
  <c r="M76" i="7"/>
  <c r="W84" i="6"/>
  <c r="X84" i="6"/>
  <c r="Y84" i="6" s="1"/>
  <c r="Z84" i="6" s="1"/>
  <c r="P81" i="6"/>
  <c r="Q81" i="6" s="1"/>
  <c r="R81" i="6" s="1"/>
  <c r="AE86" i="8"/>
  <c r="AM86" i="8" s="1"/>
  <c r="AN86" i="8" s="1"/>
  <c r="K92" i="6"/>
  <c r="L92" i="6" s="1"/>
  <c r="J92" i="6"/>
  <c r="J103" i="6"/>
  <c r="K103" i="6"/>
  <c r="L103" i="6" s="1"/>
  <c r="M103" i="6" s="1"/>
  <c r="AN101" i="14"/>
  <c r="M118" i="7"/>
  <c r="T135" i="6"/>
  <c r="U135" i="6" s="1"/>
  <c r="V135" i="6" s="1"/>
  <c r="X136" i="6"/>
  <c r="Y136" i="6" s="1"/>
  <c r="Z136" i="6" s="1"/>
  <c r="W136" i="6"/>
  <c r="S137" i="10"/>
  <c r="H140" i="7" s="1"/>
  <c r="Q139" i="7"/>
  <c r="P124" i="4" s="1"/>
  <c r="P147" i="14"/>
  <c r="I144" i="15"/>
  <c r="V144" i="15" s="1"/>
  <c r="G144" i="11" s="1"/>
  <c r="D144" i="11" s="1"/>
  <c r="AE147" i="8"/>
  <c r="T156" i="6"/>
  <c r="U156" i="6" s="1"/>
  <c r="V156" i="6" s="1"/>
  <c r="J156" i="6"/>
  <c r="K156" i="6"/>
  <c r="L156" i="6" s="1"/>
  <c r="T163" i="6"/>
  <c r="U163" i="6" s="1"/>
  <c r="V163" i="6" s="1"/>
  <c r="V165" i="10"/>
  <c r="Y168" i="8"/>
  <c r="Z168" i="8" s="1"/>
  <c r="K162" i="14"/>
  <c r="L162" i="14" s="1"/>
  <c r="D162" i="14" s="1"/>
  <c r="B162" i="14" s="1"/>
  <c r="F162" i="11" s="1"/>
  <c r="C162" i="11" s="1"/>
  <c r="M167" i="14"/>
  <c r="G171" i="6"/>
  <c r="H171" i="6" s="1"/>
  <c r="F171" i="6"/>
  <c r="T175" i="6"/>
  <c r="U175" i="6" s="1"/>
  <c r="V175" i="6" s="1"/>
  <c r="P175" i="6"/>
  <c r="Q175" i="6" s="1"/>
  <c r="R175" i="6" s="1"/>
  <c r="O175" i="6"/>
  <c r="U17" i="4"/>
  <c r="C118" i="4"/>
  <c r="U118" i="4"/>
  <c r="C18" i="4"/>
  <c r="C24" i="5"/>
  <c r="C91" i="5"/>
  <c r="C7" i="4"/>
  <c r="O63" i="8"/>
  <c r="X63" i="8" s="1"/>
  <c r="S62" i="3" s="1"/>
  <c r="R105" i="4"/>
  <c r="V7" i="10"/>
  <c r="Y10" i="8"/>
  <c r="Z10" i="8" s="1"/>
  <c r="AL22" i="8"/>
  <c r="AL21" i="8"/>
  <c r="U16" i="4"/>
  <c r="V11" i="10"/>
  <c r="Y14" i="8"/>
  <c r="Z14" i="8" s="1"/>
  <c r="AN14" i="8" s="1"/>
  <c r="T13" i="3" s="1"/>
  <c r="V46" i="10"/>
  <c r="Y49" i="8"/>
  <c r="Z49" i="8" s="1"/>
  <c r="L51" i="7"/>
  <c r="AE63" i="8"/>
  <c r="U56" i="4"/>
  <c r="T34" i="6"/>
  <c r="U34" i="6" s="1"/>
  <c r="V34" i="6" s="1"/>
  <c r="AA34" i="6" s="1"/>
  <c r="P34" i="6"/>
  <c r="Q34" i="6" s="1"/>
  <c r="O34" i="6"/>
  <c r="S61" i="10"/>
  <c r="H64" i="7" s="1"/>
  <c r="U68" i="4"/>
  <c r="I73" i="15"/>
  <c r="V73" i="15" s="1"/>
  <c r="G73" i="11" s="1"/>
  <c r="D73" i="11" s="1"/>
  <c r="P86" i="14"/>
  <c r="M86" i="14" s="1"/>
  <c r="P93" i="7"/>
  <c r="V109" i="10"/>
  <c r="Y112" i="8"/>
  <c r="Z112" i="8" s="1"/>
  <c r="X115" i="6"/>
  <c r="Y115" i="6" s="1"/>
  <c r="W115" i="6"/>
  <c r="X109" i="6"/>
  <c r="Y109" i="6" s="1"/>
  <c r="Z109" i="6" s="1"/>
  <c r="O109" i="6"/>
  <c r="T109" i="6"/>
  <c r="U109" i="6" s="1"/>
  <c r="V109" i="6" s="1"/>
  <c r="P109" i="6"/>
  <c r="Q109" i="6" s="1"/>
  <c r="G124" i="14"/>
  <c r="AE144" i="8"/>
  <c r="AM144" i="8" s="1"/>
  <c r="AG139" i="14"/>
  <c r="V143" i="15"/>
  <c r="G143" i="11" s="1"/>
  <c r="D143" i="11" s="1"/>
  <c r="X155" i="6"/>
  <c r="Y155" i="6" s="1"/>
  <c r="W155" i="6"/>
  <c r="L153" i="7"/>
  <c r="AG156" i="14"/>
  <c r="AB156" i="14" s="1"/>
  <c r="Z156" i="14" s="1"/>
  <c r="G156" i="14"/>
  <c r="Z162" i="14"/>
  <c r="S162" i="14" s="1"/>
  <c r="O173" i="7"/>
  <c r="V26" i="10"/>
  <c r="Y29" i="8"/>
  <c r="Z29" i="8" s="1"/>
  <c r="I36" i="15"/>
  <c r="V36" i="15" s="1"/>
  <c r="G36" i="11" s="1"/>
  <c r="D36" i="11" s="1"/>
  <c r="P44" i="6"/>
  <c r="Q44" i="6" s="1"/>
  <c r="T44" i="6"/>
  <c r="U44" i="6" s="1"/>
  <c r="V44" i="6" s="1"/>
  <c r="O44" i="6"/>
  <c r="V85" i="10"/>
  <c r="Y88" i="8"/>
  <c r="Z88" i="8" s="1"/>
  <c r="AN88" i="8" s="1"/>
  <c r="T87" i="3" s="1"/>
  <c r="R87" i="3" s="1"/>
  <c r="R115" i="3"/>
  <c r="T125" i="6"/>
  <c r="U125" i="6" s="1"/>
  <c r="S125" i="6"/>
  <c r="W138" i="6"/>
  <c r="X138" i="6"/>
  <c r="Y138" i="6" s="1"/>
  <c r="Q135" i="8"/>
  <c r="F135" i="8"/>
  <c r="U135" i="8"/>
  <c r="T135" i="8"/>
  <c r="G135" i="8"/>
  <c r="P135" i="8"/>
  <c r="M135" i="8"/>
  <c r="J135" i="8"/>
  <c r="S135" i="8"/>
  <c r="I135" i="8"/>
  <c r="V135" i="8"/>
  <c r="L135" i="8"/>
  <c r="O102" i="4"/>
  <c r="O43" i="4"/>
  <c r="C125" i="4"/>
  <c r="R55" i="5"/>
  <c r="T43" i="6"/>
  <c r="U43" i="6" s="1"/>
  <c r="V43" i="6" s="1"/>
  <c r="O43" i="6"/>
  <c r="P43" i="6"/>
  <c r="Q43" i="6" s="1"/>
  <c r="R43" i="6" s="1"/>
  <c r="I46" i="15"/>
  <c r="J96" i="6"/>
  <c r="K96" i="6"/>
  <c r="L96" i="6" s="1"/>
  <c r="M96" i="6" s="1"/>
  <c r="N96" i="6" s="1"/>
  <c r="M95" i="3" s="1"/>
  <c r="V100" i="10"/>
  <c r="Y103" i="8"/>
  <c r="Z103" i="8" s="1"/>
  <c r="S132" i="10"/>
  <c r="H135" i="7" s="1"/>
  <c r="I143" i="15"/>
  <c r="I160" i="15"/>
  <c r="V160" i="15" s="1"/>
  <c r="G160" i="11" s="1"/>
  <c r="D160" i="11" s="1"/>
  <c r="I164" i="15"/>
  <c r="V164" i="15" s="1"/>
  <c r="G164" i="11" s="1"/>
  <c r="D164" i="11" s="1"/>
  <c r="W176" i="6"/>
  <c r="X176" i="6"/>
  <c r="Y176" i="6" s="1"/>
  <c r="C131" i="4"/>
  <c r="C12" i="5"/>
  <c r="C36" i="4"/>
  <c r="P19" i="14"/>
  <c r="M19" i="14" s="1"/>
  <c r="U14" i="4"/>
  <c r="K28" i="6"/>
  <c r="L28" i="6" s="1"/>
  <c r="J28" i="6"/>
  <c r="S102" i="4"/>
  <c r="Q102" i="4" s="1"/>
  <c r="P43" i="4"/>
  <c r="U11" i="4"/>
  <c r="C49" i="5"/>
  <c r="S126" i="4"/>
  <c r="S42" i="5"/>
  <c r="Q42" i="5" s="1"/>
  <c r="C42" i="5"/>
  <c r="M24" i="6"/>
  <c r="AE21" i="8"/>
  <c r="AM21" i="8" s="1"/>
  <c r="AN21" i="8" s="1"/>
  <c r="S44" i="10"/>
  <c r="H47" i="7" s="1"/>
  <c r="S46" i="10"/>
  <c r="H49" i="7" s="1"/>
  <c r="O47" i="6"/>
  <c r="P47" i="6"/>
  <c r="Q47" i="6" s="1"/>
  <c r="T47" i="6"/>
  <c r="U47" i="6" s="1"/>
  <c r="V47" i="6" s="1"/>
  <c r="L77" i="14"/>
  <c r="K77" i="7"/>
  <c r="P76" i="3" s="1"/>
  <c r="N77" i="7"/>
  <c r="Q77" i="7" s="1"/>
  <c r="M83" i="6"/>
  <c r="N83" i="6" s="1"/>
  <c r="U50" i="5"/>
  <c r="P93" i="14"/>
  <c r="M93" i="14" s="1"/>
  <c r="K109" i="6"/>
  <c r="L109" i="6" s="1"/>
  <c r="M109" i="6" s="1"/>
  <c r="N109" i="6" s="1"/>
  <c r="M108" i="3" s="1"/>
  <c r="I105" i="6"/>
  <c r="N105" i="6" s="1"/>
  <c r="M114" i="6"/>
  <c r="N114" i="6" s="1"/>
  <c r="M113" i="3" s="1"/>
  <c r="L113" i="7"/>
  <c r="N113" i="7"/>
  <c r="Q132" i="8"/>
  <c r="F132" i="8"/>
  <c r="L132" i="8"/>
  <c r="S132" i="8"/>
  <c r="G132" i="8"/>
  <c r="P132" i="8"/>
  <c r="M132" i="8"/>
  <c r="I132" i="8"/>
  <c r="V132" i="8"/>
  <c r="U132" i="8"/>
  <c r="T132" i="8"/>
  <c r="J132" i="8"/>
  <c r="F132" i="6"/>
  <c r="G132" i="6"/>
  <c r="H132" i="6" s="1"/>
  <c r="F126" i="6"/>
  <c r="G126" i="6"/>
  <c r="H126" i="6" s="1"/>
  <c r="S134" i="10"/>
  <c r="H137" i="7" s="1"/>
  <c r="V134" i="15"/>
  <c r="G134" i="11" s="1"/>
  <c r="D134" i="11" s="1"/>
  <c r="I132" i="15"/>
  <c r="V132" i="15" s="1"/>
  <c r="G132" i="11" s="1"/>
  <c r="D132" i="11" s="1"/>
  <c r="X150" i="6"/>
  <c r="Y150" i="6" s="1"/>
  <c r="W150" i="6"/>
  <c r="S143" i="10"/>
  <c r="H146" i="7" s="1"/>
  <c r="D158" i="14"/>
  <c r="S160" i="10"/>
  <c r="H163" i="7" s="1"/>
  <c r="M158" i="14"/>
  <c r="K156" i="14"/>
  <c r="L156" i="14" s="1"/>
  <c r="O157" i="6"/>
  <c r="P157" i="6"/>
  <c r="Q157" i="6" s="1"/>
  <c r="T157" i="6"/>
  <c r="U157" i="6" s="1"/>
  <c r="V157" i="6" s="1"/>
  <c r="AA157" i="6" s="1"/>
  <c r="M165" i="14"/>
  <c r="M169" i="14"/>
  <c r="R34" i="5"/>
  <c r="P6" i="7"/>
  <c r="O110" i="4"/>
  <c r="U52" i="5"/>
  <c r="C62" i="5"/>
  <c r="U11" i="5"/>
  <c r="K13" i="6"/>
  <c r="L13" i="6" s="1"/>
  <c r="J13" i="6"/>
  <c r="X85" i="8"/>
  <c r="S84" i="3" s="1"/>
  <c r="AL33" i="8"/>
  <c r="P37" i="7"/>
  <c r="AN52" i="8"/>
  <c r="T51" i="3" s="1"/>
  <c r="R51" i="3" s="1"/>
  <c r="T12" i="6"/>
  <c r="U12" i="6" s="1"/>
  <c r="V12" i="6" s="1"/>
  <c r="AA12" i="6" s="1"/>
  <c r="X12" i="6"/>
  <c r="Y12" i="6" s="1"/>
  <c r="Z12" i="6" s="1"/>
  <c r="P12" i="6"/>
  <c r="Q12" i="6" s="1"/>
  <c r="O12" i="6"/>
  <c r="F20" i="6"/>
  <c r="G20" i="6"/>
  <c r="H20" i="6" s="1"/>
  <c r="O74" i="7"/>
  <c r="P60" i="14"/>
  <c r="W70" i="6"/>
  <c r="X70" i="6"/>
  <c r="Y70" i="6" s="1"/>
  <c r="T41" i="10"/>
  <c r="I44" i="7" s="1"/>
  <c r="U43" i="5"/>
  <c r="Z62" i="14"/>
  <c r="S62" i="14" s="1"/>
  <c r="P69" i="14"/>
  <c r="W94" i="6"/>
  <c r="X94" i="6"/>
  <c r="Y94" i="6" s="1"/>
  <c r="Z94" i="6" s="1"/>
  <c r="P91" i="6"/>
  <c r="Q91" i="6" s="1"/>
  <c r="R91" i="6" s="1"/>
  <c r="O91" i="6"/>
  <c r="T91" i="6"/>
  <c r="U91" i="6" s="1"/>
  <c r="V91" i="6" s="1"/>
  <c r="T100" i="6"/>
  <c r="U100" i="6" s="1"/>
  <c r="V100" i="6" s="1"/>
  <c r="P100" i="6"/>
  <c r="Q100" i="6" s="1"/>
  <c r="R100" i="6" s="1"/>
  <c r="O100" i="6"/>
  <c r="AJ131" i="14"/>
  <c r="AB131" i="14" s="1"/>
  <c r="Z131" i="14" s="1"/>
  <c r="S131" i="14" s="1"/>
  <c r="AH150" i="8"/>
  <c r="AM150" i="8" s="1"/>
  <c r="AN150" i="8" s="1"/>
  <c r="O151" i="7"/>
  <c r="L146" i="14"/>
  <c r="D146" i="14" s="1"/>
  <c r="I152" i="15"/>
  <c r="C151" i="14"/>
  <c r="H151" i="11" s="1"/>
  <c r="E151" i="11" s="1"/>
  <c r="G151" i="14"/>
  <c r="T171" i="6"/>
  <c r="U171" i="6" s="1"/>
  <c r="V171" i="6" s="1"/>
  <c r="AA171" i="6" s="1"/>
  <c r="P171" i="6"/>
  <c r="Q171" i="6" s="1"/>
  <c r="O171" i="6"/>
  <c r="AN167" i="14"/>
  <c r="AB167" i="14" s="1"/>
  <c r="Z167" i="14" s="1"/>
  <c r="S167" i="14" s="1"/>
  <c r="R36" i="5"/>
  <c r="AL6" i="8"/>
  <c r="J9" i="6"/>
  <c r="K9" i="6"/>
  <c r="L9" i="6" s="1"/>
  <c r="U75" i="5"/>
  <c r="R132" i="4"/>
  <c r="C158" i="4"/>
  <c r="K7" i="6"/>
  <c r="L7" i="6" s="1"/>
  <c r="M7" i="6" s="1"/>
  <c r="N7" i="6" s="1"/>
  <c r="M6" i="3" s="1"/>
  <c r="J7" i="6"/>
  <c r="L6" i="14"/>
  <c r="D6" i="14" s="1"/>
  <c r="S10" i="10"/>
  <c r="H13" i="7" s="1"/>
  <c r="AL17" i="8"/>
  <c r="AM17" i="8" s="1"/>
  <c r="AN17" i="8" s="1"/>
  <c r="I51" i="15"/>
  <c r="V48" i="10"/>
  <c r="Y51" i="8"/>
  <c r="Z51" i="8" s="1"/>
  <c r="I21" i="15"/>
  <c r="U66" i="4"/>
  <c r="Z93" i="6"/>
  <c r="AA93" i="6" s="1"/>
  <c r="AG111" i="14"/>
  <c r="W137" i="6"/>
  <c r="X137" i="6"/>
  <c r="Y137" i="6" s="1"/>
  <c r="I138" i="6"/>
  <c r="I118" i="15"/>
  <c r="V118" i="15" s="1"/>
  <c r="G118" i="11" s="1"/>
  <c r="D118" i="11" s="1"/>
  <c r="S133" i="10"/>
  <c r="H136" i="7" s="1"/>
  <c r="I144" i="6"/>
  <c r="AG126" i="14"/>
  <c r="K149" i="7"/>
  <c r="P148" i="3" s="1"/>
  <c r="S148" i="10"/>
  <c r="H151" i="7" s="1"/>
  <c r="M148" i="14"/>
  <c r="P141" i="6"/>
  <c r="Q141" i="6" s="1"/>
  <c r="R141" i="6" s="1"/>
  <c r="X141" i="6"/>
  <c r="Y141" i="6" s="1"/>
  <c r="Z141" i="6" s="1"/>
  <c r="O141" i="6"/>
  <c r="T141" i="6"/>
  <c r="U141" i="6" s="1"/>
  <c r="V141" i="6" s="1"/>
  <c r="AA141" i="6" s="1"/>
  <c r="L145" i="14"/>
  <c r="D145" i="14" s="1"/>
  <c r="B145" i="14" s="1"/>
  <c r="F145" i="11" s="1"/>
  <c r="C145" i="11" s="1"/>
  <c r="C145" i="14"/>
  <c r="H145" i="11" s="1"/>
  <c r="E145" i="11" s="1"/>
  <c r="X158" i="6"/>
  <c r="Y158" i="6" s="1"/>
  <c r="W158" i="6"/>
  <c r="I173" i="15"/>
  <c r="V173" i="15" s="1"/>
  <c r="G173" i="11" s="1"/>
  <c r="D173" i="11" s="1"/>
  <c r="C89" i="5"/>
  <c r="R22" i="4"/>
  <c r="S109" i="4"/>
  <c r="P76" i="4"/>
  <c r="C33" i="5"/>
  <c r="R38" i="4"/>
  <c r="R27" i="5"/>
  <c r="P7" i="7"/>
  <c r="Q14" i="8"/>
  <c r="R14" i="8" s="1"/>
  <c r="X14" i="8" s="1"/>
  <c r="S13" i="3" s="1"/>
  <c r="Q15" i="8"/>
  <c r="R15" i="8" s="1"/>
  <c r="Q13" i="8"/>
  <c r="R13" i="8" s="1"/>
  <c r="Q16" i="8"/>
  <c r="R16" i="8" s="1"/>
  <c r="X16" i="8" s="1"/>
  <c r="L12" i="14"/>
  <c r="D12" i="14" s="1"/>
  <c r="O33" i="6"/>
  <c r="T33" i="6"/>
  <c r="U33" i="6" s="1"/>
  <c r="V33" i="6" s="1"/>
  <c r="P33" i="6"/>
  <c r="Q33" i="6" s="1"/>
  <c r="AE37" i="8"/>
  <c r="AM37" i="8"/>
  <c r="J41" i="6"/>
  <c r="K41" i="6"/>
  <c r="L41" i="6" s="1"/>
  <c r="L45" i="7"/>
  <c r="P68" i="6"/>
  <c r="Q68" i="6" s="1"/>
  <c r="T68" i="6"/>
  <c r="U68" i="6" s="1"/>
  <c r="V68" i="6" s="1"/>
  <c r="O68" i="6"/>
  <c r="AE32" i="8"/>
  <c r="AM32" i="8" s="1"/>
  <c r="AN32" i="8" s="1"/>
  <c r="Q62" i="8"/>
  <c r="R62" i="8" s="1"/>
  <c r="X62" i="8" s="1"/>
  <c r="S61" i="3" s="1"/>
  <c r="Q60" i="8"/>
  <c r="R60" i="8" s="1"/>
  <c r="X60" i="8" s="1"/>
  <c r="S59" i="3" s="1"/>
  <c r="Q61" i="8"/>
  <c r="R61" i="8" s="1"/>
  <c r="X61" i="8" s="1"/>
  <c r="AJ73" i="14"/>
  <c r="J84" i="6"/>
  <c r="K84" i="6"/>
  <c r="L84" i="6" s="1"/>
  <c r="P106" i="7"/>
  <c r="O114" i="6"/>
  <c r="T114" i="6"/>
  <c r="U114" i="6" s="1"/>
  <c r="V114" i="6" s="1"/>
  <c r="P114" i="6"/>
  <c r="Q114" i="6" s="1"/>
  <c r="R114" i="6" s="1"/>
  <c r="K107" i="14"/>
  <c r="L107" i="14" s="1"/>
  <c r="V114" i="15"/>
  <c r="G114" i="11" s="1"/>
  <c r="D114" i="11" s="1"/>
  <c r="P130" i="8"/>
  <c r="F130" i="8"/>
  <c r="V130" i="8"/>
  <c r="S130" i="8"/>
  <c r="W130" i="8" s="1"/>
  <c r="G130" i="8"/>
  <c r="L130" i="8"/>
  <c r="U130" i="8"/>
  <c r="T130" i="8"/>
  <c r="Q130" i="8"/>
  <c r="M130" i="8"/>
  <c r="I130" i="8"/>
  <c r="J130" i="8"/>
  <c r="L132" i="7"/>
  <c r="K120" i="6"/>
  <c r="L120" i="6" s="1"/>
  <c r="M120" i="6" s="1"/>
  <c r="N120" i="6" s="1"/>
  <c r="M119" i="3" s="1"/>
  <c r="J120" i="6"/>
  <c r="M129" i="7"/>
  <c r="AE169" i="8"/>
  <c r="AM169" i="8" s="1"/>
  <c r="AN169" i="8" s="1"/>
  <c r="P175" i="7"/>
  <c r="L141" i="4"/>
  <c r="U141" i="4"/>
  <c r="U86" i="4"/>
  <c r="C47" i="4"/>
  <c r="S138" i="4"/>
  <c r="U18" i="5"/>
  <c r="R6" i="4"/>
  <c r="C106" i="4"/>
  <c r="V4" i="15"/>
  <c r="G4" i="11" s="1"/>
  <c r="D4" i="11" s="1"/>
  <c r="AN12" i="14"/>
  <c r="Q34" i="7"/>
  <c r="P31" i="4" s="1"/>
  <c r="L28" i="7"/>
  <c r="L49" i="7"/>
  <c r="L39" i="7"/>
  <c r="J27" i="6"/>
  <c r="K27" i="6"/>
  <c r="L27" i="6" s="1"/>
  <c r="P27" i="6"/>
  <c r="Q27" i="6" s="1"/>
  <c r="R27" i="6" s="1"/>
  <c r="P38" i="14"/>
  <c r="O60" i="7"/>
  <c r="J60" i="6"/>
  <c r="P60" i="6"/>
  <c r="Q60" i="6" s="1"/>
  <c r="R60" i="6" s="1"/>
  <c r="K60" i="6"/>
  <c r="L60" i="6" s="1"/>
  <c r="M60" i="6" s="1"/>
  <c r="N60" i="6" s="1"/>
  <c r="M59" i="3" s="1"/>
  <c r="V63" i="15"/>
  <c r="G63" i="11" s="1"/>
  <c r="D63" i="11" s="1"/>
  <c r="AG69" i="14"/>
  <c r="AB69" i="14" s="1"/>
  <c r="Z69" i="14" s="1"/>
  <c r="S69" i="14" s="1"/>
  <c r="K101" i="14"/>
  <c r="Q116" i="7"/>
  <c r="J112" i="6"/>
  <c r="K112" i="6"/>
  <c r="L112" i="6" s="1"/>
  <c r="O107" i="7"/>
  <c r="AA120" i="6"/>
  <c r="AB120" i="6" s="1"/>
  <c r="K114" i="14"/>
  <c r="I116" i="15"/>
  <c r="W127" i="6"/>
  <c r="X127" i="6"/>
  <c r="Y127" i="6" s="1"/>
  <c r="V131" i="15"/>
  <c r="G131" i="11" s="1"/>
  <c r="D131" i="11" s="1"/>
  <c r="AL136" i="8"/>
  <c r="P135" i="14"/>
  <c r="P141" i="14"/>
  <c r="C138" i="14"/>
  <c r="H138" i="11" s="1"/>
  <c r="E138" i="11" s="1"/>
  <c r="G138" i="14"/>
  <c r="AH143" i="8"/>
  <c r="N148" i="7"/>
  <c r="Q148" i="7" s="1"/>
  <c r="K148" i="7"/>
  <c r="P147" i="3" s="1"/>
  <c r="X149" i="6"/>
  <c r="Y149" i="6" s="1"/>
  <c r="W149" i="6"/>
  <c r="V157" i="15"/>
  <c r="G157" i="11" s="1"/>
  <c r="D157" i="11" s="1"/>
  <c r="S150" i="10"/>
  <c r="H153" i="7" s="1"/>
  <c r="W153" i="6"/>
  <c r="X153" i="6"/>
  <c r="Y153" i="6" s="1"/>
  <c r="Z153" i="6" s="1"/>
  <c r="S158" i="10"/>
  <c r="H161" i="7" s="1"/>
  <c r="G169" i="14"/>
  <c r="D169" i="14" s="1"/>
  <c r="T176" i="6"/>
  <c r="U176" i="6" s="1"/>
  <c r="V176" i="6" s="1"/>
  <c r="P176" i="6"/>
  <c r="Q176" i="6" s="1"/>
  <c r="O176" i="6"/>
  <c r="U149" i="4"/>
  <c r="C14" i="5"/>
  <c r="R76" i="5"/>
  <c r="C37" i="5"/>
  <c r="U37" i="5"/>
  <c r="AJ19" i="14"/>
  <c r="N12" i="7"/>
  <c r="Q12" i="7" s="1"/>
  <c r="K12" i="7"/>
  <c r="P11" i="3" s="1"/>
  <c r="AJ12" i="14"/>
  <c r="G26" i="14"/>
  <c r="Q21" i="8"/>
  <c r="R21" i="8" s="1"/>
  <c r="X21" i="8" s="1"/>
  <c r="S20" i="3" s="1"/>
  <c r="Q22" i="8"/>
  <c r="R22" i="8" s="1"/>
  <c r="X22" i="8" s="1"/>
  <c r="Q19" i="8"/>
  <c r="R19" i="8" s="1"/>
  <c r="X19" i="8" s="1"/>
  <c r="Q20" i="8"/>
  <c r="R20" i="8" s="1"/>
  <c r="X20" i="8" s="1"/>
  <c r="G17" i="6"/>
  <c r="H17" i="6" s="1"/>
  <c r="F17" i="6"/>
  <c r="K22" i="14"/>
  <c r="L22" i="14" s="1"/>
  <c r="U25" i="4"/>
  <c r="M40" i="6"/>
  <c r="N40" i="6" s="1"/>
  <c r="G32" i="14"/>
  <c r="V32" i="15"/>
  <c r="G32" i="11" s="1"/>
  <c r="D32" i="11" s="1"/>
  <c r="G48" i="14"/>
  <c r="I53" i="6"/>
  <c r="F36" i="6"/>
  <c r="G36" i="6"/>
  <c r="H36" i="6" s="1"/>
  <c r="W41" i="6"/>
  <c r="X41" i="6"/>
  <c r="Y41" i="6" s="1"/>
  <c r="T51" i="6"/>
  <c r="U51" i="6" s="1"/>
  <c r="V51" i="6" s="1"/>
  <c r="P51" i="6"/>
  <c r="Q51" i="6" s="1"/>
  <c r="R51" i="6" s="1"/>
  <c r="O51" i="6"/>
  <c r="S50" i="10"/>
  <c r="H53" i="7" s="1"/>
  <c r="S65" i="10"/>
  <c r="H68" i="7" s="1"/>
  <c r="K59" i="14"/>
  <c r="L59" i="14" s="1"/>
  <c r="D59" i="14" s="1"/>
  <c r="V67" i="10"/>
  <c r="Y70" i="8"/>
  <c r="Z70" i="8" s="1"/>
  <c r="AN70" i="8" s="1"/>
  <c r="T69" i="3" s="1"/>
  <c r="V55" i="10"/>
  <c r="Y58" i="8"/>
  <c r="Z58" i="8" s="1"/>
  <c r="AL60" i="8"/>
  <c r="L62" i="14"/>
  <c r="D62" i="14" s="1"/>
  <c r="F66" i="6"/>
  <c r="G66" i="6"/>
  <c r="H66" i="6" s="1"/>
  <c r="AJ74" i="14"/>
  <c r="AB74" i="14" s="1"/>
  <c r="F89" i="6"/>
  <c r="G89" i="6"/>
  <c r="H89" i="6" s="1"/>
  <c r="AB68" i="14"/>
  <c r="Z68" i="14" s="1"/>
  <c r="S68" i="14" s="1"/>
  <c r="AB98" i="6"/>
  <c r="N97" i="3" s="1"/>
  <c r="M93" i="7"/>
  <c r="M111" i="14"/>
  <c r="AJ107" i="14"/>
  <c r="L110" i="14"/>
  <c r="D110" i="14" s="1"/>
  <c r="F122" i="6"/>
  <c r="G122" i="6"/>
  <c r="H122" i="6" s="1"/>
  <c r="P123" i="6"/>
  <c r="Q123" i="6" s="1"/>
  <c r="T123" i="6"/>
  <c r="U123" i="6" s="1"/>
  <c r="V123" i="6" s="1"/>
  <c r="O123" i="6"/>
  <c r="I127" i="15"/>
  <c r="V127" i="15" s="1"/>
  <c r="G127" i="11" s="1"/>
  <c r="D127" i="11" s="1"/>
  <c r="AB129" i="14"/>
  <c r="AE136" i="8"/>
  <c r="AM136" i="8" s="1"/>
  <c r="AN136" i="8" s="1"/>
  <c r="G129" i="6"/>
  <c r="H129" i="6" s="1"/>
  <c r="I129" i="6" s="1"/>
  <c r="N129" i="6" s="1"/>
  <c r="F129" i="6"/>
  <c r="I125" i="15"/>
  <c r="V125" i="15" s="1"/>
  <c r="G125" i="11" s="1"/>
  <c r="D125" i="11" s="1"/>
  <c r="AE151" i="8"/>
  <c r="AM151" i="8" s="1"/>
  <c r="AN149" i="14"/>
  <c r="U140" i="4"/>
  <c r="O153" i="7"/>
  <c r="AN169" i="14"/>
  <c r="AB169" i="14" s="1"/>
  <c r="Z169" i="14" s="1"/>
  <c r="S169" i="14" s="1"/>
  <c r="F173" i="6"/>
  <c r="G173" i="6"/>
  <c r="H173" i="6" s="1"/>
  <c r="T170" i="6"/>
  <c r="U170" i="6" s="1"/>
  <c r="V170" i="6" s="1"/>
  <c r="P170" i="6"/>
  <c r="Q170" i="6" s="1"/>
  <c r="R170" i="6" s="1"/>
  <c r="O170" i="6"/>
  <c r="J170" i="6"/>
  <c r="K170" i="6"/>
  <c r="L170" i="6" s="1"/>
  <c r="AG168" i="14"/>
  <c r="AJ170" i="14"/>
  <c r="AB170" i="14" s="1"/>
  <c r="Z170" i="14" s="1"/>
  <c r="C23" i="4"/>
  <c r="O68" i="5"/>
  <c r="C68" i="5"/>
  <c r="O91" i="8"/>
  <c r="X91" i="8" s="1"/>
  <c r="S90" i="3" s="1"/>
  <c r="I6" i="15"/>
  <c r="V6" i="15" s="1"/>
  <c r="G6" i="11" s="1"/>
  <c r="D6" i="11" s="1"/>
  <c r="U147" i="4"/>
  <c r="C63" i="4"/>
  <c r="R137" i="4"/>
  <c r="R51" i="4"/>
  <c r="R73" i="5"/>
  <c r="L73" i="5"/>
  <c r="X7" i="6"/>
  <c r="Y7" i="6" s="1"/>
  <c r="Z7" i="6" s="1"/>
  <c r="AE15" i="8"/>
  <c r="X30" i="6"/>
  <c r="Y30" i="6" s="1"/>
  <c r="W30" i="6"/>
  <c r="I34" i="15"/>
  <c r="W59" i="6"/>
  <c r="X59" i="6"/>
  <c r="Y59" i="6" s="1"/>
  <c r="AL55" i="8"/>
  <c r="AM55" i="8" s="1"/>
  <c r="AG48" i="14"/>
  <c r="M65" i="14"/>
  <c r="T66" i="6"/>
  <c r="U66" i="6" s="1"/>
  <c r="V66" i="6" s="1"/>
  <c r="AA66" i="6" s="1"/>
  <c r="V29" i="15"/>
  <c r="G29" i="11" s="1"/>
  <c r="D29" i="11" s="1"/>
  <c r="X65" i="6"/>
  <c r="Y65" i="6" s="1"/>
  <c r="W65" i="6"/>
  <c r="P70" i="6"/>
  <c r="Q70" i="6" s="1"/>
  <c r="R70" i="6" s="1"/>
  <c r="O70" i="6"/>
  <c r="T70" i="6"/>
  <c r="U70" i="6" s="1"/>
  <c r="V70" i="6" s="1"/>
  <c r="T73" i="6"/>
  <c r="U73" i="6" s="1"/>
  <c r="V73" i="6" s="1"/>
  <c r="AA73" i="6" s="1"/>
  <c r="O73" i="6"/>
  <c r="P73" i="6"/>
  <c r="Q73" i="6" s="1"/>
  <c r="V70" i="10"/>
  <c r="Y73" i="8"/>
  <c r="Z73" i="8" s="1"/>
  <c r="B72" i="14"/>
  <c r="F72" i="11" s="1"/>
  <c r="C72" i="11" s="1"/>
  <c r="B72" i="11" s="1"/>
  <c r="X76" i="6"/>
  <c r="Y76" i="6" s="1"/>
  <c r="Z76" i="6" s="1"/>
  <c r="M89" i="7"/>
  <c r="AG83" i="14"/>
  <c r="I100" i="6"/>
  <c r="AB98" i="14"/>
  <c r="Z98" i="14" s="1"/>
  <c r="S98" i="14" s="1"/>
  <c r="P108" i="14"/>
  <c r="M108" i="14" s="1"/>
  <c r="AG114" i="14"/>
  <c r="AB114" i="14" s="1"/>
  <c r="Z114" i="14" s="1"/>
  <c r="M117" i="7"/>
  <c r="P111" i="6"/>
  <c r="Q111" i="6" s="1"/>
  <c r="T111" i="6"/>
  <c r="U111" i="6" s="1"/>
  <c r="V111" i="6" s="1"/>
  <c r="O111" i="6"/>
  <c r="AN116" i="14"/>
  <c r="S129" i="10"/>
  <c r="H132" i="7" s="1"/>
  <c r="M132" i="7"/>
  <c r="I147" i="15"/>
  <c r="O147" i="7"/>
  <c r="J151" i="6"/>
  <c r="K151" i="6"/>
  <c r="L151" i="6" s="1"/>
  <c r="L152" i="7"/>
  <c r="P155" i="6"/>
  <c r="Q155" i="6" s="1"/>
  <c r="T155" i="6"/>
  <c r="U155" i="6" s="1"/>
  <c r="V155" i="6" s="1"/>
  <c r="O155" i="6"/>
  <c r="P156" i="7"/>
  <c r="N156" i="7"/>
  <c r="Q156" i="7" s="1"/>
  <c r="K156" i="7"/>
  <c r="P155" i="3" s="1"/>
  <c r="U85" i="5"/>
  <c r="K158" i="6"/>
  <c r="L158" i="6" s="1"/>
  <c r="M158" i="6" s="1"/>
  <c r="J158" i="6"/>
  <c r="AN165" i="14"/>
  <c r="L170" i="7"/>
  <c r="O17" i="4"/>
  <c r="O118" i="4"/>
  <c r="C50" i="5"/>
  <c r="C85" i="4"/>
  <c r="O84" i="5"/>
  <c r="R103" i="4"/>
  <c r="U105" i="4"/>
  <c r="C93" i="5"/>
  <c r="AG16" i="14"/>
  <c r="AB16" i="14" s="1"/>
  <c r="Z16" i="14" s="1"/>
  <c r="S16" i="14" s="1"/>
  <c r="X21" i="6"/>
  <c r="Y21" i="6" s="1"/>
  <c r="Z21" i="6" s="1"/>
  <c r="W21" i="6"/>
  <c r="AE29" i="8"/>
  <c r="AM29" i="8"/>
  <c r="U25" i="5"/>
  <c r="AG44" i="14"/>
  <c r="V51" i="10"/>
  <c r="Y54" i="8"/>
  <c r="Z54" i="8" s="1"/>
  <c r="Q67" i="7"/>
  <c r="P60" i="4" s="1"/>
  <c r="M33" i="14"/>
  <c r="AJ38" i="14"/>
  <c r="AB38" i="14" s="1"/>
  <c r="P48" i="14"/>
  <c r="M48" i="14" s="1"/>
  <c r="G51" i="14"/>
  <c r="M24" i="14"/>
  <c r="I61" i="15"/>
  <c r="L78" i="7"/>
  <c r="L86" i="14"/>
  <c r="D86" i="14" s="1"/>
  <c r="N83" i="7"/>
  <c r="Q83" i="7" s="1"/>
  <c r="K83" i="7"/>
  <c r="P82" i="3" s="1"/>
  <c r="S94" i="10"/>
  <c r="H97" i="7" s="1"/>
  <c r="C87" i="14"/>
  <c r="H87" i="11" s="1"/>
  <c r="E87" i="11" s="1"/>
  <c r="I102" i="6"/>
  <c r="AG95" i="14"/>
  <c r="AB95" i="14" s="1"/>
  <c r="Z95" i="14" s="1"/>
  <c r="S95" i="14" s="1"/>
  <c r="Z99" i="14"/>
  <c r="S99" i="14" s="1"/>
  <c r="AN100" i="14"/>
  <c r="AB100" i="14" s="1"/>
  <c r="Z100" i="14" s="1"/>
  <c r="S100" i="14" s="1"/>
  <c r="AG107" i="14"/>
  <c r="L112" i="7"/>
  <c r="G107" i="14"/>
  <c r="L104" i="14"/>
  <c r="D104" i="14" s="1"/>
  <c r="M105" i="14"/>
  <c r="G115" i="14"/>
  <c r="V129" i="10"/>
  <c r="Y132" i="8"/>
  <c r="Z132" i="8" s="1"/>
  <c r="I124" i="15"/>
  <c r="U122" i="4"/>
  <c r="M134" i="7"/>
  <c r="F128" i="6"/>
  <c r="G128" i="6"/>
  <c r="H128" i="6" s="1"/>
  <c r="P126" i="14"/>
  <c r="M126" i="14" s="1"/>
  <c r="AL147" i="8"/>
  <c r="AM147" i="8" s="1"/>
  <c r="V140" i="15"/>
  <c r="G140" i="11" s="1"/>
  <c r="D140" i="11" s="1"/>
  <c r="K153" i="14"/>
  <c r="L153" i="14" s="1"/>
  <c r="D153" i="14" s="1"/>
  <c r="AE155" i="8"/>
  <c r="U139" i="4"/>
  <c r="V162" i="10"/>
  <c r="Y165" i="8"/>
  <c r="Z165" i="8" s="1"/>
  <c r="I20" i="15"/>
  <c r="V20" i="15" s="1"/>
  <c r="G20" i="11" s="1"/>
  <c r="D20" i="11" s="1"/>
  <c r="I93" i="15"/>
  <c r="V93" i="15" s="1"/>
  <c r="G93" i="11" s="1"/>
  <c r="D93" i="11" s="1"/>
  <c r="P120" i="14"/>
  <c r="M120" i="14" s="1"/>
  <c r="AE143" i="8"/>
  <c r="I165" i="15"/>
  <c r="V165" i="15" s="1"/>
  <c r="G165" i="11" s="1"/>
  <c r="D165" i="11" s="1"/>
  <c r="U114" i="4"/>
  <c r="S133" i="4"/>
  <c r="R116" i="4"/>
  <c r="S60" i="4"/>
  <c r="R148" i="4"/>
  <c r="R128" i="4"/>
  <c r="R16" i="4"/>
  <c r="R64" i="5"/>
  <c r="R152" i="4"/>
  <c r="R144" i="4"/>
  <c r="R77" i="5"/>
  <c r="R80" i="4"/>
  <c r="R124" i="4"/>
  <c r="R29" i="5"/>
  <c r="R47" i="5"/>
  <c r="R21" i="4"/>
  <c r="R54" i="5"/>
  <c r="R35" i="5"/>
  <c r="R89" i="4"/>
  <c r="R57" i="4"/>
  <c r="R64" i="4"/>
  <c r="R26" i="5"/>
  <c r="R83" i="4"/>
  <c r="R92" i="5"/>
  <c r="R8" i="4"/>
  <c r="S130" i="4"/>
  <c r="R70" i="5"/>
  <c r="R24" i="4"/>
  <c r="R19" i="5"/>
  <c r="R15" i="5"/>
  <c r="S21" i="4"/>
  <c r="Q21" i="4" s="1"/>
  <c r="R27" i="4"/>
  <c r="R30" i="4"/>
  <c r="R48" i="5"/>
  <c r="R71" i="4"/>
  <c r="R56" i="5"/>
  <c r="R90" i="5"/>
  <c r="R69" i="4"/>
  <c r="R13" i="5"/>
  <c r="R37" i="4"/>
  <c r="R123" i="4"/>
  <c r="R25" i="4"/>
  <c r="S64" i="4"/>
  <c r="R10" i="5"/>
  <c r="R135" i="4"/>
  <c r="R108" i="4"/>
  <c r="R44" i="5"/>
  <c r="R74" i="5"/>
  <c r="S13" i="5"/>
  <c r="Q13" i="5" s="1"/>
  <c r="R61" i="5"/>
  <c r="R41" i="5"/>
  <c r="R83" i="5"/>
  <c r="S10" i="5"/>
  <c r="S15" i="4"/>
  <c r="R153" i="4"/>
  <c r="R88" i="4"/>
  <c r="S15" i="5"/>
  <c r="S79" i="4"/>
  <c r="R80" i="5"/>
  <c r="R95" i="5"/>
  <c r="S67" i="4"/>
  <c r="R142" i="4"/>
  <c r="R51" i="5"/>
  <c r="S39" i="4"/>
  <c r="R21" i="5"/>
  <c r="R79" i="5"/>
  <c r="R38" i="5"/>
  <c r="R72" i="5"/>
  <c r="R63" i="5"/>
  <c r="R104" i="4"/>
  <c r="R72" i="4"/>
  <c r="S111" i="4"/>
  <c r="R133" i="4"/>
  <c r="R34" i="4"/>
  <c r="R74" i="4"/>
  <c r="R101" i="4"/>
  <c r="R145" i="4"/>
  <c r="R69" i="5"/>
  <c r="S80" i="5"/>
  <c r="R59" i="5"/>
  <c r="R46" i="4"/>
  <c r="R99" i="4"/>
  <c r="R86" i="5"/>
  <c r="R52" i="4"/>
  <c r="S116" i="4"/>
  <c r="Q116" i="4" s="1"/>
  <c r="R67" i="5"/>
  <c r="R40" i="5"/>
  <c r="S52" i="4"/>
  <c r="R84" i="4"/>
  <c r="C110" i="4"/>
  <c r="AE10" i="8"/>
  <c r="Z38" i="14"/>
  <c r="S38" i="14" s="1"/>
  <c r="J49" i="6"/>
  <c r="K49" i="6"/>
  <c r="L49" i="6" s="1"/>
  <c r="X63" i="6"/>
  <c r="Y63" i="6" s="1"/>
  <c r="W63" i="6"/>
  <c r="C68" i="14"/>
  <c r="H68" i="11" s="1"/>
  <c r="E68" i="11" s="1"/>
  <c r="G68" i="14"/>
  <c r="P91" i="14"/>
  <c r="M91" i="14" s="1"/>
  <c r="V88" i="15"/>
  <c r="G88" i="11" s="1"/>
  <c r="D88" i="11" s="1"/>
  <c r="X106" i="6"/>
  <c r="Y106" i="6" s="1"/>
  <c r="Z106" i="6" s="1"/>
  <c r="W106" i="6"/>
  <c r="V123" i="10"/>
  <c r="Y126" i="8"/>
  <c r="Z126" i="8" s="1"/>
  <c r="AN126" i="8" s="1"/>
  <c r="T125" i="3" s="1"/>
  <c r="AB141" i="14"/>
  <c r="V142" i="15"/>
  <c r="G142" i="11" s="1"/>
  <c r="D142" i="11" s="1"/>
  <c r="F155" i="6"/>
  <c r="G155" i="6"/>
  <c r="H155" i="6" s="1"/>
  <c r="I155" i="6" s="1"/>
  <c r="P152" i="14"/>
  <c r="M152" i="14" s="1"/>
  <c r="S151" i="10"/>
  <c r="H154" i="7" s="1"/>
  <c r="L155" i="14"/>
  <c r="D155" i="14" s="1"/>
  <c r="P159" i="14"/>
  <c r="M159" i="14" s="1"/>
  <c r="AL170" i="8"/>
  <c r="R32" i="5"/>
  <c r="C32" i="5"/>
  <c r="R48" i="4"/>
  <c r="O134" i="4"/>
  <c r="L134" i="4"/>
  <c r="R66" i="5"/>
  <c r="P75" i="5"/>
  <c r="U58" i="5"/>
  <c r="P10" i="14"/>
  <c r="O29" i="7"/>
  <c r="AN14" i="14"/>
  <c r="AB14" i="14" s="1"/>
  <c r="Z14" i="14" s="1"/>
  <c r="S14" i="14" s="1"/>
  <c r="U13" i="4"/>
  <c r="N36" i="7"/>
  <c r="K36" i="7"/>
  <c r="P35" i="3" s="1"/>
  <c r="AJ28" i="14"/>
  <c r="AB28" i="14" s="1"/>
  <c r="Z28" i="14" s="1"/>
  <c r="S28" i="14" s="1"/>
  <c r="Q36" i="8"/>
  <c r="R36" i="8" s="1"/>
  <c r="X36" i="8" s="1"/>
  <c r="Q35" i="8"/>
  <c r="R35" i="8" s="1"/>
  <c r="Q37" i="8"/>
  <c r="R37" i="8" s="1"/>
  <c r="F59" i="6"/>
  <c r="G59" i="6"/>
  <c r="H59" i="6" s="1"/>
  <c r="AB33" i="14"/>
  <c r="Z33" i="14" s="1"/>
  <c r="S33" i="14" s="1"/>
  <c r="O47" i="7"/>
  <c r="S21" i="10"/>
  <c r="H24" i="7" s="1"/>
  <c r="AB58" i="6"/>
  <c r="N57" i="3" s="1"/>
  <c r="V59" i="10"/>
  <c r="Y62" i="8"/>
  <c r="Z62" i="8" s="1"/>
  <c r="W74" i="6"/>
  <c r="X74" i="6"/>
  <c r="Y74" i="6" s="1"/>
  <c r="AG67" i="14"/>
  <c r="AB67" i="14" s="1"/>
  <c r="Z67" i="14" s="1"/>
  <c r="S67" i="14" s="1"/>
  <c r="X73" i="6"/>
  <c r="Y73" i="6" s="1"/>
  <c r="Z73" i="6" s="1"/>
  <c r="W73" i="6"/>
  <c r="AN95" i="8"/>
  <c r="T94" i="3" s="1"/>
  <c r="R94" i="3" s="1"/>
  <c r="N98" i="7"/>
  <c r="Q98" i="7" s="1"/>
  <c r="K98" i="7"/>
  <c r="P97" i="3" s="1"/>
  <c r="G81" i="6"/>
  <c r="H81" i="6" s="1"/>
  <c r="F81" i="6"/>
  <c r="V89" i="10"/>
  <c r="Y92" i="8"/>
  <c r="Z92" i="8" s="1"/>
  <c r="AG100" i="14"/>
  <c r="J101" i="6"/>
  <c r="K101" i="6"/>
  <c r="L101" i="6" s="1"/>
  <c r="M101" i="6" s="1"/>
  <c r="AN109" i="8"/>
  <c r="T108" i="3" s="1"/>
  <c r="AE113" i="8"/>
  <c r="AM113" i="8" s="1"/>
  <c r="AN113" i="8" s="1"/>
  <c r="V120" i="10"/>
  <c r="Y123" i="8"/>
  <c r="Z123" i="8" s="1"/>
  <c r="P130" i="7"/>
  <c r="U111" i="4"/>
  <c r="P118" i="14"/>
  <c r="M118" i="14" s="1"/>
  <c r="Q149" i="7"/>
  <c r="F151" i="6"/>
  <c r="G151" i="6"/>
  <c r="H151" i="6" s="1"/>
  <c r="I148" i="15"/>
  <c r="V148" i="15" s="1"/>
  <c r="G148" i="11" s="1"/>
  <c r="D148" i="11" s="1"/>
  <c r="L151" i="7"/>
  <c r="S140" i="10"/>
  <c r="H143" i="7" s="1"/>
  <c r="AG157" i="14"/>
  <c r="Z171" i="14"/>
  <c r="S171" i="14" s="1"/>
  <c r="R91" i="4"/>
  <c r="C154" i="4"/>
  <c r="R65" i="5"/>
  <c r="U53" i="4"/>
  <c r="C81" i="5"/>
  <c r="I3" i="15"/>
  <c r="C61" i="4"/>
  <c r="V3" i="15"/>
  <c r="AB6" i="14"/>
  <c r="I26" i="15"/>
  <c r="V26" i="15" s="1"/>
  <c r="G26" i="11" s="1"/>
  <c r="D26" i="11" s="1"/>
  <c r="AG30" i="14"/>
  <c r="L11" i="7"/>
  <c r="L18" i="14"/>
  <c r="I18" i="15"/>
  <c r="V18" i="15" s="1"/>
  <c r="G18" i="11" s="1"/>
  <c r="D18" i="11" s="1"/>
  <c r="C13" i="14"/>
  <c r="H13" i="11" s="1"/>
  <c r="E13" i="11" s="1"/>
  <c r="G13" i="14"/>
  <c r="D13" i="14" s="1"/>
  <c r="B13" i="14" s="1"/>
  <c r="F13" i="11" s="1"/>
  <c r="C13" i="11" s="1"/>
  <c r="I47" i="6"/>
  <c r="AB58" i="14"/>
  <c r="D71" i="14"/>
  <c r="I71" i="15"/>
  <c r="V71" i="15" s="1"/>
  <c r="G71" i="11" s="1"/>
  <c r="D71" i="11" s="1"/>
  <c r="P57" i="14"/>
  <c r="M57" i="14" s="1"/>
  <c r="AE65" i="8"/>
  <c r="AM65" i="8" s="1"/>
  <c r="V77" i="10"/>
  <c r="Y80" i="8"/>
  <c r="Z80" i="8" s="1"/>
  <c r="M79" i="6"/>
  <c r="M88" i="14"/>
  <c r="U80" i="4"/>
  <c r="M100" i="14"/>
  <c r="X87" i="6"/>
  <c r="Y87" i="6" s="1"/>
  <c r="W87" i="6"/>
  <c r="F88" i="6"/>
  <c r="G88" i="6"/>
  <c r="H88" i="6" s="1"/>
  <c r="O106" i="7"/>
  <c r="G120" i="14"/>
  <c r="M115" i="14"/>
  <c r="M119" i="7"/>
  <c r="U115" i="4"/>
  <c r="O127" i="7"/>
  <c r="V134" i="10"/>
  <c r="Y137" i="8"/>
  <c r="Z137" i="8" s="1"/>
  <c r="L138" i="7"/>
  <c r="AB139" i="14"/>
  <c r="Z139" i="14" s="1"/>
  <c r="M143" i="7"/>
  <c r="O154" i="6"/>
  <c r="T154" i="6"/>
  <c r="U154" i="6" s="1"/>
  <c r="V154" i="6" s="1"/>
  <c r="AA154" i="6" s="1"/>
  <c r="P154" i="6"/>
  <c r="Q154" i="6" s="1"/>
  <c r="R154" i="6" s="1"/>
  <c r="R167" i="6"/>
  <c r="P162" i="14"/>
  <c r="AE170" i="8"/>
  <c r="AM170" i="8" s="1"/>
  <c r="AJ168" i="14"/>
  <c r="U146" i="4"/>
  <c r="C86" i="4"/>
  <c r="L29" i="4"/>
  <c r="C95" i="4"/>
  <c r="R87" i="5"/>
  <c r="U73" i="4"/>
  <c r="O106" i="4"/>
  <c r="K35" i="7"/>
  <c r="P34" i="3" s="1"/>
  <c r="N35" i="7"/>
  <c r="G43" i="6"/>
  <c r="H43" i="6" s="1"/>
  <c r="F43" i="6"/>
  <c r="W31" i="6"/>
  <c r="X31" i="6"/>
  <c r="Y31" i="6" s="1"/>
  <c r="F35" i="6"/>
  <c r="G35" i="6"/>
  <c r="H35" i="6" s="1"/>
  <c r="AL38" i="8"/>
  <c r="P59" i="6"/>
  <c r="Q59" i="6" s="1"/>
  <c r="T59" i="6"/>
  <c r="U59" i="6" s="1"/>
  <c r="V59" i="6" s="1"/>
  <c r="O59" i="6"/>
  <c r="S38" i="10"/>
  <c r="H41" i="7" s="1"/>
  <c r="L53" i="7"/>
  <c r="T53" i="10"/>
  <c r="I56" i="7" s="1"/>
  <c r="M65" i="6"/>
  <c r="U48" i="5"/>
  <c r="N88" i="7"/>
  <c r="K88" i="7"/>
  <c r="P87" i="3" s="1"/>
  <c r="P92" i="7"/>
  <c r="P98" i="14"/>
  <c r="M98" i="14" s="1"/>
  <c r="G101" i="6"/>
  <c r="H101" i="6" s="1"/>
  <c r="F101" i="6"/>
  <c r="AE97" i="8"/>
  <c r="AM97" i="8" s="1"/>
  <c r="AN97" i="8" s="1"/>
  <c r="L96" i="14"/>
  <c r="D96" i="14" s="1"/>
  <c r="M101" i="7"/>
  <c r="O115" i="6"/>
  <c r="T115" i="6"/>
  <c r="U115" i="6" s="1"/>
  <c r="V115" i="6" s="1"/>
  <c r="P115" i="6"/>
  <c r="Q115" i="6" s="1"/>
  <c r="R115" i="6" s="1"/>
  <c r="K106" i="6"/>
  <c r="L106" i="6" s="1"/>
  <c r="J106" i="6"/>
  <c r="U98" i="4"/>
  <c r="M112" i="7"/>
  <c r="L102" i="14"/>
  <c r="D102" i="14" s="1"/>
  <c r="C102" i="14"/>
  <c r="H102" i="11" s="1"/>
  <c r="E102" i="11" s="1"/>
  <c r="S119" i="10"/>
  <c r="H122" i="7" s="1"/>
  <c r="L119" i="7"/>
  <c r="G121" i="6"/>
  <c r="H121" i="6" s="1"/>
  <c r="F121" i="6"/>
  <c r="V122" i="10"/>
  <c r="Y125" i="8"/>
  <c r="Z125" i="8" s="1"/>
  <c r="AN125" i="8" s="1"/>
  <c r="T124" i="3" s="1"/>
  <c r="G137" i="14"/>
  <c r="D137" i="14" s="1"/>
  <c r="F141" i="6"/>
  <c r="G141" i="6"/>
  <c r="H141" i="6" s="1"/>
  <c r="V149" i="10"/>
  <c r="Y152" i="8"/>
  <c r="Z152" i="8" s="1"/>
  <c r="AG165" i="14"/>
  <c r="T162" i="6"/>
  <c r="U162" i="6" s="1"/>
  <c r="V162" i="6" s="1"/>
  <c r="AA162" i="6" s="1"/>
  <c r="O162" i="6"/>
  <c r="P162" i="6"/>
  <c r="Q162" i="6" s="1"/>
  <c r="V170" i="10"/>
  <c r="Y173" i="8"/>
  <c r="Z173" i="8" s="1"/>
  <c r="AN166" i="14"/>
  <c r="AB166" i="14" s="1"/>
  <c r="Z166" i="14" s="1"/>
  <c r="S166" i="14" s="1"/>
  <c r="K172" i="6"/>
  <c r="L172" i="6" s="1"/>
  <c r="J172" i="6"/>
  <c r="U31" i="4"/>
  <c r="U127" i="4"/>
  <c r="C30" i="5"/>
  <c r="O103" i="8"/>
  <c r="X103" i="8" s="1"/>
  <c r="S102" i="3" s="1"/>
  <c r="U44" i="4"/>
  <c r="J29" i="6"/>
  <c r="K29" i="6"/>
  <c r="L29" i="6" s="1"/>
  <c r="AE28" i="8"/>
  <c r="AM28" i="8" s="1"/>
  <c r="AN28" i="8" s="1"/>
  <c r="O31" i="7"/>
  <c r="S25" i="10"/>
  <c r="H28" i="7" s="1"/>
  <c r="J35" i="6"/>
  <c r="K35" i="6"/>
  <c r="L35" i="6" s="1"/>
  <c r="P39" i="6"/>
  <c r="Q39" i="6" s="1"/>
  <c r="T39" i="6"/>
  <c r="U39" i="6" s="1"/>
  <c r="V39" i="6" s="1"/>
  <c r="O39" i="6"/>
  <c r="M46" i="7"/>
  <c r="X45" i="6"/>
  <c r="Y45" i="6" s="1"/>
  <c r="W45" i="6"/>
  <c r="C41" i="14"/>
  <c r="H41" i="11" s="1"/>
  <c r="E41" i="11" s="1"/>
  <c r="G41" i="14"/>
  <c r="V61" i="15"/>
  <c r="G61" i="11" s="1"/>
  <c r="D61" i="11" s="1"/>
  <c r="P65" i="7"/>
  <c r="AN37" i="14"/>
  <c r="AB37" i="14" s="1"/>
  <c r="Z37" i="14" s="1"/>
  <c r="S37" i="14" s="1"/>
  <c r="B37" i="14" s="1"/>
  <c r="F37" i="11" s="1"/>
  <c r="C37" i="11" s="1"/>
  <c r="AE80" i="8"/>
  <c r="L79" i="14"/>
  <c r="D79" i="14" s="1"/>
  <c r="P67" i="6"/>
  <c r="Q67" i="6" s="1"/>
  <c r="T67" i="6"/>
  <c r="U67" i="6" s="1"/>
  <c r="V67" i="6" s="1"/>
  <c r="O67" i="6"/>
  <c r="X67" i="6"/>
  <c r="Y67" i="6" s="1"/>
  <c r="Z67" i="6" s="1"/>
  <c r="P101" i="7"/>
  <c r="C76" i="14"/>
  <c r="H76" i="11" s="1"/>
  <c r="E76" i="11" s="1"/>
  <c r="G76" i="14"/>
  <c r="D76" i="14" s="1"/>
  <c r="B76" i="14" s="1"/>
  <c r="F76" i="11" s="1"/>
  <c r="C76" i="11" s="1"/>
  <c r="I89" i="15"/>
  <c r="V89" i="15" s="1"/>
  <c r="G89" i="11" s="1"/>
  <c r="D89" i="11" s="1"/>
  <c r="M92" i="7"/>
  <c r="W103" i="6"/>
  <c r="X103" i="6"/>
  <c r="Y103" i="6" s="1"/>
  <c r="Z103" i="6" s="1"/>
  <c r="U101" i="4"/>
  <c r="AG112" i="14"/>
  <c r="AB112" i="14"/>
  <c r="Z112" i="14" s="1"/>
  <c r="S112" i="14" s="1"/>
  <c r="M114" i="7"/>
  <c r="AN120" i="14"/>
  <c r="L124" i="14"/>
  <c r="D124" i="14" s="1"/>
  <c r="U68" i="5"/>
  <c r="P134" i="7"/>
  <c r="X134" i="6"/>
  <c r="Y134" i="6" s="1"/>
  <c r="Z134" i="6" s="1"/>
  <c r="W134" i="6"/>
  <c r="P125" i="14"/>
  <c r="M125" i="14" s="1"/>
  <c r="B125" i="14" s="1"/>
  <c r="F125" i="11" s="1"/>
  <c r="C125" i="11" s="1"/>
  <c r="P142" i="6"/>
  <c r="Q142" i="6" s="1"/>
  <c r="X142" i="6"/>
  <c r="Y142" i="6" s="1"/>
  <c r="Z142" i="6" s="1"/>
  <c r="T142" i="6"/>
  <c r="U142" i="6" s="1"/>
  <c r="V142" i="6" s="1"/>
  <c r="O142" i="6"/>
  <c r="AB153" i="14"/>
  <c r="Z153" i="14" s="1"/>
  <c r="AG155" i="14"/>
  <c r="AB155" i="14" s="1"/>
  <c r="Z155" i="14" s="1"/>
  <c r="S155" i="14" s="1"/>
  <c r="U145" i="4"/>
  <c r="M167" i="7"/>
  <c r="AL172" i="8"/>
  <c r="X175" i="6"/>
  <c r="Y175" i="6" s="1"/>
  <c r="W175" i="6"/>
  <c r="S163" i="10"/>
  <c r="H166" i="7" s="1"/>
  <c r="O173" i="6"/>
  <c r="T173" i="6"/>
  <c r="U173" i="6" s="1"/>
  <c r="V173" i="6" s="1"/>
  <c r="P173" i="6"/>
  <c r="Q173" i="6" s="1"/>
  <c r="AN168" i="14"/>
  <c r="AH173" i="8"/>
  <c r="U94" i="5"/>
  <c r="S73" i="5"/>
  <c r="Q73" i="5" s="1"/>
  <c r="P73" i="5"/>
  <c r="I12" i="15"/>
  <c r="V12" i="15" s="1"/>
  <c r="G12" i="11" s="1"/>
  <c r="D12" i="11" s="1"/>
  <c r="L29" i="7"/>
  <c r="C15" i="14"/>
  <c r="H15" i="11" s="1"/>
  <c r="E15" i="11" s="1"/>
  <c r="B15" i="11" s="1"/>
  <c r="G14" i="6"/>
  <c r="H14" i="6" s="1"/>
  <c r="F14" i="6"/>
  <c r="V40" i="10"/>
  <c r="Y43" i="8"/>
  <c r="Z43" i="8" s="1"/>
  <c r="I40" i="15"/>
  <c r="V40" i="15" s="1"/>
  <c r="G40" i="11" s="1"/>
  <c r="D40" i="11" s="1"/>
  <c r="G33" i="14"/>
  <c r="P34" i="14"/>
  <c r="N26" i="7"/>
  <c r="Q26" i="7" s="1"/>
  <c r="K26" i="7"/>
  <c r="P25" i="3" s="1"/>
  <c r="AN56" i="8"/>
  <c r="T55" i="3" s="1"/>
  <c r="R55" i="3" s="1"/>
  <c r="X47" i="6"/>
  <c r="Y47" i="6" s="1"/>
  <c r="Z47" i="6" s="1"/>
  <c r="U15" i="5"/>
  <c r="V24" i="15"/>
  <c r="G24" i="11" s="1"/>
  <c r="D24" i="11" s="1"/>
  <c r="L68" i="7"/>
  <c r="P59" i="14"/>
  <c r="M59" i="14" s="1"/>
  <c r="M50" i="7"/>
  <c r="I67" i="15"/>
  <c r="V67" i="15" s="1"/>
  <c r="G67" i="11" s="1"/>
  <c r="D67" i="11" s="1"/>
  <c r="D29" i="14"/>
  <c r="B29" i="14" s="1"/>
  <c r="F29" i="11" s="1"/>
  <c r="C29" i="11" s="1"/>
  <c r="B29" i="11" s="1"/>
  <c r="L70" i="14"/>
  <c r="K80" i="6"/>
  <c r="L80" i="6" s="1"/>
  <c r="J80" i="6"/>
  <c r="X89" i="6"/>
  <c r="Y89" i="6" s="1"/>
  <c r="W89" i="6"/>
  <c r="U53" i="5"/>
  <c r="L97" i="7"/>
  <c r="O104" i="7"/>
  <c r="P112" i="14"/>
  <c r="S103" i="10"/>
  <c r="H106" i="7" s="1"/>
  <c r="AN108" i="14"/>
  <c r="Q124" i="7"/>
  <c r="U70" i="5"/>
  <c r="L126" i="7"/>
  <c r="U77" i="5"/>
  <c r="J144" i="6"/>
  <c r="K144" i="6"/>
  <c r="L144" i="6" s="1"/>
  <c r="AJ137" i="14"/>
  <c r="W143" i="6"/>
  <c r="X143" i="6"/>
  <c r="Y143" i="6" s="1"/>
  <c r="S147" i="10"/>
  <c r="H150" i="7" s="1"/>
  <c r="J163" i="6"/>
  <c r="K163" i="6"/>
  <c r="L163" i="6" s="1"/>
  <c r="X170" i="6"/>
  <c r="Y170" i="6" s="1"/>
  <c r="W170" i="6"/>
  <c r="R17" i="4"/>
  <c r="C49" i="4"/>
  <c r="L85" i="4"/>
  <c r="C84" i="5"/>
  <c r="C82" i="5"/>
  <c r="C103" i="4"/>
  <c r="R24" i="5"/>
  <c r="R91" i="5"/>
  <c r="X15" i="8"/>
  <c r="S14" i="3" s="1"/>
  <c r="U50" i="4"/>
  <c r="M10" i="14"/>
  <c r="B10" i="14" s="1"/>
  <c r="F10" i="11" s="1"/>
  <c r="C10" i="11" s="1"/>
  <c r="Z23" i="6"/>
  <c r="AA23" i="6" s="1"/>
  <c r="AB23" i="6" s="1"/>
  <c r="J25" i="6"/>
  <c r="K25" i="6"/>
  <c r="L25" i="6" s="1"/>
  <c r="M25" i="6" s="1"/>
  <c r="N25" i="6" s="1"/>
  <c r="M24" i="3" s="1"/>
  <c r="Q42" i="7"/>
  <c r="P37" i="4" s="1"/>
  <c r="AE35" i="8"/>
  <c r="P35" i="7"/>
  <c r="AN51" i="14"/>
  <c r="M55" i="7"/>
  <c r="G53" i="14"/>
  <c r="D53" i="14" s="1"/>
  <c r="J54" i="6"/>
  <c r="K54" i="6"/>
  <c r="L54" i="6" s="1"/>
  <c r="M54" i="6" s="1"/>
  <c r="N54" i="6" s="1"/>
  <c r="M53" i="3" s="1"/>
  <c r="X49" i="6"/>
  <c r="Y49" i="6" s="1"/>
  <c r="W49" i="6"/>
  <c r="L27" i="7"/>
  <c r="I48" i="6"/>
  <c r="N48" i="6" s="1"/>
  <c r="AG60" i="14"/>
  <c r="AJ65" i="14"/>
  <c r="AB65" i="14" s="1"/>
  <c r="Z65" i="14" s="1"/>
  <c r="S65" i="14" s="1"/>
  <c r="P64" i="7"/>
  <c r="O89" i="6"/>
  <c r="T89" i="6"/>
  <c r="U89" i="6" s="1"/>
  <c r="V89" i="6" s="1"/>
  <c r="P89" i="6"/>
  <c r="Q89" i="6" s="1"/>
  <c r="R89" i="6" s="1"/>
  <c r="L82" i="7"/>
  <c r="L79" i="7"/>
  <c r="K78" i="6"/>
  <c r="L78" i="6" s="1"/>
  <c r="J78" i="6"/>
  <c r="K94" i="6"/>
  <c r="L94" i="6" s="1"/>
  <c r="M94" i="6" s="1"/>
  <c r="N94" i="6" s="1"/>
  <c r="M93" i="3" s="1"/>
  <c r="U82" i="4"/>
  <c r="T88" i="6"/>
  <c r="U88" i="6" s="1"/>
  <c r="V88" i="6" s="1"/>
  <c r="AA88" i="6" s="1"/>
  <c r="AB88" i="6" s="1"/>
  <c r="L84" i="14"/>
  <c r="D84" i="14" s="1"/>
  <c r="Q98" i="8"/>
  <c r="R98" i="8" s="1"/>
  <c r="X98" i="8" s="1"/>
  <c r="S97" i="3" s="1"/>
  <c r="Q99" i="8"/>
  <c r="R99" i="8" s="1"/>
  <c r="X99" i="8" s="1"/>
  <c r="V99" i="10"/>
  <c r="Y102" i="8"/>
  <c r="Z102" i="8" s="1"/>
  <c r="AN102" i="8" s="1"/>
  <c r="T101" i="3" s="1"/>
  <c r="R101" i="3" s="1"/>
  <c r="AL103" i="8"/>
  <c r="AM103" i="8" s="1"/>
  <c r="O114" i="7"/>
  <c r="V92" i="15"/>
  <c r="G92" i="11" s="1"/>
  <c r="D92" i="11" s="1"/>
  <c r="D106" i="14"/>
  <c r="B106" i="14" s="1"/>
  <c r="F106" i="11" s="1"/>
  <c r="C106" i="11" s="1"/>
  <c r="U71" i="5"/>
  <c r="L115" i="14"/>
  <c r="D115" i="14" s="1"/>
  <c r="J127" i="6"/>
  <c r="K127" i="6"/>
  <c r="L127" i="6" s="1"/>
  <c r="M127" i="6" s="1"/>
  <c r="N127" i="6" s="1"/>
  <c r="M126" i="3" s="1"/>
  <c r="Z141" i="14"/>
  <c r="S141" i="14" s="1"/>
  <c r="X135" i="6"/>
  <c r="Y135" i="6" s="1"/>
  <c r="Z135" i="6" s="1"/>
  <c r="W135" i="6"/>
  <c r="V121" i="15"/>
  <c r="G121" i="11" s="1"/>
  <c r="D121" i="11" s="1"/>
  <c r="S126" i="10"/>
  <c r="H129" i="7" s="1"/>
  <c r="F146" i="6"/>
  <c r="G146" i="6"/>
  <c r="H146" i="6" s="1"/>
  <c r="L140" i="14"/>
  <c r="D140" i="14" s="1"/>
  <c r="T146" i="6"/>
  <c r="U146" i="6" s="1"/>
  <c r="V146" i="6" s="1"/>
  <c r="O146" i="6"/>
  <c r="P146" i="6"/>
  <c r="Q146" i="6" s="1"/>
  <c r="O152" i="7"/>
  <c r="G157" i="14"/>
  <c r="J159" i="6"/>
  <c r="K159" i="6"/>
  <c r="L159" i="6" s="1"/>
  <c r="AH161" i="8"/>
  <c r="AM161" i="8" s="1"/>
  <c r="X153" i="8"/>
  <c r="S152" i="3" s="1"/>
  <c r="X10" i="8"/>
  <c r="S9" i="3" s="1"/>
  <c r="N16" i="7"/>
  <c r="Q16" i="7" s="1"/>
  <c r="P15" i="4" s="1"/>
  <c r="K16" i="7"/>
  <c r="P15" i="3" s="1"/>
  <c r="O11" i="7"/>
  <c r="P11" i="7"/>
  <c r="U62" i="4"/>
  <c r="V98" i="15"/>
  <c r="G98" i="11" s="1"/>
  <c r="D98" i="11" s="1"/>
  <c r="K6" i="6"/>
  <c r="L6" i="6" s="1"/>
  <c r="J6" i="6"/>
  <c r="R49" i="5"/>
  <c r="X77" i="6"/>
  <c r="Y77" i="6" s="1"/>
  <c r="W77" i="6"/>
  <c r="O110" i="6"/>
  <c r="P110" i="6"/>
  <c r="Q110" i="6" s="1"/>
  <c r="T110" i="6"/>
  <c r="U110" i="6" s="1"/>
  <c r="V110" i="6" s="1"/>
  <c r="P134" i="14"/>
  <c r="M134" i="14" s="1"/>
  <c r="K131" i="7"/>
  <c r="P130" i="3" s="1"/>
  <c r="N131" i="7"/>
  <c r="Q131" i="7" s="1"/>
  <c r="M151" i="7"/>
  <c r="S156" i="10"/>
  <c r="H159" i="7" s="1"/>
  <c r="M160" i="14"/>
  <c r="P168" i="14"/>
  <c r="M168" i="14" s="1"/>
  <c r="C129" i="4"/>
  <c r="C59" i="4"/>
  <c r="S77" i="4"/>
  <c r="Q77" i="4" s="1"/>
  <c r="C9" i="4"/>
  <c r="R9" i="4"/>
  <c r="C13" i="4"/>
  <c r="X44" i="8"/>
  <c r="S43" i="3" s="1"/>
  <c r="R62" i="5"/>
  <c r="C11" i="5"/>
  <c r="U6" i="4"/>
  <c r="M30" i="14"/>
  <c r="K11" i="6"/>
  <c r="L11" i="6" s="1"/>
  <c r="J11" i="6"/>
  <c r="P11" i="6"/>
  <c r="Q11" i="6" s="1"/>
  <c r="R11" i="6" s="1"/>
  <c r="S22" i="10"/>
  <c r="H25" i="7" s="1"/>
  <c r="U34" i="4"/>
  <c r="V73" i="10"/>
  <c r="Y76" i="8"/>
  <c r="Z76" i="8" s="1"/>
  <c r="X82" i="6"/>
  <c r="Y82" i="6" s="1"/>
  <c r="W82" i="6"/>
  <c r="I91" i="15"/>
  <c r="I111" i="15"/>
  <c r="V111" i="15" s="1"/>
  <c r="G111" i="11" s="1"/>
  <c r="D111" i="11" s="1"/>
  <c r="X107" i="6"/>
  <c r="Y107" i="6" s="1"/>
  <c r="W107" i="6"/>
  <c r="T119" i="6"/>
  <c r="U119" i="6" s="1"/>
  <c r="V119" i="6" s="1"/>
  <c r="P119" i="6"/>
  <c r="Q119" i="6" s="1"/>
  <c r="R119" i="6" s="1"/>
  <c r="O119" i="6"/>
  <c r="G129" i="14"/>
  <c r="U112" i="4"/>
  <c r="K142" i="6"/>
  <c r="L142" i="6" s="1"/>
  <c r="M142" i="6" s="1"/>
  <c r="N142" i="6" s="1"/>
  <c r="M141" i="3" s="1"/>
  <c r="J142" i="6"/>
  <c r="S152" i="10"/>
  <c r="H155" i="7" s="1"/>
  <c r="P151" i="14"/>
  <c r="M151" i="14" s="1"/>
  <c r="AN166" i="8"/>
  <c r="T165" i="3" s="1"/>
  <c r="R165" i="3" s="1"/>
  <c r="V173" i="10"/>
  <c r="Y176" i="8"/>
  <c r="Z176" i="8" s="1"/>
  <c r="I171" i="15"/>
  <c r="V171" i="15" s="1"/>
  <c r="G171" i="11" s="1"/>
  <c r="D171" i="11" s="1"/>
  <c r="L163" i="14"/>
  <c r="D163" i="14" s="1"/>
  <c r="C81" i="4"/>
  <c r="C122" i="4"/>
  <c r="U36" i="5"/>
  <c r="O70" i="4"/>
  <c r="C46" i="5"/>
  <c r="C54" i="4"/>
  <c r="U97" i="4"/>
  <c r="AB3" i="14"/>
  <c r="R134" i="4"/>
  <c r="U57" i="5"/>
  <c r="P16" i="14"/>
  <c r="M16" i="14" s="1"/>
  <c r="M43" i="7"/>
  <c r="Q31" i="3"/>
  <c r="R32" i="7"/>
  <c r="O31" i="3" s="1"/>
  <c r="P51" i="14"/>
  <c r="M51" i="14" s="1"/>
  <c r="U55" i="4"/>
  <c r="Z24" i="14"/>
  <c r="S24" i="14" s="1"/>
  <c r="L74" i="7"/>
  <c r="P74" i="7"/>
  <c r="R82" i="3"/>
  <c r="AH84" i="8"/>
  <c r="U55" i="5"/>
  <c r="B87" i="14"/>
  <c r="F87" i="11" s="1"/>
  <c r="C87" i="11" s="1"/>
  <c r="B87" i="11" s="1"/>
  <c r="M103" i="14"/>
  <c r="J130" i="6"/>
  <c r="K130" i="6"/>
  <c r="L130" i="6" s="1"/>
  <c r="M130" i="6" s="1"/>
  <c r="P133" i="14"/>
  <c r="P136" i="6"/>
  <c r="Q136" i="6" s="1"/>
  <c r="O136" i="6"/>
  <c r="T136" i="6"/>
  <c r="U136" i="6" s="1"/>
  <c r="V136" i="6" s="1"/>
  <c r="AE129" i="8"/>
  <c r="AM129" i="8"/>
  <c r="AN129" i="8" s="1"/>
  <c r="P142" i="7"/>
  <c r="F147" i="6"/>
  <c r="G147" i="6"/>
  <c r="H147" i="6" s="1"/>
  <c r="M144" i="14"/>
  <c r="V145" i="15"/>
  <c r="G145" i="11" s="1"/>
  <c r="D145" i="11" s="1"/>
  <c r="P173" i="14"/>
  <c r="M173" i="14" s="1"/>
  <c r="C173" i="14" s="1"/>
  <c r="H173" i="11" s="1"/>
  <c r="E173" i="11" s="1"/>
  <c r="U91" i="4"/>
  <c r="S91" i="4"/>
  <c r="Q91" i="4" s="1"/>
  <c r="C33" i="4"/>
  <c r="U22" i="4"/>
  <c r="O81" i="5"/>
  <c r="R61" i="4"/>
  <c r="T6" i="6"/>
  <c r="U6" i="6" s="1"/>
  <c r="V6" i="6" s="1"/>
  <c r="AA6" i="6" s="1"/>
  <c r="O6" i="6"/>
  <c r="P6" i="6"/>
  <c r="Q6" i="6" s="1"/>
  <c r="C7" i="5"/>
  <c r="O76" i="4"/>
  <c r="R33" i="5"/>
  <c r="AE7" i="8"/>
  <c r="AM7" i="8" s="1"/>
  <c r="AN7" i="8" s="1"/>
  <c r="AJ7" i="14"/>
  <c r="K19" i="14"/>
  <c r="L19" i="14" s="1"/>
  <c r="D19" i="14" s="1"/>
  <c r="P15" i="7"/>
  <c r="P26" i="14"/>
  <c r="M26" i="14" s="1"/>
  <c r="O25" i="6"/>
  <c r="P25" i="6"/>
  <c r="Q25" i="6" s="1"/>
  <c r="T25" i="6"/>
  <c r="U25" i="6" s="1"/>
  <c r="V25" i="6" s="1"/>
  <c r="AA25" i="6" s="1"/>
  <c r="AB32" i="14"/>
  <c r="Z32" i="14" s="1"/>
  <c r="AG34" i="14"/>
  <c r="AB34" i="14" s="1"/>
  <c r="Z34" i="14" s="1"/>
  <c r="S34" i="14" s="1"/>
  <c r="AG21" i="14"/>
  <c r="AB21" i="14" s="1"/>
  <c r="Z21" i="14" s="1"/>
  <c r="Q41" i="8"/>
  <c r="R41" i="8" s="1"/>
  <c r="X41" i="8" s="1"/>
  <c r="S40" i="3" s="1"/>
  <c r="Q39" i="8"/>
  <c r="R39" i="8" s="1"/>
  <c r="Q40" i="8"/>
  <c r="R40" i="8" s="1"/>
  <c r="N50" i="7"/>
  <c r="K50" i="7"/>
  <c r="P49" i="3" s="1"/>
  <c r="I58" i="15"/>
  <c r="U45" i="4"/>
  <c r="AG73" i="14"/>
  <c r="AE84" i="8"/>
  <c r="S79" i="10"/>
  <c r="H82" i="7" s="1"/>
  <c r="T71" i="6"/>
  <c r="U71" i="6" s="1"/>
  <c r="V71" i="6" s="1"/>
  <c r="P71" i="6"/>
  <c r="Q71" i="6" s="1"/>
  <c r="O71" i="6"/>
  <c r="V91" i="15"/>
  <c r="G91" i="11" s="1"/>
  <c r="D91" i="11" s="1"/>
  <c r="I100" i="15"/>
  <c r="V100" i="15" s="1"/>
  <c r="G100" i="11" s="1"/>
  <c r="D100" i="11" s="1"/>
  <c r="X110" i="6"/>
  <c r="Y110" i="6" s="1"/>
  <c r="W110" i="6"/>
  <c r="J117" i="6"/>
  <c r="K117" i="6"/>
  <c r="L117" i="6" s="1"/>
  <c r="M117" i="6" s="1"/>
  <c r="M114" i="14"/>
  <c r="L114" i="14"/>
  <c r="D114" i="14" s="1"/>
  <c r="U113" i="4"/>
  <c r="V147" i="15"/>
  <c r="G147" i="11" s="1"/>
  <c r="D147" i="11" s="1"/>
  <c r="W151" i="6"/>
  <c r="X151" i="6"/>
  <c r="Y151" i="6" s="1"/>
  <c r="AH160" i="8"/>
  <c r="AM160" i="8" s="1"/>
  <c r="G152" i="14"/>
  <c r="V151" i="15"/>
  <c r="G151" i="11" s="1"/>
  <c r="D151" i="11" s="1"/>
  <c r="AH171" i="8"/>
  <c r="P166" i="14"/>
  <c r="M166" i="14" s="1"/>
  <c r="C141" i="4"/>
  <c r="O86" i="4"/>
  <c r="N29" i="4"/>
  <c r="R47" i="4"/>
  <c r="C58" i="4"/>
  <c r="L6" i="4"/>
  <c r="R106" i="4"/>
  <c r="L106" i="4"/>
  <c r="N14" i="7"/>
  <c r="V12" i="10"/>
  <c r="Y15" i="8"/>
  <c r="Z15" i="8" s="1"/>
  <c r="AJ26" i="14"/>
  <c r="AH33" i="8"/>
  <c r="V16" i="10"/>
  <c r="Y19" i="8"/>
  <c r="Z19" i="8" s="1"/>
  <c r="V34" i="15"/>
  <c r="G34" i="11" s="1"/>
  <c r="D34" i="11" s="1"/>
  <c r="AN35" i="14"/>
  <c r="P55" i="7"/>
  <c r="AG52" i="14"/>
  <c r="AE46" i="8"/>
  <c r="AM46" i="8" s="1"/>
  <c r="AN46" i="8" s="1"/>
  <c r="M43" i="14"/>
  <c r="X64" i="6"/>
  <c r="Y64" i="6" s="1"/>
  <c r="W64" i="6"/>
  <c r="AE73" i="8"/>
  <c r="AM73" i="8" s="1"/>
  <c r="AB70" i="14"/>
  <c r="Z70" i="14" s="1"/>
  <c r="S70" i="14" s="1"/>
  <c r="O84" i="7"/>
  <c r="O89" i="7"/>
  <c r="U51" i="5"/>
  <c r="I82" i="15"/>
  <c r="V82" i="15" s="1"/>
  <c r="G82" i="11" s="1"/>
  <c r="D82" i="11" s="1"/>
  <c r="X100" i="6"/>
  <c r="Y100" i="6" s="1"/>
  <c r="Z100" i="6" s="1"/>
  <c r="F97" i="6"/>
  <c r="G97" i="6"/>
  <c r="H97" i="6" s="1"/>
  <c r="U87" i="10"/>
  <c r="J90" i="7" s="1"/>
  <c r="L101" i="14"/>
  <c r="D101" i="14" s="1"/>
  <c r="V96" i="15"/>
  <c r="G96" i="11" s="1"/>
  <c r="D96" i="11" s="1"/>
  <c r="S99" i="10"/>
  <c r="H102" i="7" s="1"/>
  <c r="AE106" i="8"/>
  <c r="AM106" i="8" s="1"/>
  <c r="S97" i="10"/>
  <c r="H100" i="7" s="1"/>
  <c r="K108" i="14"/>
  <c r="L108" i="14" s="1"/>
  <c r="D108" i="14" s="1"/>
  <c r="P126" i="7"/>
  <c r="F137" i="6"/>
  <c r="G137" i="6"/>
  <c r="H137" i="6" s="1"/>
  <c r="Z122" i="14"/>
  <c r="S122" i="14" s="1"/>
  <c r="B122" i="14" s="1"/>
  <c r="F122" i="11" s="1"/>
  <c r="C122" i="11" s="1"/>
  <c r="T134" i="6"/>
  <c r="U134" i="6" s="1"/>
  <c r="V134" i="6" s="1"/>
  <c r="O134" i="6"/>
  <c r="P134" i="6"/>
  <c r="Q134" i="6" s="1"/>
  <c r="R134" i="6" s="1"/>
  <c r="J140" i="6"/>
  <c r="K140" i="6"/>
  <c r="L140" i="6" s="1"/>
  <c r="I141" i="15"/>
  <c r="V141" i="15" s="1"/>
  <c r="G141" i="11" s="1"/>
  <c r="D141" i="11" s="1"/>
  <c r="T160" i="6"/>
  <c r="U160" i="6" s="1"/>
  <c r="V160" i="6" s="1"/>
  <c r="P160" i="6"/>
  <c r="Q160" i="6" s="1"/>
  <c r="O160" i="6"/>
  <c r="AG163" i="14"/>
  <c r="AB163" i="14" s="1"/>
  <c r="Z163" i="14" s="1"/>
  <c r="S163" i="14" s="1"/>
  <c r="F6" i="6"/>
  <c r="G6" i="6"/>
  <c r="H6" i="6" s="1"/>
  <c r="C76" i="5"/>
  <c r="U22" i="5"/>
  <c r="R37" i="5"/>
  <c r="C82" i="4"/>
  <c r="R157" i="4"/>
  <c r="AG19" i="14"/>
  <c r="M29" i="7"/>
  <c r="AG25" i="14"/>
  <c r="AB25" i="14" s="1"/>
  <c r="Z25" i="14" s="1"/>
  <c r="S25" i="14" s="1"/>
  <c r="V34" i="10"/>
  <c r="Y37" i="8"/>
  <c r="Z37" i="8" s="1"/>
  <c r="U23" i="5"/>
  <c r="U54" i="4"/>
  <c r="L36" i="14"/>
  <c r="D36" i="14" s="1"/>
  <c r="G52" i="14"/>
  <c r="D52" i="14" s="1"/>
  <c r="L48" i="14"/>
  <c r="D48" i="14" s="1"/>
  <c r="I50" i="15"/>
  <c r="V50" i="15" s="1"/>
  <c r="G50" i="11" s="1"/>
  <c r="D50" i="11" s="1"/>
  <c r="V23" i="15"/>
  <c r="G23" i="11" s="1"/>
  <c r="D23" i="11" s="1"/>
  <c r="F44" i="6"/>
  <c r="G44" i="6"/>
  <c r="H44" i="6" s="1"/>
  <c r="V62" i="15"/>
  <c r="G62" i="11" s="1"/>
  <c r="D62" i="11" s="1"/>
  <c r="D57" i="14"/>
  <c r="M73" i="7"/>
  <c r="P54" i="14"/>
  <c r="M54" i="14" s="1"/>
  <c r="B54" i="14" s="1"/>
  <c r="F54" i="11" s="1"/>
  <c r="C54" i="11" s="1"/>
  <c r="AH77" i="8"/>
  <c r="AM77" i="8" s="1"/>
  <c r="L84" i="7"/>
  <c r="W85" i="6"/>
  <c r="X85" i="6"/>
  <c r="Y85" i="6" s="1"/>
  <c r="R108" i="6"/>
  <c r="AB108" i="6" s="1"/>
  <c r="N107" i="3" s="1"/>
  <c r="L107" i="3" s="1"/>
  <c r="P114" i="7"/>
  <c r="AH110" i="8"/>
  <c r="G116" i="14"/>
  <c r="D116" i="14" s="1"/>
  <c r="V124" i="15"/>
  <c r="G124" i="11" s="1"/>
  <c r="D124" i="11" s="1"/>
  <c r="M120" i="7"/>
  <c r="L120" i="7"/>
  <c r="P129" i="6"/>
  <c r="Q129" i="6" s="1"/>
  <c r="T129" i="6"/>
  <c r="U129" i="6" s="1"/>
  <c r="V129" i="6" s="1"/>
  <c r="AA129" i="6" s="1"/>
  <c r="O129" i="6"/>
  <c r="K144" i="14"/>
  <c r="S142" i="10"/>
  <c r="H145" i="7" s="1"/>
  <c r="P157" i="14"/>
  <c r="M157" i="14" s="1"/>
  <c r="AE171" i="8"/>
  <c r="AM171" i="8" s="1"/>
  <c r="AL171" i="8"/>
  <c r="R23" i="4"/>
  <c r="R68" i="5"/>
  <c r="P6" i="14"/>
  <c r="M6" i="14" s="1"/>
  <c r="O40" i="8"/>
  <c r="X40" i="8" s="1"/>
  <c r="S39" i="3" s="1"/>
  <c r="S63" i="4"/>
  <c r="AB27" i="14"/>
  <c r="Z27" i="14" s="1"/>
  <c r="S27" i="14" s="1"/>
  <c r="B27" i="14" s="1"/>
  <c r="F27" i="11" s="1"/>
  <c r="C27" i="11" s="1"/>
  <c r="B31" i="14"/>
  <c r="F31" i="11" s="1"/>
  <c r="C31" i="11" s="1"/>
  <c r="B31" i="11" s="1"/>
  <c r="U15" i="4"/>
  <c r="AL35" i="8"/>
  <c r="AH54" i="8"/>
  <c r="U24" i="4"/>
  <c r="S27" i="6"/>
  <c r="T27" i="6"/>
  <c r="U27" i="6" s="1"/>
  <c r="V27" i="6" s="1"/>
  <c r="AA27" i="6" s="1"/>
  <c r="O62" i="6"/>
  <c r="T62" i="6"/>
  <c r="U62" i="6" s="1"/>
  <c r="V62" i="6" s="1"/>
  <c r="P62" i="6"/>
  <c r="Q62" i="6" s="1"/>
  <c r="R62" i="6" s="1"/>
  <c r="AN79" i="8"/>
  <c r="T78" i="3" s="1"/>
  <c r="R78" i="3" s="1"/>
  <c r="AB82" i="14"/>
  <c r="Z82" i="14" s="1"/>
  <c r="S82" i="14" s="1"/>
  <c r="J85" i="6"/>
  <c r="K85" i="6"/>
  <c r="L85" i="6" s="1"/>
  <c r="V93" i="10"/>
  <c r="Y96" i="8"/>
  <c r="Z96" i="8" s="1"/>
  <c r="G100" i="14"/>
  <c r="AL87" i="8"/>
  <c r="AM87" i="8" s="1"/>
  <c r="AN87" i="8" s="1"/>
  <c r="U93" i="4"/>
  <c r="F110" i="6"/>
  <c r="G110" i="6"/>
  <c r="H110" i="6" s="1"/>
  <c r="I103" i="15"/>
  <c r="V103" i="15" s="1"/>
  <c r="G103" i="11" s="1"/>
  <c r="D103" i="11" s="1"/>
  <c r="W119" i="6"/>
  <c r="X119" i="6"/>
  <c r="Y119" i="6" s="1"/>
  <c r="M127" i="14"/>
  <c r="AJ134" i="14"/>
  <c r="N145" i="6"/>
  <c r="M144" i="3" s="1"/>
  <c r="P137" i="14"/>
  <c r="M137" i="14" s="1"/>
  <c r="S139" i="10"/>
  <c r="H142" i="7" s="1"/>
  <c r="O147" i="6"/>
  <c r="P147" i="6"/>
  <c r="Q147" i="6" s="1"/>
  <c r="T147" i="6"/>
  <c r="U147" i="6" s="1"/>
  <c r="V147" i="6" s="1"/>
  <c r="U84" i="5"/>
  <c r="AH154" i="8"/>
  <c r="AM154" i="8" s="1"/>
  <c r="P167" i="7"/>
  <c r="S17" i="4"/>
  <c r="R50" i="5"/>
  <c r="S18" i="4"/>
  <c r="U85" i="4"/>
  <c r="R84" i="5"/>
  <c r="C23" i="5"/>
  <c r="U24" i="5"/>
  <c r="C100" i="4"/>
  <c r="U8" i="5"/>
  <c r="AN19" i="14"/>
  <c r="L26" i="14"/>
  <c r="D26" i="14" s="1"/>
  <c r="Z11" i="14"/>
  <c r="S11" i="14" s="1"/>
  <c r="B11" i="14" s="1"/>
  <c r="F11" i="11" s="1"/>
  <c r="C11" i="11" s="1"/>
  <c r="AG26" i="14"/>
  <c r="S56" i="10"/>
  <c r="H59" i="7" s="1"/>
  <c r="G56" i="14"/>
  <c r="D56" i="14" s="1"/>
  <c r="I42" i="15"/>
  <c r="V42" i="15" s="1"/>
  <c r="G42" i="11" s="1"/>
  <c r="D42" i="11" s="1"/>
  <c r="AL54" i="8"/>
  <c r="S48" i="10"/>
  <c r="H51" i="7" s="1"/>
  <c r="AL51" i="8"/>
  <c r="AG36" i="14"/>
  <c r="AB36" i="14" s="1"/>
  <c r="Z36" i="14" s="1"/>
  <c r="S36" i="14" s="1"/>
  <c r="L58" i="14"/>
  <c r="D58" i="14" s="1"/>
  <c r="Q50" i="8"/>
  <c r="R50" i="8" s="1"/>
  <c r="X50" i="8" s="1"/>
  <c r="Q49" i="8"/>
  <c r="R49" i="8" s="1"/>
  <c r="X49" i="8" s="1"/>
  <c r="Q47" i="8"/>
  <c r="R47" i="8" s="1"/>
  <c r="X47" i="8" s="1"/>
  <c r="Q48" i="8"/>
  <c r="R48" i="8" s="1"/>
  <c r="X48" i="8" s="1"/>
  <c r="S47" i="3" s="1"/>
  <c r="M60" i="7"/>
  <c r="U65" i="4"/>
  <c r="M88" i="7"/>
  <c r="S86" i="10"/>
  <c r="H89" i="7" s="1"/>
  <c r="P85" i="7"/>
  <c r="AG78" i="14"/>
  <c r="AB78" i="14" s="1"/>
  <c r="Z78" i="14" s="1"/>
  <c r="V83" i="15"/>
  <c r="G83" i="11" s="1"/>
  <c r="D83" i="11" s="1"/>
  <c r="AH92" i="8"/>
  <c r="AM92" i="8" s="1"/>
  <c r="I94" i="15"/>
  <c r="V94" i="15" s="1"/>
  <c r="G94" i="11" s="1"/>
  <c r="D94" i="11" s="1"/>
  <c r="AN96" i="14"/>
  <c r="AB96" i="14" s="1"/>
  <c r="Z96" i="14" s="1"/>
  <c r="S96" i="14" s="1"/>
  <c r="O101" i="7"/>
  <c r="V104" i="15"/>
  <c r="G104" i="11" s="1"/>
  <c r="D104" i="11" s="1"/>
  <c r="P122" i="7"/>
  <c r="S124" i="10"/>
  <c r="H127" i="7" s="1"/>
  <c r="P137" i="8"/>
  <c r="F137" i="8"/>
  <c r="M137" i="8"/>
  <c r="T137" i="8"/>
  <c r="Q137" i="8"/>
  <c r="G137" i="8"/>
  <c r="L137" i="8"/>
  <c r="J137" i="8"/>
  <c r="S137" i="8"/>
  <c r="I137" i="8"/>
  <c r="U137" i="8"/>
  <c r="V137" i="8"/>
  <c r="O124" i="6"/>
  <c r="T124" i="6"/>
  <c r="U124" i="6" s="1"/>
  <c r="V124" i="6" s="1"/>
  <c r="P124" i="6"/>
  <c r="Q124" i="6" s="1"/>
  <c r="I126" i="15"/>
  <c r="V126" i="15" s="1"/>
  <c r="G126" i="11" s="1"/>
  <c r="D126" i="11" s="1"/>
  <c r="O143" i="7"/>
  <c r="AN144" i="14"/>
  <c r="O143" i="6"/>
  <c r="T143" i="6"/>
  <c r="U143" i="6" s="1"/>
  <c r="V143" i="6" s="1"/>
  <c r="P143" i="6"/>
  <c r="Q143" i="6" s="1"/>
  <c r="M147" i="7"/>
  <c r="AN146" i="14"/>
  <c r="AB146" i="14" s="1"/>
  <c r="Z146" i="14" s="1"/>
  <c r="S146" i="14" s="1"/>
  <c r="AE159" i="8"/>
  <c r="AM159" i="8" s="1"/>
  <c r="AN160" i="14"/>
  <c r="AB160" i="14" s="1"/>
  <c r="Z160" i="14" s="1"/>
  <c r="S160" i="14" s="1"/>
  <c r="I176" i="6"/>
  <c r="N176" i="6" s="1"/>
  <c r="O49" i="5"/>
  <c r="V38" i="15"/>
  <c r="G38" i="11" s="1"/>
  <c r="D38" i="11" s="1"/>
  <c r="T43" i="10"/>
  <c r="I46" i="7" s="1"/>
  <c r="V58" i="10"/>
  <c r="Y61" i="8"/>
  <c r="Z61" i="8" s="1"/>
  <c r="V21" i="15"/>
  <c r="G21" i="11" s="1"/>
  <c r="D21" i="11" s="1"/>
  <c r="K74" i="6"/>
  <c r="L74" i="6" s="1"/>
  <c r="M74" i="6" s="1"/>
  <c r="J74" i="6"/>
  <c r="P92" i="6"/>
  <c r="Q92" i="6" s="1"/>
  <c r="O92" i="6"/>
  <c r="T92" i="6"/>
  <c r="U92" i="6" s="1"/>
  <c r="V92" i="6" s="1"/>
  <c r="V107" i="15"/>
  <c r="G107" i="11" s="1"/>
  <c r="D107" i="11" s="1"/>
  <c r="I168" i="15"/>
  <c r="V168" i="15" s="1"/>
  <c r="G168" i="11" s="1"/>
  <c r="D168" i="11" s="1"/>
  <c r="S11" i="4"/>
  <c r="Q11" i="4" s="1"/>
  <c r="V3" i="10"/>
  <c r="Y6" i="8"/>
  <c r="Z6" i="8" s="1"/>
  <c r="X9" i="6"/>
  <c r="Y9" i="6" s="1"/>
  <c r="W9" i="6"/>
  <c r="P20" i="14"/>
  <c r="M20" i="14" s="1"/>
  <c r="V50" i="10"/>
  <c r="Y53" i="8"/>
  <c r="Z53" i="8" s="1"/>
  <c r="W53" i="6"/>
  <c r="X53" i="6"/>
  <c r="Y53" i="6" s="1"/>
  <c r="AB60" i="14"/>
  <c r="Z60" i="14" s="1"/>
  <c r="AH94" i="8"/>
  <c r="AM94" i="8" s="1"/>
  <c r="D89" i="14"/>
  <c r="D100" i="14"/>
  <c r="AB109" i="14"/>
  <c r="I120" i="15"/>
  <c r="V135" i="10"/>
  <c r="Y138" i="8"/>
  <c r="Z138" i="8" s="1"/>
  <c r="AN138" i="8" s="1"/>
  <c r="T137" i="3" s="1"/>
  <c r="R137" i="3" s="1"/>
  <c r="W161" i="6"/>
  <c r="X161" i="6"/>
  <c r="Y161" i="6" s="1"/>
  <c r="G171" i="14"/>
  <c r="D171" i="14" s="1"/>
  <c r="C52" i="5"/>
  <c r="W10" i="6"/>
  <c r="X10" i="6"/>
  <c r="Y10" i="6" s="1"/>
  <c r="AE30" i="8"/>
  <c r="AM30" i="8" s="1"/>
  <c r="M34" i="14"/>
  <c r="C34" i="14" s="1"/>
  <c r="H34" i="11" s="1"/>
  <c r="E34" i="11" s="1"/>
  <c r="AB35" i="14"/>
  <c r="Z35" i="14" s="1"/>
  <c r="S35" i="14" s="1"/>
  <c r="B35" i="14" s="1"/>
  <c r="F35" i="11" s="1"/>
  <c r="C35" i="11" s="1"/>
  <c r="U31" i="5"/>
  <c r="S60" i="10"/>
  <c r="H63" i="7" s="1"/>
  <c r="M77" i="14"/>
  <c r="G85" i="6"/>
  <c r="H85" i="6" s="1"/>
  <c r="F85" i="6"/>
  <c r="U102" i="4"/>
  <c r="P102" i="4"/>
  <c r="U155" i="4"/>
  <c r="C55" i="5"/>
  <c r="T31" i="6"/>
  <c r="U31" i="6" s="1"/>
  <c r="V31" i="6" s="1"/>
  <c r="J37" i="6"/>
  <c r="K37" i="6"/>
  <c r="L37" i="6" s="1"/>
  <c r="M37" i="7"/>
  <c r="X38" i="6"/>
  <c r="Y38" i="6" s="1"/>
  <c r="W38" i="6"/>
  <c r="T41" i="6"/>
  <c r="U41" i="6" s="1"/>
  <c r="V41" i="6" s="1"/>
  <c r="P41" i="6"/>
  <c r="Q41" i="6" s="1"/>
  <c r="O41" i="6"/>
  <c r="D44" i="14"/>
  <c r="P24" i="6"/>
  <c r="Q24" i="6" s="1"/>
  <c r="T24" i="6"/>
  <c r="U24" i="6" s="1"/>
  <c r="V24" i="6" s="1"/>
  <c r="AA24" i="6" s="1"/>
  <c r="O24" i="6"/>
  <c r="AB59" i="14"/>
  <c r="F68" i="6"/>
  <c r="G68" i="6"/>
  <c r="H68" i="6" s="1"/>
  <c r="I68" i="6" s="1"/>
  <c r="V41" i="15"/>
  <c r="G41" i="11" s="1"/>
  <c r="D41" i="11" s="1"/>
  <c r="X44" i="6"/>
  <c r="Y44" i="6" s="1"/>
  <c r="W44" i="6"/>
  <c r="S77" i="10"/>
  <c r="H80" i="7" s="1"/>
  <c r="AN78" i="8"/>
  <c r="T77" i="3" s="1"/>
  <c r="R77" i="3" s="1"/>
  <c r="O52" i="6"/>
  <c r="P52" i="6"/>
  <c r="Q52" i="6" s="1"/>
  <c r="X52" i="6"/>
  <c r="Y52" i="6" s="1"/>
  <c r="Z52" i="6" s="1"/>
  <c r="T52" i="6"/>
  <c r="U52" i="6" s="1"/>
  <c r="V52" i="6" s="1"/>
  <c r="P69" i="7"/>
  <c r="O69" i="7"/>
  <c r="V77" i="15"/>
  <c r="G77" i="11" s="1"/>
  <c r="D77" i="11" s="1"/>
  <c r="W71" i="6"/>
  <c r="X71" i="6"/>
  <c r="Y71" i="6" s="1"/>
  <c r="M102" i="6"/>
  <c r="N102" i="6" s="1"/>
  <c r="M101" i="3" s="1"/>
  <c r="B95" i="14"/>
  <c r="F95" i="11" s="1"/>
  <c r="C95" i="11" s="1"/>
  <c r="L98" i="14"/>
  <c r="D98" i="14" s="1"/>
  <c r="V116" i="10"/>
  <c r="Y119" i="8"/>
  <c r="Z119" i="8" s="1"/>
  <c r="AM122" i="8"/>
  <c r="AE122" i="8"/>
  <c r="X123" i="6"/>
  <c r="Y123" i="6" s="1"/>
  <c r="W123" i="6"/>
  <c r="AE137" i="8"/>
  <c r="Z135" i="14"/>
  <c r="S135" i="14" s="1"/>
  <c r="U120" i="4"/>
  <c r="AB126" i="14"/>
  <c r="Z126" i="14" s="1"/>
  <c r="S126" i="14" s="1"/>
  <c r="S164" i="10"/>
  <c r="H167" i="7" s="1"/>
  <c r="F174" i="6"/>
  <c r="G174" i="6"/>
  <c r="H174" i="6" s="1"/>
  <c r="I174" i="6" s="1"/>
  <c r="N174" i="6" s="1"/>
  <c r="AE172" i="8"/>
  <c r="AM172" i="8" s="1"/>
  <c r="AB173" i="14"/>
  <c r="Z173" i="14" s="1"/>
  <c r="S173" i="14" s="1"/>
  <c r="R129" i="4"/>
  <c r="L45" i="4"/>
  <c r="X37" i="8"/>
  <c r="S36" i="3" s="1"/>
  <c r="L89" i="4"/>
  <c r="L52" i="4"/>
  <c r="L124" i="4"/>
  <c r="L35" i="4"/>
  <c r="L59" i="5"/>
  <c r="L10" i="5"/>
  <c r="L27" i="4"/>
  <c r="L130" i="4"/>
  <c r="L83" i="5"/>
  <c r="L64" i="5"/>
  <c r="L13" i="5"/>
  <c r="L56" i="4"/>
  <c r="L56" i="5"/>
  <c r="L37" i="4"/>
  <c r="L35" i="5"/>
  <c r="L99" i="4"/>
  <c r="L26" i="5"/>
  <c r="M113" i="4"/>
  <c r="L19" i="5"/>
  <c r="L94" i="4"/>
  <c r="L40" i="5"/>
  <c r="X13" i="8"/>
  <c r="S12" i="3" s="1"/>
  <c r="O52" i="5"/>
  <c r="S52" i="5"/>
  <c r="Q52" i="5" s="1"/>
  <c r="O13" i="4"/>
  <c r="L78" i="5"/>
  <c r="C107" i="4"/>
  <c r="U131" i="4"/>
  <c r="O62" i="5"/>
  <c r="U36" i="4"/>
  <c r="P13" i="7"/>
  <c r="L33" i="7"/>
  <c r="G8" i="14"/>
  <c r="D8" i="14" s="1"/>
  <c r="X36" i="6"/>
  <c r="Y36" i="6" s="1"/>
  <c r="W36" i="6"/>
  <c r="L55" i="7"/>
  <c r="O61" i="7"/>
  <c r="AN71" i="14"/>
  <c r="I60" i="15"/>
  <c r="V60" i="15" s="1"/>
  <c r="G60" i="11" s="1"/>
  <c r="D60" i="11" s="1"/>
  <c r="T18" i="6"/>
  <c r="U18" i="6" s="1"/>
  <c r="V18" i="6" s="1"/>
  <c r="P18" i="6"/>
  <c r="Q18" i="6" s="1"/>
  <c r="O18" i="6"/>
  <c r="X18" i="6"/>
  <c r="Y18" i="6" s="1"/>
  <c r="Z18" i="6" s="1"/>
  <c r="AL80" i="8"/>
  <c r="AB66" i="14"/>
  <c r="Z66" i="14" s="1"/>
  <c r="S66" i="14" s="1"/>
  <c r="I69" i="15"/>
  <c r="V69" i="15" s="1"/>
  <c r="G69" i="11" s="1"/>
  <c r="D69" i="11" s="1"/>
  <c r="Z81" i="6"/>
  <c r="AA81" i="6" s="1"/>
  <c r="S91" i="10"/>
  <c r="H94" i="7" s="1"/>
  <c r="W91" i="6"/>
  <c r="X91" i="6"/>
  <c r="Y91" i="6" s="1"/>
  <c r="V108" i="10"/>
  <c r="Y111" i="8"/>
  <c r="Z111" i="8" s="1"/>
  <c r="G115" i="6"/>
  <c r="H115" i="6" s="1"/>
  <c r="I115" i="6" s="1"/>
  <c r="F115" i="6"/>
  <c r="K103" i="14"/>
  <c r="L103" i="14" s="1"/>
  <c r="D103" i="14" s="1"/>
  <c r="N113" i="6"/>
  <c r="M112" i="3" s="1"/>
  <c r="V116" i="15"/>
  <c r="G116" i="11" s="1"/>
  <c r="D116" i="11" s="1"/>
  <c r="AE132" i="8"/>
  <c r="AM132" i="8"/>
  <c r="AH135" i="8"/>
  <c r="AM135" i="8" s="1"/>
  <c r="AN135" i="8" s="1"/>
  <c r="S130" i="14"/>
  <c r="B130" i="14" s="1"/>
  <c r="F130" i="11" s="1"/>
  <c r="C130" i="11" s="1"/>
  <c r="B130" i="11" s="1"/>
  <c r="U137" i="4"/>
  <c r="F154" i="6"/>
  <c r="G154" i="6"/>
  <c r="H154" i="6" s="1"/>
  <c r="I154" i="6" s="1"/>
  <c r="N154" i="6" s="1"/>
  <c r="AN157" i="8"/>
  <c r="T156" i="3" s="1"/>
  <c r="R156" i="3" s="1"/>
  <c r="I159" i="15"/>
  <c r="V159" i="15" s="1"/>
  <c r="G159" i="11" s="1"/>
  <c r="D159" i="11" s="1"/>
  <c r="C162" i="14"/>
  <c r="H162" i="11" s="1"/>
  <c r="E162" i="11" s="1"/>
  <c r="P171" i="14"/>
  <c r="M171" i="14" s="1"/>
  <c r="O81" i="4"/>
  <c r="C36" i="5"/>
  <c r="R70" i="4"/>
  <c r="P46" i="5"/>
  <c r="U41" i="4"/>
  <c r="X151" i="8"/>
  <c r="S150" i="3" s="1"/>
  <c r="K3" i="14"/>
  <c r="L3" i="14" s="1"/>
  <c r="D3" i="14" s="1"/>
  <c r="C75" i="5"/>
  <c r="J8" i="6"/>
  <c r="K8" i="6"/>
  <c r="L8" i="6" s="1"/>
  <c r="U30" i="4"/>
  <c r="S16" i="10"/>
  <c r="H19" i="7" s="1"/>
  <c r="M49" i="7"/>
  <c r="G20" i="14"/>
  <c r="D20" i="14" s="1"/>
  <c r="V24" i="10"/>
  <c r="Y27" i="8"/>
  <c r="Z27" i="8" s="1"/>
  <c r="AN27" i="8" s="1"/>
  <c r="T26" i="3" s="1"/>
  <c r="R26" i="3" s="1"/>
  <c r="P49" i="7"/>
  <c r="Q70" i="8"/>
  <c r="R70" i="8" s="1"/>
  <c r="X70" i="8" s="1"/>
  <c r="S69" i="3" s="1"/>
  <c r="Q69" i="8"/>
  <c r="R69" i="8" s="1"/>
  <c r="X69" i="8" s="1"/>
  <c r="X69" i="6"/>
  <c r="Y69" i="6" s="1"/>
  <c r="Z69" i="6" s="1"/>
  <c r="P69" i="6"/>
  <c r="Q69" i="6" s="1"/>
  <c r="O69" i="6"/>
  <c r="T69" i="6"/>
  <c r="U69" i="6" s="1"/>
  <c r="V69" i="6" s="1"/>
  <c r="T57" i="6"/>
  <c r="U57" i="6" s="1"/>
  <c r="V57" i="6" s="1"/>
  <c r="AA57" i="6" s="1"/>
  <c r="O57" i="6"/>
  <c r="P57" i="6"/>
  <c r="Q57" i="6" s="1"/>
  <c r="R57" i="6" s="1"/>
  <c r="AB57" i="6" s="1"/>
  <c r="N56" i="3" s="1"/>
  <c r="L56" i="3" s="1"/>
  <c r="M74" i="14"/>
  <c r="P89" i="7"/>
  <c r="AB85" i="14"/>
  <c r="Z85" i="14" s="1"/>
  <c r="AE96" i="8"/>
  <c r="AM96" i="8" s="1"/>
  <c r="K88" i="6"/>
  <c r="L88" i="6" s="1"/>
  <c r="M88" i="6" s="1"/>
  <c r="J88" i="6"/>
  <c r="I101" i="15"/>
  <c r="V101" i="15" s="1"/>
  <c r="G101" i="11" s="1"/>
  <c r="D101" i="11" s="1"/>
  <c r="AG108" i="14"/>
  <c r="AE114" i="8"/>
  <c r="O117" i="7"/>
  <c r="AG110" i="14"/>
  <c r="AB110" i="14" s="1"/>
  <c r="Z110" i="14" s="1"/>
  <c r="U126" i="8"/>
  <c r="T126" i="8"/>
  <c r="P126" i="8"/>
  <c r="V126" i="8"/>
  <c r="I126" i="8"/>
  <c r="G126" i="8"/>
  <c r="F126" i="8"/>
  <c r="S126" i="8"/>
  <c r="Q126" i="8"/>
  <c r="M126" i="8"/>
  <c r="L126" i="8"/>
  <c r="J126" i="8"/>
  <c r="V137" i="10"/>
  <c r="Y140" i="8"/>
  <c r="Z140" i="8" s="1"/>
  <c r="K138" i="6"/>
  <c r="L138" i="6" s="1"/>
  <c r="J138" i="6"/>
  <c r="T139" i="6"/>
  <c r="U139" i="6" s="1"/>
  <c r="V139" i="6" s="1"/>
  <c r="AA139" i="6" s="1"/>
  <c r="P139" i="6"/>
  <c r="Q139" i="6" s="1"/>
  <c r="R139" i="6" s="1"/>
  <c r="O139" i="6"/>
  <c r="Q142" i="8"/>
  <c r="R142" i="8" s="1"/>
  <c r="X142" i="8" s="1"/>
  <c r="S141" i="3" s="1"/>
  <c r="Q141" i="8"/>
  <c r="R141" i="8" s="1"/>
  <c r="X141" i="8" s="1"/>
  <c r="P140" i="14"/>
  <c r="M140" i="14" s="1"/>
  <c r="V171" i="10"/>
  <c r="Y174" i="8"/>
  <c r="Z174" i="8" s="1"/>
  <c r="S173" i="10"/>
  <c r="H176" i="7" s="1"/>
  <c r="R154" i="4"/>
  <c r="R139" i="4"/>
  <c r="P81" i="5"/>
  <c r="C93" i="4"/>
  <c r="L109" i="4"/>
  <c r="U109" i="4"/>
  <c r="S10" i="4"/>
  <c r="Q10" i="4" s="1"/>
  <c r="S33" i="5"/>
  <c r="Q33" i="5" s="1"/>
  <c r="U38" i="4"/>
  <c r="L17" i="5"/>
  <c r="U119" i="4"/>
  <c r="AG4" i="14"/>
  <c r="O15" i="7"/>
  <c r="P18" i="14"/>
  <c r="M18" i="14" s="1"/>
  <c r="AE38" i="8"/>
  <c r="AM38" i="8"/>
  <c r="W61" i="6"/>
  <c r="X61" i="6"/>
  <c r="Y61" i="6" s="1"/>
  <c r="V33" i="15"/>
  <c r="G33" i="11" s="1"/>
  <c r="D33" i="11" s="1"/>
  <c r="N52" i="7"/>
  <c r="Q52" i="7" s="1"/>
  <c r="K52" i="7"/>
  <c r="P51" i="3" s="1"/>
  <c r="G81" i="14"/>
  <c r="D81" i="14" s="1"/>
  <c r="Z74" i="14"/>
  <c r="S74" i="14" s="1"/>
  <c r="T75" i="6"/>
  <c r="U75" i="6" s="1"/>
  <c r="V75" i="6" s="1"/>
  <c r="O75" i="6"/>
  <c r="P75" i="6"/>
  <c r="Q75" i="6" s="1"/>
  <c r="X79" i="6"/>
  <c r="Y79" i="6" s="1"/>
  <c r="Z79" i="6" s="1"/>
  <c r="AA79" i="6" s="1"/>
  <c r="AB79" i="6" s="1"/>
  <c r="W79" i="6"/>
  <c r="O94" i="6"/>
  <c r="T94" i="6"/>
  <c r="U94" i="6" s="1"/>
  <c r="V94" i="6" s="1"/>
  <c r="P94" i="6"/>
  <c r="Q94" i="6" s="1"/>
  <c r="S100" i="10"/>
  <c r="H103" i="7" s="1"/>
  <c r="Q110" i="8"/>
  <c r="R110" i="8" s="1"/>
  <c r="X110" i="8" s="1"/>
  <c r="S109" i="3" s="1"/>
  <c r="Q111" i="8"/>
  <c r="R111" i="8" s="1"/>
  <c r="Q112" i="8"/>
  <c r="R112" i="8" s="1"/>
  <c r="X112" i="8" s="1"/>
  <c r="S111" i="3" s="1"/>
  <c r="Q108" i="8"/>
  <c r="R108" i="8" s="1"/>
  <c r="X108" i="8" s="1"/>
  <c r="S107" i="3" s="1"/>
  <c r="Q109" i="8"/>
  <c r="R109" i="8" s="1"/>
  <c r="X109" i="8" s="1"/>
  <c r="M113" i="7"/>
  <c r="V119" i="10"/>
  <c r="Y122" i="8"/>
  <c r="Z122" i="8" s="1"/>
  <c r="O130" i="7"/>
  <c r="M124" i="14"/>
  <c r="AL137" i="8"/>
  <c r="AM137" i="8" s="1"/>
  <c r="Z131" i="6"/>
  <c r="J134" i="6"/>
  <c r="K134" i="6"/>
  <c r="L134" i="6" s="1"/>
  <c r="AE134" i="8"/>
  <c r="AM134" i="8"/>
  <c r="M138" i="7"/>
  <c r="P116" i="6"/>
  <c r="Q116" i="6" s="1"/>
  <c r="X116" i="6"/>
  <c r="Y116" i="6" s="1"/>
  <c r="Z116" i="6" s="1"/>
  <c r="T116" i="6"/>
  <c r="U116" i="6" s="1"/>
  <c r="V116" i="6" s="1"/>
  <c r="O116" i="6"/>
  <c r="T128" i="8"/>
  <c r="I128" i="8"/>
  <c r="P128" i="8"/>
  <c r="R128" i="8" s="1"/>
  <c r="L128" i="8"/>
  <c r="Q128" i="8"/>
  <c r="F128" i="8"/>
  <c r="H128" i="8" s="1"/>
  <c r="G128" i="8"/>
  <c r="V128" i="8"/>
  <c r="U128" i="8"/>
  <c r="S128" i="8"/>
  <c r="M128" i="8"/>
  <c r="J128" i="8"/>
  <c r="AE152" i="8"/>
  <c r="AM152" i="8" s="1"/>
  <c r="M160" i="7"/>
  <c r="X163" i="6"/>
  <c r="Y163" i="6" s="1"/>
  <c r="W163" i="6"/>
  <c r="F164" i="6"/>
  <c r="G164" i="6"/>
  <c r="H164" i="6" s="1"/>
  <c r="AB164" i="14"/>
  <c r="Z164" i="14" s="1"/>
  <c r="T169" i="6"/>
  <c r="U169" i="6" s="1"/>
  <c r="V169" i="6" s="1"/>
  <c r="AA169" i="6" s="1"/>
  <c r="P169" i="6"/>
  <c r="Q169" i="6" s="1"/>
  <c r="O169" i="6"/>
  <c r="S166" i="10"/>
  <c r="H169" i="7" s="1"/>
  <c r="C9" i="5"/>
  <c r="R141" i="4"/>
  <c r="U16" i="5"/>
  <c r="C39" i="5"/>
  <c r="AE9" i="8"/>
  <c r="C29" i="4"/>
  <c r="S95" i="4"/>
  <c r="V5" i="10"/>
  <c r="Y8" i="8"/>
  <c r="Z8" i="8" s="1"/>
  <c r="P8" i="7"/>
  <c r="U87" i="5"/>
  <c r="R18" i="5"/>
  <c r="C18" i="5"/>
  <c r="U106" i="4"/>
  <c r="M22" i="7"/>
  <c r="G18" i="14"/>
  <c r="X29" i="6"/>
  <c r="Y29" i="6" s="1"/>
  <c r="W29" i="6"/>
  <c r="X17" i="6"/>
  <c r="Y17" i="6" s="1"/>
  <c r="W17" i="6"/>
  <c r="U19" i="4"/>
  <c r="T37" i="6"/>
  <c r="U37" i="6" s="1"/>
  <c r="V37" i="6" s="1"/>
  <c r="AA37" i="6" s="1"/>
  <c r="P37" i="6"/>
  <c r="Q37" i="6" s="1"/>
  <c r="R37" i="6" s="1"/>
  <c r="O37" i="6"/>
  <c r="AB50" i="14"/>
  <c r="Z50" i="14" s="1"/>
  <c r="S50" i="14" s="1"/>
  <c r="M64" i="6"/>
  <c r="N64" i="6" s="1"/>
  <c r="L58" i="4" s="1"/>
  <c r="B45" i="14"/>
  <c r="F45" i="11" s="1"/>
  <c r="C45" i="11" s="1"/>
  <c r="B45" i="11" s="1"/>
  <c r="F80" i="6"/>
  <c r="G80" i="6"/>
  <c r="H80" i="6" s="1"/>
  <c r="AN73" i="14"/>
  <c r="X80" i="6"/>
  <c r="Y80" i="6" s="1"/>
  <c r="Z80" i="6" s="1"/>
  <c r="X97" i="6"/>
  <c r="Y97" i="6" s="1"/>
  <c r="Z97" i="6" s="1"/>
  <c r="AG89" i="14"/>
  <c r="AB89" i="14" s="1"/>
  <c r="Z89" i="14" s="1"/>
  <c r="S89" i="14" s="1"/>
  <c r="W104" i="6"/>
  <c r="X104" i="6"/>
  <c r="Y104" i="6" s="1"/>
  <c r="I99" i="15"/>
  <c r="V99" i="15" s="1"/>
  <c r="G99" i="11" s="1"/>
  <c r="D99" i="11" s="1"/>
  <c r="W117" i="6"/>
  <c r="X117" i="6"/>
  <c r="Y117" i="6" s="1"/>
  <c r="P116" i="14"/>
  <c r="M116" i="14" s="1"/>
  <c r="V102" i="15"/>
  <c r="G102" i="11" s="1"/>
  <c r="D102" i="11" s="1"/>
  <c r="AH130" i="8"/>
  <c r="AM130" i="8" s="1"/>
  <c r="V129" i="15"/>
  <c r="G129" i="11" s="1"/>
  <c r="D129" i="11" s="1"/>
  <c r="C118" i="14"/>
  <c r="H118" i="11" s="1"/>
  <c r="E118" i="11" s="1"/>
  <c r="G118" i="14"/>
  <c r="D118" i="14" s="1"/>
  <c r="I135" i="15"/>
  <c r="V135" i="15" s="1"/>
  <c r="G135" i="11" s="1"/>
  <c r="D135" i="11" s="1"/>
  <c r="AE128" i="8"/>
  <c r="AM128" i="8" s="1"/>
  <c r="AN128" i="8" s="1"/>
  <c r="K152" i="6"/>
  <c r="L152" i="6" s="1"/>
  <c r="M152" i="6" s="1"/>
  <c r="N152" i="6" s="1"/>
  <c r="M151" i="3" s="1"/>
  <c r="AN143" i="14"/>
  <c r="AB143" i="14" s="1"/>
  <c r="Z143" i="14" s="1"/>
  <c r="S143" i="14" s="1"/>
  <c r="U79" i="5"/>
  <c r="J153" i="6"/>
  <c r="K153" i="6"/>
  <c r="L153" i="6" s="1"/>
  <c r="AE167" i="8"/>
  <c r="AM167" i="8" s="1"/>
  <c r="L31" i="4"/>
  <c r="S149" i="4"/>
  <c r="Q149" i="4" s="1"/>
  <c r="R149" i="4"/>
  <c r="L127" i="4"/>
  <c r="U87" i="4"/>
  <c r="R30" i="5"/>
  <c r="U40" i="4"/>
  <c r="L5" i="14"/>
  <c r="D5" i="14" s="1"/>
  <c r="L22" i="5"/>
  <c r="S22" i="5"/>
  <c r="Q22" i="5" s="1"/>
  <c r="O35" i="8"/>
  <c r="X39" i="8"/>
  <c r="S38" i="3" s="1"/>
  <c r="R82" i="4"/>
  <c r="C71" i="5"/>
  <c r="O93" i="8"/>
  <c r="X93" i="8" s="1"/>
  <c r="S92" i="3" s="1"/>
  <c r="AH15" i="8"/>
  <c r="T20" i="6"/>
  <c r="U20" i="6" s="1"/>
  <c r="V20" i="6" s="1"/>
  <c r="AA20" i="6" s="1"/>
  <c r="AB20" i="6" s="1"/>
  <c r="AL25" i="8"/>
  <c r="P25" i="14"/>
  <c r="M25" i="14" s="1"/>
  <c r="O37" i="7"/>
  <c r="AE43" i="8"/>
  <c r="AM43" i="8" s="1"/>
  <c r="O35" i="6"/>
  <c r="P35" i="6"/>
  <c r="Q35" i="6" s="1"/>
  <c r="T35" i="6"/>
  <c r="U35" i="6" s="1"/>
  <c r="V35" i="6" s="1"/>
  <c r="I37" i="6"/>
  <c r="J51" i="6"/>
  <c r="K51" i="6"/>
  <c r="L51" i="6" s="1"/>
  <c r="K38" i="14"/>
  <c r="L38" i="14" s="1"/>
  <c r="D38" i="14" s="1"/>
  <c r="J55" i="6"/>
  <c r="K55" i="6"/>
  <c r="L55" i="6" s="1"/>
  <c r="M55" i="6" s="1"/>
  <c r="I52" i="15"/>
  <c r="V52" i="15" s="1"/>
  <c r="G52" i="11" s="1"/>
  <c r="D52" i="11" s="1"/>
  <c r="F46" i="6"/>
  <c r="G46" i="6"/>
  <c r="H46" i="6" s="1"/>
  <c r="I46" i="6" s="1"/>
  <c r="N46" i="6" s="1"/>
  <c r="M45" i="3" s="1"/>
  <c r="G27" i="6"/>
  <c r="H27" i="6" s="1"/>
  <c r="I27" i="6" s="1"/>
  <c r="F27" i="6"/>
  <c r="AN66" i="8"/>
  <c r="T65" i="3" s="1"/>
  <c r="M56" i="7"/>
  <c r="T64" i="6"/>
  <c r="U64" i="6" s="1"/>
  <c r="V64" i="6" s="1"/>
  <c r="P64" i="6"/>
  <c r="Q64" i="6" s="1"/>
  <c r="R64" i="6" s="1"/>
  <c r="O64" i="6"/>
  <c r="AN57" i="14"/>
  <c r="AB57" i="14" s="1"/>
  <c r="Z57" i="14" s="1"/>
  <c r="S57" i="14" s="1"/>
  <c r="G70" i="14"/>
  <c r="R87" i="7"/>
  <c r="O86" i="3" s="1"/>
  <c r="Q86" i="3"/>
  <c r="J72" i="6"/>
  <c r="K72" i="6"/>
  <c r="L72" i="6" s="1"/>
  <c r="M72" i="6" s="1"/>
  <c r="N72" i="6" s="1"/>
  <c r="M71" i="3" s="1"/>
  <c r="I81" i="15"/>
  <c r="V81" i="15" s="1"/>
  <c r="G81" i="11" s="1"/>
  <c r="D81" i="11" s="1"/>
  <c r="AN86" i="14"/>
  <c r="AB86" i="14" s="1"/>
  <c r="Z86" i="14" s="1"/>
  <c r="U46" i="5"/>
  <c r="P82" i="6"/>
  <c r="Q82" i="6" s="1"/>
  <c r="O82" i="6"/>
  <c r="T82" i="6"/>
  <c r="U82" i="6" s="1"/>
  <c r="V82" i="6" s="1"/>
  <c r="M83" i="14"/>
  <c r="P89" i="14"/>
  <c r="M89" i="14" s="1"/>
  <c r="M96" i="14"/>
  <c r="C96" i="14" s="1"/>
  <c r="H96" i="11" s="1"/>
  <c r="E96" i="11" s="1"/>
  <c r="AE101" i="8"/>
  <c r="AM101" i="8"/>
  <c r="T108" i="6"/>
  <c r="U108" i="6" s="1"/>
  <c r="V108" i="6" s="1"/>
  <c r="AA108" i="6" s="1"/>
  <c r="N99" i="6"/>
  <c r="M98" i="3" s="1"/>
  <c r="V107" i="10"/>
  <c r="Y110" i="8"/>
  <c r="Z110" i="8" s="1"/>
  <c r="AJ103" i="14"/>
  <c r="AB103" i="14" s="1"/>
  <c r="Z103" i="14" s="1"/>
  <c r="S103" i="14" s="1"/>
  <c r="AN121" i="8"/>
  <c r="T120" i="3" s="1"/>
  <c r="R120" i="3" s="1"/>
  <c r="G119" i="6"/>
  <c r="H119" i="6" s="1"/>
  <c r="F119" i="6"/>
  <c r="Z124" i="6"/>
  <c r="AH118" i="8"/>
  <c r="S127" i="10"/>
  <c r="H130" i="7" s="1"/>
  <c r="T127" i="6"/>
  <c r="U127" i="6" s="1"/>
  <c r="V127" i="6" s="1"/>
  <c r="O127" i="6"/>
  <c r="P127" i="6"/>
  <c r="Q127" i="6" s="1"/>
  <c r="P145" i="7"/>
  <c r="D126" i="14"/>
  <c r="M146" i="7"/>
  <c r="AG148" i="14"/>
  <c r="P155" i="7"/>
  <c r="U150" i="4"/>
  <c r="F175" i="6"/>
  <c r="G175" i="6"/>
  <c r="H175" i="6" s="1"/>
  <c r="AJ172" i="14"/>
  <c r="AB172" i="14" s="1"/>
  <c r="Z172" i="14" s="1"/>
  <c r="I172" i="15"/>
  <c r="V172" i="15" s="1"/>
  <c r="G172" i="11" s="1"/>
  <c r="D172" i="11" s="1"/>
  <c r="S23" i="4"/>
  <c r="Q23" i="4" s="1"/>
  <c r="C26" i="4"/>
  <c r="U26" i="4"/>
  <c r="C147" i="4"/>
  <c r="L9" i="7"/>
  <c r="AN5" i="14"/>
  <c r="C137" i="4"/>
  <c r="U51" i="4"/>
  <c r="C68" i="4"/>
  <c r="U73" i="5"/>
  <c r="AN4" i="14"/>
  <c r="AB4" i="14" s="1"/>
  <c r="Z4" i="14" s="1"/>
  <c r="P12" i="14"/>
  <c r="M12" i="14" s="1"/>
  <c r="G30" i="14"/>
  <c r="K30" i="14"/>
  <c r="L30" i="14" s="1"/>
  <c r="I14" i="15"/>
  <c r="V14" i="15" s="1"/>
  <c r="G14" i="11" s="1"/>
  <c r="D14" i="11" s="1"/>
  <c r="C11" i="14"/>
  <c r="H11" i="11" s="1"/>
  <c r="E11" i="11" s="1"/>
  <c r="P40" i="14"/>
  <c r="M40" i="14" s="1"/>
  <c r="L31" i="7"/>
  <c r="M38" i="14"/>
  <c r="C38" i="14" s="1"/>
  <c r="H38" i="11" s="1"/>
  <c r="E38" i="11" s="1"/>
  <c r="AJ51" i="14"/>
  <c r="AB51" i="14" s="1"/>
  <c r="Z51" i="14" s="1"/>
  <c r="S51" i="14" s="1"/>
  <c r="U32" i="4"/>
  <c r="Z42" i="6"/>
  <c r="G21" i="14"/>
  <c r="D21" i="14" s="1"/>
  <c r="G41" i="6"/>
  <c r="H41" i="6" s="1"/>
  <c r="F41" i="6"/>
  <c r="O27" i="7"/>
  <c r="M27" i="7"/>
  <c r="U34" i="5"/>
  <c r="N66" i="7"/>
  <c r="Q66" i="7" s="1"/>
  <c r="K66" i="7"/>
  <c r="P65" i="3" s="1"/>
  <c r="P67" i="14"/>
  <c r="M67" i="14" s="1"/>
  <c r="N71" i="6"/>
  <c r="M70" i="3" s="1"/>
  <c r="M82" i="6"/>
  <c r="N82" i="6" s="1"/>
  <c r="M81" i="3" s="1"/>
  <c r="AE82" i="8"/>
  <c r="G82" i="14"/>
  <c r="Z93" i="14"/>
  <c r="S93" i="14" s="1"/>
  <c r="V91" i="10"/>
  <c r="Y94" i="8"/>
  <c r="Z94" i="8" s="1"/>
  <c r="U79" i="4"/>
  <c r="AN84" i="14"/>
  <c r="AB84" i="14" s="1"/>
  <c r="Z84" i="14" s="1"/>
  <c r="AN100" i="8"/>
  <c r="T99" i="3" s="1"/>
  <c r="R99" i="3" s="1"/>
  <c r="O83" i="6"/>
  <c r="T83" i="6"/>
  <c r="U83" i="6" s="1"/>
  <c r="V83" i="6" s="1"/>
  <c r="AA83" i="6" s="1"/>
  <c r="P83" i="6"/>
  <c r="Q83" i="6" s="1"/>
  <c r="R83" i="6" s="1"/>
  <c r="M85" i="14"/>
  <c r="J115" i="6"/>
  <c r="K115" i="6"/>
  <c r="L115" i="6" s="1"/>
  <c r="I112" i="15"/>
  <c r="V112" i="15" s="1"/>
  <c r="G112" i="11" s="1"/>
  <c r="D112" i="11" s="1"/>
  <c r="P103" i="14"/>
  <c r="AE117" i="8"/>
  <c r="AM117" i="8" s="1"/>
  <c r="V108" i="15"/>
  <c r="G108" i="11" s="1"/>
  <c r="D108" i="11" s="1"/>
  <c r="AL119" i="8"/>
  <c r="P123" i="7"/>
  <c r="I131" i="6"/>
  <c r="N131" i="6" s="1"/>
  <c r="M130" i="3" s="1"/>
  <c r="AE127" i="8"/>
  <c r="AM127" i="8" s="1"/>
  <c r="AN127" i="8" s="1"/>
  <c r="AB133" i="14"/>
  <c r="Z133" i="14" s="1"/>
  <c r="S133" i="14" s="1"/>
  <c r="F133" i="6"/>
  <c r="G133" i="6"/>
  <c r="H133" i="6" s="1"/>
  <c r="G148" i="14"/>
  <c r="S144" i="10"/>
  <c r="H147" i="7" s="1"/>
  <c r="V152" i="15"/>
  <c r="G152" i="11" s="1"/>
  <c r="D152" i="11" s="1"/>
  <c r="I161" i="6"/>
  <c r="F167" i="6"/>
  <c r="G167" i="6"/>
  <c r="H167" i="6" s="1"/>
  <c r="X165" i="6"/>
  <c r="Y165" i="6" s="1"/>
  <c r="W165" i="6"/>
  <c r="S118" i="4"/>
  <c r="S50" i="5"/>
  <c r="Q50" i="5" s="1"/>
  <c r="M85" i="4"/>
  <c r="O85" i="4"/>
  <c r="R82" i="5"/>
  <c r="O23" i="5"/>
  <c r="C45" i="5"/>
  <c r="AG5" i="14"/>
  <c r="R100" i="4"/>
  <c r="N7" i="7"/>
  <c r="Q7" i="7" s="1"/>
  <c r="K7" i="7"/>
  <c r="P6" i="3" s="1"/>
  <c r="U93" i="5"/>
  <c r="V10" i="10"/>
  <c r="Y13" i="8"/>
  <c r="Z13" i="8" s="1"/>
  <c r="AN13" i="8" s="1"/>
  <c r="T12" i="3" s="1"/>
  <c r="R12" i="3" s="1"/>
  <c r="L13" i="7"/>
  <c r="J15" i="6"/>
  <c r="K15" i="6"/>
  <c r="L15" i="6" s="1"/>
  <c r="O25" i="7"/>
  <c r="AN18" i="14"/>
  <c r="AB18" i="14" s="1"/>
  <c r="Z18" i="14" s="1"/>
  <c r="S18" i="14" s="1"/>
  <c r="M25" i="7"/>
  <c r="AB8" i="14"/>
  <c r="Z8" i="14" s="1"/>
  <c r="S8" i="14" s="1"/>
  <c r="K34" i="14"/>
  <c r="L34" i="14" s="1"/>
  <c r="D34" i="14" s="1"/>
  <c r="O49" i="6"/>
  <c r="T49" i="6"/>
  <c r="U49" i="6" s="1"/>
  <c r="V49" i="6" s="1"/>
  <c r="P49" i="6"/>
  <c r="Q49" i="6" s="1"/>
  <c r="V51" i="15"/>
  <c r="G51" i="11" s="1"/>
  <c r="D51" i="11" s="1"/>
  <c r="L36" i="7"/>
  <c r="P42" i="14"/>
  <c r="M42" i="14" s="1"/>
  <c r="AE39" i="8"/>
  <c r="AM39" i="8" s="1"/>
  <c r="AN39" i="8" s="1"/>
  <c r="T38" i="3" s="1"/>
  <c r="R38" i="3" s="1"/>
  <c r="AE41" i="8"/>
  <c r="AM41" i="8" s="1"/>
  <c r="V58" i="15"/>
  <c r="G58" i="11" s="1"/>
  <c r="D58" i="11" s="1"/>
  <c r="P74" i="6"/>
  <c r="Q74" i="6" s="1"/>
  <c r="R74" i="6" s="1"/>
  <c r="P61" i="14"/>
  <c r="M61" i="14" s="1"/>
  <c r="Q66" i="8"/>
  <c r="R66" i="8" s="1"/>
  <c r="X66" i="8" s="1"/>
  <c r="S65" i="3" s="1"/>
  <c r="Q67" i="8"/>
  <c r="R67" i="8" s="1"/>
  <c r="X67" i="8" s="1"/>
  <c r="S66" i="3" s="1"/>
  <c r="R66" i="3" s="1"/>
  <c r="Q65" i="8"/>
  <c r="R65" i="8" s="1"/>
  <c r="X65" i="8" s="1"/>
  <c r="S64" i="3" s="1"/>
  <c r="M84" i="7"/>
  <c r="AL82" i="8"/>
  <c r="M91" i="7"/>
  <c r="P94" i="14"/>
  <c r="M94" i="14" s="1"/>
  <c r="B94" i="14" s="1"/>
  <c r="F94" i="11" s="1"/>
  <c r="C94" i="11" s="1"/>
  <c r="AB104" i="14"/>
  <c r="Z104" i="14" s="1"/>
  <c r="S104" i="14" s="1"/>
  <c r="B104" i="14" s="1"/>
  <c r="F104" i="11" s="1"/>
  <c r="C104" i="11" s="1"/>
  <c r="P107" i="14"/>
  <c r="M107" i="14" s="1"/>
  <c r="T107" i="6"/>
  <c r="U107" i="6" s="1"/>
  <c r="V107" i="6" s="1"/>
  <c r="O107" i="6"/>
  <c r="P107" i="6"/>
  <c r="Q107" i="6" s="1"/>
  <c r="R107" i="6" s="1"/>
  <c r="U65" i="5"/>
  <c r="AG120" i="14"/>
  <c r="AJ116" i="14"/>
  <c r="AB116" i="14" s="1"/>
  <c r="Z116" i="14" s="1"/>
  <c r="S116" i="14" s="1"/>
  <c r="Z129" i="14"/>
  <c r="S129" i="14" s="1"/>
  <c r="V141" i="10"/>
  <c r="Y144" i="8"/>
  <c r="Z144" i="8" s="1"/>
  <c r="AN144" i="8" s="1"/>
  <c r="T143" i="3" s="1"/>
  <c r="R143" i="3" s="1"/>
  <c r="K132" i="14"/>
  <c r="L132" i="14" s="1"/>
  <c r="G143" i="6"/>
  <c r="H143" i="6" s="1"/>
  <c r="F143" i="6"/>
  <c r="M150" i="14"/>
  <c r="C150" i="14" s="1"/>
  <c r="H150" i="11" s="1"/>
  <c r="E150" i="11" s="1"/>
  <c r="AG152" i="14"/>
  <c r="R150" i="4"/>
  <c r="K10" i="7"/>
  <c r="P9" i="3" s="1"/>
  <c r="N10" i="7"/>
  <c r="Q10" i="7" s="1"/>
  <c r="X159" i="8"/>
  <c r="S158" i="3" s="1"/>
  <c r="J175" i="6"/>
  <c r="K175" i="6"/>
  <c r="L175" i="6" s="1"/>
  <c r="M175" i="6" s="1"/>
  <c r="U157" i="4"/>
  <c r="L6" i="7"/>
  <c r="U42" i="5"/>
  <c r="U125" i="4"/>
  <c r="U20" i="4"/>
  <c r="AB40" i="14"/>
  <c r="Z40" i="14" s="1"/>
  <c r="S40" i="14" s="1"/>
  <c r="AB52" i="14"/>
  <c r="Z52" i="14" s="1"/>
  <c r="S52" i="14" s="1"/>
  <c r="AE45" i="8"/>
  <c r="AM45" i="8" s="1"/>
  <c r="V98" i="10"/>
  <c r="Y101" i="8"/>
  <c r="Z101" i="8" s="1"/>
  <c r="X159" i="6"/>
  <c r="Y159" i="6" s="1"/>
  <c r="W159" i="6"/>
  <c r="AB161" i="14"/>
  <c r="Z161" i="14" s="1"/>
  <c r="S161" i="14" s="1"/>
  <c r="V172" i="10"/>
  <c r="Y175" i="8"/>
  <c r="Z175" i="8" s="1"/>
  <c r="R45" i="6"/>
  <c r="C17" i="14"/>
  <c r="H17" i="11" s="1"/>
  <c r="E17" i="11" s="1"/>
  <c r="M70" i="14"/>
  <c r="C70" i="14" s="1"/>
  <c r="H70" i="11" s="1"/>
  <c r="E70" i="11" s="1"/>
  <c r="O72" i="6"/>
  <c r="P72" i="6"/>
  <c r="Q72" i="6" s="1"/>
  <c r="T72" i="6"/>
  <c r="U72" i="6" s="1"/>
  <c r="V72" i="6" s="1"/>
  <c r="AA72" i="6" s="1"/>
  <c r="F84" i="6"/>
  <c r="G84" i="6"/>
  <c r="H84" i="6" s="1"/>
  <c r="D82" i="14"/>
  <c r="U28" i="5"/>
  <c r="L102" i="4"/>
  <c r="Z3" i="14"/>
  <c r="S3" i="14" s="1"/>
  <c r="M3" i="14"/>
  <c r="R66" i="4"/>
  <c r="C28" i="5"/>
  <c r="M10" i="6"/>
  <c r="C151" i="4"/>
  <c r="P17" i="6"/>
  <c r="Q17" i="6" s="1"/>
  <c r="T17" i="6"/>
  <c r="U17" i="6" s="1"/>
  <c r="V17" i="6" s="1"/>
  <c r="O17" i="6"/>
  <c r="R31" i="6"/>
  <c r="V25" i="15"/>
  <c r="G25" i="11" s="1"/>
  <c r="D25" i="11" s="1"/>
  <c r="Z58" i="14"/>
  <c r="S58" i="14" s="1"/>
  <c r="AH63" i="8"/>
  <c r="L41" i="14"/>
  <c r="D41" i="14" s="1"/>
  <c r="B41" i="14" s="1"/>
  <c r="F41" i="11" s="1"/>
  <c r="C41" i="11" s="1"/>
  <c r="I77" i="15"/>
  <c r="Z75" i="6"/>
  <c r="N69" i="7"/>
  <c r="K69" i="7"/>
  <c r="P68" i="3" s="1"/>
  <c r="I87" i="6"/>
  <c r="N87" i="6" s="1"/>
  <c r="K74" i="14"/>
  <c r="L74" i="14" s="1"/>
  <c r="D74" i="14" s="1"/>
  <c r="C95" i="14"/>
  <c r="H95" i="11" s="1"/>
  <c r="E95" i="11" s="1"/>
  <c r="G103" i="6"/>
  <c r="H103" i="6" s="1"/>
  <c r="F103" i="6"/>
  <c r="T103" i="6"/>
  <c r="U103" i="6" s="1"/>
  <c r="V103" i="6" s="1"/>
  <c r="O103" i="6"/>
  <c r="P103" i="6"/>
  <c r="Q103" i="6" s="1"/>
  <c r="B102" i="14"/>
  <c r="F102" i="11" s="1"/>
  <c r="C102" i="11" s="1"/>
  <c r="B102" i="11" s="1"/>
  <c r="K104" i="6"/>
  <c r="L104" i="6" s="1"/>
  <c r="M104" i="6" s="1"/>
  <c r="J104" i="6"/>
  <c r="U100" i="4"/>
  <c r="M112" i="14"/>
  <c r="S120" i="10"/>
  <c r="H123" i="7" s="1"/>
  <c r="U69" i="5"/>
  <c r="T137" i="6"/>
  <c r="U137" i="6" s="1"/>
  <c r="V137" i="6" s="1"/>
  <c r="P137" i="6"/>
  <c r="Q137" i="6" s="1"/>
  <c r="O137" i="6"/>
  <c r="P132" i="14"/>
  <c r="M132" i="14" s="1"/>
  <c r="M141" i="14"/>
  <c r="C141" i="14" s="1"/>
  <c r="H141" i="11" s="1"/>
  <c r="E141" i="11" s="1"/>
  <c r="P143" i="14"/>
  <c r="M143" i="14" s="1"/>
  <c r="U136" i="4"/>
  <c r="AE156" i="8"/>
  <c r="AM156" i="8" s="1"/>
  <c r="U144" i="4"/>
  <c r="I156" i="15"/>
  <c r="V156" i="15" s="1"/>
  <c r="G156" i="11" s="1"/>
  <c r="D156" i="11" s="1"/>
  <c r="V167" i="10"/>
  <c r="Y170" i="8"/>
  <c r="Z170" i="8" s="1"/>
  <c r="K173" i="14"/>
  <c r="L173" i="14" s="1"/>
  <c r="D173" i="14" s="1"/>
  <c r="S168" i="10"/>
  <c r="H171" i="7" s="1"/>
  <c r="AH176" i="8"/>
  <c r="AM176" i="8" s="1"/>
  <c r="S129" i="4"/>
  <c r="S59" i="4"/>
  <c r="P59" i="4"/>
  <c r="U77" i="4"/>
  <c r="P9" i="4"/>
  <c r="U92" i="4"/>
  <c r="U110" i="4"/>
  <c r="M6" i="7"/>
  <c r="P52" i="5"/>
  <c r="S13" i="4"/>
  <c r="R107" i="4"/>
  <c r="R12" i="5"/>
  <c r="AG7" i="14"/>
  <c r="G10" i="6"/>
  <c r="H10" i="6" s="1"/>
  <c r="F10" i="6"/>
  <c r="R11" i="5"/>
  <c r="B9" i="14"/>
  <c r="F9" i="11" s="1"/>
  <c r="C9" i="11" s="1"/>
  <c r="B9" i="11" s="1"/>
  <c r="Q40" i="7"/>
  <c r="M28" i="7"/>
  <c r="L37" i="7"/>
  <c r="V38" i="10"/>
  <c r="Y41" i="8"/>
  <c r="Z41" i="8" s="1"/>
  <c r="N38" i="7"/>
  <c r="L38" i="7"/>
  <c r="W51" i="6"/>
  <c r="X51" i="6"/>
  <c r="Y51" i="6" s="1"/>
  <c r="Z51" i="6" s="1"/>
  <c r="K65" i="14"/>
  <c r="L65" i="14" s="1"/>
  <c r="M69" i="14"/>
  <c r="V81" i="10"/>
  <c r="Y84" i="8"/>
  <c r="Z84" i="8" s="1"/>
  <c r="U78" i="4"/>
  <c r="I86" i="6"/>
  <c r="R102" i="6"/>
  <c r="AB102" i="6" s="1"/>
  <c r="N101" i="3" s="1"/>
  <c r="L101" i="3" s="1"/>
  <c r="M101" i="14"/>
  <c r="S114" i="10"/>
  <c r="H117" i="7" s="1"/>
  <c r="Z123" i="14"/>
  <c r="S123" i="14" s="1"/>
  <c r="B123" i="14" s="1"/>
  <c r="F123" i="11" s="1"/>
  <c r="C123" i="11" s="1"/>
  <c r="U121" i="4"/>
  <c r="M135" i="7"/>
  <c r="K142" i="14"/>
  <c r="L142" i="14" s="1"/>
  <c r="D142" i="14" s="1"/>
  <c r="F160" i="6"/>
  <c r="G160" i="6"/>
  <c r="H160" i="6" s="1"/>
  <c r="J161" i="6"/>
  <c r="K161" i="6"/>
  <c r="L161" i="6" s="1"/>
  <c r="O158" i="6"/>
  <c r="P158" i="6"/>
  <c r="Q158" i="6" s="1"/>
  <c r="R158" i="6" s="1"/>
  <c r="T158" i="6"/>
  <c r="U158" i="6" s="1"/>
  <c r="V158" i="6" s="1"/>
  <c r="N172" i="7"/>
  <c r="Q172" i="7" s="1"/>
  <c r="P154" i="4" s="1"/>
  <c r="K172" i="7"/>
  <c r="P171" i="3" s="1"/>
  <c r="S171" i="10"/>
  <c r="H174" i="7" s="1"/>
  <c r="U81" i="4"/>
  <c r="N8" i="7"/>
  <c r="Q8" i="7" s="1"/>
  <c r="P6" i="5" s="1"/>
  <c r="K8" i="7"/>
  <c r="P7" i="3" s="1"/>
  <c r="S36" i="5"/>
  <c r="C70" i="4"/>
  <c r="R46" i="5"/>
  <c r="O46" i="5"/>
  <c r="U66" i="5"/>
  <c r="O75" i="5"/>
  <c r="U158" i="4"/>
  <c r="R158" i="4"/>
  <c r="X111" i="8"/>
  <c r="S110" i="3" s="1"/>
  <c r="K14" i="6"/>
  <c r="L14" i="6" s="1"/>
  <c r="M14" i="6" s="1"/>
  <c r="AN26" i="14"/>
  <c r="U14" i="5"/>
  <c r="I16" i="15"/>
  <c r="V16" i="15" s="1"/>
  <c r="G16" i="11" s="1"/>
  <c r="D16" i="11" s="1"/>
  <c r="S51" i="10"/>
  <c r="H54" i="7" s="1"/>
  <c r="V56" i="10"/>
  <c r="Y59" i="8"/>
  <c r="Z59" i="8" s="1"/>
  <c r="AB43" i="14"/>
  <c r="Z43" i="14" s="1"/>
  <c r="S43" i="14" s="1"/>
  <c r="L61" i="7"/>
  <c r="P21" i="14"/>
  <c r="M21" i="14" s="1"/>
  <c r="J53" i="6"/>
  <c r="K53" i="6"/>
  <c r="L53" i="6" s="1"/>
  <c r="Q75" i="7"/>
  <c r="Z59" i="14"/>
  <c r="S59" i="14" s="1"/>
  <c r="V71" i="10"/>
  <c r="Y74" i="8"/>
  <c r="Z74" i="8" s="1"/>
  <c r="V37" i="15"/>
  <c r="G37" i="11" s="1"/>
  <c r="D37" i="11" s="1"/>
  <c r="K58" i="7"/>
  <c r="P57" i="3" s="1"/>
  <c r="N58" i="7"/>
  <c r="Q58" i="7" s="1"/>
  <c r="AJ81" i="14"/>
  <c r="AB79" i="14"/>
  <c r="Z79" i="14" s="1"/>
  <c r="S79" i="14" s="1"/>
  <c r="M90" i="7"/>
  <c r="U59" i="5"/>
  <c r="S101" i="10"/>
  <c r="H104" i="7" s="1"/>
  <c r="K107" i="7"/>
  <c r="P106" i="3" s="1"/>
  <c r="N107" i="7"/>
  <c r="Z122" i="6"/>
  <c r="AM120" i="8"/>
  <c r="AN120" i="8" s="1"/>
  <c r="T119" i="3" s="1"/>
  <c r="R119" i="3" s="1"/>
  <c r="AE120" i="8"/>
  <c r="O125" i="7"/>
  <c r="Q125" i="7" s="1"/>
  <c r="P125" i="7"/>
  <c r="Q133" i="7"/>
  <c r="I133" i="15"/>
  <c r="V133" i="15" s="1"/>
  <c r="G133" i="11" s="1"/>
  <c r="D133" i="11" s="1"/>
  <c r="F140" i="6"/>
  <c r="G140" i="6"/>
  <c r="H140" i="6" s="1"/>
  <c r="M147" i="14"/>
  <c r="B147" i="14" s="1"/>
  <c r="F147" i="11" s="1"/>
  <c r="C147" i="11" s="1"/>
  <c r="D138" i="14"/>
  <c r="B138" i="14" s="1"/>
  <c r="F138" i="11" s="1"/>
  <c r="C138" i="11" s="1"/>
  <c r="B138" i="11" s="1"/>
  <c r="I148" i="6"/>
  <c r="N148" i="6" s="1"/>
  <c r="M147" i="3" s="1"/>
  <c r="O148" i="6"/>
  <c r="T148" i="6"/>
  <c r="U148" i="6" s="1"/>
  <c r="V148" i="6" s="1"/>
  <c r="AA148" i="6" s="1"/>
  <c r="P148" i="6"/>
  <c r="Q148" i="6" s="1"/>
  <c r="P161" i="6"/>
  <c r="Q161" i="6" s="1"/>
  <c r="R161" i="6" s="1"/>
  <c r="J167" i="6"/>
  <c r="K167" i="6"/>
  <c r="L167" i="6" s="1"/>
  <c r="U89" i="5"/>
  <c r="R53" i="4"/>
  <c r="C139" i="4"/>
  <c r="R81" i="5"/>
  <c r="AL9" i="8"/>
  <c r="C10" i="4"/>
  <c r="C53" i="5"/>
  <c r="C8" i="5"/>
  <c r="AE6" i="8"/>
  <c r="AM6" i="8"/>
  <c r="R76" i="4"/>
  <c r="U33" i="5"/>
  <c r="G8" i="6"/>
  <c r="H8" i="6" s="1"/>
  <c r="F8" i="6"/>
  <c r="C17" i="5"/>
  <c r="U27" i="5"/>
  <c r="R88" i="5"/>
  <c r="C119" i="4"/>
  <c r="AH10" i="8"/>
  <c r="V30" i="15"/>
  <c r="G30" i="11" s="1"/>
  <c r="D30" i="11" s="1"/>
  <c r="AM33" i="8"/>
  <c r="AE33" i="8"/>
  <c r="V22" i="15"/>
  <c r="G22" i="11" s="1"/>
  <c r="D22" i="11" s="1"/>
  <c r="X43" i="6"/>
  <c r="Y43" i="6" s="1"/>
  <c r="W43" i="6"/>
  <c r="F16" i="6"/>
  <c r="G16" i="6"/>
  <c r="H16" i="6" s="1"/>
  <c r="P58" i="14"/>
  <c r="M58" i="14" s="1"/>
  <c r="M53" i="7"/>
  <c r="V60" i="6"/>
  <c r="G65" i="14"/>
  <c r="P71" i="14"/>
  <c r="M71" i="14" s="1"/>
  <c r="AG53" i="14"/>
  <c r="AB53" i="14" s="1"/>
  <c r="Z53" i="14" s="1"/>
  <c r="AE76" i="8"/>
  <c r="AM76" i="8" s="1"/>
  <c r="T84" i="6"/>
  <c r="U84" i="6" s="1"/>
  <c r="V84" i="6" s="1"/>
  <c r="AA84" i="6" s="1"/>
  <c r="O84" i="6"/>
  <c r="P84" i="6"/>
  <c r="Q84" i="6" s="1"/>
  <c r="R84" i="6" s="1"/>
  <c r="AB84" i="6" s="1"/>
  <c r="N83" i="3" s="1"/>
  <c r="AG81" i="14"/>
  <c r="AE85" i="8"/>
  <c r="O81" i="7"/>
  <c r="K81" i="7"/>
  <c r="P80" i="3" s="1"/>
  <c r="P96" i="7"/>
  <c r="M103" i="7"/>
  <c r="AG101" i="14"/>
  <c r="Z112" i="6"/>
  <c r="AA112" i="6" s="1"/>
  <c r="AE112" i="8"/>
  <c r="AM112" i="8" s="1"/>
  <c r="J111" i="6"/>
  <c r="K111" i="6"/>
  <c r="L111" i="6" s="1"/>
  <c r="L117" i="7"/>
  <c r="AG115" i="14"/>
  <c r="O129" i="7"/>
  <c r="AN134" i="14"/>
  <c r="I134" i="6"/>
  <c r="M135" i="14"/>
  <c r="O150" i="6"/>
  <c r="T150" i="6"/>
  <c r="U150" i="6" s="1"/>
  <c r="V150" i="6" s="1"/>
  <c r="P150" i="6"/>
  <c r="Q150" i="6" s="1"/>
  <c r="R150" i="6" s="1"/>
  <c r="F156" i="6"/>
  <c r="G156" i="6"/>
  <c r="H156" i="6" s="1"/>
  <c r="M161" i="7"/>
  <c r="O164" i="7"/>
  <c r="Q164" i="7" s="1"/>
  <c r="K164" i="7"/>
  <c r="P163" i="3" s="1"/>
  <c r="Q174" i="8"/>
  <c r="R174" i="8" s="1"/>
  <c r="X174" i="8" s="1"/>
  <c r="S173" i="3" s="1"/>
  <c r="Q173" i="8"/>
  <c r="R173" i="8" s="1"/>
  <c r="X173" i="8" s="1"/>
  <c r="M175" i="7"/>
  <c r="V169" i="15"/>
  <c r="G169" i="11" s="1"/>
  <c r="D169" i="11" s="1"/>
  <c r="Z6" i="14"/>
  <c r="S6" i="14" s="1"/>
  <c r="O29" i="4"/>
  <c r="P47" i="4"/>
  <c r="R58" i="4"/>
  <c r="U58" i="4"/>
  <c r="C138" i="4"/>
  <c r="AL15" i="8"/>
  <c r="AJ30" i="14"/>
  <c r="AB30" i="14" s="1"/>
  <c r="Z30" i="14" s="1"/>
  <c r="S30" i="14" s="1"/>
  <c r="AG22" i="14"/>
  <c r="K28" i="14"/>
  <c r="L28" i="14" s="1"/>
  <c r="D28" i="14" s="1"/>
  <c r="Q32" i="8"/>
  <c r="R32" i="8" s="1"/>
  <c r="X32" i="8" s="1"/>
  <c r="Q31" i="8"/>
  <c r="R31" i="8" s="1"/>
  <c r="X31" i="8" s="1"/>
  <c r="Z39" i="6"/>
  <c r="AN42" i="8"/>
  <c r="T41" i="3" s="1"/>
  <c r="R41" i="3" s="1"/>
  <c r="M44" i="14"/>
  <c r="C44" i="14" s="1"/>
  <c r="H44" i="11" s="1"/>
  <c r="E44" i="11" s="1"/>
  <c r="U46" i="4"/>
  <c r="M38" i="7"/>
  <c r="M36" i="14"/>
  <c r="AB77" i="14"/>
  <c r="Z77" i="14" s="1"/>
  <c r="M73" i="14"/>
  <c r="AE72" i="8"/>
  <c r="AM72" i="8"/>
  <c r="K86" i="7"/>
  <c r="P85" i="3" s="1"/>
  <c r="N86" i="7"/>
  <c r="Q86" i="7" s="1"/>
  <c r="P82" i="14"/>
  <c r="M82" i="14" s="1"/>
  <c r="K95" i="7"/>
  <c r="P94" i="3" s="1"/>
  <c r="N95" i="7"/>
  <c r="Q95" i="7" s="1"/>
  <c r="P56" i="5" s="1"/>
  <c r="N91" i="7"/>
  <c r="K91" i="7"/>
  <c r="P90" i="3" s="1"/>
  <c r="W92" i="6"/>
  <c r="X92" i="6"/>
  <c r="Y92" i="6" s="1"/>
  <c r="P99" i="14"/>
  <c r="M99" i="14" s="1"/>
  <c r="I106" i="6"/>
  <c r="AL114" i="8"/>
  <c r="AM114" i="8" s="1"/>
  <c r="I97" i="15"/>
  <c r="V97" i="15" s="1"/>
  <c r="G97" i="11" s="1"/>
  <c r="D97" i="11" s="1"/>
  <c r="S116" i="10"/>
  <c r="H119" i="7" s="1"/>
  <c r="I119" i="15"/>
  <c r="V119" i="15" s="1"/>
  <c r="G119" i="11" s="1"/>
  <c r="D119" i="11" s="1"/>
  <c r="K127" i="14"/>
  <c r="L127" i="14" s="1"/>
  <c r="D127" i="14" s="1"/>
  <c r="O132" i="6"/>
  <c r="T132" i="6"/>
  <c r="U132" i="6" s="1"/>
  <c r="V132" i="6" s="1"/>
  <c r="P132" i="6"/>
  <c r="Q132" i="6" s="1"/>
  <c r="R132" i="6" s="1"/>
  <c r="X132" i="6"/>
  <c r="Y132" i="6" s="1"/>
  <c r="W132" i="6"/>
  <c r="L134" i="7"/>
  <c r="D131" i="14"/>
  <c r="C136" i="14"/>
  <c r="H136" i="11" s="1"/>
  <c r="E136" i="11" s="1"/>
  <c r="T131" i="6"/>
  <c r="U131" i="6" s="1"/>
  <c r="V131" i="6" s="1"/>
  <c r="P131" i="6"/>
  <c r="Q131" i="6" s="1"/>
  <c r="O131" i="6"/>
  <c r="C147" i="14"/>
  <c r="H147" i="11" s="1"/>
  <c r="E147" i="11" s="1"/>
  <c r="AE146" i="8"/>
  <c r="AM146" i="8" s="1"/>
  <c r="AN146" i="8" s="1"/>
  <c r="T145" i="3" s="1"/>
  <c r="R145" i="3" s="1"/>
  <c r="N157" i="7"/>
  <c r="Q157" i="7" s="1"/>
  <c r="K157" i="7"/>
  <c r="P156" i="3" s="1"/>
  <c r="AL155" i="8"/>
  <c r="AM155" i="8" s="1"/>
  <c r="AN155" i="8" s="1"/>
  <c r="K150" i="14"/>
  <c r="L150" i="14" s="1"/>
  <c r="D150" i="14" s="1"/>
  <c r="X167" i="6"/>
  <c r="Y167" i="6" s="1"/>
  <c r="W167" i="6"/>
  <c r="C31" i="4"/>
  <c r="C87" i="4"/>
  <c r="X55" i="8"/>
  <c r="S54" i="3" s="1"/>
  <c r="O22" i="5"/>
  <c r="C157" i="4"/>
  <c r="AE22" i="8"/>
  <c r="AM22" i="8"/>
  <c r="AN22" i="8" s="1"/>
  <c r="AH22" i="8"/>
  <c r="M14" i="7"/>
  <c r="AN22" i="14"/>
  <c r="U49" i="4"/>
  <c r="M56" i="6"/>
  <c r="N56" i="6" s="1"/>
  <c r="M55" i="3" s="1"/>
  <c r="P50" i="14"/>
  <c r="M50" i="14" s="1"/>
  <c r="M60" i="14"/>
  <c r="M68" i="7"/>
  <c r="X62" i="6"/>
  <c r="Y62" i="6" s="1"/>
  <c r="Z62" i="6" s="1"/>
  <c r="W62" i="6"/>
  <c r="L60" i="14"/>
  <c r="D60" i="14" s="1"/>
  <c r="O26" i="6"/>
  <c r="T26" i="6"/>
  <c r="U26" i="6" s="1"/>
  <c r="V26" i="6" s="1"/>
  <c r="AA26" i="6" s="1"/>
  <c r="P26" i="6"/>
  <c r="Q26" i="6" s="1"/>
  <c r="AL40" i="8"/>
  <c r="AM40" i="8" s="1"/>
  <c r="AN40" i="8" s="1"/>
  <c r="T65" i="6"/>
  <c r="U65" i="6" s="1"/>
  <c r="V65" i="6" s="1"/>
  <c r="P65" i="6"/>
  <c r="Q65" i="6" s="1"/>
  <c r="R65" i="6" s="1"/>
  <c r="O65" i="6"/>
  <c r="AN69" i="8"/>
  <c r="T68" i="3" s="1"/>
  <c r="S81" i="10"/>
  <c r="H84" i="7" s="1"/>
  <c r="V79" i="15"/>
  <c r="G79" i="11" s="1"/>
  <c r="D79" i="11" s="1"/>
  <c r="U72" i="4"/>
  <c r="U76" i="4"/>
  <c r="B90" i="14"/>
  <c r="F90" i="11" s="1"/>
  <c r="C90" i="11" s="1"/>
  <c r="B90" i="11" s="1"/>
  <c r="L111" i="7"/>
  <c r="N109" i="7"/>
  <c r="Q109" i="7" s="1"/>
  <c r="P95" i="4" s="1"/>
  <c r="K109" i="7"/>
  <c r="P108" i="3" s="1"/>
  <c r="O111" i="7"/>
  <c r="T113" i="6"/>
  <c r="U113" i="6" s="1"/>
  <c r="V113" i="6" s="1"/>
  <c r="AA113" i="6" s="1"/>
  <c r="P113" i="6"/>
  <c r="Q113" i="6" s="1"/>
  <c r="O113" i="6"/>
  <c r="AL123" i="8"/>
  <c r="V120" i="15"/>
  <c r="G120" i="11" s="1"/>
  <c r="D120" i="11" s="1"/>
  <c r="U82" i="5"/>
  <c r="X147" i="6"/>
  <c r="Y147" i="6" s="1"/>
  <c r="W147" i="6"/>
  <c r="P142" i="14"/>
  <c r="M142" i="14" s="1"/>
  <c r="S157" i="10"/>
  <c r="H160" i="7" s="1"/>
  <c r="AE158" i="8"/>
  <c r="AM158" i="8" s="1"/>
  <c r="P155" i="14"/>
  <c r="M155" i="14" s="1"/>
  <c r="X172" i="6"/>
  <c r="Y172" i="6" s="1"/>
  <c r="Z172" i="6" s="1"/>
  <c r="R168" i="6"/>
  <c r="S6" i="10"/>
  <c r="H9" i="7" s="1"/>
  <c r="G9" i="6"/>
  <c r="H9" i="6" s="1"/>
  <c r="F9" i="6"/>
  <c r="U63" i="4"/>
  <c r="O137" i="4"/>
  <c r="R68" i="4"/>
  <c r="X133" i="8"/>
  <c r="S132" i="3" s="1"/>
  <c r="R132" i="3" s="1"/>
  <c r="L22" i="7"/>
  <c r="J19" i="6"/>
  <c r="K19" i="6"/>
  <c r="L19" i="6" s="1"/>
  <c r="S40" i="10"/>
  <c r="H43" i="7" s="1"/>
  <c r="S34" i="10"/>
  <c r="H37" i="7" s="1"/>
  <c r="L41" i="7"/>
  <c r="AN56" i="14"/>
  <c r="AB56" i="14" s="1"/>
  <c r="Z56" i="14" s="1"/>
  <c r="AE36" i="8"/>
  <c r="AM36" i="8" s="1"/>
  <c r="AN36" i="8" s="1"/>
  <c r="S59" i="10"/>
  <c r="H62" i="7" s="1"/>
  <c r="U57" i="4"/>
  <c r="M47" i="14"/>
  <c r="B47" i="14" s="1"/>
  <c r="F47" i="11" s="1"/>
  <c r="C47" i="11" s="1"/>
  <c r="L67" i="14"/>
  <c r="D67" i="14" s="1"/>
  <c r="G77" i="14"/>
  <c r="AH85" i="8"/>
  <c r="F78" i="6"/>
  <c r="G78" i="6"/>
  <c r="H78" i="6" s="1"/>
  <c r="Z91" i="14"/>
  <c r="S91" i="14" s="1"/>
  <c r="AN93" i="8"/>
  <c r="T92" i="3" s="1"/>
  <c r="R92" i="3" s="1"/>
  <c r="AL104" i="8"/>
  <c r="U61" i="5"/>
  <c r="S108" i="10"/>
  <c r="H111" i="7" s="1"/>
  <c r="G112" i="14"/>
  <c r="AL111" i="8"/>
  <c r="AB121" i="6"/>
  <c r="L119" i="14"/>
  <c r="D119" i="14" s="1"/>
  <c r="Q124" i="8"/>
  <c r="R124" i="8" s="1"/>
  <c r="X124" i="8" s="1"/>
  <c r="S123" i="3" s="1"/>
  <c r="R123" i="3" s="1"/>
  <c r="Q123" i="8"/>
  <c r="R123" i="8" s="1"/>
  <c r="X123" i="8" s="1"/>
  <c r="Q125" i="8"/>
  <c r="R125" i="8" s="1"/>
  <c r="X125" i="8" s="1"/>
  <c r="S124" i="3" s="1"/>
  <c r="P129" i="14"/>
  <c r="M129" i="14" s="1"/>
  <c r="AG124" i="14"/>
  <c r="AB124" i="14" s="1"/>
  <c r="Z124" i="14" s="1"/>
  <c r="S124" i="14" s="1"/>
  <c r="G132" i="14"/>
  <c r="M133" i="14"/>
  <c r="C133" i="14" s="1"/>
  <c r="H133" i="11" s="1"/>
  <c r="E133" i="11" s="1"/>
  <c r="P138" i="6"/>
  <c r="Q138" i="6" s="1"/>
  <c r="R138" i="6" s="1"/>
  <c r="AH140" i="8"/>
  <c r="AM140" i="8" s="1"/>
  <c r="L144" i="14"/>
  <c r="D144" i="14" s="1"/>
  <c r="AG144" i="14"/>
  <c r="M165" i="6"/>
  <c r="N165" i="6" s="1"/>
  <c r="M164" i="3" s="1"/>
  <c r="U18" i="4"/>
  <c r="U45" i="5"/>
  <c r="C78" i="4"/>
  <c r="AE8" i="8"/>
  <c r="AM8" i="8" s="1"/>
  <c r="P7" i="4"/>
  <c r="C105" i="4"/>
  <c r="C50" i="4"/>
  <c r="AE19" i="8"/>
  <c r="AM19" i="8" s="1"/>
  <c r="G19" i="6"/>
  <c r="H19" i="6" s="1"/>
  <c r="F19" i="6"/>
  <c r="G22" i="14"/>
  <c r="I38" i="6"/>
  <c r="N38" i="6" s="1"/>
  <c r="U19" i="5"/>
  <c r="V46" i="15"/>
  <c r="G46" i="11" s="1"/>
  <c r="D46" i="11" s="1"/>
  <c r="L51" i="14"/>
  <c r="D51" i="14" s="1"/>
  <c r="Z46" i="14"/>
  <c r="S46" i="14" s="1"/>
  <c r="I56" i="15"/>
  <c r="V56" i="15" s="1"/>
  <c r="G56" i="11" s="1"/>
  <c r="D56" i="11" s="1"/>
  <c r="J59" i="6"/>
  <c r="K59" i="6"/>
  <c r="L59" i="6" s="1"/>
  <c r="M59" i="6" s="1"/>
  <c r="T35" i="10"/>
  <c r="I38" i="7" s="1"/>
  <c r="V35" i="10"/>
  <c r="Y38" i="8"/>
  <c r="Z38" i="8" s="1"/>
  <c r="AN38" i="8" s="1"/>
  <c r="T37" i="3" s="1"/>
  <c r="R37" i="3" s="1"/>
  <c r="AN48" i="14"/>
  <c r="AB48" i="14" s="1"/>
  <c r="Z48" i="14" s="1"/>
  <c r="S48" i="14" s="1"/>
  <c r="P61" i="6"/>
  <c r="Q61" i="6" s="1"/>
  <c r="T61" i="6"/>
  <c r="U61" i="6" s="1"/>
  <c r="V61" i="6" s="1"/>
  <c r="O61" i="6"/>
  <c r="T74" i="6"/>
  <c r="U74" i="6" s="1"/>
  <c r="V74" i="6" s="1"/>
  <c r="U44" i="5"/>
  <c r="AH68" i="8"/>
  <c r="U47" i="5"/>
  <c r="AE48" i="8"/>
  <c r="AM48" i="8" s="1"/>
  <c r="AN48" i="8" s="1"/>
  <c r="I65" i="6"/>
  <c r="K58" i="6"/>
  <c r="L58" i="6" s="1"/>
  <c r="J58" i="6"/>
  <c r="U59" i="4"/>
  <c r="F76" i="6"/>
  <c r="G76" i="6"/>
  <c r="H76" i="6" s="1"/>
  <c r="I76" i="6" s="1"/>
  <c r="I86" i="15"/>
  <c r="V86" i="15" s="1"/>
  <c r="G86" i="11" s="1"/>
  <c r="D86" i="11" s="1"/>
  <c r="M100" i="6"/>
  <c r="N100" i="6" s="1"/>
  <c r="M99" i="3" s="1"/>
  <c r="C97" i="14"/>
  <c r="H97" i="11" s="1"/>
  <c r="E97" i="11" s="1"/>
  <c r="O102" i="7"/>
  <c r="F93" i="6"/>
  <c r="G93" i="6"/>
  <c r="H93" i="6" s="1"/>
  <c r="AL99" i="8"/>
  <c r="AM99" i="8" s="1"/>
  <c r="AN99" i="8" s="1"/>
  <c r="AE98" i="8"/>
  <c r="AM98" i="8" s="1"/>
  <c r="AN98" i="8" s="1"/>
  <c r="P95" i="6"/>
  <c r="Q95" i="6" s="1"/>
  <c r="T95" i="6"/>
  <c r="U95" i="6" s="1"/>
  <c r="V95" i="6" s="1"/>
  <c r="O95" i="6"/>
  <c r="X95" i="6"/>
  <c r="Y95" i="6" s="1"/>
  <c r="Z95" i="6" s="1"/>
  <c r="M109" i="14"/>
  <c r="Z109" i="14"/>
  <c r="S109" i="14" s="1"/>
  <c r="K112" i="14"/>
  <c r="L112" i="14" s="1"/>
  <c r="J118" i="6"/>
  <c r="K118" i="6"/>
  <c r="L118" i="6" s="1"/>
  <c r="M123" i="7"/>
  <c r="AE123" i="8"/>
  <c r="AM123" i="8" s="1"/>
  <c r="AH119" i="8"/>
  <c r="AM119" i="8" s="1"/>
  <c r="V134" i="8"/>
  <c r="L134" i="8"/>
  <c r="M134" i="8"/>
  <c r="T134" i="8"/>
  <c r="I134" i="8"/>
  <c r="G134" i="8"/>
  <c r="F134" i="8"/>
  <c r="H134" i="8" s="1"/>
  <c r="U134" i="8"/>
  <c r="S134" i="8"/>
  <c r="Q134" i="8"/>
  <c r="P134" i="8"/>
  <c r="J134" i="8"/>
  <c r="K134" i="7"/>
  <c r="P133" i="3" s="1"/>
  <c r="N134" i="7"/>
  <c r="Q134" i="7" s="1"/>
  <c r="P119" i="4" s="1"/>
  <c r="X146" i="6"/>
  <c r="Y146" i="6" s="1"/>
  <c r="Z146" i="6" s="1"/>
  <c r="D143" i="14"/>
  <c r="T153" i="6"/>
  <c r="U153" i="6" s="1"/>
  <c r="V153" i="6" s="1"/>
  <c r="P153" i="6"/>
  <c r="Q153" i="6" s="1"/>
  <c r="R153" i="6" s="1"/>
  <c r="O153" i="6"/>
  <c r="K152" i="14"/>
  <c r="L152" i="14" s="1"/>
  <c r="D152" i="14" s="1"/>
  <c r="X156" i="6"/>
  <c r="Y156" i="6" s="1"/>
  <c r="Z156" i="6" s="1"/>
  <c r="W156" i="6"/>
  <c r="K157" i="14"/>
  <c r="L157" i="14" s="1"/>
  <c r="D157" i="14" s="1"/>
  <c r="J160" i="6"/>
  <c r="K160" i="6"/>
  <c r="L160" i="6" s="1"/>
  <c r="U142" i="4"/>
  <c r="P168" i="7"/>
  <c r="N77" i="3" l="1"/>
  <c r="M70" i="4"/>
  <c r="M49" i="5"/>
  <c r="M66" i="3"/>
  <c r="L60" i="4"/>
  <c r="S158" i="14"/>
  <c r="C158" i="14"/>
  <c r="H158" i="11" s="1"/>
  <c r="E158" i="11" s="1"/>
  <c r="T89" i="3"/>
  <c r="R89" i="3" s="1"/>
  <c r="S55" i="5"/>
  <c r="M74" i="3"/>
  <c r="L67" i="4"/>
  <c r="M104" i="3"/>
  <c r="L91" i="4"/>
  <c r="N125" i="3"/>
  <c r="M111" i="4"/>
  <c r="M68" i="3"/>
  <c r="L62" i="4"/>
  <c r="T114" i="3"/>
  <c r="R114" i="3" s="1"/>
  <c r="S101" i="4"/>
  <c r="S117" i="14"/>
  <c r="C117" i="14"/>
  <c r="H117" i="11" s="1"/>
  <c r="E117" i="11" s="1"/>
  <c r="S98" i="3"/>
  <c r="R86" i="4"/>
  <c r="AB108" i="14"/>
  <c r="Z108" i="14" s="1"/>
  <c r="S108" i="14" s="1"/>
  <c r="O93" i="5"/>
  <c r="B117" i="14"/>
  <c r="F117" i="11" s="1"/>
  <c r="C117" i="11" s="1"/>
  <c r="B117" i="11" s="1"/>
  <c r="M74" i="4"/>
  <c r="R134" i="8"/>
  <c r="D112" i="14"/>
  <c r="L65" i="4"/>
  <c r="I143" i="6"/>
  <c r="Z165" i="6"/>
  <c r="AA165" i="6" s="1"/>
  <c r="AB165" i="6" s="1"/>
  <c r="W128" i="8"/>
  <c r="L63" i="5"/>
  <c r="L83" i="4"/>
  <c r="B95" i="11"/>
  <c r="R124" i="6"/>
  <c r="N137" i="8"/>
  <c r="R129" i="6"/>
  <c r="AB129" i="6" s="1"/>
  <c r="N128" i="3" s="1"/>
  <c r="AM84" i="8"/>
  <c r="M11" i="6"/>
  <c r="N11" i="6" s="1"/>
  <c r="M10" i="3" s="1"/>
  <c r="B106" i="11"/>
  <c r="AM35" i="8"/>
  <c r="M80" i="6"/>
  <c r="Z87" i="6"/>
  <c r="I17" i="6"/>
  <c r="N17" i="6" s="1"/>
  <c r="M16" i="3" s="1"/>
  <c r="S45" i="4"/>
  <c r="B158" i="14"/>
  <c r="F158" i="11" s="1"/>
  <c r="C158" i="11" s="1"/>
  <c r="Z115" i="6"/>
  <c r="AA115" i="6" s="1"/>
  <c r="AB115" i="6" s="1"/>
  <c r="M22" i="6"/>
  <c r="N22" i="6" s="1"/>
  <c r="Z173" i="6"/>
  <c r="I91" i="6"/>
  <c r="N91" i="6" s="1"/>
  <c r="O104" i="4"/>
  <c r="B75" i="11"/>
  <c r="AM59" i="8"/>
  <c r="I158" i="6"/>
  <c r="AM31" i="8"/>
  <c r="AN31" i="8" s="1"/>
  <c r="B23" i="11"/>
  <c r="L116" i="4"/>
  <c r="I78" i="6"/>
  <c r="AB22" i="14"/>
  <c r="Z22" i="14" s="1"/>
  <c r="M161" i="6"/>
  <c r="I10" i="6"/>
  <c r="R17" i="6"/>
  <c r="I167" i="6"/>
  <c r="AM82" i="8"/>
  <c r="Z29" i="6"/>
  <c r="O141" i="4"/>
  <c r="M134" i="6"/>
  <c r="AA94" i="6"/>
  <c r="M138" i="6"/>
  <c r="N138" i="6" s="1"/>
  <c r="M137" i="3" s="1"/>
  <c r="R69" i="6"/>
  <c r="R52" i="6"/>
  <c r="S49" i="5"/>
  <c r="AB134" i="14"/>
  <c r="Z134" i="14" s="1"/>
  <c r="S134" i="14" s="1"/>
  <c r="Q50" i="7"/>
  <c r="Z82" i="6"/>
  <c r="AA82" i="6" s="1"/>
  <c r="R146" i="6"/>
  <c r="Z49" i="6"/>
  <c r="D70" i="14"/>
  <c r="S51" i="4"/>
  <c r="Q51" i="4" s="1"/>
  <c r="AA142" i="6"/>
  <c r="Q88" i="7"/>
  <c r="R60" i="5"/>
  <c r="S124" i="4"/>
  <c r="Z65" i="6"/>
  <c r="R123" i="6"/>
  <c r="L97" i="3"/>
  <c r="M84" i="6"/>
  <c r="M13" i="6"/>
  <c r="B162" i="11"/>
  <c r="AB101" i="14"/>
  <c r="Z101" i="14" s="1"/>
  <c r="I24" i="6"/>
  <c r="B163" i="14"/>
  <c r="F163" i="11" s="1"/>
  <c r="C163" i="11" s="1"/>
  <c r="AM104" i="8"/>
  <c r="R50" i="6"/>
  <c r="Z13" i="6"/>
  <c r="AA13" i="6" s="1"/>
  <c r="AB13" i="6" s="1"/>
  <c r="O90" i="5"/>
  <c r="AM110" i="8"/>
  <c r="Q108" i="7"/>
  <c r="R49" i="4"/>
  <c r="AB152" i="14"/>
  <c r="Z152" i="14" s="1"/>
  <c r="S152" i="14" s="1"/>
  <c r="W136" i="8"/>
  <c r="AM53" i="8"/>
  <c r="AN53" i="8" s="1"/>
  <c r="M160" i="6"/>
  <c r="B109" i="14"/>
  <c r="F109" i="11" s="1"/>
  <c r="C109" i="11" s="1"/>
  <c r="AM85" i="8"/>
  <c r="AN85" i="8" s="1"/>
  <c r="B41" i="11"/>
  <c r="R25" i="5"/>
  <c r="R72" i="6"/>
  <c r="AB72" i="6" s="1"/>
  <c r="N71" i="3" s="1"/>
  <c r="L71" i="3" s="1"/>
  <c r="B140" i="14"/>
  <c r="F140" i="11" s="1"/>
  <c r="C140" i="11" s="1"/>
  <c r="B8" i="14"/>
  <c r="F8" i="11" s="1"/>
  <c r="C8" i="11" s="1"/>
  <c r="R143" i="6"/>
  <c r="AB26" i="14"/>
  <c r="Z26" i="14" s="1"/>
  <c r="S26" i="14" s="1"/>
  <c r="AB120" i="14"/>
  <c r="Z120" i="14" s="1"/>
  <c r="S120" i="14" s="1"/>
  <c r="Z45" i="6"/>
  <c r="AA45" i="6" s="1"/>
  <c r="AM10" i="8"/>
  <c r="AN165" i="8"/>
  <c r="B24" i="14"/>
  <c r="F24" i="11" s="1"/>
  <c r="C24" i="11" s="1"/>
  <c r="AB165" i="14"/>
  <c r="Z165" i="14" s="1"/>
  <c r="AN58" i="8"/>
  <c r="R33" i="6"/>
  <c r="Z70" i="6"/>
  <c r="W135" i="8"/>
  <c r="AN168" i="8"/>
  <c r="Z168" i="6"/>
  <c r="N47" i="6"/>
  <c r="R40" i="6"/>
  <c r="AB40" i="6" s="1"/>
  <c r="D88" i="14"/>
  <c r="AA50" i="6"/>
  <c r="AA28" i="6"/>
  <c r="AM68" i="8"/>
  <c r="R96" i="6"/>
  <c r="AM25" i="8"/>
  <c r="AN25" i="8" s="1"/>
  <c r="B17" i="11"/>
  <c r="AA65" i="6"/>
  <c r="Z132" i="6"/>
  <c r="D65" i="14"/>
  <c r="C109" i="14"/>
  <c r="H109" i="11" s="1"/>
  <c r="E109" i="11" s="1"/>
  <c r="K126" i="8"/>
  <c r="M89" i="4"/>
  <c r="L80" i="5"/>
  <c r="Z38" i="6"/>
  <c r="AA38" i="6" s="1"/>
  <c r="AB38" i="6" s="1"/>
  <c r="B11" i="11"/>
  <c r="Z119" i="6"/>
  <c r="M6" i="6"/>
  <c r="AM173" i="8"/>
  <c r="B76" i="11"/>
  <c r="AM80" i="8"/>
  <c r="B88" i="14"/>
  <c r="F88" i="11" s="1"/>
  <c r="C88" i="11" s="1"/>
  <c r="I89" i="6"/>
  <c r="AA51" i="6"/>
  <c r="D107" i="14"/>
  <c r="I132" i="6"/>
  <c r="R109" i="6"/>
  <c r="AB83" i="14"/>
  <c r="Z83" i="14" s="1"/>
  <c r="S83" i="14" s="1"/>
  <c r="Z152" i="6"/>
  <c r="AA152" i="6" s="1"/>
  <c r="AB152" i="6" s="1"/>
  <c r="M107" i="6"/>
  <c r="N107" i="6" s="1"/>
  <c r="O98" i="4"/>
  <c r="R118" i="6"/>
  <c r="AB118" i="6" s="1"/>
  <c r="R29" i="6"/>
  <c r="I163" i="6"/>
  <c r="I74" i="6"/>
  <c r="H127" i="8"/>
  <c r="N158" i="6"/>
  <c r="AM15" i="8"/>
  <c r="N24" i="6"/>
  <c r="M23" i="3" s="1"/>
  <c r="AM63" i="8"/>
  <c r="AM118" i="8"/>
  <c r="AN118" i="8" s="1"/>
  <c r="AM111" i="8"/>
  <c r="S47" i="4"/>
  <c r="N136" i="8"/>
  <c r="I104" i="6"/>
  <c r="N104" i="6" s="1"/>
  <c r="O93" i="4"/>
  <c r="R137" i="6"/>
  <c r="R49" i="6"/>
  <c r="M15" i="6"/>
  <c r="N15" i="6" s="1"/>
  <c r="L14" i="4" s="1"/>
  <c r="D30" i="14"/>
  <c r="AB5" i="14"/>
  <c r="Z5" i="14" s="1"/>
  <c r="I119" i="6"/>
  <c r="N119" i="6" s="1"/>
  <c r="I80" i="6"/>
  <c r="AM9" i="8"/>
  <c r="R169" i="6"/>
  <c r="R116" i="6"/>
  <c r="R75" i="6"/>
  <c r="Z61" i="6"/>
  <c r="AA61" i="6" s="1"/>
  <c r="M37" i="6"/>
  <c r="Z53" i="6"/>
  <c r="AB144" i="14"/>
  <c r="Z144" i="14" s="1"/>
  <c r="S144" i="14" s="1"/>
  <c r="M85" i="6"/>
  <c r="C43" i="14"/>
  <c r="H43" i="11" s="1"/>
  <c r="E43" i="11" s="1"/>
  <c r="Z110" i="6"/>
  <c r="AA110" i="6" s="1"/>
  <c r="R6" i="6"/>
  <c r="AB6" i="6" s="1"/>
  <c r="N5" i="3" s="1"/>
  <c r="Z107" i="6"/>
  <c r="R131" i="4"/>
  <c r="M159" i="6"/>
  <c r="R173" i="6"/>
  <c r="Z31" i="6"/>
  <c r="Z74" i="6"/>
  <c r="AA74" i="6" s="1"/>
  <c r="AB74" i="6" s="1"/>
  <c r="R56" i="4"/>
  <c r="AA70" i="6"/>
  <c r="AB70" i="6" s="1"/>
  <c r="M27" i="6"/>
  <c r="AA114" i="6"/>
  <c r="Z158" i="6"/>
  <c r="R157" i="6"/>
  <c r="AB157" i="6" s="1"/>
  <c r="N156" i="3" s="1"/>
  <c r="L156" i="3" s="1"/>
  <c r="Z150" i="6"/>
  <c r="AA150" i="6" s="1"/>
  <c r="AB150" i="6" s="1"/>
  <c r="M156" i="6"/>
  <c r="M137" i="6"/>
  <c r="I33" i="6"/>
  <c r="AA144" i="6"/>
  <c r="AB144" i="6" s="1"/>
  <c r="B154" i="11"/>
  <c r="I61" i="6"/>
  <c r="Z114" i="6"/>
  <c r="M118" i="6"/>
  <c r="N118" i="6" s="1"/>
  <c r="M117" i="3" s="1"/>
  <c r="C24" i="14"/>
  <c r="H24" i="11" s="1"/>
  <c r="E24" i="11" s="1"/>
  <c r="AA158" i="6"/>
  <c r="AB158" i="6" s="1"/>
  <c r="Q129" i="4"/>
  <c r="AA49" i="6"/>
  <c r="AB83" i="6"/>
  <c r="N82" i="3" s="1"/>
  <c r="I175" i="6"/>
  <c r="N175" i="6" s="1"/>
  <c r="R35" i="6"/>
  <c r="R110" i="4"/>
  <c r="O59" i="4"/>
  <c r="Z10" i="6"/>
  <c r="AA10" i="6" s="1"/>
  <c r="AB10" i="6" s="1"/>
  <c r="N74" i="6"/>
  <c r="M73" i="3" s="1"/>
  <c r="AA173" i="6"/>
  <c r="AB154" i="6"/>
  <c r="B13" i="11"/>
  <c r="AM143" i="8"/>
  <c r="AN143" i="8" s="1"/>
  <c r="T142" i="3" s="1"/>
  <c r="R142" i="3" s="1"/>
  <c r="R111" i="6"/>
  <c r="I66" i="6"/>
  <c r="N66" i="6" s="1"/>
  <c r="M65" i="3" s="1"/>
  <c r="I36" i="6"/>
  <c r="N36" i="6" s="1"/>
  <c r="D151" i="14"/>
  <c r="I20" i="6"/>
  <c r="N20" i="6" s="1"/>
  <c r="I168" i="6"/>
  <c r="B66" i="14"/>
  <c r="F66" i="11" s="1"/>
  <c r="C66" i="11" s="1"/>
  <c r="AN47" i="8"/>
  <c r="AM54" i="8"/>
  <c r="O13" i="5"/>
  <c r="M81" i="6"/>
  <c r="C161" i="14"/>
  <c r="H161" i="11" s="1"/>
  <c r="E161" i="11" s="1"/>
  <c r="AB111" i="14"/>
  <c r="Z111" i="14" s="1"/>
  <c r="S111" i="14" s="1"/>
  <c r="B63" i="11"/>
  <c r="AM51" i="8"/>
  <c r="Z56" i="6"/>
  <c r="AA56" i="6" s="1"/>
  <c r="AB56" i="6" s="1"/>
  <c r="AM175" i="8"/>
  <c r="Q80" i="5"/>
  <c r="Q49" i="5"/>
  <c r="K85" i="4"/>
  <c r="Q52" i="4"/>
  <c r="R125" i="7"/>
  <c r="Q124" i="3"/>
  <c r="P110" i="4"/>
  <c r="N22" i="3"/>
  <c r="M15" i="5"/>
  <c r="M21" i="4"/>
  <c r="B98" i="14"/>
  <c r="F98" i="11" s="1"/>
  <c r="C98" i="11" s="1"/>
  <c r="C98" i="14"/>
  <c r="H98" i="11" s="1"/>
  <c r="E98" i="11" s="1"/>
  <c r="S122" i="3"/>
  <c r="R71" i="5"/>
  <c r="S56" i="14"/>
  <c r="C56" i="14"/>
  <c r="H56" i="11" s="1"/>
  <c r="E56" i="11" s="1"/>
  <c r="T126" i="3"/>
  <c r="S112" i="4"/>
  <c r="S164" i="14"/>
  <c r="C164" i="14"/>
  <c r="H164" i="11" s="1"/>
  <c r="E164" i="11" s="1"/>
  <c r="S140" i="3"/>
  <c r="R140" i="3" s="1"/>
  <c r="R126" i="4"/>
  <c r="R75" i="5"/>
  <c r="S85" i="14"/>
  <c r="C85" i="14"/>
  <c r="H85" i="11" s="1"/>
  <c r="E85" i="11" s="1"/>
  <c r="T6" i="3"/>
  <c r="R6" i="3" s="1"/>
  <c r="S6" i="4"/>
  <c r="Q6" i="4" s="1"/>
  <c r="C30" i="14"/>
  <c r="H30" i="11" s="1"/>
  <c r="E30" i="11" s="1"/>
  <c r="B59" i="14"/>
  <c r="F59" i="11" s="1"/>
  <c r="C59" i="11" s="1"/>
  <c r="C59" i="14"/>
  <c r="H59" i="11" s="1"/>
  <c r="E59" i="11" s="1"/>
  <c r="S153" i="14"/>
  <c r="B153" i="14" s="1"/>
  <c r="F153" i="11" s="1"/>
  <c r="C153" i="11" s="1"/>
  <c r="C153" i="14"/>
  <c r="H153" i="11" s="1"/>
  <c r="E153" i="11" s="1"/>
  <c r="I76" i="11"/>
  <c r="J50" i="5" s="1"/>
  <c r="K78" i="3"/>
  <c r="S139" i="14"/>
  <c r="C139" i="14"/>
  <c r="H139" i="11" s="1"/>
  <c r="E139" i="11" s="1"/>
  <c r="S128" i="4"/>
  <c r="Q128" i="4" s="1"/>
  <c r="M35" i="3"/>
  <c r="L32" i="4"/>
  <c r="T168" i="3"/>
  <c r="S151" i="4"/>
  <c r="T149" i="3"/>
  <c r="R149" i="3" s="1"/>
  <c r="S135" i="4"/>
  <c r="Q135" i="4" s="1"/>
  <c r="S82" i="5"/>
  <c r="Q82" i="5" s="1"/>
  <c r="T20" i="3"/>
  <c r="R20" i="3" s="1"/>
  <c r="S19" i="4"/>
  <c r="S156" i="14"/>
  <c r="C156" i="14"/>
  <c r="H156" i="11" s="1"/>
  <c r="E156" i="11" s="1"/>
  <c r="S101" i="14"/>
  <c r="C101" i="14"/>
  <c r="H101" i="11" s="1"/>
  <c r="E101" i="11" s="1"/>
  <c r="S74" i="3"/>
  <c r="R74" i="3" s="1"/>
  <c r="R67" i="4"/>
  <c r="S154" i="3"/>
  <c r="R140" i="4"/>
  <c r="S168" i="3"/>
  <c r="R151" i="4"/>
  <c r="T97" i="3"/>
  <c r="R97" i="3" s="1"/>
  <c r="S85" i="4"/>
  <c r="T47" i="3"/>
  <c r="R47" i="3" s="1"/>
  <c r="S43" i="4"/>
  <c r="B50" i="14"/>
  <c r="F50" i="11" s="1"/>
  <c r="C50" i="11" s="1"/>
  <c r="C50" i="14"/>
  <c r="H50" i="11" s="1"/>
  <c r="E50" i="11" s="1"/>
  <c r="T21" i="3"/>
  <c r="S20" i="4"/>
  <c r="B143" i="14"/>
  <c r="F143" i="11" s="1"/>
  <c r="C143" i="11" s="1"/>
  <c r="C143" i="14"/>
  <c r="H143" i="11" s="1"/>
  <c r="E143" i="11" s="1"/>
  <c r="M86" i="3"/>
  <c r="L76" i="4"/>
  <c r="B61" i="14"/>
  <c r="F61" i="11" s="1"/>
  <c r="C61" i="11" s="1"/>
  <c r="C61" i="14"/>
  <c r="H61" i="11" s="1"/>
  <c r="E61" i="11" s="1"/>
  <c r="T86" i="3"/>
  <c r="R86" i="3" s="1"/>
  <c r="S76" i="4"/>
  <c r="Q76" i="4" s="1"/>
  <c r="B6" i="14"/>
  <c r="F6" i="11" s="1"/>
  <c r="C6" i="11" s="1"/>
  <c r="C6" i="14"/>
  <c r="H6" i="11" s="1"/>
  <c r="E6" i="11" s="1"/>
  <c r="T45" i="3"/>
  <c r="R45" i="3" s="1"/>
  <c r="S41" i="4"/>
  <c r="S30" i="5"/>
  <c r="Q30" i="5" s="1"/>
  <c r="M47" i="3"/>
  <c r="L43" i="4"/>
  <c r="T27" i="3"/>
  <c r="R27" i="3" s="1"/>
  <c r="S25" i="4"/>
  <c r="Q25" i="4" s="1"/>
  <c r="B57" i="14"/>
  <c r="F57" i="11" s="1"/>
  <c r="C57" i="11" s="1"/>
  <c r="C57" i="14"/>
  <c r="H57" i="11" s="1"/>
  <c r="E57" i="11" s="1"/>
  <c r="B91" i="14"/>
  <c r="F91" i="11" s="1"/>
  <c r="C91" i="11" s="1"/>
  <c r="B91" i="11" s="1"/>
  <c r="C91" i="14"/>
  <c r="H91" i="11" s="1"/>
  <c r="E91" i="11" s="1"/>
  <c r="S165" i="14"/>
  <c r="C165" i="14"/>
  <c r="H165" i="11" s="1"/>
  <c r="E165" i="11" s="1"/>
  <c r="T31" i="3"/>
  <c r="S29" i="4"/>
  <c r="T16" i="3"/>
  <c r="R16" i="3" s="1"/>
  <c r="S12" i="5"/>
  <c r="Q12" i="5" s="1"/>
  <c r="S16" i="4"/>
  <c r="Q16" i="4" s="1"/>
  <c r="M168" i="3"/>
  <c r="L151" i="4"/>
  <c r="T23" i="3"/>
  <c r="R23" i="3" s="1"/>
  <c r="S16" i="5"/>
  <c r="Q16" i="5" s="1"/>
  <c r="S22" i="4"/>
  <c r="Q22" i="4" s="1"/>
  <c r="S144" i="3"/>
  <c r="R144" i="3" s="1"/>
  <c r="R130" i="4"/>
  <c r="R78" i="5"/>
  <c r="T148" i="3"/>
  <c r="R148" i="3" s="1"/>
  <c r="S134" i="4"/>
  <c r="Q134" i="4" s="1"/>
  <c r="S81" i="5"/>
  <c r="Q81" i="5" s="1"/>
  <c r="T80" i="3"/>
  <c r="R80" i="3" s="1"/>
  <c r="S72" i="4"/>
  <c r="Q72" i="4" s="1"/>
  <c r="S22" i="14"/>
  <c r="C22" i="14"/>
  <c r="H22" i="11" s="1"/>
  <c r="E22" i="11" s="1"/>
  <c r="T35" i="3"/>
  <c r="S32" i="4"/>
  <c r="B42" i="14"/>
  <c r="F42" i="11" s="1"/>
  <c r="C42" i="11" s="1"/>
  <c r="C42" i="14"/>
  <c r="H42" i="11" s="1"/>
  <c r="E42" i="11" s="1"/>
  <c r="S4" i="14"/>
  <c r="C4" i="14"/>
  <c r="H4" i="11" s="1"/>
  <c r="E4" i="11" s="1"/>
  <c r="B116" i="14"/>
  <c r="F116" i="11" s="1"/>
  <c r="C116" i="11" s="1"/>
  <c r="C116" i="14"/>
  <c r="H116" i="11" s="1"/>
  <c r="E116" i="11" s="1"/>
  <c r="T98" i="3"/>
  <c r="R98" i="3" s="1"/>
  <c r="S57" i="5"/>
  <c r="S86" i="4"/>
  <c r="Q86" i="4" s="1"/>
  <c r="B142" i="14"/>
  <c r="F142" i="11" s="1"/>
  <c r="C142" i="11" s="1"/>
  <c r="B142" i="11" s="1"/>
  <c r="C142" i="14"/>
  <c r="H142" i="11" s="1"/>
  <c r="E142" i="11" s="1"/>
  <c r="B58" i="14"/>
  <c r="F58" i="11" s="1"/>
  <c r="C58" i="11" s="1"/>
  <c r="C58" i="14"/>
  <c r="H58" i="11" s="1"/>
  <c r="E58" i="11" s="1"/>
  <c r="N12" i="3"/>
  <c r="M12" i="4"/>
  <c r="N151" i="3"/>
  <c r="L151" i="3" s="1"/>
  <c r="M83" i="5"/>
  <c r="K83" i="5" s="1"/>
  <c r="M137" i="4"/>
  <c r="S84" i="14"/>
  <c r="C84" i="14"/>
  <c r="H84" i="11" s="1"/>
  <c r="E84" i="11" s="1"/>
  <c r="S68" i="3"/>
  <c r="R62" i="4"/>
  <c r="I130" i="11"/>
  <c r="J118" i="4" s="1"/>
  <c r="K132" i="3"/>
  <c r="M173" i="3"/>
  <c r="L156" i="4"/>
  <c r="S60" i="14"/>
  <c r="C60" i="14"/>
  <c r="H60" i="11" s="1"/>
  <c r="E60" i="11" s="1"/>
  <c r="C48" i="14"/>
  <c r="H48" i="11" s="1"/>
  <c r="E48" i="11" s="1"/>
  <c r="I106" i="11"/>
  <c r="J95" i="4" s="1"/>
  <c r="K108" i="3"/>
  <c r="B84" i="14"/>
  <c r="F84" i="11" s="1"/>
  <c r="C84" i="11" s="1"/>
  <c r="I15" i="11"/>
  <c r="K17" i="3"/>
  <c r="C120" i="14"/>
  <c r="H120" i="11" s="1"/>
  <c r="E120" i="11" s="1"/>
  <c r="B126" i="14"/>
  <c r="F126" i="11" s="1"/>
  <c r="C126" i="11" s="1"/>
  <c r="C126" i="14"/>
  <c r="H126" i="11" s="1"/>
  <c r="E126" i="11" s="1"/>
  <c r="S114" i="14"/>
  <c r="C114" i="14"/>
  <c r="H114" i="11" s="1"/>
  <c r="E114" i="11" s="1"/>
  <c r="M128" i="3"/>
  <c r="L114" i="4"/>
  <c r="B46" i="14"/>
  <c r="F46" i="11" s="1"/>
  <c r="C46" i="11" s="1"/>
  <c r="C46" i="14"/>
  <c r="H46" i="11" s="1"/>
  <c r="E46" i="11" s="1"/>
  <c r="I75" i="11"/>
  <c r="K77" i="3"/>
  <c r="N55" i="3"/>
  <c r="L55" i="3" s="1"/>
  <c r="M36" i="5"/>
  <c r="M51" i="4"/>
  <c r="M89" i="3"/>
  <c r="L55" i="5"/>
  <c r="T154" i="3"/>
  <c r="R154" i="3" s="1"/>
  <c r="S140" i="4"/>
  <c r="Q140" i="4" s="1"/>
  <c r="S172" i="3"/>
  <c r="R155" i="4"/>
  <c r="R93" i="5"/>
  <c r="S53" i="14"/>
  <c r="C53" i="14"/>
  <c r="H53" i="11" s="1"/>
  <c r="E53" i="11" s="1"/>
  <c r="S86" i="14"/>
  <c r="C86" i="14"/>
  <c r="H86" i="11" s="1"/>
  <c r="E86" i="11" s="1"/>
  <c r="B25" i="14"/>
  <c r="F25" i="11" s="1"/>
  <c r="C25" i="11" s="1"/>
  <c r="C25" i="14"/>
  <c r="H25" i="11" s="1"/>
  <c r="E25" i="11" s="1"/>
  <c r="S108" i="3"/>
  <c r="R95" i="4"/>
  <c r="T134" i="3"/>
  <c r="S120" i="4"/>
  <c r="N9" i="3"/>
  <c r="M9" i="4"/>
  <c r="M8" i="5"/>
  <c r="S78" i="14"/>
  <c r="B78" i="14" s="1"/>
  <c r="F78" i="11" s="1"/>
  <c r="C78" i="11" s="1"/>
  <c r="B78" i="11" s="1"/>
  <c r="C78" i="14"/>
  <c r="H78" i="11" s="1"/>
  <c r="E78" i="11" s="1"/>
  <c r="S21" i="14"/>
  <c r="C21" i="14"/>
  <c r="H21" i="11" s="1"/>
  <c r="E21" i="11" s="1"/>
  <c r="B26" i="14"/>
  <c r="F26" i="11" s="1"/>
  <c r="C26" i="11" s="1"/>
  <c r="C26" i="14"/>
  <c r="H26" i="11" s="1"/>
  <c r="E26" i="11" s="1"/>
  <c r="N87" i="3"/>
  <c r="M77" i="4"/>
  <c r="I29" i="11"/>
  <c r="J29" i="4" s="1"/>
  <c r="K31" i="3"/>
  <c r="T96" i="3"/>
  <c r="R96" i="3" s="1"/>
  <c r="S84" i="4"/>
  <c r="Q84" i="4" s="1"/>
  <c r="T135" i="3"/>
  <c r="S121" i="4"/>
  <c r="I17" i="11"/>
  <c r="J18" i="4" s="1"/>
  <c r="K19" i="3"/>
  <c r="M165" i="3"/>
  <c r="L149" i="4"/>
  <c r="M135" i="3"/>
  <c r="L121" i="4"/>
  <c r="R164" i="7"/>
  <c r="Q163" i="3"/>
  <c r="P147" i="4"/>
  <c r="T127" i="3"/>
  <c r="S113" i="4"/>
  <c r="B40" i="14"/>
  <c r="F40" i="11" s="1"/>
  <c r="C40" i="11" s="1"/>
  <c r="C40" i="14"/>
  <c r="H40" i="11" s="1"/>
  <c r="E40" i="11" s="1"/>
  <c r="M37" i="3"/>
  <c r="L34" i="4"/>
  <c r="L24" i="5"/>
  <c r="S77" i="14"/>
  <c r="C77" i="14"/>
  <c r="H77" i="11" s="1"/>
  <c r="E77" i="11" s="1"/>
  <c r="S30" i="3"/>
  <c r="R20" i="5"/>
  <c r="R28" i="4"/>
  <c r="C132" i="14"/>
  <c r="H132" i="11" s="1"/>
  <c r="E132" i="11" s="1"/>
  <c r="S5" i="14"/>
  <c r="B5" i="14" s="1"/>
  <c r="F5" i="11" s="1"/>
  <c r="C5" i="11" s="1"/>
  <c r="B5" i="11" s="1"/>
  <c r="C5" i="14"/>
  <c r="H5" i="11" s="1"/>
  <c r="E5" i="11" s="1"/>
  <c r="B89" i="14"/>
  <c r="F89" i="11" s="1"/>
  <c r="C89" i="11" s="1"/>
  <c r="C89" i="14"/>
  <c r="H89" i="11" s="1"/>
  <c r="E89" i="11" s="1"/>
  <c r="S46" i="3"/>
  <c r="R42" i="4"/>
  <c r="R31" i="5"/>
  <c r="I11" i="11"/>
  <c r="J13" i="4" s="1"/>
  <c r="K13" i="3"/>
  <c r="T128" i="3"/>
  <c r="S114" i="4"/>
  <c r="B51" i="14"/>
  <c r="F51" i="11" s="1"/>
  <c r="C51" i="11" s="1"/>
  <c r="C51" i="14"/>
  <c r="H51" i="11" s="1"/>
  <c r="E51" i="11" s="1"/>
  <c r="S35" i="3"/>
  <c r="R32" i="4"/>
  <c r="B108" i="14"/>
  <c r="F108" i="11" s="1"/>
  <c r="C108" i="11" s="1"/>
  <c r="C108" i="14"/>
  <c r="H108" i="11" s="1"/>
  <c r="E108" i="11" s="1"/>
  <c r="S19" i="3"/>
  <c r="R18" i="4"/>
  <c r="I162" i="11"/>
  <c r="J148" i="4" s="1"/>
  <c r="K164" i="3"/>
  <c r="T117" i="3"/>
  <c r="R117" i="3" s="1"/>
  <c r="S104" i="4"/>
  <c r="Q104" i="4" s="1"/>
  <c r="S66" i="5"/>
  <c r="Q66" i="5" s="1"/>
  <c r="I154" i="11"/>
  <c r="J141" i="4" s="1"/>
  <c r="K156" i="3"/>
  <c r="N78" i="3"/>
  <c r="M50" i="5"/>
  <c r="I41" i="11"/>
  <c r="K43" i="3"/>
  <c r="M118" i="3"/>
  <c r="L67" i="5"/>
  <c r="L105" i="4"/>
  <c r="B155" i="14"/>
  <c r="F155" i="11" s="1"/>
  <c r="C155" i="11" s="1"/>
  <c r="C155" i="14"/>
  <c r="H155" i="11" s="1"/>
  <c r="E155" i="11" s="1"/>
  <c r="T39" i="3"/>
  <c r="R39" i="3" s="1"/>
  <c r="S36" i="4"/>
  <c r="S31" i="3"/>
  <c r="R29" i="4"/>
  <c r="T84" i="3"/>
  <c r="R84" i="3" s="1"/>
  <c r="S75" i="4"/>
  <c r="N164" i="3"/>
  <c r="L164" i="3" s="1"/>
  <c r="M148" i="4"/>
  <c r="S172" i="14"/>
  <c r="C172" i="14"/>
  <c r="H172" i="11" s="1"/>
  <c r="E172" i="11" s="1"/>
  <c r="N19" i="3"/>
  <c r="M18" i="4"/>
  <c r="S110" i="14"/>
  <c r="B110" i="14" s="1"/>
  <c r="F110" i="11" s="1"/>
  <c r="C110" i="11" s="1"/>
  <c r="C110" i="14"/>
  <c r="H110" i="11" s="1"/>
  <c r="E110" i="11" s="1"/>
  <c r="S48" i="3"/>
  <c r="R44" i="4"/>
  <c r="S32" i="14"/>
  <c r="C32" i="14"/>
  <c r="H32" i="11" s="1"/>
  <c r="E32" i="11" s="1"/>
  <c r="T112" i="3"/>
  <c r="R112" i="3" s="1"/>
  <c r="S99" i="4"/>
  <c r="Q99" i="4" s="1"/>
  <c r="S63" i="5"/>
  <c r="Q63" i="5" s="1"/>
  <c r="S18" i="3"/>
  <c r="R14" i="5"/>
  <c r="T85" i="3"/>
  <c r="R85" i="3" s="1"/>
  <c r="S53" i="5"/>
  <c r="Q53" i="5" s="1"/>
  <c r="B79" i="14"/>
  <c r="F79" i="11" s="1"/>
  <c r="C79" i="11" s="1"/>
  <c r="B79" i="11" s="1"/>
  <c r="C79" i="14"/>
  <c r="H79" i="11" s="1"/>
  <c r="E79" i="11" s="1"/>
  <c r="T163" i="3"/>
  <c r="R163" i="3" s="1"/>
  <c r="S147" i="4"/>
  <c r="Q147" i="4" s="1"/>
  <c r="B82" i="14"/>
  <c r="F82" i="11" s="1"/>
  <c r="C82" i="11" s="1"/>
  <c r="B82" i="11" s="1"/>
  <c r="C82" i="14"/>
  <c r="H82" i="11" s="1"/>
  <c r="E82" i="11" s="1"/>
  <c r="M153" i="3"/>
  <c r="L139" i="4"/>
  <c r="N37" i="3"/>
  <c r="L37" i="3" s="1"/>
  <c r="M24" i="5"/>
  <c r="K24" i="5" s="1"/>
  <c r="M34" i="4"/>
  <c r="K34" i="4" s="1"/>
  <c r="M175" i="3"/>
  <c r="L158" i="4"/>
  <c r="L95" i="5"/>
  <c r="S49" i="3"/>
  <c r="R45" i="4"/>
  <c r="B134" i="14"/>
  <c r="F134" i="11" s="1"/>
  <c r="C134" i="11" s="1"/>
  <c r="C134" i="14"/>
  <c r="H134" i="11" s="1"/>
  <c r="E134" i="11" s="1"/>
  <c r="B152" i="14"/>
  <c r="F152" i="11" s="1"/>
  <c r="C152" i="11" s="1"/>
  <c r="C152" i="14"/>
  <c r="H152" i="11" s="1"/>
  <c r="E152" i="11" s="1"/>
  <c r="S21" i="3"/>
  <c r="R20" i="4"/>
  <c r="S60" i="3"/>
  <c r="R55" i="4"/>
  <c r="T107" i="3"/>
  <c r="R107" i="3" s="1"/>
  <c r="S62" i="5"/>
  <c r="Q62" i="5" s="1"/>
  <c r="S94" i="4"/>
  <c r="N143" i="3"/>
  <c r="M129" i="4"/>
  <c r="M77" i="5"/>
  <c r="B52" i="14"/>
  <c r="F52" i="11" s="1"/>
  <c r="C52" i="11" s="1"/>
  <c r="C52" i="14"/>
  <c r="H52" i="11" s="1"/>
  <c r="E52" i="11" s="1"/>
  <c r="T24" i="3"/>
  <c r="R24" i="3" s="1"/>
  <c r="S17" i="5"/>
  <c r="Q17" i="5" s="1"/>
  <c r="S166" i="3"/>
  <c r="R89" i="5"/>
  <c r="T30" i="3"/>
  <c r="R30" i="3" s="1"/>
  <c r="S28" i="4"/>
  <c r="S20" i="5"/>
  <c r="I23" i="11"/>
  <c r="J23" i="4" s="1"/>
  <c r="K25" i="3"/>
  <c r="B129" i="14"/>
  <c r="F129" i="11" s="1"/>
  <c r="C129" i="11" s="1"/>
  <c r="B129" i="11" s="1"/>
  <c r="C129" i="14"/>
  <c r="H129" i="11" s="1"/>
  <c r="E129" i="11" s="1"/>
  <c r="B67" i="14"/>
  <c r="F67" i="11" s="1"/>
  <c r="C67" i="11" s="1"/>
  <c r="B67" i="11" s="1"/>
  <c r="C67" i="14"/>
  <c r="H67" i="11" s="1"/>
  <c r="E67" i="11" s="1"/>
  <c r="I138" i="11"/>
  <c r="K140" i="3"/>
  <c r="B166" i="14"/>
  <c r="F166" i="11" s="1"/>
  <c r="C166" i="11" s="1"/>
  <c r="C166" i="14"/>
  <c r="H166" i="11" s="1"/>
  <c r="E166" i="11" s="1"/>
  <c r="B53" i="14"/>
  <c r="F53" i="11" s="1"/>
  <c r="C53" i="11" s="1"/>
  <c r="B53" i="11" s="1"/>
  <c r="I13" i="11"/>
  <c r="J15" i="4" s="1"/>
  <c r="K15" i="3"/>
  <c r="S170" i="14"/>
  <c r="B170" i="14" s="1"/>
  <c r="F170" i="11" s="1"/>
  <c r="C170" i="11" s="1"/>
  <c r="C170" i="14"/>
  <c r="H170" i="11" s="1"/>
  <c r="E170" i="11" s="1"/>
  <c r="N119" i="3"/>
  <c r="L119" i="3" s="1"/>
  <c r="M106" i="4"/>
  <c r="K106" i="4" s="1"/>
  <c r="M68" i="5"/>
  <c r="S15" i="3"/>
  <c r="R15" i="4"/>
  <c r="M19" i="3"/>
  <c r="L18" i="4"/>
  <c r="N139" i="3"/>
  <c r="M125" i="4"/>
  <c r="M74" i="5"/>
  <c r="I49" i="11"/>
  <c r="K51" i="3"/>
  <c r="B4" i="14"/>
  <c r="F4" i="11" s="1"/>
  <c r="C4" i="11" s="1"/>
  <c r="B4" i="11" s="1"/>
  <c r="I117" i="11"/>
  <c r="K119" i="3"/>
  <c r="AB65" i="6"/>
  <c r="Q156" i="3"/>
  <c r="R157" i="7"/>
  <c r="L9" i="5"/>
  <c r="B135" i="14"/>
  <c r="F135" i="11" s="1"/>
  <c r="C135" i="11" s="1"/>
  <c r="I140" i="6"/>
  <c r="R58" i="7"/>
  <c r="Q57" i="3"/>
  <c r="K54" i="7"/>
  <c r="N54" i="7"/>
  <c r="Q54" i="7" s="1"/>
  <c r="L36" i="5"/>
  <c r="B69" i="14"/>
  <c r="F69" i="11" s="1"/>
  <c r="C69" i="11" s="1"/>
  <c r="C69" i="14"/>
  <c r="H69" i="11" s="1"/>
  <c r="E69" i="11" s="1"/>
  <c r="AN41" i="8"/>
  <c r="AN170" i="8"/>
  <c r="AN175" i="8"/>
  <c r="AA107" i="6"/>
  <c r="I133" i="6"/>
  <c r="N133" i="6" s="1"/>
  <c r="M115" i="6"/>
  <c r="N115" i="6" s="1"/>
  <c r="M51" i="6"/>
  <c r="Z104" i="6"/>
  <c r="AB37" i="6"/>
  <c r="AB169" i="6"/>
  <c r="AA116" i="6"/>
  <c r="N176" i="7"/>
  <c r="Q176" i="7" s="1"/>
  <c r="K176" i="7"/>
  <c r="AB139" i="6"/>
  <c r="M38" i="5"/>
  <c r="Z161" i="6"/>
  <c r="AA161" i="6" s="1"/>
  <c r="C125" i="14"/>
  <c r="H125" i="11" s="1"/>
  <c r="E125" i="11" s="1"/>
  <c r="R147" i="6"/>
  <c r="L128" i="3"/>
  <c r="I137" i="6"/>
  <c r="B43" i="14"/>
  <c r="F43" i="11" s="1"/>
  <c r="C43" i="11" s="1"/>
  <c r="B43" i="11" s="1"/>
  <c r="AN19" i="8"/>
  <c r="B103" i="14"/>
  <c r="F103" i="11" s="1"/>
  <c r="C103" i="11" s="1"/>
  <c r="B16" i="14"/>
  <c r="F16" i="11" s="1"/>
  <c r="C16" i="11" s="1"/>
  <c r="AN76" i="8"/>
  <c r="N80" i="6"/>
  <c r="K166" i="7"/>
  <c r="N166" i="7"/>
  <c r="Q166" i="7" s="1"/>
  <c r="M29" i="6"/>
  <c r="N29" i="6" s="1"/>
  <c r="R162" i="6"/>
  <c r="AB162" i="6" s="1"/>
  <c r="I141" i="6"/>
  <c r="N141" i="6" s="1"/>
  <c r="I88" i="6"/>
  <c r="B118" i="14"/>
  <c r="F118" i="11" s="1"/>
  <c r="C118" i="11" s="1"/>
  <c r="B118" i="11" s="1"/>
  <c r="R98" i="7"/>
  <c r="Q97" i="3"/>
  <c r="N154" i="7"/>
  <c r="Q154" i="7" s="1"/>
  <c r="K154" i="7"/>
  <c r="S35" i="4"/>
  <c r="Q67" i="4"/>
  <c r="S72" i="5"/>
  <c r="Q72" i="5" s="1"/>
  <c r="S62" i="4"/>
  <c r="R14" i="4"/>
  <c r="AN54" i="8"/>
  <c r="R19" i="4"/>
  <c r="B111" i="14"/>
  <c r="F111" i="11" s="1"/>
  <c r="C111" i="11" s="1"/>
  <c r="B111" i="11" s="1"/>
  <c r="C111" i="14"/>
  <c r="H111" i="11" s="1"/>
  <c r="E111" i="11" s="1"/>
  <c r="R69" i="3"/>
  <c r="AB51" i="6"/>
  <c r="AB12" i="14"/>
  <c r="Z12" i="14" s="1"/>
  <c r="N161" i="7"/>
  <c r="Q161" i="7" s="1"/>
  <c r="K161" i="7"/>
  <c r="N130" i="8"/>
  <c r="R33" i="4"/>
  <c r="N151" i="7"/>
  <c r="Q151" i="7" s="1"/>
  <c r="K151" i="7"/>
  <c r="U48" i="4"/>
  <c r="R171" i="6"/>
  <c r="AB171" i="6" s="1"/>
  <c r="H132" i="8"/>
  <c r="R47" i="6"/>
  <c r="K135" i="8"/>
  <c r="H135" i="8"/>
  <c r="AN29" i="8"/>
  <c r="Z155" i="6"/>
  <c r="N64" i="7"/>
  <c r="Q64" i="7" s="1"/>
  <c r="K64" i="7"/>
  <c r="AN10" i="8"/>
  <c r="M92" i="6"/>
  <c r="R19" i="3"/>
  <c r="I64" i="11"/>
  <c r="J60" i="4" s="1"/>
  <c r="K66" i="3"/>
  <c r="S31" i="4"/>
  <c r="Q31" i="4" s="1"/>
  <c r="I135" i="6"/>
  <c r="N135" i="6" s="1"/>
  <c r="R99" i="6"/>
  <c r="AN82" i="8"/>
  <c r="R138" i="4"/>
  <c r="R172" i="6"/>
  <c r="AB157" i="14"/>
  <c r="Z157" i="14" s="1"/>
  <c r="S157" i="14" s="1"/>
  <c r="B157" i="14" s="1"/>
  <c r="F157" i="11" s="1"/>
  <c r="C157" i="11" s="1"/>
  <c r="AN114" i="8"/>
  <c r="R48" i="6"/>
  <c r="AB48" i="6" s="1"/>
  <c r="L81" i="5"/>
  <c r="AB93" i="6"/>
  <c r="S58" i="5"/>
  <c r="Q58" i="5" s="1"/>
  <c r="U32" i="5"/>
  <c r="K162" i="7"/>
  <c r="N162" i="7"/>
  <c r="Q162" i="7" s="1"/>
  <c r="R106" i="6"/>
  <c r="AN89" i="8"/>
  <c r="U129" i="4"/>
  <c r="W129" i="8"/>
  <c r="AN55" i="8"/>
  <c r="O10" i="5"/>
  <c r="O79" i="4"/>
  <c r="O6" i="5"/>
  <c r="O80" i="5"/>
  <c r="O56" i="5"/>
  <c r="N76" i="7"/>
  <c r="Q76" i="7" s="1"/>
  <c r="K76" i="7"/>
  <c r="AN151" i="8"/>
  <c r="B146" i="14"/>
  <c r="F146" i="11" s="1"/>
  <c r="C146" i="11" s="1"/>
  <c r="D120" i="14"/>
  <c r="B120" i="14" s="1"/>
  <c r="F120" i="11" s="1"/>
  <c r="C120" i="11" s="1"/>
  <c r="B120" i="11" s="1"/>
  <c r="Q99" i="7"/>
  <c r="M73" i="6"/>
  <c r="R151" i="6"/>
  <c r="Z96" i="6"/>
  <c r="AN35" i="8"/>
  <c r="AA15" i="6"/>
  <c r="R97" i="4"/>
  <c r="C47" i="14"/>
  <c r="H47" i="11" s="1"/>
  <c r="E47" i="11" s="1"/>
  <c r="R80" i="6"/>
  <c r="AN104" i="8"/>
  <c r="M33" i="6"/>
  <c r="N33" i="6" s="1"/>
  <c r="N168" i="6"/>
  <c r="AA8" i="6"/>
  <c r="Z105" i="6"/>
  <c r="R104" i="6"/>
  <c r="Q58" i="4"/>
  <c r="R174" i="6"/>
  <c r="D160" i="14"/>
  <c r="N21" i="7"/>
  <c r="Q21" i="7" s="1"/>
  <c r="K21" i="7"/>
  <c r="Z22" i="6"/>
  <c r="O10" i="4"/>
  <c r="B62" i="14"/>
  <c r="F62" i="11" s="1"/>
  <c r="C62" i="11" s="1"/>
  <c r="U12" i="5"/>
  <c r="U54" i="5"/>
  <c r="U21" i="4"/>
  <c r="U42" i="4"/>
  <c r="B136" i="11"/>
  <c r="B39" i="11"/>
  <c r="K129" i="7"/>
  <c r="N129" i="7"/>
  <c r="Q129" i="7" s="1"/>
  <c r="R124" i="7"/>
  <c r="Q123" i="3"/>
  <c r="R26" i="7"/>
  <c r="Q25" i="3"/>
  <c r="P23" i="4"/>
  <c r="B125" i="11"/>
  <c r="R88" i="7"/>
  <c r="Q87" i="3"/>
  <c r="S106" i="4"/>
  <c r="Q106" i="4" s="1"/>
  <c r="O105" i="7"/>
  <c r="Q105" i="7" s="1"/>
  <c r="K105" i="7"/>
  <c r="P109" i="4"/>
  <c r="N137" i="6"/>
  <c r="Q78" i="5"/>
  <c r="AN147" i="8"/>
  <c r="R43" i="4"/>
  <c r="O38" i="5"/>
  <c r="N168" i="7"/>
  <c r="Q168" i="7" s="1"/>
  <c r="K168" i="7"/>
  <c r="R18" i="7"/>
  <c r="Q17" i="3"/>
  <c r="K175" i="7"/>
  <c r="N175" i="7"/>
  <c r="Q175" i="7" s="1"/>
  <c r="AN171" i="8"/>
  <c r="R20" i="7"/>
  <c r="Q19" i="3"/>
  <c r="Q47" i="4"/>
  <c r="N76" i="6"/>
  <c r="N68" i="6"/>
  <c r="I63" i="11"/>
  <c r="J59" i="4" s="1"/>
  <c r="K65" i="3"/>
  <c r="Q75" i="5"/>
  <c r="AN167" i="8"/>
  <c r="R108" i="7"/>
  <c r="Q107" i="3"/>
  <c r="AA80" i="6"/>
  <c r="B131" i="14"/>
  <c r="F131" i="11" s="1"/>
  <c r="C131" i="11" s="1"/>
  <c r="AN72" i="8"/>
  <c r="C119" i="14"/>
  <c r="H119" i="11" s="1"/>
  <c r="E119" i="11" s="1"/>
  <c r="U76" i="5"/>
  <c r="D33" i="14"/>
  <c r="O119" i="4"/>
  <c r="AN117" i="8"/>
  <c r="U107" i="4"/>
  <c r="U64" i="5"/>
  <c r="U83" i="5"/>
  <c r="U135" i="4"/>
  <c r="U143" i="4"/>
  <c r="C27" i="14"/>
  <c r="H27" i="11" s="1"/>
  <c r="E27" i="11" s="1"/>
  <c r="B27" i="11" s="1"/>
  <c r="B36" i="14"/>
  <c r="F36" i="11" s="1"/>
  <c r="C36" i="11" s="1"/>
  <c r="B24" i="11"/>
  <c r="R156" i="7"/>
  <c r="Q155" i="3"/>
  <c r="B65" i="14"/>
  <c r="F65" i="11" s="1"/>
  <c r="C65" i="11" s="1"/>
  <c r="R148" i="7"/>
  <c r="Q147" i="3"/>
  <c r="AN51" i="8"/>
  <c r="K13" i="7"/>
  <c r="N13" i="7"/>
  <c r="Q13" i="7" s="1"/>
  <c r="Q45" i="4"/>
  <c r="K146" i="7"/>
  <c r="N146" i="7"/>
  <c r="Q146" i="7" s="1"/>
  <c r="N137" i="7"/>
  <c r="Q137" i="7" s="1"/>
  <c r="K137" i="7"/>
  <c r="K134" i="8"/>
  <c r="AA95" i="6"/>
  <c r="O38" i="7"/>
  <c r="K38" i="7"/>
  <c r="R109" i="7"/>
  <c r="Q108" i="3"/>
  <c r="Z92" i="6"/>
  <c r="AA92" i="6" s="1"/>
  <c r="R86" i="7"/>
  <c r="Q85" i="3"/>
  <c r="I156" i="6"/>
  <c r="I16" i="6"/>
  <c r="N16" i="6" s="1"/>
  <c r="I8" i="6"/>
  <c r="R148" i="6"/>
  <c r="AB148" i="6" s="1"/>
  <c r="B21" i="14"/>
  <c r="F21" i="11" s="1"/>
  <c r="C21" i="11" s="1"/>
  <c r="B21" i="11" s="1"/>
  <c r="R103" i="6"/>
  <c r="R10" i="7"/>
  <c r="Q9" i="3"/>
  <c r="R7" i="7"/>
  <c r="Q6" i="3"/>
  <c r="B85" i="14"/>
  <c r="F85" i="11" s="1"/>
  <c r="C85" i="11" s="1"/>
  <c r="B85" i="11" s="1"/>
  <c r="B83" i="14"/>
  <c r="F83" i="11" s="1"/>
  <c r="C83" i="11" s="1"/>
  <c r="C83" i="14"/>
  <c r="H83" i="11" s="1"/>
  <c r="E83" i="11" s="1"/>
  <c r="AB116" i="6"/>
  <c r="B124" i="14"/>
  <c r="F124" i="11" s="1"/>
  <c r="C124" i="11" s="1"/>
  <c r="R52" i="7"/>
  <c r="Q51" i="3"/>
  <c r="M53" i="4"/>
  <c r="W126" i="8"/>
  <c r="M5" i="5"/>
  <c r="L47" i="5"/>
  <c r="L148" i="4"/>
  <c r="R24" i="6"/>
  <c r="AB24" i="6" s="1"/>
  <c r="N37" i="6"/>
  <c r="B20" i="14"/>
  <c r="F20" i="11" s="1"/>
  <c r="C20" i="11" s="1"/>
  <c r="R92" i="6"/>
  <c r="AA124" i="6"/>
  <c r="N59" i="7"/>
  <c r="Q59" i="7" s="1"/>
  <c r="K59" i="7"/>
  <c r="Q18" i="4"/>
  <c r="Z85" i="6"/>
  <c r="AA85" i="6" s="1"/>
  <c r="M140" i="6"/>
  <c r="N140" i="6" s="1"/>
  <c r="N102" i="7"/>
  <c r="Q102" i="7" s="1"/>
  <c r="K102" i="7"/>
  <c r="I87" i="11"/>
  <c r="J55" i="5" s="1"/>
  <c r="K89" i="3"/>
  <c r="AN176" i="8"/>
  <c r="B30" i="14"/>
  <c r="F30" i="11" s="1"/>
  <c r="C30" i="11" s="1"/>
  <c r="B30" i="11" s="1"/>
  <c r="R110" i="6"/>
  <c r="P17" i="4"/>
  <c r="N150" i="7"/>
  <c r="Q150" i="7" s="1"/>
  <c r="K150" i="7"/>
  <c r="I14" i="6"/>
  <c r="Z175" i="6"/>
  <c r="N28" i="7"/>
  <c r="Q28" i="7" s="1"/>
  <c r="K28" i="7"/>
  <c r="N122" i="7"/>
  <c r="Q122" i="7" s="1"/>
  <c r="K122" i="7"/>
  <c r="M106" i="6"/>
  <c r="N106" i="6" s="1"/>
  <c r="N41" i="7"/>
  <c r="Q41" i="7" s="1"/>
  <c r="K41" i="7"/>
  <c r="M141" i="4"/>
  <c r="K141" i="4" s="1"/>
  <c r="D18" i="14"/>
  <c r="I151" i="6"/>
  <c r="R108" i="3"/>
  <c r="L46" i="5"/>
  <c r="C35" i="14"/>
  <c r="H35" i="11" s="1"/>
  <c r="E35" i="11" s="1"/>
  <c r="B35" i="11" s="1"/>
  <c r="R75" i="4"/>
  <c r="S59" i="5"/>
  <c r="Q59" i="5" s="1"/>
  <c r="R79" i="4"/>
  <c r="Q101" i="4"/>
  <c r="I128" i="6"/>
  <c r="N97" i="7"/>
  <c r="Q97" i="7" s="1"/>
  <c r="K97" i="7"/>
  <c r="Z30" i="6"/>
  <c r="AA30" i="6" s="1"/>
  <c r="AB30" i="6" s="1"/>
  <c r="I173" i="6"/>
  <c r="AB149" i="14"/>
  <c r="Z149" i="14" s="1"/>
  <c r="S149" i="14" s="1"/>
  <c r="Z41" i="6"/>
  <c r="M39" i="3"/>
  <c r="L36" i="4"/>
  <c r="R12" i="7"/>
  <c r="Q11" i="3"/>
  <c r="P11" i="4"/>
  <c r="M9" i="6"/>
  <c r="L59" i="4"/>
  <c r="I126" i="6"/>
  <c r="N126" i="6" s="1"/>
  <c r="K132" i="8"/>
  <c r="Q113" i="7"/>
  <c r="M82" i="3"/>
  <c r="L82" i="3" s="1"/>
  <c r="L52" i="5"/>
  <c r="O155" i="4"/>
  <c r="Z138" i="6"/>
  <c r="R34" i="6"/>
  <c r="AB34" i="6" s="1"/>
  <c r="AA175" i="6"/>
  <c r="AB175" i="6" s="1"/>
  <c r="AA135" i="6"/>
  <c r="AB135" i="6" s="1"/>
  <c r="M171" i="6"/>
  <c r="N128" i="7"/>
  <c r="Q128" i="7" s="1"/>
  <c r="K128" i="7"/>
  <c r="K55" i="7"/>
  <c r="N55" i="7"/>
  <c r="Q55" i="7" s="1"/>
  <c r="M37" i="5"/>
  <c r="K37" i="5" s="1"/>
  <c r="L30" i="5"/>
  <c r="AA7" i="6"/>
  <c r="L95" i="4"/>
  <c r="R21" i="6"/>
  <c r="Q93" i="7"/>
  <c r="Z54" i="6"/>
  <c r="AN163" i="8"/>
  <c r="AA106" i="6"/>
  <c r="N22" i="7"/>
  <c r="Q22" i="7" s="1"/>
  <c r="K22" i="7"/>
  <c r="AB164" i="6"/>
  <c r="K23" i="7"/>
  <c r="N23" i="7"/>
  <c r="Q23" i="7" s="1"/>
  <c r="Q55" i="5"/>
  <c r="AN130" i="8"/>
  <c r="Q73" i="7"/>
  <c r="O66" i="4"/>
  <c r="Z35" i="6"/>
  <c r="AA35" i="6" s="1"/>
  <c r="AB35" i="6" s="1"/>
  <c r="B121" i="11"/>
  <c r="Z60" i="6"/>
  <c r="B172" i="14"/>
  <c r="F172" i="11" s="1"/>
  <c r="C172" i="11" s="1"/>
  <c r="B172" i="11" s="1"/>
  <c r="I150" i="6"/>
  <c r="B119" i="14"/>
  <c r="F119" i="11" s="1"/>
  <c r="C119" i="11" s="1"/>
  <c r="B119" i="11" s="1"/>
  <c r="I70" i="6"/>
  <c r="B56" i="14"/>
  <c r="F56" i="11" s="1"/>
  <c r="C56" i="11" s="1"/>
  <c r="B56" i="11" s="1"/>
  <c r="Q78" i="7"/>
  <c r="R15" i="6"/>
  <c r="AB15" i="6" s="1"/>
  <c r="AN159" i="8"/>
  <c r="AN60" i="8"/>
  <c r="Q47" i="3"/>
  <c r="R48" i="7"/>
  <c r="R81" i="4"/>
  <c r="AA32" i="6"/>
  <c r="R141" i="7"/>
  <c r="Q140" i="3"/>
  <c r="N57" i="7"/>
  <c r="Q57" i="7" s="1"/>
  <c r="K57" i="7"/>
  <c r="L82" i="4"/>
  <c r="I73" i="6"/>
  <c r="M70" i="6"/>
  <c r="N70" i="6" s="1"/>
  <c r="L41" i="4"/>
  <c r="S81" i="4"/>
  <c r="N143" i="6"/>
  <c r="S107" i="4"/>
  <c r="Q107" i="4" s="1"/>
  <c r="U123" i="4"/>
  <c r="U64" i="4"/>
  <c r="R59" i="4"/>
  <c r="N120" i="3"/>
  <c r="M107" i="4"/>
  <c r="B47" i="11"/>
  <c r="R134" i="7"/>
  <c r="Q133" i="3"/>
  <c r="I19" i="6"/>
  <c r="N160" i="7"/>
  <c r="Q160" i="7" s="1"/>
  <c r="K160" i="7"/>
  <c r="B99" i="14"/>
  <c r="F99" i="11" s="1"/>
  <c r="C99" i="11" s="1"/>
  <c r="C99" i="14"/>
  <c r="H99" i="11" s="1"/>
  <c r="E99" i="11" s="1"/>
  <c r="AB161" i="6"/>
  <c r="B127" i="14"/>
  <c r="F127" i="11" s="1"/>
  <c r="C127" i="11" s="1"/>
  <c r="U103" i="4"/>
  <c r="R127" i="6"/>
  <c r="Z117" i="6"/>
  <c r="AA117" i="6" s="1"/>
  <c r="AB117" i="6" s="1"/>
  <c r="I164" i="6"/>
  <c r="N164" i="6" s="1"/>
  <c r="N128" i="8"/>
  <c r="H126" i="8"/>
  <c r="N88" i="6"/>
  <c r="B74" i="14"/>
  <c r="F74" i="11" s="1"/>
  <c r="C74" i="11" s="1"/>
  <c r="B171" i="14"/>
  <c r="F171" i="11" s="1"/>
  <c r="C171" i="11" s="1"/>
  <c r="Z91" i="6"/>
  <c r="AA91" i="6" s="1"/>
  <c r="AB91" i="6" s="1"/>
  <c r="M94" i="4"/>
  <c r="K94" i="4" s="1"/>
  <c r="L104" i="4"/>
  <c r="L16" i="4"/>
  <c r="L112" i="4"/>
  <c r="M5" i="4"/>
  <c r="AA52" i="6"/>
  <c r="Z44" i="6"/>
  <c r="AA44" i="6" s="1"/>
  <c r="I85" i="6"/>
  <c r="N85" i="6" s="1"/>
  <c r="N142" i="7"/>
  <c r="Q142" i="7" s="1"/>
  <c r="K142" i="7"/>
  <c r="I31" i="11"/>
  <c r="K33" i="3"/>
  <c r="I44" i="6"/>
  <c r="N44" i="6" s="1"/>
  <c r="AN37" i="8"/>
  <c r="I6" i="6"/>
  <c r="Z151" i="6"/>
  <c r="AA151" i="6" s="1"/>
  <c r="O53" i="4"/>
  <c r="N159" i="7"/>
  <c r="Q159" i="7" s="1"/>
  <c r="K159" i="7"/>
  <c r="C65" i="14"/>
  <c r="H65" i="11" s="1"/>
  <c r="E65" i="11" s="1"/>
  <c r="AA146" i="6"/>
  <c r="AB146" i="6" s="1"/>
  <c r="P84" i="5"/>
  <c r="Z143" i="6"/>
  <c r="AA143" i="6" s="1"/>
  <c r="AB143" i="6" s="1"/>
  <c r="AA67" i="6"/>
  <c r="O47" i="4"/>
  <c r="AN80" i="8"/>
  <c r="X175" i="15"/>
  <c r="X176" i="15"/>
  <c r="G3" i="11"/>
  <c r="D3" i="11" s="1"/>
  <c r="C104" i="14"/>
  <c r="H104" i="11" s="1"/>
  <c r="E104" i="11" s="1"/>
  <c r="AN92" i="8"/>
  <c r="N24" i="7"/>
  <c r="Q24" i="7" s="1"/>
  <c r="K24" i="7"/>
  <c r="R35" i="4"/>
  <c r="S26" i="5"/>
  <c r="Q26" i="5" s="1"/>
  <c r="S56" i="5"/>
  <c r="Q56" i="5" s="1"/>
  <c r="S24" i="4"/>
  <c r="Q24" i="4" s="1"/>
  <c r="Q79" i="4"/>
  <c r="S37" i="4"/>
  <c r="Q37" i="4" s="1"/>
  <c r="S69" i="5"/>
  <c r="Q69" i="5" s="1"/>
  <c r="R43" i="5"/>
  <c r="R156" i="4"/>
  <c r="R94" i="4"/>
  <c r="AN132" i="8"/>
  <c r="P18" i="4"/>
  <c r="I122" i="6"/>
  <c r="N122" i="6" s="1"/>
  <c r="C62" i="14"/>
  <c r="H62" i="11" s="1"/>
  <c r="E62" i="11" s="1"/>
  <c r="AB19" i="14"/>
  <c r="Z19" i="14" s="1"/>
  <c r="R176" i="6"/>
  <c r="Z127" i="6"/>
  <c r="M112" i="6"/>
  <c r="N112" i="6" s="1"/>
  <c r="AB27" i="6"/>
  <c r="U39" i="5"/>
  <c r="K130" i="8"/>
  <c r="AB114" i="6"/>
  <c r="D22" i="14"/>
  <c r="Z137" i="6"/>
  <c r="S131" i="4"/>
  <c r="Q131" i="4" s="1"/>
  <c r="D156" i="14"/>
  <c r="B156" i="14" s="1"/>
  <c r="F156" i="11" s="1"/>
  <c r="C156" i="11" s="1"/>
  <c r="B156" i="11" s="1"/>
  <c r="B86" i="14"/>
  <c r="F86" i="11" s="1"/>
  <c r="C86" i="11" s="1"/>
  <c r="B86" i="11" s="1"/>
  <c r="N49" i="7"/>
  <c r="Q49" i="7" s="1"/>
  <c r="K49" i="7"/>
  <c r="Z176" i="6"/>
  <c r="R44" i="6"/>
  <c r="AN49" i="8"/>
  <c r="AB81" i="6"/>
  <c r="B28" i="14"/>
  <c r="F28" i="11" s="1"/>
  <c r="C28" i="11" s="1"/>
  <c r="O23" i="4"/>
  <c r="S87" i="4"/>
  <c r="Q87" i="4" s="1"/>
  <c r="R7" i="6"/>
  <c r="AB7" i="6" s="1"/>
  <c r="I111" i="6"/>
  <c r="Z55" i="6"/>
  <c r="AA21" i="6"/>
  <c r="B14" i="14"/>
  <c r="F14" i="11" s="1"/>
  <c r="C14" i="11" s="1"/>
  <c r="Z166" i="6"/>
  <c r="AB112" i="6"/>
  <c r="AB71" i="14"/>
  <c r="Z71" i="14" s="1"/>
  <c r="S71" i="14" s="1"/>
  <c r="B71" i="14" s="1"/>
  <c r="F71" i="11" s="1"/>
  <c r="C71" i="11" s="1"/>
  <c r="R13" i="4"/>
  <c r="Q173" i="7"/>
  <c r="H129" i="8"/>
  <c r="I55" i="6"/>
  <c r="R28" i="6"/>
  <c r="AB28" i="6" s="1"/>
  <c r="Z68" i="6"/>
  <c r="O152" i="4"/>
  <c r="P38" i="5"/>
  <c r="P92" i="5"/>
  <c r="O45" i="4"/>
  <c r="AN154" i="8"/>
  <c r="R101" i="6"/>
  <c r="M43" i="6"/>
  <c r="R87" i="6"/>
  <c r="R42" i="6"/>
  <c r="N6" i="8"/>
  <c r="N45" i="7"/>
  <c r="Q45" i="7" s="1"/>
  <c r="K45" i="7"/>
  <c r="R50" i="4"/>
  <c r="N115" i="7"/>
  <c r="Q115" i="7" s="1"/>
  <c r="K115" i="7"/>
  <c r="N173" i="6"/>
  <c r="AA96" i="6"/>
  <c r="AB96" i="6" s="1"/>
  <c r="C14" i="14"/>
  <c r="H14" i="11" s="1"/>
  <c r="E14" i="11" s="1"/>
  <c r="AN158" i="8"/>
  <c r="AB148" i="14"/>
  <c r="Z148" i="14" s="1"/>
  <c r="M123" i="6"/>
  <c r="N123" i="6" s="1"/>
  <c r="AN77" i="8"/>
  <c r="R36" i="6"/>
  <c r="R109" i="4"/>
  <c r="Q109" i="4" s="1"/>
  <c r="O154" i="4"/>
  <c r="AA22" i="6"/>
  <c r="AB22" i="6" s="1"/>
  <c r="R166" i="6"/>
  <c r="N72" i="7"/>
  <c r="Q72" i="7" s="1"/>
  <c r="K72" i="7"/>
  <c r="Z101" i="6"/>
  <c r="AA101" i="6" s="1"/>
  <c r="Z160" i="6"/>
  <c r="I125" i="6"/>
  <c r="AA54" i="6"/>
  <c r="U20" i="5"/>
  <c r="AA138" i="6"/>
  <c r="R32" i="6"/>
  <c r="AB32" i="6" s="1"/>
  <c r="Q118" i="7"/>
  <c r="B97" i="11"/>
  <c r="C94" i="14"/>
  <c r="H94" i="11" s="1"/>
  <c r="E94" i="11" s="1"/>
  <c r="B94" i="11" s="1"/>
  <c r="S141" i="4"/>
  <c r="Q141" i="4" s="1"/>
  <c r="M155" i="6"/>
  <c r="N155" i="6" s="1"/>
  <c r="I130" i="6"/>
  <c r="N61" i="7"/>
  <c r="Q61" i="7" s="1"/>
  <c r="K61" i="7"/>
  <c r="R15" i="3"/>
  <c r="C54" i="14"/>
  <c r="H54" i="11" s="1"/>
  <c r="E54" i="11" s="1"/>
  <c r="M66" i="5"/>
  <c r="S46" i="5"/>
  <c r="Q46" i="5" s="1"/>
  <c r="Q79" i="7"/>
  <c r="U21" i="5"/>
  <c r="U35" i="5"/>
  <c r="U27" i="4"/>
  <c r="U69" i="4"/>
  <c r="U89" i="4"/>
  <c r="U99" i="4"/>
  <c r="C163" i="14"/>
  <c r="H163" i="11" s="1"/>
  <c r="E163" i="11" s="1"/>
  <c r="B163" i="11" s="1"/>
  <c r="B173" i="14"/>
  <c r="F173" i="11" s="1"/>
  <c r="C173" i="11" s="1"/>
  <c r="B173" i="11" s="1"/>
  <c r="Q130" i="4"/>
  <c r="P77" i="4"/>
  <c r="AA137" i="6"/>
  <c r="AA103" i="6"/>
  <c r="Q69" i="7"/>
  <c r="Z159" i="6"/>
  <c r="AA159" i="6" s="1"/>
  <c r="AB159" i="6" s="1"/>
  <c r="C36" i="14"/>
  <c r="H36" i="11" s="1"/>
  <c r="E36" i="11" s="1"/>
  <c r="M65" i="4"/>
  <c r="K65" i="4" s="1"/>
  <c r="N145" i="7"/>
  <c r="Q145" i="7" s="1"/>
  <c r="K145" i="7"/>
  <c r="B114" i="14"/>
  <c r="F114" i="11" s="1"/>
  <c r="C114" i="11" s="1"/>
  <c r="B114" i="11" s="1"/>
  <c r="AA136" i="6"/>
  <c r="N6" i="6"/>
  <c r="C140" i="14"/>
  <c r="H140" i="11" s="1"/>
  <c r="E140" i="11" s="1"/>
  <c r="R42" i="7"/>
  <c r="Q41" i="3"/>
  <c r="K106" i="7"/>
  <c r="N106" i="7"/>
  <c r="Q106" i="7" s="1"/>
  <c r="R67" i="6"/>
  <c r="AB67" i="6" s="1"/>
  <c r="M172" i="6"/>
  <c r="N172" i="6" s="1"/>
  <c r="AN152" i="8"/>
  <c r="R124" i="3"/>
  <c r="I101" i="6"/>
  <c r="N101" i="6" s="1"/>
  <c r="I43" i="6"/>
  <c r="P6" i="4"/>
  <c r="B100" i="14"/>
  <c r="F100" i="11" s="1"/>
  <c r="C100" i="11" s="1"/>
  <c r="O33" i="5"/>
  <c r="Z63" i="6"/>
  <c r="AA63" i="6" s="1"/>
  <c r="Q15" i="4"/>
  <c r="S12" i="4"/>
  <c r="Q124" i="4"/>
  <c r="S34" i="4"/>
  <c r="Q34" i="4" s="1"/>
  <c r="R83" i="7"/>
  <c r="Q82" i="3"/>
  <c r="AA155" i="6"/>
  <c r="I72" i="11"/>
  <c r="J67" i="4" s="1"/>
  <c r="K74" i="3"/>
  <c r="N68" i="7"/>
  <c r="Q68" i="7" s="1"/>
  <c r="K68" i="7"/>
  <c r="AA176" i="6"/>
  <c r="K153" i="7"/>
  <c r="N153" i="7"/>
  <c r="Q153" i="7" s="1"/>
  <c r="N27" i="6"/>
  <c r="R34" i="7"/>
  <c r="Q33" i="3"/>
  <c r="Q138" i="4"/>
  <c r="H130" i="8"/>
  <c r="O130" i="8" s="1"/>
  <c r="AA68" i="6"/>
  <c r="AB141" i="6"/>
  <c r="B158" i="11"/>
  <c r="R132" i="8"/>
  <c r="R77" i="7"/>
  <c r="Q76" i="3"/>
  <c r="K135" i="7"/>
  <c r="N135" i="7"/>
  <c r="Q135" i="7" s="1"/>
  <c r="R135" i="8"/>
  <c r="C124" i="14"/>
  <c r="H124" i="11" s="1"/>
  <c r="E124" i="11" s="1"/>
  <c r="AN112" i="8"/>
  <c r="I171" i="6"/>
  <c r="N156" i="6"/>
  <c r="R127" i="4"/>
  <c r="Q127" i="4" s="1"/>
  <c r="Z111" i="6"/>
  <c r="AA111" i="6" s="1"/>
  <c r="AB111" i="6" s="1"/>
  <c r="I51" i="6"/>
  <c r="Q170" i="7"/>
  <c r="N60" i="7"/>
  <c r="Q60" i="7" s="1"/>
  <c r="K60" i="7"/>
  <c r="N89" i="3"/>
  <c r="L89" i="3" s="1"/>
  <c r="M55" i="5"/>
  <c r="K55" i="5" s="1"/>
  <c r="AA97" i="6"/>
  <c r="N129" i="8"/>
  <c r="M45" i="6"/>
  <c r="O48" i="5"/>
  <c r="O62" i="4"/>
  <c r="P94" i="4"/>
  <c r="AA87" i="6"/>
  <c r="AA42" i="6"/>
  <c r="R6" i="8"/>
  <c r="I159" i="6"/>
  <c r="N159" i="6" s="1"/>
  <c r="B139" i="14"/>
  <c r="F139" i="11" s="1"/>
  <c r="C139" i="11" s="1"/>
  <c r="B139" i="11" s="1"/>
  <c r="R30" i="7"/>
  <c r="Q29" i="3"/>
  <c r="C10" i="14"/>
  <c r="H10" i="11" s="1"/>
  <c r="E10" i="11" s="1"/>
  <c r="B10" i="11" s="1"/>
  <c r="L68" i="5"/>
  <c r="N92" i="7"/>
  <c r="Q92" i="7" s="1"/>
  <c r="K92" i="7"/>
  <c r="I79" i="6"/>
  <c r="N79" i="6" s="1"/>
  <c r="AA105" i="6"/>
  <c r="N101" i="7"/>
  <c r="Q101" i="7" s="1"/>
  <c r="K101" i="7"/>
  <c r="AN63" i="8"/>
  <c r="O6" i="4"/>
  <c r="Z99" i="6"/>
  <c r="AA99" i="6" s="1"/>
  <c r="R9" i="6"/>
  <c r="AA166" i="6"/>
  <c r="AN134" i="8"/>
  <c r="AA76" i="6"/>
  <c r="Z46" i="6"/>
  <c r="AA46" i="6" s="1"/>
  <c r="AB46" i="6" s="1"/>
  <c r="R54" i="6"/>
  <c r="AB54" i="6" s="1"/>
  <c r="Q112" i="7"/>
  <c r="N15" i="7"/>
  <c r="Q15" i="7" s="1"/>
  <c r="K15" i="7"/>
  <c r="D32" i="14"/>
  <c r="B32" i="14" s="1"/>
  <c r="F32" i="11" s="1"/>
  <c r="C32" i="11" s="1"/>
  <c r="B32" i="11" s="1"/>
  <c r="Q37" i="5"/>
  <c r="R141" i="3"/>
  <c r="U61" i="4"/>
  <c r="L66" i="5"/>
  <c r="U108" i="4"/>
  <c r="U6" i="5"/>
  <c r="U5" i="4"/>
  <c r="U78" i="5"/>
  <c r="B113" i="11"/>
  <c r="B160" i="14"/>
  <c r="F160" i="11" s="1"/>
  <c r="C160" i="11" s="1"/>
  <c r="Z167" i="6"/>
  <c r="AA167" i="6" s="1"/>
  <c r="AB167" i="6" s="1"/>
  <c r="C127" i="14"/>
  <c r="H127" i="11" s="1"/>
  <c r="E127" i="11" s="1"/>
  <c r="L10" i="4"/>
  <c r="R133" i="7"/>
  <c r="Q132" i="3"/>
  <c r="D132" i="14"/>
  <c r="B132" i="14" s="1"/>
  <c r="F132" i="11" s="1"/>
  <c r="C132" i="11" s="1"/>
  <c r="B132" i="11" s="1"/>
  <c r="AN94" i="8"/>
  <c r="I45" i="11"/>
  <c r="J43" i="4" s="1"/>
  <c r="K47" i="3"/>
  <c r="AN122" i="8"/>
  <c r="B140" i="11"/>
  <c r="AN140" i="8"/>
  <c r="K89" i="4"/>
  <c r="M69" i="5"/>
  <c r="O9" i="4"/>
  <c r="K167" i="7"/>
  <c r="N167" i="7"/>
  <c r="Q167" i="7" s="1"/>
  <c r="I95" i="11"/>
  <c r="J85" i="4" s="1"/>
  <c r="K97" i="3"/>
  <c r="AA31" i="6"/>
  <c r="K51" i="7"/>
  <c r="N51" i="7"/>
  <c r="Q51" i="7" s="1"/>
  <c r="B48" i="14"/>
  <c r="F48" i="11" s="1"/>
  <c r="C48" i="11" s="1"/>
  <c r="B48" i="11" s="1"/>
  <c r="N134" i="8"/>
  <c r="O134" i="8" s="1"/>
  <c r="R61" i="6"/>
  <c r="K62" i="7"/>
  <c r="N62" i="7"/>
  <c r="Q62" i="7" s="1"/>
  <c r="N43" i="7"/>
  <c r="Q43" i="7" s="1"/>
  <c r="K43" i="7"/>
  <c r="L51" i="4"/>
  <c r="Z147" i="6"/>
  <c r="N84" i="7"/>
  <c r="Q84" i="7" s="1"/>
  <c r="K84" i="7"/>
  <c r="AA60" i="6"/>
  <c r="Z43" i="6"/>
  <c r="R160" i="6"/>
  <c r="AN15" i="8"/>
  <c r="N117" i="6"/>
  <c r="R50" i="7"/>
  <c r="Q49" i="3"/>
  <c r="AB7" i="14"/>
  <c r="Z7" i="14" s="1"/>
  <c r="B144" i="14"/>
  <c r="F144" i="11" s="1"/>
  <c r="C144" i="11" s="1"/>
  <c r="N130" i="6"/>
  <c r="AA119" i="6"/>
  <c r="AB119" i="6" s="1"/>
  <c r="Q130" i="3"/>
  <c r="R131" i="7"/>
  <c r="Z77" i="6"/>
  <c r="AA77" i="6" s="1"/>
  <c r="AB77" i="6" s="1"/>
  <c r="Z170" i="6"/>
  <c r="AA170" i="6" s="1"/>
  <c r="AB170" i="6" s="1"/>
  <c r="AB137" i="14"/>
  <c r="Z137" i="14" s="1"/>
  <c r="S137" i="14" s="1"/>
  <c r="B137" i="14" s="1"/>
  <c r="F137" i="11" s="1"/>
  <c r="C137" i="11" s="1"/>
  <c r="L137" i="4"/>
  <c r="C131" i="14"/>
  <c r="H131" i="11" s="1"/>
  <c r="E131" i="11" s="1"/>
  <c r="AA39" i="6"/>
  <c r="N65" i="6"/>
  <c r="R59" i="6"/>
  <c r="AB168" i="14"/>
  <c r="Z168" i="14" s="1"/>
  <c r="S168" i="14" s="1"/>
  <c r="B168" i="14" s="1"/>
  <c r="F168" i="11" s="1"/>
  <c r="C168" i="11" s="1"/>
  <c r="AN137" i="8"/>
  <c r="P33" i="5"/>
  <c r="Q148" i="3"/>
  <c r="R149" i="7"/>
  <c r="AN123" i="8"/>
  <c r="Q36" i="7"/>
  <c r="B159" i="14"/>
  <c r="F159" i="11" s="1"/>
  <c r="C159" i="11" s="1"/>
  <c r="C159" i="14"/>
  <c r="H159" i="11" s="1"/>
  <c r="E159" i="11" s="1"/>
  <c r="Q15" i="5"/>
  <c r="S77" i="5"/>
  <c r="Q77" i="5" s="1"/>
  <c r="R39" i="4"/>
  <c r="Q39" i="4" s="1"/>
  <c r="R12" i="4"/>
  <c r="R98" i="4"/>
  <c r="C122" i="14"/>
  <c r="H122" i="11" s="1"/>
  <c r="E122" i="11" s="1"/>
  <c r="B122" i="11" s="1"/>
  <c r="L100" i="4"/>
  <c r="R155" i="6"/>
  <c r="AB155" i="6" s="1"/>
  <c r="AN73" i="8"/>
  <c r="Z59" i="6"/>
  <c r="AA59" i="6" s="1"/>
  <c r="M170" i="6"/>
  <c r="N170" i="6" s="1"/>
  <c r="C160" i="14"/>
  <c r="H160" i="11" s="1"/>
  <c r="E160" i="11" s="1"/>
  <c r="R116" i="7"/>
  <c r="Q115" i="3"/>
  <c r="R130" i="8"/>
  <c r="AB73" i="14"/>
  <c r="Z73" i="14" s="1"/>
  <c r="R68" i="6"/>
  <c r="AB68" i="6" s="1"/>
  <c r="C144" i="14"/>
  <c r="H144" i="11" s="1"/>
  <c r="E144" i="11" s="1"/>
  <c r="U90" i="4"/>
  <c r="B169" i="14"/>
  <c r="F169" i="11" s="1"/>
  <c r="C169" i="11" s="1"/>
  <c r="K47" i="7"/>
  <c r="N47" i="7"/>
  <c r="Q47" i="7" s="1"/>
  <c r="O11" i="4"/>
  <c r="M28" i="6"/>
  <c r="N28" i="6" s="1"/>
  <c r="AN103" i="8"/>
  <c r="V125" i="6"/>
  <c r="AA125" i="6" s="1"/>
  <c r="AB125" i="6" s="1"/>
  <c r="B167" i="14"/>
  <c r="F167" i="11" s="1"/>
  <c r="C167" i="11" s="1"/>
  <c r="C167" i="14"/>
  <c r="H167" i="11" s="1"/>
  <c r="E167" i="11" s="1"/>
  <c r="Q138" i="3"/>
  <c r="R139" i="7"/>
  <c r="AB66" i="6"/>
  <c r="K17" i="7"/>
  <c r="N17" i="7"/>
  <c r="Q17" i="7" s="1"/>
  <c r="Q81" i="7"/>
  <c r="O126" i="7"/>
  <c r="Q126" i="7" s="1"/>
  <c r="K126" i="7"/>
  <c r="K6" i="7"/>
  <c r="N6" i="7"/>
  <c r="Q6" i="7" s="1"/>
  <c r="N128" i="6"/>
  <c r="L57" i="5"/>
  <c r="AB97" i="6"/>
  <c r="S110" i="4"/>
  <c r="Q110" i="4" s="1"/>
  <c r="AN68" i="8"/>
  <c r="O15" i="4"/>
  <c r="O92" i="5"/>
  <c r="P80" i="5"/>
  <c r="P26" i="5"/>
  <c r="U9" i="4"/>
  <c r="M110" i="6"/>
  <c r="W6" i="8"/>
  <c r="C16" i="14"/>
  <c r="H16" i="11" s="1"/>
  <c r="E16" i="11" s="1"/>
  <c r="AA53" i="6"/>
  <c r="AB53" i="6" s="1"/>
  <c r="B161" i="14"/>
  <c r="F161" i="11" s="1"/>
  <c r="C161" i="11" s="1"/>
  <c r="B161" i="11" s="1"/>
  <c r="K158" i="7"/>
  <c r="N158" i="7"/>
  <c r="Q158" i="7" s="1"/>
  <c r="AB105" i="6"/>
  <c r="D68" i="14"/>
  <c r="B68" i="14" s="1"/>
  <c r="F68" i="11" s="1"/>
  <c r="C68" i="11" s="1"/>
  <c r="B68" i="11" s="1"/>
  <c r="O8" i="5"/>
  <c r="C88" i="14"/>
  <c r="H88" i="11" s="1"/>
  <c r="E88" i="11" s="1"/>
  <c r="B88" i="11" s="1"/>
  <c r="N110" i="7"/>
  <c r="Q110" i="7" s="1"/>
  <c r="K110" i="7"/>
  <c r="R85" i="4"/>
  <c r="AN160" i="8"/>
  <c r="N125" i="6"/>
  <c r="K70" i="7"/>
  <c r="N70" i="7"/>
  <c r="Q70" i="7" s="1"/>
  <c r="AA168" i="6"/>
  <c r="AB168" i="6" s="1"/>
  <c r="N144" i="7"/>
  <c r="Q144" i="7" s="1"/>
  <c r="K144" i="7"/>
  <c r="I92" i="6"/>
  <c r="I21" i="6"/>
  <c r="N21" i="6" s="1"/>
  <c r="AN9" i="8"/>
  <c r="O9" i="5"/>
  <c r="AA133" i="6"/>
  <c r="N74" i="7"/>
  <c r="Q74" i="7" s="1"/>
  <c r="K74" i="7"/>
  <c r="N29" i="7"/>
  <c r="Q29" i="7" s="1"/>
  <c r="K29" i="7"/>
  <c r="P53" i="4"/>
  <c r="AN106" i="8"/>
  <c r="I23" i="6"/>
  <c r="N23" i="6" s="1"/>
  <c r="U134" i="4"/>
  <c r="S70" i="4"/>
  <c r="Q70" i="4" s="1"/>
  <c r="K136" i="8"/>
  <c r="O136" i="8" s="1"/>
  <c r="X136" i="8" s="1"/>
  <c r="K127" i="8"/>
  <c r="O127" i="8" s="1"/>
  <c r="R127" i="8"/>
  <c r="AN65" i="8"/>
  <c r="M61" i="6"/>
  <c r="N61" i="6" s="1"/>
  <c r="U41" i="5"/>
  <c r="U86" i="5"/>
  <c r="C169" i="14"/>
  <c r="H169" i="11" s="1"/>
  <c r="E169" i="11" s="1"/>
  <c r="Q120" i="7"/>
  <c r="R28" i="5"/>
  <c r="Q28" i="5" s="1"/>
  <c r="R90" i="3"/>
  <c r="B18" i="14"/>
  <c r="F18" i="11" s="1"/>
  <c r="C18" i="11" s="1"/>
  <c r="AN174" i="8"/>
  <c r="K19" i="7"/>
  <c r="N19" i="7"/>
  <c r="Q19" i="7" s="1"/>
  <c r="AN111" i="8"/>
  <c r="AN119" i="8"/>
  <c r="N80" i="7"/>
  <c r="Q80" i="7" s="1"/>
  <c r="K80" i="7"/>
  <c r="O46" i="7"/>
  <c r="Q46" i="7" s="1"/>
  <c r="K46" i="7"/>
  <c r="AB124" i="6"/>
  <c r="K127" i="7"/>
  <c r="N127" i="7"/>
  <c r="Q127" i="7" s="1"/>
  <c r="R95" i="6"/>
  <c r="AB95" i="6" s="1"/>
  <c r="K111" i="7"/>
  <c r="N111" i="7"/>
  <c r="Q111" i="7" s="1"/>
  <c r="I9" i="6"/>
  <c r="R113" i="6"/>
  <c r="AB113" i="6" s="1"/>
  <c r="I90" i="11"/>
  <c r="J81" i="4" s="1"/>
  <c r="K92" i="3"/>
  <c r="R40" i="7"/>
  <c r="Q39" i="3"/>
  <c r="Q13" i="4"/>
  <c r="R118" i="4"/>
  <c r="Q118" i="4" s="1"/>
  <c r="B60" i="14"/>
  <c r="F60" i="11" s="1"/>
  <c r="C60" i="11" s="1"/>
  <c r="B60" i="11" s="1"/>
  <c r="R131" i="6"/>
  <c r="AA132" i="6"/>
  <c r="AB132" i="6" s="1"/>
  <c r="Q91" i="7"/>
  <c r="AN59" i="8"/>
  <c r="N161" i="6"/>
  <c r="I9" i="11"/>
  <c r="K11" i="3"/>
  <c r="N171" i="7"/>
  <c r="Q171" i="7" s="1"/>
  <c r="K171" i="7"/>
  <c r="C123" i="14"/>
  <c r="H123" i="11" s="1"/>
  <c r="E123" i="11" s="1"/>
  <c r="O7" i="4"/>
  <c r="AA127" i="6"/>
  <c r="R82" i="6"/>
  <c r="N55" i="6"/>
  <c r="M63" i="3"/>
  <c r="L42" i="5"/>
  <c r="L73" i="4"/>
  <c r="AN8" i="8"/>
  <c r="K169" i="7"/>
  <c r="N169" i="7"/>
  <c r="Q169" i="7" s="1"/>
  <c r="K128" i="8"/>
  <c r="O128" i="8" s="1"/>
  <c r="X128" i="8" s="1"/>
  <c r="O53" i="5"/>
  <c r="C20" i="14"/>
  <c r="H20" i="11" s="1"/>
  <c r="E20" i="11" s="1"/>
  <c r="L64" i="4"/>
  <c r="L123" i="4"/>
  <c r="L72" i="5"/>
  <c r="AB52" i="6"/>
  <c r="R41" i="6"/>
  <c r="B34" i="14"/>
  <c r="F34" i="11" s="1"/>
  <c r="C34" i="11" s="1"/>
  <c r="B34" i="11" s="1"/>
  <c r="C171" i="14"/>
  <c r="H171" i="11" s="1"/>
  <c r="E171" i="11" s="1"/>
  <c r="Z9" i="6"/>
  <c r="AA9" i="6" s="1"/>
  <c r="N89" i="7"/>
  <c r="Q89" i="7" s="1"/>
  <c r="K89" i="7"/>
  <c r="L49" i="4"/>
  <c r="W134" i="8"/>
  <c r="M58" i="6"/>
  <c r="N58" i="6" s="1"/>
  <c r="AB138" i="6"/>
  <c r="M19" i="6"/>
  <c r="N19" i="6" s="1"/>
  <c r="K9" i="7"/>
  <c r="N9" i="7"/>
  <c r="Q9" i="7" s="1"/>
  <c r="R68" i="3"/>
  <c r="R26" i="6"/>
  <c r="AB26" i="6" s="1"/>
  <c r="L87" i="4"/>
  <c r="AA131" i="6"/>
  <c r="Q94" i="3"/>
  <c r="R95" i="7"/>
  <c r="B44" i="14"/>
  <c r="F44" i="11" s="1"/>
  <c r="C44" i="11" s="1"/>
  <c r="B44" i="11" s="1"/>
  <c r="O95" i="4"/>
  <c r="M167" i="6"/>
  <c r="N167" i="6" s="1"/>
  <c r="N104" i="7"/>
  <c r="Q104" i="7" s="1"/>
  <c r="K104" i="7"/>
  <c r="R75" i="7"/>
  <c r="Q74" i="3"/>
  <c r="B101" i="14"/>
  <c r="F101" i="11" s="1"/>
  <c r="C101" i="11" s="1"/>
  <c r="B101" i="11" s="1"/>
  <c r="AN84" i="8"/>
  <c r="I103" i="6"/>
  <c r="N103" i="6" s="1"/>
  <c r="AB31" i="6"/>
  <c r="I84" i="6"/>
  <c r="N84" i="6" s="1"/>
  <c r="AB45" i="6"/>
  <c r="AN101" i="8"/>
  <c r="AB107" i="6"/>
  <c r="N147" i="7"/>
  <c r="Q147" i="7" s="1"/>
  <c r="K147" i="7"/>
  <c r="I41" i="6"/>
  <c r="B38" i="14"/>
  <c r="F38" i="11" s="1"/>
  <c r="C38" i="11" s="1"/>
  <c r="B38" i="11" s="1"/>
  <c r="AN110" i="8"/>
  <c r="R65" i="3"/>
  <c r="X35" i="8"/>
  <c r="N134" i="6"/>
  <c r="K103" i="7"/>
  <c r="N103" i="7"/>
  <c r="Q103" i="7" s="1"/>
  <c r="AA75" i="6"/>
  <c r="AB75" i="6" s="1"/>
  <c r="C93" i="14"/>
  <c r="H93" i="11" s="1"/>
  <c r="E93" i="11" s="1"/>
  <c r="N94" i="7"/>
  <c r="Q94" i="7" s="1"/>
  <c r="K94" i="7"/>
  <c r="R18" i="6"/>
  <c r="Z36" i="6"/>
  <c r="AA36" i="6" s="1"/>
  <c r="M59" i="5"/>
  <c r="K59" i="5" s="1"/>
  <c r="L133" i="4"/>
  <c r="L31" i="5"/>
  <c r="M114" i="4"/>
  <c r="K114" i="4" s="1"/>
  <c r="Z123" i="6"/>
  <c r="AA123" i="6" s="1"/>
  <c r="AB123" i="6" s="1"/>
  <c r="Z71" i="6"/>
  <c r="AA41" i="6"/>
  <c r="AN6" i="8"/>
  <c r="AN61" i="8"/>
  <c r="K137" i="8"/>
  <c r="H137" i="8"/>
  <c r="O137" i="8" s="1"/>
  <c r="R45" i="5"/>
  <c r="AA62" i="6"/>
  <c r="AB62" i="6" s="1"/>
  <c r="O147" i="4"/>
  <c r="AA160" i="6"/>
  <c r="AA134" i="6"/>
  <c r="AB134" i="6" s="1"/>
  <c r="N100" i="7"/>
  <c r="Q100" i="7" s="1"/>
  <c r="K100" i="7"/>
  <c r="P90" i="7"/>
  <c r="Q90" i="7" s="1"/>
  <c r="K90" i="7"/>
  <c r="Z64" i="6"/>
  <c r="AA64" i="6" s="1"/>
  <c r="AB64" i="6" s="1"/>
  <c r="R71" i="6"/>
  <c r="R25" i="6"/>
  <c r="AB25" i="6" s="1"/>
  <c r="S93" i="4"/>
  <c r="Q93" i="4" s="1"/>
  <c r="I147" i="6"/>
  <c r="N147" i="6" s="1"/>
  <c r="R136" i="6"/>
  <c r="AB136" i="6" s="1"/>
  <c r="U132" i="4"/>
  <c r="B151" i="14"/>
  <c r="F151" i="11" s="1"/>
  <c r="C151" i="11" s="1"/>
  <c r="B151" i="11" s="1"/>
  <c r="N25" i="7"/>
  <c r="Q25" i="7" s="1"/>
  <c r="K25" i="7"/>
  <c r="I146" i="6"/>
  <c r="N146" i="6" s="1"/>
  <c r="M78" i="6"/>
  <c r="N78" i="6" s="1"/>
  <c r="M163" i="6"/>
  <c r="N163" i="6" s="1"/>
  <c r="M144" i="6"/>
  <c r="N144" i="6" s="1"/>
  <c r="Z89" i="6"/>
  <c r="AA89" i="6" s="1"/>
  <c r="AB89" i="6" s="1"/>
  <c r="S68" i="5"/>
  <c r="Q68" i="5" s="1"/>
  <c r="R39" i="6"/>
  <c r="AB39" i="6" s="1"/>
  <c r="AN173" i="8"/>
  <c r="Q35" i="7"/>
  <c r="N76" i="4"/>
  <c r="K143" i="7"/>
  <c r="N143" i="7"/>
  <c r="Q143" i="7" s="1"/>
  <c r="I81" i="6"/>
  <c r="I59" i="6"/>
  <c r="N59" i="6" s="1"/>
  <c r="M49" i="6"/>
  <c r="R6" i="5"/>
  <c r="R85" i="5"/>
  <c r="Q10" i="5"/>
  <c r="S89" i="4"/>
  <c r="Q89" i="4" s="1"/>
  <c r="R60" i="4"/>
  <c r="Q60" i="4" s="1"/>
  <c r="B33" i="14"/>
  <c r="F33" i="11" s="1"/>
  <c r="C33" i="11" s="1"/>
  <c r="N132" i="7"/>
  <c r="Q132" i="7" s="1"/>
  <c r="K132" i="7"/>
  <c r="K53" i="7"/>
  <c r="N53" i="7"/>
  <c r="Q53" i="7" s="1"/>
  <c r="C28" i="14"/>
  <c r="H28" i="11" s="1"/>
  <c r="E28" i="11" s="1"/>
  <c r="AB60" i="6"/>
  <c r="B22" i="14"/>
  <c r="F22" i="11" s="1"/>
  <c r="C22" i="11" s="1"/>
  <c r="B22" i="11" s="1"/>
  <c r="P134" i="4"/>
  <c r="O44" i="7"/>
  <c r="Q44" i="7" s="1"/>
  <c r="K44" i="7"/>
  <c r="R36" i="4"/>
  <c r="R90" i="4"/>
  <c r="N163" i="7"/>
  <c r="Q163" i="7" s="1"/>
  <c r="K163" i="7"/>
  <c r="W132" i="8"/>
  <c r="B93" i="14"/>
  <c r="F93" i="11" s="1"/>
  <c r="C93" i="11" s="1"/>
  <c r="B93" i="11" s="1"/>
  <c r="D77" i="14"/>
  <c r="B77" i="14" s="1"/>
  <c r="F77" i="11" s="1"/>
  <c r="C77" i="11" s="1"/>
  <c r="B77" i="11" s="1"/>
  <c r="AA43" i="6"/>
  <c r="AB43" i="6" s="1"/>
  <c r="N135" i="8"/>
  <c r="AA156" i="6"/>
  <c r="AB156" i="6" s="1"/>
  <c r="C33" i="14"/>
  <c r="H33" i="11" s="1"/>
  <c r="E33" i="11" s="1"/>
  <c r="C103" i="14"/>
  <c r="H103" i="11" s="1"/>
  <c r="E103" i="11" s="1"/>
  <c r="M63" i="6"/>
  <c r="N63" i="6" s="1"/>
  <c r="AN161" i="8"/>
  <c r="N150" i="6"/>
  <c r="M89" i="6"/>
  <c r="N89" i="6" s="1"/>
  <c r="N31" i="7"/>
  <c r="Q31" i="7" s="1"/>
  <c r="K31" i="7"/>
  <c r="R57" i="5"/>
  <c r="L12" i="5"/>
  <c r="P45" i="4"/>
  <c r="B164" i="14"/>
  <c r="F164" i="11" s="1"/>
  <c r="C164" i="11" s="1"/>
  <c r="B164" i="11" s="1"/>
  <c r="R129" i="8"/>
  <c r="C100" i="14"/>
  <c r="H100" i="11" s="1"/>
  <c r="E100" i="11" s="1"/>
  <c r="I77" i="6"/>
  <c r="N77" i="6" s="1"/>
  <c r="O32" i="4"/>
  <c r="O19" i="5"/>
  <c r="P133" i="4"/>
  <c r="P10" i="5"/>
  <c r="O83" i="5"/>
  <c r="R130" i="6"/>
  <c r="H6" i="8"/>
  <c r="O6" i="8" s="1"/>
  <c r="X6" i="8" s="1"/>
  <c r="I49" i="6"/>
  <c r="R122" i="6"/>
  <c r="Z33" i="6"/>
  <c r="AA33" i="6" s="1"/>
  <c r="AB33" i="6" s="1"/>
  <c r="Q11" i="7"/>
  <c r="N138" i="7"/>
  <c r="Q138" i="7" s="1"/>
  <c r="K138" i="7"/>
  <c r="K165" i="7"/>
  <c r="N165" i="7"/>
  <c r="Q165" i="7" s="1"/>
  <c r="I45" i="6"/>
  <c r="Z16" i="6"/>
  <c r="AA16" i="6" s="1"/>
  <c r="AB16" i="6" s="1"/>
  <c r="Z145" i="6"/>
  <c r="AA145" i="6" s="1"/>
  <c r="AB145" i="6" s="1"/>
  <c r="R76" i="6"/>
  <c r="AB76" i="6" s="1"/>
  <c r="R14" i="6"/>
  <c r="AB14" i="6" s="1"/>
  <c r="Q152" i="7"/>
  <c r="V86" i="6"/>
  <c r="AA86" i="6" s="1"/>
  <c r="AB86" i="6" s="1"/>
  <c r="P85" i="4"/>
  <c r="I13" i="6"/>
  <c r="N13" i="6" s="1"/>
  <c r="C135" i="14"/>
  <c r="H135" i="11" s="1"/>
  <c r="E135" i="11" s="1"/>
  <c r="R63" i="6"/>
  <c r="M31" i="6"/>
  <c r="N31" i="6" s="1"/>
  <c r="AN33" i="8"/>
  <c r="P53" i="5"/>
  <c r="N121" i="7"/>
  <c r="Q121" i="7" s="1"/>
  <c r="K121" i="7"/>
  <c r="O57" i="5"/>
  <c r="W127" i="8"/>
  <c r="AN172" i="8"/>
  <c r="M52" i="5"/>
  <c r="K52" i="5" s="1"/>
  <c r="R43" i="3"/>
  <c r="R172" i="7"/>
  <c r="Q171" i="3"/>
  <c r="B123" i="11"/>
  <c r="Q59" i="4"/>
  <c r="N123" i="7"/>
  <c r="Q123" i="7" s="1"/>
  <c r="K123" i="7"/>
  <c r="I102" i="11"/>
  <c r="J91" i="4" s="1"/>
  <c r="K104" i="3"/>
  <c r="B150" i="14"/>
  <c r="F150" i="11" s="1"/>
  <c r="C150" i="11" s="1"/>
  <c r="B150" i="11" s="1"/>
  <c r="M14" i="3"/>
  <c r="L11" i="5"/>
  <c r="N82" i="7"/>
  <c r="Q82" i="7" s="1"/>
  <c r="K82" i="7"/>
  <c r="B104" i="11"/>
  <c r="N155" i="7"/>
  <c r="Q155" i="7" s="1"/>
  <c r="K155" i="7"/>
  <c r="N37" i="7"/>
  <c r="Q37" i="7" s="1"/>
  <c r="K37" i="7"/>
  <c r="N119" i="7"/>
  <c r="Q119" i="7" s="1"/>
  <c r="K119" i="7"/>
  <c r="Q107" i="7"/>
  <c r="AN74" i="8"/>
  <c r="Q7" i="3"/>
  <c r="R8" i="7"/>
  <c r="N117" i="7"/>
  <c r="Q117" i="7" s="1"/>
  <c r="K117" i="7"/>
  <c r="AB137" i="6"/>
  <c r="B112" i="14"/>
  <c r="F112" i="11" s="1"/>
  <c r="C112" i="11" s="1"/>
  <c r="N10" i="6"/>
  <c r="B70" i="14"/>
  <c r="F70" i="11" s="1"/>
  <c r="C70" i="11" s="1"/>
  <c r="B70" i="11" s="1"/>
  <c r="N160" i="6"/>
  <c r="AA153" i="6"/>
  <c r="AB153" i="6" s="1"/>
  <c r="C112" i="14"/>
  <c r="H112" i="11" s="1"/>
  <c r="E112" i="11" s="1"/>
  <c r="B109" i="11"/>
  <c r="I93" i="6"/>
  <c r="N93" i="6" s="1"/>
  <c r="B133" i="14"/>
  <c r="F133" i="11" s="1"/>
  <c r="C133" i="11" s="1"/>
  <c r="B133" i="11" s="1"/>
  <c r="P141" i="4"/>
  <c r="M111" i="6"/>
  <c r="N111" i="6" s="1"/>
  <c r="B147" i="11"/>
  <c r="AB81" i="14"/>
  <c r="Z81" i="14" s="1"/>
  <c r="S81" i="14" s="1"/>
  <c r="B81" i="14" s="1"/>
  <c r="F81" i="11" s="1"/>
  <c r="C81" i="11" s="1"/>
  <c r="M53" i="6"/>
  <c r="N53" i="6" s="1"/>
  <c r="N14" i="6"/>
  <c r="Q36" i="5"/>
  <c r="N174" i="7"/>
  <c r="Q174" i="7" s="1"/>
  <c r="K174" i="7"/>
  <c r="I160" i="6"/>
  <c r="Q38" i="7"/>
  <c r="B141" i="14"/>
  <c r="F141" i="11" s="1"/>
  <c r="C141" i="11" s="1"/>
  <c r="B141" i="11" s="1"/>
  <c r="B3" i="14"/>
  <c r="F3" i="11" s="1"/>
  <c r="C3" i="11" s="1"/>
  <c r="R66" i="7"/>
  <c r="Q65" i="3"/>
  <c r="N130" i="7"/>
  <c r="Q130" i="7" s="1"/>
  <c r="K130" i="7"/>
  <c r="B96" i="14"/>
  <c r="F96" i="11" s="1"/>
  <c r="C96" i="11" s="1"/>
  <c r="B96" i="11" s="1"/>
  <c r="I86" i="3"/>
  <c r="M153" i="6"/>
  <c r="N153" i="6" s="1"/>
  <c r="C66" i="14"/>
  <c r="H66" i="11" s="1"/>
  <c r="E66" i="11" s="1"/>
  <c r="B66" i="11" s="1"/>
  <c r="Z17" i="6"/>
  <c r="AA17" i="6" s="1"/>
  <c r="AB17" i="6" s="1"/>
  <c r="Q95" i="4"/>
  <c r="Z163" i="6"/>
  <c r="AA163" i="6" s="1"/>
  <c r="AB163" i="6" s="1"/>
  <c r="R94" i="6"/>
  <c r="AB94" i="6" s="1"/>
  <c r="L22" i="4"/>
  <c r="N126" i="8"/>
  <c r="R126" i="8"/>
  <c r="AA69" i="6"/>
  <c r="AB69" i="6" s="1"/>
  <c r="M8" i="6"/>
  <c r="N8" i="6" s="1"/>
  <c r="AA18" i="6"/>
  <c r="C8" i="14"/>
  <c r="H8" i="11" s="1"/>
  <c r="E8" i="11" s="1"/>
  <c r="B8" i="11" s="1"/>
  <c r="L51" i="5"/>
  <c r="M52" i="4"/>
  <c r="K52" i="4" s="1"/>
  <c r="N63" i="7"/>
  <c r="Q63" i="7" s="1"/>
  <c r="K63" i="7"/>
  <c r="W137" i="8"/>
  <c r="R137" i="8"/>
  <c r="Q17" i="4"/>
  <c r="AA147" i="6"/>
  <c r="I110" i="6"/>
  <c r="AN96" i="8"/>
  <c r="B54" i="11"/>
  <c r="I97" i="6"/>
  <c r="N97" i="6" s="1"/>
  <c r="C18" i="14"/>
  <c r="H18" i="11" s="1"/>
  <c r="E18" i="11" s="1"/>
  <c r="Q14" i="7"/>
  <c r="L16" i="5"/>
  <c r="AA71" i="6"/>
  <c r="AB11" i="6"/>
  <c r="C74" i="14"/>
  <c r="H74" i="11" s="1"/>
  <c r="E74" i="11" s="1"/>
  <c r="R16" i="7"/>
  <c r="Q15" i="3"/>
  <c r="P118" i="4"/>
  <c r="AN43" i="8"/>
  <c r="R63" i="4"/>
  <c r="Q63" i="4" s="1"/>
  <c r="R142" i="6"/>
  <c r="AB142" i="6" s="1"/>
  <c r="M35" i="6"/>
  <c r="P22" i="5"/>
  <c r="I121" i="6"/>
  <c r="N121" i="6" s="1"/>
  <c r="O56" i="7"/>
  <c r="Q56" i="7" s="1"/>
  <c r="K56" i="7"/>
  <c r="I35" i="6"/>
  <c r="L86" i="4"/>
  <c r="B145" i="11"/>
  <c r="P8" i="5"/>
  <c r="AN62" i="8"/>
  <c r="P62" i="5"/>
  <c r="S123" i="4"/>
  <c r="Q123" i="4" s="1"/>
  <c r="R136" i="4"/>
  <c r="R143" i="4"/>
  <c r="Q64" i="4"/>
  <c r="R96" i="4"/>
  <c r="Q133" i="4"/>
  <c r="B105" i="14"/>
  <c r="F105" i="11" s="1"/>
  <c r="C105" i="11" s="1"/>
  <c r="C105" i="14"/>
  <c r="H105" i="11" s="1"/>
  <c r="E105" i="11" s="1"/>
  <c r="Q66" i="3"/>
  <c r="R67" i="7"/>
  <c r="M151" i="6"/>
  <c r="N151" i="6" s="1"/>
  <c r="R73" i="6"/>
  <c r="AB73" i="6" s="1"/>
  <c r="AB107" i="14"/>
  <c r="Z107" i="14" s="1"/>
  <c r="S107" i="14" s="1"/>
  <c r="B107" i="14" s="1"/>
  <c r="F107" i="11" s="1"/>
  <c r="C107" i="11" s="1"/>
  <c r="Z149" i="6"/>
  <c r="AA149" i="6" s="1"/>
  <c r="AB149" i="6" s="1"/>
  <c r="M41" i="6"/>
  <c r="N136" i="7"/>
  <c r="Q136" i="7" s="1"/>
  <c r="K136" i="7"/>
  <c r="L58" i="5"/>
  <c r="R41" i="4"/>
  <c r="C146" i="14"/>
  <c r="H146" i="11" s="1"/>
  <c r="E146" i="11" s="1"/>
  <c r="AA100" i="6"/>
  <c r="AB100" i="6" s="1"/>
  <c r="R12" i="6"/>
  <c r="AB12" i="6" s="1"/>
  <c r="M62" i="5"/>
  <c r="K62" i="5" s="1"/>
  <c r="O77" i="4"/>
  <c r="B165" i="14"/>
  <c r="F165" i="11" s="1"/>
  <c r="C165" i="11" s="1"/>
  <c r="B165" i="11" s="1"/>
  <c r="N132" i="8"/>
  <c r="AA47" i="6"/>
  <c r="Q126" i="4"/>
  <c r="AA109" i="6"/>
  <c r="AB109" i="6" s="1"/>
  <c r="R13" i="3"/>
  <c r="N140" i="7"/>
  <c r="Q140" i="7" s="1"/>
  <c r="K140" i="7"/>
  <c r="N33" i="7"/>
  <c r="Q33" i="7" s="1"/>
  <c r="K33" i="7"/>
  <c r="AB115" i="14"/>
  <c r="Z115" i="14" s="1"/>
  <c r="R49" i="3"/>
  <c r="AA55" i="6"/>
  <c r="AB55" i="6" s="1"/>
  <c r="C37" i="14"/>
  <c r="H37" i="11" s="1"/>
  <c r="E37" i="11" s="1"/>
  <c r="B37" i="11" s="1"/>
  <c r="C3" i="14"/>
  <c r="H3" i="11" s="1"/>
  <c r="E3" i="11" s="1"/>
  <c r="Z130" i="6"/>
  <c r="AA130" i="6" s="1"/>
  <c r="N85" i="7"/>
  <c r="Q85" i="7" s="1"/>
  <c r="K85" i="7"/>
  <c r="AA172" i="6"/>
  <c r="AN30" i="8"/>
  <c r="Q88" i="5"/>
  <c r="R8" i="5"/>
  <c r="R19" i="6"/>
  <c r="AB19" i="6" s="1"/>
  <c r="N114" i="7"/>
  <c r="Q114" i="7" s="1"/>
  <c r="K114" i="7"/>
  <c r="K129" i="8"/>
  <c r="K39" i="7"/>
  <c r="N39" i="7"/>
  <c r="Q39" i="7" s="1"/>
  <c r="P116" i="4"/>
  <c r="P69" i="4"/>
  <c r="O72" i="4"/>
  <c r="O69" i="4"/>
  <c r="O116" i="4"/>
  <c r="P67" i="4"/>
  <c r="O133" i="4"/>
  <c r="N81" i="6"/>
  <c r="N86" i="6"/>
  <c r="AA29" i="6"/>
  <c r="AB29" i="6" s="1"/>
  <c r="R7" i="4"/>
  <c r="B149" i="14"/>
  <c r="F149" i="11" s="1"/>
  <c r="C149" i="11" s="1"/>
  <c r="C149" i="14"/>
  <c r="H149" i="11" s="1"/>
  <c r="E149" i="11" s="1"/>
  <c r="AA122" i="6"/>
  <c r="AN45" i="8"/>
  <c r="S53" i="4"/>
  <c r="Q53" i="4" s="1"/>
  <c r="N132" i="6"/>
  <c r="R85" i="6"/>
  <c r="Q27" i="7"/>
  <c r="N96" i="7"/>
  <c r="Q96" i="7" s="1"/>
  <c r="K96" i="7"/>
  <c r="S45" i="5"/>
  <c r="Q45" i="5" s="1"/>
  <c r="AB8" i="6"/>
  <c r="D148" i="14"/>
  <c r="AA104" i="6"/>
  <c r="AA174" i="6"/>
  <c r="AB133" i="6"/>
  <c r="R71" i="7"/>
  <c r="Q70" i="3"/>
  <c r="Q65" i="7"/>
  <c r="R152" i="3"/>
  <c r="AN156" i="8"/>
  <c r="U62" i="5"/>
  <c r="B80" i="11"/>
  <c r="B92" i="11"/>
  <c r="C55" i="14"/>
  <c r="H55" i="11" s="1"/>
  <c r="E55" i="11" s="1"/>
  <c r="B55" i="11" s="1"/>
  <c r="S24" i="5"/>
  <c r="Q24" i="5" s="1"/>
  <c r="P36" i="4"/>
  <c r="N157" i="3" l="1"/>
  <c r="M142" i="4"/>
  <c r="T52" i="3"/>
  <c r="R52" i="3" s="1"/>
  <c r="S48" i="4"/>
  <c r="Q48" i="4" s="1"/>
  <c r="S34" i="5"/>
  <c r="Q34" i="5" s="1"/>
  <c r="N73" i="3"/>
  <c r="L73" i="3" s="1"/>
  <c r="M47" i="5"/>
  <c r="N149" i="3"/>
  <c r="M135" i="4"/>
  <c r="M82" i="5"/>
  <c r="M103" i="3"/>
  <c r="L61" i="5"/>
  <c r="M174" i="3"/>
  <c r="L94" i="5"/>
  <c r="L157" i="4"/>
  <c r="N69" i="3"/>
  <c r="M45" i="5"/>
  <c r="M63" i="4"/>
  <c r="N114" i="3"/>
  <c r="M101" i="4"/>
  <c r="B112" i="11"/>
  <c r="X134" i="8"/>
  <c r="M157" i="3"/>
  <c r="L142" i="4"/>
  <c r="M46" i="3"/>
  <c r="L42" i="4"/>
  <c r="AB50" i="6"/>
  <c r="AB82" i="6"/>
  <c r="X127" i="8"/>
  <c r="T164" i="3"/>
  <c r="R164" i="3" s="1"/>
  <c r="S148" i="4"/>
  <c r="Q148" i="4" s="1"/>
  <c r="M21" i="3"/>
  <c r="L20" i="4"/>
  <c r="B149" i="11"/>
  <c r="B110" i="11"/>
  <c r="B108" i="11"/>
  <c r="B84" i="11"/>
  <c r="B50" i="11"/>
  <c r="S76" i="5"/>
  <c r="Q76" i="5" s="1"/>
  <c r="B153" i="11"/>
  <c r="T167" i="3"/>
  <c r="R167" i="3" s="1"/>
  <c r="S150" i="4"/>
  <c r="Q150" i="4" s="1"/>
  <c r="B69" i="11"/>
  <c r="B134" i="11"/>
  <c r="Q42" i="4"/>
  <c r="B40" i="11"/>
  <c r="AB49" i="6"/>
  <c r="X137" i="8"/>
  <c r="AB110" i="6"/>
  <c r="T46" i="3"/>
  <c r="R46" i="3" s="1"/>
  <c r="S42" i="4"/>
  <c r="S31" i="5"/>
  <c r="Q31" i="5" s="1"/>
  <c r="N117" i="3"/>
  <c r="L117" i="3" s="1"/>
  <c r="M104" i="4"/>
  <c r="K104" i="4" s="1"/>
  <c r="B167" i="11"/>
  <c r="B51" i="11"/>
  <c r="B126" i="11"/>
  <c r="B58" i="11"/>
  <c r="B6" i="11"/>
  <c r="B143" i="11"/>
  <c r="T57" i="3"/>
  <c r="R57" i="3" s="1"/>
  <c r="S38" i="5"/>
  <c r="Q38" i="5" s="1"/>
  <c r="AB61" i="6"/>
  <c r="Q81" i="4"/>
  <c r="B89" i="11"/>
  <c r="N153" i="3"/>
  <c r="L153" i="3" s="1"/>
  <c r="M139" i="4"/>
  <c r="K139" i="4" s="1"/>
  <c r="AB173" i="6"/>
  <c r="M106" i="3"/>
  <c r="L93" i="4"/>
  <c r="N39" i="3"/>
  <c r="L39" i="3" s="1"/>
  <c r="M36" i="4"/>
  <c r="K36" i="4" s="1"/>
  <c r="M90" i="3"/>
  <c r="L79" i="4"/>
  <c r="Q20" i="5"/>
  <c r="Q151" i="4"/>
  <c r="Q28" i="4"/>
  <c r="Q62" i="4"/>
  <c r="I156" i="11"/>
  <c r="K158" i="3"/>
  <c r="I27" i="11"/>
  <c r="K29" i="3"/>
  <c r="N42" i="3"/>
  <c r="M38" i="4"/>
  <c r="M27" i="5"/>
  <c r="N124" i="3"/>
  <c r="M110" i="4"/>
  <c r="I10" i="11"/>
  <c r="J12" i="4" s="1"/>
  <c r="K12" i="3"/>
  <c r="N34" i="3"/>
  <c r="M23" i="5"/>
  <c r="I120" i="11"/>
  <c r="J71" i="5" s="1"/>
  <c r="K122" i="3"/>
  <c r="N16" i="3"/>
  <c r="L16" i="3" s="1"/>
  <c r="M12" i="5"/>
  <c r="K12" i="5" s="1"/>
  <c r="M16" i="4"/>
  <c r="K16" i="4" s="1"/>
  <c r="M120" i="3"/>
  <c r="L107" i="4"/>
  <c r="L69" i="5"/>
  <c r="N68" i="3"/>
  <c r="L68" i="3" s="1"/>
  <c r="M62" i="4"/>
  <c r="K62" i="4" s="1"/>
  <c r="I66" i="11"/>
  <c r="J62" i="4" s="1"/>
  <c r="K68" i="3"/>
  <c r="I77" i="11"/>
  <c r="J71" i="4" s="1"/>
  <c r="K79" i="3"/>
  <c r="N63" i="3"/>
  <c r="L63" i="3" s="1"/>
  <c r="M42" i="5"/>
  <c r="K42" i="5" s="1"/>
  <c r="M58" i="4"/>
  <c r="K58" i="4" s="1"/>
  <c r="S126" i="3"/>
  <c r="R112" i="4"/>
  <c r="N169" i="3"/>
  <c r="M90" i="5"/>
  <c r="M152" i="4"/>
  <c r="S133" i="3"/>
  <c r="R119" i="4"/>
  <c r="N166" i="3"/>
  <c r="M89" i="5"/>
  <c r="N45" i="3"/>
  <c r="L45" i="3" s="1"/>
  <c r="M30" i="5"/>
  <c r="K30" i="5" s="1"/>
  <c r="M41" i="4"/>
  <c r="K41" i="4" s="1"/>
  <c r="N174" i="3"/>
  <c r="L174" i="3" s="1"/>
  <c r="M157" i="4"/>
  <c r="K157" i="4" s="1"/>
  <c r="M94" i="5"/>
  <c r="K94" i="5" s="1"/>
  <c r="R56" i="7"/>
  <c r="Q55" i="3"/>
  <c r="P36" i="5"/>
  <c r="P51" i="4"/>
  <c r="I55" i="11"/>
  <c r="K57" i="3"/>
  <c r="M58" i="3"/>
  <c r="L54" i="4"/>
  <c r="L39" i="5"/>
  <c r="N122" i="3"/>
  <c r="M71" i="5"/>
  <c r="M83" i="3"/>
  <c r="L83" i="3" s="1"/>
  <c r="L74" i="4"/>
  <c r="K74" i="4" s="1"/>
  <c r="S135" i="3"/>
  <c r="R121" i="4"/>
  <c r="N76" i="3"/>
  <c r="M48" i="5"/>
  <c r="M69" i="4"/>
  <c r="N152" i="3"/>
  <c r="M138" i="4"/>
  <c r="N88" i="3"/>
  <c r="M54" i="5"/>
  <c r="M78" i="4"/>
  <c r="R90" i="7"/>
  <c r="Q89" i="3"/>
  <c r="P55" i="5"/>
  <c r="N131" i="3"/>
  <c r="M117" i="4"/>
  <c r="N167" i="3"/>
  <c r="M150" i="4"/>
  <c r="I88" i="11"/>
  <c r="J79" i="4" s="1"/>
  <c r="K90" i="3"/>
  <c r="M84" i="3"/>
  <c r="L75" i="4"/>
  <c r="N116" i="3"/>
  <c r="M103" i="4"/>
  <c r="M65" i="5"/>
  <c r="M12" i="3"/>
  <c r="L12" i="4"/>
  <c r="N28" i="3"/>
  <c r="M26" i="4"/>
  <c r="M18" i="5"/>
  <c r="N74" i="3"/>
  <c r="L74" i="3" s="1"/>
  <c r="M67" i="4"/>
  <c r="K67" i="4" s="1"/>
  <c r="M102" i="3"/>
  <c r="L90" i="4"/>
  <c r="L60" i="5"/>
  <c r="I122" i="11"/>
  <c r="J110" i="4" s="1"/>
  <c r="K124" i="3"/>
  <c r="I132" i="11"/>
  <c r="J120" i="4" s="1"/>
  <c r="K134" i="3"/>
  <c r="M78" i="3"/>
  <c r="L50" i="5"/>
  <c r="M158" i="3"/>
  <c r="L143" i="4"/>
  <c r="L85" i="5"/>
  <c r="N110" i="3"/>
  <c r="M97" i="4"/>
  <c r="N95" i="3"/>
  <c r="L95" i="3" s="1"/>
  <c r="M83" i="4"/>
  <c r="K83" i="4" s="1"/>
  <c r="N142" i="3"/>
  <c r="M128" i="4"/>
  <c r="M76" i="5"/>
  <c r="N90" i="3"/>
  <c r="L90" i="3" s="1"/>
  <c r="M79" i="4"/>
  <c r="K79" i="4" s="1"/>
  <c r="I110" i="11"/>
  <c r="K112" i="3"/>
  <c r="M76" i="3"/>
  <c r="L69" i="4"/>
  <c r="L48" i="5"/>
  <c r="N148" i="3"/>
  <c r="L148" i="3" s="1"/>
  <c r="M81" i="5"/>
  <c r="K81" i="5" s="1"/>
  <c r="M134" i="4"/>
  <c r="K134" i="4" s="1"/>
  <c r="N99" i="3"/>
  <c r="L99" i="3" s="1"/>
  <c r="M87" i="4"/>
  <c r="K87" i="4" s="1"/>
  <c r="M58" i="5"/>
  <c r="K58" i="5" s="1"/>
  <c r="N32" i="3"/>
  <c r="M30" i="4"/>
  <c r="M21" i="5"/>
  <c r="M146" i="3"/>
  <c r="L79" i="5"/>
  <c r="L132" i="4"/>
  <c r="R46" i="7"/>
  <c r="Q45" i="3"/>
  <c r="P30" i="5"/>
  <c r="P41" i="4"/>
  <c r="R126" i="7"/>
  <c r="Q125" i="3"/>
  <c r="P111" i="4"/>
  <c r="N118" i="3"/>
  <c r="L118" i="3" s="1"/>
  <c r="M67" i="5"/>
  <c r="K67" i="5" s="1"/>
  <c r="M105" i="4"/>
  <c r="K105" i="4" s="1"/>
  <c r="N158" i="3"/>
  <c r="L158" i="3" s="1"/>
  <c r="M143" i="4"/>
  <c r="M85" i="5"/>
  <c r="I163" i="11"/>
  <c r="J149" i="4" s="1"/>
  <c r="K165" i="3"/>
  <c r="I35" i="11"/>
  <c r="K37" i="3"/>
  <c r="M145" i="3"/>
  <c r="L131" i="4"/>
  <c r="I37" i="11"/>
  <c r="J36" i="4" s="1"/>
  <c r="K39" i="3"/>
  <c r="N108" i="3"/>
  <c r="L108" i="3" s="1"/>
  <c r="M95" i="4"/>
  <c r="K95" i="4" s="1"/>
  <c r="I8" i="11"/>
  <c r="K10" i="3"/>
  <c r="N162" i="3"/>
  <c r="M146" i="4"/>
  <c r="N155" i="3"/>
  <c r="M84" i="5"/>
  <c r="N133" i="3"/>
  <c r="M119" i="4"/>
  <c r="I94" i="11"/>
  <c r="J84" i="4" s="1"/>
  <c r="K96" i="3"/>
  <c r="N145" i="3"/>
  <c r="M131" i="4"/>
  <c r="K131" i="4" s="1"/>
  <c r="R114" i="7"/>
  <c r="Q113" i="3"/>
  <c r="P100" i="4"/>
  <c r="P64" i="5"/>
  <c r="I133" i="11"/>
  <c r="J121" i="4" s="1"/>
  <c r="K135" i="3"/>
  <c r="Q151" i="3"/>
  <c r="R152" i="7"/>
  <c r="P137" i="4"/>
  <c r="P83" i="5"/>
  <c r="M143" i="3"/>
  <c r="L77" i="5"/>
  <c r="L129" i="4"/>
  <c r="O7" i="3"/>
  <c r="N6" i="5"/>
  <c r="N7" i="4"/>
  <c r="P154" i="3"/>
  <c r="O140" i="4"/>
  <c r="R123" i="7"/>
  <c r="Q122" i="3"/>
  <c r="P71" i="5"/>
  <c r="N144" i="3"/>
  <c r="L144" i="3" s="1"/>
  <c r="M78" i="5"/>
  <c r="K78" i="5" s="1"/>
  <c r="M130" i="4"/>
  <c r="K130" i="4" s="1"/>
  <c r="P131" i="3"/>
  <c r="O117" i="4"/>
  <c r="T172" i="3"/>
  <c r="R172" i="3" s="1"/>
  <c r="S155" i="4"/>
  <c r="Q155" i="4" s="1"/>
  <c r="S93" i="5"/>
  <c r="Q93" i="5" s="1"/>
  <c r="P24" i="3"/>
  <c r="O17" i="5"/>
  <c r="AB71" i="6"/>
  <c r="AB18" i="6"/>
  <c r="S34" i="3"/>
  <c r="R23" i="5"/>
  <c r="T100" i="3"/>
  <c r="R100" i="3" s="1"/>
  <c r="S88" i="4"/>
  <c r="Q88" i="4" s="1"/>
  <c r="O74" i="3"/>
  <c r="N67" i="4"/>
  <c r="N137" i="3"/>
  <c r="L137" i="3" s="1"/>
  <c r="M123" i="4"/>
  <c r="K123" i="4" s="1"/>
  <c r="M72" i="5"/>
  <c r="K72" i="5" s="1"/>
  <c r="R111" i="7"/>
  <c r="Q110" i="3"/>
  <c r="P97" i="4"/>
  <c r="P45" i="3"/>
  <c r="O30" i="5"/>
  <c r="O41" i="4"/>
  <c r="R74" i="7"/>
  <c r="Q73" i="3"/>
  <c r="P47" i="5"/>
  <c r="M127" i="3"/>
  <c r="L127" i="3" s="1"/>
  <c r="L113" i="4"/>
  <c r="K113" i="4" s="1"/>
  <c r="R17" i="7"/>
  <c r="Q16" i="3"/>
  <c r="P16" i="4"/>
  <c r="P12" i="5"/>
  <c r="M169" i="3"/>
  <c r="L152" i="4"/>
  <c r="L90" i="5"/>
  <c r="O148" i="3"/>
  <c r="N134" i="4"/>
  <c r="N81" i="5"/>
  <c r="M129" i="3"/>
  <c r="L115" i="4"/>
  <c r="T14" i="3"/>
  <c r="R14" i="3" s="1"/>
  <c r="S14" i="4"/>
  <c r="Q14" i="4" s="1"/>
  <c r="S11" i="5"/>
  <c r="Q11" i="5" s="1"/>
  <c r="P42" i="3"/>
  <c r="O27" i="5"/>
  <c r="O38" i="4"/>
  <c r="P50" i="3"/>
  <c r="O32" i="5"/>
  <c r="O46" i="4"/>
  <c r="K69" i="5"/>
  <c r="P14" i="3"/>
  <c r="O11" i="5"/>
  <c r="O14" i="4"/>
  <c r="I139" i="11"/>
  <c r="J127" i="4" s="1"/>
  <c r="K141" i="3"/>
  <c r="N45" i="6"/>
  <c r="R170" i="7"/>
  <c r="Q169" i="3"/>
  <c r="P90" i="5"/>
  <c r="P152" i="4"/>
  <c r="I158" i="11"/>
  <c r="K160" i="3"/>
  <c r="M26" i="3"/>
  <c r="L24" i="4"/>
  <c r="P105" i="3"/>
  <c r="O92" i="4"/>
  <c r="I114" i="11"/>
  <c r="K116" i="3"/>
  <c r="R61" i="7"/>
  <c r="Q60" i="3"/>
  <c r="P55" i="4"/>
  <c r="AB166" i="6"/>
  <c r="S148" i="14"/>
  <c r="B148" i="14" s="1"/>
  <c r="F148" i="11" s="1"/>
  <c r="C148" i="11" s="1"/>
  <c r="B148" i="11" s="1"/>
  <c r="C148" i="14"/>
  <c r="H148" i="11" s="1"/>
  <c r="E148" i="11" s="1"/>
  <c r="P44" i="3"/>
  <c r="O40" i="4"/>
  <c r="O29" i="5"/>
  <c r="R173" i="7"/>
  <c r="Q172" i="3"/>
  <c r="P155" i="4"/>
  <c r="P93" i="5"/>
  <c r="T48" i="3"/>
  <c r="R48" i="3" s="1"/>
  <c r="S44" i="4"/>
  <c r="Q44" i="4" s="1"/>
  <c r="N26" i="3"/>
  <c r="L26" i="3" s="1"/>
  <c r="M24" i="4"/>
  <c r="T131" i="3"/>
  <c r="S117" i="4"/>
  <c r="R142" i="7"/>
  <c r="Q141" i="3"/>
  <c r="P127" i="4"/>
  <c r="M163" i="3"/>
  <c r="L147" i="4"/>
  <c r="R22" i="7"/>
  <c r="Q21" i="3"/>
  <c r="P20" i="4"/>
  <c r="N134" i="3"/>
  <c r="M120" i="4"/>
  <c r="R28" i="7"/>
  <c r="Q27" i="3"/>
  <c r="P25" i="4"/>
  <c r="I30" i="11"/>
  <c r="K32" i="3"/>
  <c r="N23" i="3"/>
  <c r="L23" i="3" s="1"/>
  <c r="M16" i="5"/>
  <c r="K16" i="5" s="1"/>
  <c r="M22" i="4"/>
  <c r="K22" i="4" s="1"/>
  <c r="M15" i="3"/>
  <c r="L15" i="4"/>
  <c r="P37" i="3"/>
  <c r="O34" i="4"/>
  <c r="O24" i="5"/>
  <c r="P145" i="3"/>
  <c r="O131" i="4"/>
  <c r="B36" i="11"/>
  <c r="O107" i="3"/>
  <c r="N94" i="4"/>
  <c r="N62" i="5"/>
  <c r="P174" i="3"/>
  <c r="O157" i="4"/>
  <c r="O94" i="5"/>
  <c r="T146" i="3"/>
  <c r="R146" i="3" s="1"/>
  <c r="S79" i="5"/>
  <c r="Q79" i="5" s="1"/>
  <c r="S132" i="4"/>
  <c r="Q132" i="4" s="1"/>
  <c r="R21" i="7"/>
  <c r="Q20" i="3"/>
  <c r="P19" i="4"/>
  <c r="P161" i="3"/>
  <c r="O88" i="5"/>
  <c r="AB172" i="6"/>
  <c r="M140" i="3"/>
  <c r="L75" i="5"/>
  <c r="L126" i="4"/>
  <c r="B16" i="11"/>
  <c r="M132" i="3"/>
  <c r="L118" i="4"/>
  <c r="O156" i="3"/>
  <c r="N141" i="4"/>
  <c r="K68" i="5"/>
  <c r="I134" i="11"/>
  <c r="J122" i="4" s="1"/>
  <c r="K136" i="3"/>
  <c r="I82" i="11"/>
  <c r="J75" i="4" s="1"/>
  <c r="K84" i="3"/>
  <c r="O163" i="3"/>
  <c r="N147" i="4"/>
  <c r="Q121" i="4"/>
  <c r="J70" i="4"/>
  <c r="J49" i="5"/>
  <c r="I126" i="11"/>
  <c r="J114" i="4" s="1"/>
  <c r="K128" i="3"/>
  <c r="L12" i="3"/>
  <c r="Q41" i="4"/>
  <c r="I50" i="11"/>
  <c r="K52" i="3"/>
  <c r="Q112" i="4"/>
  <c r="R174" i="7"/>
  <c r="Q173" i="3"/>
  <c r="P156" i="4"/>
  <c r="P81" i="3"/>
  <c r="O73" i="4"/>
  <c r="O51" i="5"/>
  <c r="O171" i="3"/>
  <c r="N154" i="4"/>
  <c r="N92" i="5"/>
  <c r="P164" i="3"/>
  <c r="O148" i="4"/>
  <c r="M80" i="3"/>
  <c r="L72" i="4"/>
  <c r="T29" i="3"/>
  <c r="R29" i="3" s="1"/>
  <c r="S27" i="4"/>
  <c r="Q27" i="4" s="1"/>
  <c r="S19" i="5"/>
  <c r="Q19" i="5" s="1"/>
  <c r="T42" i="3"/>
  <c r="R42" i="3" s="1"/>
  <c r="S27" i="5"/>
  <c r="Q27" i="5" s="1"/>
  <c r="S38" i="4"/>
  <c r="Q38" i="4" s="1"/>
  <c r="N93" i="3"/>
  <c r="L93" i="3" s="1"/>
  <c r="M82" i="4"/>
  <c r="K82" i="4" s="1"/>
  <c r="I96" i="11"/>
  <c r="K98" i="3"/>
  <c r="R38" i="7"/>
  <c r="Q37" i="3"/>
  <c r="P24" i="5"/>
  <c r="P34" i="4"/>
  <c r="I147" i="11"/>
  <c r="K149" i="3"/>
  <c r="M159" i="3"/>
  <c r="L86" i="5"/>
  <c r="L144" i="4"/>
  <c r="Q154" i="3"/>
  <c r="R155" i="7"/>
  <c r="P140" i="4"/>
  <c r="N15" i="3"/>
  <c r="M15" i="4"/>
  <c r="K15" i="4" s="1"/>
  <c r="AB122" i="6"/>
  <c r="P162" i="3"/>
  <c r="O146" i="4"/>
  <c r="I22" i="11"/>
  <c r="J17" i="5" s="1"/>
  <c r="K24" i="3"/>
  <c r="R132" i="7"/>
  <c r="Q131" i="3"/>
  <c r="P117" i="4"/>
  <c r="N49" i="6"/>
  <c r="N38" i="3"/>
  <c r="L38" i="3" s="1"/>
  <c r="M35" i="4"/>
  <c r="K35" i="4" s="1"/>
  <c r="Q24" i="3"/>
  <c r="R25" i="7"/>
  <c r="P17" i="5"/>
  <c r="P93" i="3"/>
  <c r="O82" i="4"/>
  <c r="N44" i="3"/>
  <c r="M29" i="5"/>
  <c r="M40" i="4"/>
  <c r="P103" i="3"/>
  <c r="O61" i="5"/>
  <c r="M57" i="3"/>
  <c r="L57" i="3" s="1"/>
  <c r="L38" i="5"/>
  <c r="L53" i="4"/>
  <c r="K53" i="4" s="1"/>
  <c r="I34" i="11"/>
  <c r="J33" i="4" s="1"/>
  <c r="K36" i="3"/>
  <c r="M54" i="3"/>
  <c r="L50" i="4"/>
  <c r="J10" i="5"/>
  <c r="J11" i="4"/>
  <c r="P110" i="3"/>
  <c r="O97" i="4"/>
  <c r="T173" i="3"/>
  <c r="R173" i="3" s="1"/>
  <c r="S156" i="4"/>
  <c r="Q156" i="4" s="1"/>
  <c r="R70" i="7"/>
  <c r="Q69" i="3"/>
  <c r="P63" i="4"/>
  <c r="P45" i="5"/>
  <c r="T67" i="3"/>
  <c r="R67" i="3" s="1"/>
  <c r="S44" i="5"/>
  <c r="Q44" i="5" s="1"/>
  <c r="S61" i="4"/>
  <c r="Q61" i="4" s="1"/>
  <c r="R6" i="7"/>
  <c r="Q5" i="3"/>
  <c r="P5" i="5"/>
  <c r="P5" i="4"/>
  <c r="P16" i="3"/>
  <c r="O16" i="4"/>
  <c r="O12" i="5"/>
  <c r="T102" i="3"/>
  <c r="R102" i="3" s="1"/>
  <c r="S60" i="5"/>
  <c r="Q60" i="5" s="1"/>
  <c r="S90" i="4"/>
  <c r="Q90" i="4" s="1"/>
  <c r="B144" i="11"/>
  <c r="AB160" i="6"/>
  <c r="R43" i="7"/>
  <c r="Q42" i="3"/>
  <c r="P27" i="5"/>
  <c r="P38" i="4"/>
  <c r="R15" i="7"/>
  <c r="Q14" i="3"/>
  <c r="P14" i="4"/>
  <c r="P11" i="5"/>
  <c r="AB9" i="6"/>
  <c r="N140" i="3"/>
  <c r="M126" i="4"/>
  <c r="K126" i="4" s="1"/>
  <c r="M75" i="5"/>
  <c r="K75" i="5" s="1"/>
  <c r="R153" i="7"/>
  <c r="Q152" i="3"/>
  <c r="P138" i="4"/>
  <c r="R79" i="7"/>
  <c r="Q78" i="3"/>
  <c r="P50" i="5"/>
  <c r="N21" i="3"/>
  <c r="L21" i="3" s="1"/>
  <c r="M20" i="4"/>
  <c r="K20" i="4" s="1"/>
  <c r="T157" i="3"/>
  <c r="R157" i="3" s="1"/>
  <c r="S142" i="4"/>
  <c r="Q142" i="4" s="1"/>
  <c r="R45" i="7"/>
  <c r="Q44" i="3"/>
  <c r="P40" i="4"/>
  <c r="P29" i="5"/>
  <c r="AB44" i="6"/>
  <c r="M111" i="3"/>
  <c r="L98" i="4"/>
  <c r="B127" i="11"/>
  <c r="O133" i="3"/>
  <c r="N119" i="4"/>
  <c r="O47" i="3"/>
  <c r="N43" i="4"/>
  <c r="I119" i="11"/>
  <c r="K121" i="3"/>
  <c r="R73" i="7"/>
  <c r="Q72" i="3"/>
  <c r="P66" i="4"/>
  <c r="R113" i="7"/>
  <c r="Q112" i="3"/>
  <c r="P63" i="5"/>
  <c r="P99" i="4"/>
  <c r="N29" i="3"/>
  <c r="L29" i="3" s="1"/>
  <c r="M19" i="5"/>
  <c r="K19" i="5" s="1"/>
  <c r="M27" i="4"/>
  <c r="K27" i="4" s="1"/>
  <c r="T175" i="3"/>
  <c r="R175" i="3" s="1"/>
  <c r="S158" i="4"/>
  <c r="Q158" i="4" s="1"/>
  <c r="S95" i="5"/>
  <c r="Q95" i="5" s="1"/>
  <c r="P58" i="3"/>
  <c r="O54" i="4"/>
  <c r="O39" i="5"/>
  <c r="O6" i="3"/>
  <c r="N6" i="4"/>
  <c r="T166" i="3"/>
  <c r="R166" i="3" s="1"/>
  <c r="S89" i="5"/>
  <c r="Q89" i="5" s="1"/>
  <c r="O123" i="3"/>
  <c r="N109" i="4"/>
  <c r="B146" i="11"/>
  <c r="N92" i="6"/>
  <c r="AB47" i="6"/>
  <c r="P160" i="3"/>
  <c r="O145" i="4"/>
  <c r="O87" i="5"/>
  <c r="P153" i="3"/>
  <c r="O139" i="4"/>
  <c r="N161" i="3"/>
  <c r="L161" i="3" s="1"/>
  <c r="M88" i="5"/>
  <c r="K88" i="5" s="1"/>
  <c r="B103" i="11"/>
  <c r="N168" i="3"/>
  <c r="L168" i="3" s="1"/>
  <c r="M151" i="4"/>
  <c r="K151" i="4" s="1"/>
  <c r="R54" i="7"/>
  <c r="Q53" i="3"/>
  <c r="P35" i="5"/>
  <c r="P49" i="4"/>
  <c r="B166" i="11"/>
  <c r="C168" i="14"/>
  <c r="H168" i="11" s="1"/>
  <c r="E168" i="11" s="1"/>
  <c r="B168" i="11" s="1"/>
  <c r="K148" i="4"/>
  <c r="Q36" i="4"/>
  <c r="J39" i="4"/>
  <c r="J28" i="5"/>
  <c r="R135" i="3"/>
  <c r="B26" i="11"/>
  <c r="B116" i="11"/>
  <c r="B57" i="11"/>
  <c r="Q43" i="4"/>
  <c r="Q19" i="4"/>
  <c r="R126" i="3"/>
  <c r="Q95" i="3"/>
  <c r="R96" i="7"/>
  <c r="P83" i="4"/>
  <c r="M7" i="3"/>
  <c r="L7" i="4"/>
  <c r="L6" i="5"/>
  <c r="P118" i="3"/>
  <c r="O67" i="5"/>
  <c r="O105" i="4"/>
  <c r="M88" i="3"/>
  <c r="L78" i="4"/>
  <c r="L54" i="5"/>
  <c r="R39" i="7"/>
  <c r="Q38" i="3"/>
  <c r="P35" i="4"/>
  <c r="N72" i="3"/>
  <c r="M66" i="4"/>
  <c r="R65" i="7"/>
  <c r="Q64" i="3"/>
  <c r="P43" i="5"/>
  <c r="N7" i="3"/>
  <c r="M6" i="5"/>
  <c r="K6" i="5" s="1"/>
  <c r="M7" i="4"/>
  <c r="K7" i="4" s="1"/>
  <c r="T44" i="3"/>
  <c r="R44" i="3" s="1"/>
  <c r="S40" i="4"/>
  <c r="Q40" i="4" s="1"/>
  <c r="S29" i="5"/>
  <c r="Q29" i="5" s="1"/>
  <c r="P38" i="3"/>
  <c r="O35" i="4"/>
  <c r="S115" i="14"/>
  <c r="B115" i="14" s="1"/>
  <c r="F115" i="11" s="1"/>
  <c r="C115" i="11" s="1"/>
  <c r="C115" i="14"/>
  <c r="H115" i="11" s="1"/>
  <c r="E115" i="11" s="1"/>
  <c r="M150" i="3"/>
  <c r="L136" i="4"/>
  <c r="P84" i="3"/>
  <c r="O75" i="4"/>
  <c r="P32" i="3"/>
  <c r="O30" i="4"/>
  <c r="O21" i="5"/>
  <c r="O66" i="3"/>
  <c r="N60" i="4"/>
  <c r="P55" i="3"/>
  <c r="O36" i="5"/>
  <c r="O51" i="4"/>
  <c r="R14" i="7"/>
  <c r="Q13" i="3"/>
  <c r="P13" i="4"/>
  <c r="P129" i="3"/>
  <c r="O115" i="4"/>
  <c r="M110" i="3"/>
  <c r="L97" i="4"/>
  <c r="I70" i="11"/>
  <c r="J66" i="4" s="1"/>
  <c r="K72" i="3"/>
  <c r="T73" i="3"/>
  <c r="R73" i="3" s="1"/>
  <c r="S47" i="5"/>
  <c r="Q47" i="5" s="1"/>
  <c r="I104" i="11"/>
  <c r="J93" i="4" s="1"/>
  <c r="K106" i="3"/>
  <c r="I150" i="11"/>
  <c r="J138" i="4" s="1"/>
  <c r="K152" i="3"/>
  <c r="I123" i="11"/>
  <c r="J111" i="4" s="1"/>
  <c r="K125" i="3"/>
  <c r="P120" i="3"/>
  <c r="O69" i="5"/>
  <c r="O107" i="4"/>
  <c r="P30" i="3"/>
  <c r="O28" i="4"/>
  <c r="O20" i="5"/>
  <c r="Q162" i="3"/>
  <c r="R163" i="7"/>
  <c r="P146" i="4"/>
  <c r="B33" i="11"/>
  <c r="I151" i="11"/>
  <c r="J139" i="4" s="1"/>
  <c r="K153" i="3"/>
  <c r="P89" i="3"/>
  <c r="O55" i="5"/>
  <c r="R94" i="7"/>
  <c r="Q93" i="3"/>
  <c r="P82" i="4"/>
  <c r="T109" i="3"/>
  <c r="R109" i="3" s="1"/>
  <c r="S96" i="4"/>
  <c r="Q96" i="4" s="1"/>
  <c r="Q103" i="3"/>
  <c r="R104" i="7"/>
  <c r="P61" i="5"/>
  <c r="N81" i="3"/>
  <c r="L81" i="3" s="1"/>
  <c r="M51" i="5"/>
  <c r="K51" i="5" s="1"/>
  <c r="M73" i="4"/>
  <c r="K73" i="4" s="1"/>
  <c r="M160" i="3"/>
  <c r="L87" i="5"/>
  <c r="L145" i="4"/>
  <c r="N94" i="3"/>
  <c r="L94" i="3" s="1"/>
  <c r="M56" i="5"/>
  <c r="K56" i="5" s="1"/>
  <c r="P79" i="3"/>
  <c r="O71" i="4"/>
  <c r="B18" i="11"/>
  <c r="M22" i="3"/>
  <c r="L21" i="4"/>
  <c r="K21" i="4" s="1"/>
  <c r="L15" i="5"/>
  <c r="K15" i="5" s="1"/>
  <c r="P69" i="3"/>
  <c r="O45" i="5"/>
  <c r="O63" i="4"/>
  <c r="I68" i="11"/>
  <c r="K70" i="3"/>
  <c r="N110" i="6"/>
  <c r="P5" i="3"/>
  <c r="O5" i="5"/>
  <c r="O5" i="4"/>
  <c r="N65" i="3"/>
  <c r="L65" i="3" s="1"/>
  <c r="M59" i="4"/>
  <c r="K59" i="4" s="1"/>
  <c r="M27" i="3"/>
  <c r="L25" i="4"/>
  <c r="N67" i="3"/>
  <c r="M61" i="4"/>
  <c r="M44" i="5"/>
  <c r="T72" i="3"/>
  <c r="R72" i="3" s="1"/>
  <c r="S66" i="4"/>
  <c r="Q66" i="4" s="1"/>
  <c r="S7" i="14"/>
  <c r="B7" i="14" s="1"/>
  <c r="F7" i="11" s="1"/>
  <c r="C7" i="11" s="1"/>
  <c r="C7" i="14"/>
  <c r="H7" i="11" s="1"/>
  <c r="E7" i="11" s="1"/>
  <c r="R62" i="7"/>
  <c r="Q61" i="3"/>
  <c r="P56" i="4"/>
  <c r="T139" i="3"/>
  <c r="R139" i="3" s="1"/>
  <c r="S74" i="5"/>
  <c r="Q74" i="5" s="1"/>
  <c r="S125" i="4"/>
  <c r="Q125" i="4" s="1"/>
  <c r="T93" i="3"/>
  <c r="R93" i="3" s="1"/>
  <c r="S82" i="4"/>
  <c r="Q82" i="4" s="1"/>
  <c r="R112" i="7"/>
  <c r="Q111" i="3"/>
  <c r="P98" i="4"/>
  <c r="P91" i="3"/>
  <c r="O80" i="4"/>
  <c r="P152" i="3"/>
  <c r="O138" i="4"/>
  <c r="M100" i="3"/>
  <c r="L88" i="4"/>
  <c r="O41" i="3"/>
  <c r="N26" i="5"/>
  <c r="N37" i="4"/>
  <c r="P144" i="3"/>
  <c r="O78" i="5"/>
  <c r="O130" i="4"/>
  <c r="M154" i="3"/>
  <c r="L140" i="4"/>
  <c r="N6" i="3"/>
  <c r="L6" i="3" s="1"/>
  <c r="M6" i="4"/>
  <c r="K6" i="4" s="1"/>
  <c r="T79" i="3"/>
  <c r="R79" i="3" s="1"/>
  <c r="S71" i="4"/>
  <c r="Q71" i="4" s="1"/>
  <c r="T36" i="3"/>
  <c r="R36" i="3" s="1"/>
  <c r="S33" i="4"/>
  <c r="Q33" i="4" s="1"/>
  <c r="N160" i="3"/>
  <c r="L160" i="3" s="1"/>
  <c r="M87" i="5"/>
  <c r="M145" i="4"/>
  <c r="I47" i="11"/>
  <c r="J45" i="4" s="1"/>
  <c r="K49" i="3"/>
  <c r="P56" i="3"/>
  <c r="O52" i="4"/>
  <c r="O37" i="5"/>
  <c r="T129" i="3"/>
  <c r="S115" i="4"/>
  <c r="T162" i="3"/>
  <c r="R162" i="3" s="1"/>
  <c r="S146" i="4"/>
  <c r="Q146" i="4" s="1"/>
  <c r="O11" i="3"/>
  <c r="N10" i="5"/>
  <c r="N11" i="4"/>
  <c r="P40" i="3"/>
  <c r="O25" i="5"/>
  <c r="R59" i="7"/>
  <c r="Q58" i="3"/>
  <c r="P39" i="5"/>
  <c r="P54" i="4"/>
  <c r="O51" i="3"/>
  <c r="N33" i="5"/>
  <c r="N47" i="4"/>
  <c r="B65" i="11"/>
  <c r="O17" i="3"/>
  <c r="N17" i="4"/>
  <c r="N13" i="5"/>
  <c r="M136" i="3"/>
  <c r="L122" i="4"/>
  <c r="M167" i="3"/>
  <c r="L150" i="4"/>
  <c r="T150" i="3"/>
  <c r="R150" i="3" s="1"/>
  <c r="S136" i="4"/>
  <c r="Q136" i="4" s="1"/>
  <c r="T54" i="3"/>
  <c r="R54" i="3" s="1"/>
  <c r="S50" i="4"/>
  <c r="Q50" i="4" s="1"/>
  <c r="T81" i="3"/>
  <c r="R81" i="3" s="1"/>
  <c r="S51" i="5"/>
  <c r="Q51" i="5" s="1"/>
  <c r="S73" i="4"/>
  <c r="Q73" i="4" s="1"/>
  <c r="T9" i="3"/>
  <c r="R9" i="3" s="1"/>
  <c r="S9" i="4"/>
  <c r="Q9" i="4" s="1"/>
  <c r="S8" i="5"/>
  <c r="Q8" i="5" s="1"/>
  <c r="O132" i="8"/>
  <c r="X132" i="8" s="1"/>
  <c r="Q160" i="3"/>
  <c r="R161" i="7"/>
  <c r="P87" i="5"/>
  <c r="P145" i="4"/>
  <c r="T53" i="3"/>
  <c r="R53" i="3" s="1"/>
  <c r="S35" i="5"/>
  <c r="Q35" i="5" s="1"/>
  <c r="S49" i="4"/>
  <c r="Q49" i="4" s="1"/>
  <c r="R154" i="7"/>
  <c r="Q153" i="3"/>
  <c r="P139" i="4"/>
  <c r="M28" i="3"/>
  <c r="L18" i="5"/>
  <c r="L26" i="4"/>
  <c r="T18" i="3"/>
  <c r="R18" i="3" s="1"/>
  <c r="S14" i="5"/>
  <c r="Q14" i="5" s="1"/>
  <c r="K38" i="5"/>
  <c r="N36" i="3"/>
  <c r="M33" i="4"/>
  <c r="T174" i="3"/>
  <c r="R174" i="3" s="1"/>
  <c r="S157" i="4"/>
  <c r="Q157" i="4" s="1"/>
  <c r="S94" i="5"/>
  <c r="Q94" i="5" s="1"/>
  <c r="P53" i="3"/>
  <c r="O49" i="4"/>
  <c r="O35" i="5"/>
  <c r="N64" i="3"/>
  <c r="M43" i="5"/>
  <c r="B52" i="11"/>
  <c r="K50" i="5"/>
  <c r="K51" i="4"/>
  <c r="B46" i="11"/>
  <c r="I58" i="11"/>
  <c r="J55" i="4" s="1"/>
  <c r="K60" i="3"/>
  <c r="Q29" i="4"/>
  <c r="L22" i="3"/>
  <c r="P95" i="3"/>
  <c r="O83" i="4"/>
  <c r="P113" i="3"/>
  <c r="O100" i="4"/>
  <c r="O64" i="5"/>
  <c r="R85" i="7"/>
  <c r="Q84" i="3"/>
  <c r="P75" i="4"/>
  <c r="Q32" i="3"/>
  <c r="R33" i="7"/>
  <c r="P21" i="5"/>
  <c r="P30" i="4"/>
  <c r="I165" i="11"/>
  <c r="J150" i="4" s="1"/>
  <c r="K167" i="3"/>
  <c r="P135" i="3"/>
  <c r="O121" i="4"/>
  <c r="R130" i="7"/>
  <c r="Q129" i="3"/>
  <c r="P115" i="4"/>
  <c r="P173" i="3"/>
  <c r="O156" i="4"/>
  <c r="M9" i="3"/>
  <c r="L9" i="3" s="1"/>
  <c r="L9" i="4"/>
  <c r="L8" i="5"/>
  <c r="R107" i="7"/>
  <c r="Q106" i="3"/>
  <c r="P93" i="4"/>
  <c r="Q120" i="3"/>
  <c r="R121" i="7"/>
  <c r="P69" i="5"/>
  <c r="P107" i="4"/>
  <c r="N85" i="3"/>
  <c r="M53" i="5"/>
  <c r="R165" i="7"/>
  <c r="Q164" i="3"/>
  <c r="P148" i="4"/>
  <c r="R31" i="7"/>
  <c r="Q30" i="3"/>
  <c r="P20" i="5"/>
  <c r="P28" i="4"/>
  <c r="N59" i="3"/>
  <c r="L59" i="3" s="1"/>
  <c r="M40" i="5"/>
  <c r="K40" i="5" s="1"/>
  <c r="I38" i="11"/>
  <c r="J25" i="5" s="1"/>
  <c r="K40" i="3"/>
  <c r="N30" i="3"/>
  <c r="M20" i="5"/>
  <c r="M28" i="4"/>
  <c r="M166" i="3"/>
  <c r="L89" i="5"/>
  <c r="N25" i="3"/>
  <c r="L25" i="3" s="1"/>
  <c r="M23" i="4"/>
  <c r="K23" i="4" s="1"/>
  <c r="N61" i="3"/>
  <c r="L61" i="3" s="1"/>
  <c r="M56" i="4"/>
  <c r="K56" i="4" s="1"/>
  <c r="AB41" i="6"/>
  <c r="Q168" i="3"/>
  <c r="R169" i="7"/>
  <c r="P151" i="4"/>
  <c r="T58" i="3"/>
  <c r="R58" i="3" s="1"/>
  <c r="S39" i="5"/>
  <c r="Q39" i="5" s="1"/>
  <c r="S54" i="4"/>
  <c r="Q54" i="4" s="1"/>
  <c r="O39" i="3"/>
  <c r="N36" i="4"/>
  <c r="Q79" i="3"/>
  <c r="R80" i="7"/>
  <c r="P71" i="4"/>
  <c r="S127" i="3"/>
  <c r="R113" i="4"/>
  <c r="M60" i="3"/>
  <c r="L55" i="4"/>
  <c r="T105" i="3"/>
  <c r="R105" i="3" s="1"/>
  <c r="S92" i="4"/>
  <c r="Q92" i="4" s="1"/>
  <c r="T8" i="3"/>
  <c r="R8" i="3" s="1"/>
  <c r="S8" i="4"/>
  <c r="Q8" i="4" s="1"/>
  <c r="S7" i="5"/>
  <c r="Q7" i="5" s="1"/>
  <c r="M124" i="3"/>
  <c r="L110" i="4"/>
  <c r="N104" i="3"/>
  <c r="L104" i="3" s="1"/>
  <c r="M91" i="4"/>
  <c r="K91" i="4" s="1"/>
  <c r="P125" i="3"/>
  <c r="O111" i="4"/>
  <c r="S73" i="14"/>
  <c r="B73" i="14" s="1"/>
  <c r="F73" i="11" s="1"/>
  <c r="C73" i="11" s="1"/>
  <c r="C73" i="14"/>
  <c r="H73" i="11" s="1"/>
  <c r="E73" i="11" s="1"/>
  <c r="N154" i="3"/>
  <c r="L154" i="3" s="1"/>
  <c r="M140" i="4"/>
  <c r="K140" i="4" s="1"/>
  <c r="T136" i="3"/>
  <c r="S122" i="4"/>
  <c r="P61" i="3"/>
  <c r="O56" i="4"/>
  <c r="I140" i="11"/>
  <c r="K142" i="3"/>
  <c r="Q91" i="3"/>
  <c r="R92" i="7"/>
  <c r="P80" i="4"/>
  <c r="R135" i="7"/>
  <c r="Q134" i="3"/>
  <c r="P120" i="4"/>
  <c r="O82" i="3"/>
  <c r="N52" i="5"/>
  <c r="T151" i="3"/>
  <c r="R151" i="3" s="1"/>
  <c r="S137" i="4"/>
  <c r="Q137" i="4" s="1"/>
  <c r="S83" i="5"/>
  <c r="Q83" i="5" s="1"/>
  <c r="Q144" i="3"/>
  <c r="R145" i="7"/>
  <c r="P130" i="4"/>
  <c r="P78" i="5"/>
  <c r="AB42" i="6"/>
  <c r="N111" i="3"/>
  <c r="L111" i="3" s="1"/>
  <c r="M98" i="4"/>
  <c r="K98" i="4" s="1"/>
  <c r="AB176" i="6"/>
  <c r="P23" i="3"/>
  <c r="O22" i="4"/>
  <c r="O16" i="5"/>
  <c r="P158" i="3"/>
  <c r="O143" i="4"/>
  <c r="O85" i="5"/>
  <c r="M43" i="3"/>
  <c r="L28" i="5"/>
  <c r="L39" i="4"/>
  <c r="B171" i="11"/>
  <c r="K107" i="4"/>
  <c r="M142" i="3"/>
  <c r="L128" i="4"/>
  <c r="L76" i="5"/>
  <c r="R57" i="7"/>
  <c r="Q56" i="3"/>
  <c r="P37" i="5"/>
  <c r="P52" i="4"/>
  <c r="T59" i="3"/>
  <c r="R59" i="3" s="1"/>
  <c r="S40" i="5"/>
  <c r="Q40" i="5" s="1"/>
  <c r="I172" i="11"/>
  <c r="K174" i="3"/>
  <c r="Q54" i="3"/>
  <c r="R55" i="7"/>
  <c r="P50" i="4"/>
  <c r="N33" i="3"/>
  <c r="L33" i="3" s="1"/>
  <c r="M31" i="4"/>
  <c r="K31" i="4" s="1"/>
  <c r="M22" i="5"/>
  <c r="K22" i="5" s="1"/>
  <c r="M125" i="3"/>
  <c r="L125" i="3" s="1"/>
  <c r="L111" i="4"/>
  <c r="K111" i="4" s="1"/>
  <c r="P96" i="3"/>
  <c r="O84" i="4"/>
  <c r="R41" i="7"/>
  <c r="Q40" i="3"/>
  <c r="P25" i="5"/>
  <c r="P149" i="3"/>
  <c r="O82" i="5"/>
  <c r="O135" i="4"/>
  <c r="B124" i="11"/>
  <c r="O9" i="3"/>
  <c r="N9" i="4"/>
  <c r="N8" i="5"/>
  <c r="O85" i="3"/>
  <c r="N53" i="5"/>
  <c r="Q12" i="3"/>
  <c r="R13" i="7"/>
  <c r="P12" i="4"/>
  <c r="O87" i="3"/>
  <c r="N77" i="4"/>
  <c r="R129" i="7"/>
  <c r="Q128" i="3"/>
  <c r="P114" i="4"/>
  <c r="AB174" i="6"/>
  <c r="M32" i="3"/>
  <c r="L21" i="5"/>
  <c r="L30" i="4"/>
  <c r="T34" i="3"/>
  <c r="R34" i="3" s="1"/>
  <c r="S23" i="5"/>
  <c r="Q23" i="5" s="1"/>
  <c r="P75" i="3"/>
  <c r="O68" i="4"/>
  <c r="N92" i="3"/>
  <c r="M81" i="4"/>
  <c r="AB99" i="6"/>
  <c r="P63" i="3"/>
  <c r="O58" i="4"/>
  <c r="O42" i="5"/>
  <c r="N170" i="3"/>
  <c r="M153" i="4"/>
  <c r="M91" i="5"/>
  <c r="S12" i="14"/>
  <c r="B12" i="14" s="1"/>
  <c r="F12" i="11" s="1"/>
  <c r="C12" i="11" s="1"/>
  <c r="C12" i="14"/>
  <c r="H12" i="11" s="1"/>
  <c r="E12" i="11" s="1"/>
  <c r="R166" i="7"/>
  <c r="Q165" i="3"/>
  <c r="P149" i="4"/>
  <c r="I43" i="11"/>
  <c r="K45" i="3"/>
  <c r="K47" i="5"/>
  <c r="J126" i="4"/>
  <c r="J75" i="5"/>
  <c r="K77" i="5"/>
  <c r="C71" i="14"/>
  <c r="H71" i="11" s="1"/>
  <c r="E71" i="11" s="1"/>
  <c r="B71" i="11" s="1"/>
  <c r="L78" i="3"/>
  <c r="I51" i="11"/>
  <c r="K53" i="3"/>
  <c r="I40" i="11"/>
  <c r="K42" i="3"/>
  <c r="K36" i="5"/>
  <c r="R31" i="3"/>
  <c r="I6" i="11"/>
  <c r="K8" i="3"/>
  <c r="I143" i="11"/>
  <c r="J131" i="4" s="1"/>
  <c r="K145" i="3"/>
  <c r="Q85" i="4"/>
  <c r="I153" i="11"/>
  <c r="J84" i="5" s="1"/>
  <c r="K155" i="3"/>
  <c r="C157" i="14"/>
  <c r="H157" i="11" s="1"/>
  <c r="E157" i="11" s="1"/>
  <c r="B157" i="11" s="1"/>
  <c r="R136" i="7"/>
  <c r="Q135" i="3"/>
  <c r="P121" i="4"/>
  <c r="S5" i="3"/>
  <c r="R5" i="4"/>
  <c r="R5" i="5"/>
  <c r="N135" i="3"/>
  <c r="L135" i="3" s="1"/>
  <c r="M121" i="4"/>
  <c r="K121" i="4" s="1"/>
  <c r="R91" i="7"/>
  <c r="Q90" i="3"/>
  <c r="P79" i="4"/>
  <c r="T159" i="3"/>
  <c r="R159" i="3" s="1"/>
  <c r="S144" i="4"/>
  <c r="Q144" i="4" s="1"/>
  <c r="S86" i="5"/>
  <c r="Q86" i="5" s="1"/>
  <c r="O138" i="3"/>
  <c r="N124" i="4"/>
  <c r="N73" i="5"/>
  <c r="O49" i="3"/>
  <c r="N45" i="4"/>
  <c r="P83" i="3"/>
  <c r="O74" i="4"/>
  <c r="N60" i="3"/>
  <c r="L60" i="3" s="1"/>
  <c r="M55" i="4"/>
  <c r="K55" i="4" s="1"/>
  <c r="R167" i="7"/>
  <c r="Q166" i="3"/>
  <c r="P89" i="5"/>
  <c r="B160" i="11"/>
  <c r="N53" i="3"/>
  <c r="L53" i="3" s="1"/>
  <c r="M49" i="4"/>
  <c r="K49" i="4" s="1"/>
  <c r="M35" i="5"/>
  <c r="K35" i="5" s="1"/>
  <c r="P134" i="3"/>
  <c r="O120" i="4"/>
  <c r="X130" i="8"/>
  <c r="P67" i="3"/>
  <c r="O61" i="4"/>
  <c r="O44" i="5"/>
  <c r="B100" i="11"/>
  <c r="M171" i="3"/>
  <c r="L154" i="4"/>
  <c r="L92" i="5"/>
  <c r="K66" i="5"/>
  <c r="M172" i="3"/>
  <c r="L155" i="4"/>
  <c r="L93" i="5"/>
  <c r="AB87" i="6"/>
  <c r="P48" i="3"/>
  <c r="O44" i="4"/>
  <c r="S19" i="14"/>
  <c r="B19" i="14" s="1"/>
  <c r="F19" i="11" s="1"/>
  <c r="C19" i="11" s="1"/>
  <c r="B19" i="11" s="1"/>
  <c r="C19" i="14"/>
  <c r="H19" i="11" s="1"/>
  <c r="E19" i="11" s="1"/>
  <c r="R24" i="7"/>
  <c r="Q23" i="3"/>
  <c r="P16" i="5"/>
  <c r="P22" i="4"/>
  <c r="R159" i="7"/>
  <c r="Q158" i="3"/>
  <c r="P143" i="4"/>
  <c r="P85" i="5"/>
  <c r="B74" i="11"/>
  <c r="AB127" i="6"/>
  <c r="B99" i="11"/>
  <c r="L120" i="3"/>
  <c r="T158" i="3"/>
  <c r="R158" i="3" s="1"/>
  <c r="S143" i="4"/>
  <c r="Q143" i="4" s="1"/>
  <c r="S85" i="5"/>
  <c r="Q85" i="5" s="1"/>
  <c r="R23" i="7"/>
  <c r="Q22" i="3"/>
  <c r="P21" i="4"/>
  <c r="P15" i="5"/>
  <c r="R93" i="7"/>
  <c r="Q92" i="3"/>
  <c r="P81" i="4"/>
  <c r="P54" i="3"/>
  <c r="O50" i="4"/>
  <c r="Q96" i="3"/>
  <c r="R97" i="7"/>
  <c r="P84" i="4"/>
  <c r="M105" i="3"/>
  <c r="L92" i="4"/>
  <c r="R150" i="7"/>
  <c r="Q149" i="3"/>
  <c r="P135" i="4"/>
  <c r="P82" i="5"/>
  <c r="P101" i="3"/>
  <c r="O59" i="5"/>
  <c r="O89" i="4"/>
  <c r="N115" i="3"/>
  <c r="L115" i="3" s="1"/>
  <c r="M102" i="4"/>
  <c r="K102" i="4" s="1"/>
  <c r="AB103" i="6"/>
  <c r="P12" i="3"/>
  <c r="O12" i="4"/>
  <c r="T71" i="3"/>
  <c r="R71" i="3" s="1"/>
  <c r="S65" i="4"/>
  <c r="Q65" i="4" s="1"/>
  <c r="O19" i="3"/>
  <c r="N18" i="4"/>
  <c r="P167" i="3"/>
  <c r="O150" i="4"/>
  <c r="I125" i="11"/>
  <c r="J113" i="4" s="1"/>
  <c r="K127" i="3"/>
  <c r="P128" i="3"/>
  <c r="O114" i="4"/>
  <c r="B62" i="11"/>
  <c r="R76" i="7"/>
  <c r="Q75" i="3"/>
  <c r="P68" i="4"/>
  <c r="M134" i="3"/>
  <c r="L120" i="4"/>
  <c r="Q63" i="3"/>
  <c r="R64" i="7"/>
  <c r="P42" i="5"/>
  <c r="P58" i="4"/>
  <c r="N50" i="3"/>
  <c r="M46" i="4"/>
  <c r="M32" i="5"/>
  <c r="O97" i="3"/>
  <c r="N85" i="4"/>
  <c r="P165" i="3"/>
  <c r="O149" i="4"/>
  <c r="N51" i="6"/>
  <c r="T169" i="3"/>
  <c r="R169" i="3" s="1"/>
  <c r="S90" i="5"/>
  <c r="Q90" i="5" s="1"/>
  <c r="S152" i="4"/>
  <c r="Q152" i="4" s="1"/>
  <c r="O57" i="3"/>
  <c r="N53" i="4"/>
  <c r="N38" i="5"/>
  <c r="J106" i="4"/>
  <c r="J68" i="5"/>
  <c r="B170" i="11"/>
  <c r="K129" i="4"/>
  <c r="B155" i="11"/>
  <c r="Q113" i="4"/>
  <c r="J13" i="5"/>
  <c r="J17" i="4"/>
  <c r="K137" i="4"/>
  <c r="I142" i="11"/>
  <c r="K144" i="3"/>
  <c r="I92" i="11"/>
  <c r="J56" i="5" s="1"/>
  <c r="K94" i="3"/>
  <c r="P139" i="3"/>
  <c r="O74" i="5"/>
  <c r="O125" i="4"/>
  <c r="M96" i="3"/>
  <c r="L84" i="4"/>
  <c r="S136" i="3"/>
  <c r="R122" i="4"/>
  <c r="R127" i="7"/>
  <c r="Q126" i="3"/>
  <c r="P112" i="4"/>
  <c r="T64" i="3"/>
  <c r="R64" i="3" s="1"/>
  <c r="S43" i="5"/>
  <c r="Q43" i="5" s="1"/>
  <c r="M20" i="3"/>
  <c r="L19" i="4"/>
  <c r="Q46" i="3"/>
  <c r="R47" i="7"/>
  <c r="P42" i="4"/>
  <c r="P31" i="5"/>
  <c r="R27" i="7"/>
  <c r="Q26" i="3"/>
  <c r="P24" i="4"/>
  <c r="N18" i="3"/>
  <c r="M14" i="5"/>
  <c r="N41" i="6"/>
  <c r="B105" i="11"/>
  <c r="T61" i="3"/>
  <c r="R61" i="3" s="1"/>
  <c r="S56" i="4"/>
  <c r="Q56" i="4" s="1"/>
  <c r="O15" i="3"/>
  <c r="N15" i="4"/>
  <c r="I54" i="11"/>
  <c r="K56" i="3"/>
  <c r="R63" i="7"/>
  <c r="Q62" i="3"/>
  <c r="P41" i="5"/>
  <c r="P57" i="4"/>
  <c r="O65" i="3"/>
  <c r="N59" i="4"/>
  <c r="M92" i="3"/>
  <c r="L81" i="4"/>
  <c r="N136" i="3"/>
  <c r="L136" i="3" s="1"/>
  <c r="M122" i="4"/>
  <c r="K122" i="4" s="1"/>
  <c r="R119" i="7"/>
  <c r="Q118" i="3"/>
  <c r="P105" i="4"/>
  <c r="P67" i="5"/>
  <c r="R82" i="7"/>
  <c r="Q81" i="3"/>
  <c r="P51" i="5"/>
  <c r="P73" i="4"/>
  <c r="T32" i="3"/>
  <c r="R32" i="3" s="1"/>
  <c r="S30" i="4"/>
  <c r="Q30" i="4" s="1"/>
  <c r="S21" i="5"/>
  <c r="Q21" i="5" s="1"/>
  <c r="N13" i="3"/>
  <c r="M13" i="4"/>
  <c r="P137" i="3"/>
  <c r="O72" i="5"/>
  <c r="O123" i="4"/>
  <c r="AB130" i="6"/>
  <c r="M149" i="3"/>
  <c r="L149" i="3" s="1"/>
  <c r="L135" i="4"/>
  <c r="K135" i="4" s="1"/>
  <c r="L82" i="5"/>
  <c r="K82" i="5" s="1"/>
  <c r="P43" i="3"/>
  <c r="O39" i="4"/>
  <c r="O28" i="5"/>
  <c r="R53" i="7"/>
  <c r="Q52" i="3"/>
  <c r="P34" i="5"/>
  <c r="P48" i="4"/>
  <c r="P142" i="3"/>
  <c r="O128" i="4"/>
  <c r="O76" i="5"/>
  <c r="M162" i="3"/>
  <c r="L146" i="4"/>
  <c r="R100" i="7"/>
  <c r="Q99" i="3"/>
  <c r="P58" i="5"/>
  <c r="P87" i="4"/>
  <c r="R103" i="7"/>
  <c r="Q102" i="3"/>
  <c r="P90" i="4"/>
  <c r="P60" i="5"/>
  <c r="P146" i="3"/>
  <c r="O79" i="5"/>
  <c r="O132" i="4"/>
  <c r="T83" i="3"/>
  <c r="R83" i="3" s="1"/>
  <c r="S74" i="4"/>
  <c r="Q74" i="4" s="1"/>
  <c r="I44" i="11"/>
  <c r="K46" i="3"/>
  <c r="R9" i="7"/>
  <c r="Q8" i="3"/>
  <c r="P8" i="4"/>
  <c r="P7" i="5"/>
  <c r="P88" i="3"/>
  <c r="O54" i="5"/>
  <c r="O78" i="4"/>
  <c r="T7" i="3"/>
  <c r="R7" i="3" s="1"/>
  <c r="S7" i="4"/>
  <c r="Q7" i="4" s="1"/>
  <c r="S6" i="5"/>
  <c r="Q6" i="5" s="1"/>
  <c r="P126" i="3"/>
  <c r="O112" i="4"/>
  <c r="T110" i="3"/>
  <c r="R110" i="3" s="1"/>
  <c r="S97" i="4"/>
  <c r="Q97" i="4" s="1"/>
  <c r="P28" i="3"/>
  <c r="O26" i="4"/>
  <c r="O18" i="5"/>
  <c r="P157" i="3"/>
  <c r="O142" i="4"/>
  <c r="P46" i="3"/>
  <c r="O31" i="5"/>
  <c r="O42" i="4"/>
  <c r="B159" i="11"/>
  <c r="AB59" i="6"/>
  <c r="O130" i="3"/>
  <c r="N116" i="4"/>
  <c r="M116" i="3"/>
  <c r="L103" i="4"/>
  <c r="L65" i="5"/>
  <c r="R84" i="7"/>
  <c r="Q83" i="3"/>
  <c r="P74" i="4"/>
  <c r="P166" i="3"/>
  <c r="O89" i="5"/>
  <c r="T121" i="3"/>
  <c r="R121" i="3" s="1"/>
  <c r="S70" i="5"/>
  <c r="Q70" i="5" s="1"/>
  <c r="S108" i="4"/>
  <c r="Q108" i="4" s="1"/>
  <c r="O132" i="3"/>
  <c r="N118" i="4"/>
  <c r="I113" i="11"/>
  <c r="J102" i="4" s="1"/>
  <c r="K115" i="3"/>
  <c r="T62" i="3"/>
  <c r="R62" i="3" s="1"/>
  <c r="S41" i="5"/>
  <c r="Q41" i="5" s="1"/>
  <c r="S57" i="4"/>
  <c r="Q57" i="4" s="1"/>
  <c r="M155" i="3"/>
  <c r="L84" i="5"/>
  <c r="R68" i="7"/>
  <c r="Q67" i="3"/>
  <c r="P61" i="4"/>
  <c r="P44" i="5"/>
  <c r="N66" i="3"/>
  <c r="L66" i="3" s="1"/>
  <c r="M60" i="4"/>
  <c r="K60" i="4" s="1"/>
  <c r="M5" i="3"/>
  <c r="L5" i="3" s="1"/>
  <c r="L5" i="5"/>
  <c r="L5" i="4"/>
  <c r="K5" i="4" s="1"/>
  <c r="I97" i="11"/>
  <c r="K99" i="3"/>
  <c r="AB36" i="6"/>
  <c r="P114" i="3"/>
  <c r="O101" i="4"/>
  <c r="N43" i="6"/>
  <c r="N27" i="3"/>
  <c r="L27" i="3" s="1"/>
  <c r="M25" i="4"/>
  <c r="K25" i="4" s="1"/>
  <c r="B14" i="11"/>
  <c r="Q48" i="3"/>
  <c r="R49" i="7"/>
  <c r="P44" i="4"/>
  <c r="N113" i="3"/>
  <c r="L113" i="3" s="1"/>
  <c r="M64" i="5"/>
  <c r="K64" i="5" s="1"/>
  <c r="M100" i="4"/>
  <c r="K100" i="4" s="1"/>
  <c r="T91" i="3"/>
  <c r="R91" i="3" s="1"/>
  <c r="S80" i="4"/>
  <c r="Q80" i="4" s="1"/>
  <c r="M87" i="3"/>
  <c r="L77" i="4"/>
  <c r="P159" i="3"/>
  <c r="O144" i="4"/>
  <c r="O86" i="5"/>
  <c r="O140" i="3"/>
  <c r="N75" i="5"/>
  <c r="N126" i="4"/>
  <c r="N14" i="3"/>
  <c r="L14" i="3" s="1"/>
  <c r="M14" i="4"/>
  <c r="K14" i="4" s="1"/>
  <c r="M11" i="5"/>
  <c r="K11" i="5" s="1"/>
  <c r="I121" i="11"/>
  <c r="J109" i="4" s="1"/>
  <c r="K123" i="3"/>
  <c r="P22" i="3"/>
  <c r="O15" i="5"/>
  <c r="O21" i="4"/>
  <c r="AB21" i="6"/>
  <c r="P127" i="3"/>
  <c r="O113" i="4"/>
  <c r="N9" i="6"/>
  <c r="P121" i="3"/>
  <c r="O70" i="5"/>
  <c r="O108" i="4"/>
  <c r="R102" i="7"/>
  <c r="Q101" i="3"/>
  <c r="P59" i="5"/>
  <c r="P89" i="4"/>
  <c r="AB92" i="6"/>
  <c r="K5" i="5"/>
  <c r="I21" i="11"/>
  <c r="K23" i="3"/>
  <c r="P136" i="3"/>
  <c r="O122" i="4"/>
  <c r="T50" i="3"/>
  <c r="R50" i="3" s="1"/>
  <c r="S32" i="5"/>
  <c r="Q32" i="5" s="1"/>
  <c r="S46" i="4"/>
  <c r="Q46" i="4" s="1"/>
  <c r="O155" i="3"/>
  <c r="N84" i="5"/>
  <c r="B131" i="11"/>
  <c r="Q167" i="3"/>
  <c r="R168" i="7"/>
  <c r="P150" i="4"/>
  <c r="P104" i="3"/>
  <c r="O91" i="4"/>
  <c r="T103" i="3"/>
  <c r="R103" i="3" s="1"/>
  <c r="S61" i="5"/>
  <c r="Q61" i="5" s="1"/>
  <c r="AB151" i="6"/>
  <c r="T88" i="3"/>
  <c r="R88" i="3" s="1"/>
  <c r="S78" i="4"/>
  <c r="Q78" i="4" s="1"/>
  <c r="S54" i="5"/>
  <c r="Q54" i="5" s="1"/>
  <c r="N47" i="3"/>
  <c r="L47" i="3" s="1"/>
  <c r="M43" i="4"/>
  <c r="K43" i="4" s="1"/>
  <c r="P150" i="3"/>
  <c r="O136" i="4"/>
  <c r="I118" i="11"/>
  <c r="K120" i="3"/>
  <c r="M79" i="3"/>
  <c r="L71" i="4"/>
  <c r="N138" i="3"/>
  <c r="L138" i="3" s="1"/>
  <c r="M73" i="5"/>
  <c r="K73" i="5" s="1"/>
  <c r="M124" i="4"/>
  <c r="K124" i="4" s="1"/>
  <c r="T40" i="3"/>
  <c r="R40" i="3" s="1"/>
  <c r="S25" i="5"/>
  <c r="Q25" i="5" s="1"/>
  <c r="I4" i="11"/>
  <c r="J6" i="4" s="1"/>
  <c r="K6" i="3"/>
  <c r="I67" i="11"/>
  <c r="K69" i="3"/>
  <c r="L143" i="3"/>
  <c r="I79" i="11"/>
  <c r="K81" i="3"/>
  <c r="K18" i="4"/>
  <c r="Q75" i="4"/>
  <c r="I89" i="11"/>
  <c r="J80" i="4" s="1"/>
  <c r="K91" i="3"/>
  <c r="R127" i="3"/>
  <c r="I78" i="11"/>
  <c r="J72" i="4" s="1"/>
  <c r="K80" i="3"/>
  <c r="C81" i="14"/>
  <c r="H81" i="11" s="1"/>
  <c r="E81" i="11" s="1"/>
  <c r="B81" i="11" s="1"/>
  <c r="I84" i="11"/>
  <c r="J76" i="4" s="1"/>
  <c r="K86" i="3"/>
  <c r="B42" i="11"/>
  <c r="Q20" i="4"/>
  <c r="C107" i="14"/>
  <c r="H107" i="11" s="1"/>
  <c r="E107" i="11" s="1"/>
  <c r="B107" i="11" s="1"/>
  <c r="B59" i="11"/>
  <c r="O70" i="3"/>
  <c r="N64" i="4"/>
  <c r="N46" i="5"/>
  <c r="I112" i="11"/>
  <c r="J101" i="4" s="1"/>
  <c r="K114" i="3"/>
  <c r="P168" i="3"/>
  <c r="O151" i="4"/>
  <c r="R158" i="7"/>
  <c r="Q157" i="3"/>
  <c r="P142" i="4"/>
  <c r="N96" i="3"/>
  <c r="L96" i="3" s="1"/>
  <c r="M84" i="4"/>
  <c r="K84" i="4" s="1"/>
  <c r="I80" i="11"/>
  <c r="J52" i="5" s="1"/>
  <c r="K82" i="3"/>
  <c r="N132" i="3"/>
  <c r="L132" i="3" s="1"/>
  <c r="M118" i="4"/>
  <c r="K118" i="4" s="1"/>
  <c r="R140" i="7"/>
  <c r="Q139" i="3"/>
  <c r="P74" i="5"/>
  <c r="P125" i="4"/>
  <c r="AB85" i="6"/>
  <c r="N11" i="3"/>
  <c r="L11" i="3" s="1"/>
  <c r="M11" i="4"/>
  <c r="K11" i="4" s="1"/>
  <c r="M10" i="5"/>
  <c r="K10" i="5" s="1"/>
  <c r="N35" i="6"/>
  <c r="T95" i="3"/>
  <c r="R95" i="3" s="1"/>
  <c r="S83" i="4"/>
  <c r="Q83" i="4" s="1"/>
  <c r="M152" i="3"/>
  <c r="L138" i="4"/>
  <c r="B3" i="11"/>
  <c r="M13" i="3"/>
  <c r="L13" i="4"/>
  <c r="I109" i="11"/>
  <c r="J98" i="4" s="1"/>
  <c r="K111" i="3"/>
  <c r="P116" i="3"/>
  <c r="O65" i="5"/>
  <c r="O103" i="4"/>
  <c r="P36" i="3"/>
  <c r="O33" i="4"/>
  <c r="M30" i="3"/>
  <c r="L20" i="5"/>
  <c r="L28" i="4"/>
  <c r="R138" i="7"/>
  <c r="Q137" i="3"/>
  <c r="P123" i="4"/>
  <c r="P72" i="5"/>
  <c r="I164" i="11"/>
  <c r="J89" i="5" s="1"/>
  <c r="K166" i="3"/>
  <c r="T160" i="3"/>
  <c r="R160" i="3" s="1"/>
  <c r="S87" i="5"/>
  <c r="Q87" i="5" s="1"/>
  <c r="S145" i="4"/>
  <c r="Q145" i="4" s="1"/>
  <c r="R44" i="7"/>
  <c r="Q43" i="3"/>
  <c r="P39" i="4"/>
  <c r="P28" i="5"/>
  <c r="P52" i="3"/>
  <c r="O48" i="4"/>
  <c r="O34" i="5"/>
  <c r="H76" i="4"/>
  <c r="M77" i="3"/>
  <c r="L77" i="3" s="1"/>
  <c r="L49" i="5"/>
  <c r="K49" i="5" s="1"/>
  <c r="L70" i="4"/>
  <c r="K70" i="4" s="1"/>
  <c r="T60" i="3"/>
  <c r="R60" i="3" s="1"/>
  <c r="S55" i="4"/>
  <c r="Q55" i="4" s="1"/>
  <c r="P102" i="3"/>
  <c r="O60" i="5"/>
  <c r="O90" i="4"/>
  <c r="Q146" i="3"/>
  <c r="R147" i="7"/>
  <c r="P132" i="4"/>
  <c r="P79" i="5"/>
  <c r="I101" i="11"/>
  <c r="J61" i="5" s="1"/>
  <c r="K103" i="3"/>
  <c r="P8" i="3"/>
  <c r="O8" i="4"/>
  <c r="O7" i="5"/>
  <c r="R89" i="7"/>
  <c r="Q88" i="3"/>
  <c r="P78" i="4"/>
  <c r="P54" i="5"/>
  <c r="P170" i="3"/>
  <c r="O91" i="5"/>
  <c r="O153" i="4"/>
  <c r="AB131" i="6"/>
  <c r="N112" i="3"/>
  <c r="L112" i="3" s="1"/>
  <c r="M99" i="4"/>
  <c r="K99" i="4" s="1"/>
  <c r="M63" i="5"/>
  <c r="K63" i="5" s="1"/>
  <c r="N123" i="3"/>
  <c r="L123" i="3" s="1"/>
  <c r="M109" i="4"/>
  <c r="K109" i="4" s="1"/>
  <c r="R19" i="7"/>
  <c r="Q18" i="3"/>
  <c r="P14" i="5"/>
  <c r="R29" i="7"/>
  <c r="Q28" i="3"/>
  <c r="P18" i="5"/>
  <c r="P26" i="4"/>
  <c r="P143" i="3"/>
  <c r="O129" i="4"/>
  <c r="O77" i="5"/>
  <c r="P109" i="3"/>
  <c r="O96" i="4"/>
  <c r="I161" i="11"/>
  <c r="J147" i="4" s="1"/>
  <c r="K163" i="3"/>
  <c r="Q80" i="3"/>
  <c r="R81" i="7"/>
  <c r="P72" i="4"/>
  <c r="B169" i="11"/>
  <c r="O115" i="3"/>
  <c r="N102" i="4"/>
  <c r="R36" i="7"/>
  <c r="Q35" i="3"/>
  <c r="P32" i="4"/>
  <c r="M64" i="3"/>
  <c r="L43" i="5"/>
  <c r="I48" i="11"/>
  <c r="K50" i="3"/>
  <c r="P100" i="3"/>
  <c r="O88" i="4"/>
  <c r="P59" i="3"/>
  <c r="O40" i="5"/>
  <c r="O76" i="3"/>
  <c r="N69" i="4"/>
  <c r="N48" i="5"/>
  <c r="Q12" i="4"/>
  <c r="I173" i="11"/>
  <c r="K175" i="3"/>
  <c r="R118" i="7"/>
  <c r="Q117" i="3"/>
  <c r="P66" i="5"/>
  <c r="P104" i="4"/>
  <c r="P71" i="3"/>
  <c r="O65" i="4"/>
  <c r="T76" i="3"/>
  <c r="R76" i="3" s="1"/>
  <c r="S69" i="4"/>
  <c r="Q69" i="4" s="1"/>
  <c r="S48" i="5"/>
  <c r="Q48" i="5" s="1"/>
  <c r="R115" i="7"/>
  <c r="Q114" i="3"/>
  <c r="P101" i="4"/>
  <c r="AB101" i="6"/>
  <c r="B28" i="11"/>
  <c r="I86" i="11"/>
  <c r="K88" i="3"/>
  <c r="M121" i="3"/>
  <c r="L108" i="4"/>
  <c r="L70" i="5"/>
  <c r="J22" i="5"/>
  <c r="J31" i="4"/>
  <c r="O126" i="8"/>
  <c r="X126" i="8" s="1"/>
  <c r="Q159" i="3"/>
  <c r="R160" i="7"/>
  <c r="P86" i="5"/>
  <c r="P144" i="4"/>
  <c r="M69" i="3"/>
  <c r="L69" i="3" s="1"/>
  <c r="L63" i="4"/>
  <c r="K63" i="4" s="1"/>
  <c r="L45" i="5"/>
  <c r="K45" i="5" s="1"/>
  <c r="R78" i="7"/>
  <c r="Q77" i="3"/>
  <c r="P70" i="4"/>
  <c r="P49" i="5"/>
  <c r="N163" i="3"/>
  <c r="L163" i="3" s="1"/>
  <c r="M147" i="4"/>
  <c r="K147" i="4" s="1"/>
  <c r="R128" i="7"/>
  <c r="Q127" i="3"/>
  <c r="P113" i="4"/>
  <c r="R122" i="7"/>
  <c r="Q121" i="3"/>
  <c r="P70" i="5"/>
  <c r="P108" i="4"/>
  <c r="M139" i="3"/>
  <c r="L139" i="3" s="1"/>
  <c r="L125" i="4"/>
  <c r="K125" i="4" s="1"/>
  <c r="L74" i="5"/>
  <c r="K74" i="5" s="1"/>
  <c r="B20" i="11"/>
  <c r="B83" i="11"/>
  <c r="N147" i="3"/>
  <c r="L147" i="3" s="1"/>
  <c r="M133" i="4"/>
  <c r="K133" i="4" s="1"/>
  <c r="M80" i="5"/>
  <c r="K80" i="5" s="1"/>
  <c r="O108" i="3"/>
  <c r="N95" i="4"/>
  <c r="R137" i="7"/>
  <c r="Q136" i="3"/>
  <c r="P122" i="4"/>
  <c r="I24" i="11"/>
  <c r="J24" i="4" s="1"/>
  <c r="K26" i="3"/>
  <c r="M67" i="3"/>
  <c r="L61" i="4"/>
  <c r="L44" i="5"/>
  <c r="T170" i="3"/>
  <c r="R170" i="3" s="1"/>
  <c r="S91" i="5"/>
  <c r="Q91" i="5" s="1"/>
  <c r="S153" i="4"/>
  <c r="Q153" i="4" s="1"/>
  <c r="Q104" i="3"/>
  <c r="R105" i="7"/>
  <c r="P91" i="4"/>
  <c r="I39" i="11"/>
  <c r="K41" i="3"/>
  <c r="AB104" i="6"/>
  <c r="AB80" i="6"/>
  <c r="N73" i="6"/>
  <c r="AB106" i="6"/>
  <c r="T113" i="3"/>
  <c r="R113" i="3" s="1"/>
  <c r="S100" i="4"/>
  <c r="Q100" i="4" s="1"/>
  <c r="S64" i="5"/>
  <c r="Q64" i="5" s="1"/>
  <c r="T28" i="3"/>
  <c r="R28" i="3" s="1"/>
  <c r="S26" i="4"/>
  <c r="Q26" i="4" s="1"/>
  <c r="S18" i="5"/>
  <c r="Q18" i="5" s="1"/>
  <c r="R151" i="7"/>
  <c r="Q150" i="3"/>
  <c r="P136" i="4"/>
  <c r="AB147" i="6"/>
  <c r="P175" i="3"/>
  <c r="O158" i="4"/>
  <c r="O95" i="5"/>
  <c r="B135" i="11"/>
  <c r="Q94" i="4"/>
  <c r="B152" i="11"/>
  <c r="I5" i="11"/>
  <c r="K7" i="3"/>
  <c r="L19" i="3"/>
  <c r="K77" i="4"/>
  <c r="K8" i="5"/>
  <c r="B25" i="11"/>
  <c r="Q57" i="5"/>
  <c r="Q32" i="4"/>
  <c r="R21" i="3"/>
  <c r="I149" i="11"/>
  <c r="K151" i="3"/>
  <c r="P62" i="3"/>
  <c r="O41" i="5"/>
  <c r="O57" i="4"/>
  <c r="R143" i="7"/>
  <c r="Q142" i="3"/>
  <c r="P76" i="5"/>
  <c r="P128" i="4"/>
  <c r="P99" i="3"/>
  <c r="O58" i="5"/>
  <c r="O87" i="4"/>
  <c r="N51" i="3"/>
  <c r="L51" i="3" s="1"/>
  <c r="M33" i="5"/>
  <c r="K33" i="5" s="1"/>
  <c r="M47" i="4"/>
  <c r="K47" i="4" s="1"/>
  <c r="T118" i="3"/>
  <c r="R118" i="3" s="1"/>
  <c r="S67" i="5"/>
  <c r="Q67" i="5" s="1"/>
  <c r="S105" i="4"/>
  <c r="Q105" i="4" s="1"/>
  <c r="T155" i="3"/>
  <c r="R155" i="3" s="1"/>
  <c r="S84" i="5"/>
  <c r="Q84" i="5" s="1"/>
  <c r="M131" i="3"/>
  <c r="L117" i="4"/>
  <c r="M85" i="3"/>
  <c r="L53" i="5"/>
  <c r="N54" i="3"/>
  <c r="L54" i="3" s="1"/>
  <c r="M50" i="4"/>
  <c r="K50" i="4" s="1"/>
  <c r="I145" i="11"/>
  <c r="K147" i="3"/>
  <c r="N141" i="3"/>
  <c r="L141" i="3" s="1"/>
  <c r="M127" i="4"/>
  <c r="K127" i="4" s="1"/>
  <c r="N10" i="3"/>
  <c r="L10" i="3" s="1"/>
  <c r="M9" i="5"/>
  <c r="K9" i="5" s="1"/>
  <c r="M10" i="4"/>
  <c r="K10" i="4" s="1"/>
  <c r="I141" i="11"/>
  <c r="K143" i="3"/>
  <c r="M52" i="3"/>
  <c r="L48" i="4"/>
  <c r="L34" i="5"/>
  <c r="R117" i="7"/>
  <c r="Q116" i="3"/>
  <c r="P65" i="5"/>
  <c r="P103" i="4"/>
  <c r="R37" i="7"/>
  <c r="Q36" i="3"/>
  <c r="P33" i="4"/>
  <c r="P122" i="3"/>
  <c r="O71" i="5"/>
  <c r="T171" i="3"/>
  <c r="R171" i="3" s="1"/>
  <c r="S92" i="5"/>
  <c r="Q92" i="5" s="1"/>
  <c r="S154" i="4"/>
  <c r="Q154" i="4" s="1"/>
  <c r="AB63" i="6"/>
  <c r="N75" i="3"/>
  <c r="M68" i="4"/>
  <c r="R11" i="7"/>
  <c r="Q10" i="3"/>
  <c r="P9" i="5"/>
  <c r="P10" i="4"/>
  <c r="M62" i="3"/>
  <c r="L57" i="4"/>
  <c r="L41" i="5"/>
  <c r="I93" i="11"/>
  <c r="J83" i="4" s="1"/>
  <c r="K95" i="3"/>
  <c r="R35" i="7"/>
  <c r="Q34" i="3"/>
  <c r="P23" i="5"/>
  <c r="N24" i="3"/>
  <c r="L24" i="3" s="1"/>
  <c r="M17" i="5"/>
  <c r="K17" i="5" s="1"/>
  <c r="T5" i="3"/>
  <c r="R5" i="3" s="1"/>
  <c r="S5" i="4"/>
  <c r="Q5" i="4" s="1"/>
  <c r="S5" i="5"/>
  <c r="Q5" i="5" s="1"/>
  <c r="M133" i="3"/>
  <c r="L119" i="4"/>
  <c r="N106" i="3"/>
  <c r="L106" i="3" s="1"/>
  <c r="M93" i="4"/>
  <c r="K93" i="4" s="1"/>
  <c r="O94" i="3"/>
  <c r="N56" i="5"/>
  <c r="M18" i="3"/>
  <c r="L14" i="5"/>
  <c r="R171" i="7"/>
  <c r="Q170" i="3"/>
  <c r="P153" i="4"/>
  <c r="P91" i="5"/>
  <c r="I60" i="11"/>
  <c r="K62" i="3"/>
  <c r="P18" i="3"/>
  <c r="O14" i="5"/>
  <c r="Q119" i="3"/>
  <c r="R120" i="7"/>
  <c r="P68" i="5"/>
  <c r="P106" i="4"/>
  <c r="P73" i="3"/>
  <c r="O47" i="5"/>
  <c r="R144" i="7"/>
  <c r="Q143" i="3"/>
  <c r="P129" i="4"/>
  <c r="P77" i="5"/>
  <c r="R110" i="7"/>
  <c r="Q109" i="3"/>
  <c r="P96" i="4"/>
  <c r="N52" i="3"/>
  <c r="L52" i="3" s="1"/>
  <c r="M34" i="5"/>
  <c r="M48" i="4"/>
  <c r="K48" i="4" s="1"/>
  <c r="I167" i="11"/>
  <c r="K169" i="3"/>
  <c r="T122" i="3"/>
  <c r="R122" i="3" s="1"/>
  <c r="S71" i="5"/>
  <c r="Q71" i="5" s="1"/>
  <c r="Q50" i="3"/>
  <c r="R51" i="7"/>
  <c r="P46" i="4"/>
  <c r="P32" i="5"/>
  <c r="I32" i="11"/>
  <c r="J23" i="5" s="1"/>
  <c r="K34" i="3"/>
  <c r="T133" i="3"/>
  <c r="R133" i="3" s="1"/>
  <c r="S119" i="4"/>
  <c r="Q119" i="4" s="1"/>
  <c r="R101" i="7"/>
  <c r="Q100" i="3"/>
  <c r="P88" i="4"/>
  <c r="O29" i="3"/>
  <c r="N19" i="5"/>
  <c r="N27" i="4"/>
  <c r="R60" i="7"/>
  <c r="Q59" i="3"/>
  <c r="P40" i="5"/>
  <c r="T111" i="3"/>
  <c r="R111" i="3" s="1"/>
  <c r="S98" i="4"/>
  <c r="Q98" i="4" s="1"/>
  <c r="O33" i="3"/>
  <c r="N31" i="4"/>
  <c r="N22" i="5"/>
  <c r="R106" i="7"/>
  <c r="Q105" i="3"/>
  <c r="P92" i="4"/>
  <c r="Q68" i="3"/>
  <c r="R69" i="7"/>
  <c r="P62" i="4"/>
  <c r="P60" i="3"/>
  <c r="O55" i="4"/>
  <c r="N31" i="3"/>
  <c r="L31" i="3" s="1"/>
  <c r="M29" i="4"/>
  <c r="K29" i="4" s="1"/>
  <c r="Q71" i="3"/>
  <c r="R72" i="7"/>
  <c r="P65" i="4"/>
  <c r="M122" i="3"/>
  <c r="L71" i="5"/>
  <c r="T153" i="3"/>
  <c r="R153" i="3" s="1"/>
  <c r="S139" i="4"/>
  <c r="Q139" i="4" s="1"/>
  <c r="O129" i="8"/>
  <c r="X129" i="8" s="1"/>
  <c r="N80" i="3"/>
  <c r="L80" i="3" s="1"/>
  <c r="M72" i="4"/>
  <c r="K72" i="4" s="1"/>
  <c r="P141" i="3"/>
  <c r="O127" i="4"/>
  <c r="I56" i="11"/>
  <c r="K58" i="3"/>
  <c r="P21" i="3"/>
  <c r="O20" i="4"/>
  <c r="N171" i="6"/>
  <c r="P27" i="3"/>
  <c r="O25" i="4"/>
  <c r="N109" i="3"/>
  <c r="M96" i="4"/>
  <c r="M36" i="3"/>
  <c r="L33" i="4"/>
  <c r="I85" i="11"/>
  <c r="J77" i="4" s="1"/>
  <c r="K87" i="3"/>
  <c r="R146" i="7"/>
  <c r="Q145" i="3"/>
  <c r="P131" i="4"/>
  <c r="O147" i="3"/>
  <c r="N133" i="4"/>
  <c r="N80" i="5"/>
  <c r="T116" i="3"/>
  <c r="R116" i="3" s="1"/>
  <c r="S65" i="5"/>
  <c r="Q65" i="5" s="1"/>
  <c r="S103" i="4"/>
  <c r="Q103" i="4" s="1"/>
  <c r="M75" i="3"/>
  <c r="L68" i="4"/>
  <c r="R175" i="7"/>
  <c r="Q174" i="3"/>
  <c r="P94" i="5"/>
  <c r="P157" i="4"/>
  <c r="O25" i="3"/>
  <c r="N23" i="4"/>
  <c r="I136" i="11"/>
  <c r="K138" i="3"/>
  <c r="P20" i="3"/>
  <c r="O19" i="4"/>
  <c r="R99" i="7"/>
  <c r="Q98" i="3"/>
  <c r="P86" i="4"/>
  <c r="P57" i="5"/>
  <c r="R162" i="7"/>
  <c r="Q161" i="3"/>
  <c r="P88" i="5"/>
  <c r="O135" i="8"/>
  <c r="X135" i="8" s="1"/>
  <c r="I111" i="11"/>
  <c r="K113" i="3"/>
  <c r="Q35" i="4"/>
  <c r="T75" i="3"/>
  <c r="R75" i="3" s="1"/>
  <c r="S68" i="4"/>
  <c r="Q68" i="4" s="1"/>
  <c r="R176" i="7"/>
  <c r="Q175" i="3"/>
  <c r="P158" i="4"/>
  <c r="P95" i="5"/>
  <c r="M114" i="3"/>
  <c r="L114" i="3" s="1"/>
  <c r="L101" i="4"/>
  <c r="K101" i="4" s="1"/>
  <c r="I69" i="11"/>
  <c r="J65" i="4" s="1"/>
  <c r="K71" i="3"/>
  <c r="J47" i="4"/>
  <c r="J33" i="5"/>
  <c r="I53" i="11"/>
  <c r="K55" i="3"/>
  <c r="I129" i="11"/>
  <c r="J117" i="4" s="1"/>
  <c r="K131" i="3"/>
  <c r="C137" i="14"/>
  <c r="H137" i="11" s="1"/>
  <c r="E137" i="11" s="1"/>
  <c r="B137" i="11" s="1"/>
  <c r="I108" i="11"/>
  <c r="J97" i="4" s="1"/>
  <c r="K110" i="3"/>
  <c r="L87" i="3"/>
  <c r="K9" i="4"/>
  <c r="K12" i="4"/>
  <c r="R35" i="3"/>
  <c r="I91" i="11"/>
  <c r="J82" i="4" s="1"/>
  <c r="K93" i="3"/>
  <c r="B61" i="11"/>
  <c r="R168" i="3"/>
  <c r="B98" i="11"/>
  <c r="O124" i="3"/>
  <c r="N110" i="4"/>
  <c r="N48" i="3" l="1"/>
  <c r="M44" i="4"/>
  <c r="L140" i="3"/>
  <c r="N172" i="3"/>
  <c r="L172" i="3" s="1"/>
  <c r="M155" i="4"/>
  <c r="K155" i="4" s="1"/>
  <c r="M93" i="5"/>
  <c r="K93" i="5" s="1"/>
  <c r="N49" i="3"/>
  <c r="L49" i="3" s="1"/>
  <c r="M45" i="4"/>
  <c r="K45" i="4" s="1"/>
  <c r="K142" i="4"/>
  <c r="L7" i="3"/>
  <c r="L157" i="3"/>
  <c r="K143" i="4"/>
  <c r="K87" i="5"/>
  <c r="K85" i="5"/>
  <c r="I137" i="11"/>
  <c r="K139" i="3"/>
  <c r="I107" i="11"/>
  <c r="J96" i="4" s="1"/>
  <c r="K109" i="3"/>
  <c r="I148" i="11"/>
  <c r="J136" i="4" s="1"/>
  <c r="K150" i="3"/>
  <c r="I71" i="11"/>
  <c r="J47" i="5" s="1"/>
  <c r="K73" i="3"/>
  <c r="I168" i="11"/>
  <c r="K170" i="3"/>
  <c r="I157" i="11"/>
  <c r="K159" i="3"/>
  <c r="I81" i="11"/>
  <c r="J74" i="4" s="1"/>
  <c r="K83" i="3"/>
  <c r="I98" i="11"/>
  <c r="J88" i="4" s="1"/>
  <c r="K100" i="3"/>
  <c r="O175" i="3"/>
  <c r="N95" i="5"/>
  <c r="N158" i="4"/>
  <c r="G33" i="3"/>
  <c r="G29" i="3"/>
  <c r="O170" i="3"/>
  <c r="N91" i="5"/>
  <c r="N153" i="4"/>
  <c r="I61" i="11"/>
  <c r="K63" i="3"/>
  <c r="G25" i="3"/>
  <c r="J64" i="5"/>
  <c r="J100" i="4"/>
  <c r="O98" i="3"/>
  <c r="N86" i="4"/>
  <c r="N57" i="5"/>
  <c r="F80" i="5"/>
  <c r="G80" i="5" s="1"/>
  <c r="H80" i="5" s="1"/>
  <c r="G31" i="3"/>
  <c r="O105" i="3"/>
  <c r="N92" i="4"/>
  <c r="O59" i="3"/>
  <c r="N40" i="5"/>
  <c r="J77" i="5"/>
  <c r="J129" i="4"/>
  <c r="J37" i="4"/>
  <c r="J26" i="5"/>
  <c r="G108" i="3"/>
  <c r="O80" i="3"/>
  <c r="N72" i="4"/>
  <c r="O101" i="3"/>
  <c r="N59" i="5"/>
  <c r="N89" i="4"/>
  <c r="F126" i="4"/>
  <c r="G126" i="4" s="1"/>
  <c r="H126" i="4" s="1"/>
  <c r="I14" i="11"/>
  <c r="K16" i="3"/>
  <c r="J87" i="4"/>
  <c r="J58" i="5"/>
  <c r="N58" i="3"/>
  <c r="L58" i="3" s="1"/>
  <c r="M54" i="4"/>
  <c r="K54" i="4" s="1"/>
  <c r="M39" i="5"/>
  <c r="K39" i="5" s="1"/>
  <c r="O62" i="3"/>
  <c r="N57" i="4"/>
  <c r="N41" i="5"/>
  <c r="M40" i="3"/>
  <c r="L25" i="5"/>
  <c r="O46" i="3"/>
  <c r="N31" i="5"/>
  <c r="N42" i="4"/>
  <c r="O126" i="3"/>
  <c r="N112" i="4"/>
  <c r="I57" i="3"/>
  <c r="G57" i="3"/>
  <c r="G97" i="3"/>
  <c r="I74" i="11"/>
  <c r="K76" i="3"/>
  <c r="I160" i="11"/>
  <c r="J146" i="4" s="1"/>
  <c r="K162" i="3"/>
  <c r="F45" i="4"/>
  <c r="G45" i="4" s="1"/>
  <c r="H45" i="4" s="1"/>
  <c r="J35" i="5"/>
  <c r="J49" i="4"/>
  <c r="J30" i="5"/>
  <c r="J41" i="4"/>
  <c r="O79" i="3"/>
  <c r="N71" i="4"/>
  <c r="O168" i="3"/>
  <c r="N151" i="4"/>
  <c r="L85" i="3"/>
  <c r="F47" i="4"/>
  <c r="G47" i="4" s="1"/>
  <c r="H47" i="4" s="1"/>
  <c r="B7" i="11"/>
  <c r="O93" i="3"/>
  <c r="N82" i="4"/>
  <c r="I116" i="11"/>
  <c r="K118" i="3"/>
  <c r="F6" i="4"/>
  <c r="G6" i="4" s="1"/>
  <c r="H6" i="4" s="1"/>
  <c r="I127" i="11"/>
  <c r="J115" i="4" s="1"/>
  <c r="K129" i="3"/>
  <c r="O69" i="3"/>
  <c r="N45" i="5"/>
  <c r="N63" i="4"/>
  <c r="O37" i="3"/>
  <c r="N24" i="5"/>
  <c r="N34" i="4"/>
  <c r="I16" i="11"/>
  <c r="J14" i="5" s="1"/>
  <c r="K18" i="3"/>
  <c r="F62" i="5"/>
  <c r="G62" i="5" s="1"/>
  <c r="H62" i="5" s="1"/>
  <c r="J21" i="5"/>
  <c r="J30" i="4"/>
  <c r="O21" i="3"/>
  <c r="N20" i="4"/>
  <c r="K24" i="4"/>
  <c r="O60" i="3"/>
  <c r="N55" i="4"/>
  <c r="J145" i="4"/>
  <c r="J87" i="5"/>
  <c r="F134" i="4"/>
  <c r="G134" i="4" s="1"/>
  <c r="H134" i="4" s="1"/>
  <c r="O16" i="3"/>
  <c r="N16" i="4"/>
  <c r="N12" i="5"/>
  <c r="G74" i="3"/>
  <c r="F6" i="5"/>
  <c r="G6" i="5" s="1"/>
  <c r="H6" i="5" s="1"/>
  <c r="L145" i="3"/>
  <c r="L162" i="3"/>
  <c r="L32" i="3"/>
  <c r="L142" i="3"/>
  <c r="K78" i="4"/>
  <c r="L76" i="3"/>
  <c r="G76" i="3" s="1"/>
  <c r="O55" i="3"/>
  <c r="N51" i="4"/>
  <c r="N36" i="5"/>
  <c r="L166" i="3"/>
  <c r="L124" i="3"/>
  <c r="S134" i="3"/>
  <c r="R134" i="3" s="1"/>
  <c r="R120" i="4"/>
  <c r="Q120" i="4" s="1"/>
  <c r="F27" i="4"/>
  <c r="G27" i="4" s="1"/>
  <c r="H27" i="4" s="1"/>
  <c r="O109" i="3"/>
  <c r="N96" i="4"/>
  <c r="J83" i="5"/>
  <c r="J137" i="4"/>
  <c r="N146" i="3"/>
  <c r="L146" i="3" s="1"/>
  <c r="M79" i="5"/>
  <c r="K79" i="5" s="1"/>
  <c r="M132" i="4"/>
  <c r="K132" i="4" s="1"/>
  <c r="O114" i="3"/>
  <c r="N101" i="4"/>
  <c r="J69" i="5"/>
  <c r="J107" i="4"/>
  <c r="N150" i="3"/>
  <c r="L150" i="3" s="1"/>
  <c r="M136" i="4"/>
  <c r="K136" i="4" s="1"/>
  <c r="I131" i="11"/>
  <c r="J119" i="4" s="1"/>
  <c r="K133" i="3"/>
  <c r="F75" i="5"/>
  <c r="G75" i="5" s="1"/>
  <c r="H75" i="5" s="1"/>
  <c r="O67" i="3"/>
  <c r="N44" i="5"/>
  <c r="N61" i="4"/>
  <c r="F118" i="4"/>
  <c r="G118" i="4" s="1"/>
  <c r="H118" i="4" s="1"/>
  <c r="I159" i="11"/>
  <c r="J88" i="5" s="1"/>
  <c r="K161" i="3"/>
  <c r="J31" i="5"/>
  <c r="J42" i="4"/>
  <c r="K14" i="5"/>
  <c r="I155" i="11"/>
  <c r="J142" i="4" s="1"/>
  <c r="K157" i="3"/>
  <c r="O22" i="3"/>
  <c r="N21" i="4"/>
  <c r="N15" i="5"/>
  <c r="O23" i="3"/>
  <c r="N22" i="4"/>
  <c r="N16" i="5"/>
  <c r="G49" i="3"/>
  <c r="O128" i="3"/>
  <c r="N114" i="4"/>
  <c r="F8" i="5"/>
  <c r="G8" i="5" s="1"/>
  <c r="H8" i="5" s="1"/>
  <c r="I171" i="11"/>
  <c r="J156" i="4" s="1"/>
  <c r="K173" i="3"/>
  <c r="O144" i="3"/>
  <c r="N78" i="5"/>
  <c r="N130" i="4"/>
  <c r="K28" i="4"/>
  <c r="I52" i="11"/>
  <c r="J50" i="4" s="1"/>
  <c r="K54" i="3"/>
  <c r="F33" i="5"/>
  <c r="G33" i="5" s="1"/>
  <c r="H33" i="5" s="1"/>
  <c r="F11" i="4"/>
  <c r="G11" i="4" s="1"/>
  <c r="H11" i="4" s="1"/>
  <c r="O64" i="3"/>
  <c r="N43" i="5"/>
  <c r="O95" i="3"/>
  <c r="N83" i="4"/>
  <c r="I166" i="11"/>
  <c r="J151" i="4" s="1"/>
  <c r="K168" i="3"/>
  <c r="I103" i="11"/>
  <c r="J92" i="4" s="1"/>
  <c r="K105" i="3"/>
  <c r="N46" i="3"/>
  <c r="L46" i="3" s="1"/>
  <c r="M42" i="4"/>
  <c r="K42" i="4" s="1"/>
  <c r="M31" i="5"/>
  <c r="K31" i="5" s="1"/>
  <c r="G6" i="3"/>
  <c r="O72" i="3"/>
  <c r="N66" i="4"/>
  <c r="O152" i="3"/>
  <c r="N138" i="4"/>
  <c r="O14" i="3"/>
  <c r="N14" i="4"/>
  <c r="N11" i="5"/>
  <c r="O5" i="3"/>
  <c r="N5" i="4"/>
  <c r="N5" i="5"/>
  <c r="O20" i="3"/>
  <c r="N19" i="4"/>
  <c r="F94" i="4"/>
  <c r="G94" i="4" s="1"/>
  <c r="H94" i="4" s="1"/>
  <c r="G148" i="3"/>
  <c r="G7" i="3"/>
  <c r="K65" i="5"/>
  <c r="K150" i="4"/>
  <c r="K54" i="5"/>
  <c r="O174" i="3"/>
  <c r="N94" i="5"/>
  <c r="N157" i="4"/>
  <c r="G147" i="3"/>
  <c r="J39" i="5"/>
  <c r="J54" i="4"/>
  <c r="F31" i="4"/>
  <c r="G31" i="4" s="1"/>
  <c r="H31" i="4" s="1"/>
  <c r="F19" i="5"/>
  <c r="G19" i="5" s="1"/>
  <c r="H19" i="5" s="1"/>
  <c r="J90" i="5"/>
  <c r="J152" i="4"/>
  <c r="O119" i="3"/>
  <c r="N68" i="5"/>
  <c r="N106" i="4"/>
  <c r="J6" i="5"/>
  <c r="J7" i="4"/>
  <c r="O104" i="3"/>
  <c r="N91" i="4"/>
  <c r="O117" i="3"/>
  <c r="N104" i="4"/>
  <c r="N66" i="5"/>
  <c r="M34" i="3"/>
  <c r="L23" i="5"/>
  <c r="O139" i="3"/>
  <c r="N125" i="4"/>
  <c r="N74" i="5"/>
  <c r="J22" i="4"/>
  <c r="J16" i="5"/>
  <c r="G140" i="3"/>
  <c r="G132" i="3"/>
  <c r="O83" i="3"/>
  <c r="N74" i="4"/>
  <c r="O102" i="3"/>
  <c r="N90" i="4"/>
  <c r="N60" i="5"/>
  <c r="K13" i="4"/>
  <c r="O81" i="3"/>
  <c r="N51" i="5"/>
  <c r="N73" i="4"/>
  <c r="J52" i="4"/>
  <c r="J37" i="5"/>
  <c r="L18" i="3"/>
  <c r="N102" i="3"/>
  <c r="L102" i="3" s="1"/>
  <c r="M90" i="4"/>
  <c r="K90" i="4" s="1"/>
  <c r="M60" i="5"/>
  <c r="K60" i="5" s="1"/>
  <c r="S129" i="3"/>
  <c r="R115" i="4"/>
  <c r="F73" i="5"/>
  <c r="G73" i="5" s="1"/>
  <c r="H73" i="5" s="1"/>
  <c r="O90" i="3"/>
  <c r="N79" i="4"/>
  <c r="O135" i="3"/>
  <c r="N121" i="4"/>
  <c r="J8" i="4"/>
  <c r="J7" i="5"/>
  <c r="F77" i="4"/>
  <c r="G77" i="4" s="1"/>
  <c r="H77" i="4" s="1"/>
  <c r="H9" i="4"/>
  <c r="F9" i="4"/>
  <c r="G9" i="4" s="1"/>
  <c r="O40" i="3"/>
  <c r="N25" i="5"/>
  <c r="O134" i="3"/>
  <c r="N120" i="4"/>
  <c r="Q122" i="4"/>
  <c r="F36" i="4"/>
  <c r="G36" i="4" s="1"/>
  <c r="H36" i="4" s="1"/>
  <c r="N40" i="3"/>
  <c r="L40" i="3" s="1"/>
  <c r="M25" i="5"/>
  <c r="K25" i="5" s="1"/>
  <c r="K20" i="5"/>
  <c r="G51" i="3"/>
  <c r="F10" i="5"/>
  <c r="G10" i="5" s="1"/>
  <c r="H10" i="5" s="1"/>
  <c r="O103" i="3"/>
  <c r="N61" i="5"/>
  <c r="I26" i="11"/>
  <c r="K28" i="3"/>
  <c r="M91" i="3"/>
  <c r="L80" i="4"/>
  <c r="M48" i="3"/>
  <c r="L48" i="3" s="1"/>
  <c r="L44" i="4"/>
  <c r="K44" i="4" s="1"/>
  <c r="N121" i="3"/>
  <c r="L121" i="3" s="1"/>
  <c r="M70" i="5"/>
  <c r="K70" i="5" s="1"/>
  <c r="M108" i="4"/>
  <c r="K108" i="4" s="1"/>
  <c r="J57" i="5"/>
  <c r="J86" i="4"/>
  <c r="G107" i="3"/>
  <c r="J65" i="5"/>
  <c r="J103" i="4"/>
  <c r="J9" i="5"/>
  <c r="J10" i="4"/>
  <c r="O45" i="3"/>
  <c r="N41" i="4"/>
  <c r="N30" i="5"/>
  <c r="K103" i="4"/>
  <c r="L167" i="3"/>
  <c r="L88" i="3"/>
  <c r="K23" i="5"/>
  <c r="G124" i="3"/>
  <c r="O116" i="3"/>
  <c r="N65" i="5"/>
  <c r="N103" i="4"/>
  <c r="I152" i="11"/>
  <c r="J140" i="4" s="1"/>
  <c r="K154" i="3"/>
  <c r="N105" i="3"/>
  <c r="L105" i="3" s="1"/>
  <c r="M92" i="4"/>
  <c r="K92" i="4" s="1"/>
  <c r="O159" i="3"/>
  <c r="N86" i="5"/>
  <c r="N144" i="4"/>
  <c r="O35" i="3"/>
  <c r="N32" i="4"/>
  <c r="O157" i="3"/>
  <c r="N142" i="4"/>
  <c r="I59" i="11"/>
  <c r="J56" i="4" s="1"/>
  <c r="K61" i="3"/>
  <c r="J51" i="5"/>
  <c r="J73" i="4"/>
  <c r="M42" i="3"/>
  <c r="L27" i="5"/>
  <c r="K27" i="5" s="1"/>
  <c r="L38" i="4"/>
  <c r="K38" i="4" s="1"/>
  <c r="L13" i="3"/>
  <c r="F59" i="4"/>
  <c r="G59" i="4" s="1"/>
  <c r="H59" i="4" s="1"/>
  <c r="F15" i="4"/>
  <c r="G15" i="4" s="1"/>
  <c r="H15" i="4" s="1"/>
  <c r="J130" i="4"/>
  <c r="J78" i="5"/>
  <c r="I170" i="11"/>
  <c r="K172" i="3"/>
  <c r="O149" i="3"/>
  <c r="N82" i="5"/>
  <c r="N135" i="4"/>
  <c r="I19" i="11"/>
  <c r="J20" i="4" s="1"/>
  <c r="K21" i="3"/>
  <c r="O166" i="3"/>
  <c r="N89" i="5"/>
  <c r="F124" i="4"/>
  <c r="G124" i="4" s="1"/>
  <c r="H124" i="4" s="1"/>
  <c r="O165" i="3"/>
  <c r="N149" i="4"/>
  <c r="G87" i="3"/>
  <c r="G9" i="3"/>
  <c r="O54" i="3"/>
  <c r="N50" i="4"/>
  <c r="N175" i="3"/>
  <c r="L175" i="3" s="1"/>
  <c r="M158" i="4"/>
  <c r="K158" i="4" s="1"/>
  <c r="M95" i="5"/>
  <c r="K95" i="5" s="1"/>
  <c r="R136" i="3"/>
  <c r="G39" i="3"/>
  <c r="L30" i="3"/>
  <c r="O30" i="3"/>
  <c r="N20" i="5"/>
  <c r="N28" i="4"/>
  <c r="O120" i="3"/>
  <c r="N69" i="5"/>
  <c r="N107" i="4"/>
  <c r="O84" i="3"/>
  <c r="N75" i="4"/>
  <c r="K43" i="5"/>
  <c r="K33" i="4"/>
  <c r="O160" i="3"/>
  <c r="N87" i="5"/>
  <c r="N145" i="4"/>
  <c r="G11" i="3"/>
  <c r="K44" i="5"/>
  <c r="F60" i="4"/>
  <c r="G60" i="4" s="1"/>
  <c r="H60" i="4" s="1"/>
  <c r="I146" i="11"/>
  <c r="K148" i="3"/>
  <c r="J108" i="4"/>
  <c r="J70" i="5"/>
  <c r="N43" i="3"/>
  <c r="L43" i="3" s="1"/>
  <c r="M39" i="4"/>
  <c r="K39" i="4" s="1"/>
  <c r="M28" i="5"/>
  <c r="K28" i="5" s="1"/>
  <c r="J34" i="5"/>
  <c r="J48" i="4"/>
  <c r="I36" i="11"/>
  <c r="J35" i="4" s="1"/>
  <c r="K38" i="3"/>
  <c r="O27" i="3"/>
  <c r="N25" i="4"/>
  <c r="O110" i="3"/>
  <c r="N97" i="4"/>
  <c r="K119" i="4"/>
  <c r="J34" i="4"/>
  <c r="J24" i="5"/>
  <c r="J99" i="4"/>
  <c r="J63" i="5"/>
  <c r="K97" i="4"/>
  <c r="L116" i="3"/>
  <c r="K117" i="4"/>
  <c r="K138" i="4"/>
  <c r="K152" i="4"/>
  <c r="L34" i="3"/>
  <c r="L42" i="3"/>
  <c r="J36" i="5"/>
  <c r="J51" i="4"/>
  <c r="O68" i="3"/>
  <c r="N62" i="4"/>
  <c r="O10" i="3"/>
  <c r="N9" i="5"/>
  <c r="N10" i="4"/>
  <c r="O142" i="3"/>
  <c r="N128" i="4"/>
  <c r="N76" i="5"/>
  <c r="O150" i="3"/>
  <c r="N136" i="4"/>
  <c r="M72" i="3"/>
  <c r="L72" i="3" s="1"/>
  <c r="L66" i="4"/>
  <c r="K66" i="4" s="1"/>
  <c r="I83" i="11"/>
  <c r="J53" i="5" s="1"/>
  <c r="K85" i="3"/>
  <c r="O121" i="3"/>
  <c r="N108" i="4"/>
  <c r="N70" i="5"/>
  <c r="J54" i="5"/>
  <c r="J78" i="4"/>
  <c r="J95" i="5"/>
  <c r="J158" i="4"/>
  <c r="F102" i="4"/>
  <c r="G102" i="4" s="1"/>
  <c r="H102" i="4" s="1"/>
  <c r="O28" i="3"/>
  <c r="N18" i="5"/>
  <c r="N26" i="4"/>
  <c r="O88" i="3"/>
  <c r="N54" i="5"/>
  <c r="N78" i="4"/>
  <c r="O146" i="3"/>
  <c r="N79" i="5"/>
  <c r="N132" i="4"/>
  <c r="I3" i="11"/>
  <c r="K5" i="3"/>
  <c r="N91" i="3"/>
  <c r="L91" i="3" s="1"/>
  <c r="M80" i="4"/>
  <c r="K80" i="4" s="1"/>
  <c r="M8" i="3"/>
  <c r="L8" i="4"/>
  <c r="L7" i="5"/>
  <c r="G65" i="3"/>
  <c r="M50" i="3"/>
  <c r="L50" i="3" s="1"/>
  <c r="L46" i="4"/>
  <c r="K46" i="4" s="1"/>
  <c r="L32" i="5"/>
  <c r="K32" i="5" s="1"/>
  <c r="O75" i="3"/>
  <c r="N68" i="4"/>
  <c r="F18" i="4"/>
  <c r="G18" i="4" s="1"/>
  <c r="H18" i="4" s="1"/>
  <c r="G138" i="3"/>
  <c r="N98" i="3"/>
  <c r="L98" i="3" s="1"/>
  <c r="M86" i="4"/>
  <c r="K86" i="4" s="1"/>
  <c r="M57" i="5"/>
  <c r="K57" i="5" s="1"/>
  <c r="I124" i="11"/>
  <c r="J112" i="4" s="1"/>
  <c r="K126" i="3"/>
  <c r="O56" i="3"/>
  <c r="N37" i="5"/>
  <c r="N52" i="4"/>
  <c r="O91" i="3"/>
  <c r="N80" i="4"/>
  <c r="L64" i="3"/>
  <c r="L36" i="3"/>
  <c r="K61" i="4"/>
  <c r="G66" i="3"/>
  <c r="F109" i="4"/>
  <c r="G109" i="4" s="1"/>
  <c r="H109" i="4" s="1"/>
  <c r="F43" i="4"/>
  <c r="G43" i="4" s="1"/>
  <c r="H43" i="4" s="1"/>
  <c r="L15" i="3"/>
  <c r="J135" i="4"/>
  <c r="J82" i="5"/>
  <c r="F147" i="4"/>
  <c r="G147" i="4" s="1"/>
  <c r="H147" i="4" s="1"/>
  <c r="H141" i="4"/>
  <c r="F141" i="4"/>
  <c r="G141" i="4" s="1"/>
  <c r="N171" i="3"/>
  <c r="L171" i="3" s="1"/>
  <c r="M154" i="4"/>
  <c r="K154" i="4" s="1"/>
  <c r="F154" i="4" s="1"/>
  <c r="G154" i="4" s="1"/>
  <c r="M92" i="5"/>
  <c r="K92" i="5" s="1"/>
  <c r="F92" i="5" s="1"/>
  <c r="G92" i="5" s="1"/>
  <c r="H92" i="5" s="1"/>
  <c r="K120" i="4"/>
  <c r="O169" i="3"/>
  <c r="N90" i="5"/>
  <c r="N152" i="4"/>
  <c r="O122" i="3"/>
  <c r="N71" i="5"/>
  <c r="L133" i="3"/>
  <c r="L110" i="3"/>
  <c r="K18" i="5"/>
  <c r="L131" i="3"/>
  <c r="L152" i="3"/>
  <c r="J38" i="5"/>
  <c r="J53" i="4"/>
  <c r="K90" i="5"/>
  <c r="F133" i="4"/>
  <c r="G133" i="4" s="1"/>
  <c r="H133" i="4"/>
  <c r="O161" i="3"/>
  <c r="N88" i="5"/>
  <c r="F23" i="4"/>
  <c r="G23" i="4" s="1"/>
  <c r="H23" i="4" s="1"/>
  <c r="O145" i="3"/>
  <c r="N131" i="4"/>
  <c r="O71" i="3"/>
  <c r="N65" i="4"/>
  <c r="O50" i="3"/>
  <c r="N46" i="4"/>
  <c r="N32" i="5"/>
  <c r="K34" i="5"/>
  <c r="O143" i="3"/>
  <c r="N129" i="4"/>
  <c r="N77" i="5"/>
  <c r="K68" i="4"/>
  <c r="I25" i="11"/>
  <c r="J25" i="4" s="1"/>
  <c r="K27" i="3"/>
  <c r="I135" i="11"/>
  <c r="K137" i="3"/>
  <c r="N79" i="3"/>
  <c r="L79" i="3" s="1"/>
  <c r="M71" i="4"/>
  <c r="K71" i="4" s="1"/>
  <c r="I20" i="11"/>
  <c r="K22" i="3"/>
  <c r="O77" i="3"/>
  <c r="N70" i="4"/>
  <c r="N49" i="5"/>
  <c r="S125" i="3"/>
  <c r="R125" i="3" s="1"/>
  <c r="R111" i="4"/>
  <c r="Q111" i="4" s="1"/>
  <c r="I28" i="11"/>
  <c r="K30" i="3"/>
  <c r="G115" i="3"/>
  <c r="N130" i="3"/>
  <c r="L130" i="3" s="1"/>
  <c r="M116" i="4"/>
  <c r="K116" i="4" s="1"/>
  <c r="O26" i="3"/>
  <c r="N24" i="4"/>
  <c r="I62" i="11"/>
  <c r="J43" i="5" s="1"/>
  <c r="K64" i="3"/>
  <c r="G19" i="3"/>
  <c r="O92" i="3"/>
  <c r="N81" i="4"/>
  <c r="O158" i="3"/>
  <c r="N85" i="5"/>
  <c r="N143" i="4"/>
  <c r="B12" i="11"/>
  <c r="K81" i="4"/>
  <c r="O12" i="3"/>
  <c r="N12" i="4"/>
  <c r="I46" i="11"/>
  <c r="J44" i="4" s="1"/>
  <c r="K48" i="3"/>
  <c r="O153" i="3"/>
  <c r="N139" i="4"/>
  <c r="S131" i="3"/>
  <c r="R117" i="4"/>
  <c r="Q117" i="4" s="1"/>
  <c r="K145" i="4"/>
  <c r="L67" i="3"/>
  <c r="M109" i="3"/>
  <c r="L109" i="3" s="1"/>
  <c r="L96" i="4"/>
  <c r="K96" i="4" s="1"/>
  <c r="I33" i="11"/>
  <c r="J32" i="4" s="1"/>
  <c r="K35" i="3"/>
  <c r="G123" i="3"/>
  <c r="G47" i="3"/>
  <c r="N8" i="3"/>
  <c r="L8" i="3" s="1"/>
  <c r="M8" i="4"/>
  <c r="K8" i="4" s="1"/>
  <c r="M7" i="5"/>
  <c r="K7" i="5" s="1"/>
  <c r="O42" i="3"/>
  <c r="N38" i="4"/>
  <c r="N27" i="5"/>
  <c r="O131" i="3"/>
  <c r="N117" i="4"/>
  <c r="G163" i="3"/>
  <c r="I156" i="3"/>
  <c r="G156" i="3"/>
  <c r="L134" i="3"/>
  <c r="O141" i="3"/>
  <c r="N127" i="4"/>
  <c r="N165" i="3"/>
  <c r="L165" i="3" s="1"/>
  <c r="M149" i="4"/>
  <c r="K149" i="4" s="1"/>
  <c r="M44" i="3"/>
  <c r="L44" i="3" s="1"/>
  <c r="L40" i="4"/>
  <c r="K40" i="4" s="1"/>
  <c r="L29" i="5"/>
  <c r="K29" i="5" s="1"/>
  <c r="O73" i="3"/>
  <c r="N47" i="5"/>
  <c r="N17" i="3"/>
  <c r="L17" i="3" s="1"/>
  <c r="M13" i="5"/>
  <c r="K13" i="5" s="1"/>
  <c r="F13" i="5" s="1"/>
  <c r="G13" i="5" s="1"/>
  <c r="M17" i="4"/>
  <c r="K17" i="4" s="1"/>
  <c r="F17" i="4" s="1"/>
  <c r="G17" i="4" s="1"/>
  <c r="K84" i="5"/>
  <c r="K26" i="4"/>
  <c r="L169" i="3"/>
  <c r="J27" i="4"/>
  <c r="J19" i="5"/>
  <c r="F22" i="5"/>
  <c r="G22" i="5" s="1"/>
  <c r="H22" i="5" s="1"/>
  <c r="O34" i="3"/>
  <c r="N23" i="5"/>
  <c r="J124" i="4"/>
  <c r="J73" i="5"/>
  <c r="M170" i="3"/>
  <c r="L170" i="3" s="1"/>
  <c r="L91" i="5"/>
  <c r="L153" i="4"/>
  <c r="K153" i="4" s="1"/>
  <c r="O100" i="3"/>
  <c r="N88" i="4"/>
  <c r="F56" i="5"/>
  <c r="G56" i="5" s="1"/>
  <c r="H56" i="5" s="1"/>
  <c r="L75" i="3"/>
  <c r="N103" i="3"/>
  <c r="L103" i="3" s="1"/>
  <c r="M61" i="5"/>
  <c r="K61" i="5" s="1"/>
  <c r="O136" i="3"/>
  <c r="N122" i="4"/>
  <c r="N100" i="3"/>
  <c r="L100" i="3" s="1"/>
  <c r="M88" i="4"/>
  <c r="K88" i="4" s="1"/>
  <c r="J46" i="4"/>
  <c r="J32" i="5"/>
  <c r="I169" i="11"/>
  <c r="K171" i="3"/>
  <c r="O43" i="3"/>
  <c r="N39" i="4"/>
  <c r="N28" i="5"/>
  <c r="N84" i="3"/>
  <c r="L84" i="3" s="1"/>
  <c r="M75" i="4"/>
  <c r="K75" i="4" s="1"/>
  <c r="I42" i="11"/>
  <c r="K44" i="3"/>
  <c r="J45" i="5"/>
  <c r="J63" i="4"/>
  <c r="O48" i="3"/>
  <c r="N44" i="4"/>
  <c r="N35" i="3"/>
  <c r="L35" i="3" s="1"/>
  <c r="M32" i="4"/>
  <c r="K32" i="4" s="1"/>
  <c r="F116" i="4"/>
  <c r="G116" i="4" s="1"/>
  <c r="H116" i="4" s="1"/>
  <c r="O99" i="3"/>
  <c r="N87" i="4"/>
  <c r="N58" i="5"/>
  <c r="N129" i="3"/>
  <c r="L129" i="3" s="1"/>
  <c r="M115" i="4"/>
  <c r="K115" i="4" s="1"/>
  <c r="O118" i="3"/>
  <c r="N105" i="4"/>
  <c r="N67" i="5"/>
  <c r="F38" i="5"/>
  <c r="G38" i="5" s="1"/>
  <c r="H38" i="5"/>
  <c r="O63" i="3"/>
  <c r="N42" i="5"/>
  <c r="N58" i="4"/>
  <c r="I99" i="11"/>
  <c r="K101" i="3"/>
  <c r="N86" i="3"/>
  <c r="L86" i="3" s="1"/>
  <c r="G86" i="3" s="1"/>
  <c r="M76" i="4"/>
  <c r="K76" i="4" s="1"/>
  <c r="F76" i="4" s="1"/>
  <c r="G76" i="4" s="1"/>
  <c r="I100" i="11"/>
  <c r="K102" i="3"/>
  <c r="J38" i="4"/>
  <c r="J27" i="5"/>
  <c r="K91" i="5"/>
  <c r="L92" i="3"/>
  <c r="N173" i="3"/>
  <c r="L173" i="3" s="1"/>
  <c r="M156" i="4"/>
  <c r="K156" i="4" s="1"/>
  <c r="J94" i="5"/>
  <c r="J157" i="4"/>
  <c r="N41" i="3"/>
  <c r="L41" i="3" s="1"/>
  <c r="M26" i="5"/>
  <c r="K26" i="5" s="1"/>
  <c r="M37" i="4"/>
  <c r="K37" i="4" s="1"/>
  <c r="F37" i="4" s="1"/>
  <c r="G37" i="4" s="1"/>
  <c r="F52" i="5"/>
  <c r="G52" i="5" s="1"/>
  <c r="H52" i="5" s="1"/>
  <c r="O164" i="3"/>
  <c r="N148" i="4"/>
  <c r="G17" i="3"/>
  <c r="O58" i="3"/>
  <c r="N39" i="5"/>
  <c r="N54" i="4"/>
  <c r="Q115" i="4"/>
  <c r="O111" i="3"/>
  <c r="N98" i="4"/>
  <c r="O61" i="3"/>
  <c r="N56" i="4"/>
  <c r="I18" i="11"/>
  <c r="J19" i="4" s="1"/>
  <c r="K20" i="3"/>
  <c r="B115" i="11"/>
  <c r="O38" i="3"/>
  <c r="N35" i="4"/>
  <c r="O53" i="3"/>
  <c r="N49" i="4"/>
  <c r="N35" i="5"/>
  <c r="O112" i="3"/>
  <c r="N99" i="4"/>
  <c r="N63" i="5"/>
  <c r="F119" i="4"/>
  <c r="G119" i="4" s="1"/>
  <c r="H119" i="4" s="1"/>
  <c r="O78" i="3"/>
  <c r="N50" i="5"/>
  <c r="N159" i="3"/>
  <c r="L159" i="3" s="1"/>
  <c r="M86" i="5"/>
  <c r="K86" i="5" s="1"/>
  <c r="M144" i="4"/>
  <c r="K144" i="4" s="1"/>
  <c r="O24" i="3"/>
  <c r="N17" i="5"/>
  <c r="O154" i="3"/>
  <c r="N140" i="4"/>
  <c r="O113" i="3"/>
  <c r="N64" i="5"/>
  <c r="N100" i="4"/>
  <c r="L155" i="3"/>
  <c r="O125" i="3"/>
  <c r="N111" i="4"/>
  <c r="K21" i="5"/>
  <c r="K76" i="5"/>
  <c r="L28" i="3"/>
  <c r="K69" i="4"/>
  <c r="K71" i="5"/>
  <c r="S128" i="3"/>
  <c r="R128" i="3" s="1"/>
  <c r="R114" i="4"/>
  <c r="Q114" i="4" s="1"/>
  <c r="F29" i="4"/>
  <c r="G29" i="4" s="1"/>
  <c r="H29" i="4" s="1"/>
  <c r="J41" i="5"/>
  <c r="J57" i="4"/>
  <c r="G94" i="3"/>
  <c r="N62" i="3"/>
  <c r="L62" i="3" s="1"/>
  <c r="M41" i="5"/>
  <c r="K41" i="5" s="1"/>
  <c r="M57" i="4"/>
  <c r="K57" i="4" s="1"/>
  <c r="O36" i="3"/>
  <c r="N33" i="4"/>
  <c r="J80" i="5"/>
  <c r="J133" i="4"/>
  <c r="F95" i="4"/>
  <c r="G95" i="4" s="1"/>
  <c r="H95" i="4" s="1"/>
  <c r="O127" i="3"/>
  <c r="N113" i="4"/>
  <c r="F69" i="4"/>
  <c r="G69" i="4" s="1"/>
  <c r="H69" i="4" s="1"/>
  <c r="O18" i="3"/>
  <c r="N14" i="5"/>
  <c r="O137" i="3"/>
  <c r="N72" i="5"/>
  <c r="N123" i="4"/>
  <c r="O167" i="3"/>
  <c r="N150" i="4"/>
  <c r="N20" i="3"/>
  <c r="L20" i="3" s="1"/>
  <c r="M19" i="4"/>
  <c r="K19" i="4" s="1"/>
  <c r="G130" i="3"/>
  <c r="O8" i="3"/>
  <c r="N8" i="4"/>
  <c r="N7" i="5"/>
  <c r="O52" i="3"/>
  <c r="N34" i="5"/>
  <c r="N48" i="4"/>
  <c r="I105" i="11"/>
  <c r="K107" i="3"/>
  <c r="F53" i="4"/>
  <c r="G53" i="4" s="1"/>
  <c r="H53" i="4"/>
  <c r="F85" i="4"/>
  <c r="G85" i="4" s="1"/>
  <c r="H85" i="4" s="1"/>
  <c r="O96" i="3"/>
  <c r="N84" i="4"/>
  <c r="N126" i="3"/>
  <c r="L126" i="3" s="1"/>
  <c r="M112" i="4"/>
  <c r="K112" i="4" s="1"/>
  <c r="G82" i="3"/>
  <c r="J128" i="4"/>
  <c r="J76" i="5"/>
  <c r="B73" i="11"/>
  <c r="K53" i="5"/>
  <c r="F53" i="5" s="1"/>
  <c r="G53" i="5" s="1"/>
  <c r="H53" i="5" s="1"/>
  <c r="O106" i="3"/>
  <c r="N93" i="4"/>
  <c r="O129" i="3"/>
  <c r="N115" i="4"/>
  <c r="O32" i="3"/>
  <c r="N21" i="5"/>
  <c r="N30" i="4"/>
  <c r="I65" i="11"/>
  <c r="K67" i="3"/>
  <c r="R129" i="3"/>
  <c r="J64" i="4"/>
  <c r="J46" i="5"/>
  <c r="O162" i="3"/>
  <c r="N146" i="4"/>
  <c r="O13" i="3"/>
  <c r="N13" i="4"/>
  <c r="I57" i="11"/>
  <c r="J40" i="5" s="1"/>
  <c r="K59" i="3"/>
  <c r="G133" i="3"/>
  <c r="O44" i="3"/>
  <c r="N29" i="5"/>
  <c r="N40" i="4"/>
  <c r="I144" i="11"/>
  <c r="K146" i="3"/>
  <c r="O173" i="3"/>
  <c r="N156" i="4"/>
  <c r="R131" i="3"/>
  <c r="O172" i="3"/>
  <c r="N93" i="5"/>
  <c r="N155" i="4"/>
  <c r="F81" i="5"/>
  <c r="G81" i="5" s="1"/>
  <c r="H81" i="5" s="1"/>
  <c r="F67" i="4"/>
  <c r="G67" i="4" s="1"/>
  <c r="H67" i="4" s="1"/>
  <c r="N70" i="3"/>
  <c r="L70" i="3" s="1"/>
  <c r="G70" i="3" s="1"/>
  <c r="M46" i="5"/>
  <c r="K46" i="5" s="1"/>
  <c r="M64" i="4"/>
  <c r="K64" i="4" s="1"/>
  <c r="F7" i="4"/>
  <c r="G7" i="4" s="1"/>
  <c r="H7" i="4" s="1"/>
  <c r="O151" i="3"/>
  <c r="N137" i="4"/>
  <c r="N83" i="5"/>
  <c r="K146" i="4"/>
  <c r="K30" i="4"/>
  <c r="K128" i="4"/>
  <c r="O89" i="3"/>
  <c r="N55" i="5"/>
  <c r="K48" i="5"/>
  <c r="L122" i="3"/>
  <c r="K89" i="5"/>
  <c r="K110" i="4"/>
  <c r="F110" i="4" s="1"/>
  <c r="G110" i="4" s="1"/>
  <c r="J85" i="5"/>
  <c r="J143" i="4"/>
  <c r="H70" i="3" l="1"/>
  <c r="BK122" i="17"/>
  <c r="D122" i="17" s="1"/>
  <c r="H76" i="3"/>
  <c r="BK130" i="17"/>
  <c r="D130" i="17" s="1"/>
  <c r="F55" i="5"/>
  <c r="G55" i="5" s="1"/>
  <c r="H55" i="5" s="1"/>
  <c r="G89" i="3"/>
  <c r="F29" i="5"/>
  <c r="G29" i="5" s="1"/>
  <c r="H29" i="5" s="1"/>
  <c r="F83" i="5"/>
  <c r="G83" i="5" s="1"/>
  <c r="H83" i="5" s="1"/>
  <c r="F156" i="4"/>
  <c r="G156" i="4" s="1"/>
  <c r="H156" i="4" s="1"/>
  <c r="G44" i="3"/>
  <c r="G162" i="3"/>
  <c r="G32" i="3"/>
  <c r="F84" i="4"/>
  <c r="G84" i="4" s="1"/>
  <c r="H84" i="4" s="1"/>
  <c r="F48" i="4"/>
  <c r="G48" i="4" s="1"/>
  <c r="H48" i="4" s="1"/>
  <c r="G18" i="3"/>
  <c r="G113" i="3"/>
  <c r="F35" i="5"/>
  <c r="G35" i="5" s="1"/>
  <c r="H35" i="5" s="1"/>
  <c r="F56" i="4"/>
  <c r="G56" i="4" s="1"/>
  <c r="H56" i="4" s="1"/>
  <c r="H17" i="3"/>
  <c r="I17" i="3" s="1"/>
  <c r="BK31" i="17"/>
  <c r="D31" i="17" s="1"/>
  <c r="F42" i="5"/>
  <c r="G42" i="5" s="1"/>
  <c r="H42" i="5" s="1"/>
  <c r="F44" i="4"/>
  <c r="G44" i="4" s="1"/>
  <c r="H44" i="4" s="1"/>
  <c r="F28" i="5"/>
  <c r="G28" i="5" s="1"/>
  <c r="H28" i="5" s="1"/>
  <c r="F48" i="5"/>
  <c r="G48" i="5" s="1"/>
  <c r="H48" i="5" s="1"/>
  <c r="H17" i="4"/>
  <c r="G12" i="3"/>
  <c r="H19" i="3"/>
  <c r="I19" i="3" s="1"/>
  <c r="BK33" i="17"/>
  <c r="D33" i="17" s="1"/>
  <c r="H115" i="3"/>
  <c r="I115" i="3" s="1"/>
  <c r="BK195" i="17"/>
  <c r="D195" i="17" s="1"/>
  <c r="G77" i="3"/>
  <c r="G50" i="3"/>
  <c r="G161" i="3"/>
  <c r="H66" i="3"/>
  <c r="I66" i="3" s="1"/>
  <c r="BK112" i="17"/>
  <c r="D112" i="17" s="1"/>
  <c r="F80" i="4"/>
  <c r="G80" i="4" s="1"/>
  <c r="H80" i="4" s="1"/>
  <c r="G146" i="3"/>
  <c r="G142" i="3"/>
  <c r="H37" i="4"/>
  <c r="F75" i="4"/>
  <c r="G75" i="4" s="1"/>
  <c r="H75" i="4" s="1"/>
  <c r="G54" i="3"/>
  <c r="F86" i="5"/>
  <c r="G86" i="5" s="1"/>
  <c r="H86" i="5"/>
  <c r="G116" i="3"/>
  <c r="F30" i="5"/>
  <c r="G30" i="5" s="1"/>
  <c r="H30" i="5" s="1"/>
  <c r="F90" i="4"/>
  <c r="G90" i="4" s="1"/>
  <c r="H90" i="4" s="1"/>
  <c r="G139" i="3"/>
  <c r="F157" i="4"/>
  <c r="G157" i="4" s="1"/>
  <c r="H157" i="4" s="1"/>
  <c r="G171" i="3"/>
  <c r="F138" i="4"/>
  <c r="G138" i="4" s="1"/>
  <c r="H138" i="4" s="1"/>
  <c r="G64" i="3"/>
  <c r="F130" i="4"/>
  <c r="G130" i="4" s="1"/>
  <c r="H130" i="4" s="1"/>
  <c r="G128" i="3"/>
  <c r="G22" i="3"/>
  <c r="H101" i="4"/>
  <c r="F101" i="4"/>
  <c r="G101" i="4" s="1"/>
  <c r="G109" i="3"/>
  <c r="F51" i="4"/>
  <c r="G51" i="4" s="1"/>
  <c r="H51" i="4" s="1"/>
  <c r="H34" i="4"/>
  <c r="F34" i="4"/>
  <c r="G34" i="4" s="1"/>
  <c r="G85" i="3"/>
  <c r="F112" i="4"/>
  <c r="G112" i="4" s="1"/>
  <c r="H112" i="4" s="1"/>
  <c r="F57" i="4"/>
  <c r="G57" i="4" s="1"/>
  <c r="H57" i="4" s="1"/>
  <c r="J16" i="4"/>
  <c r="J12" i="5"/>
  <c r="F72" i="4"/>
  <c r="G72" i="4" s="1"/>
  <c r="H72" i="4" s="1"/>
  <c r="H110" i="4"/>
  <c r="F115" i="4"/>
  <c r="G115" i="4" s="1"/>
  <c r="H115" i="4" s="1"/>
  <c r="H82" i="3"/>
  <c r="I82" i="3" s="1"/>
  <c r="BK136" i="17"/>
  <c r="D136" i="17" s="1"/>
  <c r="G96" i="3"/>
  <c r="F34" i="5"/>
  <c r="G34" i="5" s="1"/>
  <c r="H34" i="5" s="1"/>
  <c r="F33" i="4"/>
  <c r="G33" i="4" s="1"/>
  <c r="H33" i="4" s="1"/>
  <c r="F50" i="5"/>
  <c r="G50" i="5" s="1"/>
  <c r="H50" i="5" s="1"/>
  <c r="H49" i="4"/>
  <c r="F49" i="4"/>
  <c r="G49" i="4" s="1"/>
  <c r="G61" i="3"/>
  <c r="G63" i="3"/>
  <c r="F58" i="5"/>
  <c r="G58" i="5" s="1"/>
  <c r="H58" i="5" s="1"/>
  <c r="G48" i="3"/>
  <c r="F39" i="4"/>
  <c r="G39" i="4" s="1"/>
  <c r="H39" i="4" s="1"/>
  <c r="F23" i="5"/>
  <c r="G23" i="5" s="1"/>
  <c r="H23" i="5" s="1"/>
  <c r="H163" i="3"/>
  <c r="I163" i="3" s="1"/>
  <c r="BK270" i="17"/>
  <c r="D270" i="17" s="1"/>
  <c r="F65" i="4"/>
  <c r="G65" i="4" s="1"/>
  <c r="H65" i="4" s="1"/>
  <c r="G91" i="3"/>
  <c r="F78" i="4"/>
  <c r="G78" i="4" s="1"/>
  <c r="H78" i="4" s="1"/>
  <c r="F10" i="4"/>
  <c r="G10" i="4" s="1"/>
  <c r="H10" i="4" s="1"/>
  <c r="H11" i="3"/>
  <c r="I11" i="3" s="1"/>
  <c r="BK16" i="17"/>
  <c r="D16" i="17" s="1"/>
  <c r="G84" i="3"/>
  <c r="H39" i="3"/>
  <c r="I39" i="3" s="1"/>
  <c r="BK63" i="17"/>
  <c r="D63" i="17" s="1"/>
  <c r="H9" i="3"/>
  <c r="I9" i="3" s="1"/>
  <c r="BK12" i="17"/>
  <c r="D12" i="17" s="1"/>
  <c r="F89" i="5"/>
  <c r="G89" i="5" s="1"/>
  <c r="H89" i="5" s="1"/>
  <c r="G159" i="3"/>
  <c r="H124" i="3"/>
  <c r="I124" i="3" s="1"/>
  <c r="BK217" i="17"/>
  <c r="D217" i="17" s="1"/>
  <c r="F41" i="4"/>
  <c r="G41" i="4" s="1"/>
  <c r="H41" i="4" s="1"/>
  <c r="G102" i="3"/>
  <c r="F94" i="5"/>
  <c r="G94" i="5" s="1"/>
  <c r="H94" i="5" s="1"/>
  <c r="H148" i="3"/>
  <c r="I148" i="3" s="1"/>
  <c r="BK250" i="17"/>
  <c r="D250" i="17" s="1"/>
  <c r="G152" i="3"/>
  <c r="F78" i="5"/>
  <c r="G78" i="5" s="1"/>
  <c r="H78" i="5" s="1"/>
  <c r="H49" i="3"/>
  <c r="I49" i="3" s="1"/>
  <c r="BK77" i="17"/>
  <c r="D77" i="17" s="1"/>
  <c r="I114" i="3"/>
  <c r="G114" i="3"/>
  <c r="G55" i="3"/>
  <c r="F24" i="5"/>
  <c r="G24" i="5" s="1"/>
  <c r="H24" i="5" s="1"/>
  <c r="G126" i="3"/>
  <c r="G62" i="3"/>
  <c r="G80" i="3"/>
  <c r="H25" i="3"/>
  <c r="I25" i="3" s="1"/>
  <c r="BK42" i="17"/>
  <c r="D42" i="17" s="1"/>
  <c r="H29" i="3"/>
  <c r="I29" i="3" s="1"/>
  <c r="BK48" i="17"/>
  <c r="D48" i="17" s="1"/>
  <c r="G173" i="3"/>
  <c r="G151" i="3"/>
  <c r="H133" i="3"/>
  <c r="I133" i="3" s="1"/>
  <c r="BK226" i="17"/>
  <c r="D226" i="17" s="1"/>
  <c r="G129" i="3"/>
  <c r="G52" i="3"/>
  <c r="F150" i="4"/>
  <c r="G150" i="4" s="1"/>
  <c r="H150" i="4" s="1"/>
  <c r="G36" i="3"/>
  <c r="F140" i="4"/>
  <c r="G140" i="4" s="1"/>
  <c r="H140" i="4" s="1"/>
  <c r="G78" i="3"/>
  <c r="G53" i="3"/>
  <c r="F98" i="4"/>
  <c r="G98" i="4" s="1"/>
  <c r="H98" i="4" s="1"/>
  <c r="H148" i="4"/>
  <c r="F148" i="4"/>
  <c r="G148" i="4" s="1"/>
  <c r="J60" i="5"/>
  <c r="J90" i="4"/>
  <c r="F87" i="4"/>
  <c r="G87" i="4" s="1"/>
  <c r="H87" i="4" s="1"/>
  <c r="G43" i="3"/>
  <c r="F88" i="4"/>
  <c r="G88" i="4" s="1"/>
  <c r="H88" i="4" s="1"/>
  <c r="G34" i="3"/>
  <c r="I12" i="11"/>
  <c r="K14" i="3"/>
  <c r="J21" i="4"/>
  <c r="J15" i="5"/>
  <c r="F77" i="5"/>
  <c r="G77" i="5" s="1"/>
  <c r="H77" i="5" s="1"/>
  <c r="G71" i="3"/>
  <c r="F26" i="5"/>
  <c r="G26" i="5" s="1"/>
  <c r="H26" i="5" s="1"/>
  <c r="H52" i="4"/>
  <c r="F52" i="4"/>
  <c r="G52" i="4" s="1"/>
  <c r="H138" i="3"/>
  <c r="I138" i="3" s="1"/>
  <c r="BK231" i="17"/>
  <c r="D231" i="17" s="1"/>
  <c r="F54" i="5"/>
  <c r="G54" i="5" s="1"/>
  <c r="H54" i="5" s="1"/>
  <c r="F9" i="5"/>
  <c r="G9" i="5" s="1"/>
  <c r="H9" i="5" s="1"/>
  <c r="J134" i="4"/>
  <c r="J81" i="5"/>
  <c r="F107" i="4"/>
  <c r="G107" i="4" s="1"/>
  <c r="H107" i="4" s="1"/>
  <c r="G166" i="3"/>
  <c r="J93" i="5"/>
  <c r="J155" i="4"/>
  <c r="G45" i="3"/>
  <c r="H51" i="3"/>
  <c r="I51" i="3" s="1"/>
  <c r="BK81" i="17"/>
  <c r="D81" i="17" s="1"/>
  <c r="F120" i="4"/>
  <c r="G120" i="4" s="1"/>
  <c r="H120" i="4" s="1"/>
  <c r="F74" i="4"/>
  <c r="G74" i="4" s="1"/>
  <c r="H74" i="4" s="1"/>
  <c r="F84" i="5"/>
  <c r="G84" i="5" s="1"/>
  <c r="H84" i="5" s="1"/>
  <c r="F106" i="4"/>
  <c r="G106" i="4" s="1"/>
  <c r="H106" i="4" s="1"/>
  <c r="G174" i="3"/>
  <c r="F5" i="5"/>
  <c r="G5" i="5" s="1"/>
  <c r="H5" i="5"/>
  <c r="F66" i="4"/>
  <c r="G66" i="4" s="1"/>
  <c r="H66" i="4" s="1"/>
  <c r="G144" i="3"/>
  <c r="H74" i="3"/>
  <c r="I74" i="3" s="1"/>
  <c r="BK126" i="17"/>
  <c r="D126" i="17" s="1"/>
  <c r="G37" i="3"/>
  <c r="F42" i="4"/>
  <c r="G42" i="4" s="1"/>
  <c r="H42" i="4" s="1"/>
  <c r="I76" i="3"/>
  <c r="F40" i="5"/>
  <c r="G40" i="5" s="1"/>
  <c r="H40" i="5" s="1"/>
  <c r="F57" i="5"/>
  <c r="G57" i="5" s="1"/>
  <c r="H57" i="5" s="1"/>
  <c r="H33" i="3"/>
  <c r="I33" i="3" s="1"/>
  <c r="BK56" i="17"/>
  <c r="D56" i="17" s="1"/>
  <c r="F111" i="4"/>
  <c r="G111" i="4" s="1"/>
  <c r="H111" i="4" s="1"/>
  <c r="G154" i="3"/>
  <c r="F35" i="4"/>
  <c r="G35" i="4" s="1"/>
  <c r="H35" i="4" s="1"/>
  <c r="G111" i="3"/>
  <c r="I164" i="3"/>
  <c r="G164" i="3"/>
  <c r="G99" i="3"/>
  <c r="F122" i="4"/>
  <c r="G122" i="4" s="1"/>
  <c r="H122" i="4" s="1"/>
  <c r="G100" i="3"/>
  <c r="F117" i="4"/>
  <c r="G117" i="4" s="1"/>
  <c r="H117" i="4" s="1"/>
  <c r="H47" i="3"/>
  <c r="I47" i="3" s="1"/>
  <c r="BK75" i="17"/>
  <c r="D75" i="17" s="1"/>
  <c r="F139" i="4"/>
  <c r="G139" i="4" s="1"/>
  <c r="H139" i="4" s="1"/>
  <c r="F143" i="4"/>
  <c r="G143" i="4" s="1"/>
  <c r="H143" i="4" s="1"/>
  <c r="J28" i="4"/>
  <c r="J20" i="5"/>
  <c r="F129" i="4"/>
  <c r="G129" i="4" s="1"/>
  <c r="H129" i="4" s="1"/>
  <c r="F131" i="4"/>
  <c r="G131" i="4" s="1"/>
  <c r="H131" i="4" s="1"/>
  <c r="H71" i="5"/>
  <c r="F71" i="5"/>
  <c r="G71" i="5" s="1"/>
  <c r="H37" i="5"/>
  <c r="F37" i="5"/>
  <c r="G37" i="5" s="1"/>
  <c r="G15" i="3"/>
  <c r="G88" i="3"/>
  <c r="G10" i="3"/>
  <c r="F145" i="4"/>
  <c r="G145" i="4" s="1"/>
  <c r="H145" i="4" s="1"/>
  <c r="F69" i="5"/>
  <c r="G69" i="5" s="1"/>
  <c r="H69" i="5" s="1"/>
  <c r="H87" i="3"/>
  <c r="I87" i="3" s="1"/>
  <c r="BK146" i="17"/>
  <c r="D146" i="17" s="1"/>
  <c r="F142" i="4"/>
  <c r="G142" i="4" s="1"/>
  <c r="H142" i="4" s="1"/>
  <c r="G134" i="3"/>
  <c r="F73" i="4"/>
  <c r="G73" i="4" s="1"/>
  <c r="H73" i="4" s="1"/>
  <c r="G83" i="3"/>
  <c r="F66" i="5"/>
  <c r="G66" i="5" s="1"/>
  <c r="H66" i="5" s="1"/>
  <c r="F68" i="5"/>
  <c r="G68" i="5" s="1"/>
  <c r="H68" i="5" s="1"/>
  <c r="F5" i="4"/>
  <c r="G5" i="4" s="1"/>
  <c r="H5" i="4" s="1"/>
  <c r="G72" i="3"/>
  <c r="F16" i="5"/>
  <c r="G16" i="5" s="1"/>
  <c r="H16" i="5" s="1"/>
  <c r="F61" i="4"/>
  <c r="G61" i="4" s="1"/>
  <c r="H61" i="4" s="1"/>
  <c r="F55" i="4"/>
  <c r="G55" i="4" s="1"/>
  <c r="H55" i="4"/>
  <c r="F151" i="4"/>
  <c r="G151" i="4" s="1"/>
  <c r="H151" i="4" s="1"/>
  <c r="J48" i="5"/>
  <c r="J69" i="4"/>
  <c r="F31" i="5"/>
  <c r="G31" i="5" s="1"/>
  <c r="H31" i="5" s="1"/>
  <c r="F89" i="4"/>
  <c r="G89" i="4" s="1"/>
  <c r="H89" i="4"/>
  <c r="G59" i="3"/>
  <c r="F86" i="4"/>
  <c r="G86" i="4" s="1"/>
  <c r="H86" i="4" s="1"/>
  <c r="H113" i="4"/>
  <c r="F113" i="4"/>
  <c r="G113" i="4" s="1"/>
  <c r="G106" i="3"/>
  <c r="F8" i="4"/>
  <c r="G8" i="4" s="1"/>
  <c r="H8" i="4" s="1"/>
  <c r="F123" i="4"/>
  <c r="G123" i="4" s="1"/>
  <c r="H123" i="4"/>
  <c r="I127" i="3"/>
  <c r="G127" i="3"/>
  <c r="G125" i="3"/>
  <c r="F17" i="5"/>
  <c r="G17" i="5" s="1"/>
  <c r="H17" i="5" s="1"/>
  <c r="G38" i="3"/>
  <c r="H86" i="3"/>
  <c r="BK145" i="17"/>
  <c r="D145" i="17" s="1"/>
  <c r="F67" i="5"/>
  <c r="G67" i="5" s="1"/>
  <c r="H67" i="5" s="1"/>
  <c r="J92" i="5"/>
  <c r="J154" i="4"/>
  <c r="G136" i="3"/>
  <c r="F127" i="4"/>
  <c r="G127" i="4" s="1"/>
  <c r="H127" i="4" s="1"/>
  <c r="G131" i="3"/>
  <c r="G41" i="3"/>
  <c r="G153" i="3"/>
  <c r="F85" i="5"/>
  <c r="G85" i="5" s="1"/>
  <c r="H85" i="5" s="1"/>
  <c r="F24" i="4"/>
  <c r="G24" i="4" s="1"/>
  <c r="H24" i="4" s="1"/>
  <c r="G143" i="3"/>
  <c r="G145" i="3"/>
  <c r="G122" i="3"/>
  <c r="H13" i="5"/>
  <c r="G56" i="3"/>
  <c r="F26" i="4"/>
  <c r="G26" i="4" s="1"/>
  <c r="H26" i="4" s="1"/>
  <c r="F136" i="4"/>
  <c r="G136" i="4" s="1"/>
  <c r="H136" i="4" s="1"/>
  <c r="F62" i="4"/>
  <c r="G62" i="4" s="1"/>
  <c r="H62" i="4" s="1"/>
  <c r="F97" i="4"/>
  <c r="G97" i="4" s="1"/>
  <c r="H97" i="4" s="1"/>
  <c r="F87" i="5"/>
  <c r="G87" i="5" s="1"/>
  <c r="H87" i="5" s="1"/>
  <c r="G120" i="3"/>
  <c r="G157" i="3"/>
  <c r="J26" i="4"/>
  <c r="J18" i="5"/>
  <c r="F25" i="5"/>
  <c r="G25" i="5" s="1"/>
  <c r="H25" i="5" s="1"/>
  <c r="F121" i="4"/>
  <c r="G121" i="4" s="1"/>
  <c r="H121" i="4" s="1"/>
  <c r="F51" i="5"/>
  <c r="G51" i="5" s="1"/>
  <c r="H51" i="5" s="1"/>
  <c r="H132" i="3"/>
  <c r="I132" i="3" s="1"/>
  <c r="BK225" i="17"/>
  <c r="D225" i="17" s="1"/>
  <c r="I70" i="3"/>
  <c r="F104" i="4"/>
  <c r="G104" i="4" s="1"/>
  <c r="H104" i="4" s="1"/>
  <c r="G119" i="3"/>
  <c r="G5" i="3"/>
  <c r="H6" i="3"/>
  <c r="I6" i="3" s="1"/>
  <c r="BK8" i="17"/>
  <c r="D8" i="17" s="1"/>
  <c r="F22" i="4"/>
  <c r="G22" i="4" s="1"/>
  <c r="H22" i="4" s="1"/>
  <c r="F44" i="5"/>
  <c r="G44" i="5" s="1"/>
  <c r="H44" i="5" s="1"/>
  <c r="F12" i="5"/>
  <c r="G12" i="5" s="1"/>
  <c r="H12" i="5" s="1"/>
  <c r="G60" i="3"/>
  <c r="F63" i="4"/>
  <c r="G63" i="4" s="1"/>
  <c r="H63" i="4" s="1"/>
  <c r="J67" i="5"/>
  <c r="J105" i="4"/>
  <c r="G168" i="3"/>
  <c r="H97" i="3"/>
  <c r="I97" i="3" s="1"/>
  <c r="BK168" i="17"/>
  <c r="D168" i="17" s="1"/>
  <c r="G46" i="3"/>
  <c r="F59" i="5"/>
  <c r="G59" i="5" s="1"/>
  <c r="H59" i="5" s="1"/>
  <c r="F92" i="4"/>
  <c r="G92" i="4" s="1"/>
  <c r="H92" i="4" s="1"/>
  <c r="G98" i="3"/>
  <c r="J42" i="5"/>
  <c r="J58" i="4"/>
  <c r="F155" i="4"/>
  <c r="G155" i="4" s="1"/>
  <c r="H155" i="4" s="1"/>
  <c r="F93" i="5"/>
  <c r="G93" i="5" s="1"/>
  <c r="H93" i="5" s="1"/>
  <c r="J79" i="5"/>
  <c r="J132" i="4"/>
  <c r="F13" i="4"/>
  <c r="G13" i="4" s="1"/>
  <c r="H13" i="4" s="1"/>
  <c r="J44" i="5"/>
  <c r="J61" i="4"/>
  <c r="G8" i="3"/>
  <c r="F72" i="5"/>
  <c r="G72" i="5" s="1"/>
  <c r="H72" i="5" s="1"/>
  <c r="G24" i="3"/>
  <c r="F63" i="5"/>
  <c r="G63" i="5" s="1"/>
  <c r="H63" i="5" s="1"/>
  <c r="I115" i="11"/>
  <c r="K117" i="3"/>
  <c r="F54" i="4"/>
  <c r="G54" i="4" s="1"/>
  <c r="H54" i="4" s="1"/>
  <c r="F105" i="4"/>
  <c r="G105" i="4" s="1"/>
  <c r="H105" i="4" s="1"/>
  <c r="J29" i="5"/>
  <c r="J40" i="4"/>
  <c r="F47" i="5"/>
  <c r="G47" i="5" s="1"/>
  <c r="H47" i="5" s="1"/>
  <c r="G141" i="3"/>
  <c r="F27" i="5"/>
  <c r="G27" i="5" s="1"/>
  <c r="H27" i="5" s="1"/>
  <c r="H123" i="3"/>
  <c r="I123" i="3" s="1"/>
  <c r="BK216" i="17"/>
  <c r="D216" i="17" s="1"/>
  <c r="G158" i="3"/>
  <c r="G26" i="3"/>
  <c r="F152" i="4"/>
  <c r="G152" i="4" s="1"/>
  <c r="H152" i="4" s="1"/>
  <c r="H65" i="3"/>
  <c r="I65" i="3" s="1"/>
  <c r="BK111" i="17"/>
  <c r="D111" i="17" s="1"/>
  <c r="J5" i="4"/>
  <c r="J5" i="5"/>
  <c r="F18" i="5"/>
  <c r="G18" i="5" s="1"/>
  <c r="H18" i="5" s="1"/>
  <c r="F70" i="5"/>
  <c r="G70" i="5" s="1"/>
  <c r="H70" i="5" s="1"/>
  <c r="G150" i="3"/>
  <c r="G68" i="3"/>
  <c r="G110" i="3"/>
  <c r="G160" i="3"/>
  <c r="F28" i="4"/>
  <c r="G28" i="4" s="1"/>
  <c r="H28" i="4" s="1"/>
  <c r="F149" i="4"/>
  <c r="G149" i="4" s="1"/>
  <c r="H149" i="4" s="1"/>
  <c r="F135" i="4"/>
  <c r="G135" i="4" s="1"/>
  <c r="H135" i="4" s="1"/>
  <c r="G155" i="3"/>
  <c r="F32" i="4"/>
  <c r="G32" i="4" s="1"/>
  <c r="H32" i="4" s="1"/>
  <c r="G40" i="3"/>
  <c r="G135" i="3"/>
  <c r="G81" i="3"/>
  <c r="G117" i="3"/>
  <c r="F19" i="4"/>
  <c r="G19" i="4" s="1"/>
  <c r="H19" i="4" s="1"/>
  <c r="F11" i="5"/>
  <c r="G11" i="5" s="1"/>
  <c r="H11" i="5" s="1"/>
  <c r="F83" i="4"/>
  <c r="G83" i="4" s="1"/>
  <c r="H83" i="4"/>
  <c r="G23" i="3"/>
  <c r="G67" i="3"/>
  <c r="F16" i="4"/>
  <c r="G16" i="4" s="1"/>
  <c r="H16" i="4" s="1"/>
  <c r="F45" i="5"/>
  <c r="G45" i="5" s="1"/>
  <c r="H45" i="5" s="1"/>
  <c r="F82" i="4"/>
  <c r="G82" i="4" s="1"/>
  <c r="H82" i="4" s="1"/>
  <c r="F71" i="4"/>
  <c r="G71" i="4" s="1"/>
  <c r="H71" i="4" s="1"/>
  <c r="G101" i="3"/>
  <c r="H108" i="3"/>
  <c r="I108" i="3" s="1"/>
  <c r="BK183" i="17"/>
  <c r="D183" i="17" s="1"/>
  <c r="G105" i="3"/>
  <c r="F153" i="4"/>
  <c r="G153" i="4" s="1"/>
  <c r="H153" i="4" s="1"/>
  <c r="F158" i="4"/>
  <c r="G158" i="4" s="1"/>
  <c r="H158" i="4" s="1"/>
  <c r="J144" i="4"/>
  <c r="J86" i="5"/>
  <c r="F93" i="4"/>
  <c r="G93" i="4" s="1"/>
  <c r="H93" i="4" s="1"/>
  <c r="F7" i="5"/>
  <c r="G7" i="5" s="1"/>
  <c r="H7" i="5"/>
  <c r="G167" i="3"/>
  <c r="G172" i="3"/>
  <c r="F40" i="4"/>
  <c r="G40" i="4" s="1"/>
  <c r="H40" i="4" s="1"/>
  <c r="G13" i="3"/>
  <c r="F30" i="4"/>
  <c r="G30" i="4" s="1"/>
  <c r="H30" i="4" s="1"/>
  <c r="I73" i="11"/>
  <c r="J68" i="4" s="1"/>
  <c r="K75" i="3"/>
  <c r="H130" i="3"/>
  <c r="I130" i="3" s="1"/>
  <c r="BK223" i="17"/>
  <c r="D223" i="17" s="1"/>
  <c r="G137" i="3"/>
  <c r="H94" i="3"/>
  <c r="I94" i="3" s="1"/>
  <c r="BK157" i="17"/>
  <c r="D157" i="17" s="1"/>
  <c r="F100" i="4"/>
  <c r="G100" i="4" s="1"/>
  <c r="H100" i="4" s="1"/>
  <c r="F99" i="4"/>
  <c r="G99" i="4" s="1"/>
  <c r="H99" i="4" s="1"/>
  <c r="F39" i="5"/>
  <c r="G39" i="5" s="1"/>
  <c r="H39" i="5" s="1"/>
  <c r="J59" i="5"/>
  <c r="J89" i="4"/>
  <c r="G118" i="3"/>
  <c r="G73" i="3"/>
  <c r="F38" i="4"/>
  <c r="G38" i="4" s="1"/>
  <c r="H38" i="4" s="1"/>
  <c r="F81" i="4"/>
  <c r="G81" i="4" s="1"/>
  <c r="H81" i="4" s="1"/>
  <c r="F49" i="5"/>
  <c r="G49" i="5" s="1"/>
  <c r="H49" i="5" s="1"/>
  <c r="J72" i="5"/>
  <c r="J123" i="4"/>
  <c r="F32" i="5"/>
  <c r="G32" i="5" s="1"/>
  <c r="H32" i="5" s="1"/>
  <c r="F90" i="5"/>
  <c r="G90" i="5" s="1"/>
  <c r="H90" i="5" s="1"/>
  <c r="F68" i="4"/>
  <c r="G68" i="4" s="1"/>
  <c r="H68" i="4" s="1"/>
  <c r="F132" i="4"/>
  <c r="G132" i="4" s="1"/>
  <c r="H132" i="4" s="1"/>
  <c r="G28" i="3"/>
  <c r="F108" i="4"/>
  <c r="G108" i="4" s="1"/>
  <c r="H108" i="4" s="1"/>
  <c r="F76" i="5"/>
  <c r="G76" i="5" s="1"/>
  <c r="H76" i="5" s="1"/>
  <c r="F25" i="4"/>
  <c r="G25" i="4" s="1"/>
  <c r="H25" i="4" s="1"/>
  <c r="F20" i="5"/>
  <c r="G20" i="5" s="1"/>
  <c r="H20" i="5" s="1"/>
  <c r="G165" i="3"/>
  <c r="F82" i="5"/>
  <c r="G82" i="5" s="1"/>
  <c r="H82" i="5" s="1"/>
  <c r="G35" i="3"/>
  <c r="F103" i="4"/>
  <c r="G103" i="4" s="1"/>
  <c r="H103" i="4" s="1"/>
  <c r="F61" i="5"/>
  <c r="G61" i="5" s="1"/>
  <c r="H61" i="5" s="1"/>
  <c r="F79" i="4"/>
  <c r="G79" i="4" s="1"/>
  <c r="H79" i="4" s="1"/>
  <c r="H140" i="3"/>
  <c r="I140" i="3" s="1"/>
  <c r="BK233" i="17"/>
  <c r="D233" i="17" s="1"/>
  <c r="F74" i="5"/>
  <c r="G74" i="5" s="1"/>
  <c r="H74" i="5" s="1"/>
  <c r="F91" i="4"/>
  <c r="G91" i="4" s="1"/>
  <c r="H91" i="4"/>
  <c r="H147" i="3"/>
  <c r="I147" i="3" s="1"/>
  <c r="BK249" i="17"/>
  <c r="D249" i="17" s="1"/>
  <c r="G20" i="3"/>
  <c r="F14" i="4"/>
  <c r="G14" i="4" s="1"/>
  <c r="H14" i="4" s="1"/>
  <c r="G95" i="3"/>
  <c r="F15" i="5"/>
  <c r="G15" i="5" s="1"/>
  <c r="H15" i="5" s="1"/>
  <c r="F64" i="4"/>
  <c r="G64" i="4" s="1"/>
  <c r="H64" i="4" s="1"/>
  <c r="G16" i="3"/>
  <c r="F20" i="4"/>
  <c r="G20" i="4" s="1"/>
  <c r="H20" i="4" s="1"/>
  <c r="H154" i="4"/>
  <c r="G69" i="3"/>
  <c r="G93" i="3"/>
  <c r="G79" i="3"/>
  <c r="H57" i="3"/>
  <c r="BK96" i="17"/>
  <c r="D96" i="17" s="1"/>
  <c r="F46" i="5"/>
  <c r="G46" i="5" s="1"/>
  <c r="H46" i="5" s="1"/>
  <c r="H31" i="3"/>
  <c r="I31" i="3" s="1"/>
  <c r="BK52" i="17"/>
  <c r="D52" i="17" s="1"/>
  <c r="F91" i="5"/>
  <c r="G91" i="5" s="1"/>
  <c r="H91" i="5" s="1"/>
  <c r="F95" i="5"/>
  <c r="G95" i="5" s="1"/>
  <c r="H95" i="5" s="1"/>
  <c r="F137" i="4"/>
  <c r="G137" i="4" s="1"/>
  <c r="H137" i="4" s="1"/>
  <c r="F146" i="4"/>
  <c r="G146" i="4" s="1"/>
  <c r="H146" i="4" s="1"/>
  <c r="F21" i="5"/>
  <c r="G21" i="5" s="1"/>
  <c r="H21" i="5" s="1"/>
  <c r="J94" i="4"/>
  <c r="J62" i="5"/>
  <c r="F14" i="5"/>
  <c r="G14" i="5" s="1"/>
  <c r="H14" i="5" s="1"/>
  <c r="F64" i="5"/>
  <c r="G64" i="5" s="1"/>
  <c r="H64" i="5" s="1"/>
  <c r="G112" i="3"/>
  <c r="G58" i="3"/>
  <c r="F58" i="4"/>
  <c r="G58" i="4" s="1"/>
  <c r="H58" i="4" s="1"/>
  <c r="H156" i="3"/>
  <c r="BK261" i="17"/>
  <c r="D261" i="17" s="1"/>
  <c r="G42" i="3"/>
  <c r="F12" i="4"/>
  <c r="G12" i="4" s="1"/>
  <c r="H12" i="4" s="1"/>
  <c r="G92" i="3"/>
  <c r="F70" i="4"/>
  <c r="G70" i="4" s="1"/>
  <c r="H70" i="4" s="1"/>
  <c r="F46" i="4"/>
  <c r="G46" i="4" s="1"/>
  <c r="H46" i="4" s="1"/>
  <c r="F88" i="5"/>
  <c r="G88" i="5" s="1"/>
  <c r="H88" i="5" s="1"/>
  <c r="G169" i="3"/>
  <c r="G75" i="3"/>
  <c r="F79" i="5"/>
  <c r="G79" i="5" s="1"/>
  <c r="H79" i="5" s="1"/>
  <c r="G121" i="3"/>
  <c r="F128" i="4"/>
  <c r="G128" i="4" s="1"/>
  <c r="H128" i="4" s="1"/>
  <c r="G27" i="3"/>
  <c r="G30" i="3"/>
  <c r="F50" i="4"/>
  <c r="G50" i="4" s="1"/>
  <c r="H50" i="4" s="1"/>
  <c r="G149" i="3"/>
  <c r="F144" i="4"/>
  <c r="G144" i="4" s="1"/>
  <c r="H144" i="4" s="1"/>
  <c r="F65" i="5"/>
  <c r="G65" i="5" s="1"/>
  <c r="H65" i="5" s="1"/>
  <c r="H107" i="3"/>
  <c r="I107" i="3" s="1"/>
  <c r="BK181" i="17"/>
  <c r="D181" i="17" s="1"/>
  <c r="G103" i="3"/>
  <c r="G90" i="3"/>
  <c r="F60" i="5"/>
  <c r="G60" i="5" s="1"/>
  <c r="H60" i="5" s="1"/>
  <c r="F125" i="4"/>
  <c r="G125" i="4" s="1"/>
  <c r="H125" i="4" s="1"/>
  <c r="G104" i="3"/>
  <c r="H7" i="3"/>
  <c r="I7" i="3" s="1"/>
  <c r="BK9" i="17"/>
  <c r="D9" i="17" s="1"/>
  <c r="G14" i="3"/>
  <c r="F43" i="5"/>
  <c r="G43" i="5" s="1"/>
  <c r="H43" i="5" s="1"/>
  <c r="F114" i="4"/>
  <c r="G114" i="4" s="1"/>
  <c r="H114" i="4" s="1"/>
  <c r="F21" i="4"/>
  <c r="G21" i="4" s="1"/>
  <c r="H21" i="4" s="1"/>
  <c r="F96" i="4"/>
  <c r="G96" i="4" s="1"/>
  <c r="H96" i="4" s="1"/>
  <c r="F36" i="5"/>
  <c r="G36" i="5" s="1"/>
  <c r="H36" i="5" s="1"/>
  <c r="G21" i="3"/>
  <c r="I7" i="11"/>
  <c r="K9" i="3"/>
  <c r="F41" i="5"/>
  <c r="G41" i="5" s="1"/>
  <c r="H41" i="5" s="1"/>
  <c r="G170" i="3"/>
  <c r="G175" i="3"/>
  <c r="J153" i="4"/>
  <c r="J91" i="5"/>
  <c r="J74" i="5"/>
  <c r="J125" i="4"/>
  <c r="H42" i="3" l="1"/>
  <c r="I42" i="3" s="1"/>
  <c r="BK69" i="17"/>
  <c r="D69" i="17" s="1"/>
  <c r="H20" i="3"/>
  <c r="I20" i="3" s="1"/>
  <c r="BK34" i="17"/>
  <c r="D34" i="17" s="1"/>
  <c r="J140" i="3"/>
  <c r="I75" i="5"/>
  <c r="I126" i="4"/>
  <c r="H35" i="3"/>
  <c r="I35" i="3" s="1"/>
  <c r="BK58" i="17"/>
  <c r="D58" i="17" s="1"/>
  <c r="H73" i="3"/>
  <c r="I73" i="3" s="1"/>
  <c r="BK125" i="17"/>
  <c r="D125" i="17" s="1"/>
  <c r="J130" i="3"/>
  <c r="I116" i="4"/>
  <c r="H105" i="3"/>
  <c r="I105" i="3" s="1"/>
  <c r="BK178" i="17"/>
  <c r="D178" i="17" s="1"/>
  <c r="H23" i="3"/>
  <c r="I23" i="3" s="1"/>
  <c r="BK38" i="17"/>
  <c r="D38" i="17" s="1"/>
  <c r="H150" i="3"/>
  <c r="I150" i="3" s="1"/>
  <c r="BK252" i="17"/>
  <c r="D252" i="17" s="1"/>
  <c r="H120" i="3"/>
  <c r="I120" i="3" s="1"/>
  <c r="BK213" i="17"/>
  <c r="D213" i="17" s="1"/>
  <c r="H136" i="3"/>
  <c r="I136" i="3" s="1"/>
  <c r="BK229" i="17"/>
  <c r="D229" i="17" s="1"/>
  <c r="H100" i="3"/>
  <c r="I100" i="3" s="1"/>
  <c r="BK173" i="17"/>
  <c r="D173" i="17" s="1"/>
  <c r="H71" i="3"/>
  <c r="I71" i="3" s="1"/>
  <c r="BK123" i="17"/>
  <c r="D123" i="17" s="1"/>
  <c r="H34" i="3"/>
  <c r="I34" i="3" s="1"/>
  <c r="BK57" i="17"/>
  <c r="D57" i="17" s="1"/>
  <c r="H52" i="3"/>
  <c r="I52" i="3" s="1"/>
  <c r="BK83" i="17"/>
  <c r="D83" i="17" s="1"/>
  <c r="H173" i="3"/>
  <c r="I173" i="3" s="1"/>
  <c r="BK292" i="17"/>
  <c r="D292" i="17" s="1"/>
  <c r="H114" i="3"/>
  <c r="BK194" i="17"/>
  <c r="D194" i="17" s="1"/>
  <c r="I134" i="4"/>
  <c r="I81" i="5"/>
  <c r="J148" i="3"/>
  <c r="I110" i="4"/>
  <c r="J124" i="3"/>
  <c r="J39" i="3"/>
  <c r="I36" i="4"/>
  <c r="H63" i="3"/>
  <c r="I63" i="3" s="1"/>
  <c r="BK108" i="17"/>
  <c r="D108" i="17" s="1"/>
  <c r="H161" i="3"/>
  <c r="I161" i="3" s="1"/>
  <c r="BK268" i="17"/>
  <c r="D268" i="17" s="1"/>
  <c r="I18" i="4"/>
  <c r="J19" i="3"/>
  <c r="H14" i="3"/>
  <c r="I14" i="3" s="1"/>
  <c r="BK26" i="17"/>
  <c r="D26" i="17" s="1"/>
  <c r="J31" i="3"/>
  <c r="I29" i="4"/>
  <c r="H93" i="3"/>
  <c r="I93" i="3" s="1"/>
  <c r="BK153" i="17"/>
  <c r="D153" i="17" s="1"/>
  <c r="H117" i="3"/>
  <c r="I117" i="3" s="1"/>
  <c r="BK197" i="17"/>
  <c r="D197" i="17" s="1"/>
  <c r="H160" i="3"/>
  <c r="I160" i="3" s="1"/>
  <c r="BK267" i="17"/>
  <c r="D267" i="17" s="1"/>
  <c r="H24" i="3"/>
  <c r="I24" i="3" s="1"/>
  <c r="BK41" i="17"/>
  <c r="D41" i="17" s="1"/>
  <c r="H145" i="3"/>
  <c r="I145" i="3" s="1"/>
  <c r="BK244" i="17"/>
  <c r="D244" i="17" s="1"/>
  <c r="H153" i="3"/>
  <c r="I153" i="3" s="1"/>
  <c r="BK256" i="17"/>
  <c r="D256" i="17" s="1"/>
  <c r="H38" i="3"/>
  <c r="I38" i="3" s="1"/>
  <c r="BK62" i="17"/>
  <c r="D62" i="17" s="1"/>
  <c r="H10" i="3"/>
  <c r="I10" i="3" s="1"/>
  <c r="BK13" i="17"/>
  <c r="D13" i="17" s="1"/>
  <c r="H37" i="3"/>
  <c r="I37" i="3" s="1"/>
  <c r="BK61" i="17"/>
  <c r="D61" i="17" s="1"/>
  <c r="H78" i="3"/>
  <c r="I78" i="3" s="1"/>
  <c r="BK132" i="17"/>
  <c r="D132" i="17" s="1"/>
  <c r="H62" i="3"/>
  <c r="I62" i="3" s="1"/>
  <c r="BK106" i="17"/>
  <c r="D106" i="17" s="1"/>
  <c r="H109" i="3"/>
  <c r="I109" i="3" s="1"/>
  <c r="BK184" i="17"/>
  <c r="D184" i="17" s="1"/>
  <c r="H139" i="3"/>
  <c r="I139" i="3" s="1"/>
  <c r="BK232" i="17"/>
  <c r="D232" i="17" s="1"/>
  <c r="H142" i="3"/>
  <c r="I142" i="3" s="1"/>
  <c r="BK241" i="17"/>
  <c r="D241" i="17" s="1"/>
  <c r="I48" i="5"/>
  <c r="I69" i="4"/>
  <c r="J76" i="3"/>
  <c r="H30" i="3"/>
  <c r="I30" i="3" s="1"/>
  <c r="BK51" i="17"/>
  <c r="D51" i="17" s="1"/>
  <c r="H27" i="3"/>
  <c r="I27" i="3" s="1"/>
  <c r="BK44" i="17"/>
  <c r="D44" i="17" s="1"/>
  <c r="I133" i="4"/>
  <c r="J147" i="3"/>
  <c r="I80" i="5"/>
  <c r="H172" i="3"/>
  <c r="I172" i="3" s="1"/>
  <c r="BK291" i="17"/>
  <c r="D291" i="17" s="1"/>
  <c r="J108" i="3"/>
  <c r="I95" i="4"/>
  <c r="H81" i="3"/>
  <c r="I81" i="3" s="1"/>
  <c r="BK135" i="17"/>
  <c r="D135" i="17" s="1"/>
  <c r="H155" i="3"/>
  <c r="I155" i="3" s="1"/>
  <c r="BK260" i="17"/>
  <c r="D260" i="17" s="1"/>
  <c r="H46" i="3"/>
  <c r="I46" i="3" s="1"/>
  <c r="BK73" i="17"/>
  <c r="D73" i="17" s="1"/>
  <c r="H59" i="3"/>
  <c r="I59" i="3" s="1"/>
  <c r="BK103" i="17"/>
  <c r="D103" i="17" s="1"/>
  <c r="H72" i="3"/>
  <c r="I72" i="3" s="1"/>
  <c r="BK124" i="17"/>
  <c r="D124" i="17" s="1"/>
  <c r="H83" i="3"/>
  <c r="I83" i="3" s="1"/>
  <c r="BK137" i="17"/>
  <c r="D137" i="17" s="1"/>
  <c r="I77" i="4"/>
  <c r="J87" i="3"/>
  <c r="H88" i="3"/>
  <c r="I88" i="3" s="1"/>
  <c r="BK148" i="17"/>
  <c r="D148" i="17" s="1"/>
  <c r="J74" i="3"/>
  <c r="I67" i="4"/>
  <c r="H174" i="3"/>
  <c r="I174" i="3" s="1"/>
  <c r="BK293" i="17"/>
  <c r="D293" i="17" s="1"/>
  <c r="H166" i="3"/>
  <c r="I166" i="3" s="1"/>
  <c r="BK273" i="17"/>
  <c r="D273" i="17" s="1"/>
  <c r="H129" i="3"/>
  <c r="I129" i="3" s="1"/>
  <c r="BK222" i="17"/>
  <c r="D222" i="17" s="1"/>
  <c r="I27" i="4"/>
  <c r="I19" i="5"/>
  <c r="J29" i="3"/>
  <c r="I45" i="4"/>
  <c r="J49" i="3"/>
  <c r="H159" i="3"/>
  <c r="I159" i="3" s="1"/>
  <c r="BK266" i="17"/>
  <c r="D266" i="17" s="1"/>
  <c r="H84" i="3"/>
  <c r="I84" i="3" s="1"/>
  <c r="BK143" i="17"/>
  <c r="D143" i="17" s="1"/>
  <c r="H91" i="3"/>
  <c r="I91" i="3" s="1"/>
  <c r="BK151" i="17"/>
  <c r="D151" i="17" s="1"/>
  <c r="H64" i="3"/>
  <c r="I64" i="3" s="1"/>
  <c r="BK110" i="17"/>
  <c r="D110" i="17" s="1"/>
  <c r="H146" i="3"/>
  <c r="I146" i="3" s="1"/>
  <c r="BK246" i="17"/>
  <c r="D246" i="17" s="1"/>
  <c r="H113" i="3"/>
  <c r="I113" i="3" s="1"/>
  <c r="BK191" i="17"/>
  <c r="D191" i="17" s="1"/>
  <c r="H32" i="3"/>
  <c r="I32" i="3" s="1"/>
  <c r="BK55" i="17"/>
  <c r="D55" i="17" s="1"/>
  <c r="J8" i="5"/>
  <c r="J9" i="4"/>
  <c r="H169" i="3"/>
  <c r="I169" i="3" s="1"/>
  <c r="BK280" i="17"/>
  <c r="D280" i="17" s="1"/>
  <c r="H69" i="3"/>
  <c r="I69" i="3" s="1"/>
  <c r="BK120" i="17"/>
  <c r="D120" i="17" s="1"/>
  <c r="H118" i="3"/>
  <c r="I118" i="3" s="1"/>
  <c r="BK199" i="17"/>
  <c r="D199" i="17" s="1"/>
  <c r="H98" i="3"/>
  <c r="I98" i="3" s="1"/>
  <c r="BK169" i="17"/>
  <c r="D169" i="17" s="1"/>
  <c r="I85" i="4"/>
  <c r="J97" i="3"/>
  <c r="I6" i="4"/>
  <c r="J6" i="3"/>
  <c r="H143" i="3"/>
  <c r="I143" i="3" s="1"/>
  <c r="BK242" i="17"/>
  <c r="D242" i="17" s="1"/>
  <c r="H41" i="3"/>
  <c r="I41" i="3" s="1"/>
  <c r="BK65" i="17"/>
  <c r="D65" i="17" s="1"/>
  <c r="J47" i="3"/>
  <c r="I43" i="4"/>
  <c r="H99" i="3"/>
  <c r="I99" i="3" s="1"/>
  <c r="BK170" i="17"/>
  <c r="D170" i="17" s="1"/>
  <c r="H154" i="3"/>
  <c r="I154" i="3" s="1"/>
  <c r="BK257" i="17"/>
  <c r="D257" i="17" s="1"/>
  <c r="J51" i="3"/>
  <c r="I47" i="4"/>
  <c r="I33" i="5"/>
  <c r="J138" i="3"/>
  <c r="I124" i="4"/>
  <c r="I73" i="5"/>
  <c r="H126" i="3"/>
  <c r="I126" i="3" s="1"/>
  <c r="BK219" i="17"/>
  <c r="D219" i="17" s="1"/>
  <c r="H61" i="3"/>
  <c r="I61" i="3" s="1"/>
  <c r="BK105" i="17"/>
  <c r="D105" i="17" s="1"/>
  <c r="H85" i="3"/>
  <c r="I85" i="3" s="1"/>
  <c r="BK144" i="17"/>
  <c r="D144" i="17" s="1"/>
  <c r="H54" i="3"/>
  <c r="I54" i="3" s="1"/>
  <c r="BK86" i="17"/>
  <c r="D86" i="17" s="1"/>
  <c r="H50" i="3"/>
  <c r="I50" i="3" s="1"/>
  <c r="BK80" i="17"/>
  <c r="D80" i="17" s="1"/>
  <c r="H12" i="3"/>
  <c r="I12" i="3" s="1"/>
  <c r="BK20" i="17"/>
  <c r="D20" i="17" s="1"/>
  <c r="I64" i="4"/>
  <c r="I46" i="5"/>
  <c r="J70" i="3"/>
  <c r="I6" i="5"/>
  <c r="I7" i="4"/>
  <c r="J7" i="3"/>
  <c r="H75" i="3"/>
  <c r="I75" i="3" s="1"/>
  <c r="BK127" i="17"/>
  <c r="D127" i="17" s="1"/>
  <c r="H175" i="3"/>
  <c r="I175" i="3" s="1"/>
  <c r="BK294" i="17"/>
  <c r="D294" i="17" s="1"/>
  <c r="H21" i="3"/>
  <c r="I21" i="3" s="1"/>
  <c r="BK35" i="17"/>
  <c r="D35" i="17" s="1"/>
  <c r="H92" i="3"/>
  <c r="I92" i="3" s="1"/>
  <c r="BK152" i="17"/>
  <c r="D152" i="17" s="1"/>
  <c r="H95" i="3"/>
  <c r="I95" i="3" s="1"/>
  <c r="BK160" i="17"/>
  <c r="D160" i="17" s="1"/>
  <c r="I56" i="5"/>
  <c r="J94" i="3"/>
  <c r="H167" i="3"/>
  <c r="I167" i="3" s="1"/>
  <c r="BK274" i="17"/>
  <c r="D274" i="17" s="1"/>
  <c r="H135" i="3"/>
  <c r="I135" i="3" s="1"/>
  <c r="BK228" i="17"/>
  <c r="D228" i="17" s="1"/>
  <c r="H110" i="3"/>
  <c r="I110" i="3" s="1"/>
  <c r="BK186" i="17"/>
  <c r="D186" i="17" s="1"/>
  <c r="H26" i="3"/>
  <c r="I26" i="3" s="1"/>
  <c r="BK43" i="17"/>
  <c r="D43" i="17" s="1"/>
  <c r="H141" i="3"/>
  <c r="I141" i="3" s="1"/>
  <c r="BK237" i="17"/>
  <c r="D237" i="17" s="1"/>
  <c r="H60" i="3"/>
  <c r="I60" i="3" s="1"/>
  <c r="BK104" i="17"/>
  <c r="D104" i="17" s="1"/>
  <c r="J132" i="3"/>
  <c r="I118" i="4"/>
  <c r="H56" i="3"/>
  <c r="I56" i="3" s="1"/>
  <c r="BK89" i="17"/>
  <c r="D89" i="17" s="1"/>
  <c r="H131" i="3"/>
  <c r="I131" i="3" s="1"/>
  <c r="BK224" i="17"/>
  <c r="D224" i="17" s="1"/>
  <c r="H106" i="3"/>
  <c r="I106" i="3" s="1"/>
  <c r="BK179" i="17"/>
  <c r="D179" i="17" s="1"/>
  <c r="H15" i="3"/>
  <c r="I15" i="3" s="1"/>
  <c r="BK27" i="17"/>
  <c r="D27" i="17" s="1"/>
  <c r="H144" i="3"/>
  <c r="I144" i="3" s="1"/>
  <c r="BK243" i="17"/>
  <c r="D243" i="17" s="1"/>
  <c r="H43" i="3"/>
  <c r="I43" i="3" s="1"/>
  <c r="BK70" i="17"/>
  <c r="D70" i="17" s="1"/>
  <c r="H36" i="3"/>
  <c r="I36" i="3" s="1"/>
  <c r="BK59" i="17"/>
  <c r="D59" i="17" s="1"/>
  <c r="I119" i="4"/>
  <c r="J133" i="3"/>
  <c r="J25" i="3"/>
  <c r="I23" i="4"/>
  <c r="J11" i="3"/>
  <c r="I10" i="5"/>
  <c r="I11" i="4"/>
  <c r="H48" i="3"/>
  <c r="I48" i="3" s="1"/>
  <c r="BK76" i="17"/>
  <c r="D76" i="17" s="1"/>
  <c r="H96" i="3"/>
  <c r="I96" i="3" s="1"/>
  <c r="BK166" i="17"/>
  <c r="D166" i="17" s="1"/>
  <c r="I13" i="5"/>
  <c r="J17" i="3"/>
  <c r="I17" i="4"/>
  <c r="H162" i="3"/>
  <c r="I162" i="3" s="1"/>
  <c r="BK269" i="17"/>
  <c r="D269" i="17" s="1"/>
  <c r="H90" i="3"/>
  <c r="I90" i="3" s="1"/>
  <c r="BK150" i="17"/>
  <c r="D150" i="17" s="1"/>
  <c r="H149" i="3"/>
  <c r="I149" i="3" s="1"/>
  <c r="BK251" i="17"/>
  <c r="D251" i="17" s="1"/>
  <c r="I38" i="5"/>
  <c r="I53" i="4"/>
  <c r="J57" i="3"/>
  <c r="H170" i="3"/>
  <c r="I170" i="3" s="1"/>
  <c r="BK283" i="17"/>
  <c r="D283" i="17" s="1"/>
  <c r="I94" i="4"/>
  <c r="I62" i="5"/>
  <c r="J107" i="3"/>
  <c r="H121" i="3"/>
  <c r="I121" i="3" s="1"/>
  <c r="BK214" i="17"/>
  <c r="D214" i="17" s="1"/>
  <c r="H165" i="3"/>
  <c r="I165" i="3" s="1"/>
  <c r="BK272" i="17"/>
  <c r="D272" i="17" s="1"/>
  <c r="H101" i="3"/>
  <c r="I101" i="3" s="1"/>
  <c r="BK174" i="17"/>
  <c r="D174" i="17" s="1"/>
  <c r="H68" i="3"/>
  <c r="I68" i="3" s="1"/>
  <c r="BK118" i="17"/>
  <c r="D118" i="17" s="1"/>
  <c r="H8" i="3"/>
  <c r="I8" i="3" s="1"/>
  <c r="BK11" i="17"/>
  <c r="D11" i="17" s="1"/>
  <c r="H168" i="3"/>
  <c r="I168" i="3" s="1"/>
  <c r="BK275" i="17"/>
  <c r="D275" i="17" s="1"/>
  <c r="H125" i="3"/>
  <c r="I125" i="3" s="1"/>
  <c r="BK218" i="17"/>
  <c r="D218" i="17" s="1"/>
  <c r="H164" i="3"/>
  <c r="BK271" i="17"/>
  <c r="D271" i="17" s="1"/>
  <c r="H102" i="3"/>
  <c r="I102" i="3" s="1"/>
  <c r="BK175" i="17"/>
  <c r="D175" i="17" s="1"/>
  <c r="H22" i="3"/>
  <c r="I22" i="3" s="1"/>
  <c r="BK36" i="17"/>
  <c r="D36" i="17" s="1"/>
  <c r="H77" i="3"/>
  <c r="I77" i="3" s="1"/>
  <c r="BK131" i="17"/>
  <c r="D131" i="17" s="1"/>
  <c r="H18" i="3"/>
  <c r="I18" i="3" s="1"/>
  <c r="BK32" i="17"/>
  <c r="D32" i="17" s="1"/>
  <c r="H103" i="3"/>
  <c r="I103" i="3" s="1"/>
  <c r="BK176" i="17"/>
  <c r="D176" i="17" s="1"/>
  <c r="H58" i="3"/>
  <c r="I58" i="3" s="1"/>
  <c r="BK102" i="17"/>
  <c r="D102" i="17" s="1"/>
  <c r="H28" i="3"/>
  <c r="I28" i="3" s="1"/>
  <c r="BK45" i="17"/>
  <c r="D45" i="17" s="1"/>
  <c r="H40" i="3"/>
  <c r="I40" i="3" s="1"/>
  <c r="BK64" i="17"/>
  <c r="D64" i="17" s="1"/>
  <c r="H158" i="3"/>
  <c r="I158" i="3" s="1"/>
  <c r="BK264" i="17"/>
  <c r="D264" i="17" s="1"/>
  <c r="J104" i="4"/>
  <c r="J66" i="5"/>
  <c r="H5" i="3"/>
  <c r="I5" i="3" s="1"/>
  <c r="BK3" i="17"/>
  <c r="D3" i="17" s="1"/>
  <c r="I76" i="4"/>
  <c r="J86" i="3"/>
  <c r="H127" i="3"/>
  <c r="BK220" i="17"/>
  <c r="D220" i="17" s="1"/>
  <c r="H45" i="3"/>
  <c r="I45" i="3" s="1"/>
  <c r="BK72" i="17"/>
  <c r="D72" i="17" s="1"/>
  <c r="H151" i="3"/>
  <c r="I151" i="3" s="1"/>
  <c r="BK253" i="17"/>
  <c r="D253" i="17" s="1"/>
  <c r="H80" i="3"/>
  <c r="I80" i="3" s="1"/>
  <c r="BK134" i="17"/>
  <c r="D134" i="17" s="1"/>
  <c r="H55" i="3"/>
  <c r="I55" i="3" s="1"/>
  <c r="BK87" i="17"/>
  <c r="D87" i="17" s="1"/>
  <c r="H152" i="3"/>
  <c r="I152" i="3" s="1"/>
  <c r="BK255" i="17"/>
  <c r="D255" i="17" s="1"/>
  <c r="I8" i="5"/>
  <c r="I9" i="4"/>
  <c r="J9" i="3"/>
  <c r="I147" i="4"/>
  <c r="J163" i="3"/>
  <c r="J82" i="3"/>
  <c r="I52" i="5"/>
  <c r="H128" i="3"/>
  <c r="I128" i="3" s="1"/>
  <c r="BK221" i="17"/>
  <c r="D221" i="17" s="1"/>
  <c r="H171" i="3"/>
  <c r="I171" i="3" s="1"/>
  <c r="BK285" i="17"/>
  <c r="D285" i="17" s="1"/>
  <c r="I60" i="4"/>
  <c r="J66" i="3"/>
  <c r="J115" i="3"/>
  <c r="I102" i="4"/>
  <c r="H44" i="3"/>
  <c r="I44" i="3" s="1"/>
  <c r="BK71" i="17"/>
  <c r="D71" i="17" s="1"/>
  <c r="H89" i="3"/>
  <c r="I89" i="3" s="1"/>
  <c r="BK149" i="17"/>
  <c r="D149" i="17" s="1"/>
  <c r="J156" i="3"/>
  <c r="I141" i="4"/>
  <c r="H104" i="3"/>
  <c r="I104" i="3" s="1"/>
  <c r="BK177" i="17"/>
  <c r="D177" i="17" s="1"/>
  <c r="H79" i="3"/>
  <c r="I79" i="3" s="1"/>
  <c r="BK133" i="17"/>
  <c r="D133" i="17" s="1"/>
  <c r="H137" i="3"/>
  <c r="I137" i="3" s="1"/>
  <c r="BK230" i="17"/>
  <c r="D230" i="17" s="1"/>
  <c r="H67" i="3"/>
  <c r="I67" i="3" s="1"/>
  <c r="BK116" i="17"/>
  <c r="D116" i="17" s="1"/>
  <c r="H112" i="3"/>
  <c r="I112" i="3" s="1"/>
  <c r="BK188" i="17"/>
  <c r="D188" i="17" s="1"/>
  <c r="H16" i="3"/>
  <c r="I16" i="3" s="1"/>
  <c r="BK28" i="17"/>
  <c r="D28" i="17" s="1"/>
  <c r="H13" i="3"/>
  <c r="I13" i="3" s="1"/>
  <c r="BK25" i="17"/>
  <c r="D25" i="17" s="1"/>
  <c r="I59" i="4"/>
  <c r="J65" i="3"/>
  <c r="J123" i="3"/>
  <c r="I109" i="4"/>
  <c r="H119" i="3"/>
  <c r="I119" i="3" s="1"/>
  <c r="BK212" i="17"/>
  <c r="D212" i="17" s="1"/>
  <c r="H157" i="3"/>
  <c r="I157" i="3" s="1"/>
  <c r="BK262" i="17"/>
  <c r="D262" i="17" s="1"/>
  <c r="H122" i="3"/>
  <c r="I122" i="3" s="1"/>
  <c r="BK215" i="17"/>
  <c r="D215" i="17" s="1"/>
  <c r="H134" i="3"/>
  <c r="I134" i="3" s="1"/>
  <c r="BK227" i="17"/>
  <c r="D227" i="17" s="1"/>
  <c r="H111" i="3"/>
  <c r="I111" i="3" s="1"/>
  <c r="BK187" i="17"/>
  <c r="D187" i="17" s="1"/>
  <c r="J33" i="3"/>
  <c r="I22" i="5"/>
  <c r="I31" i="4"/>
  <c r="J14" i="4"/>
  <c r="J11" i="5"/>
  <c r="H53" i="3"/>
  <c r="I53" i="3" s="1"/>
  <c r="BK85" i="17"/>
  <c r="D85" i="17" s="1"/>
  <c r="H116" i="3"/>
  <c r="I116" i="3" s="1"/>
  <c r="BK196" i="17"/>
  <c r="D196" i="17" s="1"/>
  <c r="I72" i="4" l="1"/>
  <c r="J80" i="3"/>
  <c r="I35" i="5"/>
  <c r="I49" i="4"/>
  <c r="J53" i="3"/>
  <c r="I41" i="4"/>
  <c r="I30" i="5"/>
  <c r="J45" i="3"/>
  <c r="I120" i="4"/>
  <c r="J134" i="3"/>
  <c r="I63" i="5"/>
  <c r="I99" i="4"/>
  <c r="J112" i="3"/>
  <c r="J104" i="3"/>
  <c r="I91" i="4"/>
  <c r="I66" i="4"/>
  <c r="J72" i="3"/>
  <c r="I51" i="5"/>
  <c r="I73" i="4"/>
  <c r="J81" i="3"/>
  <c r="I128" i="4"/>
  <c r="I76" i="5"/>
  <c r="J142" i="3"/>
  <c r="I50" i="5"/>
  <c r="J78" i="3"/>
  <c r="I139" i="4"/>
  <c r="J153" i="3"/>
  <c r="I104" i="4"/>
  <c r="I66" i="5"/>
  <c r="J117" i="3"/>
  <c r="I113" i="4"/>
  <c r="J127" i="3"/>
  <c r="I85" i="5"/>
  <c r="I143" i="4"/>
  <c r="J158" i="3"/>
  <c r="I61" i="5"/>
  <c r="J103" i="3"/>
  <c r="I60" i="5"/>
  <c r="I90" i="4"/>
  <c r="J102" i="3"/>
  <c r="I8" i="4"/>
  <c r="I7" i="5"/>
  <c r="J8" i="3"/>
  <c r="I70" i="5"/>
  <c r="I108" i="4"/>
  <c r="J121" i="3"/>
  <c r="I39" i="4"/>
  <c r="J43" i="3"/>
  <c r="I28" i="5"/>
  <c r="I117" i="4"/>
  <c r="J131" i="3"/>
  <c r="J141" i="3"/>
  <c r="I127" i="4"/>
  <c r="I150" i="4"/>
  <c r="J167" i="3"/>
  <c r="I20" i="4"/>
  <c r="J21" i="3"/>
  <c r="I50" i="4"/>
  <c r="J54" i="3"/>
  <c r="J99" i="3"/>
  <c r="I87" i="4"/>
  <c r="I58" i="5"/>
  <c r="I63" i="4"/>
  <c r="I45" i="5"/>
  <c r="J69" i="3"/>
  <c r="I64" i="5"/>
  <c r="I100" i="4"/>
  <c r="J113" i="3"/>
  <c r="I75" i="4"/>
  <c r="J84" i="3"/>
  <c r="I25" i="4"/>
  <c r="J27" i="3"/>
  <c r="I48" i="4"/>
  <c r="I34" i="5"/>
  <c r="J52" i="3"/>
  <c r="I122" i="4"/>
  <c r="J136" i="3"/>
  <c r="I92" i="4"/>
  <c r="J105" i="3"/>
  <c r="I51" i="4"/>
  <c r="I36" i="5"/>
  <c r="J55" i="3"/>
  <c r="I71" i="5"/>
  <c r="J122" i="3"/>
  <c r="I44" i="5"/>
  <c r="I61" i="4"/>
  <c r="J67" i="3"/>
  <c r="I115" i="4"/>
  <c r="J129" i="3"/>
  <c r="I54" i="5"/>
  <c r="I78" i="4"/>
  <c r="J88" i="3"/>
  <c r="I40" i="5"/>
  <c r="J59" i="3"/>
  <c r="I74" i="5"/>
  <c r="I125" i="4"/>
  <c r="J139" i="3"/>
  <c r="I34" i="4"/>
  <c r="I24" i="5"/>
  <c r="J37" i="3"/>
  <c r="I131" i="4"/>
  <c r="J145" i="3"/>
  <c r="I82" i="4"/>
  <c r="J93" i="3"/>
  <c r="J161" i="3"/>
  <c r="I88" i="5"/>
  <c r="I148" i="4"/>
  <c r="J164" i="3"/>
  <c r="I62" i="4"/>
  <c r="J68" i="3"/>
  <c r="I135" i="4"/>
  <c r="I82" i="5"/>
  <c r="J149" i="3"/>
  <c r="I130" i="4"/>
  <c r="I78" i="5"/>
  <c r="J144" i="3"/>
  <c r="I52" i="4"/>
  <c r="J56" i="3"/>
  <c r="I37" i="5"/>
  <c r="I24" i="4"/>
  <c r="J26" i="3"/>
  <c r="J175" i="3"/>
  <c r="I95" i="5"/>
  <c r="I158" i="4"/>
  <c r="I53" i="5"/>
  <c r="J85" i="3"/>
  <c r="J169" i="3"/>
  <c r="I90" i="5"/>
  <c r="I152" i="4"/>
  <c r="I79" i="5"/>
  <c r="I132" i="4"/>
  <c r="J146" i="3"/>
  <c r="I144" i="4"/>
  <c r="I86" i="5"/>
  <c r="J159" i="3"/>
  <c r="I28" i="4"/>
  <c r="I20" i="5"/>
  <c r="J30" i="3"/>
  <c r="I23" i="5"/>
  <c r="J34" i="3"/>
  <c r="I69" i="5"/>
  <c r="I107" i="4"/>
  <c r="J120" i="3"/>
  <c r="I25" i="5"/>
  <c r="J40" i="3"/>
  <c r="I72" i="5"/>
  <c r="I123" i="4"/>
  <c r="J137" i="3"/>
  <c r="I55" i="5"/>
  <c r="J89" i="3"/>
  <c r="J171" i="3"/>
  <c r="I92" i="5"/>
  <c r="I154" i="4"/>
  <c r="I84" i="4"/>
  <c r="J96" i="3"/>
  <c r="I89" i="5"/>
  <c r="J166" i="3"/>
  <c r="I31" i="5"/>
  <c r="I42" i="4"/>
  <c r="J46" i="3"/>
  <c r="J172" i="3"/>
  <c r="I155" i="4"/>
  <c r="I93" i="5"/>
  <c r="I96" i="4"/>
  <c r="J109" i="3"/>
  <c r="I9" i="5"/>
  <c r="I10" i="4"/>
  <c r="J10" i="3"/>
  <c r="I17" i="5"/>
  <c r="J24" i="3"/>
  <c r="I42" i="5"/>
  <c r="I58" i="4"/>
  <c r="J63" i="3"/>
  <c r="I19" i="4"/>
  <c r="J20" i="3"/>
  <c r="I65" i="5"/>
  <c r="I103" i="4"/>
  <c r="J116" i="3"/>
  <c r="I83" i="5"/>
  <c r="I137" i="4"/>
  <c r="J151" i="3"/>
  <c r="I5" i="4"/>
  <c r="I5" i="5"/>
  <c r="J5" i="3"/>
  <c r="I26" i="4"/>
  <c r="I18" i="5"/>
  <c r="J28" i="3"/>
  <c r="I49" i="5"/>
  <c r="I70" i="4"/>
  <c r="J77" i="3"/>
  <c r="I111" i="4"/>
  <c r="J125" i="3"/>
  <c r="I59" i="5"/>
  <c r="I89" i="4"/>
  <c r="J101" i="3"/>
  <c r="I79" i="4"/>
  <c r="J90" i="3"/>
  <c r="I15" i="4"/>
  <c r="J15" i="3"/>
  <c r="I97" i="4"/>
  <c r="J110" i="3"/>
  <c r="I83" i="4"/>
  <c r="J95" i="3"/>
  <c r="I68" i="4"/>
  <c r="J75" i="3"/>
  <c r="I12" i="4"/>
  <c r="J12" i="3"/>
  <c r="I56" i="4"/>
  <c r="J61" i="3"/>
  <c r="I37" i="4"/>
  <c r="I26" i="5"/>
  <c r="J41" i="3"/>
  <c r="I57" i="5"/>
  <c r="I86" i="4"/>
  <c r="J98" i="3"/>
  <c r="I43" i="5"/>
  <c r="J64" i="3"/>
  <c r="I101" i="4"/>
  <c r="J114" i="3"/>
  <c r="I65" i="4"/>
  <c r="J71" i="3"/>
  <c r="I136" i="4"/>
  <c r="J150" i="3"/>
  <c r="I47" i="5"/>
  <c r="J73" i="3"/>
  <c r="I142" i="4"/>
  <c r="J157" i="3"/>
  <c r="I13" i="4"/>
  <c r="J13" i="3"/>
  <c r="I98" i="4"/>
  <c r="J111" i="3"/>
  <c r="I68" i="5"/>
  <c r="I106" i="4"/>
  <c r="J119" i="3"/>
  <c r="I16" i="4"/>
  <c r="I12" i="5"/>
  <c r="J16" i="3"/>
  <c r="I71" i="4"/>
  <c r="J79" i="3"/>
  <c r="I29" i="5"/>
  <c r="I40" i="4"/>
  <c r="J44" i="3"/>
  <c r="I114" i="4"/>
  <c r="J128" i="3"/>
  <c r="J170" i="3"/>
  <c r="I153" i="4"/>
  <c r="I91" i="5"/>
  <c r="I44" i="4"/>
  <c r="J48" i="3"/>
  <c r="I94" i="5"/>
  <c r="I157" i="4"/>
  <c r="J174" i="3"/>
  <c r="I74" i="4"/>
  <c r="J83" i="3"/>
  <c r="I84" i="5"/>
  <c r="J155" i="3"/>
  <c r="I41" i="5"/>
  <c r="I57" i="4"/>
  <c r="J62" i="3"/>
  <c r="I35" i="4"/>
  <c r="J38" i="3"/>
  <c r="I145" i="4"/>
  <c r="I87" i="5"/>
  <c r="J160" i="3"/>
  <c r="I14" i="4"/>
  <c r="I11" i="5"/>
  <c r="J14" i="3"/>
  <c r="I27" i="5"/>
  <c r="I38" i="4"/>
  <c r="J42" i="3"/>
  <c r="I14" i="5"/>
  <c r="J18" i="3"/>
  <c r="I138" i="4"/>
  <c r="J152" i="3"/>
  <c r="I39" i="5"/>
  <c r="I54" i="4"/>
  <c r="J58" i="3"/>
  <c r="I21" i="4"/>
  <c r="I15" i="5"/>
  <c r="J22" i="3"/>
  <c r="J168" i="3"/>
  <c r="I151" i="4"/>
  <c r="J165" i="3"/>
  <c r="I149" i="4"/>
  <c r="I146" i="4"/>
  <c r="J162" i="3"/>
  <c r="I33" i="4"/>
  <c r="J36" i="3"/>
  <c r="I93" i="4"/>
  <c r="J106" i="3"/>
  <c r="I55" i="4"/>
  <c r="J60" i="3"/>
  <c r="I121" i="4"/>
  <c r="J135" i="3"/>
  <c r="I81" i="4"/>
  <c r="J92" i="3"/>
  <c r="I46" i="4"/>
  <c r="I32" i="5"/>
  <c r="J50" i="3"/>
  <c r="I112" i="4"/>
  <c r="J126" i="3"/>
  <c r="I140" i="4"/>
  <c r="J154" i="3"/>
  <c r="I77" i="5"/>
  <c r="I129" i="4"/>
  <c r="J143" i="3"/>
  <c r="I67" i="5"/>
  <c r="I105" i="4"/>
  <c r="J118" i="3"/>
  <c r="I21" i="5"/>
  <c r="I30" i="4"/>
  <c r="J32" i="3"/>
  <c r="I80" i="4"/>
  <c r="J91" i="3"/>
  <c r="I156" i="4"/>
  <c r="J173" i="3"/>
  <c r="I88" i="4"/>
  <c r="J100" i="3"/>
  <c r="I22" i="4"/>
  <c r="I16" i="5"/>
  <c r="J23" i="3"/>
  <c r="I32" i="4"/>
  <c r="J35" i="3"/>
</calcChain>
</file>

<file path=xl/comments1.xml><?xml version="1.0" encoding="utf-8"?>
<comments xmlns="http://schemas.openxmlformats.org/spreadsheetml/2006/main">
  <authors>
    <author>Luca Vernaccini</author>
  </authors>
  <commentList>
    <comment ref="S3" authorId="0" shapeId="0">
      <text>
        <r>
          <rPr>
            <sz val="11"/>
            <color theme="1"/>
            <rFont val="Calibri"/>
            <family val="2"/>
            <scheme val="minor"/>
          </rPr>
          <t>Luca Vernaccini:
Data of 2016 at 17/8/2016</t>
        </r>
      </text>
    </comment>
    <comment ref="AJ3" authorId="0" shapeId="0">
      <text>
        <r>
          <rPr>
            <sz val="11"/>
            <color theme="1"/>
            <rFont val="Calibri"/>
            <family val="2"/>
            <scheme val="minor"/>
          </rPr>
          <t>Luca Vernaccini:
As of 18 August 2016</t>
        </r>
      </text>
    </comment>
  </commentList>
</comments>
</file>

<file path=xl/sharedStrings.xml><?xml version="1.0" encoding="utf-8"?>
<sst xmlns="http://schemas.openxmlformats.org/spreadsheetml/2006/main" count="98738" uniqueCount="11281">
  <si>
    <t>Crisis</t>
  </si>
  <si>
    <t>Crisis ID</t>
  </si>
  <si>
    <t>Country</t>
  </si>
  <si>
    <t>Indicator</t>
  </si>
  <si>
    <t>Figure</t>
  </si>
  <si>
    <t>Source and Date</t>
  </si>
  <si>
    <t>Reliability</t>
  </si>
  <si>
    <t>Reliability Score</t>
  </si>
  <si>
    <t>Link</t>
  </si>
  <si>
    <t>Justification</t>
  </si>
  <si>
    <t>Helper</t>
  </si>
  <si>
    <t>Date of entry</t>
  </si>
  <si>
    <t>Type of entry</t>
  </si>
  <si>
    <t>Complex crisis in Mali</t>
  </si>
  <si>
    <t>MLI001</t>
  </si>
  <si>
    <t>Mali</t>
  </si>
  <si>
    <t>Buildings damaged</t>
  </si>
  <si>
    <t>x</t>
  </si>
  <si>
    <t>No data available</t>
  </si>
  <si>
    <t>MLI001Buildings damaged</t>
  </si>
  <si>
    <t>Humanitarian development</t>
  </si>
  <si>
    <t>Buildings destroyed</t>
  </si>
  <si>
    <t>Low</t>
  </si>
  <si>
    <t>MLI001Buildings destroyed</t>
  </si>
  <si>
    <t>Economic Losses</t>
  </si>
  <si>
    <t>MLI001Economic Losses</t>
  </si>
  <si>
    <t>People facing limited access constraints</t>
  </si>
  <si>
    <t>MLI001People facing limited access constraints</t>
  </si>
  <si>
    <t>People facing restricted access constraints</t>
  </si>
  <si>
    <t>MLI001People facing restricted access constraints</t>
  </si>
  <si>
    <t>Drought in Senegal</t>
  </si>
  <si>
    <t>SEN002</t>
  </si>
  <si>
    <t>Senegal</t>
  </si>
  <si>
    <t>Medium</t>
  </si>
  <si>
    <t>SEN002Buildings damaged</t>
  </si>
  <si>
    <t>SEN002Buildings destroyed</t>
  </si>
  <si>
    <t>No recent number reflecting agricultural losses, or the impact of the drought on smallholder agricutlure and transhumance patterns disrupting rural economies</t>
  </si>
  <si>
    <t>SEN002Economic Losses</t>
  </si>
  <si>
    <t>Illness cases reported</t>
  </si>
  <si>
    <t>SEN002Illness cases reported</t>
  </si>
  <si>
    <t>Injuries reported</t>
  </si>
  <si>
    <t>SEN002Injuries reported</t>
  </si>
  <si>
    <t>Complex crisis in DPRK</t>
  </si>
  <si>
    <t>PRK001</t>
  </si>
  <si>
    <t>DPRK</t>
  </si>
  <si>
    <t>PRK001Buildings damaged</t>
  </si>
  <si>
    <t>PRK001Buildings destroyed</t>
  </si>
  <si>
    <t>Crisis affected groups</t>
  </si>
  <si>
    <t>Country population</t>
  </si>
  <si>
    <t>PRK001Crisis affected groups</t>
  </si>
  <si>
    <t>PRK001Economic Losses</t>
  </si>
  <si>
    <t>PRK001Illness cases reported</t>
  </si>
  <si>
    <t>PRK001Injuries reported</t>
  </si>
  <si>
    <t>PRK001People facing limited access constraints</t>
  </si>
  <si>
    <t>PRK001People facing restricted access constraints</t>
  </si>
  <si>
    <t>Conflict in Yemen</t>
  </si>
  <si>
    <t>YEM001</t>
  </si>
  <si>
    <t>Yemen</t>
  </si>
  <si>
    <t>YEM001Buildings damaged</t>
  </si>
  <si>
    <t>YEM001Buildings destroyed</t>
  </si>
  <si>
    <t>YEM001Economic Losses</t>
  </si>
  <si>
    <t>YEM001People facing limited access constraints</t>
  </si>
  <si>
    <t>YEM001People facing restricted access constraints</t>
  </si>
  <si>
    <t>Syrian conflict</t>
  </si>
  <si>
    <t>SYR001</t>
  </si>
  <si>
    <t>Syria</t>
  </si>
  <si>
    <t>High</t>
  </si>
  <si>
    <t>Every kind of group is affected by this crisis as it covers the entire country and those displaced by it.</t>
  </si>
  <si>
    <t>SYR001Crisis affected groups</t>
  </si>
  <si>
    <t>There are too many illnesses in Syria, which are reported very sporadically to be able to adequately captured here.</t>
  </si>
  <si>
    <t>SYR001Illness cases reported</t>
  </si>
  <si>
    <t>This number is not known though it should not be assumed that most of the populaytion outside of hard to reach areas are not also affected by strong access constraints - espeacially in areas with ongoing conflict, and when considering that the Israeli, Turkish, Lebanese and Jordanian borders are closed.</t>
  </si>
  <si>
    <t>SYR001People facing limited access constraints</t>
  </si>
  <si>
    <t>OCHA</t>
  </si>
  <si>
    <t>https://reliefweb.int/sites/reliefweb.int/files/resources/acc-11_syr_overview_of_hard_to_reach_areas_20181029.pdf</t>
  </si>
  <si>
    <t>This number represents the number of people that are hard to reach as defined by OCHA. This definition is "An area that is not regularly accessible to humanitarian actors for the purposes of sustained humanitarian programming as a result of denial of access,including the need to negotiate access on an ad hoc basis,or due to restrictions such as active conflict,multiple security checkpoints,or failure of the a uthorities to provide timely approval" . It is a groslly conservative estimate at best</t>
  </si>
  <si>
    <t>SYR001People facing restricted access constraints</t>
  </si>
  <si>
    <t>International Displacement in Tanzania</t>
  </si>
  <si>
    <t>TZA002</t>
  </si>
  <si>
    <t>Tanzania</t>
  </si>
  <si>
    <t>TZA002Buildings damaged</t>
  </si>
  <si>
    <t>TZA002Economic Losses</t>
  </si>
  <si>
    <t>TZA002Illness cases reported</t>
  </si>
  <si>
    <t>TZA002People facing limited access constraints</t>
  </si>
  <si>
    <t>TZA002People facing restricted access constraints</t>
  </si>
  <si>
    <t>Complex crisis in Somalia</t>
  </si>
  <si>
    <t>SOM001</t>
  </si>
  <si>
    <t>Somalia</t>
  </si>
  <si>
    <t>SOM001Buildings damaged</t>
  </si>
  <si>
    <t>SOM001Buildings destroyed</t>
  </si>
  <si>
    <t>SOM001People facing limited access constraints</t>
  </si>
  <si>
    <t>SOM001People facing restricted access constraints</t>
  </si>
  <si>
    <t>Mixed migration flows in Greece</t>
  </si>
  <si>
    <t>GRC002</t>
  </si>
  <si>
    <t>Greece</t>
  </si>
  <si>
    <t>GRC002Buildings damaged</t>
  </si>
  <si>
    <t>GRC002Buildings destroyed</t>
  </si>
  <si>
    <t>AS + Refs, Host population</t>
  </si>
  <si>
    <t>GRC002Crisis affected groups</t>
  </si>
  <si>
    <t>GRC002Economic Losses</t>
  </si>
  <si>
    <t>GRC002Illness cases reported</t>
  </si>
  <si>
    <t>GRC002People facing limited access constraints</t>
  </si>
  <si>
    <t>GRC002People facing restricted access constraints</t>
  </si>
  <si>
    <t>Complex crisis in Zimbabwe</t>
  </si>
  <si>
    <t>ZWE001</t>
  </si>
  <si>
    <t>Zimbabwe</t>
  </si>
  <si>
    <t>ZWE001Economic Losses</t>
  </si>
  <si>
    <t>ZWE001People facing limited access constraints</t>
  </si>
  <si>
    <t>ZWE001People facing restricted access constraints</t>
  </si>
  <si>
    <t>Syrian refugees in Jordan</t>
  </si>
  <si>
    <t>JOR002</t>
  </si>
  <si>
    <t>Jordan</t>
  </si>
  <si>
    <t>No available data</t>
  </si>
  <si>
    <t>JOR002People facing limited access constraints</t>
  </si>
  <si>
    <t>JOR002People facing restricted access constraints</t>
  </si>
  <si>
    <t>Mixed migration flows in Libya</t>
  </si>
  <si>
    <t>LBY002</t>
  </si>
  <si>
    <t>Libya</t>
  </si>
  <si>
    <t>LBY002Buildings damaged</t>
  </si>
  <si>
    <t>LBY002Buildings destroyed</t>
  </si>
  <si>
    <t>LBY002Economic Losses</t>
  </si>
  <si>
    <t>LBY002Illness cases reported</t>
  </si>
  <si>
    <t>LBY002Injuries reported</t>
  </si>
  <si>
    <t>Complex crisis in Pakistan</t>
  </si>
  <si>
    <t>PAK001</t>
  </si>
  <si>
    <t>Pakistan</t>
  </si>
  <si>
    <t>UNICEF 01/2019</t>
  </si>
  <si>
    <t>Returnees, IDPs, Afghan refugees, host and non-host</t>
  </si>
  <si>
    <t>PAK001Crisis affected groups</t>
  </si>
  <si>
    <t>TheNews 05/26/2017</t>
  </si>
  <si>
    <t>https://www.acleddata.com/</t>
  </si>
  <si>
    <t>In fiscal year 2017, $3.88 billion (Rs407.2 billion) losses to economy were recorded. There is no updated sources for 2018.</t>
  </si>
  <si>
    <t>PAK001Economic Losses</t>
  </si>
  <si>
    <t>Complex crisis in CAR</t>
  </si>
  <si>
    <t>CAF001</t>
  </si>
  <si>
    <t>CAR</t>
  </si>
  <si>
    <t>No information currently available</t>
  </si>
  <si>
    <t>CAF001Buildings damaged</t>
  </si>
  <si>
    <t>CAF001Buildings destroyed</t>
  </si>
  <si>
    <t>CAF001Economic Losses</t>
  </si>
  <si>
    <t>CAF001People facing limited access constraints</t>
  </si>
  <si>
    <t>CAF001People facing restricted access constraints</t>
  </si>
  <si>
    <t>Multiple crises in Niger</t>
  </si>
  <si>
    <t>NER001</t>
  </si>
  <si>
    <t>Niger</t>
  </si>
  <si>
    <t>NER001Buildings damaged</t>
  </si>
  <si>
    <t>NER001Buildings destroyed</t>
  </si>
  <si>
    <t>NER001Economic Losses</t>
  </si>
  <si>
    <t>NER001Illness cases reported</t>
  </si>
  <si>
    <t>NER001People facing limited access constraints</t>
  </si>
  <si>
    <t>NER001People facing restricted access constraints</t>
  </si>
  <si>
    <t>Lake Chad basin crisis in Niger</t>
  </si>
  <si>
    <t>NER002</t>
  </si>
  <si>
    <t>NER002Economic Losses</t>
  </si>
  <si>
    <t>NER002Illness cases reported</t>
  </si>
  <si>
    <t>NER002People facing limited access constraints</t>
  </si>
  <si>
    <t>NER002People facing restricted access constraints</t>
  </si>
  <si>
    <t>Mali/Burkina Faso conflict</t>
  </si>
  <si>
    <t>NER003</t>
  </si>
  <si>
    <t>NER003Buildings damaged</t>
  </si>
  <si>
    <t>NER003Buildings destroyed</t>
  </si>
  <si>
    <t>NER003Economic Losses</t>
  </si>
  <si>
    <t>NER003Illness cases reported</t>
  </si>
  <si>
    <t>NER003Injuries reported</t>
  </si>
  <si>
    <t>NER003People facing limited access constraints</t>
  </si>
  <si>
    <t>NER003People facing restricted access constraints</t>
  </si>
  <si>
    <t>Multiple crises in Cameroon</t>
  </si>
  <si>
    <t>CMR001</t>
  </si>
  <si>
    <t>Cameroon</t>
  </si>
  <si>
    <t>CMR001People facing limited access constraints</t>
  </si>
  <si>
    <t>Lake Chad basin crisis in Cameroon</t>
  </si>
  <si>
    <t>CMR002</t>
  </si>
  <si>
    <t>CMR002Buildings damaged</t>
  </si>
  <si>
    <t>CMR002Buildings destroyed</t>
  </si>
  <si>
    <t>World Bank 01/08/2018</t>
  </si>
  <si>
    <t>http://documents.worldbank.org/curated/fr/500811535650451258/pdf/127883-FRENCH-REPORT-CEMAC-Agriculture.pdf</t>
  </si>
  <si>
    <t>Since 2013, the cattle stolen by Boko Haram from local farmers amounts to 5.2 million of dollars in economic losses</t>
  </si>
  <si>
    <t>CMR002Economic Losses</t>
  </si>
  <si>
    <t>CMR002People facing limited access constraints</t>
  </si>
  <si>
    <t>CMR002People facing restricted access constraints</t>
  </si>
  <si>
    <t>Anglophone Crisis in Cameroon</t>
  </si>
  <si>
    <t>CMR003</t>
  </si>
  <si>
    <t>CMR003People facing limited access constraints</t>
  </si>
  <si>
    <t>VOA 24/01/2019</t>
  </si>
  <si>
    <t>https://www.voanews.com/a/cameroon-struggles-to-aid-idps-in-anglophone-separatist-areas/4756930.html?utm_source=NEWS&amp;utm_medium=email&amp;utm_content=1st+section+1st+story+voa&amp;utm_campaign=HQ_EN_therefugeebrief_external_20190125</t>
  </si>
  <si>
    <t>Cameroon authorities assisted 60,000 IDPs in the separatist areas, but are unable to reach most of the displaced in need because many have fled to remote areas and are trapped by ongoing fighting
437,500 IDPs - 60,000 IDPs reached by the Cameroonian authorities</t>
  </si>
  <si>
    <t>CMR003People facing restricted access constraints</t>
  </si>
  <si>
    <t>CAR refugees in Cameroon</t>
  </si>
  <si>
    <t>CMR004</t>
  </si>
  <si>
    <t>CMR004Buildings damaged</t>
  </si>
  <si>
    <t>CMR004Buildings destroyed</t>
  </si>
  <si>
    <t>CMR004Economic Losses</t>
  </si>
  <si>
    <t>CMR004Injuries reported</t>
  </si>
  <si>
    <t>CMR004People facing limited access constraints</t>
  </si>
  <si>
    <t>CMR004People facing restricted access constraints</t>
  </si>
  <si>
    <t>Complex crisis in DRC</t>
  </si>
  <si>
    <t>COD001</t>
  </si>
  <si>
    <t>DRC</t>
  </si>
  <si>
    <t>COD001Buildings damaged</t>
  </si>
  <si>
    <t>COD001Buildings destroyed</t>
  </si>
  <si>
    <t>WFP accessed 06/02/2019</t>
  </si>
  <si>
    <t>https://www1.wfp.org/countries/democratic-republic-congo</t>
  </si>
  <si>
    <t>The 2016 Cost of Hunger in Africa study found that undernutrition costs the DRC 4.6% of its GDP, equivalent to US$ 1.7 billion every year</t>
  </si>
  <si>
    <t>COD001Economic Losses</t>
  </si>
  <si>
    <t>Complex crisis in Eritrea</t>
  </si>
  <si>
    <t>ERI001</t>
  </si>
  <si>
    <t>Eritrea</t>
  </si>
  <si>
    <t>No information available</t>
  </si>
  <si>
    <t>ERI001Buildings damaged</t>
  </si>
  <si>
    <t>ERI001Buildings destroyed</t>
  </si>
  <si>
    <t>ERI001People facing limited access constraints</t>
  </si>
  <si>
    <t>ERI001People facing restricted access constraints</t>
  </si>
  <si>
    <t>Multiple situations in Thailand</t>
  </si>
  <si>
    <t>THA001</t>
  </si>
  <si>
    <t>Thailand</t>
  </si>
  <si>
    <t>THA001Buildings damaged</t>
  </si>
  <si>
    <t>THA001Buildings destroyed</t>
  </si>
  <si>
    <t>UNHCR 31/12/2018, Border Consortium 31/12/2018</t>
  </si>
  <si>
    <t>http://data.unhcr.org/thailand/regional.php https://reliefweb.int/sites/reliefweb.int/files/resources/Thailand%20Report%202019_22012019_LowRes.pdf https://www.theborderconsortium.org/media/119470/2018-12-december-map-tbc-unhcr.pdf</t>
  </si>
  <si>
    <t>Non host (in the south) and refugees (at the border with myanmar)</t>
  </si>
  <si>
    <t>THA001Crisis affected groups</t>
  </si>
  <si>
    <t>THA001Economic Losses</t>
  </si>
  <si>
    <t>THA001Illness cases reported</t>
  </si>
  <si>
    <t>THA001People facing limited access constraints</t>
  </si>
  <si>
    <t>THA001People facing restricted access constraints</t>
  </si>
  <si>
    <t xml:space="preserve">Conflict in southern Thailand </t>
  </si>
  <si>
    <t>THA002</t>
  </si>
  <si>
    <t>THA002Buildings damaged</t>
  </si>
  <si>
    <t>THA002Buildings destroyed</t>
  </si>
  <si>
    <t>Non host population though there might also be displaced population (no information found)</t>
  </si>
  <si>
    <t>THA002Crisis affected groups</t>
  </si>
  <si>
    <t>THA002Economic Losses</t>
  </si>
  <si>
    <t>THA002Illness cases reported</t>
  </si>
  <si>
    <t>THA002People facing limited access constraints</t>
  </si>
  <si>
    <t>THA002People facing restricted access constraints</t>
  </si>
  <si>
    <t>Myanmar refugees in Thailand</t>
  </si>
  <si>
    <t>THA003</t>
  </si>
  <si>
    <t>THA003Buildings damaged</t>
  </si>
  <si>
    <t>THA003Buildings destroyed</t>
  </si>
  <si>
    <t>Refugee populations</t>
  </si>
  <si>
    <t>THA003Crisis affected groups</t>
  </si>
  <si>
    <t>THA003Economic Losses</t>
  </si>
  <si>
    <t>THA003Illness cases reported</t>
  </si>
  <si>
    <t>THA003People facing limited access constraints</t>
  </si>
  <si>
    <t>THA003People facing restricted access constraints</t>
  </si>
  <si>
    <t>Drought in Zambia</t>
  </si>
  <si>
    <t>ZMB002</t>
  </si>
  <si>
    <t>Zambia</t>
  </si>
  <si>
    <t>No damages due to drought</t>
  </si>
  <si>
    <t>ZMB002Buildings damaged</t>
  </si>
  <si>
    <t>ZMB002Buildings destroyed</t>
  </si>
  <si>
    <t>Mixed migration flows in Spain</t>
  </si>
  <si>
    <t>ESP002</t>
  </si>
  <si>
    <t>Spain</t>
  </si>
  <si>
    <t>ESP002Buildings damaged</t>
  </si>
  <si>
    <t>ESP002Buildings destroyed</t>
  </si>
  <si>
    <t>ESP002Economic Losses</t>
  </si>
  <si>
    <t>ESP002Illness cases reported</t>
  </si>
  <si>
    <t>ESP002Injuries reported</t>
  </si>
  <si>
    <t>ESP002People facing limited access constraints</t>
  </si>
  <si>
    <t>ESP002People facing restricted access constraints</t>
  </si>
  <si>
    <t>Refugees from Mali in Mauritania</t>
  </si>
  <si>
    <t>MRT002</t>
  </si>
  <si>
    <t>Mauritania</t>
  </si>
  <si>
    <t>MRT002Economic Losses</t>
  </si>
  <si>
    <t>MRT002People facing limited access constraints</t>
  </si>
  <si>
    <t>MRT002People facing restricted access constraints</t>
  </si>
  <si>
    <t>Complex crisis in South Sudan</t>
  </si>
  <si>
    <t>SSD001</t>
  </si>
  <si>
    <t>South Sudan</t>
  </si>
  <si>
    <t>SSD001Buildings damaged</t>
  </si>
  <si>
    <t>SSD001Buildings destroyed</t>
  </si>
  <si>
    <t>World Bank</t>
  </si>
  <si>
    <t>https://databank.worldbank.org/data/reports.aspx?source=2&amp;type=metadata&amp;series=NY.GDP.MKTP.CD</t>
  </si>
  <si>
    <t>Result difference between GDP in 2011 year of independence and 2016 latest data available</t>
  </si>
  <si>
    <t>SSD001Economic Losses</t>
  </si>
  <si>
    <t>SSD001People facing limited access constraints</t>
  </si>
  <si>
    <t>OCHA HNO 13/12/2018</t>
  </si>
  <si>
    <t>https://reliefweb.int/sites/reliefweb.int/files/resources/South_Sudan_2019_Humanitarian_Needs_Overview.pdf</t>
  </si>
  <si>
    <t>SSD001People facing restricted access constraints</t>
  </si>
  <si>
    <t>Conflict in Burkina Faso</t>
  </si>
  <si>
    <t>BFA002</t>
  </si>
  <si>
    <t>Burkina Faso</t>
  </si>
  <si>
    <t>BFA002Buildings damaged</t>
  </si>
  <si>
    <t>BFA002Buildings destroyed</t>
  </si>
  <si>
    <t>BFA002Economic Losses</t>
  </si>
  <si>
    <t>BFA002Illness cases reported</t>
  </si>
  <si>
    <t>Mixed migration flows in Algeria</t>
  </si>
  <si>
    <t>DZA002</t>
  </si>
  <si>
    <t>Algeria</t>
  </si>
  <si>
    <t>No data available but limited access to detention centers where human rights abuses have been reported</t>
  </si>
  <si>
    <t>DZA002People facing limited access constraints</t>
  </si>
  <si>
    <t>DZA002People facing restricted access constraints</t>
  </si>
  <si>
    <t>Sahrawi refugees in Algeria</t>
  </si>
  <si>
    <t>DZA003</t>
  </si>
  <si>
    <t>No reports of access constraints</t>
  </si>
  <si>
    <t>DZA003People facing limited access constraints</t>
  </si>
  <si>
    <t>DZA003People facing restricted access constraints</t>
  </si>
  <si>
    <t>Conflict  in Iraq</t>
  </si>
  <si>
    <t>IRQ002</t>
  </si>
  <si>
    <t>Iraq</t>
  </si>
  <si>
    <t>IRQ002Buildings damaged</t>
  </si>
  <si>
    <t>IRQ002Buildings destroyed</t>
  </si>
  <si>
    <t>IRQ002Illness cases reported</t>
  </si>
  <si>
    <t>Syrian and Palestinian refugees in iraq</t>
  </si>
  <si>
    <t>IRQ003</t>
  </si>
  <si>
    <t>no data available</t>
  </si>
  <si>
    <t>IRQ003Buildings damaged</t>
  </si>
  <si>
    <t>IRQ003Buildings destroyed</t>
  </si>
  <si>
    <t>OCHA 11/2018; OCHA 08/2018</t>
  </si>
  <si>
    <t>https://reliefweb.int/sites/reliefweb.int/files/resources/irq_2019_hno.pdf https://data2.unhcr.org/en/documents/download/67489</t>
  </si>
  <si>
    <t>all groups are affected as the syrian refugees are spread and living in camps, non camps as well as remote and urban areas.</t>
  </si>
  <si>
    <t>IRQ003Crisis affected groups</t>
  </si>
  <si>
    <t>IRQ003Economic Losses</t>
  </si>
  <si>
    <t>IRQ003Illness cases reported</t>
  </si>
  <si>
    <t>IRQ003Injuries reported</t>
  </si>
  <si>
    <t>Mixed migration flows in Italy</t>
  </si>
  <si>
    <t>ITA002</t>
  </si>
  <si>
    <t>Italy</t>
  </si>
  <si>
    <t>ITA002Buildings damaged</t>
  </si>
  <si>
    <t>No damage reported</t>
  </si>
  <si>
    <t>ITA002Buildings destroyed</t>
  </si>
  <si>
    <t>ITA002Economic Losses</t>
  </si>
  <si>
    <t>ITA002Illness cases reported</t>
  </si>
  <si>
    <t>ITA002Injuries reported</t>
  </si>
  <si>
    <t>ITA002People facing limited access constraints</t>
  </si>
  <si>
    <t>ITA002People facing restricted access constraints</t>
  </si>
  <si>
    <t>Refugee situation in Kenya</t>
  </si>
  <si>
    <t>KEN002</t>
  </si>
  <si>
    <t>Kenya</t>
  </si>
  <si>
    <t>KEN002People facing restricted access constraints</t>
  </si>
  <si>
    <t>Mixed migration flows in Morocco</t>
  </si>
  <si>
    <t>MAR002</t>
  </si>
  <si>
    <t>Morocco</t>
  </si>
  <si>
    <t>No damages expected due to mixed migration.</t>
  </si>
  <si>
    <t>MAR002Buildings damaged</t>
  </si>
  <si>
    <t>MAR002Buildings destroyed</t>
  </si>
  <si>
    <t>No economic losses expected due to mixed migration.</t>
  </si>
  <si>
    <t>MAR002Economic Losses</t>
  </si>
  <si>
    <t>No indications for access constraints.</t>
  </si>
  <si>
    <t>MAR002People facing limited access constraints</t>
  </si>
  <si>
    <t>MAR002People facing restricted access constraints</t>
  </si>
  <si>
    <t>Burundi and DRC refugees in Rwanda</t>
  </si>
  <si>
    <t>RWA002</t>
  </si>
  <si>
    <t>Rwanda</t>
  </si>
  <si>
    <t>No indication of (recent) damages due to international displacement.</t>
  </si>
  <si>
    <t>RWA002Buildings damaged</t>
  </si>
  <si>
    <t>RWA002Buildings destroyed</t>
  </si>
  <si>
    <t>No indication of economic losses due to international displacement</t>
  </si>
  <si>
    <t>RWA002Economic Losses</t>
  </si>
  <si>
    <t>UNHCR 2018</t>
  </si>
  <si>
    <t>https://reliefweb.int/sites/reliefweb.int/files/resources/Rwanda_2017_Mahama.pdf https://reliefweb.int/sites/reliefweb.int/files/resources/Rwanda_2017_Mugombwa.pdf  https://reliefweb.int/sites/reliefweb.int/files/resources/Rwanda_2017_Nyabiheke.pdf https://reliefweb.int/sites/reliefweb.int/files/resources/Rwanda_2017_Kiziba.pdf https://reliefweb.int/sites/reliefweb.int/files/resources/Rwanda_2017_Kigeme.pdf  https://reliefweb.int/sites/reliefweb.int/files/resources/Rwanda_2017_Gihembe.pdf</t>
  </si>
  <si>
    <t>No recent information on illnesses of the internationally displaced population. Could be calculated based on 2017 camp reports.</t>
  </si>
  <si>
    <t>RWA002Illness cases reported</t>
  </si>
  <si>
    <t>No recent information on injuries of the internationally displaced population. Could be calculated based on 2017 camp reports.</t>
  </si>
  <si>
    <t>RWA002Injuries reported</t>
  </si>
  <si>
    <t>No (significant) access constraints.</t>
  </si>
  <si>
    <t>RWA002People facing limited access constraints</t>
  </si>
  <si>
    <t>RWA002People facing restricted access constraints</t>
  </si>
  <si>
    <t>Complex crisis in Sudan</t>
  </si>
  <si>
    <t>SDN001</t>
  </si>
  <si>
    <t>Sudan</t>
  </si>
  <si>
    <t>SDN001People facing limited access constraints</t>
  </si>
  <si>
    <t>SDN001People facing restricted access constraints</t>
  </si>
  <si>
    <t>Lake Chad basin crisis</t>
  </si>
  <si>
    <t>TCD003</t>
  </si>
  <si>
    <t>Chad</t>
  </si>
  <si>
    <t>TCD003Buildings damaged</t>
  </si>
  <si>
    <t>TCD003Buildings destroyed</t>
  </si>
  <si>
    <t>TCD003Economic Losses</t>
  </si>
  <si>
    <t>TCD003Illness cases reported</t>
  </si>
  <si>
    <t>TCD003Injuries reported</t>
  </si>
  <si>
    <t>TCD003People facing limited access constraints</t>
  </si>
  <si>
    <t>TCD003People facing restricted access constraints</t>
  </si>
  <si>
    <t>CAR refugees in Chad</t>
  </si>
  <si>
    <t>TCD004</t>
  </si>
  <si>
    <t>TCD004Buildings damaged</t>
  </si>
  <si>
    <t>https://www.acleddata.com/data/</t>
  </si>
  <si>
    <t>The presence of refugees from CAR has not been associated with damaged buildings</t>
  </si>
  <si>
    <t>TCD004Buildings destroyed</t>
  </si>
  <si>
    <t>TCD004Economic Losses</t>
  </si>
  <si>
    <t>https://www.humanitarianresponse.info/en/operations/chad/document/tchad-aper%C3%A7u-des-besoins-humanitaires-2019-hno-2019-21-dec-2018</t>
  </si>
  <si>
    <t>TCD004Illness cases reported</t>
  </si>
  <si>
    <t>TCD004Injuries reported</t>
  </si>
  <si>
    <t>TCD004People facing limited access constraints</t>
  </si>
  <si>
    <t>TCD004People facing restricted access constraints</t>
  </si>
  <si>
    <t>Darfur refugees in Chad</t>
  </si>
  <si>
    <t>TCD005</t>
  </si>
  <si>
    <t>TCD005Buildings damaged</t>
  </si>
  <si>
    <t>The presence of refugees from Darfur has not been associated with damaged buildings</t>
  </si>
  <si>
    <t>TCD005Buildings destroyed</t>
  </si>
  <si>
    <t>TCD005Economic Losses</t>
  </si>
  <si>
    <t>TCD005Illness cases reported</t>
  </si>
  <si>
    <t>TCD005Injuries reported</t>
  </si>
  <si>
    <t>TCD005People facing limited access constraints</t>
  </si>
  <si>
    <t>TCD005People facing restricted access constraints</t>
  </si>
  <si>
    <t>Mixed migration flows in Tunisia</t>
  </si>
  <si>
    <t>TUN002</t>
  </si>
  <si>
    <t>Tunisia</t>
  </si>
  <si>
    <t>TUN002Buildings damaged</t>
  </si>
  <si>
    <t>TUN002Buildings destroyed</t>
  </si>
  <si>
    <t>TUN002Economic Losses</t>
  </si>
  <si>
    <t>TUN002Illness cases reported</t>
  </si>
  <si>
    <t>TUN002Injuries reported</t>
  </si>
  <si>
    <t>TUN002People facing limited access constraints</t>
  </si>
  <si>
    <t>TUN002People facing restricted access constraints</t>
  </si>
  <si>
    <t>Complex situation in Türkiye</t>
  </si>
  <si>
    <t>TUR001</t>
  </si>
  <si>
    <t>Türkiye</t>
  </si>
  <si>
    <t>Figure represents the number of fatilities from the Kurdish conflict from August 2018-Early February 2019 (673) +  the number of migrants and refugees who died in Turkey August 2018-early February 2019 (116).</t>
  </si>
  <si>
    <t>TUR001Buildings damaged</t>
  </si>
  <si>
    <t>No information available.</t>
  </si>
  <si>
    <t>TUR001Buildings destroyed</t>
  </si>
  <si>
    <t>Refugees, IDPs, host, non-host</t>
  </si>
  <si>
    <t>TUR001Crisis affected groups</t>
  </si>
  <si>
    <t>TUR001Economic Losses</t>
  </si>
  <si>
    <t>TUR001Illness cases reported</t>
  </si>
  <si>
    <t>TUR001Injuries reported</t>
  </si>
  <si>
    <t>TUR001People facing limited access constraints</t>
  </si>
  <si>
    <t>TUR001People facing restricted access constraints</t>
  </si>
  <si>
    <t>Syrian Refugees in Türkiye</t>
  </si>
  <si>
    <t>TUR002</t>
  </si>
  <si>
    <t>The Syrian refugees crisis has not caused a significant number of partial damages.</t>
  </si>
  <si>
    <t>TUR002Buildings damaged</t>
  </si>
  <si>
    <t>The Syrian refugees crisis has not caused a significant number of total damages.</t>
  </si>
  <si>
    <t>TUR002Buildings destroyed</t>
  </si>
  <si>
    <t>Refugees, host</t>
  </si>
  <si>
    <t>TUR002Crisis affected groups</t>
  </si>
  <si>
    <t>No comprehensive data about the economic impact of  the Syrian refugee crisis in Turkey exists. This is a topic that is very politically divisive.</t>
  </si>
  <si>
    <t>TUR002Economic Losses</t>
  </si>
  <si>
    <t>No comprehensive data about the number of illnesses among Syrian refugees</t>
  </si>
  <si>
    <t>TUR002Illness cases reported</t>
  </si>
  <si>
    <t>No comprehensive data about the number of injuries among Syrian refugees</t>
  </si>
  <si>
    <t>TUR002Injuries reported</t>
  </si>
  <si>
    <t>Data about the number of Syrian refugees facing access constraints is unavailable</t>
  </si>
  <si>
    <t>TUR002People facing limited access constraints</t>
  </si>
  <si>
    <t>TUR002People facing restricted access constraints</t>
  </si>
  <si>
    <t>Mixed Migration Flows in Türkiye</t>
  </si>
  <si>
    <t>TUR003</t>
  </si>
  <si>
    <t>TUR003Buildings damaged</t>
  </si>
  <si>
    <t>TUR003Buildings destroyed</t>
  </si>
  <si>
    <t>Refugee/asylum seekers, host</t>
  </si>
  <si>
    <t>TUR003Crisis affected groups</t>
  </si>
  <si>
    <t>TUR003Economic Losses</t>
  </si>
  <si>
    <t>TUR003Illness cases reported</t>
  </si>
  <si>
    <t>TUR003Injuries reported</t>
  </si>
  <si>
    <t>The number of people facing limited access is unknown</t>
  </si>
  <si>
    <t>TUR003People facing limited access constraints</t>
  </si>
  <si>
    <t>The number of people facing restricted access is unknown</t>
  </si>
  <si>
    <t>TUR003People facing restricted access constraints</t>
  </si>
  <si>
    <t>Kurdish Conflict</t>
  </si>
  <si>
    <t>TUR004</t>
  </si>
  <si>
    <t>TUR004Buildings damaged</t>
  </si>
  <si>
    <t>TUR004Buildings destroyed</t>
  </si>
  <si>
    <t>IDP, host, non-host</t>
  </si>
  <si>
    <t>TUR004Crisis affected groups</t>
  </si>
  <si>
    <t>TUR004Economic Losses</t>
  </si>
  <si>
    <t>TUR004Illness cases reported</t>
  </si>
  <si>
    <t>TUR004Injuries reported</t>
  </si>
  <si>
    <t>The precise number of people in need facing access constraints is unknown. In general, humanitarian access in conflict-affected areas is extremely limited, which constrains both information gathering and servce delivery.</t>
  </si>
  <si>
    <t>TUR004People facing limited access constraints</t>
  </si>
  <si>
    <t>TUR004People facing restricted access constraints</t>
  </si>
  <si>
    <t>Collapase of the health infrastructure because of the conflict. The data available does not reflect the situation.</t>
  </si>
  <si>
    <t>CAF001Illness cases reported</t>
  </si>
  <si>
    <t>Complex in Burundi</t>
  </si>
  <si>
    <t>BDI001</t>
  </si>
  <si>
    <t>Burundi</t>
  </si>
  <si>
    <t>No mayor damaged in relation to this specific crisis recently reported.</t>
  </si>
  <si>
    <t>BDI001Buildings damaged</t>
  </si>
  <si>
    <t>BDI001Buildings destroyed</t>
  </si>
  <si>
    <t>Institute for Economics and Peace, November 2018 World Bank Data, accessed 30/01/19</t>
  </si>
  <si>
    <t>http://visionofhumanity.org/app/uploads/2018/11/Economic-Value-of-Peace-2018.pdf https://data.worldbank.org/country/burundi</t>
  </si>
  <si>
    <t>14% of the GDP (IEP) and 3.172 Billion GDP (WB). This number only refers to the political/conflict situation and it is unclear how a) a reduction in aid due to the human rights track record is reflected in that number and b) what economic losses due to natural disasters amount to.</t>
  </si>
  <si>
    <t>BDI001Economic Losses</t>
  </si>
  <si>
    <t>BDI001People facing limited access constraints</t>
  </si>
  <si>
    <t>BDI001People facing restricted access constraints</t>
  </si>
  <si>
    <t>Kashmir conflict in Pakistan</t>
  </si>
  <si>
    <t>PAK004</t>
  </si>
  <si>
    <t>No data for the amount of crisis related damages due to the increased insecurity in Azad Kashmir.</t>
  </si>
  <si>
    <t>PAK004Buildings damaged</t>
  </si>
  <si>
    <t>No data for the amount of total damages due to the increased insecurity in Azad Kashmir.</t>
  </si>
  <si>
    <t>PAK004Buildings destroyed</t>
  </si>
  <si>
    <t>UNHCR 31/12/2018</t>
  </si>
  <si>
    <t>https://reliefweb.int/sites/reliefweb.int/files/resources/67668.pdf</t>
  </si>
  <si>
    <t>Afghan refugees, host and non-host</t>
  </si>
  <si>
    <t>PAK004Crisis affected groups</t>
  </si>
  <si>
    <t>No data on economic losses due to the increased insecurity in Azad Kashmir.</t>
  </si>
  <si>
    <t>PAK004Economic Losses</t>
  </si>
  <si>
    <t>No data for the amount of illnesses as a direct result of increased insecurity in Azad Kashmir.</t>
  </si>
  <si>
    <t>PAK004Illness cases reported</t>
  </si>
  <si>
    <t>No data for the amount of injuries due to the increased insecurity in Azad Kashmir.</t>
  </si>
  <si>
    <t>PAK004Injuries reported</t>
  </si>
  <si>
    <t>Mixed migration flows in Yemen</t>
  </si>
  <si>
    <t>YEM002</t>
  </si>
  <si>
    <t>YEM002People facing limited access constraints</t>
  </si>
  <si>
    <t>YEM002People facing restricted access constraints</t>
  </si>
  <si>
    <t>as UNAMI is not publishing the injuries numbers anymore from Jan 2019 onwards, there is no data available</t>
  </si>
  <si>
    <t>IRQ002Injuries reported</t>
  </si>
  <si>
    <t>YEM002Buildings damaged</t>
  </si>
  <si>
    <t>YEM002Buildings destroyed</t>
  </si>
  <si>
    <t>YEM002Economic Losses</t>
  </si>
  <si>
    <t>Lake Chad basin regional crisis</t>
  </si>
  <si>
    <t>REG001</t>
  </si>
  <si>
    <t>Nigeria,Niger,Chad,Cameroon</t>
  </si>
  <si>
    <t>REG001Buildings damaged</t>
  </si>
  <si>
    <t>OCHA 11/2018</t>
  </si>
  <si>
    <t>Total buildings damaged due to the BH crisis in Nigeria.</t>
  </si>
  <si>
    <t>REG001Buildings destroyed</t>
  </si>
  <si>
    <t>World Bank 8/1/2018</t>
  </si>
  <si>
    <t>Economic losses in Cameroon, no data from other crisis.</t>
  </si>
  <si>
    <t>REG001Economic Losses</t>
  </si>
  <si>
    <t>Cabo Delgado Islamist Insurgency</t>
  </si>
  <si>
    <t>MOZ004</t>
  </si>
  <si>
    <t>Mozambique</t>
  </si>
  <si>
    <t>MOZ004Buildings damaged</t>
  </si>
  <si>
    <t>MOZ004Buildings destroyed</t>
  </si>
  <si>
    <t>MOZ004Economic Losses</t>
  </si>
  <si>
    <t>It is likely they people living in Cabo Delgado suffer some kind of mobility restrictions</t>
  </si>
  <si>
    <t>MOZ004People facing limited access constraints</t>
  </si>
  <si>
    <t>Burnt shelters have been reported during Boko Haram attacks</t>
  </si>
  <si>
    <t>NER002Buildings damaged</t>
  </si>
  <si>
    <t>NER002Buildings destroyed</t>
  </si>
  <si>
    <t>Conflict in Jammu and Kashmir</t>
  </si>
  <si>
    <t>IND002</t>
  </si>
  <si>
    <t>India</t>
  </si>
  <si>
    <t>IND002Buildings damaged</t>
  </si>
  <si>
    <t>Change in the data/methodology</t>
  </si>
  <si>
    <t>IND002Buildings destroyed</t>
  </si>
  <si>
    <t>IND002Economic Losses</t>
  </si>
  <si>
    <t>There is no reporting on conflict related illnesses in Jammu and Kashmir.</t>
  </si>
  <si>
    <t>IND002Illness cases reported</t>
  </si>
  <si>
    <t>IND002Injuries reported</t>
  </si>
  <si>
    <t>IND002People facing limited access constraints</t>
  </si>
  <si>
    <t>IND002People facing restricted access constraints</t>
  </si>
  <si>
    <t>ACAPS ACCESS MAP</t>
  </si>
  <si>
    <t>http://humanitarianaccess.acaps.org/</t>
  </si>
  <si>
    <t>Acaps Acces map score</t>
  </si>
  <si>
    <t>PAK001People facing limited access constraints</t>
  </si>
  <si>
    <t>PAK001People facing restricted access constraints</t>
  </si>
  <si>
    <t>PAK004People facing limited access constraints</t>
  </si>
  <si>
    <t>PAK004People facing restricted access constraints</t>
  </si>
  <si>
    <t>humanitarianaccess.acaps.org/</t>
  </si>
  <si>
    <t>ZMB002People facing limited access constraints</t>
  </si>
  <si>
    <t>ZMB002People facing restricted access constraints</t>
  </si>
  <si>
    <t>People in Need</t>
  </si>
  <si>
    <t>N&amp;P 2019</t>
  </si>
  <si>
    <t>https://reliefweb.int/sites/reliefweb.int/files/resources/DPRK%20NP%202019%20Final.pdf</t>
  </si>
  <si>
    <t>PIN based on OCHA's Needs and Priorities</t>
  </si>
  <si>
    <t>PRK001People in Need</t>
  </si>
  <si>
    <t>Regional Kashmir conflict</t>
  </si>
  <si>
    <t>REG003</t>
  </si>
  <si>
    <t>India,Pakistan</t>
  </si>
  <si>
    <t>No data available.</t>
  </si>
  <si>
    <t>REG003Buildings damaged</t>
  </si>
  <si>
    <t>REG003Buildings destroyed</t>
  </si>
  <si>
    <t>There is limited data available of those people affected by the Kashmir conflict, although it is likely that Afghan refugees, host and non-host groups as well as IDPs are affected.</t>
  </si>
  <si>
    <t>REG003Crisis affected groups</t>
  </si>
  <si>
    <t>REG003Economic Losses</t>
  </si>
  <si>
    <t>Extreme humanitarian conditions - Level 5</t>
  </si>
  <si>
    <t>REG003Extreme humanitarian conditions - Level 5</t>
  </si>
  <si>
    <t>REG003Illness cases reported</t>
  </si>
  <si>
    <t>REG003Injuries reported</t>
  </si>
  <si>
    <t>Moderate humanitarian conditions - Level 3</t>
  </si>
  <si>
    <t>REG003Moderate humanitarian conditions - Level 3</t>
  </si>
  <si>
    <t>REG003People facing limited access constraints</t>
  </si>
  <si>
    <t>REG003People facing restricted access constraints</t>
  </si>
  <si>
    <t>REG003People in Need</t>
  </si>
  <si>
    <t>Severe humanitarian conditions - Level 4</t>
  </si>
  <si>
    <t>REG003Severe humanitarian conditions - Level 4</t>
  </si>
  <si>
    <t>Stressed humanitarian conditions - Level 2</t>
  </si>
  <si>
    <t>REG003Stressed humanitarian conditions - Level 2</t>
  </si>
  <si>
    <t>SEN002People facing limited access constraints</t>
  </si>
  <si>
    <t>SEN002People facing restricted access constraints</t>
  </si>
  <si>
    <t>ACLED</t>
  </si>
  <si>
    <t>01/10/2018-31/03/2019</t>
  </si>
  <si>
    <t>CMR001Injuries reported</t>
  </si>
  <si>
    <t>Mixed Migration Flows in Somalia</t>
  </si>
  <si>
    <t>SOM002</t>
  </si>
  <si>
    <t>SOM002Buildings damaged</t>
  </si>
  <si>
    <t>SOM002Buildings destroyed</t>
  </si>
  <si>
    <t>SOM002Economic Losses</t>
  </si>
  <si>
    <t>SOM002Illness cases reported</t>
  </si>
  <si>
    <t>SOM002People facing limited access constraints</t>
  </si>
  <si>
    <t>SOM002People facing restricted access constraints</t>
  </si>
  <si>
    <t>GRC002Injuries reported</t>
  </si>
  <si>
    <t>Venezuela Regional Crisis</t>
  </si>
  <si>
    <t>REG002</t>
  </si>
  <si>
    <t>Venezuela,Brazil,Colombia,Ecuador,Peru,Trinidad and Tobago,Chile,Dominican Republic,Panama</t>
  </si>
  <si>
    <t>VEN: The population faces limited access to assistance, only few humanitarian organizations are allowed to operate. However it is hard to do an estimation.</t>
  </si>
  <si>
    <t>REG002People facing limited access constraints</t>
  </si>
  <si>
    <t>REG002People facing restricted access constraints</t>
  </si>
  <si>
    <t>ACAPS Access MAP</t>
  </si>
  <si>
    <t>REG001People facing limited access constraints</t>
  </si>
  <si>
    <t>https://reliefweb.int/report/cameroon/cameroun-aper-u-des-besoins-humanitaires-2019-janvier-2019 https://data.humdata.org/dataset/cameroon-humanitarian-needs-overview</t>
  </si>
  <si>
    <t>People facing access contraints in Nigeria</t>
  </si>
  <si>
    <t>REG001People facing restricted access constraints</t>
  </si>
  <si>
    <t xml:space="preserve">Eastern Mediterranean Route </t>
  </si>
  <si>
    <t>REG006</t>
  </si>
  <si>
    <t>Türkiye,Greece</t>
  </si>
  <si>
    <t>REG006Buildings damaged</t>
  </si>
  <si>
    <t>REG006Buildings destroyed</t>
  </si>
  <si>
    <t>refugees and host population</t>
  </si>
  <si>
    <t>REG006Crisis affected groups</t>
  </si>
  <si>
    <t>REG006Economic Losses</t>
  </si>
  <si>
    <t>REG006Illness cases reported</t>
  </si>
  <si>
    <t>REG006Injuries reported</t>
  </si>
  <si>
    <t>REG006People facing limited access constraints</t>
  </si>
  <si>
    <t>REG006People facing restricted access constraints</t>
  </si>
  <si>
    <t>Syrian Regional Crisis</t>
  </si>
  <si>
    <t>REG004</t>
  </si>
  <si>
    <t>Syria,Türkiye,Iraq,Egypt,Jordan,Lebanon</t>
  </si>
  <si>
    <t>See the individual crises</t>
  </si>
  <si>
    <t>No recent reliable data available</t>
  </si>
  <si>
    <t>REG004Buildings damaged</t>
  </si>
  <si>
    <t>REG004Buildings destroyed</t>
  </si>
  <si>
    <t>The syrian number of affected groups in the affected area</t>
  </si>
  <si>
    <t>REG004Crisis affected groups</t>
  </si>
  <si>
    <t>REG004Economic Losses</t>
  </si>
  <si>
    <t>MoH Cameroon as of 26/06/2019</t>
  </si>
  <si>
    <t>http://www.minsante.cm/</t>
  </si>
  <si>
    <t>Website is currently not available and no recent updates have been posted.</t>
  </si>
  <si>
    <t>CMR001Illness cases reported</t>
  </si>
  <si>
    <t>CMR003Illness cases reported</t>
  </si>
  <si>
    <t>CMR004Illness cases reported</t>
  </si>
  <si>
    <t>GoM 09/06/2019</t>
  </si>
  <si>
    <t>https://reliefweb.int/report/mali/bulletin-epidemiologique-hebdomadaire-n-23-du-03-au-09062019</t>
  </si>
  <si>
    <t>MLI001Illness cases reported</t>
  </si>
  <si>
    <t>MRT002Buildings damaged</t>
  </si>
  <si>
    <t>MRT002Buildings destroyed</t>
  </si>
  <si>
    <t>MRT002Injuries reported</t>
  </si>
  <si>
    <t>Lake Chad basin crisis in Nigeria</t>
  </si>
  <si>
    <t>NGA004</t>
  </si>
  <si>
    <t>Nigeria</t>
  </si>
  <si>
    <t>Limited information available</t>
  </si>
  <si>
    <t>NGA004Buildings damaged</t>
  </si>
  <si>
    <t>IDPs, returnees, host and non-host.</t>
  </si>
  <si>
    <t>NGA004Crisis affected groups</t>
  </si>
  <si>
    <t>Preimium Times 11/08/2017</t>
  </si>
  <si>
    <t>https://www.premiumtimesng.com/news/more-news/239927-economic-impact-boko-haram-nigerias-north-east-now-9billion-buratai.html</t>
  </si>
  <si>
    <t>The economic impact of Boko Haram activities in the Northeast Nigeria is estimated at $9 billion</t>
  </si>
  <si>
    <t>NGA004Economic Losses</t>
  </si>
  <si>
    <t>NGA004People facing limited access constraints</t>
  </si>
  <si>
    <t>OCHA 01/02/2019</t>
  </si>
  <si>
    <t>https://reliefweb.int/sites/reliefweb.int/files/resources/01022019_ocha_nigeria_humanitarian_needs_overview.pdf</t>
  </si>
  <si>
    <t>Around 800,000 people live in areas that are inaccessible to humanitarian organisations</t>
  </si>
  <si>
    <t>NGA004People facing restricted access constraints</t>
  </si>
  <si>
    <t>Middle belt conflict</t>
  </si>
  <si>
    <t>NGA003</t>
  </si>
  <si>
    <t>NGA003Buildings damaged</t>
  </si>
  <si>
    <t>IDPs, refugees, returnees, host and non-host</t>
  </si>
  <si>
    <t>NGA003Crisis affected groups</t>
  </si>
  <si>
    <t>NGA003Economic Losses</t>
  </si>
  <si>
    <t>There is no data on the number of people in need facing limited access constraints</t>
  </si>
  <si>
    <t>NGA003People facing limited access constraints</t>
  </si>
  <si>
    <t>There is no data on the number of people in need facing restricted acces constraints</t>
  </si>
  <si>
    <t>NGA003People facing restricted access constraints</t>
  </si>
  <si>
    <t>Complex crisis in Nigeria</t>
  </si>
  <si>
    <t>NGA001</t>
  </si>
  <si>
    <t>The economic impact of Boko Haram activities in the North East is estimated at $9 billion</t>
  </si>
  <si>
    <t>NGA001Economic Losses</t>
  </si>
  <si>
    <t>NGA001People facing limited access constraints</t>
  </si>
  <si>
    <t>NGA001People facing restricted access constraints</t>
  </si>
  <si>
    <t>TZA002Injuries reported</t>
  </si>
  <si>
    <t>No/limited data/information available</t>
  </si>
  <si>
    <t>NGA003Illness cases reported</t>
  </si>
  <si>
    <t>NGA003Injuries reported</t>
  </si>
  <si>
    <t>NGA004Injuries reported</t>
  </si>
  <si>
    <t>Papua Conflict</t>
  </si>
  <si>
    <t>IDN002</t>
  </si>
  <si>
    <t>Indonesia</t>
  </si>
  <si>
    <t>IDN002Buildings damaged</t>
  </si>
  <si>
    <t>IDN002Buildings destroyed</t>
  </si>
  <si>
    <t>IDN002Economic Losses</t>
  </si>
  <si>
    <t>IDN002Illness cases reported</t>
  </si>
  <si>
    <t>IDN002People facing limited access constraints</t>
  </si>
  <si>
    <t>IDN002People facing restricted access constraints</t>
  </si>
  <si>
    <t>No reliable data is available. However, we assume that the total # crisis related injuries is zero or negligible.</t>
  </si>
  <si>
    <t>THA003Injuries reported</t>
  </si>
  <si>
    <t>Not enough data available</t>
  </si>
  <si>
    <t>CMR001Buildings damaged</t>
  </si>
  <si>
    <t>CMR001Buildings destroyed</t>
  </si>
  <si>
    <t>CMR001Economic Losses</t>
  </si>
  <si>
    <t>CMR001People facing restricted access constraints</t>
  </si>
  <si>
    <t>X</t>
  </si>
  <si>
    <t>The current Cholera outbreak in the Far North Region is not clearly connected to the Boko Haram crisis. Data on illnesses that can be related to the BH crisis is insufficient.</t>
  </si>
  <si>
    <t>CMR002Illness cases reported</t>
  </si>
  <si>
    <t>Publicly available data is insufficient to give an approximate number of injuries.</t>
  </si>
  <si>
    <t>CMR002Injuries reported</t>
  </si>
  <si>
    <t>Not enough information available.</t>
  </si>
  <si>
    <t>CMR003Buildings damaged</t>
  </si>
  <si>
    <t>CMR003Buildings destroyed</t>
  </si>
  <si>
    <t>CMR003Economic Losses</t>
  </si>
  <si>
    <t>CMR003Injuries reported</t>
  </si>
  <si>
    <t>Not enough data available (consistency across crisis)</t>
  </si>
  <si>
    <t>COD001People facing limited access constraints</t>
  </si>
  <si>
    <t>COD001People facing restricted access constraints</t>
  </si>
  <si>
    <t>It is difficult to determine what illnesses can be considered a result of the crisis given the complexity of drought, conflict, and natural disasters.</t>
  </si>
  <si>
    <t>PAK001Illness cases reported</t>
  </si>
  <si>
    <t>According to the government. 186 people were injured during Cyclone Idai. This is likely an underestimate, especially given injuries cause by unrest throughout Zimbabwe. However, these numbers are not available and the cyclone is now out of the 6 month reporting period.</t>
  </si>
  <si>
    <t>ZWE001Injuries reported</t>
  </si>
  <si>
    <t>SOM001Economic Losses</t>
  </si>
  <si>
    <t>SYR001Buildings damaged</t>
  </si>
  <si>
    <t>SYR001Buildings destroyed</t>
  </si>
  <si>
    <t>Health Cluster Dec  2018-May 2019</t>
  </si>
  <si>
    <t>https://www.who.int/health-cluster/countries/syria/en/</t>
  </si>
  <si>
    <t>We previously  used the data on "trauma's suppported" registered by the health cluster. As data currently is only available untill May, we decided to X this indicator for Syria.</t>
  </si>
  <si>
    <t>SYR001Injuries reported</t>
  </si>
  <si>
    <t>REG001Illness cases reported</t>
  </si>
  <si>
    <t>MOZ004People facing restricted access constraints</t>
  </si>
  <si>
    <t>ZMB002Economic Losses</t>
  </si>
  <si>
    <t>ZMB002Injuries reported</t>
  </si>
  <si>
    <t>ZWE001Buildings damaged</t>
  </si>
  <si>
    <t>ZWE001Buildings destroyed</t>
  </si>
  <si>
    <t>There is not enough information to determine if there are IDPs, host communities, non-host communtiies, etc. affected by the Kashmir crisis.</t>
  </si>
  <si>
    <t>IND002Crisis affected groups</t>
  </si>
  <si>
    <t>MAR002Illness cases reported</t>
  </si>
  <si>
    <t>MAR002Injuries reported</t>
  </si>
  <si>
    <t>International Displacement in Uganda</t>
  </si>
  <si>
    <t>UGA005</t>
  </si>
  <si>
    <t>Uganda</t>
  </si>
  <si>
    <t>UGA005Buildings damaged</t>
  </si>
  <si>
    <t>UGA005Buildings destroyed</t>
  </si>
  <si>
    <t>UGA005Economic Losses</t>
  </si>
  <si>
    <t>UGA005Illness cases reported</t>
  </si>
  <si>
    <t>UGA005Injuries reported</t>
  </si>
  <si>
    <t>Nigerian Refugees</t>
  </si>
  <si>
    <t>NER004</t>
  </si>
  <si>
    <t>Although refugees may put strain on available resources and may also provide opportunities to host communities, there is no information available about their impact on host communities.</t>
  </si>
  <si>
    <t>NER004Buildings damaged</t>
  </si>
  <si>
    <t>NER004Buildings destroyed</t>
  </si>
  <si>
    <t>NER004Economic Losses</t>
  </si>
  <si>
    <t>NER004Illness cases reported</t>
  </si>
  <si>
    <t>NER004Injuries reported</t>
  </si>
  <si>
    <t>NER004People facing limited access constraints</t>
  </si>
  <si>
    <t>NER004People facing restricted access constraints</t>
  </si>
  <si>
    <t>Northwest Banditry</t>
  </si>
  <si>
    <t>NGA007</t>
  </si>
  <si>
    <t>IDPs, refugees, returnees, host and non-host communities</t>
  </si>
  <si>
    <t>NGA007Crisis affected groups</t>
  </si>
  <si>
    <t>GOZ 04/05/2019; Citizen 11/09/2019; Legit 11/2019</t>
  </si>
  <si>
    <t>https://leadership.ng/2019/05/04/banditry-army-expands-operations-to-states-bordering-zamfara/   https://thecitizenng.com/bandits-killed-2500-people-in-zamfara-state-govt/   https://www.legit.ng/1265699-banditry-relatives-victims-paid-n3bn-ransom-bandits-zamfara---committee.html</t>
  </si>
  <si>
    <t>This figure was put out by the Government of Zamfara state. $41.1m dollars was stated as the cost of rebuiliding destroyed farmlands and buildings between 2009 to 2018. $8.3m was stated as the amount paid to the bandits as ransome for kidnapped persons. However, the figure is of low reliability because it is the only official figure available, and it is specific to Zamfara state.</t>
  </si>
  <si>
    <t>NGA007Economic Losses</t>
  </si>
  <si>
    <t>NGA007Illness cases reported</t>
  </si>
  <si>
    <t>NGA007Injuries reported</t>
  </si>
  <si>
    <t>Sum of the crisis related ilnesses of the individual crises</t>
  </si>
  <si>
    <t>REG004Illness cases reported</t>
  </si>
  <si>
    <t>The injuries recorded in Syria caused by the conflict in the last six months (until April 2019)</t>
  </si>
  <si>
    <t>REG004Injuries reported</t>
  </si>
  <si>
    <t>NGA007People facing limited access constraints</t>
  </si>
  <si>
    <t>NGA007People facing restricted access constraints</t>
  </si>
  <si>
    <t>not enough verifiable data available</t>
  </si>
  <si>
    <t>COD001Illness cases reported</t>
  </si>
  <si>
    <t>Cameroonian Refugees in Nigeria</t>
  </si>
  <si>
    <t>NGA008</t>
  </si>
  <si>
    <t>NGA008Buildings damaged</t>
  </si>
  <si>
    <t>NGA008Economic Losses</t>
  </si>
  <si>
    <t>NGA008Illness cases reported</t>
  </si>
  <si>
    <t>NGA008Injuries reported</t>
  </si>
  <si>
    <t>NGA008People facing limited access constraints</t>
  </si>
  <si>
    <t>NGA008People facing restricted access constraints</t>
  </si>
  <si>
    <t>THA001Injuries reported</t>
  </si>
  <si>
    <t>OCHA 11/2019</t>
  </si>
  <si>
    <t>https://www.humanitarianresponse.info/sites/www.humanitarianresponse.info/files/documents/files/iraq_hno_2020.pdf</t>
  </si>
  <si>
    <t>All groups are affected by the impact and aftermarth of the crisis</t>
  </si>
  <si>
    <t>IRQ002Crisis affected groups</t>
  </si>
  <si>
    <t>Food Security Crisis in Namibia</t>
  </si>
  <si>
    <t>NAM002</t>
  </si>
  <si>
    <t>Namibia</t>
  </si>
  <si>
    <t>People displaced</t>
  </si>
  <si>
    <t>NAM002People displaced</t>
  </si>
  <si>
    <t>SDN001Illness cases reported</t>
  </si>
  <si>
    <t>Refugees in Sudan</t>
  </si>
  <si>
    <t>SDN005</t>
  </si>
  <si>
    <t>SDN005Buildings damaged</t>
  </si>
  <si>
    <t>SDN005Buildings destroyed</t>
  </si>
  <si>
    <t>SDN005Economic Losses</t>
  </si>
  <si>
    <t>SDN005Illness cases reported</t>
  </si>
  <si>
    <t>SDN005Injuries reported</t>
  </si>
  <si>
    <t>NAM002Illness cases reported</t>
  </si>
  <si>
    <t>NAM002Injuries reported</t>
  </si>
  <si>
    <t>Food Security Crisis in Eswatini</t>
  </si>
  <si>
    <t>SWZ001</t>
  </si>
  <si>
    <t>Eswatini</t>
  </si>
  <si>
    <t>SWZ001Illness cases reported</t>
  </si>
  <si>
    <t>SWZ001Injuries reported</t>
  </si>
  <si>
    <t>Afghan Refugees in Iran</t>
  </si>
  <si>
    <t>IRN004</t>
  </si>
  <si>
    <t>Iran</t>
  </si>
  <si>
    <t>IRN004Buildings damaged</t>
  </si>
  <si>
    <t>IRN004Buildings destroyed</t>
  </si>
  <si>
    <t>IRN004Economic Losses</t>
  </si>
  <si>
    <t>IRN004Illness cases reported</t>
  </si>
  <si>
    <t>IRN004Injuries reported</t>
  </si>
  <si>
    <t>IRN004People facing limited access constraints</t>
  </si>
  <si>
    <t>IRN004People facing restricted access constraints</t>
  </si>
  <si>
    <t>Multiple crises in Iraq</t>
  </si>
  <si>
    <t>IRQ001</t>
  </si>
  <si>
    <t>no sufficient data available</t>
  </si>
  <si>
    <t>IRQ001Buildings damaged</t>
  </si>
  <si>
    <t>IRQ001Buildings destroyed</t>
  </si>
  <si>
    <t>All groups are affected by the impact and aftermarth of the conflict/crisis</t>
  </si>
  <si>
    <t>IRQ001Crisis affected groups</t>
  </si>
  <si>
    <t>World Bank Spring 2018, data based on 2017 figures</t>
  </si>
  <si>
    <t>http://documents.worldbank.org/curated/en/771451524124058858/pdf/125406-WP-PUBLIC-P163016-Iraq-Economic-Monitor-text-Spring-2018-4-18-18web.pdf</t>
  </si>
  <si>
    <t>The 2017 Iraq Damage and Needs Assessment (DNA) on  seven directly affected governorates estimates the overall damages to be US$45.7 billion and reconstruction and recovery needs to a total US$88.2 billion. This is limited to data assessed at the end of 2017 and not including all Iraqi governorates. Therefore the reliability of this indicator is low.</t>
  </si>
  <si>
    <t>IRQ001Economic Losses</t>
  </si>
  <si>
    <t>IRQ001Illness cases reported</t>
  </si>
  <si>
    <t>as UNAMI is not publishing injuries numbers from Jan 2019 onwards anymore. There is no other (reliable) data available</t>
  </si>
  <si>
    <t>IRQ001Injuries reported</t>
  </si>
  <si>
    <t>Spring 2018, data based on 2017 figures World Bank 02/2018</t>
  </si>
  <si>
    <t>http://documents.worldbank.org/curated/en/771451524124058858/pdf/125406-WP-PUBLIC-P163016-Iraq-Economic-Monitor-text-Spring-2018-4-18-18web.pdf http://documents.worldbank.org/curated/en/600181520000498420/pdf/123631-REVISED-Iraq-Reconstruction-and-Investment-Part-2-Damage-and-Needs-Assessment-of-Affected-Governorates.pdf</t>
  </si>
  <si>
    <t>IRQ002Economic Losses</t>
  </si>
  <si>
    <t>No mention of damaged buidlings found</t>
  </si>
  <si>
    <t>JOR002Buildings damaged</t>
  </si>
  <si>
    <t>No mention of destroyed buildings found</t>
  </si>
  <si>
    <t>JOR002Buildings destroyed</t>
  </si>
  <si>
    <t>JOR002Illness cases reported</t>
  </si>
  <si>
    <t>Socioeconomic crisis in Lebanon</t>
  </si>
  <si>
    <t>LBN004</t>
  </si>
  <si>
    <t>Lebanon</t>
  </si>
  <si>
    <t>LCRP 2017-2020 (2020 Update)</t>
  </si>
  <si>
    <t>https://data2.unhcr.org/en/documents/download/74641</t>
  </si>
  <si>
    <t>Host, non-host, refugees and asylum seekers are the main groups affected by the crisis.</t>
  </si>
  <si>
    <t>LBN004Crisis affected groups</t>
  </si>
  <si>
    <t>https://www.worldbank.org/en/country/lebanon/publication/lebanon-economic-monitor-fall-2019</t>
  </si>
  <si>
    <t>The World Bank reports it is too early to fully assess the economic impact of the crisis and protests. Lebanon is expected to enter a phase of deeper recession. Poverty is expected to rise and so is unemployment. 200,000 people have lost their jobs since October 2019.</t>
  </si>
  <si>
    <t>LBN004Economic Losses</t>
  </si>
  <si>
    <t>LBN004Illness cases reported</t>
  </si>
  <si>
    <t>No Data Available</t>
  </si>
  <si>
    <t>LBN004People facing limited access constraints</t>
  </si>
  <si>
    <t>LBN004People facing restricted access constraints</t>
  </si>
  <si>
    <t>UNHCR 30/04/2020</t>
  </si>
  <si>
    <t>https://data2.unhcr.org/en/documents/download/75574</t>
  </si>
  <si>
    <t>IDPs in Diffa + returnees in Diffa</t>
  </si>
  <si>
    <t>NER002Injuries reported</t>
  </si>
  <si>
    <t>Syrian refugees in Lebanon</t>
  </si>
  <si>
    <t>LBN002</t>
  </si>
  <si>
    <t>ACLED 2020</t>
  </si>
  <si>
    <t>ACLED contains reports of tents burned and demolished. Episodes of government planned demolition of makeshift shelters erected by Syrian refugees following new  measures adopted from 1 July 2019. There is however not enough data available to score either the  partial or total damages indicator.</t>
  </si>
  <si>
    <t>LBN002Buildings damaged</t>
  </si>
  <si>
    <t>LBN002Buildings destroyed</t>
  </si>
  <si>
    <t>LCRP 2017-2020 (2019 Update) /</t>
  </si>
  <si>
    <t>https://reliefweb.int/sites/reliefweb.int/files/resources/67780.pdf</t>
  </si>
  <si>
    <t>Host and refugee</t>
  </si>
  <si>
    <t>LBN002Crisis affected groups</t>
  </si>
  <si>
    <t>International Crisi Group 13/02/2020 LCRP 17/03/2020</t>
  </si>
  <si>
    <t>https://www.crisisgroup.org/middle-east-north-africa/eastern-mediterranean/lebanon/211-easing-syrian-refugees-plight-lebanon; https://data2.unhcr.org/en/documents/download/74641</t>
  </si>
  <si>
    <t>Estimating economic losses in a displacement crisis is complex and highly political. In some cases, the host population may actually be benefitting from the displacement when the displacement is creating jobs, increasing the demand, etc. Last data reporting Lebanon's economic losses due to the crisis goes back to the end of 2015: Lebanon was estimated to have lost USD 18.15 billion following the lowering of the GDP growth rate and USD 4.2 billion due to the lower revenues received between 2012 and 2015 (TOTAL: USD 22.53 billion).  However, due to the reasons listed above, the indicator was xed.</t>
  </si>
  <si>
    <t>LBN002Economic Losses</t>
  </si>
  <si>
    <t>No Data Availble but it assumed that number of injuries caused by the displacement crisis is too low to have an effect in the model. Therefore we scored this indicator 0.</t>
  </si>
  <si>
    <t>LBN002Illness cases reported</t>
  </si>
  <si>
    <t>LBN002People facing limited access constraints</t>
  </si>
  <si>
    <t>LBN002People facing restricted access constraints</t>
  </si>
  <si>
    <t>Fatalities reported</t>
  </si>
  <si>
    <t>While there are deaths occuring in Uganda over the last six months, it is unclear whether they are crisis related so they were omitted.</t>
  </si>
  <si>
    <t>UGA005Fatalities reported</t>
  </si>
  <si>
    <t>Lack of specific data on access contraints faced by PIN</t>
  </si>
  <si>
    <t>BFA002People facing limited access constraints</t>
  </si>
  <si>
    <t>BFA002People facing restricted access constraints</t>
  </si>
  <si>
    <t>Multiple crises in Algeria</t>
  </si>
  <si>
    <t>DZA004</t>
  </si>
  <si>
    <t>No damages reported</t>
  </si>
  <si>
    <t>DZA004Buildings damaged</t>
  </si>
  <si>
    <t>DZA004Buildings destroyed</t>
  </si>
  <si>
    <t>DZA004Economic Losses</t>
  </si>
  <si>
    <t>DZA004Illness cases reported</t>
  </si>
  <si>
    <t>No data available. Detention and deportation conditions are likely to cause injuries among the migrant population.</t>
  </si>
  <si>
    <t>DZA004Injuries reported</t>
  </si>
  <si>
    <t>DZA004People facing limited access constraints</t>
  </si>
  <si>
    <t>DZA004People facing restricted access constraints</t>
  </si>
  <si>
    <t>OCHA 08/05/2020</t>
  </si>
  <si>
    <t>https://www.humanitarianresponse.info/sites/www.humanitarianresponse.info/files/documents/files/20200508_humanitarian_access_severity.pdf</t>
  </si>
  <si>
    <t>People in need living in Admin 2 areas classified as 'moderate access constraints' or 'medium access severiy' as defined by OCHA. Humanitarian operations in these areas continue, but restrictions are regular.</t>
  </si>
  <si>
    <t>IRQ001People facing limited access constraints</t>
  </si>
  <si>
    <t>People in need living in Admin 2 areas classified as  'high access constraints' defined by OCHA. Humanitarian actors face consistent difficulties and might be unable to operate in these areas.</t>
  </si>
  <si>
    <t>IRQ001People facing restricted access constraints</t>
  </si>
  <si>
    <t>People in need living in districts  classified as having 'moderate access constraints' or 'medium access severiy' as defined by OCHA. Humanitarian operations in these areas continue, but restrictions are common.</t>
  </si>
  <si>
    <t>IRQ002People facing limited access constraints</t>
  </si>
  <si>
    <t>People in need living in districts classified as  'high access constraints' defined by OCHA. Humanitarian actors face consistent difficulties and might be unable to operate in these areas.</t>
  </si>
  <si>
    <t>IRQ002People facing restricted access constraints</t>
  </si>
  <si>
    <t>OCHA 08/05/2020; UNHCR 12/04/2020</t>
  </si>
  <si>
    <t>https://www.humanitarianresponse.info/sites/www.humanitarianresponse.info/files/documents/files/20200508_humanitarian_access_severity.pdf; https://data2.unhcr.org/en/documents/download/75369</t>
  </si>
  <si>
    <t>9,000 people in need in the governorate of Sulaymanya live in districts with a medium access severity. The figure was not logged because it was not possible to verify whether these 9,000 people in need where either Syrian refugees or part of the 207,458 Iraqi hosts impacted by the refugee influx considered in this crisis.</t>
  </si>
  <si>
    <t>IRQ003People facing limited access constraints</t>
  </si>
  <si>
    <t>No reports of districts with high access constraints in KR-I, where 99% of Syrian refugees in Iraq live.</t>
  </si>
  <si>
    <t>IRQ003People facing restricted access constraints</t>
  </si>
  <si>
    <t>JRP 23/06/2020</t>
  </si>
  <si>
    <t>https://data2.unhcr.org/en/documents/download/77262</t>
  </si>
  <si>
    <t>Refugees, asylum seekers and others of concern + host</t>
  </si>
  <si>
    <t>JOR002Crisis affected groups</t>
  </si>
  <si>
    <t>JRP 2018-2020; JRP 23/06/2020</t>
  </si>
  <si>
    <t>http://www.3rpsyriacrisis.org/wp-content/uploads/2019/07/JRP-Executive-Summary-Final-Copy.pdf; https://data2.unhcr.org/en/documents/download/77262</t>
  </si>
  <si>
    <t>The total direct cost of the Syria crisis in Jordan was estimated to be of USD 10,291 billion. The 2020 JRP specified that the estimated direct cost of hosting 1.36 million Syrian refugees per year amounts to  USD 1.5 billion. Not enough information is available to globally assess losses and gains related to the refugee crisis.</t>
  </si>
  <si>
    <t>JOR002Economic Losses</t>
  </si>
  <si>
    <t>ACLED 2020; OHCHR 21/01/2020</t>
  </si>
  <si>
    <t>https://www.acleddata.com/data/; https://reliefweb.int/report/lebanon/press-briefing-note-lebanon-21-january-2020</t>
  </si>
  <si>
    <t>Several episodes of vandalism targeting ATMs, banks, shops and public property were reported. However, it is not possible to quantify the damages due to insufficient data.</t>
  </si>
  <si>
    <t>LBN004Buildings damaged</t>
  </si>
  <si>
    <t>No  Data available</t>
  </si>
  <si>
    <t>LBN004Buildings destroyed</t>
  </si>
  <si>
    <t>HNO 2020; Humanitarian Access Report 30/04/2020</t>
  </si>
  <si>
    <t>https://www.humanitarianresponse.info/sites/www.humanitarianresponse.info/files/documents/files/libya_hno_2020-fullen_final.pdf; https://www.humanitarianresponse.info/sites/www.humanitarianresponse.info/files/documents/files/access_report_-_april_2020.pdf</t>
  </si>
  <si>
    <t>Calculations based on HNO and Humanitarian Access Report Data: combining report access map on 5 access severity levels with the HNO PIN data for migrants and refugees. Migrants and refugees in need living in admin level 1 areas on level 4 and 5 are considered as facing restricted access constraints; migrants and refugees in need living in admin level 1 areas on level 2 and 3 are considered as facing limited access constraints. Level 1 areas were not included in the figures. This is a general estimation which does not reflect the specific access challenges per district or distinguish between different categories of migrants and refugees in need. The usage of OCHA level 4 and 5 for restricted access constraints and level 2 and 3 for limited access constraint is also an attempt to translate OCHA's 5 severity levels into ACAPS' two  categories. For these reasons, reliability is set as low for both access indicators as the above figures are most likely an overestimation and no specific figure for migrants and refugees in need affected by access constraints was found.</t>
  </si>
  <si>
    <t>LBY002People facing limited access constraints</t>
  </si>
  <si>
    <t>LBY002People facing restricted access constraints</t>
  </si>
  <si>
    <t>REG004People facing restricted access constraints</t>
  </si>
  <si>
    <t>The World Bank 2017; BBC News 15/06/2020</t>
  </si>
  <si>
    <t>https://www.worldbank.org/en/country/syria/publication/the-toll-of-war-the-economic-and-social-consequences-of-the-conflict-in-syria; https://www.bbc.com/news/world-middle-east-53020105</t>
  </si>
  <si>
    <t>"From 2011 until the end of 2016, the cumulative losses in gross domestic product (GDP) have been estimated at $226 billion, about four times the Syrian GDP in 2010." Though measurement of economic losses is paticularly difficult, this is one of the best estimations of the cumulative cost of the crisis, represented as a loss of gdp. There are no exact estimates of the economic losses in Syria, one estimate puts it at USD 630 billion worthof destruction.</t>
  </si>
  <si>
    <t>SYR001Economic Losses</t>
  </si>
  <si>
    <t>Food Security in Mauritania</t>
  </si>
  <si>
    <t>MRT003</t>
  </si>
  <si>
    <t>MRT003Buildings damaged</t>
  </si>
  <si>
    <t>MRT003Buildings destroyed</t>
  </si>
  <si>
    <t>MRT003Economic Losses</t>
  </si>
  <si>
    <t>MRT003Injuries reported</t>
  </si>
  <si>
    <t>UNHCR 15/05/2019</t>
  </si>
  <si>
    <t>https://reliefweb.int/sites/reliefweb.int/files/resources/69662.pdf</t>
  </si>
  <si>
    <t>In previous GCSIs the total number of displaced in the country were represented in the Drought crisis because it was mistakenly considered "country level".</t>
  </si>
  <si>
    <t>MRT003People displaced</t>
  </si>
  <si>
    <t>MRT003People facing limited access constraints</t>
  </si>
  <si>
    <t>MRT003People facing restricted access constraints</t>
  </si>
  <si>
    <t>ACLED April-Sep 2020</t>
  </si>
  <si>
    <t>https://acleddata.com/data-export-tool/</t>
  </si>
  <si>
    <t>Not enough available data. Three Syrian refugee children were injured due to to an ERW explosion close to Zarqa in May 2020.</t>
  </si>
  <si>
    <t>JOR002Injuries reported</t>
  </si>
  <si>
    <t>Landmass affected</t>
  </si>
  <si>
    <t>World Bank 2018</t>
  </si>
  <si>
    <t>https://data.worldbank.org/indicator/AG.LND.TOTL.K2?locations=MR</t>
  </si>
  <si>
    <t>entire country covered</t>
  </si>
  <si>
    <t>MRT003Landmass affected</t>
  </si>
  <si>
    <t>People affected</t>
  </si>
  <si>
    <t>PBS 2017; GoI 2011</t>
  </si>
  <si>
    <t>http://www.pbs.gov.pk/sites/default/files/PAKISTAN%20TEHSIL%20WISE%20FOR%20WEB%20CENSUS_2017.pdf  https://www.census2011.co.in/states.php</t>
  </si>
  <si>
    <t>Pakistan: The total amount of people living in the affected area. People are likely to be affected to different extents.  India: Population in Jammu and Kashmir according to 2011 Census</t>
  </si>
  <si>
    <t>REG003People affected</t>
  </si>
  <si>
    <t>Fatalities in all crises</t>
  </si>
  <si>
    <t>No available data on the number of fatalities related to the crisis.</t>
  </si>
  <si>
    <t>RWA002Fatalities in all crises</t>
  </si>
  <si>
    <t>RWA002Fatalities reported</t>
  </si>
  <si>
    <t>Nagorno-Karabakh Conflict in Armenia</t>
  </si>
  <si>
    <t>ARM002</t>
  </si>
  <si>
    <t>Armenia</t>
  </si>
  <si>
    <t>ARM002Buildings damaged</t>
  </si>
  <si>
    <t>ARM002Buildings destroyed</t>
  </si>
  <si>
    <t>ARM002Economic Losses</t>
  </si>
  <si>
    <t>ARM002Illness cases reported</t>
  </si>
  <si>
    <t>ARM002People facing limited access constraints</t>
  </si>
  <si>
    <t>ARM002People facing restricted access constraints</t>
  </si>
  <si>
    <t>Nagorno-Karabakh conflict in Azerbaijan</t>
  </si>
  <si>
    <t>AZE002</t>
  </si>
  <si>
    <t>Azerbaijan</t>
  </si>
  <si>
    <t>AZE002Buildings damaged</t>
  </si>
  <si>
    <t>AZE002Buildings destroyed</t>
  </si>
  <si>
    <t>Host, non-host and IDPs have been affected by the conflict</t>
  </si>
  <si>
    <t>AZE002Crisis affected groups</t>
  </si>
  <si>
    <t>AZE002Economic Losses</t>
  </si>
  <si>
    <t>AZE002Illness cases reported</t>
  </si>
  <si>
    <t>AZE002People facing limited access constraints</t>
  </si>
  <si>
    <t>AZE002People facing restricted access constraints</t>
  </si>
  <si>
    <t>Nagorno-Karabakh Conflict</t>
  </si>
  <si>
    <t>REG013</t>
  </si>
  <si>
    <t>Armenia,Azerbaijan</t>
  </si>
  <si>
    <t>REG013Buildings damaged</t>
  </si>
  <si>
    <t>REG013Buildings destroyed</t>
  </si>
  <si>
    <t>REG013Economic Losses</t>
  </si>
  <si>
    <t>REG013Illness cases reported</t>
  </si>
  <si>
    <t>REG013People facing limited access constraints</t>
  </si>
  <si>
    <t>REG013People facing restricted access constraints</t>
  </si>
  <si>
    <t>Complex crisis in Chad</t>
  </si>
  <si>
    <t>TCD001</t>
  </si>
  <si>
    <t>TCD001Buildings damaged</t>
  </si>
  <si>
    <t>TCD001Buildings destroyed</t>
  </si>
  <si>
    <t>TCD001Economic Losses</t>
  </si>
  <si>
    <t>TCD001Illness cases reported</t>
  </si>
  <si>
    <t>TCD001Injuries reported</t>
  </si>
  <si>
    <t>TCD001People facing limited access constraints</t>
  </si>
  <si>
    <t>TCD001People facing restricted access constraints</t>
  </si>
  <si>
    <t>Complex crisis in Congo</t>
  </si>
  <si>
    <t>COG001</t>
  </si>
  <si>
    <t>Congo</t>
  </si>
  <si>
    <t>COG001Injuries reported</t>
  </si>
  <si>
    <t>COG001Illness cases reported</t>
  </si>
  <si>
    <t>COG001Buildings damaged</t>
  </si>
  <si>
    <t>COG001Buildings destroyed</t>
  </si>
  <si>
    <t>COG001Economic Losses</t>
  </si>
  <si>
    <t>COG001People facing limited access constraints</t>
  </si>
  <si>
    <t>COG001People facing restricted access constraints</t>
  </si>
  <si>
    <t>GoI 2011</t>
  </si>
  <si>
    <t>https://www.census2011.co.in/states.php</t>
  </si>
  <si>
    <t xml:space="preserve">The total geographic size of what India considers to be Jammu and Kashmir. </t>
  </si>
  <si>
    <t>IND002Landmass affected</t>
  </si>
  <si>
    <t>It is unclear how many people are directly affected. Recent escalations in conflict were concentrated in Srinagar and Puwama districts, though to a certain degree the entire area faces restrictions that could cause humanitarian needs (i.e. schools and markets closed, cerfews, communications blackouts) as well as insecurity caused by militants and Indian armed forces.</t>
  </si>
  <si>
    <t>IND002People affected</t>
  </si>
  <si>
    <t>The population exposed (Level 1) includes the total population of Jammua and Kashmir. While it can be assummed that there is a high population facing humanitarian needs, particularly following the crackdown that began in August 2019 which has resulted in anecdotal reports of shortages, protection concerns, and lack of access to education, healthcare, and food markets, the information is not verifiable.</t>
  </si>
  <si>
    <t>IND002Moderate humanitarian conditions - Level 3</t>
  </si>
  <si>
    <t>IND002People in Need</t>
  </si>
  <si>
    <t>IND002Stressed humanitarian conditions - Level 2</t>
  </si>
  <si>
    <t xml:space="preserve">x
</t>
  </si>
  <si>
    <t>IND002Severe humanitarian conditions - Level 4</t>
  </si>
  <si>
    <t>IND002Extreme humanitarian conditions - Level 5</t>
  </si>
  <si>
    <t>Iran Statistical Centre 2016 (Census), UNHCR 31/01/2021 Statoids 02/2020</t>
  </si>
  <si>
    <t>https://www.amar.org.ir/english/Population-and-Housing-Censuses; https://reliefweb.int/sites/reliefweb.int/files/resources/IRN%20Population%20movement%20snapshot%20Jan%202021.pdf; http://www.statoids.com/uir.html</t>
  </si>
  <si>
    <t>While refugee settlements are limited to specific provinces, only 4% of the 780,000 registered Afghan refugees in Iran live in 20 refugee settlements. The vast majority live in urban areas. An additional 2 million undocumented Afghans also live in urban areas. To avoid making a dramatic overestimate, the top 3 refugee-hosting regions are used to determine the geographic and human exposure to the refugee situation. This includes the provinces of Tehran, Isfahan, and Khorasan Razavi. This is still an overestimate.</t>
  </si>
  <si>
    <t>IRN004Landmass affected</t>
  </si>
  <si>
    <t>People exposed</t>
  </si>
  <si>
    <t>Although undocumented Afghans and Afghan refugees are located throughout the country, it is assumed that not the entire country is actually exposed or affected by the crisis. To avoid making a dramatic overestimate, the top 3 refugee-hosting regions are used to determine the geographic and human exposure to the refugee situation. This includes the provinces of Tehran, Isfahan, and Khorasan Razavi. This is still an overestimate.</t>
  </si>
  <si>
    <t>IRN004People exposed</t>
  </si>
  <si>
    <t>UNHCR 03/03/2021; UNHCR 31/01/2021; Amnesty International 20/06/2019</t>
  </si>
  <si>
    <t>https://data2.unhcr.org/en/documents/details/85215; https://reliefweb.int/sites/reliefweb.int/files/resources/IRN%20Population%20movement%20snapshot%20Jan%202021.pdf; https://www.amnesty.org/en/latest/news/2019/06/afghanistan-refugees-forty-years/</t>
  </si>
  <si>
    <t>Refugees, host communities (especially in largest refugee-hosting provinces)</t>
  </si>
  <si>
    <t>IRN004Crisis affected groups</t>
  </si>
  <si>
    <t xml:space="preserve">World Bank 2018
</t>
  </si>
  <si>
    <t>https://data.worldbank.org/indicator/AG.LND.TOTL.K2?locations=KP</t>
  </si>
  <si>
    <t>The whole of the country is considered affected</t>
  </si>
  <si>
    <t>PRK001Landmass affected</t>
  </si>
  <si>
    <t>International Refugees in Malaysia</t>
  </si>
  <si>
    <t>MYS001</t>
  </si>
  <si>
    <t>Malaysia</t>
  </si>
  <si>
    <t>Department of statistics Malaysia 2010; UNHCR 31/01/2021</t>
  </si>
  <si>
    <t>https://www.dosm.gov.my/v1/index.php?r=column/cthemeByCat&amp;cat=117&amp;bul_id=MDMxdHZjWTk1SjFzTzNkRXYzcVZjdz09&amp;menu_id=L0pheU43NWJwRWVSZklWdzQ4TlhUUT09;
  https://www.unhcr.org/en-us/figures-at-a-glance-in-malaysia.html</t>
  </si>
  <si>
    <t xml:space="preserve">Asylum seekers, refugees and host population. </t>
  </si>
  <si>
    <t>MYS001Crisis affected groups</t>
  </si>
  <si>
    <t>Refugees/Asylum seekers</t>
  </si>
  <si>
    <t>SOM002Crisis affected groups</t>
  </si>
  <si>
    <t>International Displacement</t>
  </si>
  <si>
    <t>ETH003</t>
  </si>
  <si>
    <t>Ethiopia</t>
  </si>
  <si>
    <t>UNHCR 03/2021</t>
  </si>
  <si>
    <t>https://data2.unhcr.org/en/documents/details/86087</t>
  </si>
  <si>
    <t>Refugees, IDPS, Host</t>
  </si>
  <si>
    <t>ETH003Crisis affected groups</t>
  </si>
  <si>
    <t xml:space="preserve">No data </t>
  </si>
  <si>
    <t>ETH003People facing limited access constraints</t>
  </si>
  <si>
    <t>ETH003People facing restricted access constraints</t>
  </si>
  <si>
    <t>Northern Ethiopia Conflict</t>
  </si>
  <si>
    <t>ETH004</t>
  </si>
  <si>
    <t>No data</t>
  </si>
  <si>
    <t>ETH004People facing limited access constraints</t>
  </si>
  <si>
    <t>Affected population</t>
  </si>
  <si>
    <t>NAM002Crisis affected groups</t>
  </si>
  <si>
    <t>UNHCR 31/03/2021</t>
  </si>
  <si>
    <t>https://data2.unhcr.org/en/country/zmb</t>
  </si>
  <si>
    <t xml:space="preserve">Refugees, host and non-host groups are affected by the crisis. Most refugees are from Angola and DRC, and smaller numbers of refugees are from Rwanda, Burundi, Somalia and other nationalities. </t>
  </si>
  <si>
    <t>ZMB002Crisis affected groups</t>
  </si>
  <si>
    <t>Refugees and host-community</t>
  </si>
  <si>
    <t>SDN005Crisis affected groups</t>
  </si>
  <si>
    <t xml:space="preserve">Multiple crisis in Kenya </t>
  </si>
  <si>
    <t>KEN001</t>
  </si>
  <si>
    <t>Infogap</t>
  </si>
  <si>
    <t>KEN001Buildings damaged</t>
  </si>
  <si>
    <t>KEN001Buildings destroyed</t>
  </si>
  <si>
    <t>Buildings in affected area</t>
  </si>
  <si>
    <t>KEN001Buildings in affected area</t>
  </si>
  <si>
    <t>KEN001Economic Losses</t>
  </si>
  <si>
    <t>KEN001People facing limited access constraints</t>
  </si>
  <si>
    <t>KEN001People facing restricted access constraints</t>
  </si>
  <si>
    <t>KEN002Buildings damaged</t>
  </si>
  <si>
    <t>KEN002Buildings destroyed</t>
  </si>
  <si>
    <t>KEN002Buildings in affected area</t>
  </si>
  <si>
    <t>KEN002Economic Losses</t>
  </si>
  <si>
    <t>Drought in Kenya</t>
  </si>
  <si>
    <t>KEN003</t>
  </si>
  <si>
    <t>KEN003Buildings damaged</t>
  </si>
  <si>
    <t>KEN003Buildings destroyed</t>
  </si>
  <si>
    <t>KEN003Buildings in affected area</t>
  </si>
  <si>
    <t>KEN003Economic Losses</t>
  </si>
  <si>
    <t>KEN002People facing limited access constraints</t>
  </si>
  <si>
    <t>KEN003People facing limited access constraints</t>
  </si>
  <si>
    <t>KEN003People facing restricted access constraints</t>
  </si>
  <si>
    <t xml:space="preserve">UNFPA 15/04/2021; OCHA 02/2021; OCHA 14/05/2021; </t>
  </si>
  <si>
    <t>https://reliefweb.int/sites/reliefweb.int/files/resources/ethiopia_2021_humanitarian_needs_overview_hno.pdf ; https://reliefweb.int/sites/reliefweb.int/files/resources/Situation%20Report%20-%20Ethiopia%20-%20Tigray%20Region%20Humanitarian%20Update%20-%2014%20May%202021.pdf ; https://reliefweb.int/sites/reliefweb.int/files/resources/extsitrep_15-30apr2021_tigray_response.pdf</t>
  </si>
  <si>
    <t>IDPs, Refugees, Returnees, Host</t>
  </si>
  <si>
    <t>ETH004Crisis affected groups</t>
  </si>
  <si>
    <t>Drought in South-West Angola</t>
  </si>
  <si>
    <t>AGO002</t>
  </si>
  <si>
    <t>Angola</t>
  </si>
  <si>
    <t>ACLED accessed 13/12/2021</t>
  </si>
  <si>
    <t>https://acleddata.com/dashboard/#/dashboard</t>
  </si>
  <si>
    <t>From 13/05/2021 to 03/12/2021</t>
  </si>
  <si>
    <t>AGO002Fatalities reported</t>
  </si>
  <si>
    <t>ACLED accessed 20/12/2021</t>
  </si>
  <si>
    <t>Fatalities related to riots</t>
  </si>
  <si>
    <t>AGO002Fatalities in all crises</t>
  </si>
  <si>
    <t>World Bank 2020 (accessed on 28/12/2021)</t>
  </si>
  <si>
    <t>https://data.worldbank.org/indicator/AG.LND.TOTL.K2?locations=PK</t>
  </si>
  <si>
    <t xml:space="preserve">This is the geographic size of Pakistan - the whole country is affected by different types of conflict, drought, and natural hazards. Landmass data is from the last World Bank figure of 2019, which is recent and is unlikely to have changed dramatically.  </t>
  </si>
  <si>
    <t>PAK001Landmass affected</t>
  </si>
  <si>
    <t>No data for the amount of people affected due to the increased insecurity in Azad Jammu and Kashmir.</t>
  </si>
  <si>
    <t>PAK004People affected</t>
  </si>
  <si>
    <t>https://reliefweb.int/report/pakistan/pakistan-kashmir-government-pakistan-wfpecho-daily-flash-13-march-2019</t>
  </si>
  <si>
    <t>15,000 people were displaced in the border area with India following conflict incidents along the Line of Control  in March 2019. There are media reports suggesting that displacement is common, though this cannot be verified. In general, there is very limited data available on the impact of the conflict in Kashmir, therefore, this is likely to be a underestimation of the total amount of people displaced. SInce the 15,000 is outdated, it has been removed from the SI calculation.</t>
  </si>
  <si>
    <t>PAK004People displaced</t>
  </si>
  <si>
    <t xml:space="preserve">There is currently no information regarding humanitarian needs caused by the conflict in Azad Jammu and Kashmir. Anecdotal evidence suggests that there is conflict induced displacement and protection concerns due to shelling along the LoC, but this is not quantifiable or verifiable. </t>
  </si>
  <si>
    <t>PAK004People in Need</t>
  </si>
  <si>
    <t>PAK004Stressed humanitarian conditions - Level 2</t>
  </si>
  <si>
    <t>PAK004Moderate humanitarian conditions - Level 3</t>
  </si>
  <si>
    <t>PAK004Severe humanitarian conditions - Level 4</t>
  </si>
  <si>
    <t>PAK004Extreme humanitarian conditions - Level 5</t>
  </si>
  <si>
    <t>EOC Yemen 2021</t>
  </si>
  <si>
    <t>https://app.powerbi.com/view?r=eyJrIjoiNTY3YmU0NTItMmFjYy00OTUxLWI2NzEtOTU5N2Q0MDBjMjE5IiwidCI6ImI3ZTNlYmJjLTE2ZTctNGVmMi05NmE5LTVkODc4ZDg3MDM5ZCIsImMiOjl9</t>
  </si>
  <si>
    <t>The data set is until May/2021
I calculated 6 months span From ( Dec 2020- May 2021)
Still no current data</t>
  </si>
  <si>
    <t>YEM002Illness cases reported</t>
  </si>
  <si>
    <t>YEM001Illness cases reported</t>
  </si>
  <si>
    <t>CIMP data set/circulated through email</t>
  </si>
  <si>
    <t xml:space="preserve">CIMP Data , Circulated through email </t>
  </si>
  <si>
    <t>Calculated for 6 months span</t>
  </si>
  <si>
    <t>YEM001Injuries reported</t>
  </si>
  <si>
    <t>Drought in Ethiopia</t>
  </si>
  <si>
    <t>ETH005</t>
  </si>
  <si>
    <t>ETH005Buildings damaged</t>
  </si>
  <si>
    <t>ETH005Buildings destroyed</t>
  </si>
  <si>
    <t>ETH005Buildings in affected area</t>
  </si>
  <si>
    <t>Host community, refugees, IDPs</t>
  </si>
  <si>
    <t>ETH005Crisis affected groups</t>
  </si>
  <si>
    <t>ETH005People facing limited access constraints</t>
  </si>
  <si>
    <t>ETH005People facing restricted access constraints</t>
  </si>
  <si>
    <t>Eastern Africa Regional Drought Crisis</t>
  </si>
  <si>
    <t>REG014</t>
  </si>
  <si>
    <t>Ethiopia,Somalia,Kenya</t>
  </si>
  <si>
    <t>REG014Buildings damaged</t>
  </si>
  <si>
    <t>REG014Buildings destroyed</t>
  </si>
  <si>
    <t>REG014Buildings in affected area</t>
  </si>
  <si>
    <t>All groups are affected</t>
  </si>
  <si>
    <t>REG014Crisis affected groups</t>
  </si>
  <si>
    <t>REG014People facing limited access constraints</t>
  </si>
  <si>
    <t>REG014People facing restricted access constraints</t>
  </si>
  <si>
    <t xml:space="preserve">No data available
</t>
  </si>
  <si>
    <t>REG002Extreme humanitarian conditions - Level 5</t>
  </si>
  <si>
    <t>Multiple Crises in Tanzania</t>
  </si>
  <si>
    <t>TZA001</t>
  </si>
  <si>
    <t>TZA001Illness cases reported</t>
  </si>
  <si>
    <t>TZA001Injuries reported</t>
  </si>
  <si>
    <t>TZA001Buildings damaged</t>
  </si>
  <si>
    <t>TZA001Buildings destroyed</t>
  </si>
  <si>
    <t>TZA001Buildings in affected area</t>
  </si>
  <si>
    <t>TZA001Economic Losses</t>
  </si>
  <si>
    <t>TZA001People facing limited access constraints</t>
  </si>
  <si>
    <t>TZA001People facing restricted access constraints</t>
  </si>
  <si>
    <t>Food Security Crisis in North-East Tanzania</t>
  </si>
  <si>
    <t>TZA003</t>
  </si>
  <si>
    <t>TZA003People displaced</t>
  </si>
  <si>
    <t>TZA003Illness cases reported</t>
  </si>
  <si>
    <t>TZA003Injuries reported</t>
  </si>
  <si>
    <t>TZA003Buildings damaged</t>
  </si>
  <si>
    <t>TZA003Buildings destroyed</t>
  </si>
  <si>
    <t>TZA003Buildings in affected area</t>
  </si>
  <si>
    <t>TZA003Economic Losses</t>
  </si>
  <si>
    <t>Host community and refugees</t>
  </si>
  <si>
    <t>TZA003Crisis affected groups</t>
  </si>
  <si>
    <t>TZA003People facing limited access constraints</t>
  </si>
  <si>
    <t>TZA003People facing restricted access constraints</t>
  </si>
  <si>
    <t>OCHA 14/05/2021 ; OCHA 17/03/2022</t>
  </si>
  <si>
    <t>https://reliefweb.int/sites/reliefweb.int/files/resources/Situation%20Report%20-%20Ethiopia%20-%20Tigray%20Region%20Humanitarian%20Update%20-%2014%20May%202021.pdf ; https://reliefweb.int/sites/reliefweb.int/files/resources/Situation%20Report%20-%20Northern%20Ethiopia%20-%20Humanitarian%20Update%20-%2017%20Mar%202022.pdf</t>
  </si>
  <si>
    <t xml:space="preserve">It is estimated that 7,000-10,000 Eritrean refugees are still in hard to reach areas across the region. The needs are likely to be very high// Access beyond Afdera Woreda, Zone 2 (Afar region) is currently impossible due to the clashes, hindering humanitarian operators from accessing an estimated 200,000 displaced people located in the inaccessible area. </t>
  </si>
  <si>
    <t>ETH004People facing restricted access constraints</t>
  </si>
  <si>
    <t>Host-community, IDPs, refugees , returnees</t>
  </si>
  <si>
    <t>ZWE001Crisis affected groups</t>
  </si>
  <si>
    <t>World Bank 2020, UNHCR 28/02/2022, UNHCR 2018</t>
  </si>
  <si>
    <t xml:space="preserve">https://data.worldbank.org/indicator/SP.POP.TOTL?locations=DZ&amp;page=2 ; https://reporting.unhcr.org/document/1845 ; http://www.usc.es/export9/sites/webinstitucional/gl/institutos/ceso/descargas/UNHCR_Tindouf-Total-In-Camp-Population_March-2018.pdf
</t>
  </si>
  <si>
    <t>Refugees,  migrants and host population</t>
  </si>
  <si>
    <t>DZA004Crisis affected groups</t>
  </si>
  <si>
    <t>Host, non host, IDPs, Refugees, Asylum seekers</t>
  </si>
  <si>
    <t>ERI001Crisis affected groups</t>
  </si>
  <si>
    <t>No reliable information giving a cumulative figure for this incident</t>
  </si>
  <si>
    <t>ERI001Illness cases reported</t>
  </si>
  <si>
    <t>ERI001Buildings in affected area</t>
  </si>
  <si>
    <t>ERI001Economic Losses</t>
  </si>
  <si>
    <t>No cumulative figure for this event</t>
  </si>
  <si>
    <t>KEN003Injuries reported</t>
  </si>
  <si>
    <t>No Information regarding this incident</t>
  </si>
  <si>
    <t>KEN002Injuries reported</t>
  </si>
  <si>
    <t>KEN002Fatalities reported</t>
  </si>
  <si>
    <t>KEN002Fatalities in all crises</t>
  </si>
  <si>
    <t>Complex crisis in Ethiopia</t>
  </si>
  <si>
    <t>ETH001</t>
  </si>
  <si>
    <t>ETH001Crisis affected groups</t>
  </si>
  <si>
    <t>ETH001People facing limited access constraints</t>
  </si>
  <si>
    <t>OCHA 14/05/2021</t>
  </si>
  <si>
    <t>https://reliefweb.int/sites/reliefweb.int/files/resources/Situation%20Report%20-%20Ethiopia%20-%20Tigray%20Region%20Humanitarian%20Update%20-%2014%20May%202021.pdf</t>
  </si>
  <si>
    <t>It is estimated that 7,000-10,000 Eritrean refugees are still in hard to reach areas across the region. The needs are likely to be very high.</t>
  </si>
  <si>
    <t>ETH001People facing restricted access constraints</t>
  </si>
  <si>
    <t>Venezuela displacement in Brazil</t>
  </si>
  <si>
    <t>BRA002</t>
  </si>
  <si>
    <t>Brazil</t>
  </si>
  <si>
    <t>BRA002People facing restricted access constraints</t>
  </si>
  <si>
    <t>Integrated Food Security Phase Classification - March 2022</t>
  </si>
  <si>
    <t>https://www.ipcinfo.org/ipcinfo-website/resources/resources-details/en/c/1155118/</t>
  </si>
  <si>
    <t>People exposed living in Cunene, Namibe and Huila</t>
  </si>
  <si>
    <t>AGO002People exposed</t>
  </si>
  <si>
    <t xml:space="preserve">This is the sum of people facing levels 2-5 humanitarian needs according to ACAPS methodology.
</t>
  </si>
  <si>
    <t>AGO002People affected</t>
  </si>
  <si>
    <t>Minimal humanitarian conditions - Level 1</t>
  </si>
  <si>
    <t>Minimal humanitarian conditions of people living in 10 municipalities of Southern Angola.</t>
  </si>
  <si>
    <t>AGO002Minimal humanitarian conditions - Level 1</t>
  </si>
  <si>
    <t>Stressed humanitarian conditions of people living in 10 municipalities of Southern Angola.</t>
  </si>
  <si>
    <t>AGO002Stressed humanitarian conditions - Level 2</t>
  </si>
  <si>
    <t>Moderate humanitarian conditions of people living in 10 municipalities of Southern Angola.</t>
  </si>
  <si>
    <t>AGO002Moderate humanitarian conditions - Level 3</t>
  </si>
  <si>
    <t xml:space="preserve">Severe humanitarian conditions of people living in 10 municipalities of Southern Angola.
</t>
  </si>
  <si>
    <t>AGO002Severe humanitarian conditions - Level 4</t>
  </si>
  <si>
    <t>Extreme humanitarian conditions of people living in the 10 municipalities of Southern Angola.</t>
  </si>
  <si>
    <t>AGO002Extreme humanitarian conditions - Level 5</t>
  </si>
  <si>
    <t xml:space="preserve">No information on fatalities of Cameroonian refugees.
</t>
  </si>
  <si>
    <t>NGA008Fatalities reported</t>
  </si>
  <si>
    <t>IFRC 05/07/2022</t>
  </si>
  <si>
    <t>https://reliefweb.int/report/mauritania/mauritaniatagant-hunger-crisis-emergency-plan-action-epoa-dref-operation-ndeg-mdrma013</t>
  </si>
  <si>
    <t xml:space="preserve">There are 136,254 malnourished children, including 103,514 (6%) in moderate acute malnutrition (MAM) and 32,740 (1.9%) in Severe Acute Malnutrition (SAM ) </t>
  </si>
  <si>
    <t>MRT003Illness cases reported</t>
  </si>
  <si>
    <t xml:space="preserve">Floods in Pakistan </t>
  </si>
  <si>
    <t>PAK005</t>
  </si>
  <si>
    <t>PAK005Illness cases reported</t>
  </si>
  <si>
    <t>PAK005Buildings in affected area</t>
  </si>
  <si>
    <t>PAK005Economic Losses</t>
  </si>
  <si>
    <t>OCHA 26/07/2022</t>
  </si>
  <si>
    <t>https://reliefweb.int/report/pakistan/asia-and-pacific-weekly-regional-humanitarian-snapshot-19-25-july-2022</t>
  </si>
  <si>
    <t xml:space="preserve">The local population affected by this crisis </t>
  </si>
  <si>
    <t>PAK005Crisis affected groups</t>
  </si>
  <si>
    <t xml:space="preserve">Medium </t>
  </si>
  <si>
    <t>Host community, refugees, asylum seekers, migrants</t>
  </si>
  <si>
    <t>DZA002Crisis affected groups</t>
  </si>
  <si>
    <t>Host community, refugees</t>
  </si>
  <si>
    <t>DZA003Crisis affected groups</t>
  </si>
  <si>
    <t>Displacement from Russia-Ukraine conflict in Hungary</t>
  </si>
  <si>
    <t>HUN002</t>
  </si>
  <si>
    <t>Hungary</t>
  </si>
  <si>
    <t>Host community and displaced people.</t>
  </si>
  <si>
    <t>HUN002Crisis affected groups</t>
  </si>
  <si>
    <t>UNHCR accessed 11/07/2022, City Population accessed 07/2022</t>
  </si>
  <si>
    <t xml:space="preserve">https://data2.unhcr.org/en/situations/mediterranean/location/5205 ; https://www.citypopulation.de/en/italy/cities/calabria/ ; https://www.citypopulation.de/en/italy/cities/sicilia/
</t>
  </si>
  <si>
    <t>The figure represents the landmass of areas that recieves most migrants: Sicily (25,833 km²) and Calabria (15,222 km²)</t>
  </si>
  <si>
    <t>ITA002Landmass affected</t>
  </si>
  <si>
    <t>UNHCR accessed 29/06/2022, Britannica accessed 29/06/2022</t>
  </si>
  <si>
    <t xml:space="preserve">https://data2.unhcr.org/en/situations/mediterranean/location/5205 ; https://www.britannica.com/place/Calabria-region-Italy ; https://www.britannica.com/place/Sicily 
</t>
  </si>
  <si>
    <t xml:space="preserve">Host community, asylum seekers, and refugees </t>
  </si>
  <si>
    <t>ITA002Crisis affected groups</t>
  </si>
  <si>
    <t>Host community, migrants, refugees, asylum seekers</t>
  </si>
  <si>
    <t>LBY002Crisis affected groups</t>
  </si>
  <si>
    <t>World Bank 2021</t>
  </si>
  <si>
    <t>https://data.worldbank.org/indicator/AG.LND.TOTL.K2?locations=MA</t>
  </si>
  <si>
    <t>The landmass affected covers the whole country as refugees and asylum seekers are in 52 locations across the country.</t>
  </si>
  <si>
    <t>MAR002Landmass affected</t>
  </si>
  <si>
    <t>Host communiy, refugees, asylum seekers, migrants</t>
  </si>
  <si>
    <t>MAR002Crisis affected groups</t>
  </si>
  <si>
    <t>City Population 07/2022 ; UNHCR accessed 11/07/2022</t>
  </si>
  <si>
    <t>https://www.citypopulation.de/en/spain/admin/ ; https://data.unhcr.org/en/country/esp</t>
  </si>
  <si>
    <t>The forgure represents the landmass of the most affected areas are considered Canary Islands (7,447 km² ), Mainland Andalucia (87,598 km²), Melilla (13.41 km²), Balearic Islands (4,992 km²), and Ceuta (19.48 km²)</t>
  </si>
  <si>
    <t>ESP002Landmass affected</t>
  </si>
  <si>
    <t>Host communiy, migrants, asylum seekers</t>
  </si>
  <si>
    <t>ESP002Crisis affected groups</t>
  </si>
  <si>
    <t>World Bank 2020</t>
  </si>
  <si>
    <t xml:space="preserve">https://data.worldbank.org/indicator/AG.SRF.TOTL.K2?locations=TN&amp;page=2 </t>
  </si>
  <si>
    <t>The figure reporesents the total landmass of Tunisia</t>
  </si>
  <si>
    <t>TUN002Landmass affected</t>
  </si>
  <si>
    <t>UNHCR 30/06/2022</t>
  </si>
  <si>
    <t>https://reliefweb.int/report/tunisia/unhcr-tunisia-operational-update-30-june-2022</t>
  </si>
  <si>
    <t>TUN002Crisis affected groups</t>
  </si>
  <si>
    <t>DZA003People displaced</t>
  </si>
  <si>
    <t>Azad jammu and kashmir official portal</t>
  </si>
  <si>
    <t>https://www.ajk.gov.pk/ajk-at-a-glance</t>
  </si>
  <si>
    <t>PAK004Landmass affected</t>
  </si>
  <si>
    <t>Azad jammu and kashmir official portal ; GoI 2011</t>
  </si>
  <si>
    <t>https://www.ajk.gov.pk/ajk-at-a-glance ; https://www.census2011.co.in/states.php</t>
  </si>
  <si>
    <t>Sum of the affected areas in the individual crises IND002 and PAK004.</t>
  </si>
  <si>
    <t>REG003Landmass affected</t>
  </si>
  <si>
    <t>MRT002Illness cases reported</t>
  </si>
  <si>
    <t>TZA002Buildings destroyed</t>
  </si>
  <si>
    <t>Central Mediterranean Route</t>
  </si>
  <si>
    <t>REG007</t>
  </si>
  <si>
    <t>Algeria,Tunisia,Libya,Italy</t>
  </si>
  <si>
    <t xml:space="preserve">       x</t>
  </si>
  <si>
    <t>REG007Illness cases reported</t>
  </si>
  <si>
    <t>REG007Injuries reported</t>
  </si>
  <si>
    <t>REG007Buildings damaged</t>
  </si>
  <si>
    <t>REG007Buildings destroyed</t>
  </si>
  <si>
    <t>REG007Buildings in affected area</t>
  </si>
  <si>
    <t>REG007Economic Losses</t>
  </si>
  <si>
    <t xml:space="preserve">UNHCR 26/05/2022 ; Migrants Refugees accessed 21/08/2022 UNHCR 31/07/2022 ; UNHCR 31/07/2022 UNHCR accessed 26/08/2022 ; IOM 20/06/2022 UNHCR accessed 25/08/2022    </t>
  </si>
  <si>
    <t>https://reliefweb.int/report/algeria/unhcr-middle-east-and-north-africa-algeria-may-2022 ; https://migrants-refugees.va/country-profile/algeria/#:~:text=In%20mid%2D2020%20there%20were,and%20100.6%20thousand%20in%202019. https://data.unhcr.org/en/documents/details/94984 ; https://data.unhcr.org/en/documents/details/94983 https://data.unhcr.org/en/country/lby ; https://dtm.iom.int/reports/migrant-report-key-findings-round-41-feb-april-2022 https://data2.unhcr.org/en/situations/mediterranean/location/5205</t>
  </si>
  <si>
    <t>REG007Crisis affected groups</t>
  </si>
  <si>
    <t>REG007People facing limited access constraints</t>
  </si>
  <si>
    <t>REG007People facing restricted access constraints</t>
  </si>
  <si>
    <t>Western Mediterranean Route</t>
  </si>
  <si>
    <t>REG008</t>
  </si>
  <si>
    <t>Algeria,Morocco,Spain</t>
  </si>
  <si>
    <t>REG008Illness cases reported</t>
  </si>
  <si>
    <t>REG008Injuries reported</t>
  </si>
  <si>
    <t>REG008Buildings damaged</t>
  </si>
  <si>
    <t>REG008Buildings destroyed</t>
  </si>
  <si>
    <t>REG008Buildings in affected area</t>
  </si>
  <si>
    <t>REG008Economic Losses</t>
  </si>
  <si>
    <t>UNHCR 26/05/2022 ; Migrants Refugees accessed 21/08/2022 UNHCR 27/5/2022; Al Jazeera 25/06/2022 UNHCR accessed 25/08/2022 ; UNHCR 16/08/2022</t>
  </si>
  <si>
    <t>https://reliefweb.int/report/algeria/unhcr-middle-east-and-north-africa-algeria-may-2022 ; https://migrants-refugees.va/country-profile/algeria/#:~:text=In%20mid%2D2020%20there%20were,and%20100.6%20thousand%20in%202019. https://reliefweb.int/report/morocco/morocco-factsheet-april-2022 ; https://www.aljazeera.net/news/politics/2022/6/25/%D9%85%D9%82%D8%AA%D9%84-18-%D9%85%D9%87%D8%A7%D8%AC%D8%B1%D8%A7-%D8%A3%D8%AB%D9%86%D8%A7%D8%A1-%D9%85%D8%AD%D8%A7%D9%88%D9%84%D8%AA%D9%87%D9%85-%D8%A7%D9%84%D8%B9%D8%A8%D9%88%D8%B1-%D8%A5%D9%84%D9%89 https://data.unhcr.org/en/country/esp ; https://reliefweb.int/report/spain/spain-asylum-applications-1-jan-30-jul-2022</t>
  </si>
  <si>
    <t>REG008Crisis affected groups</t>
  </si>
  <si>
    <t>REG008People facing limited access constraints</t>
  </si>
  <si>
    <t>REG008People facing restricted access constraints</t>
  </si>
  <si>
    <t>Total population</t>
  </si>
  <si>
    <t>HNO 2022; OCHA 2022; World Bank, 2020; World Bank, 2020; "World Bank, 2021; World Bank, 2020; World Bank, 2021; World Bank 2021 ; R4V 2022; World Bank 2021 ; R4V 2022</t>
  </si>
  <si>
    <t>https://www.humanitarianresponse.info/es/operations/colombia/document/panorama-de-necesidades-humanitarias-2022  https://hum-insight.info/ https://data.worldbank.org/indicator/sp.pop.totl?page=2 https://data.worldbank.org/indicator/SM.POP.REFG?locations=BR  https://data.worldbank.org/indicator/SM.POP.REFG.OR?locations=BR https://data.worldbank.org/indicator/SP.POP.TOTL?locations=EC https://data.worldbank.org/country/peru?view=chart https://data.worldbank.org/indicator/SP.POP.TOTL?locations=CL https://data.worldbank.org/country/TT https://data.worldbank.org/indicator/SP.POP.TOTL?locations=DO ; https://www.r4v.info/es/document/r4v-america-latina-y-el-caribe-refugiados-y-migrantes 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https://datosmacro.expansion.com/demografia/migracion/emigracion/republica-dominicana#:~:text=Seg%C3%BAn%20los%20%C3%BAltimos%20datos%20publicados,195%20del%20ranking%20de%20emigrantes. https://data.worldbank.org/indicator/SP.POP.TOTL?locations=PA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https://datosmacro.expansion.com/demografia/migracion/inmigracion/panama#:~:text=Seg%C3%BAn%20los%20%C3%BAltimos%20datos%20publicados,%2C%20que%20son%20el%2048.99%25.</t>
  </si>
  <si>
    <t>Total sum of population of countries with REG002: 27412335 (Ven); 208495000 (Bra); 50300000 (COL); 14846361 (EC); 33000000 (Per); 1454973 (TTO); 19100000 (CHL); 4300000 (PAN); 10800000 (DOM)</t>
  </si>
  <si>
    <t>REG002Total population</t>
  </si>
  <si>
    <t>Orarbo 2021; EcuRed 2021; EnColombia 2021; Toda Colombia 2021; OECD 2021; Colombia Immap 2021; World Bank; Brazilian Government, 2022</t>
  </si>
  <si>
    <t>http://orarbo.gov.co/apc-aa-files/a65cd60a57804f3f1d35afb36cfcf958/bogota_ficha_11001.pdf  https://www.ecured.cu/Departamento_de_Guajira_(Colombia)  https://encolombia.com/educacion-cultura/geografia-colombiana/departamentos/valle-del-cauca/ https://www.todacolombia.com/departamentos-de-colombia/atlantico/index.html  https://www.oecd.org/education/imhe/49183012.pdf  https://colombia.immap.org/deteccion-y-caracterizacion-de-asentamientos-nuevos/caracterizacion-de-asentamientos/nuevos-asentamientos-norte-de-santander/  https://data.worldbank.org/indicator/AG.LND.TOTL.K2?locations=VE; https://www.gov.br/casacivil/pt-br/acolhida/noticias/em-quatro-anos-mais-de-70-mil-refugiados-e-migrantes-venezuelanos-foram-interiorizados-no-brasil-1  https://www.embajadadebrasil.org/  https://data.worldbank.org/indicator/SP.POP.TOTL?locations=EC https://data.worldbank.org/indicator/AG.LND.TOTL.K2?locations=PE https://data.worldbank.org/indicator/SP.POP.TOTL?locations=CL https://data.worldbank.org/indicator/AG.LND.TOTL.K2?locations=TT https://data.worldbank.org/indicator/AG.LND.TOTL.K2?locations=DO https://data.worldbank.org/indicator/AG.LND.TOTL.K2?locations=PA</t>
  </si>
  <si>
    <t>Sum ofLandmass affected in countries with REG002</t>
  </si>
  <si>
    <t>REG002Landmass affected</t>
  </si>
  <si>
    <t>HNO2022; IBGE, 2021; World Bank, 2020; World Bank, 2021; World Bank, 2020; World Bank, 2021; World Bank 2021 ; R4V 2022; R4V 2022</t>
  </si>
  <si>
    <t>https://www.ibge.gov.br/  https://data.worldbank.org/indicator/SP.POP.TOTL?locations=EC  https://data.worldbank.org/country/peru?view=chart https://data.worldbank.org/indicator/SP.POP.TOTL?locations=CL https://data.worldbank.org/country/TT https://data.worldbank.org/indicator/SP.POP.TOTL?locations=DO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 dominicana#:~:text=Seg%C3%BAn%20los%20%C3%BAltimos%20datos%20publicados,195%20de %20ranking%20de%20emigrantes. https://www.r4v.info/es/document/r4v-america-latina-y-el-caribe-refugiados-y-migrantes-venezolanos-en-la-region-julio-2022</t>
  </si>
  <si>
    <t>Sum of people exposed in all countries with open Reg002 crisis</t>
  </si>
  <si>
    <t>REG002People exposed</t>
  </si>
  <si>
    <t>R4V, 07/12/2021; UCAB, 2021; IDMC, 2021; R4V, 2022; UNHCR 2022; R4V, 2022; Inec 2022; R4V, 2022; Inei 2017; INE, 2017; R4V,2021; IOM 2020; World Bank 2021 ; R4V 2022; R4V 2022; R4V 02/2022; APNEWS 01/02/2022</t>
  </si>
  <si>
    <t>https://www.r4v.info/en/document/rmrp-2022 https://www.internal-displacement.org/countries/venezuela  https://assets.website-files.com/5d14c6a5c4ad42a4e794d0f7/6153ad6fb92e4428cada4fb7_Presentacion%20ENCOVI%202021%20V1.pdf https://www.r4v.info/pt/document/rmrp-2022-plano-regional-e-capitulo-brasil  https://disasterphilanthropy.org/disasters/2022-northeastern-brazil-floods/  https://reporting.unhcr.org/brazil    https://data.humdata.org/dataset/idmc-idp-data-for-brazil           https://floodlist.com/america/brazil-floods-amazonas-may-2022    https://www.ibge.gov.br/  https://www.gov.br/cemaden/pt-br/assuntos/riscos-geo-hidrologicos/12-06-2022-previsao-de-risco-geo-hidrologicos https://www.reuters.com/world/americas/heavy-rains-brazils-northeast-kill-least-35-2022-05-28/ https://rmrp.r4v.info/rmrp-2022-pagina-principal-ecuador/  https://www.ecuadorencifras.gob.ec/estadisticas/ https://rmrp.r4v.info/rmrp-2022-pagina-principal-ecuador/  https://www.ecuadorencifras.gob.ec/estadisticas/ http://resultados.censo2017.cl/  https://www.r4v.info/es/document/chile-two-pager https://dtm.iom.int/reports/trinidad-and-tobago-%E2%80%94-monitoring-venezuelan-citizens-presence-round-3-december-2020 https://data.worldbank.org/indicator/SP.POP.TOTL?locations=DO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https://datosmacro.expansion.com/demografia/migracion/emigracion/republica-dominicana#:~:text=Seg%C3%BAn%20los%20%C3%BAltimos%20datos%20publicados,195%20del%20ranking%20de%20emigrantes  https://www.r4v.info/es/document/r4v-america-latina-y-el-caribe-refugiados-y-migrantes-venezolanos-en-la-region-febrero-1 https://data.humdata.org/dataset/rmrp-2022 https://apnews.com/article/noticias-9412f9ff99ff5e89b36dcdec57802516</t>
  </si>
  <si>
    <t xml:space="preserve">Sum of affected people from countries with open Reg002 crisis: </t>
  </si>
  <si>
    <t>REG002People affected</t>
  </si>
  <si>
    <t>Ministerio de Relaciones Exteriores, 2022; R4V 2022 UNHCR, 2022; Humdata, 2021; R4V,2022; R4V,2022; R4V,  December 9th, 2021 ; R4V,2022; R4V 2022; R4V 2022</t>
  </si>
  <si>
    <t>https://migracioncolombia.gov.co/infografias/distribucion-de-venezolanos-en-colombia-corte28-de-febrero-de-2022  r4v.info/en/refugeeandmigrants  https://reporting.unhcr.org/brazil   https://data.humdata.org/dataset/idmc-idp-data-for-brazil  https://www.r4v.info/en/document/rmrp-2022 https://www.r4v.info/en/document/rmrp-2022 https://www.r4v.info/es/document/chile-two-pager https://www.r4v.info/es/document/2022-rmrp-trinidad-y-tobago-hoja-informativa  https://www.r4v.info/es/document/r4v-america-latina-y-el-caribe-refugiados-y-migrantes-venezolanos-en-la-region-julio-2022 https://www.r4v.info/es/document/r4v-america-latina-y-el-caribe-refugiados-y-migrantes-venezolanos-en-la-region-julio-2022</t>
  </si>
  <si>
    <t xml:space="preserve">Sum of people displaced from countries with open Reg002 crisis
</t>
  </si>
  <si>
    <t>REG002People displaced</t>
  </si>
  <si>
    <t>It is difficult to establish and access this data</t>
  </si>
  <si>
    <t>REG002Illness cases reported</t>
  </si>
  <si>
    <t>REG002Injuries reported</t>
  </si>
  <si>
    <t>Medicina Legal 2022; ACLED 2022; Missing Migrants; ACLED, 2022; Missing Migrants 2022; BBC 2021 ; El Pitazo 2022</t>
  </si>
  <si>
    <t>https://noticias.canal1.com.co/noticias/este-ano-han-sido-asesinados-367-ciudadanos-venezolanos-en-colombia/  https://acleddata.com/dashboard/#/dashboard  https://missingmigrants.iom.int/es/descargar-datos-del-proyecto-migrantes-desaparecidos https://missingmigrants.iom.int/es/descargar-datos-del-proyecto-migrantes-desaparecidos https://acleddata.com/dashboard/#/dashboard https://missingmigrants.iom.int/es/descargar-datos-del-proyecto-migrantes-desaparecidos https://www.bbc.com/mundo/noticias-america-latina-58800345 ; https://elpitazo.net/migracion/al-menos-10-venezolanos-han-muerto-en-la-selva-del-darien-en-lo-que-va-de-2022/</t>
  </si>
  <si>
    <t>Sum of number of fatalities reported from countries with open REG002 crisis. No information available for Brazil002 and DOM002</t>
  </si>
  <si>
    <t>REG002Fatalities reported</t>
  </si>
  <si>
    <t>HNO 2022 Indepaz 2022, Medicina legal 2022; ACLED 2022; ACLED, 2022; Missing Migrants; Missing Migrants; ACLED, 2022; Missing Migrants; BBC 2021 ; El Pitazo 2022</t>
  </si>
  <si>
    <t>https://www.humanitarianresponse.info/es/operations/colombia/document/panorama-de-necesidades-humanitarias-2022  https://indepaz.org.co/informe-de-masacres-en-colombia-durante-el-2020-2021/ https://acleddata.com/dashboard/#/dashboard https://acleddata.com/dashboard/#/dashboard https://missingmigrants.iom.int/es/descargar-datos-del-proyecto-migrantes-desaparecidos https://missingmigrants.iom.int/es/descargar-datos-del-proyecto-migrantes-desaparecidos https://acleddata.com/dashboard/#/dashboard https://missingmigrants.iom.int/es/descargar-datos-del-proyecto-migrantes-desaparecidos https://www.bbc.com/mundo/noticias-america-latina-58800345 ; https://elpitazo.net/migracion/al-menos-10-venezolanos-han-muerto-en-la-selva-del-darien-en-lo-que-va-de-2022/</t>
  </si>
  <si>
    <t>Sum of all fatalities reported in countries with open Reg002. No data available for DOM002</t>
  </si>
  <si>
    <t>REG002Fatalities in all crises</t>
  </si>
  <si>
    <t>REG002Buildings damaged</t>
  </si>
  <si>
    <t>REG002Buildings destroyed</t>
  </si>
  <si>
    <t>REG002Economic Losses</t>
  </si>
  <si>
    <t>RMRP 2022; UCAB, 2021; R4V, 2022; R4V 2022; R4V 2022; R4V 2022; R4V 2022; R4V 2022; R4V 2022</t>
  </si>
  <si>
    <t>https://www.r4v.info/en/document/rmrp-2022  https://assets.website-files.com/5d14c6a5c4ad42a4e794d0f7/6153ad6fb92e4428cada4fb7_Presentacion%20ENCOVI%202021%20V1.pdf  https://www.r4v.info/pt/document/rmrp-2022-plano-regional-e-capitulo-brasil  https://www.r4v.info/en/document/rmrp-2022  https://www.r4v.info/en/document/rmrp-2022  https://www.r4v.info/es/document/chile-two-pager  https://www.r4v.info/en/document/rmrp-2022  https://data.humdata.org/dataset/rmrp-2022 https://data.humdata.org/dataset/rmrp-2022</t>
  </si>
  <si>
    <t xml:space="preserve">Sum of PIN in countries with REG002
</t>
  </si>
  <si>
    <t>REG002People in Need</t>
  </si>
  <si>
    <t>"UCAB, 2021; IDMC, 2021; OCHA 2022; R4V, 2022; UNHCR 2022; IBGE, 2021; R4V, 2022; Inec 2022, World Bank 2020; R4V, 2022; Inei 2017, World Bank 2021; World Bank, 2020 INE, 2017; R4V,2021; World Bank, 2021 IOM 2020; World Bank 2020 ; R4V 2022; R4V 2022</t>
  </si>
  <si>
    <t>https://hum-insight.info/ https://assets.website-files.com/5d14c6a5c4ad42a4e794d0f7/6153ad6fb92e4428cada4fb7_Presentacion%20ENCOVI%202021%20V1.pdf   https://www.internal-displacement.org/countries/venezuela  https://assets.website-files.com/5d14c6a5c4ad42a4e794d0f7/6153ad6fb92e4428cada4fb7_Presentacion%20ENCOVI%202021%20V1.pdf  https://hum-insight.info/ https://www.ibge.gov.br/ https://www.r4v.info/pt/document/rmrp-2022-plano-regional-e-capitulo-brasil  https://disasterphilanthropy.org/disasters/2022-northeastern-brazil-floods/  https://reporting.unhcr.org/brazil    https://data.humdata.org/dataset/idmc-idp-data-for-brazil           https://floodlist.com/america/brazil-floods-amazonas-may-2022    https://www.ibge.gov.br/  https://www.gov.br/cemaden/pt-br/assuntos/riscos-geo-hidrologicos/12-06-2022-previsao-de-risco-geo-hidrologicos https://www.reuters.com/world/americas/heavy-rains-brazils-northeast-kill-least-35-2022-05-28/  https://reporting.unhcr.org/brazil https://data.humdata.org/dataset/idmc-idp-data-for-brazil https://rmrp.r4v.info/rmrp-2022-pagina-principal-ecuador/ https://www.ecuadorencifras.gob.ec/estadisticas/ https://data.worldbank.org/indicator/SP.POP.TOTL?locations=E https://rmrp.r4v.info/rmrp-2022-pagina-principal-ecuador/ https://www.ecuadorencifras.gob.ec/estadisticas https://data.worldbank.org/country/peru?view=chart| http://resultados.censo2017.cl/  https://www.r4v.info/es/document/chile-two-pager   https://data.worldbank.org/indicator/SP.POP.TOTL?locations=CL https://dtm.iom.int/reports/trinidad-and-tobago-%E2%80%94-monitoring-venezuelan-citizens-presence-round-3-december-2020 https://data.worldbank.org/country/TT https://data.worldbank.org/indicator/SP.POP.TOTL?locations=DO ;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https://datosmacro.expansion.com/demografia/migracion/emigracion/republica-dominicana#:~:text=Seg%C3%BAn%20los%20%C3%BAltimos%20datos%20publicados,195%20del%20ranking%20de%20emigrantes.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ttps://datosmacro.expansion.com/demografia/migracion/inmigracion/panama#:~:text=Seg%C3%BAn%20los%20%C3%BAltimos%20datos%20publicados,%2C%20que%20son%20el%2048.99%25.</t>
  </si>
  <si>
    <t>Sum of level 1 in countries with REG002</t>
  </si>
  <si>
    <t>REG002Minimal humanitarian conditions - Level 1</t>
  </si>
  <si>
    <t>Sum of level 2 in all countries with open crisis REG002</t>
  </si>
  <si>
    <t>REG002Stressed humanitarian conditions - Level 2</t>
  </si>
  <si>
    <t>Sum of PIN in countries with REG002</t>
  </si>
  <si>
    <t>REG002Moderate humanitarian conditions - Level 3</t>
  </si>
  <si>
    <t>Calculations using the ACAPS methodology</t>
  </si>
  <si>
    <t>REG002Severe humanitarian conditions - Level 4</t>
  </si>
  <si>
    <t>R4V 2022</t>
  </si>
  <si>
    <t>r4v.info/en/refugeeandmigrants</t>
  </si>
  <si>
    <t>IDPs, Refugees/asylum-seekers/migrants, Returnees, Host, Non-Host</t>
  </si>
  <si>
    <t>REG002Crisis affected groups</t>
  </si>
  <si>
    <t>No information on cumulative injuries related to migrants in Somalia</t>
  </si>
  <si>
    <t>SOM002Injuries reported</t>
  </si>
  <si>
    <t>DZA002Injuries reported</t>
  </si>
  <si>
    <t>DZA002Buildings damaged</t>
  </si>
  <si>
    <t>DZA002Economic Losses</t>
  </si>
  <si>
    <t>DZA002Buildings destroyed</t>
  </si>
  <si>
    <t>DZA002Illness cases reported</t>
  </si>
  <si>
    <t xml:space="preserve">No reliable cumulative data on this.
</t>
  </si>
  <si>
    <t>NGA001Buildings destroyed</t>
  </si>
  <si>
    <t>NGA003Buildings destroyed</t>
  </si>
  <si>
    <t>NGA004Buildings destroyed</t>
  </si>
  <si>
    <t>NGA007Buildings destroyed</t>
  </si>
  <si>
    <t>NGA008Buildings destroyed</t>
  </si>
  <si>
    <t>DZA003Injuries reported</t>
  </si>
  <si>
    <t>DZA003Buildings destroyed</t>
  </si>
  <si>
    <t>DZA003Buildings damaged</t>
  </si>
  <si>
    <t>DZA003Economic Losses</t>
  </si>
  <si>
    <t>DZA003Illness cases reported</t>
  </si>
  <si>
    <t>NGA007Buildings damaged</t>
  </si>
  <si>
    <t>No reliable cumulative information on illnesses in Cabo Delgado, Nampula and Niassa provinces.</t>
  </si>
  <si>
    <t>MOZ004Illness cases reported</t>
  </si>
  <si>
    <t>https://data.worldbank.org/indicator/AG.SRF.TOTL.K2?locations=ML</t>
  </si>
  <si>
    <t xml:space="preserve">Total square kilometres of the affected area with the complex crisis in Mali
</t>
  </si>
  <si>
    <t>MLI001Landmass affected</t>
  </si>
  <si>
    <t>ACLED - August 2022</t>
  </si>
  <si>
    <t>Fatalities incurred in Senegal from the 01/03/2022 to the 12/08/2022</t>
  </si>
  <si>
    <t>SEN002Fatalities reported</t>
  </si>
  <si>
    <t>Global fatalities incurred in Senegal from the 01/03/2022 to the 12/08/2022</t>
  </si>
  <si>
    <t>SEN002Fatalities in all crises</t>
  </si>
  <si>
    <t>Humaniarian data - January 2021</t>
  </si>
  <si>
    <t>https://data.humdata.org/group/ago</t>
  </si>
  <si>
    <t>Total square kilometers of affected areas absorbing the drought crisis</t>
  </si>
  <si>
    <t>AGO002Landmass affected</t>
  </si>
  <si>
    <t>Information gap</t>
  </si>
  <si>
    <t>ETH005Injuries reported</t>
  </si>
  <si>
    <t>No reliable cumulative figures for drought fatalities</t>
  </si>
  <si>
    <t>KEN003Fatalities reported</t>
  </si>
  <si>
    <t>KEN003Fatalities in all crises</t>
  </si>
  <si>
    <t>INSD 2021</t>
  </si>
  <si>
    <t>http://www.insd.bf/index.php/indicateurs?id=61</t>
  </si>
  <si>
    <t>Total population in country including refugees and asylum seekers</t>
  </si>
  <si>
    <t>BFA002Total population</t>
  </si>
  <si>
    <t>IPC Accessed 17/09/22</t>
  </si>
  <si>
    <t>https://www.ipcinfo.org/fileadmin/user_upload/ipcinfo/docs/Somalia_Acute_Food_Insecurity_Malnutrion_SnapshotJune-Dec2022.pdf</t>
  </si>
  <si>
    <t xml:space="preserve">According to IPC Between July 2022 and June 2023, approximately 1.8 million children under five will likely face acute malnutrition  however . the figures for measles cases abd AWD were missing. </t>
  </si>
  <si>
    <t>SOM001Illness cases reported</t>
  </si>
  <si>
    <t>IPC 07/09/2022</t>
  </si>
  <si>
    <t>https://reliefweb.int/report/burundi/burundi-analyse-de-la-malnutrition-aigue-de-lipc-mars-2022-fevrier-2023-publie-le-7-septembre-2022</t>
  </si>
  <si>
    <t>Estimated number of children facing malnutrition and needing treatment at the national level.</t>
  </si>
  <si>
    <t>BDI001Illness cases reported</t>
  </si>
  <si>
    <t>OCHA 23/09/22</t>
  </si>
  <si>
    <t>Pakistan: 2022 Monsoon Floods - Situation Report No. 7 (As of 23 September 2022) - Pakistan | ReliefWeb</t>
  </si>
  <si>
    <t>Total houses damaged</t>
  </si>
  <si>
    <t>PAK001Buildings damaged</t>
  </si>
  <si>
    <t>Total houses destroyed</t>
  </si>
  <si>
    <t>PAK001Buildings destroyed</t>
  </si>
  <si>
    <t>PAK005Buildings damaged</t>
  </si>
  <si>
    <t>PAK005Buildings destroyed</t>
  </si>
  <si>
    <t xml:space="preserve"> ECHO 26/07/2022</t>
  </si>
  <si>
    <t>https://reliefweb.int/report/uganda/uganda-karamoja-subregion-acute-food-insecurity-and-malnutrition-dg-echo-ipc-wfp-unicef-fewsnet-local-media-echo-daily-flash-26-july-2022</t>
  </si>
  <si>
    <t>Fatalities due to food insecurity in karamoja. No information about refugee fatalities.</t>
  </si>
  <si>
    <t>UGA005Fatalities in all crises</t>
  </si>
  <si>
    <t>IPC  23/06/2022; OCHA  31/08/2022</t>
  </si>
  <si>
    <t>https://www.ipcinfo.org/fileadmin/user_upload/ipcinfo/docs/IPC_Nigeria_Acute_Malnutrition_2022Jan_Dec_Report.pdf; https://www.humanitarianresponse.info/sites/www.humanitarianresponse.info/files/documents/files/ocha_nga_bay_state_sitrep_20092022.pdf</t>
  </si>
  <si>
    <t xml:space="preserve">Acutely malnutrition children between 6 to 59 months and pregnant women  + cholera </t>
  </si>
  <si>
    <t>NGA004Illness cases reported</t>
  </si>
  <si>
    <t>UNHCR 19/04/2022; UNHCR 19/08/2019;UNHCR 31/08/2022;Euro-Med Monitor 22/05/2022; OCHA 19/04/2022</t>
  </si>
  <si>
    <t>https://data.unhcr.org/en/country/yem; https://reliefweb.int/report/yemen/displacement-yemen-overview-enar; https://reliefweb.int/report/yemen/yemen-humanitarian-needs-overview-2022-april-2022</t>
  </si>
  <si>
    <t>The number of affected groups from the following list: 
IDPs, Refugees, asylum seekers, and others of concern (such as migrants etc.), Returnees, Host, and Non-Host
Yemen has asll five groups affected by the complex crisis</t>
  </si>
  <si>
    <t>YEM001Crisis affected groups</t>
  </si>
  <si>
    <t>UN Children's Fund - 08 September 2022</t>
  </si>
  <si>
    <t>https://reliefweb.int/report/angola/unicef-angola-humanitarian-situation-report-no-1-reporting-period-1-january-30-june-2022</t>
  </si>
  <si>
    <t>People in need with refference to the UNICEF Angola Humanitarian Situation Report from January to June 2022.</t>
  </si>
  <si>
    <t>AGO002People in Need</t>
  </si>
  <si>
    <t>IFRC 09/09/2022 , OCHA 28/08/2022 , OCHA 25/9/2022</t>
  </si>
  <si>
    <t>https://reliefweb.int/report/sudan/sudan-floods-operation-update-4-emergency-appeal-no-mdrsd028 , https://reports.unocha.org/en/country/sudan/card/29Rx7YCKzC/ , https://reliefweb.int/report/sudan/sudan-2022-flood-response-update-25-september-2022</t>
  </si>
  <si>
    <t>The floods have reportedly affected at least 500 health facilities, 397 schools , 1,000 water sources  , 2,683 public utilities and 10,271 latrines have been damaged or destroyed .</t>
  </si>
  <si>
    <t>SDN001Economic Losses</t>
  </si>
  <si>
    <t>OCHA 15/10/22</t>
  </si>
  <si>
    <t>https://reliefweb.int/report/pakistan/pakistan-2022-monsoon-floods-situation-report-no-9-14-october-2022</t>
  </si>
  <si>
    <t>Total injuries</t>
  </si>
  <si>
    <t>PAK005Injuries reported</t>
  </si>
  <si>
    <t>OCHA 04/10/2022</t>
  </si>
  <si>
    <t>https://reliefweb.int/report/pakistan/revised-pakistan-2022-floods-response-plan-01-sep-2022-31-may-2023-issued-04-oct-2022</t>
  </si>
  <si>
    <t>Total people in need of humanitarian assistance</t>
  </si>
  <si>
    <t>PAK005People in Need</t>
  </si>
  <si>
    <t>International Organization for Migration - 21st October 2022</t>
  </si>
  <si>
    <t>https://reliefweb.int/report/senegal/senegal-rapport-sur-le-suivi-des-flux-de-populations-juillet-2022-dashboard-44-publication-juillet-2022</t>
  </si>
  <si>
    <t xml:space="preserve"> Displaced persons in Senegal with over 4363 internally displaced persons as a result of drought.</t>
  </si>
  <si>
    <t>SEN002People displaced</t>
  </si>
  <si>
    <t>Different group of persons for the crisis inlcude; internally displaced persons</t>
  </si>
  <si>
    <t>SEN002Crisis affected groups</t>
  </si>
  <si>
    <t>Aid Worker Security - 19 August 2022</t>
  </si>
  <si>
    <t>https://aidworkersecurity.org/incidents/search?start=2022&amp;end=2022&amp;detail=1&amp;country=NE</t>
  </si>
  <si>
    <t>Five NGO staff members were reportedly kidnapped along with their vehicle by IS militants near Waliabon village, Ayerou. Their whereabouts are unknown.</t>
  </si>
  <si>
    <t>NER001Injuries reported</t>
  </si>
  <si>
    <t>Drought in Djibouti</t>
  </si>
  <si>
    <t>DJI003</t>
  </si>
  <si>
    <t>Djibouti</t>
  </si>
  <si>
    <t>No Data/ Information on this</t>
  </si>
  <si>
    <t>DJI003Illness cases reported</t>
  </si>
  <si>
    <t>DJI003Injuries reported</t>
  </si>
  <si>
    <t>DJI003Buildings damaged</t>
  </si>
  <si>
    <t>DJI003Buildings destroyed</t>
  </si>
  <si>
    <t>DJI003Buildings in affected area</t>
  </si>
  <si>
    <t>DJI003Economic Losses</t>
  </si>
  <si>
    <t>Refugees, host, non-host population,  retunrees, IDPs</t>
  </si>
  <si>
    <t>DJI003Crisis affected groups</t>
  </si>
  <si>
    <t>DJI003People facing limited access constraints</t>
  </si>
  <si>
    <t>DJI003People facing restricted access constraints</t>
  </si>
  <si>
    <t>Mixed migration in Djibouti</t>
  </si>
  <si>
    <t>DJI002</t>
  </si>
  <si>
    <t>No data/ Information</t>
  </si>
  <si>
    <t>DJI002Illness cases reported</t>
  </si>
  <si>
    <t>DJI002Injuries reported</t>
  </si>
  <si>
    <t>DJI002Buildings damaged</t>
  </si>
  <si>
    <t>DJI002Buildings destroyed</t>
  </si>
  <si>
    <t>DJI002Buildings in affected area</t>
  </si>
  <si>
    <t>DJI002Economic Losses</t>
  </si>
  <si>
    <t>UNHCR 30/06/2022 ; IOM 14/09/2022</t>
  </si>
  <si>
    <t>https://data2.unhcr.org/en/documents/details/92638 ; https://dtm.iom.int/reports/djibouti-%E2%80%94-migration-trends-dashboard-august-2022</t>
  </si>
  <si>
    <t>Refugees and asylum seekers</t>
  </si>
  <si>
    <t>DJI002Crisis affected groups</t>
  </si>
  <si>
    <t>DJI002People facing limited access constraints</t>
  </si>
  <si>
    <t>DJI002People facing restricted access constraints</t>
  </si>
  <si>
    <t>Multiple crises in Djibouti</t>
  </si>
  <si>
    <t>DJI001</t>
  </si>
  <si>
    <t>DJI001Illness cases reported</t>
  </si>
  <si>
    <t>DJI001Injuries reported</t>
  </si>
  <si>
    <t>DJI001Buildings damaged</t>
  </si>
  <si>
    <t>DJI001Buildings destroyed</t>
  </si>
  <si>
    <t>DJI001Buildings in affected area</t>
  </si>
  <si>
    <t>DJI001Economic Losses</t>
  </si>
  <si>
    <t>DJI001Crisis affected groups</t>
  </si>
  <si>
    <t>DJI001People facing limited access constraints</t>
  </si>
  <si>
    <t>DJI001People facing restricted access constraints</t>
  </si>
  <si>
    <t>NDMA 18/11/2022</t>
  </si>
  <si>
    <t>https://cms.ndma.gov.pk/storage/app/public/situation-reports/November2022/N2n1eEarMt6q6Rb8ZYwn.pdf</t>
  </si>
  <si>
    <t xml:space="preserve">The total number of recorded fatalities in the past 6 months </t>
  </si>
  <si>
    <t>PAK005Fatalities reported</t>
  </si>
  <si>
    <t>Venezuela displacement in Colombia</t>
  </si>
  <si>
    <t>COL002</t>
  </si>
  <si>
    <t>Colombia</t>
  </si>
  <si>
    <t>COL002People facing limited access constraints</t>
  </si>
  <si>
    <t>COL002People facing restricted access constraints</t>
  </si>
  <si>
    <t>OCHA 15/12/2022</t>
  </si>
  <si>
    <t>https://reliefweb.int/report/ethiopia/ethiopia-cholera-outbreak-flash-update-4-14-december-2022</t>
  </si>
  <si>
    <t>Fatalities arising from cholera  in drought stricken areas.</t>
  </si>
  <si>
    <t>ETH005Fatalities reported</t>
  </si>
  <si>
    <t>ETH003Illness cases reported</t>
  </si>
  <si>
    <t>No data/ information on this</t>
  </si>
  <si>
    <t>ETH003Injuries reported</t>
  </si>
  <si>
    <t>No data/ Information on this</t>
  </si>
  <si>
    <t>ETH003Fatalities reported</t>
  </si>
  <si>
    <t>ETH003Buildings damaged</t>
  </si>
  <si>
    <t>ETH003Buildings destroyed</t>
  </si>
  <si>
    <t>ETH003Buildings in affected area</t>
  </si>
  <si>
    <t>ETH003Economic Losses</t>
  </si>
  <si>
    <t>BRA002People facing limited access constraints</t>
  </si>
  <si>
    <t>Floods in rainy season 2022</t>
  </si>
  <si>
    <t>BRA003</t>
  </si>
  <si>
    <t>BRA003People facing limited access constraints</t>
  </si>
  <si>
    <t>BRA003People facing restricted access constraints</t>
  </si>
  <si>
    <t>OCHA 14/12/2022</t>
  </si>
  <si>
    <t>https://reliefweb.int/report/nigeria/nigeria-floods-response-flash-update-4-last-updated-14-december-2022</t>
  </si>
  <si>
    <t xml:space="preserve">Total number of partially and totally damaged houses/buildings that are unfit for habitation. </t>
  </si>
  <si>
    <t>NGA001Buildings damaged</t>
  </si>
  <si>
    <t>Nicaraguan refugees in Costa Rica</t>
  </si>
  <si>
    <t>CRI002</t>
  </si>
  <si>
    <t>Costa Rica</t>
  </si>
  <si>
    <t>There are no approximate or exact figures about people in need facing limited accesss constraints</t>
  </si>
  <si>
    <t>CRI002People facing limited access constraints</t>
  </si>
  <si>
    <t>There are no approximate or exact figures about people in need facing restricted accesss constraints</t>
  </si>
  <si>
    <t>CRI002People facing restricted access constraints</t>
  </si>
  <si>
    <t>Socioeconomic crisis in Nicaragua</t>
  </si>
  <si>
    <t>NIC001</t>
  </si>
  <si>
    <t>Nicaragua</t>
  </si>
  <si>
    <t>There are no approximate or exact figures about injuries reported</t>
  </si>
  <si>
    <t>NIC001Injuries reported</t>
  </si>
  <si>
    <t>There are no approximate or exact figures about people in need</t>
  </si>
  <si>
    <t>NIC001People in Need</t>
  </si>
  <si>
    <t>There are no approximate or exact figures about the affected groups</t>
  </si>
  <si>
    <t>NIC001Crisis affected groups</t>
  </si>
  <si>
    <t>There are no approximate or exact figures about people in need facing limited access constraints</t>
  </si>
  <si>
    <t>NIC001People facing limited access constraints</t>
  </si>
  <si>
    <t>There are no approximate or exact figures about people in need facing restricted access constraints</t>
  </si>
  <si>
    <t>NIC001People facing restricted access constraints</t>
  </si>
  <si>
    <t>There are no approximate or exact figures about illness cases reported</t>
  </si>
  <si>
    <t>NIC001Illness cases reported</t>
  </si>
  <si>
    <t>There are no approximate or exact figures about buildings damaged</t>
  </si>
  <si>
    <t>NIC001Buildings damaged</t>
  </si>
  <si>
    <t>There are no approximate or exact figures about buildings destroyed</t>
  </si>
  <si>
    <t>NIC001Buildings destroyed</t>
  </si>
  <si>
    <t>There are no approximate or exact figures about buildings in affected area</t>
  </si>
  <si>
    <t>NIC001Buildings in affected area</t>
  </si>
  <si>
    <t>There are no approximate or exact figures about economic losses</t>
  </si>
  <si>
    <t>NIC001Economic Losses</t>
  </si>
  <si>
    <t>Venezuela displacement in Dominican Republic</t>
  </si>
  <si>
    <t>DOM002</t>
  </si>
  <si>
    <t>Dominican Republic</t>
  </si>
  <si>
    <t>DOM002People facing limited access constraints</t>
  </si>
  <si>
    <t>DOM002People facing restricted access constraints</t>
  </si>
  <si>
    <t>No data / information</t>
  </si>
  <si>
    <t>ETH001Injuries reported</t>
  </si>
  <si>
    <t>ETH001Buildings damaged</t>
  </si>
  <si>
    <t>ETH001Buildings destroyed</t>
  </si>
  <si>
    <t>ETH001Buildings in affected area</t>
  </si>
  <si>
    <t>Humaniarian data - 1st January 2021</t>
  </si>
  <si>
    <t>https://data.humdata.org/group/cog</t>
  </si>
  <si>
    <t>Total population of Congo adjusted with the recent statistics of the 01st of January 2021</t>
  </si>
  <si>
    <t>COG001Total population</t>
  </si>
  <si>
    <t>Humanitarian data - 1st January 2021</t>
  </si>
  <si>
    <t>Total population of Angola adjusted with the recent statistics of the 01st of January 2021</t>
  </si>
  <si>
    <t>AGO002Total population</t>
  </si>
  <si>
    <t>WFP 11/12/2022 , UNHCR 21/12/2022</t>
  </si>
  <si>
    <t>https://reliefweb.int/report/mauritania/mauritanie-cadre-harmonise-danalyse-et-didentification-des-zones-risque-et-des-populations-en-insecurite-alimentaire-au-sahel-et-en-afrique-de-louest-ch-cree-le-12112022 , https://data.unhcr.org/en/documents/details/97737</t>
  </si>
  <si>
    <t>Refugees, Host and Non-host</t>
  </si>
  <si>
    <t>MRT003Crisis affected groups</t>
  </si>
  <si>
    <t>OCHA 19/10/2022; AOAV Accessed 24/01/2023</t>
  </si>
  <si>
    <t xml:space="preserve"> https://reliefweb.int/report/nigeria/nigeria-floods-response-flash-update-1-last-updated-19-october-2022; http://www.explosiveviolencedata.com/filters#results-title</t>
  </si>
  <si>
    <t>People in Nigeria injured due to floods and explosive devices, for 6 months from  1st July to 31st December  2022. Figure does not include injuries due to other events</t>
  </si>
  <si>
    <t>NGA001Injuries reported</t>
  </si>
  <si>
    <t>WFP 13/1/2023</t>
  </si>
  <si>
    <t>https://reliefweb.int/report/ethiopia/wfp-regional-bureau-eastern-africa-drought-response-horn-africa-situational-report-2-december-2022</t>
  </si>
  <si>
    <t>4.5 million livestock are estimated to have died because of the ongoing drought in Ethiopia</t>
  </si>
  <si>
    <t>ETH001Economic Losses</t>
  </si>
  <si>
    <t>United Nations Office for the Coordination of Humanitarian Affairs - 03rd January 2023</t>
  </si>
  <si>
    <t>https://reliefweb.int/report/mali/mali-apercu-des-besoins-humanitaires-2023-decembre-2022</t>
  </si>
  <si>
    <t>Total population of Mali gotten from Mali's updated humanitarian needs overview 2023</t>
  </si>
  <si>
    <t>MLI001Total population</t>
  </si>
  <si>
    <t xml:space="preserve">People exposed in all ten regions of Mali
</t>
  </si>
  <si>
    <t>MLI001People exposed</t>
  </si>
  <si>
    <t>People affected in the following Mali regions - Taoudenit, Tombouctou, Gao, Meneka, Kidal, Mopti, Segou, Kayes, Koulikoro and Sikasso.</t>
  </si>
  <si>
    <t>MLI001People affected</t>
  </si>
  <si>
    <t>Consist of; refugees, returned migrants, expatriates, internally displaced persons, and other persons of interest in all the ten regions</t>
  </si>
  <si>
    <t>MLI001People in Need</t>
  </si>
  <si>
    <t xml:space="preserve">Minimal humanitarian conditions gotten from Mali's updated humanitarian needs overview 2023 </t>
  </si>
  <si>
    <t>MLI001Minimal humanitarian conditions - Level 1</t>
  </si>
  <si>
    <t>Stressed humanitarian conditions gotten from Mali's updated humanitarian needs overview 2023</t>
  </si>
  <si>
    <t>MLI001Stressed humanitarian conditions - Level 2</t>
  </si>
  <si>
    <t>Moderate humanitarian conditions  gotten from Mali's updated humanitarian needs overview 2023</t>
  </si>
  <si>
    <t>MLI001Moderate humanitarian conditions - Level 3</t>
  </si>
  <si>
    <t>Severe humanitarian condition gotten from Mali's updated humanitarian needs overview 2023</t>
  </si>
  <si>
    <t>MLI001Severe humanitarian conditions - Level 4</t>
  </si>
  <si>
    <t>Extreme humanitarian conditions gotten from Mali's updated humanitarian needs overview 2023</t>
  </si>
  <si>
    <t>MLI001Extreme humanitarian conditions - Level 5</t>
  </si>
  <si>
    <t>Total flood injuries</t>
  </si>
  <si>
    <t>PAK001Injuries reported</t>
  </si>
  <si>
    <t>Southern Africa Regional Food Security Crisis</t>
  </si>
  <si>
    <t>REG012</t>
  </si>
  <si>
    <t>Lesotho,Madagascar,Malawi,Namibia,Eswatini,Zambia,Zimbabwe,Tanzania</t>
  </si>
  <si>
    <t xml:space="preserve"> x   IFRC 20/12/2022  X x</t>
  </si>
  <si>
    <t xml:space="preserve"> x   https://reliefweb.int/report/malawi/malawi-tropical-storm-ana-6-month-operation-update-emergency-appeal-no-mdrmw015  X x</t>
  </si>
  <si>
    <t>The figure of economic losses in Malawi as there is no information about economic losses  in the other countries</t>
  </si>
  <si>
    <t>REG012Economic Losses</t>
  </si>
  <si>
    <t>Drought in Madagascar</t>
  </si>
  <si>
    <t>MDG002</t>
  </si>
  <si>
    <t>Madagascar</t>
  </si>
  <si>
    <t>MDG002Injuries reported</t>
  </si>
  <si>
    <t>MDG002Buildings damaged</t>
  </si>
  <si>
    <t>MDG002Buildings destroyed</t>
  </si>
  <si>
    <t>MDG002Buildings in affected area</t>
  </si>
  <si>
    <t>MDG002Economic Losses</t>
  </si>
  <si>
    <t>MDG002People facing limited access constraints</t>
  </si>
  <si>
    <t>MDG002People facing restricted access constraints</t>
  </si>
  <si>
    <t>x; ; AOAV Accessed 19/12/2022</t>
  </si>
  <si>
    <t>x; ; http://www.explosiveviolencedata.com/filters#results-title</t>
  </si>
  <si>
    <t>Total injuries arising from drought related complications arising from drought in the Eat African region</t>
  </si>
  <si>
    <t>REG014Injuries reported</t>
  </si>
  <si>
    <t xml:space="preserve">WFP 13/1/2023; ; </t>
  </si>
  <si>
    <t xml:space="preserve">https://reliefweb.int/report/ethiopia/wfp-regional-bureau-eastern-africa-drought-response-horn-africa-situational-report-2-december-2022; ; </t>
  </si>
  <si>
    <t>REG014Economic Losses</t>
  </si>
  <si>
    <t xml:space="preserve">IPC  23/11/2022; NCDC 23/11/2022; NCDC  01/01/2023 ;NCDC 12/02/2023; NCDC 21/02/2023. </t>
  </si>
  <si>
    <t>https://www.ipcinfo.org/fileadmin/user_upload/ipcinfo/docs/IPC_Nigeria_Acute_Malnutrition_May22_April23_Snapshot.pdf; https://ncdc.gov.ng/themes/common/files/sitreps/884a52a2982dcbac3c332216f1624f2e.pdf; https://ncdc.gov.ng/diseases/sitreps/?cat=8&amp;name=An%20Update%20of%20Monkeypox%20Outbreak%20in%20Nigeria; https://www.ncdc.gov.ng/diseases/sitreps/?cat=5&amp;name=An%20update%20of%20Lassa%20fever%20outbreak%20in%20Nigeria; https://reliefweb.int/report/nigeria/ncdc-cholera-situation-report-monthly-epidemiological-report-01-epi-week-1-4-02-january-2023-29-january-2023</t>
  </si>
  <si>
    <t>Acutely malnutrition  +   Yellow Fever +  Lassa Fever  +  Monkeypox + Cholera</t>
  </si>
  <si>
    <t>NGA001Illness cases reported</t>
  </si>
  <si>
    <t xml:space="preserve">Needs and Priorities 2020 </t>
  </si>
  <si>
    <t>https://reliefweb.int/sites/reliefweb.int/files/resources/2020_DPRK_N%26P_Overview_Provisional.pdf</t>
  </si>
  <si>
    <t>The PIN is 10.4 million as assessed by the 2020 Needs and Priorities Overview. There is no Level 1 because everyone exposed is considered affected. Level 2 is the entire country population (25 million) minus the PIN. Level 3 includes the PIN,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t>
  </si>
  <si>
    <t>PRK001Severe humanitarian conditions - Level 4</t>
  </si>
  <si>
    <t>PRK001Extreme humanitarian conditions - Level 5</t>
  </si>
  <si>
    <t>UNHCR 28/02/2023; UNHCR 28/02/2023; UNHCR 28/02/2023</t>
  </si>
  <si>
    <t>https://data.unhcr.org/en/country/irn; https://data.unhcr.org/en/country/irn;https://data.unhcr.org/en/country/irn</t>
  </si>
  <si>
    <t>Documented- 750000 Amayesh card holder + 360000 resident permit + 267000 Afghan family passport holder
Undocumented- 2.6 million head counted+ 500000 who didn't participate in headcount</t>
  </si>
  <si>
    <t>IRN004People displaced</t>
  </si>
  <si>
    <t>WorldBank, 2020</t>
  </si>
  <si>
    <t>Superficie (kilomètres carrés) - Congo, Dem. Rep. | Data (banquemondiale.org)</t>
  </si>
  <si>
    <t>The whole country is affected by the crisis</t>
  </si>
  <si>
    <t>COD001Landmass affected</t>
  </si>
  <si>
    <t>OCHA 28/02/2023</t>
  </si>
  <si>
    <t>Revised Pakistan 2022 Floods Response Plan: 01 Sep 2022 - 31 May 2023 (Issued 04 Oct 2022) - Pakistan | ReliefWeb</t>
  </si>
  <si>
    <t>There is no available information about the PIN in Pakistan for 2023. Therefore, we used the number of people in need for the flood. There is a number of people in food insecurity, but as that includes only 3 provinces and those are already included in the flood calculation so we didn't include them to avoid double counting.</t>
  </si>
  <si>
    <t>PAK001People in Need</t>
  </si>
  <si>
    <t>Humanitarian Data Exchange accessed 28/02/23, OCHA 04/10/2022</t>
  </si>
  <si>
    <t>https://data.humdata.org/dataset?ext_geodata=1&amp;groups=pak&amp;q=&amp;sort=score%20desc%2C%20if(gt(last_modified%2Creview_date)%2Clast_modified%2Creview_date)%20desc&amp;ext_page_size=25
https://reliefweb.int/report/pakistan/pakistan-revised-2022-floods-response-plan-summary-01-sep-2022-31-may-2023-issued-04-oct-2022</t>
  </si>
  <si>
    <t>The monsoon rainfall continues to affect most of the country, causing floods, flash floods, and landslides that resulted in increasing casualties and damage. Mostly affecting KGilgit-Balochistan, Azad Jammu and Kashmir, Balochistan, Khyber Pakhtunkhwa, Punjab, and Sindh. The area of Azad Kashmir- 11422 sqkm, Balochistan- 346724 sqkm, Gilgit Baltistan- 69760sqkm, Khyber Pakhtunkhwa- 100897sqkm, Sindh- 141028sqkm.</t>
  </si>
  <si>
    <t>PAK005Landmass affected</t>
  </si>
  <si>
    <t>The only people considered to be directly affected are the refugees and undocumented Afghans. Many of whom have been living in Iran for decades without access to basic goods and services or livelihood opportunities.</t>
  </si>
  <si>
    <t>IRN004People affected</t>
  </si>
  <si>
    <t>https://data.unhcr.org/en/country/irn; https://data.unhcr.org/en/country/irn; https://data.unhcr.org/en/country/irn</t>
  </si>
  <si>
    <t xml:space="preserve">Level 1 includes all people living in the three regions hosting the majority of refugees. Approximately 55% of refugees live in the provinces of Tehran, Isfahan, and Khorasan Razavi. Since most refugees and undocumented Afghans live in urban areas of Iran (96%), it is difficult to assume that all Iranians are exposed, for the purpose of the Severity Index, this crisis is limited in geographic scope to these most affected areas. There is no one considered to be in Level 2, because everyone who is affected (undocumented Afghans and Afghan refugees in the country) is also assumed to be in need. The PIN includes all 3,100,000 million undocumented Afghans and 627,000 registered Afghan refugees. Level 3 includes registered Afghan refugees, and Card Holders. There is a government response as well as UNHCR and limited NGO response to the refugees in the country. There are provisions to provide easier access to healthcare and education for refugees, alleviating the severity of some needs. However, they are still in need, particularly in terms of shelter, livelihood, and WASH support. They are considered to be in moderate need. The undocumented Afghans are considered to be on Level 4. This is because undocumented Afghans have extremely limited access to healthcare, economic opportunity, education, and are constantly under threat of forced deportation from Iranian authorities. The dispersal of this population in urban areas means there is limited coordinated response to their needs, putting them in severe humanitarian need.  There is no population considered to be in Level 5 severity/Extreme. </t>
  </si>
  <si>
    <t>IRN004People in Need</t>
  </si>
  <si>
    <t>IRN004Minimal humanitarian conditions - Level 1</t>
  </si>
  <si>
    <t>IRN004Stressed humanitarian conditions - Level 2</t>
  </si>
  <si>
    <t>IRN004Moderate humanitarian conditions - Level 3</t>
  </si>
  <si>
    <t>IRN004Severe humanitarian conditions - Level 4</t>
  </si>
  <si>
    <t>IRN004Extreme humanitarian conditions - Level 5</t>
  </si>
  <si>
    <t>Population Data, Accessed on 2022</t>
  </si>
  <si>
    <t>PopulationData.net</t>
  </si>
  <si>
    <t>Regions affected by the conflict (Boucle du Mouhoun, Centre-Est, Centre-Nord, Est, Nord and Sahel)</t>
  </si>
  <si>
    <t>BFA002Landmass affected</t>
  </si>
  <si>
    <t>OCHA 03/02/2023</t>
  </si>
  <si>
    <t xml:space="preserve">République démocratique du Congo : Aperçu des besoins ; EHAGL: Refugees, asylum-seekers, refugee returnees and IDPs | Global Focus (unhcr.org)et Plan de réponse humanitaire 2023 - 2024 En un clin d'oeil (février 2023) - Democratic Republic of the Congo | ReliefWeb ; RDC - Statistiques des Populations par Zones de Santé - Humanitarian Data Exchange (humdata.org);; Country - Democratic Republic of the Congo (unhcr.org) </t>
  </si>
  <si>
    <t>Total population living within the boundaries of the DRC</t>
  </si>
  <si>
    <t>COD001Total population</t>
  </si>
  <si>
    <t>OCHA accessed on 13/3/2023</t>
  </si>
  <si>
    <t>https://www.humanitarianresponse.info/en/operations/sudan/floods-2022</t>
  </si>
  <si>
    <t>The number of houses damaged because of floods as of 25 October 2022</t>
  </si>
  <si>
    <t>SDN001Buildings damaged</t>
  </si>
  <si>
    <t>The number of houses destroyed because of floods as of 25 October 2022</t>
  </si>
  <si>
    <t>SDN001Buildings destroyed</t>
  </si>
  <si>
    <t>There were mentions of diseases in the HNO but there was no cumulative figure for this.</t>
  </si>
  <si>
    <t>BDI001Injuries reported</t>
  </si>
  <si>
    <t>KEN001Injuries reported</t>
  </si>
  <si>
    <t>KEN001Fatalities reported</t>
  </si>
  <si>
    <t>KEN001Fatalities in all crises</t>
  </si>
  <si>
    <t>WHO 06/11/2022; IPC  03/11/2022</t>
  </si>
  <si>
    <t>https://reliefweb.int/report/south-sudan/south-sudan-cholera-outbreak-situation-report-no-019-30-october-2022;https://www.ipcinfo.org/fileadmin/user_upload/ipcinfo/docs/IPC_South_Sudan_Acute_Food_Insecurity_Malnutrition_Oct2022_Snapshot.pdf</t>
  </si>
  <si>
    <t>Cholera+Malnutrition cases</t>
  </si>
  <si>
    <t>SSD001Illness cases reported</t>
  </si>
  <si>
    <t>Multiple crisis in Mexico</t>
  </si>
  <si>
    <t>MEX001</t>
  </si>
  <si>
    <t>Mexico</t>
  </si>
  <si>
    <t>World Bank 2021 ; Government Institute of Mexicans Living Abroad 2018</t>
  </si>
  <si>
    <t>https://data.worldbank.org/indicator/SP.POP.TOTL?locations=MX ; http://ime.gob.mx/historico/estadisticas/mundo/estadistica_poblacion_pruebas.html</t>
  </si>
  <si>
    <t>Total population figure from World Bank (2021) - # of Mexicans living abroad (2017)</t>
  </si>
  <si>
    <t>MEX001Total population</t>
  </si>
  <si>
    <t>World Bank 2021; Instituto para la Economía y la Paz (IEP) 2021</t>
  </si>
  <si>
    <t>https://data.worldbank.org/indicator/AG.LND.TOTL.K2?locations=MX ; https://www.visionofhumanity.org/wp-content/uploads/2021/05/ESP-MPI-2021-web-1.pdf</t>
  </si>
  <si>
    <t>According to the IEP the entire mexican territory is affected by the criminal violence. Therefore, the landmass affected is all the mexican states. This also includes the landmass affected by the mixed migration crisis.</t>
  </si>
  <si>
    <t>MEX001Landmass affected</t>
  </si>
  <si>
    <t>According to the IEP the entire mexican territory is affected by the criminal violence. Therefore, the people exposed is the total population of the country. This also includes the people exposed by the mixed migration crisis.</t>
  </si>
  <si>
    <t>MEX001People exposed</t>
  </si>
  <si>
    <t>MEX001Injuries reported</t>
  </si>
  <si>
    <t>There are no approximate or exact figures about severe humanitarian conditions</t>
  </si>
  <si>
    <t>MEX001Severe humanitarian conditions - Level 4</t>
  </si>
  <si>
    <t>There are no approximate or exact figures about extreme humanitarian conditions</t>
  </si>
  <si>
    <t>MEX001Extreme humanitarian conditions - Level 5</t>
  </si>
  <si>
    <t>Internal Displacement Monitoring Centre (IMDC) 2021; UNHCR 2021</t>
  </si>
  <si>
    <t>https://www.internal-displacement.org/sites/default/files/publications/documents/grid2021_idmc.pdf ; https://www.unhcr.org/refugee-statistics-uat/download/?url=JZ3p8k</t>
  </si>
  <si>
    <t>MEX001Crisis affected groups</t>
  </si>
  <si>
    <t>MEX001People facing limited access constraints</t>
  </si>
  <si>
    <t>MEX001People facing restricted access constraints</t>
  </si>
  <si>
    <t>There are no approximate or exact figures about people illness cases reported</t>
  </si>
  <si>
    <t>MEX001Illness cases reported</t>
  </si>
  <si>
    <t>Buildings damages by the earthquake according to the Haitian Civil Protection General Directorate (DGPC). There are no exact figures about buildings damaged because of the new clashes erupted in Cité-Soleil (in july).</t>
  </si>
  <si>
    <t>MEX001Buildings damaged</t>
  </si>
  <si>
    <t>Buildings destroyed by the earthquake according to the Haitian Civil Protection General Directorate (DGPC) + destroyed houses reported according to OCHA because of the new clashes erupted in Cité-Soleil (in july)</t>
  </si>
  <si>
    <t>MEX001Buildings destroyed</t>
  </si>
  <si>
    <t>MEX001Buildings in affected area</t>
  </si>
  <si>
    <t>Preliminary estimates of damages and economic losses are at least US$1.5 billion, about 10 per cent of the country’s gross domestic product. There are no exact figures about economic losses because of the new clashes erupted in Cité-Soleil (in july).</t>
  </si>
  <si>
    <t>MEX001Economic Losses</t>
  </si>
  <si>
    <t>Criminal Violence in Mexico</t>
  </si>
  <si>
    <t>MEX002</t>
  </si>
  <si>
    <t>MEX002Total population</t>
  </si>
  <si>
    <t>https://data.worldbank.org/indicator/AG.LND.TOTL.K2?locations=MX</t>
  </si>
  <si>
    <t>According to the IEP the entire mexican territory is affected by the criminal violence. Therefore, the landmass affected is all the mexican states .</t>
  </si>
  <si>
    <t>MEX002Landmass affected</t>
  </si>
  <si>
    <t>https://data.worldbank.org/indicator/SP.POP.TOTL?locations=MX</t>
  </si>
  <si>
    <t>According to the IEP the entire mexican territory is affected by the criminal violence. Therefore, the people exposed is the total population of the country.</t>
  </si>
  <si>
    <t>MEX002People exposed</t>
  </si>
  <si>
    <t>Internal Displacement Monitoring Centre (IMDC) 2022</t>
  </si>
  <si>
    <t>https://www.internal-displacement.org/sites/default/files/publications/documents/IDMC_GRID_2022_LR.pdf</t>
  </si>
  <si>
    <t>Total number of IDPs because of conflict and violence as of the end of 2021 according to the annual report of IMDC. However there are no other figures about the rest of affected people.</t>
  </si>
  <si>
    <t>MEX002People affected</t>
  </si>
  <si>
    <t>MEX002People displaced</t>
  </si>
  <si>
    <t>MEX002Injuries reported</t>
  </si>
  <si>
    <t>MEX002People in Need</t>
  </si>
  <si>
    <t>World Bank 2021; Instituto para la Economía y la Paz (IEP) 2021; Internal Displacement Monitoring Centre (IMDC) 2022</t>
  </si>
  <si>
    <t>People exposed - people affected</t>
  </si>
  <si>
    <t>MEX002Minimal humanitarian conditions - Level 1</t>
  </si>
  <si>
    <t>People affected - People in need</t>
  </si>
  <si>
    <t>MEX002Stressed humanitarian conditions - Level 2</t>
  </si>
  <si>
    <t>There are no approximate or exact figures about moderate humanitarian conditions</t>
  </si>
  <si>
    <t>MEX002Moderate humanitarian conditions - Level 3</t>
  </si>
  <si>
    <t>MEX002Severe humanitarian conditions - Level 4</t>
  </si>
  <si>
    <t>MEX002Extreme humanitarian conditions - Level 5</t>
  </si>
  <si>
    <t>MEX002Crisis affected groups</t>
  </si>
  <si>
    <t>MEX002People facing limited access constraints</t>
  </si>
  <si>
    <t>MEX002People facing restricted access constraints</t>
  </si>
  <si>
    <t>MEX002Illness cases reported</t>
  </si>
  <si>
    <t>MEX002Buildings damaged</t>
  </si>
  <si>
    <t>MEX002Buildings destroyed</t>
  </si>
  <si>
    <t>MEX002Buildings in affected area</t>
  </si>
  <si>
    <t>MEX002Economic Losses</t>
  </si>
  <si>
    <t>Mixed Migration in Mexico</t>
  </si>
  <si>
    <t>MEX003</t>
  </si>
  <si>
    <t>MEX003Total population</t>
  </si>
  <si>
    <t>UNCHR2018</t>
  </si>
  <si>
    <t>https://www.unhcr.org/refugee-statistics-uat/download/?url=JZ3p8k</t>
  </si>
  <si>
    <t>Hosts, migrants/refugees, returnees</t>
  </si>
  <si>
    <t>MEX003Crisis affected groups</t>
  </si>
  <si>
    <t>MEX003People facing limited access constraints</t>
  </si>
  <si>
    <t>MEX003People facing restricted access constraints</t>
  </si>
  <si>
    <t>MEX003Illness cases reported</t>
  </si>
  <si>
    <t>MEX003Buildings damaged</t>
  </si>
  <si>
    <t>MEX003Buildings destroyed</t>
  </si>
  <si>
    <t>MEX003Buildings in affected area</t>
  </si>
  <si>
    <t>MEX003Economic Losses</t>
  </si>
  <si>
    <t xml:space="preserve"> x   OCHA 20/03/2023  X x</t>
  </si>
  <si>
    <t xml:space="preserve"> x   https://reliefweb.int/report/malawi/malawi-tropical-cyclone-freddy-flash-update-no-5-20-march-2023  X x</t>
  </si>
  <si>
    <t>The number of buildings damaged in Malawi ,  there is no information about the ilness cases in the other countries</t>
  </si>
  <si>
    <t>REG012Buildings damaged</t>
  </si>
  <si>
    <t>OCHA 20/03/2023</t>
  </si>
  <si>
    <t>The number of  buildings destroyed in Malawi ,  there is no information about the ilness cases in the other countries</t>
  </si>
  <si>
    <t>REG012Buildings destroyed</t>
  </si>
  <si>
    <t>OCHA 20/12/2022; IOM 13/03/2023;UNHCR 17/03/2023;Euro-Med Monitor 22/05/2022; OCHA 19/04/2022</t>
  </si>
  <si>
    <t>https://reliefweb.int/report/yemen/yemen-humanitarian-needs-overview-2023-december-2022; https://reliefweb.int/report/yemen/displacement-yemen-overview-enar; https://reliefweb.int/report/yemen/yemen-humanitarian-needs-overview-2022-april-2022</t>
  </si>
  <si>
    <t>The number of affected groups from the following list: 
Refugees, asylum seekers, and others of concern (such as migrants etc.), Host
Yemen has two groups affected by the mixed migration crisis</t>
  </si>
  <si>
    <t>YEM002Crisis affected groups</t>
  </si>
  <si>
    <t>OCHA 10/3/2023</t>
  </si>
  <si>
    <t>https://reliefweb.int/report/ethiopia/ethiopia-drought-situation-update-1-10-march-2023</t>
  </si>
  <si>
    <t>6.85 million livestock are estimated to have died because of the ongoing drought in Ethiopia</t>
  </si>
  <si>
    <t>ETH005Economic Losses</t>
  </si>
  <si>
    <t>Data infofrmation missing</t>
  </si>
  <si>
    <t>ETH004Injuries reported</t>
  </si>
  <si>
    <t>Tropical Cyclone Freddy in Malawi</t>
  </si>
  <si>
    <t>MWI005</t>
  </si>
  <si>
    <t>Malawi</t>
  </si>
  <si>
    <t>No cumulative figure from a reliable source reported for this crisis</t>
  </si>
  <si>
    <t>MWI005Illness cases reported</t>
  </si>
  <si>
    <t>No cummulative figure mentioning this</t>
  </si>
  <si>
    <t>MWI005Buildings in affected area</t>
  </si>
  <si>
    <t>MWI005People facing limited access constraints</t>
  </si>
  <si>
    <t>MWI005People facing restricted access constraints</t>
  </si>
  <si>
    <t>Complex crisis in Malawi</t>
  </si>
  <si>
    <t>MWI002</t>
  </si>
  <si>
    <t>No cummulative figures on this indicator</t>
  </si>
  <si>
    <t>MWI002Buildings in affected area</t>
  </si>
  <si>
    <t>MWI002People facing limited access constraints</t>
  </si>
  <si>
    <t>MWI002People facing restricted access constraints</t>
  </si>
  <si>
    <t>Tropical cyclone Freddy in Madagascar</t>
  </si>
  <si>
    <t>MDG008</t>
  </si>
  <si>
    <t>Info gap</t>
  </si>
  <si>
    <t>MDG008People facing limited access constraints</t>
  </si>
  <si>
    <t>MDG008People facing restricted access constraints</t>
  </si>
  <si>
    <t>MDG008Illness cases reported</t>
  </si>
  <si>
    <t>IFRC 13/3/2023</t>
  </si>
  <si>
    <t>https://reliefweb.int/report/madagascar/madagascar-tropical-cyclone-freddy-operational-update-mdrmg020</t>
  </si>
  <si>
    <t>Buildings damaged by Cyclone Freddy in Madagascar tally to 7102 houses.</t>
  </si>
  <si>
    <t>MDG008Buildings damaged</t>
  </si>
  <si>
    <t>MDG008Buildings in affected area</t>
  </si>
  <si>
    <t>Multiple crisis in Madagascar</t>
  </si>
  <si>
    <t>MDG001</t>
  </si>
  <si>
    <t>Aljazeera 30/01/2023 ; IFRC 13/3/2023</t>
  </si>
  <si>
    <t>https://www.aljazeera.com/news/2023/1/30/cyclone-in-madagascar-kills-dozens-displaces-tens-of-thousands ; https://reliefweb.int/report/madagascar/madagascar-tropical-cyclone-freddy-operational-update-mdrmg020</t>
  </si>
  <si>
    <t>Buildings damaged by Storm Cheneso and Freddy  in Madagascar in 2023</t>
  </si>
  <si>
    <t>MDG001Buildings damaged</t>
  </si>
  <si>
    <t>No cumulative figure from a reliable source on this</t>
  </si>
  <si>
    <t>MDG001Buildings in affected area</t>
  </si>
  <si>
    <t>MDG001People facing limited access constraints</t>
  </si>
  <si>
    <t>MDG001People facing restricted access constraints</t>
  </si>
  <si>
    <t>World Bank 2021 ; R4V 2023</t>
  </si>
  <si>
    <t>https://data.worldbank.org/indicator/SP.POP.TOTL?locations=DO ; https://www.r4v.info/es/document/r4v-america-latina-y-el-caribe-refugiados-y-migrantes-venezolanos-en-la-region-mar-2023-0; https://datosmacro.expansion.com/demografia/migracion/inmigracion/republica-dominicana#:~:text=Aumenta%20el%20n%C3%BAmero%20de%20inmigrantes%20en%20Rep%C3%BAblica%20Dominicana&amp;text=La%20inmigraci%C3%B3n%20masculina%20es%20superior,%2C%20que%20son%20el%2035.65%25. ; https://datosmacro.expansion.com/demografia/migracion/emigracion/republica-dominicana#:~:text=Seg%C3%BAn%20los%20%C3%BAltimos%20datos%20publicados,195%20del%20ranking%20de%20emigrantes.</t>
  </si>
  <si>
    <t>Total population of the country according to the World Bank + Total venezuelans refugees and migrants (2023) + Total migrants from other countries (2019) - # of Dominicans living abroad (2023)</t>
  </si>
  <si>
    <t>DOM002Total population</t>
  </si>
  <si>
    <t>https://data.worldbank.org/indicator/AG.LND.TOTL.K2?locations=DO</t>
  </si>
  <si>
    <t>Total landmass of the country as the whole country is exposed</t>
  </si>
  <si>
    <t>DOM002Landmass affected</t>
  </si>
  <si>
    <t>DOM002Injuries reported</t>
  </si>
  <si>
    <t>There are no approximate or exact figures about fatalities reported</t>
  </si>
  <si>
    <t>DOM002Fatalities reported</t>
  </si>
  <si>
    <t>DOM002Fatalities in all crises</t>
  </si>
  <si>
    <t>DOM002Severe humanitarian conditions - Level 4</t>
  </si>
  <si>
    <t>DOM002Extreme humanitarian conditions - Level 5</t>
  </si>
  <si>
    <t>https://data.humdata.org/dataset/rmrp-2022</t>
  </si>
  <si>
    <t>Host and migrants</t>
  </si>
  <si>
    <t>DOM002Crisis affected groups</t>
  </si>
  <si>
    <t>DOM002Illness cases reported</t>
  </si>
  <si>
    <t>DOM002Buildings damaged</t>
  </si>
  <si>
    <t>DOM002Buildings destroyed</t>
  </si>
  <si>
    <t>DOM002Buildings in affected area</t>
  </si>
  <si>
    <t>DOM002Economic Losses</t>
  </si>
  <si>
    <t>Humaniarian data - 1st January 2020</t>
  </si>
  <si>
    <t>https://data.worldbank.org/indicator/AG.LND.TOTL.K2?locations=CG</t>
  </si>
  <si>
    <t>Total square kilometres of affected areas absorbing the complex crisis</t>
  </si>
  <si>
    <t>COG001Landmass affected</t>
  </si>
  <si>
    <t>UNHCR accessed on 26/04/2023 , Govt. Malawi 13/04/2023</t>
  </si>
  <si>
    <t>https://data2.unhcr.org/en/country/mwi , https://reliefweb.int/report/malawi/tropical-cyclone-freddy-emergency-response-plan-office-president-and-cabinet-department-disaster-management-affairs-march-2023</t>
  </si>
  <si>
    <t>Host-community , IDPs , refugees and asylum-seekers</t>
  </si>
  <si>
    <t>MWI002Crisis affected groups</t>
  </si>
  <si>
    <t>Govt. Malawi 13/04/2023</t>
  </si>
  <si>
    <t>https://reliefweb.int/report/malawi/tropical-cyclone-freddy-emergency-response-plan-office-president-and-cabinet-department-disaster-management-affairs-march-2023</t>
  </si>
  <si>
    <t>The host community and IDPs</t>
  </si>
  <si>
    <t>MWI005Crisis affected groups</t>
  </si>
  <si>
    <t>Tropical Cyclone Freddy in Mozambique</t>
  </si>
  <si>
    <t>MOZ010</t>
  </si>
  <si>
    <t>MOZ010People facing limited access constraints</t>
  </si>
  <si>
    <t>MOZ010People facing restricted access constraints</t>
  </si>
  <si>
    <t xml:space="preserve">No cumulative figures showing specific number </t>
  </si>
  <si>
    <t>MOZ010Illness cases reported</t>
  </si>
  <si>
    <t>MOZ010Buildings in affected area</t>
  </si>
  <si>
    <t>MOZ010Economic Losses</t>
  </si>
  <si>
    <t>Multiple Crises in Mozambique</t>
  </si>
  <si>
    <t>MOZ001</t>
  </si>
  <si>
    <t>MOZ001People facing limited access constraints</t>
  </si>
  <si>
    <t>MOZ001People facing restricted access constraints</t>
  </si>
  <si>
    <t>MOZ001Illness cases reported</t>
  </si>
  <si>
    <t>No cumulative figure</t>
  </si>
  <si>
    <t>MOZ001Buildings in affected area</t>
  </si>
  <si>
    <t>MOZ001Economic Losses</t>
  </si>
  <si>
    <t>It is unlikely that there are any fatalities caused directly by the refugee crisis. However, it can be assumed that premature deaths do accur in the refugee population duo to access constraints and poor living conditions. This is not verifiable or calculable, so it is not included.</t>
  </si>
  <si>
    <t>IRN004Fatalities reported</t>
  </si>
  <si>
    <t>This is the only crisis in Iran, and It is unlikely that there are any fatalities caused directly by the refugee crisis. However, it can be assumed that premature deaths do accur in the refugee population due to access constraints and poor living conditions. This is not verifiable or calculable, so it is not included.</t>
  </si>
  <si>
    <t>IRN004Fatalities in all crises</t>
  </si>
  <si>
    <t>IPC 30/12/2022 , UNHCR 15/03/2023</t>
  </si>
  <si>
    <t xml:space="preserve"> https://www.ipcinfo.org/ipc-country-analysis/details-map/en/c/1156131/?iso3=TZA,  https://data2.unhcr.org/en/documents/details/99656</t>
  </si>
  <si>
    <t>Host-community and Refugees</t>
  </si>
  <si>
    <t>TZA001Crisis affected groups</t>
  </si>
  <si>
    <t>UNHCR 20/02/2023</t>
  </si>
  <si>
    <t>https://data2.unhcr.org/en/documents/details/99153</t>
  </si>
  <si>
    <t>TZA002Crisis affected groups</t>
  </si>
  <si>
    <t>City Population acceessed on 30/04/2023 ,UNHCR 17/04/2023</t>
  </si>
  <si>
    <t>https://www.citypopulation.de/en/mauritania/cities/ , https://data.unhcr.org/en/documents/details/100304</t>
  </si>
  <si>
    <t>Total landmass of regions that host Malian refugees: Hodh Chargu, Nouakchott, and Nouadhibou.</t>
  </si>
  <si>
    <t>MRT002Landmass affected</t>
  </si>
  <si>
    <t>UNHCR 17/04/2023</t>
  </si>
  <si>
    <t xml:space="preserve"> https://data.unhcr.org/en/documents/details/100304</t>
  </si>
  <si>
    <t>MRT002Crisis affected groups</t>
  </si>
  <si>
    <t xml:space="preserve">There are no approximate or exact figures about injuries reported
</t>
  </si>
  <si>
    <t>CRI002Injuries reported</t>
  </si>
  <si>
    <t>There are no approximate or exact figures about fatalities reported because of this crisis</t>
  </si>
  <si>
    <t>CRI002Fatalities reported</t>
  </si>
  <si>
    <t>CRI002Fatalities in all crises</t>
  </si>
  <si>
    <t>CRI002Illness cases reported</t>
  </si>
  <si>
    <t>CRI002Buildings damaged</t>
  </si>
  <si>
    <t>CRI002Buildings destroyed</t>
  </si>
  <si>
    <t>CRI002Buildings in affected area</t>
  </si>
  <si>
    <t>CRI002Economic Losses</t>
  </si>
  <si>
    <t>World population review 2023 Accesed 27/04/23</t>
  </si>
  <si>
    <t>https://worldpopulationreview.com/countries/pakistan-population</t>
  </si>
  <si>
    <t xml:space="preserve">The country population of Pakistan estimates in 2023. The number of registerd refugees, undocumented Afghans living in Pakistan, and Pakistani refugees in Afghanistan are not counted to avoid double counting. </t>
  </si>
  <si>
    <t>PAK001Total population</t>
  </si>
  <si>
    <t>Given that the whole country is affected by different types of conflict, drought, and natural hazards, the entire population is considered to be exposed.</t>
  </si>
  <si>
    <t>PAK001People exposed</t>
  </si>
  <si>
    <t>IPC 31/12/22; OCHA 04/10/2022</t>
  </si>
  <si>
    <t>https://www.ipcinfo.org/ipc-country-analysis/details-map/en/c/1156103/?iso3=PAK; https://data.worldbank.org/indicator/SI.POV.NAHC?locations=PK; https://reliefweb.int/report/pakistan/pakistan-2022-monsoon-floods-situation-report-no-03-26-august-2026</t>
  </si>
  <si>
    <t xml:space="preserve">There in no people in IPC phase 5 and neither in the Flood response plan developed by OCHA in 2022 indicated that there is people in catastrophic situation due to flooding, therefore, it considered zero. </t>
  </si>
  <si>
    <t>PAK001Extreme humanitarian conditions - Level 5</t>
  </si>
  <si>
    <t xml:space="preserve">The country population of Pakistan estimates in 2023. The number of registered refugees, undocumented Afghans living in Pakistan, and Pakistani refugees in Afghanistan are not counted to avoid double counting. </t>
  </si>
  <si>
    <t>PAK005Total population</t>
  </si>
  <si>
    <t>PRK001Moderate humanitarian conditions - Level 3</t>
  </si>
  <si>
    <t>WFP 27/04/2023</t>
  </si>
  <si>
    <t>https://reliefweb.int/report/mozambique/wfp-mozambique-cyclone-freddy-external-situation-report-11-20-april-2023</t>
  </si>
  <si>
    <t xml:space="preserve">Homes damaged by Cyclone Freddy </t>
  </si>
  <si>
    <t>MOZ010Buildings damaged</t>
  </si>
  <si>
    <t>Floodlist 13/02/2023 ; WFP 27/04/2023</t>
  </si>
  <si>
    <t>https://floodlist.com/africa/mozambique-maputo-province-floods-update-february-2023 ; https://reliefweb.int/report/mozambique/wfp-mozambique-cyclone-freddy-external-situation-report-11-20-april-2023</t>
  </si>
  <si>
    <t>The homes damaged by cyclone Freddy, Floods and cabo delgado conflict</t>
  </si>
  <si>
    <t>MOZ001Buildings damaged</t>
  </si>
  <si>
    <t>Complex crisis in Haiti</t>
  </si>
  <si>
    <t>HTI001</t>
  </si>
  <si>
    <t>Haiti</t>
  </si>
  <si>
    <t>OCHA 17/03/2023</t>
  </si>
  <si>
    <t>https://reliefweb.int/report/haiti/haiti-apercu-des-besoins-humanitaires-2023-mars-2023-fren</t>
  </si>
  <si>
    <t>Total population of the country infered from the sum of the whole levels of humanitarian conditions given by OCHA in HNO 2023</t>
  </si>
  <si>
    <t>HTI001Total population</t>
  </si>
  <si>
    <t>World Bank 01/01/2020</t>
  </si>
  <si>
    <t>https://data.worldbank.org/indicator/AG.LND.TOTL.K2?locations=HT</t>
  </si>
  <si>
    <t>Total landmass of the country according to WB</t>
  </si>
  <si>
    <t>HTI001Landmass affected</t>
  </si>
  <si>
    <t>HTI001People exposed</t>
  </si>
  <si>
    <t>Sum of Levels 2 (2.6M), 3 (2.7 M), 4 (1.4) and 5 (0.8) of humanitarian conditions</t>
  </si>
  <si>
    <t>HTI001People affected</t>
  </si>
  <si>
    <t>Sum of people displaced by the conflict and people still displaced by the earthquake in 2021</t>
  </si>
  <si>
    <t>HTI001People displaced</t>
  </si>
  <si>
    <t xml:space="preserve">Injuries reported according to OCHA during 2022 including those from Cité-Soleil clashes (250) </t>
  </si>
  <si>
    <t>HTI001Injuries reported</t>
  </si>
  <si>
    <t>People in need according to OCHA HNO 2023 update. This figures take into accouent theclashes erupted in Cité-Soleil (in july 2022).</t>
  </si>
  <si>
    <t>HTI001People in Need</t>
  </si>
  <si>
    <t>People in minimal humanitarian conditions according to OCHA HNO 2023</t>
  </si>
  <si>
    <t>HTI001Minimal humanitarian conditions - Level 1</t>
  </si>
  <si>
    <t>People in stressed humanitarian conditions according to OCHA HNO 2023</t>
  </si>
  <si>
    <t>HTI001Stressed humanitarian conditions - Level 2</t>
  </si>
  <si>
    <t>People in severe humanitarian conditions according to OCHA HNO 2023</t>
  </si>
  <si>
    <t>HTI001Moderate humanitarian conditions - Level 3</t>
  </si>
  <si>
    <t>People in extreme humanitarian conditions according to OCHA HNO 2023</t>
  </si>
  <si>
    <t>HTI001Severe humanitarian conditions - Level 4</t>
  </si>
  <si>
    <t>HTI001Extreme humanitarian conditions - Level 5</t>
  </si>
  <si>
    <t>All the population is affected</t>
  </si>
  <si>
    <t>HTI001Crisis affected groups</t>
  </si>
  <si>
    <t>HTI001People facing limited access constraints</t>
  </si>
  <si>
    <t>HTI001People facing restricted access constraints</t>
  </si>
  <si>
    <t>OCHA 26/08/2021</t>
  </si>
  <si>
    <t>https://reliefweb.int/sites/reliefweb.int/files/resources/2021-08-26_OCHA_Haiti%20Earthquake_SitRep%232%20PDF.pdf</t>
  </si>
  <si>
    <t>HTI001Buildings damaged</t>
  </si>
  <si>
    <t>OCHA 26/08/2021; OCHA 26/07/2022; OCHA 17/03/2023</t>
  </si>
  <si>
    <t>https://reliefweb.int/sites/reliefweb.int/files/resources/2021-08-26_OCHA_Haiti%20Earthquake_SitRep%232%20PDF.pdf
https://reliefweb.int/report/haiti/haiti-violences-dans-la-zone-metropolitaine-de-port-au-prince-cite-soleil-rapport-de-situation-2-au-26-juillet-2022</t>
  </si>
  <si>
    <t>Buildings destroyed by the earthquake according to the Haitian Civil Protection General Directorate (DGPC) + destroyed houses reported according to OCHA because of the new clashes erupted in Cité-Soleil (in july) + Schools destroyed during the earthquake (1250)</t>
  </si>
  <si>
    <t>HTI001Buildings destroyed</t>
  </si>
  <si>
    <t>HTI001Buildings in affected area</t>
  </si>
  <si>
    <t>OCHA 07/09/2021</t>
  </si>
  <si>
    <t>https://reliefweb.int/report/haiti/haiti-earthquake-situation-report-no-4-7-september-2021#:~:text=Preliminary%20estimates%20of%20damages%20and,the%20country's%20gross%20domestic%20product.</t>
  </si>
  <si>
    <t>HTI001Economic Losses</t>
  </si>
  <si>
    <t>UNICEF 02/02/2023</t>
  </si>
  <si>
    <t>https://www.unicef.org/media/136836/file/DRC%20Humanitarian%20Situation%20Report%20No.2,%2031%20December%202022.pdf</t>
  </si>
  <si>
    <t>This is the sum of people facing levels 1-5 humanitarian needs according to the INFORM SI methodology.</t>
  </si>
  <si>
    <t>COG001People exposed</t>
  </si>
  <si>
    <t>This is the sum of people facing levels 2-5 humanitarian needs according to the INFORM SI methodology.</t>
  </si>
  <si>
    <t>COG001People affected</t>
  </si>
  <si>
    <t>PIN is the sum of populations on levels 3-5.</t>
  </si>
  <si>
    <t>COG001People in Need</t>
  </si>
  <si>
    <t>This sums the rest of the population that are not in level 2 or 3.</t>
  </si>
  <si>
    <t>COG001Minimal humanitarian conditions - Level 1</t>
  </si>
  <si>
    <t>We include here people affected affected by the floods in 2022</t>
  </si>
  <si>
    <t>COG001Stressed humanitarian conditions - Level 2</t>
  </si>
  <si>
    <t>We consider IDPs, refugees and asylum seekers as in need because most of them live in remote rural locations with limited access to aid</t>
  </si>
  <si>
    <t>COG001Moderate humanitarian conditions - Level 3</t>
  </si>
  <si>
    <t>People in need were put in level 3 as the source does not specify the severity</t>
  </si>
  <si>
    <t>COG001Severe humanitarian conditions - Level 4</t>
  </si>
  <si>
    <t>COG001Extreme humanitarian conditions - Level 5</t>
  </si>
  <si>
    <t xml:space="preserve">Nippes Earthquake </t>
  </si>
  <si>
    <t>HTI002</t>
  </si>
  <si>
    <t>HTI002Total population</t>
  </si>
  <si>
    <t>OCHA 16/08/2021 ; OCHA 05/12/2018</t>
  </si>
  <si>
    <t>https://reliefweb.int/report/haiti/haiti-earthquake-flash-update-no-2-16-august-2021 ; https://data.humdata.org/dataset/hti-polbndl-adm1-cnigs-zip</t>
  </si>
  <si>
    <t>Total # of square kilometers of the area affected by the earthquake in the southern and western parts of the country, particularly the Sud, Grand'Anse and Nippes departments, as well as southeast and part of west.</t>
  </si>
  <si>
    <t>HTI002Landmass affected</t>
  </si>
  <si>
    <t>USAID 30/08/2021</t>
  </si>
  <si>
    <t>https://reliefweb.int/sites/reliefweb.int/files/resources/2021_08_30%20USAID-BHA%20Haiti%20Earthquake%20Fact%20Sheet%20%239.pdf</t>
  </si>
  <si>
    <t>Number of people exposed according to USAID (30/08/2021).</t>
  </si>
  <si>
    <t>HTI002People exposed</t>
  </si>
  <si>
    <t>IFRC 01/06/2022</t>
  </si>
  <si>
    <t>https://reliefweb.int/report/haiti/haiti-earthquake-12-month-operation-update-emergency-appeal-no-mdrht018</t>
  </si>
  <si>
    <t>People affected according to IFRC 2022 (November)</t>
  </si>
  <si>
    <t>HTI002People affected</t>
  </si>
  <si>
    <t>IOM 28/10/2022</t>
  </si>
  <si>
    <t>https://www.iom.int/news/96000-haitians-displaced-recent-gang-violence-capital-iom-report</t>
  </si>
  <si>
    <t>People displaced according to IOM</t>
  </si>
  <si>
    <t>HTI002People displaced</t>
  </si>
  <si>
    <t>IFRC 01/06/ 2022</t>
  </si>
  <si>
    <t>https://reliefweb.int/report/haiti/haiti-earthquake-operation-6-month-update-emergency-appeal-no-mdrht018</t>
  </si>
  <si>
    <t>Reported by the the Haitian Civil Protection General Directorate (DGPC)</t>
  </si>
  <si>
    <t>HTI002Injuries reported</t>
  </si>
  <si>
    <t>HTI002Fatalities reported</t>
  </si>
  <si>
    <t>OCHA 17/03/2023; IFRC 01/06/ 2022</t>
  </si>
  <si>
    <t>Fatalities reported for both crises according to OCHA and IFRC</t>
  </si>
  <si>
    <t>HTI002Fatalities in all crises</t>
  </si>
  <si>
    <t>HTI002Severe humanitarian conditions - Level 4</t>
  </si>
  <si>
    <t>HTI002Extreme humanitarian conditions - Level 5</t>
  </si>
  <si>
    <t>OCHA 14/09/2021</t>
  </si>
  <si>
    <t>https://reliefweb.int/report/haiti/haiti-earthquake-situation-report-no-5-14-september-2021</t>
  </si>
  <si>
    <t>Non-host,host, IDPs</t>
  </si>
  <si>
    <t>HTI002Crisis affected groups</t>
  </si>
  <si>
    <t>HTI002People facing limited access constraints</t>
  </si>
  <si>
    <t>HTI002People facing restricted access constraints</t>
  </si>
  <si>
    <t>IRC 27/03/2023</t>
  </si>
  <si>
    <t>https://reliefweb.int/report/haiti/irc-joins-call-urgent-action-step-response-escalating-crisis-haiti</t>
  </si>
  <si>
    <t>As of the end of February 2023, the country had registered over 33,000 suspected cholera cases, almost 2,400 confirmed cases and nearly 600 deaths.</t>
  </si>
  <si>
    <t>HTI002Illness cases reported</t>
  </si>
  <si>
    <t>IFRC 03/06/2022</t>
  </si>
  <si>
    <t>Damaged homes reported by the the Haitian Civil Protection General Directorate (DGPC) + Hospitals damaged reported by the Haitian departmental health directorates</t>
  </si>
  <si>
    <t>HTI002Buildings damaged</t>
  </si>
  <si>
    <t>Destroyed homes reported by the the Haitian Civil Protection General Directorate (DGPC)</t>
  </si>
  <si>
    <t>HTI002Buildings destroyed</t>
  </si>
  <si>
    <t>HTI002Buildings in affected area</t>
  </si>
  <si>
    <t>Preliminary estimates of damages and economic losses are at least US$1.5 billion, about 10 per cent of the country’s gross domestic product.</t>
  </si>
  <si>
    <t>HTI002Economic Losses</t>
  </si>
  <si>
    <t>Denial of existence of humanitarian needs or entitlements to assistance</t>
  </si>
  <si>
    <t>ACAPS Access Methodology</t>
  </si>
  <si>
    <t>BFA002Denial of existence of humanitarian needs or entitlements to assistance</t>
  </si>
  <si>
    <t>Impediments to entry into country (bureaucratic and administrative)</t>
  </si>
  <si>
    <t>BFA002Impediments to entry into country (bureaucratic and administrative)</t>
  </si>
  <si>
    <t>Interference into implementation of humanitarian activities</t>
  </si>
  <si>
    <t>BFA002Interference into implementation of humanitarian activities</t>
  </si>
  <si>
    <t>Ongoing insecurity/hostilities affecting humanitarian assistance</t>
  </si>
  <si>
    <t>BFA002Ongoing insecurity/hostilities affecting humanitarian assistance</t>
  </si>
  <si>
    <t>Physical constraints in the environment (obstacles related to terrain, climate, lack of infrastructure, etc.)</t>
  </si>
  <si>
    <t>BFA002Physical constraints in the environment (obstacles related to terrain, climate, lack of infrastructure, etc.)</t>
  </si>
  <si>
    <t>Presence of mines and improvised explosive devices</t>
  </si>
  <si>
    <t>BFA002Presence of mines and improvised explosive devices</t>
  </si>
  <si>
    <t>Restriction and obstruction of access to services and assistance</t>
  </si>
  <si>
    <t>BFA002Restriction and obstruction of access to services and assistance</t>
  </si>
  <si>
    <t>Restriction of movement (impediments to freedom of movement and/or administrative restrictions)</t>
  </si>
  <si>
    <t>BFA002Restriction of movement (impediments to freedom of movement and/or administrative restrictions)</t>
  </si>
  <si>
    <t>Violence against personnel, facilities and assets</t>
  </si>
  <si>
    <t>BFA002Violence against personnel, facilities and assets</t>
  </si>
  <si>
    <t>CAF001Denial of existence of humanitarian needs or entitlements to assistance</t>
  </si>
  <si>
    <t>CAF001Impediments to entry into country (bureaucratic and administrative)</t>
  </si>
  <si>
    <t>CAF001Interference into implementation of humanitarian activities</t>
  </si>
  <si>
    <t>CAF001Ongoing insecurity/hostilities affecting humanitarian assistance</t>
  </si>
  <si>
    <t>CAF001Physical constraints in the environment (obstacles related to terrain, climate, lack of infrastructure, etc.)</t>
  </si>
  <si>
    <t>CAF001Presence of mines and improvised explosive devices</t>
  </si>
  <si>
    <t>CAF001Restriction and obstruction of access to services and assistance</t>
  </si>
  <si>
    <t>CAF001Restriction of movement (impediments to freedom of movement and/or administrative restrictions)</t>
  </si>
  <si>
    <t>CAF001Violence against personnel, facilities and assets</t>
  </si>
  <si>
    <t>COD001Denial of existence of humanitarian needs or entitlements to assistance</t>
  </si>
  <si>
    <t>COD001Impediments to entry into country (bureaucratic and administrative)</t>
  </si>
  <si>
    <t>COD001Interference into implementation of humanitarian activities</t>
  </si>
  <si>
    <t>COD001Ongoing insecurity/hostilities affecting humanitarian assistance</t>
  </si>
  <si>
    <t>COD001Physical constraints in the environment (obstacles related to terrain, climate, lack of infrastructure, etc.)</t>
  </si>
  <si>
    <t>COD001Presence of mines and improvised explosive devices</t>
  </si>
  <si>
    <t>COD001Restriction and obstruction of access to services and assistance</t>
  </si>
  <si>
    <t>COD001Restriction of movement (impediments to freedom of movement and/or administrative restrictions)</t>
  </si>
  <si>
    <t>COD001Violence against personnel, facilities and assets</t>
  </si>
  <si>
    <t>COG001Denial of existence of humanitarian needs or entitlements to assistance</t>
  </si>
  <si>
    <t>COG001Impediments to entry into country (bureaucratic and administrative)</t>
  </si>
  <si>
    <t>COG001Interference into implementation of humanitarian activities</t>
  </si>
  <si>
    <t>COG001Ongoing insecurity/hostilities affecting humanitarian assistance</t>
  </si>
  <si>
    <t>COG001Physical constraints in the environment (obstacles related to terrain, climate, lack of infrastructure, etc.)</t>
  </si>
  <si>
    <t>COG001Presence of mines and improvised explosive devices</t>
  </si>
  <si>
    <t>COG001Restriction and obstruction of access to services and assistance</t>
  </si>
  <si>
    <t>COG001Restriction of movement (impediments to freedom of movement and/or administrative restrictions)</t>
  </si>
  <si>
    <t>COG001Violence against personnel, facilities and assets</t>
  </si>
  <si>
    <t>MLI001Denial of existence of humanitarian needs or entitlements to assistance</t>
  </si>
  <si>
    <t>MLI001Impediments to entry into country (bureaucratic and administrative)</t>
  </si>
  <si>
    <t>MLI001Interference into implementation of humanitarian activities</t>
  </si>
  <si>
    <t>MLI001Ongoing insecurity/hostilities affecting humanitarian assistance</t>
  </si>
  <si>
    <t>MLI001Physical constraints in the environment (obstacles related to terrain, climate, lack of infrastructure, etc.)</t>
  </si>
  <si>
    <t>MLI001Presence of mines and improvised explosive devices</t>
  </si>
  <si>
    <t>MLI001Restriction and obstruction of access to services and assistance</t>
  </si>
  <si>
    <t>MLI001Restriction of movement (impediments to freedom of movement and/or administrative restrictions)</t>
  </si>
  <si>
    <t>MLI001Violence against personnel, facilities and assets</t>
  </si>
  <si>
    <t>SEN002Denial of existence of humanitarian needs or entitlements to assistance</t>
  </si>
  <si>
    <t>SEN002Impediments to entry into country (bureaucratic and administrative)</t>
  </si>
  <si>
    <t>SEN002Interference into implementation of humanitarian activities</t>
  </si>
  <si>
    <t>SEN002Ongoing insecurity/hostilities affecting humanitarian assistance</t>
  </si>
  <si>
    <t>SEN002Physical constraints in the environment (obstacles related to terrain, climate, lack of infrastructure, etc.)</t>
  </si>
  <si>
    <t>SEN002Presence of mines and improvised explosive devices</t>
  </si>
  <si>
    <t>SEN002Restriction and obstruction of access to services and assistance</t>
  </si>
  <si>
    <t>SEN002Restriction of movement (impediments to freedom of movement and/or administrative restrictions)</t>
  </si>
  <si>
    <t>SEN002Violence against personnel, facilities and assets</t>
  </si>
  <si>
    <t>Venezuela displacement in Chile</t>
  </si>
  <si>
    <t>CHL002</t>
  </si>
  <si>
    <t>Chile</t>
  </si>
  <si>
    <t>CHL002Denial of existence of humanitarian needs or entitlements to assistance</t>
  </si>
  <si>
    <t>CHL002Impediments to entry into country (bureaucratic and administrative)</t>
  </si>
  <si>
    <t>CHL002Interference into implementation of humanitarian activities</t>
  </si>
  <si>
    <t>CHL002Ongoing insecurity/hostilities affecting humanitarian assistance</t>
  </si>
  <si>
    <t>CHL002Physical constraints in the environment (obstacles related to terrain, climate, lack of infrastructure, etc.)</t>
  </si>
  <si>
    <t>CHL002Presence of mines and improvised explosive devices</t>
  </si>
  <si>
    <t>CHL002Restriction and obstruction of access to services and assistance</t>
  </si>
  <si>
    <t>CHL002Restriction of movement (impediments to freedom of movement and/or administrative restrictions)</t>
  </si>
  <si>
    <t>CHL002Violence against personnel, facilities and assets</t>
  </si>
  <si>
    <t>DOM002Denial of existence of humanitarian needs or entitlements to assistance</t>
  </si>
  <si>
    <t>DOM002Impediments to entry into country (bureaucratic and administrative)</t>
  </si>
  <si>
    <t>DOM002Interference into implementation of humanitarian activities</t>
  </si>
  <si>
    <t>DOM002Ongoing insecurity/hostilities affecting humanitarian assistance</t>
  </si>
  <si>
    <t>DOM002Physical constraints in the environment (obstacles related to terrain, climate, lack of infrastructure, etc.)</t>
  </si>
  <si>
    <t>DOM002Presence of mines and improvised explosive devices</t>
  </si>
  <si>
    <t>DOM002Restriction and obstruction of access to services and assistance</t>
  </si>
  <si>
    <t>DOM002Restriction of movement (impediments to freedom of movement and/or administrative restrictions)</t>
  </si>
  <si>
    <t>DOM002Violence against personnel, facilities and assets</t>
  </si>
  <si>
    <t>Venezuela displacement in Peru</t>
  </si>
  <si>
    <t>PER002</t>
  </si>
  <si>
    <t>Peru</t>
  </si>
  <si>
    <t>PER002Denial of existence of humanitarian needs or entitlements to assistance</t>
  </si>
  <si>
    <t>PER002Impediments to entry into country (bureaucratic and administrative)</t>
  </si>
  <si>
    <t>PER002Interference into implementation of humanitarian activities</t>
  </si>
  <si>
    <t>PER002Ongoing insecurity/hostilities affecting humanitarian assistance</t>
  </si>
  <si>
    <t>PER002Physical constraints in the environment (obstacles related to terrain, climate, lack of infrastructure, etc.)</t>
  </si>
  <si>
    <t>PER002Presence of mines and improvised explosive devices</t>
  </si>
  <si>
    <t>PER002Restriction and obstruction of access to services and assistance</t>
  </si>
  <si>
    <t>PER002Restriction of movement (impediments to freedom of movement and/or administrative restrictions)</t>
  </si>
  <si>
    <t>PER002Violence against personnel, facilities and assets</t>
  </si>
  <si>
    <t>Venezuelan refugees in Trinidad and Tobago</t>
  </si>
  <si>
    <t>TTO002</t>
  </si>
  <si>
    <t>Trinidad and Tobago</t>
  </si>
  <si>
    <t>TTO002Denial of existence of humanitarian needs or entitlements to assistance</t>
  </si>
  <si>
    <t>TTO002Impediments to entry into country (bureaucratic and administrative)</t>
  </si>
  <si>
    <t>TTO002Interference into implementation of humanitarian activities</t>
  </si>
  <si>
    <t>TTO002Ongoing insecurity/hostilities affecting humanitarian assistance</t>
  </si>
  <si>
    <t>TTO002Physical constraints in the environment (obstacles related to terrain, climate, lack of infrastructure, etc.)</t>
  </si>
  <si>
    <t>TTO002Presence of mines and improvised explosive devices</t>
  </si>
  <si>
    <t>TTO002Restriction and obstruction of access to services and assistance</t>
  </si>
  <si>
    <t>TTO002Restriction of movement (impediments to freedom of movement and/or administrative restrictions)</t>
  </si>
  <si>
    <t>TTO002Violence against personnel, facilities and assets</t>
  </si>
  <si>
    <t>AGO002Denial of existence of humanitarian needs or entitlements to assistance</t>
  </si>
  <si>
    <t>AGO002Impediments to entry into country (bureaucratic and administrative)</t>
  </si>
  <si>
    <t>AGO002Interference into implementation of humanitarian activities</t>
  </si>
  <si>
    <t>AGO002Ongoing insecurity/hostilities affecting humanitarian assistance</t>
  </si>
  <si>
    <t>AGO002Physical constraints in the environment (obstacles related to terrain, climate, lack of infrastructure, etc.)</t>
  </si>
  <si>
    <t>AGO002Presence of mines and improvised explosive devices</t>
  </si>
  <si>
    <t>AGO002Restriction and obstruction of access to services and assistance</t>
  </si>
  <si>
    <t>AGO002Restriction of movement (impediments to freedom of movement and/or administrative restrictions)</t>
  </si>
  <si>
    <t>AGO002Violence against personnel, facilities and assets</t>
  </si>
  <si>
    <t>Rohingya refugee crisis</t>
  </si>
  <si>
    <t>BGD002</t>
  </si>
  <si>
    <t>Bangladesh</t>
  </si>
  <si>
    <t>BGD002Denial of existence of humanitarian needs or entitlements to assistance</t>
  </si>
  <si>
    <t>BGD002Impediments to entry into country (bureaucratic and administrative)</t>
  </si>
  <si>
    <t>BGD002Interference into implementation of humanitarian activities</t>
  </si>
  <si>
    <t>BGD002Ongoing insecurity/hostilities affecting humanitarian assistance</t>
  </si>
  <si>
    <t>BGD002Physical constraints in the environment (obstacles related to terrain, climate, lack of infrastructure, etc.)</t>
  </si>
  <si>
    <t>BGD002Presence of mines and improvised explosive devices</t>
  </si>
  <si>
    <t>BGD002Restriction and obstruction of access to services and assistance</t>
  </si>
  <si>
    <t>BGD002Restriction of movement (impediments to freedom of movement and/or administrative restrictions)</t>
  </si>
  <si>
    <t>BGD002Violence against personnel, facilities and assets</t>
  </si>
  <si>
    <t>CMR001Denial of existence of humanitarian needs or entitlements to assistance</t>
  </si>
  <si>
    <t>CMR001Impediments to entry into country (bureaucratic and administrative)</t>
  </si>
  <si>
    <t>CMR001Interference into implementation of humanitarian activities</t>
  </si>
  <si>
    <t>CMR001Ongoing insecurity/hostilities affecting humanitarian assistance</t>
  </si>
  <si>
    <t>CMR001Physical constraints in the environment (obstacles related to terrain, climate, lack of infrastructure, etc.)</t>
  </si>
  <si>
    <t>CMR001Presence of mines and improvised explosive devices</t>
  </si>
  <si>
    <t>CMR001Restriction and obstruction of access to services and assistance</t>
  </si>
  <si>
    <t>CMR001Restriction of movement (impediments to freedom of movement and/or administrative restrictions)</t>
  </si>
  <si>
    <t>CMR001Violence against personnel, facilities and assets</t>
  </si>
  <si>
    <t>CMR002Denial of existence of humanitarian needs or entitlements to assistance</t>
  </si>
  <si>
    <t>CMR002Impediments to entry into country (bureaucratic and administrative)</t>
  </si>
  <si>
    <t>CMR002Interference into implementation of humanitarian activities</t>
  </si>
  <si>
    <t>CMR002Ongoing insecurity/hostilities affecting humanitarian assistance</t>
  </si>
  <si>
    <t>CMR002Physical constraints in the environment (obstacles related to terrain, climate, lack of infrastructure, etc.)</t>
  </si>
  <si>
    <t>CMR002Presence of mines and improvised explosive devices</t>
  </si>
  <si>
    <t>CMR002Restriction and obstruction of access to services and assistance</t>
  </si>
  <si>
    <t>CMR002Restriction of movement (impediments to freedom of movement and/or administrative restrictions)</t>
  </si>
  <si>
    <t>CMR002Violence against personnel, facilities and assets</t>
  </si>
  <si>
    <t>CMR003Denial of existence of humanitarian needs or entitlements to assistance</t>
  </si>
  <si>
    <t>CMR003Impediments to entry into country (bureaucratic and administrative)</t>
  </si>
  <si>
    <t>CMR003Interference into implementation of humanitarian activities</t>
  </si>
  <si>
    <t>CMR003Ongoing insecurity/hostilities affecting humanitarian assistance</t>
  </si>
  <si>
    <t>CMR003Physical constraints in the environment (obstacles related to terrain, climate, lack of infrastructure, etc.)</t>
  </si>
  <si>
    <t>CMR003Presence of mines and improvised explosive devices</t>
  </si>
  <si>
    <t>CMR003Restriction and obstruction of access to services and assistance</t>
  </si>
  <si>
    <t>CMR003Restriction of movement (impediments to freedom of movement and/or administrative restrictions)</t>
  </si>
  <si>
    <t>CMR003Violence against personnel, facilities and assets</t>
  </si>
  <si>
    <t>CMR004Denial of existence of humanitarian needs or entitlements to assistance</t>
  </si>
  <si>
    <t>CMR004Impediments to entry into country (bureaucratic and administrative)</t>
  </si>
  <si>
    <t>CMR004Interference into implementation of humanitarian activities</t>
  </si>
  <si>
    <t>CMR004Ongoing insecurity/hostilities affecting humanitarian assistance</t>
  </si>
  <si>
    <t>CMR004Physical constraints in the environment (obstacles related to terrain, climate, lack of infrastructure, etc.)</t>
  </si>
  <si>
    <t>CMR004Presence of mines and improvised explosive devices</t>
  </si>
  <si>
    <t>CMR004Restriction and obstruction of access to services and assistance</t>
  </si>
  <si>
    <t>CMR004Restriction of movement (impediments to freedom of movement and/or administrative restrictions)</t>
  </si>
  <si>
    <t>CMR004Violence against personnel, facilities and assets</t>
  </si>
  <si>
    <t>Complex crisis in Colombia</t>
  </si>
  <si>
    <t>COL001</t>
  </si>
  <si>
    <t>COL001Denial of existence of humanitarian needs or entitlements to assistance</t>
  </si>
  <si>
    <t>COL001Impediments to entry into country (bureaucratic and administrative)</t>
  </si>
  <si>
    <t>COL001Interference into implementation of humanitarian activities</t>
  </si>
  <si>
    <t>COL001Ongoing insecurity/hostilities affecting humanitarian assistance</t>
  </si>
  <si>
    <t>COL001Physical constraints in the environment (obstacles related to terrain, climate, lack of infrastructure, etc.)</t>
  </si>
  <si>
    <t>COL001Restriction and obstruction of access to services and assistance</t>
  </si>
  <si>
    <t>COL001Restriction of movement (impediments to freedom of movement and/or administrative restrictions)</t>
  </si>
  <si>
    <t>COL002Denial of existence of humanitarian needs or entitlements to assistance</t>
  </si>
  <si>
    <t>COL002Impediments to entry into country (bureaucratic and administrative)</t>
  </si>
  <si>
    <t>COL002Interference into implementation of humanitarian activities</t>
  </si>
  <si>
    <t>COL002Ongoing insecurity/hostilities affecting humanitarian assistance</t>
  </si>
  <si>
    <t>COL002Physical constraints in the environment (obstacles related to terrain, climate, lack of infrastructure, etc.)</t>
  </si>
  <si>
    <t>COL002Restriction and obstruction of access to services and assistance</t>
  </si>
  <si>
    <t>COL002Restriction of movement (impediments to freedom of movement and/or administrative restrictions)</t>
  </si>
  <si>
    <t>CRI002Denial of existence of humanitarian needs or entitlements to assistance</t>
  </si>
  <si>
    <t>CRI002Impediments to entry into country (bureaucratic and administrative)</t>
  </si>
  <si>
    <t>CRI002Interference into implementation of humanitarian activities</t>
  </si>
  <si>
    <t>CRI002Ongoing insecurity/hostilities affecting humanitarian assistance</t>
  </si>
  <si>
    <t>CRI002Physical constraints in the environment (obstacles related to terrain, climate, lack of infrastructure, etc.)</t>
  </si>
  <si>
    <t>CRI002Presence of mines and improvised explosive devices</t>
  </si>
  <si>
    <t>CRI002Restriction and obstruction of access to services and assistance</t>
  </si>
  <si>
    <t>CRI002Restriction of movement (impediments to freedom of movement and/or administrative restrictions)</t>
  </si>
  <si>
    <t>CRI002Violence against personnel, facilities and assets</t>
  </si>
  <si>
    <t>Venezuela displacement in Ecuador</t>
  </si>
  <si>
    <t>ECU002</t>
  </si>
  <si>
    <t>Ecuador</t>
  </si>
  <si>
    <t>ECU002Denial of existence of humanitarian needs or entitlements to assistance</t>
  </si>
  <si>
    <t>ECU002Impediments to entry into country (bureaucratic and administrative)</t>
  </si>
  <si>
    <t>ECU002Interference into implementation of humanitarian activities</t>
  </si>
  <si>
    <t>ECU002Ongoing insecurity/hostilities affecting humanitarian assistance</t>
  </si>
  <si>
    <t>ECU002Physical constraints in the environment (obstacles related to terrain, climate, lack of infrastructure, etc.)</t>
  </si>
  <si>
    <t>ECU002Presence of mines and improvised explosive devices</t>
  </si>
  <si>
    <t>ECU002Restriction and obstruction of access to services and assistance</t>
  </si>
  <si>
    <t>ECU002Restriction of movement (impediments to freedom of movement and/or administrative restrictions)</t>
  </si>
  <si>
    <t>ECU002Violence against personnel, facilities and assets</t>
  </si>
  <si>
    <t>Complex crisis in Honduras</t>
  </si>
  <si>
    <t>HND001</t>
  </si>
  <si>
    <t>Honduras</t>
  </si>
  <si>
    <t>HND001Denial of existence of humanitarian needs or entitlements to assistance</t>
  </si>
  <si>
    <t>HND001Impediments to entry into country (bureaucratic and administrative)</t>
  </si>
  <si>
    <t>HND001Interference into implementation of humanitarian activities</t>
  </si>
  <si>
    <t>HND001Ongoing insecurity/hostilities affecting humanitarian assistance</t>
  </si>
  <si>
    <t>HND001Physical constraints in the environment (obstacles related to terrain, climate, lack of infrastructure, etc.)</t>
  </si>
  <si>
    <t>HND001Presence of mines and improvised explosive devices</t>
  </si>
  <si>
    <t>HND001Restriction and obstruction of access to services and assistance</t>
  </si>
  <si>
    <t>HND001Restriction of movement (impediments to freedom of movement and/or administrative restrictions)</t>
  </si>
  <si>
    <t>HND001Violence against personnel, facilities and assets</t>
  </si>
  <si>
    <t>HTI001Denial of existence of humanitarian needs or entitlements to assistance</t>
  </si>
  <si>
    <t>HTI001Impediments to entry into country (bureaucratic and administrative)</t>
  </si>
  <si>
    <t>HTI001Interference into implementation of humanitarian activities</t>
  </si>
  <si>
    <t>HTI001Ongoing insecurity/hostilities affecting humanitarian assistance</t>
  </si>
  <si>
    <t>HTI001Physical constraints in the environment (obstacles related to terrain, climate, lack of infrastructure, etc.)</t>
  </si>
  <si>
    <t>HTI001Presence of mines and improvised explosive devices</t>
  </si>
  <si>
    <t>HTI001Restriction and obstruction of access to services and assistance</t>
  </si>
  <si>
    <t>HTI001Restriction of movement (impediments to freedom of movement and/or administrative restrictions)</t>
  </si>
  <si>
    <t>HTI001Violence against personnel, facilities and assets</t>
  </si>
  <si>
    <t>HTI002Denial of existence of humanitarian needs or entitlements to assistance</t>
  </si>
  <si>
    <t>HTI002Impediments to entry into country (bureaucratic and administrative)</t>
  </si>
  <si>
    <t>HTI002Interference into implementation of humanitarian activities</t>
  </si>
  <si>
    <t>HTI002Ongoing insecurity/hostilities affecting humanitarian assistance</t>
  </si>
  <si>
    <t>HTI002Physical constraints in the environment (obstacles related to terrain, climate, lack of infrastructure, etc.)</t>
  </si>
  <si>
    <t>HTI002Presence of mines and improvised explosive devices</t>
  </si>
  <si>
    <t>HTI002Restriction and obstruction of access to services and assistance</t>
  </si>
  <si>
    <t>HTI002Restriction of movement (impediments to freedom of movement and/or administrative restrictions)</t>
  </si>
  <si>
    <t>HTI002Violence against personnel, facilities and assets</t>
  </si>
  <si>
    <t>IDN002Denial of existence of humanitarian needs or entitlements to assistance</t>
  </si>
  <si>
    <t>IDN002Impediments to entry into country (bureaucratic and administrative)</t>
  </si>
  <si>
    <t>IDN002Interference into implementation of humanitarian activities</t>
  </si>
  <si>
    <t>IDN002Ongoing insecurity/hostilities affecting humanitarian assistance</t>
  </si>
  <si>
    <t>IDN002Physical constraints in the environment (obstacles related to terrain, climate, lack of infrastructure, etc.)</t>
  </si>
  <si>
    <t>IDN002Presence of mines and improvised explosive devices</t>
  </si>
  <si>
    <t>IDN002Restriction and obstruction of access to services and assistance</t>
  </si>
  <si>
    <t>IDN002Restriction of movement (impediments to freedom of movement and/or administrative restrictions)</t>
  </si>
  <si>
    <t>IDN002Violence against personnel, facilities and assets</t>
  </si>
  <si>
    <t>IND002Denial of existence of humanitarian needs or entitlements to assistance</t>
  </si>
  <si>
    <t>IND002Impediments to entry into country (bureaucratic and administrative)</t>
  </si>
  <si>
    <t>IND002Interference into implementation of humanitarian activities</t>
  </si>
  <si>
    <t>IND002Ongoing insecurity/hostilities affecting humanitarian assistance</t>
  </si>
  <si>
    <t>IND002Physical constraints in the environment (obstacles related to terrain, climate, lack of infrastructure, etc.)</t>
  </si>
  <si>
    <t>IND002Presence of mines and improvised explosive devices</t>
  </si>
  <si>
    <t>IND002Restriction and obstruction of access to services and assistance</t>
  </si>
  <si>
    <t>IND002Restriction of movement (impediments to freedom of movement and/or administrative restrictions)</t>
  </si>
  <si>
    <t>IND002Violence against personnel, facilities and assets</t>
  </si>
  <si>
    <t>IRN004Denial of existence of humanitarian needs or entitlements to assistance</t>
  </si>
  <si>
    <t>IRN004Impediments to entry into country (bureaucratic and administrative)</t>
  </si>
  <si>
    <t>IRN004Interference into implementation of humanitarian activities</t>
  </si>
  <si>
    <t>IRN004Ongoing insecurity/hostilities affecting humanitarian assistance</t>
  </si>
  <si>
    <t>IRN004Physical constraints in the environment (obstacles related to terrain, climate, lack of infrastructure, etc.)</t>
  </si>
  <si>
    <t>IRN004Presence of mines and improvised explosive devices</t>
  </si>
  <si>
    <t>IRN004Restriction and obstruction of access to services and assistance</t>
  </si>
  <si>
    <t>IRN004Restriction of movement (impediments to freedom of movement and/or administrative restrictions)</t>
  </si>
  <si>
    <t>IRN004Violence against personnel, facilities and assets</t>
  </si>
  <si>
    <t>Socio-economic crisis in Sri Lanka</t>
  </si>
  <si>
    <t>LKA002</t>
  </si>
  <si>
    <t>Sri Lanka</t>
  </si>
  <si>
    <t>LKA002Denial of existence of humanitarian needs or entitlements to assistance</t>
  </si>
  <si>
    <t>LKA002Impediments to entry into country (bureaucratic and administrative)</t>
  </si>
  <si>
    <t>LKA002Interference into implementation of humanitarian activities</t>
  </si>
  <si>
    <t>LKA002Ongoing insecurity/hostilities affecting humanitarian assistance</t>
  </si>
  <si>
    <t>LKA002Physical constraints in the environment (obstacles related to terrain, climate, lack of infrastructure, etc.)</t>
  </si>
  <si>
    <t>LKA002Presence of mines and improvised explosive devices</t>
  </si>
  <si>
    <t>LKA002Restriction and obstruction of access to services and assistance</t>
  </si>
  <si>
    <t>LKA002Restriction of movement (impediments to freedom of movement and/or administrative restrictions)</t>
  </si>
  <si>
    <t>LKA002Violence against personnel, facilities and assets</t>
  </si>
  <si>
    <t>MEX001Denial of existence of humanitarian needs or entitlements to assistance</t>
  </si>
  <si>
    <t>MEX001Impediments to entry into country (bureaucratic and administrative)</t>
  </si>
  <si>
    <t>MEX001Interference into implementation of humanitarian activities</t>
  </si>
  <si>
    <t>MEX001Ongoing insecurity/hostilities affecting humanitarian assistance</t>
  </si>
  <si>
    <t>MEX001Physical constraints in the environment (obstacles related to terrain, climate, lack of infrastructure, etc.)</t>
  </si>
  <si>
    <t>MEX001Presence of mines and improvised explosive devices</t>
  </si>
  <si>
    <t>MEX001Restriction and obstruction of access to services and assistance</t>
  </si>
  <si>
    <t>MEX001Restriction of movement (impediments to freedom of movement and/or administrative restrictions)</t>
  </si>
  <si>
    <t>MEX001Violence against personnel, facilities and assets</t>
  </si>
  <si>
    <t>MEX002Denial of existence of humanitarian needs or entitlements to assistance</t>
  </si>
  <si>
    <t>MEX002Impediments to entry into country (bureaucratic and administrative)</t>
  </si>
  <si>
    <t>MEX002Interference into implementation of humanitarian activities</t>
  </si>
  <si>
    <t>MEX002Ongoing insecurity/hostilities affecting humanitarian assistance</t>
  </si>
  <si>
    <t>MEX002Physical constraints in the environment (obstacles related to terrain, climate, lack of infrastructure, etc.)</t>
  </si>
  <si>
    <t>MEX002Presence of mines and improvised explosive devices</t>
  </si>
  <si>
    <t>MEX002Restriction and obstruction of access to services and assistance</t>
  </si>
  <si>
    <t>MEX002Restriction of movement (impediments to freedom of movement and/or administrative restrictions)</t>
  </si>
  <si>
    <t>MEX002Violence against personnel, facilities and assets</t>
  </si>
  <si>
    <t>MEX003Denial of existence of humanitarian needs or entitlements to assistance</t>
  </si>
  <si>
    <t>MEX003Impediments to entry into country (bureaucratic and administrative)</t>
  </si>
  <si>
    <t>MEX003Interference into implementation of humanitarian activities</t>
  </si>
  <si>
    <t>MEX003Ongoing insecurity/hostilities affecting humanitarian assistance</t>
  </si>
  <si>
    <t>MEX003Physical constraints in the environment (obstacles related to terrain, climate, lack of infrastructure, etc.)</t>
  </si>
  <si>
    <t>MEX003Presence of mines and improvised explosive devices</t>
  </si>
  <si>
    <t>MEX003Restriction and obstruction of access to services and assistance</t>
  </si>
  <si>
    <t>MEX003Restriction of movement (impediments to freedom of movement and/or administrative restrictions)</t>
  </si>
  <si>
    <t>MEX003Violence against personnel, facilities and assets</t>
  </si>
  <si>
    <t>Multiple crises in Myanmar</t>
  </si>
  <si>
    <t>MMR001</t>
  </si>
  <si>
    <t>Myanmar</t>
  </si>
  <si>
    <t>MMR001Denial of existence of humanitarian needs or entitlements to assistance</t>
  </si>
  <si>
    <t>MMR001Impediments to entry into country (bureaucratic and administrative)</t>
  </si>
  <si>
    <t>MMR001Interference into implementation of humanitarian activities</t>
  </si>
  <si>
    <t>MMR001Ongoing insecurity/hostilities affecting humanitarian assistance</t>
  </si>
  <si>
    <t>MMR001Physical constraints in the environment (obstacles related to terrain, climate, lack of infrastructure, etc.)</t>
  </si>
  <si>
    <t>MMR001Presence of mines and improvised explosive devices</t>
  </si>
  <si>
    <t>MMR001Restriction and obstruction of access to services and assistance</t>
  </si>
  <si>
    <t>MMR001Restriction of movement (impediments to freedom of movement and/or administrative restrictions)</t>
  </si>
  <si>
    <t>MMR001Violence against personnel, facilities and assets</t>
  </si>
  <si>
    <t>Rakhine Conflict</t>
  </si>
  <si>
    <t>MMR002</t>
  </si>
  <si>
    <t>MMR002Denial of existence of humanitarian needs or entitlements to assistance</t>
  </si>
  <si>
    <t>MMR002Impediments to entry into country (bureaucratic and administrative)</t>
  </si>
  <si>
    <t>MMR002Interference into implementation of humanitarian activities</t>
  </si>
  <si>
    <t>MMR002Ongoing insecurity/hostilities affecting humanitarian assistance</t>
  </si>
  <si>
    <t>MMR002Physical constraints in the environment (obstacles related to terrain, climate, lack of infrastructure, etc.)</t>
  </si>
  <si>
    <t>MMR002Presence of mines and improvised explosive devices</t>
  </si>
  <si>
    <t>MMR002Restriction and obstruction of access to services and assistance</t>
  </si>
  <si>
    <t>MMR002Restriction of movement (impediments to freedom of movement and/or administrative restrictions)</t>
  </si>
  <si>
    <t>MMR002Violence against personnel, facilities and assets</t>
  </si>
  <si>
    <t>Kachin and Shan Conflict</t>
  </si>
  <si>
    <t>MMR003</t>
  </si>
  <si>
    <t>MMR003Denial of existence of humanitarian needs or entitlements to assistance</t>
  </si>
  <si>
    <t>MMR003Impediments to entry into country (bureaucratic and administrative)</t>
  </si>
  <si>
    <t>MMR003Interference into implementation of humanitarian activities</t>
  </si>
  <si>
    <t>MMR003Ongoing insecurity/hostilities affecting humanitarian assistance</t>
  </si>
  <si>
    <t>MMR003Physical constraints in the environment (obstacles related to terrain, climate, lack of infrastructure, etc.)</t>
  </si>
  <si>
    <t>MMR003Presence of mines and improvised explosive devices</t>
  </si>
  <si>
    <t>MMR003Restriction and obstruction of access to services and assistance</t>
  </si>
  <si>
    <t>MMR003Restriction of movement (impediments to freedom of movement and/or administrative restrictions)</t>
  </si>
  <si>
    <t>MMR003Violence against personnel, facilities and assets</t>
  </si>
  <si>
    <t>Post-coup conflict in Myanmar</t>
  </si>
  <si>
    <t>MMR004</t>
  </si>
  <si>
    <t>MMR004Denial of existence of humanitarian needs or entitlements to assistance</t>
  </si>
  <si>
    <t>MMR004Impediments to entry into country (bureaucratic and administrative)</t>
  </si>
  <si>
    <t>MMR004Interference into implementation of humanitarian activities</t>
  </si>
  <si>
    <t>MMR004Ongoing insecurity/hostilities affecting humanitarian assistance</t>
  </si>
  <si>
    <t>MMR004Physical constraints in the environment (obstacles related to terrain, climate, lack of infrastructure, etc.)</t>
  </si>
  <si>
    <t>MMR004Presence of mines and improvised explosive devices</t>
  </si>
  <si>
    <t>MMR004Restriction and obstruction of access to services and assistance</t>
  </si>
  <si>
    <t>MMR004Restriction of movement (impediments to freedom of movement and/or administrative restrictions)</t>
  </si>
  <si>
    <t>MMR004Violence against personnel, facilities and assets</t>
  </si>
  <si>
    <t>MYS001Denial of existence of humanitarian needs or entitlements to assistance</t>
  </si>
  <si>
    <t>MYS001Impediments to entry into country (bureaucratic and administrative)</t>
  </si>
  <si>
    <t>MYS001Interference into implementation of humanitarian activities</t>
  </si>
  <si>
    <t>MYS001Ongoing insecurity/hostilities affecting humanitarian assistance</t>
  </si>
  <si>
    <t>MYS001Physical constraints in the environment (obstacles related to terrain, climate, lack of infrastructure, etc.)</t>
  </si>
  <si>
    <t>MYS001Presence of mines and improvised explosive devices</t>
  </si>
  <si>
    <t>MYS001Restriction and obstruction of access to services and assistance</t>
  </si>
  <si>
    <t>MYS001Restriction of movement (impediments to freedom of movement and/or administrative restrictions)</t>
  </si>
  <si>
    <t>MYS001Violence against personnel, facilities and assets</t>
  </si>
  <si>
    <t>NER001Denial of existence of humanitarian needs or entitlements to assistance</t>
  </si>
  <si>
    <t>NER001Impediments to entry into country (bureaucratic and administrative)</t>
  </si>
  <si>
    <t>NER001Interference into implementation of humanitarian activities</t>
  </si>
  <si>
    <t>NER001Ongoing insecurity/hostilities affecting humanitarian assistance</t>
  </si>
  <si>
    <t>NER001Physical constraints in the environment (obstacles related to terrain, climate, lack of infrastructure, etc.)</t>
  </si>
  <si>
    <t>NER001Presence of mines and improvised explosive devices</t>
  </si>
  <si>
    <t>NER001Restriction and obstruction of access to services and assistance</t>
  </si>
  <si>
    <t>NER001Restriction of movement (impediments to freedom of movement and/or administrative restrictions)</t>
  </si>
  <si>
    <t>NER001Violence against personnel, facilities and assets</t>
  </si>
  <si>
    <t>NER002Denial of existence of humanitarian needs or entitlements to assistance</t>
  </si>
  <si>
    <t>NER002Impediments to entry into country (bureaucratic and administrative)</t>
  </si>
  <si>
    <t>NER002Interference into implementation of humanitarian activities</t>
  </si>
  <si>
    <t>NER002Ongoing insecurity/hostilities affecting humanitarian assistance</t>
  </si>
  <si>
    <t>NER002Physical constraints in the environment (obstacles related to terrain, climate, lack of infrastructure, etc.)</t>
  </si>
  <si>
    <t>NER002Presence of mines and improvised explosive devices</t>
  </si>
  <si>
    <t>NER002Restriction and obstruction of access to services and assistance</t>
  </si>
  <si>
    <t>NER002Restriction of movement (impediments to freedom of movement and/or administrative restrictions)</t>
  </si>
  <si>
    <t>NER002Violence against personnel, facilities and assets</t>
  </si>
  <si>
    <t>NER003Denial of existence of humanitarian needs or entitlements to assistance</t>
  </si>
  <si>
    <t>NER003Impediments to entry into country (bureaucratic and administrative)</t>
  </si>
  <si>
    <t>NER003Interference into implementation of humanitarian activities</t>
  </si>
  <si>
    <t>NER003Ongoing insecurity/hostilities affecting humanitarian assistance</t>
  </si>
  <si>
    <t>NER003Physical constraints in the environment (obstacles related to terrain, climate, lack of infrastructure, etc.)</t>
  </si>
  <si>
    <t>NER003Presence of mines and improvised explosive devices</t>
  </si>
  <si>
    <t>NER003Restriction and obstruction of access to services and assistance</t>
  </si>
  <si>
    <t>NER003Restriction of movement (impediments to freedom of movement and/or administrative restrictions)</t>
  </si>
  <si>
    <t>NER003Violence against personnel, facilities and assets</t>
  </si>
  <si>
    <t>NER004Denial of existence of humanitarian needs or entitlements to assistance</t>
  </si>
  <si>
    <t>NER004Impediments to entry into country (bureaucratic and administrative)</t>
  </si>
  <si>
    <t>NER004Interference into implementation of humanitarian activities</t>
  </si>
  <si>
    <t>NER004Ongoing insecurity/hostilities affecting humanitarian assistance</t>
  </si>
  <si>
    <t>NER004Physical constraints in the environment (obstacles related to terrain, climate, lack of infrastructure, etc.)</t>
  </si>
  <si>
    <t>NER004Presence of mines and improvised explosive devices</t>
  </si>
  <si>
    <t>NER004Restriction and obstruction of access to services and assistance</t>
  </si>
  <si>
    <t>NER004Restriction of movement (impediments to freedom of movement and/or administrative restrictions)</t>
  </si>
  <si>
    <t>NER004Violence against personnel, facilities and assets</t>
  </si>
  <si>
    <t>NIC001Denial of existence of humanitarian needs or entitlements to assistance</t>
  </si>
  <si>
    <t>NIC001Impediments to entry into country (bureaucratic and administrative)</t>
  </si>
  <si>
    <t>NIC001Interference into implementation of humanitarian activities</t>
  </si>
  <si>
    <t>NIC001Ongoing insecurity/hostilities affecting humanitarian assistance</t>
  </si>
  <si>
    <t>NIC001Physical constraints in the environment (obstacles related to terrain, climate, lack of infrastructure, etc.)</t>
  </si>
  <si>
    <t>NIC001Presence of mines and improvised explosive devices</t>
  </si>
  <si>
    <t>NIC001Restriction and obstruction of access to services and assistance</t>
  </si>
  <si>
    <t>NIC001Restriction of movement (impediments to freedom of movement and/or administrative restrictions)</t>
  </si>
  <si>
    <t>NIC001Violence against personnel, facilities and assets</t>
  </si>
  <si>
    <t>PAK001Denial of existence of humanitarian needs or entitlements to assistance</t>
  </si>
  <si>
    <t>PAK001Impediments to entry into country (bureaucratic and administrative)</t>
  </si>
  <si>
    <t>PAK001Interference into implementation of humanitarian activities</t>
  </si>
  <si>
    <t>PAK001Ongoing insecurity/hostilities affecting humanitarian assistance</t>
  </si>
  <si>
    <t>PAK001Physical constraints in the environment (obstacles related to terrain, climate, lack of infrastructure, etc.)</t>
  </si>
  <si>
    <t>PAK001Presence of mines and improvised explosive devices</t>
  </si>
  <si>
    <t>PAK001Restriction and obstruction of access to services and assistance</t>
  </si>
  <si>
    <t>PAK001Restriction of movement (impediments to freedom of movement and/or administrative restrictions)</t>
  </si>
  <si>
    <t>PAK001Violence against personnel, facilities and assets</t>
  </si>
  <si>
    <t>PAK004Denial of existence of humanitarian needs or entitlements to assistance</t>
  </si>
  <si>
    <t>PAK004Impediments to entry into country (bureaucratic and administrative)</t>
  </si>
  <si>
    <t>PAK004Interference into implementation of humanitarian activities</t>
  </si>
  <si>
    <t>PAK004Ongoing insecurity/hostilities affecting humanitarian assistance</t>
  </si>
  <si>
    <t>PAK004Physical constraints in the environment (obstacles related to terrain, climate, lack of infrastructure, etc.)</t>
  </si>
  <si>
    <t>PAK004Presence of mines and improvised explosive devices</t>
  </si>
  <si>
    <t>PAK004Restriction and obstruction of access to services and assistance</t>
  </si>
  <si>
    <t>PAK004Restriction of movement (impediments to freedom of movement and/or administrative restrictions)</t>
  </si>
  <si>
    <t>PAK004Violence against personnel, facilities and assets</t>
  </si>
  <si>
    <t>PAK005Denial of existence of humanitarian needs or entitlements to assistance</t>
  </si>
  <si>
    <t>PAK005Impediments to entry into country (bureaucratic and administrative)</t>
  </si>
  <si>
    <t>PAK005Interference into implementation of humanitarian activities</t>
  </si>
  <si>
    <t>PAK005Ongoing insecurity/hostilities affecting humanitarian assistance</t>
  </si>
  <si>
    <t>PAK005Physical constraints in the environment (obstacles related to terrain, climate, lack of infrastructure, etc.)</t>
  </si>
  <si>
    <t>PAK005Presence of mines and improvised explosive devices</t>
  </si>
  <si>
    <t>PAK005Restriction and obstruction of access to services and assistance</t>
  </si>
  <si>
    <t>PAK005Restriction of movement (impediments to freedom of movement and/or administrative restrictions)</t>
  </si>
  <si>
    <t>PAK005Violence against personnel, facilities and assets</t>
  </si>
  <si>
    <t>Venezuela displacement in Panama</t>
  </si>
  <si>
    <t>PAN002</t>
  </si>
  <si>
    <t>Panama</t>
  </si>
  <si>
    <t>PAN002Denial of existence of humanitarian needs or entitlements to assistance</t>
  </si>
  <si>
    <t>PAN002Impediments to entry into country (bureaucratic and administrative)</t>
  </si>
  <si>
    <t>PAN002Interference into implementation of humanitarian activities</t>
  </si>
  <si>
    <t>PAN002Ongoing insecurity/hostilities affecting humanitarian assistance</t>
  </si>
  <si>
    <t>PAN002Physical constraints in the environment (obstacles related to terrain, climate, lack of infrastructure, etc.)</t>
  </si>
  <si>
    <t>PAN002Presence of mines and improvised explosive devices</t>
  </si>
  <si>
    <t>PAN002Restriction and obstruction of access to services and assistance</t>
  </si>
  <si>
    <t>PAN002Restriction of movement (impediments to freedom of movement and/or administrative restrictions)</t>
  </si>
  <si>
    <t>PAN002Violence against personnel, facilities and assets</t>
  </si>
  <si>
    <t>Mindanao conflict</t>
  </si>
  <si>
    <t>PHL003</t>
  </si>
  <si>
    <t>Philippines</t>
  </si>
  <si>
    <t>PHL003Denial of existence of humanitarian needs or entitlements to assistance</t>
  </si>
  <si>
    <t>PHL003Impediments to entry into country (bureaucratic and administrative)</t>
  </si>
  <si>
    <t>PHL003Interference into implementation of humanitarian activities</t>
  </si>
  <si>
    <t>PHL003Ongoing insecurity/hostilities affecting humanitarian assistance</t>
  </si>
  <si>
    <t>PHL003Physical constraints in the environment (obstacles related to terrain, climate, lack of infrastructure, etc.)</t>
  </si>
  <si>
    <t>PHL003Presence of mines and improvised explosive devices</t>
  </si>
  <si>
    <t>PHL003Restriction and obstruction of access to services and assistance</t>
  </si>
  <si>
    <t>PHL003Restriction of movement (impediments to freedom of movement and/or administrative restrictions)</t>
  </si>
  <si>
    <t>PHL003Violence against personnel, facilities and assets</t>
  </si>
  <si>
    <t>Highlands Violence</t>
  </si>
  <si>
    <t>PNG003</t>
  </si>
  <si>
    <t>Papua New Guinea</t>
  </si>
  <si>
    <t>PNG003Denial of existence of humanitarian needs or entitlements to assistance</t>
  </si>
  <si>
    <t>PNG003Impediments to entry into country (bureaucratic and administrative)</t>
  </si>
  <si>
    <t>PNG003Interference into implementation of humanitarian activities</t>
  </si>
  <si>
    <t>PNG003Ongoing insecurity/hostilities affecting humanitarian assistance</t>
  </si>
  <si>
    <t>PNG003Physical constraints in the environment (obstacles related to terrain, climate, lack of infrastructure, etc.)</t>
  </si>
  <si>
    <t>PNG003Presence of mines and improvised explosive devices</t>
  </si>
  <si>
    <t>PNG003Restriction and obstruction of access to services and assistance</t>
  </si>
  <si>
    <t>PNG003Restriction of movement (impediments to freedom of movement and/or administrative restrictions)</t>
  </si>
  <si>
    <t>PNG003Violence against personnel, facilities and assets</t>
  </si>
  <si>
    <t>PRK001Denial of existence of humanitarian needs or entitlements to assistance</t>
  </si>
  <si>
    <t>PRK001Impediments to entry into country (bureaucratic and administrative)</t>
  </si>
  <si>
    <t>PRK001Interference into implementation of humanitarian activities</t>
  </si>
  <si>
    <t>PRK001Ongoing insecurity/hostilities affecting humanitarian assistance</t>
  </si>
  <si>
    <t>PRK001Physical constraints in the environment (obstacles related to terrain, climate, lack of infrastructure, etc.)</t>
  </si>
  <si>
    <t>PRK001Presence of mines and improvised explosive devices</t>
  </si>
  <si>
    <t>PRK001Restriction and obstruction of access to services and assistance</t>
  </si>
  <si>
    <t>PRK001Restriction of movement (impediments to freedom of movement and/or administrative restrictions)</t>
  </si>
  <si>
    <t>PRK001Violence against personnel, facilities and assets</t>
  </si>
  <si>
    <t>REG001Denial of existence of humanitarian needs or entitlements to assistance</t>
  </si>
  <si>
    <t>REG001Impediments to entry into country (bureaucratic and administrative)</t>
  </si>
  <si>
    <t>REG001Interference into implementation of humanitarian activities</t>
  </si>
  <si>
    <t>REG001Ongoing insecurity/hostilities affecting humanitarian assistance</t>
  </si>
  <si>
    <t>REG001Physical constraints in the environment (obstacles related to terrain, climate, lack of infrastructure, etc.)</t>
  </si>
  <si>
    <t>REG001Presence of mines and improvised explosive devices</t>
  </si>
  <si>
    <t>REG001Restriction and obstruction of access to services and assistance</t>
  </si>
  <si>
    <t>REG001Restriction of movement (impediments to freedom of movement and/or administrative restrictions)</t>
  </si>
  <si>
    <t>REG001Violence against personnel, facilities and assets</t>
  </si>
  <si>
    <t>REG002Denial of existence of humanitarian needs or entitlements to assistance</t>
  </si>
  <si>
    <t>REG002Impediments to entry into country (bureaucratic and administrative)</t>
  </si>
  <si>
    <t>REG002Interference into implementation of humanitarian activities</t>
  </si>
  <si>
    <t>REG002Ongoing insecurity/hostilities affecting humanitarian assistance</t>
  </si>
  <si>
    <t>REG002Physical constraints in the environment (obstacles related to terrain, climate, lack of infrastructure, etc.)</t>
  </si>
  <si>
    <t>REG002Presence of mines and improvised explosive devices</t>
  </si>
  <si>
    <t>REG002Restriction and obstruction of access to services and assistance</t>
  </si>
  <si>
    <t>REG002Restriction of movement (impediments to freedom of movement and/or administrative restrictions)</t>
  </si>
  <si>
    <t>REG002Violence against personnel, facilities and assets</t>
  </si>
  <si>
    <t>REG003Denial of existence of humanitarian needs or entitlements to assistance</t>
  </si>
  <si>
    <t>REG003Impediments to entry into country (bureaucratic and administrative)</t>
  </si>
  <si>
    <t>REG003Interference into implementation of humanitarian activities</t>
  </si>
  <si>
    <t>REG003Ongoing insecurity/hostilities affecting humanitarian assistance</t>
  </si>
  <si>
    <t>REG003Physical constraints in the environment (obstacles related to terrain, climate, lack of infrastructure, etc.)</t>
  </si>
  <si>
    <t>REG003Presence of mines and improvised explosive devices</t>
  </si>
  <si>
    <t>REG003Restriction and obstruction of access to services and assistance</t>
  </si>
  <si>
    <t>REG003Restriction of movement (impediments to freedom of movement and/or administrative restrictions)</t>
  </si>
  <si>
    <t>REG003Violence against personnel, facilities and assets</t>
  </si>
  <si>
    <t>Rohingya Regional Crisis</t>
  </si>
  <si>
    <t>REG011</t>
  </si>
  <si>
    <t>Bangladesh,Myanmar</t>
  </si>
  <si>
    <t>REG011Denial of existence of humanitarian needs or entitlements to assistance</t>
  </si>
  <si>
    <t>REG011Impediments to entry into country (bureaucratic and administrative)</t>
  </si>
  <si>
    <t>REG011Interference into implementation of humanitarian activities</t>
  </si>
  <si>
    <t>REG011Ongoing insecurity/hostilities affecting humanitarian assistance</t>
  </si>
  <si>
    <t>REG011Physical constraints in the environment (obstacles related to terrain, climate, lack of infrastructure, etc.)</t>
  </si>
  <si>
    <t>REG011Presence of mines and improvised explosive devices</t>
  </si>
  <si>
    <t>REG011Restriction and obstruction of access to services and assistance</t>
  </si>
  <si>
    <t>REG011Restriction of movement (impediments to freedom of movement and/or administrative restrictions)</t>
  </si>
  <si>
    <t>REG011Violence against personnel, facilities and assets</t>
  </si>
  <si>
    <t>SSD001Denial of existence of humanitarian needs or entitlements to assistance</t>
  </si>
  <si>
    <t>SSD001Impediments to entry into country (bureaucratic and administrative)</t>
  </si>
  <si>
    <t>SSD001Interference into implementation of humanitarian activities</t>
  </si>
  <si>
    <t>SSD001Ongoing insecurity/hostilities affecting humanitarian assistance</t>
  </si>
  <si>
    <t>SSD001Physical constraints in the environment (obstacles related to terrain, climate, lack of infrastructure, etc.)</t>
  </si>
  <si>
    <t>SSD001Presence of mines and improvised explosive devices</t>
  </si>
  <si>
    <t>SSD001Restriction and obstruction of access to services and assistance</t>
  </si>
  <si>
    <t>SSD001Restriction of movement (impediments to freedom of movement and/or administrative restrictions)</t>
  </si>
  <si>
    <t>SSD001Violence against personnel, facilities and assets</t>
  </si>
  <si>
    <t>TCD001Denial of existence of humanitarian needs or entitlements to assistance</t>
  </si>
  <si>
    <t>TCD001Impediments to entry into country (bureaucratic and administrative)</t>
  </si>
  <si>
    <t>TCD001Interference into implementation of humanitarian activities</t>
  </si>
  <si>
    <t>TCD001Ongoing insecurity/hostilities affecting humanitarian assistance</t>
  </si>
  <si>
    <t>TCD001Physical constraints in the environment (obstacles related to terrain, climate, lack of infrastructure, etc.)</t>
  </si>
  <si>
    <t>TCD001Presence of mines and improvised explosive devices</t>
  </si>
  <si>
    <t>TCD001Restriction and obstruction of access to services and assistance</t>
  </si>
  <si>
    <t>TCD001Restriction of movement (impediments to freedom of movement and/or administrative restrictions)</t>
  </si>
  <si>
    <t>TCD001Violence against personnel, facilities and assets</t>
  </si>
  <si>
    <t>TCD003Denial of existence of humanitarian needs or entitlements to assistance</t>
  </si>
  <si>
    <t>TCD003Impediments to entry into country (bureaucratic and administrative)</t>
  </si>
  <si>
    <t>TCD003Interference into implementation of humanitarian activities</t>
  </si>
  <si>
    <t>TCD003Ongoing insecurity/hostilities affecting humanitarian assistance</t>
  </si>
  <si>
    <t>TCD003Physical constraints in the environment (obstacles related to terrain, climate, lack of infrastructure, etc.)</t>
  </si>
  <si>
    <t>TCD003Presence of mines and improvised explosive devices</t>
  </si>
  <si>
    <t>TCD003Restriction and obstruction of access to services and assistance</t>
  </si>
  <si>
    <t>TCD003Restriction of movement (impediments to freedom of movement and/or administrative restrictions)</t>
  </si>
  <si>
    <t>TCD003Violence against personnel, facilities and assets</t>
  </si>
  <si>
    <t>TCD004Denial of existence of humanitarian needs or entitlements to assistance</t>
  </si>
  <si>
    <t>TCD004Impediments to entry into country (bureaucratic and administrative)</t>
  </si>
  <si>
    <t>TCD004Interference into implementation of humanitarian activities</t>
  </si>
  <si>
    <t>TCD004Ongoing insecurity/hostilities affecting humanitarian assistance</t>
  </si>
  <si>
    <t>TCD004Physical constraints in the environment (obstacles related to terrain, climate, lack of infrastructure, etc.)</t>
  </si>
  <si>
    <t>TCD004Presence of mines and improvised explosive devices</t>
  </si>
  <si>
    <t>TCD004Restriction and obstruction of access to services and assistance</t>
  </si>
  <si>
    <t>TCD004Restriction of movement (impediments to freedom of movement and/or administrative restrictions)</t>
  </si>
  <si>
    <t>TCD004Violence against personnel, facilities and assets</t>
  </si>
  <si>
    <t>TCD005Denial of existence of humanitarian needs or entitlements to assistance</t>
  </si>
  <si>
    <t>TCD005Impediments to entry into country (bureaucratic and administrative)</t>
  </si>
  <si>
    <t>TCD005Interference into implementation of humanitarian activities</t>
  </si>
  <si>
    <t>TCD005Ongoing insecurity/hostilities affecting humanitarian assistance</t>
  </si>
  <si>
    <t>TCD005Physical constraints in the environment (obstacles related to terrain, climate, lack of infrastructure, etc.)</t>
  </si>
  <si>
    <t>TCD005Presence of mines and improvised explosive devices</t>
  </si>
  <si>
    <t>TCD005Restriction and obstruction of access to services and assistance</t>
  </si>
  <si>
    <t>TCD005Restriction of movement (impediments to freedom of movement and/or administrative restrictions)</t>
  </si>
  <si>
    <t>TCD005Violence against personnel, facilities and assets</t>
  </si>
  <si>
    <t>THA001Denial of existence of humanitarian needs or entitlements to assistance</t>
  </si>
  <si>
    <t>THA001Impediments to entry into country (bureaucratic and administrative)</t>
  </si>
  <si>
    <t>THA001Interference into implementation of humanitarian activities</t>
  </si>
  <si>
    <t>THA001Ongoing insecurity/hostilities affecting humanitarian assistance</t>
  </si>
  <si>
    <t>THA001Physical constraints in the environment (obstacles related to terrain, climate, lack of infrastructure, etc.)</t>
  </si>
  <si>
    <t>THA001Presence of mines and improvised explosive devices</t>
  </si>
  <si>
    <t>THA001Restriction and obstruction of access to services and assistance</t>
  </si>
  <si>
    <t>THA001Restriction of movement (impediments to freedom of movement and/or administrative restrictions)</t>
  </si>
  <si>
    <t>THA001Violence against personnel, facilities and assets</t>
  </si>
  <si>
    <t>THA002Denial of existence of humanitarian needs or entitlements to assistance</t>
  </si>
  <si>
    <t>THA002Impediments to entry into country (bureaucratic and administrative)</t>
  </si>
  <si>
    <t>THA002Interference into implementation of humanitarian activities</t>
  </si>
  <si>
    <t>THA002Ongoing insecurity/hostilities affecting humanitarian assistance</t>
  </si>
  <si>
    <t>THA002Physical constraints in the environment (obstacles related to terrain, climate, lack of infrastructure, etc.)</t>
  </si>
  <si>
    <t>THA002Presence of mines and improvised explosive devices</t>
  </si>
  <si>
    <t>THA002Restriction and obstruction of access to services and assistance</t>
  </si>
  <si>
    <t>THA002Restriction of movement (impediments to freedom of movement and/or administrative restrictions)</t>
  </si>
  <si>
    <t>THA002Violence against personnel, facilities and assets</t>
  </si>
  <si>
    <t>THA003Denial of existence of humanitarian needs or entitlements to assistance</t>
  </si>
  <si>
    <t>THA003Impediments to entry into country (bureaucratic and administrative)</t>
  </si>
  <si>
    <t>THA003Interference into implementation of humanitarian activities</t>
  </si>
  <si>
    <t>THA003Ongoing insecurity/hostilities affecting humanitarian assistance</t>
  </si>
  <si>
    <t>THA003Physical constraints in the environment (obstacles related to terrain, climate, lack of infrastructure, etc.)</t>
  </si>
  <si>
    <t>THA003Presence of mines and improvised explosive devices</t>
  </si>
  <si>
    <t>THA003Restriction and obstruction of access to services and assistance</t>
  </si>
  <si>
    <t>THA003Restriction of movement (impediments to freedom of movement and/or administrative restrictions)</t>
  </si>
  <si>
    <t>THA003Violence against personnel, facilities and assets</t>
  </si>
  <si>
    <t>ETH003Restriction of movement (impediments to freedom of movement and/or administrative restrictions)</t>
  </si>
  <si>
    <t>ETH004Denial of existence of humanitarian needs or entitlements to assistance</t>
  </si>
  <si>
    <t>ETH004Presence of mines and improvised explosive devices</t>
  </si>
  <si>
    <t>ETH005Denial of existence of humanitarian needs or entitlements to assistance</t>
  </si>
  <si>
    <t>ETH005Ongoing insecurity/hostilities affecting humanitarian assistance</t>
  </si>
  <si>
    <t>Complex crisis in El Salvador</t>
  </si>
  <si>
    <t>SLV001</t>
  </si>
  <si>
    <t>El Salvador</t>
  </si>
  <si>
    <t>OCHA 10/02/2023</t>
  </si>
  <si>
    <t>https://reliefweb.int/report/el-salvador/el-salvador-humanitarian-needs-overview-2023-december-2022</t>
  </si>
  <si>
    <t>Total number of people living in El Salvador</t>
  </si>
  <si>
    <t>SLV001Total population</t>
  </si>
  <si>
    <t>World Bank 01/01/2021</t>
  </si>
  <si>
    <t>https://data.worldbank.org/indicator/AG.LND.TOTL.K2?locations=SV</t>
  </si>
  <si>
    <t>Total # of square kilometers of the entire country as the crisis affect all of it</t>
  </si>
  <si>
    <t>SLV001Landmass affected</t>
  </si>
  <si>
    <t xml:space="preserve">Total number of people living in El Salvador as everyone is exposed to the crisis </t>
  </si>
  <si>
    <t>SLV001People exposed</t>
  </si>
  <si>
    <t xml:space="preserve">People in needs are only considered affected using the lastest 2023 HNO figures. </t>
  </si>
  <si>
    <t>SLV001People affected</t>
  </si>
  <si>
    <t>Internal Displacement Monitoring Center (IDMC) 10/05/2023</t>
  </si>
  <si>
    <t xml:space="preserve">New displacements in 2021 (conflict and violence and disasters) according to Internal Displacement Monitoring Center. There is no recent displacement tracking for 2022 or 2023, making this number is outdated and under estimation. </t>
  </si>
  <si>
    <t>SLV001People displaced</t>
  </si>
  <si>
    <t xml:space="preserve">There are no available reliable figures about the injuries reported due to the natural disasters or conflict. </t>
  </si>
  <si>
    <t>SLV001Injuries reported</t>
  </si>
  <si>
    <t>People in needs using the lastest 2023 HNO which is the sum up of the five severity levels. Based on the HNO, minimum (0 people), stress (0 people), severe (446 k people), extreme (669 k people), and catastrophic (0 people).</t>
  </si>
  <si>
    <t>SLV001People in Need</t>
  </si>
  <si>
    <t>OCHA 09/08/2021</t>
  </si>
  <si>
    <t>https://reliefweb.int/sites/reliefweb.int/files/resources/El%20Salvador%2C%20Guatemala%20y%20Honduras%20-%20Panorama%20de%20Necesidades%20Humanitarias%20%28Ciclo%20del%20Programa%20Humanitario%202021%2C%20Julio%202021%29.pdf</t>
  </si>
  <si>
    <t xml:space="preserve">Minimum = People exposed - people affected - people in need
</t>
  </si>
  <si>
    <t>SLV001Minimal humanitarian conditions - Level 1</t>
  </si>
  <si>
    <t xml:space="preserve">Stressed = people affected - people in need. As affected people is equal to people in needs. This level is 0.
</t>
  </si>
  <si>
    <t>SLV001Stressed humanitarian conditions - Level 2</t>
  </si>
  <si>
    <t>People in need according on the lastest 2023 HNO; minimum (0 people), stress (0 people), severe (446 k people), extreme (669 k people), and catastrophic (0 people).
Moderate, level 3 matches the HNO severe severity level (446 k people).</t>
  </si>
  <si>
    <t>SLV001Moderate humanitarian conditions - Level 3</t>
  </si>
  <si>
    <t>People in need according on the lastest 2023 HNO; minimum (0 people), stress (0 people), severe (446 k people), extreme (669 k people), and catastrophic (0 people).
Moderate, level 4 matches the HNO extreme severity level (660 k people).</t>
  </si>
  <si>
    <t>SLV001Severe humanitarian conditions - Level 4</t>
  </si>
  <si>
    <t>People in need according on the lastest 2023 HNO; minimum (0 people), stress (0 people), severe (446 k people), extreme (669 k people), and catastrophic (0 people).
Moderate, level 5 matches the HNO catastophic severity level (0 people),</t>
  </si>
  <si>
    <t>SLV001Extreme humanitarian conditions - Level 5</t>
  </si>
  <si>
    <t>IDPs, host, and non-host</t>
  </si>
  <si>
    <t>SLV001Crisis affected groups</t>
  </si>
  <si>
    <t>SLV001People facing limited access constraints</t>
  </si>
  <si>
    <t>SLV001People facing restricted access constraints</t>
  </si>
  <si>
    <t>Government of El Salvador 10/01/ 2022</t>
  </si>
  <si>
    <t>https://www.salud.gob.sv/boletines-epidemiologicos-2021/</t>
  </si>
  <si>
    <t>The Epidemiological Bulletin of the Ministry of Health reports that in 2021, 1,198 suspected cases of dengue, 32 suspected cases of Chikungunya and 39 suspected cases of Zika were recorded</t>
  </si>
  <si>
    <t>SLV001Illness cases reported</t>
  </si>
  <si>
    <t>SLV001Buildings damaged</t>
  </si>
  <si>
    <t>SLV001Buildings destroyed</t>
  </si>
  <si>
    <t>SLV001Buildings in affected area</t>
  </si>
  <si>
    <t>Institute for Economics &amp; Peace (IEP) 27/01/2021</t>
  </si>
  <si>
    <t>https://www.economicsandpeace.org/wp-content/uploads/2021/01/EVP-2021-web-1.pdf</t>
  </si>
  <si>
    <t>Economic cost of violence in millions of dollars</t>
  </si>
  <si>
    <t>SLV001Economic Losses</t>
  </si>
  <si>
    <t>India Census.Net Accessed 29/05/23</t>
  </si>
  <si>
    <t>Jammu and Kashmir Population 2023 (indiacensus.net)</t>
  </si>
  <si>
    <t>The entire population in Jammu and Kashmir are expossed. This is the estimated population of 2023 based on the 2011 census</t>
  </si>
  <si>
    <t>IND002People exposed</t>
  </si>
  <si>
    <t>PAK004Total population</t>
  </si>
  <si>
    <t>Azad jammu and kashmir official portal accessed 01/06/23 ; India Census.Net Accessed 29/05/23</t>
  </si>
  <si>
    <t>https://ajk.gov.pk/glance/ ; Jammu and Kashmir Population 2023 (indiacensus.net)</t>
  </si>
  <si>
    <t xml:space="preserve">Sum of the exposed people in the individual crises IND002 and PAK004. </t>
  </si>
  <si>
    <t>REG003People exposed</t>
  </si>
  <si>
    <t>No data of injuries Available</t>
  </si>
  <si>
    <t>PAN002Injuries reported</t>
  </si>
  <si>
    <t>R4V 07/12/2021</t>
  </si>
  <si>
    <t>PAN002Crisis affected groups</t>
  </si>
  <si>
    <t>PAN002People facing limited access constraints</t>
  </si>
  <si>
    <t>PAN002People facing restricted access constraints</t>
  </si>
  <si>
    <t>PAN002Illness cases reported</t>
  </si>
  <si>
    <t>PAN002Buildings damaged</t>
  </si>
  <si>
    <t>PAN002Buildings destroyed</t>
  </si>
  <si>
    <t>PAN002Buildings in affected area</t>
  </si>
  <si>
    <t>PAN002Economic Losses</t>
  </si>
  <si>
    <t>Complex crisis in Guatemala</t>
  </si>
  <si>
    <t>GTM001</t>
  </si>
  <si>
    <t>Guatemala</t>
  </si>
  <si>
    <t>https://data.worldbank.org/indicator/AG.LND.TOTL.K2?locations=GT</t>
  </si>
  <si>
    <t>GTM001Landmass affected</t>
  </si>
  <si>
    <t>GTM001Injuries reported</t>
  </si>
  <si>
    <t>OCHA 15/11/2021</t>
  </si>
  <si>
    <t>https://reliefweb.int/report/guatemala/guatemala-humanitarian-response-plan-august-2021-december-2022</t>
  </si>
  <si>
    <t>According to OCHA, the groups are suffering the greatest socio-economic impact are indigenous peoples, women, children and adolescents, the elderly, people with disabilities and people on the move (displaced people, asylum seekers, refugees, migrants and returnees). This includes the five groups defined by ACAPS: IDPs, refugees, asylum seekers, and others of concern (such as migrants etc.), returnees, hosts, and non-host</t>
  </si>
  <si>
    <t>GTM001Crisis affected groups</t>
  </si>
  <si>
    <t>GTM001People facing limited access constraints</t>
  </si>
  <si>
    <t>GTM001People facing restricted access constraints</t>
  </si>
  <si>
    <t>Health management information system (SIGSA in spanish) of the government of Guatemala 01/01/2020</t>
  </si>
  <si>
    <t>https://sigsa.mspas.gob.gt/datos-de-salud/morbilidad/enfermedades-transmitidas-por-vectores</t>
  </si>
  <si>
    <t>SIGSA reports in 2020, 6011 cases of dengue, 66 cases of severe dengue, 303 cases of Chagas, 1058 cases of Malaria, 45 cases of Chikungunya and 22 cases of Zika</t>
  </si>
  <si>
    <t>GTM001Illness cases reported</t>
  </si>
  <si>
    <t>OCHA 18/08/2021</t>
  </si>
  <si>
    <t>According to ECLAC's assessment of the effects and impacts of Eta and Iota, the back-to-back tropical storms affected some 56,000 homes in the 4 most affected departments (Izabal, Alta Verapaz, Quiché and Huehuetenango), of which some 16,362 suffered slight damage, 37,465 moderate damage and 2,242 severe damage. In addition, ECLAC’s report 339 health centers with slight, moderate or severe damage, 430 educational establishments damaged</t>
  </si>
  <si>
    <t>GTM001Buildings damaged</t>
  </si>
  <si>
    <t>According to ECLAC's assessment of the effects and impacts of Eta and Iota, the back-to-back tropical storms destroyed 28 health centers and 5 educational stablishments</t>
  </si>
  <si>
    <t>GTM001Buildings destroyed</t>
  </si>
  <si>
    <t>GTM001Buildings in affected area</t>
  </si>
  <si>
    <t>According to ECLAC's assessment of the effects and impacts of Eta and Iota, the back-to-back tropical generated economic losses of $231 million in damaged homes, $1.5 million in health centers damaged and destroyed, $4.6 million in educational stablishments damaged and destroyed, $1.5 million in massive damage to community and family water systems, and $129 million in agricultural losses.</t>
  </si>
  <si>
    <t>GTM001Economic Losses</t>
  </si>
  <si>
    <t>OCHA 25/01/2023</t>
  </si>
  <si>
    <t>https://reliefweb.int/report/honduras/honduras-panorama-de-necesidades-humanitarias-2023-noviembre-2022</t>
  </si>
  <si>
    <t>Total population of the country according to OCHA HNO 2023</t>
  </si>
  <si>
    <t>HND001Total population</t>
  </si>
  <si>
    <t>World Bank 1/1/2020</t>
  </si>
  <si>
    <t>https://data.worldbank.org/indicator/AG.LND.TOTL.K2?locations=HN</t>
  </si>
  <si>
    <t>HND001Landmass affected</t>
  </si>
  <si>
    <t>HND001Injuries reported</t>
  </si>
  <si>
    <t>OCHA 19/11/2021</t>
  </si>
  <si>
    <t>https://reliefweb.int/report/honduras/honduras-humanitarian-response-plan-august-2021-december-2022</t>
  </si>
  <si>
    <t>According to OCHA, the population groups that are receiving humanitarian response are internally displaced people, disabled, children, returnees, Indigenous and Afrodescendant people, and LGBTIQ+. This includes three groups defined by ACAPS: IDPs, returnees and hosts.</t>
  </si>
  <si>
    <t>HND001Crisis affected groups</t>
  </si>
  <si>
    <t>HND001People facing limited access constraints</t>
  </si>
  <si>
    <t>HND001People facing restricted access constraints</t>
  </si>
  <si>
    <t>Government of the Republic of Honduras 25/01/2020</t>
  </si>
  <si>
    <t>http://www.bvs.hn/Honduras/Dengue/Boletin.Dengue/Informe.dengue_SE.03_25_01_2020.pdf</t>
  </si>
  <si>
    <t>The Goberment of Honduras reports in 2020, 2957 cases of dengue and 257 cases of severe dengue</t>
  </si>
  <si>
    <t>HND001Illness cases reported</t>
  </si>
  <si>
    <t>The impact of major storms Eta and Iota caused the destruction of many health centers in flooded areas as well as loss of medical equipment and supplies. At least 10 hospitals and 404 primary health care facilities were damaged or completely destroyed as a result of the rains and flooding.</t>
  </si>
  <si>
    <t>HND001Buildings damaged</t>
  </si>
  <si>
    <t>HND001Buildings destroyed</t>
  </si>
  <si>
    <t>HND001Buildings in affected area</t>
  </si>
  <si>
    <t>The economic losses produced by COVID-19 lockdowns, added to those incurred following the passage of Eta and Iota, exceed 55 billion lempiras (US$2.258 billion)</t>
  </si>
  <si>
    <t>HND001Economic Losses</t>
  </si>
  <si>
    <t>https://reliefweb.int/report/madagascar/madagascar-humanitarian-emergency-driven-climate-crisis</t>
  </si>
  <si>
    <t>Host community</t>
  </si>
  <si>
    <t>MDG008Crisis affected groups</t>
  </si>
  <si>
    <t>MDM 02/05/2023</t>
  </si>
  <si>
    <t>Host Community</t>
  </si>
  <si>
    <t>MDG002Crisis affected groups</t>
  </si>
  <si>
    <t>The host community</t>
  </si>
  <si>
    <t>MDG001Crisis affected groups</t>
  </si>
  <si>
    <t>Mappr Accessed 15/03/2023; Accessed 04/04/2023 ; Accessed 07/05/2023</t>
  </si>
  <si>
    <t>https://www.mappr.co/counties/mozambique/</t>
  </si>
  <si>
    <t>Total landmass of Zambezia, Sofala, Tete, Manica, Gaza, Niassa and Inhambane provinces which have been affected by the cyclone</t>
  </si>
  <si>
    <t>MOZ010Landmass affected</t>
  </si>
  <si>
    <t>OCHA 17/05/2023</t>
  </si>
  <si>
    <t>https://reliefweb.int/report/mozambique/mozambique-tropical-cyclone-freddy-floods-and-cholera-situation-report-no4</t>
  </si>
  <si>
    <t>17 accommodation centres hosting approximately 40,000 remain open in Niassa (5) and Tete (12) as of 15 May 2023. These are those displaced by Cyclone Freddy and remaining in accommodation centres in provinces hit by Cyclone Freddy. There has been a decrease from the initial figure of more than 180,000</t>
  </si>
  <si>
    <t>MOZ010People displaced</t>
  </si>
  <si>
    <t>OCHA 05/04/2023</t>
  </si>
  <si>
    <t>https://reliefweb.int/report/mozambique/mozambique-tropical-cyclone-freddy-floods-and-cholera-situation-report-no1</t>
  </si>
  <si>
    <t>Host communities and IDPs</t>
  </si>
  <si>
    <t>MOZ010Crisis affected groups</t>
  </si>
  <si>
    <t>Mappr Accessed Accessed 07/05/2023</t>
  </si>
  <si>
    <t>Total landmass of Cabo Delgado, Niassa and Nampula provinces which have been affected by the Insurgency that began in 2017</t>
  </si>
  <si>
    <t>MOZ004Landmass affected</t>
  </si>
  <si>
    <t>UN News 22/03/2023</t>
  </si>
  <si>
    <t>https://news.un.org/en/story/2022/03/1114412#:~:text=According%20to%20local%20authorities%2C%20Mueda,displaced%20communities%20within%20Cabo%20Delgado.</t>
  </si>
  <si>
    <t>IDPs, Returnees and Host population affected</t>
  </si>
  <si>
    <t>MOZ004Crisis affected groups</t>
  </si>
  <si>
    <t>There is no cumulative reliable information regarding the number of injuries from the insurgency</t>
  </si>
  <si>
    <t>MOZ004Injuries reported</t>
  </si>
  <si>
    <t>WPR Accessed on 17/05/2023 ; CIA Accessed 17/05/2023</t>
  </si>
  <si>
    <t>https://worldpopulationreview.com/countries/mozambique-population ; https://www.cia.gov/the-world-factbook/countries/mozambique</t>
  </si>
  <si>
    <t xml:space="preserve">Total landmass of Mozambique since every province is affected by at least a crisis. The total landmass was therefore used. </t>
  </si>
  <si>
    <t>MOZ001Landmass affected</t>
  </si>
  <si>
    <t>MOZ001Crisis affected groups</t>
  </si>
  <si>
    <t>OCHA 7/11/2022</t>
  </si>
  <si>
    <t>https://reliefweb.int/report/sudan/sudan-humanitarian-needs-overview-2023-november-2022</t>
  </si>
  <si>
    <t>Host, Non-host, refugees, IDPs, returnees</t>
  </si>
  <si>
    <t>SDN001Crisis affected groups</t>
  </si>
  <si>
    <t xml:space="preserve">The sum of the population exposed (Level 1) in the individual crises IND002 and PAK004. </t>
  </si>
  <si>
    <t>REG003Minimal humanitarian conditions - Level 1</t>
  </si>
  <si>
    <t>Azad jammu and kashmir official portal accessed 01/06/23</t>
  </si>
  <si>
    <t>https://ajk.gov.pk/glance/</t>
  </si>
  <si>
    <t>The population exposed (Level 1) includes the total population of Azad Jammu and Kashmir. While it can be assummed that the population faced humanitarian needs at difefernt level, particularly following the crackdown that began in August 2019 which has resulted in anecdotal reports of security and protection concerns, and lack of access to educations, the information is not verifiable.</t>
  </si>
  <si>
    <t>PAK004Minimal humanitarian conditions - Level 1</t>
  </si>
  <si>
    <t>The total number of people living in the affected area of Azad Jammu and Kashmir. People are likely to be affected to different extents.</t>
  </si>
  <si>
    <t>PAK004People exposed</t>
  </si>
  <si>
    <t>Cyclone Mocha in Myanmar</t>
  </si>
  <si>
    <t>MMR005</t>
  </si>
  <si>
    <t>MMR005Denial of existence of humanitarian needs or entitlements to assistance</t>
  </si>
  <si>
    <t>MMR005Impediments to entry into country (bureaucratic and administrative)</t>
  </si>
  <si>
    <t>MMR005Interference into implementation of humanitarian activities</t>
  </si>
  <si>
    <t>MMR005Ongoing insecurity/hostilities affecting humanitarian assistance</t>
  </si>
  <si>
    <t>MMR005Physical constraints in the environment (obstacles related to terrain, climate, lack of infrastructure, etc.)</t>
  </si>
  <si>
    <t>MMR005Presence of mines and improvised explosive devices</t>
  </si>
  <si>
    <t>MMR005Restriction and obstruction of access to services and assistance</t>
  </si>
  <si>
    <t>MMR005Restriction of movement (impediments to freedom of movement and/or administrative restrictions)</t>
  </si>
  <si>
    <t>MMR005Violence against personnel, facilities and assets</t>
  </si>
  <si>
    <t>IND002Minimal humanitarian conditions - Level 1</t>
  </si>
  <si>
    <t>World Bank access on 27/09/2022</t>
  </si>
  <si>
    <t>https://data.worldbank.org/indicator/AG.LND.TOTL.K2?locations=YE</t>
  </si>
  <si>
    <t xml:space="preserve">The total landmass have been affected by the complex crisis. Therefore, the total was considered. </t>
  </si>
  <si>
    <t>YEM001Landmass affected</t>
  </si>
  <si>
    <t>CSO-Yemen 31/12/2017; Statoids accessed on 29/09/2022</t>
  </si>
  <si>
    <t>http://www.cso-yemen.com/content.php?lng=english&amp;id=690; http://www.statoids.com/uye.html</t>
  </si>
  <si>
    <t>Only Amanat Al Asimah (Sana'a City), Aden, and Lahj are considered affected, as they host refugee numbers higher than 10,000</t>
  </si>
  <si>
    <t>YEM002Landmass affected</t>
  </si>
  <si>
    <t xml:space="preserve"> IPC 05/06/23; OCHA 04/10/2022</t>
  </si>
  <si>
    <t>https://www.ipcinfo.org/ipc-country-analysis/details-map/en/c/1156396/?iso3=PAK; https://reliefweb.int/report/pakistan/pakistan-2022-monsoon-floods-situation-report-no-03-26-august-2025</t>
  </si>
  <si>
    <t>Level 3 comprises Moderate humanitarian conditions =  People in need - Severe humanitarian conditions (Level 4)</t>
  </si>
  <si>
    <t>PAK001Moderate humanitarian conditions - Level 3</t>
  </si>
  <si>
    <t>We considered the Number of people who are in IPC Phase 4 and 30,000 people severely affected by Monsoon Flood 2022.</t>
  </si>
  <si>
    <t>PAK001Severe humanitarian conditions - Level 4</t>
  </si>
  <si>
    <t>The total exposed population is the same as the affected people across Gilgit-Balochistan, Azad Jammu and Kashmir, Balochistan, Khyber Pakhtunkhwa, Punjab, and Sindh. This figure will be updated once there is available data on the estimated people exposed in this crisis.</t>
  </si>
  <si>
    <t>PAK005People exposed</t>
  </si>
  <si>
    <t>The monsoon had affected an estimated 33 million people across Pakistan.</t>
  </si>
  <si>
    <t>PAK005People affected</t>
  </si>
  <si>
    <t>Level 1 comprises Minimal humanitarian conditions =  People Exposed - People affected.</t>
  </si>
  <si>
    <t>PAK005Minimal humanitarian conditions - Level 1</t>
  </si>
  <si>
    <t>OCHA 04/10/2022 ; OCHA 26/07/2022</t>
  </si>
  <si>
    <t>https://reliefweb.int/report/pakistan/revised-pakistan-2022-floods-response-plan-01-sep-2022-31-may-2023-issued-04-oct-2022 ; https://reliefweb.int/report/pakistan/asia-and-pacific-weekly-regional-humanitarian-snapshot-19-25-july-2022</t>
  </si>
  <si>
    <t xml:space="preserve">Level 2 comprises Stressed humanitarian conditions =  People Affected - People in Need. </t>
  </si>
  <si>
    <t>PAK005Stressed humanitarian conditions - Level 2</t>
  </si>
  <si>
    <t>PAK005Moderate humanitarian conditions - Level 3</t>
  </si>
  <si>
    <t xml:space="preserve">According to OCHA 30,000 people have been severely affected. </t>
  </si>
  <si>
    <t>PAK005Severe humanitarian conditions - Level 4</t>
  </si>
  <si>
    <t>PAK005Extreme humanitarian conditions - Level 5</t>
  </si>
  <si>
    <t>IDMC 24/05/2023</t>
  </si>
  <si>
    <t>https://www.internal-displacement.org/countries/india#displacement-data</t>
  </si>
  <si>
    <t>As for people displaced, there is a number of IDPs in Jammu and Kashmir conflict. The data for IDP Jammu and Kashmir, have not been updated since 2018. It is unclear whether all IDPs are still displaced and what their current living conditions are</t>
  </si>
  <si>
    <t>IND002People displaced</t>
  </si>
  <si>
    <t>Turkiye / Syria earthquake</t>
  </si>
  <si>
    <t>REG015</t>
  </si>
  <si>
    <t>Türkiye,Syria</t>
  </si>
  <si>
    <t>World Bank 2020 +OCHA 2023 HNO 22/12/2022</t>
  </si>
  <si>
    <t>https://data.worldbank.org/indicator/SP.POP.TOTL?locations=TR; https://reliefweb.int/report/syrian-arab-republic/syrian-arab-republic-2023-humanitarian-needs-overview-december-2022-enar</t>
  </si>
  <si>
    <t>World Bank figures, includes refugee population + Total population of Syria based on 2023 HNO</t>
  </si>
  <si>
    <t>REG015Total population</t>
  </si>
  <si>
    <t>City Population accessed 06/2023 +KFCRIS , OCHA 06/02/2023</t>
  </si>
  <si>
    <t>https://www.citypopulation.de/en/turkey/cities/; https://kfcris.com/pdf/5e43a7813784133606d70cc8b52d433b5909a9623e8c2.pdf; https://reliefweb.int/report/syrian-arab-republic/syrian-arab-republic-humanitarian-country-team-hct-coordinated-response-flash-update-earthquake-6-february-2023</t>
  </si>
  <si>
    <t>Total surface areas of: Gaziantep, K. Maras, Hatay, Osmaniye, Malatya, Sansliurfa, Adana, Diyarbakir, Kilis. All of them are considered impacted by the Turkey / Syria earthquake. + Total surface areas of: Aleppo, Lattaki, Hama, Tartous, Idelb, and Ar-Raqqa. These governorates are all considered impacted by Turkiye / Syria earthquake.</t>
  </si>
  <si>
    <t>REG015Landmass affected</t>
  </si>
  <si>
    <t>TurkStat accessed 06/2023 +OCHA 22/12/2022</t>
  </si>
  <si>
    <t>https://data.tuik.gov.tr/Bulten/Index?p=The-Results-of-Address-Based-Population-Registration-System-2021-45500&amp;dil=2; https://reliefweb.int/report/syrian-arab-republic/syrian-arab-republic-2023-humanitarian-needs-overview-december-2022?_gl=1*mk5vc1*_ga*MTY1MTI5MjA4Mi4xNjcxNjIyMzY5*_ga_E60ZNX2F68*MTY3NTc2MzI4Ny4zLjAuMTY3NTc2MzI4Ny42MC4wLjA.</t>
  </si>
  <si>
    <t>Total population of: Gaziantep, K. Maras, Hatay, Osmaniye, Malatya, Sansliurfa, Adana, Diyarbakir, Kilis. The whole population are considered exposed to Turkiye / Syria earthquake.  + Total population of: Aleppo, Lattaki, Hama, Tartous, Idelb, and Ar-Raqqa. The whole population are considered exposed to Turkiye / Syria earthquake. The population of these areas are based on 2023 HNO</t>
  </si>
  <si>
    <t>REG015People exposed</t>
  </si>
  <si>
    <t>OCHA 06/03/2023 +UNHCR 22/06/2023</t>
  </si>
  <si>
    <t>https://reliefweb.int/report/turkiye/turkiye-2023-earthquakes-situation-report-no-7-6-march-2023; https://reliefweb.int/report/syrian-arab-republic/earthquake-emergency-response-whole-syria-final-report-june-2023</t>
  </si>
  <si>
    <t>People affected by the EQ + People affected by the EQ</t>
  </si>
  <si>
    <t>REG015People affected</t>
  </si>
  <si>
    <t>OCHA 06/05/2023; OCHA 18/05/2023 +Skynews 18/2/2023</t>
  </si>
  <si>
    <t>https://reliefweb.int/report/turkiye/turkiye-2023-earthquakes-situation-report-no-17-6-may-2023-entr
https://reliefweb.int/report/turkiye/turkiye-earthquake-2023-humanitarian-response-overview-17-may-2023; https://www.skynewsarabia.com/middle-east/1598343-%D8%A7%D9%84%D8%B2%D9%84%D8%B2%D8%A7%D9%84-%D8%A7%D9%84%D9%83%D8%A8%D9%8A%D8%B1-%D8%A7%D8%B1%D8%AA%D9%81%D8%A7%D8%B9-%D8%B9%D8%AF%D8%AF-%D8%A7%D9%84%D9%82%D8%AA%D9%84%D9%89-%D8%A7%D9%94%D9%83%D8%AB%D8%B1-45-%D8%A7%D9%94%D9%84%D9%81%D8%A7</t>
  </si>
  <si>
    <t>Host; non-host; and Refugees, asylum seekers, and others of concern (such as migrants etc.) are exposed or affected by the Turkiye / Syria earthquake in Turkey.  + IDPs; Refugees, asylum seekers, and others of concern (such as migrants etc.); Returnees; Host and; Non-Host  are exposed or affected by the Turkiye / Syria earthquake in Northern Syria.</t>
  </si>
  <si>
    <t>REG015Crisis affected groups</t>
  </si>
  <si>
    <t>There is no available information. + There is no available information.</t>
  </si>
  <si>
    <t>REG015People facing limited access constraints</t>
  </si>
  <si>
    <t>REG015People facing restricted access constraints</t>
  </si>
  <si>
    <t>REG015Illness cases reported</t>
  </si>
  <si>
    <t>OCHA 18/05/2023 +UNFPA 03/03/2023</t>
  </si>
  <si>
    <t>https://reliefweb.int/report/turkiye/turkiye-earthquake-2023-humanitarian-response-overview-17-may-2023; https://reliefweb.int/report/syrian-arab-republic/unfpa-whole-syria-situation-report-5-turkiye-syria-earthquake-3-mars-2023</t>
  </si>
  <si>
    <t>Estimate of totally damaged buildings  + Number of damaged buildings s as a result of Turkiye / Syria earthquake in Aleppo, Lattaki, Hama, Tartous, Idelb, and Ar-Raqqa by the government of Syria and White Helmets. The figures might not be accurate and up to date and has very low reliability.</t>
  </si>
  <si>
    <t>REG015Buildings damaged</t>
  </si>
  <si>
    <t>X +Ocha 14/4/2023</t>
  </si>
  <si>
    <t>x; https://reliefweb.int/report/syrian-arab-republic/unfpa-whole-syria-situation-report-5-turkiye-syria-earthquake-3-mars-2023</t>
  </si>
  <si>
    <t>REG015Buildings destroyed</t>
  </si>
  <si>
    <t>REG015Buildings in affected area</t>
  </si>
  <si>
    <t>REG015Economic Losses</t>
  </si>
  <si>
    <t xml:space="preserve">See the individual crises </t>
  </si>
  <si>
    <t xml:space="preserve">Sum of the population of the individual crises. </t>
  </si>
  <si>
    <t>REG004Total population</t>
  </si>
  <si>
    <t xml:space="preserve">Sum of the affected areas in the individual crises </t>
  </si>
  <si>
    <t>REG004Landmass affected</t>
  </si>
  <si>
    <t xml:space="preserve">Sum of the people living in the affected areas in the individual crises </t>
  </si>
  <si>
    <t>REG004People exposed</t>
  </si>
  <si>
    <t xml:space="preserve">Sum of the people affected in the individual crises </t>
  </si>
  <si>
    <t>REG004People affected</t>
  </si>
  <si>
    <t xml:space="preserve">The number of people displaced by the Syrian conflict, including IDPs registered in Syria, and Syrians who have left Syria including to countries in the region and to Europe and North Africa. 
</t>
  </si>
  <si>
    <t>REG004People displaced</t>
  </si>
  <si>
    <t>The civilian deaths recorded in Syria caused by the conflict in the last six months</t>
  </si>
  <si>
    <t>REG004Fatalities reported</t>
  </si>
  <si>
    <t>The civilian deaths recorded in all crisis in all countries part of the Syria regional in the last six months</t>
  </si>
  <si>
    <t>REG004Fatalities in all crises</t>
  </si>
  <si>
    <t xml:space="preserve">The sum of the PIN figures in Syria, Lebanon, Jordan, Iraq, Turkey, Egypt </t>
  </si>
  <si>
    <t>REG004People in Need</t>
  </si>
  <si>
    <t xml:space="preserve">Sum of the individual crises </t>
  </si>
  <si>
    <t>REG004Minimal humanitarian conditions - Level 1</t>
  </si>
  <si>
    <t>REG004Stressed humanitarian conditions - Level 2</t>
  </si>
  <si>
    <t>REG004Moderate humanitarian conditions - Level 3</t>
  </si>
  <si>
    <t>REG004Severe humanitarian conditions - Level 4</t>
  </si>
  <si>
    <t>REG004Extreme humanitarian conditions - Level 5</t>
  </si>
  <si>
    <t xml:space="preserve">Total population of the country is exposed to the crisis </t>
  </si>
  <si>
    <t>HND001People exposed</t>
  </si>
  <si>
    <t>People in needs using the lastest 2023 HNO which is the sum up of the five severity levels. Based on the HNO, minimum (0% of PiN), stress (5% of PiN), severe (46% of PiN), extreme (49% of PiN), and catastrophic (0% of PiN).</t>
  </si>
  <si>
    <t>HND001People in Need</t>
  </si>
  <si>
    <t>People in needs using the lastest 2023 HNO which is 3.2 million people.  The 2023 HNO five severity levels is minimum (0% of PiN), stress (5% of PiN), severe (46% of PiN), extreme (49% of PiN), and catastrophic (0% of PiN).  ACAPS considers Moderate humanitarian conditions - Level 3 = minimum (0% of PiN) + stress (5% of PiN) + severe (46% of PiN)</t>
  </si>
  <si>
    <t>HND001Moderate humanitarian conditions - Level 3</t>
  </si>
  <si>
    <t>People in needs using the lastest 2023 HNO which is 3.2 million people. 
The 2023 HNO five severity levels is minimum (0% of PiN), stress (5% of PiN), severe (46% of PiN), extreme (49% of PiN), and catastrophic (0% of PiN).
ACAPS considers Severe humanitarian conditions - Level 4 = extreme (49% of PiN)</t>
  </si>
  <si>
    <t>HND001Severe humanitarian conditions - Level 4</t>
  </si>
  <si>
    <t>People in needs using the lastest 2023 HNO which is 3.2 million people. 
The 2023 HNO five severity levels is minimum (0% of PiN), stress (5% of PiN), severe (46% of PiN), extreme (49% of PiN), and catastrophic (0% of PiN).
ACAPS considers Extreme humanitarian conditions - Level 5 = catastrophic (0% of PiN).</t>
  </si>
  <si>
    <t>HND001Extreme humanitarian conditions - Level 5</t>
  </si>
  <si>
    <t>OCHA 26/01/2023</t>
  </si>
  <si>
    <t>https://reliefweb.int/report/guatemala/guatemala-panorama-de-necesidades-humanitarias-2023-diciembre-2022</t>
  </si>
  <si>
    <t>GTM001People affected</t>
  </si>
  <si>
    <t>People in needs using the lastest 2023 HNO which is the sum up of the five severity levels. Based on the HNO, minimum (0% of PiN), stress (21% of PiN), severe (70% of PiN), extreme (9% of PiN), and catastrophic (0% of PiN).</t>
  </si>
  <si>
    <t>GTM001People in Need</t>
  </si>
  <si>
    <t xml:space="preserve">Minimum = People exposed - people affected </t>
  </si>
  <si>
    <t>GTM001Minimal humanitarian conditions - Level 1</t>
  </si>
  <si>
    <t>GTM001Stressed humanitarian conditions - Level 2</t>
  </si>
  <si>
    <t>People in needs using the lastest 2023 HNO which is 3.2 million people. 
The 2023 HNO five severity levels is minimum (0% of PiN), stress (21% of PiN), severe (70% of PiN), extreme (9% of PiN), and catastrophic (0% of PiN).
ACAPS considers Moderate humanitarian conditions - Level 3 = minimum (0% of PiN) + stress (21% of PiN) + severe (70% of PiN)</t>
  </si>
  <si>
    <t>GTM001Moderate humanitarian conditions - Level 3</t>
  </si>
  <si>
    <t>People in needs using the lastest 2023 HNO which is 3.2 million people. 
The 2023 HNO five severity levels is minimum (0% of PiN), stress (21% of PiN), severe (70% of PiN), extreme (9% of PiN), and catastrophic (0% of PiN).
ACAPS considers Severe humanitarian conditions - Level 4 = extreme (9% of PiN)</t>
  </si>
  <si>
    <t>GTM001Severe humanitarian conditions - Level 4</t>
  </si>
  <si>
    <t>People in needs using the lastest 2023 HNO which is 3.2 million people. 
The 2023 HNO five severity levels is minimum (0% of PiN), stress (21% of PiN), severe (70% of PiN), extreme (9% of PiN), and catastrophic (0% of PiN).
ACAPS considers Extreme humanitarian conditions - Level 5 = catastrophic (0% of PiN).</t>
  </si>
  <si>
    <t>GTM001Extreme humanitarian conditions - Level 5</t>
  </si>
  <si>
    <t>Govt. Malawi 30/04/2023</t>
  </si>
  <si>
    <t>https://reliefweb.int/report/malawi/malawi-2023-tropical-cyclone-freddy-post-disaster-needs-assessment-april-2023</t>
  </si>
  <si>
    <t xml:space="preserve">A  total  of  260,681  houses  have  been  damaged,  of  which  120,394  are destroyed. </t>
  </si>
  <si>
    <t>MWI005Buildings damaged</t>
  </si>
  <si>
    <t>World Population 06/2023</t>
  </si>
  <si>
    <t>https://worldpopulationreview.com/countries/algeria-population</t>
  </si>
  <si>
    <t>The whole country is covered under the multiple crisis</t>
  </si>
  <si>
    <t>DZA004Landmass affected</t>
  </si>
  <si>
    <t>UNHCR 11/05/2023 ; Migrants Refugees accessed 03/07/2023</t>
  </si>
  <si>
    <t>https://reliefweb.int/report/algeria/unhcr-middle-east-and-north-africa-algeria-may-2022 ; https://migrants-refugees.va/country-profile/algeria/#:~:text=In%20mid%2D2020%20there%20were,and%20100.6%20thousand%20in%202019.</t>
  </si>
  <si>
    <t>People displaced under the Mixed Migration crisis</t>
  </si>
  <si>
    <t>DZA004People displaced</t>
  </si>
  <si>
    <t xml:space="preserve">Most of the migrants arriving in Algeria are looking for work and have settled in different areas of the country, while a minority are in transit on their way to Europe. The specific locations are unclear so ACAPS considers the whole country as affected. </t>
  </si>
  <si>
    <t>DZA002Landmass affected</t>
  </si>
  <si>
    <t>City Population 12/2022</t>
  </si>
  <si>
    <t>http://www.citypopulation.de/en/algeria/cities/</t>
  </si>
  <si>
    <t>The landmass of Tindouf, where the Sahrawi refugees are located.</t>
  </si>
  <si>
    <t>DZA003Landmass affected</t>
  </si>
  <si>
    <t>City Population 12/2022 , UNHCR 03/2018</t>
  </si>
  <si>
    <t>http://www.citypopulation.de/en/algeria/cities/ ; https://www.usc.gal/export9/sites/webinstitucional/gl/institutos/ceso/descargas/UNHCR_Tindouf-Total-In-Camp-Population_March-2018.pdf</t>
  </si>
  <si>
    <t>People exposed to the crisis are the total population of Tindouf, last updated in 2008 (49,149) + Number of Sahrawi refugees that was last updated by UNHCR in 2018 (173,600)</t>
  </si>
  <si>
    <t>DZA003People exposed</t>
  </si>
  <si>
    <t>UNHCR 03/2018</t>
  </si>
  <si>
    <t>https://www.usc.gal/export9/sites/webinstitucional/gl/institutos/ceso/descargas/UNHCR_Tindouf-Total-In-Camp-Population_March-2018.pdf</t>
  </si>
  <si>
    <t>People affected is the number of Sahrawi refugees that was last updated by UNHCR in 2018 (173,600)</t>
  </si>
  <si>
    <t>DZA003People affected</t>
  </si>
  <si>
    <t>ANSD 31/01/2022</t>
  </si>
  <si>
    <t>http://www.ansd.sn/</t>
  </si>
  <si>
    <t xml:space="preserve">Total square kilometers of the affected area as presented by the National Agency of Demography and Statistics of Senegal. </t>
  </si>
  <si>
    <t>SEN002Landmass affected</t>
  </si>
  <si>
    <t>National Institute of Statistic 01/01/2022; National Institute of Statistics 01/01/2022; National Institute of Statistics 01/01/2015; National Institute of Statistics 01/01/2019</t>
  </si>
  <si>
    <t xml:space="preserve">https://www.stat-niger.org/wp-content/uploads/diffa/diffa_en_chiffres_2022.pdf; https://www.stat-niger.org/wp-content/uploads/tahoua/Tahoua_en_chiffres_edition_2022.pdf; https://www.stat-niger.org/wp-content/uploads/2020/05/Tillabari_Chiffres_2015.pdf; https://www.stat-niger.org/wp-content/uploads/maradi/maradi_en_chiffres_depliant_2019.pdf  </t>
  </si>
  <si>
    <t>The total population of Niger adjusted with the recent statistics from the National Institute of Statistics of the various regions; Diffa region (788,474), Tahoua region (4,606,576), Tillaberi region (2,943,268) and the Maradi region (4,201,538)</t>
  </si>
  <si>
    <t>NER001Total population</t>
  </si>
  <si>
    <t>National Institute of Statistic 01/01/2022; National Institute of Statistics 01/01/2022; National Institute of Statistics 01/01/2015; National Institute of Statistics 01/01/2020</t>
  </si>
  <si>
    <t xml:space="preserve">Total square kilometres of affected areas in Niger in the various regions; Diffa region (156906), Tahoua region (113371), Tillaberi region (97251) and Maradi region (41796). </t>
  </si>
  <si>
    <t>NER001Landmass affected</t>
  </si>
  <si>
    <t>UNOCHA 06/01/2023; UNOCHA 30/11/2022</t>
  </si>
  <si>
    <t>https://reliefweb.int/report/niger/niger-apercu-des-besoins-humanitaires-2023-janvier-2023; https://data.humdata.org/dataset/niger-humanitarian-needs-overview</t>
  </si>
  <si>
    <t xml:space="preserve">People expose from multiple sectors such as; education, nutrition, health, protection, WASH and food security in the various regions and divisions; Diffa region {Goudoumaria, N'Gourti, Bosso, Diffa, Maïné Soroa, and N'Guigmi.}, Tahoua region { Abalak, Birni N'Konni, Illéla Bouza, Keita, Bagaroua, Tahoua, Tassara, Tilia, Madaoua, Malbaza, Tchintabaraden}, Tillaberi region { Ayerou,  Abala, Banibangou, Bankilaré, Gothèye, Kollo, Ouallam, Téra, Torodi, Balleyara, Filingué, Kollo, Say, Tillabéri} and Maradi region {Aguié, Bermo, Dakoro, Gazaoua, Guidan Roumdji, Madarounfa, Mayahi, Tessaoua, and Ville de Maradi}. </t>
  </si>
  <si>
    <t>NER001People exposed</t>
  </si>
  <si>
    <t>Persons affected from multiple sectors such as; education, nutrition, health, protection, WASH and food security. These persons are from various regions and divisions; Diffa region {Goudoumaria, N'Gourti, Bosso, Diffa, Maïné Soroa, and N'Guigmi.}, Tahoua region { Abalak, Birni N'Konni, Illéla Bouza, Keita, Bagaroua, Tahoua, Tassara, Tilia, Madaoua, Malbaza, Tchintabaraden}, Tillaberi region { Ayerou,  Abala, Banibangou, Bankilaré, Gothèye, Kollo, Ouallam, Téra, Torodi, Balleyara, Filingué, Kollo, Say, Tillabéri} and Maradi region {Aguié, Bermo, Dakoro, Gazaoua, Guidan Roumdji, Madarounfa, Mayahi, Tessaoua, and Ville de Maradi}.</t>
  </si>
  <si>
    <t>NER001People affected</t>
  </si>
  <si>
    <t>People in need of humanitarian assistance include; non-displaced persons, internally displaced persons, refugees, returned migrants, and migrants in the various regions and divisions; Diffa region {Goudoumaria, N'Gourti, Bosso, Diffa, Maïné Soroa, and N'Guigmi.}, Tahoua region { Abalak, Birni N'Konni, Illéla Bouza, Keita, Bagaroua, Tahoua, Tassara, Tilia, Madaoua, Malbaza, Tchintabaraden}, Tillaberi region { Ayerou,  Abala, Banibangou, Bankilaré, Gothèye, Kollo, Ouallam, Téra, Torodi, Balleyara, Filingué, Kollo, Say, Tillabéri} and Maradi region (Aguié, Bermo, Dakoro, Gazaoua, Guidan Roumdji, Madarounfa, Mayahi, Tessaoua, and Ville de Maradi.)</t>
  </si>
  <si>
    <t>NER001People in Need</t>
  </si>
  <si>
    <t>Minimal humanitarian conditions affected by persons in the various regions and divisions; Diffa region {Goudoumaria, N'Gourti, Bosso, Diffa, Maïné Soroa, and N'Guigmi.}, Tahoua region { Abalak, Birni N'Konni, Illéla Bouza, Keita, Bagaroua, Tahoua, Tassara, Tilia, Madaoua, Malbaza, Tchintabaraden}, Tillaberi region { Ayerou,  Abala, Banibangou, Bankilaré, Gothèye, Kollo, Ouallam, Téra, Torodi, Balleyara, Filingué, Kollo, Say, Tillabéri} and Maradi region (Aguié, Bermo, Dakoro, Gazaoua, Guidan Roumdji, Madarounfa, Mayahi, Tessaoua, and Ville de Maradi.)</t>
  </si>
  <si>
    <t>NER001Minimal humanitarian conditions - Level 1</t>
  </si>
  <si>
    <t>No stressed humanitarian conditions were affected by persons in the various regions and divisions; Diffa region {Goudoumaria, N'Gourti, Bosso, Diffa, Maïné Soroa, and N'Guigmi.}, Tahoua region { Abalak, Birni N'Konni, Illéla Bouza, Keita, Bagaroua, Tahoua, Tassara, Tilia, Madaoua, Malbaza, Tchintabaraden}, Tillaberi region { Ayerou,  Abala, Banibangou, Bankilaré, Gothèye, Kollo, Ouallam, Téra, Torodi, Balleyara, Filingué, Kollo, Say, Tillabéri} and Maradi region (Aguié, Bermo, Dakoro, Gazaoua, Guidan Roumdji, Madarounfa, Mayahi, Tessaoua, and Ville de Maradi.)</t>
  </si>
  <si>
    <t>NER001Stressed humanitarian conditions - Level 2</t>
  </si>
  <si>
    <t>Moderate humanitarian conditions affected by persons in the various regions and divisions; Diffa region {Goudoumaria (43018) and N'Gourti (8863)}, Tahoua region {Abalak (87214), Birni N'Konni (34209), Illéla (74704) Bouza (105427), Keita (50453), Madaoua (96856), Malbaza (34914), Tchintabaraden (18858) and Ville de Tahoua (26543)}, Tillaberi region {Ayerou (47195), Balleyara (37174), Filingué (83295), Kollo (56170), Say (66251), Tillabéri (56704)} and Maradi region {Aguié (39177), Bermo (16424), Dakoro (104714), Gazaoua (26666), Guidan Roumdji (236421), Madarounfa (105763), Mayahi (92548), Tessaoua (85683), and Ville de Maradi (115627)}</t>
  </si>
  <si>
    <t>NER001Moderate humanitarian conditions - Level 3</t>
  </si>
  <si>
    <t>Severe humanitarian conditions affected by persons in the various regions and divisions; Diffa region {Bosso (54,008), Diffa (297,077), Maïné Soroa (77,203), and N'Guigmi (83,681)}, Tahoua region {Bagaroua (17113), Tahoua (97774), Tassara (28321), Tilia (73738)}, Tillaberi region {Abala (79267), Banibangou (31311), Bankilaré (40985), Gothèye (87278), Kollo (56170), Ouallam (176006), Téra (177529), Torodi (63367)} and Maradi region (Aguié, Bermo, Dakoro, Gazaoua, Guidan Roumdji, Madarounfa, Mayahi, Tessaoua, and Ville de Maradi.)</t>
  </si>
  <si>
    <t>NER001Severe humanitarian conditions - Level 4</t>
  </si>
  <si>
    <t>No extreme humanitarian conditions affected by persons in the various regions and divisions; Diffa region {Goudoumaria, N'Gourti, Bosso, Diffa, Maïné Soroa, and N'Guigmi.}, Tahoua region { Abalak, Birni N'Konni, Illéla Bouza, Keita, Bagaroua, Tahoua, Tassara, Tilia, Madaoua, Malbaza, Tchintabaraden}, Tillaberi region { Ayerou,  Abala, Banibangou, Bankilaré, Gothèye, Kollo, Ouallam, Téra, Torodi, Balleyara, Filingué, Kollo, Say, Tillabéri} and Maradi region (Aguié, Bermo, Dakoro, Gazaoua, Guidan Roumdji, Madarounfa, Mayahi, Tessaoua, and Ville de Maradi.)</t>
  </si>
  <si>
    <t>NER001Extreme humanitarian conditions - Level 5</t>
  </si>
  <si>
    <t>National Institute of Statistic 01/01/2022</t>
  </si>
  <si>
    <t>https://www.stat-niger.org/wp-content/uploads/diffa/diffa_en_chiffres_2022.pdf</t>
  </si>
  <si>
    <t>The total population of Niger adjusted with the recent statistics of January 1st, 2022 gotten from the National Institute of Statistics for the Diffa region. This figure summarizes the various divisions; Goudoumaria, N'Gourti, Bosso, Diffa, Maïné Soroa, and N'Guigmi.</t>
  </si>
  <si>
    <t>NER002Total population</t>
  </si>
  <si>
    <t>Total square kilometres of affected areas in Niger precisely in the Diffa region. This figure summarizes the various divisions; Goudoumaria, N'Gourti, Bosso, Diffa, Maïné Soroa, and N'Guigmi.</t>
  </si>
  <si>
    <t>NER002Landmass affected</t>
  </si>
  <si>
    <t>People exposed to the Boko Haram crisis from multiple sectors such as; education, nutrition, health, protection, WASH and food security in the various regions and divisions; Goudoumaria, N'Gourti, Bosso, Diffa, Maïné Soroa, and N'Guigmi.</t>
  </si>
  <si>
    <t>NER002People exposed</t>
  </si>
  <si>
    <t>UNHCR 08/06/2023</t>
  </si>
  <si>
    <t>https://data.unhcr.org/fr/documents/details/101213</t>
  </si>
  <si>
    <t>Displaced persons in Niger precisely in the Diffa region include; refugees (137,550), asylum seekers (2,509), internally displaced persons (140,593), and persons of concern under the competence of the UNHCR (34,139) in the Diffa region</t>
  </si>
  <si>
    <t>NER002People affected</t>
  </si>
  <si>
    <t xml:space="preserve">People in need of humanitarian assistance include; non-displaced persons, internally displaced persons, refugees, returned migrants, and migrants in the Diffa region. This figure summarizes persons in the various divisions; Bosso (54,008), Diffa (297,077), Maïné Soroa (77,203), N'Guigmi (83,681), Goudoumaria (43018) and N'Gourti (8863). </t>
  </si>
  <si>
    <t>NER002People in Need</t>
  </si>
  <si>
    <t xml:space="preserve">Minimal humanitarian conditions affected by persons in the Diffa region. These persons originated from various divisions; Goudoumaria, N'Gourti, Bosso, Diffa, Maïné Soroa, and N'Guigmi. </t>
  </si>
  <si>
    <t>NER002Minimal humanitarian conditions - Level 1</t>
  </si>
  <si>
    <t>No stressed humanitarian conditions were affected by persons in the Diffa region.</t>
  </si>
  <si>
    <t>NER002Stressed humanitarian conditions - Level 2</t>
  </si>
  <si>
    <t>Moderate humanitarian conditions affected by persons in the Diffa region which consist of the various divisions; Goudoumaria (43018) and N'Gourti (8863)</t>
  </si>
  <si>
    <t>NER002Moderate humanitarian conditions - Level 3</t>
  </si>
  <si>
    <t>Severe humanitarian conditions affected by persons in the Diffa region which consist of the various divisions; Bosso (54,008), Diffa (297,077), Maïné Soroa (77,203), and N'Guigmi (83,681)</t>
  </si>
  <si>
    <t>NER002Severe humanitarian conditions - Level 4</t>
  </si>
  <si>
    <t xml:space="preserve">No extreme humanitarian conditions affected by persons in various Diffa region. </t>
  </si>
  <si>
    <t>NER002Extreme humanitarian conditions - Level 5</t>
  </si>
  <si>
    <t>National Institute of Statistics 01/01/2022; National Institute of Statistics 01/01/2015</t>
  </si>
  <si>
    <t xml:space="preserve">https://www.stat-niger.org/wp-content/uploads/tahoua/Tahoua_en_chiffres_edition_2022.pdf; https://www.stat-niger.org/wp-content/uploads/2020/05/Tillabari_Chiffres_2015.pdf  </t>
  </si>
  <si>
    <t>The total population of Niger adjusted with the recent statistics from the National Institute of Statistics from the Tahoua (4606576) and Tillaberi (2943268) regions of January 2015 and January 2022. This figure summarizes the various divisions; Tahoua { Abalak, Birni N'Konni, Illéla Bouza, Keita, Bagaroua, Tahoua, Tassara, Tilia, Madaoua, Malbaza, Tchintabaraden} and Tillaberi { Ayerou,  Abala, Banibangou, Bankilaré, Gothèye, Kollo, Ouallam, Téra, Torodi, Balleyara, Filingué, Kollo, Say, Tillabéri}</t>
  </si>
  <si>
    <t>NER003Total population</t>
  </si>
  <si>
    <t xml:space="preserve">Total square kilometres of affected regions in Tahoua (113371) and Tillaberi (97251). This figure summarizes the various divisions; Tahoua { Abalak, Birni N'Konni, Illéla Bouza, Keita, Bagaroua, Tahoua, Tassara, Tilia, Madaoua, Malbaza, Tchintabaraden} and Tillaberi { Ayerou,  Abala, Banibangou, Bankilaré, Gothèye, Kollo, Ouallam, Téra, Torodi, Balleyara, Filingué, Kollo, Say, Tillabéri}. </t>
  </si>
  <si>
    <t>NER003Landmass affected</t>
  </si>
  <si>
    <t xml:space="preserve">People exposed to the Mali-Burkina Faso crisis from multiple sectors such as; education, nutrition, health, protection, WASH and food security in the various regions and divisions;  Tahoua { Abalak, Birni N'Konni, Illéla Bouza, Keita, Bagaroua, Tahoua, Tassara, Tilia, Madaoua, Malbaza, Tchintabaraden} and Tillaberi { Ayerou,  Abala, Banibangou, Bankilaré, Gothèye, Kollo, Ouallam, Téra, Torodi, Balleyara, Filingué, Kollo, Say, Tillabéri}. </t>
  </si>
  <si>
    <t>NER003People exposed</t>
  </si>
  <si>
    <t xml:space="preserve">Persons affected by the Mali-Burkina Faso crisis from multiple sectors such as; education, nutrition, health, protection, WASH and food security in the various regions and divisions; Tahoua { Abalak, Birni N'Konni, Illéla Bouza, Keita, Bagaroua, Tahoua, Tassara, Tilia, Madaoua, Malbaza, Tchintabaraden} and Tillaberi { Ayerou,  Abala, Banibangou, Bankilaré, Gothèye, Kollo, Ouallam, Téra, Torodi, Balleyara, Filingué, Kollo, Say, Tillabéri}. </t>
  </si>
  <si>
    <t>NER003People affected</t>
  </si>
  <si>
    <t>People in need of humanitarian assistance include; non-displaced persons, internally displaced persons, refugees, returned migrants, and migrants in the Tahoua and Tillaberi regions. This figure summarizes persons in the various divisions; Tahoua { Abalak, Birni N'Konni, Illéla Bouza, Keita, Bagaroua, Tahoua, Tassara, Tilia, Madaoua, Malbaza, Tchintabaraden} and Tillaberi { Ayerou,  Abala, Banibangou, Bankilaré, Gothèye, Kollo, Ouallam, Téra, Torodi, Balleyara, Filingué, Kollo, Say, Tillabéri}</t>
  </si>
  <si>
    <t>NER003People in Need</t>
  </si>
  <si>
    <t xml:space="preserve">Minimal humanitarian conditions are affected by persons in the Tahoua and the Tillaberi regions. These persons originated from various divisions; Tahoua { Abalak, Birni N'Konni, Illéla Bouza, Keita, Bagaroua, Tahoua, Tassara, Tilia, Madaoua, Malbaza, Tchintabaraden} and Tillaberi { Ayerou,  Abala, Banibangou, Bankilaré, Gothèye, Kollo, Ouallam, Téra, Torodi, Balleyara, Filingué, Kollo, Say, Tillabéri}. </t>
  </si>
  <si>
    <t>NER003Minimal humanitarian conditions - Level 1</t>
  </si>
  <si>
    <t xml:space="preserve">No stressed humanitarian conditions were affected by persons in the Tahoua andTillaberi regions. </t>
  </si>
  <si>
    <t>NER003Stressed humanitarian conditions - Level 2</t>
  </si>
  <si>
    <t>Moderate humanitarian conditions affected by persons in the Tahoua and Tillaberi regions precisely in the various divisions; Tahoua { Abalak (87214), Birni N'Konni (34209), Illéla (74704) Bouza (105427), Keita (50453), Madaoua (96856), Malbaza (34914), Tchintabaraden (18858) and Ville de Tahoua (26543)} and Tillaberi { Ayerou (47195), Balleyara (37174), Filingué (83295), Kollo (56170), Say (66251), Tillabéri (56704)}</t>
  </si>
  <si>
    <t>NER003Moderate humanitarian conditions - Level 3</t>
  </si>
  <si>
    <t xml:space="preserve">Severe humanitarian conditions affected persons in the Tahoua and Tillaberi regions precisely in the various divisions; Tahoua {Bagaroua (17113), Tahoua (97774), Tassara (28321), Tilia (73738)} and Tillaberi { Abala (79267), Banibangou (31311), Bankilaré (40985), Gothèye (87278), Kollo (56170), Ouallam (176006), Téra (177529), Torodi (63367). </t>
  </si>
  <si>
    <t>NER003Severe humanitarian conditions - Level 4</t>
  </si>
  <si>
    <t xml:space="preserve">No extreme humanitarian conditions were affected by persons in various regions; Tahoua and Tillabéri. </t>
  </si>
  <si>
    <t>NER003Extreme humanitarian conditions - Level 5</t>
  </si>
  <si>
    <t>National Institute of Statistics 01/01/2019</t>
  </si>
  <si>
    <t>https://www.stat-niger.org/wp-content/uploads/maradi/maradi_en_chiffres_depliant_2019.pdf</t>
  </si>
  <si>
    <t>The total population of people in the Maradi Region adjusted with the recent statistics from the National Institute of Statistics in Niger.</t>
  </si>
  <si>
    <t>NER004Total population</t>
  </si>
  <si>
    <t>Total square kilometres of the affected Maradi Region in Niger.</t>
  </si>
  <si>
    <t>NER004Landmass affected</t>
  </si>
  <si>
    <t xml:space="preserve">People exposed to the Nigerian Refugees crisis in Niger from multiple sectors such as; education, nutrition, health, protection, WASH and food security in the Maradi region. This region is comprised of the following divisions;  Aguié, Bermo, Dakoro, Gazaoua, Guidan Roumdji, Madarounfa, Mayahi, Tessaoua, and Ville de Maradi. </t>
  </si>
  <si>
    <t>NER004People exposed</t>
  </si>
  <si>
    <t xml:space="preserve">Persons affected by the Nigerian Refugees crisis in Niger from multiple sectors such as; education, nutrition, health, protection, WASH and food security in the Maradi region. This region is comprised of the following divisions;  Aguié, Bermo, Dakoro, Gazaoua, Guidan Roumdji, Madarounfa, Mayahi, Tessaoua, and Ville de Maradi. </t>
  </si>
  <si>
    <t>NER004People affected</t>
  </si>
  <si>
    <t>People in need of humanitarian assistance include; non-displaced persons, internally displaced persons, refugees, returned migrants, and migrants in the Maradi region. This figure summarizes persons in the various divisions;  Aguié, Bermo, Dakoro, Gazaoua, Guidan Roumdji, Madarounfa, Mayahi, Tessaoua, and Ville de Maradi.</t>
  </si>
  <si>
    <t>NER004People in Need</t>
  </si>
  <si>
    <t>Minimal humanitarian conditions are affected by persons in the Maradi region. These persons originated from various divisions;  Aguié, Bermo, Dakoro, Gazaoua, Guidan Roumdji, Madarounfa, Mayahi, Tessaoua, and Ville de Maradi.</t>
  </si>
  <si>
    <t>NER004Minimal humanitarian conditions - Level 1</t>
  </si>
  <si>
    <t>No stressed humanitarian conditions were affected by persons in the Maradi region precisely in the various divisions;  Aguié, Bermo, Dakoro, Gazaoua, Guidan Roumdji, Madarounfa, Mayahi, Tessaoua, and Ville de Maradi.</t>
  </si>
  <si>
    <t>NER004Stressed humanitarian conditions - Level 2</t>
  </si>
  <si>
    <t>Moderate humanitarian conditions affected by persons in the Maradi region precisely in the various divisions; Aguié (39177), Bermo (16424), Dakoro (104714), Gazaoua (26666), Guidan Roumdji (236421), Madarounfa (105763), Mayahi (92548), Tessaoua (85683), and Ville de Maradi (115627)</t>
  </si>
  <si>
    <t>NER004Moderate humanitarian conditions - Level 3</t>
  </si>
  <si>
    <t>No severe humanitarian conditions were affected by persons in the Maradi region precisely in the various divisions;  Aguié, Bermo, Dakoro, Gazaoua, Guidan Roumdji, Madarounfa, Mayahi, Tessaoua, and Ville de Maradi.</t>
  </si>
  <si>
    <t>NER004Severe humanitarian conditions - Level 4</t>
  </si>
  <si>
    <t>No extreme humanitarian conditions were affected by persons in the Maradi region precisely in the various divisions;  Aguié, Bermo, Dakoro, Gazaoua, Guidan Roumdji, Madarounfa, Mayahi, Tessaoua, and Ville de Maradi.</t>
  </si>
  <si>
    <t>NER004Extreme humanitarian conditions - Level 5</t>
  </si>
  <si>
    <t>World Bank 2018 ; Gov Leb 2001</t>
  </si>
  <si>
    <t>https://data.worldbank.org/indicator/AG.SRF.TOTL.K2?locations=LB ; http://www.moe.gov.lb/ledo/soer2001pdf/appendix.pdf</t>
  </si>
  <si>
    <t>The socio-economic crisis is affecting the whole of Lebanon and thus the total surface area is reported.</t>
  </si>
  <si>
    <t>LBN004Landmass affected</t>
  </si>
  <si>
    <t>World Bank 2018, Gov Leb 2001</t>
  </si>
  <si>
    <t>https://data.worldbank.org/indicator/AG.SRF.TOTL.K2?locations=LB
http://www.moe.gov.lb/ledo/soer2001pdf/appendix.pdf</t>
  </si>
  <si>
    <t xml:space="preserve">The total surface area is affected as the refugees are in all governorates </t>
  </si>
  <si>
    <t>LBN002Landmass affected</t>
  </si>
  <si>
    <t>OCHA 31/03/2023</t>
  </si>
  <si>
    <t>https://reliefweb.int/attachments/fed38dad-d42b-43fd-9a2e-6a9924e2c8e4/BFA_HPC_2023_HNO_mars_compressed%20%282%29.pdf</t>
  </si>
  <si>
    <t>The whole country is exposed to the complex crisis.</t>
  </si>
  <si>
    <t>BFA002People exposed</t>
  </si>
  <si>
    <t>This is the sum of people from level 2 to 5 of severity of needs</t>
  </si>
  <si>
    <t>BFA002People affected</t>
  </si>
  <si>
    <t>PIN is the sum of people in severe, extreme and catastrophic humanitarian condition according to the 2023 HNO.</t>
  </si>
  <si>
    <t>BFA002People in Need</t>
  </si>
  <si>
    <t>As people in need are reported across all the country, all the people that are is not in severe, extreme or catastrophic humanitarian condition are considered as at least exposed to the crisis.</t>
  </si>
  <si>
    <t>BFA002Minimal humanitarian conditions - Level 1</t>
  </si>
  <si>
    <t>BFA002Stressed humanitarian conditions - Level 2</t>
  </si>
  <si>
    <t xml:space="preserve">People in severe humanitarian condition include 360779 IDPs and 2221715 Non-IDPs affected by conflict and economic factors </t>
  </si>
  <si>
    <t>BFA002Moderate humanitarian conditions - Level 3</t>
  </si>
  <si>
    <t xml:space="preserve">People in extreme humanitarian condition include 1153941 IDPs and 793306 Non-IDPs affected by conflict and economic factors </t>
  </si>
  <si>
    <t>BFA002Severe humanitarian conditions - Level 4</t>
  </si>
  <si>
    <t xml:space="preserve">People in catastrophic humanitarian condition include 58632 IDPs and 29986 Non-IDPs affected by conflict and economic factors </t>
  </si>
  <si>
    <t>BFA002Extreme humanitarian conditions - Level 5</t>
  </si>
  <si>
    <t xml:space="preserve">https://data.worldbank.org/indicator/AG.SRF.TOTL.K2?locations=CM </t>
  </si>
  <si>
    <t xml:space="preserve">Total square kilometres of affected areas absorbed by the multiple crises in Cameroon, as experienced in the 10 regions which are;  Far-north, North, Adamawa, East, Center, West, Littoral, South, Northwest and Southwest regions. </t>
  </si>
  <si>
    <t>CMR001Landmass affected</t>
  </si>
  <si>
    <t>National Institute of Statistics of Cameroon 03/06/2022</t>
  </si>
  <si>
    <t>https://ins-cameroun.cm/en/statistique/enquete-complementaire-a-la-quatrieme-enquete-camerounaise-aupres-des-menages-ec-ecam-4-monographie-de-la-region-de-lextreme-nord/</t>
  </si>
  <si>
    <t xml:space="preserve">The total square kilometres of the Far-North region were gotten from the housing complementary survey report of the National Institute of Statistics. </t>
  </si>
  <si>
    <t>CMR002Landmass affected</t>
  </si>
  <si>
    <t>https://ins-cameroun.cm/en/statistique/enquete-complementaire-a-la-quatrieme-enquete-camerounaise-aupres-des-menages-ec-ecam-4-monographie-de-la-region-du-nord-ouest/; https://ins-cameroun.cm/en/statistique/enquete-complementaire-a-la-quatrieme-enquete-camerounaise-aupres-des-menages-ec-ecam-4-monographie-de-la-region-du-sud-ouest/; https://ins-cameroun.cm/en/statistique/enquete-complementaire-a-la-quatrieme-enquete-camerounaise-aupres-des-menages-ec-ecam-4-monographie-de-la-region-de-louest/; https://ins-cameroun.cm/wp-content/uploads/2022/07/RAPPORT-MONOGRAPHIE-LITTORAL-SANS-DLA_VF-1.pdf; https://ins-cameroun.cm/wp-content/uploads/2022/07/RAPPORT-MONOGRAPHIE-CENTRE_VF.pdf; https://ins-cameroun.cm/wp-content/uploads/2022/07/RAPPORT-MONOGRAPHIE-ADAMAOUA_VF.pdf</t>
  </si>
  <si>
    <t>The total square kilometres of the Northwest region (17,440), Southwest region (25,410), Center region (3,656), Littoral region (19,136), West region (13,892), and Adamawa region (8,485) were gotten from the housing complementary survey report of the National Institute of Statistics</t>
  </si>
  <si>
    <t>CMR003Landmass affected</t>
  </si>
  <si>
    <t>National Institute of Statistics of Cameroon 03/06/2022; National Institute of Statistics of Cameroon 21/09/2019</t>
  </si>
  <si>
    <t>https://ins-cameroun.cm/en/statistique/enquete-complementaire-a-la-quatrieme-enquete-camerounaise-aupres-des-menages-ec-ecam-4-monographie-de-la-region-de-ladamaoua/;  https://ins-cameroun.cm/en/document/rapport-regional-est-annee-2010/; https://ins-cameroun.cm/en/statistique/enquete-complementaire-a-la-quatrieme-enquete-camerounaise-aupres-des-menages-ec-ecam-4-monographie-de-la-region-du-nord/</t>
  </si>
  <si>
    <t>The total square kilometres of the Adamawa region (55,766), East region (109,002) and the Nord region (66,550) were gotten both from the housing complementary survey report and the millinium development goal progress report of the National Institute of Statistics.</t>
  </si>
  <si>
    <t>CMR004Landmass affected</t>
  </si>
  <si>
    <t>OCHA 13/04/2023</t>
  </si>
  <si>
    <t>https://data.humdata.org/dataset/chad-humanitarian-needs-overview</t>
  </si>
  <si>
    <t>The total population of Chad (18157658) was obtained from Chad's Humanitarian Needs Overview of the 13th of April 2023. This figure summarizes the total population of the 23 regions which include; Bartha (749426), Borkou (144735), Chari-Buirmi (892532), Guera (731401), Hadjer Lamis (890756), Kanem (523225), Lac (771,190), Logone Occidental (1229253), Logone Oriental (1193596) Mandoul (1041228), Mayo-Kebbi Est (1430450), Mayo-Kebbi Ouest (936005), Moyen-Chari (1015651), Ouaddai (1005911), Salamat (503356), Tandjile (1182871), Wadi Fira (787368), N'Djamena (1836359), Barh-El-Gazel (393262), Ennedi Est (180691), Sila (585192), Tibesti (39598), and Ennedi Ouest (93602). The total population includes the entire population of the territory of Chad, which is estimated in 2023 at 18.1 million people. This figure is based on the second General Census of Population and Housing (RPGH2) of September 2009 and Demographic Projections 2009-2050 at the national level of July 2014 from the National Institute of Statistics, Economic and Demographic Studies ( INSEED) of Chad, which projects an annual population growth of 3.5%.</t>
  </si>
  <si>
    <t>TCD001Total population</t>
  </si>
  <si>
    <t>https://data.worldbank.org/indicator/ag.srf.totl.k2?locations=TD</t>
  </si>
  <si>
    <t>The total square kilometre of Chad was gotten from the 2020 statistics of the World Bank. This figure summarizes 23 regions of Chad which include; Bartha, Borkou, Chari-Buirmi, Guera, Hadjer Lamis, Kanem, Lac, Logone Occidental, Logone Oriental, Mandoul, Mayo-Kebbi Est, Mayo-Kebbi Ouest, Moyen-Chari, Ouaddai, Salamat, Tandjile, Wadi Fira, N'Djamena, Barh-El-Gazel, Ennedi Est, Sila, Tibesti, and Ennedi Ouest</t>
  </si>
  <si>
    <t>TCD001Landmass affected</t>
  </si>
  <si>
    <t xml:space="preserve">https://data.humdata.org/dataset/chad-humanitarian-needs-overview </t>
  </si>
  <si>
    <t>People exposed in the Complex Crisis in Chad include; host communities, refugees, IDPs, ancient IDP returnees, and flood movement populations situated in the following regions; Bartha, Borkou, Chari-Buirmi, Guera, Hadjer Lamis, Kanem, Lac, Logone Occidental, Logone Oriental, Mandoul, Mayo-Kebbi Est, Mayo-Kebbi Ouest, Moyen-Chari, Ouaddai, Salamat, Tandjile, Wadi Fira, N'Djamena, Barh-El-Gazel, Ennedi Est, Sila, Tibesti, and Ennedi Ouest</t>
  </si>
  <si>
    <t>TCD001People exposed</t>
  </si>
  <si>
    <t xml:space="preserve">No stressed humanitarian conditions were registered in any regions of the Republic of Chad. </t>
  </si>
  <si>
    <t>TCD001Stressed humanitarian conditions - Level 2</t>
  </si>
  <si>
    <t xml:space="preserve">The total population of the Lac region (907,691) was obtained from the Chad Humanitarian Needs Overview of the 13th of April 2023. This figure summarizes the total population of the 4 departments of the Lac region, which include; Mamdi (200,208), Wayi (406,983), Kaya (167,939), and Fouli (132,560) </t>
  </si>
  <si>
    <t>TCD003Total population</t>
  </si>
  <si>
    <t>Statoids 26/03/2021</t>
  </si>
  <si>
    <t xml:space="preserve">http://www.statoids.com/utd.html </t>
  </si>
  <si>
    <t>The total square kilometres of the Lac region was gotten from the Administrative departments of Countries ("Statoids")</t>
  </si>
  <si>
    <t>TCD003Landmass affected</t>
  </si>
  <si>
    <t>People exposed to the Lake Chad Basin crisis in Chad include; host communities, refugees, IDPs, ancient IDP returnees, and flood movement populations situated in the Lac regions.</t>
  </si>
  <si>
    <t>TCD003People exposed</t>
  </si>
  <si>
    <t>People affected by the Lake Chad Basin crisis in Chad include; host communities, refugees, IDPs, ancient IDP returnees, and flood movement populations situated in the Lac regions.</t>
  </si>
  <si>
    <t>TCD003People affected</t>
  </si>
  <si>
    <t xml:space="preserve">Persons in need of diverse assistance in the following sectors; nutrition, WASH, education, camp management, refugee response, protection, food and security, health, and household essential articles, in the 4 departments of the Lac region (Waya, Mamdi, Kaya, and Fouli), </t>
  </si>
  <si>
    <t>TCD003People in Need</t>
  </si>
  <si>
    <t>Minimal humanitarian conditions were registered in the Lac region; Mamdi, Wayi, Kaya, and Fouli departments</t>
  </si>
  <si>
    <t>TCD003Minimal humanitarian conditions - Level 1</t>
  </si>
  <si>
    <t>No stressed humanitarian conditions were registered in the Lac region</t>
  </si>
  <si>
    <t>TCD003Stressed humanitarian conditions - Level 2</t>
  </si>
  <si>
    <t>No moderate humanitarian conditions were registered in the Lac region</t>
  </si>
  <si>
    <t>TCD003Moderate humanitarian conditions - Level 3</t>
  </si>
  <si>
    <t>Severe humanitarian conditions affected by persons living in the Lac region precisely in the Waya department (145,529)</t>
  </si>
  <si>
    <t>TCD003Severe humanitarian conditions - Level 4</t>
  </si>
  <si>
    <t>Extreme humanitarian conditions affected by persons living in the various departments of the Lac region precisely in 3 departments which are; Mamdi (132105), Kaya (273493), and Fouli (220063)</t>
  </si>
  <si>
    <t>TCD003Extreme humanitarian conditions - Level 5</t>
  </si>
  <si>
    <t xml:space="preserve"> The total population of the following regions; Logone Oriental, Mandoul,  Moyen-Chari, and Salamat, was obtained from the Chad Humanitarian Needs Overview of the 13th of April 2023. This figure summarizes the total population of the 15 departments of the 4 regions, which include; Logone Oriental {La Pendé, Kouh Est, Kouh Ouest, La Nya, La Nya Pendé, Monts de Lam}, Mandoul {Mandoul Oriental, Barh-Sara, Mandoul Occidental}, Moyen-Chari {Bahr-Koh, Grande Sido, Lac Iro}, Salamat {Bahr-Azoum, Aboudéia, Haraze-Mangueigne}</t>
  </si>
  <si>
    <t>TCD004Total population</t>
  </si>
  <si>
    <t>Statoids 26/03/2021; HEASAHEL 01/05/2018</t>
  </si>
  <si>
    <t>http://www.statoids.com/utd.html; https://hea-sahel.org/wp-content/uploads/2018/05/Rapport-HEA-zone-agricole-MANDOUL-TCHAD.pdf</t>
  </si>
  <si>
    <t xml:space="preserve">The total square kilometres of the following regions; Logone Oriental, Mandoul, Moyen-Chari, and Salamat were gotten from the Administrative departments of Countries ("Statoids") and the Sahel Household Economic Approach. </t>
  </si>
  <si>
    <t>TCD004Landmass affected</t>
  </si>
  <si>
    <t xml:space="preserve">People exposed to the CAR Refugees Crisis in Chad include; host communities, refugees, IDPs, ancient IDP returnees, and flood movement populations situated in the following regions; Logone Oriental, Mandoul, Moyen-Chari, and Salamat </t>
  </si>
  <si>
    <t>TCD004People exposed</t>
  </si>
  <si>
    <t xml:space="preserve">People affected by the CAR Refugees Crisis in Chad include; host communities, refugees, IDPs, ancient IDP returnees, and flood movement populations situated in the following regions; Logone Oriental, Mandoul, Moyen-Chari, and Salamat </t>
  </si>
  <si>
    <t>TCD004People affected</t>
  </si>
  <si>
    <t>Persons in need of diverse assistance in the following sectors; nutrition, WASH, education, camp management, refugee response, protection, food and security, health, and household essential articles, in 4 regions with their respective departments; Logone Oriental {La Pendé, Kouh Est, Kouh Ouest, La Nya, La Nya Pendé, Monts de Lam}, Mandoul {Mandoul Oriental, Barh-Sara, Mandoul Occidental}, Moyen-Chari {Bahr-Koh, Grande Sido, Lac Iro}, and Salamat {Bahr-Azoum, Aboudéia, Haraze-Mangueigne}</t>
  </si>
  <si>
    <t>TCD004People in Need</t>
  </si>
  <si>
    <t>Minimal humanitarian conditions were registered in the following regions with their respective departments; Logone Oriental {La Pendé, Kouh Est, Kouh Ouest, La Nya, La Nya Pendé, Monts de Lam}, Mandoul {Mandoul Oriental, Barh-Sara, Mandoul Occidental}, Moyen-Chari {Bahr-Koh, Grande Sido, Lac Iro}, and Salamat {Bahr-Azoum, Aboudéia, Haraze-Mangueigne}</t>
  </si>
  <si>
    <t>TCD004Minimal humanitarian conditions - Level 1</t>
  </si>
  <si>
    <t>No stressed humanitarian conditions were registered in the following regions; Logone Oriental, Mandoul,  Moyen-Chari, and Salamat</t>
  </si>
  <si>
    <t>TCD004Stressed humanitarian conditions - Level 2</t>
  </si>
  <si>
    <t>No moderate humanitarian conditions were registered in the following regions; Logone Oriental, Mandoul,  Moyen-Chari, and Salamat</t>
  </si>
  <si>
    <t>TCD004Moderate humanitarian conditions - Level 3</t>
  </si>
  <si>
    <t>No severe humanitarian conditions were registered in the following regions; Logone Oriental, Mandoul,  Moyen-Chari, and Salamat</t>
  </si>
  <si>
    <t>TCD004Severe humanitarian conditions - Level 4</t>
  </si>
  <si>
    <t>Extreme humanitarian conditions affected by persons living in the various regions; Logone Oriental {La Pendé, Kouh Est, Kouh Ouest, La Nya, La Nya Pendé, Monts de Lam}, Mandoul {Mandoul Oriental, Barh-Sara, Mandoul Occidental}, Moyen-Chari {Bahr-Koh, Grande Sido, Lac Iro}, and Salamat {Bahr-Azoum, Aboudéia, Haraze-Mangueigne}</t>
  </si>
  <si>
    <t>TCD004Extreme humanitarian conditions - Level 5</t>
  </si>
  <si>
    <t>The total population of the following regions; Ouaddai, Wadi Fira, Ennedi Est, and Sila, was obtained from the Chad Humanitarian Needs Overview of the 13th of April 2023. This figure summarizes the total population of the 11 departments of the 4 regions, which include; Ouaddai {Ouara, Abdi, Assoungha}, Wadi Fira {Biltine, Dar-Tama, Kobé, Mégri},  Ennedi Est {Am-Djarass, Wadi Hawar}, and Sila {Kimiti, Djourf Al Ahmar}</t>
  </si>
  <si>
    <t>TCD005Total population</t>
  </si>
  <si>
    <t>Statoids 26/03/2021; Humanitarian Library 20/05/2013; HEASAHEL 28/02/2018; DB-City 01/01/2023</t>
  </si>
  <si>
    <t>http://www.statoids.com/utd.html; https://www.humanitarianlibrary.org/sites/default/files/2013/05/Profil_Dar_Sila_Novembre_2012.pdf; https://hea-sahel.org/wp-content/uploads/2018/02/TD-profil-tchad-td-07-biltine-wadi-fira-octobre-20122240396.pdf; https://fr.db-city.com/Tchad--Ennedi</t>
  </si>
  <si>
    <t xml:space="preserve">The total square kilometres of landmass affected include the following regions; Ouaddai (76,240), Wadi Fira (46,850), Ennedi Est (211,000), and Sila (40,006) were gotten from the Administrative departments of Countries ("Statoids"), the Sahel Household Economic Approach, Humanitarian Library, and the cities and villages of the world website. </t>
  </si>
  <si>
    <t>TCD005Landmass affected</t>
  </si>
  <si>
    <t>People exposed to the Darfur Refugees Crisis in Chad include; host communities, refugees, IDPs, ancient IDP returnees, and flood movement populations situated in the following regions; Ouaddai, Wadi Fira, Ennedi Est, and Sila</t>
  </si>
  <si>
    <t>TCD005People exposed</t>
  </si>
  <si>
    <t>People affected by the Darfur Refugees Crisis in Chad include; host communities, refugees, IDPs, ancient IDP returnees, and flood movement populations situated in the following regions; Ouaddai, Wadi Fira, Ennedi Est, and Sila</t>
  </si>
  <si>
    <t>TCD005People affected</t>
  </si>
  <si>
    <t>Persons in need of diverse assistance in the following sectors; nutrition, WASH, education, camp management, refugee response, protection, food and security, health, and household essential articles, in 4 regions with their respective departments; Ouaddai {Ouara, Abdi, Assoungha}, Wadi Fira {Biltine, Dar-Tama, Kobé, Mégri},  Ennedi Est {Am-Djarass, Wadi Hawar}, and Sila {Kimiti, Djourf Al Ahmar}</t>
  </si>
  <si>
    <t>TCD005People in Need</t>
  </si>
  <si>
    <t>Minimal humanitarian conditions were registered in the following regions with their respective regions and departments; Ouaddai {Ouara, Abdi, Assoungha}, Wadi Fira {Biltine, Dar-Tama, Kobé, Mégri},  Ennedi Est {Am-Djarass, Wadi Hawar}, and Sila {Kimiti, Djourf Al Ahmar}</t>
  </si>
  <si>
    <t>TCD005Minimal humanitarian conditions - Level 1</t>
  </si>
  <si>
    <t>No stressed humanitarian conditions were registered in the following regions; Ouaddai, Wadi Fira, Ennedi Est, and Sila</t>
  </si>
  <si>
    <t>TCD005Stressed humanitarian conditions - Level 2</t>
  </si>
  <si>
    <t>No moderate humanitarian conditions were registered in the following regions; Ouaddai, Wadi Fira, Ennedi Est, and Sila</t>
  </si>
  <si>
    <t>TCD005Moderate humanitarian conditions - Level 3</t>
  </si>
  <si>
    <t>No severe humanitarian conditions were registered in the following regions; Ouaddai, Wadi Fira, Ennedi Est, and Sila</t>
  </si>
  <si>
    <t>TCD005Severe humanitarian conditions - Level 4</t>
  </si>
  <si>
    <t>Extreme humanitarian conditions affected by persons living in the various regions; Ouaddai {Ouara, Abdi, Assoungha}, Wadi Fira {Biltine, Dar-Tama, Kobé, Mégri}, Ennedi Est {Am-Djarass, Wadi Hawar}, and Sila {Kimiti, and Djourf Al Ahmar}</t>
  </si>
  <si>
    <t>TCD005Extreme humanitarian conditions - Level 5</t>
  </si>
  <si>
    <t>City Population 21/03/2022; OCHA 13/04/2023; National Institute of Statistics in Niger 01/01/2022; OCHA 12/05/2023</t>
  </si>
  <si>
    <t>https://www.citypopulation.de/en/nigeria/cities/; https://data.humdata.org/dataset/chad-humanitarian-needs-overview; https://www.stat-niger.org/wp-content/uploads/diffa/diffa_en_chiffres_2022.pdf; https://data.humdata.org/dataset/cameroon-humanitarian-needs-overview</t>
  </si>
  <si>
    <t xml:space="preserve">The total population of people affected by the Regional Boko Haram Crisis in Nigeria (Adamawa (4,902,100), Borno (6,111,500) and Yobe States (3,649,600), Chad (Lac Region - 907,691), Cameroon (Far North Region - 5,178,810), and Niger (Diffa Region - 788,474). </t>
  </si>
  <si>
    <t>REG001Total population</t>
  </si>
  <si>
    <t xml:space="preserve">City Population 21/03/2022; Statoids 26/03/2021; National Institute of Statistics in Niger  01/01/2022; Institut National de la Statistique du Cameroun  03/06/2022 and 31/08/2020 </t>
  </si>
  <si>
    <t xml:space="preserve">https://www.citypopulation.de/en/nigeria/cities/  https://fr.wikipedia.org/wiki/Lac_(province)   https://www.stat-niger.org/wp-content/uploads/diffa/Depliant_Demographique_Diffa_2022.pdf   https://ins-cameroun.cm/wp-content/uploads/2020/08/ANNUAIRE_STATISTIQUE_EDITION_2019_PUBLIE.pdf  </t>
  </si>
  <si>
    <t xml:space="preserve">Total square kilometres of the affected areas by the Regional Boko Haram Crisis in Nigeria (Adamawa (36,917), Borno (70898) and Yobe States (45,502), Chad (Lac Region -22320 ), Cameroon (Far North Region - 34,513), and Niger (Diffa Region - 156,906 ) </t>
  </si>
  <si>
    <t>REG001Landmass affected</t>
  </si>
  <si>
    <t>UNOCHA 20/03/2023; UNOCHA 18/11/2022; OCHA 13/04/2023; OCHA 12/05/2023; UNOCHA 06/01/2023; UNOCHA 30/11/2022</t>
  </si>
  <si>
    <t xml:space="preserve">https://reliefweb.int/report/nigeria/nigeria-humanitarian-needs-overview-2023-february-2023; https://data.humdata.org/dataset/nigeria-humanitarian-needs-overview; https://data.humdata.org/dataset/chad-humanitarian-needs-overview; https://data.humdata.org/dataset/cameroon-humanitarian-needs-overview; https://reliefweb.int/report/niger/niger-apercu-des-besoins-humanitaires-2023-janvier-2023; https://data.humdata.org/dataset/niger-humanitarian-needs-overview   </t>
  </si>
  <si>
    <t xml:space="preserve">People exposed to the Regional Boko Haram Crisis from multiple sectors such as; education, nutrition, health, protection, WASH and food security in Nigeria (Adamawa, Borno and Yobe states), Chad (Lac region), Cameroon (Far-North region) and Niger (Diffa region). </t>
  </si>
  <si>
    <t>REG001People exposed</t>
  </si>
  <si>
    <t xml:space="preserve">Persons affected by the Regional Boko Haram Crisis from multiple sectors such as; education, nutrition, health, protection, WASH and food security in Nigeria (Adamawa, Borno and Yobe states), Chad (Lac region), Cameroon (Far-North region) and Niger (Diffa region). </t>
  </si>
  <si>
    <t>REG001People affected</t>
  </si>
  <si>
    <t xml:space="preserve">People in need of humanitarian assistance for the Regional Boko Haram Crisis include; Internally displaced persons, asylum seekers, returned refugees, Nigerian refugees registered in Chad, Niger and Cameroon, persons of concern under the competence of the UNHCR, and returned internally displaced persons. This figure summarizes persons in various countries precisely; Nigeria (Adamawa, Borno and Yobe states), Chad (Lac region), Cameroon (Far-North region) and Niger (Diffa region). </t>
  </si>
  <si>
    <t>REG001People in Need</t>
  </si>
  <si>
    <t>Minimal humanitarian conditions are affected by persons in various countries; Nigeria, Chad, Cameroon and Niger. These figures summarise the various regions, divisions, and local government areas for the countries concerned; NIGERIA [ Adamawa {Fufore, Girei, Gombi, Hong, Lamurde, Madagali, Mubi South, Numan, Song, Toungo, Demsa, Ganye, Guyuk, Jada, Maiha, Mayo-Belwa, Mubi North, Yola North, Yola South, Shelleng} Borno {Abadam, Askira/Uba, Bayo, Damboa, Kaga, Kala/Balge, Kukawa, Marte, Mobbar, Hawul, Kwaya Kusar, Biu, Chibok, Shani, Dikwa, Gubio, Gwoza, Jere, Konduga, Mafa, Magumeri, Maiduguri, Bama and Guzamala, Monguno, Ngala, Nganzai} and Yobe {Bade, Damaturu, Fune, Machina, Nguru, Tarmua, Fika, Jakusko, Karasuwa, Machina, Nangere, Potiskum, Bursari, Geidam, Gujba, Gulani, Yunasari, Yusufari}] CHAD [ Lac region (Mamdi, Wayi, Kaya, and Fouli departments)] CAMEROON [ Far-North region (Diamaré, Mayo-Danay, Mayo-Kani, Logone-et-Chari, Mayo-Sava and Mayo-Tsanaga)] and NIGER [ Diffa region (Goudoumaria, N'Gourti, Bosso, Diffa, Maïné Soroa, and N'Guigmi)]</t>
  </si>
  <si>
    <t>REG001Minimal humanitarian conditions - Level 1</t>
  </si>
  <si>
    <t>No stressed humanitarian conditions are affected by persons in NIGERIA ( Adamawa, Borno and Yobe states ), CHAD (Lac region), CAMEROON (Far-North region) and NIGER (Diffa region)</t>
  </si>
  <si>
    <t>REG001Stressed humanitarian conditions - Level 2</t>
  </si>
  <si>
    <t>Moderate humanitarian conditions are affected by persons in various countries; Nigeria, Chad, Cameroon and Niger. These figures summarise the various regions, divisions, and local government areas for the countries concerned; NIGERIA [Adamawa {Fufore (197634), Girei (100457), Gombi (129089), Hong (164064), Lamurde (73792), Madagali (116005), Mubi South (120015), Numan (65226), Song (135200), Toungo (39735), Demsa (71750), Ganye (173071), Guyuk (85153), Jada (95192), Maiha (91189), Mayo-Belwa (151645), Mubi North (143913), Yola North (72072), Yola South (155882), Shelleng (108932)} Borno {Abadam (59253), Askira/Uba (188774), Bayo (93008), Damboa (163205), Kaga (76851), Kala/Balge (55100), Kukawa (60766), Marte (31117), Mobbar (119732), Hawul (99010), Kwaya Kusar (87973), Biu (158286), Chibok (74639), Shani (165743), Nganzai (67808)} and Yobe {Bade (119945), Damaturu (142147), Fune (181816), Machina (55022), Nguru (88738), Tarmua (94339), Fika (105959), Jakusko (99926), Karasuwa (50123), Machina (55022), Nangere (90294), Potiskum (187213), Yunasari (96252), Yusufari (111528)}], CHAD [Lac region (0)], CAMEROON [ Far-North region {Diamaré (72712), Mayo-Danay (255713) and Mayo-Kani (164324)}] and NIGER [Diffa region {Goudoumaria (43018) and N'Gourti (8863)}].</t>
  </si>
  <si>
    <t>REG001Moderate humanitarian conditions - Level 3</t>
  </si>
  <si>
    <t xml:space="preserve">Severe humanitarian conditions are affected by persons in various countries; Nigeria, Chad, Cameroon and Niger. These figures summarise the various regions, divisions, and local government areas for the countries concerned; NIGERIA [ Adamawa, Borno and Yobe states with their respective local government areas; Borno {Dikwa (107780), Gubio (218218), Gwoza (218218), Jere (415314), Konduga (192999), Mafa (77046), Magumeri (146056), Maiduguri (452889), Monguno (194863), Ngala (197494)} and Yobe {Bursari (196794), Geidam (196794), Gujba (161110), Gulani (132422)}] CHAD [ Lac region {Waya department (145,529)}], CAMEROON [ Far-North region {Logone-et-Chari (426401), Mayo-Sava (280801) and Mayo-Tsanaga (355,533)}] and NIGER [ Diffa region {Bosso (54,008), Diffa (297,077), Maïné Soroa (77,203), and N'Guigmi (83,681)}]. </t>
  </si>
  <si>
    <t>REG001Severe humanitarian conditions - Level 4</t>
  </si>
  <si>
    <t xml:space="preserve"> Extreme humanitarian conditions are affected by persons in various countries; Nigeria, Chad, Cameroon and Niger. These figures summarise the various regions, divisions, and local government areas for the countries concerned; NIGERIA [ Borno State {Bama (197468) and Guzamala (50970)}], CHAD [ Lac region {Mamdi (132105), Kaya (273493), and Fouli (220063)}], CAMEROON [Far-North region (0)], and NIGER [Diffa Region (0). </t>
  </si>
  <si>
    <t>REG001Extreme humanitarian conditions - Level 5</t>
  </si>
  <si>
    <t>City Population accessed  11/07/2023</t>
  </si>
  <si>
    <t>https://www.citypopulation.de/en/uganda/admin/</t>
  </si>
  <si>
    <t xml:space="preserve">Landmass of 12  districts  Adjumani, Isingiro,Kamwenge, Kikuube, Kiryandongo, Koboko, Kyegegwa, Madi okollo, Obongi, Terego, Yumbe, and Kampala which host most refugees. </t>
  </si>
  <si>
    <t>UGA005Landmass affected</t>
  </si>
  <si>
    <t>OCHA 25/11/2022</t>
  </si>
  <si>
    <t>https://reliefweb.int/report/south-sudan/south-sudan-humanitarian-needs-overview-2023-november-2022</t>
  </si>
  <si>
    <t>Total population of South Sudan according to the HNO 2023. This figure includes the population of refugees in the country (337,000). The total population figures from the HNO were preferred to accuratelly calculate level 1-5 PIN as given in the HNO 2023 and avoid discrepancies.</t>
  </si>
  <si>
    <t>SSD001Total population</t>
  </si>
  <si>
    <t>City Population Accessed 12/07/2023</t>
  </si>
  <si>
    <t>https://www.citypopulation.de/en/southsudan/cities/</t>
  </si>
  <si>
    <t>Total landmass of South Sudan</t>
  </si>
  <si>
    <t>SSD001Landmass affected</t>
  </si>
  <si>
    <t>Since the entire country is affected by the complex crisis, the entire population is considered affected</t>
  </si>
  <si>
    <t>SSD001People exposed</t>
  </si>
  <si>
    <t xml:space="preserve">Since this is a complex crisis, the whole country is affected  </t>
  </si>
  <si>
    <t>SSD001People affected</t>
  </si>
  <si>
    <t>Although some people have been injured, there is no reliable information on the cumilative figures</t>
  </si>
  <si>
    <t>SSD001Injuries reported</t>
  </si>
  <si>
    <t>Number of people in need according to the 2023 HNO. People affected by floods were included in this figure.</t>
  </si>
  <si>
    <t>SSD001People in Need</t>
  </si>
  <si>
    <t>The minimal level comprise of  Minimal conditions ( Level 1) = People Exposed - People affected.</t>
  </si>
  <si>
    <t>SSD001Minimal humanitarian conditions - Level 1</t>
  </si>
  <si>
    <t xml:space="preserve">The stressed level comprise Stressed conditions (Level2)= People Affected - People in Need. </t>
  </si>
  <si>
    <t>SSD001Stressed humanitarian conditions - Level 2</t>
  </si>
  <si>
    <t>Severe level in the HNO corresponds with the Moderate humanitarian conditions - Level 3</t>
  </si>
  <si>
    <t>SSD001Moderate humanitarian conditions - Level 3</t>
  </si>
  <si>
    <t xml:space="preserve"> Extreme in the HNO corresponds with the Severe condition humanitarian conditions - Level 4</t>
  </si>
  <si>
    <t>SSD001Severe humanitarian conditions - Level 4</t>
  </si>
  <si>
    <t>Catastrophic in the HNO corresponds with the Extreme humanitarian conditions - Level 5</t>
  </si>
  <si>
    <t>SSD001Extreme humanitarian conditions - Level 5</t>
  </si>
  <si>
    <t>number of affected groups in the crisis affected area consist of the Host, Refugees, Non-host, IDPs, Returnees</t>
  </si>
  <si>
    <t>SSD001Crisis affected groups</t>
  </si>
  <si>
    <t>Statistical Committee of Armenia 17/07/22; IFRC 07/10/2022</t>
  </si>
  <si>
    <t>https://armstat.am/en/?nid=111;  https://data2.unhcr.org/en/country/arm?secret=unhcrrestricted ;
https://data2.unhcr.org/en/country/arm?secret=unhcrrestricted ;
https://reliefweb.int/report/armenia/armenia-population-movement-2022-dref-application-mdram010</t>
  </si>
  <si>
    <t>The Total Area affected by the crisis In Armenia (Gegharkunik, Syunik, Vayots Dzor)</t>
  </si>
  <si>
    <t>ARM002Landmass affected</t>
  </si>
  <si>
    <t xml:space="preserve">  UNCT Armenia  23/08/2022</t>
  </si>
  <si>
    <t>https://armenia.un.org/en/196136-armenia-inter-agency-response-plan-final-report</t>
  </si>
  <si>
    <t>Refugee Like people and the Host community</t>
  </si>
  <si>
    <t>ARM002Crisis affected groups</t>
  </si>
  <si>
    <t>WORLD BANK Accessed 17/05/2022</t>
  </si>
  <si>
    <t>https://data.worldbank.org/indicator/AG.LND.TOTL.K2</t>
  </si>
  <si>
    <t>Eritrea is vulnerable to climatic conditions with limited water sources, and bouts of drought. Even in times of good rainfall, food production is estimated to meet only 60 to 70% of the population’s needs. Therefore, the whole country is considered to be affected by drought. The total landmass according to the World Bank is 101,000.</t>
  </si>
  <si>
    <t>ERI001Landmass affected</t>
  </si>
  <si>
    <t>UNICEF 05/12/2022</t>
  </si>
  <si>
    <t>https://www.unicef.org/appeals/eritrea</t>
  </si>
  <si>
    <t>These figures are based on the latest report from UNICEF from December 2022, targetting approximately 1.1 million people for humanitarian assistance. This is however likely to be lower than the actual number of people affected by the ongoing complex crisis in Eritrea. There are no other recent publications to determine figures of people affected by the complex crisis in Eritrea</t>
  </si>
  <si>
    <t>ERI001People affected</t>
  </si>
  <si>
    <t>There was no available data that give information about this event.</t>
  </si>
  <si>
    <t>ERI001Injuries reported</t>
  </si>
  <si>
    <t xml:space="preserve">There is very limited reliable information on the number of people in need in Eritrea. This is the figure of people targeted for assistance based on UNICEF since December 2022, there have been no additional published reports by UNICEF. </t>
  </si>
  <si>
    <t>ERI001People in Need</t>
  </si>
  <si>
    <t>IPC 31/05/2023</t>
  </si>
  <si>
    <t>https://worldpopulationreview.com/countries/somalia-population</t>
  </si>
  <si>
    <t>Total population according to IPC although the figure is lower compared to figures from the World Population Review and HNO 2022</t>
  </si>
  <si>
    <t>BDI001Total population</t>
  </si>
  <si>
    <t>CIA 11/07/2023</t>
  </si>
  <si>
    <t>https://www.citypopulation.de/en/somalia/</t>
  </si>
  <si>
    <t>This is the total landmass of Burundi as the entire country is affected by the crisis.</t>
  </si>
  <si>
    <t>BDI001Landmass affected</t>
  </si>
  <si>
    <t>The entire population is exposed to the crisis</t>
  </si>
  <si>
    <t>BDI001People exposed</t>
  </si>
  <si>
    <t>https://data.unhcr.org/es/documents/details/101314</t>
  </si>
  <si>
    <t xml:space="preserve"> This figure includes a summation of level 2+3+4+5 as outlined in the IPC projections for June to September 2023</t>
  </si>
  <si>
    <t>BDI001People affected</t>
  </si>
  <si>
    <t>https://www.ipcinfo.org/ipc-country-analysis/details-map/en/c/1156379/?iso3=BDI</t>
  </si>
  <si>
    <t xml:space="preserve">This figure includes IPC projections for June to September 2023 </t>
  </si>
  <si>
    <t>BDI001People in Need</t>
  </si>
  <si>
    <t>BDI001Minimal humanitarian conditions - Level 1</t>
  </si>
  <si>
    <t>BDI001Stressed humanitarian conditions - Level 2</t>
  </si>
  <si>
    <t>BDI001Moderate humanitarian conditions - Level 3</t>
  </si>
  <si>
    <t>BDI001Severe humanitarian conditions - Level 4</t>
  </si>
  <si>
    <t>BDI001Extreme humanitarian conditions - Level 5</t>
  </si>
  <si>
    <t>OCHA 23/03/2023</t>
  </si>
  <si>
    <t>https://reliefweb.int/report/burundi/burundi-besoins-et-plan-de-reponse-humanitaire-2023-mars-2023</t>
  </si>
  <si>
    <t>Refugees, IDPs, Host, Non-host, Returnees</t>
  </si>
  <si>
    <t>BDI001Crisis affected groups</t>
  </si>
  <si>
    <t>Statoids Accessed 18/07/2023</t>
  </si>
  <si>
    <t>http://www.statoids.com/yrw.html</t>
  </si>
  <si>
    <t>Landmass of the districts where refugees are hosted(Gatsibo, Nyarugenge, Kirehe, Gisagara, Huye, Nyamagabe, Karongi districts)</t>
  </si>
  <si>
    <t>RWA002Landmass affected</t>
  </si>
  <si>
    <t>MEX003Injuries reported</t>
  </si>
  <si>
    <t>WFP 5/7/2023</t>
  </si>
  <si>
    <t>https://reliefweb.int/report/haiti/wfp-haiti-country-brief-may-2023</t>
  </si>
  <si>
    <t>As of 31 May 2023, there are 44,642 suspected cases of cholera, of which 2,988 are confirmed and 41,122 are hospitalized. All ten departments of Haiti have reported cases, and there have been 714 confirmed deaths since the beginning of the epidemic in October 2022</t>
  </si>
  <si>
    <t>HTI001Illness cases reported</t>
  </si>
  <si>
    <t>HND001People affected</t>
  </si>
  <si>
    <t>Minimum = People exposed - people affected</t>
  </si>
  <si>
    <t>HND001Minimal humanitarian conditions - Level 1</t>
  </si>
  <si>
    <t>HND001Stressed humanitarian conditions - Level 2</t>
  </si>
  <si>
    <t>IDMC 2022</t>
  </si>
  <si>
    <t>People in need on the move (displaced people, asylum seekers, refugees, migrants and returnees) according to OCHA</t>
  </si>
  <si>
    <t>GTM001People displaced</t>
  </si>
  <si>
    <t>City Population (based on Thailand Census 2010, accessed at 27/04/2022)</t>
  </si>
  <si>
    <t>https://www.ilo.org/surveydata/index.php/catalog/1127</t>
  </si>
  <si>
    <t>Total population in country (the census include all thai and non Thai people residing in the country at least 3 months prior to the census)</t>
  </si>
  <si>
    <t>THA001Total population</t>
  </si>
  <si>
    <t>Area affected by the conflict in the south and the refugees crisis at the border with Myanmar</t>
  </si>
  <si>
    <t>THA001Landmass affected</t>
  </si>
  <si>
    <t>THA001Stressed humanitarian conditions - Level 2</t>
  </si>
  <si>
    <t>https://data2.unhcr.org/en/situations/thailand; https://www.citypopulation.de/php/thailand-admin.php</t>
  </si>
  <si>
    <t>Due to lack of information regarding the humanitarian needs caused by the conflict in Southern Thailand, the PIN (level 3-5) only represents PIN relating to the Myanmar refugees in the country.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</si>
  <si>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THA001Severe humanitarian conditions - Level 4</t>
  </si>
  <si>
    <t>THA001Extreme humanitarian conditions - Level 5</t>
  </si>
  <si>
    <t>Total population in country (the census include all thai and non thai residing in the country at least 3 months prior to the census)</t>
  </si>
  <si>
    <t>THA002Total population</t>
  </si>
  <si>
    <t>https://www.ilo.org/surveydata/index.php/catalog/1128</t>
  </si>
  <si>
    <t>Areas affected by the South Thailand insurgency: Songkla (7,394) Pattani (1.940), Yala (4,521), and Narathiwat (4,475)</t>
  </si>
  <si>
    <t>THA002Landmass affected</t>
  </si>
  <si>
    <t>Areas affected by the South Thailand insurgency: Songkla (1,424,230) Pattani (709,796), Yala (527,295), and Narathiwat (796,239)</t>
  </si>
  <si>
    <t>THA002People exposed</t>
  </si>
  <si>
    <t xml:space="preserve">There is limited information available regarding humanitarian needs in Thailand's southern provinces, but protection is a concern given the possibility of attacks and violence related to the insurgency. </t>
  </si>
  <si>
    <t>THA002People affected</t>
  </si>
  <si>
    <t>THA002People displaced</t>
  </si>
  <si>
    <t>THA002Injuries reported</t>
  </si>
  <si>
    <t>There is limited information available regarding humanitarian needs in Thailand's southern provinces. Protection is a concern given the possibility of attacks and violence related to the insurgency. It can also be assumed that movement can become restricted and at times access to school, market places, or other public spaces is disrupted. However, this cannot be quantified.</t>
  </si>
  <si>
    <t>THA002People in Need</t>
  </si>
  <si>
    <t>There is limited information available regarding humanitarian needs in Thailand's southern provinces. Protection is a concern given the possibility of attacks and violence related to the insurgency. It can also be assumed that movement can become restricted and at times access to school, market places, or other public spaces is disrupted. However, this cannot be quantified. So, all the exposed population are considered to be under level 1 severity.</t>
  </si>
  <si>
    <t>THA002Minimal humanitarian conditions - Level 1</t>
  </si>
  <si>
    <t>THA002Stressed humanitarian conditions - Level 2</t>
  </si>
  <si>
    <t>THA002Moderate humanitarian conditions - Level 3</t>
  </si>
  <si>
    <t>THA002Severe humanitarian conditions - Level 4</t>
  </si>
  <si>
    <t>THA002Extreme humanitarian conditions - Level 5</t>
  </si>
  <si>
    <t>THA003Total population</t>
  </si>
  <si>
    <t>https://citypopulation.de/en</t>
  </si>
  <si>
    <t>The total landmass of the affected areas are the disctricts where refugee camps are located.
Affected areas: Sangklaburi, Khun Yuam, Muang, Tha Song Yang, Sob Moei, Umphang, Suan Pueng, and Phop Phra districts</t>
  </si>
  <si>
    <t>THA003Landmass affected</t>
  </si>
  <si>
    <t>The total number of people affected and in need are the same and include the entire verified refugee population according to UNHCR.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</si>
  <si>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THA003Stressed humanitarian conditions - Level 2</t>
  </si>
  <si>
    <t>THA003Severe humanitarian conditions - Level 4</t>
  </si>
  <si>
    <t>THA003Extreme humanitarian conditions - Level 5</t>
  </si>
  <si>
    <t>OCHA 09/06/2022 (HNP 2022)</t>
  </si>
  <si>
    <t>https://reliefweb.int/report/sri-lanka/sri-lanka-food-security-crisis-humanitarian-needs-and-priorities-2022-june-sept-2022-ensita</t>
  </si>
  <si>
    <t xml:space="preserve">It is the number of affected groups which includes only the hosts/citizens population  
</t>
  </si>
  <si>
    <t>LKA002Crisis affected groups</t>
  </si>
  <si>
    <t>No data/information available</t>
  </si>
  <si>
    <t>The HNP indicates that no people are in extreme humanitarian conditions.</t>
  </si>
  <si>
    <t>PNG003Extreme humanitarian conditions - Level 5</t>
  </si>
  <si>
    <t>Host, non-host, returnees, and IDPs that are affected by the ongoing violence in the affected provinces.</t>
  </si>
  <si>
    <t>PNG003Crisis affected groups</t>
  </si>
  <si>
    <t>NBS Accessed 17/07/2023</t>
  </si>
  <si>
    <t>https://nigeria.opendataforafrica.org/xspplpb/nigeria-census</t>
  </si>
  <si>
    <t>Total Landmass of Cross River, Taraba and Benue states, which host 98% of Cameroonian refugees</t>
  </si>
  <si>
    <t>NGA008Landmass affected</t>
  </si>
  <si>
    <t>Total population of Cross River, Taraba and Benue states, which host 98% of Cameroonian refugees</t>
  </si>
  <si>
    <t>NGA008People exposed</t>
  </si>
  <si>
    <t>https://nigeria.opendataforafrica.org</t>
  </si>
  <si>
    <t xml:space="preserve">Landmass of Sokoto, Kebbi, Niger, Kaduna, Katsina and Zamfara states.  </t>
  </si>
  <si>
    <t>NGA007Landmass affected</t>
  </si>
  <si>
    <t>Food Security Cluster  14/04/2023</t>
  </si>
  <si>
    <t>https://fscluster.org/sites/default/files/documents/final_fiche_nigeria_march_2023.pdf</t>
  </si>
  <si>
    <t xml:space="preserve">Total population of Zamfara, Kaduna, Niger, Sokoto, Kebbi and Katsina states which have been exposed to the Northwest Banditry. </t>
  </si>
  <si>
    <t>NGA007People exposed</t>
  </si>
  <si>
    <t xml:space="preserve">People affected=  Level 2, 3, 4 and 5 correspond with populations facing IPC 2, 3-5   for the  projected  period June to August 2023. in   Zamfara, Kaduna, Niger, Sokoto, Kebbi and Katsina states for the period of June to August 2023.  </t>
  </si>
  <si>
    <t>NGA007People affected</t>
  </si>
  <si>
    <t xml:space="preserve">Pin= Total in Phase 3 to 5 for the Food insecure in Zamfara, Kaduna, Niger, Sokoto, Kebbi and Katsina states for the period of June to August 2023.  </t>
  </si>
  <si>
    <t>NGA007People in Need</t>
  </si>
  <si>
    <t>https://fscluster.org/sites/default/files/documents/fiche_nigeria_november_2022_final_pdf_0.pdf</t>
  </si>
  <si>
    <t xml:space="preserve">The minimal level comprise of Minimal conditions ( Level 1) = People Exposed - People affected  for the period of June to August 2023.  </t>
  </si>
  <si>
    <t>NGA007Minimal humanitarian conditions - Level 1</t>
  </si>
  <si>
    <t xml:space="preserve"> Level 2, 3, 4 and 5 correspond with populations facing IPC 2, 3-5 conditions for the projected period June to August 2023. </t>
  </si>
  <si>
    <t>NGA007Stressed humanitarian conditions - Level 2</t>
  </si>
  <si>
    <t xml:space="preserve"> Level 3, 4 and 5 correspond with populations facing IPC 3-5 conditions  for the period of June to August 2023.  </t>
  </si>
  <si>
    <t>NGA007Moderate humanitarian conditions - Level 3</t>
  </si>
  <si>
    <t>NGA007Severe humanitarian conditions - Level 4</t>
  </si>
  <si>
    <t>NGA007Extreme humanitarian conditions - Level 5</t>
  </si>
  <si>
    <t xml:space="preserve">Landmass of Borno, Yobe and Adamawa state. </t>
  </si>
  <si>
    <t>NGA004Landmass affected</t>
  </si>
  <si>
    <t>https://reliefweb.int/report/nigeria/nigeria-humanitarian-needs-overview-2023-february-2023</t>
  </si>
  <si>
    <t>Population of people exposed  to the Boko Haram crisis in Borno, Adamawa and Yobe states</t>
  </si>
  <si>
    <t>NGA004People exposed</t>
  </si>
  <si>
    <t>Population of People affected in Borno, Adamawa and Yobe states by Boko Haram crisis</t>
  </si>
  <si>
    <t>NGA004People affected</t>
  </si>
  <si>
    <t>People in need in Borno, Adamawa and Yobe states, according to the 2023 HNO</t>
  </si>
  <si>
    <t>NGA004People in Need</t>
  </si>
  <si>
    <t>The methodology used in the 2023 HNO corresponds with the methodology used in the INFORM SI. Therefore, Level 1 corresponds with Minimal in the HNO, Level 2 with Stress in the HNO, Level 3 with Severe in the HNO, Level 4 with Extreme in the HNO and Level 5 with Catastrophic in the HNO.</t>
  </si>
  <si>
    <t>NGA004Minimal humanitarian conditions - Level 1</t>
  </si>
  <si>
    <t>NGA004Stressed humanitarian conditions - Level 2</t>
  </si>
  <si>
    <t>NGA004Moderate humanitarian conditions - Level 3</t>
  </si>
  <si>
    <t>NGA004Severe humanitarian conditions - Level 4</t>
  </si>
  <si>
    <t>NGA004Extreme humanitarian conditions - Level 5</t>
  </si>
  <si>
    <t>landmass of Taraba, Benue, Plateau, Nasarawa states</t>
  </si>
  <si>
    <t>NGA003Landmass affected</t>
  </si>
  <si>
    <t>Total population of Taraba, Benue, Plateau, Nasarawa exposed to Middle Belt crisis.</t>
  </si>
  <si>
    <t>NGA003People exposed</t>
  </si>
  <si>
    <t xml:space="preserve">People affected=  Level 2, 3, 4 and 5 correspond with populations facing IPC 2, 3-5   for the  projected  period June to August 2023. in Taraba, Benue, Plateau states. </t>
  </si>
  <si>
    <t>NGA003People affected</t>
  </si>
  <si>
    <t xml:space="preserve">The total PIN for the crisis is from the number of food insecure people in Taraba, Benue, Plateau states. </t>
  </si>
  <si>
    <t>NGA003People in Need</t>
  </si>
  <si>
    <t xml:space="preserve">The minimal level comprise of Minimal conditions ( Level 1) = People Exposed - People affected for the projected  period June to August 2023. </t>
  </si>
  <si>
    <t>NGA003Minimal humanitarian conditions - Level 1</t>
  </si>
  <si>
    <t>NGA003Stressed humanitarian conditions - Level 2</t>
  </si>
  <si>
    <t xml:space="preserve"> Level 3, 4 and 5 correspond with populations facing IPC 3-5 conditions for the  projected period June to August 2023. </t>
  </si>
  <si>
    <t>NGA003Moderate humanitarian conditions - Level 3</t>
  </si>
  <si>
    <t xml:space="preserve"> Level 3, 4 and 5 correspond with populations facing IPC 3-5 conditions for the  projected  period June to August 2023. </t>
  </si>
  <si>
    <t>NGA003Severe humanitarian conditions - Level 4</t>
  </si>
  <si>
    <t>NGA003Extreme humanitarian conditions - Level 5</t>
  </si>
  <si>
    <t>World Bank Accessed 17/07/2023</t>
  </si>
  <si>
    <t>https://data.worldbank.org/indicator/AG.LND.TOTL.K2?locations=NG</t>
  </si>
  <si>
    <t>Total landmass as the whole Nigeria  is considered affected by the complex crisis.</t>
  </si>
  <si>
    <t>NGA001Landmass affected</t>
  </si>
  <si>
    <t>City Population Accessed 20/07/2023</t>
  </si>
  <si>
    <t>Landmass of Woqooyi Galbeed and  Bari regions, which host majority of refugees and asylum seekers.</t>
  </si>
  <si>
    <t>SOM002Landmass affected</t>
  </si>
  <si>
    <t xml:space="preserve">Population of Woqooyi Galbeed and Bari regions, which host majority of refugees and asylum seekers. </t>
  </si>
  <si>
    <t>SOM002People exposed</t>
  </si>
  <si>
    <t>OCHA 08/02/2023</t>
  </si>
  <si>
    <t>https://reliefweb.int/report/somalia/somalia-humanitarian-needs-overview-2023-february-2023</t>
  </si>
  <si>
    <t xml:space="preserve">Total population of Somalia according to the 2023 HNO. Although it is lower than the figures given in the World Population Review, the HNO total population was used to calculate the level of needs and PIN figure. </t>
  </si>
  <si>
    <t>SOM001Total population</t>
  </si>
  <si>
    <t>World Bank Acessed 14/09/2022</t>
  </si>
  <si>
    <t>https://data.worldbank.org/indicator/AG.LND.TOTL.K2?locations=SO</t>
  </si>
  <si>
    <t>Total landmass as the whole country is considered affected by the complex crisis</t>
  </si>
  <si>
    <t>SOM001Landmass affected</t>
  </si>
  <si>
    <t xml:space="preserve">Total population of Somalia  are all exposed to the ongoing complex crisis. </t>
  </si>
  <si>
    <t>SOM001People exposed</t>
  </si>
  <si>
    <t xml:space="preserve">The entire population of Somalia is affected by the on going complex crisis. </t>
  </si>
  <si>
    <t>SOM001People affected</t>
  </si>
  <si>
    <t>AOAV 20//04/2023</t>
  </si>
  <si>
    <t>https://reliefweb.int/report/somalia/somaliland-fighting-between-somaliland-forces-and-tribal-leadership-claims-civilian-lives-and-puts-hospitals-out-action</t>
  </si>
  <si>
    <t xml:space="preserve">AOAV has recorded 608 INJURED people  due to  explosive weapon use in Las Anod.   Figure does not include injuries due to other events and other parts of Somalia. </t>
  </si>
  <si>
    <t>SOM001Injuries reported</t>
  </si>
  <si>
    <t>Number of people in need according to the 2023 HNO.</t>
  </si>
  <si>
    <t>SOM001People in Need</t>
  </si>
  <si>
    <t xml:space="preserve">The minimal level comprise of  Minimal conditions ( Level 1) = People Exposed - People affected. </t>
  </si>
  <si>
    <t>SOM001Minimal humanitarian conditions - Level 1</t>
  </si>
  <si>
    <t>SOM001Stressed humanitarian conditions - Level 2</t>
  </si>
  <si>
    <t>The figures for level 3 to 5 are taken directly from the HNO</t>
  </si>
  <si>
    <t>SOM001Moderate humanitarian conditions - Level 3</t>
  </si>
  <si>
    <t>SOM001Severe humanitarian conditions - Level 4</t>
  </si>
  <si>
    <t>SOM001Extreme humanitarian conditions - Level 5</t>
  </si>
  <si>
    <t>The affected groups by the complex crisis in Somalia comprises of Host, non host, IDPs, Refugees, Asylum seekers</t>
  </si>
  <si>
    <t>SOM001Crisis affected groups</t>
  </si>
  <si>
    <t>UN Habitat 06/2021a; UN Habitat 06/2021b</t>
  </si>
  <si>
    <t>https://unhabitat.org/sites/default/files/2021/06/210618_kakuma_kalobeyei_profile_single_page.pdf; https://unhabitat.org/sites/default/files/2021/06/210617_dadaab-profile_lr.pdf</t>
  </si>
  <si>
    <t>Total landmass of Dadaab, Fafi and Turkana west sub-counties, which host Kakuma and Daadab refugee camps</t>
  </si>
  <si>
    <t>KEN002Landmass affected</t>
  </si>
  <si>
    <t>HDX 24/11/2015</t>
  </si>
  <si>
    <t>https://data.humdata.org/dataset/kenya-surface-area-per-county</t>
  </si>
  <si>
    <t>Total landmass of counties affected by drought: 23 ASAL counties (Turkana, Mandera, Wajir, Garissa, Lamu, Kwale, Kilifi, Tana River, Taita Taveta, Kitui, Makueni, Embu, Nyeri, Meru North, West Pokot, Baringo, Kajiado, Narok, Marsabit, Laikipia, Tharaka Nithi, Samburu, Isiolo) and 9 non-ASAL counties (Kiambu, Murang'a, Kirinyaga, Migori, Homabay, Siaya, Nakuru, Machakos, Elgeyo Marakwet)</t>
  </si>
  <si>
    <t>KEN003Landmass affected</t>
  </si>
  <si>
    <t>HDX 24/11/2015;UN Habitat 06/2021a; UN Habitat 06/2021b</t>
  </si>
  <si>
    <t>https://data.humdata.org/dataset/kenya-surface-area-per-county;https://unhabitat.org/sites/default/files/2021/06/210618_kakuma_kalobeyei_profile_single_page.pdf; https://unhabitat.org/sites/default/files/2021/06/210617_dadaab-profile_lr.pdf</t>
  </si>
  <si>
    <t>Total landmass of counties affected by drought: 23 ASAL counties (Turkana, Mandera, Wajir, Garissa, Lamu, Kwale, Kilifi, Tana River, Taita Taveta, Kitui, Makueni, Embu, Nyeri, Meru North, West Pokot, Baringo, Kajiado, Narok, Marsabit, Laikipia, Tharaka Nithi, Samburu, Isiolo) and 9 non-ASAL counties (Kiambu, Murang'a, Kirinyaga, Migori, Homabay, Siaya, Nakuru, Machakos, Elgeyo Marakwet). Since the drought-affected counties of Turkana and Garissa also host refugees, this is not a perfect aggregation of the drought and refugee crises.</t>
  </si>
  <si>
    <t>KEN001Landmass affected</t>
  </si>
  <si>
    <t>State Statistical Committee of the Republic of Azerbaijan 05/07/2023 ;
Crisis Group accessed  30/05/2023</t>
  </si>
  <si>
    <t>https://www.stat.gov.az/source/demoqraphy/ap/?lang=en ;
https://www.crisisgroup.org/content/nagorno-karabakh-conflict-visual-explainer</t>
  </si>
  <si>
    <t>Karabakh Economic Region and Eastern Zangazur Region</t>
  </si>
  <si>
    <t>AZE002Landmass affected</t>
  </si>
  <si>
    <t>HDX 24/11/2015; World Bank Acessed 14/09/2022; City population Accessed on 28/09/2022</t>
  </si>
  <si>
    <t>https://data.humdata.org/dataset/kenya-surface-area-per-county; https://data.worldbank.org/indicator/AG.LND.TOTL.K2?locations=SO; https://www.citypopulation.de/en/ethiopia/cities/</t>
  </si>
  <si>
    <t>The aggregated figures The landmass affected  by drought in Ethiopia, Somalia, Kenya</t>
  </si>
  <si>
    <t>REG014Landmass affected</t>
  </si>
  <si>
    <t>IRC 20/03/2023</t>
  </si>
  <si>
    <t>https://reliefweb.int/report/somalia/irc-43000-feared-dead-drought-continues-ravage-somalia</t>
  </si>
  <si>
    <t>The Somalia Government’s Minister of Health that indicates an estimated 43,000 excess deaths may have occurred in 2022 in Somalia due to the ongoing drought.Figures for  fatalities  reported in Ethiopia and Kenya is unavailable.</t>
  </si>
  <si>
    <t>REG014Fatalities reported</t>
  </si>
  <si>
    <t>Refugees in Egypt</t>
  </si>
  <si>
    <t>EGY004</t>
  </si>
  <si>
    <t>Egypt</t>
  </si>
  <si>
    <t>UNHCR 21/05/2023 ; Government of Egypt 2007 ; Government of Egypt 2019 ; Government of Egypt 2017</t>
  </si>
  <si>
    <t>https://reliefweb.int/report/egypt/unhcr-egypt-monthly-statistical-report-30-april-2023 ; http://www.eeaa.gov.eg/portals/0/eeaaReports/GovProfiles/final/Giza%20Des.pdf ; http://www.cairo.gov.eg/ar/Pages/CairoInLines.aspx?CiLID=3 ; http://gopp.gov.eg/wp-content/uploads/2017/12/%D8%A7%D9%84%D8%A5%D8%B3%D9%83%D9%86%D8%AF%D8%B1%D9%8A%D8%A9-8-5-2017.pdf</t>
  </si>
  <si>
    <t xml:space="preserve">As at April 2023, the majority of refugees in Egypt are hosted in Cairo (3,085 km2), Giza (85,153 km2), and Alexandria (2,834 km2) </t>
  </si>
  <si>
    <t>EGY004Landmass affected</t>
  </si>
  <si>
    <t>EGY004Illness cases reported</t>
  </si>
  <si>
    <t>EGY004Injuries reported</t>
  </si>
  <si>
    <t>EGY004Buildings damaged</t>
  </si>
  <si>
    <t>EGY004Buildings destroyed</t>
  </si>
  <si>
    <t>EGY004Buildings in affected area</t>
  </si>
  <si>
    <t>EGY004Economic Losses</t>
  </si>
  <si>
    <t>UNHCR 01/06/2023</t>
  </si>
  <si>
    <t>https://reliefweb.int/report/egypt/unhcr-egypt-monthly-statistical-report-31-may-2023</t>
  </si>
  <si>
    <t>Host communiy, refugees</t>
  </si>
  <si>
    <t>EGY004Crisis affected groups</t>
  </si>
  <si>
    <t>EGY004People facing limited access constraints</t>
  </si>
  <si>
    <t>EGY004People facing restricted access constraints</t>
  </si>
  <si>
    <t>AWSD 01/06/2023</t>
  </si>
  <si>
    <t>https://aidworkersecurity.org/incidents/search?start=2023&amp;end=2023&amp;detail=1&amp;country=TD%2CNG</t>
  </si>
  <si>
    <t xml:space="preserve">One ICRC worker was killed by Islamic State of West Africa Province (ISWAP) members in Damasak, Borno State (Nigeria). The ISWAP specifically used the name of the ICRC/Red Cross, but it is unclear if the victim was a member of the organization. This information was gotten for the Aid Workers Security Database, the preferred site for presenting humanitarian security situations. </t>
  </si>
  <si>
    <t>REG001Injuries reported</t>
  </si>
  <si>
    <t>State Statistical Committee of the Republic of Azerbaijan 05/07/2023 ;
Crisis Group accessed  30/05/2023 ; Statistical Committee of Armenia 17/07/22; IFRC 07/10/2022</t>
  </si>
  <si>
    <t>https://www.stat.gov.az/source/demoqraphy/ap/?lang=en ;
https://www.crisisgroup.org/content/nagorno-karabakh-conflict-visual-explainer ; https://armstat.am/en/?nid=111;  https://data2.unhcr.org/en/country/arm?secret=unhcrrestricted ;
https://data2.unhcr.org/en/country/arm?secret=unhcrrestricted ;
https://reliefweb.int/report/armenia/armenia-population-movement-2022-dref-application-mdram010</t>
  </si>
  <si>
    <t>The Total Area affected by the crisis, In azerbaijan (Karabakh Economic Region and Eastern Zangazur Region); In Armenia (Gegharkunik, Syunik, Vayots Dzor)</t>
  </si>
  <si>
    <t>REG013Landmass affected</t>
  </si>
  <si>
    <t>UNCT Armenia  23/08/2022</t>
  </si>
  <si>
    <t>REG013Crisis affected groups</t>
  </si>
  <si>
    <t>World Bank accessed on 31/07/2023; city population accessed on 31/07/2023</t>
  </si>
  <si>
    <t>https://databank.worldbank.org/reports.aspx?source=2&amp;country=IRQ; https://www.citypopulation.de/en/iraq/cities/</t>
  </si>
  <si>
    <t xml:space="preserve">This is the surface area (sq. km) of Iraq based on World Bank database, minus the surface area of the AL-MUTHANNA governorate as it was flagged in the 2022 HNO that AL-MUTHANNA governorate is not affected or has people in needs. The surface includes governorates affected by the Syrian refugees. </t>
  </si>
  <si>
    <t>IRQ001Landmass affected</t>
  </si>
  <si>
    <t>IRQ002Landmass affected</t>
  </si>
  <si>
    <t>Kurdistan Regional Government accessed on 23/06/2023</t>
  </si>
  <si>
    <t>https://gov.krd/boi-en/why-kurdistan/region/facts-figures/region-kurdistan-fact-sheet/ ; https://data.unhcr.org/en/documents/details/101433</t>
  </si>
  <si>
    <t xml:space="preserve">Kurdistan Iraq area only. 91% of asylum seekers and refugees in Iraq reside in the Kurdistan region of Iraq (KR-I). Refugees are from Syria (90%) of the total refugee population. Palastinian refugees in represents 2.7% of the total refugee population. </t>
  </si>
  <si>
    <t>IRQ003Landmass affected</t>
  </si>
  <si>
    <t>REG003People displaced</t>
  </si>
  <si>
    <t>OCHA 21/07/2023</t>
  </si>
  <si>
    <t>https://reliefweb.int/report/malawi/southern-africa-snapshot-tropical-cyclone-freddys-impact-february-march-2023</t>
  </si>
  <si>
    <t>cumulative figures showing specific number of injuries reported as of July 2023</t>
  </si>
  <si>
    <t>MOZ010Injuries reported</t>
  </si>
  <si>
    <t>over 199,000 houses were destroyed or flooded</t>
  </si>
  <si>
    <t>MOZ010Buildings destroyed</t>
  </si>
  <si>
    <t>Floodlist 13/02/2023 ; OCHA 21/07/2023</t>
  </si>
  <si>
    <t>https://floodlist.com/africa/mozambique-maputo-province-floods-update-february-2023 ; https://reliefweb.int/report/malawi/southern-africa-snapshot-tropical-cyclone-freddys-impact-february-march-2023</t>
  </si>
  <si>
    <t>Two people injured in the floods crisis. There is no cumulative figure on the number of people injured by insurgents 698 from Cylone Freddy as at July 2023</t>
  </si>
  <si>
    <t>MOZ001Injuries reported</t>
  </si>
  <si>
    <t>OCHA 21/07/2023 ; Floodlist 14/03/2023</t>
  </si>
  <si>
    <t>https://reliefweb.int/report/malawi/southern-africa-snapshot-tropical-cyclone-freddys-impact-february-march-2023 ; https://floodlist.com/africa/cyclone-freddy-madagascar-mozambique-malawi-march-2023</t>
  </si>
  <si>
    <t>over 199,000 houses were destroyed or flooded from Cyclone Freddy and 1,900 fromfloods in maputo</t>
  </si>
  <si>
    <t>MOZ001Buildings destroyed</t>
  </si>
  <si>
    <t xml:space="preserve">World Bank 31/12/2022 </t>
  </si>
  <si>
    <t>https://data.worldbank.org/indicator/SP.POP.TOTL?locations=DO</t>
  </si>
  <si>
    <t xml:space="preserve">Total population of the country according to the World Bank is people exposed since all the population is exposed to this crisis. There are no new figures available.  </t>
  </si>
  <si>
    <t>DOM002People exposed</t>
  </si>
  <si>
    <t>https://reliefweb.int/attachments/39d620b8-e2db-4502-a10d-bbd0f7efa725/TCD_STR_HNO_20230323.pdf</t>
  </si>
  <si>
    <t>These are people classified as in severe severity level according to the 2023 HNO. They are mainly refugees, returnees, host communities and children under five.</t>
  </si>
  <si>
    <t>TCD001Moderate humanitarian conditions - Level 3</t>
  </si>
  <si>
    <t>These are people classified as in extreme severity level according to the 2023 HNO. They are mainly IDPs, refugees, returnees, host communities and children under five.</t>
  </si>
  <si>
    <t>TCD001Severe humanitarian conditions - Level 4</t>
  </si>
  <si>
    <t>These are people classified as in catastrophic severity level according to the 2023 HNO. They are mainly IDPs, refugees, returnees and host communities.</t>
  </si>
  <si>
    <t>TCD001Extreme humanitarian conditions - Level 5</t>
  </si>
  <si>
    <t>This includes the rest of the population not classified in severity levels from 2 to 5.</t>
  </si>
  <si>
    <t>TCD001Minimal humanitarian conditions - Level 1</t>
  </si>
  <si>
    <t>https://reliefweb.int/attachments/0f7572b0-e352-43ae-a716-ff5d56993392/HRP_2023_at_a_glance_december_2023%20vfp%20%28004%29.pdf</t>
  </si>
  <si>
    <t>As people in need are reported across all the country, all the people that are is not in stressed, severe, extreme or catastrophic humanitarian condition are considered as at least exposed to the crisis.</t>
  </si>
  <si>
    <t>COD001Minimal humanitarian conditions - Level 1</t>
  </si>
  <si>
    <t>This is the sum of people in stressed humanitarian condition according to the 2023 HNO. This includes people affected by population movements, children, people at risk and survivors of GBV, pregnant and breastfeeding women and people with disabilities.</t>
  </si>
  <si>
    <t>COD001Stressed humanitarian conditions - Level 2</t>
  </si>
  <si>
    <t>PIN in moderate humanitarian condition include people affected by population movements, children, people at risk and survivors of GBV, pregnant and breastfeeding women and people with disabilities.</t>
  </si>
  <si>
    <t>COD001Moderate humanitarian conditions - Level 3</t>
  </si>
  <si>
    <t>PIN in severe humanitarian condition include people affected by population movements, children, people at risk and survivors of GBV, pregnant and breastfeeding women and people with disabilities.</t>
  </si>
  <si>
    <t>COD001Severe humanitarian conditions - Level 4</t>
  </si>
  <si>
    <t>PIN in catastrophic humanitarian condition include people affected by population movements, children, people at risk and survivors of GBV, pregnant and breastfeeding women and people with disabilities.</t>
  </si>
  <si>
    <t>COD001Extreme humanitarian conditions - Level 5</t>
  </si>
  <si>
    <t>The whole country is considered as exposed to the humanitarian crisis.</t>
  </si>
  <si>
    <t>COD001People exposed</t>
  </si>
  <si>
    <t>This is the sum of people in severity level from 2 to 5 according to the 2023 HNO.</t>
  </si>
  <si>
    <t>COD001People affected</t>
  </si>
  <si>
    <t>This correspond to the sum of  people in need in level 3 to 5 according to the 2023 HNO.</t>
  </si>
  <si>
    <t>COD001People in Need</t>
  </si>
  <si>
    <t>People affected are the sum of people between level 2 and 5.</t>
  </si>
  <si>
    <t>TCD001People affected</t>
  </si>
  <si>
    <t>This is the number of people in severe, extreme and catastrophic level of severity according to the 2023 HNO.</t>
  </si>
  <si>
    <t>TCD001People in Need</t>
  </si>
  <si>
    <t>IOM 11/03/2023</t>
  </si>
  <si>
    <t>https://dtm.iom.int/reports/nigeria-north-central-and-north-west-displacement-report-11-march-2023</t>
  </si>
  <si>
    <t>Total number of IDPs in Benue, Plateau and Nasarawa states; This figure could be an underestimation since assessments by IOM to establish the number of IDPs did not include Taraba state, which is also affected by this crisis. No recent assessments have been conducted by IOM/DTM therefore the report references figures from March 2023.</t>
  </si>
  <si>
    <t>NGA003People displaced</t>
  </si>
  <si>
    <t>CityPopulation 2018</t>
  </si>
  <si>
    <t>https://www.citypopulation.de/en/sudan/</t>
  </si>
  <si>
    <t>The number represents all of Sudan because the whole country is impacted by the complex crisis</t>
  </si>
  <si>
    <t>SDN001Landmass affected</t>
  </si>
  <si>
    <t>OCHA HNO 7/11/2022</t>
  </si>
  <si>
    <t>The total population of Sudan according to OCHA's HNO 2023 (49.7 million including 0.93 million refugees)</t>
  </si>
  <si>
    <t>SDN005Total population</t>
  </si>
  <si>
    <t>UNHCR 17/06/2021</t>
  </si>
  <si>
    <t>https://data2.unhcr.org/en/documents/details/87270</t>
  </si>
  <si>
    <t xml:space="preserve">All states are hosting refugees but Khartoum, White Nile, and Kassala has the highest numbers (more than 100K). The figure added represents the area of the 3 states. </t>
  </si>
  <si>
    <t>SDN005Landmass affected</t>
  </si>
  <si>
    <t>UNHCR accessed on 03/07/2023  ; IPC 21/6/2022</t>
  </si>
  <si>
    <t>https://www.ipcinfo.org/ipc-country-analysis/details-map/en/c/1155716/?iso3=SDN , https://data2.unhcr.org/en/country/sdn</t>
  </si>
  <si>
    <t xml:space="preserve">All Sudan states hosts refugees, but states that host more than 100K refugees are considered exposed. </t>
  </si>
  <si>
    <t>SDN005People exposed</t>
  </si>
  <si>
    <t>UNHCR accessed on 03/07/2023; IPC 21/6/2022</t>
  </si>
  <si>
    <t>People living in the states that host over 100K refugees are considered affected. (Khartoum, White Nile, and Kassala)</t>
  </si>
  <si>
    <t>SDN005People affected</t>
  </si>
  <si>
    <t>OCHA HRP 17/05/2023 ; OCHA HDX 24/05/2023</t>
  </si>
  <si>
    <t>https://reliefweb.int/report/sudan/sudan-revised-humanitarian-response-plan-2023-revision-issued-17-may-2023-enar ; https://data.humdata.org/dataset/sudan-humanitarian-needs-overview</t>
  </si>
  <si>
    <t>Level1= Exposed population - affected population (ACAPS methodology)</t>
  </si>
  <si>
    <t>SDN005Minimal humanitarian conditions - Level 1</t>
  </si>
  <si>
    <t>Level 2 = Affected population - PIN (ACAPS methodology)</t>
  </si>
  <si>
    <t>SDN005Stressed humanitarian conditions - Level 2</t>
  </si>
  <si>
    <t>Number of people in Level 3 among refugees in Sudan based on OCHA's HRP 2023</t>
  </si>
  <si>
    <t>SDN005Moderate humanitarian conditions - Level 3</t>
  </si>
  <si>
    <t>Number of people in Level 4 among refugees in Sudan based on OCHA's HRP 2023</t>
  </si>
  <si>
    <t>SDN005Severe humanitarian conditions - Level 4</t>
  </si>
  <si>
    <t>Number of people in Level 5 among refugees in Sudan based on OCHA's HRP 2023</t>
  </si>
  <si>
    <t>SDN005Extreme humanitarian conditions - Level 5</t>
  </si>
  <si>
    <t>Floods and Monsoon Rain in Chattogram Division</t>
  </si>
  <si>
    <t>BGD009</t>
  </si>
  <si>
    <t>BGD009Denial of existence of humanitarian needs or entitlements to assistance</t>
  </si>
  <si>
    <t>BGD009Impediments to entry into country (bureaucratic and administrative)</t>
  </si>
  <si>
    <t>BGD009Interference into implementation of humanitarian activities</t>
  </si>
  <si>
    <t>BGD009Ongoing insecurity/hostilities affecting humanitarian assistance</t>
  </si>
  <si>
    <t>BGD009Physical constraints in the environment (obstacles related to terrain, climate, lack of infrastructure, etc.)</t>
  </si>
  <si>
    <t>BGD009Presence of mines and improvised explosive devices</t>
  </si>
  <si>
    <t>BGD009Restriction and obstruction of access to services and assistance</t>
  </si>
  <si>
    <t>BGD009Restriction of movement (impediments to freedom of movement and/or administrative restrictions)</t>
  </si>
  <si>
    <t>BGD009Violence against personnel, facilities and assets</t>
  </si>
  <si>
    <t>world population review Accessed 12/08/23</t>
  </si>
  <si>
    <t>https://worldpopulationreview.com/countries/north-korea-population</t>
  </si>
  <si>
    <t>Total population in country</t>
  </si>
  <si>
    <t>PRK001Total population</t>
  </si>
  <si>
    <t>https://worldpopulationreview.com/countries/north-korea-population ; https://worldpopulationreview.com/countries/north-korea-population</t>
  </si>
  <si>
    <t>The whole country is considered expossed, this figure therefore includes total population</t>
  </si>
  <si>
    <t>PRK001People exposed</t>
  </si>
  <si>
    <t>Total population is considered affected by the various crises</t>
  </si>
  <si>
    <t>PRK001People affected</t>
  </si>
  <si>
    <t>Needs and Priorities 2020 ; world population review Accessed 12/08/23</t>
  </si>
  <si>
    <t>The PIN is 10.4 million as assessed by the 2020 Needs and Priorities Overview. There is no Level 1 because everyone exposed is considered affected. Level 2 is the entire country population (26 million) minus the PIN. Level 3 includes the PIN,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t>
  </si>
  <si>
    <t>PRK001Minimal humanitarian conditions - Level 1</t>
  </si>
  <si>
    <t>PRK001Stressed humanitarian conditions - Level 2</t>
  </si>
  <si>
    <t>World Population Review accessed 23/08/2023</t>
  </si>
  <si>
    <t>https://worldpopulationreview.com/countries/india-population</t>
  </si>
  <si>
    <t xml:space="preserve">This is an estimate of total population of India in 2023. </t>
  </si>
  <si>
    <t>IND002Total population</t>
  </si>
  <si>
    <t>World population review 2023 Accesed 27/04/23 ; World Population Review accessed 23/08/2023</t>
  </si>
  <si>
    <t>https://worldpopulationreview.com/countries/india-population ; https://worldpopulationreview.com/countries/pakistan-population</t>
  </si>
  <si>
    <t xml:space="preserve">Sum of the population of the individual crises IND002 and PAK004. </t>
  </si>
  <si>
    <t>REG003Total population</t>
  </si>
  <si>
    <t>OCHA 06/06/2023</t>
  </si>
  <si>
    <t>https://reliefweb.int/report/lebanon/escalating-needs-lebanon-2023-overview-enar</t>
  </si>
  <si>
    <t xml:space="preserve">The total population is exposed to the socio-economic crisis, including the Syrian refugees. </t>
  </si>
  <si>
    <t>LBN004People exposed</t>
  </si>
  <si>
    <t xml:space="preserve"> The total population is affected by the socio-economic crisis, including the Syrian refugees. </t>
  </si>
  <si>
    <t>LBN004People affected</t>
  </si>
  <si>
    <t>The figure is the total population of Lebanon according to OCHA</t>
  </si>
  <si>
    <t>LBN004Total population</t>
  </si>
  <si>
    <t xml:space="preserve">The figure represents the number of PIN in Lebanon, including 2,1 Lebanese, 0,1 million migrants, 1,5 million Syrian refugees, and 0,2 million Palestinian refugees. </t>
  </si>
  <si>
    <t>LBN004People in Need</t>
  </si>
  <si>
    <t>According to Inform Severity Index methodology, Level 1 = People exposed – People affected</t>
  </si>
  <si>
    <t>LBN004Minimal humanitarian conditions - Level 1</t>
  </si>
  <si>
    <t xml:space="preserve">According to Inform Severity Index methodology, Level 2 = People affected – PiN
</t>
  </si>
  <si>
    <t>LBN004Stressed humanitarian conditions - Level 2</t>
  </si>
  <si>
    <t>OCHA 06/06/2023 ; IPC 07/08/2023</t>
  </si>
  <si>
    <t xml:space="preserve">https://reliefweb.int/report/lebanon/escalating-needs-lebanon-2023-overview-enar ; https://www.ipcinfo.org/ipc-country-analysis/details-map/en/c/1156514/ </t>
  </si>
  <si>
    <t xml:space="preserve">There are no information on the severity of need of the PIN, but according to IPC, there are 112,000 people facing Emergency food security levels (IPC Phase 4) between May - October 2023. ACAPS considers them to be in level 4 of the severity index (severe humanitarian conditions), while the rest of the PIN (3,9 million - 112,000) are in level 3 of the severity index (moderate humanitarian conditions). </t>
  </si>
  <si>
    <t>LBN004Moderate humanitarian conditions - Level 3</t>
  </si>
  <si>
    <t xml:space="preserve">IPC 07/08/2023 </t>
  </si>
  <si>
    <t xml:space="preserve">https://www.ipcinfo.org/ipc-country-analysis/details-map/en/c/1156514/ </t>
  </si>
  <si>
    <t>LBN004Severe humanitarian conditions - Level 4</t>
  </si>
  <si>
    <t>There are no people facing extreme humanitarian conditions</t>
  </si>
  <si>
    <t>LBN004Extreme humanitarian conditions - Level 5</t>
  </si>
  <si>
    <t>The figure represents the number of displaced Syria in Lebanon</t>
  </si>
  <si>
    <t>LBN002People displaced</t>
  </si>
  <si>
    <t>DOS 31/01/2023</t>
  </si>
  <si>
    <t>https://dosweb.dos.gov.jo/population/population-2/</t>
  </si>
  <si>
    <t>Around 90% of the registered Syrian refugees live in Amman, Irbid, Mafraq and Zarqa. Therefore, only these four governorates were counted in the affected landmass. Each of the four governorates has more than 20,000 Syrian refugees per admin 1 level.</t>
  </si>
  <si>
    <t>JOR002Landmass affected</t>
  </si>
  <si>
    <t>AWSD 17/08/2023</t>
  </si>
  <si>
    <t>https://aidworkersecurity.org/incidents/search?start=2023&amp;end=2023&amp;detail=1&amp;country=CF</t>
  </si>
  <si>
    <t xml:space="preserve">On the 17th of August 2023, two national NGO aid workers were kidnapped by Unite pour la Paix en Centrafrique (UPC) members in the Zemio-Mboki axis, Haut-Mbomou region. Both aid workers were released on August 20th. This information was obtained from the Aid Workers Security Database, the preferred site for presenting humanitarian security situations. </t>
  </si>
  <si>
    <t>CAF001Injuries reported</t>
  </si>
  <si>
    <t>OCHA 12/05/2023</t>
  </si>
  <si>
    <t>https://data.humdata.org/dataset/cameroon-humanitarian-needs-overview</t>
  </si>
  <si>
    <t xml:space="preserve">The total population of Cameroon was obtained from the Cameroon Humanitarian Needs Overview of the 12th of May 2023. The 2023 population of Cameroon is based on a projection by region made in 2011 by the National Institute of Statistics (INS). This figure summarizes the total population of the ten regions which are; Far-north, North, Adamawa, East, Center, West, Littoral, South, Northwest and Southwest regions. </t>
  </si>
  <si>
    <t>CMR001Total population</t>
  </si>
  <si>
    <t>OCHA 12/05/2024</t>
  </si>
  <si>
    <t xml:space="preserve">People exposed to the multiple crises in Cameroon include; host communities, refugees, IDPs, and returnees situated in the ten regions of Cameroon. This data was obtained from the Humanitarian Data Exchange website which provides reliable information on humanitarian conditions for crisis countries. </t>
  </si>
  <si>
    <t>CMR001People exposed</t>
  </si>
  <si>
    <t>OCHA 12/05/2025</t>
  </si>
  <si>
    <t xml:space="preserve">People affected by the multiple crises in Cameroon include; host communities, refugees, IDPs, and returnees, situated in the ten regions of Cameroon. This figure includes the total of the first four humanitarian conditions levels taking into consideration the inexistence of the fifth humanitarian conditions level. This data was obtained from the Humanitarian Data Exchange website which provides reliable information on humanitarian conditions for crisis countries. </t>
  </si>
  <si>
    <t>CMR001People affected</t>
  </si>
  <si>
    <t>Persons in need of diverse assistance in the following sectors; education, food security, WASH, shelter, refugee response, GBV, general protection, nutrition and health in the following 10 regions of Cameroon which include; Far-north, North, Adamawa, East, Center, West, Littoral, South, Northwest and Southwest regions. This data was obtained from the Humanitarian Data Exchange website which provides reliable information on humanitarian conditions for crisis countries.</t>
  </si>
  <si>
    <t>CMR001People in Need</t>
  </si>
  <si>
    <t>Minimal humanitarian conditions are affected by persons living in the various regions; Far-north, North, Adamawa, East, Center, West, Littoral, Northwest and Southwest regions. This data was obtained from the Humanitarian Data Exchange website which provides reliable information on humanitarian conditions for crisis countries.</t>
  </si>
  <si>
    <t>CMR001Minimal humanitarian conditions - Level 1</t>
  </si>
  <si>
    <t>The figures from the stressed humanitarian conditions as presented in the HDX file, were used to be added to that of the moderate humanitarian conditions, which is why the data appears as zero for this humanitarian condition. This method was applied using the Humanitarian Conditions B formula to get the right figures for People in Need in the Multiple Crises of Cameroon.</t>
  </si>
  <si>
    <t>CMR001Stressed humanitarian conditions - Level 2</t>
  </si>
  <si>
    <t>Moderate humanitarian conditions affected by persons living in the Far-north region (Diamaré, Mayo-Danay, Mayo-Kani), Littoral region (Moungo, Nkam, Sanaga-Maritime, and Wouri), Northwest region (Boyo, Bui, Mezam, Momo, Ngo-Ketunjia), Southwest region (Fako, Lebialem, Manyu, Meme, Ndian), Adamawa (Djérem, Mbéré, Faro-et-Déo, Mayo-Banyo, and Vina division), Center (Mfoundi, and Mefou-et-Afamba division), and East region (Boumba-et-Ngoko, Haut-Nyong, Kadey, Lom-et-Djérem), North region (Bénoué, Mayo-Louti, Mayo-Rey and Faro) and West region (Bamboutos, Haut-Nkam, Hauts-Plateaux, Koung-Khi, Menoua, Mifi, Ndé, Noun). This data was obtained from the Humanitarian Data Exchange website which provides reliable information on humanitarian conditions for crisis countries.</t>
  </si>
  <si>
    <t>CMR001Moderate humanitarian conditions - Level 3</t>
  </si>
  <si>
    <t>Severe humanitarian conditions are affected by persons living in the Far-north region (Logone-et-Chari, Mayo-Sava, Mayo-Tsanaga), Northwest region (Donga-Mantung, Menchum) and Southwest region (Kupe-Manenguba). This data was obtained from the Humanitarian Data Exchange website which provides reliable information on humanitarian conditions for crisis countries.</t>
  </si>
  <si>
    <t>CMR001Severe humanitarian conditions - Level 4</t>
  </si>
  <si>
    <t xml:space="preserve">No extreme humanitarian condition data was registered in the ten regions of Cameroon </t>
  </si>
  <si>
    <t>CMR001Extreme humanitarian conditions - Level 5</t>
  </si>
  <si>
    <t xml:space="preserve">The total population of the Far-North region was obtained from the Cameroon Humanitarian Needs Overview of the 12th of May 2023. This figure summarizes the total population of the six divisions of the Far-North region which are; Diamaré, Mayo-Danay, Mayo-Kani, Logone-et-Chari, Mayo-Sava and Mayo-Tsanaga. </t>
  </si>
  <si>
    <t>CMR002Total population</t>
  </si>
  <si>
    <t xml:space="preserve">People exposed to the Lake Chad Basin crisis in Cameroon include; host communities, refugees, IDPs, and returnees situated in the 6 divisions of the Far-North region. This data was obtained from the Humanitarian Data Exchange website which provides reliable information on humanitarian conditions for crisis countries. </t>
  </si>
  <si>
    <t>CMR002People exposed</t>
  </si>
  <si>
    <t xml:space="preserve">People affected by the Lake Chad Basin crisis in Cameroon include;  refugees, IDPs, returnees, and host communities situated in the 6 divisions of the Far-North region. This figure includes the total of the first four humanitarian conditions levels taking into consideration, the inexistence of the fifth humanitarian conditions level. This data was obtained from the Humanitarian Data Exchange website which provides reliable information on humanitarian conditions for crisis countries. </t>
  </si>
  <si>
    <t>CMR002People affected</t>
  </si>
  <si>
    <t xml:space="preserve">Persons in need of diverse assistance in the following sectors; education, food security, WASH, shelter, refugee response, GBV, HLP, general protection, nutrition and health in the following divisions of the Far-North region; Diamaré, Mayo-Danay, Mayo-Kani, Logone-et-Chari, Mayo-Sava and Mayo-Tsanaga. This data was obtained from the Humanitarian Data Exchange website which provides reliable information on humanitarian conditions for crisis countries. </t>
  </si>
  <si>
    <t>CMR002People in Need</t>
  </si>
  <si>
    <t xml:space="preserve">Minimal humanitarian conditions are affected by persons living in the various divisions of the Far-North region which include; Diamaré, Mayo-Danay, Mayo-Kani, Logone-et-Chari, Mayo-Sava and Mayo-Tsanaga. This data was obtained from the Humanitarian Data Exchange website which provides reliable information on humanitarian conditions for crisis countries. </t>
  </si>
  <si>
    <t>CMR002Minimal humanitarian conditions - Level 1</t>
  </si>
  <si>
    <t>The figures from the stressed humanitarian conditions as presented in the HDX file, were used to be added to that of the moderate humanitarian conditions, which is why the data appears as zero for this humanitarian condition. This method was applied using the Humanitarian Conditions B formula to get the right figures for People in Need in the Lake Chad Basin Crisis.</t>
  </si>
  <si>
    <t>CMR002Stressed humanitarian conditions - Level 2</t>
  </si>
  <si>
    <t xml:space="preserve">Moderate humanitarian conditions are affected by persons living in the various divisions of the Far-North region; Diamaré (72712), Mayo-Danay (255713) and Mayo-Kani (164324). This data was obtained from the Humanitarian Data Exchange website which provides reliable information on humanitarian conditions for crisis countries. </t>
  </si>
  <si>
    <t>CMR002Moderate humanitarian conditions - Level 3</t>
  </si>
  <si>
    <t xml:space="preserve">Severe humanitarian conditions are affected by persons living in the various divisions of the Far-North region; Logone-et-Chari (426401), Mayo-Sava (280801) and Mayo-Tsanaga (355,533). This data was obtained from the Humanitarian Data Exchange website which provides reliable information on humanitarian conditions for crisis countries. </t>
  </si>
  <si>
    <t>CMR002Severe humanitarian conditions - Level 4</t>
  </si>
  <si>
    <t>No extreme humanitarian condition data was registered in the Far North region.</t>
  </si>
  <si>
    <t>CMR002Extreme humanitarian conditions - Level 5</t>
  </si>
  <si>
    <t xml:space="preserve">The total population of the Northwest region (2,369,059), Southwest region (2,016,828), Center region (3,674,901), Littoral region (4,291,250), West region (2,184,726) and the Adamaoua region (314,243) were obtained from the Cameroon Humanitarian Needs Overview of the 12th of May 2023. This figure summarizes the total population of the 7 divisions of the Northwest region,  the 6 divisions of the Southwest region, the 2 divisions of the Center region, the 4 divisions of the Littoral region, the 8 divisions of the West region and one division of the Adamawa region. </t>
  </si>
  <si>
    <t>CMR003Total population</t>
  </si>
  <si>
    <t xml:space="preserve">People exposed to the Anglophone crisis in Cameroon include; host communities, refugees, IDPs, and returnees, situated in the various regions; Northwest, Southwest, Center, Littoral, West and the Adamaoua region. This data was obtained from the Humanitarian Data Exchange website which provides reliable information on humanitarian conditions for crisis countries.  </t>
  </si>
  <si>
    <t>CMR003People exposed</t>
  </si>
  <si>
    <t xml:space="preserve">People affected by the Anglophone crisis in Cameroon include; host communities, refugees, IDPs, and returnees situated in the various regions; Northwest, Southwest, Center, Littoral, West and the Adamaoua region. This figure includes the total of the first four humanitarian conditions levels taking into consideration, the inexistence of the fifth humanitarian conditions level. This data was obtained from the Humanitarian Data Exchange website which provides reliable information on humanitarian conditions for crisis countries. </t>
  </si>
  <si>
    <t>CMR003People affected</t>
  </si>
  <si>
    <t xml:space="preserve">Persons in need of diverse assistance in the following sectors; education, food security, WASH, shelter, refugee response, GBV, HLP, general protection, nutrition and health in the following divisions of the Northwest region (Boyo, Bui, Mezam, Momo, Ngo-Ketunjia, Donga-Mantung and Menchum), Southwest region (Fako, Lebialem, Manyu, Meme, Kupe-Manenguba and Ndian), Center Region (Mefou-et-Afamba and Mfoundi), Adamaoua region (Mayo-Banyo), Littoral region (Nkam, Sanaga-Maritime, Wouri, Moungo) and the West region (Bamboutos, Haut-Nkam, Hauts-Plateaux, Koung-Khi, Menoua, Mifi, Nde, and Noun). This data was obtained from the Humanitarian Data Exchange website which provides reliable information on humanitarian conditions for crisis countries. </t>
  </si>
  <si>
    <t>CMR003People in Need</t>
  </si>
  <si>
    <t xml:space="preserve">Minimal humanitarian conditions are affected by persons living in the various regions; Northwest, Southwest, Center, Littoral, West and the Adamaoua region. This data was obtained from the Humanitarian Data Exchange website which provides reliable information on humanitarian conditions for crisis countries. </t>
  </si>
  <si>
    <t>CMR003Minimal humanitarian conditions - Level 1</t>
  </si>
  <si>
    <t>The figures from the stressed humanitarian conditions as presented in the HDX file, were used to be added to that of the moderate humanitarian conditions, which is why the data appears as zero for this humanitarian condition. This method was applied using the Humanitarian Conditions B formula to get the right figures for People in Need in the Anglophone crisis in Cameroon.</t>
  </si>
  <si>
    <t>CMR003Stressed humanitarian conditions - Level 2</t>
  </si>
  <si>
    <t xml:space="preserve">Moderate humanitarian conditions affected by persons living in the various region; Northwest region {Boyo, Bui, Mezam, Momo, Ngo-Ketunjia }, Southwest region {Fako, Lebialem, Manyu, Meme, Ndian}, Littoral region; {Moungo, Nkam, Sanaga-Maritime, Wouri}, Center Region {Mfoundi} and West region {Bamboutos, Haut-Nkam, Hauts-Plateaux, Koung-Khi, Menoua, Mifi, Nde, and Noun}. This data was obtained from the Humanitarian Data Exchange website which provides reliable information on humanitarian conditions for crisis countries. </t>
  </si>
  <si>
    <t>CMR003Moderate humanitarian conditions - Level 3</t>
  </si>
  <si>
    <t xml:space="preserve">Severe humanitarian conditions affected by persons living in the Northwest region precisely in two divisions which are; Donga-Mantung and Menchum in addition to those living in the Southwest region precisely in one division which is the; Kupe-Manenguba division. This data was obtained from the Humanitarian Data Exchange website which provides reliable information on humanitarian conditions for crisis countries. </t>
  </si>
  <si>
    <t>CMR003Severe humanitarian conditions - Level 4</t>
  </si>
  <si>
    <t>No extreme humanitarian condition data was registered in the Northwest, Southwest regions, Center, Littoral, West and Adamaoua regions of Cameroon.</t>
  </si>
  <si>
    <t>CMR003Extreme humanitarian conditions - Level 5</t>
  </si>
  <si>
    <t xml:space="preserve">The total population of the Adamawa region (1,146,685), East region (1,226,798) and the North region (3,276,892) were obtained from the Cameroon Humanitarian Needs Overview of the 12th of May 2023. This figure summarizes the total population of the 5 divisions of the Adamawa region, the 4 divisions of the East region, and the 4 divisions of the  North region. </t>
  </si>
  <si>
    <t>CMR004Total population</t>
  </si>
  <si>
    <t xml:space="preserve">People exposed to the Central African Refugee Crisis in Cameroon include; host communities, refugees, IDPs, and returnees situated in the Adamawa, East and North regions. This data was obtained from the Humanitarian Data Exchange website which provides reliable information on humanitarian conditions for crisis countries. </t>
  </si>
  <si>
    <t>CMR004People exposed</t>
  </si>
  <si>
    <t xml:space="preserve">People affected by the Central African Refugee Crisis in Cameroon include; host communities, refugees, IDPs, and returnees situated in the Adamawa, East and North regions. This figure includes the total of the first three humanitarian conditions levels taking into consideration, the inexistence of the fourth and fifth humanitarian conditions level. This data was obtained from the Humanitarian Data Exchange website which provides reliable information on humanitarian conditions for crisis countries. </t>
  </si>
  <si>
    <t>CMR004People affected</t>
  </si>
  <si>
    <t xml:space="preserve">Persons in need of diverse assistance in the following sectors; education, food security, WASH, shelter, refugee response, GBV, HLP, general protection, nutrition and health in the divisions of the Adamawa region (Djérem, Faro-et-Déo, Vina and Mbéré), the North region (Bénoué, Mayo-Louti, Faro and Mayo-Rey), and the East region (Haut-Nyong, Kadey, Boumba-et-Ngoko, and Lom-et-Djérem). This data was obtained from the Humanitarian Data Exchange website which provides reliable information on humanitarian conditions for crisis countries. </t>
  </si>
  <si>
    <t>CMR004People in Need</t>
  </si>
  <si>
    <t xml:space="preserve">Minimal humanitarian conditions affected by persons living in the  Adamawa region (Djérem, Faro-et-Déo,  Vina and Mbéré together with those living in the North region  precisely in four divisions which are; Bénoué, Mayo-Louti, Faro, and Mayo-Rey not forgetting the East region comprised of; Haut-Nyong, Kadey, Boumba-et-Ngoko, and Lom-et-Djérem. This data was obtained from the Humanitarian Data Exchange website which provides reliable information on humanitarian conditions for crisis countries. </t>
  </si>
  <si>
    <t>CMR004Minimal humanitarian conditions - Level 1</t>
  </si>
  <si>
    <t>The figures from the stressed humanitarian conditions as presented in the HDX file, were used to be added to that of the moderate humanitarian conditions, which is why the data appears as zero for this humanitarian condition. This method was applied using the Humanitarian Conditions B formula to get the right figures for People in Need in the CAR Refugee Crisis in Cameroon.</t>
  </si>
  <si>
    <t>CMR004Stressed humanitarian conditions - Level 2</t>
  </si>
  <si>
    <t xml:space="preserve">Moderate humanitarian conditions affected by persons living in the Adamawa region precisely in 4 divisions which are; Djérem, Faro-et-Déo,  Vina and Mbéré together with those living in the North region precisely in four divisions which are; Bénoué, Mayo-Louti, Faro, and Mayo-Rey not forgetting the East region comprised of; Haut-Nyong, Kadey, Boumba-et-Ngoko, and Lom-et-Djérem. This data was obtained from the Humanitarian Data Exchange website which provides reliable information on humanitarian conditions for crisis countries. </t>
  </si>
  <si>
    <t>CMR004Moderate humanitarian conditions - Level 3</t>
  </si>
  <si>
    <t xml:space="preserve">No severe humanitarian condition data was registered in the Adamawa, East and North regions of Cameroon. </t>
  </si>
  <si>
    <t>CMR004Severe humanitarian conditions - Level 4</t>
  </si>
  <si>
    <t>No extreme humanitarian condition data was registered in the Adamawa, East and North regions of Cameroon.</t>
  </si>
  <si>
    <t>CMR004Extreme humanitarian conditions - Level 5</t>
  </si>
  <si>
    <t>World Bank accessed 23/09/2023; R4V 05/09/2023; Datosmacro.com accessed 23/09/2023</t>
  </si>
  <si>
    <t xml:space="preserve">https://data.worldbank.org/indicator/SP.POP.TOTL?locations=PA;
https://www.r4v.info/en/document/r4v-latin-america-and-caribbean-venezuelan-refugees-and-migrants-region-aug-2023;
https://datosmacro.expansion.com/demografia/migracion/emigracion/panama;
</t>
  </si>
  <si>
    <t>Total population of the country according to the World Bank in 2022 (4,408,581) + Total Venezuelans refugees and migrants in 2023 (58,158) - # of Panamans living abroad in 2020 (139,520) = 4,327,219</t>
  </si>
  <si>
    <t>PAN002Total population</t>
  </si>
  <si>
    <t xml:space="preserve">World Bank accessed 23/09/2023 </t>
  </si>
  <si>
    <t>https://data.worldbank.org/indicator/AG.LND.TOTL.K2?locations=PA</t>
  </si>
  <si>
    <t>The total landmass of the country as the whole country is exposed.</t>
  </si>
  <si>
    <t>PAN002Landmass affected</t>
  </si>
  <si>
    <t>R4V 05/09/2023</t>
  </si>
  <si>
    <t>https://www.r4v.info/en/document/r4v-latin-america-and-caribbean-venezuelan-refugees-and-migrants-region-aug-2023</t>
  </si>
  <si>
    <t>Total stock of Venezuelan refugees and migrants in Panama is considered as exposed population.</t>
  </si>
  <si>
    <t>PAN002People exposed</t>
  </si>
  <si>
    <t>Total stock of Venezuelan refugees and migrants in Panama is considered as affected population.</t>
  </si>
  <si>
    <t>PAN002People affected</t>
  </si>
  <si>
    <t>Total stock of Venezuelan refugees and migrants in Panama is considered as the displaced population.</t>
  </si>
  <si>
    <t>PAN002People displaced</t>
  </si>
  <si>
    <t>Number of fatalities in the last 6 months of the affected provinces. Six months previous to the month the severity index (SI) is calculated are considered. For example, for the January 2023 version of SI, months considered will be July 2022 to December 2022.
No migrant deaths have been reported in the last six months.</t>
  </si>
  <si>
    <t>PAN002Fatalities reported</t>
  </si>
  <si>
    <t>PAN002Fatalities in all crises</t>
  </si>
  <si>
    <t>R4V 11/09/2023; R4V accessed 23/09/2023</t>
  </si>
  <si>
    <t>https://www.r4v.info/en/document/rmna-2023-needs-analysis;
https://www.r4v.info/en/refugeeandmigrants</t>
  </si>
  <si>
    <t>No people in need (PIN) figure for Venezuelan refugees and migrants in Panama has been provided in the 2023 R4V needs and analysis. However, the percentage of PIN (intersectoral needs) in the total stock of refugees and migrants in Central America and Mexico is provided, which is 61.3%. This percentage is used on the stock of refugees and migrants in Panama to calculate the PIN. So, PIN = 61.3% of 58,158 = 35,651.</t>
  </si>
  <si>
    <t>PAN002People in Need</t>
  </si>
  <si>
    <t>PAN002Minimal humanitarian conditions - Level 1</t>
  </si>
  <si>
    <t>People affected - people in need</t>
  </si>
  <si>
    <t>PAN002Stressed humanitarian conditions - Level 2</t>
  </si>
  <si>
    <t>There is not enough information for assign the PIN to differernt levels of humanitarian conditions. So, all the PIN are considered to be in level 3.</t>
  </si>
  <si>
    <t>PAN002Moderate humanitarian conditions - Level 3</t>
  </si>
  <si>
    <t>PAN002Severe humanitarian conditions - Level 4</t>
  </si>
  <si>
    <t>PAN002Extreme humanitarian conditions - Level 5</t>
  </si>
  <si>
    <t>World Bank accessed 23/09/2023 a; World Bank accessed 23/09/2023 b; Datosmacro.com accessed 23/09/2023</t>
  </si>
  <si>
    <t>https://data.worldbank.org/indicator/SP.POP.TOTL?locations=CR;
https://data.worldbank.org/indicator/SM.POP.TOTL;
https://datosmacro.expansion.com/demografia/migracion/emigracion/costa-rica</t>
  </si>
  <si>
    <t>Total population of the country according to the World Bank in 2022 (5,180,829) + Total International migrant stock in 2015 (421,697) - Total number of Costa Ricans living abroad in 2020 (150.241)</t>
  </si>
  <si>
    <t>CRI002Total population</t>
  </si>
  <si>
    <t>Confidencial 27/07/2022; MPI 05/11/2022; INEC 03/2012</t>
  </si>
  <si>
    <t>https://confidencial.digital/english/atenas-a-canton-that-welcomes-nicaraguans-in-costa-rica/;
https://www.migrationpolicy.org/article/costa-rica-nicaragua-migrants-subtle-barriers;
https://inec.cr/wwwisis/documentos/INEC/Anuario_Estadistico/Anuario_Estadistico_2010.pdf</t>
  </si>
  <si>
    <t xml:space="preserve">Most of the Nicaraguan refugees live in San Jose (44.62 km2), Cartago (287.77 km2), Heredia (282.60 km2), and Alajuela (388.43 km2) cantons (administrative division). So, landmass of these cities are considered as affected. </t>
  </si>
  <si>
    <t>CRI002Landmass affected</t>
  </si>
  <si>
    <t>Federal Register 09/01/2023</t>
  </si>
  <si>
    <t>https://www.federalregister.gov/documents/2023/01/09/2023-00254/implementation-of-a-parole-process-for-nicaraguans#footnote-21-p1257</t>
  </si>
  <si>
    <t>Refugees and host community is affected</t>
  </si>
  <si>
    <t>CRI002Crisis affected groups</t>
  </si>
  <si>
    <t>UNHCR 30/08/2023</t>
  </si>
  <si>
    <t>https://reliefweb.int/report/honduras/honduras-operational-update-19-july-2023</t>
  </si>
  <si>
    <t>The number of internally displaced people, according to UNHCR, in Honduras as a result of violence between 2004 and 2018.</t>
  </si>
  <si>
    <t>HND001People displaced</t>
  </si>
  <si>
    <t>World Bank accessed 23/09/2023 a; MPI 07/03/2023</t>
  </si>
  <si>
    <t xml:space="preserve">https://data.worldbank.org/country/NI;
https://reliefweb.int/report/nicaragua/crisis-prompts-record-emigration-nicaragua-surpassing-cold-war-era
</t>
  </si>
  <si>
    <t>Total number of pepopulation of Nicaragua - Nicaraguan refugees in other countries (250,000)</t>
  </si>
  <si>
    <t>NIC001Total population</t>
  </si>
  <si>
    <t>World Bank accessed 23/09/2023 b</t>
  </si>
  <si>
    <t>https://data.worldbank.org/indicator/AG.LND.TOTL.K2?locations=NI</t>
  </si>
  <si>
    <t>Total landmass of the country is considered as affected as the entire country is exposed to the socioeconomic crisis</t>
  </si>
  <si>
    <t>NIC001Landmass affected</t>
  </si>
  <si>
    <t>World Bank accessed 23/09/2023 a; Federal Register 01/09/2023</t>
  </si>
  <si>
    <t>https://data.humdata.org/dataset/nicaragua-administrative-level-0</t>
  </si>
  <si>
    <t>The total country is exposed to the socioeconomic crisis, so the total population is considered as exposed to the socioeconomic crisis.</t>
  </si>
  <si>
    <t>NIC001People exposed</t>
  </si>
  <si>
    <t>MPI 07/03/2023</t>
  </si>
  <si>
    <t>https://reliefweb.int/report/nicaragua/crisis-prompts-record-emigration-nicaragua-surpassing-cold-war-era</t>
  </si>
  <si>
    <t>The number of Nicaraguan refugees and asylum seekers according to UNHCR.</t>
  </si>
  <si>
    <t>NIC001People affected</t>
  </si>
  <si>
    <t>NIC001People displaced</t>
  </si>
  <si>
    <t xml:space="preserve">National Statistical Office  accessed 17/09/22 </t>
  </si>
  <si>
    <t>https://www.nso.gov.pg/statistics/population/</t>
  </si>
  <si>
    <t>Total population living in Papua New Guinea</t>
  </si>
  <si>
    <t>PNG003Total population</t>
  </si>
  <si>
    <t>National Statistical Office  accessed 17/09/22; National Statistical Office 2011; UNCT PNG 15/09/22; IFRC 04/09/22 UNCT PNG 10/10/22</t>
  </si>
  <si>
    <t>https://www.nso.gov.pg/statistics/population/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t>
  </si>
  <si>
    <t>Provinces affected:
Enga Province
Hela Province
Southern Highlands Province
Jiwaka Province
Chimbu Province
Eastern and Western Highlands
The affected provinces have been identified from HNP and Emergency Plan of Action of the IFRC.</t>
  </si>
  <si>
    <t>PNG003Landmass affected</t>
  </si>
  <si>
    <t>National Statistical Office  accessed 17/09/22; National Statistical Office 2011; UNCT PNG 15/09/22; IFRC 04/09/22, UNCT PNG 10/10/22</t>
  </si>
  <si>
    <t>https://www.nso.gov.pg/statistics/population/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t>
  </si>
  <si>
    <t>Total population living in the areas considered affected</t>
  </si>
  <si>
    <t>PNG003People exposed</t>
  </si>
  <si>
    <t>UNCT PNG 09/08/22</t>
  </si>
  <si>
    <t>https://reliefweb.int/report/papua-new-guinea/papua-new-guinea-highlands-violence-humanitarian-needs-and-priorities-aug-2022-may-2023-issued-09-aug-2022</t>
  </si>
  <si>
    <t>According to HNP, Porgera, Laiagam, and Kompiam districts in Enga province; Magarima district in Hela province; and Nipa district in Southern Highlands province are most affected. The HNP estimates that half of the population in these districts are affected.</t>
  </si>
  <si>
    <t>PNG003People affected</t>
  </si>
  <si>
    <t>IOM 19/12/22</t>
  </si>
  <si>
    <t>Papua New Guinea: Rapid Assessment report of displacement in the Highlands region (19 December 2022) - Papua New Guinea | ReliefWeb</t>
  </si>
  <si>
    <t>The DTM has identified a total of 31,481 IDPs (6,054 IDP households) across 29 sites in Hela, Southern Highlands, Enga, Western Highlands, Jiwaka and Eastern Highlands provinces. Therefore, the IDP population has increased by 56.59% since 22 August 2022</t>
  </si>
  <si>
    <t>PNG003People displaced</t>
  </si>
  <si>
    <t xml:space="preserve">Limited data/information available </t>
  </si>
  <si>
    <t>PNG003Injuries reported</t>
  </si>
  <si>
    <t>UNCT PNG 09/08/22, UNCT PNG 10/10/22 ,IOM 19/12/22</t>
  </si>
  <si>
    <t>According to HNP, Porgera, Laiagam, and Kompiam districts in Enga province; Magarima district in Hela province; and Nipa district in Southern Highlands province are most affected. The HNP estimates that half of the population in these districts is affected. All these affected are considered to be people in need.</t>
  </si>
  <si>
    <t>PNG003People in Need</t>
  </si>
  <si>
    <t>UNCT PNG 10/10/22</t>
  </si>
  <si>
    <t>PNG003Minimal humanitarian conditions - Level 1</t>
  </si>
  <si>
    <t>The HNP indicates that the people affected are people in need of urgent humanitarian assistance. So, the affected poopulation has been distributed in level 3 or above.</t>
  </si>
  <si>
    <t>PNG003Stressed humanitarian conditions - Level 2</t>
  </si>
  <si>
    <t xml:space="preserve">UNCT PNG 09/08/22 </t>
  </si>
  <si>
    <t>Numbe rof people affected as per HNP</t>
  </si>
  <si>
    <t>PNG003Moderate humanitarian conditions - Level 3</t>
  </si>
  <si>
    <t>https://reliefweb.int/report/papua-new-guinea/national-disaster-centre-humanitarian-relief-response-plan-manage-internally-displaced-people-idps-enga-hela-and-shp</t>
  </si>
  <si>
    <t>It is the total number of displaced people in the affected provinces. 
No disaggregation is available for PIN figure. It is likely that the displaced people are in severe humanitarian conditions (Level 4). Issues considered for such assigning the displaced to level 4 were
- Displaced people have fled to other communities in and outside the respective provinces or to neighbouring mountains. Some are reported to live in bushes.
- Lack of resources of the displaced.
- General lack of coping capacity and high vulnerability.
- Displacement sites such as churches were struggling to meet the basic needs and health care for the displaced.
- Humanitarian access to displaced is very low.
- Being displaced for a long term.</t>
  </si>
  <si>
    <t>PNG003Severe humanitarian conditions - Level 4</t>
  </si>
  <si>
    <t xml:space="preserve">Statistics Indonesia 29/04/2020; UNHCR 20/04/2022; CGD 23/03/2015; TNH 01/09/2009 </t>
  </si>
  <si>
    <t>Census Population;https://www.bps.go.id/publication/2020/04/29/e9011b3155d45d70823c141f/statistik-indonesia-2020.html;Refugees and asylum-seekers;https://reliefweb.int/report/indonesia/unhcr-indonesia-monthly-statistical-report-february-2022 Unregistered births;https://www.cgdev.org/blog/labor-pains-birth-and-civil-registration-indonesia;https://www.thenewhumanitarian.org/fr/node/246685</t>
  </si>
  <si>
    <t>Total population as per 2020 Census: 270,200,000
Refugees and asylum-seekers: 13,174
Total estimated population: 270,213,174
A significant portion of Indonesian children are reported to be not registered. It is unclear if the estimated population comprises these children or not. So, the estimated population might be lower than the actual one.</t>
  </si>
  <si>
    <t>IDN002Total population</t>
  </si>
  <si>
    <t>Statistics Indonesia 29/04/2020</t>
  </si>
  <si>
    <t>https://www.bps.go.id/publication/2020/04/29/e9011b3155d45d70823c141f/statistik-indonesia-2020.html</t>
  </si>
  <si>
    <t>The Free Papua Movement has led an insurgency movement calling for the independence of Papua and West Papua provinces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 Areas affected: Papua (319,036 km2) + West Papua (102,955 km2)</t>
  </si>
  <si>
    <t>IDN002Landmass affected</t>
  </si>
  <si>
    <t>The Free Papua Movement has led an insurgency movement calling for the independence of Papua and West Papua provinces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 Population of areas affected: Papua (4,303,700) + West Papua (1,134,100)</t>
  </si>
  <si>
    <t>IDN002People exposed</t>
  </si>
  <si>
    <t xml:space="preserve">The insurgency has long been the excuse for military involvement in Papua and West Papua. Clashes between armed separatist groups and the military have led to a violent crackdown against both separatists and civilians. Indonesian rule in Papua and West Papua province is marked by human rights violations against the ethnic Melanesian population. There have been reports of security force abuses including extrajudicial killings, torture, arbitrary detention, and mistreatment of peaceful protesters. It is therefore considered that all people living in the affected area are affected by the crisis.   </t>
  </si>
  <si>
    <t>IDN002People affected</t>
  </si>
  <si>
    <t>UN 01/03/2022</t>
  </si>
  <si>
    <t>https://news.un.org/en/story/2022/03/1113062</t>
  </si>
  <si>
    <t xml:space="preserve"> Access in west Papua is restricted by authorities, and IDP number is compiled by human right observers in the region. INGOs/UN have no access. This number is the latest available information on internally displaced persons (IDPs) because of conflict in west Papua. Previosly the latest information from local observers was 60,000 IDPs by Dec 2021. According to the latest UN source: 'since the escalation of violence in December 2018, the overall number of displaced has grown by 60,000 to 100,000 people. The majority of IDPs have not returned to their homes due to the heavy security force presence and ongoing armed clashes in the conflict areas.” Information on IDP figures in west Papua is not always available on a regular basis, and the UN is considered a reliable source, so although the range is between 60,000 - 100,000, the analyst's interpretation is that the number is likely closer to 100,000 IDPs as this information is newer than the 60,000 IDP figure from Dec 2021.</t>
  </si>
  <si>
    <t>IDN002People displaced</t>
  </si>
  <si>
    <t>IDN002Injuries reported</t>
  </si>
  <si>
    <t>This is the same number as the number of displaced people. Humanitarian response in west Papua is insufficient and there is lack of access and information, therefore all IDPs are considered in need.</t>
  </si>
  <si>
    <t>IDN002People in Need</t>
  </si>
  <si>
    <t xml:space="preserve">As all the people who are exposed to the crisis are considered as affected, there is no population assigned to Level 1.  </t>
  </si>
  <si>
    <t>IDN002Minimal humanitarian conditions - Level 1</t>
  </si>
  <si>
    <t>Statistics Indonesia 29/04/2020; UN 01/03/2022</t>
  </si>
  <si>
    <t>https://www.bps.go.id/publication/2020/04/29/e9011b3155d45d70823c141f/statistik-indonesia-2020.html;https://news.un.org/en/story/2022/03/1113062</t>
  </si>
  <si>
    <t>This is the number of people affected by the crisis minus people in need .</t>
  </si>
  <si>
    <t>IDN002Stressed humanitarian conditions - Level 2</t>
  </si>
  <si>
    <t>This is the same number as the number of displaced people. Humanitarian response in west Papua is insufficient and there is lack of access and information including on severity of needs. All IDPs are considered in at least moderate (level 3) need, however some may well be in level 4 and 5 because there are reports of IDPs dying because their health needs have not been met.</t>
  </si>
  <si>
    <t>IDN002Moderate humanitarian conditions - Level 3</t>
  </si>
  <si>
    <t xml:space="preserve">Although the number of IDPs cannot be verified, it is assumed that they are in need of protection, shelter, food, NFI and health assistance. According to local reports, conditions in the IDP camps are poor. Food and water are lacking and as many as 170 IDPs have died in 2019 as a result of malnutrition and starvation. Displacement is often protracted as IDPs are afraid to return home even after raids or clashes end. Access is also highly restricted and there is no government response. Due to limited information available it is difficult to determine an estimate for PIN, so it is not included in the GCSI model. </t>
  </si>
  <si>
    <t>IDN002Severe humanitarian conditions - Level 4</t>
  </si>
  <si>
    <t>IDN002Extreme humanitarian conditions - Level 5</t>
  </si>
  <si>
    <t>UN HRC 01/03/2022</t>
  </si>
  <si>
    <t>https://reliefweb.int/report/indonesia/indonesia-un-experts-sound-alarm-serious-papua-abuses-call-urgent-aid</t>
  </si>
  <si>
    <t xml:space="preserve">The affected groups from Papua Conflict are IDPs, returnees, host and non-host  </t>
  </si>
  <si>
    <t>IDN002Crisis affected groups</t>
  </si>
  <si>
    <t>Department of Statistics Malaysia 31\05\2022</t>
  </si>
  <si>
    <t>https://www.mycensus.gov.my/</t>
  </si>
  <si>
    <t>The total population of Malaysia according to the Department of Statistics Malaysia's population clock.  This projection is based on quarterly population estimates data beginning June 30, 2021 based on the 2010 Population and Housing Census.</t>
  </si>
  <si>
    <t>MYS001Total population</t>
  </si>
  <si>
    <t>citypopulation 31/05/2022 ; UNHCR 30/04/2022</t>
  </si>
  <si>
    <t>https://www.citypopulation.de/en/malaysia/cities/; https://www.unhcr.org/en-us/figures-at-a-glance-in-malaysia.html</t>
  </si>
  <si>
    <t xml:space="preserve">The areas affected are considered Selangor, Pulau Pinang and Kuala Lumpur. To avoid overestimating, only the areas with a refugee/state population ratio of 1% or higher was included. </t>
  </si>
  <si>
    <t>MYS001Landmass affected</t>
  </si>
  <si>
    <t>Department of Statistics Malaysia 31\05\2022; UNHCR 30/04/2022</t>
  </si>
  <si>
    <t>https://www.dosm.gov.my/v1/index.php?r=columnnew/populationclock; https://www.unhcr.org/en-us/figures-at-a-glance-in-malaysia.html</t>
  </si>
  <si>
    <t>The population exposed are those living in Selangor, Pulau Pinang and Kuala Lumpur. To avoid overestimating the population affected, only the states with a refugee/state population ratio of 1% or higher was included.</t>
  </si>
  <si>
    <t>MYS001People exposed</t>
  </si>
  <si>
    <t>Department of Statistics Malaysia 31\05\2022; UNHCR 18/06/2023</t>
  </si>
  <si>
    <t>The population affected are those living in Selangor, Pulau Pinang, and Kuala Lumpur. To avoid overestimating the population affected, only the states with a refugee/state population ratio of 1% or higher were included.</t>
  </si>
  <si>
    <t>MYS001People affected</t>
  </si>
  <si>
    <t>MYS001Injuries reported</t>
  </si>
  <si>
    <t>Storm Daniel and floods in Libya</t>
  </si>
  <si>
    <t>LBY003</t>
  </si>
  <si>
    <t>City Population accessed 24/09/2023</t>
  </si>
  <si>
    <t>https://www.citypopulation.de/en/libya/</t>
  </si>
  <si>
    <t>The figure represents the total landmass of the governorates impacted by the floods following storm Daniel (Al Jabal Al Akhdar, Almarj, Benghazi, Derna, and Tobruk)</t>
  </si>
  <si>
    <t>LBY003Landmass affected</t>
  </si>
  <si>
    <t>LBY003Illness cases reported</t>
  </si>
  <si>
    <t>LBY003Injuries reported</t>
  </si>
  <si>
    <t>OCHA 14/09/2023</t>
  </si>
  <si>
    <t>https://reliefweb.int/report/libya/libya-flood-response-flash-appeal-sept-2023-dec-2023-issued-september-2023-enar</t>
  </si>
  <si>
    <t>The number of buildings exposed to rushing water</t>
  </si>
  <si>
    <t>LBY003Buildings damaged</t>
  </si>
  <si>
    <t>The number of buildings confirmed damaged:  at least 284 education facilities and 128 health facilities, and 715 damaged buildings in the affected areas.</t>
  </si>
  <si>
    <t>LBY003Buildings destroyed</t>
  </si>
  <si>
    <t>LBY003Buildings in affected area</t>
  </si>
  <si>
    <t>LBY003Economic Losses</t>
  </si>
  <si>
    <t xml:space="preserve">The affected groups in the crisis: 
- IDPs
- Refugees, asylum seekers, and others of concern (such as migrants etc.)
- Returnees 
- Host  
- Non-Host </t>
  </si>
  <si>
    <t>LBY003Crisis affected groups</t>
  </si>
  <si>
    <t>LBY003People facing limited access constraints</t>
  </si>
  <si>
    <t>LBY003People facing restricted access constraints</t>
  </si>
  <si>
    <t>Complex crisis in Libya</t>
  </si>
  <si>
    <t>LBY001</t>
  </si>
  <si>
    <t>https://data.worldbank.org/indicator/AG.LND.TOTL.K2?locations=LY</t>
  </si>
  <si>
    <t>The figure represents the total landmass of Libya</t>
  </si>
  <si>
    <t>LBY001Landmass affected</t>
  </si>
  <si>
    <t>LBY001Buildings damaged</t>
  </si>
  <si>
    <t>LBY001Buildings destroyed</t>
  </si>
  <si>
    <t>LBY002Landmass affected</t>
  </si>
  <si>
    <t>Number of people in need among refugees in Sudan based on OCHA's HRP 2023</t>
  </si>
  <si>
    <t>SDN005People in Need</t>
  </si>
  <si>
    <t>LBY001People facing limited access constraints</t>
  </si>
  <si>
    <t>LBY001People facing restricted access constraints</t>
  </si>
  <si>
    <t>LBY001Illness cases reported</t>
  </si>
  <si>
    <t>LBY001Injuries reported</t>
  </si>
  <si>
    <t>LBY001Buildings in affected area</t>
  </si>
  <si>
    <t>LBY001Economic Losses</t>
  </si>
  <si>
    <t>LBY001Crisis affected groups</t>
  </si>
  <si>
    <t>https://data.worldbank.org/indicator/SP.POP.TOTL?locations=NI ; https://data.worldbank.org/indicator/SM.POP.TOTL ; https://datosmacro.expansion.com/demografia/migracion/emigracion/nicaragua</t>
  </si>
  <si>
    <t>NIC001Minimal humanitarian conditions - Level 1</t>
  </si>
  <si>
    <t>UNHCR 07/03/2023</t>
  </si>
  <si>
    <t>NIC001Stressed humanitarian conditions - Level 2</t>
  </si>
  <si>
    <t>NIC001Moderate humanitarian conditions - Level 3</t>
  </si>
  <si>
    <t>NIC001Severe humanitarian conditions - Level 4</t>
  </si>
  <si>
    <t>NIC001Extreme humanitarian conditions - Level 5</t>
  </si>
  <si>
    <t>Multiple crises in Morocco</t>
  </si>
  <si>
    <t>MAR001</t>
  </si>
  <si>
    <t>The figure is the total landmass of Morocco</t>
  </si>
  <si>
    <t>MAR001Landmass affected</t>
  </si>
  <si>
    <t>There is no information available.</t>
  </si>
  <si>
    <t>MAR001Illness cases reported</t>
  </si>
  <si>
    <t>Government of Morocco 25/09/2023 ; UNHCR 30/04/2023</t>
  </si>
  <si>
    <t>https://reliefweb.int/report/morocco/mr-lekjaa-emergency-aid-be-paid-affected-families-end-september ; https://reporting.unhcr.org/morocco-factsheet-5210</t>
  </si>
  <si>
    <t>The number of damaged buildings reached 59,674, of which 32% were completely destroyed.</t>
  </si>
  <si>
    <t>MAR001Buildings damaged</t>
  </si>
  <si>
    <t>MAR001Buildings destroyed</t>
  </si>
  <si>
    <t>MAR001Buildings in affected area</t>
  </si>
  <si>
    <t>MAR001Economic Losses</t>
  </si>
  <si>
    <t xml:space="preserve">The affected groups in the crisis: 
- Refugees, asylum seekers, and others of concern (such as migrants etc.)
- Host  
</t>
  </si>
  <si>
    <t>MAR001Crisis affected groups</t>
  </si>
  <si>
    <t>MAR001People facing limited access constraints</t>
  </si>
  <si>
    <t>MAR001People facing restricted access constraints</t>
  </si>
  <si>
    <t>Al Haouz Earthquake in Morocco</t>
  </si>
  <si>
    <t>MAR003</t>
  </si>
  <si>
    <t>MAR003Illness cases reported</t>
  </si>
  <si>
    <t>Government of Morocco 25/09/2023</t>
  </si>
  <si>
    <t>https://reliefweb.int/report/morocco/mr-lekjaa-emergency-aid-be-paid-affected-families-end-september</t>
  </si>
  <si>
    <t>MAR003Buildings damaged</t>
  </si>
  <si>
    <t>MAR003Buildings destroyed</t>
  </si>
  <si>
    <t>MAR003Buildings in affected area</t>
  </si>
  <si>
    <t>MAR003Economic Losses</t>
  </si>
  <si>
    <t>MAR003Crisis affected groups</t>
  </si>
  <si>
    <t>MAR003People facing limited access constraints</t>
  </si>
  <si>
    <t>MAR003People facing restricted access constraints</t>
  </si>
  <si>
    <t>IPC 01/09/2023</t>
  </si>
  <si>
    <t>https://www.ipcinfo.org/fileadmin/user_upload/ipcinfo/docs/1_IPC_Kenya_Acute_Food_Insecurity_Malnutrition_2023_Jul2024Jan_Report.pdf</t>
  </si>
  <si>
    <t>Cases of acute malnutrition which are worsened by drought</t>
  </si>
  <si>
    <t>KEN002Illness cases reported</t>
  </si>
  <si>
    <t>Amnesty International 28/04/2010; INEGI accessed 26/9/2023</t>
  </si>
  <si>
    <t>https://www.amnesty.org/es/documents/amr41/014/2010/es/;
https://www.inegi.org.mx/inegi/spc/doc/internet/1-geografiademexico/man_refgeog_extterr_vs_enero_30_2088.pdf</t>
  </si>
  <si>
    <t>Total # of square kilometers of states through which migrant routes pass (overestimation), according to migrant route map from 2010 (no recent maps available). The states considered are: Baja California, Sonora, Chihuaha, Tamaulipas , Cohuila, Sinaloa, Jalisco, Mexico DF, Veracruz, Oxaca, Chiapas, Tabasco.</t>
  </si>
  <si>
    <t>MEX003Landmass affected</t>
  </si>
  <si>
    <t>MEX003Severe humanitarian conditions - Level 4</t>
  </si>
  <si>
    <t>MEX003Extreme humanitarian conditions - Level 5</t>
  </si>
  <si>
    <t>UNHCR 31/12/2021</t>
  </si>
  <si>
    <t>https://www.unhcr.org/refugee-statistics/download/?url=JZ3p8k</t>
  </si>
  <si>
    <t>Others of concern (165,218) + Venezuelans displaced abroad from the Refugees in Mexico (63,179).</t>
  </si>
  <si>
    <t>MEX003People affected</t>
  </si>
  <si>
    <t>MEX003People displaced</t>
  </si>
  <si>
    <t>Internal Displacement Monitoring Centre (IMDC) 20/05/2021; UNHCR 31/12/2021</t>
  </si>
  <si>
    <t>https://www.internal-displacement.org/sites/default/files/publications/documents/grid2021_idmc.pdf</t>
  </si>
  <si>
    <t>MEX001Minimal humanitarian conditions - Level 1</t>
  </si>
  <si>
    <t>UNHCR accessed on 19/09/2023 ; Admin Stat accessed on 19/09/2023 ; ELSTAT aaceesed on 19/09/2023 ; Island vulnerability 31/03/2008 ; ELSTAT 17/03/2023</t>
  </si>
  <si>
    <t>https://data2.unhcr.org/en/situations/mediterranean/location/5179 ; https://ugeo.urbistat.com/AdminStat/en/gr/demografia/dati-sintesi/evros/71000000/4 ; https://www.statistics.gr/en/greece-in-figures#tab-2023 ; https://ugeo.urbistat.com/AdminStat/en/gr/demografia/dati-sintesi/lesvos/83000000/4 ; https://ugeo.urbistat.com/AdminStat/en/gr/demografia/dati-sintesi/chios/85000000/4 ; https://ugeo.urbistat.com/AdminStat/en/gr/demografia/dati-sintesi/samos/84000000/4 ; https://www.islandvulnerability.org/docs/lewiseuropeanislands.pdf ; https://elstat-outsourcers.statistics.gr/census_results_2022_en.pdf</t>
  </si>
  <si>
    <t>Only the areas most affected have been considered (Rhodes , Samos , Chios , Kos , Evros , Lesvos)</t>
  </si>
  <si>
    <t>GRC002Landmass affected</t>
  </si>
  <si>
    <t>World bank 2017; UNHCR 14/05/2020 ; IOM 08/06/2022; City Population accessed on 08/ 06/2023 ; ELSTAT aaceesed on 19/09/2023 ; Island vulnerability 31/03/2008 ; ELSTAT 17/03/2023</t>
  </si>
  <si>
    <t>https://data.worldbank.org/indicator/SP.POP.TOTL?locations=GR; https://data2.unhcr.org/en/documents/download/74134 ; https://www.citypopulation.de/en/turkey/cities/;
https://reliefweb.int/report/turkey/mpm-turkey-mixed-migration-flows-mediterranean-and-beyond-flow-monitoring-compilation-08-june-2022</t>
  </si>
  <si>
    <t>Sum of the affected areas in the individual crises Mixed Migration - Turkey and Greece</t>
  </si>
  <si>
    <t>REG006Landmass affected</t>
  </si>
  <si>
    <t>OCHA 13/03/2023</t>
  </si>
  <si>
    <t>https://www.humanitarianresponse.info/sites/www.humanitarianresponse.info/files/documents/files/colombia_hno2023_summary_en_vf.pdf</t>
  </si>
  <si>
    <t>Total Population Figure taken from HNO 2023. No new update of this figure was found for september 2023</t>
  </si>
  <si>
    <t>COL001Total population</t>
  </si>
  <si>
    <t>https://data.worldbank.org/indicator/AG.LND.TOTL.K2?locations=CO</t>
  </si>
  <si>
    <t>Country total landmass according most recent World Bank Figures. No new update of this figure was found for september 2023</t>
  </si>
  <si>
    <t>COL001Landmass affected</t>
  </si>
  <si>
    <t>The people exposed to the complex crisis is equal to the total population of the country. No new update of this figure was found for september 2023</t>
  </si>
  <si>
    <t>COL001People exposed</t>
  </si>
  <si>
    <t>Affected population by the crisis acording HNO 2023. No new update of this figure was found for september 2023</t>
  </si>
  <si>
    <t>COL001People affected</t>
  </si>
  <si>
    <t xml:space="preserve">OCHA 13/03/2023; UNHCR 31/12/2022; Government of Colombia 31/12/2022; Government of Colombia 31/12/2020 </t>
  </si>
  <si>
    <t xml:space="preserve">The figure of displacement disaggregated corresponds to displaced people that have not overcome their vulnerability condition, 4.6 million according to OCHA; plus 845000 returnees according to UNHCR; plus 1611 recognized refugees by December 2022 according to UNHCR. </t>
  </si>
  <si>
    <t>COL001People displaced</t>
  </si>
  <si>
    <t>This figure includes 99 persons reported by OCHA that were victims of Anti personal Mines, Non-activated Mines, or non-activated munition. However, it is not clear how many persons from the 99 registered victims were injured and how many died. No new update of this figure was found on July 2023</t>
  </si>
  <si>
    <t>COL001Injuries reported</t>
  </si>
  <si>
    <t>Figure corresponding to People in Need According OCHA. No new updates of this figure were found for July 2023</t>
  </si>
  <si>
    <t>COL001People in Need</t>
  </si>
  <si>
    <t>https://monitor.salahumanitaria.co/ ;  https://www.humanitarianresponse.info/sites/www.humanitarianresponse.info/files/documents/files/colombia_hno2023_summary_en_vf.pdf</t>
  </si>
  <si>
    <t>Figure correspond to total population figure (51600000) minus people affected fiture (9800000)</t>
  </si>
  <si>
    <t>COL001Minimal humanitarian conditions - Level 1</t>
  </si>
  <si>
    <t>Figure correspond to people affected figure (9800000) minus people in need figure (7700000)</t>
  </si>
  <si>
    <t>COL001Stressed humanitarian conditions - Level 2</t>
  </si>
  <si>
    <t>Figure correspond to people in need accoridng OCHA (7700000) minus People in severe need (3100000) minus people in critic need (394000)</t>
  </si>
  <si>
    <t>COL001Moderate humanitarian conditions - Level 3</t>
  </si>
  <si>
    <t>Figure correspond to 'Persons in severe need' according OCHA</t>
  </si>
  <si>
    <t>COL001Severe humanitarian conditions - Level 4</t>
  </si>
  <si>
    <t>Figure corresponds to 'Persons in critic need' figure</t>
  </si>
  <si>
    <t>COL001Extreme humanitarian conditions - Level 5</t>
  </si>
  <si>
    <t>Host, Non-host, IDPs</t>
  </si>
  <si>
    <t>COL001Crisis affected groups</t>
  </si>
  <si>
    <t>No new data available for September 2023 update</t>
  </si>
  <si>
    <t>COL001People facing limited access constraints</t>
  </si>
  <si>
    <t>COL001People facing restricted access constraints</t>
  </si>
  <si>
    <t>COL001Illness cases reported</t>
  </si>
  <si>
    <t>This figure corresponds to the partial or total damages of houses because events derived from climate disasters</t>
  </si>
  <si>
    <t>COL001Buildings damaged</t>
  </si>
  <si>
    <t>COL001Buildings destroyed</t>
  </si>
  <si>
    <t>COL001Buildings in affected area</t>
  </si>
  <si>
    <t>COL001Economic Losses</t>
  </si>
  <si>
    <t>World Bank 31/12/2022</t>
  </si>
  <si>
    <t>https://data.worldbank.org/indicator/sp.pop.totl?page=2  https://data.worldbank.org/indicator/SM.POP.REFG?locations=BR   https://data.worldbank.org/indicator/SM.POP.REFG.OR?locations=BR</t>
  </si>
  <si>
    <t xml:space="preserve">Taking most resent World Bank figures, the total population number results from total population (212559409)  plus refugee population living in Brazil ( 59147) minus brazilian refugee population in other countries (1588) </t>
  </si>
  <si>
    <t>BRA003Total population</t>
  </si>
  <si>
    <t>IBEGE 01/01/2022; OCHA 11/09/2023</t>
  </si>
  <si>
    <t>https://www.ibge.gov.br/geociencias/organizacao-do-territorio/estrutura-territorial/15761-areas-dos-municipios.html?t=acesso-ao-produto&amp;c=29  ; https://reliefweb.int/report/bolivia-plurinational-state/latin-america-caribbean-weekly-situation-update-11-september-2023</t>
  </si>
  <si>
    <t xml:space="preserve">Intense weather is causing casualties and damage across southern Brazil. Since 4 September 2023, an extratropical cyclone, bringing heavy rainfall, strong winds and hailstorms, has been severely affecting the states of Santa Catarina and Rio Grande do Sul. The figure is carried out from the landmass of Rio Grande do Soul (281.707,151) , and  Santa Catarina(95.730,690) which are the States with the most intense rainy season and floods during September 2023
</t>
  </si>
  <si>
    <t>BRA003Landmass affected</t>
  </si>
  <si>
    <t xml:space="preserve">The figure is carried out from the population of Rio Grande do Soul (11.088.065), and  Santa Catarina(7.762.154) which are the States with the most intense floods  during September 2023
</t>
  </si>
  <si>
    <t>BRA003People exposed</t>
  </si>
  <si>
    <t>PAHO 15/09/2023</t>
  </si>
  <si>
    <t>https://reliefweb.int/report/brazil/natural-hazards-monitoring-15-september-2023</t>
  </si>
  <si>
    <t xml:space="preserve">There were 354,711 people affected (7,059 increase since the 13 September report), 940 people were reported with injuries (15 increase), and 25,855 people were displaced (544 increase since the 12 September report). </t>
  </si>
  <si>
    <t>BRA003People affected</t>
  </si>
  <si>
    <t>OCHA 11/09/2023</t>
  </si>
  <si>
    <t>https://reliefweb.int/report/bolivia-plurinational-state/latin-america-caribbean-weekly-situation-update-11-september-2023</t>
  </si>
  <si>
    <t xml:space="preserve">According OCHA during September 2023 floods 20,498 residents have been displaced </t>
  </si>
  <si>
    <t>BRA003People displaced</t>
  </si>
  <si>
    <t>BRA003Injuries reported</t>
  </si>
  <si>
    <t>https://reliefweb.int/report/bolivia-plurinational-state/latin-america-caribbean-weekly-situation-update-11-september-2023 ;</t>
  </si>
  <si>
    <t>OCHA reports that the severe weather has affected at least 340,928 people across 93 municipalities, leaving 46 people dead, 46 people missing and 924 injured</t>
  </si>
  <si>
    <t>BRA003Fatalities reported</t>
  </si>
  <si>
    <t xml:space="preserve"> Missing Migrants 22/09/2023; OCHA 11/09/2023</t>
  </si>
  <si>
    <t>https://reliefweb.int/report/bolivia-plurinational-state/latin-america-caribbean-weekly-situation-update-11-september-2023; https://missingmigrants.iom.int/</t>
  </si>
  <si>
    <t>Fatalities reported by OCHA during floods in september 2023 (46) plus fatalities of Venezuelan migrants registered from March to September 2023 by Missing Migrants (0)</t>
  </si>
  <si>
    <t>BRA003Fatalities in all crises</t>
  </si>
  <si>
    <t xml:space="preserve">According OCHA during September 2023 floods 20,498 residents have been displaced and a further 4,794 have been left homeless. This figure is carried out by the sum of both estimations. </t>
  </si>
  <si>
    <t>BRA003People in Need</t>
  </si>
  <si>
    <t>OCHA 11/09/2023; IBEGE 01/01/2022</t>
  </si>
  <si>
    <t xml:space="preserve">  https://ftp.ibge.gov.br/Censos/Censo_Demografico_2022/Previa_da_Populacao/POP2022_Municipios.pdf; https://reliefweb.int/report/bolivia-plurinational-state/latin-america-caribbean-weekly-situation-update-11-september-2023</t>
  </si>
  <si>
    <t>This figure is carried out from people exposed figure minus people affected</t>
  </si>
  <si>
    <t>BRA003Minimal humanitarian conditions - Level 1</t>
  </si>
  <si>
    <t>This figure is carried out from people affected figure minus people in need</t>
  </si>
  <si>
    <t>BRA003Stressed humanitarian conditions - Level 2</t>
  </si>
  <si>
    <t>This figure corresponds to the people displaced in Alagoas according Floodlist</t>
  </si>
  <si>
    <t>BRA003Moderate humanitarian conditions - Level 3</t>
  </si>
  <si>
    <t>BRA003Severe humanitarian conditions - Level 4</t>
  </si>
  <si>
    <t>BRA003Extreme humanitarian conditions - Level 5</t>
  </si>
  <si>
    <t xml:space="preserve">Host communities.
</t>
  </si>
  <si>
    <t>BRA003Crisis affected groups</t>
  </si>
  <si>
    <t>BRA003Illness cases reported</t>
  </si>
  <si>
    <t>BRA003Buildings damaged</t>
  </si>
  <si>
    <t>BRA003Buildings destroyed</t>
  </si>
  <si>
    <t>BRA003Buildings in affected area</t>
  </si>
  <si>
    <t>BRA003Economic Losses</t>
  </si>
  <si>
    <t>BRA002Total population</t>
  </si>
  <si>
    <t>IOM 13/05/2023;  IBGE 25/12/2022</t>
  </si>
  <si>
    <t>https://reliefweb.int/report/brazil/subcomite-federal-para-acolhimento-e-interiorizacao-de-imigrantes-em-situacao-de-vulnerabilidade-deslocamentos-assistidos-de-venezuelanos-abril-2018-abril-2023;  https://www.ibge.gov.br/geociencias/organizacao-do-territorio/estrutura-territorial/15761-areas-dos-municipios.html?t=acesso-ao-produto&amp;c=35</t>
  </si>
  <si>
    <t>The landmass correspond to the states were most of the migrant population is interirized and hosted: Amazonas (1559255), Roraima (223644), Minas Gerais (586513), Mato Grosso do soul (357142), Sao Paulo (248219) , Paraná (199298) , Santa Catarina (95730) and Rio Grande Do soul (281707)</t>
  </si>
  <si>
    <t>BRA002Landmass affected</t>
  </si>
  <si>
    <t>R4V 01/03/2023; CDP 01/03/2023; IBGE 25/12/2022</t>
  </si>
  <si>
    <t>https://www.r4v.info/pt/document/rmrp-20232024-plano-regional-e-capitulo-brasil ; https://www.ibge.gov.br/estatisticas/sociais/trabalho/22827-censo-demografico-2022.html?=&amp;t=resultados ;  https://disasterphilanthropy.org/disasters/2023-sao-paulo-brazil-floods/</t>
  </si>
  <si>
    <t>The figure is carried out taking the population of the states taken are those whose PIN number is over 10k according R4V stimations for 2023</t>
  </si>
  <si>
    <t>BRA002People exposed</t>
  </si>
  <si>
    <t>R4V 27/03/2023</t>
  </si>
  <si>
    <t xml:space="preserve">https://www.r4v.info/pt/document/rmrp-20232024-plano-regional-e-capitulo-brasil </t>
  </si>
  <si>
    <t xml:space="preserve"> the figure of Venezuelans in brazil according R4V 451300 </t>
  </si>
  <si>
    <t>BRA002People affected</t>
  </si>
  <si>
    <t xml:space="preserve">R4V 07/09/2023 </t>
  </si>
  <si>
    <t>https://reliefweb.int/report/venezuela-bolivarian-republic/r4v-latin-america-and-caribbean-venezuelan-refugees-and-migrants-region-august-2023</t>
  </si>
  <si>
    <t>The figure is calculated taking the R4V updated figure of venezuelan migrants living in Brazil</t>
  </si>
  <si>
    <t>BRA002People displaced</t>
  </si>
  <si>
    <t>BRA002Injuries reported</t>
  </si>
  <si>
    <t>Missing Migrants 22/09/2023</t>
  </si>
  <si>
    <t>https://missingmigrants.iom.int/region/americas?region_incident=4041&amp;route=3936&amp;incident_date%5Bmin%5D=&amp;incident_date%5Bmax%5D=</t>
  </si>
  <si>
    <t>This number is equal to the Venezuelan migrants fatalities registered between March to September2023 in Barzil (0)</t>
  </si>
  <si>
    <t>BRA002Fatalities reported</t>
  </si>
  <si>
    <t>BRA002Fatalities in all crises</t>
  </si>
  <si>
    <t>R4V 07/03/2023</t>
  </si>
  <si>
    <t>https://www.r4v.info/sites/default/files/2022-10/RMNA_2022_WEB_V2.pdf</t>
  </si>
  <si>
    <t>This figure is the people in need reported by R4V for 2023 in its Migrants and Refugees Response Plan (RMRP following Spanish abbreviation)</t>
  </si>
  <si>
    <t>BRA002People in Need</t>
  </si>
  <si>
    <t>The figure is carried out from people exposed figure minus poeple affected figure</t>
  </si>
  <si>
    <t>BRA002Minimal humanitarian conditions - Level 1</t>
  </si>
  <si>
    <t>The figure is carried out from people affected figure minus people in need figure</t>
  </si>
  <si>
    <t>BRA002Stressed humanitarian conditions - Level 2</t>
  </si>
  <si>
    <t>BRA002Moderate humanitarian conditions - Level 3</t>
  </si>
  <si>
    <t>BRA002Severe humanitarian conditions - Level 4</t>
  </si>
  <si>
    <t>BRA002Extreme humanitarian conditions - Level 5</t>
  </si>
  <si>
    <t>R4V 18/11/2022</t>
  </si>
  <si>
    <t>https://www.r4v.info/sites/default/files/2022-10/RMNA_2022_WEB_V2.pdf ; https://floodlist.com/america/brazil-floods-bahia-april-2023</t>
  </si>
  <si>
    <t>IDPs, Hotsts, Non-Hosts, Returnees, Refugees</t>
  </si>
  <si>
    <t>BRA002Crisis affected groups</t>
  </si>
  <si>
    <t>BRA002Illness cases reported</t>
  </si>
  <si>
    <t>BRA002Buildings damaged</t>
  </si>
  <si>
    <t>BRA002Buildings destroyed</t>
  </si>
  <si>
    <t>BRA002Buildings in affected area</t>
  </si>
  <si>
    <t>BRA002Economic Losses</t>
  </si>
  <si>
    <t xml:space="preserve">World Bank 31/12/2022
</t>
  </si>
  <si>
    <t>https://data.worldbank.org/indicator/SP.POP.TOTL?locations=CL</t>
  </si>
  <si>
    <t>Population figure from World Bank most recent data for 2022</t>
  </si>
  <si>
    <t>CHL002Total population</t>
  </si>
  <si>
    <t xml:space="preserve">World Bank 01/01/2021
</t>
  </si>
  <si>
    <t>figure from World Bank most recent data</t>
  </si>
  <si>
    <t>CHL002Landmass affected</t>
  </si>
  <si>
    <t xml:space="preserve">All the population of the country is exposed to this crisis </t>
  </si>
  <si>
    <t>CHL002People exposed</t>
  </si>
  <si>
    <t xml:space="preserve"> INE 01/05/2017; R4V30/11/2022</t>
  </si>
  <si>
    <t>http://resultados.censo2017.cl/ ; https://www.ine.gob.cl/estadisticas/sociales/demografia-y-vitales/demografia-y-migracion/2022/10/12/poblaci%C3%B3n-extranjera-residente-en-chile-lleg%C3%B3-a-1.482.390-personas-en-2021-un-1-5-m%C3%A1s-que-en-2020</t>
  </si>
  <si>
    <t>According to INE, the population of mixed migrants (about 30% are Venezuelans) is centered in Area Metropolitana (8310984), Antofagasta (709637), and Valparaiso (1995538). There is also a relatively increse in the number of migrants: Magallanes (181 143), Arica (257722), and Bio Bio (1676269). The people affected figure is carried out with the total population in the already mentioned regions</t>
  </si>
  <si>
    <t>CHL002People affected</t>
  </si>
  <si>
    <t>R4V 07/09/2023</t>
  </si>
  <si>
    <t>Figures taken from R4V approximated figures of Venezuelan migrants and refugees per country</t>
  </si>
  <si>
    <t>CHL002People displaced</t>
  </si>
  <si>
    <t>CHL002Injuries reported</t>
  </si>
  <si>
    <t>https://www.r4v.info/en/rmrp2023-2024</t>
  </si>
  <si>
    <t>CHL002People in Need</t>
  </si>
  <si>
    <t>World Bank 01/01/2020; INE 01/05/2017; R4V 07/032023</t>
  </si>
  <si>
    <t>http://resultados.censo2017.cl/  https://www.r4v.info/es/document/chile-two-pager   https://data.worldbank.org/indicator/SP.POP.TOTL?locations=CL</t>
  </si>
  <si>
    <t>CHL002Minimal humanitarian conditions - Level 1</t>
  </si>
  <si>
    <t>The figure is carried out from people affected fiture minus people in need figure</t>
  </si>
  <si>
    <t>CHL002Stressed humanitarian conditions - Level 2</t>
  </si>
  <si>
    <t>CHL002Moderate humanitarian conditions - Level 3</t>
  </si>
  <si>
    <t>CHL002Severe humanitarian conditions - Level 4</t>
  </si>
  <si>
    <t>CHL002Extreme humanitarian conditions - Level 5</t>
  </si>
  <si>
    <t xml:space="preserve"> Hotsts, Non-Hosts, Refugees</t>
  </si>
  <si>
    <t>CHL002Crisis affected groups</t>
  </si>
  <si>
    <t>CHL002People facing limited access constraints</t>
  </si>
  <si>
    <t>CHL002People facing restricted access constraints</t>
  </si>
  <si>
    <t>CHL002Illness cases reported</t>
  </si>
  <si>
    <t>CHL002Buildings damaged</t>
  </si>
  <si>
    <t>CHL002Buildings destroyed</t>
  </si>
  <si>
    <t>CHL002Buildings in affected area</t>
  </si>
  <si>
    <t>CHL002Economic Losses</t>
  </si>
  <si>
    <t>World Bank 31/12/ 2022</t>
  </si>
  <si>
    <t>https://data.worldbank.org/indicator/SP.POP.TOTL?locations=EC</t>
  </si>
  <si>
    <t>Population figure from World Bank data for 2022</t>
  </si>
  <si>
    <t>ECU002Total population</t>
  </si>
  <si>
    <t>World Bank 01/01 2021</t>
  </si>
  <si>
    <t>Landmass figure from world Bank</t>
  </si>
  <si>
    <t>ECU002Landmass affected</t>
  </si>
  <si>
    <t>ECU002People exposed</t>
  </si>
  <si>
    <t>R4V, 07/03/ 2023; Inec 01/04 2023</t>
  </si>
  <si>
    <t>https://rmrp.r4v.info/rmrp-2022-pagina-principal-ecuador/  https://www.ecuadorencifras.gob.ec/estadisticas/</t>
  </si>
  <si>
    <t>According to r4v the principal host communities in Ecuador are: Pichinchav(2576287), Guayas (3645483), and Manabí (1369780) People affected are taken as the population of such regions</t>
  </si>
  <si>
    <t>ECU002People affected</t>
  </si>
  <si>
    <t>R4V, 07/09/ 2023</t>
  </si>
  <si>
    <t>ECU002People displaced</t>
  </si>
  <si>
    <t>ECU002Injuries reported</t>
  </si>
  <si>
    <t>R4V, 07/03/ 2023</t>
  </si>
  <si>
    <t>Fatalities reported by Missing Migrants from March to September 2023</t>
  </si>
  <si>
    <t>ECU002People in Need</t>
  </si>
  <si>
    <t>R4V, 07/03/ 2023; Inec 01/04 2023; World Bank 01/01/2021</t>
  </si>
  <si>
    <t>https://rmrp.r4v.info/rmrp-2022-pagina-principal-ecuador/  https://www.ecuadorencifras.gob.ec/estadisticas/ https://data.worldbank.org/indicator/SP.POP.TOTL?locations=EC</t>
  </si>
  <si>
    <t>ECU002Minimal humanitarian conditions - Level 1</t>
  </si>
  <si>
    <t>https://www.r4v.info/en/rmrp2023-2024; https://www.ecuadorencifras.gob.ec/estadisticas/ ;  https://data.worldbank.org/indicator/SP.POP.TOTL?locations=EC</t>
  </si>
  <si>
    <t>ECU002Stressed humanitarian conditions - Level 2</t>
  </si>
  <si>
    <t xml:space="preserve"> R4V 07/03/2023 </t>
  </si>
  <si>
    <t>ECU002Moderate humanitarian conditions - Level 3</t>
  </si>
  <si>
    <t>ECU002Severe humanitarian conditions - Level 4</t>
  </si>
  <si>
    <t>ECU002Extreme humanitarian conditions - Level 5</t>
  </si>
  <si>
    <t>ECU002Crisis affected groups</t>
  </si>
  <si>
    <t>ECU002People facing limited access constraints</t>
  </si>
  <si>
    <t>ECU002People facing restricted access constraints</t>
  </si>
  <si>
    <t>ECU002Illness cases reported</t>
  </si>
  <si>
    <t>ECU002Buildings damaged</t>
  </si>
  <si>
    <t>ECU002Buildings destroyed</t>
  </si>
  <si>
    <t>ECU002Buildings in affected area</t>
  </si>
  <si>
    <t>ECU002Economic Losses</t>
  </si>
  <si>
    <t xml:space="preserve">World Bank 31/12/2022
</t>
  </si>
  <si>
    <t>https://data.worldbank.org/country/peru?view=chart</t>
  </si>
  <si>
    <t>PER002Total population</t>
  </si>
  <si>
    <t>INEI 01/01/213; R4V 30/11/2022</t>
  </si>
  <si>
    <t>https://www.inei.gob.pe/media/MenuRecursivo/publicaciones_digitales/Est/Lib1140/cap01.pdf</t>
  </si>
  <si>
    <t>Landmass figure from departments with most number of migrants according R4V</t>
  </si>
  <si>
    <t>PER002Landmass affected</t>
  </si>
  <si>
    <t>PER002People exposed</t>
  </si>
  <si>
    <t>R4V 30/11/2022; Inei 01/12/ 2017</t>
  </si>
  <si>
    <t>https://www.gob.pe/inei/ ;  https://www.r4v.info/en/rmrp2023-2024</t>
  </si>
  <si>
    <t>According to R4V, the regions with the most number of migrant populations are:  Arequipa (138730), Callao (994494), Ica (850765), Junin (1246038), La Libertad (1778080), and Lima (9612705)</t>
  </si>
  <si>
    <t>PER002People affected</t>
  </si>
  <si>
    <t>PER002People displaced</t>
  </si>
  <si>
    <t>PER002Injuries reported</t>
  </si>
  <si>
    <t>R4V, 07/03/2023;</t>
  </si>
  <si>
    <t>https://www.r4v.info/es/rmrp2023-2024</t>
  </si>
  <si>
    <t>PER002People in Need</t>
  </si>
  <si>
    <t>R4V, 07/03/2023; Inei 01/12/ 2017, World Bank 01/10/2021</t>
  </si>
  <si>
    <t>https://rmrp.r4v.info/rmrp-2022-pagina-principal-ecuador/  https://www.ecuadorencifras.gob.ec/estadisticas/      https://data.worldbank.org/country/peru?view=chart|</t>
  </si>
  <si>
    <t>PER002Minimal humanitarian conditions - Level 1</t>
  </si>
  <si>
    <t>https://www.r4v.info/en/rmrp2023-2024;  https://www.gob.pe/535-consultar-resultados-del-censo-nacional-2017 ;  https://data.worldbank.org/country/peru?view=chart|</t>
  </si>
  <si>
    <t>PER002Stressed humanitarian conditions - Level 2</t>
  </si>
  <si>
    <t>PER002Moderate humanitarian conditions - Level 3</t>
  </si>
  <si>
    <t>PER002Severe humanitarian conditions - Level 4</t>
  </si>
  <si>
    <t>PER002Extreme humanitarian conditions - Level 5</t>
  </si>
  <si>
    <t>PER002Crisis affected groups</t>
  </si>
  <si>
    <t>PER002People facing limited access constraints</t>
  </si>
  <si>
    <t>PER002People facing restricted access constraints</t>
  </si>
  <si>
    <t>PER002Illness cases reported</t>
  </si>
  <si>
    <t>PER002Buildings damaged</t>
  </si>
  <si>
    <t>PER002Buildings destroyed</t>
  </si>
  <si>
    <t>PER002Buildings in affected area</t>
  </si>
  <si>
    <t>PER002Economic Losses</t>
  </si>
  <si>
    <t>World Bank, 01/01/2022</t>
  </si>
  <si>
    <t>https://data.worldbank.org/indicator/SP.POP.TOTL?locations=TT</t>
  </si>
  <si>
    <t>People exposed is equal to total population figure  for 2022 according World Bank</t>
  </si>
  <si>
    <t>TTO002Total population</t>
  </si>
  <si>
    <t>World Bank, 01/01/2021</t>
  </si>
  <si>
    <t>https://data.worldbank.org/indicator/AG.LND.TOTL.K2?locations=TT</t>
  </si>
  <si>
    <t>TTO002Landmass affected</t>
  </si>
  <si>
    <t>TTO002People exposed</t>
  </si>
  <si>
    <t>IOM 30/12/2020</t>
  </si>
  <si>
    <t>https://dtm.iom.int/reports/trinidad-and-tobago-%E2%80%94-monitoring-venezuelan-citizens-presence-round-3-december-2020</t>
  </si>
  <si>
    <t>People affected is calculated taking the population of regions with more presence of venezuela migrants accoridng IOM survey (Arima closely followed by Couva/Tabaquite/Talparo)</t>
  </si>
  <si>
    <t>TTO002People affected</t>
  </si>
  <si>
    <t>TTO002People displaced</t>
  </si>
  <si>
    <t>TTO002Injuries reported</t>
  </si>
  <si>
    <t>TTO002People in Need</t>
  </si>
  <si>
    <t>TTO002Minimal humanitarian conditions - Level 1</t>
  </si>
  <si>
    <t>TTO002Stressed humanitarian conditions - Level 2</t>
  </si>
  <si>
    <t>TTO002Moderate humanitarian conditions - Level 3</t>
  </si>
  <si>
    <t>TTO002Severe humanitarian conditions - Level 4</t>
  </si>
  <si>
    <t>TTO002Extreme humanitarian conditions - Level 5</t>
  </si>
  <si>
    <t xml:space="preserve">R4V 07/03/2023
</t>
  </si>
  <si>
    <t>TTO002Crisis affected groups</t>
  </si>
  <si>
    <t>TTO002People facing limited access constraints</t>
  </si>
  <si>
    <t>TTO002People facing restricted access constraints</t>
  </si>
  <si>
    <t>TTO002Illness cases reported</t>
  </si>
  <si>
    <t>TTO002Buildings damaged</t>
  </si>
  <si>
    <t>TTO002Buildings destroyed</t>
  </si>
  <si>
    <t>TTO002Buildings in affected area</t>
  </si>
  <si>
    <t>TTO002Economic Losses</t>
  </si>
  <si>
    <t>Türkiye / Syria earthquake in Syria</t>
  </si>
  <si>
    <t>SYR002</t>
  </si>
  <si>
    <t>Worldbank 12/2022</t>
  </si>
  <si>
    <t>https://data.worldbank.org/country/syrian-arab-republic</t>
  </si>
  <si>
    <t>Total population of Syria based on 2023 HNO</t>
  </si>
  <si>
    <t>SYR002Total population</t>
  </si>
  <si>
    <t>KFCRIS , OCHA 06/02/2023</t>
  </si>
  <si>
    <t>https://kfcris.com/pdf/5e43a7813784133606d70cc8b52d433b5909a9623e8c2.pdf; https://reliefweb.int/report/syrian-arab-republic/syrian-arab-republic-humanitarian-country-team-hct-coordinated-response-flash-update-earthquake-6-february-2023</t>
  </si>
  <si>
    <t>Total surface areas of: Aleppo, Lattaki, Hama, Tartous, Idelb, and Ar-Raqqa. These governorates are all considered impacted by Turkiye / Syria earthquake.</t>
  </si>
  <si>
    <t>SYR002Landmass affected</t>
  </si>
  <si>
    <t>OCHA 22/12/2022</t>
  </si>
  <si>
    <t>https://reliefweb.int/report/syrian-arab-republic/syrian-arab-republic-2023-humanitarian-needs-overview-december-2022?_gl=1*mk5vc1*_ga*MTY1MTI5MjA4Mi4xNjcxNjIyMzY5*_ga_E60ZNX2F68*MTY3NTc2MzI4Ny4zLjAuMTY3NTc2MzI4Ny42MC4wLjA.</t>
  </si>
  <si>
    <t>Total population of: Aleppo, Lattaki, Hama, Tartous, Idelb, and Ar-Raqqa. The whole population are considered exposed to Turkiye / Syria earthquake. The population of these areas are based on 2023 HNO</t>
  </si>
  <si>
    <t>SYR002People exposed</t>
  </si>
  <si>
    <t>UNHCR 24/07/2023</t>
  </si>
  <si>
    <t>https://reliefweb.int/report/syrian-arab-republic/syria-unhcr-operational-update-june-2023</t>
  </si>
  <si>
    <t>People affected by the EQ</t>
  </si>
  <si>
    <t>SYR002People affected</t>
  </si>
  <si>
    <t>SARD 22/08/2023</t>
  </si>
  <si>
    <t>https://reliefweb.int/report/syrian-arab-republic/sard-flash-report-27-earthquake-nw-syria-august-30-2023</t>
  </si>
  <si>
    <t>including 2.7 million internally displaced persons (IDPs).</t>
  </si>
  <si>
    <t>SYR002People displaced</t>
  </si>
  <si>
    <t>IMC 07/06/2023</t>
  </si>
  <si>
    <t>https://reliefweb.int/report/syrian-arab-republic/syriaturkey-earthquakes-situation-report-10-june-7-2023#:~:text=The%20earthquakes%20in%20Türkiye%20and,and%20displaced%20almost%206%20million.</t>
  </si>
  <si>
    <t xml:space="preserve">Number of people injured due to the earthquake. </t>
  </si>
  <si>
    <t>SYR002Injuries reported</t>
  </si>
  <si>
    <t>Since more than 6 months have passed since the earthquake, no new deaths have occurred due to the earthquake.</t>
  </si>
  <si>
    <t>SYR002Fatalities reported</t>
  </si>
  <si>
    <t>WFP ADAM 06/02/2023; OCHA 22/12/2022</t>
  </si>
  <si>
    <t>https://gis.wfp.org/adam/; https://reliefweb.int/report/syrian-arab-republic/syrian-arab-republic-2023-humanitarian-needs-overview-december-2022?_gl=1*mk5vc1*_ga*MTY1MTI5MjA4Mi4xNjcxNjIyMzY5*_ga_E60ZNX2F68*MTY3NTc2MzI4Ny4zLjAuMTY3NTc2MzI4Ny42MC4wLjA.</t>
  </si>
  <si>
    <t>The minimal level comprise of Minimal conditions ( Level 1) = People Exposed - People affected</t>
  </si>
  <si>
    <t>SYR002Minimal humanitarian conditions - Level 1</t>
  </si>
  <si>
    <t>WFP ADAM 06/02/2023; UNHCR 22/06/2023</t>
  </si>
  <si>
    <t>https://gis.wfp.org/adam/; https://reliefweb.int/report/syrian-arab-republic/earthquake-emergency-response-whole-syria-final-report-june-2023</t>
  </si>
  <si>
    <t xml:space="preserve">The minimal level comprise of Stressed humanitarian conditions - Level 2 = People Affected - People in need. </t>
  </si>
  <si>
    <t>SYR002Stressed humanitarian conditions - Level 2</t>
  </si>
  <si>
    <t>OCHA 2023 HNO 22/12/2022, WFP 05/03/2023</t>
  </si>
  <si>
    <t>https://reliefweb.int/report/syrian-arab-republic/syrian-arab-republic-2023-humanitarian-needs-overview-december-2022-enar</t>
  </si>
  <si>
    <t>Not enough assessment to rely on for PiN. Thus, we relied on WFP initial assessment of people in need for modality assistance in response of the Earthquake to estimate PiN. The areas affected by the Earthquake are the same areas affected by the conflict, so the humanitarian condition will be the same or worse for the EQ affected population. As there are not enough assessments on the humanitarian conditions levels for affected people by the EQ, the same percentages for the humanitarian levels for conflict crisis are used as conservative estimate. This is an under-estimate. 73% PiN at L3, 26% L4, 1% L5.</t>
  </si>
  <si>
    <t>SYR002Moderate humanitarian conditions - Level 3</t>
  </si>
  <si>
    <t>SYR002Severe humanitarian conditions - Level 4</t>
  </si>
  <si>
    <t>SYR002Extreme humanitarian conditions - Level 5</t>
  </si>
  <si>
    <t>Skynews 18/2/2023</t>
  </si>
  <si>
    <t>https://www.skynewsarabia.com/middle-east/1598343-%D8%A7%D9%84%D8%B2%D9%84%D8%B2%D8%A7%D9%84-%D8%A7%D9%84%D9%83%D8%A8%D9%8A%D8%B1-%D8%A7%D8%B1%D8%AA%D9%81%D8%A7%D8%B9-%D8%B9%D8%AF%D8%AF-%D8%A7%D9%84%D9%82%D8%AA%D9%84%D9%89-%D8%A7%D9%94%D9%83%D8%AB%D8%B1-45-%D8%A7%D9%94%D9%84%D9%81%D8%A7</t>
  </si>
  <si>
    <t>IDPs; Refugees, asylum seekers, and others of concern (such as migrants etc.); Returnees; Host and; Non-Host  are exposed or affected by the Turkiye / Syria earthquake in Northern Syria.</t>
  </si>
  <si>
    <t>SYR002Crisis affected groups</t>
  </si>
  <si>
    <t>There is no available information.</t>
  </si>
  <si>
    <t>SYR002People facing limited access constraints</t>
  </si>
  <si>
    <t>SYR002People facing restricted access constraints</t>
  </si>
  <si>
    <t>SYR002Illness cases reported</t>
  </si>
  <si>
    <t>UNFPA 03/03/2023</t>
  </si>
  <si>
    <t>https://reliefweb.int/report/syrian-arab-republic/unfpa-whole-syria-situation-report-5-turkiye-syria-earthquake-3-mars-2023</t>
  </si>
  <si>
    <t>Number of damaged buildings s as a result of Turkiye / Syria earthquake in Aleppo, Lattaki, Hama, Tartous, Idelb, and Ar-Raqqa by the government of Syria and White Helmets. The figures might not be accurate and up to date and has very low reliability.</t>
  </si>
  <si>
    <t>SYR002Buildings damaged</t>
  </si>
  <si>
    <t>Ocha 14/4/2023</t>
  </si>
  <si>
    <t xml:space="preserve">According to UN OCHA, as of 1 March, more than 10,000 buildings in northwest Syria (NWS) have been damaged or completely destroyed. </t>
  </si>
  <si>
    <t>SYR002Buildings destroyed</t>
  </si>
  <si>
    <t>SYR002Buildings in affected area</t>
  </si>
  <si>
    <t>SYR002Economic Losses</t>
  </si>
  <si>
    <t>The total population in Syria, according to 2023 HNO latest figure</t>
  </si>
  <si>
    <t>SYR001Total population</t>
  </si>
  <si>
    <t>https://data.worldbank.org/indicator/AG.SRF.TOTL.K2?locations=SY</t>
  </si>
  <si>
    <t xml:space="preserve">The whole country landmass of Syria is affected by the crisis.
</t>
  </si>
  <si>
    <t>SYR001Landmass affected</t>
  </si>
  <si>
    <t>The whole population of Syria is exposed by the crisis.</t>
  </si>
  <si>
    <t>SYR001People exposed</t>
  </si>
  <si>
    <t>Everyone has been impacted and affected by the war due to its protracted nature and displacement.</t>
  </si>
  <si>
    <t>SYR001People affected</t>
  </si>
  <si>
    <t>https://data.worldbank.org/indicator/SP.POP.TOTL?locations=TR</t>
  </si>
  <si>
    <t>World Bank figures, includes refugee population</t>
  </si>
  <si>
    <t>TUR001Total population</t>
  </si>
  <si>
    <t>City Population accessed 26/06/2023</t>
  </si>
  <si>
    <t>https://www.citypopulation.de/en/turkey/cities/</t>
  </si>
  <si>
    <t xml:space="preserve">Represents the total area of provinces affected by one or more crisis. </t>
  </si>
  <si>
    <t>TUR001Landmass affected</t>
  </si>
  <si>
    <t>TurkStat accessed 26/06/2023</t>
  </si>
  <si>
    <t>https://data.tuik.gov.tr/Bulten/Index?p=The-Results-of-Address-Based-Population-Registration-System-2021-45500&amp;dil=2</t>
  </si>
  <si>
    <t xml:space="preserve">Represents the total population of provinces affected by one or more crisis. </t>
  </si>
  <si>
    <t>TUR001People exposed</t>
  </si>
  <si>
    <t>UNHCR 14/09/2023; UNHCR 16/03/2023UNHCR 26/07/2023XOCHA 06/03/2023</t>
  </si>
  <si>
    <t>https://data2.unhcr.org/en/situations/syria/location/113; https://www.3rpsyriacrisis.org/wp-content/uploads/2023/06/Regional_Strategic_Overview2023_.pdfhttps://data2.unhcr.org/en/documents/details/102224https://reliefweb.int/report/turkiye/turkiye-2023-earthquakes-situation-report-no-7-6-march-2023</t>
  </si>
  <si>
    <t>Total number of affected population in all crises, overestimation due to double across the EQ and Syrian refugee crisis, but offset by the info gap in the Kurdish conflict.</t>
  </si>
  <si>
    <t>TUR001People affected</t>
  </si>
  <si>
    <t>TUR002Total population</t>
  </si>
  <si>
    <t>City Population accessed 06/2023; Turkiye Presidency of Migration Management accesse</t>
  </si>
  <si>
    <t xml:space="preserve">https://www.citypopulation.de/en/turkey/cities/
https://en.goc.gov.tr/temporary-protection27
</t>
  </si>
  <si>
    <t xml:space="preserve">Figure represents the combined total area of provinces with percentage of refugees above the national average ~2.5%: Şanlıurfa, Osmaniye, Nevşehir, Mersin, Mardin, Malatya, Konya, Kilis, Kayseri, Kahramanmaraş, İzmir, İstanbul, Hatay, Gaziantep, Bursa, Burdur, Adıyaman, Adana, Province </t>
  </si>
  <si>
    <t>TUR002Landmass affected</t>
  </si>
  <si>
    <t>TurkStat accessed 06/2023;  Turkiye Presidency of Migration Management accesse</t>
  </si>
  <si>
    <t>https://data.tuik.gov.tr/Bulten/Index?p=The-Results-of-Address-Based-Population-Registration-System-2021-45500&amp;dil=2
https://en.goc.gov.tr/temporary-protection27</t>
  </si>
  <si>
    <t>TUR002People exposed</t>
  </si>
  <si>
    <t>TUR002Fatalities reported</t>
  </si>
  <si>
    <t>Estimation based on the provinces that are the most important entry/exit points for migrants and refugees, according to IOM. Provinces included:  Ağrı, Aydın, Balıkesir, Çanakkale, Edirne, Hakkari, Hatay, İzmir, Kilis, Kırklareli, Muğla, Şanlıurfa, Şırnak, Van</t>
  </si>
  <si>
    <t>TUR003Total population</t>
  </si>
  <si>
    <t>IOM 08/06/2022; City Population accessed 06/2023</t>
  </si>
  <si>
    <t>https://www.citypopulation.de/en/turkey/cities/; https://reliefweb.int/report/turkey/mpm-turkey-mixed-migration-flows-mediterranean-and-beyond-flow-monitoring-compilation-08-june-2022</t>
  </si>
  <si>
    <t>Figure represents the combined total area of provinces with with significant land and sea crossings: , Ağrı, Aydın, Balıkesir, Çanakkale, Edirne, Hakkari, Hatay, İzmir, Kilis, Kırklareli, Muğla, Şanlıurfa, Şırnak, Van</t>
  </si>
  <si>
    <t>TUR003Landmass affected</t>
  </si>
  <si>
    <t>IOM 08/06/2022; TurkStat accessed 06/2023</t>
  </si>
  <si>
    <t xml:space="preserve">
http://web.turkstat.gov.tr/UstMenu.do?metod=temelist
https://reliefweb.int/sites/reliefweb.int/files/resources/Q4_quarterly-oct-nov-dec-18.pdf</t>
  </si>
  <si>
    <t>TUR003People exposed</t>
  </si>
  <si>
    <t>TUR004Total population</t>
  </si>
  <si>
    <t>Crisis Group 08/06/2023; City Population accessed 26/06/2023; TurkStat accessed 26/06/2023</t>
  </si>
  <si>
    <t xml:space="preserve">https://www.crisisgroup.org/content/turkiyes-pkk-conflict-visual-explainer
https://www.citypopulation.de/en/turkey/cities/
https://data.tuik.gov.tr/Bulten/Index?p=The-Results-of-Address-Based-Population-Registration-System-2021-45500&amp;dil=2
</t>
  </si>
  <si>
    <t>Figure represents the combined total area of provinces that have experienced more than 100 fatalities from 2015-2023: , Ağrı, Bitlis, Diyarbakır, Hakkari, Mardin, Siirt, Şırnak, Van.</t>
  </si>
  <si>
    <t>TUR004Landmass affected</t>
  </si>
  <si>
    <t>Figure represents the combined total population of provinces that have experienced more than 100 fatalities from 2015-2023: Ağrı, Bitlis, Diyarbakır, Hakkari, Mardin, Siirt, Şırnak, Van.</t>
  </si>
  <si>
    <t>TUR004People exposed</t>
  </si>
  <si>
    <t xml:space="preserve">The number of people affected by the conflict is unknown, but expected to be high. </t>
  </si>
  <si>
    <t>TUR004People affected</t>
  </si>
  <si>
    <t>Turkey MoFA accessed on 25/08/2023</t>
  </si>
  <si>
    <t>https://www.mfa.gov.tr/internally-displaced-persons-_idps_-and-the-_return-to-village-and-rehabilitation-program_-in-turkey.en.mfa</t>
  </si>
  <si>
    <t xml:space="preserve">According Turkiye, up to 1,200,000 people could potentially be internally displaced in southeastern Turkey as a result of fighting between government forces and non-state armed groups. </t>
  </si>
  <si>
    <t>TUR004People displaced</t>
  </si>
  <si>
    <t xml:space="preserve">The number of people in need of humanitarian assistance as a result of the kurdish conflict is unknown, but expected to be high. Affected regions of southeastern Turkey have been subjected to decades of violence, which has deeply affected many aspects of life. Large numbers of people remain in a situation of protracted displacement, though their specific needs are not known. </t>
  </si>
  <si>
    <t>TUR004People in Need</t>
  </si>
  <si>
    <t>TUR004Minimal humanitarian conditions - Level 1</t>
  </si>
  <si>
    <t>TUR004Stressed humanitarian conditions - Level 2</t>
  </si>
  <si>
    <t>TUR004Moderate humanitarian conditions - Level 3</t>
  </si>
  <si>
    <t>TUR004Severe humanitarian conditions - Level 4</t>
  </si>
  <si>
    <t>TUR004Extreme humanitarian conditions - Level 5</t>
  </si>
  <si>
    <t>Türkiye / Syria earthquake in Türkiye</t>
  </si>
  <si>
    <t>TUR005</t>
  </si>
  <si>
    <t>TUR005Total population</t>
  </si>
  <si>
    <t>City Population accessed 06/2023</t>
  </si>
  <si>
    <t>Total surface areas of: Gaziantep, K. Maras, Hatay, Osmaniye, Malatya, Sansliurfa, Adana, Diyarbakir, Kilis. All of them are considered impacted by the Turkey / Syria earthquake.</t>
  </si>
  <si>
    <t>TUR005Landmass affected</t>
  </si>
  <si>
    <t>TurkStat accessed 06/2023</t>
  </si>
  <si>
    <t xml:space="preserve">Total population of: Gaziantep, K. Maras, Hatay, Osmaniye, Malatya, Sansliurfa, Adana, Diyarbakir, Kilis. The whole population are considered exposed to Turkiye / Syria earthquake. </t>
  </si>
  <si>
    <t>TUR005People exposed</t>
  </si>
  <si>
    <t>OCHA 06/03/2023</t>
  </si>
  <si>
    <t>https://reliefweb.int/report/turkiye/turkiye-2023-earthquakes-situation-report-no-7-6-march-2023</t>
  </si>
  <si>
    <t>TUR005People affected</t>
  </si>
  <si>
    <t>OCHA 06/05/2023; OCHA 18/05/2023</t>
  </si>
  <si>
    <t>https://reliefweb.int/report/turkiye/turkiye-2023-earthquakes-situation-report-no-17-6-may-2023-entr
https://reliefweb.int/report/turkiye/turkiye-earthquake-2023-humanitarian-response-overview-17-may-2023</t>
  </si>
  <si>
    <t>Number of people displaced by the EQ only</t>
  </si>
  <si>
    <t>TUR005People displaced</t>
  </si>
  <si>
    <t>STL 7/4/2023</t>
  </si>
  <si>
    <t>https://reliefweb.int/report/turkiye/turkey-earthquake-emergency-situation-report-06042023</t>
  </si>
  <si>
    <t>Number of injuries as a result of Turkiye / Syria earthquake in Kahramanmaraş, Gaziantep, Şanlıurfa, Diyarbakır, Adana, Adıyaman, Osmaniye, Hatay, Kilis and Malatya.</t>
  </si>
  <si>
    <t>TUR005Injuries reported</t>
  </si>
  <si>
    <t>TUR005Fatalities reported</t>
  </si>
  <si>
    <t>WFP 05/03/2023</t>
  </si>
  <si>
    <t>https://reliefweb.int/report/turkiye/wfp-turkiye-and-syria-earthquake-response-situation-report-6-2-march-2023</t>
  </si>
  <si>
    <t>Low reliability estimation using FS targetted activities by WFP for the EQ response</t>
  </si>
  <si>
    <t>TUR005People in Need</t>
  </si>
  <si>
    <t>WFP ADAM 06/02/2023</t>
  </si>
  <si>
    <t>https://gis.wfp.org/adam/</t>
  </si>
  <si>
    <t>Estimation of exposed people without the affected</t>
  </si>
  <si>
    <t>TUR005Minimal humanitarian conditions - Level 1</t>
  </si>
  <si>
    <t>Estimation of affected people without the PIN</t>
  </si>
  <si>
    <t>TUR005Stressed humanitarian conditions - Level 2</t>
  </si>
  <si>
    <t>OCHA 18/05/2023</t>
  </si>
  <si>
    <t>https://reliefweb.int/report/turkiye/turkiye-earthquake-2023-humanitarian-response-overview-17-may-2023</t>
  </si>
  <si>
    <t xml:space="preserve"> Around 2.6 live in both formal and informal sites with basic living conditions and limited services impacting shelter adequacy, health and protection perspectives.</t>
  </si>
  <si>
    <t>TUR005Moderate humanitarian conditions - Level 3</t>
  </si>
  <si>
    <t xml:space="preserve">There is no available information yet about the needs' severity driven by the earthquake in Turkey. </t>
  </si>
  <si>
    <t>TUR005Severe humanitarian conditions - Level 4</t>
  </si>
  <si>
    <t>TUR005Extreme humanitarian conditions - Level 5</t>
  </si>
  <si>
    <t xml:space="preserve">Host; non-host; and Refugees, asylum seekers, and others of concern (such as migrants etc.) are exposed or affected by the Turkiye / Syria earthquake in Turkey. </t>
  </si>
  <si>
    <t>TUR005Crisis affected groups</t>
  </si>
  <si>
    <t>TUR005People facing limited access constraints</t>
  </si>
  <si>
    <t>TUR005People facing restricted access constraints</t>
  </si>
  <si>
    <t>TUR005Illness cases reported</t>
  </si>
  <si>
    <t>IFRC 13/03/2023</t>
  </si>
  <si>
    <t>https://go.ifrc.org/emergencies/6345</t>
  </si>
  <si>
    <t>Number of Household Units Damaged was given CSB in IFRC website.</t>
  </si>
  <si>
    <t>TUR005Buildings damaged</t>
  </si>
  <si>
    <t xml:space="preserve">Estimate of totally damaged buildings </t>
  </si>
  <si>
    <t>TUR005Buildings destroyed</t>
  </si>
  <si>
    <t>TUR005Buildings in affected area</t>
  </si>
  <si>
    <t>WORLDBANK 27/02/2023</t>
  </si>
  <si>
    <t>https://www.worldbank.org/en/news/press-release/2023/02/27/earthquake-damage-in-turkiye-estimated-to-exceed-34-billion-world-bank-disaster-assessment-report</t>
  </si>
  <si>
    <t>Earthquake Damage in Türkiye Estimated to Exceed $34 billion according to World Bank Disaster Assessment Report</t>
  </si>
  <si>
    <t>TUR005Economic Losses</t>
  </si>
  <si>
    <t>IFRC 23/02/2023</t>
  </si>
  <si>
    <t>https://reliefweb.int/report/haiti/haiti-earthquake-and-cholera-outbreak-emergency-appeal-no-mdrht018-operational-strategy-revision-1</t>
  </si>
  <si>
    <t>People in need, according to OCHA, in 2021. There is no updated exact figure of people in need reported by the IFRC in 2023.</t>
  </si>
  <si>
    <t>HTI002People in Need</t>
  </si>
  <si>
    <t>USAID 30/08/2021; IFRC 01/06/2022</t>
  </si>
  <si>
    <t xml:space="preserve">https://reliefweb.int/sites/reliefweb.int/files/resources/2021_08_30%20USAID-BHA%20Haiti%20Earthquake%20Fact%20Sheet%20%239.pdf;
https://reliefweb.int/report/haiti/haiti-earthquake-12-month-operation-update-emergency-appeal-no-mdrht018
</t>
  </si>
  <si>
    <t>People exposed - people affected (in 2022).</t>
  </si>
  <si>
    <t>HTI002Minimal humanitarian conditions - Level 1</t>
  </si>
  <si>
    <t>IFRC 01/06/2022; IFRC 23/02/2023</t>
  </si>
  <si>
    <t xml:space="preserve">https://reliefweb.int/report/haiti/haiti-earthquake-12-month-operation-update-emergency-appeal-no-mdrht018;
https://reliefweb.int/report/haiti/haiti-earthquake-and-cholera-outbreak-emergency-appeal-no-mdrht018-operational-strategy-revision-1
</t>
  </si>
  <si>
    <t xml:space="preserve">People affected (2022) - people in need (2021). </t>
  </si>
  <si>
    <t>HTI002Stressed humanitarian conditions - Level 2</t>
  </si>
  <si>
    <t>HTI002Moderate humanitarian conditions - Level 3</t>
  </si>
  <si>
    <t>OCHA 2023</t>
  </si>
  <si>
    <t>Total population of the country according to OCHA (2023)</t>
  </si>
  <si>
    <t>GTM001Total population</t>
  </si>
  <si>
    <t>GTM001People exposed</t>
  </si>
  <si>
    <t>Confidencial 27/07/2022; MPI 05/11/2022; City Population accessed 23/09/2023</t>
  </si>
  <si>
    <t>https://confidencial.digital/english/atenas-a-canton-that-welcomes-nicaraguans-in-costa-rica/;
https://www.migrationpolicy.org/article/costa-rica-nicaragua-migrants-subtle-barriers;
https://www.citypopulation.de/en/costarica/cities/</t>
  </si>
  <si>
    <t>Most of the Nicaraguan refugees live in San Jose (1,453,500), Cartago (232,300), Heredia (367,900), and Alajuela (196,900) cities. So, total population of these cities are considered as exposed + the number of Nicaraguan refugees (200,000).</t>
  </si>
  <si>
    <t>CRI002People exposed</t>
  </si>
  <si>
    <t>Not enough data to assign people in need to level 4</t>
  </si>
  <si>
    <t>CRI002Severe humanitarian conditions - Level 4</t>
  </si>
  <si>
    <t>Not enough data to assign people in need to level 5</t>
  </si>
  <si>
    <t>CRI002Extreme humanitarian conditions - Level 5</t>
  </si>
  <si>
    <t>Earthquake in Herat Province</t>
  </si>
  <si>
    <t>AFG006</t>
  </si>
  <si>
    <t>Afghanistan</t>
  </si>
  <si>
    <t>OCHA 23/01/23</t>
  </si>
  <si>
    <t>https://reliefweb.int/report/afghanistan/afghanistan-humanitarian-needs-overview-2023-january-2023</t>
  </si>
  <si>
    <t>Total population according to Latest HNO</t>
  </si>
  <si>
    <t>AFG006Total population</t>
  </si>
  <si>
    <t>Mappr accessed 18/10/2023; World Bank 01/08/2019; OCHA 16/10/2023</t>
  </si>
  <si>
    <t>https://www.mappr.co/counties/afghanistan-provinces-map/#herat; https://www.worldbank.org/en/data/interactive/2019/08/01/afghanistan-interactive-province-level-visualization; https://reliefweb.int/report/afghanistan/afghanistan-herat-earthquake-response-plan-october-2023-march-2024</t>
  </si>
  <si>
    <t>The total landmass of Herat province that has been affected by the earthquake.</t>
  </si>
  <si>
    <t>AFG006Landmass affected</t>
  </si>
  <si>
    <t>Total population of Herat province according to HNO 2023, all people in that province are considered exposed to the earthquake.</t>
  </si>
  <si>
    <t>AFG006People exposed</t>
  </si>
  <si>
    <t>OCHA 16/10/2023</t>
  </si>
  <si>
    <t>https://reliefweb.int/report/afghanistan/afghanistan-herat-earthquake-response-plan-october-2023-march-2024</t>
  </si>
  <si>
    <t>1.6 million people in Herat Province have been affected by the earthquakes between 7 and 15 October, 2023.</t>
  </si>
  <si>
    <t>AFG006People affected</t>
  </si>
  <si>
    <t>When the number is available it will be updated.</t>
  </si>
  <si>
    <t>AFG006People displaced</t>
  </si>
  <si>
    <t>Over 21,300 buildings sustained damage due to earthquake</t>
  </si>
  <si>
    <t>AFG006Buildings damaged</t>
  </si>
  <si>
    <t>Over 3,330 homes destroyed due to earthquakes</t>
  </si>
  <si>
    <t>AFG006Buildings destroyed</t>
  </si>
  <si>
    <t>OCHA 16/10/2023; OCHA 23/01/2023</t>
  </si>
  <si>
    <t>https://reliefweb.int/report/afghanistan/afghanistan-herat-earthquake-response-plan-october-2023-march-2024; https://reliefweb.int/report/afghanistan/afghanistan-humanitarian-needs-overview-2023-january-2023</t>
  </si>
  <si>
    <t>Level 1= People exposed - People Affected</t>
  </si>
  <si>
    <t>AFG006Minimal humanitarian conditions - Level 1</t>
  </si>
  <si>
    <t xml:space="preserve">The people affected is 1.6 million where 114,000 people are in urgent need, therefore people in stressed humanitarian conditions are 1.48 million. </t>
  </si>
  <si>
    <t>AFG006Stressed humanitarian conditions - Level 2</t>
  </si>
  <si>
    <t>It is considered zero as there is no indication that people are Extreme humanitarian conditions - Level 5 because of the earthquakes.</t>
  </si>
  <si>
    <t>AFG006Extreme humanitarian conditions - Level 5</t>
  </si>
  <si>
    <t>Complex crisis in Afghanistan</t>
  </si>
  <si>
    <t>AFG001</t>
  </si>
  <si>
    <t>OCHA 01/04/2023-30/09/2023; OCHA 16/10/2023</t>
  </si>
  <si>
    <t>https://www.humanitarianresponse.info/en/operations/afghanistan/natural-disasters-0 ;https://reliefweb.int/report/afghanistan/afghanistan-herat-earthquake-response-plan-october-2023-march-2024</t>
  </si>
  <si>
    <t xml:space="preserve">Number of injuries reported in Herat because of the earthquake + Number of injuries from other disasters </t>
  </si>
  <si>
    <t>AFG001Injuries reported</t>
  </si>
  <si>
    <t>OCHA 12/06/23</t>
  </si>
  <si>
    <t>https://reliefweb.int/report/afghanistan/afghanistan-revised-humanitarian-response-plan-jun-dec-2023</t>
  </si>
  <si>
    <t xml:space="preserve">Total PIN according to the new HRP. The recent bans on Afghan women working for INGOs and the UN have added yet another layer of complexity to providing aid. In response to the changing operating context, the 2023 HRP was revised in May to reassess planning assumptions and adjust the response accordingly.
Note: The number of PIN because of the Herat earthquake is less than the number of HNO 2023 PIN for Herat province (2.16M PIN/HNO2023), therefore it will not be added to the number of PIN in the complex crisis severity index calculations to avoid duplication.  </t>
  </si>
  <si>
    <t>AFG001People in Need</t>
  </si>
  <si>
    <t>World Bank 2022 ; UNHCR accessed 16/10/2023</t>
  </si>
  <si>
    <t>https://data.worldbank.org/indicator/SP.POP.TOTL?locations=HU&amp;page=2+%3B+https%3A%2F%2F ; https://data.unhcr.org/en/situations/ukraine</t>
  </si>
  <si>
    <t>This is the sum of the total population, according to the World Bank 2022 (9,683,505) + refugees from Ukraine in Hungary, according to UNHCR, as at Oct 2023 (53,375), as per the INFORM severity methodology.</t>
  </si>
  <si>
    <t>HUN002Total population</t>
  </si>
  <si>
    <t>OCHA 04/04/2023 ; UNHCR 15/02/2023</t>
  </si>
  <si>
    <t>https://data.humdata.org/dataset/cod-ab-hun/resource/8162c330-def5-4928-961b-acec84316374 ; https://reliefweb.int/report/poland/ukraine-situation-regional-refugee-response-plan-january-december-2023</t>
  </si>
  <si>
    <t>The landmass affected covers one border county, Szabolcs-Szatmár-Bereg (5,936 sqkm). According to the Regional Refugee Response Plan 2023, many refugees reside in urban areas such as Budapest, therefore Admin 1 Pest (6,388 sqkm) is considered as well. Refugees also live in rural areas across the country, therefore this figure is likely underestimated.</t>
  </si>
  <si>
    <t>HUN002Landmass affected</t>
  </si>
  <si>
    <t>UNHCR accessed 16/10/2023 ; UNFPA 16/03/2022</t>
  </si>
  <si>
    <t>https://data.unhcr.org/en/situations/ukraine ; https://data.humdata.org/dataset/cod-ps-hun/resource/85df1987-ba1e-42be-9402-c3ed3b987c80</t>
  </si>
  <si>
    <t>This is the sum of the host community exposed in Admin 1 Szabolcs-Szatmár-Bereg (541,471), Budapest (1,764,413), and Pest (1,308,177) + the number of refugees from Ukraine in Hungary as at Oct 2023 (53,375). As refugees also reside in rural areas across the country, the total number of people from hosting communitites exposed to the displacement crisis is difficult to estimate.</t>
  </si>
  <si>
    <t>HUN002People exposed</t>
  </si>
  <si>
    <t>UNHCR accessed 16/10/2023</t>
  </si>
  <si>
    <t>https://data.unhcr.org/en/situations/ukraine</t>
  </si>
  <si>
    <t>This is the number of refugees from Ukraine in Hungary as at Oct 2023 (53,375). All the displaced are considered affected.</t>
  </si>
  <si>
    <t>HUN002People affected</t>
  </si>
  <si>
    <t>HUN002People displaced</t>
  </si>
  <si>
    <t>ACLED accessed 14/10/2023</t>
  </si>
  <si>
    <t>All crisis fatalities in Last 6 months (1 May - 14 October) related to refugees from Ukraine.</t>
  </si>
  <si>
    <t>HUN002Fatalities reported</t>
  </si>
  <si>
    <t>All fatalities in Hungary the last 6 months according to ACLED data (1 May - 14 October), related to the following event types: battles, violence against civilians, explosions/remote violence, riots, protests, and strategic developments.</t>
  </si>
  <si>
    <t>HUN002Fatalities in all crises</t>
  </si>
  <si>
    <t>UNHCR accessed 16/10/2023 ; UNHCR 15/02/2023</t>
  </si>
  <si>
    <t>https://data.unhcr.org/en/situations/ukraine ; https://reliefweb.int/report/poland/ukraine-situation-regional-refugee-response-plan-january-december-2023</t>
  </si>
  <si>
    <t>This is the number of refugees from Ukraine in Moldova, according to UNHCR, as at Oct 2023 (53,375). All the displaced are considered in need as the Regional Refugee Response Plan 2023 targeted 200,000 refugees from Ukraine in Hungary.</t>
  </si>
  <si>
    <t>HUN002People in Need</t>
  </si>
  <si>
    <t>Level 1 = the number of people exposed - people affected, as per the INFORM severity methodology.</t>
  </si>
  <si>
    <t>HUN002Minimal humanitarian conditions - Level 1</t>
  </si>
  <si>
    <t>Level 2 = the number of people affected - people in need, as per the INFORM severity methodology.</t>
  </si>
  <si>
    <t>HUN002Stressed humanitarian conditions - Level 2</t>
  </si>
  <si>
    <t>All PiN are considered in moderate humanitarian conditions - Level 3, as per the INFORM severity methodology.</t>
  </si>
  <si>
    <t>HUN002Moderate humanitarian conditions - Level 3</t>
  </si>
  <si>
    <t>There is limited information about the severity of the humanitarian conditions of the people in need. All of them are considered to be in Level 3, as per the INFORM severity methodology.</t>
  </si>
  <si>
    <t>HUN002Severe humanitarian conditions - Level 4</t>
  </si>
  <si>
    <t>HUN002Extreme humanitarian conditions - Level 5</t>
  </si>
  <si>
    <t>Displacement from Russia-Ukraine conflict in Belarus</t>
  </si>
  <si>
    <t>BLR002</t>
  </si>
  <si>
    <t>Belarus</t>
  </si>
  <si>
    <t>https://data.worldbank.org/indicator/SP.POP.TOTL?locations=BY&amp;page=2+%3B+https%3A%2F%2Fdata.unhcr.org%2Fen%2Fsituations%2F ; https://data.unhcr.org/en/situations/ukraine</t>
  </si>
  <si>
    <t>This is the sum of the total population (9,208,701) + refugees from Ukraine in Belarus as at Oct 2023 (32,435), as per INFORM severity methodology.</t>
  </si>
  <si>
    <t>BLR002Total population</t>
  </si>
  <si>
    <t>IOM 31/05/2023 ; OCHA 04/04/2023</t>
  </si>
  <si>
    <t>https://dtm.iom.int/reports/belarus-surveys-refugees-ukraine-needs-intentions-and-integration-challenges-jan-mar-2023?close=true ; https://data.humdata.org/dataset/cod-ab-blr</t>
  </si>
  <si>
    <t>The whole landmass is considered affected as refugees reside in all admin 1 areas.</t>
  </si>
  <si>
    <t>BLR002Landmass affected</t>
  </si>
  <si>
    <t>The whole population is considered exposed as refugees reside across the country.</t>
  </si>
  <si>
    <t>BLR002People exposed</t>
  </si>
  <si>
    <t>This is the number of refugees from Ukraine in Belarus as at Oct 2023 (32,435). All the displaced are considered affected.</t>
  </si>
  <si>
    <t>BLR002People affected</t>
  </si>
  <si>
    <t>BLR002People displaced</t>
  </si>
  <si>
    <t xml:space="preserve">There is no available information. </t>
  </si>
  <si>
    <t>BLR002Injuries reported</t>
  </si>
  <si>
    <t>BLR002Illness cases reported</t>
  </si>
  <si>
    <t>All crisis fatalities in last 6 months (1 May - 14 October) related to refugees from Ukraine.</t>
  </si>
  <si>
    <t>BLR002Fatalities reported</t>
  </si>
  <si>
    <t>All fatalities in Belarus the last 6 months according to ACLED data (1 May - 14 October), related to the following event types: battles, violence against civilians, explosions/remote violence, riots, protests, and strategic developments.</t>
  </si>
  <si>
    <t>BLR002Fatalities in all crises</t>
  </si>
  <si>
    <t>BLR002Buildings damaged</t>
  </si>
  <si>
    <t>BLR002Buildings destroyed</t>
  </si>
  <si>
    <t>BLR002Buildings in affected area</t>
  </si>
  <si>
    <t>BLR002Economic Losses</t>
  </si>
  <si>
    <t>UNHCR 19/06/2023 ; IOM 30/09/2023 ; IOM 25/09/2023</t>
  </si>
  <si>
    <t>https://data.unhcr.org/en/situations/ukraine ; https://www.iom.int/sites/g/files/tmzbdl486/files/situation_reports/file/ukr-sitrep-q3-2023.pdf ; https://belarus.iom.int/news/refugees-ukraine-belarus-needs-intentions-and-integration-challenges</t>
  </si>
  <si>
    <t>PiN is the number of refugees from Ukraine in Belarus as at Oct 2023 (32,435). All the people displaced are considered in need, as indicated in IOM assessments.</t>
  </si>
  <si>
    <t>BLR002People in Need</t>
  </si>
  <si>
    <t>BLR002Minimal humanitarian conditions - Level 1</t>
  </si>
  <si>
    <t>BLR002Stressed humanitarian conditions - Level 2</t>
  </si>
  <si>
    <t>BLR002Moderate humanitarian conditions - Level 3</t>
  </si>
  <si>
    <t>BLR002Severe humanitarian conditions - Level 4</t>
  </si>
  <si>
    <t>BLR002Extreme humanitarian conditions - Level 5</t>
  </si>
  <si>
    <t>There are two crisis affected groups; the Ukrainians displaced into Belarus (refugees, asylum seekers, and others of concern such as migrants), and the host community.</t>
  </si>
  <si>
    <t>BLR002Crisis affected groups</t>
  </si>
  <si>
    <t>BLR002People facing limited access constraints</t>
  </si>
  <si>
    <t>BLR002People facing restricted access constraints</t>
  </si>
  <si>
    <t>Displacement from Russia-Ukraine conflict in Bulgaria</t>
  </si>
  <si>
    <t>BGR002</t>
  </si>
  <si>
    <t>Bulgaria</t>
  </si>
  <si>
    <t>World Bank 2022 ; UNHCR accessed 09/11/2023</t>
  </si>
  <si>
    <t>https://data.worldbank.org/country/bulgaria?view=chart ; https://app.powerbi.com/view?r=eyJrIjoiNDgyMTEwNmMtM2Q2OS00NmRiLWE4ZDktZTViNTBjMDdlNzI3IiwidCI6ImU1YzM3OTgxLTY2NjQtNDEzNC04YTBjLTY1NDNkMmFmODBiZSIsImMiOjh9</t>
  </si>
  <si>
    <t>This is the sum of the total population, according to the World Bank 2022 (6,465,097) + refugees from Ukraine in Bulgaria according to UNHCR as at 7 November 2023 (51,869), as per the INFORM severity methodology.</t>
  </si>
  <si>
    <t>BGR002Total population</t>
  </si>
  <si>
    <t>Trade and Economics accessed 09/11/2023</t>
  </si>
  <si>
    <t>https://tradingeconomics.com/bulgaria/land-area-sq-km-wb-data.html</t>
  </si>
  <si>
    <t>This is the total landmass of Bulgaria. The whole country is considered exposed, therefore the total landmass of Bulgaria is considered affected.</t>
  </si>
  <si>
    <t>BGR002Landmass affected</t>
  </si>
  <si>
    <t>The whole population is considered exposed. This is the sum of the total population, according to the World Bank 2022 (6,465,097) + refugees from Ukraine in Bulgaria according to UNHCR as at 7 November 2023 (51,869), as per the INFORM severity methodology.</t>
  </si>
  <si>
    <t>BGR002People exposed</t>
  </si>
  <si>
    <t>UNHCR accessed 09/11/2023</t>
  </si>
  <si>
    <t>https://app.powerbi.com/view?r=eyJrIjoiNDgyMTEwNmMtM2Q2OS00NmRiLWE4ZDktZTViNTBjMDdlNzI3IiwidCI6ImU1YzM3OTgxLTY2NjQtNDEzNC04YTBjLTY1NDNkMmFmODBiZSIsImMiOjh9</t>
  </si>
  <si>
    <t>This is the number of refugees from Ukraine. All the displaced are considered affected.</t>
  </si>
  <si>
    <t>BGR002People affected</t>
  </si>
  <si>
    <t>The figure represents the number of refugees from Ukraine in Bulgaria as at 7 November 2023 (51,869).</t>
  </si>
  <si>
    <t>BGR002People displaced</t>
  </si>
  <si>
    <t>BGR002Injuries reported</t>
  </si>
  <si>
    <t>BGR002Illness cases reported</t>
  </si>
  <si>
    <t>ACLED 31/10/2023</t>
  </si>
  <si>
    <t>There is no data available for Bulgaria for all crisis fatalities in last 6 months related to refugees from Ukraine from ACLED.</t>
  </si>
  <si>
    <t>BGR002Fatalities reported</t>
  </si>
  <si>
    <t>There is no data available for Bulgaria for all fatalities in Bulgaria the last 6 months from ACLED.</t>
  </si>
  <si>
    <t>BGR002Fatalities in all crises</t>
  </si>
  <si>
    <t>BGR002Buildings damaged</t>
  </si>
  <si>
    <t>BGR002Buildings destroyed</t>
  </si>
  <si>
    <t>BGR002Buildings in affected area</t>
  </si>
  <si>
    <t>BGR002Economic Losses</t>
  </si>
  <si>
    <t>UNHCR accessed 09/11/2023 ; UNHCR 15/02/2023</t>
  </si>
  <si>
    <t>https://app.powerbi.com/view?r=eyJrIjoiNDgyMTEwNmMtM2Q2OS00NmRiLWE4ZDktZTViNTBjMDdlNzI3IiwidCI6ImU1YzM3OTgxLTY2NjQtNDEzNC04YTBjLTY1NDNkMmFmODBiZSIsImMiOjh9 ; https://reliefweb.int/report/poland/ukraine-situation-regional-refugee-response-plan-january-december-2023</t>
  </si>
  <si>
    <t>PiN is the number of refugees from Ukraine in Bulgaria as at 7 November 2023 (51,869). All the displaced are considered in need as the Regional Refugee Response Plan 2023 targeted 200,000 refugees from Ukraine in Bulgaria.</t>
  </si>
  <si>
    <t>BGR002People in Need</t>
  </si>
  <si>
    <t>BGR002Minimal humanitarian conditions - Level 1</t>
  </si>
  <si>
    <t>Level 2 = the number of people affected - people in need, as per the INFORM severity methodology. This number is zero because all displaced are considered affected and in need in the Regional Response Plan 2023.</t>
  </si>
  <si>
    <t>BGR002Stressed humanitarian conditions - Level 2</t>
  </si>
  <si>
    <t>BGR002Moderate humanitarian conditions - Level 3</t>
  </si>
  <si>
    <t>There is no information about the severity of the humanitarian conditions of the people in need in the Regional Response Plan 2023. All of them are considered to be in Level 3, as per the INFORM severity methodology.</t>
  </si>
  <si>
    <t>BGR002Severe humanitarian conditions - Level 4</t>
  </si>
  <si>
    <t>BGR002Extreme humanitarian conditions - Level 5</t>
  </si>
  <si>
    <t>There are two crisis affected groups; the Ukrainians displaced into Bulgaria (refugees, asylum seekers, and others of concern such as migrants), and the host community.</t>
  </si>
  <si>
    <t>BGR002Crisis affected groups</t>
  </si>
  <si>
    <t>BGR002People facing limited access constraints</t>
  </si>
  <si>
    <t>BGR002People facing restricted access constraints</t>
  </si>
  <si>
    <t>Conflict in Palestine</t>
  </si>
  <si>
    <t>PSE002</t>
  </si>
  <si>
    <t>Palestine</t>
  </si>
  <si>
    <t>PSBS 26/05/2021</t>
  </si>
  <si>
    <t>https://www.pcbs.gov.ps/site/lang__en/881/default.aspx#Census</t>
  </si>
  <si>
    <t>Palestinian central bureau of statistics square kilometre of admin level 1 in the West Bank and Gaza and occupied East Jerusalem</t>
  </si>
  <si>
    <t>PSE002Landmass affected</t>
  </si>
  <si>
    <t>OCHA accessed 24/10/2023; OCHA 22/10/2023</t>
  </si>
  <si>
    <t>Total number of injuries resulting directly from conflict (Palestinians), reported in the period between May 22, 2023 and October 22, 2023</t>
  </si>
  <si>
    <t>PSE002Injuries reported</t>
  </si>
  <si>
    <t>OCHA accessed 22/10/2023;  OCHA 22/10/2023</t>
  </si>
  <si>
    <t>https://ochaopt.org/content/flash-update-5-15-may-2023?_gl=1*r4xrx4*_ga*MTU0MDIwODgxNy4xNjQ2NjcyODgy*_ga_E60ZNX2F68*MTY4NDMxNDk4NC40MTIuMS4xNjg0MzE5NTcyLjYwLjAuMA..; https://www.ochaopt.org/content/opt-humanitarian-impact-israeli-forces-operation-jenin-3-4-july?_gl=1*1sdgphf*_ga*MTU0MDIwODgxNy4xNjQ2NjcyODgy*_ga_E60ZNX2F68*MTY4OTQ0MTk4Ni41NTUuMS4xNjg5NDQyMDQ5LjYwLjAuMA..</t>
  </si>
  <si>
    <t>Damaged inhabited buildings per OCHA dashboard, all building is assumed destroyed, this is underestimation as it only takes into account inhabited building and no other infrastructure and structures</t>
  </si>
  <si>
    <t>PSE002Buildings damaged</t>
  </si>
  <si>
    <t>https://ochaopt.org/content/flash-update-5-15-may-2023?_gl=1*r4xrx4*_ga*MTU0MDIwODgxNy4xNjQ2NjcyODgy*_ga_E60ZNX2F68*MTY4NDMxNDk4NC40MTIuMS4xNjg0MzE5NTcyLjYwLjAuMA.. ; https://www.ochaopt.org/content/opt-humanitarian-impact-israeli-forces-operation-jenin-3-4-july?_gl=1*1sdgphf*_ga*MTU0MDIwODgxNy4xNjQ2NjcyODgy*_ga_E60ZNX2F68*MTY4OTQ0MTk4Ni41NTUuMS4xNjg5NDQyMDQ5LjYwLjAuMA..</t>
  </si>
  <si>
    <t>PSE002Buildings destroyed</t>
  </si>
  <si>
    <t>IDPs; Refugees, asylum seekers, and others of concern (such as migrants etc.); Returnees; Host and; Non-Host  are exposed or affected by the conflict</t>
  </si>
  <si>
    <t>PSE002Crisis affected groups</t>
  </si>
  <si>
    <t>PSE002People facing limited access constraints</t>
  </si>
  <si>
    <t>PSE002People facing restricted access constraints</t>
  </si>
  <si>
    <t>PSE002Illness cases reported</t>
  </si>
  <si>
    <t>PSE002Buildings in affected area</t>
  </si>
  <si>
    <t>PSE002Economic Losses</t>
  </si>
  <si>
    <t>Conflict in West Bank</t>
  </si>
  <si>
    <t>PSE003</t>
  </si>
  <si>
    <t>Palestinian central bureau of statistics square kilometre of admin level 1 in the West Bank, including occupied East Jerusalem which all considered affected by the crisis.</t>
  </si>
  <si>
    <t>PSE003Landmass affected</t>
  </si>
  <si>
    <t>https://www.ochaopt.org/data/demolition; https://reliefweb.int/report/occupied-palestinian-territory/hostilities-gaza-strip-and-israel-flash-update-16-enarhe</t>
  </si>
  <si>
    <t>Total number of injuries resulting directly from conflict (West Bank), reported in the period between 22 May 2023 and22 October 2023, OCHA dashboard + Situation reports for Gaza War as of October 22, 2023</t>
  </si>
  <si>
    <t>PSE003Injuries reported</t>
  </si>
  <si>
    <t>PSE003Buildings damaged</t>
  </si>
  <si>
    <t>PSE003Buildings destroyed</t>
  </si>
  <si>
    <t>PSE003Crisis affected groups</t>
  </si>
  <si>
    <t>PSE003People facing limited access constraints</t>
  </si>
  <si>
    <t>PSE003People facing restricted access constraints</t>
  </si>
  <si>
    <t>PSE003Illness cases reported</t>
  </si>
  <si>
    <t>PSE003Buildings in affected area</t>
  </si>
  <si>
    <t>PSE003Economic Losses</t>
  </si>
  <si>
    <t>Conflict in Gaza</t>
  </si>
  <si>
    <t>PSE004</t>
  </si>
  <si>
    <t xml:space="preserve">Palestinian central bureau of statistics square kilometre of admin level 1 in Gaza. All Gaza terriotry is exposed to the crisis. </t>
  </si>
  <si>
    <t>PSE004Landmass affected</t>
  </si>
  <si>
    <t>Total number of injuries resulting directly from conflict (in Gaza), reported in the period between 22 May 2023 and 22 October 2023, OCHA dashboard + Situation reports for Gaza War as of October 22, 2023</t>
  </si>
  <si>
    <t>PSE004Injuries reported</t>
  </si>
  <si>
    <t>OCHA 22/10/2023</t>
  </si>
  <si>
    <t>https://reliefweb.int/report/occupied-palestinian-territory/hostilities-gaza-strip-and-israel-flash-update-16-enarhe</t>
  </si>
  <si>
    <t>Based on the 2023 HNO - PiN and severity figures were calculated through sectoral and inter-sectoral approach: 
The 2023 Inter-Sector Need Severity Classification: the severity is minimal 9%, stress 33%, severe 29%, extreme27%, and catastrophic 3%. These rates were multiplied by the population of Gaza of 2,203,390 with an adjustment for October. 
For October and to account for the impact of war and deteriorating humanitarian conditions, a conservative estimate was done, in which 65% of the people in L1 and L2 were moved and added to L3 as 65% of the population got displaced in the latest war. 65% is the ration of the 1.4m over Gaza population.
Level 1 = Minimal = Exposed population – Affected population – PiN. The total population is considered facing at least minor humanitarian conditions. The entire population (about 2,203,390 ) is considered exposed 
Level 2 = Stress = Affected population – PiN. Almost all the population are affected
Level 3, 4, &amp; 5 = Severe + Extreme + Catastrophic = PiN</t>
  </si>
  <si>
    <t>PSE004Buildings damaged</t>
  </si>
  <si>
    <t>PSE004Buildings destroyed</t>
  </si>
  <si>
    <t>PSE004Crisis affected groups</t>
  </si>
  <si>
    <t>PSE004People facing limited access constraints</t>
  </si>
  <si>
    <t>PSE004People facing restricted access constraints</t>
  </si>
  <si>
    <t>PSE004Illness cases reported</t>
  </si>
  <si>
    <t>PSE004Buildings in affected area</t>
  </si>
  <si>
    <t>PSE004Economic Losses</t>
  </si>
  <si>
    <t>AFG001Total population</t>
  </si>
  <si>
    <t>Central Statistics Organization of the Islamic Republic of Afghanistan 2017</t>
  </si>
  <si>
    <t>http://cso.gov.af/en/page/1500/4722/1396</t>
  </si>
  <si>
    <t>Conflict and natural disasters contributed to humanitarian needs in all provinces and districts in Afghanistan. Though certain areas and populations are considered to be more severely affected, it is assumed that the entire country is experiencing a humanitarian crisis to a certain extent.</t>
  </si>
  <si>
    <t>AFG001Landmass affected</t>
  </si>
  <si>
    <t>OCHA 23/01/23 ; OCHA 12/06/23</t>
  </si>
  <si>
    <t>https://reliefweb.int/report/afghanistan/afghanistan-humanitarian-needs-overview-2023-january-2024 ; https://reliefweb.int/report/afghanistan/afghanistan-revised-humanitarian-response-plan-jun-dec-2023</t>
  </si>
  <si>
    <t>While conflict affects the entire country and is the primary driver of need in Afghanistan, the country is also severely impacted by natural hazards such as drought and flooding. The entire country and therefore the entire population is exposed to various crises, though to different degrees.</t>
  </si>
  <si>
    <t>AFG001People exposed</t>
  </si>
  <si>
    <t>Given the complexity and protracted nature of the conflict and natural hazards, which also drive needs across the country, According to the revised HRP, all districts of the country experienced either severe, extreme, or catastrophic multisectoral needs. Therefore, we are excluding the previous number of people affected from the HNO and considering that the entire population is impacted by various crises.</t>
  </si>
  <si>
    <t>AFG001People affected</t>
  </si>
  <si>
    <t>OCHA Updated 13/07/23; IOM accessed on 16/07/23; UNHCR Accessed 25/10/2023</t>
  </si>
  <si>
    <t>https://www.humanitarianresponse.info/en/operations/afghanistan/idps; https://data.humdata.org/dataset/afghanistan-displacement-data-baseline-assessment-iom-dtm; https://data.unhcr.org/en/situations/afghanistan</t>
  </si>
  <si>
    <t xml:space="preserve">IDPs (natural disaster and conflict) which is 4139418 + Returnees (11000000) + Refugees who went outside Afghanistan (we track the number of refugees on a monthly basis; there is a chance some of them are going back to Afghanistan. To avoid double counting and as there is no historical tracking of their number, the number of Afghani who came back from neighboring countries is not included), including Iran (documented: 750000 Amayesh card holders + 360000 resident permit holders + 267000 Afghan family passport holders; undocumented: 2.6 million head counted plus 500000 who didn't participate in headcount), Pakistan (documented: 775000 + new arrivals: 600000+ 1.33 million Afghan PoR card holders +Afghan citizen card 840000 + UMRF 140872 ), Uzbekistan( 13,020), and Tajikistan (8,451 registered refugees)
Displacement is difficult to track given that it is often recurring (multiple displacements), and especially along border regions with Pakistan and Iran, there is incoming and outgoing refugee movement and many people might use unofficial border crossing. Insecurity makes it difficult to gather accurate data. </t>
  </si>
  <si>
    <t>AFG001People displaced</t>
  </si>
  <si>
    <t>As per HRP, people across all 401 districts are affected at a certain level , that's why no one is at level 1 now</t>
  </si>
  <si>
    <t>AFG001Minimal humanitarian conditions - Level 1</t>
  </si>
  <si>
    <t>People Affected- People In need</t>
  </si>
  <si>
    <t>AFG001Stressed humanitarian conditions - Level 2</t>
  </si>
  <si>
    <t xml:space="preserve"> https://reliefweb.int/report/afghanistan/afghanistan-revised-humanitarian-response-plan-jun-dec-2023</t>
  </si>
  <si>
    <t>Moderate Humanitarian condition level 3= People In Need- Severe humanitarian conditions level 4. As of June 2023, according to revised HRP, people in need has inncreased from 28.3 million to 29.2 million. It is not clearly mentioned the level of needs for those additional individuals but we consider they would have some level of need. that's why we consider the additional number of population at level 3.</t>
  </si>
  <si>
    <t>AFG001Moderate humanitarian conditions - Level 3</t>
  </si>
  <si>
    <t xml:space="preserve">Based on the HNO in January 2023, the severity has divided the severity into five levels: Level 1 (minimal), 2 (stress), 3 (severe), 4 (extreme), and 5 (catastrophic).
Based on their projection, 14.7 million people will be in extreme need which we considered at Level 4. From latest HRP, the extent of there need was not clear. So we kept the number from HNO to understand the severity of the need. </t>
  </si>
  <si>
    <t>AFG001Severe humanitarian conditions - Level 4</t>
  </si>
  <si>
    <t>OCHA 23/01/2023</t>
  </si>
  <si>
    <t>https://reliefweb.int/report/afghanistan/afghanistan-humanitarian-needs-overview-2023-january-2027</t>
  </si>
  <si>
    <t>Based on the HNO in January 2023, the severity has divided the severity into five levels: Level 1 (minimal), 2 (stress), 3 (severe), 4 (extreme), and 5 (catastrophic).
No one was in catastrophic need, so we did not consider anyone at level 5.</t>
  </si>
  <si>
    <t>AFG001Extreme humanitarian conditions - Level 5</t>
  </si>
  <si>
    <t>Department of Statistics Malaysia 31\05\2022; UNHCR  accessed 22/1/2023</t>
  </si>
  <si>
    <t>MYS001Minimal humanitarian conditions - Level 1</t>
  </si>
  <si>
    <t>Not enough data to assign people in need to level 4.</t>
  </si>
  <si>
    <t>MYS001Severe humanitarian conditions - Level 4</t>
  </si>
  <si>
    <t>Not enough data to assign people in need to level 5.</t>
  </si>
  <si>
    <t>MYS001Extreme humanitarian conditions - Level 5</t>
  </si>
  <si>
    <t>Multiple crises in Sri Lanka</t>
  </si>
  <si>
    <t>LKA001</t>
  </si>
  <si>
    <t>Department of Census and Statistics accessed 22/10/2023</t>
  </si>
  <si>
    <t>http://www.statistics.gov.lk/Population/StaticalInformation/VitalStatistics/ByDistrictandSex</t>
  </si>
  <si>
    <t>Total population living in the country (2023 projections)</t>
  </si>
  <si>
    <t>LKA001Total population</t>
  </si>
  <si>
    <t>Central Bank of Srilanka accessed 22/10/2023</t>
  </si>
  <si>
    <t>https://www.cbsl.gov.lk/en/publications/other-publications/statistical-publications/economic-and-social-statistics-of-sri-lanka</t>
  </si>
  <si>
    <t>The entire country has been affected by the economic crisis. So, the total landmass of the country (in sq. km) is affected. So, the landmass affected by the floods is not added to avoid double counting.</t>
  </si>
  <si>
    <t>LKA001Landmass affected</t>
  </si>
  <si>
    <t>The entire country has been affected by the economic crisis. So, the total population is the exposed population. So, the population exposed by the floods is not added to avoid double counting.</t>
  </si>
  <si>
    <t>LKA001People exposed</t>
  </si>
  <si>
    <t>The entire country has been affected by the economic crisis. So, the total population is the affected population. So, the population affected by the floods is not added to avoid double counting.</t>
  </si>
  <si>
    <t>LKA001People affected</t>
  </si>
  <si>
    <t>IFRC 20/10/2023</t>
  </si>
  <si>
    <t>https://reliefweb.int/report/sri-lanka/sri-lanka-flood-2023-dref-operation-mdrlk018</t>
  </si>
  <si>
    <t>Number of people displaced by the floods.</t>
  </si>
  <si>
    <t>LKA001People displaced</t>
  </si>
  <si>
    <t>ACLED accessed 22/10/2023; IFRC 20/10/2023</t>
  </si>
  <si>
    <t>https://acleddata.com/data-export-tool/; https://reliefweb.int/report/sri-lanka/sri-lanka-flood-2023-dref-operation-mdrlk018</t>
  </si>
  <si>
    <t>Total number of people injured due to the socio-economic crisis and floods.</t>
  </si>
  <si>
    <t>LKA001Injuries reported</t>
  </si>
  <si>
    <t>OCHA 08/11/2023 ; IFRC 20/10/2023</t>
  </si>
  <si>
    <t>https://reliefweb.int/report/sri-lanka/sri-lanka-multi-dimensional-crisis-humanitarian-needs-and-priorities-june-dec-2022-revised-31-october-2022-ensita; https://reliefweb.int/report/sri-lanka/sri-lanka-flood-2023-dref-operation-mdrlk018</t>
  </si>
  <si>
    <t xml:space="preserve">Total number of PIN is the PIN according to revised HNP 2022 (7 million) and the PIN for the flood crisis according to the IFRC (14,750). </t>
  </si>
  <si>
    <t>LKA001People in Need</t>
  </si>
  <si>
    <t>Department of Census and Statistics accessed 22/10/2023; OCHA 08/11/2022; IFRC 20/10/2023</t>
  </si>
  <si>
    <t>http://www.statistics.gov.lk/Population/StaticalInformation/VitalStatistics/ByDistrictandSex
https://reliefweb.int/report/sri-lanka/sri-lanka-food-security-crisis-humanitarian-needs-and-priorities-2022-june-sept-2022-ensita
https://reliefweb.int/report/sri-lanka/sri-lanka-flood-2023-dref-operation-mdrlk018</t>
  </si>
  <si>
    <t>All of the country is considered to be affected by the socio-economic crisis. So, all the population is considered to be affected. Therefore, the population assigned to level 1 for the flood crisis is not considered here as they are all assigned to level 2 for the socio-economic crisis. so level 1 here is zero. 
The population assinged to level 2 for the flood crisis also fully overlap with the population assigned to level 2 for the socio-economic crisis. Among the population assigned to level 2 for the socio-economic crisis, 14,750 people are assigned to level 3 as they are PIN for the flood crisis. So level 2 = 15,037,000 - 14,750 = 15,022,250.</t>
  </si>
  <si>
    <t>LKA001Minimal humanitarian conditions - Level 1</t>
  </si>
  <si>
    <t>LKA001Stressed humanitarian conditions - Level 2</t>
  </si>
  <si>
    <t>OCHA 08/11/2022; OCHA 09/06/2023; FAO 16/06/2023; IFRC 20/10/2023</t>
  </si>
  <si>
    <t>https://reliefweb.int/report/sri-lanka/sri-lanka-multi-dimensional-crisis-humanitarian-needs-and-priorities-june-dec-2022-revised-31-october-2022-ensita;
https://reliefweb.int/report/sri-lanka/sri-lanka-multi-dimensional-crisis-humanitarian-needs-and-priorities-hnp-response-overview-9-jun-2022-31-mar-2023;
https://reliefweb.int/report/sri-lanka/giews-country-brief-sri-lanka-16-june-2023; https://reliefweb.int/report/sri-lanka/sri-lanka-flood-2023-dref-operation-mdrlk018</t>
  </si>
  <si>
    <t>Total number of people in level 3 for the socio-economic crisis and flood crisis.</t>
  </si>
  <si>
    <t>LKA001Moderate humanitarian conditions - Level 3</t>
  </si>
  <si>
    <t>OCHA 08/11/2022; OCHA 09/06/2023; FAO 16/06/2023</t>
  </si>
  <si>
    <t>https://reliefweb.int/report/sri-lanka/sri-lanka-multi-dimensional-crisis-humanitarian-needs-and-priorities-june-dec-2022-revised-31-october-2022-ensita;
https://reliefweb.int/report/sri-lanka/sri-lanka-multi-dimensional-crisis-humanitarian-needs-and-priorities-hnp-response-overview-9-jun-2022-31-mar-2023;
https://reliefweb.int/report/sri-lanka/giews-country-brief-sri-lanka-16-june-2023</t>
  </si>
  <si>
    <t>Total number of people in level 4 for the socio-economic crisis and flood crisis.</t>
  </si>
  <si>
    <t>LKA001Severe humanitarian conditions - Level 4</t>
  </si>
  <si>
    <t>There is not enough information to assign the a portion of the PIN to the severity level 5.</t>
  </si>
  <si>
    <t>LKA001Extreme humanitarian conditions - Level 5</t>
  </si>
  <si>
    <t>OCHA 09/06/2022; IFRC 20/10/2023</t>
  </si>
  <si>
    <t>https://reliefweb.int/report/sri-lanka/sri-lanka-food-security-crisis-humanitarian-needs-and-priorities-2022-june-sept-2022-ensita;
https://reliefweb.int/report/sri-lanka/sri-lanka-flood-2023-dref-operation-mdrlk018</t>
  </si>
  <si>
    <t>It is the number of affected groups which includes the non-host and people displaced by floods.</t>
  </si>
  <si>
    <t>LKA001Crisis affected groups</t>
  </si>
  <si>
    <t>Not enough information available for this indicator.</t>
  </si>
  <si>
    <t>LKA001People facing limited access constraints</t>
  </si>
  <si>
    <t>LKA001People facing restricted access constraints</t>
  </si>
  <si>
    <t>LKA001Illness cases reported</t>
  </si>
  <si>
    <t>LKA001Buildings damaged</t>
  </si>
  <si>
    <t>LKA001Buildings destroyed</t>
  </si>
  <si>
    <t>LKA001Buildings in affected area</t>
  </si>
  <si>
    <t>LKA001Economic Losses</t>
  </si>
  <si>
    <t>LKA002Total population</t>
  </si>
  <si>
    <t xml:space="preserve">The entire country has been affected by the economic crisis. So, the total landmass of the country (in sq. km) is affected </t>
  </si>
  <si>
    <t>LKA002Landmass affected</t>
  </si>
  <si>
    <t>The entire country has been affected by the economic crisis. So, the total population is the exposed population.</t>
  </si>
  <si>
    <t>LKA002People exposed</t>
  </si>
  <si>
    <t>The entire country has been affected by the economic crisis. So, the total population is the affected population.</t>
  </si>
  <si>
    <t>LKA002People affected</t>
  </si>
  <si>
    <t>DW 24/05/2022; The Economic Times 23/05/2022</t>
  </si>
  <si>
    <t>https://www.dw.com/en/sri-lanka-tamils-fleeing-to-india-to-escape-economic-crisis/a-61915724
https://economictimes.indiatimes.com/news/international/world-news/sri-lankans-flee-to-india-to-escape-countrys-worst-economic-meltdown/articleshow/90395721.cms?from=mdr</t>
  </si>
  <si>
    <t>Although there are some reports of Sri Lankans fleeing to India due to the economic crisis, there is no data on how many have gone to India and how many returned.</t>
  </si>
  <si>
    <t>LKA002People displaced</t>
  </si>
  <si>
    <t>ACLED accessed 22/10/2023</t>
  </si>
  <si>
    <t>Total number of crisis-related injuries in the last 6 months</t>
  </si>
  <si>
    <t>LKA002Injuries reported</t>
  </si>
  <si>
    <t>OCHA 08/11/2022</t>
  </si>
  <si>
    <t>https://reliefweb.int/report/sri-lanka/sri-lanka-multi-dimensional-crisis-humanitarian-needs-and-priorities-june-dec-2022-revised-31-october-2022-ensita</t>
  </si>
  <si>
    <t xml:space="preserve">Total number of PIN according to the revised HNP 2022 was 7 million. </t>
  </si>
  <si>
    <t>LKA002People in Need</t>
  </si>
  <si>
    <t xml:space="preserve">Level 1 = Minimal = Exposed population – Affected population. The total population is considered facing at least minor humanitarian conditions. The entire population (around 22 million) is considered exposed. All the population are affected and equal to exposed. Therefore, it is zero. 
The entire country got affected. The significant reduction in agricultural production in Sri Lanka has been compounded by the rising prices of fuel and basic food items. The government has forecasted food shortages during the next months (June onwards). Hospitals in the country report shortages of essential medicines and other health items forcing doctors to postpone life-saving procedures amid unprecedented economic crisis. Frequent power outages also affect the delivery of health services and the economy in general. Negative coping mechanisms are threatening the loss of livelihoods, and an observed rise in violence raises protection concerns. Such issues have encompassed all the 25 districts of the country and hence, affecting the entire population. Therefore, no one is considered to be under minimal humanitarian conditions. </t>
  </si>
  <si>
    <t>LKA002Minimal humanitarian conditions - Level 1</t>
  </si>
  <si>
    <t>Department of Census and Statistics accessed 22/10/2023; OCHA 08/11/2022</t>
  </si>
  <si>
    <t>http://www.statistics.gov.lk/Population/StaticalInformation/VitalStatistics/ByDistrictandSex
https://reliefweb.int/report/sri-lanka/sri-lanka-food-security-crisis-humanitarian-needs-and-priorities-2022-june-sept-2022-ensita</t>
  </si>
  <si>
    <t xml:space="preserve">Level 2 = Stressed = Affected population – PIN. 
Considering the situation mentioned above in L1, L2 = the number of people affected - PIN </t>
  </si>
  <si>
    <t>LKA002Stressed humanitarian conditions - Level 2</t>
  </si>
  <si>
    <t>There is no clear figure/percentage about the severity of needs in Sri Lanka based on the revised HNP or the initial HNP. Therefore, the PIN as per the revised HNP (7 million), the number of people who are most vulnerable among the PIN as per the revised HNP (3.4 million), and the number of people graduating from moderately severe food insecurity (2.4 million) were used to estimate the PIN's severity levels. 
There have been no updates since the HNP response overview was published in June 2023. The number of moderately acute food insecure population has decreased from 6.2 million to 3.9 million according to estimates provided by the FAO (June 2023). The decrease in number of moderately acute food insecure people is 2.4 million. In the absence of the exact current number of people in need, the improvement in food security is considered to reflect the current improvement in the humanitarian situation. This 2.4 million people is assumed to have graduated from level 4 to level 3.
L4 = 3,400,000 (the ones who are most vulnerable according revised HNP figures) - 2,400,000 (the number of people graduating out of moderately acute food insecurity) = 1,000,000
L3 = PIN - L4 - L5 = 7,000,000 - 1,000,000 = 6,000,000</t>
  </si>
  <si>
    <t>LKA002Moderate humanitarian conditions - Level 3</t>
  </si>
  <si>
    <t>There are no clear figures/percentages regarding the severity of needs in Sri Lanka based on the revised HNP or the initial HNP. Therefore, the PIN as per the revised HNP (7 million), the number of people who are most vulnerable among the PIN as per the revised HNP (3.4 million), and the number of people graduating from moderately severe food insecurity (2.4 million) were used to estimate the PIN's severity levels. 
There have been no updates since the HNP response overview was published in June 2023. The number of moderately acute food insecure population has decreased from 6.2 million to 3.9 million according to estimates provided by the FAO (June 2023). The decrease in number of moderately acute food insecure people is 2.4 million. In the absence of the exact current number of people in need, the improvement in food security is considered to reflect the current improvement in the humanitarian situation. This 2.4 million people is assumed to have graduated from level 4 to level 3.
L4 = 3,400,000 (the ones who are most vulnerable according revised HNP figures) - 2,400,000 (the number of people graduating out of moderately acute food insecurity) = 1,000,000
L3 = PIN - L4 - L5 = 7,000,000 - 1,000,000 = 6,000,000</t>
  </si>
  <si>
    <t>LKA002Severe humanitarian conditions - Level 4</t>
  </si>
  <si>
    <t>LKA002Extreme humanitarian conditions - Level 5</t>
  </si>
  <si>
    <t>2023 Floods and Monsoon Rain</t>
  </si>
  <si>
    <t>LKA003</t>
  </si>
  <si>
    <t>LKA003Total population</t>
  </si>
  <si>
    <t>Department of Census &amp; Statistics 2011</t>
  </si>
  <si>
    <t>The flood-affected districts are Gampaha (1,341 sq. km), Matara (1,270), and Galle (1,617). Total landmass affected is 4,228 sq. km.</t>
  </si>
  <si>
    <t>LKA003Landmass affected</t>
  </si>
  <si>
    <t>People exposed is the number people living in the flood-affected districts of Gampaha (2,421,000), Matara (869,000), and Galle (1,139,000). Total affected exposed population is 4,429,000.</t>
  </si>
  <si>
    <t>LKA003People exposed</t>
  </si>
  <si>
    <t>According to the IFRC, the affected population is 75,000.</t>
  </si>
  <si>
    <t>LKA003People affected</t>
  </si>
  <si>
    <t>LKA003People displaced</t>
  </si>
  <si>
    <t>LKA003Injuries reported</t>
  </si>
  <si>
    <t>IFRC 20/10/2023; AP 06/10/2023</t>
  </si>
  <si>
    <t>https://reliefweb.int/report/sri-lanka/sri-lanka-flood-2023-dref-operation-mdrlk018;
https://apnews.com/article/sri-lanka-floods-rain-mudslide-44cb47e8c4aeaac9633a286f3eb469d9</t>
  </si>
  <si>
    <t>Total number of crisis-related fatalities in the last 6 months. Six months previous to the month the severity index (SI) is calculated are considered. For example, for the January 2023 version of SI, months considered will be July 2022 to December 2022.</t>
  </si>
  <si>
    <t>LKA003Fatalities reported</t>
  </si>
  <si>
    <t>Number of fatalities in all crises in the last 6 months.  Six months previous to the month the severity index (SI) is calculated are considered. For example, for the January 2023 version of SI, months considered will be July 2022 to December 2022.</t>
  </si>
  <si>
    <t>LKA003Fatalities in all crises</t>
  </si>
  <si>
    <t>Total number of PIN according to the IFRC.</t>
  </si>
  <si>
    <t>LKA003People in Need</t>
  </si>
  <si>
    <t>Department of Census and Statistics accessed 22/10/2023; IFRC 20/10/2023</t>
  </si>
  <si>
    <t>http://www.statistics.gov.lk/Population/StaticalInformation/VitalStatistics/ByDistrictandSex;
https://reliefweb.int/report/sri-lanka/sri-lanka-flood-2023-dref-operation-mdrlk018</t>
  </si>
  <si>
    <t xml:space="preserve">Level 1 = Minimal = Exposed population – Affected population. </t>
  </si>
  <si>
    <t>LKA003Minimal humanitarian conditions - Level 1</t>
  </si>
  <si>
    <t xml:space="preserve">Level 2 = Stressed = Affected population – PIN. 
</t>
  </si>
  <si>
    <t>LKA003Stressed humanitarian conditions - Level 2</t>
  </si>
  <si>
    <t>All the PIN are assigned to level 3. There is not enough information to assign a portion of the PIN to levels 4 and 5.</t>
  </si>
  <si>
    <t>LKA003Moderate humanitarian conditions - Level 3</t>
  </si>
  <si>
    <t>LKA003Severe humanitarian conditions - Level 4</t>
  </si>
  <si>
    <t>LKA003Extreme humanitarian conditions - Level 5</t>
  </si>
  <si>
    <t xml:space="preserve">It is the number of affected groups which includes non-host and the displaced.
</t>
  </si>
  <si>
    <t>LKA003Crisis affected groups</t>
  </si>
  <si>
    <t>LKA003People facing limited access constraints</t>
  </si>
  <si>
    <t>LKA003People facing restricted access constraints</t>
  </si>
  <si>
    <t>LKA003Illness cases reported</t>
  </si>
  <si>
    <t>LKA003Buildings damaged</t>
  </si>
  <si>
    <t>LKA003Buildings destroyed</t>
  </si>
  <si>
    <t>LKA003Buildings in affected area</t>
  </si>
  <si>
    <t>LKA003Economic Losses</t>
  </si>
  <si>
    <t>LKA001Denial of existence of humanitarian needs or entitlements to assistance</t>
  </si>
  <si>
    <t>LKA001Impediments to entry into country (bureaucratic and administrative)</t>
  </si>
  <si>
    <t>LKA001Interference into implementation of humanitarian activities</t>
  </si>
  <si>
    <t>LKA001Ongoing insecurity/hostilities affecting humanitarian assistance</t>
  </si>
  <si>
    <t>LKA001Physical constraints in the environment (obstacles related to terrain, climate, lack of infrastructure, etc.)</t>
  </si>
  <si>
    <t>LKA001Presence of mines and improvised explosive devices</t>
  </si>
  <si>
    <t>LKA001Restriction and obstruction of access to services and assistance</t>
  </si>
  <si>
    <t>LKA001Restriction of movement (impediments to freedom of movement and/or administrative restrictions)</t>
  </si>
  <si>
    <t>LKA001Violence against personnel, facilities and assets</t>
  </si>
  <si>
    <t>LKA003Denial of existence of humanitarian needs or entitlements to assistance</t>
  </si>
  <si>
    <t>LKA003Impediments to entry into country (bureaucratic and administrative)</t>
  </si>
  <si>
    <t>LKA003Interference into implementation of humanitarian activities</t>
  </si>
  <si>
    <t>LKA003Ongoing insecurity/hostilities affecting humanitarian assistance</t>
  </si>
  <si>
    <t>LKA003Physical constraints in the environment (obstacles related to terrain, climate, lack of infrastructure, etc.)</t>
  </si>
  <si>
    <t>LKA003Presence of mines and improvised explosive devices</t>
  </si>
  <si>
    <t>LKA003Restriction and obstruction of access to services and assistance</t>
  </si>
  <si>
    <t>LKA003Restriction of movement (impediments to freedom of movement and/or administrative restrictions)</t>
  </si>
  <si>
    <t>LKA003Violence against personnel, facilities and assets</t>
  </si>
  <si>
    <t>OCHA 15/01/2023</t>
  </si>
  <si>
    <t>https://reliefweb.int/report/myanmar/myanmar-humanitarian-needs-overview-2023-january-2023</t>
  </si>
  <si>
    <t>Total population of the country according to HNO 2023</t>
  </si>
  <si>
    <t>MMR001Total population</t>
  </si>
  <si>
    <t>MIMU accessed 29/01/2023</t>
  </si>
  <si>
    <t>https://themimu.info/country-overview</t>
  </si>
  <si>
    <t>Total area of the country.</t>
  </si>
  <si>
    <t>MMR001Landmass affected</t>
  </si>
  <si>
    <t>OCHA 15/01/2023; OCHA 26/05/2023</t>
  </si>
  <si>
    <t>https://reliefweb.int/report/myanmar/myanmar-humanitarian-needs-overview-2023-january-2023; https://reliefweb.int/report/myanmar/myanmar-cyclone-mocha-flash-appeal-may-2023</t>
  </si>
  <si>
    <t>People exposed (MMR002 + MMR003 + MMR004). Exposed population for Cyclone Mocha (MMR005) is not added here as they affect the areas that are already included in MMR002, MMR003, and MMR004.</t>
  </si>
  <si>
    <t>MMR001People exposed</t>
  </si>
  <si>
    <t>People affected (MMR002 + MMR003 + MMR004). People affected by Cyclone Mocha are not considered here as they are already affected by other crises. Cyclone Mocha affected Rakhine, Chin, Sagaing, Kachin, and Magway where all the people were at least assigned to severity level 2 by HNO 2023. Only Nay Pyi Taw had people in level 1.</t>
  </si>
  <si>
    <t>MMR001People affected</t>
  </si>
  <si>
    <t>AHA Centre 26/05/2023</t>
  </si>
  <si>
    <t>https://reliefweb.int/report/myanmar/situation-update-no-8-tropical-cyclone-mocha-myanmar-friday-26-may-2023-2000-hrs-utc7</t>
  </si>
  <si>
    <t>Number of reported injuries due to Cyclone Mocha.</t>
  </si>
  <si>
    <t>MMR001Injuries reported</t>
  </si>
  <si>
    <t>People in need (MMR002 + MMR003 + MMR004+MMR005)</t>
  </si>
  <si>
    <t>MMR001People in Need</t>
  </si>
  <si>
    <t>Number of people in level 1= MMR002 + MMR003 + MMR004. MMR005's level 1 severity population is not added here as they are already included in MMR001 among one or more severity levels.</t>
  </si>
  <si>
    <t>MMR001Minimal humanitarian conditions - Level 1</t>
  </si>
  <si>
    <t>Numbe rof people in level 2  (MMR002 + MMR003 + MMR004) - 500,000 affected who are affected by Cyclone Mocha. The 500,000 affected by the cyclone was previously in level 2 but now they are in level 3.</t>
  </si>
  <si>
    <t>MMR001Stressed humanitarian conditions - Level 2</t>
  </si>
  <si>
    <t>Numbe rof people in level 3 (MMR002 + MMR003 + MMR004+MMR005)</t>
  </si>
  <si>
    <t>MMR001Moderate humanitarian conditions - Level 3</t>
  </si>
  <si>
    <t>Number of people in level 4  (MMR002 + MMR003 + MMR004)</t>
  </si>
  <si>
    <t>MMR001Severe humanitarian conditions - Level 4</t>
  </si>
  <si>
    <t>Number of people in level 5 (MMR002 + MMR003 + MMR004)</t>
  </si>
  <si>
    <t>MMR001Extreme humanitarian conditions - Level 5</t>
  </si>
  <si>
    <t>Group:
IDPs
Host
Non-host
Refugees
Returnees</t>
  </si>
  <si>
    <t>MMR001Crisis affected groups</t>
  </si>
  <si>
    <t xml:space="preserve">No data available. </t>
  </si>
  <si>
    <t>MMR001People facing limited access constraints</t>
  </si>
  <si>
    <t>MMR001People facing restricted access constraints</t>
  </si>
  <si>
    <t>MMR001Illness cases reported</t>
  </si>
  <si>
    <t>Number of buildngs reportedly damaged by Cyclone Mocha.</t>
  </si>
  <si>
    <t>MMR001Buildings damaged</t>
  </si>
  <si>
    <t>MMR001Buildings destroyed</t>
  </si>
  <si>
    <t>MMR001Buildings in affected area</t>
  </si>
  <si>
    <t>GFDRR and World Bank 07/08/2023</t>
  </si>
  <si>
    <t>https://reliefweb.int/report/myanmar/extremely-severe-cyclonic-storm-mocha-may-2023-myanmar-global-rapid-post-disaster-damage-estimation-grade-report-june-29-2023</t>
  </si>
  <si>
    <t>Estimated total cost of direct damages to buildings, infrastructure, and agriculture.</t>
  </si>
  <si>
    <t>MMR001Economic Losses</t>
  </si>
  <si>
    <t>MMR002Total population</t>
  </si>
  <si>
    <t>Govt. of Myanmar 05/2015</t>
  </si>
  <si>
    <t xml:space="preserve">
https://dop.gov.mm/sites/dop.gov.mm/files/publication_docs/paletwa_0.pdf</t>
  </si>
  <si>
    <t>Sum of the areas of the Rakhine state is the affected area 36,778</t>
  </si>
  <si>
    <t>MMR002Landmass affected</t>
  </si>
  <si>
    <t xml:space="preserve">The total of population in Rakhaine state according to HNO 2023 is exposed. Although Paletwa township is affected by Rakhaine conflict crisis the population of the township is relatively  very small and not considered in the figure.
</t>
  </si>
  <si>
    <t>MMR002People exposed</t>
  </si>
  <si>
    <t xml:space="preserve">https://reliefweb.int/report/myanmar/myanmar-humanitarian-needs-overview-2023-january-2023;
</t>
  </si>
  <si>
    <t>People affected (i.e., excluding people facing minimal severity [severity phase 1] from the total affected population) as per HNO 2023 for Rakhine state:
3,472,000
Severity Phase 1 to 5 in HNO 2023 corresponds to severity index's Level 1 to 5 (i.e., Severity Phase 1 of HNO 2023 = Level 1 of severity index,  Severity Phase 2 of HNO 2023 = Level 2 of severity index, ...)</t>
  </si>
  <si>
    <t>MMR002People affected</t>
  </si>
  <si>
    <t>MMR002Injuries reported</t>
  </si>
  <si>
    <t>Total number of people in the severe, extreme, and catastrophic phases (i.e., severity phases 3, 4, and 5) in HNO 2023 in Rakhine state =1,672,000. 
Severity Phase 1 to 5 in HNO 2023 corresponds to severity index's Level 1 to 5 (i.e., Severity Phase 1 of HNO 2023 = Level 1 of severity index,  Severity Phase 2 of HNO 2023 = Level 2 of severity index, ...)</t>
  </si>
  <si>
    <t>MMR002People in Need</t>
  </si>
  <si>
    <t>Number of people under minimal phase severity (severity phase 1) according to HNO 2023 in Rakhine state .
Severity Phase 1 to 5 in HNO 2023 corresponds to severity index's Level 1 to 5 (i.e., Severity Phase 1 of HNO 2023 = Level 1 of severity index,  Severity Phase 2 of HNO 2023 = Level 2 of severity index, ...)</t>
  </si>
  <si>
    <t>MMR002Minimal humanitarian conditions - Level 1</t>
  </si>
  <si>
    <t>Number of people in need under stressed phase severity (severity phase 2) according to HNO 2023 in Rakhine state .
Severity Phase 1 to 5 in HNO 2023 corresponds to severity index's Level 1 to 5 (i.e., Severity Phase 1 of HNO 2023 = Level 1 of severity index,  Severity Phase 2 of HNO 2023 = Level 2 of severity index, ...)</t>
  </si>
  <si>
    <t>MMR002Stressed humanitarian conditions - Level 2</t>
  </si>
  <si>
    <t>Number of people in need under severe phase severity (severity phase 3)  in HNO 2023 according to HNO 2023 in Rakhine state.
Severity Phase 1 to 5 in HNO 2023 corresponds to severity index's Level 1 to 5 (i.e., Severity Phase 1 of HNO 2023 = Level 1 of severity index,  Severity Phase 2 of HNO 2023 = Level 2 of severity index, ...)</t>
  </si>
  <si>
    <t>MMR002Moderate humanitarian conditions - Level 3</t>
  </si>
  <si>
    <t>Number of people in need under extreme phase severity (severity phase 4) according to HNO 2023 in Rakhine state .
Severity Phase 1 to 5 in HNO 2023 corresponds to severity index's Level 1 to 5 (i.e., Severity Phase 1 of HNO 2023 = Level 1 of severity index,  Severity Phase 2 of HNO 2023 = Level 2 of severity index, ...)</t>
  </si>
  <si>
    <t>MMR002Severe humanitarian conditions - Level 4</t>
  </si>
  <si>
    <t>Number of people in need under catastrophic phase severity (severity phase 5) according to HNO 2023 in Rakhine state . 
Severity Phase 1 to 5 in HNO 2023 corresponds to severity index's Level 1 to 5 (i.e., Severity Phase 1 of HNO 2023 = Level 1 of severity index,  Severity Phase 2 of HNO 2023 = Level 2 of severity index, ...)</t>
  </si>
  <si>
    <t>MMR002Extreme humanitarian conditions - Level 5</t>
  </si>
  <si>
    <t>https://reliefweb.int/report/myanmar/myanmar-humanitarian-needs-overview-2023-january-2024</t>
  </si>
  <si>
    <t>Group:
IDPs
Host
Non-host
Refugees</t>
  </si>
  <si>
    <t>MMR002Crisis affected groups</t>
  </si>
  <si>
    <t>MMR002People facing limited access constraints</t>
  </si>
  <si>
    <t>MMR002People facing restricted access constraints</t>
  </si>
  <si>
    <t>MMR002Illness cases reported</t>
  </si>
  <si>
    <t>MMR002Buildings damaged</t>
  </si>
  <si>
    <t>MMR002Buildings destroyed</t>
  </si>
  <si>
    <t>MMR002Buildings in affected area</t>
  </si>
  <si>
    <t>MMR002Economic Losses</t>
  </si>
  <si>
    <t>MMR003Total population</t>
  </si>
  <si>
    <t>Govt. of Myanmar 05/2015; MIMU accessed 26/1/2023</t>
  </si>
  <si>
    <t>https://myanmar.unfpa.org/sites/default/files/pub-pdf/Kachin%20State%20Census%20Report%20-%20ENGLISH_0.pdf;
https://themimu.info/states_regions/shan</t>
  </si>
  <si>
    <t>Kachin: 89,041 sq km2
Shan (North)= 60,559 sq km2</t>
  </si>
  <si>
    <t>MMR003Landmass affected</t>
  </si>
  <si>
    <t>The total number of people exposed according to the HNO 2023 is the total popualtion of Kachin and Shan north states.
Severity Phase 1 to 5 in HNO 2023 corresponds to severity index's Level 1 to 5 (i.e., Severity Phase 1 of HNO 2023 = Level 1 of severity index,  Severity Phase 2 of HNO 2023 = Level 2 of severity index, ...)</t>
  </si>
  <si>
    <t>MMR003People exposed</t>
  </si>
  <si>
    <t>The total number affected people (severity phase 2 to 5) Kachin and Shan north states as per HNO 2023.
Severity Phase 1 to 5 in HNO 2023 corresponds to severity index's Level 1 to 5 (i.e., Severity Phase 1 of HNO 2023 = Level 1 of severity index,  Severity Phase 2 of HNO 2023 = Level 2 of severity index, ...)</t>
  </si>
  <si>
    <t>MMR003People affected</t>
  </si>
  <si>
    <t>MMR003Injuries reported</t>
  </si>
  <si>
    <t>Total number of PIN are the people who are in the severe, extreme, or catastrophic (severity phase 3 to 5) phases according to the HNO 2023 in Kachin and Shan north states.
Severity Phase 1 to 5 in HNO 2023 corresponds to severity index's Level 1 to 5 (i.e., Severity Phase 1 of HNO 2023 = Level 1 of severity index,  Severity Phase 2 of HNO 2023 = Level 2 of severity index, ...)</t>
  </si>
  <si>
    <t>MMR003People in Need</t>
  </si>
  <si>
    <t>Number of people under minimal phase severity (severity phase 1) according to HNO 2023 in Kachin and Shan north states.
Severity Phase 1 to 5 in HNO 2023 corresponds to severity index's Level 1 to 5 (i.e., Severity Phase 1 of HNO 2023 = Level 1 of severity index,  Severity Phase 2 of HNO 2023 = Level 2 of severity index, ...)</t>
  </si>
  <si>
    <t>MMR003Minimal humanitarian conditions - Level 1</t>
  </si>
  <si>
    <t>Number of people in need under stressed phase severity (severity phase 2) according to HNO 2023 in Kachin and Shan north states..
Severity Phase 1 to 5 in HNO 2023 corresponds to severity index's Level 1 to 5 (i.e., Severity Phase 1 of HNO 2023 = Level 1 of severity index,  Severity Phase 2 of HNO 2023 = Level 2 of severity index, ...)</t>
  </si>
  <si>
    <t>MMR003Stressed humanitarian conditions - Level 2</t>
  </si>
  <si>
    <t>Number of people in need under severe phase severity (severity phase 3) according to HNO 2023 n Kachin and Shan north states..
Severity Phase 1 to 5 in HNO 2023 corresponds to severity index's Level 1 to 5 (i.e., Severity Phase 1 of HNO 2023 = Level 1 of severity index,  Severity Phase 2 of HNO 2023 = Level 2 of severity index, ...)</t>
  </si>
  <si>
    <t>MMR003Moderate humanitarian conditions - Level 3</t>
  </si>
  <si>
    <t>Number of people in need under extreme phase severity (severity phase 4) according to HNO 2023 in Kachin and Shan north states..
Severity Phase 1 to 5 in HNO 2023 corresponds to severity index's Level 1 to 5 (i.e., Severity Phase 1 of HNO 2023 = Level 1 of severity index,  Severity Phase 2 of HNO 2023 = Level 2 of severity index, ...)</t>
  </si>
  <si>
    <t>MMR003Severe humanitarian conditions - Level 4</t>
  </si>
  <si>
    <t>Number of people in need under catastrophic phase severity (severity phase 5) according to HNO 2023 n Kachin and Shan north states. 
Severity Phase 1 to 5 in HNO 2023 corresponds to severity index's Level 1 to 5 (i.e., Severity Phase 1 of HNO 2023 = Level 1 of severity index,  Severity Phase 2 of HNO 2023 = Level 2 of severity index, ...)</t>
  </si>
  <si>
    <t>MMR003Extreme humanitarian conditions - Level 5</t>
  </si>
  <si>
    <t>Groups:
IDPs
Host
non-host</t>
  </si>
  <si>
    <t>MMR003Crisis affected groups</t>
  </si>
  <si>
    <t>MMR003People facing limited access constraints</t>
  </si>
  <si>
    <t>MMR003People facing restricted access constraints</t>
  </si>
  <si>
    <t>MMR003Illness cases reported</t>
  </si>
  <si>
    <t>MMR003Buildings damaged</t>
  </si>
  <si>
    <t>MMR003Buildings destroyed</t>
  </si>
  <si>
    <t>MMR003Buildings in affected area</t>
  </si>
  <si>
    <t>MMR003Economic Losses</t>
  </si>
  <si>
    <t>MMR004Total population</t>
  </si>
  <si>
    <t>MIMU accessed 27/1/2023; OCHA 15/01/2023</t>
  </si>
  <si>
    <t>http://themimu.info/census-data; https://reliefweb.int/report/myanmar/myanmar-humanitarian-needs-overview-2023-january-2023</t>
  </si>
  <si>
    <t>The affected area = total landmass area of Myanmar - total landmass area of Rakhine, Kachin, and Shan north states</t>
  </si>
  <si>
    <t>MMR004Landmass affected</t>
  </si>
  <si>
    <t>The total number of people living in the affected areas = total population of the country - total population in Rakhine, Kachin (pre-coup), and Shan north (pre-coup) states.</t>
  </si>
  <si>
    <t>MMR004People exposed</t>
  </si>
  <si>
    <t>The total number of affected people under all severity phases (except for minimal) according to the HNO 2023 for the affected landmasses.</t>
  </si>
  <si>
    <t>MMR004People affected</t>
  </si>
  <si>
    <t>MMR004Injuries reported</t>
  </si>
  <si>
    <t>Total number of PIN (severity phases 3 to 5) according to HNO 2023 in the affected areas .
Severity Phase 1 to 5 in HNO 2023 corresponds to severity index's Level 1 to 5 (i.e., Severity Phase 1 of HNO 2023 = Level 1 of severity index,  Severity Phase 2 of HNO 2023 = Level 2 of severity index, ...)</t>
  </si>
  <si>
    <t>MMR004People in Need</t>
  </si>
  <si>
    <t>Number of people under minimal phase severity (severity phase 1) according to HNO 2023 in the affected areas.
Severity Phase 1 to 5 in HNO 2023 corresponds to severity index's Level 1 to 5 (i.e., Severity Phase 1 of HNO 2023 = Level 1 of severity index,  Severity Phase 2 of HNO 2023 = Level 2 of severity index, ...)</t>
  </si>
  <si>
    <t>MMR004Minimal humanitarian conditions - Level 1</t>
  </si>
  <si>
    <t>Number of people in need under stressed phase severity (severity phase 2) according to HNO 2023 in the affected areas.
Severity Phase 1 to 5 in HNO 2023 corresponds to severity index's Level 1 to 5 (i.e., Severity Phase 1 of HNO 2023 = Level 1 of severity index,  Severity Phase 2 of HNO 2023 = Level 2 of severity index, ...)</t>
  </si>
  <si>
    <t>MMR004Stressed humanitarian conditions - Level 2</t>
  </si>
  <si>
    <t>Number of people in need under severe phase severity (severity phase 3) according to HNO 2023 in the affected areas.
Severity Phase 1 to 5 in HNO 2023 corresponds to severity index's Level 1 to 5 (i.e., Severity Phase 1 of HNO 2023 = Level 1 of severity index,  Severity Phase 2 of HNO 2023 = Level 2 of severity index, ...)</t>
  </si>
  <si>
    <t>MMR004Moderate humanitarian conditions - Level 3</t>
  </si>
  <si>
    <t>Number of people in need under extreme phase severity (severity phase 4) according to HNO 2023 in the affected areas.
Severity Phase 1 to 5 in HNO 2023 corresponds to severity index's Level 1 to 5 (i.e., Severity Phase 1 of HNO 2023 = Level 1 of severity index,  Severity Phase 2 of HNO 2023 = Level 2 of severity index, ...)</t>
  </si>
  <si>
    <t>MMR004Severe humanitarian conditions - Level 4</t>
  </si>
  <si>
    <t>Number of people in need under catastrophic phase severity (severity phase 5) according to HNO 2023 in the affected areas. 
Severity Phase 1 to 5 in HNO 2023 corresponds to severity index's Level 1 to 5 (i.e., Severity Phase 1 of HNO 2023 = Level 1 of severity index,  Severity Phase 2 of HNO 2023 = Level 2 of severity index, ...)</t>
  </si>
  <si>
    <t>MMR004Extreme humanitarian conditions - Level 5</t>
  </si>
  <si>
    <t>Groups:
IDPs
Host
Non-host</t>
  </si>
  <si>
    <t>MMR004Crisis affected groups</t>
  </si>
  <si>
    <t>MMR004People facing limited access constraints</t>
  </si>
  <si>
    <t>MMR004People facing restricted access constraints</t>
  </si>
  <si>
    <t>MMR004Illness cases reported</t>
  </si>
  <si>
    <t>MMR004Buildings damaged</t>
  </si>
  <si>
    <t>MMR004Buildings destroyed</t>
  </si>
  <si>
    <t>MMR004Buildings in affected area</t>
  </si>
  <si>
    <t>MMR004Economic Losses</t>
  </si>
  <si>
    <t>MMR005Total population</t>
  </si>
  <si>
    <t>OCHA 23/05/2023; City Population accessed 30/05/2023</t>
  </si>
  <si>
    <t>https://reliefweb.int/report/myanmar/myanmar-cyclone-mocha-flash-appeal-may-2023
https://www.citypopulation.de/en/myanmar/admin/</t>
  </si>
  <si>
    <t xml:space="preserve">The total area affected by Cyclone Mocha. As per the OCHA flash appeal for Cylone Mocha, Rakhine, Chin, Sagaing, Kachin, and Magway states and regions were affected. According to the cyclone's trajectory, it seems that all of Rakhine, Chin, and Sagaing states and region were affected, and Hpakant, Mogaung, and Mohnyin townships of Kachin state and Tilin, Saw, and Pauk of Magway region were affected. The total area of the Rakhin, Chin, and Sagaing and affected townships of Kachin state and Magway region are considered affected.  </t>
  </si>
  <si>
    <t>MMR005Landmass affected</t>
  </si>
  <si>
    <t>The total number of people living in the affected areas = total population of Rakhine, Chin, and Sagaing states and region, and Hpakant, Mogaung, and Mohnyin townships of Kachin state and Tilin, Saw, and Pauk of Magway region</t>
  </si>
  <si>
    <t>MMR005People exposed</t>
  </si>
  <si>
    <t>OCHA 23/05/2023</t>
  </si>
  <si>
    <t>https://reliefweb.int/report/myanmar/myanmar-cyclone-mocha-flash-appeal-may-2023</t>
  </si>
  <si>
    <t>The total number of people facing winds in excess of 90kmph was estimated to be 7.9 million. The total population living in the areas affected by the cyclone has already been affected by other crises. So, there seems to be significant overlap. However, for the cyclone, as per the flash appeal, the 500,000 people are in need in addition to the number of people in need because of other crises. Therefore, the affected population is 500,000.</t>
  </si>
  <si>
    <t>MMR005People affected</t>
  </si>
  <si>
    <t>There are many displaced people who were affected by the cyclone, however, the number of people displaced, especially newly displaced, by the cyclone is unknown.</t>
  </si>
  <si>
    <t>MMR005People displaced</t>
  </si>
  <si>
    <t>MMR005Injuries reported</t>
  </si>
  <si>
    <t>Death toll for Cycone Mocha. The figure varies among different sources. This figure could be an underestimate.</t>
  </si>
  <si>
    <t>MMR005Fatalities reported</t>
  </si>
  <si>
    <t>Number of people in need according to the OCHA flash appeal for Cyclone Mocha.</t>
  </si>
  <si>
    <t>MMR005People in Need</t>
  </si>
  <si>
    <t>https://reliefweb.int/report/myanmar/myanmar-cyclone-mocha-flash-appeal-may-2023;https://www.citypopulation.de/en/myanmar/admin/</t>
  </si>
  <si>
    <t>Number of people in severity level 1 = exposed population - affected population. It is to be noted that this population is also included in one or more severity levels in other crises.</t>
  </si>
  <si>
    <t>MMR005Minimal humanitarian conditions - Level 1</t>
  </si>
  <si>
    <t>All the affected population are people in need so they are assigned to severity level 3.</t>
  </si>
  <si>
    <t>MMR005Stressed humanitarian conditions - Level 2</t>
  </si>
  <si>
    <t>MMR005Moderate humanitarian conditions - Level 3</t>
  </si>
  <si>
    <t>Not enough information to assign people in need to severity level 4.</t>
  </si>
  <si>
    <t>MMR005Severe humanitarian conditions - Level 4</t>
  </si>
  <si>
    <t>Not enough information to assign people in need to severity level 5.</t>
  </si>
  <si>
    <t>MMR005Extreme humanitarian conditions - Level 5</t>
  </si>
  <si>
    <t xml:space="preserve">Groups:
IDPs
Returnees
Host
Non-host
</t>
  </si>
  <si>
    <t>MMR005Crisis affected groups</t>
  </si>
  <si>
    <t>MMR005People facing limited access constraints</t>
  </si>
  <si>
    <t>MMR005People facing restricted access constraints</t>
  </si>
  <si>
    <t>MMR005Illness cases reported</t>
  </si>
  <si>
    <t>MMR005Buildings damaged</t>
  </si>
  <si>
    <t>MMR005Buildings destroyed</t>
  </si>
  <si>
    <t>MMR005Buildings in affected area</t>
  </si>
  <si>
    <t>MMR005Economic Losses</t>
  </si>
  <si>
    <t>PSA accessed 23/08/2023</t>
  </si>
  <si>
    <t>https://psa.gov.ph/content/2020-census-population-and-housing-2020-cph-population-counts-declared-official-president</t>
  </si>
  <si>
    <t>Total population living in the Philippines</t>
  </si>
  <si>
    <t>PHL003Total population</t>
  </si>
  <si>
    <t>City Population accessed 23/08/2023</t>
  </si>
  <si>
    <t>http://www.citypopulation.de/en/philippines/admin/</t>
  </si>
  <si>
    <t xml:space="preserve">Regions included: Region IX (Zamboanga Peninsula), Region XI (Davao Region), Region X (Northern Mindanao), Region XII (Soccsksargen), Region XIII (Caraga), Bangsamoro Autonomous Region In Muslim Mindanao (BARMM) </t>
  </si>
  <si>
    <t>PHL003Landmass affected</t>
  </si>
  <si>
    <t>PHL003People exposed</t>
  </si>
  <si>
    <t>PHL003Injuries reported</t>
  </si>
  <si>
    <t>OCHA 12/10/2023</t>
  </si>
  <si>
    <t>https://reliefweb.int/report/philippines/philippines-mindanao-displacement-snapshot-12-october-2023</t>
  </si>
  <si>
    <t xml:space="preserve">The entire Mindanao island and surrounding region is considered affected by conflict. Level 1 includes the entire population of this area. There is limited information regarding how the conflict affects people in the region. Level 2 are those affected but not displaced. Level 3 are all those displaced. People displaced by conflict in Mindanao are likely to face stressed humanitarian conditions due to the ongoing insecurity and the need for humanitarian assistance. National response capacity is strong and displaced persons typically shelter in evacuation centers or with friends or family. There is no one considered to be on Level 4 or 5. </t>
  </si>
  <si>
    <t>PHL003Stressed humanitarian conditions - Level 2</t>
  </si>
  <si>
    <t xml:space="preserve">The entire Mindanao island and surrounding region is considered affected by conflict.  Level 3 are all those displaced. People displaced by conflict in Mindanao are likely to face stressed humanitarian conditions due to the ongoing insecurity and the need for humanitarian assistance. National response capacity is strong and displaced persons typically shelter in evacuation centers or with friends or family. </t>
  </si>
  <si>
    <t>PHL003Moderate humanitarian conditions - Level 3</t>
  </si>
  <si>
    <t>PHL003Severe humanitarian conditions - Level 4</t>
  </si>
  <si>
    <t>PHL003Extreme humanitarian conditions - Level 5</t>
  </si>
  <si>
    <t>Host, non-host, returnees and IDPs that are affected by the ongoing insecurity in Mindanao</t>
  </si>
  <si>
    <t>PHL003Crisis affected groups</t>
  </si>
  <si>
    <t>There is no data on people facing access constraints</t>
  </si>
  <si>
    <t>PHL003People facing limited access constraints</t>
  </si>
  <si>
    <t>PHL003People facing restricted access constraints</t>
  </si>
  <si>
    <t>PHL003Illness cases reported</t>
  </si>
  <si>
    <t>PHL003Buildings damaged</t>
  </si>
  <si>
    <t>PHL003Buildings destroyed</t>
  </si>
  <si>
    <t>PHL003Buildings in affected area</t>
  </si>
  <si>
    <t>PHL003Economic Losses</t>
  </si>
  <si>
    <t xml:space="preserve">BBS 12/2013; Braun et al. 06/07/2020 </t>
  </si>
  <si>
    <t>https://web.archive.org/web/20141113184738/http://www.bbs.gov.bd/WebTestApplication/userfiles/Image/District%20Statistics/Cox%60s%20Bazar.pdf; https://elib.dlr.de/135470/1/Elevation%20change%20of%20Bhasan%20Char%20measured%20by%20persistent%20scatterer%20interferometry%20using%20Sentinel%201%20data%20in%20a%20humanitarian%20context.pdf</t>
  </si>
  <si>
    <t>Total landmass of the affected area. The affected areas are: Teknaf, Ukhia, and Bhashan Char.</t>
  </si>
  <si>
    <t>BGD002Landmass affected</t>
  </si>
  <si>
    <t>BGD002Injuries reported</t>
  </si>
  <si>
    <t>ISCG et al. 07/03/2023</t>
  </si>
  <si>
    <t>https://www.humanitarianresponse.info/en/operations/bangladesh/document/bangladesh-2023-joint-response-plan-rohingya-humanitarian-crisis</t>
  </si>
  <si>
    <t>All the people in the exposed population are people in need. They have been assigned to Level 3 or Level 4.</t>
  </si>
  <si>
    <t>BGD002Minimal humanitarian conditions - Level 1</t>
  </si>
  <si>
    <t>BGD002Stressed humanitarian conditions - Level 2</t>
  </si>
  <si>
    <t>https://reliefweb.int/report/bangladesh/bangladesh-ipc-acute-food-insecurity-analysis-march-september-2023-published-may-31-2023</t>
  </si>
  <si>
    <t xml:space="preserve">Number of refugees and people in host communities who are in IPC Phase 4 (May - Sept 2023 projections). </t>
  </si>
  <si>
    <t>BGD002Severe humanitarian conditions - Level 4</t>
  </si>
  <si>
    <t>Not enough information to assign people in need to this level.</t>
  </si>
  <si>
    <t>BGD002Extreme humanitarian conditions - Level 5</t>
  </si>
  <si>
    <t>The affected groups from Rohingya refugee crisis are:
Rohingya refugees
Host
Non-host</t>
  </si>
  <si>
    <t>BGD002Crisis affected groups</t>
  </si>
  <si>
    <t>BGD002People facing limited access constraints</t>
  </si>
  <si>
    <t>BGD002People facing restricted access constraints</t>
  </si>
  <si>
    <t>BGD002Illness cases reported</t>
  </si>
  <si>
    <t>BGD002Buildings damaged</t>
  </si>
  <si>
    <t>BGD002Buildings destroyed</t>
  </si>
  <si>
    <t>BGD002Buildings in affected area</t>
  </si>
  <si>
    <t>BGD002Economic Losses</t>
  </si>
  <si>
    <t>BBS 18/04/2023; Govt. Bangladesh and UNHCR 30/09/2023</t>
  </si>
  <si>
    <t>https://reliefweb.int/report/bangladesh/rapid-assessment-chattogram-division-flash-flood-and-monsoon-rain-2023;
http://203.112.218.65:8008/WebTestApplication/userfiles/Image/District%20Statistics/Bandarban.pdf;
http://203.112.218.65:8008/WebTestApplication/userfiles/Image/District%20Statistics/Chittagong.pdf;
http://203.112.218.65:8008/WebTestApplication/userfiles/Image/District%20Statistics/Cox%60s%20Bazar.pdf;
http://203.112.218.65:8008/WebTestApplication/userfiles/Image/District%20Statistics/Rangamati.pdf</t>
  </si>
  <si>
    <t>Total population of Bangladesh (169,828,911) for 2022 according to the Bangladesh Bureau of Statistics (BBS) plus the Rohingya refugee population.</t>
  </si>
  <si>
    <t>BGD009Total population</t>
  </si>
  <si>
    <t>CARE 23/08/2023; BBS 12/2013 a; BBS 12/2013 b;  BBS 12/2013 c;  BBS 12/2013 d</t>
  </si>
  <si>
    <t>https://reliefweb.int/report/bangladesh/bangladesh-chattogram-division-flash-flood-and-monsoon-rain-2023-situation-report-no-01-13-august-2023</t>
  </si>
  <si>
    <t>Landmass affected is the total landmass of the flood-affected area. The affected areas are: districts of Bandarban, Chattogram, Cox's Bazar, and Rangamati (4,479 +5,283 + 2,492 + 6,116 = 18,370).</t>
  </si>
  <si>
    <t>BGD009Landmass affected</t>
  </si>
  <si>
    <t>OCHA 14/08/2023</t>
  </si>
  <si>
    <t>https://reliefweb.int/report/bangladesh/rapid-assessment-chattogram-division-flash-flood-and-monsoon-rain-2023</t>
  </si>
  <si>
    <t>Estimated number of exposed population provided by OCHA.</t>
  </si>
  <si>
    <t>BGD009People exposed</t>
  </si>
  <si>
    <t>CARE 23/08/2023</t>
  </si>
  <si>
    <t>Estimated number of people affected by Needs Assessment Working Group (NAWG).</t>
  </si>
  <si>
    <t>BGD009People affected</t>
  </si>
  <si>
    <t>Total number of displaced people estmated by Needs Assessment Working Group (NAWG).</t>
  </si>
  <si>
    <t>BGD009People displaced</t>
  </si>
  <si>
    <t>BGD009Injuries reported</t>
  </si>
  <si>
    <t>https://acleddata.com/data-export-tool/; https://reliefweb.int/report/bangladesh/rapid-assessment-chattogram-division-flash-flood-and-monsoon-rain-2023</t>
  </si>
  <si>
    <t>Total number of people killed by flash floods and landslides in the affected areas.</t>
  </si>
  <si>
    <t>BGD009Fatalities reported</t>
  </si>
  <si>
    <t>https://reliefweb.int/report/bangladesh/rapid-assessment-chattogram-division-flash-flood-and-monsoon-rain-2023;
https://sid.portal.gov.bd/sites/default/files/files/sid.portal.gov.bd/publications/01ad1ffe_cfef_4811_af97_594b6c64d7c3/PHC_Preliminary_Report_(English)_August_2022.pdf</t>
  </si>
  <si>
    <t>Number of people in need estimated by Needs Assessment Working Group (NAWG).</t>
  </si>
  <si>
    <t>BGD009People in Need</t>
  </si>
  <si>
    <t>CARE 23/08/2023; BBS 08/2022</t>
  </si>
  <si>
    <t>Level 1= exposed population- affected population</t>
  </si>
  <si>
    <t>BGD009Minimal humanitarian conditions - Level 1</t>
  </si>
  <si>
    <t>Level 2 = affected population - people in need</t>
  </si>
  <si>
    <t>BGD009Stressed humanitarian conditions - Level 2</t>
  </si>
  <si>
    <t>There is no information on how the people in need are assigned to different humanitarian condition levels. So, all the people in need is assigned to level 3.</t>
  </si>
  <si>
    <t>BGD009Moderate humanitarian conditions - Level 3</t>
  </si>
  <si>
    <t>BGD009Severe humanitarian conditions - Level 4</t>
  </si>
  <si>
    <t>https://reliefweb.int/report/bangladesh/rapid-assessment-chattogram-division-flash-flood-and-monsoon-rain-2023;
https://www.unicef.org/media/144076/file/Bangladesh-Floods-and-Landslides-SitRep-17-August-2023.pdf</t>
  </si>
  <si>
    <t>BGD009Extreme humanitarian conditions - Level 5</t>
  </si>
  <si>
    <t>CARE 23/08/2023; UNICEF 17/08/2023</t>
  </si>
  <si>
    <t>The affected groups from Rohingya refugee crisis are:
Host, non-host, IDPs, and returnees that are affected by the floods, landslides, and monsoon rain in the affected areas.</t>
  </si>
  <si>
    <t>BGD009Crisis affected groups</t>
  </si>
  <si>
    <t>Not enough information on it</t>
  </si>
  <si>
    <t>BGD009People facing limited access constraints</t>
  </si>
  <si>
    <t>BGD009People facing restricted access constraints</t>
  </si>
  <si>
    <t>BGD009Illness cases reported</t>
  </si>
  <si>
    <t>TBS 17/08/2023</t>
  </si>
  <si>
    <t>https://www.tbsnews.net/bangladesh/districts/flood-damages-65-rural-roads-chattogram-683834</t>
  </si>
  <si>
    <t>Number of houses damaged by floods in the Chatoogram district.</t>
  </si>
  <si>
    <t>BGD009Buildings damaged</t>
  </si>
  <si>
    <t>BGD009Buildings destroyed</t>
  </si>
  <si>
    <t>BGD009Buildings in affected area</t>
  </si>
  <si>
    <t>BGD009Economic Losses</t>
  </si>
  <si>
    <t>BBS 18/04/2023; Govt. Bangladesh and UNHCR 30/09/2023; OCHA 15/01/2023</t>
  </si>
  <si>
    <t>http://bbs.portal.gov.bd/sites/default/files/files/bbs.portal.gov.bd/page/b343a8b4_956b_45ca_872f_4cf9b2f1a6e0/2023-04-18-08-42-4f13d316f798b9e5fd3a4c61eae4bfef.pdf;
https://reliefweb.int/report/bangladesh/rohingya-refugee-responsebangladesh-joint-government-bangladesh-unhcr-population-factsheet-30-september-2023 https://reliefweb.int/report/myanmar/myanmar-humanitarian-needs-overview-2023-january-2023</t>
  </si>
  <si>
    <t>Sum of the population of the individual crises BGD002 and MMR002. For Bangladesh, please see the Justification sheet.</t>
  </si>
  <si>
    <t>REG011Total population</t>
  </si>
  <si>
    <t>BBS 12/2013; Braun et al. 06/07/2020 ; Govt. of Myanmar 05/2015</t>
  </si>
  <si>
    <t>https://web.archive.org/web/20141113184738/http://www.bbs.gov.bd/WebTestApplication/userfiles/Image/District%20Statistics/Cox%60s%20Bazar.pdf; https://elib.dlr.de/135470/1/Elevation%20change%20of%20Bhasan%20Char%20measured%20by%20persistent%20scatterer%20interferometry%20using%20Sentinel%201%20data%20in%20a%20humanitarian%20context.pdf 
https://dop.gov.mm/sites/dop.gov.mm/files/publication_docs/paletwa_0.pdf</t>
  </si>
  <si>
    <t>Sum of the affected areas in the individual crises BGD002 and MMR002. For Bangladesh, please see the Justification sheet.</t>
  </si>
  <si>
    <t>REG011Landmass affected</t>
  </si>
  <si>
    <t>REG011Injuries reported</t>
  </si>
  <si>
    <t>ISCG et al. 07/03/2023; OCHA 15/01/2023</t>
  </si>
  <si>
    <t>https://www.humanitarianresponse.info/en/operations/bangladesh/document/bangladesh-2023-joint-response-plan-rohingya-humanitarian-crisis; https://reliefweb.int/report/myanmar/myanmar-humanitarian-needs-overview-2023-january-2023</t>
  </si>
  <si>
    <t xml:space="preserve">Sum of the individual crises BGD002 and MMR002. </t>
  </si>
  <si>
    <t>REG011Minimal humanitarian conditions - Level 1</t>
  </si>
  <si>
    <t>REG011Stressed humanitarian conditions - Level 2</t>
  </si>
  <si>
    <t>https://www.humanitarianresponse.info/en/operations/bangladesh/document/bangladesh-2023-joint-response-plan-rohingya-humanitarian-crisis https://reliefweb.int/report/myanmar/myanmar-humanitarian-needs-overview-2023-january-2023</t>
  </si>
  <si>
    <t>REG011Extreme humanitarian conditions - Level 5</t>
  </si>
  <si>
    <t>https://www.humanitarianresponse.info/en/operations/bangladesh/document/bangladesh-2023-joint-response-plan-rohingya-humanitarian-crisis; https://reliefweb.int/report/myanmar/myanmar-humanitarian-needs-overview-2023-january-2024</t>
  </si>
  <si>
    <t>REG011Crisis affected groups</t>
  </si>
  <si>
    <t>No Information</t>
  </si>
  <si>
    <t>REG011People facing limited access constraints</t>
  </si>
  <si>
    <t>REG011People facing restricted access constraints</t>
  </si>
  <si>
    <t>REG011Illness cases reported</t>
  </si>
  <si>
    <t>REG011Buildings damaged</t>
  </si>
  <si>
    <t>REG011Buildings destroyed</t>
  </si>
  <si>
    <t>REG011Buildings in affected area</t>
  </si>
  <si>
    <t xml:space="preserve">No available info. </t>
  </si>
  <si>
    <t>REG011Economic Losses</t>
  </si>
  <si>
    <t>World Population Review Accessed 23/10/2023</t>
  </si>
  <si>
    <t>https://worldpopulationreview.com/countries/uganda-population</t>
  </si>
  <si>
    <t xml:space="preserve">Total population of Uganda according to WPR. </t>
  </si>
  <si>
    <t>UGA005Total population</t>
  </si>
  <si>
    <t>UNHCR 10/11/2023; IPC 25/11/2022; UNHCR 01/01/2022</t>
  </si>
  <si>
    <t>https://data.unhcr.org/en/documents/details/103944;%20https://www.ipcinfo.org/fileadmin/user_upload/ipcinfo/docs/IPC_Uganda_Refugee-hosting_district_Acute_Food_Insecurity_June22_January23_report.pdf;%20https://data.unhcr.org/en/country/uga</t>
  </si>
  <si>
    <t>The people exposed consists of the total number of host population (5,842,700) in  the 12 districts including Adjumani, Isingiro,Kamwenge, Kikuube, Kiryandongo, Koboko, Kyegegwa, Madi okollo, Obongi, Terego, Yumbe, and Kampala. Figures for the host population in Kampala (1,738,600) have been derived from UNHCR, while those of the remaining 11 districts are from IPC. The total number of refugees in Uganda as at 30th Sept  is 1,568,237 according to UNHCR.</t>
  </si>
  <si>
    <t>UGA005People exposed</t>
  </si>
  <si>
    <t>UNHCR 10/11/2023</t>
  </si>
  <si>
    <t>https://data.unhcr.org/en/documents/details/103944</t>
  </si>
  <si>
    <t>The cumulative number of refugees in Uganda are affected. The highest population of refugees originate from South Sudan and DRC. There are also refugees in smaller numbers from Rwanda, Burundi, Somalia, Eritrea, Ethiopia and Sudan</t>
  </si>
  <si>
    <t>UGA005People affected</t>
  </si>
  <si>
    <t xml:space="preserve"> Number of refugees in Uganda. The highest population of refugees originate from South Sudan and DRC. There are also refugees in smaller numbers from Rwanda, Burundi, Somalia, Eritrea, Ethiopia and Sudan</t>
  </si>
  <si>
    <t>UGA005People displaced</t>
  </si>
  <si>
    <t xml:space="preserve">The total population of refugees in Uganda are in need according to UNHCR. </t>
  </si>
  <si>
    <t>UGA005People in Need</t>
  </si>
  <si>
    <t>UGA005Minimal humanitarian conditions - Level 1</t>
  </si>
  <si>
    <t>UGA005Stressed humanitarian conditions - Level 2</t>
  </si>
  <si>
    <t xml:space="preserve">The total poulation of refugees in Ugand are categorised under Level 3. </t>
  </si>
  <si>
    <t>UGA005Moderate humanitarian conditions - Level 3</t>
  </si>
  <si>
    <t>While some refugees may be facing Level 4 and 5 conditions, there is no information to indicate this.</t>
  </si>
  <si>
    <t>UGA005Severe humanitarian conditions - Level 4</t>
  </si>
  <si>
    <t>UGA005Extreme humanitarian conditions - Level 5</t>
  </si>
  <si>
    <t>Host population and refugees</t>
  </si>
  <si>
    <t>UGA005Crisis affected groups</t>
  </si>
  <si>
    <t xml:space="preserve">  UNHCR 17/10/2023 ; UNHCR 30/09/2023; IOM 31/03/2023 </t>
  </si>
  <si>
    <t>https://data.unhcr.org/en/documents/details/104103;%20https://data.unhcr.org/en/situations/horn;%20https://reliefweb.int/report/somalia/dtm-displacement-atlas-baseline-2-report-somalia-august-2022</t>
  </si>
  <si>
    <t xml:space="preserve">Total displaced population includes IDPs (4,574,256), Somali refugees in neighboring countries (684,619), refugees/asylum seekers in Somalia (37,241), and refugee returnees and IDP returnees (955,414). </t>
  </si>
  <si>
    <t>SOM001People displaced</t>
  </si>
  <si>
    <t>IPC 01/09/2023; KNBS 04/11/2019; UNHCR 31/03/2023</t>
  </si>
  <si>
    <t>https://www.ipcinfo.org/fileadmin/user_upload/ipcinfo/docs/1_IPC_Kenya_Acute_Food_Insecurity_Malnutrition_2023_Jul2024Jan_Report.pdf;%20https://www.knbs.or.ke/?wpdmpro=2019-kenya-population-and-housing-census-volume-i-population-by-county-and-sub-county;%20https://data.unhcr.org/en/documents/download/98752</t>
  </si>
  <si>
    <t>Total population of counties exposed to drought include 23 ASAL counties and 9 non-ASAL counties. The ASAL counties include Turkana, Mandera, Wajir, Garissa, Lamu, Kwale, Kilifi, Tana River, Taita Taveta, Kitui, Makueni, Embu, Nyeri, Meru North, West Pokot, Baringo, Kajiado, Narok, Marsabit, Laikipia, Tharaka Nithi, Samburu, Isiolo based on IPC projections for July- Sept 2023, with a total population of (16,617,000). The non-ASAL counties include Kiambu, Murang'a, Kirinyaga, Migori, Homabay, Siaya, Nakuru, Machakos, Elgeyo Marakwet with a total population of (11,364,969) based on KNBS 2019. Total population of refugees (588,724) from UNHCR 31/03/2023 has also been included in the people exposed.</t>
  </si>
  <si>
    <t>KEN003People exposed</t>
  </si>
  <si>
    <t>Total population of counties affected to drought include 23 ASAL counties (Turkana, Mandera, Wajir, Garissa, Lamu, Kwale, Kilifi, Tana River, Taita Taveta, Kitui, Makueni, Embu, Nyeri, Meru North, West Pokot, Baringo, Kajiado, Narok, Marsabit, Laikipia, Tharaka Nithi, Samburu, Isiolo based on IPC projections for July- Sept 2023 (16,617,000), and 9 non-ASAL counties (Kiambu, Murang'a, Kirinyaga, Migori, Homabay, Siaya, Nakuru, Machakos, Elgeyo Marakwet (11,364,969) based on KNBS 2019, including  refugees ( 588,724) from UNHCR 31/03/2023</t>
  </si>
  <si>
    <t>KEN003People affected</t>
  </si>
  <si>
    <t>The PIN figure is an aggregation of level 3+4+5 according to the ACAPS Inform methodology in the absecnce of a PIN figure from HNO, IPC or OCHA</t>
  </si>
  <si>
    <t>KEN003People in Need</t>
  </si>
  <si>
    <t>https://www.ipcinfo.org/fileadmin/user_upload/ipcinfo/docs/1_IPC_Kenya_Acute_Food_Insecurity_Malnutrition_2023_Jul2024Jan_Report.pdf;%20;%20https://www.knbs.or.ke/?wpdmpro=2019-kenya-population-and-housing-census-volume-i-population-by-county-and-sub-county;%20https://data.unhcr.org/en/documents/download/98752</t>
  </si>
  <si>
    <t>People facing  the latest projected acute food insecurity October - January  2024 due to drought according to IPC 2023  is Level 1= People exposed- People affected</t>
  </si>
  <si>
    <t>KEN003Minimal humanitarian conditions - Level 1</t>
  </si>
  <si>
    <t>KEN003Stressed humanitarian conditions - Level 2</t>
  </si>
  <si>
    <t xml:space="preserve"> People facing IPC 3 outcomes were categorised under Level 3 according to the latest projected acute food insecurity October - January  2024 analysis </t>
  </si>
  <si>
    <t>KEN003Moderate humanitarian conditions - Level 3</t>
  </si>
  <si>
    <t xml:space="preserve">The people facing IPC 4 outcomes were categorised under Level 4  according to the latest projected acute food insecurity October - January  2024 analysis </t>
  </si>
  <si>
    <t>KEN003Severe humanitarian conditions - Level 4</t>
  </si>
  <si>
    <t xml:space="preserve">The people facing IPC 5  outcomes were categorised under Level 5 according to the latest projected acute food insecurity October - January  2024 analysis </t>
  </si>
  <si>
    <t>KEN003Extreme humanitarian conditions - Level 5</t>
  </si>
  <si>
    <t>Projected cases of malnutrition among children aged under 5 and pregnant women</t>
  </si>
  <si>
    <t>KEN003Illness cases reported</t>
  </si>
  <si>
    <t>KEN001Illness cases reported</t>
  </si>
  <si>
    <t xml:space="preserve">The most affcetd population group are-
• Vulnerable people with acute humanitarian needs in urban area
• Vulnerable people with acute humanitarian needs in rural area
• Shock affected non-displaced people (people affected by a sudden-onset disaster, primarily floods and earthquakes, who have not left their area of origin)
• Recently internally displaced persons and vulnerable internal migrants </t>
  </si>
  <si>
    <t>AFG001Crisis affected groups</t>
  </si>
  <si>
    <t>There is no information on it</t>
  </si>
  <si>
    <t>AFG001People facing limited access constraints</t>
  </si>
  <si>
    <t>AFG001Illness cases reported</t>
  </si>
  <si>
    <t>AFG001Buildings in affected area</t>
  </si>
  <si>
    <t>AFG001Economic Losses</t>
  </si>
  <si>
    <t>OCHA 07/10/2024</t>
  </si>
  <si>
    <t>https://reliefweb.int/report/afghanistan/afghanistan-flash-update-1-earthquake-herat-province-afghanistan-7-october-2023-2100</t>
  </si>
  <si>
    <t>The affected people are local residents and IDPs living in the affected province.</t>
  </si>
  <si>
    <t>AFG006Crisis affected groups</t>
  </si>
  <si>
    <t>AFG006People facing limited access constraints</t>
  </si>
  <si>
    <t>AFG006People facing restricted access constraints</t>
  </si>
  <si>
    <t>AFG006Illness cases reported</t>
  </si>
  <si>
    <t>AFG006Buildings in affected area</t>
  </si>
  <si>
    <t>AFG006Economic Losses</t>
  </si>
  <si>
    <t>Internal Displacement Monitoring Centre (IMDC) 01/05/2022; UNHCR 31/12/2021</t>
  </si>
  <si>
    <t>https://www.internal-displacement.org/sites/default/files/publications/documents/IDMC_GRID_2022_LR.pdf ; https://www.unhcr.org/refugee-statistics/download/?url=JZ3p8k</t>
  </si>
  <si>
    <t>Total number of IDPs because of conflict and violence as of the end of 2021 according to the annual report of IMDC + Others of concern + Venezueleans displaced abroad from the Refugees in Mexico. However there are no other figures about the rest of affected people.</t>
  </si>
  <si>
    <t>MEX001People affected</t>
  </si>
  <si>
    <t>https://www.internal-displacement.org/sites/default/files/publications/documents/IDMC_GRID_2022_LR.pdf ;https://www.unhcr.org/refugee-statistics/download/?url=JZ3p8k</t>
  </si>
  <si>
    <t>MEX001People displaced</t>
  </si>
  <si>
    <t>COMAR 04/10/2023</t>
  </si>
  <si>
    <t>https://www.gob.mx/cms/uploads/attachment/file/860799/Cierre_Septiembre-2023__1-Octubre_.pdf</t>
  </si>
  <si>
    <t>Migrants recognized as refugees or in complementary protection by the Mexican Commission for Refugee Assistance (COMAR) from 2013 to 2023 (until September). However, there are no exact figures about the total number of people in need as they are in constant movement through the country and not all of them are registered.</t>
  </si>
  <si>
    <t>MEX001People in Need</t>
  </si>
  <si>
    <t>MEX001Stressed humanitarian conditions - Level 2</t>
  </si>
  <si>
    <t>MEX001Moderate humanitarian conditions - Level 3</t>
  </si>
  <si>
    <t>MEX003People in Need</t>
  </si>
  <si>
    <t>Migrants recognized as refugees or in complementary protection by the Mexican Commission for Refugee Assistance (COMAR) from 2013 to 2022 (until September). However, there are no exact figures about the total people in need as they are in constant movement through the country and not all of them are registered.</t>
  </si>
  <si>
    <t>MEX003Moderate humanitarian conditions - Level 3</t>
  </si>
  <si>
    <t>2023 Floods in Laos</t>
  </si>
  <si>
    <t>LAO003</t>
  </si>
  <si>
    <t>Laos</t>
  </si>
  <si>
    <t>LSB accessed 29/10/2023</t>
  </si>
  <si>
    <t>https://laosis.lsb.gov.la/statHtml/statHtml.do?orgId=856&amp;tblId=DT_YEARBOOK_C001&amp;vw_cd=&amp;list_id=&amp;scrId=&amp;seqNo=&amp;language=en&amp;obj_var_id=&amp;conn_path=I2&amp;path=</t>
  </si>
  <si>
    <t>Total population living in the country (for the year 2022)</t>
  </si>
  <si>
    <t>LAO003Total population</t>
  </si>
  <si>
    <t>Statoids accessed 29/10/2023; IFRC 18/09/2023</t>
  </si>
  <si>
    <t>http://www.statoids.com/ula.html;
https://reliefweb.int/report/lao-peoples-democratic-republic/laos-flood-2023-dref-operational-update-mdrla009</t>
  </si>
  <si>
    <t>The provinces where flood occurred  Vientiane Capital, Houaphan, Xaignabouli, Xiangkhouang, Vientiane, Bolikhamxai, Khammouan, Savannakhet, Champasak and Xaixomboun.</t>
  </si>
  <si>
    <t>LAO003Landmass affected</t>
  </si>
  <si>
    <t>LSB accessed 29/10/2023; IFRC 18/09/2023</t>
  </si>
  <si>
    <t>https://laosis.lsb.gov.la/statHtml/statHtml.do?orgId=856&amp;tblId=DT_YEARBOOK_C001&amp;vw_cd=&amp;list_id=&amp;scrId=&amp;seqNo=&amp;language=en&amp;obj_var_id=&amp;conn_path=I2&amp;path=;
https://reliefweb.int/report/lao-peoples-democratic-republic/laos-flood-2023-dref-operational-update-mdrla009</t>
  </si>
  <si>
    <t>People exposed is the number people living in the flood-affected provinces (Vientiane Capital, Houaphan, Xaignabouli, Xiangkhouang, Vientiane, Bolikhamxai, Khammouan, Savannakhet, Champasak and Xaixomboun).</t>
  </si>
  <si>
    <t>LAO003People exposed</t>
  </si>
  <si>
    <t>IFRC 18/09/2023</t>
  </si>
  <si>
    <t>https://reliefweb.int/report/lao-peoples-democratic-republic/laos-flood-2023-dref-operational-update-mdrla009</t>
  </si>
  <si>
    <t>According to the IFRC, the affected population is 110,129.</t>
  </si>
  <si>
    <t>LAO003People affected</t>
  </si>
  <si>
    <t>Currently, there are no reports of people being displaced..</t>
  </si>
  <si>
    <t>LAO003People displaced</t>
  </si>
  <si>
    <t xml:space="preserve">Total number of crisis-related injuries in the last 6 months. Not enough information regarding the number of injuries. </t>
  </si>
  <si>
    <t>LAO003Injuries reported</t>
  </si>
  <si>
    <t>ECHO 10/08/2023</t>
  </si>
  <si>
    <t>https://reliefweb.int/report/lao-peoples-democratic-republic/laos-floods-and-landslides-update-reliefweb-noaa-department-meteorology-and-hydrology-dmh-lao-pdrecho-daily-flash-10-august-2023</t>
  </si>
  <si>
    <t>LAO003Fatalities reported</t>
  </si>
  <si>
    <t>LAO003Fatalities in all crises</t>
  </si>
  <si>
    <t>LAO003People in Need</t>
  </si>
  <si>
    <t>LAO003Minimal humanitarian conditions - Level 1</t>
  </si>
  <si>
    <t>LAO003Stressed humanitarian conditions - Level 2</t>
  </si>
  <si>
    <t>LAO003Moderate humanitarian conditions - Level 3</t>
  </si>
  <si>
    <t>LAO003Severe humanitarian conditions - Level 4</t>
  </si>
  <si>
    <t>LAO003Extreme humanitarian conditions - Level 5</t>
  </si>
  <si>
    <t xml:space="preserve">It is the number of affected groups which only includes the non-host population in this crisis.
</t>
  </si>
  <si>
    <t>LAO003Crisis affected groups</t>
  </si>
  <si>
    <t>LAO003People facing limited access constraints</t>
  </si>
  <si>
    <t>LAO003People facing restricted access constraints</t>
  </si>
  <si>
    <t>LAO003Illness cases reported</t>
  </si>
  <si>
    <t>LAO003Buildings damaged</t>
  </si>
  <si>
    <t>LAO003Buildings destroyed</t>
  </si>
  <si>
    <t>LAO003Buildings in affected area</t>
  </si>
  <si>
    <t>Estimation of the total cost of damages due to the floods.</t>
  </si>
  <si>
    <t>LAO003Economic Losses</t>
  </si>
  <si>
    <t>LAO003Denial of existence of humanitarian needs or entitlements to assistance</t>
  </si>
  <si>
    <t>LAO003Impediments to entry into country (bureaucratic and administrative)</t>
  </si>
  <si>
    <t>LAO003Interference into implementation of humanitarian activities</t>
  </si>
  <si>
    <t>LAO003Ongoing insecurity/hostilities affecting humanitarian assistance</t>
  </si>
  <si>
    <t>LAO003Physical constraints in the environment (obstacles related to terrain, climate, lack of infrastructure, etc.)</t>
  </si>
  <si>
    <t>LAO003Presence of mines and improvised explosive devices</t>
  </si>
  <si>
    <t>LAO003Restriction and obstruction of access to services and assistance</t>
  </si>
  <si>
    <t>LAO003Restriction of movement (impediments to freedom of movement and/or administrative restrictions)</t>
  </si>
  <si>
    <t>LAO003Violence against personnel, facilities and assets</t>
  </si>
  <si>
    <t>UNHCR Accessed 23/03/2023; IDMC 24/05/2023; IOM 27/10/2023; Government of Pakistan 11/04/2023</t>
  </si>
  <si>
    <t>https://data.unhcr.org/en/situations/afghanistan; https://www.internal-displacement.org/countries/pakistan; https://reliefweb.int/report/pakistan/pakistan-afghans-detained-face-deportation; Sitrep New 11-04-2023.pdf (pdma.gos.pk)</t>
  </si>
  <si>
    <t>The figure includes the total number of IDPs (which includes Conflict induced IDPs and Monsoon 2022 IDPs) and  Afghan refugees. (Undocumented 775000, new arrival 600000, 1.32 million Afghan PoR card holders,  Afghan citizen card 840000 and UMRF 140872 )</t>
  </si>
  <si>
    <t>PAK001People displaced</t>
  </si>
  <si>
    <t>IOM 27/10/2023; Government of Pakistan 11/04/2023</t>
  </si>
  <si>
    <t>https://reliefweb.int/report/pakistan/pakistan-afghans-detained-face-deportation; Sitrep New 11-04-2023.pdf (pdma.gos.pk)</t>
  </si>
  <si>
    <t>The climate catastrophe in Pakistan has caused almost a thousand deaths, including children, and displaced over 3.1 million. Pakistan is experiencing abnormal monsoon rainfall nearly ten times higher than usual, resulting in uncontrollable urban and flash floods and landslides across the country. The floods caused by the monsoon rains since mid-June 2022 have affected Balochistan, Sindh, Gilgit-Baltistan, Punjab, Azad Jammu and Kashmir, and Khyber Pakhtunkhwa (KPK) provinces of Pakistan, leaving behind millions in need of urgent shelter. Around 30 million people are affected. The situation Upgraded, and people started to return to their homes, so right now only Sind province has IDPs. the Provincial Disaster Management Authority of Sindh reported that still 5,132 are living in tents in the Malir district. Between May and June 2023, DTM identified 27,527 Temporary Displaced People (TDM).</t>
  </si>
  <si>
    <t>PAK005People displaced</t>
  </si>
  <si>
    <t>SYR002People in Need</t>
  </si>
  <si>
    <t>ACLED 01/04/23 - 30/09/23</t>
  </si>
  <si>
    <t>https://acleddata.com/dashboard#/dashboard</t>
  </si>
  <si>
    <t>The number of crisis related fatalities in the last 6 months</t>
  </si>
  <si>
    <t>REG003Fatalities reported</t>
  </si>
  <si>
    <t>The number of fatalities in  all crises in the last 6 months.</t>
  </si>
  <si>
    <t>REG003Fatalities in all crises</t>
  </si>
  <si>
    <t>crisis group accessed on 25/10/2023 ; Public Radio of Armenia 20/09/2023 ; BBC 26/09/2023</t>
  </si>
  <si>
    <t>https://www.crisisgroup.org/content/nagorno-karabakh-conflict-visual-explainer ; https://en.armradio.am/2023/09/20/at-least-200-killed-over-400-wounded-in-azerbaijani-attack-artsakh-ombudsman/ ; https://www.bbc.com/news/world-europe-66905581</t>
  </si>
  <si>
    <t>Number of people wounded ( non_combatants)between 01 March 2023 and 20  September 2023 related to Nagorno-Karabakh Conflict.</t>
  </si>
  <si>
    <t>AZE002Injuries reported</t>
  </si>
  <si>
    <t>https://www.crisisgroup.org/content/nagorno-karabakh-conflict-visual-explainer ; https://en.armradio.am/2023/09/20/at-least-200-killed-over-400-wounded-in-azerbaijani-attack-artsakh-ombudsman/ ; https://www.bbc.com/news/world-europe-66921557</t>
  </si>
  <si>
    <t>Number of fatalities ( non_combatants)between 01 March 2023 and 20 September 2023 related to Nagorno-Karabakh Conflict.</t>
  </si>
  <si>
    <t>AZE002Fatalities reported</t>
  </si>
  <si>
    <t>AZE002Fatalities in all crises</t>
  </si>
  <si>
    <t>Food Security Crisis in Timor-Leste</t>
  </si>
  <si>
    <t>TLS003</t>
  </si>
  <si>
    <t>Timor Leste</t>
  </si>
  <si>
    <t>IPC 14/02/2023</t>
  </si>
  <si>
    <t>https://www.ipcinfo.org/fileadmin/user_upload/ipcinfo/docs/IPC_Timor_Leste_Acute_Food_Insecurity_Nov2022_Sept2023_Report.pdf</t>
  </si>
  <si>
    <t>Total population of the country. (There is a slight discrepancy in the IPC document. The toal population when the number of people in different acute food insecurity phases are summed up, the figure is 1,358,989 which is 4 more than the total population mentioned in document. For convenience of calculation, 1,358,989 is used)</t>
  </si>
  <si>
    <t>TLS003Total population</t>
  </si>
  <si>
    <t>City Population accessed 31/10/2023</t>
  </si>
  <si>
    <t>https://www.citypopulation.de/en/timor/cities/</t>
  </si>
  <si>
    <t>The entire country is affected by food insecurity.</t>
  </si>
  <si>
    <t>TLS003Landmass affected</t>
  </si>
  <si>
    <t>The total population of the country is exposed as all the districts are affected by food insecurity.</t>
  </si>
  <si>
    <t>TLS003People exposed</t>
  </si>
  <si>
    <t>The number of people facing acute food insecurity of IPC phase 2 or higher.</t>
  </si>
  <si>
    <t>TLS003People affected</t>
  </si>
  <si>
    <t>No displacement has occurred in the food security crisis.</t>
  </si>
  <si>
    <t>TLS003People displaced</t>
  </si>
  <si>
    <t>TLS003Injuries reported</t>
  </si>
  <si>
    <t>TLS003Fatalities reported</t>
  </si>
  <si>
    <t>TLS003Fatalities in all crises</t>
  </si>
  <si>
    <t>The PIN is the number of people facing acute food insecurity of IPC phase 3 or higher.</t>
  </si>
  <si>
    <t>TLS003People in Need</t>
  </si>
  <si>
    <t xml:space="preserve">Level 1 = number of people facing acute food insecurity of IPC phase 1
</t>
  </si>
  <si>
    <t>TLS003Minimal humanitarian conditions - Level 1</t>
  </si>
  <si>
    <t xml:space="preserve">Level 2 = number of people facing acute food insecurity of IPC phase 2
</t>
  </si>
  <si>
    <t>TLS003Stressed humanitarian conditions - Level 2</t>
  </si>
  <si>
    <t xml:space="preserve">Level 3 = number of people facing acute food insecurity of IPC phase 3
</t>
  </si>
  <si>
    <t>TLS003Moderate humanitarian conditions - Level 3</t>
  </si>
  <si>
    <t xml:space="preserve">Level 4 = number of people facing acute food insecurity of IPC phase 4
</t>
  </si>
  <si>
    <t>TLS003Severe humanitarian conditions - Level 4</t>
  </si>
  <si>
    <t xml:space="preserve">Level 5 = number of people facing acute food insecurity of IPC phase 5
</t>
  </si>
  <si>
    <t>TLS003Extreme humanitarian conditions - Level 5</t>
  </si>
  <si>
    <t>TLS003Crisis affected groups</t>
  </si>
  <si>
    <t>TLS003People facing limited access constraints</t>
  </si>
  <si>
    <t>TLS003People facing restricted access constraints</t>
  </si>
  <si>
    <t>TLS003Illness cases reported</t>
  </si>
  <si>
    <t>Not relevant to the crisis.</t>
  </si>
  <si>
    <t>TLS003Buildings damaged</t>
  </si>
  <si>
    <t>TLS003Buildings destroyed</t>
  </si>
  <si>
    <t>TLS003Buildings in affected area</t>
  </si>
  <si>
    <t>TLS003Economic Losses</t>
  </si>
  <si>
    <t>crisis group accessed on 25/10/2023</t>
  </si>
  <si>
    <t>https://www.crisisgroup.org/content/nagorno-karabakh-conflict-visual-explainer</t>
  </si>
  <si>
    <t>Number of people wounded (non_ combatants) between 01 March 2023 and 16 September 2023 related to Nagorno-Karabakh Conflict</t>
  </si>
  <si>
    <t>ARM002Injuries reported</t>
  </si>
  <si>
    <t>Fatalities (non_ combatants) between 01 March 2023 and 16 September 2023 related to Nagorno-Karabakh Conflict</t>
  </si>
  <si>
    <t>ARM002Fatalities reported</t>
  </si>
  <si>
    <t>ARM002Fatalities in all crises</t>
  </si>
  <si>
    <t>IPC 01/09/2023; KNBS 04/11/2019; UNHCR 31/03/2023; OCHA 18/08/2022; UNICEF 13/10/2023</t>
  </si>
  <si>
    <t>https://www.ipcinfo.org/fileadmin/user_upload/ipcinfo/docs/1_IPC_Kenya_Acute_Food_Insecurity_Malnutrition_2023_Jul2024Jan_Report.pdf;%20https://www.knbs.or.ke/?wpdmpro=2019-kenya-population-and-housing-census-volume-i-population-by-county-and-sub-county;%20https://data.unhcr.org/en/documents/download/98752;%20https://reliefweb.int/report/somalia/somalia-2022-drought-impact-snapshot-august-2022;%20https://reliefweb.int/report/ethiopia/horn-africa-ethiopia-kenya-somalia-drought-situation-and-response-overview-august-2023</t>
  </si>
  <si>
    <t>The aggregated figures of people affected due  to the Eastern Africa Regional Drought Crisis in Ethiopia (24100000),+  Somalia (7800000)+ , Kenya (28,570,693)</t>
  </si>
  <si>
    <t>REG014People affected</t>
  </si>
  <si>
    <t>ECHO 13/07/2023 ; ACLED accessed on 23/10/2023</t>
  </si>
  <si>
    <t>https://erccportal.jrc.ec.europa.eu/ECHO-Products/Echo-Flash#/daily-flash-archive/4833 ; https://acleddata.com/data-export-tool/</t>
  </si>
  <si>
    <t>87 migrants reported killed and 234 injured between 01 January and 13 October 2023.</t>
  </si>
  <si>
    <t>YEM002Fatalities reported</t>
  </si>
  <si>
    <t>YEM002Injuries reported</t>
  </si>
  <si>
    <t>ACLED accessed on 31/10/2023</t>
  </si>
  <si>
    <t>The figure represents the number of injured persons related to the economic crisis (in the period between 01 April 2023 and 27 October 2023).</t>
  </si>
  <si>
    <t>LBN004Injuries reported</t>
  </si>
  <si>
    <t>The figure represents the number of injured persons related to Syrian refugees ( in the period between 01 April 2023 and 27 October 2023).</t>
  </si>
  <si>
    <t>LBN002Injuries reported</t>
  </si>
  <si>
    <t>the figure represents the number of fatalities related to syrian refugees , in the period between 01 April 2023 and 27 October 2023</t>
  </si>
  <si>
    <t>LBN002Fatalities reported</t>
  </si>
  <si>
    <t>crisis group accessed on 25/10/2023 ;  Public Radio of Armenia 20/09/2023</t>
  </si>
  <si>
    <t xml:space="preserve"> https://en.armradio.am/2023/09/20/at-least-200-killed-over-400-wounded-in-azerbaijani-attack-artsakh-ombudsman/ ; https://www.crisisgroup.org/content/nagorno-karabakh-conflict-visual-explainer </t>
  </si>
  <si>
    <t>The figure represents the number of people wounded ( non_combatants)between 01 March 2023 and 20 September 2023 related to Nagorno-Karabakh Conflict.</t>
  </si>
  <si>
    <t>REG013Injuries reported</t>
  </si>
  <si>
    <t xml:space="preserve"> https://en.armradio.am/2023/09/20/at-least-200-killed-over-400-wounded-in-azerbaijani-attack-artsakh-ombudsman/ ; https://www.crisisgroup.org/content/nagorno-karabakh-conflict-visual-explainer</t>
  </si>
  <si>
    <t>The figure represents fatalities  (non_combatants) between 01 March 2023 and 20 September 2023  related to Nagorno-Karabakh Conflict.</t>
  </si>
  <si>
    <t>REG013Fatalities reported</t>
  </si>
  <si>
    <t>https://www.crisisgroup.org/content/nagorno-karabakh-conflict-visual-explainer ;  https://en.armradio.am/2023/09/20/at-least-200-killed-over-400-wounded-in-azerbaijani-attack-artsakh-ombudsman/</t>
  </si>
  <si>
    <t>The figure represents fatalities (non_combatants) between 01 March 2023 and 20 September 2023</t>
  </si>
  <si>
    <t>REG013Fatalities in all crises</t>
  </si>
  <si>
    <t>AWSD 19/08/2023</t>
  </si>
  <si>
    <t>https://www.aidworkersecurity.org/incidents/search?start=2023&amp;end=2023&amp;detail=1&amp;country=BF%2CNE</t>
  </si>
  <si>
    <t xml:space="preserve">On the 19th of August 2023, one national NGO aid worker was kidnapped and later killed by unknown actors in Bittou, Centre East region. This information was obtained from the Aid Workers Security Database, the preferred site for presenting humanitarian security situations. </t>
  </si>
  <si>
    <t>BFA002Injuries reported</t>
  </si>
  <si>
    <t>TLS003Denial of existence of humanitarian needs or entitlements to assistance</t>
  </si>
  <si>
    <t>TLS003Impediments to entry into country (bureaucratic and administrative)</t>
  </si>
  <si>
    <t>TLS003Interference into implementation of humanitarian activities</t>
  </si>
  <si>
    <t>TLS003Ongoing insecurity/hostilities affecting humanitarian assistance</t>
  </si>
  <si>
    <t>TLS003Physical constraints in the environment (obstacles related to terrain, climate, lack of infrastructure, etc.)</t>
  </si>
  <si>
    <t>TLS003Presence of mines and improvised explosive devices</t>
  </si>
  <si>
    <t>TLS003Restriction and obstruction of access to services and assistance</t>
  </si>
  <si>
    <t>TLS003Restriction of movement (impediments to freedom of movement and/or administrative restrictions)</t>
  </si>
  <si>
    <t>TLS003Violence against personnel, facilities and assets</t>
  </si>
  <si>
    <t>UNOCHA 30/11/2022</t>
  </si>
  <si>
    <t>https://reliefweb.int/report/central-african-republic/republique-centrafricaine-apercu-des-besoins-humanitaires-novembre-2022</t>
  </si>
  <si>
    <t xml:space="preserve"> The total population of the Central African Republic was obtained from the Humanitarian Needs Overview of the 30th of November 2022. This total population is based on a projection in the various 17 divisions which are; Bangui, Bamingui-Bangoran, Basse-Kotto, Haute-Kotto, Haut-Mbomou, Kémo, Lobaye, Mambéré-Kadéï, Mbomou, Nana-Grébizi, Nana-Mambéré, Ombella-M'Poko, Ouaka, Ouham, Ouham-Pendé, Sangha-Mbaéré and Vakaga. </t>
  </si>
  <si>
    <t>CAF001Total population</t>
  </si>
  <si>
    <t xml:space="preserve">https://data.worldbank.org/indicator/AG.SRF.TOTL.K2 </t>
  </si>
  <si>
    <t xml:space="preserve">Total square kilometres of affected areas absorbed by the complex crisis in Central African Republic, as experienced in the 17 divisions which are; Bangui, Bamingui-Bangoran, Basse-Kotto, Haute-Kotto, Haut-Mbomou, Kémo, Lobaye, Mambéré-Kadéï, Mbomou, Nana-Grébizi, Nana-Mambéré, Ombella-M'Poko, Ouaka, Ouham, Ouham-Pendé, Sangha-Mbaéré and Vakaga. </t>
  </si>
  <si>
    <t>CAF001Landmass affected</t>
  </si>
  <si>
    <t xml:space="preserve">https://reliefweb.int/report/central-african-republic/republique-centrafricaine-apercu-des-besoins-humanitaires-novembre-2022 </t>
  </si>
  <si>
    <t>People exposed to the complex crisis in the Central African Republic include; host communities, refugees, IDPs, and returnees situated in the 17 divisions of the Central African Republic.</t>
  </si>
  <si>
    <t>CAF001People exposed</t>
  </si>
  <si>
    <t>People affected by the complex crisis in the Central African Republic include; host communities, refugees, IDPs, and returnees situated in the 17 divisions of the Central African Republic.</t>
  </si>
  <si>
    <t>CAF001People affected</t>
  </si>
  <si>
    <t xml:space="preserve">Persons in need of diverse assistance in the following sectors; education, food security, WASH, shelter, GBV, protection, nutrition, child protection and health in the 17 divisions which are; Bangui, Bamingui-Bangoran, Basse-Kotto, Haute-Kotto, Haut-Mbomou, Kémo, Lobaye, Mambéré-Kadéï, Mbomou, Nana-Grébizi, Nana-Mambéré, Ombella-M'Poko, Ouaka, Ouham, Ouham-Pendé, Sangha-Mbaéré and Vakaga. </t>
  </si>
  <si>
    <t>CAF001People in Need</t>
  </si>
  <si>
    <t>No minimal humanitarian conditions affected persons living in the 17 divisions of the Central African Republic</t>
  </si>
  <si>
    <t>CAF001Minimal humanitarian conditions - Level 1</t>
  </si>
  <si>
    <t xml:space="preserve">Stressed humanitarian conditions are affected by persons living in some subdivisions of the various divisions; Ouaka, Bamingui-Bangoran,  Kémo, Ouham, Ouham-Pendé, Nana-Mambéré, Mambéré-Kadéï, Ombella-M'Poko, Lobaye and Sangha-Mbaéré. </t>
  </si>
  <si>
    <t>CAF001Stressed humanitarian conditions - Level 2</t>
  </si>
  <si>
    <t xml:space="preserve">Moderate humanitarian conditions affected by persons living in most subdivisions of the various divisions; Ouaka, Bamingui-Bangoran,  Kémo, Ouham, Ouham-Pendé, Nana-Mambéré, Mambéré-Kadéï, Ombella-M'Poko, Lobaye and Sangha-Mbaéré. </t>
  </si>
  <si>
    <t>CAF001Moderate humanitarian conditions - Level 3</t>
  </si>
  <si>
    <t xml:space="preserve">Severe humanitarian conditions affected by persons living in most subdivisions of the various divisions; Haut-Mbomou, Haute-Kotto, Vakaga, Ouham, Basse-Kotto, Nana-Grébizi and Ouham-Pendé. </t>
  </si>
  <si>
    <t>CAF001Severe humanitarian conditions - Level 4</t>
  </si>
  <si>
    <t>No extreme humanitarian conditions were registered in the 17 divisions of the Central African Republic.</t>
  </si>
  <si>
    <t>CAF001Extreme humanitarian conditions - Level 5</t>
  </si>
  <si>
    <t>BGR002Denial of existence of humanitarian needs or entitlements to assistance</t>
  </si>
  <si>
    <t>BGR002Impediments to entry into country (bureaucratic and administrative)</t>
  </si>
  <si>
    <t>BGR002Interference into implementation of humanitarian activities</t>
  </si>
  <si>
    <t>BGR002Ongoing insecurity/hostilities affecting humanitarian assistance</t>
  </si>
  <si>
    <t>BGR002Physical constraints in the environment (obstacles related to terrain, climate, lack of infrastructure, etc.)</t>
  </si>
  <si>
    <t>BGR002Presence of mines and improvised explosive devices</t>
  </si>
  <si>
    <t>BGR002Restriction and obstruction of access to services and assistance</t>
  </si>
  <si>
    <t>BGR002Restriction of movement (impediments to freedom of movement and/or administrative restrictions)</t>
  </si>
  <si>
    <t>BGR002Violence against personnel, facilities and assets</t>
  </si>
  <si>
    <t>BLR002Denial of existence of humanitarian needs or entitlements to assistance</t>
  </si>
  <si>
    <t>BLR002Impediments to entry into country (bureaucratic and administrative)</t>
  </si>
  <si>
    <t>BLR002Interference into implementation of humanitarian activities</t>
  </si>
  <si>
    <t>BLR002Ongoing insecurity/hostilities affecting humanitarian assistance</t>
  </si>
  <si>
    <t>BLR002Physical constraints in the environment (obstacles related to terrain, climate, lack of infrastructure, etc.)</t>
  </si>
  <si>
    <t>BLR002Presence of mines and improvised explosive devices</t>
  </si>
  <si>
    <t>BLR002Restriction and obstruction of access to services and assistance</t>
  </si>
  <si>
    <t>BLR002Restriction of movement (impediments to freedom of movement and/or administrative restrictions)</t>
  </si>
  <si>
    <t>BLR002Violence against personnel, facilities and assets</t>
  </si>
  <si>
    <t>Displacement from Russia-Ukraine conflict in Czechia</t>
  </si>
  <si>
    <t>CZE002</t>
  </si>
  <si>
    <t>Czech Republic</t>
  </si>
  <si>
    <t>CZE002Denial of existence of humanitarian needs or entitlements to assistance</t>
  </si>
  <si>
    <t>CZE002Impediments to entry into country (bureaucratic and administrative)</t>
  </si>
  <si>
    <t>CZE002Interference into implementation of humanitarian activities</t>
  </si>
  <si>
    <t>CZE002Ongoing insecurity/hostilities affecting humanitarian assistance</t>
  </si>
  <si>
    <t>CZE002Physical constraints in the environment (obstacles related to terrain, climate, lack of infrastructure, etc.)</t>
  </si>
  <si>
    <t>CZE002Presence of mines and improvised explosive devices</t>
  </si>
  <si>
    <t>CZE002Restriction and obstruction of access to services and assistance</t>
  </si>
  <si>
    <t>CZE002Restriction of movement (impediments to freedom of movement and/or administrative restrictions)</t>
  </si>
  <si>
    <t>CZE002Violence against personnel, facilities and assets</t>
  </si>
  <si>
    <t>Displacement from Russia-Ukraine conflict in Estonia</t>
  </si>
  <si>
    <t>EST002</t>
  </si>
  <si>
    <t>Estonia</t>
  </si>
  <si>
    <t>EST002Denial of existence of humanitarian needs or entitlements to assistance</t>
  </si>
  <si>
    <t>EST002Impediments to entry into country (bureaucratic and administrative)</t>
  </si>
  <si>
    <t>EST002Interference into implementation of humanitarian activities</t>
  </si>
  <si>
    <t>EST002Ongoing insecurity/hostilities affecting humanitarian assistance</t>
  </si>
  <si>
    <t>EST002Physical constraints in the environment (obstacles related to terrain, climate, lack of infrastructure, etc.)</t>
  </si>
  <si>
    <t>EST002Presence of mines and improvised explosive devices</t>
  </si>
  <si>
    <t>EST002Restriction and obstruction of access to services and assistance</t>
  </si>
  <si>
    <t>EST002Restriction of movement (impediments to freedom of movement and/or administrative restrictions)</t>
  </si>
  <si>
    <t>EST002Violence against personnel, facilities and assets</t>
  </si>
  <si>
    <t>Displacement from Russia-Ukraine conflict in Lithuania</t>
  </si>
  <si>
    <t>LTU002</t>
  </si>
  <si>
    <t>Lithuania</t>
  </si>
  <si>
    <t>LTU002Denial of existence of humanitarian needs or entitlements to assistance</t>
  </si>
  <si>
    <t>LTU002Impediments to entry into country (bureaucratic and administrative)</t>
  </si>
  <si>
    <t>LTU002Interference into implementation of humanitarian activities</t>
  </si>
  <si>
    <t>LTU002Ongoing insecurity/hostilities affecting humanitarian assistance</t>
  </si>
  <si>
    <t>LTU002Physical constraints in the environment (obstacles related to terrain, climate, lack of infrastructure, etc.)</t>
  </si>
  <si>
    <t>LTU002Presence of mines and improvised explosive devices</t>
  </si>
  <si>
    <t>LTU002Restriction and obstruction of access to services and assistance</t>
  </si>
  <si>
    <t>LTU002Restriction of movement (impediments to freedom of movement and/or administrative restrictions)</t>
  </si>
  <si>
    <t>LTU002Violence against personnel, facilities and assets</t>
  </si>
  <si>
    <t>Displacement from Russia-Ukraine conflict in Latvia</t>
  </si>
  <si>
    <t>LVA002</t>
  </si>
  <si>
    <t>Latvia</t>
  </si>
  <si>
    <t>LVA002Denial of existence of humanitarian needs or entitlements to assistance</t>
  </si>
  <si>
    <t>LVA002Impediments to entry into country (bureaucratic and administrative)</t>
  </si>
  <si>
    <t>LVA002Interference into implementation of humanitarian activities</t>
  </si>
  <si>
    <t>LVA002Ongoing insecurity/hostilities affecting humanitarian assistance</t>
  </si>
  <si>
    <t>LVA002Physical constraints in the environment (obstacles related to terrain, climate, lack of infrastructure, etc.)</t>
  </si>
  <si>
    <t>LVA002Presence of mines and improvised explosive devices</t>
  </si>
  <si>
    <t>LVA002Restriction and obstruction of access to services and assistance</t>
  </si>
  <si>
    <t>LVA002Restriction of movement (impediments to freedom of movement and/or administrative restrictions)</t>
  </si>
  <si>
    <t>LVA002Violence against personnel, facilities and assets</t>
  </si>
  <si>
    <t>Drought in the Amazonas</t>
  </si>
  <si>
    <t>BRA004</t>
  </si>
  <si>
    <t>BRA004People facing limited access constraints</t>
  </si>
  <si>
    <t>BRA004People facing restricted access constraints</t>
  </si>
  <si>
    <t>Country level Brazil</t>
  </si>
  <si>
    <t>BRA001</t>
  </si>
  <si>
    <t>BRA001People facing limited access constraints</t>
  </si>
  <si>
    <t>BRA001People facing restricted access constraints</t>
  </si>
  <si>
    <t>ESP002Denial of existence of humanitarian needs or entitlements to assistance</t>
  </si>
  <si>
    <t>ESP002Impediments to entry into country (bureaucratic and administrative)</t>
  </si>
  <si>
    <t>ESP002Interference into implementation of humanitarian activities</t>
  </si>
  <si>
    <t>ESP002Ongoing insecurity/hostilities affecting humanitarian assistance</t>
  </si>
  <si>
    <t>ESP002Physical constraints in the environment (obstacles related to terrain, climate, lack of infrastructure, etc.)</t>
  </si>
  <si>
    <t>ESP002Presence of mines and improvised explosive devices</t>
  </si>
  <si>
    <t>ESP002Restriction and obstruction of access to services and assistance</t>
  </si>
  <si>
    <t>ESP002Restriction of movement (impediments to freedom of movement and/or administrative restrictions)</t>
  </si>
  <si>
    <t>ESP002Violence against personnel, facilities and assets</t>
  </si>
  <si>
    <t>ITA002Denial of existence of humanitarian needs or entitlements to assistance</t>
  </si>
  <si>
    <t>ITA002Impediments to entry into country (bureaucratic and administrative)</t>
  </si>
  <si>
    <t>ITA002Interference into implementation of humanitarian activities</t>
  </si>
  <si>
    <t>ITA002Ongoing insecurity/hostilities affecting humanitarian assistance</t>
  </si>
  <si>
    <t>ITA002Physical constraints in the environment (obstacles related to terrain, climate, lack of infrastructure, etc.)</t>
  </si>
  <si>
    <t>ITA002Presence of mines and improvised explosive devices</t>
  </si>
  <si>
    <t>ITA002Restriction and obstruction of access to services and assistance</t>
  </si>
  <si>
    <t>ITA002Restriction of movement (impediments to freedom of movement and/or administrative restrictions)</t>
  </si>
  <si>
    <t>ITA002Violence against personnel, facilities and assets</t>
  </si>
  <si>
    <t>Complex crisis in Bangladesh</t>
  </si>
  <si>
    <t>BGD010</t>
  </si>
  <si>
    <t>BBS 2020; IPC 15/06/2022</t>
  </si>
  <si>
    <t>https://bbs.portal.gov.bd/sites/default/files/files/bbs.portal.gov.bd/page/a1d32f13_8553_44f1_92e6_8ff80a4ff82e/2021-05-14-06-22-47723b0e1476ed905d1c121f8f07d935.pdf;
https://www.ipcinfo.org/fileadmin/user_upload/ipcinfo/docs/IPC_Bangladesh_Chronic_Food_Insecurity_2022June_report.pdf</t>
  </si>
  <si>
    <t>The complex crisis in Bangladesh is affecting the entire country (all the 64 districts) which is reflected by the food insecurity situation in the country. All the districts have people who are facing moderate or severe chronic food insecurity (IPC levels 3 or 4). In each district, as per the IPC chronic food insecurity estimates in 2022, at leat 15% of the population are facing  moderate or severe chronic food insecurity.</t>
  </si>
  <si>
    <t>BGD010Landmass affected</t>
  </si>
  <si>
    <t>BGD010Injuries reported</t>
  </si>
  <si>
    <t>BBS 22/06/2023</t>
  </si>
  <si>
    <t>https://bbs.portal.gov.bd/sites/default/files/files/bbs.portal.gov.bd/page/b343a8b4_956b_45ca_872f_4cf9b2f1a6e0/2023-06-25-15-38-202e9c9b8eed1a7d9d7f08c30090164d.pdf</t>
  </si>
  <si>
    <t>The complex crisis, has affected most of the population, and only the highest earning portion of the population is considered to be unaffected by the complex crisis. The household decile that earns the highest income earns nearly 41% of the total income in Bangladesh according to the Household Income and Expenditure Survey 2022 published by the BBS. This decile is assumed to be exposed to the complex crisis but not affected. The population in level 1 in the floods and monsoon rain crisis is not considered here as it would result in double counting.</t>
  </si>
  <si>
    <t>BGD010Minimal humanitarian conditions - Level 1</t>
  </si>
  <si>
    <t>IPC 15/06/2022; IPC 01/06/2023; ISCG et al. 07/03/2023; Govt. Bangladesh and UNHCR 30/09/2023</t>
  </si>
  <si>
    <t xml:space="preserve">https://www.ipcinfo.org/fileadmin/user_upload/ipcinfo/docs/IPC_Bangladesh_Chronic_Food_Insecurity_2022June_report.pdf; 
https://www.ipcinfo.org/fileadmin/user_upload/ipcinfo/docs/IPC_Bangladesh_Acute_Food_Insecurity_Mar_Sep2023_Report.pdf ;
https://www.humanitarianresponse.info/en/operations/bangladesh/document/bangladesh-2023-joint-response-plan-rohingya-humanitarian-crisis; 
https://reliefweb.int/report/bangladesh/rohingya-refugee-responsebangladesh-joint-government-bangladesh-unhcr-population-factsheet-30-september-2023; 
</t>
  </si>
  <si>
    <t>Total number of population in severity level 4 equals to the sum of the number of people facing severe chronic food insecurity/emergency phase acute food insecurity in the country (except the Rohinga refugees and host community population in the Rohingya crisis) and the number of severity level 4 population in the Rohingya refugees crisis. For districts that have the 2023 acute food insecurity data, IPC acute food insecurity phase 4 (emergency) data (May - Sept 2023 projections) were used instead of IPC chronic food insecurity level 4 (severe). 
So Level 4 = 9,951,562 + 257,490 = 10,209,052</t>
  </si>
  <si>
    <t>BGD010Severe humanitarian conditions - Level 4</t>
  </si>
  <si>
    <t>IPC 15/06/2022; IPC 01/06/2023; ISCG et al. 07/03/2023</t>
  </si>
  <si>
    <t xml:space="preserve">https://www.ipcinfo.org/fileadmin/user_upload/ipcinfo/docs/IPC_Bangladesh_Chronic_Food_Insecurity_2022June_report.pdf; 
https://www.ipcinfo.org/fileadmin/user_upload/ipcinfo/docs/IPC_Bangladesh_Acute_Food_Insecurity_Mar_Sep2023_Report.pdf ;
https://www.humanitarianresponse.info/en/operations/bangladesh/document/bangladesh-2023-joint-response-plan-rohingya-humanitarian-crisis
</t>
  </si>
  <si>
    <t>No one was assigned to the phase 5 (famine) acute food insecurity in Bangladesh. It is possible that some people residing in the country (including the Rohingya refugees) face severity level 5 humanitarian conditions, however, there is not enough information to estimate the number of people in this severity level.</t>
  </si>
  <si>
    <t>BGD010Extreme humanitarian conditions - Level 5</t>
  </si>
  <si>
    <t>ISCG et al. 07/03/2023; CARE 23/08/2023; UNICEF 17/08/2023</t>
  </si>
  <si>
    <t>https://reliefweb.int/report/bangladesh/2022-joint-response-plan-rohingya-humanitarian-crisis-january-december-2022; 
https://reliefweb.int/report/bangladesh/united-nations-bangladesh-coordinated-appeal-hctt-response-plan-severe-flash-floods-july-december-2022</t>
  </si>
  <si>
    <t>Affected groups:
Host
Non-host
IDPs
Returnees
Rohingya refugees</t>
  </si>
  <si>
    <t>BGD010Crisis affected groups</t>
  </si>
  <si>
    <t>BGD010People facing limited access constraints</t>
  </si>
  <si>
    <t>BGD010People facing restricted access constraints</t>
  </si>
  <si>
    <t>BGD010Illness cases reported</t>
  </si>
  <si>
    <t>BGD010Buildings destroyed</t>
  </si>
  <si>
    <t>BGD010Buildings in affected area</t>
  </si>
  <si>
    <t>Cyclone Hamoon</t>
  </si>
  <si>
    <t>BGD011</t>
  </si>
  <si>
    <t>http://bbs.portal.gov.bd/sites/default/files/files/bbs.portal.gov.bd/page/b343a8b4_956b_45ca_872f_4cf9b2f1a6e0/2023-04-18-08-42-4f13d316f798b9e5fd3a4c61eae4bfef.pdf; 
https://reliefweb.int/report/bangladesh/rohingya-refugee-responsebangladesh-joint-government-bangladesh-unhcr-population-factsheet-30-september-2023</t>
  </si>
  <si>
    <t>BGD011Total population</t>
  </si>
  <si>
    <t>CARE 30/10/2023; BBS 12/2013 a; BBS 12/2013 b</t>
  </si>
  <si>
    <t>https://reliefweb.int/report/bangladesh/bangladesh-needs-assessment-working-group-nawg-situation-overview-cyclone-hamoon-30-october-2023;
http://203.112.218.65:8008/WebTestApplication/userfiles/Image/District%20Statistics/Chittagong.pdf;
http://203.112.218.65:8008/WebTestApplication/userfiles/Image/District%20Statistics/Cox%60s%20Bazar.pdf;</t>
  </si>
  <si>
    <t>Landmass affected is the total landmass affected by Cyclone Hamoon. The affected areas are: districts of Chattogram and Cox's Bazar (5,283 + 2,492) = 7,775.</t>
  </si>
  <si>
    <t>BGD011Landmass affected</t>
  </si>
  <si>
    <t>CARE 30/10/2023; BBS 08/2023 Govt. Bangladesh and UNHCR 30/09/2023</t>
  </si>
  <si>
    <t>https://reliefweb.int/report/bangladesh/bangladesh-needs-assessment-working-group-nawg-situation-overview-cyclone-hamoon-30-october-2023
https://bbs.portal.gov.bd/sites/default/files/files/bbs.portal.gov.bd/page/b343a8b4_956b_45ca_872f_4cf9b2f1a6e0/2023-09-27-09-50-a3672cdf61961a45347ab8660a3109b6.pdfhttps://reliefweb.int/report/bangladesh/rohingya-refugee-responsebangladesh-joint-government-bangladesh-unhcr-population-factsheet-30-september-2023</t>
  </si>
  <si>
    <t>The total number of people living in districts affected by Cyclone Hamoon. Population of Chattogram + Cox's Bazar + Rohingya population in Cox's Bazar(updated as per latest registered Rohingya population figures for Cox's Bazar) = 9,169,464 + 2,823,265 + Rohingya population in Cox's Bazar.</t>
  </si>
  <si>
    <t>BGD011People exposed</t>
  </si>
  <si>
    <t>CARE 30/10/2023</t>
  </si>
  <si>
    <t>https://reliefweb.int/report/bangladesh/bangladesh-needs-assessment-working-group-nawg-situation-overview-cyclone-hamoon-30-october-2023</t>
  </si>
  <si>
    <t>BGD011People affected</t>
  </si>
  <si>
    <t>Total number of displaced people estmated by Needs Assessment Working Group (NAWG). People were displaced but all are have been reported to have reutrned to their place of origin as per the Government.</t>
  </si>
  <si>
    <t>BGD011People displaced</t>
  </si>
  <si>
    <t>Total number of people injured by Cyclone Hamoon in the affected areas.</t>
  </si>
  <si>
    <t>BGD011Injuries reported</t>
  </si>
  <si>
    <t>Total number of people killed by Cyclone Hamoon in the affected areas.</t>
  </si>
  <si>
    <t>BGD011Fatalities reported</t>
  </si>
  <si>
    <t>PIN figure is not available. Average household size for Chattogram district is 4.9 and for Cox's Bazar district is 5.5. The average of the two household sizes is 5.2. The number of people who had their houses damaged/destroyed are considered as PIN. So, PIN = 5.2*43,000 = 223,600</t>
  </si>
  <si>
    <t>BGD011People in Need</t>
  </si>
  <si>
    <t>BGD011Minimal humanitarian conditions - Level 1</t>
  </si>
  <si>
    <t>BGD011Stressed humanitarian conditions - Level 2</t>
  </si>
  <si>
    <t>BGD011Moderate humanitarian conditions - Level 3</t>
  </si>
  <si>
    <t>BGD011Severe humanitarian conditions - Level 4</t>
  </si>
  <si>
    <t>BGD011Extreme humanitarian conditions - Level 5</t>
  </si>
  <si>
    <t>The affected groups from Rohingya refugee crisis are:
Non-host and returnees that are affected by Cyclone Hamoon.</t>
  </si>
  <si>
    <t>BGD011Crisis affected groups</t>
  </si>
  <si>
    <t>BGD011People facing limited access constraints</t>
  </si>
  <si>
    <t>BGD011People facing restricted access constraints</t>
  </si>
  <si>
    <t>BGD011Illness cases reported</t>
  </si>
  <si>
    <t>Number of houses damaged by Cyclone Hamoon.</t>
  </si>
  <si>
    <t>BGD011Buildings damaged</t>
  </si>
  <si>
    <t>BGD011Buildings destroyed</t>
  </si>
  <si>
    <t>BGD011Buildings in affected area</t>
  </si>
  <si>
    <t>Economic loss caused to fishery and forestry by cyclone Hamoon in Chattogram and Cox's Bazar districts.</t>
  </si>
  <si>
    <t>BGD011Economic Losses</t>
  </si>
  <si>
    <t>TUN002Denial of existence of humanitarian needs or entitlements to assistance</t>
  </si>
  <si>
    <t>TUN002Impediments to entry into country (bureaucratic and administrative)</t>
  </si>
  <si>
    <t>TUN002Interference into implementation of humanitarian activities</t>
  </si>
  <si>
    <t>TUN002Ongoing insecurity/hostilities affecting humanitarian assistance</t>
  </si>
  <si>
    <t>TUN002Physical constraints in the environment (obstacles related to terrain, climate, lack of infrastructure, etc.)</t>
  </si>
  <si>
    <t>TUN002Presence of mines and improvised explosive devices</t>
  </si>
  <si>
    <t>TUN002Restriction and obstruction of access to services and assistance</t>
  </si>
  <si>
    <t>TUN002Restriction of movement (impediments to freedom of movement and/or administrative restrictions)</t>
  </si>
  <si>
    <t>TUN002Violence against personnel, facilities and assets</t>
  </si>
  <si>
    <t>MAR001Denial of existence of humanitarian needs or entitlements to assistance</t>
  </si>
  <si>
    <t>MAR001Impediments to entry into country (bureaucratic and administrative)</t>
  </si>
  <si>
    <t>MAR001Interference into implementation of humanitarian activities</t>
  </si>
  <si>
    <t>MAR001Ongoing insecurity/hostilities affecting humanitarian assistance</t>
  </si>
  <si>
    <t>MAR001Physical constraints in the environment (obstacles related to terrain, climate, lack of infrastructure, etc.)</t>
  </si>
  <si>
    <t>MAR001Presence of mines and improvised explosive devices</t>
  </si>
  <si>
    <t>MAR001Restriction and obstruction of access to services and assistance</t>
  </si>
  <si>
    <t>MAR001Restriction of movement (impediments to freedom of movement and/or administrative restrictions)</t>
  </si>
  <si>
    <t>MAR001Violence against personnel, facilities and assets</t>
  </si>
  <si>
    <t>MAR002Denial of existence of humanitarian needs or entitlements to assistance</t>
  </si>
  <si>
    <t>MAR002Impediments to entry into country (bureaucratic and administrative)</t>
  </si>
  <si>
    <t>MAR002Interference into implementation of humanitarian activities</t>
  </si>
  <si>
    <t>MAR002Ongoing insecurity/hostilities affecting humanitarian assistance</t>
  </si>
  <si>
    <t>MAR002Physical constraints in the environment (obstacles related to terrain, climate, lack of infrastructure, etc.)</t>
  </si>
  <si>
    <t>MAR002Presence of mines and improvised explosive devices</t>
  </si>
  <si>
    <t>MAR002Restriction and obstruction of access to services and assistance</t>
  </si>
  <si>
    <t>MAR002Restriction of movement (impediments to freedom of movement and/or administrative restrictions)</t>
  </si>
  <si>
    <t>MAR002Violence against personnel, facilities and assets</t>
  </si>
  <si>
    <t>MAR003Denial of existence of humanitarian needs or entitlements to assistance</t>
  </si>
  <si>
    <t>MAR003Impediments to entry into country (bureaucratic and administrative)</t>
  </si>
  <si>
    <t>MAR003Interference into implementation of humanitarian activities</t>
  </si>
  <si>
    <t>MAR003Ongoing insecurity/hostilities affecting humanitarian assistance</t>
  </si>
  <si>
    <t>MAR003Physical constraints in the environment (obstacles related to terrain, climate, lack of infrastructure, etc.)</t>
  </si>
  <si>
    <t>MAR003Presence of mines and improvised explosive devices</t>
  </si>
  <si>
    <t>MAR003Restriction and obstruction of access to services and assistance</t>
  </si>
  <si>
    <t>MAR003Restriction of movement (impediments to freedom of movement and/or administrative restrictions)</t>
  </si>
  <si>
    <t>MAR003Violence against personnel, facilities and assets</t>
  </si>
  <si>
    <t>LBY001Denial of existence of humanitarian needs or entitlements to assistance</t>
  </si>
  <si>
    <t>LBY001Impediments to entry into country (bureaucratic and administrative)</t>
  </si>
  <si>
    <t>LBY001Interference into implementation of humanitarian activities</t>
  </si>
  <si>
    <t>LBY001Ongoing insecurity/hostilities affecting humanitarian assistance</t>
  </si>
  <si>
    <t>LBY001Physical constraints in the environment (obstacles related to terrain, climate, lack of infrastructure, etc.)</t>
  </si>
  <si>
    <t>LBY001Presence of mines and improvised explosive devices</t>
  </si>
  <si>
    <t>LBY001Restriction and obstruction of access to services and assistance</t>
  </si>
  <si>
    <t>LBY001Restriction of movement (impediments to freedom of movement and/or administrative restrictions)</t>
  </si>
  <si>
    <t>LBY001Violence against personnel, facilities and assets</t>
  </si>
  <si>
    <t>LBY002Denial of existence of humanitarian needs or entitlements to assistance</t>
  </si>
  <si>
    <t>LBY002Impediments to entry into country (bureaucratic and administrative)</t>
  </si>
  <si>
    <t>LBY002Interference into implementation of humanitarian activities</t>
  </si>
  <si>
    <t>LBY002Ongoing insecurity/hostilities affecting humanitarian assistance</t>
  </si>
  <si>
    <t>LBY002Physical constraints in the environment (obstacles related to terrain, climate, lack of infrastructure, etc.)</t>
  </si>
  <si>
    <t>LBY002Presence of mines and improvised explosive devices</t>
  </si>
  <si>
    <t>LBY002Restriction and obstruction of access to services and assistance</t>
  </si>
  <si>
    <t>LBY002Restriction of movement (impediments to freedom of movement and/or administrative restrictions)</t>
  </si>
  <si>
    <t>LBY002Violence against personnel, facilities and assets</t>
  </si>
  <si>
    <t>LBY003Denial of existence of humanitarian needs or entitlements to assistance</t>
  </si>
  <si>
    <t>LBY003Impediments to entry into country (bureaucratic and administrative)</t>
  </si>
  <si>
    <t>LBY003Interference into implementation of humanitarian activities</t>
  </si>
  <si>
    <t>LBY003Ongoing insecurity/hostilities affecting humanitarian assistance</t>
  </si>
  <si>
    <t>LBY003Physical constraints in the environment (obstacles related to terrain, climate, lack of infrastructure, etc.)</t>
  </si>
  <si>
    <t>LBY003Presence of mines and improvised explosive devices</t>
  </si>
  <si>
    <t>LBY003Restriction and obstruction of access to services and assistance</t>
  </si>
  <si>
    <t>LBY003Restriction of movement (impediments to freedom of movement and/or administrative restrictions)</t>
  </si>
  <si>
    <t>LBY003Violence against personnel, facilities and assets</t>
  </si>
  <si>
    <t>AFG001Denial of existence of humanitarian needs or entitlements to assistance</t>
  </si>
  <si>
    <t>AFG001Impediments to entry into country (bureaucratic and administrative)</t>
  </si>
  <si>
    <t>AFG001Interference into implementation of humanitarian activities</t>
  </si>
  <si>
    <t>AFG001Ongoing insecurity/hostilities affecting humanitarian assistance</t>
  </si>
  <si>
    <t>AFG001Physical constraints in the environment (obstacles related to terrain, climate, lack of infrastructure, etc.)</t>
  </si>
  <si>
    <t>AFG001Presence of mines and improvised explosive devices</t>
  </si>
  <si>
    <t>AFG001Restriction and obstruction of access to services and assistance</t>
  </si>
  <si>
    <t>AFG001Restriction of movement (impediments to freedom of movement and/or administrative restrictions)</t>
  </si>
  <si>
    <t>AFG001Violence against personnel, facilities and assets</t>
  </si>
  <si>
    <t>AFG006Denial of existence of humanitarian needs or entitlements to assistance</t>
  </si>
  <si>
    <t>AFG006Impediments to entry into country (bureaucratic and administrative)</t>
  </si>
  <si>
    <t>AFG006Interference into implementation of humanitarian activities</t>
  </si>
  <si>
    <t>AFG006Ongoing insecurity/hostilities affecting humanitarian assistance</t>
  </si>
  <si>
    <t>AFG006Physical constraints in the environment (obstacles related to terrain, climate, lack of infrastructure, etc.)</t>
  </si>
  <si>
    <t>AFG006Presence of mines and improvised explosive devices</t>
  </si>
  <si>
    <t>AFG006Restriction and obstruction of access to services and assistance</t>
  </si>
  <si>
    <t>AFG006Restriction of movement (impediments to freedom of movement and/or administrative restrictions)</t>
  </si>
  <si>
    <t>AFG006Violence against personnel, facilities and assets</t>
  </si>
  <si>
    <t>SDN001Denial of existence of humanitarian needs or entitlements to assistance</t>
  </si>
  <si>
    <t>SDN001Impediments to entry into country (bureaucratic and administrative)</t>
  </si>
  <si>
    <t>SDN001Interference into implementation of humanitarian activities</t>
  </si>
  <si>
    <t>SDN001Ongoing insecurity/hostilities affecting humanitarian assistance</t>
  </si>
  <si>
    <t>SDN001Physical constraints in the environment (obstacles related to terrain, climate, lack of infrastructure, etc.)</t>
  </si>
  <si>
    <t>SDN001Presence of mines and improvised explosive devices</t>
  </si>
  <si>
    <t>SDN001Restriction and obstruction of access to services and assistance</t>
  </si>
  <si>
    <t>SDN001Restriction of movement (impediments to freedom of movement and/or administrative restrictions)</t>
  </si>
  <si>
    <t>SDN001Violence against personnel, facilities and assets</t>
  </si>
  <si>
    <t>SDN005Denial of existence of humanitarian needs or entitlements to assistance</t>
  </si>
  <si>
    <t>SDN005Impediments to entry into country (bureaucratic and administrative)</t>
  </si>
  <si>
    <t>SDN005Interference into implementation of humanitarian activities</t>
  </si>
  <si>
    <t>SDN005Ongoing insecurity/hostilities affecting humanitarian assistance</t>
  </si>
  <si>
    <t>SDN005Physical constraints in the environment (obstacles related to terrain, climate, lack of infrastructure, etc.)</t>
  </si>
  <si>
    <t>SDN005Presence of mines and improvised explosive devices</t>
  </si>
  <si>
    <t>SDN005Restriction and obstruction of access to services and assistance</t>
  </si>
  <si>
    <t>SDN005Restriction of movement (impediments to freedom of movement and/or administrative restrictions)</t>
  </si>
  <si>
    <t>SDN005Violence against personnel, facilities and assets</t>
  </si>
  <si>
    <t>IDMC accessed 28/05/23 ; Ministry of Unification accessed 21/11/23</t>
  </si>
  <si>
    <t xml:space="preserve">https://www.internal-displacement.org/database/displacement-data ; https://www.unikorea.go.kr/eng_unikorea/relations/statistics/defectors/ </t>
  </si>
  <si>
    <t>The number of internally displaced is unclear. North Koreans use smuggling routes to reach China or South Korea. 33,916 North Koreans arrived in South Korea as of 2023. The number of North Koreans in other host countries is also unclear.  The number of people displaced due to disaster in 2022, the hazard type is flood which is mentioned on the IDMC data table. we are including data from only one event from this data table.</t>
  </si>
  <si>
    <t>PRK001People displaced</t>
  </si>
  <si>
    <t>https://acleddata.com/#/dashboard</t>
  </si>
  <si>
    <t>PRK001Fatalities reported</t>
  </si>
  <si>
    <t>PRK001Fatalities in all crises</t>
  </si>
  <si>
    <t>ACLED 01/05/23 - 31/10/23</t>
  </si>
  <si>
    <t>All conflict-related fatalities in the last six months across all provinces as counted by ACLED. So far no health (i.e. malnutrition) deaths have been included due to data gaps.</t>
  </si>
  <si>
    <t>PAK001Fatalities reported</t>
  </si>
  <si>
    <t>PAK001Fatalities in all crises</t>
  </si>
  <si>
    <t>PAK005Fatalities in all crises</t>
  </si>
  <si>
    <t>All conflict-related fatalities in the last six months across Azad Kashmir provinces as counted by ACLED. So far no health (i.e. malnutrition) deaths have been included due to data gaps.  Information gaps and access constraints make it very likely that not all casualties are being counted.</t>
  </si>
  <si>
    <t>PAK004Fatalities reported</t>
  </si>
  <si>
    <t>PAK004Fatalities in all crises</t>
  </si>
  <si>
    <t>UNHCR 2023 3RP 2/2/2023; UNHCR ODP accessed 06/2023 , OCHA 2023 HNO 08/2023</t>
  </si>
  <si>
    <t>https://www.3rpsyriacrisis.org/portfolio/rso2023/
https://data.unhcr.org/en/situations/syria_durable_solutions#_ga=2.96152668.1149489410.1679914780-924224446.1664275032; https://reliefweb.int/report/syrian-arab-republic/syria-unhcr-operational-update-june-2023#:~:text=Syria%20also%20has%20the%20largest,many%20basic%20services%20have%20collapsed.</t>
  </si>
  <si>
    <t xml:space="preserve">Total number of Syrian refugees (regional, and in Europe) and IDPs. </t>
  </si>
  <si>
    <t>SYR001People displaced</t>
  </si>
  <si>
    <t>ACLED (01/05/2023-31/10/2023)</t>
  </si>
  <si>
    <t xml:space="preserve">Last 6 months fatalities. This might be overestimated because explosions and violence might include the military. </t>
  </si>
  <si>
    <t>SYR001Fatalities reported</t>
  </si>
  <si>
    <t>SYR001Fatalities in all crises</t>
  </si>
  <si>
    <t xml:space="preserve">Based on the 2022 HNO - PiN and severity figures were calculated through sectoral and inter-sectoral approach: 
The 2022 Inter-Sector Need Severity Classification: the severity is minimal &gt;1%, stress 32.7%, severe 44.4%, extreme 22.5%, and catastrophic 0.3%. 
Level 1 = Minimal = Exposed population – Affected population – PiN. The total population is considered facing at least minor humanitarian conditions. The entire population (about 21.7 m) is considered exposed.
Level 2 = Stress = Affected population – PiN. All the population are affected and equal to exposed. Therefore, it is zero. 
Level 3, 4, &amp; 5 = Severe + Extreme + Catastrophic = PiN which is about 14.6 million.  Needs severe = SI 3, Needs extreme = SI 4 , Needs catastrophic= SI 5.
Not the all population are in needs. </t>
  </si>
  <si>
    <t>SYR001People in Need</t>
  </si>
  <si>
    <t>SYR001Minimal humanitarian conditions - Level 1</t>
  </si>
  <si>
    <t>SYR001Stressed humanitarian conditions - Level 2</t>
  </si>
  <si>
    <t>SYR001Moderate humanitarian conditions - Level 3</t>
  </si>
  <si>
    <t>SYR001Severe humanitarian conditions - Level 4</t>
  </si>
  <si>
    <t>SYR001Extreme humanitarian conditions - Level 5</t>
  </si>
  <si>
    <t>UNHCR 16/03/2023OCHA 06/05/2023; OCHA 18/05/2023</t>
  </si>
  <si>
    <t>https://www.3rpsyriacrisis.org/wp-content/uploads/2023/06/Regional_Strategic_Overview2023_.pdf</t>
  </si>
  <si>
    <t>The figure represents the total number of refugees and asylum seekers in Turkey of all nationalities. Due to significant information gaps, it is not possible to determine how many IDPs have been displaced as a result of the Kurdish conflict.  
This is an overestimation due to double counting across the EQ and Syrian refugee crisis, but offset by the info-gap in the Kurdish conflict.</t>
  </si>
  <si>
    <t>TUR001People displaced</t>
  </si>
  <si>
    <t>DZA002Denial of existence of humanitarian needs or entitlements to assistance</t>
  </si>
  <si>
    <t>DZA002Impediments to entry into country (bureaucratic and administrative)</t>
  </si>
  <si>
    <t>DZA002Interference into implementation of humanitarian activities</t>
  </si>
  <si>
    <t>DZA002Ongoing insecurity/hostilities affecting humanitarian assistance</t>
  </si>
  <si>
    <t>DZA002Physical constraints in the environment (obstacles related to terrain, climate, lack of infrastructure, etc.)</t>
  </si>
  <si>
    <t>DZA002Presence of mines and improvised explosive devices</t>
  </si>
  <si>
    <t>DZA002Restriction and obstruction of access to services and assistance</t>
  </si>
  <si>
    <t>DZA002Restriction of movement (impediments to freedom of movement and/or administrative restrictions)</t>
  </si>
  <si>
    <t>DZA002Violence against personnel, facilities and assets</t>
  </si>
  <si>
    <t>DZA003Denial of existence of humanitarian needs or entitlements to assistance</t>
  </si>
  <si>
    <t>DZA003Impediments to entry into country (bureaucratic and administrative)</t>
  </si>
  <si>
    <t>DZA003Interference into implementation of humanitarian activities</t>
  </si>
  <si>
    <t>DZA003Ongoing insecurity/hostilities affecting humanitarian assistance</t>
  </si>
  <si>
    <t>DZA003Physical constraints in the environment (obstacles related to terrain, climate, lack of infrastructure, etc.)</t>
  </si>
  <si>
    <t>DZA003Presence of mines and improvised explosive devices</t>
  </si>
  <si>
    <t>DZA003Restriction and obstruction of access to services and assistance</t>
  </si>
  <si>
    <t>DZA003Restriction of movement (impediments to freedom of movement and/or administrative restrictions)</t>
  </si>
  <si>
    <t>DZA003Violence against personnel, facilities and assets</t>
  </si>
  <si>
    <t>DZA004Denial of existence of humanitarian needs or entitlements to assistance</t>
  </si>
  <si>
    <t>DZA004Impediments to entry into country (bureaucratic and administrative)</t>
  </si>
  <si>
    <t>DZA004Interference into implementation of humanitarian activities</t>
  </si>
  <si>
    <t>DZA004Ongoing insecurity/hostilities affecting humanitarian assistance</t>
  </si>
  <si>
    <t>DZA004Physical constraints in the environment (obstacles related to terrain, climate, lack of infrastructure, etc.)</t>
  </si>
  <si>
    <t>DZA004Presence of mines and improvised explosive devices</t>
  </si>
  <si>
    <t>DZA004Restriction and obstruction of access to services and assistance</t>
  </si>
  <si>
    <t>DZA004Restriction of movement (impediments to freedom of movement and/or administrative restrictions)</t>
  </si>
  <si>
    <t>DZA004Violence against personnel, facilities and assets</t>
  </si>
  <si>
    <t>EGY004Denial of existence of humanitarian needs or entitlements to assistance</t>
  </si>
  <si>
    <t>EGY004Impediments to entry into country (bureaucratic and administrative)</t>
  </si>
  <si>
    <t>EGY004Interference into implementation of humanitarian activities</t>
  </si>
  <si>
    <t>EGY004Ongoing insecurity/hostilities affecting humanitarian assistance</t>
  </si>
  <si>
    <t>EGY004Physical constraints in the environment (obstacles related to terrain, climate, lack of infrastructure, etc.)</t>
  </si>
  <si>
    <t>EGY004Presence of mines and improvised explosive devices</t>
  </si>
  <si>
    <t>EGY004Restriction and obstruction of access to services and assistance</t>
  </si>
  <si>
    <t>EGY004Restriction of movement (impediments to freedom of movement and/or administrative restrictions)</t>
  </si>
  <si>
    <t>EGY004Violence against personnel, facilities and assets</t>
  </si>
  <si>
    <t>MRT002Denial of existence of humanitarian needs or entitlements to assistance</t>
  </si>
  <si>
    <t>MRT002Impediments to entry into country (bureaucratic and administrative)</t>
  </si>
  <si>
    <t>MRT002Interference into implementation of humanitarian activities</t>
  </si>
  <si>
    <t>MRT002Ongoing insecurity/hostilities affecting humanitarian assistance</t>
  </si>
  <si>
    <t>MRT002Physical constraints in the environment (obstacles related to terrain, climate, lack of infrastructure, etc.)</t>
  </si>
  <si>
    <t>MRT002Presence of mines and improvised explosive devices</t>
  </si>
  <si>
    <t>MRT002Restriction and obstruction of access to services and assistance</t>
  </si>
  <si>
    <t>MRT002Restriction of movement (impediments to freedom of movement and/or administrative restrictions)</t>
  </si>
  <si>
    <t>MRT002Violence against personnel, facilities and assets</t>
  </si>
  <si>
    <t>MRT003Denial of existence of humanitarian needs or entitlements to assistance</t>
  </si>
  <si>
    <t>MRT003Impediments to entry into country (bureaucratic and administrative)</t>
  </si>
  <si>
    <t>MRT003Interference into implementation of humanitarian activities</t>
  </si>
  <si>
    <t>MRT003Ongoing insecurity/hostilities affecting humanitarian assistance</t>
  </si>
  <si>
    <t>MRT003Physical constraints in the environment (obstacles related to terrain, climate, lack of infrastructure, etc.)</t>
  </si>
  <si>
    <t>MRT003Presence of mines and improvised explosive devices</t>
  </si>
  <si>
    <t>MRT003Restriction and obstruction of access to services and assistance</t>
  </si>
  <si>
    <t>MRT003Restriction of movement (impediments to freedom of movement and/or administrative restrictions)</t>
  </si>
  <si>
    <t>MRT003Violence against personnel, facilities and assets</t>
  </si>
  <si>
    <t>ACLED 01/05/23 - 31/10/23, IOM 01/03/2023 - 25/09/2023, Crisis Group, 1/04/23 - 30/09/23</t>
  </si>
  <si>
    <t xml:space="preserve">https://acleddata.com/data-export-tool/, , IOM (01/03/2023 - 25/09/2023), Crisis Group, 1/04/23 - 30/09/23, </t>
  </si>
  <si>
    <t>This data includes the number of all deaths from conflict in the last 6 months. Using the numbers reported by IOM's Missing Migrant Database for the mixed migration crisis,  Crisis Group dashboard for the Kurdish crisis, and ACLED for the Country Level crisis.   
For the Syrian refugee and EQ it is assumed no fatalities due to crisis in the past 6 months.</t>
  </si>
  <si>
    <t>TUR001Fatalities reported</t>
  </si>
  <si>
    <t>The number of total fatalities in the last 6 months</t>
  </si>
  <si>
    <t>TUR001Fatalities in all crises</t>
  </si>
  <si>
    <t>UNHCR 16/03/2023, WFP 20/01/2020, WB accessed 26/06/2023</t>
  </si>
  <si>
    <t>https://data2.unhcr.org/en/situations/syria/location/113; https://data2.unhcr.org/en/documents/details/102224; https://docs.wfp.org/api/documents/WFP-0000112161/download/?_ga=2.154886012.515908186.1687751036-1501460941.1664438440</t>
  </si>
  <si>
    <t>This is an aggregate to all crises in the country. Visit each crisis for more information.
Level 1 = Minimal = Exposed population – Affected population – PiN. 
Level 2 = Stress = Affected population – PiN.
Level 3, 4, &amp; 5 = Severe + Extreme + Catastrophic = PiN</t>
  </si>
  <si>
    <t>TUR001People in Need</t>
  </si>
  <si>
    <t>TUR001Minimal humanitarian conditions - Level 1</t>
  </si>
  <si>
    <t>TUR001Stressed humanitarian conditions - Level 2</t>
  </si>
  <si>
    <t>TUR001Moderate humanitarian conditions - Level 3</t>
  </si>
  <si>
    <t>TUR001Severe humanitarian conditions - Level 4</t>
  </si>
  <si>
    <t>TUR001Extreme humanitarian conditions - Level 5</t>
  </si>
  <si>
    <t>UNHCR 16/03/2023, UNHCR 02/02/2023</t>
  </si>
  <si>
    <t>https://www.3rpsyriacrisis.org/wp-content/uploads/2023/03/3RP-2023-2025-Turkiye-Country-Chapter_EN.pdf, https://www.3rpsyriacrisis.org/wp-content/uploads/2023/06/Regional_Strategic_Overview2023_.pdf</t>
  </si>
  <si>
    <t>Figure represents registered Syrian refugees in Turkey which drawn from the most recent operational update for UNHCR Turkey. 
Host communities in Turkey affected as well based on the 3RP</t>
  </si>
  <si>
    <t>TUR002People affected</t>
  </si>
  <si>
    <t>GTM001Denial of existence of humanitarian needs or entitlements to assistance</t>
  </si>
  <si>
    <t>GTM001Impediments to entry into country (bureaucratic and administrative)</t>
  </si>
  <si>
    <t>GTM001Interference into implementation of humanitarian activities</t>
  </si>
  <si>
    <t>GTM001Ongoing insecurity/hostilities affecting humanitarian assistance</t>
  </si>
  <si>
    <t>GTM001Physical constraints in the environment (obstacles related to terrain, climate, lack of infrastructure, etc.)</t>
  </si>
  <si>
    <t>GTM001Presence of mines and improvised explosive devices</t>
  </si>
  <si>
    <t>GTM001Restriction and obstruction of access to services and assistance</t>
  </si>
  <si>
    <t>GTM001Restriction of movement (impediments to freedom of movement and/or administrative restrictions)</t>
  </si>
  <si>
    <t>GTM001Violence against personnel, facilities and assets</t>
  </si>
  <si>
    <t>LBN002Denial of existence of humanitarian needs or entitlements to assistance</t>
  </si>
  <si>
    <t>LBN002Impediments to entry into country (bureaucratic and administrative)</t>
  </si>
  <si>
    <t>LBN002Interference into implementation of humanitarian activities</t>
  </si>
  <si>
    <t>LBN002Ongoing insecurity/hostilities affecting humanitarian assistance</t>
  </si>
  <si>
    <t>LBN002Physical constraints in the environment (obstacles related to terrain, climate, lack of infrastructure, etc.)</t>
  </si>
  <si>
    <t>LBN002Presence of mines and improvised explosive devices</t>
  </si>
  <si>
    <t>LBN002Restriction and obstruction of access to services and assistance</t>
  </si>
  <si>
    <t>LBN002Restriction of movement (impediments to freedom of movement and/or administrative restrictions)</t>
  </si>
  <si>
    <t>LBN002Violence against personnel, facilities and assets</t>
  </si>
  <si>
    <t>LBN004Denial of existence of humanitarian needs or entitlements to assistance</t>
  </si>
  <si>
    <t>LBN004Impediments to entry into country (bureaucratic and administrative)</t>
  </si>
  <si>
    <t>LBN004Interference into implementation of humanitarian activities</t>
  </si>
  <si>
    <t>LBN004Ongoing insecurity/hostilities affecting humanitarian assistance</t>
  </si>
  <si>
    <t>LBN004Physical constraints in the environment (obstacles related to terrain, climate, lack of infrastructure, etc.)</t>
  </si>
  <si>
    <t>LBN004Presence of mines and improvised explosive devices</t>
  </si>
  <si>
    <t>LBN004Restriction and obstruction of access to services and assistance</t>
  </si>
  <si>
    <t>LBN004Restriction of movement (impediments to freedom of movement and/or administrative restrictions)</t>
  </si>
  <si>
    <t>LBN004Violence against personnel, facilities and assets</t>
  </si>
  <si>
    <t>UNHCR 16/03/2023</t>
  </si>
  <si>
    <t>https://www.3rpsyriacrisis.org/wp-content/uploads/2023/03/3RP-2023-2025-Turkiye-Country-Chapter_EN.pdf</t>
  </si>
  <si>
    <t xml:space="preserve">Figure represents registered Syrian refugees in Turkey. Data comes from the most recent operational update for UNHCR Turkey </t>
  </si>
  <si>
    <t>TUR002People displaced</t>
  </si>
  <si>
    <t>ACLED 01/05/23 - 31/10/23IOM (01/03/2023 - 25/09/2023)Crisis Group, 1/04/23 - 30/09/23</t>
  </si>
  <si>
    <t>https://acleddata.com/data-export-tool/, X, IOM (01/03/2023 - 25/09/2023), Crisis Group, 1/04/23 - 30/09/23, X</t>
  </si>
  <si>
    <t>TUR002Fatalities in all crises</t>
  </si>
  <si>
    <t>WFP 20/01/2020; WB accessed 26/06/2023; UNHCR 16/03/2023; UNHCR 02/02/2023</t>
  </si>
  <si>
    <t>https://www.3rpsyriacrisis.org/wp-content/uploads/2023/03/3RP-2023-2025-Turkiye-Country-Chapter_EN.pdf, https://www.3rpsyriacrisis.org/wp-content/uploads/2023/06/Regional_Strategic_Overview2023_.pdf, WFP 20/01/2020, WB accessed 26/06/2023</t>
  </si>
  <si>
    <t>The latest data on refugee poverty does not give information on the poverty level of Syrian refugees specifically, the proportions used are those of the entire refugee population applied to the Syrian population numbers
PIN: Figure represents the number of refugees falling below the poverty line or extreme poverty line. Refugees above the poverty line are assumed to be affected but not in need. 
National poverty line applied to the host community and included in the PiN figure and consider an underestimation
HC1:Figure represents the number of refugees falling below the poverty line or extreme poverty line. Refugees above the poverty line are assumed to be affected but not in need.  These numbers include the host community falling below the poverty line.
HC2: Syrian refugees and host community who are above the poverty line are considered to be affected by the crisis, but not necessarily have humanitarian needs. 
HC3: 42% for refugees and 14.4% for host community living under the poverty line. Refugees living below the poverty line but above the extreme poverty line are assumed to have moderate needs.
HC4: 7% of refugees fall below the extreme poverty line. Refugees who fall below the extreme poverty line are assumed to have severe needs.  
The poverty line for Syrian refugees used is from WFP's Comprehensive Vulnerability Monitoring Exercise (CVME) from 2020. This is an underestimation since the economic situation in Turkiye experienced shocks since 2020.
The host community povert line used is from WB for 2023.</t>
  </si>
  <si>
    <t>TUR002People in Need</t>
  </si>
  <si>
    <t>TUR002Minimal humanitarian conditions - Level 1</t>
  </si>
  <si>
    <t>TUR002Stressed humanitarian conditions - Level 2</t>
  </si>
  <si>
    <t>TUR002Moderate humanitarian conditions - Level 3</t>
  </si>
  <si>
    <t>TUR002Severe humanitarian conditions - Level 4</t>
  </si>
  <si>
    <t>TUR002Extreme humanitarian conditions - Level 5</t>
  </si>
  <si>
    <t>TUR005Fatalities in all crises</t>
  </si>
  <si>
    <t>Crisis Group, 1/04/23 - 30/09/23</t>
  </si>
  <si>
    <t>https://www.crisisgroup.org/content/turkiyes-pkk-conflict-visual-explainer</t>
  </si>
  <si>
    <t>The number of people  killed in last 6 months</t>
  </si>
  <si>
    <t>TUR004Fatalities reported</t>
  </si>
  <si>
    <t>TUR004Fatalities in all crises</t>
  </si>
  <si>
    <t>ACLED accessed 31/09/2023</t>
  </si>
  <si>
    <t>IND002Fatalities reported</t>
  </si>
  <si>
    <t>IND002Fatalities in all crises</t>
  </si>
  <si>
    <t>Displacement from Russia-Ukraine conflict in Russia</t>
  </si>
  <si>
    <t>RUS002</t>
  </si>
  <si>
    <t>Russia</t>
  </si>
  <si>
    <t>RUS002Denial of existence of humanitarian needs or entitlements to assistance</t>
  </si>
  <si>
    <t>RUS002Impediments to entry into country (bureaucratic and administrative)</t>
  </si>
  <si>
    <t>RUS002Interference into implementation of humanitarian activities</t>
  </si>
  <si>
    <t>RUS002Ongoing insecurity/hostilities affecting humanitarian assistance</t>
  </si>
  <si>
    <t>RUS002Physical constraints in the environment (obstacles related to terrain, climate, lack of infrastructure, etc.)</t>
  </si>
  <si>
    <t>RUS002Presence of mines and improvised explosive devices</t>
  </si>
  <si>
    <t>RUS002Restriction and obstruction of access to services and assistance</t>
  </si>
  <si>
    <t>RUS002Restriction of movement (impediments to freedom of movement and/or administrative restrictions)</t>
  </si>
  <si>
    <t>RUS002Violence against personnel, facilities and assets</t>
  </si>
  <si>
    <t>Russia-Ukraine conflict</t>
  </si>
  <si>
    <t>UKR002</t>
  </si>
  <si>
    <t>Ukraine</t>
  </si>
  <si>
    <t>UKR002Denial of existence of humanitarian needs or entitlements to assistance</t>
  </si>
  <si>
    <t>UKR002Impediments to entry into country (bureaucratic and administrative)</t>
  </si>
  <si>
    <t>UKR002Interference into implementation of humanitarian activities</t>
  </si>
  <si>
    <t>UKR002Ongoing insecurity/hostilities affecting humanitarian assistance</t>
  </si>
  <si>
    <t>UKR002Physical constraints in the environment (obstacles related to terrain, climate, lack of infrastructure, etc.)</t>
  </si>
  <si>
    <t>UKR002Presence of mines and improvised explosive devices</t>
  </si>
  <si>
    <t>UKR002Restriction and obstruction of access to services and assistance</t>
  </si>
  <si>
    <t>UKR002Restriction of movement (impediments to freedom of movement and/or administrative restrictions)</t>
  </si>
  <si>
    <t>UKR002Violence against personnel, facilities and assets</t>
  </si>
  <si>
    <t>BRA001Denial of existence of humanitarian needs or entitlements to assistance</t>
  </si>
  <si>
    <t>BRA001Impediments to entry into country (bureaucratic and administrative)</t>
  </si>
  <si>
    <t>BRA001Interference into implementation of humanitarian activities</t>
  </si>
  <si>
    <t>BRA001Ongoing insecurity/hostilities affecting humanitarian assistance</t>
  </si>
  <si>
    <t>BRA001Physical constraints in the environment (obstacles related to terrain, climate, lack of infrastructure, etc.)</t>
  </si>
  <si>
    <t>BRA001Presence of mines and improvised explosive devices</t>
  </si>
  <si>
    <t>BRA001Restriction and obstruction of access to services and assistance</t>
  </si>
  <si>
    <t>BRA001Restriction of movement (impediments to freedom of movement and/or administrative restrictions)</t>
  </si>
  <si>
    <t>BRA001Violence against personnel, facilities and assets</t>
  </si>
  <si>
    <t>BRA002Denial of existence of humanitarian needs or entitlements to assistance</t>
  </si>
  <si>
    <t>BRA002Impediments to entry into country (bureaucratic and administrative)</t>
  </si>
  <si>
    <t>BRA002Interference into implementation of humanitarian activities</t>
  </si>
  <si>
    <t>BRA002Ongoing insecurity/hostilities affecting humanitarian assistance</t>
  </si>
  <si>
    <t>BRA002Physical constraints in the environment (obstacles related to terrain, climate, lack of infrastructure, etc.)</t>
  </si>
  <si>
    <t>BRA002Presence of mines and improvised explosive devices</t>
  </si>
  <si>
    <t>BRA002Restriction and obstruction of access to services and assistance</t>
  </si>
  <si>
    <t>BRA002Restriction of movement (impediments to freedom of movement and/or administrative restrictions)</t>
  </si>
  <si>
    <t>BRA002Violence against personnel, facilities and assets</t>
  </si>
  <si>
    <t>BRA003Denial of existence of humanitarian needs or entitlements to assistance</t>
  </si>
  <si>
    <t>BRA003Impediments to entry into country (bureaucratic and administrative)</t>
  </si>
  <si>
    <t>BRA003Interference into implementation of humanitarian activities</t>
  </si>
  <si>
    <t>BRA003Ongoing insecurity/hostilities affecting humanitarian assistance</t>
  </si>
  <si>
    <t>BRA003Physical constraints in the environment (obstacles related to terrain, climate, lack of infrastructure, etc.)</t>
  </si>
  <si>
    <t>BRA003Presence of mines and improvised explosive devices</t>
  </si>
  <si>
    <t>BRA003Restriction and obstruction of access to services and assistance</t>
  </si>
  <si>
    <t>BRA003Restriction of movement (impediments to freedom of movement and/or administrative restrictions)</t>
  </si>
  <si>
    <t>BRA003Violence against personnel, facilities and assets</t>
  </si>
  <si>
    <t>BRA004Denial of existence of humanitarian needs or entitlements to assistance</t>
  </si>
  <si>
    <t>BRA004Impediments to entry into country (bureaucratic and administrative)</t>
  </si>
  <si>
    <t>BRA004Interference into implementation of humanitarian activities</t>
  </si>
  <si>
    <t>BRA004Ongoing insecurity/hostilities affecting humanitarian assistance</t>
  </si>
  <si>
    <t>BRA004Physical constraints in the environment (obstacles related to terrain, climate, lack of infrastructure, etc.)</t>
  </si>
  <si>
    <t>BRA004Presence of mines and improvised explosive devices</t>
  </si>
  <si>
    <t>BRA004Restriction and obstruction of access to services and assistance</t>
  </si>
  <si>
    <t>BRA004Restriction of movement (impediments to freedom of movement and/or administrative restrictions)</t>
  </si>
  <si>
    <t>BRA004Violence against personnel, facilities and assets</t>
  </si>
  <si>
    <t>ETH001Denial of existence of humanitarian needs or entitlements to assistance</t>
  </si>
  <si>
    <t>ETH001Impediments to entry into country (bureaucratic and administrative)</t>
  </si>
  <si>
    <t>ETH001Interference into implementation of humanitarian activities</t>
  </si>
  <si>
    <t>ETH001Ongoing insecurity/hostilities affecting humanitarian assistance</t>
  </si>
  <si>
    <t>ETH001Physical constraints in the environment (obstacles related to terrain, climate, lack of infrastructure, etc.)</t>
  </si>
  <si>
    <t>ETH001Presence of mines and improvised explosive devices</t>
  </si>
  <si>
    <t>ETH001Restriction and obstruction of access to services and assistance</t>
  </si>
  <si>
    <t>ETH001Restriction of movement (impediments to freedom of movement and/or administrative restrictions)</t>
  </si>
  <si>
    <t>ETH001Violence against personnel, facilities and assets</t>
  </si>
  <si>
    <t>ETH003Denial of existence of humanitarian needs or entitlements to assistance</t>
  </si>
  <si>
    <t>ETH003Impediments to entry into country (bureaucratic and administrative)</t>
  </si>
  <si>
    <t>ETH003Interference into implementation of humanitarian activities</t>
  </si>
  <si>
    <t>ETH003Ongoing insecurity/hostilities affecting humanitarian assistance</t>
  </si>
  <si>
    <t>ETH003Physical constraints in the environment (obstacles related to terrain, climate, lack of infrastructure, etc.)</t>
  </si>
  <si>
    <t>ETH003Presence of mines and improvised explosive devices</t>
  </si>
  <si>
    <t>ETH003Restriction and obstruction of access to services and assistance</t>
  </si>
  <si>
    <t>ETH003Violence against personnel, facilities and assets</t>
  </si>
  <si>
    <t>ETH004Impediments to entry into country (bureaucratic and administrative)</t>
  </si>
  <si>
    <t>ETH004Interference into implementation of humanitarian activities</t>
  </si>
  <si>
    <t>ETH004Ongoing insecurity/hostilities affecting humanitarian assistance</t>
  </si>
  <si>
    <t>ETH004Physical constraints in the environment (obstacles related to terrain, climate, lack of infrastructure, etc.)</t>
  </si>
  <si>
    <t>ETH004Restriction and obstruction of access to services and assistance</t>
  </si>
  <si>
    <t>ETH004Restriction of movement (impediments to freedom of movement and/or administrative restrictions)</t>
  </si>
  <si>
    <t>ETH004Violence against personnel, facilities and assets</t>
  </si>
  <si>
    <t>ETH005Impediments to entry into country (bureaucratic and administrative)</t>
  </si>
  <si>
    <t>ETH005Interference into implementation of humanitarian activities</t>
  </si>
  <si>
    <t>ETH005Physical constraints in the environment (obstacles related to terrain, climate, lack of infrastructure, etc.)</t>
  </si>
  <si>
    <t>ETH005Presence of mines and improvised explosive devices</t>
  </si>
  <si>
    <t>ETH005Restriction and obstruction of access to services and assistance</t>
  </si>
  <si>
    <t>ETH005Restriction of movement (impediments to freedom of movement and/or administrative restrictions)</t>
  </si>
  <si>
    <t>ETH005Violence against personnel, facilities and assets</t>
  </si>
  <si>
    <t>HUN002Denial of existence of humanitarian needs or entitlements to assistance</t>
  </si>
  <si>
    <t>HUN002Impediments to entry into country (bureaucratic and administrative)</t>
  </si>
  <si>
    <t>HUN002Interference into implementation of humanitarian activities</t>
  </si>
  <si>
    <t>HUN002Ongoing insecurity/hostilities affecting humanitarian assistance</t>
  </si>
  <si>
    <t>HUN002Physical constraints in the environment (obstacles related to terrain, climate, lack of infrastructure, etc.)</t>
  </si>
  <si>
    <t>HUN002Presence of mines and improvised explosive devices</t>
  </si>
  <si>
    <t>HUN002Restriction and obstruction of access to services and assistance</t>
  </si>
  <si>
    <t>HUN002Restriction of movement (impediments to freedom of movement and/or administrative restrictions)</t>
  </si>
  <si>
    <t>HUN002Violence against personnel, facilities and assets</t>
  </si>
  <si>
    <t>DIsplacement from Russia-Ukraine conflict in Moldova</t>
  </si>
  <si>
    <t>MDA002</t>
  </si>
  <si>
    <t>Moldova</t>
  </si>
  <si>
    <t>MDA002Denial of existence of humanitarian needs or entitlements to assistance</t>
  </si>
  <si>
    <t>MDA002Impediments to entry into country (bureaucratic and administrative)</t>
  </si>
  <si>
    <t>MDA002Interference into implementation of humanitarian activities</t>
  </si>
  <si>
    <t>MDA002Ongoing insecurity/hostilities affecting humanitarian assistance</t>
  </si>
  <si>
    <t>MDA002Physical constraints in the environment (obstacles related to terrain, climate, lack of infrastructure, etc.)</t>
  </si>
  <si>
    <t>MDA002Presence of mines and improvised explosive devices</t>
  </si>
  <si>
    <t>MDA002Restriction and obstruction of access to services and assistance</t>
  </si>
  <si>
    <t>MDA002Restriction of movement (impediments to freedom of movement and/or administrative restrictions)</t>
  </si>
  <si>
    <t>MDA002Violence against personnel, facilities and assets</t>
  </si>
  <si>
    <t>Displacement from Russia-Ukraine conflict in Poland</t>
  </si>
  <si>
    <t>POL002</t>
  </si>
  <si>
    <t>Poland</t>
  </si>
  <si>
    <t>POL002Denial of existence of humanitarian needs or entitlements to assistance</t>
  </si>
  <si>
    <t>POL002Impediments to entry into country (bureaucratic and administrative)</t>
  </si>
  <si>
    <t>POL002Interference into implementation of humanitarian activities</t>
  </si>
  <si>
    <t>POL002Ongoing insecurity/hostilities affecting humanitarian assistance</t>
  </si>
  <si>
    <t>POL002Physical constraints in the environment (obstacles related to terrain, climate, lack of infrastructure, etc.)</t>
  </si>
  <si>
    <t>POL002Presence of mines and improvised explosive devices</t>
  </si>
  <si>
    <t>POL002Restriction and obstruction of access to services and assistance</t>
  </si>
  <si>
    <t>POL002Restriction of movement (impediments to freedom of movement and/or administrative restrictions)</t>
  </si>
  <si>
    <t>POL002Violence against personnel, facilities and assets</t>
  </si>
  <si>
    <t>Displacement from Russia-Ukraine conflict in Romania</t>
  </si>
  <si>
    <t>ROU002</t>
  </si>
  <si>
    <t>Romania</t>
  </si>
  <si>
    <t>ROU002Denial of existence of humanitarian needs or entitlements to assistance</t>
  </si>
  <si>
    <t>ROU002Impediments to entry into country (bureaucratic and administrative)</t>
  </si>
  <si>
    <t>ROU002Interference into implementation of humanitarian activities</t>
  </si>
  <si>
    <t>ROU002Ongoing insecurity/hostilities affecting humanitarian assistance</t>
  </si>
  <si>
    <t>ROU002Physical constraints in the environment (obstacles related to terrain, climate, lack of infrastructure, etc.)</t>
  </si>
  <si>
    <t>ROU002Presence of mines and improvised explosive devices</t>
  </si>
  <si>
    <t>ROU002Restriction and obstruction of access to services and assistance</t>
  </si>
  <si>
    <t>ROU002Restriction of movement (impediments to freedom of movement and/or administrative restrictions)</t>
  </si>
  <si>
    <t>ROU002Violence against personnel, facilities and assets</t>
  </si>
  <si>
    <t>SLV001Denial of existence of humanitarian needs or entitlements to assistance</t>
  </si>
  <si>
    <t>SLV001Impediments to entry into country (bureaucratic and administrative)</t>
  </si>
  <si>
    <t>SLV001Interference into implementation of humanitarian activities</t>
  </si>
  <si>
    <t>SLV001Ongoing insecurity/hostilities affecting humanitarian assistance</t>
  </si>
  <si>
    <t>SLV001Physical constraints in the environment (obstacles related to terrain, climate, lack of infrastructure, etc.)</t>
  </si>
  <si>
    <t>SLV001Presence of mines and improvised explosive devices</t>
  </si>
  <si>
    <t>SLV001Restriction and obstruction of access to services and assistance</t>
  </si>
  <si>
    <t>SLV001Restriction of movement (impediments to freedom of movement and/or administrative restrictions)</t>
  </si>
  <si>
    <t>SLV001Violence against personnel, facilities and assets</t>
  </si>
  <si>
    <t>Displacement from Russia-Ukraine conflict in Slovakia</t>
  </si>
  <si>
    <t>SVK002</t>
  </si>
  <si>
    <t>Slovakia</t>
  </si>
  <si>
    <t>SVK002Denial of existence of humanitarian needs or entitlements to assistance</t>
  </si>
  <si>
    <t>SVK002Impediments to entry into country (bureaucratic and administrative)</t>
  </si>
  <si>
    <t>SVK002Interference into implementation of humanitarian activities</t>
  </si>
  <si>
    <t>SVK002Ongoing insecurity/hostilities affecting humanitarian assistance</t>
  </si>
  <si>
    <t>SVK002Physical constraints in the environment (obstacles related to terrain, climate, lack of infrastructure, etc.)</t>
  </si>
  <si>
    <t>SVK002Presence of mines and improvised explosive devices</t>
  </si>
  <si>
    <t>SVK002Restriction and obstruction of access to services and assistance</t>
  </si>
  <si>
    <t>SVK002Restriction of movement (impediments to freedom of movement and/or administrative restrictions)</t>
  </si>
  <si>
    <t>SVK002Violence against personnel, facilities and assets</t>
  </si>
  <si>
    <t>SWZ001Denial of existence of humanitarian needs or entitlements to assistance</t>
  </si>
  <si>
    <t>SWZ001Impediments to entry into country (bureaucratic and administrative)</t>
  </si>
  <si>
    <t>SWZ001Interference into implementation of humanitarian activities</t>
  </si>
  <si>
    <t>SWZ001Ongoing insecurity/hostilities affecting humanitarian assistance</t>
  </si>
  <si>
    <t>SWZ001Physical constraints in the environment (obstacles related to terrain, climate, lack of infrastructure, etc.)</t>
  </si>
  <si>
    <t>SWZ001Presence of mines and improvised explosive devices</t>
  </si>
  <si>
    <t>SWZ001Restriction and obstruction of access to services and assistance</t>
  </si>
  <si>
    <t>SWZ001Restriction of movement (impediments to freedom of movement and/or administrative restrictions)</t>
  </si>
  <si>
    <t>SWZ001Violence against personnel, facilities and assets</t>
  </si>
  <si>
    <t>NGA003Denial of existence of humanitarian needs or entitlements to assistance</t>
  </si>
  <si>
    <t>NGA003Impediments to entry into country (bureaucratic and administrative)</t>
  </si>
  <si>
    <t>NGA003Interference into implementation of humanitarian activities</t>
  </si>
  <si>
    <t>NGA003Ongoing insecurity/hostilities affecting humanitarian assistance</t>
  </si>
  <si>
    <t>NGA003Physical constraints in the environment (obstacles related to terrain, climate, lack of infrastructure, etc.)</t>
  </si>
  <si>
    <t>NGA003Presence of mines and improvised explosive devices</t>
  </si>
  <si>
    <t>NGA003Restriction and obstruction of access to services and assistance</t>
  </si>
  <si>
    <t>NGA003Restriction of movement (impediments to freedom of movement and/or administrative restrictions)</t>
  </si>
  <si>
    <t>NGA003Violence against personnel, facilities and assets</t>
  </si>
  <si>
    <t>NGA004Denial of existence of humanitarian needs or entitlements to assistance</t>
  </si>
  <si>
    <t>NGA004Impediments to entry into country (bureaucratic and administrative)</t>
  </si>
  <si>
    <t>NGA004Interference into implementation of humanitarian activities</t>
  </si>
  <si>
    <t>NGA004Ongoing insecurity/hostilities affecting humanitarian assistance</t>
  </si>
  <si>
    <t>NGA004Physical constraints in the environment (obstacles related to terrain, climate, lack of infrastructure, etc.)</t>
  </si>
  <si>
    <t>NGA004Presence of mines and improvised explosive devices</t>
  </si>
  <si>
    <t>NGA004Restriction and obstruction of access to services and assistance</t>
  </si>
  <si>
    <t>NGA004Restriction of movement (impediments to freedom of movement and/or administrative restrictions)</t>
  </si>
  <si>
    <t>NGA004Violence against personnel, facilities and assets</t>
  </si>
  <si>
    <t>ZWE001Denial of existence of humanitarian needs or entitlements to assistance</t>
  </si>
  <si>
    <t>ZWE001Impediments to entry into country (bureaucratic and administrative)</t>
  </si>
  <si>
    <t>ZWE001Interference into implementation of humanitarian activities</t>
  </si>
  <si>
    <t>ZWE001Ongoing insecurity/hostilities affecting humanitarian assistance</t>
  </si>
  <si>
    <t>ZWE001Physical constraints in the environment (obstacles related to terrain, climate, lack of infrastructure, etc.)</t>
  </si>
  <si>
    <t>ZWE001Presence of mines and improvised explosive devices</t>
  </si>
  <si>
    <t>ZWE001Restriction and obstruction of access to services and assistance</t>
  </si>
  <si>
    <t>ZWE001Restriction of movement (impediments to freedom of movement and/or administrative restrictions)</t>
  </si>
  <si>
    <t>ZWE001Violence against personnel, facilities and assets</t>
  </si>
  <si>
    <t>ACLED accessed 13/11/23</t>
  </si>
  <si>
    <t>Fatalities reported in battles, riots, and violence against civilians. Time period: 01/06/2023-01/11/2023</t>
  </si>
  <si>
    <t>HND001Fatalities reported</t>
  </si>
  <si>
    <t>ACLED accessedd 13/11/23</t>
  </si>
  <si>
    <t>Fatalities reported in battles, riots, and violence against civilians. Time period:01/06/2023-01/11/2023</t>
  </si>
  <si>
    <t>HND001Fatalities in all crises</t>
  </si>
  <si>
    <t>SLV001Fatalities reported</t>
  </si>
  <si>
    <t>SLV001Fatalities in all crises</t>
  </si>
  <si>
    <t>GTM001Fatalities reported</t>
  </si>
  <si>
    <t>ACLED ccessed 13/11/23</t>
  </si>
  <si>
    <t>GTM001Fatalities in all crises</t>
  </si>
  <si>
    <t>DJI001Denial of existence of humanitarian needs or entitlements to assistance</t>
  </si>
  <si>
    <t>DJI001Impediments to entry into country (bureaucratic and administrative)</t>
  </si>
  <si>
    <t>DJI001Interference into implementation of humanitarian activities</t>
  </si>
  <si>
    <t>DJI001Ongoing insecurity/hostilities affecting humanitarian assistance</t>
  </si>
  <si>
    <t>DJI001Physical constraints in the environment (obstacles related to terrain, climate, lack of infrastructure, etc.)</t>
  </si>
  <si>
    <t>DJI001Presence of mines and improvised explosive devices</t>
  </si>
  <si>
    <t>DJI001Restriction and obstruction of access to services and assistance</t>
  </si>
  <si>
    <t>DJI001Restriction of movement (impediments to freedom of movement and/or administrative restrictions)</t>
  </si>
  <si>
    <t>DJI001Violence against personnel, facilities and assets</t>
  </si>
  <si>
    <t>DJI002Denial of existence of humanitarian needs or entitlements to assistance</t>
  </si>
  <si>
    <t>DJI002Impediments to entry into country (bureaucratic and administrative)</t>
  </si>
  <si>
    <t>DJI002Interference into implementation of humanitarian activities</t>
  </si>
  <si>
    <t>DJI002Ongoing insecurity/hostilities affecting humanitarian assistance</t>
  </si>
  <si>
    <t>DJI002Physical constraints in the environment (obstacles related to terrain, climate, lack of infrastructure, etc.)</t>
  </si>
  <si>
    <t>DJI002Presence of mines and improvised explosive devices</t>
  </si>
  <si>
    <t>DJI002Restriction and obstruction of access to services and assistance</t>
  </si>
  <si>
    <t>DJI002Restriction of movement (impediments to freedom of movement and/or administrative restrictions)</t>
  </si>
  <si>
    <t>DJI002Violence against personnel, facilities and assets</t>
  </si>
  <si>
    <t>DJI003Denial of existence of humanitarian needs or entitlements to assistance</t>
  </si>
  <si>
    <t>DJI003Impediments to entry into country (bureaucratic and administrative)</t>
  </si>
  <si>
    <t>DJI003Interference into implementation of humanitarian activities</t>
  </si>
  <si>
    <t>DJI003Ongoing insecurity/hostilities affecting humanitarian assistance</t>
  </si>
  <si>
    <t>DJI003Physical constraints in the environment (obstacles related to terrain, climate, lack of infrastructure, etc.)</t>
  </si>
  <si>
    <t>DJI003Presence of mines and improvised explosive devices</t>
  </si>
  <si>
    <t>DJI003Restriction and obstruction of access to services and assistance</t>
  </si>
  <si>
    <t>DJI003Restriction of movement (impediments to freedom of movement and/or administrative restrictions)</t>
  </si>
  <si>
    <t>DJI003Violence against personnel, facilities and assets</t>
  </si>
  <si>
    <t>MDG001Denial of existence of humanitarian needs or entitlements to assistance</t>
  </si>
  <si>
    <t>MDG001Impediments to entry into country (bureaucratic and administrative)</t>
  </si>
  <si>
    <t>MDG001Interference into implementation of humanitarian activities</t>
  </si>
  <si>
    <t>MDG001Ongoing insecurity/hostilities affecting humanitarian assistance</t>
  </si>
  <si>
    <t>MDG001Physical constraints in the environment (obstacles related to terrain, climate, lack of infrastructure, etc.)</t>
  </si>
  <si>
    <t>MDG001Presence of mines and improvised explosive devices</t>
  </si>
  <si>
    <t>MDG001Restriction and obstruction of access to services and assistance</t>
  </si>
  <si>
    <t>MDG001Restriction of movement (impediments to freedom of movement and/or administrative restrictions)</t>
  </si>
  <si>
    <t>MDG001Violence against personnel, facilities and assets</t>
  </si>
  <si>
    <t>MDG002Denial of existence of humanitarian needs or entitlements to assistance</t>
  </si>
  <si>
    <t>MDG002Impediments to entry into country (bureaucratic and administrative)</t>
  </si>
  <si>
    <t>MDG002Interference into implementation of humanitarian activities</t>
  </si>
  <si>
    <t>MDG002Ongoing insecurity/hostilities affecting humanitarian assistance</t>
  </si>
  <si>
    <t>MDG002Physical constraints in the environment (obstacles related to terrain, climate, lack of infrastructure, etc.)</t>
  </si>
  <si>
    <t>MDG002Presence of mines and improvised explosive devices</t>
  </si>
  <si>
    <t>MDG002Restriction and obstruction of access to services and assistance</t>
  </si>
  <si>
    <t>MDG002Restriction of movement (impediments to freedom of movement and/or administrative restrictions)</t>
  </si>
  <si>
    <t>MDG002Violence against personnel, facilities and assets</t>
  </si>
  <si>
    <t>MDG008Denial of existence of humanitarian needs or entitlements to assistance</t>
  </si>
  <si>
    <t>MDG008Impediments to entry into country (bureaucratic and administrative)</t>
  </si>
  <si>
    <t>MDG008Interference into implementation of humanitarian activities</t>
  </si>
  <si>
    <t>MDG008Ongoing insecurity/hostilities affecting humanitarian assistance</t>
  </si>
  <si>
    <t>MDG008Physical constraints in the environment (obstacles related to terrain, climate, lack of infrastructure, etc.)</t>
  </si>
  <si>
    <t>MDG008Presence of mines and improvised explosive devices</t>
  </si>
  <si>
    <t>MDG008Restriction and obstruction of access to services and assistance</t>
  </si>
  <si>
    <t>MDG008Restriction of movement (impediments to freedom of movement and/or administrative restrictions)</t>
  </si>
  <si>
    <t>MDG008Violence against personnel, facilities and assets</t>
  </si>
  <si>
    <t>NAM002Denial of existence of humanitarian needs or entitlements to assistance</t>
  </si>
  <si>
    <t>NAM002Impediments to entry into country (bureaucratic and administrative)</t>
  </si>
  <si>
    <t>NAM002Interference into implementation of humanitarian activities</t>
  </si>
  <si>
    <t>NAM002Ongoing insecurity/hostilities affecting humanitarian assistance</t>
  </si>
  <si>
    <t>NAM002Physical constraints in the environment (obstacles related to terrain, climate, lack of infrastructure, etc.)</t>
  </si>
  <si>
    <t>NAM002Presence of mines and improvised explosive devices</t>
  </si>
  <si>
    <t>NAM002Restriction and obstruction of access to services and assistance</t>
  </si>
  <si>
    <t>NAM002Restriction of movement (impediments to freedom of movement and/or administrative restrictions)</t>
  </si>
  <si>
    <t>NAM002Violence against personnel, facilities and assets</t>
  </si>
  <si>
    <t>NGA001Denial of existence of humanitarian needs or entitlements to assistance</t>
  </si>
  <si>
    <t>NGA001Impediments to entry into country (bureaucratic and administrative)</t>
  </si>
  <si>
    <t>NGA001Interference into implementation of humanitarian activities</t>
  </si>
  <si>
    <t>NGA001Ongoing insecurity/hostilities affecting humanitarian assistance</t>
  </si>
  <si>
    <t>NGA001Physical constraints in the environment (obstacles related to terrain, climate, lack of infrastructure, etc.)</t>
  </si>
  <si>
    <t>NGA001Presence of mines and improvised explosive devices</t>
  </si>
  <si>
    <t>NGA001Restriction and obstruction of access to services and assistance</t>
  </si>
  <si>
    <t>NGA001Restriction of movement (impediments to freedom of movement and/or administrative restrictions)</t>
  </si>
  <si>
    <t>NGA001Violence against personnel, facilities and assets</t>
  </si>
  <si>
    <t>NGA007Denial of existence of humanitarian needs or entitlements to assistance</t>
  </si>
  <si>
    <t>NGA007Impediments to entry into country (bureaucratic and administrative)</t>
  </si>
  <si>
    <t>NGA007Interference into implementation of humanitarian activities</t>
  </si>
  <si>
    <t>NGA007Ongoing insecurity/hostilities affecting humanitarian assistance</t>
  </si>
  <si>
    <t>NGA007Physical constraints in the environment (obstacles related to terrain, climate, lack of infrastructure, etc.)</t>
  </si>
  <si>
    <t>NGA007Presence of mines and improvised explosive devices</t>
  </si>
  <si>
    <t>NGA007Restriction and obstruction of access to services and assistance</t>
  </si>
  <si>
    <t>NGA007Restriction of movement (impediments to freedom of movement and/or administrative restrictions)</t>
  </si>
  <si>
    <t>NGA007Violence against personnel, facilities and assets</t>
  </si>
  <si>
    <t>NGA008Denial of existence of humanitarian needs or entitlements to assistance</t>
  </si>
  <si>
    <t>NGA008Impediments to entry into country (bureaucratic and administrative)</t>
  </si>
  <si>
    <t>NGA008Interference into implementation of humanitarian activities</t>
  </si>
  <si>
    <t>NGA008Ongoing insecurity/hostilities affecting humanitarian assistance</t>
  </si>
  <si>
    <t>NGA008Physical constraints in the environment (obstacles related to terrain, climate, lack of infrastructure, etc.)</t>
  </si>
  <si>
    <t>NGA008Presence of mines and improvised explosive devices</t>
  </si>
  <si>
    <t>NGA008Restriction and obstruction of access to services and assistance</t>
  </si>
  <si>
    <t>NGA008Restriction of movement (impediments to freedom of movement and/or administrative restrictions)</t>
  </si>
  <si>
    <t>NGA008Violence against personnel, facilities and assets</t>
  </si>
  <si>
    <t>ZMB002Denial of existence of humanitarian needs or entitlements to assistance</t>
  </si>
  <si>
    <t>ZMB002Impediments to entry into country (bureaucratic and administrative)</t>
  </si>
  <si>
    <t>ZMB002Interference into implementation of humanitarian activities</t>
  </si>
  <si>
    <t>ZMB002Ongoing insecurity/hostilities affecting humanitarian assistance</t>
  </si>
  <si>
    <t>ZMB002Physical constraints in the environment (obstacles related to terrain, climate, lack of infrastructure, etc.)</t>
  </si>
  <si>
    <t>ZMB002Presence of mines and improvised explosive devices</t>
  </si>
  <si>
    <t>ZMB002Restriction and obstruction of access to services and assistance</t>
  </si>
  <si>
    <t>ZMB002Restriction of movement (impediments to freedom of movement and/or administrative restrictions)</t>
  </si>
  <si>
    <t>ZMB002Violence against personnel, facilities and assets</t>
  </si>
  <si>
    <t>OCHA 20/11/2023; IOM 8/03/2023; UNHCR 31/10/2023</t>
  </si>
  <si>
    <t>https://reliefweb.int/report/south-sudan/south-sudan-humanitarian-snapshot-october-2023;%20https://reliefweb.int/report/south-sudan/south-sudan-mobility-tracking-round-13-baseline-locations-data-collected-july-august-2022;%20https://data2.unhcr.org/en/situations/southsudan</t>
  </si>
  <si>
    <t>The number of displaced people includes total number of IDPs (2,257,672), incoming refugees/asylum seekers (333000), returning refugees (2,175,352) and outgoing South Sudanese refugees in other countries (2232630). While the number of returnees seems high, the dynamics of displacements and returns in South Sudan are complex. Some movements labelled as "returns" actually constitute back and forth movements which happen over the course of a person's lifetime.</t>
  </si>
  <si>
    <t>SSD001People displaced</t>
  </si>
  <si>
    <t>ACLED accessed 21/11/2023</t>
  </si>
  <si>
    <t xml:space="preserve"> Total Fatalities in South Sudan from 01/05/2023 to 31/10/2023 according to ACLED</t>
  </si>
  <si>
    <t>SSD001Fatalities reported</t>
  </si>
  <si>
    <t>SSD001Fatalities in all crises</t>
  </si>
  <si>
    <t>World Bank accessed on 13/11/2023</t>
  </si>
  <si>
    <t>https://data.worldbank.org/indicator/SP.POP.TOTL?locations=YE</t>
  </si>
  <si>
    <t xml:space="preserve">The population of Yemen in 2022 </t>
  </si>
  <si>
    <t>YEM002Total population</t>
  </si>
  <si>
    <t>UNHCR accessed on 13/11/2023; OCHA 20/12/2022;HDX 30/06/2023</t>
  </si>
  <si>
    <t>https://data.unhcr.org/en/country/yem;https://data.humdata.org/dataset/yemen-population-estimates;  https://reliefweb.int/report/yemen/yemen-humanitarian-needs-overview-2023-december-2022</t>
  </si>
  <si>
    <t xml:space="preserve">Only Amanat Al Asimah (Sana'a City), Aden, and Lahj are considered exposed, as they host refugee numbers higher than 10,000 + the total population of the refugees and asylme seekers and migrants in Yemen. </t>
  </si>
  <si>
    <t>YEM002People exposed</t>
  </si>
  <si>
    <t>UNHCR accessed on 13/11/2023;  OCHA 20/12/2022</t>
  </si>
  <si>
    <t>https://reliefweb.int/report/yemen/yemen-humanitarian-needs-overview-2023-december-2022-enar ; https://data.unhcr.org/en/country/yem</t>
  </si>
  <si>
    <t xml:space="preserve">Total population of the refugees, asylum-seekers and migrants are considered affected  as they are among the most marginalized and vulnerable groups in Yemen, and are largely dependent on external humanitarian assistance to meet their basic needs. </t>
  </si>
  <si>
    <t>YEM002People affected</t>
  </si>
  <si>
    <t xml:space="preserve">The total displaced people includes: the number of refugees and asylum-seekers in Yemen as of 01 May 2023 (71546)+ the number of migrants per HNO 2023 (209505) </t>
  </si>
  <si>
    <t>YEM002People displaced</t>
  </si>
  <si>
    <t xml:space="preserve">ACLED accessed on 17/11/2023 </t>
  </si>
  <si>
    <t>The total number of fatalities between 01 May 2023 and 10 November 2023</t>
  </si>
  <si>
    <t>YEM002Fatalities in all crises</t>
  </si>
  <si>
    <t xml:space="preserve">Only Refugees and asylum-seekers and Migrants are considered PiN. The total population of the Refugees, asylum-seekers and migrants are among the most marginalized and vulnerable groups in Yemen and are largely dependent on external humanitarian assistance to meet their basic needs. To estimate the humanitarian conditions for the SI, we are applying IPC of food security phase classification of Ma’rib as it is the most sever classification in Yemen and because similarity as Ma’rib sever humanitarian condition is partially driven by the huge IDPs whose humanitarian condition would more resemble the conditions of migrants relatively compared to host community.
Thus, 19% are placed at Level 5, 30% are placed at Level 4, while the remaining placed at Level 3
This is a conservative under estimation as it only takes food security aspect in determining the humanitarian condition instead of a multi-sectorial humanitarian conditions.
</t>
  </si>
  <si>
    <t>YEM002People in Need</t>
  </si>
  <si>
    <t>HDX 30/06/2023 ; UNHCR accessed on 13/11/2023;  OCHA 20/12/2022</t>
  </si>
  <si>
    <t>https://reliefweb.int/report/yemen/yemen-humanitarian-needs-overview-2023-december-2022-enar ; https://data.unhcr.org/en/country/yem ; https://data.humdata.org/dataset/yemen-population-estimates</t>
  </si>
  <si>
    <t xml:space="preserve">According to the the Inform Severity Index methodology, level 1 = people exposed - people afffected. Only Refugees and asylum-seekers and Migrants are considered PiN. The total population of the Refugees, asylum-seekers and migrants are among the most marginalized and vulnerable groups in Yemen and are largely dependent on external humanitarian assistance to meet their basic needs. To estimate the humanitarian conditions for the SI, we are applying IPC of food security phase classification of Ma’rib as it is the most sever classification in Yemen and because similarity as Ma’rib sever humanitarian condition is partially driven by the huge IDPs whose humanitarian condition would more resemble the conditions of migrants relatively compared to host community.
Thus, 19% are placed at Level 5, 30% are placed at Level 4, while the remaining placed at Level 3
This is a conservative under estimation as it only takes food security aspect in determining the humanitarian condition instead of a multi-sectorial humanitarian conditions.
</t>
  </si>
  <si>
    <t>YEM002Minimal humanitarian conditions - Level 1</t>
  </si>
  <si>
    <t xml:space="preserve">According to the Inform Severity Index methodology, level 2 = people affected - PIN. Only Refugees and asylum-seekers and Migrants are considered PiN. The total population of the Refugees, asylum-seekers and migrants are among the most marginalized and vulnerable groups in Yemen and are largely dependent on external humanitarian assistance to meet their basic needs. To estimate the humanitarian conditions for the SI, we are applying IPC of food security phase classification of Ma’rib as it is the most sever classification in Yemen and because similarity as Ma’rib sever humanitarian condition is partially driven by the huge IDPs whose humanitarian condition would more resemble the conditions of migrants relatively compared to host community.
Thus, 19% are placed at Level 5, 30% are placed at Level 4, while the remaining placed at Level 3
This is a conservative under estimation as it only takes food security aspect in determining the humanitarian condition instead of a multi-sectorial humanitarian conditions.
</t>
  </si>
  <si>
    <t>YEM002Stressed humanitarian conditions - Level 2</t>
  </si>
  <si>
    <t>YEM002Moderate humanitarian conditions - Level 3</t>
  </si>
  <si>
    <t>YEM002Severe humanitarian conditions - Level 4</t>
  </si>
  <si>
    <t>YEM002Extreme humanitarian conditions - Level 5</t>
  </si>
  <si>
    <t>World Bank access on 13/11/2023</t>
  </si>
  <si>
    <t>YEM001Total population</t>
  </si>
  <si>
    <t>OCHA  20/12/2022</t>
  </si>
  <si>
    <t>https://reliefweb.int/report/yemen/yemen-humanitarian-needs-overview-2023-december-2022-enar</t>
  </si>
  <si>
    <t>People exposed = level 1+ level 2+ level 3 + level 4 +level 5 (based on OCHA's HNO 2023)</t>
  </si>
  <si>
    <t>YEM001People exposed</t>
  </si>
  <si>
    <t xml:space="preserve"> People affected =  level 2+ level 3 + level 4 +level 5 (based on OCHA's HNO 2023)</t>
  </si>
  <si>
    <t>YEM001People affected</t>
  </si>
  <si>
    <t xml:space="preserve">OCHA 20/12/2022  ;  IOM 12/11/2023  ;  UNHCR accessed on 21/11/2023 ; UNHCR accessed on 13/11/2023 </t>
  </si>
  <si>
    <t xml:space="preserve"> https://reliefweb.int/report/yemen/yemen-humanitarian-needs-overview-2023-december-2022 ;  https://data.unhcr.org/en/country/yem  ; https://dtm.iom.int/reports/yemen-flow-monitoring-registry-non-yemeni-migrant-arrivals-and-yemeni-migrant-returnees-5</t>
  </si>
  <si>
    <t>The total displaced people includes: IDPs (4500000), Yemeni migrant returnees between January and September 2023 (45464),the number of refugees and asylum-seekers in Yemen as of 01 May 2023 (71546), the number of migrants (209505) , the number of IDP Returnees in Yemen as of 21 August 2019 (1280562).</t>
  </si>
  <si>
    <t>YEM001People displaced</t>
  </si>
  <si>
    <t xml:space="preserve">Total number of fatalities  between 1 May 2023 and 10 November 2023 due to the conflict crisis. </t>
  </si>
  <si>
    <t>YEM001Fatalities reported</t>
  </si>
  <si>
    <t xml:space="preserve">Total number of fatalities  between 1 May 2023 and 10 November 2023. </t>
  </si>
  <si>
    <t>YEM001Fatalities in all crises</t>
  </si>
  <si>
    <t>OCHA 20/12/2022</t>
  </si>
  <si>
    <t xml:space="preserve">Total PIN based on OCHA HNO 2023 . 
</t>
  </si>
  <si>
    <t>YEM001People in Need</t>
  </si>
  <si>
    <t>The figure represents Severity of needs for minimal humanitarian conditions based on OCHA's HNO 2023.</t>
  </si>
  <si>
    <t>YEM001Minimal humanitarian conditions - Level 1</t>
  </si>
  <si>
    <t>The figure represents Severity of needs for stressed humanitarian conditions based on OCHA's HNO 2023.</t>
  </si>
  <si>
    <t>YEM001Stressed humanitarian conditions - Level 2</t>
  </si>
  <si>
    <t>Severity of needs for moderate humanitartian conditions based on OCHA's HNO 2023</t>
  </si>
  <si>
    <t>YEM001Moderate humanitarian conditions - Level 3</t>
  </si>
  <si>
    <t>Severity of needs for severe humanitarian needs based on OCHA's HNO 2023</t>
  </si>
  <si>
    <t>YEM001Severe humanitarian conditions - Level 4</t>
  </si>
  <si>
    <t>Severity of needs for extreme humanitarian needs based on OCHA's HNO  2023</t>
  </si>
  <si>
    <t>YEM001Extreme humanitarian conditions - Level 5</t>
  </si>
  <si>
    <t>ARM002Denial of existence of humanitarian needs or entitlements to assistance</t>
  </si>
  <si>
    <t>ARM002Impediments to entry into country (bureaucratic and administrative)</t>
  </si>
  <si>
    <t>ARM002Interference into implementation of humanitarian activities</t>
  </si>
  <si>
    <t>ARM002Ongoing insecurity/hostilities affecting humanitarian assistance</t>
  </si>
  <si>
    <t>ARM002Physical constraints in the environment (obstacles related to terrain, climate, lack of infrastructure, etc.)</t>
  </si>
  <si>
    <t>ARM002Presence of mines and improvised explosive devices</t>
  </si>
  <si>
    <t>ARM002Restriction and obstruction of access to services and assistance</t>
  </si>
  <si>
    <t>ARM002Restriction of movement (impediments to freedom of movement and/or administrative restrictions)</t>
  </si>
  <si>
    <t>ARM002Violence against personnel, facilities and assets</t>
  </si>
  <si>
    <t>AZE002Denial of existence of humanitarian needs or entitlements to assistance</t>
  </si>
  <si>
    <t>AZE002Impediments to entry into country (bureaucratic and administrative)</t>
  </si>
  <si>
    <t>AZE002Interference into implementation of humanitarian activities</t>
  </si>
  <si>
    <t>AZE002Ongoing insecurity/hostilities affecting humanitarian assistance</t>
  </si>
  <si>
    <t>AZE002Physical constraints in the environment (obstacles related to terrain, climate, lack of infrastructure, etc.)</t>
  </si>
  <si>
    <t>AZE002Presence of mines and improvised explosive devices</t>
  </si>
  <si>
    <t>AZE002Restriction and obstruction of access to services and assistance</t>
  </si>
  <si>
    <t>AZE002Restriction of movement (impediments to freedom of movement and/or administrative restrictions)</t>
  </si>
  <si>
    <t>AZE002Violence against personnel, facilities and assets</t>
  </si>
  <si>
    <t>BDI001Denial of existence of humanitarian needs or entitlements to assistance</t>
  </si>
  <si>
    <t>BDI001Impediments to entry into country (bureaucratic and administrative)</t>
  </si>
  <si>
    <t>BDI001Interference into implementation of humanitarian activities</t>
  </si>
  <si>
    <t>BDI001Ongoing insecurity/hostilities affecting humanitarian assistance</t>
  </si>
  <si>
    <t>BDI001Physical constraints in the environment (obstacles related to terrain, climate, lack of infrastructure, etc.)</t>
  </si>
  <si>
    <t>BDI001Presence of mines and improvised explosive devices</t>
  </si>
  <si>
    <t>BDI001Restriction and obstruction of access to services and assistance</t>
  </si>
  <si>
    <t>BDI001Restriction of movement (impediments to freedom of movement and/or administrative restrictions)</t>
  </si>
  <si>
    <t>BDI001Violence against personnel, facilities and assets</t>
  </si>
  <si>
    <t>BGD010Denial of existence of humanitarian needs or entitlements to assistance</t>
  </si>
  <si>
    <t>BGD010Impediments to entry into country (bureaucratic and administrative)</t>
  </si>
  <si>
    <t>BGD010Interference into implementation of humanitarian activities</t>
  </si>
  <si>
    <t>BGD010Ongoing insecurity/hostilities affecting humanitarian assistance</t>
  </si>
  <si>
    <t>BGD010Physical constraints in the environment (obstacles related to terrain, climate, lack of infrastructure, etc.)</t>
  </si>
  <si>
    <t>BGD010Presence of mines and improvised explosive devices</t>
  </si>
  <si>
    <t>BGD010Restriction and obstruction of access to services and assistance</t>
  </si>
  <si>
    <t>BGD010Restriction of movement (impediments to freedom of movement and/or administrative restrictions)</t>
  </si>
  <si>
    <t>BGD010Violence against personnel, facilities and assets</t>
  </si>
  <si>
    <t>BGD011Denial of existence of humanitarian needs or entitlements to assistance</t>
  </si>
  <si>
    <t>BGD011Impediments to entry into country (bureaucratic and administrative)</t>
  </si>
  <si>
    <t>BGD011Interference into implementation of humanitarian activities</t>
  </si>
  <si>
    <t>BGD011Ongoing insecurity/hostilities affecting humanitarian assistance</t>
  </si>
  <si>
    <t>BGD011Physical constraints in the environment (obstacles related to terrain, climate, lack of infrastructure, etc.)</t>
  </si>
  <si>
    <t>BGD011Presence of mines and improvised explosive devices</t>
  </si>
  <si>
    <t>BGD011Restriction and obstruction of access to services and assistance</t>
  </si>
  <si>
    <t>BGD011Restriction of movement (impediments to freedom of movement and/or administrative restrictions)</t>
  </si>
  <si>
    <t>BGD011Violence against personnel, facilities and assets</t>
  </si>
  <si>
    <t>COL001Presence of mines and improvised explosive devices</t>
  </si>
  <si>
    <t>COL001Violence against personnel, facilities and assets</t>
  </si>
  <si>
    <t>COL002Presence of mines and improvised explosive devices</t>
  </si>
  <si>
    <t>COL002Violence against personnel, facilities and assets</t>
  </si>
  <si>
    <t>ERI001Denial of existence of humanitarian needs or entitlements to assistance</t>
  </si>
  <si>
    <t>ERI001Impediments to entry into country (bureaucratic and administrative)</t>
  </si>
  <si>
    <t>ERI001Interference into implementation of humanitarian activities</t>
  </si>
  <si>
    <t>ERI001Ongoing insecurity/hostilities affecting humanitarian assistance</t>
  </si>
  <si>
    <t>ERI001Physical constraints in the environment (obstacles related to terrain, climate, lack of infrastructure, etc.)</t>
  </si>
  <si>
    <t>ERI001Presence of mines and improvised explosive devices</t>
  </si>
  <si>
    <t>ERI001Restriction and obstruction of access to services and assistance</t>
  </si>
  <si>
    <t>ERI001Restriction of movement (impediments to freedom of movement and/or administrative restrictions)</t>
  </si>
  <si>
    <t>ERI001Violence against personnel, facilities and assets</t>
  </si>
  <si>
    <t>GRC002Denial of existence of humanitarian needs or entitlements to assistance</t>
  </si>
  <si>
    <t>GRC002Impediments to entry into country (bureaucratic and administrative)</t>
  </si>
  <si>
    <t>GRC002Interference into implementation of humanitarian activities</t>
  </si>
  <si>
    <t>GRC002Ongoing insecurity/hostilities affecting humanitarian assistance</t>
  </si>
  <si>
    <t>GRC002Physical constraints in the environment (obstacles related to terrain, climate, lack of infrastructure, etc.)</t>
  </si>
  <si>
    <t>GRC002Presence of mines and improvised explosive devices</t>
  </si>
  <si>
    <t>GRC002Restriction and obstruction of access to services and assistance</t>
  </si>
  <si>
    <t>GRC002Restriction of movement (impediments to freedom of movement and/or administrative restrictions)</t>
  </si>
  <si>
    <t>GRC002Violence against personnel, facilities and assets</t>
  </si>
  <si>
    <t>IRQ001Denial of existence of humanitarian needs or entitlements to assistance</t>
  </si>
  <si>
    <t>IRQ001Impediments to entry into country (bureaucratic and administrative)</t>
  </si>
  <si>
    <t>IRQ001Interference into implementation of humanitarian activities</t>
  </si>
  <si>
    <t>IRQ001Ongoing insecurity/hostilities affecting humanitarian assistance</t>
  </si>
  <si>
    <t>IRQ001Physical constraints in the environment (obstacles related to terrain, climate, lack of infrastructure, etc.)</t>
  </si>
  <si>
    <t>IRQ001Presence of mines and improvised explosive devices</t>
  </si>
  <si>
    <t>IRQ001Restriction and obstruction of access to services and assistance</t>
  </si>
  <si>
    <t>IRQ001Restriction of movement (impediments to freedom of movement and/or administrative restrictions)</t>
  </si>
  <si>
    <t>IRQ001Violence against personnel, facilities and assets</t>
  </si>
  <si>
    <t>IRQ002Denial of existence of humanitarian needs or entitlements to assistance</t>
  </si>
  <si>
    <t>IRQ002Impediments to entry into country (bureaucratic and administrative)</t>
  </si>
  <si>
    <t>IRQ002Interference into implementation of humanitarian activities</t>
  </si>
  <si>
    <t>IRQ002Ongoing insecurity/hostilities affecting humanitarian assistance</t>
  </si>
  <si>
    <t>IRQ002Physical constraints in the environment (obstacles related to terrain, climate, lack of infrastructure, etc.)</t>
  </si>
  <si>
    <t>IRQ002Presence of mines and improvised explosive devices</t>
  </si>
  <si>
    <t>IRQ002Restriction and obstruction of access to services and assistance</t>
  </si>
  <si>
    <t>IRQ002Restriction of movement (impediments to freedom of movement and/or administrative restrictions)</t>
  </si>
  <si>
    <t>IRQ002Violence against personnel, facilities and assets</t>
  </si>
  <si>
    <t>IRQ003Denial of existence of humanitarian needs or entitlements to assistance</t>
  </si>
  <si>
    <t>IRQ003Impediments to entry into country (bureaucratic and administrative)</t>
  </si>
  <si>
    <t>IRQ003Interference into implementation of humanitarian activities</t>
  </si>
  <si>
    <t>IRQ003Ongoing insecurity/hostilities affecting humanitarian assistance</t>
  </si>
  <si>
    <t>IRQ003Physical constraints in the environment (obstacles related to terrain, climate, lack of infrastructure, etc.)</t>
  </si>
  <si>
    <t>IRQ003Presence of mines and improvised explosive devices</t>
  </si>
  <si>
    <t>IRQ003Restriction and obstruction of access to services and assistance</t>
  </si>
  <si>
    <t>IRQ003Restriction of movement (impediments to freedom of movement and/or administrative restrictions)</t>
  </si>
  <si>
    <t>IRQ003Violence against personnel, facilities and assets</t>
  </si>
  <si>
    <t>JOR002Denial of existence of humanitarian needs or entitlements to assistance</t>
  </si>
  <si>
    <t>JOR002Impediments to entry into country (bureaucratic and administrative)</t>
  </si>
  <si>
    <t>JOR002Interference into implementation of humanitarian activities</t>
  </si>
  <si>
    <t>JOR002Ongoing insecurity/hostilities affecting humanitarian assistance</t>
  </si>
  <si>
    <t>JOR002Physical constraints in the environment (obstacles related to terrain, climate, lack of infrastructure, etc.)</t>
  </si>
  <si>
    <t>JOR002Presence of mines and improvised explosive devices</t>
  </si>
  <si>
    <t>JOR002Restriction and obstruction of access to services and assistance</t>
  </si>
  <si>
    <t>JOR002Restriction of movement (impediments to freedom of movement and/or administrative restrictions)</t>
  </si>
  <si>
    <t>JOR002Violence against personnel, facilities and assets</t>
  </si>
  <si>
    <t>KEN001Denial of existence of humanitarian needs or entitlements to assistance</t>
  </si>
  <si>
    <t>KEN001Impediments to entry into country (bureaucratic and administrative)</t>
  </si>
  <si>
    <t>KEN001Interference into implementation of humanitarian activities</t>
  </si>
  <si>
    <t>KEN001Ongoing insecurity/hostilities affecting humanitarian assistance</t>
  </si>
  <si>
    <t>KEN001Physical constraints in the environment (obstacles related to terrain, climate, lack of infrastructure, etc.)</t>
  </si>
  <si>
    <t>KEN001Presence of mines and improvised explosive devices</t>
  </si>
  <si>
    <t>KEN001Restriction and obstruction of access to services and assistance</t>
  </si>
  <si>
    <t>KEN001Restriction of movement (impediments to freedom of movement and/or administrative restrictions)</t>
  </si>
  <si>
    <t>KEN001Violence against personnel, facilities and assets</t>
  </si>
  <si>
    <t>KEN002Denial of existence of humanitarian needs or entitlements to assistance</t>
  </si>
  <si>
    <t>KEN002Impediments to entry into country (bureaucratic and administrative)</t>
  </si>
  <si>
    <t>KEN002Interference into implementation of humanitarian activities</t>
  </si>
  <si>
    <t>KEN002Ongoing insecurity/hostilities affecting humanitarian assistance</t>
  </si>
  <si>
    <t>KEN002Physical constraints in the environment (obstacles related to terrain, climate, lack of infrastructure, etc.)</t>
  </si>
  <si>
    <t>KEN002Presence of mines and improvised explosive devices</t>
  </si>
  <si>
    <t>KEN002Restriction and obstruction of access to services and assistance</t>
  </si>
  <si>
    <t>KEN002Restriction of movement (impediments to freedom of movement and/or administrative restrictions)</t>
  </si>
  <si>
    <t>KEN002Violence against personnel, facilities and assets</t>
  </si>
  <si>
    <t>KEN003Denial of existence of humanitarian needs or entitlements to assistance</t>
  </si>
  <si>
    <t>KEN003Impediments to entry into country (bureaucratic and administrative)</t>
  </si>
  <si>
    <t>KEN003Interference into implementation of humanitarian activities</t>
  </si>
  <si>
    <t>KEN003Ongoing insecurity/hostilities affecting humanitarian assistance</t>
  </si>
  <si>
    <t>KEN003Physical constraints in the environment (obstacles related to terrain, climate, lack of infrastructure, etc.)</t>
  </si>
  <si>
    <t>KEN003Presence of mines and improvised explosive devices</t>
  </si>
  <si>
    <t>KEN003Restriction and obstruction of access to services and assistance</t>
  </si>
  <si>
    <t>KEN003Restriction of movement (impediments to freedom of movement and/or administrative restrictions)</t>
  </si>
  <si>
    <t>KEN003Violence against personnel, facilities and assets</t>
  </si>
  <si>
    <t>MOZ001Denial of existence of humanitarian needs or entitlements to assistance</t>
  </si>
  <si>
    <t>MOZ001Impediments to entry into country (bureaucratic and administrative)</t>
  </si>
  <si>
    <t>MOZ001Interference into implementation of humanitarian activities</t>
  </si>
  <si>
    <t>MOZ001Ongoing insecurity/hostilities affecting humanitarian assistance</t>
  </si>
  <si>
    <t>MOZ001Physical constraints in the environment (obstacles related to terrain, climate, lack of infrastructure, etc.)</t>
  </si>
  <si>
    <t>MOZ001Presence of mines and improvised explosive devices</t>
  </si>
  <si>
    <t>MOZ001Restriction and obstruction of access to services and assistance</t>
  </si>
  <si>
    <t>MOZ001Restriction of movement (impediments to freedom of movement and/or administrative restrictions)</t>
  </si>
  <si>
    <t>MOZ001Violence against personnel, facilities and assets</t>
  </si>
  <si>
    <t>MOZ004Denial of existence of humanitarian needs or entitlements to assistance</t>
  </si>
  <si>
    <t>MOZ004Impediments to entry into country (bureaucratic and administrative)</t>
  </si>
  <si>
    <t>MOZ004Interference into implementation of humanitarian activities</t>
  </si>
  <si>
    <t>MOZ004Ongoing insecurity/hostilities affecting humanitarian assistance</t>
  </si>
  <si>
    <t>MOZ004Physical constraints in the environment (obstacles related to terrain, climate, lack of infrastructure, etc.)</t>
  </si>
  <si>
    <t>MOZ004Presence of mines and improvised explosive devices</t>
  </si>
  <si>
    <t>MOZ004Restriction and obstruction of access to services and assistance</t>
  </si>
  <si>
    <t>MOZ004Restriction of movement (impediments to freedom of movement and/or administrative restrictions)</t>
  </si>
  <si>
    <t>MOZ004Violence against personnel, facilities and assets</t>
  </si>
  <si>
    <t>MOZ010Denial of existence of humanitarian needs or entitlements to assistance</t>
  </si>
  <si>
    <t>MOZ010Impediments to entry into country (bureaucratic and administrative)</t>
  </si>
  <si>
    <t>MOZ010Interference into implementation of humanitarian activities</t>
  </si>
  <si>
    <t>MOZ010Ongoing insecurity/hostilities affecting humanitarian assistance</t>
  </si>
  <si>
    <t>MOZ010Physical constraints in the environment (obstacles related to terrain, climate, lack of infrastructure, etc.)</t>
  </si>
  <si>
    <t>MOZ010Presence of mines and improvised explosive devices</t>
  </si>
  <si>
    <t>MOZ010Restriction and obstruction of access to services and assistance</t>
  </si>
  <si>
    <t>MOZ010Restriction of movement (impediments to freedom of movement and/or administrative restrictions)</t>
  </si>
  <si>
    <t>MOZ010Violence against personnel, facilities and assets</t>
  </si>
  <si>
    <t>MWI002Denial of existence of humanitarian needs or entitlements to assistance</t>
  </si>
  <si>
    <t>MWI002Impediments to entry into country (bureaucratic and administrative)</t>
  </si>
  <si>
    <t>MWI002Interference into implementation of humanitarian activities</t>
  </si>
  <si>
    <t>MWI002Ongoing insecurity/hostilities affecting humanitarian assistance</t>
  </si>
  <si>
    <t>MWI002Physical constraints in the environment (obstacles related to terrain, climate, lack of infrastructure, etc.)</t>
  </si>
  <si>
    <t>MWI002Presence of mines and improvised explosive devices</t>
  </si>
  <si>
    <t>MWI002Restriction and obstruction of access to services and assistance</t>
  </si>
  <si>
    <t>MWI002Restriction of movement (impediments to freedom of movement and/or administrative restrictions)</t>
  </si>
  <si>
    <t>MWI002Violence against personnel, facilities and assets</t>
  </si>
  <si>
    <t>MWI005Denial of existence of humanitarian needs or entitlements to assistance</t>
  </si>
  <si>
    <t>MWI005Impediments to entry into country (bureaucratic and administrative)</t>
  </si>
  <si>
    <t>MWI005Interference into implementation of humanitarian activities</t>
  </si>
  <si>
    <t>MWI005Ongoing insecurity/hostilities affecting humanitarian assistance</t>
  </si>
  <si>
    <t>MWI005Physical constraints in the environment (obstacles related to terrain, climate, lack of infrastructure, etc.)</t>
  </si>
  <si>
    <t>MWI005Presence of mines and improvised explosive devices</t>
  </si>
  <si>
    <t>MWI005Restriction and obstruction of access to services and assistance</t>
  </si>
  <si>
    <t>MWI005Restriction of movement (impediments to freedom of movement and/or administrative restrictions)</t>
  </si>
  <si>
    <t>MWI005Violence against personnel, facilities and assets</t>
  </si>
  <si>
    <t>PSE002Denial of existence of humanitarian needs or entitlements to assistance</t>
  </si>
  <si>
    <t>PSE002Impediments to entry into country (bureaucratic and administrative)</t>
  </si>
  <si>
    <t>PSE002Interference into implementation of humanitarian activities</t>
  </si>
  <si>
    <t>PSE002Ongoing insecurity/hostilities affecting humanitarian assistance</t>
  </si>
  <si>
    <t>PSE002Physical constraints in the environment (obstacles related to terrain, climate, lack of infrastructure, etc.)</t>
  </si>
  <si>
    <t>PSE002Presence of mines and improvised explosive devices</t>
  </si>
  <si>
    <t>PSE002Restriction and obstruction of access to services and assistance</t>
  </si>
  <si>
    <t>PSE002Restriction of movement (impediments to freedom of movement and/or administrative restrictions)</t>
  </si>
  <si>
    <t>PSE002Violence against personnel, facilities and assets</t>
  </si>
  <si>
    <t>PSE003Denial of existence of humanitarian needs or entitlements to assistance</t>
  </si>
  <si>
    <t>PSE003Impediments to entry into country (bureaucratic and administrative)</t>
  </si>
  <si>
    <t>PSE003Interference into implementation of humanitarian activities</t>
  </si>
  <si>
    <t>PSE003Ongoing insecurity/hostilities affecting humanitarian assistance</t>
  </si>
  <si>
    <t>PSE003Physical constraints in the environment (obstacles related to terrain, climate, lack of infrastructure, etc.)</t>
  </si>
  <si>
    <t>PSE003Presence of mines and improvised explosive devices</t>
  </si>
  <si>
    <t>PSE003Restriction and obstruction of access to services and assistance</t>
  </si>
  <si>
    <t>PSE003Restriction of movement (impediments to freedom of movement and/or administrative restrictions)</t>
  </si>
  <si>
    <t>PSE003Violence against personnel, facilities and assets</t>
  </si>
  <si>
    <t>PSE004Denial of existence of humanitarian needs or entitlements to assistance</t>
  </si>
  <si>
    <t>PSE004Impediments to entry into country (bureaucratic and administrative)</t>
  </si>
  <si>
    <t>PSE004Interference into implementation of humanitarian activities</t>
  </si>
  <si>
    <t>PSE004Ongoing insecurity/hostilities affecting humanitarian assistance</t>
  </si>
  <si>
    <t>PSE004Physical constraints in the environment (obstacles related to terrain, climate, lack of infrastructure, etc.)</t>
  </si>
  <si>
    <t>PSE004Presence of mines and improvised explosive devices</t>
  </si>
  <si>
    <t>PSE004Restriction and obstruction of access to services and assistance</t>
  </si>
  <si>
    <t>PSE004Restriction of movement (impediments to freedom of movement and/or administrative restrictions)</t>
  </si>
  <si>
    <t>PSE004Violence against personnel, facilities and assets</t>
  </si>
  <si>
    <t>REG004Denial of existence of humanitarian needs or entitlements to assistance</t>
  </si>
  <si>
    <t>REG004Impediments to entry into country (bureaucratic and administrative)</t>
  </si>
  <si>
    <t>REG004Interference into implementation of humanitarian activities</t>
  </si>
  <si>
    <t>REG004Ongoing insecurity/hostilities affecting humanitarian assistance</t>
  </si>
  <si>
    <t>REG004Physical constraints in the environment (obstacles related to terrain, climate, lack of infrastructure, etc.)</t>
  </si>
  <si>
    <t>REG004Presence of mines and improvised explosive devices</t>
  </si>
  <si>
    <t>REG004Restriction and obstruction of access to services and assistance</t>
  </si>
  <si>
    <t>REG004Restriction of movement (impediments to freedom of movement and/or administrative restrictions)</t>
  </si>
  <si>
    <t>REG004Violence against personnel, facilities and assets</t>
  </si>
  <si>
    <t>REG006Denial of existence of humanitarian needs or entitlements to assistance</t>
  </si>
  <si>
    <t>REG006Impediments to entry into country (bureaucratic and administrative)</t>
  </si>
  <si>
    <t>REG006Interference into implementation of humanitarian activities</t>
  </si>
  <si>
    <t>REG006Ongoing insecurity/hostilities affecting humanitarian assistance</t>
  </si>
  <si>
    <t>REG006Physical constraints in the environment (obstacles related to terrain, climate, lack of infrastructure, etc.)</t>
  </si>
  <si>
    <t>REG006Presence of mines and improvised explosive devices</t>
  </si>
  <si>
    <t>REG006Restriction and obstruction of access to services and assistance</t>
  </si>
  <si>
    <t>REG006Restriction of movement (impediments to freedom of movement and/or administrative restrictions)</t>
  </si>
  <si>
    <t>REG006Violence against personnel, facilities and assets</t>
  </si>
  <si>
    <t>REG007Denial of existence of humanitarian needs or entitlements to assistance</t>
  </si>
  <si>
    <t>REG007Impediments to entry into country (bureaucratic and administrative)</t>
  </si>
  <si>
    <t>REG007Interference into implementation of humanitarian activities</t>
  </si>
  <si>
    <t>REG007Ongoing insecurity/hostilities affecting humanitarian assistance</t>
  </si>
  <si>
    <t>REG007Physical constraints in the environment (obstacles related to terrain, climate, lack of infrastructure, etc.)</t>
  </si>
  <si>
    <t>REG007Presence of mines and improvised explosive devices</t>
  </si>
  <si>
    <t>REG007Restriction and obstruction of access to services and assistance</t>
  </si>
  <si>
    <t>REG007Restriction of movement (impediments to freedom of movement and/or administrative restrictions)</t>
  </si>
  <si>
    <t>REG007Violence against personnel, facilities and assets</t>
  </si>
  <si>
    <t>REG008Denial of existence of humanitarian needs or entitlements to assistance</t>
  </si>
  <si>
    <t>REG008Impediments to entry into country (bureaucratic and administrative)</t>
  </si>
  <si>
    <t>REG008Interference into implementation of humanitarian activities</t>
  </si>
  <si>
    <t>REG008Ongoing insecurity/hostilities affecting humanitarian assistance</t>
  </si>
  <si>
    <t>REG008Physical constraints in the environment (obstacles related to terrain, climate, lack of infrastructure, etc.)</t>
  </si>
  <si>
    <t>REG008Presence of mines and improvised explosive devices</t>
  </si>
  <si>
    <t>REG008Restriction and obstruction of access to services and assistance</t>
  </si>
  <si>
    <t>REG008Restriction of movement (impediments to freedom of movement and/or administrative restrictions)</t>
  </si>
  <si>
    <t>REG008Violence against personnel, facilities and assets</t>
  </si>
  <si>
    <t>REG012Denial of existence of humanitarian needs or entitlements to assistance</t>
  </si>
  <si>
    <t>REG012Impediments to entry into country (bureaucratic and administrative)</t>
  </si>
  <si>
    <t>REG012Interference into implementation of humanitarian activities</t>
  </si>
  <si>
    <t>REG012Ongoing insecurity/hostilities affecting humanitarian assistance</t>
  </si>
  <si>
    <t>REG012Physical constraints in the environment (obstacles related to terrain, climate, lack of infrastructure, etc.)</t>
  </si>
  <si>
    <t>REG012Presence of mines and improvised explosive devices</t>
  </si>
  <si>
    <t>REG012Restriction and obstruction of access to services and assistance</t>
  </si>
  <si>
    <t>REG012Restriction of movement (impediments to freedom of movement and/or administrative restrictions)</t>
  </si>
  <si>
    <t>REG012Violence against personnel, facilities and assets</t>
  </si>
  <si>
    <t>REG013Denial of existence of humanitarian needs or entitlements to assistance</t>
  </si>
  <si>
    <t>REG013Impediments to entry into country (bureaucratic and administrative)</t>
  </si>
  <si>
    <t>REG013Interference into implementation of humanitarian activities</t>
  </si>
  <si>
    <t>REG013Ongoing insecurity/hostilities affecting humanitarian assistance</t>
  </si>
  <si>
    <t>REG013Physical constraints in the environment (obstacles related to terrain, climate, lack of infrastructure, etc.)</t>
  </si>
  <si>
    <t>REG013Presence of mines and improvised explosive devices</t>
  </si>
  <si>
    <t>REG013Restriction and obstruction of access to services and assistance</t>
  </si>
  <si>
    <t>REG013Restriction of movement (impediments to freedom of movement and/or administrative restrictions)</t>
  </si>
  <si>
    <t>REG013Violence against personnel, facilities and assets</t>
  </si>
  <si>
    <t>REG015Denial of existence of humanitarian needs or entitlements to assistance</t>
  </si>
  <si>
    <t>REG015Impediments to entry into country (bureaucratic and administrative)</t>
  </si>
  <si>
    <t>REG015Interference into implementation of humanitarian activities</t>
  </si>
  <si>
    <t>REG015Ongoing insecurity/hostilities affecting humanitarian assistance</t>
  </si>
  <si>
    <t>REG015Physical constraints in the environment (obstacles related to terrain, climate, lack of infrastructure, etc.)</t>
  </si>
  <si>
    <t>REG015Presence of mines and improvised explosive devices</t>
  </si>
  <si>
    <t>REG015Restriction and obstruction of access to services and assistance</t>
  </si>
  <si>
    <t>REG015Restriction of movement (impediments to freedom of movement and/or administrative restrictions)</t>
  </si>
  <si>
    <t>REG015Violence against personnel, facilities and assets</t>
  </si>
  <si>
    <t>RWA002Denial of existence of humanitarian needs or entitlements to assistance</t>
  </si>
  <si>
    <t>RWA002Impediments to entry into country (bureaucratic and administrative)</t>
  </si>
  <si>
    <t>RWA002Interference into implementation of humanitarian activities</t>
  </si>
  <si>
    <t>RWA002Ongoing insecurity/hostilities affecting humanitarian assistance</t>
  </si>
  <si>
    <t>RWA002Physical constraints in the environment (obstacles related to terrain, climate, lack of infrastructure, etc.)</t>
  </si>
  <si>
    <t>RWA002Presence of mines and improvised explosive devices</t>
  </si>
  <si>
    <t>RWA002Restriction and obstruction of access to services and assistance</t>
  </si>
  <si>
    <t>RWA002Restriction of movement (impediments to freedom of movement and/or administrative restrictions)</t>
  </si>
  <si>
    <t>RWA002Violence against personnel, facilities and assets</t>
  </si>
  <si>
    <t>SOM001Denial of existence of humanitarian needs or entitlements to assistance</t>
  </si>
  <si>
    <t>SOM001Impediments to entry into country (bureaucratic and administrative)</t>
  </si>
  <si>
    <t>SOM001Interference into implementation of humanitarian activities</t>
  </si>
  <si>
    <t>SOM001Ongoing insecurity/hostilities affecting humanitarian assistance</t>
  </si>
  <si>
    <t>SOM001Physical constraints in the environment (obstacles related to terrain, climate, lack of infrastructure, etc.)</t>
  </si>
  <si>
    <t>SOM001Presence of mines and improvised explosive devices</t>
  </si>
  <si>
    <t>SOM001Restriction and obstruction of access to services and assistance</t>
  </si>
  <si>
    <t>SOM001Restriction of movement (impediments to freedom of movement and/or administrative restrictions)</t>
  </si>
  <si>
    <t>SOM001Violence against personnel, facilities and assets</t>
  </si>
  <si>
    <t>SOM002Denial of existence of humanitarian needs or entitlements to assistance</t>
  </si>
  <si>
    <t>SOM002Impediments to entry into country (bureaucratic and administrative)</t>
  </si>
  <si>
    <t>SOM002Interference into implementation of humanitarian activities</t>
  </si>
  <si>
    <t>SOM002Ongoing insecurity/hostilities affecting humanitarian assistance</t>
  </si>
  <si>
    <t>SOM002Physical constraints in the environment (obstacles related to terrain, climate, lack of infrastructure, etc.)</t>
  </si>
  <si>
    <t>SOM002Presence of mines and improvised explosive devices</t>
  </si>
  <si>
    <t>SOM002Restriction and obstruction of access to services and assistance</t>
  </si>
  <si>
    <t>SOM002Restriction of movement (impediments to freedom of movement and/or administrative restrictions)</t>
  </si>
  <si>
    <t>SOM002Violence against personnel, facilities and assets</t>
  </si>
  <si>
    <t>SYR001Denial of existence of humanitarian needs or entitlements to assistance</t>
  </si>
  <si>
    <t>SYR001Impediments to entry into country (bureaucratic and administrative)</t>
  </si>
  <si>
    <t>SYR001Interference into implementation of humanitarian activities</t>
  </si>
  <si>
    <t>SYR001Ongoing insecurity/hostilities affecting humanitarian assistance</t>
  </si>
  <si>
    <t>SYR001Physical constraints in the environment (obstacles related to terrain, climate, lack of infrastructure, etc.)</t>
  </si>
  <si>
    <t>SYR001Presence of mines and improvised explosive devices</t>
  </si>
  <si>
    <t>SYR001Restriction and obstruction of access to services and assistance</t>
  </si>
  <si>
    <t>SYR001Restriction of movement (impediments to freedom of movement and/or administrative restrictions)</t>
  </si>
  <si>
    <t>SYR001Violence against personnel, facilities and assets</t>
  </si>
  <si>
    <t>SYR002Denial of existence of humanitarian needs or entitlements to assistance</t>
  </si>
  <si>
    <t>SYR002Impediments to entry into country (bureaucratic and administrative)</t>
  </si>
  <si>
    <t>SYR002Interference into implementation of humanitarian activities</t>
  </si>
  <si>
    <t>SYR002Ongoing insecurity/hostilities affecting humanitarian assistance</t>
  </si>
  <si>
    <t>SYR002Physical constraints in the environment (obstacles related to terrain, climate, lack of infrastructure, etc.)</t>
  </si>
  <si>
    <t>SYR002Presence of mines and improvised explosive devices</t>
  </si>
  <si>
    <t>SYR002Restriction and obstruction of access to services and assistance</t>
  </si>
  <si>
    <t>SYR002Restriction of movement (impediments to freedom of movement and/or administrative restrictions)</t>
  </si>
  <si>
    <t>SYR002Violence against personnel, facilities and assets</t>
  </si>
  <si>
    <t>TUR001Denial of existence of humanitarian needs or entitlements to assistance</t>
  </si>
  <si>
    <t>TUR001Impediments to entry into country (bureaucratic and administrative)</t>
  </si>
  <si>
    <t>TUR001Interference into implementation of humanitarian activities</t>
  </si>
  <si>
    <t>TUR001Ongoing insecurity/hostilities affecting humanitarian assistance</t>
  </si>
  <si>
    <t>TUR001Physical constraints in the environment (obstacles related to terrain, climate, lack of infrastructure, etc.)</t>
  </si>
  <si>
    <t>TUR001Presence of mines and improvised explosive devices</t>
  </si>
  <si>
    <t>TUR001Restriction and obstruction of access to services and assistance</t>
  </si>
  <si>
    <t>TUR001Restriction of movement (impediments to freedom of movement and/or administrative restrictions)</t>
  </si>
  <si>
    <t>TUR001Violence against personnel, facilities and assets</t>
  </si>
  <si>
    <t>TUR002Denial of existence of humanitarian needs or entitlements to assistance</t>
  </si>
  <si>
    <t>TUR002Impediments to entry into country (bureaucratic and administrative)</t>
  </si>
  <si>
    <t>TUR002Interference into implementation of humanitarian activities</t>
  </si>
  <si>
    <t>TUR002Ongoing insecurity/hostilities affecting humanitarian assistance</t>
  </si>
  <si>
    <t>TUR002Physical constraints in the environment (obstacles related to terrain, climate, lack of infrastructure, etc.)</t>
  </si>
  <si>
    <t>TUR002Presence of mines and improvised explosive devices</t>
  </si>
  <si>
    <t>TUR002Restriction and obstruction of access to services and assistance</t>
  </si>
  <si>
    <t>TUR002Restriction of movement (impediments to freedom of movement and/or administrative restrictions)</t>
  </si>
  <si>
    <t>TUR002Violence against personnel, facilities and assets</t>
  </si>
  <si>
    <t>TUR003Denial of existence of humanitarian needs or entitlements to assistance</t>
  </si>
  <si>
    <t>TUR003Impediments to entry into country (bureaucratic and administrative)</t>
  </si>
  <si>
    <t>TUR003Interference into implementation of humanitarian activities</t>
  </si>
  <si>
    <t>TUR003Ongoing insecurity/hostilities affecting humanitarian assistance</t>
  </si>
  <si>
    <t>TUR003Physical constraints in the environment (obstacles related to terrain, climate, lack of infrastructure, etc.)</t>
  </si>
  <si>
    <t>TUR003Presence of mines and improvised explosive devices</t>
  </si>
  <si>
    <t>TUR003Restriction and obstruction of access to services and assistance</t>
  </si>
  <si>
    <t>TUR003Restriction of movement (impediments to freedom of movement and/or administrative restrictions)</t>
  </si>
  <si>
    <t>TUR003Violence against personnel, facilities and assets</t>
  </si>
  <si>
    <t>TUR004Denial of existence of humanitarian needs or entitlements to assistance</t>
  </si>
  <si>
    <t>TUR004Impediments to entry into country (bureaucratic and administrative)</t>
  </si>
  <si>
    <t>TUR004Interference into implementation of humanitarian activities</t>
  </si>
  <si>
    <t>TUR004Ongoing insecurity/hostilities affecting humanitarian assistance</t>
  </si>
  <si>
    <t>TUR004Physical constraints in the environment (obstacles related to terrain, climate, lack of infrastructure, etc.)</t>
  </si>
  <si>
    <t>TUR004Presence of mines and improvised explosive devices</t>
  </si>
  <si>
    <t>TUR004Restriction and obstruction of access to services and assistance</t>
  </si>
  <si>
    <t>TUR004Restriction of movement (impediments to freedom of movement and/or administrative restrictions)</t>
  </si>
  <si>
    <t>TUR004Violence against personnel, facilities and assets</t>
  </si>
  <si>
    <t>TUR005Denial of existence of humanitarian needs or entitlements to assistance</t>
  </si>
  <si>
    <t>TUR005Impediments to entry into country (bureaucratic and administrative)</t>
  </si>
  <si>
    <t>TUR005Interference into implementation of humanitarian activities</t>
  </si>
  <si>
    <t>TUR005Ongoing insecurity/hostilities affecting humanitarian assistance</t>
  </si>
  <si>
    <t>TUR005Physical constraints in the environment (obstacles related to terrain, climate, lack of infrastructure, etc.)</t>
  </si>
  <si>
    <t>TUR005Presence of mines and improvised explosive devices</t>
  </si>
  <si>
    <t>TUR005Restriction and obstruction of access to services and assistance</t>
  </si>
  <si>
    <t>TUR005Restriction of movement (impediments to freedom of movement and/or administrative restrictions)</t>
  </si>
  <si>
    <t>TUR005Violence against personnel, facilities and assets</t>
  </si>
  <si>
    <t>TZA001Denial of existence of humanitarian needs or entitlements to assistance</t>
  </si>
  <si>
    <t>TZA001Impediments to entry into country (bureaucratic and administrative)</t>
  </si>
  <si>
    <t>TZA001Interference into implementation of humanitarian activities</t>
  </si>
  <si>
    <t>TZA001Ongoing insecurity/hostilities affecting humanitarian assistance</t>
  </si>
  <si>
    <t>TZA001Physical constraints in the environment (obstacles related to terrain, climate, lack of infrastructure, etc.)</t>
  </si>
  <si>
    <t>TZA001Presence of mines and improvised explosive devices</t>
  </si>
  <si>
    <t>TZA001Restriction and obstruction of access to services and assistance</t>
  </si>
  <si>
    <t>TZA001Restriction of movement (impediments to freedom of movement and/or administrative restrictions)</t>
  </si>
  <si>
    <t>TZA001Violence against personnel, facilities and assets</t>
  </si>
  <si>
    <t>TZA002Denial of existence of humanitarian needs or entitlements to assistance</t>
  </si>
  <si>
    <t>TZA002Impediments to entry into country (bureaucratic and administrative)</t>
  </si>
  <si>
    <t>TZA002Interference into implementation of humanitarian activities</t>
  </si>
  <si>
    <t>TZA002Ongoing insecurity/hostilities affecting humanitarian assistance</t>
  </si>
  <si>
    <t>TZA002Physical constraints in the environment (obstacles related to terrain, climate, lack of infrastructure, etc.)</t>
  </si>
  <si>
    <t>TZA002Presence of mines and improvised explosive devices</t>
  </si>
  <si>
    <t>TZA002Restriction and obstruction of access to services and assistance</t>
  </si>
  <si>
    <t>TZA002Restriction of movement (impediments to freedom of movement and/or administrative restrictions)</t>
  </si>
  <si>
    <t>TZA002Violence against personnel, facilities and assets</t>
  </si>
  <si>
    <t>TZA003Denial of existence of humanitarian needs or entitlements to assistance</t>
  </si>
  <si>
    <t>TZA003Impediments to entry into country (bureaucratic and administrative)</t>
  </si>
  <si>
    <t>TZA003Interference into implementation of humanitarian activities</t>
  </si>
  <si>
    <t>TZA003Ongoing insecurity/hostilities affecting humanitarian assistance</t>
  </si>
  <si>
    <t>TZA003Physical constraints in the environment (obstacles related to terrain, climate, lack of infrastructure, etc.)</t>
  </si>
  <si>
    <t>TZA003Presence of mines and improvised explosive devices</t>
  </si>
  <si>
    <t>TZA003Restriction and obstruction of access to services and assistance</t>
  </si>
  <si>
    <t>TZA003Restriction of movement (impediments to freedom of movement and/or administrative restrictions)</t>
  </si>
  <si>
    <t>TZA003Violence against personnel, facilities and assets</t>
  </si>
  <si>
    <t>UGA005Denial of existence of humanitarian needs or entitlements to assistance</t>
  </si>
  <si>
    <t>UGA005Impediments to entry into country (bureaucratic and administrative)</t>
  </si>
  <si>
    <t>UGA005Interference into implementation of humanitarian activities</t>
  </si>
  <si>
    <t>UGA005Ongoing insecurity/hostilities affecting humanitarian assistance</t>
  </si>
  <si>
    <t>UGA005Physical constraints in the environment (obstacles related to terrain, climate, lack of infrastructure, etc.)</t>
  </si>
  <si>
    <t>UGA005Presence of mines and improvised explosive devices</t>
  </si>
  <si>
    <t>UGA005Restriction and obstruction of access to services and assistance</t>
  </si>
  <si>
    <t>UGA005Restriction of movement (impediments to freedom of movement and/or administrative restrictions)</t>
  </si>
  <si>
    <t>UGA005Violence against personnel, facilities and assets</t>
  </si>
  <si>
    <t>Complex crisis in Venezuela</t>
  </si>
  <si>
    <t>VEN001</t>
  </si>
  <si>
    <t>Venezuela</t>
  </si>
  <si>
    <t>VEN001Denial of existence of humanitarian needs or entitlements to assistance</t>
  </si>
  <si>
    <t>VEN001Impediments to entry into country (bureaucratic and administrative)</t>
  </si>
  <si>
    <t>VEN001Interference into implementation of humanitarian activities</t>
  </si>
  <si>
    <t>VEN001Ongoing insecurity/hostilities affecting humanitarian assistance</t>
  </si>
  <si>
    <t>VEN001Physical constraints in the environment (obstacles related to terrain, climate, lack of infrastructure, etc.)</t>
  </si>
  <si>
    <t>VEN001Presence of mines and improvised explosive devices</t>
  </si>
  <si>
    <t>VEN001Restriction and obstruction of access to services and assistance</t>
  </si>
  <si>
    <t>VEN001Restriction of movement (impediments to freedom of movement and/or administrative restrictions)</t>
  </si>
  <si>
    <t>VEN001Violence against personnel, facilities and assets</t>
  </si>
  <si>
    <t>YEM001Denial of existence of humanitarian needs or entitlements to assistance</t>
  </si>
  <si>
    <t>YEM001Impediments to entry into country (bureaucratic and administrative)</t>
  </si>
  <si>
    <t>YEM001Interference into implementation of humanitarian activities</t>
  </si>
  <si>
    <t>YEM001Ongoing insecurity/hostilities affecting humanitarian assistance</t>
  </si>
  <si>
    <t>YEM001Physical constraints in the environment (obstacles related to terrain, climate, lack of infrastructure, etc.)</t>
  </si>
  <si>
    <t>YEM001Presence of mines and improvised explosive devices</t>
  </si>
  <si>
    <t>YEM001Restriction and obstruction of access to services and assistance</t>
  </si>
  <si>
    <t>YEM001Restriction of movement (impediments to freedom of movement and/or administrative restrictions)</t>
  </si>
  <si>
    <t>YEM001Violence against personnel, facilities and assets</t>
  </si>
  <si>
    <t>YEM002Denial of existence of humanitarian needs or entitlements to assistance</t>
  </si>
  <si>
    <t>YEM002Impediments to entry into country (bureaucratic and administrative)</t>
  </si>
  <si>
    <t>YEM002Interference into implementation of humanitarian activities</t>
  </si>
  <si>
    <t>YEM002Ongoing insecurity/hostilities affecting humanitarian assistance</t>
  </si>
  <si>
    <t>YEM002Physical constraints in the environment (obstacles related to terrain, climate, lack of infrastructure, etc.)</t>
  </si>
  <si>
    <t>YEM002Presence of mines and improvised explosive devices</t>
  </si>
  <si>
    <t>YEM002Restriction and obstruction of access to services and assistance</t>
  </si>
  <si>
    <t>YEM002Restriction of movement (impediments to freedom of movement and/or administrative restrictions)</t>
  </si>
  <si>
    <t>YEM002Violence against personnel, facilities and assets</t>
  </si>
  <si>
    <t>World Population Review accessed  28/11/2023; UNHCR 31/10/2023</t>
  </si>
  <si>
    <t>https://worldpopulationreview.com/countries/rwanda-population;%20https://data.unhcr.org/en/country/rwa</t>
  </si>
  <si>
    <t xml:space="preserve">Total population of Rwanda  (14,224,079) accordint to WPR  plus Refugees and asylum seekers in Rwanda, who are mostly from the DRC and Burundi (134,749) </t>
  </si>
  <si>
    <t>RWA002Total population</t>
  </si>
  <si>
    <t>UNHCR 31/10/2023;Statoids accessed 21/08/2023</t>
  </si>
  <si>
    <t>http://www.statoids.com/yrw.html;%20https://data.unhcr.org/en/country/rwa</t>
  </si>
  <si>
    <t>This figure is a total population of the districts where the majority of refugees are hosted, including Gatsibo, Nyarugenge, Kirehe, Gisagara, Huye, Nyamagabe, Karongi (totaling 2,382,152) plus the refugees living in these districts (134,749)</t>
  </si>
  <si>
    <t>RWA002People exposed</t>
  </si>
  <si>
    <t>UNHCR 31/10/2023</t>
  </si>
  <si>
    <t>https://data.unhcr.org/en/country/rwa</t>
  </si>
  <si>
    <t xml:space="preserve">Refugees and asylum seekers in Rwanda, who are mostly from the DRC and Burundi, are considered as affected by this crisis. Host communities might have been affected, however there is no available informaiton. </t>
  </si>
  <si>
    <t>RWA002People affected</t>
  </si>
  <si>
    <t>Total number of refugees and asylum seekers in Rwanda, who are mostly from the DRC and Burundi.</t>
  </si>
  <si>
    <t>RWA002People displaced</t>
  </si>
  <si>
    <t>The displaced people (refugees and asylum seekers in Rwanda, who are mostly from the DRC and Burundi) are considered to be the people in need,</t>
  </si>
  <si>
    <t>RWA002People in Need</t>
  </si>
  <si>
    <t xml:space="preserve">UNHCR 31/10/2023; Statoids accessed 12/09/2022 </t>
  </si>
  <si>
    <t>https://data.unhcr.org/en/country/rwa;%20http://www.statoids.com/yrw.html</t>
  </si>
  <si>
    <t xml:space="preserve">Minimal conditions ( Level 1) = People Exposed - People affected. </t>
  </si>
  <si>
    <t>RWA002Minimal humanitarian conditions - Level 1</t>
  </si>
  <si>
    <t xml:space="preserve">Stressed conditions (Level2)= People Affected - People in Need. </t>
  </si>
  <si>
    <t>RWA002Stressed humanitarian conditions - Level 2</t>
  </si>
  <si>
    <t>All the people in need is assigned to Level 3 which is the total number of refugees and asylum seekers in Rwanda. Even though some of the refugees and asylum seekers may have level 4  and 5 needs, there is not enough information available to assess the siutation.</t>
  </si>
  <si>
    <t>RWA002Moderate humanitarian conditions - Level 3</t>
  </si>
  <si>
    <t>Even though some of the refugees and asylum seekers may have level 4  and 5 needs, there is not enough information available to assess the siutation.</t>
  </si>
  <si>
    <t>RWA002Severe humanitarian conditions - Level 4</t>
  </si>
  <si>
    <t>RWA002Extreme humanitarian conditions - Level 5</t>
  </si>
  <si>
    <t>UNHCR 31/10/2023; Statoids accessed 18/07/2023</t>
  </si>
  <si>
    <t>Refugee &amp; Host population</t>
  </si>
  <si>
    <t>RWA002Crisis affected groups</t>
  </si>
  <si>
    <t>World Population Accessed 20/11//2023</t>
  </si>
  <si>
    <t>https://worldpopulationreview.com/countries/nigeria-population</t>
  </si>
  <si>
    <t>The population of Nigeria is 225,894,664 in 2023.</t>
  </si>
  <si>
    <t>NGA008Total population</t>
  </si>
  <si>
    <t>UNHCR 15/11/2023</t>
  </si>
  <si>
    <t>https://reliefweb.int/report/nigeria/unhcr-nigeria-cameroonian-refugees-overview-31-october-2023#:~:text=Cameroonian%20refugees%20are%20predominantly%20from,secession%20of%20these%20Anglophone%20regions.</t>
  </si>
  <si>
    <t xml:space="preserve">Total number of registered (84,030) and Unregistered  (22,539 ) Cameroonian refugees in Nigeria have been considered affected by the crisis. Host communities might have been affected, however there is no available informaiton. </t>
  </si>
  <si>
    <t>NGA008People affected</t>
  </si>
  <si>
    <t>Total number of registered (84,030) and Unregistered  (22,539 ) Cameroonian refugees in Nigeria according to UNHCR.</t>
  </si>
  <si>
    <t>NGA008People displaced</t>
  </si>
  <si>
    <t xml:space="preserve"> ACLED Accessed 20/11/2023</t>
  </si>
  <si>
    <t>Number of fatalities in Nigeria based on ACLED data from 01/05/2023 to 31/10/2023</t>
  </si>
  <si>
    <t>NGA008Fatalities in all crises</t>
  </si>
  <si>
    <t>The total number of the people in need includes all registered (84,030) and Unregistered  (22,539 )  Cameroonian refugees in Nigeria.</t>
  </si>
  <si>
    <t>NGA008People in Need</t>
  </si>
  <si>
    <t>UNHCR 15/11/2023; NBS Accessed 19/09/2022</t>
  </si>
  <si>
    <t>https://reliefweb.int/report/nigeria/unhcr-nigeria-cameroonian-refugees-overview-31-october-2023#:~:text=Cameroonian%20refugees%20are%20predominantly%20from,secession%20of%20these%20Anglophone%20regions.%20;%20https://nigeria.opendataforafrica.org/xspplpb/nigeria-census</t>
  </si>
  <si>
    <t>The minimal level comprise of  Minimal conditions ( Level 1) = People Exposed - People affected - People in need.</t>
  </si>
  <si>
    <t>NGA008Minimal humanitarian conditions - Level 1</t>
  </si>
  <si>
    <t xml:space="preserve">The stessed level comprise Stressed conditions (Level2)= People Affected - People in Need. </t>
  </si>
  <si>
    <t>NGA008Stressed humanitarian conditions - Level 2</t>
  </si>
  <si>
    <t xml:space="preserve">The total number of the people in need includes all registered (84,030) and Unregistered  (22,539 )  Cameroonian refugees in Nigeria. There is no available data or analysis about their needs or the severity of the needs. Therefore, all the refugee population are placed under Moderate humanitarian conditions - Level 3. </t>
  </si>
  <si>
    <t>NGA008Moderate humanitarian conditions - Level 3</t>
  </si>
  <si>
    <t xml:space="preserve">There is no analysis of the severity of needs for Camerronian refugees </t>
  </si>
  <si>
    <t>NGA008Severe humanitarian conditions - Level 4</t>
  </si>
  <si>
    <t xml:space="preserve"> There is no analysis of the severity of needs for Camerronian refugees </t>
  </si>
  <si>
    <t>NGA008Extreme humanitarian conditions - Level 5</t>
  </si>
  <si>
    <t>NGA008Crisis affected groups</t>
  </si>
  <si>
    <t>NGA007Total population</t>
  </si>
  <si>
    <t xml:space="preserve">UNHCR 07/11/2023; UNHCR 20/11/2023; </t>
  </si>
  <si>
    <t>https://data.unhcr.org/en/documents/details/104575;%20https://data2.unhcr.org/en/documents/details/104907</t>
  </si>
  <si>
    <t>This figure is a summation of 609,505 IDPs in Sokoto, Zamfara, Kaduna and Katsina states, and 77,192 refugees from NW Nigeria in Maradi (Niger). Some areas in assessed states were inaccessible due to ongoing violence/conflict, so the number of IDPs is likely to be higher than reported. Assessments by IOM to establish the number of IDPs did not include Niger and Kebbi states, which are also affected by this crisis.</t>
  </si>
  <si>
    <t>NGA007People displaced</t>
  </si>
  <si>
    <t xml:space="preserve">Total Fatalities from 01/05/2023 to 31/10/2023 in Sokoto, Kebbi, Niger, Kaduna, Katsina and Zamfara states, which are most affected by north west banditry. Some of these fatalities may actually be related to the Middle Belt crisis. </t>
  </si>
  <si>
    <t>NGA007Fatalities reported</t>
  </si>
  <si>
    <t>NGA007Fatalities in all crises</t>
  </si>
  <si>
    <t>NGA004Total population</t>
  </si>
  <si>
    <t>The sum of number of people internally displaced by Boko Haram (2,295,534), the  total number of returnees to the northeast (2,057,257) and Nigerian refugees in neighbouring countries(Niger-144,673, Chad -21,178, Cameroon-118,756).</t>
  </si>
  <si>
    <t>NGA004People displaced</t>
  </si>
  <si>
    <t>Number of fatalities related to the insurgency from 01/05/2023 to 31/10/2023  in Borno, Adamawa and Yobe states</t>
  </si>
  <si>
    <t>NGA004Fatalities reported</t>
  </si>
  <si>
    <t>NGA004Fatalities in all crises</t>
  </si>
  <si>
    <t>NGA003Total population</t>
  </si>
  <si>
    <t>Number of fatalities from 01/05/2023 to 31/10/2023 in Benue, Nassarawa, Plateau, Taraba states. These areas are most affected by the Middle Belt crisis. However, some of the fatalities may not be related to this crisis. There could also potentially be fatalities in other states related to this crisis.</t>
  </si>
  <si>
    <t>NGA003Fatalities reported</t>
  </si>
  <si>
    <t>NGA003Fatalities in all crises</t>
  </si>
  <si>
    <t>NGA001Total population</t>
  </si>
  <si>
    <t xml:space="preserve">Total population of of Nigeria are exposed to the complex crisis which corresponding to the population who are facing IPC phase 1, 2, 3, 4 and 5; June to August 2023 projection period. </t>
  </si>
  <si>
    <t>NGA001People exposed</t>
  </si>
  <si>
    <t>People affected are estimated by taking the population who are facing IPC phase 2, 3, 4 and 5 in whole Nigeria. The projected period June to August 2023 have been taken.</t>
  </si>
  <si>
    <t>NGA001People affected</t>
  </si>
  <si>
    <t>UNHCR 15/11/2023;UNHCR 07/11/2023; UNHCR 20/110/2023 ; IOM 11/03/2023</t>
  </si>
  <si>
    <t>https://reliefweb.int/report/nigeria/unhcr-nigeria-cameroonian-refugees-overview-31-october-2023#:~:text=Cameroonian%20refugees%20are%20predominantly%20from,secession%20of%20these%20Anglophone%20regions.;%20https://data.unhcr.org/en/documents/details/104575;%20https://data2.unhcr.org/en/documents/details/104907;%20https://dtm.iom.int/reports/nigeria-north-central-and-north-west-displacement-report-11-march-2023</t>
  </si>
  <si>
    <t xml:space="preserve">Total number of people displaced by the Boko Haram crisis, the Middle belt crisis,  Northwest banditry, the Cameroonian refugee crisis. </t>
  </si>
  <si>
    <t>NGA001People displaced</t>
  </si>
  <si>
    <t>Number of fatalities in Nigeria based on ACLED data from  01/05/2023 to 31/10/2023</t>
  </si>
  <si>
    <t>NGA001Fatalities reported</t>
  </si>
  <si>
    <t>NGA001Fatalities in all crises</t>
  </si>
  <si>
    <t>https://fscluster.orvg/sites/default/files/documents/final_fiche_nigeria_march_2023.pdf</t>
  </si>
  <si>
    <t xml:space="preserve">The total PIN for the crisis is from the number of food insecure people in whole Nigeria, which corresponding to the population who are facing IPC phase 3, 4 and 5; June to August 2023 projection period. 
The number of pepple in needs in the following states: Anambara, Akwa Ibom, Bayelsa, Delta, Ebonyi, Ekiti, Imo, Ondo, Osun and Oyo are missing and not included in the IPC. Therefore, it led to underestimation. </t>
  </si>
  <si>
    <t>NGA001People in Need</t>
  </si>
  <si>
    <t xml:space="preserve">The minimal level comprise of Minimal conditions ( Level 1) = People Exposed - People affected - People in need.
Level 1 correspond with populations facing IPC 1 conditions for the period of June to August 2023. This figure consist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is underestimated because the number of pepple in needs in the following states: Anambara, Akwa Ibom, Bayelsa, Delta, Ebonyi, Ekiti, Imo, Ondo, Osun and Oyo are missing. </t>
  </si>
  <si>
    <t>NGA001Minimal humanitarian conditions - Level 1</t>
  </si>
  <si>
    <t xml:space="preserve">The stressed l level comprise of Minimal conditions ( Level 2) = People affected - People in need. 
Level 2 correspond with populations facing IPC 2 conditions for the period of June to August 2023. This figure consist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is underestimated because the number of pepple in needs in the following states: Anambara, Akwa Ibom, Bayelsa, Delta, Ebonyi, Ekiti, Imo, Ondo, Osun and Oyo are missing. </t>
  </si>
  <si>
    <t>NGA001Stressed humanitarian conditions - Level 2</t>
  </si>
  <si>
    <t xml:space="preserve">The people in needs are corresponding to the population who are facing IPC phase 3, 4 and 5; June to August 2023 projection period. All of them are facing IPC phase 3 and 4 and none is placed in phase 5. Therefore Moderate humanitarian conditions - Level 3 is matched with People in IPC phase 3 and Severe humanitarian conditions - Level 4 is matched with people in IPC phase 4. No population in IPC phase 5. 
Level 3 correspond with populations facing IPC 3 conditions for the period of June to August 2023. This figure consist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is underestimated because the number of pepple in needs in the following states: Anambara, Akwa Ibom, Bayelsa, Delta, Ebonyi, Ekiti, Imo, Ondo, Osun and Oyo are missing. </t>
  </si>
  <si>
    <t>NGA001Moderate humanitarian conditions - Level 3</t>
  </si>
  <si>
    <t xml:space="preserve">The people in needs are corresponding to the population who are facing IPC phase 3, 4 and 5; June to August 2023 projection period. All of them are facing IPC phase 3 and 4 and noone is placed in phase 5. Therefore Moderate humanitarian conditions - Level 3 is matched with People in IPC phase 3 and Severe humanitarian conditions - Level 4 is matched with people in IPC phase 4. No population in IPC phase 5. 
Level 4 correspond with populations facing IPC 4 conditions for the period of June to August 2023.  This figure consist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is underestimated because the number of pepple in needs in the following states: Anambara, Akwa Ibom, Bayelsa, Delta, Ebonyi, Ekiti, Imo, Ondo, Osun and Oyo are missing. </t>
  </si>
  <si>
    <t>NGA001Severe humanitarian conditions - Level 4</t>
  </si>
  <si>
    <t xml:space="preserve">The people in needs are corresponding to the population who are facing IPC phase 3, 4 and 5; June to August 2023 projection period. All of them are facing IPC phase 3 and 4 and noone is placed in phase 5. Therefore Moderate humanitarian conditions - Level 3 is matched with People in IPC phase 3 and Severe humanitarian conditions - Level 4 is matched with people in IPC phase 4. No population in IPC phase 5. 
Level 5 correspond with populations facing IPC 5 conditions for the period of June to August 2023. This figure consist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is underestimated because the number of pepple in needs in the following states: Anambara, Akwa Ibom, Bayelsa, Delta, Ebonyi, Ekiti, Imo, Ondo, Osun and Oyo are missing. </t>
  </si>
  <si>
    <t>NGA001Extreme humanitarian conditions - Level 5</t>
  </si>
  <si>
    <t xml:space="preserve">The affected groups are: Residents, IPDs and Returnees, and Refugees. </t>
  </si>
  <si>
    <t>NGA001Crisis affected groups</t>
  </si>
  <si>
    <t>OCHA 06/06/2023 ; IOM 23/11/2023</t>
  </si>
  <si>
    <t>https://reliefweb.int/report/lebanon/escalating-needs-lebanon-2023-overview-enar ; https://reliefweb.int/report/lebanon/lebanon-displacement-tracking-matrix-mobility-snapshot-round-12-23-november-2023</t>
  </si>
  <si>
    <t xml:space="preserve">The figure represents ( 1.5 million Syrians refugees ,  211400 Palestinian Refugees,  81500 migrants living in Lebanon and 55,491 people who have been internally displaced between 08 October and 21 November 2023 because of Israeli airstrikes on southern Lebanon). </t>
  </si>
  <si>
    <t>LBN004People displaced</t>
  </si>
  <si>
    <t>ACLED accessed on  28/11/2023</t>
  </si>
  <si>
    <t>the figure represents the number of fatalities related to the economic crisis (in the period between 01 May 2023 and 24 November 2023).</t>
  </si>
  <si>
    <t>LBN004Fatalities reported</t>
  </si>
  <si>
    <t>the figure represents the number of fatalities in the period between 01 May and 24 November 2023</t>
  </si>
  <si>
    <t>LBN004Fatalities in all crises</t>
  </si>
  <si>
    <t>LBN002Total population</t>
  </si>
  <si>
    <t>The Syrian crisis involves the whole country and thus the whole population of Lebanon is exposed</t>
  </si>
  <si>
    <t>LBN002People exposed</t>
  </si>
  <si>
    <t xml:space="preserve"> The total population is affected by the Syrian refugees crisis. </t>
  </si>
  <si>
    <t>LBN002People affected</t>
  </si>
  <si>
    <t>ACLED accessed on 28/11/2023</t>
  </si>
  <si>
    <t>the figure represents the number of fatalities in the period between 01 May 2023 and 24 November 2023</t>
  </si>
  <si>
    <t>LBN002Fatalities in all crises</t>
  </si>
  <si>
    <t>The figure represents the number of PIN, which is the total population of displaced Syrian in Lebanon.</t>
  </si>
  <si>
    <t>LBN002People in Need</t>
  </si>
  <si>
    <t>There are no specific sources for the figures of Syrian refugees facing minimal conditions, but according to the INFORM Severity Index methodology, Level 1 = People exposed – People affected</t>
  </si>
  <si>
    <t>LBN002Minimal humanitarian conditions - Level 1</t>
  </si>
  <si>
    <t xml:space="preserve">There are no specific sources for the figures of Syrian refugees facing stressed conditions, but according to the INFORM Severity Index methodology, Level 2 = People affected – PiN
</t>
  </si>
  <si>
    <t>LBN002Stressed humanitarian conditions - Level 2</t>
  </si>
  <si>
    <t>OCHA 06/06/2023 ; UNHCR accessed 28/11/2023</t>
  </si>
  <si>
    <t>https://reliefweb.int/report/lebanon/escalating-needs-lebanon-2023-overview-enar ; https://data2.unhcr.org/en/situations/syria/location/71</t>
  </si>
  <si>
    <t xml:space="preserve">The are no information on the severity of need of the PIN, so ACAPS considers the registered Syrian refugees (as of 30 September 2023) to have severe humanitarian needs (level 3), and the remaining unregistered refugees (710,000) to have moderate humanitarian needs (level 4). </t>
  </si>
  <si>
    <t>LBN002Moderate humanitarian conditions - Level 3</t>
  </si>
  <si>
    <t>LBN002Severe humanitarian conditions - Level 4</t>
  </si>
  <si>
    <t>LBN002Extreme humanitarian conditions - Level 5</t>
  </si>
  <si>
    <t>REG014Denial of existence of humanitarian needs or entitlements to assistance</t>
  </si>
  <si>
    <t>REG014Impediments to entry into country (bureaucratic and administrative)</t>
  </si>
  <si>
    <t>REG014Interference into implementation of humanitarian activities</t>
  </si>
  <si>
    <t>REG014Ongoing insecurity/hostilities affecting humanitarian assistance</t>
  </si>
  <si>
    <t>REG014Physical constraints in the environment (obstacles related to terrain, climate, lack of infrastructure, etc.)</t>
  </si>
  <si>
    <t>REG014Presence of mines and improvised explosive devices</t>
  </si>
  <si>
    <t>REG014Restriction and obstruction of access to services and assistance</t>
  </si>
  <si>
    <t>REG014Restriction of movement (impediments to freedom of movement and/or administrative restrictions)</t>
  </si>
  <si>
    <t>REG014Violence against personnel, facilities and assets</t>
  </si>
  <si>
    <t>World Bank accessed on 29/11/2023</t>
  </si>
  <si>
    <t>https://data.worldbank.org/indicator/SP.POP.TOTL?locations=GR&amp;most_recent_year_desc=false</t>
  </si>
  <si>
    <t>Total population in Greece in 2022</t>
  </si>
  <si>
    <t>GRC002Total population</t>
  </si>
  <si>
    <t>ELSTAT accessed on 29/11/2023 ; ELSTAT 17/03/2023 ; UNHCR accessed on 29/11/2023; UNHCR  23/11/2023</t>
  </si>
  <si>
    <t>https://www.statistics.gr/en/greece-in-figures#tab-2023 ; https://elstat-outsourcers.statistics.gr/census_results_2022_en.pdf ; https://data2.unhcr.org/en/situations/mediterranean/location/5179; https://data2.unhcr.org/en/documents/details/105034</t>
  </si>
  <si>
    <t>Only the areas most affected are counted : Rhodes , Samos , Chios , Kos , Evros , Lesvos.  Displacement data is added.</t>
  </si>
  <si>
    <t>GRC002People exposed</t>
  </si>
  <si>
    <t>ELSTAT accessed on 29/11/2023 ; ELSTAT 17/03/2023 ; UNHCR accessed on 29/11/2023 ; UNHCR 23/11/2023</t>
  </si>
  <si>
    <t>We consider only the areas most affected : Rhodes , Samos , Chios , Kos , Evros , Lesvos.  Displacement data is added</t>
  </si>
  <si>
    <t>GRC002People affected</t>
  </si>
  <si>
    <t xml:space="preserve">UNHCR accessed on 23/11/2023 </t>
  </si>
  <si>
    <t>https://data2.unhcr.org/en/documents/details/105034</t>
  </si>
  <si>
    <t xml:space="preserve">The figure represents the number of { refugees (69494) + asylum seekers (25403) } in Greece  as of end September 2023. </t>
  </si>
  <si>
    <t>GRC002People displaced</t>
  </si>
  <si>
    <t xml:space="preserve">ACLED accessed on 29/11/2023 </t>
  </si>
  <si>
    <t>People who are registered to have died in Greece in ACLED database between 01 May 2023 and 24 November2023. The true number of fatalities may be higher as a result of unreported incidents</t>
  </si>
  <si>
    <t>GRC002Fatalities reported</t>
  </si>
  <si>
    <t xml:space="preserve">https://acleddata.com/data-export-tool/ </t>
  </si>
  <si>
    <t>GRC002Fatalities in all crises</t>
  </si>
  <si>
    <t xml:space="preserve">The PIN includes the number of { refugees (69494) + asylum seekers (25403) } in Greece  as of end September 2023. </t>
  </si>
  <si>
    <t>GRC002People in Need</t>
  </si>
  <si>
    <t xml:space="preserve"> According to the INFORM Severity Index methodology, Level 1 = people exposed - people affected. People exposed = The total population of the islands most affected (Rhodes , Samos , Chios , Kos , Evros , Lesvos) +  people displaced. Refugees and asylum seekers are considered affected.</t>
  </si>
  <si>
    <t>GRC002Minimal humanitarian conditions - Level 1</t>
  </si>
  <si>
    <t>According to the INFORM Severity Index methodology, Level 2 = people affected - PIN number. The severity of needs is not identified. PIN = the total number of refugees and asylum seekers as of 30 September 2023.</t>
  </si>
  <si>
    <t>GRC002Stressed humanitarian conditions - Level 2</t>
  </si>
  <si>
    <t xml:space="preserve">UNHCR 23/11/2023 </t>
  </si>
  <si>
    <t>The severity of needs is not identified.  Level 3 is the number of PIN (total number of refugees and asylum seekers as of 30 September 2023).</t>
  </si>
  <si>
    <t>GRC002Moderate humanitarian conditions - Level 3</t>
  </si>
  <si>
    <t>The severity of needs is not identified</t>
  </si>
  <si>
    <t>GRC002Severe humanitarian conditions - Level 4</t>
  </si>
  <si>
    <t>GRC002Extreme humanitarian conditions - Level 5</t>
  </si>
  <si>
    <t>UNHCR  13/11/2023;  UNHCR 31/10/2023</t>
  </si>
  <si>
    <t>https://data.unhcr.org/en/documents/details/104709;%20%20https://data.unhcr.org/en/situations/burundi</t>
  </si>
  <si>
    <t xml:space="preserve">Total displaced population includes IDPs (8200),  refugees/asylum seekers in Burundi (88,000),  refugee returnees (229 500) , persons at risk of statelessness (800)  and Burundian refugees in neighboring countries (248,109) according UNHCR as  31/10/2023. 8200 IDP figure refers to the IDPs of concern to UNHCR. This figure has been revised down from the total 76,987 IDPs precedently reported in Burundi (IOM/DTM) hence  the drastic reduced of the previous month's figure. </t>
  </si>
  <si>
    <t>BDI001People displaced</t>
  </si>
  <si>
    <t>Total Fatalities from01/05/2023 to 31/10/2023 according to ACLED</t>
  </si>
  <si>
    <t>BDI001Fatalities reported</t>
  </si>
  <si>
    <t>Total Fatalities from 01/05/2023 to 31/10/2023 according to ACLED</t>
  </si>
  <si>
    <t>BDI001Fatalities in all crises</t>
  </si>
  <si>
    <t>World Population Review Accessed 23/11/2023</t>
  </si>
  <si>
    <t>https://worldpopulationreview.com/countries/kenya-population</t>
  </si>
  <si>
    <t>Total population of the country including refugees in the country and the migration flow in the country</t>
  </si>
  <si>
    <t>KEN002Total population</t>
  </si>
  <si>
    <t>UNHCR 31/10/2023; KNBS 04/11/2019; UNHCR 28/02/2022; UN Habitat 06/2021a; UN Habitat 06/2021b; UNHCR 30/06/2022</t>
  </si>
  <si>
    <t>https://data.unhcr.org/en/country/ken;%20https://www.knbs.or.ke/?wpdmpro=2019-kenya-population-and-housing-census-volume-i-population-by-county-and-sub-county;%20https://reliefweb.int/report/kenya/kenya-registered-refugees-and-asylum-seekers-28-february-2022;%20https://unhabitat.org/sites/default/files/2021/06/210618_kakuma_kalobeyei_profile_single_page.pdf;%20https://unhabitat.org/sites/default/files/2021/06/210617_dadaab-profile_lr.pdf</t>
  </si>
  <si>
    <t>Total population of Dadaab, Fafi and Turkana west sub-counties, which host Kakuma and Daadab refugee camps + refugees and asylum seekers in Kenya, according to UNHCR as of 31/10/2023.</t>
  </si>
  <si>
    <t>KEN002People exposed</t>
  </si>
  <si>
    <t>https://data.unhcr.org/en/country/ken</t>
  </si>
  <si>
    <t xml:space="preserve">Total number of refugees and asylum seekers in Kenya, according to UNHCR as of 31/10/2023. The majority of refugees and asylum-seekers in Kenya are from Somalia (54%), followed by South Sudanese (24.5%), Congolese (8.9%) and Ethiopians (5.8%). </t>
  </si>
  <si>
    <t>KEN002People affected</t>
  </si>
  <si>
    <t>KEN002People displaced</t>
  </si>
  <si>
    <t xml:space="preserve">All the refugees and asylum seekers in Kenya need humanitarian assistance. </t>
  </si>
  <si>
    <t>KEN002People in Need</t>
  </si>
  <si>
    <t>UNHCR 31/03/2023; KNBS 04/11/2019; UNHCR 28/02/2022; UN Habitat 06/2021a; UN Habitat 06/2021b; UNHCR 30/06/2022</t>
  </si>
  <si>
    <t>https://data.unhcr.org/en/country/ken;%20https://www.knbs.or.ke/?wpdmpro=2019-kenya-population-and-housing-census-volume-i-population-by-county-and-sub-county;%20https://reliefweb.int/report/kenya/kenya-registered-refugees-and-asylum-seekers-28-february-2022;%20https://unhabitat.org/sites/default/files/2021/06/210618_kakuma_kalobeyei_profile_single_page.pdf;%20https://unhabitat.org/sites/default/files/2021/06/210617_dadaab-profile_lr.pdf;%20https://data.unhcr.org/en/country/ken</t>
  </si>
  <si>
    <t>KEN002Minimal humanitarian conditions - Level 1</t>
  </si>
  <si>
    <t>KEN002Stressed humanitarian conditions - Level 2</t>
  </si>
  <si>
    <t>The entire refugee and asylum seekers  population in Kenya was categorised as Level 3.</t>
  </si>
  <si>
    <t>KEN002Moderate humanitarian conditions - Level 3</t>
  </si>
  <si>
    <t xml:space="preserve">While some refugees and asylum seekers  may be facing Level 4 or 5 outcomes, there is no evidence to support this. </t>
  </si>
  <si>
    <t>KEN002Severe humanitarian conditions - Level 4</t>
  </si>
  <si>
    <t xml:space="preserve">While some refugees and asylum seekers may be facing Level 4 or 5 outcomes, there is no evidence to support this. </t>
  </si>
  <si>
    <t>KEN002Extreme humanitarian conditions - Level 5</t>
  </si>
  <si>
    <t>Refugees, Host population</t>
  </si>
  <si>
    <t>KEN002Crisis affected groups</t>
  </si>
  <si>
    <t>World Bank 2022 ; UNHCR accessed 27/11/2023</t>
  </si>
  <si>
    <t>https://data.worldbank.org/indicator/SP.POP.TOTL?locations=CZ&amp;page=2+%3B+https%3A%2F%2F ; https://data.unhcr.org/en/situations/ukraine</t>
  </si>
  <si>
    <t>This is the sum of the total population, according to the World Bank 2022 (10,526,073) + refugees from Ukraine in Czechia according to UNHCR as at Nov 2023 (369,550), as per the INFORM severity methodology.</t>
  </si>
  <si>
    <t>CZE002Total population</t>
  </si>
  <si>
    <t>https://data.worldbank.org/indicator/AG.LND.TOTL.K2?locations=CZ ;  ; https://data.unhcr.org/en/situations/ukraine</t>
  </si>
  <si>
    <t>All landmass is considered affected since the number of Ukrainian refugees is equal to 3.5% of population of Czechia.</t>
  </si>
  <si>
    <t>CZE002Landmass affected</t>
  </si>
  <si>
    <t>The total population is considered exposed since the number of Ukrainian refugees is equal to 3.5% of population of Czechia.</t>
  </si>
  <si>
    <t>CZE002People exposed</t>
  </si>
  <si>
    <t>UNHCR accessed 27/11/2023</t>
  </si>
  <si>
    <t>CZE002People affected</t>
  </si>
  <si>
    <t>This is the number of refugees from Ukraine in Czechia.</t>
  </si>
  <si>
    <t>CZE002People displaced</t>
  </si>
  <si>
    <t>CZE002Illness cases reported</t>
  </si>
  <si>
    <t>CZE002Injuries reported</t>
  </si>
  <si>
    <t>ACLED accessed 24/11/2023</t>
  </si>
  <si>
    <t>All crisis fatalities in last 6 months (1 June - 24 November) related to refugees from Ukraine.</t>
  </si>
  <si>
    <t>CZE002Fatalities reported</t>
  </si>
  <si>
    <t>All fatalities in Czechia the last 6 months according to ACLED data (1 June - 24 November), related to the following event types: battles, violence against civilians, explosions/remote violence, riots, protests, and strategic developments.</t>
  </si>
  <si>
    <t>CZE002Fatalities in all crises</t>
  </si>
  <si>
    <t>CZE002Buildings damaged</t>
  </si>
  <si>
    <t>CZE002Buildings destroyed</t>
  </si>
  <si>
    <t>CZE002Buildings in affected area</t>
  </si>
  <si>
    <t>CZE002Economic Losses</t>
  </si>
  <si>
    <t>UNHCR accessed 27/11/2023 ; UNHCR 15/02/2023</t>
  </si>
  <si>
    <t>PiN is the number of refugees from Ukraine in Czechia. All the displaced are considered in need as the Regional Refugee Response Plan 2023 targeted 500,000 refugees from Ukraine in Czechia.</t>
  </si>
  <si>
    <t>CZE002People in Need</t>
  </si>
  <si>
    <t>CZE002Minimal humanitarian conditions - Level 1</t>
  </si>
  <si>
    <t>CZE002Stressed humanitarian conditions - Level 2</t>
  </si>
  <si>
    <t>CZE002Moderate humanitarian conditions - Level 3</t>
  </si>
  <si>
    <t>CZE002Severe humanitarian conditions - Level 4</t>
  </si>
  <si>
    <t>KEN003Total population</t>
  </si>
  <si>
    <t>ECHO 27/11/2023 ; IFRC 24/11/2023</t>
  </si>
  <si>
    <t>https://reliefweb.int/report/kenya/kenya-floods-update-ifrc-media-kenya-meteorological-department-echo-daily-flash-27-november-2023%20;%20https://reliefweb.int/report/kenya/kenya-el-nino-floods-2023-emergency-appeal-mdrke058</t>
  </si>
  <si>
    <t>Due to the recent floods brought by el Nino Phenomena in the ASAL regions, 45,000 have been displaced by floods as of 24 November 2023. This figure might increase because the rains are projected to run until 2024.</t>
  </si>
  <si>
    <t>KEN003People displaced</t>
  </si>
  <si>
    <t>CZE002Extreme humanitarian conditions - Level 5</t>
  </si>
  <si>
    <t>There are two crisis affected groups; the Ukrainians displaced into Czechia (refugees, asylum seekers, and others of concern such as migrants), and the host community.</t>
  </si>
  <si>
    <t>CZE002Crisis affected groups</t>
  </si>
  <si>
    <t>CZE002People facing limited access constraints</t>
  </si>
  <si>
    <t>CZE002People facing restricted access constraints</t>
  </si>
  <si>
    <t>GHO 31/01/2023</t>
  </si>
  <si>
    <t>https://reliefweb.int/attachments/69a15144-1fd2-438c-92fb-79a86783b1ac/ROSEA_Kenya_DRP_20230804.pdf?_gl=1*1ob2p3h*_ga*NzM1NDk4NDgxLjE2OTc0NjcxMTE.*_ga_E60ZNX2F68*MTcwMTI0NjQyNy45LjEuMTcwMTI0NjQ1Ni4zMS4wLjA.</t>
  </si>
  <si>
    <t>Host communities, Refugees and Internally Displaced peole</t>
  </si>
  <si>
    <t>KEN003Crisis affected groups</t>
  </si>
  <si>
    <t>KEN001Total population</t>
  </si>
  <si>
    <t>IPC 01/09/2023; KNBS 04/11/2019; UNHCR 31/10/2023;  UNHCR 28/02/2022; UN Habitat 06/2021a; UN Habitat 06/2021b; UNHCR 30/06/2022</t>
  </si>
  <si>
    <t>https://www.ipcinfo.org/fileadmin/user_upload/ipcinfo/docs/1_IPC_Kenya_Acute_Food_Insecurity_Malnutrition_2023_Jul2024Jan_Report.pdf;%20https://www.knbs.or.ke/?wpdmpro=2019-kenya-population-and-housing-census-volume-i-population-by-county-and-sub-county;%20https://data.unhcr.org/en/documents/download/98752;%20https://www.knbs.or.ke/?wpdmpro=2019-kenya-population-and-housing-census-volume-i-population-by-county-and-sub-county;%20https://reliefweb.int/report/kenya/kenya-registered-refugees-and-asylum-seekers-28-february-2022;%20https://unhabitat.org/sites/default/files/2021/06/210618_kakuma_kalobeyei_profile_single_page.pdf;%20https://unhabitat.org/sites/default/files/2021/06/210617_dadaab-profile_lr.pdf</t>
  </si>
  <si>
    <t>These figures are an aggregation of the refugee (1181933) and drought crises (28,570,693). Due to the overlap in the areas of the  people exposed by the drought and refugee crises, the country level figure is not a perfect aggregation of the two crises.</t>
  </si>
  <si>
    <t>KEN001People exposed</t>
  </si>
  <si>
    <t>IPC 01/09/2023; KNBS 04/11/2019; UNHCR 31/10/2023</t>
  </si>
  <si>
    <t>https://www.ipcinfo.org/fileadmin/user_upload/ipcinfo/docs/1_IPC_Kenya_Acute_Food_Insecurity_Malnutrition_2023_Jul2024Jan_Report.pdf;%20https://www.ndma.go.ke/index.php/resource-center/send/87-2022/6833-2022-short-rains-assessment-national-report;%20https://www.knbs.or.ke/?wpdmpro=2019-kenya-population-and-housing-census-volume-i-population-by-county-and-sub-county;%20https://data.unhcr.org/en/documents/download/98752</t>
  </si>
  <si>
    <t>These figures are an aggregation of the refugee (623,014) and drought crises (28,570,693). Due to the overlap in areas affected by the drought and refugee crises, the country level figure is not a perfect aggregation of the two crises.</t>
  </si>
  <si>
    <t>KEN001People affected</t>
  </si>
  <si>
    <t>UNHCR 31/10/2023; ECHO 27/11/2023 ; IFRC 24/11/2023</t>
  </si>
  <si>
    <t>https://data.unhcr.org/en/country/ken;%20https://reliefweb.int/report/kenya/kenya-floods-update-ifrc-media-kenya-meteorological-department-echo-daily-flash-27-november-2023%20;%20https://reliefweb.int/report/kenya/kenya-el-nino-floods-2023-emergency-appeal-mdrke058</t>
  </si>
  <si>
    <t>Total number of  refugees in Kenya according to UNHCR including the number of IDPs in 2022 according to IOM. There are no recent figures for IDPs. There is no information on cumulative internal displacements due to drought</t>
  </si>
  <si>
    <t>KEN001People displaced</t>
  </si>
  <si>
    <t>World Bank 2022 ; UNHCR accessed 19/111/2023</t>
  </si>
  <si>
    <t>https://data.worldbank.org/indicator/SP.POP.TOTL?locations=EE&amp;page=2+%3B+https%3A%2F%2F ; https://data.unhcr.org/en/situations/ukraine</t>
  </si>
  <si>
    <t>This is the sum of the total population, according to the World Bank 2022 (1,344,768) + refugees from Ukraine in Estonia, according to UNHCR as of Nov 2023 (50,450), as per the INFORM severity methodology.</t>
  </si>
  <si>
    <t>EST002Total population</t>
  </si>
  <si>
    <t>World Bank 2022</t>
  </si>
  <si>
    <t>https://data.worldbank.org/indicator/AG.LND.TOTL.K2?locations=EE</t>
  </si>
  <si>
    <t>All landmass is considered affected since the number of Ukrainian refugees is equal to 3.75% of population of Estonia.</t>
  </si>
  <si>
    <t>EST002Landmass affected</t>
  </si>
  <si>
    <t>The total population is considered exposed since the number of Ukrainian refugees is equal to 3.75% of population of Estonia.</t>
  </si>
  <si>
    <t>EST002People exposed</t>
  </si>
  <si>
    <t>UNHCR accessed 19/11/2023</t>
  </si>
  <si>
    <t>EST002People affected</t>
  </si>
  <si>
    <t>The is the number of refugees from Ukraine in Estonia.</t>
  </si>
  <si>
    <t>EST002People displaced</t>
  </si>
  <si>
    <t>EST002Illness cases reported</t>
  </si>
  <si>
    <t>EST002Injuries reported</t>
  </si>
  <si>
    <t>EST002Fatalities reported</t>
  </si>
  <si>
    <t>All fatalities in Estonia the last 6 months according to ACLED data  (1 June - 24 November), related to the following event types: battles, violence against civilians, explosions/remote violence, riots, protests, and strategic developments.</t>
  </si>
  <si>
    <t>EST002Fatalities in all crises</t>
  </si>
  <si>
    <t>EST002Buildings damaged</t>
  </si>
  <si>
    <t>EST002Buildings destroyed</t>
  </si>
  <si>
    <t>EST002Buildings in affected area</t>
  </si>
  <si>
    <t>EST002Economic Losses</t>
  </si>
  <si>
    <t>UNHCR accessed 19/11/2023 ; UNHCR 15/02/2023</t>
  </si>
  <si>
    <t>PiN is the number of refugees from Ukraine in Estonia. All the displaced are considered in need as the Regional Refugee Response Plan 2023 targeted 115,000 refugees from Ukraine in Estonia.</t>
  </si>
  <si>
    <t>EST002People in Need</t>
  </si>
  <si>
    <t>EST002Minimal humanitarian conditions - Level 1</t>
  </si>
  <si>
    <t>EST002Stressed humanitarian conditions - Level 2</t>
  </si>
  <si>
    <t>EST002Moderate humanitarian conditions - Level 3</t>
  </si>
  <si>
    <t>EST002Severe humanitarian conditions - Level 4</t>
  </si>
  <si>
    <t>EST002Extreme humanitarian conditions - Level 5</t>
  </si>
  <si>
    <t>There are two crisis affected groups; the Ukrainians displaced into Estonia (refugees, asylum seekers, and others of concern such as migrants), and the host community.</t>
  </si>
  <si>
    <t>EST002Crisis affected groups</t>
  </si>
  <si>
    <t>EST002People facing limited access constraints</t>
  </si>
  <si>
    <t>EST002People facing restricted access constraints</t>
  </si>
  <si>
    <t xml:space="preserve"> IPC 01/09/2023; UNHCR 31/10/2023;</t>
  </si>
  <si>
    <t>https://www.ipcinfo.org/fileadmin/user_upload/ipcinfo/docs/1_IPC_Kenya_Acute_Food_Insecurity_Malnutrition_2023_Jul2024Jan_Report.pdf;%20https://reliefweb.int/report/kenya/kenya-ipc-acute-food-insecurity-and-acute-malnutrition-analysis-february-june-2023-published-20-february-2023</t>
  </si>
  <si>
    <t>These figures are an aggregation people in need of humanitarian assistance due to drought (1,525,000) and refugees (623,014)</t>
  </si>
  <si>
    <t>KEN001People in Need</t>
  </si>
  <si>
    <t xml:space="preserve"> IPC 01/09/2023; KNBS 04/11/2019; UNHCR 31/10/2023; KNBS 04/11/2019; UNHCR 28/02/2022; UN Habitat 06/2021a; UN Habitat 06/2021b; UNHCR 30/06/2022;</t>
  </si>
  <si>
    <t>https://www.ipcinfo.org/fileadmin/user_upload/ipcinfo/docs/1_IPC_Kenya_Acute_Food_Insecurity_Malnutrition_2023_Jul2024Jan_Report.pdf;%20https://data.unhcr.org/en/country/ken;%20https://www.knbs.or.ke/?wpdmpro=2019-kenya-population-and-housing-census-volume-i-population-by-county-and-sub-county;%20https://reliefweb.int/report/kenya/kenya-registered-refugees-and-asylum-seekers-28-february-2022;%20https://unhabitat.org/sites/default/files/2021/06/210618_kakuma_kalobeyei_profile_single_page.pdf;%20https://unhabitat.org/sites/default/files/2021/06/210617_dadaab-profile_lr.pdf;%20https://data.unhcr.org/en/country/ken;%20https://www.knbs.or.ke/?wpdmpro=2019-kenya-population-and-housing-census-volume-i-population-by-county-and-sub-county;%20https://data.unhcr.org/en/documents/download/98752</t>
  </si>
  <si>
    <t xml:space="preserve">These figures are an aggregation of the refugee (558,919) and drought crises (0). </t>
  </si>
  <si>
    <t>KEN001Minimal humanitarian conditions - Level 1</t>
  </si>
  <si>
    <t xml:space="preserve">IPC 01/09/2023; KNBS 04/11/2019; UNHCR 31/10/2022; </t>
  </si>
  <si>
    <t>These figures are an aggregation of the refugee (0)  and drought crises (25,784,693)</t>
  </si>
  <si>
    <t>KEN001Stressed humanitarian conditions - Level 2</t>
  </si>
  <si>
    <t xml:space="preserve">IPC 01/09/2023; UNHCR 31/03/2023; </t>
  </si>
  <si>
    <t>https://www.ipcinfo.org/fileadmin/user_upload/ipcinfo/docs/1_IPC_Kenya_Acute_Food_Insecurity_Malnutrition_2023_Jul2024Jan_Report.pdf;%20https://data.unhcr.org/en/country/ken</t>
  </si>
  <si>
    <t>These figures are an aggregation of the refugee(623,014) and drought crises (1,259,000)</t>
  </si>
  <si>
    <t>KEN001Moderate humanitarian conditions - Level 3</t>
  </si>
  <si>
    <t xml:space="preserve">These figures are from the latest IPC analysis of curent  acute food insecurity  for  October - January  2024. The aggregation of this level 4 PIN includes both refugee and drought crises.The people facing IPC 4 outcomes were categorised under Level 4. While some refugees and asylum seekers may be facing Level outcomes, there is no evidence to support this. </t>
  </si>
  <si>
    <t>KEN001Severe humanitarian conditions - Level 4</t>
  </si>
  <si>
    <t xml:space="preserve">These figures are an aggregation of the refugee and drought crises. The people facing IPC 5 outcomes were categorised under Level 5 on the other hand   while some refugees and asylum seekers may be facing Level 5 outcomes, there is no evidence to support this. </t>
  </si>
  <si>
    <t>KEN001Extreme humanitarian conditions - Level 5</t>
  </si>
  <si>
    <t>KEN001Crisis affected groups</t>
  </si>
  <si>
    <t>World Population Review Accessed  20/11/2023</t>
  </si>
  <si>
    <t>https://worldpopulationreview.com/countries/eritrea-population</t>
  </si>
  <si>
    <t>Total population of Eritrea, which has taken into account migration flows and Eritrean refugees in other countries</t>
  </si>
  <si>
    <t>ERI001Total population</t>
  </si>
  <si>
    <t xml:space="preserve">The whole country is considered to be affected by drought and the political/economic crisis, therefore the total number of people living in the affected area is the total population in country. </t>
  </si>
  <si>
    <t>ERI001People exposed</t>
  </si>
  <si>
    <t>UNHCR 31/10/2023;UNHCR 01/05/2023; UNHCR 30/09/2023; UNHCR 30/09/2023; UNHCR 31/10/2023; UNHCR 01/11/2023; UNHCR 31/10/2023; UNHCR 31/01/2023; UNHCR 31/10/2023; UNHCR  30/09/2023; UNHCR  31/07/2023</t>
  </si>
  <si>
    <t>https://data2.unhcr.org/en/country/eth;%20https://data2.unhcr.org/en/country/yem;%20https://data2.unhcr.org/en/country/ssd;%20https://data2.unhcr.org/en/country/sdn;%20https://data2.unhcr.org/en/country/lby;%20https://data2.unhcr.org/en/country/ago;%20https://data2.unhcr.org/en/country/tun;%20https://data2.unhcr.org/en/country/uga;%20https://data2.unhcr.org/en/country/rwa;%20https://data2.unhcr.org/en/country/gha</t>
  </si>
  <si>
    <t xml:space="preserve">This figure represents the sum of Eritrean refugees in other countries as at 1st November 2023 according to UNHCR. The data on the IDPs within Eritrea is not available and currently available figures date back to 2014, which makes its reliability low. There may be other Eritrean refugees in other countries not accounted for by UNHCR. </t>
  </si>
  <si>
    <t>ERI001People displaced</t>
  </si>
  <si>
    <t>https://data.worldbank.org/indicator/SP.POP.TOTL?locations=LV&amp;page=2+%3B+https%3A%2F%2F ; https://data.unhcr.org/en/situations/ukraine</t>
  </si>
  <si>
    <t>This is the sum of the total population, according to the World Bank 2022 (1,883,379) + refugees from Ukraine in Latvia according to UNHCR as at Nov 2023 (32,470), as per the INFORM severity methodology.</t>
  </si>
  <si>
    <t>LVA002Total population</t>
  </si>
  <si>
    <t>https://data.worldbank.org/indicator/AG.LND.TOTL.K2?locations=LV</t>
  </si>
  <si>
    <t>All landmass is considered affected since the number of Ukrainian refugees is equal to 1.7% of population of Latvia.</t>
  </si>
  <si>
    <t>LVA002Landmass affected</t>
  </si>
  <si>
    <t>The total population is considered exposed since the number of Ukrainian refugees is equal to 1.7% of population of Latvia</t>
  </si>
  <si>
    <t>LVA002People exposed</t>
  </si>
  <si>
    <t>LVA002People affected</t>
  </si>
  <si>
    <t>The figure represents the number of refugees from Ukraine in Latvia.</t>
  </si>
  <si>
    <t>LVA002People displaced</t>
  </si>
  <si>
    <t>LVA002Illness cases reported</t>
  </si>
  <si>
    <t>LVA002Injuries reported</t>
  </si>
  <si>
    <t>LVA002Fatalities reported</t>
  </si>
  <si>
    <t>All fatalities in Latvia the last 6 months according to ACLED data (1 June - 24 November), related to the following event types: battles, violence against civilians, explosions/remote violence, riots, protests, and strategic developments.</t>
  </si>
  <si>
    <t>LVA002Fatalities in all crises</t>
  </si>
  <si>
    <t>LVA002Buildings damaged</t>
  </si>
  <si>
    <t>LVA002Buildings destroyed</t>
  </si>
  <si>
    <t>LVA002Buildings in affected area</t>
  </si>
  <si>
    <t>LVA002Economic Losses</t>
  </si>
  <si>
    <t>PiN is the number of refugees from Ukraine in Latvia. All the displaced are considered in need as the Regional Refugee Response Plan 2023 targeted 120,000 refugees from Ukraine in Latvia.</t>
  </si>
  <si>
    <t>LVA002People in Need</t>
  </si>
  <si>
    <t>LVA002Minimal humanitarian conditions - Level 1</t>
  </si>
  <si>
    <t>LVA002Stressed humanitarian conditions - Level 2</t>
  </si>
  <si>
    <t>LVA002Moderate humanitarian conditions - Level 3</t>
  </si>
  <si>
    <t>LVA002Severe humanitarian conditions - Level 4</t>
  </si>
  <si>
    <t>LVA002Extreme humanitarian conditions - Level 5</t>
  </si>
  <si>
    <t>There are two crisis affected groups; the Ukrainians displaced into Latvia (refugees, asylum seekers, and others of concern such as migrants), and the host community.</t>
  </si>
  <si>
    <t>LVA002Crisis affected groups</t>
  </si>
  <si>
    <t>LVA002People facing limited access constraints</t>
  </si>
  <si>
    <t>LVA002People facing restricted access constraints</t>
  </si>
  <si>
    <t>https://data.worldbank.org/indicator/SP.POP.TOTL?locations=LT&amp;page=2+%3B+https%3A%2F%2F ; https://data.unhcr.org/en/situations/ukraine</t>
  </si>
  <si>
    <t>This is the sum of the total population, according to the World Bank 2022 (2,833,000) + refugees from Ukraine in Lithuania according to UNHCR as Nov 2023 (50,690), as per the INFORM severity methodology.</t>
  </si>
  <si>
    <t>LTU002Total population</t>
  </si>
  <si>
    <t>https://data.worldbank.org/indicator/AG.LND.TOTL.K2?locations=LT</t>
  </si>
  <si>
    <t>All landmass is considered affected since the number of Ukrainian refugees is equal to 1.8% of population of Lithuania.</t>
  </si>
  <si>
    <t>LTU002Landmass affected</t>
  </si>
  <si>
    <t>The total population is considered exposed since the number of Ukrainian refugees is equal to 1.8% of population of Lithuania.</t>
  </si>
  <si>
    <t>LTU002People exposed</t>
  </si>
  <si>
    <t>LTU002People affected</t>
  </si>
  <si>
    <t>This is the number of refugees from Ukraine in Lithuania.</t>
  </si>
  <si>
    <t>LTU002People displaced</t>
  </si>
  <si>
    <t>LTU002Illness cases reported</t>
  </si>
  <si>
    <t>LTU002Injuries reported</t>
  </si>
  <si>
    <t>LTU002Fatalities reported</t>
  </si>
  <si>
    <t>All fatalities in Lithuania the last 6 months according to ACLED data (1 June - 24 November), related to the following event types: battles, violence against civilians, explosions/remote violence, riots, protests, and strategic developments.</t>
  </si>
  <si>
    <t>LTU002Fatalities in all crises</t>
  </si>
  <si>
    <t>LTU002Buildings damaged</t>
  </si>
  <si>
    <t>LTU002Buildings destroyed</t>
  </si>
  <si>
    <t>LTU002Buildings in affected area</t>
  </si>
  <si>
    <t>LTU002Economic Losses</t>
  </si>
  <si>
    <t>PiN is the number of refugees from Ukraine in Lithuania. All the displaced are considered in need as the Regional Refugee Response Plan 2023 targeted 150,000 refugees from Ukraine in Lithuania.</t>
  </si>
  <si>
    <t>LTU002People in Need</t>
  </si>
  <si>
    <t>LTU002Minimal humanitarian conditions - Level 1</t>
  </si>
  <si>
    <t>LTU002Stressed humanitarian conditions - Level 2</t>
  </si>
  <si>
    <t>LTU002Moderate humanitarian conditions - Level 3</t>
  </si>
  <si>
    <t>LTU002Severe humanitarian conditions - Level 4</t>
  </si>
  <si>
    <t>LTU002Extreme humanitarian conditions - Level 5</t>
  </si>
  <si>
    <t>There are two crisis affected groups; the Ukrainians displaced into Lithuania (refugees, asylum seekers, and others of concern such as migrants), and the host community.</t>
  </si>
  <si>
    <t>LTU002Crisis affected groups</t>
  </si>
  <si>
    <t>LTU002People facing limited access constraints</t>
  </si>
  <si>
    <t>LTU002People facing restricted access constraints</t>
  </si>
  <si>
    <t>https://data.worldbank.org/indicator/SP.POP.TOTL?locations=MD&amp;page=2+%3B+https%3A%2F%2F ; https://data.unhcr.org/en/situations/ukraine</t>
  </si>
  <si>
    <t>The figure is the sum of the total population of Moldova, according to the World Bank 2022 (2,592,477) + refugees from Ukraine in Moldova, according to UNHCR as at Nov 2023 (113,130).</t>
  </si>
  <si>
    <t>MDA002Total population</t>
  </si>
  <si>
    <t>https://data.worldbank.org/indicator/AG.LND.TOTL.K2?locations=MD</t>
  </si>
  <si>
    <t>All landmass is considered affected since the number of Ukrainian refugees is equal to 4.4% of population of Moldova.</t>
  </si>
  <si>
    <t>MDA002Landmass affected</t>
  </si>
  <si>
    <t>The total population is considered exposed since the number of Ukrainian refugees is equal to 4.4% of population of Moldova.</t>
  </si>
  <si>
    <t>MDA002People exposed</t>
  </si>
  <si>
    <t>This is the number of refugees from Ukraine in Moldova. All the displaced are considered affected as per the INFORM severity methodology.</t>
  </si>
  <si>
    <t>MDA002People affected</t>
  </si>
  <si>
    <t xml:space="preserve">This is the number of refugees from Ukraine in Moldova. </t>
  </si>
  <si>
    <t>MDA002People displaced</t>
  </si>
  <si>
    <t>MDA002Illness cases reported</t>
  </si>
  <si>
    <t>MDA002Injuries reported</t>
  </si>
  <si>
    <t>All crisis fatalities in Last 6 months (1 June - 24 November) related to refugees from Ukraine</t>
  </si>
  <si>
    <t>MDA002Fatalities reported</t>
  </si>
  <si>
    <t>All fatalities in Moldova the last 6 months according to ACLED data (1 June - 24 November), related to the following event types: battles, violence against civilians, explosions/remote violence, riots, protests, and strategic developments.</t>
  </si>
  <si>
    <t>MDA002Fatalities in all crises</t>
  </si>
  <si>
    <t>MDA002Buildings damaged</t>
  </si>
  <si>
    <t>MDA002Buildings destroyed</t>
  </si>
  <si>
    <t>MDA002Buildings in affected area</t>
  </si>
  <si>
    <t>MDA002Economic Losses</t>
  </si>
  <si>
    <t>This is the number of refugees from Ukraine in Moldova. All the displaced are considered in need as the Regional Refugee Response Plan 2023 targeted 200,000 refugees from Ukraine in Moldova.</t>
  </si>
  <si>
    <t>MDA002People in Need</t>
  </si>
  <si>
    <t>MDA002Minimal humanitarian conditions - Level 1</t>
  </si>
  <si>
    <t>MDA002Stressed humanitarian conditions - Level 2</t>
  </si>
  <si>
    <t>MDA002Moderate humanitarian conditions - Level 3</t>
  </si>
  <si>
    <t>MDA002Severe humanitarian conditions - Level 4</t>
  </si>
  <si>
    <t>MDA002Extreme humanitarian conditions - Level 5</t>
  </si>
  <si>
    <t>MDA002Crisis affected groups</t>
  </si>
  <si>
    <t>MDA002People facing limited access constraints</t>
  </si>
  <si>
    <t>MDA002People facing restricted access constraints</t>
  </si>
  <si>
    <t>https://data.worldbank.org/indicator/SP.POP.TOTL?locations=PL&amp;page=2+%3B+https%3A%2F%2F ; data.unhcr.org%2Fen%2Fsituations%2Fukraine ; https://data.unhcr.org/en/situations/ukraine</t>
  </si>
  <si>
    <t>The total population is the sum of the population of Poland (37,561,599) according to the World Bank in 2022 + refugees from Ukraine recorded in the country according to UNHCR, as at Nov 2023 (958,935).</t>
  </si>
  <si>
    <t>POL002Total population</t>
  </si>
  <si>
    <t>https://data.worldbank.org/indicator/AG.LND.TOTL.K2?locations=PL</t>
  </si>
  <si>
    <t xml:space="preserve">All landmass is considered affected since the number of Ukrainian refugees is equal to 2.5% of the baseline population of Poland. </t>
  </si>
  <si>
    <t>POL002Landmass affected</t>
  </si>
  <si>
    <t>The total population is considered exposed since the number of Ukrainian refugees is equal to 2.5% of population of Poland.</t>
  </si>
  <si>
    <t>POL002People exposed</t>
  </si>
  <si>
    <t>https://data2.unhcr.org/en/situations/ukraine</t>
  </si>
  <si>
    <t xml:space="preserve">This is the number of refugees from Ukraine recorded in the country. All the displaced are considered affected. It is difficult to estimate the number of affected from the host communities, however, the number of Ukrainian refugees is equal to 2.5% of the baseline population of Poland. </t>
  </si>
  <si>
    <t>POL002People affected</t>
  </si>
  <si>
    <t xml:space="preserve">This is the number of refugees from Ukraine recorded in the country. </t>
  </si>
  <si>
    <t>POL002People displaced</t>
  </si>
  <si>
    <t>POL002Illness cases reported</t>
  </si>
  <si>
    <t>POL002Injuries reported</t>
  </si>
  <si>
    <t>POL002Fatalities reported</t>
  </si>
  <si>
    <t>All fatalities in Poland the last 6 months according to ACLED data (1 June - 24 November), related to the following event types: battles, violence against civilians, explosions/remote violence, riots, protests, and strategic developments.</t>
  </si>
  <si>
    <t>POL002Fatalities in all crises</t>
  </si>
  <si>
    <t>POL002Buildings damaged</t>
  </si>
  <si>
    <t>POL002Buildings destroyed</t>
  </si>
  <si>
    <t>POL002Buildings in affected area</t>
  </si>
  <si>
    <t>POL002Economic Losses</t>
  </si>
  <si>
    <t>https://data2.unhcr.org/en/situations/ukraine ; https://reliefweb.int/report/poland/ukraine-situation-regional-refugee-response-plan-january-december-2023</t>
  </si>
  <si>
    <t>PiN is the number of people displaced from Ukraine to Poland. Note: the targeted refugee population in Poland in the Regional Refugee Response Plan for 2023 was 2 million people, and as the number of refugees has reduced by Oct 2023, all are considered in need.</t>
  </si>
  <si>
    <t>POL002People in Need</t>
  </si>
  <si>
    <t>Level 1 = the number of people exposed - people affected</t>
  </si>
  <si>
    <t>POL002Minimal humanitarian conditions - Level 1</t>
  </si>
  <si>
    <t>Level 2 = the number of people affected - people in need.</t>
  </si>
  <si>
    <t>POL002Stressed humanitarian conditions - Level 2</t>
  </si>
  <si>
    <t>POL002Moderate humanitarian conditions - Level 3</t>
  </si>
  <si>
    <t>There is limited information about the severity of the humanitarian conditions of the people in need. All the people in need are considered to be in Level 3</t>
  </si>
  <si>
    <t>POL002Severe humanitarian conditions - Level 4</t>
  </si>
  <si>
    <t>There is little information about the severity of the humanitarian conditions of the people in need. All the people in need are considered to be in Level 3.</t>
  </si>
  <si>
    <t>POL002Extreme humanitarian conditions - Level 5</t>
  </si>
  <si>
    <t>POL002Crisis affected groups</t>
  </si>
  <si>
    <t>POL002People facing limited access constraints</t>
  </si>
  <si>
    <t>POL002People facing restricted access constraints</t>
  </si>
  <si>
    <t>https://data.worldbank.org/indicator/SP.POP.TOTL?locations=RO&amp;page=2+%3B+https%3A%2F%2F ; https://data2.unhcr.org/en/situations/ukraine</t>
  </si>
  <si>
    <t>This is the sum of the total population of Romania according to the World Bank 2022 (18,956,666) + refugees from Ukraine recorded by UNHCR in Romania as at Nov 2023 (83,160)</t>
  </si>
  <si>
    <t>ROU002Total population</t>
  </si>
  <si>
    <t xml:space="preserve">OCHA 04/04/2023 ; UNHCR 01/11/2022 ; Svidomi 18/10/2023 </t>
  </si>
  <si>
    <t xml:space="preserve">https://data.humdata.org/dataset/cod-ab-rou ; https://data.unhcr.org/en/documents/details/97971 ; https://svidomi.in.ua/page/ukraine-transits-almost-60-of-its-grain-exports-through-romania ; </t>
  </si>
  <si>
    <t xml:space="preserve">It is difficult to estimate the landmass affected accurately, as refugees reside all across the country, therefore, the whole landmass of Romania is considered affected. Other considerations include secondary impact of the conflict on Romania as a neighbouring country, including increased flows of people and goods transiting to and from Ukraine.
</t>
  </si>
  <si>
    <t>ROU002Landmass affected</t>
  </si>
  <si>
    <t xml:space="preserve">The total population is considered exposed as refugees reside all across the country. </t>
  </si>
  <si>
    <t>ROU002People exposed</t>
  </si>
  <si>
    <t>This is the number of refugees from Ukraine in Romania. All the displaced are considered affected.</t>
  </si>
  <si>
    <t>ROU002People affected</t>
  </si>
  <si>
    <t>This is the number of refugees from Ukraine in Romania.</t>
  </si>
  <si>
    <t>ROU002People displaced</t>
  </si>
  <si>
    <t>ROU002Illness cases reported</t>
  </si>
  <si>
    <t>ROU002Injuries reported</t>
  </si>
  <si>
    <t>ROU002Fatalities reported</t>
  </si>
  <si>
    <t>All fatalities in Romania the last 6 months according to ACLED data (1 June - 24 November), related to the following event types: battles, violence against civilians, explosions/remote violence, riots, protests, and strategic developments.</t>
  </si>
  <si>
    <t>ROU002Fatalities in all crises</t>
  </si>
  <si>
    <t>ROU002Buildings damaged</t>
  </si>
  <si>
    <t>ROU002Buildings destroyed</t>
  </si>
  <si>
    <t>ROU002Buildings in affected area</t>
  </si>
  <si>
    <t>ROU002Economic Losses</t>
  </si>
  <si>
    <t>This is the number of refugees from Ukraine in Romania. All the displaced are considered in need as the Regional Refugee Response Plan 2023 targeted 350,000 refugees from Ukraine in Romania.</t>
  </si>
  <si>
    <t>ROU002People in Need</t>
  </si>
  <si>
    <t>Level 1 = the number of people exposed - people affected, as per INFORM severity methodology.</t>
  </si>
  <si>
    <t>ROU002Minimal humanitarian conditions - Level 1</t>
  </si>
  <si>
    <t>Level 2 = the number of people affected - people in need, as per INFORM severity methodology.</t>
  </si>
  <si>
    <t>ROU002Stressed humanitarian conditions - Level 2</t>
  </si>
  <si>
    <t>All PiN are considered in Moderate humanitarian conditions Level 3, as per INFORM severity methodology.</t>
  </si>
  <si>
    <t>ROU002Moderate humanitarian conditions - Level 3</t>
  </si>
  <si>
    <t xml:space="preserve">There is limited information about the severity of the humanitarian conditions of the people in need. All the people in need are considered to be in Level 3. </t>
  </si>
  <si>
    <t>ROU002Severe humanitarian conditions - Level 4</t>
  </si>
  <si>
    <t>ROU002Extreme humanitarian conditions - Level 5</t>
  </si>
  <si>
    <t>ROU002Crisis affected groups</t>
  </si>
  <si>
    <t>ROU002People facing limited access constraints</t>
  </si>
  <si>
    <t>ROU002People facing restricted access constraints</t>
  </si>
  <si>
    <t>https://data.worldbank.org/indicator/SP.POP.TOTL?locations=SK&amp;page=2+%3B+https%3A%2F%2F ; https://data2.unhcr.org/en/situations/ukraine</t>
  </si>
  <si>
    <t>This is the sum of the population of Slovakia (5,431,752) + refugees from Ukraine recorded in the country as at Nov 2023 (112,350), as  per the INFORM severity methodology.</t>
  </si>
  <si>
    <t>SVK002Total population</t>
  </si>
  <si>
    <t>https://data.worldbank.org/indicator/AG.LND.TOTL.K2?locations=SK</t>
  </si>
  <si>
    <t>All landmass is considered affected since the number of Ukrainian refugees is equal to 2% of baseline population of Slovakia.</t>
  </si>
  <si>
    <t>SVK002Landmass affected</t>
  </si>
  <si>
    <t>The total population is considered exposed since the number of Ukrainian refugees is equal to 2% of population of Slovakia</t>
  </si>
  <si>
    <t>SVK002People exposed</t>
  </si>
  <si>
    <t>This is the number of refugees from Ukraine in Slovakia. All the displaced are considered affected.</t>
  </si>
  <si>
    <t>SVK002People affected</t>
  </si>
  <si>
    <t>This is the number of refugees from Ukraine in Slovakia.</t>
  </si>
  <si>
    <t>SVK002People displaced</t>
  </si>
  <si>
    <t>SVK002Illness cases reported</t>
  </si>
  <si>
    <t>SVK002Injuries reported</t>
  </si>
  <si>
    <t>All crisis fatalities in Last 6 months (1 June - 24 November) related to refugees from Ukraine.</t>
  </si>
  <si>
    <t>SVK002Fatalities reported</t>
  </si>
  <si>
    <t>All fatalities in Slovakia the last 6 months according to ACLED data (1 June - 24 November), related to the following event types: battles, violence against civilians, explosions/remote violence, riots, protests, and strategic developments.</t>
  </si>
  <si>
    <t>SVK002Fatalities in all crises</t>
  </si>
  <si>
    <t>SVK002Buildings damaged</t>
  </si>
  <si>
    <t>SVK002Buildings destroyed</t>
  </si>
  <si>
    <t>SVK002Buildings in affected area</t>
  </si>
  <si>
    <t>SVK002Economic Losses</t>
  </si>
  <si>
    <t>This is the number of refugees from Ukraine in Slovakia. All the displaced are considered in need as the Regional Refugee Response Plan 2023 targeted 200,000 refugees from Ukraine in Slovakia.</t>
  </si>
  <si>
    <t>SVK002People in Need</t>
  </si>
  <si>
    <t>SVK002Minimal humanitarian conditions - Level 1</t>
  </si>
  <si>
    <t>SVK002Stressed humanitarian conditions - Level 2</t>
  </si>
  <si>
    <t>SVK002Moderate humanitarian conditions - Level 3</t>
  </si>
  <si>
    <t>SVK002Severe humanitarian conditions - Level 4</t>
  </si>
  <si>
    <t>SVK002Extreme humanitarian conditions - Level 5</t>
  </si>
  <si>
    <t>SVK002Crisis affected groups</t>
  </si>
  <si>
    <t>SVK002People facing limited access constraints</t>
  </si>
  <si>
    <t>SVK002People facing restricted access constraints</t>
  </si>
  <si>
    <t>SSS 01/01/2022 ; UNFPA 14/11/2022 ; UNHCR 29/11/2023 ; IOM 10/11/2023</t>
  </si>
  <si>
    <t>http://www.lv.ukrstat.gov.ua/dem/piramid/all_e.php ; https://data.humdata.org/dataset/cod-ps-ukr ; https://data.humdata.org/dataset/ukraine-refugee-situation ; https://dtm.iom.int/reports/ukraine-returns-report-general-population-survey-round-14-september-october-2023?close=true</t>
  </si>
  <si>
    <t xml:space="preserve">This is the population in the country. The figure is calculated by subtracting population groups leaving the country (5,902,933 outgoing refugees, as at end of November 2023) from the baseline population (43,320,154), and adding the population groups coming into the country (1,143,250 people moved back, as at November 2023 according to IOM), as per the INFORM Severity Index methodology. 
Note: According to IOM estimates, 25% of all 4,573,000 returnees are from abroad, as at November 2023. 
</t>
  </si>
  <si>
    <t>UKR002Total population</t>
  </si>
  <si>
    <t xml:space="preserve">https://data.worldbank.org/indicator/AG.SRF.TOTL.K2?locations=UA&amp;page=2
</t>
  </si>
  <si>
    <t>The entire country is considered affected by the crisis since conflict escalation in February 2022. Ukraine's total surface area according to the World Bank is 603,550 sqkm.</t>
  </si>
  <si>
    <t>UKR002Landmass affected</t>
  </si>
  <si>
    <t xml:space="preserve">The total population is considered to be exposed to the conflict, therefore this number is the same as the total population. The figure is calculated as per the INFORM Severity Index methodology. </t>
  </si>
  <si>
    <t>UKR002People exposed</t>
  </si>
  <si>
    <t>OCHA 15/02/2023</t>
  </si>
  <si>
    <t>https://data.humdata.org/dataset/ukraine-hno/resource/9865aa90-d0a4-4d78-845d-3fffa67be0be</t>
  </si>
  <si>
    <t>This figure is the sum number of people affected as identified by HNO 2023. Note: the number of people affected was adjusted up from (21,328,025) because as per INFORM Severity methodology, the number of PIN cannot be higher than number of people affected as is the case in Donetsk and Khmelnytskyi oblasts.</t>
  </si>
  <si>
    <t>UKR002People affected</t>
  </si>
  <si>
    <t>UNHCR 29/11/2023; IOM 10/11/2023</t>
  </si>
  <si>
    <t>https://data.humdata.org/dataset/ukraine-refugee-situation ; https://dtm.iom.int/reports/ukraine-returns-report-general-population-survey-round-14-september-october-2023</t>
  </si>
  <si>
    <t xml:space="preserve"> In November 2023, there were (5,902,933) refugees according to UNHCR as at 29 November 2023, (3,674,000) total estimated IDPs, and (4,573,000) returnees according to IOM. This figure is calculated as per the ACAPS severity methodology, aggregating the total number of displaced population groups such as internally displaced people (IDPs) + incoming refugees, asylum seekers, and vulnerable migrants (others of concern) + returnees + people leaving the country (outgoing refugees and asylum seekers) (updated UNHCR data). </t>
  </si>
  <si>
    <t>UKR002People displaced</t>
  </si>
  <si>
    <t>UKR002Illness cases reported</t>
  </si>
  <si>
    <t>OHCHR 14/11/2023</t>
  </si>
  <si>
    <t>https://ukraine.un.org/en/252662-protection-civilians-armed-conflict-%E2%80%94-october-2023</t>
  </si>
  <si>
    <t xml:space="preserve">Injuries in the last six months as at October 2023 (426 in Oct, 536 in Sep, 559 in Aug, 692 in July, 679 in June, 688 in May). Note: Injury figures have been adjusted retroactively by OHCHR in November 2023. Note: OHCHR states that the actual figures are considerably higher, however because information from some locations where intense hostilities have been going on has been delayed, and other information is still being verified at the time of publication. For example, Mariupol (Donetsk region), Lysychansk, Popasna, and Sievierodonetsk (Luhansk region), where there are allegations of numerous civilian casualties. The reliability is set as low for this reason. </t>
  </si>
  <si>
    <t>UKR002Injuries reported</t>
  </si>
  <si>
    <t>ACLED 24/11/2023</t>
  </si>
  <si>
    <t>Fatalities in Ukraine the last 6 months according to ACLED data (1 June - 24 November), related to the following event types: battles, violence against civilians, explosions/remote violence, riots, protests, and strategic developments.</t>
  </si>
  <si>
    <t>UKR002Fatalities reported</t>
  </si>
  <si>
    <t>All fatalities in Ukraine the last 6 months according to ACLED data (1 June - 24 November), related to the following event types: battles, violence against civilians, explosions/remote violence, riots, protests, and strategic developments.</t>
  </si>
  <si>
    <t>UKR002Fatalities in all crises</t>
  </si>
  <si>
    <t>UKR002Buildings damaged</t>
  </si>
  <si>
    <t>UKR002Buildings destroyed</t>
  </si>
  <si>
    <t>UKR002Buildings in affected area</t>
  </si>
  <si>
    <t>UKR002Economic Losses</t>
  </si>
  <si>
    <t>This is the sum number of people in need, as identified by HNO 2023.</t>
  </si>
  <si>
    <t>UKR002People in Need</t>
  </si>
  <si>
    <t>SSS 01/01/2022 ; UNFPA 14/11/2022 ; UNHCR 29/11/2023 ; IOM 10/11/2023 ; OCHA 15/02/2023</t>
  </si>
  <si>
    <t>http://www.lv.ukrstat.gov.ua/dem/piramid/all_e.php ; https://data.humdata.org/dataset/cod-ps-ukr ; https://data.humdata.org/dataset/ukraine-refugee-situation ; https://dtm.iom.int/reports/ukraine-returns-report-general-population-survey-round-14-september-october-2023?close=true ; https://data.humdata.org/dataset/ukraine-hno/resource/9865aa90-d0a4-4d78-845d-3fffa67be0be</t>
  </si>
  <si>
    <t>This is the number of people in humanitarian conditions level 1. The figure was adapted following the humanitarian conditions INFORM Severity Index methodology: Level 1+2+3+4+5 = 'people exposed'. Level 2+3+4+5 = 'people affected'. Level 3+4+5 = 'people in need'. Therefore: level 1 = people exposed - people affected.</t>
  </si>
  <si>
    <t>UKR002Minimal humanitarian conditions - Level 1</t>
  </si>
  <si>
    <t>http://www.lv.ukrstat.gov.ua/dem/piramid/all_e.php ; https://data.humdata.org/dataset/cod-ps-ukr ; https://data.humdata.org/dataset/ukraine-refugee-situation ; https://dtm.iom.int/reports/ukraine-returns-report-general-population-survey-round-14-september-october-2023 ; https://data.humdata.org/dataset/ukraine-hno/resource/9865aa90-d0a4-4d78-845d-3fffa67be0be</t>
  </si>
  <si>
    <t>This is the number of people in humanitarian conditions level 2. The figure was adapted following the humanitarian conditions INFORM Severity Index methodology using HN0 2023 figures. Level 2 = people affected (21,379,432) - PIN (17,569,676). Note: the number of people affected was slightly adjusted up from (21,328,025) because as per INFORM Severity methodology, the number of PIN cannot be higher than number of people affected as it is in Donetsk and Khmelnytskyi oblasts.</t>
  </si>
  <si>
    <t>UKR002Stressed humanitarian conditions - Level 2</t>
  </si>
  <si>
    <t>OCHA 28/12/2022 and 15/02/2023</t>
  </si>
  <si>
    <t>https://data.humdata.org/dataset/ukraine-hno/resource/9865aa90-d0a4-4d78-845d-3fffa67be0be; https://reliefweb.int/report/ukraine/ukraine-humanitarian-needs-overview-2023-december-2022-enuk</t>
  </si>
  <si>
    <t>This is the number of people in humanitarian conditions level 3. The figure was adapted following the humanitarian conditions INFORM Severity Index methodology, and using HN0 2023 figures. Note: level 3 is the sum of stressed (13%) and severe levels (52%) in the HNO 2023, therefore it is 65% of the total number of PIN (17,569,676) as provided by OCHA on HDX.</t>
  </si>
  <si>
    <t>UKR002Moderate humanitarian conditions - Level 3</t>
  </si>
  <si>
    <t>This is the number of people in humanitarian conditions level 4. The figure was adapted following the humanitarian conditions INFORM Severity Index methodology, and using HN0 2023 figures. Note: Level 4 is equivalent to the extreme level in the HNO 2023, therefore, it is 8% of the total PIN (17,569,676).</t>
  </si>
  <si>
    <t>UKR002Severe humanitarian conditions - Level 4</t>
  </si>
  <si>
    <t>This is the number of people in humanitarian conditions level 5. The figure was adapted following the humanitarian conditions INFORM Severity Index methodology, and using HN0 2023 figures. Note: Level 4 is equivalent to the extreme level in the HNO 2023, therefore, it is 27% of the total PIN (17,569,676).</t>
  </si>
  <si>
    <t>UKR002Extreme humanitarian conditions - Level 5</t>
  </si>
  <si>
    <t>OCHA 20/07/2022</t>
  </si>
  <si>
    <t>https://reliefweb.int/report/ukraine/ukraine-situation-report-20-jul-2022-enruuk</t>
  </si>
  <si>
    <t>Host community, IDPs</t>
  </si>
  <si>
    <t>UKR002Crisis affected groups</t>
  </si>
  <si>
    <t>UKR002People facing limited access constraints</t>
  </si>
  <si>
    <t>UKR002People facing restricted access constraints</t>
  </si>
  <si>
    <t>World Bank 2022; UNHCR accessed 28/11/2023</t>
  </si>
  <si>
    <t>https://data.worldbank.org/indicator/SP.POP.TOTL?locations=RU&amp;page=2 ; https://data.unhcr.org/en/situations/ukraine</t>
  </si>
  <si>
    <t xml:space="preserve">This is the total population of Russia (143,555,736) according to the World Bank 2022, with the total number of people displaced from Ukraine into Russia as of June 30 (1,244,180) according to UNHCR, summed up as per INFORM severity methodology. </t>
  </si>
  <si>
    <t>RUS002Total population</t>
  </si>
  <si>
    <t>World Bank accessed 18/10/2023</t>
  </si>
  <si>
    <t>https://data.worldbank.org/indicator/AG.LND.TOTL.K2?locations=RU</t>
  </si>
  <si>
    <t>As Ukrainians displaced into Russia are dispersed across the country and not concentrated in one certain area, therefore all landmass is considered affected. This is likely an overestimate, as the number of the displaced is les sthat 1% of the baseline population (0.9%).</t>
  </si>
  <si>
    <t>RUS002Landmass affected</t>
  </si>
  <si>
    <t>The total population is considered exposed. The figure is the sum of the total population of Russia (143,555,736) according to the World Bank 2022, with the total number of people displaced from Ukraine into Russia as of June 30 (1,244,180) according to UNHCR. This is likely an overestimate, as the number of the displaced is less that 1% of the baseline population (0.9%).</t>
  </si>
  <si>
    <t>RUS002People exposed</t>
  </si>
  <si>
    <t xml:space="preserve">UNHCR accessed 28/11/2023 </t>
  </si>
  <si>
    <t>This is the total number of people displaced from Ukraine into Russia according to UNHCR. All the displaced people from Ukraine into Russia are considered affected.</t>
  </si>
  <si>
    <t>RUS002People affected</t>
  </si>
  <si>
    <t>This is the total number of people displaced from Ukraine into Russia according to UNHCR as at 30 June 2023. Note: This number has been retroactively adjusted in November 2023 from (1,275,315).</t>
  </si>
  <si>
    <t>RUS002People displaced</t>
  </si>
  <si>
    <t>RUS002Illness cases reported</t>
  </si>
  <si>
    <t>RUS002Injuries reported</t>
  </si>
  <si>
    <t>ACLED Dashboard - ACLED (acleddata.com)</t>
  </si>
  <si>
    <t>This indicator is for crisis related fatalities in the last 6 months according to ACLED data. The number of fatalities among people displaced from Ukraine into Russia is not available, therefore the figure is 0 (as per ACLED fatalities methodology). Note: this is likely an underestimate, as many people displaced from Ukraine into Russia, are displaced forcibly, and are forced to undergo a filtration process on the Russian border which may result in unlawful detention and fatalities.</t>
  </si>
  <si>
    <t>RUS002Fatalities reported</t>
  </si>
  <si>
    <t>All fatalities in Russia the last 6 months according to ACLED data (1 June - 24 November), related to the following event types: battles, violence against civilians, explosions/remote violence, riots, protests, and strategic developments.</t>
  </si>
  <si>
    <t>RUS002Fatalities in all crises</t>
  </si>
  <si>
    <t>RUS002Buildings damaged</t>
  </si>
  <si>
    <t>RUS002Buildings destroyed</t>
  </si>
  <si>
    <t>RUS002Buildings in affected area</t>
  </si>
  <si>
    <t>RUS002Economic Losses</t>
  </si>
  <si>
    <t xml:space="preserve">This is the total number of people displaced from Ukraine into Russia according to UNHCR. All the people displaced from Ukraine into Russia are considered in need of humanitarian assistance. </t>
  </si>
  <si>
    <t>RUS002People in Need</t>
  </si>
  <si>
    <t xml:space="preserve">Following the humanitarian conditions INFORM Severity methodology, Level 1 = the number of people exposed (144,799,916) minus the number of people affected (1,244,180). </t>
  </si>
  <si>
    <t>RUS002Minimal humanitarian conditions - Level 1</t>
  </si>
  <si>
    <t xml:space="preserve">Following the humanitarian conditions INFORM Severity methodology, Level 2 = the number of people affected (1,244,180) minus the number of people in need  (1,244,180), which is equal to the number of people affected in this crisis, therefore = 0. </t>
  </si>
  <si>
    <t>RUS002Stressed humanitarian conditions - Level 2</t>
  </si>
  <si>
    <t>All the people displaced from Ukraine into Russia are considered in need of humanitarian assistance. All the people displaced are considered in Level 3 (following the humanitarian conditions INFORM Severity methodology).</t>
  </si>
  <si>
    <t>RUS002Moderate humanitarian conditions - Level 3</t>
  </si>
  <si>
    <t>There is limited information about the severity of the humanitarian conditions of the people in need. All of them are considered Level 3, as per INFORM severity methodology.</t>
  </si>
  <si>
    <t>RUS002Severe humanitarian conditions - Level 4</t>
  </si>
  <si>
    <t>RUS002Extreme humanitarian conditions - Level 5</t>
  </si>
  <si>
    <t>There are two crisis affected groups; the Ukrainians displaced into Russia (refugees, asylum seekers, and others of concern such as migrants), and the host community.</t>
  </si>
  <si>
    <t>RUS002Crisis affected groups</t>
  </si>
  <si>
    <t>RUS002People facing limited access constraints</t>
  </si>
  <si>
    <t>RUS002People facing restricted access constraints</t>
  </si>
  <si>
    <t>Amnesty International 28/04/2010 ; Gobierno de Mexico 01/11/2023 ; Strauss Center 01/08/2022; INEGI accessed 26/9/2023</t>
  </si>
  <si>
    <t xml:space="preserve">http://portales.segob.gob.mx/work/models/PoliticaMigratoria/CEM/Estadisticas/Sintesis_Graficas/Sintesis_2023.pdf ; 
https://www.strausscenter.org/wp-content/uploads/Aug_2022_Metering.pdf ;
https://www.amnesty.org/es/documents/amr41/014/2010/es/;
https://cuentame.inegi.org.mx/monografias/informacion/df/poblacion/
</t>
  </si>
  <si>
    <t>Total # of people living in the affected area (57856426) + Mexicans forcefully returned from the USA in 2022 (13788) + Asylum-seekers on metering waitlists in August 2022 (55000).</t>
  </si>
  <si>
    <t>MEX003People exposed</t>
  </si>
  <si>
    <t>IOM accessed 20/11/2023</t>
  </si>
  <si>
    <t>Missing migrants in the US-Mexican border since 2014. The figures were last updated on 14 November 2023</t>
  </si>
  <si>
    <t>MEX003Fatalities reported</t>
  </si>
  <si>
    <t>ACLED 11/09/23; IOM 2023</t>
  </si>
  <si>
    <t>https://acleddata.com/dashboard/#/dashboard; https://missingmigrants.iom.int/region/americas?region_incident=4041&amp;route=3936&amp;incident_date%5Bmin%5D=&amp;incident_date%5Bmax%5D=</t>
  </si>
  <si>
    <t>Fatalities were reported in battles, riots, and violence against civilians. Time period: Time period: 04/08/2022-04/08/2023, plus missing migrants since 2014 according to IOM (896)</t>
  </si>
  <si>
    <t>MEX003Fatalities in all crises</t>
  </si>
  <si>
    <t xml:space="preserve">; http://portales.segob.gob.mx/work/models/PoliticaMigratoria/CEM/Estadisticas/Sintesis_Graficas/Sintesis_2023.pdf ; https://www.strausscenter.org/wp-content/uploads/Aug_2022_Metering.pdf ;https://www.amnesty.org/es/documents/amr41/014/2010/es/;
https://cuentame.inegi.org.mx/monografias/informacion/df/poblacion/;
https://www.unhcr.org/refugee-statistics/download/?url=JZ3p8k
</t>
  </si>
  <si>
    <t>The total number of people in minimum humanitarian condition- level 1, according to Inform Severity Methodology.</t>
  </si>
  <si>
    <t>MEX003Minimal humanitarian conditions - Level 1</t>
  </si>
  <si>
    <t>The total number of people in stressed humanitarian condition- level 2, according to Inform Severity Methodology.</t>
  </si>
  <si>
    <t>MEX003Stressed humanitarian conditions - Level 2</t>
  </si>
  <si>
    <t>ACLED accessed 20/11/23</t>
  </si>
  <si>
    <t>Fatalities reported in battles, riots, and violence against civilians. Time period: 01/06/2023-01/11/2023.</t>
  </si>
  <si>
    <t>MEX002Fatalities reported</t>
  </si>
  <si>
    <t>ACLED accessed 20/11/23; IOM 2023</t>
  </si>
  <si>
    <t>Fatalities were reported in battles, riots, and violence against civilians. Time period: Time period: 1/06/2023-1/11/2023, plus missing migrants since 2014 according to IOM (967)</t>
  </si>
  <si>
    <t>MEX002Fatalities in all crises</t>
  </si>
  <si>
    <t>Fatalities were reported in battles, riots, and violence against civilians. Time period: Time period: 01/06/2023-01/11/2023, plus missing migrants since 2014 according to IOM (967)</t>
  </si>
  <si>
    <t>MEX001Fatalities reported</t>
  </si>
  <si>
    <t>MEX001Fatalities in all crises</t>
  </si>
  <si>
    <t>UNHCR 16/11/2023</t>
  </si>
  <si>
    <t>https://reliefweb.int/report/costa-rica/unhcr-factsheet-costa-rica-how-can-development-actors-support-refugees-and-migrants-costa-rica-october-2023</t>
  </si>
  <si>
    <t xml:space="preserve">According to UNHCR, as at October 2023, Costa Rica hosted about 270,600 refugees and asylum-seekers, of which 87% were Nicaraguans (235,422). 
</t>
  </si>
  <si>
    <t>CRI002People affected</t>
  </si>
  <si>
    <t>CRI002People displaced</t>
  </si>
  <si>
    <t>UNHCR 16/11/2023; MIRPS accessed 23/09/2023</t>
  </si>
  <si>
    <t>https://reliefweb.int/report/costa-rica/unhcr-factsheet-costa-rica-how-can-development-actors-support-refugees-and-migrants-costa-rica-october-2023;
https://mirps-platform.org/en/mirps-by-country/costa-rica/</t>
  </si>
  <si>
    <t xml:space="preserve">There is no figure for people in need. So, the number of Nicaraguan refugees and asylum seekers is considered as people in need. 
</t>
  </si>
  <si>
    <t>CRI002People in Need</t>
  </si>
  <si>
    <t>Confidencial 27/07/2022; MPI 05/11/2022; City Population accessed 23/09/2023;UNHCR 16/11/2023; MIRPS accessed 23/09/2023</t>
  </si>
  <si>
    <t>https://confidencial.digital/english/atenas-a-canton-that-welcomes-nicaraguans-in-costa-rica/;
https://www.migrationpolicy.org/article/costa-rica-nicaragua-migrants-subtle-barriers;
https://www.citypopulation.de/en/costarica/cities/;
https://reliefweb.int/report/costa-rica/unhcr-factsheet-costa-rica-how-can-development-actors-support-refugees-and-migrants-costa-rica-october-2023;
https://mirps-platform.org/en/mirps-by-country/costa-rica/</t>
  </si>
  <si>
    <t>The number of people for minimal humanitarian conditions-level 1 according to Inform Severity Methodology.</t>
  </si>
  <si>
    <t>CRI002Minimal humanitarian conditions - Level 1</t>
  </si>
  <si>
    <t>Confidencial 27/07/2022; MPI 05/11/2022; City Population accessed 23/09/2023; UNHCR 16/11/2023; MIRPS accessed 23/09/2023</t>
  </si>
  <si>
    <t>The number of people for stressed humanitarian conditions-level 2 according to Inform Severity Methodology.</t>
  </si>
  <si>
    <t>CRI002Stressed humanitarian conditions - Level 2</t>
  </si>
  <si>
    <t>The number of people displaced are considered as the people in moderate humanitarian conditions at level 3.</t>
  </si>
  <si>
    <t>CRI002Moderate humanitarian conditions - Level 3</t>
  </si>
  <si>
    <t>Number of fatalities in the last 6 months of the affected provinces. Six months previous to the month the severity index (SI) is calculated are considered. For example, for the January 2023 version of SI, months considered will be July 2022 to December 2022.
Fatalities reported in battles, protests, riots, and violence against civilians are considered.</t>
  </si>
  <si>
    <t>NIC001Fatalities reported</t>
  </si>
  <si>
    <t>NIC001Fatalities in all crises</t>
  </si>
  <si>
    <t>ACLED Accessed 23/11/2023</t>
  </si>
  <si>
    <t>No fatalities were recorded according to ACLED. This is likely due to difficulties in obtaining information on Eritrea</t>
  </si>
  <si>
    <t>ERI001Fatalities reported</t>
  </si>
  <si>
    <t>ERI001Fatalities in all crises</t>
  </si>
  <si>
    <t>World Population Review Accessed  20/11/2023; UNICEF 05/12/2022</t>
  </si>
  <si>
    <t>https://worldpopulationreview.com/countries/eritrea-population;%20https://www.unicef.org/appeals/eritrea</t>
  </si>
  <si>
    <t>ERI001Minimal humanitarian conditions - Level 1</t>
  </si>
  <si>
    <t>ERI001Stressed humanitarian conditions - Level 2</t>
  </si>
  <si>
    <t xml:space="preserve">All people in need have Level 3 needs.  There are no other recent publications to determine figures of Moderate humanitarian conditions - Level 3 . </t>
  </si>
  <si>
    <t>ERI001Moderate humanitarian conditions - Level 3</t>
  </si>
  <si>
    <t xml:space="preserve"> There is no information to indicate Level 4 or 5 needs</t>
  </si>
  <si>
    <t>ERI001Severe humanitarian conditions - Level 4</t>
  </si>
  <si>
    <t>There is no information to indicate Level 4 or 5 needs</t>
  </si>
  <si>
    <t>ERI001Extreme humanitarian conditions - Level 5</t>
  </si>
  <si>
    <t>Total Population Figure taken from HNO 2023</t>
  </si>
  <si>
    <t>COL002Total population</t>
  </si>
  <si>
    <t>Sociedad Geográfica Colombiana 1/07/2015; MinTrabajo 17/04/2023; R4V 07/09/2023</t>
  </si>
  <si>
    <t>https://es.wikipedia.org/wiki/Anexo:Departamentos_de_Colombia_por_superficie; https://publicacionessampl.mintrabajo.gov.co/sampl-repo/api/core/bitstreams/5229be3e-472e-41e0-964d-0e2e60f16c4e/content; https://reliefweb.int/report/venezuela-bolivarian-republic/r4v-latin-america-and-caribbean-venezuelan-refugees-and-migrants-region-august-2023;</t>
  </si>
  <si>
    <t>This figure corresponds to the landmass of the municipalites with the most number of Venezuelan migrants according to calculations from Ministerio del trabajo and estimations from R4V</t>
  </si>
  <si>
    <t>COL002Landmass affected</t>
  </si>
  <si>
    <t>MinTrabajo 17/04/2023</t>
  </si>
  <si>
    <t>https://publicacionessampl.mintrabajo.gov.co/sampl-repo/api/core/bitstreams/5229be3e-472e-41e0-964d-0e2e60f16c4e/content</t>
  </si>
  <si>
    <t>The figure corresponds to the population of the departments with most concentration of venezuelan migrants according Ministerio del Trabajo: Bogota, Cundinamarca, Antioquia, Norte de Santander, Valle del Cauca, La guajira, Santander.</t>
  </si>
  <si>
    <t>COL002People exposed</t>
  </si>
  <si>
    <t>R4V 07/09/2023; R4V 07/03/2023 ; DNAE 31/12/208; MinTrabajo 17/04/2023</t>
  </si>
  <si>
    <t>https://reliefweb.int/report/venezuela-bolivarian-republic/r4v-latin-america-and-caribbean-venezuelan-refugees-and-migrants-region-august-2023; https://publicacionessampl.mintrabajo.gov.co/sampl-repo/api/core/bitstreams/5229be3e-472e-41e0-964d-0e2e60f16c4e/content;https://sitios.dane.gov.co/cnpv/#!/donde_estamos;</t>
  </si>
  <si>
    <t>The figure is carried out by taking the total Venezuelan population reported in destination by R4V(289900), plus host community estimations based in the municipalities with most number of Venezuelan migrants according calculations from Ministerio del trabajo and R4V (19838228)</t>
  </si>
  <si>
    <t>COL002People affected</t>
  </si>
  <si>
    <t xml:space="preserve">R4V 07/09/2023
</t>
  </si>
  <si>
    <t>Venezuelan population living in Colombia according to  R4V</t>
  </si>
  <si>
    <t>COL002People displaced</t>
  </si>
  <si>
    <t>No new data available for October 2023 update</t>
  </si>
  <si>
    <t>COL002Injuries reported</t>
  </si>
  <si>
    <t>Missing Migrants 29/11/2023</t>
  </si>
  <si>
    <t>https://missingmigrants.iom.int/sites/g/files/tmzbdl601/files/2023-10/Missing_Migrants_Global_Figures_allData.xlsx</t>
  </si>
  <si>
    <t xml:space="preserve">11 Venezuelan migrants fatalities in Colombia reported from May to November 2023
</t>
  </si>
  <si>
    <t>COL002Fatalities reported</t>
  </si>
  <si>
    <t xml:space="preserve"> Indepaz /26/11/ 2023;Missing Migrants 29/11/2023</t>
  </si>
  <si>
    <t>https://indepaz.org.co/lideres-sociales-defensores-de-dd-hh-y-firmantes-de-acuerdo-asesinados-en-2023/ ; https://missingmigrants.iom.int/sites/g/files/tmzbdl601/files/2023-10/Missing_Migrants_Global_Figures_allData.xlsx</t>
  </si>
  <si>
    <t>The figure corresponds to fatalities reported by Indepaz disaggregated in: massacres victims (165), social leaders assassinated (93), and ex guerilla members assassinated (25) from May to November 2023, plus migrant fatalities reported by Missing Migrants from March to October 2023 (11)</t>
  </si>
  <si>
    <t>COL002Fatalities in all crises</t>
  </si>
  <si>
    <t>https://www.humanitarianresponse.info/sites/www.humanitarianresponse.info/files/documents/files/colombia_hno_2023_es.pdf</t>
  </si>
  <si>
    <t>People in neeed accoridng OCHA</t>
  </si>
  <si>
    <t>COL002People in Need</t>
  </si>
  <si>
    <t>Calculated by people exposed minus people affected</t>
  </si>
  <si>
    <t>COL002Minimal humanitarian conditions - Level 1</t>
  </si>
  <si>
    <t xml:space="preserve">People affected minus people in need
</t>
  </si>
  <si>
    <t>COL002Stressed humanitarian conditions - Level 2</t>
  </si>
  <si>
    <t xml:space="preserve">People in need according OCHA minus level 4, and level 5 figures
</t>
  </si>
  <si>
    <t>COL002Moderate humanitarian conditions - Level 3</t>
  </si>
  <si>
    <t>Assuming that  humanitarian conditions for PIN in COL002 are similar to those reported by OCHA and used for calculate levels 4 and 5 for COL001, the proportion of level 4 for this crisis corresponds, as in COL001, to 5.1 % of PIN</t>
  </si>
  <si>
    <t>COL002Severe humanitarian conditions - Level 4</t>
  </si>
  <si>
    <t>COL002Extreme humanitarian conditions - Level 5</t>
  </si>
  <si>
    <t>hosts, non-hosts, IDPs</t>
  </si>
  <si>
    <t>COL002Crisis affected groups</t>
  </si>
  <si>
    <t>COL002Illness cases reported</t>
  </si>
  <si>
    <t>COL002Buildings damaged</t>
  </si>
  <si>
    <t>COL002Buildings destroyed</t>
  </si>
  <si>
    <t>COL002Buildings in affected area</t>
  </si>
  <si>
    <t>COL002Economic Losses</t>
  </si>
  <si>
    <t xml:space="preserve"> Indepaz /26/11/ 2023</t>
  </si>
  <si>
    <t xml:space="preserve">https://indepaz.org.co/lideres-sociales-defensores-de-dd-hh-y-firmantes-de-acuerdo-asesinados-en-2023/ </t>
  </si>
  <si>
    <t>The figure corresponds to fatalities reported by Indepaz disaggregated in: massacres victims (165), social leaders assassinated (93), and ex guerilla members assassinated (25) from May to November 2023</t>
  </si>
  <si>
    <t>COL001Fatalities reported</t>
  </si>
  <si>
    <t>The figure corresponds to fatalities reported by Indepaz disaggregated in: massacres victims (165), social leaders assassinated (93), and ex guerilla members assassinated (25) from May to November 2023, plus migrant fatalities reported by Missing Migrants from May to Novemebr 2023 (11)</t>
  </si>
  <si>
    <t>COL001Fatalities in all crises</t>
  </si>
  <si>
    <t>https://data.worldbank.org/indicator/SP.POP.TOTL?locations=VE</t>
  </si>
  <si>
    <t>The population figure is taken from the last update of the World Bank about the total population in the country for 2022. Even though around 7.7 million are currently living outside the country, the estimations made by the World Bank for 2022 take into account the sharp decrease in population (negative growth) during the period 2017-2021 (-0.6% for 2017,-2.4% for 2018, -2.9 % for 2019, -1.7% for 2020, -1.0 % for 2021). Other sources as  estimated the population of Venezuela in 2020 amounted to 28,142,489 people (+/- 3.9%). If this estimate is compared with the official census projection of the National Institute of Statistics of Venezuela for 2020 (32,605,423), it is inferred that Venezuela would have lost an estimated 4,462,934 inhabitants with respect to what was expected, that is, according to This estimate Venezuela would have lost 13.7% of its population.</t>
  </si>
  <si>
    <t>VEN001Total population</t>
  </si>
  <si>
    <t>The landmass figure is taken form World Bank last updated numbers</t>
  </si>
  <si>
    <t>VEN001Landmass affected</t>
  </si>
  <si>
    <t>https://www.worldometers.info/world-population/haiti-population/   https://gho.unocha.org/haiti</t>
  </si>
  <si>
    <t>The population figure is taken from the last update of the World Bank about the total population in the country for 2023. All the population of the country is exposed to this crisis.</t>
  </si>
  <si>
    <t>VEN001People exposed</t>
  </si>
  <si>
    <t>World Bank 31/12/2022; Regional Inter-agency Coordination Platform (R4V) 05/09/2023</t>
  </si>
  <si>
    <t>https://data.worldbank.org/indicator/SP.POP.TOTL?locations=VE;
https://www.r4v.info/en/document/r4v-latin-america-and-caribbean-venezuelan-refugees-and-migrants-region-aug-2023; https://databank.worldbank.org/Age-dependency-ratios-2/id/c1727c17# ; https://thinkanova.org/2022/06/20/poblacion-satelital/#:~:text=Tomando%20en%20consideraci%C3%B3n%20que%20el,de%20acuerdo%20a%20proyecciones%20oficiales.</t>
  </si>
  <si>
    <t>The population figure is taken from the last update of the World Bank about the total population in the country for 2022. All the population of the country is affected to this crisis.</t>
  </si>
  <si>
    <t>VEN001People affected</t>
  </si>
  <si>
    <t>IOM 17/03/2023;Regional Inter-agency Coordination Platform (R4V) 05/09/2023</t>
  </si>
  <si>
    <t>https://crisisresponse.iom.int/index.php/response/venezuela-bolivarian-republic-crisis-response-plan-2023;https://www.r4v.info/en/document/r4v-latin-america-and-caribbean-venezuelan-refugees-and-migrants-region-aug-2023</t>
  </si>
  <si>
    <t xml:space="preserve">The figure is the figure if IDPS for 2022 (13000) plus People leaving the country -Outgoing refugees, asylum seekers. (7710000)
</t>
  </si>
  <si>
    <t>VEN001People displaced</t>
  </si>
  <si>
    <t>VEN001Injuries reported</t>
  </si>
  <si>
    <t xml:space="preserve">Fatalities reported by ACLED from all types of events for the last six months (24/05/2023 to 23/11/2023). </t>
  </si>
  <si>
    <t>VEN001Fatalities reported</t>
  </si>
  <si>
    <t>VEN001Fatalities in all crises</t>
  </si>
  <si>
    <t>HumVenezuela 08/08/2023</t>
  </si>
  <si>
    <t xml:space="preserve">https://humvenezuela.com/19-millones-de-venezolanos-tienen-necesidades-humanitarias/; 
https://ec.europa.eu/echo/files/funding/hip2023/echo_-am_bud_2023_91000_v4.pdf; 
https://www.hrw.org/news/2023/08/09/venezuela-move-ahead-aid-agreement#:~:text=HumVenezuela%2C%20an%20independent%20platform%20by%20civil%20society%20organizations,their%20means%20of%20livelihood%2C%E2%80%9D%20driving%20them%20into%20poverty. </t>
  </si>
  <si>
    <t>People in need based by HumVenezuela assessment update of August 2023. It is estimated that, out of a total Venezuelan population, about 18.7 million – 66% – need humanitrian assistance.</t>
  </si>
  <si>
    <t>VEN001People in Need</t>
  </si>
  <si>
    <t>HumVenezuela 08/08/2023, World Bank 31/12/2022</t>
  </si>
  <si>
    <t>https://reliefweb.int/report/venezuela-bolivarian-republic/venezuela-complex-humanitarian-emergency-collapse-and-gaps-social-deprivation-communities-june-2023;
https://data.worldbank.org/indicator/SP.POP.TOTL?locations=VE</t>
  </si>
  <si>
    <t xml:space="preserve">Based on INFORM SI methodology, this level is Exposed people (minus) Affected people (minus) People in need. The total population of Venezuela is exposed to the socio-economic crisis.  </t>
  </si>
  <si>
    <t>VEN001Minimal humanitarian conditions - Level 1</t>
  </si>
  <si>
    <t xml:space="preserve">Based on INFRORM SI methodology, this level is Affeced people (minus) People in need. Although at different degrees, the total population of Venezuela is affected by the socio-economic crisis. </t>
  </si>
  <si>
    <t>VEN001Stressed humanitarian conditions - Level 2</t>
  </si>
  <si>
    <t>Of more than 66% people in humanitarian need, about 55% face severe deprivation. Hence, the 55% are estimated to be in level 4 (severe humanitiran needs), while the rest of the people in need are estimated by ACAPS to be in level 3 (Moderate humanitrian needs). People in need or people in severe humanitarian needs figures are given according to HumVenezuela August 2023 assessement update.</t>
  </si>
  <si>
    <t>VEN001Moderate humanitarian conditions - Level 3</t>
  </si>
  <si>
    <t>VEN001Severe humanitarian conditions - Level 4</t>
  </si>
  <si>
    <t xml:space="preserve">No new data available for the severity level disaggragtion in extreme humanitarian level.  </t>
  </si>
  <si>
    <t>VEN001Extreme humanitarian conditions - Level 5</t>
  </si>
  <si>
    <t>OCHA 01/12/2022</t>
  </si>
  <si>
    <t>https://reliefweb.int/report/world/global-humanitarian-overview-2023-enaresfr</t>
  </si>
  <si>
    <t xml:space="preserve">IDPs; Refugees; Returnees;  Host;  Non-Host </t>
  </si>
  <si>
    <t>VEN001Crisis affected groups</t>
  </si>
  <si>
    <t>VEN001People facing limited access constraints</t>
  </si>
  <si>
    <t>VEN001People facing restricted access constraints</t>
  </si>
  <si>
    <t>VEN001Illness cases reported</t>
  </si>
  <si>
    <t>VEN001Buildings damaged</t>
  </si>
  <si>
    <t>VEN001Buildings destroyed</t>
  </si>
  <si>
    <t>VEN001Buildings in affected area</t>
  </si>
  <si>
    <t>VEN001Economic Losses</t>
  </si>
  <si>
    <t>ACLED accessed 13/11/2023</t>
  </si>
  <si>
    <t>Total number of fatalities of people in Haiti according to ACLED in the past 6 months (1/06/2023-1/11/2023).</t>
  </si>
  <si>
    <t>HTI001Fatalities reported</t>
  </si>
  <si>
    <t>HTI001Fatalities in all crises</t>
  </si>
  <si>
    <t>https://reliefweb.int/report/venezuela-bolivarian-republic/unhcr-venezuela-situation-fact-sheet-november-2023</t>
  </si>
  <si>
    <t>Total Venezuelan refugees and migrants in the country according to Regional Inter-agency Coordination Platform, August 2023.</t>
  </si>
  <si>
    <t>DOM002People affected</t>
  </si>
  <si>
    <t>DOM002People displaced</t>
  </si>
  <si>
    <t>R4V 15/03/2023</t>
  </si>
  <si>
    <t>https://www.r4v.info/en/document/rmrp-2023-2024-dominican-republic-2-pager</t>
  </si>
  <si>
    <t>People in need is the total number of Venezuleans in- destination (108500) in need and affected host communities (10900) in need in the Country.</t>
  </si>
  <si>
    <t>DOM002People in Need</t>
  </si>
  <si>
    <t>World Bank 31/12/2022; UNHCR 10/11/2023; R4V 15/03/2023</t>
  </si>
  <si>
    <t xml:space="preserve">https://data.worldbank.org/indicator/SP.POP.TOTL?locations=DO; 
https://reliefweb.int/report/venezuela-bolivarian-republic/unhcr-venezuela-situation-fact-sheet-november-2023;
https://www.r4v.info/en/document/rmrp-2023-2024-dominican-republic-2-pager
</t>
  </si>
  <si>
    <t>The total number of people in minimal humanitarian condition level in the country due to this crisis.</t>
  </si>
  <si>
    <t>DOM002Minimal humanitarian conditions - Level 1</t>
  </si>
  <si>
    <t>The total number of people in stresssed humanitarian condition level in the country due to this crisis.</t>
  </si>
  <si>
    <t>DOM002Stressed humanitarian conditions - Level 2</t>
  </si>
  <si>
    <t>People in need according to R4V.</t>
  </si>
  <si>
    <t>DOM002Moderate humanitarian conditions - Level 3</t>
  </si>
  <si>
    <t xml:space="preserve">DOS accessed on 29/11/2023 </t>
  </si>
  <si>
    <t>https://dosweb.dos.gov.jo/
http://dosweb.dos.gov.jo/ar/
https://dosweb.dos.gov.jo/population/population-2/</t>
  </si>
  <si>
    <t>The figure takes into account migration and emigration trends, including new population dynamics following the 2011 Syrian conflict. The figure represents the Estimated Population of all Jordan governorates, as of 29 November 2023</t>
  </si>
  <si>
    <t>JOR002Total population</t>
  </si>
  <si>
    <t>DOS accessed on 29/11/2023 ; UNHCR accessed on 29/11/2023</t>
  </si>
  <si>
    <t>https://dosweb.dos.gov.jo/population/population-2/ ; https://data2.unhcr.org/en/situations/syria/location/36</t>
  </si>
  <si>
    <t>The figure represents the Estimated Population of the 4 governorates, at End-year 2022. According to the Jordanian Department of Statistics immigration and emigration, including of Syrian refugees after 2011, are already taken into account in their annual propulation estimates. Therefore the number of people exposed is the sum of the estimated population of the four governorates hosting around 90% of the registered Syrian refugees: Irbid, Amman, Mafraq and Zarqa. Each of the four governorates has more than 20,000 Syrian refugees per admin 1 level.
To avoid double counting UNHCR refugee figures per admin level 1 are therefore not added. The figure might thus be an overestimation of the total number of people exposed.</t>
  </si>
  <si>
    <t>JOR002People exposed</t>
  </si>
  <si>
    <t>UNHCR accessed on 29/11/2023; UFZ 09/02/2021; 3rp Syria crisis 08/05/2022; 3rp Syria crisis 02/02/2023</t>
  </si>
  <si>
    <t xml:space="preserve">https://data2.unhcr.org/en/situations/syria/location/36; https://www.ufz.de/finder/?q=Influx+of+Syrian+Refugees+in+Jordan&amp;lang=en; https://www.3rpsyriacrisis.org/wp-content/uploads/2022/05/RSO_8thMay2022.pdf; </t>
  </si>
  <si>
    <t>There are 1,300,000 Syrian refugees in Jordan (registered Syrian refugees with UNHCR {652842} as of 31 October 2023 + the difference are the Unregistered Syrian refugees{647158}) + Palestine refugees from Syria (19000) +  impacted host community members (520000). 
This figure has low reliability since the number of unregistered syrian refugees is an estimation (The total number of refugees - 1,300,000 people- was provided by the Goverment of Jordan which might be over- or under-estimated and the unregistered was obtained by subtracting the current number of registered Syrian refugees from the estimated total figure)
Previousely the number of vulnerable Jordanian was not available before, however it was estimated in the recent published Regional strategic Overview 2021-2022. The figure is not finlized yet as is is pending and under review by the Government of Jordan and subject to change in due course.</t>
  </si>
  <si>
    <t>JOR002People affected</t>
  </si>
  <si>
    <t>UNHCR accessed on 29/11/2023; UFZ 09/02/2021; 3rp Syria crisis 08/05/2022</t>
  </si>
  <si>
    <t>"The figure represents the number of { Registered Syrian refugees (652842) as of 31 October 2023 + Unregistered Syrian refugees (647158) + Palestine refugees from Syria (19000) }
(There are 1,300,000 Syrian refugees in Jordan (registered Syrian refugees with UNHCR + difference is estimated to be Unregistered Syrian refugees)  + Palestine refugees from Syria .This figure has low reliability since the number of unregistered Syrian refugees is an estimation (The total number of refugees - 1,300,000 people- was provided by the Government of Jordan which might be over- or under-estimated and the unregistered was obtained by subtracting the current number of registered Syrian refugees from the estimated total figure)"</t>
  </si>
  <si>
    <t>JOR002People displaced</t>
  </si>
  <si>
    <t>UNHCR accessed on 29/11/2023 ; UFZ 09/02/2021 ; 3rp Syria crisis 08/05/2022 ; UNHCR 30/03/2022 ; UNRWA 30/06/2020; 3rp Syria crisis 02/02/2023</t>
  </si>
  <si>
    <t>https://www.ufz.de/finder/?q=Influx+of+Syrian+Refugees+in+Jordan&amp;lang=en ; https://www.3rpsyriacrisis.org/wp-content/uploads/2022/05/RSO_8thMay2022.pdf ; https://reliefweb.int/sites/reliefweb.int/files/resources/UNHCR%20Jordan%20VAF%20Preliminary%20Results%202021-2022%20Out%20of%20Camp.pdf ; https://www.unrwa.org/sites/default/files/unrwa_jfo_prs_snapshot_june_2020.pdf ; https://www.3rpsyriacrisis.org/wp-content/uploads/2023/06/Regional_Strategic_Overview2023_.pdf</t>
  </si>
  <si>
    <t xml:space="preserve">
3RP, doesn’t specify humanitarian conditions level for Syrian refugees. Thus, for humanitarian conditions, Food consumption score (FCS) numbers were used and HNO methodology for FSC humanitarian condition levels were used. Per HNO, “poor consumption” falls into “catastrophic’ and “extreme”, while “borderline consumption” falls into “severe.”
Per 2020 MSNA, 7% of Syrian refugees experience poor consumption while 23% are borderline. 
For the SI, an adjustment is made to place the 7% who have poor consumption at Level 5, the 23% who have borderline consumption at Level 4, the remaining at Level 3. </t>
  </si>
  <si>
    <t>JOR002People in Need</t>
  </si>
  <si>
    <t>DOS accessed on 29/11/2023 ; UNHCR accessed on 29/11/2023 ; UFZ 09/02/2021 ; 3rp Syria crisis 08/05/2022 ; 3rp Syria crisis 02/02/2023</t>
  </si>
  <si>
    <t>https://dosweb.dos.gov.jo/population/population-2/ ; https://data2.unhcr.org/en/situations/syria/location/36  ; https://www.ufz.de/finder/?q=Influx+of+Syrian+Refugees+in+Jordan&amp;lang=en ; https://www.3rpsyriacrisis.org/wp-content/uploads/2022/05/RSO_8thMay2022.pdf ; ttps://www.3rpsyriacrisis.org/wp-content/uploads/2023/06/Regional_Strategic_Overview2023_.pdf</t>
  </si>
  <si>
    <t>According to the Inform Severity Index methedology, level 1 = Exposed population – Affected population. The number of people exposed is the sum of the estimated population of the four governorates hosting around 90% of the registered Syrian refugees: Irbid, Amman, Mafraq and Zarqa. Each of the four governorates has more than 20,000 Syrian refugees per admin 1 level.
To avoid double counting UNHCR refugee figures per admin level 1 are therefore not added.The figure of people affected represents: 1,300,000 Syrian refugees in Jordan (registered Syrian refugees with UNHCR {652842} as of 31 October 2023 + the difference are the Unregistered Syrian refugees{647158}) + Palestine refugees from Syria (19000) +  impacted host community members (520000).</t>
  </si>
  <si>
    <t>JOR002Minimal humanitarian conditions - Level 1</t>
  </si>
  <si>
    <t>According to the Inform Severity Index methodology, Level 2 = Affected population – PiN
This figure is the substraction of people affetced by the crisis (Syrian Refugees, Palestinian Refugees from syria and impacted community) from the PiN estimation</t>
  </si>
  <si>
    <t>JOR002Stressed humanitarian conditions - Level 2</t>
  </si>
  <si>
    <t>JOR002Moderate humanitarian conditions - Level 3</t>
  </si>
  <si>
    <t>JOR002Severe humanitarian conditions - Level 4</t>
  </si>
  <si>
    <t>JOR002Extreme humanitarian conditions - Level 5</t>
  </si>
  <si>
    <t>ACLED accessed on  29/11/2023 ; UNICEF 23/8/2023</t>
  </si>
  <si>
    <t>https://acleddata.com/data-export-tool/ ; https://www.unicef.org/jordan/press-releases/unhcr-and-unicef-statement-deaths-four-refugees-zaatari-refugee-camp</t>
  </si>
  <si>
    <t>fatalities between 01 May 2023 and 24 November 2023 related to Syrian refugees .</t>
  </si>
  <si>
    <t>JOR002Fatalities reported</t>
  </si>
  <si>
    <t>fatalities between 01 May 2023 and  24 November 2023  .</t>
  </si>
  <si>
    <t>JOR002Fatalities in all crises</t>
  </si>
  <si>
    <t>PCBS 26/05/2021</t>
  </si>
  <si>
    <t>https://www.pcbs.gov.ps/statisticsIndicatorsTables.aspx?lang=en&amp;table_id=676</t>
  </si>
  <si>
    <t xml:space="preserve">The Palestinian Central Bureau of Statistics estimation of 2023 projection. </t>
  </si>
  <si>
    <t>PSE002Total population</t>
  </si>
  <si>
    <t>OCHA 27/01/2023</t>
  </si>
  <si>
    <t>https://reliefweb.int/report/occupied-palestinian-territory/occupied-palestinian-territory-opt-humanitarian-needs-overview-2023-january-2023</t>
  </si>
  <si>
    <t>Everyone in the West Bank and Gaza is affected by the conflict, occupation and in Gaza also by the air, land and sea blockade</t>
  </si>
  <si>
    <t>PSE002People exposed</t>
  </si>
  <si>
    <t>Based on the 2022 HNO – 88% of the population are affected by the conflict, occupation and in Gaza also by the air, land and sea blockade</t>
  </si>
  <si>
    <t>PSE002People affected</t>
  </si>
  <si>
    <t>UNRWA accessed on 30/11/2023; OCHA accessed on 30/11/2023</t>
  </si>
  <si>
    <t xml:space="preserve"> https ; //www.unrwa.org/where-we-work/west-bank; https://www.ochaopt.org/data/demolition ; https://www.unrwa.org/what-we-do/relief-and-social-services/unrwa-registered-population-dashboard; https://www.unrwa.org/where-we-work/west-bank ; https://www.ochaopt.org/content/hostilities-gaza-strip-and-israel-flash-update-54?_gl=1*p6zbfk*_ga*MTU0MDIwODgxNy4xNjQ2NjcyODgy*_ga_E60ZNX2F68*MTcwMTMyMDYyOC44NzguMS4xNzAxMzIwNjU5LjI5LjAuMA..</t>
  </si>
  <si>
    <t>Total registered Palestine refugees in Jordan, Lebanon, Syria + Refugees in West Bank and Gaza Strip + Displaced due demolition + displaced from October 2023 War</t>
  </si>
  <si>
    <t>PSE002People displaced</t>
  </si>
  <si>
    <t>OCHA accessed on 30/11/2023; OCHA 29/11/2023</t>
  </si>
  <si>
    <t>https://www.ochaopt.org/data/casualties ; https://www.ochaopt.org/content/hostilities-gaza-strip-and-israel-flash-update-54?_gl=1*10pijpy*_ga*MTU0MDIwODgxNy4xNjQ2NjcyODgy*_ga_E60ZNX2F68*MTcwMTMyMzU1Mi44NzkuMS4xNzAxMzI2OTMwLjMzLjAuMA..</t>
  </si>
  <si>
    <t>Total number of fatalities resulting directly from conflict (Palestinians), reported in the period between May 29, 2023 and November 29, 2023</t>
  </si>
  <si>
    <t>PSE002Fatalities reported</t>
  </si>
  <si>
    <t>PSE002Fatalities in all crises</t>
  </si>
  <si>
    <t>Based on the 2023 HNO - PiN and severity figures were calculated through sectoral and inter-sectoral approach: 
Level 1 = Minimal = Exposed population – Affected population – PiN. The total population is considered facing at least minor humanitarian conditions. The entire population  is considered exposed 
Level 2 = Stress = Affected population – PiN. Almost all the population are affected
Level 3, 4, &amp; 5 = Severe + Extreme + Catastrophic = PiN</t>
  </si>
  <si>
    <t>PSE002People in Need</t>
  </si>
  <si>
    <t>OCHA 27/01/2023; OCHA 24/10/2023</t>
  </si>
  <si>
    <t>This is an aggregate of the individual crises. Check PSE003 and PSE004 for more details on calculations.
Level 1 = Minimal = Exposed population – Affected population – PiN. The total population is considered facing at least minor humanitarian conditions. The entire population  is considered exposed 
Level 2 = Stress = Affected population – PiN. Almost all the population are affected
Level 3, 4, &amp; 5 = Severe + Extreme + Catastrophic = PiN</t>
  </si>
  <si>
    <t>PSE002Minimal humanitarian conditions - Level 1</t>
  </si>
  <si>
    <t>PSE002Stressed humanitarian conditions - Level 2</t>
  </si>
  <si>
    <t>PSE002Moderate humanitarian conditions - Level 3</t>
  </si>
  <si>
    <t>PSE002Severe humanitarian conditions - Level 4</t>
  </si>
  <si>
    <t>PSE002Extreme humanitarian conditions - Level 5</t>
  </si>
  <si>
    <t>The Palestinian Central Bureau of Statistics estimation of 2023 projection for the West Bank, including occupied East Jerusalem</t>
  </si>
  <si>
    <t>PSE003Total population</t>
  </si>
  <si>
    <t>Everyone in the West Bank, including occupied East Jerusalem, is exposed by the conflict and iccupation.</t>
  </si>
  <si>
    <t>PSE003People exposed</t>
  </si>
  <si>
    <t>Everyone in HNO L5, L4, L3, L2 in the West Bank, including occupied East Jerusalem, is affected by the conflict and iccupation.</t>
  </si>
  <si>
    <t>PSE003People affected</t>
  </si>
  <si>
    <t>https://www.unrwa.org/what-we-do/relief-and-social-services/unrwa-registered-population-dashboard; https://www.unrwa.org/where-we-work/west-bank; https://www.ochaopt.org/data/demolition</t>
  </si>
  <si>
    <t>Registered Palestine refugees in Jordan, Lebanon, Syria displaced in 1948 and 1967 divided proportionally between Gaza and West Bank even though displacment from 1967 was mostely from the West Bank + Refugees from 1948 who live now in the West Bank + Displaced people due to Israeli demolitions of homes and livelihood units among other since 2009.</t>
  </si>
  <si>
    <t>PSE003People displaced</t>
  </si>
  <si>
    <t>Total number of fatalities resulting directly from conflict (in the West Bank), reported in the period between 29 May 2023 and 29 November 2023, OCHA dashboard + Situation reports for Gaza War on November 29, 2023</t>
  </si>
  <si>
    <t>PSE003Fatalities reported</t>
  </si>
  <si>
    <t>Total number of fatalities resulting directly from conflict (in the Gaza Strip and the West Bank), reported in the period between 29  May 2023 and 29 November 2023, OCHA dashboard + Situation reports for Gaza War on November 29, 2023</t>
  </si>
  <si>
    <t>PSE003Fatalities in all crises</t>
  </si>
  <si>
    <t>Based on the 2023 HNO - PiN and severity figures were calculated through sectoral and inter-sectoral approach: 
The 2023 Inter-Sector Need Severity Classification: the severity is minimal 25%, stress 50%, severe 21%, extreme 3%, and catastrophic 1%. These rates were multiplied by the population of the West Bank of 3,200,000
Level 1 = Minimal = Exposed population – Affected population – PiN. The total population is considered facing at least minor humanitarian conditions. The entire population (about 3,200,000) is considered exposed 
Level 2 = Stress = Affected population – PiN. Almost all the population are affected
Level 3, 4, &amp; 5 = Severe + Extreme + Catastrophic = PiN which is about 800,000 million</t>
  </si>
  <si>
    <t>PSE003People in Need</t>
  </si>
  <si>
    <t>Based on the 2023 HNO and Novemebr Flash Appeal - PiN and severity figures were calculated through sectoral and inter-sectoral approach: 
Before October, the 2023 Inter-Sector Need Severity Classification: the severity is minimal 25%, stress 50%, severe 21%, extreme 3%, and catastrophic 1%. These rates were multiplied by the population of the West Bank of 3,200,000
Level 1 = Minimal = Exposed population – Affected population – PiN. The total population is considered facing at least minor humanitarian conditions. The entire population (about 3,200,000) is considered exposed 
Level 2 = Stress = Affected population – PiN. Almost all the population are affected
Level 3, 4, &amp; 5 = Severe + Extreme + Catastrophic = PiN which is about 800,000 million</t>
  </si>
  <si>
    <t>PSE003Minimal humanitarian conditions - Level 1</t>
  </si>
  <si>
    <t>Based on the 2023 HNO - PiN and severity figures were calculated through sectoral and inter-sectoral approach: 
The 2023 Inter-Sector Need Severity Classification: the severity is minimal 25%, stress 50%, severe 21%, extreme 3%, and catastrophic 1%. These rates were multiplied by the population of the West Bank of 3,200,000
Post November, the new PiN in the flash appeal was used (900,000). The same condition levels percentages from before October were used. This is an underestimation since the situation significantly deteroarted in November.
Level 1 = Minimal = Exposed population – Affected population – PiN. The total population is considered facing at least minor humanitarian conditions. The entire population (about 3,200,000) is considered exposed 
Level 2 = Stress = Affected population – PiN. Almost all the population are affected.
Level 3, 4, &amp; 5 = Severe + Extreme + Catastrophic = PiN which is about 900,000 million.</t>
  </si>
  <si>
    <t>PSE003Stressed humanitarian conditions - Level 2</t>
  </si>
  <si>
    <t>PSE003Moderate humanitarian conditions - Level 3</t>
  </si>
  <si>
    <t>PSE003Severe humanitarian conditions - Level 4</t>
  </si>
  <si>
    <t>PSE003Extreme humanitarian conditions - Level 5</t>
  </si>
  <si>
    <t xml:space="preserve">The Palestinian Central Bureau of Statistics estimation of 2023 projection. All the population of Gaza strip. </t>
  </si>
  <si>
    <t>PSE004Total population</t>
  </si>
  <si>
    <t>Everyone in Gaza is exposed by the conflict, occupation and also air, land and sea blockade</t>
  </si>
  <si>
    <t>PSE004People exposed</t>
  </si>
  <si>
    <t>Everyone in HNO L5, L4, L3, L2 in Gaza, is affected by the conflict, occupation and the air, land and sea blockade. + 65% of L1 who are estimated to be PiN after the war in October 2023</t>
  </si>
  <si>
    <t>PSE004People affected</t>
  </si>
  <si>
    <t>UNRWA accessed 30/11/2023; OCHA 29/11/2023</t>
  </si>
  <si>
    <t>https://www.unrwa.org/what-we-do/relief-and-social-services/unrwa-registered-population-dashboard; https://www.unrwa.org/where-we-work/west-bank; https://www.ochaopt.org/content/hostilities-gaza-strip-and-israel-flash-update-54?_gl=1*p6zbfk*_ga*MTU0MDIwODgxNy4xNjQ2NjcyODgy*_ga_E60ZNX2F68*MTcwMTMyMDYyOC44NzguMS4xNzAxMzIwNjU5LjI5LjAuMA..</t>
  </si>
  <si>
    <t>Registered Palestine refugees in Jordan, Lebanon, Syria displaced in 1948 and 1967 divided proportionally between Gaza and West Bank even though displacment from 1967 was mostely from the West Bank + Refugees from 1948 who live now in the Gaza + internal displaced people in Gaza from October 2023 war.</t>
  </si>
  <si>
    <t>PSE004People displaced</t>
  </si>
  <si>
    <t>Total number of fatalities resulting directly from conflict (in Gaza), reported in the period between 29 May 2023 and 29 November 2023, OCHA dashboard + Situation reports for Gaza War on November 29, 2023</t>
  </si>
  <si>
    <t>PSE004Fatalities reported</t>
  </si>
  <si>
    <t>Total number of fatalities resulting directly from conflict (in the Gaza Strip and the West Bank), reported in the period between 29 May 2023 and 29 November 2023, OCHA dashboard + Situation reports for Gaza War on November 29, 2023</t>
  </si>
  <si>
    <t>PSE004Fatalities in all crises</t>
  </si>
  <si>
    <t>Based on the 2023 HNO and Nov Flash Appeal - PiN and severity figures were calculated through sectoral and inter-sectoral approach: 
Prior to October 2023, the 2023 Inter-Sector Need Severity Classification: the severity is minimal 9%, stress 33%, severe 29%, extreme27%, and catastrophic 3%. These rates were multiplied by the population of Gaza of 2,203,390 with an adjustment for October. 
For October and to account for the impact of war and deteriorating humanitarian conditions, a conservative estimate was done, in which 65% of the people in L1 and L2 were moved and added to L3 as 65% of the population got displaced in the latest war. 65% is the ration of the 1.4m over Gaza population. This a underestimation of the severity of humanitarian conditions as the situation significantly deteriorated.
For November, the flash appeal PiN was used. The severity level percentages prior to Oct was used to determine the different levels. This a underestimation of the severity of humanitarian conditions as the situation significantly deteriorated.
Level 1 = Minimal = Exposed population – Affected population – PiN. The total population is considered facing at least minor humanitarian conditions. The entire population (about 2,203,390 ) is considered exposed 
Level 2 = Stress = Affected population – PiN. Almost all the population are affected
Level 3, 4, &amp; 5 = Severe + Extreme + Catastrophic = PiN</t>
  </si>
  <si>
    <t>PSE004People in Need</t>
  </si>
  <si>
    <t>https://reliefweb.int/report/occupied-palestinian-territory/occupied-palestinian-territory-opt-humanitarian-needs-overview-2023-january-2023; https://reliefweb.int/report/occupied-palestinian-territory/hostilities-gaza-strip-and-israel-flash-update-18</t>
  </si>
  <si>
    <t>PSE004Minimal humanitarian conditions - Level 1</t>
  </si>
  <si>
    <t>PSE004Stressed humanitarian conditions - Level 2</t>
  </si>
  <si>
    <t>PSE004Moderate humanitarian conditions - Level 3</t>
  </si>
  <si>
    <t>PSE004Severe humanitarian conditions - Level 4</t>
  </si>
  <si>
    <t>PSE004Extreme humanitarian conditions - Level 5</t>
  </si>
  <si>
    <t>World Population Review accessed on 26/11/2023</t>
  </si>
  <si>
    <t>https://worldpopulationreview.com/countries/mauritania-population</t>
  </si>
  <si>
    <t>Total population of Mauritania</t>
  </si>
  <si>
    <t>MRT003Total population</t>
  </si>
  <si>
    <t>WFP 18/03/2023</t>
  </si>
  <si>
    <t>https://reliefweb.int/report/mauritania/mauritanie-cadre-harmonise-danalyse-et-didentification-des-zones-risque-et-des-populations-en-insecurite-alimentaire-au-sahel-et-en-afrique-de-louest-ch-cree-le-18032024</t>
  </si>
  <si>
    <t>There are no specific sources indicating the number of exposed people but according to the INFORM methodology, People exposed = the sum of levels 1 to 5</t>
  </si>
  <si>
    <t>MRT003People exposed</t>
  </si>
  <si>
    <t>There are no specific sources indicating the number of affected people but according to the INFORM methodology, People affected = the sum of levels 2 to 5</t>
  </si>
  <si>
    <t>MRT003People affected</t>
  </si>
  <si>
    <t>ACLED accessed 12/11/2023</t>
  </si>
  <si>
    <t>Fatalities between May and Oct 2023, related to food insecurity</t>
  </si>
  <si>
    <t>MRT003Fatalities reported</t>
  </si>
  <si>
    <t>Fatalities between May and October 2023 in the country</t>
  </si>
  <si>
    <t>MRT003Fatalities in all crises</t>
  </si>
  <si>
    <t>IFRC 03/07/2023</t>
  </si>
  <si>
    <t>https://reliefweb.int/report/mauritania/mauritania-food-insecurity-dref-operation-final-report-ndeg-mdrma013</t>
  </si>
  <si>
    <t>Total population in Phase 3 to 5 between Jun and Aug 2023</t>
  </si>
  <si>
    <t>MRT003People in Need</t>
  </si>
  <si>
    <t xml:space="preserve">People in minimal food insecurity level (Phase 1) between Jun - Aug 2023 </t>
  </si>
  <si>
    <t>MRT003Minimal humanitarian conditions - Level 1</t>
  </si>
  <si>
    <t>https://reliefweb.int/report/mauritania/mauritanie-cadre-harmonise-danalyse-et-didentification-des-zones-risque-et-des-populations-en-insecurite-alimentaire-au-sahel-et-en-afrique-de-louest-ch-cree-le-18032025</t>
  </si>
  <si>
    <t>People in under pressure food insecurity level (Phase 2) between Jun - Aug 2023</t>
  </si>
  <si>
    <t>MRT003Stressed humanitarian conditions - Level 2</t>
  </si>
  <si>
    <t>https://reliefweb.int/report/mauritania/mauritanie-cadre-harmonise-danalyse-et-didentification-des-zones-risque-et-des-populations-en-insecurite-alimentaire-au-sahel-et-en-afrique-de-louest-ch-cree-le-18032026</t>
  </si>
  <si>
    <t>People in crises food insecurity levels (Phase 3) between Jun - Aug 2023</t>
  </si>
  <si>
    <t>MRT003Moderate humanitarian conditions - Level 3</t>
  </si>
  <si>
    <t>https://reliefweb.int/report/mauritania/mauritanie-cadre-harmonise-danalyse-et-didentification-des-zones-risque-et-des-populations-en-insecurite-alimentaire-au-sahel-et-en-afrique-de-louest-ch-cree-le-18032027</t>
  </si>
  <si>
    <t>People in emergency food insecurity level (Phase 4) between Jun - Aug 2023</t>
  </si>
  <si>
    <t>MRT003Severe humanitarian conditions - Level 4</t>
  </si>
  <si>
    <t>https://reliefweb.int/report/mauritania/mauritanie-cadre-harmonise-danalyse-et-didentification-des-zones-risque-et-des-populations-en-insecurite-alimentaire-au-sahel-et-en-afrique-de-louest-ch-cree-le-18032028</t>
  </si>
  <si>
    <t>People in starvation food insecurity level (Phase 5) between Jun - Aug 2023</t>
  </si>
  <si>
    <t>MRT003Extreme humanitarian conditions - Level 5</t>
  </si>
  <si>
    <t>MRT002Total population</t>
  </si>
  <si>
    <t>City Population acceessed 11/2023</t>
  </si>
  <si>
    <t>https://www.citypopulation.de/en/mauritania/cities/ https://data.unhcr.org/en/documents/details/100304</t>
  </si>
  <si>
    <t>People exposed are the total population of regions that host Malian refugees: Hodh Chargu, Nouakchott and Nouadhibou.</t>
  </si>
  <si>
    <t>MRT002People exposed</t>
  </si>
  <si>
    <t>People affected are the total population of regions that host Malian refugees: Hodh Chargu, Nouakchott and Nouadhibou</t>
  </si>
  <si>
    <t>MRT002People affected</t>
  </si>
  <si>
    <t>UNHCR 30/09/2023</t>
  </si>
  <si>
    <t>https://reliefweb.int/map/mauritania/mauritania-map-situation-refugees-and-asylum-seekers-30-september-2023</t>
  </si>
  <si>
    <t xml:space="preserve">People displaced is the number of registered Malian refugees in Mauritania as of 30 Septemeber </t>
  </si>
  <si>
    <t>MRT002People displaced</t>
  </si>
  <si>
    <t>Fatalities between May and October 2023, related to Malian refugees</t>
  </si>
  <si>
    <t>MRT002Fatalities reported</t>
  </si>
  <si>
    <t>MRT002Fatalities in all crises</t>
  </si>
  <si>
    <t>https://data.unhcr.org/en/country/mrt</t>
  </si>
  <si>
    <t>MRT002People in Need</t>
  </si>
  <si>
    <t>https://www.citypopulation.de/en/mauritania/cities/ ; https://data.unhcr.org/en/documents/details/102720</t>
  </si>
  <si>
    <t>There are no specific sources for figures of refugees in minimal conditions but according to the INFORM methodology, Level 1= Exposed population - affected population.</t>
  </si>
  <si>
    <t>MRT002Minimal humanitarian conditions - Level 1</t>
  </si>
  <si>
    <t>City Population acceessed on 18/08/2023 ; UNHCR 11/08/2023</t>
  </si>
  <si>
    <t>https://www.citypopulation.de/en/mauritania/cities/; https://data.unhcr.org/en/documents/details/102720</t>
  </si>
  <si>
    <t xml:space="preserve">There are no specific sources for figures of refugees in stressed conditions but according to the INFORM methodology, Level 2 = Affected population - PIN </t>
  </si>
  <si>
    <t>MRT002Stressed humanitarian conditions - Level 2</t>
  </si>
  <si>
    <t>MRT002Moderate humanitarian conditions - Level 3</t>
  </si>
  <si>
    <t>UNHCR accessed on 18/08/2023</t>
  </si>
  <si>
    <t>The severity of needs is not identified for refugees</t>
  </si>
  <si>
    <t>MRT002Severe humanitarian conditions - Level 4</t>
  </si>
  <si>
    <t>MRT002Extreme humanitarian conditions - Level 5</t>
  </si>
  <si>
    <t>World Population 11/2023</t>
  </si>
  <si>
    <t>The total population of Algeria in 2023</t>
  </si>
  <si>
    <t>DZA003Total population</t>
  </si>
  <si>
    <t>Fatalities in Tindouf between May to October 2023</t>
  </si>
  <si>
    <t>DZA003Fatalities reported</t>
  </si>
  <si>
    <t>ACLED accessed 12/11/2023 ; IOM accessed 29/11/2023</t>
  </si>
  <si>
    <t>https://acleddata.com/data-export-tool/ ; https://missingmigrants.iom.int/region/mediterranean?region_incident=All&amp;route=3891&amp;year%5B%5D=11681&amp;month=All&amp;incident_date%5Bmin%5D=&amp;incident_date%5Bmax%5D=</t>
  </si>
  <si>
    <t>Fatalities in all crises between May to October 2023 = Fatalities in Eastern Mediterranean Route + Tindouf area + The rest of Algeria (Data used here is the one available to date on IOM DTM. Therefore, figures updated here are only from Mar and May and Aug 2023, as Apr and Jun and July data are not available)</t>
  </si>
  <si>
    <t>DZA003Fatalities in all crises</t>
  </si>
  <si>
    <t>UNHCR 11/05/2023</t>
  </si>
  <si>
    <t>https://reliefweb.int/report/algeria/unhcr-algeria-fact-sheet-april-2023</t>
  </si>
  <si>
    <t>According to UNHCR, about 90,000 refugees are the most vulnerable among Sahrawi refugees in Tindouf camp</t>
  </si>
  <si>
    <t>DZA003People in Need</t>
  </si>
  <si>
    <t>There are no specific sources providing figures for the people in minimal conditions, but according to the INFORM severity index methodology Level 1 = People exposed - People affected</t>
  </si>
  <si>
    <t>DZA003Minimal humanitarian conditions - Level 1</t>
  </si>
  <si>
    <t>UNHCR 03/2018 ; UNHCR 11/05/2023</t>
  </si>
  <si>
    <t>https://www.usc.gal/export9/sites/webinstitucional/gl/institutos/ceso/descargas/UNHCR_Tindouf-Total-In-Camp-Population_March-2018.pdf ; https://reliefweb.int/report/algeria/unhcr-algeria-fact-sheet-april-2023</t>
  </si>
  <si>
    <t>There are no specific sources providing figures for the people in stressed conditions, but according to the INFORM severity index methodology Level 2 = People affected - People in need</t>
  </si>
  <si>
    <t>DZA003Stressed humanitarian conditions - Level 2</t>
  </si>
  <si>
    <t xml:space="preserve">All PiN are considered in Moderate humanitarian conditions Level 3 </t>
  </si>
  <si>
    <t>DZA003Moderate humanitarian conditions - Level 3</t>
  </si>
  <si>
    <t>There is limited information about the severity of the humanitarian conditions of the people in need. All of them are considered to be under Level 3</t>
  </si>
  <si>
    <t>DZA003Severe humanitarian conditions - Level 4</t>
  </si>
  <si>
    <t>DZA003Extreme humanitarian conditions - Level 5</t>
  </si>
  <si>
    <t>DZA002Total population</t>
  </si>
  <si>
    <t>The whole population is exposed to the mixed migration crisis</t>
  </si>
  <si>
    <t>DZA002People exposed</t>
  </si>
  <si>
    <t>UNHCR 11/05/2023 ; Migrants Refugees accessed 29/11/2023</t>
  </si>
  <si>
    <t>https://reliefweb.int/report/algeria/unhcr-algeria-fact-sheet-april-2023 ; https://migrants-refugees.va/country-profile/algeria/#:~:text=In%20mid%2D2020%20there%20were,and%20100.6%20thousand%20in%202019.</t>
  </si>
  <si>
    <t>The figure represents the number of refugees and asylum seekers in urban areas (13,028) as of 28 March 2023. There is lack of information regarding the number of migrants in Algeria. In mid-2020 there were 250,400 international migrants in Algeria. The figure will be added to the total, as it is the most updated one.</t>
  </si>
  <si>
    <t>DZA002People affected</t>
  </si>
  <si>
    <t>DZA002People displaced</t>
  </si>
  <si>
    <t>IOM accessed 29/11/2023 ; ACLED accessed 12/11/2023</t>
  </si>
  <si>
    <t xml:space="preserve">Dead or missing migrants in the Eastern Mediterranean route and fatalities related to migrants between May to October 2023 + the number of people killed insode Algeria related to the mixed migration crisis </t>
  </si>
  <si>
    <t>DZA002Fatalities reported</t>
  </si>
  <si>
    <t>Fatalities in all crises between May to October 2023 = Fatalities in Eastern Mediterranean Route + fatalities across Algeria</t>
  </si>
  <si>
    <t>DZA002Fatalities in all crises</t>
  </si>
  <si>
    <t>DZA002People in Need</t>
  </si>
  <si>
    <t>World Population 11/2023 ; UNHCR 11/05/2023 ; Migrants Refugees accessed 29/11/2023</t>
  </si>
  <si>
    <t>https://worldpopulationreview.com/countries/algeria-population ; https://reliefweb.int/report/algeria/unhcr-algeria-fact-sheet-april-2023 ; https://migrants-refugees.va/country-profile/algeria/#:~:text=In%20mid%2D2020%20there%20were,and%20100.6%20thousand%20in%202019.</t>
  </si>
  <si>
    <t>DZA002Minimal humanitarian conditions - Level 1</t>
  </si>
  <si>
    <t>DZA002Stressed humanitarian conditions - Level 2</t>
  </si>
  <si>
    <t>DZA002Moderate humanitarian conditions - Level 3</t>
  </si>
  <si>
    <t>DZA002Severe humanitarian conditions - Level 4</t>
  </si>
  <si>
    <t>DZA002Extreme humanitarian conditions - Level 5</t>
  </si>
  <si>
    <t>DZA004Total population</t>
  </si>
  <si>
    <t>World Population 11/2023 ; City Population 12/2022 , UNHCR 03/2018</t>
  </si>
  <si>
    <t>https://worldpopulationreview.com/countries/algeria-population ; http://www.citypopulation.de/en/algeria/cities/ ; https://www.usc.gal/export9/sites/webinstitucional/gl/institutos/ceso/descargas/UNHCR_Tindouf-Total-In-Camp-Population_March-2018.pdf</t>
  </si>
  <si>
    <t>People exposed under the Mixed Migration crisis and the Sahrawi refugee crisis</t>
  </si>
  <si>
    <t>DZA004People exposed</t>
  </si>
  <si>
    <t>UNHCR 11/05/2023 ; Migrants Refugees accessed 29/11/2023 ; UNHCR 03/2018</t>
  </si>
  <si>
    <t>https://reliefweb.int/report/algeria/unhcr-algeria-fact-sheet-april-2023 ; https://migrants-refugees.va/country-profile/algeria/#:~:text=In%20mid%2D2020%20there%20were,and%20100.6%20thousand%20in%202019. ; https://www.usc.gal/export9/sites/webinstitucional/gl/institutos/ceso/descargas/UNHCR_Tindouf-Total-In-Camp-Population_March-2018.pdf</t>
  </si>
  <si>
    <t>People affected under the Mixed Migration crisis and the Sahrawi refugee crisis</t>
  </si>
  <si>
    <t>DZA004People affected</t>
  </si>
  <si>
    <t>DZA004Fatalities reported</t>
  </si>
  <si>
    <t>DZA004Fatalities in all crises</t>
  </si>
  <si>
    <t>UNHCR 11/05/2023 ; Migrants Refugees accessed 29/11/2023 ; UNHCR 11/05/2023</t>
  </si>
  <si>
    <t>https://reliefweb.int/report/algeria/unhcr-algeria-fact-sheet-april-2023 ; https://migrants-refugees.va/country-profile/algeria/#:~:text=In%20mid%2D2020%20there%20were,and%20100.6%20thousand%20in%202019. ; https://reliefweb.int/report/algeria/unhcr-algeria-fact-sheet-april-2023</t>
  </si>
  <si>
    <t>PiN under the Mixed Migration crisis and the Sahrawi refugee crisis</t>
  </si>
  <si>
    <t>DZA004People in Need</t>
  </si>
  <si>
    <t>World Population 11/2023 ; UNHCR 11/05/2023 ; Migrants Refugees accessed 29/11/2023 ; City Population 12/2022 , UNHCR 03/2018</t>
  </si>
  <si>
    <t>https://worldpopulationreview.com/countries/algeria-population ; https://reliefweb.int/report/algeria/unhcr-algeria-fact-sheet-april-2023 ; https://migrants-refugees.va/country-profile/algeria/#:~:text=In%20mid%2D2020%20there%20were,and%20100.6%20thousand%20in%202019. ; http://www.citypopulation.de/en/algeria/cities/ ; https://www.usc.gal/export9/sites/webinstitucional/gl/institutos/ceso/descargas/UNHCR_Tindouf-Total-In-Camp-Population_March-2018.pdf</t>
  </si>
  <si>
    <t>People in Level 1 under the Mixed Migration crisis and the Sahrawi refugee crisis</t>
  </si>
  <si>
    <t>DZA004Minimal humanitarian conditions - Level 1</t>
  </si>
  <si>
    <t>UNHCR 11/05/2023 ; Migrants Refugees accessed 29/11/2023 ; UNHCR 03/2018 ; UNHCR 11/05/2023</t>
  </si>
  <si>
    <t>https://reliefweb.int/report/algeria/unhcr-algeria-fact-sheet-april-2023 ; https://migrants-refugees.va/country-profile/algeria/#:~:text=In%20mid%2D2020%20there%20were,and%20100.6%20thousand%20in%202019. ; https://www.usc.gal/export9/sites/webinstitucional/gl/institutos/ceso/descargas/UNHCR_Tindouf-Total-In-Camp-Population_March-2018.pdf ; https://reliefweb.int/report/algeria/unhcr-algeria-fact-sheet-april-2023</t>
  </si>
  <si>
    <t>People in Level 2 under the Mixed Migration crisis and the Sahrawi refugee crisis</t>
  </si>
  <si>
    <t>DZA004Stressed humanitarian conditions - Level 2</t>
  </si>
  <si>
    <t>People in Level 3 under the Mixed Migration crisis and the Sahrawi refugee crisis</t>
  </si>
  <si>
    <t>DZA004Moderate humanitarian conditions - Level 3</t>
  </si>
  <si>
    <t>People in Level 4 under the Mixed Migration crisis and the Sahrawi refugee crisis</t>
  </si>
  <si>
    <t>DZA004Severe humanitarian conditions - Level 4</t>
  </si>
  <si>
    <t>People in Level 5 under the Mixed Migration crisis and the Sahrawi refugee crisis</t>
  </si>
  <si>
    <t>DZA004Extreme humanitarian conditions - Level 5</t>
  </si>
  <si>
    <t>World Population accessed 11/2023</t>
  </si>
  <si>
    <t>https://worldpopulationreview.com/countries/egypt-population</t>
  </si>
  <si>
    <t>The total population of Egypt in 2023</t>
  </si>
  <si>
    <t>EGY004Total population</t>
  </si>
  <si>
    <t>World Population accessed 11/2023 ; UNHCR 15/11/2023</t>
  </si>
  <si>
    <t>https://worldpopulationreview.com/countries/egypt-population ; https://reliefweb.int/report/egypt/unhcr-egypt-fact-sheet-november-2023-enar</t>
  </si>
  <si>
    <t>The majority of refugees in Egypt are hosted in Cairo (7,734,614) + Alexandria (3,811,516) + Giza (2,443,203) + The total refugee population in Egypt ( 420,000) as at 31 October 2023</t>
  </si>
  <si>
    <t>EGY004People exposed</t>
  </si>
  <si>
    <t>https://reliefweb.int/report/egypt/unhcr-egypt-fact-sheet-november-2023-enar</t>
  </si>
  <si>
    <t xml:space="preserve">The figure represents the number of registered refugees in Egypt as at October 2023 (420,000). </t>
  </si>
  <si>
    <t>EGY004People affected</t>
  </si>
  <si>
    <t>EGY004People displaced</t>
  </si>
  <si>
    <t>Fatalities related to refugees between May - October 2023</t>
  </si>
  <si>
    <t>EGY004Fatalities reported</t>
  </si>
  <si>
    <t>Fatalities in the country between May - October 2023</t>
  </si>
  <si>
    <t>EGY004Fatalities in all crises</t>
  </si>
  <si>
    <t>EGY004People in Need</t>
  </si>
  <si>
    <t>EGY004Minimal humanitarian conditions - Level 1</t>
  </si>
  <si>
    <t>EGY004Stressed humanitarian conditions - Level 2</t>
  </si>
  <si>
    <t>EGY004Moderate humanitarian conditions - Level 3</t>
  </si>
  <si>
    <t>EGY004Severe humanitarian conditions - Level 4</t>
  </si>
  <si>
    <t>EGY004Extreme humanitarian conditions - Level 5</t>
  </si>
  <si>
    <t>World Meter accessed 11/2023 ; UNHCR accessed 29/11/2023</t>
  </si>
  <si>
    <t xml:space="preserve">https://www.worldometers.info/world-population/italy-population/#:~:text=Italy%202020%20population%20is%20estimated,532%20people%20per%20mi2) ; https://data2.unhcr.org/en/situations/mediterranean/location/5205
</t>
  </si>
  <si>
    <t>The total population of Italy in 2023 and the number of sea arrivals in 2023 as at 26 November.</t>
  </si>
  <si>
    <t>ITA002Total population</t>
  </si>
  <si>
    <t>ITA002People exposed</t>
  </si>
  <si>
    <t>UNHCR accessed 29/11/2023</t>
  </si>
  <si>
    <t xml:space="preserve">https://data2.unhcr.org/en/situations/mediterranean/location/5205
</t>
  </si>
  <si>
    <t>The figure is the number of sea arrivals in 2023 as at 26 November.</t>
  </si>
  <si>
    <t>ITA002People affected</t>
  </si>
  <si>
    <t>ITA002People displaced</t>
  </si>
  <si>
    <t>IOM accessed 29/11/2023</t>
  </si>
  <si>
    <t>https://missingmigrants.iom.int/region/mediterranean?region_incident=All&amp;route=3861&amp;year%5B%5D=11681&amp;month=All&amp;incident_date%5Bmin%5D=&amp;incident_date%5Bmax%5D=</t>
  </si>
  <si>
    <t>Dead or missing on Central Mediterranean route between May and October 2023</t>
  </si>
  <si>
    <t>ITA002Fatalities reported</t>
  </si>
  <si>
    <t>https://missingmigrants.iom.int/region/mediterranean?region_incident=All&amp;route=3861&amp;year%5B%5D=10121&amp;month=All&amp;incident_date%5Bmin%5D=&amp;incident_date%5Bmax%5D=</t>
  </si>
  <si>
    <t>All fatalities across Italy + dead or missing on Central Mediterranean route between May and October 2023</t>
  </si>
  <si>
    <t>ITA002Fatalities in all crises</t>
  </si>
  <si>
    <t>ITA002People in Need</t>
  </si>
  <si>
    <t>World Meter accessed 11/2023 ; UNHCR accessed 29/11/2023 ; UNHCR accessed 29/11/2023</t>
  </si>
  <si>
    <t xml:space="preserve">https://data2.unhcr.org/en/situations/mediterranean/location/5205 ; https://www.citypopulation.de/en/italy/cities/calabria/ ; https://www.citypopulation.de/en/italy/cities/sicilia/
 ; https://data2.unhcr.org/en/situations/mediterranean/location/5205
</t>
  </si>
  <si>
    <t>There are no specific sources providing figures for the people in minimal conditions, but according to the INFORM severity index methodology Level 1 = the number of people exposed - people affected</t>
  </si>
  <si>
    <t>ITA002Minimal humanitarian conditions - Level 1</t>
  </si>
  <si>
    <t>There are no specific sources providing figures for the people in stressed conditions, but according to the INFORM severity index methodology Level 2 = the number of people affected - people in need</t>
  </si>
  <si>
    <t>ITA002Stressed humanitarian conditions - Level 2</t>
  </si>
  <si>
    <t>ITA002Moderate humanitarian conditions - Level 3</t>
  </si>
  <si>
    <t>ITA002Severe humanitarian conditions - Level 4</t>
  </si>
  <si>
    <t>ITA002Extreme humanitarian conditions - Level 5</t>
  </si>
  <si>
    <t>World Population Review accessed 11/2023</t>
  </si>
  <si>
    <t>https://worldpopulationreview.com/countries/libya-population</t>
  </si>
  <si>
    <t>The total population of Libya as of 11/2023</t>
  </si>
  <si>
    <t>LBY001Total population</t>
  </si>
  <si>
    <t>The whole population is exposed to the complex crisis. Also People exposed = the sum of Levels 1 to 5</t>
  </si>
  <si>
    <t>LBY001People exposed</t>
  </si>
  <si>
    <t>The whole population is affected by the complex crisis in Libya. People affected = the sum of Levels 2 to 5</t>
  </si>
  <si>
    <t>LBY001People affected</t>
  </si>
  <si>
    <t>UNHCR accessed 29/11/2023 ; IOM 31/10/2023 ; IOM 13/10/2023</t>
  </si>
  <si>
    <t>https://data.unhcr.org/en/country/lby ; https://dtm.iom.int/reports/libya-migrant-report-48-may-june-2023 ; https://reliefweb.int/report/libya/libya-storm-daniel-flash-update-8-12-october-2023-displacement-tracking-matrix</t>
  </si>
  <si>
    <t>The figure represents the total IDPs in Libya as of 31 Aug 2023 (125,802) + Total IDP returnees  from 2016-2022 and as of 31 Aug 2023 (705,426) + Registered refugees and asylum-seekers in Libya as of 1 Nov 2023 (54,256) + the number of migrants in Libya during the period May - June 2023 (704,369) + People displaced following storm Daniel and the floods as at 12 October 2023 (43,400)</t>
  </si>
  <si>
    <t>LBY001People displaced</t>
  </si>
  <si>
    <t>IOM accessed 29/11/2023 ; ACLED accessed 12/11/2023 ; OCHA 21/09/2023</t>
  </si>
  <si>
    <t>https://missingmigrants.iom.int/region/mediterranean?region_incident=All&amp;route=3861&amp;year%5B%5D=11681&amp;month=All&amp;incident_date%5Bmin%5D=&amp;incident_date%5Bmax%5D= ; https://www.acleddata.com/data/ ; https://reliefweb.int/report/libya/libya-flood-update-flash-update-no6-21-september-2023-4pm-local-time</t>
  </si>
  <si>
    <t>Total fatalities in the country between May - October 2023 + the fatalities on the Central and Western Mediterranean migration route + The fatalities following the storm Daniel and the floods</t>
  </si>
  <si>
    <t>LBY001Fatalities reported</t>
  </si>
  <si>
    <t>IOM accessed 29/11/2023 ; ACLED accessed 12/11/2023 ; OCHA 19/11/2023</t>
  </si>
  <si>
    <t>https://missingmigrants.iom.int/region/mediterranean?region_incident=All&amp;route=3861&amp;year%5B%5D=11681&amp;month=All&amp;incident_date%5Bmin%5D=&amp;incident_date%5Bmax%5D= ; https://www.acleddata.com/data/ ; https://reliefweb.int/report/libya/libya-flood-response-humanitarian-update-14-november-2023-enar</t>
  </si>
  <si>
    <t>LBY001Fatalities in all crises</t>
  </si>
  <si>
    <t>OCHA HNO 26/01/2023 ; OCHA 14/09/2023</t>
  </si>
  <si>
    <t>https://reliefweb.int/report/libya/libya-humanitarian-overview-2023-december-2022 ; https://reliefweb.int/report/libya/libya-flood-response-flash-appeal-sept-2023-dec-2023-issued-september-2023-enar</t>
  </si>
  <si>
    <t xml:space="preserve">The updated PiN figure includes the number of PiN identified following storm Daniel and the floods in the affected areas of Al Jabal Al Akhdar, Almarj, Benghazi, Derna, and Tobruk (884479 people) and the number of PiN from the latest HNO for the remaining areas in Libya (280300 people). </t>
  </si>
  <si>
    <t>LBY001People in Need</t>
  </si>
  <si>
    <t>LBY001Minimal humanitarian conditions - Level 1</t>
  </si>
  <si>
    <t>LBY001Stressed humanitarian conditions - Level 2</t>
  </si>
  <si>
    <t>All the PiN are considered to be in Level 3</t>
  </si>
  <si>
    <t>LBY001Moderate humanitarian conditions - Level 3</t>
  </si>
  <si>
    <t>There is lack of information on the severity of needs</t>
  </si>
  <si>
    <t>LBY001Severe humanitarian conditions - Level 4</t>
  </si>
  <si>
    <t>LBY001Extreme humanitarian conditions - Level 5</t>
  </si>
  <si>
    <t>LBY003Total population</t>
  </si>
  <si>
    <t>OCHA HDX 22/12/2021</t>
  </si>
  <si>
    <t>https://data.humdata.org/dataset/libya-total-population-by-mantika</t>
  </si>
  <si>
    <t xml:space="preserve">The total population of the governorates impacted by the floods following storm Daniel (Al Jabal Al Akhdar, Almarj, Benghazi, Derna, and Tobruk) are considered exposed </t>
  </si>
  <si>
    <t>LBY003People exposed</t>
  </si>
  <si>
    <t>The total population of the governorates impacted by the floods following storm Daniel (Al Jabal Al Akhdar, Almarj, Benghazi, Derna, and Tobruk) are considered affected</t>
  </si>
  <si>
    <t>LBY003People affected</t>
  </si>
  <si>
    <t>IOM 13/10/2023</t>
  </si>
  <si>
    <t>https://reliefweb.int/report/libya/libya-storm-daniel-flash-update-8-12-october-2023-displacement-tracking-matrix</t>
  </si>
  <si>
    <t>The number of displaced people in the governorates impacted by the floods following storm Daniel (Al Jabal Al Akhdar, Almarj, Benghazi, Derna, and Tobruk) as at 12 October 2023. No additional displacement has been recorded since then.</t>
  </si>
  <si>
    <t>LBY003People displaced</t>
  </si>
  <si>
    <t>OCHA 19/11/2023</t>
  </si>
  <si>
    <t>https://reliefweb.int/report/libya/libya-flood-response-humanitarian-update-14-november-2023-enar</t>
  </si>
  <si>
    <t>Fatalities due to the floods according to OCHA as at 19 November</t>
  </si>
  <si>
    <t>LBY003Fatalities reported</t>
  </si>
  <si>
    <t>LBY003Fatalities in all crises</t>
  </si>
  <si>
    <t>The PiN in the governorates impacted by the floods following storm Daniel (Al Jabal Al Akhdar, Almarj, Benghazi, Derna, and Tobruk).</t>
  </si>
  <si>
    <t>LBY003People in Need</t>
  </si>
  <si>
    <t>LBY003Minimal humanitarian conditions - Level 1</t>
  </si>
  <si>
    <t>OCHA HDX 22/12/2021 ; OCHA 14/09/2023</t>
  </si>
  <si>
    <t>https://data.humdata.org/dataset/libya-total-population-by-mantika ; https://reliefweb.int/report/libya/libya-flood-response-flash-appeal-sept-2023-dec-2023-issued-september-2023-enar</t>
  </si>
  <si>
    <t>LBY003Stressed humanitarian conditions - Level 2</t>
  </si>
  <si>
    <t>All the people in need are considered under Level 3</t>
  </si>
  <si>
    <t>LBY003Moderate humanitarian conditions - Level 3</t>
  </si>
  <si>
    <t>There is lack of information regarding the severity of needs</t>
  </si>
  <si>
    <t>LBY003Severe humanitarian conditions - Level 4</t>
  </si>
  <si>
    <t>LBY003Extreme humanitarian conditions - Level 5</t>
  </si>
  <si>
    <t>LBY002Total population</t>
  </si>
  <si>
    <t>The whole population is exposed to the mixed migration crisis.</t>
  </si>
  <si>
    <t>LBY002People exposed</t>
  </si>
  <si>
    <t>UNHCR accessed 29/11/2023 ; IOM 31/10/2023</t>
  </si>
  <si>
    <t>https://data.unhcr.org/en/country/lby ; https://dtm.iom.int/reports/libya-migrant-report-48-may-june-2023</t>
  </si>
  <si>
    <t>The figure represents the Registered refugees and asylum-seekers in Libya as of 1 Nov 2023  (54,256) + the number of migrants in Libya during the period May - June 2023 (704,369)</t>
  </si>
  <si>
    <t>LBY002People affected</t>
  </si>
  <si>
    <t>LBY002People displaced</t>
  </si>
  <si>
    <t>The dead and missing migrants between May - October 2023 on the Central and Western Mediterranean migration route</t>
  </si>
  <si>
    <t>LBY002Fatalities reported</t>
  </si>
  <si>
    <t>LBY002Fatalities in all crises</t>
  </si>
  <si>
    <t>https://reliefweb.int/report/libya/libya-humanitarian-overview-2023-december-2022</t>
  </si>
  <si>
    <t>The figure represents the number of migrant PIN (150,000) and refugees PIN (43,000) according to the 2023 HNO</t>
  </si>
  <si>
    <t>LBY002People in Need</t>
  </si>
  <si>
    <t>World Population Review accessed 11/2023 ; UNHCR accessed 29/11/2023 ; IOM 31/10/2023</t>
  </si>
  <si>
    <t>https://worldpopulationreview.com/countries/libya-population ; https://data.unhcr.org/en/country/lby ; https://dtm.iom.int/reports/libya-migrant-report-48-may-june-2023</t>
  </si>
  <si>
    <t>LBY002Minimal humanitarian conditions - Level 1</t>
  </si>
  <si>
    <t>LBY002Stressed humanitarian conditions - Level 2</t>
  </si>
  <si>
    <t>LBY002Moderate humanitarian conditions - Level 3</t>
  </si>
  <si>
    <t>LBY002Severe humanitarian conditions - Level 4</t>
  </si>
  <si>
    <t>LBY002Extreme humanitarian conditions - Level 5</t>
  </si>
  <si>
    <t>https://worldpopulationreview.com/countries/morocco-population</t>
  </si>
  <si>
    <t>The total population of Morocco in 2023</t>
  </si>
  <si>
    <t>MAR001Total population</t>
  </si>
  <si>
    <t>The whole population is considered exposed to the impact of the mixed migration and earthquake crises</t>
  </si>
  <si>
    <t>MAR001People exposed</t>
  </si>
  <si>
    <t>Government of Morocco 25/09/2023 ; UNHCR 30/09/2023</t>
  </si>
  <si>
    <t>https://reliefweb.int/report/morocco/mr-lekjaa-emergency-aid-be-paid-affected-families-end-september ; https://reliefweb.int/report/morocco/unhcr-morocco-fact-sheet-september-2023</t>
  </si>
  <si>
    <t>The figure is the people affected by both crises: the mixed migration and the earthquake</t>
  </si>
  <si>
    <t>MAR001People affected</t>
  </si>
  <si>
    <t>IBC 27/11/2023 ; UNHCR 30/09/2023</t>
  </si>
  <si>
    <t>https://reliefweb.int/report/morocco/maghreb-morocco-libya-ibc-monthly-situation-report-november-2023 ; https://reliefweb.int/report/morocco/unhcr-morocco-fact-sheet-september-2023</t>
  </si>
  <si>
    <t>The figure is the people displaced by both crises: the mixed migration and the earthquake</t>
  </si>
  <si>
    <t>MAR001People displaced</t>
  </si>
  <si>
    <t>IBC 27/11/2023</t>
  </si>
  <si>
    <t>https://reliefweb.int/report/morocco/maghreb-morocco-libya-ibc-monthly-situation-report-november-2023</t>
  </si>
  <si>
    <t>The number of people injured because of the earthquake</t>
  </si>
  <si>
    <t>MAR001Injuries reported</t>
  </si>
  <si>
    <t>IOM accessed 29/09/2023; ACLED accessed 12/11/2023 ; IBC 27/11/2023</t>
  </si>
  <si>
    <t>https://missingmigrants.iom.int/region/mediterranean?region_incident=All&amp;route=3956&amp;year%5B%5D=10121&amp;month=All&amp;incident_date%5Bmin%5D=&amp;incident_date%5Bmax%5D= ; https://acleddata.com/data-export-tool/ ; https://reliefweb.int/report/morocco/maghreb-morocco-libya-ibc-monthly-situation-report-november-2023</t>
  </si>
  <si>
    <t xml:space="preserve">Fatalities across the country between May - October, including fatalities on the Western Mediterranean route and due to the earthqauke. </t>
  </si>
  <si>
    <t>MAR001Fatalities reported</t>
  </si>
  <si>
    <t>MAR001Fatalities in all crises</t>
  </si>
  <si>
    <t>The figure is the PIN in both crises: the mixed migration and the earthquake</t>
  </si>
  <si>
    <t>MAR001People in Need</t>
  </si>
  <si>
    <t>IBC 27/11/2023 ; Government of Morocco 25/09/2023 ; World Population 11/2023</t>
  </si>
  <si>
    <t>https://reliefweb.int/report/morocco/maghreb-morocco-libya-ibc-monthly-situation-report-november-2023 ; https://reliefweb.int/report/morocco/mr-lekjaa-emergency-aid-be-paid-affected-families-end-september ; https://worldpopulationreview.com/countries/morocco-population</t>
  </si>
  <si>
    <t>The figure is the people in Level 1 in both crises: the mixed migration and the earthquak. It is also the People exposed - the People affected, according to INFORM Severity Index methodology</t>
  </si>
  <si>
    <t>MAR001Minimal humanitarian conditions - Level 1</t>
  </si>
  <si>
    <t>The figure is the people in Level 2 in both crises: the mixed migration and the earthquak. It is also the People affected - the People in Need, according to INFORM Severity Index methodology</t>
  </si>
  <si>
    <t>MAR001Stressed humanitarian conditions - Level 2</t>
  </si>
  <si>
    <t>The people in need in both crises: the mixed migration and the earthquake. All PiN are considered under Level 3</t>
  </si>
  <si>
    <t>MAR001Moderate humanitarian conditions - Level 3</t>
  </si>
  <si>
    <t>MAR001Severe humanitarian conditions - Level 4</t>
  </si>
  <si>
    <t>MAR001Extreme humanitarian conditions - Level 5</t>
  </si>
  <si>
    <t>MAR003Total population</t>
  </si>
  <si>
    <t>City Population accessed 26/09/2023</t>
  </si>
  <si>
    <t>https://www.citypopulation.de/en/morocco/admin/</t>
  </si>
  <si>
    <t>The figure is the landmass of the provinces impacted by the earthquake: al-Haouz, Taroudant, Chichaoua, Azilal, Ouarzazate, and Marrakesh</t>
  </si>
  <si>
    <t>MAR003Landmass affected</t>
  </si>
  <si>
    <t xml:space="preserve">The figure represents the total number of people living in the affected areas. </t>
  </si>
  <si>
    <t>MAR003People exposed</t>
  </si>
  <si>
    <t>The figure is the number of people affected by the earthquake according to the Moroccan government</t>
  </si>
  <si>
    <t>MAR003People affected</t>
  </si>
  <si>
    <t>The figure is the number of people displaced because of the earthquake.</t>
  </si>
  <si>
    <t>MAR003People displaced</t>
  </si>
  <si>
    <t>MAR003Injuries reported</t>
  </si>
  <si>
    <t>The total number of fatalities because of the earthquake</t>
  </si>
  <si>
    <t>MAR003Fatalities reported</t>
  </si>
  <si>
    <t>MAR003Fatalities in all crises</t>
  </si>
  <si>
    <t>The estimated number of people displaced by the earthquake is considered the number of PiN</t>
  </si>
  <si>
    <t>MAR003People in Need</t>
  </si>
  <si>
    <t>IBC 27/11/2023 ; Government of Morocco 25/09/2023</t>
  </si>
  <si>
    <t>https://reliefweb.int/report/morocco/maghreb-morocco-libya-ibc-monthly-situation-report-november-2023 ; https://reliefweb.int/report/morocco/mr-lekjaa-emergency-aid-be-paid-affected-families-end-september</t>
  </si>
  <si>
    <t>MAR003Minimal humanitarian conditions - Level 1</t>
  </si>
  <si>
    <t>MAR003Stressed humanitarian conditions - Level 2</t>
  </si>
  <si>
    <t>MAR003Moderate humanitarian conditions - Level 3</t>
  </si>
  <si>
    <t>MAR003Severe humanitarian conditions - Level 4</t>
  </si>
  <si>
    <t>MAR003Extreme humanitarian conditions - Level 5</t>
  </si>
  <si>
    <t>MAR002Total population</t>
  </si>
  <si>
    <t>The total population is affected by the mixed migration crisis</t>
  </si>
  <si>
    <t>MAR002People exposed</t>
  </si>
  <si>
    <t>https://reliefweb.int/report/morocco/unhcr-morocco-fact-sheet-september-2023</t>
  </si>
  <si>
    <t>The figure represents the number of refugees and asylum-seekers in Morocco as of 30 September 2023.</t>
  </si>
  <si>
    <t>MAR002People affected</t>
  </si>
  <si>
    <t>MAR002People displaced</t>
  </si>
  <si>
    <t>https://missingmigrants.iom.int/region/mediterranean?region_incident=All&amp;route=3956&amp;year%5B%5D=11681&amp;month=All&amp;incident_date%5Bmin%5D=&amp;incident_date%5Bmax%5D=</t>
  </si>
  <si>
    <t>The number of dead or missing migrants between May - October 2023 in the Western Mediterranean route</t>
  </si>
  <si>
    <t>MAR002Fatalities reported</t>
  </si>
  <si>
    <t>MAR002Fatalities in all crises</t>
  </si>
  <si>
    <t>MAR002People in Need</t>
  </si>
  <si>
    <t>MAR002Minimal humanitarian conditions - Level 1</t>
  </si>
  <si>
    <t>MAR002Stressed humanitarian conditions - Level 2</t>
  </si>
  <si>
    <t>MAR002Moderate humanitarian conditions - Level 3</t>
  </si>
  <si>
    <t>MAR002Severe humanitarian conditions - Level 4</t>
  </si>
  <si>
    <t>MAR002Extreme humanitarian conditions - Level 5</t>
  </si>
  <si>
    <t xml:space="preserve">World Population 11/2023 ; UNHCR accessed 29/11/2023 </t>
  </si>
  <si>
    <t>https://worldpopulationreview.com/countries/spain-population ; https://data.unhcr.org/en/country/esp</t>
  </si>
  <si>
    <t>The total population of Spain in 2023 + The number of sea arrivals in 2023 as at 19 November</t>
  </si>
  <si>
    <t>ESP002Total population</t>
  </si>
  <si>
    <t>ESP002People exposed</t>
  </si>
  <si>
    <t>https://data.unhcr.org/en/country/esp</t>
  </si>
  <si>
    <t>The figure is the number of sea arrivals in 2023 as at 19 November</t>
  </si>
  <si>
    <t>ESP002People affected</t>
  </si>
  <si>
    <t>ESP002People displaced</t>
  </si>
  <si>
    <t>IOM accesssed 29/11/2023</t>
  </si>
  <si>
    <t>Fatalities in Western Mediterranean Route from May to October 2023</t>
  </si>
  <si>
    <t>ESP002Fatalities reported</t>
  </si>
  <si>
    <t>ACLED accessed 12/11/2023 ; IOM accesssed 29/11/2023</t>
  </si>
  <si>
    <t>https://acleddata.com/data-export-tool/ ; https://missingmigrants.iom.int/region/mediterranean?region_incident=All&amp;route=3956&amp;year%5B%5D=10121&amp;month=All&amp;incident_date%5Bmin%5D=&amp;incident_date%5Bmax%5D=</t>
  </si>
  <si>
    <t>Fatalities across Spain and on the Western Mediterranean Route from May to October 2023</t>
  </si>
  <si>
    <t>ESP002Fatalities in all crises</t>
  </si>
  <si>
    <t>ESP002People in Need</t>
  </si>
  <si>
    <t>ESP002Minimal humanitarian conditions - Level 1</t>
  </si>
  <si>
    <t>ESP002Stressed humanitarian conditions - Level 2</t>
  </si>
  <si>
    <t>ESP002Moderate humanitarian conditions - Level 3</t>
  </si>
  <si>
    <t>ESP002Severe humanitarian conditions - Level 4</t>
  </si>
  <si>
    <t>ESP002Extreme humanitarian conditions - Level 5</t>
  </si>
  <si>
    <t>SDN001Total population</t>
  </si>
  <si>
    <t>The total population of Sudan is exposed to the complex crisis.</t>
  </si>
  <si>
    <t>SDN001People exposed</t>
  </si>
  <si>
    <t>The total population of Sudan is considered affected by the complex crisis</t>
  </si>
  <si>
    <t>SDN001People affected</t>
  </si>
  <si>
    <t>UNHCR accessed 26/11/2023 ; UNHCR accessed 26/11/2023 ; OCHA HRP 17/05/2023</t>
  </si>
  <si>
    <t>https://data2.unhcr.org/en/situations/sudansituation ; https://data2.unhcr.org/en/country/sdn ; https://reliefweb.int/report/sudan/sudan-revised-humanitarian-response-plan-2023-revision-issued-17-may-2023-enar</t>
  </si>
  <si>
    <t>Inside Sudan: the number includes IDPs in Sudan (6,547,139) as of Nov 2023 + Refugees and Asylum-seekers in Sudan (959,798) as of September + Returnees in Sudan as of May 2023 (1.3 million) + Outside Sudan: Sudanese refugees in South Sudan as of 21 Sep (50947) + Sudanese refugees in Chad as of 15 Sep (450000) + Sudanese refugees in Egypt as of 11 Sep (338374) + Sudanese refugees in Ethiopia as of 21 Sep (26025) + Sudanese refugees in CAR as of 5 Sep (19834)</t>
  </si>
  <si>
    <t>SDN001People displaced</t>
  </si>
  <si>
    <t>WHO 14/06/2023</t>
  </si>
  <si>
    <t>https://reliefweb.int/report/sudan/who-sudan-health-emergency-situation-report-no1-15-april-14-june-2023</t>
  </si>
  <si>
    <t>Since violence in Sudan escalated on 15 April, 6083 people have been injured, according to the Sudanese Federal
Ministry of Health and as reported by WHO.</t>
  </si>
  <si>
    <t>SDN001Injuries reported</t>
  </si>
  <si>
    <t xml:space="preserve"> ACLED accessed 12/11/2023</t>
  </si>
  <si>
    <t>https://acleddata.com/dashboard/#/dashboard ; https://www.emro.who.int/media/news/with-al-takamol-refugee-camp-destroyed-by-fire-in-sudan-who-extends-health-support-and-assesses-further-needs.html?format=html</t>
  </si>
  <si>
    <t>Fatalities between May to October 2023 for the complex crisis</t>
  </si>
  <si>
    <t>SDN001Fatalities reported</t>
  </si>
  <si>
    <t>Fatalities between May to October 2023 countywide</t>
  </si>
  <si>
    <t>SDN001Fatalities in all crises</t>
  </si>
  <si>
    <t>Number of people in need in Sudan based on OCHA's HRP 2023</t>
  </si>
  <si>
    <t>SDN001People in Need</t>
  </si>
  <si>
    <t>https://reliefweb.int/report/sudan/sudan-humanitarian-needs-overview-2023-november-2022 ; https://reliefweb.int/report/sudan/sudan-revised-humanitarian-response-plan-2023-revision-issued-17-may-2023-enar ; https://data.humdata.org/dataset/sudan-humanitarian-needs-overview</t>
  </si>
  <si>
    <t>There are no specific sources for figures for PiN in minimal conditions, but according to INFORM severity index methodology Level 1= People exposed - People affected.</t>
  </si>
  <si>
    <t>SDN001Minimal humanitarian conditions - Level 1</t>
  </si>
  <si>
    <t>https://reliefweb.int/report/sudan/sudan-humanitarian-needs-overview-2023-november-2022 ; https://reliefweb.int/report/sudan/sudan-humanitarian-needs-overview-2023-november-2022 ; https://reliefweb.int/report/sudan/sudan-revised-humanitarian-response-plan-2023-revision-issued-17-may-2023-enar ; https://data.humdata.org/dataset/sudan-humanitarian-needs-overview</t>
  </si>
  <si>
    <t>There are no specific sources for figures for PiN in stressed conditions, but according to INFORM severity index methodology Level 2 = People affected - People in Need (PIN)</t>
  </si>
  <si>
    <t>SDN001Stressed humanitarian conditions - Level 2</t>
  </si>
  <si>
    <t>https://data2.unhcr.org/en/situations/sudansituation ; https://data2.unhcr.org/en/country/sdn ; https://reliefweb.int/report/sudan/sudan-revised-humanitarian-response-plan-2023-revision-issued-17-may-2023-enar ; https://reliefweb.int/report/sudan/sudan-humanitarian-needs-overview-2023-november-2022 ; https://reliefweb.int/report/sudan/sudan-humanitarian-needs-overview-2023-november-2022 ; https://reliefweb.int/report/sudan/sudan-revised-humanitarian-response-plan-2023-revision-issued-17-may-2023-enar ; https://data.humdata.org/dataset/sudan-humanitarian-needs-overview</t>
  </si>
  <si>
    <t>The number of people in Level 3 according to OCHA's HRP</t>
  </si>
  <si>
    <t>SDN001Moderate humanitarian conditions - Level 3</t>
  </si>
  <si>
    <t>The number of people in Level 4 according to OCHA's HRP</t>
  </si>
  <si>
    <t>SDN001Severe humanitarian conditions - Level 4</t>
  </si>
  <si>
    <t>https://reliefweb.int/report/sudan/who-sudan-health-emergency-situation-report-no1-15-april-14-june-2023 ; https://reliefweb.int/report/sudan/sudan-revised-humanitarian-response-plan-2023-revision-issued-17-may-2023-enar ; https://data.humdata.org/dataset/sudan-humanitarian-needs-overview</t>
  </si>
  <si>
    <t>The number of people in Level 5 according to OCHA's HRP</t>
  </si>
  <si>
    <t>SDN001Extreme humanitarian conditions - Level 5</t>
  </si>
  <si>
    <t>https://data2.unhcr.org/en/situations/sudansituation ; https://data2.unhcr.org/en/country/sdn</t>
  </si>
  <si>
    <t>Refugees and Asylum-seekers in Sudan (959,798) as of 30 September 2023</t>
  </si>
  <si>
    <t>SDN005People displaced</t>
  </si>
  <si>
    <t>https://www.emro.who.int/media/news/with-al-takamol-refugee-camp-destroyed-by-fire-in-sudan-who-extends-health-support-and-assesses-further-needs.html?format=html ; https://acleddata.com/data-export-tool/</t>
  </si>
  <si>
    <t>Fatalities between May to October 2023 related to refugees</t>
  </si>
  <si>
    <t>SDN005Fatalities reported</t>
  </si>
  <si>
    <t>SDN005Fatalities in all crises</t>
  </si>
  <si>
    <t>https://worldpopulationreview.com/countries/tunisia-population</t>
  </si>
  <si>
    <t>The total
  population of Tunisia in 2023</t>
  </si>
  <si>
    <t>TUN002Total population</t>
  </si>
  <si>
    <t>The total population
  is considered exposed to the migration crisis</t>
  </si>
  <si>
    <t>TUN002People exposed</t>
  </si>
  <si>
    <t>UNHCR 03/04/2023 ; UNHCR 03/04/2023</t>
  </si>
  <si>
    <t>https://reliefweb.int/report/tunisia/unhcr-tunisia-registration-fact-sheet-february-2023
  ;
  https://reliefweb.int/report/tunisia/tunisia-overview-mixed-movement-profiling-arrivals-landair-and-rescue-sea-february-2023</t>
  </si>
  <si>
    <t>The figure represents
  the number of refugees and asylum seekers as of Feb 2023 (9,474) + the number
  of migrants arriving at Tunisia (persons profiled) between 2020 to Feb 2023
  (2,313)</t>
  </si>
  <si>
    <t>TUN002People affected</t>
  </si>
  <si>
    <t>TUN002People displaced</t>
  </si>
  <si>
    <t>The number of dead
  and missing migrants in the Central Mediterranean route between May and
  October 2023</t>
  </si>
  <si>
    <t>TUN002Fatalities reported</t>
  </si>
  <si>
    <t>https://missingmigrants.iom.int/region/mediterranean?region_incident=All&amp;route=3861&amp;year%5B%5D=11681&amp;month=All&amp;incident_date%5Bmin%5D=&amp;incident_date%5Bmax%5D=
  ; https://acleddata.com/data-export-tool/ </t>
  </si>
  <si>
    <t>Fatalities in all the
  country between May and October 2023</t>
  </si>
  <si>
    <t>TUN002Fatalities in all crises</t>
  </si>
  <si>
    <t>PiN is considered the
  number of refugees and asylum seekers Feb 2023 (9,474) + the number of
  migrants arriving at Tunisia (persons profiled) between 2020 to Feb 2023
  (2,313)</t>
  </si>
  <si>
    <t>TUN002People in Need</t>
  </si>
  <si>
    <t>World Population 11/2023 ; UNHCR 03/04/2023 ; UNHCR 03/04/2023</t>
  </si>
  <si>
    <t>https://worldpopulationreview.com/countries/tunisia-population
  ;
  https://reliefweb.int/report/tunisia/unhcr-tunisia-registration-fact-sheet-february-2023
  ;
  https://reliefweb.int/report/tunisia/tunisia-overview-mixed-movement-profiling-arrivals-landair-and-rescue-sea-february-2023</t>
  </si>
  <si>
    <t>There are no specific
  sources providing figures for the people in minimal conditions, but according
  to the INFORM severity index methodology Level 1 = People exposed - People
  affected</t>
  </si>
  <si>
    <t>TUN002Minimal humanitarian conditions - Level 1</t>
  </si>
  <si>
    <t> There are no specific sources providing
  figures for the people in stressed conditions, but according to the INFORM
  severity index methodology Level 2 = People affected - People in need</t>
  </si>
  <si>
    <t>TUN002Stressed humanitarian conditions - Level 2</t>
  </si>
  <si>
    <t>All PiN are
  considered in Moderate humanitarian conditions Level 3 </t>
  </si>
  <si>
    <t>TUN002Moderate humanitarian conditions - Level 3</t>
  </si>
  <si>
    <t>There is limited
  information about the severity of the humanitarian conditions of the people
  in need. All of them are considered to be under Level 3</t>
  </si>
  <si>
    <t>TUN002Severe humanitarian conditions - Level 4</t>
  </si>
  <si>
    <t>TUN002Extreme humanitarian conditions - Level 5</t>
  </si>
  <si>
    <t>WFP 02/11/2023; DAWN 23/09/2023</t>
  </si>
  <si>
    <t>https://reliefweb.int/report/pakistan/wfp-pakistan-floods-situation-report-september-2023; https://www.dawn.com/news/1777422</t>
  </si>
  <si>
    <t xml:space="preserve">It is usually difficult to estimate the affected population from natural hazards and sudden-onset crises unless there is an active crisis such as the 2022 monsoon floods. The IPC figures are restricted to three provinces (Sindh, Balochistan, and Khyber Pakhtunkhwa). The COVID-19 precautionary measure has had a devastating impact on the economy and people living below the poverty. and The monsoon had affected an estimated 33 million people across Pakistan by end of August. This crisis now covers 6 provinces up from 3, and Balochistan province remains the most affected. 
For estimating the number of people affected we considered the Number of people living below the poverty line (World Bank data), across the whole of Pakistan. As the world Bank data in based on the whole country, we considered the flood affected people to be included here. (Not including the NRP anymore as that's outdated data before the flood and not considering IPC to avoid double counting).
</t>
  </si>
  <si>
    <t>PAK001People affected</t>
  </si>
  <si>
    <t>World population review 2023 Accesed 27/04/23; World Bank (2018)</t>
  </si>
  <si>
    <t>https://worldpopulationreview.com/countries/pakistan-population ; https://data.worldbank.org/indicator/SI.POV.NAHC?locations=PK</t>
  </si>
  <si>
    <t>PAK001Minimal humanitarian conditions - Level 1</t>
  </si>
  <si>
    <t xml:space="preserve"> World Bank (2018); OCHA 04/10/2023</t>
  </si>
  <si>
    <t>https://data.worldbank.org/indicator/SI.POV.NAHC?locations=PK; https://reliefweb.int/report/pakistan/pakistan-2022-monsoon-floods-situation-report-no-03-26-august-2023</t>
  </si>
  <si>
    <t>PAK001Stressed humanitarian conditions - Level 2</t>
  </si>
  <si>
    <t>OCHA 01/05/2023-30/09/2023; ACLED 01/05/2023-31/10/2023</t>
  </si>
  <si>
    <t>https://www.humanitarianresponse.info/en/operations/afghanistan/natural-disasters-0; https://www.acleddata.com/data/</t>
  </si>
  <si>
    <t xml:space="preserve">All casualties in previous 6 months. It can be assumed that this is an underestimate given that insecurity in the country and remote locations where military offensives can occur make it difficult to track all fatalities. It also includes deaths related to some kind of natural disaster during the period. It is possible that there are additional premature deaths associated with food insecurity or illnesses and lack of health access, though this data is not available. </t>
  </si>
  <si>
    <t>AFG001Fatalities reported</t>
  </si>
  <si>
    <t>OCHA 01/05/2023-30/09/2023; ACLED 01/05/2023-31/10/2023; Health Cluster, WHO 03/11/2023</t>
  </si>
  <si>
    <t>https://www.humanitarianresponse.info/en/operations/afghanistan/natural-disasters-0; https://www.acleddata.com/data/; https://reliefweb.int/report/afghanistan/afghanistan-earthquakes-herat-province-health-situation-report-no-11-27-october-02-november-2023</t>
  </si>
  <si>
    <t xml:space="preserve">All casualties in previous 6 months. It can be assumed that this is an underestimate given that insecurity in the country and remote locations where military offensives can occur make it difficult to track all fatalities. It also includes deaths related to some kind of natural disaster during the period and people died due to Herat earthquake . It is possible that there are additional premature deaths associated with food insecurity or illnesses and lack of health access, though this data is not available. </t>
  </si>
  <si>
    <t>AFG001Fatalities in all crises</t>
  </si>
  <si>
    <t>OCHA 23/01/23, World Population Review accessed 29/10/2023</t>
  </si>
  <si>
    <t>https://reliefweb.int/report/afghanistan/afghanistan-humanitarian-needs-overview-2023-january-2023; https://worldpopulationreview.com/world-cities/kandahar-population</t>
  </si>
  <si>
    <t xml:space="preserve">During Whole of Afghanistan (WoA) assessment in 2022, the assessment covered all 34 provinces and achieved representative results for all urban and rural areas,
with the exception of Kandahar city due to access constraints. It implies that the population in Kandahar city are facing restricted access constraint. </t>
  </si>
  <si>
    <t>AFG001People facing restricted access constraints</t>
  </si>
  <si>
    <t xml:space="preserve">World Population 11/2023 World Population 11/2023 World Population Review accessed 11/2023 World Meter accessed 11/2023 ; UNHCR accessed 29/11/2023    </t>
  </si>
  <si>
    <t xml:space="preserve">https://worldpopulationreview.com/countries/algeria-population https://worldpopulationreview.com/countries/tunisia-population https://worldpopulationreview.com/countries/libya-population https://www.worldometers.info/world-population/italy-population/#:~:text=Italy%202020%20population%20is%20estimated,532%20people%20per%20mi2) ; https://data2.unhcr.org/en/situations/mediterranean/location/5205
    </t>
  </si>
  <si>
    <t>Total population of Algeria, Tunisia, Libya, and Italy</t>
  </si>
  <si>
    <t>REG007Total population</t>
  </si>
  <si>
    <t xml:space="preserve">World Population 11/2023 World Bank 2020 World Bank 2021 World Bank 2021    </t>
  </si>
  <si>
    <t xml:space="preserve">https://worldpopulationreview.com/countries/algeria-population https://data.worldbank.org/indicator/AG.SRF.TOTL.K2?locations=TN&amp;page=2  https://data.worldbank.org/indicator/AG.LND.TOTL.K2?locations=LY https://data.worldbank.org/indicator/AG.LND.TOTL.K2?locations=IT    </t>
  </si>
  <si>
    <t>Total area affected in Algeria, Tunisia, Libya, and Italy</t>
  </si>
  <si>
    <t>REG007Landmass affected</t>
  </si>
  <si>
    <t xml:space="preserve">https://worldpopulationreview.com/countries/algeria-population https://worldpopulationreview.com/countries/tunisia-population https://worldpopulationreview.com/countries/libya-population https://data2.unhcr.org/en/situations/mediterranean/location/5205 ; https://www.citypopulation.de/en/italy/cities/calabria/ ; https://www.citypopulation.de/en/italy/cities/sicilia/
    </t>
  </si>
  <si>
    <t>ACAPS methodology: Exposed= Level 1 + Level 2 + Level 3 + Level 4 +Level 5</t>
  </si>
  <si>
    <t>REG007People exposed</t>
  </si>
  <si>
    <t xml:space="preserve">UNHCR 11/05/2023 ; Migrants Refugees accessed 29/11/2023 UNHCR 03/04/2023 ; UNHCR 03/04/2023 UNHCR accessed 29/11/2023 ; IOM 31/10/2023 UNHCR accessed 29/11/2023    </t>
  </si>
  <si>
    <t xml:space="preserve">https://reliefweb.int/report/algeria/unhcr-algeria-fact-sheet-april-2023 ; https://migrants-refugees.va/country-profile/algeria/#:~:text=In%20mid%2D2020%20there%20were,and%20100.6%20thousand%20in%202019. https://reliefweb.int/report/tunisia/unhcr-tunisia-registration-fact-sheet-february-2023 ; https://reliefweb.int/report/tunisia/tunisia-overview-mixed-movement-profiling-arrivals-landair-and-rescue-sea-february-2023 https://data.unhcr.org/en/country/lby ; https://dtm.iom.int/reports/libya-migrant-report-48-may-june-2023 https://data2.unhcr.org/en/situations/mediterranean/location/5205
    </t>
  </si>
  <si>
    <t>ACAPS methodology: Affected= Level 2 + Level 3 + Level 4 + Level 5</t>
  </si>
  <si>
    <t>REG007People affected</t>
  </si>
  <si>
    <t xml:space="preserve">IDPs in Algeria, Tunisia, Libya, and Italy </t>
  </si>
  <si>
    <t>REG007People displaced</t>
  </si>
  <si>
    <t>https://missingmigrants.iom.int/region/mediterranean?region_incident=All&amp;route=3861&amp;year%5B%5D=10121&amp;month=3966&amp;incident_date%5Bmin%5D=&amp;incident_date%5Bmax%5D=30%2F07%2F2022</t>
  </si>
  <si>
    <t>The number of dead an missing migrants in the Central Mediterranean route between May - Oct 2023</t>
  </si>
  <si>
    <t>REG007Fatalities reported</t>
  </si>
  <si>
    <t>https://missingmigrants.iom.int/region/mediterranean?region_incident=All&amp;route=3861&amp;year%5B%5D=10121&amp;month=3966&amp;incident_date%5Bmin%5D=&amp;incident_date%5Bmax%5D=30%2F07%2F2022 ; https://acleddata.com/data-export-tool/</t>
  </si>
  <si>
    <t>Fatalities in Algeria, Tunisia, Libya, and Italy between May - Oct 2023</t>
  </si>
  <si>
    <t>REG007Fatalities in all crises</t>
  </si>
  <si>
    <t xml:space="preserve">UNHCR 11/05/2023 ; Migrants Refugees accessed 29/11/2023 UNHCR 03/04/2023 ; UNHCR 03/04/2023 OCHA 26/01/2023 UNHCR accessed 29/11/2023    </t>
  </si>
  <si>
    <t xml:space="preserve">https://reliefweb.int/report/algeria/unhcr-algeria-fact-sheet-april-2023 ; https://migrants-refugees.va/country-profile/algeria/#:~:text=In%20mid%2D2020%20there%20were,and%20100.6%20thousand%20in%202019. https://reliefweb.int/report/tunisia/unhcr-tunisia-registration-fact-sheet-february-2023 ; https://reliefweb.int/report/tunisia/tunisia-overview-mixed-movement-profiling-arrivals-landair-and-rescue-sea-february-2023 https://reliefweb.int/report/libya/libya-humanitarian-overview-2023-december-2022 https://data2.unhcr.org/en/situations/mediterranean/location/5205
    </t>
  </si>
  <si>
    <t>PIN= The PIN= Level 3 + Level 4 + Level 5</t>
  </si>
  <si>
    <t>REG007People in Need</t>
  </si>
  <si>
    <t xml:space="preserve">World Population 11/2023 ; UNHCR 11/05/2023 ; Migrants Refugees accessed 29/11/2023 World Population 11/2023 ; UNHCR 03/04/2023 ; UNHCR 03/04/2023 World Population Review accessed 11/2023 ; UNHCR accessed 29/11/2023 ; IOM 31/10/2023 World Meter accessed 11/2023 ; UNHCR accessed 29/11/2023 ; UNHCR accessed 29/11/2023    </t>
  </si>
  <si>
    <t xml:space="preserve">https://worldpopulationreview.com/countries/algeria-population ; https://reliefweb.int/report/algeria/unhcr-algeria-fact-sheet-april-2023 ; https://migrants-refugees.va/country-profile/algeria/#:~:text=In%20mid%2D2020%20there%20were,and%20100.6%20thousand%20in%202019. https://worldpopulationreview.com/countries/tunisia-population ; https://reliefweb.int/report/tunisia/unhcr-tunisia-registration-fact-sheet-february-2023 ; https://reliefweb.int/report/tunisia/tunisia-overview-mixed-movement-profiling-arrivals-landair-and-rescue-sea-february-2023 https://worldpopulationreview.com/countries/libya-population ; https://data.unhcr.org/en/country/lby ; https://dtm.iom.int/reports/libya-migrant-report-48-may-june-2023 https://data2.unhcr.org/en/situations/mediterranean/location/5205 ; https://www.citypopulation.de/en/italy/cities/calabria/ ; https://www.citypopulation.de/en/italy/cities/sicilia/
 ; https://data2.unhcr.org/en/situations/mediterranean/location/5205
    </t>
  </si>
  <si>
    <t>The sum of Level 1 figures for mixed migration from ACAPS INFORM Severity Index of each country ( Algeria, Tunisia, Libya, and Italy )</t>
  </si>
  <si>
    <t>REG007Minimal humanitarian conditions - Level 1</t>
  </si>
  <si>
    <t>The sum of Level 2 figures for mixed migration from ACAPS INFORM Severity Index of each country (Algeria, Tunisia, Libya, and Italy)</t>
  </si>
  <si>
    <t>REG007Stressed humanitarian conditions - Level 2</t>
  </si>
  <si>
    <t>The sum of Level 3 figures for mixed migration from ACAPS INFORM Severity Index of each country (Algeria, Tunisia, Libya, and Italy)</t>
  </si>
  <si>
    <t>REG007Moderate humanitarian conditions - Level 3</t>
  </si>
  <si>
    <t>The sum of Level 4 figures for mixed migration from ACAPS INFORM Severity Index of each country (Algeria, Tunisia, Libya, and Italy) but there is limited information about the severity of the humanitarian conditions of the people in need. All of them are considered to be under Level 3</t>
  </si>
  <si>
    <t>REG007Severe humanitarian conditions - Level 4</t>
  </si>
  <si>
    <t>The sum of Level 5 figures for mixed migration ACAPS INFORM Severity Index of each country (Algeria, Tunisia, Libya, and Italy) but there is limited information about the severity of the humanitarian conditions of the people in need. All of them are considered to be under Level 3</t>
  </si>
  <si>
    <t>REG007Extreme humanitarian conditions - Level 5</t>
  </si>
  <si>
    <t xml:space="preserve">World Population 11/2023 World Population 11/2023 World Population 11/2023 ; UNHCR accessed 29/11/2023      </t>
  </si>
  <si>
    <t xml:space="preserve">https://worldpopulationreview.com/countries/algeria-population https://worldpopulationreview.com/countries/morocco-population https://worldpopulationreview.com/countries/spain-population ; https://data.unhcr.org/en/country/esp     </t>
  </si>
  <si>
    <t>Total population of Algeria, Morocco, and Spain</t>
  </si>
  <si>
    <t>REG008Total population</t>
  </si>
  <si>
    <t xml:space="preserve">World Population 11/2023 World Bank 2021 World Bank 2021     </t>
  </si>
  <si>
    <t xml:space="preserve">https://worldpopulationreview.com/countries/algeria-population https://data.worldbank.org/indicator/AG.LND.TOTL.K2?locations=MA https://data.worldbank.org/indicator/AG.LND.TOTL.K2?locations=IT-ES     </t>
  </si>
  <si>
    <t>Total area affected in Algeria, Morocco, and Spain</t>
  </si>
  <si>
    <t>REG008Landmass affected</t>
  </si>
  <si>
    <t>Exposed= Level 1 + Level 2 + Level 3 + Level 4 +Level 5</t>
  </si>
  <si>
    <t>REG008People exposed</t>
  </si>
  <si>
    <t xml:space="preserve">UNHCR 11/05/2023 ; Migrants Refugees accessed 29/11/2023 UNHCR 30/09/2023 UNHCR accessed 29/11/2023     </t>
  </si>
  <si>
    <t xml:space="preserve">https://reliefweb.int/report/algeria/unhcr-algeria-fact-sheet-april-2023 ; https://migrants-refugees.va/country-profile/algeria/#:~:text=In%20mid%2D2020%20there%20were,and%20100.6%20thousand%20in%202019. https://reliefweb.int/report/morocco/unhcr-morocco-fact-sheet-september-2023 https://data.unhcr.org/en/country/esp     </t>
  </si>
  <si>
    <t>Affected= Level 2 + Level 3 + Level 4 + Level 5</t>
  </si>
  <si>
    <t>REG008People affected</t>
  </si>
  <si>
    <t>IDPs in Algeria, Morocco, and Spain</t>
  </si>
  <si>
    <t>REG008People displaced</t>
  </si>
  <si>
    <t>https://missingmigrants.iom.int/region/mediterranean?region_incident=All&amp;route=3956&amp;year%5B%5D=10121&amp;month=3966&amp;incident_date%5Bmin%5D=&amp;incident_date%5Bmax%5D=30%2F07%2F2022</t>
  </si>
  <si>
    <t>The number of dead an missing migrants in the Western Mediterranean route between May - Oct 2023</t>
  </si>
  <si>
    <t>REG008Fatalities reported</t>
  </si>
  <si>
    <t>https://missingmigrants.iom.int/region/mediterranean?region_incident=All&amp;route=3956&amp;year%5B%5D=10121&amp;month=3966&amp;incident_date%5Bmin%5D=&amp;incident_date%5Bmax%5D=30%2F07%2F2022 ; https://acleddata.com/data-export-tool/</t>
  </si>
  <si>
    <t>Fatalities in Algeria, Morocco, and Spain between May - Oct 2023 = Total fatalities in Algeria (Eastern Med. Route) + Total fatalities in Western Med. Route (Morocco or Spain) + Rest of fatalities in Morocco</t>
  </si>
  <si>
    <t>REG008Fatalities in all crises</t>
  </si>
  <si>
    <t>REG008People in Need</t>
  </si>
  <si>
    <t xml:space="preserve">World Population 11/2023 ; UNHCR 11/05/2023 ; Migrants Refugees accessed 29/11/2023 World Population 11/2023 World Population 11/2023 ; UNHCR accessed 29/11/2023      </t>
  </si>
  <si>
    <t xml:space="preserve">https://worldpopulationreview.com/countries/algeria-population ; https://reliefweb.int/report/algeria/unhcr-algeria-fact-sheet-april-2023 ; https://migrants-refugees.va/country-profile/algeria/#:~:text=In%20mid%2D2020%20there%20were,and%20100.6%20thousand%20in%202019. https://worldpopulationreview.com/countries/morocco-population https://worldpopulationreview.com/countries/spain-population ; https://data.unhcr.org/en/country/esp     </t>
  </si>
  <si>
    <t>The sum of Level 1 figures for mixed migration  from ACAPS INFORM Severity Index of each country ( Algeria, Morocco, and Spain)</t>
  </si>
  <si>
    <t>REG008Minimal humanitarian conditions - Level 1</t>
  </si>
  <si>
    <t>The sum of Level 2 figures for mixed migration from ACAPS INFORM Severity Index of each country (Algeria, Morocco, and Spain)</t>
  </si>
  <si>
    <t>REG008Stressed humanitarian conditions - Level 2</t>
  </si>
  <si>
    <t>The sum of Level 3 figures for mixed migration from ACAPS INFORM Severity Index of each country (Algeria, Morocco, and Spain)</t>
  </si>
  <si>
    <t>REG008Moderate humanitarian conditions - Level 3</t>
  </si>
  <si>
    <t>The sum of Level 4 figures for mixed migration from ACAPS INFORM Severity Index of each country (Algeria, Morocco, and Spain). However, there is limited information about the severity of the humanitarian conditions of the people in need. All of them are considered to be under Level 3</t>
  </si>
  <si>
    <t>REG008Severe humanitarian conditions - Level 4</t>
  </si>
  <si>
    <t>The sum of Level 5 figures for mixed migration from ACAPS INFORM Severity Index of each country (Algeria, Morocco, and Spain). However, there is limited information about the severity of the humanitarian conditions of the people in need. All of them are considered to be under Level 3</t>
  </si>
  <si>
    <t>REG008Extreme humanitarian conditions - Level 5</t>
  </si>
  <si>
    <t>IPC 02/06/2023</t>
  </si>
  <si>
    <t>https://www.ipcinfo.org/ipc-country-analysis/details-map/en/c/1156388/?iso3=DJI</t>
  </si>
  <si>
    <t>1,181,675 is the total population of Djibouti in 2023 According to IPC which is the most updated figure.</t>
  </si>
  <si>
    <t>DJI001Total population</t>
  </si>
  <si>
    <t>World Bank 07/07/2021</t>
  </si>
  <si>
    <t>https://data.worldbank.org/indicator/AG.LND.TOTL.K2?locations=DJ</t>
  </si>
  <si>
    <t>The whole country is affected by the country level crisis</t>
  </si>
  <si>
    <t>DJI001Landmass affected</t>
  </si>
  <si>
    <t>The whole of Djibouti is exposed to the country level crisis, hence exposed population equals population of the whole country.</t>
  </si>
  <si>
    <t>DJI001People exposed</t>
  </si>
  <si>
    <t>IPC 02/06/2023 ; UNHCR 30/08/2023</t>
  </si>
  <si>
    <t>https://www.ipcinfo.org/ipc-country-analysis/details-map/en/c/1156388/?iso3=DJI ; https://reliefweb.int/report/south-sudan/regional-dashboard-rb-ehagl-refugees-asylum-seekers-returnees-and-idps-30-july-2023</t>
  </si>
  <si>
    <t>People affected in country level crisis is 687,136 drought crisis + 31,000 mixed migration</t>
  </si>
  <si>
    <t>DJI001People affected</t>
  </si>
  <si>
    <t>UNHCR 24/07/2023 ; IOM 28/07/2023</t>
  </si>
  <si>
    <t xml:space="preserve">https://reliefweb.int/report/djibouti/djibouti-operational-update-june-2023 ; https://reliefweb.int/report/ethiopia/iom-east-and-horn-africa-drought-response-situation-report-1-30-june-2023 </t>
  </si>
  <si>
    <t xml:space="preserve">21,621 refugees and 9,130 asylum seekers are hosted in Djibouti according to UNHCR as of the end of  June 2023. 6,086 displacements reported for the drought crisis </t>
  </si>
  <si>
    <t>DJI001People displaced</t>
  </si>
  <si>
    <t>ACLED Accessed 20/11/2023</t>
  </si>
  <si>
    <t>Fatalities related to both mixed migration and drought crisis are 0 from 10 May 2023 to 20 November 2023</t>
  </si>
  <si>
    <t>DJI001Fatalities reported</t>
  </si>
  <si>
    <t>DJI001Fatalities in all crises</t>
  </si>
  <si>
    <t>drought crisis PIN 285,414 + mixed migration PIN 30,751</t>
  </si>
  <si>
    <t>DJI001People in Need</t>
  </si>
  <si>
    <t>INFORM Severity methodology was used to compute level 1. Level 1=People exposed-People Affected</t>
  </si>
  <si>
    <t>DJI001Minimal humanitarian conditions - Level 1</t>
  </si>
  <si>
    <t>INFORM Severity methodology was used to compute level 2. Level 2=People Affected - People in need</t>
  </si>
  <si>
    <t>DJI001Stressed humanitarian conditions - Level 2</t>
  </si>
  <si>
    <t>People in crisis level 3 drought 185,312 in the period July to December 2023 + people in mixed migration crisis 30,751 =216,063</t>
  </si>
  <si>
    <t>DJI001Moderate humanitarian conditions - Level 3</t>
  </si>
  <si>
    <t>Crisis level 4 equals IPC (Phase 4) for the period July to December 2023.</t>
  </si>
  <si>
    <t>DJI001Severe humanitarian conditions - Level 4</t>
  </si>
  <si>
    <t>Crisis level 5 equal IPC (Phase 5) there were no people reported to be in (IPC Phase 5) for the period July to December 2023.</t>
  </si>
  <si>
    <t>DJI001Extreme humanitarian conditions - Level 5</t>
  </si>
  <si>
    <t>DJI002Total population</t>
  </si>
  <si>
    <t>Land size of regions that host refugees Ali Sabieh (2400km2) Djibouti (200km2) and Obock (4700km2)</t>
  </si>
  <si>
    <t>DJI002Landmass affected</t>
  </si>
  <si>
    <t xml:space="preserve">WPR Accessed on 26/06/2023 ; UNHCR 11/05/2023 </t>
  </si>
  <si>
    <t>https://worldpopulationreview.com/countries/djibouti-population ;  https://reliefweb.int/report/south-sudan/regional-dashboard-rb-ehagl-refugees-asylum-seekers-returnees-and-idps-30-july-2023</t>
  </si>
  <si>
    <t>Sum of populations of the 4 regions hosting refugees: holl holl (3,519) + refugees population (7,166), Obock (17,776) + refugees population (1,639), Djibouti City (623,891) + refugees population (4,691), refugees population of Ali adde (17,122) as no information was found on the total population of the town</t>
  </si>
  <si>
    <t>DJI002People exposed</t>
  </si>
  <si>
    <t>https://reliefweb.int/report/south-sudan/regional-dashboard-rb-ehagl-refugees-asylum-seekers-returnees-and-idps-30-july-2023</t>
  </si>
  <si>
    <t>Approximately 31K refugees and asylum seekers are hosted in Djibouti according to UNHCR as at end of August 2023</t>
  </si>
  <si>
    <t>DJI002People affected</t>
  </si>
  <si>
    <t>DJI002People displaced</t>
  </si>
  <si>
    <t>DJI002Fatalities reported</t>
  </si>
  <si>
    <t>DJI002Fatalities in all crises</t>
  </si>
  <si>
    <t>Approximately 31K refugees and asylum seekers are hosted in Djibouti according to UNHCR as at end of August 2023. We took 30,751 as our level 3 because they are the people in need. Since there was no information on number of people with severity of levels 4 and 5 every person in need was put under level 3.</t>
  </si>
  <si>
    <t>DJI002People in Need</t>
  </si>
  <si>
    <t>https://worldpopulationreview.com/countries/djibouti-population ;  https://reliefweb.int/report/djibouti/djibouti-refugees-and-asylum-seekers-30-april-2023</t>
  </si>
  <si>
    <t>Inform Severity Index methodology: Level1= Exposed population - affected population.</t>
  </si>
  <si>
    <t>DJI002Minimal humanitarian conditions - Level 1</t>
  </si>
  <si>
    <t>https://reliefweb.int/report/djibouti/djibouti-operational-update-june-2023</t>
  </si>
  <si>
    <t xml:space="preserve">Inform Severity Index methodology: Level 2 = Affected population - PIN 
</t>
  </si>
  <si>
    <t>DJI002Stressed humanitarian conditions - Level 2</t>
  </si>
  <si>
    <t>DJI002Moderate humanitarian conditions - Level 3</t>
  </si>
  <si>
    <t>Theres is lack of information on number of people in level 4 severity of needs.</t>
  </si>
  <si>
    <t>DJI002Severe humanitarian conditions - Level 4</t>
  </si>
  <si>
    <t>Theres is lack of information on number of people in level 5 severity of needs.</t>
  </si>
  <si>
    <t>DJI002Extreme humanitarian conditions - Level 5</t>
  </si>
  <si>
    <t>DJI003Total population</t>
  </si>
  <si>
    <t>The whole country is affected by the drought crisis</t>
  </si>
  <si>
    <t>DJI003Landmass affected</t>
  </si>
  <si>
    <t>The whole population is exposed to the drought crisis, and so we used the total from the IPC which presented the latest population figure</t>
  </si>
  <si>
    <t>DJI003People exposed</t>
  </si>
  <si>
    <t>People in IPC levels 2 to 5 (687,136) for the projection July to Deceber 2023</t>
  </si>
  <si>
    <t>DJI003People affected</t>
  </si>
  <si>
    <t>IOM 28/07/2023</t>
  </si>
  <si>
    <t>https://reliefweb.int/report/ethiopia/iom-east-and-horn-africa-drought-response-situation-report-1-30-june-2023</t>
  </si>
  <si>
    <t>Number of people being internally displaced because of the drought crisis</t>
  </si>
  <si>
    <t>DJI003People displaced</t>
  </si>
  <si>
    <t>DJI003Fatalities reported</t>
  </si>
  <si>
    <t>DJI003Fatalities in all crises</t>
  </si>
  <si>
    <t>People in Crisis (IPC-3) and above for the projection July to December 2023</t>
  </si>
  <si>
    <t>DJI003People in Need</t>
  </si>
  <si>
    <t>Crisis level 1 equal to (IPC Phase 1) for the period July to December 2023.</t>
  </si>
  <si>
    <t>DJI003Minimal humanitarian conditions - Level 1</t>
  </si>
  <si>
    <t>Crisis level 2 equal to IPC (Phase 2) for the period July to December 2023.</t>
  </si>
  <si>
    <t>DJI003Stressed humanitarian conditions - Level 2</t>
  </si>
  <si>
    <t>Crisis level 3 equal to IPC (Phase 3) for the period July to December 2023.</t>
  </si>
  <si>
    <t>DJI003Moderate humanitarian conditions - Level 3</t>
  </si>
  <si>
    <t>DJI003Severe humanitarian conditions - Level 4</t>
  </si>
  <si>
    <t>DJI003Extreme humanitarian conditions - Level 5</t>
  </si>
  <si>
    <t>world population review accessed on 08/11/2023</t>
  </si>
  <si>
    <t>https://worldpopulationreview.com/countries/eswatini-population</t>
  </si>
  <si>
    <t xml:space="preserve">Total population of Eswatini as of 08/11/2023 according to World Population Review This is different from the people exposed since the IPC population might be outdated </t>
  </si>
  <si>
    <t>SWZ001Total population</t>
  </si>
  <si>
    <t>world population review accessed on 23/08/2023</t>
  </si>
  <si>
    <t>The whole country is affected by the Food insecurity crisis</t>
  </si>
  <si>
    <t>SWZ001Landmass affected</t>
  </si>
  <si>
    <t>IPC 17/08/2023</t>
  </si>
  <si>
    <t>https://www.ipcinfo.org/ipc-country-analysis/details-map/en/c/1152805/?iso3=SWZ</t>
  </si>
  <si>
    <t>INFORM Severity Index methodology: Exposed= Level 1 + Level 2 + Level 3 + Level 4 +Level 5 . This number is not up to date though since it was IPC figure for population projection between October 2023 - March 2024. We could not change it even though the whole country is exposed to food insecurity becuase changing it would interfer with the humanitarian levels</t>
  </si>
  <si>
    <t>SWZ001People exposed</t>
  </si>
  <si>
    <t>INFORM Severity Index methodology: Affected= Level 2 + Level 3 + Level 4 + Level 5</t>
  </si>
  <si>
    <t>SWZ001People affected</t>
  </si>
  <si>
    <t>SWZ001People displaced</t>
  </si>
  <si>
    <t>ACLED accessed on 08/11/2023</t>
  </si>
  <si>
    <t>Fatalities between 03 May 2023 and 03 November 2023 because of food insecurity</t>
  </si>
  <si>
    <t>SWZ001Fatalities reported</t>
  </si>
  <si>
    <t>Fatalities between 03 May 2023 and 03 Novmeber 2023 because of food insecurity</t>
  </si>
  <si>
    <t>SWZ001Fatalities in all crises</t>
  </si>
  <si>
    <t>Eswatini: Acute Food Insecurity Situation  Projection for October 2023 - March 2024 | IPC - Integrated Food Security Phase Classification (ipcinfo.org)</t>
  </si>
  <si>
    <t>Inform severity index methodology: PIN= The PIN= Level 3 + Level 4 + Level 5</t>
  </si>
  <si>
    <t>SWZ001People in Need</t>
  </si>
  <si>
    <t>Food insecurity level of IPC-1 (minimal severity)  projected betweenOctober 2023 - March 2024</t>
  </si>
  <si>
    <t>SWZ001Minimal humanitarian conditions - Level 1</t>
  </si>
  <si>
    <t>Food insecurity level of IPC-2 (Stressed severity) projected between October 2023 - March 2024</t>
  </si>
  <si>
    <t>SWZ001Stressed humanitarian conditions - Level 2</t>
  </si>
  <si>
    <t>Food insecurity level of IPC-3 (Moderate severity) projected between October 2023 - March 2024</t>
  </si>
  <si>
    <t>SWZ001Moderate humanitarian conditions - Level 3</t>
  </si>
  <si>
    <t>Eswatini: Acute Food Insecurity Situation for June - September 2023 and Projection for October 2023 - March 2024 | IPC - Integrated Food Security Phase Classification (ipcinfo.org)</t>
  </si>
  <si>
    <t>Food insecurity level of IPC-4 (Severe severity) projected between October 2023 - March 2024</t>
  </si>
  <si>
    <t>SWZ001Severe humanitarian conditions - Level 4</t>
  </si>
  <si>
    <t>Food insecurity level of IPC-5 (Catastrophe severity)Projected between  October 2023 - March 2024</t>
  </si>
  <si>
    <t>SWZ001Extreme humanitarian conditions - Level 5</t>
  </si>
  <si>
    <t>IPC 23/08/2023</t>
  </si>
  <si>
    <t>SWZ001Crisis affected groups</t>
  </si>
  <si>
    <t>WPR Accessed on 24/11/2023</t>
  </si>
  <si>
    <t>https://worldpopulationreview.com/countries/ethiopia-population</t>
  </si>
  <si>
    <t>Total population of Ethiopia as of November 2023 according to world population review.</t>
  </si>
  <si>
    <t>ETH005Total population</t>
  </si>
  <si>
    <t>City population Accessed on 24/10/2023</t>
  </si>
  <si>
    <t>https://www.citypopulation.de/en/ethiopia/cities/</t>
  </si>
  <si>
    <t>The total area of Oromia, Somali,Afar and SNNP regions</t>
  </si>
  <si>
    <t>ETH005Landmass affected</t>
  </si>
  <si>
    <t> OCHA 28/03/2023</t>
  </si>
  <si>
    <t>https://data.humdata.org/dataset/cod-ps-eth</t>
  </si>
  <si>
    <t>Number of people living in Oromia (39, million), Somali (6,6 million), Afar (2 million) and SNNP (13,7 million) regions</t>
  </si>
  <si>
    <t>ETH005People exposed</t>
  </si>
  <si>
    <t>UNICEF 13/10/2023</t>
  </si>
  <si>
    <t>https://reliefweb.int/report/ethiopia/horn-africa-ethiopia-kenya-somalia-drought-situation-and-response-overview-august-2023</t>
  </si>
  <si>
    <t>The total estimated population of persons affected by drought in Ethiopia</t>
  </si>
  <si>
    <t>ETH005People affected</t>
  </si>
  <si>
    <t>UNHCR 16/10/2023</t>
  </si>
  <si>
    <t>https://reliefweb.int/report/ethiopia/ethiopia-refugees-and-internally-displaced-persons-region-30-september-2023</t>
  </si>
  <si>
    <t>As of 30 september 2023, we noticed 814423 IDPs displaced by drought in the country.</t>
  </si>
  <si>
    <t>ETH005People displaced</t>
  </si>
  <si>
    <t>WHO 20/10/2023</t>
  </si>
  <si>
    <t>https://reliefweb.int/report/ethiopia/weekly-bulletin-outbreaks-and-other-emergencies-week-40-02-october-08-october-2023-data-reported-1700-08-october-2023</t>
  </si>
  <si>
    <t>As of 01 October 2023, a cumulative total of 17 252 cases and 131 deaths (CFR= 0.8%), have been documented, and almost 80.0% of these cases were from four regions:Amhara (23.9%), South West Ethiopia Peoples’ Region(SWEPR) (20.9%), Oromia (18.8%), and Somali region(16.8%)</t>
  </si>
  <si>
    <t>ETH005Illness cases reported</t>
  </si>
  <si>
    <t>ACLED accessed on 24/11/2023 ; AP NEWS 27/06/2023</t>
  </si>
  <si>
    <t>https://acleddata.com/data-export-tool/ ; https://apnews.com/article/ethiopia-hunger-tigray-united-states-united-nations-75db09269f429c1ed26e5948331dff71</t>
  </si>
  <si>
    <t>Number of fatalities between 17 may 2023 to 17 november 2023 in Ethiopia from ACLED in the country 2511 + 728 fatalities from food shortage in northern Ethiopia.</t>
  </si>
  <si>
    <t>ETH005Fatalities in all crises</t>
  </si>
  <si>
    <t>OCHA 09/10/2023</t>
  </si>
  <si>
    <t>https://reliefweb.int/report/ethiopia/ethiopia-situation-report-9-oct-2023</t>
  </si>
  <si>
    <t>Drought like conditions persist in Afar, Amhara, Somali and Tigray regions with a severe impact on crop production, livestock health, and households’ (HHs) access to water, while mal naturition rates above emergency threshold are reported inparts of Afar and Amhara regions.while malnutrition rates above emergency threshold are
reported in parts of Afar and Amhara region</t>
  </si>
  <si>
    <t>ETH005People in Need</t>
  </si>
  <si>
    <t> OCHA 09/10/2023; UNICEF 13/10/2023</t>
  </si>
  <si>
    <t>https://data.humdata.org/dataset/3d9b037f-5112-4afd-92a7-190a9082bd80/resource/2ec96e53-b38f-4994-9a8c-5bbaa4c49e82/download/eth_admpop_adm1_2022_v2.csv ; https://reliefweb.int/report/ethiopia/horn-africa-complex-emergency-fact-sheet-3-fiscal-year-fy-2023 ; https://reliefweb.int/report/ethiopia/horn-africa-acteds-response-needs-drought-affected-families</t>
  </si>
  <si>
    <t>INFORM severity index methodology was used to compute level 1 and 2. Level 3 to 5 is a sumation of people in need. Levels 1 = the number of people exposed - affected population</t>
  </si>
  <si>
    <t>ETH005Minimal humanitarian conditions - Level 1</t>
  </si>
  <si>
    <t>UNICEF 13/10/2023; OCHA 09/10/2023</t>
  </si>
  <si>
    <t>https://reliefweb.int/report/ethiopia/horn-africa-acteds-response-needs-drought-affected-families ; https://reliefweb.int/report/somalia/east-and-horn-africa-and-great-lakes-region-unhcr-drought-situation-response-update-5-december-2022</t>
  </si>
  <si>
    <t xml:space="preserve">INFORM severity index methodology was used to compute level 1 and 2. Level 3 to 5 is a sumation of people in need. Level 2 = Affected population - PIN </t>
  </si>
  <si>
    <t>ETH005Stressed humanitarian conditions - Level 2</t>
  </si>
  <si>
    <t>INFORM severity index methodology was used to compute level 1 and 2. Level 3 to 5 is a sumation of people in need. Level 3 is the sum of level 3-5 which is equals PIN</t>
  </si>
  <si>
    <t>ETH005Moderate humanitarian conditions - Level 3</t>
  </si>
  <si>
    <t>INFORM severity index methodology was used to compute level 1 and 2. Level 3 to 5 is a sumation of people in need. There was no information to help classify people in level 4 therefore we used an assumption that the figures for the level 4 are included in PIN hence under level 3. We changed the methodology from the May severity that's why there is a change in level 4. There are people in level 4 especially IDPs and returnees but we do not have a distinct figure to classify them</t>
  </si>
  <si>
    <t>ETH005Severe humanitarian conditions - Level 4</t>
  </si>
  <si>
    <t>INFORM severity index methodology was used to compute level 1 and 2. Level 3 to 5 is a sumation of people in need. There was no information to help classify people in level 5 therefore we used an assumption that the figures for the level 5 are included in PIN hence under level 3. We changed the methodology from the last severity that's why there is a change in level 5. There are people in level 5 especially IDPs and returnees but we do not have a distinct figure to classify them</t>
  </si>
  <si>
    <t>ETH005Extreme humanitarian conditions - Level 5</t>
  </si>
  <si>
    <t>ETH004Total population</t>
  </si>
  <si>
    <t>City population Accessed on 28/09/2022</t>
  </si>
  <si>
    <t>The total area of Tigray, Afar, and Amhara as of 2022</t>
  </si>
  <si>
    <t>ETH004Landmass affected</t>
  </si>
  <si>
    <t>Number of people living in Tigray (5.7 million), Afar (2 million), and Amhara (22.8 million) including refugees.</t>
  </si>
  <si>
    <t>ETH004People exposed</t>
  </si>
  <si>
    <t xml:space="preserve">All population of Tigray, Afar, and Amhara are affected by Northern Ethiopia crisis. </t>
  </si>
  <si>
    <t>ETH004People affected</t>
  </si>
  <si>
    <t>Internal displaced people from Amhara, Afar, Tigray (436805,96576,1021798, respectively)</t>
  </si>
  <si>
    <t>ETH004People displaced</t>
  </si>
  <si>
    <t>Cholera and Malaria outbreak  in Amhara (3904 cholera cases) and 55800 cases of Malaria through out  several regions (between 21-27 August).</t>
  </si>
  <si>
    <t>ETH004Illness cases reported</t>
  </si>
  <si>
    <t>ACLED accessed on 24/11/2023</t>
  </si>
  <si>
    <t>Fatalities due to ongoing conflict  and violence in Northern Ethiopia from 17 may 2023 to  17 november 2023 in Afar, Amhara, and Tigray regions.</t>
  </si>
  <si>
    <t>ETH004Fatalities reported</t>
  </si>
  <si>
    <t>Number of fatalities between 17 may 2023 to 17  november 2023 in Ethiopia from ACLED in the country 2130 + 728 fatalities from food shortage in northern Ethiopia from aid suspension from March 2023 to June 2023 = 3239</t>
  </si>
  <si>
    <t>ETH004Fatalities in all crises</t>
  </si>
  <si>
    <t>OCHA 22/08/2023</t>
  </si>
  <si>
    <t>https://reliefweb.int/report/ethiopia/ethiopia-situation-report-25-aug-2023</t>
  </si>
  <si>
    <t>An estimated 8.8 million people are in need food assistance in the Afar, Amhara and Tigray region, particularly in zones that were affected by the conflict as of July 2023</t>
  </si>
  <si>
    <t>ETH004People in Need</t>
  </si>
  <si>
    <t> OCHA 28/07/2022</t>
  </si>
  <si>
    <t> https://data.humdata.org/dataset/ethiopia-population-data-_-admin-level-0-0</t>
  </si>
  <si>
    <t>INFORM severity index methodology was used to compute level 1 and 2. Level 3 to 5 is a sumation of people in need.</t>
  </si>
  <si>
    <t>ETH004Minimal humanitarian conditions - Level 1</t>
  </si>
  <si>
    <t> OCHA 28/07/2022 ; OCHA 22/08/2023</t>
  </si>
  <si>
    <t> https://data.humdata.org/dataset/ethiopia-population-data-_-admin-level-0-0 ; https://reliefweb.int/report/ethiopia/ethiopia-situation-report-25-aug-2023</t>
  </si>
  <si>
    <t>ETH004Stressed humanitarian conditions - Level 2</t>
  </si>
  <si>
    <t>ETH004Moderate humanitarian conditions - Level 3</t>
  </si>
  <si>
    <t>INFORM severity index methodology was used to compute level 1 and 2. Level 3 to 5 is a sumation of people in need. There was no information to help classify people in level 4 therefore we used an assumption that the figures for the level 4 are included in PIN hence under level 3. We changed the methodology from the last severity that's why there is a change in level 4</t>
  </si>
  <si>
    <t>ETH004Severe humanitarian conditions - Level 4</t>
  </si>
  <si>
    <t>INFORM severity index methodology was used to compute level 1 and 2. Level 3 to 5 is a sumation of people in need. There was no information to help classify people in level 5 therefore we used an assumption that the figures for the level 5 are included in PIN hence under level 3. We changed the methodology from the last severity that's why there is a change in level 5</t>
  </si>
  <si>
    <t>ETH004Extreme humanitarian conditions - Level 5</t>
  </si>
  <si>
    <t>Total population of Ethiopia as of November  2023 according to world population review.</t>
  </si>
  <si>
    <t>ETH003Total population</t>
  </si>
  <si>
    <t>World Bank landmass accessed on 28/09/2022</t>
  </si>
  <si>
    <t>https://data.worldbank.org/indicator/AG.LND.TOTL.K2?locations=ET</t>
  </si>
  <si>
    <t>Figure represents the total area of Ethiopia. Humanitarian needs are present in all regions and the complex crisis has impacts on the whole country</t>
  </si>
  <si>
    <t>ETH003Landmass affected</t>
  </si>
  <si>
    <t>Population figure based on "world population review" live figure. Since the Refugees and Asylum seekers are in every location in Ethiopia and Ethiopia has many entry border points we took the whole population as exposed</t>
  </si>
  <si>
    <t>ETH003People exposed</t>
  </si>
  <si>
    <t>  OCHA  28/07/2022</t>
  </si>
  <si>
    <t> https://data.humdata.org/dataset/ethiopia-population-data-_-admin-level-0-3</t>
  </si>
  <si>
    <t xml:space="preserve">Figure represents the total population of the states that has more than 10K refugees: Gambela, Somali, Tigray, Benishangul-Gumuz, Afar,Amhara and Addis Ababa (according to UNHCR data portal of Ethiopia). </t>
  </si>
  <si>
    <t>ETH003People affected</t>
  </si>
  <si>
    <t>UNHCR accessed on 10/10/2023</t>
  </si>
  <si>
    <t>https://reliefweb.int/report/ethiopia/ethiopia-refugees-and-internally-displaced-persons-region-31-october-2023</t>
  </si>
  <si>
    <t>Refugees and asylum seekers in Ethiopia according to UNHCR as of 10 November 2023</t>
  </si>
  <si>
    <t>ETH003People displaced</t>
  </si>
  <si>
    <t>Number of fatalities between 17 may 2023 to 17 november 2023 in Ethiopia from ACLED in the country 2511 + 728 fatalities from food shortage in northern Ethiopia from aid suspension from March 2023 to June 2023 = 3239</t>
  </si>
  <si>
    <t>ETH003Fatalities in all crises</t>
  </si>
  <si>
    <t>https://reliefweb.int/report/ethiopia/ethiopia-refugees-and-internally-displaced-persons-region-30-october-2023</t>
  </si>
  <si>
    <t>Refugees and asylum seekers in Ethiopia were taken as people in need in this crisis because they need almost all forms of assistance from food, shelter, protection etc.</t>
  </si>
  <si>
    <t>ETH003People in Need</t>
  </si>
  <si>
    <t>WPR Accessed on 31/07/2023; UNHCR accessed on 16/10/2023</t>
  </si>
  <si>
    <t>https://worldpopulationreview.com/countries/ethiopia-population ; https://reliefweb.int/report/ethiopia/ethiopia-refugees-and-internally-displaced-persons-region-30-october-2023</t>
  </si>
  <si>
    <t>ETH003Minimal humanitarian conditions - Level 1</t>
  </si>
  <si>
    <t> OCHA 28/07/2022 ; UNHCR accessed on 10/10/2023</t>
  </si>
  <si>
    <t>https://data.humdata.org/dataset/ethiopia-population-data-_-admin-level-0-3 ; https://reliefweb.int/report/ethiopia/ethiopia-refugees-and-internally-displaced-persons-region-30-october-2023</t>
  </si>
  <si>
    <t>ETH003Stressed humanitarian conditions - Level 2</t>
  </si>
  <si>
    <t>ETH003Moderate humanitarian conditions - Level 3</t>
  </si>
  <si>
    <t>https://reliefweb.int/map/ethiopia/regional-bureau-east-horn-africa-and-great-lakes-region-ethiopia-situation-refugees-asylum-seekers-and-idps-31-jul-2023</t>
  </si>
  <si>
    <t xml:space="preserve">INFORM severity index methodology was used to compute level 1 and 2. Level 3 to 5 is a sumation of people in need. There was no information to help classify people in level 4 therefore we used an assumption that the figures for the level 4 are included in PIN hence under level 3 </t>
  </si>
  <si>
    <t>ETH003Severe humanitarian conditions - Level 4</t>
  </si>
  <si>
    <t>INFORM severity index methodology was used to compute level 1 and 2. Level 3 to 5 is a sumation of people in need. There was no information to help classify people in level 5 therefore we used an assumption that the figures for the level 5 are included in PIN hence under level 3</t>
  </si>
  <si>
    <t>ETH003Extreme humanitarian conditions - Level 5</t>
  </si>
  <si>
    <t>Total population of Ethiopia as of november 2023 according to world population review.</t>
  </si>
  <si>
    <t>ETH001Total population</t>
  </si>
  <si>
    <t>ETH001Landmass affected</t>
  </si>
  <si>
    <t xml:space="preserve">The whole country is impacted by the crisis and therefore the figure is the total population of Ethiopia was taken as the total number of people exposed which is the summation of Level 1-5 humanitarian needs according to INFORM severity methodology. </t>
  </si>
  <si>
    <t>ETH001People exposed</t>
  </si>
  <si>
    <t>ACTED 28/04/2023 ;  OCHA  28/07/2022 ; WFP 13/1/2023 ; World Vision 18/1/2023; UNHCR accessed 30/4/2023 ; UNHCR 23/3/2023</t>
  </si>
  <si>
    <t>https://reliefweb.int/report/ethiopia/horn-africa-acteds-response-needs-drought-affected-families ;  https://data.humdata.org/dataset/ethiopia-population-data-_-admin-level-0-0 ; https://data.unhcr.org/en/country/eth ; https://reliefweb.int/report/ethiopia/northern-ethiopia-crisis-response-situation-report-31-december-2022 ; https://reliefweb.int/report/ethiopia/wfp-ethiopia-drought-response-situation-report-6-november-2020 ; https://reliefweb.int/report/ethiopia/ethiopia-supplementary-appeal-february-december-2023</t>
  </si>
  <si>
    <t>All population in Ethiopia is affected by the crisis/ Total number of people affected by the crisis is the summation of Level 2-5 humanitarian needs according to ACAPS methodology.</t>
  </si>
  <si>
    <t>ETH001People affected</t>
  </si>
  <si>
    <t>UNHCR accessed on 16/10/2023 ;  OCHA accessed on 09/10/2023</t>
  </si>
  <si>
    <t xml:space="preserve">https://reliefweb.int/report/ethiopia/ethiopia-refugees-and-internally-displaced-persons-region-30-september-2023; https://reliefweb.int/report/ethiopia/ethiopia-situation-report-7-sep-2023; </t>
  </si>
  <si>
    <t xml:space="preserve">Displacement in drought crisis 814423+ Northern Ethiopia 1555179 + International displacement as at 30 September 2023(Refugees and Asylum seekers 946682)= 3316284. Returnees were not added because we are not sure if they are have gone back to their homes or returned to displaced in IDP sites or temporary shelters </t>
  </si>
  <si>
    <t>ETH001People displaced</t>
  </si>
  <si>
    <t>WFP 16/12/2022</t>
  </si>
  <si>
    <t>https://reliefweb.int/report/ethiopia/wfp-ethiopia-drought-response-situation-report-6-november-2022</t>
  </si>
  <si>
    <t>Children under five with severe acute malnutrition considered ill.</t>
  </si>
  <si>
    <t>ETH001Illness cases reported</t>
  </si>
  <si>
    <t>Fatalities due to ongoing conflict  and violence in Northern Ethiopia from 17 may 2023 to 17 november 2023 in Afar, Amhara, and Tigray regions.</t>
  </si>
  <si>
    <t>ETH001Fatalities reported</t>
  </si>
  <si>
    <t>ETH001Fatalities in all crises</t>
  </si>
  <si>
    <t>OCHA 24/11/2023</t>
  </si>
  <si>
    <t>According to the OCHA situation report published on 24 Novembre 2023, 28,6 million people where in need.</t>
  </si>
  <si>
    <t>ETH001People in Need</t>
  </si>
  <si>
    <t>WPR Accessed on 30/08/2023 ; ACTED 28/04/2023 ;  OCHA  28/07/2022 ; WFP 13/1/2023 ; World Vision 18/1/2023; UNHCR accessed 30/4/2023 ; UNHCR 23/3/2023</t>
  </si>
  <si>
    <t>https://worldpopulationreview.com/countries/ethiopia-population ; https://reliefweb.int/report/ethiopia/horn-africa-acteds-response-needs-drought-affected-families ;  https://data.humdata.org/dataset/ethiopia-population-data-_-admin-level-0-0 ; https://data.unhcr.org/en/country/eth ; https://reliefweb.int/report/ethiopia/northern-ethiopia-crisis-response-situation-report-31-december-2022 ; https://reliefweb.int/report/ethiopia/wfp-ethiopia-drought-response-situation-report-6-november-2020 ; https://reliefweb.int/report/ethiopia/ethiopia-supplementary-appeal-february-december-2023</t>
  </si>
  <si>
    <t>ETH001Minimal humanitarian conditions - Level 1</t>
  </si>
  <si>
    <t>OCHA 14/06/2023 ; ACTED 28/04/2023 ;  OCHA  28/07/2022 ; WFP 13/1/2023 ; World Vision 18/1/2023; UNHCR accessed 30/4/2023 ; UNHCR 23/3/2023</t>
  </si>
  <si>
    <t>https://reliefweb.int/report/ethiopia/ethiopia-situation-report-14-jun-2023 ; https://reliefweb.int/report/ethiopia/horn-africa-acteds-response-needs-drought-affected-families ;  https://data.humdata.org/dataset/ethiopia-population-data-_-admin-level-0-0 ; https://data.unhcr.org/en/country/eth ; https://reliefweb.int/report/ethiopia/northern-ethiopia-crisis-response-situation-report-31-december-2022 ; https://reliefweb.int/report/ethiopia/wfp-ethiopia-drought-response-situation-report-6-november-2020 ; https://reliefweb.int/report/ethiopia/ethiopia-supplementary-appeal-february-december-2023</t>
  </si>
  <si>
    <t>ETH001Stressed humanitarian conditions - Level 2</t>
  </si>
  <si>
    <t>ETH001Moderate humanitarian conditions - Level 3</t>
  </si>
  <si>
    <t>ETH001Severe humanitarian conditions - Level 4</t>
  </si>
  <si>
    <t>ETH001Extreme humanitarian conditions - Level 5</t>
  </si>
  <si>
    <t>WPR Accessed 15/11/2023</t>
  </si>
  <si>
    <t>https://worldpopulationreview.com/countries/madagascar-population</t>
  </si>
  <si>
    <t>The total population of Madagascar according to World Population Review as of 15 November 2023</t>
  </si>
  <si>
    <t>MDG008Total population</t>
  </si>
  <si>
    <t>City popualtion accessed 24/10/2023;  OCHA 28/04/2023</t>
  </si>
  <si>
    <t>http://www.citypopulation.de/en/madagascar/cities/ ; https://reliefweb.int/report/madagascar/flash-appeal-madagascar-grand-sud-and-grand-sud-est-january-december-2023-revised-march-2023</t>
  </si>
  <si>
    <t>The total landmass of regions affected by Cyclone Freddy: Androy, Anosy, Atsimo-Anderfana, Atsimo-Atsinana, Vatovavy Fitovinany, Menabe, Amoron’I Mania, Haute Matsiatra. 19,317 + 25,731 + 66,236 + 18,863 + 21,080 + 46,121 + 19,605 + 16,141 = 233,094. The Cyclone spread to other regions unlike when it first made landfall and we used a source with a projection of the population in the regions.</t>
  </si>
  <si>
    <t>MDG008Landmass affected</t>
  </si>
  <si>
    <t>City popualtion accessed 29/05/2023;  OCHA 28/04/2023</t>
  </si>
  <si>
    <t xml:space="preserve">The total population of regions exposed by Cyclone Freddy: Androy, Anosy, Atsimo-Anderfana, Atsimo-Atsinana, Vatovavy Fitovinany, Menabe, Amoron’I Mania, Haute Matsiatra. 966,708 + 858,988 + 1,892,024 + 1,095,667 + 1,534,754 + 727,367 + 889,497 + 1,522,112 = 8,487,117. </t>
  </si>
  <si>
    <t>MDG008People exposed</t>
  </si>
  <si>
    <t xml:space="preserve">The total population of regions affected by Cyclone Freddy: Androy, Anosy, Atsimo-Anderfana, Atsimo-Atsinana, Vatovavy Fitovinany, Menabe, Amoron’I Mania, Haute Matsiatra. 966,708 + 858,988 + 1,892,024 + 1,095,667 + 1,534,754 + 727,367 + 889,497 + 1,522,112 = 8,487,117. The whole population of people exposed were affected by Cyclone Freddy. </t>
  </si>
  <si>
    <t>MDG008People affected</t>
  </si>
  <si>
    <t>AFDB  02/05/2023</t>
  </si>
  <si>
    <t>https://www.afdb.org/en/news-and-events/press-releases/madagascar-african-risk-capacity-group-african-development-bank-partnership-issues-15-million-insurance-pay-out-tropical-cyclone-freddy-recovery-efforts-60802#:~:text=These%20have%20eroded%20some%20of,10%2C300%20houses%20and%20schools%20destroyed.</t>
  </si>
  <si>
    <t>People displaced by Cyclone Freddy in Madagascar as of 10 March 2023. There are no sources indicating wheather the numbers have decreased in the accommodation sites.</t>
  </si>
  <si>
    <t>MDG008People displaced</t>
  </si>
  <si>
    <t>According to BNGRC and the Madagascar Red Cross, the first impact of Tropical Cyclone Freddy alone caused 7 deaths</t>
  </si>
  <si>
    <t>MDG008Injuries reported</t>
  </si>
  <si>
    <t>https://reliefweb.int/report/mozambique/southern-africa-tropical-cyclone-freddy-flash-update-no-7-14-march-2023</t>
  </si>
  <si>
    <t>Resusltant Cyclone Freddy fatalities in Madagascar from February to March 2023</t>
  </si>
  <si>
    <t>MDG008Fatalities reported</t>
  </si>
  <si>
    <t xml:space="preserve">Total fatalities racked in Madagascar due to Cyclone Freddy,the drought. From February to March 2023. </t>
  </si>
  <si>
    <t>MDG008Fatalities in all crises</t>
  </si>
  <si>
    <t xml:space="preserve"> OCHA 20/11/2023 ; IPC accessed 24/10/2023</t>
  </si>
  <si>
    <t>https://reliefweb.int/report/madagascar/appel-eclair-madagascar-grand-sud-et-grand-sud-est-janvier-2023-mai-2024-decembre-2023-revise-en-octobre-2023</t>
  </si>
  <si>
    <t>We used the latest report published by OCHA on 20/11/2023 which shows that the number of people in need in madagascar is currently is 2,29millions and substracted the number of people in need from drought situation (IPC situation) which is 1323121 and got as result 966,879.</t>
  </si>
  <si>
    <t>MDG008People in Need</t>
  </si>
  <si>
    <t>City popualtion accessed 29/05/2023; FAO  17/05/2023; OCHA 28/04/2023</t>
  </si>
  <si>
    <t>http://www.citypopulation.de/en/madagascar/cities/; https://reliefweb.int/report/madagascar/subregional-southern-africa-climate-hazards-urgent-call-assistance; https://reliefweb.int/report/madagascar/flash-appeal-madagascar-grand-sud-and-grand-sud-est-january-december-2023-revised-march-2023</t>
  </si>
  <si>
    <t>Levels 1 and 2 are computed using INFORM severity Index methodology. Level 1= People exposed- People affected. Level 2= People affected- People in need. All people in need have Level 3 needs. There is no information to indicate Level 4 or 5 (severe and extreme) needs for Cyclone Freddy and all were put under moderate humanitarian condition</t>
  </si>
  <si>
    <t>MDG008Minimal humanitarian conditions - Level 1</t>
  </si>
  <si>
    <t>City popualtion accessed 24/11/2023;  OCHA 20/11/2023 ; IPC 24/10/2023</t>
  </si>
  <si>
    <t>https://reliefweb.int/report/madagascar/subregional-southern-africa-climate-hazards-urgent-call-assistance ; https://reliefweb.int/report/madagascar/flash-appeal-madagascar-grand-sud-and-grand-sud-est-january-december-2023-revised-march-2023 ; https://www.ipcinfo.org/ipc-country-analysis/details-map/en/c/1156133/?iso3=MDG; https://reliefweb.int/report/madagascar/appel-eclair-madagascar-grand-sud-et-grand-sud-est-janvier-2023-mai-2024-decembre-2023-revise-en-octobre-2023?_gl=1*1ma35o8*_ga*MTc5MDI4ODUyNC4xNjcyNzg5NzQ1*_ga_E60ZNX2F68*MTcwMDkxNjM3Ni4xNDYuMS4xNzAwOTE5MTgzLjQzLjAuMA..</t>
  </si>
  <si>
    <t>MDG008Stressed humanitarian conditions - Level 2</t>
  </si>
  <si>
    <t>https://reliefweb.int/report/madagascar/appel-eclair-madagascar-grand-sud-et-grand-sud-est-janvier-2023-mai-2024-decembre-2023-revise-en-octobre-2023?_gl=1*1ma35o8*_ga*MTc5MDI4ODUyNC4xNjcyNzg5NzQ1*_ga_E60ZNX2F68*MTcwMDkxNjM3Ni4xNDYuMS4xNzAwOTE5MTgzLjQzLjAuMA..</t>
  </si>
  <si>
    <t>MDG008Moderate humanitarian conditions - Level 3</t>
  </si>
  <si>
    <t>MDG008Severe humanitarian conditions - Level 4</t>
  </si>
  <si>
    <t>MDG008Extreme humanitarian conditions - Level 5</t>
  </si>
  <si>
    <t>FAO  17/05/2023</t>
  </si>
  <si>
    <t>More than 10,300 houses and schools destroyed as at 10 March 2023</t>
  </si>
  <si>
    <t>MDG008Buildings destroyed</t>
  </si>
  <si>
    <t>$481 million of Economic loss was recorded in Madagascar</t>
  </si>
  <si>
    <t>MDG008Economic Losses</t>
  </si>
  <si>
    <t>The total population of Madagascar according to World Population Review as of November 2023</t>
  </si>
  <si>
    <t>MDG002Total population</t>
  </si>
  <si>
    <t>City popualtion 01/06/2020 ; IPC 04/01/2023</t>
  </si>
  <si>
    <t>https://www.citypopulation.de/en/madagascar/admin/ ; https://www.ipcinfo.org/ipc-country-analysis/details-map/en/c/1156133/?iso3=MDG</t>
  </si>
  <si>
    <t xml:space="preserve">The total landmass of regions affected the drought: Andoy, Anosy, Atsimo-Anderfana, Atsimo-Atsinana, and Vatovavy Fitovinany. There is a map in the IPC source showing regions affected to drought </t>
  </si>
  <si>
    <t>MDG002Landmass affected</t>
  </si>
  <si>
    <t>IPC 22/08/2023</t>
  </si>
  <si>
    <t>https://www.ipcinfo.org/ipc-country-analysis/details-map/en/c/1156532/?iso3=MDG</t>
  </si>
  <si>
    <t>The total population of regions affected the drought: Andoy, Anosy, Atsimo-Anderfana, Atsimo-Atsinana, and Vatovavy Fitovinany accoring to latest IPC</t>
  </si>
  <si>
    <t>MDG002People exposed</t>
  </si>
  <si>
    <t>IPC level 2-5 representing people affected for the period October 2023 to December 2023</t>
  </si>
  <si>
    <t>MDG002People affected</t>
  </si>
  <si>
    <t>IOM 14/12/2022</t>
  </si>
  <si>
    <t>https://reliefweb.int/report/madagascar/madagascar-baseline-mobility-assessment-grand-sud-september-2022</t>
  </si>
  <si>
    <t>Because of drought, nearly 8452 people were displaced in the cities and in transit points as of December 12 2022</t>
  </si>
  <si>
    <t>MDG002People displaced</t>
  </si>
  <si>
    <t>IPC 11/10/2022</t>
  </si>
  <si>
    <t>https://www.ipcinfo.org/ipc-country-analysis/details-map/en/c/1155947/?iso3=MDG</t>
  </si>
  <si>
    <t>479,000 cases of Global Acute Malnutrition (severe and moderate) are expected from May 2022 to April 2023This category is deemed ill with urgent need for medical intervention.</t>
  </si>
  <si>
    <t>MDG002Illness cases reported</t>
  </si>
  <si>
    <t>MDG002Fatalities reported</t>
  </si>
  <si>
    <t>MDG002Fatalities in all crises</t>
  </si>
  <si>
    <t>People in Crisis (IPC+3) or above for October 2023 - December 2023</t>
  </si>
  <si>
    <t>MDG002People in Need</t>
  </si>
  <si>
    <t>IPC Phase 1 to 5 are the people exposed. IPC Phase 2 to 5 are the people affected and Phase 3 to 5 are the PIN. IPC phase 1 matches INFORM severity classification of minimal humanitarian condition, IPC phase 2 matches stressed humanitarian condition, IPC phase matches 3 moderate humanitarian condition, IPC phase 4 matches severe humanitarian condition and IPC 5 matches extreme humanitarian condition. This figure is for the period for October 2023 - December 2023</t>
  </si>
  <si>
    <t>MDG002Minimal humanitarian conditions - Level 1</t>
  </si>
  <si>
    <t>MDG002Stressed humanitarian conditions - Level 2</t>
  </si>
  <si>
    <t>MDG002Moderate humanitarian conditions - Level 3</t>
  </si>
  <si>
    <t>MDG002Severe humanitarian conditions - Level 4</t>
  </si>
  <si>
    <t>MDG002Extreme humanitarian conditions - Level 5</t>
  </si>
  <si>
    <t>MDG001Total population</t>
  </si>
  <si>
    <t>City popualtion accessed 29/05/2023 ;  OCHA 28/04/2023</t>
  </si>
  <si>
    <t>We took landmass for Cyclone Freddy alone to avoid double counting since there were regions affected by on-going drought and also affected by Cyclone Freddy. The total landmass of regions affected by Cyclone Freddy: Androy, Anosy, Atsimo-Anderfana, Atsimo-Atsinana, Vatovavy Fitovinany, Menabe, Amoron’I Mania, Haute Matsiatra. 19,317 + 25,731 + 66,236 + 18,863 + 21,080 + 46,121 + 19,605 + 16,141 = 233,094. The figure changed Cyclone spread to other regions unlike when it first made landfall and we used a source with a projection of the population in the regions. The total landmass of regions affected the drought: Andoy, Anosy, Atsimo-Anderfana, Atsimo-Atsinana, and Vatovavy Fitovinany</t>
  </si>
  <si>
    <t>MDG001Landmass affected</t>
  </si>
  <si>
    <t xml:space="preserve">IPC 22/08/2023 ; City popualtion accessed 25/10/2023  </t>
  </si>
  <si>
    <t>https://www.ipcinfo.org/ipc-country-analysis/details-map/en/c/1156532/?iso3=MDG ; http://www.citypopulation.de/en/madagascar/cities/</t>
  </si>
  <si>
    <t xml:space="preserve">To avoid double counting of people exposed as some regions exposed to both Cyclone and on going drought, we picked the crisis with high number of people exposed since it covers both regions exposed to Cyclone Freddy and drought.The total population of regions affected the drought: Andoy, Anosy, Atsimo-Anderfana, Atsimo-Atsinana, and Vatovavy Fitovinany accoring to latest IPC. The total population of regions affected by Cyclone Freddy: Androy, Anosy, Atsimo-Anderfana, Atsimo-Atsinana, Vatovavy Fitovinany, Menabe, Amoron’I Mania, Haute Matsiatra. 966,708 + 858,988 + 1,892,024 + 1,095,667 + 1,534,754 + 727,367 + 889,497 + 1,522,112 = 8,487,117. </t>
  </si>
  <si>
    <t>MDG001People exposed</t>
  </si>
  <si>
    <t>City popualtion accessed 25/10/2023;  OCHA 28/04/2023 ; IPC 22/08/2023</t>
  </si>
  <si>
    <t>https://reliefweb.int/report/madagascar/subregional-southern-africa-climate-hazards-urgent-call-assistance ; https://reliefweb.int/report/madagascar/subregional-southern-africa-climate-hazards-urgent-call-assistance</t>
  </si>
  <si>
    <t xml:space="preserve">Total number of people affected by the cyclone Freddy as well as the continued drought in Madagascar. To avoid double counting since the 2 crises overlap, we picked the crisis with highest number of people affected to represent those affected by both Cyclone Freddy and drought. </t>
  </si>
  <si>
    <t>MDG001People affected</t>
  </si>
  <si>
    <t>IOM 14/12/2022 ; AFDB  02/05/2023</t>
  </si>
  <si>
    <t>https://reliefweb.int/report/madagascar/madagascar-baseline-mobility-assessment-grand-sud-september-2022 ; https://www.afdb.org/en/news-and-events/press-releases/madagascar-african-risk-capacity-group-african-development-bank-partnership-issues-15-million-insurance-pay-out-tropical-cyclone-freddy-recovery-efforts-60802#:~:text=These%20have%20eroded%20some%20of,10%2C300%20houses%20and%20schools%20destroyed.</t>
  </si>
  <si>
    <t>The number of people internally displaced persons because of cyclones and drought Madagascar as of January 2023</t>
  </si>
  <si>
    <t>MDG001People displaced</t>
  </si>
  <si>
    <t>MDG001Illness cases reported</t>
  </si>
  <si>
    <t>According to OCHA, Cyclone Freddy injured 56 people at at July 2023</t>
  </si>
  <si>
    <t>MDG001Injuries reported</t>
  </si>
  <si>
    <t>Resusltant Cyclone Freddy fatalities in Madagascar from February to July 2023</t>
  </si>
  <si>
    <t>MDG001Fatalities reported</t>
  </si>
  <si>
    <t>MDG001Fatalities in all crises</t>
  </si>
  <si>
    <t>MDG001Buildings destroyed</t>
  </si>
  <si>
    <t>MDG001Economic Losses</t>
  </si>
  <si>
    <t>OCHA 20/11/2023 ; IPC 22/08/2023</t>
  </si>
  <si>
    <t xml:space="preserve"> We used OCHA report that included flash appeal and people in need from Cyclone and drought (2.29 million). When we added PIN from drought and cyclone it equalled the latest OCHA report used for report published 20/11/2023 the figure from the OCHA report PIN was 2.29million. There was a decrease of the PIN level, than last month.</t>
  </si>
  <si>
    <t>MDG001People in Need</t>
  </si>
  <si>
    <t>IPC 22/08/2023 ; City popualtion accessed 30/08/2023; FAO  17/05/2023; OCHA 29/09/2023</t>
  </si>
  <si>
    <t>https://www.ipcinfo.org/ipc-country-analysis/details-map/en/c/1156532/?iso3=MDG ; http://www.citypopulation.de/en/madagascar/cities/; https://reliefweb.int/report/madagascar/subregional-southern-africa-climate-hazards-urgent-call-assistance; https://reliefweb.int/report/madagascar/madagascar-humanitarian-response-dashboard-january-june-2023</t>
  </si>
  <si>
    <t>Change in methodology. We used the INFORM severity methodology to find level 1 =Exposed-Affected. We changed the methodology for the levels since the addition of levels 1-5 could not equal People Exposed and sum of levels 2-5 could not equal People Affected</t>
  </si>
  <si>
    <t>MDG001Minimal humanitarian conditions - Level 1</t>
  </si>
  <si>
    <t>City popualtion accessed 15/11/2023;  OCHA 20/11/2023 ;  IPC 22/08/2023</t>
  </si>
  <si>
    <t>https://reliefweb.int/report/madagascar/subregional-southern-africa-climate-hazards-urgent-call-assistance ; https://reliefweb.int/report/madagascar/madagascar-humanitarian-response-dashboard-january-june-2023 ; https://www.ipcinfo.org/ipc-country-analysis/details-map/en/c/1156532/?iso3=MDG; https://reliefweb.int/report/madagascar/appel-eclair-madagascar-grand-sud-et-grand-sud-est-janvier-2023-mai-2024-decembre-2023-revise-en-octobre-2023</t>
  </si>
  <si>
    <t>Change in methodology. We used the INFORM severity methodology to find level 2 =Affected-PIN. We changed the methodology for the levels since the addition of levels 1-5 could not equal People Exposed and the sum of levels 2-5 could not equal People Affected</t>
  </si>
  <si>
    <t>MDG001Stressed humanitarian conditions - Level 2</t>
  </si>
  <si>
    <t>OCHA 20/11/2023 ;  IPC 22/08/2023</t>
  </si>
  <si>
    <t xml:space="preserve"> https://reliefweb.int/report/madagascar/madagascar-humanitarian-response-dashboard-january-june-2023 ; https://www.ipcinfo.org/ipc-country-analysis/details-map/en/c/1156532/?iso3=MDG; https://reliefweb.int/report/madagascar/appel-eclair-madagascar-grand-sud-et-grand-sud-est-janvier-2023-mai-2024-decembre-2023-revise-en-octobre-2023</t>
  </si>
  <si>
    <t>Level 3 was got by taking PIN (2,290,000)- IPC level 4 (79,022)- IPC level 5 (0)= 2,210,978. We did this keeping in mind that according to INFORM severity methodology PIN= level (3+4+5) which gives us 2,290,000.</t>
  </si>
  <si>
    <t>MDG001Moderate humanitarian conditions - Level 3</t>
  </si>
  <si>
    <t xml:space="preserve">IPC 22/08/2023   </t>
  </si>
  <si>
    <t xml:space="preserve"> Level 4 and 5 were picked directly from latest IPC which covers the period October to December 2023 because for the cyclone crisis, there were no sources indication the number of people in levels 4 and 5.</t>
  </si>
  <si>
    <t>MDG001Severe humanitarian conditions - Level 4</t>
  </si>
  <si>
    <t>MDG001Extreme humanitarian conditions - Level 5</t>
  </si>
  <si>
    <t>CIA.gov accessed 12/10/2023</t>
  </si>
  <si>
    <t>https://www.cia.gov/the-world-factbook/countries/malawi/</t>
  </si>
  <si>
    <t>Total population of the country. CIA.gov source was used as their latest update is the 26th of September 2023</t>
  </si>
  <si>
    <t>MWI005Total population</t>
  </si>
  <si>
    <t>City poulation accessed on 25/04/2023</t>
  </si>
  <si>
    <t>https://www.citypopulation.de/en/malawi/admin/</t>
  </si>
  <si>
    <t>The figure added represents the area of the southern region</t>
  </si>
  <si>
    <t>MWI005Landmass affected</t>
  </si>
  <si>
    <t>City poulation accessed on 26/06/2023 , MSF 14/03/2023</t>
  </si>
  <si>
    <t>msf.org/immediate-medical-needs-malawi-after-cyclone-freddy-hits-southern-region , https://www.citypopulation.de/en/malawi/admin/</t>
  </si>
  <si>
    <t>Total population of the southern region</t>
  </si>
  <si>
    <t>MWI005People exposed</t>
  </si>
  <si>
    <t>WFP 20/092023</t>
  </si>
  <si>
    <t>https://reliefweb.int/report/malawi/wfp-malawi-country-brief-august-2023</t>
  </si>
  <si>
    <t>Cyclone Freddy affected 2.3 million people through out the territory</t>
  </si>
  <si>
    <t>MWI005People affected</t>
  </si>
  <si>
    <t>Cyclone Freddy  displaced 659,000 and killing 1,200.</t>
  </si>
  <si>
    <t>MWI005People displaced</t>
  </si>
  <si>
    <t>WHO 25/06/2023</t>
  </si>
  <si>
    <t>https://apps.who.int/iris/bitstream/handle/10665/370667/OEW26-1925062023.pdf</t>
  </si>
  <si>
    <t>More than 2,267,458 people were affected by Cyclone Freddy, Some 679 people lost their lives, 2 178 were injured and an estimated 537 people were still missing</t>
  </si>
  <si>
    <t>MWI005Injuries reported</t>
  </si>
  <si>
    <t>https://reliefweb.int/report/malawi/wfp-malawi-country-brief-august-2023 ; https://apps.who.int/iris/bitstream/handle/10665/370667/OEW26-1925062023.pdf</t>
  </si>
  <si>
    <t>Cyclone Freddy affected 2.3 million people, displacing 659,000 and killing 1,200.</t>
  </si>
  <si>
    <t>MWI005Fatalities reported</t>
  </si>
  <si>
    <t>ACLED accessed on 15/11/2023 , WHO 06/09/2023</t>
  </si>
  <si>
    <t xml:space="preserve"> https://acleddata.com/dashboard/#/dashboard, https://www.who.int/docs/default-source/coronaviruse/situation-reports/20230906_multi-country_outbreak-of-cholera_sitrep-6.pdf?sfvrsn=7a33937a_3&amp;download=true</t>
  </si>
  <si>
    <t xml:space="preserve">Fatalities between 10 May 2023 and 10 November 2023. Fatalities from ACLED were 21. Fatalities from Cholera as from 15th August 2023 were 1768. </t>
  </si>
  <si>
    <t>MWI005Fatalities in all crises</t>
  </si>
  <si>
    <t>MWI005Buildings destroyed</t>
  </si>
  <si>
    <t>OCHA 27/06/2023</t>
  </si>
  <si>
    <t>https://reliefweb.int/report/malawi/malawi-cholera-tropical-cyclone-freddy-response-dashboard-april-2023</t>
  </si>
  <si>
    <t>social, economic, and infrastructure sectors damages are $506.7 million to Tropical Cyclone Freddy</t>
  </si>
  <si>
    <t>MWI005Economic Losses</t>
  </si>
  <si>
    <t>IFRC 27/07/2023</t>
  </si>
  <si>
    <t>https://reliefweb.int/report/malawi/malawi-tropical-cyclone-freddy-operation-update-1-mdrmw018</t>
  </si>
  <si>
    <t>1637352 people (363856 households) have lost food security according to IFRC July 2023 appeal this was classified as people in need.</t>
  </si>
  <si>
    <t>MWI005People in Need</t>
  </si>
  <si>
    <t>City poulation accessed on 12/10/2023 , MSF 14/03/2023 , IFRC 27/07/2023</t>
  </si>
  <si>
    <t>msf.org/immediate-medical-needs-malawi-after-cyclone-freddy-hits-southern-region , https://www.citypopulation.de/en/malawi/admin/ , https://reliefweb.int/report/malawi/malawi-africa-tropical-cyclone-freddy-emergency-appeal-operational-strategy-mdrmw018</t>
  </si>
  <si>
    <t>Levels 1 and 2 are computed using INFORM severity Index methodology. Level 1= People exposed- People affected. Level 2= People affected- People in need. All people in need have Level 3 needs. There is no information to indicate Level 4 or 5 (severe and extreme)needs for Cyclone Freddy and all were put under moderate humanitarian condition</t>
  </si>
  <si>
    <t>MWI005Minimal humanitarian conditions - Level 1</t>
  </si>
  <si>
    <t>https://reliefweb.int/report/malawi/malawi-africa-tropical-cyclone-freddy-emergency-appeal-operational-strategy-mdrmw018</t>
  </si>
  <si>
    <t>MWI005Stressed humanitarian conditions - Level 2</t>
  </si>
  <si>
    <t>MWI005Moderate humanitarian conditions - Level 3</t>
  </si>
  <si>
    <t>https://reliefweb.int/report/malawi/malawi-cholera-floods-flash-appeal-2023-revised-march-following-cyclone-freddy-february-june-2023</t>
  </si>
  <si>
    <t>MWI005Severe humanitarian conditions - Level 4</t>
  </si>
  <si>
    <t>MWI005Extreme humanitarian conditions - Level 5</t>
  </si>
  <si>
    <t>MWI002Total population</t>
  </si>
  <si>
    <t>CIA.gov accessed 26/05/2023</t>
  </si>
  <si>
    <t>The whole country is affected by the complex crisis</t>
  </si>
  <si>
    <t>MWI002Landmass affected</t>
  </si>
  <si>
    <t>IPC 18/08/2023</t>
  </si>
  <si>
    <t>https://www.ipcinfo.org/ipc-country-analysis/details-map/en/c/1156521/?iso3=MWI</t>
  </si>
  <si>
    <t>All population is exposed to the complex crisis. We use the IPC figures, accessed on the 12/10/2023</t>
  </si>
  <si>
    <t>MWI002People exposed</t>
  </si>
  <si>
    <t>Affected population are people in IPC 2 (Stressed) and above for  the projected october 2023 to March 2024 period (6167000) + people affected by Cyclone Freddy (2300000)</t>
  </si>
  <si>
    <t>MWI002People affected</t>
  </si>
  <si>
    <t xml:space="preserve"> OCHA 24/09/2023 , WFP 20/09/2023</t>
  </si>
  <si>
    <t>https://reliefweb.int/report/malawi/malawi-cholera-tropical-cyclone-freddy-response-dashboard-june-2023, https://reliefweb.int/report/malawi/wfp-malawi-country-brief-august-2023</t>
  </si>
  <si>
    <t>The number of displaced people remaining in IDP camps as of 22 June 2023 as a result of Cyclone Freddy(53000) + the total number of refugees and asylum seekers as of 20th September 2023 according toWFP (50,000). NB: Due to resource constraints, WFP reduced food assistance (a cash-based transfer) from the equivalent of a 75 percent ration to a 50 percent ration from July. Distributions for July and August reached the 50,000 refugees in Dzaleka camp.</t>
  </si>
  <si>
    <t>MWI002People displaced</t>
  </si>
  <si>
    <t>WHO 06/09/2023</t>
  </si>
  <si>
    <t xml:space="preserve"> https://www.who.int/docs/default-source/coronaviruse/situation-reports/20230906_multi-country_outbreak-of-cholera_sitrep-6.pdf?sfvrsn=7a33937a_3&amp;download=true</t>
  </si>
  <si>
    <t xml:space="preserve">As of 13 August 2023, a total of 58 982 cases and 1768 deaths with CFR 3% have been reported. </t>
  </si>
  <si>
    <t>MWI002Illness cases reported</t>
  </si>
  <si>
    <t>More than 2,267,458 people were affected by Cyclone Freddy ,in which 659,278 were displaced , with  2,186 injuries.</t>
  </si>
  <si>
    <t>MWI002Injuries reported</t>
  </si>
  <si>
    <t>https://www.who.int/docs/default-source/coronaviruse/situation-reports/20230906_multi-country_outbreak-of-cholera_sitrep-6.pdf?sfvrsn=7a33937a_3&amp;download=true, https://acleddata.com/dashboard/#/dashboard</t>
  </si>
  <si>
    <t xml:space="preserve">Fatalities between 10 May 2023 and 10 November2023. Fatalities from ACLED were 21.  Fatalities from Cholera as from 15th August 2023 were 1768. </t>
  </si>
  <si>
    <t>MWI002Fatalities reported</t>
  </si>
  <si>
    <t>ACLED accessed on 15/11/2023 ,WHO 06/09/2023</t>
  </si>
  <si>
    <t>MWI002Fatalities in all crises</t>
  </si>
  <si>
    <t>MWI002Buildings damaged</t>
  </si>
  <si>
    <t>MWI002Buildings destroyed</t>
  </si>
  <si>
    <t>MWI002Economic Losses</t>
  </si>
  <si>
    <t xml:space="preserve">Number of people in need in Malawi </t>
  </si>
  <si>
    <t>MWI002People in Need</t>
  </si>
  <si>
    <t>Level 1 of severity humanitarian conditions according to IPC projected for October 2023 to March 2024</t>
  </si>
  <si>
    <t>MWI002Minimal humanitarian conditions - Level 1</t>
  </si>
  <si>
    <t>Level 2 of severity humanitarian conditions according to IPC projected for October 2023 to March 2024</t>
  </si>
  <si>
    <t>MWI002Stressed humanitarian conditions - Level 2</t>
  </si>
  <si>
    <t>Level 3 of severity humanitarian conditions according to IPC projected for October 2023 to March 2024</t>
  </si>
  <si>
    <t>MWI002Moderate humanitarian conditions - Level 3</t>
  </si>
  <si>
    <t>Level 4 of severity humanitarian conditions according to IPC projected for October 2023 to March 2024</t>
  </si>
  <si>
    <t>MWI002Severe humanitarian conditions - Level 4</t>
  </si>
  <si>
    <t>There are no people in IPC 4 and 5 according to latest IPC that was used during the period June 2023 to September 2023</t>
  </si>
  <si>
    <t>MWI002Extreme humanitarian conditions - Level 5</t>
  </si>
  <si>
    <t>World Population Review accessed 25/11/2023</t>
  </si>
  <si>
    <t>https://worldpopulationreview.com/countries/mozambique-population</t>
  </si>
  <si>
    <t>Total population of Mozambique adjusted for population movement</t>
  </si>
  <si>
    <t>MOZ010Total population</t>
  </si>
  <si>
    <t>Statistica accessed on 07/05/2023</t>
  </si>
  <si>
    <t>https://www.statista.com/statistics/1267937/total-population-of-mozambique-by-province/</t>
  </si>
  <si>
    <t>Total population of Zambezia, Sofala, Tete, Manica, Gaza, Niassa and Inhambane provinces which have been affected by the cyclone</t>
  </si>
  <si>
    <t>MOZ010People exposed</t>
  </si>
  <si>
    <t>Total number of fatalities reported from 24 February 2023 when Cyclone Freddy made first landfall as at July 2023</t>
  </si>
  <si>
    <t>MOZ010Fatalities reported</t>
  </si>
  <si>
    <t>OCHA 21/07/2023 ; WFP 21/02/2023 ; ACLED ACCESSED ON 31/07/2023</t>
  </si>
  <si>
    <t>https://acleddata.com/dashboard/#/dashboard; https://reliefweb.int/report/mozambique/wfp-mozambique-external-situation-report-1-20-february-2023 ; https://reliefweb.int/report/malawi/southern-africa-snapshot-tropical-cyclone-freddys-impact-february-march-2023</t>
  </si>
  <si>
    <t>Cumulative fatalities from the cyclone, floods and Cabo Delgado crises. Fatalities reported  as from 31/01/2023 - 31/07/2023 on ACLED data export tool in Cabo Delgado, Niassa and Nampula provinces. Number of fatalities reported from 24 February 2023 when Cyclone Freddy made first landfall to 27 April 2023. Number of fatalities recorded as a result of the flood as at 20th February from the begining of February 2023</t>
  </si>
  <si>
    <t>MOZ010Fatalities in all crises</t>
  </si>
  <si>
    <t>IFRC 31/08/2023</t>
  </si>
  <si>
    <t>https://reliefweb.int/report/mozambique/mozambique-floods-and-tropical-cyclone-freddy-dref-operational-update-mdrmz020</t>
  </si>
  <si>
    <t>Number of people affected by the first and second landfall of Tropical Storm Freddy Gaza, Inhambane, Manica, Maputo, Sofala, Tete, Niassa and Zambezia provinces. Overall, 1,230,691 people have been cumulatively affected by Freddy direct impacts.</t>
  </si>
  <si>
    <t>MOZ010People affected</t>
  </si>
  <si>
    <t>OCHA 28/09/2023</t>
  </si>
  <si>
    <t>https://reliefweb.int/report/mozambique/mozambique-response-cyclone-freddy-floods-and-cholera-31-august-2023</t>
  </si>
  <si>
    <t xml:space="preserve">People in need as a result of Cyclone Freddy and subsequent floods caused by Cyclone Freddy. These are people who require emergency assistance </t>
  </si>
  <si>
    <t>MOZ010People in Need</t>
  </si>
  <si>
    <t>Statistica accessed 07/05/2023 ; WFP 27/04/2023; IFRC 31/08/2023</t>
  </si>
  <si>
    <t>https://www.statista.com/statistics/1267937/total-population-of-mozambique-by-province/ ; https://reliefweb.int/report/mozambique/wfp-mozambique-cyclone-freddy-external-situation-report-11-20-april-2023; https://reliefweb.int/report/mozambique/mozambique-cabo-delgado-nampula-niassa-humanitarian-snapshot-september-2023</t>
  </si>
  <si>
    <t>Levels 1 and 2 are computed using INFORM severity Index methodology. Level 1= People exposed- People affected. Level 2= People affected- People in need. All people in need have Level 3 needs. There is no information to indicate Level 4 or 5 needs for Cyclone Freddy and all were put under moderate humanitarian condition</t>
  </si>
  <si>
    <t>MOZ010Minimal humanitarian conditions - Level 1</t>
  </si>
  <si>
    <t>WFP 27/04/2023 ; FAO 17/05/2023; IFRC 31/08/2023</t>
  </si>
  <si>
    <t>https://reliefweb.int/report/mozambique/wfp-mozambique-cyclone-freddy-external-situation-report-11-20-april-2023 ; https://reliefweb.int/report/madagascar/subregional-southern-africa-climate-hazards-urgent-call-assistance; https://reliefweb.int/report/mozambique/mozambique-cabo-delgado-nampula-niassa-humanitarian-snapshot-september-2023</t>
  </si>
  <si>
    <t>MOZ010Stressed humanitarian conditions - Level 2</t>
  </si>
  <si>
    <t>Levels 1 and 2 are computed using INFORM severity Index methodology. Level 1= People exposed- People affected. Level 2= People affected- People in need. All people in need have Level 3 needs. There is no information to indicate Level 4 or 5 (severe or extreme humanitrian conditions) needs for Cyclone Freddy and all were put under moderate humanitarian condition</t>
  </si>
  <si>
    <t>MOZ010Moderate humanitarian conditions - Level 3</t>
  </si>
  <si>
    <t>Levels 1 and 2 are computed using INFORM severity Index methodology. Level 1= People exposed- People affected. Level 2= People affected- People in need. All people in need have Level 3 needs. There is no information to indicate Level 4 or 5  (severe or extreme humanitrian conditions) needs for Cyclone Freddy and all were put under moderate humanitarian condition</t>
  </si>
  <si>
    <t>MOZ010Severe humanitarian conditions - Level 4</t>
  </si>
  <si>
    <t>MOZ010Extreme humanitarian conditions - Level 5</t>
  </si>
  <si>
    <t>MOZ004Total population</t>
  </si>
  <si>
    <t>HDX 22/12/2022</t>
  </si>
  <si>
    <t>https://data.humdata.org/dataset/mozambique_-humanitarian-needs-2022</t>
  </si>
  <si>
    <t>Total population of Cabo Delgado, Niassa and Nampula provinces. The reliability of this data is low since there is no recent reliable publication of people in the region since the data used is from the last census in 2017.</t>
  </si>
  <si>
    <t>MOZ004People exposed</t>
  </si>
  <si>
    <t>All people living in Cabo Delgado, Niassa and Nampula provinces have been affected by the insurgency</t>
  </si>
  <si>
    <t>MOZ004People affected</t>
  </si>
  <si>
    <t>UNHCR 18/09/2023 ; OCHA 24/07/2023; OCHA 19/10/2023</t>
  </si>
  <si>
    <t>https://reliefweb.int/report/mozambique/unhcr-mozambique-cabo-delgado-external-update-internal-displacement-response-june-2023-enpt ; https://data2.unhcr.org/en/documents/details/103512 ; https://reliefweb.int/report/mozambique/mozambique-cabo-delgado-nampula-niassa-humanitarian-snapshot-may-2023;  https://reliefweb.int/report/mozambique/mozambique-cabo-delgado-nampula-niassa-humanitarian-snapshot-september-2023</t>
  </si>
  <si>
    <t xml:space="preserve">Number of Internally Displaced Persons in North and North eastern  Mozambique due to conflict. According to UNHCR as at 31 August 2023 last update 850,599 IDPs are in northern Mozambique in addition to 81,000 (IOM/DTM) people who have returned to their district of origin but are still living in displacement-like situations in district sedes, unable to reach their final destinations due to the uncertain security situation in their place of origin. According to OCHA, between Between 14 and 26 September non-State armed groups (NSAGs) attacked the districts of Macomia, Mocímboa da Praia and Muidumbe. Civilians were targeted in all attacks and in most attacks civilians were killed. </t>
  </si>
  <si>
    <t>MOZ004People displaced</t>
  </si>
  <si>
    <t>ACLED ACCESSED ON24/10/2023</t>
  </si>
  <si>
    <t>Fatalities reported  as from 20/04/2023 - 20/10/2023 on ACLED data export tool in Cabo Delgado, Niassa and Nampula provinces.</t>
  </si>
  <si>
    <t>MOZ004Fatalities reported</t>
  </si>
  <si>
    <t>MOZ004Fatalities in all crises</t>
  </si>
  <si>
    <t>OCHA 28/07/2023</t>
  </si>
  <si>
    <t>https://reliefweb.int/report/mozambique/mozambique-humanitarian-response-dashboard-june-2023</t>
  </si>
  <si>
    <t>Number of People in Need due to Cabo Delgado insurgency in 2023 in 3 provinces i.e., cabo delgado, Niassa and Nampula according to HRP 2023 and OCHA assessments. Having different sources mentioning People in need as a result of insurgency we did not use the displaced as PIN.</t>
  </si>
  <si>
    <t>MOZ004People in Need</t>
  </si>
  <si>
    <t>HDX 22/12/2022 ; OCHA 12/05/2023</t>
  </si>
  <si>
    <t>https://data.humdata.org/dataset/mozambique_-humanitarian-needs-2022 ; https://reliefweb.int/report/mozambique/mozambique-humanitarian-response-dashboard-march-2023</t>
  </si>
  <si>
    <t>Levels 1 and 2 were computed using INFORM severity methodology. Level 3 and above are equal to people in need. There is no reliable source giving a breakdown of people in level 4 and 5 in Violence in cabo Delgado therefore they were put under moderate humanitarian condition</t>
  </si>
  <si>
    <t>MOZ004Minimal humanitarian conditions - Level 1</t>
  </si>
  <si>
    <t>MOZ004Stressed humanitarian conditions - Level 2</t>
  </si>
  <si>
    <t>MOZ004Moderate humanitarian conditions - Level 3</t>
  </si>
  <si>
    <t>https://reliefweb.int/report/mozambique/mozambique-humanitarian-response-dashboard-march-2023</t>
  </si>
  <si>
    <t xml:space="preserve">Levels 1 and 2 were computed using INFORM severity methodology. Level 3 and above are equal to people in need. There is no reliable source giving a breakdown of people in level 4 and 5 in Violence in cabo Delgado therefore they were put under moderate humanitarian condition. There is no information to indicate people are in severe or extreme humanitirian condition as a result of the insurgency that began in 2017, therefore no people are placed in Level 4 or 5 needs. </t>
  </si>
  <si>
    <t>MOZ004Severe humanitarian conditions - Level 4</t>
  </si>
  <si>
    <t xml:space="preserve">Levels 1 and 2 were computed using INFORM severity methodology. Level 3 and above are equal to people in need. There is no reliable source giving a breakdown of people in level 4 and 5 in Violence in cabo Delgado therefore they were put under moderate humanitarian condition.  There is no information to indicate people are in severe or extreme humanitirian condition as a result of the insurgency that began in 2017, therefore no people are placed in Level 4 or 5 needs. </t>
  </si>
  <si>
    <t>MOZ004Extreme humanitarian conditions - Level 5</t>
  </si>
  <si>
    <t>MOZ001Total population</t>
  </si>
  <si>
    <t>Cumulative number of people exposed to the insurgency and Cyclone Freddy. Since at least every province is exposed to one crisis. The whole population remains exposed in the multiple crises.</t>
  </si>
  <si>
    <t>MOZ001People exposed</t>
  </si>
  <si>
    <t>IFRC 31/08/2023; OCHA 25/04/2023 ; WFP 27/04/2023</t>
  </si>
  <si>
    <t>https://reliefweb.int/report/mozambique/wfp-mozambique-cyclone-freddy-external-situation-report-11-20-april-2023 ; https://reliefweb.int/report/mozambique/mozambique-humanitarian-snapshot-freddy-floods-and-cholera-25-april-2023 ; https://data.humdata.org/dataset/mozambique_-humanitarian-needs-2022; https://reliefweb.int/report/mozambique/mozambique-floods-and-tropical-cyclone-freddy-dref-operational-update-mdrmz020</t>
  </si>
  <si>
    <t xml:space="preserve">Cumulative number of people affected by Cyclone Freddy and the Cabo Delgado insurgency </t>
  </si>
  <si>
    <t>MOZ001People affected</t>
  </si>
  <si>
    <t>OCHA 17/05/2023 ; WFP 21/02/2023 ; UNHCR 18/09/2023 ; UNHCR Accessed 31/07/2023 ; OCHA 24/07/2023</t>
  </si>
  <si>
    <t xml:space="preserve">https://reliefweb.int/report/mozambique/mozambique-tropical-cyclone-freddy-floods-and-cholera-situation-report-no4 ; https://reliefweb.int/report/mozambique/wfp-mozambique-external-situation-report-1-20-february-2023 ; https://reliefweb.int/report/mozambique/unhcr-mozambique-cabo-delgado-external-update-internal-displacement-response-june-2023-enpt ; https://data.unhcr.org/en/country/moz ; https://reliefweb.int/report/mozambique/mozambique-cabo-delgado-nampula-niassa-humanitarian-snapshot-may-2023 </t>
  </si>
  <si>
    <t xml:space="preserve">Cumulative number of people displaced by floods, Cyclone Freddy and the Cabo Delgado insurgency </t>
  </si>
  <si>
    <t>MOZ001People displaced</t>
  </si>
  <si>
    <t>Cumulative fatalities from the cyclone, floods and Cabo Delgado crises. Fatalities reported  as from 17/05/2023 - 17/11/2023 on ACLED data export tool in Cabo Delgado, Niassa and Nampula provinces. Number of fatalities reported from 24 February 2023 when Cyclone Freddy made first landfall to 27 April 2023.</t>
  </si>
  <si>
    <t>MOZ001Fatalities reported</t>
  </si>
  <si>
    <t>MOZ001Fatalities in all crises</t>
  </si>
  <si>
    <t>OCHA 14/11/2023 ; OCHA 28/09/2023</t>
  </si>
  <si>
    <t>https://reliefweb.int/report/mozambique/mozambique-humanitarian-response-dashboard-september-2023 ; https://reliefweb.int/report/mozambique/mozambique-response-cyclone-freddy-floods-and-cholera-31-august-2023</t>
  </si>
  <si>
    <t>Summation of people in need from Cyclone Freddy and Cabo Delgado</t>
  </si>
  <si>
    <t>MOZ001People in Need</t>
  </si>
  <si>
    <t>World Population Review accessed 07/05/2023 ; UNHCR 18/09/2023; OCHA 25/04/2023 ; WFP 27/04/2023</t>
  </si>
  <si>
    <t>https://worldpopulationreview.com/countries/mozambique-population ; https://reliefweb.int/report/mozambique/wfp-mozambique-cyclone-freddy-external-situation-report-11-20-april-2023 ; https://reliefweb.int/report/mozambique/mozambique-humanitarian-snapshot-freddy-floods-and-cholera-25-april-2023 ; https://data.humdata.org/dataset/mozambique_-humanitarian-needs-2022</t>
  </si>
  <si>
    <t xml:space="preserve">These figures are aggregation of Cyclone freddy, Floods and Violence in cabo delgado. INFORM severity index methodology was applied to compute level 1 and 2. People in need due to Cyclone Freddy, Cyclone and Violence in Cabo Delgado were categorised under level 3. While there might be people facing crisis level 4 and 5 (severe or extreme humanitarian conditions), there is no reliable recent source to support that. </t>
  </si>
  <si>
    <t>MOZ001Minimal humanitarian conditions - Level 1</t>
  </si>
  <si>
    <t>HDX 22/12/2022; OCHA 25/04/2023 ; WFP 27/04/2023 ; FAO 17/05/2023 ; WFP 21/02/2023 ; OCHA 12/05/2023 ; OCHA 24/02/2023</t>
  </si>
  <si>
    <t>https://reliefweb.int/report/mozambique/wfp-mozambique-cyclone-freddy-external-situation-report-11-20-april-2023 ; https://reliefweb.int/report/mozambique/mozambique-humanitarian-snapshot-freddy-floods-and-cholera-25-april-2023 ; https://data.humdata.org/dataset/mozambique_-humanitarian-needs-2022 ; https://reliefweb.int/report/madagascar/subregional-southern-africa-climate-hazards-urgent-call-assistance ; https://reliefweb.int/report/mozambique/wfp-mozambique-external-situation-report-1-20-february-2023 ; https://reliefweb.int/report/mozambique/mozambique-humanitarian-response-dashboard-march-2023 ; https://reliefweb.int/report/mozambique/2023-mozambique-humanitarian-response-plan-february-2023</t>
  </si>
  <si>
    <t>MOZ001Stressed humanitarian conditions - Level 2</t>
  </si>
  <si>
    <t>FAO 17/05/2023 ; OCHA 28/07/2023 ; USAID 15/06/2023</t>
  </si>
  <si>
    <t>https://reliefweb.int/report/madagascar/subregional-southern-africa-climate-hazards-urgent-call-assistance ; https://reliefweb.int/report/mozambique/wfp-mozambique-external-situation-report-1-20-february-2023 ; https://reliefweb.int/report/mozambique/mozambique-humanitarian-response-dashboard-june-2023</t>
  </si>
  <si>
    <t>MOZ001Moderate humanitarian conditions - Level 3</t>
  </si>
  <si>
    <t xml:space="preserve">x </t>
  </si>
  <si>
    <t>MOZ001Severe humanitarian conditions - Level 4</t>
  </si>
  <si>
    <t>MOZ001Extreme humanitarian conditions - Level 5</t>
  </si>
  <si>
    <t>IPC 06/09/2023</t>
  </si>
  <si>
    <t>https://www.ipcinfo.org/ipc-country-analysis/details-map/en/c/1156545/?iso3=NAM</t>
  </si>
  <si>
    <t>Total population of Namibia according to IPC figures</t>
  </si>
  <si>
    <t>NAM002Total population</t>
  </si>
  <si>
    <t>world population review accessed on 18/09/2022</t>
  </si>
  <si>
    <t>https://worldpopulationreview.com/countries/namibia-population</t>
  </si>
  <si>
    <t>The whole country is affected by the food insecurity crisis</t>
  </si>
  <si>
    <t>NAM002Landmass affected</t>
  </si>
  <si>
    <t>INFORM severity Index methodology: Exposed= Level 1 + Level 2 + Level 3 + Level 4 +Level 5</t>
  </si>
  <si>
    <t>NAM002People exposed</t>
  </si>
  <si>
    <t>INFORM severity Index methodology: Affected= Level 2 + Level 3 + Level 4 + Level 5</t>
  </si>
  <si>
    <t>NAM002People affected</t>
  </si>
  <si>
    <t>ACLED accessed on 06/10/2023</t>
  </si>
  <si>
    <t>fatalities between 29/03/2023 and 29/09/2023</t>
  </si>
  <si>
    <t>NAM002Fatalities reported</t>
  </si>
  <si>
    <t>NAM002Fatalities in all crises</t>
  </si>
  <si>
    <t>INFORM severity Index methodology: PIN= The PIN= Level 3 + Level 4 + Level 5</t>
  </si>
  <si>
    <t>NAM002People in Need</t>
  </si>
  <si>
    <t>IPC-1 (minimal) severity between October 2023 - March 2024</t>
  </si>
  <si>
    <t>NAM002Minimal humanitarian conditions - Level 1</t>
  </si>
  <si>
    <t>IPC-2 (Stressed) severity between October 2023 - March 2024</t>
  </si>
  <si>
    <t>NAM002Stressed humanitarian conditions - Level 2</t>
  </si>
  <si>
    <t>IPC-3 (Crisis) severity between October 2023 - March 2024</t>
  </si>
  <si>
    <t>NAM002Moderate humanitarian conditions - Level 3</t>
  </si>
  <si>
    <t>IPC-4 (Emergency) severity between October 2023 - March 2024</t>
  </si>
  <si>
    <t>NAM002Severe humanitarian conditions - Level 4</t>
  </si>
  <si>
    <t>IPC-5 (Catastrophe) severity between October 2023 - March 2024</t>
  </si>
  <si>
    <t>NAM002Extreme humanitarian conditions - Level 5</t>
  </si>
  <si>
    <t>world population review accessed on 14/11/2023</t>
  </si>
  <si>
    <t>https://worldpopulationreview.com/countries/tanzania-population</t>
  </si>
  <si>
    <t>Total population of Tanzania in November 2023 according to world population review</t>
  </si>
  <si>
    <t>TZA002Total population</t>
  </si>
  <si>
    <t>city population accessed on 30/04/2023 ; UNHCR 15/03/2023</t>
  </si>
  <si>
    <t>http://www.citypopulation.de/en/tanzania/cities/ ; https://data2.unhcr.org/en/documents/details/99656</t>
  </si>
  <si>
    <t>Total landmass of regions that host refugees: Kigoma, Katavi, Tabora, Tanga, Dar-es Salaam</t>
  </si>
  <si>
    <t>TZA002Landmass affected</t>
  </si>
  <si>
    <t>Total population of regions that host refugees: Kigoma, Katavi, Tabora, Tanga, Dar-es Salaam</t>
  </si>
  <si>
    <t>TZA002People exposed</t>
  </si>
  <si>
    <t>People affected are the total population of regions that host refugees: Kigoma, Katavi, Tabora, Tanga, Dar-es Salaam</t>
  </si>
  <si>
    <t>TZA002People affected</t>
  </si>
  <si>
    <t>UNHCR 30/09/2023, UNHCR 12/10/2023</t>
  </si>
  <si>
    <t>https://data2.unhcr.org/en/country/tza;  https://reliefweb.int/report/united-republic-tanzania/drc-new-influx-tanzania-update-09-10-october-2023</t>
  </si>
  <si>
    <t>UNHCR  number of refugees in Tanzania last updated 30 September 2023 (247,532) plus 13648 new arrivals were received by Kigoma Regional Authorities from January
to 19 September 2023.</t>
  </si>
  <si>
    <t>TZA002People displaced</t>
  </si>
  <si>
    <t>ACLED accessed on 15/11/2023</t>
  </si>
  <si>
    <t>fatalities between 10 May 2023 and  10 november 2023 related to the areas of Kigoma, Katavi, Dar Es Salam, Tanga and Tabora</t>
  </si>
  <si>
    <t>TZA002Fatalities reported</t>
  </si>
  <si>
    <t>fatalities between 10 May 2023 to 10 November 2023 related to food insecurity and Refugee crisis</t>
  </si>
  <si>
    <t>TZA002Fatalities in all crises</t>
  </si>
  <si>
    <t>As of July 2023, this is the number of refugees in Tanzania (254,000) PIN= Level 3 + Level 4 + Level 5. Displaced were taken as PIN because most of the refugees and Asylum seekers need almost all kind of assistance</t>
  </si>
  <si>
    <t>TZA002People in Need</t>
  </si>
  <si>
    <t>INFORM SEVERITY INDEX methodology: Level1= Exposed population - affected population.</t>
  </si>
  <si>
    <t>TZA002Minimal humanitarian conditions - Level 1</t>
  </si>
  <si>
    <t xml:space="preserve">INFORM SEVERITY INDEX methodology: Level 2 = Affected population - PIN </t>
  </si>
  <si>
    <t>TZA002Stressed humanitarian conditions - Level 2</t>
  </si>
  <si>
    <t>TZA002Moderate humanitarian conditions - Level 3</t>
  </si>
  <si>
    <t>TZA002Severe humanitarian conditions - Level 4</t>
  </si>
  <si>
    <t>TZA002Extreme humanitarian conditions - Level 5</t>
  </si>
  <si>
    <t>TZA003Total population</t>
  </si>
  <si>
    <t xml:space="preserve">City Population accesssed on 16/01/2023 , IPC 30/12/2022 , Mabumbe accessed on 5/1/2023
</t>
  </si>
  <si>
    <t>http://www.citypopulation.de/en/tanzania/cities/ , https://www.ipcinfo.org/ipc-country-analysis/details-map/en/c/1156131/ , https://mabumbe.com/list-of-districts-in-tanzania-region-wise/</t>
  </si>
  <si>
    <t>The landmass of regions affected: Dodoma , Mara , Kilimanjaro ,Manyara , Tanga , Shinyanga , Arusha , Singida , Simiyu , Tabora and Zanzibar</t>
  </si>
  <si>
    <t>TZA003Landmass affected</t>
  </si>
  <si>
    <t>IPC 30/12/2022</t>
  </si>
  <si>
    <t>https://www.ipcinfo.org/ipc-country-analysis/details-map/en/c/1156131/?iso3=TZA</t>
  </si>
  <si>
    <t xml:space="preserve">Inform Severity Index methodology: Exposed people= Levels 1 to 5 </t>
  </si>
  <si>
    <t>TZA003People exposed</t>
  </si>
  <si>
    <t>Inform Severity Index methodology: Affected people= Levels 2 to 5</t>
  </si>
  <si>
    <t>TZA003People affected</t>
  </si>
  <si>
    <t>fatalities between 10/11/2023 to 10/11/2023 related to the areas of Dodoma , Mara , Kilimanjaro ,Manyara , Tanga , Shinyanga , Arusha , Singida , Simiyu , Tabora and Zanzibar</t>
  </si>
  <si>
    <t>TZA003Fatalities reported</t>
  </si>
  <si>
    <t>fatalities between 10 MAY2023 and 10 november 2023 related to food insecurity and Refugee crisis</t>
  </si>
  <si>
    <t>TZA003Fatalities in all crises</t>
  </si>
  <si>
    <t xml:space="preserve"> People in Crisis food insecurity level (IPC Phase 3) or above between  March 2023 - May 2023</t>
  </si>
  <si>
    <t>TZA003People in Need</t>
  </si>
  <si>
    <t>People in Minimal food insecurity level (IPC Phase 1) between   March 2023 - May 2023</t>
  </si>
  <si>
    <t>TZA003Minimal humanitarian conditions - Level 1</t>
  </si>
  <si>
    <t>People in Stressed food insecurity level (IPC Phase 2) between  March 2023 - May 2023</t>
  </si>
  <si>
    <t>TZA003Stressed humanitarian conditions - Level 2</t>
  </si>
  <si>
    <t>People in Crisis food insecurity level (IPC Phase 3) between  March 2023 - May 2023</t>
  </si>
  <si>
    <t>TZA003Moderate humanitarian conditions - Level 3</t>
  </si>
  <si>
    <t>People in Emergency food insecurity level (IPC Phase 4) between March 2023 - May 2023</t>
  </si>
  <si>
    <t>TZA003Severe humanitarian conditions - Level 4</t>
  </si>
  <si>
    <t>People in Emergency food insecurity level (IPC Phase 5) between  March 2023 - May 2023</t>
  </si>
  <si>
    <t>TZA003Extreme humanitarian conditions - Level 5</t>
  </si>
  <si>
    <t>TZA001Total population</t>
  </si>
  <si>
    <t xml:space="preserve">City Population accesssed on 16/01/2023 , IPC 30/12/2022 , Mabumbe accessed on 5/1/2023 ,city population accessed on 30/04/2023 ; UNHCR 15/03/2023
</t>
  </si>
  <si>
    <t>http://www.citypopulation.de/en/tanzania/cities/ , https://www.ipcinfo.org/ipc-country-analysis/details-map/en/c/1156131/ , https://mabumbe.com/list-of-districts-in-tanzania-region-wise/ ,   https://data2.unhcr.org/en/documents/details/99656</t>
  </si>
  <si>
    <t>The landmass regions affected by food insecurity and refugees:   Dar-es Salaam ,Kigoma , Katavi ,  Dodoma , Mara , Kilimanjaro ,Manyara , Tanga , Shinyanga , Arusha , Singida , Simiyu , Tabora and Zanzibar</t>
  </si>
  <si>
    <t>TZA001Landmass affected</t>
  </si>
  <si>
    <t>IPC 30/12/2022 ,city population accessed on 30/04/2023 ; UNHCR 15/03/2023</t>
  </si>
  <si>
    <t xml:space="preserve"> https://www.ipcinfo.org/ipc-country-analysis/details-map/en/c/1156131/?iso3=TZA , http://www.citypopulation.de/en/tanzania/cities/ ; https://data2.unhcr.org/en/documents/details/99656</t>
  </si>
  <si>
    <t>Exposed people= Levels 1 to 5, and it also includes people exposed to the food insecurity crisis and the refugees crisis.</t>
  </si>
  <si>
    <t>TZA001People exposed</t>
  </si>
  <si>
    <t>Informed severity index methodology: Affected people= Levels 2 to 5</t>
  </si>
  <si>
    <t>TZA001People affected</t>
  </si>
  <si>
    <t>UNHCR  number of refugees in Tanzania last updated 30 September 2023 (247,532) plus 13648 new arrivals were received by
Kigoma Regional Authorities from January
to 19 September 2023.</t>
  </si>
  <si>
    <t>TZA001People displaced</t>
  </si>
  <si>
    <t>fatalities between 10 May2023 and 10 November2023 related to food insecurity and Refugee crisis</t>
  </si>
  <si>
    <t>TZA001Fatalities reported</t>
  </si>
  <si>
    <t>TZA001Fatalities in all crises</t>
  </si>
  <si>
    <t>IPC 30/12/2022 , UNHCR 30/09/2023 ; UNHCR 12/10/2023</t>
  </si>
  <si>
    <t xml:space="preserve"> https://www.ipcinfo.org/ipc-country-analysis/details-map/en/c/1156131/?iso3=TZA,  https://data2.unhcr.org/en/country/tza ;  https://reliefweb.int/report/united-republic-tanzania/drc-new-influx-tanzania-update-09-10-october-2023</t>
  </si>
  <si>
    <t>is the number of refugees in Tanzania as of 30 September 2023 (247,532)+ 13648 new arrivals were received by Kigoma Regional Authorities from January
to 19 September 2023 + 990,000 People in Crisis food insecurity level (IPC Phase 3) or above between  March 2023 - May 2023</t>
  </si>
  <si>
    <t>TZA001People in Need</t>
  </si>
  <si>
    <t>IPC 30/12/2022 ,city population accessed on 30/04/2023 ; UNHCR 30/09/2023</t>
  </si>
  <si>
    <t xml:space="preserve"> https://www.ipcinfo.org/ipc-country-analysis/details-map/en/c/1156131/?iso3=TZA , http://www.citypopulation.de/en/tanzania/cities/ ; https://data2.unhcr.org/en/country/tza</t>
  </si>
  <si>
    <t>The sum of people in Level 1 in the food insecurity crisis + the refugees crisis</t>
  </si>
  <si>
    <t>TZA001Minimal humanitarian conditions - Level 1</t>
  </si>
  <si>
    <t>The sum of people in Level 2 in the food insecurity crisis + the refugees crisis</t>
  </si>
  <si>
    <t>TZA001Stressed humanitarian conditions - Level 2</t>
  </si>
  <si>
    <t>IPC 30/12/2022 ; UNHCR 30/09/2023 ; UNHCR 12/10/2023</t>
  </si>
  <si>
    <t>The sum of people in Level 3 in the food insecurity crisis (990000) + the refugees crisis (247,532)+ 13648 new arrivals were received by Kigoma Regional Authorities from January to 19 September 2023.</t>
  </si>
  <si>
    <t>TZA001Moderate humanitarian conditions - Level 3</t>
  </si>
  <si>
    <t xml:space="preserve">IPC 30/12/2022 , </t>
  </si>
  <si>
    <t xml:space="preserve"> https://www.ipcinfo.org/ipc-country-analysis/details-map/en/c/1156131/?iso3=TZA,  https://data2.unhcr.org/en/country/tza</t>
  </si>
  <si>
    <t>The sum of people in Level 4 in the food insecurity crisis + the refugees crisis. There were no people classified in level 4 in Refugee and food insecurity crises so our level 4 is 0</t>
  </si>
  <si>
    <t>TZA001Severe humanitarian conditions - Level 4</t>
  </si>
  <si>
    <t>The sum of people in Level 4 in the food insecurity crisis + the refugees crisis. There were no people classified to be in level 5 in Refugee and food insecurity crises so our level 5 is 0</t>
  </si>
  <si>
    <t>TZA001Extreme humanitarian conditions - Level 5</t>
  </si>
  <si>
    <t>https://worldpopulationreview.com/countries/zambia-population</t>
  </si>
  <si>
    <t>Total population in Zambia accessed on the 08/11/2023</t>
  </si>
  <si>
    <t>ZMB002Total population</t>
  </si>
  <si>
    <t>UN Statistics 2004</t>
  </si>
  <si>
    <t>https://unstats.un.org/unsd/demographic/products/dyb/DYB2004/Table03.pdf</t>
  </si>
  <si>
    <t>The whole country is affected by the Drought crisis</t>
  </si>
  <si>
    <t>ZMB002Landmass affected</t>
  </si>
  <si>
    <t>IPC 13/11/2023</t>
  </si>
  <si>
    <t>https://reliefweb.int/report/zambia/zambia-ipc-acute-food-insecurity-analysis-august-2023-march-2024-published-november-13-2023</t>
  </si>
  <si>
    <t>ZMB002People exposed</t>
  </si>
  <si>
    <t>IPC 30/8/2022</t>
  </si>
  <si>
    <t>https://www.ipcinfo.org/ipc-country-analysis/details-map/en/c/1155845/</t>
  </si>
  <si>
    <t>ZMB002People affected</t>
  </si>
  <si>
    <t>ZMB002People displaced</t>
  </si>
  <si>
    <t>WHO 28/08/2023</t>
  </si>
  <si>
    <t>https://reliefweb.int/report/south-sudan/weekly-bulletin-outbreaks-and-other-emergencies-week-33-14-20-august-2023-data-reported-1700-20-august-2023</t>
  </si>
  <si>
    <t>Cumulatively, 757 cases from eight districts; Mpulungu, Vubwi, Nsama, Nchelenge, Mwansabombwe, Chipata, Chipangali and Lusangazi. Currently, two districts in two provinces – Chiengi district in Luapula province and Mpulungu district in Northern Province of Zambia are reporting cholera cases. There are a total of 263 cases confirmed cases.</t>
  </si>
  <si>
    <t>ZMB002Illness cases reported</t>
  </si>
  <si>
    <t>ACLED, 15/11/2023</t>
  </si>
  <si>
    <t>9 fatalities between  10 May 2023 and  10 November 2023 which we assume has been exacerbated by drought</t>
  </si>
  <si>
    <t>ZMB002Fatalities reported</t>
  </si>
  <si>
    <t>ZMB002Fatalities in all crises</t>
  </si>
  <si>
    <t>Inform Severity Index methodology: PIN= The PIN= Level 3 + Level 4 + Level 5. This was picked from directly from the severity of needs levels 3-5 in the latest IPC.</t>
  </si>
  <si>
    <t>ZMB002People in Need</t>
  </si>
  <si>
    <t>IPC-1 (minimal) severity between August 2023 and March 2024. This was picked from directly from the severity of needs levels 3-5 in the latest IPC.</t>
  </si>
  <si>
    <t>ZMB002Minimal humanitarian conditions - Level 1</t>
  </si>
  <si>
    <t>IPC-2 (Stressed) severity between August 2023 and March 2024. This was picked from directly from the severity of needs levels 3-5 in the latest IPC.</t>
  </si>
  <si>
    <t>ZMB002Stressed humanitarian conditions - Level 2</t>
  </si>
  <si>
    <t>IPC-3 (Crisis) severity between August 2023 and March 2024. This was picked from directly from the severity of needs levels 3-5 in the latest IPC.</t>
  </si>
  <si>
    <t>ZMB002Moderate humanitarian conditions - Level 3</t>
  </si>
  <si>
    <t>IPC-4 (Emergency) severity between August 2023 and March 2024. This was picked from directly from the severity of needs levels 3-5 in the latest IPC.</t>
  </si>
  <si>
    <t>ZMB002Severe humanitarian conditions - Level 4</t>
  </si>
  <si>
    <t>IPC-4 (Emergency) severity between August 2023 and March 2024. No one was classified to be in level 5 from the latest IPC that we used</t>
  </si>
  <si>
    <t>ZMB002Extreme humanitarian conditions - Level 5</t>
  </si>
  <si>
    <t>https://worldpopulationreview.com/countries/zimbabwe-population</t>
  </si>
  <si>
    <t>total population in Zimbabwe</t>
  </si>
  <si>
    <t>ZWE001Total population</t>
  </si>
  <si>
    <t>world population review accessed on 13/09/2022</t>
  </si>
  <si>
    <t>Total area of zimbabwe</t>
  </si>
  <si>
    <t>ZWE001Landmass affected</t>
  </si>
  <si>
    <t>The whole population is considered exposed to the complex crisis</t>
  </si>
  <si>
    <t>ZWE001People exposed</t>
  </si>
  <si>
    <t>The whole population is considered affected</t>
  </si>
  <si>
    <t>ZWE001People affected</t>
  </si>
  <si>
    <t>UNHCR accessed on 08/11/2023</t>
  </si>
  <si>
    <t>https://data.unhcr.org/en/country/zwe</t>
  </si>
  <si>
    <t>Total population of concern as of  30 September 2023.</t>
  </si>
  <si>
    <t>ZWE001People displaced</t>
  </si>
  <si>
    <t>WHO 06/10/2023</t>
  </si>
  <si>
    <t>https://reliefweb.int/report/chad/weekly-bulletin-outbreaks-and-other-emergencies-week-37-11-17-september-2023-data-reported-1700-17-september-2023</t>
  </si>
  <si>
    <t>From February 12, 2023 to December 24, 2023, 4106 cases of illness with 112 cumulated deaths were reported.</t>
  </si>
  <si>
    <t>ZWE001Illness cases reported</t>
  </si>
  <si>
    <t xml:space="preserve">https://acleddata.com/dashboard/#/dashboard </t>
  </si>
  <si>
    <t>fatalities reported by ACLED from 03/05/2023 - 03/11/2023 for the complex crisis</t>
  </si>
  <si>
    <t>ZWE001Fatalities reported</t>
  </si>
  <si>
    <t>ZWE001Fatalities in all crises</t>
  </si>
  <si>
    <t>UNICEF 02/10/2023</t>
  </si>
  <si>
    <t>https://reliefweb.int/report/zimbabwe/unicef-zimbabwe-humanitarian-situation-report-no-4-31-august-2023</t>
  </si>
  <si>
    <t>In 2023, an estimated 3 million people, including 2 million children, are projected to be in urgent need of humanitarian assistance in Zimbabwe according to UNICEF .</t>
  </si>
  <si>
    <t>ZWE001People in Need</t>
  </si>
  <si>
    <t>world population review accessed on 09/10/2023</t>
  </si>
  <si>
    <t>ZWE001Minimal humanitarian conditions - Level 1</t>
  </si>
  <si>
    <t>world population review accessed on 09/10/2023 ; UNICEF 02/10/2023</t>
  </si>
  <si>
    <t xml:space="preserve"> https://worldpopulationreview.com/countries/zimbabwe-population , https://reliefweb.int/report/zimbabwe/unicef-zimbabwe-humanitarian-situation-report-no-4-31-august-2023</t>
  </si>
  <si>
    <t>ZWE001Stressed humanitarian conditions - Level 2</t>
  </si>
  <si>
    <t>ZWE001Moderate humanitarian conditions - Level 3</t>
  </si>
  <si>
    <t>There is no analysis of the severity of needs so we entered x instead</t>
  </si>
  <si>
    <t>ZWE001Severe humanitarian conditions - Level 4</t>
  </si>
  <si>
    <t>ZWE001Extreme humanitarian conditions - Level 5</t>
  </si>
  <si>
    <t>world population review accessed on 08/11/2023 + WPR Accessed 15/11/2023 + world population review accessed on 08/11/2023 + world population review accessed on 08/11/2023 + CIA.gov accessed 12/10/2023 + IPC 06/09/2023 + world population review accessed on 14/11/2023</t>
  </si>
  <si>
    <t>https://worldpopulationreview.com/countries/zimbabwe-population + https://worldpopulationreview.com/countries/madagascar-population + https://worldpopulationreview.com/countries/zambia-population + https://worldpopulationreview.com/countries/eswatini-population + https://www.cia.gov/the-world-factbook/countries/malawi/ + https://www.ipcinfo.org/ipc-country-analysis/details-map/en/c/1156545/?iso3=NAM + https://worldpopulationreview.com/countries/tanzania-population</t>
  </si>
  <si>
    <t>total population in Zimbabwe + The total population of Madagascar according to World Population Review as of 15 November 2023 + Total population in Zambia accessed on the 08/11/2023 + Total population of Eswatini as of 08/11/2023 according to World Population Review This is different from the people exposed since the IPC population might be outdated  + Total population of the country. CIA.gov source was used as their latest update is the 26th of September 2023 + Total population of Namibia according to IPC figures + Total population of Tanzania in November 2023 according to world population review</t>
  </si>
  <si>
    <t>REG012Total population</t>
  </si>
  <si>
    <t>world population review accessed on 13/09/2022 + City popualtion accessed 29/05/2023 ;  OCHA 28/04/2023 + UN Statistics 2004 + world population review accessed on 23/08/2023 + CIA.gov accessed 26/05/2023 + world population review accessed on 18/09/2022 + City Population accesssed on 16/01/2023 , IPC 30/12/2022 , Mabumbe accessed on 5/1/2023 ,city population accessed on 30/04/2023 ; UNHCR 15/03/2023</t>
  </si>
  <si>
    <t>https://worldpopulationreview.com/countries/zimbabwe-population + http://www.citypopulation.de/en/madagascar/cities/ ; https://reliefweb.int/report/madagascar/flash-appeal-madagascar-grand-sud-and-grand-sud-est-january-december-2023-revised-march-2023 + https://unstats.un.org/unsd/demographic/products/dyb/DYB2004/Table03.pdf + https://worldpopulationreview.com/countries/eswatini-population + https://www.cia.gov/the-world-factbook/countries/malawi/ + https://worldpopulationreview.com/countries/namibia-population + http://www.citypopulation.de/en/tanzania/cities/ , https://www.ipcinfo.org/ipc-country-analysis/details-map/en/c/1156131/ , https://mabumbe.com/list-of-districts-in-tanzania-region-wise/ ,   https://data2.unhcr.org/en/documents/details/99656</t>
  </si>
  <si>
    <t>Total area of zimbabwe + We took landmass for Cyclone Freddy alone to avoid double counting since there were regions affected by on-going drought and also affected by Cyclone Freddy. The total landmass of regions affected by Cyclone Freddy: Androy, Anosy, Atsimo-Anderfana, Atsimo-Atsinana, Vatovavy Fitovinany, Menabe, Amoron’I Mania, Haute Matsiatra. 19,317 + 25,731 + 66,236 + 18,863 + 21,080 + 46,121 + 19,605 + 16,141 = 233,094. The figure changed Cyclone spread to other regions unlike when it first made landfall and we used a source with a projection of the population in the regions. The total landmass of regions affected the drought: Andoy, Anosy, Atsimo-Anderfana, Atsimo-Atsinana, and Vatovavy Fitovinany + The whole country is affected by the Drought crisis + The whole country is affected by the Food insecurity crisis + The whole country is affected by the complex crisis + The whole country is affected by the food insecurity crisis + The landmass regions affected by food insecurity and refugees:   Dar-es Salaam ,Kigoma , Katavi ,  Dodoma , Mara , Kilimanjaro ,Manyara , Tanga , Shinyanga , Arusha , Singida , Simiyu , Tabora and Zanzibar</t>
  </si>
  <si>
    <t>REG012Landmass affected</t>
  </si>
  <si>
    <t>world population review accessed on 08/11/2023 + IPC 22/08/2023 ; City popualtion accessed 25/10/2023   + IPC 13/11/2023 + IPC 17/08/2023 + IPC 18/08/2023 + IPC 06/09/2023 + IPC 30/12/2022 ,city population accessed on 30/04/2023 ; UNHCR 15/03/2023</t>
  </si>
  <si>
    <t>https://worldpopulationreview.com/countries/zimbabwe-population + https://www.ipcinfo.org/ipc-country-analysis/details-map/en/c/1156532/?iso3=MDG ; http://www.citypopulation.de/en/madagascar/cities/ + https://reliefweb.int/report/zambia/zambia-ipc-acute-food-insecurity-analysis-august-2023-march-2024-published-november-13-2023 + https://www.ipcinfo.org/ipc-country-analysis/details-map/en/c/1152805/?iso3=SWZ + https://www.ipcinfo.org/ipc-country-analysis/details-map/en/c/1156521/?iso3=MWI + https://www.ipcinfo.org/ipc-country-analysis/details-map/en/c/1156545/?iso3=NAM + https://www.ipcinfo.org/ipc-country-analysis/details-map/en/c/1156131/?iso3=TZA , http://www.citypopulation.de/en/tanzania/cities/ ; https://data2.unhcr.org/en/documents/details/99656</t>
  </si>
  <si>
    <t>The whole population is considered exposed to the complex crisis + To avoid double counting of people exposed as some regions exposed to both Cyclone and on going drought, we picked the crisis with high number of people exposed since it covers both regions exposed to Cyclone Freddy and drought.The total population of regions affected the drought: Andoy, Anosy, Atsimo-Anderfana, Atsimo-Atsinana, and Vatovavy Fitovinany accoring to latest IPC. The total population of regions affected by Cyclone Freddy: Androy, Anosy, Atsimo-Anderfana, Atsimo-Atsinana, Vatovavy Fitovinany, Menabe, Amoron’I Mania, Haute Matsiatra. 966,708 + 858,988 + 1,892,024 + 1,095,667 + 1,534,754 + 727,367 + 889,497 + 1,522,112 = 8,487,117.  + ACAPS methodology: Exposed= Level 1 + Level 2 + Level 3 + Level 4 +Level 5 + INFORM Severity Index methodology: Exposed= Level 1 + Level 2 + Level 3 + Level 4 +Level 5 . This number is not up to date though since it was IPC figure for population projection between October 2023 - March 2024. We could not change it even though the whole country is exposed to food insecurity becuase changing it would interfer with the humanitarian levels + All population is exposed to the complex crisis. We use the IPC figures, accessed on the 12/10/2023 + INFORM severity Index methodology: Exposed= Level 1 + Level 2 + Level 3 + Level 4 +Level 5 + "Exposed people= Levels 1 to 5, and it also includes people exposed to the food insecurity crisis and the refugees crisis."</t>
  </si>
  <si>
    <t>REG012People exposed</t>
  </si>
  <si>
    <t>world population review accessed on 08/11/2023 + City popualtion accessed 25/10/2023;  OCHA 28/04/2023 ; IPC 22/08/2023 + IPC 30/8/2022 + IPC 17/08/2023 + IPC 18/08/2023 + IPC 06/09/2023 + IPC 30/12/2022 ,city population accessed on 30/04/2023 ; UNHCR 15/03/2023</t>
  </si>
  <si>
    <t>https://worldpopulationreview.com/countries/zimbabwe-population + https://reliefweb.int/report/madagascar/subregional-southern-africa-climate-hazards-urgent-call-assistance ; https://reliefweb.int/report/madagascar/subregional-southern-africa-climate-hazards-urgent-call-assistance + https://www.ipcinfo.org/ipc-country-analysis/details-map/en/c/1155845/ + https://www.ipcinfo.org/ipc-country-analysis/details-map/en/c/1152805/?iso3=SWZ + https://www.ipcinfo.org/ipc-country-analysis/details-map/en/c/1156521/?iso3=MWI + https://www.ipcinfo.org/ipc-country-analysis/details-map/en/c/1156545/?iso3=NAM + https://www.ipcinfo.org/ipc-country-analysis/details-map/en/c/1156131/?iso3=TZA , http://www.citypopulation.de/en/tanzania/cities/ ; https://data2.unhcr.org/en/documents/details/99656</t>
  </si>
  <si>
    <t>The whole population is considered affected + Total number of people affected by the cyclone Freddy as well as the continued drought in Madagascar. To avoid double counting since the 2 crises overlap, we picked the crisis with highest number of people affected to represent those affected by both Cyclone Freddy and drought.  + ACAPS methodology: Affected= Level 2 + Level 3 + Level 4 + Level 5 + INFORM Severity Index methodology: Affected= Level 2 + Level 3 + Level 4 + Level 5 + Affected population are people in IPC 2 (Stressed) and above for  the projected october 2023 to March 2024 period (6167000) + people affected by Cyclone Freddy (2300000) + INFORM severity Index methodology: Affected= Level 2 + Level 3 + Level 4 + Level 5 + Informed severity index methodology: Affected people= Levels 2 to 5</t>
  </si>
  <si>
    <t>REG012People affected</t>
  </si>
  <si>
    <t>UNHCR accessed on 08/11/2023 + IOM 14/12/2022 ; AFDB  02/05/2023 + x + x + OCHA 24/09/2023 , WFP 20/09/2023 +  + UNHCR 30/09/2023, UNHCR 12/10/2023</t>
  </si>
  <si>
    <t>https://data.unhcr.org/en/country/zwe + https://reliefweb.int/report/madagascar/madagascar-baseline-mobility-assessment-grand-sud-september-2022 ; https://www.afdb.org/en/news-and-events/press-releases/madagascar-african-risk-capacity-group-african-development-bank-partnership-issues-15-million-insurance-pay-out-tropical-cyclone-freddy-recovery-efforts-60802#:~:text=These%20have%20eroded%20some%20of,10%2C300%20houses%20and%20schools%20destroyed. + x + x + https://reliefweb.int/report/malawi/malawi-cholera-tropical-cyclone-freddy-response-dashboard-june-2023, https://reliefweb.int/report/malawi/wfp-malawi-country-brief-august-2023 +  + https://data2.unhcr.org/en/country/tza;  https://reliefweb.int/report/united-republic-tanzania/drc-new-influx-tanzania-update-09-10-october-2023</t>
  </si>
  <si>
    <t>Total population of concern as of  30 September 2023. + The number of people internally displaced persons because of cyclones and drought Madagascar as of January 2023 + x + x + The number of displaced people remaining in IDP camps as of 22 June 2023 as a result of Cyclone Freddy(53000) + the total number of refugees and asylum seekers as of 20th September 2023 according toWFP (50,000). NB: Due to resource constraints, WFP reduced food assistance (a cash-based transfer) from the equivalent of a 75 percent ration to a 50 percent ration from July. Distributions for July and August reached the 50,000 refugees in Dzaleka camp. +  + UNHCR  number of refugees in Tanzania last updated 30 September 2023 (247,532) plus 13648 new arrivals were received by</t>
  </si>
  <si>
    <t>REG012People displaced</t>
  </si>
  <si>
    <t xml:space="preserve">WHO 06/10/2023 + IPC 11/10/2022 + WHO 28/08/2023 +  + WHO 06/09/2023 +  + </t>
  </si>
  <si>
    <t xml:space="preserve">https://reliefweb.int/report/chad/weekly-bulletin-outbreaks-and-other-emergencies-week-37-11-17-september-2023-data-reported-1700-17-september-2023 + https://www.ipcinfo.org/ipc-country-analysis/details-map/en/c/1155947/?iso3=MDG + https://reliefweb.int/report/south-sudan/weekly-bulletin-outbreaks-and-other-emergencies-week-33-14-20-august-2023-data-reported-1700-20-august-2023 +  + https://www.who.int/docs/default-source/coronaviruse/situation-reports/20230906_multi-country_outbreak-of-cholera_sitrep-6.pdf?sfvrsn=7a33937a_3&amp;download=true +  + </t>
  </si>
  <si>
    <t>From February 12, 2023 to December 24, 2023, 4106 cases of illness with 112 cumulated deaths were reported. + 479,000 cases of Global Acute Malnutrition (severe and moderate) are expected from May 2022 to April 2023This category is deemed ill with urgent need for medical intervention. + Cumulatively, 757 cases from eight districts; Mpulungu, Vubwi, Nsama, Nchelenge, Mwansabombwe, Chipata, Chipangali and Lusangazi. Currently, two districts in two provinces – Chiengi district in Luapula province and Mpulungu district in Northern Province of Zambia are reporting cholera cases. There are a total of 263 cases confirmed cases. +  + As of 13 August 2023, a total of 58 982 cases and 1768 deaths with CFR 3% have been reported.  +  + Kigoma Regional Authorities from January</t>
  </si>
  <si>
    <t>REG012Illness cases reported</t>
  </si>
  <si>
    <t xml:space="preserve"> + OCHA 21/07/2023 +  +  + WHO 25/06/2023 +  + </t>
  </si>
  <si>
    <t xml:space="preserve"> + https://reliefweb.int/report/malawi/southern-africa-snapshot-tropical-cyclone-freddys-impact-february-march-2023 +  +  + https://apps.who.int/iris/bitstream/handle/10665/370667/OEW26-1925062023.pdf +  + </t>
  </si>
  <si>
    <t xml:space="preserve"> + According to OCHA, Cyclone Freddy injured 56 people at at July 2023 +  +  + More than 2,267,458 people were affected by Cyclone Freddy ,in which 659,278 were displaced , with  2,186 injuries. +  + to 19 September 2023.</t>
  </si>
  <si>
    <t>REG012Injuries reported</t>
  </si>
  <si>
    <t>ACLED accessed on 08/11/2023 + OCHA 21/07/2023 + ACLED, 15/11/2023 + ACLED accessed on 08/11/2023 + ACLED accessed on 15/11/2023 , WHO 06/09/2023 + ACLED accessed on 06/10/2023 + ACLED accessed on 15/11/2023</t>
  </si>
  <si>
    <t>https://acleddata.com/dashboard/#/dashboard  + https://reliefweb.int/report/mozambique/southern-africa-tropical-cyclone-freddy-flash-update-no-7-14-march-2023 + https://acleddata.com/dashboard/#/dashboard + https://acleddata.com/dashboard/#/dashboard + https://www.who.int/docs/default-source/coronaviruse/situation-reports/20230906_multi-country_outbreak-of-cholera_sitrep-6.pdf?sfvrsn=7a33937a_3&amp;download=true, https://acleddata.com/dashboard/#/dashboard + https://acleddata.com/dashboard/#/dashboard + https://acleddata.com/dashboard/#/dashboard</t>
  </si>
  <si>
    <t>fatalities reported by ACLED from 03/05/2023 - 03/11/2023 for the complex crisis + Resusltant Cyclone Freddy fatalities in Madagascar from February to July 2023 + 9 fatalities between  10 May 2023 and  10 November 2023 which we assume has been exacerbated by drought + Fatalities between 03 May 2023 and 03 November 2023 because of food insecurity + Fatalities between 10 May 2023 and 10 November2023. Fatalities from ACLED were 21.  Fatalities from Cholera as from 15th August 2023 were 1768.  + fatalities between 29/03/2023 and 29/09/2023 + fatalities between 10 May2023 and 10 November2023 related to food insecurity and Refugee crisis</t>
  </si>
  <si>
    <t>REG012Fatalities reported</t>
  </si>
  <si>
    <t>ACLED accessed on 08/11/2023 + OCHA 21/07/2023 + ACLED, 15/11/2023 + ACLED accessed on 08/11/2023 + ACLED accessed on 15/11/2023 ,WHO 06/09/2023 + ACLED accessed on 06/10/2023 + ACLED accessed on 15/11/2023</t>
  </si>
  <si>
    <t>fatalities reported by ACLED from 03/05/2023 - 03/11/2023 for the complex crisis + Total fatalities racked in Madagascar due to Cyclone Freddy,the drought. From February to March 2023.  + 9 fatalities between  10 May 2023 and  10 November 2023 which we assume has been exacerbated by drought + Fatalities between 03 May 2023 and 03 Novmeber 2023 because of food insecurity + Fatalities between 10 May 2023 and 10 November2023. Fatalities from ACLED were 21.  Fatalities from Cholera as from 15th August 2023 were 1768.  + fatalities between 29/03/2023 and 29/09/2023 + fatalities between 10 May2023 and 10 November2023 related to food insecurity and Refugee crisis</t>
  </si>
  <si>
    <t>REG012Fatalities in all crises</t>
  </si>
  <si>
    <t>UNICEF 02/10/2023 + OCHA 20/11/2023 ; IPC 22/08/2023 + IPC 13/11/2023 + IPC 17/08/2023 + IPC 18/08/2023 + IPC 06/09/2023 + IPC 30/12/2022 , UNHCR 30/09/2023 ; UNHCR 12/10/2023</t>
  </si>
  <si>
    <t>https://reliefweb.int/report/zimbabwe/unicef-zimbabwe-humanitarian-situation-report-no-4-31-august-2023 + https://reliefweb.int/report/madagascar/appel-eclair-madagascar-grand-sud-et-grand-sud-est-janvier-2023-mai-2024-decembre-2023-revise-en-octobre-2023 + https://reliefweb.int/report/zambia/zambia-ipc-acute-food-insecurity-analysis-august-2023-march-2024-published-november-13-2023 + Eswatini: Acute Food Insecurity Situation  Projection for October 2023 - March 2024 | IPC - Integrated Food Security Phase Classification (ipcinfo.org) + https://www.ipcinfo.org/ipc-country-analysis/details-map/en/c/1156521/?iso3=MWI + https://www.ipcinfo.org/ipc-country-analysis/details-map/en/c/1156545/?iso3=NAM + https://www.ipcinfo.org/ipc-country-analysis/details-map/en/c/1156131/?iso3=TZA,  https://data2.unhcr.org/en/country/tza ;  https://reliefweb.int/report/united-republic-tanzania/drc-new-influx-tanzania-update-09-10-october-2023</t>
  </si>
  <si>
    <t>In 2023, an estimated 3 million people, including 2 million children, are projected to be in urgent need of humanitarian assistance in Zimbabwe according to UNICEF . + We used OCHA report that included flash appeal and people in need from Cyclone and drought (2.29 million). When we added PIN from drought and cyclone it equalled the latest OCHA report used for report published 20/11/2023 the figure from the OCHA report PIN was 2.29million. There was a decrease of the PIN level, than last month. + Inform Severity Index methodology: PIN= The PIN= Level 3 + Level 4 + Level 5. This was picked from directly from the severity of needs levels 3-5 in the latest IPC. + Inform severity index methodology: PIN= The PIN= Level 3 + Level 4 + Level 5 + Number of people in need in Malawi  + INFORM severity Index methodology: PIN= The PIN= Level 3 + Level 4 + Level 5 + is the number of refugees in Tanzania as of 30 September 2023 (247,532)+ 13648 new arrivals were received by Kigoma Regional Authorities from January</t>
  </si>
  <si>
    <t>REG012People in Need</t>
  </si>
  <si>
    <t>world population review accessed on 09/10/2023 + IPC 22/08/2023 ; City popualtion accessed 30/08/2023; FAO  17/05/2023; OCHA 29/09/2023 + IPC 13/11/2023 + IPC 17/08/2023 + IPC 18/08/2023 + IPC 06/09/2023 + IPC 30/12/2022 ,city population accessed on 30/04/2023 ; UNHCR 30/09/2023</t>
  </si>
  <si>
    <t>https://worldpopulationreview.com/countries/zimbabwe-population + https://www.ipcinfo.org/ipc-country-analysis/details-map/en/c/1156532/?iso3=MDG ; http://www.citypopulation.de/en/madagascar/cities/; https://reliefweb.int/report/madagascar/subregional-southern-africa-climate-hazards-urgent-call-assistance; https://reliefweb.int/report/madagascar/madagascar-humanitarian-response-dashboard-january-june-2023 + https://reliefweb.int/report/zambia/zambia-ipc-acute-food-insecurity-analysis-august-2023-march-2024-published-november-13-2023 + Eswatini: Acute Food Insecurity Situation  Projection for October 2023 - March 2024 | IPC - Integrated Food Security Phase Classification (ipcinfo.org) + https://www.ipcinfo.org/ipc-country-analysis/details-map/en/c/1156521/?iso3=MWI + https://www.ipcinfo.org/ipc-country-analysis/details-map/en/c/1156545/?iso3=NAM + https://www.ipcinfo.org/ipc-country-analysis/details-map/en/c/1156131/?iso3=TZA , http://www.citypopulation.de/en/tanzania/cities/ ; https://data2.unhcr.org/en/country/tza</t>
  </si>
  <si>
    <t>INFORM SEVERITY INDEX methodology: Level1= Exposed population - affected population. + Change in methodology. We used the INFORM severity methodology to find level 1 =Exposed-Affected. We changed the methodology for the levels since the addition of levels 1-5 could not equal People Exposed and sum of levels 2-5 could not equal People Affected + IPC-1 (minimal) severity between August 2023 and March 2024. This was picked from directly from the severity of needs levels 3-5 in the latest IPC. + Food insecurity level of IPC-1 (minimal severity)  projected betweenOctober 2023 - March 2024 + Level 1 of severity humanitarian conditions according to IPC projected for October 2023 to March 2024 + IPC-1 (minimal) severity between October 2023 - March 2024 + The sum of people in Level 1 in the food insecurity crisis + the refugees crisis</t>
  </si>
  <si>
    <t>REG012Minimal humanitarian conditions - Level 1</t>
  </si>
  <si>
    <t>world population review accessed on 09/10/2023 ; UNICEF 02/10/2023 + City popualtion accessed 15/11/2023;  OCHA 20/11/2023 ;  IPC 22/08/2023 + IPC 13/11/2023 + IPC 17/08/2023 + IPC 18/08/2023 + IPC 06/09/2023 + IPC 30/12/2022 ,city population accessed on 30/04/2023 ; UNHCR 30/09/2023</t>
  </si>
  <si>
    <t>https://worldpopulationreview.com/countries/zimbabwe-population , https://reliefweb.int/report/zimbabwe/unicef-zimbabwe-humanitarian-situation-report-no-4-31-august-2023 + https://reliefweb.int/report/madagascar/subregional-southern-africa-climate-hazards-urgent-call-assistance ; https://reliefweb.int/report/madagascar/madagascar-humanitarian-response-dashboard-january-june-2023 ; https://www.ipcinfo.org/ipc-country-analysis/details-map/en/c/1156532/?iso3=MDG; https://reliefweb.int/report/madagascar/appel-eclair-madagascar-grand-sud-et-grand-sud-est-janvier-2023-mai-2024-decembre-2023-revise-en-octobre-2023 + https://reliefweb.int/report/zambia/zambia-ipc-acute-food-insecurity-analysis-august-2023-march-2024-published-november-13-2023 + Eswatini: Acute Food Insecurity Situation  Projection for October 2023 - March 2024 | IPC - Integrated Food Security Phase Classification (ipcinfo.org) + https://www.ipcinfo.org/ipc-country-analysis/details-map/en/c/1156521/?iso3=MWI + https://www.ipcinfo.org/ipc-country-analysis/details-map/en/c/1156545/?iso3=NAM + https://www.ipcinfo.org/ipc-country-analysis/details-map/en/c/1156131/?iso3=TZA , http://www.citypopulation.de/en/tanzania/cities/ ; https://data2.unhcr.org/en/country/tza</t>
  </si>
  <si>
    <t>INFORM SEVERITY INDEX methodology: Level 2 = Affected population - PIN  + Change in methodology. We used the INFORM severity methodology to find level 2 =Affected-PIN. We changed the methodology for the levels since the addition of levels 1-5 could not equal People Exposed and the sum of levels 2-5 could not equal People Affected + IPC-2 (Stressed) severity between August 2023 and March 2024. This was picked from directly from the severity of needs levels 3-5 in the latest IPC. + Food insecurity level of IPC-2 (Stressed severity) projected between October 2023 - March 2024 + Level 2 of severity humanitarian conditions according to IPC projected for October 2023 to March 2024 + IPC-2 (Stressed) severity between October 2023 - March 2024 + The sum of people in Level 2 in the food insecurity crisis + the refugees crisis</t>
  </si>
  <si>
    <t>REG012Stressed humanitarian conditions - Level 2</t>
  </si>
  <si>
    <t>UNICEF 02/10/2023 + OCHA 20/11/2023 ;  IPC 22/08/2023 + IPC 13/11/2023 + IPC 17/08/2023 + IPC 18/08/2023 + IPC 06/09/2023 + IPC 30/12/2022 ; UNHCR 30/09/2023 ; UNHCR 12/10/2023</t>
  </si>
  <si>
    <t>https://reliefweb.int/report/zimbabwe/unicef-zimbabwe-humanitarian-situation-report-no-4-31-august-2023 + https://reliefweb.int/report/madagascar/madagascar-humanitarian-response-dashboard-january-june-2023 ; https://www.ipcinfo.org/ipc-country-analysis/details-map/en/c/1156532/?iso3=MDG; https://reliefweb.int/report/madagascar/appel-eclair-madagascar-grand-sud-et-grand-sud-est-janvier-2023-mai-2024-decembre-2023-revise-en-octobre-2023 + https://reliefweb.int/report/zambia/zambia-ipc-acute-food-insecurity-analysis-august-2023-march-2024-published-november-13-2023 + Eswatini: Acute Food Insecurity Situation  Projection for October 2023 - March 2024 | IPC - Integrated Food Security Phase Classification (ipcinfo.org) + https://www.ipcinfo.org/ipc-country-analysis/details-map/en/c/1156521/?iso3=MWI + https://www.ipcinfo.org/ipc-country-analysis/details-map/en/c/1156545/?iso3=NAM + https://www.ipcinfo.org/ipc-country-analysis/details-map/en/c/1156131/?iso3=TZA,  https://data2.unhcr.org/en/country/tza ;  https://reliefweb.int/report/united-republic-tanzania/drc-new-influx-tanzania-update-09-10-october-2023</t>
  </si>
  <si>
    <t>In 2023, an estimated 3 million people, including 2 million children, are projected to be in urgent need of humanitarian assistance in Zimbabwe according to UNICEF . + Level 3 was got by taking PIN (2,290,000)- IPC level 4 (79,022)- IPC level 5 (0)= 2,210,978. We did this keeping in mind that according to INFORM severity methodology PIN= level (3+4+5) which gives us 2,290,000. + IPC-3 (Crisis) severity between August 2023 and March 2024. This was picked from directly from the severity of needs levels 3-5 in the latest IPC. + Food insecurity level of IPC-3 (Moderate severity) projected between October 2023 - March 2024 + Level 3 of severity humanitarian conditions according to IPC projected for October 2023 to March 2024 + IPC-3 (Crisis) severity between October 2023 - March 2024 + The sum of people in Level 3 in the food insecurity crisis (990000) + the refugees crisis (247,532)+ 13648 new arrivals were received by Kigoma Regional Authorities from January to 19 September 2023.</t>
  </si>
  <si>
    <t>REG012Moderate humanitarian conditions - Level 3</t>
  </si>
  <si>
    <t xml:space="preserve">x + IPC 22/08/2023    + IPC 13/11/2023 + IPC 17/08/2023 + IPC 18/08/2023 + IPC 06/09/2023 + IPC 30/12/2022 , </t>
  </si>
  <si>
    <t>x + https://www.ipcinfo.org/ipc-country-analysis/details-map/en/c/1156532/?iso3=MDG + https://reliefweb.int/report/zambia/zambia-ipc-acute-food-insecurity-analysis-august-2023-march-2024-published-november-13-2023 + Eswatini: Acute Food Insecurity Situation for June - September 2023 and Projection for October 2023 - March 2024 | IPC - Integrated Food Security Phase Classification (ipcinfo.org) + https://www.ipcinfo.org/ipc-country-analysis/details-map/en/c/1156521/?iso3=MWI + https://www.ipcinfo.org/ipc-country-analysis/details-map/en/c/1156545/?iso3=NAM + https://www.ipcinfo.org/ipc-country-analysis/details-map/en/c/1156131/?iso3=TZA,  https://data2.unhcr.org/en/country/tza</t>
  </si>
  <si>
    <t>There is no analysis of the severity of needs so we entered x instead + Level 4 and 5 were picked directly from latest IPC which covers the period October to December 2023 because for the cyclone crisis, there were no sources indication the number of people in levels 4 and 5. + IPC-4 (Emergency) severity between August 2023 and March 2024. This was picked from directly from the severity of needs levels 3-5 in the latest IPC. + Food insecurity level of IPC-4 (Severe severity) projected between October 2023 - March 2024 + Level 4 of severity humanitarian conditions according to IPC projected for October 2023 to March 2024 + IPC-4 (Emergency) severity between October 2023 - March 2024 + The sum of people in Level 4 in the food insecurity crisis + the refugees crisis. There were no people classified in level 4 in Refugee and food insecurity crises so our level 4 is 0</t>
  </si>
  <si>
    <t>REG012Severe humanitarian conditions - Level 4</t>
  </si>
  <si>
    <t xml:space="preserve">x + IPC 22/08/2023 + IPC 30/8/2022 + IPC 17/08/2023 + IPC 18/08/2023 + IPC 06/09/2023 + IPC 30/12/2022 , </t>
  </si>
  <si>
    <t>x + https://www.ipcinfo.org/ipc-country-analysis/details-map/en/c/1156532/?iso3=MDG + https://reliefweb.int/report/zambia/zambia-ipc-acute-food-insecurity-analysis-august-2023-march-2024-published-november-13-2023 + Eswatini: Acute Food Insecurity Situation  Projection for October 2023 - March 2024 | IPC - Integrated Food Security Phase Classification (ipcinfo.org) + https://www.ipcinfo.org/ipc-country-analysis/details-map/en/c/1156521/?iso3=MWI + https://www.ipcinfo.org/ipc-country-analysis/details-map/en/c/1156545/?iso3=NAM + https://www.ipcinfo.org/ipc-country-analysis/details-map/en/c/1156131/?iso3=TZA,  https://data2.unhcr.org/en/country/tza</t>
  </si>
  <si>
    <t>There is no analysis of the severity of needs so we entered x instead + Level 4 and 5 were picked directly from latest IPC which covers the period October to December 2023 because for the cyclone crisis, there were no sources indication the number of people in levels 4 and 5. + IPC-4 (Emergency) severity between August 2023 and March 2024. No one was classified to be in level 5 from the latest IPC that we used + Food insecurity level of IPC-5 (Catastrophe severity)Projected between  October 2023 - March 2024 + There are no people in IPC 4 and 5 according to latest IPC that was used during the period June 2023 to September 2023 + IPC-5 (Catastrophe) severity between October 2023 - March 2024 + The sum of people in Level 4 in the food insecurity crisis + the refugees crisis. There were no people classified to be in level 5 in Refugee and food insecurity crises so our level 5 is 0</t>
  </si>
  <si>
    <t>REG012Extreme humanitarian conditions - Level 5</t>
  </si>
  <si>
    <t>x + MDM 02/05/2023 + UNHCR 31/03/2021 + IPC 23/08/2023 + UNHCR accessed on 26/04/2023 , Govt. Malawi 13/04/2023 + x + IPC 30/12/2022 , UNHCR 31/08/2023</t>
  </si>
  <si>
    <t>x + https://reliefweb.int/report/madagascar/madagascar-humanitarian-emergency-driven-climate-crisis + https://data2.unhcr.org/en/country/zmb + Eswatini: Acute Food Insecurity Situation for June - September 2023 and Projection for October 2023 - March 2024 | IPC - Integrated Food Security Phase Classification (ipcinfo.org) + https://data2.unhcr.org/en/country/mwi , https://reliefweb.int/report/malawi/tropical-cyclone-freddy-emergency-response-plan-office-president-and-cabinet-department-disaster-management-affairs-march-2023 + x + https://www.ipcinfo.org/ipc-country-analysis/details-map/en/c/1156131/?iso3=TZA,  https://reliefweb.int/report/south-sudan/regional-dashboard-rb-ehagl-refugees-asylum-seekers-returnees-and-idps-30-july-2023</t>
  </si>
  <si>
    <t>Host-community, IDPs, refugees , returnees + The host community + Refugees, host and non-host groups are affected by the crisis. Most refugees are from Angola and DRC, and smaller numbers of refugees are from Rwanda, Burundi, Somalia and other nationalities.  + Host community + Level 2 of severity humanitarian conditions according to IPC + Affected population + Host-community and Refugees</t>
  </si>
  <si>
    <t>REG012Crisis affected groups</t>
  </si>
  <si>
    <t>AFG001Buildings damaged</t>
  </si>
  <si>
    <t>AFG001Buildings destroyed</t>
  </si>
  <si>
    <t>Health Cluster, WHO 03/11/2023</t>
  </si>
  <si>
    <t>https://reliefweb.int/report/afghanistan/afghanistan-earthquakes-herat-province-health-situation-report-no-11-27-october-02-november-2023</t>
  </si>
  <si>
    <t>Total number of injuries because of the earthquakes.</t>
  </si>
  <si>
    <t>AFG006Injuries reported</t>
  </si>
  <si>
    <t>The total number of deaths because of the earthquakes between 7 and 11 October</t>
  </si>
  <si>
    <t>AFG006Fatalities reported</t>
  </si>
  <si>
    <t>Health Cluster, WHO 03/11/2023; OCHA 01/05/2023-30/09/2023; ACLED 01/05/2023-31/10/2023</t>
  </si>
  <si>
    <t>https://reliefweb.int/report/afghanistan/afghanistan-earthquakes-herat-province-health-situation-report-no-11-27-october-02-november-2023; https://www.humanitarianresponse.info/en/operations/afghanistan/natural-disasters-0; https://www.acleddata.com/data/</t>
  </si>
  <si>
    <t>AFG006Fatalities in all crises</t>
  </si>
  <si>
    <t>OCHA 16/11/2023</t>
  </si>
  <si>
    <t>https://reliefweb.int/report/afghanistan/afghanistan-revised-herat-earthquake-response-plan-october-2023-march-2024-issued-november-2023-endarips</t>
  </si>
  <si>
    <t xml:space="preserve">The number of people in need according to OCHA's revised response plan for the earthquake. </t>
  </si>
  <si>
    <t>AFG006People in Need</t>
  </si>
  <si>
    <t>OCHA 16/10/2023; OCHA 16/11/2023</t>
  </si>
  <si>
    <t xml:space="preserve">The response plan does not provide a clear breakdown of the severity of needs, but 43,400 people have been directly impacted by the earthquakes. Therefore those 43,400 people are considered to be more severely affceted and put at Severe humanitarian conditions - Level 4 and all the other people in need are considered in Level 3 as per ACAPS methodology. </t>
  </si>
  <si>
    <t>AFG006Moderate humanitarian conditions - Level 3</t>
  </si>
  <si>
    <t>https://reliefweb.int/report/afghanistan/afghanistan-herat-earthquake-response-plan-october-2023-march-2024; https://reliefweb.int/report/afghanistan/afghanistan-revised-herat-earthquake-response-plan-october-2023-march-2024-issued-november-2023-endarips</t>
  </si>
  <si>
    <t>The revised response plan does not provide a clear breakdown of humanitarian condition of the people in need. But according to the initial plan 43,400 people were directly impacted by the earthquakes. Therefore those 43,400 people are considered to be more severely affceted and put at Severe humanitarian conditions - Level 4 and all the other people in need are considered in Level 3.</t>
  </si>
  <si>
    <t>AFG006Severe humanitarian conditions - Level 4</t>
  </si>
  <si>
    <t>World population Review 30/011/23</t>
  </si>
  <si>
    <t>https://worldpopulationreview.com/countries</t>
  </si>
  <si>
    <t>2023 Population of Iran</t>
  </si>
  <si>
    <t>IRN004Total population</t>
  </si>
  <si>
    <t>Statistical Committee of Armenia accessed on 30/11/2023 ; UNHCR accessed on 30/11/2023</t>
  </si>
  <si>
    <t>https://armstat.am/nsdp/  ; https://data.unhcr.org/en/country/arm?secret=unhcrrestricted</t>
  </si>
  <si>
    <t>the figure represents the total population of Armenia in the third quarter of 2023 (2,989,500) + refugee-like arrivals (101,848) as of 20 October 2023</t>
  </si>
  <si>
    <t>ARM002Total population</t>
  </si>
  <si>
    <t>Statistical Committee of Armenia accessed on 30/11/2023 ; IFRC 07/10/2022 ; UNHCR Accessed on 30/11/2023</t>
  </si>
  <si>
    <t>https://armstat.am/en/?nid=111 ;  https://data2.unhcr.org/en/country/arm?secret=unhcrrestricted ;
https://reliefweb.int/report/armenia/armenia-population-movement-2022-dref-application-mdram010</t>
  </si>
  <si>
    <t xml:space="preserve">the figure represents population size of the 3 provinces affected by the escalation: Gegharkunik, Syunik, Vayots Dzor as of the beginning of the year, 2023
 +
Refugee-like population (101,848) as of 20 October 2023
</t>
  </si>
  <si>
    <t>ARM002People exposed</t>
  </si>
  <si>
    <t>IFRC 12/06/2023 ; UNHCR accessed on 30/11/2023</t>
  </si>
  <si>
    <t xml:space="preserve">https://reliefweb.int/report/armenia/armenia-population-movement-dref-operation-ndeg-mdram010-final-report ; https://data2.unhcr.org/en/country/arm?secret=unhcrrestricted ;
</t>
  </si>
  <si>
    <t xml:space="preserve">The figure represents population size of the 46 settlements affected
by the escalation + nearby settlements : 160,000 + Refugee-like population as of 31 December 2021 (26725)+ Refugee-like population in the period between the end of September 2023 and 20 October 2023(101,848)
</t>
  </si>
  <si>
    <t>ARM002People affected</t>
  </si>
  <si>
    <t>UNHCR accessed on 30/11/2023</t>
  </si>
  <si>
    <t>https://data2.unhcr.org/en/country/arm?secret=unhcrrestricted</t>
  </si>
  <si>
    <t>The figure includes refugee-like population as of 31 December 2021 (26725)+ refugee-like population in the period between the end of September 2023 and 20 October 2023(101,848)</t>
  </si>
  <si>
    <t>ARM002People displaced</t>
  </si>
  <si>
    <t>UNHCR accessed on 30/11/2023 ;
IFRC 07/10/2022</t>
  </si>
  <si>
    <t>https://data2.unhcr.org/en/country/arm?secret=unhcrrestricted ;
https://reliefweb.int/report/armenia/armenia-population-movement-2022-dref-application-mdram010</t>
  </si>
  <si>
    <t>People who are in refugee-like situation as of 31 December 2021 (26725)+ refugee-like population in the period between the end of September 2023 and 20 October 2023(101,848): + 2022 war displacment:7,600</t>
  </si>
  <si>
    <t>ARM002People in Need</t>
  </si>
  <si>
    <t>Statistical Committee of Armenia  accessed on 30/11/2023; IFRC 07/10/2022; UNHCR Accessed on 30/11/2023 ; IFRC 12/06/2023</t>
  </si>
  <si>
    <t>https://armstat.am/en/?nid=111;  https://data2.unhcr.org/en/country/arm?secret=unhcrrestricted ;
https://reliefweb.int/report/armenia/armenia-population-movement-2022-dref-application-mdram010 ; https://reliefweb.int/report/armenia/armenia-population-movement-dref-operation-ndeg-mdram010-final-report</t>
  </si>
  <si>
    <t xml:space="preserve">According to Inform severity methodology , Level 1 = People exposed - people affected. People exposed represents population size of the 3 provinces affected by the escalation: Gegharkunik, Syunik, Vayots Dzor as of the beginning of the year, 2023 + Refugee-like population (101,848) as of 20 October 2023. People affected represents  population size of the 46 settlements affected by the escalation + nearby settlements : 160,000 + Refugee-like population as of 31 December 2021 (26725)+ Refugee-like population in the period between the end of September 2023 and 20 October 2023 (101,848)
</t>
  </si>
  <si>
    <t>ARM002Minimal humanitarian conditions - Level 1</t>
  </si>
  <si>
    <t>IFRC 12/06/2023 ; UNHCR accessed on 30/11/2023  ;
IFRC 07/10/2022</t>
  </si>
  <si>
    <t>https://reliefweb.int/report/armenia/armenia-population-movement-dref-operation-ndeg-mdram010-final-report ; https://data2.unhcr.org/en/country/arm?secret=unhcrrestricted ;
https://reliefweb.int/report/armenia/armenia-population-movement-2022-dref-application-mdram010</t>
  </si>
  <si>
    <t xml:space="preserve">According to Inform severity methodology , Level 2 = People affected - PIN. People affected represents  population size of the 46 settlements affected by the escalation + nearby settlements : 160,000 + Refugee-like population as of 31 December 2021 (26725)+ Refugee-like population in the period between the end of September 2023 and 20 October 2023 (101,848). PIN represents people who are in refugee-like situation as of 31 December 2021 (26725)+ refugee-like population in the period between the end of September 2023 and 20 October 2023(101,848): + 2022 war displacment:7,600
</t>
  </si>
  <si>
    <t>ARM002Stressed humanitarian conditions - Level 2</t>
  </si>
  <si>
    <t>IFRC 07/10/2022 ; UNHCR Accessed on 30/11/2023</t>
  </si>
  <si>
    <t>https://data2.unhcr.org/en/country/arm?secret=unhcrrestricted ; https://reliefweb.int/report/armenia/armenia-population-movement-2022-dref-application-mdram010</t>
  </si>
  <si>
    <t>People who are in refugee-like situation as of 31 December 2021 (26725)+ refugee-like population in the period between the end of September 2023 and 20 October 2023(101,848): + 2022 war displacment:7,600_ all placed at level 3</t>
  </si>
  <si>
    <t>ARM002Moderate humanitarian conditions - Level 3</t>
  </si>
  <si>
    <t>All PiN are placed on Level 3. No L4. These are people who are in refugee-like situation as of 31 December 2021 (26725)+ refugee-like population in the period between the end of September 2023 and 20 October 2023(101,848): + 2022 war displacment:7,600
Reliability is Medium since we are using the numbers of IFRC and UNHCR the main operational organization addressing the humnaitarian condition of the conflict in N-K.</t>
  </si>
  <si>
    <t>ARM002Severe humanitarian conditions - Level 4</t>
  </si>
  <si>
    <t>All PiN are placed on Level 3. No L5. These are people who are in refugee-like situation as of 31 December 2021 (26725)+ refugee-like population in the period between the end of September 2023 and 20 October 2023(101,848): + 2022 war displacment:7,600
Reliability is Medium since we are using the numbers of IFRC and UNHCR the main operational organization addressing the humnaitarian condition of the conflict in N-K.</t>
  </si>
  <si>
    <t>ARM002Extreme humanitarian conditions - Level 5</t>
  </si>
  <si>
    <t>World Population Review Accessed 20/11/2023</t>
  </si>
  <si>
    <t>Total population of Somalia according to WPR.</t>
  </si>
  <si>
    <t>SOM002Total population</t>
  </si>
  <si>
    <t xml:space="preserve"> UNHCR 19/11/2023 </t>
  </si>
  <si>
    <t>https://data.unhcr.org/en/documents/details/104879</t>
  </si>
  <si>
    <t>Total number of Refugees and asylum seekers in Somalia are affected by this crisis accroding to UNHCR. The majority of refugees and asylum-seekers 66% are from Ethiopia, followed by Yemen 29%,Syria 4% and other countries 1%.</t>
  </si>
  <si>
    <t>SOM002People affected</t>
  </si>
  <si>
    <t>Total number of  Asylum Seekers and  Refugees accroding to UNHCR.  The majority of refugees and asylum-seekers 66% are from Ethiopia, followed by Yemen 29%,Syria 4% and other countries 1%.</t>
  </si>
  <si>
    <t>SOM002People displaced</t>
  </si>
  <si>
    <t>IOM Accessed 20/11/2023</t>
  </si>
  <si>
    <t>https://missingmigrants.iom.int/region/africa?region_incident=4051&amp;route=3906&amp;incident_date%5Bmin%5D=02%2F01%2F2023&amp;incident_date%5Bmax%5D=07%2F31%2F2023</t>
  </si>
  <si>
    <t xml:space="preserve">Migrant fatalities on the Eastern migration route from 05/01/2023 to 10/31/2023. Fatalities are underreported. </t>
  </si>
  <si>
    <t>SOM002Fatalities reported</t>
  </si>
  <si>
    <t>ACLED Accessed  20/11/2023; IOM Accessed 20/11/2023; IRC 20/03/2023</t>
  </si>
  <si>
    <t>https://acleddata.com/dashboard/#/dashboard;%20https://missingmigrants.iom.int/region/africa?region_incident=4051&amp;route=3906&amp;year%5B%5D=10121&amp;incident_date%5Bmin%5D=09%2F01%2F2022&amp;incident_date%5Bmax%5D=12%2F31%2F2022;%20https://reliefweb.int/report/somalia/irc-43000-feared-dead-drought-continues-ravage-somalia</t>
  </si>
  <si>
    <t>Total fatalities reported in Somalia due to conflict  from 1st May 2023 to 31st  October 2023 (4,722) , due to drought  (43,000)  and due to mixed migration crisis (47)</t>
  </si>
  <si>
    <t>SOM002Fatalities in all crises</t>
  </si>
  <si>
    <t xml:space="preserve">  UNHCR 19/11/2023  </t>
  </si>
  <si>
    <t xml:space="preserve">All refugees and asylum seekers  in Somalia need humanitarian assistance. </t>
  </si>
  <si>
    <t>SOM002People in Need</t>
  </si>
  <si>
    <t xml:space="preserve"> UNHCR 19/11/2023 ; City Population Accessed 15/09/2022</t>
  </si>
  <si>
    <t>https://data.unhcr.org/en/documents/details/104879;%20%20https://www.citypopulation.de/en/somalia/</t>
  </si>
  <si>
    <t>SOM002Minimal humanitarian conditions - Level 1</t>
  </si>
  <si>
    <t>SOM002Stressed humanitarian conditions - Level 2</t>
  </si>
  <si>
    <t xml:space="preserve"> All the refugees and asylum seekers in Somalia are categorised under Level 3. While some refugees may be facing Level 4 and 5 conditions, there is no information to indicate this.</t>
  </si>
  <si>
    <t>SOM002Moderate humanitarian conditions - Level 3</t>
  </si>
  <si>
    <t>SOM002Severe humanitarian conditions - Level 4</t>
  </si>
  <si>
    <t xml:space="preserve">While some refugees may be facing Level 4 and 5 conditions, there is no information to indicate this. </t>
  </si>
  <si>
    <t>SOM002Extreme humanitarian conditions - Level 5</t>
  </si>
  <si>
    <t>SOM001Fatalities reported</t>
  </si>
  <si>
    <t>SOM001Fatalities in all crises</t>
  </si>
  <si>
    <t>BBS 18/04/2023; Govt. Bangladesh and UNHCR 12/11/2023</t>
  </si>
  <si>
    <t>http://bbs.portal.gov.bd/sites/default/files/files/bbs.portal.gov.bd/page/b343a8b4_956b_45ca_872f_4cf9b2f1a6e0/2023-04-18-08-42-4f13d316f798b9e5fd3a4c61eae4bfef.pdf; 
https://reliefweb.int/map/bangladesh/rohingya-refugee-responsebangladesh-rohingya-population-location-31-october-2023</t>
  </si>
  <si>
    <t>Total population of Bangladesh (169,828,911) for 2022 according to the Bangladesh Bureau of Statistics plus the Rohingya refugee population.</t>
  </si>
  <si>
    <t>BGD010Total population</t>
  </si>
  <si>
    <t>The figure represents the total number of people living in the affected areas which is the entire population of the country and the Rohingya refugees in Bangladesh.</t>
  </si>
  <si>
    <t>BGD010People exposed</t>
  </si>
  <si>
    <t>BBS 18/04/2023; BBS 22/06/2023; Govt. Bangladesh and UNHCR 12/11/2023</t>
  </si>
  <si>
    <t>http://bbs.portal.gov.bd/sites/default/files/files/bbs.portal.gov.bd/page/b343a8b4_956b_45ca_872f_4cf9b2f1a6e0/2023-04-18-08-42-4f13d316f798b9e5fd3a4c61eae4bfef.pdf;
https://bbs.portal.gov.bd/sites/default/files/files/bbs.portal.gov.bd/page/b343a8b4_956b_45ca_872f_4cf9b2f1a6e0/2023-06-25-15-38-202e9c9b8eed1a7d9d7f08c30090164d.pdf; 
https://reliefweb.int/map/bangladesh/rohingya-refugee-responsebangladesh-rohingya-population-location-31-october-2023</t>
  </si>
  <si>
    <t xml:space="preserve">The highest income household decile earns nearly 41% of the total income in Bangladesh according to the Household Income and Expenditure Survey 2022 published by the Bangladesh Bureau of Statistics. This decile is assumed to exposed to the complex crisis but not affected. So, 90% of the country's population and Rohingya refugees are considered to be affected by the crisis. </t>
  </si>
  <si>
    <t>BGD010People affected</t>
  </si>
  <si>
    <t>Govt. Bangladesh and UNHCR 12/11/2023; CARE 23/08/2023</t>
  </si>
  <si>
    <t>https://reliefweb.int/map/bangladesh/rohingya-refugee-responsebangladesh-rohingya-population-location-31-october-2023; https://reliefweb.int/report/bangladesh/rapid-assessment-chattogram-division-flash-flood-and-monsoon-rain-2023</t>
  </si>
  <si>
    <t>Total number of Rohingya refugees + total number of people displaced due to the floods.</t>
  </si>
  <si>
    <t>BGD010People displaced</t>
  </si>
  <si>
    <t>ACLED accessed 20/11/2023; CARE 23/08/2023; CARE 30/10/2023</t>
  </si>
  <si>
    <t>https://acleddata.com/data-export-tool/; 
https://reliefweb.int/report/bangladesh/rapid-assessment-chattogram-division-flash-flood-and-monsoon-rain-2023; 
https://reliefweb.int/report/bangladesh/bangladesh-needs-assessment-working-group-nawg-situation-overview-cyclone-hamoon-30-october-2023</t>
  </si>
  <si>
    <t xml:space="preserve">The total number of fatalities in the Rohingya refugees and floods crises in the last 6 months. Six months previous to the month the severity index (SI) is calculated are considered. For example, for the January 2023 version of SI, months considered will be July 2022 to December 2022. There are a lot of fatalities in Bangladesh that occur due to inter and intra among political parties. These fatalities are not considered as part of the complex crisis as such issues are not part of the crisis. </t>
  </si>
  <si>
    <t>BGD010Fatalities reported</t>
  </si>
  <si>
    <t>BGD010Fatalities in all crises</t>
  </si>
  <si>
    <t>IPC 15/06/2022; IPC 01/06/2023; ISCG et al. 07/03/2023; Govt. Bangladesh and UNHCR 12/11/2023;  HIES 22/06/2023; CPD 16/09/2020; The Daily Star 22/01/2023; WHO 20/10/2023; Prothom Alo 17/10/2023</t>
  </si>
  <si>
    <t xml:space="preserve">https://www.ipcinfo.org/fileadmin/user_upload/ipcinfo/docs/IPC_Bangladesh_Chronic_Food_Insecurity_2022June_report.pdf; 
https://www.ipcinfo.org/fileadmin/user_upload/ipcinfo/docs/IPC_Bangladesh_Acute_Food_Insecurity_Mar_Sep2023_Report.pdf ;
https://www.humanitarianresponse.info/en/operations/bangladesh/document/bangladesh-2023-joint-response-plan-rohingya-humanitarian-crisis; 
https://reliefweb.int/map/bangladesh/rohingya-refugee-responsebangladesh-rohingya-population-location-31-october-2023; 
https://bbs.portal.gov.bd/sites/default/files/files/bbs.portal.gov.bd/page/b343a8b4_956b_45ca_872f_4cf9b2f1a6e0/2023-06-25-15-38-202e9c9b8eed1a7d9d7f08c30090164d.pdf; 
https://cpd.org.bd/wp-content/uploads/2020/09/Presentation-on-Efficiency-of-Delivering-Social-Protection-Programmes-in-North-West-Region-CPD-OXFAM-EU.pdf;
https://www.thedailystar.net/news/bangladesh/news/inflation-dhaka-city-middle-income-group-most-affected-3227116;
https://reliefweb.int/report/bangladesh/dengue-situation-report-8-16-october-2023;
https://en.prothomalo.com/business/local/lck0ogg9n6;
</t>
  </si>
  <si>
    <t>The total number of PIN equals to the sum of the number of people in the country facing moderate or severe chronic food insecurity (except for the Rohingya refugees and host population in the Rohingya refugee crisis); the number of Rohingya refugees as per the latest estimates provided by the Goct. Bangladesh and UNHCR; and the number of host community population as per the JRP 2023.
For districts that have the 2023 acute food insecurity data, IPC acute food insecurity phase 3 (crisis) and phase 4 (emergency) data (May - Sept 2023 projections) were used instead of IPC chronic food insecurity level 3 (moderate) and level 4 (severe) data, respectively. The population in need in the floods crisis in Chattogram and Cyclone Hamoon crisis in Chattogram and Cox's Bazar districts, given their profile, are not added here as they are considered to be facing moderate or severe chronic food insecurity and including them would result in significant double counting.
Therefore, 
PIN = number of people facing moderate or severe chronic food insecurity/crisis or emergency phase acute food insecurity (except Rohingya refugees and host community population in the Rohingya refugees crisis) + number of Rohingya refugees as per the latest estimates provided by the Govt. Bangladesh and UNHCR + number of host community population as per the JRP 2023 = 36,046,398 + 965,467+ 537,900 = 37,549,765
Sources used for the PIN: IPC 15/06/2022, IPC 01/06/2023, ISCG et al. 07/03/2023, latest estimates for the number of Rohingya refugees by the Govt. Bangladesh and the UNHCR
An alternative measure for PIN is people living under the poverty line. According to the Household Income and Expenditure Survey 2022 published by the BBS, the poverty rate is 18.7% which is around 32 million people. This figure is also close to the 38 million and is expected to be the case as food insecurity in Bangladesh is a consequence of poverty, especially when food availability itself is not the major factor for food insecurity. However, IPC provides levels/phases that can be used to distribute people in need among severity index severity levels, so IPC data is used for calculation of the PIN.
Complex crisis background:
The complex crisis in Bangladesh is marked by many drivers, including high recurrence of natural hazards such as flash and monsoon floods, cyclones, riverbank erosion, and dry spells; unsustainable livelihoods (unskilled day labour, marginal farming or fishing that often generate inadequate and unpredictable income); low levels of physical, financial, and human capital; vulnerability to shocks and loss of employment, especially in agriculture sector; lack of access to education for the poorest; mistargeting of social safety net programmes due to various issues such as corruption, favouritism, nepotism, and political pressure; post-pandemic situation and the conflict in Ukraine; economic issues such as high food prices, persistent high inflation rates, depreciation of the local currency, and low foreign currency reserves; epidemic (e.g., dengue); and displacement.</t>
  </si>
  <si>
    <t>BGD010People in Need</t>
  </si>
  <si>
    <t xml:space="preserve">Level 2 = Affected population - PIN as per ACAPS methodology. </t>
  </si>
  <si>
    <t>BGD010Stressed humanitarian conditions - Level 2</t>
  </si>
  <si>
    <t>IPC 15/06/2022; IPC 01/06/2023; ISCG et al. 07/03/2023; Govt. Bangladesh and UNHCR 12/11/2023</t>
  </si>
  <si>
    <t xml:space="preserve">https://www.ipcinfo.org/fileadmin/user_upload/ipcinfo/docs/IPC_Bangladesh_Chronic_Food_Insecurity_2022June_report.pdf; 
https://www.ipcinfo.org/fileadmin/user_upload/ipcinfo/docs/IPC_Bangladesh_Acute_Food_Insecurity_Mar_Sep2023_Report.pdf ;
https://www.humanitarianresponse.info/en/operations/bangladesh/document/bangladesh-2023-joint-response-plan-rohingya-humanitarian-crisis; 
https://reliefweb.int/map/bangladesh/rohingya-refugee-responsebangladesh-rohingya-population-location-31-october-2023; 
</t>
  </si>
  <si>
    <t>Total number of population in severity level 3 equals to the sum of the number of people facing moderate chronic food insecurity/crisis phase acute food insecurity in the country (except the Rohinga refugees and host community population in the Rohingya crisis) and the number of severity level 3 population in the Rohingya refugees crisis. For districts that have the 2023 acute food insecurity data, IPC acute food insecurity phase 3 (crisis) data (May - Sept 2023 projections) were used instead of IPC chronic food insecurity level 3 (moderate). The population in level 3 in the floods crisis in Chattogram and Cyclone Hamoon crisis in Chattogram and Cox's Bazar districts, given their profile, are not added here as they are considered to be facing moderate or severe chronic food insecurity and including them would result in significant double counting.
So, Level 3 = 26,094,836 + 1,245,877 = 27,340,713</t>
  </si>
  <si>
    <t>BGD010Moderate humanitarian conditions - Level 3</t>
  </si>
  <si>
    <t>TBS 17/08/2023; TBS 17/08/2023</t>
  </si>
  <si>
    <t>https://www.tbsnews.net/bangladesh/districts/flood-damages-65-rural-roads-chattogram-683834; 
https://reliefweb.int/report/bangladesh/bangladesh-needs-assessment-working-group-nawg-situation-overview-cyclone-hamoon-30-october-2023</t>
  </si>
  <si>
    <t xml:space="preserve">Numbe rof houses damaged by floods in Chattogram disctrict and cyclone Hamoon in Chattogram and Cox's Bazar districts. </t>
  </si>
  <si>
    <t>BGD010Buildings damaged</t>
  </si>
  <si>
    <t>TBS 14/08/2023; CARE 30/10/2023</t>
  </si>
  <si>
    <t>https://www.tbsnews.net/bangladesh/environment/flood-caused-tk383cr-losses-ctg-hill-tracts-agriculture-ministry-682406; 
https://reliefweb.int/report/bangladesh/bangladesh-needs-assessment-working-group-nawg-situation-overview-cyclone-hamoon-30-october-2023</t>
  </si>
  <si>
    <t>Economic loss caused by floods in the districts of Bandarban, Chattogram, Cox's Bazar, and Rangamati  as per the Ministry of Agriculture, Bangladesh.and the economic loss caused to fishery and forestry by cylone Hamoon in Chattogram and Cox's Bazar districts.</t>
  </si>
  <si>
    <t>BGD010Economic Losses</t>
  </si>
  <si>
    <t>BGD002Total population</t>
  </si>
  <si>
    <t>ISCG et al. 07/03/2023; Govt. Bangladesh and UNHCR 12/11/2023</t>
  </si>
  <si>
    <t>https://www.humanitarianresponse.info/en/operations/bangladesh/document/bangladesh-2023-joint-response-plan-rohingya-humanitarian-crisis; 
https://reliefweb.int/map/bangladesh/rohingya-refugee-responsebangladesh-rohingya-population-location-31-october-2023</t>
  </si>
  <si>
    <t>Total number of Rohingya population and host community exposed to crisis of Rohingya refugees.                                                                                                    Population Exposed = total no. of Rohingya population + host community population= 967,842+ 537,900=1,505,742</t>
  </si>
  <si>
    <t>BGD002People exposed</t>
  </si>
  <si>
    <t>Total number of Rohingya population and host community afected to crisis of Rohingya refugees.                                                                                                Affected population = affected refugee population + affected host population=  967,842+ 537,900 = 1,505,742</t>
  </si>
  <si>
    <t>BGD002People affected</t>
  </si>
  <si>
    <t>Govt. Bangladesh and UNHCR 12/11/2023</t>
  </si>
  <si>
    <t>https://reliefweb.int/map/bangladesh/rohingya-refugee-responsebangladesh-rohingya-population-location-31-october-2023</t>
  </si>
  <si>
    <t>Total number of registered Rohingya refugees in Bangladesh</t>
  </si>
  <si>
    <t>BGD002People displaced</t>
  </si>
  <si>
    <t>ACLED accessed 20/11/2023</t>
  </si>
  <si>
    <t>Total fatalities in the affected areas (Teknaf, Ukhiya, and Bhashan Char) in the last 6 months. Six months previous to the month the severity index (SI) is calculated are considered. For example, for January 2023 version of SI, months considered will be July 2022 to December 2022.</t>
  </si>
  <si>
    <t>BGD002Fatalities reported</t>
  </si>
  <si>
    <t>The total number of fatalities in all the crises in the last 6 months. Six months previous to the month the severity index (SI) is calculated are considered. For example, for the January 2023 version of SI, months considered will be July 2022 to December 2022.</t>
  </si>
  <si>
    <t>BGD002Fatalities in all crises</t>
  </si>
  <si>
    <t xml:space="preserve">People in need = affected refugee population + affected host population = 967,842+ 537,900 = 1,505,742 (as per the JRP 2023, all the refugees and affected host population are people in need) </t>
  </si>
  <si>
    <t>BGD002People in Need</t>
  </si>
  <si>
    <t>ISCG et al. 07/03/2023; Govt. Bangladesh and UNHCR 08/08/2023; IPC 31/05/2023</t>
  </si>
  <si>
    <t>https://www.humanitarianresponse.info/en/operations/bangladesh/document/bangladesh-2023-joint-response-plan-rohingya-humanitarian-crisis; 
https://reliefweb.int/map/bangladesh/rohingya-refugee-responsebangladesh-rohingya-population-location-31-october-2023
https://reliefweb.int/report/bangladesh/bangladesh-ipc-acute-food-insecurity-analysis-march-september-2023-published-may-31-2023</t>
  </si>
  <si>
    <t xml:space="preserve">Level 3 = PIN - Level 4 (ACAPS Methodology) = number of people in need - number of refugees and people in host communities who are in IPC Phase 4 (May - Sept 2023 projections). </t>
  </si>
  <si>
    <t>BGD002Moderate humanitarian conditions - Level 3</t>
  </si>
  <si>
    <t>BGD009Fatalities in all crises</t>
  </si>
  <si>
    <t>BGD011Fatalities in all crises</t>
  </si>
  <si>
    <t>WPR Accessed on 25/11/2023</t>
  </si>
  <si>
    <t>https://worldpopulationreview.com/countries/kenya-population;%20https://worldpopulationreview.com/countries/somalia-population;%20https://worldpopulationreview.com/countries/ethiopia-population</t>
  </si>
  <si>
    <t xml:space="preserve">Total population of Ethiopia (127,780,620), +  Somalia (18,358,285),   +  Kenya (55,530,707). </t>
  </si>
  <si>
    <t>REG014Total population</t>
  </si>
  <si>
    <t>IPC 01/09/2023; KNBS 04/11/2019; UNHCR 31/03/2023; World Population Review Accessed 25/11/2023; OCHA 28/03/2023</t>
  </si>
  <si>
    <t>https://www.ipcinfo.org/fileadmin/user_upload/ipcinfo/docs/1_IPC_Kenya_Acute_Food_Insecurity_Malnutrition_2023_Jul2024Jan_Report.pdf;%20https://www.knbs.or.ke/?wpdmpro=2019-kenya-population-and-housing-census-volume-i-population-by-county-and-sub-county;%20https://data.unhcr.org/en/documents/download/98752;%20https://worldpopulationreview.com/countries/somalia-population;%20https://data.humdata.org/dataset/3d9b037f-5112-4afd-92a7-190a9082bd80/resource/2ec96e53-b38f-4994-9a8c-5bbaa4c49e82/download/eth_admpop_adm1_2022_v2.csv</t>
  </si>
  <si>
    <t>The aggregated figures of people exposed  to the Eastern Africa Regional Drought Crisis in Ethiopia (62,400,000)+ , Somalia (18,358,285) , + Kenya (28,570,693)</t>
  </si>
  <si>
    <t>REG014People exposed</t>
  </si>
  <si>
    <t>UNHCR 15/10/2023; IOM 22/08/2023; ECHO 27/11/2023 ; IFRC 24/11/2023</t>
  </si>
  <si>
    <t>https://reliefweb.int/report/somalia/ehagl-region-unhcrs-drought-response-ethiopia-kenya-and-somalia-30-sep-2023#:~:text=Following%20poor%20rainfall%20in%20recent,in%20Ethiopia%2C%20Kenya%20and%20Somalia.;%20https://reliefweb.int/report/ethiopia/ethiopia-refugees-and-internally-displaced-persons-region-30-september-2023;%20https://reliefweb.int/report/kenya/kenya-floods-update-ifrc-media-kenya-meteorological-department-echo-daily-flash-27-november-2023%20;%20https://reliefweb.int/report/kenya/kenya-el-nino-floods-2023-emergency-appeal-mdrke058</t>
  </si>
  <si>
    <t xml:space="preserve"> Drought-related displacements in Ethiopia (814,423) Somalia (1,826,477) and  Kenya (45,000)</t>
  </si>
  <si>
    <t>REG014People displaced</t>
  </si>
  <si>
    <t xml:space="preserve">As of 01 October 2023, a cumulative total of 17 252 cases and 131 deaths (CFR= 0.8%), have been documented, and almost 80.0% of these cases were from four regions:Amhara (23.9%), South West Ethiopia Peoples’ Region(SWEPR) (20.9%), Oromia (18.8%), and Somali region(16.8%). The figures for Illness cases reported Kenya and Somalia are unavailable. </t>
  </si>
  <si>
    <t>REG014Illness cases reported</t>
  </si>
  <si>
    <t>ACLED Accessed  20/11/2023; IOM Accessed 20/11/2023; IRC 20/03/2023; ACLED accessed on 24/11/2023 ; AP NEWS 27/06/2023</t>
  </si>
  <si>
    <t>https://acleddata.com/dashboard/#/dashboard;%20https://missingmigrants.iom.int/region/africa?region_incident=4051&amp;route=3906&amp;year%5B%5D=10121&amp;incident_date%5Bmin%5D=09%2F01%2F2022&amp;incident_date%5Bmax%5D=12%2F31%2F2022;%20https://reliefweb.int/report/somalia/irc-43000-feared-dead-drought-continues-ravage-somalia;%20https://acleddata.com/data-export-tool/%20;%20https://apnews.com/article/ethiopia-hunger-tigray-united-states-united-nations-75db09269f429c1ed26e5948331dff71</t>
  </si>
  <si>
    <t xml:space="preserve">The aggregated figures of fatalities in all crisis in Ethiopia (3,239) + , Somalia (47,769  ) , Figures for Fatalities in all crises in Kenya is unavailable. </t>
  </si>
  <si>
    <t>REG014Fatalities in all crises</t>
  </si>
  <si>
    <t>Govt.Bangladesh and UNHCR 12/11/2023; UNHCR accessed 19/11/2023; UNHCR 07/11/2023</t>
  </si>
  <si>
    <t>https://reliefweb.int/map/bangladesh/rohingya-refugee-responsebangladesh-rohingya-population-location-30-june-2023;https://www.unhcr.org/my/figures-glance-malaysia;https://reliefweb.int/map/myanmar/myanmar-emergency-overview-map-number-people-displaced-feb-2021-and-remain-displaced-19-jun-2023</t>
  </si>
  <si>
    <t>People displaced (MMR002 + MMR003 + MMR004)</t>
  </si>
  <si>
    <t>MMR001People displaced</t>
  </si>
  <si>
    <t>ACLED accessed 19/11/2023; AHA Centre 26/05/2023</t>
  </si>
  <si>
    <t>https://acleddata.com/dashboard/#/dashboard;https://reliefweb.int/report/myanmar/situation-update-no-8-tropical-cyclone-mocha-myanmar-friday-26-may-2023-2000-hrs-utc7</t>
  </si>
  <si>
    <t>Total number of fatalities for all the crises for the last 6 months. Six months previous to the month the severity index (SI) is calculated are considered. For example, for January 2023 version of SI, months considered will be July 2022 to December 2022.</t>
  </si>
  <si>
    <t>MMR001Fatalities reported</t>
  </si>
  <si>
    <t>MMR001Fatalities in all crises</t>
  </si>
  <si>
    <t>OCHA 09/10/2023; IPC 18/09/2023</t>
  </si>
  <si>
    <t>https://reliefweb.int/report/ethiopia/ethiopia-situation-report-9-oct-2023;%20https://www.ipcinfo.org/fileadmin/user_upload/ipcinfo/docs/IPC_Somalia_Acute_Food_Insecurity_Malnutrition_Aug_Dec2023_Report.pdf</t>
  </si>
  <si>
    <t>The aggregated figures of people in need in the Eastern Africa Regional Drought Crisis in Ethiopia (20,100,000,+  Somalia (4,295,000)+ , Kenya (1,525,000 )</t>
  </si>
  <si>
    <t>REG014People in Need</t>
  </si>
  <si>
    <t>IPC 18/09/2023; OCHA 18/08/2022; World Population Review Accessed 23/11/2023; IPC 20/02/2023; KNBS 04/11/2019; UNHCR 31/03/2023; UNICEF 13/10/2023; OCHA 09/10/2023</t>
  </si>
  <si>
    <t>https://www.ipcinfo.org/fileadmin/user_upload/ipcinfo/docs/IPC_Somalia_Acute_Food_Insecurity_Malnutrition_Aug_Dec2023_Report.pdf;%20https://worldpopulationreview.com/countries/somalia-population;%20https://reliefweb.int/report/somalia/somalia-2022-drought-impact-snapshot-august-2022;%20https://www.ipcinfo.org/ipc-country-analysis/details-map/en/c/1156210/?iso3=KEN;%20;%20https://www.knbs.or.ke/?wpdmpro=2019-kenya-population-and-housing-census-volume-i-population-by-county-and-sub-county;%20https://data.unhcr.org/en/documents/download/98752;%20https://data.humdata.org/dataset/3d9b037f-5112-4afd-92a7-190a9082bd80/resource/2ec96e53-b38f-4994-9a8c-5bbaa4c49e82/download/eth_admpop_adm1_2022_v2.csv%20;%20https://reliefweb.int/report/ethiopia/horn-africa-acteds-response-needs-drought-affected-families%20;%20https://reliefweb.int/report/somalia/east-and-horn-africa-and-great-lakes-region-unhcr-drought-situation-response-update-5-december-2022</t>
  </si>
  <si>
    <t>The aggregated figures of people facing minimal  humanitarian conditions - Level 1 in the Africa Regional Drought Crisis in Ethiopia (38300000,+  Somalia (10,558,285)+ , Kenya (0)</t>
  </si>
  <si>
    <t>REG014Minimal humanitarian conditions - Level 1</t>
  </si>
  <si>
    <t>IPC 18/09/2023; OCHA 18/08/2022; IPC 01/09/2023; KNBS 04/11/2019; UNHCR 31/03/2023;UNICEF 13/10/2023; OCHA 09/10/2023</t>
  </si>
  <si>
    <t>https://www.ipcinfo.org/fileadmin/user_upload/ipcinfo/docs/IPC_Somalia_Acute_Food_Insecurity_Malnutrition_Aug_Dec2023_Report.pdf;%20https://reliefweb.int/report/somalia/somalia-2022-drought-impact-snapshot-august-2022;%20https://www.ipcinfo.org/fileadmin/user_upload/ipcinfo/docs/1_IPC_Kenya_Acute_Food_Insecurity_Malnutrition_2023_Jul2024Jan_Report.pdf;%20;%20https://www.knbs.or.ke/?wpdmpro=2019-kenya-population-and-housing-census-volume-i-population-by-county-and-sub-county;%20https://data.unhcr.org/en/documents/download/98752;%20%20https://reliefweb.int/report/ethiopia/horn-africa-acteds-response-needs-drought-affected-families%20;%20https://reliefweb.int/report/somalia/east-and-horn-africa-and-great-lakes-region-unhcr-drought-situation-response-update-5-december-2022;%20https://reliefweb.int/report/ethiopia/ethiopia-situation-report-9-oct-2023</t>
  </si>
  <si>
    <t>The aggregated figures of people facing stressed humanitarian conditions - Level 2 in the Africa Regional Drought Crisis in Ethiopia (4,000,000),+  Somalia 3,505,000+ , Kenya (27,045,693)</t>
  </si>
  <si>
    <t>REG014Stressed humanitarian conditions - Level 2</t>
  </si>
  <si>
    <t>IPC 18/09/2023; IPC 01/09/2023; OCHA 09/10/2023</t>
  </si>
  <si>
    <t>https://www.ipcinfo.org/fileadmin/user_upload/ipcinfo/docs/IPC_Somalia_Acute_Food_Insecurity_Malnutrition_Aug_Dec2023_Report.pdf;%20https://reliefweb.int/report/ethiopia/ethiopia-situation-report-9-oct-2023</t>
  </si>
  <si>
    <t>The aggregated figures of people facingModerate humanitarian conditions - Level 3 in the Africa Regional Drought Crisis in Ethiopia (20,100,000),+  Somalia (3,281,000)+ , Kenya (1,259,000)</t>
  </si>
  <si>
    <t>REG014Moderate humanitarian conditions - Level 3</t>
  </si>
  <si>
    <t>IPC 18/09/2023; IPC 01/09/2023</t>
  </si>
  <si>
    <t>https://www.ipcinfo.org/fileadmin/user_upload/ipcinfo/docs/IPC_Somalia_Acute_Food_Insecurity_Malnutrition_Aug_Dec2023_Report.pdf;%20https://www.ipcinfo.org/fileadmin/user_upload/ipcinfo/docs/1_IPC_Kenya_Acute_Food_Insecurity_Malnutrition_2023_Jul2024Jan_Report.pdf</t>
  </si>
  <si>
    <t xml:space="preserve">The aggregated figures of people facingSevere humanitarian conditions - Level 4 in the Africa Regional Drought Crisis in Ethiopia (X ),+  Somalia 1,014,000)+ , Kenya (266,000).  There was no information to help classify people in level 4 facing drought in Ethiopia. </t>
  </si>
  <si>
    <t>REG014Severe humanitarian conditions - Level 4</t>
  </si>
  <si>
    <t xml:space="preserve">The aggregated figures of people facing Extreme humanitarian conditions - Level 5 in the v Africa Regional Drought Crisis in Ethiopia (x),+  Somalia (0) + , Kenya (0). There was no information to help classify people in level 5 facing drought in Ethiopia. </t>
  </si>
  <si>
    <t>REG014Extreme humanitarian conditions - Level 5</t>
  </si>
  <si>
    <t>The State Statistical Committee of the Republic of Azerbaijan accessed on 30/11/2023 ; UNHCR accessed on 30/11/2023</t>
  </si>
  <si>
    <t xml:space="preserve">https://www.stat.gov.az/source/demoqraphy/ap/?lang=en;   https://data2.unhcr.org/en/country/arm?secret=unhcrrestricted
</t>
  </si>
  <si>
    <t>Population within the international recognized borders of Azerbaijan minus displacements from Nagorno-Karabakh to Armenia</t>
  </si>
  <si>
    <t>AZE002Total population</t>
  </si>
  <si>
    <t>The State Statistical Committee of the Republic of Azerbaijan accessed on 30/11/2023 ;
Crisis Group accessed on 30/05/2023 ;  UNHCR accessed on 30/11/2023</t>
  </si>
  <si>
    <t>https://www.stat.gov.az/source/demoqraphy/ap/?lang=en
https://www.crisisgroup.org/content/nagorno-karabakh-conflict-visual-explainer ;  https://data2.unhcr.org/en/country/arm?secret=unhcrrestricted</t>
  </si>
  <si>
    <t>The figure represents the total population of Karabakh Economic Region and Eastern Zangazur Region- the number of people displaced from Nagorno-Karabakh to Armenia as of 20 October 2023</t>
  </si>
  <si>
    <t>AZE002People exposed</t>
  </si>
  <si>
    <t xml:space="preserve">The State Statistical Committee of the Republic of Azerbaijan accessed on 30/11/2023 </t>
  </si>
  <si>
    <t>https://www.stat.gov.az/source/demoqraphy/ap/?lang=en</t>
  </si>
  <si>
    <t xml:space="preserve">Exposed population is considered affected due to population movement and blockade: Khojaly district , Khojavand district , Shusha district , Tartar district , Kalbajar district </t>
  </si>
  <si>
    <t>AZE002People affected</t>
  </si>
  <si>
    <t>https://reliefweb.int/report/armenia/armenia-winterization-support-refugee-population-displaced-nagorno-karabakh-emergency ; https://data.unhcr.org/en/country/arm?secret=unhcrrestricted</t>
  </si>
  <si>
    <t>The figure represents the number of people displaced from NK to Armenia as of 31 December 2021 + the number of people displaced from NK to Armenia in the period between the end of September 2023 and 20 October 2023.</t>
  </si>
  <si>
    <t>AZE002People displaced</t>
  </si>
  <si>
    <t>IFRC 27/12/2021 ; UNHCR accessed on 30/11/2023</t>
  </si>
  <si>
    <t>https://reliefweb.int/report/armenia/armenia-winterization-support-refugee-population-displaced-nagorno-karabakh-emergency ; https://data2.unhcr.org/en/country/arm?secret=unhcrrestricted</t>
  </si>
  <si>
    <t>The figure represents the total population of (Khojaly district , Khojavand district , Shusha district , Tartar district and Kalbajar district) -the number of people displaced from NK to Armenia as of 20 October 2023</t>
  </si>
  <si>
    <t>AZE002People in Need</t>
  </si>
  <si>
    <t>The State Statistical Committee of the Republic of Azerbaijan accessed on 30/11/2023; Crisis Group accessed  30/05/2023</t>
  </si>
  <si>
    <t>https://www.stat.gov.az/source/demoqraphy/ap/?lang=en ; https://www.crisisgroup.org/content/nagorno-karabakh-conflict-visual-explainer</t>
  </si>
  <si>
    <t>According to Inform severity methodology : level 1 = people exposed - people affected. The figure of people exposed represents the total population of Karabakh Economic Region and Eastern Zangazur Region- the number of people displaced from Nagorno-Karabakh to Armenia as of 20 October 2023. People affected represents the total population of Khojaly district , Khojavand district , Shusha district , Tartar district and Kalbajar district.</t>
  </si>
  <si>
    <t>AZE002Minimal humanitarian conditions - Level 1</t>
  </si>
  <si>
    <t>The State Statistical Committee of the Republic of Azerbaijan accessed on 30/11/2023 ; IFRC 27/12/2021; UNHCR accessed on 30/11/2023</t>
  </si>
  <si>
    <t>https://www.stat.gov.az/source/demoqraphy/ap/?lang=en; https://reliefweb.int/report/armenia/armenia-winterization-support-refugee-population-displaced-nagorno-karabakh-emergency ; https://data2.unhcr.org/en/country/arm?secret=unhcrrestricted</t>
  </si>
  <si>
    <t>There is no reliable disaggregated data on the humanitarian conditions . According to Inform severity methodology : level 2 = people affected - PIN . People affected represents the total population of Khojaly district , Khojavand district , Shusha district , Tartar district and Kalbajar district.PIN represents  the total population of (Khojaly district , Khojavand district , Shusha district , Tartar district and Kalbajar district) - the number of people displaced from NK to Armenia as of 20 October 2023.</t>
  </si>
  <si>
    <t>AZE002Stressed humanitarian conditions - Level 2</t>
  </si>
  <si>
    <t>IFRC 27/12/2021; UNHCR accessed on 30/11/2023</t>
  </si>
  <si>
    <t xml:space="preserve">The figure represents the number of returnees From Armenia to NK. Reliability is low even tough we are using the numbers of IFRC and UNHCR (the main operational organization addressing the humnaitarian condition of the conflict in N-K) because information on humanitarian conditions in Azerbaijan controlled territories reliability is low due to limited numbers of international humanitarian organization whom are allowed to do operations. In addition, the complex registration procedures hinder both the formation and operations of national NGOs, constraining the access of humanitarians to the affected population. 
In 2021, the European Court of Human Rights found out that registration denials for NGOs violated the freedom of association in the country in more than 32 cases brought before the court.
</t>
  </si>
  <si>
    <t>AZE002Moderate humanitarian conditions - Level 3</t>
  </si>
  <si>
    <t>IFRC 27/12/2021;UNHCR accessed on 30/11/2023</t>
  </si>
  <si>
    <t>https://reliefweb.int/report/armenia/armenia-winterization-support-refugee-population-displaced-nagorno-karabakh-emergency</t>
  </si>
  <si>
    <t xml:space="preserve">All PiN are placed on Level 3. No L4. 
_x000D_Reliability is low even tough we are using the numbers of IFRC and UNHCR (the main operational organization addressing the humnaitarian condition of the conflict in N-K) because information on humanitarian conditions in Azerbaijan controlled territories reliability is low due to limited numbers of international humanitarian organization whom are allowed to do operations. In addition, the complex registration procedures hinder both the formation and operations of national NGOs, constraining the access of humanitarians to the affected population. 
</t>
  </si>
  <si>
    <t>AZE002Severe humanitarian conditions - Level 4</t>
  </si>
  <si>
    <t xml:space="preserve">All PiN are placed on Level 3. No L5.
Reliability is low even tough we are using the numbers of IFRC and UNHCR (the main operational organization addressing the humnaitarian condition of the conflict in N-K) because information on humanitarian conditions in Azerbaijan controlled territories reliability is low due to limited numbers of international humanitarian organization whom are allowed to do operations. In addition, the complex registration procedures hinder both the formation and operations of national NGOs, constraining the access of humanitarians to the affected population. 
</t>
  </si>
  <si>
    <t>AZE002Extreme humanitarian conditions - Level 5</t>
  </si>
  <si>
    <t>https://reliefweb.int/report/bangladesh/rohingya-refugee-responsebangladesh-joint-government-bangladesh-unhcr-population-factsheet-31-october-2023;https://www.unhcr.org/my/figures-glance-malaysia;https://reliefweb.int/map/myanmar/myanmar-emergency-overview-map-number-people-displaced-feb-2021-and-remain-displaced-06-nov-2023</t>
  </si>
  <si>
    <t xml:space="preserve">Number of Rohingya refugees in Bangladesh and Malaysia (0 in Thailand): 967,842 +107,030
Protracted IDPs in Rakhine (Central): 178,700
Protracted IDPs in Rakhine (North): 31,100
Total: 1,284,672 (IDPs in Paletwa township is not considered for convenience of calculation; they are considered in the post-coup conflict crisis). </t>
  </si>
  <si>
    <t>MMR002People displaced</t>
  </si>
  <si>
    <t>ACLED accessed 19/11/2023</t>
  </si>
  <si>
    <t>Total number of fatalities in Rakhine state in the last 6 months. Six months previous to the month the severity index (SI) is calculated are considered. For example, for January 2023 version of SI, months considered will be July 2022 to December 2022.</t>
  </si>
  <si>
    <t>MMR002Fatalities reported</t>
  </si>
  <si>
    <t>MMR002Fatalities in all crises</t>
  </si>
  <si>
    <t>UNHCR 07/11/2023</t>
  </si>
  <si>
    <t>https://reliefweb.int/map/myanmar/myanmar-emergency-overview-map-number-people-displaced-feb-2021-and-remain-displaced-06-nov-2023</t>
  </si>
  <si>
    <t>Total number of IDPs in the Kachin(86,300) and  Northern-Shan(7,800) states (prior to Feb 2021 coup)</t>
  </si>
  <si>
    <t>MMR003People displaced</t>
  </si>
  <si>
    <t>The total number of fatalities for the crisis in Kachin and Northern Shan for the last 6 months. Six months previous to the month the severity index (SI) is calculated are considered. For example, for January 2023 version of SI, months considered will be July 2022 to December 2022.</t>
  </si>
  <si>
    <t>MMR003Fatalities reported</t>
  </si>
  <si>
    <t>MMR003Fatalities in all crises</t>
  </si>
  <si>
    <t>People displaced due to post-coup conflict (except for the displaced people in Rakhine state). The figure includes people displaced to India and Thailand.</t>
  </si>
  <si>
    <t>MMR004People displaced</t>
  </si>
  <si>
    <t>Total number of fatalities for the crisis for the last 6 months for all the states except (Rakhine, Kachin and northen Shan) . Six months previous to the month the severity index (SI) is calculated are considered. For example, for January 2023 version of SI, months considered will be July 2022 to December 2022.</t>
  </si>
  <si>
    <t>MMR004Fatalities reported</t>
  </si>
  <si>
    <t>MMR004Fatalities in all crises</t>
  </si>
  <si>
    <t>MMR005Fatalities in all crises</t>
  </si>
  <si>
    <t>Total number of fatalities in the last 6 months in the Central Papua, Highland Papua, Papua, South Papua, Southwest Papua, and West Papua provinces.  Six months previous to the month the severity index (SI) is calculated are considered. For example, for the January 2023 version of SI, months considered will be July 2022 to December 2022.</t>
  </si>
  <si>
    <t>IDN002Fatalities reported</t>
  </si>
  <si>
    <t>IDN002Fatalities in all crises</t>
  </si>
  <si>
    <t>UNHCR accessed 21/11/2023</t>
  </si>
  <si>
    <t>https://www.unhcr.org/my/figures-glance-malaysia</t>
  </si>
  <si>
    <t>Total number of refugees in Malaysia</t>
  </si>
  <si>
    <t>MYS001People displaced</t>
  </si>
  <si>
    <t>ACLED 21/11/2023</t>
  </si>
  <si>
    <t>The number of fatalities related to the crisis for the last 6 months. Six months previous to the month the severity index (SI) is calculated are considered. For example, for the January 2023 version of SI, months considered will be July 2022 to December 2022.</t>
  </si>
  <si>
    <t>MYS001Fatalities reported</t>
  </si>
  <si>
    <t>The number of fatalities of all the crises for the last 6 months. Six months previous to the month the severity index (SI) is calculated are considered. For example, for the January 2023 version of SI, months considered will be July 2022 to December 2022.</t>
  </si>
  <si>
    <t>MYS001Fatalities in all crises</t>
  </si>
  <si>
    <t xml:space="preserve">This is the number of refugees in Malaysia. Due to information gaps, it is unclear whether those in need are facing different levels of severity. </t>
  </si>
  <si>
    <t>MYS001People in Need</t>
  </si>
  <si>
    <t>Department of Statistics Malaysia 31\05\2022; UNHCR accessed 16/09/2023</t>
  </si>
  <si>
    <t>https://www.dosm.gov.my/v1/index.php?r=columnnew/populationclock; https://www.unhcr.org/my/figures-glance-malaysia</t>
  </si>
  <si>
    <t>MYS001Stressed humanitarian conditions - Level 2</t>
  </si>
  <si>
    <t xml:space="preserve">Level 3, is all those seeking asylum and registered as a refugee in Malaysia. Due to information gaps, it is unclear whether those in need are facing different levels of severity. </t>
  </si>
  <si>
    <t>MYS001Moderate humanitarian conditions - Level 3</t>
  </si>
  <si>
    <t>OCHA 22/11/2023</t>
  </si>
  <si>
    <t>https://reliefweb.int/report/philippines/philippines-mindanao-displacement-snapshot-22-november-2023</t>
  </si>
  <si>
    <t xml:space="preserve">The entire Mindanao island and surrounding region is considered affected by conflict. There is limited information regarding how the conflict affects people in the region. </t>
  </si>
  <si>
    <t>PHL003People affected</t>
  </si>
  <si>
    <t>The total number of displaced people in Mindanao according to OCHA.</t>
  </si>
  <si>
    <t>PHL003People displaced</t>
  </si>
  <si>
    <t>ACLED accessed 25/11/2023</t>
  </si>
  <si>
    <t>Number of fatalities in Mindanao in the last 6 months.  Six months previous to the month the severity index (SI) is calculated are considered. For example, for the January 2023 version of SI, months considered will be July 2022 to December 2022.</t>
  </si>
  <si>
    <t>PHL003Fatalities reported</t>
  </si>
  <si>
    <t>PHL003Fatalities in all crises</t>
  </si>
  <si>
    <t>The entire Mindanao island and surrounding region is considered affected by conflict. There is limited information regarding how the conflict affects people in the region. So, people displaced are considered to be the people in need.</t>
  </si>
  <si>
    <t>PHL003People in Need</t>
  </si>
  <si>
    <t>PSA accessed 23/08/2023; OCHA 22/11/2023</t>
  </si>
  <si>
    <t>https://psa.gov.ph/content/2020-census-population-and-housing-2020-cph-population-counts-declared-official-president 
https://reliefweb.int/report/philippines/philippines-mindanao-displacement-snapshot-22-november-2023</t>
  </si>
  <si>
    <t xml:space="preserve">The entire Mindanao island and surrounding region is considered affected by conflict. Level 1 includes the entire population of this area minus people in need. </t>
  </si>
  <si>
    <t>PHL003Minimal humanitarian conditions - Level 1</t>
  </si>
  <si>
    <t>ACLED accessed 21/11/2023; IFRC 20/10/2023; AP 06/10/2023</t>
  </si>
  <si>
    <t>https://acleddata.com/data-export-tool/; https://reliefweb.int/report/sri-lanka/sri-lanka-flood-2023-dref-operation-mdrlk018;
https://apnews.com/article/sri-lanka-floods-rain-mudslide-44cb47e8c4aeaac9633a286f3eb469d9</t>
  </si>
  <si>
    <t>Total number of fatalities due to the socio-economic crisis and floods in the last 6 months. Six months previous to the month the severity index (SI) is calculated are considered. For example, for the January 2023 version of SI, months considered will be July 2022 to December 2022.</t>
  </si>
  <si>
    <t>LKA001Fatalities reported</t>
  </si>
  <si>
    <t>LKA001Fatalities in all crises</t>
  </si>
  <si>
    <t>LKA002Fatalities reported</t>
  </si>
  <si>
    <t>LKA002Fatalities in all crises</t>
  </si>
  <si>
    <t>City Population accessed 27/04/2022; TBC 31/11/23</t>
  </si>
  <si>
    <t>https://citypopulation.de/en; https://reliefweb.int/report/thailand/thailand-refugee-camp-population-october-2023</t>
  </si>
  <si>
    <t>The sum of population affected by the South Thailand insurgency: Songkla (1,424,230) Pattani (709,796), Yala (527,295), and Narathiwat (796,239) plus the number of refugees in the 9 camps along Thai-Myanmar border plus the number of people living in the districts where the camps are situated (251,614).</t>
  </si>
  <si>
    <t>THA001People exposed</t>
  </si>
  <si>
    <t>TBC 31/11/23</t>
  </si>
  <si>
    <t>https://reliefweb.int/report/thailand/thailand-refugee-camp-population-october-2023</t>
  </si>
  <si>
    <t>Only the displaced community is considered to be affected, therefore this is the same number of the estimated refugees from Myanmar in 9 settlements near the Thai - Myanmar border according to UNHCR. Local population is not considered to be affected as they generally do not host any refugees.
At the end of June 2021, there were 553,969 people registered by the Royal Thai Government as stateless. It is unclear if there are Rohingyas among these sateless people. https://www.unhcr.org/th/en/statelessness</t>
  </si>
  <si>
    <t>THA001People affected</t>
  </si>
  <si>
    <t>Estimated number of refugees from Myanmar in 9 settlements near the Thai - Myanmar border according to UNHCR</t>
  </si>
  <si>
    <t>THA001People displaced</t>
  </si>
  <si>
    <t>world Bank accessed on 30/11/2023</t>
  </si>
  <si>
    <t>https://data.worldbank.org/indicator/SP.POP.TOTL?locations=IQ</t>
  </si>
  <si>
    <t>the population of Iraq in 2022</t>
  </si>
  <si>
    <t>IRQ001Total population</t>
  </si>
  <si>
    <t>Number of fatalities reported in all crises.</t>
  </si>
  <si>
    <t>THA001Fatalities reported</t>
  </si>
  <si>
    <t>THA001Fatalities in all crises</t>
  </si>
  <si>
    <t>The total number of people affected and in need are the same and include the refugee population according to UNHCR. Local population is not considered to be affected as they generally do not host any refugees.</t>
  </si>
  <si>
    <t>THA001People in Need</t>
  </si>
  <si>
    <t>TBC 31/11/23; City Population accessed 27/04/2022</t>
  </si>
  <si>
    <t>This group of people comprise the people who are exposed excluding the refugees. They are considered to be minimally affected by the refugee crisis.</t>
  </si>
  <si>
    <t>THA001Minimal humanitarian conditions - Level 1</t>
  </si>
  <si>
    <t>THA001Moderate humanitarian conditions - Level 3</t>
  </si>
  <si>
    <t xml:space="preserve">The whole country is considered exposed by the crisis.
</t>
  </si>
  <si>
    <t>IRQ001People exposed</t>
  </si>
  <si>
    <t>OCHA 27/03/2022; UNHCR 21/06/2023 ; 3rp Syria Crisis 02/02/2023 ; UNHCR accessed on 30/11/2023</t>
  </si>
  <si>
    <t>https://reliefweb.int/sites/reliefweb.int/files/resources/iraq_humanitarian_needs_overview_2022_-_issued_27_march_0.pdf; https://data.unhcr.org/en/documents/details/101433; https://www.3rpsyriacrisis.org/portfolio/rso2023/https://data.unhcr.org/en/situations/syria/location/14201</t>
  </si>
  <si>
    <t>The number of people affected by the conflict and protracted displacement . This figure includes in-camp IDPS, out-of-camp IDPS, and returnees. However, not every returnees in Iraq are considered affected or in needs. 
People affected by the Syrian and Palestinian refugees crisis are added as well. Host communities impacted by the Syrian refugees are not added to avoid double counting.</t>
  </si>
  <si>
    <t>IRQ001People affected</t>
  </si>
  <si>
    <t>IOM accessed on 30/11/2023; UNHCR accessed on 30/11/2023; Migration Data Portal accessed on 30/11/2023</t>
  </si>
  <si>
    <t>http://iraqdtm.iom.int/; https://data.unhcr.org/en/situations/syria/location/14201; https://www.migrationdataportal.org/international-data?cm49=368&amp;focus=profile&amp;i=stock_abs_&amp;t=2020</t>
  </si>
  <si>
    <t>The displaced people in Iraq follows the severity collection guideline to include the following
• Total number of IDPs
• Incoming refugees
• Incoming asylum seekers 
• Returnees
• Outgoing refugees and asylum seekers and outgoing migrants
Therefore Iraq conflict crisis displacement figures includes,
• Total number of IDPs (1142014) as of 31 August 2023 based on IOM’s Displacement Tracking Matrix (DTM) 
• Incoming Syrian refugees (270479) as of 30 September 2023 based on UNHCR
• Returnees(4846062 ) as of 31 August 2023 based on IOM’s Displacement Tracking Matrix (DTM) 
_ International migration (365800) based on 2020 figures of Migration Data Portal
This figure is an estimate since it is hard to capture the accurate number Iraqi who departures the country because of the conflict and IDPs and refugees who are not registered.
The displacement figure is higher than the people affected or people in needs. As not every displaced individuals or returnees are in needs or affected based on the recent HNO 2022.
Iraqi who left Iraq are not considered in needs or affected by the crisis.</t>
  </si>
  <si>
    <t>IRQ001People displaced</t>
  </si>
  <si>
    <t>ACLED accessed on 30/11/2023</t>
  </si>
  <si>
    <t xml:space="preserve">the number of fatalities between 01 May and 24 November 2023 </t>
  </si>
  <si>
    <t>IRQ001Fatalities reported</t>
  </si>
  <si>
    <t xml:space="preserve">the number of fatalities between 01 May 2023 and 24 November 2023 </t>
  </si>
  <si>
    <t>IRQ001Fatalities in all crises</t>
  </si>
  <si>
    <t>OCHA 27/03/2022; UNHCR accessed on 30/11/2023 ;UNHCR 21/06/2023</t>
  </si>
  <si>
    <t xml:space="preserve">https://reliefweb.int/sites/reliefweb.int/files/resources/iraq_humanitarian_needs_overview_2022_-_issued_27_march_0.pdf;  https://data.unhcr.org/en/situations/syria/location/14201  ; https://data.unhcr.org/en/documents/details/101433 ; </t>
  </si>
  <si>
    <t>The country level number represents the sum of PiN from the 2022 HNO (2.5 m) + int. displacement numbers/Syrian refugees + Palastinian refugees.
The members of impacted communities from the Syrian displacement crisis were not added to this figure to avoid possible double counting of vulnerable Iraqis.
People in needs  by the conflict is part of the total figure of in-camp IDPS, out-of-camp IDPS, and returnees. Therefore, not all of them are in needs.</t>
  </si>
  <si>
    <t>IRQ001People in Need</t>
  </si>
  <si>
    <t>world Bank accessed on 30/11/2023; OCHA 27/03/2022; UNHCR 21/06/2023 ; 3rp Syria Crisis 02/02/2023 ; UNHCR accessed on 30/11/2023</t>
  </si>
  <si>
    <t>https://data.worldbank.org/indicator/SP.POP.TOTL?locations=IQ; https://reliefweb.int/sites/reliefweb.int/files/resources/iraq_humanitarian_needs_overview_2022_-_issued_27_march_0.pdf; https://data.unhcr.org/en/documents/details/101433; https://www.3rpsyriacrisis.org/portfolio/rso2023/https://data.unhcr.org/en/situations/syria/location/14201</t>
  </si>
  <si>
    <t>Level 1 = Exposed population – Affected population
The country level number represents the sum of PiN from the 2022 HNO (2.5 m) and int. displacement numbers including Syrian refugees.
The members of impacted communities from the displacement crisis were not added to this figure to avoid possible double counting of vulnerable Iraqis.</t>
  </si>
  <si>
    <t>IRQ001Minimal humanitarian conditions - Level 1</t>
  </si>
  <si>
    <t>UNHCR 21/06/2023; 3rp Syria Crisis 02/02/2023;UNHCR accessed on 30/11/2023; OCHA 27/03/2022</t>
  </si>
  <si>
    <t>https://data.unhcr.org/en/documents/details/101433; https://www.3rpsyriacrisis.org/portfolio/rso2023/https://data.unhcr.org/en/situations/syria/location/14201; https://reliefweb.int/sites/reliefweb.int/files/resources/iraq_humanitarian_needs_overview_2022_-_issued_27_march_0.pdf</t>
  </si>
  <si>
    <t>Level 2 = Affected population – PiN
The country level number represents the sum of PiN from 2022 HNO (2.5 m) and int. displacement numbers including Syrian refugees.
The members of impacted communities from the displacement crisis were not added to this figure to avoid possible double counting of vulnerable Iraqis.</t>
  </si>
  <si>
    <t>IRQ001Stressed humanitarian conditions - Level 2</t>
  </si>
  <si>
    <t xml:space="preserve"> UNHCR 21/06/2023; 3rp Syria Crisis 02/02/2023 ; UNHCR accessed on 30/11/2023; OCHA 27/03/2022 ; UNHCR 23/03/2021</t>
  </si>
  <si>
    <t>https://data.unhcr.org/en/documents/details/101433; https://www.3rpsyriacrisis.org/portfolio/rso2023/https://data.unhcr.org/en/situations/syria/location/14201;   https://reliefweb.int/sites/reliefweb.int/files/resources/iraq_humanitarian_needs_overview_2022_-_issued_27_march_0.pdf ; https://data2.unhcr.org/en/documents/details/91543</t>
  </si>
  <si>
    <t>The accumulation of 3, 4, &amp;5 is equal to PiN of the conflict crisis and Syrian Refugees. 
The country level number represents the sum of PiN from the 2022 HNO (2.5 m) and int. displacement numbers including Syrian refugee. The severity needs of the 
Conflict: 2022 HNO; the Severity Classification: minimal, stress, severe, extreme, and catastrophic. Level 3, 4 &amp; 5 are calculated according to the number of people classified  by severity level and the number of people in need at that level using OCHA needs summary. Redistribution SI levels for humanitarian conditions level 3 equal HNO needs minimal + stress + severe, Level 4 euals HNO needs extreme, and level 5 equals HNO needs catastrophic.
Syrian refugees: All Syrian refugees resident in Iraq are considered in need and members of impacted communities based on the 3RP 2023. 
3RP, doesn’t specify humanitarian conditions level for Syrian refugees. Thus, for humanitarian conditions, CARI 2022 numbers and HNO methodology for FSC humanitarian condition levels were used. Per HNO, “poor consumption” falls into “catastrophic’ and “extreme”, while “borderline consumption” falls into “severe.”
Per CARI and MSNA, 1% of Syrian refugees experience poor consumption while 7% are borderline. For the SI, an adjustment is made to place the 1% who have poor consumption at Level 5, the 7% who have borderline consumption at Level 4, the remaining at Level 3.
This is an conservative underestimation for level 5 and 4 as it takes only one sector into account.</t>
  </si>
  <si>
    <t>IRQ001Moderate humanitarian conditions - Level 3</t>
  </si>
  <si>
    <t>IRQ001Severe humanitarian conditions - Level 4</t>
  </si>
  <si>
    <t>IRQ001Extreme humanitarian conditions - Level 5</t>
  </si>
  <si>
    <t>Number of crisis related fatalities reported in the affected areas in the last 6 months.  Six months previous to the month the severity index (SI) is calculated are considered. For example, for the January 2023 version of SI, months considered will be July 2022 to December 2022.</t>
  </si>
  <si>
    <t>THA002Fatalities reported</t>
  </si>
  <si>
    <t>Number of fatalities reported in all crises in the last 6 months.  Six months previous to the month the severity index (SI) is calculated are considered. For example, for the January 2023 version of SI, months considered will be July 2022 to December 2022.</t>
  </si>
  <si>
    <t>THA002Fatalities in all crises</t>
  </si>
  <si>
    <t>City Population accessed at 27/04/2022; TBC 31/11/23</t>
  </si>
  <si>
    <t>People living in the affected districts (i.e., districts where refugee camps are located) are considered as exposed. The census does not cover refugees (https://catalog.ihsn.org/index.php/catalog/4405); so the number of refugees in the camps are added to the exposed population.</t>
  </si>
  <si>
    <t>THA003People exposed</t>
  </si>
  <si>
    <t>THA003People affected</t>
  </si>
  <si>
    <t>THA003People displaced</t>
  </si>
  <si>
    <t>Total population in Iraq in 2022</t>
  </si>
  <si>
    <t>IRQ002Total population</t>
  </si>
  <si>
    <t>world Bank accessed on 30/11/2023; city population accessed on 30/11/2023</t>
  </si>
  <si>
    <t>https://data.worldbank.org/indicator/SP.POP.TOTL?locations=IQ ; https://www.citypopulation.de/en/iraq/cities/</t>
  </si>
  <si>
    <t xml:space="preserve">The whole country is considered exposed by the crisis, excpet AL-MUTHANNA governorate as it was flagged in the 2022 HNO that AL-MUTHANNA governorate is not affected or has people in needs.  Since this figure is estimate and depends on outdated data, the reliability considers low as there is no evidence to support this claim. </t>
  </si>
  <si>
    <t>IRQ002People exposed</t>
  </si>
  <si>
    <t>OCHA 27/03/2022</t>
  </si>
  <si>
    <t>https://reliefweb.int/sites/reliefweb.int/files/resources/iraq_humanitarian_needs_overview_2022_-_issued_27_march_0.pdf</t>
  </si>
  <si>
    <t xml:space="preserve">The number of people affected by the conflict and protracted displacement based on the 2022 HNO. This figure includes in-camp IDPS, out-of-camp IDPS, and returnees.
However, not every returnees in Iraq are considered affected or in needs. </t>
  </si>
  <si>
    <t>IRQ002People affected</t>
  </si>
  <si>
    <t>IOM accessed on 30/11/2023;IOM accessed on 30/11/2023; Migration Data Portal accessed on 30/11/2023</t>
  </si>
  <si>
    <t>http://iraqdtm.iom.int/; http://iraqdtm.iom.int/; https://www.migrationdataportal.org/international-data?cm49=368&amp;focus=profile&amp;i=stock_abs_&amp;t=2020</t>
  </si>
  <si>
    <t>The displaced people in Iraq follows the severity collection guideline to include the following
• Total number of IDPs
• Incoming refugees
• Incoming asylum seekers 
• Incoming migrants 
• Returnees
• Outgoing refugees and asylum seekers
Therefore Iraq conflict crisis displacement figures includes:
• Total number of IDPs (1142014) as of 31 August 2023 based on IOM’s Displacement Tracking Matrix (DTM) 
• Returnees (4846062) as of 31 August 2023 based on IOM’s Displacement Tracking Matrix (DTM) 
Syrian refugees figures based on UNHCR were not included in this figure as they are included separately in the Syrian Refugees Crisis. 
This figure is an estimate since it is hard to capture the accurate number Iraqi who departures the country because of the conflict and IDPs who are not registered. The displacement figure is higher than the people affected or people in needs. As not every displaced individuals or returnees are in needs or affected based on the recent HNO 2022.
Iraqi who left Iraq are not considered in needs or affected by the crisis.</t>
  </si>
  <si>
    <t>IRQ002People displaced</t>
  </si>
  <si>
    <t>The number of fatalities between 01 May 2023 and 24 November 2023 related to conflict in Iraq</t>
  </si>
  <si>
    <t>IRQ002Fatalities reported</t>
  </si>
  <si>
    <t>https://acleddata.com/dashboard/#/dashboard ; https://acleddata.com/data-export-tool/</t>
  </si>
  <si>
    <t>IRQ002Fatalities in all crises</t>
  </si>
  <si>
    <t xml:space="preserve">The country level number represents the sum of PiN from the 2022 HNO (2.5 m) {int. displacement numbers/Syrian refugees weren't added in this figure}. 
The members of impacted communities from the displacement crisis were not added to this figure to avoid possible double counting of vulnerable Iraqis.
People in needs by the conflict is part of the total figure of in-camp IDPS, out-of-camp IDPS, and returnees. Therefore, not all of them are in needs.
</t>
  </si>
  <si>
    <t>IRQ002People in Need</t>
  </si>
  <si>
    <t>world Bank accessed on 30/11/2023; city population accessed on 30/11/2023 ; OCHA 27/03/2022</t>
  </si>
  <si>
    <t>https://data.worldbank.org/indicator/SP.POP.TOTL?locations=IQ ; https://www.citypopulation.de/en/iraq/cities/ ; https://reliefweb.int/sites/reliefweb.int/files/resources/iraq_humanitarian_needs_overview_2022_-_issued_27_march_0.pdf</t>
  </si>
  <si>
    <t>According to The Inform Severity Index methodology, Level 1 = Exposed population – Affected population. The whole country is considered exposed by the crisis, excpet AL-MUTHANNA governorate. People affected includes in-camp IDPS, out-of-camp IDPS, and returnees.</t>
  </si>
  <si>
    <t>IRQ002Minimal humanitarian conditions - Level 1</t>
  </si>
  <si>
    <t xml:space="preserve">According to the Inform Severity Index methodology, Level 2 = Affected population – PiN. People affected includes in-camp IDPS, out-of-camp IDPS, and returnees. PiN based on latest figure produced by OCHA which is 2.5 m people in Iraq due to conflict.
</t>
  </si>
  <si>
    <t>IRQ002Stressed humanitarian conditions - Level 2</t>
  </si>
  <si>
    <t>PiN based on latest figure produced by OCHA which is 2.5 m people in Iraq due to conflict. 
The accumulation of 3, 4, &amp; 5 is equal to PiN which is 2.5 million. 
2022 HNO, the Severity Classification: minimal, stress, sever, extreme, and catastrophic. Level 3, 4 &amp; 5 are calculated according to the number of people classified  by severity level and the number of people in need at that level using OCHA needs summary. Redistribution SI levels for humanitarian conditions level 3 equal HNO needs minimal + stress + severe, Level 4 euals HNO needs extreme, and level 5 equals HNO needs catastrophic.</t>
  </si>
  <si>
    <t>IRQ002Moderate humanitarian conditions - Level 3</t>
  </si>
  <si>
    <t>IRQ002Severe humanitarian conditions - Level 4</t>
  </si>
  <si>
    <t>IRQ002Extreme humanitarian conditions - Level 5</t>
  </si>
  <si>
    <t>Total number of crisis related fatalities in the last 6 months.  Six months previous to the month the severity index (SI) is calculated are considered. For example, for the January 2023 version of SI, months considered will be July 2022 to December 2022.</t>
  </si>
  <si>
    <t>THA003Fatalities reported</t>
  </si>
  <si>
    <t>Number of fatalities reported in all crises in last 6 months.  Six months previous to the month the severity index (SI) is calculated are considered. For example, for the January 2023 version of SI, months considered will be July 2022 to December 2022.</t>
  </si>
  <si>
    <t>THA003Fatalities in all crises</t>
  </si>
  <si>
    <t>THA003People in Need</t>
  </si>
  <si>
    <t>TBC 31/11/23; City Population accessed at 27/04/2022</t>
  </si>
  <si>
    <t>https://reliefweb.int/report/thailand/thailand-refugee-camp-population-october-2023; https://citypopulation.de/en</t>
  </si>
  <si>
    <t>THA003Minimal humanitarian conditions - Level 1</t>
  </si>
  <si>
    <t>THA003Moderate humanitarian conditions - Level 3</t>
  </si>
  <si>
    <t>IRQ003Total population</t>
  </si>
  <si>
    <t>UNHCR 21/06/2023 ; UNHCR accesed on 30/11/2023 ; KRSO accessed on 30/11/2023 ; 3rp Syria Crisis 02/02/2023</t>
  </si>
  <si>
    <t>https://data.unhcr.org/en/documents/details/101433 ; https://data.unhcr.org/en/situations/syria/location/14201 ; https://krso.gov.krd/en/statistics/population ; https://www.3rpsyriacrisis.org/portfolio/rso2023/</t>
  </si>
  <si>
    <t>As 91% of asylum seekers and refugees in Iraq reside in the Kurdistan region of Iraq (KR-I),the figure of people exposed represents the total population of Kurdistan Iraq (6,171,083)+ the number of Syrian refugees in Iraq as of 31 October 2023 (272,165) + the total number of Palestinian refugees in Iraq as of April 2023 (7684).</t>
  </si>
  <si>
    <t>IRQ003People exposed</t>
  </si>
  <si>
    <t>UNHCR 21/06/2023 ; 3rp Syria Crisis 02/02/2023 ; UNHCR accessed on 30/11/2023</t>
  </si>
  <si>
    <t>https://data.unhcr.org/en/documents/details/101433; https://www.3rpsyriacrisis.org/portfolio/rso2023/https://data.unhcr.org/en/situations/syria/location/14201</t>
  </si>
  <si>
    <t xml:space="preserve">The whole Syrian refugee population and  Palestinian  refugees in Iraq and part of the hosting population residing in the area is affected by the crisis. This figure includes Syrian Refugees ; Palestinian refugees  . As well as members of the impacted communitites. </t>
  </si>
  <si>
    <t>IRQ003People affected</t>
  </si>
  <si>
    <t>UNHCR accessed on 30/11/2023 ;UNHCR 21/06/2023</t>
  </si>
  <si>
    <t>https://data.unhcr.org/en/situations/syria/location/14201 ; https://data.unhcr.org/en/documents/details/101433</t>
  </si>
  <si>
    <t>The figure represents the total number of Syrian refugees registered in UNHCR Iraq as of 31 October 2023 (272,165) and the total number of Palestanian refugees as of April 2023 (7684) and consider persons of concern.</t>
  </si>
  <si>
    <t>IRQ003People displaced</t>
  </si>
  <si>
    <t>ACLED accessed on 24/10/2023</t>
  </si>
  <si>
    <t xml:space="preserve">the number of fatalities between 01 April 2023 and 20 October 2023  related to Syrian and palestinian refugees </t>
  </si>
  <si>
    <t>IRQ003Fatalities reported</t>
  </si>
  <si>
    <t>IRQ003Fatalities in all crises</t>
  </si>
  <si>
    <t>UNHCR accessed on 30/11/2023 ; UNHCR 21/06/2023</t>
  </si>
  <si>
    <t xml:space="preserve"> https://data.unhcr.org/en/situations/syria/location/14201  ; https://data.unhcr.org/en/documents/details/101433 </t>
  </si>
  <si>
    <t>The PIN figure represents the total number of registered Syrian refugees in Iraq as of 31 October 2023 (272,165) and the  total number of Palastanian refugees as of April 2023 (7684) and consider persons of concern.</t>
  </si>
  <si>
    <t>IRQ003People in Need</t>
  </si>
  <si>
    <t>UNHCR 21/06/2023 ; UNHCR accesed on 30/11/2023 ; 3rp Syria Crisis 02/02/2023 ; KRSO accessed on 30/11/2023</t>
  </si>
  <si>
    <t xml:space="preserve">https://data.unhcr.org/en/documents/details/101433 ; https://data.unhcr.org/en/situations/syria/location/14201 ; https://www.3rpsyriacrisis.org/portfolio/rso2023/ ; https://krso.gov.krd/en/statistics/population </t>
  </si>
  <si>
    <t xml:space="preserve">According to the Inform Severity Index methodology,  Level 1 = People exposed - people affected. The figure of people exposed represents the total population of Kurdistan Iraq (6,171,083)+ the number of Syrian refugees in Iraq as of 31 October 2023 (272,165) + the total number of Palestinian refugees in Iraq as of April 2023 (7684). People affected  includes Syrian Refugees ; Palestinian refugees ; As well as members of the impacted communitites. 
</t>
  </si>
  <si>
    <t>IRQ003Minimal humanitarian conditions - Level 1</t>
  </si>
  <si>
    <t>UNHCR accessed on 30/11/2023 ;UNHCR 21/06/2023 ; OCHA 27/03/2022 ; 3rp Syria Crisis 02/02/2023</t>
  </si>
  <si>
    <t xml:space="preserve"> https://data.unhcr.org/en/situations/syria/location/14201  ; https://data.unhcr.org/en/documents/details/101433 ; https://reliefweb.int/sites/reliefweb.int/files/resources/iraq_humanitarian_needs_overview_2022_-_issued_27_march_0.pdf ; https://www.3rpsyriacrisis.org/portfolio/rso2023/</t>
  </si>
  <si>
    <t xml:space="preserve">According to the Inform Severity Index methodology, Level 2 = Affected population – PiN. People affected  includes Syrian Refugees ; Palestinian refugees ; As well as members of the impacted communitites. 
The PIN figure represents the total number of registered Syrian refugees in Iraq as of 31 October 2023 (272,165) and the  total number of Palastanian refugees as of April 2023 (7684) and consider persons of concern.
</t>
  </si>
  <si>
    <t>IRQ003Stressed humanitarian conditions - Level 2</t>
  </si>
  <si>
    <t>UNHCR accessed on 30/11/2023 ;UNHCR 21/06/2023 ; OCHA 27/03/2022 ; UNHCR 23/03/2021;  3rp Syria Crisis 02/02/2023 ;  UNHCR 23/03/2021</t>
  </si>
  <si>
    <t xml:space="preserve"> https://data.unhcr.org/en/situations/syria/location/14201  ; https://data.unhcr.org/en/documents/details/101433 ; https://reliefweb.int/sites/reliefweb.int/files/resources/iraq_humanitarian_needs_overview_2022_-_issued_27_march_0.pdf ; https://data2.unhcr.org/en/documents/details/91543 ; https://www.3rpsyriacrisis.org/portfolio/rso2023/ </t>
  </si>
  <si>
    <t>The accumulation of 3, 4, &amp; 5 is equal to PiN. 
All Syrian refugees resident in Iraq are considered in need and members of impacted communities based on the 3RP 2023. 
3RP, doesn’t specify humanitarian conditions level for Syrian refugees. Thus, for humanitarian conditions, CARI 2022 numbers and HNO methodology for FSC humanitarian condition levels were used. Per HNO, “poor consumption” falls into “catastrophic’ and “extreme”, while “borderline consumption” falls into “severe.”
Per CARI and MSNA, 1% of Syrian refugees experience poor consumption while 7% are borderline. For the SI, an adjustment is made to place the 1% who have poor consumption at Level 5, the 7% who have borderline consumption at Level 4, the remaining at Level 3.
This is an conservative underestimation for level 5 and 4 as it takes only one sector into account.</t>
  </si>
  <si>
    <t>IRQ003Moderate humanitarian conditions - Level 3</t>
  </si>
  <si>
    <t>IRQ003Severe humanitarian conditions - Level 4</t>
  </si>
  <si>
    <t>IRQ003Extreme humanitarian conditions - Level 5</t>
  </si>
  <si>
    <t xml:space="preserve"> World Bank accessed on 29/11/2023</t>
  </si>
  <si>
    <t>https://www.statistics.gr/en/greece-in-figures ; https://data.worldbank.org/indicator/SP.POP.TOTL?locations=TR</t>
  </si>
  <si>
    <t xml:space="preserve">Sum of the population of the individual crises Mixed Migration - Turkey and Greece </t>
  </si>
  <si>
    <t>REG006Total population</t>
  </si>
  <si>
    <t>UNHCR 22 /02/2023 ; TurkStat accessed on 08/ 06/2023 ;  IOM 08/06/2022 ;  ELSTAT acceesed on 19/09/2023 ; Island vulnerability 31/03/2008 ; ELSTAT 17/03/2023 ; UNHCR aaceesed on 29/11/2023 ; UNHCR 23/11/2023</t>
  </si>
  <si>
    <t>https://data.unhcr.org/en/documents/details/99055; https://data.unhcr.org/en/documents/details/99055 ; http://web.turkstat.gov.tr/UstMenu.do?metod=temelist
https://reliefweb.int/sites/reliefweb.int/files/resources/Q4_quarterly-oct-nov-dec- ; https://data2.unhcr.org/en/documents/details/105034</t>
  </si>
  <si>
    <t>Sum of the people living in the affected areas in the individual crises Mixed Migration - Turkey and Greece</t>
  </si>
  <si>
    <t>REG006People exposed</t>
  </si>
  <si>
    <t>UNHCR 22 /02/2023 ;  ELSTAT acceesed on 19/09/2023 ; Island vulnerability 31/03/2008 ; ELSTAT 17/03/2023 ; UNHCR aaceesed on 29/11/2023 ; UNHCR 23/11/2023 ; UNHCR 16/03/2023</t>
  </si>
  <si>
    <t>https://data.unhcr.org/en/documents/details/99055; https://data.unhcr.org/en/documents/details/99055 ; http://web.turkstat.gov.tr/UstMenu.do?metod=temelist
https://reliefweb.int/sites/reliefweb.int/files/resources/Q4_quarterly-oct-nov-dec- ; https://data2.unhcr.org/en/documents/details/105034 ; https://www.3rpsyriacrisis.org/wp-content/uploads/2023/06/Regional_Strategic_Overview2023_.pdf</t>
  </si>
  <si>
    <t>Sum of the people affected in the individual crises Mixed Migration - Turkey and Greece</t>
  </si>
  <si>
    <t>REG006People affected</t>
  </si>
  <si>
    <t xml:space="preserve">  UNHCR 23/11/2023 ; UNHCR 16/03/2023</t>
  </si>
  <si>
    <t xml:space="preserve"> https://www.3rpsyriacrisis.org/wp-content/uploads/2023/06/Regional_Strategic_Overview2023_.pdf ; https://data2.unhcr.org/en/documents/details/105034</t>
  </si>
  <si>
    <t>The number of people displaced, Mixed Migration - Turkey and Greece</t>
  </si>
  <si>
    <t>REG006People displaced</t>
  </si>
  <si>
    <t>ACLED accessed on 29/11/2023 ;  IOM accessed on 25/09/2023</t>
  </si>
  <si>
    <t>https://acleddata.com/data-export-tool/ ; https://missingmigrants.iom.int/downloads</t>
  </si>
  <si>
    <t>The civilian deaths or got missing recorded in Mixed Migration crisis- Turkey and Greece between 01 March 2023 and 24 November 2023</t>
  </si>
  <si>
    <t>REG006Fatalities reported</t>
  </si>
  <si>
    <t>REG006Fatalities in all crises</t>
  </si>
  <si>
    <t>UNHCR 16/03/2023 ; WFP 20/01/2020 ; WB accessed 26/06/2023 ; UNHCR 23/11/2023</t>
  </si>
  <si>
    <t xml:space="preserve"> https://data2.unhcr.org/en/documents/details/105034 ; https://www.3rpsyriacrisis.org/wp-content/uploads/2023/06/Regional_Strategic_Overview2023_.pdf</t>
  </si>
  <si>
    <t>The sum of the PIN figures from Mixed Migration crisis- Turkey and Greece</t>
  </si>
  <si>
    <t>REG006People in Need</t>
  </si>
  <si>
    <t xml:space="preserve">ELSTAT accessed on 29/11/2023 ; ELSTAT 17/03/2023 ; UNHCR accessed on 29/11/2023; UNHCR  23/11/2023 ; UNHCR 16/03/2023 </t>
  </si>
  <si>
    <t xml:space="preserve"> https://www.3rpsyriacrisis.org/wp-content/uploads/2023/06/Regional_Strategic_Overview2023_.pdf ; https://www.statistics.gr/en/greece-in-figures#tab-2023 ; https://elstat-outsourcers.statistics.gr/census_results_2022_en.pdf ; https://data2.unhcr.org/en/situations/mediterranean/location/5179; https://data2.unhcr.org/en/documents/details/105034</t>
  </si>
  <si>
    <t>Sum of the individual crises, Mixed Migration - Turkey and Greece</t>
  </si>
  <si>
    <t>REG006Minimal humanitarian conditions - Level 1</t>
  </si>
  <si>
    <t>REG006Stressed humanitarian conditions - Level 2</t>
  </si>
  <si>
    <t>REG006Moderate humanitarian conditions - Level 3</t>
  </si>
  <si>
    <t>REG006Severe humanitarian conditions - Level 4</t>
  </si>
  <si>
    <t>REG006Extreme humanitarian conditions - Level 5</t>
  </si>
  <si>
    <t>The State Statistical Committee of the Republic of Azerbaijan accessed on 30/11/2023 ; UNHCR accessed on 30/11/2023 ; Statistical Committee of Armenia accessed on 30/11/2023</t>
  </si>
  <si>
    <t>https://armstat.am/nsdp/  ; https://data.unhcr.org/en/country/arm?secret=unhcrrestricted ; https://www.stat.gov.az/source/demoqraphy/ap/?lang=en</t>
  </si>
  <si>
    <t>Total population of Armenia and Azerbaijan</t>
  </si>
  <si>
    <t>REG013Total population</t>
  </si>
  <si>
    <t xml:space="preserve">The State Statistical Committee of the Republic of Azerbaijan accessed on 30/11/2023 ;
Crisis Group accessed on 30/05/2023 ;  UNHCR accessed on 30/11/2023 ; Statistical Committee of Armenia accessed on 30/11/2023 ; IFRC 07/10/2022 </t>
  </si>
  <si>
    <t>https://armstat.am/en/?nid=111 ; 
https://reliefweb.int/report/armenia/armenia-population-movement-2022-dref-application-mdram010 ; https://www.stat.gov.az/source/demoqraphy/ap/?lang=en
https://www.crisisgroup.org/content/nagorno-karabakh-conflict-visual-explainer ;  https://data2.unhcr.org/en/country/arm?secret=unhcrrestricted</t>
  </si>
  <si>
    <t xml:space="preserve">The exposed population by the conflict and the host community </t>
  </si>
  <si>
    <t>REG013People exposed</t>
  </si>
  <si>
    <t>The State Statistical Committee of the Republic of Azerbaijan accessed on 30/11/2023 ; IFRC 12/06/2023 ; UNHCR accessed on 30/11/2023</t>
  </si>
  <si>
    <t>https://reliefweb.int/report/armenia/armenia-population-movement-dref-operation-ndeg-mdram010-final-report ; https://data2.unhcr.org/en/country/arm?secret=unhcrrestricted ;
https://www.stat.gov.az/source/demoqraphy/ap/?lang=en</t>
  </si>
  <si>
    <t xml:space="preserve">The affected population by the conflict </t>
  </si>
  <si>
    <t>REG013People affected</t>
  </si>
  <si>
    <t>https://data2.unhcr.org/en/country/arm?secret=unhcrrestricted ; https://reliefweb.int/report/armenia/armenia-winterization-support-refugee-population-displaced-nagorno-karabakh-emergency ; https://data.unhcr.org/en/country/arm?secret=unhcrrestricted</t>
  </si>
  <si>
    <t>REG013People displaced</t>
  </si>
  <si>
    <t>IFRC 27/12/2021 ; UNHCR accessed on 30/11/2023 ;
IFRC 07/10/2022</t>
  </si>
  <si>
    <t xml:space="preserve">https://data2.unhcr.org/en/country/arm?secret=unhcrrestricted ;
https://reliefweb.int/report/armenia/armenia-population-movement-2022-dref-application-mdram010 ; https://reliefweb.int/report/armenia/armenia-winterization-support-refugee-population-displaced-nagorno-karabakh-emergency </t>
  </si>
  <si>
    <t xml:space="preserve">The figure represents the number of people in need (resultling from the Nagorno-Karabakh Conflict) in Azerbijan and Armenia. </t>
  </si>
  <si>
    <t>REG013People in Need</t>
  </si>
  <si>
    <t>The State Statistical Committee of the Republic of Azerbaijan accessed on 30/11/2023; Crisis Group accessed  30/05/2023 ; Statistical Committee of Armenia accessed on 30/11/2023; IFRC 07/10/2022; UNHCR Accessed on 30/11/2023 ; IFRC 12/06/2023</t>
  </si>
  <si>
    <t>https://armstat.am/en/?nid=111;  https://data2.unhcr.org/en/country/arm?secret=unhcrrestricted ;
https://reliefweb.int/report/armenia/armenia-population-movement-2022-dref-application-mdram010 ; https://reliefweb.int/report/armenia/armenia-population-movement-dref-operation-ndeg-mdram010-final-report ; https://www.stat.gov.az/source/demoqraphy/ap/?lang=en ; https://www.crisisgroup.org/content/nagorno-karabakh-conflict-visual-explainer</t>
  </si>
  <si>
    <t>Level 1 in ARM002 + Level 1 in AZE002</t>
  </si>
  <si>
    <t>REG013Minimal humanitarian conditions - Level 1</t>
  </si>
  <si>
    <t>The State Statistical Committee of the Republic of Azerbaijan accessed on 30/11/2023 ; IFRC 27/12/2021; UNHCR accessed on 30/11/2023 ; IFRC 12/06/2023 ; UNHCR accessed on 30/11/2023  ;
IFRC 07/10/2022</t>
  </si>
  <si>
    <t>https://reliefweb.int/report/armenia/armenia-population-movement-dref-operation-ndeg-mdram010-final-report ; https://data2.unhcr.org/en/country/arm?secret=unhcrrestricted ;
https://reliefweb.int/report/armenia/armenia-population-movement-2022-dref-application-mdram010 ; https://www.stat.gov.az/source/demoqraphy/ap/?lang=en; https://reliefweb.int/report/armenia/armenia-winterization-support-refugee-population-displaced-nagorno-karabakh-emergency</t>
  </si>
  <si>
    <t>Level 2 in ARM002 + Level 2 in AZE002</t>
  </si>
  <si>
    <t>REG013Stressed humanitarian conditions - Level 2</t>
  </si>
  <si>
    <t xml:space="preserve">IFRC 27/12/2021; UNHCR accessed on 30/11/2023 ; IFRC 07/10/2022 </t>
  </si>
  <si>
    <t xml:space="preserve">https://data2.unhcr.org/en/country/arm?secret=unhcrrestricted ; https://reliefweb.int/report/armenia/armenia-population-movement-2022-dref-application-mdram010 ; https://reliefweb.int/report/armenia/armenia-winterization-support-refugee-population-displaced-nagorno-karabakh-emergency </t>
  </si>
  <si>
    <t>Level 3 in ARM002 + Level 3 in AZE002</t>
  </si>
  <si>
    <t>REG013Moderate humanitarian conditions - Level 3</t>
  </si>
  <si>
    <t>Level 4 in ARM002 + Level 4 in AZE002</t>
  </si>
  <si>
    <t>REG013Severe humanitarian conditions - Level 4</t>
  </si>
  <si>
    <t xml:space="preserve">https://data2.unhcr.org/en/country/arm?secret=unhcrrestricted ; https://reliefweb.int/report/armenia/armenia-winterization-support-refugee-population-displaced-nagorno-karabakh-emergency </t>
  </si>
  <si>
    <t>Level 5 in ARM002 + Level 5 in AZE002</t>
  </si>
  <si>
    <t>REG013Extreme humanitarian conditions - Level 5</t>
  </si>
  <si>
    <t>Number of fatalities in the last 6 months of the affected provinces. Six months previous to the month the severity index (SI) is calculated are considered. For example, for the January 2023 version of SI, months considered will be July 2022 to December 2022.</t>
  </si>
  <si>
    <t>PNG003Fatalities reported</t>
  </si>
  <si>
    <t>Number of fatalities in all crises in the last 6 months. Six months previous to the month the severity index (SI) is calculated are considered. For example, for the January 2023 version of SI, months considered will be July 2022 to December 2022.</t>
  </si>
  <si>
    <t>PNG003Fatalities in all crises</t>
  </si>
  <si>
    <t>ISCG et al. 07/03/2023; Govt. Bangladesh and UNHCR 12/11/2023; OCHA 15/01/2023</t>
  </si>
  <si>
    <t>https://www.humanitarianresponse.info/en/operations/bangladesh/document/bangladesh-2023-joint-response-plan-rohingya-humanitarian-crisis;
https://reliefweb.int/report/bangladesh/rohingya-refugee-responsebangladesh-joint-government-bangladesh-unhcr-population-factsheet-30-september-2023; https://reliefweb.int/report/myanmar/myanmar-humanitarian-needs-overview-2023-january-2023</t>
  </si>
  <si>
    <t xml:space="preserve">Sum of the exposed people in the individual crises BGD002 and MMR002. </t>
  </si>
  <si>
    <t>REG011People exposed</t>
  </si>
  <si>
    <t xml:space="preserve">https://www.humanitarianresponse.info/en/operations/bangladesh/document/bangladesh-2023-joint-response-plan-rohingya-humanitarian-crisis;
https://reliefweb.int/report/bangladesh/rohingya-refugee-responsebangladesh-joint-government-bangladesh-unhcr-population-factsheet-30-september-2023; https://reliefweb.int/report/myanmar/myanmar-humanitarian-needs-overview-2023-january-2023;
</t>
  </si>
  <si>
    <t xml:space="preserve">Sum of the people affected in the individual crises BGD002 and MMR002. </t>
  </si>
  <si>
    <t>REG011People affected</t>
  </si>
  <si>
    <t>https://reliefweb.int/map/bangladesh/rohingya-refugee-responsebangladesh-rohingya-population-location-30-june-2023
https://www.unhcr.org/my/figures-glance-malaysia
https://reliefweb.int/map/myanmar/myanmar-emergency-overview-map-number-people-displaced-feb-2021-and-remain-displaced-19-jun-2023</t>
  </si>
  <si>
    <t xml:space="preserve">The total number of displaced people in MMR002. </t>
  </si>
  <si>
    <t>REG011People displaced</t>
  </si>
  <si>
    <t>The fatalities recorded in Bangladesh and Myanmar were caused by the conflict in the last six months which is the fatalities reported in BGD002 and MMR002. Six months previous to the month the severity index (SI) is calculated are considered. For example, for the January 2023 version of SI, months considered will be July 2022 to December 2022.</t>
  </si>
  <si>
    <t>REG011Fatalities reported</t>
  </si>
  <si>
    <t>The  fatalities recorded in all crises in Bangladesh and Myanmar as part of the Rohingya Regional Crisis in the last six months. Six months previous to the month the severity index (SI) is calculated are considered. For example, for the January 2023 version of SI, months considered will be July 2022 to December 2022.</t>
  </si>
  <si>
    <t>REG011Fatalities in all crises</t>
  </si>
  <si>
    <t xml:space="preserve">The sum of the PIN figures of the individual crisis BGD002 and  MMR002. </t>
  </si>
  <si>
    <t>REG011People in Need</t>
  </si>
  <si>
    <t>ISCG et al. 07/03/2023; Govt. Bangladesh and UNHCR 08/08/2023; IPC 31/05/2023; OCHA 15/01/2023</t>
  </si>
  <si>
    <t>https://www.humanitarianresponse.info/en/operations/bangladesh/document/bangladesh-2023-joint-response-plan-rohingya-humanitarian-crisis;
https://reliefweb.int/report/bangladesh/rohingya-refugee-responsebangladesh-joint-government-bangladesh-unhcr-population-factsheet-30-september-2023
https://reliefweb.int/report/bangladesh/bangladesh-ipc-acute-food-insecurity-analysis-march-september-2023-published-may-31-2023; https://reliefweb.int/report/myanmar/myanmar-humanitarian-needs-overview-2023-january-2023</t>
  </si>
  <si>
    <t>REG011Moderate humanitarian conditions - Level 3</t>
  </si>
  <si>
    <t>IPC 31/05/2023; OCHA 15/01/2023</t>
  </si>
  <si>
    <t>https://reliefweb.int/report/bangladesh/bangladesh-ipc-acute-food-insecurity-analysis-march-september-2023-published-may-31-2023 https://reliefweb.int/report/myanmar/myanmar-humanitarian-needs-overview-2023-january-2023</t>
  </si>
  <si>
    <t>REG011Severe humanitarian conditions - Level 4</t>
  </si>
  <si>
    <t>https://data.worldbank.org/indicator/SM.POP.REFG.OR?locations=BR</t>
  </si>
  <si>
    <t xml:space="preserve">Figure corresponds to the  most resent World Bank figures for 2022 </t>
  </si>
  <si>
    <t>BRA001Total population</t>
  </si>
  <si>
    <t>https://data.worldbank.org/indicator/AG.LND.TOTL.K2?locations=BR</t>
  </si>
  <si>
    <t xml:space="preserve">Total country landmass
</t>
  </si>
  <si>
    <t>BRA001Landmass affected</t>
  </si>
  <si>
    <t>R4V 18/11/ 2022;IBEGE 01/01/2022 ; City Population accessed 09/11/2023</t>
  </si>
  <si>
    <t>https://www.r4v.info/pt/document/rmrp-20232024-plano-regional-e-capitulo-brasil , https://www.ibge.gov.br/estatisticas/sociais/trabalho/22827-censo-demografico-2022.html?=&amp;t=resultados ,  https://disasterphilanthropy.org/disasters/2023-sao-paulo-brazil-floods/ ; https://www.citypopulation.de/en/brazil/cities/</t>
  </si>
  <si>
    <t>The figure is carried out by taking the population figures from the most affected states in terms of migrations and natural disasters. Regarding the latter, the hotspot during September 2023 was  Rio Grande do Soul, and Santa Catarina; in relation to the former, the states taken are those whose PIN number is over 10k according to R4V estimations for 2023. This also includes the total population of the Amazonas state (being affected by drought).</t>
  </si>
  <si>
    <t>BRA001People exposed</t>
  </si>
  <si>
    <t>R4V 18/11/ 2022;PAHO 15/09/2023 ; PAHO 31/10/2023</t>
  </si>
  <si>
    <t>https://www.r4v.info/pt/document/rmrp-20232024-plano-regional-e-capitulo-brasil;  https://reliefweb.int/report/brazil/natural-hazards-monitoring-15-september-2023 ; https://reliefweb.int/report/brazil/natural-hazards-monitoring-31-october-2023</t>
  </si>
  <si>
    <t>The figure is carried out from people affected by the floods(354711) plus people affected due to the Venezuelan refugees (451300) and people affected due to drought (598000)</t>
  </si>
  <si>
    <t>BRA001People affected</t>
  </si>
  <si>
    <t>R4V 12/06/2023;  Floodlist 12/07/2023 ; UNICEF 24/10/2023</t>
  </si>
  <si>
    <t xml:space="preserve"> https://www.r4v.info/es/document/r4v-america-latina-y-el-caribe-refugiados-y-migrantes-venezolanos-en-la-region-may-2023; https://floodlist.com/america/brazil-floods-bahia-april-2023 ; https://www.unicef.org/media/147046/file/Brazil-Humanitarian-SitRep-No.1-(Amazon%20Drought),-24-October-2023.pdf</t>
  </si>
  <si>
    <t>The figure is carried out from people displaced BRA003 (floods) plus people displaced BRA002 (Venezuelan refugees) plus people displaced due to drought</t>
  </si>
  <si>
    <t>BRA001People displaced</t>
  </si>
  <si>
    <t>BRA001Injuries reported</t>
  </si>
  <si>
    <t xml:space="preserve"> OCHA 11/09/2023; Missing Migrants 12/09/2023</t>
  </si>
  <si>
    <t>https://reliefweb.int/report/bolivia-plurinational-state/latin-america-caribbean-weekly-situation-update-11-september-2023; https://missingmigrants.iom.int/region/americas?region_incident=4041&amp;route=3936&amp;incident_date%5Bmin%5D=&amp;incident_date%5Bmax%5D=</t>
  </si>
  <si>
    <t>Fatalities reported by OCHA during floods in december 2023 (46) plus fatalities of Venezuelan migrants registered in the last six months reported by Missing Migrants (0)</t>
  </si>
  <si>
    <t>BRA001Fatalities reported</t>
  </si>
  <si>
    <t>BRA001Fatalities in all crises</t>
  </si>
  <si>
    <t>R4V 07/03/2023; OCHA 11/09/2023 ; PAHO 31/10/2023</t>
  </si>
  <si>
    <t>https://www.r4v.info/sites/default/files/2022-10/RMNA_2022_WEB_V2.pdf ; https://floodlist.com/america/brazil-floods-bahia-april-2023; https://reliefweb.int/report/bolivia-plurinational-state/latin-america-caribbean-weekly-situation-update-11-september-2023; https://reliefweb.int/report/brazil/natural-hazards-monitoring-31-october-2023</t>
  </si>
  <si>
    <t>This figure is the result of BRA002 people in need, plus BRA003 people in need, plus BRA004</t>
  </si>
  <si>
    <t>BRA001People in Need</t>
  </si>
  <si>
    <t>BRA001Minimal humanitarian conditions - Level 1</t>
  </si>
  <si>
    <t>BRA001Stressed humanitarian conditions - Level 2</t>
  </si>
  <si>
    <t>BRA001Moderate humanitarian conditions - Level 3</t>
  </si>
  <si>
    <t>No new data available for November 2023 update</t>
  </si>
  <si>
    <t>BRA001Severe humanitarian conditions - Level 4</t>
  </si>
  <si>
    <t>BRA001Extreme humanitarian conditions - Level 5</t>
  </si>
  <si>
    <t>R4V 18/11/ 2022;PAHO 15/09/2023</t>
  </si>
  <si>
    <t>https://www.r4v.info/pt/document/rmrp-20232024-plano-regional-e-capitulo-brasil;  https://reliefweb.int/report/brazil/natural-hazards-monitoring-15-september-2023</t>
  </si>
  <si>
    <t>BRA001Crisis affected groups</t>
  </si>
  <si>
    <t>BRA001Illness cases reported</t>
  </si>
  <si>
    <t>BRA001Buildings damaged</t>
  </si>
  <si>
    <t>BRA001Buildings destroyed</t>
  </si>
  <si>
    <t>BRA001Buildings in affected area</t>
  </si>
  <si>
    <t>BRA001Economic Losses</t>
  </si>
  <si>
    <t>https://data.worldbank.org/indicator/sp.pop.totl?page=2&amp;locations=BR</t>
  </si>
  <si>
    <t>The total population of Brazil</t>
  </si>
  <si>
    <t>BRA004Total population</t>
  </si>
  <si>
    <t>City Population accessed 09/11/2023</t>
  </si>
  <si>
    <t>https://www.citypopulation.de/en/brazil/cities/</t>
  </si>
  <si>
    <t>The landmass of the drought affected areas (The Amazonas state of Brazil)</t>
  </si>
  <si>
    <t>BRA004Landmass affected</t>
  </si>
  <si>
    <t>The total population of the drough affected areas (The Amazonas state). They are considered to be exposed to the crisis</t>
  </si>
  <si>
    <t>BRA004People exposed</t>
  </si>
  <si>
    <t>PAHO 31/10/2023</t>
  </si>
  <si>
    <t>https://reliefweb.int/report/brazil/natural-hazards-monitoring-31-october-2023</t>
  </si>
  <si>
    <t>People affected by the drough in the Amazonas state as at end of October</t>
  </si>
  <si>
    <t>BRA004People affected</t>
  </si>
  <si>
    <t>UNICEF 24/10/2023</t>
  </si>
  <si>
    <t>https://www.unicef.org/media/147046/file/Brazil-Humanitarian-SitRep-No.1-(Amazon%20Drought),-24-October-2023.pdf</t>
  </si>
  <si>
    <t>According to UNICEF, about 3,000 families are displaced from the Amazonas because of drought (and the average household size is 4.1)</t>
  </si>
  <si>
    <t>BRA004People displaced</t>
  </si>
  <si>
    <t>BRA004Injuries reported</t>
  </si>
  <si>
    <t>BRA004Fatalities reported</t>
  </si>
  <si>
    <t>Fatalities between May - October in Brazil (related to targeting civilians)</t>
  </si>
  <si>
    <t>BRA004Fatalities in all crises</t>
  </si>
  <si>
    <t>The people in need are considered the same as the people affected due to lack of information</t>
  </si>
  <si>
    <t>BRA004People in Need</t>
  </si>
  <si>
    <t>City Population accessed 09/11/2023 , PAHO 31/10/2023</t>
  </si>
  <si>
    <t>https://www.citypopulation.de/en/brazil/cities/ , https://reliefweb.int/report/brazil/natural-hazards-monitoring-31-october-2023</t>
  </si>
  <si>
    <t xml:space="preserve">According to ACAPS INFORM Severity Index methodology, Level 1 = People exposed - People affected </t>
  </si>
  <si>
    <t>BRA004Minimal humanitarian conditions - Level 1</t>
  </si>
  <si>
    <t>According to ACAPS INFORM Severity Index methodology, Level 2 = People affected - People in need</t>
  </si>
  <si>
    <t>BRA004Stressed humanitarian conditions - Level 2</t>
  </si>
  <si>
    <t>All the PiN are considered in Level 3 due to lack of information on the severity of needs</t>
  </si>
  <si>
    <t>BRA004Moderate humanitarian conditions - Level 3</t>
  </si>
  <si>
    <t>There lack of information on the severity of needs</t>
  </si>
  <si>
    <t>BRA004Severe humanitarian conditions - Level 4</t>
  </si>
  <si>
    <t>BRA004Extreme humanitarian conditions - Level 5</t>
  </si>
  <si>
    <t>PAHO 31/10/2023.</t>
  </si>
  <si>
    <t>BRA004Crisis affected groups</t>
  </si>
  <si>
    <t>BRA004Illness cases reported</t>
  </si>
  <si>
    <t>BRA004Buildings damaged</t>
  </si>
  <si>
    <t>BRA004Buildings destroyed</t>
  </si>
  <si>
    <t>BRA004Buildings in affected area</t>
  </si>
  <si>
    <t>BRA004Economic Losses</t>
  </si>
  <si>
    <t>Number of Venezuelan migrants fatalities reported between May to November 2023</t>
  </si>
  <si>
    <t>CHL002Fatalities reported</t>
  </si>
  <si>
    <t>CHL002Fatalities in all crises</t>
  </si>
  <si>
    <t>ECU002Fatalities reported</t>
  </si>
  <si>
    <t>ECU002Fatalities in all crises</t>
  </si>
  <si>
    <t>PER002Fatalities reported</t>
  </si>
  <si>
    <t>PER002Fatalities in all crises</t>
  </si>
  <si>
    <t>TTO002Fatalities reported</t>
  </si>
  <si>
    <t>TTO002Fatalities in all crises</t>
  </si>
  <si>
    <t>UNHCR 20/11/2023</t>
  </si>
  <si>
    <t>https://data.unhcr.org/en/documents/details/104906</t>
  </si>
  <si>
    <t>The statistics of persons displaced in Mali from the complex crisis were obtained from the UNHCR Operational Data Portal. Persons displaced include; refugees (66,422), internally displaced persons (375,539), returned internally displaced persons (776,315), Malian returned refugees (85,146), Malian refugees in asylum countries (106,054) and asylum seekers in Mali (275).</t>
  </si>
  <si>
    <t>MLI001People displaced</t>
  </si>
  <si>
    <t>AWSD 09/10/2023; ACTION AGAINST HUNGER 15/11/2023</t>
  </si>
  <si>
    <t>https://www.aidworkersecurity.org/incidents/search?start=2023&amp;end=2023&amp;detail=1&amp;country=ML; https://reliefweb.int/report/mali/mali-action-against-hunger-team-member-killed-ansongo-gao-road-unidentified-gunmen</t>
  </si>
  <si>
    <t>On October 9, 2023, one NGO doctor was kidnapped by JNIM militants between Gourma-Rharous and Tombouctou, Tombouctou region, during an ambush. On November 6, 2023, one of Action Against Hunger's colleagues in Mali was murdered while travelling on the Ansongo-Gao road to one of Action Against Hunger’s projects in northern Mali. This information was obtained from the Aid Workers Security Database, the preferred site for presenting humanitarian security situations.</t>
  </si>
  <si>
    <t>MLI001Injuries reported</t>
  </si>
  <si>
    <t>Fatalities incurred in Mali from the 01st of June 2023 to the 24th of November 2023. These fatalities are reported in the following regions; Kayes, Koulikoro, Bamako, Sikasso, Ségou, Mopti, Tombouctou, Gao, Kidal, and Ménaka. This information was obtained from the Armed Conflict Location &amp; Event Data Project (ACLED) which collects real-time data on the locations, dates, actors, fatalities, and types of all reported political violence and protest events around the world.</t>
  </si>
  <si>
    <t>MLI001Fatalities reported</t>
  </si>
  <si>
    <t>Fatalities incurred in Mali from the 01st of June 2023 to the 24th of November 2023 in all crises. These fatalities are reported in the following regions; Kayes, Koulikoro, Bamako, Sikasso, Ségou, Mopti, Tombouctou, Gao, Kidal, and Ménaka. This information was obtained from the Armed Conflict Location &amp; Event Data Project (ACLED) which collects real-time data on the locations, dates, actors, fatalities, and types of all reported political violence and protest events around the world.</t>
  </si>
  <si>
    <t>MLI001Fatalities in all crises</t>
  </si>
  <si>
    <t xml:space="preserve">Affected groups in the crisis-affected area, complex crisis in Mali include; internally displaced persons (IDPs), refugees, returned internally displaced persons, returned refugees, Malian refugees in asylum countries and asylum seekers in Mali with over 1,409,751 displaced persons. This information was obtained from the UNHCR Operational Data Portal which outlines the global situation of displaced persons. </t>
  </si>
  <si>
    <t>MLI001Crisis affected groups</t>
  </si>
  <si>
    <t>Cadre Harmonisé 30/03/2023</t>
  </si>
  <si>
    <t>https://www.ipcinfo.org/fileadmin/user_upload/ipcinfo/docs/ch/Fiche_com_Mars_2023_VF.pdf</t>
  </si>
  <si>
    <t xml:space="preserve">Total population adjusted as presented by the Harmonized Framework for Identifying Risk Areas and Food Insecure  Nutritional Populations for the 30th of March 2023. The projected figure summarizes the total population of the various region of Senegal; Dakar, Diourbel, Fatick, Kaffrine, Kaolack, Kédougou, Kolda, Louga, Matam, Saint-Louis, Sédhiou, Tambacounda, Thiès, and Ziguinchor. This information was collected from the Integrated Food Security Phase Classification (IPC), an innovative multi-partner initiative for improving food security, nutrition analysis and global decision-making. </t>
  </si>
  <si>
    <t>SEN002Total population</t>
  </si>
  <si>
    <t xml:space="preserve">People exposed to food and nutritional insecurity in various regions of Senegal which include; Dakar, Diourbel, Fatick, Kaffrine, Kaolack, Kédougou, Kolda, Louga, Matam, Saint-Louis, Sédhiou, Tambacounda, Thiès, and Ziguinchor. This information was collected from the Integrated Food Security Phase Classification (IPC), an innovative multi-partner initiative for improving food security, nutrition analysis and global decision-making. </t>
  </si>
  <si>
    <t>SEN002People exposed</t>
  </si>
  <si>
    <t xml:space="preserve"> Affected persons facing food insecurity in various regions of Senegal which include; Dakar, Diourbel, Fatick, Kaffrine, Kaolack, Kédougou, Kolda, Louga, Matam, Saint-Louis, Sédhiou, Tambacounda, Thiès, and Ziguinchor. This information was collected from the Integrated Food Security Phase Classification (IPC), an innovative multi-partner initiative for improving food security, nutrition analysis and global decision-making. </t>
  </si>
  <si>
    <t>SEN002People affected</t>
  </si>
  <si>
    <t xml:space="preserve">Persons in need of nutritional and agricultural assistance in various regions of Senegal; Dakar, Diourbel, Fatick, Kaffrine, Kaolack, Kédougou, Kolda, Louga, Matam, Saint-Louis, Sédhiou, Tambacounda, Thiès, and Ziguinchor. This information was collected from the Integrated Food Security Phase Classification (IPC), an innovative multi-partner initiative for improving food security, nutrition analysis and global decision-making. </t>
  </si>
  <si>
    <t>SEN002People in Need</t>
  </si>
  <si>
    <t xml:space="preserve">Minimal humanitarian conditions are affected by persons in various regions of Senegal; Dakar, Diourbel, Fatick, Kaffrine, Kaolack, Kédougou, Kolda, Louga, Matam, Saint-Louis, Sédhiou, Tambacounda, Thiès, and Ziguinchor. This information was collected from the Integrated Food Security Phase Classification (IPC), an innovative multi-partner initiative for improving food security, nutrition analysis and global decision-making. </t>
  </si>
  <si>
    <t>SEN002Minimal humanitarian conditions - Level 1</t>
  </si>
  <si>
    <t xml:space="preserve">Stressed humanitarian conditions affected by persons in regions of Senegal; Dakar, Diourbel, Fatick, Kaffrine, Kaolack, Kédougou, Kolda, Louga, Matam, Saint-Louis, Sédhiou, Tambacounda, Thiès, and Ziguinchor. This information was collected from the Integrated Food Security Phase Classification (IPC), an innovative multi-partner initiative for improving food security, nutrition analysis and global decision-making. </t>
  </si>
  <si>
    <t>SEN002Stressed humanitarian conditions - Level 2</t>
  </si>
  <si>
    <t xml:space="preserve">Moderate humanitarian conditions affected by persons in various regions of Senegal; Dakar, Diourbel, Fatick, Kaffrine, Kaolack, Kédougou, Kolda, Louga, Matam, Saint-Louis, Sédhiou, Tambacounda, Thiès, and Ziguinchor. This information was collected from the Integrated Food Security Phase Classification (IPC), an innovative multi-partner initiative for improving food security, nutrition analysis and global decision-making. </t>
  </si>
  <si>
    <t>SEN002Moderate humanitarian conditions - Level 3</t>
  </si>
  <si>
    <t xml:space="preserve">Severe humanitarian conditions are affected by persons in various regions of Senegal; Dakar, Diourbel, Fatick, Kaffrine, Kaolack, Kédougou, Kolda, Louga, Matam, Saint-Louis, Sédhiou, Tambacounda, Thiès, and Ziguinchor. This information was collected from the Integrated Food Security Phase Classification (IPC), an innovative multi-partner initiative for improving food security, nutrition analysis and global decision-making. </t>
  </si>
  <si>
    <t>SEN002Severe humanitarian conditions - Level 4</t>
  </si>
  <si>
    <t xml:space="preserve">No extreme humanitarian conditions were registered in the regions of Senegal. </t>
  </si>
  <si>
    <t>SEN002Extreme humanitarian conditions - Level 5</t>
  </si>
  <si>
    <t>USAID 25/09/2023</t>
  </si>
  <si>
    <t>https://reliefweb.int/report/congo/republic-congo-assistance-overview-september-2023</t>
  </si>
  <si>
    <t>The statistics of persons displaced in the Republic of Congo were obtained from the assistance overview report of the US Agency for International Development. Persons displaced include; refugees and asylum-seekers (66,000) from the neighboring Central African Republic (CAR) and the Democratic Republic of the Congo (DRC) and internally displaced persons (160,000) mainly due to armed conflict in the Pool department and recurrent flooding in the northern part of the country.</t>
  </si>
  <si>
    <t>COG001People displaced</t>
  </si>
  <si>
    <t>Fatalities incurred in Congo from the 01st of June 2023 to the 24th of November 2023. These fatalities are reported in the following regions; Bouenza, Cuvette, Cuvette-Ouest, Kouilou, Lékoumou, Brazzaville, Likouala, Niari, Plateaux, Pool, Sangha, and Pointe Noire. This information was obtained from the Armed Conflict Location &amp; Event Data Project (ACLED) which collects real-time data on the locations, dates, actors, fatalities, and types of all reported political violence and protest events around the world.</t>
  </si>
  <si>
    <t>COG001Fatalities reported</t>
  </si>
  <si>
    <t>Fatalities incurred in Congo from the 01st of June 2023 to the 24th of November 2023 in all crises. These fatalities are reported in the following regions; Bouenza, Cuvette, Cuvette-Ouest, Kouilou, Lékoumou, Brazzaville, Likouala, Niari, Plateaux, Pool, Sangha, and Pointe Noire. This information was obtained from the Armed Conflict Location &amp; Event Data Project (ACLED) which collects real-time data on the locations, dates, actors, fatalities, and types of all reported political violence and protest events around the world.</t>
  </si>
  <si>
    <t>COG001Fatalities in all crises</t>
  </si>
  <si>
    <t>Affected groups in the crisis-affected areas of the complex crisis include; refugees, asylum seekers, and internally displaced persons. This information was obtained from the assistance overview report of the US Agency for International Development.</t>
  </si>
  <si>
    <t>COG001Crisis affected groups</t>
  </si>
  <si>
    <t>https://data.unhcr.org/en/documents/details/104574</t>
  </si>
  <si>
    <t>The statistics of persons displaced in the Cunene region, in Angola because of the drought in Southwest Angola, were obtained from the UNHCR Operational Data Portal. The only group of persons displaced include; persons of concern under the UNHCR.</t>
  </si>
  <si>
    <t>AGO002People displaced</t>
  </si>
  <si>
    <t xml:space="preserve">The affected group in the crisis-affected areas of the Drought Crisis in Southwest Angola include persons of concern placed under the control of UNHCR with a total of over 98 displaced persons. This information was obtained from the UNHCR Operational Data Portal which outlines the global situation of displaced persons. </t>
  </si>
  <si>
    <t>AGO002Crisis affected groups</t>
  </si>
  <si>
    <t>https://data.unhcr.org/fr/documents/details/104568</t>
  </si>
  <si>
    <t>The statistics of persons displaced in Niger because of the multiple crises were obtained from the UNHCR Operational Data Portal. Persons displaced include; refugees (284,823), internally displaced persons (330,360), asylum seekers (32,880) and other persons of concern (45,409).</t>
  </si>
  <si>
    <t>NER001People displaced</t>
  </si>
  <si>
    <t>Fatalities incurred in Niger from the 01st of June 2023 to the 24th of November 2023. These fatalities are reported in the following regions;  Agadez, Dosso, Diffa, Niamey, Maradi, Tahoua, Tillabery, and Zinder. This information was obtained from the Armed Conflict Location &amp; Event Data Project (ACLED) which collects real-time data on the locations, dates, actors, fatalities, and types of all reported political violence and protest events around the world.</t>
  </si>
  <si>
    <t>NER001Fatalities reported</t>
  </si>
  <si>
    <t>Fatalities incurred in Niger from the 01st of June 2023 to the 24th of November 2023 in all crises. These fatalities are reported in the following regions; Diffa, Maradi, Tahoua, and Tillabery. This information was obtained from the Armed Conflict Location &amp; Event Data Project (ACLED) which collects real-time data on the locations, dates, actors, fatalities, and types of all reported political violence and protest events around the world.</t>
  </si>
  <si>
    <t>NER001Fatalities in all crises</t>
  </si>
  <si>
    <t xml:space="preserve">Affected groups in the crisis-affected areas of the multiple crisis include; refugees, asylum seekers, internally displaced persons, outgoing migrants and other persons of concern. This information was obtained from the UNHCR Operational Data Portal which outlines the global situation of displaced persons. </t>
  </si>
  <si>
    <t>NER001Crisis affected groups</t>
  </si>
  <si>
    <t>The statistics of persons displaced in Niger because of the Boko Haram Crisis in the Diffa region, in Niger, were gotten from the UNHCR Operational Data Portal. Persons displaced include; refugees (144,666), asylum seekers (2,567), internally displaced persons (104,656), and other persons of concern (35,194) in the Diffa region.</t>
  </si>
  <si>
    <t>NER002People displaced</t>
  </si>
  <si>
    <t xml:space="preserve">Fatalities incurred in Niger precisely for the Boko Haram Crisis, from the 01st of June 2023 to the 24th of November 2023. This fatality is reported in the Diffa region. The information gathered, was obtained from the Armed Conflict Location &amp; Event Data Project (ACLED) which collects real-time data on the locations, dates, actors, fatalities, and types of all reported political violence and protest events around the world.
</t>
  </si>
  <si>
    <t>NER002Fatalities reported</t>
  </si>
  <si>
    <t>NER002Fatalities in all crises</t>
  </si>
  <si>
    <t xml:space="preserve">Affected groups in the crisis-affected area of the Boko Haram Crisis include; refugees, asylum seekers, internally displaced persons, and other persons of concern. This information was obtained from the UNHCR Operational Data Portal which outlines the global situation of displaced persons. </t>
  </si>
  <si>
    <t>NER002Crisis affected groups</t>
  </si>
  <si>
    <t xml:space="preserve">The statistics of persons displaced in Niger because of the Mali - Burkina Faso Conflict in the Tahoua and Tillaberi region, in Niger, were gotten from the UNHCR Operational Data Portal. Persons displaced in the two main regions include; Tahoua region {refugees(42,291), internally displaced persons(76,161), and other persons of concern (10,215)} and Tillaberi region {refugees (42,383), asylum seekers (30,313) and internally displaced persons (133,236)} </t>
  </si>
  <si>
    <t>NER003People displaced</t>
  </si>
  <si>
    <t xml:space="preserve">Fatalities incurred in Niger precisely for the Mali - Burkina Faso Crisis, from the 01st of June 2023 to the 24th of November 2023. These fatalities are reported in the Tahoua region (65) and Tillaberi region (423). The information gathered, was obtained from the Armed Conflict Location &amp; Event Data Project (ACLED) which collects real-time data on the locations, dates, actors, fatalities, and types of all reported political violence and protest events around the world.
</t>
  </si>
  <si>
    <t>NER003Fatalities reported</t>
  </si>
  <si>
    <t>NER003Fatalities in all crises</t>
  </si>
  <si>
    <t xml:space="preserve">Affected groups in the crisis-affected areas of the Mali-Burkina Faso Conflict include; refugees, asylum seekers, internally displaced persons and other persons of concern in the Tahoua and Tillaberi regions. This information was obtained from the UNHCR Operational Data Portal which outlines the global situation of persons displaced. </t>
  </si>
  <si>
    <t>NER003Crisis affected groups</t>
  </si>
  <si>
    <t>The statistics of persons displaced in Niger because of the Nigerian Refugees Crisis in the Maradi region, in Niger, were gotten from the UNHCR Operational Data Portal. Persons displaced include; refugees (55,483) and internally displaced persons (16,307).</t>
  </si>
  <si>
    <t>NER004People displaced</t>
  </si>
  <si>
    <t xml:space="preserve">Fatalities incurred in Niger precisely for the Nigerian Refugees Crisis, from the 01st of June 2023 to the 24th of November 2023. This fatality is reported in the Maradi region. The information gathered, was obtained from the Armed Conflict Location &amp; Event Data Project (ACLED) which collects real-time data on the locations, dates, actors, fatalities, and types of all reported political violence and protest events around the world.
</t>
  </si>
  <si>
    <t>NER004Fatalities reported</t>
  </si>
  <si>
    <t>NER004Fatalities in all crises</t>
  </si>
  <si>
    <t xml:space="preserve">Affected groups in the crisis-affected area of the Nigerian Refugees Crisis in Niger include; refugees and internally displaced persons in the Maradi Region. This information was gotten from the UNHCR Operational Data Portal which outlines the global situation of displaced persons. </t>
  </si>
  <si>
    <t>NER004Crisis affected groups</t>
  </si>
  <si>
    <t xml:space="preserve">UNHCR 07/11/2023; UNHCR 13/11/2023; UNHCR 20/11/2023 </t>
  </si>
  <si>
    <t>https://data.unhcr.org/en/documents/details/104575; https://data.unhcr.org/en/documents/details/104580; https://data.unhcr.org/fr/documents/details/104568; https://data.unhcr.org/en/documents/details/104769; https://data.unhcr.org/en/documents/details/104906</t>
  </si>
  <si>
    <t xml:space="preserve">The statistics of persons displaced in Nigeria, Chad, Cameroon and Niger because of the Regional Boko Haram Crisis, were obtained from the UNHCR Operational Data Portal. Figures of persons displaced according to states include; Nigeria [Adamawa (1,202,572), Borno(2,581,729) and Yobe States(377,833)], Chad [Lac Region (260,133)], Niger [Diffa Region(287,083) and Cameroon [Far North Region (772,342)]. The affected groups comprise; Internally displaced persons, asylum seekers, returned refugees, Nigerian refugees registered in Chad, Niger and Cameroon, other persons of concern, and returned IDPs. </t>
  </si>
  <si>
    <t>REG001People displaced</t>
  </si>
  <si>
    <t>Fatalities incurred in Nigeria (Adamawa (30), Borno (1,384) and Yobe States (170), Chad (Lac Region (0)), Niger (Diffa Region (34) and Cameroon (Far North Region (279) were reported from the 01st of June 2023 to the 24th of November 2023. The information gathered, was obtained from the Armed Conflict Location &amp; Event Data Project (ACLED) which collects real-time data on the locations, dates, actors, fatalities, and types of all reported political violence and protest events around the world.</t>
  </si>
  <si>
    <t>REG001Fatalities reported</t>
  </si>
  <si>
    <t>Fatalities incurred in Nigeria (Adamawa (30), Borno (1,384) and Yobe States (170), Chad (Lac Region (0)), Niger (Diffa Region (34) and Cameroon (Far North Region (279) were reported from the 01st of June 2023 to the 24th of November 2023 in all crises. The information gathered, was obtained from the Armed Conflict Location &amp; Event Data Project (ACLED) which collects real-time data on the locations, dates, actors, fatalities, and types of all reported political violence and protest events around the world.</t>
  </si>
  <si>
    <t>REG001Fatalities in all crises</t>
  </si>
  <si>
    <t xml:space="preserve">Affected groups in the crisis-affected areas of the Regional Boko Haram Crisis include; Internally displaced persons, asylum seekers, returned refugees, Nigerian refugees registered in Chad, Niger and Cameroon, and returned internally displaced persons. These displaced groups of persons originated from; Nigeria (Adamawa, Borno, and Yobe) Chad (Lac Region), Cameroon (Far North Region), and Niger (Diffa Region). This information was obtained from the UNHCR Operational Data Portal which outlines the global situation of displaced persons. </t>
  </si>
  <si>
    <t>REG001Crisis affected groups</t>
  </si>
  <si>
    <t xml:space="preserve">The statistics of persons displaced in Burkina Faso because of the conflict were obtained from the UNHCR Operational Data Portal which examines displacement situations. Persons displaced include; refugees and asylum seekers (38,026), internally displaced persons (2,062,534), and outgoing migrants (118,214). </t>
  </si>
  <si>
    <t>BFA002People displaced</t>
  </si>
  <si>
    <t>Fatalities incurred in Burkina Faso from the 01st of June 2023 to the 24th of November 2023. These fatalities are reported in the following regions; Centre, Nord, Est, Sahel, Boucle du Mouhoun, Hauts-Bassins, Centre-Nord, Centre-Sud, Centre-Ouest, Centre-Est, Plateau-Centre, Sud-Ouest, and Cascades. This information was obtained from the Armed Conflict Location &amp; Event Data Project (ACLED) which collects real-time data on the locations, dates, actors, fatalities, and types of all reported political violence and protest events around the world.</t>
  </si>
  <si>
    <t>BFA002Fatalities reported</t>
  </si>
  <si>
    <t>Fatalities incurred in Burkina Faso from the 01st of June 2023 to the 24th of November 2023 in all crises. These fatalities are reported in the following regions; Centre, Nord, Est, Sahel, Boucle du Mouhoun, Hauts-Bassins, Centre-Nord, Centre-Sud, Centre-Ouest, Centre-Est, Plateau-Centre, Sud-Ouest, and Cascades. This information was obtained from the Armed Conflict Location &amp; Event Data Project (ACLED) which collects real-time data on the locations, dates, actors, fatalities, and types of all reported political violence and protest events around the world.</t>
  </si>
  <si>
    <t>BFA002Fatalities in all crises</t>
  </si>
  <si>
    <t xml:space="preserve">Affected groups in the crisis-affected area include; internally displaced persons (IDPs), refugees, asylum seekers and outgoing migrants in the neighbouring countries. This information was obtained from the UNHCR Operational Data Portal which outlines the global situation of displaced persons. </t>
  </si>
  <si>
    <t>BFA002Crisis affected groups</t>
  </si>
  <si>
    <t>The statistics of persons displaced in the Central African Republic because of the Complex Crisis in CAR were obtained from the UNHCR Operational Data Portal which examines displacement situations. Persons displaced include; refugees (23,120), asylum seekers (1,788), returned refugees (31,662), IDPs (490,868), returned IDPs (499,430) and outgoing refugees (495,888).</t>
  </si>
  <si>
    <t>CAF001People displaced</t>
  </si>
  <si>
    <t>Fatalities incurred in the Central African Republic from the 01st of June 2023 to the 24th of November 2023. These fatalities are reported in the following subdivisions; Bangui, Bamingui-Bangoran, Basse-Kotto, Haute-Kotto, Haut-Mbomou, Kémo, Lobaye, Mambéré-Kadéï, Mbomou, Nana-Grébizi, Nana-Mambéré, Ombella-M'Poko, Ouaka, Ouham, Ouham-Pendé, Sangha-Mbaéré and Vakaga. This information was obtained from the Armed Conflict Location &amp; Event Data Project (ACLED) which collects real-time data on the locations, dates, actors, fatalities, and types of all reported political violence and protest events around the world.</t>
  </si>
  <si>
    <t>CAF001Fatalities reported</t>
  </si>
  <si>
    <t>Fatalities incurred in the Central African Republic from the 01st of June 2023 to the 24th of November 2023 in all crises. These fatalities are reported in the following subdivisions; Bangui, Bamingui-Bangoran, Basse-Kotto, Haute-Kotto, Haut-Mbomou, Kémo, Lobaye, Mambéré-Kadéï, Mbomou, Nana-Grébizi, Nana-Mambéré, Ombella-M'Poko, Ouaka, Ouham, Ouham-Pendé, Sangha-Mbaéré and Vakaga. This information was obtained from the Armed Conflict Location &amp; Event Data Project (ACLED) which collects real-time data on the locations, dates, actors, fatalities, and types of all reported political violence and protest events around the world.</t>
  </si>
  <si>
    <t>CAF001Fatalities in all crises</t>
  </si>
  <si>
    <t xml:space="preserve">Affected groups in the crisis-affected area include;  refugees, asylum seekers, returned refugees, Internally Displaced Persons, returned IDPs and outgoing migrants. The affected persons are registered in the following subdivisions; Bangui, Bamingui-Bangoran, Basse-Kotto, Haute-Kotto, Haut-Mbomou, Kémo, Lobaye, Lim-Pendé, Mambéré, Mambéré-Kadéï, Mbomou, Nana-Grébizi, Nana-Mambéré, Ombella-M'Poko, Ouaka, Ouham, Ouham-Fafa, Ouham-Pendé, Sangha-Mbaéré and Vakaga. This information was obtained from the UNHCR Operational Data Portal which outlines the global situation of displaced persons. </t>
  </si>
  <si>
    <t>CAF001Crisis affected groups</t>
  </si>
  <si>
    <t>UNHCR 13/11/2023</t>
  </si>
  <si>
    <t>https://data.unhcr.org/en/documents/details/104769</t>
  </si>
  <si>
    <t xml:space="preserve">The statistics of persons displaced in Cameroon because of the multiple crises were obtained from the UNHCR Operational Data Portal which examines displacement situations. Persons displaced include; refugees (584,466), asylum seekers (9,240), internally displaced persons (1,066,254), and returnees (645,746). </t>
  </si>
  <si>
    <t>CMR001People displaced</t>
  </si>
  <si>
    <t>Fatalities incurred in Cameroon from the 01st of June 2023 to the 24th of November 2023. These fatalities are reported in the; Far-north, North, Adamawa, East, Center, West, Littoral, South, Northwest and Southwest regions. This information was obtained from the Armed Conflict Location &amp; Event Data Project (ACLED) which collects real-time data on the locations, dates, actors, fatalities, and types of all reported political violence and protest events around the world.</t>
  </si>
  <si>
    <t>CMR001Fatalities reported</t>
  </si>
  <si>
    <t>Fatalities incurred in Cameroon from the 01st of June 2023 to the 24th of November 2023 in all crises. These fatalities are reported in the; Far-north, Adamawa, East, Center, West, Littoral, Northwest and Southwest regions. This information was obtained from the Armed Conflict Location &amp; Event Data Project (ACLED) which collects real-time data on the locations, dates, actors, fatalities, and types of all reported political violence and protest events around the world.</t>
  </si>
  <si>
    <t>CMR001Fatalities in all crises</t>
  </si>
  <si>
    <t xml:space="preserve">Affected groups in the crisis-affected area include; refugees, asylum seekers, IDPs, returned IDPs and outgoing refugees The persons affected are registered in the; Far-north, North, Adamawa, East, Center, West, Littoral, Northwest and Southwest regions. This information was obtained from the UNHCR Operational Data Portal which outlines the global situation of displaced persons. </t>
  </si>
  <si>
    <t>CMR001Crisis affected groups</t>
  </si>
  <si>
    <t xml:space="preserve">The statistics of persons displaced in Cameroon because of the Lake Chad Basin Crisis were obtained from the UNHCR Operational Data Portal which examines displacement situations. Persons displaced include; Incoming refugees (114,675), Internally displaced persons (427,833), outgoing refugees (26,668), and returnees (203,166). This figure summarizes displaced persons in the 6 divisions of the Far-north region namely; Diamaré, Mayo-Danay, Mayo-Kani, Logone-et-Chari, Mayo-Sava and Mayo-Tsanaga. </t>
  </si>
  <si>
    <t>CMR002People displaced</t>
  </si>
  <si>
    <t>Fatalities incurred in the Lake Chad Basin crisis in Cameroon from the 01st of June 2023 to the 24th of November 2023. These fatalities are reported in the Far-north region precisely in the 5 divisions; Diamaré, Mayo-Danay, Mayo-Kani, Logone-et-Chari, Mayo-Sava and Mayo-Tsanaga. This information was obtained from the Armed Conflict Location &amp; Event Data Project (ACLED) which collects real-time data on the locations, dates, actors, fatalities, and types of all reported political violence and protest events around the world.</t>
  </si>
  <si>
    <t>CMR002Fatalities reported</t>
  </si>
  <si>
    <t>CMR002Fatalities in all crises</t>
  </si>
  <si>
    <t xml:space="preserve">Affected groups in the crisis-affected area in the Lake Chad Basin crisis in Cameroon include; Incoming refugees, Internally displaced persons, returnees and outgoing refugees. This information was obtained from the UNHCR Operational Data Portal which outlines the global situation of displaced persons. </t>
  </si>
  <si>
    <t>CMR002Crisis affected groups</t>
  </si>
  <si>
    <t xml:space="preserve">The statistics of persons displaced in Cameroon because of the Anglophone Crisis were obtained from the UNHCR Operational Data Portal which examines displacement situations. Persons displaced include; outgoing refugees (89,045), Internally displaced persons (638,421), asylum seekers (9,240) and returnees (442,580). The affected groups of persons for this crisis can be identified in 6 different regions: Northwest, Southwest, Center, Littoral, West, and Adamaoua. </t>
  </si>
  <si>
    <t>CMR003People displaced</t>
  </si>
  <si>
    <t>Fatalities incurred in the Anglophone crisis in Cameroon from the 01st of June 2023 to the 24th of November 2023. These fatalities are reported in the Northwest and Southwest regions and neighbouring regions like; the Center, Littoral, and the West regions. This information was obtained from the Armed Conflict Location &amp; Event Data Project (ACLED) which collects real-time data on the locations, dates, actors, fatalities, and types of all reported political violence and protest events around the world.</t>
  </si>
  <si>
    <t>CMR003Fatalities reported</t>
  </si>
  <si>
    <t>CMR003Fatalities in all crises</t>
  </si>
  <si>
    <t xml:space="preserve">Affected groups in the crisis-affected area in the Anglophone Crisis in Cameroon include; Internally displaced persons, asylum seekers, returnees, and outgoing refugees. This group of persons are either residing or displaced in the neighbouring regions like; the Center, West, Littoral and Adamaoua region but mostly in the Northwest and Southwest regions. This information was obtained from the UNHCR Operational Data Portal which outlines the global situation of displaced persons. </t>
  </si>
  <si>
    <t>CMR003Crisis affected groups</t>
  </si>
  <si>
    <t xml:space="preserve">The statistics of persons displaced in Cameroon because of the CAR Refugee Crisis in the 3 Northeastern regions (Adamawa, East and North) were obtained from the UNHCR Operational Data Portal which examines the displacement situation. Persons displaced include; CAR refugees in Cameroon (354,078). </t>
  </si>
  <si>
    <t>CMR004People displaced</t>
  </si>
  <si>
    <t>Fatalities incurred in the CAR Refugees Crisis in Cameroon from the 01st of June 2023 to the 24th of November 2023. These fatalities are reported in the regions concerned which are Adamaoua, East and North regions. This information was obtained from the Armed Conflict Location &amp; Event Data Project (ACLED) which collects real-time data on the locations, dates, actors, fatalities, and types of all reported political violence and protest events around the world.</t>
  </si>
  <si>
    <t>CMR004Fatalities reported</t>
  </si>
  <si>
    <t>CMR004Fatalities in all crises</t>
  </si>
  <si>
    <t xml:space="preserve">The affected group in the crisis-affected area of the CAR Refugees Crisis in Cameroon consists of incoming refugees from Nigeria and the Central African Republic as registered in the Adamaoua, East and North regions. This information was obtained from the UNHCR Operational Data Portal which outlines the global situation of displaced persons </t>
  </si>
  <si>
    <t>CMR004Crisis affected groups</t>
  </si>
  <si>
    <t>UNHCR 08/11/2023</t>
  </si>
  <si>
    <t>https://data.unhcr.org/en/documents/details/104608</t>
  </si>
  <si>
    <t xml:space="preserve">The statistics of persons displaced in DRC because of the Complex Crisis were obtained from the UNHCR Operational Data Portal which examines displacement situations. Persons displaced include; Refugees (1,617,592), Asylum Seekers (1,582), Internally Displaced Persons (6,040,000), and Returned Internally Displaced Persons (2,840,000). This figure summarizes displaced persons in the 26 provinces of the Democratic Republic of Congo and those living in other African countries. </t>
  </si>
  <si>
    <t>COD001People displaced</t>
  </si>
  <si>
    <t>AWSD 09/10/2023</t>
  </si>
  <si>
    <t>https://www.aidworkersecurity.org/incidents/search?start=2023&amp;end=2023&amp;detail=1&amp;country=CD</t>
  </si>
  <si>
    <t xml:space="preserve">On October 9, 2023, One UN staff member was kidnapped by an unknown armed group in Songo, Uvira, South Kivu. This information was obtained from the Aid Workers Security Database, the preferred site for presenting humanitarian security situations. </t>
  </si>
  <si>
    <t>COD001Injuries reported</t>
  </si>
  <si>
    <t xml:space="preserve">Fatalities incurred in the complex crisis of the Democratic Republic of Congo from the 01st of June 2023 to the 24th of November 2023. These fatalities are reported in the various 26 DRC provinces which include; Kinshasa, Kongo Central, Kwango, Kwilu, Mai-Ndombe, Kasaï, Kasaï-Central, Kasaï-Oriental, Lomami, Sankuru, Maniema, South Kivu, North Kivu, Ituri, Haut-Uele, Tshopo, Bas-Uele, Nord-Ubangi, Mongala, Sud-Ubangi, Équateur, Tshuapa, Tanganyika, Haut-Lomami, Lualaba, and Haut-Katanga. This information was obtained from the Armed Conflict Location &amp; Event Data Project (ACLED) which collects real-time data on the locations, dates, actors, fatalities, and types of all reported political violence and protest events around the world.
</t>
  </si>
  <si>
    <t>COD001Fatalities reported</t>
  </si>
  <si>
    <t xml:space="preserve">Fatalities incurred in the complex crisis of the Democratic Republic of Congo from the 01st of June 2023 to the 24th of November 2023 all crises. These fatalities are reported in the various 26 DRC provinces which include; Kinshasa, Kongo Central, Kwango, Kwilu, Mai-Ndombe, Kasaï, Kasaï-Central, Kasaï-Oriental, Lomami, Sankuru, Maniema, South Kivu, North Kivu, Ituri, Haut-Uele, Tshopo, Bas-Uele, Nord-Ubangi, Mongala, Sud-Ubangi, Équateur, Tshuapa, Tanganyika, Haut-Lomami, Lualaba, and Haut-Katanga. This information was obtained from the Armed Conflict Location &amp; Event Data Project (ACLED) which collects real-time data on the locations, dates, actors, fatalities, and types of all reported political violence and protest events around the world.
</t>
  </si>
  <si>
    <t>COD001Fatalities in all crises</t>
  </si>
  <si>
    <t xml:space="preserve">The affected groups in the crisis-affected area of the complex crisis in the Democratic Republic of Congo include; Refugees, Asylum seekers, Internally Displaced Persons, and Returned Internally Displaced Persons. These groups of persons are either residing or displaced in the 26 provinces of DRC and in other neighbouring countries. This information was obtained from the UNHCR Operational Data Portal which outlines the global situation of displaced persons. </t>
  </si>
  <si>
    <t>COD001Crisis affected groups</t>
  </si>
  <si>
    <t>UNHCR 07/11/2023; UNHCR 20/11/2023</t>
  </si>
  <si>
    <t>https://data.unhcr.org/en/documents/details/104580; https://data.unhcr.org/en/documents/details/104906</t>
  </si>
  <si>
    <t>The statistics of persons displaced in Chad because of the Complex Crisis Chad were obtained from the UNHCR Operational Data Portal which examines displacement situations. Persons displaced include; Refugees and asylum seekers (1,060,675), Internally Displaced Persons (215,928), and returnees (100,543). Displaced refugees and asylum seekers originated from neighbouring countries, including; Sudan, the Central African Republic, Nigeria, the Democratic Republic of Congo and other countries. This displacement figure summarizes persons in the affected regions of Chad and in the other neighbouring countries.</t>
  </si>
  <si>
    <t>TCD001People displaced</t>
  </si>
  <si>
    <t>Fatalities incurred in the complex crisis of Chad from the 01st of June 2023 to the 24th of November 2023. These fatalities are reported in the entire affected regions of Chad which include; Lac, N'Djamena, Mayo-Kebbi Est, Chari-Baguirmi, Logone Oriental, Mandoul, Moyen-Chari, Moyen-Chari, Salamat, Sila, Ouaddai, Wadi Fira, and Ennedi Est. This information was obtained from the Armed Conflict Location &amp; Event Data Project (ACLED) which collects real-time data on the locations, dates, actors, fatalities, and types of all reported political violence and protest events around the world.</t>
  </si>
  <si>
    <t>TCD001Fatalities reported</t>
  </si>
  <si>
    <t>Fatalities incurred in the complex crisis of Chad from the 01st of June 2023 to the 24th of November 2023 in all crises. These fatalities are reported in the entire affected regions of Chad experiencing crises which include; Lac, Logone Oriental, Mandoul, Moyen-Chari, Salamat, Sila, Ouaddai, Wadi Fira, and Ennedi Est. This information was obtained from the Armed Conflict Location &amp; Event Data Project (ACLED) which collects real-time data on the locations, dates, actors, fatalities, and types of all reported political violence and protest events around the world.</t>
  </si>
  <si>
    <t>TCD001Fatalities in all crises</t>
  </si>
  <si>
    <t xml:space="preserve">The affected groups in the crisis-affected area of the Complex Crisis of Chad include; refugees, asylum seekers, Internally Displaced Persons and returnees. The affected groups are from the neighbouring countries of Chad and in some regions of Chad which include; Lac, N'Djamena, Mayo-Kebbi Est, Chari-Baguirmi, Logone Oriental, Mandoul, Moyen-Chari, Moyen-Chari, Salamat, Sila, Ouaddai, Wadi Fira, and Ennedi Est. This information was obtained from the UNHCR Operational Data Portal which outlines the global situation of refugees. </t>
  </si>
  <si>
    <t>TCD001Crisis affected groups</t>
  </si>
  <si>
    <t>https://data.unhcr.org/en/documents/details/104580</t>
  </si>
  <si>
    <t xml:space="preserve">The statistics of persons displaced in Chad because of the Lake Chad Basin Crisis were obtained from the UNHCR Operational Data Portal which examines displacement situations. Persons displaced include; internally displaced persons (215,928), refugees and asylum seekers (21,312), and returnees (22,893). This displacement figure summarises persons in the affected Lac region in the Republic of Chad. </t>
  </si>
  <si>
    <t>TCD003People displaced</t>
  </si>
  <si>
    <t>Fatalities incurred in the Lake Chad Basin crisis in Chad from the 01st of June 2023 to the 24th of November 2023. These fatalities are reported in the Lac region of the Republic of Chad. This information was obtained from the Armed Conflict Location &amp; Event Data Project (ACLED) which collects real-time data on the locations, dates, actors, fatalities, and types of all reported political violence and protest events worldwide.</t>
  </si>
  <si>
    <t>TCD003Fatalities reported</t>
  </si>
  <si>
    <t>TCD003Fatalities in all crises</t>
  </si>
  <si>
    <t xml:space="preserve">The affected groups in the crisis-affected area of the Lake Chad Basin Crisis are comprised of; Refugees, asylum seekers, Internally Displaced Persons and Returned refugees. These groups are from the Lac region in the Republic of Chad. This information was obtained from the UNHCR Operational Data Portal which outlines the global situation of displaced persons. </t>
  </si>
  <si>
    <t>TCD003Crisis affected groups</t>
  </si>
  <si>
    <t xml:space="preserve">The statistics of persons displaced in Chad because of the CAR refugee Crisis were obtained from the UNHCR Operational Data Portal which examines refugee situations. Persons displaced include; refugees (122,822) and returnees (77,650). This displacement figure summarises persons in the affected regions which include; Logone Oriental, Mandoul, Moyen-Chari, and Salamat. </t>
  </si>
  <si>
    <t>TCD004People displaced</t>
  </si>
  <si>
    <t>Fatalities incurred in the CAR refugee crisis in Chad from the 01st of June 2023 to the 24th of November 2023. These fatalities are reported in the various regions of the Republic of Chad which include; Logone Oriental, Mandoul, Moyen-Chari, and Salamat. This information was obtained from the Armed Conflict Location &amp; Event Data Project (ACLED) which collects real-time data on the locations, dates, actors, fatalities, and types of all reported political violence and protest events worldwide.</t>
  </si>
  <si>
    <t>TCD004Fatalities reported</t>
  </si>
  <si>
    <t>TCD004Fatalities in all crises</t>
  </si>
  <si>
    <t xml:space="preserve">The affected groups in the crisis-affected area of the CAR Refugees Crisis are comprised of; refugees and outgoing refugees. The affected groups are from the various regions in the Republic of Chad which include; Logone Oriental, Mandoul, Moyen-Chari, and Salamat. This information was obtained from the UNHCR Operational Data Portal which outlines the global situation of displaced persons. </t>
  </si>
  <si>
    <t>TCD004Crisis affected groups</t>
  </si>
  <si>
    <t xml:space="preserve">The statistics of persons displaced in Chad because of the Darfur Refugees were obtained from the UNHCR Operational Data Portal which examines refugee situations. Persons displaced in the Darfur Refugee Crisis in Chad with the following statistics include; refugees and asylum seekers (880,340). This displacement figure summarises persons in the affected regions which include; Ouaddai, Wadi Fira, Ennedi Est, and Sila. </t>
  </si>
  <si>
    <t>TCD005People displaced</t>
  </si>
  <si>
    <t>Fatalities incurred in the Darfur Refugee Crisis in Chad from the 01st of June 2023 to the 24th of November 2023. These fatalities are reported in the various regions of the Republic of Chad which include; Ouaddai, Wadi Fira, Ennedi Est, and Sila. This information was obtained from the Armed Conflict Location &amp; Event Data Project (ACLED) which collects real-time data on the locations, dates, actors, fatalities, and types of all reported political violence and protest events worldwide.</t>
  </si>
  <si>
    <t>TCD005Fatalities reported</t>
  </si>
  <si>
    <t>TCD005Fatalities in all crises</t>
  </si>
  <si>
    <t xml:space="preserve">The affected groups in the crisis-affected area of the Darfur Refugees Crisis in Chad are comprised of; refugees, asylum seekers and outgoing refugees. The affected groups are from the various regions in the Republic of Chad which include; Ouaddai, Wadi Fira, Ennedi Est, and Sila. This information was obtained from the UNHCR Operational Data Portal which outlines the global situation of displaced persons. </t>
  </si>
  <si>
    <t>TCD005Crisis affected groups</t>
  </si>
  <si>
    <t xml:space="preserve">Figure represents the total number of refugees and asylum seekers in Turkey of all nationalities.  </t>
  </si>
  <si>
    <t>TUR003People displaced</t>
  </si>
  <si>
    <t>IOM (01/03/2023 - 25/09/2023)</t>
  </si>
  <si>
    <t>https://missingmigrants.iom.int/downloads</t>
  </si>
  <si>
    <t>Figure represents the number of fatalities and missing among migrants in Turkey during the past 6 months, according to IOM's Missing Migrant Database. The true number of fatalities may be higher as a result of unreported incidents and missing cases that are not yet considered dead.</t>
  </si>
  <si>
    <t>TUR003Fatalities reported</t>
  </si>
  <si>
    <t>TUR003Fatalities in all crises</t>
  </si>
  <si>
    <t>PIN Figure represents the total number of asylum seekers living below the poverty line.  The impacted host community is included.
The poverty line for the mixed migration was extrapolated from the poverty line for Syrian refugees as proxy estimate. The number of host community is estimated by extrapolation using the same ratio of Syrian refugee to Syrian refugee host community.
HC 1 Figure represents the number of people living in affected areas - the number of people affected - the number of people in need of assistance. 
HC2 Figure represents the estimated number of non-Syrian refugees and asylum seekers who are above the poverty line, including host community. non-Syrian refugees and asylum seekers above the poverty line are assumed to be affected but not in need of assistance, including host community.  
HC3 Figure represents the number of non-Syrian refugees and asylum seekers who are below the poverty line but above the extreme poverty line, including host community. 42% for non-Syrian refugees and asylum seekers (using Syrian refugees percentage as a proxy) and 14.4% for host community living under the poverty line
HC 4 Figure represents the number of non-Syrian refugees and asylum seekers who are below the extreme poverty line. 7% of non-refugees and asylum seekers fall below the extreme poverty line (using Syrian refugees percentage as a proxy) . No host community was placed on this level. 
This is an underestimate as Non-Syrian refugees and asylum seekers are assumed to be more vulnerable than most Syrian refugees because they tend to have less access to protection and basic services.  
The poverty line proxy used for non-Syrian refugees and asylum seekers is from WFP's Comprehensive Vulnerability Monitoring Exercise (CVME) from 2020 for the Syrian refugees. This is an underestimation since the economic situation in Turkiye experienced shocks since 2020.
The host community povert line used is from WB for 2023.</t>
  </si>
  <si>
    <t>TUR003People in Need</t>
  </si>
  <si>
    <t>TUR003Minimal humanitarian conditions - Level 1</t>
  </si>
  <si>
    <t>TUR003Stressed humanitarian conditions - Level 2</t>
  </si>
  <si>
    <t>TUR003Moderate humanitarian conditions - Level 3</t>
  </si>
  <si>
    <t>TUR003Severe humanitarian conditions - Level 4</t>
  </si>
  <si>
    <t>TUR003Extreme humanitarian conditions - Level 5</t>
  </si>
  <si>
    <t>Figure represents the total number Non-Syrian refugees and asylum seekers in Turkey + Host communities in Turkey affected as well. The non-Syrian refugees and asylum seekers number (32,000) were taken from 3RP 2023 report. The host community number (318,687) was extrapolated using the proportion of Syrian refugees host community to Syrian refugees.</t>
  </si>
  <si>
    <t>TUR003People affected</t>
  </si>
  <si>
    <t>ACLED (01/05/2023-30/10/2023)</t>
  </si>
  <si>
    <t>https://acleddata.com/dashboard/#/dashboard; https://reliefweb.int/report/syrian-arab-republic/syriaturkey-earthquakes-situation-report-8-april-3-2023</t>
  </si>
  <si>
    <t xml:space="preserve">Number of fatalities from 01/01/2023 to 30/06/2023 FROM ACLED (2,804) in addition to  Fatilities reported that was caused by the earthquake (7,259). </t>
  </si>
  <si>
    <t>SYR002Fatalities in all crises</t>
  </si>
  <si>
    <t>OCHA 06/05/2023; OCHA 18/05/2023 +Shelter Cluster accessed 19/11/2023</t>
  </si>
  <si>
    <t>https://reliefweb.int/report/turkiye/turkiye-2023-earthquakes-situation-report-no-17-6-may-2023-entr
https://reliefweb.int/report/turkiye/turkiye-earthquake-2023-humanitarian-response-overview-17-may-2023; https://sheltercluster.org/north-west-syria-hub/factsheets/2023-03</t>
  </si>
  <si>
    <t>Number of people displaced by the EQ only + The Camp Coordination and Camp Management (CCCM) Cluster for Syria's shelter cluter tracked more than 108,000 displacements across NWS in February following the earthquakes, and 15,000 displacements were tracked in March</t>
  </si>
  <si>
    <t>REG015People displaced</t>
  </si>
  <si>
    <t>STL 7/4/2023 +Shelter Cluster accessed 19/11/2023</t>
  </si>
  <si>
    <t>https://reliefweb.int/report/turkiye/turkey-earthquake-emergency-situation-report-06042023; https://sheltercluster.org/north-west-syria-hub/factsheets/2023-03</t>
  </si>
  <si>
    <t>Number of injuries as a result of Turkiye / Syria earthquake in Kahramanmaraş, Gaziantep, Şanlıurfa, Diyarbakır, Adana, Adıyaman, Osmaniye, Hatay, Kilis and Malatya. + Number of people injured due to the earthquake in the affected areas.</t>
  </si>
  <si>
    <t>REG015Injuries reported</t>
  </si>
  <si>
    <t>Since the EQ was more than 6 months, the assumption is no new deaths (or significantly low) occurred due to the earthquake. + Since more than 6 months have passed since the earthquake, the assumption is no new deaths (or significantly low) occurred due to the earthquake.</t>
  </si>
  <si>
    <t>REG015Fatalities reported</t>
  </si>
  <si>
    <t>REG015Fatalities in all crises</t>
  </si>
  <si>
    <t>WFP 05/03/2023WFP 05/03/2023</t>
  </si>
  <si>
    <t>https://reliefweb.int/report/turkiye/wfp-turkiye-and-syria-earthquake-response-situation-report-6-2-march-2023&amp;https://reliefweb.int/report/turkiye/wfp-turkiye-and-syria-earthquake-response-situation-report-6-2-march-2023</t>
  </si>
  <si>
    <t>Low reliability estimation using FS targetted activities by WFP for the EQ response + Low reliability estimation using FS targetted activities by WFP for the EQ response as a proxy for PiN</t>
  </si>
  <si>
    <t>REG015People in Need</t>
  </si>
  <si>
    <t>WFP ADAM 06/02/2023 +UNHCR 24/07/2023; OCHA 22/12/2022</t>
  </si>
  <si>
    <t>https://gis.wfp.org/adam/; https://reliefweb.int/report/syrian-arab-republic/syrian-arab-republic-2023-humanitarian-needs-overview-december-2022?_gl=1*mk5vc1*_ga*MTY1MTI5MjA4Mi4xNjcxNjIyMzY5*_ga_E60ZNX2F68*MTY3NTc2MzI4Ny4zLjAuMTY3NTc2MzI4Ny42MC4wLjA.
https://reliefweb.int/report/syrian-arab-republic/syria-unhcr-operational-update-june-2023</t>
  </si>
  <si>
    <t>Estimation of exposed people without the affected + The minimal level comprise of Minimal conditions ( Level 1) = People Exposed - People affected</t>
  </si>
  <si>
    <t>REG015Minimal humanitarian conditions - Level 1</t>
  </si>
  <si>
    <t>WFP ADAM 06/02/2023 +WFP 05/03/2023; UNHCR 24/07/2023</t>
  </si>
  <si>
    <t>https://gis.wfp.org/adam/; https://reliefweb.int/report/syrian-arab-republic/syria-unhcr-operational-update-june-2023;
https://reliefweb.int/report/turkiye/wfp-turkiye-and-syria-earthquake-response-situation-report-6-2-march-2023</t>
  </si>
  <si>
    <t xml:space="preserve">Estimation of affected people without the PIN + The minimal level comprise of Stressed humanitarian conditions - Level 2 = People Affected - People in need. </t>
  </si>
  <si>
    <t>REG015Stressed humanitarian conditions - Level 2</t>
  </si>
  <si>
    <t>OCHA 18/05/2023+OCHA 2023 HNO 22/12/2022, WFP 05/03/2023</t>
  </si>
  <si>
    <t>https://reliefweb.int/report/turkiye/turkiye-earthquake-2023-humanitarian-response-overview-17-may-2023&amp;https://reliefweb.int/report/syrian-arab-republic/syrian-arab-republic-2023-humanitarian-needs-overview-december-2022-enar
https://reliefweb.int/report/turkiye/wfp-turkiye-and-syria-earthquake-response-situation-report-6-2-march-2023</t>
  </si>
  <si>
    <t xml:space="preserve"> Around 2.6 live in both formal and informal sites with basic living conditions and limited services impacting shelter adequacy, health and protection perspectives. + Not enough assessment to rely on for PiN. Thus, we relied on WFP initial assessment of people in need for modality assistance in response of the Earthquake to estimate PiN. The areas affected by the Earthquake are the same areas affected by the conflict, so the humanitarian condition will be the same or worse for the EQ affected population. As there are not enough assessments on the humanitarian conditions levels for affected people by the EQ, the same percentages for the humanitarian levels for conflict crisis are used as conservative estimate. This is an under-estimate. 73% PiN at L3, 26% L4, 1% L5.</t>
  </si>
  <si>
    <t>REG015Moderate humanitarian conditions - Level 3</t>
  </si>
  <si>
    <t>X+OCHA 2023 HNO 22/12/2022, WFP 05/03/2023</t>
  </si>
  <si>
    <t>https://reliefweb.int/report/syrian-arab-republic/syrian-arab-republic-2023-humanitarian-needs-overview-december-2022-enar
https://reliefweb.int/report/turkiye/wfp-turkiye-and-syria-earthquake-response-situation-report-6-2-march-2023</t>
  </si>
  <si>
    <t>There is no available information yet about the needs' severity driven by the earthquake in Turkey.  + Not enough assessment to rely on for PiN. Thus, we relied on WFP initial assessment of people in need for modality assistance in response of the Earthquake to estimate PiN. The areas affected by the Earthquake are the same areas affected by the conflict, so the humanitarian condition will be the same or worse for the EQ affected population. As there are not enough assessments on the humanitarian conditions levels for affected people by the EQ, the same percentages for the humanitarian levels for conflict crisis are used as conservative estimate. This is an under-estimate. 73% PiN at L3, 26% L4, 1% L5.</t>
  </si>
  <si>
    <t>REG015Severe humanitarian conditions - Level 4</t>
  </si>
  <si>
    <t>REG015Extreme humanitarian conditions - Level 5</t>
  </si>
  <si>
    <t>release:</t>
  </si>
  <si>
    <t>30/11/2023</t>
  </si>
  <si>
    <t>INFORM SEVERITY INDEX</t>
  </si>
  <si>
    <t>November 2023</t>
  </si>
  <si>
    <t>OBJECTIVES AND PROCESS</t>
  </si>
  <si>
    <t>The INFORM Severity Index summarises a wide range of already existing, quantitative information about crisis severity and presents it in a format that can be used more easily in decision-making. It aggregates information from a range of credible, publicly available sources. Human analysts collect the data and enter it into the Index.
It is intended to contribute to:
      - A shared and objective understanding of crisis severity; 
      - Decisions on the allocation of resources in a way that is proportionate with crisis severity; 
      - Justify and advocate for action, especially in the case of forgotten or unrecognised crises; 
      - Monitor trends in crisis severity over time</t>
  </si>
  <si>
    <t>ANALYTICAL FRAMEWORK AND METHODOLOGY</t>
  </si>
  <si>
    <t xml:space="preserve">The INFORM Severity Index is a composite indicator that measures the severity of humanitarian crises against a common scale:
It is a composite indicator that aggregates data from various sources to categorise all crises into five levels of severity:
      - Very high (5); High (4); Medium (3); Low (2); Very low (1)
The Index covers:
      - The impact of the crisis itself, in terms of the scope of its geographical, human and physical effects;
      - The conditions and status of the people affected, including information about the distribution of severity (i.e. the number of people in each category of severity within a crisis);
      - The complexity of the crisis, in terms of factors that affect its mitigation or resolution. 
The results are provided by crisis and by country. A crisis is defined as an event and a location. There may be more than one crisis per country. Sometimes a crisis may be defined as a country. It is also possible to access the values for different levels of the analytical framework, to better understand the main drivers of a crisis. All the underlying data, metadata and methodology are publicly available.
</t>
  </si>
  <si>
    <t>DATA SOURCES, USE AND LIMITATIONS</t>
  </si>
  <si>
    <t xml:space="preserve">The INFORM Severity aggregates information from a range of credible, publicly available sources, such as UN agencies, governments and other multilateral organisations. The country’s Humanitarian Needs Overview (HNO) is used if one is available. 
The INFORM Severity Index can be used to support decisions that require an understanding of the severity of crises globally or to understand changes in crisis severity over time. It should not be used for decisions about the operational response to a specific crisis. Crisis-specific information like needs assessments and appeals should be used to support these decisions.
The INFORM Severity Index is only one source of information that can support decisions about humanitarian crises. It should typically be complemented by other sources. Due to the dynamic and chaotic nature of humanitarian emergencies and the lack of a globally systematic approach to data collection, imperfect information is necessarily used in the Index. Expert judgement is involved in deciding what data to include. A reliability estimate is provided for each crisis. The results spreadsheet contains metadata, showing the sources and dates of included figures, as well as key assessments or judgements made in their inclusion.
</t>
  </si>
  <si>
    <t>FURTHER INFORMATION</t>
  </si>
  <si>
    <t>The development of the INFORM Severity Index was initiated and guided by the INFORM initiative - a multistakeholder partnership of humanitarian and development organisations, donors and technical partners - together with other interested organisations.  The European Commission Joint Research Centre is responsible for the methodology. ACAPS is responsible for the data collection and analysis. OCHA is the overall coordinator of INFORM.
We welcome all feedback and questions relating to the INFORM Severity INDEX. 
Please send them to contact@inform.index.org.</t>
  </si>
  <si>
    <t>Click here to read the INFORM Severity Index User Guide</t>
  </si>
  <si>
    <t>Click here to read the INFORM Severity Index Methodology Report</t>
  </si>
  <si>
    <t>Licence
Attribution 4.0 International (CC BY 4.0): https://creativecommons.org/licenses/by/4.0/legalcode
Reuse is authorised, provided the source is acknowledged.</t>
  </si>
  <si>
    <t>Citation
INFORM. 2020. INFORM Severity Index August 2020. https://drmkc.jrc.ec.europa.eu/inform-index/INFORM-Severity. INFORM is a collaboration of the Inter-Agency Standing Committee Reference Group on Risk, Early Warning and Preparedness and the European Commission. The European Commission Joint Research Centre is responsible for the methodology. ACAPS is responsible for the data collection and analysis. OCHA is the overall coordinator of INFORM.</t>
  </si>
  <si>
    <t>CRISIS</t>
  </si>
  <si>
    <t>Website name</t>
  </si>
  <si>
    <t>CRISIS ID</t>
  </si>
  <si>
    <t>COUNTRY</t>
  </si>
  <si>
    <t>ISO3</t>
  </si>
  <si>
    <t>DRIVERS</t>
  </si>
  <si>
    <t>INFORM Severity Index</t>
  </si>
  <si>
    <t>INFORM Severity category</t>
  </si>
  <si>
    <t>Trend (last 3 months)</t>
  </si>
  <si>
    <t>Impact of the crisis</t>
  </si>
  <si>
    <t>Geographical Impact</t>
  </si>
  <si>
    <t>Human Impact</t>
  </si>
  <si>
    <t>Conditions of people affected</t>
  </si>
  <si>
    <t>People in need</t>
  </si>
  <si>
    <t>Concentration of conditions</t>
  </si>
  <si>
    <t>Complexity of the crisis</t>
  </si>
  <si>
    <t>Society and safety</t>
  </si>
  <si>
    <t>Operating environment</t>
  </si>
  <si>
    <t>Regions</t>
  </si>
  <si>
    <t>Last updated</t>
  </si>
  <si>
    <t>Weights</t>
  </si>
  <si>
    <t>(a-z)</t>
  </si>
  <si>
    <t>(1-5)</t>
  </si>
  <si>
    <t>(Very Low-Very High)</t>
  </si>
  <si>
    <t>(Decreasing-Stable-Increasing)</t>
  </si>
  <si>
    <t>Geographical</t>
  </si>
  <si>
    <t>Human</t>
  </si>
  <si>
    <t>Area affected - absolute</t>
  </si>
  <si>
    <t>% of total area affected</t>
  </si>
  <si>
    <t>Area affected - relative</t>
  </si>
  <si>
    <t>Area affected</t>
  </si>
  <si>
    <t>People living in the affected area - absolute</t>
  </si>
  <si>
    <t>% of total population living in the affected area</t>
  </si>
  <si>
    <t>People living in the affected area - relative</t>
  </si>
  <si>
    <t>People in the affected area</t>
  </si>
  <si>
    <t>People affected - absolute</t>
  </si>
  <si>
    <t>% of people affected on the total population exposed</t>
  </si>
  <si>
    <t>People affected - relative</t>
  </si>
  <si>
    <t>People displaced - absolute</t>
  </si>
  <si>
    <t xml:space="preserve">% of total population displaced on the  </t>
  </si>
  <si>
    <t>People displaced - relative</t>
  </si>
  <si>
    <t>Fatalities - absolute</t>
  </si>
  <si>
    <t>% of fatalities on the total population affected</t>
  </si>
  <si>
    <t>Fatalities (relative)</t>
  </si>
  <si>
    <t>Crisis related fatalities</t>
  </si>
  <si>
    <t>People affected by categories</t>
  </si>
  <si>
    <t>MAX</t>
  </si>
  <si>
    <t>MIN</t>
  </si>
  <si>
    <t>Iso3</t>
  </si>
  <si>
    <t># of people in none/minimal conditions - Level 1</t>
  </si>
  <si>
    <t># of people in stressed conditions - level 2</t>
  </si>
  <si>
    <t># of people in moderate conditions - level 3</t>
  </si>
  <si>
    <t># of people severe conditions - level 4</t>
  </si>
  <si>
    <t># of people extreme conditions - level 5</t>
  </si>
  <si>
    <t>% of people in none/minimal conditions - Level 1</t>
  </si>
  <si>
    <t>% of people in stressed conditions - level 2</t>
  </si>
  <si>
    <t>% of people in moderate conditions - level 3</t>
  </si>
  <si>
    <t>% of people severe conditions - level 4</t>
  </si>
  <si>
    <t>% of people extreme conditions - level 5</t>
  </si>
  <si>
    <t>Empowerment</t>
  </si>
  <si>
    <t>BTI - Democracy Status</t>
  </si>
  <si>
    <t>Trust in society</t>
  </si>
  <si>
    <t>Ethnic Fractionalisation</t>
  </si>
  <si>
    <t>size of excluded ethnic groups</t>
  </si>
  <si>
    <t>Ethnic fractionalisation</t>
  </si>
  <si>
    <t>Gender Inequality</t>
  </si>
  <si>
    <t>Income Gini coefficient</t>
  </si>
  <si>
    <t>Inequality</t>
  </si>
  <si>
    <t>Social cohesion</t>
  </si>
  <si>
    <t>Conflict Intensity</t>
  </si>
  <si>
    <t>Total killed in all crisis</t>
  </si>
  <si>
    <t>Safety and security</t>
  </si>
  <si>
    <t>Corruption Perception</t>
  </si>
  <si>
    <t>Rule of Law (WGI)</t>
  </si>
  <si>
    <t>Rule of Law (BTI)</t>
  </si>
  <si>
    <t>Freedom in the World</t>
  </si>
  <si>
    <t>Rule of Law</t>
  </si>
  <si>
    <t># of different types of affected population groups</t>
  </si>
  <si>
    <t>Diversity of groups affected</t>
  </si>
  <si>
    <t>Access of Humanitarian Actors to Affected Populations</t>
  </si>
  <si>
    <t>Access of People in need to Aid</t>
  </si>
  <si>
    <t xml:space="preserve">Presence of mines and improvised explosive devices </t>
  </si>
  <si>
    <t>Physical and Security Constraints</t>
  </si>
  <si>
    <t>Humanitarian access</t>
  </si>
  <si>
    <t>Drivers</t>
  </si>
  <si>
    <t>Buildings in the affected area</t>
  </si>
  <si>
    <t>Helper 0</t>
  </si>
  <si>
    <t>Source</t>
  </si>
  <si>
    <t>Date</t>
  </si>
  <si>
    <t>Helper 1</t>
  </si>
  <si>
    <t>Helper 2</t>
  </si>
  <si>
    <t>Helper 3</t>
  </si>
  <si>
    <t>Helper 4</t>
  </si>
  <si>
    <t>Helper 5</t>
  </si>
  <si>
    <t>Helper 6</t>
  </si>
  <si>
    <t>Helper 7</t>
  </si>
  <si>
    <t>Helper 8</t>
  </si>
  <si>
    <t>Helper 9</t>
  </si>
  <si>
    <t>Helper 10</t>
  </si>
  <si>
    <t>Helper 11</t>
  </si>
  <si>
    <t>Helper 12</t>
  </si>
  <si>
    <t>Helper 13</t>
  </si>
  <si>
    <t>Helper 14</t>
  </si>
  <si>
    <t>Helper 15</t>
  </si>
  <si>
    <t>Helper 16</t>
  </si>
  <si>
    <t>Helper 17</t>
  </si>
  <si>
    <t>Helper 18</t>
  </si>
  <si>
    <t>Helper 19</t>
  </si>
  <si>
    <t>Helper 20</t>
  </si>
  <si>
    <t>Helper 21</t>
  </si>
  <si>
    <t>Helper 22</t>
  </si>
  <si>
    <t>Helper 23</t>
  </si>
  <si>
    <t>Helper 24</t>
  </si>
  <si>
    <t>Helper 25</t>
  </si>
  <si>
    <t>Helper 26</t>
  </si>
  <si>
    <t>Helper 27</t>
  </si>
  <si>
    <t>Helper 28</t>
  </si>
  <si>
    <t>Helper 29</t>
  </si>
  <si>
    <t>Helper 30</t>
  </si>
  <si>
    <t>Comment</t>
  </si>
  <si>
    <t>Landmass affected by disaster</t>
  </si>
  <si>
    <t>People living in the affected area</t>
  </si>
  <si>
    <t>Total # of people affected by the crisis</t>
  </si>
  <si>
    <t>Total # of crisis related displaced people</t>
  </si>
  <si>
    <t>Total # of crisis related Injuries</t>
  </si>
  <si>
    <t>Total # of illness cases reported</t>
  </si>
  <si>
    <t>Total # of crisis related fatalities</t>
  </si>
  <si>
    <t>Building partially damaged</t>
  </si>
  <si>
    <t>Building totally damaged</t>
  </si>
  <si>
    <t>Total Building in the affected area</t>
  </si>
  <si>
    <t>Econimic losses</t>
  </si>
  <si>
    <t># of people affected facing minimal humanitarian needs (level 1)</t>
  </si>
  <si>
    <t># of people affected facing stressed humanitarian needs (level 2)</t>
  </si>
  <si>
    <t># of people affected facing moderate humanitarian conditions and needs (level 3)</t>
  </si>
  <si>
    <t># of people affected facing severe humanitarian conditions and needs (level 4)</t>
  </si>
  <si>
    <t># of people affected facing extreme humanitarian conditions and needs (level 5)</t>
  </si>
  <si>
    <t># of groups affected by crisis</t>
  </si>
  <si>
    <t>people in need facing limited access constraints</t>
  </si>
  <si>
    <t>people in need facing restricted access constraints</t>
  </si>
  <si>
    <t>sq. Km</t>
  </si>
  <si>
    <t>Number</t>
  </si>
  <si>
    <t>million USD</t>
  </si>
  <si>
    <t>Reliability Index</t>
  </si>
  <si>
    <t>Data Reliability</t>
  </si>
  <si>
    <t>Recentness data</t>
  </si>
  <si>
    <t>Information gaps</t>
  </si>
  <si>
    <t>Recentness data (# days)</t>
  </si>
  <si>
    <t>Information gaps (# indicator missing)</t>
  </si>
  <si>
    <t>Ethnic Fractionalisation Index</t>
  </si>
  <si>
    <t>Empowerment Rights Index</t>
  </si>
  <si>
    <t>Gender Inequality Index</t>
  </si>
  <si>
    <t>Conflict Intensity (HIIK)</t>
  </si>
  <si>
    <t>People killed in all crises</t>
  </si>
  <si>
    <t>Freedom in the World Index</t>
  </si>
  <si>
    <t>CPI</t>
  </si>
  <si>
    <t>Total Population</t>
  </si>
  <si>
    <t>Land area (sq. km)</t>
  </si>
  <si>
    <t>Year</t>
  </si>
  <si>
    <t>2017</t>
  </si>
  <si>
    <t>2011</t>
  </si>
  <si>
    <t>2004 - 2006</t>
  </si>
  <si>
    <t>2020</t>
  </si>
  <si>
    <t>2018</t>
  </si>
  <si>
    <t>2006 - 2018</t>
  </si>
  <si>
    <t>2019</t>
  </si>
  <si>
    <t>Unit of Measurement</t>
  </si>
  <si>
    <t>Index</t>
  </si>
  <si>
    <t>%</t>
  </si>
  <si>
    <t>AFG</t>
  </si>
  <si>
    <t>AGO</t>
  </si>
  <si>
    <t>Albania</t>
  </si>
  <si>
    <t>ALB</t>
  </si>
  <si>
    <t>United Arab Emirates</t>
  </si>
  <si>
    <t>ARE</t>
  </si>
  <si>
    <t>Argentina</t>
  </si>
  <si>
    <t>ARG</t>
  </si>
  <si>
    <t>ARM</t>
  </si>
  <si>
    <t>Antigua and Barbuda</t>
  </si>
  <si>
    <t>ATG</t>
  </si>
  <si>
    <t>Australia</t>
  </si>
  <si>
    <t>AUS</t>
  </si>
  <si>
    <t>Austria</t>
  </si>
  <si>
    <t>AUT</t>
  </si>
  <si>
    <t>AZE</t>
  </si>
  <si>
    <t>BDI</t>
  </si>
  <si>
    <t>Belgium</t>
  </si>
  <si>
    <t>BEL</t>
  </si>
  <si>
    <t>Benin</t>
  </si>
  <si>
    <t>BEN</t>
  </si>
  <si>
    <t>BFA</t>
  </si>
  <si>
    <t>BGD</t>
  </si>
  <si>
    <t>BGR</t>
  </si>
  <si>
    <t>Bahrain</t>
  </si>
  <si>
    <t>BHR</t>
  </si>
  <si>
    <t>Bahamas</t>
  </si>
  <si>
    <t>BHS</t>
  </si>
  <si>
    <t>Bosnia and Herzegovina</t>
  </si>
  <si>
    <t>BIH</t>
  </si>
  <si>
    <t>BLR</t>
  </si>
  <si>
    <t>Belize</t>
  </si>
  <si>
    <t>BLZ</t>
  </si>
  <si>
    <t>Bolivia</t>
  </si>
  <si>
    <t>BOL</t>
  </si>
  <si>
    <t>BRA</t>
  </si>
  <si>
    <t>Barbados</t>
  </si>
  <si>
    <t>BRB</t>
  </si>
  <si>
    <t>Brunei</t>
  </si>
  <si>
    <t>BRN</t>
  </si>
  <si>
    <t>Bhutan</t>
  </si>
  <si>
    <t>BTN</t>
  </si>
  <si>
    <t>Botswana</t>
  </si>
  <si>
    <t>BWA</t>
  </si>
  <si>
    <t>CAF</t>
  </si>
  <si>
    <t>Canada</t>
  </si>
  <si>
    <t>CAN</t>
  </si>
  <si>
    <t>Switzerland</t>
  </si>
  <si>
    <t>CHE</t>
  </si>
  <si>
    <t>CHL</t>
  </si>
  <si>
    <t>China</t>
  </si>
  <si>
    <t>CHN</t>
  </si>
  <si>
    <t>Côte d'Ivoire</t>
  </si>
  <si>
    <t>CIV</t>
  </si>
  <si>
    <t>CMR</t>
  </si>
  <si>
    <t>COD</t>
  </si>
  <si>
    <t>COG</t>
  </si>
  <si>
    <t>COL</t>
  </si>
  <si>
    <t>Comoros</t>
  </si>
  <si>
    <t>COM</t>
  </si>
  <si>
    <t>Cape Verde</t>
  </si>
  <si>
    <t>CPV</t>
  </si>
  <si>
    <t>CRI</t>
  </si>
  <si>
    <t>Cuba</t>
  </si>
  <si>
    <t>CUB</t>
  </si>
  <si>
    <t>Cyprus</t>
  </si>
  <si>
    <t>CYP</t>
  </si>
  <si>
    <t>CZE</t>
  </si>
  <si>
    <t>Germany</t>
  </si>
  <si>
    <t>DEU</t>
  </si>
  <si>
    <t>DJI</t>
  </si>
  <si>
    <t>Dominica</t>
  </si>
  <si>
    <t>DMA</t>
  </si>
  <si>
    <t>Denmark</t>
  </si>
  <si>
    <t>DNK</t>
  </si>
  <si>
    <t>DOM</t>
  </si>
  <si>
    <t>DZA</t>
  </si>
  <si>
    <t>ECU</t>
  </si>
  <si>
    <t>EGY</t>
  </si>
  <si>
    <t>ERI</t>
  </si>
  <si>
    <t>ESP</t>
  </si>
  <si>
    <t>EST</t>
  </si>
  <si>
    <t>ETH</t>
  </si>
  <si>
    <t>Finland</t>
  </si>
  <si>
    <t>FIN</t>
  </si>
  <si>
    <t>Fiji</t>
  </si>
  <si>
    <t>FJI</t>
  </si>
  <si>
    <t>France</t>
  </si>
  <si>
    <t>FRA</t>
  </si>
  <si>
    <t>Micronesia</t>
  </si>
  <si>
    <t>FSM</t>
  </si>
  <si>
    <t>Gabon</t>
  </si>
  <si>
    <t>GAB</t>
  </si>
  <si>
    <t>United Kingdom</t>
  </si>
  <si>
    <t>GBR</t>
  </si>
  <si>
    <t>Georgia</t>
  </si>
  <si>
    <t>GEO</t>
  </si>
  <si>
    <t>Ghana</t>
  </si>
  <si>
    <t>GHA</t>
  </si>
  <si>
    <t>Guinea</t>
  </si>
  <si>
    <t>GIN</t>
  </si>
  <si>
    <t>Gambia</t>
  </si>
  <si>
    <t>GMB</t>
  </si>
  <si>
    <t>Guinea-Bissau</t>
  </si>
  <si>
    <t>GNB</t>
  </si>
  <si>
    <t>Equatorial Guinea</t>
  </si>
  <si>
    <t>GNQ</t>
  </si>
  <si>
    <t>GRC</t>
  </si>
  <si>
    <t>Grenada</t>
  </si>
  <si>
    <t>GRD</t>
  </si>
  <si>
    <t>GTM</t>
  </si>
  <si>
    <t>Guyana</t>
  </si>
  <si>
    <t>GUY</t>
  </si>
  <si>
    <t>HND</t>
  </si>
  <si>
    <t>Croatia</t>
  </si>
  <si>
    <t>HRV</t>
  </si>
  <si>
    <t>HTI</t>
  </si>
  <si>
    <t>HUN</t>
  </si>
  <si>
    <t>IDN</t>
  </si>
  <si>
    <t>IND</t>
  </si>
  <si>
    <t>Ireland</t>
  </si>
  <si>
    <t>IRL</t>
  </si>
  <si>
    <t>IRN</t>
  </si>
  <si>
    <t>IRQ</t>
  </si>
  <si>
    <t>Iceland</t>
  </si>
  <si>
    <t>ISL</t>
  </si>
  <si>
    <t>Israel</t>
  </si>
  <si>
    <t>ISR</t>
  </si>
  <si>
    <t>ITA</t>
  </si>
  <si>
    <t>Jamaica</t>
  </si>
  <si>
    <t>JAM</t>
  </si>
  <si>
    <t>JOR</t>
  </si>
  <si>
    <t>Japan</t>
  </si>
  <si>
    <t>JPN</t>
  </si>
  <si>
    <t>Kazakhstan</t>
  </si>
  <si>
    <t>KAZ</t>
  </si>
  <si>
    <t>KEN</t>
  </si>
  <si>
    <t>Kyrgyzstan</t>
  </si>
  <si>
    <t>KGZ</t>
  </si>
  <si>
    <t>Cambodia</t>
  </si>
  <si>
    <t>KHM</t>
  </si>
  <si>
    <t>Kiribati</t>
  </si>
  <si>
    <t>KIR</t>
  </si>
  <si>
    <t>St. Kitts and Nevis</t>
  </si>
  <si>
    <t>KNA</t>
  </si>
  <si>
    <t>Korea, Republic of</t>
  </si>
  <si>
    <t>KOR</t>
  </si>
  <si>
    <t>Kuwait</t>
  </si>
  <si>
    <t>KWT</t>
  </si>
  <si>
    <t>LAO</t>
  </si>
  <si>
    <t>LBN</t>
  </si>
  <si>
    <t>Liberia</t>
  </si>
  <si>
    <t>LBR</t>
  </si>
  <si>
    <t>LBY</t>
  </si>
  <si>
    <t>Saint Lucia</t>
  </si>
  <si>
    <t>LCA</t>
  </si>
  <si>
    <t>Liechtenstein</t>
  </si>
  <si>
    <t>LIE</t>
  </si>
  <si>
    <t>LKA</t>
  </si>
  <si>
    <t>Lesotho</t>
  </si>
  <si>
    <t>LSO</t>
  </si>
  <si>
    <t>LTU</t>
  </si>
  <si>
    <t>Luxembourg</t>
  </si>
  <si>
    <t>LUX</t>
  </si>
  <si>
    <t>LVA</t>
  </si>
  <si>
    <t>MAR</t>
  </si>
  <si>
    <t>MDA</t>
  </si>
  <si>
    <t>MDG</t>
  </si>
  <si>
    <t>Maldives</t>
  </si>
  <si>
    <t>MDV</t>
  </si>
  <si>
    <t>MEX</t>
  </si>
  <si>
    <t>Marshall Islands</t>
  </si>
  <si>
    <t>MHL</t>
  </si>
  <si>
    <t>Macedonia</t>
  </si>
  <si>
    <t>MKD</t>
  </si>
  <si>
    <t>MLI</t>
  </si>
  <si>
    <t>Malta</t>
  </si>
  <si>
    <t>MLT</t>
  </si>
  <si>
    <t>MMR</t>
  </si>
  <si>
    <t>Montenegro</t>
  </si>
  <si>
    <t>MNE</t>
  </si>
  <si>
    <t>Mongolia</t>
  </si>
  <si>
    <t>MNG</t>
  </si>
  <si>
    <t>MOZ</t>
  </si>
  <si>
    <t>MRT</t>
  </si>
  <si>
    <t>Mauritius</t>
  </si>
  <si>
    <t>MUS</t>
  </si>
  <si>
    <t>MWI</t>
  </si>
  <si>
    <t>MYS</t>
  </si>
  <si>
    <t>NAM</t>
  </si>
  <si>
    <t>NER</t>
  </si>
  <si>
    <t>NGA</t>
  </si>
  <si>
    <t>NIC</t>
  </si>
  <si>
    <t>Netherlands</t>
  </si>
  <si>
    <t>NLD</t>
  </si>
  <si>
    <t>Norway</t>
  </si>
  <si>
    <t>NOR</t>
  </si>
  <si>
    <t>Nepal</t>
  </si>
  <si>
    <t>NPL</t>
  </si>
  <si>
    <t>Nauru</t>
  </si>
  <si>
    <t>NRU</t>
  </si>
  <si>
    <t>New Zealand</t>
  </si>
  <si>
    <t>NZL</t>
  </si>
  <si>
    <t>Oman</t>
  </si>
  <si>
    <t>OMN</t>
  </si>
  <si>
    <t>PAK</t>
  </si>
  <si>
    <t>PAN</t>
  </si>
  <si>
    <t>PER</t>
  </si>
  <si>
    <t>PHL</t>
  </si>
  <si>
    <t>Palau</t>
  </si>
  <si>
    <t>PLW</t>
  </si>
  <si>
    <t>PNG</t>
  </si>
  <si>
    <t>POL</t>
  </si>
  <si>
    <t>PRK</t>
  </si>
  <si>
    <t>Portugal</t>
  </si>
  <si>
    <t>PRT</t>
  </si>
  <si>
    <t>Paraguay</t>
  </si>
  <si>
    <t>PRY</t>
  </si>
  <si>
    <t>PSE</t>
  </si>
  <si>
    <t>Qatar</t>
  </si>
  <si>
    <t>QAT</t>
  </si>
  <si>
    <t>Kosovo</t>
  </si>
  <si>
    <t>RKS</t>
  </si>
  <si>
    <t>ROU</t>
  </si>
  <si>
    <t>RUS</t>
  </si>
  <si>
    <t>RWA</t>
  </si>
  <si>
    <t>Saudi Arabia</t>
  </si>
  <si>
    <t>SAU</t>
  </si>
  <si>
    <t>SDN</t>
  </si>
  <si>
    <t>SEN</t>
  </si>
  <si>
    <t>Singapore</t>
  </si>
  <si>
    <t>SGP</t>
  </si>
  <si>
    <t>Solomon Islands</t>
  </si>
  <si>
    <t>SLB</t>
  </si>
  <si>
    <t>Sierra Leone</t>
  </si>
  <si>
    <t>SLE</t>
  </si>
  <si>
    <t>SLV</t>
  </si>
  <si>
    <t>SOM</t>
  </si>
  <si>
    <t>Serbia</t>
  </si>
  <si>
    <t>SRB</t>
  </si>
  <si>
    <t>SSD</t>
  </si>
  <si>
    <t>Sao Tome and Principe</t>
  </si>
  <si>
    <t>STP</t>
  </si>
  <si>
    <t>Suriname</t>
  </si>
  <si>
    <t>SUR</t>
  </si>
  <si>
    <t>SVK</t>
  </si>
  <si>
    <t>Slovenia</t>
  </si>
  <si>
    <t>SVN</t>
  </si>
  <si>
    <t>Sweden</t>
  </si>
  <si>
    <t>SWE</t>
  </si>
  <si>
    <t>SWZ</t>
  </si>
  <si>
    <t>Seychelles</t>
  </si>
  <si>
    <t>SYC</t>
  </si>
  <si>
    <t>SYR</t>
  </si>
  <si>
    <t>TCD</t>
  </si>
  <si>
    <t>Togo</t>
  </si>
  <si>
    <t>TGO</t>
  </si>
  <si>
    <t>THA</t>
  </si>
  <si>
    <t>Tajikistan</t>
  </si>
  <si>
    <t>TJK</t>
  </si>
  <si>
    <t>Turkmenistan</t>
  </si>
  <si>
    <t>TKM</t>
  </si>
  <si>
    <t>TLS</t>
  </si>
  <si>
    <t>Tonga</t>
  </si>
  <si>
    <t>TON</t>
  </si>
  <si>
    <t>TTO</t>
  </si>
  <si>
    <t>TUN</t>
  </si>
  <si>
    <t>TUR</t>
  </si>
  <si>
    <t>Tuvalu</t>
  </si>
  <si>
    <t>TUV</t>
  </si>
  <si>
    <t>TZA</t>
  </si>
  <si>
    <t>UGA</t>
  </si>
  <si>
    <t>UKR</t>
  </si>
  <si>
    <t>Uruguay</t>
  </si>
  <si>
    <t>URY</t>
  </si>
  <si>
    <t>United States</t>
  </si>
  <si>
    <t>USA</t>
  </si>
  <si>
    <t>Uzbekistan</t>
  </si>
  <si>
    <t>UZB</t>
  </si>
  <si>
    <t>St. Vincent and the Grenadines</t>
  </si>
  <si>
    <t>VCT</t>
  </si>
  <si>
    <t>VEN</t>
  </si>
  <si>
    <t>Vietnam</t>
  </si>
  <si>
    <t>VNM</t>
  </si>
  <si>
    <t>Vanuatu</t>
  </si>
  <si>
    <t>VUT</t>
  </si>
  <si>
    <t>Samoa</t>
  </si>
  <si>
    <t>WSM</t>
  </si>
  <si>
    <t>YEM</t>
  </si>
  <si>
    <t>South Africa</t>
  </si>
  <si>
    <t>ZAF</t>
  </si>
  <si>
    <t>ZMB</t>
  </si>
  <si>
    <t>ZWE</t>
  </si>
  <si>
    <t>Total sq.km.</t>
  </si>
  <si>
    <t>Nigeria, Niger, Chad, Cameroon</t>
  </si>
  <si>
    <t>NGA, NER, TCD, CMR</t>
  </si>
  <si>
    <t>Venezuela, Brazil, Colombia, Ecuador, Peru, Trinidad and Tobago, Chile, Dominican Republic, Panama</t>
  </si>
  <si>
    <t>VEN, BRA, COL, ECU, PER, TTO, CHL, DOM, PAN</t>
  </si>
  <si>
    <t>India, Pakistan</t>
  </si>
  <si>
    <t>IND, PAK</t>
  </si>
  <si>
    <t>Syria, Türkiye, Iraq, Egypt, Jordan, Lebanon</t>
  </si>
  <si>
    <t>SYR, TUR, IRQ, EGY, JOR, LBN</t>
  </si>
  <si>
    <t>Türkiye, Greece</t>
  </si>
  <si>
    <t>TUR, GRC</t>
  </si>
  <si>
    <t>Algeria, Tunisia, Libya, Italy</t>
  </si>
  <si>
    <t>DZA, TUN, LBY, ITA</t>
  </si>
  <si>
    <t>Algeria, Morocco, Spain</t>
  </si>
  <si>
    <t>DZA, MAR, ESP</t>
  </si>
  <si>
    <t>Bangladesh, Myanmar</t>
  </si>
  <si>
    <t>BGD, MMR</t>
  </si>
  <si>
    <t>Lesotho, Madagascar, Malawi, Namibia, Eswatini, Zambia, Zimbabwe, Tanzania</t>
  </si>
  <si>
    <t>LSO, MDG, MWI, NAM, SWZ, ZMB, ZWE, TZA</t>
  </si>
  <si>
    <t>Armenia, Azerbaijan</t>
  </si>
  <si>
    <t>ARM, AZE</t>
  </si>
  <si>
    <t>Ethiopia, Somalia, Kenya</t>
  </si>
  <si>
    <t>ETH, SOM, KEN</t>
  </si>
  <si>
    <t>Türkiye, Syria</t>
  </si>
  <si>
    <t>TUR, SYR</t>
  </si>
  <si>
    <t>CrisisID</t>
  </si>
  <si>
    <t># of people facing minimal humanitarian needs (level 1)</t>
  </si>
  <si>
    <t># of people facing stressed humanitarian conditions and needs (level 2)</t>
  </si>
  <si>
    <t># of people facing moderate humanitarian conditions and needs (level 3)</t>
  </si>
  <si>
    <t># of people facing severe humanitarian conditions and needs (level 4)</t>
  </si>
  <si>
    <t># of people facing extreme humanitarian conditions and needs (level 5)</t>
  </si>
  <si>
    <t>Humanitarian Access</t>
  </si>
  <si>
    <t>Area affected by disaster</t>
  </si>
  <si>
    <t>Updated_score</t>
  </si>
  <si>
    <t>Dimension</t>
  </si>
  <si>
    <t>Category</t>
  </si>
  <si>
    <t>Component</t>
  </si>
  <si>
    <t>Indicator Name</t>
  </si>
  <si>
    <t>Description</t>
  </si>
  <si>
    <t>Relevance</t>
  </si>
  <si>
    <t>Validity / Limitation of indicator</t>
  </si>
  <si>
    <t>Data Sources</t>
  </si>
  <si>
    <t>Citation</t>
  </si>
  <si>
    <t>URL</t>
  </si>
  <si>
    <t>Inpact of the Crisis</t>
  </si>
  <si>
    <t>Total # of square kilometers affected by the crisis</t>
  </si>
  <si>
    <t>The Impact of crisis dimension reflects the impact of the crisis itself in terms of magnitude (its absolute scale in terms of people or area affected) and depth (its relative scale, i.e the proportion of the population affected in a geographical area). In absence of impact there won’t be a severity of the crisis, regardless from how intense the hazardous event is.</t>
  </si>
  <si>
    <t>OCHA; GDACS; UNOSAT; ACLED; INSO; HIIK</t>
  </si>
  <si>
    <t>Area affected by disaster (relative)</t>
  </si>
  <si>
    <t>% of square kilometers affected by the crisis on the total area of the country</t>
  </si>
  <si>
    <t>Total # of people living in the affected area</t>
  </si>
  <si>
    <t>OCHA; GDACS; USGS; UNOSAT; ACLED; INSO; HIIK; GHSL, JRC</t>
  </si>
  <si>
    <t>People living in the affected area (relative)</t>
  </si>
  <si>
    <t>% of people living in the affected area on the total population of the country</t>
  </si>
  <si>
    <t>Human impact</t>
  </si>
  <si>
    <t>Government; OCHA; Clusters</t>
  </si>
  <si>
    <t>People affected (relative)</t>
  </si>
  <si>
    <t>% of total population affected on the total population living in the affected area</t>
  </si>
  <si>
    <t>Government; Clusters; OCHA; IOM; UNHCR; IDMC</t>
  </si>
  <si>
    <t>People displaced (relative)</t>
  </si>
  <si>
    <t>% of total population displaced on the total population affected</t>
  </si>
  <si>
    <t>People injured by disaster</t>
  </si>
  <si>
    <t>Total # of crisis related injured people</t>
  </si>
  <si>
    <t>Government; clusters; OCHA; WHO; activists; OHCHR</t>
  </si>
  <si>
    <t>Fatalities</t>
  </si>
  <si>
    <t>% of total Crisis Related Fatalities on the total population affected</t>
  </si>
  <si>
    <t>Physical and Economic Impact</t>
  </si>
  <si>
    <t>Physical Impact</t>
  </si>
  <si>
    <t>% of crisis related partially damaged buildings</t>
  </si>
  <si>
    <t>Government; clusters; OCHA; UNOSAT; Copernicus</t>
  </si>
  <si>
    <t>% of crisis related totally damaged buildings</t>
  </si>
  <si>
    <t>Economic Impact</t>
  </si>
  <si>
    <t>Economic losses</t>
  </si>
  <si>
    <t>Economic losses ('000 US$)</t>
  </si>
  <si>
    <t>People in need (level 3-5)</t>
  </si>
  <si>
    <t>Current level of humanitarian needs based on the effects of the crisis on the physical, social, mental, economic well-being of those affected</t>
  </si>
  <si>
    <t>Government; clusters; OCHA; HNOs; UN and NGOs; IPC</t>
  </si>
  <si>
    <t>None/minimal conditions</t>
  </si>
  <si>
    <t>People are facing none or minor shortages or/and accessibility problems regarding basic services, such as food, health, shelter, and WASH. People are able to meet basic needs without having to apply to irreversible coping strategies</t>
  </si>
  <si>
    <t>Stressed conditions</t>
  </si>
  <si>
    <t>People are facing some shortages or/and some availability and accessibility problems in regard to basic services but they are not life-threatening. Needs are more increased but are still not life-threatening. The affected population can meet their need by applying copying strategies. There may exist localized/targeted incidents of violence and/or human rights violations</t>
  </si>
  <si>
    <t>Moderate conditions</t>
  </si>
  <si>
    <t>People are facing shortages and/or availability and accessibility problems in regard to basic services that cause discomfort and/ or high level of suffering which can result in irreversible damages to the health status, but they are not life-threatening. Significant gaps are visible or people are marginally able to meet minimum needs only with irreversible coping strategies. As a result of shortages and disruption of services, may face potentially life-threatening consequences if not provided assistance. People may also face malnutrition. There may be physical and mental harm in populations resulting in a loss of dignity</t>
  </si>
  <si>
    <t>Severe conditions</t>
  </si>
  <si>
    <t>People are facing life-threatening conditions and significant shortages and/or availability and accessibility problems in regard to basic services causing high level of suffering and irreversible damages to health status. People may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t>
  </si>
  <si>
    <t>Extreme conditions</t>
  </si>
  <si>
    <t>People are facing extreme shortages or availability and accessibility problems in regard to basic services. Deaths are directly caused by the current conditions and there is widespread mortality. People face a complete lack of food and/or other basic needs and starvation, death, and destitution are evident. Acute malnutrition may be widely reported. They may face grave human rights violations</t>
  </si>
  <si>
    <t>Social cohesion/Ethnic fractionalisation</t>
  </si>
  <si>
    <t>Ethnic fractionalisation Index is calculated using a simple Herfindahl concentration index from Ethnic Power Relations (EPR) Dataset.</t>
  </si>
  <si>
    <t>ETHZurich GREG</t>
  </si>
  <si>
    <t>Vogt, Manuel, Nils-Christian Bormann, Seraina Rüegger, Lars-Erik Cederman, Philipp Hunziker, and Luc Girardin. 2015. “Integrating Data on Ethnicity, Geography, and Conflict: The Ethnic Power Relations Data Set Family.” Journal of Conflict Resolution 59(7): 1327–42</t>
  </si>
  <si>
    <t>https://icr.ethz.ch/data/epr/</t>
  </si>
  <si>
    <t>Size of excluded ethnic groups</t>
  </si>
  <si>
    <t>The Minorities at Risk (MAR) project monitors and analyzes the status and conflicts of politically-active communal groups in all countries. The focus of the MAR project has been “minorities at risk.</t>
  </si>
  <si>
    <t>The Minorities at Risk (MAR) project,  Center for International Development and Conflict Management (CIDCM)</t>
  </si>
  <si>
    <t>Minorities at Risk Project. 2009. “Minorities at Risk Dataset.” College Park, MD: Center for
International Development and Conflict Management. Retrieved from
http://www.cidcm.umd.edu/mar/data.aspx on: 29/01/2018</t>
  </si>
  <si>
    <t>http://www.mar.umd.edu/mar_data.asp</t>
  </si>
  <si>
    <t>Social cohesion/Trust in society</t>
  </si>
  <si>
    <t>This is an additive index constructed from the Foreign Movement, Domestic Movement, Freedom of Speech, Freedom of Assembly &amp; Association, Workers’ Rights, Electoral Self-Determination, and Freedom of Religion indicators. It ranges from 0 (no government respect for these seven rights) to 14 (full government respect for these seven rights).</t>
  </si>
  <si>
    <t>CIRI Human Rights Dataset</t>
  </si>
  <si>
    <t>Cingranelli, David L., David L. Richards, and K. Chad Clay. 2014. "The CIRI Human Rights Dataset."  http://www.humanrightsdata.com. Version 2014.04.14.</t>
  </si>
  <si>
    <t>http://www.humanrightsdata.com/p/data-documentation.html</t>
  </si>
  <si>
    <t>The Bertelsmann Stiftung’s Transformation Index (BTI) analyzes and evaluates the quality of democracy, a market economy and political management in 129 developing and transition countries. It measures successes and setbacks on the path toward a democracy based on the rule of law and a socially responsible market economy. It also entails an evaluation of the rule of law including the separation of powers and the prosecution of office abuse.</t>
  </si>
  <si>
    <t>Bertelsmann Stiftung’s Transformation Index (BTI)</t>
  </si>
  <si>
    <t>https://www.bti-project.org/en/index/</t>
  </si>
  <si>
    <t>Social cohesion/Inequality</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</si>
  <si>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</si>
  <si>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</si>
  <si>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UNDP Human Development Report</t>
  </si>
  <si>
    <t>http://hdr.undp.org/en/composite/GII</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</si>
  <si>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</si>
  <si>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</si>
  <si>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http://data.worldbank.org/indicator/SI.POV.GINI</t>
  </si>
  <si>
    <t>Confict intensity</t>
  </si>
  <si>
    <t>The HIIK's annual publication Conflict Barometer describes the recent trends in global conflict developments, escalations, de-escalations, and settlements.</t>
  </si>
  <si>
    <t>HIIK</t>
  </si>
  <si>
    <t>Heidelberg Institute for International Conflict Research (HIIK) (2020): Conflict Barometer 2019, Heidelberg</t>
  </si>
  <si>
    <t>https://www.hiik.de/en/konfliktbarometer/</t>
  </si>
  <si>
    <t>People killed by disaster</t>
  </si>
  <si>
    <t># killed in the crisis affected area in the last three months</t>
  </si>
  <si>
    <t>ACLED; KII; INSO; Government</t>
  </si>
  <si>
    <t>Rule of Law Index (WGI)</t>
  </si>
  <si>
    <t>Rule of law captures perceptions of the extent to which agents have confidence in and abide by the rules of society, and in particular the quality of contract enforcement, property rights, the police, and the courts, as well as the likelihood of crime and violence.</t>
  </si>
  <si>
    <t>Worldwide Governance Indicators World Bank</t>
  </si>
  <si>
    <t>http://info.worldbank.org/governance/wgi/index.aspx</t>
  </si>
  <si>
    <t>Rule of Law Index (BTI)</t>
  </si>
  <si>
    <t>Freedom in the World is Freedom House’s flagship annual report, assessing the condition of political rights and civil liberties around the world. It is composed of numerical ratings and supporting descriptive texts for 195 countries.</t>
  </si>
  <si>
    <t>Freedom house</t>
  </si>
  <si>
    <t>https://freedomhouse.org/report/freedom-world/freedom-world-2017</t>
  </si>
  <si>
    <t>Corruption Perception Index CPI</t>
  </si>
  <si>
    <t>The CPI scores and ranks countries/territories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</si>
  <si>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</si>
  <si>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Trasparency International</t>
  </si>
  <si>
    <t>http://www.transparency.org/research/cpi/</t>
  </si>
  <si>
    <t>Number of different types of affected population groups</t>
  </si>
  <si>
    <t>Number of different types of affected population groups, based on categories of the IASC Humanitarian profile COD 2012. The final value represents a count of types of affected group, at the lowest level of the humanitarian profile page 5 of the document.</t>
  </si>
  <si>
    <t>Number and types of affected groups influence directly the complexity and difficulty in solving a humanitarian crisis, as the more groups in different settings, the more distinct intervention strategies will need to be designed and funded.</t>
  </si>
  <si>
    <t>Derived by ACAPS from: OCHA; IOM; CCCM cluster; UNHCR</t>
  </si>
  <si>
    <t>ACAPS</t>
  </si>
  <si>
    <t>This indicator refers to the general access of international actors into the country. It refers to registration, accreditation and visa policies, provision of taxes or fees on activities or goods; policies related to import and logistics; visa or accreditation delays or denial; discretional registration or visas by authorities, and presence of humanitarian organisations and workers in the country being allowed to operate.</t>
  </si>
  <si>
    <t>“Humanitarian Access, Methodology note”, ACAPS, July 2020</t>
  </si>
  <si>
    <t>https://www.acaps.org/sites/acaps/files/key-documents/files/20200608_acaps_access_technical_brief_july_2020_update.pdf</t>
  </si>
  <si>
    <t>This indicator refers to the in-country mobility of humanitarian workers in order to reach the affected population and transport relief items. It includes presence of taxes and fines on passage of goods and people, quotas and limits on relief items in specific areas, assistance seized, agencies on hold despite being ready to intervene, checkpoints, or closure of border crossings.</t>
  </si>
  <si>
    <t>This indicator refers to factors such as conditions imposed on the type of aid, or the modality of aid delivery.
It includes operational restrictions imposed by government as well as confiscation or diversion of aid.</t>
  </si>
  <si>
    <t xml:space="preserve">This indicator takes into account security incidents involving humanitarian organisations. Incidents include
attacks, abduction, execution, kidnapping of workers, and looting of humanitarian warehouses or
humanitarian assets. </t>
  </si>
  <si>
    <t>This indicator takes into account statements that demonstrate a recognition or denial of needs of a population or the rights of minorities, and any discrepancy between the reported humanitarian needs and official statements.</t>
  </si>
  <si>
    <t>This indicator refers to the affected population’s perspective. It assesses whether people are prevented from reaching aid or services – through various restrictions, such as prevention of the crossing of borders to seek refuge, administrative barriers, or requirements to have specific documents. Sieges, roadblocks, curfews, and harassment are be considered.</t>
  </si>
  <si>
    <t>This indicator takes into account the presence of ongoing hostilities or violence that affects humanitarian
operations, leading to decisions to divert or suspend aid, or to evacuate or modify operations.</t>
  </si>
  <si>
    <t>This indicator looks into how the presence of landmines or Unexploded Ordnance (UXOs) might hinder
humanitarian access</t>
  </si>
  <si>
    <t>This indicator looks into seasonal events or weather conditions as well as preexisting infrastructure. Status
of roads, bridges, and airfields are also considered, along with communications and logistical constraints
such as lack of fuel or assets hampering physical accessibility to people in need.</t>
  </si>
  <si>
    <t>Trend</t>
  </si>
  <si>
    <t>AFG002</t>
  </si>
  <si>
    <t>-</t>
  </si>
  <si>
    <t>AFG003</t>
  </si>
  <si>
    <t>AFG004</t>
  </si>
  <si>
    <t>AFG005</t>
  </si>
  <si>
    <t>ARG002</t>
  </si>
  <si>
    <t>BDI002</t>
  </si>
  <si>
    <t>BDI003</t>
  </si>
  <si>
    <t>BFA003</t>
  </si>
  <si>
    <t>BFA004</t>
  </si>
  <si>
    <t>BGD001</t>
  </si>
  <si>
    <t>BGD004</t>
  </si>
  <si>
    <t>BGD006</t>
  </si>
  <si>
    <t>BGD007</t>
  </si>
  <si>
    <t>BGD008</t>
  </si>
  <si>
    <t>BHS002</t>
  </si>
  <si>
    <t>BIH002</t>
  </si>
  <si>
    <t>CAF002</t>
  </si>
  <si>
    <t>CHN002</t>
  </si>
  <si>
    <t>CHN003</t>
  </si>
  <si>
    <t>COD002</t>
  </si>
  <si>
    <t>COD003</t>
  </si>
  <si>
    <t>COG002</t>
  </si>
  <si>
    <t>COG004</t>
  </si>
  <si>
    <t>COL003</t>
  </si>
  <si>
    <t>COM002</t>
  </si>
  <si>
    <t>DJI004</t>
  </si>
  <si>
    <t>EGY001</t>
  </si>
  <si>
    <t>EGY002</t>
  </si>
  <si>
    <t>EGY003</t>
  </si>
  <si>
    <t>ETH002</t>
  </si>
  <si>
    <t>FJI002</t>
  </si>
  <si>
    <t>GMB002</t>
  </si>
  <si>
    <t>GTM003</t>
  </si>
  <si>
    <t>HND002</t>
  </si>
  <si>
    <t>IDN001</t>
  </si>
  <si>
    <t>IDN003</t>
  </si>
  <si>
    <t>IDN005</t>
  </si>
  <si>
    <t>IDN006</t>
  </si>
  <si>
    <t>IDN007</t>
  </si>
  <si>
    <t>IDN008</t>
  </si>
  <si>
    <t>IND001</t>
  </si>
  <si>
    <t>IND003</t>
  </si>
  <si>
    <t>IND004</t>
  </si>
  <si>
    <t>IND005</t>
  </si>
  <si>
    <t>IRN002</t>
  </si>
  <si>
    <t>IRN003</t>
  </si>
  <si>
    <t>JOR001</t>
  </si>
  <si>
    <t>JOR003</t>
  </si>
  <si>
    <t>KEN004</t>
  </si>
  <si>
    <t>KEN005</t>
  </si>
  <si>
    <t>LAO002</t>
  </si>
  <si>
    <t>LBN001</t>
  </si>
  <si>
    <t>LBN003</t>
  </si>
  <si>
    <t>LBN005</t>
  </si>
  <si>
    <t>LSO002</t>
  </si>
  <si>
    <t>LSO003</t>
  </si>
  <si>
    <t>MDG003</t>
  </si>
  <si>
    <t>MDG004</t>
  </si>
  <si>
    <t>MDG005</t>
  </si>
  <si>
    <t>MDG006</t>
  </si>
  <si>
    <t>MDG007</t>
  </si>
  <si>
    <t>MEX004</t>
  </si>
  <si>
    <t>MNG001</t>
  </si>
  <si>
    <t>MNG002</t>
  </si>
  <si>
    <t>MNG003</t>
  </si>
  <si>
    <t>MOZ002</t>
  </si>
  <si>
    <t>MOZ003</t>
  </si>
  <si>
    <t>MOZ005</t>
  </si>
  <si>
    <t>MOZ006</t>
  </si>
  <si>
    <t>MOZ007</t>
  </si>
  <si>
    <t>MOZ008</t>
  </si>
  <si>
    <t>MOZ009</t>
  </si>
  <si>
    <t>MRT001</t>
  </si>
  <si>
    <t>MWI003</t>
  </si>
  <si>
    <t>MWI004</t>
  </si>
  <si>
    <t>NER005</t>
  </si>
  <si>
    <t>NGA002</t>
  </si>
  <si>
    <t>NGA005</t>
  </si>
  <si>
    <t>NIC002</t>
  </si>
  <si>
    <t>NPL002</t>
  </si>
  <si>
    <t>PAK002</t>
  </si>
  <si>
    <t>PAK003</t>
  </si>
  <si>
    <t>PHL001</t>
  </si>
  <si>
    <t>PHL004</t>
  </si>
  <si>
    <t>PHL005</t>
  </si>
  <si>
    <t>PHL006</t>
  </si>
  <si>
    <t>PHL007</t>
  </si>
  <si>
    <t>PHL008</t>
  </si>
  <si>
    <t>PHL009</t>
  </si>
  <si>
    <t>PHL010</t>
  </si>
  <si>
    <t>PHL011</t>
  </si>
  <si>
    <t>PHL012</t>
  </si>
  <si>
    <t>PHL013</t>
  </si>
  <si>
    <t>PHL014</t>
  </si>
  <si>
    <t>PNG002</t>
  </si>
  <si>
    <t>SDN002</t>
  </si>
  <si>
    <t>SDN003</t>
  </si>
  <si>
    <t>SDN004</t>
  </si>
  <si>
    <t>SDN006</t>
  </si>
  <si>
    <t>SDN007</t>
  </si>
  <si>
    <t>SDN008</t>
  </si>
  <si>
    <t>SOM004</t>
  </si>
  <si>
    <t>SSD002</t>
  </si>
  <si>
    <t>SSD003</t>
  </si>
  <si>
    <t>TCD002</t>
  </si>
  <si>
    <t>TCD006</t>
  </si>
  <si>
    <t>TCD008</t>
  </si>
  <si>
    <t>TLS002</t>
  </si>
  <si>
    <t>TON002</t>
  </si>
  <si>
    <t>UGA001</t>
  </si>
  <si>
    <t>UGA002</t>
  </si>
  <si>
    <t>UGA003</t>
  </si>
  <si>
    <t>UGA004</t>
  </si>
  <si>
    <t>UGA006</t>
  </si>
  <si>
    <t>UGA007</t>
  </si>
  <si>
    <t>VCT002</t>
  </si>
  <si>
    <t>VNM002</t>
  </si>
  <si>
    <t>VUT002</t>
  </si>
  <si>
    <t>VUT003</t>
  </si>
  <si>
    <t>XXX002</t>
  </si>
  <si>
    <t>XXX003</t>
  </si>
  <si>
    <t>ZWE002</t>
  </si>
  <si>
    <t>ZWE003</t>
  </si>
  <si>
    <t>GlideNumber</t>
  </si>
  <si>
    <t>SeverityGlideNumber</t>
  </si>
  <si>
    <t>ISO3 code</t>
  </si>
  <si>
    <t>Region</t>
  </si>
  <si>
    <t>First country</t>
  </si>
  <si>
    <t>Crisis description</t>
  </si>
  <si>
    <t>Connected crises</t>
  </si>
  <si>
    <t>Starting date</t>
  </si>
  <si>
    <t>Duration (days)</t>
  </si>
  <si>
    <t>Geoscope</t>
  </si>
  <si>
    <t>ADM1</t>
  </si>
  <si>
    <t>ADM1 name</t>
  </si>
  <si>
    <t>Asia</t>
  </si>
  <si>
    <t>Conflict,Violence,Displacement,Drought,Earthquake,Socio-political</t>
  </si>
  <si>
    <t>Complex crisis</t>
  </si>
  <si>
    <t>https://www.acaps.org/country/Afghanistan/crisis/Complex-crisis</t>
  </si>
  <si>
    <t>Before 2019</t>
  </si>
  <si>
    <t>More than 2 years</t>
  </si>
  <si>
    <t>National</t>
  </si>
  <si>
    <t>Earthquake</t>
  </si>
  <si>
    <t>https://www.acaps.org/country/Afghanistan/crisis/Earthquake-in-Herat-Province</t>
  </si>
  <si>
    <t>30/10/2023</t>
  </si>
  <si>
    <t>Subnational</t>
  </si>
  <si>
    <t>AFG.12_1</t>
  </si>
  <si>
    <t>Hirat</t>
  </si>
  <si>
    <t>Africa</t>
  </si>
  <si>
    <t>Drought</t>
  </si>
  <si>
    <t>Drought in South-West</t>
  </si>
  <si>
    <t>https://www.acaps.org/country/Angola/crisis/Drought-in-South-West</t>
  </si>
  <si>
    <t>14/12/2021</t>
  </si>
  <si>
    <t>AGO.8_1,AGO.10_1,AGO.16_1</t>
  </si>
  <si>
    <t>Cunene,Huíla,Namibe</t>
  </si>
  <si>
    <t>Middle east</t>
  </si>
  <si>
    <t>Conflict,Displacement</t>
  </si>
  <si>
    <t>https://www.acaps.org/country/Armenia/crisis/Nagorno-Karabakh-Conflict-in-Armenia</t>
  </si>
  <si>
    <t>04/11/2020</t>
  </si>
  <si>
    <t>ARM.4_1,ARM.9_1,ARM.2_1</t>
  </si>
  <si>
    <t>Erevan,Syunik,Ararat</t>
  </si>
  <si>
    <t>https://www.acaps.org/country/Azerbaijan/crisis/Nagorno-Karabakh-conflict-in-Azerbaijan</t>
  </si>
  <si>
    <t>AZE.5_1,AZE.10_1</t>
  </si>
  <si>
    <t>Kalbajar-Lachin,Yukhari-Karabakh</t>
  </si>
  <si>
    <t>Violence,Displacement,Floods</t>
  </si>
  <si>
    <t xml:space="preserve">Complex crisis </t>
  </si>
  <si>
    <t>https://www.acaps.org/country/Burundi/crisis/Complex-crisis</t>
  </si>
  <si>
    <t>RWA002,TZA002</t>
  </si>
  <si>
    <t>Conflict,Displacement,Violence</t>
  </si>
  <si>
    <t>Conflict</t>
  </si>
  <si>
    <t>https://www.acaps.org/country/Burkina Faso/crisis/Conflict</t>
  </si>
  <si>
    <t>Conflict,Violence,Displacement</t>
  </si>
  <si>
    <t>Rohingya Refugees</t>
  </si>
  <si>
    <t>https://www.acaps.org/country/Bangladesh/crisis/Rohingya-Refugees</t>
  </si>
  <si>
    <t>MMR002,BGD001</t>
  </si>
  <si>
    <t>BGD.2_1</t>
  </si>
  <si>
    <t>Chittagong</t>
  </si>
  <si>
    <t>Floods</t>
  </si>
  <si>
    <t>https://www.acaps.org/country/Bangladesh/crisis/Floods-and-Monsoon-Rain-in-Chattogram-Division</t>
  </si>
  <si>
    <t>29/08/2023</t>
  </si>
  <si>
    <t>Socio-political,Displacement,Floods,Cyclone,Food Security,Epidemic,Other seasonal event</t>
  </si>
  <si>
    <t>https://www.acaps.org/country/Bangladesh/crisis/Complex-crisis</t>
  </si>
  <si>
    <t>31/10/2023</t>
  </si>
  <si>
    <t>Cyclone</t>
  </si>
  <si>
    <t>https://www.acaps.org/country/Bangladesh/crisis/Cyclone-Hamoon</t>
  </si>
  <si>
    <t>28/11/2023</t>
  </si>
  <si>
    <t>Europe</t>
  </si>
  <si>
    <t>Displacement from Russia-Ukraine conflict</t>
  </si>
  <si>
    <t>https://www.acaps.org/country/Bulgaria/crisis/Displacement-from-Russia-Ukraine-conflict</t>
  </si>
  <si>
    <t>UKR002,POL002,HUN002,MDA002,SVK002,ROU002,RUS002,BLR002,CZE002,LVA002,LTU002,EST002</t>
  </si>
  <si>
    <t>24/11/2023</t>
  </si>
  <si>
    <t>BGR.3_1,BGR.24_1,BGR.2_1,BGR.21_1,BGR.14_1</t>
  </si>
  <si>
    <t>Dobrich,Varna,Burgas,Sofia,Plovdiv</t>
  </si>
  <si>
    <t>Displacement,Conflict</t>
  </si>
  <si>
    <t>https://www.acaps.org/country/Belarus/crisis/Displacement-from-Russia-Ukraine-conflict</t>
  </si>
  <si>
    <t>UKR002,POL002,HUN002,MDA002,SVK002,ROU002,RUS002,BGR002,CZE002,LVA002,LTU002,EST002</t>
  </si>
  <si>
    <t>Americas</t>
  </si>
  <si>
    <t>Displacement,Floods</t>
  </si>
  <si>
    <t>Country level</t>
  </si>
  <si>
    <t>https://www.acaps.org/country/Brazil/crisis/Country-level</t>
  </si>
  <si>
    <t>BRA002,BRA003</t>
  </si>
  <si>
    <t>04/01/2022</t>
  </si>
  <si>
    <t>Displacement</t>
  </si>
  <si>
    <t>Venezuelan refugees</t>
  </si>
  <si>
    <t>https://www.acaps.org/country/Brazil/crisis/Venezuelan-refugees</t>
  </si>
  <si>
    <t>BRA.23_1</t>
  </si>
  <si>
    <t>Roraima</t>
  </si>
  <si>
    <t>https://www.acaps.org/country/Brazil/crisis/Floods</t>
  </si>
  <si>
    <t>BRA.5_1,BRA.13_1,BRA.19_1</t>
  </si>
  <si>
    <t>Bahia,Minas Gerais,Rio de Janeiro</t>
  </si>
  <si>
    <t>https://www.acaps.org/country/Brazil/crisis/Drought-in-the-Amazonas</t>
  </si>
  <si>
    <t>BRA.4_1</t>
  </si>
  <si>
    <t>Amazonas</t>
  </si>
  <si>
    <t>https://www.acaps.org/country/CAR/crisis/Complex-crisis</t>
  </si>
  <si>
    <t>https://www.acaps.org/country/Chile/crisis/Venezuelan-refugees</t>
  </si>
  <si>
    <t>11/02/2022</t>
  </si>
  <si>
    <t>https://www.acaps.org/country/Cameroon/crisis/Country-level</t>
  </si>
  <si>
    <t>https://www.acaps.org/country/Cameroon/crisis/Lake-Chad-basin-crisis</t>
  </si>
  <si>
    <t>CMR.4_1</t>
  </si>
  <si>
    <t>Extrême-Nord</t>
  </si>
  <si>
    <t>Anglophone crisis</t>
  </si>
  <si>
    <t>https://www.acaps.org/country/Cameroon/crisis/Anglophone-crisis</t>
  </si>
  <si>
    <t>CMR.6_1,CMR.9_1,CMR.8_1,CMR.5_1</t>
  </si>
  <si>
    <t>Nord-Ouest,Sud-Ouest,Ouest,Littoral</t>
  </si>
  <si>
    <t>CAR refugees</t>
  </si>
  <si>
    <t>https://www.acaps.org/country/Cameroon/crisis/CAR-refugees</t>
  </si>
  <si>
    <t>CMR.1_1,CMR.3_1</t>
  </si>
  <si>
    <t>Adamaoua,Est</t>
  </si>
  <si>
    <t>Conflict,Displacement,Socio-political</t>
  </si>
  <si>
    <t>https://www.acaps.org/country/DRC/crisis/Complex-crisis</t>
  </si>
  <si>
    <t>https://www.acaps.org/country/Congo/crisis/Complex-crisis</t>
  </si>
  <si>
    <t>01/12/2019</t>
  </si>
  <si>
    <t>Socio-political,Conflict,Violence,Floods,Displacement</t>
  </si>
  <si>
    <t>https://www.acaps.org/country/Colombia/crisis/Complex-crisis</t>
  </si>
  <si>
    <t xml:space="preserve">Venezuelan refugees </t>
  </si>
  <si>
    <t>https://www.acaps.org/country/Colombia/crisis/Venezuelan-refugees</t>
  </si>
  <si>
    <t>Nicaraguan refugees</t>
  </si>
  <si>
    <t>https://www.acaps.org/country/Costa Rica/crisis/Nicaraguan-refugees</t>
  </si>
  <si>
    <t>01/04/2019</t>
  </si>
  <si>
    <t>https://www.acaps.org/country/Czech Republic/crisis/Displacement-from-Russia-Ukraine-conflict</t>
  </si>
  <si>
    <t>UKR002,POL002,HUN002,MDA002,SVK002,ROU002,RUS002,BLR002,BGR002,LVA002,LTU002,EST002</t>
  </si>
  <si>
    <t>Displacement,Drought</t>
  </si>
  <si>
    <t>https://www.acaps.org/country/Djibouti/crisis/Country-level</t>
  </si>
  <si>
    <t>Mixed Migration</t>
  </si>
  <si>
    <t>https://www.acaps.org/country/Djibouti/crisis/Mixed-Migration</t>
  </si>
  <si>
    <t>https://www.acaps.org/country/Djibouti/crisis/Drought</t>
  </si>
  <si>
    <t>https://www.acaps.org/country/Dominican Republic/crisis/Venezuelan-refugees</t>
  </si>
  <si>
    <t>https://www.acaps.org/country/Algeria/crisis/Mixed-Migration</t>
  </si>
  <si>
    <t>Sahrawi refugees</t>
  </si>
  <si>
    <t>https://www.acaps.org/country/Algeria/crisis/Sahrawi-refugees</t>
  </si>
  <si>
    <t>DZA.44_1</t>
  </si>
  <si>
    <t>Tindouf</t>
  </si>
  <si>
    <t>https://www.acaps.org/country/Algeria/crisis/Country-level</t>
  </si>
  <si>
    <t>23/06/2020</t>
  </si>
  <si>
    <t>https://www.acaps.org/country/Ecuador/crisis/Venezuelan-refugees</t>
  </si>
  <si>
    <t>Refugees crisis</t>
  </si>
  <si>
    <t>https://www.acaps.org/country/Egypt/crisis/Refugees-crisis</t>
  </si>
  <si>
    <t>24/07/2023</t>
  </si>
  <si>
    <t>Socio-political,Displacement</t>
  </si>
  <si>
    <t>https://www.acaps.org/country/Eritrea/crisis/Complex-crisis</t>
  </si>
  <si>
    <t>ETH004,ETH003</t>
  </si>
  <si>
    <t>https://www.acaps.org/country/Spain/crisis/Mixed-Migration</t>
  </si>
  <si>
    <t>ESP.13_1,ESP.14_1,ESP.1_1,ESP.7_1</t>
  </si>
  <si>
    <t>Islas Baleares,Islas Canarias,Andalucía,Ceuta y Melilla</t>
  </si>
  <si>
    <t>https://www.acaps.org/country/Estonia/crisis/Displacement-from-Russia-Ukraine-conflict</t>
  </si>
  <si>
    <t>UKR002,POL002,HUN002,MDA002,SVK002,ROU002,RUS002,BLR002,BGR002,CZE002,LVA002,LTU002</t>
  </si>
  <si>
    <t>Displacement,Floods,Conflict</t>
  </si>
  <si>
    <t>https://www.acaps.org/country/Ethiopia/crisis/Complex-crisis</t>
  </si>
  <si>
    <t>https://www.acaps.org/country/Ethiopia/crisis/International-Displacement</t>
  </si>
  <si>
    <t>01/06/2020</t>
  </si>
  <si>
    <t>https://www.acaps.org/country/Ethiopia/crisis/Northern-Ethiopia-Conflict</t>
  </si>
  <si>
    <t>04/12/2020</t>
  </si>
  <si>
    <t>ETH.2_1,ETH.3_1,ETH.11_1</t>
  </si>
  <si>
    <t>Afar,Amhara,Tigray</t>
  </si>
  <si>
    <t>https://www.acaps.org/country/Ethiopia/crisis/Drought</t>
  </si>
  <si>
    <t>08/02/2022</t>
  </si>
  <si>
    <t>ETH.8_1,ETH.9_1,ETH.10_1</t>
  </si>
  <si>
    <t>Oromia,Somali,Southern Nations, Nationalities and Peoples</t>
  </si>
  <si>
    <t>https://www.acaps.org/country/Greece/crisis/Mixed-Migration</t>
  </si>
  <si>
    <t>GRC.1_1</t>
  </si>
  <si>
    <t>Aegean</t>
  </si>
  <si>
    <t>Violence,Socio-political,Other seasonal event</t>
  </si>
  <si>
    <t>https://www.acaps.org/country/Guatemala/crisis/Complex-crisis</t>
  </si>
  <si>
    <t>https://www.acaps.org/country/Honduras/crisis/Complex-crisis</t>
  </si>
  <si>
    <t>Earthquake,Violence,Socio-political,Other seasonal event</t>
  </si>
  <si>
    <t>https://www.acaps.org/country/Haiti/crisis/Complex-crisis</t>
  </si>
  <si>
    <t>https://www.acaps.org/country/Haiti/crisis/Earthquake</t>
  </si>
  <si>
    <t>16/08/2021</t>
  </si>
  <si>
    <t>HTI.10_1,HTI.2_1,HTI.4_1</t>
  </si>
  <si>
    <t>Sud,Grand'Anse,Nippes</t>
  </si>
  <si>
    <t>https://www.acaps.org/country/Hungary/crisis/Displacement-from-Russia-Ukraine-conflict</t>
  </si>
  <si>
    <t>UKR002,POL002,MDA002,SVK002,ROU002,RUS002,BLR002,BGR002,CZE002,LVA002,LTU002,EST002</t>
  </si>
  <si>
    <t>28/02/2022</t>
  </si>
  <si>
    <t>HUN.16_1</t>
  </si>
  <si>
    <t>Szabolcs-Szatmár-Bereg</t>
  </si>
  <si>
    <t>Socio-political,Violence</t>
  </si>
  <si>
    <t>https://www.acaps.org/country/Indonesia/crisis/Papua-Conflict</t>
  </si>
  <si>
    <t>01/07/2019</t>
  </si>
  <si>
    <t>IDN.23_1</t>
  </si>
  <si>
    <t>Papua</t>
  </si>
  <si>
    <t>Socio-political</t>
  </si>
  <si>
    <t xml:space="preserve">Kashmir conflict </t>
  </si>
  <si>
    <t>https://www.acaps.org/country/India/crisis/Kashmir-conflict</t>
  </si>
  <si>
    <t>01/03/2019</t>
  </si>
  <si>
    <t>IND.14_1</t>
  </si>
  <si>
    <t>Jammu and Kashmir</t>
  </si>
  <si>
    <t>Afghan Refugees</t>
  </si>
  <si>
    <t>https://www.acaps.org/country/Iran/crisis/Afghan-Refugees</t>
  </si>
  <si>
    <t>01/03/2020</t>
  </si>
  <si>
    <t>IRN.6_1,IRN.28_1,IRN.24_1</t>
  </si>
  <si>
    <t>Esfahan,Tehran,Razavi Khorasan</t>
  </si>
  <si>
    <t>Violence,Displacement,Socio-political,Conflict</t>
  </si>
  <si>
    <t>https://www.acaps.org/country/Iraq/crisis/Country-level</t>
  </si>
  <si>
    <t>IRQ.1_1,IRQ.2_1,IRQ.4_1,IRQ.5_1,IRQ.6_1,IRQ.7_1,IRQ.8_1,IRQ.9_1,IRQ.10_1,IRQ.11_1,IRQ.12_1,IRQ.13_1,IRQ.14_1,IRQ.15_1,IRQ.16_1,IRQ.17_1,IRQ.18_1</t>
  </si>
  <si>
    <t>Al-Anbar,Al-Basrah,Al-Qadisiyah,An-Najaf,Arbil,As-Sulaymaniyah,At-Ta'mim,Babil,Baghdad,Dhi-Qar,Dihok,Diyala,Karbala',Maysan,Ninawa,Sala ad-Din,Wasit</t>
  </si>
  <si>
    <t>Conflict,Socio-political,Violence</t>
  </si>
  <si>
    <t>https://www.acaps.org/country/Iraq/crisis/Conflict</t>
  </si>
  <si>
    <t>Syrian Refugees</t>
  </si>
  <si>
    <t>https://www.acaps.org/country/Iraq/crisis/Syrian-Refugees</t>
  </si>
  <si>
    <t>IRQ.6_1,IRQ.7_1,IRQ.12_1</t>
  </si>
  <si>
    <t>Arbil,As-Sulaymaniyah,Dihok</t>
  </si>
  <si>
    <t>https://www.acaps.org/country/Italy/crisis/Mixed-Migration</t>
  </si>
  <si>
    <t>ITA.4_1,ITA.15_1</t>
  </si>
  <si>
    <t>Calabria,Sicily</t>
  </si>
  <si>
    <t>Syrian refugees</t>
  </si>
  <si>
    <t>https://www.acaps.org/country/Jordan/crisis/Syrian-refugees</t>
  </si>
  <si>
    <t>JOR.2_1,JOR.5_1,JOR.10_1,JOR.12_1</t>
  </si>
  <si>
    <t>Amman,Irbid,Mafraq,Zarqa</t>
  </si>
  <si>
    <t>Drought,Displacement</t>
  </si>
  <si>
    <t xml:space="preserve">Country level </t>
  </si>
  <si>
    <t>https://www.acaps.org/country/Kenya/crisis/Country-level</t>
  </si>
  <si>
    <t>01/06/2019</t>
  </si>
  <si>
    <t>Refugee situation</t>
  </si>
  <si>
    <t>https://www.acaps.org/country/Kenya/crisis/Refugee-situation</t>
  </si>
  <si>
    <t>SSD001,SOM001</t>
  </si>
  <si>
    <t>KEN.7_1,KEN.43_1</t>
  </si>
  <si>
    <t>Garissa,Turkana</t>
  </si>
  <si>
    <t>https://www.acaps.org/country/Kenya/crisis/Drought</t>
  </si>
  <si>
    <t>KEN.7_1,KEN.6_1,KEN.1_1,KEN.9_1,KEN.10_1,KEN.14_1,KEN.18_1,KEN.19_1,KEN.20_1,KEN.21_1,KEN.23_1,KEN.24_1,KEN.25_1,KEN.26_1,KEN.33_1,KEN.36_1,KEN.37_1,KEN.39_1,KEN.40_1,KEN.41_1,KEN.43_1,KEN.46_1,KEN.47_1</t>
  </si>
  <si>
    <t>Garissa,Embu,Baringo,Isiolo,Kajiado,Kilifi,Kitui,Kwale,Laikipia,Lamu,Makueni,Mandera,Marsabit,Meru,Narok,Nyeri,Samburu,Taita Taveta,Tana River,Tharaka-Nithi,Turkana,Wajir,West Pokot</t>
  </si>
  <si>
    <t>2023 Floods</t>
  </si>
  <si>
    <t>https://www.acaps.org/country/Laos/crisis/2023-Floods</t>
  </si>
  <si>
    <t>LAO.3_1,LAO.4_1,LAO.5_1,LAO.6_1,LAO.12_1,LAO.14_1,LAO.13_1,LAO.15_1,LAO.16_1,LAO.18_1,LAO.2_1,LAO.8_1</t>
  </si>
  <si>
    <t>Bolikhamxai,Champasak,Houaphan,Khammouan,Savannakhét,Vientiane,Vientiane [prefecture],Xaignabouri,Xaisômboun,Xiangkhoang,Bokeo,Louangphrabang</t>
  </si>
  <si>
    <t>https://www.acaps.org/country/Lebanon/crisis/Syrian-refugees</t>
  </si>
  <si>
    <t>Socio-political,Violence,Tecnological Disaster</t>
  </si>
  <si>
    <t>Socioeconomic crisis</t>
  </si>
  <si>
    <t>https://www.acaps.org/country/Lebanon/crisis/Socioeconomic-crisis</t>
  </si>
  <si>
    <t>01/04/2020</t>
  </si>
  <si>
    <t>https://www.acaps.org/country/Libya/crisis/Complex-crisis</t>
  </si>
  <si>
    <t>https://www.acaps.org/country/Libya/crisis/Mixed-Migration</t>
  </si>
  <si>
    <t>Floods,Other seasonal event</t>
  </si>
  <si>
    <t>Storm Daniel and floods</t>
  </si>
  <si>
    <t>https://www.acaps.org/country/Libya/crisis/Storm-Daniel-and-floods</t>
  </si>
  <si>
    <t>25/09/2023</t>
  </si>
  <si>
    <t>LBY.2_1,LBY.7_1,LBY.12_1,LBY.13_1,LBY.1_1</t>
  </si>
  <si>
    <t>Al Jabal al Akhdar,Al Marj,Benghazi,Darnah,Al Butnan</t>
  </si>
  <si>
    <t>Socio-political,Food Security,Floods</t>
  </si>
  <si>
    <t>Multiple crises</t>
  </si>
  <si>
    <t>https://www.acaps.org/country/Sri Lanka/crisis/Multiple-crises</t>
  </si>
  <si>
    <t>Socio-political,Food Security</t>
  </si>
  <si>
    <t>Socio-economic crisis</t>
  </si>
  <si>
    <t>https://www.acaps.org/country/Sri Lanka/crisis/Socio-economic-crisis</t>
  </si>
  <si>
    <t>20/06/2022</t>
  </si>
  <si>
    <t>https://www.acaps.org/country/Sri Lanka/crisis/2023-Floods-and-Monsoon-Rain</t>
  </si>
  <si>
    <t>LKA.6_1,LKA.17_1,LKA.7_1</t>
  </si>
  <si>
    <t>Galle,Matara,Gampaha</t>
  </si>
  <si>
    <t>https://www.acaps.org/country/Lithuania/crisis/Displacement-from-Russia-Ukraine-conflict</t>
  </si>
  <si>
    <t>UKR002,POL002,HUN002,MDA002,SVK002,ROU002,RUS002,BLR002,BGR002,CZE002,LVA002,EST002</t>
  </si>
  <si>
    <t>https://www.acaps.org/country/Latvia/crisis/Displacement-from-Russia-Ukraine-conflict</t>
  </si>
  <si>
    <t>UKR002,POL002,HUN002,MDA002,SVK002,ROU002,RUS002,BLR002,BGR002,CZE002,LTU002,EST002</t>
  </si>
  <si>
    <t>Displacement,Earthquake</t>
  </si>
  <si>
    <t>https://www.acaps.org/country/Morocco/crisis/Multiple-crises</t>
  </si>
  <si>
    <t>26/09/2023</t>
  </si>
  <si>
    <t>https://www.acaps.org/country/Morocco/crisis/Mixed-Migration</t>
  </si>
  <si>
    <t>Al Haouz Earthquake</t>
  </si>
  <si>
    <t>https://www.acaps.org/country/Morocco/crisis/Al-Haouz-Earthquake</t>
  </si>
  <si>
    <t>MAR.8_1,MAR.12_1,MAR.13_1</t>
  </si>
  <si>
    <t>Marrakech - Tensift - Al Haouz,Souss - Massa - Draâ,Tadla - Azilal</t>
  </si>
  <si>
    <t>https://www.acaps.org/country/Moldova/crisis/Displacement-from-Russia-Ukraine-conflict</t>
  </si>
  <si>
    <t>UKR002,POL002,HUN002,SVK002,ROU002,RUS002,BLR002,BGR002,CZE002,LVA002,LTU002,EST002</t>
  </si>
  <si>
    <t>03/03/2022</t>
  </si>
  <si>
    <t>MDA.25_1,MDA.32_1</t>
  </si>
  <si>
    <t>Ocniţa,Ştefan Voda</t>
  </si>
  <si>
    <t>Drought,Cyclone</t>
  </si>
  <si>
    <t>https://www.acaps.org/country/Madagascar/crisis/Country-level</t>
  </si>
  <si>
    <t>MDG002,MDG007,MDG008</t>
  </si>
  <si>
    <t>https://www.acaps.org/country/Madagascar/crisis/Drought</t>
  </si>
  <si>
    <t>MDG.3_1,MDG.6_1</t>
  </si>
  <si>
    <t>Fianarantsoa,Toliary</t>
  </si>
  <si>
    <t>Tropical cyclone Freddy</t>
  </si>
  <si>
    <t>https://www.acaps.org/country/Madagascar/crisis/Tropical-cyclone-Freddy</t>
  </si>
  <si>
    <t>MDG001,MWI005,MOZ010</t>
  </si>
  <si>
    <t>31/03/2023</t>
  </si>
  <si>
    <t>MDG.6_1,MDG.3_1,MDG.5_1,MDG.1_1</t>
  </si>
  <si>
    <t>Toliary,Fianarantsoa,Toamasina,Antananarivo</t>
  </si>
  <si>
    <t>Violence,Displacement</t>
  </si>
  <si>
    <t>Country Level</t>
  </si>
  <si>
    <t>https://www.acaps.org/country/Mexico/crisis/Country-Level</t>
  </si>
  <si>
    <t>01/11/2019</t>
  </si>
  <si>
    <t>Criminal Violence</t>
  </si>
  <si>
    <t>https://www.acaps.org/country/Mexico/crisis/Criminal-Violence</t>
  </si>
  <si>
    <t>https://www.acaps.org/country/Mexico/crisis/Mixed-Migration</t>
  </si>
  <si>
    <t>GTM003,SLV001,HND001</t>
  </si>
  <si>
    <t>https://www.acaps.org/country/Mali/crisis/Complex-crisis</t>
  </si>
  <si>
    <t>Socio-political,Conflict,Violence</t>
  </si>
  <si>
    <t>https://www.acaps.org/country/Myanmar/crisis/Country-level</t>
  </si>
  <si>
    <t>Rakhine conflict</t>
  </si>
  <si>
    <t>https://www.acaps.org/country/Myanmar/crisis/Rakhine-conflict</t>
  </si>
  <si>
    <t>MMR.11_1</t>
  </si>
  <si>
    <t>Rakhine</t>
  </si>
  <si>
    <t>Kachin and Shan conflict</t>
  </si>
  <si>
    <t>https://www.acaps.org/country/Myanmar/crisis/Kachin-and-Shan-conflict</t>
  </si>
  <si>
    <t>MMR.4_1,MMR.13_1</t>
  </si>
  <si>
    <t>Kachin,Shan</t>
  </si>
  <si>
    <t>Violence,Socio-political,Conflict</t>
  </si>
  <si>
    <t>Post-coup conflict</t>
  </si>
  <si>
    <t>https://www.acaps.org/country/Myanmar/crisis/Post-coup-conflict</t>
  </si>
  <si>
    <t>17/06/2021</t>
  </si>
  <si>
    <t>MMR.2_1,MMR.3_1,MMR.5_1,MMR.7_1,MMR.6_1,MMR.9_1,MMR.10_1,MMR.12_1,MMR.14_1,MMR.15_1</t>
  </si>
  <si>
    <t>Bago,Chin,Kayah,Magway,Kayin,Mon,Naypyitaw,Sagaing,Tanintharyi,Yangon</t>
  </si>
  <si>
    <t>Cyclone,Floods</t>
  </si>
  <si>
    <t>Cyclone Mocha</t>
  </si>
  <si>
    <t>https://www.acaps.org/country/Myanmar/crisis/Cyclone-Mocha</t>
  </si>
  <si>
    <t>29/05/2023</t>
  </si>
  <si>
    <t>MMR.3_1,MMR.7_1,MMR.12_1,MMR.11_1,MMR.4_1</t>
  </si>
  <si>
    <t>Chin,Magway,Sagaing,Rakhine,Kachin</t>
  </si>
  <si>
    <t>Conflict,Displacement,Cyclone</t>
  </si>
  <si>
    <t>Multiple Crises</t>
  </si>
  <si>
    <t>https://www.acaps.org/country/Mozambique/crisis/Multiple-Crises</t>
  </si>
  <si>
    <t>MOZ004,MOZ008,MOZ009,MOZ010</t>
  </si>
  <si>
    <t>MOZ.1_1,MOZ.7_1,MOZ.8_1,MOZ.10_1,MOZ.9_1,MOZ.11_1</t>
  </si>
  <si>
    <t>Cabo Delgado,Nampula,Nassa,Tete,Sofala,Zambezia</t>
  </si>
  <si>
    <t>Violent Insurgency in Cabo Delgado</t>
  </si>
  <si>
    <t>https://www.acaps.org/country/Mozambique/crisis/Violent-Insurgency-in-Cabo-Delgado</t>
  </si>
  <si>
    <t>MOZ.1_1,MOZ.7_1,MOZ.8_1</t>
  </si>
  <si>
    <t>Cabo Delgado,Nampula,Nassa</t>
  </si>
  <si>
    <t>Tropical Cyclone Freddy</t>
  </si>
  <si>
    <t>https://www.acaps.org/country/Mozambique/crisis/Tropical-Cyclone-Freddy</t>
  </si>
  <si>
    <t>MOZ001,MDG008,MWI005</t>
  </si>
  <si>
    <t>MOZ.3_1,MOZ.8_1,MOZ.10_1,MOZ.9_1,MOZ.2_1,MOZ.4_1,MOZ.11_1</t>
  </si>
  <si>
    <t>Inhambane,Nassa,Tete,Sofala,Gaza,Manica,Zambezia</t>
  </si>
  <si>
    <t>Malian refugees</t>
  </si>
  <si>
    <t>https://www.acaps.org/country/Mauritania/crisis/Malian-refugees</t>
  </si>
  <si>
    <t>MRT.7_1,MRT.10_1,MRT.4_1</t>
  </si>
  <si>
    <t>Hodh ech Chargui,Nouakchott,Dakhlet Nouadhibou</t>
  </si>
  <si>
    <t>Drought,Floods</t>
  </si>
  <si>
    <t>Food security</t>
  </si>
  <si>
    <t>https://www.acaps.org/country/Mauritania/crisis/Food-security</t>
  </si>
  <si>
    <t>Drought,Socio-political,Cyclone</t>
  </si>
  <si>
    <t>Complex</t>
  </si>
  <si>
    <t>https://www.acaps.org/country/Malawi/crisis/Complex</t>
  </si>
  <si>
    <t>https://www.acaps.org/country/Malawi/crisis/Tropical-Cyclone-Freddy</t>
  </si>
  <si>
    <t>MWI002,MDG008,MOZ010</t>
  </si>
  <si>
    <t>MWI.1_1,MWI.2_1,MWI.3_1,MWI.28_1,MWI.27_1,MWI.15_1,MWI.16_1,MWI.18_1,MWI.24_1,MWI.12_1,MWI.21_1,MWI.22_1,MWI.13_1</t>
  </si>
  <si>
    <t>Balaka,Blantyre,Chikwawa,Zomba,Thyolo,Mulanje,Mwanza,Neno,Phalombe,Machinga,Nsanje,Ntcheu,Mangochi</t>
  </si>
  <si>
    <t>International Refugees</t>
  </si>
  <si>
    <t>https://www.acaps.org/country/Malaysia/crisis/International-Refugees</t>
  </si>
  <si>
    <t>26/03/2021</t>
  </si>
  <si>
    <t>Food Security Crisis</t>
  </si>
  <si>
    <t>https://www.acaps.org/country/Namibia/crisis/Food-Security-Crisis</t>
  </si>
  <si>
    <t>01/01/2020</t>
  </si>
  <si>
    <t>https://www.acaps.org/country/Niger/crisis/Country-level</t>
  </si>
  <si>
    <t>https://www.acaps.org/country/Niger/crisis/Lake-Chad-basin-crisis</t>
  </si>
  <si>
    <t>NER.2_1</t>
  </si>
  <si>
    <t>Diffa</t>
  </si>
  <si>
    <t xml:space="preserve">Cross-border violence </t>
  </si>
  <si>
    <t>https://www.acaps.org/country/Niger/crisis/Cross-border-violence</t>
  </si>
  <si>
    <t>NER.6_1,NER.7_1</t>
  </si>
  <si>
    <t>Tahoua,Tillabéry</t>
  </si>
  <si>
    <t>https://www.acaps.org/country/Niger/crisis/Nigerian-Refugees</t>
  </si>
  <si>
    <t>NER.4_1</t>
  </si>
  <si>
    <t>Maradi</t>
  </si>
  <si>
    <t>https://www.acaps.org/country/Nigeria/crisis/Complex-crisis</t>
  </si>
  <si>
    <t>NER004,CMR003</t>
  </si>
  <si>
    <t>Violence</t>
  </si>
  <si>
    <t>Middle Belt</t>
  </si>
  <si>
    <t>https://www.acaps.org/country/Nigeria/crisis/Middle-Belt</t>
  </si>
  <si>
    <t>NGA.7_1,NGA.26_1,NGA.32_1,NGA.35_1</t>
  </si>
  <si>
    <t>Benue,Nassarawa,Plateau,Taraba</t>
  </si>
  <si>
    <t>https://www.acaps.org/country/Nigeria/crisis/Lake-Chad-basin-crisis</t>
  </si>
  <si>
    <t>NGA.8_1,NGA.2_1,NGA.36_1</t>
  </si>
  <si>
    <t>Borno,Adamawa,Yobe</t>
  </si>
  <si>
    <t>https://www.acaps.org/country/Nigeria/crisis/Northwest-Banditry</t>
  </si>
  <si>
    <t>NGA.37_1,NGA.21_1,NGA.34_1,NGA.19_1,NGA.27_1,NGA.22_1</t>
  </si>
  <si>
    <t>Zamfara,Katsina,Sokoto,Kaduna,Niger,Kebbi</t>
  </si>
  <si>
    <t>Cameroonian Refugees</t>
  </si>
  <si>
    <t>https://www.acaps.org/country/Nigeria/crisis/Cameroonian-Refugees</t>
  </si>
  <si>
    <t>NGA.9_1,NGA.35_1,NGA.7_1</t>
  </si>
  <si>
    <t>Cross River,Taraba,Benue</t>
  </si>
  <si>
    <t>https://www.acaps.org/country/Nicaragua/crisis/Socioeconomic-crisis</t>
  </si>
  <si>
    <t>https://www.acaps.org/country/Pakistan/crisis/Complex-crisis</t>
  </si>
  <si>
    <t>Kashmir conflict</t>
  </si>
  <si>
    <t>https://www.acaps.org/country/Pakistan/crisis/Kashmir-conflict</t>
  </si>
  <si>
    <t>01/02/2019</t>
  </si>
  <si>
    <t>PAK.1_1</t>
  </si>
  <si>
    <t>Azad Kashmir</t>
  </si>
  <si>
    <t>Other seasonal event</t>
  </si>
  <si>
    <t>Monsoon floods 2022</t>
  </si>
  <si>
    <t>https://www.acaps.org/country/Pakistan/crisis/Monsoon-floods-2022</t>
  </si>
  <si>
    <t>28/07/2022</t>
  </si>
  <si>
    <t>PAK.2_1,PAK.8_1,PAK.5_1</t>
  </si>
  <si>
    <t>Baluchistan,Sind,N.W.F.P.</t>
  </si>
  <si>
    <t>https://www.acaps.org/country/Panama/crisis/Venezuelan-refugees</t>
  </si>
  <si>
    <t>https://www.acaps.org/country/Peru/crisis/Venezuelan-refugees</t>
  </si>
  <si>
    <t>Conflict,Violence</t>
  </si>
  <si>
    <t>Mindanao Conflict</t>
  </si>
  <si>
    <t>https://www.acaps.org/country/Philippines/crisis/Mindanao-Conflict</t>
  </si>
  <si>
    <t>PHL.27_1,PHL.29_1,PHL.28_1,PHL.79_1,PHL.70_1,PHL.53_1,PHL.67_1,PHL.72_1,PHL.2_1,PHL.3_1,PHL.74_1,PHL.75_1,PHL.30_1,PHL.77_1,PHL.9_1,PHL.73_1,PHL.42_1,PHL.44_1</t>
  </si>
  <si>
    <t>Davao del Norte,Davao Oriental,Davao del Sur,Zamboanga del Norte,South Cotabato,North Cotabato,Sarangani,Sultan Kudarat,Agusan del Norte,Agusan del Sur,Surigao del Norte,Surigao del Sur,Dinagat Islands,Tawi-Tawi,Basilan,Sulu,Lanao del Sur,Maguindanao</t>
  </si>
  <si>
    <t>Pacific</t>
  </si>
  <si>
    <t>https://www.acaps.org/country/Papua New Guinea/crisis/Highlands-Violence</t>
  </si>
  <si>
    <t>12/09/2022</t>
  </si>
  <si>
    <t>PNG.3_1,PNG.7_1,PNG.9_1,PNG.10_1,PNG.19_1</t>
  </si>
  <si>
    <t>Chimbu,Enga,Hela,Jiwaka,Southern Highlands</t>
  </si>
  <si>
    <t>https://www.acaps.org/country/Poland/crisis/Displacement-from-Russia-Ukraine-conflict</t>
  </si>
  <si>
    <t>UKR002,HUN002,MDA002,SVK002,ROU002,RUS002,BLR002,BGR002,CZE002,LVA002,LTU002,EST002</t>
  </si>
  <si>
    <t>POL.4_1</t>
  </si>
  <si>
    <t>Lubelskie</t>
  </si>
  <si>
    <t>Socio-political,Floods,Other seasonal event,Food Security</t>
  </si>
  <si>
    <t>https://www.acaps.org/country/DPRK/crisis/Complex-crisis</t>
  </si>
  <si>
    <t>https://www.acaps.org/country/Palestine/crisis/Conflict</t>
  </si>
  <si>
    <t>PSE003,PSE004</t>
  </si>
  <si>
    <t>Conflict,Displacement,Socio-political,Violence</t>
  </si>
  <si>
    <t>https://www.acaps.org/country/Palestine/crisis/Conflict-in-West-Bank</t>
  </si>
  <si>
    <t>25/10/2023</t>
  </si>
  <si>
    <t>PSE.2_1</t>
  </si>
  <si>
    <t>West Bank</t>
  </si>
  <si>
    <t>https://www.acaps.org/country/Palestine/crisis/Conflict-in-Gaza</t>
  </si>
  <si>
    <t>PSE.1_1</t>
  </si>
  <si>
    <t>Gaza</t>
  </si>
  <si>
    <t>NGA,NER,TCD,CMR</t>
  </si>
  <si>
    <t>Africa,Africa,Africa,Africa</t>
  </si>
  <si>
    <t>https://www.acaps.org/country/Nigeria/crisis/Lake-Chad-basin-regional-crisis</t>
  </si>
  <si>
    <t>CMR.4_1,NER.2_1,TCD.10_1,NGA.2_1,NGA.8_1,NGA.36_1</t>
  </si>
  <si>
    <t>Extrême-Nord,Diffa,Lac,Adamawa,Borno,Yobe</t>
  </si>
  <si>
    <t>VEN,BRA,COL,ECU,PER,TTO,CHL,DOM,PAN</t>
  </si>
  <si>
    <t>Americas,Americas,Americas,Americas,Americas,Americas,Americas,Americas,Americas</t>
  </si>
  <si>
    <t>https://www.acaps.org/country/Venezuela/crisis/Venezuela-Regional-Crisis</t>
  </si>
  <si>
    <t>BRA.23_1,VEN.1_1,VEN.3_1,VEN.2_1,VEN.4_1,VEN.5_1,VEN.6_1,VEN.7_1,VEN.8_1,VEN.9_1,VEN.10_1,VEN.11_1,VEN.12_1,VEN.13_1,VEN.14_1,VEN.15_1,VEN.16_1,VEN.17_1,VEN.18_1,VEN.19_1,VEN.20_1,VEN.21_1,VEN.22_1,VEN.23_1,VEN.24_1,VEN.25_1,COL.1_1,COL.2_1,COL.3_1,COL.4_1,COL.5_1,COL.6_1,COL.7_1,COL.8_1,COL.9_1,COL.10_1,COL.11_1,COL.12_1,COL.13_1,COL.14_1,COL.15_1,COL.16_1,COL.17_1,COL.18_1,COL.19_1,COL.20_1,COL.21_1,COL.22_1,COL.23_1,COL.24_1,COL.25_1,COL.26_1,COL.27_1,COL.28_1,COL.29_1,COL.30_1,COL.31_1,COL.32_1,ECU.1_1,ECU.2_1,ECU.3_1,ECU.4_1,ECU.5_1,ECU.6_1,ECU.7_1,ECU.8_1,ECU.9_1,ECU.10_1,ECU.11_1,ECU.12_1,ECU.13_1,ECU.14_1,ECU.15_1,ECU.16_1,ECU.17_1,ECU.18_1,ECU.19_1,ECU.20_1,ECU.21_1,ECU.22_1,ECU.23_1,ECU.24_1,PER.1_1,PER.2_1,PER.3_1,PER.4_1,PER.5_1,PER.6_1,PER.7_1,PER.8_1,PER.9_1,PER.10_1,PER.11_1,PER.12_1,PER.13_1,PER.14_1,PER.16_1,PER.15_1,PER.17_1,PER.18_1,PER.19_1,PER.20_1,PER.21_1,PER.22_1,PER.23_1,PER.24_1,PER.25_1,PER.26_1,TTO.1_1,TTO.2_1,TTO.3_1,TTO.4_1,TTO.5_1,TTO.6_1,TTO.7_1,TTO.8_1,TTO.9_1,TTO.10_1,TTO.11_1,TTO.12_1,TTO.13_1,TTO.14_1,TTO.15_1,CHL.1_1,CHL.2_1,CHL.3_1,CHL.4_1,CHL.5_1,CHL.6_1,CHL.7_1,CHL.8_1,CHL.9_1,CHL.10_1,CHL.11_1,CHL.12_1,CHL.13_1,CHL.14_1,CHL.15_1,CHL.16_1,DOM.1_1,DOM.2_1,DOM.3_1,DOM.4_1,DOM.5_1,DOM.6_1,DOM.7_1,DOM.8_1,DOM.9_1,DOM.10_1,DOM.11_1,DOM.12_1,DOM.13_1,DOM.14_1,DOM.15_1,DOM.16_1,DOM.17_1,DOM.18_1,DOM.19_1,DOM.20_1,DOM.21_1,DOM.22_1,DOM.23_1,DOM.24_1,DOM.25_1,DOM.26_1,DOM.27_1,DOM.28_1,DOM.30_1,DOM.29_1,DOM.31_1,DOM.32_1,PAN.1_1,PAN.2_1,PAN.3_1,PAN.4_1,PAN.5_1,PAN.6_1,PAN.7_1,PAN.8_1,PAN.9_1,PAN.10_1,PAN.12_1,PAN.11_1,PAN.13_1</t>
  </si>
  <si>
    <t>Roraima,Amazonas,Apure,Anzoátegui,Aragua,Barinas,Bolívar,Carabobo,Cojedes,Delta Amacuro,Dependencias Federales,Distrito Capital,Falcón,Guárico,Lara,Mérida,Miranda,Monagas,Nueva Esparta,Portuguesa,Sucre,Táchira,Trujillo,Vargas,Yaracuy,Zulia,Amazonas,Antioquia,Arauca,Atlántico,Bolívar,Boyacá,Caldas,Caquetá,Casanare,Cauca,Cesar,Chocó,Córdoba,Cundinamarca,Guainía,Guaviare,Huila,La Guajira,Magdalena,Meta,Nariño,Norte de Santander,Putumayo,Quindío,Risaralda,San Andrés y Providencia,Santander,Sucre,Tolima,Valle del Cauca,Vaupés,Vichada,Azuay,Bolivar,Cañar,Carchi,Chimborazo,Cotopaxi,El Oro,Esmeraldas,Galápagos,Guayas,Imbabura,Loja,Los Rios,Manabi,Morona Santiago,Napo,Orellana,Pastaza,Pichincha,Santa Elena,Santo Domingo de los Tsachilas,Sucumbios,Tungurahua,Zamora Chinchipe,Amazonas,Ancash,Apurímac,Arequipa,Ayacucho,Cajamarca,Callao,Cusco,Huancavelica,Huánuco,Ica,Junín,La Libertad,Lambayeque,Lima,Lima Province,Loreto,Madre de Dios,Moquegua,Pasco,Piura,Puno,San Martín,Tacna,Tumbes,Ucayali,Arima,Chaguanas,Couva-Tabaquite-Talparo,Diego Martin,Mayaro/Rio Claro,Penal-Debe,Point Fortin,Port of Spain,Princes Town,San Fernando,San Juan-Laventille,Sangre Grande,Siparia,Tobago,Tunapuna/Piarco,Aisén del General Carlos Ibáñez del Campo,Antofagasta,Araucanía,Arica y Parinacota,Atacama,Bío-Bío,Coquimbo,Libertador General Bernardo O'Higgins,Los Lagos,Los Ríos,Magallanes y Antártica Chilena,Maule,Ñuble,Región Metropolitana de Santiago,Tarapacá,Valparaíso,Azua,Bahoruco,Barahona,Dajabón,Distrito Nacional,Duarte,El Seybo,Espaillat,Hato Mayor,Independencia,La Altagracia,La Estrelleta,La Romana,La Vega,María Trinidad Sánchez,Monseñor Nouel,Monte Cristi,Monte Plata,Pedernales,Peravia,Puerto Plata,Salcedo,Samaná,San Cristóbal,San José de Ocoa,San Juan,San Pedro de Macorís,Sánchez Ramírez,Santiago,Santiago Rodríguez,Santo Domingo,Valverde,Bocas del Toro,Chiriquí,Coclé,Colón,Darién,Emberá,Herrera,Kuna Yala,Los Santos,Ngöbe Buglé,Panamá,Panamá Oeste,Veraguas</t>
  </si>
  <si>
    <t>IND,PAK</t>
  </si>
  <si>
    <t>Asia,Asia</t>
  </si>
  <si>
    <t>https://www.acaps.org/country/India/crisis/Regional-Kashmir-conflict</t>
  </si>
  <si>
    <t>SYR,TUR,IRQ,EGY,JOR,LBN</t>
  </si>
  <si>
    <t>Middle east,Middle east,Middle east,Africa,Middle east,Middle east</t>
  </si>
  <si>
    <t>https://www.acaps.org/country/Syria/crisis/Syrian-Regional-Crisis</t>
  </si>
  <si>
    <t>01/05/2019</t>
  </si>
  <si>
    <t>JOR.2_1,JOR.5_1,JOR.10_1,JOR.12_1,EGY.8_1,EGY.6_1,EGY.12_1,EGY.11_1,IRQ.6_1,IRQ.7_1,IRQ.12_1,TUR.1_1,TUR.2_1,TUR.33_1,TUR.37_1,TUR.40_1,TUR.42_1,TUR.48_1,TUR.64_1,TUR.68_1,LBN.1_1,LBN.2_1,LBN.3_1,LBN.4_1,LBN.5_1,LBN.6_1,LBN.7_1,LBN.8_1,SYR.1_1,SYR.2_1,SYR.3_1,SYR.4_1,SYR.5_1,SYR.6_1,SYR.7_1,SYR.8_1,SYR.9_1,SYR.10_1,SYR.11_1,SYR.12_1,SYR.13_1,SYR.14_1</t>
  </si>
  <si>
    <t>Amman,Irbid,Mafraq,Zarqa,Al Jizah,Al Iskandariyah,Al Qalyubiyah,Al Qahirah,Arbil,As-Sulaymaniyah,Dihok,Adana,Adiyaman,Gaziantep,Hatay,Istanbul,K. Maras,Kilis,Osmaniye,Sanliurfa,Akkar,Baalbak - Hermel,Beirut,Bekaa,Mount Lebanon,Nabatiyeh,North,South,Al Ḥasakah,Aleppo,Ar Raqqah,As Suwayda',Damascus,Dar`a,Dayr Az Zawr,Hamah,Hims,Idlib,Lattakia,Quneitra,Rif Dimashq,Tartus</t>
  </si>
  <si>
    <t>TUR,GRC</t>
  </si>
  <si>
    <t>Middle east,Europe</t>
  </si>
  <si>
    <t>https://www.acaps.org/country/Türkiye/crisis/Eastern-Mediterranean-Route</t>
  </si>
  <si>
    <t>TUR.28_1,TUR.50_1,TUR.22_1,TUR.40_1,TUR.41_1,TUR.59_1,TUR.8_1,TUR.37_1,TUR.48_1,TUR.7_1,TUR.33_1,TUR.68_1,TUR.4_1,TUR.78_1,TUR.36_1,TUR.71_1,GRC.1_1</t>
  </si>
  <si>
    <t>Edirne,Kirklareli,Çanakkale,Istanbul,Izmir,Mugla,Antalya,Hatay,Kilis,Ankara,Gaziantep,Sanliurfa,Agri,Van,Hakkari,Sirnak,Aegean</t>
  </si>
  <si>
    <t>DZA,TUN,LBY,ITA</t>
  </si>
  <si>
    <t>Africa,Africa,Africa,Europe</t>
  </si>
  <si>
    <t>https://www.acaps.org/country/Algeria/crisis/Central-Mediterranean-Route</t>
  </si>
  <si>
    <t>DZA,MAR,ESP</t>
  </si>
  <si>
    <t>Africa,Africa,Europe</t>
  </si>
  <si>
    <t>https://www.acaps.org/country/Algeria/crisis/Western-Mediterranean-Route</t>
  </si>
  <si>
    <t>BGD,MMR</t>
  </si>
  <si>
    <t>https://www.acaps.org/country/Bangladesh/crisis/Rohingya-Regional-Crisis</t>
  </si>
  <si>
    <t>LSO,MDG,MWI,NAM,SWZ,ZMB,ZWE,TZA</t>
  </si>
  <si>
    <t>Africa,Africa,Africa,Africa,Africa,Africa,Africa,Africa</t>
  </si>
  <si>
    <t>https://www.acaps.org/country/Lesotho/crisis/Southern-Africa-Regional-Food-Security-Crisis</t>
  </si>
  <si>
    <t>01/02/2020</t>
  </si>
  <si>
    <t>TZA.1_1,TZA.3_1,TZA.9_1,TZA.12_1,TZA.24_1,TZA.25_1,TZA.27_1,ZWE.1_1,ZWE.2_1,ZWE.3_1,ZWE.4_1,ZWE.5_1,ZWE.6_1,ZWE.7_1,ZWE.8_1,ZWE.9_1,ZWE.10_1,ZMB.1_1,ZMB.2_1,ZMB.3_1,ZMB.4_1,ZMB.5_1,ZMB.6_1,ZMB.7_1,ZMB.8_1,ZMB.9_1,ZMB.10_1,MWI.1_1,MWI.2_1,MWI.3_1,MWI.4_1,MWI.5_1,MWI.6_1,MWI.12_1,MWI.13_1,MWI.14_1,MWI.15_1,MWI.16_1,MWI.7_1,MWI.8_1,MWI.9_1,MWI.10_1,MWI.11_1,MWI.17_1,MWI.18_1,MWI.19_1,MWI.20_1,MWI.21_1,MWI.22_1,MWI.23_1,MWI.24_1,MWI.25_1,MWI.26_1,MWI.27_1,MWI.28_1,MDG.3_1,MDG.6_1,SWZ.1_1,SWZ.2_1,SWZ.3_1,SWZ.4_1,NAM.1_1,NAM.2_1,NAM.3_1,NAM.4_1,NAM.5_1,NAM.6_1,NAM.7_1,NAM.8_1,NAM.9_1,NAM.10_1,NAM.11_1,NAM.12_1,NAM.13_1,LSO.1_1,LSO.2_1,LSO.3_1,LSO.4_1,LSO.5_1,LSO.6_1,LSO.7_1,LSO.8_1,LSO.9_1,LSO.10_1</t>
  </si>
  <si>
    <t>Arusha,Dodoma,Kilimanjaro,Mara,Simiyu,Singida,Tanga,Bulawayo,Harare,Manicaland,Mashonaland Central,Mashonaland East,Mashonaland West,Masvingo,Matabeleland North,Matabeleland South,Midlands,Central,Copperbelt,Eastern,Luapula,Lusaka,Muchinga,North-Western,Northern,Southern,Western,Balaka,Blantyre,Chikwawa,Chiradzulu,Chitipa,Dedza,Machinga,Mangochi,Mchinji,Mulanje,Mwanza,Dowa,Karonga,Kasungu,Likoma,Lilongwe,Mzimba,Neno,Nkhata Bay,Nkhotakota,Nsanje,Ntcheu,Ntchisi,Phalombe,Rumphi,Salima,Thyolo,Zomba,Fianarantsoa,Toliary,Hhohho,Lubombo,Manzini,Shiselweni,!Karas,Erongo,Hardap,Kavango,Khomas,Kunene,Ohangwena,Omaheke,Omusati,Oshana,Oshikoto,Otjozondjupa,Zambezi,Berea,Butha-Buthe,Leribe,Mafeteng,Maseru,Mohale's Hoek,Mokhotlong,Qacha's Nek,Quthing,Thaba-Tseka</t>
  </si>
  <si>
    <t>ARM,AZE</t>
  </si>
  <si>
    <t>Middle east,Middle east</t>
  </si>
  <si>
    <t>Regional Nagorno-Karabakh Conflict</t>
  </si>
  <si>
    <t>https://www.acaps.org/country/Armenia/crisis/Regional-Nagorno-Karabakh-Conflict</t>
  </si>
  <si>
    <t>29/10/2020</t>
  </si>
  <si>
    <t>ETH,SOM,KEN</t>
  </si>
  <si>
    <t>Africa,Africa,Africa</t>
  </si>
  <si>
    <t>https://www.acaps.org/country/Ethiopia/crisis/Eastern-Africa-Regional-Drought-Crisis</t>
  </si>
  <si>
    <t>ETH005,KEN003</t>
  </si>
  <si>
    <t>02/03/2022</t>
  </si>
  <si>
    <t>ETH.8_1,ETH.9_1,ETH.10_1,SOM.1_1,SOM.2_1,SOM.3_1,SOM.4_1,SOM.5_1,SOM.6_1,SOM.7_1,SOM.8_1,SOM.9_1,SOM.10_1,SOM.11_1,SOM.12_1,SOM.13_1,SOM.14_1,SOM.15_1,SOM.16_1,SOM.17_1,SOM.18_1,KEN.1_1,KEN.6_1,KEN.7_1,KEN.9_1,KEN.10_1,KEN.14_1,KEN.18_1,KEN.19_1,KEN.20_1,KEN.21_1,KEN.23_1,KEN.24_1,KEN.25_1,KEN.26_1,KEN.33_1,KEN.36_1,KEN.37_1,KEN.39_1,KEN.40_1,KEN.41_1,KEN.43_1,KEN.46_1,KEN.47_1</t>
  </si>
  <si>
    <t>Oromia,Somali,Southern Nations, Nationalities and Peoples,Awdal,Bakool,Banaadir,Bari,Bay,Galguduud,Gedo,Hiiraan,Jubbada Dhexe,Jubbada Hoose,Mudug,Nugaal,Sanaag,Shabeellaha Dhexe,Shabeellaha Hoose,Sool,Togdheer,Woqooyi Galbeed,Baringo,Embu,Garissa,Isiolo,Kajiado,Kilifi,Kitui,Kwale,Laikipia,Lamu,Makueni,Mandera,Marsabit,Meru,Narok,Nyeri,Samburu,Taita Taveta,Tana River,Tharaka-Nithi,Turkana,Wajir,West Pokot</t>
  </si>
  <si>
    <t>TUR,SYR</t>
  </si>
  <si>
    <t>Turkiye / Syria earthquake (regional crisis)</t>
  </si>
  <si>
    <t>https://www.acaps.org/country/Türkiye/crisis/Turkiye-/-Syria-earthquake-(regional-crisis)</t>
  </si>
  <si>
    <t>TUR005,SYR002</t>
  </si>
  <si>
    <t>07/02/2023</t>
  </si>
  <si>
    <t>TUR.33_1,TUR.42_1,TUR.37_1,TUR.64_1,TUR.2_1,TUR.55_1,TUR.68_1,TUR.1_1,TUR.26_1,TUR.48_1,SYR.2_1,SYR.11_1,SYR.8_1,SYR.14_1,SYR.10_1,SYR.9_1</t>
  </si>
  <si>
    <t>Gaziantep,K. Maras,Hatay,Osmaniye,Adiyaman,Malatya,Sanliurfa,Adana,Diyarbakir,Kilis,Aleppo,Lattakia,Hamah,Tartus,Idlib,Hims</t>
  </si>
  <si>
    <t>https://www.acaps.org/country/Romania/crisis/Displacement-from-Russia-Ukraine-conflict</t>
  </si>
  <si>
    <t>UKR002,POL002,HUN002,MDA002,SVK002,RUS002,BLR002,BGR002,CZE002,LVA002,LTU002,EST002</t>
  </si>
  <si>
    <t>09/03/2022</t>
  </si>
  <si>
    <t>ROU.27_1,ROU.7_1,ROU.24_1,ROU.36_1,ROU.30_1,ROU.4_1,ROU.41_1,ROU.34_1</t>
  </si>
  <si>
    <t>Maramureș,Botoșani,Iași,Suceava,Neamț,Bacău,Vaslui,Satu Mare</t>
  </si>
  <si>
    <t>https://www.acaps.org/country/Russia/crisis/Displacement-from-Russia-Ukraine-conflict</t>
  </si>
  <si>
    <t>UKR002,POL002,HUN002,MDA002,SVK002,ROU002,BLR002,BGR002,CZE002,LVA002,LTU002,EST002</t>
  </si>
  <si>
    <t>21/08/2023</t>
  </si>
  <si>
    <t>Refugees</t>
  </si>
  <si>
    <t>https://www.acaps.org/country/Rwanda/crisis/Refugees</t>
  </si>
  <si>
    <t>BDI001,COD001</t>
  </si>
  <si>
    <t>Displacement,Violence,Floods</t>
  </si>
  <si>
    <t>https://www.acaps.org/country/Sudan/crisis/Complex-crisis</t>
  </si>
  <si>
    <t>https://www.acaps.org/country/Sudan/crisis/Refugees</t>
  </si>
  <si>
    <t>ERI001,CAF001,TCD003,SYR001,YEM001</t>
  </si>
  <si>
    <t>SDN.6_1,SDN.7_1,SDN.18_1</t>
  </si>
  <si>
    <t>Kassala,Khartoum,White Nile</t>
  </si>
  <si>
    <t>https://www.acaps.org/country/Senegal/crisis/Drought</t>
  </si>
  <si>
    <t>Displacement,Violence,Floods,Drought</t>
  </si>
  <si>
    <t>https://www.acaps.org/country/El Salvador/crisis/Complex-crisis</t>
  </si>
  <si>
    <t>Conflict,Displacement,Floods,Drought</t>
  </si>
  <si>
    <t>https://www.acaps.org/country/Somalia/crisis/Complex-crisis</t>
  </si>
  <si>
    <t>KEN002,ETH003,YEM002,UGA005</t>
  </si>
  <si>
    <t>https://www.acaps.org/country/Somalia/crisis/Mixed-Migration</t>
  </si>
  <si>
    <t>YEM001,ETH001</t>
  </si>
  <si>
    <t>SOM.18_1</t>
  </si>
  <si>
    <t>Woqooyi Galbeed</t>
  </si>
  <si>
    <t>Conflict,Floods,Displacement</t>
  </si>
  <si>
    <t>https://www.acaps.org/country/South Sudan/crisis/Complex-crisis</t>
  </si>
  <si>
    <t>KEN002,UGA005,SDN005,ETH003,SSD003</t>
  </si>
  <si>
    <t>https://www.acaps.org/country/Slovakia/crisis/Displacement-from-Russia-Ukraine-conflict</t>
  </si>
  <si>
    <t>UKR002,POL002,HUN002,MDA002,ROU002,RUS002,BLR002,BGR002,CZE002,LVA002,LTU002,EST002</t>
  </si>
  <si>
    <t>07/03/2022</t>
  </si>
  <si>
    <t>SVK.3_1</t>
  </si>
  <si>
    <t>Košický</t>
  </si>
  <si>
    <t>https://www.acaps.org/country/Eswatini/crisis/Food-Security-Crisis</t>
  </si>
  <si>
    <t>11/11/2020</t>
  </si>
  <si>
    <t>https://www.acaps.org/country/Syria/crisis/Conflict</t>
  </si>
  <si>
    <t>Türkiye / Syria earthquake</t>
  </si>
  <si>
    <t>https://www.acaps.org/country/Syria/crisis/Türkiye-/-Syria-earthquake</t>
  </si>
  <si>
    <t>SYR.2_1,SYR.11_1,SYR.8_1,SYR.14_1,SYR.10_1,SYR.9_1</t>
  </si>
  <si>
    <t>Aleppo,Lattakia,Hamah,Tartus,Idlib,Hims</t>
  </si>
  <si>
    <t>https://www.acaps.org/country/Chad/crisis/Complex-crisis</t>
  </si>
  <si>
    <t>https://www.acaps.org/country/Chad/crisis/Lake-Chad-basin-crisis</t>
  </si>
  <si>
    <t>NER002,NGA004,TCD003</t>
  </si>
  <si>
    <t>TCD.10_1</t>
  </si>
  <si>
    <t>Lac</t>
  </si>
  <si>
    <t>https://www.acaps.org/country/Chad/crisis/CAR-refugees</t>
  </si>
  <si>
    <t>TCD.11_1,TCD.12_1,TCD.13_1,TCD.16_1,TCD.18_1</t>
  </si>
  <si>
    <t>Logone Occidental,Logone Oriental,Mandoul,Moyen-Chari,Salamat</t>
  </si>
  <si>
    <t>Darfur refugees</t>
  </si>
  <si>
    <t>https://www.acaps.org/country/Chad/crisis/Darfur-refugees</t>
  </si>
  <si>
    <t>TCD.5_1,TCD.23_1,TCD.17_1,TCD.19_1</t>
  </si>
  <si>
    <t>Ennedi Est,Wadi Fira,Ouaddaï,Sila</t>
  </si>
  <si>
    <t>https://www.acaps.org/country/Thailand/crisis/Country-level</t>
  </si>
  <si>
    <t>https://www.acaps.org/country/Thailand/crisis/Conflict</t>
  </si>
  <si>
    <t>THA.76_1,THA.64_1,THA.38_1,THA.33_1</t>
  </si>
  <si>
    <t>Yala,Songkhla,Pattani,Narathiwat</t>
  </si>
  <si>
    <t>https://www.acaps.org/country/Thailand/crisis/Refugees</t>
  </si>
  <si>
    <t>THA.52_1,THA.69_1,THA.16_1,THA.23_1</t>
  </si>
  <si>
    <t>Ratchaburi,Tak,Kanchanaburi,Mae Hong Son</t>
  </si>
  <si>
    <t>Food Security</t>
  </si>
  <si>
    <t>https://www.acaps.org/country/Timor Leste/crisis/Food-Security-Crisis</t>
  </si>
  <si>
    <t>https://www.acaps.org/country/Trinidad and Tobago/crisis/Venezuelan-refugees</t>
  </si>
  <si>
    <t>https://www.acaps.org/country/Tunisia/crisis/Mixed-Migration</t>
  </si>
  <si>
    <t>https://www.acaps.org/country/Türkiye/crisis/Country-level</t>
  </si>
  <si>
    <t>https://www.acaps.org/country/Türkiye/crisis/Syrian-refugees</t>
  </si>
  <si>
    <t>TUR.1_1,TUR.2_1,TUR.33_1,TUR.37_1,TUR.40_1,TUR.42_1,TUR.64_1,TUR.48_1,TUR.68_1</t>
  </si>
  <si>
    <t>Adana,Adiyaman,Gaziantep,Hatay,Istanbul,K. Maras,Osmaniye,Kilis,Sanliurfa</t>
  </si>
  <si>
    <t>https://www.acaps.org/country/Türkiye/crisis/Mixed-Migration</t>
  </si>
  <si>
    <t>TUR.28_1,TUR.50_1,TUR.22_1,TUR.40_1,TUR.41_1,TUR.59_1,TUR.8_1,TUR.37_1,TUR.48_1,TUR.7_1,TUR.33_1,TUR.68_1,TUR.4_1,TUR.78_1,TUR.36_1,TUR.71_1</t>
  </si>
  <si>
    <t>Edirne,Kirklareli,Çanakkale,Istanbul,Izmir,Mugla,Antalya,Hatay,Kilis,Ankara,Gaziantep,Sanliurfa,Agri,Van,Hakkari,Sirnak</t>
  </si>
  <si>
    <t>Kurdish conflict</t>
  </si>
  <si>
    <t>https://www.acaps.org/country/Türkiye/crisis/Kurdish-conflict</t>
  </si>
  <si>
    <t>TUR.31_1,TUR.44_1,TUR.72_1,TUR.49_1,TUR.30_1,TUR.45_1,TUR.55_1,TUR.76_1,TUR.29_1,TUR.17_1,TUR.60_1,TUR.4_1,TUR.2_1,TUR.26_1,TUR.69_1,TUR.18_1,TUR.78_1,TUR.68_1,TUR.57_1,TUR.36_1</t>
  </si>
  <si>
    <t>Erzurum,Karaman,Sivas,Kinkkale,Erzincan,Kars,Malatya,Tunceli,Elazığ,Bingöl,Mus,Agri,Adiyaman,Diyarbakir,Siirt,Bitlis,Van,Sanliurfa,Mardin,Hakkari</t>
  </si>
  <si>
    <t>https://www.acaps.org/country/Türkiye/crisis/Türkiye-/-Syria-earthquake</t>
  </si>
  <si>
    <t>TUR.33_1,TUR.42_1,TUR.37_1,TUR.64_1,TUR.2_1,TUR.55_1,TUR.68_1,TUR.1_1,TUR.26_1,TUR.48_1,TUR.29_1</t>
  </si>
  <si>
    <t>Gaziantep,K. Maras,Hatay,Osmaniye,Adiyaman,Malatya,Sanliurfa,Adana,Diyarbakir,Kilis,Elazığ</t>
  </si>
  <si>
    <t>https://www.acaps.org/country/Tanzania/crisis/Country-level</t>
  </si>
  <si>
    <t>15/03/2022</t>
  </si>
  <si>
    <t>TZA.27_1,TZA.26_1,TZA.25_1,TZA.24_1,TZA.12_1,TZA.9_1,TZA.8_1,TZA.7_1,TZA.3_1,TZA.2_1,TZA.1_1</t>
  </si>
  <si>
    <t>Tanga,Tabora,Singida,Simiyu,Mara,Kilimanjaro,Kigoma,Katavi,Dodoma,Dar es Salaam,Arusha</t>
  </si>
  <si>
    <t>https://www.acaps.org/country/Tanzania/crisis/Refugees</t>
  </si>
  <si>
    <t>TZA.7_1,TZA.8_1,TZA.2_1,TZA.26_1,TZA.27_1</t>
  </si>
  <si>
    <t>Katavi,Kigoma,Dar es Salaam,Tabora,Tanga</t>
  </si>
  <si>
    <t>Food security in North-East</t>
  </si>
  <si>
    <t>https://www.acaps.org/country/Tanzania/crisis/Food-security-in-North-East</t>
  </si>
  <si>
    <t>TZA.3_1,TZA.1_1,TZA.25_1,TZA.24_1,TZA.12_1,TZA.9_1,TZA.27_1</t>
  </si>
  <si>
    <t>Dodoma,Arusha,Singida,Simiyu,Mara,Kilimanjaro,Tanga</t>
  </si>
  <si>
    <t>https://www.acaps.org/country/Uganda/crisis/Refugees</t>
  </si>
  <si>
    <t>SSD001,COD001,UGA001</t>
  </si>
  <si>
    <t>UGA.1_1,UGA.3_1,UGA.16_1,UGA.18_1,UGA.58_1,UGA.41_1,UGA.9_1,UGA.51_1,UGA.36_1</t>
  </si>
  <si>
    <t>Adjumani,Arua,Kampala,Kamwenge,Yumbe,Moyo,Hoima,Rakai,Masindi</t>
  </si>
  <si>
    <t>https://www.acaps.org/country/Ukraine/crisis/Russia-Ukraine-conflict</t>
  </si>
  <si>
    <t>POL002,HUN002,MDA002,SVK002,ROU002,RUS002,BLR002,BGR002,CZE002,LVA002,LTU002,EST002</t>
  </si>
  <si>
    <t>Socio-political,Violence,Floods</t>
  </si>
  <si>
    <t>https://www.acaps.org/country/Venezuela/crisis/Complex-crisis</t>
  </si>
  <si>
    <t>PER002,BRA002,TTO002,COL002,ECU002</t>
  </si>
  <si>
    <t>https://www.acaps.org/country/Yemen/crisis/Complex-crisis</t>
  </si>
  <si>
    <t>https://www.acaps.org/country/Yemen/crisis/Mixed-Migration</t>
  </si>
  <si>
    <t>https://www.acaps.org/country/Zambia/crisis/Drought</t>
  </si>
  <si>
    <t>Socio-political,Drought</t>
  </si>
  <si>
    <t>https://www.acaps.org/country/Zimbabwe/crisis/Complex-crisis</t>
  </si>
  <si>
    <t>Individual or aggregated</t>
  </si>
  <si>
    <t>Yes</t>
  </si>
  <si>
    <t>Individual</t>
  </si>
  <si>
    <t>No</t>
  </si>
  <si>
    <t>Aggregated</t>
  </si>
  <si>
    <t>Physical exposure to earthquake MMI VI</t>
  </si>
  <si>
    <t>Physical exposure to earthquake MMI VIII</t>
  </si>
  <si>
    <t>Annual Expected Exposed People to Floods</t>
  </si>
  <si>
    <t>Annual Expected Exposed People to Tsunamis</t>
  </si>
  <si>
    <t>Annual Expected Exposed People to Cyclone's Wind SS1</t>
  </si>
  <si>
    <t>Annual Expected Exposed People to Cyclone's Wind SS3</t>
  </si>
  <si>
    <t>Annual Expected Exposed People to Cyclone Surge</t>
  </si>
  <si>
    <t>Total affected by Drought</t>
  </si>
  <si>
    <t>Frequency of Drought events</t>
  </si>
  <si>
    <t>Agriculture Drought probability</t>
  </si>
  <si>
    <t>GCRI Violent Conflict probability</t>
  </si>
  <si>
    <t>GCRI Highly Violent Conflict probability</t>
  </si>
  <si>
    <t>National Power Conflict Intensity (Highly Violent)</t>
  </si>
  <si>
    <t>Subnational Conflict Intensity (Highly Violent)</t>
  </si>
  <si>
    <t>Human Development Index</t>
  </si>
  <si>
    <t>Multidimensional Poverty Index</t>
  </si>
  <si>
    <t>Humanitarian Aid (FTS)</t>
  </si>
  <si>
    <t>Development Aid (ODA)</t>
  </si>
  <si>
    <t>Net ODA received (% of GNI)</t>
  </si>
  <si>
    <t>Mortality rate, under-5</t>
  </si>
  <si>
    <t>U5 Under weight</t>
  </si>
  <si>
    <t>Physicians Density</t>
  </si>
  <si>
    <t>One-year-olds fully immunized against measles</t>
  </si>
  <si>
    <t>Incidence of Tuberculosis</t>
  </si>
  <si>
    <t>Estimated number of people living with HIV - Adult (&gt;15) rate</t>
  </si>
  <si>
    <t>Health expenditure per capita</t>
  </si>
  <si>
    <t>Maternal Mortality Rate</t>
  </si>
  <si>
    <t>Malaria death rate</t>
  </si>
  <si>
    <t>People affected by Natural Disasters</t>
  </si>
  <si>
    <t>Internally displaced persons (IDPs)</t>
  </si>
  <si>
    <t>Refugees by country of asylum</t>
  </si>
  <si>
    <t>Returned Refugees</t>
  </si>
  <si>
    <t>Average Dietary Energy Supply Adequacy</t>
  </si>
  <si>
    <t>Prevalence of Undernourishment</t>
  </si>
  <si>
    <t>Domestic Food Price Level Index</t>
  </si>
  <si>
    <t>Domestic Food Price Volatility Index</t>
  </si>
  <si>
    <t>HFA Scores Last recent</t>
  </si>
  <si>
    <t>Government Effectiveness</t>
  </si>
  <si>
    <t>Corruption Perception Index</t>
  </si>
  <si>
    <t>Access to electricity</t>
  </si>
  <si>
    <t>Adult liteacy rate</t>
  </si>
  <si>
    <t>Internet users</t>
  </si>
  <si>
    <t>Mobile cellular subscriptions</t>
  </si>
  <si>
    <t>Road lenght</t>
  </si>
  <si>
    <t>Improved sanitation facilities (% of population with access)</t>
  </si>
  <si>
    <t>Improved water source (% of population with access)</t>
  </si>
  <si>
    <t>GDP per capita PPP int USD (Estimated)</t>
  </si>
  <si>
    <t>Total Population (GHS-POP)</t>
  </si>
  <si>
    <t>Reference Year</t>
  </si>
  <si>
    <t>Brunei Darussalam</t>
  </si>
  <si>
    <t>Cabo Verde</t>
  </si>
  <si>
    <t>Central African Republic</t>
  </si>
  <si>
    <t>Congo DR</t>
  </si>
  <si>
    <t>Korea DPR</t>
  </si>
  <si>
    <t>Korea Republic of</t>
  </si>
  <si>
    <t>Lao PDR</t>
  </si>
  <si>
    <t>Moldova Republic of</t>
  </si>
  <si>
    <t>Russian Federation</t>
  </si>
  <si>
    <t>Saint Kitts and Nevis</t>
  </si>
  <si>
    <t>Saint Vincent and the Grenadines</t>
  </si>
  <si>
    <t>Swaziland</t>
  </si>
  <si>
    <t>The former Yugoslav Republic of Macedonia</t>
  </si>
  <si>
    <t>Timor-Leste</t>
  </si>
  <si>
    <t>Turkey</t>
  </si>
  <si>
    <t>United States of America</t>
  </si>
  <si>
    <t>Viet Nam</t>
  </si>
  <si>
    <t>SUM YEAR</t>
  </si>
  <si>
    <t>AVG YEAR</t>
  </si>
  <si>
    <t>NUMBER OF</t>
  </si>
  <si>
    <t>STDEV</t>
  </si>
  <si>
    <t>MEDIAN</t>
  </si>
  <si>
    <t>SUM MISSING</t>
  </si>
  <si>
    <t>% MISSING</t>
  </si>
  <si>
    <t>AFG001Buildings in the affected area</t>
  </si>
  <si>
    <t>AFG006Buildings in the affected area</t>
  </si>
  <si>
    <t>AGO002Injuries reported</t>
  </si>
  <si>
    <t>AGO002Illness cases reported</t>
  </si>
  <si>
    <t>AGO002Buildings damaged</t>
  </si>
  <si>
    <t>AGO002Buildings destroyed</t>
  </si>
  <si>
    <t>AGO002Buildings in the affected area</t>
  </si>
  <si>
    <t>AGO002Economic Losses</t>
  </si>
  <si>
    <t>AGO002People facing limited access constraints</t>
  </si>
  <si>
    <t>AGO002People facing restricted access constraints</t>
  </si>
  <si>
    <t>ARM002Buildings in the affected area</t>
  </si>
  <si>
    <t>AZE002Buildings in the affected area</t>
  </si>
  <si>
    <t>BDI001Buildings in the affected area</t>
  </si>
  <si>
    <t>BFA002Buildings in the affected area</t>
  </si>
  <si>
    <t>BGD002Buildings in the affected area</t>
  </si>
  <si>
    <t>BGD009Buildings in the affected area</t>
  </si>
  <si>
    <t>BGD010Buildings in the affected area</t>
  </si>
  <si>
    <t>BGD011Buildings in the affected area</t>
  </si>
  <si>
    <t>BGR002Buildings in the affected area</t>
  </si>
  <si>
    <t>BLR002Buildings in the affected area</t>
  </si>
  <si>
    <t>BRA001Buildings in the affected area</t>
  </si>
  <si>
    <t>BRA002Buildings in the affected area</t>
  </si>
  <si>
    <t>BRA003Buildings in the affected area</t>
  </si>
  <si>
    <t>BRA004Buildings in the affected area</t>
  </si>
  <si>
    <t>CAF001Buildings in the affected area</t>
  </si>
  <si>
    <t>CHL002Buildings in the affected area</t>
  </si>
  <si>
    <t>CMR001Buildings in the affected area</t>
  </si>
  <si>
    <t>CMR002Buildings in the affected area</t>
  </si>
  <si>
    <t>CMR003Buildings in the affected area</t>
  </si>
  <si>
    <t>CMR004Buildings in the affected area</t>
  </si>
  <si>
    <t>COD001Buildings in the affected area</t>
  </si>
  <si>
    <t>COG001Buildings in the affected area</t>
  </si>
  <si>
    <t>COL001Buildings in the affected area</t>
  </si>
  <si>
    <t>COL002Buildings in the affected area</t>
  </si>
  <si>
    <t>CRI002Buildings in the affected area</t>
  </si>
  <si>
    <t>CZE002Buildings in the affected area</t>
  </si>
  <si>
    <t>DJI001Buildings in the affected area</t>
  </si>
  <si>
    <t>DJI002Buildings in the affected area</t>
  </si>
  <si>
    <t>DJI003Buildings in the affected area</t>
  </si>
  <si>
    <t>DOM002Buildings in the affected area</t>
  </si>
  <si>
    <t>DZA002Buildings in the affected area</t>
  </si>
  <si>
    <t>DZA003Buildings in the affected area</t>
  </si>
  <si>
    <t>DZA004Buildings in the affected area</t>
  </si>
  <si>
    <t>ECU002Buildings in the affected area</t>
  </si>
  <si>
    <t>EGY004Buildings in the affected area</t>
  </si>
  <si>
    <t>ERI001Buildings in the affected area</t>
  </si>
  <si>
    <t>ESP002Buildings in the affected area</t>
  </si>
  <si>
    <t>EST002Buildings in the affected area</t>
  </si>
  <si>
    <t>ETH001Buildings in the affected area</t>
  </si>
  <si>
    <t>ETH003Buildings in the affected area</t>
  </si>
  <si>
    <t>ETH004Buildings damaged</t>
  </si>
  <si>
    <t>ETH004Buildings destroyed</t>
  </si>
  <si>
    <t>ETH004Buildings in the affected area</t>
  </si>
  <si>
    <t>ETH004Economic Losses</t>
  </si>
  <si>
    <t>ETH005Buildings in the affected area</t>
  </si>
  <si>
    <t>GRC002Buildings in the affected area</t>
  </si>
  <si>
    <t>GTM001Buildings in the affected area</t>
  </si>
  <si>
    <t>HND001Buildings in the affected area</t>
  </si>
  <si>
    <t>HTI001Buildings in the affected area</t>
  </si>
  <si>
    <t>HTI002Buildings in the affected area</t>
  </si>
  <si>
    <t>HUN002Injuries reported</t>
  </si>
  <si>
    <t>HUN002Illness cases reported</t>
  </si>
  <si>
    <t>HUN002Buildings damaged</t>
  </si>
  <si>
    <t>HUN002Buildings destroyed</t>
  </si>
  <si>
    <t>HUN002Buildings in the affected area</t>
  </si>
  <si>
    <t>HUN002Economic Losses</t>
  </si>
  <si>
    <t>HUN002People facing limited access constraints</t>
  </si>
  <si>
    <t>HUN002People facing restricted access constraints</t>
  </si>
  <si>
    <t>IDN002Buildings in the affected area</t>
  </si>
  <si>
    <t>IND002Buildings in the affected area</t>
  </si>
  <si>
    <t>IRN004Buildings in the affected area</t>
  </si>
  <si>
    <t>IRQ001Buildings in the affected area</t>
  </si>
  <si>
    <t>IRQ002Buildings in the affected area</t>
  </si>
  <si>
    <t>IRQ003Buildings in the affected area</t>
  </si>
  <si>
    <t>ITA002Buildings in the affected area</t>
  </si>
  <si>
    <t>JOR002Buildings in the affected area</t>
  </si>
  <si>
    <t>KEN001Buildings in the affected area</t>
  </si>
  <si>
    <t>KEN002Buildings in the affected area</t>
  </si>
  <si>
    <t>KEN003Buildings in the affected area</t>
  </si>
  <si>
    <t>LAO003Buildings in the affected area</t>
  </si>
  <si>
    <t>LBN002Buildings in the affected area</t>
  </si>
  <si>
    <t>LBN004Buildings in the affected area</t>
  </si>
  <si>
    <t>LBY001Buildings in the affected area</t>
  </si>
  <si>
    <t>LBY002Buildings in the affected area</t>
  </si>
  <si>
    <t>LBY003Buildings in the affected area</t>
  </si>
  <si>
    <t>LKA001Buildings in the affected area</t>
  </si>
  <si>
    <t>LKA002Illness cases reported</t>
  </si>
  <si>
    <t>LKA002Buildings damaged</t>
  </si>
  <si>
    <t>LKA002Buildings destroyed</t>
  </si>
  <si>
    <t>LKA002Buildings in the affected area</t>
  </si>
  <si>
    <t>LKA002Economic Losses</t>
  </si>
  <si>
    <t>LKA002People facing limited access constraints</t>
  </si>
  <si>
    <t>LKA002People facing restricted access constraints</t>
  </si>
  <si>
    <t>LKA003Buildings in the affected area</t>
  </si>
  <si>
    <t>LTU002Buildings in the affected area</t>
  </si>
  <si>
    <t>LVA002Buildings in the affected area</t>
  </si>
  <si>
    <t>MAR001Buildings in the affected area</t>
  </si>
  <si>
    <t>MAR002Buildings in the affected area</t>
  </si>
  <si>
    <t>MAR003Buildings in the affected area</t>
  </si>
  <si>
    <t>MDA002Buildings in the affected area</t>
  </si>
  <si>
    <t>MDG001Buildings in the affected area</t>
  </si>
  <si>
    <t>MDG002Buildings in the affected area</t>
  </si>
  <si>
    <t>MDG008Buildings in the affected area</t>
  </si>
  <si>
    <t>MEX001Buildings in the affected area</t>
  </si>
  <si>
    <t>MEX002Buildings in the affected area</t>
  </si>
  <si>
    <t>MEX003Buildings in the affected area</t>
  </si>
  <si>
    <t>MLI001Buildings in the affected area</t>
  </si>
  <si>
    <t>MMR001Buildings in the affected area</t>
  </si>
  <si>
    <t>MMR002Buildings in the affected area</t>
  </si>
  <si>
    <t>MMR003Buildings in the affected area</t>
  </si>
  <si>
    <t>MMR004Buildings in the affected area</t>
  </si>
  <si>
    <t>MMR005Buildings in the affected area</t>
  </si>
  <si>
    <t>MOZ001Buildings in the affected area</t>
  </si>
  <si>
    <t>MOZ004Buildings in the affected area</t>
  </si>
  <si>
    <t>MOZ010Buildings in the affected area</t>
  </si>
  <si>
    <t>MRT002Buildings in the affected area</t>
  </si>
  <si>
    <t>MRT003Buildings in the affected area</t>
  </si>
  <si>
    <t>MWI002Buildings in the affected area</t>
  </si>
  <si>
    <t>MWI005Buildings in the affected area</t>
  </si>
  <si>
    <t>MYS001Illness cases reported</t>
  </si>
  <si>
    <t>MYS001Buildings damaged</t>
  </si>
  <si>
    <t>MYS001Buildings destroyed</t>
  </si>
  <si>
    <t>MYS001Buildings in the affected area</t>
  </si>
  <si>
    <t>MYS001Economic Losses</t>
  </si>
  <si>
    <t>MYS001People facing limited access constraints</t>
  </si>
  <si>
    <t>MYS001People facing restricted access constraints</t>
  </si>
  <si>
    <t>NAM002Buildings damaged</t>
  </si>
  <si>
    <t>NAM002Buildings destroyed</t>
  </si>
  <si>
    <t>NAM002Buildings in the affected area</t>
  </si>
  <si>
    <t>NAM002Economic Losses</t>
  </si>
  <si>
    <t>NAM002People facing limited access constraints</t>
  </si>
  <si>
    <t>NAM002People facing restricted access constraints</t>
  </si>
  <si>
    <t>NER001Buildings in the affected area</t>
  </si>
  <si>
    <t>NER002Buildings in the affected area</t>
  </si>
  <si>
    <t>NER003Buildings in the affected area</t>
  </si>
  <si>
    <t>NER004Buildings in the affected area</t>
  </si>
  <si>
    <t>NGA001Buildings in the affected area</t>
  </si>
  <si>
    <t>NGA003Buildings in the affected area</t>
  </si>
  <si>
    <t>NGA004Buildings in the affected area</t>
  </si>
  <si>
    <t>NGA007Buildings in the affected area</t>
  </si>
  <si>
    <t>NGA008Buildings in the affected area</t>
  </si>
  <si>
    <t>NIC001Buildings in the affected area</t>
  </si>
  <si>
    <t>PAK001Buildings in the affected area</t>
  </si>
  <si>
    <t>PAK004Buildings in the affected area</t>
  </si>
  <si>
    <t>PAK005Buildings in the affected area</t>
  </si>
  <si>
    <t>PAK005People facing limited access constraints</t>
  </si>
  <si>
    <t>PAK005People facing restricted access constraints</t>
  </si>
  <si>
    <t>PAN002Buildings in the affected area</t>
  </si>
  <si>
    <t>PER002Buildings in the affected area</t>
  </si>
  <si>
    <t>PHL003Buildings in the affected area</t>
  </si>
  <si>
    <t>PNG003Illness cases reported</t>
  </si>
  <si>
    <t>PNG003Buildings damaged</t>
  </si>
  <si>
    <t>PNG003Buildings destroyed</t>
  </si>
  <si>
    <t>PNG003Buildings in the affected area</t>
  </si>
  <si>
    <t>PNG003Economic Losses</t>
  </si>
  <si>
    <t>PNG003People facing limited access constraints</t>
  </si>
  <si>
    <t>PNG003People facing restricted access constraints</t>
  </si>
  <si>
    <t>POL002Buildings in the affected area</t>
  </si>
  <si>
    <t>PRK001Buildings in the affected area</t>
  </si>
  <si>
    <t>PSE002Buildings in the affected area</t>
  </si>
  <si>
    <t>PSE003Buildings in the affected area</t>
  </si>
  <si>
    <t>PSE004Buildings in the affected area</t>
  </si>
  <si>
    <t>REG001Buildings in the affected area</t>
  </si>
  <si>
    <t>REG002Buildings in the affected area</t>
  </si>
  <si>
    <t>REG003Buildings in the affected area</t>
  </si>
  <si>
    <t>REG004Buildings in the affected area</t>
  </si>
  <si>
    <t>REG004People facing limited access constraints</t>
  </si>
  <si>
    <t>REG006Buildings in the affected area</t>
  </si>
  <si>
    <t>REG007Buildings in the affected area</t>
  </si>
  <si>
    <t>REG008Buildings in the affected area</t>
  </si>
  <si>
    <t>REG011Buildings in the affected area</t>
  </si>
  <si>
    <t>REG012Buildings in the affected area</t>
  </si>
  <si>
    <t>REG012People facing limited access constraints</t>
  </si>
  <si>
    <t>REG012People facing restricted access constraints</t>
  </si>
  <si>
    <t>REG013Buildings in the affected area</t>
  </si>
  <si>
    <t>REG014Buildings in the affected area</t>
  </si>
  <si>
    <t>REG015Buildings in the affected area</t>
  </si>
  <si>
    <t>ROU002Buildings in the affected area</t>
  </si>
  <si>
    <t>RUS002Buildings in the affected area</t>
  </si>
  <si>
    <t>RWA002Buildings in the affected area</t>
  </si>
  <si>
    <t>SDN001Buildings in the affected area</t>
  </si>
  <si>
    <t>SDN005Buildings in the affected area</t>
  </si>
  <si>
    <t>SDN005People facing limited access constraints</t>
  </si>
  <si>
    <t>SDN005People facing restricted access constraints</t>
  </si>
  <si>
    <t>SEN002Buildings in the affected area</t>
  </si>
  <si>
    <t>SLV001Buildings in the affected area</t>
  </si>
  <si>
    <t>SOM001Buildings in the affected area</t>
  </si>
  <si>
    <t>SOM002Buildings in the affected area</t>
  </si>
  <si>
    <t>SSD001Buildings in the affected area</t>
  </si>
  <si>
    <t>SVK002Buildings in the affected area</t>
  </si>
  <si>
    <t>SWZ001Buildings damaged</t>
  </si>
  <si>
    <t>SWZ001Buildings destroyed</t>
  </si>
  <si>
    <t>SWZ001Buildings in the affected area</t>
  </si>
  <si>
    <t>SWZ001Economic Losses</t>
  </si>
  <si>
    <t>SWZ001People facing limited access constraints</t>
  </si>
  <si>
    <t>SWZ001People facing restricted access constraints</t>
  </si>
  <si>
    <t>SYR001Buildings in the affected area</t>
  </si>
  <si>
    <t>SYR002Buildings in the affected area</t>
  </si>
  <si>
    <t>TCD001Buildings in the affected area</t>
  </si>
  <si>
    <t>TCD003Buildings in the affected area</t>
  </si>
  <si>
    <t>TCD004Buildings in the affected area</t>
  </si>
  <si>
    <t>TCD005Buildings in the affected area</t>
  </si>
  <si>
    <t>THA001Buildings in the affected area</t>
  </si>
  <si>
    <t>THA002Buildings in the affected area</t>
  </si>
  <si>
    <t>THA003Buildings in the affected area</t>
  </si>
  <si>
    <t>TLS003Buildings in the affected area</t>
  </si>
  <si>
    <t>TTO002Buildings in the affected area</t>
  </si>
  <si>
    <t>TUN002Buildings in the affected area</t>
  </si>
  <si>
    <t>TUR001Buildings in the affected area</t>
  </si>
  <si>
    <t>TUR002Buildings in the affected area</t>
  </si>
  <si>
    <t>TUR003Buildings in the affected area</t>
  </si>
  <si>
    <t>TUR004Buildings in the affected area</t>
  </si>
  <si>
    <t>TUR005Buildings in the affected area</t>
  </si>
  <si>
    <t>TZA001Buildings in the affected area</t>
  </si>
  <si>
    <t>TZA002Buildings in the affected area</t>
  </si>
  <si>
    <t>TZA003Buildings in the affected area</t>
  </si>
  <si>
    <t>UGA005Buildings in the affected area</t>
  </si>
  <si>
    <t>UGA005People facing limited access constraints</t>
  </si>
  <si>
    <t>UGA005People facing restricted access constraints</t>
  </si>
  <si>
    <t>UKR002Buildings in the affected area</t>
  </si>
  <si>
    <t>VEN001Buildings in the affected area</t>
  </si>
  <si>
    <t>YEM001Buildings in the affected area</t>
  </si>
  <si>
    <t>YEM002Buildings in the affected area</t>
  </si>
  <si>
    <t>ZMB002Buildings in the affected area</t>
  </si>
  <si>
    <t>ZWE001Buildings in the affected area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</si>
</sst>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43" formatCode="_-* #,##0.00_-;\-* #,##0.00_-;_-* &quot;-&quot;??_-;_-@_-"/>
    <numFmt numFmtId="164" formatCode="0.0"/>
    <numFmt numFmtId="165" formatCode="#,##0.0"/>
    <numFmt numFmtId="166" formatCode="0.0%"/>
    <numFmt numFmtId="167" formatCode="0.000%"/>
    <numFmt numFmtId="168" formatCode="_-* #,##0.00_-;_-* #,##0.00\-;_-* &quot;-&quot;??_-;_-@_-"/>
    <numFmt numFmtId="169" formatCode="&quot;£&quot;#,##0\ ;\(&quot;£&quot;#,##0\)"/>
    <numFmt numFmtId="170" formatCode="_(&quot;€&quot;* #,##0.00_);_(&quot;€&quot;* \(#,##0.00\);_(&quot;€&quot;* &quot;-&quot;??_);_(@_)"/>
    <numFmt numFmtId="171" formatCode="##0.0"/>
    <numFmt numFmtId="172" formatCode="##0.0\ \|"/>
    <numFmt numFmtId="173" formatCode="_ * #,##0.00_ ;_ * \-#,##0.00_ ;_ * &quot;-&quot;??_ ;_ @_ "/>
    <numFmt numFmtId="174" formatCode="&quot;$&quot;#,##0\ ;\(&quot;$&quot;#,##0\)"/>
    <numFmt numFmtId="175" formatCode="#0"/>
    <numFmt numFmtId="176" formatCode="##,##0.000"/>
    <numFmt numFmtId="177" formatCode="yyyy\-mm\-dd\ hh:mm:ss"/>
  </numFmts>
  <fonts count="135" x14ac:knownFonts="1">
    <font>
      <sz val="11"/>
      <color theme="1"/>
      <name val="Calibri"/>
      <family val="2"/>
      <scheme val="minor"/>
    </font>
    <font>
      <sz val="11"/>
      <color theme="1"/>
      <name val="Calibri"/>
      <family val="2"/>
      <scheme val="minor"/>
    </font>
    <font>
      <b/>
      <sz val="13"/>
      <color theme="3"/>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u/>
      <sz val="11"/>
      <color theme="10"/>
      <name val="Calibri"/>
      <family val="2"/>
      <scheme val="minor"/>
    </font>
    <font>
      <sz val="10"/>
      <color theme="0" tint="-0.499984740745262"/>
      <name val="Arial"/>
      <family val="2"/>
    </font>
    <font>
      <sz val="10"/>
      <color theme="1"/>
      <name val="Arial"/>
      <family val="2"/>
    </font>
    <font>
      <i/>
      <sz val="10"/>
      <color theme="1"/>
      <name val="Arial"/>
      <family val="2"/>
    </font>
    <font>
      <sz val="10"/>
      <color theme="1" tint="0.499984740745262"/>
      <name val="Arial"/>
      <family val="2"/>
    </font>
    <font>
      <sz val="10"/>
      <color rgb="FF323232"/>
      <name val="Arial"/>
      <family val="2"/>
    </font>
    <font>
      <b/>
      <sz val="10"/>
      <color rgb="FF323232"/>
      <name val="Arial"/>
      <family val="2"/>
    </font>
    <font>
      <sz val="10"/>
      <color theme="0"/>
      <name val="Arial"/>
      <family val="2"/>
    </font>
    <font>
      <b/>
      <sz val="10"/>
      <color theme="0"/>
      <name val="Arial"/>
      <family val="2"/>
    </font>
    <font>
      <b/>
      <sz val="9"/>
      <color rgb="FF323232"/>
      <name val="Arial"/>
      <family val="2"/>
    </font>
    <font>
      <sz val="9"/>
      <color theme="1"/>
      <name val="Arial"/>
      <family val="2"/>
    </font>
    <font>
      <sz val="11"/>
      <name val="Calibri"/>
      <family val="2"/>
      <scheme val="minor"/>
    </font>
    <font>
      <b/>
      <sz val="10"/>
      <color theme="1"/>
      <name val="Arial"/>
      <family val="2"/>
    </font>
    <font>
      <b/>
      <sz val="10"/>
      <color indexed="8"/>
      <name val="Arial"/>
      <family val="2"/>
    </font>
    <font>
      <u/>
      <sz val="10"/>
      <color theme="10"/>
      <name val="Arial"/>
      <family val="2"/>
    </font>
    <font>
      <sz val="11"/>
      <color theme="1"/>
      <name val="Calibri"/>
      <family val="2"/>
      <scheme val="minor"/>
    </font>
    <font>
      <sz val="11"/>
      <color rgb="FF4A2B54"/>
      <name val="Calibri"/>
      <family val="2"/>
      <scheme val="minor"/>
    </font>
    <font>
      <b/>
      <sz val="18"/>
      <color rgb="FF4A2B54"/>
      <name val="Cambria"/>
      <family val="2"/>
      <scheme val="major"/>
    </font>
    <font>
      <b/>
      <sz val="10"/>
      <color rgb="FF8E2255"/>
      <name val="Arial"/>
      <family val="2"/>
    </font>
    <font>
      <b/>
      <sz val="18"/>
      <color theme="3"/>
      <name val="Cambria"/>
      <family val="2"/>
      <scheme val="major"/>
    </font>
    <font>
      <b/>
      <sz val="15"/>
      <color theme="3"/>
      <name val="Calibri"/>
      <family val="2"/>
      <scheme val="minor"/>
    </font>
    <font>
      <b/>
      <sz val="11"/>
      <color theme="3"/>
      <name val="Calibri"/>
      <family val="2"/>
      <scheme val="minor"/>
    </font>
    <font>
      <sz val="11"/>
      <color rgb="FF9C6500"/>
      <name val="Calibri"/>
      <family val="2"/>
      <scheme val="minor"/>
    </font>
    <font>
      <i/>
      <sz val="11"/>
      <color rgb="FF7F7F7F"/>
      <name val="Calibri"/>
      <family val="2"/>
      <scheme val="minor"/>
    </font>
    <font>
      <b/>
      <sz val="11"/>
      <color indexed="52"/>
      <name val="Calibri"/>
      <family val="2"/>
    </font>
    <font>
      <sz val="11"/>
      <color indexed="52"/>
      <name val="Calibri"/>
      <family val="2"/>
    </font>
    <font>
      <b/>
      <sz val="11"/>
      <color indexed="9"/>
      <name val="Calibri"/>
      <family val="2"/>
    </font>
    <font>
      <sz val="11"/>
      <color indexed="10"/>
      <name val="Calibri"/>
      <family val="2"/>
    </font>
    <font>
      <sz val="10"/>
      <color rgb="FF000000"/>
      <name val="Arial"/>
      <family val="2"/>
    </font>
    <font>
      <sz val="11"/>
      <color rgb="FF9C5700"/>
      <name val="Calibri"/>
      <family val="2"/>
      <scheme val="minor"/>
    </font>
    <font>
      <b/>
      <sz val="10"/>
      <color rgb="FF323232"/>
      <name val="Arial"/>
      <family val="2"/>
    </font>
    <font>
      <sz val="10"/>
      <color indexed="8"/>
      <name val="Arial"/>
      <family val="2"/>
    </font>
    <font>
      <sz val="10"/>
      <color theme="1"/>
      <name val="Arial"/>
      <family val="2"/>
    </font>
    <font>
      <sz val="10"/>
      <name val="Arial"/>
      <family val="2"/>
    </font>
    <font>
      <b/>
      <sz val="10"/>
      <color rgb="FF323232"/>
      <name val="Arial"/>
      <family val="2"/>
    </font>
    <font>
      <sz val="10"/>
      <color indexed="8"/>
      <name val="Arial"/>
      <family val="2"/>
    </font>
    <font>
      <sz val="10"/>
      <color theme="1"/>
      <name val="Arial"/>
      <family val="2"/>
    </font>
    <font>
      <sz val="10"/>
      <name val="Arial"/>
      <family val="2"/>
    </font>
    <font>
      <sz val="11"/>
      <color rgb="FF323232"/>
      <name val="Arial"/>
      <family val="2"/>
    </font>
    <font>
      <i/>
      <sz val="10"/>
      <color rgb="FF323232"/>
      <name val="Arial"/>
      <family val="2"/>
    </font>
    <font>
      <b/>
      <sz val="10"/>
      <color theme="4"/>
      <name val="Arial"/>
      <family val="2"/>
    </font>
    <font>
      <b/>
      <sz val="10"/>
      <color rgb="FF0C525D"/>
      <name val="Arial"/>
      <family val="2"/>
    </font>
    <font>
      <b/>
      <sz val="10"/>
      <color rgb="FF346064"/>
      <name val="Arial"/>
      <family val="2"/>
    </font>
    <font>
      <b/>
      <sz val="10"/>
      <color rgb="FF593B62"/>
      <name val="Arial"/>
      <family val="2"/>
    </font>
    <font>
      <b/>
      <sz val="10"/>
      <color rgb="FF6B6050"/>
      <name val="Arial"/>
      <family val="2"/>
    </font>
    <font>
      <b/>
      <sz val="10"/>
      <color rgb="FF5F5D5B"/>
      <name val="Arial"/>
      <family val="2"/>
    </font>
    <font>
      <b/>
      <sz val="10"/>
      <color rgb="FF433557"/>
      <name val="Arial"/>
      <family val="2"/>
    </font>
    <font>
      <b/>
      <sz val="48"/>
      <color rgb="FF4A2B54"/>
      <name val="Arial"/>
      <family val="2"/>
    </font>
    <font>
      <b/>
      <sz val="22"/>
      <color rgb="FF4A2B54"/>
      <name val="Arial"/>
      <family val="2"/>
    </font>
    <font>
      <sz val="11"/>
      <color theme="1"/>
      <name val="Arial"/>
      <family val="2"/>
    </font>
    <font>
      <b/>
      <sz val="16"/>
      <color rgb="FF4A2B54"/>
      <name val="Arial"/>
      <family val="2"/>
    </font>
    <font>
      <sz val="11"/>
      <name val="Arial"/>
      <family val="2"/>
    </font>
    <font>
      <b/>
      <u/>
      <sz val="12"/>
      <color rgb="FF433557"/>
      <name val="Arial"/>
      <family val="2"/>
    </font>
    <font>
      <b/>
      <sz val="18"/>
      <color theme="0"/>
      <name val="Arial"/>
      <family val="2"/>
    </font>
    <font>
      <b/>
      <sz val="13"/>
      <color theme="3"/>
      <name val="Arial"/>
      <family val="2"/>
    </font>
    <font>
      <sz val="10"/>
      <color rgb="FF4A2B54"/>
      <name val="Arial"/>
      <family val="2"/>
    </font>
    <font>
      <b/>
      <sz val="10"/>
      <color theme="0" tint="-0.499984740745262"/>
      <name val="Arial"/>
      <family val="2"/>
    </font>
    <font>
      <sz val="10"/>
      <color rgb="FF75695D"/>
      <name val="Arial"/>
      <family val="2"/>
    </font>
    <font>
      <u/>
      <sz val="10"/>
      <color theme="10"/>
      <name val="Calibri"/>
      <family val="2"/>
    </font>
    <font>
      <b/>
      <sz val="10"/>
      <color rgb="FFFFFFFF"/>
      <name val="Arial"/>
    </font>
    <font>
      <sz val="10"/>
      <name val="Arial"/>
    </font>
    <font>
      <i/>
      <sz val="10"/>
      <name val="Arial"/>
    </font>
    <font>
      <sz val="10"/>
      <color rgb="FF000000"/>
      <name val="Arial"/>
    </font>
    <font>
      <sz val="10"/>
      <color rgb="FF808080"/>
      <name val="Arial"/>
    </font>
    <font>
      <b/>
      <sz val="11"/>
      <color rgb="FFFFFFFF"/>
      <name val="Calibri"/>
    </font>
    <font>
      <b/>
      <sz val="10"/>
      <color rgb="FF000000"/>
      <name val="Arial"/>
    </font>
    <font>
      <b/>
      <sz val="10"/>
      <name val="Arial"/>
    </font>
  </fonts>
  <fills count="104">
    <fill>
      <patternFill patternType="none"/>
    </fill>
    <fill>
      <patternFill patternType="gray125"/>
    </fill>
    <fill>
      <patternFill patternType="solid">
        <fgColor rgb="FFFFC7CE"/>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39997558519241921"/>
        <bgColor indexed="65"/>
      </patternFill>
    </fill>
    <fill>
      <patternFill patternType="solid">
        <fgColor theme="7"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rgb="FFCE3327"/>
        <bgColor indexed="64"/>
      </patternFill>
    </fill>
    <fill>
      <patternFill patternType="solid">
        <fgColor theme="0" tint="-0.14999847407452621"/>
        <bgColor indexed="64"/>
      </patternFill>
    </fill>
    <fill>
      <patternFill patternType="solid">
        <fgColor rgb="FF4A2B54"/>
        <bgColor indexed="64"/>
      </patternFill>
    </fill>
    <fill>
      <patternFill patternType="solid">
        <fgColor rgb="FF007F81"/>
        <bgColor indexed="64"/>
      </patternFill>
    </fill>
    <fill>
      <patternFill patternType="solid">
        <fgColor rgb="FF49AEAE"/>
        <bgColor indexed="64"/>
      </patternFill>
    </fill>
    <fill>
      <patternFill patternType="solid">
        <fgColor rgb="FF8E2255"/>
        <bgColor indexed="64"/>
      </patternFill>
    </fill>
    <fill>
      <patternFill patternType="solid">
        <fgColor rgb="FFD15278"/>
        <bgColor indexed="64"/>
      </patternFill>
    </fill>
    <fill>
      <patternFill patternType="solid">
        <fgColor rgb="FFB2CFCB"/>
        <bgColor indexed="64"/>
      </patternFill>
    </fill>
    <fill>
      <patternFill patternType="solid">
        <fgColor rgb="FFE8A6BA"/>
        <bgColor indexed="64"/>
      </patternFill>
    </fill>
    <fill>
      <patternFill patternType="solid">
        <fgColor rgb="FFFFEB9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C3DE"/>
        <bgColor indexed="64"/>
      </patternFill>
    </fill>
    <fill>
      <patternFill patternType="solid">
        <fgColor rgb="FF0C525D"/>
        <bgColor indexed="64"/>
      </patternFill>
    </fill>
    <fill>
      <patternFill patternType="solid">
        <fgColor rgb="FFC9E7E3"/>
        <bgColor indexed="64"/>
      </patternFill>
    </fill>
    <fill>
      <patternFill patternType="solid">
        <fgColor rgb="FF346064"/>
        <bgColor indexed="64"/>
      </patternFill>
    </fill>
    <fill>
      <patternFill patternType="solid">
        <fgColor rgb="FF5E7E79"/>
        <bgColor indexed="64"/>
      </patternFill>
    </fill>
    <fill>
      <patternFill patternType="solid">
        <fgColor rgb="FF799D98"/>
        <bgColor indexed="64"/>
      </patternFill>
    </fill>
    <fill>
      <patternFill patternType="solid">
        <fgColor rgb="FF94BFB4"/>
        <bgColor indexed="64"/>
      </patternFill>
    </fill>
    <fill>
      <patternFill patternType="solid">
        <fgColor rgb="FFE6A8CB"/>
        <bgColor indexed="64"/>
      </patternFill>
    </fill>
    <fill>
      <patternFill patternType="solid">
        <fgColor rgb="FF593B62"/>
        <bgColor indexed="64"/>
      </patternFill>
    </fill>
    <fill>
      <patternFill patternType="solid">
        <fgColor rgb="FF83517D"/>
        <bgColor indexed="64"/>
      </patternFill>
    </fill>
    <fill>
      <patternFill patternType="solid">
        <fgColor rgb="FFD5BCC6"/>
        <bgColor indexed="64"/>
      </patternFill>
    </fill>
    <fill>
      <patternFill patternType="solid">
        <fgColor rgb="FF6B6050"/>
        <bgColor indexed="64"/>
      </patternFill>
    </fill>
    <fill>
      <patternFill patternType="solid">
        <fgColor rgb="FFC7B399"/>
        <bgColor indexed="64"/>
      </patternFill>
    </fill>
    <fill>
      <patternFill patternType="solid">
        <fgColor rgb="FFE7D8B3"/>
        <bgColor indexed="64"/>
      </patternFill>
    </fill>
    <fill>
      <patternFill patternType="solid">
        <fgColor rgb="FFFDF2CA"/>
        <bgColor indexed="64"/>
      </patternFill>
    </fill>
    <fill>
      <patternFill patternType="solid">
        <fgColor rgb="FF5F5D5B"/>
        <bgColor indexed="64"/>
      </patternFill>
    </fill>
    <fill>
      <patternFill patternType="solid">
        <fgColor rgb="FF968F84"/>
        <bgColor indexed="64"/>
      </patternFill>
    </fill>
    <fill>
      <patternFill patternType="solid">
        <fgColor rgb="FFCBC4B6"/>
        <bgColor indexed="64"/>
      </patternFill>
    </fill>
    <fill>
      <patternFill patternType="solid">
        <fgColor rgb="FFF0EDD3"/>
        <bgColor indexed="64"/>
      </patternFill>
    </fill>
    <fill>
      <patternFill patternType="solid">
        <fgColor rgb="FFD865A5"/>
        <bgColor indexed="64"/>
      </patternFill>
    </fill>
    <fill>
      <patternFill patternType="solid">
        <fgColor rgb="FFE2EBF0"/>
        <bgColor indexed="64"/>
      </patternFill>
    </fill>
    <fill>
      <patternFill patternType="solid">
        <fgColor rgb="FF617283"/>
        <bgColor indexed="64"/>
      </patternFill>
    </fill>
    <fill>
      <patternFill patternType="solid">
        <fgColor rgb="FFBBC9C8"/>
        <bgColor indexed="64"/>
      </patternFill>
    </fill>
    <fill>
      <patternFill patternType="solid">
        <fgColor rgb="FF4A2B54"/>
        <bgColor rgb="FF4A2B54"/>
      </patternFill>
    </fill>
    <fill>
      <patternFill patternType="solid">
        <fgColor rgb="FFF2F2F2"/>
        <bgColor rgb="FFF2F2F2"/>
      </patternFill>
    </fill>
    <fill>
      <patternFill patternType="solid">
        <fgColor rgb="FFFFFFFF"/>
        <bgColor rgb="FFFFFFFF"/>
      </patternFill>
    </fill>
    <fill>
      <patternFill patternType="solid">
        <fgColor rgb="FFF2F2F2"/>
        <bgColor rgb="FFF2F2F2"/>
      </patternFill>
    </fill>
    <fill>
      <patternFill patternType="solid">
        <fgColor rgb="FF646034"/>
        <bgColor rgb="FF646034"/>
      </patternFill>
    </fill>
    <fill>
      <patternFill patternType="solid">
        <fgColor rgb="FFCECB9F"/>
        <bgColor rgb="FFCECB9F"/>
      </patternFill>
    </fill>
    <fill>
      <patternFill patternType="solid">
        <fgColor rgb="FFE7E4CF"/>
        <bgColor rgb="FFE7E4CF"/>
      </patternFill>
    </fill>
    <fill>
      <patternFill patternType="solid"/>
    </fill>
  </fills>
  <borders count="89">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62"/>
      </bottom>
      <diagonal/>
    </border>
    <border>
      <left/>
      <right/>
      <top/>
      <bottom style="medium">
        <color indexed="30"/>
      </bottom>
      <diagonal/>
    </border>
    <border>
      <left style="thin">
        <color auto="1"/>
      </left>
      <right style="thin">
        <color auto="1"/>
      </right>
      <top/>
      <bottom/>
      <diagonal/>
    </border>
    <border>
      <left style="thin">
        <color theme="0"/>
      </left>
      <right style="thin">
        <color theme="0"/>
      </right>
      <top/>
      <bottom style="thin">
        <color theme="0"/>
      </bottom>
      <diagonal/>
    </border>
    <border>
      <left style="thin">
        <color indexed="9"/>
      </left>
      <right style="thin">
        <color indexed="9"/>
      </right>
      <top/>
      <bottom style="thin">
        <color indexed="9"/>
      </bottom>
      <diagonal/>
    </border>
    <border>
      <left/>
      <right/>
      <top/>
      <bottom style="thick">
        <color theme="0"/>
      </bottom>
      <diagonal/>
    </border>
    <border>
      <left style="thin">
        <color auto="1"/>
      </left>
      <right style="thin">
        <color auto="1"/>
      </right>
      <top style="thin">
        <color auto="1"/>
      </top>
      <bottom style="thin">
        <color auto="1"/>
      </bottom>
      <diagonal/>
    </border>
    <border>
      <left style="thick">
        <color auto="1"/>
      </left>
      <right style="thick">
        <color auto="1"/>
      </right>
      <top/>
      <bottom/>
      <diagonal/>
    </border>
    <border>
      <left/>
      <right/>
      <top/>
      <bottom style="double">
        <color indexed="52"/>
      </bottom>
      <diagonal/>
    </border>
    <border>
      <left/>
      <right/>
      <top/>
      <bottom style="thick">
        <color indexed="22"/>
      </bottom>
      <diagonal/>
    </border>
    <border>
      <left/>
      <right/>
      <top/>
      <bottom style="thin">
        <color auto="1"/>
      </bottom>
      <diagonal/>
    </border>
    <border>
      <left style="thin">
        <color auto="1"/>
      </left>
      <right style="thin">
        <color auto="1"/>
      </right>
      <top/>
      <bottom style="thin">
        <color auto="1"/>
      </bottom>
      <diagonal/>
    </border>
    <border>
      <left/>
      <right/>
      <top/>
      <bottom style="thick">
        <color indexed="48"/>
      </bottom>
      <diagonal/>
    </border>
    <border>
      <left/>
      <right/>
      <top style="thick">
        <color indexed="48"/>
      </top>
      <bottom/>
      <diagonal/>
    </border>
    <border>
      <left/>
      <right/>
      <top style="thick">
        <color indexed="63"/>
      </top>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indexed="9"/>
      </left>
      <right/>
      <top/>
      <bottom style="thin">
        <color indexed="9"/>
      </bottom>
      <diagonal/>
    </border>
    <border>
      <left style="thick">
        <color indexed="9"/>
      </left>
      <right style="thin">
        <color indexed="9"/>
      </right>
      <top style="thick">
        <color theme="0"/>
      </top>
      <bottom style="thin">
        <color theme="0"/>
      </bottom>
      <diagonal/>
    </border>
    <border>
      <left style="thick">
        <color indexed="9"/>
      </left>
      <right style="thin">
        <color indexed="9"/>
      </right>
      <top style="thin">
        <color indexed="9"/>
      </top>
      <bottom style="thin">
        <color indexed="9"/>
      </bottom>
      <diagonal/>
    </border>
    <border>
      <left style="medium">
        <color auto="1"/>
      </left>
      <right style="medium">
        <color auto="1"/>
      </right>
      <top style="medium">
        <color auto="1"/>
      </top>
      <bottom style="medium">
        <color auto="1"/>
      </bottom>
      <diagonal/>
    </border>
    <border>
      <left/>
      <right/>
      <top style="thick">
        <color theme="0"/>
      </top>
      <bottom/>
      <diagonal/>
    </border>
    <border>
      <left style="thick">
        <color theme="0"/>
      </left>
      <right style="thick">
        <color theme="0"/>
      </right>
      <top/>
      <bottom/>
      <diagonal/>
    </border>
    <border>
      <left/>
      <right style="medium">
        <color auto="1"/>
      </right>
      <top style="medium">
        <color auto="1"/>
      </top>
      <bottom style="medium">
        <color auto="1"/>
      </bottom>
      <diagonal/>
    </border>
    <border>
      <left/>
      <right/>
      <top style="thin">
        <color indexed="9"/>
      </top>
      <bottom style="thin">
        <color indexed="9"/>
      </bottom>
      <diagonal/>
    </border>
    <border>
      <left/>
      <right style="thin">
        <color auto="1"/>
      </right>
      <top/>
      <bottom/>
      <diagonal/>
    </border>
    <border>
      <left/>
      <right style="hair">
        <color auto="1"/>
      </right>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9"/>
      </left>
      <right style="thin">
        <color indexed="9"/>
      </right>
      <top style="thin">
        <color indexed="9"/>
      </top>
      <bottom style="thin">
        <color indexed="9"/>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diagonal/>
    </border>
    <border>
      <left style="thin">
        <color indexed="63"/>
      </left>
      <right style="thin">
        <color indexed="63"/>
      </right>
      <top style="thin">
        <color indexed="63"/>
      </top>
      <bottom style="thin">
        <color indexed="63"/>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medium">
        <color auto="1"/>
      </bottom>
      <diagonal/>
    </border>
    <border>
      <left style="thick">
        <color indexed="9"/>
      </left>
      <right/>
      <top style="thin">
        <color indexed="9"/>
      </top>
      <bottom style="thin">
        <color indexed="9"/>
      </bottom>
      <diagonal/>
    </border>
    <border>
      <left style="thin">
        <color theme="0"/>
      </left>
      <right style="thin">
        <color theme="0"/>
      </right>
      <top style="thin">
        <color theme="0"/>
      </top>
      <bottom style="thin">
        <color theme="0"/>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style="thin">
        <color theme="0" tint="-0.14993743705557422"/>
      </top>
      <bottom style="thin">
        <color theme="0" tint="-0.14990691854609822"/>
      </bottom>
      <diagonal/>
    </border>
    <border>
      <left/>
      <right/>
      <top style="thin">
        <color theme="0" tint="-0.14993743705557422"/>
      </top>
      <bottom style="thin">
        <color theme="0" tint="-0.14990691854609822"/>
      </bottom>
      <diagonal/>
    </border>
    <border>
      <left/>
      <right/>
      <top style="thin">
        <color theme="0" tint="-0.14990691854609822"/>
      </top>
      <bottom style="thin">
        <color theme="0" tint="-0.14990691854609822"/>
      </bottom>
      <diagonal/>
    </border>
    <border>
      <left style="thin">
        <color theme="0" tint="-0.14993743705557422"/>
      </left>
      <right/>
      <top style="thin">
        <color theme="0" tint="-0.14990691854609822"/>
      </top>
      <bottom style="thin">
        <color theme="0" tint="-0.14993743705557422"/>
      </bottom>
      <diagonal/>
    </border>
    <border>
      <left/>
      <right/>
      <top style="thin">
        <color theme="0" tint="-0.14990691854609822"/>
      </top>
      <bottom style="thin">
        <color theme="0" tint="-0.14993743705557422"/>
      </bottom>
      <diagonal/>
    </border>
    <border>
      <left style="thin">
        <color theme="0" tint="-0.14990691854609822"/>
      </left>
      <right style="thin">
        <color theme="0" tint="-0.14993743705557422"/>
      </right>
      <top style="thin">
        <color theme="0" tint="-0.14990691854609822"/>
      </top>
      <bottom style="thin">
        <color theme="0" tint="-0.149906918546098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3743705557422"/>
      </left>
      <right style="thin">
        <color indexed="9"/>
      </right>
      <top style="thin">
        <color theme="0" tint="-0.14993743705557422"/>
      </top>
      <bottom style="thin">
        <color theme="0" tint="-0.14993743705557422"/>
      </bottom>
      <diagonal/>
    </border>
    <border>
      <left style="thin">
        <color theme="0" tint="-0.14990691854609822"/>
      </left>
      <right/>
      <top style="thin">
        <color theme="0" tint="-0.14990691854609822"/>
      </top>
      <bottom style="thin">
        <color theme="0" tint="-0.14990691854609822"/>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style="thin">
        <color auto="1"/>
      </left>
      <right style="thin">
        <color auto="1"/>
      </right>
      <top style="thin">
        <color auto="1"/>
      </top>
      <bottom style="thin">
        <color auto="1"/>
      </bottom>
      <diagonal/>
    </border>
    <border>
      <left/>
      <right/>
      <top/>
      <bottom/>
      <diagonal/>
    </border>
    <border>
      <left/>
      <right/>
      <top/>
      <bottom style="thin">
        <color auto="1"/>
      </bottom>
      <diagonal/>
    </border>
    <border>
      <left/>
      <right style="thin">
        <color auto="1"/>
      </right>
      <top/>
      <bottom/>
      <diagonal/>
    </border>
    <border>
      <left/>
      <right style="thin">
        <color auto="1"/>
      </right>
      <top style="thin">
        <color auto="1"/>
      </top>
      <bottom/>
      <diagonal/>
    </border>
  </borders>
  <cellStyleXfs count="415">
    <xf numFmtId="0" fontId="0" fillId="0" borderId="0"/>
    <xf numFmtId="0" fontId="4" fillId="3" borderId="2"/>
    <xf numFmtId="0" fontId="5" fillId="0" borderId="4"/>
    <xf numFmtId="0" fontId="6" fillId="4" borderId="5"/>
    <xf numFmtId="0" fontId="7" fillId="0" borderId="0"/>
    <xf numFmtId="0" fontId="83" fillId="8" borderId="0"/>
    <xf numFmtId="0" fontId="83" fillId="9" borderId="0"/>
    <xf numFmtId="0" fontId="83" fillId="10" borderId="0"/>
    <xf numFmtId="0" fontId="83" fillId="11" borderId="0"/>
    <xf numFmtId="0" fontId="83" fillId="12" borderId="0"/>
    <xf numFmtId="0" fontId="83" fillId="13" borderId="0"/>
    <xf numFmtId="0" fontId="83" fillId="11" borderId="0"/>
    <xf numFmtId="0" fontId="83" fillId="14" borderId="0"/>
    <xf numFmtId="0" fontId="9" fillId="15" borderId="0"/>
    <xf numFmtId="0" fontId="9" fillId="13" borderId="0"/>
    <xf numFmtId="0" fontId="9" fillId="16" borderId="0"/>
    <xf numFmtId="0" fontId="9" fillId="17" borderId="0"/>
    <xf numFmtId="0" fontId="9" fillId="18" borderId="0"/>
    <xf numFmtId="0" fontId="9" fillId="19" borderId="0"/>
    <xf numFmtId="0" fontId="9" fillId="20" borderId="0"/>
    <xf numFmtId="0" fontId="9" fillId="16" borderId="0"/>
    <xf numFmtId="0" fontId="13" fillId="2" borderId="0"/>
    <xf numFmtId="0" fontId="4" fillId="21" borderId="2"/>
    <xf numFmtId="0" fontId="14" fillId="0" borderId="7"/>
    <xf numFmtId="0" fontId="15" fillId="0" borderId="1"/>
    <xf numFmtId="0" fontId="16" fillId="0" borderId="8"/>
    <xf numFmtId="0" fontId="16" fillId="0" borderId="0"/>
    <xf numFmtId="0" fontId="105" fillId="0" borderId="0"/>
    <xf numFmtId="0" fontId="105" fillId="0" borderId="0"/>
    <xf numFmtId="0" fontId="105" fillId="0" borderId="0"/>
    <xf numFmtId="0" fontId="12" fillId="5" borderId="6"/>
    <xf numFmtId="0" fontId="3" fillId="21" borderId="3"/>
    <xf numFmtId="0" fontId="17" fillId="0" borderId="0"/>
    <xf numFmtId="0" fontId="8" fillId="0" borderId="54"/>
    <xf numFmtId="43" fontId="105" fillId="0" borderId="0"/>
    <xf numFmtId="0" fontId="83" fillId="0" borderId="0"/>
    <xf numFmtId="0" fontId="83" fillId="5" borderId="6"/>
    <xf numFmtId="9" fontId="83" fillId="0" borderId="0"/>
    <xf numFmtId="0" fontId="83" fillId="5" borderId="6"/>
    <xf numFmtId="0" fontId="105" fillId="0" borderId="0"/>
    <xf numFmtId="43" fontId="105" fillId="0" borderId="0"/>
    <xf numFmtId="0" fontId="105" fillId="0" borderId="0"/>
    <xf numFmtId="0" fontId="103" fillId="0" borderId="0">
      <alignment vertical="top"/>
    </xf>
    <xf numFmtId="0" fontId="103" fillId="0" borderId="0">
      <alignment vertical="top"/>
    </xf>
    <xf numFmtId="0" fontId="12" fillId="8" borderId="0"/>
    <xf numFmtId="0" fontId="12" fillId="9" borderId="0"/>
    <xf numFmtId="0" fontId="12" fillId="10" borderId="0"/>
    <xf numFmtId="0" fontId="12" fillId="11" borderId="0"/>
    <xf numFmtId="0" fontId="19" fillId="27" borderId="0"/>
    <xf numFmtId="0" fontId="12" fillId="27" borderId="0"/>
    <xf numFmtId="0" fontId="19" fillId="28" borderId="0"/>
    <xf numFmtId="0" fontId="12" fillId="28" borderId="0"/>
    <xf numFmtId="0" fontId="12" fillId="8" borderId="0"/>
    <xf numFmtId="0" fontId="12" fillId="12" borderId="0"/>
    <xf numFmtId="0" fontId="19" fillId="29" borderId="0"/>
    <xf numFmtId="0" fontId="12" fillId="29" borderId="0"/>
    <xf numFmtId="0" fontId="12" fillId="13" borderId="0"/>
    <xf numFmtId="0" fontId="12" fillId="11" borderId="0"/>
    <xf numFmtId="0" fontId="19" fillId="12" borderId="0"/>
    <xf numFmtId="0" fontId="12" fillId="12" borderId="0"/>
    <xf numFmtId="0" fontId="12" fillId="14" borderId="0"/>
    <xf numFmtId="0" fontId="12" fillId="12" borderId="0"/>
    <xf numFmtId="0" fontId="12" fillId="11" borderId="0"/>
    <xf numFmtId="0" fontId="20" fillId="15" borderId="0"/>
    <xf numFmtId="0" fontId="21" fillId="29" borderId="0"/>
    <xf numFmtId="0" fontId="20" fillId="29" borderId="0"/>
    <xf numFmtId="0" fontId="20" fillId="13" borderId="0"/>
    <xf numFmtId="0" fontId="20" fillId="16" borderId="0"/>
    <xf numFmtId="0" fontId="21" fillId="30" borderId="0"/>
    <xf numFmtId="0" fontId="20" fillId="30" borderId="0"/>
    <xf numFmtId="0" fontId="20" fillId="17" borderId="0"/>
    <xf numFmtId="0" fontId="20" fillId="15" borderId="0"/>
    <xf numFmtId="0" fontId="20" fillId="16" borderId="0"/>
    <xf numFmtId="0" fontId="20" fillId="30" borderId="0"/>
    <xf numFmtId="0" fontId="20" fillId="18" borderId="0"/>
    <xf numFmtId="0" fontId="20" fillId="19" borderId="0"/>
    <xf numFmtId="0" fontId="20" fillId="20" borderId="0"/>
    <xf numFmtId="0" fontId="20" fillId="16" borderId="0"/>
    <xf numFmtId="0" fontId="21" fillId="30" borderId="0"/>
    <xf numFmtId="0" fontId="20" fillId="30" borderId="0"/>
    <xf numFmtId="0" fontId="21" fillId="31" borderId="0"/>
    <xf numFmtId="0" fontId="20" fillId="31" borderId="0"/>
    <xf numFmtId="0" fontId="105" fillId="0" borderId="0"/>
    <xf numFmtId="0" fontId="22" fillId="21" borderId="56"/>
    <xf numFmtId="0" fontId="23" fillId="32" borderId="64"/>
    <xf numFmtId="0" fontId="24" fillId="33" borderId="14">
      <alignment horizontal="right" vertical="top" wrapText="1"/>
    </xf>
    <xf numFmtId="0" fontId="23" fillId="0" borderId="55"/>
    <xf numFmtId="0" fontId="25" fillId="34" borderId="57"/>
    <xf numFmtId="0" fontId="26" fillId="25" borderId="0">
      <alignment horizontal="center"/>
    </xf>
    <xf numFmtId="0" fontId="27" fillId="25" borderId="0">
      <alignment horizontal="center" vertical="center"/>
    </xf>
    <xf numFmtId="0" fontId="20" fillId="18" borderId="0"/>
    <xf numFmtId="0" fontId="20" fillId="16" borderId="0"/>
    <xf numFmtId="0" fontId="20" fillId="30" borderId="0"/>
    <xf numFmtId="0" fontId="20" fillId="31" borderId="0"/>
    <xf numFmtId="0" fontId="105" fillId="35" borderId="0">
      <alignment horizontal="center" wrapText="1"/>
    </xf>
    <xf numFmtId="0" fontId="28" fillId="25" borderId="0">
      <alignment horizontal="center"/>
    </xf>
    <xf numFmtId="168" fontId="19" fillId="0" borderId="0"/>
    <xf numFmtId="43" fontId="105" fillId="0" borderId="0"/>
    <xf numFmtId="43" fontId="12" fillId="0" borderId="0"/>
    <xf numFmtId="3" fontId="105" fillId="0" borderId="0"/>
    <xf numFmtId="0" fontId="25" fillId="34" borderId="57"/>
    <xf numFmtId="169" fontId="105" fillId="0" borderId="0"/>
    <xf numFmtId="0" fontId="29" fillId="26" borderId="64">
      <protection locked="0"/>
    </xf>
    <xf numFmtId="0" fontId="105" fillId="0" borderId="0"/>
    <xf numFmtId="0" fontId="30" fillId="26" borderId="64">
      <protection locked="0"/>
    </xf>
    <xf numFmtId="0" fontId="105" fillId="26" borderId="55"/>
    <xf numFmtId="0" fontId="105" fillId="25" borderId="0"/>
    <xf numFmtId="170" fontId="105" fillId="0" borderId="0"/>
    <xf numFmtId="0" fontId="31" fillId="0" borderId="0"/>
    <xf numFmtId="2" fontId="105" fillId="0" borderId="0"/>
    <xf numFmtId="0" fontId="32" fillId="25" borderId="55">
      <alignment horizontal="left"/>
    </xf>
    <xf numFmtId="0" fontId="103" fillId="25" borderId="0">
      <alignment horizontal="left"/>
    </xf>
    <xf numFmtId="0" fontId="33" fillId="0" borderId="15"/>
    <xf numFmtId="0" fontId="34" fillId="10" borderId="0"/>
    <xf numFmtId="0" fontId="34" fillId="10" borderId="0"/>
    <xf numFmtId="0" fontId="24" fillId="36" borderId="0">
      <alignment horizontal="right" vertical="top" wrapText="1"/>
    </xf>
    <xf numFmtId="0" fontId="35" fillId="0" borderId="0">
      <alignment vertical="top"/>
      <protection locked="0"/>
    </xf>
    <xf numFmtId="0" fontId="36" fillId="28" borderId="56"/>
    <xf numFmtId="0" fontId="36" fillId="28" borderId="56"/>
    <xf numFmtId="0" fontId="37" fillId="35" borderId="0">
      <alignment horizontal="center"/>
    </xf>
    <xf numFmtId="0" fontId="105" fillId="25" borderId="55">
      <alignment horizontal="centerContinuous" wrapText="1"/>
    </xf>
    <xf numFmtId="0" fontId="38" fillId="37" borderId="0">
      <alignment horizontal="center" wrapText="1"/>
    </xf>
    <xf numFmtId="168" fontId="19" fillId="0" borderId="0"/>
    <xf numFmtId="0" fontId="39" fillId="0" borderId="7"/>
    <xf numFmtId="0" fontId="40" fillId="0" borderId="16"/>
    <xf numFmtId="0" fontId="41" fillId="0" borderId="8"/>
    <xf numFmtId="0" fontId="41" fillId="0" borderId="0"/>
    <xf numFmtId="0" fontId="23" fillId="25" borderId="58">
      <alignment wrapText="1"/>
    </xf>
    <xf numFmtId="0" fontId="23" fillId="25" borderId="9"/>
    <xf numFmtId="0" fontId="23" fillId="25" borderId="17"/>
    <xf numFmtId="0" fontId="23" fillId="25" borderId="18">
      <alignment horizontal="center" wrapText="1"/>
    </xf>
    <xf numFmtId="0" fontId="33" fillId="0" borderId="15"/>
    <xf numFmtId="0" fontId="105" fillId="0" borderId="0"/>
    <xf numFmtId="0" fontId="42" fillId="38" borderId="0"/>
    <xf numFmtId="0" fontId="42" fillId="38" borderId="0"/>
    <xf numFmtId="0" fontId="12" fillId="0" borderId="0"/>
    <xf numFmtId="0" fontId="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2" fillId="0" borderId="0"/>
    <xf numFmtId="0" fontId="105" fillId="0" borderId="0"/>
    <xf numFmtId="0" fontId="19" fillId="0" borderId="0"/>
    <xf numFmtId="0" fontId="12" fillId="0" borderId="0"/>
    <xf numFmtId="0" fontId="19" fillId="0" borderId="0"/>
    <xf numFmtId="0" fontId="19" fillId="0" borderId="0"/>
    <xf numFmtId="0" fontId="105" fillId="0" borderId="0"/>
    <xf numFmtId="0" fontId="19" fillId="0" borderId="0"/>
    <xf numFmtId="0" fontId="12" fillId="0" borderId="0"/>
    <xf numFmtId="0" fontId="19" fillId="0" borderId="0"/>
    <xf numFmtId="0" fontId="105" fillId="0" borderId="0"/>
    <xf numFmtId="0" fontId="12" fillId="0" borderId="0"/>
    <xf numFmtId="0" fontId="105" fillId="0" borderId="0"/>
    <xf numFmtId="0" fontId="105" fillId="0" borderId="0"/>
    <xf numFmtId="0" fontId="105" fillId="0" borderId="0"/>
    <xf numFmtId="0" fontId="105" fillId="0" borderId="0"/>
    <xf numFmtId="0" fontId="12" fillId="39" borderId="59"/>
    <xf numFmtId="0" fontId="19" fillId="39" borderId="59"/>
    <xf numFmtId="0" fontId="44" fillId="9" borderId="0"/>
    <xf numFmtId="9" fontId="105" fillId="0" borderId="0"/>
    <xf numFmtId="0" fontId="23" fillId="25" borderId="55"/>
    <xf numFmtId="0" fontId="27" fillId="25" borderId="0">
      <alignment horizontal="right"/>
    </xf>
    <xf numFmtId="0" fontId="45" fillId="37" borderId="0">
      <alignment horizontal="center"/>
    </xf>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40" borderId="0">
      <alignment horizontal="left" vertical="center"/>
    </xf>
    <xf numFmtId="0" fontId="105" fillId="0" borderId="62">
      <alignment horizontal="left" vertical="center" wrapText="1" indent="1"/>
    </xf>
    <xf numFmtId="171" fontId="105" fillId="0" borderId="62">
      <alignment horizontal="right" vertical="center" wrapText="1"/>
    </xf>
    <xf numFmtId="0" fontId="105" fillId="0" borderId="0">
      <alignment horizontal="left" vertical="center" wrapText="1"/>
    </xf>
    <xf numFmtId="0" fontId="105" fillId="0" borderId="0">
      <alignment horizontal="left" vertical="center" wrapText="1" indent="1"/>
    </xf>
    <xf numFmtId="171" fontId="105" fillId="0" borderId="0">
      <alignment horizontal="right" vertical="center" wrapText="1"/>
    </xf>
    <xf numFmtId="172" fontId="105" fillId="0" borderId="0">
      <alignment horizontal="right" vertical="center" wrapText="1"/>
    </xf>
    <xf numFmtId="0" fontId="105" fillId="0" borderId="19">
      <alignment horizontal="left" vertical="center" wrapText="1"/>
    </xf>
    <xf numFmtId="0" fontId="105" fillId="0" borderId="19">
      <alignment horizontal="left" vertical="center" wrapText="1" indent="1"/>
    </xf>
    <xf numFmtId="171" fontId="105" fillId="0" borderId="19">
      <alignment horizontal="right" vertical="center" wrapText="1"/>
    </xf>
    <xf numFmtId="0" fontId="105" fillId="0" borderId="0">
      <alignment vertical="center" wrapText="1"/>
    </xf>
    <xf numFmtId="0" fontId="105" fillId="0" borderId="0"/>
    <xf numFmtId="0" fontId="105" fillId="0" borderId="0">
      <alignment vertical="center" wrapText="1"/>
    </xf>
    <xf numFmtId="0" fontId="105" fillId="0" borderId="0">
      <alignment vertical="center" wrapText="1"/>
    </xf>
    <xf numFmtId="0" fontId="105" fillId="0" borderId="0">
      <alignment horizontal="right" vertical="center"/>
    </xf>
    <xf numFmtId="0" fontId="48" fillId="0" borderId="0">
      <alignment horizontal="left" vertical="center" wrapText="1"/>
    </xf>
    <xf numFmtId="0" fontId="48" fillId="0" borderId="0">
      <alignment horizontal="left" vertical="center" wrapText="1"/>
    </xf>
    <xf numFmtId="0" fontId="49" fillId="0" borderId="0">
      <alignment vertical="center" wrapText="1"/>
    </xf>
    <xf numFmtId="0" fontId="105" fillId="0" borderId="20">
      <alignment horizontal="center" vertical="center" wrapText="1"/>
    </xf>
    <xf numFmtId="0" fontId="48" fillId="0" borderId="20">
      <alignment horizontal="center" vertical="center" wrapText="1"/>
    </xf>
    <xf numFmtId="0" fontId="48" fillId="0" borderId="20">
      <alignment horizontal="center" vertical="center" wrapText="1"/>
    </xf>
    <xf numFmtId="0" fontId="105" fillId="0" borderId="62">
      <alignment horizontal="left" vertical="center" wrapText="1"/>
    </xf>
    <xf numFmtId="0" fontId="19" fillId="0" borderId="0"/>
    <xf numFmtId="0" fontId="50" fillId="0" borderId="0"/>
    <xf numFmtId="0" fontId="105" fillId="0" borderId="0">
      <alignment horizontal="left" wrapText="1"/>
    </xf>
    <xf numFmtId="0" fontId="105" fillId="0" borderId="0">
      <alignment vertical="top"/>
    </xf>
    <xf numFmtId="0" fontId="51" fillId="0" borderId="21"/>
    <xf numFmtId="0" fontId="52" fillId="0" borderId="0"/>
    <xf numFmtId="0" fontId="53" fillId="0" borderId="0">
      <alignment horizontal="left" vertical="top"/>
    </xf>
    <xf numFmtId="0" fontId="26" fillId="25" borderId="0">
      <alignment horizontal="center"/>
    </xf>
    <xf numFmtId="0" fontId="55" fillId="0" borderId="0">
      <alignment vertical="top"/>
    </xf>
    <xf numFmtId="0" fontId="56" fillId="25" borderId="0"/>
    <xf numFmtId="0" fontId="58" fillId="0" borderId="7"/>
    <xf numFmtId="0" fontId="59" fillId="0" borderId="16"/>
    <xf numFmtId="0" fontId="60" fillId="0" borderId="8"/>
    <xf numFmtId="0" fontId="61" fillId="0" borderId="54"/>
    <xf numFmtId="0" fontId="63" fillId="21" borderId="63"/>
    <xf numFmtId="0" fontId="64" fillId="9" borderId="0"/>
    <xf numFmtId="0" fontId="65" fillId="10" borderId="0"/>
    <xf numFmtId="0" fontId="31" fillId="0" borderId="0"/>
    <xf numFmtId="0" fontId="66" fillId="0" borderId="0"/>
    <xf numFmtId="0" fontId="66" fillId="0" borderId="0"/>
    <xf numFmtId="0" fontId="126" fillId="0" borderId="0">
      <alignment vertical="top"/>
      <protection locked="0"/>
    </xf>
    <xf numFmtId="0" fontId="68" fillId="0" borderId="0"/>
    <xf numFmtId="164" fontId="103" fillId="24" borderId="26">
      <alignment horizontal="center" vertical="center"/>
    </xf>
    <xf numFmtId="0" fontId="96" fillId="0" borderId="0"/>
    <xf numFmtId="0" fontId="82" fillId="0" borderId="0"/>
    <xf numFmtId="0" fontId="96" fillId="0" borderId="0"/>
    <xf numFmtId="0" fontId="83" fillId="0" borderId="0"/>
    <xf numFmtId="0" fontId="83" fillId="0" borderId="0"/>
    <xf numFmtId="0" fontId="9" fillId="6" borderId="0"/>
    <xf numFmtId="0" fontId="96" fillId="0" borderId="0"/>
    <xf numFmtId="173" fontId="96" fillId="0" borderId="0"/>
    <xf numFmtId="0" fontId="96" fillId="0" borderId="0"/>
    <xf numFmtId="0" fontId="83" fillId="7" borderId="0"/>
    <xf numFmtId="173" fontId="105" fillId="0" borderId="0"/>
    <xf numFmtId="173" fontId="12" fillId="0" borderId="0"/>
    <xf numFmtId="0" fontId="96" fillId="0" borderId="0"/>
    <xf numFmtId="0" fontId="83" fillId="0" borderId="0"/>
    <xf numFmtId="0" fontId="87" fillId="0" borderId="0"/>
    <xf numFmtId="0" fontId="88" fillId="0" borderId="43"/>
    <xf numFmtId="0" fontId="2" fillId="0" borderId="1"/>
    <xf numFmtId="0" fontId="89" fillId="0" borderId="44"/>
    <xf numFmtId="0" fontId="89" fillId="0" borderId="0"/>
    <xf numFmtId="0" fontId="90" fillId="50" borderId="0"/>
    <xf numFmtId="0" fontId="91" fillId="0" borderId="0"/>
    <xf numFmtId="0" fontId="8" fillId="0" borderId="45"/>
    <xf numFmtId="0" fontId="9" fillId="51" borderId="0"/>
    <xf numFmtId="0" fontId="83" fillId="52" borderId="0"/>
    <xf numFmtId="0" fontId="83" fillId="53" borderId="0"/>
    <xf numFmtId="0" fontId="9" fillId="54" borderId="0"/>
    <xf numFmtId="0" fontId="83" fillId="55" borderId="0"/>
    <xf numFmtId="0" fontId="83" fillId="56" borderId="0"/>
    <xf numFmtId="0" fontId="9" fillId="57" borderId="0"/>
    <xf numFmtId="0" fontId="9" fillId="58" borderId="0"/>
    <xf numFmtId="0" fontId="83" fillId="59" borderId="0"/>
    <xf numFmtId="0" fontId="83" fillId="60" borderId="0"/>
    <xf numFmtId="0" fontId="9" fillId="61" borderId="0"/>
    <xf numFmtId="0" fontId="9" fillId="62" borderId="0"/>
    <xf numFmtId="0" fontId="83" fillId="63" borderId="0"/>
    <xf numFmtId="0" fontId="83" fillId="64" borderId="0"/>
    <xf numFmtId="0" fontId="9" fillId="7" borderId="0"/>
    <xf numFmtId="0" fontId="9" fillId="65" borderId="0"/>
    <xf numFmtId="0" fontId="83" fillId="66" borderId="0"/>
    <xf numFmtId="0" fontId="83" fillId="67" borderId="0"/>
    <xf numFmtId="0" fontId="9" fillId="68" borderId="0"/>
    <xf numFmtId="0" fontId="9" fillId="69" borderId="0"/>
    <xf numFmtId="0" fontId="83" fillId="70" borderId="0"/>
    <xf numFmtId="0" fontId="83" fillId="71" borderId="0"/>
    <xf numFmtId="0" fontId="9" fillId="72" borderId="0"/>
    <xf numFmtId="0" fontId="29" fillId="26" borderId="52">
      <protection locked="0"/>
    </xf>
    <xf numFmtId="0" fontId="12" fillId="8" borderId="0"/>
    <xf numFmtId="0" fontId="12" fillId="9" borderId="0"/>
    <xf numFmtId="0" fontId="12" fillId="10" borderId="0"/>
    <xf numFmtId="0" fontId="12" fillId="11" borderId="0"/>
    <xf numFmtId="0" fontId="12" fillId="27" borderId="0"/>
    <xf numFmtId="0" fontId="12" fillId="28" borderId="0"/>
    <xf numFmtId="0" fontId="12" fillId="12" borderId="0"/>
    <xf numFmtId="0" fontId="12" fillId="29" borderId="0"/>
    <xf numFmtId="0" fontId="12" fillId="13" borderId="0"/>
    <xf numFmtId="0" fontId="12" fillId="11" borderId="0"/>
    <xf numFmtId="0" fontId="12" fillId="12" borderId="0"/>
    <xf numFmtId="0" fontId="12" fillId="14" borderId="0"/>
    <xf numFmtId="0" fontId="20" fillId="15" borderId="0"/>
    <xf numFmtId="0" fontId="20" fillId="29" borderId="0"/>
    <xf numFmtId="0" fontId="20" fillId="13" borderId="0"/>
    <xf numFmtId="0" fontId="20" fillId="16" borderId="0"/>
    <xf numFmtId="0" fontId="20" fillId="30" borderId="0"/>
    <xf numFmtId="0" fontId="20" fillId="17" borderId="0"/>
    <xf numFmtId="0" fontId="92" fillId="21" borderId="56"/>
    <xf numFmtId="0" fontId="23" fillId="0" borderId="46"/>
    <xf numFmtId="0" fontId="93" fillId="0" borderId="15"/>
    <xf numFmtId="0" fontId="94" fillId="34" borderId="57"/>
    <xf numFmtId="0" fontId="20" fillId="18" borderId="0"/>
    <xf numFmtId="0" fontId="20" fillId="19" borderId="0"/>
    <xf numFmtId="0" fontId="20" fillId="20" borderId="0"/>
    <xf numFmtId="0" fontId="20" fillId="16" borderId="0"/>
    <xf numFmtId="0" fontId="20" fillId="30" borderId="0"/>
    <xf numFmtId="0" fontId="20" fillId="31" borderId="0"/>
    <xf numFmtId="43" fontId="105" fillId="0" borderId="0"/>
    <xf numFmtId="43" fontId="12" fillId="0" borderId="0"/>
    <xf numFmtId="174" fontId="105" fillId="0" borderId="0"/>
    <xf numFmtId="0" fontId="105" fillId="26" borderId="46"/>
    <xf numFmtId="0" fontId="32" fillId="25" borderId="46">
      <alignment horizontal="left"/>
    </xf>
    <xf numFmtId="0" fontId="105" fillId="25" borderId="46">
      <alignment horizontal="centerContinuous" wrapText="1"/>
    </xf>
    <xf numFmtId="0" fontId="23" fillId="25" borderId="47">
      <alignment wrapText="1"/>
    </xf>
    <xf numFmtId="0" fontId="23" fillId="25" borderId="48"/>
    <xf numFmtId="0" fontId="23" fillId="25" borderId="49">
      <alignment horizontal="center" wrapText="1"/>
    </xf>
    <xf numFmtId="0" fontId="43" fillId="38" borderId="0"/>
    <xf numFmtId="0" fontId="103" fillId="0" borderId="0"/>
    <xf numFmtId="0" fontId="12" fillId="39" borderId="59"/>
    <xf numFmtId="0" fontId="23" fillId="25" borderId="46"/>
    <xf numFmtId="0" fontId="46" fillId="36" borderId="46">
      <alignment horizontal="left" vertical="top" wrapText="1"/>
    </xf>
    <xf numFmtId="0" fontId="47" fillId="36" borderId="50">
      <alignment horizontal="left" vertical="top" wrapText="1"/>
    </xf>
    <xf numFmtId="0" fontId="46" fillId="36" borderId="51">
      <alignment horizontal="left" vertical="top" wrapText="1"/>
    </xf>
    <xf numFmtId="0" fontId="46" fillId="36" borderId="50">
      <alignment horizontal="left" vertical="top"/>
    </xf>
    <xf numFmtId="0" fontId="95" fillId="0" borderId="0"/>
    <xf numFmtId="0" fontId="54" fillId="0" borderId="0"/>
    <xf numFmtId="0" fontId="57" fillId="0" borderId="0"/>
    <xf numFmtId="0" fontId="58" fillId="0" borderId="7"/>
    <xf numFmtId="0" fontId="59" fillId="0" borderId="16"/>
    <xf numFmtId="0" fontId="60" fillId="0" borderId="8"/>
    <xf numFmtId="0" fontId="60" fillId="0" borderId="0"/>
    <xf numFmtId="0" fontId="57" fillId="0" borderId="0"/>
    <xf numFmtId="0" fontId="62" fillId="0" borderId="54"/>
    <xf numFmtId="0" fontId="96" fillId="0" borderId="0"/>
    <xf numFmtId="173" fontId="96" fillId="0" borderId="0"/>
    <xf numFmtId="0" fontId="23" fillId="32" borderId="52"/>
    <xf numFmtId="0" fontId="96" fillId="0" borderId="0"/>
    <xf numFmtId="0" fontId="97" fillId="50" borderId="0"/>
    <xf numFmtId="9" fontId="96" fillId="0" borderId="0"/>
    <xf numFmtId="0" fontId="8" fillId="0" borderId="54"/>
    <xf numFmtId="0" fontId="22" fillId="21" borderId="56"/>
    <xf numFmtId="0" fontId="23" fillId="0" borderId="55"/>
    <xf numFmtId="0" fontId="25" fillId="34" borderId="57"/>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1" fontId="105" fillId="0" borderId="62">
      <alignment horizontal="right" vertical="center" wrapText="1"/>
    </xf>
    <xf numFmtId="0" fontId="29" fillId="26" borderId="64">
      <protection locked="0"/>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8" fillId="0" borderId="54"/>
    <xf numFmtId="43" fontId="105" fillId="0" borderId="0"/>
    <xf numFmtId="0" fontId="22" fillId="21" borderId="56"/>
    <xf numFmtId="0" fontId="23" fillId="0" borderId="55"/>
    <xf numFmtId="0" fontId="25" fillId="34" borderId="57"/>
    <xf numFmtId="43" fontId="105" fillId="0" borderId="0"/>
    <xf numFmtId="43" fontId="12" fillId="0" borderId="0"/>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1" fontId="105" fillId="0" borderId="62">
      <alignment horizontal="right" vertical="center" wrapText="1"/>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43" fontId="105" fillId="0" borderId="0"/>
    <xf numFmtId="43" fontId="12" fillId="0" borderId="0"/>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23" fillId="32" borderId="64"/>
    <xf numFmtId="173" fontId="105" fillId="0" borderId="0"/>
    <xf numFmtId="173" fontId="105" fillId="0" borderId="0"/>
    <xf numFmtId="173" fontId="12" fillId="0" borderId="0"/>
    <xf numFmtId="173" fontId="12" fillId="0" borderId="0"/>
    <xf numFmtId="173" fontId="96" fillId="0" borderId="0"/>
    <xf numFmtId="173" fontId="96" fillId="0" borderId="0"/>
    <xf numFmtId="0" fontId="23" fillId="32" borderId="64"/>
    <xf numFmtId="0" fontId="29" fillId="26" borderId="64">
      <protection locked="0"/>
    </xf>
  </cellStyleXfs>
  <cellXfs count="318">
    <xf numFmtId="0" fontId="0" fillId="0" borderId="0" xfId="0"/>
    <xf numFmtId="0" fontId="0" fillId="23" borderId="0" xfId="0" applyFill="1"/>
    <xf numFmtId="0" fontId="2" fillId="23" borderId="0" xfId="204" applyFont="1" applyFill="1" applyBorder="1"/>
    <xf numFmtId="0" fontId="0" fillId="23" borderId="0" xfId="0" applyFill="1" applyAlignment="1">
      <alignment textRotation="90"/>
    </xf>
    <xf numFmtId="0" fontId="0" fillId="23" borderId="0" xfId="0" applyFill="1" applyAlignment="1">
      <alignment horizontal="center"/>
    </xf>
    <xf numFmtId="0" fontId="0" fillId="23" borderId="0" xfId="0" applyFill="1" applyAlignment="1">
      <alignment horizontal="center" textRotation="90" wrapText="1"/>
    </xf>
    <xf numFmtId="0" fontId="74" fillId="23" borderId="12" xfId="204" applyFont="1" applyFill="1" applyBorder="1"/>
    <xf numFmtId="0" fontId="77" fillId="23" borderId="0" xfId="204" applyFont="1" applyFill="1" applyBorder="1"/>
    <xf numFmtId="0" fontId="70" fillId="23" borderId="0" xfId="0" applyFont="1" applyFill="1" applyAlignment="1">
      <alignment horizontal="center"/>
    </xf>
    <xf numFmtId="0" fontId="70" fillId="23" borderId="0" xfId="0" applyFont="1" applyFill="1" applyAlignment="1">
      <alignment horizontal="center" wrapText="1"/>
    </xf>
    <xf numFmtId="1" fontId="69" fillId="0" borderId="0" xfId="0" applyNumberFormat="1" applyFont="1" applyAlignment="1">
      <alignment horizontal="right"/>
    </xf>
    <xf numFmtId="0" fontId="70" fillId="0" borderId="0" xfId="0" applyFont="1"/>
    <xf numFmtId="0" fontId="71" fillId="0" borderId="0" xfId="0" applyFont="1" applyAlignment="1">
      <alignment horizontal="center" vertical="center" wrapText="1"/>
    </xf>
    <xf numFmtId="0" fontId="74" fillId="23" borderId="12" xfId="204" applyFont="1" applyFill="1" applyBorder="1" applyAlignment="1">
      <alignment horizontal="left" indent="1"/>
    </xf>
    <xf numFmtId="0" fontId="77" fillId="23" borderId="0" xfId="204" applyFont="1" applyFill="1" applyBorder="1" applyAlignment="1">
      <alignment horizontal="left" indent="1"/>
    </xf>
    <xf numFmtId="0" fontId="70" fillId="23" borderId="0" xfId="0" applyFont="1" applyFill="1" applyAlignment="1">
      <alignment horizontal="left" indent="1"/>
    </xf>
    <xf numFmtId="0" fontId="70" fillId="0" borderId="0" xfId="0" applyFont="1" applyAlignment="1">
      <alignment horizontal="left" indent="1"/>
    </xf>
    <xf numFmtId="0" fontId="71" fillId="0" borderId="0" xfId="0" applyFont="1" applyAlignment="1">
      <alignment horizontal="left" indent="1"/>
    </xf>
    <xf numFmtId="0" fontId="71" fillId="0" borderId="0" xfId="0" applyFont="1" applyAlignment="1">
      <alignment horizontal="left" vertical="center" indent="1"/>
    </xf>
    <xf numFmtId="0" fontId="70" fillId="0" borderId="0" xfId="0" applyFont="1" applyAlignment="1">
      <alignment horizontal="center" textRotation="90" wrapText="1"/>
    </xf>
    <xf numFmtId="0" fontId="69" fillId="23" borderId="0" xfId="0" applyFont="1" applyFill="1" applyAlignment="1">
      <alignment horizontal="center" vertical="center"/>
    </xf>
    <xf numFmtId="1" fontId="69" fillId="0" borderId="0" xfId="0" applyNumberFormat="1" applyFont="1" applyAlignment="1">
      <alignment horizontal="center" vertical="center"/>
    </xf>
    <xf numFmtId="0" fontId="69" fillId="23" borderId="0" xfId="0" applyFont="1" applyFill="1" applyAlignment="1">
      <alignment horizontal="center"/>
    </xf>
    <xf numFmtId="0" fontId="69" fillId="0" borderId="0" xfId="0" applyFont="1" applyAlignment="1">
      <alignment horizontal="center"/>
    </xf>
    <xf numFmtId="0" fontId="0" fillId="0" borderId="0" xfId="0" applyAlignment="1">
      <alignment textRotation="90"/>
    </xf>
    <xf numFmtId="0" fontId="0" fillId="0" borderId="0" xfId="0" applyAlignment="1">
      <alignment horizontal="center"/>
    </xf>
    <xf numFmtId="2" fontId="0" fillId="0" borderId="0" xfId="0" applyNumberFormat="1"/>
    <xf numFmtId="9" fontId="0" fillId="0" borderId="0" xfId="37" applyFont="1"/>
    <xf numFmtId="164" fontId="0" fillId="0" borderId="0" xfId="0" applyNumberFormat="1"/>
    <xf numFmtId="0" fontId="70" fillId="42" borderId="0" xfId="0" applyFont="1" applyFill="1" applyAlignment="1">
      <alignment horizontal="left" indent="1"/>
    </xf>
    <xf numFmtId="0" fontId="70" fillId="42" borderId="0" xfId="0" applyFont="1" applyFill="1" applyAlignment="1">
      <alignment horizontal="center"/>
    </xf>
    <xf numFmtId="0" fontId="70" fillId="42" borderId="0" xfId="61" applyFont="1" applyFill="1" applyAlignment="1">
      <alignment horizontal="center" textRotation="90" wrapText="1"/>
    </xf>
    <xf numFmtId="0" fontId="70" fillId="42" borderId="0" xfId="52" applyFont="1" applyFill="1" applyAlignment="1">
      <alignment horizontal="center" textRotation="90" wrapText="1"/>
    </xf>
    <xf numFmtId="0" fontId="76" fillId="42" borderId="0" xfId="71" applyFont="1" applyFill="1" applyAlignment="1">
      <alignment horizontal="center" textRotation="90" wrapText="1"/>
    </xf>
    <xf numFmtId="0" fontId="76" fillId="42" borderId="0" xfId="90" applyFont="1" applyFill="1" applyAlignment="1">
      <alignment horizontal="center" textRotation="90" wrapText="1"/>
    </xf>
    <xf numFmtId="9" fontId="23" fillId="22" borderId="18" xfId="37" applyFont="1" applyFill="1" applyBorder="1" applyAlignment="1">
      <alignment horizontal="center"/>
    </xf>
    <xf numFmtId="0" fontId="79" fillId="23" borderId="0" xfId="0" applyFont="1" applyFill="1"/>
    <xf numFmtId="0" fontId="73" fillId="0" borderId="18" xfId="0" applyFont="1" applyBorder="1" applyAlignment="1">
      <alignment horizontal="left" vertical="top" wrapText="1" indent="1"/>
    </xf>
    <xf numFmtId="0" fontId="70" fillId="22" borderId="0" xfId="0" applyFont="1" applyFill="1" applyAlignment="1">
      <alignment horizontal="center" textRotation="90" wrapText="1"/>
    </xf>
    <xf numFmtId="0" fontId="0" fillId="22" borderId="0" xfId="0" applyFill="1" applyAlignment="1">
      <alignment horizontal="center" textRotation="90" wrapText="1"/>
    </xf>
    <xf numFmtId="0" fontId="77" fillId="23" borderId="0" xfId="204" applyFont="1" applyFill="1" applyBorder="1" applyAlignment="1">
      <alignment horizontal="left" vertical="center"/>
    </xf>
    <xf numFmtId="3" fontId="72" fillId="23" borderId="0" xfId="0" applyNumberFormat="1" applyFont="1" applyFill="1" applyAlignment="1">
      <alignment horizontal="center"/>
    </xf>
    <xf numFmtId="3" fontId="72" fillId="22" borderId="0" xfId="0" applyNumberFormat="1" applyFont="1" applyFill="1" applyAlignment="1">
      <alignment horizontal="center"/>
    </xf>
    <xf numFmtId="0" fontId="11" fillId="23" borderId="0" xfId="0" applyFont="1" applyFill="1"/>
    <xf numFmtId="14" fontId="0" fillId="0" borderId="0" xfId="0" applyNumberFormat="1"/>
    <xf numFmtId="0" fontId="75" fillId="0" borderId="0" xfId="0" applyFont="1" applyAlignment="1">
      <alignment horizontal="left" indent="1"/>
    </xf>
    <xf numFmtId="0" fontId="37" fillId="23" borderId="13" xfId="204" applyFont="1" applyFill="1" applyBorder="1" applyAlignment="1">
      <alignment horizontal="center" vertical="center" wrapText="1"/>
    </xf>
    <xf numFmtId="0" fontId="37" fillId="23" borderId="13" xfId="203" applyFont="1" applyFill="1" applyBorder="1" applyAlignment="1">
      <alignment horizontal="center" vertical="center" wrapText="1"/>
    </xf>
    <xf numFmtId="0" fontId="10" fillId="23" borderId="13" xfId="205" applyFont="1" applyFill="1" applyBorder="1" applyAlignment="1">
      <alignment horizontal="center" vertical="center" wrapText="1"/>
    </xf>
    <xf numFmtId="0" fontId="1" fillId="23" borderId="0" xfId="220" applyFont="1" applyFill="1"/>
    <xf numFmtId="0" fontId="6" fillId="23" borderId="0" xfId="221" applyFont="1" applyFill="1"/>
    <xf numFmtId="1" fontId="18" fillId="24" borderId="27" xfId="220" applyNumberFormat="1" applyFont="1" applyFill="1" applyBorder="1" applyAlignment="1">
      <alignment horizontal="center" vertical="center"/>
    </xf>
    <xf numFmtId="164" fontId="81" fillId="24" borderId="32" xfId="220" applyNumberFormat="1" applyFont="1" applyFill="1" applyBorder="1" applyAlignment="1">
      <alignment horizontal="center" vertical="center"/>
    </xf>
    <xf numFmtId="164" fontId="18" fillId="24" borderId="11" xfId="220" applyNumberFormat="1" applyFont="1" applyFill="1" applyBorder="1" applyAlignment="1">
      <alignment horizontal="center" vertical="center"/>
    </xf>
    <xf numFmtId="164" fontId="18" fillId="24" borderId="25" xfId="220" applyNumberFormat="1" applyFont="1" applyFill="1" applyBorder="1" applyAlignment="1">
      <alignment horizontal="center" vertical="center"/>
    </xf>
    <xf numFmtId="0" fontId="74" fillId="23" borderId="10" xfId="220" applyFont="1" applyFill="1" applyBorder="1" applyAlignment="1">
      <alignment horizontal="left" indent="1"/>
    </xf>
    <xf numFmtId="0" fontId="74" fillId="23" borderId="29" xfId="204" applyFont="1" applyFill="1" applyBorder="1"/>
    <xf numFmtId="0" fontId="84" fillId="23" borderId="0" xfId="220" applyFont="1" applyFill="1"/>
    <xf numFmtId="0" fontId="85" fillId="43" borderId="0" xfId="32" applyFont="1" applyFill="1"/>
    <xf numFmtId="0" fontId="86" fillId="49" borderId="30" xfId="203" applyFont="1" applyFill="1" applyBorder="1" applyAlignment="1">
      <alignment horizontal="center" textRotation="90" wrapText="1"/>
    </xf>
    <xf numFmtId="14" fontId="0" fillId="0" borderId="33" xfId="0" applyNumberFormat="1" applyBorder="1"/>
    <xf numFmtId="0" fontId="0" fillId="0" borderId="33" xfId="0" applyBorder="1"/>
    <xf numFmtId="0" fontId="70" fillId="23" borderId="0" xfId="0" applyFont="1" applyFill="1"/>
    <xf numFmtId="0" fontId="37" fillId="23" borderId="30" xfId="204" applyFont="1" applyFill="1" applyBorder="1" applyAlignment="1">
      <alignment horizontal="center" textRotation="90" wrapText="1"/>
    </xf>
    <xf numFmtId="0" fontId="98" fillId="23" borderId="10" xfId="220" applyFont="1" applyFill="1" applyBorder="1" applyAlignment="1">
      <alignment horizontal="left" indent="1"/>
    </xf>
    <xf numFmtId="1" fontId="99" fillId="24" borderId="53" xfId="220" applyNumberFormat="1" applyFont="1" applyFill="1" applyBorder="1" applyAlignment="1">
      <alignment horizontal="center" vertical="center"/>
    </xf>
    <xf numFmtId="164" fontId="99" fillId="24" borderId="11" xfId="220" applyNumberFormat="1" applyFont="1" applyFill="1" applyBorder="1" applyAlignment="1">
      <alignment horizontal="center" vertical="center"/>
    </xf>
    <xf numFmtId="0" fontId="102" fillId="23" borderId="10" xfId="220" applyFont="1" applyFill="1" applyBorder="1" applyAlignment="1">
      <alignment horizontal="left" indent="1"/>
    </xf>
    <xf numFmtId="1" fontId="103" fillId="24" borderId="53" xfId="220" applyNumberFormat="1" applyFont="1" applyFill="1" applyBorder="1" applyAlignment="1">
      <alignment horizontal="center" vertical="center"/>
    </xf>
    <xf numFmtId="164" fontId="103" fillId="24" borderId="11" xfId="220" applyNumberFormat="1" applyFont="1" applyFill="1" applyBorder="1" applyAlignment="1">
      <alignment horizontal="center" vertical="center"/>
    </xf>
    <xf numFmtId="0" fontId="106" fillId="22" borderId="0" xfId="0" applyFont="1" applyFill="1" applyAlignment="1">
      <alignment horizontal="right" wrapText="1"/>
    </xf>
    <xf numFmtId="0" fontId="107" fillId="23" borderId="46" xfId="0" applyFont="1" applyFill="1" applyBorder="1" applyAlignment="1">
      <alignment horizontal="left" wrapText="1" indent="1"/>
    </xf>
    <xf numFmtId="3" fontId="23" fillId="22" borderId="0" xfId="71" applyNumberFormat="1" applyFont="1" applyFill="1" applyAlignment="1">
      <alignment horizontal="center"/>
    </xf>
    <xf numFmtId="9" fontId="23" fillId="22" borderId="0" xfId="37" applyFont="1" applyFill="1" applyAlignment="1">
      <alignment horizontal="center"/>
    </xf>
    <xf numFmtId="3" fontId="23" fillId="22" borderId="0" xfId="61" applyNumberFormat="1" applyFont="1" applyFill="1" applyAlignment="1">
      <alignment horizontal="center"/>
    </xf>
    <xf numFmtId="3" fontId="23" fillId="22" borderId="0" xfId="52" applyNumberFormat="1" applyFont="1" applyFill="1" applyAlignment="1">
      <alignment horizontal="center"/>
    </xf>
    <xf numFmtId="3" fontId="23" fillId="22" borderId="0" xfId="90" applyNumberFormat="1" applyFont="1" applyFill="1" applyAlignment="1">
      <alignment horizontal="center"/>
    </xf>
    <xf numFmtId="10" fontId="23" fillId="22" borderId="0" xfId="37" applyNumberFormat="1" applyFont="1" applyFill="1" applyAlignment="1">
      <alignment horizontal="center"/>
    </xf>
    <xf numFmtId="165" fontId="23" fillId="22" borderId="0" xfId="61" applyNumberFormat="1" applyFont="1" applyFill="1" applyAlignment="1">
      <alignment horizontal="center"/>
    </xf>
    <xf numFmtId="9" fontId="23" fillId="22" borderId="0" xfId="163" applyFont="1" applyFill="1" applyAlignment="1">
      <alignment horizontal="center"/>
    </xf>
    <xf numFmtId="2" fontId="23" fillId="22" borderId="0" xfId="163" applyNumberFormat="1" applyFont="1" applyFill="1" applyAlignment="1">
      <alignment horizontal="center"/>
    </xf>
    <xf numFmtId="165" fontId="23" fillId="22" borderId="0" xfId="13" applyNumberFormat="1" applyFont="1" applyFill="1" applyAlignment="1">
      <alignment horizontal="center"/>
    </xf>
    <xf numFmtId="0" fontId="10" fillId="23" borderId="55" xfId="205" applyFont="1" applyFill="1" applyBorder="1" applyAlignment="1">
      <alignment horizontal="center" vertical="center" wrapText="1"/>
    </xf>
    <xf numFmtId="3" fontId="23" fillId="22" borderId="0" xfId="13" applyNumberFormat="1" applyFont="1" applyFill="1" applyAlignment="1">
      <alignment horizontal="center"/>
    </xf>
    <xf numFmtId="14" fontId="106" fillId="22" borderId="0" xfId="0" applyNumberFormat="1" applyFont="1" applyFill="1" applyAlignment="1">
      <alignment horizontal="right" wrapText="1"/>
    </xf>
    <xf numFmtId="0" fontId="108" fillId="23" borderId="30" xfId="203" applyFont="1" applyFill="1" applyBorder="1" applyAlignment="1">
      <alignment horizontal="center" textRotation="90" wrapText="1"/>
    </xf>
    <xf numFmtId="0" fontId="108" fillId="73" borderId="30" xfId="203" applyFont="1" applyFill="1" applyBorder="1" applyAlignment="1">
      <alignment horizontal="center" textRotation="90" wrapText="1"/>
    </xf>
    <xf numFmtId="0" fontId="80" fillId="23" borderId="0" xfId="232" applyFont="1" applyFill="1" applyBorder="1" applyAlignment="1" applyProtection="1">
      <alignment horizontal="center" textRotation="90" wrapText="1"/>
      <protection locked="0"/>
    </xf>
    <xf numFmtId="0" fontId="110" fillId="23" borderId="30" xfId="204" applyFont="1" applyFill="1" applyBorder="1" applyAlignment="1">
      <alignment horizontal="center" textRotation="90" wrapText="1"/>
    </xf>
    <xf numFmtId="0" fontId="109" fillId="75" borderId="30" xfId="204" applyFont="1" applyFill="1" applyBorder="1" applyAlignment="1">
      <alignment horizontal="center" textRotation="90" wrapText="1"/>
    </xf>
    <xf numFmtId="0" fontId="111" fillId="23" borderId="30" xfId="204" applyFont="1" applyFill="1" applyBorder="1" applyAlignment="1">
      <alignment horizontal="center" textRotation="90" wrapText="1"/>
    </xf>
    <xf numFmtId="0" fontId="112" fillId="87" borderId="30" xfId="203" applyFont="1" applyFill="1" applyBorder="1" applyAlignment="1">
      <alignment horizontal="center" textRotation="90" wrapText="1"/>
    </xf>
    <xf numFmtId="0" fontId="113" fillId="23" borderId="30" xfId="204" applyFont="1" applyFill="1" applyBorder="1" applyAlignment="1">
      <alignment horizontal="center" textRotation="90" wrapText="1"/>
    </xf>
    <xf numFmtId="0" fontId="76" fillId="88" borderId="24" xfId="91" applyFont="1" applyFill="1" applyBorder="1" applyAlignment="1">
      <alignment horizontal="center" textRotation="90" wrapText="1"/>
    </xf>
    <xf numFmtId="0" fontId="76" fillId="89" borderId="23" xfId="72" applyFont="1" applyFill="1" applyBorder="1" applyAlignment="1">
      <alignment horizontal="center" textRotation="90" wrapText="1"/>
    </xf>
    <xf numFmtId="0" fontId="70" fillId="90" borderId="23" xfId="62" applyFont="1" applyFill="1" applyBorder="1" applyAlignment="1">
      <alignment horizontal="center" textRotation="90" wrapText="1"/>
    </xf>
    <xf numFmtId="0" fontId="70" fillId="91" borderId="23" xfId="62" applyFont="1" applyFill="1" applyBorder="1" applyAlignment="1">
      <alignment horizontal="center" textRotation="90" wrapText="1"/>
    </xf>
    <xf numFmtId="0" fontId="76" fillId="81" borderId="22" xfId="93" applyFont="1" applyFill="1" applyBorder="1" applyAlignment="1">
      <alignment horizontal="center" textRotation="90" wrapText="1"/>
    </xf>
    <xf numFmtId="0" fontId="75" fillId="82" borderId="24" xfId="92" applyFont="1" applyFill="1" applyBorder="1" applyAlignment="1">
      <alignment horizontal="center" textRotation="90" wrapText="1"/>
    </xf>
    <xf numFmtId="0" fontId="10" fillId="83" borderId="22" xfId="73" applyFont="1" applyFill="1" applyBorder="1" applyAlignment="1">
      <alignment horizontal="center" textRotation="90" wrapText="1"/>
    </xf>
    <xf numFmtId="0" fontId="10" fillId="83" borderId="24" xfId="73" applyFont="1" applyFill="1" applyBorder="1" applyAlignment="1">
      <alignment horizontal="center" textRotation="90" wrapText="1"/>
    </xf>
    <xf numFmtId="0" fontId="10" fillId="83" borderId="28" xfId="73" applyFont="1" applyFill="1" applyBorder="1" applyAlignment="1">
      <alignment horizontal="center" textRotation="90" wrapText="1"/>
    </xf>
    <xf numFmtId="0" fontId="76" fillId="76" borderId="28" xfId="90" applyFont="1" applyFill="1" applyBorder="1" applyAlignment="1">
      <alignment horizontal="center" textRotation="90" wrapText="1"/>
    </xf>
    <xf numFmtId="0" fontId="75" fillId="77" borderId="28" xfId="61" applyFont="1" applyFill="1" applyBorder="1" applyAlignment="1">
      <alignment horizontal="center" textRotation="90" wrapText="1"/>
    </xf>
    <xf numFmtId="0" fontId="75" fillId="77" borderId="28" xfId="9" applyFont="1" applyFill="1" applyBorder="1" applyAlignment="1">
      <alignment horizontal="center" textRotation="90" wrapText="1"/>
    </xf>
    <xf numFmtId="0" fontId="70" fillId="78" borderId="28" xfId="9" applyFont="1" applyFill="1" applyBorder="1" applyAlignment="1">
      <alignment horizontal="center" textRotation="90" wrapText="1"/>
    </xf>
    <xf numFmtId="0" fontId="70" fillId="78" borderId="28" xfId="61" applyFont="1" applyFill="1" applyBorder="1" applyAlignment="1">
      <alignment horizontal="center" textRotation="90" wrapText="1"/>
    </xf>
    <xf numFmtId="0" fontId="70" fillId="79" borderId="31" xfId="9" applyFont="1" applyFill="1" applyBorder="1" applyAlignment="1">
      <alignment horizontal="center" textRotation="90" wrapText="1"/>
    </xf>
    <xf numFmtId="0" fontId="70" fillId="79" borderId="28" xfId="61" applyFont="1" applyFill="1" applyBorder="1" applyAlignment="1">
      <alignment horizontal="center" textRotation="90" wrapText="1"/>
    </xf>
    <xf numFmtId="166" fontId="70" fillId="48" borderId="28" xfId="5" applyNumberFormat="1" applyFont="1" applyFill="1" applyBorder="1" applyAlignment="1">
      <alignment horizontal="center" textRotation="90" wrapText="1"/>
    </xf>
    <xf numFmtId="166" fontId="70" fillId="48" borderId="28" xfId="52" applyNumberFormat="1" applyFont="1" applyFill="1" applyBorder="1" applyAlignment="1">
      <alignment horizontal="center" textRotation="90" wrapText="1"/>
    </xf>
    <xf numFmtId="0" fontId="10" fillId="23" borderId="46" xfId="61" applyFont="1" applyFill="1" applyBorder="1" applyAlignment="1">
      <alignment horizontal="center" textRotation="90" wrapText="1"/>
    </xf>
    <xf numFmtId="0" fontId="37" fillId="23" borderId="46" xfId="90" applyFont="1" applyFill="1" applyBorder="1" applyAlignment="1">
      <alignment horizontal="center" textRotation="90" wrapText="1"/>
    </xf>
    <xf numFmtId="0" fontId="37" fillId="23" borderId="46" xfId="61" applyFont="1" applyFill="1" applyBorder="1" applyAlignment="1">
      <alignment horizontal="center" textRotation="90" wrapText="1"/>
    </xf>
    <xf numFmtId="0" fontId="37" fillId="23" borderId="46" xfId="9" applyFont="1" applyFill="1" applyBorder="1" applyAlignment="1">
      <alignment horizontal="center" textRotation="90" wrapText="1"/>
    </xf>
    <xf numFmtId="0" fontId="37" fillId="23" borderId="46" xfId="203" applyFont="1" applyFill="1" applyBorder="1" applyAlignment="1">
      <alignment horizontal="center" textRotation="90" wrapText="1"/>
    </xf>
    <xf numFmtId="0" fontId="10" fillId="23" borderId="46" xfId="73" applyFont="1" applyFill="1" applyBorder="1" applyAlignment="1">
      <alignment horizontal="center" textRotation="90" wrapText="1"/>
    </xf>
    <xf numFmtId="0" fontId="37" fillId="23" borderId="46" xfId="91" applyFont="1" applyFill="1" applyBorder="1" applyAlignment="1">
      <alignment horizontal="center" textRotation="90" wrapText="1"/>
    </xf>
    <xf numFmtId="0" fontId="37" fillId="23" borderId="46" xfId="72" applyFont="1" applyFill="1" applyBorder="1" applyAlignment="1">
      <alignment horizontal="center" textRotation="90" wrapText="1"/>
    </xf>
    <xf numFmtId="0" fontId="10" fillId="23" borderId="46" xfId="62" applyFont="1" applyFill="1" applyBorder="1" applyAlignment="1">
      <alignment horizontal="center" textRotation="90" wrapText="1"/>
    </xf>
    <xf numFmtId="0" fontId="10" fillId="23" borderId="46" xfId="205" applyFont="1" applyFill="1" applyBorder="1" applyAlignment="1">
      <alignment horizontal="center" textRotation="90" wrapText="1"/>
    </xf>
    <xf numFmtId="0" fontId="75" fillId="74" borderId="18" xfId="0" applyFont="1" applyFill="1" applyBorder="1" applyAlignment="1">
      <alignment horizontal="left" vertical="top" wrapText="1" indent="1"/>
    </xf>
    <xf numFmtId="0" fontId="114" fillId="23" borderId="30" xfId="203" applyFont="1" applyFill="1" applyBorder="1" applyAlignment="1">
      <alignment horizontal="center" textRotation="90" wrapText="1"/>
    </xf>
    <xf numFmtId="1" fontId="18" fillId="24" borderId="53" xfId="220" applyNumberFormat="1" applyFont="1" applyFill="1" applyBorder="1" applyAlignment="1">
      <alignment horizontal="center" vertical="center"/>
    </xf>
    <xf numFmtId="14" fontId="0" fillId="23" borderId="0" xfId="0" applyNumberFormat="1" applyFill="1"/>
    <xf numFmtId="0" fontId="76" fillId="43" borderId="65" xfId="0" applyFont="1" applyFill="1" applyBorder="1" applyAlignment="1">
      <alignment horizontal="center"/>
    </xf>
    <xf numFmtId="0" fontId="73" fillId="0" borderId="55" xfId="0" applyFont="1" applyBorder="1" applyAlignment="1">
      <alignment horizontal="left" vertical="top" wrapText="1" indent="1"/>
    </xf>
    <xf numFmtId="0" fontId="75" fillId="46" borderId="55" xfId="0" applyFont="1" applyFill="1" applyBorder="1" applyAlignment="1">
      <alignment horizontal="left" vertical="top" wrapText="1" indent="1"/>
    </xf>
    <xf numFmtId="0" fontId="75" fillId="84" borderId="55" xfId="0" applyFont="1" applyFill="1" applyBorder="1" applyAlignment="1">
      <alignment horizontal="left" vertical="top" wrapText="1" indent="1"/>
    </xf>
    <xf numFmtId="0" fontId="67" fillId="0" borderId="55" xfId="213" applyFont="1" applyBorder="1" applyAlignment="1" applyProtection="1">
      <alignment horizontal="left" vertical="top" wrapText="1" indent="1"/>
    </xf>
    <xf numFmtId="1" fontId="18" fillId="24" borderId="66" xfId="220" applyNumberFormat="1" applyFont="1" applyFill="1" applyBorder="1" applyAlignment="1">
      <alignment horizontal="center" vertical="center"/>
    </xf>
    <xf numFmtId="1" fontId="99" fillId="24" borderId="66" xfId="220" applyNumberFormat="1" applyFont="1" applyFill="1" applyBorder="1" applyAlignment="1">
      <alignment horizontal="center" vertical="center"/>
    </xf>
    <xf numFmtId="1" fontId="103" fillId="24" borderId="66" xfId="220" applyNumberFormat="1" applyFont="1" applyFill="1" applyBorder="1" applyAlignment="1">
      <alignment horizontal="center" vertical="center"/>
    </xf>
    <xf numFmtId="164" fontId="80" fillId="23" borderId="67" xfId="0" applyNumberFormat="1" applyFont="1" applyFill="1" applyBorder="1" applyAlignment="1">
      <alignment horizontal="center"/>
    </xf>
    <xf numFmtId="0" fontId="115" fillId="23" borderId="0" xfId="0" applyFont="1" applyFill="1" applyAlignment="1">
      <alignment horizontal="center" vertical="center"/>
    </xf>
    <xf numFmtId="0" fontId="0" fillId="23" borderId="0" xfId="0" applyFill="1" applyAlignment="1">
      <alignment vertical="top"/>
    </xf>
    <xf numFmtId="0" fontId="117" fillId="23" borderId="0" xfId="0" applyFont="1" applyFill="1"/>
    <xf numFmtId="0" fontId="122" fillId="23" borderId="0" xfId="204" applyFont="1" applyFill="1" applyBorder="1"/>
    <xf numFmtId="14" fontId="117" fillId="23" borderId="0" xfId="0" applyNumberFormat="1" applyFont="1" applyFill="1"/>
    <xf numFmtId="0" fontId="70" fillId="23" borderId="0" xfId="220" applyFont="1" applyFill="1"/>
    <xf numFmtId="14" fontId="70" fillId="23" borderId="0" xfId="0" applyNumberFormat="1" applyFont="1" applyFill="1"/>
    <xf numFmtId="14" fontId="37" fillId="23" borderId="0" xfId="204" applyNumberFormat="1" applyFont="1" applyFill="1" applyBorder="1" applyAlignment="1">
      <alignment horizontal="center" textRotation="90"/>
    </xf>
    <xf numFmtId="0" fontId="121" fillId="43" borderId="0" xfId="32" applyFont="1" applyFill="1" applyAlignment="1">
      <alignment horizontal="left" indent="1"/>
    </xf>
    <xf numFmtId="0" fontId="37" fillId="94" borderId="46" xfId="204" applyFont="1" applyFill="1" applyBorder="1" applyAlignment="1">
      <alignment horizontal="center" textRotation="90" wrapText="1"/>
    </xf>
    <xf numFmtId="164" fontId="81" fillId="23" borderId="68" xfId="220" applyNumberFormat="1" applyFont="1" applyFill="1" applyBorder="1" applyAlignment="1">
      <alignment horizontal="center" vertical="center"/>
    </xf>
    <xf numFmtId="1" fontId="18" fillId="23" borderId="68" xfId="220" applyNumberFormat="1" applyFont="1" applyFill="1" applyBorder="1" applyAlignment="1">
      <alignment horizontal="center" vertical="center"/>
    </xf>
    <xf numFmtId="164" fontId="80" fillId="23" borderId="68" xfId="0" applyNumberFormat="1" applyFont="1" applyFill="1" applyBorder="1" applyAlignment="1">
      <alignment horizontal="center"/>
    </xf>
    <xf numFmtId="164" fontId="18" fillId="23" borderId="68" xfId="220" applyNumberFormat="1" applyFont="1" applyFill="1" applyBorder="1" applyAlignment="1">
      <alignment horizontal="center" vertical="center"/>
    </xf>
    <xf numFmtId="0" fontId="74" fillId="23" borderId="69" xfId="220" applyFont="1" applyFill="1" applyBorder="1" applyAlignment="1">
      <alignment horizontal="left" indent="1"/>
    </xf>
    <xf numFmtId="0" fontId="74" fillId="23" borderId="70" xfId="220" applyFont="1" applyFill="1" applyBorder="1" applyAlignment="1">
      <alignment horizontal="left" indent="1"/>
    </xf>
    <xf numFmtId="0" fontId="74" fillId="23" borderId="71" xfId="220" applyFont="1" applyFill="1" applyBorder="1" applyAlignment="1">
      <alignment horizontal="left" indent="1"/>
    </xf>
    <xf numFmtId="0" fontId="70" fillId="23" borderId="72" xfId="220" applyFont="1" applyFill="1" applyBorder="1"/>
    <xf numFmtId="14" fontId="70" fillId="23" borderId="73" xfId="0" applyNumberFormat="1" applyFont="1" applyFill="1" applyBorder="1"/>
    <xf numFmtId="0" fontId="74" fillId="23" borderId="74" xfId="220" applyFont="1" applyFill="1" applyBorder="1" applyAlignment="1">
      <alignment horizontal="left" indent="1"/>
    </xf>
    <xf numFmtId="0" fontId="74" fillId="23" borderId="75" xfId="220" applyFont="1" applyFill="1" applyBorder="1" applyAlignment="1">
      <alignment horizontal="left" indent="1"/>
    </xf>
    <xf numFmtId="0" fontId="74" fillId="23" borderId="72" xfId="220" applyFont="1" applyFill="1" applyBorder="1" applyAlignment="1">
      <alignment horizontal="left" indent="1"/>
    </xf>
    <xf numFmtId="0" fontId="74" fillId="23" borderId="76" xfId="220" applyFont="1" applyFill="1" applyBorder="1" applyAlignment="1">
      <alignment horizontal="left" indent="1"/>
    </xf>
    <xf numFmtId="0" fontId="74" fillId="23" borderId="77" xfId="220" applyFont="1" applyFill="1" applyBorder="1" applyAlignment="1">
      <alignment horizontal="left" indent="1"/>
    </xf>
    <xf numFmtId="0" fontId="74" fillId="23" borderId="78" xfId="220" applyFont="1" applyFill="1" applyBorder="1" applyAlignment="1">
      <alignment horizontal="left" indent="1"/>
    </xf>
    <xf numFmtId="0" fontId="70" fillId="23" borderId="69" xfId="220" applyFont="1" applyFill="1" applyBorder="1"/>
    <xf numFmtId="164" fontId="80" fillId="23" borderId="80" xfId="0" applyNumberFormat="1" applyFont="1" applyFill="1" applyBorder="1" applyAlignment="1">
      <alignment horizontal="center"/>
    </xf>
    <xf numFmtId="164" fontId="81" fillId="23" borderId="80" xfId="220" applyNumberFormat="1" applyFont="1" applyFill="1" applyBorder="1" applyAlignment="1">
      <alignment horizontal="center" vertical="center"/>
    </xf>
    <xf numFmtId="1" fontId="18" fillId="23" borderId="80" xfId="220" applyNumberFormat="1" applyFont="1" applyFill="1" applyBorder="1" applyAlignment="1">
      <alignment horizontal="center" vertical="center"/>
    </xf>
    <xf numFmtId="164" fontId="18" fillId="23" borderId="80" xfId="220" applyNumberFormat="1" applyFont="1" applyFill="1" applyBorder="1" applyAlignment="1">
      <alignment horizontal="center" vertical="center"/>
    </xf>
    <xf numFmtId="164" fontId="18" fillId="23" borderId="79" xfId="220" applyNumberFormat="1" applyFont="1" applyFill="1" applyBorder="1" applyAlignment="1">
      <alignment horizontal="center" vertical="center"/>
    </xf>
    <xf numFmtId="166" fontId="70" fillId="23" borderId="68" xfId="52" applyNumberFormat="1" applyFont="1" applyFill="1" applyBorder="1" applyAlignment="1">
      <alignment horizontal="center" vertical="center"/>
    </xf>
    <xf numFmtId="167" fontId="70" fillId="23" borderId="68" xfId="52" applyNumberFormat="1" applyFont="1" applyFill="1" applyBorder="1" applyAlignment="1">
      <alignment horizontal="center" vertical="center"/>
    </xf>
    <xf numFmtId="164" fontId="18" fillId="23" borderId="81" xfId="220" applyNumberFormat="1" applyFont="1" applyFill="1" applyBorder="1" applyAlignment="1">
      <alignment horizontal="center" vertical="center"/>
    </xf>
    <xf numFmtId="164" fontId="18" fillId="23" borderId="71" xfId="220" applyNumberFormat="1" applyFont="1" applyFill="1" applyBorder="1" applyAlignment="1">
      <alignment horizontal="center" vertical="center"/>
    </xf>
    <xf numFmtId="0" fontId="70" fillId="23" borderId="82" xfId="0" applyFont="1" applyFill="1" applyBorder="1" applyAlignment="1">
      <alignment horizontal="left" indent="1"/>
    </xf>
    <xf numFmtId="0" fontId="70" fillId="23" borderId="76" xfId="0" applyFont="1" applyFill="1" applyBorder="1" applyAlignment="1">
      <alignment horizontal="left" indent="1"/>
    </xf>
    <xf numFmtId="0" fontId="70" fillId="23" borderId="73" xfId="0" applyFont="1" applyFill="1" applyBorder="1" applyAlignment="1">
      <alignment horizontal="left" indent="1"/>
    </xf>
    <xf numFmtId="0" fontId="100" fillId="23" borderId="82" xfId="0" applyFont="1" applyFill="1" applyBorder="1" applyAlignment="1">
      <alignment horizontal="left" indent="1"/>
    </xf>
    <xf numFmtId="0" fontId="100" fillId="23" borderId="76" xfId="0" applyFont="1" applyFill="1" applyBorder="1" applyAlignment="1">
      <alignment horizontal="left" indent="1"/>
    </xf>
    <xf numFmtId="0" fontId="100" fillId="23" borderId="73" xfId="0" applyFont="1" applyFill="1" applyBorder="1" applyAlignment="1">
      <alignment horizontal="left" indent="1"/>
    </xf>
    <xf numFmtId="0" fontId="104" fillId="23" borderId="82" xfId="0" applyFont="1" applyFill="1" applyBorder="1" applyAlignment="1">
      <alignment horizontal="left" indent="1"/>
    </xf>
    <xf numFmtId="0" fontId="104" fillId="23" borderId="76" xfId="0" applyFont="1" applyFill="1" applyBorder="1" applyAlignment="1">
      <alignment horizontal="left" indent="1"/>
    </xf>
    <xf numFmtId="0" fontId="104" fillId="23" borderId="73" xfId="0" applyFont="1" applyFill="1" applyBorder="1" applyAlignment="1">
      <alignment horizontal="left" indent="1"/>
    </xf>
    <xf numFmtId="14" fontId="70" fillId="23" borderId="70" xfId="0" applyNumberFormat="1" applyFont="1" applyFill="1" applyBorder="1"/>
    <xf numFmtId="0" fontId="117" fillId="23" borderId="0" xfId="0" applyFont="1" applyFill="1" applyAlignment="1">
      <alignment horizontal="left" vertical="top" wrapText="1" indent="1"/>
    </xf>
    <xf numFmtId="0" fontId="120" fillId="23" borderId="0" xfId="213" applyFont="1" applyFill="1" applyAlignment="1" applyProtection="1">
      <alignment horizontal="left" vertical="top" wrapText="1" indent="1"/>
    </xf>
    <xf numFmtId="2" fontId="10" fillId="23" borderId="83" xfId="73" applyNumberFormat="1" applyFont="1" applyFill="1" applyBorder="1" applyAlignment="1">
      <alignment horizontal="center" vertical="center"/>
    </xf>
    <xf numFmtId="2" fontId="101" fillId="23" borderId="83" xfId="73" applyNumberFormat="1" applyFont="1" applyFill="1" applyBorder="1" applyAlignment="1">
      <alignment horizontal="center" vertical="center"/>
    </xf>
    <xf numFmtId="2" fontId="105" fillId="23" borderId="83" xfId="73" applyNumberFormat="1" applyFont="1" applyFill="1" applyBorder="1" applyAlignment="1">
      <alignment horizontal="center" vertical="center"/>
    </xf>
    <xf numFmtId="164" fontId="10" fillId="23" borderId="83" xfId="73" applyNumberFormat="1" applyFont="1" applyFill="1" applyBorder="1" applyAlignment="1">
      <alignment horizontal="center" vertical="center"/>
    </xf>
    <xf numFmtId="0" fontId="76" fillId="94" borderId="0" xfId="0" applyFont="1" applyFill="1" applyAlignment="1">
      <alignment horizontal="center" wrapText="1"/>
    </xf>
    <xf numFmtId="0" fontId="76" fillId="94" borderId="0" xfId="0" applyFont="1" applyFill="1" applyAlignment="1">
      <alignment horizontal="center" textRotation="90"/>
    </xf>
    <xf numFmtId="0" fontId="37" fillId="95" borderId="0" xfId="0" applyFont="1" applyFill="1" applyAlignment="1">
      <alignment horizontal="center" textRotation="90"/>
    </xf>
    <xf numFmtId="0" fontId="37" fillId="95" borderId="0" xfId="0" applyFont="1" applyFill="1" applyAlignment="1">
      <alignment horizontal="center" textRotation="90" wrapText="1"/>
    </xf>
    <xf numFmtId="0" fontId="70" fillId="93" borderId="0" xfId="0" applyFont="1" applyFill="1"/>
    <xf numFmtId="164" fontId="70" fillId="0" borderId="0" xfId="0" applyNumberFormat="1" applyFont="1"/>
    <xf numFmtId="1" fontId="70" fillId="0" borderId="0" xfId="0" applyNumberFormat="1" applyFont="1"/>
    <xf numFmtId="0" fontId="76" fillId="43" borderId="0" xfId="0" applyFont="1" applyFill="1" applyAlignment="1">
      <alignment horizontal="center"/>
    </xf>
    <xf numFmtId="0" fontId="76" fillId="46" borderId="0" xfId="0" applyFont="1" applyFill="1"/>
    <xf numFmtId="0" fontId="76" fillId="47" borderId="0" xfId="0" applyFont="1" applyFill="1" applyAlignment="1">
      <alignment horizontal="center"/>
    </xf>
    <xf numFmtId="0" fontId="123" fillId="43" borderId="0" xfId="0" applyFont="1" applyFill="1"/>
    <xf numFmtId="0" fontId="76" fillId="79" borderId="0" xfId="0" applyFont="1" applyFill="1" applyAlignment="1">
      <alignment horizontal="center"/>
    </xf>
    <xf numFmtId="0" fontId="76" fillId="79" borderId="33" xfId="0" applyFont="1" applyFill="1" applyBorder="1" applyAlignment="1">
      <alignment horizontal="center"/>
    </xf>
    <xf numFmtId="0" fontId="76" fillId="77" borderId="0" xfId="0" applyFont="1" applyFill="1" applyAlignment="1">
      <alignment horizontal="center"/>
    </xf>
    <xf numFmtId="0" fontId="76" fillId="77" borderId="33" xfId="0" applyFont="1" applyFill="1" applyBorder="1" applyAlignment="1">
      <alignment horizontal="center"/>
    </xf>
    <xf numFmtId="0" fontId="76" fillId="44" borderId="0" xfId="0" applyFont="1" applyFill="1" applyAlignment="1">
      <alignment horizontal="center"/>
    </xf>
    <xf numFmtId="0" fontId="76" fillId="44" borderId="33" xfId="0" applyFont="1" applyFill="1" applyBorder="1" applyAlignment="1">
      <alignment horizontal="center"/>
    </xf>
    <xf numFmtId="0" fontId="76" fillId="45" borderId="0" xfId="0" applyFont="1" applyFill="1" applyAlignment="1">
      <alignment horizontal="center"/>
    </xf>
    <xf numFmtId="0" fontId="76" fillId="92" borderId="0" xfId="0" applyFont="1" applyFill="1" applyAlignment="1">
      <alignment horizontal="center"/>
    </xf>
    <xf numFmtId="0" fontId="76" fillId="92" borderId="33" xfId="0" applyFont="1" applyFill="1" applyBorder="1" applyAlignment="1">
      <alignment horizontal="center"/>
    </xf>
    <xf numFmtId="0" fontId="76" fillId="80" borderId="0" xfId="0" applyFont="1" applyFill="1" applyAlignment="1">
      <alignment horizontal="center"/>
    </xf>
    <xf numFmtId="0" fontId="76" fillId="46" borderId="0" xfId="0" applyFont="1" applyFill="1" applyAlignment="1">
      <alignment horizontal="center"/>
    </xf>
    <xf numFmtId="0" fontId="76" fillId="85" borderId="0" xfId="0" applyFont="1" applyFill="1" applyAlignment="1">
      <alignment horizontal="center"/>
    </xf>
    <xf numFmtId="0" fontId="76" fillId="85" borderId="33" xfId="0" applyFont="1" applyFill="1" applyBorder="1" applyAlignment="1">
      <alignment horizontal="center"/>
    </xf>
    <xf numFmtId="0" fontId="76" fillId="86" borderId="0" xfId="0" applyFont="1" applyFill="1" applyAlignment="1">
      <alignment horizontal="center"/>
    </xf>
    <xf numFmtId="0" fontId="76" fillId="86" borderId="33" xfId="0" applyFont="1" applyFill="1" applyBorder="1" applyAlignment="1">
      <alignment horizontal="center"/>
    </xf>
    <xf numFmtId="14" fontId="76" fillId="85" borderId="33" xfId="0" applyNumberFormat="1" applyFont="1" applyFill="1" applyBorder="1" applyAlignment="1">
      <alignment horizontal="center"/>
    </xf>
    <xf numFmtId="0" fontId="70" fillId="22" borderId="34" xfId="0" applyFont="1" applyFill="1" applyBorder="1"/>
    <xf numFmtId="0" fontId="70" fillId="22" borderId="35" xfId="0" applyFont="1" applyFill="1" applyBorder="1"/>
    <xf numFmtId="14" fontId="70" fillId="22" borderId="40" xfId="0" applyNumberFormat="1" applyFont="1" applyFill="1" applyBorder="1"/>
    <xf numFmtId="0" fontId="70" fillId="0" borderId="34" xfId="0" applyFont="1" applyBorder="1"/>
    <xf numFmtId="0" fontId="70" fillId="23" borderId="35" xfId="0" applyFont="1" applyFill="1" applyBorder="1"/>
    <xf numFmtId="14" fontId="70" fillId="23" borderId="40" xfId="0" applyNumberFormat="1" applyFont="1" applyFill="1" applyBorder="1"/>
    <xf numFmtId="0" fontId="70" fillId="0" borderId="35" xfId="0" applyFont="1" applyBorder="1"/>
    <xf numFmtId="14" fontId="70" fillId="0" borderId="40" xfId="0" applyNumberFormat="1" applyFont="1" applyBorder="1"/>
    <xf numFmtId="14" fontId="70" fillId="0" borderId="35" xfId="0" applyNumberFormat="1" applyFont="1" applyBorder="1"/>
    <xf numFmtId="0" fontId="70" fillId="0" borderId="36" xfId="0" applyFont="1" applyBorder="1"/>
    <xf numFmtId="0" fontId="70" fillId="0" borderId="37" xfId="0" applyFont="1" applyBorder="1"/>
    <xf numFmtId="14" fontId="70" fillId="0" borderId="41" xfId="0" applyNumberFormat="1" applyFont="1" applyBorder="1"/>
    <xf numFmtId="0" fontId="70" fillId="22" borderId="37" xfId="0" applyFont="1" applyFill="1" applyBorder="1"/>
    <xf numFmtId="14" fontId="70" fillId="0" borderId="37" xfId="0" applyNumberFormat="1" applyFont="1" applyBorder="1"/>
    <xf numFmtId="2" fontId="70" fillId="0" borderId="35" xfId="0" applyNumberFormat="1" applyFont="1" applyBorder="1"/>
    <xf numFmtId="0" fontId="70" fillId="0" borderId="38" xfId="0" applyFont="1" applyBorder="1"/>
    <xf numFmtId="0" fontId="70" fillId="0" borderId="39" xfId="0" applyFont="1" applyBorder="1"/>
    <xf numFmtId="14" fontId="70" fillId="0" borderId="42" xfId="0" applyNumberFormat="1" applyFont="1" applyBorder="1"/>
    <xf numFmtId="0" fontId="70" fillId="22" borderId="39" xfId="0" applyFont="1" applyFill="1" applyBorder="1"/>
    <xf numFmtId="14" fontId="70" fillId="0" borderId="39" xfId="0" applyNumberFormat="1" applyFont="1" applyBorder="1"/>
    <xf numFmtId="1" fontId="70" fillId="0" borderId="37" xfId="0" applyNumberFormat="1" applyFont="1" applyBorder="1"/>
    <xf numFmtId="0" fontId="70" fillId="22" borderId="0" xfId="0" applyFont="1" applyFill="1"/>
    <xf numFmtId="0" fontId="76" fillId="94" borderId="46" xfId="0" applyFont="1" applyFill="1" applyBorder="1" applyAlignment="1">
      <alignment horizontal="center" wrapText="1"/>
    </xf>
    <xf numFmtId="0" fontId="37" fillId="94" borderId="46" xfId="0" applyFont="1" applyFill="1" applyBorder="1" applyAlignment="1">
      <alignment horizontal="center" textRotation="90"/>
    </xf>
    <xf numFmtId="0" fontId="70" fillId="95" borderId="0" xfId="0" applyFont="1" applyFill="1"/>
    <xf numFmtId="164" fontId="70" fillId="0" borderId="0" xfId="0" applyNumberFormat="1" applyFont="1" applyAlignment="1">
      <alignment horizontal="center"/>
    </xf>
    <xf numFmtId="1" fontId="70" fillId="95" borderId="0" xfId="0" applyNumberFormat="1" applyFont="1" applyFill="1" applyAlignment="1">
      <alignment horizontal="center"/>
    </xf>
    <xf numFmtId="0" fontId="124" fillId="93" borderId="0" xfId="0" applyFont="1" applyFill="1" applyAlignment="1">
      <alignment horizontal="center"/>
    </xf>
    <xf numFmtId="0" fontId="125" fillId="93" borderId="0" xfId="0" applyFont="1" applyFill="1"/>
    <xf numFmtId="0" fontId="125" fillId="0" borderId="0" xfId="0" applyFont="1"/>
    <xf numFmtId="17" fontId="116" fillId="23" borderId="0" xfId="0" quotePrefix="1" applyNumberFormat="1" applyFont="1" applyFill="1" applyAlignment="1">
      <alignment horizontal="center" vertical="top"/>
    </xf>
    <xf numFmtId="0" fontId="6" fillId="0" borderId="0" xfId="71" applyFont="1" applyFill="1"/>
    <xf numFmtId="0" fontId="6" fillId="0" borderId="0" xfId="72" applyFont="1" applyFill="1"/>
    <xf numFmtId="0" fontId="11" fillId="0" borderId="0" xfId="52" applyFont="1" applyFill="1"/>
    <xf numFmtId="0" fontId="74" fillId="0" borderId="10" xfId="220" applyFont="1" applyBorder="1" applyAlignment="1">
      <alignment horizontal="left" indent="1"/>
    </xf>
    <xf numFmtId="164" fontId="81" fillId="0" borderId="32" xfId="220" applyNumberFormat="1" applyFont="1" applyBorder="1" applyAlignment="1">
      <alignment horizontal="center" vertical="center"/>
    </xf>
    <xf numFmtId="1" fontId="18" fillId="0" borderId="27" xfId="220" applyNumberFormat="1" applyFont="1" applyBorder="1" applyAlignment="1">
      <alignment horizontal="center" vertical="center"/>
    </xf>
    <xf numFmtId="1" fontId="18" fillId="0" borderId="66" xfId="220" applyNumberFormat="1" applyFont="1" applyBorder="1" applyAlignment="1">
      <alignment horizontal="center" vertical="center"/>
    </xf>
    <xf numFmtId="164" fontId="80" fillId="0" borderId="67" xfId="0" applyNumberFormat="1" applyFont="1" applyBorder="1" applyAlignment="1">
      <alignment horizontal="center"/>
    </xf>
    <xf numFmtId="1" fontId="18" fillId="0" borderId="53" xfId="220" applyNumberFormat="1" applyFont="1" applyBorder="1" applyAlignment="1">
      <alignment horizontal="center" vertical="center"/>
    </xf>
    <xf numFmtId="164" fontId="18" fillId="0" borderId="25" xfId="220" applyNumberFormat="1" applyFont="1" applyBorder="1" applyAlignment="1">
      <alignment horizontal="center" vertical="center"/>
    </xf>
    <xf numFmtId="164" fontId="18" fillId="0" borderId="11" xfId="220" applyNumberFormat="1" applyFont="1" applyBorder="1" applyAlignment="1">
      <alignment horizontal="center" vertical="center"/>
    </xf>
    <xf numFmtId="0" fontId="1" fillId="0" borderId="0" xfId="220" applyFont="1"/>
    <xf numFmtId="0" fontId="118" fillId="23" borderId="0" xfId="0" applyFont="1" applyFill="1" applyAlignment="1">
      <alignment horizontal="left" vertical="top" wrapText="1" indent="1"/>
    </xf>
    <xf numFmtId="0" fontId="119" fillId="23" borderId="0" xfId="0" applyFont="1" applyFill="1" applyAlignment="1">
      <alignment horizontal="left" vertical="top" wrapText="1" indent="1"/>
    </xf>
    <xf numFmtId="0" fontId="132" fillId="100" borderId="84" xfId="0" applyFont="1" applyFill="1" applyBorder="1" applyAlignment="1">
      <alignment horizontal="left" vertical="center"/>
    </xf>
    <xf numFmtId="0" fontId="0" fillId="101" borderId="0" xfId="0" applyFill="1"/>
    <xf numFmtId="177" fontId="0" fillId="101" borderId="0" xfId="0" applyNumberFormat="1" applyFill="1"/>
    <xf numFmtId="0" fontId="0" fillId="102" borderId="0" xfId="0" applyFill="1"/>
    <xf numFmtId="177" fontId="0" fillId="102" borderId="0" xfId="0" applyNumberFormat="1" applyFill="1"/>
    <xf numFmtId="0" fontId="128" fillId="0" borderId="85" xfId="0" applyFont="1" applyBorder="1" applyAlignment="1">
      <alignment indent="1"/>
    </xf>
    <xf numFmtId="0" fontId="128" fillId="0" borderId="85" xfId="0" applyFont="1" applyBorder="1"/>
    <xf numFmtId="0" fontId="130" fillId="99" borderId="85" xfId="0" applyFont="1" applyFill="1" applyBorder="1" applyAlignment="1">
      <alignment horizontal="center" textRotation="90" wrapText="1"/>
    </xf>
    <xf numFmtId="0" fontId="0" fillId="98" borderId="0" xfId="0" applyFill="1"/>
    <xf numFmtId="0" fontId="128" fillId="0" borderId="0" xfId="0" applyFont="1" applyAlignment="1">
      <alignment indent="1"/>
    </xf>
    <xf numFmtId="0" fontId="128" fillId="0" borderId="0" xfId="0" applyFont="1"/>
    <xf numFmtId="0" fontId="130" fillId="99" borderId="0" xfId="0" applyFont="1" applyFill="1" applyAlignment="1">
      <alignment horizontal="center" wrapText="1"/>
    </xf>
    <xf numFmtId="0" fontId="129" fillId="0" borderId="0" xfId="0" applyFont="1" applyAlignment="1">
      <alignment horizontal="center"/>
    </xf>
    <xf numFmtId="4" fontId="131" fillId="0" borderId="0" xfId="0" applyNumberFormat="1" applyFont="1" applyAlignment="1">
      <alignment horizontal="center"/>
    </xf>
    <xf numFmtId="175" fontId="131" fillId="0" borderId="0" xfId="0" applyNumberFormat="1" applyFont="1" applyAlignment="1">
      <alignment horizontal="center"/>
    </xf>
    <xf numFmtId="176" fontId="131" fillId="0" borderId="0" xfId="0" applyNumberFormat="1" applyFont="1" applyAlignment="1">
      <alignment horizontal="center"/>
    </xf>
    <xf numFmtId="0" fontId="128" fillId="98" borderId="85" xfId="0" applyFont="1" applyFill="1" applyBorder="1" applyAlignment="1">
      <alignment horizontal="center"/>
    </xf>
    <xf numFmtId="0" fontId="128" fillId="98" borderId="87" xfId="0" applyFont="1" applyFill="1" applyBorder="1" applyAlignment="1">
      <alignment horizontal="center"/>
    </xf>
    <xf numFmtId="0" fontId="128" fillId="97" borderId="85" xfId="0" applyFont="1" applyFill="1" applyBorder="1" applyAlignment="1">
      <alignment horizontal="center" textRotation="90" wrapText="1"/>
    </xf>
    <xf numFmtId="0" fontId="128" fillId="98" borderId="86" xfId="0" applyFont="1" applyFill="1" applyBorder="1" applyAlignment="1">
      <alignment horizontal="center" wrapText="1"/>
    </xf>
    <xf numFmtId="0" fontId="128" fillId="98" borderId="87" xfId="0" applyFont="1" applyFill="1" applyBorder="1" applyAlignment="1">
      <alignment horizontal="center" wrapText="1"/>
    </xf>
    <xf numFmtId="0" fontId="129" fillId="0" borderId="86" xfId="0" applyFont="1" applyBorder="1" applyAlignment="1">
      <alignment horizontal="center" wrapText="1"/>
    </xf>
    <xf numFmtId="0" fontId="128" fillId="98" borderId="0" xfId="0" applyFont="1" applyFill="1"/>
    <xf numFmtId="0" fontId="128" fillId="98" borderId="88" xfId="0" applyFont="1" applyFill="1" applyBorder="1"/>
    <xf numFmtId="3" fontId="128" fillId="0" borderId="0" xfId="0" applyNumberFormat="1" applyFont="1"/>
    <xf numFmtId="4" fontId="128" fillId="0" borderId="0" xfId="0" applyNumberFormat="1" applyFont="1"/>
    <xf numFmtId="0" fontId="128" fillId="98" borderId="87" xfId="0" applyFont="1" applyFill="1" applyBorder="1"/>
    <xf numFmtId="0" fontId="0" fillId="103" borderId="0" xfId="0" applyFill="1"/>
    <xf numFmtId="0" fontId="133" fillId="0" borderId="84" xfId="0" applyFont="1" applyBorder="1" applyAlignment="1">
      <alignment horizontal="center" vertical="center"/>
    </xf>
    <xf numFmtId="17" fontId="133" fillId="0" borderId="84" xfId="0" applyNumberFormat="1" applyFont="1" applyBorder="1" applyAlignment="1">
      <alignment horizontal="center" vertical="center"/>
    </xf>
    <xf numFmtId="0" fontId="134" fillId="0" borderId="0" xfId="0" applyFont="1" applyAlignment="1">
      <alignment horizontal="center" vertical="center"/>
    </xf>
    <xf numFmtId="0" fontId="127" fillId="96" borderId="84" xfId="0" applyFont="1" applyFill="1" applyBorder="1" applyAlignment="1">
      <alignment horizontal="center" vertical="center"/>
    </xf>
    <xf numFmtId="0" fontId="127" fillId="96" borderId="85" xfId="0" applyFont="1" applyFill="1" applyBorder="1" applyAlignment="1">
      <alignment horizontal="center" vertical="center"/>
    </xf>
    <xf numFmtId="0" fontId="130" fillId="96" borderId="0" xfId="0" applyFont="1" applyFill="1"/>
    <xf numFmtId="0" fontId="130" fillId="0" borderId="0" xfId="0" applyFont="1"/>
    <xf numFmtId="0" fontId="85" fillId="43" borderId="0" xfId="32" applyFont="1" applyFill="1" applyAlignment="1">
      <alignment horizontal="center"/>
    </xf>
    <xf numFmtId="0" fontId="84" fillId="23" borderId="0" xfId="220" applyFont="1" applyFill="1"/>
    <xf numFmtId="0" fontId="78" fillId="76" borderId="0" xfId="0" applyFont="1" applyFill="1" applyAlignment="1">
      <alignment horizontal="center"/>
    </xf>
    <xf numFmtId="0" fontId="0" fillId="0" borderId="0" xfId="0"/>
    <xf numFmtId="0" fontId="6" fillId="0" borderId="0" xfId="71" applyFont="1" applyFill="1"/>
    <xf numFmtId="0" fontId="11" fillId="0" borderId="0" xfId="52" applyFont="1" applyFill="1"/>
    <xf numFmtId="0" fontId="0" fillId="81" borderId="0" xfId="0" applyFill="1" applyAlignment="1">
      <alignment horizontal="center"/>
    </xf>
    <xf numFmtId="0" fontId="70" fillId="88" borderId="0" xfId="0" applyFont="1" applyFill="1" applyAlignment="1">
      <alignment horizontal="center"/>
    </xf>
    <xf numFmtId="0" fontId="0" fillId="0" borderId="0" xfId="0" applyAlignment="1">
      <alignment horizontal="center"/>
    </xf>
    <xf numFmtId="0" fontId="6" fillId="0" borderId="0" xfId="72" applyFont="1" applyFill="1"/>
    <xf numFmtId="0" fontId="76" fillId="92" borderId="85" xfId="0" applyFont="1" applyFill="1" applyBorder="1" applyAlignment="1">
      <alignment horizontal="center"/>
    </xf>
    <xf numFmtId="0" fontId="76" fillId="92" borderId="87" xfId="0" applyFont="1" applyFill="1" applyBorder="1" applyAlignment="1">
      <alignment horizontal="center"/>
    </xf>
    <xf numFmtId="0" fontId="76" fillId="80" borderId="0" xfId="0" applyFont="1" applyFill="1" applyAlignment="1">
      <alignment horizontal="center"/>
    </xf>
    <xf numFmtId="0" fontId="76" fillId="85" borderId="0" xfId="0" applyFont="1" applyFill="1" applyAlignment="1">
      <alignment horizontal="center"/>
    </xf>
    <xf numFmtId="0" fontId="76" fillId="86" borderId="0" xfId="0" applyFont="1" applyFill="1" applyAlignment="1">
      <alignment horizontal="center"/>
    </xf>
    <xf numFmtId="0" fontId="76" fillId="77" borderId="0" xfId="0" applyFont="1" applyFill="1" applyAlignment="1">
      <alignment horizontal="center" vertical="top"/>
    </xf>
    <xf numFmtId="0" fontId="76" fillId="79" borderId="0" xfId="0" applyFont="1" applyFill="1" applyAlignment="1">
      <alignment horizontal="center"/>
    </xf>
    <xf numFmtId="0" fontId="76" fillId="92" borderId="0" xfId="0" applyFont="1" applyFill="1" applyAlignment="1">
      <alignment horizontal="center"/>
    </xf>
    <xf numFmtId="0" fontId="76" fillId="44" borderId="0" xfId="0" applyFont="1" applyFill="1" applyAlignment="1">
      <alignment horizontal="center" vertical="top"/>
    </xf>
    <xf numFmtId="0" fontId="76" fillId="45" borderId="0" xfId="0" applyFont="1" applyFill="1" applyAlignment="1">
      <alignment horizontal="center"/>
    </xf>
    <xf numFmtId="0" fontId="76" fillId="94" borderId="0" xfId="0" applyFont="1" applyFill="1" applyAlignment="1">
      <alignment horizontal="center" wrapText="1"/>
    </xf>
    <xf numFmtId="0" fontId="70" fillId="94" borderId="48" xfId="0" applyFont="1" applyFill="1" applyBorder="1" applyAlignment="1">
      <alignment horizontal="center"/>
    </xf>
    <xf numFmtId="0" fontId="0" fillId="0" borderId="48" xfId="0" applyBorder="1"/>
    <xf numFmtId="0" fontId="6" fillId="94" borderId="0" xfId="0" applyFont="1" applyFill="1" applyAlignment="1">
      <alignment horizontal="center"/>
    </xf>
    <xf numFmtId="0" fontId="0" fillId="23" borderId="0" xfId="0" applyFill="1"/>
    <xf numFmtId="0" fontId="70" fillId="41" borderId="0" xfId="0" applyFont="1" applyFill="1" applyAlignment="1">
      <alignment horizontal="center"/>
    </xf>
  </cellXfs>
  <cellStyles count="415">
    <cellStyle name="_x000d__x000a_JournalTemplate=C:\COMFO\CTALK\JOURSTD.TPL_x000d__x000a_LbStateAddress=3 3 0 251 1 89 2 311_x000d__x000a_LbStateJou" xfId="41"/>
    <cellStyle name="_KF08 DL 080909 raw data Part III Ch1" xfId="42"/>
    <cellStyle name="_KF08 DL 080909 raw data Part III Ch1_KF2010 Figure 1 1 1 World GERD 100310 (2)" xfId="43"/>
    <cellStyle name="20% - Accent1" xfId="52" builtinId="30"/>
    <cellStyle name="20% - Accent1 2" xfId="5"/>
    <cellStyle name="20% - Accent1 3" xfId="44"/>
    <cellStyle name="20% - Accent1 4" xfId="239"/>
    <cellStyle name="20% - Accent2 2" xfId="6"/>
    <cellStyle name="20% - Accent2 3" xfId="45"/>
    <cellStyle name="20% - Accent2 4" xfId="242"/>
    <cellStyle name="20% - Accent3 2" xfId="7"/>
    <cellStyle name="20% - Accent3 3" xfId="46"/>
    <cellStyle name="20% - Accent3 4" xfId="246"/>
    <cellStyle name="20% - Accent4 2" xfId="8"/>
    <cellStyle name="20% - Accent4 3" xfId="47"/>
    <cellStyle name="20% - Accent4 4" xfId="250"/>
    <cellStyle name="20% - Accent5 2" xfId="48"/>
    <cellStyle name="20% - Accent5 3" xfId="49"/>
    <cellStyle name="20% - Accent5 4" xfId="254"/>
    <cellStyle name="20% - Accent6 2" xfId="50"/>
    <cellStyle name="20% - Accent6 3" xfId="51"/>
    <cellStyle name="20% - Accent6 4" xfId="258"/>
    <cellStyle name="20% - Colore 1" xfId="262"/>
    <cellStyle name="20% - Colore 2" xfId="263"/>
    <cellStyle name="20% - Colore 3" xfId="264"/>
    <cellStyle name="20% - Colore 4" xfId="265"/>
    <cellStyle name="20% - Colore 5" xfId="266"/>
    <cellStyle name="20% - Colore 6" xfId="267"/>
    <cellStyle name="40% - Accent1" xfId="61" builtinId="31"/>
    <cellStyle name="40% - Accent1 2" xfId="9"/>
    <cellStyle name="40% - Accent1 3" xfId="53"/>
    <cellStyle name="40% - Accent1 4" xfId="240"/>
    <cellStyle name="40% - Accent2 2" xfId="54"/>
    <cellStyle name="40% - Accent2 3" xfId="55"/>
    <cellStyle name="40% - Accent2 4" xfId="243"/>
    <cellStyle name="40% - Accent3 2" xfId="10"/>
    <cellStyle name="40% - Accent3 3" xfId="56"/>
    <cellStyle name="40% - Accent3 4" xfId="247"/>
    <cellStyle name="40% - Accent4" xfId="62" builtinId="43"/>
    <cellStyle name="40% - Accent4 2" xfId="11"/>
    <cellStyle name="40% - Accent4 3" xfId="57"/>
    <cellStyle name="40% - Accent4 4" xfId="251"/>
    <cellStyle name="40% - Accent5 2" xfId="58"/>
    <cellStyle name="40% - Accent5 3" xfId="59"/>
    <cellStyle name="40% - Accent5 4" xfId="255"/>
    <cellStyle name="40% - Accent6 2" xfId="12"/>
    <cellStyle name="40% - Accent6 3" xfId="60"/>
    <cellStyle name="40% - Accent6 4" xfId="259"/>
    <cellStyle name="40% - Colore 1" xfId="268"/>
    <cellStyle name="40% - Colore 2" xfId="269"/>
    <cellStyle name="40% - Colore 3" xfId="270"/>
    <cellStyle name="40% - Colore 4" xfId="271"/>
    <cellStyle name="40% - Colore 5" xfId="272"/>
    <cellStyle name="40% - Colore 6" xfId="273"/>
    <cellStyle name="60% - Accent1" xfId="71" builtinId="32"/>
    <cellStyle name="60% - Accent1 2" xfId="13"/>
    <cellStyle name="60% - Accent1 2 2" xfId="221"/>
    <cellStyle name="60% - Accent1 3" xfId="63"/>
    <cellStyle name="60% - Accent2 2" xfId="64"/>
    <cellStyle name="60% - Accent2 3" xfId="65"/>
    <cellStyle name="60% - Accent2 4" xfId="244"/>
    <cellStyle name="60% - Accent3 2" xfId="14"/>
    <cellStyle name="60% - Accent3 3" xfId="66"/>
    <cellStyle name="60% - Accent3 4" xfId="248"/>
    <cellStyle name="60% - Accent4" xfId="72" builtinId="44"/>
    <cellStyle name="60% - Accent4 2" xfId="15"/>
    <cellStyle name="60% - Accent4 3" xfId="67"/>
    <cellStyle name="60% - Accent4 4" xfId="225"/>
    <cellStyle name="60% - Accent4 5" xfId="252"/>
    <cellStyle name="60% - Accent5" xfId="73" builtinId="48"/>
    <cellStyle name="60% - Accent5 2" xfId="68"/>
    <cellStyle name="60% - Accent5 3" xfId="69"/>
    <cellStyle name="60% - Accent5 4" xfId="256"/>
    <cellStyle name="60% - Accent6 2" xfId="16"/>
    <cellStyle name="60% - Accent6 3" xfId="70"/>
    <cellStyle name="60% - Accent6 4" xfId="260"/>
    <cellStyle name="60% - Colore 1" xfId="274"/>
    <cellStyle name="60% - Colore 2" xfId="275"/>
    <cellStyle name="60% - Colore 3" xfId="276"/>
    <cellStyle name="60% - Colore 4" xfId="277"/>
    <cellStyle name="60% - Colore 5" xfId="278"/>
    <cellStyle name="60% - Colore 6" xfId="279"/>
    <cellStyle name="Accent1" xfId="90" builtinId="29"/>
    <cellStyle name="Accent1 2" xfId="17"/>
    <cellStyle name="Accent1 3" xfId="74"/>
    <cellStyle name="Accent1 4" xfId="238"/>
    <cellStyle name="Accent2 2" xfId="18"/>
    <cellStyle name="Accent2 3" xfId="75"/>
    <cellStyle name="Accent2 4" xfId="241"/>
    <cellStyle name="Accent3 2" xfId="19"/>
    <cellStyle name="Accent3 3" xfId="76"/>
    <cellStyle name="Accent3 4" xfId="245"/>
    <cellStyle name="Accent4" xfId="91" builtinId="41"/>
    <cellStyle name="Accent4 2" xfId="20"/>
    <cellStyle name="Accent4 3" xfId="77"/>
    <cellStyle name="Accent4 4" xfId="249"/>
    <cellStyle name="Accent5" xfId="92" builtinId="45"/>
    <cellStyle name="Accent5 2" xfId="78"/>
    <cellStyle name="Accent5 3" xfId="79"/>
    <cellStyle name="Accent5 4" xfId="253"/>
    <cellStyle name="Accent6" xfId="93" builtinId="49"/>
    <cellStyle name="Accent6 2" xfId="80"/>
    <cellStyle name="Accent6 3" xfId="81"/>
    <cellStyle name="Accent6 4" xfId="257"/>
    <cellStyle name="ANCLAS,REZONES Y SUS PARTES,DE FUNDICION,DE HIERRO O DE ACERO" xfId="82"/>
    <cellStyle name="Bad 2" xfId="21"/>
    <cellStyle name="Berekening 2" xfId="83"/>
    <cellStyle name="Berekening 2 2" xfId="364"/>
    <cellStyle name="Berekening 2 3" xfId="323"/>
    <cellStyle name="bin" xfId="84"/>
    <cellStyle name="bin 2" xfId="318"/>
    <cellStyle name="bin 2 2" xfId="413"/>
    <cellStyle name="bin 3" xfId="406"/>
    <cellStyle name="blue" xfId="85"/>
    <cellStyle name="Calcolo" xfId="1"/>
    <cellStyle name="Calcolo 2" xfId="280"/>
    <cellStyle name="Calcolo 2 2" xfId="389"/>
    <cellStyle name="Calcolo 2 3" xfId="347"/>
    <cellStyle name="Calculation 2" xfId="22"/>
    <cellStyle name="cell" xfId="86"/>
    <cellStyle name="cell 2" xfId="281"/>
    <cellStyle name="cell 2 2" xfId="390"/>
    <cellStyle name="cell 2 3" xfId="348"/>
    <cellStyle name="cell 3" xfId="365"/>
    <cellStyle name="cell 4" xfId="324"/>
    <cellStyle name="Cella collegata" xfId="2"/>
    <cellStyle name="Cella collegata 2" xfId="282"/>
    <cellStyle name="Cella da controllare" xfId="3"/>
    <cellStyle name="Cella da controllare 2" xfId="283"/>
    <cellStyle name="Cella da controllare 2 2" xfId="391"/>
    <cellStyle name="Cella da controllare 2 3" xfId="349"/>
    <cellStyle name="Check Cell 2" xfId="87"/>
    <cellStyle name="Check Cell 2 2" xfId="366"/>
    <cellStyle name="Check Cell 2 3" xfId="325"/>
    <cellStyle name="Col&amp;RowHeadings" xfId="88"/>
    <cellStyle name="ColCodes" xfId="89"/>
    <cellStyle name="Colore 1" xfId="284"/>
    <cellStyle name="Colore 2" xfId="285"/>
    <cellStyle name="Colore 3" xfId="286"/>
    <cellStyle name="Colore 4" xfId="287"/>
    <cellStyle name="Colore 5" xfId="288"/>
    <cellStyle name="Colore 6" xfId="289"/>
    <cellStyle name="ColTitles" xfId="94"/>
    <cellStyle name="column" xfId="95"/>
    <cellStyle name="Comma 2" xfId="34"/>
    <cellStyle name="Comma 2 2" xfId="96"/>
    <cellStyle name="Comma 2 3" xfId="97"/>
    <cellStyle name="Comma 2 3 2" xfId="226"/>
    <cellStyle name="Comma 2 3 2 2" xfId="407"/>
    <cellStyle name="Comma 2 3 3" xfId="290"/>
    <cellStyle name="Comma 2 3 3 2" xfId="392"/>
    <cellStyle name="Comma 2 3 3 3" xfId="408"/>
    <cellStyle name="Comma 2 3 4" xfId="367"/>
    <cellStyle name="Comma 2 4" xfId="363"/>
    <cellStyle name="Comma 2_GII2013_Mika_June07" xfId="40"/>
    <cellStyle name="Comma 3" xfId="98"/>
    <cellStyle name="Comma 3 2" xfId="227"/>
    <cellStyle name="Comma 3 2 2" xfId="409"/>
    <cellStyle name="Comma 3 3" xfId="291"/>
    <cellStyle name="Comma 3 3 2" xfId="393"/>
    <cellStyle name="Comma 3 3 3" xfId="410"/>
    <cellStyle name="Comma 3 4" xfId="368"/>
    <cellStyle name="Comma 4" xfId="223"/>
    <cellStyle name="Comma 4 2" xfId="317"/>
    <cellStyle name="Comma 4 2 2" xfId="411"/>
    <cellStyle name="Comma 4 3" xfId="412"/>
    <cellStyle name="Comma0" xfId="99"/>
    <cellStyle name="Controlecel 2" xfId="100"/>
    <cellStyle name="Controlecel 2 2" xfId="369"/>
    <cellStyle name="Controlecel 2 3" xfId="326"/>
    <cellStyle name="Currency0" xfId="101"/>
    <cellStyle name="Currency0 2" xfId="292"/>
    <cellStyle name="DataEntryCells" xfId="102"/>
    <cellStyle name="DataEntryCells 2" xfId="261"/>
    <cellStyle name="DataEntryCells 2 2" xfId="414"/>
    <cellStyle name="DataEntryCells 3" xfId="342"/>
    <cellStyle name="Date" xfId="103"/>
    <cellStyle name="ErrRpt_DataEntryCells" xfId="104"/>
    <cellStyle name="ErrRpt-DataEntryCells" xfId="105"/>
    <cellStyle name="ErrRpt-DataEntryCells 2" xfId="293"/>
    <cellStyle name="ErrRpt-DataEntryCells 2 2" xfId="394"/>
    <cellStyle name="ErrRpt-DataEntryCells 2 3" xfId="350"/>
    <cellStyle name="ErrRpt-DataEntryCells 3" xfId="370"/>
    <cellStyle name="ErrRpt-DataEntryCells 4" xfId="327"/>
    <cellStyle name="ErrRpt-GreyBackground" xfId="106"/>
    <cellStyle name="Euro" xfId="107"/>
    <cellStyle name="Explanatory Text 2" xfId="108"/>
    <cellStyle name="Explanatory Text 3" xfId="236"/>
    <cellStyle name="Fixed" xfId="109"/>
    <cellStyle name="formula" xfId="110"/>
    <cellStyle name="formula 2" xfId="294"/>
    <cellStyle name="formula 2 2" xfId="395"/>
    <cellStyle name="formula 2 3" xfId="351"/>
    <cellStyle name="formula 3" xfId="371"/>
    <cellStyle name="formula 4" xfId="328"/>
    <cellStyle name="gap" xfId="111"/>
    <cellStyle name="Gekoppelde cel 2" xfId="112"/>
    <cellStyle name="Goed 2" xfId="113"/>
    <cellStyle name="Good 2" xfId="114"/>
    <cellStyle name="GreyBackground" xfId="115"/>
    <cellStyle name="Heading 1" xfId="203" builtinId="16"/>
    <cellStyle name="Heading 1 2" xfId="23"/>
    <cellStyle name="Heading 1 3" xfId="231"/>
    <cellStyle name="Heading 2" xfId="204" builtinId="17"/>
    <cellStyle name="Heading 2 2" xfId="24"/>
    <cellStyle name="Heading 2 3" xfId="232"/>
    <cellStyle name="Heading 3" xfId="205" builtinId="18"/>
    <cellStyle name="Heading 3 2" xfId="25"/>
    <cellStyle name="Heading 3 3" xfId="233"/>
    <cellStyle name="Heading 4 2" xfId="26"/>
    <cellStyle name="Heading 4 3" xfId="234"/>
    <cellStyle name="Hyperlink" xfId="213" builtinId="8"/>
    <cellStyle name="Hyperlink 2" xfId="116"/>
    <cellStyle name="Hyperlink 3" xfId="214"/>
    <cellStyle name="Hyperlink 4" xfId="217"/>
    <cellStyle name="Input 2" xfId="117"/>
    <cellStyle name="Input 2 2" xfId="372"/>
    <cellStyle name="Input 2 3" xfId="329"/>
    <cellStyle name="Invoer 2" xfId="118"/>
    <cellStyle name="Invoer 2 2" xfId="373"/>
    <cellStyle name="Invoer 2 3" xfId="330"/>
    <cellStyle name="ISC" xfId="119"/>
    <cellStyle name="isced" xfId="120"/>
    <cellStyle name="isced 2" xfId="295"/>
    <cellStyle name="isced 2 2" xfId="396"/>
    <cellStyle name="isced 2 3" xfId="352"/>
    <cellStyle name="isced 3" xfId="374"/>
    <cellStyle name="isced 4" xfId="331"/>
    <cellStyle name="ISCED Titles" xfId="121"/>
    <cellStyle name="Komma 2" xfId="122"/>
    <cellStyle name="Kop 1 2" xfId="123"/>
    <cellStyle name="Kop 2 2" xfId="124"/>
    <cellStyle name="Kop 3 2" xfId="125"/>
    <cellStyle name="Kop 4 2" xfId="126"/>
    <cellStyle name="level1a" xfId="127"/>
    <cellStyle name="level1a 2" xfId="296"/>
    <cellStyle name="level1a 2 2" xfId="397"/>
    <cellStyle name="level1a 2 3" xfId="353"/>
    <cellStyle name="level1a 3" xfId="375"/>
    <cellStyle name="level1a 4" xfId="332"/>
    <cellStyle name="level2" xfId="128"/>
    <cellStyle name="level2a" xfId="129"/>
    <cellStyle name="level2a 2" xfId="297"/>
    <cellStyle name="level3" xfId="130"/>
    <cellStyle name="level3 2" xfId="298"/>
    <cellStyle name="Linked Cell 2" xfId="131"/>
    <cellStyle name="Migliaia (0)_conti99" xfId="132"/>
    <cellStyle name="Neutraal 2" xfId="133"/>
    <cellStyle name="Neutral 2" xfId="134"/>
    <cellStyle name="Neutral 3" xfId="235"/>
    <cellStyle name="Neutral 4" xfId="320"/>
    <cellStyle name="Neutrale" xfId="299"/>
    <cellStyle name="Normal" xfId="0" builtinId="0"/>
    <cellStyle name="Normal 10" xfId="219"/>
    <cellStyle name="Normal 10 2" xfId="229"/>
    <cellStyle name="Normal 11" xfId="222"/>
    <cellStyle name="Normal 11 2" xfId="316"/>
    <cellStyle name="Normal 12" xfId="319"/>
    <cellStyle name="Normal 12 2" xfId="405"/>
    <cellStyle name="Normal 12 3" xfId="361"/>
    <cellStyle name="Normal 19" xfId="135"/>
    <cellStyle name="Normal 2" xfId="27"/>
    <cellStyle name="Normal 2 10" xfId="224"/>
    <cellStyle name="Normal 2 2" xfId="28"/>
    <cellStyle name="Normal 2 2 2" xfId="136"/>
    <cellStyle name="Normal 2 2 3" xfId="137"/>
    <cellStyle name="Normal 2 2_GII2013_Mika_June07" xfId="39"/>
    <cellStyle name="Normal 2 3" xfId="35"/>
    <cellStyle name="Normal 2 3 2" xfId="138"/>
    <cellStyle name="Normal 2 3_GII2013_Mika_June07" xfId="139"/>
    <cellStyle name="Normal 2 4" xfId="140"/>
    <cellStyle name="Normal 2 5" xfId="141"/>
    <cellStyle name="Normal 2 6" xfId="142"/>
    <cellStyle name="Normal 2 7" xfId="143"/>
    <cellStyle name="Normal 2 8" xfId="144"/>
    <cellStyle name="Normal 2 9" xfId="218"/>
    <cellStyle name="Normal 2 9 2" xfId="228"/>
    <cellStyle name="Normal 2_962010071P1G001" xfId="145"/>
    <cellStyle name="Normal 3" xfId="29"/>
    <cellStyle name="Normal 3 2" xfId="146"/>
    <cellStyle name="Normal 3 2 2" xfId="147"/>
    <cellStyle name="Normal 3 2_SSI2012-Finaldata_JRCresults_2003" xfId="148"/>
    <cellStyle name="Normal 3 3" xfId="149"/>
    <cellStyle name="Normal 3 3 2" xfId="150"/>
    <cellStyle name="Normal 3 3_SSI2012-Finaldata_JRCresults_2003" xfId="151"/>
    <cellStyle name="Normal 3 4" xfId="152"/>
    <cellStyle name="Normal 3 5" xfId="220"/>
    <cellStyle name="Normal 3_SSI2012-Finaldata_JRCresults_2003" xfId="153"/>
    <cellStyle name="Normal 4" xfId="154"/>
    <cellStyle name="Normal 5" xfId="155"/>
    <cellStyle name="Normal 6" xfId="156"/>
    <cellStyle name="Normal 6 2" xfId="157"/>
    <cellStyle name="Normal 7" xfId="158"/>
    <cellStyle name="Normal 8" xfId="159"/>
    <cellStyle name="Normal 9" xfId="216"/>
    <cellStyle name="Normale_Foglio1" xfId="300"/>
    <cellStyle name="Nota" xfId="38"/>
    <cellStyle name="Nota 2" xfId="301"/>
    <cellStyle name="Nota 2 2" xfId="398"/>
    <cellStyle name="Nota 2 3" xfId="354"/>
    <cellStyle name="Note 2" xfId="30"/>
    <cellStyle name="Note 2 2" xfId="36"/>
    <cellStyle name="Note 2 3" xfId="160"/>
    <cellStyle name="Note 2 3 2" xfId="376"/>
    <cellStyle name="Note 2 3 3" xfId="333"/>
    <cellStyle name="Notitie 2" xfId="161"/>
    <cellStyle name="Notitie 2 2" xfId="377"/>
    <cellStyle name="Notitie 2 3" xfId="334"/>
    <cellStyle name="Ongeldig 2" xfId="162"/>
    <cellStyle name="Output 2" xfId="31"/>
    <cellStyle name="Percent" xfId="37" builtinId="5"/>
    <cellStyle name="Percent 2" xfId="163"/>
    <cellStyle name="Percent 3" xfId="321"/>
    <cellStyle name="row" xfId="164"/>
    <cellStyle name="row 2" xfId="302"/>
    <cellStyle name="row 2 2" xfId="399"/>
    <cellStyle name="row 2 3" xfId="355"/>
    <cellStyle name="row 3" xfId="378"/>
    <cellStyle name="row 4" xfId="335"/>
    <cellStyle name="RowCodes" xfId="165"/>
    <cellStyle name="Row-Col Headings" xfId="166"/>
    <cellStyle name="RowTitles" xfId="167"/>
    <cellStyle name="RowTitles 2" xfId="303"/>
    <cellStyle name="RowTitles 2 2" xfId="400"/>
    <cellStyle name="RowTitles 2 3" xfId="356"/>
    <cellStyle name="RowTitles 3" xfId="379"/>
    <cellStyle name="RowTitles 4" xfId="336"/>
    <cellStyle name="RowTitles1-Detail" xfId="168"/>
    <cellStyle name="RowTitles1-Detail 2" xfId="304"/>
    <cellStyle name="RowTitles1-Detail 2 2" xfId="401"/>
    <cellStyle name="RowTitles1-Detail 2 3" xfId="357"/>
    <cellStyle name="RowTitles1-Detail 3" xfId="380"/>
    <cellStyle name="RowTitles1-Detail 4" xfId="337"/>
    <cellStyle name="RowTitles-Col2" xfId="169"/>
    <cellStyle name="RowTitles-Col2 2" xfId="305"/>
    <cellStyle name="RowTitles-Col2 2 2" xfId="402"/>
    <cellStyle name="RowTitles-Col2 2 3" xfId="358"/>
    <cellStyle name="RowTitles-Col2 3" xfId="381"/>
    <cellStyle name="RowTitles-Col2 4" xfId="338"/>
    <cellStyle name="RowTitles-Detail" xfId="170"/>
    <cellStyle name="RowTitles-Detail 2" xfId="306"/>
    <cellStyle name="RowTitles-Detail 2 2" xfId="403"/>
    <cellStyle name="RowTitles-Detail 2 3" xfId="359"/>
    <cellStyle name="RowTitles-Detail 3" xfId="382"/>
    <cellStyle name="RowTitles-Detail 4" xfId="339"/>
    <cellStyle name="ss1" xfId="171"/>
    <cellStyle name="ss10" xfId="172"/>
    <cellStyle name="ss10 2" xfId="383"/>
    <cellStyle name="ss10 3" xfId="340"/>
    <cellStyle name="ss11" xfId="173"/>
    <cellStyle name="ss11 2" xfId="384"/>
    <cellStyle name="ss11 3" xfId="341"/>
    <cellStyle name="ss12" xfId="174"/>
    <cellStyle name="ss13" xfId="175"/>
    <cellStyle name="ss14" xfId="176"/>
    <cellStyle name="ss15" xfId="177"/>
    <cellStyle name="ss16" xfId="178"/>
    <cellStyle name="ss17" xfId="179"/>
    <cellStyle name="ss18" xfId="180"/>
    <cellStyle name="ss19" xfId="181"/>
    <cellStyle name="ss2" xfId="182"/>
    <cellStyle name="ss20" xfId="183"/>
    <cellStyle name="ss21" xfId="184"/>
    <cellStyle name="ss22" xfId="185"/>
    <cellStyle name="ss3" xfId="186"/>
    <cellStyle name="ss4" xfId="187"/>
    <cellStyle name="ss5" xfId="188"/>
    <cellStyle name="ss6" xfId="189"/>
    <cellStyle name="ss7" xfId="190"/>
    <cellStyle name="ss8" xfId="191"/>
    <cellStyle name="ss9" xfId="192"/>
    <cellStyle name="ss9 2" xfId="385"/>
    <cellStyle name="ss9 3" xfId="343"/>
    <cellStyle name="Standaard 2" xfId="193"/>
    <cellStyle name="Standaard 3" xfId="194"/>
    <cellStyle name="Style 1" xfId="195"/>
    <cellStyle name="Style 2" xfId="196"/>
    <cellStyle name="Table No." xfId="197"/>
    <cellStyle name="Table Title" xfId="198"/>
    <cellStyle name="Tagline" xfId="199"/>
    <cellStyle name="temp" xfId="200"/>
    <cellStyle name="test" xfId="215"/>
    <cellStyle name="Testo avviso" xfId="4"/>
    <cellStyle name="Testo avviso 2" xfId="307"/>
    <cellStyle name="Testo descrittivo" xfId="308"/>
    <cellStyle name="Title 1" xfId="201"/>
    <cellStyle name="Title 2" xfId="32"/>
    <cellStyle name="Title 3" xfId="230"/>
    <cellStyle name="title1" xfId="202"/>
    <cellStyle name="Titolo" xfId="309"/>
    <cellStyle name="Titolo 1" xfId="310"/>
    <cellStyle name="Titolo 2" xfId="311"/>
    <cellStyle name="Titolo 3" xfId="312"/>
    <cellStyle name="Titolo 4" xfId="313"/>
    <cellStyle name="Titolo_SSI2012-Finaldata_JRCresults_2003" xfId="314"/>
    <cellStyle name="Totaal 2" xfId="206"/>
    <cellStyle name="Totaal 2 2" xfId="386"/>
    <cellStyle name="Totaal 2 3" xfId="344"/>
    <cellStyle name="Total 2" xfId="33"/>
    <cellStyle name="Total 2 2" xfId="362"/>
    <cellStyle name="Total 2 3" xfId="322"/>
    <cellStyle name="Total 3" xfId="237"/>
    <cellStyle name="Total 4" xfId="387"/>
    <cellStyle name="Total 5" xfId="345"/>
    <cellStyle name="Totale" xfId="315"/>
    <cellStyle name="Totale 2" xfId="404"/>
    <cellStyle name="Totale 3" xfId="360"/>
    <cellStyle name="Uitvoer 2" xfId="207"/>
    <cellStyle name="Uitvoer 2 2" xfId="388"/>
    <cellStyle name="Uitvoer 2 3" xfId="346"/>
    <cellStyle name="Valore non valido" xfId="208"/>
    <cellStyle name="Valore valido" xfId="209"/>
    <cellStyle name="Verklarende tekst 2" xfId="210"/>
    <cellStyle name="Waarschuwingstekst 2" xfId="211"/>
    <cellStyle name="Warning Text 2" xfId="212"/>
  </cellStyles>
  <dxfs count="224">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E2EBF0"/>
          <bgColor rgb="FFE2EBF0"/>
        </patternFill>
      </fill>
    </dxf>
    <dxf>
      <font>
        <b/>
        <sz val="10"/>
        <color rgb="FFFFFFFF"/>
        <name val="Arial"/>
      </font>
      <fill>
        <patternFill patternType="solid">
          <fgColor rgb="FF90A1AE"/>
          <bgColor rgb="FF90A1AE"/>
        </patternFill>
      </fill>
    </dxf>
    <dxf>
      <font>
        <b/>
        <sz val="10"/>
        <color rgb="FFFFFFFF"/>
        <name val="Arial"/>
      </font>
      <fill>
        <patternFill patternType="solid">
          <fgColor rgb="FF020202"/>
          <bgColor rgb="FF020202"/>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ill>
        <patternFill>
          <bgColor rgb="FFFF0000"/>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color theme="0"/>
      </font>
      <fill>
        <patternFill>
          <bgColor rgb="FF6B6050"/>
        </patternFill>
      </fill>
    </dxf>
    <dxf>
      <font>
        <b/>
      </font>
      <fill>
        <patternFill>
          <bgColor rgb="FFE7D8B3"/>
        </patternFill>
      </fill>
    </dxf>
    <dxf>
      <font>
        <b/>
      </font>
      <fill>
        <patternFill>
          <bgColor rgb="FFFDF2CA"/>
        </patternFill>
      </fill>
    </dxf>
    <dxf>
      <font>
        <b/>
        <color theme="0"/>
      </font>
      <fill>
        <patternFill>
          <bgColor rgb="FFA38E76"/>
        </patternFill>
      </fill>
    </dxf>
    <dxf>
      <font>
        <b/>
      </font>
      <fill>
        <patternFill>
          <bgColor rgb="FFC7B399"/>
        </patternFill>
      </fill>
    </dxf>
    <dxf>
      <font>
        <b/>
      </font>
      <fill>
        <patternFill>
          <bgColor rgb="FFA8739E"/>
        </patternFill>
      </fill>
    </dxf>
    <dxf>
      <font>
        <b/>
      </font>
      <fill>
        <patternFill>
          <bgColor rgb="FFD5BCC6"/>
        </patternFill>
      </fill>
    </dxf>
    <dxf>
      <font>
        <b/>
      </font>
      <fill>
        <patternFill>
          <bgColor rgb="FFB698AD"/>
        </patternFill>
      </fill>
    </dxf>
    <dxf>
      <font>
        <b/>
        <color theme="0"/>
      </font>
      <fill>
        <patternFill>
          <bgColor rgb="FF83517D"/>
        </patternFill>
      </fill>
    </dxf>
    <dxf>
      <font>
        <b/>
        <color theme="0"/>
      </font>
      <fill>
        <patternFill>
          <bgColor rgb="FF593B62"/>
        </patternFill>
      </fill>
    </dxf>
    <dxf>
      <font>
        <b/>
      </font>
      <fill>
        <patternFill>
          <bgColor rgb="FFFBDEE9"/>
        </patternFill>
      </fill>
    </dxf>
    <dxf>
      <font>
        <b/>
        <color theme="0"/>
      </font>
      <fill>
        <patternFill>
          <bgColor rgb="FF842066"/>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346064"/>
        </patternFill>
      </fill>
    </dxf>
    <dxf>
      <font>
        <b/>
      </font>
      <fill>
        <patternFill>
          <bgColor rgb="FF799D98"/>
        </patternFill>
      </fill>
    </dxf>
    <dxf>
      <font>
        <b/>
      </font>
      <fill>
        <patternFill>
          <bgColor rgb="FFB2CFCB"/>
        </patternFill>
      </fill>
    </dxf>
    <dxf>
      <font>
        <b/>
      </font>
      <fill>
        <patternFill>
          <bgColor rgb="FF94BFB4"/>
        </patternFill>
      </fill>
    </dxf>
    <dxf>
      <font>
        <b/>
        <color theme="0"/>
      </font>
      <fill>
        <patternFill>
          <bgColor rgb="FF5E7E79"/>
        </patternFill>
      </fill>
    </dxf>
    <dxf>
      <font>
        <b/>
      </font>
      <fill>
        <patternFill>
          <bgColor rgb="FF41BDAB"/>
        </patternFill>
      </fill>
    </dxf>
    <dxf>
      <font>
        <b/>
      </font>
      <fill>
        <patternFill>
          <bgColor rgb="FF90D2CD"/>
        </patternFill>
      </fill>
    </dxf>
    <dxf>
      <font>
        <b/>
      </font>
      <fill>
        <patternFill>
          <bgColor rgb="FFC9E7E3"/>
        </patternFill>
      </fill>
    </dxf>
    <dxf>
      <font>
        <b/>
        <color theme="0"/>
      </font>
      <fill>
        <patternFill>
          <bgColor rgb="FF0C525D"/>
        </patternFill>
      </fill>
    </dxf>
    <dxf>
      <font>
        <b/>
        <color theme="0"/>
      </font>
      <fill>
        <patternFill>
          <bgColor rgb="FF197E80"/>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ill>
        <patternFill>
          <bgColor rgb="FFE2EBF0"/>
        </patternFill>
      </fill>
    </dxf>
    <dxf>
      <fill>
        <patternFill>
          <bgColor rgb="FF90A1AE"/>
        </patternFill>
      </fill>
    </dxf>
    <dxf>
      <font>
        <color theme="0"/>
      </font>
      <fill>
        <patternFill>
          <bgColor rgb="FF00000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433557"/>
        </patternFill>
      </fill>
    </dxf>
    <dxf>
      <font>
        <b/>
        <color theme="0"/>
      </font>
      <fill>
        <patternFill>
          <bgColor rgb="FF5C3578"/>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C6B69F"/>
        </patternFill>
      </fill>
    </dxf>
    <dxf>
      <font>
        <b/>
      </font>
      <fill>
        <patternFill>
          <bgColor rgb="FFECE8C3"/>
        </patternFill>
      </fill>
    </dxf>
    <dxf>
      <font>
        <b/>
      </font>
      <fill>
        <patternFill>
          <bgColor rgb="FFDED7B5"/>
        </patternFill>
      </fill>
    </dxf>
    <dxf>
      <font>
        <b/>
        <color theme="0"/>
      </font>
      <fill>
        <patternFill>
          <bgColor rgb="FF93887C"/>
        </patternFill>
      </fill>
    </dxf>
    <dxf>
      <font>
        <b/>
        <color theme="0"/>
      </font>
      <fill>
        <patternFill>
          <bgColor rgb="FF5A524D"/>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DF2CA"/>
        </patternFill>
      </fill>
    </dxf>
    <dxf>
      <font>
        <b/>
      </font>
      <fill>
        <patternFill>
          <bgColor rgb="FFE7D8B3"/>
        </patternFill>
      </fill>
    </dxf>
    <dxf>
      <font>
        <b/>
        <color theme="0"/>
      </font>
      <fill>
        <patternFill>
          <bgColor rgb="FF6B6050"/>
        </patternFill>
      </fill>
    </dxf>
    <dxf>
      <font>
        <b/>
      </font>
      <fill>
        <patternFill>
          <bgColor rgb="FFC7B399"/>
        </patternFill>
      </fill>
    </dxf>
    <dxf>
      <font>
        <b/>
        <color theme="0"/>
      </font>
      <fill>
        <patternFill>
          <bgColor rgb="FFA38E76"/>
        </patternFill>
      </fill>
    </dxf>
    <dxf>
      <font>
        <b/>
        <color theme="0"/>
      </font>
      <fill>
        <patternFill>
          <bgColor rgb="FFB02789"/>
        </patternFill>
      </fill>
    </dxf>
    <dxf>
      <font>
        <b/>
      </font>
      <fill>
        <patternFill>
          <bgColor rgb="FFD565A5"/>
        </patternFill>
      </fill>
    </dxf>
    <dxf>
      <font>
        <b/>
      </font>
      <fill>
        <patternFill>
          <bgColor rgb="FFE6A8CB"/>
        </patternFill>
      </fill>
    </dxf>
    <dxf>
      <font>
        <b/>
      </font>
      <fill>
        <patternFill>
          <bgColor rgb="FFFBDEE9"/>
        </patternFill>
      </fill>
    </dxf>
    <dxf>
      <font>
        <b/>
        <color theme="0"/>
      </font>
      <fill>
        <patternFill>
          <bgColor rgb="FF842066"/>
        </patternFill>
      </fill>
    </dxf>
    <dxf>
      <font>
        <b/>
      </font>
      <fill>
        <patternFill>
          <bgColor rgb="FFB2CFCB"/>
        </patternFill>
      </fill>
    </dxf>
    <dxf>
      <font>
        <b/>
      </font>
      <fill>
        <patternFill>
          <bgColor rgb="FF94BFB4"/>
        </patternFill>
      </fill>
    </dxf>
    <dxf>
      <font>
        <b/>
        <color theme="0"/>
      </font>
      <fill>
        <patternFill>
          <bgColor rgb="FF5E7E79"/>
        </patternFill>
      </fill>
    </dxf>
    <dxf>
      <font>
        <b/>
        <color theme="0"/>
      </font>
      <fill>
        <patternFill>
          <bgColor rgb="FF346064"/>
        </patternFill>
      </fill>
    </dxf>
    <dxf>
      <font>
        <b/>
      </font>
      <fill>
        <patternFill>
          <bgColor rgb="FF799D98"/>
        </patternFill>
      </fill>
    </dxf>
    <dxf>
      <font>
        <b/>
      </font>
      <fill>
        <patternFill>
          <bgColor rgb="FFC9E7E3"/>
        </patternFill>
      </fill>
    </dxf>
    <dxf>
      <font>
        <b/>
        <color theme="0"/>
      </font>
      <fill>
        <patternFill>
          <bgColor rgb="FF0C525D"/>
        </patternFill>
      </fill>
    </dxf>
    <dxf>
      <font>
        <b/>
        <color theme="0"/>
      </font>
      <fill>
        <patternFill>
          <bgColor rgb="FF197E80"/>
        </patternFill>
      </fill>
    </dxf>
    <dxf>
      <font>
        <b/>
      </font>
      <fill>
        <patternFill>
          <bgColor rgb="FF41BDAB"/>
        </patternFill>
      </fill>
    </dxf>
    <dxf>
      <font>
        <b/>
      </font>
      <fill>
        <patternFill>
          <bgColor rgb="FF90D2C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ill>
        <patternFill>
          <bgColor rgb="FFE2EBF0"/>
        </patternFill>
      </fill>
    </dxf>
    <dxf>
      <font>
        <color theme="0"/>
      </font>
      <fill>
        <patternFill>
          <bgColor rgb="FF90A1AE"/>
        </patternFill>
      </fill>
    </dxf>
    <dxf>
      <font>
        <color theme="0"/>
      </font>
      <fill>
        <patternFill>
          <bgColor rgb="FF00000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433557"/>
        </patternFill>
      </fill>
    </dxf>
    <dxf>
      <font>
        <b/>
        <color theme="0"/>
      </font>
      <fill>
        <patternFill>
          <bgColor rgb="FF5C3578"/>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ECE8C3"/>
        </patternFill>
      </fill>
    </dxf>
    <dxf>
      <font>
        <b/>
      </font>
      <fill>
        <patternFill>
          <bgColor rgb="FFDED7B5"/>
        </patternFill>
      </fill>
    </dxf>
    <dxf>
      <font>
        <b/>
      </font>
      <fill>
        <patternFill>
          <bgColor rgb="FFE0DBC4"/>
        </patternFill>
      </fill>
    </dxf>
    <dxf>
      <font>
        <b/>
      </font>
      <fill>
        <patternFill>
          <bgColor rgb="FFF0EDD3"/>
        </patternFill>
      </fill>
    </dxf>
    <dxf>
      <font>
        <b/>
        <color theme="0"/>
      </font>
      <fill>
        <patternFill>
          <bgColor rgb="FF5F5D5B"/>
        </patternFill>
      </fill>
    </dxf>
    <dxf>
      <font>
        <b/>
        <color theme="0"/>
      </font>
      <fill>
        <patternFill>
          <bgColor rgb="FF968F84"/>
        </patternFill>
      </fill>
    </dxf>
    <dxf>
      <font>
        <b/>
      </font>
      <fill>
        <patternFill>
          <bgColor rgb="FFCBC4B6"/>
        </patternFill>
      </fill>
    </dxf>
    <dxf>
      <font>
        <b/>
      </font>
      <fill>
        <patternFill>
          <bgColor rgb="FFE7D8B3"/>
        </patternFill>
      </fill>
    </dxf>
    <dxf>
      <font>
        <b/>
      </font>
      <fill>
        <patternFill>
          <bgColor rgb="FFFDF2CA"/>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color theme="0"/>
      </font>
      <fill>
        <patternFill>
          <bgColor rgb="FFB02789"/>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842066"/>
        </patternFill>
      </fill>
    </dxf>
    <dxf>
      <font>
        <b/>
      </font>
      <fill>
        <patternFill>
          <bgColor rgb="FF799D98"/>
        </patternFill>
      </fill>
    </dxf>
    <dxf>
      <font>
        <b/>
      </font>
      <fill>
        <patternFill>
          <bgColor rgb="FFB2CFCB"/>
        </patternFill>
      </fill>
    </dxf>
    <dxf>
      <font>
        <b/>
      </font>
      <fill>
        <patternFill>
          <bgColor rgb="FF94BFB4"/>
        </patternFill>
      </fill>
    </dxf>
    <dxf>
      <font>
        <b/>
        <color theme="0"/>
      </font>
      <fill>
        <patternFill>
          <bgColor rgb="FF5E7E79"/>
        </patternFill>
      </fill>
    </dxf>
    <dxf>
      <font>
        <b/>
        <color theme="0"/>
      </font>
      <fill>
        <patternFill>
          <bgColor rgb="FF346064"/>
        </patternFill>
      </fill>
    </dxf>
    <dxf>
      <font>
        <b/>
        <color theme="0"/>
      </font>
      <fill>
        <patternFill>
          <bgColor rgb="FF0C525D"/>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00000"/>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ill>
        <patternFill>
          <bgColor rgb="FF90A1AE"/>
        </patternFill>
      </fill>
    </dxf>
    <dxf>
      <font>
        <color theme="0"/>
      </font>
      <fill>
        <patternFill>
          <bgColor rgb="FF000000"/>
        </patternFill>
      </fill>
    </dxf>
    <dxf>
      <fill>
        <patternFill>
          <bgColor rgb="FFE2EBF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BB8DC0"/>
        </patternFill>
      </fill>
    </dxf>
    <dxf>
      <font>
        <b/>
      </font>
      <fill>
        <patternFill>
          <bgColor rgb="FFD7C3DE"/>
        </patternFill>
      </fill>
    </dxf>
    <dxf>
      <font>
        <b/>
        <color theme="0"/>
      </font>
      <fill>
        <patternFill>
          <bgColor rgb="FF433557"/>
        </patternFill>
      </fill>
    </dxf>
    <dxf>
      <font>
        <b/>
        <color theme="0"/>
      </font>
      <fill>
        <patternFill>
          <bgColor rgb="FF5C3578"/>
        </patternFill>
      </fill>
    </dxf>
    <dxf>
      <font>
        <b/>
        <color theme="0"/>
      </font>
      <fill>
        <patternFill>
          <bgColor rgb="FF7C419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6773332</xdr:colOff>
      <xdr:row>16</xdr:row>
      <xdr:rowOff>67734</xdr:rowOff>
    </xdr:from>
    <xdr:to>
      <xdr:col>1</xdr:col>
      <xdr:colOff>1436</xdr:colOff>
      <xdr:row>16</xdr:row>
      <xdr:rowOff>497176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773332" y="17624214"/>
          <a:ext cx="1114804" cy="429442"/>
        </a:xfrm>
        <a:prstGeom prst="rect">
          <a:avLst/>
        </a:prstGeom>
        <a:ln>
          <a:prstDash val="solid"/>
        </a:ln>
      </xdr:spPr>
    </xdr:pic>
    <xdr:clientData/>
  </xdr:twoCellAnchor>
  <xdr:twoCellAnchor editAs="oneCell">
    <xdr:from>
      <xdr:col>0</xdr:col>
      <xdr:colOff>304803</xdr:colOff>
      <xdr:row>9</xdr:row>
      <xdr:rowOff>59267</xdr:rowOff>
    </xdr:from>
    <xdr:to>
      <xdr:col>0</xdr:col>
      <xdr:colOff>6270511</xdr:colOff>
      <xdr:row>9</xdr:row>
      <xdr:rowOff>4098028</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304803" y="8448887"/>
          <a:ext cx="5974598" cy="4041301"/>
        </a:xfrm>
        <a:prstGeom prst="rect">
          <a:avLst/>
        </a:prstGeom>
        <a:ln>
          <a:prstDash val="solid"/>
        </a:ln>
      </xdr:spPr>
    </xdr:pic>
    <xdr:clientData/>
  </xdr:twoCellAnchor>
  <xdr:twoCellAnchor editAs="oneCell">
    <xdr:from>
      <xdr:col>0</xdr:col>
      <xdr:colOff>14111</xdr:colOff>
      <xdr:row>0</xdr:row>
      <xdr:rowOff>14111</xdr:rowOff>
    </xdr:from>
    <xdr:to>
      <xdr:col>1</xdr:col>
      <xdr:colOff>10700</xdr:colOff>
      <xdr:row>1</xdr:row>
      <xdr:rowOff>16651</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4111" y="14111"/>
          <a:ext cx="7702314" cy="154559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absoluteAnchor>
    <xdr:pos x="342900" y="428625"/>
    <xdr:ext cx="6872287" cy="762952"/>
    <xdr:pic>
      <xdr:nvPicPr>
        <xdr:cNvPr id="2" name="Image 1" descr="Picture">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342900" y="428625"/>
    <xdr:ext cx="6610350" cy="867727"/>
    <xdr:pic>
      <xdr:nvPicPr>
        <xdr:cNvPr id="2" name="Image 1" descr="Picture">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4</xdr:col>
      <xdr:colOff>20391</xdr:colOff>
      <xdr:row>2</xdr:row>
      <xdr:rowOff>9842</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tretch>
          <a:fillRect/>
        </a:stretch>
      </xdr:blipFill>
      <xdr:spPr>
        <a:xfrm>
          <a:off x="1" y="190500"/>
          <a:ext cx="5974150" cy="14097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7938</xdr:colOff>
      <xdr:row>1</xdr:row>
      <xdr:rowOff>1382385</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190500"/>
          <a:ext cx="5886450" cy="1385560"/>
        </a:xfrm>
        <a:prstGeom prst="rect">
          <a:avLst/>
        </a:prstGeom>
        <a:ln>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667440</xdr:colOff>
      <xdr:row>2</xdr:row>
      <xdr:rowOff>19296</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186267"/>
          <a:ext cx="5967573" cy="1404654"/>
        </a:xfrm>
        <a:prstGeom prst="rect">
          <a:avLst/>
        </a:prstGeom>
        <a:ln>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cstate="print"/>
        <a:srcRect l="8314" t="26042" r="7949" b="26915"/>
        <a:stretch>
          <a:fillRect/>
        </a:stretch>
      </xdr:blipFill>
      <xdr:spPr>
        <a:xfrm>
          <a:off x="66675" y="533400"/>
          <a:ext cx="1800000" cy="714894"/>
        </a:xfrm>
        <a:prstGeom prst="rect">
          <a:avLst/>
        </a:prstGeom>
        <a:ln>
          <a:prstDash val="solid"/>
        </a:ln>
      </xdr:spPr>
    </xdr:pic>
    <xdr:clientData/>
  </xdr:twoCellAnchor>
</xdr:wsDr>
</file>

<file path=xl/theme/theme1.xml><?xml version="1.0" encoding="utf-8"?>
<a:theme xmlns:a="http://schemas.openxmlformats.org/drawingml/2006/main" name="Office Theme">
  <a:themeElements>
    <a:clrScheme name="Severity">
      <a:dk1>
        <a:sysClr val="windowText" lastClr="000000"/>
      </a:dk1>
      <a:lt1>
        <a:sysClr val="window" lastClr="FFFFFF"/>
      </a:lt1>
      <a:dk2>
        <a:srgbClr val="C21A01"/>
      </a:dk2>
      <a:lt2>
        <a:srgbClr val="CCDDEA"/>
      </a:lt2>
      <a:accent1>
        <a:srgbClr val="433557"/>
      </a:accent1>
      <a:accent2>
        <a:srgbClr val="0C525D"/>
      </a:accent2>
      <a:accent3>
        <a:srgbClr val="842066"/>
      </a:accent3>
      <a:accent4>
        <a:srgbClr val="6B6050"/>
      </a:accent4>
      <a:accent5>
        <a:srgbClr val="646034"/>
      </a:accent5>
      <a:accent6>
        <a:srgbClr val="593B62"/>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drmkc.jrc.ec.europa.eu/inform-index/INFORM-Severity" TargetMode="External"/><Relationship Id="rId1" Type="http://schemas.openxmlformats.org/officeDocument/2006/relationships/hyperlink" Target="https://drmkc.jrc.ec.europa.eu/inform-index/INFORM-Severity"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www.mar.umd.edu/mar_data.asp" TargetMode="External"/></Relationships>
</file>

<file path=xl/worksheets/_rels/sheet2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18"/>
  <sheetViews>
    <sheetView tabSelected="1" workbookViewId="0"/>
  </sheetViews>
  <sheetFormatPr defaultColWidth="9.42578125" defaultRowHeight="15" x14ac:dyDescent="0.25"/>
  <cols>
    <col min="1" max="1" width="115.5703125" style="1" customWidth="1"/>
    <col min="2" max="2" width="9.42578125" style="1" customWidth="1"/>
    <col min="3" max="16384" width="9.42578125" style="1"/>
  </cols>
  <sheetData>
    <row r="1" spans="1:1" ht="122.1" customHeight="1" x14ac:dyDescent="0.25"/>
    <row r="2" spans="1:1" ht="20.85" customHeight="1" x14ac:dyDescent="0.25">
      <c r="A2" s="70" t="s">
        <v>9657</v>
      </c>
    </row>
    <row r="3" spans="1:1" ht="18.600000000000001" customHeight="1" x14ac:dyDescent="0.25">
      <c r="A3" s="84" t="s">
        <v>9658</v>
      </c>
    </row>
    <row r="4" spans="1:1" ht="60" customHeight="1" x14ac:dyDescent="0.25">
      <c r="A4" s="134" t="s">
        <v>9659</v>
      </c>
    </row>
    <row r="5" spans="1:1" ht="81" customHeight="1" x14ac:dyDescent="0.25">
      <c r="A5" s="242" t="s">
        <v>9660</v>
      </c>
    </row>
    <row r="6" spans="1:1" ht="21.75" customHeight="1" x14ac:dyDescent="0.25">
      <c r="A6" s="255" t="s">
        <v>9661</v>
      </c>
    </row>
    <row r="7" spans="1:1" s="135" customFormat="1" ht="168" customHeight="1" x14ac:dyDescent="0.25">
      <c r="A7" s="179" t="s">
        <v>9662</v>
      </c>
    </row>
    <row r="8" spans="1:1" s="135" customFormat="1" ht="22.35" customHeight="1" x14ac:dyDescent="0.25">
      <c r="A8" s="255" t="s">
        <v>9663</v>
      </c>
    </row>
    <row r="9" spans="1:1" s="135" customFormat="1" ht="232.35" customHeight="1" x14ac:dyDescent="0.25">
      <c r="A9" s="179" t="s">
        <v>9664</v>
      </c>
    </row>
    <row r="10" spans="1:1" ht="344.85" customHeight="1" x14ac:dyDescent="0.25">
      <c r="A10" s="136"/>
    </row>
    <row r="11" spans="1:1" ht="22.7" customHeight="1" x14ac:dyDescent="0.25">
      <c r="A11" s="255" t="s">
        <v>9665</v>
      </c>
    </row>
    <row r="12" spans="1:1" ht="213.6" customHeight="1" x14ac:dyDescent="0.25">
      <c r="A12" s="179" t="s">
        <v>9666</v>
      </c>
    </row>
    <row r="13" spans="1:1" ht="21" customHeight="1" x14ac:dyDescent="0.25">
      <c r="A13" s="255" t="s">
        <v>9667</v>
      </c>
    </row>
    <row r="14" spans="1:1" ht="145.35" customHeight="1" x14ac:dyDescent="0.25">
      <c r="A14" s="256" t="s">
        <v>9668</v>
      </c>
    </row>
    <row r="15" spans="1:1" ht="30" customHeight="1" x14ac:dyDescent="0.25">
      <c r="A15" s="180" t="s">
        <v>9669</v>
      </c>
    </row>
    <row r="16" spans="1:1" ht="80.099999999999994" customHeight="1" x14ac:dyDescent="0.25">
      <c r="A16" s="180" t="s">
        <v>9670</v>
      </c>
    </row>
    <row r="17" spans="1:1" ht="46.35" customHeight="1" x14ac:dyDescent="0.25">
      <c r="A17" s="71" t="s">
        <v>9671</v>
      </c>
    </row>
    <row r="18" spans="1:1" ht="65.849999999999994" customHeight="1" x14ac:dyDescent="0.25">
      <c r="A18" s="71" t="s">
        <v>9672</v>
      </c>
    </row>
  </sheetData>
  <hyperlinks>
    <hyperlink ref="A15" r:id="rId1"/>
    <hyperlink ref="A16" r:id="rId2" display="Click here to read the INFORM Severity Index User Guide"/>
  </hyperlinks>
  <pageMargins left="0.70866141732283472" right="0.70866141732283472" top="0.74803149606299213" bottom="0.74803149606299213" header="0.31496062992125978" footer="0.31496062992125978"/>
  <pageSetup paperSize="9" scale="75" fitToHeight="2" orientation="portrait"/>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17283"/>
  </sheetPr>
  <dimension ref="A1:I173"/>
  <sheetViews>
    <sheetView topLeftCell="A137" workbookViewId="0">
      <selection activeCell="G152" sqref="G152"/>
    </sheetView>
  </sheetViews>
  <sheetFormatPr defaultColWidth="8.42578125" defaultRowHeight="15" x14ac:dyDescent="0.25"/>
  <cols>
    <col min="1" max="1" width="8.42578125" customWidth="1"/>
    <col min="2" max="5" width="9.42578125" customWidth="1"/>
    <col min="6" max="6" width="7" customWidth="1"/>
    <col min="7" max="7" width="6.42578125" customWidth="1"/>
  </cols>
  <sheetData>
    <row r="1" spans="1:9" x14ac:dyDescent="0.25">
      <c r="A1" s="312"/>
      <c r="B1" s="295"/>
      <c r="C1" s="295"/>
      <c r="D1" s="295"/>
      <c r="E1" s="295"/>
      <c r="F1" s="295"/>
      <c r="G1" s="295"/>
      <c r="H1" s="295"/>
    </row>
    <row r="2" spans="1:9" ht="147" customHeight="1" x14ac:dyDescent="0.25">
      <c r="A2" s="185" t="s">
        <v>1</v>
      </c>
      <c r="B2" s="186" t="s">
        <v>9815</v>
      </c>
      <c r="C2" s="186" t="s">
        <v>9816</v>
      </c>
      <c r="D2" s="186" t="s">
        <v>9817</v>
      </c>
      <c r="E2" s="186" t="s">
        <v>9818</v>
      </c>
      <c r="F2" s="187" t="s">
        <v>9816</v>
      </c>
      <c r="G2" s="187" t="s">
        <v>9819</v>
      </c>
      <c r="H2" s="188" t="s">
        <v>9820</v>
      </c>
      <c r="I2" s="87" t="s">
        <v>6</v>
      </c>
    </row>
    <row r="3" spans="1:9" x14ac:dyDescent="0.25">
      <c r="A3" s="189" t="str">
        <f>Lists!C:C</f>
        <v>AFG001</v>
      </c>
      <c r="B3" s="190">
        <f t="shared" ref="B3:B34" si="0">ROUND(AVERAGE(C3:E3),1)</f>
        <v>0.5</v>
      </c>
      <c r="C3" s="190">
        <f t="shared" ref="C3:C34" si="1">IF(F3="x","x",ROUND((5-(3-F3)/2*5),1))</f>
        <v>1</v>
      </c>
      <c r="D3" s="190">
        <f t="shared" ref="D3:D34" si="2">IF(G3&gt;365,5,ROUND((5-(365-G3)/364*5),1))</f>
        <v>0.4</v>
      </c>
      <c r="E3" s="190">
        <f t="shared" ref="E3:E34" si="3">IF(H3&gt;3,5,ROUND((5-(3-H3)/3*5),1))</f>
        <v>0</v>
      </c>
      <c r="F3" s="190">
        <f>'Data Reliability'!B3</f>
        <v>1.4</v>
      </c>
      <c r="G3" s="191">
        <f>Reliability_updated!V3</f>
        <v>29.4</v>
      </c>
      <c r="H3" s="191">
        <f>'Data Reliability'!C3</f>
        <v>0</v>
      </c>
      <c r="I3" t="str">
        <f>IF(Reliability!B3="x","x",(IF(ROUNDUP(Reliability!B3,0)=1,"Very High",IF(ROUNDUP(Reliability!B3,0)=2,"High",IF(ROUNDUP(Reliability!B3,0)=3,"Medium",IF(ROUNDUP(Reliability!B3,0)=4,"Low","Very Low"))))))</f>
        <v>Very High</v>
      </c>
    </row>
    <row r="4" spans="1:9" x14ac:dyDescent="0.25">
      <c r="A4" s="189" t="str">
        <f>Lists!C:C</f>
        <v>AFG006</v>
      </c>
      <c r="B4" s="190">
        <f t="shared" si="0"/>
        <v>1.3</v>
      </c>
      <c r="C4" s="190">
        <f t="shared" si="1"/>
        <v>1.8</v>
      </c>
      <c r="D4" s="190">
        <f t="shared" si="2"/>
        <v>0.3</v>
      </c>
      <c r="E4" s="190">
        <f t="shared" si="3"/>
        <v>1.7</v>
      </c>
      <c r="F4" s="190">
        <f>'Data Reliability'!B4</f>
        <v>1.7</v>
      </c>
      <c r="G4" s="191">
        <f>Reliability_updated!V4</f>
        <v>22.7</v>
      </c>
      <c r="H4" s="191">
        <f>'Data Reliability'!C4</f>
        <v>1</v>
      </c>
      <c r="I4" t="str">
        <f>IF(Reliability!B4="x","x",(IF(ROUNDUP(Reliability!B4,0)=1,"Very High",IF(ROUNDUP(Reliability!B4,0)=2,"High",IF(ROUNDUP(Reliability!B4,0)=3,"Medium",IF(ROUNDUP(Reliability!B4,0)=4,"Low","Very Low"))))))</f>
        <v>High</v>
      </c>
    </row>
    <row r="5" spans="1:9" x14ac:dyDescent="0.25">
      <c r="A5" s="189" t="str">
        <f>Lists!C:C</f>
        <v>AGO002</v>
      </c>
      <c r="B5" s="190">
        <f t="shared" si="0"/>
        <v>2.2999999999999998</v>
      </c>
      <c r="C5" s="190">
        <f t="shared" si="1"/>
        <v>1.8</v>
      </c>
      <c r="D5" s="190">
        <f t="shared" si="2"/>
        <v>5</v>
      </c>
      <c r="E5" s="190">
        <f t="shared" si="3"/>
        <v>0</v>
      </c>
      <c r="F5" s="190">
        <f>'Data Reliability'!B5</f>
        <v>1.7</v>
      </c>
      <c r="G5" s="191">
        <f>Reliability_updated!V5</f>
        <v>401.9</v>
      </c>
      <c r="H5" s="191">
        <f>'Data Reliability'!C5</f>
        <v>0</v>
      </c>
      <c r="I5" t="str">
        <f>IF(Reliability!B5="x","x",(IF(ROUNDUP(Reliability!B5,0)=1,"Very High",IF(ROUNDUP(Reliability!B5,0)=2,"High",IF(ROUNDUP(Reliability!B5,0)=3,"Medium",IF(ROUNDUP(Reliability!B5,0)=4,"Low","Very Low"))))))</f>
        <v>Medium</v>
      </c>
    </row>
    <row r="6" spans="1:9" x14ac:dyDescent="0.25">
      <c r="A6" s="189" t="str">
        <f>Lists!C:C</f>
        <v>ARM002</v>
      </c>
      <c r="B6" s="190">
        <f t="shared" si="0"/>
        <v>0.9</v>
      </c>
      <c r="C6" s="190">
        <f t="shared" si="1"/>
        <v>2.5</v>
      </c>
      <c r="D6" s="190">
        <f t="shared" si="2"/>
        <v>0.2</v>
      </c>
      <c r="E6" s="190">
        <f t="shared" si="3"/>
        <v>0</v>
      </c>
      <c r="F6" s="190">
        <f>'Data Reliability'!B6</f>
        <v>2</v>
      </c>
      <c r="G6" s="191">
        <f>Reliability_updated!V6</f>
        <v>16.7</v>
      </c>
      <c r="H6" s="191">
        <f>'Data Reliability'!C6</f>
        <v>0</v>
      </c>
      <c r="I6" t="str">
        <f>IF(Reliability!B6="x","x",(IF(ROUNDUP(Reliability!B6,0)=1,"Very High",IF(ROUNDUP(Reliability!B6,0)=2,"High",IF(ROUNDUP(Reliability!B6,0)=3,"Medium",IF(ROUNDUP(Reliability!B6,0)=4,"Low","Very Low"))))))</f>
        <v>Very High</v>
      </c>
    </row>
    <row r="7" spans="1:9" x14ac:dyDescent="0.25">
      <c r="A7" s="189" t="str">
        <f>Lists!C:C</f>
        <v>AZE002</v>
      </c>
      <c r="B7" s="190">
        <f t="shared" si="0"/>
        <v>2.4</v>
      </c>
      <c r="C7" s="190">
        <f t="shared" si="1"/>
        <v>3.8</v>
      </c>
      <c r="D7" s="190">
        <f t="shared" si="2"/>
        <v>1.6</v>
      </c>
      <c r="E7" s="190">
        <f t="shared" si="3"/>
        <v>1.7</v>
      </c>
      <c r="F7" s="190">
        <f>'Data Reliability'!B7</f>
        <v>2.5</v>
      </c>
      <c r="G7" s="191">
        <f>Reliability_updated!V7</f>
        <v>115.4</v>
      </c>
      <c r="H7" s="191">
        <f>'Data Reliability'!C7</f>
        <v>1</v>
      </c>
      <c r="I7" t="str">
        <f>IF(Reliability!B7="x","x",(IF(ROUNDUP(Reliability!B7,0)=1,"Very High",IF(ROUNDUP(Reliability!B7,0)=2,"High",IF(ROUNDUP(Reliability!B7,0)=3,"Medium",IF(ROUNDUP(Reliability!B7,0)=4,"Low","Very Low"))))))</f>
        <v>Medium</v>
      </c>
    </row>
    <row r="8" spans="1:9" x14ac:dyDescent="0.25">
      <c r="A8" s="189" t="str">
        <f>Lists!C:C</f>
        <v>BDI001</v>
      </c>
      <c r="B8" s="190">
        <f t="shared" si="0"/>
        <v>1.1000000000000001</v>
      </c>
      <c r="C8" s="190">
        <f t="shared" si="1"/>
        <v>2</v>
      </c>
      <c r="D8" s="190">
        <f t="shared" si="2"/>
        <v>1.3</v>
      </c>
      <c r="E8" s="190">
        <f t="shared" si="3"/>
        <v>0</v>
      </c>
      <c r="F8" s="190">
        <f>'Data Reliability'!B8</f>
        <v>1.8</v>
      </c>
      <c r="G8" s="191">
        <f>Reliability_updated!V8</f>
        <v>94.3</v>
      </c>
      <c r="H8" s="191">
        <f>'Data Reliability'!C8</f>
        <v>0</v>
      </c>
      <c r="I8" t="str">
        <f>IF(Reliability!B8="x","x",(IF(ROUNDUP(Reliability!B8,0)=1,"Very High",IF(ROUNDUP(Reliability!B8,0)=2,"High",IF(ROUNDUP(Reliability!B8,0)=3,"Medium",IF(ROUNDUP(Reliability!B8,0)=4,"Low","Very Low"))))))</f>
        <v>High</v>
      </c>
    </row>
    <row r="9" spans="1:9" x14ac:dyDescent="0.25">
      <c r="A9" s="189" t="str">
        <f>Lists!C:C</f>
        <v>BFA002</v>
      </c>
      <c r="B9" s="190">
        <f t="shared" si="0"/>
        <v>0.6</v>
      </c>
      <c r="C9" s="190">
        <f t="shared" si="1"/>
        <v>0.3</v>
      </c>
      <c r="D9" s="190">
        <f t="shared" si="2"/>
        <v>1.5</v>
      </c>
      <c r="E9" s="190">
        <f t="shared" si="3"/>
        <v>0</v>
      </c>
      <c r="F9" s="190">
        <f>'Data Reliability'!B9</f>
        <v>1.1000000000000001</v>
      </c>
      <c r="G9" s="191">
        <f>Reliability_updated!V9</f>
        <v>108.7</v>
      </c>
      <c r="H9" s="191">
        <f>'Data Reliability'!C9</f>
        <v>0</v>
      </c>
      <c r="I9" t="str">
        <f>IF(Reliability!B9="x","x",(IF(ROUNDUP(Reliability!B9,0)=1,"Very High",IF(ROUNDUP(Reliability!B9,0)=2,"High",IF(ROUNDUP(Reliability!B9,0)=3,"Medium",IF(ROUNDUP(Reliability!B9,0)=4,"Low","Very Low"))))))</f>
        <v>Very High</v>
      </c>
    </row>
    <row r="10" spans="1:9" x14ac:dyDescent="0.25">
      <c r="A10" s="189" t="str">
        <f>Lists!C:C</f>
        <v>BGD002</v>
      </c>
      <c r="B10" s="190">
        <f t="shared" si="0"/>
        <v>0.8</v>
      </c>
      <c r="C10" s="190">
        <f t="shared" si="1"/>
        <v>1.8</v>
      </c>
      <c r="D10" s="190">
        <f t="shared" si="2"/>
        <v>0.5</v>
      </c>
      <c r="E10" s="190">
        <f t="shared" si="3"/>
        <v>0</v>
      </c>
      <c r="F10" s="190">
        <f>'Data Reliability'!B10</f>
        <v>1.7</v>
      </c>
      <c r="G10" s="191">
        <f>Reliability_updated!V10</f>
        <v>36.700000000000003</v>
      </c>
      <c r="H10" s="191">
        <f>'Data Reliability'!C10</f>
        <v>0</v>
      </c>
      <c r="I10" t="str">
        <f>IF(Reliability!B10="x","x",(IF(ROUNDUP(Reliability!B10,0)=1,"Very High",IF(ROUNDUP(Reliability!B10,0)=2,"High",IF(ROUNDUP(Reliability!B10,0)=3,"Medium",IF(ROUNDUP(Reliability!B10,0)=4,"Low","Very Low"))))))</f>
        <v>Very High</v>
      </c>
    </row>
    <row r="11" spans="1:9" x14ac:dyDescent="0.25">
      <c r="A11" s="189" t="str">
        <f>Lists!C:C</f>
        <v>BGD009</v>
      </c>
      <c r="B11" s="190">
        <f t="shared" si="0"/>
        <v>0.8</v>
      </c>
      <c r="C11" s="190">
        <f t="shared" si="1"/>
        <v>2</v>
      </c>
      <c r="D11" s="190">
        <f t="shared" si="2"/>
        <v>0.5</v>
      </c>
      <c r="E11" s="190">
        <f t="shared" si="3"/>
        <v>0</v>
      </c>
      <c r="F11" s="190">
        <f>'Data Reliability'!B11</f>
        <v>1.8</v>
      </c>
      <c r="G11" s="191">
        <f>Reliability_updated!V11</f>
        <v>39.9</v>
      </c>
      <c r="H11" s="191">
        <f>'Data Reliability'!C11</f>
        <v>0</v>
      </c>
      <c r="I11" t="str">
        <f>IF(Reliability!B11="x","x",(IF(ROUNDUP(Reliability!B11,0)=1,"Very High",IF(ROUNDUP(Reliability!B11,0)=2,"High",IF(ROUNDUP(Reliability!B11,0)=3,"Medium",IF(ROUNDUP(Reliability!B11,0)=4,"Low","Very Low"))))))</f>
        <v>Very High</v>
      </c>
    </row>
    <row r="12" spans="1:9" x14ac:dyDescent="0.25">
      <c r="A12" s="189" t="str">
        <f>Lists!C:C</f>
        <v>BGD010</v>
      </c>
      <c r="B12" s="190">
        <f t="shared" si="0"/>
        <v>0.5</v>
      </c>
      <c r="C12" s="190">
        <f t="shared" si="1"/>
        <v>1.5</v>
      </c>
      <c r="D12" s="190">
        <f t="shared" si="2"/>
        <v>0.1</v>
      </c>
      <c r="E12" s="190">
        <f t="shared" si="3"/>
        <v>0</v>
      </c>
      <c r="F12" s="190">
        <f>'Data Reliability'!B12</f>
        <v>1.6</v>
      </c>
      <c r="G12" s="191">
        <f>Reliability_updated!V12</f>
        <v>6.3</v>
      </c>
      <c r="H12" s="191">
        <f>'Data Reliability'!C12</f>
        <v>0</v>
      </c>
      <c r="I12" t="str">
        <f>IF(Reliability!B12="x","x",(IF(ROUNDUP(Reliability!B12,0)=1,"Very High",IF(ROUNDUP(Reliability!B12,0)=2,"High",IF(ROUNDUP(Reliability!B12,0)=3,"Medium",IF(ROUNDUP(Reliability!B12,0)=4,"Low","Very Low"))))))</f>
        <v>Very High</v>
      </c>
    </row>
    <row r="13" spans="1:9" x14ac:dyDescent="0.25">
      <c r="A13" s="189" t="str">
        <f>Lists!C:C</f>
        <v>BGD011</v>
      </c>
      <c r="B13" s="190">
        <f t="shared" si="0"/>
        <v>0.7</v>
      </c>
      <c r="C13" s="190">
        <f t="shared" si="1"/>
        <v>2</v>
      </c>
      <c r="D13" s="190">
        <f t="shared" si="2"/>
        <v>0.2</v>
      </c>
      <c r="E13" s="190">
        <f t="shared" si="3"/>
        <v>0</v>
      </c>
      <c r="F13" s="190">
        <f>'Data Reliability'!B13</f>
        <v>1.8</v>
      </c>
      <c r="G13" s="191">
        <f>Reliability_updated!V13</f>
        <v>13.8</v>
      </c>
      <c r="H13" s="191">
        <f>'Data Reliability'!C13</f>
        <v>0</v>
      </c>
      <c r="I13" t="str">
        <f>IF(Reliability!B13="x","x",(IF(ROUNDUP(Reliability!B13,0)=1,"Very High",IF(ROUNDUP(Reliability!B13,0)=2,"High",IF(ROUNDUP(Reliability!B13,0)=3,"Medium",IF(ROUNDUP(Reliability!B13,0)=4,"Low","Very Low"))))))</f>
        <v>Very High</v>
      </c>
    </row>
    <row r="14" spans="1:9" x14ac:dyDescent="0.25">
      <c r="A14" s="189" t="str">
        <f>Lists!C:C</f>
        <v>BGR002</v>
      </c>
      <c r="B14" s="190">
        <f t="shared" si="0"/>
        <v>1.2</v>
      </c>
      <c r="C14" s="190">
        <f t="shared" si="1"/>
        <v>3</v>
      </c>
      <c r="D14" s="190">
        <f t="shared" si="2"/>
        <v>0.5</v>
      </c>
      <c r="E14" s="190">
        <f t="shared" si="3"/>
        <v>0</v>
      </c>
      <c r="F14" s="190">
        <f>'Data Reliability'!B14</f>
        <v>2.2000000000000002</v>
      </c>
      <c r="G14" s="191">
        <f>Reliability_updated!V14</f>
        <v>34.6</v>
      </c>
      <c r="H14" s="191">
        <f>'Data Reliability'!C14</f>
        <v>0</v>
      </c>
      <c r="I14" t="str">
        <f>IF(Reliability!B14="x","x",(IF(ROUNDUP(Reliability!B14,0)=1,"Very High",IF(ROUNDUP(Reliability!B14,0)=2,"High",IF(ROUNDUP(Reliability!B14,0)=3,"Medium",IF(ROUNDUP(Reliability!B14,0)=4,"Low","Very Low"))))))</f>
        <v>High</v>
      </c>
    </row>
    <row r="15" spans="1:9" x14ac:dyDescent="0.25">
      <c r="A15" s="189" t="str">
        <f>Lists!C:C</f>
        <v>BLR002</v>
      </c>
      <c r="B15" s="190">
        <f t="shared" si="0"/>
        <v>0.9</v>
      </c>
      <c r="C15" s="190">
        <f t="shared" si="1"/>
        <v>2.2999999999999998</v>
      </c>
      <c r="D15" s="190">
        <f t="shared" si="2"/>
        <v>0.5</v>
      </c>
      <c r="E15" s="190">
        <f t="shared" si="3"/>
        <v>0</v>
      </c>
      <c r="F15" s="190">
        <f>'Data Reliability'!B15</f>
        <v>1.9</v>
      </c>
      <c r="G15" s="191">
        <f>Reliability_updated!V15</f>
        <v>34.6</v>
      </c>
      <c r="H15" s="191">
        <f>'Data Reliability'!C15</f>
        <v>0</v>
      </c>
      <c r="I15" t="str">
        <f>IF(Reliability!B15="x","x",(IF(ROUNDUP(Reliability!B15,0)=1,"Very High",IF(ROUNDUP(Reliability!B15,0)=2,"High",IF(ROUNDUP(Reliability!B15,0)=3,"Medium",IF(ROUNDUP(Reliability!B15,0)=4,"Low","Very Low"))))))</f>
        <v>Very High</v>
      </c>
    </row>
    <row r="16" spans="1:9" x14ac:dyDescent="0.25">
      <c r="A16" s="189" t="str">
        <f>Lists!C:C</f>
        <v>BRA001</v>
      </c>
      <c r="B16" s="190">
        <f t="shared" si="0"/>
        <v>0.6</v>
      </c>
      <c r="C16" s="190">
        <f t="shared" si="1"/>
        <v>1.8</v>
      </c>
      <c r="D16" s="190">
        <f t="shared" si="2"/>
        <v>0</v>
      </c>
      <c r="E16" s="190">
        <f t="shared" si="3"/>
        <v>0</v>
      </c>
      <c r="F16" s="190">
        <f>'Data Reliability'!B16</f>
        <v>1.7</v>
      </c>
      <c r="G16" s="191">
        <f>Reliability_updated!V16</f>
        <v>0.6</v>
      </c>
      <c r="H16" s="191">
        <f>'Data Reliability'!C16</f>
        <v>0</v>
      </c>
      <c r="I16" t="str">
        <f>IF(Reliability!B16="x","x",(IF(ROUNDUP(Reliability!B16,0)=1,"Very High",IF(ROUNDUP(Reliability!B16,0)=2,"High",IF(ROUNDUP(Reliability!B16,0)=3,"Medium",IF(ROUNDUP(Reliability!B16,0)=4,"Low","Very Low"))))))</f>
        <v>Very High</v>
      </c>
    </row>
    <row r="17" spans="1:9" x14ac:dyDescent="0.25">
      <c r="A17" s="189" t="str">
        <f>Lists!C:C</f>
        <v>BRA002</v>
      </c>
      <c r="B17" s="190">
        <f t="shared" si="0"/>
        <v>1</v>
      </c>
      <c r="C17" s="190">
        <f t="shared" si="1"/>
        <v>2.2999999999999998</v>
      </c>
      <c r="D17" s="190">
        <f t="shared" si="2"/>
        <v>0.7</v>
      </c>
      <c r="E17" s="190">
        <f t="shared" si="3"/>
        <v>0</v>
      </c>
      <c r="F17" s="190">
        <f>'Data Reliability'!B17</f>
        <v>1.9</v>
      </c>
      <c r="G17" s="191">
        <f>Reliability_updated!V17</f>
        <v>55.5</v>
      </c>
      <c r="H17" s="191">
        <f>'Data Reliability'!C17</f>
        <v>0</v>
      </c>
      <c r="I17" t="str">
        <f>IF(Reliability!B17="x","x",(IF(ROUNDUP(Reliability!B17,0)=1,"Very High",IF(ROUNDUP(Reliability!B17,0)=2,"High",IF(ROUNDUP(Reliability!B17,0)=3,"Medium",IF(ROUNDUP(Reliability!B17,0)=4,"Low","Very Low"))))))</f>
        <v>Very High</v>
      </c>
    </row>
    <row r="18" spans="1:9" x14ac:dyDescent="0.25">
      <c r="A18" s="189" t="str">
        <f>Lists!C:C</f>
        <v>BRA003</v>
      </c>
      <c r="B18" s="190">
        <f t="shared" si="0"/>
        <v>1.5</v>
      </c>
      <c r="C18" s="190">
        <f t="shared" si="1"/>
        <v>3.8</v>
      </c>
      <c r="D18" s="190">
        <f t="shared" si="2"/>
        <v>0.7</v>
      </c>
      <c r="E18" s="190">
        <f t="shared" si="3"/>
        <v>0</v>
      </c>
      <c r="F18" s="190">
        <f>'Data Reliability'!B18</f>
        <v>2.5</v>
      </c>
      <c r="G18" s="191">
        <f>Reliability_updated!V18</f>
        <v>55.5</v>
      </c>
      <c r="H18" s="191">
        <f>'Data Reliability'!C18</f>
        <v>0</v>
      </c>
      <c r="I18" t="str">
        <f>IF(Reliability!B18="x","x",(IF(ROUNDUP(Reliability!B18,0)=1,"Very High",IF(ROUNDUP(Reliability!B18,0)=2,"High",IF(ROUNDUP(Reliability!B18,0)=3,"Medium",IF(ROUNDUP(Reliability!B18,0)=4,"Low","Very Low"))))))</f>
        <v>High</v>
      </c>
    </row>
    <row r="19" spans="1:9" x14ac:dyDescent="0.25">
      <c r="A19" s="189" t="str">
        <f>Lists!C:C</f>
        <v>BRA004</v>
      </c>
      <c r="B19" s="190">
        <f t="shared" si="0"/>
        <v>1.2</v>
      </c>
      <c r="C19" s="190">
        <f t="shared" si="1"/>
        <v>1.8</v>
      </c>
      <c r="D19" s="190">
        <f t="shared" si="2"/>
        <v>0</v>
      </c>
      <c r="E19" s="190">
        <f t="shared" si="3"/>
        <v>1.7</v>
      </c>
      <c r="F19" s="190">
        <f>'Data Reliability'!B19</f>
        <v>1.7</v>
      </c>
      <c r="G19" s="191">
        <f>Reliability_updated!V19</f>
        <v>0.6</v>
      </c>
      <c r="H19" s="191">
        <f>'Data Reliability'!C19</f>
        <v>1</v>
      </c>
      <c r="I19" t="str">
        <f>IF(Reliability!B19="x","x",(IF(ROUNDUP(Reliability!B19,0)=1,"Very High",IF(ROUNDUP(Reliability!B19,0)=2,"High",IF(ROUNDUP(Reliability!B19,0)=3,"Medium",IF(ROUNDUP(Reliability!B19,0)=4,"Low","Very Low"))))))</f>
        <v>High</v>
      </c>
    </row>
    <row r="20" spans="1:9" x14ac:dyDescent="0.25">
      <c r="A20" s="189" t="str">
        <f>Lists!C:C</f>
        <v>CAF001</v>
      </c>
      <c r="B20" s="190">
        <f t="shared" si="0"/>
        <v>0.8</v>
      </c>
      <c r="C20" s="190">
        <f t="shared" si="1"/>
        <v>2</v>
      </c>
      <c r="D20" s="190">
        <f t="shared" si="2"/>
        <v>0.4</v>
      </c>
      <c r="E20" s="190">
        <f t="shared" si="3"/>
        <v>0</v>
      </c>
      <c r="F20" s="190">
        <f>'Data Reliability'!B20</f>
        <v>1.8</v>
      </c>
      <c r="G20" s="191">
        <f>Reliability_updated!V20</f>
        <v>33.1</v>
      </c>
      <c r="H20" s="191">
        <f>'Data Reliability'!C20</f>
        <v>0</v>
      </c>
      <c r="I20" t="str">
        <f>IF(Reliability!B20="x","x",(IF(ROUNDUP(Reliability!B20,0)=1,"Very High",IF(ROUNDUP(Reliability!B20,0)=2,"High",IF(ROUNDUP(Reliability!B20,0)=3,"Medium",IF(ROUNDUP(Reliability!B20,0)=4,"Low","Very Low"))))))</f>
        <v>Very High</v>
      </c>
    </row>
    <row r="21" spans="1:9" x14ac:dyDescent="0.25">
      <c r="A21" s="189" t="str">
        <f>Lists!C:C</f>
        <v>CHL002</v>
      </c>
      <c r="B21" s="190">
        <f t="shared" si="0"/>
        <v>1</v>
      </c>
      <c r="C21" s="190">
        <f t="shared" si="1"/>
        <v>2</v>
      </c>
      <c r="D21" s="190">
        <f t="shared" si="2"/>
        <v>0.9</v>
      </c>
      <c r="E21" s="190">
        <f t="shared" si="3"/>
        <v>0</v>
      </c>
      <c r="F21" s="190">
        <f>'Data Reliability'!B21</f>
        <v>1.8</v>
      </c>
      <c r="G21" s="191">
        <f>Reliability_updated!V21</f>
        <v>68.599999999999994</v>
      </c>
      <c r="H21" s="191">
        <f>'Data Reliability'!C21</f>
        <v>0</v>
      </c>
      <c r="I21" t="str">
        <f>IF(Reliability!B21="x","x",(IF(ROUNDUP(Reliability!B21,0)=1,"Very High",IF(ROUNDUP(Reliability!B21,0)=2,"High",IF(ROUNDUP(Reliability!B21,0)=3,"Medium",IF(ROUNDUP(Reliability!B21,0)=4,"Low","Very Low"))))))</f>
        <v>Very High</v>
      </c>
    </row>
    <row r="22" spans="1:9" x14ac:dyDescent="0.25">
      <c r="A22" s="189" t="str">
        <f>Lists!C:C</f>
        <v>CMR001</v>
      </c>
      <c r="B22" s="190">
        <f t="shared" si="0"/>
        <v>0.7</v>
      </c>
      <c r="C22" s="190">
        <f t="shared" si="1"/>
        <v>1</v>
      </c>
      <c r="D22" s="190">
        <f t="shared" si="2"/>
        <v>1</v>
      </c>
      <c r="E22" s="190">
        <f t="shared" si="3"/>
        <v>0</v>
      </c>
      <c r="F22" s="190">
        <f>'Data Reliability'!B22</f>
        <v>1.4</v>
      </c>
      <c r="G22" s="191">
        <f>Reliability_updated!V22</f>
        <v>74.3</v>
      </c>
      <c r="H22" s="191">
        <f>'Data Reliability'!C22</f>
        <v>0</v>
      </c>
      <c r="I22" t="str">
        <f>IF(Reliability!B22="x","x",(IF(ROUNDUP(Reliability!B22,0)=1,"Very High",IF(ROUNDUP(Reliability!B22,0)=2,"High",IF(ROUNDUP(Reliability!B22,0)=3,"Medium",IF(ROUNDUP(Reliability!B22,0)=4,"Low","Very Low"))))))</f>
        <v>Very High</v>
      </c>
    </row>
    <row r="23" spans="1:9" x14ac:dyDescent="0.25">
      <c r="A23" s="189" t="str">
        <f>Lists!C:C</f>
        <v>CMR002</v>
      </c>
      <c r="B23" s="190">
        <f t="shared" si="0"/>
        <v>0.6</v>
      </c>
      <c r="C23" s="190">
        <f t="shared" si="1"/>
        <v>0.8</v>
      </c>
      <c r="D23" s="190">
        <f t="shared" si="2"/>
        <v>1</v>
      </c>
      <c r="E23" s="190">
        <f t="shared" si="3"/>
        <v>0</v>
      </c>
      <c r="F23" s="190">
        <f>'Data Reliability'!B23</f>
        <v>1.3</v>
      </c>
      <c r="G23" s="191">
        <f>Reliability_updated!V23</f>
        <v>74.3</v>
      </c>
      <c r="H23" s="191">
        <f>'Data Reliability'!C23</f>
        <v>0</v>
      </c>
      <c r="I23" t="str">
        <f>IF(Reliability!B23="x","x",(IF(ROUNDUP(Reliability!B23,0)=1,"Very High",IF(ROUNDUP(Reliability!B23,0)=2,"High",IF(ROUNDUP(Reliability!B23,0)=3,"Medium",IF(ROUNDUP(Reliability!B23,0)=4,"Low","Very Low"))))))</f>
        <v>Very High</v>
      </c>
    </row>
    <row r="24" spans="1:9" x14ac:dyDescent="0.25">
      <c r="A24" s="189" t="str">
        <f>Lists!C:C</f>
        <v>CMR003</v>
      </c>
      <c r="B24" s="190">
        <f t="shared" si="0"/>
        <v>0.7</v>
      </c>
      <c r="C24" s="190">
        <f t="shared" si="1"/>
        <v>1</v>
      </c>
      <c r="D24" s="190">
        <f t="shared" si="2"/>
        <v>1</v>
      </c>
      <c r="E24" s="190">
        <f t="shared" si="3"/>
        <v>0</v>
      </c>
      <c r="F24" s="190">
        <f>'Data Reliability'!B24</f>
        <v>1.4</v>
      </c>
      <c r="G24" s="191">
        <f>Reliability_updated!V24</f>
        <v>74.3</v>
      </c>
      <c r="H24" s="191">
        <f>'Data Reliability'!C24</f>
        <v>0</v>
      </c>
      <c r="I24" t="str">
        <f>IF(Reliability!B24="x","x",(IF(ROUNDUP(Reliability!B24,0)=1,"Very High",IF(ROUNDUP(Reliability!B24,0)=2,"High",IF(ROUNDUP(Reliability!B24,0)=3,"Medium",IF(ROUNDUP(Reliability!B24,0)=4,"Low","Very Low"))))))</f>
        <v>Very High</v>
      </c>
    </row>
    <row r="25" spans="1:9" x14ac:dyDescent="0.25">
      <c r="A25" s="189" t="str">
        <f>Lists!C:C</f>
        <v>CMR004</v>
      </c>
      <c r="B25" s="190">
        <f t="shared" si="0"/>
        <v>0.7</v>
      </c>
      <c r="C25" s="190">
        <f t="shared" si="1"/>
        <v>1</v>
      </c>
      <c r="D25" s="190">
        <f t="shared" si="2"/>
        <v>1</v>
      </c>
      <c r="E25" s="190">
        <f t="shared" si="3"/>
        <v>0</v>
      </c>
      <c r="F25" s="190">
        <f>'Data Reliability'!B25</f>
        <v>1.4</v>
      </c>
      <c r="G25" s="191">
        <f>Reliability_updated!V25</f>
        <v>74.3</v>
      </c>
      <c r="H25" s="191">
        <f>'Data Reliability'!C25</f>
        <v>0</v>
      </c>
      <c r="I25" t="str">
        <f>IF(Reliability!B25="x","x",(IF(ROUNDUP(Reliability!B25,0)=1,"Very High",IF(ROUNDUP(Reliability!B25,0)=2,"High",IF(ROUNDUP(Reliability!B25,0)=3,"Medium",IF(ROUNDUP(Reliability!B25,0)=4,"Low","Very Low"))))))</f>
        <v>Very High</v>
      </c>
    </row>
    <row r="26" spans="1:9" x14ac:dyDescent="0.25">
      <c r="A26" s="189" t="str">
        <f>Lists!C:C</f>
        <v>COD001</v>
      </c>
      <c r="B26" s="190">
        <f t="shared" si="0"/>
        <v>0.5</v>
      </c>
      <c r="C26" s="190">
        <f t="shared" si="1"/>
        <v>0.3</v>
      </c>
      <c r="D26" s="190">
        <f t="shared" si="2"/>
        <v>1.1000000000000001</v>
      </c>
      <c r="E26" s="190">
        <f t="shared" si="3"/>
        <v>0</v>
      </c>
      <c r="F26" s="190">
        <f>'Data Reliability'!B26</f>
        <v>1.1000000000000001</v>
      </c>
      <c r="G26" s="191">
        <f>Reliability_updated!V26</f>
        <v>78.099999999999994</v>
      </c>
      <c r="H26" s="191">
        <f>'Data Reliability'!C26</f>
        <v>0</v>
      </c>
      <c r="I26" t="str">
        <f>IF(Reliability!B26="x","x",(IF(ROUNDUP(Reliability!B26,0)=1,"Very High",IF(ROUNDUP(Reliability!B26,0)=2,"High",IF(ROUNDUP(Reliability!B26,0)=3,"Medium",IF(ROUNDUP(Reliability!B26,0)=4,"Low","Very Low"))))))</f>
        <v>Very High</v>
      </c>
    </row>
    <row r="27" spans="1:9" x14ac:dyDescent="0.25">
      <c r="A27" s="189" t="str">
        <f>Lists!C:C</f>
        <v>COG001</v>
      </c>
      <c r="B27" s="190">
        <f t="shared" si="0"/>
        <v>1.3</v>
      </c>
      <c r="C27" s="190">
        <f t="shared" si="1"/>
        <v>1.8</v>
      </c>
      <c r="D27" s="190">
        <f t="shared" si="2"/>
        <v>2</v>
      </c>
      <c r="E27" s="190">
        <f t="shared" si="3"/>
        <v>0</v>
      </c>
      <c r="F27" s="190">
        <f>'Data Reliability'!B27</f>
        <v>1.7</v>
      </c>
      <c r="G27" s="191">
        <f>Reliability_updated!V27</f>
        <v>143.5</v>
      </c>
      <c r="H27" s="191">
        <f>'Data Reliability'!C27</f>
        <v>0</v>
      </c>
      <c r="I27" t="str">
        <f>IF(Reliability!B27="x","x",(IF(ROUNDUP(Reliability!B27,0)=1,"Very High",IF(ROUNDUP(Reliability!B27,0)=2,"High",IF(ROUNDUP(Reliability!B27,0)=3,"Medium",IF(ROUNDUP(Reliability!B27,0)=4,"Low","Very Low"))))))</f>
        <v>High</v>
      </c>
    </row>
    <row r="28" spans="1:9" x14ac:dyDescent="0.25">
      <c r="A28" s="189" t="str">
        <f>Lists!C:C</f>
        <v>COL001</v>
      </c>
      <c r="B28" s="190">
        <f t="shared" si="0"/>
        <v>0.5</v>
      </c>
      <c r="C28" s="190">
        <f t="shared" si="1"/>
        <v>0.5</v>
      </c>
      <c r="D28" s="190">
        <f t="shared" si="2"/>
        <v>0.9</v>
      </c>
      <c r="E28" s="190">
        <f t="shared" si="3"/>
        <v>0</v>
      </c>
      <c r="F28" s="190">
        <f>'Data Reliability'!B28</f>
        <v>1.2</v>
      </c>
      <c r="G28" s="191">
        <f>Reliability_updated!V28</f>
        <v>68.599999999999994</v>
      </c>
      <c r="H28" s="191">
        <f>'Data Reliability'!C28</f>
        <v>0</v>
      </c>
      <c r="I28" t="str">
        <f>IF(Reliability!B28="x","x",(IF(ROUNDUP(Reliability!B28,0)=1,"Very High",IF(ROUNDUP(Reliability!B28,0)=2,"High",IF(ROUNDUP(Reliability!B28,0)=3,"Medium",IF(ROUNDUP(Reliability!B28,0)=4,"Low","Very Low"))))))</f>
        <v>Very High</v>
      </c>
    </row>
    <row r="29" spans="1:9" x14ac:dyDescent="0.25">
      <c r="A29" s="189" t="str">
        <f>Lists!C:C</f>
        <v>COL002</v>
      </c>
      <c r="B29" s="190">
        <f t="shared" si="0"/>
        <v>0.9</v>
      </c>
      <c r="C29" s="190">
        <f t="shared" si="1"/>
        <v>2.2999999999999998</v>
      </c>
      <c r="D29" s="190">
        <f t="shared" si="2"/>
        <v>0.3</v>
      </c>
      <c r="E29" s="190">
        <f t="shared" si="3"/>
        <v>0</v>
      </c>
      <c r="F29" s="190">
        <f>'Data Reliability'!B29</f>
        <v>1.9</v>
      </c>
      <c r="G29" s="191">
        <f>Reliability_updated!V29</f>
        <v>20.6</v>
      </c>
      <c r="H29" s="191">
        <f>'Data Reliability'!C29</f>
        <v>0</v>
      </c>
      <c r="I29" t="str">
        <f>IF(Reliability!B29="x","x",(IF(ROUNDUP(Reliability!B29,0)=1,"Very High",IF(ROUNDUP(Reliability!B29,0)=2,"High",IF(ROUNDUP(Reliability!B29,0)=3,"Medium",IF(ROUNDUP(Reliability!B29,0)=4,"Low","Very Low"))))))</f>
        <v>Very High</v>
      </c>
    </row>
    <row r="30" spans="1:9" x14ac:dyDescent="0.25">
      <c r="A30" s="189" t="str">
        <f>Lists!C:C</f>
        <v>CRI002</v>
      </c>
      <c r="B30" s="190">
        <f t="shared" si="0"/>
        <v>2.1</v>
      </c>
      <c r="C30" s="190">
        <f t="shared" si="1"/>
        <v>2.2999999999999998</v>
      </c>
      <c r="D30" s="190">
        <f t="shared" si="2"/>
        <v>0.8</v>
      </c>
      <c r="E30" s="190">
        <f t="shared" si="3"/>
        <v>3.3</v>
      </c>
      <c r="F30" s="190">
        <f>'Data Reliability'!B30</f>
        <v>1.9</v>
      </c>
      <c r="G30" s="191">
        <f>Reliability_updated!V30</f>
        <v>55.9</v>
      </c>
      <c r="H30" s="191">
        <f>'Data Reliability'!C30</f>
        <v>2</v>
      </c>
      <c r="I30" t="str">
        <f>IF(Reliability!B30="x","x",(IF(ROUNDUP(Reliability!B30,0)=1,"Very High",IF(ROUNDUP(Reliability!B30,0)=2,"High",IF(ROUNDUP(Reliability!B30,0)=3,"Medium",IF(ROUNDUP(Reliability!B30,0)=4,"Low","Very Low"))))))</f>
        <v>Medium</v>
      </c>
    </row>
    <row r="31" spans="1:9" x14ac:dyDescent="0.25">
      <c r="A31" s="189" t="str">
        <f>Lists!C:C</f>
        <v>CZE002</v>
      </c>
      <c r="B31" s="190">
        <f t="shared" si="0"/>
        <v>0.8</v>
      </c>
      <c r="C31" s="190">
        <f t="shared" si="1"/>
        <v>2.2999999999999998</v>
      </c>
      <c r="D31" s="190">
        <f t="shared" si="2"/>
        <v>0</v>
      </c>
      <c r="E31" s="190">
        <f t="shared" si="3"/>
        <v>0</v>
      </c>
      <c r="F31" s="190">
        <f>'Data Reliability'!B31</f>
        <v>1.9</v>
      </c>
      <c r="G31" s="191">
        <f>Reliability_updated!V31</f>
        <v>3.1</v>
      </c>
      <c r="H31" s="191">
        <f>'Data Reliability'!C31</f>
        <v>0</v>
      </c>
      <c r="I31" t="str">
        <f>IF(Reliability!B31="x","x",(IF(ROUNDUP(Reliability!B31,0)=1,"Very High",IF(ROUNDUP(Reliability!B31,0)=2,"High",IF(ROUNDUP(Reliability!B31,0)=3,"Medium",IF(ROUNDUP(Reliability!B31,0)=4,"Low","Very Low"))))))</f>
        <v>Very High</v>
      </c>
    </row>
    <row r="32" spans="1:9" x14ac:dyDescent="0.25">
      <c r="A32" s="189" t="str">
        <f>Lists!C:C</f>
        <v>DJI001</v>
      </c>
      <c r="B32" s="190">
        <f t="shared" si="0"/>
        <v>0.9</v>
      </c>
      <c r="C32" s="190">
        <f t="shared" si="1"/>
        <v>2.2999999999999998</v>
      </c>
      <c r="D32" s="190">
        <f t="shared" si="2"/>
        <v>0.5</v>
      </c>
      <c r="E32" s="190">
        <f t="shared" si="3"/>
        <v>0</v>
      </c>
      <c r="F32" s="190">
        <f>'Data Reliability'!B32</f>
        <v>1.9</v>
      </c>
      <c r="G32" s="191">
        <f>Reliability_updated!V32</f>
        <v>37.1</v>
      </c>
      <c r="H32" s="191">
        <f>'Data Reliability'!C32</f>
        <v>0</v>
      </c>
      <c r="I32" t="str">
        <f>IF(Reliability!B32="x","x",(IF(ROUNDUP(Reliability!B32,0)=1,"Very High",IF(ROUNDUP(Reliability!B32,0)=2,"High",IF(ROUNDUP(Reliability!B32,0)=3,"Medium",IF(ROUNDUP(Reliability!B32,0)=4,"Low","Very Low"))))))</f>
        <v>Very High</v>
      </c>
    </row>
    <row r="33" spans="1:9" x14ac:dyDescent="0.25">
      <c r="A33" s="189" t="str">
        <f>Lists!C:C</f>
        <v>DJI002</v>
      </c>
      <c r="B33" s="190">
        <f t="shared" si="0"/>
        <v>0.8</v>
      </c>
      <c r="C33" s="190">
        <f t="shared" si="1"/>
        <v>2</v>
      </c>
      <c r="D33" s="190">
        <f t="shared" si="2"/>
        <v>0.5</v>
      </c>
      <c r="E33" s="190">
        <f t="shared" si="3"/>
        <v>0</v>
      </c>
      <c r="F33" s="190">
        <f>'Data Reliability'!B33</f>
        <v>1.8</v>
      </c>
      <c r="G33" s="191">
        <f>Reliability_updated!V33</f>
        <v>37.1</v>
      </c>
      <c r="H33" s="191">
        <f>'Data Reliability'!C33</f>
        <v>0</v>
      </c>
      <c r="I33" t="str">
        <f>IF(Reliability!B33="x","x",(IF(ROUNDUP(Reliability!B33,0)=1,"Very High",IF(ROUNDUP(Reliability!B33,0)=2,"High",IF(ROUNDUP(Reliability!B33,0)=3,"Medium",IF(ROUNDUP(Reliability!B33,0)=4,"Low","Very Low"))))))</f>
        <v>Very High</v>
      </c>
    </row>
    <row r="34" spans="1:9" x14ac:dyDescent="0.25">
      <c r="A34" s="189" t="str">
        <f>Lists!C:C</f>
        <v>DJI003</v>
      </c>
      <c r="B34" s="190">
        <f t="shared" si="0"/>
        <v>0.9</v>
      </c>
      <c r="C34" s="190">
        <f t="shared" si="1"/>
        <v>2.2999999999999998</v>
      </c>
      <c r="D34" s="190">
        <f t="shared" si="2"/>
        <v>0.5</v>
      </c>
      <c r="E34" s="190">
        <f t="shared" si="3"/>
        <v>0</v>
      </c>
      <c r="F34" s="190">
        <f>'Data Reliability'!B34</f>
        <v>1.9</v>
      </c>
      <c r="G34" s="191">
        <f>Reliability_updated!V34</f>
        <v>37.1</v>
      </c>
      <c r="H34" s="191">
        <f>'Data Reliability'!C34</f>
        <v>0</v>
      </c>
      <c r="I34" t="str">
        <f>IF(Reliability!B34="x","x",(IF(ROUNDUP(Reliability!B34,0)=1,"Very High",IF(ROUNDUP(Reliability!B34,0)=2,"High",IF(ROUNDUP(Reliability!B34,0)=3,"Medium",IF(ROUNDUP(Reliability!B34,0)=4,"Low","Very Low"))))))</f>
        <v>Very High</v>
      </c>
    </row>
    <row r="35" spans="1:9" x14ac:dyDescent="0.25">
      <c r="A35" s="189" t="str">
        <f>Lists!C:C</f>
        <v>DOM002</v>
      </c>
      <c r="B35" s="190">
        <f t="shared" ref="B35:B66" si="4">ROUND(AVERAGE(C35:E35),1)</f>
        <v>2.4</v>
      </c>
      <c r="C35" s="190">
        <f t="shared" ref="C35:C66" si="5">IF(F35="x","x",ROUND((5-(3-F35)/2*5),1))</f>
        <v>2.2999999999999998</v>
      </c>
      <c r="D35" s="190">
        <f t="shared" ref="D35:D66" si="6">IF(G35&gt;365,5,ROUND((5-(365-G35)/364*5),1))</f>
        <v>1.5</v>
      </c>
      <c r="E35" s="190">
        <f t="shared" ref="E35:E66" si="7">IF(H35&gt;3,5,ROUND((5-(3-H35)/3*5),1))</f>
        <v>3.3</v>
      </c>
      <c r="F35" s="190">
        <f>'Data Reliability'!B35</f>
        <v>1.9</v>
      </c>
      <c r="G35" s="191">
        <f>Reliability_updated!V35</f>
        <v>107.5</v>
      </c>
      <c r="H35" s="191">
        <f>'Data Reliability'!C35</f>
        <v>2</v>
      </c>
      <c r="I35" t="str">
        <f>IF(Reliability!B35="x","x",(IF(ROUNDUP(Reliability!B35,0)=1,"Very High",IF(ROUNDUP(Reliability!B35,0)=2,"High",IF(ROUNDUP(Reliability!B35,0)=3,"Medium",IF(ROUNDUP(Reliability!B35,0)=4,"Low","Very Low"))))))</f>
        <v>Medium</v>
      </c>
    </row>
    <row r="36" spans="1:9" x14ac:dyDescent="0.25">
      <c r="A36" s="189" t="str">
        <f>Lists!C:C</f>
        <v>DZA002</v>
      </c>
      <c r="B36" s="190">
        <f t="shared" si="4"/>
        <v>1.1000000000000001</v>
      </c>
      <c r="C36" s="190">
        <f t="shared" si="5"/>
        <v>2.5</v>
      </c>
      <c r="D36" s="190">
        <f t="shared" si="6"/>
        <v>0.7</v>
      </c>
      <c r="E36" s="190">
        <f t="shared" si="7"/>
        <v>0</v>
      </c>
      <c r="F36" s="190">
        <f>'Data Reliability'!B36</f>
        <v>2</v>
      </c>
      <c r="G36" s="191">
        <f>Reliability_updated!V36</f>
        <v>49.6</v>
      </c>
      <c r="H36" s="191">
        <f>'Data Reliability'!C36</f>
        <v>0</v>
      </c>
      <c r="I36" t="str">
        <f>IF(Reliability!B36="x","x",(IF(ROUNDUP(Reliability!B36,0)=1,"Very High",IF(ROUNDUP(Reliability!B36,0)=2,"High",IF(ROUNDUP(Reliability!B36,0)=3,"Medium",IF(ROUNDUP(Reliability!B36,0)=4,"Low","Very Low"))))))</f>
        <v>High</v>
      </c>
    </row>
    <row r="37" spans="1:9" x14ac:dyDescent="0.25">
      <c r="A37" s="189" t="str">
        <f>Lists!C:C</f>
        <v>DZA003</v>
      </c>
      <c r="B37" s="190">
        <f t="shared" si="4"/>
        <v>2.5</v>
      </c>
      <c r="C37" s="190">
        <f t="shared" si="5"/>
        <v>4.3</v>
      </c>
      <c r="D37" s="190">
        <f t="shared" si="6"/>
        <v>1.5</v>
      </c>
      <c r="E37" s="190">
        <f t="shared" si="7"/>
        <v>1.7</v>
      </c>
      <c r="F37" s="190">
        <f>'Data Reliability'!B37</f>
        <v>2.7</v>
      </c>
      <c r="G37" s="191">
        <f>Reliability_updated!V37</f>
        <v>111.2</v>
      </c>
      <c r="H37" s="191">
        <f>'Data Reliability'!C37</f>
        <v>1</v>
      </c>
      <c r="I37" t="str">
        <f>IF(Reliability!B37="x","x",(IF(ROUNDUP(Reliability!B37,0)=1,"Very High",IF(ROUNDUP(Reliability!B37,0)=2,"High",IF(ROUNDUP(Reliability!B37,0)=3,"Medium",IF(ROUNDUP(Reliability!B37,0)=4,"Low","Very Low"))))))</f>
        <v>Medium</v>
      </c>
    </row>
    <row r="38" spans="1:9" x14ac:dyDescent="0.25">
      <c r="A38" s="189" t="str">
        <f>Lists!C:C</f>
        <v>DZA004</v>
      </c>
      <c r="B38" s="190">
        <f t="shared" si="4"/>
        <v>1.5</v>
      </c>
      <c r="C38" s="190">
        <f t="shared" si="5"/>
        <v>3.5</v>
      </c>
      <c r="D38" s="190">
        <f t="shared" si="6"/>
        <v>1</v>
      </c>
      <c r="E38" s="190">
        <f t="shared" si="7"/>
        <v>0</v>
      </c>
      <c r="F38" s="190">
        <f>'Data Reliability'!B38</f>
        <v>2.4</v>
      </c>
      <c r="G38" s="191">
        <f>Reliability_updated!V38</f>
        <v>72.599999999999994</v>
      </c>
      <c r="H38" s="191">
        <f>'Data Reliability'!C38</f>
        <v>0</v>
      </c>
      <c r="I38" t="str">
        <f>IF(Reliability!B38="x","x",(IF(ROUNDUP(Reliability!B38,0)=1,"Very High",IF(ROUNDUP(Reliability!B38,0)=2,"High",IF(ROUNDUP(Reliability!B38,0)=3,"Medium",IF(ROUNDUP(Reliability!B38,0)=4,"Low","Very Low"))))))</f>
        <v>High</v>
      </c>
    </row>
    <row r="39" spans="1:9" x14ac:dyDescent="0.25">
      <c r="A39" s="189" t="str">
        <f>Lists!C:C</f>
        <v>ECU002</v>
      </c>
      <c r="B39" s="190">
        <f t="shared" si="4"/>
        <v>1</v>
      </c>
      <c r="C39" s="190">
        <f t="shared" si="5"/>
        <v>2</v>
      </c>
      <c r="D39" s="190">
        <f t="shared" si="6"/>
        <v>0.9</v>
      </c>
      <c r="E39" s="190">
        <f t="shared" si="7"/>
        <v>0</v>
      </c>
      <c r="F39" s="190">
        <f>'Data Reliability'!B39</f>
        <v>1.8</v>
      </c>
      <c r="G39" s="191">
        <f>Reliability_updated!V39</f>
        <v>68.5</v>
      </c>
      <c r="H39" s="191">
        <f>'Data Reliability'!C39</f>
        <v>0</v>
      </c>
      <c r="I39" t="str">
        <f>IF(Reliability!B39="x","x",(IF(ROUNDUP(Reliability!B39,0)=1,"Very High",IF(ROUNDUP(Reliability!B39,0)=2,"High",IF(ROUNDUP(Reliability!B39,0)=3,"Medium",IF(ROUNDUP(Reliability!B39,0)=4,"Low","Very Low"))))))</f>
        <v>Very High</v>
      </c>
    </row>
    <row r="40" spans="1:9" x14ac:dyDescent="0.25">
      <c r="A40" s="189" t="str">
        <f>Lists!C:C</f>
        <v>EGY004</v>
      </c>
      <c r="B40" s="190">
        <f t="shared" si="4"/>
        <v>0.9</v>
      </c>
      <c r="C40" s="190">
        <f t="shared" si="5"/>
        <v>2.5</v>
      </c>
      <c r="D40" s="190">
        <f t="shared" si="6"/>
        <v>0.2</v>
      </c>
      <c r="E40" s="190">
        <f t="shared" si="7"/>
        <v>0</v>
      </c>
      <c r="F40" s="190">
        <f>'Data Reliability'!B40</f>
        <v>2</v>
      </c>
      <c r="G40" s="191">
        <f>Reliability_updated!V40</f>
        <v>13.6</v>
      </c>
      <c r="H40" s="191">
        <f>'Data Reliability'!C40</f>
        <v>0</v>
      </c>
      <c r="I40" t="str">
        <f>IF(Reliability!B40="x","x",(IF(ROUNDUP(Reliability!B40,0)=1,"Very High",IF(ROUNDUP(Reliability!B40,0)=2,"High",IF(ROUNDUP(Reliability!B40,0)=3,"Medium",IF(ROUNDUP(Reliability!B40,0)=4,"Low","Very Low"))))))</f>
        <v>Very High</v>
      </c>
    </row>
    <row r="41" spans="1:9" x14ac:dyDescent="0.25">
      <c r="A41" s="189" t="str">
        <f>Lists!C:C</f>
        <v>ERI001</v>
      </c>
      <c r="B41" s="190">
        <f t="shared" si="4"/>
        <v>1.3</v>
      </c>
      <c r="C41" s="190">
        <f t="shared" si="5"/>
        <v>3</v>
      </c>
      <c r="D41" s="190">
        <f t="shared" si="6"/>
        <v>1</v>
      </c>
      <c r="E41" s="190">
        <f t="shared" si="7"/>
        <v>0</v>
      </c>
      <c r="F41" s="190">
        <f>'Data Reliability'!B41</f>
        <v>2.2000000000000002</v>
      </c>
      <c r="G41" s="191">
        <f>Reliability_updated!V41</f>
        <v>70.5</v>
      </c>
      <c r="H41" s="191">
        <f>'Data Reliability'!C41</f>
        <v>0</v>
      </c>
      <c r="I41" t="str">
        <f>IF(Reliability!B41="x","x",(IF(ROUNDUP(Reliability!B41,0)=1,"Very High",IF(ROUNDUP(Reliability!B41,0)=2,"High",IF(ROUNDUP(Reliability!B41,0)=3,"Medium",IF(ROUNDUP(Reliability!B41,0)=4,"Low","Very Low"))))))</f>
        <v>High</v>
      </c>
    </row>
    <row r="42" spans="1:9" x14ac:dyDescent="0.25">
      <c r="A42" s="189" t="str">
        <f>Lists!C:C</f>
        <v>ESP002</v>
      </c>
      <c r="B42" s="190">
        <f t="shared" si="4"/>
        <v>1.1000000000000001</v>
      </c>
      <c r="C42" s="190">
        <f t="shared" si="5"/>
        <v>2.5</v>
      </c>
      <c r="D42" s="190">
        <f t="shared" si="6"/>
        <v>0.7</v>
      </c>
      <c r="E42" s="190">
        <f t="shared" si="7"/>
        <v>0</v>
      </c>
      <c r="F42" s="190">
        <f>'Data Reliability'!B42</f>
        <v>2</v>
      </c>
      <c r="G42" s="191">
        <f>Reliability_updated!V42</f>
        <v>50.4</v>
      </c>
      <c r="H42" s="191">
        <f>'Data Reliability'!C42</f>
        <v>0</v>
      </c>
      <c r="I42" t="str">
        <f>IF(Reliability!B42="x","x",(IF(ROUNDUP(Reliability!B42,0)=1,"Very High",IF(ROUNDUP(Reliability!B42,0)=2,"High",IF(ROUNDUP(Reliability!B42,0)=3,"Medium",IF(ROUNDUP(Reliability!B42,0)=4,"Low","Very Low"))))))</f>
        <v>High</v>
      </c>
    </row>
    <row r="43" spans="1:9" x14ac:dyDescent="0.25">
      <c r="A43" s="189" t="str">
        <f>Lists!C:C</f>
        <v>EST002</v>
      </c>
      <c r="B43" s="190">
        <f t="shared" si="4"/>
        <v>0.8</v>
      </c>
      <c r="C43" s="190">
        <f t="shared" si="5"/>
        <v>2.2999999999999998</v>
      </c>
      <c r="D43" s="190">
        <f t="shared" si="6"/>
        <v>0</v>
      </c>
      <c r="E43" s="190">
        <f t="shared" si="7"/>
        <v>0</v>
      </c>
      <c r="F43" s="190">
        <f>'Data Reliability'!B43</f>
        <v>1.9</v>
      </c>
      <c r="G43" s="191">
        <f>Reliability_updated!V43</f>
        <v>3.1</v>
      </c>
      <c r="H43" s="191">
        <f>'Data Reliability'!C43</f>
        <v>0</v>
      </c>
      <c r="I43" t="str">
        <f>IF(Reliability!B43="x","x",(IF(ROUNDUP(Reliability!B43,0)=1,"Very High",IF(ROUNDUP(Reliability!B43,0)=2,"High",IF(ROUNDUP(Reliability!B43,0)=3,"Medium",IF(ROUNDUP(Reliability!B43,0)=4,"Low","Very Low"))))))</f>
        <v>Very High</v>
      </c>
    </row>
    <row r="44" spans="1:9" x14ac:dyDescent="0.25">
      <c r="A44" s="189" t="str">
        <f>Lists!C:C</f>
        <v>ETH001</v>
      </c>
      <c r="B44" s="190">
        <f t="shared" si="4"/>
        <v>1</v>
      </c>
      <c r="C44" s="190">
        <f t="shared" si="5"/>
        <v>2.2999999999999998</v>
      </c>
      <c r="D44" s="190">
        <f t="shared" si="6"/>
        <v>0.7</v>
      </c>
      <c r="E44" s="190">
        <f t="shared" si="7"/>
        <v>0</v>
      </c>
      <c r="F44" s="190">
        <f>'Data Reliability'!B44</f>
        <v>1.9</v>
      </c>
      <c r="G44" s="191">
        <f>Reliability_updated!V44</f>
        <v>53</v>
      </c>
      <c r="H44" s="191">
        <f>'Data Reliability'!C44</f>
        <v>0</v>
      </c>
      <c r="I44" t="str">
        <f>IF(Reliability!B44="x","x",(IF(ROUNDUP(Reliability!B44,0)=1,"Very High",IF(ROUNDUP(Reliability!B44,0)=2,"High",IF(ROUNDUP(Reliability!B44,0)=3,"Medium",IF(ROUNDUP(Reliability!B44,0)=4,"Low","Very Low"))))))</f>
        <v>Very High</v>
      </c>
    </row>
    <row r="45" spans="1:9" x14ac:dyDescent="0.25">
      <c r="A45" s="189" t="str">
        <f>Lists!C:C</f>
        <v>ETH003</v>
      </c>
      <c r="B45" s="190">
        <f t="shared" si="4"/>
        <v>2.1</v>
      </c>
      <c r="C45" s="190">
        <f t="shared" si="5"/>
        <v>2.8</v>
      </c>
      <c r="D45" s="190">
        <f t="shared" si="6"/>
        <v>1.7</v>
      </c>
      <c r="E45" s="190">
        <f t="shared" si="7"/>
        <v>1.7</v>
      </c>
      <c r="F45" s="190">
        <f>'Data Reliability'!B45</f>
        <v>2.1</v>
      </c>
      <c r="G45" s="191">
        <f>Reliability_updated!V45</f>
        <v>124.8</v>
      </c>
      <c r="H45" s="191">
        <f>'Data Reliability'!C45</f>
        <v>1</v>
      </c>
      <c r="I45" t="str">
        <f>IF(Reliability!B45="x","x",(IF(ROUNDUP(Reliability!B45,0)=1,"Very High",IF(ROUNDUP(Reliability!B45,0)=2,"High",IF(ROUNDUP(Reliability!B45,0)=3,"Medium",IF(ROUNDUP(Reliability!B45,0)=4,"Low","Very Low"))))))</f>
        <v>Medium</v>
      </c>
    </row>
    <row r="46" spans="1:9" x14ac:dyDescent="0.25">
      <c r="A46" s="189" t="str">
        <f>Lists!C:C</f>
        <v>ETH004</v>
      </c>
      <c r="B46" s="190">
        <f t="shared" si="4"/>
        <v>1.3</v>
      </c>
      <c r="C46" s="190">
        <f t="shared" si="5"/>
        <v>2.8</v>
      </c>
      <c r="D46" s="190">
        <f t="shared" si="6"/>
        <v>1</v>
      </c>
      <c r="E46" s="190">
        <f t="shared" si="7"/>
        <v>0</v>
      </c>
      <c r="F46" s="190">
        <f>'Data Reliability'!B46</f>
        <v>2.1</v>
      </c>
      <c r="G46" s="191">
        <f>Reliability_updated!V46</f>
        <v>75.2</v>
      </c>
      <c r="H46" s="191">
        <f>'Data Reliability'!C46</f>
        <v>0</v>
      </c>
      <c r="I46" t="str">
        <f>IF(Reliability!B46="x","x",(IF(ROUNDUP(Reliability!B46,0)=1,"Very High",IF(ROUNDUP(Reliability!B46,0)=2,"High",IF(ROUNDUP(Reliability!B46,0)=3,"Medium",IF(ROUNDUP(Reliability!B46,0)=4,"Low","Very Low"))))))</f>
        <v>High</v>
      </c>
    </row>
    <row r="47" spans="1:9" x14ac:dyDescent="0.25">
      <c r="A47" s="189" t="str">
        <f>Lists!C:C</f>
        <v>ETH005</v>
      </c>
      <c r="B47" s="190">
        <f t="shared" si="4"/>
        <v>1.3</v>
      </c>
      <c r="C47" s="190">
        <f t="shared" si="5"/>
        <v>2.5</v>
      </c>
      <c r="D47" s="190">
        <f t="shared" si="6"/>
        <v>1.4</v>
      </c>
      <c r="E47" s="190">
        <f t="shared" si="7"/>
        <v>0</v>
      </c>
      <c r="F47" s="190">
        <f>'Data Reliability'!B47</f>
        <v>2</v>
      </c>
      <c r="G47" s="191">
        <f>Reliability_updated!V47</f>
        <v>101.1</v>
      </c>
      <c r="H47" s="191">
        <f>'Data Reliability'!C47</f>
        <v>0</v>
      </c>
      <c r="I47" t="str">
        <f>IF(Reliability!B47="x","x",(IF(ROUNDUP(Reliability!B47,0)=1,"Very High",IF(ROUNDUP(Reliability!B47,0)=2,"High",IF(ROUNDUP(Reliability!B47,0)=3,"Medium",IF(ROUNDUP(Reliability!B47,0)=4,"Low","Very Low"))))))</f>
        <v>High</v>
      </c>
    </row>
    <row r="48" spans="1:9" x14ac:dyDescent="0.25">
      <c r="A48" s="189" t="str">
        <f>Lists!C:C</f>
        <v>GRC002</v>
      </c>
      <c r="B48" s="190">
        <f t="shared" si="4"/>
        <v>1.6</v>
      </c>
      <c r="C48" s="190">
        <f t="shared" si="5"/>
        <v>2.5</v>
      </c>
      <c r="D48" s="190">
        <f t="shared" si="6"/>
        <v>2.4</v>
      </c>
      <c r="E48" s="190">
        <f t="shared" si="7"/>
        <v>0</v>
      </c>
      <c r="F48" s="190">
        <f>'Data Reliability'!B48</f>
        <v>2</v>
      </c>
      <c r="G48" s="191">
        <f>Reliability_updated!V48</f>
        <v>177</v>
      </c>
      <c r="H48" s="191">
        <f>'Data Reliability'!C48</f>
        <v>0</v>
      </c>
      <c r="I48" t="str">
        <f>IF(Reliability!B48="x","x",(IF(ROUNDUP(Reliability!B48,0)=1,"Very High",IF(ROUNDUP(Reliability!B48,0)=2,"High",IF(ROUNDUP(Reliability!B48,0)=3,"Medium",IF(ROUNDUP(Reliability!B48,0)=4,"Low","Very Low"))))))</f>
        <v>High</v>
      </c>
    </row>
    <row r="49" spans="1:9" x14ac:dyDescent="0.25">
      <c r="A49" s="189" t="str">
        <f>Lists!C:C</f>
        <v>GTM001</v>
      </c>
      <c r="B49" s="190">
        <f t="shared" si="4"/>
        <v>1.3</v>
      </c>
      <c r="C49" s="190">
        <f t="shared" si="5"/>
        <v>2.2999999999999998</v>
      </c>
      <c r="D49" s="190">
        <f t="shared" si="6"/>
        <v>1.7</v>
      </c>
      <c r="E49" s="190">
        <f t="shared" si="7"/>
        <v>0</v>
      </c>
      <c r="F49" s="190">
        <f>'Data Reliability'!B49</f>
        <v>1.9</v>
      </c>
      <c r="G49" s="191">
        <f>Reliability_updated!V49</f>
        <v>125.3</v>
      </c>
      <c r="H49" s="191">
        <f>'Data Reliability'!C49</f>
        <v>0</v>
      </c>
      <c r="I49" t="str">
        <f>IF(Reliability!B49="x","x",(IF(ROUNDUP(Reliability!B49,0)=1,"Very High",IF(ROUNDUP(Reliability!B49,0)=2,"High",IF(ROUNDUP(Reliability!B49,0)=3,"Medium",IF(ROUNDUP(Reliability!B49,0)=4,"Low","Very Low"))))))</f>
        <v>High</v>
      </c>
    </row>
    <row r="50" spans="1:9" x14ac:dyDescent="0.25">
      <c r="A50" s="189" t="str">
        <f>Lists!C:C</f>
        <v>HND001</v>
      </c>
      <c r="B50" s="190">
        <f t="shared" si="4"/>
        <v>1.4</v>
      </c>
      <c r="C50" s="190">
        <f t="shared" si="5"/>
        <v>2.2999999999999998</v>
      </c>
      <c r="D50" s="190">
        <f t="shared" si="6"/>
        <v>1.8</v>
      </c>
      <c r="E50" s="190">
        <f t="shared" si="7"/>
        <v>0</v>
      </c>
      <c r="F50" s="190">
        <f>'Data Reliability'!B50</f>
        <v>1.9</v>
      </c>
      <c r="G50" s="191">
        <f>Reliability_updated!V50</f>
        <v>131.5</v>
      </c>
      <c r="H50" s="191">
        <f>'Data Reliability'!C50</f>
        <v>0</v>
      </c>
      <c r="I50" t="str">
        <f>IF(Reliability!B50="x","x",(IF(ROUNDUP(Reliability!B50,0)=1,"Very High",IF(ROUNDUP(Reliability!B50,0)=2,"High",IF(ROUNDUP(Reliability!B50,0)=3,"Medium",IF(ROUNDUP(Reliability!B50,0)=4,"Low","Very Low"))))))</f>
        <v>High</v>
      </c>
    </row>
    <row r="51" spans="1:9" x14ac:dyDescent="0.25">
      <c r="A51" s="189" t="str">
        <f>Lists!C:C</f>
        <v>HTI001</v>
      </c>
      <c r="B51" s="190">
        <f t="shared" si="4"/>
        <v>1</v>
      </c>
      <c r="C51" s="190">
        <f t="shared" si="5"/>
        <v>0.5</v>
      </c>
      <c r="D51" s="190">
        <f t="shared" si="6"/>
        <v>2.6</v>
      </c>
      <c r="E51" s="190">
        <f t="shared" si="7"/>
        <v>0</v>
      </c>
      <c r="F51" s="190">
        <f>'Data Reliability'!B51</f>
        <v>1.2</v>
      </c>
      <c r="G51" s="191">
        <f>Reliability_updated!V51</f>
        <v>188.6</v>
      </c>
      <c r="H51" s="191">
        <f>'Data Reliability'!C51</f>
        <v>0</v>
      </c>
      <c r="I51" t="str">
        <f>IF(Reliability!B51="x","x",(IF(ROUNDUP(Reliability!B51,0)=1,"Very High",IF(ROUNDUP(Reliability!B51,0)=2,"High",IF(ROUNDUP(Reliability!B51,0)=3,"Medium",IF(ROUNDUP(Reliability!B51,0)=4,"Low","Very Low"))))))</f>
        <v>Very High</v>
      </c>
    </row>
    <row r="52" spans="1:9" x14ac:dyDescent="0.25">
      <c r="A52" s="189" t="str">
        <f>Lists!C:C</f>
        <v>HTI002</v>
      </c>
      <c r="B52" s="190">
        <f t="shared" si="4"/>
        <v>1.5</v>
      </c>
      <c r="C52" s="190">
        <f t="shared" si="5"/>
        <v>2.2999999999999998</v>
      </c>
      <c r="D52" s="190">
        <f t="shared" si="6"/>
        <v>2.2000000000000002</v>
      </c>
      <c r="E52" s="190">
        <f t="shared" si="7"/>
        <v>0</v>
      </c>
      <c r="F52" s="190">
        <f>'Data Reliability'!B52</f>
        <v>1.9</v>
      </c>
      <c r="G52" s="191">
        <f>Reliability_updated!V52</f>
        <v>159.80000000000001</v>
      </c>
      <c r="H52" s="191">
        <f>'Data Reliability'!C52</f>
        <v>0</v>
      </c>
      <c r="I52" t="str">
        <f>IF(Reliability!B52="x","x",(IF(ROUNDUP(Reliability!B52,0)=1,"Very High",IF(ROUNDUP(Reliability!B52,0)=2,"High",IF(ROUNDUP(Reliability!B52,0)=3,"Medium",IF(ROUNDUP(Reliability!B52,0)=4,"Low","Very Low"))))))</f>
        <v>High</v>
      </c>
    </row>
    <row r="53" spans="1:9" x14ac:dyDescent="0.25">
      <c r="A53" s="189" t="str">
        <f>Lists!C:C</f>
        <v>HUN002</v>
      </c>
      <c r="B53" s="190">
        <f t="shared" si="4"/>
        <v>1.1000000000000001</v>
      </c>
      <c r="C53" s="190">
        <f t="shared" si="5"/>
        <v>2.2999999999999998</v>
      </c>
      <c r="D53" s="190">
        <f t="shared" si="6"/>
        <v>1.1000000000000001</v>
      </c>
      <c r="E53" s="190">
        <f t="shared" si="7"/>
        <v>0</v>
      </c>
      <c r="F53" s="190">
        <f>'Data Reliability'!B53</f>
        <v>1.9</v>
      </c>
      <c r="G53" s="191">
        <f>Reliability_updated!V53</f>
        <v>78.099999999999994</v>
      </c>
      <c r="H53" s="191">
        <f>'Data Reliability'!C53</f>
        <v>0</v>
      </c>
      <c r="I53" t="str">
        <f>IF(Reliability!B53="x","x",(IF(ROUNDUP(Reliability!B53,0)=1,"Very High",IF(ROUNDUP(Reliability!B53,0)=2,"High",IF(ROUNDUP(Reliability!B53,0)=3,"Medium",IF(ROUNDUP(Reliability!B53,0)=4,"Low","Very Low"))))))</f>
        <v>High</v>
      </c>
    </row>
    <row r="54" spans="1:9" x14ac:dyDescent="0.25">
      <c r="A54" s="189" t="str">
        <f>Lists!C:C</f>
        <v>IDN002</v>
      </c>
      <c r="B54" s="190">
        <f t="shared" si="4"/>
        <v>1.3</v>
      </c>
      <c r="C54" s="190">
        <f t="shared" si="5"/>
        <v>3</v>
      </c>
      <c r="D54" s="190">
        <f t="shared" si="6"/>
        <v>1</v>
      </c>
      <c r="E54" s="190">
        <f t="shared" si="7"/>
        <v>0</v>
      </c>
      <c r="F54" s="190">
        <f>'Data Reliability'!B54</f>
        <v>2.2000000000000002</v>
      </c>
      <c r="G54" s="191">
        <f>Reliability_updated!V54</f>
        <v>73.3</v>
      </c>
      <c r="H54" s="191">
        <f>'Data Reliability'!C54</f>
        <v>0</v>
      </c>
      <c r="I54" t="str">
        <f>IF(Reliability!B54="x","x",(IF(ROUNDUP(Reliability!B54,0)=1,"Very High",IF(ROUNDUP(Reliability!B54,0)=2,"High",IF(ROUNDUP(Reliability!B54,0)=3,"Medium",IF(ROUNDUP(Reliability!B54,0)=4,"Low","Very Low"))))))</f>
        <v>High</v>
      </c>
    </row>
    <row r="55" spans="1:9" x14ac:dyDescent="0.25">
      <c r="A55" s="189" t="str">
        <f>Lists!C:C</f>
        <v>IND002</v>
      </c>
      <c r="B55" s="190">
        <f t="shared" si="4"/>
        <v>3.7</v>
      </c>
      <c r="C55" s="190">
        <f t="shared" si="5"/>
        <v>2.8</v>
      </c>
      <c r="D55" s="190">
        <f t="shared" si="6"/>
        <v>5</v>
      </c>
      <c r="E55" s="190">
        <f t="shared" si="7"/>
        <v>3.3</v>
      </c>
      <c r="F55" s="190">
        <f>'Data Reliability'!B55</f>
        <v>2.1</v>
      </c>
      <c r="G55" s="191">
        <f>Reliability_updated!V55</f>
        <v>719.2</v>
      </c>
      <c r="H55" s="191">
        <f>'Data Reliability'!C55</f>
        <v>2</v>
      </c>
      <c r="I55" t="str">
        <f>IF(Reliability!B55="x","x",(IF(ROUNDUP(Reliability!B55,0)=1,"Very High",IF(ROUNDUP(Reliability!B55,0)=2,"High",IF(ROUNDUP(Reliability!B55,0)=3,"Medium",IF(ROUNDUP(Reliability!B55,0)=4,"Low","Very Low"))))))</f>
        <v>Low</v>
      </c>
    </row>
    <row r="56" spans="1:9" x14ac:dyDescent="0.25">
      <c r="A56" s="189" t="str">
        <f>Lists!C:C</f>
        <v>IRN004</v>
      </c>
      <c r="B56" s="190">
        <f t="shared" si="4"/>
        <v>4</v>
      </c>
      <c r="C56" s="190">
        <f t="shared" si="5"/>
        <v>4</v>
      </c>
      <c r="D56" s="190">
        <f t="shared" si="6"/>
        <v>4.5999999999999996</v>
      </c>
      <c r="E56" s="190">
        <f t="shared" si="7"/>
        <v>3.3</v>
      </c>
      <c r="F56" s="190">
        <f>'Data Reliability'!B56</f>
        <v>2.6</v>
      </c>
      <c r="G56" s="191">
        <f>Reliability_updated!V56</f>
        <v>332.6</v>
      </c>
      <c r="H56" s="191">
        <f>'Data Reliability'!C56</f>
        <v>2</v>
      </c>
      <c r="I56" t="str">
        <f>IF(Reliability!B56="x","x",(IF(ROUNDUP(Reliability!B56,0)=1,"Very High",IF(ROUNDUP(Reliability!B56,0)=2,"High",IF(ROUNDUP(Reliability!B56,0)=3,"Medium",IF(ROUNDUP(Reliability!B56,0)=4,"Low","Very Low"))))))</f>
        <v>Low</v>
      </c>
    </row>
    <row r="57" spans="1:9" x14ac:dyDescent="0.25">
      <c r="A57" s="189" t="str">
        <f>Lists!C:C</f>
        <v>IRQ001</v>
      </c>
      <c r="B57" s="190">
        <f t="shared" si="4"/>
        <v>1.3</v>
      </c>
      <c r="C57" s="190">
        <f t="shared" si="5"/>
        <v>2</v>
      </c>
      <c r="D57" s="190">
        <f t="shared" si="6"/>
        <v>1.8</v>
      </c>
      <c r="E57" s="190">
        <f t="shared" si="7"/>
        <v>0</v>
      </c>
      <c r="F57" s="190">
        <f>'Data Reliability'!B57</f>
        <v>1.8</v>
      </c>
      <c r="G57" s="191">
        <f>Reliability_updated!V57</f>
        <v>131.30000000000001</v>
      </c>
      <c r="H57" s="191">
        <f>'Data Reliability'!C57</f>
        <v>0</v>
      </c>
      <c r="I57" t="str">
        <f>IF(Reliability!B57="x","x",(IF(ROUNDUP(Reliability!B57,0)=1,"Very High",IF(ROUNDUP(Reliability!B57,0)=2,"High",IF(ROUNDUP(Reliability!B57,0)=3,"Medium",IF(ROUNDUP(Reliability!B57,0)=4,"Low","Very Low"))))))</f>
        <v>High</v>
      </c>
    </row>
    <row r="58" spans="1:9" x14ac:dyDescent="0.25">
      <c r="A58" s="189" t="str">
        <f>Lists!C:C</f>
        <v>IRQ002</v>
      </c>
      <c r="B58" s="190">
        <f t="shared" si="4"/>
        <v>1.5</v>
      </c>
      <c r="C58" s="190">
        <f t="shared" si="5"/>
        <v>2.5</v>
      </c>
      <c r="D58" s="190">
        <f t="shared" si="6"/>
        <v>1.9</v>
      </c>
      <c r="E58" s="190">
        <f t="shared" si="7"/>
        <v>0</v>
      </c>
      <c r="F58" s="190">
        <f>'Data Reliability'!B58</f>
        <v>2</v>
      </c>
      <c r="G58" s="191">
        <f>Reliability_updated!V58</f>
        <v>139.6</v>
      </c>
      <c r="H58" s="191">
        <f>'Data Reliability'!C58</f>
        <v>0</v>
      </c>
      <c r="I58" t="str">
        <f>IF(Reliability!B58="x","x",(IF(ROUNDUP(Reliability!B58,0)=1,"Very High",IF(ROUNDUP(Reliability!B58,0)=2,"High",IF(ROUNDUP(Reliability!B58,0)=3,"Medium",IF(ROUNDUP(Reliability!B58,0)=4,"Low","Very Low"))))))</f>
        <v>High</v>
      </c>
    </row>
    <row r="59" spans="1:9" x14ac:dyDescent="0.25">
      <c r="A59" s="189" t="str">
        <f>Lists!C:C</f>
        <v>IRQ003</v>
      </c>
      <c r="B59" s="190">
        <f t="shared" si="4"/>
        <v>1.5</v>
      </c>
      <c r="C59" s="190">
        <f t="shared" si="5"/>
        <v>2</v>
      </c>
      <c r="D59" s="190">
        <f t="shared" si="6"/>
        <v>2.4</v>
      </c>
      <c r="E59" s="190">
        <f t="shared" si="7"/>
        <v>0</v>
      </c>
      <c r="F59" s="190">
        <f>'Data Reliability'!B59</f>
        <v>1.8</v>
      </c>
      <c r="G59" s="191">
        <f>Reliability_updated!V59</f>
        <v>175.2</v>
      </c>
      <c r="H59" s="191">
        <f>'Data Reliability'!C59</f>
        <v>0</v>
      </c>
      <c r="I59" t="str">
        <f>IF(Reliability!B59="x","x",(IF(ROUNDUP(Reliability!B59,0)=1,"Very High",IF(ROUNDUP(Reliability!B59,0)=2,"High",IF(ROUNDUP(Reliability!B59,0)=3,"Medium",IF(ROUNDUP(Reliability!B59,0)=4,"Low","Very Low"))))))</f>
        <v>High</v>
      </c>
    </row>
    <row r="60" spans="1:9" x14ac:dyDescent="0.25">
      <c r="A60" s="189" t="str">
        <f>Lists!C:C</f>
        <v>ITA002</v>
      </c>
      <c r="B60" s="190">
        <f t="shared" si="4"/>
        <v>1</v>
      </c>
      <c r="C60" s="190">
        <f t="shared" si="5"/>
        <v>2.2999999999999998</v>
      </c>
      <c r="D60" s="190">
        <f t="shared" si="6"/>
        <v>0.7</v>
      </c>
      <c r="E60" s="190">
        <f t="shared" si="7"/>
        <v>0</v>
      </c>
      <c r="F60" s="190">
        <f>'Data Reliability'!B60</f>
        <v>1.9</v>
      </c>
      <c r="G60" s="191">
        <f>Reliability_updated!V60</f>
        <v>50.4</v>
      </c>
      <c r="H60" s="191">
        <f>'Data Reliability'!C60</f>
        <v>0</v>
      </c>
      <c r="I60" t="str">
        <f>IF(Reliability!B60="x","x",(IF(ROUNDUP(Reliability!B60,0)=1,"Very High",IF(ROUNDUP(Reliability!B60,0)=2,"High",IF(ROUNDUP(Reliability!B60,0)=3,"Medium",IF(ROUNDUP(Reliability!B60,0)=4,"Low","Very Low"))))))</f>
        <v>Very High</v>
      </c>
    </row>
    <row r="61" spans="1:9" x14ac:dyDescent="0.25">
      <c r="A61" s="189" t="str">
        <f>Lists!C:C</f>
        <v>JOR002</v>
      </c>
      <c r="B61" s="190">
        <f t="shared" si="4"/>
        <v>1.7</v>
      </c>
      <c r="C61" s="190">
        <f t="shared" si="5"/>
        <v>3.5</v>
      </c>
      <c r="D61" s="190">
        <f t="shared" si="6"/>
        <v>1.7</v>
      </c>
      <c r="E61" s="190">
        <f t="shared" si="7"/>
        <v>0</v>
      </c>
      <c r="F61" s="190">
        <f>'Data Reliability'!B61</f>
        <v>2.4</v>
      </c>
      <c r="G61" s="191">
        <f>Reliability_updated!V61</f>
        <v>124.8</v>
      </c>
      <c r="H61" s="191">
        <f>'Data Reliability'!C61</f>
        <v>0</v>
      </c>
      <c r="I61" t="str">
        <f>IF(Reliability!B61="x","x",(IF(ROUNDUP(Reliability!B61,0)=1,"Very High",IF(ROUNDUP(Reliability!B61,0)=2,"High",IF(ROUNDUP(Reliability!B61,0)=3,"Medium",IF(ROUNDUP(Reliability!B61,0)=4,"Low","Very Low"))))))</f>
        <v>High</v>
      </c>
    </row>
    <row r="62" spans="1:9" x14ac:dyDescent="0.25">
      <c r="A62" s="189" t="str">
        <f>Lists!C:C</f>
        <v>KEN001</v>
      </c>
      <c r="B62" s="190">
        <f t="shared" si="4"/>
        <v>2.2999999999999998</v>
      </c>
      <c r="C62" s="190">
        <f t="shared" si="5"/>
        <v>3.3</v>
      </c>
      <c r="D62" s="190">
        <f t="shared" si="6"/>
        <v>0.3</v>
      </c>
      <c r="E62" s="190">
        <f t="shared" si="7"/>
        <v>3.3</v>
      </c>
      <c r="F62" s="190">
        <f>'Data Reliability'!B62</f>
        <v>2.2999999999999998</v>
      </c>
      <c r="G62" s="191">
        <f>Reliability_updated!V62</f>
        <v>25.9</v>
      </c>
      <c r="H62" s="191">
        <f>'Data Reliability'!C62</f>
        <v>2</v>
      </c>
      <c r="I62" t="str">
        <f>IF(Reliability!B62="x","x",(IF(ROUNDUP(Reliability!B62,0)=1,"Very High",IF(ROUNDUP(Reliability!B62,0)=2,"High",IF(ROUNDUP(Reliability!B62,0)=3,"Medium",IF(ROUNDUP(Reliability!B62,0)=4,"Low","Very Low"))))))</f>
        <v>Medium</v>
      </c>
    </row>
    <row r="63" spans="1:9" x14ac:dyDescent="0.25">
      <c r="A63" s="189" t="str">
        <f>Lists!C:C</f>
        <v>KEN002</v>
      </c>
      <c r="B63" s="190">
        <f t="shared" si="4"/>
        <v>2</v>
      </c>
      <c r="C63" s="190">
        <f t="shared" si="5"/>
        <v>2</v>
      </c>
      <c r="D63" s="190">
        <f t="shared" si="6"/>
        <v>0.7</v>
      </c>
      <c r="E63" s="190">
        <f t="shared" si="7"/>
        <v>3.3</v>
      </c>
      <c r="F63" s="190">
        <f>'Data Reliability'!B63</f>
        <v>1.8</v>
      </c>
      <c r="G63" s="191">
        <f>Reliability_updated!V63</f>
        <v>53.5</v>
      </c>
      <c r="H63" s="191">
        <f>'Data Reliability'!C63</f>
        <v>2</v>
      </c>
      <c r="I63" t="str">
        <f>IF(Reliability!B63="x","x",(IF(ROUNDUP(Reliability!B63,0)=1,"Very High",IF(ROUNDUP(Reliability!B63,0)=2,"High",IF(ROUNDUP(Reliability!B63,0)=3,"Medium",IF(ROUNDUP(Reliability!B63,0)=4,"Low","Very Low"))))))</f>
        <v>High</v>
      </c>
    </row>
    <row r="64" spans="1:9" x14ac:dyDescent="0.25">
      <c r="A64" s="189" t="str">
        <f>Lists!C:C</f>
        <v>KEN003</v>
      </c>
      <c r="B64" s="190">
        <f t="shared" si="4"/>
        <v>2.2000000000000002</v>
      </c>
      <c r="C64" s="190">
        <f t="shared" si="5"/>
        <v>2.2999999999999998</v>
      </c>
      <c r="D64" s="190">
        <f t="shared" si="6"/>
        <v>0.9</v>
      </c>
      <c r="E64" s="190">
        <f t="shared" si="7"/>
        <v>3.3</v>
      </c>
      <c r="F64" s="190">
        <f>'Data Reliability'!B64</f>
        <v>1.9</v>
      </c>
      <c r="G64" s="191">
        <f>Reliability_updated!V64</f>
        <v>65.400000000000006</v>
      </c>
      <c r="H64" s="191">
        <f>'Data Reliability'!C64</f>
        <v>2</v>
      </c>
      <c r="I64" t="str">
        <f>IF(Reliability!B64="x","x",(IF(ROUNDUP(Reliability!B64,0)=1,"Very High",IF(ROUNDUP(Reliability!B64,0)=2,"High",IF(ROUNDUP(Reliability!B64,0)=3,"Medium",IF(ROUNDUP(Reliability!B64,0)=4,"Low","Very Low"))))))</f>
        <v>Medium</v>
      </c>
    </row>
    <row r="65" spans="1:9" x14ac:dyDescent="0.25">
      <c r="A65" s="189" t="str">
        <f>Lists!C:C</f>
        <v>LAO003</v>
      </c>
      <c r="B65" s="190">
        <f t="shared" si="4"/>
        <v>0.7</v>
      </c>
      <c r="C65" s="190">
        <f t="shared" si="5"/>
        <v>1.8</v>
      </c>
      <c r="D65" s="190">
        <f t="shared" si="6"/>
        <v>0.4</v>
      </c>
      <c r="E65" s="190">
        <f t="shared" si="7"/>
        <v>0</v>
      </c>
      <c r="F65" s="190">
        <f>'Data Reliability'!B65</f>
        <v>1.7</v>
      </c>
      <c r="G65" s="191">
        <f>Reliability_updated!V65</f>
        <v>31</v>
      </c>
      <c r="H65" s="191">
        <f>'Data Reliability'!C65</f>
        <v>0</v>
      </c>
      <c r="I65" t="str">
        <f>IF(Reliability!B65="x","x",(IF(ROUNDUP(Reliability!B65,0)=1,"Very High",IF(ROUNDUP(Reliability!B65,0)=2,"High",IF(ROUNDUP(Reliability!B65,0)=3,"Medium",IF(ROUNDUP(Reliability!B65,0)=4,"Low","Very Low"))))))</f>
        <v>Very High</v>
      </c>
    </row>
    <row r="66" spans="1:9" x14ac:dyDescent="0.25">
      <c r="A66" s="189" t="str">
        <f>Lists!C:C</f>
        <v>LBN002</v>
      </c>
      <c r="B66" s="190">
        <f t="shared" si="4"/>
        <v>1.3</v>
      </c>
      <c r="C66" s="190">
        <f t="shared" si="5"/>
        <v>2</v>
      </c>
      <c r="D66" s="190">
        <f t="shared" si="6"/>
        <v>1.9</v>
      </c>
      <c r="E66" s="190">
        <f t="shared" si="7"/>
        <v>0</v>
      </c>
      <c r="F66" s="190">
        <f>'Data Reliability'!B66</f>
        <v>1.8</v>
      </c>
      <c r="G66" s="191">
        <f>Reliability_updated!V66</f>
        <v>141.5</v>
      </c>
      <c r="H66" s="191">
        <f>'Data Reliability'!C66</f>
        <v>0</v>
      </c>
      <c r="I66" t="str">
        <f>IF(Reliability!B66="x","x",(IF(ROUNDUP(Reliability!B66,0)=1,"Very High",IF(ROUNDUP(Reliability!B66,0)=2,"High",IF(ROUNDUP(Reliability!B66,0)=3,"Medium",IF(ROUNDUP(Reliability!B66,0)=4,"Low","Very Low"))))))</f>
        <v>High</v>
      </c>
    </row>
    <row r="67" spans="1:9" x14ac:dyDescent="0.25">
      <c r="A67" s="189" t="str">
        <f>Lists!C:C</f>
        <v>LBN004</v>
      </c>
      <c r="B67" s="190">
        <f t="shared" ref="B67:B98" si="8">ROUND(AVERAGE(C67:E67),1)</f>
        <v>1.5</v>
      </c>
      <c r="C67" s="190">
        <f t="shared" ref="C67:C98" si="9">IF(F67="x","x",ROUND((5-(3-F67)/2*5),1))</f>
        <v>2</v>
      </c>
      <c r="D67" s="190">
        <f t="shared" ref="D67:D98" si="10">IF(G67&gt;365,5,ROUND((5-(365-G67)/364*5),1))</f>
        <v>2.6</v>
      </c>
      <c r="E67" s="190">
        <f t="shared" ref="E67:E98" si="11">IF(H67&gt;3,5,ROUND((5-(3-H67)/3*5),1))</f>
        <v>0</v>
      </c>
      <c r="F67" s="190">
        <f>'Data Reliability'!B67</f>
        <v>1.8</v>
      </c>
      <c r="G67" s="191">
        <f>Reliability_updated!V67</f>
        <v>187.4</v>
      </c>
      <c r="H67" s="191">
        <f>'Data Reliability'!C67</f>
        <v>0</v>
      </c>
      <c r="I67" t="str">
        <f>IF(Reliability!B67="x","x",(IF(ROUNDUP(Reliability!B67,0)=1,"Very High",IF(ROUNDUP(Reliability!B67,0)=2,"High",IF(ROUNDUP(Reliability!B67,0)=3,"Medium",IF(ROUNDUP(Reliability!B67,0)=4,"Low","Very Low"))))))</f>
        <v>High</v>
      </c>
    </row>
    <row r="68" spans="1:9" x14ac:dyDescent="0.25">
      <c r="A68" s="189" t="str">
        <f>Lists!C:C</f>
        <v>LBY001</v>
      </c>
      <c r="B68" s="190">
        <f t="shared" si="8"/>
        <v>0.8</v>
      </c>
      <c r="C68" s="190">
        <f t="shared" si="9"/>
        <v>2.2999999999999998</v>
      </c>
      <c r="D68" s="190">
        <f t="shared" si="10"/>
        <v>0.1</v>
      </c>
      <c r="E68" s="190">
        <f t="shared" si="11"/>
        <v>0</v>
      </c>
      <c r="F68" s="190">
        <f>'Data Reliability'!B68</f>
        <v>1.9</v>
      </c>
      <c r="G68" s="191">
        <f>Reliability_updated!V68</f>
        <v>7.6</v>
      </c>
      <c r="H68" s="191">
        <f>'Data Reliability'!C68</f>
        <v>0</v>
      </c>
      <c r="I68" t="str">
        <f>IF(Reliability!B68="x","x",(IF(ROUNDUP(Reliability!B68,0)=1,"Very High",IF(ROUNDUP(Reliability!B68,0)=2,"High",IF(ROUNDUP(Reliability!B68,0)=3,"Medium",IF(ROUNDUP(Reliability!B68,0)=4,"Low","Very Low"))))))</f>
        <v>Very High</v>
      </c>
    </row>
    <row r="69" spans="1:9" x14ac:dyDescent="0.25">
      <c r="A69" s="189" t="str">
        <f>Lists!C:C</f>
        <v>LBY002</v>
      </c>
      <c r="B69" s="190">
        <f t="shared" si="8"/>
        <v>0.9</v>
      </c>
      <c r="C69" s="190">
        <f t="shared" si="9"/>
        <v>2</v>
      </c>
      <c r="D69" s="190">
        <f t="shared" si="10"/>
        <v>0.7</v>
      </c>
      <c r="E69" s="190">
        <f t="shared" si="11"/>
        <v>0</v>
      </c>
      <c r="F69" s="190">
        <f>'Data Reliability'!B69</f>
        <v>1.8</v>
      </c>
      <c r="G69" s="191">
        <f>Reliability_updated!V69</f>
        <v>49.8</v>
      </c>
      <c r="H69" s="191">
        <f>'Data Reliability'!C69</f>
        <v>0</v>
      </c>
      <c r="I69" t="str">
        <f>IF(Reliability!B69="x","x",(IF(ROUNDUP(Reliability!B69,0)=1,"Very High",IF(ROUNDUP(Reliability!B69,0)=2,"High",IF(ROUNDUP(Reliability!B69,0)=3,"Medium",IF(ROUNDUP(Reliability!B69,0)=4,"Low","Very Low"))))))</f>
        <v>Very High</v>
      </c>
    </row>
    <row r="70" spans="1:9" x14ac:dyDescent="0.25">
      <c r="A70" s="189" t="str">
        <f>Lists!C:C</f>
        <v>LBY003</v>
      </c>
      <c r="B70" s="190">
        <f t="shared" si="8"/>
        <v>0.6</v>
      </c>
      <c r="C70" s="190">
        <f t="shared" si="9"/>
        <v>1.8</v>
      </c>
      <c r="D70" s="190">
        <f t="shared" si="10"/>
        <v>0.1</v>
      </c>
      <c r="E70" s="190">
        <f t="shared" si="11"/>
        <v>0</v>
      </c>
      <c r="F70" s="190">
        <f>'Data Reliability'!B70</f>
        <v>1.7</v>
      </c>
      <c r="G70" s="191">
        <f>Reliability_updated!V70</f>
        <v>7.7</v>
      </c>
      <c r="H70" s="191">
        <f>'Data Reliability'!C70</f>
        <v>0</v>
      </c>
      <c r="I70" t="str">
        <f>IF(Reliability!B70="x","x",(IF(ROUNDUP(Reliability!B70,0)=1,"Very High",IF(ROUNDUP(Reliability!B70,0)=2,"High",IF(ROUNDUP(Reliability!B70,0)=3,"Medium",IF(ROUNDUP(Reliability!B70,0)=4,"Low","Very Low"))))))</f>
        <v>Very High</v>
      </c>
    </row>
    <row r="71" spans="1:9" x14ac:dyDescent="0.25">
      <c r="A71" s="189" t="str">
        <f>Lists!C:C</f>
        <v>LKA001</v>
      </c>
      <c r="B71" s="190">
        <f t="shared" si="8"/>
        <v>0.6</v>
      </c>
      <c r="C71" s="190">
        <f t="shared" si="9"/>
        <v>1.5</v>
      </c>
      <c r="D71" s="190">
        <f t="shared" si="10"/>
        <v>0.4</v>
      </c>
      <c r="E71" s="190">
        <f t="shared" si="11"/>
        <v>0</v>
      </c>
      <c r="F71" s="190">
        <f>'Data Reliability'!B71</f>
        <v>1.6</v>
      </c>
      <c r="G71" s="191">
        <f>Reliability_updated!V71</f>
        <v>32.4</v>
      </c>
      <c r="H71" s="191">
        <f>'Data Reliability'!C71</f>
        <v>0</v>
      </c>
      <c r="I71" t="str">
        <f>IF(Reliability!B71="x","x",(IF(ROUNDUP(Reliability!B71,0)=1,"Very High",IF(ROUNDUP(Reliability!B71,0)=2,"High",IF(ROUNDUP(Reliability!B71,0)=3,"Medium",IF(ROUNDUP(Reliability!B71,0)=4,"Low","Very Low"))))))</f>
        <v>Very High</v>
      </c>
    </row>
    <row r="72" spans="1:9" x14ac:dyDescent="0.25">
      <c r="A72" s="189" t="str">
        <f>Lists!C:C</f>
        <v>LKA002</v>
      </c>
      <c r="B72" s="190">
        <f t="shared" si="8"/>
        <v>1.3</v>
      </c>
      <c r="C72" s="190">
        <f t="shared" si="9"/>
        <v>1.5</v>
      </c>
      <c r="D72" s="190">
        <f t="shared" si="10"/>
        <v>0.8</v>
      </c>
      <c r="E72" s="190">
        <f t="shared" si="11"/>
        <v>1.7</v>
      </c>
      <c r="F72" s="190">
        <f>'Data Reliability'!B72</f>
        <v>1.6</v>
      </c>
      <c r="G72" s="191">
        <f>Reliability_updated!V72</f>
        <v>58.3</v>
      </c>
      <c r="H72" s="191">
        <f>'Data Reliability'!C72</f>
        <v>1</v>
      </c>
      <c r="I72" t="str">
        <f>IF(Reliability!B72="x","x",(IF(ROUNDUP(Reliability!B72,0)=1,"Very High",IF(ROUNDUP(Reliability!B72,0)=2,"High",IF(ROUNDUP(Reliability!B72,0)=3,"Medium",IF(ROUNDUP(Reliability!B72,0)=4,"Low","Very Low"))))))</f>
        <v>High</v>
      </c>
    </row>
    <row r="73" spans="1:9" x14ac:dyDescent="0.25">
      <c r="A73" s="189" t="str">
        <f>Lists!C:C</f>
        <v>LKA003</v>
      </c>
      <c r="B73" s="190">
        <f t="shared" si="8"/>
        <v>0.8</v>
      </c>
      <c r="C73" s="190">
        <f t="shared" si="9"/>
        <v>1.8</v>
      </c>
      <c r="D73" s="190">
        <f t="shared" si="10"/>
        <v>0.5</v>
      </c>
      <c r="E73" s="190">
        <f t="shared" si="11"/>
        <v>0</v>
      </c>
      <c r="F73" s="190">
        <f>'Data Reliability'!B73</f>
        <v>1.7</v>
      </c>
      <c r="G73" s="191">
        <f>Reliability_updated!V73</f>
        <v>36</v>
      </c>
      <c r="H73" s="191">
        <f>'Data Reliability'!C73</f>
        <v>0</v>
      </c>
      <c r="I73" t="str">
        <f>IF(Reliability!B73="x","x",(IF(ROUNDUP(Reliability!B73,0)=1,"Very High",IF(ROUNDUP(Reliability!B73,0)=2,"High",IF(ROUNDUP(Reliability!B73,0)=3,"Medium",IF(ROUNDUP(Reliability!B73,0)=4,"Low","Very Low"))))))</f>
        <v>Very High</v>
      </c>
    </row>
    <row r="74" spans="1:9" x14ac:dyDescent="0.25">
      <c r="A74" s="189" t="str">
        <f>Lists!C:C</f>
        <v>LTU002</v>
      </c>
      <c r="B74" s="190">
        <f t="shared" si="8"/>
        <v>0.8</v>
      </c>
      <c r="C74" s="190">
        <f t="shared" si="9"/>
        <v>2.2999999999999998</v>
      </c>
      <c r="D74" s="190">
        <f t="shared" si="10"/>
        <v>0</v>
      </c>
      <c r="E74" s="190">
        <f t="shared" si="11"/>
        <v>0</v>
      </c>
      <c r="F74" s="190">
        <f>'Data Reliability'!B74</f>
        <v>1.9</v>
      </c>
      <c r="G74" s="191">
        <f>Reliability_updated!V74</f>
        <v>3.1</v>
      </c>
      <c r="H74" s="191">
        <f>'Data Reliability'!C74</f>
        <v>0</v>
      </c>
      <c r="I74" t="str">
        <f>IF(Reliability!B74="x","x",(IF(ROUNDUP(Reliability!B74,0)=1,"Very High",IF(ROUNDUP(Reliability!B74,0)=2,"High",IF(ROUNDUP(Reliability!B74,0)=3,"Medium",IF(ROUNDUP(Reliability!B74,0)=4,"Low","Very Low"))))))</f>
        <v>Very High</v>
      </c>
    </row>
    <row r="75" spans="1:9" x14ac:dyDescent="0.25">
      <c r="A75" s="189" t="str">
        <f>Lists!C:C</f>
        <v>LVA002</v>
      </c>
      <c r="B75" s="190">
        <f t="shared" si="8"/>
        <v>0.8</v>
      </c>
      <c r="C75" s="190">
        <f t="shared" si="9"/>
        <v>2.2999999999999998</v>
      </c>
      <c r="D75" s="190">
        <f t="shared" si="10"/>
        <v>0</v>
      </c>
      <c r="E75" s="190">
        <f t="shared" si="11"/>
        <v>0</v>
      </c>
      <c r="F75" s="190">
        <f>'Data Reliability'!B75</f>
        <v>1.9</v>
      </c>
      <c r="G75" s="191">
        <f>Reliability_updated!V75</f>
        <v>3.1</v>
      </c>
      <c r="H75" s="191">
        <f>'Data Reliability'!C75</f>
        <v>0</v>
      </c>
      <c r="I75" t="str">
        <f>IF(Reliability!B75="x","x",(IF(ROUNDUP(Reliability!B75,0)=1,"Very High",IF(ROUNDUP(Reliability!B75,0)=2,"High",IF(ROUNDUP(Reliability!B75,0)=3,"Medium",IF(ROUNDUP(Reliability!B75,0)=4,"Low","Very Low"))))))</f>
        <v>Very High</v>
      </c>
    </row>
    <row r="76" spans="1:9" x14ac:dyDescent="0.25">
      <c r="A76" s="189" t="str">
        <f>Lists!C:C</f>
        <v>MAR001</v>
      </c>
      <c r="B76" s="190">
        <f t="shared" si="8"/>
        <v>1.3</v>
      </c>
      <c r="C76" s="190">
        <f t="shared" si="9"/>
        <v>3.8</v>
      </c>
      <c r="D76" s="190">
        <f t="shared" si="10"/>
        <v>0.1</v>
      </c>
      <c r="E76" s="190">
        <f t="shared" si="11"/>
        <v>0</v>
      </c>
      <c r="F76" s="190">
        <f>'Data Reliability'!B76</f>
        <v>2.5</v>
      </c>
      <c r="G76" s="191">
        <f>Reliability_updated!V76</f>
        <v>7.9</v>
      </c>
      <c r="H76" s="191">
        <f>'Data Reliability'!C76</f>
        <v>0</v>
      </c>
      <c r="I76" t="str">
        <f>IF(Reliability!B76="x","x",(IF(ROUNDUP(Reliability!B76,0)=1,"Very High",IF(ROUNDUP(Reliability!B76,0)=2,"High",IF(ROUNDUP(Reliability!B76,0)=3,"Medium",IF(ROUNDUP(Reliability!B76,0)=4,"Low","Very Low"))))))</f>
        <v>High</v>
      </c>
    </row>
    <row r="77" spans="1:9" x14ac:dyDescent="0.25">
      <c r="A77" s="189" t="str">
        <f>Lists!C:C</f>
        <v>MAR002</v>
      </c>
      <c r="B77" s="190">
        <f t="shared" si="8"/>
        <v>1.6</v>
      </c>
      <c r="C77" s="190">
        <f t="shared" si="9"/>
        <v>4</v>
      </c>
      <c r="D77" s="190">
        <f t="shared" si="10"/>
        <v>0.7</v>
      </c>
      <c r="E77" s="190">
        <f t="shared" si="11"/>
        <v>0</v>
      </c>
      <c r="F77" s="190">
        <f>'Data Reliability'!B77</f>
        <v>2.6</v>
      </c>
      <c r="G77" s="191">
        <f>Reliability_updated!V77</f>
        <v>50.1</v>
      </c>
      <c r="H77" s="191">
        <f>'Data Reliability'!C77</f>
        <v>0</v>
      </c>
      <c r="I77" t="str">
        <f>IF(Reliability!B77="x","x",(IF(ROUNDUP(Reliability!B77,0)=1,"Very High",IF(ROUNDUP(Reliability!B77,0)=2,"High",IF(ROUNDUP(Reliability!B77,0)=3,"Medium",IF(ROUNDUP(Reliability!B77,0)=4,"Low","Very Low"))))))</f>
        <v>High</v>
      </c>
    </row>
    <row r="78" spans="1:9" x14ac:dyDescent="0.25">
      <c r="A78" s="189" t="str">
        <f>Lists!C:C</f>
        <v>MAR003</v>
      </c>
      <c r="B78" s="190">
        <f t="shared" si="8"/>
        <v>1</v>
      </c>
      <c r="C78" s="190">
        <f t="shared" si="9"/>
        <v>3</v>
      </c>
      <c r="D78" s="190">
        <f t="shared" si="10"/>
        <v>0.1</v>
      </c>
      <c r="E78" s="190">
        <f t="shared" si="11"/>
        <v>0</v>
      </c>
      <c r="F78" s="190">
        <f>'Data Reliability'!B78</f>
        <v>2.2000000000000002</v>
      </c>
      <c r="G78" s="191">
        <f>Reliability_updated!V78</f>
        <v>7.9</v>
      </c>
      <c r="H78" s="191">
        <f>'Data Reliability'!C78</f>
        <v>0</v>
      </c>
      <c r="I78" t="str">
        <f>IF(Reliability!B78="x","x",(IF(ROUNDUP(Reliability!B78,0)=1,"Very High",IF(ROUNDUP(Reliability!B78,0)=2,"High",IF(ROUNDUP(Reliability!B78,0)=3,"Medium",IF(ROUNDUP(Reliability!B78,0)=4,"Low","Very Low"))))))</f>
        <v>Very High</v>
      </c>
    </row>
    <row r="79" spans="1:9" x14ac:dyDescent="0.25">
      <c r="A79" s="189" t="str">
        <f>Lists!C:C</f>
        <v>MDA002</v>
      </c>
      <c r="B79" s="190">
        <f t="shared" si="8"/>
        <v>0.7</v>
      </c>
      <c r="C79" s="190">
        <f t="shared" si="9"/>
        <v>2</v>
      </c>
      <c r="D79" s="190">
        <f t="shared" si="10"/>
        <v>0</v>
      </c>
      <c r="E79" s="190">
        <f t="shared" si="11"/>
        <v>0</v>
      </c>
      <c r="F79" s="190">
        <f>'Data Reliability'!B79</f>
        <v>1.8</v>
      </c>
      <c r="G79" s="191">
        <f>Reliability_updated!V79</f>
        <v>1.5</v>
      </c>
      <c r="H79" s="191">
        <f>'Data Reliability'!C79</f>
        <v>0</v>
      </c>
      <c r="I79" t="str">
        <f>IF(Reliability!B79="x","x",(IF(ROUNDUP(Reliability!B79,0)=1,"Very High",IF(ROUNDUP(Reliability!B79,0)=2,"High",IF(ROUNDUP(Reliability!B79,0)=3,"Medium",IF(ROUNDUP(Reliability!B79,0)=4,"Low","Very Low"))))))</f>
        <v>Very High</v>
      </c>
    </row>
    <row r="80" spans="1:9" x14ac:dyDescent="0.25">
      <c r="A80" s="189" t="str">
        <f>Lists!C:C</f>
        <v>MDG001</v>
      </c>
      <c r="B80" s="190">
        <f t="shared" si="8"/>
        <v>0.7</v>
      </c>
      <c r="C80" s="190">
        <f t="shared" si="9"/>
        <v>1.8</v>
      </c>
      <c r="D80" s="190">
        <f t="shared" si="10"/>
        <v>0.2</v>
      </c>
      <c r="E80" s="190">
        <f t="shared" si="11"/>
        <v>0</v>
      </c>
      <c r="F80" s="190">
        <f>'Data Reliability'!B80</f>
        <v>1.7</v>
      </c>
      <c r="G80" s="191">
        <f>Reliability_updated!V80</f>
        <v>18.7</v>
      </c>
      <c r="H80" s="191">
        <f>'Data Reliability'!C80</f>
        <v>0</v>
      </c>
      <c r="I80" t="str">
        <f>IF(Reliability!B80="x","x",(IF(ROUNDUP(Reliability!B80,0)=1,"Very High",IF(ROUNDUP(Reliability!B80,0)=2,"High",IF(ROUNDUP(Reliability!B80,0)=3,"Medium",IF(ROUNDUP(Reliability!B80,0)=4,"Low","Very Low"))))))</f>
        <v>Very High</v>
      </c>
    </row>
    <row r="81" spans="1:9" x14ac:dyDescent="0.25">
      <c r="A81" s="189" t="str">
        <f>Lists!C:C</f>
        <v>MDG002</v>
      </c>
      <c r="B81" s="190">
        <f t="shared" si="8"/>
        <v>0.8</v>
      </c>
      <c r="C81" s="190">
        <f t="shared" si="9"/>
        <v>2.2999999999999998</v>
      </c>
      <c r="D81" s="190">
        <f t="shared" si="10"/>
        <v>0.2</v>
      </c>
      <c r="E81" s="190">
        <f t="shared" si="11"/>
        <v>0</v>
      </c>
      <c r="F81" s="190">
        <f>'Data Reliability'!B81</f>
        <v>1.9</v>
      </c>
      <c r="G81" s="191">
        <f>Reliability_updated!V81</f>
        <v>18.7</v>
      </c>
      <c r="H81" s="191">
        <f>'Data Reliability'!C81</f>
        <v>0</v>
      </c>
      <c r="I81" t="str">
        <f>IF(Reliability!B81="x","x",(IF(ROUNDUP(Reliability!B81,0)=1,"Very High",IF(ROUNDUP(Reliability!B81,0)=2,"High",IF(ROUNDUP(Reliability!B81,0)=3,"Medium",IF(ROUNDUP(Reliability!B81,0)=4,"Low","Very Low"))))))</f>
        <v>Very High</v>
      </c>
    </row>
    <row r="82" spans="1:9" x14ac:dyDescent="0.25">
      <c r="A82" s="189" t="str">
        <f>Lists!C:C</f>
        <v>MDG008</v>
      </c>
      <c r="B82" s="190">
        <f t="shared" si="8"/>
        <v>0.8</v>
      </c>
      <c r="C82" s="190">
        <f t="shared" si="9"/>
        <v>2.2999999999999998</v>
      </c>
      <c r="D82" s="190">
        <f t="shared" si="10"/>
        <v>0.2</v>
      </c>
      <c r="E82" s="190">
        <f t="shared" si="11"/>
        <v>0</v>
      </c>
      <c r="F82" s="190">
        <f>'Data Reliability'!B82</f>
        <v>1.9</v>
      </c>
      <c r="G82" s="191">
        <f>Reliability_updated!V82</f>
        <v>18.7</v>
      </c>
      <c r="H82" s="191">
        <f>'Data Reliability'!C82</f>
        <v>0</v>
      </c>
      <c r="I82" t="str">
        <f>IF(Reliability!B82="x","x",(IF(ROUNDUP(Reliability!B82,0)=1,"Very High",IF(ROUNDUP(Reliability!B82,0)=2,"High",IF(ROUNDUP(Reliability!B82,0)=3,"Medium",IF(ROUNDUP(Reliability!B82,0)=4,"Low","Very Low"))))))</f>
        <v>Very High</v>
      </c>
    </row>
    <row r="83" spans="1:9" x14ac:dyDescent="0.25">
      <c r="A83" s="189" t="str">
        <f>Lists!C:C</f>
        <v>MEX001</v>
      </c>
      <c r="B83" s="190">
        <f t="shared" si="8"/>
        <v>1.8</v>
      </c>
      <c r="C83" s="190">
        <f t="shared" si="9"/>
        <v>4</v>
      </c>
      <c r="D83" s="190">
        <f t="shared" si="10"/>
        <v>1.5</v>
      </c>
      <c r="E83" s="190">
        <f t="shared" si="11"/>
        <v>0</v>
      </c>
      <c r="F83" s="190">
        <f>'Data Reliability'!B83</f>
        <v>2.6</v>
      </c>
      <c r="G83" s="191">
        <f>Reliability_updated!V83</f>
        <v>112.7</v>
      </c>
      <c r="H83" s="191">
        <f>'Data Reliability'!C83</f>
        <v>0</v>
      </c>
      <c r="I83" t="str">
        <f>IF(Reliability!B83="x","x",(IF(ROUNDUP(Reliability!B83,0)=1,"Very High",IF(ROUNDUP(Reliability!B83,0)=2,"High",IF(ROUNDUP(Reliability!B83,0)=3,"Medium",IF(ROUNDUP(Reliability!B83,0)=4,"Low","Very Low"))))))</f>
        <v>High</v>
      </c>
    </row>
    <row r="84" spans="1:9" x14ac:dyDescent="0.25">
      <c r="A84" s="189" t="str">
        <f>Lists!C:C</f>
        <v>MEX002</v>
      </c>
      <c r="B84" s="190">
        <f t="shared" si="8"/>
        <v>2.2999999999999998</v>
      </c>
      <c r="C84" s="190">
        <f t="shared" si="9"/>
        <v>3.8</v>
      </c>
      <c r="D84" s="190">
        <f t="shared" si="10"/>
        <v>3</v>
      </c>
      <c r="E84" s="190">
        <f t="shared" si="11"/>
        <v>0</v>
      </c>
      <c r="F84" s="190">
        <f>'Data Reliability'!B84</f>
        <v>2.5</v>
      </c>
      <c r="G84" s="191">
        <f>Reliability_updated!V84</f>
        <v>217.4</v>
      </c>
      <c r="H84" s="191">
        <f>'Data Reliability'!C84</f>
        <v>0</v>
      </c>
      <c r="I84" t="str">
        <f>IF(Reliability!B84="x","x",(IF(ROUNDUP(Reliability!B84,0)=1,"Very High",IF(ROUNDUP(Reliability!B84,0)=2,"High",IF(ROUNDUP(Reliability!B84,0)=3,"Medium",IF(ROUNDUP(Reliability!B84,0)=4,"Low","Very Low"))))))</f>
        <v>Medium</v>
      </c>
    </row>
    <row r="85" spans="1:9" x14ac:dyDescent="0.25">
      <c r="A85" s="189" t="str">
        <f>Lists!C:C</f>
        <v>MEX003</v>
      </c>
      <c r="B85" s="190">
        <f t="shared" si="8"/>
        <v>1.6</v>
      </c>
      <c r="C85" s="190">
        <f t="shared" si="9"/>
        <v>3.8</v>
      </c>
      <c r="D85" s="190">
        <f t="shared" si="10"/>
        <v>1</v>
      </c>
      <c r="E85" s="190">
        <f t="shared" si="11"/>
        <v>0</v>
      </c>
      <c r="F85" s="190">
        <f>'Data Reliability'!B85</f>
        <v>2.5</v>
      </c>
      <c r="G85" s="191">
        <f>Reliability_updated!V85</f>
        <v>73.400000000000006</v>
      </c>
      <c r="H85" s="191">
        <f>'Data Reliability'!C85</f>
        <v>0</v>
      </c>
      <c r="I85" t="str">
        <f>IF(Reliability!B85="x","x",(IF(ROUNDUP(Reliability!B85,0)=1,"Very High",IF(ROUNDUP(Reliability!B85,0)=2,"High",IF(ROUNDUP(Reliability!B85,0)=3,"Medium",IF(ROUNDUP(Reliability!B85,0)=4,"Low","Very Low"))))))</f>
        <v>High</v>
      </c>
    </row>
    <row r="86" spans="1:9" x14ac:dyDescent="0.25">
      <c r="A86" s="189" t="str">
        <f>Lists!C:C</f>
        <v>MLI001</v>
      </c>
      <c r="B86" s="190">
        <f t="shared" si="8"/>
        <v>1.1000000000000001</v>
      </c>
      <c r="C86" s="190">
        <f t="shared" si="9"/>
        <v>0.5</v>
      </c>
      <c r="D86" s="190">
        <f t="shared" si="10"/>
        <v>2.8</v>
      </c>
      <c r="E86" s="190">
        <f t="shared" si="11"/>
        <v>0</v>
      </c>
      <c r="F86" s="190">
        <f>'Data Reliability'!B86</f>
        <v>1.2</v>
      </c>
      <c r="G86" s="191">
        <f>Reliability_updated!V86</f>
        <v>204.1</v>
      </c>
      <c r="H86" s="191">
        <f>'Data Reliability'!C86</f>
        <v>0</v>
      </c>
      <c r="I86" t="str">
        <f>IF(Reliability!B86="x","x",(IF(ROUNDUP(Reliability!B86,0)=1,"Very High",IF(ROUNDUP(Reliability!B86,0)=2,"High",IF(ROUNDUP(Reliability!B86,0)=3,"Medium",IF(ROUNDUP(Reliability!B86,0)=4,"Low","Very Low"))))))</f>
        <v>High</v>
      </c>
    </row>
    <row r="87" spans="1:9" x14ac:dyDescent="0.25">
      <c r="A87" s="189" t="str">
        <f>Lists!C:C</f>
        <v>MMR001</v>
      </c>
      <c r="B87" s="190">
        <f t="shared" si="8"/>
        <v>0.9</v>
      </c>
      <c r="C87" s="190">
        <f t="shared" si="9"/>
        <v>2</v>
      </c>
      <c r="D87" s="190">
        <f t="shared" si="10"/>
        <v>0.6</v>
      </c>
      <c r="E87" s="190">
        <f t="shared" si="11"/>
        <v>0</v>
      </c>
      <c r="F87" s="190">
        <f>'Data Reliability'!B87</f>
        <v>1.8</v>
      </c>
      <c r="G87" s="191">
        <f>Reliability_updated!V87</f>
        <v>44.2</v>
      </c>
      <c r="H87" s="191">
        <f>'Data Reliability'!C87</f>
        <v>0</v>
      </c>
      <c r="I87" t="str">
        <f>IF(Reliability!B87="x","x",(IF(ROUNDUP(Reliability!B87,0)=1,"Very High",IF(ROUNDUP(Reliability!B87,0)=2,"High",IF(ROUNDUP(Reliability!B87,0)=3,"Medium",IF(ROUNDUP(Reliability!B87,0)=4,"Low","Very Low"))))))</f>
        <v>Very High</v>
      </c>
    </row>
    <row r="88" spans="1:9" x14ac:dyDescent="0.25">
      <c r="A88" s="189" t="str">
        <f>Lists!C:C</f>
        <v>MMR002</v>
      </c>
      <c r="B88" s="190">
        <f t="shared" si="8"/>
        <v>0.9</v>
      </c>
      <c r="C88" s="190">
        <f t="shared" si="9"/>
        <v>2</v>
      </c>
      <c r="D88" s="190">
        <f t="shared" si="10"/>
        <v>0.6</v>
      </c>
      <c r="E88" s="190">
        <f t="shared" si="11"/>
        <v>0</v>
      </c>
      <c r="F88" s="190">
        <f>'Data Reliability'!B88</f>
        <v>1.8</v>
      </c>
      <c r="G88" s="191">
        <f>Reliability_updated!V88</f>
        <v>44.2</v>
      </c>
      <c r="H88" s="191">
        <f>'Data Reliability'!C88</f>
        <v>0</v>
      </c>
      <c r="I88" t="str">
        <f>IF(Reliability!B88="x","x",(IF(ROUNDUP(Reliability!B88,0)=1,"Very High",IF(ROUNDUP(Reliability!B88,0)=2,"High",IF(ROUNDUP(Reliability!B88,0)=3,"Medium",IF(ROUNDUP(Reliability!B88,0)=4,"Low","Very Low"))))))</f>
        <v>Very High</v>
      </c>
    </row>
    <row r="89" spans="1:9" x14ac:dyDescent="0.25">
      <c r="A89" s="189" t="str">
        <f>Lists!C:C</f>
        <v>MMR003</v>
      </c>
      <c r="B89" s="190">
        <f t="shared" si="8"/>
        <v>0.9</v>
      </c>
      <c r="C89" s="190">
        <f t="shared" si="9"/>
        <v>2</v>
      </c>
      <c r="D89" s="190">
        <f t="shared" si="10"/>
        <v>0.6</v>
      </c>
      <c r="E89" s="190">
        <f t="shared" si="11"/>
        <v>0</v>
      </c>
      <c r="F89" s="190">
        <f>'Data Reliability'!B89</f>
        <v>1.8</v>
      </c>
      <c r="G89" s="191">
        <f>Reliability_updated!V89</f>
        <v>44.2</v>
      </c>
      <c r="H89" s="191">
        <f>'Data Reliability'!C89</f>
        <v>0</v>
      </c>
      <c r="I89" t="str">
        <f>IF(Reliability!B89="x","x",(IF(ROUNDUP(Reliability!B89,0)=1,"Very High",IF(ROUNDUP(Reliability!B89,0)=2,"High",IF(ROUNDUP(Reliability!B89,0)=3,"Medium",IF(ROUNDUP(Reliability!B89,0)=4,"Low","Very Low"))))))</f>
        <v>Very High</v>
      </c>
    </row>
    <row r="90" spans="1:9" x14ac:dyDescent="0.25">
      <c r="A90" s="189" t="str">
        <f>Lists!C:C</f>
        <v>MMR004</v>
      </c>
      <c r="B90" s="190">
        <f t="shared" si="8"/>
        <v>1</v>
      </c>
      <c r="C90" s="190">
        <f t="shared" si="9"/>
        <v>2.2999999999999998</v>
      </c>
      <c r="D90" s="190">
        <f t="shared" si="10"/>
        <v>0.6</v>
      </c>
      <c r="E90" s="190">
        <f t="shared" si="11"/>
        <v>0</v>
      </c>
      <c r="F90" s="190">
        <f>'Data Reliability'!B90</f>
        <v>1.9</v>
      </c>
      <c r="G90" s="191">
        <f>Reliability_updated!V90</f>
        <v>44.2</v>
      </c>
      <c r="H90" s="191">
        <f>'Data Reliability'!C90</f>
        <v>0</v>
      </c>
      <c r="I90" t="str">
        <f>IF(Reliability!B90="x","x",(IF(ROUNDUP(Reliability!B90,0)=1,"Very High",IF(ROUNDUP(Reliability!B90,0)=2,"High",IF(ROUNDUP(Reliability!B90,0)=3,"Medium",IF(ROUNDUP(Reliability!B90,0)=4,"Low","Very Low"))))))</f>
        <v>Very High</v>
      </c>
    </row>
    <row r="91" spans="1:9" x14ac:dyDescent="0.25">
      <c r="A91" s="189" t="str">
        <f>Lists!C:C</f>
        <v>MMR005</v>
      </c>
      <c r="B91" s="190">
        <f t="shared" si="8"/>
        <v>1.6</v>
      </c>
      <c r="C91" s="190">
        <f t="shared" si="9"/>
        <v>2.5</v>
      </c>
      <c r="D91" s="190">
        <f t="shared" si="10"/>
        <v>0.7</v>
      </c>
      <c r="E91" s="190">
        <f t="shared" si="11"/>
        <v>1.7</v>
      </c>
      <c r="F91" s="190">
        <f>'Data Reliability'!B91</f>
        <v>2</v>
      </c>
      <c r="G91" s="191">
        <f>Reliability_updated!V91</f>
        <v>49.8</v>
      </c>
      <c r="H91" s="191">
        <f>'Data Reliability'!C91</f>
        <v>1</v>
      </c>
      <c r="I91" t="str">
        <f>IF(Reliability!B91="x","x",(IF(ROUNDUP(Reliability!B91,0)=1,"Very High",IF(ROUNDUP(Reliability!B91,0)=2,"High",IF(ROUNDUP(Reliability!B91,0)=3,"Medium",IF(ROUNDUP(Reliability!B91,0)=4,"Low","Very Low"))))))</f>
        <v>High</v>
      </c>
    </row>
    <row r="92" spans="1:9" x14ac:dyDescent="0.25">
      <c r="A92" s="189" t="str">
        <f>Lists!C:C</f>
        <v>MOZ001</v>
      </c>
      <c r="B92" s="190">
        <f t="shared" si="8"/>
        <v>1</v>
      </c>
      <c r="C92" s="190">
        <f t="shared" si="9"/>
        <v>2.8</v>
      </c>
      <c r="D92" s="190">
        <f t="shared" si="10"/>
        <v>0.2</v>
      </c>
      <c r="E92" s="190">
        <f t="shared" si="11"/>
        <v>0</v>
      </c>
      <c r="F92" s="190">
        <f>'Data Reliability'!B92</f>
        <v>2.1</v>
      </c>
      <c r="G92" s="191">
        <f>Reliability_updated!V92</f>
        <v>18.600000000000001</v>
      </c>
      <c r="H92" s="191">
        <f>'Data Reliability'!C92</f>
        <v>0</v>
      </c>
      <c r="I92" t="str">
        <f>IF(Reliability!B92="x","x",(IF(ROUNDUP(Reliability!B92,0)=1,"Very High",IF(ROUNDUP(Reliability!B92,0)=2,"High",IF(ROUNDUP(Reliability!B92,0)=3,"Medium",IF(ROUNDUP(Reliability!B92,0)=4,"Low","Very Low"))))))</f>
        <v>Very High</v>
      </c>
    </row>
    <row r="93" spans="1:9" x14ac:dyDescent="0.25">
      <c r="A93" s="189" t="str">
        <f>Lists!C:C</f>
        <v>MOZ004</v>
      </c>
      <c r="B93" s="190">
        <f t="shared" si="8"/>
        <v>1.1000000000000001</v>
      </c>
      <c r="C93" s="190">
        <f t="shared" si="9"/>
        <v>3</v>
      </c>
      <c r="D93" s="190">
        <f t="shared" si="10"/>
        <v>0.2</v>
      </c>
      <c r="E93" s="190">
        <f t="shared" si="11"/>
        <v>0</v>
      </c>
      <c r="F93" s="190">
        <f>'Data Reliability'!B93</f>
        <v>2.2000000000000002</v>
      </c>
      <c r="G93" s="191">
        <f>Reliability_updated!V93</f>
        <v>18.600000000000001</v>
      </c>
      <c r="H93" s="191">
        <f>'Data Reliability'!C93</f>
        <v>0</v>
      </c>
      <c r="I93" t="str">
        <f>IF(Reliability!B93="x","x",(IF(ROUNDUP(Reliability!B93,0)=1,"Very High",IF(ROUNDUP(Reliability!B93,0)=2,"High",IF(ROUNDUP(Reliability!B93,0)=3,"Medium",IF(ROUNDUP(Reliability!B93,0)=4,"Low","Very Low"))))))</f>
        <v>High</v>
      </c>
    </row>
    <row r="94" spans="1:9" x14ac:dyDescent="0.25">
      <c r="A94" s="189" t="str">
        <f>Lists!C:C</f>
        <v>MOZ010</v>
      </c>
      <c r="B94" s="190">
        <f t="shared" si="8"/>
        <v>0.9</v>
      </c>
      <c r="C94" s="190">
        <f t="shared" si="9"/>
        <v>2.2999999999999998</v>
      </c>
      <c r="D94" s="190">
        <f t="shared" si="10"/>
        <v>0.5</v>
      </c>
      <c r="E94" s="190">
        <f t="shared" si="11"/>
        <v>0</v>
      </c>
      <c r="F94" s="190">
        <f>'Data Reliability'!B94</f>
        <v>1.9</v>
      </c>
      <c r="G94" s="191">
        <f>Reliability_updated!V94</f>
        <v>36.9</v>
      </c>
      <c r="H94" s="191">
        <f>'Data Reliability'!C94</f>
        <v>0</v>
      </c>
      <c r="I94" t="str">
        <f>IF(Reliability!B94="x","x",(IF(ROUNDUP(Reliability!B94,0)=1,"Very High",IF(ROUNDUP(Reliability!B94,0)=2,"High",IF(ROUNDUP(Reliability!B94,0)=3,"Medium",IF(ROUNDUP(Reliability!B94,0)=4,"Low","Very Low"))))))</f>
        <v>Very High</v>
      </c>
    </row>
    <row r="95" spans="1:9" x14ac:dyDescent="0.25">
      <c r="A95" s="189" t="str">
        <f>Lists!C:C</f>
        <v>MRT002</v>
      </c>
      <c r="B95" s="190">
        <f t="shared" si="8"/>
        <v>0.6</v>
      </c>
      <c r="C95" s="190">
        <f t="shared" si="9"/>
        <v>1.5</v>
      </c>
      <c r="D95" s="190">
        <f t="shared" si="10"/>
        <v>0.3</v>
      </c>
      <c r="E95" s="190">
        <f t="shared" si="11"/>
        <v>0</v>
      </c>
      <c r="F95" s="190">
        <f>'Data Reliability'!B95</f>
        <v>1.6</v>
      </c>
      <c r="G95" s="191">
        <f>Reliability_updated!V95</f>
        <v>22.3</v>
      </c>
      <c r="H95" s="191">
        <f>'Data Reliability'!C95</f>
        <v>0</v>
      </c>
      <c r="I95" t="str">
        <f>IF(Reliability!B95="x","x",(IF(ROUNDUP(Reliability!B95,0)=1,"Very High",IF(ROUNDUP(Reliability!B95,0)=2,"High",IF(ROUNDUP(Reliability!B95,0)=3,"Medium",IF(ROUNDUP(Reliability!B95,0)=4,"Low","Very Low"))))))</f>
        <v>Very High</v>
      </c>
    </row>
    <row r="96" spans="1:9" x14ac:dyDescent="0.25">
      <c r="A96" s="189" t="str">
        <f>Lists!C:C</f>
        <v>MRT003</v>
      </c>
      <c r="B96" s="190">
        <f t="shared" si="8"/>
        <v>1.5</v>
      </c>
      <c r="C96" s="190">
        <f t="shared" si="9"/>
        <v>0.8</v>
      </c>
      <c r="D96" s="190">
        <f t="shared" si="10"/>
        <v>2.1</v>
      </c>
      <c r="E96" s="190">
        <f t="shared" si="11"/>
        <v>1.7</v>
      </c>
      <c r="F96" s="190">
        <f>'Data Reliability'!B96</f>
        <v>1.3</v>
      </c>
      <c r="G96" s="191">
        <f>Reliability_updated!V96</f>
        <v>152.19999999999999</v>
      </c>
      <c r="H96" s="191">
        <f>'Data Reliability'!C96</f>
        <v>1</v>
      </c>
      <c r="I96" t="str">
        <f>IF(Reliability!B96="x","x",(IF(ROUNDUP(Reliability!B96,0)=1,"Very High",IF(ROUNDUP(Reliability!B96,0)=2,"High",IF(ROUNDUP(Reliability!B96,0)=3,"Medium",IF(ROUNDUP(Reliability!B96,0)=4,"Low","Very Low"))))))</f>
        <v>High</v>
      </c>
    </row>
    <row r="97" spans="1:9" x14ac:dyDescent="0.25">
      <c r="A97" s="189" t="str">
        <f>Lists!C:C</f>
        <v>MWI002</v>
      </c>
      <c r="B97" s="190">
        <f t="shared" si="8"/>
        <v>0.7</v>
      </c>
      <c r="C97" s="190">
        <f t="shared" si="9"/>
        <v>1.8</v>
      </c>
      <c r="D97" s="190">
        <f t="shared" si="10"/>
        <v>0.3</v>
      </c>
      <c r="E97" s="190">
        <f t="shared" si="11"/>
        <v>0</v>
      </c>
      <c r="F97" s="190">
        <f>'Data Reliability'!B97</f>
        <v>1.7</v>
      </c>
      <c r="G97" s="191">
        <f>Reliability_updated!V97</f>
        <v>21.9</v>
      </c>
      <c r="H97" s="191">
        <f>'Data Reliability'!C97</f>
        <v>0</v>
      </c>
      <c r="I97" t="str">
        <f>IF(Reliability!B97="x","x",(IF(ROUNDUP(Reliability!B97,0)=1,"Very High",IF(ROUNDUP(Reliability!B97,0)=2,"High",IF(ROUNDUP(Reliability!B97,0)=3,"Medium",IF(ROUNDUP(Reliability!B97,0)=4,"Low","Very Low"))))))</f>
        <v>Very High</v>
      </c>
    </row>
    <row r="98" spans="1:9" x14ac:dyDescent="0.25">
      <c r="A98" s="189" t="str">
        <f>Lists!C:C</f>
        <v>MWI005</v>
      </c>
      <c r="B98" s="190">
        <f t="shared" si="8"/>
        <v>0.9</v>
      </c>
      <c r="C98" s="190">
        <f t="shared" si="9"/>
        <v>2.5</v>
      </c>
      <c r="D98" s="190">
        <f t="shared" si="10"/>
        <v>0.3</v>
      </c>
      <c r="E98" s="190">
        <f t="shared" si="11"/>
        <v>0</v>
      </c>
      <c r="F98" s="190">
        <f>'Data Reliability'!B98</f>
        <v>2</v>
      </c>
      <c r="G98" s="191">
        <f>Reliability_updated!V98</f>
        <v>21.9</v>
      </c>
      <c r="H98" s="191">
        <f>'Data Reliability'!C98</f>
        <v>0</v>
      </c>
      <c r="I98" t="str">
        <f>IF(Reliability!B98="x","x",(IF(ROUNDUP(Reliability!B98,0)=1,"Very High",IF(ROUNDUP(Reliability!B98,0)=2,"High",IF(ROUNDUP(Reliability!B98,0)=3,"Medium",IF(ROUNDUP(Reliability!B98,0)=4,"Low","Very Low"))))))</f>
        <v>Very High</v>
      </c>
    </row>
    <row r="99" spans="1:9" x14ac:dyDescent="0.25">
      <c r="A99" s="189" t="str">
        <f>Lists!C:C</f>
        <v>MYS001</v>
      </c>
      <c r="B99" s="190">
        <f t="shared" ref="B99:B130" si="12">ROUND(AVERAGE(C99:E99),1)</f>
        <v>1.5</v>
      </c>
      <c r="C99" s="190">
        <f t="shared" ref="C99:C130" si="13">IF(F99="x","x",ROUND((5-(3-F99)/2*5),1))</f>
        <v>2.8</v>
      </c>
      <c r="D99" s="190">
        <f t="shared" ref="D99:D130" si="14">IF(G99&gt;365,5,ROUND((5-(365-G99)/364*5),1))</f>
        <v>1.8</v>
      </c>
      <c r="E99" s="190">
        <f t="shared" ref="E99:E130" si="15">IF(H99&gt;3,5,ROUND((5-(3-H99)/3*5),1))</f>
        <v>0</v>
      </c>
      <c r="F99" s="190">
        <f>'Data Reliability'!B99</f>
        <v>2.1</v>
      </c>
      <c r="G99" s="191">
        <f>Reliability_updated!V99</f>
        <v>134.80000000000001</v>
      </c>
      <c r="H99" s="191">
        <f>'Data Reliability'!C99</f>
        <v>0</v>
      </c>
      <c r="I99" t="str">
        <f>IF(Reliability!B99="x","x",(IF(ROUNDUP(Reliability!B99,0)=1,"Very High",IF(ROUNDUP(Reliability!B99,0)=2,"High",IF(ROUNDUP(Reliability!B99,0)=3,"Medium",IF(ROUNDUP(Reliability!B99,0)=4,"Low","Very Low"))))))</f>
        <v>High</v>
      </c>
    </row>
    <row r="100" spans="1:9" x14ac:dyDescent="0.25">
      <c r="A100" s="189" t="str">
        <f>Lists!C:C</f>
        <v>NAM002</v>
      </c>
      <c r="B100" s="190">
        <f t="shared" si="12"/>
        <v>2.1</v>
      </c>
      <c r="C100" s="190">
        <f t="shared" si="13"/>
        <v>1.5</v>
      </c>
      <c r="D100" s="190">
        <f t="shared" si="14"/>
        <v>3.1</v>
      </c>
      <c r="E100" s="190">
        <f t="shared" si="15"/>
        <v>1.7</v>
      </c>
      <c r="F100" s="190">
        <f>'Data Reliability'!B100</f>
        <v>1.6</v>
      </c>
      <c r="G100" s="191">
        <f>Reliability_updated!V100</f>
        <v>226.8</v>
      </c>
      <c r="H100" s="191">
        <f>'Data Reliability'!C100</f>
        <v>1</v>
      </c>
      <c r="I100" t="str">
        <f>IF(Reliability!B100="x","x",(IF(ROUNDUP(Reliability!B100,0)=1,"Very High",IF(ROUNDUP(Reliability!B100,0)=2,"High",IF(ROUNDUP(Reliability!B100,0)=3,"Medium",IF(ROUNDUP(Reliability!B100,0)=4,"Low","Very Low"))))))</f>
        <v>Medium</v>
      </c>
    </row>
    <row r="101" spans="1:9" x14ac:dyDescent="0.25">
      <c r="A101" s="189" t="str">
        <f>Lists!C:C</f>
        <v>NER001</v>
      </c>
      <c r="B101" s="190">
        <f t="shared" si="12"/>
        <v>0.6</v>
      </c>
      <c r="C101" s="190">
        <f t="shared" si="13"/>
        <v>0.3</v>
      </c>
      <c r="D101" s="190">
        <f t="shared" si="14"/>
        <v>1.5</v>
      </c>
      <c r="E101" s="190">
        <f t="shared" si="15"/>
        <v>0</v>
      </c>
      <c r="F101" s="190">
        <f>'Data Reliability'!B101</f>
        <v>1.1000000000000001</v>
      </c>
      <c r="G101" s="191">
        <f>Reliability_updated!V101</f>
        <v>109.1</v>
      </c>
      <c r="H101" s="191">
        <f>'Data Reliability'!C101</f>
        <v>0</v>
      </c>
      <c r="I101" t="str">
        <f>IF(Reliability!B101="x","x",(IF(ROUNDUP(Reliability!B101,0)=1,"Very High",IF(ROUNDUP(Reliability!B101,0)=2,"High",IF(ROUNDUP(Reliability!B101,0)=3,"Medium",IF(ROUNDUP(Reliability!B101,0)=4,"Low","Very Low"))))))</f>
        <v>Very High</v>
      </c>
    </row>
    <row r="102" spans="1:9" x14ac:dyDescent="0.25">
      <c r="A102" s="189" t="str">
        <f>Lists!C:C</f>
        <v>NER002</v>
      </c>
      <c r="B102" s="190">
        <f t="shared" si="12"/>
        <v>0.6</v>
      </c>
      <c r="C102" s="190">
        <f t="shared" si="13"/>
        <v>0.3</v>
      </c>
      <c r="D102" s="190">
        <f t="shared" si="14"/>
        <v>1.5</v>
      </c>
      <c r="E102" s="190">
        <f t="shared" si="15"/>
        <v>0</v>
      </c>
      <c r="F102" s="190">
        <f>'Data Reliability'!B102</f>
        <v>1.1000000000000001</v>
      </c>
      <c r="G102" s="191">
        <f>Reliability_updated!V102</f>
        <v>109.1</v>
      </c>
      <c r="H102" s="191">
        <f>'Data Reliability'!C102</f>
        <v>0</v>
      </c>
      <c r="I102" t="str">
        <f>IF(Reliability!B102="x","x",(IF(ROUNDUP(Reliability!B102,0)=1,"Very High",IF(ROUNDUP(Reliability!B102,0)=2,"High",IF(ROUNDUP(Reliability!B102,0)=3,"Medium",IF(ROUNDUP(Reliability!B102,0)=4,"Low","Very Low"))))))</f>
        <v>Very High</v>
      </c>
    </row>
    <row r="103" spans="1:9" x14ac:dyDescent="0.25">
      <c r="A103" s="189" t="str">
        <f>Lists!C:C</f>
        <v>NER003</v>
      </c>
      <c r="B103" s="190">
        <f t="shared" si="12"/>
        <v>0.6</v>
      </c>
      <c r="C103" s="190">
        <f t="shared" si="13"/>
        <v>0.3</v>
      </c>
      <c r="D103" s="190">
        <f t="shared" si="14"/>
        <v>1.5</v>
      </c>
      <c r="E103" s="190">
        <f t="shared" si="15"/>
        <v>0</v>
      </c>
      <c r="F103" s="190">
        <f>'Data Reliability'!B103</f>
        <v>1.1000000000000001</v>
      </c>
      <c r="G103" s="191">
        <f>Reliability_updated!V103</f>
        <v>109.1</v>
      </c>
      <c r="H103" s="191">
        <f>'Data Reliability'!C103</f>
        <v>0</v>
      </c>
      <c r="I103" t="str">
        <f>IF(Reliability!B103="x","x",(IF(ROUNDUP(Reliability!B103,0)=1,"Very High",IF(ROUNDUP(Reliability!B103,0)=2,"High",IF(ROUNDUP(Reliability!B103,0)=3,"Medium",IF(ROUNDUP(Reliability!B103,0)=4,"Low","Very Low"))))))</f>
        <v>Very High</v>
      </c>
    </row>
    <row r="104" spans="1:9" x14ac:dyDescent="0.25">
      <c r="A104" s="189" t="str">
        <f>Lists!C:C</f>
        <v>NER004</v>
      </c>
      <c r="B104" s="190">
        <f t="shared" si="12"/>
        <v>0.6</v>
      </c>
      <c r="C104" s="190">
        <f t="shared" si="13"/>
        <v>0.3</v>
      </c>
      <c r="D104" s="190">
        <f t="shared" si="14"/>
        <v>1.5</v>
      </c>
      <c r="E104" s="190">
        <f t="shared" si="15"/>
        <v>0</v>
      </c>
      <c r="F104" s="190">
        <f>'Data Reliability'!B104</f>
        <v>1.1000000000000001</v>
      </c>
      <c r="G104" s="191">
        <f>Reliability_updated!V104</f>
        <v>109.1</v>
      </c>
      <c r="H104" s="191">
        <f>'Data Reliability'!C104</f>
        <v>0</v>
      </c>
      <c r="I104" t="str">
        <f>IF(Reliability!B104="x","x",(IF(ROUNDUP(Reliability!B104,0)=1,"Very High",IF(ROUNDUP(Reliability!B104,0)=2,"High",IF(ROUNDUP(Reliability!B104,0)=3,"Medium",IF(ROUNDUP(Reliability!B104,0)=4,"Low","Very Low"))))))</f>
        <v>Very High</v>
      </c>
    </row>
    <row r="105" spans="1:9" x14ac:dyDescent="0.25">
      <c r="A105" s="189" t="str">
        <f>Lists!C:C</f>
        <v>NGA001</v>
      </c>
      <c r="B105" s="190">
        <f t="shared" si="12"/>
        <v>1.3</v>
      </c>
      <c r="C105" s="190">
        <f t="shared" si="13"/>
        <v>4</v>
      </c>
      <c r="D105" s="190">
        <f t="shared" si="14"/>
        <v>0</v>
      </c>
      <c r="E105" s="190">
        <f t="shared" si="15"/>
        <v>0</v>
      </c>
      <c r="F105" s="190">
        <f>'Data Reliability'!B105</f>
        <v>2.6</v>
      </c>
      <c r="G105" s="191">
        <f>Reliability_updated!V105</f>
        <v>2.2000000000000002</v>
      </c>
      <c r="H105" s="191">
        <f>'Data Reliability'!C105</f>
        <v>0</v>
      </c>
      <c r="I105" t="str">
        <f>IF(Reliability!B105="x","x",(IF(ROUNDUP(Reliability!B105,0)=1,"Very High",IF(ROUNDUP(Reliability!B105,0)=2,"High",IF(ROUNDUP(Reliability!B105,0)=3,"Medium",IF(ROUNDUP(Reliability!B105,0)=4,"Low","Very Low"))))))</f>
        <v>High</v>
      </c>
    </row>
    <row r="106" spans="1:9" x14ac:dyDescent="0.25">
      <c r="A106" s="189" t="str">
        <f>Lists!C:C</f>
        <v>NGA003</v>
      </c>
      <c r="B106" s="190">
        <f t="shared" si="12"/>
        <v>2.4</v>
      </c>
      <c r="C106" s="190">
        <f t="shared" si="13"/>
        <v>3.8</v>
      </c>
      <c r="D106" s="190">
        <f t="shared" si="14"/>
        <v>3.4</v>
      </c>
      <c r="E106" s="190">
        <f t="shared" si="15"/>
        <v>0</v>
      </c>
      <c r="F106" s="190">
        <f>'Data Reliability'!B106</f>
        <v>2.5</v>
      </c>
      <c r="G106" s="191">
        <f>Reliability_updated!V106</f>
        <v>251.1</v>
      </c>
      <c r="H106" s="191">
        <f>'Data Reliability'!C106</f>
        <v>0</v>
      </c>
      <c r="I106" t="str">
        <f>IF(Reliability!B106="x","x",(IF(ROUNDUP(Reliability!B106,0)=1,"Very High",IF(ROUNDUP(Reliability!B106,0)=2,"High",IF(ROUNDUP(Reliability!B106,0)=3,"Medium",IF(ROUNDUP(Reliability!B106,0)=4,"Low","Very Low"))))))</f>
        <v>Medium</v>
      </c>
    </row>
    <row r="107" spans="1:9" x14ac:dyDescent="0.25">
      <c r="A107" s="189" t="str">
        <f>Lists!C:C</f>
        <v>NGA004</v>
      </c>
      <c r="B107" s="190">
        <f t="shared" si="12"/>
        <v>2.5</v>
      </c>
      <c r="C107" s="190">
        <f t="shared" si="13"/>
        <v>2.5</v>
      </c>
      <c r="D107" s="190">
        <f t="shared" si="14"/>
        <v>3.3</v>
      </c>
      <c r="E107" s="190">
        <f t="shared" si="15"/>
        <v>1.7</v>
      </c>
      <c r="F107" s="190">
        <f>'Data Reliability'!B107</f>
        <v>2</v>
      </c>
      <c r="G107" s="191">
        <f>Reliability_updated!V107</f>
        <v>242</v>
      </c>
      <c r="H107" s="191">
        <f>'Data Reliability'!C107</f>
        <v>1</v>
      </c>
      <c r="I107" t="str">
        <f>IF(Reliability!B107="x","x",(IF(ROUNDUP(Reliability!B107,0)=1,"Very High",IF(ROUNDUP(Reliability!B107,0)=2,"High",IF(ROUNDUP(Reliability!B107,0)=3,"Medium",IF(ROUNDUP(Reliability!B107,0)=4,"Low","Very Low"))))))</f>
        <v>Medium</v>
      </c>
    </row>
    <row r="108" spans="1:9" x14ac:dyDescent="0.25">
      <c r="A108" s="189" t="str">
        <f>Lists!C:C</f>
        <v>NGA007</v>
      </c>
      <c r="B108" s="190">
        <f t="shared" si="12"/>
        <v>2.1</v>
      </c>
      <c r="C108" s="190">
        <f t="shared" si="13"/>
        <v>3.3</v>
      </c>
      <c r="D108" s="190">
        <f t="shared" si="14"/>
        <v>3.1</v>
      </c>
      <c r="E108" s="190">
        <f t="shared" si="15"/>
        <v>0</v>
      </c>
      <c r="F108" s="190">
        <f>'Data Reliability'!B108</f>
        <v>2.2999999999999998</v>
      </c>
      <c r="G108" s="191">
        <f>Reliability_updated!V108</f>
        <v>225.1</v>
      </c>
      <c r="H108" s="191">
        <f>'Data Reliability'!C108</f>
        <v>0</v>
      </c>
      <c r="I108" t="str">
        <f>IF(Reliability!B108="x","x",(IF(ROUNDUP(Reliability!B108,0)=1,"Very High",IF(ROUNDUP(Reliability!B108,0)=2,"High",IF(ROUNDUP(Reliability!B108,0)=3,"Medium",IF(ROUNDUP(Reliability!B108,0)=4,"Low","Very Low"))))))</f>
        <v>Medium</v>
      </c>
    </row>
    <row r="109" spans="1:9" x14ac:dyDescent="0.25">
      <c r="A109" s="189" t="str">
        <f>Lists!C:C</f>
        <v>NGA008</v>
      </c>
      <c r="B109" s="190">
        <f t="shared" si="12"/>
        <v>1.6</v>
      </c>
      <c r="C109" s="190">
        <f t="shared" si="13"/>
        <v>2.2999999999999998</v>
      </c>
      <c r="D109" s="190">
        <f t="shared" si="14"/>
        <v>0.7</v>
      </c>
      <c r="E109" s="190">
        <f t="shared" si="15"/>
        <v>1.7</v>
      </c>
      <c r="F109" s="190">
        <f>'Data Reliability'!B109</f>
        <v>1.9</v>
      </c>
      <c r="G109" s="191">
        <f>Reliability_updated!V109</f>
        <v>51.3</v>
      </c>
      <c r="H109" s="191">
        <f>'Data Reliability'!C109</f>
        <v>1</v>
      </c>
      <c r="I109" t="str">
        <f>IF(Reliability!B109="x","x",(IF(ROUNDUP(Reliability!B109,0)=1,"Very High",IF(ROUNDUP(Reliability!B109,0)=2,"High",IF(ROUNDUP(Reliability!B109,0)=3,"Medium",IF(ROUNDUP(Reliability!B109,0)=4,"Low","Very Low"))))))</f>
        <v>High</v>
      </c>
    </row>
    <row r="110" spans="1:9" x14ac:dyDescent="0.25">
      <c r="A110" s="189" t="str">
        <f>Lists!C:C</f>
        <v>NIC001</v>
      </c>
      <c r="B110" s="190">
        <f t="shared" si="12"/>
        <v>1.8</v>
      </c>
      <c r="C110" s="190">
        <f t="shared" si="13"/>
        <v>2.2999999999999998</v>
      </c>
      <c r="D110" s="190">
        <f t="shared" si="14"/>
        <v>1.4</v>
      </c>
      <c r="E110" s="190">
        <f t="shared" si="15"/>
        <v>1.7</v>
      </c>
      <c r="F110" s="190">
        <f>'Data Reliability'!B110</f>
        <v>1.9</v>
      </c>
      <c r="G110" s="191">
        <f>Reliability_updated!V110</f>
        <v>99.6</v>
      </c>
      <c r="H110" s="191">
        <f>'Data Reliability'!C110</f>
        <v>1</v>
      </c>
      <c r="I110" t="str">
        <f>IF(Reliability!B110="x","x",(IF(ROUNDUP(Reliability!B110,0)=1,"Very High",IF(ROUNDUP(Reliability!B110,0)=2,"High",IF(ROUNDUP(Reliability!B110,0)=3,"Medium",IF(ROUNDUP(Reliability!B110,0)=4,"Low","Very Low"))))))</f>
        <v>High</v>
      </c>
    </row>
    <row r="111" spans="1:9" x14ac:dyDescent="0.25">
      <c r="A111" s="189" t="str">
        <f>Lists!C:C</f>
        <v>PAK001</v>
      </c>
      <c r="B111" s="190">
        <f t="shared" si="12"/>
        <v>1.7</v>
      </c>
      <c r="C111" s="190">
        <f t="shared" si="13"/>
        <v>1.8</v>
      </c>
      <c r="D111" s="190">
        <f t="shared" si="14"/>
        <v>3.4</v>
      </c>
      <c r="E111" s="190">
        <f t="shared" si="15"/>
        <v>0</v>
      </c>
      <c r="F111" s="190">
        <f>'Data Reliability'!B111</f>
        <v>1.7</v>
      </c>
      <c r="G111" s="191">
        <f>Reliability_updated!V111</f>
        <v>252.1</v>
      </c>
      <c r="H111" s="191">
        <f>'Data Reliability'!C111</f>
        <v>0</v>
      </c>
      <c r="I111" t="str">
        <f>IF(Reliability!B111="x","x",(IF(ROUNDUP(Reliability!B111,0)=1,"Very High",IF(ROUNDUP(Reliability!B111,0)=2,"High",IF(ROUNDUP(Reliability!B111,0)=3,"Medium",IF(ROUNDUP(Reliability!B111,0)=4,"Low","Very Low"))))))</f>
        <v>High</v>
      </c>
    </row>
    <row r="112" spans="1:9" x14ac:dyDescent="0.25">
      <c r="A112" s="189" t="str">
        <f>Lists!C:C</f>
        <v>PAK004</v>
      </c>
      <c r="B112" s="190">
        <f t="shared" si="12"/>
        <v>3.2</v>
      </c>
      <c r="C112" s="190">
        <f t="shared" si="13"/>
        <v>1.3</v>
      </c>
      <c r="D112" s="190">
        <f t="shared" si="14"/>
        <v>5</v>
      </c>
      <c r="E112" s="190">
        <f t="shared" si="15"/>
        <v>3.3</v>
      </c>
      <c r="F112" s="190">
        <f>'Data Reliability'!B112</f>
        <v>1.5</v>
      </c>
      <c r="G112" s="191">
        <f>Reliability_updated!V112</f>
        <v>633.79999999999995</v>
      </c>
      <c r="H112" s="191">
        <f>'Data Reliability'!C112</f>
        <v>2</v>
      </c>
      <c r="I112" t="str">
        <f>IF(Reliability!B112="x","x",(IF(ROUNDUP(Reliability!B112,0)=1,"Very High",IF(ROUNDUP(Reliability!B112,0)=2,"High",IF(ROUNDUP(Reliability!B112,0)=3,"Medium",IF(ROUNDUP(Reliability!B112,0)=4,"Low","Very Low"))))))</f>
        <v>Low</v>
      </c>
    </row>
    <row r="113" spans="1:9" x14ac:dyDescent="0.25">
      <c r="A113" s="189" t="str">
        <f>Lists!C:C</f>
        <v>PAK005</v>
      </c>
      <c r="B113" s="190">
        <f t="shared" si="12"/>
        <v>1.8</v>
      </c>
      <c r="C113" s="190">
        <f t="shared" si="13"/>
        <v>2.5</v>
      </c>
      <c r="D113" s="190">
        <f t="shared" si="14"/>
        <v>2.8</v>
      </c>
      <c r="E113" s="190">
        <f t="shared" si="15"/>
        <v>0</v>
      </c>
      <c r="F113" s="190">
        <f>'Data Reliability'!B113</f>
        <v>2</v>
      </c>
      <c r="G113" s="191">
        <f>Reliability_updated!V113</f>
        <v>202.4</v>
      </c>
      <c r="H113" s="191">
        <f>'Data Reliability'!C113</f>
        <v>0</v>
      </c>
      <c r="I113" t="str">
        <f>IF(Reliability!B113="x","x",(IF(ROUNDUP(Reliability!B113,0)=1,"Very High",IF(ROUNDUP(Reliability!B113,0)=2,"High",IF(ROUNDUP(Reliability!B113,0)=3,"Medium",IF(ROUNDUP(Reliability!B113,0)=4,"Low","Very Low"))))))</f>
        <v>High</v>
      </c>
    </row>
    <row r="114" spans="1:9" x14ac:dyDescent="0.25">
      <c r="A114" s="189" t="str">
        <f>Lists!C:C</f>
        <v>PAN002</v>
      </c>
      <c r="B114" s="190">
        <f t="shared" si="12"/>
        <v>1.2</v>
      </c>
      <c r="C114" s="190">
        <f t="shared" si="13"/>
        <v>2.5</v>
      </c>
      <c r="D114" s="190">
        <f t="shared" si="14"/>
        <v>1.2</v>
      </c>
      <c r="E114" s="190">
        <f t="shared" si="15"/>
        <v>0</v>
      </c>
      <c r="F114" s="190">
        <f>'Data Reliability'!B114</f>
        <v>2</v>
      </c>
      <c r="G114" s="191">
        <f>Reliability_updated!V114</f>
        <v>91.7</v>
      </c>
      <c r="H114" s="191">
        <f>'Data Reliability'!C114</f>
        <v>0</v>
      </c>
      <c r="I114" t="str">
        <f>IF(Reliability!B114="x","x",(IF(ROUNDUP(Reliability!B114,0)=1,"Very High",IF(ROUNDUP(Reliability!B114,0)=2,"High",IF(ROUNDUP(Reliability!B114,0)=3,"Medium",IF(ROUNDUP(Reliability!B114,0)=4,"Low","Very Low"))))))</f>
        <v>High</v>
      </c>
    </row>
    <row r="115" spans="1:9" x14ac:dyDescent="0.25">
      <c r="A115" s="189" t="str">
        <f>Lists!C:C</f>
        <v>PER002</v>
      </c>
      <c r="B115" s="190">
        <f t="shared" si="12"/>
        <v>1</v>
      </c>
      <c r="C115" s="190">
        <f t="shared" si="13"/>
        <v>2</v>
      </c>
      <c r="D115" s="190">
        <f t="shared" si="14"/>
        <v>0.9</v>
      </c>
      <c r="E115" s="190">
        <f t="shared" si="15"/>
        <v>0</v>
      </c>
      <c r="F115" s="190">
        <f>'Data Reliability'!B115</f>
        <v>1.8</v>
      </c>
      <c r="G115" s="191">
        <f>Reliability_updated!V115</f>
        <v>68.599999999999994</v>
      </c>
      <c r="H115" s="191">
        <f>'Data Reliability'!C115</f>
        <v>0</v>
      </c>
      <c r="I115" t="str">
        <f>IF(Reliability!B115="x","x",(IF(ROUNDUP(Reliability!B115,0)=1,"Very High",IF(ROUNDUP(Reliability!B115,0)=2,"High",IF(ROUNDUP(Reliability!B115,0)=3,"Medium",IF(ROUNDUP(Reliability!B115,0)=4,"Low","Very Low"))))))</f>
        <v>Very High</v>
      </c>
    </row>
    <row r="116" spans="1:9" x14ac:dyDescent="0.25">
      <c r="A116" s="189" t="str">
        <f>Lists!C:C</f>
        <v>PHL003</v>
      </c>
      <c r="B116" s="190">
        <f t="shared" si="12"/>
        <v>1.8</v>
      </c>
      <c r="C116" s="190">
        <f t="shared" si="13"/>
        <v>3.3</v>
      </c>
      <c r="D116" s="190">
        <f t="shared" si="14"/>
        <v>0.5</v>
      </c>
      <c r="E116" s="190">
        <f t="shared" si="15"/>
        <v>1.7</v>
      </c>
      <c r="F116" s="190">
        <f>'Data Reliability'!B116</f>
        <v>2.2999999999999998</v>
      </c>
      <c r="G116" s="191">
        <f>Reliability_updated!V116</f>
        <v>36.700000000000003</v>
      </c>
      <c r="H116" s="191">
        <f>'Data Reliability'!C116</f>
        <v>1</v>
      </c>
      <c r="I116" t="str">
        <f>IF(Reliability!B116="x","x",(IF(ROUNDUP(Reliability!B116,0)=1,"Very High",IF(ROUNDUP(Reliability!B116,0)=2,"High",IF(ROUNDUP(Reliability!B116,0)=3,"Medium",IF(ROUNDUP(Reliability!B116,0)=4,"Low","Very Low"))))))</f>
        <v>High</v>
      </c>
    </row>
    <row r="117" spans="1:9" x14ac:dyDescent="0.25">
      <c r="A117" s="189" t="str">
        <f>Lists!C:C</f>
        <v>PNG003</v>
      </c>
      <c r="B117" s="190">
        <f t="shared" si="12"/>
        <v>1.6</v>
      </c>
      <c r="C117" s="190">
        <f t="shared" si="13"/>
        <v>1.8</v>
      </c>
      <c r="D117" s="190">
        <f t="shared" si="14"/>
        <v>1.2</v>
      </c>
      <c r="E117" s="190">
        <f t="shared" si="15"/>
        <v>1.7</v>
      </c>
      <c r="F117" s="190">
        <f>'Data Reliability'!B117</f>
        <v>1.7</v>
      </c>
      <c r="G117" s="191">
        <f>Reliability_updated!V117</f>
        <v>86.7</v>
      </c>
      <c r="H117" s="191">
        <f>'Data Reliability'!C117</f>
        <v>1</v>
      </c>
      <c r="I117" t="str">
        <f>IF(Reliability!B117="x","x",(IF(ROUNDUP(Reliability!B117,0)=1,"Very High",IF(ROUNDUP(Reliability!B117,0)=2,"High",IF(ROUNDUP(Reliability!B117,0)=3,"Medium",IF(ROUNDUP(Reliability!B117,0)=4,"Low","Very Low"))))))</f>
        <v>High</v>
      </c>
    </row>
    <row r="118" spans="1:9" x14ac:dyDescent="0.25">
      <c r="A118" s="189" t="str">
        <f>Lists!C:C</f>
        <v>POL002</v>
      </c>
      <c r="B118" s="190">
        <f t="shared" si="12"/>
        <v>0.7</v>
      </c>
      <c r="C118" s="190">
        <f t="shared" si="13"/>
        <v>2</v>
      </c>
      <c r="D118" s="190">
        <f t="shared" si="14"/>
        <v>0</v>
      </c>
      <c r="E118" s="190">
        <f t="shared" si="15"/>
        <v>0</v>
      </c>
      <c r="F118" s="190">
        <f>'Data Reliability'!B118</f>
        <v>1.8</v>
      </c>
      <c r="G118" s="191">
        <f>Reliability_updated!V118</f>
        <v>1.5</v>
      </c>
      <c r="H118" s="191">
        <f>'Data Reliability'!C118</f>
        <v>0</v>
      </c>
      <c r="I118" t="str">
        <f>IF(Reliability!B118="x","x",(IF(ROUNDUP(Reliability!B118,0)=1,"Very High",IF(ROUNDUP(Reliability!B118,0)=2,"High",IF(ROUNDUP(Reliability!B118,0)=3,"Medium",IF(ROUNDUP(Reliability!B118,0)=4,"Low","Very Low"))))))</f>
        <v>Very High</v>
      </c>
    </row>
    <row r="119" spans="1:9" x14ac:dyDescent="0.25">
      <c r="A119" s="189" t="str">
        <f>Lists!C:C</f>
        <v>PRK001</v>
      </c>
      <c r="B119" s="190">
        <f t="shared" si="12"/>
        <v>2.5</v>
      </c>
      <c r="C119" s="190">
        <f t="shared" si="13"/>
        <v>3.5</v>
      </c>
      <c r="D119" s="190">
        <f t="shared" si="14"/>
        <v>4.0999999999999996</v>
      </c>
      <c r="E119" s="190">
        <f t="shared" si="15"/>
        <v>0</v>
      </c>
      <c r="F119" s="190">
        <f>'Data Reliability'!B119</f>
        <v>2.4</v>
      </c>
      <c r="G119" s="191">
        <f>Reliability_updated!V119</f>
        <v>302.2</v>
      </c>
      <c r="H119" s="191">
        <f>'Data Reliability'!C119</f>
        <v>0</v>
      </c>
      <c r="I119" t="str">
        <f>IF(Reliability!B119="x","x",(IF(ROUNDUP(Reliability!B119,0)=1,"Very High",IF(ROUNDUP(Reliability!B119,0)=2,"High",IF(ROUNDUP(Reliability!B119,0)=3,"Medium",IF(ROUNDUP(Reliability!B119,0)=4,"Low","Very Low"))))))</f>
        <v>Medium</v>
      </c>
    </row>
    <row r="120" spans="1:9" x14ac:dyDescent="0.25">
      <c r="A120" s="189" t="str">
        <f>Lists!C:C</f>
        <v>PSE002</v>
      </c>
      <c r="B120" s="190">
        <f t="shared" si="12"/>
        <v>0.2</v>
      </c>
      <c r="C120" s="190">
        <f t="shared" si="13"/>
        <v>0.5</v>
      </c>
      <c r="D120" s="190">
        <f t="shared" si="14"/>
        <v>0</v>
      </c>
      <c r="E120" s="190">
        <f t="shared" si="15"/>
        <v>0</v>
      </c>
      <c r="F120" s="190">
        <f>'Data Reliability'!B120</f>
        <v>1.2</v>
      </c>
      <c r="G120" s="191">
        <f>Reliability_updated!V120</f>
        <v>3.9</v>
      </c>
      <c r="H120" s="191">
        <f>'Data Reliability'!C120</f>
        <v>0</v>
      </c>
      <c r="I120" t="str">
        <f>IF(Reliability!B120="x","x",(IF(ROUNDUP(Reliability!B120,0)=1,"Very High",IF(ROUNDUP(Reliability!B120,0)=2,"High",IF(ROUNDUP(Reliability!B120,0)=3,"Medium",IF(ROUNDUP(Reliability!B120,0)=4,"Low","Very Low"))))))</f>
        <v>Very High</v>
      </c>
    </row>
    <row r="121" spans="1:9" x14ac:dyDescent="0.25">
      <c r="A121" s="189" t="str">
        <f>Lists!C:C</f>
        <v>PSE003</v>
      </c>
      <c r="B121" s="190">
        <f t="shared" si="12"/>
        <v>0.2</v>
      </c>
      <c r="C121" s="190">
        <f t="shared" si="13"/>
        <v>0.5</v>
      </c>
      <c r="D121" s="190">
        <f t="shared" si="14"/>
        <v>0</v>
      </c>
      <c r="E121" s="190">
        <f t="shared" si="15"/>
        <v>0</v>
      </c>
      <c r="F121" s="190">
        <f>'Data Reliability'!B121</f>
        <v>1.2</v>
      </c>
      <c r="G121" s="191">
        <f>Reliability_updated!V121</f>
        <v>3.9</v>
      </c>
      <c r="H121" s="191">
        <f>'Data Reliability'!C121</f>
        <v>0</v>
      </c>
      <c r="I121" t="str">
        <f>IF(Reliability!B121="x","x",(IF(ROUNDUP(Reliability!B121,0)=1,"Very High",IF(ROUNDUP(Reliability!B121,0)=2,"High",IF(ROUNDUP(Reliability!B121,0)=3,"Medium",IF(ROUNDUP(Reliability!B121,0)=4,"Low","Very Low"))))))</f>
        <v>Very High</v>
      </c>
    </row>
    <row r="122" spans="1:9" x14ac:dyDescent="0.25">
      <c r="A122" s="189" t="str">
        <f>Lists!C:C</f>
        <v>PSE004</v>
      </c>
      <c r="B122" s="190">
        <f t="shared" si="12"/>
        <v>0.2</v>
      </c>
      <c r="C122" s="190">
        <f t="shared" si="13"/>
        <v>0.5</v>
      </c>
      <c r="D122" s="190">
        <f t="shared" si="14"/>
        <v>0</v>
      </c>
      <c r="E122" s="190">
        <f t="shared" si="15"/>
        <v>0</v>
      </c>
      <c r="F122" s="190">
        <f>'Data Reliability'!B122</f>
        <v>1.2</v>
      </c>
      <c r="G122" s="191">
        <f>Reliability_updated!V122</f>
        <v>3.9</v>
      </c>
      <c r="H122" s="191">
        <f>'Data Reliability'!C122</f>
        <v>0</v>
      </c>
      <c r="I122" t="str">
        <f>IF(Reliability!B122="x","x",(IF(ROUNDUP(Reliability!B122,0)=1,"Very High",IF(ROUNDUP(Reliability!B122,0)=2,"High",IF(ROUNDUP(Reliability!B122,0)=3,"Medium",IF(ROUNDUP(Reliability!B122,0)=4,"Low","Very Low"))))))</f>
        <v>Very High</v>
      </c>
    </row>
    <row r="123" spans="1:9" x14ac:dyDescent="0.25">
      <c r="A123" s="189" t="str">
        <f>Lists!C:C</f>
        <v>REG001</v>
      </c>
      <c r="B123" s="190">
        <f t="shared" si="12"/>
        <v>0.6</v>
      </c>
      <c r="C123" s="190">
        <f t="shared" si="13"/>
        <v>0.3</v>
      </c>
      <c r="D123" s="190">
        <f t="shared" si="14"/>
        <v>1.5</v>
      </c>
      <c r="E123" s="190">
        <f t="shared" si="15"/>
        <v>0</v>
      </c>
      <c r="F123" s="190">
        <f>'Data Reliability'!B123</f>
        <v>1.1000000000000001</v>
      </c>
      <c r="G123" s="191">
        <f>Reliability_updated!V123</f>
        <v>107.9</v>
      </c>
      <c r="H123" s="191">
        <f>'Data Reliability'!C123</f>
        <v>0</v>
      </c>
      <c r="I123" t="str">
        <f>IF(Reliability!B123="x","x",(IF(ROUNDUP(Reliability!B123,0)=1,"Very High",IF(ROUNDUP(Reliability!B123,0)=2,"High",IF(ROUNDUP(Reliability!B123,0)=3,"Medium",IF(ROUNDUP(Reliability!B123,0)=4,"Low","Very Low"))))))</f>
        <v>Very High</v>
      </c>
    </row>
    <row r="124" spans="1:9" x14ac:dyDescent="0.25">
      <c r="A124" s="189" t="str">
        <f>Lists!C:C</f>
        <v>REG002</v>
      </c>
      <c r="B124" s="190">
        <f t="shared" si="12"/>
        <v>2.6</v>
      </c>
      <c r="C124" s="190">
        <f t="shared" si="13"/>
        <v>2.8</v>
      </c>
      <c r="D124" s="190">
        <f t="shared" si="14"/>
        <v>5</v>
      </c>
      <c r="E124" s="190">
        <f t="shared" si="15"/>
        <v>0</v>
      </c>
      <c r="F124" s="190">
        <f>'Data Reliability'!B124</f>
        <v>2.1</v>
      </c>
      <c r="G124" s="191">
        <f>Reliability_updated!V124</f>
        <v>448.7</v>
      </c>
      <c r="H124" s="191">
        <f>'Data Reliability'!C124</f>
        <v>0</v>
      </c>
      <c r="I124" t="str">
        <f>IF(Reliability!B124="x","x",(IF(ROUNDUP(Reliability!B124,0)=1,"Very High",IF(ROUNDUP(Reliability!B124,0)=2,"High",IF(ROUNDUP(Reliability!B124,0)=3,"Medium",IF(ROUNDUP(Reliability!B124,0)=4,"Low","Very Low"))))))</f>
        <v>Medium</v>
      </c>
    </row>
    <row r="125" spans="1:9" x14ac:dyDescent="0.25">
      <c r="A125" s="189" t="str">
        <f>Lists!C:C</f>
        <v>REG003</v>
      </c>
      <c r="B125" s="190">
        <f t="shared" si="12"/>
        <v>2.8</v>
      </c>
      <c r="C125" s="190">
        <f t="shared" si="13"/>
        <v>3.3</v>
      </c>
      <c r="D125" s="190">
        <f t="shared" si="14"/>
        <v>5</v>
      </c>
      <c r="E125" s="190">
        <f t="shared" si="15"/>
        <v>0</v>
      </c>
      <c r="F125" s="190">
        <f>'Data Reliability'!B125</f>
        <v>2.2999999999999998</v>
      </c>
      <c r="G125" s="191">
        <f>Reliability_updated!V125</f>
        <v>1008.2</v>
      </c>
      <c r="H125" s="191">
        <f>'Data Reliability'!C125</f>
        <v>0</v>
      </c>
      <c r="I125" t="str">
        <f>IF(Reliability!B125="x","x",(IF(ROUNDUP(Reliability!B125,0)=1,"Very High",IF(ROUNDUP(Reliability!B125,0)=2,"High",IF(ROUNDUP(Reliability!B125,0)=3,"Medium",IF(ROUNDUP(Reliability!B125,0)=4,"Low","Very Low"))))))</f>
        <v>Medium</v>
      </c>
    </row>
    <row r="126" spans="1:9" x14ac:dyDescent="0.25">
      <c r="A126" s="189" t="str">
        <f>Lists!C:C</f>
        <v>REG004</v>
      </c>
      <c r="B126" s="190">
        <f t="shared" si="12"/>
        <v>2.2000000000000002</v>
      </c>
      <c r="C126" s="190">
        <f t="shared" si="13"/>
        <v>2.5</v>
      </c>
      <c r="D126" s="190">
        <f t="shared" si="14"/>
        <v>4</v>
      </c>
      <c r="E126" s="190">
        <f t="shared" si="15"/>
        <v>0</v>
      </c>
      <c r="F126" s="190">
        <f>'Data Reliability'!B126</f>
        <v>2</v>
      </c>
      <c r="G126" s="191">
        <f>Reliability_updated!V126</f>
        <v>289.7</v>
      </c>
      <c r="H126" s="191">
        <f>'Data Reliability'!C126</f>
        <v>0</v>
      </c>
      <c r="I126" t="str">
        <f>IF(Reliability!B126="x","x",(IF(ROUNDUP(Reliability!B126,0)=1,"Very High",IF(ROUNDUP(Reliability!B126,0)=2,"High",IF(ROUNDUP(Reliability!B126,0)=3,"Medium",IF(ROUNDUP(Reliability!B126,0)=4,"Low","Very Low"))))))</f>
        <v>Medium</v>
      </c>
    </row>
    <row r="127" spans="1:9" x14ac:dyDescent="0.25">
      <c r="A127" s="189" t="str">
        <f>Lists!C:C</f>
        <v>REG006</v>
      </c>
      <c r="B127" s="190">
        <f t="shared" si="12"/>
        <v>2.2999999999999998</v>
      </c>
      <c r="C127" s="190">
        <f t="shared" si="13"/>
        <v>2.8</v>
      </c>
      <c r="D127" s="190">
        <f t="shared" si="14"/>
        <v>2.2999999999999998</v>
      </c>
      <c r="E127" s="190">
        <f t="shared" si="15"/>
        <v>1.7</v>
      </c>
      <c r="F127" s="190">
        <f>'Data Reliability'!B127</f>
        <v>2.1</v>
      </c>
      <c r="G127" s="191">
        <f>Reliability_updated!V127</f>
        <v>166</v>
      </c>
      <c r="H127" s="191">
        <f>'Data Reliability'!C127</f>
        <v>1</v>
      </c>
      <c r="I127" t="str">
        <f>IF(Reliability!B127="x","x",(IF(ROUNDUP(Reliability!B127,0)=1,"Very High",IF(ROUNDUP(Reliability!B127,0)=2,"High",IF(ROUNDUP(Reliability!B127,0)=3,"Medium",IF(ROUNDUP(Reliability!B127,0)=4,"Low","Very Low"))))))</f>
        <v>Medium</v>
      </c>
    </row>
    <row r="128" spans="1:9" x14ac:dyDescent="0.25">
      <c r="A128" s="189" t="str">
        <f>Lists!C:C</f>
        <v>REG007</v>
      </c>
      <c r="B128" s="190">
        <f t="shared" si="12"/>
        <v>1</v>
      </c>
      <c r="C128" s="190">
        <f t="shared" si="13"/>
        <v>2.2999999999999998</v>
      </c>
      <c r="D128" s="190">
        <f t="shared" si="14"/>
        <v>0.6</v>
      </c>
      <c r="E128" s="190">
        <f t="shared" si="15"/>
        <v>0</v>
      </c>
      <c r="F128" s="190">
        <f>'Data Reliability'!B128</f>
        <v>1.9</v>
      </c>
      <c r="G128" s="191">
        <f>Reliability_updated!V128</f>
        <v>46.2</v>
      </c>
      <c r="H128" s="191">
        <f>'Data Reliability'!C128</f>
        <v>0</v>
      </c>
      <c r="I128" t="str">
        <f>IF(Reliability!B128="x","x",(IF(ROUNDUP(Reliability!B128,0)=1,"Very High",IF(ROUNDUP(Reliability!B128,0)=2,"High",IF(ROUNDUP(Reliability!B128,0)=3,"Medium",IF(ROUNDUP(Reliability!B128,0)=4,"Low","Very Low"))))))</f>
        <v>Very High</v>
      </c>
    </row>
    <row r="129" spans="1:9" x14ac:dyDescent="0.25">
      <c r="A129" s="189" t="str">
        <f>Lists!C:C</f>
        <v>REG008</v>
      </c>
      <c r="B129" s="190">
        <f t="shared" si="12"/>
        <v>1</v>
      </c>
      <c r="C129" s="190">
        <f t="shared" si="13"/>
        <v>2.2999999999999998</v>
      </c>
      <c r="D129" s="190">
        <f t="shared" si="14"/>
        <v>0.6</v>
      </c>
      <c r="E129" s="190">
        <f t="shared" si="15"/>
        <v>0</v>
      </c>
      <c r="F129" s="190">
        <f>'Data Reliability'!B129</f>
        <v>1.9</v>
      </c>
      <c r="G129" s="191">
        <f>Reliability_updated!V129</f>
        <v>46.2</v>
      </c>
      <c r="H129" s="191">
        <f>'Data Reliability'!C129</f>
        <v>0</v>
      </c>
      <c r="I129" t="str">
        <f>IF(Reliability!B129="x","x",(IF(ROUNDUP(Reliability!B129,0)=1,"Very High",IF(ROUNDUP(Reliability!B129,0)=2,"High",IF(ROUNDUP(Reliability!B129,0)=3,"Medium",IF(ROUNDUP(Reliability!B129,0)=4,"Low","Very Low"))))))</f>
        <v>Very High</v>
      </c>
    </row>
    <row r="130" spans="1:9" x14ac:dyDescent="0.25">
      <c r="A130" s="189" t="str">
        <f>Lists!C:C</f>
        <v>REG011</v>
      </c>
      <c r="B130" s="190">
        <f t="shared" si="12"/>
        <v>0.8</v>
      </c>
      <c r="C130" s="190">
        <f t="shared" si="13"/>
        <v>2</v>
      </c>
      <c r="D130" s="190">
        <f t="shared" si="14"/>
        <v>0.4</v>
      </c>
      <c r="E130" s="190">
        <f t="shared" si="15"/>
        <v>0</v>
      </c>
      <c r="F130" s="190">
        <f>'Data Reliability'!B130</f>
        <v>1.8</v>
      </c>
      <c r="G130" s="191">
        <f>Reliability_updated!V130</f>
        <v>33.299999999999997</v>
      </c>
      <c r="H130" s="191">
        <f>'Data Reliability'!C130</f>
        <v>0</v>
      </c>
      <c r="I130" t="str">
        <f>IF(Reliability!B130="x","x",(IF(ROUNDUP(Reliability!B130,0)=1,"Very High",IF(ROUNDUP(Reliability!B130,0)=2,"High",IF(ROUNDUP(Reliability!B130,0)=3,"Medium",IF(ROUNDUP(Reliability!B130,0)=4,"Low","Very Low"))))))</f>
        <v>Very High</v>
      </c>
    </row>
    <row r="131" spans="1:9" x14ac:dyDescent="0.25">
      <c r="A131" s="189" t="str">
        <f>Lists!C:C</f>
        <v>REG012</v>
      </c>
      <c r="B131" s="190">
        <f t="shared" ref="B131:B162" si="16">ROUND(AVERAGE(C131:E131),1)</f>
        <v>0.4</v>
      </c>
      <c r="C131" s="190">
        <f t="shared" ref="C131:C162" si="17">IF(F131="x","x",ROUND((5-(3-F131)/2*5),1))</f>
        <v>1.3</v>
      </c>
      <c r="D131" s="190">
        <f t="shared" ref="D131:D162" si="18">IF(G131&gt;365,5,ROUND((5-(365-G131)/364*5),1))</f>
        <v>0</v>
      </c>
      <c r="E131" s="190">
        <f t="shared" ref="E131:E162" si="19">IF(H131&gt;3,5,ROUND((5-(3-H131)/3*5),1))</f>
        <v>0</v>
      </c>
      <c r="F131" s="190">
        <f>'Data Reliability'!B131</f>
        <v>1.5</v>
      </c>
      <c r="G131" s="191">
        <f>Reliability_updated!V131</f>
        <v>0.3</v>
      </c>
      <c r="H131" s="191">
        <f>'Data Reliability'!C131</f>
        <v>0</v>
      </c>
      <c r="I131" t="str">
        <f>IF(Reliability!B131="x","x",(IF(ROUNDUP(Reliability!B131,0)=1,"Very High",IF(ROUNDUP(Reliability!B131,0)=2,"High",IF(ROUNDUP(Reliability!B131,0)=3,"Medium",IF(ROUNDUP(Reliability!B131,0)=4,"Low","Very Low"))))))</f>
        <v>Very High</v>
      </c>
    </row>
    <row r="132" spans="1:9" x14ac:dyDescent="0.25">
      <c r="A132" s="189" t="str">
        <f>Lists!C:C</f>
        <v>REG013</v>
      </c>
      <c r="B132" s="190">
        <f t="shared" si="16"/>
        <v>0.9</v>
      </c>
      <c r="C132" s="190">
        <f t="shared" si="17"/>
        <v>2.5</v>
      </c>
      <c r="D132" s="190">
        <f t="shared" si="18"/>
        <v>0.2</v>
      </c>
      <c r="E132" s="190">
        <f t="shared" si="19"/>
        <v>0</v>
      </c>
      <c r="F132" s="190">
        <f>'Data Reliability'!B132</f>
        <v>2</v>
      </c>
      <c r="G132" s="191">
        <f>Reliability_updated!V132</f>
        <v>15.8</v>
      </c>
      <c r="H132" s="191">
        <f>'Data Reliability'!C132</f>
        <v>0</v>
      </c>
      <c r="I132" t="str">
        <f>IF(Reliability!B132="x","x",(IF(ROUNDUP(Reliability!B132,0)=1,"Very High",IF(ROUNDUP(Reliability!B132,0)=2,"High",IF(ROUNDUP(Reliability!B132,0)=3,"Medium",IF(ROUNDUP(Reliability!B132,0)=4,"Low","Very Low"))))))</f>
        <v>Very High</v>
      </c>
    </row>
    <row r="133" spans="1:9" x14ac:dyDescent="0.25">
      <c r="A133" s="189" t="str">
        <f>Lists!C:C</f>
        <v>REG014</v>
      </c>
      <c r="B133" s="190">
        <f t="shared" si="16"/>
        <v>1.1000000000000001</v>
      </c>
      <c r="C133" s="190">
        <f t="shared" si="17"/>
        <v>2.2999999999999998</v>
      </c>
      <c r="D133" s="190">
        <f t="shared" si="18"/>
        <v>1.1000000000000001</v>
      </c>
      <c r="E133" s="190">
        <f t="shared" si="19"/>
        <v>0</v>
      </c>
      <c r="F133" s="190">
        <f>'Data Reliability'!B133</f>
        <v>1.9</v>
      </c>
      <c r="G133" s="191">
        <f>Reliability_updated!V133</f>
        <v>80.3</v>
      </c>
      <c r="H133" s="191">
        <f>'Data Reliability'!C133</f>
        <v>0</v>
      </c>
      <c r="I133" t="str">
        <f>IF(Reliability!B133="x","x",(IF(ROUNDUP(Reliability!B133,0)=1,"Very High",IF(ROUNDUP(Reliability!B133,0)=2,"High",IF(ROUNDUP(Reliability!B133,0)=3,"Medium",IF(ROUNDUP(Reliability!B133,0)=4,"Low","Very Low"))))))</f>
        <v>High</v>
      </c>
    </row>
    <row r="134" spans="1:9" x14ac:dyDescent="0.25">
      <c r="A134" s="189" t="str">
        <f>Lists!C:C</f>
        <v>REG015</v>
      </c>
      <c r="B134" s="190">
        <f t="shared" si="16"/>
        <v>1.5</v>
      </c>
      <c r="C134" s="190">
        <f t="shared" si="17"/>
        <v>4</v>
      </c>
      <c r="D134" s="190">
        <f t="shared" si="18"/>
        <v>0.4</v>
      </c>
      <c r="E134" s="190">
        <f t="shared" si="19"/>
        <v>0</v>
      </c>
      <c r="F134" s="190">
        <f>'Data Reliability'!B134</f>
        <v>2.6</v>
      </c>
      <c r="G134" s="191">
        <f>Reliability_updated!V134</f>
        <v>31.3</v>
      </c>
      <c r="H134" s="191">
        <f>'Data Reliability'!C134</f>
        <v>0</v>
      </c>
      <c r="I134" t="str">
        <f>IF(Reliability!B134="x","x",(IF(ROUNDUP(Reliability!B134,0)=1,"Very High",IF(ROUNDUP(Reliability!B134,0)=2,"High",IF(ROUNDUP(Reliability!B134,0)=3,"Medium",IF(ROUNDUP(Reliability!B134,0)=4,"Low","Very Low"))))))</f>
        <v>High</v>
      </c>
    </row>
    <row r="135" spans="1:9" x14ac:dyDescent="0.25">
      <c r="A135" s="189" t="str">
        <f>Lists!C:C</f>
        <v>ROU002</v>
      </c>
      <c r="B135" s="190">
        <f t="shared" si="16"/>
        <v>0.8</v>
      </c>
      <c r="C135" s="190">
        <f t="shared" si="17"/>
        <v>2.2999999999999998</v>
      </c>
      <c r="D135" s="190">
        <f t="shared" si="18"/>
        <v>0</v>
      </c>
      <c r="E135" s="190">
        <f t="shared" si="19"/>
        <v>0</v>
      </c>
      <c r="F135" s="190">
        <f>'Data Reliability'!B135</f>
        <v>1.9</v>
      </c>
      <c r="G135" s="191">
        <f>Reliability_updated!V135</f>
        <v>1.5</v>
      </c>
      <c r="H135" s="191">
        <f>'Data Reliability'!C135</f>
        <v>0</v>
      </c>
      <c r="I135" t="str">
        <f>IF(Reliability!B135="x","x",(IF(ROUNDUP(Reliability!B135,0)=1,"Very High",IF(ROUNDUP(Reliability!B135,0)=2,"High",IF(ROUNDUP(Reliability!B135,0)=3,"Medium",IF(ROUNDUP(Reliability!B135,0)=4,"Low","Very Low"))))))</f>
        <v>Very High</v>
      </c>
    </row>
    <row r="136" spans="1:9" x14ac:dyDescent="0.25">
      <c r="A136" s="189" t="str">
        <f>Lists!C:C</f>
        <v>RUS002</v>
      </c>
      <c r="B136" s="190">
        <f t="shared" si="16"/>
        <v>1.3</v>
      </c>
      <c r="C136" s="190">
        <f t="shared" si="17"/>
        <v>3.8</v>
      </c>
      <c r="D136" s="190">
        <f t="shared" si="18"/>
        <v>0</v>
      </c>
      <c r="E136" s="190">
        <f t="shared" si="19"/>
        <v>0</v>
      </c>
      <c r="F136" s="190">
        <f>'Data Reliability'!B136</f>
        <v>2.5</v>
      </c>
      <c r="G136" s="191">
        <f>Reliability_updated!V136</f>
        <v>1.6</v>
      </c>
      <c r="H136" s="191">
        <f>'Data Reliability'!C136</f>
        <v>0</v>
      </c>
      <c r="I136" t="str">
        <f>IF(Reliability!B136="x","x",(IF(ROUNDUP(Reliability!B136,0)=1,"Very High",IF(ROUNDUP(Reliability!B136,0)=2,"High",IF(ROUNDUP(Reliability!B136,0)=3,"Medium",IF(ROUNDUP(Reliability!B136,0)=4,"Low","Very Low"))))))</f>
        <v>High</v>
      </c>
    </row>
    <row r="137" spans="1:9" x14ac:dyDescent="0.25">
      <c r="A137" s="189" t="str">
        <f>Lists!C:C</f>
        <v>RWA002</v>
      </c>
      <c r="B137" s="190">
        <f t="shared" si="16"/>
        <v>2.6</v>
      </c>
      <c r="C137" s="190">
        <f t="shared" si="17"/>
        <v>2.8</v>
      </c>
      <c r="D137" s="190">
        <f t="shared" si="18"/>
        <v>1.6</v>
      </c>
      <c r="E137" s="190">
        <f t="shared" si="19"/>
        <v>3.3</v>
      </c>
      <c r="F137" s="190">
        <f>'Data Reliability'!B137</f>
        <v>2.1</v>
      </c>
      <c r="G137" s="191">
        <f>Reliability_updated!V137</f>
        <v>114.5</v>
      </c>
      <c r="H137" s="191">
        <f>'Data Reliability'!C137</f>
        <v>2</v>
      </c>
      <c r="I137" t="str">
        <f>IF(Reliability!B137="x","x",(IF(ROUNDUP(Reliability!B137,0)=1,"Very High",IF(ROUNDUP(Reliability!B137,0)=2,"High",IF(ROUNDUP(Reliability!B137,0)=3,"Medium",IF(ROUNDUP(Reliability!B137,0)=4,"Low","Very Low"))))))</f>
        <v>Medium</v>
      </c>
    </row>
    <row r="138" spans="1:9" x14ac:dyDescent="0.25">
      <c r="A138" s="189" t="str">
        <f>Lists!C:C</f>
        <v>SDN001</v>
      </c>
      <c r="B138" s="190">
        <f t="shared" si="16"/>
        <v>0.4</v>
      </c>
      <c r="C138" s="190">
        <f t="shared" si="17"/>
        <v>0.8</v>
      </c>
      <c r="D138" s="190">
        <f t="shared" si="18"/>
        <v>0.3</v>
      </c>
      <c r="E138" s="190">
        <f t="shared" si="19"/>
        <v>0</v>
      </c>
      <c r="F138" s="190">
        <f>'Data Reliability'!B138</f>
        <v>1.3</v>
      </c>
      <c r="G138" s="191">
        <f>Reliability_updated!V138</f>
        <v>19.3</v>
      </c>
      <c r="H138" s="191">
        <f>'Data Reliability'!C138</f>
        <v>0</v>
      </c>
      <c r="I138" t="str">
        <f>IF(Reliability!B138="x","x",(IF(ROUNDUP(Reliability!B138,0)=1,"Very High",IF(ROUNDUP(Reliability!B138,0)=2,"High",IF(ROUNDUP(Reliability!B138,0)=3,"Medium",IF(ROUNDUP(Reliability!B138,0)=4,"Low","Very Low"))))))</f>
        <v>Very High</v>
      </c>
    </row>
    <row r="139" spans="1:9" x14ac:dyDescent="0.25">
      <c r="A139" s="189" t="str">
        <f>Lists!C:C</f>
        <v>SDN005</v>
      </c>
      <c r="B139" s="190">
        <f t="shared" si="16"/>
        <v>1.1000000000000001</v>
      </c>
      <c r="C139" s="190">
        <f t="shared" si="17"/>
        <v>1.5</v>
      </c>
      <c r="D139" s="190">
        <f t="shared" si="18"/>
        <v>1.9</v>
      </c>
      <c r="E139" s="190">
        <f t="shared" si="19"/>
        <v>0</v>
      </c>
      <c r="F139" s="190">
        <f>'Data Reliability'!B139</f>
        <v>1.6</v>
      </c>
      <c r="G139" s="191">
        <f>Reliability_updated!V139</f>
        <v>138.19999999999999</v>
      </c>
      <c r="H139" s="191">
        <f>'Data Reliability'!C139</f>
        <v>0</v>
      </c>
      <c r="I139" t="str">
        <f>IF(Reliability!B139="x","x",(IF(ROUNDUP(Reliability!B139,0)=1,"Very High",IF(ROUNDUP(Reliability!B139,0)=2,"High",IF(ROUNDUP(Reliability!B139,0)=3,"Medium",IF(ROUNDUP(Reliability!B139,0)=4,"Low","Very Low"))))))</f>
        <v>High</v>
      </c>
    </row>
    <row r="140" spans="1:9" x14ac:dyDescent="0.25">
      <c r="A140" s="189" t="str">
        <f>Lists!C:C</f>
        <v>SEN002</v>
      </c>
      <c r="B140" s="190">
        <f t="shared" si="16"/>
        <v>0.8</v>
      </c>
      <c r="C140" s="190">
        <f t="shared" si="17"/>
        <v>0.3</v>
      </c>
      <c r="D140" s="190">
        <f t="shared" si="18"/>
        <v>2</v>
      </c>
      <c r="E140" s="190">
        <f t="shared" si="19"/>
        <v>0</v>
      </c>
      <c r="F140" s="190">
        <f>'Data Reliability'!B140</f>
        <v>1.1000000000000001</v>
      </c>
      <c r="G140" s="191">
        <f>Reliability_updated!V140</f>
        <v>143.69999999999999</v>
      </c>
      <c r="H140" s="191">
        <f>'Data Reliability'!C140</f>
        <v>0</v>
      </c>
      <c r="I140" t="str">
        <f>IF(Reliability!B140="x","x",(IF(ROUNDUP(Reliability!B140,0)=1,"Very High",IF(ROUNDUP(Reliability!B140,0)=2,"High",IF(ROUNDUP(Reliability!B140,0)=3,"Medium",IF(ROUNDUP(Reliability!B140,0)=4,"Low","Very Low"))))))</f>
        <v>Very High</v>
      </c>
    </row>
    <row r="141" spans="1:9" x14ac:dyDescent="0.25">
      <c r="A141" s="189" t="str">
        <f>Lists!C:C</f>
        <v>SLV001</v>
      </c>
      <c r="B141" s="190">
        <f t="shared" si="16"/>
        <v>1.4</v>
      </c>
      <c r="C141" s="190">
        <f t="shared" si="17"/>
        <v>2.2999999999999998</v>
      </c>
      <c r="D141" s="190">
        <f t="shared" si="18"/>
        <v>2</v>
      </c>
      <c r="E141" s="190">
        <f t="shared" si="19"/>
        <v>0</v>
      </c>
      <c r="F141" s="190">
        <f>'Data Reliability'!B141</f>
        <v>1.9</v>
      </c>
      <c r="G141" s="191">
        <f>Reliability_updated!V141</f>
        <v>148.19999999999999</v>
      </c>
      <c r="H141" s="191">
        <f>'Data Reliability'!C141</f>
        <v>0</v>
      </c>
      <c r="I141" t="str">
        <f>IF(Reliability!B141="x","x",(IF(ROUNDUP(Reliability!B141,0)=1,"Very High",IF(ROUNDUP(Reliability!B141,0)=2,"High",IF(ROUNDUP(Reliability!B141,0)=3,"Medium",IF(ROUNDUP(Reliability!B141,0)=4,"Low","Very Low"))))))</f>
        <v>High</v>
      </c>
    </row>
    <row r="142" spans="1:9" x14ac:dyDescent="0.25">
      <c r="A142" s="189" t="str">
        <f>Lists!C:C</f>
        <v>SOM001</v>
      </c>
      <c r="B142" s="190">
        <f t="shared" si="16"/>
        <v>1</v>
      </c>
      <c r="C142" s="190">
        <f t="shared" si="17"/>
        <v>1.8</v>
      </c>
      <c r="D142" s="190">
        <f t="shared" si="18"/>
        <v>1.3</v>
      </c>
      <c r="E142" s="190">
        <f t="shared" si="19"/>
        <v>0</v>
      </c>
      <c r="F142" s="190">
        <f>'Data Reliability'!B142</f>
        <v>1.7</v>
      </c>
      <c r="G142" s="191">
        <f>Reliability_updated!V142</f>
        <v>96.7</v>
      </c>
      <c r="H142" s="191">
        <f>'Data Reliability'!C142</f>
        <v>0</v>
      </c>
      <c r="I142" t="str">
        <f>IF(Reliability!B142="x","x",(IF(ROUNDUP(Reliability!B142,0)=1,"Very High",IF(ROUNDUP(Reliability!B142,0)=2,"High",IF(ROUNDUP(Reliability!B142,0)=3,"Medium",IF(ROUNDUP(Reliability!B142,0)=4,"Low","Very Low"))))))</f>
        <v>Very High</v>
      </c>
    </row>
    <row r="143" spans="1:9" x14ac:dyDescent="0.25">
      <c r="A143" s="189" t="str">
        <f>Lists!C:C</f>
        <v>SOM002</v>
      </c>
      <c r="B143" s="190">
        <f t="shared" si="16"/>
        <v>1.3</v>
      </c>
      <c r="C143" s="190">
        <f t="shared" si="17"/>
        <v>2.5</v>
      </c>
      <c r="D143" s="190">
        <f t="shared" si="18"/>
        <v>1.3</v>
      </c>
      <c r="E143" s="190">
        <f t="shared" si="19"/>
        <v>0</v>
      </c>
      <c r="F143" s="190">
        <f>'Data Reliability'!B143</f>
        <v>2</v>
      </c>
      <c r="G143" s="191">
        <f>Reliability_updated!V143</f>
        <v>92.3</v>
      </c>
      <c r="H143" s="191">
        <f>'Data Reliability'!C143</f>
        <v>0</v>
      </c>
      <c r="I143" t="str">
        <f>IF(Reliability!B143="x","x",(IF(ROUNDUP(Reliability!B143,0)=1,"Very High",IF(ROUNDUP(Reliability!B143,0)=2,"High",IF(ROUNDUP(Reliability!B143,0)=3,"Medium",IF(ROUNDUP(Reliability!B143,0)=4,"Low","Very Low"))))))</f>
        <v>High</v>
      </c>
    </row>
    <row r="144" spans="1:9" x14ac:dyDescent="0.25">
      <c r="A144" s="189" t="str">
        <f>Lists!C:C</f>
        <v>SSD001</v>
      </c>
      <c r="B144" s="190">
        <f t="shared" si="16"/>
        <v>1.4</v>
      </c>
      <c r="C144" s="190">
        <f t="shared" si="17"/>
        <v>2.5</v>
      </c>
      <c r="D144" s="190">
        <f t="shared" si="18"/>
        <v>1.6</v>
      </c>
      <c r="E144" s="190">
        <f t="shared" si="19"/>
        <v>0</v>
      </c>
      <c r="F144" s="190">
        <f>'Data Reliability'!B144</f>
        <v>2</v>
      </c>
      <c r="G144" s="191">
        <f>Reliability_updated!V144</f>
        <v>115.5</v>
      </c>
      <c r="H144" s="191">
        <f>'Data Reliability'!C144</f>
        <v>0</v>
      </c>
      <c r="I144" t="str">
        <f>IF(Reliability!B144="x","x",(IF(ROUNDUP(Reliability!B144,0)=1,"Very High",IF(ROUNDUP(Reliability!B144,0)=2,"High",IF(ROUNDUP(Reliability!B144,0)=3,"Medium",IF(ROUNDUP(Reliability!B144,0)=4,"Low","Very Low"))))))</f>
        <v>High</v>
      </c>
    </row>
    <row r="145" spans="1:9" x14ac:dyDescent="0.25">
      <c r="A145" s="189" t="str">
        <f>Lists!C:C</f>
        <v>SVK002</v>
      </c>
      <c r="B145" s="190">
        <f t="shared" si="16"/>
        <v>0.8</v>
      </c>
      <c r="C145" s="190">
        <f t="shared" si="17"/>
        <v>2.2999999999999998</v>
      </c>
      <c r="D145" s="190">
        <f t="shared" si="18"/>
        <v>0</v>
      </c>
      <c r="E145" s="190">
        <f t="shared" si="19"/>
        <v>0</v>
      </c>
      <c r="F145" s="190">
        <f>'Data Reliability'!B145</f>
        <v>1.9</v>
      </c>
      <c r="G145" s="191">
        <f>Reliability_updated!V145</f>
        <v>1.5</v>
      </c>
      <c r="H145" s="191">
        <f>'Data Reliability'!C145</f>
        <v>0</v>
      </c>
      <c r="I145" t="str">
        <f>IF(Reliability!B145="x","x",(IF(ROUNDUP(Reliability!B145,0)=1,"Very High",IF(ROUNDUP(Reliability!B145,0)=2,"High",IF(ROUNDUP(Reliability!B145,0)=3,"Medium",IF(ROUNDUP(Reliability!B145,0)=4,"Low","Very Low"))))))</f>
        <v>Very High</v>
      </c>
    </row>
    <row r="146" spans="1:9" x14ac:dyDescent="0.25">
      <c r="A146" s="189" t="str">
        <f>Lists!C:C</f>
        <v>SWZ001</v>
      </c>
      <c r="B146" s="190">
        <f t="shared" si="16"/>
        <v>1.3</v>
      </c>
      <c r="C146" s="190">
        <f t="shared" si="17"/>
        <v>2.2999999999999998</v>
      </c>
      <c r="D146" s="190">
        <f t="shared" si="18"/>
        <v>0</v>
      </c>
      <c r="E146" s="190">
        <f t="shared" si="19"/>
        <v>1.7</v>
      </c>
      <c r="F146" s="190">
        <f>'Data Reliability'!B146</f>
        <v>1.9</v>
      </c>
      <c r="G146" s="191">
        <f>Reliability_updated!V146</f>
        <v>0.6</v>
      </c>
      <c r="H146" s="191">
        <f>'Data Reliability'!C146</f>
        <v>1</v>
      </c>
      <c r="I146" t="str">
        <f>IF(Reliability!B146="x","x",(IF(ROUNDUP(Reliability!B146,0)=1,"Very High",IF(ROUNDUP(Reliability!B146,0)=2,"High",IF(ROUNDUP(Reliability!B146,0)=3,"Medium",IF(ROUNDUP(Reliability!B146,0)=4,"Low","Very Low"))))))</f>
        <v>High</v>
      </c>
    </row>
    <row r="147" spans="1:9" x14ac:dyDescent="0.25">
      <c r="A147" s="189" t="str">
        <f>Lists!C:C</f>
        <v>SYR001</v>
      </c>
      <c r="B147" s="190">
        <f t="shared" si="16"/>
        <v>1.4</v>
      </c>
      <c r="C147" s="190">
        <f t="shared" si="17"/>
        <v>1.5</v>
      </c>
      <c r="D147" s="190">
        <f t="shared" si="18"/>
        <v>2.6</v>
      </c>
      <c r="E147" s="190">
        <f t="shared" si="19"/>
        <v>0</v>
      </c>
      <c r="F147" s="190">
        <f>'Data Reliability'!B147</f>
        <v>1.6</v>
      </c>
      <c r="G147" s="191">
        <f>Reliability_updated!V147</f>
        <v>189.2</v>
      </c>
      <c r="H147" s="191">
        <f>'Data Reliability'!C147</f>
        <v>0</v>
      </c>
      <c r="I147" t="str">
        <f>IF(Reliability!B147="x","x",(IF(ROUNDUP(Reliability!B147,0)=1,"Very High",IF(ROUNDUP(Reliability!B147,0)=2,"High",IF(ROUNDUP(Reliability!B147,0)=3,"Medium",IF(ROUNDUP(Reliability!B147,0)=4,"Low","Very Low"))))))</f>
        <v>High</v>
      </c>
    </row>
    <row r="148" spans="1:9" x14ac:dyDescent="0.25">
      <c r="A148" s="189" t="str">
        <f>Lists!C:C</f>
        <v>SYR002</v>
      </c>
      <c r="B148" s="190">
        <f t="shared" si="16"/>
        <v>2.1</v>
      </c>
      <c r="C148" s="190">
        <f t="shared" si="17"/>
        <v>3.8</v>
      </c>
      <c r="D148" s="190">
        <f t="shared" si="18"/>
        <v>0.7</v>
      </c>
      <c r="E148" s="190">
        <f t="shared" si="19"/>
        <v>1.7</v>
      </c>
      <c r="F148" s="190">
        <f>'Data Reliability'!B148</f>
        <v>2.5</v>
      </c>
      <c r="G148" s="191">
        <f>Reliability_updated!V148</f>
        <v>55.2</v>
      </c>
      <c r="H148" s="191">
        <f>'Data Reliability'!C148</f>
        <v>1</v>
      </c>
      <c r="I148" t="str">
        <f>IF(Reliability!B148="x","x",(IF(ROUNDUP(Reliability!B148,0)=1,"Very High",IF(ROUNDUP(Reliability!B148,0)=2,"High",IF(ROUNDUP(Reliability!B148,0)=3,"Medium",IF(ROUNDUP(Reliability!B148,0)=4,"Low","Very Low"))))))</f>
        <v>Medium</v>
      </c>
    </row>
    <row r="149" spans="1:9" x14ac:dyDescent="0.25">
      <c r="A149" s="189" t="str">
        <f>Lists!C:C</f>
        <v>TCD001</v>
      </c>
      <c r="B149" s="190">
        <f t="shared" si="16"/>
        <v>0.5</v>
      </c>
      <c r="C149" s="190">
        <f t="shared" si="17"/>
        <v>0.3</v>
      </c>
      <c r="D149" s="190">
        <f t="shared" si="18"/>
        <v>1.1000000000000001</v>
      </c>
      <c r="E149" s="190">
        <f t="shared" si="19"/>
        <v>0</v>
      </c>
      <c r="F149" s="190">
        <f>'Data Reliability'!B149</f>
        <v>1.1000000000000001</v>
      </c>
      <c r="G149" s="191">
        <f>Reliability_updated!V149</f>
        <v>83</v>
      </c>
      <c r="H149" s="191">
        <f>'Data Reliability'!C149</f>
        <v>0</v>
      </c>
      <c r="I149" t="str">
        <f>IF(Reliability!B149="x","x",(IF(ROUNDUP(Reliability!B149,0)=1,"Very High",IF(ROUNDUP(Reliability!B149,0)=2,"High",IF(ROUNDUP(Reliability!B149,0)=3,"Medium",IF(ROUNDUP(Reliability!B149,0)=4,"Low","Very Low"))))))</f>
        <v>Very High</v>
      </c>
    </row>
    <row r="150" spans="1:9" x14ac:dyDescent="0.25">
      <c r="A150" s="189" t="str">
        <f>Lists!C:C</f>
        <v>TCD003</v>
      </c>
      <c r="B150" s="190">
        <f t="shared" si="16"/>
        <v>0.6</v>
      </c>
      <c r="C150" s="190">
        <f t="shared" si="17"/>
        <v>0.3</v>
      </c>
      <c r="D150" s="190">
        <f t="shared" si="18"/>
        <v>1.5</v>
      </c>
      <c r="E150" s="190">
        <f t="shared" si="19"/>
        <v>0</v>
      </c>
      <c r="F150" s="190">
        <f>'Data Reliability'!B150</f>
        <v>1.1000000000000001</v>
      </c>
      <c r="G150" s="191">
        <f>Reliability_updated!V150</f>
        <v>108.5</v>
      </c>
      <c r="H150" s="191">
        <f>'Data Reliability'!C150</f>
        <v>0</v>
      </c>
      <c r="I150" t="str">
        <f>IF(Reliability!B150="x","x",(IF(ROUNDUP(Reliability!B150,0)=1,"Very High",IF(ROUNDUP(Reliability!B150,0)=2,"High",IF(ROUNDUP(Reliability!B150,0)=3,"Medium",IF(ROUNDUP(Reliability!B150,0)=4,"Low","Very Low"))))))</f>
        <v>Very High</v>
      </c>
    </row>
    <row r="151" spans="1:9" x14ac:dyDescent="0.25">
      <c r="A151" s="189" t="str">
        <f>Lists!C:C</f>
        <v>TCD004</v>
      </c>
      <c r="B151" s="190">
        <f t="shared" si="16"/>
        <v>0.6</v>
      </c>
      <c r="C151" s="190">
        <f t="shared" si="17"/>
        <v>0.3</v>
      </c>
      <c r="D151" s="190">
        <f t="shared" si="18"/>
        <v>1.5</v>
      </c>
      <c r="E151" s="190">
        <f t="shared" si="19"/>
        <v>0</v>
      </c>
      <c r="F151" s="190">
        <f>'Data Reliability'!B151</f>
        <v>1.1000000000000001</v>
      </c>
      <c r="G151" s="191">
        <f>Reliability_updated!V151</f>
        <v>108.5</v>
      </c>
      <c r="H151" s="191">
        <f>'Data Reliability'!C151</f>
        <v>0</v>
      </c>
      <c r="I151" t="str">
        <f>IF(Reliability!B151="x","x",(IF(ROUNDUP(Reliability!B151,0)=1,"Very High",IF(ROUNDUP(Reliability!B151,0)=2,"High",IF(ROUNDUP(Reliability!B151,0)=3,"Medium",IF(ROUNDUP(Reliability!B151,0)=4,"Low","Very Low"))))))</f>
        <v>Very High</v>
      </c>
    </row>
    <row r="152" spans="1:9" x14ac:dyDescent="0.25">
      <c r="A152" s="189" t="str">
        <f>Lists!C:C</f>
        <v>TCD005</v>
      </c>
      <c r="B152" s="190">
        <f t="shared" si="16"/>
        <v>0.6</v>
      </c>
      <c r="C152" s="190">
        <f t="shared" si="17"/>
        <v>0.3</v>
      </c>
      <c r="D152" s="190">
        <f t="shared" si="18"/>
        <v>1.5</v>
      </c>
      <c r="E152" s="190">
        <f t="shared" si="19"/>
        <v>0</v>
      </c>
      <c r="F152" s="190">
        <f>'Data Reliability'!B152</f>
        <v>1.1000000000000001</v>
      </c>
      <c r="G152" s="191">
        <f>Reliability_updated!V152</f>
        <v>108.5</v>
      </c>
      <c r="H152" s="191">
        <f>'Data Reliability'!C152</f>
        <v>0</v>
      </c>
      <c r="I152" t="str">
        <f>IF(Reliability!B152="x","x",(IF(ROUNDUP(Reliability!B152,0)=1,"Very High",IF(ROUNDUP(Reliability!B152,0)=2,"High",IF(ROUNDUP(Reliability!B152,0)=3,"Medium",IF(ROUNDUP(Reliability!B152,0)=4,"Low","Very Low"))))))</f>
        <v>Very High</v>
      </c>
    </row>
    <row r="153" spans="1:9" x14ac:dyDescent="0.25">
      <c r="A153" s="189" t="str">
        <f>Lists!C:C</f>
        <v>THA001</v>
      </c>
      <c r="B153" s="190">
        <f t="shared" si="16"/>
        <v>2</v>
      </c>
      <c r="C153" s="190">
        <f t="shared" si="17"/>
        <v>2.8</v>
      </c>
      <c r="D153" s="190">
        <f t="shared" si="18"/>
        <v>3.2</v>
      </c>
      <c r="E153" s="190">
        <f t="shared" si="19"/>
        <v>0</v>
      </c>
      <c r="F153" s="190">
        <f>'Data Reliability'!B153</f>
        <v>2.1</v>
      </c>
      <c r="G153" s="191">
        <f>Reliability_updated!V153</f>
        <v>235</v>
      </c>
      <c r="H153" s="191">
        <f>'Data Reliability'!C153</f>
        <v>0</v>
      </c>
      <c r="I153" t="str">
        <f>IF(Reliability!B153="x","x",(IF(ROUNDUP(Reliability!B153,0)=1,"Very High",IF(ROUNDUP(Reliability!B153,0)=2,"High",IF(ROUNDUP(Reliability!B153,0)=3,"Medium",IF(ROUNDUP(Reliability!B153,0)=4,"Low","Very Low"))))))</f>
        <v>High</v>
      </c>
    </row>
    <row r="154" spans="1:9" x14ac:dyDescent="0.25">
      <c r="A154" s="189" t="str">
        <f>Lists!C:C</f>
        <v>THA002</v>
      </c>
      <c r="B154" s="190">
        <f t="shared" si="16"/>
        <v>3.3</v>
      </c>
      <c r="C154" s="190">
        <f t="shared" si="17"/>
        <v>2.5</v>
      </c>
      <c r="D154" s="190">
        <f t="shared" si="18"/>
        <v>4</v>
      </c>
      <c r="E154" s="190">
        <f t="shared" si="19"/>
        <v>3.3</v>
      </c>
      <c r="F154" s="190">
        <f>'Data Reliability'!B154</f>
        <v>2</v>
      </c>
      <c r="G154" s="191">
        <f>Reliability_updated!V154</f>
        <v>288.60000000000002</v>
      </c>
      <c r="H154" s="191">
        <f>'Data Reliability'!C154</f>
        <v>2</v>
      </c>
      <c r="I154" t="str">
        <f>IF(Reliability!B154="x","x",(IF(ROUNDUP(Reliability!B154,0)=1,"Very High",IF(ROUNDUP(Reliability!B154,0)=2,"High",IF(ROUNDUP(Reliability!B154,0)=3,"Medium",IF(ROUNDUP(Reliability!B154,0)=4,"Low","Very Low"))))))</f>
        <v>Low</v>
      </c>
    </row>
    <row r="155" spans="1:9" x14ac:dyDescent="0.25">
      <c r="A155" s="189" t="str">
        <f>Lists!C:C</f>
        <v>THA003</v>
      </c>
      <c r="B155" s="190">
        <f t="shared" si="16"/>
        <v>2</v>
      </c>
      <c r="C155" s="190">
        <f t="shared" si="17"/>
        <v>2.8</v>
      </c>
      <c r="D155" s="190">
        <f t="shared" si="18"/>
        <v>3.2</v>
      </c>
      <c r="E155" s="190">
        <f t="shared" si="19"/>
        <v>0</v>
      </c>
      <c r="F155" s="190">
        <f>'Data Reliability'!B155</f>
        <v>2.1</v>
      </c>
      <c r="G155" s="191">
        <f>Reliability_updated!V155</f>
        <v>235</v>
      </c>
      <c r="H155" s="191">
        <f>'Data Reliability'!C155</f>
        <v>0</v>
      </c>
      <c r="I155" t="str">
        <f>IF(Reliability!B155="x","x",(IF(ROUNDUP(Reliability!B155,0)=1,"Very High",IF(ROUNDUP(Reliability!B155,0)=2,"High",IF(ROUNDUP(Reliability!B155,0)=3,"Medium",IF(ROUNDUP(Reliability!B155,0)=4,"Low","Very Low"))))))</f>
        <v>High</v>
      </c>
    </row>
    <row r="156" spans="1:9" x14ac:dyDescent="0.25">
      <c r="A156" s="189" t="str">
        <f>Lists!C:C</f>
        <v>TLS003</v>
      </c>
      <c r="B156" s="190">
        <f t="shared" si="16"/>
        <v>0.2</v>
      </c>
      <c r="C156" s="190">
        <f t="shared" si="17"/>
        <v>0.3</v>
      </c>
      <c r="D156" s="190">
        <f t="shared" si="18"/>
        <v>0.4</v>
      </c>
      <c r="E156" s="190">
        <f t="shared" si="19"/>
        <v>0</v>
      </c>
      <c r="F156" s="190">
        <f>'Data Reliability'!B156</f>
        <v>1.1000000000000001</v>
      </c>
      <c r="G156" s="191">
        <f>Reliability_updated!V156</f>
        <v>30</v>
      </c>
      <c r="H156" s="191">
        <f>'Data Reliability'!C156</f>
        <v>0</v>
      </c>
      <c r="I156" t="str">
        <f>IF(Reliability!B156="x","x",(IF(ROUNDUP(Reliability!B156,0)=1,"Very High",IF(ROUNDUP(Reliability!B156,0)=2,"High",IF(ROUNDUP(Reliability!B156,0)=3,"Medium",IF(ROUNDUP(Reliability!B156,0)=4,"Low","Very Low"))))))</f>
        <v>Very High</v>
      </c>
    </row>
    <row r="157" spans="1:9" x14ac:dyDescent="0.25">
      <c r="A157" s="189" t="str">
        <f>Lists!C:C</f>
        <v>TTO002</v>
      </c>
      <c r="B157" s="190">
        <f t="shared" si="16"/>
        <v>1</v>
      </c>
      <c r="C157" s="190">
        <f t="shared" si="17"/>
        <v>2</v>
      </c>
      <c r="D157" s="190">
        <f t="shared" si="18"/>
        <v>0.9</v>
      </c>
      <c r="E157" s="190">
        <f t="shared" si="19"/>
        <v>0</v>
      </c>
      <c r="F157" s="190">
        <f>'Data Reliability'!B157</f>
        <v>1.8</v>
      </c>
      <c r="G157" s="191">
        <f>Reliability_updated!V157</f>
        <v>68.599999999999994</v>
      </c>
      <c r="H157" s="191">
        <f>'Data Reliability'!C157</f>
        <v>0</v>
      </c>
      <c r="I157" t="str">
        <f>IF(Reliability!B157="x","x",(IF(ROUNDUP(Reliability!B157,0)=1,"Very High",IF(ROUNDUP(Reliability!B157,0)=2,"High",IF(ROUNDUP(Reliability!B157,0)=3,"Medium",IF(ROUNDUP(Reliability!B157,0)=4,"Low","Very Low"))))))</f>
        <v>Very High</v>
      </c>
    </row>
    <row r="158" spans="1:9" x14ac:dyDescent="0.25">
      <c r="A158" s="189" t="str">
        <f>Lists!C:C</f>
        <v>TUN002</v>
      </c>
      <c r="B158" s="190">
        <f t="shared" si="16"/>
        <v>1.1000000000000001</v>
      </c>
      <c r="C158" s="190">
        <f t="shared" si="17"/>
        <v>2.5</v>
      </c>
      <c r="D158" s="190">
        <f t="shared" si="18"/>
        <v>0.7</v>
      </c>
      <c r="E158" s="190">
        <f t="shared" si="19"/>
        <v>0</v>
      </c>
      <c r="F158" s="190">
        <f>'Data Reliability'!B158</f>
        <v>2</v>
      </c>
      <c r="G158" s="191">
        <f>Reliability_updated!V158</f>
        <v>50.2</v>
      </c>
      <c r="H158" s="191">
        <f>'Data Reliability'!C158</f>
        <v>0</v>
      </c>
      <c r="I158" t="str">
        <f>IF(Reliability!B158="x","x",(IF(ROUNDUP(Reliability!B158,0)=1,"Very High",IF(ROUNDUP(Reliability!B158,0)=2,"High",IF(ROUNDUP(Reliability!B158,0)=3,"Medium",IF(ROUNDUP(Reliability!B158,0)=4,"Low","Very Low"))))))</f>
        <v>High</v>
      </c>
    </row>
    <row r="159" spans="1:9" x14ac:dyDescent="0.25">
      <c r="A159" s="189" t="str">
        <f>Lists!C:C</f>
        <v>TUR001</v>
      </c>
      <c r="B159" s="190">
        <f t="shared" si="16"/>
        <v>1.6</v>
      </c>
      <c r="C159" s="190">
        <f t="shared" si="17"/>
        <v>2.2999999999999998</v>
      </c>
      <c r="D159" s="190">
        <f t="shared" si="18"/>
        <v>2.6</v>
      </c>
      <c r="E159" s="190">
        <f t="shared" si="19"/>
        <v>0</v>
      </c>
      <c r="F159" s="190">
        <f>'Data Reliability'!B159</f>
        <v>1.9</v>
      </c>
      <c r="G159" s="191">
        <f>Reliability_updated!V159</f>
        <v>187</v>
      </c>
      <c r="H159" s="191">
        <f>'Data Reliability'!C159</f>
        <v>0</v>
      </c>
      <c r="I159" t="str">
        <f>IF(Reliability!B159="x","x",(IF(ROUNDUP(Reliability!B159,0)=1,"Very High",IF(ROUNDUP(Reliability!B159,0)=2,"High",IF(ROUNDUP(Reliability!B159,0)=3,"Medium",IF(ROUNDUP(Reliability!B159,0)=4,"Low","Very Low"))))))</f>
        <v>High</v>
      </c>
    </row>
    <row r="160" spans="1:9" x14ac:dyDescent="0.25">
      <c r="A160" s="189" t="str">
        <f>Lists!C:C</f>
        <v>TUR002</v>
      </c>
      <c r="B160" s="190">
        <f t="shared" si="16"/>
        <v>2.2000000000000002</v>
      </c>
      <c r="C160" s="190">
        <f t="shared" si="17"/>
        <v>2.2999999999999998</v>
      </c>
      <c r="D160" s="190">
        <f t="shared" si="18"/>
        <v>2.5</v>
      </c>
      <c r="E160" s="190">
        <f t="shared" si="19"/>
        <v>1.7</v>
      </c>
      <c r="F160" s="190">
        <f>'Data Reliability'!B160</f>
        <v>1.9</v>
      </c>
      <c r="G160" s="191">
        <f>Reliability_updated!V160</f>
        <v>186.3</v>
      </c>
      <c r="H160" s="191">
        <f>'Data Reliability'!C160</f>
        <v>1</v>
      </c>
      <c r="I160" t="str">
        <f>IF(Reliability!B160="x","x",(IF(ROUNDUP(Reliability!B160,0)=1,"Very High",IF(ROUNDUP(Reliability!B160,0)=2,"High",IF(ROUNDUP(Reliability!B160,0)=3,"Medium",IF(ROUNDUP(Reliability!B160,0)=4,"Low","Very Low"))))))</f>
        <v>Medium</v>
      </c>
    </row>
    <row r="161" spans="1:9" x14ac:dyDescent="0.25">
      <c r="A161" s="189" t="str">
        <f>Lists!C:C</f>
        <v>TUR003</v>
      </c>
      <c r="B161" s="190">
        <f t="shared" si="16"/>
        <v>1.6</v>
      </c>
      <c r="C161" s="190">
        <f t="shared" si="17"/>
        <v>2.5</v>
      </c>
      <c r="D161" s="190">
        <f t="shared" si="18"/>
        <v>2.4</v>
      </c>
      <c r="E161" s="190">
        <f t="shared" si="19"/>
        <v>0</v>
      </c>
      <c r="F161" s="190">
        <f>'Data Reliability'!B161</f>
        <v>2</v>
      </c>
      <c r="G161" s="191">
        <f>Reliability_updated!V161</f>
        <v>175.2</v>
      </c>
      <c r="H161" s="191">
        <f>'Data Reliability'!C161</f>
        <v>0</v>
      </c>
      <c r="I161" t="str">
        <f>IF(Reliability!B161="x","x",(IF(ROUNDUP(Reliability!B161,0)=1,"Very High",IF(ROUNDUP(Reliability!B161,0)=2,"High",IF(ROUNDUP(Reliability!B161,0)=3,"Medium",IF(ROUNDUP(Reliability!B161,0)=4,"Low","Very Low"))))))</f>
        <v>High</v>
      </c>
    </row>
    <row r="162" spans="1:9" x14ac:dyDescent="0.25">
      <c r="A162" s="189" t="str">
        <f>Lists!C:C</f>
        <v>TUR004</v>
      </c>
      <c r="B162" s="190">
        <f t="shared" si="16"/>
        <v>3.2</v>
      </c>
      <c r="C162" s="190" t="str">
        <f t="shared" si="17"/>
        <v>x</v>
      </c>
      <c r="D162" s="190">
        <f t="shared" si="18"/>
        <v>3</v>
      </c>
      <c r="E162" s="190">
        <f t="shared" si="19"/>
        <v>3.3</v>
      </c>
      <c r="F162" s="190" t="str">
        <f>'Data Reliability'!B162</f>
        <v>x</v>
      </c>
      <c r="G162" s="191">
        <f>Reliability_updated!V162</f>
        <v>218.6</v>
      </c>
      <c r="H162" s="191">
        <f>'Data Reliability'!C162</f>
        <v>2</v>
      </c>
      <c r="I162" t="str">
        <f>IF(Reliability!B162="x","x",(IF(ROUNDUP(Reliability!B162,0)=1,"Very High",IF(ROUNDUP(Reliability!B162,0)=2,"High",IF(ROUNDUP(Reliability!B162,0)=3,"Medium",IF(ROUNDUP(Reliability!B162,0)=4,"Low","Very Low"))))))</f>
        <v>Low</v>
      </c>
    </row>
    <row r="163" spans="1:9" x14ac:dyDescent="0.25">
      <c r="A163" s="189" t="str">
        <f>Lists!C:C</f>
        <v>TUR005</v>
      </c>
      <c r="B163" s="190">
        <f t="shared" ref="B163:B173" si="20">ROUND(AVERAGE(C163:E163),1)</f>
        <v>1.6</v>
      </c>
      <c r="C163" s="190">
        <f t="shared" ref="C163:C173" si="21">IF(F163="x","x",ROUND((5-(3-F163)/2*5),1))</f>
        <v>4</v>
      </c>
      <c r="D163" s="190">
        <f t="shared" ref="D163:D173" si="22">IF(G163&gt;365,5,ROUND((5-(365-G163)/364*5),1))</f>
        <v>0.7</v>
      </c>
      <c r="E163" s="190">
        <f t="shared" ref="E163:E173" si="23">IF(H163&gt;3,5,ROUND((5-(3-H163)/3*5),1))</f>
        <v>0</v>
      </c>
      <c r="F163" s="190">
        <f>'Data Reliability'!B163</f>
        <v>2.6</v>
      </c>
      <c r="G163" s="191">
        <f>Reliability_updated!V163</f>
        <v>55.2</v>
      </c>
      <c r="H163" s="191">
        <f>'Data Reliability'!C163</f>
        <v>0</v>
      </c>
      <c r="I163" t="str">
        <f>IF(Reliability!B163="x","x",(IF(ROUNDUP(Reliability!B163,0)=1,"Very High",IF(ROUNDUP(Reliability!B163,0)=2,"High",IF(ROUNDUP(Reliability!B163,0)=3,"Medium",IF(ROUNDUP(Reliability!B163,0)=4,"Low","Very Low"))))))</f>
        <v>High</v>
      </c>
    </row>
    <row r="164" spans="1:9" x14ac:dyDescent="0.25">
      <c r="A164" s="189" t="str">
        <f>Lists!C:C</f>
        <v>TZA001</v>
      </c>
      <c r="B164" s="190">
        <f t="shared" si="20"/>
        <v>0.9</v>
      </c>
      <c r="C164" s="190">
        <f t="shared" si="21"/>
        <v>2.5</v>
      </c>
      <c r="D164" s="190">
        <f t="shared" si="22"/>
        <v>0.3</v>
      </c>
      <c r="E164" s="190">
        <f t="shared" si="23"/>
        <v>0</v>
      </c>
      <c r="F164" s="190">
        <f>'Data Reliability'!B164</f>
        <v>2</v>
      </c>
      <c r="G164" s="191">
        <f>Reliability_updated!V164</f>
        <v>21.7</v>
      </c>
      <c r="H164" s="191">
        <f>'Data Reliability'!C164</f>
        <v>0</v>
      </c>
      <c r="I164" t="str">
        <f>IF(Reliability!B164="x","x",(IF(ROUNDUP(Reliability!B164,0)=1,"Very High",IF(ROUNDUP(Reliability!B164,0)=2,"High",IF(ROUNDUP(Reliability!B164,0)=3,"Medium",IF(ROUNDUP(Reliability!B164,0)=4,"Low","Very Low"))))))</f>
        <v>Very High</v>
      </c>
    </row>
    <row r="165" spans="1:9" x14ac:dyDescent="0.25">
      <c r="A165" s="189" t="str">
        <f>Lists!C:C</f>
        <v>TZA002</v>
      </c>
      <c r="B165" s="190">
        <f t="shared" si="20"/>
        <v>0.9</v>
      </c>
      <c r="C165" s="190">
        <f t="shared" si="21"/>
        <v>2.5</v>
      </c>
      <c r="D165" s="190">
        <f t="shared" si="22"/>
        <v>0.3</v>
      </c>
      <c r="E165" s="190">
        <f t="shared" si="23"/>
        <v>0</v>
      </c>
      <c r="F165" s="190">
        <f>'Data Reliability'!B165</f>
        <v>2</v>
      </c>
      <c r="G165" s="191">
        <f>Reliability_updated!V165</f>
        <v>21.7</v>
      </c>
      <c r="H165" s="191">
        <f>'Data Reliability'!C165</f>
        <v>0</v>
      </c>
      <c r="I165" t="str">
        <f>IF(Reliability!B165="x","x",(IF(ROUNDUP(Reliability!B165,0)=1,"Very High",IF(ROUNDUP(Reliability!B165,0)=2,"High",IF(ROUNDUP(Reliability!B165,0)=3,"Medium",IF(ROUNDUP(Reliability!B165,0)=4,"Low","Very Low"))))))</f>
        <v>Very High</v>
      </c>
    </row>
    <row r="166" spans="1:9" x14ac:dyDescent="0.25">
      <c r="A166" s="189" t="str">
        <f>Lists!C:C</f>
        <v>TZA003</v>
      </c>
      <c r="B166" s="190">
        <f t="shared" si="20"/>
        <v>1.1000000000000001</v>
      </c>
      <c r="C166" s="190">
        <f t="shared" si="21"/>
        <v>1.5</v>
      </c>
      <c r="D166" s="190">
        <f t="shared" si="22"/>
        <v>1.7</v>
      </c>
      <c r="E166" s="190">
        <f t="shared" si="23"/>
        <v>0</v>
      </c>
      <c r="F166" s="190">
        <f>'Data Reliability'!B166</f>
        <v>1.6</v>
      </c>
      <c r="G166" s="191">
        <f>Reliability_updated!V166</f>
        <v>125.3</v>
      </c>
      <c r="H166" s="191">
        <f>'Data Reliability'!C166</f>
        <v>0</v>
      </c>
      <c r="I166" t="str">
        <f>IF(Reliability!B166="x","x",(IF(ROUNDUP(Reliability!B166,0)=1,"Very High",IF(ROUNDUP(Reliability!B166,0)=2,"High",IF(ROUNDUP(Reliability!B166,0)=3,"Medium",IF(ROUNDUP(Reliability!B166,0)=4,"Low","Very Low"))))))</f>
        <v>High</v>
      </c>
    </row>
    <row r="167" spans="1:9" x14ac:dyDescent="0.25">
      <c r="A167" s="189" t="str">
        <f>Lists!C:C</f>
        <v>UGA005</v>
      </c>
      <c r="B167" s="190">
        <f t="shared" si="20"/>
        <v>2.2000000000000002</v>
      </c>
      <c r="C167" s="190">
        <f t="shared" si="21"/>
        <v>2.8</v>
      </c>
      <c r="D167" s="190">
        <f t="shared" si="22"/>
        <v>2.1</v>
      </c>
      <c r="E167" s="190">
        <f t="shared" si="23"/>
        <v>1.7</v>
      </c>
      <c r="F167" s="190">
        <f>'Data Reliability'!B167</f>
        <v>2.1</v>
      </c>
      <c r="G167" s="191">
        <f>Reliability_updated!V167</f>
        <v>154.80000000000001</v>
      </c>
      <c r="H167" s="191">
        <f>'Data Reliability'!C167</f>
        <v>1</v>
      </c>
      <c r="I167" t="str">
        <f>IF(Reliability!B167="x","x",(IF(ROUNDUP(Reliability!B167,0)=1,"Very High",IF(ROUNDUP(Reliability!B167,0)=2,"High",IF(ROUNDUP(Reliability!B167,0)=3,"Medium",IF(ROUNDUP(Reliability!B167,0)=4,"Low","Very Low"))))))</f>
        <v>Medium</v>
      </c>
    </row>
    <row r="168" spans="1:9" x14ac:dyDescent="0.25">
      <c r="A168" s="189" t="str">
        <f>Lists!C:C</f>
        <v>UKR002</v>
      </c>
      <c r="B168" s="190">
        <f t="shared" si="20"/>
        <v>0.7</v>
      </c>
      <c r="C168" s="190">
        <f t="shared" si="21"/>
        <v>2</v>
      </c>
      <c r="D168" s="190">
        <f t="shared" si="22"/>
        <v>0</v>
      </c>
      <c r="E168" s="190">
        <f t="shared" si="23"/>
        <v>0</v>
      </c>
      <c r="F168" s="190">
        <f>'Data Reliability'!B168</f>
        <v>1.8</v>
      </c>
      <c r="G168" s="191">
        <f>Reliability_updated!V168</f>
        <v>1.6</v>
      </c>
      <c r="H168" s="191">
        <f>'Data Reliability'!C168</f>
        <v>0</v>
      </c>
      <c r="I168" t="str">
        <f>IF(Reliability!B168="x","x",(IF(ROUNDUP(Reliability!B168,0)=1,"Very High",IF(ROUNDUP(Reliability!B168,0)=2,"High",IF(ROUNDUP(Reliability!B168,0)=3,"Medium",IF(ROUNDUP(Reliability!B168,0)=4,"Low","Very Low"))))))</f>
        <v>Very High</v>
      </c>
    </row>
    <row r="169" spans="1:9" x14ac:dyDescent="0.25">
      <c r="A169" s="189" t="str">
        <f>Lists!C:C</f>
        <v>VEN001</v>
      </c>
      <c r="B169" s="190">
        <f t="shared" si="20"/>
        <v>0.7</v>
      </c>
      <c r="C169" s="190">
        <f t="shared" si="21"/>
        <v>2</v>
      </c>
      <c r="D169" s="190">
        <f t="shared" si="22"/>
        <v>0</v>
      </c>
      <c r="E169" s="190">
        <f t="shared" si="23"/>
        <v>0</v>
      </c>
      <c r="F169" s="190">
        <f>'Data Reliability'!B169</f>
        <v>1.8</v>
      </c>
      <c r="G169" s="191">
        <f>Reliability_updated!V169</f>
        <v>1.2</v>
      </c>
      <c r="H169" s="191">
        <f>'Data Reliability'!C169</f>
        <v>0</v>
      </c>
      <c r="I169" t="str">
        <f>IF(Reliability!B169="x","x",(IF(ROUNDUP(Reliability!B169,0)=1,"Very High",IF(ROUNDUP(Reliability!B169,0)=2,"High",IF(ROUNDUP(Reliability!B169,0)=3,"Medium",IF(ROUNDUP(Reliability!B169,0)=4,"Low","Very Low"))))))</f>
        <v>Very High</v>
      </c>
    </row>
    <row r="170" spans="1:9" x14ac:dyDescent="0.25">
      <c r="A170" s="189" t="str">
        <f>Lists!C:C</f>
        <v>YEM001</v>
      </c>
      <c r="B170" s="190">
        <f t="shared" si="20"/>
        <v>0.5</v>
      </c>
      <c r="C170" s="190">
        <f t="shared" si="21"/>
        <v>0.8</v>
      </c>
      <c r="D170" s="190">
        <f t="shared" si="22"/>
        <v>0.6</v>
      </c>
      <c r="E170" s="190">
        <f t="shared" si="23"/>
        <v>0</v>
      </c>
      <c r="F170" s="190">
        <f>'Data Reliability'!B170</f>
        <v>1.3</v>
      </c>
      <c r="G170" s="191">
        <f>Reliability_updated!V170</f>
        <v>45.4</v>
      </c>
      <c r="H170" s="191">
        <f>'Data Reliability'!C170</f>
        <v>0</v>
      </c>
      <c r="I170" t="str">
        <f>IF(Reliability!B170="x","x",(IF(ROUNDUP(Reliability!B170,0)=1,"Very High",IF(ROUNDUP(Reliability!B170,0)=2,"High",IF(ROUNDUP(Reliability!B170,0)=3,"Medium",IF(ROUNDUP(Reliability!B170,0)=4,"Low","Very Low"))))))</f>
        <v>Very High</v>
      </c>
    </row>
    <row r="171" spans="1:9" x14ac:dyDescent="0.25">
      <c r="A171" s="189" t="str">
        <f>Lists!C:C</f>
        <v>YEM002</v>
      </c>
      <c r="B171" s="190">
        <f t="shared" si="20"/>
        <v>0.9</v>
      </c>
      <c r="C171" s="190">
        <f t="shared" si="21"/>
        <v>2.2999999999999998</v>
      </c>
      <c r="D171" s="190">
        <f t="shared" si="22"/>
        <v>0.4</v>
      </c>
      <c r="E171" s="190">
        <f t="shared" si="23"/>
        <v>0</v>
      </c>
      <c r="F171" s="190">
        <f>'Data Reliability'!B171</f>
        <v>1.9</v>
      </c>
      <c r="G171" s="191">
        <f>Reliability_updated!V171</f>
        <v>29.9</v>
      </c>
      <c r="H171" s="191">
        <f>'Data Reliability'!C171</f>
        <v>0</v>
      </c>
      <c r="I171" t="str">
        <f>IF(Reliability!B171="x","x",(IF(ROUNDUP(Reliability!B171,0)=1,"Very High",IF(ROUNDUP(Reliability!B171,0)=2,"High",IF(ROUNDUP(Reliability!B171,0)=3,"Medium",IF(ROUNDUP(Reliability!B171,0)=4,"Low","Very Low"))))))</f>
        <v>Very High</v>
      </c>
    </row>
    <row r="172" spans="1:9" x14ac:dyDescent="0.25">
      <c r="A172" s="189" t="str">
        <f>Lists!C:C</f>
        <v>ZMB002</v>
      </c>
      <c r="B172" s="190">
        <f t="shared" si="20"/>
        <v>1</v>
      </c>
      <c r="C172" s="190">
        <f t="shared" si="21"/>
        <v>2</v>
      </c>
      <c r="D172" s="190">
        <f t="shared" si="22"/>
        <v>1.1000000000000001</v>
      </c>
      <c r="E172" s="190">
        <f t="shared" si="23"/>
        <v>0</v>
      </c>
      <c r="F172" s="190">
        <f>'Data Reliability'!B172</f>
        <v>1.8</v>
      </c>
      <c r="G172" s="191">
        <f>Reliability_updated!V172</f>
        <v>81.3</v>
      </c>
      <c r="H172" s="191">
        <f>'Data Reliability'!C172</f>
        <v>0</v>
      </c>
      <c r="I172" t="str">
        <f>IF(Reliability!B172="x","x",(IF(ROUNDUP(Reliability!B172,0)=1,"Very High",IF(ROUNDUP(Reliability!B172,0)=2,"High",IF(ROUNDUP(Reliability!B172,0)=3,"Medium",IF(ROUNDUP(Reliability!B172,0)=4,"Low","Very Low"))))))</f>
        <v>Very High</v>
      </c>
    </row>
    <row r="173" spans="1:9" x14ac:dyDescent="0.25">
      <c r="A173" s="189" t="str">
        <f>Lists!C:C</f>
        <v>ZWE001</v>
      </c>
      <c r="B173" s="190">
        <f t="shared" si="20"/>
        <v>1.1000000000000001</v>
      </c>
      <c r="C173" s="190">
        <f t="shared" si="21"/>
        <v>2.5</v>
      </c>
      <c r="D173" s="190">
        <f t="shared" si="22"/>
        <v>0.8</v>
      </c>
      <c r="E173" s="190">
        <f t="shared" si="23"/>
        <v>0</v>
      </c>
      <c r="F173" s="190">
        <f>'Data Reliability'!B173</f>
        <v>2</v>
      </c>
      <c r="G173" s="191">
        <f>Reliability_updated!V173</f>
        <v>60.5</v>
      </c>
      <c r="H173" s="191">
        <f>'Data Reliability'!C173</f>
        <v>0</v>
      </c>
      <c r="I173" t="str">
        <f>IF(Reliability!B173="x","x",(IF(ROUNDUP(Reliability!B173,0)=1,"Very High",IF(ROUNDUP(Reliability!B173,0)=2,"High",IF(ROUNDUP(Reliability!B173,0)=3,"Medium",IF(ROUNDUP(Reliability!B173,0)=4,"Low","Very Low"))))))</f>
        <v>High</v>
      </c>
    </row>
  </sheetData>
  <mergeCells count="1">
    <mergeCell ref="A1:H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8080"/>
  </sheetPr>
  <dimension ref="A1:DL295"/>
  <sheetViews>
    <sheetView workbookViewId="0"/>
  </sheetViews>
  <sheetFormatPr defaultRowHeight="15" x14ac:dyDescent="0.25"/>
  <cols>
    <col min="1" max="1" width="48" customWidth="1"/>
    <col min="2" max="2" width="6.42578125" customWidth="1"/>
    <col min="3" max="9" width="6" customWidth="1"/>
    <col min="10" max="10" width="9" customWidth="1"/>
    <col min="11" max="14" width="6" customWidth="1"/>
    <col min="15" max="16" width="9" customWidth="1"/>
  </cols>
  <sheetData>
    <row r="1" spans="1:116" ht="125.1" customHeight="1" x14ac:dyDescent="0.25">
      <c r="A1" s="262" t="s">
        <v>2</v>
      </c>
      <c r="B1" s="263" t="s">
        <v>9677</v>
      </c>
      <c r="C1" s="264" t="s">
        <v>9821</v>
      </c>
      <c r="D1" s="264" t="s">
        <v>9822</v>
      </c>
      <c r="E1" s="264" t="s">
        <v>9736</v>
      </c>
      <c r="F1" s="264" t="s">
        <v>9733</v>
      </c>
      <c r="G1" s="264" t="s">
        <v>9823</v>
      </c>
      <c r="H1" s="264" t="s">
        <v>9739</v>
      </c>
      <c r="I1" s="264" t="s">
        <v>9824</v>
      </c>
      <c r="J1" s="264" t="s">
        <v>9825</v>
      </c>
      <c r="K1" s="264" t="s">
        <v>9746</v>
      </c>
      <c r="L1" s="264" t="s">
        <v>9747</v>
      </c>
      <c r="M1" s="264" t="s">
        <v>9826</v>
      </c>
      <c r="N1" s="264" t="s">
        <v>9827</v>
      </c>
      <c r="O1" s="264" t="s">
        <v>9828</v>
      </c>
      <c r="P1" s="264" t="s">
        <v>9829</v>
      </c>
      <c r="Q1" s="265"/>
      <c r="R1" s="265"/>
      <c r="S1" s="265"/>
      <c r="T1" s="265"/>
      <c r="U1" s="265"/>
      <c r="V1" s="265"/>
      <c r="W1" s="265"/>
      <c r="X1" s="265"/>
      <c r="Y1" s="265"/>
      <c r="Z1" s="265"/>
      <c r="AA1" s="265"/>
      <c r="AB1" s="265"/>
      <c r="AC1" s="265"/>
      <c r="AD1" s="265"/>
      <c r="AE1" s="265"/>
      <c r="AF1" s="265"/>
      <c r="AG1" s="265"/>
      <c r="AH1" s="265"/>
      <c r="AI1" s="265"/>
      <c r="AJ1" s="265"/>
      <c r="AK1" s="265"/>
      <c r="AL1" s="265"/>
      <c r="AM1" s="265"/>
      <c r="AN1" s="265"/>
      <c r="AO1" s="265"/>
      <c r="AP1" s="265"/>
      <c r="AQ1" s="265"/>
      <c r="AR1" s="265"/>
      <c r="AS1" s="265"/>
      <c r="AT1" s="265"/>
      <c r="AU1" s="265"/>
      <c r="AV1" s="265"/>
      <c r="AW1" s="265"/>
      <c r="AX1" s="265"/>
      <c r="AY1" s="265"/>
      <c r="AZ1" s="265"/>
      <c r="BA1" s="265"/>
      <c r="BB1" s="265"/>
      <c r="BC1" s="265"/>
      <c r="BD1" s="265"/>
      <c r="BE1" s="265"/>
      <c r="BF1" s="265"/>
      <c r="BG1" s="265"/>
      <c r="BH1" s="265"/>
      <c r="BI1" s="265"/>
      <c r="BJ1" s="265"/>
      <c r="BK1" s="265"/>
      <c r="BL1" s="265"/>
      <c r="BM1" s="265"/>
      <c r="BN1" s="265"/>
      <c r="BO1" s="265"/>
      <c r="BP1" s="265"/>
      <c r="BQ1" s="265"/>
      <c r="BR1" s="265"/>
      <c r="BS1" s="265"/>
      <c r="BT1" s="265"/>
      <c r="BU1" s="265"/>
      <c r="BV1" s="265"/>
      <c r="BW1" s="265"/>
      <c r="BX1" s="265"/>
      <c r="BY1" s="265"/>
      <c r="BZ1" s="265"/>
      <c r="CA1" s="265"/>
      <c r="CB1" s="265"/>
      <c r="CC1" s="265"/>
      <c r="CD1" s="265"/>
      <c r="CE1" s="265"/>
      <c r="CF1" s="265"/>
      <c r="CG1" s="265"/>
      <c r="CH1" s="265"/>
      <c r="CI1" s="265"/>
      <c r="CJ1" s="265"/>
      <c r="CK1" s="265"/>
      <c r="CL1" s="265"/>
      <c r="CM1" s="265"/>
      <c r="CN1" s="265"/>
      <c r="CO1" s="265"/>
      <c r="CP1" s="265"/>
      <c r="CQ1" s="265"/>
      <c r="CR1" s="265"/>
      <c r="CS1" s="265"/>
      <c r="CT1" s="265"/>
      <c r="CU1" s="265"/>
      <c r="CV1" s="265"/>
      <c r="CW1" s="265"/>
      <c r="CX1" s="265"/>
      <c r="CY1" s="265"/>
      <c r="CZ1" s="265"/>
      <c r="DA1" s="265"/>
      <c r="DB1" s="265"/>
      <c r="DC1" s="265"/>
      <c r="DD1" s="265"/>
      <c r="DE1" s="265"/>
      <c r="DF1" s="265"/>
      <c r="DG1" s="265"/>
      <c r="DH1" s="265"/>
      <c r="DI1" s="265"/>
      <c r="DJ1" s="265"/>
      <c r="DK1" s="265"/>
      <c r="DL1" s="265"/>
    </row>
    <row r="2" spans="1:116" ht="30" customHeight="1" x14ac:dyDescent="0.25">
      <c r="A2" s="266" t="s">
        <v>9830</v>
      </c>
      <c r="B2" s="267"/>
      <c r="C2" s="268" t="s">
        <v>9831</v>
      </c>
      <c r="D2" s="268" t="s">
        <v>9832</v>
      </c>
      <c r="E2" s="268" t="s">
        <v>9833</v>
      </c>
      <c r="F2" s="268" t="s">
        <v>9834</v>
      </c>
      <c r="G2" s="268" t="s">
        <v>9835</v>
      </c>
      <c r="H2" s="268" t="s">
        <v>9836</v>
      </c>
      <c r="I2" s="268" t="s">
        <v>9837</v>
      </c>
      <c r="J2" s="268" t="s">
        <v>9834</v>
      </c>
      <c r="K2" s="268" t="s">
        <v>9837</v>
      </c>
      <c r="L2" s="268" t="s">
        <v>9834</v>
      </c>
      <c r="M2" s="268" t="s">
        <v>9834</v>
      </c>
      <c r="N2" s="268" t="s">
        <v>9837</v>
      </c>
      <c r="O2" s="268" t="s">
        <v>9834</v>
      </c>
      <c r="P2" s="268"/>
      <c r="Q2" s="265"/>
      <c r="R2" s="265"/>
      <c r="S2" s="265"/>
      <c r="T2" s="265"/>
      <c r="U2" s="265"/>
      <c r="V2" s="265"/>
      <c r="W2" s="265"/>
      <c r="X2" s="265"/>
      <c r="Y2" s="265"/>
      <c r="Z2" s="265"/>
      <c r="AA2" s="265"/>
      <c r="AB2" s="265"/>
      <c r="AC2" s="265"/>
      <c r="AD2" s="265"/>
      <c r="AE2" s="265"/>
      <c r="AF2" s="265"/>
      <c r="AG2" s="265"/>
      <c r="AH2" s="265"/>
      <c r="AI2" s="265"/>
      <c r="AJ2" s="265"/>
      <c r="AK2" s="265"/>
      <c r="AL2" s="265"/>
      <c r="AM2" s="265"/>
      <c r="AN2" s="265"/>
      <c r="AO2" s="265"/>
      <c r="AP2" s="265"/>
      <c r="AQ2" s="265"/>
      <c r="AR2" s="265"/>
      <c r="AS2" s="265"/>
      <c r="AT2" s="265"/>
      <c r="AU2" s="265"/>
      <c r="AV2" s="265"/>
      <c r="AW2" s="265"/>
      <c r="AX2" s="265"/>
      <c r="AY2" s="265"/>
      <c r="AZ2" s="265"/>
      <c r="BA2" s="265"/>
      <c r="BB2" s="265"/>
      <c r="BC2" s="265"/>
      <c r="BD2" s="265"/>
      <c r="BE2" s="265"/>
      <c r="BF2" s="265"/>
      <c r="BG2" s="265"/>
      <c r="BH2" s="265"/>
      <c r="BI2" s="265"/>
      <c r="BJ2" s="265"/>
      <c r="BK2" s="265"/>
      <c r="BL2" s="265"/>
      <c r="BM2" s="265"/>
      <c r="BN2" s="265"/>
      <c r="BO2" s="265"/>
      <c r="BP2" s="265"/>
      <c r="BQ2" s="265"/>
      <c r="BR2" s="265"/>
      <c r="BS2" s="265"/>
      <c r="BT2" s="265"/>
      <c r="BU2" s="265"/>
      <c r="BV2" s="265"/>
      <c r="BW2" s="265"/>
      <c r="BX2" s="265"/>
      <c r="BY2" s="265"/>
      <c r="BZ2" s="265"/>
      <c r="CA2" s="265"/>
      <c r="CB2" s="265"/>
      <c r="CC2" s="265"/>
      <c r="CD2" s="265"/>
      <c r="CE2" s="265"/>
      <c r="CF2" s="265"/>
      <c r="CG2" s="265"/>
      <c r="CH2" s="265"/>
      <c r="CI2" s="265"/>
      <c r="CJ2" s="265"/>
      <c r="CK2" s="265"/>
      <c r="CL2" s="265"/>
      <c r="CM2" s="265"/>
      <c r="CN2" s="265"/>
      <c r="CO2" s="265"/>
      <c r="CP2" s="265"/>
      <c r="CQ2" s="265"/>
      <c r="CR2" s="265"/>
      <c r="CS2" s="265"/>
      <c r="CT2" s="265"/>
      <c r="CU2" s="265"/>
      <c r="CV2" s="265"/>
      <c r="CW2" s="265"/>
      <c r="CX2" s="265"/>
      <c r="CY2" s="265"/>
      <c r="CZ2" s="265"/>
      <c r="DA2" s="265"/>
      <c r="DB2" s="265"/>
      <c r="DC2" s="265"/>
      <c r="DD2" s="265"/>
      <c r="DE2" s="265"/>
      <c r="DF2" s="265"/>
      <c r="DG2" s="265"/>
      <c r="DH2" s="265"/>
      <c r="DI2" s="265"/>
      <c r="DJ2" s="265"/>
      <c r="DK2" s="265"/>
      <c r="DL2" s="265"/>
    </row>
    <row r="3" spans="1:116" x14ac:dyDescent="0.25">
      <c r="A3" s="266" t="s">
        <v>9838</v>
      </c>
      <c r="B3" s="267"/>
      <c r="C3" s="269" t="s">
        <v>9839</v>
      </c>
      <c r="D3" s="269" t="s">
        <v>9839</v>
      </c>
      <c r="E3" s="269" t="s">
        <v>9840</v>
      </c>
      <c r="F3" s="269" t="s">
        <v>9839</v>
      </c>
      <c r="G3" s="269" t="s">
        <v>9839</v>
      </c>
      <c r="H3" s="269" t="s">
        <v>9839</v>
      </c>
      <c r="I3" s="269" t="s">
        <v>9839</v>
      </c>
      <c r="J3" s="269" t="s">
        <v>9813</v>
      </c>
      <c r="K3" s="269" t="s">
        <v>9839</v>
      </c>
      <c r="L3" s="269" t="s">
        <v>9839</v>
      </c>
      <c r="M3" s="269" t="s">
        <v>9839</v>
      </c>
      <c r="N3" s="269" t="s">
        <v>9839</v>
      </c>
      <c r="O3" s="269" t="s">
        <v>9813</v>
      </c>
      <c r="P3" s="269" t="s">
        <v>9812</v>
      </c>
      <c r="Q3" s="265"/>
      <c r="R3" s="265"/>
      <c r="S3" s="265"/>
      <c r="T3" s="265"/>
      <c r="U3" s="265"/>
      <c r="V3" s="265"/>
      <c r="W3" s="265"/>
      <c r="X3" s="265"/>
      <c r="Y3" s="265"/>
      <c r="Z3" s="265"/>
      <c r="AA3" s="265"/>
      <c r="AB3" s="265"/>
      <c r="AC3" s="265"/>
      <c r="AD3" s="265"/>
      <c r="AE3" s="265"/>
      <c r="AF3" s="265"/>
      <c r="AG3" s="265"/>
      <c r="AH3" s="265"/>
      <c r="AI3" s="265"/>
      <c r="AJ3" s="265"/>
      <c r="AK3" s="265"/>
      <c r="AL3" s="265"/>
      <c r="AM3" s="265"/>
      <c r="AN3" s="265"/>
      <c r="AO3" s="265"/>
      <c r="AP3" s="265"/>
      <c r="AQ3" s="265"/>
      <c r="AR3" s="265"/>
      <c r="AS3" s="265"/>
      <c r="AT3" s="265"/>
      <c r="AU3" s="265"/>
      <c r="AV3" s="265"/>
      <c r="AW3" s="265"/>
      <c r="AX3" s="265"/>
      <c r="AY3" s="265"/>
      <c r="AZ3" s="265"/>
      <c r="BA3" s="265"/>
      <c r="BB3" s="265"/>
      <c r="BC3" s="265"/>
      <c r="BD3" s="265"/>
      <c r="BE3" s="265"/>
      <c r="BF3" s="265"/>
      <c r="BG3" s="265"/>
      <c r="BH3" s="265"/>
      <c r="BI3" s="265"/>
      <c r="BJ3" s="265"/>
      <c r="BK3" s="265"/>
      <c r="BL3" s="265"/>
      <c r="BM3" s="265"/>
      <c r="BN3" s="265"/>
      <c r="BO3" s="265"/>
      <c r="BP3" s="265"/>
      <c r="BQ3" s="265"/>
      <c r="BR3" s="265"/>
      <c r="BS3" s="265"/>
      <c r="BT3" s="265"/>
      <c r="BU3" s="265"/>
      <c r="BV3" s="265"/>
      <c r="BW3" s="265"/>
      <c r="BX3" s="265"/>
      <c r="BY3" s="265"/>
      <c r="BZ3" s="265"/>
      <c r="CA3" s="265"/>
      <c r="CB3" s="265"/>
      <c r="CC3" s="265"/>
      <c r="CD3" s="265"/>
      <c r="CE3" s="265"/>
      <c r="CF3" s="265"/>
      <c r="CG3" s="265"/>
      <c r="CH3" s="265"/>
      <c r="CI3" s="265"/>
      <c r="CJ3" s="265"/>
      <c r="CK3" s="265"/>
      <c r="CL3" s="265"/>
      <c r="CM3" s="265"/>
      <c r="CN3" s="265"/>
      <c r="CO3" s="265"/>
      <c r="CP3" s="265"/>
      <c r="CQ3" s="265"/>
      <c r="CR3" s="265"/>
      <c r="CS3" s="265"/>
      <c r="CT3" s="265"/>
      <c r="CU3" s="265"/>
      <c r="CV3" s="265"/>
      <c r="CW3" s="265"/>
      <c r="CX3" s="265"/>
      <c r="CY3" s="265"/>
      <c r="CZ3" s="265"/>
      <c r="DA3" s="265"/>
      <c r="DB3" s="265"/>
      <c r="DC3" s="265"/>
      <c r="DD3" s="265"/>
      <c r="DE3" s="265"/>
      <c r="DF3" s="265"/>
      <c r="DG3" s="265"/>
      <c r="DH3" s="265"/>
      <c r="DI3" s="265"/>
      <c r="DJ3" s="265"/>
      <c r="DK3" s="265"/>
      <c r="DL3" s="265"/>
    </row>
    <row r="4" spans="1:116" x14ac:dyDescent="0.25">
      <c r="A4" s="266" t="s">
        <v>4389</v>
      </c>
      <c r="B4" s="267" t="s">
        <v>9841</v>
      </c>
      <c r="C4" s="270">
        <v>0.74978600340000001</v>
      </c>
      <c r="D4" s="271">
        <v>4</v>
      </c>
      <c r="E4" s="270">
        <v>0</v>
      </c>
      <c r="F4" s="270">
        <v>3.2833333332999999</v>
      </c>
      <c r="G4" s="270">
        <v>0.57474170609999997</v>
      </c>
      <c r="H4" s="270" t="s">
        <v>17</v>
      </c>
      <c r="I4" s="271">
        <v>5</v>
      </c>
      <c r="J4" s="271">
        <f>IFERROR(VLOOKUP($B4,'Core Indicators'!$E$3:$EU$906,147,FALSE),"x")</f>
        <v>2021</v>
      </c>
      <c r="K4" s="272">
        <v>-1.7135269641999999</v>
      </c>
      <c r="L4" s="270">
        <v>3</v>
      </c>
      <c r="M4" s="271">
        <v>27</v>
      </c>
      <c r="N4" s="271">
        <v>16</v>
      </c>
      <c r="O4" s="271">
        <f>IFERROR(VLOOKUP(B4,'Core Indicators'!$E$3:$G$9906,3,FALSE),"x")</f>
        <v>43100000</v>
      </c>
      <c r="P4" s="271">
        <v>652860</v>
      </c>
      <c r="Q4" s="265"/>
      <c r="R4" s="265"/>
      <c r="S4" s="265"/>
      <c r="T4" s="265"/>
      <c r="U4" s="265"/>
      <c r="V4" s="265"/>
      <c r="W4" s="265"/>
      <c r="X4" s="265"/>
      <c r="Y4" s="265"/>
      <c r="Z4" s="265"/>
      <c r="AA4" s="265"/>
      <c r="AB4" s="265"/>
      <c r="AC4" s="265"/>
      <c r="AD4" s="265"/>
      <c r="AE4" s="265"/>
      <c r="AF4" s="265"/>
      <c r="AG4" s="265"/>
      <c r="AH4" s="265"/>
      <c r="AI4" s="265"/>
      <c r="AJ4" s="265"/>
      <c r="AK4" s="265"/>
      <c r="AL4" s="265"/>
      <c r="AM4" s="265"/>
      <c r="AN4" s="265"/>
      <c r="AO4" s="265"/>
      <c r="AP4" s="265"/>
      <c r="AQ4" s="265"/>
      <c r="AR4" s="265"/>
      <c r="AS4" s="265"/>
      <c r="AT4" s="265"/>
      <c r="AU4" s="265"/>
      <c r="AV4" s="265"/>
      <c r="AW4" s="265"/>
      <c r="AX4" s="265"/>
      <c r="AY4" s="265"/>
      <c r="AZ4" s="265"/>
      <c r="BA4" s="265"/>
      <c r="BB4" s="265"/>
      <c r="BC4" s="265"/>
      <c r="BD4" s="265"/>
      <c r="BE4" s="265"/>
      <c r="BF4" s="265"/>
      <c r="BG4" s="265"/>
      <c r="BH4" s="265"/>
      <c r="BI4" s="265"/>
      <c r="BJ4" s="265"/>
      <c r="BK4" s="265"/>
      <c r="BL4" s="265"/>
      <c r="BM4" s="265"/>
      <c r="BN4" s="265"/>
      <c r="BO4" s="265"/>
      <c r="BP4" s="265"/>
      <c r="BQ4" s="265"/>
      <c r="BR4" s="265"/>
      <c r="BS4" s="265"/>
      <c r="BT4" s="265"/>
      <c r="BU4" s="265"/>
      <c r="BV4" s="265"/>
      <c r="BW4" s="265"/>
      <c r="BX4" s="265"/>
      <c r="BY4" s="265"/>
      <c r="BZ4" s="265"/>
      <c r="CA4" s="265"/>
      <c r="CB4" s="265"/>
      <c r="CC4" s="265"/>
      <c r="CD4" s="265"/>
      <c r="CE4" s="265"/>
      <c r="CF4" s="265"/>
      <c r="CG4" s="265"/>
      <c r="CH4" s="265"/>
      <c r="CI4" s="265"/>
      <c r="CJ4" s="265"/>
      <c r="CK4" s="265"/>
      <c r="CL4" s="265"/>
      <c r="CM4" s="265"/>
      <c r="CN4" s="265"/>
      <c r="CO4" s="265"/>
      <c r="CP4" s="265"/>
      <c r="CQ4" s="265"/>
      <c r="CR4" s="265"/>
      <c r="CS4" s="265"/>
      <c r="CT4" s="265"/>
      <c r="CU4" s="265"/>
      <c r="CV4" s="265"/>
      <c r="CW4" s="265"/>
      <c r="CX4" s="265"/>
      <c r="CY4" s="265"/>
      <c r="CZ4" s="265"/>
      <c r="DA4" s="265"/>
      <c r="DB4" s="265"/>
      <c r="DC4" s="265"/>
      <c r="DD4" s="265"/>
      <c r="DE4" s="265"/>
      <c r="DF4" s="265"/>
      <c r="DG4" s="265"/>
      <c r="DH4" s="265"/>
      <c r="DI4" s="265"/>
      <c r="DJ4" s="265"/>
      <c r="DK4" s="265"/>
      <c r="DL4" s="265"/>
    </row>
    <row r="5" spans="1:116" x14ac:dyDescent="0.25">
      <c r="A5" s="266" t="s">
        <v>1077</v>
      </c>
      <c r="B5" s="267" t="s">
        <v>9842</v>
      </c>
      <c r="C5" s="270">
        <v>0.76260000920000004</v>
      </c>
      <c r="D5" s="271">
        <v>4</v>
      </c>
      <c r="E5" s="270">
        <v>0.62</v>
      </c>
      <c r="F5" s="270">
        <v>4.6500000000000004</v>
      </c>
      <c r="G5" s="270">
        <v>0.57799890379999996</v>
      </c>
      <c r="H5" s="270">
        <v>51.3</v>
      </c>
      <c r="I5" s="271">
        <v>3</v>
      </c>
      <c r="J5" s="271">
        <f>IFERROR(VLOOKUP($B5,'Core Indicators'!$E$3:$EU$906,147,FALSE),"x")</f>
        <v>4</v>
      </c>
      <c r="K5" s="272">
        <v>-1.0543431044</v>
      </c>
      <c r="L5" s="270">
        <v>3.75</v>
      </c>
      <c r="M5" s="271">
        <v>32</v>
      </c>
      <c r="N5" s="271">
        <v>26</v>
      </c>
      <c r="O5" s="271">
        <f>IFERROR(VLOOKUP(B5,'Core Indicators'!$E$3:$G$9906,3,FALSE),"x")</f>
        <v>34500000</v>
      </c>
      <c r="P5" s="271">
        <v>1246700</v>
      </c>
      <c r="Q5" s="265"/>
      <c r="R5" s="265"/>
      <c r="S5" s="265"/>
      <c r="T5" s="265"/>
      <c r="U5" s="265"/>
      <c r="V5" s="265"/>
      <c r="W5" s="265"/>
      <c r="X5" s="265"/>
      <c r="Y5" s="265"/>
      <c r="Z5" s="265"/>
      <c r="AA5" s="265"/>
      <c r="AB5" s="265"/>
      <c r="AC5" s="265"/>
      <c r="AD5" s="265"/>
      <c r="AE5" s="265"/>
      <c r="AF5" s="265"/>
      <c r="AG5" s="265"/>
      <c r="AH5" s="265"/>
      <c r="AI5" s="265"/>
      <c r="AJ5" s="265"/>
      <c r="AK5" s="265"/>
      <c r="AL5" s="265"/>
      <c r="AM5" s="265"/>
      <c r="AN5" s="265"/>
      <c r="AO5" s="265"/>
      <c r="AP5" s="265"/>
      <c r="AQ5" s="265"/>
      <c r="AR5" s="265"/>
      <c r="AS5" s="265"/>
      <c r="AT5" s="265"/>
      <c r="AU5" s="265"/>
      <c r="AV5" s="265"/>
      <c r="AW5" s="265"/>
      <c r="AX5" s="265"/>
      <c r="AY5" s="265"/>
      <c r="AZ5" s="265"/>
      <c r="BA5" s="265"/>
      <c r="BB5" s="265"/>
      <c r="BC5" s="265"/>
      <c r="BD5" s="265"/>
      <c r="BE5" s="265"/>
      <c r="BF5" s="265"/>
      <c r="BG5" s="265"/>
      <c r="BH5" s="265"/>
      <c r="BI5" s="265"/>
      <c r="BJ5" s="265"/>
      <c r="BK5" s="265"/>
      <c r="BL5" s="265"/>
      <c r="BM5" s="265"/>
      <c r="BN5" s="265"/>
      <c r="BO5" s="265"/>
      <c r="BP5" s="265"/>
      <c r="BQ5" s="265"/>
      <c r="BR5" s="265"/>
      <c r="BS5" s="265"/>
      <c r="BT5" s="265"/>
      <c r="BU5" s="265"/>
      <c r="BV5" s="265"/>
      <c r="BW5" s="265"/>
      <c r="BX5" s="265"/>
      <c r="BY5" s="265"/>
      <c r="BZ5" s="265"/>
      <c r="CA5" s="265"/>
      <c r="CB5" s="265"/>
      <c r="CC5" s="265"/>
      <c r="CD5" s="265"/>
      <c r="CE5" s="265"/>
      <c r="CF5" s="265"/>
      <c r="CG5" s="265"/>
      <c r="CH5" s="265"/>
      <c r="CI5" s="265"/>
      <c r="CJ5" s="265"/>
      <c r="CK5" s="265"/>
      <c r="CL5" s="265"/>
      <c r="CM5" s="265"/>
      <c r="CN5" s="265"/>
      <c r="CO5" s="265"/>
      <c r="CP5" s="265"/>
      <c r="CQ5" s="265"/>
      <c r="CR5" s="265"/>
      <c r="CS5" s="265"/>
      <c r="CT5" s="265"/>
      <c r="CU5" s="265"/>
      <c r="CV5" s="265"/>
      <c r="CW5" s="265"/>
      <c r="CX5" s="265"/>
      <c r="CY5" s="265"/>
      <c r="CZ5" s="265"/>
      <c r="DA5" s="265"/>
      <c r="DB5" s="265"/>
      <c r="DC5" s="265"/>
      <c r="DD5" s="265"/>
      <c r="DE5" s="265"/>
      <c r="DF5" s="265"/>
      <c r="DG5" s="265"/>
      <c r="DH5" s="265"/>
      <c r="DI5" s="265"/>
      <c r="DJ5" s="265"/>
      <c r="DK5" s="265"/>
      <c r="DL5" s="265"/>
    </row>
    <row r="6" spans="1:116" x14ac:dyDescent="0.25">
      <c r="A6" s="266" t="s">
        <v>9843</v>
      </c>
      <c r="B6" s="267" t="s">
        <v>9844</v>
      </c>
      <c r="C6" s="270">
        <v>0.32080001200000002</v>
      </c>
      <c r="D6" s="271">
        <v>9</v>
      </c>
      <c r="E6" s="270">
        <v>0.04</v>
      </c>
      <c r="F6" s="270">
        <v>7.15</v>
      </c>
      <c r="G6" s="270">
        <v>0.2340778537</v>
      </c>
      <c r="H6" s="270">
        <v>33.200000000000003</v>
      </c>
      <c r="I6" s="271">
        <v>2</v>
      </c>
      <c r="J6" s="271" t="str">
        <f>IFERROR(VLOOKUP($B6,'Core Indicators'!$E$3:$EU$906,147,FALSE),"x")</f>
        <v>x</v>
      </c>
      <c r="K6" s="272">
        <v>-0.41117939349999999</v>
      </c>
      <c r="L6" s="270">
        <v>5.5</v>
      </c>
      <c r="M6" s="271">
        <v>67</v>
      </c>
      <c r="N6" s="271">
        <v>35</v>
      </c>
      <c r="O6" s="271" t="str">
        <f>IFERROR(VLOOKUP(B6,'Core Indicators'!$E$3:$G$9906,3,FALSE),"x")</f>
        <v>x</v>
      </c>
      <c r="P6" s="271">
        <v>27400</v>
      </c>
      <c r="Q6" s="265"/>
      <c r="R6" s="265"/>
      <c r="S6" s="265"/>
      <c r="T6" s="265"/>
      <c r="U6" s="265"/>
      <c r="V6" s="265"/>
      <c r="W6" s="265"/>
      <c r="X6" s="265"/>
      <c r="Y6" s="265"/>
      <c r="Z6" s="265"/>
      <c r="AA6" s="265"/>
      <c r="AB6" s="265"/>
      <c r="AC6" s="265"/>
      <c r="AD6" s="265"/>
      <c r="AE6" s="265"/>
      <c r="AF6" s="265"/>
      <c r="AG6" s="265"/>
      <c r="AH6" s="265"/>
      <c r="AI6" s="265"/>
      <c r="AJ6" s="265"/>
      <c r="AK6" s="265"/>
      <c r="AL6" s="265"/>
      <c r="AM6" s="265"/>
      <c r="AN6" s="265"/>
      <c r="AO6" s="265"/>
      <c r="AP6" s="265"/>
      <c r="AQ6" s="265"/>
      <c r="AR6" s="265"/>
      <c r="AS6" s="265"/>
      <c r="AT6" s="265"/>
      <c r="AU6" s="265"/>
      <c r="AV6" s="265"/>
      <c r="AW6" s="265"/>
      <c r="AX6" s="265"/>
      <c r="AY6" s="265"/>
      <c r="AZ6" s="265"/>
      <c r="BA6" s="265"/>
      <c r="BB6" s="265"/>
      <c r="BC6" s="265"/>
      <c r="BD6" s="265"/>
      <c r="BE6" s="265"/>
      <c r="BF6" s="265"/>
      <c r="BG6" s="265"/>
      <c r="BH6" s="265"/>
      <c r="BI6" s="265"/>
      <c r="BJ6" s="265"/>
      <c r="BK6" s="265"/>
      <c r="BL6" s="265"/>
      <c r="BM6" s="265"/>
      <c r="BN6" s="265"/>
      <c r="BO6" s="265"/>
      <c r="BP6" s="265"/>
      <c r="BQ6" s="265"/>
      <c r="BR6" s="265"/>
      <c r="BS6" s="265"/>
      <c r="BT6" s="265"/>
      <c r="BU6" s="265"/>
      <c r="BV6" s="265"/>
      <c r="BW6" s="265"/>
      <c r="BX6" s="265"/>
      <c r="BY6" s="265"/>
      <c r="BZ6" s="265"/>
      <c r="CA6" s="265"/>
      <c r="CB6" s="265"/>
      <c r="CC6" s="265"/>
      <c r="CD6" s="265"/>
      <c r="CE6" s="265"/>
      <c r="CF6" s="265"/>
      <c r="CG6" s="265"/>
      <c r="CH6" s="265"/>
      <c r="CI6" s="265"/>
      <c r="CJ6" s="265"/>
      <c r="CK6" s="265"/>
      <c r="CL6" s="265"/>
      <c r="CM6" s="265"/>
      <c r="CN6" s="265"/>
      <c r="CO6" s="265"/>
      <c r="CP6" s="265"/>
      <c r="CQ6" s="265"/>
      <c r="CR6" s="265"/>
      <c r="CS6" s="265"/>
      <c r="CT6" s="265"/>
      <c r="CU6" s="265"/>
      <c r="CV6" s="265"/>
      <c r="CW6" s="265"/>
      <c r="CX6" s="265"/>
      <c r="CY6" s="265"/>
      <c r="CZ6" s="265"/>
      <c r="DA6" s="265"/>
      <c r="DB6" s="265"/>
      <c r="DC6" s="265"/>
      <c r="DD6" s="265"/>
      <c r="DE6" s="265"/>
      <c r="DF6" s="265"/>
      <c r="DG6" s="265"/>
      <c r="DH6" s="265"/>
      <c r="DI6" s="265"/>
      <c r="DJ6" s="265"/>
      <c r="DK6" s="265"/>
      <c r="DL6" s="265"/>
    </row>
    <row r="7" spans="1:116" x14ac:dyDescent="0.25">
      <c r="A7" s="266" t="s">
        <v>9845</v>
      </c>
      <c r="B7" s="267" t="s">
        <v>9846</v>
      </c>
      <c r="C7" s="270">
        <v>0.98560000059999997</v>
      </c>
      <c r="D7" s="271">
        <v>1</v>
      </c>
      <c r="E7" s="270">
        <v>0</v>
      </c>
      <c r="F7" s="270">
        <v>3.9</v>
      </c>
      <c r="G7" s="270">
        <v>0.1130989843</v>
      </c>
      <c r="H7" s="270">
        <v>26</v>
      </c>
      <c r="I7" s="271">
        <v>0</v>
      </c>
      <c r="J7" s="271" t="str">
        <f>IFERROR(VLOOKUP($B7,'Core Indicators'!$E$3:$EU$906,147,FALSE),"x")</f>
        <v>x</v>
      </c>
      <c r="K7" s="272">
        <v>0.84021884200000008</v>
      </c>
      <c r="L7" s="270">
        <v>4.25</v>
      </c>
      <c r="M7" s="271">
        <v>17</v>
      </c>
      <c r="N7" s="271">
        <v>71</v>
      </c>
      <c r="O7" s="271" t="str">
        <f>IFERROR(VLOOKUP(B7,'Core Indicators'!$E$3:$G$9906,3,FALSE),"x")</f>
        <v>x</v>
      </c>
      <c r="P7" s="271">
        <v>83600</v>
      </c>
      <c r="Q7" s="265"/>
      <c r="R7" s="265"/>
      <c r="S7" s="265"/>
      <c r="T7" s="265"/>
      <c r="U7" s="265"/>
      <c r="V7" s="265"/>
      <c r="W7" s="265"/>
      <c r="X7" s="265"/>
      <c r="Y7" s="265"/>
      <c r="Z7" s="265"/>
      <c r="AA7" s="265"/>
      <c r="AB7" s="265"/>
      <c r="AC7" s="265"/>
      <c r="AD7" s="265"/>
      <c r="AE7" s="265"/>
      <c r="AF7" s="265"/>
      <c r="AG7" s="265"/>
      <c r="AH7" s="265"/>
      <c r="AI7" s="265"/>
      <c r="AJ7" s="265"/>
      <c r="AK7" s="265"/>
      <c r="AL7" s="265"/>
      <c r="AM7" s="265"/>
      <c r="AN7" s="265"/>
      <c r="AO7" s="265"/>
      <c r="AP7" s="265"/>
      <c r="AQ7" s="265"/>
      <c r="AR7" s="265"/>
      <c r="AS7" s="265"/>
      <c r="AT7" s="265"/>
      <c r="AU7" s="265"/>
      <c r="AV7" s="265"/>
      <c r="AW7" s="265"/>
      <c r="AX7" s="265"/>
      <c r="AY7" s="265"/>
      <c r="AZ7" s="265"/>
      <c r="BA7" s="265"/>
      <c r="BB7" s="265"/>
      <c r="BC7" s="265"/>
      <c r="BD7" s="265"/>
      <c r="BE7" s="265"/>
      <c r="BF7" s="265"/>
      <c r="BG7" s="265"/>
      <c r="BH7" s="265"/>
      <c r="BI7" s="265"/>
      <c r="BJ7" s="265"/>
      <c r="BK7" s="265"/>
      <c r="BL7" s="265"/>
      <c r="BM7" s="265"/>
      <c r="BN7" s="265"/>
      <c r="BO7" s="265"/>
      <c r="BP7" s="265"/>
      <c r="BQ7" s="265"/>
      <c r="BR7" s="265"/>
      <c r="BS7" s="265"/>
      <c r="BT7" s="265"/>
      <c r="BU7" s="265"/>
      <c r="BV7" s="265"/>
      <c r="BW7" s="265"/>
      <c r="BX7" s="265"/>
      <c r="BY7" s="265"/>
      <c r="BZ7" s="265"/>
      <c r="CA7" s="265"/>
      <c r="CB7" s="265"/>
      <c r="CC7" s="265"/>
      <c r="CD7" s="265"/>
      <c r="CE7" s="265"/>
      <c r="CF7" s="265"/>
      <c r="CG7" s="265"/>
      <c r="CH7" s="265"/>
      <c r="CI7" s="265"/>
      <c r="CJ7" s="265"/>
      <c r="CK7" s="265"/>
      <c r="CL7" s="265"/>
      <c r="CM7" s="265"/>
      <c r="CN7" s="265"/>
      <c r="CO7" s="265"/>
      <c r="CP7" s="265"/>
      <c r="CQ7" s="265"/>
      <c r="CR7" s="265"/>
      <c r="CS7" s="265"/>
      <c r="CT7" s="265"/>
      <c r="CU7" s="265"/>
      <c r="CV7" s="265"/>
      <c r="CW7" s="265"/>
      <c r="CX7" s="265"/>
      <c r="CY7" s="265"/>
      <c r="CZ7" s="265"/>
      <c r="DA7" s="265"/>
      <c r="DB7" s="265"/>
      <c r="DC7" s="265"/>
      <c r="DD7" s="265"/>
      <c r="DE7" s="265"/>
      <c r="DF7" s="265"/>
      <c r="DG7" s="265"/>
      <c r="DH7" s="265"/>
      <c r="DI7" s="265"/>
      <c r="DJ7" s="265"/>
      <c r="DK7" s="265"/>
      <c r="DL7" s="265"/>
    </row>
    <row r="8" spans="1:116" x14ac:dyDescent="0.25">
      <c r="A8" s="266" t="s">
        <v>9847</v>
      </c>
      <c r="B8" s="267" t="s">
        <v>9848</v>
      </c>
      <c r="C8" s="270">
        <v>5.8874944500000012E-2</v>
      </c>
      <c r="D8" s="271">
        <v>12</v>
      </c>
      <c r="E8" s="270">
        <v>0.01</v>
      </c>
      <c r="F8" s="270">
        <v>8.15</v>
      </c>
      <c r="G8" s="270">
        <v>0.35376096779999999</v>
      </c>
      <c r="H8" s="270">
        <v>42.9</v>
      </c>
      <c r="I8" s="271">
        <v>0</v>
      </c>
      <c r="J8" s="271" t="str">
        <f>IFERROR(VLOOKUP($B8,'Core Indicators'!$E$3:$EU$906,147,FALSE),"x")</f>
        <v>x</v>
      </c>
      <c r="K8" s="272">
        <v>-0.43072563409999998</v>
      </c>
      <c r="L8" s="270">
        <v>7.5</v>
      </c>
      <c r="M8" s="271">
        <v>85</v>
      </c>
      <c r="N8" s="271">
        <v>45</v>
      </c>
      <c r="O8" s="271" t="str">
        <f>IFERROR(VLOOKUP(B8,'Core Indicators'!$E$3:$G$9906,3,FALSE),"x")</f>
        <v>x</v>
      </c>
      <c r="P8" s="271">
        <v>2736690</v>
      </c>
      <c r="Q8" s="265"/>
      <c r="R8" s="265"/>
      <c r="S8" s="265"/>
      <c r="T8" s="265"/>
      <c r="U8" s="265"/>
      <c r="V8" s="265"/>
      <c r="W8" s="265"/>
      <c r="X8" s="265"/>
      <c r="Y8" s="265"/>
      <c r="Z8" s="265"/>
      <c r="AA8" s="265"/>
      <c r="AB8" s="265"/>
      <c r="AC8" s="265"/>
      <c r="AD8" s="265"/>
      <c r="AE8" s="265"/>
      <c r="AF8" s="265"/>
      <c r="AG8" s="265"/>
      <c r="AH8" s="265"/>
      <c r="AI8" s="265"/>
      <c r="AJ8" s="265"/>
      <c r="AK8" s="265"/>
      <c r="AL8" s="265"/>
      <c r="AM8" s="265"/>
      <c r="AN8" s="265"/>
      <c r="AO8" s="265"/>
      <c r="AP8" s="265"/>
      <c r="AQ8" s="265"/>
      <c r="AR8" s="265"/>
      <c r="AS8" s="265"/>
      <c r="AT8" s="265"/>
      <c r="AU8" s="265"/>
      <c r="AV8" s="265"/>
      <c r="AW8" s="265"/>
      <c r="AX8" s="265"/>
      <c r="AY8" s="265"/>
      <c r="AZ8" s="265"/>
      <c r="BA8" s="265"/>
      <c r="BB8" s="265"/>
      <c r="BC8" s="265"/>
      <c r="BD8" s="265"/>
      <c r="BE8" s="265"/>
      <c r="BF8" s="265"/>
      <c r="BG8" s="265"/>
      <c r="BH8" s="265"/>
      <c r="BI8" s="265"/>
      <c r="BJ8" s="265"/>
      <c r="BK8" s="265"/>
      <c r="BL8" s="265"/>
      <c r="BM8" s="265"/>
      <c r="BN8" s="265"/>
      <c r="BO8" s="265"/>
      <c r="BP8" s="265"/>
      <c r="BQ8" s="265"/>
      <c r="BR8" s="265"/>
      <c r="BS8" s="265"/>
      <c r="BT8" s="265"/>
      <c r="BU8" s="265"/>
      <c r="BV8" s="265"/>
      <c r="BW8" s="265"/>
      <c r="BX8" s="265"/>
      <c r="BY8" s="265"/>
      <c r="BZ8" s="265"/>
      <c r="CA8" s="265"/>
      <c r="CB8" s="265"/>
      <c r="CC8" s="265"/>
      <c r="CD8" s="265"/>
      <c r="CE8" s="265"/>
      <c r="CF8" s="265"/>
      <c r="CG8" s="265"/>
      <c r="CH8" s="265"/>
      <c r="CI8" s="265"/>
      <c r="CJ8" s="265"/>
      <c r="CK8" s="265"/>
      <c r="CL8" s="265"/>
      <c r="CM8" s="265"/>
      <c r="CN8" s="265"/>
      <c r="CO8" s="265"/>
      <c r="CP8" s="265"/>
      <c r="CQ8" s="265"/>
      <c r="CR8" s="265"/>
      <c r="CS8" s="265"/>
      <c r="CT8" s="265"/>
      <c r="CU8" s="265"/>
      <c r="CV8" s="265"/>
      <c r="CW8" s="265"/>
      <c r="CX8" s="265"/>
      <c r="CY8" s="265"/>
      <c r="CZ8" s="265"/>
      <c r="DA8" s="265"/>
      <c r="DB8" s="265"/>
      <c r="DC8" s="265"/>
      <c r="DD8" s="265"/>
      <c r="DE8" s="265"/>
      <c r="DF8" s="265"/>
      <c r="DG8" s="265"/>
      <c r="DH8" s="265"/>
      <c r="DI8" s="265"/>
      <c r="DJ8" s="265"/>
      <c r="DK8" s="265"/>
      <c r="DL8" s="265"/>
    </row>
    <row r="9" spans="1:116" x14ac:dyDescent="0.25">
      <c r="A9" s="266" t="s">
        <v>943</v>
      </c>
      <c r="B9" s="267" t="s">
        <v>9849</v>
      </c>
      <c r="C9" s="270">
        <v>4.13892441E-2</v>
      </c>
      <c r="D9" s="271">
        <v>6</v>
      </c>
      <c r="E9" s="270">
        <v>1.7999999999999999E-2</v>
      </c>
      <c r="F9" s="270">
        <v>7.1</v>
      </c>
      <c r="G9" s="270">
        <v>0.25869431790000003</v>
      </c>
      <c r="H9" s="270">
        <v>29.9</v>
      </c>
      <c r="I9" s="271">
        <v>3</v>
      </c>
      <c r="J9" s="271">
        <f>IFERROR(VLOOKUP($B9,'Core Indicators'!$E$3:$EU$906,147,FALSE),"x")</f>
        <v>3</v>
      </c>
      <c r="K9" s="272">
        <v>-0.1312757581</v>
      </c>
      <c r="L9" s="270">
        <v>6</v>
      </c>
      <c r="M9" s="271">
        <v>53</v>
      </c>
      <c r="N9" s="271">
        <v>42</v>
      </c>
      <c r="O9" s="271">
        <f>IFERROR(VLOOKUP(B9,'Core Indicators'!$E$3:$G$9906,3,FALSE),"x")</f>
        <v>3091000</v>
      </c>
      <c r="P9" s="271">
        <v>28470</v>
      </c>
      <c r="Q9" s="265"/>
      <c r="R9" s="265"/>
      <c r="S9" s="265"/>
      <c r="T9" s="265"/>
      <c r="U9" s="265"/>
      <c r="V9" s="265"/>
      <c r="W9" s="265"/>
      <c r="X9" s="265"/>
      <c r="Y9" s="265"/>
      <c r="Z9" s="265"/>
      <c r="AA9" s="265"/>
      <c r="AB9" s="265"/>
      <c r="AC9" s="265"/>
      <c r="AD9" s="265"/>
      <c r="AE9" s="265"/>
      <c r="AF9" s="265"/>
      <c r="AG9" s="265"/>
      <c r="AH9" s="265"/>
      <c r="AI9" s="265"/>
      <c r="AJ9" s="265"/>
      <c r="AK9" s="265"/>
      <c r="AL9" s="265"/>
      <c r="AM9" s="265"/>
      <c r="AN9" s="265"/>
      <c r="AO9" s="265"/>
      <c r="AP9" s="265"/>
      <c r="AQ9" s="265"/>
      <c r="AR9" s="265"/>
      <c r="AS9" s="265"/>
      <c r="AT9" s="265"/>
      <c r="AU9" s="265"/>
      <c r="AV9" s="265"/>
      <c r="AW9" s="265"/>
      <c r="AX9" s="265"/>
      <c r="AY9" s="265"/>
      <c r="AZ9" s="265"/>
      <c r="BA9" s="265"/>
      <c r="BB9" s="265"/>
      <c r="BC9" s="265"/>
      <c r="BD9" s="265"/>
      <c r="BE9" s="265"/>
      <c r="BF9" s="265"/>
      <c r="BG9" s="265"/>
      <c r="BH9" s="265"/>
      <c r="BI9" s="265"/>
      <c r="BJ9" s="265"/>
      <c r="BK9" s="265"/>
      <c r="BL9" s="265"/>
      <c r="BM9" s="265"/>
      <c r="BN9" s="265"/>
      <c r="BO9" s="265"/>
      <c r="BP9" s="265"/>
      <c r="BQ9" s="265"/>
      <c r="BR9" s="265"/>
      <c r="BS9" s="265"/>
      <c r="BT9" s="265"/>
      <c r="BU9" s="265"/>
      <c r="BV9" s="265"/>
      <c r="BW9" s="265"/>
      <c r="BX9" s="265"/>
      <c r="BY9" s="265"/>
      <c r="BZ9" s="265"/>
      <c r="CA9" s="265"/>
      <c r="CB9" s="265"/>
      <c r="CC9" s="265"/>
      <c r="CD9" s="265"/>
      <c r="CE9" s="265"/>
      <c r="CF9" s="265"/>
      <c r="CG9" s="265"/>
      <c r="CH9" s="265"/>
      <c r="CI9" s="265"/>
      <c r="CJ9" s="265"/>
      <c r="CK9" s="265"/>
      <c r="CL9" s="265"/>
      <c r="CM9" s="265"/>
      <c r="CN9" s="265"/>
      <c r="CO9" s="265"/>
      <c r="CP9" s="265"/>
      <c r="CQ9" s="265"/>
      <c r="CR9" s="265"/>
      <c r="CS9" s="265"/>
      <c r="CT9" s="265"/>
      <c r="CU9" s="265"/>
      <c r="CV9" s="265"/>
      <c r="CW9" s="265"/>
      <c r="CX9" s="265"/>
      <c r="CY9" s="265"/>
      <c r="CZ9" s="265"/>
      <c r="DA9" s="265"/>
      <c r="DB9" s="265"/>
      <c r="DC9" s="265"/>
      <c r="DD9" s="265"/>
      <c r="DE9" s="265"/>
      <c r="DF9" s="265"/>
      <c r="DG9" s="265"/>
      <c r="DH9" s="265"/>
      <c r="DI9" s="265"/>
      <c r="DJ9" s="265"/>
      <c r="DK9" s="265"/>
      <c r="DL9" s="265"/>
    </row>
    <row r="10" spans="1:116" x14ac:dyDescent="0.25">
      <c r="A10" s="266" t="s">
        <v>9850</v>
      </c>
      <c r="B10" s="267" t="s">
        <v>9851</v>
      </c>
      <c r="C10" s="270">
        <v>0</v>
      </c>
      <c r="D10" s="271">
        <v>13</v>
      </c>
      <c r="E10" s="270">
        <v>0</v>
      </c>
      <c r="F10" s="270" t="s">
        <v>17</v>
      </c>
      <c r="G10" s="270" t="s">
        <v>17</v>
      </c>
      <c r="H10" s="270" t="s">
        <v>17</v>
      </c>
      <c r="I10" s="271">
        <v>0</v>
      </c>
      <c r="J10" s="271" t="str">
        <f>IFERROR(VLOOKUP($B10,'Core Indicators'!$E$3:$EU$906,147,FALSE),"x")</f>
        <v>x</v>
      </c>
      <c r="K10" s="272">
        <v>0.40520465369999997</v>
      </c>
      <c r="L10" s="270" t="s">
        <v>17</v>
      </c>
      <c r="M10" s="271">
        <v>85</v>
      </c>
      <c r="N10" s="271" t="s">
        <v>17</v>
      </c>
      <c r="O10" s="271" t="str">
        <f>IFERROR(VLOOKUP(B10,'Core Indicators'!$E$3:$G$9906,3,FALSE),"x")</f>
        <v>x</v>
      </c>
      <c r="P10" s="271">
        <v>440</v>
      </c>
      <c r="Q10" s="265"/>
      <c r="R10" s="265"/>
      <c r="S10" s="265"/>
      <c r="T10" s="265"/>
      <c r="U10" s="265"/>
      <c r="V10" s="265"/>
      <c r="W10" s="265"/>
      <c r="X10" s="265"/>
      <c r="Y10" s="265"/>
      <c r="Z10" s="265"/>
      <c r="AA10" s="265"/>
      <c r="AB10" s="265"/>
      <c r="AC10" s="265"/>
      <c r="AD10" s="265"/>
      <c r="AE10" s="265"/>
      <c r="AF10" s="265"/>
      <c r="AG10" s="265"/>
      <c r="AH10" s="265"/>
      <c r="AI10" s="265"/>
      <c r="AJ10" s="265"/>
      <c r="AK10" s="265"/>
      <c r="AL10" s="265"/>
      <c r="AM10" s="265"/>
      <c r="AN10" s="265"/>
      <c r="AO10" s="265"/>
      <c r="AP10" s="265"/>
      <c r="AQ10" s="265"/>
      <c r="AR10" s="265"/>
      <c r="AS10" s="265"/>
      <c r="AT10" s="265"/>
      <c r="AU10" s="265"/>
      <c r="AV10" s="265"/>
      <c r="AW10" s="265"/>
      <c r="AX10" s="265"/>
      <c r="AY10" s="265"/>
      <c r="AZ10" s="265"/>
      <c r="BA10" s="265"/>
      <c r="BB10" s="265"/>
      <c r="BC10" s="265"/>
      <c r="BD10" s="265"/>
      <c r="BE10" s="265"/>
      <c r="BF10" s="265"/>
      <c r="BG10" s="265"/>
      <c r="BH10" s="265"/>
      <c r="BI10" s="265"/>
      <c r="BJ10" s="265"/>
      <c r="BK10" s="265"/>
      <c r="BL10" s="265"/>
      <c r="BM10" s="265"/>
      <c r="BN10" s="265"/>
      <c r="BO10" s="265"/>
      <c r="BP10" s="265"/>
      <c r="BQ10" s="265"/>
      <c r="BR10" s="265"/>
      <c r="BS10" s="265"/>
      <c r="BT10" s="265"/>
      <c r="BU10" s="265"/>
      <c r="BV10" s="265"/>
      <c r="BW10" s="265"/>
      <c r="BX10" s="265"/>
      <c r="BY10" s="265"/>
      <c r="BZ10" s="265"/>
      <c r="CA10" s="265"/>
      <c r="CB10" s="265"/>
      <c r="CC10" s="265"/>
      <c r="CD10" s="265"/>
      <c r="CE10" s="265"/>
      <c r="CF10" s="265"/>
      <c r="CG10" s="265"/>
      <c r="CH10" s="265"/>
      <c r="CI10" s="265"/>
      <c r="CJ10" s="265"/>
      <c r="CK10" s="265"/>
      <c r="CL10" s="265"/>
      <c r="CM10" s="265"/>
      <c r="CN10" s="265"/>
      <c r="CO10" s="265"/>
      <c r="CP10" s="265"/>
      <c r="CQ10" s="265"/>
      <c r="CR10" s="265"/>
      <c r="CS10" s="265"/>
      <c r="CT10" s="265"/>
      <c r="CU10" s="265"/>
      <c r="CV10" s="265"/>
      <c r="CW10" s="265"/>
      <c r="CX10" s="265"/>
      <c r="CY10" s="265"/>
      <c r="CZ10" s="265"/>
      <c r="DA10" s="265"/>
      <c r="DB10" s="265"/>
      <c r="DC10" s="265"/>
      <c r="DD10" s="265"/>
      <c r="DE10" s="265"/>
      <c r="DF10" s="265"/>
      <c r="DG10" s="265"/>
      <c r="DH10" s="265"/>
      <c r="DI10" s="265"/>
      <c r="DJ10" s="265"/>
      <c r="DK10" s="265"/>
      <c r="DL10" s="265"/>
    </row>
    <row r="11" spans="1:116" x14ac:dyDescent="0.25">
      <c r="A11" s="266" t="s">
        <v>9852</v>
      </c>
      <c r="B11" s="267" t="s">
        <v>9853</v>
      </c>
      <c r="C11" s="270">
        <v>0.29240004409999998</v>
      </c>
      <c r="D11" s="271">
        <v>14</v>
      </c>
      <c r="E11" s="270">
        <v>0.02</v>
      </c>
      <c r="F11" s="270" t="s">
        <v>17</v>
      </c>
      <c r="G11" s="270">
        <v>0.1028773082</v>
      </c>
      <c r="H11" s="270">
        <v>34.4</v>
      </c>
      <c r="I11" s="271">
        <v>0</v>
      </c>
      <c r="J11" s="271" t="str">
        <f>IFERROR(VLOOKUP($B11,'Core Indicators'!$E$3:$EU$906,147,FALSE),"x")</f>
        <v>x</v>
      </c>
      <c r="K11" s="272">
        <v>1.7341445684000001</v>
      </c>
      <c r="L11" s="270" t="s">
        <v>17</v>
      </c>
      <c r="M11" s="271">
        <v>97</v>
      </c>
      <c r="N11" s="271">
        <v>77</v>
      </c>
      <c r="O11" s="271" t="str">
        <f>IFERROR(VLOOKUP(B11,'Core Indicators'!$E$3:$G$9906,3,FALSE),"x")</f>
        <v>x</v>
      </c>
      <c r="P11" s="271">
        <v>7682300</v>
      </c>
      <c r="Q11" s="265"/>
      <c r="R11" s="265"/>
      <c r="S11" s="265"/>
      <c r="T11" s="265"/>
      <c r="U11" s="265"/>
      <c r="V11" s="265"/>
      <c r="W11" s="265"/>
      <c r="X11" s="265"/>
      <c r="Y11" s="265"/>
      <c r="Z11" s="265"/>
      <c r="AA11" s="265"/>
      <c r="AB11" s="265"/>
      <c r="AC11" s="265"/>
      <c r="AD11" s="265"/>
      <c r="AE11" s="265"/>
      <c r="AF11" s="265"/>
      <c r="AG11" s="265"/>
      <c r="AH11" s="265"/>
      <c r="AI11" s="265"/>
      <c r="AJ11" s="265"/>
      <c r="AK11" s="265"/>
      <c r="AL11" s="265"/>
      <c r="AM11" s="265"/>
      <c r="AN11" s="265"/>
      <c r="AO11" s="265"/>
      <c r="AP11" s="265"/>
      <c r="AQ11" s="265"/>
      <c r="AR11" s="265"/>
      <c r="AS11" s="265"/>
      <c r="AT11" s="265"/>
      <c r="AU11" s="265"/>
      <c r="AV11" s="265"/>
      <c r="AW11" s="265"/>
      <c r="AX11" s="265"/>
      <c r="AY11" s="265"/>
      <c r="AZ11" s="265"/>
      <c r="BA11" s="265"/>
      <c r="BB11" s="265"/>
      <c r="BC11" s="265"/>
      <c r="BD11" s="265"/>
      <c r="BE11" s="265"/>
      <c r="BF11" s="265"/>
      <c r="BG11" s="265"/>
      <c r="BH11" s="265"/>
      <c r="BI11" s="265"/>
      <c r="BJ11" s="265"/>
      <c r="BK11" s="265"/>
      <c r="BL11" s="265"/>
      <c r="BM11" s="265"/>
      <c r="BN11" s="265"/>
      <c r="BO11" s="265"/>
      <c r="BP11" s="265"/>
      <c r="BQ11" s="265"/>
      <c r="BR11" s="265"/>
      <c r="BS11" s="265"/>
      <c r="BT11" s="265"/>
      <c r="BU11" s="265"/>
      <c r="BV11" s="265"/>
      <c r="BW11" s="265"/>
      <c r="BX11" s="265"/>
      <c r="BY11" s="265"/>
      <c r="BZ11" s="265"/>
      <c r="CA11" s="265"/>
      <c r="CB11" s="265"/>
      <c r="CC11" s="265"/>
      <c r="CD11" s="265"/>
      <c r="CE11" s="265"/>
      <c r="CF11" s="265"/>
      <c r="CG11" s="265"/>
      <c r="CH11" s="265"/>
      <c r="CI11" s="265"/>
      <c r="CJ11" s="265"/>
      <c r="CK11" s="265"/>
      <c r="CL11" s="265"/>
      <c r="CM11" s="265"/>
      <c r="CN11" s="265"/>
      <c r="CO11" s="265"/>
      <c r="CP11" s="265"/>
      <c r="CQ11" s="265"/>
      <c r="CR11" s="265"/>
      <c r="CS11" s="265"/>
      <c r="CT11" s="265"/>
      <c r="CU11" s="265"/>
      <c r="CV11" s="265"/>
      <c r="CW11" s="265"/>
      <c r="CX11" s="265"/>
      <c r="CY11" s="265"/>
      <c r="CZ11" s="265"/>
      <c r="DA11" s="265"/>
      <c r="DB11" s="265"/>
      <c r="DC11" s="265"/>
      <c r="DD11" s="265"/>
      <c r="DE11" s="265"/>
      <c r="DF11" s="265"/>
      <c r="DG11" s="265"/>
      <c r="DH11" s="265"/>
      <c r="DI11" s="265"/>
      <c r="DJ11" s="265"/>
      <c r="DK11" s="265"/>
      <c r="DL11" s="265"/>
    </row>
    <row r="12" spans="1:116" x14ac:dyDescent="0.25">
      <c r="A12" s="266" t="s">
        <v>9854</v>
      </c>
      <c r="B12" s="267" t="s">
        <v>9855</v>
      </c>
      <c r="C12" s="270">
        <v>0.1350639867</v>
      </c>
      <c r="D12" s="271">
        <v>12</v>
      </c>
      <c r="E12" s="270">
        <v>7.7999999999999996E-3</v>
      </c>
      <c r="F12" s="270" t="s">
        <v>17</v>
      </c>
      <c r="G12" s="270">
        <v>7.3148202199999998E-2</v>
      </c>
      <c r="H12" s="270">
        <v>30.8</v>
      </c>
      <c r="I12" s="271">
        <v>0</v>
      </c>
      <c r="J12" s="271" t="str">
        <f>IFERROR(VLOOKUP($B12,'Core Indicators'!$E$3:$EU$906,147,FALSE),"x")</f>
        <v>x</v>
      </c>
      <c r="K12" s="272">
        <v>1.8830512762</v>
      </c>
      <c r="L12" s="270" t="s">
        <v>17</v>
      </c>
      <c r="M12" s="271">
        <v>93</v>
      </c>
      <c r="N12" s="271">
        <v>77</v>
      </c>
      <c r="O12" s="271" t="str">
        <f>IFERROR(VLOOKUP(B12,'Core Indicators'!$E$3:$G$9906,3,FALSE),"x")</f>
        <v>x</v>
      </c>
      <c r="P12" s="271">
        <v>82523</v>
      </c>
      <c r="Q12" s="265"/>
      <c r="R12" s="265"/>
      <c r="S12" s="265"/>
      <c r="T12" s="265"/>
      <c r="U12" s="265"/>
      <c r="V12" s="265"/>
      <c r="W12" s="265"/>
      <c r="X12" s="265"/>
      <c r="Y12" s="265"/>
      <c r="Z12" s="265"/>
      <c r="AA12" s="265"/>
      <c r="AB12" s="265"/>
      <c r="AC12" s="265"/>
      <c r="AD12" s="265"/>
      <c r="AE12" s="265"/>
      <c r="AF12" s="265"/>
      <c r="AG12" s="265"/>
      <c r="AH12" s="265"/>
      <c r="AI12" s="265"/>
      <c r="AJ12" s="265"/>
      <c r="AK12" s="265"/>
      <c r="AL12" s="265"/>
      <c r="AM12" s="265"/>
      <c r="AN12" s="265"/>
      <c r="AO12" s="265"/>
      <c r="AP12" s="265"/>
      <c r="AQ12" s="265"/>
      <c r="AR12" s="265"/>
      <c r="AS12" s="265"/>
      <c r="AT12" s="265"/>
      <c r="AU12" s="265"/>
      <c r="AV12" s="265"/>
      <c r="AW12" s="265"/>
      <c r="AX12" s="265"/>
      <c r="AY12" s="265"/>
      <c r="AZ12" s="265"/>
      <c r="BA12" s="265"/>
      <c r="BB12" s="265"/>
      <c r="BC12" s="265"/>
      <c r="BD12" s="265"/>
      <c r="BE12" s="265"/>
      <c r="BF12" s="265"/>
      <c r="BG12" s="265"/>
      <c r="BH12" s="265"/>
      <c r="BI12" s="265"/>
      <c r="BJ12" s="265"/>
      <c r="BK12" s="265"/>
      <c r="BL12" s="265"/>
      <c r="BM12" s="265"/>
      <c r="BN12" s="265"/>
      <c r="BO12" s="265"/>
      <c r="BP12" s="265"/>
      <c r="BQ12" s="265"/>
      <c r="BR12" s="265"/>
      <c r="BS12" s="265"/>
      <c r="BT12" s="265"/>
      <c r="BU12" s="265"/>
      <c r="BV12" s="265"/>
      <c r="BW12" s="265"/>
      <c r="BX12" s="265"/>
      <c r="BY12" s="265"/>
      <c r="BZ12" s="265"/>
      <c r="CA12" s="265"/>
      <c r="CB12" s="265"/>
      <c r="CC12" s="265"/>
      <c r="CD12" s="265"/>
      <c r="CE12" s="265"/>
      <c r="CF12" s="265"/>
      <c r="CG12" s="265"/>
      <c r="CH12" s="265"/>
      <c r="CI12" s="265"/>
      <c r="CJ12" s="265"/>
      <c r="CK12" s="265"/>
      <c r="CL12" s="265"/>
      <c r="CM12" s="265"/>
      <c r="CN12" s="265"/>
      <c r="CO12" s="265"/>
      <c r="CP12" s="265"/>
      <c r="CQ12" s="265"/>
      <c r="CR12" s="265"/>
      <c r="CS12" s="265"/>
      <c r="CT12" s="265"/>
      <c r="CU12" s="265"/>
      <c r="CV12" s="265"/>
      <c r="CW12" s="265"/>
      <c r="CX12" s="265"/>
      <c r="CY12" s="265"/>
      <c r="CZ12" s="265"/>
      <c r="DA12" s="265"/>
      <c r="DB12" s="265"/>
      <c r="DC12" s="265"/>
      <c r="DD12" s="265"/>
      <c r="DE12" s="265"/>
      <c r="DF12" s="265"/>
      <c r="DG12" s="265"/>
      <c r="DH12" s="265"/>
      <c r="DI12" s="265"/>
      <c r="DJ12" s="265"/>
      <c r="DK12" s="265"/>
      <c r="DL12" s="265"/>
    </row>
    <row r="13" spans="1:116" x14ac:dyDescent="0.25">
      <c r="A13" s="266" t="s">
        <v>952</v>
      </c>
      <c r="B13" s="267" t="s">
        <v>9856</v>
      </c>
      <c r="C13" s="270">
        <v>0.15286196930000001</v>
      </c>
      <c r="D13" s="271">
        <v>4</v>
      </c>
      <c r="E13" s="270">
        <v>5.5E-2</v>
      </c>
      <c r="F13" s="270">
        <v>3.4333333332999998</v>
      </c>
      <c r="G13" s="270">
        <v>0.32076538339999999</v>
      </c>
      <c r="H13" s="270">
        <v>26.6</v>
      </c>
      <c r="I13" s="271">
        <v>3</v>
      </c>
      <c r="J13" s="271">
        <f>IFERROR(VLOOKUP($B13,'Core Indicators'!$E$3:$EU$906,147,FALSE),"x")</f>
        <v>36</v>
      </c>
      <c r="K13" s="272">
        <v>-0.57727032899999997</v>
      </c>
      <c r="L13" s="270">
        <v>3</v>
      </c>
      <c r="M13" s="271">
        <v>10</v>
      </c>
      <c r="N13" s="271">
        <v>30</v>
      </c>
      <c r="O13" s="271">
        <f>IFERROR(VLOOKUP(B13,'Core Indicators'!$E$3:$G$9906,3,FALSE),"x")</f>
        <v>9999000</v>
      </c>
      <c r="P13" s="271">
        <v>82663</v>
      </c>
      <c r="Q13" s="265"/>
      <c r="R13" s="265"/>
      <c r="S13" s="265"/>
      <c r="T13" s="265"/>
      <c r="U13" s="265"/>
      <c r="V13" s="265"/>
      <c r="W13" s="265"/>
      <c r="X13" s="265"/>
      <c r="Y13" s="265"/>
      <c r="Z13" s="265"/>
      <c r="AA13" s="265"/>
      <c r="AB13" s="265"/>
      <c r="AC13" s="265"/>
      <c r="AD13" s="265"/>
      <c r="AE13" s="265"/>
      <c r="AF13" s="265"/>
      <c r="AG13" s="265"/>
      <c r="AH13" s="265"/>
      <c r="AI13" s="265"/>
      <c r="AJ13" s="265"/>
      <c r="AK13" s="265"/>
      <c r="AL13" s="265"/>
      <c r="AM13" s="265"/>
      <c r="AN13" s="265"/>
      <c r="AO13" s="265"/>
      <c r="AP13" s="265"/>
      <c r="AQ13" s="265"/>
      <c r="AR13" s="265"/>
      <c r="AS13" s="265"/>
      <c r="AT13" s="265"/>
      <c r="AU13" s="265"/>
      <c r="AV13" s="265"/>
      <c r="AW13" s="265"/>
      <c r="AX13" s="265"/>
      <c r="AY13" s="265"/>
      <c r="AZ13" s="265"/>
      <c r="BA13" s="265"/>
      <c r="BB13" s="265"/>
      <c r="BC13" s="265"/>
      <c r="BD13" s="265"/>
      <c r="BE13" s="265"/>
      <c r="BF13" s="265"/>
      <c r="BG13" s="265"/>
      <c r="BH13" s="265"/>
      <c r="BI13" s="265"/>
      <c r="BJ13" s="265"/>
      <c r="BK13" s="265"/>
      <c r="BL13" s="265"/>
      <c r="BM13" s="265"/>
      <c r="BN13" s="265"/>
      <c r="BO13" s="265"/>
      <c r="BP13" s="265"/>
      <c r="BQ13" s="265"/>
      <c r="BR13" s="265"/>
      <c r="BS13" s="265"/>
      <c r="BT13" s="265"/>
      <c r="BU13" s="265"/>
      <c r="BV13" s="265"/>
      <c r="BW13" s="265"/>
      <c r="BX13" s="265"/>
      <c r="BY13" s="265"/>
      <c r="BZ13" s="265"/>
      <c r="CA13" s="265"/>
      <c r="CB13" s="265"/>
      <c r="CC13" s="265"/>
      <c r="CD13" s="265"/>
      <c r="CE13" s="265"/>
      <c r="CF13" s="265"/>
      <c r="CG13" s="265"/>
      <c r="CH13" s="265"/>
      <c r="CI13" s="265"/>
      <c r="CJ13" s="265"/>
      <c r="CK13" s="265"/>
      <c r="CL13" s="265"/>
      <c r="CM13" s="265"/>
      <c r="CN13" s="265"/>
      <c r="CO13" s="265"/>
      <c r="CP13" s="265"/>
      <c r="CQ13" s="265"/>
      <c r="CR13" s="265"/>
      <c r="CS13" s="265"/>
      <c r="CT13" s="265"/>
      <c r="CU13" s="265"/>
      <c r="CV13" s="265"/>
      <c r="CW13" s="265"/>
      <c r="CX13" s="265"/>
      <c r="CY13" s="265"/>
      <c r="CZ13" s="265"/>
      <c r="DA13" s="265"/>
      <c r="DB13" s="265"/>
      <c r="DC13" s="265"/>
      <c r="DD13" s="265"/>
      <c r="DE13" s="265"/>
      <c r="DF13" s="265"/>
      <c r="DG13" s="265"/>
      <c r="DH13" s="265"/>
      <c r="DI13" s="265"/>
      <c r="DJ13" s="265"/>
      <c r="DK13" s="265"/>
      <c r="DL13" s="265"/>
    </row>
    <row r="14" spans="1:116" x14ac:dyDescent="0.25">
      <c r="A14" s="266" t="s">
        <v>466</v>
      </c>
      <c r="B14" s="267" t="s">
        <v>9857</v>
      </c>
      <c r="C14" s="270">
        <v>0.25789995929999998</v>
      </c>
      <c r="D14" s="271">
        <v>8</v>
      </c>
      <c r="E14" s="270">
        <v>0</v>
      </c>
      <c r="F14" s="270">
        <v>3.7</v>
      </c>
      <c r="G14" s="270">
        <v>0.51957781189999996</v>
      </c>
      <c r="H14" s="270">
        <v>38.6</v>
      </c>
      <c r="I14" s="271">
        <v>3</v>
      </c>
      <c r="J14" s="271">
        <f>IFERROR(VLOOKUP($B14,'Core Indicators'!$E$3:$EU$906,147,FALSE),"x")</f>
        <v>73</v>
      </c>
      <c r="K14" s="272">
        <v>-1.4319046736000001</v>
      </c>
      <c r="L14" s="270">
        <v>2.5</v>
      </c>
      <c r="M14" s="271">
        <v>13</v>
      </c>
      <c r="N14" s="271">
        <v>19</v>
      </c>
      <c r="O14" s="271">
        <f>IFERROR(VLOOKUP(B14,'Core Indicators'!$E$3:$G$9906,3,FALSE),"x")</f>
        <v>12289000</v>
      </c>
      <c r="P14" s="271">
        <v>25680</v>
      </c>
      <c r="Q14" s="265"/>
      <c r="R14" s="265"/>
      <c r="S14" s="265"/>
      <c r="T14" s="265"/>
      <c r="U14" s="265"/>
      <c r="V14" s="265"/>
      <c r="W14" s="265"/>
      <c r="X14" s="265"/>
      <c r="Y14" s="265"/>
      <c r="Z14" s="265"/>
      <c r="AA14" s="265"/>
      <c r="AB14" s="265"/>
      <c r="AC14" s="265"/>
      <c r="AD14" s="265"/>
      <c r="AE14" s="265"/>
      <c r="AF14" s="265"/>
      <c r="AG14" s="265"/>
      <c r="AH14" s="265"/>
      <c r="AI14" s="265"/>
      <c r="AJ14" s="265"/>
      <c r="AK14" s="265"/>
      <c r="AL14" s="265"/>
      <c r="AM14" s="265"/>
      <c r="AN14" s="265"/>
      <c r="AO14" s="265"/>
      <c r="AP14" s="265"/>
      <c r="AQ14" s="265"/>
      <c r="AR14" s="265"/>
      <c r="AS14" s="265"/>
      <c r="AT14" s="265"/>
      <c r="AU14" s="265"/>
      <c r="AV14" s="265"/>
      <c r="AW14" s="265"/>
      <c r="AX14" s="265"/>
      <c r="AY14" s="265"/>
      <c r="AZ14" s="265"/>
      <c r="BA14" s="265"/>
      <c r="BB14" s="265"/>
      <c r="BC14" s="265"/>
      <c r="BD14" s="265"/>
      <c r="BE14" s="265"/>
      <c r="BF14" s="265"/>
      <c r="BG14" s="265"/>
      <c r="BH14" s="265"/>
      <c r="BI14" s="265"/>
      <c r="BJ14" s="265"/>
      <c r="BK14" s="265"/>
      <c r="BL14" s="265"/>
      <c r="BM14" s="265"/>
      <c r="BN14" s="265"/>
      <c r="BO14" s="265"/>
      <c r="BP14" s="265"/>
      <c r="BQ14" s="265"/>
      <c r="BR14" s="265"/>
      <c r="BS14" s="265"/>
      <c r="BT14" s="265"/>
      <c r="BU14" s="265"/>
      <c r="BV14" s="265"/>
      <c r="BW14" s="265"/>
      <c r="BX14" s="265"/>
      <c r="BY14" s="265"/>
      <c r="BZ14" s="265"/>
      <c r="CA14" s="265"/>
      <c r="CB14" s="265"/>
      <c r="CC14" s="265"/>
      <c r="CD14" s="265"/>
      <c r="CE14" s="265"/>
      <c r="CF14" s="265"/>
      <c r="CG14" s="265"/>
      <c r="CH14" s="265"/>
      <c r="CI14" s="265"/>
      <c r="CJ14" s="265"/>
      <c r="CK14" s="265"/>
      <c r="CL14" s="265"/>
      <c r="CM14" s="265"/>
      <c r="CN14" s="265"/>
      <c r="CO14" s="265"/>
      <c r="CP14" s="265"/>
      <c r="CQ14" s="265"/>
      <c r="CR14" s="265"/>
      <c r="CS14" s="265"/>
      <c r="CT14" s="265"/>
      <c r="CU14" s="265"/>
      <c r="CV14" s="265"/>
      <c r="CW14" s="265"/>
      <c r="CX14" s="265"/>
      <c r="CY14" s="265"/>
      <c r="CZ14" s="265"/>
      <c r="DA14" s="265"/>
      <c r="DB14" s="265"/>
      <c r="DC14" s="265"/>
      <c r="DD14" s="265"/>
      <c r="DE14" s="265"/>
      <c r="DF14" s="265"/>
      <c r="DG14" s="265"/>
      <c r="DH14" s="265"/>
      <c r="DI14" s="265"/>
      <c r="DJ14" s="265"/>
      <c r="DK14" s="265"/>
      <c r="DL14" s="265"/>
    </row>
    <row r="15" spans="1:116" x14ac:dyDescent="0.25">
      <c r="A15" s="266" t="s">
        <v>9858</v>
      </c>
      <c r="B15" s="267" t="s">
        <v>9859</v>
      </c>
      <c r="C15" s="270">
        <v>0.49180002620000002</v>
      </c>
      <c r="D15" s="271">
        <v>12</v>
      </c>
      <c r="E15" s="270">
        <v>0.01</v>
      </c>
      <c r="F15" s="270" t="s">
        <v>17</v>
      </c>
      <c r="G15" s="270">
        <v>4.5443996700000003E-2</v>
      </c>
      <c r="H15" s="270">
        <v>27.2</v>
      </c>
      <c r="I15" s="271">
        <v>0</v>
      </c>
      <c r="J15" s="271" t="str">
        <f>IFERROR(VLOOKUP($B15,'Core Indicators'!$E$3:$EU$906,147,FALSE),"x")</f>
        <v>x</v>
      </c>
      <c r="K15" s="272">
        <v>1.3637149334000001</v>
      </c>
      <c r="L15" s="270" t="s">
        <v>17</v>
      </c>
      <c r="M15" s="271">
        <v>96</v>
      </c>
      <c r="N15" s="271">
        <v>75</v>
      </c>
      <c r="O15" s="271" t="str">
        <f>IFERROR(VLOOKUP(B15,'Core Indicators'!$E$3:$G$9906,3,FALSE),"x")</f>
        <v>x</v>
      </c>
      <c r="P15" s="271">
        <v>30280</v>
      </c>
      <c r="Q15" s="265"/>
      <c r="R15" s="265"/>
      <c r="S15" s="265"/>
      <c r="T15" s="265"/>
      <c r="U15" s="265"/>
      <c r="V15" s="265"/>
      <c r="W15" s="265"/>
      <c r="X15" s="265"/>
      <c r="Y15" s="265"/>
      <c r="Z15" s="265"/>
      <c r="AA15" s="265"/>
      <c r="AB15" s="265"/>
      <c r="AC15" s="265"/>
      <c r="AD15" s="265"/>
      <c r="AE15" s="265"/>
      <c r="AF15" s="265"/>
      <c r="AG15" s="265"/>
      <c r="AH15" s="265"/>
      <c r="AI15" s="265"/>
      <c r="AJ15" s="265"/>
      <c r="AK15" s="265"/>
      <c r="AL15" s="265"/>
      <c r="AM15" s="265"/>
      <c r="AN15" s="265"/>
      <c r="AO15" s="265"/>
      <c r="AP15" s="265"/>
      <c r="AQ15" s="265"/>
      <c r="AR15" s="265"/>
      <c r="AS15" s="265"/>
      <c r="AT15" s="265"/>
      <c r="AU15" s="265"/>
      <c r="AV15" s="265"/>
      <c r="AW15" s="265"/>
      <c r="AX15" s="265"/>
      <c r="AY15" s="265"/>
      <c r="AZ15" s="265"/>
      <c r="BA15" s="265"/>
      <c r="BB15" s="265"/>
      <c r="BC15" s="265"/>
      <c r="BD15" s="265"/>
      <c r="BE15" s="265"/>
      <c r="BF15" s="265"/>
      <c r="BG15" s="265"/>
      <c r="BH15" s="265"/>
      <c r="BI15" s="265"/>
      <c r="BJ15" s="265"/>
      <c r="BK15" s="265"/>
      <c r="BL15" s="265"/>
      <c r="BM15" s="265"/>
      <c r="BN15" s="265"/>
      <c r="BO15" s="265"/>
      <c r="BP15" s="265"/>
      <c r="BQ15" s="265"/>
      <c r="BR15" s="265"/>
      <c r="BS15" s="265"/>
      <c r="BT15" s="265"/>
      <c r="BU15" s="265"/>
      <c r="BV15" s="265"/>
      <c r="BW15" s="265"/>
      <c r="BX15" s="265"/>
      <c r="BY15" s="265"/>
      <c r="BZ15" s="265"/>
      <c r="CA15" s="265"/>
      <c r="CB15" s="265"/>
      <c r="CC15" s="265"/>
      <c r="CD15" s="265"/>
      <c r="CE15" s="265"/>
      <c r="CF15" s="265"/>
      <c r="CG15" s="265"/>
      <c r="CH15" s="265"/>
      <c r="CI15" s="265"/>
      <c r="CJ15" s="265"/>
      <c r="CK15" s="265"/>
      <c r="CL15" s="265"/>
      <c r="CM15" s="265"/>
      <c r="CN15" s="265"/>
      <c r="CO15" s="265"/>
      <c r="CP15" s="265"/>
      <c r="CQ15" s="265"/>
      <c r="CR15" s="265"/>
      <c r="CS15" s="265"/>
      <c r="CT15" s="265"/>
      <c r="CU15" s="265"/>
      <c r="CV15" s="265"/>
      <c r="CW15" s="265"/>
      <c r="CX15" s="265"/>
      <c r="CY15" s="265"/>
      <c r="CZ15" s="265"/>
      <c r="DA15" s="265"/>
      <c r="DB15" s="265"/>
      <c r="DC15" s="265"/>
      <c r="DD15" s="265"/>
      <c r="DE15" s="265"/>
      <c r="DF15" s="265"/>
      <c r="DG15" s="265"/>
      <c r="DH15" s="265"/>
      <c r="DI15" s="265"/>
      <c r="DJ15" s="265"/>
      <c r="DK15" s="265"/>
      <c r="DL15" s="265"/>
    </row>
    <row r="16" spans="1:116" x14ac:dyDescent="0.25">
      <c r="A16" s="266" t="s">
        <v>9860</v>
      </c>
      <c r="B16" s="267" t="s">
        <v>9861</v>
      </c>
      <c r="C16" s="270">
        <v>0.81187498689999993</v>
      </c>
      <c r="D16" s="271">
        <v>9</v>
      </c>
      <c r="E16" s="270">
        <v>0.33</v>
      </c>
      <c r="F16" s="270">
        <v>7.75</v>
      </c>
      <c r="G16" s="270">
        <v>0.61251466889999995</v>
      </c>
      <c r="H16" s="270">
        <v>47.8</v>
      </c>
      <c r="I16" s="271">
        <v>0</v>
      </c>
      <c r="J16" s="271" t="str">
        <f>IFERROR(VLOOKUP($B16,'Core Indicators'!$E$3:$EU$906,147,FALSE),"x")</f>
        <v>x</v>
      </c>
      <c r="K16" s="272">
        <v>-0.66412585970000004</v>
      </c>
      <c r="L16" s="270">
        <v>6.5</v>
      </c>
      <c r="M16" s="271">
        <v>66</v>
      </c>
      <c r="N16" s="271">
        <v>41</v>
      </c>
      <c r="O16" s="271" t="str">
        <f>IFERROR(VLOOKUP(B16,'Core Indicators'!$E$3:$G$9906,3,FALSE),"x")</f>
        <v>x</v>
      </c>
      <c r="P16" s="271">
        <v>112760</v>
      </c>
      <c r="Q16" s="265"/>
      <c r="R16" s="265"/>
      <c r="S16" s="265"/>
      <c r="T16" s="265"/>
      <c r="U16" s="265"/>
      <c r="V16" s="265"/>
      <c r="W16" s="265"/>
      <c r="X16" s="265"/>
      <c r="Y16" s="265"/>
      <c r="Z16" s="265"/>
      <c r="AA16" s="265"/>
      <c r="AB16" s="265"/>
      <c r="AC16" s="265"/>
      <c r="AD16" s="265"/>
      <c r="AE16" s="265"/>
      <c r="AF16" s="265"/>
      <c r="AG16" s="265"/>
      <c r="AH16" s="265"/>
      <c r="AI16" s="265"/>
      <c r="AJ16" s="265"/>
      <c r="AK16" s="265"/>
      <c r="AL16" s="265"/>
      <c r="AM16" s="265"/>
      <c r="AN16" s="265"/>
      <c r="AO16" s="265"/>
      <c r="AP16" s="265"/>
      <c r="AQ16" s="265"/>
      <c r="AR16" s="265"/>
      <c r="AS16" s="265"/>
      <c r="AT16" s="265"/>
      <c r="AU16" s="265"/>
      <c r="AV16" s="265"/>
      <c r="AW16" s="265"/>
      <c r="AX16" s="265"/>
      <c r="AY16" s="265"/>
      <c r="AZ16" s="265"/>
      <c r="BA16" s="265"/>
      <c r="BB16" s="265"/>
      <c r="BC16" s="265"/>
      <c r="BD16" s="265"/>
      <c r="BE16" s="265"/>
      <c r="BF16" s="265"/>
      <c r="BG16" s="265"/>
      <c r="BH16" s="265"/>
      <c r="BI16" s="265"/>
      <c r="BJ16" s="265"/>
      <c r="BK16" s="265"/>
      <c r="BL16" s="265"/>
      <c r="BM16" s="265"/>
      <c r="BN16" s="265"/>
      <c r="BO16" s="265"/>
      <c r="BP16" s="265"/>
      <c r="BQ16" s="265"/>
      <c r="BR16" s="265"/>
      <c r="BS16" s="265"/>
      <c r="BT16" s="265"/>
      <c r="BU16" s="265"/>
      <c r="BV16" s="265"/>
      <c r="BW16" s="265"/>
      <c r="BX16" s="265"/>
      <c r="BY16" s="265"/>
      <c r="BZ16" s="265"/>
      <c r="CA16" s="265"/>
      <c r="CB16" s="265"/>
      <c r="CC16" s="265"/>
      <c r="CD16" s="265"/>
      <c r="CE16" s="265"/>
      <c r="CF16" s="265"/>
      <c r="CG16" s="265"/>
      <c r="CH16" s="265"/>
      <c r="CI16" s="265"/>
      <c r="CJ16" s="265"/>
      <c r="CK16" s="265"/>
      <c r="CL16" s="265"/>
      <c r="CM16" s="265"/>
      <c r="CN16" s="265"/>
      <c r="CO16" s="265"/>
      <c r="CP16" s="265"/>
      <c r="CQ16" s="265"/>
      <c r="CR16" s="265"/>
      <c r="CS16" s="265"/>
      <c r="CT16" s="265"/>
      <c r="CU16" s="265"/>
      <c r="CV16" s="265"/>
      <c r="CW16" s="265"/>
      <c r="CX16" s="265"/>
      <c r="CY16" s="265"/>
      <c r="CZ16" s="265"/>
      <c r="DA16" s="265"/>
      <c r="DB16" s="265"/>
      <c r="DC16" s="265"/>
      <c r="DD16" s="265"/>
      <c r="DE16" s="265"/>
      <c r="DF16" s="265"/>
      <c r="DG16" s="265"/>
      <c r="DH16" s="265"/>
      <c r="DI16" s="265"/>
      <c r="DJ16" s="265"/>
      <c r="DK16" s="265"/>
      <c r="DL16" s="265"/>
    </row>
    <row r="17" spans="1:116" x14ac:dyDescent="0.25">
      <c r="A17" s="266" t="s">
        <v>282</v>
      </c>
      <c r="B17" s="267" t="s">
        <v>9862</v>
      </c>
      <c r="C17" s="270">
        <v>0.55109997759999996</v>
      </c>
      <c r="D17" s="271">
        <v>11</v>
      </c>
      <c r="E17" s="270">
        <v>0</v>
      </c>
      <c r="F17" s="270">
        <v>6.2</v>
      </c>
      <c r="G17" s="270">
        <v>0.61156915869999995</v>
      </c>
      <c r="H17" s="270">
        <v>35.299999999999997</v>
      </c>
      <c r="I17" s="271">
        <v>5</v>
      </c>
      <c r="J17" s="271">
        <f>IFERROR(VLOOKUP($B17,'Core Indicators'!$E$3:$EU$906,147,FALSE),"x")</f>
        <v>3464</v>
      </c>
      <c r="K17" s="272">
        <v>-0.42625910039999998</v>
      </c>
      <c r="L17" s="270">
        <v>4.25</v>
      </c>
      <c r="M17" s="271">
        <v>56</v>
      </c>
      <c r="N17" s="271">
        <v>40</v>
      </c>
      <c r="O17" s="271">
        <f>IFERROR(VLOOKUP(B17,'Core Indicators'!$E$3:$G$9906,3,FALSE),"x")</f>
        <v>21537000</v>
      </c>
      <c r="P17" s="271">
        <v>273600</v>
      </c>
      <c r="Q17" s="265"/>
      <c r="R17" s="265"/>
      <c r="S17" s="265"/>
      <c r="T17" s="265"/>
      <c r="U17" s="265"/>
      <c r="V17" s="265"/>
      <c r="W17" s="265"/>
      <c r="X17" s="265"/>
      <c r="Y17" s="265"/>
      <c r="Z17" s="265"/>
      <c r="AA17" s="265"/>
      <c r="AB17" s="265"/>
      <c r="AC17" s="265"/>
      <c r="AD17" s="265"/>
      <c r="AE17" s="265"/>
      <c r="AF17" s="265"/>
      <c r="AG17" s="265"/>
      <c r="AH17" s="265"/>
      <c r="AI17" s="265"/>
      <c r="AJ17" s="265"/>
      <c r="AK17" s="265"/>
      <c r="AL17" s="265"/>
      <c r="AM17" s="265"/>
      <c r="AN17" s="265"/>
      <c r="AO17" s="265"/>
      <c r="AP17" s="265"/>
      <c r="AQ17" s="265"/>
      <c r="AR17" s="265"/>
      <c r="AS17" s="265"/>
      <c r="AT17" s="265"/>
      <c r="AU17" s="265"/>
      <c r="AV17" s="265"/>
      <c r="AW17" s="265"/>
      <c r="AX17" s="265"/>
      <c r="AY17" s="265"/>
      <c r="AZ17" s="265"/>
      <c r="BA17" s="265"/>
      <c r="BB17" s="265"/>
      <c r="BC17" s="265"/>
      <c r="BD17" s="265"/>
      <c r="BE17" s="265"/>
      <c r="BF17" s="265"/>
      <c r="BG17" s="265"/>
      <c r="BH17" s="265"/>
      <c r="BI17" s="265"/>
      <c r="BJ17" s="265"/>
      <c r="BK17" s="265"/>
      <c r="BL17" s="265"/>
      <c r="BM17" s="265"/>
      <c r="BN17" s="265"/>
      <c r="BO17" s="265"/>
      <c r="BP17" s="265"/>
      <c r="BQ17" s="265"/>
      <c r="BR17" s="265"/>
      <c r="BS17" s="265"/>
      <c r="BT17" s="265"/>
      <c r="BU17" s="265"/>
      <c r="BV17" s="265"/>
      <c r="BW17" s="265"/>
      <c r="BX17" s="265"/>
      <c r="BY17" s="265"/>
      <c r="BZ17" s="265"/>
      <c r="CA17" s="265"/>
      <c r="CB17" s="265"/>
      <c r="CC17" s="265"/>
      <c r="CD17" s="265"/>
      <c r="CE17" s="265"/>
      <c r="CF17" s="265"/>
      <c r="CG17" s="265"/>
      <c r="CH17" s="265"/>
      <c r="CI17" s="265"/>
      <c r="CJ17" s="265"/>
      <c r="CK17" s="265"/>
      <c r="CL17" s="265"/>
      <c r="CM17" s="265"/>
      <c r="CN17" s="265"/>
      <c r="CO17" s="265"/>
      <c r="CP17" s="265"/>
      <c r="CQ17" s="265"/>
      <c r="CR17" s="265"/>
      <c r="CS17" s="265"/>
      <c r="CT17" s="265"/>
      <c r="CU17" s="265"/>
      <c r="CV17" s="265"/>
      <c r="CW17" s="265"/>
      <c r="CX17" s="265"/>
      <c r="CY17" s="265"/>
      <c r="CZ17" s="265"/>
      <c r="DA17" s="265"/>
      <c r="DB17" s="265"/>
      <c r="DC17" s="265"/>
      <c r="DD17" s="265"/>
      <c r="DE17" s="265"/>
      <c r="DF17" s="265"/>
      <c r="DG17" s="265"/>
      <c r="DH17" s="265"/>
      <c r="DI17" s="265"/>
      <c r="DJ17" s="265"/>
      <c r="DK17" s="265"/>
      <c r="DL17" s="265"/>
    </row>
    <row r="18" spans="1:116" x14ac:dyDescent="0.25">
      <c r="A18" s="266" t="s">
        <v>2138</v>
      </c>
      <c r="B18" s="267" t="s">
        <v>9863</v>
      </c>
      <c r="C18" s="270">
        <v>0.1888710338</v>
      </c>
      <c r="D18" s="271">
        <v>7</v>
      </c>
      <c r="E18" s="270">
        <v>0.122</v>
      </c>
      <c r="F18" s="270">
        <v>4.4166666667000003</v>
      </c>
      <c r="G18" s="270">
        <v>0.53584621349999995</v>
      </c>
      <c r="H18" s="270">
        <v>32.4</v>
      </c>
      <c r="I18" s="271">
        <v>3</v>
      </c>
      <c r="J18" s="271">
        <f>IFERROR(VLOOKUP($B18,'Core Indicators'!$E$3:$EU$906,147,FALSE),"x")</f>
        <v>89</v>
      </c>
      <c r="K18" s="272">
        <v>-0.63630837200000001</v>
      </c>
      <c r="L18" s="270">
        <v>3.5</v>
      </c>
      <c r="M18" s="271">
        <v>39</v>
      </c>
      <c r="N18" s="271">
        <v>26</v>
      </c>
      <c r="O18" s="271">
        <f>IFERROR(VLOOKUP(B18,'Core Indicators'!$E$3:$G$9906,3,FALSE),"x")</f>
        <v>170797000</v>
      </c>
      <c r="P18" s="271">
        <v>130170</v>
      </c>
      <c r="Q18" s="265"/>
      <c r="R18" s="265"/>
      <c r="S18" s="265"/>
      <c r="T18" s="265"/>
      <c r="U18" s="265"/>
      <c r="V18" s="265"/>
      <c r="W18" s="265"/>
      <c r="X18" s="265"/>
      <c r="Y18" s="265"/>
      <c r="Z18" s="265"/>
      <c r="AA18" s="265"/>
      <c r="AB18" s="265"/>
      <c r="AC18" s="265"/>
      <c r="AD18" s="265"/>
      <c r="AE18" s="265"/>
      <c r="AF18" s="265"/>
      <c r="AG18" s="265"/>
      <c r="AH18" s="265"/>
      <c r="AI18" s="265"/>
      <c r="AJ18" s="265"/>
      <c r="AK18" s="265"/>
      <c r="AL18" s="265"/>
      <c r="AM18" s="265"/>
      <c r="AN18" s="265"/>
      <c r="AO18" s="265"/>
      <c r="AP18" s="265"/>
      <c r="AQ18" s="265"/>
      <c r="AR18" s="265"/>
      <c r="AS18" s="265"/>
      <c r="AT18" s="265"/>
      <c r="AU18" s="265"/>
      <c r="AV18" s="265"/>
      <c r="AW18" s="265"/>
      <c r="AX18" s="265"/>
      <c r="AY18" s="265"/>
      <c r="AZ18" s="265"/>
      <c r="BA18" s="265"/>
      <c r="BB18" s="265"/>
      <c r="BC18" s="265"/>
      <c r="BD18" s="265"/>
      <c r="BE18" s="265"/>
      <c r="BF18" s="265"/>
      <c r="BG18" s="265"/>
      <c r="BH18" s="265"/>
      <c r="BI18" s="265"/>
      <c r="BJ18" s="265"/>
      <c r="BK18" s="265"/>
      <c r="BL18" s="265"/>
      <c r="BM18" s="265"/>
      <c r="BN18" s="265"/>
      <c r="BO18" s="265"/>
      <c r="BP18" s="265"/>
      <c r="BQ18" s="265"/>
      <c r="BR18" s="265"/>
      <c r="BS18" s="265"/>
      <c r="BT18" s="265"/>
      <c r="BU18" s="265"/>
      <c r="BV18" s="265"/>
      <c r="BW18" s="265"/>
      <c r="BX18" s="265"/>
      <c r="BY18" s="265"/>
      <c r="BZ18" s="265"/>
      <c r="CA18" s="265"/>
      <c r="CB18" s="265"/>
      <c r="CC18" s="265"/>
      <c r="CD18" s="265"/>
      <c r="CE18" s="265"/>
      <c r="CF18" s="265"/>
      <c r="CG18" s="265"/>
      <c r="CH18" s="265"/>
      <c r="CI18" s="265"/>
      <c r="CJ18" s="265"/>
      <c r="CK18" s="265"/>
      <c r="CL18" s="265"/>
      <c r="CM18" s="265"/>
      <c r="CN18" s="265"/>
      <c r="CO18" s="265"/>
      <c r="CP18" s="265"/>
      <c r="CQ18" s="265"/>
      <c r="CR18" s="265"/>
      <c r="CS18" s="265"/>
      <c r="CT18" s="265"/>
      <c r="CU18" s="265"/>
      <c r="CV18" s="265"/>
      <c r="CW18" s="265"/>
      <c r="CX18" s="265"/>
      <c r="CY18" s="265"/>
      <c r="CZ18" s="265"/>
      <c r="DA18" s="265"/>
      <c r="DB18" s="265"/>
      <c r="DC18" s="265"/>
      <c r="DD18" s="265"/>
      <c r="DE18" s="265"/>
      <c r="DF18" s="265"/>
      <c r="DG18" s="265"/>
      <c r="DH18" s="265"/>
      <c r="DI18" s="265"/>
      <c r="DJ18" s="265"/>
      <c r="DK18" s="265"/>
      <c r="DL18" s="265"/>
    </row>
    <row r="19" spans="1:116" x14ac:dyDescent="0.25">
      <c r="A19" s="266" t="s">
        <v>4504</v>
      </c>
      <c r="B19" s="267" t="s">
        <v>9864</v>
      </c>
      <c r="C19" s="270">
        <v>0.29830702730000003</v>
      </c>
      <c r="D19" s="271">
        <v>9</v>
      </c>
      <c r="E19" s="270">
        <v>0.05</v>
      </c>
      <c r="F19" s="270">
        <v>7.95</v>
      </c>
      <c r="G19" s="270">
        <v>0.21775610300000001</v>
      </c>
      <c r="H19" s="270">
        <v>41.3</v>
      </c>
      <c r="I19" s="271">
        <v>2</v>
      </c>
      <c r="J19" s="271">
        <f>IFERROR(VLOOKUP($B19,'Core Indicators'!$E$3:$EU$906,147,FALSE),"x")</f>
        <v>0</v>
      </c>
      <c r="K19" s="272">
        <v>3.5896573199999997E-2</v>
      </c>
      <c r="L19" s="270">
        <v>7.5</v>
      </c>
      <c r="M19" s="271">
        <v>80</v>
      </c>
      <c r="N19" s="271">
        <v>43</v>
      </c>
      <c r="O19" s="271">
        <f>IFERROR(VLOOKUP(B19,'Core Indicators'!$E$3:$G$9906,3,FALSE),"x")</f>
        <v>6517000</v>
      </c>
      <c r="P19" s="271">
        <v>108560</v>
      </c>
      <c r="Q19" s="265"/>
      <c r="R19" s="265"/>
      <c r="S19" s="265"/>
      <c r="T19" s="265"/>
      <c r="U19" s="265"/>
      <c r="V19" s="265"/>
      <c r="W19" s="265"/>
      <c r="X19" s="265"/>
      <c r="Y19" s="265"/>
      <c r="Z19" s="265"/>
      <c r="AA19" s="265"/>
      <c r="AB19" s="265"/>
      <c r="AC19" s="265"/>
      <c r="AD19" s="265"/>
      <c r="AE19" s="265"/>
      <c r="AF19" s="265"/>
      <c r="AG19" s="265"/>
      <c r="AH19" s="265"/>
      <c r="AI19" s="265"/>
      <c r="AJ19" s="265"/>
      <c r="AK19" s="265"/>
      <c r="AL19" s="265"/>
      <c r="AM19" s="265"/>
      <c r="AN19" s="265"/>
      <c r="AO19" s="265"/>
      <c r="AP19" s="265"/>
      <c r="AQ19" s="265"/>
      <c r="AR19" s="265"/>
      <c r="AS19" s="265"/>
      <c r="AT19" s="265"/>
      <c r="AU19" s="265"/>
      <c r="AV19" s="265"/>
      <c r="AW19" s="265"/>
      <c r="AX19" s="265"/>
      <c r="AY19" s="265"/>
      <c r="AZ19" s="265"/>
      <c r="BA19" s="265"/>
      <c r="BB19" s="265"/>
      <c r="BC19" s="265"/>
      <c r="BD19" s="265"/>
      <c r="BE19" s="265"/>
      <c r="BF19" s="265"/>
      <c r="BG19" s="265"/>
      <c r="BH19" s="265"/>
      <c r="BI19" s="265"/>
      <c r="BJ19" s="265"/>
      <c r="BK19" s="265"/>
      <c r="BL19" s="265"/>
      <c r="BM19" s="265"/>
      <c r="BN19" s="265"/>
      <c r="BO19" s="265"/>
      <c r="BP19" s="265"/>
      <c r="BQ19" s="265"/>
      <c r="BR19" s="265"/>
      <c r="BS19" s="265"/>
      <c r="BT19" s="265"/>
      <c r="BU19" s="265"/>
      <c r="BV19" s="265"/>
      <c r="BW19" s="265"/>
      <c r="BX19" s="265"/>
      <c r="BY19" s="265"/>
      <c r="BZ19" s="265"/>
      <c r="CA19" s="265"/>
      <c r="CB19" s="265"/>
      <c r="CC19" s="265"/>
      <c r="CD19" s="265"/>
      <c r="CE19" s="265"/>
      <c r="CF19" s="265"/>
      <c r="CG19" s="265"/>
      <c r="CH19" s="265"/>
      <c r="CI19" s="265"/>
      <c r="CJ19" s="265"/>
      <c r="CK19" s="265"/>
      <c r="CL19" s="265"/>
      <c r="CM19" s="265"/>
      <c r="CN19" s="265"/>
      <c r="CO19" s="265"/>
      <c r="CP19" s="265"/>
      <c r="CQ19" s="265"/>
      <c r="CR19" s="265"/>
      <c r="CS19" s="265"/>
      <c r="CT19" s="265"/>
      <c r="CU19" s="265"/>
      <c r="CV19" s="265"/>
      <c r="CW19" s="265"/>
      <c r="CX19" s="265"/>
      <c r="CY19" s="265"/>
      <c r="CZ19" s="265"/>
      <c r="DA19" s="265"/>
      <c r="DB19" s="265"/>
      <c r="DC19" s="265"/>
      <c r="DD19" s="265"/>
      <c r="DE19" s="265"/>
      <c r="DF19" s="265"/>
      <c r="DG19" s="265"/>
      <c r="DH19" s="265"/>
      <c r="DI19" s="265"/>
      <c r="DJ19" s="265"/>
      <c r="DK19" s="265"/>
      <c r="DL19" s="265"/>
    </row>
    <row r="20" spans="1:116" x14ac:dyDescent="0.25">
      <c r="A20" s="266" t="s">
        <v>9865</v>
      </c>
      <c r="B20" s="267" t="s">
        <v>9866</v>
      </c>
      <c r="C20" s="270">
        <v>0.85500000239999996</v>
      </c>
      <c r="D20" s="271">
        <v>3</v>
      </c>
      <c r="E20" s="270">
        <v>0</v>
      </c>
      <c r="F20" s="270">
        <v>3</v>
      </c>
      <c r="G20" s="270">
        <v>0.20729597050000001</v>
      </c>
      <c r="H20" s="270" t="s">
        <v>17</v>
      </c>
      <c r="I20" s="271">
        <v>2</v>
      </c>
      <c r="J20" s="271" t="str">
        <f>IFERROR(VLOOKUP($B20,'Core Indicators'!$E$3:$EU$906,147,FALSE),"x")</f>
        <v>x</v>
      </c>
      <c r="K20" s="272">
        <v>0.49437779189999997</v>
      </c>
      <c r="L20" s="270">
        <v>2.75</v>
      </c>
      <c r="M20" s="271">
        <v>11</v>
      </c>
      <c r="N20" s="271">
        <v>42</v>
      </c>
      <c r="O20" s="271" t="str">
        <f>IFERROR(VLOOKUP(B20,'Core Indicators'!$E$3:$G$9906,3,FALSE),"x")</f>
        <v>x</v>
      </c>
      <c r="P20" s="271">
        <v>771</v>
      </c>
      <c r="Q20" s="265"/>
      <c r="R20" s="265"/>
      <c r="S20" s="265"/>
      <c r="T20" s="265"/>
      <c r="U20" s="265"/>
      <c r="V20" s="265"/>
      <c r="W20" s="265"/>
      <c r="X20" s="265"/>
      <c r="Y20" s="265"/>
      <c r="Z20" s="265"/>
      <c r="AA20" s="265"/>
      <c r="AB20" s="265"/>
      <c r="AC20" s="265"/>
      <c r="AD20" s="265"/>
      <c r="AE20" s="265"/>
      <c r="AF20" s="265"/>
      <c r="AG20" s="265"/>
      <c r="AH20" s="265"/>
      <c r="AI20" s="265"/>
      <c r="AJ20" s="265"/>
      <c r="AK20" s="265"/>
      <c r="AL20" s="265"/>
      <c r="AM20" s="265"/>
      <c r="AN20" s="265"/>
      <c r="AO20" s="265"/>
      <c r="AP20" s="265"/>
      <c r="AQ20" s="265"/>
      <c r="AR20" s="265"/>
      <c r="AS20" s="265"/>
      <c r="AT20" s="265"/>
      <c r="AU20" s="265"/>
      <c r="AV20" s="265"/>
      <c r="AW20" s="265"/>
      <c r="AX20" s="265"/>
      <c r="AY20" s="265"/>
      <c r="AZ20" s="265"/>
      <c r="BA20" s="265"/>
      <c r="BB20" s="265"/>
      <c r="BC20" s="265"/>
      <c r="BD20" s="265"/>
      <c r="BE20" s="265"/>
      <c r="BF20" s="265"/>
      <c r="BG20" s="265"/>
      <c r="BH20" s="265"/>
      <c r="BI20" s="265"/>
      <c r="BJ20" s="265"/>
      <c r="BK20" s="265"/>
      <c r="BL20" s="265"/>
      <c r="BM20" s="265"/>
      <c r="BN20" s="265"/>
      <c r="BO20" s="265"/>
      <c r="BP20" s="265"/>
      <c r="BQ20" s="265"/>
      <c r="BR20" s="265"/>
      <c r="BS20" s="265"/>
      <c r="BT20" s="265"/>
      <c r="BU20" s="265"/>
      <c r="BV20" s="265"/>
      <c r="BW20" s="265"/>
      <c r="BX20" s="265"/>
      <c r="BY20" s="265"/>
      <c r="BZ20" s="265"/>
      <c r="CA20" s="265"/>
      <c r="CB20" s="265"/>
      <c r="CC20" s="265"/>
      <c r="CD20" s="265"/>
      <c r="CE20" s="265"/>
      <c r="CF20" s="265"/>
      <c r="CG20" s="265"/>
      <c r="CH20" s="265"/>
      <c r="CI20" s="265"/>
      <c r="CJ20" s="265"/>
      <c r="CK20" s="265"/>
      <c r="CL20" s="265"/>
      <c r="CM20" s="265"/>
      <c r="CN20" s="265"/>
      <c r="CO20" s="265"/>
      <c r="CP20" s="265"/>
      <c r="CQ20" s="265"/>
      <c r="CR20" s="265"/>
      <c r="CS20" s="265"/>
      <c r="CT20" s="265"/>
      <c r="CU20" s="265"/>
      <c r="CV20" s="265"/>
      <c r="CW20" s="265"/>
      <c r="CX20" s="265"/>
      <c r="CY20" s="265"/>
      <c r="CZ20" s="265"/>
      <c r="DA20" s="265"/>
      <c r="DB20" s="265"/>
      <c r="DC20" s="265"/>
      <c r="DD20" s="265"/>
      <c r="DE20" s="265"/>
      <c r="DF20" s="265"/>
      <c r="DG20" s="265"/>
      <c r="DH20" s="265"/>
      <c r="DI20" s="265"/>
      <c r="DJ20" s="265"/>
      <c r="DK20" s="265"/>
      <c r="DL20" s="265"/>
    </row>
    <row r="21" spans="1:116" x14ac:dyDescent="0.25">
      <c r="A21" s="266" t="s">
        <v>9867</v>
      </c>
      <c r="B21" s="267" t="s">
        <v>9868</v>
      </c>
      <c r="C21" s="270">
        <v>0.2752909596</v>
      </c>
      <c r="D21" s="271">
        <v>12</v>
      </c>
      <c r="E21" s="270">
        <v>0</v>
      </c>
      <c r="F21" s="270" t="s">
        <v>17</v>
      </c>
      <c r="G21" s="270">
        <v>0.35254190839999999</v>
      </c>
      <c r="H21" s="270" t="s">
        <v>17</v>
      </c>
      <c r="I21" s="271">
        <v>0</v>
      </c>
      <c r="J21" s="271" t="str">
        <f>IFERROR(VLOOKUP($B21,'Core Indicators'!$E$3:$EU$906,147,FALSE),"x")</f>
        <v>x</v>
      </c>
      <c r="K21" s="272">
        <v>7.6531879600000005E-2</v>
      </c>
      <c r="L21" s="270" t="s">
        <v>17</v>
      </c>
      <c r="M21" s="271">
        <v>91</v>
      </c>
      <c r="N21" s="271">
        <v>64</v>
      </c>
      <c r="O21" s="271" t="str">
        <f>IFERROR(VLOOKUP(B21,'Core Indicators'!$E$3:$G$9906,3,FALSE),"x")</f>
        <v>x</v>
      </c>
      <c r="P21" s="271">
        <v>10010</v>
      </c>
      <c r="Q21" s="265"/>
      <c r="R21" s="265"/>
      <c r="S21" s="265"/>
      <c r="T21" s="265"/>
      <c r="U21" s="265"/>
      <c r="V21" s="265"/>
      <c r="W21" s="265"/>
      <c r="X21" s="265"/>
      <c r="Y21" s="265"/>
      <c r="Z21" s="265"/>
      <c r="AA21" s="265"/>
      <c r="AB21" s="265"/>
      <c r="AC21" s="265"/>
      <c r="AD21" s="265"/>
      <c r="AE21" s="265"/>
      <c r="AF21" s="265"/>
      <c r="AG21" s="265"/>
      <c r="AH21" s="265"/>
      <c r="AI21" s="265"/>
      <c r="AJ21" s="265"/>
      <c r="AK21" s="265"/>
      <c r="AL21" s="265"/>
      <c r="AM21" s="265"/>
      <c r="AN21" s="265"/>
      <c r="AO21" s="265"/>
      <c r="AP21" s="265"/>
      <c r="AQ21" s="265"/>
      <c r="AR21" s="265"/>
      <c r="AS21" s="265"/>
      <c r="AT21" s="265"/>
      <c r="AU21" s="265"/>
      <c r="AV21" s="265"/>
      <c r="AW21" s="265"/>
      <c r="AX21" s="265"/>
      <c r="AY21" s="265"/>
      <c r="AZ21" s="265"/>
      <c r="BA21" s="265"/>
      <c r="BB21" s="265"/>
      <c r="BC21" s="265"/>
      <c r="BD21" s="265"/>
      <c r="BE21" s="265"/>
      <c r="BF21" s="265"/>
      <c r="BG21" s="265"/>
      <c r="BH21" s="265"/>
      <c r="BI21" s="265"/>
      <c r="BJ21" s="265"/>
      <c r="BK21" s="265"/>
      <c r="BL21" s="265"/>
      <c r="BM21" s="265"/>
      <c r="BN21" s="265"/>
      <c r="BO21" s="265"/>
      <c r="BP21" s="265"/>
      <c r="BQ21" s="265"/>
      <c r="BR21" s="265"/>
      <c r="BS21" s="265"/>
      <c r="BT21" s="265"/>
      <c r="BU21" s="265"/>
      <c r="BV21" s="265"/>
      <c r="BW21" s="265"/>
      <c r="BX21" s="265"/>
      <c r="BY21" s="265"/>
      <c r="BZ21" s="265"/>
      <c r="CA21" s="265"/>
      <c r="CB21" s="265"/>
      <c r="CC21" s="265"/>
      <c r="CD21" s="265"/>
      <c r="CE21" s="265"/>
      <c r="CF21" s="265"/>
      <c r="CG21" s="265"/>
      <c r="CH21" s="265"/>
      <c r="CI21" s="265"/>
      <c r="CJ21" s="265"/>
      <c r="CK21" s="265"/>
      <c r="CL21" s="265"/>
      <c r="CM21" s="265"/>
      <c r="CN21" s="265"/>
      <c r="CO21" s="265"/>
      <c r="CP21" s="265"/>
      <c r="CQ21" s="265"/>
      <c r="CR21" s="265"/>
      <c r="CS21" s="265"/>
      <c r="CT21" s="265"/>
      <c r="CU21" s="265"/>
      <c r="CV21" s="265"/>
      <c r="CW21" s="265"/>
      <c r="CX21" s="265"/>
      <c r="CY21" s="265"/>
      <c r="CZ21" s="265"/>
      <c r="DA21" s="265"/>
      <c r="DB21" s="265"/>
      <c r="DC21" s="265"/>
      <c r="DD21" s="265"/>
      <c r="DE21" s="265"/>
      <c r="DF21" s="265"/>
      <c r="DG21" s="265"/>
      <c r="DH21" s="265"/>
      <c r="DI21" s="265"/>
      <c r="DJ21" s="265"/>
      <c r="DK21" s="265"/>
      <c r="DL21" s="265"/>
    </row>
    <row r="22" spans="1:116" x14ac:dyDescent="0.25">
      <c r="A22" s="266" t="s">
        <v>9869</v>
      </c>
      <c r="B22" s="267" t="s">
        <v>9870</v>
      </c>
      <c r="C22" s="270">
        <v>0.63031901420000003</v>
      </c>
      <c r="D22" s="271">
        <v>6</v>
      </c>
      <c r="E22" s="270">
        <v>0.01</v>
      </c>
      <c r="F22" s="270">
        <v>5.75</v>
      </c>
      <c r="G22" s="270">
        <v>0.1620850103</v>
      </c>
      <c r="H22" s="270">
        <v>33</v>
      </c>
      <c r="I22" s="271">
        <v>1</v>
      </c>
      <c r="J22" s="271" t="str">
        <f>IFERROR(VLOOKUP($B22,'Core Indicators'!$E$3:$EU$906,147,FALSE),"x")</f>
        <v>x</v>
      </c>
      <c r="K22" s="272">
        <v>-0.23354159299999999</v>
      </c>
      <c r="L22" s="270">
        <v>6</v>
      </c>
      <c r="M22" s="271">
        <v>53</v>
      </c>
      <c r="N22" s="271">
        <v>36</v>
      </c>
      <c r="O22" s="271" t="str">
        <f>IFERROR(VLOOKUP(B22,'Core Indicators'!$E$3:$G$9906,3,FALSE),"x")</f>
        <v>x</v>
      </c>
      <c r="P22" s="271">
        <v>51200</v>
      </c>
      <c r="Q22" s="265"/>
      <c r="R22" s="265"/>
      <c r="S22" s="265"/>
      <c r="T22" s="265"/>
      <c r="U22" s="265"/>
      <c r="V22" s="265"/>
      <c r="W22" s="265"/>
      <c r="X22" s="265"/>
      <c r="Y22" s="265"/>
      <c r="Z22" s="265"/>
      <c r="AA22" s="265"/>
      <c r="AB22" s="265"/>
      <c r="AC22" s="265"/>
      <c r="AD22" s="265"/>
      <c r="AE22" s="265"/>
      <c r="AF22" s="265"/>
      <c r="AG22" s="265"/>
      <c r="AH22" s="265"/>
      <c r="AI22" s="265"/>
      <c r="AJ22" s="265"/>
      <c r="AK22" s="265"/>
      <c r="AL22" s="265"/>
      <c r="AM22" s="265"/>
      <c r="AN22" s="265"/>
      <c r="AO22" s="265"/>
      <c r="AP22" s="265"/>
      <c r="AQ22" s="265"/>
      <c r="AR22" s="265"/>
      <c r="AS22" s="265"/>
      <c r="AT22" s="265"/>
      <c r="AU22" s="265"/>
      <c r="AV22" s="265"/>
      <c r="AW22" s="265"/>
      <c r="AX22" s="265"/>
      <c r="AY22" s="265"/>
      <c r="AZ22" s="265"/>
      <c r="BA22" s="265"/>
      <c r="BB22" s="265"/>
      <c r="BC22" s="265"/>
      <c r="BD22" s="265"/>
      <c r="BE22" s="265"/>
      <c r="BF22" s="265"/>
      <c r="BG22" s="265"/>
      <c r="BH22" s="265"/>
      <c r="BI22" s="265"/>
      <c r="BJ22" s="265"/>
      <c r="BK22" s="265"/>
      <c r="BL22" s="265"/>
      <c r="BM22" s="265"/>
      <c r="BN22" s="265"/>
      <c r="BO22" s="265"/>
      <c r="BP22" s="265"/>
      <c r="BQ22" s="265"/>
      <c r="BR22" s="265"/>
      <c r="BS22" s="265"/>
      <c r="BT22" s="265"/>
      <c r="BU22" s="265"/>
      <c r="BV22" s="265"/>
      <c r="BW22" s="265"/>
      <c r="BX22" s="265"/>
      <c r="BY22" s="265"/>
      <c r="BZ22" s="265"/>
      <c r="CA22" s="265"/>
      <c r="CB22" s="265"/>
      <c r="CC22" s="265"/>
      <c r="CD22" s="265"/>
      <c r="CE22" s="265"/>
      <c r="CF22" s="265"/>
      <c r="CG22" s="265"/>
      <c r="CH22" s="265"/>
      <c r="CI22" s="265"/>
      <c r="CJ22" s="265"/>
      <c r="CK22" s="265"/>
      <c r="CL22" s="265"/>
      <c r="CM22" s="265"/>
      <c r="CN22" s="265"/>
      <c r="CO22" s="265"/>
      <c r="CP22" s="265"/>
      <c r="CQ22" s="265"/>
      <c r="CR22" s="265"/>
      <c r="CS22" s="265"/>
      <c r="CT22" s="265"/>
      <c r="CU22" s="265"/>
      <c r="CV22" s="265"/>
      <c r="CW22" s="265"/>
      <c r="CX22" s="265"/>
      <c r="CY22" s="265"/>
      <c r="CZ22" s="265"/>
      <c r="DA22" s="265"/>
      <c r="DB22" s="265"/>
      <c r="DC22" s="265"/>
      <c r="DD22" s="265"/>
      <c r="DE22" s="265"/>
      <c r="DF22" s="265"/>
      <c r="DG22" s="265"/>
      <c r="DH22" s="265"/>
      <c r="DI22" s="265"/>
      <c r="DJ22" s="265"/>
      <c r="DK22" s="265"/>
      <c r="DL22" s="265"/>
    </row>
    <row r="23" spans="1:116" x14ac:dyDescent="0.25">
      <c r="A23" s="266" t="s">
        <v>4465</v>
      </c>
      <c r="B23" s="267" t="s">
        <v>9871</v>
      </c>
      <c r="C23" s="270">
        <v>0.3724950447</v>
      </c>
      <c r="D23" s="271">
        <v>2</v>
      </c>
      <c r="E23" s="270">
        <v>4.1000000000000002E-2</v>
      </c>
      <c r="F23" s="270">
        <v>4.3833333333000004</v>
      </c>
      <c r="G23" s="270">
        <v>0.11907633970000001</v>
      </c>
      <c r="H23" s="270">
        <v>25.3</v>
      </c>
      <c r="I23" s="271">
        <v>3</v>
      </c>
      <c r="J23" s="271">
        <f>IFERROR(VLOOKUP($B23,'Core Indicators'!$E$3:$EU$906,147,FALSE),"x")</f>
        <v>1</v>
      </c>
      <c r="K23" s="272">
        <v>-0.79445779319999987</v>
      </c>
      <c r="L23" s="270">
        <v>4</v>
      </c>
      <c r="M23" s="271">
        <v>19</v>
      </c>
      <c r="N23" s="271">
        <v>45</v>
      </c>
      <c r="O23" s="271">
        <f>IFERROR(VLOOKUP(B23,'Core Indicators'!$E$3:$G$9906,3,FALSE),"x")</f>
        <v>9241000</v>
      </c>
      <c r="P23" s="271">
        <v>202910</v>
      </c>
      <c r="Q23" s="265"/>
      <c r="R23" s="265"/>
      <c r="S23" s="265"/>
      <c r="T23" s="265"/>
      <c r="U23" s="265"/>
      <c r="V23" s="265"/>
      <c r="W23" s="265"/>
      <c r="X23" s="265"/>
      <c r="Y23" s="265"/>
      <c r="Z23" s="265"/>
      <c r="AA23" s="265"/>
      <c r="AB23" s="265"/>
      <c r="AC23" s="265"/>
      <c r="AD23" s="265"/>
      <c r="AE23" s="265"/>
      <c r="AF23" s="265"/>
      <c r="AG23" s="265"/>
      <c r="AH23" s="265"/>
      <c r="AI23" s="265"/>
      <c r="AJ23" s="265"/>
      <c r="AK23" s="265"/>
      <c r="AL23" s="265"/>
      <c r="AM23" s="265"/>
      <c r="AN23" s="265"/>
      <c r="AO23" s="265"/>
      <c r="AP23" s="265"/>
      <c r="AQ23" s="265"/>
      <c r="AR23" s="265"/>
      <c r="AS23" s="265"/>
      <c r="AT23" s="265"/>
      <c r="AU23" s="265"/>
      <c r="AV23" s="265"/>
      <c r="AW23" s="265"/>
      <c r="AX23" s="265"/>
      <c r="AY23" s="265"/>
      <c r="AZ23" s="265"/>
      <c r="BA23" s="265"/>
      <c r="BB23" s="265"/>
      <c r="BC23" s="265"/>
      <c r="BD23" s="265"/>
      <c r="BE23" s="265"/>
      <c r="BF23" s="265"/>
      <c r="BG23" s="265"/>
      <c r="BH23" s="265"/>
      <c r="BI23" s="265"/>
      <c r="BJ23" s="265"/>
      <c r="BK23" s="265"/>
      <c r="BL23" s="265"/>
      <c r="BM23" s="265"/>
      <c r="BN23" s="265"/>
      <c r="BO23" s="265"/>
      <c r="BP23" s="265"/>
      <c r="BQ23" s="265"/>
      <c r="BR23" s="265"/>
      <c r="BS23" s="265"/>
      <c r="BT23" s="265"/>
      <c r="BU23" s="265"/>
      <c r="BV23" s="265"/>
      <c r="BW23" s="265"/>
      <c r="BX23" s="265"/>
      <c r="BY23" s="265"/>
      <c r="BZ23" s="265"/>
      <c r="CA23" s="265"/>
      <c r="CB23" s="265"/>
      <c r="CC23" s="265"/>
      <c r="CD23" s="265"/>
      <c r="CE23" s="265"/>
      <c r="CF23" s="265"/>
      <c r="CG23" s="265"/>
      <c r="CH23" s="265"/>
      <c r="CI23" s="265"/>
      <c r="CJ23" s="265"/>
      <c r="CK23" s="265"/>
      <c r="CL23" s="265"/>
      <c r="CM23" s="265"/>
      <c r="CN23" s="265"/>
      <c r="CO23" s="265"/>
      <c r="CP23" s="265"/>
      <c r="CQ23" s="265"/>
      <c r="CR23" s="265"/>
      <c r="CS23" s="265"/>
      <c r="CT23" s="265"/>
      <c r="CU23" s="265"/>
      <c r="CV23" s="265"/>
      <c r="CW23" s="265"/>
      <c r="CX23" s="265"/>
      <c r="CY23" s="265"/>
      <c r="CZ23" s="265"/>
      <c r="DA23" s="265"/>
      <c r="DB23" s="265"/>
      <c r="DC23" s="265"/>
      <c r="DD23" s="265"/>
      <c r="DE23" s="265"/>
      <c r="DF23" s="265"/>
      <c r="DG23" s="265"/>
      <c r="DH23" s="265"/>
      <c r="DI23" s="265"/>
      <c r="DJ23" s="265"/>
      <c r="DK23" s="265"/>
      <c r="DL23" s="265"/>
    </row>
    <row r="24" spans="1:116" x14ac:dyDescent="0.25">
      <c r="A24" s="266" t="s">
        <v>9872</v>
      </c>
      <c r="B24" s="267" t="s">
        <v>9873</v>
      </c>
      <c r="C24" s="270">
        <v>0.63658801529999998</v>
      </c>
      <c r="D24" s="271">
        <v>14</v>
      </c>
      <c r="E24" s="270">
        <v>0</v>
      </c>
      <c r="F24" s="270" t="s">
        <v>17</v>
      </c>
      <c r="G24" s="270">
        <v>0.39140979419999999</v>
      </c>
      <c r="H24" s="270">
        <v>53.3</v>
      </c>
      <c r="I24" s="271">
        <v>0</v>
      </c>
      <c r="J24" s="271" t="str">
        <f>IFERROR(VLOOKUP($B24,'Core Indicators'!$E$3:$EU$906,147,FALSE),"x")</f>
        <v>x</v>
      </c>
      <c r="K24" s="272">
        <v>-0.77551245689999992</v>
      </c>
      <c r="L24" s="270" t="s">
        <v>17</v>
      </c>
      <c r="M24" s="271">
        <v>86</v>
      </c>
      <c r="N24" s="271" t="s">
        <v>17</v>
      </c>
      <c r="O24" s="271" t="str">
        <f>IFERROR(VLOOKUP(B24,'Core Indicators'!$E$3:$G$9906,3,FALSE),"x")</f>
        <v>x</v>
      </c>
      <c r="P24" s="271">
        <v>22810</v>
      </c>
      <c r="Q24" s="265"/>
      <c r="R24" s="265"/>
      <c r="S24" s="265"/>
      <c r="T24" s="265"/>
      <c r="U24" s="265"/>
      <c r="V24" s="265"/>
      <c r="W24" s="265"/>
      <c r="X24" s="265"/>
      <c r="Y24" s="265"/>
      <c r="Z24" s="265"/>
      <c r="AA24" s="265"/>
      <c r="AB24" s="265"/>
      <c r="AC24" s="265"/>
      <c r="AD24" s="265"/>
      <c r="AE24" s="265"/>
      <c r="AF24" s="265"/>
      <c r="AG24" s="265"/>
      <c r="AH24" s="265"/>
      <c r="AI24" s="265"/>
      <c r="AJ24" s="265"/>
      <c r="AK24" s="265"/>
      <c r="AL24" s="265"/>
      <c r="AM24" s="265"/>
      <c r="AN24" s="265"/>
      <c r="AO24" s="265"/>
      <c r="AP24" s="265"/>
      <c r="AQ24" s="265"/>
      <c r="AR24" s="265"/>
      <c r="AS24" s="265"/>
      <c r="AT24" s="265"/>
      <c r="AU24" s="265"/>
      <c r="AV24" s="265"/>
      <c r="AW24" s="265"/>
      <c r="AX24" s="265"/>
      <c r="AY24" s="265"/>
      <c r="AZ24" s="265"/>
      <c r="BA24" s="265"/>
      <c r="BB24" s="265"/>
      <c r="BC24" s="265"/>
      <c r="BD24" s="265"/>
      <c r="BE24" s="265"/>
      <c r="BF24" s="265"/>
      <c r="BG24" s="265"/>
      <c r="BH24" s="265"/>
      <c r="BI24" s="265"/>
      <c r="BJ24" s="265"/>
      <c r="BK24" s="265"/>
      <c r="BL24" s="265"/>
      <c r="BM24" s="265"/>
      <c r="BN24" s="265"/>
      <c r="BO24" s="265"/>
      <c r="BP24" s="265"/>
      <c r="BQ24" s="265"/>
      <c r="BR24" s="265"/>
      <c r="BS24" s="265"/>
      <c r="BT24" s="265"/>
      <c r="BU24" s="265"/>
      <c r="BV24" s="265"/>
      <c r="BW24" s="265"/>
      <c r="BX24" s="265"/>
      <c r="BY24" s="265"/>
      <c r="BZ24" s="265"/>
      <c r="CA24" s="265"/>
      <c r="CB24" s="265"/>
      <c r="CC24" s="265"/>
      <c r="CD24" s="265"/>
      <c r="CE24" s="265"/>
      <c r="CF24" s="265"/>
      <c r="CG24" s="265"/>
      <c r="CH24" s="265"/>
      <c r="CI24" s="265"/>
      <c r="CJ24" s="265"/>
      <c r="CK24" s="265"/>
      <c r="CL24" s="265"/>
      <c r="CM24" s="265"/>
      <c r="CN24" s="265"/>
      <c r="CO24" s="265"/>
      <c r="CP24" s="265"/>
      <c r="CQ24" s="265"/>
      <c r="CR24" s="265"/>
      <c r="CS24" s="265"/>
      <c r="CT24" s="265"/>
      <c r="CU24" s="265"/>
      <c r="CV24" s="265"/>
      <c r="CW24" s="265"/>
      <c r="CX24" s="265"/>
      <c r="CY24" s="265"/>
      <c r="CZ24" s="265"/>
      <c r="DA24" s="265"/>
      <c r="DB24" s="265"/>
      <c r="DC24" s="265"/>
      <c r="DD24" s="265"/>
      <c r="DE24" s="265"/>
      <c r="DF24" s="265"/>
      <c r="DG24" s="265"/>
      <c r="DH24" s="265"/>
      <c r="DI24" s="265"/>
      <c r="DJ24" s="265"/>
      <c r="DK24" s="265"/>
      <c r="DL24" s="265"/>
    </row>
    <row r="25" spans="1:116" x14ac:dyDescent="0.25">
      <c r="A25" s="266" t="s">
        <v>9874</v>
      </c>
      <c r="B25" s="267" t="s">
        <v>9875</v>
      </c>
      <c r="C25" s="270">
        <v>0.67240000150000001</v>
      </c>
      <c r="D25" s="271">
        <v>11</v>
      </c>
      <c r="E25" s="270">
        <v>3.5000000000000003E-2</v>
      </c>
      <c r="F25" s="270">
        <v>6.8</v>
      </c>
      <c r="G25" s="270">
        <v>0.44613712929999999</v>
      </c>
      <c r="H25" s="270">
        <v>41.6</v>
      </c>
      <c r="I25" s="271">
        <v>3</v>
      </c>
      <c r="J25" s="271" t="str">
        <f>IFERROR(VLOOKUP($B25,'Core Indicators'!$E$3:$EU$906,147,FALSE),"x")</f>
        <v>x</v>
      </c>
      <c r="K25" s="272">
        <v>-1.1213886738000001</v>
      </c>
      <c r="L25" s="270">
        <v>5.25</v>
      </c>
      <c r="M25" s="271">
        <v>63</v>
      </c>
      <c r="N25" s="271">
        <v>31</v>
      </c>
      <c r="O25" s="271" t="str">
        <f>IFERROR(VLOOKUP(B25,'Core Indicators'!$E$3:$G$9906,3,FALSE),"x")</f>
        <v>x</v>
      </c>
      <c r="P25" s="271">
        <v>1083300</v>
      </c>
      <c r="Q25" s="265"/>
      <c r="R25" s="265"/>
      <c r="S25" s="265"/>
      <c r="T25" s="265"/>
      <c r="U25" s="265"/>
      <c r="V25" s="265"/>
      <c r="W25" s="265"/>
      <c r="X25" s="265"/>
      <c r="Y25" s="265"/>
      <c r="Z25" s="265"/>
      <c r="AA25" s="265"/>
      <c r="AB25" s="265"/>
      <c r="AC25" s="265"/>
      <c r="AD25" s="265"/>
      <c r="AE25" s="265"/>
      <c r="AF25" s="265"/>
      <c r="AG25" s="265"/>
      <c r="AH25" s="265"/>
      <c r="AI25" s="265"/>
      <c r="AJ25" s="265"/>
      <c r="AK25" s="265"/>
      <c r="AL25" s="265"/>
      <c r="AM25" s="265"/>
      <c r="AN25" s="265"/>
      <c r="AO25" s="265"/>
      <c r="AP25" s="265"/>
      <c r="AQ25" s="265"/>
      <c r="AR25" s="265"/>
      <c r="AS25" s="265"/>
      <c r="AT25" s="265"/>
      <c r="AU25" s="265"/>
      <c r="AV25" s="265"/>
      <c r="AW25" s="265"/>
      <c r="AX25" s="265"/>
      <c r="AY25" s="265"/>
      <c r="AZ25" s="265"/>
      <c r="BA25" s="265"/>
      <c r="BB25" s="265"/>
      <c r="BC25" s="265"/>
      <c r="BD25" s="265"/>
      <c r="BE25" s="265"/>
      <c r="BF25" s="265"/>
      <c r="BG25" s="265"/>
      <c r="BH25" s="265"/>
      <c r="BI25" s="265"/>
      <c r="BJ25" s="265"/>
      <c r="BK25" s="265"/>
      <c r="BL25" s="265"/>
      <c r="BM25" s="265"/>
      <c r="BN25" s="265"/>
      <c r="BO25" s="265"/>
      <c r="BP25" s="265"/>
      <c r="BQ25" s="265"/>
      <c r="BR25" s="265"/>
      <c r="BS25" s="265"/>
      <c r="BT25" s="265"/>
      <c r="BU25" s="265"/>
      <c r="BV25" s="265"/>
      <c r="BW25" s="265"/>
      <c r="BX25" s="265"/>
      <c r="BY25" s="265"/>
      <c r="BZ25" s="265"/>
      <c r="CA25" s="265"/>
      <c r="CB25" s="265"/>
      <c r="CC25" s="265"/>
      <c r="CD25" s="265"/>
      <c r="CE25" s="265"/>
      <c r="CF25" s="265"/>
      <c r="CG25" s="265"/>
      <c r="CH25" s="265"/>
      <c r="CI25" s="265"/>
      <c r="CJ25" s="265"/>
      <c r="CK25" s="265"/>
      <c r="CL25" s="265"/>
      <c r="CM25" s="265"/>
      <c r="CN25" s="265"/>
      <c r="CO25" s="265"/>
      <c r="CP25" s="265"/>
      <c r="CQ25" s="265"/>
      <c r="CR25" s="265"/>
      <c r="CS25" s="265"/>
      <c r="CT25" s="265"/>
      <c r="CU25" s="265"/>
      <c r="CV25" s="265"/>
      <c r="CW25" s="265"/>
      <c r="CX25" s="265"/>
      <c r="CY25" s="265"/>
      <c r="CZ25" s="265"/>
      <c r="DA25" s="265"/>
      <c r="DB25" s="265"/>
      <c r="DC25" s="265"/>
      <c r="DD25" s="265"/>
      <c r="DE25" s="265"/>
      <c r="DF25" s="265"/>
      <c r="DG25" s="265"/>
      <c r="DH25" s="265"/>
      <c r="DI25" s="265"/>
      <c r="DJ25" s="265"/>
      <c r="DK25" s="265"/>
      <c r="DL25" s="265"/>
    </row>
    <row r="26" spans="1:116" x14ac:dyDescent="0.25">
      <c r="A26" s="266" t="s">
        <v>1185</v>
      </c>
      <c r="B26" s="267" t="s">
        <v>9876</v>
      </c>
      <c r="C26" s="270">
        <v>0.51540597229999996</v>
      </c>
      <c r="D26" s="271">
        <v>12</v>
      </c>
      <c r="E26" s="270">
        <v>6.6299999999999998E-2</v>
      </c>
      <c r="F26" s="270">
        <v>7.4</v>
      </c>
      <c r="G26" s="270">
        <v>0.38554076850000002</v>
      </c>
      <c r="H26" s="270">
        <v>53.4</v>
      </c>
      <c r="I26" s="271">
        <v>3</v>
      </c>
      <c r="J26" s="271">
        <f>IFERROR(VLOOKUP($B26,'Core Indicators'!$E$3:$EU$906,147,FALSE),"x")</f>
        <v>46</v>
      </c>
      <c r="K26" s="272">
        <v>-0.18090397120000001</v>
      </c>
      <c r="L26" s="270">
        <v>7.5</v>
      </c>
      <c r="M26" s="271">
        <v>75</v>
      </c>
      <c r="N26" s="271">
        <v>35</v>
      </c>
      <c r="O26" s="271">
        <f>IFERROR(VLOOKUP(B26,'Core Indicators'!$E$3:$G$9906,3,FALSE),"x")</f>
        <v>215313000</v>
      </c>
      <c r="P26" s="271">
        <v>8358140</v>
      </c>
      <c r="Q26" s="265"/>
      <c r="R26" s="265"/>
      <c r="S26" s="265"/>
      <c r="T26" s="265"/>
      <c r="U26" s="265"/>
      <c r="V26" s="265"/>
      <c r="W26" s="265"/>
      <c r="X26" s="265"/>
      <c r="Y26" s="265"/>
      <c r="Z26" s="265"/>
      <c r="AA26" s="265"/>
      <c r="AB26" s="265"/>
      <c r="AC26" s="265"/>
      <c r="AD26" s="265"/>
      <c r="AE26" s="265"/>
      <c r="AF26" s="265"/>
      <c r="AG26" s="265"/>
      <c r="AH26" s="265"/>
      <c r="AI26" s="265"/>
      <c r="AJ26" s="265"/>
      <c r="AK26" s="265"/>
      <c r="AL26" s="265"/>
      <c r="AM26" s="265"/>
      <c r="AN26" s="265"/>
      <c r="AO26" s="265"/>
      <c r="AP26" s="265"/>
      <c r="AQ26" s="265"/>
      <c r="AR26" s="265"/>
      <c r="AS26" s="265"/>
      <c r="AT26" s="265"/>
      <c r="AU26" s="265"/>
      <c r="AV26" s="265"/>
      <c r="AW26" s="265"/>
      <c r="AX26" s="265"/>
      <c r="AY26" s="265"/>
      <c r="AZ26" s="265"/>
      <c r="BA26" s="265"/>
      <c r="BB26" s="265"/>
      <c r="BC26" s="265"/>
      <c r="BD26" s="265"/>
      <c r="BE26" s="265"/>
      <c r="BF26" s="265"/>
      <c r="BG26" s="265"/>
      <c r="BH26" s="265"/>
      <c r="BI26" s="265"/>
      <c r="BJ26" s="265"/>
      <c r="BK26" s="265"/>
      <c r="BL26" s="265"/>
      <c r="BM26" s="265"/>
      <c r="BN26" s="265"/>
      <c r="BO26" s="265"/>
      <c r="BP26" s="265"/>
      <c r="BQ26" s="265"/>
      <c r="BR26" s="265"/>
      <c r="BS26" s="265"/>
      <c r="BT26" s="265"/>
      <c r="BU26" s="265"/>
      <c r="BV26" s="265"/>
      <c r="BW26" s="265"/>
      <c r="BX26" s="265"/>
      <c r="BY26" s="265"/>
      <c r="BZ26" s="265"/>
      <c r="CA26" s="265"/>
      <c r="CB26" s="265"/>
      <c r="CC26" s="265"/>
      <c r="CD26" s="265"/>
      <c r="CE26" s="265"/>
      <c r="CF26" s="265"/>
      <c r="CG26" s="265"/>
      <c r="CH26" s="265"/>
      <c r="CI26" s="265"/>
      <c r="CJ26" s="265"/>
      <c r="CK26" s="265"/>
      <c r="CL26" s="265"/>
      <c r="CM26" s="265"/>
      <c r="CN26" s="265"/>
      <c r="CO26" s="265"/>
      <c r="CP26" s="265"/>
      <c r="CQ26" s="265"/>
      <c r="CR26" s="265"/>
      <c r="CS26" s="265"/>
      <c r="CT26" s="265"/>
      <c r="CU26" s="265"/>
      <c r="CV26" s="265"/>
      <c r="CW26" s="265"/>
      <c r="CX26" s="265"/>
      <c r="CY26" s="265"/>
      <c r="CZ26" s="265"/>
      <c r="DA26" s="265"/>
      <c r="DB26" s="265"/>
      <c r="DC26" s="265"/>
      <c r="DD26" s="265"/>
      <c r="DE26" s="265"/>
      <c r="DF26" s="265"/>
      <c r="DG26" s="265"/>
      <c r="DH26" s="265"/>
      <c r="DI26" s="265"/>
      <c r="DJ26" s="265"/>
      <c r="DK26" s="265"/>
      <c r="DL26" s="265"/>
    </row>
    <row r="27" spans="1:116" x14ac:dyDescent="0.25">
      <c r="A27" s="266" t="s">
        <v>9877</v>
      </c>
      <c r="B27" s="267" t="s">
        <v>9878</v>
      </c>
      <c r="C27" s="270">
        <v>0</v>
      </c>
      <c r="D27" s="271">
        <v>12</v>
      </c>
      <c r="E27" s="270">
        <v>0</v>
      </c>
      <c r="F27" s="270" t="s">
        <v>17</v>
      </c>
      <c r="G27" s="270">
        <v>0.25602427439999997</v>
      </c>
      <c r="H27" s="270" t="s">
        <v>17</v>
      </c>
      <c r="I27" s="271">
        <v>0</v>
      </c>
      <c r="J27" s="271" t="str">
        <f>IFERROR(VLOOKUP($B27,'Core Indicators'!$E$3:$EU$906,147,FALSE),"x")</f>
        <v>x</v>
      </c>
      <c r="K27" s="272">
        <v>0.35702922939999998</v>
      </c>
      <c r="L27" s="270" t="s">
        <v>17</v>
      </c>
      <c r="M27" s="271">
        <v>95</v>
      </c>
      <c r="N27" s="271">
        <v>62</v>
      </c>
      <c r="O27" s="271" t="str">
        <f>IFERROR(VLOOKUP(B27,'Core Indicators'!$E$3:$G$9906,3,FALSE),"x")</f>
        <v>x</v>
      </c>
      <c r="P27" s="271">
        <v>430</v>
      </c>
      <c r="Q27" s="265"/>
      <c r="R27" s="265"/>
      <c r="S27" s="265"/>
      <c r="T27" s="265"/>
      <c r="U27" s="265"/>
      <c r="V27" s="265"/>
      <c r="W27" s="265"/>
      <c r="X27" s="265"/>
      <c r="Y27" s="265"/>
      <c r="Z27" s="265"/>
      <c r="AA27" s="265"/>
      <c r="AB27" s="265"/>
      <c r="AC27" s="265"/>
      <c r="AD27" s="265"/>
      <c r="AE27" s="265"/>
      <c r="AF27" s="265"/>
      <c r="AG27" s="265"/>
      <c r="AH27" s="265"/>
      <c r="AI27" s="265"/>
      <c r="AJ27" s="265"/>
      <c r="AK27" s="265"/>
      <c r="AL27" s="265"/>
      <c r="AM27" s="265"/>
      <c r="AN27" s="265"/>
      <c r="AO27" s="265"/>
      <c r="AP27" s="265"/>
      <c r="AQ27" s="265"/>
      <c r="AR27" s="265"/>
      <c r="AS27" s="265"/>
      <c r="AT27" s="265"/>
      <c r="AU27" s="265"/>
      <c r="AV27" s="265"/>
      <c r="AW27" s="265"/>
      <c r="AX27" s="265"/>
      <c r="AY27" s="265"/>
      <c r="AZ27" s="265"/>
      <c r="BA27" s="265"/>
      <c r="BB27" s="265"/>
      <c r="BC27" s="265"/>
      <c r="BD27" s="265"/>
      <c r="BE27" s="265"/>
      <c r="BF27" s="265"/>
      <c r="BG27" s="265"/>
      <c r="BH27" s="265"/>
      <c r="BI27" s="265"/>
      <c r="BJ27" s="265"/>
      <c r="BK27" s="265"/>
      <c r="BL27" s="265"/>
      <c r="BM27" s="265"/>
      <c r="BN27" s="265"/>
      <c r="BO27" s="265"/>
      <c r="BP27" s="265"/>
      <c r="BQ27" s="265"/>
      <c r="BR27" s="265"/>
      <c r="BS27" s="265"/>
      <c r="BT27" s="265"/>
      <c r="BU27" s="265"/>
      <c r="BV27" s="265"/>
      <c r="BW27" s="265"/>
      <c r="BX27" s="265"/>
      <c r="BY27" s="265"/>
      <c r="BZ27" s="265"/>
      <c r="CA27" s="265"/>
      <c r="CB27" s="265"/>
      <c r="CC27" s="265"/>
      <c r="CD27" s="265"/>
      <c r="CE27" s="265"/>
      <c r="CF27" s="265"/>
      <c r="CG27" s="265"/>
      <c r="CH27" s="265"/>
      <c r="CI27" s="265"/>
      <c r="CJ27" s="265"/>
      <c r="CK27" s="265"/>
      <c r="CL27" s="265"/>
      <c r="CM27" s="265"/>
      <c r="CN27" s="265"/>
      <c r="CO27" s="265"/>
      <c r="CP27" s="265"/>
      <c r="CQ27" s="265"/>
      <c r="CR27" s="265"/>
      <c r="CS27" s="265"/>
      <c r="CT27" s="265"/>
      <c r="CU27" s="265"/>
      <c r="CV27" s="265"/>
      <c r="CW27" s="265"/>
      <c r="CX27" s="265"/>
      <c r="CY27" s="265"/>
      <c r="CZ27" s="265"/>
      <c r="DA27" s="265"/>
      <c r="DB27" s="265"/>
      <c r="DC27" s="265"/>
      <c r="DD27" s="265"/>
      <c r="DE27" s="265"/>
      <c r="DF27" s="265"/>
      <c r="DG27" s="265"/>
      <c r="DH27" s="265"/>
      <c r="DI27" s="265"/>
      <c r="DJ27" s="265"/>
      <c r="DK27" s="265"/>
      <c r="DL27" s="265"/>
    </row>
    <row r="28" spans="1:116" x14ac:dyDescent="0.25">
      <c r="A28" s="266" t="s">
        <v>9879</v>
      </c>
      <c r="B28" s="267" t="s">
        <v>9880</v>
      </c>
      <c r="C28" s="270">
        <v>0.6545000071</v>
      </c>
      <c r="D28" s="271">
        <v>3</v>
      </c>
      <c r="E28" s="270">
        <v>0</v>
      </c>
      <c r="F28" s="270" t="s">
        <v>17</v>
      </c>
      <c r="G28" s="270">
        <v>0.23351593270000001</v>
      </c>
      <c r="H28" s="270" t="s">
        <v>17</v>
      </c>
      <c r="I28" s="271">
        <v>0</v>
      </c>
      <c r="J28" s="271" t="str">
        <f>IFERROR(VLOOKUP($B28,'Core Indicators'!$E$3:$EU$906,147,FALSE),"x")</f>
        <v>x</v>
      </c>
      <c r="K28" s="272">
        <v>0.61426669359999997</v>
      </c>
      <c r="L28" s="270" t="s">
        <v>17</v>
      </c>
      <c r="M28" s="271">
        <v>28</v>
      </c>
      <c r="N28" s="271">
        <v>60</v>
      </c>
      <c r="O28" s="271" t="str">
        <f>IFERROR(VLOOKUP(B28,'Core Indicators'!$E$3:$G$9906,3,FALSE),"x")</f>
        <v>x</v>
      </c>
      <c r="P28" s="271">
        <v>5270</v>
      </c>
      <c r="Q28" s="265"/>
      <c r="R28" s="265"/>
      <c r="S28" s="265"/>
      <c r="T28" s="265"/>
      <c r="U28" s="265"/>
      <c r="V28" s="265"/>
      <c r="W28" s="265"/>
      <c r="X28" s="265"/>
      <c r="Y28" s="265"/>
      <c r="Z28" s="265"/>
      <c r="AA28" s="265"/>
      <c r="AB28" s="265"/>
      <c r="AC28" s="265"/>
      <c r="AD28" s="265"/>
      <c r="AE28" s="265"/>
      <c r="AF28" s="265"/>
      <c r="AG28" s="265"/>
      <c r="AH28" s="265"/>
      <c r="AI28" s="265"/>
      <c r="AJ28" s="265"/>
      <c r="AK28" s="265"/>
      <c r="AL28" s="265"/>
      <c r="AM28" s="265"/>
      <c r="AN28" s="265"/>
      <c r="AO28" s="265"/>
      <c r="AP28" s="265"/>
      <c r="AQ28" s="265"/>
      <c r="AR28" s="265"/>
      <c r="AS28" s="265"/>
      <c r="AT28" s="265"/>
      <c r="AU28" s="265"/>
      <c r="AV28" s="265"/>
      <c r="AW28" s="265"/>
      <c r="AX28" s="265"/>
      <c r="AY28" s="265"/>
      <c r="AZ28" s="265"/>
      <c r="BA28" s="265"/>
      <c r="BB28" s="265"/>
      <c r="BC28" s="265"/>
      <c r="BD28" s="265"/>
      <c r="BE28" s="265"/>
      <c r="BF28" s="265"/>
      <c r="BG28" s="265"/>
      <c r="BH28" s="265"/>
      <c r="BI28" s="265"/>
      <c r="BJ28" s="265"/>
      <c r="BK28" s="265"/>
      <c r="BL28" s="265"/>
      <c r="BM28" s="265"/>
      <c r="BN28" s="265"/>
      <c r="BO28" s="265"/>
      <c r="BP28" s="265"/>
      <c r="BQ28" s="265"/>
      <c r="BR28" s="265"/>
      <c r="BS28" s="265"/>
      <c r="BT28" s="265"/>
      <c r="BU28" s="265"/>
      <c r="BV28" s="265"/>
      <c r="BW28" s="265"/>
      <c r="BX28" s="265"/>
      <c r="BY28" s="265"/>
      <c r="BZ28" s="265"/>
      <c r="CA28" s="265"/>
      <c r="CB28" s="265"/>
      <c r="CC28" s="265"/>
      <c r="CD28" s="265"/>
      <c r="CE28" s="265"/>
      <c r="CF28" s="265"/>
      <c r="CG28" s="265"/>
      <c r="CH28" s="265"/>
      <c r="CI28" s="265"/>
      <c r="CJ28" s="265"/>
      <c r="CK28" s="265"/>
      <c r="CL28" s="265"/>
      <c r="CM28" s="265"/>
      <c r="CN28" s="265"/>
      <c r="CO28" s="265"/>
      <c r="CP28" s="265"/>
      <c r="CQ28" s="265"/>
      <c r="CR28" s="265"/>
      <c r="CS28" s="265"/>
      <c r="CT28" s="265"/>
      <c r="CU28" s="265"/>
      <c r="CV28" s="265"/>
      <c r="CW28" s="265"/>
      <c r="CX28" s="265"/>
      <c r="CY28" s="265"/>
      <c r="CZ28" s="265"/>
      <c r="DA28" s="265"/>
      <c r="DB28" s="265"/>
      <c r="DC28" s="265"/>
      <c r="DD28" s="265"/>
      <c r="DE28" s="265"/>
      <c r="DF28" s="265"/>
      <c r="DG28" s="265"/>
      <c r="DH28" s="265"/>
      <c r="DI28" s="265"/>
      <c r="DJ28" s="265"/>
      <c r="DK28" s="265"/>
      <c r="DL28" s="265"/>
    </row>
    <row r="29" spans="1:116" x14ac:dyDescent="0.25">
      <c r="A29" s="266" t="s">
        <v>9881</v>
      </c>
      <c r="B29" s="267" t="s">
        <v>9882</v>
      </c>
      <c r="C29" s="270">
        <v>0.75999999279999997</v>
      </c>
      <c r="D29" s="271">
        <v>6</v>
      </c>
      <c r="E29" s="270">
        <v>0</v>
      </c>
      <c r="F29" s="270">
        <v>6.85</v>
      </c>
      <c r="G29" s="270">
        <v>0.43637777080000001</v>
      </c>
      <c r="H29" s="270">
        <v>37.4</v>
      </c>
      <c r="I29" s="271">
        <v>0</v>
      </c>
      <c r="J29" s="271" t="str">
        <f>IFERROR(VLOOKUP($B29,'Core Indicators'!$E$3:$EU$906,147,FALSE),"x")</f>
        <v>x</v>
      </c>
      <c r="K29" s="272">
        <v>0.58970773219999995</v>
      </c>
      <c r="L29" s="270">
        <v>7.25</v>
      </c>
      <c r="M29" s="271">
        <v>58</v>
      </c>
      <c r="N29" s="271">
        <v>68</v>
      </c>
      <c r="O29" s="271" t="str">
        <f>IFERROR(VLOOKUP(B29,'Core Indicators'!$E$3:$G$9906,3,FALSE),"x")</f>
        <v>x</v>
      </c>
      <c r="P29" s="271">
        <v>38117</v>
      </c>
      <c r="Q29" s="265"/>
      <c r="R29" s="265"/>
      <c r="S29" s="265"/>
      <c r="T29" s="265"/>
      <c r="U29" s="265"/>
      <c r="V29" s="265"/>
      <c r="W29" s="265"/>
      <c r="X29" s="265"/>
      <c r="Y29" s="265"/>
      <c r="Z29" s="265"/>
      <c r="AA29" s="265"/>
      <c r="AB29" s="265"/>
      <c r="AC29" s="265"/>
      <c r="AD29" s="265"/>
      <c r="AE29" s="265"/>
      <c r="AF29" s="265"/>
      <c r="AG29" s="265"/>
      <c r="AH29" s="265"/>
      <c r="AI29" s="265"/>
      <c r="AJ29" s="265"/>
      <c r="AK29" s="265"/>
      <c r="AL29" s="265"/>
      <c r="AM29" s="265"/>
      <c r="AN29" s="265"/>
      <c r="AO29" s="265"/>
      <c r="AP29" s="265"/>
      <c r="AQ29" s="265"/>
      <c r="AR29" s="265"/>
      <c r="AS29" s="265"/>
      <c r="AT29" s="265"/>
      <c r="AU29" s="265"/>
      <c r="AV29" s="265"/>
      <c r="AW29" s="265"/>
      <c r="AX29" s="265"/>
      <c r="AY29" s="265"/>
      <c r="AZ29" s="265"/>
      <c r="BA29" s="265"/>
      <c r="BB29" s="265"/>
      <c r="BC29" s="265"/>
      <c r="BD29" s="265"/>
      <c r="BE29" s="265"/>
      <c r="BF29" s="265"/>
      <c r="BG29" s="265"/>
      <c r="BH29" s="265"/>
      <c r="BI29" s="265"/>
      <c r="BJ29" s="265"/>
      <c r="BK29" s="265"/>
      <c r="BL29" s="265"/>
      <c r="BM29" s="265"/>
      <c r="BN29" s="265"/>
      <c r="BO29" s="265"/>
      <c r="BP29" s="265"/>
      <c r="BQ29" s="265"/>
      <c r="BR29" s="265"/>
      <c r="BS29" s="265"/>
      <c r="BT29" s="265"/>
      <c r="BU29" s="265"/>
      <c r="BV29" s="265"/>
      <c r="BW29" s="265"/>
      <c r="BX29" s="265"/>
      <c r="BY29" s="265"/>
      <c r="BZ29" s="265"/>
      <c r="CA29" s="265"/>
      <c r="CB29" s="265"/>
      <c r="CC29" s="265"/>
      <c r="CD29" s="265"/>
      <c r="CE29" s="265"/>
      <c r="CF29" s="265"/>
      <c r="CG29" s="265"/>
      <c r="CH29" s="265"/>
      <c r="CI29" s="265"/>
      <c r="CJ29" s="265"/>
      <c r="CK29" s="265"/>
      <c r="CL29" s="265"/>
      <c r="CM29" s="265"/>
      <c r="CN29" s="265"/>
      <c r="CO29" s="265"/>
      <c r="CP29" s="265"/>
      <c r="CQ29" s="265"/>
      <c r="CR29" s="265"/>
      <c r="CS29" s="265"/>
      <c r="CT29" s="265"/>
      <c r="CU29" s="265"/>
      <c r="CV29" s="265"/>
      <c r="CW29" s="265"/>
      <c r="CX29" s="265"/>
      <c r="CY29" s="265"/>
      <c r="CZ29" s="265"/>
      <c r="DA29" s="265"/>
      <c r="DB29" s="265"/>
      <c r="DC29" s="265"/>
      <c r="DD29" s="265"/>
      <c r="DE29" s="265"/>
      <c r="DF29" s="265"/>
      <c r="DG29" s="265"/>
      <c r="DH29" s="265"/>
      <c r="DI29" s="265"/>
      <c r="DJ29" s="265"/>
      <c r="DK29" s="265"/>
      <c r="DL29" s="265"/>
    </row>
    <row r="30" spans="1:116" x14ac:dyDescent="0.25">
      <c r="A30" s="266" t="s">
        <v>9883</v>
      </c>
      <c r="B30" s="267" t="s">
        <v>9884</v>
      </c>
      <c r="C30" s="270">
        <v>0.66707900850000001</v>
      </c>
      <c r="D30" s="271">
        <v>10</v>
      </c>
      <c r="E30" s="270">
        <v>0.02</v>
      </c>
      <c r="F30" s="270">
        <v>8.35</v>
      </c>
      <c r="G30" s="270">
        <v>0.46426597219999999</v>
      </c>
      <c r="H30" s="270">
        <v>53.3</v>
      </c>
      <c r="I30" s="271">
        <v>0</v>
      </c>
      <c r="J30" s="271" t="str">
        <f>IFERROR(VLOOKUP($B30,'Core Indicators'!$E$3:$EU$906,147,FALSE),"x")</f>
        <v>x</v>
      </c>
      <c r="K30" s="272">
        <v>0.49843922260000001</v>
      </c>
      <c r="L30" s="270">
        <v>8</v>
      </c>
      <c r="M30" s="271">
        <v>72</v>
      </c>
      <c r="N30" s="271">
        <v>61</v>
      </c>
      <c r="O30" s="271" t="str">
        <f>IFERROR(VLOOKUP(B30,'Core Indicators'!$E$3:$G$9906,3,FALSE),"x")</f>
        <v>x</v>
      </c>
      <c r="P30" s="271">
        <v>566730</v>
      </c>
      <c r="Q30" s="265"/>
      <c r="R30" s="265"/>
      <c r="S30" s="265"/>
      <c r="T30" s="265"/>
      <c r="U30" s="265"/>
      <c r="V30" s="265"/>
      <c r="W30" s="265"/>
      <c r="X30" s="265"/>
      <c r="Y30" s="265"/>
      <c r="Z30" s="265"/>
      <c r="AA30" s="265"/>
      <c r="AB30" s="265"/>
      <c r="AC30" s="265"/>
      <c r="AD30" s="265"/>
      <c r="AE30" s="265"/>
      <c r="AF30" s="265"/>
      <c r="AG30" s="265"/>
      <c r="AH30" s="265"/>
      <c r="AI30" s="265"/>
      <c r="AJ30" s="265"/>
      <c r="AK30" s="265"/>
      <c r="AL30" s="265"/>
      <c r="AM30" s="265"/>
      <c r="AN30" s="265"/>
      <c r="AO30" s="265"/>
      <c r="AP30" s="265"/>
      <c r="AQ30" s="265"/>
      <c r="AR30" s="265"/>
      <c r="AS30" s="265"/>
      <c r="AT30" s="265"/>
      <c r="AU30" s="265"/>
      <c r="AV30" s="265"/>
      <c r="AW30" s="265"/>
      <c r="AX30" s="265"/>
      <c r="AY30" s="265"/>
      <c r="AZ30" s="265"/>
      <c r="BA30" s="265"/>
      <c r="BB30" s="265"/>
      <c r="BC30" s="265"/>
      <c r="BD30" s="265"/>
      <c r="BE30" s="265"/>
      <c r="BF30" s="265"/>
      <c r="BG30" s="265"/>
      <c r="BH30" s="265"/>
      <c r="BI30" s="265"/>
      <c r="BJ30" s="265"/>
      <c r="BK30" s="265"/>
      <c r="BL30" s="265"/>
      <c r="BM30" s="265"/>
      <c r="BN30" s="265"/>
      <c r="BO30" s="265"/>
      <c r="BP30" s="265"/>
      <c r="BQ30" s="265"/>
      <c r="BR30" s="265"/>
      <c r="BS30" s="265"/>
      <c r="BT30" s="265"/>
      <c r="BU30" s="265"/>
      <c r="BV30" s="265"/>
      <c r="BW30" s="265"/>
      <c r="BX30" s="265"/>
      <c r="BY30" s="265"/>
      <c r="BZ30" s="265"/>
      <c r="CA30" s="265"/>
      <c r="CB30" s="265"/>
      <c r="CC30" s="265"/>
      <c r="CD30" s="265"/>
      <c r="CE30" s="265"/>
      <c r="CF30" s="265"/>
      <c r="CG30" s="265"/>
      <c r="CH30" s="265"/>
      <c r="CI30" s="265"/>
      <c r="CJ30" s="265"/>
      <c r="CK30" s="265"/>
      <c r="CL30" s="265"/>
      <c r="CM30" s="265"/>
      <c r="CN30" s="265"/>
      <c r="CO30" s="265"/>
      <c r="CP30" s="265"/>
      <c r="CQ30" s="265"/>
      <c r="CR30" s="265"/>
      <c r="CS30" s="265"/>
      <c r="CT30" s="265"/>
      <c r="CU30" s="265"/>
      <c r="CV30" s="265"/>
      <c r="CW30" s="265"/>
      <c r="CX30" s="265"/>
      <c r="CY30" s="265"/>
      <c r="CZ30" s="265"/>
      <c r="DA30" s="265"/>
      <c r="DB30" s="265"/>
      <c r="DC30" s="265"/>
      <c r="DD30" s="265"/>
      <c r="DE30" s="265"/>
      <c r="DF30" s="265"/>
      <c r="DG30" s="265"/>
      <c r="DH30" s="265"/>
      <c r="DI30" s="265"/>
      <c r="DJ30" s="265"/>
      <c r="DK30" s="265"/>
      <c r="DL30" s="265"/>
    </row>
    <row r="31" spans="1:116" x14ac:dyDescent="0.25">
      <c r="A31" s="266" t="s">
        <v>135</v>
      </c>
      <c r="B31" s="267" t="s">
        <v>9885</v>
      </c>
      <c r="C31" s="270">
        <v>0.87789099120000003</v>
      </c>
      <c r="D31" s="271">
        <v>4</v>
      </c>
      <c r="E31" s="270">
        <v>0.183</v>
      </c>
      <c r="F31" s="270">
        <v>3.55</v>
      </c>
      <c r="G31" s="270">
        <v>0.68207866260000005</v>
      </c>
      <c r="H31" s="270">
        <v>56.2</v>
      </c>
      <c r="I31" s="271">
        <v>5</v>
      </c>
      <c r="J31" s="271">
        <f>IFERROR(VLOOKUP($B31,'Core Indicators'!$E$3:$EU$906,147,FALSE),"x")</f>
        <v>281</v>
      </c>
      <c r="K31" s="272">
        <v>-1.7283856869000001</v>
      </c>
      <c r="L31" s="270">
        <v>3.25</v>
      </c>
      <c r="M31" s="271">
        <v>10</v>
      </c>
      <c r="N31" s="271">
        <v>25</v>
      </c>
      <c r="O31" s="271">
        <f>IFERROR(VLOOKUP(B31,'Core Indicators'!$E$3:$G$9906,3,FALSE),"x")</f>
        <v>6100000</v>
      </c>
      <c r="P31" s="271">
        <v>622980</v>
      </c>
      <c r="Q31" s="265"/>
      <c r="R31" s="265"/>
      <c r="S31" s="265"/>
      <c r="T31" s="265"/>
      <c r="U31" s="265"/>
      <c r="V31" s="265"/>
      <c r="W31" s="265"/>
      <c r="X31" s="265"/>
      <c r="Y31" s="265"/>
      <c r="Z31" s="265"/>
      <c r="AA31" s="265"/>
      <c r="AB31" s="265"/>
      <c r="AC31" s="265"/>
      <c r="AD31" s="265"/>
      <c r="AE31" s="265"/>
      <c r="AF31" s="265"/>
      <c r="AG31" s="265"/>
      <c r="AH31" s="265"/>
      <c r="AI31" s="265"/>
      <c r="AJ31" s="265"/>
      <c r="AK31" s="265"/>
      <c r="AL31" s="265"/>
      <c r="AM31" s="265"/>
      <c r="AN31" s="265"/>
      <c r="AO31" s="265"/>
      <c r="AP31" s="265"/>
      <c r="AQ31" s="265"/>
      <c r="AR31" s="265"/>
      <c r="AS31" s="265"/>
      <c r="AT31" s="265"/>
      <c r="AU31" s="265"/>
      <c r="AV31" s="265"/>
      <c r="AW31" s="265"/>
      <c r="AX31" s="265"/>
      <c r="AY31" s="265"/>
      <c r="AZ31" s="265"/>
      <c r="BA31" s="265"/>
      <c r="BB31" s="265"/>
      <c r="BC31" s="265"/>
      <c r="BD31" s="265"/>
      <c r="BE31" s="265"/>
      <c r="BF31" s="265"/>
      <c r="BG31" s="265"/>
      <c r="BH31" s="265"/>
      <c r="BI31" s="265"/>
      <c r="BJ31" s="265"/>
      <c r="BK31" s="265"/>
      <c r="BL31" s="265"/>
      <c r="BM31" s="265"/>
      <c r="BN31" s="265"/>
      <c r="BO31" s="265"/>
      <c r="BP31" s="265"/>
      <c r="BQ31" s="265"/>
      <c r="BR31" s="265"/>
      <c r="BS31" s="265"/>
      <c r="BT31" s="265"/>
      <c r="BU31" s="265"/>
      <c r="BV31" s="265"/>
      <c r="BW31" s="265"/>
      <c r="BX31" s="265"/>
      <c r="BY31" s="265"/>
      <c r="BZ31" s="265"/>
      <c r="CA31" s="265"/>
      <c r="CB31" s="265"/>
      <c r="CC31" s="265"/>
      <c r="CD31" s="265"/>
      <c r="CE31" s="265"/>
      <c r="CF31" s="265"/>
      <c r="CG31" s="265"/>
      <c r="CH31" s="265"/>
      <c r="CI31" s="265"/>
      <c r="CJ31" s="265"/>
      <c r="CK31" s="265"/>
      <c r="CL31" s="265"/>
      <c r="CM31" s="265"/>
      <c r="CN31" s="265"/>
      <c r="CO31" s="265"/>
      <c r="CP31" s="265"/>
      <c r="CQ31" s="265"/>
      <c r="CR31" s="265"/>
      <c r="CS31" s="265"/>
      <c r="CT31" s="265"/>
      <c r="CU31" s="265"/>
      <c r="CV31" s="265"/>
      <c r="CW31" s="265"/>
      <c r="CX31" s="265"/>
      <c r="CY31" s="265"/>
      <c r="CZ31" s="265"/>
      <c r="DA31" s="265"/>
      <c r="DB31" s="265"/>
      <c r="DC31" s="265"/>
      <c r="DD31" s="265"/>
      <c r="DE31" s="265"/>
      <c r="DF31" s="265"/>
      <c r="DG31" s="265"/>
      <c r="DH31" s="265"/>
      <c r="DI31" s="265"/>
      <c r="DJ31" s="265"/>
      <c r="DK31" s="265"/>
      <c r="DL31" s="265"/>
    </row>
    <row r="32" spans="1:116" x14ac:dyDescent="0.25">
      <c r="A32" s="266" t="s">
        <v>9886</v>
      </c>
      <c r="B32" s="267" t="s">
        <v>9887</v>
      </c>
      <c r="C32" s="270">
        <v>0.59715102890000005</v>
      </c>
      <c r="D32" s="271">
        <v>12</v>
      </c>
      <c r="E32" s="270">
        <v>2.8000000000000001E-2</v>
      </c>
      <c r="F32" s="270" t="s">
        <v>17</v>
      </c>
      <c r="G32" s="270">
        <v>8.2716424699999999E-2</v>
      </c>
      <c r="H32" s="270">
        <v>33.299999999999997</v>
      </c>
      <c r="I32" s="271">
        <v>0</v>
      </c>
      <c r="J32" s="271" t="str">
        <f>IFERROR(VLOOKUP($B32,'Core Indicators'!$E$3:$EU$906,147,FALSE),"x")</f>
        <v>x</v>
      </c>
      <c r="K32" s="272">
        <v>1.7599397898</v>
      </c>
      <c r="L32" s="270" t="s">
        <v>17</v>
      </c>
      <c r="M32" s="271">
        <v>98</v>
      </c>
      <c r="N32" s="271">
        <v>77</v>
      </c>
      <c r="O32" s="271" t="str">
        <f>IFERROR(VLOOKUP(B32,'Core Indicators'!$E$3:$G$9906,3,FALSE),"x")</f>
        <v>x</v>
      </c>
      <c r="P32" s="271">
        <v>9093510</v>
      </c>
      <c r="Q32" s="265"/>
      <c r="R32" s="265"/>
      <c r="S32" s="265"/>
      <c r="T32" s="265"/>
      <c r="U32" s="265"/>
      <c r="V32" s="265"/>
      <c r="W32" s="265"/>
      <c r="X32" s="265"/>
      <c r="Y32" s="265"/>
      <c r="Z32" s="265"/>
      <c r="AA32" s="265"/>
      <c r="AB32" s="265"/>
      <c r="AC32" s="265"/>
      <c r="AD32" s="265"/>
      <c r="AE32" s="265"/>
      <c r="AF32" s="265"/>
      <c r="AG32" s="265"/>
      <c r="AH32" s="265"/>
      <c r="AI32" s="265"/>
      <c r="AJ32" s="265"/>
      <c r="AK32" s="265"/>
      <c r="AL32" s="265"/>
      <c r="AM32" s="265"/>
      <c r="AN32" s="265"/>
      <c r="AO32" s="265"/>
      <c r="AP32" s="265"/>
      <c r="AQ32" s="265"/>
      <c r="AR32" s="265"/>
      <c r="AS32" s="265"/>
      <c r="AT32" s="265"/>
      <c r="AU32" s="265"/>
      <c r="AV32" s="265"/>
      <c r="AW32" s="265"/>
      <c r="AX32" s="265"/>
      <c r="AY32" s="265"/>
      <c r="AZ32" s="265"/>
      <c r="BA32" s="265"/>
      <c r="BB32" s="265"/>
      <c r="BC32" s="265"/>
      <c r="BD32" s="265"/>
      <c r="BE32" s="265"/>
      <c r="BF32" s="265"/>
      <c r="BG32" s="265"/>
      <c r="BH32" s="265"/>
      <c r="BI32" s="265"/>
      <c r="BJ32" s="265"/>
      <c r="BK32" s="265"/>
      <c r="BL32" s="265"/>
      <c r="BM32" s="265"/>
      <c r="BN32" s="265"/>
      <c r="BO32" s="265"/>
      <c r="BP32" s="265"/>
      <c r="BQ32" s="265"/>
      <c r="BR32" s="265"/>
      <c r="BS32" s="265"/>
      <c r="BT32" s="265"/>
      <c r="BU32" s="265"/>
      <c r="BV32" s="265"/>
      <c r="BW32" s="265"/>
      <c r="BX32" s="265"/>
      <c r="BY32" s="265"/>
      <c r="BZ32" s="265"/>
      <c r="CA32" s="265"/>
      <c r="CB32" s="265"/>
      <c r="CC32" s="265"/>
      <c r="CD32" s="265"/>
      <c r="CE32" s="265"/>
      <c r="CF32" s="265"/>
      <c r="CG32" s="265"/>
      <c r="CH32" s="265"/>
      <c r="CI32" s="265"/>
      <c r="CJ32" s="265"/>
      <c r="CK32" s="265"/>
      <c r="CL32" s="265"/>
      <c r="CM32" s="265"/>
      <c r="CN32" s="265"/>
      <c r="CO32" s="265"/>
      <c r="CP32" s="265"/>
      <c r="CQ32" s="265"/>
      <c r="CR32" s="265"/>
      <c r="CS32" s="265"/>
      <c r="CT32" s="265"/>
      <c r="CU32" s="265"/>
      <c r="CV32" s="265"/>
      <c r="CW32" s="265"/>
      <c r="CX32" s="265"/>
      <c r="CY32" s="265"/>
      <c r="CZ32" s="265"/>
      <c r="DA32" s="265"/>
      <c r="DB32" s="265"/>
      <c r="DC32" s="265"/>
      <c r="DD32" s="265"/>
      <c r="DE32" s="265"/>
      <c r="DF32" s="265"/>
      <c r="DG32" s="265"/>
      <c r="DH32" s="265"/>
      <c r="DI32" s="265"/>
      <c r="DJ32" s="265"/>
      <c r="DK32" s="265"/>
      <c r="DL32" s="265"/>
    </row>
    <row r="33" spans="1:116" x14ac:dyDescent="0.25">
      <c r="A33" s="266" t="s">
        <v>9888</v>
      </c>
      <c r="B33" s="267" t="s">
        <v>9889</v>
      </c>
      <c r="C33" s="270">
        <v>0.5450100068</v>
      </c>
      <c r="D33" s="271">
        <v>11</v>
      </c>
      <c r="E33" s="270">
        <v>0</v>
      </c>
      <c r="F33" s="270" t="s">
        <v>17</v>
      </c>
      <c r="G33" s="270">
        <v>3.6718722199999998E-2</v>
      </c>
      <c r="H33" s="270">
        <v>33.1</v>
      </c>
      <c r="I33" s="271">
        <v>0</v>
      </c>
      <c r="J33" s="271" t="str">
        <f>IFERROR(VLOOKUP($B33,'Core Indicators'!$E$3:$EU$906,147,FALSE),"x")</f>
        <v>x</v>
      </c>
      <c r="K33" s="272">
        <v>1.9066414833000001</v>
      </c>
      <c r="L33" s="270" t="s">
        <v>17</v>
      </c>
      <c r="M33" s="271">
        <v>96</v>
      </c>
      <c r="N33" s="271">
        <v>85</v>
      </c>
      <c r="O33" s="271" t="str">
        <f>IFERROR(VLOOKUP(B33,'Core Indicators'!$E$3:$G$9906,3,FALSE),"x")</f>
        <v>x</v>
      </c>
      <c r="P33" s="271">
        <v>39516</v>
      </c>
      <c r="Q33" s="265"/>
      <c r="R33" s="265"/>
      <c r="S33" s="265"/>
      <c r="T33" s="265"/>
      <c r="U33" s="265"/>
      <c r="V33" s="265"/>
      <c r="W33" s="265"/>
      <c r="X33" s="265"/>
      <c r="Y33" s="265"/>
      <c r="Z33" s="265"/>
      <c r="AA33" s="265"/>
      <c r="AB33" s="265"/>
      <c r="AC33" s="265"/>
      <c r="AD33" s="265"/>
      <c r="AE33" s="265"/>
      <c r="AF33" s="265"/>
      <c r="AG33" s="265"/>
      <c r="AH33" s="265"/>
      <c r="AI33" s="265"/>
      <c r="AJ33" s="265"/>
      <c r="AK33" s="265"/>
      <c r="AL33" s="265"/>
      <c r="AM33" s="265"/>
      <c r="AN33" s="265"/>
      <c r="AO33" s="265"/>
      <c r="AP33" s="265"/>
      <c r="AQ33" s="265"/>
      <c r="AR33" s="265"/>
      <c r="AS33" s="265"/>
      <c r="AT33" s="265"/>
      <c r="AU33" s="265"/>
      <c r="AV33" s="265"/>
      <c r="AW33" s="265"/>
      <c r="AX33" s="265"/>
      <c r="AY33" s="265"/>
      <c r="AZ33" s="265"/>
      <c r="BA33" s="265"/>
      <c r="BB33" s="265"/>
      <c r="BC33" s="265"/>
      <c r="BD33" s="265"/>
      <c r="BE33" s="265"/>
      <c r="BF33" s="265"/>
      <c r="BG33" s="265"/>
      <c r="BH33" s="265"/>
      <c r="BI33" s="265"/>
      <c r="BJ33" s="265"/>
      <c r="BK33" s="265"/>
      <c r="BL33" s="265"/>
      <c r="BM33" s="265"/>
      <c r="BN33" s="265"/>
      <c r="BO33" s="265"/>
      <c r="BP33" s="265"/>
      <c r="BQ33" s="265"/>
      <c r="BR33" s="265"/>
      <c r="BS33" s="265"/>
      <c r="BT33" s="265"/>
      <c r="BU33" s="265"/>
      <c r="BV33" s="265"/>
      <c r="BW33" s="265"/>
      <c r="BX33" s="265"/>
      <c r="BY33" s="265"/>
      <c r="BZ33" s="265"/>
      <c r="CA33" s="265"/>
      <c r="CB33" s="265"/>
      <c r="CC33" s="265"/>
      <c r="CD33" s="265"/>
      <c r="CE33" s="265"/>
      <c r="CF33" s="265"/>
      <c r="CG33" s="265"/>
      <c r="CH33" s="265"/>
      <c r="CI33" s="265"/>
      <c r="CJ33" s="265"/>
      <c r="CK33" s="265"/>
      <c r="CL33" s="265"/>
      <c r="CM33" s="265"/>
      <c r="CN33" s="265"/>
      <c r="CO33" s="265"/>
      <c r="CP33" s="265"/>
      <c r="CQ33" s="265"/>
      <c r="CR33" s="265"/>
      <c r="CS33" s="265"/>
      <c r="CT33" s="265"/>
      <c r="CU33" s="265"/>
      <c r="CV33" s="265"/>
      <c r="CW33" s="265"/>
      <c r="CX33" s="265"/>
      <c r="CY33" s="265"/>
      <c r="CZ33" s="265"/>
      <c r="DA33" s="265"/>
      <c r="DB33" s="265"/>
      <c r="DC33" s="265"/>
      <c r="DD33" s="265"/>
      <c r="DE33" s="265"/>
      <c r="DF33" s="265"/>
      <c r="DG33" s="265"/>
      <c r="DH33" s="265"/>
      <c r="DI33" s="265"/>
      <c r="DJ33" s="265"/>
      <c r="DK33" s="265"/>
      <c r="DL33" s="265"/>
    </row>
    <row r="34" spans="1:116" x14ac:dyDescent="0.25">
      <c r="A34" s="266" t="s">
        <v>2084</v>
      </c>
      <c r="B34" s="267" t="s">
        <v>9890</v>
      </c>
      <c r="C34" s="270">
        <v>0.16604995180000001</v>
      </c>
      <c r="D34" s="271">
        <v>12</v>
      </c>
      <c r="E34" s="270">
        <v>0.04</v>
      </c>
      <c r="F34" s="270">
        <v>9.3000000000000007</v>
      </c>
      <c r="G34" s="270">
        <v>0.28785367480000001</v>
      </c>
      <c r="H34" s="270">
        <v>44.4</v>
      </c>
      <c r="I34" s="271">
        <v>3</v>
      </c>
      <c r="J34" s="271">
        <f>IFERROR(VLOOKUP($B34,'Core Indicators'!$E$3:$EU$906,147,FALSE),"x")</f>
        <v>16</v>
      </c>
      <c r="K34" s="272">
        <v>1.0736131668</v>
      </c>
      <c r="L34" s="270">
        <v>9.5</v>
      </c>
      <c r="M34" s="271">
        <v>90</v>
      </c>
      <c r="N34" s="271">
        <v>67</v>
      </c>
      <c r="O34" s="271">
        <f>IFERROR(VLOOKUP(B34,'Core Indicators'!$E$3:$G$9906,3,FALSE),"x")</f>
        <v>19604000</v>
      </c>
      <c r="P34" s="271">
        <v>743532</v>
      </c>
      <c r="Q34" s="265"/>
      <c r="R34" s="265"/>
      <c r="S34" s="265"/>
      <c r="T34" s="265"/>
      <c r="U34" s="265"/>
      <c r="V34" s="265"/>
      <c r="W34" s="265"/>
      <c r="X34" s="265"/>
      <c r="Y34" s="265"/>
      <c r="Z34" s="265"/>
      <c r="AA34" s="265"/>
      <c r="AB34" s="265"/>
      <c r="AC34" s="265"/>
      <c r="AD34" s="265"/>
      <c r="AE34" s="265"/>
      <c r="AF34" s="265"/>
      <c r="AG34" s="265"/>
      <c r="AH34" s="265"/>
      <c r="AI34" s="265"/>
      <c r="AJ34" s="265"/>
      <c r="AK34" s="265"/>
      <c r="AL34" s="265"/>
      <c r="AM34" s="265"/>
      <c r="AN34" s="265"/>
      <c r="AO34" s="265"/>
      <c r="AP34" s="265"/>
      <c r="AQ34" s="265"/>
      <c r="AR34" s="265"/>
      <c r="AS34" s="265"/>
      <c r="AT34" s="265"/>
      <c r="AU34" s="265"/>
      <c r="AV34" s="265"/>
      <c r="AW34" s="265"/>
      <c r="AX34" s="265"/>
      <c r="AY34" s="265"/>
      <c r="AZ34" s="265"/>
      <c r="BA34" s="265"/>
      <c r="BB34" s="265"/>
      <c r="BC34" s="265"/>
      <c r="BD34" s="265"/>
      <c r="BE34" s="265"/>
      <c r="BF34" s="265"/>
      <c r="BG34" s="265"/>
      <c r="BH34" s="265"/>
      <c r="BI34" s="265"/>
      <c r="BJ34" s="265"/>
      <c r="BK34" s="265"/>
      <c r="BL34" s="265"/>
      <c r="BM34" s="265"/>
      <c r="BN34" s="265"/>
      <c r="BO34" s="265"/>
      <c r="BP34" s="265"/>
      <c r="BQ34" s="265"/>
      <c r="BR34" s="265"/>
      <c r="BS34" s="265"/>
      <c r="BT34" s="265"/>
      <c r="BU34" s="265"/>
      <c r="BV34" s="265"/>
      <c r="BW34" s="265"/>
      <c r="BX34" s="265"/>
      <c r="BY34" s="265"/>
      <c r="BZ34" s="265"/>
      <c r="CA34" s="265"/>
      <c r="CB34" s="265"/>
      <c r="CC34" s="265"/>
      <c r="CD34" s="265"/>
      <c r="CE34" s="265"/>
      <c r="CF34" s="265"/>
      <c r="CG34" s="265"/>
      <c r="CH34" s="265"/>
      <c r="CI34" s="265"/>
      <c r="CJ34" s="265"/>
      <c r="CK34" s="265"/>
      <c r="CL34" s="265"/>
      <c r="CM34" s="265"/>
      <c r="CN34" s="265"/>
      <c r="CO34" s="265"/>
      <c r="CP34" s="265"/>
      <c r="CQ34" s="265"/>
      <c r="CR34" s="265"/>
      <c r="CS34" s="265"/>
      <c r="CT34" s="265"/>
      <c r="CU34" s="265"/>
      <c r="CV34" s="265"/>
      <c r="CW34" s="265"/>
      <c r="CX34" s="265"/>
      <c r="CY34" s="265"/>
      <c r="CZ34" s="265"/>
      <c r="DA34" s="265"/>
      <c r="DB34" s="265"/>
      <c r="DC34" s="265"/>
      <c r="DD34" s="265"/>
      <c r="DE34" s="265"/>
      <c r="DF34" s="265"/>
      <c r="DG34" s="265"/>
      <c r="DH34" s="265"/>
      <c r="DI34" s="265"/>
      <c r="DJ34" s="265"/>
      <c r="DK34" s="265"/>
      <c r="DL34" s="265"/>
    </row>
    <row r="35" spans="1:116" x14ac:dyDescent="0.25">
      <c r="A35" s="266" t="s">
        <v>9891</v>
      </c>
      <c r="B35" s="267" t="s">
        <v>9892</v>
      </c>
      <c r="C35" s="270">
        <v>0.16040162429999999</v>
      </c>
      <c r="D35" s="271">
        <v>0</v>
      </c>
      <c r="E35" s="270">
        <v>0.43430000000000002</v>
      </c>
      <c r="F35" s="270">
        <v>3.3333333333000001</v>
      </c>
      <c r="G35" s="270">
        <v>0.16264248040000001</v>
      </c>
      <c r="H35" s="270">
        <v>38.5</v>
      </c>
      <c r="I35" s="271">
        <v>3</v>
      </c>
      <c r="J35" s="271" t="str">
        <f>IFERROR(VLOOKUP($B35,'Core Indicators'!$E$3:$EU$906,147,FALSE),"x")</f>
        <v>x</v>
      </c>
      <c r="K35" s="272">
        <v>-0.27471861240000001</v>
      </c>
      <c r="L35" s="270">
        <v>2.5</v>
      </c>
      <c r="M35" s="271">
        <v>10</v>
      </c>
      <c r="N35" s="271">
        <v>41</v>
      </c>
      <c r="O35" s="271" t="str">
        <f>IFERROR(VLOOKUP(B35,'Core Indicators'!$E$3:$G$9906,3,FALSE),"x")</f>
        <v>x</v>
      </c>
      <c r="P35" s="271">
        <v>9388211</v>
      </c>
      <c r="Q35" s="265"/>
      <c r="R35" s="265"/>
      <c r="S35" s="265"/>
      <c r="T35" s="265"/>
      <c r="U35" s="265"/>
      <c r="V35" s="265"/>
      <c r="W35" s="265"/>
      <c r="X35" s="265"/>
      <c r="Y35" s="265"/>
      <c r="Z35" s="265"/>
      <c r="AA35" s="265"/>
      <c r="AB35" s="265"/>
      <c r="AC35" s="265"/>
      <c r="AD35" s="265"/>
      <c r="AE35" s="265"/>
      <c r="AF35" s="265"/>
      <c r="AG35" s="265"/>
      <c r="AH35" s="265"/>
      <c r="AI35" s="265"/>
      <c r="AJ35" s="265"/>
      <c r="AK35" s="265"/>
      <c r="AL35" s="265"/>
      <c r="AM35" s="265"/>
      <c r="AN35" s="265"/>
      <c r="AO35" s="265"/>
      <c r="AP35" s="265"/>
      <c r="AQ35" s="265"/>
      <c r="AR35" s="265"/>
      <c r="AS35" s="265"/>
      <c r="AT35" s="265"/>
      <c r="AU35" s="265"/>
      <c r="AV35" s="265"/>
      <c r="AW35" s="265"/>
      <c r="AX35" s="265"/>
      <c r="AY35" s="265"/>
      <c r="AZ35" s="265"/>
      <c r="BA35" s="265"/>
      <c r="BB35" s="265"/>
      <c r="BC35" s="265"/>
      <c r="BD35" s="265"/>
      <c r="BE35" s="265"/>
      <c r="BF35" s="265"/>
      <c r="BG35" s="265"/>
      <c r="BH35" s="265"/>
      <c r="BI35" s="265"/>
      <c r="BJ35" s="265"/>
      <c r="BK35" s="265"/>
      <c r="BL35" s="265"/>
      <c r="BM35" s="265"/>
      <c r="BN35" s="265"/>
      <c r="BO35" s="265"/>
      <c r="BP35" s="265"/>
      <c r="BQ35" s="265"/>
      <c r="BR35" s="265"/>
      <c r="BS35" s="265"/>
      <c r="BT35" s="265"/>
      <c r="BU35" s="265"/>
      <c r="BV35" s="265"/>
      <c r="BW35" s="265"/>
      <c r="BX35" s="265"/>
      <c r="BY35" s="265"/>
      <c r="BZ35" s="265"/>
      <c r="CA35" s="265"/>
      <c r="CB35" s="265"/>
      <c r="CC35" s="265"/>
      <c r="CD35" s="265"/>
      <c r="CE35" s="265"/>
      <c r="CF35" s="265"/>
      <c r="CG35" s="265"/>
      <c r="CH35" s="265"/>
      <c r="CI35" s="265"/>
      <c r="CJ35" s="265"/>
      <c r="CK35" s="265"/>
      <c r="CL35" s="265"/>
      <c r="CM35" s="265"/>
      <c r="CN35" s="265"/>
      <c r="CO35" s="265"/>
      <c r="CP35" s="265"/>
      <c r="CQ35" s="265"/>
      <c r="CR35" s="265"/>
      <c r="CS35" s="265"/>
      <c r="CT35" s="265"/>
      <c r="CU35" s="265"/>
      <c r="CV35" s="265"/>
      <c r="CW35" s="265"/>
      <c r="CX35" s="265"/>
      <c r="CY35" s="265"/>
      <c r="CZ35" s="265"/>
      <c r="DA35" s="265"/>
      <c r="DB35" s="265"/>
      <c r="DC35" s="265"/>
      <c r="DD35" s="265"/>
      <c r="DE35" s="265"/>
      <c r="DF35" s="265"/>
      <c r="DG35" s="265"/>
      <c r="DH35" s="265"/>
      <c r="DI35" s="265"/>
      <c r="DJ35" s="265"/>
      <c r="DK35" s="265"/>
      <c r="DL35" s="265"/>
    </row>
    <row r="36" spans="1:116" x14ac:dyDescent="0.25">
      <c r="A36" s="266" t="s">
        <v>9893</v>
      </c>
      <c r="B36" s="267" t="s">
        <v>9894</v>
      </c>
      <c r="C36" s="270">
        <v>0.77389999669999998</v>
      </c>
      <c r="D36" s="271">
        <v>4</v>
      </c>
      <c r="E36" s="270">
        <v>0.34</v>
      </c>
      <c r="F36" s="270">
        <v>5.8</v>
      </c>
      <c r="G36" s="270">
        <v>0.65704813979999999</v>
      </c>
      <c r="H36" s="270">
        <v>41.5</v>
      </c>
      <c r="I36" s="271">
        <v>3</v>
      </c>
      <c r="J36" s="271" t="str">
        <f>IFERROR(VLOOKUP($B36,'Core Indicators'!$E$3:$EU$906,147,FALSE),"x")</f>
        <v>x</v>
      </c>
      <c r="K36" s="272">
        <v>-0.5669065714</v>
      </c>
      <c r="L36" s="270">
        <v>3.75</v>
      </c>
      <c r="M36" s="271">
        <v>51</v>
      </c>
      <c r="N36" s="271">
        <v>35</v>
      </c>
      <c r="O36" s="271" t="str">
        <f>IFERROR(VLOOKUP(B36,'Core Indicators'!$E$3:$G$9906,3,FALSE),"x")</f>
        <v>x</v>
      </c>
      <c r="P36" s="271">
        <v>318000</v>
      </c>
      <c r="Q36" s="265"/>
      <c r="R36" s="265"/>
      <c r="S36" s="265"/>
      <c r="T36" s="265"/>
      <c r="U36" s="265"/>
      <c r="V36" s="265"/>
      <c r="W36" s="265"/>
      <c r="X36" s="265"/>
      <c r="Y36" s="265"/>
      <c r="Z36" s="265"/>
      <c r="AA36" s="265"/>
      <c r="AB36" s="265"/>
      <c r="AC36" s="265"/>
      <c r="AD36" s="265"/>
      <c r="AE36" s="265"/>
      <c r="AF36" s="265"/>
      <c r="AG36" s="265"/>
      <c r="AH36" s="265"/>
      <c r="AI36" s="265"/>
      <c r="AJ36" s="265"/>
      <c r="AK36" s="265"/>
      <c r="AL36" s="265"/>
      <c r="AM36" s="265"/>
      <c r="AN36" s="265"/>
      <c r="AO36" s="265"/>
      <c r="AP36" s="265"/>
      <c r="AQ36" s="265"/>
      <c r="AR36" s="265"/>
      <c r="AS36" s="265"/>
      <c r="AT36" s="265"/>
      <c r="AU36" s="265"/>
      <c r="AV36" s="265"/>
      <c r="AW36" s="265"/>
      <c r="AX36" s="265"/>
      <c r="AY36" s="265"/>
      <c r="AZ36" s="265"/>
      <c r="BA36" s="265"/>
      <c r="BB36" s="265"/>
      <c r="BC36" s="265"/>
      <c r="BD36" s="265"/>
      <c r="BE36" s="265"/>
      <c r="BF36" s="265"/>
      <c r="BG36" s="265"/>
      <c r="BH36" s="265"/>
      <c r="BI36" s="265"/>
      <c r="BJ36" s="265"/>
      <c r="BK36" s="265"/>
      <c r="BL36" s="265"/>
      <c r="BM36" s="265"/>
      <c r="BN36" s="265"/>
      <c r="BO36" s="265"/>
      <c r="BP36" s="265"/>
      <c r="BQ36" s="265"/>
      <c r="BR36" s="265"/>
      <c r="BS36" s="265"/>
      <c r="BT36" s="265"/>
      <c r="BU36" s="265"/>
      <c r="BV36" s="265"/>
      <c r="BW36" s="265"/>
      <c r="BX36" s="265"/>
      <c r="BY36" s="265"/>
      <c r="BZ36" s="265"/>
      <c r="CA36" s="265"/>
      <c r="CB36" s="265"/>
      <c r="CC36" s="265"/>
      <c r="CD36" s="265"/>
      <c r="CE36" s="265"/>
      <c r="CF36" s="265"/>
      <c r="CG36" s="265"/>
      <c r="CH36" s="265"/>
      <c r="CI36" s="265"/>
      <c r="CJ36" s="265"/>
      <c r="CK36" s="265"/>
      <c r="CL36" s="265"/>
      <c r="CM36" s="265"/>
      <c r="CN36" s="265"/>
      <c r="CO36" s="265"/>
      <c r="CP36" s="265"/>
      <c r="CQ36" s="265"/>
      <c r="CR36" s="265"/>
      <c r="CS36" s="265"/>
      <c r="CT36" s="265"/>
      <c r="CU36" s="265"/>
      <c r="CV36" s="265"/>
      <c r="CW36" s="265"/>
      <c r="CX36" s="265"/>
      <c r="CY36" s="265"/>
      <c r="CZ36" s="265"/>
      <c r="DA36" s="265"/>
      <c r="DB36" s="265"/>
      <c r="DC36" s="265"/>
      <c r="DD36" s="265"/>
      <c r="DE36" s="265"/>
      <c r="DF36" s="265"/>
      <c r="DG36" s="265"/>
      <c r="DH36" s="265"/>
      <c r="DI36" s="265"/>
      <c r="DJ36" s="265"/>
      <c r="DK36" s="265"/>
      <c r="DL36" s="265"/>
    </row>
    <row r="37" spans="1:116" x14ac:dyDescent="0.25">
      <c r="A37" s="266" t="s">
        <v>168</v>
      </c>
      <c r="B37" s="267" t="s">
        <v>9895</v>
      </c>
      <c r="C37" s="270">
        <v>0.85829999849999994</v>
      </c>
      <c r="D37" s="271">
        <v>5</v>
      </c>
      <c r="E37" s="270">
        <v>0</v>
      </c>
      <c r="F37" s="270">
        <v>3.55</v>
      </c>
      <c r="G37" s="270">
        <v>0.56645724549999998</v>
      </c>
      <c r="H37" s="270">
        <v>46.6</v>
      </c>
      <c r="I37" s="271">
        <v>5</v>
      </c>
      <c r="J37" s="271">
        <f>IFERROR(VLOOKUP($B37,'Core Indicators'!$E$3:$EU$906,147,FALSE),"x")</f>
        <v>492</v>
      </c>
      <c r="K37" s="272">
        <v>-1.1189085244999999</v>
      </c>
      <c r="L37" s="270">
        <v>3.25</v>
      </c>
      <c r="M37" s="271">
        <v>18</v>
      </c>
      <c r="N37" s="271">
        <v>25</v>
      </c>
      <c r="O37" s="271">
        <f>IFERROR(VLOOKUP(B37,'Core Indicators'!$E$3:$G$9906,3,FALSE),"x")</f>
        <v>28089000</v>
      </c>
      <c r="P37" s="271">
        <v>472710</v>
      </c>
      <c r="Q37" s="265"/>
      <c r="R37" s="265"/>
      <c r="S37" s="265"/>
      <c r="T37" s="265"/>
      <c r="U37" s="265"/>
      <c r="V37" s="265"/>
      <c r="W37" s="265"/>
      <c r="X37" s="265"/>
      <c r="Y37" s="265"/>
      <c r="Z37" s="265"/>
      <c r="AA37" s="265"/>
      <c r="AB37" s="265"/>
      <c r="AC37" s="265"/>
      <c r="AD37" s="265"/>
      <c r="AE37" s="265"/>
      <c r="AF37" s="265"/>
      <c r="AG37" s="265"/>
      <c r="AH37" s="265"/>
      <c r="AI37" s="265"/>
      <c r="AJ37" s="265"/>
      <c r="AK37" s="265"/>
      <c r="AL37" s="265"/>
      <c r="AM37" s="265"/>
      <c r="AN37" s="265"/>
      <c r="AO37" s="265"/>
      <c r="AP37" s="265"/>
      <c r="AQ37" s="265"/>
      <c r="AR37" s="265"/>
      <c r="AS37" s="265"/>
      <c r="AT37" s="265"/>
      <c r="AU37" s="265"/>
      <c r="AV37" s="265"/>
      <c r="AW37" s="265"/>
      <c r="AX37" s="265"/>
      <c r="AY37" s="265"/>
      <c r="AZ37" s="265"/>
      <c r="BA37" s="265"/>
      <c r="BB37" s="265"/>
      <c r="BC37" s="265"/>
      <c r="BD37" s="265"/>
      <c r="BE37" s="265"/>
      <c r="BF37" s="265"/>
      <c r="BG37" s="265"/>
      <c r="BH37" s="265"/>
      <c r="BI37" s="265"/>
      <c r="BJ37" s="265"/>
      <c r="BK37" s="265"/>
      <c r="BL37" s="265"/>
      <c r="BM37" s="265"/>
      <c r="BN37" s="265"/>
      <c r="BO37" s="265"/>
      <c r="BP37" s="265"/>
      <c r="BQ37" s="265"/>
      <c r="BR37" s="265"/>
      <c r="BS37" s="265"/>
      <c r="BT37" s="265"/>
      <c r="BU37" s="265"/>
      <c r="BV37" s="265"/>
      <c r="BW37" s="265"/>
      <c r="BX37" s="265"/>
      <c r="BY37" s="265"/>
      <c r="BZ37" s="265"/>
      <c r="CA37" s="265"/>
      <c r="CB37" s="265"/>
      <c r="CC37" s="265"/>
      <c r="CD37" s="265"/>
      <c r="CE37" s="265"/>
      <c r="CF37" s="265"/>
      <c r="CG37" s="265"/>
      <c r="CH37" s="265"/>
      <c r="CI37" s="265"/>
      <c r="CJ37" s="265"/>
      <c r="CK37" s="265"/>
      <c r="CL37" s="265"/>
      <c r="CM37" s="265"/>
      <c r="CN37" s="265"/>
      <c r="CO37" s="265"/>
      <c r="CP37" s="265"/>
      <c r="CQ37" s="265"/>
      <c r="CR37" s="265"/>
      <c r="CS37" s="265"/>
      <c r="CT37" s="265"/>
      <c r="CU37" s="265"/>
      <c r="CV37" s="265"/>
      <c r="CW37" s="265"/>
      <c r="CX37" s="265"/>
      <c r="CY37" s="265"/>
      <c r="CZ37" s="265"/>
      <c r="DA37" s="265"/>
      <c r="DB37" s="265"/>
      <c r="DC37" s="265"/>
      <c r="DD37" s="265"/>
      <c r="DE37" s="265"/>
      <c r="DF37" s="265"/>
      <c r="DG37" s="265"/>
      <c r="DH37" s="265"/>
      <c r="DI37" s="265"/>
      <c r="DJ37" s="265"/>
      <c r="DK37" s="265"/>
      <c r="DL37" s="265"/>
    </row>
    <row r="38" spans="1:116" x14ac:dyDescent="0.25">
      <c r="A38" s="266" t="s">
        <v>197</v>
      </c>
      <c r="B38" s="267" t="s">
        <v>9896</v>
      </c>
      <c r="C38" s="270">
        <v>0.93415500099999993</v>
      </c>
      <c r="D38" s="271">
        <v>3</v>
      </c>
      <c r="E38" s="270">
        <v>0.61299999999999999</v>
      </c>
      <c r="F38" s="270">
        <v>3.5166666666999999</v>
      </c>
      <c r="G38" s="270">
        <v>0.65473159420000004</v>
      </c>
      <c r="H38" s="270">
        <v>42.1</v>
      </c>
      <c r="I38" s="271">
        <v>5</v>
      </c>
      <c r="J38" s="271">
        <f>IFERROR(VLOOKUP($B38,'Core Indicators'!$E$3:$EU$906,147,FALSE),"x")</f>
        <v>1827</v>
      </c>
      <c r="K38" s="272">
        <v>-1.786087513</v>
      </c>
      <c r="L38" s="270">
        <v>2.75</v>
      </c>
      <c r="M38" s="271">
        <v>18</v>
      </c>
      <c r="N38" s="271">
        <v>18</v>
      </c>
      <c r="O38" s="271">
        <f>IFERROR(VLOOKUP(B38,'Core Indicators'!$E$3:$G$9906,3,FALSE),"x")</f>
        <v>108584000</v>
      </c>
      <c r="P38" s="271">
        <v>2267050</v>
      </c>
      <c r="Q38" s="265"/>
      <c r="R38" s="265"/>
      <c r="S38" s="265"/>
      <c r="T38" s="265"/>
      <c r="U38" s="265"/>
      <c r="V38" s="265"/>
      <c r="W38" s="265"/>
      <c r="X38" s="265"/>
      <c r="Y38" s="265"/>
      <c r="Z38" s="265"/>
      <c r="AA38" s="265"/>
      <c r="AB38" s="265"/>
      <c r="AC38" s="265"/>
      <c r="AD38" s="265"/>
      <c r="AE38" s="265"/>
      <c r="AF38" s="265"/>
      <c r="AG38" s="265"/>
      <c r="AH38" s="265"/>
      <c r="AI38" s="265"/>
      <c r="AJ38" s="265"/>
      <c r="AK38" s="265"/>
      <c r="AL38" s="265"/>
      <c r="AM38" s="265"/>
      <c r="AN38" s="265"/>
      <c r="AO38" s="265"/>
      <c r="AP38" s="265"/>
      <c r="AQ38" s="265"/>
      <c r="AR38" s="265"/>
      <c r="AS38" s="265"/>
      <c r="AT38" s="265"/>
      <c r="AU38" s="265"/>
      <c r="AV38" s="265"/>
      <c r="AW38" s="265"/>
      <c r="AX38" s="265"/>
      <c r="AY38" s="265"/>
      <c r="AZ38" s="265"/>
      <c r="BA38" s="265"/>
      <c r="BB38" s="265"/>
      <c r="BC38" s="265"/>
      <c r="BD38" s="265"/>
      <c r="BE38" s="265"/>
      <c r="BF38" s="265"/>
      <c r="BG38" s="265"/>
      <c r="BH38" s="265"/>
      <c r="BI38" s="265"/>
      <c r="BJ38" s="265"/>
      <c r="BK38" s="265"/>
      <c r="BL38" s="265"/>
      <c r="BM38" s="265"/>
      <c r="BN38" s="265"/>
      <c r="BO38" s="265"/>
      <c r="BP38" s="265"/>
      <c r="BQ38" s="265"/>
      <c r="BR38" s="265"/>
      <c r="BS38" s="265"/>
      <c r="BT38" s="265"/>
      <c r="BU38" s="265"/>
      <c r="BV38" s="265"/>
      <c r="BW38" s="265"/>
      <c r="BX38" s="265"/>
      <c r="BY38" s="265"/>
      <c r="BZ38" s="265"/>
      <c r="CA38" s="265"/>
      <c r="CB38" s="265"/>
      <c r="CC38" s="265"/>
      <c r="CD38" s="265"/>
      <c r="CE38" s="265"/>
      <c r="CF38" s="265"/>
      <c r="CG38" s="265"/>
      <c r="CH38" s="265"/>
      <c r="CI38" s="265"/>
      <c r="CJ38" s="265"/>
      <c r="CK38" s="265"/>
      <c r="CL38" s="265"/>
      <c r="CM38" s="265"/>
      <c r="CN38" s="265"/>
      <c r="CO38" s="265"/>
      <c r="CP38" s="265"/>
      <c r="CQ38" s="265"/>
      <c r="CR38" s="265"/>
      <c r="CS38" s="265"/>
      <c r="CT38" s="265"/>
      <c r="CU38" s="265"/>
      <c r="CV38" s="265"/>
      <c r="CW38" s="265"/>
      <c r="CX38" s="265"/>
      <c r="CY38" s="265"/>
      <c r="CZ38" s="265"/>
      <c r="DA38" s="265"/>
      <c r="DB38" s="265"/>
      <c r="DC38" s="265"/>
      <c r="DD38" s="265"/>
      <c r="DE38" s="265"/>
      <c r="DF38" s="265"/>
      <c r="DG38" s="265"/>
      <c r="DH38" s="265"/>
      <c r="DI38" s="265"/>
      <c r="DJ38" s="265"/>
      <c r="DK38" s="265"/>
      <c r="DL38" s="265"/>
    </row>
    <row r="39" spans="1:116" x14ac:dyDescent="0.25">
      <c r="A39" s="266" t="s">
        <v>981</v>
      </c>
      <c r="B39" s="267" t="s">
        <v>9897</v>
      </c>
      <c r="C39" s="270">
        <v>0.8790999934</v>
      </c>
      <c r="D39" s="271">
        <v>10</v>
      </c>
      <c r="E39" s="270">
        <v>0.72</v>
      </c>
      <c r="F39" s="270">
        <v>3.3</v>
      </c>
      <c r="G39" s="270">
        <v>0.57901026190000005</v>
      </c>
      <c r="H39" s="270">
        <v>48.9</v>
      </c>
      <c r="I39" s="271">
        <v>1</v>
      </c>
      <c r="J39" s="271">
        <f>IFERROR(VLOOKUP($B39,'Core Indicators'!$E$3:$EU$906,147,FALSE),"x")</f>
        <v>1</v>
      </c>
      <c r="K39" s="272">
        <v>-1.1497093438999999</v>
      </c>
      <c r="L39" s="270">
        <v>2.5</v>
      </c>
      <c r="M39" s="271">
        <v>20</v>
      </c>
      <c r="N39" s="271">
        <v>19</v>
      </c>
      <c r="O39" s="271">
        <f>IFERROR(VLOOKUP(B39,'Core Indicators'!$E$3:$G$9906,3,FALSE),"x")</f>
        <v>5800000</v>
      </c>
      <c r="P39" s="271">
        <v>341500</v>
      </c>
      <c r="Q39" s="265"/>
      <c r="R39" s="265"/>
      <c r="S39" s="265"/>
      <c r="T39" s="265"/>
      <c r="U39" s="265"/>
      <c r="V39" s="265"/>
      <c r="W39" s="265"/>
      <c r="X39" s="265"/>
      <c r="Y39" s="265"/>
      <c r="Z39" s="265"/>
      <c r="AA39" s="265"/>
      <c r="AB39" s="265"/>
      <c r="AC39" s="265"/>
      <c r="AD39" s="265"/>
      <c r="AE39" s="265"/>
      <c r="AF39" s="265"/>
      <c r="AG39" s="265"/>
      <c r="AH39" s="265"/>
      <c r="AI39" s="265"/>
      <c r="AJ39" s="265"/>
      <c r="AK39" s="265"/>
      <c r="AL39" s="265"/>
      <c r="AM39" s="265"/>
      <c r="AN39" s="265"/>
      <c r="AO39" s="265"/>
      <c r="AP39" s="265"/>
      <c r="AQ39" s="265"/>
      <c r="AR39" s="265"/>
      <c r="AS39" s="265"/>
      <c r="AT39" s="265"/>
      <c r="AU39" s="265"/>
      <c r="AV39" s="265"/>
      <c r="AW39" s="265"/>
      <c r="AX39" s="265"/>
      <c r="AY39" s="265"/>
      <c r="AZ39" s="265"/>
      <c r="BA39" s="265"/>
      <c r="BB39" s="265"/>
      <c r="BC39" s="265"/>
      <c r="BD39" s="265"/>
      <c r="BE39" s="265"/>
      <c r="BF39" s="265"/>
      <c r="BG39" s="265"/>
      <c r="BH39" s="265"/>
      <c r="BI39" s="265"/>
      <c r="BJ39" s="265"/>
      <c r="BK39" s="265"/>
      <c r="BL39" s="265"/>
      <c r="BM39" s="265"/>
      <c r="BN39" s="265"/>
      <c r="BO39" s="265"/>
      <c r="BP39" s="265"/>
      <c r="BQ39" s="265"/>
      <c r="BR39" s="265"/>
      <c r="BS39" s="265"/>
      <c r="BT39" s="265"/>
      <c r="BU39" s="265"/>
      <c r="BV39" s="265"/>
      <c r="BW39" s="265"/>
      <c r="BX39" s="265"/>
      <c r="BY39" s="265"/>
      <c r="BZ39" s="265"/>
      <c r="CA39" s="265"/>
      <c r="CB39" s="265"/>
      <c r="CC39" s="265"/>
      <c r="CD39" s="265"/>
      <c r="CE39" s="265"/>
      <c r="CF39" s="265"/>
      <c r="CG39" s="265"/>
      <c r="CH39" s="265"/>
      <c r="CI39" s="265"/>
      <c r="CJ39" s="265"/>
      <c r="CK39" s="265"/>
      <c r="CL39" s="265"/>
      <c r="CM39" s="265"/>
      <c r="CN39" s="265"/>
      <c r="CO39" s="265"/>
      <c r="CP39" s="265"/>
      <c r="CQ39" s="265"/>
      <c r="CR39" s="265"/>
      <c r="CS39" s="265"/>
      <c r="CT39" s="265"/>
      <c r="CU39" s="265"/>
      <c r="CV39" s="265"/>
      <c r="CW39" s="265"/>
      <c r="CX39" s="265"/>
      <c r="CY39" s="265"/>
      <c r="CZ39" s="265"/>
      <c r="DA39" s="265"/>
      <c r="DB39" s="265"/>
      <c r="DC39" s="265"/>
      <c r="DD39" s="265"/>
      <c r="DE39" s="265"/>
      <c r="DF39" s="265"/>
      <c r="DG39" s="265"/>
      <c r="DH39" s="265"/>
      <c r="DI39" s="265"/>
      <c r="DJ39" s="265"/>
      <c r="DK39" s="265"/>
      <c r="DL39" s="265"/>
    </row>
    <row r="40" spans="1:116" x14ac:dyDescent="0.25">
      <c r="A40" s="266" t="s">
        <v>1492</v>
      </c>
      <c r="B40" s="267" t="s">
        <v>9898</v>
      </c>
      <c r="C40" s="270">
        <v>0.41304397009999999</v>
      </c>
      <c r="D40" s="271">
        <v>10</v>
      </c>
      <c r="E40" s="270">
        <v>0.247</v>
      </c>
      <c r="F40" s="270">
        <v>6.7</v>
      </c>
      <c r="G40" s="270">
        <v>0.41050226350000002</v>
      </c>
      <c r="H40" s="270">
        <v>51.3</v>
      </c>
      <c r="I40" s="271">
        <v>4</v>
      </c>
      <c r="J40" s="271">
        <f>IFERROR(VLOOKUP($B40,'Core Indicators'!$E$3:$EU$906,147,FALSE),"x")</f>
        <v>294</v>
      </c>
      <c r="K40" s="272">
        <v>-0.41692885759999998</v>
      </c>
      <c r="L40" s="270">
        <v>6.25</v>
      </c>
      <c r="M40" s="271">
        <v>66</v>
      </c>
      <c r="N40" s="271">
        <v>37</v>
      </c>
      <c r="O40" s="271">
        <f>IFERROR(VLOOKUP(B40,'Core Indicators'!$E$3:$G$9906,3,FALSE),"x")</f>
        <v>51600000</v>
      </c>
      <c r="P40" s="271">
        <v>1109500</v>
      </c>
      <c r="Q40" s="265"/>
      <c r="R40" s="265"/>
      <c r="S40" s="265"/>
      <c r="T40" s="265"/>
      <c r="U40" s="265"/>
      <c r="V40" s="265"/>
      <c r="W40" s="265"/>
      <c r="X40" s="265"/>
      <c r="Y40" s="265"/>
      <c r="Z40" s="265"/>
      <c r="AA40" s="265"/>
      <c r="AB40" s="265"/>
      <c r="AC40" s="265"/>
      <c r="AD40" s="265"/>
      <c r="AE40" s="265"/>
      <c r="AF40" s="265"/>
      <c r="AG40" s="265"/>
      <c r="AH40" s="265"/>
      <c r="AI40" s="265"/>
      <c r="AJ40" s="265"/>
      <c r="AK40" s="265"/>
      <c r="AL40" s="265"/>
      <c r="AM40" s="265"/>
      <c r="AN40" s="265"/>
      <c r="AO40" s="265"/>
      <c r="AP40" s="265"/>
      <c r="AQ40" s="265"/>
      <c r="AR40" s="265"/>
      <c r="AS40" s="265"/>
      <c r="AT40" s="265"/>
      <c r="AU40" s="265"/>
      <c r="AV40" s="265"/>
      <c r="AW40" s="265"/>
      <c r="AX40" s="265"/>
      <c r="AY40" s="265"/>
      <c r="AZ40" s="265"/>
      <c r="BA40" s="265"/>
      <c r="BB40" s="265"/>
      <c r="BC40" s="265"/>
      <c r="BD40" s="265"/>
      <c r="BE40" s="265"/>
      <c r="BF40" s="265"/>
      <c r="BG40" s="265"/>
      <c r="BH40" s="265"/>
      <c r="BI40" s="265"/>
      <c r="BJ40" s="265"/>
      <c r="BK40" s="265"/>
      <c r="BL40" s="265"/>
      <c r="BM40" s="265"/>
      <c r="BN40" s="265"/>
      <c r="BO40" s="265"/>
      <c r="BP40" s="265"/>
      <c r="BQ40" s="265"/>
      <c r="BR40" s="265"/>
      <c r="BS40" s="265"/>
      <c r="BT40" s="265"/>
      <c r="BU40" s="265"/>
      <c r="BV40" s="265"/>
      <c r="BW40" s="265"/>
      <c r="BX40" s="265"/>
      <c r="BY40" s="265"/>
      <c r="BZ40" s="265"/>
      <c r="CA40" s="265"/>
      <c r="CB40" s="265"/>
      <c r="CC40" s="265"/>
      <c r="CD40" s="265"/>
      <c r="CE40" s="265"/>
      <c r="CF40" s="265"/>
      <c r="CG40" s="265"/>
      <c r="CH40" s="265"/>
      <c r="CI40" s="265"/>
      <c r="CJ40" s="265"/>
      <c r="CK40" s="265"/>
      <c r="CL40" s="265"/>
      <c r="CM40" s="265"/>
      <c r="CN40" s="265"/>
      <c r="CO40" s="265"/>
      <c r="CP40" s="265"/>
      <c r="CQ40" s="265"/>
      <c r="CR40" s="265"/>
      <c r="CS40" s="265"/>
      <c r="CT40" s="265"/>
      <c r="CU40" s="265"/>
      <c r="CV40" s="265"/>
      <c r="CW40" s="265"/>
      <c r="CX40" s="265"/>
      <c r="CY40" s="265"/>
      <c r="CZ40" s="265"/>
      <c r="DA40" s="265"/>
      <c r="DB40" s="265"/>
      <c r="DC40" s="265"/>
      <c r="DD40" s="265"/>
      <c r="DE40" s="265"/>
      <c r="DF40" s="265"/>
      <c r="DG40" s="265"/>
      <c r="DH40" s="265"/>
      <c r="DI40" s="265"/>
      <c r="DJ40" s="265"/>
      <c r="DK40" s="265"/>
      <c r="DL40" s="265"/>
    </row>
    <row r="41" spans="1:116" x14ac:dyDescent="0.25">
      <c r="A41" s="266" t="s">
        <v>9899</v>
      </c>
      <c r="B41" s="267" t="s">
        <v>9900</v>
      </c>
      <c r="C41" s="270">
        <v>0.54602201459999999</v>
      </c>
      <c r="D41" s="271">
        <v>10</v>
      </c>
      <c r="E41" s="270">
        <v>0</v>
      </c>
      <c r="F41" s="270" t="s">
        <v>17</v>
      </c>
      <c r="G41" s="270" t="s">
        <v>17</v>
      </c>
      <c r="H41" s="270">
        <v>45.3</v>
      </c>
      <c r="I41" s="271">
        <v>0</v>
      </c>
      <c r="J41" s="271" t="str">
        <f>IFERROR(VLOOKUP($B41,'Core Indicators'!$E$3:$EU$906,147,FALSE),"x")</f>
        <v>x</v>
      </c>
      <c r="K41" s="272">
        <v>-1.0875025988</v>
      </c>
      <c r="L41" s="270" t="s">
        <v>17</v>
      </c>
      <c r="M41" s="271">
        <v>44</v>
      </c>
      <c r="N41" s="271">
        <v>25</v>
      </c>
      <c r="O41" s="271" t="str">
        <f>IFERROR(VLOOKUP(B41,'Core Indicators'!$E$3:$G$9906,3,FALSE),"x")</f>
        <v>x</v>
      </c>
      <c r="P41" s="271">
        <v>1861</v>
      </c>
      <c r="Q41" s="265"/>
      <c r="R41" s="265"/>
      <c r="S41" s="265"/>
      <c r="T41" s="265"/>
      <c r="U41" s="265"/>
      <c r="V41" s="265"/>
      <c r="W41" s="265"/>
      <c r="X41" s="265"/>
      <c r="Y41" s="265"/>
      <c r="Z41" s="265"/>
      <c r="AA41" s="265"/>
      <c r="AB41" s="265"/>
      <c r="AC41" s="265"/>
      <c r="AD41" s="265"/>
      <c r="AE41" s="265"/>
      <c r="AF41" s="265"/>
      <c r="AG41" s="265"/>
      <c r="AH41" s="265"/>
      <c r="AI41" s="265"/>
      <c r="AJ41" s="265"/>
      <c r="AK41" s="265"/>
      <c r="AL41" s="265"/>
      <c r="AM41" s="265"/>
      <c r="AN41" s="265"/>
      <c r="AO41" s="265"/>
      <c r="AP41" s="265"/>
      <c r="AQ41" s="265"/>
      <c r="AR41" s="265"/>
      <c r="AS41" s="265"/>
      <c r="AT41" s="265"/>
      <c r="AU41" s="265"/>
      <c r="AV41" s="265"/>
      <c r="AW41" s="265"/>
      <c r="AX41" s="265"/>
      <c r="AY41" s="265"/>
      <c r="AZ41" s="265"/>
      <c r="BA41" s="265"/>
      <c r="BB41" s="265"/>
      <c r="BC41" s="265"/>
      <c r="BD41" s="265"/>
      <c r="BE41" s="265"/>
      <c r="BF41" s="265"/>
      <c r="BG41" s="265"/>
      <c r="BH41" s="265"/>
      <c r="BI41" s="265"/>
      <c r="BJ41" s="265"/>
      <c r="BK41" s="265"/>
      <c r="BL41" s="265"/>
      <c r="BM41" s="265"/>
      <c r="BN41" s="265"/>
      <c r="BO41" s="265"/>
      <c r="BP41" s="265"/>
      <c r="BQ41" s="265"/>
      <c r="BR41" s="265"/>
      <c r="BS41" s="265"/>
      <c r="BT41" s="265"/>
      <c r="BU41" s="265"/>
      <c r="BV41" s="265"/>
      <c r="BW41" s="265"/>
      <c r="BX41" s="265"/>
      <c r="BY41" s="265"/>
      <c r="BZ41" s="265"/>
      <c r="CA41" s="265"/>
      <c r="CB41" s="265"/>
      <c r="CC41" s="265"/>
      <c r="CD41" s="265"/>
      <c r="CE41" s="265"/>
      <c r="CF41" s="265"/>
      <c r="CG41" s="265"/>
      <c r="CH41" s="265"/>
      <c r="CI41" s="265"/>
      <c r="CJ41" s="265"/>
      <c r="CK41" s="265"/>
      <c r="CL41" s="265"/>
      <c r="CM41" s="265"/>
      <c r="CN41" s="265"/>
      <c r="CO41" s="265"/>
      <c r="CP41" s="265"/>
      <c r="CQ41" s="265"/>
      <c r="CR41" s="265"/>
      <c r="CS41" s="265"/>
      <c r="CT41" s="265"/>
      <c r="CU41" s="265"/>
      <c r="CV41" s="265"/>
      <c r="CW41" s="265"/>
      <c r="CX41" s="265"/>
      <c r="CY41" s="265"/>
      <c r="CZ41" s="265"/>
      <c r="DA41" s="265"/>
      <c r="DB41" s="265"/>
      <c r="DC41" s="265"/>
      <c r="DD41" s="265"/>
      <c r="DE41" s="265"/>
      <c r="DF41" s="265"/>
      <c r="DG41" s="265"/>
      <c r="DH41" s="265"/>
      <c r="DI41" s="265"/>
      <c r="DJ41" s="265"/>
      <c r="DK41" s="265"/>
      <c r="DL41" s="265"/>
    </row>
    <row r="42" spans="1:116" x14ac:dyDescent="0.25">
      <c r="A42" s="266" t="s">
        <v>9901</v>
      </c>
      <c r="B42" s="267" t="s">
        <v>9902</v>
      </c>
      <c r="C42" s="270">
        <v>0</v>
      </c>
      <c r="D42" s="271">
        <v>13</v>
      </c>
      <c r="E42" s="270">
        <v>0</v>
      </c>
      <c r="F42" s="270" t="s">
        <v>17</v>
      </c>
      <c r="G42" s="270">
        <v>0.37196926270000003</v>
      </c>
      <c r="H42" s="270">
        <v>42.4</v>
      </c>
      <c r="I42" s="271">
        <v>0</v>
      </c>
      <c r="J42" s="271" t="str">
        <f>IFERROR(VLOOKUP($B42,'Core Indicators'!$E$3:$EU$906,147,FALSE),"x")</f>
        <v>x</v>
      </c>
      <c r="K42" s="272">
        <v>0.51534461980000001</v>
      </c>
      <c r="L42" s="270" t="s">
        <v>17</v>
      </c>
      <c r="M42" s="271">
        <v>92</v>
      </c>
      <c r="N42" s="271">
        <v>58</v>
      </c>
      <c r="O42" s="271" t="str">
        <f>IFERROR(VLOOKUP(B42,'Core Indicators'!$E$3:$G$9906,3,FALSE),"x")</f>
        <v>x</v>
      </c>
      <c r="P42" s="271">
        <v>4030</v>
      </c>
      <c r="Q42" s="265"/>
      <c r="R42" s="265"/>
      <c r="S42" s="265"/>
      <c r="T42" s="265"/>
      <c r="U42" s="265"/>
      <c r="V42" s="265"/>
      <c r="W42" s="265"/>
      <c r="X42" s="265"/>
      <c r="Y42" s="265"/>
      <c r="Z42" s="265"/>
      <c r="AA42" s="265"/>
      <c r="AB42" s="265"/>
      <c r="AC42" s="265"/>
      <c r="AD42" s="265"/>
      <c r="AE42" s="265"/>
      <c r="AF42" s="265"/>
      <c r="AG42" s="265"/>
      <c r="AH42" s="265"/>
      <c r="AI42" s="265"/>
      <c r="AJ42" s="265"/>
      <c r="AK42" s="265"/>
      <c r="AL42" s="265"/>
      <c r="AM42" s="265"/>
      <c r="AN42" s="265"/>
      <c r="AO42" s="265"/>
      <c r="AP42" s="265"/>
      <c r="AQ42" s="265"/>
      <c r="AR42" s="265"/>
      <c r="AS42" s="265"/>
      <c r="AT42" s="265"/>
      <c r="AU42" s="265"/>
      <c r="AV42" s="265"/>
      <c r="AW42" s="265"/>
      <c r="AX42" s="265"/>
      <c r="AY42" s="265"/>
      <c r="AZ42" s="265"/>
      <c r="BA42" s="265"/>
      <c r="BB42" s="265"/>
      <c r="BC42" s="265"/>
      <c r="BD42" s="265"/>
      <c r="BE42" s="265"/>
      <c r="BF42" s="265"/>
      <c r="BG42" s="265"/>
      <c r="BH42" s="265"/>
      <c r="BI42" s="265"/>
      <c r="BJ42" s="265"/>
      <c r="BK42" s="265"/>
      <c r="BL42" s="265"/>
      <c r="BM42" s="265"/>
      <c r="BN42" s="265"/>
      <c r="BO42" s="265"/>
      <c r="BP42" s="265"/>
      <c r="BQ42" s="265"/>
      <c r="BR42" s="265"/>
      <c r="BS42" s="265"/>
      <c r="BT42" s="265"/>
      <c r="BU42" s="265"/>
      <c r="BV42" s="265"/>
      <c r="BW42" s="265"/>
      <c r="BX42" s="265"/>
      <c r="BY42" s="265"/>
      <c r="BZ42" s="265"/>
      <c r="CA42" s="265"/>
      <c r="CB42" s="265"/>
      <c r="CC42" s="265"/>
      <c r="CD42" s="265"/>
      <c r="CE42" s="265"/>
      <c r="CF42" s="265"/>
      <c r="CG42" s="265"/>
      <c r="CH42" s="265"/>
      <c r="CI42" s="265"/>
      <c r="CJ42" s="265"/>
      <c r="CK42" s="265"/>
      <c r="CL42" s="265"/>
      <c r="CM42" s="265"/>
      <c r="CN42" s="265"/>
      <c r="CO42" s="265"/>
      <c r="CP42" s="265"/>
      <c r="CQ42" s="265"/>
      <c r="CR42" s="265"/>
      <c r="CS42" s="265"/>
      <c r="CT42" s="265"/>
      <c r="CU42" s="265"/>
      <c r="CV42" s="265"/>
      <c r="CW42" s="265"/>
      <c r="CX42" s="265"/>
      <c r="CY42" s="265"/>
      <c r="CZ42" s="265"/>
      <c r="DA42" s="265"/>
      <c r="DB42" s="265"/>
      <c r="DC42" s="265"/>
      <c r="DD42" s="265"/>
      <c r="DE42" s="265"/>
      <c r="DF42" s="265"/>
      <c r="DG42" s="265"/>
      <c r="DH42" s="265"/>
      <c r="DI42" s="265"/>
      <c r="DJ42" s="265"/>
      <c r="DK42" s="265"/>
      <c r="DL42" s="265"/>
    </row>
    <row r="43" spans="1:116" x14ac:dyDescent="0.25">
      <c r="A43" s="266" t="s">
        <v>1519</v>
      </c>
      <c r="B43" s="267" t="s">
        <v>9903</v>
      </c>
      <c r="C43" s="270">
        <v>0.29277097899999999</v>
      </c>
      <c r="D43" s="271">
        <v>11</v>
      </c>
      <c r="E43" s="270">
        <v>0.02</v>
      </c>
      <c r="F43" s="270">
        <v>9.0500000000000007</v>
      </c>
      <c r="G43" s="270">
        <v>0.28514079650000002</v>
      </c>
      <c r="H43" s="270">
        <v>48.2</v>
      </c>
      <c r="I43" s="271">
        <v>0</v>
      </c>
      <c r="J43" s="271" t="str">
        <f>IFERROR(VLOOKUP($B43,'Core Indicators'!$E$3:$EU$906,147,FALSE),"x")</f>
        <v>x</v>
      </c>
      <c r="K43" s="272">
        <v>0.54409223789999994</v>
      </c>
      <c r="L43" s="270">
        <v>9.5</v>
      </c>
      <c r="M43" s="271">
        <v>91</v>
      </c>
      <c r="N43" s="271">
        <v>56</v>
      </c>
      <c r="O43" s="271">
        <f>IFERROR(VLOOKUP(B43,'Core Indicators'!$E$3:$G$9906,3,FALSE),"x")</f>
        <v>5452000</v>
      </c>
      <c r="P43" s="271">
        <v>51060</v>
      </c>
      <c r="Q43" s="265"/>
      <c r="R43" s="265"/>
      <c r="S43" s="265"/>
      <c r="T43" s="265"/>
      <c r="U43" s="265"/>
      <c r="V43" s="265"/>
      <c r="W43" s="265"/>
      <c r="X43" s="265"/>
      <c r="Y43" s="265"/>
      <c r="Z43" s="265"/>
      <c r="AA43" s="265"/>
      <c r="AB43" s="265"/>
      <c r="AC43" s="265"/>
      <c r="AD43" s="265"/>
      <c r="AE43" s="265"/>
      <c r="AF43" s="265"/>
      <c r="AG43" s="265"/>
      <c r="AH43" s="265"/>
      <c r="AI43" s="265"/>
      <c r="AJ43" s="265"/>
      <c r="AK43" s="265"/>
      <c r="AL43" s="265"/>
      <c r="AM43" s="265"/>
      <c r="AN43" s="265"/>
      <c r="AO43" s="265"/>
      <c r="AP43" s="265"/>
      <c r="AQ43" s="265"/>
      <c r="AR43" s="265"/>
      <c r="AS43" s="265"/>
      <c r="AT43" s="265"/>
      <c r="AU43" s="265"/>
      <c r="AV43" s="265"/>
      <c r="AW43" s="265"/>
      <c r="AX43" s="265"/>
      <c r="AY43" s="265"/>
      <c r="AZ43" s="265"/>
      <c r="BA43" s="265"/>
      <c r="BB43" s="265"/>
      <c r="BC43" s="265"/>
      <c r="BD43" s="265"/>
      <c r="BE43" s="265"/>
      <c r="BF43" s="265"/>
      <c r="BG43" s="265"/>
      <c r="BH43" s="265"/>
      <c r="BI43" s="265"/>
      <c r="BJ43" s="265"/>
      <c r="BK43" s="265"/>
      <c r="BL43" s="265"/>
      <c r="BM43" s="265"/>
      <c r="BN43" s="265"/>
      <c r="BO43" s="265"/>
      <c r="BP43" s="265"/>
      <c r="BQ43" s="265"/>
      <c r="BR43" s="265"/>
      <c r="BS43" s="265"/>
      <c r="BT43" s="265"/>
      <c r="BU43" s="265"/>
      <c r="BV43" s="265"/>
      <c r="BW43" s="265"/>
      <c r="BX43" s="265"/>
      <c r="BY43" s="265"/>
      <c r="BZ43" s="265"/>
      <c r="CA43" s="265"/>
      <c r="CB43" s="265"/>
      <c r="CC43" s="265"/>
      <c r="CD43" s="265"/>
      <c r="CE43" s="265"/>
      <c r="CF43" s="265"/>
      <c r="CG43" s="265"/>
      <c r="CH43" s="265"/>
      <c r="CI43" s="265"/>
      <c r="CJ43" s="265"/>
      <c r="CK43" s="265"/>
      <c r="CL43" s="265"/>
      <c r="CM43" s="265"/>
      <c r="CN43" s="265"/>
      <c r="CO43" s="265"/>
      <c r="CP43" s="265"/>
      <c r="CQ43" s="265"/>
      <c r="CR43" s="265"/>
      <c r="CS43" s="265"/>
      <c r="CT43" s="265"/>
      <c r="CU43" s="265"/>
      <c r="CV43" s="265"/>
      <c r="CW43" s="265"/>
      <c r="CX43" s="265"/>
      <c r="CY43" s="265"/>
      <c r="CZ43" s="265"/>
      <c r="DA43" s="265"/>
      <c r="DB43" s="265"/>
      <c r="DC43" s="265"/>
      <c r="DD43" s="265"/>
      <c r="DE43" s="265"/>
      <c r="DF43" s="265"/>
      <c r="DG43" s="265"/>
      <c r="DH43" s="265"/>
      <c r="DI43" s="265"/>
      <c r="DJ43" s="265"/>
      <c r="DK43" s="265"/>
      <c r="DL43" s="265"/>
    </row>
    <row r="44" spans="1:116" x14ac:dyDescent="0.25">
      <c r="A44" s="266" t="s">
        <v>9904</v>
      </c>
      <c r="B44" s="267" t="s">
        <v>9905</v>
      </c>
      <c r="C44" s="270">
        <v>0.46023803670000002</v>
      </c>
      <c r="D44" s="271">
        <v>0</v>
      </c>
      <c r="E44" s="270">
        <v>0</v>
      </c>
      <c r="F44" s="270">
        <v>3.5333333332999999</v>
      </c>
      <c r="G44" s="270">
        <v>0.31249158030000002</v>
      </c>
      <c r="H44" s="270" t="s">
        <v>17</v>
      </c>
      <c r="I44" s="271">
        <v>3</v>
      </c>
      <c r="J44" s="271" t="str">
        <f>IFERROR(VLOOKUP($B44,'Core Indicators'!$E$3:$EU$906,147,FALSE),"x")</f>
        <v>x</v>
      </c>
      <c r="K44" s="272">
        <v>-0.32248908279999999</v>
      </c>
      <c r="L44" s="270">
        <v>3.25</v>
      </c>
      <c r="M44" s="271">
        <v>14</v>
      </c>
      <c r="N44" s="271">
        <v>48</v>
      </c>
      <c r="O44" s="271" t="str">
        <f>IFERROR(VLOOKUP(B44,'Core Indicators'!$E$3:$G$9906,3,FALSE),"x")</f>
        <v>x</v>
      </c>
      <c r="P44" s="271">
        <v>104020</v>
      </c>
      <c r="Q44" s="265"/>
      <c r="R44" s="265"/>
      <c r="S44" s="265"/>
      <c r="T44" s="265"/>
      <c r="U44" s="265"/>
      <c r="V44" s="265"/>
      <c r="W44" s="265"/>
      <c r="X44" s="265"/>
      <c r="Y44" s="265"/>
      <c r="Z44" s="265"/>
      <c r="AA44" s="265"/>
      <c r="AB44" s="265"/>
      <c r="AC44" s="265"/>
      <c r="AD44" s="265"/>
      <c r="AE44" s="265"/>
      <c r="AF44" s="265"/>
      <c r="AG44" s="265"/>
      <c r="AH44" s="265"/>
      <c r="AI44" s="265"/>
      <c r="AJ44" s="265"/>
      <c r="AK44" s="265"/>
      <c r="AL44" s="265"/>
      <c r="AM44" s="265"/>
      <c r="AN44" s="265"/>
      <c r="AO44" s="265"/>
      <c r="AP44" s="265"/>
      <c r="AQ44" s="265"/>
      <c r="AR44" s="265"/>
      <c r="AS44" s="265"/>
      <c r="AT44" s="265"/>
      <c r="AU44" s="265"/>
      <c r="AV44" s="265"/>
      <c r="AW44" s="265"/>
      <c r="AX44" s="265"/>
      <c r="AY44" s="265"/>
      <c r="AZ44" s="265"/>
      <c r="BA44" s="265"/>
      <c r="BB44" s="265"/>
      <c r="BC44" s="265"/>
      <c r="BD44" s="265"/>
      <c r="BE44" s="265"/>
      <c r="BF44" s="265"/>
      <c r="BG44" s="265"/>
      <c r="BH44" s="265"/>
      <c r="BI44" s="265"/>
      <c r="BJ44" s="265"/>
      <c r="BK44" s="265"/>
      <c r="BL44" s="265"/>
      <c r="BM44" s="265"/>
      <c r="BN44" s="265"/>
      <c r="BO44" s="265"/>
      <c r="BP44" s="265"/>
      <c r="BQ44" s="265"/>
      <c r="BR44" s="265"/>
      <c r="BS44" s="265"/>
      <c r="BT44" s="265"/>
      <c r="BU44" s="265"/>
      <c r="BV44" s="265"/>
      <c r="BW44" s="265"/>
      <c r="BX44" s="265"/>
      <c r="BY44" s="265"/>
      <c r="BZ44" s="265"/>
      <c r="CA44" s="265"/>
      <c r="CB44" s="265"/>
      <c r="CC44" s="265"/>
      <c r="CD44" s="265"/>
      <c r="CE44" s="265"/>
      <c r="CF44" s="265"/>
      <c r="CG44" s="265"/>
      <c r="CH44" s="265"/>
      <c r="CI44" s="265"/>
      <c r="CJ44" s="265"/>
      <c r="CK44" s="265"/>
      <c r="CL44" s="265"/>
      <c r="CM44" s="265"/>
      <c r="CN44" s="265"/>
      <c r="CO44" s="265"/>
      <c r="CP44" s="265"/>
      <c r="CQ44" s="265"/>
      <c r="CR44" s="265"/>
      <c r="CS44" s="265"/>
      <c r="CT44" s="265"/>
      <c r="CU44" s="265"/>
      <c r="CV44" s="265"/>
      <c r="CW44" s="265"/>
      <c r="CX44" s="265"/>
      <c r="CY44" s="265"/>
      <c r="CZ44" s="265"/>
      <c r="DA44" s="265"/>
      <c r="DB44" s="265"/>
      <c r="DC44" s="265"/>
      <c r="DD44" s="265"/>
      <c r="DE44" s="265"/>
      <c r="DF44" s="265"/>
      <c r="DG44" s="265"/>
      <c r="DH44" s="265"/>
      <c r="DI44" s="265"/>
      <c r="DJ44" s="265"/>
      <c r="DK44" s="265"/>
      <c r="DL44" s="265"/>
    </row>
    <row r="45" spans="1:116" x14ac:dyDescent="0.25">
      <c r="A45" s="266" t="s">
        <v>9906</v>
      </c>
      <c r="B45" s="267" t="s">
        <v>9907</v>
      </c>
      <c r="C45" s="270">
        <v>0.32759997839999999</v>
      </c>
      <c r="D45" s="271">
        <v>11</v>
      </c>
      <c r="E45" s="270">
        <v>0</v>
      </c>
      <c r="F45" s="270" t="s">
        <v>17</v>
      </c>
      <c r="G45" s="270">
        <v>8.6124699200000002E-2</v>
      </c>
      <c r="H45" s="270">
        <v>32.700000000000003</v>
      </c>
      <c r="I45" s="271">
        <v>2</v>
      </c>
      <c r="J45" s="271" t="str">
        <f>IFERROR(VLOOKUP($B45,'Core Indicators'!$E$3:$EU$906,147,FALSE),"x")</f>
        <v>x</v>
      </c>
      <c r="K45" s="272">
        <v>0.75989937780000005</v>
      </c>
      <c r="L45" s="270" t="s">
        <v>17</v>
      </c>
      <c r="M45" s="271">
        <v>94</v>
      </c>
      <c r="N45" s="271">
        <v>58</v>
      </c>
      <c r="O45" s="271" t="str">
        <f>IFERROR(VLOOKUP(B45,'Core Indicators'!$E$3:$G$9906,3,FALSE),"x")</f>
        <v>x</v>
      </c>
      <c r="P45" s="271">
        <v>9240</v>
      </c>
      <c r="Q45" s="265"/>
      <c r="R45" s="265"/>
      <c r="S45" s="265"/>
      <c r="T45" s="265"/>
      <c r="U45" s="265"/>
      <c r="V45" s="265"/>
      <c r="W45" s="265"/>
      <c r="X45" s="265"/>
      <c r="Y45" s="265"/>
      <c r="Z45" s="265"/>
      <c r="AA45" s="265"/>
      <c r="AB45" s="265"/>
      <c r="AC45" s="265"/>
      <c r="AD45" s="265"/>
      <c r="AE45" s="265"/>
      <c r="AF45" s="265"/>
      <c r="AG45" s="265"/>
      <c r="AH45" s="265"/>
      <c r="AI45" s="265"/>
      <c r="AJ45" s="265"/>
      <c r="AK45" s="265"/>
      <c r="AL45" s="265"/>
      <c r="AM45" s="265"/>
      <c r="AN45" s="265"/>
      <c r="AO45" s="265"/>
      <c r="AP45" s="265"/>
      <c r="AQ45" s="265"/>
      <c r="AR45" s="265"/>
      <c r="AS45" s="265"/>
      <c r="AT45" s="265"/>
      <c r="AU45" s="265"/>
      <c r="AV45" s="265"/>
      <c r="AW45" s="265"/>
      <c r="AX45" s="265"/>
      <c r="AY45" s="265"/>
      <c r="AZ45" s="265"/>
      <c r="BA45" s="265"/>
      <c r="BB45" s="265"/>
      <c r="BC45" s="265"/>
      <c r="BD45" s="265"/>
      <c r="BE45" s="265"/>
      <c r="BF45" s="265"/>
      <c r="BG45" s="265"/>
      <c r="BH45" s="265"/>
      <c r="BI45" s="265"/>
      <c r="BJ45" s="265"/>
      <c r="BK45" s="265"/>
      <c r="BL45" s="265"/>
      <c r="BM45" s="265"/>
      <c r="BN45" s="265"/>
      <c r="BO45" s="265"/>
      <c r="BP45" s="265"/>
      <c r="BQ45" s="265"/>
      <c r="BR45" s="265"/>
      <c r="BS45" s="265"/>
      <c r="BT45" s="265"/>
      <c r="BU45" s="265"/>
      <c r="BV45" s="265"/>
      <c r="BW45" s="265"/>
      <c r="BX45" s="265"/>
      <c r="BY45" s="265"/>
      <c r="BZ45" s="265"/>
      <c r="CA45" s="265"/>
      <c r="CB45" s="265"/>
      <c r="CC45" s="265"/>
      <c r="CD45" s="265"/>
      <c r="CE45" s="265"/>
      <c r="CF45" s="265"/>
      <c r="CG45" s="265"/>
      <c r="CH45" s="265"/>
      <c r="CI45" s="265"/>
      <c r="CJ45" s="265"/>
      <c r="CK45" s="265"/>
      <c r="CL45" s="265"/>
      <c r="CM45" s="265"/>
      <c r="CN45" s="265"/>
      <c r="CO45" s="265"/>
      <c r="CP45" s="265"/>
      <c r="CQ45" s="265"/>
      <c r="CR45" s="265"/>
      <c r="CS45" s="265"/>
      <c r="CT45" s="265"/>
      <c r="CU45" s="265"/>
      <c r="CV45" s="265"/>
      <c r="CW45" s="265"/>
      <c r="CX45" s="265"/>
      <c r="CY45" s="265"/>
      <c r="CZ45" s="265"/>
      <c r="DA45" s="265"/>
      <c r="DB45" s="265"/>
      <c r="DC45" s="265"/>
      <c r="DD45" s="265"/>
      <c r="DE45" s="265"/>
      <c r="DF45" s="265"/>
      <c r="DG45" s="265"/>
      <c r="DH45" s="265"/>
      <c r="DI45" s="265"/>
      <c r="DJ45" s="265"/>
      <c r="DK45" s="265"/>
      <c r="DL45" s="265"/>
    </row>
    <row r="46" spans="1:116" x14ac:dyDescent="0.25">
      <c r="A46" s="266" t="s">
        <v>5365</v>
      </c>
      <c r="B46" s="267" t="s">
        <v>9908</v>
      </c>
      <c r="C46" s="270">
        <v>5.5215994400000003E-2</v>
      </c>
      <c r="D46" s="271">
        <v>11</v>
      </c>
      <c r="E46" s="270">
        <v>5.7000000000000002E-2</v>
      </c>
      <c r="F46" s="270">
        <v>9.35</v>
      </c>
      <c r="G46" s="270">
        <v>0.1374148355</v>
      </c>
      <c r="H46" s="270">
        <v>25</v>
      </c>
      <c r="I46" s="271">
        <v>0</v>
      </c>
      <c r="J46" s="271">
        <f>IFERROR(VLOOKUP($B46,'Core Indicators'!$E$3:$EU$906,147,FALSE),"x")</f>
        <v>0</v>
      </c>
      <c r="K46" s="272">
        <v>1.0465040207</v>
      </c>
      <c r="L46" s="270">
        <v>9</v>
      </c>
      <c r="M46" s="271">
        <v>91</v>
      </c>
      <c r="N46" s="271">
        <v>56</v>
      </c>
      <c r="O46" s="271">
        <f>IFERROR(VLOOKUP(B46,'Core Indicators'!$E$3:$G$9906,3,FALSE),"x")</f>
        <v>10896000</v>
      </c>
      <c r="P46" s="271">
        <v>77210</v>
      </c>
      <c r="Q46" s="265"/>
      <c r="R46" s="265"/>
      <c r="S46" s="265"/>
      <c r="T46" s="265"/>
      <c r="U46" s="265"/>
      <c r="V46" s="265"/>
      <c r="W46" s="265"/>
      <c r="X46" s="265"/>
      <c r="Y46" s="265"/>
      <c r="Z46" s="265"/>
      <c r="AA46" s="265"/>
      <c r="AB46" s="265"/>
      <c r="AC46" s="265"/>
      <c r="AD46" s="265"/>
      <c r="AE46" s="265"/>
      <c r="AF46" s="265"/>
      <c r="AG46" s="265"/>
      <c r="AH46" s="265"/>
      <c r="AI46" s="265"/>
      <c r="AJ46" s="265"/>
      <c r="AK46" s="265"/>
      <c r="AL46" s="265"/>
      <c r="AM46" s="265"/>
      <c r="AN46" s="265"/>
      <c r="AO46" s="265"/>
      <c r="AP46" s="265"/>
      <c r="AQ46" s="265"/>
      <c r="AR46" s="265"/>
      <c r="AS46" s="265"/>
      <c r="AT46" s="265"/>
      <c r="AU46" s="265"/>
      <c r="AV46" s="265"/>
      <c r="AW46" s="265"/>
      <c r="AX46" s="265"/>
      <c r="AY46" s="265"/>
      <c r="AZ46" s="265"/>
      <c r="BA46" s="265"/>
      <c r="BB46" s="265"/>
      <c r="BC46" s="265"/>
      <c r="BD46" s="265"/>
      <c r="BE46" s="265"/>
      <c r="BF46" s="265"/>
      <c r="BG46" s="265"/>
      <c r="BH46" s="265"/>
      <c r="BI46" s="265"/>
      <c r="BJ46" s="265"/>
      <c r="BK46" s="265"/>
      <c r="BL46" s="265"/>
      <c r="BM46" s="265"/>
      <c r="BN46" s="265"/>
      <c r="BO46" s="265"/>
      <c r="BP46" s="265"/>
      <c r="BQ46" s="265"/>
      <c r="BR46" s="265"/>
      <c r="BS46" s="265"/>
      <c r="BT46" s="265"/>
      <c r="BU46" s="265"/>
      <c r="BV46" s="265"/>
      <c r="BW46" s="265"/>
      <c r="BX46" s="265"/>
      <c r="BY46" s="265"/>
      <c r="BZ46" s="265"/>
      <c r="CA46" s="265"/>
      <c r="CB46" s="265"/>
      <c r="CC46" s="265"/>
      <c r="CD46" s="265"/>
      <c r="CE46" s="265"/>
      <c r="CF46" s="265"/>
      <c r="CG46" s="265"/>
      <c r="CH46" s="265"/>
      <c r="CI46" s="265"/>
      <c r="CJ46" s="265"/>
      <c r="CK46" s="265"/>
      <c r="CL46" s="265"/>
      <c r="CM46" s="265"/>
      <c r="CN46" s="265"/>
      <c r="CO46" s="265"/>
      <c r="CP46" s="265"/>
      <c r="CQ46" s="265"/>
      <c r="CR46" s="265"/>
      <c r="CS46" s="265"/>
      <c r="CT46" s="265"/>
      <c r="CU46" s="265"/>
      <c r="CV46" s="265"/>
      <c r="CW46" s="265"/>
      <c r="CX46" s="265"/>
      <c r="CY46" s="265"/>
      <c r="CZ46" s="265"/>
      <c r="DA46" s="265"/>
      <c r="DB46" s="265"/>
      <c r="DC46" s="265"/>
      <c r="DD46" s="265"/>
      <c r="DE46" s="265"/>
      <c r="DF46" s="265"/>
      <c r="DG46" s="265"/>
      <c r="DH46" s="265"/>
      <c r="DI46" s="265"/>
      <c r="DJ46" s="265"/>
      <c r="DK46" s="265"/>
      <c r="DL46" s="265"/>
    </row>
    <row r="47" spans="1:116" x14ac:dyDescent="0.25">
      <c r="A47" s="266" t="s">
        <v>9909</v>
      </c>
      <c r="B47" s="267" t="s">
        <v>9910</v>
      </c>
      <c r="C47" s="270">
        <v>0</v>
      </c>
      <c r="D47" s="271">
        <v>11</v>
      </c>
      <c r="E47" s="270">
        <v>0</v>
      </c>
      <c r="F47" s="270" t="s">
        <v>17</v>
      </c>
      <c r="G47" s="270">
        <v>8.3537887399999997E-2</v>
      </c>
      <c r="H47" s="270">
        <v>31.9</v>
      </c>
      <c r="I47" s="271">
        <v>3</v>
      </c>
      <c r="J47" s="271" t="str">
        <f>IFERROR(VLOOKUP($B47,'Core Indicators'!$E$3:$EU$906,147,FALSE),"x")</f>
        <v>x</v>
      </c>
      <c r="K47" s="272">
        <v>1.618773222</v>
      </c>
      <c r="L47" s="270" t="s">
        <v>17</v>
      </c>
      <c r="M47" s="271">
        <v>94</v>
      </c>
      <c r="N47" s="271">
        <v>80</v>
      </c>
      <c r="O47" s="271" t="str">
        <f>IFERROR(VLOOKUP(B47,'Core Indicators'!$E$3:$G$9906,3,FALSE),"x")</f>
        <v>x</v>
      </c>
      <c r="P47" s="271">
        <v>348900</v>
      </c>
      <c r="Q47" s="265"/>
      <c r="R47" s="265"/>
      <c r="S47" s="265"/>
      <c r="T47" s="265"/>
      <c r="U47" s="265"/>
      <c r="V47" s="265"/>
      <c r="W47" s="265"/>
      <c r="X47" s="265"/>
      <c r="Y47" s="265"/>
      <c r="Z47" s="265"/>
      <c r="AA47" s="265"/>
      <c r="AB47" s="265"/>
      <c r="AC47" s="265"/>
      <c r="AD47" s="265"/>
      <c r="AE47" s="265"/>
      <c r="AF47" s="265"/>
      <c r="AG47" s="265"/>
      <c r="AH47" s="265"/>
      <c r="AI47" s="265"/>
      <c r="AJ47" s="265"/>
      <c r="AK47" s="265"/>
      <c r="AL47" s="265"/>
      <c r="AM47" s="265"/>
      <c r="AN47" s="265"/>
      <c r="AO47" s="265"/>
      <c r="AP47" s="265"/>
      <c r="AQ47" s="265"/>
      <c r="AR47" s="265"/>
      <c r="AS47" s="265"/>
      <c r="AT47" s="265"/>
      <c r="AU47" s="265"/>
      <c r="AV47" s="265"/>
      <c r="AW47" s="265"/>
      <c r="AX47" s="265"/>
      <c r="AY47" s="265"/>
      <c r="AZ47" s="265"/>
      <c r="BA47" s="265"/>
      <c r="BB47" s="265"/>
      <c r="BC47" s="265"/>
      <c r="BD47" s="265"/>
      <c r="BE47" s="265"/>
      <c r="BF47" s="265"/>
      <c r="BG47" s="265"/>
      <c r="BH47" s="265"/>
      <c r="BI47" s="265"/>
      <c r="BJ47" s="265"/>
      <c r="BK47" s="265"/>
      <c r="BL47" s="265"/>
      <c r="BM47" s="265"/>
      <c r="BN47" s="265"/>
      <c r="BO47" s="265"/>
      <c r="BP47" s="265"/>
      <c r="BQ47" s="265"/>
      <c r="BR47" s="265"/>
      <c r="BS47" s="265"/>
      <c r="BT47" s="265"/>
      <c r="BU47" s="265"/>
      <c r="BV47" s="265"/>
      <c r="BW47" s="265"/>
      <c r="BX47" s="265"/>
      <c r="BY47" s="265"/>
      <c r="BZ47" s="265"/>
      <c r="CA47" s="265"/>
      <c r="CB47" s="265"/>
      <c r="CC47" s="265"/>
      <c r="CD47" s="265"/>
      <c r="CE47" s="265"/>
      <c r="CF47" s="265"/>
      <c r="CG47" s="265"/>
      <c r="CH47" s="265"/>
      <c r="CI47" s="265"/>
      <c r="CJ47" s="265"/>
      <c r="CK47" s="265"/>
      <c r="CL47" s="265"/>
      <c r="CM47" s="265"/>
      <c r="CN47" s="265"/>
      <c r="CO47" s="265"/>
      <c r="CP47" s="265"/>
      <c r="CQ47" s="265"/>
      <c r="CR47" s="265"/>
      <c r="CS47" s="265"/>
      <c r="CT47" s="265"/>
      <c r="CU47" s="265"/>
      <c r="CV47" s="265"/>
      <c r="CW47" s="265"/>
      <c r="CX47" s="265"/>
      <c r="CY47" s="265"/>
      <c r="CZ47" s="265"/>
      <c r="DA47" s="265"/>
      <c r="DB47" s="265"/>
      <c r="DC47" s="265"/>
      <c r="DD47" s="265"/>
      <c r="DE47" s="265"/>
      <c r="DF47" s="265"/>
      <c r="DG47" s="265"/>
      <c r="DH47" s="265"/>
      <c r="DI47" s="265"/>
      <c r="DJ47" s="265"/>
      <c r="DK47" s="265"/>
      <c r="DL47" s="265"/>
    </row>
    <row r="48" spans="1:116" x14ac:dyDescent="0.25">
      <c r="A48" s="266" t="s">
        <v>1448</v>
      </c>
      <c r="B48" s="267" t="s">
        <v>9911</v>
      </c>
      <c r="C48" s="270">
        <v>0.56789997659999991</v>
      </c>
      <c r="D48" s="271">
        <v>6</v>
      </c>
      <c r="E48" s="270">
        <v>0</v>
      </c>
      <c r="F48" s="270">
        <v>3.7833333332999999</v>
      </c>
      <c r="G48" s="270" t="s">
        <v>17</v>
      </c>
      <c r="H48" s="270">
        <v>41.6</v>
      </c>
      <c r="I48" s="271">
        <v>1</v>
      </c>
      <c r="J48" s="271">
        <f>IFERROR(VLOOKUP($B48,'Core Indicators'!$E$3:$EU$906,147,FALSE),"x")</f>
        <v>0</v>
      </c>
      <c r="K48" s="272">
        <v>-0.91440337900000002</v>
      </c>
      <c r="L48" s="270">
        <v>3</v>
      </c>
      <c r="M48" s="271">
        <v>24</v>
      </c>
      <c r="N48" s="271">
        <v>30</v>
      </c>
      <c r="O48" s="271">
        <f>IFERROR(VLOOKUP(B48,'Core Indicators'!$E$3:$G$9906,3,FALSE),"x")</f>
        <v>1182000</v>
      </c>
      <c r="P48" s="271">
        <v>23180</v>
      </c>
      <c r="Q48" s="265"/>
      <c r="R48" s="265"/>
      <c r="S48" s="265"/>
      <c r="T48" s="265"/>
      <c r="U48" s="265"/>
      <c r="V48" s="265"/>
      <c r="W48" s="265"/>
      <c r="X48" s="265"/>
      <c r="Y48" s="265"/>
      <c r="Z48" s="265"/>
      <c r="AA48" s="265"/>
      <c r="AB48" s="265"/>
      <c r="AC48" s="265"/>
      <c r="AD48" s="265"/>
      <c r="AE48" s="265"/>
      <c r="AF48" s="265"/>
      <c r="AG48" s="265"/>
      <c r="AH48" s="265"/>
      <c r="AI48" s="265"/>
      <c r="AJ48" s="265"/>
      <c r="AK48" s="265"/>
      <c r="AL48" s="265"/>
      <c r="AM48" s="265"/>
      <c r="AN48" s="265"/>
      <c r="AO48" s="265"/>
      <c r="AP48" s="265"/>
      <c r="AQ48" s="265"/>
      <c r="AR48" s="265"/>
      <c r="AS48" s="265"/>
      <c r="AT48" s="265"/>
      <c r="AU48" s="265"/>
      <c r="AV48" s="265"/>
      <c r="AW48" s="265"/>
      <c r="AX48" s="265"/>
      <c r="AY48" s="265"/>
      <c r="AZ48" s="265"/>
      <c r="BA48" s="265"/>
      <c r="BB48" s="265"/>
      <c r="BC48" s="265"/>
      <c r="BD48" s="265"/>
      <c r="BE48" s="265"/>
      <c r="BF48" s="265"/>
      <c r="BG48" s="265"/>
      <c r="BH48" s="265"/>
      <c r="BI48" s="265"/>
      <c r="BJ48" s="265"/>
      <c r="BK48" s="265"/>
      <c r="BL48" s="265"/>
      <c r="BM48" s="265"/>
      <c r="BN48" s="265"/>
      <c r="BO48" s="265"/>
      <c r="BP48" s="265"/>
      <c r="BQ48" s="265"/>
      <c r="BR48" s="265"/>
      <c r="BS48" s="265"/>
      <c r="BT48" s="265"/>
      <c r="BU48" s="265"/>
      <c r="BV48" s="265"/>
      <c r="BW48" s="265"/>
      <c r="BX48" s="265"/>
      <c r="BY48" s="265"/>
      <c r="BZ48" s="265"/>
      <c r="CA48" s="265"/>
      <c r="CB48" s="265"/>
      <c r="CC48" s="265"/>
      <c r="CD48" s="265"/>
      <c r="CE48" s="265"/>
      <c r="CF48" s="265"/>
      <c r="CG48" s="265"/>
      <c r="CH48" s="265"/>
      <c r="CI48" s="265"/>
      <c r="CJ48" s="265"/>
      <c r="CK48" s="265"/>
      <c r="CL48" s="265"/>
      <c r="CM48" s="265"/>
      <c r="CN48" s="265"/>
      <c r="CO48" s="265"/>
      <c r="CP48" s="265"/>
      <c r="CQ48" s="265"/>
      <c r="CR48" s="265"/>
      <c r="CS48" s="265"/>
      <c r="CT48" s="265"/>
      <c r="CU48" s="265"/>
      <c r="CV48" s="265"/>
      <c r="CW48" s="265"/>
      <c r="CX48" s="265"/>
      <c r="CY48" s="265"/>
      <c r="CZ48" s="265"/>
      <c r="DA48" s="265"/>
      <c r="DB48" s="265"/>
      <c r="DC48" s="265"/>
      <c r="DD48" s="265"/>
      <c r="DE48" s="265"/>
      <c r="DF48" s="265"/>
      <c r="DG48" s="265"/>
      <c r="DH48" s="265"/>
      <c r="DI48" s="265"/>
      <c r="DJ48" s="265"/>
      <c r="DK48" s="265"/>
      <c r="DL48" s="265"/>
    </row>
    <row r="49" spans="1:116" x14ac:dyDescent="0.25">
      <c r="A49" s="266" t="s">
        <v>9912</v>
      </c>
      <c r="B49" s="267" t="s">
        <v>9913</v>
      </c>
      <c r="C49" s="270">
        <v>0</v>
      </c>
      <c r="D49" s="271">
        <v>13</v>
      </c>
      <c r="E49" s="270">
        <v>0</v>
      </c>
      <c r="F49" s="270" t="s">
        <v>17</v>
      </c>
      <c r="G49" s="270" t="s">
        <v>17</v>
      </c>
      <c r="H49" s="270" t="s">
        <v>17</v>
      </c>
      <c r="I49" s="271">
        <v>0</v>
      </c>
      <c r="J49" s="271" t="str">
        <f>IFERROR(VLOOKUP($B49,'Core Indicators'!$E$3:$EU$906,147,FALSE),"x")</f>
        <v>x</v>
      </c>
      <c r="K49" s="272">
        <v>0.68633824590000003</v>
      </c>
      <c r="L49" s="270" t="s">
        <v>17</v>
      </c>
      <c r="M49" s="271">
        <v>93</v>
      </c>
      <c r="N49" s="271">
        <v>55</v>
      </c>
      <c r="O49" s="271" t="str">
        <f>IFERROR(VLOOKUP(B49,'Core Indicators'!$E$3:$G$9906,3,FALSE),"x")</f>
        <v>x</v>
      </c>
      <c r="P49" s="271">
        <v>750</v>
      </c>
      <c r="Q49" s="265"/>
      <c r="R49" s="265"/>
      <c r="S49" s="265"/>
      <c r="T49" s="265"/>
      <c r="U49" s="265"/>
      <c r="V49" s="265"/>
      <c r="W49" s="265"/>
      <c r="X49" s="265"/>
      <c r="Y49" s="265"/>
      <c r="Z49" s="265"/>
      <c r="AA49" s="265"/>
      <c r="AB49" s="265"/>
      <c r="AC49" s="265"/>
      <c r="AD49" s="265"/>
      <c r="AE49" s="265"/>
      <c r="AF49" s="265"/>
      <c r="AG49" s="265"/>
      <c r="AH49" s="265"/>
      <c r="AI49" s="265"/>
      <c r="AJ49" s="265"/>
      <c r="AK49" s="265"/>
      <c r="AL49" s="265"/>
      <c r="AM49" s="265"/>
      <c r="AN49" s="265"/>
      <c r="AO49" s="265"/>
      <c r="AP49" s="265"/>
      <c r="AQ49" s="265"/>
      <c r="AR49" s="265"/>
      <c r="AS49" s="265"/>
      <c r="AT49" s="265"/>
      <c r="AU49" s="265"/>
      <c r="AV49" s="265"/>
      <c r="AW49" s="265"/>
      <c r="AX49" s="265"/>
      <c r="AY49" s="265"/>
      <c r="AZ49" s="265"/>
      <c r="BA49" s="265"/>
      <c r="BB49" s="265"/>
      <c r="BC49" s="265"/>
      <c r="BD49" s="265"/>
      <c r="BE49" s="265"/>
      <c r="BF49" s="265"/>
      <c r="BG49" s="265"/>
      <c r="BH49" s="265"/>
      <c r="BI49" s="265"/>
      <c r="BJ49" s="265"/>
      <c r="BK49" s="265"/>
      <c r="BL49" s="265"/>
      <c r="BM49" s="265"/>
      <c r="BN49" s="265"/>
      <c r="BO49" s="265"/>
      <c r="BP49" s="265"/>
      <c r="BQ49" s="265"/>
      <c r="BR49" s="265"/>
      <c r="BS49" s="265"/>
      <c r="BT49" s="265"/>
      <c r="BU49" s="265"/>
      <c r="BV49" s="265"/>
      <c r="BW49" s="265"/>
      <c r="BX49" s="265"/>
      <c r="BY49" s="265"/>
      <c r="BZ49" s="265"/>
      <c r="CA49" s="265"/>
      <c r="CB49" s="265"/>
      <c r="CC49" s="265"/>
      <c r="CD49" s="265"/>
      <c r="CE49" s="265"/>
      <c r="CF49" s="265"/>
      <c r="CG49" s="265"/>
      <c r="CH49" s="265"/>
      <c r="CI49" s="265"/>
      <c r="CJ49" s="265"/>
      <c r="CK49" s="265"/>
      <c r="CL49" s="265"/>
      <c r="CM49" s="265"/>
      <c r="CN49" s="265"/>
      <c r="CO49" s="265"/>
      <c r="CP49" s="265"/>
      <c r="CQ49" s="265"/>
      <c r="CR49" s="265"/>
      <c r="CS49" s="265"/>
      <c r="CT49" s="265"/>
      <c r="CU49" s="265"/>
      <c r="CV49" s="265"/>
      <c r="CW49" s="265"/>
      <c r="CX49" s="265"/>
      <c r="CY49" s="265"/>
      <c r="CZ49" s="265"/>
      <c r="DA49" s="265"/>
      <c r="DB49" s="265"/>
      <c r="DC49" s="265"/>
      <c r="DD49" s="265"/>
      <c r="DE49" s="265"/>
      <c r="DF49" s="265"/>
      <c r="DG49" s="265"/>
      <c r="DH49" s="265"/>
      <c r="DI49" s="265"/>
      <c r="DJ49" s="265"/>
      <c r="DK49" s="265"/>
      <c r="DL49" s="265"/>
    </row>
    <row r="50" spans="1:116" x14ac:dyDescent="0.25">
      <c r="A50" s="266" t="s">
        <v>9914</v>
      </c>
      <c r="B50" s="267" t="s">
        <v>9915</v>
      </c>
      <c r="C50" s="270">
        <v>0</v>
      </c>
      <c r="D50" s="271">
        <v>12</v>
      </c>
      <c r="E50" s="270">
        <v>0</v>
      </c>
      <c r="F50" s="270" t="s">
        <v>17</v>
      </c>
      <c r="G50" s="270">
        <v>3.95971736E-2</v>
      </c>
      <c r="H50" s="270">
        <v>28.2</v>
      </c>
      <c r="I50" s="271">
        <v>0</v>
      </c>
      <c r="J50" s="271" t="str">
        <f>IFERROR(VLOOKUP($B50,'Core Indicators'!$E$3:$EU$906,147,FALSE),"x")</f>
        <v>x</v>
      </c>
      <c r="K50" s="272">
        <v>1.8984570503</v>
      </c>
      <c r="L50" s="270" t="s">
        <v>17</v>
      </c>
      <c r="M50" s="271">
        <v>97</v>
      </c>
      <c r="N50" s="271">
        <v>87</v>
      </c>
      <c r="O50" s="271" t="str">
        <f>IFERROR(VLOOKUP(B50,'Core Indicators'!$E$3:$G$9906,3,FALSE),"x")</f>
        <v>x</v>
      </c>
      <c r="P50" s="271">
        <v>42262</v>
      </c>
      <c r="Q50" s="265"/>
      <c r="R50" s="265"/>
      <c r="S50" s="265"/>
      <c r="T50" s="265"/>
      <c r="U50" s="265"/>
      <c r="V50" s="265"/>
      <c r="W50" s="265"/>
      <c r="X50" s="265"/>
      <c r="Y50" s="265"/>
      <c r="Z50" s="265"/>
      <c r="AA50" s="265"/>
      <c r="AB50" s="265"/>
      <c r="AC50" s="265"/>
      <c r="AD50" s="265"/>
      <c r="AE50" s="265"/>
      <c r="AF50" s="265"/>
      <c r="AG50" s="265"/>
      <c r="AH50" s="265"/>
      <c r="AI50" s="265"/>
      <c r="AJ50" s="265"/>
      <c r="AK50" s="265"/>
      <c r="AL50" s="265"/>
      <c r="AM50" s="265"/>
      <c r="AN50" s="265"/>
      <c r="AO50" s="265"/>
      <c r="AP50" s="265"/>
      <c r="AQ50" s="265"/>
      <c r="AR50" s="265"/>
      <c r="AS50" s="265"/>
      <c r="AT50" s="265"/>
      <c r="AU50" s="265"/>
      <c r="AV50" s="265"/>
      <c r="AW50" s="265"/>
      <c r="AX50" s="265"/>
      <c r="AY50" s="265"/>
      <c r="AZ50" s="265"/>
      <c r="BA50" s="265"/>
      <c r="BB50" s="265"/>
      <c r="BC50" s="265"/>
      <c r="BD50" s="265"/>
      <c r="BE50" s="265"/>
      <c r="BF50" s="265"/>
      <c r="BG50" s="265"/>
      <c r="BH50" s="265"/>
      <c r="BI50" s="265"/>
      <c r="BJ50" s="265"/>
      <c r="BK50" s="265"/>
      <c r="BL50" s="265"/>
      <c r="BM50" s="265"/>
      <c r="BN50" s="265"/>
      <c r="BO50" s="265"/>
      <c r="BP50" s="265"/>
      <c r="BQ50" s="265"/>
      <c r="BR50" s="265"/>
      <c r="BS50" s="265"/>
      <c r="BT50" s="265"/>
      <c r="BU50" s="265"/>
      <c r="BV50" s="265"/>
      <c r="BW50" s="265"/>
      <c r="BX50" s="265"/>
      <c r="BY50" s="265"/>
      <c r="BZ50" s="265"/>
      <c r="CA50" s="265"/>
      <c r="CB50" s="265"/>
      <c r="CC50" s="265"/>
      <c r="CD50" s="265"/>
      <c r="CE50" s="265"/>
      <c r="CF50" s="265"/>
      <c r="CG50" s="265"/>
      <c r="CH50" s="265"/>
      <c r="CI50" s="265"/>
      <c r="CJ50" s="265"/>
      <c r="CK50" s="265"/>
      <c r="CL50" s="265"/>
      <c r="CM50" s="265"/>
      <c r="CN50" s="265"/>
      <c r="CO50" s="265"/>
      <c r="CP50" s="265"/>
      <c r="CQ50" s="265"/>
      <c r="CR50" s="265"/>
      <c r="CS50" s="265"/>
      <c r="CT50" s="265"/>
      <c r="CU50" s="265"/>
      <c r="CV50" s="265"/>
      <c r="CW50" s="265"/>
      <c r="CX50" s="265"/>
      <c r="CY50" s="265"/>
      <c r="CZ50" s="265"/>
      <c r="DA50" s="265"/>
      <c r="DB50" s="265"/>
      <c r="DC50" s="265"/>
      <c r="DD50" s="265"/>
      <c r="DE50" s="265"/>
      <c r="DF50" s="265"/>
      <c r="DG50" s="265"/>
      <c r="DH50" s="265"/>
      <c r="DI50" s="265"/>
      <c r="DJ50" s="265"/>
      <c r="DK50" s="265"/>
      <c r="DL50" s="265"/>
    </row>
    <row r="51" spans="1:116" x14ac:dyDescent="0.25">
      <c r="A51" s="266" t="s">
        <v>1549</v>
      </c>
      <c r="B51" s="267" t="s">
        <v>9916</v>
      </c>
      <c r="C51" s="270">
        <v>0</v>
      </c>
      <c r="D51" s="271">
        <v>7</v>
      </c>
      <c r="E51" s="270">
        <v>7.0000000000000007E-2</v>
      </c>
      <c r="F51" s="270">
        <v>6.8</v>
      </c>
      <c r="G51" s="270">
        <v>0.4532722515</v>
      </c>
      <c r="H51" s="270">
        <v>41.9</v>
      </c>
      <c r="I51" s="271">
        <v>0</v>
      </c>
      <c r="J51" s="271" t="str">
        <f>IFERROR(VLOOKUP($B51,'Core Indicators'!$E$3:$EU$906,147,FALSE),"x")</f>
        <v>x</v>
      </c>
      <c r="K51" s="272">
        <v>-0.34769749639999997</v>
      </c>
      <c r="L51" s="270">
        <v>5.25</v>
      </c>
      <c r="M51" s="271">
        <v>67</v>
      </c>
      <c r="N51" s="271">
        <v>28</v>
      </c>
      <c r="O51" s="271">
        <f>IFERROR(VLOOKUP(B51,'Core Indicators'!$E$3:$G$9906,3,FALSE),"x")</f>
        <v>8962000</v>
      </c>
      <c r="P51" s="271">
        <v>48310</v>
      </c>
      <c r="Q51" s="265"/>
      <c r="R51" s="265"/>
      <c r="S51" s="265"/>
      <c r="T51" s="265"/>
      <c r="U51" s="265"/>
      <c r="V51" s="265"/>
      <c r="W51" s="265"/>
      <c r="X51" s="265"/>
      <c r="Y51" s="265"/>
      <c r="Z51" s="265"/>
      <c r="AA51" s="265"/>
      <c r="AB51" s="265"/>
      <c r="AC51" s="265"/>
      <c r="AD51" s="265"/>
      <c r="AE51" s="265"/>
      <c r="AF51" s="265"/>
      <c r="AG51" s="265"/>
      <c r="AH51" s="265"/>
      <c r="AI51" s="265"/>
      <c r="AJ51" s="265"/>
      <c r="AK51" s="265"/>
      <c r="AL51" s="265"/>
      <c r="AM51" s="265"/>
      <c r="AN51" s="265"/>
      <c r="AO51" s="265"/>
      <c r="AP51" s="265"/>
      <c r="AQ51" s="265"/>
      <c r="AR51" s="265"/>
      <c r="AS51" s="265"/>
      <c r="AT51" s="265"/>
      <c r="AU51" s="265"/>
      <c r="AV51" s="265"/>
      <c r="AW51" s="265"/>
      <c r="AX51" s="265"/>
      <c r="AY51" s="265"/>
      <c r="AZ51" s="265"/>
      <c r="BA51" s="265"/>
      <c r="BB51" s="265"/>
      <c r="BC51" s="265"/>
      <c r="BD51" s="265"/>
      <c r="BE51" s="265"/>
      <c r="BF51" s="265"/>
      <c r="BG51" s="265"/>
      <c r="BH51" s="265"/>
      <c r="BI51" s="265"/>
      <c r="BJ51" s="265"/>
      <c r="BK51" s="265"/>
      <c r="BL51" s="265"/>
      <c r="BM51" s="265"/>
      <c r="BN51" s="265"/>
      <c r="BO51" s="265"/>
      <c r="BP51" s="265"/>
      <c r="BQ51" s="265"/>
      <c r="BR51" s="265"/>
      <c r="BS51" s="265"/>
      <c r="BT51" s="265"/>
      <c r="BU51" s="265"/>
      <c r="BV51" s="265"/>
      <c r="BW51" s="265"/>
      <c r="BX51" s="265"/>
      <c r="BY51" s="265"/>
      <c r="BZ51" s="265"/>
      <c r="CA51" s="265"/>
      <c r="CB51" s="265"/>
      <c r="CC51" s="265"/>
      <c r="CD51" s="265"/>
      <c r="CE51" s="265"/>
      <c r="CF51" s="265"/>
      <c r="CG51" s="265"/>
      <c r="CH51" s="265"/>
      <c r="CI51" s="265"/>
      <c r="CJ51" s="265"/>
      <c r="CK51" s="265"/>
      <c r="CL51" s="265"/>
      <c r="CM51" s="265"/>
      <c r="CN51" s="265"/>
      <c r="CO51" s="265"/>
      <c r="CP51" s="265"/>
      <c r="CQ51" s="265"/>
      <c r="CR51" s="265"/>
      <c r="CS51" s="265"/>
      <c r="CT51" s="265"/>
      <c r="CU51" s="265"/>
      <c r="CV51" s="265"/>
      <c r="CW51" s="265"/>
      <c r="CX51" s="265"/>
      <c r="CY51" s="265"/>
      <c r="CZ51" s="265"/>
      <c r="DA51" s="265"/>
      <c r="DB51" s="265"/>
      <c r="DC51" s="265"/>
      <c r="DD51" s="265"/>
      <c r="DE51" s="265"/>
      <c r="DF51" s="265"/>
      <c r="DG51" s="265"/>
      <c r="DH51" s="265"/>
      <c r="DI51" s="265"/>
      <c r="DJ51" s="265"/>
      <c r="DK51" s="265"/>
      <c r="DL51" s="265"/>
    </row>
    <row r="52" spans="1:116" x14ac:dyDescent="0.25">
      <c r="A52" s="266" t="s">
        <v>289</v>
      </c>
      <c r="B52" s="267" t="s">
        <v>9917</v>
      </c>
      <c r="C52" s="270">
        <v>0.40319995809999998</v>
      </c>
      <c r="D52" s="271">
        <v>3</v>
      </c>
      <c r="E52" s="270">
        <v>0.27</v>
      </c>
      <c r="F52" s="270">
        <v>4.7</v>
      </c>
      <c r="G52" s="270">
        <v>0.44306804239999997</v>
      </c>
      <c r="H52" s="270">
        <v>27.6</v>
      </c>
      <c r="I52" s="271">
        <v>2</v>
      </c>
      <c r="J52" s="271">
        <f>IFERROR(VLOOKUP($B52,'Core Indicators'!$E$3:$EU$906,147,FALSE),"x")</f>
        <v>26</v>
      </c>
      <c r="K52" s="272">
        <v>-0.81546378139999998</v>
      </c>
      <c r="L52" s="270">
        <v>4.25</v>
      </c>
      <c r="M52" s="271">
        <v>34</v>
      </c>
      <c r="N52" s="271">
        <v>35</v>
      </c>
      <c r="O52" s="271">
        <f>IFERROR(VLOOKUP(B52,'Core Indicators'!$E$3:$G$9906,3,FALSE),"x")</f>
        <v>45783000</v>
      </c>
      <c r="P52" s="271">
        <v>2381741</v>
      </c>
      <c r="Q52" s="265"/>
      <c r="R52" s="265"/>
      <c r="S52" s="265"/>
      <c r="T52" s="265"/>
      <c r="U52" s="265"/>
      <c r="V52" s="265"/>
      <c r="W52" s="265"/>
      <c r="X52" s="265"/>
      <c r="Y52" s="265"/>
      <c r="Z52" s="265"/>
      <c r="AA52" s="265"/>
      <c r="AB52" s="265"/>
      <c r="AC52" s="265"/>
      <c r="AD52" s="265"/>
      <c r="AE52" s="265"/>
      <c r="AF52" s="265"/>
      <c r="AG52" s="265"/>
      <c r="AH52" s="265"/>
      <c r="AI52" s="265"/>
      <c r="AJ52" s="265"/>
      <c r="AK52" s="265"/>
      <c r="AL52" s="265"/>
      <c r="AM52" s="265"/>
      <c r="AN52" s="265"/>
      <c r="AO52" s="265"/>
      <c r="AP52" s="265"/>
      <c r="AQ52" s="265"/>
      <c r="AR52" s="265"/>
      <c r="AS52" s="265"/>
      <c r="AT52" s="265"/>
      <c r="AU52" s="265"/>
      <c r="AV52" s="265"/>
      <c r="AW52" s="265"/>
      <c r="AX52" s="265"/>
      <c r="AY52" s="265"/>
      <c r="AZ52" s="265"/>
      <c r="BA52" s="265"/>
      <c r="BB52" s="265"/>
      <c r="BC52" s="265"/>
      <c r="BD52" s="265"/>
      <c r="BE52" s="265"/>
      <c r="BF52" s="265"/>
      <c r="BG52" s="265"/>
      <c r="BH52" s="265"/>
      <c r="BI52" s="265"/>
      <c r="BJ52" s="265"/>
      <c r="BK52" s="265"/>
      <c r="BL52" s="265"/>
      <c r="BM52" s="265"/>
      <c r="BN52" s="265"/>
      <c r="BO52" s="265"/>
      <c r="BP52" s="265"/>
      <c r="BQ52" s="265"/>
      <c r="BR52" s="265"/>
      <c r="BS52" s="265"/>
      <c r="BT52" s="265"/>
      <c r="BU52" s="265"/>
      <c r="BV52" s="265"/>
      <c r="BW52" s="265"/>
      <c r="BX52" s="265"/>
      <c r="BY52" s="265"/>
      <c r="BZ52" s="265"/>
      <c r="CA52" s="265"/>
      <c r="CB52" s="265"/>
      <c r="CC52" s="265"/>
      <c r="CD52" s="265"/>
      <c r="CE52" s="265"/>
      <c r="CF52" s="265"/>
      <c r="CG52" s="265"/>
      <c r="CH52" s="265"/>
      <c r="CI52" s="265"/>
      <c r="CJ52" s="265"/>
      <c r="CK52" s="265"/>
      <c r="CL52" s="265"/>
      <c r="CM52" s="265"/>
      <c r="CN52" s="265"/>
      <c r="CO52" s="265"/>
      <c r="CP52" s="265"/>
      <c r="CQ52" s="265"/>
      <c r="CR52" s="265"/>
      <c r="CS52" s="265"/>
      <c r="CT52" s="265"/>
      <c r="CU52" s="265"/>
      <c r="CV52" s="265"/>
      <c r="CW52" s="265"/>
      <c r="CX52" s="265"/>
      <c r="CY52" s="265"/>
      <c r="CZ52" s="265"/>
      <c r="DA52" s="265"/>
      <c r="DB52" s="265"/>
      <c r="DC52" s="265"/>
      <c r="DD52" s="265"/>
      <c r="DE52" s="265"/>
      <c r="DF52" s="265"/>
      <c r="DG52" s="265"/>
      <c r="DH52" s="265"/>
      <c r="DI52" s="265"/>
      <c r="DJ52" s="265"/>
      <c r="DK52" s="265"/>
      <c r="DL52" s="265"/>
    </row>
    <row r="53" spans="1:116" x14ac:dyDescent="0.25">
      <c r="A53" s="266" t="s">
        <v>2211</v>
      </c>
      <c r="B53" s="267" t="s">
        <v>9918</v>
      </c>
      <c r="C53" s="270">
        <v>0.32659999670000001</v>
      </c>
      <c r="D53" s="271">
        <v>9</v>
      </c>
      <c r="E53" s="270">
        <v>0.31</v>
      </c>
      <c r="F53" s="270">
        <v>7.2</v>
      </c>
      <c r="G53" s="270">
        <v>0.38886860010000002</v>
      </c>
      <c r="H53" s="270">
        <v>45.7</v>
      </c>
      <c r="I53" s="271">
        <v>3</v>
      </c>
      <c r="J53" s="271">
        <f>IFERROR(VLOOKUP($B53,'Core Indicators'!$E$3:$EU$906,147,FALSE),"x")</f>
        <v>0</v>
      </c>
      <c r="K53" s="272">
        <v>-0.57735705380000002</v>
      </c>
      <c r="L53" s="270">
        <v>6.5</v>
      </c>
      <c r="M53" s="271">
        <v>65</v>
      </c>
      <c r="N53" s="271">
        <v>38</v>
      </c>
      <c r="O53" s="271">
        <f>IFERROR(VLOOKUP(B53,'Core Indicators'!$E$3:$G$9906,3,FALSE),"x")</f>
        <v>18001000</v>
      </c>
      <c r="P53" s="271">
        <v>248360</v>
      </c>
      <c r="Q53" s="265"/>
      <c r="R53" s="265"/>
      <c r="S53" s="265"/>
      <c r="T53" s="265"/>
      <c r="U53" s="265"/>
      <c r="V53" s="265"/>
      <c r="W53" s="265"/>
      <c r="X53" s="265"/>
      <c r="Y53" s="265"/>
      <c r="Z53" s="265"/>
      <c r="AA53" s="265"/>
      <c r="AB53" s="265"/>
      <c r="AC53" s="265"/>
      <c r="AD53" s="265"/>
      <c r="AE53" s="265"/>
      <c r="AF53" s="265"/>
      <c r="AG53" s="265"/>
      <c r="AH53" s="265"/>
      <c r="AI53" s="265"/>
      <c r="AJ53" s="265"/>
      <c r="AK53" s="265"/>
      <c r="AL53" s="265"/>
      <c r="AM53" s="265"/>
      <c r="AN53" s="265"/>
      <c r="AO53" s="265"/>
      <c r="AP53" s="265"/>
      <c r="AQ53" s="265"/>
      <c r="AR53" s="265"/>
      <c r="AS53" s="265"/>
      <c r="AT53" s="265"/>
      <c r="AU53" s="265"/>
      <c r="AV53" s="265"/>
      <c r="AW53" s="265"/>
      <c r="AX53" s="265"/>
      <c r="AY53" s="265"/>
      <c r="AZ53" s="265"/>
      <c r="BA53" s="265"/>
      <c r="BB53" s="265"/>
      <c r="BC53" s="265"/>
      <c r="BD53" s="265"/>
      <c r="BE53" s="265"/>
      <c r="BF53" s="265"/>
      <c r="BG53" s="265"/>
      <c r="BH53" s="265"/>
      <c r="BI53" s="265"/>
      <c r="BJ53" s="265"/>
      <c r="BK53" s="265"/>
      <c r="BL53" s="265"/>
      <c r="BM53" s="265"/>
      <c r="BN53" s="265"/>
      <c r="BO53" s="265"/>
      <c r="BP53" s="265"/>
      <c r="BQ53" s="265"/>
      <c r="BR53" s="265"/>
      <c r="BS53" s="265"/>
      <c r="BT53" s="265"/>
      <c r="BU53" s="265"/>
      <c r="BV53" s="265"/>
      <c r="BW53" s="265"/>
      <c r="BX53" s="265"/>
      <c r="BY53" s="265"/>
      <c r="BZ53" s="265"/>
      <c r="CA53" s="265"/>
      <c r="CB53" s="265"/>
      <c r="CC53" s="265"/>
      <c r="CD53" s="265"/>
      <c r="CE53" s="265"/>
      <c r="CF53" s="265"/>
      <c r="CG53" s="265"/>
      <c r="CH53" s="265"/>
      <c r="CI53" s="265"/>
      <c r="CJ53" s="265"/>
      <c r="CK53" s="265"/>
      <c r="CL53" s="265"/>
      <c r="CM53" s="265"/>
      <c r="CN53" s="265"/>
      <c r="CO53" s="265"/>
      <c r="CP53" s="265"/>
      <c r="CQ53" s="265"/>
      <c r="CR53" s="265"/>
      <c r="CS53" s="265"/>
      <c r="CT53" s="265"/>
      <c r="CU53" s="265"/>
      <c r="CV53" s="265"/>
      <c r="CW53" s="265"/>
      <c r="CX53" s="265"/>
      <c r="CY53" s="265"/>
      <c r="CZ53" s="265"/>
      <c r="DA53" s="265"/>
      <c r="DB53" s="265"/>
      <c r="DC53" s="265"/>
      <c r="DD53" s="265"/>
      <c r="DE53" s="265"/>
      <c r="DF53" s="265"/>
      <c r="DG53" s="265"/>
      <c r="DH53" s="265"/>
      <c r="DI53" s="265"/>
      <c r="DJ53" s="265"/>
      <c r="DK53" s="265"/>
      <c r="DL53" s="265"/>
    </row>
    <row r="54" spans="1:116" x14ac:dyDescent="0.25">
      <c r="A54" s="266" t="s">
        <v>3419</v>
      </c>
      <c r="B54" s="267" t="s">
        <v>9919</v>
      </c>
      <c r="C54" s="270">
        <v>0.16379995159999999</v>
      </c>
      <c r="D54" s="271">
        <v>3</v>
      </c>
      <c r="E54" s="270">
        <v>0.09</v>
      </c>
      <c r="F54" s="270">
        <v>3.5</v>
      </c>
      <c r="G54" s="270">
        <v>0.44973590689999998</v>
      </c>
      <c r="H54" s="270">
        <v>31.5</v>
      </c>
      <c r="I54" s="271">
        <v>3</v>
      </c>
      <c r="J54" s="271">
        <f>IFERROR(VLOOKUP($B54,'Core Indicators'!$E$3:$EU$906,147,FALSE),"x")</f>
        <v>7</v>
      </c>
      <c r="K54" s="272">
        <v>-0.42084598540000001</v>
      </c>
      <c r="L54" s="270">
        <v>3</v>
      </c>
      <c r="M54" s="271">
        <v>21</v>
      </c>
      <c r="N54" s="271">
        <v>35</v>
      </c>
      <c r="O54" s="271">
        <f>IFERROR(VLOOKUP(B54,'Core Indicators'!$E$3:$G$9906,3,FALSE),"x")</f>
        <v>113164000</v>
      </c>
      <c r="P54" s="271">
        <v>995450</v>
      </c>
      <c r="Q54" s="265"/>
      <c r="R54" s="265"/>
      <c r="S54" s="265"/>
      <c r="T54" s="265"/>
      <c r="U54" s="265"/>
      <c r="V54" s="265"/>
      <c r="W54" s="265"/>
      <c r="X54" s="265"/>
      <c r="Y54" s="265"/>
      <c r="Z54" s="265"/>
      <c r="AA54" s="265"/>
      <c r="AB54" s="265"/>
      <c r="AC54" s="265"/>
      <c r="AD54" s="265"/>
      <c r="AE54" s="265"/>
      <c r="AF54" s="265"/>
      <c r="AG54" s="265"/>
      <c r="AH54" s="265"/>
      <c r="AI54" s="265"/>
      <c r="AJ54" s="265"/>
      <c r="AK54" s="265"/>
      <c r="AL54" s="265"/>
      <c r="AM54" s="265"/>
      <c r="AN54" s="265"/>
      <c r="AO54" s="265"/>
      <c r="AP54" s="265"/>
      <c r="AQ54" s="265"/>
      <c r="AR54" s="265"/>
      <c r="AS54" s="265"/>
      <c r="AT54" s="265"/>
      <c r="AU54" s="265"/>
      <c r="AV54" s="265"/>
      <c r="AW54" s="265"/>
      <c r="AX54" s="265"/>
      <c r="AY54" s="265"/>
      <c r="AZ54" s="265"/>
      <c r="BA54" s="265"/>
      <c r="BB54" s="265"/>
      <c r="BC54" s="265"/>
      <c r="BD54" s="265"/>
      <c r="BE54" s="265"/>
      <c r="BF54" s="265"/>
      <c r="BG54" s="265"/>
      <c r="BH54" s="265"/>
      <c r="BI54" s="265"/>
      <c r="BJ54" s="265"/>
      <c r="BK54" s="265"/>
      <c r="BL54" s="265"/>
      <c r="BM54" s="265"/>
      <c r="BN54" s="265"/>
      <c r="BO54" s="265"/>
      <c r="BP54" s="265"/>
      <c r="BQ54" s="265"/>
      <c r="BR54" s="265"/>
      <c r="BS54" s="265"/>
      <c r="BT54" s="265"/>
      <c r="BU54" s="265"/>
      <c r="BV54" s="265"/>
      <c r="BW54" s="265"/>
      <c r="BX54" s="265"/>
      <c r="BY54" s="265"/>
      <c r="BZ54" s="265"/>
      <c r="CA54" s="265"/>
      <c r="CB54" s="265"/>
      <c r="CC54" s="265"/>
      <c r="CD54" s="265"/>
      <c r="CE54" s="265"/>
      <c r="CF54" s="265"/>
      <c r="CG54" s="265"/>
      <c r="CH54" s="265"/>
      <c r="CI54" s="265"/>
      <c r="CJ54" s="265"/>
      <c r="CK54" s="265"/>
      <c r="CL54" s="265"/>
      <c r="CM54" s="265"/>
      <c r="CN54" s="265"/>
      <c r="CO54" s="265"/>
      <c r="CP54" s="265"/>
      <c r="CQ54" s="265"/>
      <c r="CR54" s="265"/>
      <c r="CS54" s="265"/>
      <c r="CT54" s="265"/>
      <c r="CU54" s="265"/>
      <c r="CV54" s="265"/>
      <c r="CW54" s="265"/>
      <c r="CX54" s="265"/>
      <c r="CY54" s="265"/>
      <c r="CZ54" s="265"/>
      <c r="DA54" s="265"/>
      <c r="DB54" s="265"/>
      <c r="DC54" s="265"/>
      <c r="DD54" s="265"/>
      <c r="DE54" s="265"/>
      <c r="DF54" s="265"/>
      <c r="DG54" s="265"/>
      <c r="DH54" s="265"/>
      <c r="DI54" s="265"/>
      <c r="DJ54" s="265"/>
      <c r="DK54" s="265"/>
      <c r="DL54" s="265"/>
    </row>
    <row r="55" spans="1:116" x14ac:dyDescent="0.25">
      <c r="A55" s="266" t="s">
        <v>206</v>
      </c>
      <c r="B55" s="267" t="s">
        <v>9920</v>
      </c>
      <c r="C55" s="270">
        <v>0.61300002149999999</v>
      </c>
      <c r="D55" s="271">
        <v>0</v>
      </c>
      <c r="E55" s="270">
        <v>0</v>
      </c>
      <c r="F55" s="270">
        <v>2.1166666667</v>
      </c>
      <c r="G55" s="270" t="s">
        <v>17</v>
      </c>
      <c r="H55" s="270" t="s">
        <v>17</v>
      </c>
      <c r="I55" s="271">
        <v>5</v>
      </c>
      <c r="J55" s="271" t="str">
        <f>IFERROR(VLOOKUP($B55,'Core Indicators'!$E$3:$EU$906,147,FALSE),"x")</f>
        <v>x</v>
      </c>
      <c r="K55" s="272">
        <v>-1.5954957007999999</v>
      </c>
      <c r="L55" s="270">
        <v>1.25</v>
      </c>
      <c r="M55" s="271">
        <v>2</v>
      </c>
      <c r="N55" s="271">
        <v>23</v>
      </c>
      <c r="O55" s="271">
        <f>IFERROR(VLOOKUP(B55,'Core Indicators'!$E$3:$G$9906,3,FALSE),"x")</f>
        <v>3775000</v>
      </c>
      <c r="P55" s="271">
        <v>101000</v>
      </c>
      <c r="Q55" s="265"/>
      <c r="R55" s="265"/>
      <c r="S55" s="265"/>
      <c r="T55" s="265"/>
      <c r="U55" s="265"/>
      <c r="V55" s="265"/>
      <c r="W55" s="265"/>
      <c r="X55" s="265"/>
      <c r="Y55" s="265"/>
      <c r="Z55" s="265"/>
      <c r="AA55" s="265"/>
      <c r="AB55" s="265"/>
      <c r="AC55" s="265"/>
      <c r="AD55" s="265"/>
      <c r="AE55" s="265"/>
      <c r="AF55" s="265"/>
      <c r="AG55" s="265"/>
      <c r="AH55" s="265"/>
      <c r="AI55" s="265"/>
      <c r="AJ55" s="265"/>
      <c r="AK55" s="265"/>
      <c r="AL55" s="265"/>
      <c r="AM55" s="265"/>
      <c r="AN55" s="265"/>
      <c r="AO55" s="265"/>
      <c r="AP55" s="265"/>
      <c r="AQ55" s="265"/>
      <c r="AR55" s="265"/>
      <c r="AS55" s="265"/>
      <c r="AT55" s="265"/>
      <c r="AU55" s="265"/>
      <c r="AV55" s="265"/>
      <c r="AW55" s="265"/>
      <c r="AX55" s="265"/>
      <c r="AY55" s="265"/>
      <c r="AZ55" s="265"/>
      <c r="BA55" s="265"/>
      <c r="BB55" s="265"/>
      <c r="BC55" s="265"/>
      <c r="BD55" s="265"/>
      <c r="BE55" s="265"/>
      <c r="BF55" s="265"/>
      <c r="BG55" s="265"/>
      <c r="BH55" s="265"/>
      <c r="BI55" s="265"/>
      <c r="BJ55" s="265"/>
      <c r="BK55" s="265"/>
      <c r="BL55" s="265"/>
      <c r="BM55" s="265"/>
      <c r="BN55" s="265"/>
      <c r="BO55" s="265"/>
      <c r="BP55" s="265"/>
      <c r="BQ55" s="265"/>
      <c r="BR55" s="265"/>
      <c r="BS55" s="265"/>
      <c r="BT55" s="265"/>
      <c r="BU55" s="265"/>
      <c r="BV55" s="265"/>
      <c r="BW55" s="265"/>
      <c r="BX55" s="265"/>
      <c r="BY55" s="265"/>
      <c r="BZ55" s="265"/>
      <c r="CA55" s="265"/>
      <c r="CB55" s="265"/>
      <c r="CC55" s="265"/>
      <c r="CD55" s="265"/>
      <c r="CE55" s="265"/>
      <c r="CF55" s="265"/>
      <c r="CG55" s="265"/>
      <c r="CH55" s="265"/>
      <c r="CI55" s="265"/>
      <c r="CJ55" s="265"/>
      <c r="CK55" s="265"/>
      <c r="CL55" s="265"/>
      <c r="CM55" s="265"/>
      <c r="CN55" s="265"/>
      <c r="CO55" s="265"/>
      <c r="CP55" s="265"/>
      <c r="CQ55" s="265"/>
      <c r="CR55" s="265"/>
      <c r="CS55" s="265"/>
      <c r="CT55" s="265"/>
      <c r="CU55" s="265"/>
      <c r="CV55" s="265"/>
      <c r="CW55" s="265"/>
      <c r="CX55" s="265"/>
      <c r="CY55" s="265"/>
      <c r="CZ55" s="265"/>
      <c r="DA55" s="265"/>
      <c r="DB55" s="265"/>
      <c r="DC55" s="265"/>
      <c r="DD55" s="265"/>
      <c r="DE55" s="265"/>
      <c r="DF55" s="265"/>
      <c r="DG55" s="265"/>
      <c r="DH55" s="265"/>
      <c r="DI55" s="265"/>
      <c r="DJ55" s="265"/>
      <c r="DK55" s="265"/>
      <c r="DL55" s="265"/>
    </row>
    <row r="56" spans="1:116" x14ac:dyDescent="0.25">
      <c r="A56" s="266" t="s">
        <v>253</v>
      </c>
      <c r="B56" s="267" t="s">
        <v>9921</v>
      </c>
      <c r="C56" s="270">
        <v>0.50216199039999998</v>
      </c>
      <c r="D56" s="271">
        <v>11</v>
      </c>
      <c r="E56" s="270">
        <v>0.30199999999999999</v>
      </c>
      <c r="F56" s="270" t="s">
        <v>17</v>
      </c>
      <c r="G56" s="270">
        <v>7.4110250799999999E-2</v>
      </c>
      <c r="H56" s="270">
        <v>34.700000000000003</v>
      </c>
      <c r="I56" s="271">
        <v>1</v>
      </c>
      <c r="J56" s="271">
        <f>IFERROR(VLOOKUP($B56,'Core Indicators'!$E$3:$EU$906,147,FALSE),"x")</f>
        <v>122</v>
      </c>
      <c r="K56" s="272">
        <v>0.97905218599999999</v>
      </c>
      <c r="L56" s="270" t="s">
        <v>17</v>
      </c>
      <c r="M56" s="271">
        <v>92</v>
      </c>
      <c r="N56" s="271">
        <v>62</v>
      </c>
      <c r="O56" s="271">
        <f>IFERROR(VLOOKUP(B56,'Core Indicators'!$E$3:$G$9906,3,FALSE),"x")</f>
        <v>47508000</v>
      </c>
      <c r="P56" s="271">
        <v>500210</v>
      </c>
      <c r="Q56" s="265"/>
      <c r="R56" s="265"/>
      <c r="S56" s="265"/>
      <c r="T56" s="265"/>
      <c r="U56" s="265"/>
      <c r="V56" s="265"/>
      <c r="W56" s="265"/>
      <c r="X56" s="265"/>
      <c r="Y56" s="265"/>
      <c r="Z56" s="265"/>
      <c r="AA56" s="265"/>
      <c r="AB56" s="265"/>
      <c r="AC56" s="265"/>
      <c r="AD56" s="265"/>
      <c r="AE56" s="265"/>
      <c r="AF56" s="265"/>
      <c r="AG56" s="265"/>
      <c r="AH56" s="265"/>
      <c r="AI56" s="265"/>
      <c r="AJ56" s="265"/>
      <c r="AK56" s="265"/>
      <c r="AL56" s="265"/>
      <c r="AM56" s="265"/>
      <c r="AN56" s="265"/>
      <c r="AO56" s="265"/>
      <c r="AP56" s="265"/>
      <c r="AQ56" s="265"/>
      <c r="AR56" s="265"/>
      <c r="AS56" s="265"/>
      <c r="AT56" s="265"/>
      <c r="AU56" s="265"/>
      <c r="AV56" s="265"/>
      <c r="AW56" s="265"/>
      <c r="AX56" s="265"/>
      <c r="AY56" s="265"/>
      <c r="AZ56" s="265"/>
      <c r="BA56" s="265"/>
      <c r="BB56" s="265"/>
      <c r="BC56" s="265"/>
      <c r="BD56" s="265"/>
      <c r="BE56" s="265"/>
      <c r="BF56" s="265"/>
      <c r="BG56" s="265"/>
      <c r="BH56" s="265"/>
      <c r="BI56" s="265"/>
      <c r="BJ56" s="265"/>
      <c r="BK56" s="265"/>
      <c r="BL56" s="265"/>
      <c r="BM56" s="265"/>
      <c r="BN56" s="265"/>
      <c r="BO56" s="265"/>
      <c r="BP56" s="265"/>
      <c r="BQ56" s="265"/>
      <c r="BR56" s="265"/>
      <c r="BS56" s="265"/>
      <c r="BT56" s="265"/>
      <c r="BU56" s="265"/>
      <c r="BV56" s="265"/>
      <c r="BW56" s="265"/>
      <c r="BX56" s="265"/>
      <c r="BY56" s="265"/>
      <c r="BZ56" s="265"/>
      <c r="CA56" s="265"/>
      <c r="CB56" s="265"/>
      <c r="CC56" s="265"/>
      <c r="CD56" s="265"/>
      <c r="CE56" s="265"/>
      <c r="CF56" s="265"/>
      <c r="CG56" s="265"/>
      <c r="CH56" s="265"/>
      <c r="CI56" s="265"/>
      <c r="CJ56" s="265"/>
      <c r="CK56" s="265"/>
      <c r="CL56" s="265"/>
      <c r="CM56" s="265"/>
      <c r="CN56" s="265"/>
      <c r="CO56" s="265"/>
      <c r="CP56" s="265"/>
      <c r="CQ56" s="265"/>
      <c r="CR56" s="265"/>
      <c r="CS56" s="265"/>
      <c r="CT56" s="265"/>
      <c r="CU56" s="265"/>
      <c r="CV56" s="265"/>
      <c r="CW56" s="265"/>
      <c r="CX56" s="265"/>
      <c r="CY56" s="265"/>
      <c r="CZ56" s="265"/>
      <c r="DA56" s="265"/>
      <c r="DB56" s="265"/>
      <c r="DC56" s="265"/>
      <c r="DD56" s="265"/>
      <c r="DE56" s="265"/>
      <c r="DF56" s="265"/>
      <c r="DG56" s="265"/>
      <c r="DH56" s="265"/>
      <c r="DI56" s="265"/>
      <c r="DJ56" s="265"/>
      <c r="DK56" s="265"/>
      <c r="DL56" s="265"/>
    </row>
    <row r="57" spans="1:116" x14ac:dyDescent="0.25">
      <c r="A57" s="266" t="s">
        <v>5377</v>
      </c>
      <c r="B57" s="267" t="s">
        <v>9922</v>
      </c>
      <c r="C57" s="270">
        <v>0.47281296659999988</v>
      </c>
      <c r="D57" s="271">
        <v>13</v>
      </c>
      <c r="E57" s="270">
        <v>0.28999999999999998</v>
      </c>
      <c r="F57" s="270">
        <v>9.8000000000000007</v>
      </c>
      <c r="G57" s="270">
        <v>9.12578624E-2</v>
      </c>
      <c r="H57" s="270">
        <v>30.3</v>
      </c>
      <c r="I57" s="271">
        <v>0</v>
      </c>
      <c r="J57" s="271">
        <f>IFERROR(VLOOKUP($B57,'Core Indicators'!$E$3:$EU$906,147,FALSE),"x")</f>
        <v>0</v>
      </c>
      <c r="K57" s="272">
        <v>1.2812571526000001</v>
      </c>
      <c r="L57" s="270">
        <v>10</v>
      </c>
      <c r="M57" s="271">
        <v>94</v>
      </c>
      <c r="N57" s="271">
        <v>74</v>
      </c>
      <c r="O57" s="271">
        <f>IFERROR(VLOOKUP(B57,'Core Indicators'!$E$3:$G$9906,3,FALSE),"x")</f>
        <v>1395000</v>
      </c>
      <c r="P57" s="271">
        <v>42390</v>
      </c>
      <c r="Q57" s="265"/>
      <c r="R57" s="265"/>
      <c r="S57" s="265"/>
      <c r="T57" s="265"/>
      <c r="U57" s="265"/>
      <c r="V57" s="265"/>
      <c r="W57" s="265"/>
      <c r="X57" s="265"/>
      <c r="Y57" s="265"/>
      <c r="Z57" s="265"/>
      <c r="AA57" s="265"/>
      <c r="AB57" s="265"/>
      <c r="AC57" s="265"/>
      <c r="AD57" s="265"/>
      <c r="AE57" s="265"/>
      <c r="AF57" s="265"/>
      <c r="AG57" s="265"/>
      <c r="AH57" s="265"/>
      <c r="AI57" s="265"/>
      <c r="AJ57" s="265"/>
      <c r="AK57" s="265"/>
      <c r="AL57" s="265"/>
      <c r="AM57" s="265"/>
      <c r="AN57" s="265"/>
      <c r="AO57" s="265"/>
      <c r="AP57" s="265"/>
      <c r="AQ57" s="265"/>
      <c r="AR57" s="265"/>
      <c r="AS57" s="265"/>
      <c r="AT57" s="265"/>
      <c r="AU57" s="265"/>
      <c r="AV57" s="265"/>
      <c r="AW57" s="265"/>
      <c r="AX57" s="265"/>
      <c r="AY57" s="265"/>
      <c r="AZ57" s="265"/>
      <c r="BA57" s="265"/>
      <c r="BB57" s="265"/>
      <c r="BC57" s="265"/>
      <c r="BD57" s="265"/>
      <c r="BE57" s="265"/>
      <c r="BF57" s="265"/>
      <c r="BG57" s="265"/>
      <c r="BH57" s="265"/>
      <c r="BI57" s="265"/>
      <c r="BJ57" s="265"/>
      <c r="BK57" s="265"/>
      <c r="BL57" s="265"/>
      <c r="BM57" s="265"/>
      <c r="BN57" s="265"/>
      <c r="BO57" s="265"/>
      <c r="BP57" s="265"/>
      <c r="BQ57" s="265"/>
      <c r="BR57" s="265"/>
      <c r="BS57" s="265"/>
      <c r="BT57" s="265"/>
      <c r="BU57" s="265"/>
      <c r="BV57" s="265"/>
      <c r="BW57" s="265"/>
      <c r="BX57" s="265"/>
      <c r="BY57" s="265"/>
      <c r="BZ57" s="265"/>
      <c r="CA57" s="265"/>
      <c r="CB57" s="265"/>
      <c r="CC57" s="265"/>
      <c r="CD57" s="265"/>
      <c r="CE57" s="265"/>
      <c r="CF57" s="265"/>
      <c r="CG57" s="265"/>
      <c r="CH57" s="265"/>
      <c r="CI57" s="265"/>
      <c r="CJ57" s="265"/>
      <c r="CK57" s="265"/>
      <c r="CL57" s="265"/>
      <c r="CM57" s="265"/>
      <c r="CN57" s="265"/>
      <c r="CO57" s="265"/>
      <c r="CP57" s="265"/>
      <c r="CQ57" s="265"/>
      <c r="CR57" s="265"/>
      <c r="CS57" s="265"/>
      <c r="CT57" s="265"/>
      <c r="CU57" s="265"/>
      <c r="CV57" s="265"/>
      <c r="CW57" s="265"/>
      <c r="CX57" s="265"/>
      <c r="CY57" s="265"/>
      <c r="CZ57" s="265"/>
      <c r="DA57" s="265"/>
      <c r="DB57" s="265"/>
      <c r="DC57" s="265"/>
      <c r="DD57" s="265"/>
      <c r="DE57" s="265"/>
      <c r="DF57" s="265"/>
      <c r="DG57" s="265"/>
      <c r="DH57" s="265"/>
      <c r="DI57" s="265"/>
      <c r="DJ57" s="265"/>
      <c r="DK57" s="265"/>
      <c r="DL57" s="265"/>
    </row>
    <row r="58" spans="1:116" x14ac:dyDescent="0.25">
      <c r="A58" s="266" t="s">
        <v>1028</v>
      </c>
      <c r="B58" s="267" t="s">
        <v>9923</v>
      </c>
      <c r="C58" s="270">
        <v>0.76015806069999992</v>
      </c>
      <c r="D58" s="271">
        <v>3</v>
      </c>
      <c r="E58" s="270">
        <v>0.27339999999999998</v>
      </c>
      <c r="F58" s="270">
        <v>4</v>
      </c>
      <c r="G58" s="270">
        <v>0.50796334649999997</v>
      </c>
      <c r="H58" s="270">
        <v>35</v>
      </c>
      <c r="I58" s="271">
        <v>5</v>
      </c>
      <c r="J58" s="271">
        <f>IFERROR(VLOOKUP($B58,'Core Indicators'!$E$3:$EU$906,147,FALSE),"x")</f>
        <v>3239</v>
      </c>
      <c r="K58" s="272">
        <v>-0.47347819810000003</v>
      </c>
      <c r="L58" s="270">
        <v>3.25</v>
      </c>
      <c r="M58" s="271">
        <v>24</v>
      </c>
      <c r="N58" s="271">
        <v>37</v>
      </c>
      <c r="O58" s="271">
        <f>IFERROR(VLOOKUP(B58,'Core Indicators'!$E$3:$G$9906,3,FALSE),"x")</f>
        <v>127781000</v>
      </c>
      <c r="P58" s="271">
        <v>1000000</v>
      </c>
      <c r="Q58" s="265"/>
      <c r="R58" s="265"/>
      <c r="S58" s="265"/>
      <c r="T58" s="265"/>
      <c r="U58" s="265"/>
      <c r="V58" s="265"/>
      <c r="W58" s="265"/>
      <c r="X58" s="265"/>
      <c r="Y58" s="265"/>
      <c r="Z58" s="265"/>
      <c r="AA58" s="265"/>
      <c r="AB58" s="265"/>
      <c r="AC58" s="265"/>
      <c r="AD58" s="265"/>
      <c r="AE58" s="265"/>
      <c r="AF58" s="265"/>
      <c r="AG58" s="265"/>
      <c r="AH58" s="265"/>
      <c r="AI58" s="265"/>
      <c r="AJ58" s="265"/>
      <c r="AK58" s="265"/>
      <c r="AL58" s="265"/>
      <c r="AM58" s="265"/>
      <c r="AN58" s="265"/>
      <c r="AO58" s="265"/>
      <c r="AP58" s="265"/>
      <c r="AQ58" s="265"/>
      <c r="AR58" s="265"/>
      <c r="AS58" s="265"/>
      <c r="AT58" s="265"/>
      <c r="AU58" s="265"/>
      <c r="AV58" s="265"/>
      <c r="AW58" s="265"/>
      <c r="AX58" s="265"/>
      <c r="AY58" s="265"/>
      <c r="AZ58" s="265"/>
      <c r="BA58" s="265"/>
      <c r="BB58" s="265"/>
      <c r="BC58" s="265"/>
      <c r="BD58" s="265"/>
      <c r="BE58" s="265"/>
      <c r="BF58" s="265"/>
      <c r="BG58" s="265"/>
      <c r="BH58" s="265"/>
      <c r="BI58" s="265"/>
      <c r="BJ58" s="265"/>
      <c r="BK58" s="265"/>
      <c r="BL58" s="265"/>
      <c r="BM58" s="265"/>
      <c r="BN58" s="265"/>
      <c r="BO58" s="265"/>
      <c r="BP58" s="265"/>
      <c r="BQ58" s="265"/>
      <c r="BR58" s="265"/>
      <c r="BS58" s="265"/>
      <c r="BT58" s="265"/>
      <c r="BU58" s="265"/>
      <c r="BV58" s="265"/>
      <c r="BW58" s="265"/>
      <c r="BX58" s="265"/>
      <c r="BY58" s="265"/>
      <c r="BZ58" s="265"/>
      <c r="CA58" s="265"/>
      <c r="CB58" s="265"/>
      <c r="CC58" s="265"/>
      <c r="CD58" s="265"/>
      <c r="CE58" s="265"/>
      <c r="CF58" s="265"/>
      <c r="CG58" s="265"/>
      <c r="CH58" s="265"/>
      <c r="CI58" s="265"/>
      <c r="CJ58" s="265"/>
      <c r="CK58" s="265"/>
      <c r="CL58" s="265"/>
      <c r="CM58" s="265"/>
      <c r="CN58" s="265"/>
      <c r="CO58" s="265"/>
      <c r="CP58" s="265"/>
      <c r="CQ58" s="265"/>
      <c r="CR58" s="265"/>
      <c r="CS58" s="265"/>
      <c r="CT58" s="265"/>
      <c r="CU58" s="265"/>
      <c r="CV58" s="265"/>
      <c r="CW58" s="265"/>
      <c r="CX58" s="265"/>
      <c r="CY58" s="265"/>
      <c r="CZ58" s="265"/>
      <c r="DA58" s="265"/>
      <c r="DB58" s="265"/>
      <c r="DC58" s="265"/>
      <c r="DD58" s="265"/>
      <c r="DE58" s="265"/>
      <c r="DF58" s="265"/>
      <c r="DG58" s="265"/>
      <c r="DH58" s="265"/>
      <c r="DI58" s="265"/>
      <c r="DJ58" s="265"/>
      <c r="DK58" s="265"/>
      <c r="DL58" s="265"/>
    </row>
    <row r="59" spans="1:116" x14ac:dyDescent="0.25">
      <c r="A59" s="266" t="s">
        <v>9924</v>
      </c>
      <c r="B59" s="267" t="s">
        <v>9925</v>
      </c>
      <c r="C59" s="270">
        <v>0.1314999869</v>
      </c>
      <c r="D59" s="271">
        <v>11</v>
      </c>
      <c r="E59" s="270">
        <v>0</v>
      </c>
      <c r="F59" s="270" t="s">
        <v>17</v>
      </c>
      <c r="G59" s="270">
        <v>5.03954369E-2</v>
      </c>
      <c r="H59" s="270">
        <v>27.3</v>
      </c>
      <c r="I59" s="271">
        <v>0</v>
      </c>
      <c r="J59" s="271" t="str">
        <f>IFERROR(VLOOKUP($B59,'Core Indicators'!$E$3:$EU$906,147,FALSE),"x")</f>
        <v>x</v>
      </c>
      <c r="K59" s="272">
        <v>2.0221455097000001</v>
      </c>
      <c r="L59" s="270" t="s">
        <v>17</v>
      </c>
      <c r="M59" s="271">
        <v>100</v>
      </c>
      <c r="N59" s="271">
        <v>86</v>
      </c>
      <c r="O59" s="271" t="str">
        <f>IFERROR(VLOOKUP(B59,'Core Indicators'!$E$3:$G$9906,3,FALSE),"x")</f>
        <v>x</v>
      </c>
      <c r="P59" s="271">
        <v>303890</v>
      </c>
      <c r="Q59" s="265"/>
      <c r="R59" s="265"/>
      <c r="S59" s="265"/>
      <c r="T59" s="265"/>
      <c r="U59" s="265"/>
      <c r="V59" s="265"/>
      <c r="W59" s="265"/>
      <c r="X59" s="265"/>
      <c r="Y59" s="265"/>
      <c r="Z59" s="265"/>
      <c r="AA59" s="265"/>
      <c r="AB59" s="265"/>
      <c r="AC59" s="265"/>
      <c r="AD59" s="265"/>
      <c r="AE59" s="265"/>
      <c r="AF59" s="265"/>
      <c r="AG59" s="265"/>
      <c r="AH59" s="265"/>
      <c r="AI59" s="265"/>
      <c r="AJ59" s="265"/>
      <c r="AK59" s="265"/>
      <c r="AL59" s="265"/>
      <c r="AM59" s="265"/>
      <c r="AN59" s="265"/>
      <c r="AO59" s="265"/>
      <c r="AP59" s="265"/>
      <c r="AQ59" s="265"/>
      <c r="AR59" s="265"/>
      <c r="AS59" s="265"/>
      <c r="AT59" s="265"/>
      <c r="AU59" s="265"/>
      <c r="AV59" s="265"/>
      <c r="AW59" s="265"/>
      <c r="AX59" s="265"/>
      <c r="AY59" s="265"/>
      <c r="AZ59" s="265"/>
      <c r="BA59" s="265"/>
      <c r="BB59" s="265"/>
      <c r="BC59" s="265"/>
      <c r="BD59" s="265"/>
      <c r="BE59" s="265"/>
      <c r="BF59" s="265"/>
      <c r="BG59" s="265"/>
      <c r="BH59" s="265"/>
      <c r="BI59" s="265"/>
      <c r="BJ59" s="265"/>
      <c r="BK59" s="265"/>
      <c r="BL59" s="265"/>
      <c r="BM59" s="265"/>
      <c r="BN59" s="265"/>
      <c r="BO59" s="265"/>
      <c r="BP59" s="265"/>
      <c r="BQ59" s="265"/>
      <c r="BR59" s="265"/>
      <c r="BS59" s="265"/>
      <c r="BT59" s="265"/>
      <c r="BU59" s="265"/>
      <c r="BV59" s="265"/>
      <c r="BW59" s="265"/>
      <c r="BX59" s="265"/>
      <c r="BY59" s="265"/>
      <c r="BZ59" s="265"/>
      <c r="CA59" s="265"/>
      <c r="CB59" s="265"/>
      <c r="CC59" s="265"/>
      <c r="CD59" s="265"/>
      <c r="CE59" s="265"/>
      <c r="CF59" s="265"/>
      <c r="CG59" s="265"/>
      <c r="CH59" s="265"/>
      <c r="CI59" s="265"/>
      <c r="CJ59" s="265"/>
      <c r="CK59" s="265"/>
      <c r="CL59" s="265"/>
      <c r="CM59" s="265"/>
      <c r="CN59" s="265"/>
      <c r="CO59" s="265"/>
      <c r="CP59" s="265"/>
      <c r="CQ59" s="265"/>
      <c r="CR59" s="265"/>
      <c r="CS59" s="265"/>
      <c r="CT59" s="265"/>
      <c r="CU59" s="265"/>
      <c r="CV59" s="265"/>
      <c r="CW59" s="265"/>
      <c r="CX59" s="265"/>
      <c r="CY59" s="265"/>
      <c r="CZ59" s="265"/>
      <c r="DA59" s="265"/>
      <c r="DB59" s="265"/>
      <c r="DC59" s="265"/>
      <c r="DD59" s="265"/>
      <c r="DE59" s="265"/>
      <c r="DF59" s="265"/>
      <c r="DG59" s="265"/>
      <c r="DH59" s="265"/>
      <c r="DI59" s="265"/>
      <c r="DJ59" s="265"/>
      <c r="DK59" s="265"/>
      <c r="DL59" s="265"/>
    </row>
    <row r="60" spans="1:116" x14ac:dyDescent="0.25">
      <c r="A60" s="266" t="s">
        <v>9926</v>
      </c>
      <c r="B60" s="267" t="s">
        <v>9927</v>
      </c>
      <c r="C60" s="270">
        <v>0.53238296770000004</v>
      </c>
      <c r="D60" s="271">
        <v>3</v>
      </c>
      <c r="E60" s="270">
        <v>0</v>
      </c>
      <c r="F60" s="270" t="s">
        <v>17</v>
      </c>
      <c r="G60" s="270">
        <v>0.35655918990000002</v>
      </c>
      <c r="H60" s="270">
        <v>36.700000000000003</v>
      </c>
      <c r="I60" s="271">
        <v>2</v>
      </c>
      <c r="J60" s="271" t="str">
        <f>IFERROR(VLOOKUP($B60,'Core Indicators'!$E$3:$EU$906,147,FALSE),"x")</f>
        <v>x</v>
      </c>
      <c r="K60" s="272">
        <v>-2.57588495E-2</v>
      </c>
      <c r="L60" s="270" t="s">
        <v>17</v>
      </c>
      <c r="M60" s="271">
        <v>60</v>
      </c>
      <c r="N60" s="271" t="s">
        <v>17</v>
      </c>
      <c r="O60" s="271" t="str">
        <f>IFERROR(VLOOKUP(B60,'Core Indicators'!$E$3:$G$9906,3,FALSE),"x")</f>
        <v>x</v>
      </c>
      <c r="P60" s="271">
        <v>18270</v>
      </c>
      <c r="Q60" s="265"/>
      <c r="R60" s="265"/>
      <c r="S60" s="265"/>
      <c r="T60" s="265"/>
      <c r="U60" s="265"/>
      <c r="V60" s="265"/>
      <c r="W60" s="265"/>
      <c r="X60" s="265"/>
      <c r="Y60" s="265"/>
      <c r="Z60" s="265"/>
      <c r="AA60" s="265"/>
      <c r="AB60" s="265"/>
      <c r="AC60" s="265"/>
      <c r="AD60" s="265"/>
      <c r="AE60" s="265"/>
      <c r="AF60" s="265"/>
      <c r="AG60" s="265"/>
      <c r="AH60" s="265"/>
      <c r="AI60" s="265"/>
      <c r="AJ60" s="265"/>
      <c r="AK60" s="265"/>
      <c r="AL60" s="265"/>
      <c r="AM60" s="265"/>
      <c r="AN60" s="265"/>
      <c r="AO60" s="265"/>
      <c r="AP60" s="265"/>
      <c r="AQ60" s="265"/>
      <c r="AR60" s="265"/>
      <c r="AS60" s="265"/>
      <c r="AT60" s="265"/>
      <c r="AU60" s="265"/>
      <c r="AV60" s="265"/>
      <c r="AW60" s="265"/>
      <c r="AX60" s="265"/>
      <c r="AY60" s="265"/>
      <c r="AZ60" s="265"/>
      <c r="BA60" s="265"/>
      <c r="BB60" s="265"/>
      <c r="BC60" s="265"/>
      <c r="BD60" s="265"/>
      <c r="BE60" s="265"/>
      <c r="BF60" s="265"/>
      <c r="BG60" s="265"/>
      <c r="BH60" s="265"/>
      <c r="BI60" s="265"/>
      <c r="BJ60" s="265"/>
      <c r="BK60" s="265"/>
      <c r="BL60" s="265"/>
      <c r="BM60" s="265"/>
      <c r="BN60" s="265"/>
      <c r="BO60" s="265"/>
      <c r="BP60" s="265"/>
      <c r="BQ60" s="265"/>
      <c r="BR60" s="265"/>
      <c r="BS60" s="265"/>
      <c r="BT60" s="265"/>
      <c r="BU60" s="265"/>
      <c r="BV60" s="265"/>
      <c r="BW60" s="265"/>
      <c r="BX60" s="265"/>
      <c r="BY60" s="265"/>
      <c r="BZ60" s="265"/>
      <c r="CA60" s="265"/>
      <c r="CB60" s="265"/>
      <c r="CC60" s="265"/>
      <c r="CD60" s="265"/>
      <c r="CE60" s="265"/>
      <c r="CF60" s="265"/>
      <c r="CG60" s="265"/>
      <c r="CH60" s="265"/>
      <c r="CI60" s="265"/>
      <c r="CJ60" s="265"/>
      <c r="CK60" s="265"/>
      <c r="CL60" s="265"/>
      <c r="CM60" s="265"/>
      <c r="CN60" s="265"/>
      <c r="CO60" s="265"/>
      <c r="CP60" s="265"/>
      <c r="CQ60" s="265"/>
      <c r="CR60" s="265"/>
      <c r="CS60" s="265"/>
      <c r="CT60" s="265"/>
      <c r="CU60" s="265"/>
      <c r="CV60" s="265"/>
      <c r="CW60" s="265"/>
      <c r="CX60" s="265"/>
      <c r="CY60" s="265"/>
      <c r="CZ60" s="265"/>
      <c r="DA60" s="265"/>
      <c r="DB60" s="265"/>
      <c r="DC60" s="265"/>
      <c r="DD60" s="265"/>
      <c r="DE60" s="265"/>
      <c r="DF60" s="265"/>
      <c r="DG60" s="265"/>
      <c r="DH60" s="265"/>
      <c r="DI60" s="265"/>
      <c r="DJ60" s="265"/>
      <c r="DK60" s="265"/>
      <c r="DL60" s="265"/>
    </row>
    <row r="61" spans="1:116" x14ac:dyDescent="0.25">
      <c r="A61" s="266" t="s">
        <v>9928</v>
      </c>
      <c r="B61" s="267" t="s">
        <v>9929</v>
      </c>
      <c r="C61" s="270">
        <v>4.7355978600000001E-2</v>
      </c>
      <c r="D61" s="271">
        <v>10</v>
      </c>
      <c r="E61" s="270">
        <v>2.3E-2</v>
      </c>
      <c r="F61" s="270" t="s">
        <v>17</v>
      </c>
      <c r="G61" s="270">
        <v>5.1375861000000002E-2</v>
      </c>
      <c r="H61" s="270">
        <v>32.4</v>
      </c>
      <c r="I61" s="271">
        <v>3</v>
      </c>
      <c r="J61" s="271" t="str">
        <f>IFERROR(VLOOKUP($B61,'Core Indicators'!$E$3:$EU$906,147,FALSE),"x")</f>
        <v>x</v>
      </c>
      <c r="K61" s="272">
        <v>1.4120583534</v>
      </c>
      <c r="L61" s="270" t="s">
        <v>17</v>
      </c>
      <c r="M61" s="271">
        <v>90</v>
      </c>
      <c r="N61" s="271">
        <v>69</v>
      </c>
      <c r="O61" s="271" t="str">
        <f>IFERROR(VLOOKUP(B61,'Core Indicators'!$E$3:$G$9906,3,FALSE),"x")</f>
        <v>x</v>
      </c>
      <c r="P61" s="271">
        <v>547557</v>
      </c>
      <c r="Q61" s="265"/>
      <c r="R61" s="265"/>
      <c r="S61" s="265"/>
      <c r="T61" s="265"/>
      <c r="U61" s="265"/>
      <c r="V61" s="265"/>
      <c r="W61" s="265"/>
      <c r="X61" s="265"/>
      <c r="Y61" s="265"/>
      <c r="Z61" s="265"/>
      <c r="AA61" s="265"/>
      <c r="AB61" s="265"/>
      <c r="AC61" s="265"/>
      <c r="AD61" s="265"/>
      <c r="AE61" s="265"/>
      <c r="AF61" s="265"/>
      <c r="AG61" s="265"/>
      <c r="AH61" s="265"/>
      <c r="AI61" s="265"/>
      <c r="AJ61" s="265"/>
      <c r="AK61" s="265"/>
      <c r="AL61" s="265"/>
      <c r="AM61" s="265"/>
      <c r="AN61" s="265"/>
      <c r="AO61" s="265"/>
      <c r="AP61" s="265"/>
      <c r="AQ61" s="265"/>
      <c r="AR61" s="265"/>
      <c r="AS61" s="265"/>
      <c r="AT61" s="265"/>
      <c r="AU61" s="265"/>
      <c r="AV61" s="265"/>
      <c r="AW61" s="265"/>
      <c r="AX61" s="265"/>
      <c r="AY61" s="265"/>
      <c r="AZ61" s="265"/>
      <c r="BA61" s="265"/>
      <c r="BB61" s="265"/>
      <c r="BC61" s="265"/>
      <c r="BD61" s="265"/>
      <c r="BE61" s="265"/>
      <c r="BF61" s="265"/>
      <c r="BG61" s="265"/>
      <c r="BH61" s="265"/>
      <c r="BI61" s="265"/>
      <c r="BJ61" s="265"/>
      <c r="BK61" s="265"/>
      <c r="BL61" s="265"/>
      <c r="BM61" s="265"/>
      <c r="BN61" s="265"/>
      <c r="BO61" s="265"/>
      <c r="BP61" s="265"/>
      <c r="BQ61" s="265"/>
      <c r="BR61" s="265"/>
      <c r="BS61" s="265"/>
      <c r="BT61" s="265"/>
      <c r="BU61" s="265"/>
      <c r="BV61" s="265"/>
      <c r="BW61" s="265"/>
      <c r="BX61" s="265"/>
      <c r="BY61" s="265"/>
      <c r="BZ61" s="265"/>
      <c r="CA61" s="265"/>
      <c r="CB61" s="265"/>
      <c r="CC61" s="265"/>
      <c r="CD61" s="265"/>
      <c r="CE61" s="265"/>
      <c r="CF61" s="265"/>
      <c r="CG61" s="265"/>
      <c r="CH61" s="265"/>
      <c r="CI61" s="265"/>
      <c r="CJ61" s="265"/>
      <c r="CK61" s="265"/>
      <c r="CL61" s="265"/>
      <c r="CM61" s="265"/>
      <c r="CN61" s="265"/>
      <c r="CO61" s="265"/>
      <c r="CP61" s="265"/>
      <c r="CQ61" s="265"/>
      <c r="CR61" s="265"/>
      <c r="CS61" s="265"/>
      <c r="CT61" s="265"/>
      <c r="CU61" s="265"/>
      <c r="CV61" s="265"/>
      <c r="CW61" s="265"/>
      <c r="CX61" s="265"/>
      <c r="CY61" s="265"/>
      <c r="CZ61" s="265"/>
      <c r="DA61" s="265"/>
      <c r="DB61" s="265"/>
      <c r="DC61" s="265"/>
      <c r="DD61" s="265"/>
      <c r="DE61" s="265"/>
      <c r="DF61" s="265"/>
      <c r="DG61" s="265"/>
      <c r="DH61" s="265"/>
      <c r="DI61" s="265"/>
      <c r="DJ61" s="265"/>
      <c r="DK61" s="265"/>
      <c r="DL61" s="265"/>
    </row>
    <row r="62" spans="1:116" x14ac:dyDescent="0.25">
      <c r="A62" s="266" t="s">
        <v>9930</v>
      </c>
      <c r="B62" s="267" t="s">
        <v>9931</v>
      </c>
      <c r="C62" s="270">
        <v>0</v>
      </c>
      <c r="D62" s="271">
        <v>11</v>
      </c>
      <c r="E62" s="270">
        <v>0</v>
      </c>
      <c r="F62" s="270" t="s">
        <v>17</v>
      </c>
      <c r="G62" s="270" t="s">
        <v>17</v>
      </c>
      <c r="H62" s="270">
        <v>40.1</v>
      </c>
      <c r="I62" s="271">
        <v>0</v>
      </c>
      <c r="J62" s="271" t="str">
        <f>IFERROR(VLOOKUP($B62,'Core Indicators'!$E$3:$EU$906,147,FALSE),"x")</f>
        <v>x</v>
      </c>
      <c r="K62" s="272">
        <v>2.41156537E-2</v>
      </c>
      <c r="L62" s="270" t="s">
        <v>17</v>
      </c>
      <c r="M62" s="271">
        <v>92</v>
      </c>
      <c r="N62" s="271" t="s">
        <v>17</v>
      </c>
      <c r="O62" s="271" t="str">
        <f>IFERROR(VLOOKUP(B62,'Core Indicators'!$E$3:$G$9906,3,FALSE),"x")</f>
        <v>x</v>
      </c>
      <c r="P62" s="271">
        <v>700</v>
      </c>
      <c r="Q62" s="265"/>
      <c r="R62" s="265"/>
      <c r="S62" s="265"/>
      <c r="T62" s="265"/>
      <c r="U62" s="265"/>
      <c r="V62" s="265"/>
      <c r="W62" s="265"/>
      <c r="X62" s="265"/>
      <c r="Y62" s="265"/>
      <c r="Z62" s="265"/>
      <c r="AA62" s="265"/>
      <c r="AB62" s="265"/>
      <c r="AC62" s="265"/>
      <c r="AD62" s="265"/>
      <c r="AE62" s="265"/>
      <c r="AF62" s="265"/>
      <c r="AG62" s="265"/>
      <c r="AH62" s="265"/>
      <c r="AI62" s="265"/>
      <c r="AJ62" s="265"/>
      <c r="AK62" s="265"/>
      <c r="AL62" s="265"/>
      <c r="AM62" s="265"/>
      <c r="AN62" s="265"/>
      <c r="AO62" s="265"/>
      <c r="AP62" s="265"/>
      <c r="AQ62" s="265"/>
      <c r="AR62" s="265"/>
      <c r="AS62" s="265"/>
      <c r="AT62" s="265"/>
      <c r="AU62" s="265"/>
      <c r="AV62" s="265"/>
      <c r="AW62" s="265"/>
      <c r="AX62" s="265"/>
      <c r="AY62" s="265"/>
      <c r="AZ62" s="265"/>
      <c r="BA62" s="265"/>
      <c r="BB62" s="265"/>
      <c r="BC62" s="265"/>
      <c r="BD62" s="265"/>
      <c r="BE62" s="265"/>
      <c r="BF62" s="265"/>
      <c r="BG62" s="265"/>
      <c r="BH62" s="265"/>
      <c r="BI62" s="265"/>
      <c r="BJ62" s="265"/>
      <c r="BK62" s="265"/>
      <c r="BL62" s="265"/>
      <c r="BM62" s="265"/>
      <c r="BN62" s="265"/>
      <c r="BO62" s="265"/>
      <c r="BP62" s="265"/>
      <c r="BQ62" s="265"/>
      <c r="BR62" s="265"/>
      <c r="BS62" s="265"/>
      <c r="BT62" s="265"/>
      <c r="BU62" s="265"/>
      <c r="BV62" s="265"/>
      <c r="BW62" s="265"/>
      <c r="BX62" s="265"/>
      <c r="BY62" s="265"/>
      <c r="BZ62" s="265"/>
      <c r="CA62" s="265"/>
      <c r="CB62" s="265"/>
      <c r="CC62" s="265"/>
      <c r="CD62" s="265"/>
      <c r="CE62" s="265"/>
      <c r="CF62" s="265"/>
      <c r="CG62" s="265"/>
      <c r="CH62" s="265"/>
      <c r="CI62" s="265"/>
      <c r="CJ62" s="265"/>
      <c r="CK62" s="265"/>
      <c r="CL62" s="265"/>
      <c r="CM62" s="265"/>
      <c r="CN62" s="265"/>
      <c r="CO62" s="265"/>
      <c r="CP62" s="265"/>
      <c r="CQ62" s="265"/>
      <c r="CR62" s="265"/>
      <c r="CS62" s="265"/>
      <c r="CT62" s="265"/>
      <c r="CU62" s="265"/>
      <c r="CV62" s="265"/>
      <c r="CW62" s="265"/>
      <c r="CX62" s="265"/>
      <c r="CY62" s="265"/>
      <c r="CZ62" s="265"/>
      <c r="DA62" s="265"/>
      <c r="DB62" s="265"/>
      <c r="DC62" s="265"/>
      <c r="DD62" s="265"/>
      <c r="DE62" s="265"/>
      <c r="DF62" s="265"/>
      <c r="DG62" s="265"/>
      <c r="DH62" s="265"/>
      <c r="DI62" s="265"/>
      <c r="DJ62" s="265"/>
      <c r="DK62" s="265"/>
      <c r="DL62" s="265"/>
    </row>
    <row r="63" spans="1:116" x14ac:dyDescent="0.25">
      <c r="A63" s="266" t="s">
        <v>9932</v>
      </c>
      <c r="B63" s="267" t="s">
        <v>9933</v>
      </c>
      <c r="C63" s="270">
        <v>0.77740000549999999</v>
      </c>
      <c r="D63" s="271">
        <v>9</v>
      </c>
      <c r="E63" s="270">
        <v>0.01</v>
      </c>
      <c r="F63" s="270">
        <v>4.7</v>
      </c>
      <c r="G63" s="270">
        <v>0.53430152109999995</v>
      </c>
      <c r="H63" s="270">
        <v>38</v>
      </c>
      <c r="I63" s="271">
        <v>1</v>
      </c>
      <c r="J63" s="271" t="str">
        <f>IFERROR(VLOOKUP($B63,'Core Indicators'!$E$3:$EU$906,147,FALSE),"x")</f>
        <v>x</v>
      </c>
      <c r="K63" s="272">
        <v>-0.7328509688</v>
      </c>
      <c r="L63" s="270">
        <v>3.75</v>
      </c>
      <c r="M63" s="271">
        <v>22</v>
      </c>
      <c r="N63" s="271">
        <v>31</v>
      </c>
      <c r="O63" s="271" t="str">
        <f>IFERROR(VLOOKUP(B63,'Core Indicators'!$E$3:$G$9906,3,FALSE),"x")</f>
        <v>x</v>
      </c>
      <c r="P63" s="271">
        <v>257670</v>
      </c>
      <c r="Q63" s="265"/>
      <c r="R63" s="265"/>
      <c r="S63" s="265"/>
      <c r="T63" s="265"/>
      <c r="U63" s="265"/>
      <c r="V63" s="265"/>
      <c r="W63" s="265"/>
      <c r="X63" s="265"/>
      <c r="Y63" s="265"/>
      <c r="Z63" s="265"/>
      <c r="AA63" s="265"/>
      <c r="AB63" s="265"/>
      <c r="AC63" s="265"/>
      <c r="AD63" s="265"/>
      <c r="AE63" s="265"/>
      <c r="AF63" s="265"/>
      <c r="AG63" s="265"/>
      <c r="AH63" s="265"/>
      <c r="AI63" s="265"/>
      <c r="AJ63" s="265"/>
      <c r="AK63" s="265"/>
      <c r="AL63" s="265"/>
      <c r="AM63" s="265"/>
      <c r="AN63" s="265"/>
      <c r="AO63" s="265"/>
      <c r="AP63" s="265"/>
      <c r="AQ63" s="265"/>
      <c r="AR63" s="265"/>
      <c r="AS63" s="265"/>
      <c r="AT63" s="265"/>
      <c r="AU63" s="265"/>
      <c r="AV63" s="265"/>
      <c r="AW63" s="265"/>
      <c r="AX63" s="265"/>
      <c r="AY63" s="265"/>
      <c r="AZ63" s="265"/>
      <c r="BA63" s="265"/>
      <c r="BB63" s="265"/>
      <c r="BC63" s="265"/>
      <c r="BD63" s="265"/>
      <c r="BE63" s="265"/>
      <c r="BF63" s="265"/>
      <c r="BG63" s="265"/>
      <c r="BH63" s="265"/>
      <c r="BI63" s="265"/>
      <c r="BJ63" s="265"/>
      <c r="BK63" s="265"/>
      <c r="BL63" s="265"/>
      <c r="BM63" s="265"/>
      <c r="BN63" s="265"/>
      <c r="BO63" s="265"/>
      <c r="BP63" s="265"/>
      <c r="BQ63" s="265"/>
      <c r="BR63" s="265"/>
      <c r="BS63" s="265"/>
      <c r="BT63" s="265"/>
      <c r="BU63" s="265"/>
      <c r="BV63" s="265"/>
      <c r="BW63" s="265"/>
      <c r="BX63" s="265"/>
      <c r="BY63" s="265"/>
      <c r="BZ63" s="265"/>
      <c r="CA63" s="265"/>
      <c r="CB63" s="265"/>
      <c r="CC63" s="265"/>
      <c r="CD63" s="265"/>
      <c r="CE63" s="265"/>
      <c r="CF63" s="265"/>
      <c r="CG63" s="265"/>
      <c r="CH63" s="265"/>
      <c r="CI63" s="265"/>
      <c r="CJ63" s="265"/>
      <c r="CK63" s="265"/>
      <c r="CL63" s="265"/>
      <c r="CM63" s="265"/>
      <c r="CN63" s="265"/>
      <c r="CO63" s="265"/>
      <c r="CP63" s="265"/>
      <c r="CQ63" s="265"/>
      <c r="CR63" s="265"/>
      <c r="CS63" s="265"/>
      <c r="CT63" s="265"/>
      <c r="CU63" s="265"/>
      <c r="CV63" s="265"/>
      <c r="CW63" s="265"/>
      <c r="CX63" s="265"/>
      <c r="CY63" s="265"/>
      <c r="CZ63" s="265"/>
      <c r="DA63" s="265"/>
      <c r="DB63" s="265"/>
      <c r="DC63" s="265"/>
      <c r="DD63" s="265"/>
      <c r="DE63" s="265"/>
      <c r="DF63" s="265"/>
      <c r="DG63" s="265"/>
      <c r="DH63" s="265"/>
      <c r="DI63" s="265"/>
      <c r="DJ63" s="265"/>
      <c r="DK63" s="265"/>
      <c r="DL63" s="265"/>
    </row>
    <row r="64" spans="1:116" x14ac:dyDescent="0.25">
      <c r="A64" s="266" t="s">
        <v>9934</v>
      </c>
      <c r="B64" s="267" t="s">
        <v>9935</v>
      </c>
      <c r="C64" s="270">
        <v>0.32496100410000001</v>
      </c>
      <c r="D64" s="271">
        <v>13</v>
      </c>
      <c r="E64" s="270">
        <v>7.0000000000000007E-2</v>
      </c>
      <c r="F64" s="270" t="s">
        <v>17</v>
      </c>
      <c r="G64" s="270">
        <v>0.1191900699</v>
      </c>
      <c r="H64" s="270">
        <v>35.1</v>
      </c>
      <c r="I64" s="271">
        <v>3</v>
      </c>
      <c r="J64" s="271" t="str">
        <f>IFERROR(VLOOKUP($B64,'Core Indicators'!$E$3:$EU$906,147,FALSE),"x")</f>
        <v>x</v>
      </c>
      <c r="K64" s="272">
        <v>1.6009106635999999</v>
      </c>
      <c r="L64" s="270" t="s">
        <v>17</v>
      </c>
      <c r="M64" s="271">
        <v>94</v>
      </c>
      <c r="N64" s="271">
        <v>77</v>
      </c>
      <c r="O64" s="271" t="str">
        <f>IFERROR(VLOOKUP(B64,'Core Indicators'!$E$3:$G$9906,3,FALSE),"x")</f>
        <v>x</v>
      </c>
      <c r="P64" s="271">
        <v>241930</v>
      </c>
      <c r="Q64" s="265"/>
      <c r="R64" s="265"/>
      <c r="S64" s="265"/>
      <c r="T64" s="265"/>
      <c r="U64" s="265"/>
      <c r="V64" s="265"/>
      <c r="W64" s="265"/>
      <c r="X64" s="265"/>
      <c r="Y64" s="265"/>
      <c r="Z64" s="265"/>
      <c r="AA64" s="265"/>
      <c r="AB64" s="265"/>
      <c r="AC64" s="265"/>
      <c r="AD64" s="265"/>
      <c r="AE64" s="265"/>
      <c r="AF64" s="265"/>
      <c r="AG64" s="265"/>
      <c r="AH64" s="265"/>
      <c r="AI64" s="265"/>
      <c r="AJ64" s="265"/>
      <c r="AK64" s="265"/>
      <c r="AL64" s="265"/>
      <c r="AM64" s="265"/>
      <c r="AN64" s="265"/>
      <c r="AO64" s="265"/>
      <c r="AP64" s="265"/>
      <c r="AQ64" s="265"/>
      <c r="AR64" s="265"/>
      <c r="AS64" s="265"/>
      <c r="AT64" s="265"/>
      <c r="AU64" s="265"/>
      <c r="AV64" s="265"/>
      <c r="AW64" s="265"/>
      <c r="AX64" s="265"/>
      <c r="AY64" s="265"/>
      <c r="AZ64" s="265"/>
      <c r="BA64" s="265"/>
      <c r="BB64" s="265"/>
      <c r="BC64" s="265"/>
      <c r="BD64" s="265"/>
      <c r="BE64" s="265"/>
      <c r="BF64" s="265"/>
      <c r="BG64" s="265"/>
      <c r="BH64" s="265"/>
      <c r="BI64" s="265"/>
      <c r="BJ64" s="265"/>
      <c r="BK64" s="265"/>
      <c r="BL64" s="265"/>
      <c r="BM64" s="265"/>
      <c r="BN64" s="265"/>
      <c r="BO64" s="265"/>
      <c r="BP64" s="265"/>
      <c r="BQ64" s="265"/>
      <c r="BR64" s="265"/>
      <c r="BS64" s="265"/>
      <c r="BT64" s="265"/>
      <c r="BU64" s="265"/>
      <c r="BV64" s="265"/>
      <c r="BW64" s="265"/>
      <c r="BX64" s="265"/>
      <c r="BY64" s="265"/>
      <c r="BZ64" s="265"/>
      <c r="CA64" s="265"/>
      <c r="CB64" s="265"/>
      <c r="CC64" s="265"/>
      <c r="CD64" s="265"/>
      <c r="CE64" s="265"/>
      <c r="CF64" s="265"/>
      <c r="CG64" s="265"/>
      <c r="CH64" s="265"/>
      <c r="CI64" s="265"/>
      <c r="CJ64" s="265"/>
      <c r="CK64" s="265"/>
      <c r="CL64" s="265"/>
      <c r="CM64" s="265"/>
      <c r="CN64" s="265"/>
      <c r="CO64" s="265"/>
      <c r="CP64" s="265"/>
      <c r="CQ64" s="265"/>
      <c r="CR64" s="265"/>
      <c r="CS64" s="265"/>
      <c r="CT64" s="265"/>
      <c r="CU64" s="265"/>
      <c r="CV64" s="265"/>
      <c r="CW64" s="265"/>
      <c r="CX64" s="265"/>
      <c r="CY64" s="265"/>
      <c r="CZ64" s="265"/>
      <c r="DA64" s="265"/>
      <c r="DB64" s="265"/>
      <c r="DC64" s="265"/>
      <c r="DD64" s="265"/>
      <c r="DE64" s="265"/>
      <c r="DF64" s="265"/>
      <c r="DG64" s="265"/>
      <c r="DH64" s="265"/>
      <c r="DI64" s="265"/>
      <c r="DJ64" s="265"/>
      <c r="DK64" s="265"/>
      <c r="DL64" s="265"/>
    </row>
    <row r="65" spans="1:116" x14ac:dyDescent="0.25">
      <c r="A65" s="266" t="s">
        <v>9936</v>
      </c>
      <c r="B65" s="267" t="s">
        <v>9937</v>
      </c>
      <c r="C65" s="270">
        <v>0.32528704609999998</v>
      </c>
      <c r="D65" s="271">
        <v>5</v>
      </c>
      <c r="E65" s="270">
        <v>0.30399999999999999</v>
      </c>
      <c r="F65" s="270">
        <v>6.6</v>
      </c>
      <c r="G65" s="270">
        <v>0.35077464800000002</v>
      </c>
      <c r="H65" s="270">
        <v>35.9</v>
      </c>
      <c r="I65" s="271">
        <v>2</v>
      </c>
      <c r="J65" s="271" t="str">
        <f>IFERROR(VLOOKUP($B65,'Core Indicators'!$E$3:$EU$906,147,FALSE),"x")</f>
        <v>x</v>
      </c>
      <c r="K65" s="272">
        <v>0.30997923020000001</v>
      </c>
      <c r="L65" s="270">
        <v>6.25</v>
      </c>
      <c r="M65" s="271">
        <v>61</v>
      </c>
      <c r="N65" s="271">
        <v>56</v>
      </c>
      <c r="O65" s="271" t="str">
        <f>IFERROR(VLOOKUP(B65,'Core Indicators'!$E$3:$G$9906,3,FALSE),"x")</f>
        <v>x</v>
      </c>
      <c r="P65" s="271">
        <v>69490</v>
      </c>
      <c r="Q65" s="265"/>
      <c r="R65" s="265"/>
      <c r="S65" s="265"/>
      <c r="T65" s="265"/>
      <c r="U65" s="265"/>
      <c r="V65" s="265"/>
      <c r="W65" s="265"/>
      <c r="X65" s="265"/>
      <c r="Y65" s="265"/>
      <c r="Z65" s="265"/>
      <c r="AA65" s="265"/>
      <c r="AB65" s="265"/>
      <c r="AC65" s="265"/>
      <c r="AD65" s="265"/>
      <c r="AE65" s="265"/>
      <c r="AF65" s="265"/>
      <c r="AG65" s="265"/>
      <c r="AH65" s="265"/>
      <c r="AI65" s="265"/>
      <c r="AJ65" s="265"/>
      <c r="AK65" s="265"/>
      <c r="AL65" s="265"/>
      <c r="AM65" s="265"/>
      <c r="AN65" s="265"/>
      <c r="AO65" s="265"/>
      <c r="AP65" s="265"/>
      <c r="AQ65" s="265"/>
      <c r="AR65" s="265"/>
      <c r="AS65" s="265"/>
      <c r="AT65" s="265"/>
      <c r="AU65" s="265"/>
      <c r="AV65" s="265"/>
      <c r="AW65" s="265"/>
      <c r="AX65" s="265"/>
      <c r="AY65" s="265"/>
      <c r="AZ65" s="265"/>
      <c r="BA65" s="265"/>
      <c r="BB65" s="265"/>
      <c r="BC65" s="265"/>
      <c r="BD65" s="265"/>
      <c r="BE65" s="265"/>
      <c r="BF65" s="265"/>
      <c r="BG65" s="265"/>
      <c r="BH65" s="265"/>
      <c r="BI65" s="265"/>
      <c r="BJ65" s="265"/>
      <c r="BK65" s="265"/>
      <c r="BL65" s="265"/>
      <c r="BM65" s="265"/>
      <c r="BN65" s="265"/>
      <c r="BO65" s="265"/>
      <c r="BP65" s="265"/>
      <c r="BQ65" s="265"/>
      <c r="BR65" s="265"/>
      <c r="BS65" s="265"/>
      <c r="BT65" s="265"/>
      <c r="BU65" s="265"/>
      <c r="BV65" s="265"/>
      <c r="BW65" s="265"/>
      <c r="BX65" s="265"/>
      <c r="BY65" s="265"/>
      <c r="BZ65" s="265"/>
      <c r="CA65" s="265"/>
      <c r="CB65" s="265"/>
      <c r="CC65" s="265"/>
      <c r="CD65" s="265"/>
      <c r="CE65" s="265"/>
      <c r="CF65" s="265"/>
      <c r="CG65" s="265"/>
      <c r="CH65" s="265"/>
      <c r="CI65" s="265"/>
      <c r="CJ65" s="265"/>
      <c r="CK65" s="265"/>
      <c r="CL65" s="265"/>
      <c r="CM65" s="265"/>
      <c r="CN65" s="265"/>
      <c r="CO65" s="265"/>
      <c r="CP65" s="265"/>
      <c r="CQ65" s="265"/>
      <c r="CR65" s="265"/>
      <c r="CS65" s="265"/>
      <c r="CT65" s="265"/>
      <c r="CU65" s="265"/>
      <c r="CV65" s="265"/>
      <c r="CW65" s="265"/>
      <c r="CX65" s="265"/>
      <c r="CY65" s="265"/>
      <c r="CZ65" s="265"/>
      <c r="DA65" s="265"/>
      <c r="DB65" s="265"/>
      <c r="DC65" s="265"/>
      <c r="DD65" s="265"/>
      <c r="DE65" s="265"/>
      <c r="DF65" s="265"/>
      <c r="DG65" s="265"/>
      <c r="DH65" s="265"/>
      <c r="DI65" s="265"/>
      <c r="DJ65" s="265"/>
      <c r="DK65" s="265"/>
      <c r="DL65" s="265"/>
    </row>
    <row r="66" spans="1:116" x14ac:dyDescent="0.25">
      <c r="A66" s="266" t="s">
        <v>9938</v>
      </c>
      <c r="B66" s="267" t="s">
        <v>9939</v>
      </c>
      <c r="C66" s="270">
        <v>0.77995000079999999</v>
      </c>
      <c r="D66" s="271">
        <v>11</v>
      </c>
      <c r="E66" s="270">
        <v>0</v>
      </c>
      <c r="F66" s="270">
        <v>7.85</v>
      </c>
      <c r="G66" s="270">
        <v>0.54103560419999996</v>
      </c>
      <c r="H66" s="270">
        <v>43.5</v>
      </c>
      <c r="I66" s="271">
        <v>2</v>
      </c>
      <c r="J66" s="271" t="str">
        <f>IFERROR(VLOOKUP($B66,'Core Indicators'!$E$3:$EU$906,147,FALSE),"x")</f>
        <v>x</v>
      </c>
      <c r="K66" s="272">
        <v>4.6889737200000003E-2</v>
      </c>
      <c r="L66" s="270">
        <v>7</v>
      </c>
      <c r="M66" s="271">
        <v>82</v>
      </c>
      <c r="N66" s="271">
        <v>41</v>
      </c>
      <c r="O66" s="271" t="str">
        <f>IFERROR(VLOOKUP(B66,'Core Indicators'!$E$3:$G$9906,3,FALSE),"x")</f>
        <v>x</v>
      </c>
      <c r="P66" s="271">
        <v>227540</v>
      </c>
      <c r="Q66" s="265"/>
      <c r="R66" s="265"/>
      <c r="S66" s="265"/>
      <c r="T66" s="265"/>
      <c r="U66" s="265"/>
      <c r="V66" s="265"/>
      <c r="W66" s="265"/>
      <c r="X66" s="265"/>
      <c r="Y66" s="265"/>
      <c r="Z66" s="265"/>
      <c r="AA66" s="265"/>
      <c r="AB66" s="265"/>
      <c r="AC66" s="265"/>
      <c r="AD66" s="265"/>
      <c r="AE66" s="265"/>
      <c r="AF66" s="265"/>
      <c r="AG66" s="265"/>
      <c r="AH66" s="265"/>
      <c r="AI66" s="265"/>
      <c r="AJ66" s="265"/>
      <c r="AK66" s="265"/>
      <c r="AL66" s="265"/>
      <c r="AM66" s="265"/>
      <c r="AN66" s="265"/>
      <c r="AO66" s="265"/>
      <c r="AP66" s="265"/>
      <c r="AQ66" s="265"/>
      <c r="AR66" s="265"/>
      <c r="AS66" s="265"/>
      <c r="AT66" s="265"/>
      <c r="AU66" s="265"/>
      <c r="AV66" s="265"/>
      <c r="AW66" s="265"/>
      <c r="AX66" s="265"/>
      <c r="AY66" s="265"/>
      <c r="AZ66" s="265"/>
      <c r="BA66" s="265"/>
      <c r="BB66" s="265"/>
      <c r="BC66" s="265"/>
      <c r="BD66" s="265"/>
      <c r="BE66" s="265"/>
      <c r="BF66" s="265"/>
      <c r="BG66" s="265"/>
      <c r="BH66" s="265"/>
      <c r="BI66" s="265"/>
      <c r="BJ66" s="265"/>
      <c r="BK66" s="265"/>
      <c r="BL66" s="265"/>
      <c r="BM66" s="265"/>
      <c r="BN66" s="265"/>
      <c r="BO66" s="265"/>
      <c r="BP66" s="265"/>
      <c r="BQ66" s="265"/>
      <c r="BR66" s="265"/>
      <c r="BS66" s="265"/>
      <c r="BT66" s="265"/>
      <c r="BU66" s="265"/>
      <c r="BV66" s="265"/>
      <c r="BW66" s="265"/>
      <c r="BX66" s="265"/>
      <c r="BY66" s="265"/>
      <c r="BZ66" s="265"/>
      <c r="CA66" s="265"/>
      <c r="CB66" s="265"/>
      <c r="CC66" s="265"/>
      <c r="CD66" s="265"/>
      <c r="CE66" s="265"/>
      <c r="CF66" s="265"/>
      <c r="CG66" s="265"/>
      <c r="CH66" s="265"/>
      <c r="CI66" s="265"/>
      <c r="CJ66" s="265"/>
      <c r="CK66" s="265"/>
      <c r="CL66" s="265"/>
      <c r="CM66" s="265"/>
      <c r="CN66" s="265"/>
      <c r="CO66" s="265"/>
      <c r="CP66" s="265"/>
      <c r="CQ66" s="265"/>
      <c r="CR66" s="265"/>
      <c r="CS66" s="265"/>
      <c r="CT66" s="265"/>
      <c r="CU66" s="265"/>
      <c r="CV66" s="265"/>
      <c r="CW66" s="265"/>
      <c r="CX66" s="265"/>
      <c r="CY66" s="265"/>
      <c r="CZ66" s="265"/>
      <c r="DA66" s="265"/>
      <c r="DB66" s="265"/>
      <c r="DC66" s="265"/>
      <c r="DD66" s="265"/>
      <c r="DE66" s="265"/>
      <c r="DF66" s="265"/>
      <c r="DG66" s="265"/>
      <c r="DH66" s="265"/>
      <c r="DI66" s="265"/>
      <c r="DJ66" s="265"/>
      <c r="DK66" s="265"/>
      <c r="DL66" s="265"/>
    </row>
    <row r="67" spans="1:116" x14ac:dyDescent="0.25">
      <c r="A67" s="266" t="s">
        <v>9940</v>
      </c>
      <c r="B67" s="267" t="s">
        <v>9941</v>
      </c>
      <c r="C67" s="270">
        <v>0.70999998689999999</v>
      </c>
      <c r="D67" s="271">
        <v>6</v>
      </c>
      <c r="E67" s="270">
        <v>0.6</v>
      </c>
      <c r="F67" s="270">
        <v>5.95</v>
      </c>
      <c r="G67" s="270" t="s">
        <v>17</v>
      </c>
      <c r="H67" s="270">
        <v>33.700000000000003</v>
      </c>
      <c r="I67" s="271">
        <v>3</v>
      </c>
      <c r="J67" s="271" t="str">
        <f>IFERROR(VLOOKUP($B67,'Core Indicators'!$E$3:$EU$906,147,FALSE),"x")</f>
        <v>x</v>
      </c>
      <c r="K67" s="272">
        <v>-1.2090275288000001</v>
      </c>
      <c r="L67" s="270">
        <v>4.75</v>
      </c>
      <c r="M67" s="271">
        <v>40</v>
      </c>
      <c r="N67" s="271">
        <v>29</v>
      </c>
      <c r="O67" s="271" t="str">
        <f>IFERROR(VLOOKUP(B67,'Core Indicators'!$E$3:$G$9906,3,FALSE),"x")</f>
        <v>x</v>
      </c>
      <c r="P67" s="271">
        <v>245720</v>
      </c>
      <c r="Q67" s="265"/>
      <c r="R67" s="265"/>
      <c r="S67" s="265"/>
      <c r="T67" s="265"/>
      <c r="U67" s="265"/>
      <c r="V67" s="265"/>
      <c r="W67" s="265"/>
      <c r="X67" s="265"/>
      <c r="Y67" s="265"/>
      <c r="Z67" s="265"/>
      <c r="AA67" s="265"/>
      <c r="AB67" s="265"/>
      <c r="AC67" s="265"/>
      <c r="AD67" s="265"/>
      <c r="AE67" s="265"/>
      <c r="AF67" s="265"/>
      <c r="AG67" s="265"/>
      <c r="AH67" s="265"/>
      <c r="AI67" s="265"/>
      <c r="AJ67" s="265"/>
      <c r="AK67" s="265"/>
      <c r="AL67" s="265"/>
      <c r="AM67" s="265"/>
      <c r="AN67" s="265"/>
      <c r="AO67" s="265"/>
      <c r="AP67" s="265"/>
      <c r="AQ67" s="265"/>
      <c r="AR67" s="265"/>
      <c r="AS67" s="265"/>
      <c r="AT67" s="265"/>
      <c r="AU67" s="265"/>
      <c r="AV67" s="265"/>
      <c r="AW67" s="265"/>
      <c r="AX67" s="265"/>
      <c r="AY67" s="265"/>
      <c r="AZ67" s="265"/>
      <c r="BA67" s="265"/>
      <c r="BB67" s="265"/>
      <c r="BC67" s="265"/>
      <c r="BD67" s="265"/>
      <c r="BE67" s="265"/>
      <c r="BF67" s="265"/>
      <c r="BG67" s="265"/>
      <c r="BH67" s="265"/>
      <c r="BI67" s="265"/>
      <c r="BJ67" s="265"/>
      <c r="BK67" s="265"/>
      <c r="BL67" s="265"/>
      <c r="BM67" s="265"/>
      <c r="BN67" s="265"/>
      <c r="BO67" s="265"/>
      <c r="BP67" s="265"/>
      <c r="BQ67" s="265"/>
      <c r="BR67" s="265"/>
      <c r="BS67" s="265"/>
      <c r="BT67" s="265"/>
      <c r="BU67" s="265"/>
      <c r="BV67" s="265"/>
      <c r="BW67" s="265"/>
      <c r="BX67" s="265"/>
      <c r="BY67" s="265"/>
      <c r="BZ67" s="265"/>
      <c r="CA67" s="265"/>
      <c r="CB67" s="265"/>
      <c r="CC67" s="265"/>
      <c r="CD67" s="265"/>
      <c r="CE67" s="265"/>
      <c r="CF67" s="265"/>
      <c r="CG67" s="265"/>
      <c r="CH67" s="265"/>
      <c r="CI67" s="265"/>
      <c r="CJ67" s="265"/>
      <c r="CK67" s="265"/>
      <c r="CL67" s="265"/>
      <c r="CM67" s="265"/>
      <c r="CN67" s="265"/>
      <c r="CO67" s="265"/>
      <c r="CP67" s="265"/>
      <c r="CQ67" s="265"/>
      <c r="CR67" s="265"/>
      <c r="CS67" s="265"/>
      <c r="CT67" s="265"/>
      <c r="CU67" s="265"/>
      <c r="CV67" s="265"/>
      <c r="CW67" s="265"/>
      <c r="CX67" s="265"/>
      <c r="CY67" s="265"/>
      <c r="CZ67" s="265"/>
      <c r="DA67" s="265"/>
      <c r="DB67" s="265"/>
      <c r="DC67" s="265"/>
      <c r="DD67" s="265"/>
      <c r="DE67" s="265"/>
      <c r="DF67" s="265"/>
      <c r="DG67" s="265"/>
      <c r="DH67" s="265"/>
      <c r="DI67" s="265"/>
      <c r="DJ67" s="265"/>
      <c r="DK67" s="265"/>
      <c r="DL67" s="265"/>
    </row>
    <row r="68" spans="1:116" x14ac:dyDescent="0.25">
      <c r="A68" s="266" t="s">
        <v>9942</v>
      </c>
      <c r="B68" s="267" t="s">
        <v>9943</v>
      </c>
      <c r="C68" s="270">
        <v>0.77542499430000011</v>
      </c>
      <c r="D68" s="271">
        <v>8</v>
      </c>
      <c r="E68" s="270">
        <v>0</v>
      </c>
      <c r="F68" s="270">
        <v>6.9</v>
      </c>
      <c r="G68" s="270">
        <v>0.62044554029999999</v>
      </c>
      <c r="H68" s="270">
        <v>35.9</v>
      </c>
      <c r="I68" s="271">
        <v>2</v>
      </c>
      <c r="J68" s="271" t="str">
        <f>IFERROR(VLOOKUP($B68,'Core Indicators'!$E$3:$EU$906,147,FALSE),"x")</f>
        <v>x</v>
      </c>
      <c r="K68" s="272">
        <v>-0.37157607079999999</v>
      </c>
      <c r="L68" s="270">
        <v>5.5</v>
      </c>
      <c r="M68" s="271">
        <v>46</v>
      </c>
      <c r="N68" s="271">
        <v>37</v>
      </c>
      <c r="O68" s="271" t="str">
        <f>IFERROR(VLOOKUP(B68,'Core Indicators'!$E$3:$G$9906,3,FALSE),"x")</f>
        <v>x</v>
      </c>
      <c r="P68" s="271">
        <v>10120</v>
      </c>
      <c r="Q68" s="265"/>
      <c r="R68" s="265"/>
      <c r="S68" s="265"/>
      <c r="T68" s="265"/>
      <c r="U68" s="265"/>
      <c r="V68" s="265"/>
      <c r="W68" s="265"/>
      <c r="X68" s="265"/>
      <c r="Y68" s="265"/>
      <c r="Z68" s="265"/>
      <c r="AA68" s="265"/>
      <c r="AB68" s="265"/>
      <c r="AC68" s="265"/>
      <c r="AD68" s="265"/>
      <c r="AE68" s="265"/>
      <c r="AF68" s="265"/>
      <c r="AG68" s="265"/>
      <c r="AH68" s="265"/>
      <c r="AI68" s="265"/>
      <c r="AJ68" s="265"/>
      <c r="AK68" s="265"/>
      <c r="AL68" s="265"/>
      <c r="AM68" s="265"/>
      <c r="AN68" s="265"/>
      <c r="AO68" s="265"/>
      <c r="AP68" s="265"/>
      <c r="AQ68" s="265"/>
      <c r="AR68" s="265"/>
      <c r="AS68" s="265"/>
      <c r="AT68" s="265"/>
      <c r="AU68" s="265"/>
      <c r="AV68" s="265"/>
      <c r="AW68" s="265"/>
      <c r="AX68" s="265"/>
      <c r="AY68" s="265"/>
      <c r="AZ68" s="265"/>
      <c r="BA68" s="265"/>
      <c r="BB68" s="265"/>
      <c r="BC68" s="265"/>
      <c r="BD68" s="265"/>
      <c r="BE68" s="265"/>
      <c r="BF68" s="265"/>
      <c r="BG68" s="265"/>
      <c r="BH68" s="265"/>
      <c r="BI68" s="265"/>
      <c r="BJ68" s="265"/>
      <c r="BK68" s="265"/>
      <c r="BL68" s="265"/>
      <c r="BM68" s="265"/>
      <c r="BN68" s="265"/>
      <c r="BO68" s="265"/>
      <c r="BP68" s="265"/>
      <c r="BQ68" s="265"/>
      <c r="BR68" s="265"/>
      <c r="BS68" s="265"/>
      <c r="BT68" s="265"/>
      <c r="BU68" s="265"/>
      <c r="BV68" s="265"/>
      <c r="BW68" s="265"/>
      <c r="BX68" s="265"/>
      <c r="BY68" s="265"/>
      <c r="BZ68" s="265"/>
      <c r="CA68" s="265"/>
      <c r="CB68" s="265"/>
      <c r="CC68" s="265"/>
      <c r="CD68" s="265"/>
      <c r="CE68" s="265"/>
      <c r="CF68" s="265"/>
      <c r="CG68" s="265"/>
      <c r="CH68" s="265"/>
      <c r="CI68" s="265"/>
      <c r="CJ68" s="265"/>
      <c r="CK68" s="265"/>
      <c r="CL68" s="265"/>
      <c r="CM68" s="265"/>
      <c r="CN68" s="265"/>
      <c r="CO68" s="265"/>
      <c r="CP68" s="265"/>
      <c r="CQ68" s="265"/>
      <c r="CR68" s="265"/>
      <c r="CS68" s="265"/>
      <c r="CT68" s="265"/>
      <c r="CU68" s="265"/>
      <c r="CV68" s="265"/>
      <c r="CW68" s="265"/>
      <c r="CX68" s="265"/>
      <c r="CY68" s="265"/>
      <c r="CZ68" s="265"/>
      <c r="DA68" s="265"/>
      <c r="DB68" s="265"/>
      <c r="DC68" s="265"/>
      <c r="DD68" s="265"/>
      <c r="DE68" s="265"/>
      <c r="DF68" s="265"/>
      <c r="DG68" s="265"/>
      <c r="DH68" s="265"/>
      <c r="DI68" s="265"/>
      <c r="DJ68" s="265"/>
      <c r="DK68" s="265"/>
      <c r="DL68" s="265"/>
    </row>
    <row r="69" spans="1:116" x14ac:dyDescent="0.25">
      <c r="A69" s="266" t="s">
        <v>9944</v>
      </c>
      <c r="B69" s="267" t="s">
        <v>9945</v>
      </c>
      <c r="C69" s="270">
        <v>0.84509999150000004</v>
      </c>
      <c r="D69" s="271">
        <v>11</v>
      </c>
      <c r="E69" s="270">
        <v>0.14000000000000001</v>
      </c>
      <c r="F69" s="270">
        <v>6.25</v>
      </c>
      <c r="G69" s="270" t="s">
        <v>17</v>
      </c>
      <c r="H69" s="270">
        <v>50.7</v>
      </c>
      <c r="I69" s="271">
        <v>3</v>
      </c>
      <c r="J69" s="271" t="str">
        <f>IFERROR(VLOOKUP($B69,'Core Indicators'!$E$3:$EU$906,147,FALSE),"x")</f>
        <v>x</v>
      </c>
      <c r="K69" s="272">
        <v>-1.2640448809</v>
      </c>
      <c r="L69" s="270">
        <v>5</v>
      </c>
      <c r="M69" s="271">
        <v>46</v>
      </c>
      <c r="N69" s="271">
        <v>18</v>
      </c>
      <c r="O69" s="271" t="str">
        <f>IFERROR(VLOOKUP(B69,'Core Indicators'!$E$3:$G$9906,3,FALSE),"x")</f>
        <v>x</v>
      </c>
      <c r="P69" s="271">
        <v>28120</v>
      </c>
      <c r="Q69" s="265"/>
      <c r="R69" s="265"/>
      <c r="S69" s="265"/>
      <c r="T69" s="265"/>
      <c r="U69" s="265"/>
      <c r="V69" s="265"/>
      <c r="W69" s="265"/>
      <c r="X69" s="265"/>
      <c r="Y69" s="265"/>
      <c r="Z69" s="265"/>
      <c r="AA69" s="265"/>
      <c r="AB69" s="265"/>
      <c r="AC69" s="265"/>
      <c r="AD69" s="265"/>
      <c r="AE69" s="265"/>
      <c r="AF69" s="265"/>
      <c r="AG69" s="265"/>
      <c r="AH69" s="265"/>
      <c r="AI69" s="265"/>
      <c r="AJ69" s="265"/>
      <c r="AK69" s="265"/>
      <c r="AL69" s="265"/>
      <c r="AM69" s="265"/>
      <c r="AN69" s="265"/>
      <c r="AO69" s="265"/>
      <c r="AP69" s="265"/>
      <c r="AQ69" s="265"/>
      <c r="AR69" s="265"/>
      <c r="AS69" s="265"/>
      <c r="AT69" s="265"/>
      <c r="AU69" s="265"/>
      <c r="AV69" s="265"/>
      <c r="AW69" s="265"/>
      <c r="AX69" s="265"/>
      <c r="AY69" s="265"/>
      <c r="AZ69" s="265"/>
      <c r="BA69" s="265"/>
      <c r="BB69" s="265"/>
      <c r="BC69" s="265"/>
      <c r="BD69" s="265"/>
      <c r="BE69" s="265"/>
      <c r="BF69" s="265"/>
      <c r="BG69" s="265"/>
      <c r="BH69" s="265"/>
      <c r="BI69" s="265"/>
      <c r="BJ69" s="265"/>
      <c r="BK69" s="265"/>
      <c r="BL69" s="265"/>
      <c r="BM69" s="265"/>
      <c r="BN69" s="265"/>
      <c r="BO69" s="265"/>
      <c r="BP69" s="265"/>
      <c r="BQ69" s="265"/>
      <c r="BR69" s="265"/>
      <c r="BS69" s="265"/>
      <c r="BT69" s="265"/>
      <c r="BU69" s="265"/>
      <c r="BV69" s="265"/>
      <c r="BW69" s="265"/>
      <c r="BX69" s="265"/>
      <c r="BY69" s="265"/>
      <c r="BZ69" s="265"/>
      <c r="CA69" s="265"/>
      <c r="CB69" s="265"/>
      <c r="CC69" s="265"/>
      <c r="CD69" s="265"/>
      <c r="CE69" s="265"/>
      <c r="CF69" s="265"/>
      <c r="CG69" s="265"/>
      <c r="CH69" s="265"/>
      <c r="CI69" s="265"/>
      <c r="CJ69" s="265"/>
      <c r="CK69" s="265"/>
      <c r="CL69" s="265"/>
      <c r="CM69" s="265"/>
      <c r="CN69" s="265"/>
      <c r="CO69" s="265"/>
      <c r="CP69" s="265"/>
      <c r="CQ69" s="265"/>
      <c r="CR69" s="265"/>
      <c r="CS69" s="265"/>
      <c r="CT69" s="265"/>
      <c r="CU69" s="265"/>
      <c r="CV69" s="265"/>
      <c r="CW69" s="265"/>
      <c r="CX69" s="265"/>
      <c r="CY69" s="265"/>
      <c r="CZ69" s="265"/>
      <c r="DA69" s="265"/>
      <c r="DB69" s="265"/>
      <c r="DC69" s="265"/>
      <c r="DD69" s="265"/>
      <c r="DE69" s="265"/>
      <c r="DF69" s="265"/>
      <c r="DG69" s="265"/>
      <c r="DH69" s="265"/>
      <c r="DI69" s="265"/>
      <c r="DJ69" s="265"/>
      <c r="DK69" s="265"/>
      <c r="DL69" s="265"/>
    </row>
    <row r="70" spans="1:116" x14ac:dyDescent="0.25">
      <c r="A70" s="266" t="s">
        <v>9946</v>
      </c>
      <c r="B70" s="267" t="s">
        <v>9947</v>
      </c>
      <c r="C70" s="270">
        <v>0.25992401189999997</v>
      </c>
      <c r="D70" s="271">
        <v>4</v>
      </c>
      <c r="E70" s="270">
        <v>0</v>
      </c>
      <c r="F70" s="270">
        <v>2.8166666667000002</v>
      </c>
      <c r="G70" s="270" t="s">
        <v>17</v>
      </c>
      <c r="H70" s="270" t="s">
        <v>17</v>
      </c>
      <c r="I70" s="271">
        <v>0</v>
      </c>
      <c r="J70" s="271" t="str">
        <f>IFERROR(VLOOKUP($B70,'Core Indicators'!$E$3:$EU$906,147,FALSE),"x")</f>
        <v>x</v>
      </c>
      <c r="K70" s="272">
        <v>-1.4223147630999999</v>
      </c>
      <c r="L70" s="270">
        <v>1.75</v>
      </c>
      <c r="M70" s="271">
        <v>6</v>
      </c>
      <c r="N70" s="271">
        <v>16</v>
      </c>
      <c r="O70" s="271" t="str">
        <f>IFERROR(VLOOKUP(B70,'Core Indicators'!$E$3:$G$9906,3,FALSE),"x")</f>
        <v>x</v>
      </c>
      <c r="P70" s="271">
        <v>28050</v>
      </c>
      <c r="Q70" s="265"/>
      <c r="R70" s="265"/>
      <c r="S70" s="265"/>
      <c r="T70" s="265"/>
      <c r="U70" s="265"/>
      <c r="V70" s="265"/>
      <c r="W70" s="265"/>
      <c r="X70" s="265"/>
      <c r="Y70" s="265"/>
      <c r="Z70" s="265"/>
      <c r="AA70" s="265"/>
      <c r="AB70" s="265"/>
      <c r="AC70" s="265"/>
      <c r="AD70" s="265"/>
      <c r="AE70" s="265"/>
      <c r="AF70" s="265"/>
      <c r="AG70" s="265"/>
      <c r="AH70" s="265"/>
      <c r="AI70" s="265"/>
      <c r="AJ70" s="265"/>
      <c r="AK70" s="265"/>
      <c r="AL70" s="265"/>
      <c r="AM70" s="265"/>
      <c r="AN70" s="265"/>
      <c r="AO70" s="265"/>
      <c r="AP70" s="265"/>
      <c r="AQ70" s="265"/>
      <c r="AR70" s="265"/>
      <c r="AS70" s="265"/>
      <c r="AT70" s="265"/>
      <c r="AU70" s="265"/>
      <c r="AV70" s="265"/>
      <c r="AW70" s="265"/>
      <c r="AX70" s="265"/>
      <c r="AY70" s="265"/>
      <c r="AZ70" s="265"/>
      <c r="BA70" s="265"/>
      <c r="BB70" s="265"/>
      <c r="BC70" s="265"/>
      <c r="BD70" s="265"/>
      <c r="BE70" s="265"/>
      <c r="BF70" s="265"/>
      <c r="BG70" s="265"/>
      <c r="BH70" s="265"/>
      <c r="BI70" s="265"/>
      <c r="BJ70" s="265"/>
      <c r="BK70" s="265"/>
      <c r="BL70" s="265"/>
      <c r="BM70" s="265"/>
      <c r="BN70" s="265"/>
      <c r="BO70" s="265"/>
      <c r="BP70" s="265"/>
      <c r="BQ70" s="265"/>
      <c r="BR70" s="265"/>
      <c r="BS70" s="265"/>
      <c r="BT70" s="265"/>
      <c r="BU70" s="265"/>
      <c r="BV70" s="265"/>
      <c r="BW70" s="265"/>
      <c r="BX70" s="265"/>
      <c r="BY70" s="265"/>
      <c r="BZ70" s="265"/>
      <c r="CA70" s="265"/>
      <c r="CB70" s="265"/>
      <c r="CC70" s="265"/>
      <c r="CD70" s="265"/>
      <c r="CE70" s="265"/>
      <c r="CF70" s="265"/>
      <c r="CG70" s="265"/>
      <c r="CH70" s="265"/>
      <c r="CI70" s="265"/>
      <c r="CJ70" s="265"/>
      <c r="CK70" s="265"/>
      <c r="CL70" s="265"/>
      <c r="CM70" s="265"/>
      <c r="CN70" s="265"/>
      <c r="CO70" s="265"/>
      <c r="CP70" s="265"/>
      <c r="CQ70" s="265"/>
      <c r="CR70" s="265"/>
      <c r="CS70" s="265"/>
      <c r="CT70" s="265"/>
      <c r="CU70" s="265"/>
      <c r="CV70" s="265"/>
      <c r="CW70" s="265"/>
      <c r="CX70" s="265"/>
      <c r="CY70" s="265"/>
      <c r="CZ70" s="265"/>
      <c r="DA70" s="265"/>
      <c r="DB70" s="265"/>
      <c r="DC70" s="265"/>
      <c r="DD70" s="265"/>
      <c r="DE70" s="265"/>
      <c r="DF70" s="265"/>
      <c r="DG70" s="265"/>
      <c r="DH70" s="265"/>
      <c r="DI70" s="265"/>
      <c r="DJ70" s="265"/>
      <c r="DK70" s="265"/>
      <c r="DL70" s="265"/>
    </row>
    <row r="71" spans="1:116" x14ac:dyDescent="0.25">
      <c r="A71" s="266" t="s">
        <v>94</v>
      </c>
      <c r="B71" s="267" t="s">
        <v>9948</v>
      </c>
      <c r="C71" s="270">
        <v>7.7842041200000003E-2</v>
      </c>
      <c r="D71" s="271">
        <v>9</v>
      </c>
      <c r="E71" s="270">
        <v>2.7E-2</v>
      </c>
      <c r="F71" s="270" t="s">
        <v>17</v>
      </c>
      <c r="G71" s="270">
        <v>0.1223017302</v>
      </c>
      <c r="H71" s="270">
        <v>32.9</v>
      </c>
      <c r="I71" s="271">
        <v>3</v>
      </c>
      <c r="J71" s="271">
        <f>IFERROR(VLOOKUP($B71,'Core Indicators'!$E$3:$EU$906,147,FALSE),"x")</f>
        <v>126</v>
      </c>
      <c r="K71" s="272">
        <v>0.1988379508</v>
      </c>
      <c r="L71" s="270" t="s">
        <v>17</v>
      </c>
      <c r="M71" s="271">
        <v>88</v>
      </c>
      <c r="N71" s="271">
        <v>48</v>
      </c>
      <c r="O71" s="271">
        <f>IFERROR(VLOOKUP(B71,'Core Indicators'!$E$3:$G$9906,3,FALSE),"x")</f>
        <v>10567000</v>
      </c>
      <c r="P71" s="271">
        <v>128900</v>
      </c>
      <c r="Q71" s="265"/>
      <c r="R71" s="265"/>
      <c r="S71" s="265"/>
      <c r="T71" s="265"/>
      <c r="U71" s="265"/>
      <c r="V71" s="265"/>
      <c r="W71" s="265"/>
      <c r="X71" s="265"/>
      <c r="Y71" s="265"/>
      <c r="Z71" s="265"/>
      <c r="AA71" s="265"/>
      <c r="AB71" s="265"/>
      <c r="AC71" s="265"/>
      <c r="AD71" s="265"/>
      <c r="AE71" s="265"/>
      <c r="AF71" s="265"/>
      <c r="AG71" s="265"/>
      <c r="AH71" s="265"/>
      <c r="AI71" s="265"/>
      <c r="AJ71" s="265"/>
      <c r="AK71" s="265"/>
      <c r="AL71" s="265"/>
      <c r="AM71" s="265"/>
      <c r="AN71" s="265"/>
      <c r="AO71" s="265"/>
      <c r="AP71" s="265"/>
      <c r="AQ71" s="265"/>
      <c r="AR71" s="265"/>
      <c r="AS71" s="265"/>
      <c r="AT71" s="265"/>
      <c r="AU71" s="265"/>
      <c r="AV71" s="265"/>
      <c r="AW71" s="265"/>
      <c r="AX71" s="265"/>
      <c r="AY71" s="265"/>
      <c r="AZ71" s="265"/>
      <c r="BA71" s="265"/>
      <c r="BB71" s="265"/>
      <c r="BC71" s="265"/>
      <c r="BD71" s="265"/>
      <c r="BE71" s="265"/>
      <c r="BF71" s="265"/>
      <c r="BG71" s="265"/>
      <c r="BH71" s="265"/>
      <c r="BI71" s="265"/>
      <c r="BJ71" s="265"/>
      <c r="BK71" s="265"/>
      <c r="BL71" s="265"/>
      <c r="BM71" s="265"/>
      <c r="BN71" s="265"/>
      <c r="BO71" s="265"/>
      <c r="BP71" s="265"/>
      <c r="BQ71" s="265"/>
      <c r="BR71" s="265"/>
      <c r="BS71" s="265"/>
      <c r="BT71" s="265"/>
      <c r="BU71" s="265"/>
      <c r="BV71" s="265"/>
      <c r="BW71" s="265"/>
      <c r="BX71" s="265"/>
      <c r="BY71" s="265"/>
      <c r="BZ71" s="265"/>
      <c r="CA71" s="265"/>
      <c r="CB71" s="265"/>
      <c r="CC71" s="265"/>
      <c r="CD71" s="265"/>
      <c r="CE71" s="265"/>
      <c r="CF71" s="265"/>
      <c r="CG71" s="265"/>
      <c r="CH71" s="265"/>
      <c r="CI71" s="265"/>
      <c r="CJ71" s="265"/>
      <c r="CK71" s="265"/>
      <c r="CL71" s="265"/>
      <c r="CM71" s="265"/>
      <c r="CN71" s="265"/>
      <c r="CO71" s="265"/>
      <c r="CP71" s="265"/>
      <c r="CQ71" s="265"/>
      <c r="CR71" s="265"/>
      <c r="CS71" s="265"/>
      <c r="CT71" s="265"/>
      <c r="CU71" s="265"/>
      <c r="CV71" s="265"/>
      <c r="CW71" s="265"/>
      <c r="CX71" s="265"/>
      <c r="CY71" s="265"/>
      <c r="CZ71" s="265"/>
      <c r="DA71" s="265"/>
      <c r="DB71" s="265"/>
      <c r="DC71" s="265"/>
      <c r="DD71" s="265"/>
      <c r="DE71" s="265"/>
      <c r="DF71" s="265"/>
      <c r="DG71" s="265"/>
      <c r="DH71" s="265"/>
      <c r="DI71" s="265"/>
      <c r="DJ71" s="265"/>
      <c r="DK71" s="265"/>
      <c r="DL71" s="265"/>
    </row>
    <row r="72" spans="1:116" x14ac:dyDescent="0.25">
      <c r="A72" s="266" t="s">
        <v>9949</v>
      </c>
      <c r="B72" s="267" t="s">
        <v>9950</v>
      </c>
      <c r="C72" s="270">
        <v>0</v>
      </c>
      <c r="D72" s="271">
        <v>13</v>
      </c>
      <c r="E72" s="270">
        <v>0</v>
      </c>
      <c r="F72" s="270" t="s">
        <v>17</v>
      </c>
      <c r="G72" s="270" t="s">
        <v>17</v>
      </c>
      <c r="H72" s="270" t="s">
        <v>17</v>
      </c>
      <c r="I72" s="271">
        <v>0</v>
      </c>
      <c r="J72" s="271" t="str">
        <f>IFERROR(VLOOKUP($B72,'Core Indicators'!$E$3:$EU$906,147,FALSE),"x")</f>
        <v>x</v>
      </c>
      <c r="K72" s="272">
        <v>0.17586329580000001</v>
      </c>
      <c r="L72" s="270" t="s">
        <v>17</v>
      </c>
      <c r="M72" s="271">
        <v>89</v>
      </c>
      <c r="N72" s="271">
        <v>53</v>
      </c>
      <c r="O72" s="271" t="str">
        <f>IFERROR(VLOOKUP(B72,'Core Indicators'!$E$3:$G$9906,3,FALSE),"x")</f>
        <v>x</v>
      </c>
      <c r="P72" s="271">
        <v>340</v>
      </c>
      <c r="Q72" s="265"/>
      <c r="R72" s="265"/>
      <c r="S72" s="265"/>
      <c r="T72" s="265"/>
      <c r="U72" s="265"/>
      <c r="V72" s="265"/>
      <c r="W72" s="265"/>
      <c r="X72" s="265"/>
      <c r="Y72" s="265"/>
      <c r="Z72" s="265"/>
      <c r="AA72" s="265"/>
      <c r="AB72" s="265"/>
      <c r="AC72" s="265"/>
      <c r="AD72" s="265"/>
      <c r="AE72" s="265"/>
      <c r="AF72" s="265"/>
      <c r="AG72" s="265"/>
      <c r="AH72" s="265"/>
      <c r="AI72" s="265"/>
      <c r="AJ72" s="265"/>
      <c r="AK72" s="265"/>
      <c r="AL72" s="265"/>
      <c r="AM72" s="265"/>
      <c r="AN72" s="265"/>
      <c r="AO72" s="265"/>
      <c r="AP72" s="265"/>
      <c r="AQ72" s="265"/>
      <c r="AR72" s="265"/>
      <c r="AS72" s="265"/>
      <c r="AT72" s="265"/>
      <c r="AU72" s="265"/>
      <c r="AV72" s="265"/>
      <c r="AW72" s="265"/>
      <c r="AX72" s="265"/>
      <c r="AY72" s="265"/>
      <c r="AZ72" s="265"/>
      <c r="BA72" s="265"/>
      <c r="BB72" s="265"/>
      <c r="BC72" s="265"/>
      <c r="BD72" s="265"/>
      <c r="BE72" s="265"/>
      <c r="BF72" s="265"/>
      <c r="BG72" s="265"/>
      <c r="BH72" s="265"/>
      <c r="BI72" s="265"/>
      <c r="BJ72" s="265"/>
      <c r="BK72" s="265"/>
      <c r="BL72" s="265"/>
      <c r="BM72" s="265"/>
      <c r="BN72" s="265"/>
      <c r="BO72" s="265"/>
      <c r="BP72" s="265"/>
      <c r="BQ72" s="265"/>
      <c r="BR72" s="265"/>
      <c r="BS72" s="265"/>
      <c r="BT72" s="265"/>
      <c r="BU72" s="265"/>
      <c r="BV72" s="265"/>
      <c r="BW72" s="265"/>
      <c r="BX72" s="265"/>
      <c r="BY72" s="265"/>
      <c r="BZ72" s="265"/>
      <c r="CA72" s="265"/>
      <c r="CB72" s="265"/>
      <c r="CC72" s="265"/>
      <c r="CD72" s="265"/>
      <c r="CE72" s="265"/>
      <c r="CF72" s="265"/>
      <c r="CG72" s="265"/>
      <c r="CH72" s="265"/>
      <c r="CI72" s="265"/>
      <c r="CJ72" s="265"/>
      <c r="CK72" s="265"/>
      <c r="CL72" s="265"/>
      <c r="CM72" s="265"/>
      <c r="CN72" s="265"/>
      <c r="CO72" s="265"/>
      <c r="CP72" s="265"/>
      <c r="CQ72" s="265"/>
      <c r="CR72" s="265"/>
      <c r="CS72" s="265"/>
      <c r="CT72" s="265"/>
      <c r="CU72" s="265"/>
      <c r="CV72" s="265"/>
      <c r="CW72" s="265"/>
      <c r="CX72" s="265"/>
      <c r="CY72" s="265"/>
      <c r="CZ72" s="265"/>
      <c r="DA72" s="265"/>
      <c r="DB72" s="265"/>
      <c r="DC72" s="265"/>
      <c r="DD72" s="265"/>
      <c r="DE72" s="265"/>
      <c r="DF72" s="265"/>
      <c r="DG72" s="265"/>
      <c r="DH72" s="265"/>
      <c r="DI72" s="265"/>
      <c r="DJ72" s="265"/>
      <c r="DK72" s="265"/>
      <c r="DL72" s="265"/>
    </row>
    <row r="73" spans="1:116" x14ac:dyDescent="0.25">
      <c r="A73" s="266" t="s">
        <v>2675</v>
      </c>
      <c r="B73" s="267" t="s">
        <v>9951</v>
      </c>
      <c r="C73" s="270">
        <v>0.50436202500000005</v>
      </c>
      <c r="D73" s="271">
        <v>11</v>
      </c>
      <c r="E73" s="270">
        <v>0.39200000000000002</v>
      </c>
      <c r="F73" s="270">
        <v>4.05</v>
      </c>
      <c r="G73" s="270">
        <v>0.49214644930000001</v>
      </c>
      <c r="H73" s="270">
        <v>48.3</v>
      </c>
      <c r="I73" s="271">
        <v>3</v>
      </c>
      <c r="J73" s="271">
        <f>IFERROR(VLOOKUP($B73,'Core Indicators'!$E$3:$EU$906,147,FALSE),"x")</f>
        <v>169</v>
      </c>
      <c r="K73" s="272">
        <v>-1.0522887706999999</v>
      </c>
      <c r="L73" s="270">
        <v>3.25</v>
      </c>
      <c r="M73" s="271">
        <v>52</v>
      </c>
      <c r="N73" s="271">
        <v>26</v>
      </c>
      <c r="O73" s="271">
        <f>IFERROR(VLOOKUP(B73,'Core Indicators'!$E$3:$G$9906,3,FALSE),"x")</f>
        <v>17300000</v>
      </c>
      <c r="P73" s="271">
        <v>107160</v>
      </c>
      <c r="Q73" s="265"/>
      <c r="R73" s="265"/>
      <c r="S73" s="265"/>
      <c r="T73" s="265"/>
      <c r="U73" s="265"/>
      <c r="V73" s="265"/>
      <c r="W73" s="265"/>
      <c r="X73" s="265"/>
      <c r="Y73" s="265"/>
      <c r="Z73" s="265"/>
      <c r="AA73" s="265"/>
      <c r="AB73" s="265"/>
      <c r="AC73" s="265"/>
      <c r="AD73" s="265"/>
      <c r="AE73" s="265"/>
      <c r="AF73" s="265"/>
      <c r="AG73" s="265"/>
      <c r="AH73" s="265"/>
      <c r="AI73" s="265"/>
      <c r="AJ73" s="265"/>
      <c r="AK73" s="265"/>
      <c r="AL73" s="265"/>
      <c r="AM73" s="265"/>
      <c r="AN73" s="265"/>
      <c r="AO73" s="265"/>
      <c r="AP73" s="265"/>
      <c r="AQ73" s="265"/>
      <c r="AR73" s="265"/>
      <c r="AS73" s="265"/>
      <c r="AT73" s="265"/>
      <c r="AU73" s="265"/>
      <c r="AV73" s="265"/>
      <c r="AW73" s="265"/>
      <c r="AX73" s="265"/>
      <c r="AY73" s="265"/>
      <c r="AZ73" s="265"/>
      <c r="BA73" s="265"/>
      <c r="BB73" s="265"/>
      <c r="BC73" s="265"/>
      <c r="BD73" s="265"/>
      <c r="BE73" s="265"/>
      <c r="BF73" s="265"/>
      <c r="BG73" s="265"/>
      <c r="BH73" s="265"/>
      <c r="BI73" s="265"/>
      <c r="BJ73" s="265"/>
      <c r="BK73" s="265"/>
      <c r="BL73" s="265"/>
      <c r="BM73" s="265"/>
      <c r="BN73" s="265"/>
      <c r="BO73" s="265"/>
      <c r="BP73" s="265"/>
      <c r="BQ73" s="265"/>
      <c r="BR73" s="265"/>
      <c r="BS73" s="265"/>
      <c r="BT73" s="265"/>
      <c r="BU73" s="265"/>
      <c r="BV73" s="265"/>
      <c r="BW73" s="265"/>
      <c r="BX73" s="265"/>
      <c r="BY73" s="265"/>
      <c r="BZ73" s="265"/>
      <c r="CA73" s="265"/>
      <c r="CB73" s="265"/>
      <c r="CC73" s="265"/>
      <c r="CD73" s="265"/>
      <c r="CE73" s="265"/>
      <c r="CF73" s="265"/>
      <c r="CG73" s="265"/>
      <c r="CH73" s="265"/>
      <c r="CI73" s="265"/>
      <c r="CJ73" s="265"/>
      <c r="CK73" s="265"/>
      <c r="CL73" s="265"/>
      <c r="CM73" s="265"/>
      <c r="CN73" s="265"/>
      <c r="CO73" s="265"/>
      <c r="CP73" s="265"/>
      <c r="CQ73" s="265"/>
      <c r="CR73" s="265"/>
      <c r="CS73" s="265"/>
      <c r="CT73" s="265"/>
      <c r="CU73" s="265"/>
      <c r="CV73" s="265"/>
      <c r="CW73" s="265"/>
      <c r="CX73" s="265"/>
      <c r="CY73" s="265"/>
      <c r="CZ73" s="265"/>
      <c r="DA73" s="265"/>
      <c r="DB73" s="265"/>
      <c r="DC73" s="265"/>
      <c r="DD73" s="265"/>
      <c r="DE73" s="265"/>
      <c r="DF73" s="265"/>
      <c r="DG73" s="265"/>
      <c r="DH73" s="265"/>
      <c r="DI73" s="265"/>
      <c r="DJ73" s="265"/>
      <c r="DK73" s="265"/>
      <c r="DL73" s="265"/>
    </row>
    <row r="74" spans="1:116" x14ac:dyDescent="0.25">
      <c r="A74" s="266" t="s">
        <v>9952</v>
      </c>
      <c r="B74" s="267" t="s">
        <v>9953</v>
      </c>
      <c r="C74" s="270">
        <v>0.7111070062</v>
      </c>
      <c r="D74" s="271">
        <v>10</v>
      </c>
      <c r="E74" s="270">
        <v>0</v>
      </c>
      <c r="F74" s="270" t="s">
        <v>17</v>
      </c>
      <c r="G74" s="270">
        <v>0.49233108460000002</v>
      </c>
      <c r="H74" s="270">
        <v>45.1</v>
      </c>
      <c r="I74" s="271">
        <v>0</v>
      </c>
      <c r="J74" s="271" t="str">
        <f>IFERROR(VLOOKUP($B74,'Core Indicators'!$E$3:$EU$906,147,FALSE),"x")</f>
        <v>x</v>
      </c>
      <c r="K74" s="272">
        <v>-0.43134814500000002</v>
      </c>
      <c r="L74" s="270" t="s">
        <v>17</v>
      </c>
      <c r="M74" s="271">
        <v>74</v>
      </c>
      <c r="N74" s="271">
        <v>40</v>
      </c>
      <c r="O74" s="271" t="str">
        <f>IFERROR(VLOOKUP(B74,'Core Indicators'!$E$3:$G$9906,3,FALSE),"x")</f>
        <v>x</v>
      </c>
      <c r="P74" s="271">
        <v>196850</v>
      </c>
      <c r="Q74" s="265"/>
      <c r="R74" s="265"/>
      <c r="S74" s="265"/>
      <c r="T74" s="265"/>
      <c r="U74" s="265"/>
      <c r="V74" s="265"/>
      <c r="W74" s="265"/>
      <c r="X74" s="265"/>
      <c r="Y74" s="265"/>
      <c r="Z74" s="265"/>
      <c r="AA74" s="265"/>
      <c r="AB74" s="265"/>
      <c r="AC74" s="265"/>
      <c r="AD74" s="265"/>
      <c r="AE74" s="265"/>
      <c r="AF74" s="265"/>
      <c r="AG74" s="265"/>
      <c r="AH74" s="265"/>
      <c r="AI74" s="265"/>
      <c r="AJ74" s="265"/>
      <c r="AK74" s="265"/>
      <c r="AL74" s="265"/>
      <c r="AM74" s="265"/>
      <c r="AN74" s="265"/>
      <c r="AO74" s="265"/>
      <c r="AP74" s="265"/>
      <c r="AQ74" s="265"/>
      <c r="AR74" s="265"/>
      <c r="AS74" s="265"/>
      <c r="AT74" s="265"/>
      <c r="AU74" s="265"/>
      <c r="AV74" s="265"/>
      <c r="AW74" s="265"/>
      <c r="AX74" s="265"/>
      <c r="AY74" s="265"/>
      <c r="AZ74" s="265"/>
      <c r="BA74" s="265"/>
      <c r="BB74" s="265"/>
      <c r="BC74" s="265"/>
      <c r="BD74" s="265"/>
      <c r="BE74" s="265"/>
      <c r="BF74" s="265"/>
      <c r="BG74" s="265"/>
      <c r="BH74" s="265"/>
      <c r="BI74" s="265"/>
      <c r="BJ74" s="265"/>
      <c r="BK74" s="265"/>
      <c r="BL74" s="265"/>
      <c r="BM74" s="265"/>
      <c r="BN74" s="265"/>
      <c r="BO74" s="265"/>
      <c r="BP74" s="265"/>
      <c r="BQ74" s="265"/>
      <c r="BR74" s="265"/>
      <c r="BS74" s="265"/>
      <c r="BT74" s="265"/>
      <c r="BU74" s="265"/>
      <c r="BV74" s="265"/>
      <c r="BW74" s="265"/>
      <c r="BX74" s="265"/>
      <c r="BY74" s="265"/>
      <c r="BZ74" s="265"/>
      <c r="CA74" s="265"/>
      <c r="CB74" s="265"/>
      <c r="CC74" s="265"/>
      <c r="CD74" s="265"/>
      <c r="CE74" s="265"/>
      <c r="CF74" s="265"/>
      <c r="CG74" s="265"/>
      <c r="CH74" s="265"/>
      <c r="CI74" s="265"/>
      <c r="CJ74" s="265"/>
      <c r="CK74" s="265"/>
      <c r="CL74" s="265"/>
      <c r="CM74" s="265"/>
      <c r="CN74" s="265"/>
      <c r="CO74" s="265"/>
      <c r="CP74" s="265"/>
      <c r="CQ74" s="265"/>
      <c r="CR74" s="265"/>
      <c r="CS74" s="265"/>
      <c r="CT74" s="265"/>
      <c r="CU74" s="265"/>
      <c r="CV74" s="265"/>
      <c r="CW74" s="265"/>
      <c r="CX74" s="265"/>
      <c r="CY74" s="265"/>
      <c r="CZ74" s="265"/>
      <c r="DA74" s="265"/>
      <c r="DB74" s="265"/>
      <c r="DC74" s="265"/>
      <c r="DD74" s="265"/>
      <c r="DE74" s="265"/>
      <c r="DF74" s="265"/>
      <c r="DG74" s="265"/>
      <c r="DH74" s="265"/>
      <c r="DI74" s="265"/>
      <c r="DJ74" s="265"/>
      <c r="DK74" s="265"/>
      <c r="DL74" s="265"/>
    </row>
    <row r="75" spans="1:116" x14ac:dyDescent="0.25">
      <c r="A75" s="266" t="s">
        <v>2223</v>
      </c>
      <c r="B75" s="267" t="s">
        <v>9954</v>
      </c>
      <c r="C75" s="270">
        <v>0.16674395219999999</v>
      </c>
      <c r="D75" s="271">
        <v>9</v>
      </c>
      <c r="E75" s="270">
        <v>6.8000000000000005E-2</v>
      </c>
      <c r="F75" s="270">
        <v>4.6666666667000003</v>
      </c>
      <c r="G75" s="270">
        <v>0.47928705150000001</v>
      </c>
      <c r="H75" s="270">
        <v>48.2</v>
      </c>
      <c r="I75" s="271">
        <v>3</v>
      </c>
      <c r="J75" s="271">
        <f>IFERROR(VLOOKUP($B75,'Core Indicators'!$E$3:$EU$906,147,FALSE),"x")</f>
        <v>301</v>
      </c>
      <c r="K75" s="272">
        <v>-1.0090796947</v>
      </c>
      <c r="L75" s="270">
        <v>3.25</v>
      </c>
      <c r="M75" s="271">
        <v>45</v>
      </c>
      <c r="N75" s="271">
        <v>26</v>
      </c>
      <c r="O75" s="271">
        <f>IFERROR(VLOOKUP(B75,'Core Indicators'!$E$3:$G$9906,3,FALSE),"x")</f>
        <v>9600000</v>
      </c>
      <c r="P75" s="271">
        <v>111890</v>
      </c>
      <c r="Q75" s="265"/>
      <c r="R75" s="265"/>
      <c r="S75" s="265"/>
      <c r="T75" s="265"/>
      <c r="U75" s="265"/>
      <c r="V75" s="265"/>
      <c r="W75" s="265"/>
      <c r="X75" s="265"/>
      <c r="Y75" s="265"/>
      <c r="Z75" s="265"/>
      <c r="AA75" s="265"/>
      <c r="AB75" s="265"/>
      <c r="AC75" s="265"/>
      <c r="AD75" s="265"/>
      <c r="AE75" s="265"/>
      <c r="AF75" s="265"/>
      <c r="AG75" s="265"/>
      <c r="AH75" s="265"/>
      <c r="AI75" s="265"/>
      <c r="AJ75" s="265"/>
      <c r="AK75" s="265"/>
      <c r="AL75" s="265"/>
      <c r="AM75" s="265"/>
      <c r="AN75" s="265"/>
      <c r="AO75" s="265"/>
      <c r="AP75" s="265"/>
      <c r="AQ75" s="265"/>
      <c r="AR75" s="265"/>
      <c r="AS75" s="265"/>
      <c r="AT75" s="265"/>
      <c r="AU75" s="265"/>
      <c r="AV75" s="265"/>
      <c r="AW75" s="265"/>
      <c r="AX75" s="265"/>
      <c r="AY75" s="265"/>
      <c r="AZ75" s="265"/>
      <c r="BA75" s="265"/>
      <c r="BB75" s="265"/>
      <c r="BC75" s="265"/>
      <c r="BD75" s="265"/>
      <c r="BE75" s="265"/>
      <c r="BF75" s="265"/>
      <c r="BG75" s="265"/>
      <c r="BH75" s="265"/>
      <c r="BI75" s="265"/>
      <c r="BJ75" s="265"/>
      <c r="BK75" s="265"/>
      <c r="BL75" s="265"/>
      <c r="BM75" s="265"/>
      <c r="BN75" s="265"/>
      <c r="BO75" s="265"/>
      <c r="BP75" s="265"/>
      <c r="BQ75" s="265"/>
      <c r="BR75" s="265"/>
      <c r="BS75" s="265"/>
      <c r="BT75" s="265"/>
      <c r="BU75" s="265"/>
      <c r="BV75" s="265"/>
      <c r="BW75" s="265"/>
      <c r="BX75" s="265"/>
      <c r="BY75" s="265"/>
      <c r="BZ75" s="265"/>
      <c r="CA75" s="265"/>
      <c r="CB75" s="265"/>
      <c r="CC75" s="265"/>
      <c r="CD75" s="265"/>
      <c r="CE75" s="265"/>
      <c r="CF75" s="265"/>
      <c r="CG75" s="265"/>
      <c r="CH75" s="265"/>
      <c r="CI75" s="265"/>
      <c r="CJ75" s="265"/>
      <c r="CK75" s="265"/>
      <c r="CL75" s="265"/>
      <c r="CM75" s="265"/>
      <c r="CN75" s="265"/>
      <c r="CO75" s="265"/>
      <c r="CP75" s="265"/>
      <c r="CQ75" s="265"/>
      <c r="CR75" s="265"/>
      <c r="CS75" s="265"/>
      <c r="CT75" s="265"/>
      <c r="CU75" s="265"/>
      <c r="CV75" s="265"/>
      <c r="CW75" s="265"/>
      <c r="CX75" s="265"/>
      <c r="CY75" s="265"/>
      <c r="CZ75" s="265"/>
      <c r="DA75" s="265"/>
      <c r="DB75" s="265"/>
      <c r="DC75" s="265"/>
      <c r="DD75" s="265"/>
      <c r="DE75" s="265"/>
      <c r="DF75" s="265"/>
      <c r="DG75" s="265"/>
      <c r="DH75" s="265"/>
      <c r="DI75" s="265"/>
      <c r="DJ75" s="265"/>
      <c r="DK75" s="265"/>
      <c r="DL75" s="265"/>
    </row>
    <row r="76" spans="1:116" x14ac:dyDescent="0.25">
      <c r="A76" s="266" t="s">
        <v>9955</v>
      </c>
      <c r="B76" s="267" t="s">
        <v>9956</v>
      </c>
      <c r="C76" s="270">
        <v>0.1808372083</v>
      </c>
      <c r="D76" s="271">
        <v>11</v>
      </c>
      <c r="E76" s="270">
        <v>1.6799999999999999E-2</v>
      </c>
      <c r="F76" s="270">
        <v>8.15</v>
      </c>
      <c r="G76" s="270">
        <v>0.1224165438</v>
      </c>
      <c r="H76" s="270">
        <v>29.7</v>
      </c>
      <c r="I76" s="271">
        <v>1</v>
      </c>
      <c r="J76" s="271" t="str">
        <f>IFERROR(VLOOKUP($B76,'Core Indicators'!$E$3:$EU$906,147,FALSE),"x")</f>
        <v>x</v>
      </c>
      <c r="K76" s="272">
        <v>0.36613461380000001</v>
      </c>
      <c r="L76" s="270">
        <v>7.25</v>
      </c>
      <c r="M76" s="271">
        <v>85</v>
      </c>
      <c r="N76" s="271">
        <v>47</v>
      </c>
      <c r="O76" s="271" t="str">
        <f>IFERROR(VLOOKUP(B76,'Core Indicators'!$E$3:$G$9906,3,FALSE),"x")</f>
        <v>x</v>
      </c>
      <c r="P76" s="271">
        <v>55960</v>
      </c>
      <c r="Q76" s="265"/>
      <c r="R76" s="265"/>
      <c r="S76" s="265"/>
      <c r="T76" s="265"/>
      <c r="U76" s="265"/>
      <c r="V76" s="265"/>
      <c r="W76" s="265"/>
      <c r="X76" s="265"/>
      <c r="Y76" s="265"/>
      <c r="Z76" s="265"/>
      <c r="AA76" s="265"/>
      <c r="AB76" s="265"/>
      <c r="AC76" s="265"/>
      <c r="AD76" s="265"/>
      <c r="AE76" s="265"/>
      <c r="AF76" s="265"/>
      <c r="AG76" s="265"/>
      <c r="AH76" s="265"/>
      <c r="AI76" s="265"/>
      <c r="AJ76" s="265"/>
      <c r="AK76" s="265"/>
      <c r="AL76" s="265"/>
      <c r="AM76" s="265"/>
      <c r="AN76" s="265"/>
      <c r="AO76" s="265"/>
      <c r="AP76" s="265"/>
      <c r="AQ76" s="265"/>
      <c r="AR76" s="265"/>
      <c r="AS76" s="265"/>
      <c r="AT76" s="265"/>
      <c r="AU76" s="265"/>
      <c r="AV76" s="265"/>
      <c r="AW76" s="265"/>
      <c r="AX76" s="265"/>
      <c r="AY76" s="265"/>
      <c r="AZ76" s="265"/>
      <c r="BA76" s="265"/>
      <c r="BB76" s="265"/>
      <c r="BC76" s="265"/>
      <c r="BD76" s="265"/>
      <c r="BE76" s="265"/>
      <c r="BF76" s="265"/>
      <c r="BG76" s="265"/>
      <c r="BH76" s="265"/>
      <c r="BI76" s="265"/>
      <c r="BJ76" s="265"/>
      <c r="BK76" s="265"/>
      <c r="BL76" s="265"/>
      <c r="BM76" s="265"/>
      <c r="BN76" s="265"/>
      <c r="BO76" s="265"/>
      <c r="BP76" s="265"/>
      <c r="BQ76" s="265"/>
      <c r="BR76" s="265"/>
      <c r="BS76" s="265"/>
      <c r="BT76" s="265"/>
      <c r="BU76" s="265"/>
      <c r="BV76" s="265"/>
      <c r="BW76" s="265"/>
      <c r="BX76" s="265"/>
      <c r="BY76" s="265"/>
      <c r="BZ76" s="265"/>
      <c r="CA76" s="265"/>
      <c r="CB76" s="265"/>
      <c r="CC76" s="265"/>
      <c r="CD76" s="265"/>
      <c r="CE76" s="265"/>
      <c r="CF76" s="265"/>
      <c r="CG76" s="265"/>
      <c r="CH76" s="265"/>
      <c r="CI76" s="265"/>
      <c r="CJ76" s="265"/>
      <c r="CK76" s="265"/>
      <c r="CL76" s="265"/>
      <c r="CM76" s="265"/>
      <c r="CN76" s="265"/>
      <c r="CO76" s="265"/>
      <c r="CP76" s="265"/>
      <c r="CQ76" s="265"/>
      <c r="CR76" s="265"/>
      <c r="CS76" s="265"/>
      <c r="CT76" s="265"/>
      <c r="CU76" s="265"/>
      <c r="CV76" s="265"/>
      <c r="CW76" s="265"/>
      <c r="CX76" s="265"/>
      <c r="CY76" s="265"/>
      <c r="CZ76" s="265"/>
      <c r="DA76" s="265"/>
      <c r="DB76" s="265"/>
      <c r="DC76" s="265"/>
      <c r="DD76" s="265"/>
      <c r="DE76" s="265"/>
      <c r="DF76" s="265"/>
      <c r="DG76" s="265"/>
      <c r="DH76" s="265"/>
      <c r="DI76" s="265"/>
      <c r="DJ76" s="265"/>
      <c r="DK76" s="265"/>
      <c r="DL76" s="265"/>
    </row>
    <row r="77" spans="1:116" x14ac:dyDescent="0.25">
      <c r="A77" s="266" t="s">
        <v>1912</v>
      </c>
      <c r="B77" s="267" t="s">
        <v>9957</v>
      </c>
      <c r="C77" s="270">
        <v>0</v>
      </c>
      <c r="D77" s="271">
        <v>8</v>
      </c>
      <c r="E77" s="270">
        <v>0</v>
      </c>
      <c r="F77" s="270">
        <v>4.2166666667000001</v>
      </c>
      <c r="G77" s="270">
        <v>0.61954366890000001</v>
      </c>
      <c r="H77" s="270">
        <v>41.1</v>
      </c>
      <c r="I77" s="271">
        <v>5</v>
      </c>
      <c r="J77" s="271">
        <f>IFERROR(VLOOKUP($B77,'Core Indicators'!$E$3:$EU$906,147,FALSE),"x")</f>
        <v>477</v>
      </c>
      <c r="K77" s="272">
        <v>-0.97110140319999994</v>
      </c>
      <c r="L77" s="270">
        <v>3</v>
      </c>
      <c r="M77" s="271">
        <v>38</v>
      </c>
      <c r="N77" s="271">
        <v>18</v>
      </c>
      <c r="O77" s="271">
        <f>IFERROR(VLOOKUP(B77,'Core Indicators'!$E$3:$G$9906,3,FALSE),"x")</f>
        <v>11400000</v>
      </c>
      <c r="P77" s="271">
        <v>27560</v>
      </c>
      <c r="Q77" s="265"/>
      <c r="R77" s="265"/>
      <c r="S77" s="265"/>
      <c r="T77" s="265"/>
      <c r="U77" s="265"/>
      <c r="V77" s="265"/>
      <c r="W77" s="265"/>
      <c r="X77" s="265"/>
      <c r="Y77" s="265"/>
      <c r="Z77" s="265"/>
      <c r="AA77" s="265"/>
      <c r="AB77" s="265"/>
      <c r="AC77" s="265"/>
      <c r="AD77" s="265"/>
      <c r="AE77" s="265"/>
      <c r="AF77" s="265"/>
      <c r="AG77" s="265"/>
      <c r="AH77" s="265"/>
      <c r="AI77" s="265"/>
      <c r="AJ77" s="265"/>
      <c r="AK77" s="265"/>
      <c r="AL77" s="265"/>
      <c r="AM77" s="265"/>
      <c r="AN77" s="265"/>
      <c r="AO77" s="265"/>
      <c r="AP77" s="265"/>
      <c r="AQ77" s="265"/>
      <c r="AR77" s="265"/>
      <c r="AS77" s="265"/>
      <c r="AT77" s="265"/>
      <c r="AU77" s="265"/>
      <c r="AV77" s="265"/>
      <c r="AW77" s="265"/>
      <c r="AX77" s="265"/>
      <c r="AY77" s="265"/>
      <c r="AZ77" s="265"/>
      <c r="BA77" s="265"/>
      <c r="BB77" s="265"/>
      <c r="BC77" s="265"/>
      <c r="BD77" s="265"/>
      <c r="BE77" s="265"/>
      <c r="BF77" s="265"/>
      <c r="BG77" s="265"/>
      <c r="BH77" s="265"/>
      <c r="BI77" s="265"/>
      <c r="BJ77" s="265"/>
      <c r="BK77" s="265"/>
      <c r="BL77" s="265"/>
      <c r="BM77" s="265"/>
      <c r="BN77" s="265"/>
      <c r="BO77" s="265"/>
      <c r="BP77" s="265"/>
      <c r="BQ77" s="265"/>
      <c r="BR77" s="265"/>
      <c r="BS77" s="265"/>
      <c r="BT77" s="265"/>
      <c r="BU77" s="265"/>
      <c r="BV77" s="265"/>
      <c r="BW77" s="265"/>
      <c r="BX77" s="265"/>
      <c r="BY77" s="265"/>
      <c r="BZ77" s="265"/>
      <c r="CA77" s="265"/>
      <c r="CB77" s="265"/>
      <c r="CC77" s="265"/>
      <c r="CD77" s="265"/>
      <c r="CE77" s="265"/>
      <c r="CF77" s="265"/>
      <c r="CG77" s="265"/>
      <c r="CH77" s="265"/>
      <c r="CI77" s="265"/>
      <c r="CJ77" s="265"/>
      <c r="CK77" s="265"/>
      <c r="CL77" s="265"/>
      <c r="CM77" s="265"/>
      <c r="CN77" s="265"/>
      <c r="CO77" s="265"/>
      <c r="CP77" s="265"/>
      <c r="CQ77" s="265"/>
      <c r="CR77" s="265"/>
      <c r="CS77" s="265"/>
      <c r="CT77" s="265"/>
      <c r="CU77" s="265"/>
      <c r="CV77" s="265"/>
      <c r="CW77" s="265"/>
      <c r="CX77" s="265"/>
      <c r="CY77" s="265"/>
      <c r="CZ77" s="265"/>
      <c r="DA77" s="265"/>
      <c r="DB77" s="265"/>
      <c r="DC77" s="265"/>
      <c r="DD77" s="265"/>
      <c r="DE77" s="265"/>
      <c r="DF77" s="265"/>
      <c r="DG77" s="265"/>
      <c r="DH77" s="265"/>
      <c r="DI77" s="265"/>
      <c r="DJ77" s="265"/>
      <c r="DK77" s="265"/>
      <c r="DL77" s="265"/>
    </row>
    <row r="78" spans="1:116" x14ac:dyDescent="0.25">
      <c r="A78" s="266" t="s">
        <v>1226</v>
      </c>
      <c r="B78" s="267" t="s">
        <v>9958</v>
      </c>
      <c r="C78" s="270">
        <v>0.18750004279999999</v>
      </c>
      <c r="D78" s="271">
        <v>11</v>
      </c>
      <c r="E78" s="270">
        <v>0.05</v>
      </c>
      <c r="F78" s="270">
        <v>6.8</v>
      </c>
      <c r="G78" s="270">
        <v>0.25845412979999999</v>
      </c>
      <c r="H78" s="270">
        <v>29.6</v>
      </c>
      <c r="I78" s="271">
        <v>1</v>
      </c>
      <c r="J78" s="271">
        <f>IFERROR(VLOOKUP($B78,'Core Indicators'!$E$3:$EU$906,147,FALSE),"x")</f>
        <v>0</v>
      </c>
      <c r="K78" s="272">
        <v>0.49313449860000003</v>
      </c>
      <c r="L78" s="270">
        <v>5.75</v>
      </c>
      <c r="M78" s="271">
        <v>70</v>
      </c>
      <c r="N78" s="271">
        <v>44</v>
      </c>
      <c r="O78" s="271">
        <f>IFERROR(VLOOKUP(B78,'Core Indicators'!$E$3:$G$9906,3,FALSE),"x")</f>
        <v>9737000</v>
      </c>
      <c r="P78" s="271">
        <v>90530</v>
      </c>
      <c r="Q78" s="265"/>
      <c r="R78" s="265"/>
      <c r="S78" s="265"/>
      <c r="T78" s="265"/>
      <c r="U78" s="265"/>
      <c r="V78" s="265"/>
      <c r="W78" s="265"/>
      <c r="X78" s="265"/>
      <c r="Y78" s="265"/>
      <c r="Z78" s="265"/>
      <c r="AA78" s="265"/>
      <c r="AB78" s="265"/>
      <c r="AC78" s="265"/>
      <c r="AD78" s="265"/>
      <c r="AE78" s="265"/>
      <c r="AF78" s="265"/>
      <c r="AG78" s="265"/>
      <c r="AH78" s="265"/>
      <c r="AI78" s="265"/>
      <c r="AJ78" s="265"/>
      <c r="AK78" s="265"/>
      <c r="AL78" s="265"/>
      <c r="AM78" s="265"/>
      <c r="AN78" s="265"/>
      <c r="AO78" s="265"/>
      <c r="AP78" s="265"/>
      <c r="AQ78" s="265"/>
      <c r="AR78" s="265"/>
      <c r="AS78" s="265"/>
      <c r="AT78" s="265"/>
      <c r="AU78" s="265"/>
      <c r="AV78" s="265"/>
      <c r="AW78" s="265"/>
      <c r="AX78" s="265"/>
      <c r="AY78" s="265"/>
      <c r="AZ78" s="265"/>
      <c r="BA78" s="265"/>
      <c r="BB78" s="265"/>
      <c r="BC78" s="265"/>
      <c r="BD78" s="265"/>
      <c r="BE78" s="265"/>
      <c r="BF78" s="265"/>
      <c r="BG78" s="265"/>
      <c r="BH78" s="265"/>
      <c r="BI78" s="265"/>
      <c r="BJ78" s="265"/>
      <c r="BK78" s="265"/>
      <c r="BL78" s="265"/>
      <c r="BM78" s="265"/>
      <c r="BN78" s="265"/>
      <c r="BO78" s="265"/>
      <c r="BP78" s="265"/>
      <c r="BQ78" s="265"/>
      <c r="BR78" s="265"/>
      <c r="BS78" s="265"/>
      <c r="BT78" s="265"/>
      <c r="BU78" s="265"/>
      <c r="BV78" s="265"/>
      <c r="BW78" s="265"/>
      <c r="BX78" s="265"/>
      <c r="BY78" s="265"/>
      <c r="BZ78" s="265"/>
      <c r="CA78" s="265"/>
      <c r="CB78" s="265"/>
      <c r="CC78" s="265"/>
      <c r="CD78" s="265"/>
      <c r="CE78" s="265"/>
      <c r="CF78" s="265"/>
      <c r="CG78" s="265"/>
      <c r="CH78" s="265"/>
      <c r="CI78" s="265"/>
      <c r="CJ78" s="265"/>
      <c r="CK78" s="265"/>
      <c r="CL78" s="265"/>
      <c r="CM78" s="265"/>
      <c r="CN78" s="265"/>
      <c r="CO78" s="265"/>
      <c r="CP78" s="265"/>
      <c r="CQ78" s="265"/>
      <c r="CR78" s="265"/>
      <c r="CS78" s="265"/>
      <c r="CT78" s="265"/>
      <c r="CU78" s="265"/>
      <c r="CV78" s="265"/>
      <c r="CW78" s="265"/>
      <c r="CX78" s="265"/>
      <c r="CY78" s="265"/>
      <c r="CZ78" s="265"/>
      <c r="DA78" s="265"/>
      <c r="DB78" s="265"/>
      <c r="DC78" s="265"/>
      <c r="DD78" s="265"/>
      <c r="DE78" s="265"/>
      <c r="DF78" s="265"/>
      <c r="DG78" s="265"/>
      <c r="DH78" s="265"/>
      <c r="DI78" s="265"/>
      <c r="DJ78" s="265"/>
      <c r="DK78" s="265"/>
      <c r="DL78" s="265"/>
    </row>
    <row r="79" spans="1:116" x14ac:dyDescent="0.25">
      <c r="A79" s="266" t="s">
        <v>669</v>
      </c>
      <c r="B79" s="267" t="s">
        <v>9959</v>
      </c>
      <c r="C79" s="270">
        <v>0.774848922</v>
      </c>
      <c r="D79" s="271">
        <v>5</v>
      </c>
      <c r="E79" s="270">
        <v>0.10680000000000001</v>
      </c>
      <c r="F79" s="270">
        <v>6.45</v>
      </c>
      <c r="G79" s="270">
        <v>0.45129165370000002</v>
      </c>
      <c r="H79" s="270">
        <v>38.200000000000003</v>
      </c>
      <c r="I79" s="271">
        <v>3</v>
      </c>
      <c r="J79" s="271">
        <f>IFERROR(VLOOKUP($B79,'Core Indicators'!$E$3:$EU$906,147,FALSE),"x")</f>
        <v>66</v>
      </c>
      <c r="K79" s="272">
        <v>-0.3425302207</v>
      </c>
      <c r="L79" s="270">
        <v>6</v>
      </c>
      <c r="M79" s="271">
        <v>61</v>
      </c>
      <c r="N79" s="271">
        <v>40</v>
      </c>
      <c r="O79" s="271">
        <f>IFERROR(VLOOKUP(B79,'Core Indicators'!$E$3:$G$9906,3,FALSE),"x")</f>
        <v>270213000</v>
      </c>
      <c r="P79" s="271">
        <v>1811570</v>
      </c>
      <c r="Q79" s="265"/>
      <c r="R79" s="265"/>
      <c r="S79" s="265"/>
      <c r="T79" s="265"/>
      <c r="U79" s="265"/>
      <c r="V79" s="265"/>
      <c r="W79" s="265"/>
      <c r="X79" s="265"/>
      <c r="Y79" s="265"/>
      <c r="Z79" s="265"/>
      <c r="AA79" s="265"/>
      <c r="AB79" s="265"/>
      <c r="AC79" s="265"/>
      <c r="AD79" s="265"/>
      <c r="AE79" s="265"/>
      <c r="AF79" s="265"/>
      <c r="AG79" s="265"/>
      <c r="AH79" s="265"/>
      <c r="AI79" s="265"/>
      <c r="AJ79" s="265"/>
      <c r="AK79" s="265"/>
      <c r="AL79" s="265"/>
      <c r="AM79" s="265"/>
      <c r="AN79" s="265"/>
      <c r="AO79" s="265"/>
      <c r="AP79" s="265"/>
      <c r="AQ79" s="265"/>
      <c r="AR79" s="265"/>
      <c r="AS79" s="265"/>
      <c r="AT79" s="265"/>
      <c r="AU79" s="265"/>
      <c r="AV79" s="265"/>
      <c r="AW79" s="265"/>
      <c r="AX79" s="265"/>
      <c r="AY79" s="265"/>
      <c r="AZ79" s="265"/>
      <c r="BA79" s="265"/>
      <c r="BB79" s="265"/>
      <c r="BC79" s="265"/>
      <c r="BD79" s="265"/>
      <c r="BE79" s="265"/>
      <c r="BF79" s="265"/>
      <c r="BG79" s="265"/>
      <c r="BH79" s="265"/>
      <c r="BI79" s="265"/>
      <c r="BJ79" s="265"/>
      <c r="BK79" s="265"/>
      <c r="BL79" s="265"/>
      <c r="BM79" s="265"/>
      <c r="BN79" s="265"/>
      <c r="BO79" s="265"/>
      <c r="BP79" s="265"/>
      <c r="BQ79" s="265"/>
      <c r="BR79" s="265"/>
      <c r="BS79" s="265"/>
      <c r="BT79" s="265"/>
      <c r="BU79" s="265"/>
      <c r="BV79" s="265"/>
      <c r="BW79" s="265"/>
      <c r="BX79" s="265"/>
      <c r="BY79" s="265"/>
      <c r="BZ79" s="265"/>
      <c r="CA79" s="265"/>
      <c r="CB79" s="265"/>
      <c r="CC79" s="265"/>
      <c r="CD79" s="265"/>
      <c r="CE79" s="265"/>
      <c r="CF79" s="265"/>
      <c r="CG79" s="265"/>
      <c r="CH79" s="265"/>
      <c r="CI79" s="265"/>
      <c r="CJ79" s="265"/>
      <c r="CK79" s="265"/>
      <c r="CL79" s="265"/>
      <c r="CM79" s="265"/>
      <c r="CN79" s="265"/>
      <c r="CO79" s="265"/>
      <c r="CP79" s="265"/>
      <c r="CQ79" s="265"/>
      <c r="CR79" s="265"/>
      <c r="CS79" s="265"/>
      <c r="CT79" s="265"/>
      <c r="CU79" s="265"/>
      <c r="CV79" s="265"/>
      <c r="CW79" s="265"/>
      <c r="CX79" s="265"/>
      <c r="CY79" s="265"/>
      <c r="CZ79" s="265"/>
      <c r="DA79" s="265"/>
      <c r="DB79" s="265"/>
      <c r="DC79" s="265"/>
      <c r="DD79" s="265"/>
      <c r="DE79" s="265"/>
      <c r="DF79" s="265"/>
      <c r="DG79" s="265"/>
      <c r="DH79" s="265"/>
      <c r="DI79" s="265"/>
      <c r="DJ79" s="265"/>
      <c r="DK79" s="265"/>
      <c r="DL79" s="265"/>
    </row>
    <row r="80" spans="1:116" x14ac:dyDescent="0.25">
      <c r="A80" s="266" t="s">
        <v>524</v>
      </c>
      <c r="B80" s="267" t="s">
        <v>9960</v>
      </c>
      <c r="C80" s="270">
        <v>0.87948376319999988</v>
      </c>
      <c r="D80" s="271">
        <v>7</v>
      </c>
      <c r="E80" s="270">
        <v>7.0000000000000001E-3</v>
      </c>
      <c r="F80" s="270">
        <v>7.25</v>
      </c>
      <c r="G80" s="270">
        <v>0.50102830359999995</v>
      </c>
      <c r="H80" s="270">
        <v>35.700000000000003</v>
      </c>
      <c r="I80" s="271">
        <v>3</v>
      </c>
      <c r="J80" s="271">
        <f>IFERROR(VLOOKUP($B80,'Core Indicators'!$E$3:$EU$906,147,FALSE),"x")</f>
        <v>94</v>
      </c>
      <c r="K80" s="272">
        <v>-3.0758399499999999E-2</v>
      </c>
      <c r="L80" s="270">
        <v>7</v>
      </c>
      <c r="M80" s="271">
        <v>71</v>
      </c>
      <c r="N80" s="271">
        <v>41</v>
      </c>
      <c r="O80" s="271">
        <f>IFERROR(VLOOKUP(B80,'Core Indicators'!$E$3:$G$9906,3,FALSE),"x")</f>
        <v>1430327000</v>
      </c>
      <c r="P80" s="271">
        <v>2973190</v>
      </c>
      <c r="Q80" s="265"/>
      <c r="R80" s="265"/>
      <c r="S80" s="265"/>
      <c r="T80" s="265"/>
      <c r="U80" s="265"/>
      <c r="V80" s="265"/>
      <c r="W80" s="265"/>
      <c r="X80" s="265"/>
      <c r="Y80" s="265"/>
      <c r="Z80" s="265"/>
      <c r="AA80" s="265"/>
      <c r="AB80" s="265"/>
      <c r="AC80" s="265"/>
      <c r="AD80" s="265"/>
      <c r="AE80" s="265"/>
      <c r="AF80" s="265"/>
      <c r="AG80" s="265"/>
      <c r="AH80" s="265"/>
      <c r="AI80" s="265"/>
      <c r="AJ80" s="265"/>
      <c r="AK80" s="265"/>
      <c r="AL80" s="265"/>
      <c r="AM80" s="265"/>
      <c r="AN80" s="265"/>
      <c r="AO80" s="265"/>
      <c r="AP80" s="265"/>
      <c r="AQ80" s="265"/>
      <c r="AR80" s="265"/>
      <c r="AS80" s="265"/>
      <c r="AT80" s="265"/>
      <c r="AU80" s="265"/>
      <c r="AV80" s="265"/>
      <c r="AW80" s="265"/>
      <c r="AX80" s="265"/>
      <c r="AY80" s="265"/>
      <c r="AZ80" s="265"/>
      <c r="BA80" s="265"/>
      <c r="BB80" s="265"/>
      <c r="BC80" s="265"/>
      <c r="BD80" s="265"/>
      <c r="BE80" s="265"/>
      <c r="BF80" s="265"/>
      <c r="BG80" s="265"/>
      <c r="BH80" s="265"/>
      <c r="BI80" s="265"/>
      <c r="BJ80" s="265"/>
      <c r="BK80" s="265"/>
      <c r="BL80" s="265"/>
      <c r="BM80" s="265"/>
      <c r="BN80" s="265"/>
      <c r="BO80" s="265"/>
      <c r="BP80" s="265"/>
      <c r="BQ80" s="265"/>
      <c r="BR80" s="265"/>
      <c r="BS80" s="265"/>
      <c r="BT80" s="265"/>
      <c r="BU80" s="265"/>
      <c r="BV80" s="265"/>
      <c r="BW80" s="265"/>
      <c r="BX80" s="265"/>
      <c r="BY80" s="265"/>
      <c r="BZ80" s="265"/>
      <c r="CA80" s="265"/>
      <c r="CB80" s="265"/>
      <c r="CC80" s="265"/>
      <c r="CD80" s="265"/>
      <c r="CE80" s="265"/>
      <c r="CF80" s="265"/>
      <c r="CG80" s="265"/>
      <c r="CH80" s="265"/>
      <c r="CI80" s="265"/>
      <c r="CJ80" s="265"/>
      <c r="CK80" s="265"/>
      <c r="CL80" s="265"/>
      <c r="CM80" s="265"/>
      <c r="CN80" s="265"/>
      <c r="CO80" s="265"/>
      <c r="CP80" s="265"/>
      <c r="CQ80" s="265"/>
      <c r="CR80" s="265"/>
      <c r="CS80" s="265"/>
      <c r="CT80" s="265"/>
      <c r="CU80" s="265"/>
      <c r="CV80" s="265"/>
      <c r="CW80" s="265"/>
      <c r="CX80" s="265"/>
      <c r="CY80" s="265"/>
      <c r="CZ80" s="265"/>
      <c r="DA80" s="265"/>
      <c r="DB80" s="265"/>
      <c r="DC80" s="265"/>
      <c r="DD80" s="265"/>
      <c r="DE80" s="265"/>
      <c r="DF80" s="265"/>
      <c r="DG80" s="265"/>
      <c r="DH80" s="265"/>
      <c r="DI80" s="265"/>
      <c r="DJ80" s="265"/>
      <c r="DK80" s="265"/>
      <c r="DL80" s="265"/>
    </row>
    <row r="81" spans="1:116" x14ac:dyDescent="0.25">
      <c r="A81" s="266" t="s">
        <v>9961</v>
      </c>
      <c r="B81" s="267" t="s">
        <v>9962</v>
      </c>
      <c r="C81" s="270">
        <v>0</v>
      </c>
      <c r="D81" s="271">
        <v>12</v>
      </c>
      <c r="E81" s="270">
        <v>0</v>
      </c>
      <c r="F81" s="270" t="s">
        <v>17</v>
      </c>
      <c r="G81" s="270">
        <v>9.2902528700000001E-2</v>
      </c>
      <c r="H81" s="270">
        <v>31.4</v>
      </c>
      <c r="I81" s="271">
        <v>0</v>
      </c>
      <c r="J81" s="271" t="str">
        <f>IFERROR(VLOOKUP($B81,'Core Indicators'!$E$3:$EU$906,147,FALSE),"x")</f>
        <v>x</v>
      </c>
      <c r="K81" s="272">
        <v>1.3942295312999999</v>
      </c>
      <c r="L81" s="270" t="s">
        <v>17</v>
      </c>
      <c r="M81" s="271">
        <v>97</v>
      </c>
      <c r="N81" s="271">
        <v>74</v>
      </c>
      <c r="O81" s="271" t="str">
        <f>IFERROR(VLOOKUP(B81,'Core Indicators'!$E$3:$G$9906,3,FALSE),"x")</f>
        <v>x</v>
      </c>
      <c r="P81" s="271">
        <v>68890</v>
      </c>
      <c r="Q81" s="265"/>
      <c r="R81" s="265"/>
      <c r="S81" s="265"/>
      <c r="T81" s="265"/>
      <c r="U81" s="265"/>
      <c r="V81" s="265"/>
      <c r="W81" s="265"/>
      <c r="X81" s="265"/>
      <c r="Y81" s="265"/>
      <c r="Z81" s="265"/>
      <c r="AA81" s="265"/>
      <c r="AB81" s="265"/>
      <c r="AC81" s="265"/>
      <c r="AD81" s="265"/>
      <c r="AE81" s="265"/>
      <c r="AF81" s="265"/>
      <c r="AG81" s="265"/>
      <c r="AH81" s="265"/>
      <c r="AI81" s="265"/>
      <c r="AJ81" s="265"/>
      <c r="AK81" s="265"/>
      <c r="AL81" s="265"/>
      <c r="AM81" s="265"/>
      <c r="AN81" s="265"/>
      <c r="AO81" s="265"/>
      <c r="AP81" s="265"/>
      <c r="AQ81" s="265"/>
      <c r="AR81" s="265"/>
      <c r="AS81" s="265"/>
      <c r="AT81" s="265"/>
      <c r="AU81" s="265"/>
      <c r="AV81" s="265"/>
      <c r="AW81" s="265"/>
      <c r="AX81" s="265"/>
      <c r="AY81" s="265"/>
      <c r="AZ81" s="265"/>
      <c r="BA81" s="265"/>
      <c r="BB81" s="265"/>
      <c r="BC81" s="265"/>
      <c r="BD81" s="265"/>
      <c r="BE81" s="265"/>
      <c r="BF81" s="265"/>
      <c r="BG81" s="265"/>
      <c r="BH81" s="265"/>
      <c r="BI81" s="265"/>
      <c r="BJ81" s="265"/>
      <c r="BK81" s="265"/>
      <c r="BL81" s="265"/>
      <c r="BM81" s="265"/>
      <c r="BN81" s="265"/>
      <c r="BO81" s="265"/>
      <c r="BP81" s="265"/>
      <c r="BQ81" s="265"/>
      <c r="BR81" s="265"/>
      <c r="BS81" s="265"/>
      <c r="BT81" s="265"/>
      <c r="BU81" s="265"/>
      <c r="BV81" s="265"/>
      <c r="BW81" s="265"/>
      <c r="BX81" s="265"/>
      <c r="BY81" s="265"/>
      <c r="BZ81" s="265"/>
      <c r="CA81" s="265"/>
      <c r="CB81" s="265"/>
      <c r="CC81" s="265"/>
      <c r="CD81" s="265"/>
      <c r="CE81" s="265"/>
      <c r="CF81" s="265"/>
      <c r="CG81" s="265"/>
      <c r="CH81" s="265"/>
      <c r="CI81" s="265"/>
      <c r="CJ81" s="265"/>
      <c r="CK81" s="265"/>
      <c r="CL81" s="265"/>
      <c r="CM81" s="265"/>
      <c r="CN81" s="265"/>
      <c r="CO81" s="265"/>
      <c r="CP81" s="265"/>
      <c r="CQ81" s="265"/>
      <c r="CR81" s="265"/>
      <c r="CS81" s="265"/>
      <c r="CT81" s="265"/>
      <c r="CU81" s="265"/>
      <c r="CV81" s="265"/>
      <c r="CW81" s="265"/>
      <c r="CX81" s="265"/>
      <c r="CY81" s="265"/>
      <c r="CZ81" s="265"/>
      <c r="DA81" s="265"/>
      <c r="DB81" s="265"/>
      <c r="DC81" s="265"/>
      <c r="DD81" s="265"/>
      <c r="DE81" s="265"/>
      <c r="DF81" s="265"/>
      <c r="DG81" s="265"/>
      <c r="DH81" s="265"/>
      <c r="DI81" s="265"/>
      <c r="DJ81" s="265"/>
      <c r="DK81" s="265"/>
      <c r="DL81" s="265"/>
    </row>
    <row r="82" spans="1:116" x14ac:dyDescent="0.25">
      <c r="A82" s="266" t="s">
        <v>788</v>
      </c>
      <c r="B82" s="267" t="s">
        <v>9963</v>
      </c>
      <c r="C82" s="270">
        <v>0.67411710269999991</v>
      </c>
      <c r="D82" s="271">
        <v>0</v>
      </c>
      <c r="E82" s="270">
        <v>0.1595</v>
      </c>
      <c r="F82" s="270">
        <v>2.8833333333</v>
      </c>
      <c r="G82" s="270">
        <v>0.49178700730000002</v>
      </c>
      <c r="H82" s="270">
        <v>42</v>
      </c>
      <c r="I82" s="271">
        <v>4</v>
      </c>
      <c r="J82" s="271" t="str">
        <f>IFERROR(VLOOKUP($B82,'Core Indicators'!$E$3:$EU$906,147,FALSE),"x")</f>
        <v>x</v>
      </c>
      <c r="K82" s="272">
        <v>-0.74937212470000003</v>
      </c>
      <c r="L82" s="270">
        <v>2.25</v>
      </c>
      <c r="M82" s="271">
        <v>17</v>
      </c>
      <c r="N82" s="271">
        <v>26</v>
      </c>
      <c r="O82" s="271">
        <f>IFERROR(VLOOKUP(B82,'Core Indicators'!$E$3:$G$9906,3,FALSE),"x")</f>
        <v>89447000</v>
      </c>
      <c r="P82" s="271">
        <v>1628760</v>
      </c>
      <c r="Q82" s="265"/>
      <c r="R82" s="265"/>
      <c r="S82" s="265"/>
      <c r="T82" s="265"/>
      <c r="U82" s="265"/>
      <c r="V82" s="265"/>
      <c r="W82" s="265"/>
      <c r="X82" s="265"/>
      <c r="Y82" s="265"/>
      <c r="Z82" s="265"/>
      <c r="AA82" s="265"/>
      <c r="AB82" s="265"/>
      <c r="AC82" s="265"/>
      <c r="AD82" s="265"/>
      <c r="AE82" s="265"/>
      <c r="AF82" s="265"/>
      <c r="AG82" s="265"/>
      <c r="AH82" s="265"/>
      <c r="AI82" s="265"/>
      <c r="AJ82" s="265"/>
      <c r="AK82" s="265"/>
      <c r="AL82" s="265"/>
      <c r="AM82" s="265"/>
      <c r="AN82" s="265"/>
      <c r="AO82" s="265"/>
      <c r="AP82" s="265"/>
      <c r="AQ82" s="265"/>
      <c r="AR82" s="265"/>
      <c r="AS82" s="265"/>
      <c r="AT82" s="265"/>
      <c r="AU82" s="265"/>
      <c r="AV82" s="265"/>
      <c r="AW82" s="265"/>
      <c r="AX82" s="265"/>
      <c r="AY82" s="265"/>
      <c r="AZ82" s="265"/>
      <c r="BA82" s="265"/>
      <c r="BB82" s="265"/>
      <c r="BC82" s="265"/>
      <c r="BD82" s="265"/>
      <c r="BE82" s="265"/>
      <c r="BF82" s="265"/>
      <c r="BG82" s="265"/>
      <c r="BH82" s="265"/>
      <c r="BI82" s="265"/>
      <c r="BJ82" s="265"/>
      <c r="BK82" s="265"/>
      <c r="BL82" s="265"/>
      <c r="BM82" s="265"/>
      <c r="BN82" s="265"/>
      <c r="BO82" s="265"/>
      <c r="BP82" s="265"/>
      <c r="BQ82" s="265"/>
      <c r="BR82" s="265"/>
      <c r="BS82" s="265"/>
      <c r="BT82" s="265"/>
      <c r="BU82" s="265"/>
      <c r="BV82" s="265"/>
      <c r="BW82" s="265"/>
      <c r="BX82" s="265"/>
      <c r="BY82" s="265"/>
      <c r="BZ82" s="265"/>
      <c r="CA82" s="265"/>
      <c r="CB82" s="265"/>
      <c r="CC82" s="265"/>
      <c r="CD82" s="265"/>
      <c r="CE82" s="265"/>
      <c r="CF82" s="265"/>
      <c r="CG82" s="265"/>
      <c r="CH82" s="265"/>
      <c r="CI82" s="265"/>
      <c r="CJ82" s="265"/>
      <c r="CK82" s="265"/>
      <c r="CL82" s="265"/>
      <c r="CM82" s="265"/>
      <c r="CN82" s="265"/>
      <c r="CO82" s="265"/>
      <c r="CP82" s="265"/>
      <c r="CQ82" s="265"/>
      <c r="CR82" s="265"/>
      <c r="CS82" s="265"/>
      <c r="CT82" s="265"/>
      <c r="CU82" s="265"/>
      <c r="CV82" s="265"/>
      <c r="CW82" s="265"/>
      <c r="CX82" s="265"/>
      <c r="CY82" s="265"/>
      <c r="CZ82" s="265"/>
      <c r="DA82" s="265"/>
      <c r="DB82" s="265"/>
      <c r="DC82" s="265"/>
      <c r="DD82" s="265"/>
      <c r="DE82" s="265"/>
      <c r="DF82" s="265"/>
      <c r="DG82" s="265"/>
      <c r="DH82" s="265"/>
      <c r="DI82" s="265"/>
      <c r="DJ82" s="265"/>
      <c r="DK82" s="265"/>
      <c r="DL82" s="265"/>
    </row>
    <row r="83" spans="1:116" x14ac:dyDescent="0.25">
      <c r="A83" s="266" t="s">
        <v>300</v>
      </c>
      <c r="B83" s="267" t="s">
        <v>9964</v>
      </c>
      <c r="C83" s="270">
        <v>0.54614899849999998</v>
      </c>
      <c r="D83" s="271">
        <v>2</v>
      </c>
      <c r="E83" s="270">
        <v>0</v>
      </c>
      <c r="F83" s="270">
        <v>3.9666666667000001</v>
      </c>
      <c r="G83" s="270">
        <v>0.5402728229</v>
      </c>
      <c r="H83" s="270">
        <v>29.5</v>
      </c>
      <c r="I83" s="271">
        <v>5</v>
      </c>
      <c r="J83" s="271">
        <f>IFERROR(VLOOKUP($B83,'Core Indicators'!$E$3:$EU$906,147,FALSE),"x")</f>
        <v>712</v>
      </c>
      <c r="K83" s="272">
        <v>-1.7224633694</v>
      </c>
      <c r="L83" s="270">
        <v>3.75</v>
      </c>
      <c r="M83" s="271">
        <v>31</v>
      </c>
      <c r="N83" s="271">
        <v>20</v>
      </c>
      <c r="O83" s="271">
        <f>IFERROR(VLOOKUP(B83,'Core Indicators'!$E$3:$G$9906,3,FALSE),"x")</f>
        <v>44496000</v>
      </c>
      <c r="P83" s="271">
        <v>434320</v>
      </c>
      <c r="Q83" s="265"/>
      <c r="R83" s="265"/>
      <c r="S83" s="265"/>
      <c r="T83" s="265"/>
      <c r="U83" s="265"/>
      <c r="V83" s="265"/>
      <c r="W83" s="265"/>
      <c r="X83" s="265"/>
      <c r="Y83" s="265"/>
      <c r="Z83" s="265"/>
      <c r="AA83" s="265"/>
      <c r="AB83" s="265"/>
      <c r="AC83" s="265"/>
      <c r="AD83" s="265"/>
      <c r="AE83" s="265"/>
      <c r="AF83" s="265"/>
      <c r="AG83" s="265"/>
      <c r="AH83" s="265"/>
      <c r="AI83" s="265"/>
      <c r="AJ83" s="265"/>
      <c r="AK83" s="265"/>
      <c r="AL83" s="265"/>
      <c r="AM83" s="265"/>
      <c r="AN83" s="265"/>
      <c r="AO83" s="265"/>
      <c r="AP83" s="265"/>
      <c r="AQ83" s="265"/>
      <c r="AR83" s="265"/>
      <c r="AS83" s="265"/>
      <c r="AT83" s="265"/>
      <c r="AU83" s="265"/>
      <c r="AV83" s="265"/>
      <c r="AW83" s="265"/>
      <c r="AX83" s="265"/>
      <c r="AY83" s="265"/>
      <c r="AZ83" s="265"/>
      <c r="BA83" s="265"/>
      <c r="BB83" s="265"/>
      <c r="BC83" s="265"/>
      <c r="BD83" s="265"/>
      <c r="BE83" s="265"/>
      <c r="BF83" s="265"/>
      <c r="BG83" s="265"/>
      <c r="BH83" s="265"/>
      <c r="BI83" s="265"/>
      <c r="BJ83" s="265"/>
      <c r="BK83" s="265"/>
      <c r="BL83" s="265"/>
      <c r="BM83" s="265"/>
      <c r="BN83" s="265"/>
      <c r="BO83" s="265"/>
      <c r="BP83" s="265"/>
      <c r="BQ83" s="265"/>
      <c r="BR83" s="265"/>
      <c r="BS83" s="265"/>
      <c r="BT83" s="265"/>
      <c r="BU83" s="265"/>
      <c r="BV83" s="265"/>
      <c r="BW83" s="265"/>
      <c r="BX83" s="265"/>
      <c r="BY83" s="265"/>
      <c r="BZ83" s="265"/>
      <c r="CA83" s="265"/>
      <c r="CB83" s="265"/>
      <c r="CC83" s="265"/>
      <c r="CD83" s="265"/>
      <c r="CE83" s="265"/>
      <c r="CF83" s="265"/>
      <c r="CG83" s="265"/>
      <c r="CH83" s="265"/>
      <c r="CI83" s="265"/>
      <c r="CJ83" s="265"/>
      <c r="CK83" s="265"/>
      <c r="CL83" s="265"/>
      <c r="CM83" s="265"/>
      <c r="CN83" s="265"/>
      <c r="CO83" s="265"/>
      <c r="CP83" s="265"/>
      <c r="CQ83" s="265"/>
      <c r="CR83" s="265"/>
      <c r="CS83" s="265"/>
      <c r="CT83" s="265"/>
      <c r="CU83" s="265"/>
      <c r="CV83" s="265"/>
      <c r="CW83" s="265"/>
      <c r="CX83" s="265"/>
      <c r="CY83" s="265"/>
      <c r="CZ83" s="265"/>
      <c r="DA83" s="265"/>
      <c r="DB83" s="265"/>
      <c r="DC83" s="265"/>
      <c r="DD83" s="265"/>
      <c r="DE83" s="265"/>
      <c r="DF83" s="265"/>
      <c r="DG83" s="265"/>
      <c r="DH83" s="265"/>
      <c r="DI83" s="265"/>
      <c r="DJ83" s="265"/>
      <c r="DK83" s="265"/>
      <c r="DL83" s="265"/>
    </row>
    <row r="84" spans="1:116" x14ac:dyDescent="0.25">
      <c r="A84" s="266" t="s">
        <v>9965</v>
      </c>
      <c r="B84" s="267" t="s">
        <v>9966</v>
      </c>
      <c r="C84" s="270">
        <v>0</v>
      </c>
      <c r="D84" s="271">
        <v>12</v>
      </c>
      <c r="E84" s="270">
        <v>0</v>
      </c>
      <c r="F84" s="270" t="s">
        <v>17</v>
      </c>
      <c r="G84" s="270">
        <v>5.7485973699999998E-2</v>
      </c>
      <c r="H84" s="270">
        <v>26.1</v>
      </c>
      <c r="I84" s="271">
        <v>0</v>
      </c>
      <c r="J84" s="271" t="str">
        <f>IFERROR(VLOOKUP($B84,'Core Indicators'!$E$3:$EU$906,147,FALSE),"x")</f>
        <v>x</v>
      </c>
      <c r="K84" s="272">
        <v>1.7669236660000001</v>
      </c>
      <c r="L84" s="270" t="s">
        <v>17</v>
      </c>
      <c r="M84" s="271">
        <v>94</v>
      </c>
      <c r="N84" s="271">
        <v>78</v>
      </c>
      <c r="O84" s="271" t="str">
        <f>IFERROR(VLOOKUP(B84,'Core Indicators'!$E$3:$G$9906,3,FALSE),"x")</f>
        <v>x</v>
      </c>
      <c r="P84" s="271">
        <v>100250</v>
      </c>
      <c r="Q84" s="265"/>
      <c r="R84" s="265"/>
      <c r="S84" s="265"/>
      <c r="T84" s="265"/>
      <c r="U84" s="265"/>
      <c r="V84" s="265"/>
      <c r="W84" s="265"/>
      <c r="X84" s="265"/>
      <c r="Y84" s="265"/>
      <c r="Z84" s="265"/>
      <c r="AA84" s="265"/>
      <c r="AB84" s="265"/>
      <c r="AC84" s="265"/>
      <c r="AD84" s="265"/>
      <c r="AE84" s="265"/>
      <c r="AF84" s="265"/>
      <c r="AG84" s="265"/>
      <c r="AH84" s="265"/>
      <c r="AI84" s="265"/>
      <c r="AJ84" s="265"/>
      <c r="AK84" s="265"/>
      <c r="AL84" s="265"/>
      <c r="AM84" s="265"/>
      <c r="AN84" s="265"/>
      <c r="AO84" s="265"/>
      <c r="AP84" s="265"/>
      <c r="AQ84" s="265"/>
      <c r="AR84" s="265"/>
      <c r="AS84" s="265"/>
      <c r="AT84" s="265"/>
      <c r="AU84" s="265"/>
      <c r="AV84" s="265"/>
      <c r="AW84" s="265"/>
      <c r="AX84" s="265"/>
      <c r="AY84" s="265"/>
      <c r="AZ84" s="265"/>
      <c r="BA84" s="265"/>
      <c r="BB84" s="265"/>
      <c r="BC84" s="265"/>
      <c r="BD84" s="265"/>
      <c r="BE84" s="265"/>
      <c r="BF84" s="265"/>
      <c r="BG84" s="265"/>
      <c r="BH84" s="265"/>
      <c r="BI84" s="265"/>
      <c r="BJ84" s="265"/>
      <c r="BK84" s="265"/>
      <c r="BL84" s="265"/>
      <c r="BM84" s="265"/>
      <c r="BN84" s="265"/>
      <c r="BO84" s="265"/>
      <c r="BP84" s="265"/>
      <c r="BQ84" s="265"/>
      <c r="BR84" s="265"/>
      <c r="BS84" s="265"/>
      <c r="BT84" s="265"/>
      <c r="BU84" s="265"/>
      <c r="BV84" s="265"/>
      <c r="BW84" s="265"/>
      <c r="BX84" s="265"/>
      <c r="BY84" s="265"/>
      <c r="BZ84" s="265"/>
      <c r="CA84" s="265"/>
      <c r="CB84" s="265"/>
      <c r="CC84" s="265"/>
      <c r="CD84" s="265"/>
      <c r="CE84" s="265"/>
      <c r="CF84" s="265"/>
      <c r="CG84" s="265"/>
      <c r="CH84" s="265"/>
      <c r="CI84" s="265"/>
      <c r="CJ84" s="265"/>
      <c r="CK84" s="265"/>
      <c r="CL84" s="265"/>
      <c r="CM84" s="265"/>
      <c r="CN84" s="265"/>
      <c r="CO84" s="265"/>
      <c r="CP84" s="265"/>
      <c r="CQ84" s="265"/>
      <c r="CR84" s="265"/>
      <c r="CS84" s="265"/>
      <c r="CT84" s="265"/>
      <c r="CU84" s="265"/>
      <c r="CV84" s="265"/>
      <c r="CW84" s="265"/>
      <c r="CX84" s="265"/>
      <c r="CY84" s="265"/>
      <c r="CZ84" s="265"/>
      <c r="DA84" s="265"/>
      <c r="DB84" s="265"/>
      <c r="DC84" s="265"/>
      <c r="DD84" s="265"/>
      <c r="DE84" s="265"/>
      <c r="DF84" s="265"/>
      <c r="DG84" s="265"/>
      <c r="DH84" s="265"/>
      <c r="DI84" s="265"/>
      <c r="DJ84" s="265"/>
      <c r="DK84" s="265"/>
      <c r="DL84" s="265"/>
    </row>
    <row r="85" spans="1:116" x14ac:dyDescent="0.25">
      <c r="A85" s="266" t="s">
        <v>9967</v>
      </c>
      <c r="B85" s="267" t="s">
        <v>9968</v>
      </c>
      <c r="C85" s="270">
        <v>0.77369999499999997</v>
      </c>
      <c r="D85" s="271">
        <v>4</v>
      </c>
      <c r="E85" s="270">
        <v>0.44</v>
      </c>
      <c r="F85" s="270" t="s">
        <v>17</v>
      </c>
      <c r="G85" s="270">
        <v>0.1002841248</v>
      </c>
      <c r="H85" s="270">
        <v>39</v>
      </c>
      <c r="I85" s="271">
        <v>3</v>
      </c>
      <c r="J85" s="271" t="str">
        <f>IFERROR(VLOOKUP($B85,'Core Indicators'!$E$3:$EU$906,147,FALSE),"x")</f>
        <v>x</v>
      </c>
      <c r="K85" s="272">
        <v>1.0475901365</v>
      </c>
      <c r="L85" s="270" t="s">
        <v>17</v>
      </c>
      <c r="M85" s="271">
        <v>76</v>
      </c>
      <c r="N85" s="271">
        <v>60</v>
      </c>
      <c r="O85" s="271" t="str">
        <f>IFERROR(VLOOKUP(B85,'Core Indicators'!$E$3:$G$9906,3,FALSE),"x")</f>
        <v>x</v>
      </c>
      <c r="P85" s="271">
        <v>21640</v>
      </c>
      <c r="Q85" s="265"/>
      <c r="R85" s="265"/>
      <c r="S85" s="265"/>
      <c r="T85" s="265"/>
      <c r="U85" s="265"/>
      <c r="V85" s="265"/>
      <c r="W85" s="265"/>
      <c r="X85" s="265"/>
      <c r="Y85" s="265"/>
      <c r="Z85" s="265"/>
      <c r="AA85" s="265"/>
      <c r="AB85" s="265"/>
      <c r="AC85" s="265"/>
      <c r="AD85" s="265"/>
      <c r="AE85" s="265"/>
      <c r="AF85" s="265"/>
      <c r="AG85" s="265"/>
      <c r="AH85" s="265"/>
      <c r="AI85" s="265"/>
      <c r="AJ85" s="265"/>
      <c r="AK85" s="265"/>
      <c r="AL85" s="265"/>
      <c r="AM85" s="265"/>
      <c r="AN85" s="265"/>
      <c r="AO85" s="265"/>
      <c r="AP85" s="265"/>
      <c r="AQ85" s="265"/>
      <c r="AR85" s="265"/>
      <c r="AS85" s="265"/>
      <c r="AT85" s="265"/>
      <c r="AU85" s="265"/>
      <c r="AV85" s="265"/>
      <c r="AW85" s="265"/>
      <c r="AX85" s="265"/>
      <c r="AY85" s="265"/>
      <c r="AZ85" s="265"/>
      <c r="BA85" s="265"/>
      <c r="BB85" s="265"/>
      <c r="BC85" s="265"/>
      <c r="BD85" s="265"/>
      <c r="BE85" s="265"/>
      <c r="BF85" s="265"/>
      <c r="BG85" s="265"/>
      <c r="BH85" s="265"/>
      <c r="BI85" s="265"/>
      <c r="BJ85" s="265"/>
      <c r="BK85" s="265"/>
      <c r="BL85" s="265"/>
      <c r="BM85" s="265"/>
      <c r="BN85" s="265"/>
      <c r="BO85" s="265"/>
      <c r="BP85" s="265"/>
      <c r="BQ85" s="265"/>
      <c r="BR85" s="265"/>
      <c r="BS85" s="265"/>
      <c r="BT85" s="265"/>
      <c r="BU85" s="265"/>
      <c r="BV85" s="265"/>
      <c r="BW85" s="265"/>
      <c r="BX85" s="265"/>
      <c r="BY85" s="265"/>
      <c r="BZ85" s="265"/>
      <c r="CA85" s="265"/>
      <c r="CB85" s="265"/>
      <c r="CC85" s="265"/>
      <c r="CD85" s="265"/>
      <c r="CE85" s="265"/>
      <c r="CF85" s="265"/>
      <c r="CG85" s="265"/>
      <c r="CH85" s="265"/>
      <c r="CI85" s="265"/>
      <c r="CJ85" s="265"/>
      <c r="CK85" s="265"/>
      <c r="CL85" s="265"/>
      <c r="CM85" s="265"/>
      <c r="CN85" s="265"/>
      <c r="CO85" s="265"/>
      <c r="CP85" s="265"/>
      <c r="CQ85" s="265"/>
      <c r="CR85" s="265"/>
      <c r="CS85" s="265"/>
      <c r="CT85" s="265"/>
      <c r="CU85" s="265"/>
      <c r="CV85" s="265"/>
      <c r="CW85" s="265"/>
      <c r="CX85" s="265"/>
      <c r="CY85" s="265"/>
      <c r="CZ85" s="265"/>
      <c r="DA85" s="265"/>
      <c r="DB85" s="265"/>
      <c r="DC85" s="265"/>
      <c r="DD85" s="265"/>
      <c r="DE85" s="265"/>
      <c r="DF85" s="265"/>
      <c r="DG85" s="265"/>
      <c r="DH85" s="265"/>
      <c r="DI85" s="265"/>
      <c r="DJ85" s="265"/>
      <c r="DK85" s="265"/>
      <c r="DL85" s="265"/>
    </row>
    <row r="86" spans="1:116" x14ac:dyDescent="0.25">
      <c r="A86" s="266" t="s">
        <v>318</v>
      </c>
      <c r="B86" s="267" t="s">
        <v>9969</v>
      </c>
      <c r="C86" s="270">
        <v>0.12520399560000001</v>
      </c>
      <c r="D86" s="271">
        <v>12</v>
      </c>
      <c r="E86" s="270">
        <v>5.4999999999999997E-3</v>
      </c>
      <c r="F86" s="270" t="s">
        <v>17</v>
      </c>
      <c r="G86" s="270">
        <v>6.9101684999999996E-2</v>
      </c>
      <c r="H86" s="270">
        <v>35.9</v>
      </c>
      <c r="I86" s="271">
        <v>0</v>
      </c>
      <c r="J86" s="271">
        <f>IFERROR(VLOOKUP($B86,'Core Indicators'!$E$3:$EU$906,147,FALSE),"x")</f>
        <v>1202</v>
      </c>
      <c r="K86" s="272">
        <v>0.28019103410000001</v>
      </c>
      <c r="L86" s="270" t="s">
        <v>17</v>
      </c>
      <c r="M86" s="271">
        <v>89</v>
      </c>
      <c r="N86" s="271">
        <v>53</v>
      </c>
      <c r="O86" s="271">
        <f>IFERROR(VLOOKUP(B86,'Core Indicators'!$E$3:$G$9906,3,FALSE),"x")</f>
        <v>58965000</v>
      </c>
      <c r="P86" s="271">
        <v>294140</v>
      </c>
      <c r="Q86" s="265"/>
      <c r="R86" s="265"/>
      <c r="S86" s="265"/>
      <c r="T86" s="265"/>
      <c r="U86" s="265"/>
      <c r="V86" s="265"/>
      <c r="W86" s="265"/>
      <c r="X86" s="265"/>
      <c r="Y86" s="265"/>
      <c r="Z86" s="265"/>
      <c r="AA86" s="265"/>
      <c r="AB86" s="265"/>
      <c r="AC86" s="265"/>
      <c r="AD86" s="265"/>
      <c r="AE86" s="265"/>
      <c r="AF86" s="265"/>
      <c r="AG86" s="265"/>
      <c r="AH86" s="265"/>
      <c r="AI86" s="265"/>
      <c r="AJ86" s="265"/>
      <c r="AK86" s="265"/>
      <c r="AL86" s="265"/>
      <c r="AM86" s="265"/>
      <c r="AN86" s="265"/>
      <c r="AO86" s="265"/>
      <c r="AP86" s="265"/>
      <c r="AQ86" s="265"/>
      <c r="AR86" s="265"/>
      <c r="AS86" s="265"/>
      <c r="AT86" s="265"/>
      <c r="AU86" s="265"/>
      <c r="AV86" s="265"/>
      <c r="AW86" s="265"/>
      <c r="AX86" s="265"/>
      <c r="AY86" s="265"/>
      <c r="AZ86" s="265"/>
      <c r="BA86" s="265"/>
      <c r="BB86" s="265"/>
      <c r="BC86" s="265"/>
      <c r="BD86" s="265"/>
      <c r="BE86" s="265"/>
      <c r="BF86" s="265"/>
      <c r="BG86" s="265"/>
      <c r="BH86" s="265"/>
      <c r="BI86" s="265"/>
      <c r="BJ86" s="265"/>
      <c r="BK86" s="265"/>
      <c r="BL86" s="265"/>
      <c r="BM86" s="265"/>
      <c r="BN86" s="265"/>
      <c r="BO86" s="265"/>
      <c r="BP86" s="265"/>
      <c r="BQ86" s="265"/>
      <c r="BR86" s="265"/>
      <c r="BS86" s="265"/>
      <c r="BT86" s="265"/>
      <c r="BU86" s="265"/>
      <c r="BV86" s="265"/>
      <c r="BW86" s="265"/>
      <c r="BX86" s="265"/>
      <c r="BY86" s="265"/>
      <c r="BZ86" s="265"/>
      <c r="CA86" s="265"/>
      <c r="CB86" s="265"/>
      <c r="CC86" s="265"/>
      <c r="CD86" s="265"/>
      <c r="CE86" s="265"/>
      <c r="CF86" s="265"/>
      <c r="CG86" s="265"/>
      <c r="CH86" s="265"/>
      <c r="CI86" s="265"/>
      <c r="CJ86" s="265"/>
      <c r="CK86" s="265"/>
      <c r="CL86" s="265"/>
      <c r="CM86" s="265"/>
      <c r="CN86" s="265"/>
      <c r="CO86" s="265"/>
      <c r="CP86" s="265"/>
      <c r="CQ86" s="265"/>
      <c r="CR86" s="265"/>
      <c r="CS86" s="265"/>
      <c r="CT86" s="265"/>
      <c r="CU86" s="265"/>
      <c r="CV86" s="265"/>
      <c r="CW86" s="265"/>
      <c r="CX86" s="265"/>
      <c r="CY86" s="265"/>
      <c r="CZ86" s="265"/>
      <c r="DA86" s="265"/>
      <c r="DB86" s="265"/>
      <c r="DC86" s="265"/>
      <c r="DD86" s="265"/>
      <c r="DE86" s="265"/>
      <c r="DF86" s="265"/>
      <c r="DG86" s="265"/>
      <c r="DH86" s="265"/>
      <c r="DI86" s="265"/>
      <c r="DJ86" s="265"/>
      <c r="DK86" s="265"/>
      <c r="DL86" s="265"/>
    </row>
    <row r="87" spans="1:116" x14ac:dyDescent="0.25">
      <c r="A87" s="266" t="s">
        <v>9970</v>
      </c>
      <c r="B87" s="267" t="s">
        <v>9971</v>
      </c>
      <c r="C87" s="270">
        <v>0</v>
      </c>
      <c r="D87" s="271">
        <v>13</v>
      </c>
      <c r="E87" s="270">
        <v>0</v>
      </c>
      <c r="F87" s="270">
        <v>8.25</v>
      </c>
      <c r="G87" s="270">
        <v>0.40466299929999999</v>
      </c>
      <c r="H87" s="270">
        <v>45.5</v>
      </c>
      <c r="I87" s="271">
        <v>3</v>
      </c>
      <c r="J87" s="271" t="str">
        <f>IFERROR(VLOOKUP($B87,'Core Indicators'!$E$3:$EU$906,147,FALSE),"x")</f>
        <v>x</v>
      </c>
      <c r="K87" s="272">
        <v>-0.3125736415</v>
      </c>
      <c r="L87" s="270">
        <v>7.25</v>
      </c>
      <c r="M87" s="271">
        <v>78</v>
      </c>
      <c r="N87" s="271">
        <v>43</v>
      </c>
      <c r="O87" s="271" t="str">
        <f>IFERROR(VLOOKUP(B87,'Core Indicators'!$E$3:$G$9906,3,FALSE),"x")</f>
        <v>x</v>
      </c>
      <c r="P87" s="271">
        <v>10830</v>
      </c>
      <c r="Q87" s="265"/>
      <c r="R87" s="265"/>
      <c r="S87" s="265"/>
      <c r="T87" s="265"/>
      <c r="U87" s="265"/>
      <c r="V87" s="265"/>
      <c r="W87" s="265"/>
      <c r="X87" s="265"/>
      <c r="Y87" s="265"/>
      <c r="Z87" s="265"/>
      <c r="AA87" s="265"/>
      <c r="AB87" s="265"/>
      <c r="AC87" s="265"/>
      <c r="AD87" s="265"/>
      <c r="AE87" s="265"/>
      <c r="AF87" s="265"/>
      <c r="AG87" s="265"/>
      <c r="AH87" s="265"/>
      <c r="AI87" s="265"/>
      <c r="AJ87" s="265"/>
      <c r="AK87" s="265"/>
      <c r="AL87" s="265"/>
      <c r="AM87" s="265"/>
      <c r="AN87" s="265"/>
      <c r="AO87" s="265"/>
      <c r="AP87" s="265"/>
      <c r="AQ87" s="265"/>
      <c r="AR87" s="265"/>
      <c r="AS87" s="265"/>
      <c r="AT87" s="265"/>
      <c r="AU87" s="265"/>
      <c r="AV87" s="265"/>
      <c r="AW87" s="265"/>
      <c r="AX87" s="265"/>
      <c r="AY87" s="265"/>
      <c r="AZ87" s="265"/>
      <c r="BA87" s="265"/>
      <c r="BB87" s="265"/>
      <c r="BC87" s="265"/>
      <c r="BD87" s="265"/>
      <c r="BE87" s="265"/>
      <c r="BF87" s="265"/>
      <c r="BG87" s="265"/>
      <c r="BH87" s="265"/>
      <c r="BI87" s="265"/>
      <c r="BJ87" s="265"/>
      <c r="BK87" s="265"/>
      <c r="BL87" s="265"/>
      <c r="BM87" s="265"/>
      <c r="BN87" s="265"/>
      <c r="BO87" s="265"/>
      <c r="BP87" s="265"/>
      <c r="BQ87" s="265"/>
      <c r="BR87" s="265"/>
      <c r="BS87" s="265"/>
      <c r="BT87" s="265"/>
      <c r="BU87" s="265"/>
      <c r="BV87" s="265"/>
      <c r="BW87" s="265"/>
      <c r="BX87" s="265"/>
      <c r="BY87" s="265"/>
      <c r="BZ87" s="265"/>
      <c r="CA87" s="265"/>
      <c r="CB87" s="265"/>
      <c r="CC87" s="265"/>
      <c r="CD87" s="265"/>
      <c r="CE87" s="265"/>
      <c r="CF87" s="265"/>
      <c r="CG87" s="265"/>
      <c r="CH87" s="265"/>
      <c r="CI87" s="265"/>
      <c r="CJ87" s="265"/>
      <c r="CK87" s="265"/>
      <c r="CL87" s="265"/>
      <c r="CM87" s="265"/>
      <c r="CN87" s="265"/>
      <c r="CO87" s="265"/>
      <c r="CP87" s="265"/>
      <c r="CQ87" s="265"/>
      <c r="CR87" s="265"/>
      <c r="CS87" s="265"/>
      <c r="CT87" s="265"/>
      <c r="CU87" s="265"/>
      <c r="CV87" s="265"/>
      <c r="CW87" s="265"/>
      <c r="CX87" s="265"/>
      <c r="CY87" s="265"/>
      <c r="CZ87" s="265"/>
      <c r="DA87" s="265"/>
      <c r="DB87" s="265"/>
      <c r="DC87" s="265"/>
      <c r="DD87" s="265"/>
      <c r="DE87" s="265"/>
      <c r="DF87" s="265"/>
      <c r="DG87" s="265"/>
      <c r="DH87" s="265"/>
      <c r="DI87" s="265"/>
      <c r="DJ87" s="265"/>
      <c r="DK87" s="265"/>
      <c r="DL87" s="265"/>
    </row>
    <row r="88" spans="1:116" x14ac:dyDescent="0.25">
      <c r="A88" s="266" t="s">
        <v>111</v>
      </c>
      <c r="B88" s="267" t="s">
        <v>9972</v>
      </c>
      <c r="C88" s="270">
        <v>0.58639999539999998</v>
      </c>
      <c r="D88" s="271">
        <v>2</v>
      </c>
      <c r="E88" s="270">
        <v>0.57999999999999996</v>
      </c>
      <c r="F88" s="270">
        <v>4.3166666666999998</v>
      </c>
      <c r="G88" s="270">
        <v>0.46862760440000001</v>
      </c>
      <c r="H88" s="270">
        <v>33.700000000000003</v>
      </c>
      <c r="I88" s="271">
        <v>3</v>
      </c>
      <c r="J88" s="271">
        <f>IFERROR(VLOOKUP($B88,'Core Indicators'!$E$3:$EU$906,147,FALSE),"x")</f>
        <v>4</v>
      </c>
      <c r="K88" s="272">
        <v>0.14395745099999999</v>
      </c>
      <c r="L88" s="270">
        <v>4.25</v>
      </c>
      <c r="M88" s="271">
        <v>37</v>
      </c>
      <c r="N88" s="271">
        <v>48</v>
      </c>
      <c r="O88" s="271">
        <f>IFERROR(VLOOKUP(B88,'Core Indicators'!$E$3:$G$9906,3,FALSE),"x")</f>
        <v>11527000</v>
      </c>
      <c r="P88" s="271">
        <v>88780</v>
      </c>
      <c r="Q88" s="265"/>
      <c r="R88" s="265"/>
      <c r="S88" s="265"/>
      <c r="T88" s="265"/>
      <c r="U88" s="265"/>
      <c r="V88" s="265"/>
      <c r="W88" s="265"/>
      <c r="X88" s="265"/>
      <c r="Y88" s="265"/>
      <c r="Z88" s="265"/>
      <c r="AA88" s="265"/>
      <c r="AB88" s="265"/>
      <c r="AC88" s="265"/>
      <c r="AD88" s="265"/>
      <c r="AE88" s="265"/>
      <c r="AF88" s="265"/>
      <c r="AG88" s="265"/>
      <c r="AH88" s="265"/>
      <c r="AI88" s="265"/>
      <c r="AJ88" s="265"/>
      <c r="AK88" s="265"/>
      <c r="AL88" s="265"/>
      <c r="AM88" s="265"/>
      <c r="AN88" s="265"/>
      <c r="AO88" s="265"/>
      <c r="AP88" s="265"/>
      <c r="AQ88" s="265"/>
      <c r="AR88" s="265"/>
      <c r="AS88" s="265"/>
      <c r="AT88" s="265"/>
      <c r="AU88" s="265"/>
      <c r="AV88" s="265"/>
      <c r="AW88" s="265"/>
      <c r="AX88" s="265"/>
      <c r="AY88" s="265"/>
      <c r="AZ88" s="265"/>
      <c r="BA88" s="265"/>
      <c r="BB88" s="265"/>
      <c r="BC88" s="265"/>
      <c r="BD88" s="265"/>
      <c r="BE88" s="265"/>
      <c r="BF88" s="265"/>
      <c r="BG88" s="265"/>
      <c r="BH88" s="265"/>
      <c r="BI88" s="265"/>
      <c r="BJ88" s="265"/>
      <c r="BK88" s="265"/>
      <c r="BL88" s="265"/>
      <c r="BM88" s="265"/>
      <c r="BN88" s="265"/>
      <c r="BO88" s="265"/>
      <c r="BP88" s="265"/>
      <c r="BQ88" s="265"/>
      <c r="BR88" s="265"/>
      <c r="BS88" s="265"/>
      <c r="BT88" s="265"/>
      <c r="BU88" s="265"/>
      <c r="BV88" s="265"/>
      <c r="BW88" s="265"/>
      <c r="BX88" s="265"/>
      <c r="BY88" s="265"/>
      <c r="BZ88" s="265"/>
      <c r="CA88" s="265"/>
      <c r="CB88" s="265"/>
      <c r="CC88" s="265"/>
      <c r="CD88" s="265"/>
      <c r="CE88" s="265"/>
      <c r="CF88" s="265"/>
      <c r="CG88" s="265"/>
      <c r="CH88" s="265"/>
      <c r="CI88" s="265"/>
      <c r="CJ88" s="265"/>
      <c r="CK88" s="265"/>
      <c r="CL88" s="265"/>
      <c r="CM88" s="265"/>
      <c r="CN88" s="265"/>
      <c r="CO88" s="265"/>
      <c r="CP88" s="265"/>
      <c r="CQ88" s="265"/>
      <c r="CR88" s="265"/>
      <c r="CS88" s="265"/>
      <c r="CT88" s="265"/>
      <c r="CU88" s="265"/>
      <c r="CV88" s="265"/>
      <c r="CW88" s="265"/>
      <c r="CX88" s="265"/>
      <c r="CY88" s="265"/>
      <c r="CZ88" s="265"/>
      <c r="DA88" s="265"/>
      <c r="DB88" s="265"/>
      <c r="DC88" s="265"/>
      <c r="DD88" s="265"/>
      <c r="DE88" s="265"/>
      <c r="DF88" s="265"/>
      <c r="DG88" s="265"/>
      <c r="DH88" s="265"/>
      <c r="DI88" s="265"/>
      <c r="DJ88" s="265"/>
      <c r="DK88" s="265"/>
      <c r="DL88" s="265"/>
    </row>
    <row r="89" spans="1:116" x14ac:dyDescent="0.25">
      <c r="A89" s="266" t="s">
        <v>9973</v>
      </c>
      <c r="B89" s="267" t="s">
        <v>9974</v>
      </c>
      <c r="C89" s="270">
        <v>4.1406014200000001E-2</v>
      </c>
      <c r="D89" s="271">
        <v>12</v>
      </c>
      <c r="E89" s="270">
        <v>2.2020000000000001E-2</v>
      </c>
      <c r="F89" s="270" t="s">
        <v>17</v>
      </c>
      <c r="G89" s="270">
        <v>9.8649094399999998E-2</v>
      </c>
      <c r="H89" s="270">
        <v>32.9</v>
      </c>
      <c r="I89" s="271">
        <v>0</v>
      </c>
      <c r="J89" s="271" t="str">
        <f>IFERROR(VLOOKUP($B89,'Core Indicators'!$E$3:$EU$906,147,FALSE),"x")</f>
        <v>x</v>
      </c>
      <c r="K89" s="272">
        <v>1.5379649401</v>
      </c>
      <c r="L89" s="270" t="s">
        <v>17</v>
      </c>
      <c r="M89" s="271">
        <v>96</v>
      </c>
      <c r="N89" s="271">
        <v>73</v>
      </c>
      <c r="O89" s="271" t="str">
        <f>IFERROR(VLOOKUP(B89,'Core Indicators'!$E$3:$G$9906,3,FALSE),"x")</f>
        <v>x</v>
      </c>
      <c r="P89" s="271">
        <v>364560</v>
      </c>
      <c r="Q89" s="265"/>
      <c r="R89" s="265"/>
      <c r="S89" s="265"/>
      <c r="T89" s="265"/>
      <c r="U89" s="265"/>
      <c r="V89" s="265"/>
      <c r="W89" s="265"/>
      <c r="X89" s="265"/>
      <c r="Y89" s="265"/>
      <c r="Z89" s="265"/>
      <c r="AA89" s="265"/>
      <c r="AB89" s="265"/>
      <c r="AC89" s="265"/>
      <c r="AD89" s="265"/>
      <c r="AE89" s="265"/>
      <c r="AF89" s="265"/>
      <c r="AG89" s="265"/>
      <c r="AH89" s="265"/>
      <c r="AI89" s="265"/>
      <c r="AJ89" s="265"/>
      <c r="AK89" s="265"/>
      <c r="AL89" s="265"/>
      <c r="AM89" s="265"/>
      <c r="AN89" s="265"/>
      <c r="AO89" s="265"/>
      <c r="AP89" s="265"/>
      <c r="AQ89" s="265"/>
      <c r="AR89" s="265"/>
      <c r="AS89" s="265"/>
      <c r="AT89" s="265"/>
      <c r="AU89" s="265"/>
      <c r="AV89" s="265"/>
      <c r="AW89" s="265"/>
      <c r="AX89" s="265"/>
      <c r="AY89" s="265"/>
      <c r="AZ89" s="265"/>
      <c r="BA89" s="265"/>
      <c r="BB89" s="265"/>
      <c r="BC89" s="265"/>
      <c r="BD89" s="265"/>
      <c r="BE89" s="265"/>
      <c r="BF89" s="265"/>
      <c r="BG89" s="265"/>
      <c r="BH89" s="265"/>
      <c r="BI89" s="265"/>
      <c r="BJ89" s="265"/>
      <c r="BK89" s="265"/>
      <c r="BL89" s="265"/>
      <c r="BM89" s="265"/>
      <c r="BN89" s="265"/>
      <c r="BO89" s="265"/>
      <c r="BP89" s="265"/>
      <c r="BQ89" s="265"/>
      <c r="BR89" s="265"/>
      <c r="BS89" s="265"/>
      <c r="BT89" s="265"/>
      <c r="BU89" s="265"/>
      <c r="BV89" s="265"/>
      <c r="BW89" s="265"/>
      <c r="BX89" s="265"/>
      <c r="BY89" s="265"/>
      <c r="BZ89" s="265"/>
      <c r="CA89" s="265"/>
      <c r="CB89" s="265"/>
      <c r="CC89" s="265"/>
      <c r="CD89" s="265"/>
      <c r="CE89" s="265"/>
      <c r="CF89" s="265"/>
      <c r="CG89" s="265"/>
      <c r="CH89" s="265"/>
      <c r="CI89" s="265"/>
      <c r="CJ89" s="265"/>
      <c r="CK89" s="265"/>
      <c r="CL89" s="265"/>
      <c r="CM89" s="265"/>
      <c r="CN89" s="265"/>
      <c r="CO89" s="265"/>
      <c r="CP89" s="265"/>
      <c r="CQ89" s="265"/>
      <c r="CR89" s="265"/>
      <c r="CS89" s="265"/>
      <c r="CT89" s="265"/>
      <c r="CU89" s="265"/>
      <c r="CV89" s="265"/>
      <c r="CW89" s="265"/>
      <c r="CX89" s="265"/>
      <c r="CY89" s="265"/>
      <c r="CZ89" s="265"/>
      <c r="DA89" s="265"/>
      <c r="DB89" s="265"/>
      <c r="DC89" s="265"/>
      <c r="DD89" s="265"/>
      <c r="DE89" s="265"/>
      <c r="DF89" s="265"/>
      <c r="DG89" s="265"/>
      <c r="DH89" s="265"/>
      <c r="DI89" s="265"/>
      <c r="DJ89" s="265"/>
      <c r="DK89" s="265"/>
      <c r="DL89" s="265"/>
    </row>
    <row r="90" spans="1:116" x14ac:dyDescent="0.25">
      <c r="A90" s="266" t="s">
        <v>9975</v>
      </c>
      <c r="B90" s="267" t="s">
        <v>9976</v>
      </c>
      <c r="C90" s="270">
        <v>0.53400502920000004</v>
      </c>
      <c r="D90" s="271">
        <v>4</v>
      </c>
      <c r="E90" s="270">
        <v>0.41699999999999998</v>
      </c>
      <c r="F90" s="270">
        <v>3.7833333332999999</v>
      </c>
      <c r="G90" s="270">
        <v>0.20262584820000001</v>
      </c>
      <c r="H90" s="270">
        <v>27.8</v>
      </c>
      <c r="I90" s="271">
        <v>4</v>
      </c>
      <c r="J90" s="271" t="str">
        <f>IFERROR(VLOOKUP($B90,'Core Indicators'!$E$3:$EU$906,147,FALSE),"x")</f>
        <v>x</v>
      </c>
      <c r="K90" s="272">
        <v>-0.43241328000000001</v>
      </c>
      <c r="L90" s="270">
        <v>3.5</v>
      </c>
      <c r="M90" s="271">
        <v>23</v>
      </c>
      <c r="N90" s="271">
        <v>34</v>
      </c>
      <c r="O90" s="271" t="str">
        <f>IFERROR(VLOOKUP(B90,'Core Indicators'!$E$3:$G$9906,3,FALSE),"x")</f>
        <v>x</v>
      </c>
      <c r="P90" s="271">
        <v>2699700</v>
      </c>
      <c r="Q90" s="265"/>
      <c r="R90" s="265"/>
      <c r="S90" s="265"/>
      <c r="T90" s="265"/>
      <c r="U90" s="265"/>
      <c r="V90" s="265"/>
      <c r="W90" s="265"/>
      <c r="X90" s="265"/>
      <c r="Y90" s="265"/>
      <c r="Z90" s="265"/>
      <c r="AA90" s="265"/>
      <c r="AB90" s="265"/>
      <c r="AC90" s="265"/>
      <c r="AD90" s="265"/>
      <c r="AE90" s="265"/>
      <c r="AF90" s="265"/>
      <c r="AG90" s="265"/>
      <c r="AH90" s="265"/>
      <c r="AI90" s="265"/>
      <c r="AJ90" s="265"/>
      <c r="AK90" s="265"/>
      <c r="AL90" s="265"/>
      <c r="AM90" s="265"/>
      <c r="AN90" s="265"/>
      <c r="AO90" s="265"/>
      <c r="AP90" s="265"/>
      <c r="AQ90" s="265"/>
      <c r="AR90" s="265"/>
      <c r="AS90" s="265"/>
      <c r="AT90" s="265"/>
      <c r="AU90" s="265"/>
      <c r="AV90" s="265"/>
      <c r="AW90" s="265"/>
      <c r="AX90" s="265"/>
      <c r="AY90" s="265"/>
      <c r="AZ90" s="265"/>
      <c r="BA90" s="265"/>
      <c r="BB90" s="265"/>
      <c r="BC90" s="265"/>
      <c r="BD90" s="265"/>
      <c r="BE90" s="265"/>
      <c r="BF90" s="265"/>
      <c r="BG90" s="265"/>
      <c r="BH90" s="265"/>
      <c r="BI90" s="265"/>
      <c r="BJ90" s="265"/>
      <c r="BK90" s="265"/>
      <c r="BL90" s="265"/>
      <c r="BM90" s="265"/>
      <c r="BN90" s="265"/>
      <c r="BO90" s="265"/>
      <c r="BP90" s="265"/>
      <c r="BQ90" s="265"/>
      <c r="BR90" s="265"/>
      <c r="BS90" s="265"/>
      <c r="BT90" s="265"/>
      <c r="BU90" s="265"/>
      <c r="BV90" s="265"/>
      <c r="BW90" s="265"/>
      <c r="BX90" s="265"/>
      <c r="BY90" s="265"/>
      <c r="BZ90" s="265"/>
      <c r="CA90" s="265"/>
      <c r="CB90" s="265"/>
      <c r="CC90" s="265"/>
      <c r="CD90" s="265"/>
      <c r="CE90" s="265"/>
      <c r="CF90" s="265"/>
      <c r="CG90" s="265"/>
      <c r="CH90" s="265"/>
      <c r="CI90" s="265"/>
      <c r="CJ90" s="265"/>
      <c r="CK90" s="265"/>
      <c r="CL90" s="265"/>
      <c r="CM90" s="265"/>
      <c r="CN90" s="265"/>
      <c r="CO90" s="265"/>
      <c r="CP90" s="265"/>
      <c r="CQ90" s="265"/>
      <c r="CR90" s="265"/>
      <c r="CS90" s="265"/>
      <c r="CT90" s="265"/>
      <c r="CU90" s="265"/>
      <c r="CV90" s="265"/>
      <c r="CW90" s="265"/>
      <c r="CX90" s="265"/>
      <c r="CY90" s="265"/>
      <c r="CZ90" s="265"/>
      <c r="DA90" s="265"/>
      <c r="DB90" s="265"/>
      <c r="DC90" s="265"/>
      <c r="DD90" s="265"/>
      <c r="DE90" s="265"/>
      <c r="DF90" s="265"/>
      <c r="DG90" s="265"/>
      <c r="DH90" s="265"/>
      <c r="DI90" s="265"/>
      <c r="DJ90" s="265"/>
      <c r="DK90" s="265"/>
      <c r="DL90" s="265"/>
    </row>
    <row r="91" spans="1:116" x14ac:dyDescent="0.25">
      <c r="A91" s="266" t="s">
        <v>329</v>
      </c>
      <c r="B91" s="267" t="s">
        <v>9977</v>
      </c>
      <c r="C91" s="270">
        <v>0.85199999310000007</v>
      </c>
      <c r="D91" s="271">
        <v>4</v>
      </c>
      <c r="E91" s="270">
        <v>0.08</v>
      </c>
      <c r="F91" s="270">
        <v>4.8499999999999996</v>
      </c>
      <c r="G91" s="270">
        <v>0.54450861260000005</v>
      </c>
      <c r="H91" s="270">
        <v>40.799999999999997</v>
      </c>
      <c r="I91" s="271">
        <v>5</v>
      </c>
      <c r="J91" s="271" t="str">
        <f>IFERROR(VLOOKUP($B91,'Core Indicators'!$E$3:$EU$906,147,FALSE),"x")</f>
        <v>x</v>
      </c>
      <c r="K91" s="272">
        <v>-0.45431771869999998</v>
      </c>
      <c r="L91" s="270">
        <v>5.5</v>
      </c>
      <c r="M91" s="271">
        <v>48</v>
      </c>
      <c r="N91" s="271">
        <v>28</v>
      </c>
      <c r="O91" s="271">
        <f>IFERROR(VLOOKUP(B91,'Core Indicators'!$E$3:$G$9906,3,FALSE),"x")</f>
        <v>55531000</v>
      </c>
      <c r="P91" s="271">
        <v>569140</v>
      </c>
      <c r="Q91" s="265"/>
      <c r="R91" s="265"/>
      <c r="S91" s="265"/>
      <c r="T91" s="265"/>
      <c r="U91" s="265"/>
      <c r="V91" s="265"/>
      <c r="W91" s="265"/>
      <c r="X91" s="265"/>
      <c r="Y91" s="265"/>
      <c r="Z91" s="265"/>
      <c r="AA91" s="265"/>
      <c r="AB91" s="265"/>
      <c r="AC91" s="265"/>
      <c r="AD91" s="265"/>
      <c r="AE91" s="265"/>
      <c r="AF91" s="265"/>
      <c r="AG91" s="265"/>
      <c r="AH91" s="265"/>
      <c r="AI91" s="265"/>
      <c r="AJ91" s="265"/>
      <c r="AK91" s="265"/>
      <c r="AL91" s="265"/>
      <c r="AM91" s="265"/>
      <c r="AN91" s="265"/>
      <c r="AO91" s="265"/>
      <c r="AP91" s="265"/>
      <c r="AQ91" s="265"/>
      <c r="AR91" s="265"/>
      <c r="AS91" s="265"/>
      <c r="AT91" s="265"/>
      <c r="AU91" s="265"/>
      <c r="AV91" s="265"/>
      <c r="AW91" s="265"/>
      <c r="AX91" s="265"/>
      <c r="AY91" s="265"/>
      <c r="AZ91" s="265"/>
      <c r="BA91" s="265"/>
      <c r="BB91" s="265"/>
      <c r="BC91" s="265"/>
      <c r="BD91" s="265"/>
      <c r="BE91" s="265"/>
      <c r="BF91" s="265"/>
      <c r="BG91" s="265"/>
      <c r="BH91" s="265"/>
      <c r="BI91" s="265"/>
      <c r="BJ91" s="265"/>
      <c r="BK91" s="265"/>
      <c r="BL91" s="265"/>
      <c r="BM91" s="265"/>
      <c r="BN91" s="265"/>
      <c r="BO91" s="265"/>
      <c r="BP91" s="265"/>
      <c r="BQ91" s="265"/>
      <c r="BR91" s="265"/>
      <c r="BS91" s="265"/>
      <c r="BT91" s="265"/>
      <c r="BU91" s="265"/>
      <c r="BV91" s="265"/>
      <c r="BW91" s="265"/>
      <c r="BX91" s="265"/>
      <c r="BY91" s="265"/>
      <c r="BZ91" s="265"/>
      <c r="CA91" s="265"/>
      <c r="CB91" s="265"/>
      <c r="CC91" s="265"/>
      <c r="CD91" s="265"/>
      <c r="CE91" s="265"/>
      <c r="CF91" s="265"/>
      <c r="CG91" s="265"/>
      <c r="CH91" s="265"/>
      <c r="CI91" s="265"/>
      <c r="CJ91" s="265"/>
      <c r="CK91" s="265"/>
      <c r="CL91" s="265"/>
      <c r="CM91" s="265"/>
      <c r="CN91" s="265"/>
      <c r="CO91" s="265"/>
      <c r="CP91" s="265"/>
      <c r="CQ91" s="265"/>
      <c r="CR91" s="265"/>
      <c r="CS91" s="265"/>
      <c r="CT91" s="265"/>
      <c r="CU91" s="265"/>
      <c r="CV91" s="265"/>
      <c r="CW91" s="265"/>
      <c r="CX91" s="265"/>
      <c r="CY91" s="265"/>
      <c r="CZ91" s="265"/>
      <c r="DA91" s="265"/>
      <c r="DB91" s="265"/>
      <c r="DC91" s="265"/>
      <c r="DD91" s="265"/>
      <c r="DE91" s="265"/>
      <c r="DF91" s="265"/>
      <c r="DG91" s="265"/>
      <c r="DH91" s="265"/>
      <c r="DI91" s="265"/>
      <c r="DJ91" s="265"/>
      <c r="DK91" s="265"/>
      <c r="DL91" s="265"/>
    </row>
    <row r="92" spans="1:116" x14ac:dyDescent="0.25">
      <c r="A92" s="266" t="s">
        <v>9978</v>
      </c>
      <c r="B92" s="267" t="s">
        <v>9979</v>
      </c>
      <c r="C92" s="270">
        <v>0.54403001520000005</v>
      </c>
      <c r="D92" s="271">
        <v>6</v>
      </c>
      <c r="E92" s="270">
        <v>0.27300000000000002</v>
      </c>
      <c r="F92" s="270">
        <v>6.1</v>
      </c>
      <c r="G92" s="270">
        <v>0.38123403010000001</v>
      </c>
      <c r="H92" s="270">
        <v>29.7</v>
      </c>
      <c r="I92" s="271">
        <v>3</v>
      </c>
      <c r="J92" s="271" t="str">
        <f>IFERROR(VLOOKUP($B92,'Core Indicators'!$E$3:$EU$906,147,FALSE),"x")</f>
        <v>x</v>
      </c>
      <c r="K92" s="272">
        <v>-0.88630145790000003</v>
      </c>
      <c r="L92" s="270">
        <v>5</v>
      </c>
      <c r="M92" s="271">
        <v>38</v>
      </c>
      <c r="N92" s="271">
        <v>30</v>
      </c>
      <c r="O92" s="271" t="str">
        <f>IFERROR(VLOOKUP(B92,'Core Indicators'!$E$3:$G$9906,3,FALSE),"x")</f>
        <v>x</v>
      </c>
      <c r="P92" s="271">
        <v>191800</v>
      </c>
      <c r="Q92" s="265"/>
      <c r="R92" s="265"/>
      <c r="S92" s="265"/>
      <c r="T92" s="265"/>
      <c r="U92" s="265"/>
      <c r="V92" s="265"/>
      <c r="W92" s="265"/>
      <c r="X92" s="265"/>
      <c r="Y92" s="265"/>
      <c r="Z92" s="265"/>
      <c r="AA92" s="265"/>
      <c r="AB92" s="265"/>
      <c r="AC92" s="265"/>
      <c r="AD92" s="265"/>
      <c r="AE92" s="265"/>
      <c r="AF92" s="265"/>
      <c r="AG92" s="265"/>
      <c r="AH92" s="265"/>
      <c r="AI92" s="265"/>
      <c r="AJ92" s="265"/>
      <c r="AK92" s="265"/>
      <c r="AL92" s="265"/>
      <c r="AM92" s="265"/>
      <c r="AN92" s="265"/>
      <c r="AO92" s="265"/>
      <c r="AP92" s="265"/>
      <c r="AQ92" s="265"/>
      <c r="AR92" s="265"/>
      <c r="AS92" s="265"/>
      <c r="AT92" s="265"/>
      <c r="AU92" s="265"/>
      <c r="AV92" s="265"/>
      <c r="AW92" s="265"/>
      <c r="AX92" s="265"/>
      <c r="AY92" s="265"/>
      <c r="AZ92" s="265"/>
      <c r="BA92" s="265"/>
      <c r="BB92" s="265"/>
      <c r="BC92" s="265"/>
      <c r="BD92" s="265"/>
      <c r="BE92" s="265"/>
      <c r="BF92" s="265"/>
      <c r="BG92" s="265"/>
      <c r="BH92" s="265"/>
      <c r="BI92" s="265"/>
      <c r="BJ92" s="265"/>
      <c r="BK92" s="265"/>
      <c r="BL92" s="265"/>
      <c r="BM92" s="265"/>
      <c r="BN92" s="265"/>
      <c r="BO92" s="265"/>
      <c r="BP92" s="265"/>
      <c r="BQ92" s="265"/>
      <c r="BR92" s="265"/>
      <c r="BS92" s="265"/>
      <c r="BT92" s="265"/>
      <c r="BU92" s="265"/>
      <c r="BV92" s="265"/>
      <c r="BW92" s="265"/>
      <c r="BX92" s="265"/>
      <c r="BY92" s="265"/>
      <c r="BZ92" s="265"/>
      <c r="CA92" s="265"/>
      <c r="CB92" s="265"/>
      <c r="CC92" s="265"/>
      <c r="CD92" s="265"/>
      <c r="CE92" s="265"/>
      <c r="CF92" s="265"/>
      <c r="CG92" s="265"/>
      <c r="CH92" s="265"/>
      <c r="CI92" s="265"/>
      <c r="CJ92" s="265"/>
      <c r="CK92" s="265"/>
      <c r="CL92" s="265"/>
      <c r="CM92" s="265"/>
      <c r="CN92" s="265"/>
      <c r="CO92" s="265"/>
      <c r="CP92" s="265"/>
      <c r="CQ92" s="265"/>
      <c r="CR92" s="265"/>
      <c r="CS92" s="265"/>
      <c r="CT92" s="265"/>
      <c r="CU92" s="265"/>
      <c r="CV92" s="265"/>
      <c r="CW92" s="265"/>
      <c r="CX92" s="265"/>
      <c r="CY92" s="265"/>
      <c r="CZ92" s="265"/>
      <c r="DA92" s="265"/>
      <c r="DB92" s="265"/>
      <c r="DC92" s="265"/>
      <c r="DD92" s="265"/>
      <c r="DE92" s="265"/>
      <c r="DF92" s="265"/>
      <c r="DG92" s="265"/>
      <c r="DH92" s="265"/>
      <c r="DI92" s="265"/>
      <c r="DJ92" s="265"/>
      <c r="DK92" s="265"/>
      <c r="DL92" s="265"/>
    </row>
    <row r="93" spans="1:116" x14ac:dyDescent="0.25">
      <c r="A93" s="266" t="s">
        <v>9980</v>
      </c>
      <c r="B93" s="267" t="s">
        <v>9981</v>
      </c>
      <c r="C93" s="270">
        <v>9.6800022599999994E-2</v>
      </c>
      <c r="D93" s="271">
        <v>9</v>
      </c>
      <c r="E93" s="270">
        <v>3.5000000000000003E-2</v>
      </c>
      <c r="F93" s="270">
        <v>3.2833333332999999</v>
      </c>
      <c r="G93" s="270">
        <v>0.47416294609999998</v>
      </c>
      <c r="H93" s="270" t="s">
        <v>17</v>
      </c>
      <c r="I93" s="271">
        <v>3</v>
      </c>
      <c r="J93" s="271" t="str">
        <f>IFERROR(VLOOKUP($B93,'Core Indicators'!$E$3:$EU$906,147,FALSE),"x")</f>
        <v>x</v>
      </c>
      <c r="K93" s="272">
        <v>-0.93566834930000009</v>
      </c>
      <c r="L93" s="270">
        <v>2</v>
      </c>
      <c r="M93" s="271">
        <v>25</v>
      </c>
      <c r="N93" s="271">
        <v>20</v>
      </c>
      <c r="O93" s="271" t="str">
        <f>IFERROR(VLOOKUP(B93,'Core Indicators'!$E$3:$G$9906,3,FALSE),"x")</f>
        <v>x</v>
      </c>
      <c r="P93" s="271">
        <v>176520</v>
      </c>
      <c r="Q93" s="265"/>
      <c r="R93" s="265"/>
      <c r="S93" s="265"/>
      <c r="T93" s="265"/>
      <c r="U93" s="265"/>
      <c r="V93" s="265"/>
      <c r="W93" s="265"/>
      <c r="X93" s="265"/>
      <c r="Y93" s="265"/>
      <c r="Z93" s="265"/>
      <c r="AA93" s="265"/>
      <c r="AB93" s="265"/>
      <c r="AC93" s="265"/>
      <c r="AD93" s="265"/>
      <c r="AE93" s="265"/>
      <c r="AF93" s="265"/>
      <c r="AG93" s="265"/>
      <c r="AH93" s="265"/>
      <c r="AI93" s="265"/>
      <c r="AJ93" s="265"/>
      <c r="AK93" s="265"/>
      <c r="AL93" s="265"/>
      <c r="AM93" s="265"/>
      <c r="AN93" s="265"/>
      <c r="AO93" s="265"/>
      <c r="AP93" s="265"/>
      <c r="AQ93" s="265"/>
      <c r="AR93" s="265"/>
      <c r="AS93" s="265"/>
      <c r="AT93" s="265"/>
      <c r="AU93" s="265"/>
      <c r="AV93" s="265"/>
      <c r="AW93" s="265"/>
      <c r="AX93" s="265"/>
      <c r="AY93" s="265"/>
      <c r="AZ93" s="265"/>
      <c r="BA93" s="265"/>
      <c r="BB93" s="265"/>
      <c r="BC93" s="265"/>
      <c r="BD93" s="265"/>
      <c r="BE93" s="265"/>
      <c r="BF93" s="265"/>
      <c r="BG93" s="265"/>
      <c r="BH93" s="265"/>
      <c r="BI93" s="265"/>
      <c r="BJ93" s="265"/>
      <c r="BK93" s="265"/>
      <c r="BL93" s="265"/>
      <c r="BM93" s="265"/>
      <c r="BN93" s="265"/>
      <c r="BO93" s="265"/>
      <c r="BP93" s="265"/>
      <c r="BQ93" s="265"/>
      <c r="BR93" s="265"/>
      <c r="BS93" s="265"/>
      <c r="BT93" s="265"/>
      <c r="BU93" s="265"/>
      <c r="BV93" s="265"/>
      <c r="BW93" s="265"/>
      <c r="BX93" s="265"/>
      <c r="BY93" s="265"/>
      <c r="BZ93" s="265"/>
      <c r="CA93" s="265"/>
      <c r="CB93" s="265"/>
      <c r="CC93" s="265"/>
      <c r="CD93" s="265"/>
      <c r="CE93" s="265"/>
      <c r="CF93" s="265"/>
      <c r="CG93" s="265"/>
      <c r="CH93" s="265"/>
      <c r="CI93" s="265"/>
      <c r="CJ93" s="265"/>
      <c r="CK93" s="265"/>
      <c r="CL93" s="265"/>
      <c r="CM93" s="265"/>
      <c r="CN93" s="265"/>
      <c r="CO93" s="265"/>
      <c r="CP93" s="265"/>
      <c r="CQ93" s="265"/>
      <c r="CR93" s="265"/>
      <c r="CS93" s="265"/>
      <c r="CT93" s="265"/>
      <c r="CU93" s="265"/>
      <c r="CV93" s="265"/>
      <c r="CW93" s="265"/>
      <c r="CX93" s="265"/>
      <c r="CY93" s="265"/>
      <c r="CZ93" s="265"/>
      <c r="DA93" s="265"/>
      <c r="DB93" s="265"/>
      <c r="DC93" s="265"/>
      <c r="DD93" s="265"/>
      <c r="DE93" s="265"/>
      <c r="DF93" s="265"/>
      <c r="DG93" s="265"/>
      <c r="DH93" s="265"/>
      <c r="DI93" s="265"/>
      <c r="DJ93" s="265"/>
      <c r="DK93" s="265"/>
      <c r="DL93" s="265"/>
    </row>
    <row r="94" spans="1:116" x14ac:dyDescent="0.25">
      <c r="A94" s="266" t="s">
        <v>9982</v>
      </c>
      <c r="B94" s="267" t="s">
        <v>9983</v>
      </c>
      <c r="C94" s="270">
        <v>0</v>
      </c>
      <c r="D94" s="271">
        <v>13</v>
      </c>
      <c r="E94" s="270">
        <v>0</v>
      </c>
      <c r="F94" s="270" t="s">
        <v>17</v>
      </c>
      <c r="G94" s="270" t="s">
        <v>17</v>
      </c>
      <c r="H94" s="270">
        <v>37</v>
      </c>
      <c r="I94" s="271">
        <v>0</v>
      </c>
      <c r="J94" s="271" t="str">
        <f>IFERROR(VLOOKUP($B94,'Core Indicators'!$E$3:$EU$906,147,FALSE),"x")</f>
        <v>x</v>
      </c>
      <c r="K94" s="272">
        <v>0.73770260809999999</v>
      </c>
      <c r="L94" s="270" t="s">
        <v>17</v>
      </c>
      <c r="M94" s="271">
        <v>93</v>
      </c>
      <c r="N94" s="271" t="s">
        <v>17</v>
      </c>
      <c r="O94" s="271" t="str">
        <f>IFERROR(VLOOKUP(B94,'Core Indicators'!$E$3:$G$9906,3,FALSE),"x")</f>
        <v>x</v>
      </c>
      <c r="P94" s="271">
        <v>810</v>
      </c>
      <c r="Q94" s="265"/>
      <c r="R94" s="265"/>
      <c r="S94" s="265"/>
      <c r="T94" s="265"/>
      <c r="U94" s="265"/>
      <c r="V94" s="265"/>
      <c r="W94" s="265"/>
      <c r="X94" s="265"/>
      <c r="Y94" s="265"/>
      <c r="Z94" s="265"/>
      <c r="AA94" s="265"/>
      <c r="AB94" s="265"/>
      <c r="AC94" s="265"/>
      <c r="AD94" s="265"/>
      <c r="AE94" s="265"/>
      <c r="AF94" s="265"/>
      <c r="AG94" s="265"/>
      <c r="AH94" s="265"/>
      <c r="AI94" s="265"/>
      <c r="AJ94" s="265"/>
      <c r="AK94" s="265"/>
      <c r="AL94" s="265"/>
      <c r="AM94" s="265"/>
      <c r="AN94" s="265"/>
      <c r="AO94" s="265"/>
      <c r="AP94" s="265"/>
      <c r="AQ94" s="265"/>
      <c r="AR94" s="265"/>
      <c r="AS94" s="265"/>
      <c r="AT94" s="265"/>
      <c r="AU94" s="265"/>
      <c r="AV94" s="265"/>
      <c r="AW94" s="265"/>
      <c r="AX94" s="265"/>
      <c r="AY94" s="265"/>
      <c r="AZ94" s="265"/>
      <c r="BA94" s="265"/>
      <c r="BB94" s="265"/>
      <c r="BC94" s="265"/>
      <c r="BD94" s="265"/>
      <c r="BE94" s="265"/>
      <c r="BF94" s="265"/>
      <c r="BG94" s="265"/>
      <c r="BH94" s="265"/>
      <c r="BI94" s="265"/>
      <c r="BJ94" s="265"/>
      <c r="BK94" s="265"/>
      <c r="BL94" s="265"/>
      <c r="BM94" s="265"/>
      <c r="BN94" s="265"/>
      <c r="BO94" s="265"/>
      <c r="BP94" s="265"/>
      <c r="BQ94" s="265"/>
      <c r="BR94" s="265"/>
      <c r="BS94" s="265"/>
      <c r="BT94" s="265"/>
      <c r="BU94" s="265"/>
      <c r="BV94" s="265"/>
      <c r="BW94" s="265"/>
      <c r="BX94" s="265"/>
      <c r="BY94" s="265"/>
      <c r="BZ94" s="265"/>
      <c r="CA94" s="265"/>
      <c r="CB94" s="265"/>
      <c r="CC94" s="265"/>
      <c r="CD94" s="265"/>
      <c r="CE94" s="265"/>
      <c r="CF94" s="265"/>
      <c r="CG94" s="265"/>
      <c r="CH94" s="265"/>
      <c r="CI94" s="265"/>
      <c r="CJ94" s="265"/>
      <c r="CK94" s="265"/>
      <c r="CL94" s="265"/>
      <c r="CM94" s="265"/>
      <c r="CN94" s="265"/>
      <c r="CO94" s="265"/>
      <c r="CP94" s="265"/>
      <c r="CQ94" s="265"/>
      <c r="CR94" s="265"/>
      <c r="CS94" s="265"/>
      <c r="CT94" s="265"/>
      <c r="CU94" s="265"/>
      <c r="CV94" s="265"/>
      <c r="CW94" s="265"/>
      <c r="CX94" s="265"/>
      <c r="CY94" s="265"/>
      <c r="CZ94" s="265"/>
      <c r="DA94" s="265"/>
      <c r="DB94" s="265"/>
      <c r="DC94" s="265"/>
      <c r="DD94" s="265"/>
      <c r="DE94" s="265"/>
      <c r="DF94" s="265"/>
      <c r="DG94" s="265"/>
      <c r="DH94" s="265"/>
      <c r="DI94" s="265"/>
      <c r="DJ94" s="265"/>
      <c r="DK94" s="265"/>
      <c r="DL94" s="265"/>
    </row>
    <row r="95" spans="1:116" x14ac:dyDescent="0.25">
      <c r="A95" s="266" t="s">
        <v>9984</v>
      </c>
      <c r="B95" s="267" t="s">
        <v>9985</v>
      </c>
      <c r="C95" s="270">
        <v>0</v>
      </c>
      <c r="D95" s="271">
        <v>13</v>
      </c>
      <c r="E95" s="270">
        <v>0</v>
      </c>
      <c r="F95" s="270" t="s">
        <v>17</v>
      </c>
      <c r="G95" s="270" t="s">
        <v>17</v>
      </c>
      <c r="H95" s="270" t="s">
        <v>17</v>
      </c>
      <c r="I95" s="271">
        <v>0</v>
      </c>
      <c r="J95" s="271" t="str">
        <f>IFERROR(VLOOKUP($B95,'Core Indicators'!$E$3:$EU$906,147,FALSE),"x")</f>
        <v>x</v>
      </c>
      <c r="K95" s="272">
        <v>0.4797953069</v>
      </c>
      <c r="L95" s="270" t="s">
        <v>17</v>
      </c>
      <c r="M95" s="271">
        <v>89</v>
      </c>
      <c r="N95" s="271" t="s">
        <v>17</v>
      </c>
      <c r="O95" s="271" t="str">
        <f>IFERROR(VLOOKUP(B95,'Core Indicators'!$E$3:$G$9906,3,FALSE),"x")</f>
        <v>x</v>
      </c>
      <c r="P95" s="271">
        <v>260</v>
      </c>
      <c r="Q95" s="265"/>
      <c r="R95" s="265"/>
      <c r="S95" s="265"/>
      <c r="T95" s="265"/>
      <c r="U95" s="265"/>
      <c r="V95" s="265"/>
      <c r="W95" s="265"/>
      <c r="X95" s="265"/>
      <c r="Y95" s="265"/>
      <c r="Z95" s="265"/>
      <c r="AA95" s="265"/>
      <c r="AB95" s="265"/>
      <c r="AC95" s="265"/>
      <c r="AD95" s="265"/>
      <c r="AE95" s="265"/>
      <c r="AF95" s="265"/>
      <c r="AG95" s="265"/>
      <c r="AH95" s="265"/>
      <c r="AI95" s="265"/>
      <c r="AJ95" s="265"/>
      <c r="AK95" s="265"/>
      <c r="AL95" s="265"/>
      <c r="AM95" s="265"/>
      <c r="AN95" s="265"/>
      <c r="AO95" s="265"/>
      <c r="AP95" s="265"/>
      <c r="AQ95" s="265"/>
      <c r="AR95" s="265"/>
      <c r="AS95" s="265"/>
      <c r="AT95" s="265"/>
      <c r="AU95" s="265"/>
      <c r="AV95" s="265"/>
      <c r="AW95" s="265"/>
      <c r="AX95" s="265"/>
      <c r="AY95" s="265"/>
      <c r="AZ95" s="265"/>
      <c r="BA95" s="265"/>
      <c r="BB95" s="265"/>
      <c r="BC95" s="265"/>
      <c r="BD95" s="265"/>
      <c r="BE95" s="265"/>
      <c r="BF95" s="265"/>
      <c r="BG95" s="265"/>
      <c r="BH95" s="265"/>
      <c r="BI95" s="265"/>
      <c r="BJ95" s="265"/>
      <c r="BK95" s="265"/>
      <c r="BL95" s="265"/>
      <c r="BM95" s="265"/>
      <c r="BN95" s="265"/>
      <c r="BO95" s="265"/>
      <c r="BP95" s="265"/>
      <c r="BQ95" s="265"/>
      <c r="BR95" s="265"/>
      <c r="BS95" s="265"/>
      <c r="BT95" s="265"/>
      <c r="BU95" s="265"/>
      <c r="BV95" s="265"/>
      <c r="BW95" s="265"/>
      <c r="BX95" s="265"/>
      <c r="BY95" s="265"/>
      <c r="BZ95" s="265"/>
      <c r="CA95" s="265"/>
      <c r="CB95" s="265"/>
      <c r="CC95" s="265"/>
      <c r="CD95" s="265"/>
      <c r="CE95" s="265"/>
      <c r="CF95" s="265"/>
      <c r="CG95" s="265"/>
      <c r="CH95" s="265"/>
      <c r="CI95" s="265"/>
      <c r="CJ95" s="265"/>
      <c r="CK95" s="265"/>
      <c r="CL95" s="265"/>
      <c r="CM95" s="265"/>
      <c r="CN95" s="265"/>
      <c r="CO95" s="265"/>
      <c r="CP95" s="265"/>
      <c r="CQ95" s="265"/>
      <c r="CR95" s="265"/>
      <c r="CS95" s="265"/>
      <c r="CT95" s="265"/>
      <c r="CU95" s="265"/>
      <c r="CV95" s="265"/>
      <c r="CW95" s="265"/>
      <c r="CX95" s="265"/>
      <c r="CY95" s="265"/>
      <c r="CZ95" s="265"/>
      <c r="DA95" s="265"/>
      <c r="DB95" s="265"/>
      <c r="DC95" s="265"/>
      <c r="DD95" s="265"/>
      <c r="DE95" s="265"/>
      <c r="DF95" s="265"/>
      <c r="DG95" s="265"/>
      <c r="DH95" s="265"/>
      <c r="DI95" s="265"/>
      <c r="DJ95" s="265"/>
      <c r="DK95" s="265"/>
      <c r="DL95" s="265"/>
    </row>
    <row r="96" spans="1:116" x14ac:dyDescent="0.25">
      <c r="A96" s="266" t="s">
        <v>9986</v>
      </c>
      <c r="B96" s="267" t="s">
        <v>9987</v>
      </c>
      <c r="C96" s="270">
        <v>0</v>
      </c>
      <c r="D96" s="271">
        <v>10</v>
      </c>
      <c r="E96" s="270">
        <v>0</v>
      </c>
      <c r="F96" s="270">
        <v>8.6</v>
      </c>
      <c r="G96" s="270">
        <v>5.75736331E-2</v>
      </c>
      <c r="H96" s="270">
        <v>31.4</v>
      </c>
      <c r="I96" s="271">
        <v>0</v>
      </c>
      <c r="J96" s="271" t="str">
        <f>IFERROR(VLOOKUP($B96,'Core Indicators'!$E$3:$EU$906,147,FALSE),"x")</f>
        <v>x</v>
      </c>
      <c r="K96" s="272">
        <v>1.194070816</v>
      </c>
      <c r="L96" s="270">
        <v>8.5</v>
      </c>
      <c r="M96" s="271">
        <v>83</v>
      </c>
      <c r="N96" s="271">
        <v>59</v>
      </c>
      <c r="O96" s="271" t="str">
        <f>IFERROR(VLOOKUP(B96,'Core Indicators'!$E$3:$G$9906,3,FALSE),"x")</f>
        <v>x</v>
      </c>
      <c r="P96" s="271">
        <v>97480</v>
      </c>
      <c r="Q96" s="265"/>
      <c r="R96" s="265"/>
      <c r="S96" s="265"/>
      <c r="T96" s="265"/>
      <c r="U96" s="265"/>
      <c r="V96" s="265"/>
      <c r="W96" s="265"/>
      <c r="X96" s="265"/>
      <c r="Y96" s="265"/>
      <c r="Z96" s="265"/>
      <c r="AA96" s="265"/>
      <c r="AB96" s="265"/>
      <c r="AC96" s="265"/>
      <c r="AD96" s="265"/>
      <c r="AE96" s="265"/>
      <c r="AF96" s="265"/>
      <c r="AG96" s="265"/>
      <c r="AH96" s="265"/>
      <c r="AI96" s="265"/>
      <c r="AJ96" s="265"/>
      <c r="AK96" s="265"/>
      <c r="AL96" s="265"/>
      <c r="AM96" s="265"/>
      <c r="AN96" s="265"/>
      <c r="AO96" s="265"/>
      <c r="AP96" s="265"/>
      <c r="AQ96" s="265"/>
      <c r="AR96" s="265"/>
      <c r="AS96" s="265"/>
      <c r="AT96" s="265"/>
      <c r="AU96" s="265"/>
      <c r="AV96" s="265"/>
      <c r="AW96" s="265"/>
      <c r="AX96" s="265"/>
      <c r="AY96" s="265"/>
      <c r="AZ96" s="265"/>
      <c r="BA96" s="265"/>
      <c r="BB96" s="265"/>
      <c r="BC96" s="265"/>
      <c r="BD96" s="265"/>
      <c r="BE96" s="265"/>
      <c r="BF96" s="265"/>
      <c r="BG96" s="265"/>
      <c r="BH96" s="265"/>
      <c r="BI96" s="265"/>
      <c r="BJ96" s="265"/>
      <c r="BK96" s="265"/>
      <c r="BL96" s="265"/>
      <c r="BM96" s="265"/>
      <c r="BN96" s="265"/>
      <c r="BO96" s="265"/>
      <c r="BP96" s="265"/>
      <c r="BQ96" s="265"/>
      <c r="BR96" s="265"/>
      <c r="BS96" s="265"/>
      <c r="BT96" s="265"/>
      <c r="BU96" s="265"/>
      <c r="BV96" s="265"/>
      <c r="BW96" s="265"/>
      <c r="BX96" s="265"/>
      <c r="BY96" s="265"/>
      <c r="BZ96" s="265"/>
      <c r="CA96" s="265"/>
      <c r="CB96" s="265"/>
      <c r="CC96" s="265"/>
      <c r="CD96" s="265"/>
      <c r="CE96" s="265"/>
      <c r="CF96" s="265"/>
      <c r="CG96" s="265"/>
      <c r="CH96" s="265"/>
      <c r="CI96" s="265"/>
      <c r="CJ96" s="265"/>
      <c r="CK96" s="265"/>
      <c r="CL96" s="265"/>
      <c r="CM96" s="265"/>
      <c r="CN96" s="265"/>
      <c r="CO96" s="265"/>
      <c r="CP96" s="265"/>
      <c r="CQ96" s="265"/>
      <c r="CR96" s="265"/>
      <c r="CS96" s="265"/>
      <c r="CT96" s="265"/>
      <c r="CU96" s="265"/>
      <c r="CV96" s="265"/>
      <c r="CW96" s="265"/>
      <c r="CX96" s="265"/>
      <c r="CY96" s="265"/>
      <c r="CZ96" s="265"/>
      <c r="DA96" s="265"/>
      <c r="DB96" s="265"/>
      <c r="DC96" s="265"/>
      <c r="DD96" s="265"/>
      <c r="DE96" s="265"/>
      <c r="DF96" s="265"/>
      <c r="DG96" s="265"/>
      <c r="DH96" s="265"/>
      <c r="DI96" s="265"/>
      <c r="DJ96" s="265"/>
      <c r="DK96" s="265"/>
      <c r="DL96" s="265"/>
    </row>
    <row r="97" spans="1:116" x14ac:dyDescent="0.25">
      <c r="A97" s="266" t="s">
        <v>9988</v>
      </c>
      <c r="B97" s="267" t="s">
        <v>9989</v>
      </c>
      <c r="C97" s="270">
        <v>0.93409999830000001</v>
      </c>
      <c r="D97" s="271">
        <v>5</v>
      </c>
      <c r="E97" s="270">
        <v>0.15</v>
      </c>
      <c r="F97" s="270">
        <v>4.7</v>
      </c>
      <c r="G97" s="270">
        <v>0.24530015899999999</v>
      </c>
      <c r="H97" s="270" t="s">
        <v>17</v>
      </c>
      <c r="I97" s="271">
        <v>1</v>
      </c>
      <c r="J97" s="271" t="str">
        <f>IFERROR(VLOOKUP($B97,'Core Indicators'!$E$3:$EU$906,147,FALSE),"x")</f>
        <v>x</v>
      </c>
      <c r="K97" s="272">
        <v>0.2156739533</v>
      </c>
      <c r="L97" s="270">
        <v>5</v>
      </c>
      <c r="M97" s="271">
        <v>36</v>
      </c>
      <c r="N97" s="271">
        <v>40</v>
      </c>
      <c r="O97" s="271" t="str">
        <f>IFERROR(VLOOKUP(B97,'Core Indicators'!$E$3:$G$9906,3,FALSE),"x")</f>
        <v>x</v>
      </c>
      <c r="P97" s="271">
        <v>17820</v>
      </c>
      <c r="Q97" s="265"/>
      <c r="R97" s="265"/>
      <c r="S97" s="265"/>
      <c r="T97" s="265"/>
      <c r="U97" s="265"/>
      <c r="V97" s="265"/>
      <c r="W97" s="265"/>
      <c r="X97" s="265"/>
      <c r="Y97" s="265"/>
      <c r="Z97" s="265"/>
      <c r="AA97" s="265"/>
      <c r="AB97" s="265"/>
      <c r="AC97" s="265"/>
      <c r="AD97" s="265"/>
      <c r="AE97" s="265"/>
      <c r="AF97" s="265"/>
      <c r="AG97" s="265"/>
      <c r="AH97" s="265"/>
      <c r="AI97" s="265"/>
      <c r="AJ97" s="265"/>
      <c r="AK97" s="265"/>
      <c r="AL97" s="265"/>
      <c r="AM97" s="265"/>
      <c r="AN97" s="265"/>
      <c r="AO97" s="265"/>
      <c r="AP97" s="265"/>
      <c r="AQ97" s="265"/>
      <c r="AR97" s="265"/>
      <c r="AS97" s="265"/>
      <c r="AT97" s="265"/>
      <c r="AU97" s="265"/>
      <c r="AV97" s="265"/>
      <c r="AW97" s="265"/>
      <c r="AX97" s="265"/>
      <c r="AY97" s="265"/>
      <c r="AZ97" s="265"/>
      <c r="BA97" s="265"/>
      <c r="BB97" s="265"/>
      <c r="BC97" s="265"/>
      <c r="BD97" s="265"/>
      <c r="BE97" s="265"/>
      <c r="BF97" s="265"/>
      <c r="BG97" s="265"/>
      <c r="BH97" s="265"/>
      <c r="BI97" s="265"/>
      <c r="BJ97" s="265"/>
      <c r="BK97" s="265"/>
      <c r="BL97" s="265"/>
      <c r="BM97" s="265"/>
      <c r="BN97" s="265"/>
      <c r="BO97" s="265"/>
      <c r="BP97" s="265"/>
      <c r="BQ97" s="265"/>
      <c r="BR97" s="265"/>
      <c r="BS97" s="265"/>
      <c r="BT97" s="265"/>
      <c r="BU97" s="265"/>
      <c r="BV97" s="265"/>
      <c r="BW97" s="265"/>
      <c r="BX97" s="265"/>
      <c r="BY97" s="265"/>
      <c r="BZ97" s="265"/>
      <c r="CA97" s="265"/>
      <c r="CB97" s="265"/>
      <c r="CC97" s="265"/>
      <c r="CD97" s="265"/>
      <c r="CE97" s="265"/>
      <c r="CF97" s="265"/>
      <c r="CG97" s="265"/>
      <c r="CH97" s="265"/>
      <c r="CI97" s="265"/>
      <c r="CJ97" s="265"/>
      <c r="CK97" s="265"/>
      <c r="CL97" s="265"/>
      <c r="CM97" s="265"/>
      <c r="CN97" s="265"/>
      <c r="CO97" s="265"/>
      <c r="CP97" s="265"/>
      <c r="CQ97" s="265"/>
      <c r="CR97" s="265"/>
      <c r="CS97" s="265"/>
      <c r="CT97" s="265"/>
      <c r="CU97" s="265"/>
      <c r="CV97" s="265"/>
      <c r="CW97" s="265"/>
      <c r="CX97" s="265"/>
      <c r="CY97" s="265"/>
      <c r="CZ97" s="265"/>
      <c r="DA97" s="265"/>
      <c r="DB97" s="265"/>
      <c r="DC97" s="265"/>
      <c r="DD97" s="265"/>
      <c r="DE97" s="265"/>
      <c r="DF97" s="265"/>
      <c r="DG97" s="265"/>
      <c r="DH97" s="265"/>
      <c r="DI97" s="265"/>
      <c r="DJ97" s="265"/>
      <c r="DK97" s="265"/>
      <c r="DL97" s="265"/>
    </row>
    <row r="98" spans="1:116" x14ac:dyDescent="0.25">
      <c r="A98" s="266" t="s">
        <v>5161</v>
      </c>
      <c r="B98" s="267" t="s">
        <v>9990</v>
      </c>
      <c r="C98" s="270">
        <v>0.64979998859999999</v>
      </c>
      <c r="D98" s="271">
        <v>2</v>
      </c>
      <c r="E98" s="270">
        <v>0.39700000000000002</v>
      </c>
      <c r="F98" s="270">
        <v>2.9666666667000001</v>
      </c>
      <c r="G98" s="270">
        <v>0.46313362470000002</v>
      </c>
      <c r="H98" s="270">
        <v>38.799999999999997</v>
      </c>
      <c r="I98" s="271">
        <v>2</v>
      </c>
      <c r="J98" s="271">
        <f>IFERROR(VLOOKUP($B98,'Core Indicators'!$E$3:$EU$906,147,FALSE),"x")</f>
        <v>6</v>
      </c>
      <c r="K98" s="272">
        <v>-0.9411007762000001</v>
      </c>
      <c r="L98" s="270">
        <v>2.25</v>
      </c>
      <c r="M98" s="271">
        <v>14</v>
      </c>
      <c r="N98" s="271">
        <v>29</v>
      </c>
      <c r="O98" s="271">
        <f>IFERROR(VLOOKUP(B98,'Core Indicators'!$E$3:$G$9906,3,FALSE),"x")</f>
        <v>7443000</v>
      </c>
      <c r="P98" s="271">
        <v>230800</v>
      </c>
      <c r="Q98" s="265"/>
      <c r="R98" s="265"/>
      <c r="S98" s="265"/>
      <c r="T98" s="265"/>
      <c r="U98" s="265"/>
      <c r="V98" s="265"/>
      <c r="W98" s="265"/>
      <c r="X98" s="265"/>
      <c r="Y98" s="265"/>
      <c r="Z98" s="265"/>
      <c r="AA98" s="265"/>
      <c r="AB98" s="265"/>
      <c r="AC98" s="265"/>
      <c r="AD98" s="265"/>
      <c r="AE98" s="265"/>
      <c r="AF98" s="265"/>
      <c r="AG98" s="265"/>
      <c r="AH98" s="265"/>
      <c r="AI98" s="265"/>
      <c r="AJ98" s="265"/>
      <c r="AK98" s="265"/>
      <c r="AL98" s="265"/>
      <c r="AM98" s="265"/>
      <c r="AN98" s="265"/>
      <c r="AO98" s="265"/>
      <c r="AP98" s="265"/>
      <c r="AQ98" s="265"/>
      <c r="AR98" s="265"/>
      <c r="AS98" s="265"/>
      <c r="AT98" s="265"/>
      <c r="AU98" s="265"/>
      <c r="AV98" s="265"/>
      <c r="AW98" s="265"/>
      <c r="AX98" s="265"/>
      <c r="AY98" s="265"/>
      <c r="AZ98" s="265"/>
      <c r="BA98" s="265"/>
      <c r="BB98" s="265"/>
      <c r="BC98" s="265"/>
      <c r="BD98" s="265"/>
      <c r="BE98" s="265"/>
      <c r="BF98" s="265"/>
      <c r="BG98" s="265"/>
      <c r="BH98" s="265"/>
      <c r="BI98" s="265"/>
      <c r="BJ98" s="265"/>
      <c r="BK98" s="265"/>
      <c r="BL98" s="265"/>
      <c r="BM98" s="265"/>
      <c r="BN98" s="265"/>
      <c r="BO98" s="265"/>
      <c r="BP98" s="265"/>
      <c r="BQ98" s="265"/>
      <c r="BR98" s="265"/>
      <c r="BS98" s="265"/>
      <c r="BT98" s="265"/>
      <c r="BU98" s="265"/>
      <c r="BV98" s="265"/>
      <c r="BW98" s="265"/>
      <c r="BX98" s="265"/>
      <c r="BY98" s="265"/>
      <c r="BZ98" s="265"/>
      <c r="CA98" s="265"/>
      <c r="CB98" s="265"/>
      <c r="CC98" s="265"/>
      <c r="CD98" s="265"/>
      <c r="CE98" s="265"/>
      <c r="CF98" s="265"/>
      <c r="CG98" s="265"/>
      <c r="CH98" s="265"/>
      <c r="CI98" s="265"/>
      <c r="CJ98" s="265"/>
      <c r="CK98" s="265"/>
      <c r="CL98" s="265"/>
      <c r="CM98" s="265"/>
      <c r="CN98" s="265"/>
      <c r="CO98" s="265"/>
      <c r="CP98" s="265"/>
      <c r="CQ98" s="265"/>
      <c r="CR98" s="265"/>
      <c r="CS98" s="265"/>
      <c r="CT98" s="265"/>
      <c r="CU98" s="265"/>
      <c r="CV98" s="265"/>
      <c r="CW98" s="265"/>
      <c r="CX98" s="265"/>
      <c r="CY98" s="265"/>
      <c r="CZ98" s="265"/>
      <c r="DA98" s="265"/>
      <c r="DB98" s="265"/>
      <c r="DC98" s="265"/>
      <c r="DD98" s="265"/>
      <c r="DE98" s="265"/>
      <c r="DF98" s="265"/>
      <c r="DG98" s="265"/>
      <c r="DH98" s="265"/>
      <c r="DI98" s="265"/>
      <c r="DJ98" s="265"/>
      <c r="DK98" s="265"/>
      <c r="DL98" s="265"/>
    </row>
    <row r="99" spans="1:116" x14ac:dyDescent="0.25">
      <c r="A99" s="266" t="s">
        <v>820</v>
      </c>
      <c r="B99" s="267" t="s">
        <v>9991</v>
      </c>
      <c r="C99" s="270">
        <v>0.81310000439999996</v>
      </c>
      <c r="D99" s="271">
        <v>6</v>
      </c>
      <c r="E99" s="270">
        <v>0.1</v>
      </c>
      <c r="F99" s="270">
        <v>5.3</v>
      </c>
      <c r="G99" s="270">
        <v>0.36244894649999998</v>
      </c>
      <c r="H99" s="270">
        <v>31.8</v>
      </c>
      <c r="I99" s="271">
        <v>3</v>
      </c>
      <c r="J99" s="271">
        <f>IFERROR(VLOOKUP($B99,'Core Indicators'!$E$3:$EU$906,147,FALSE),"x")</f>
        <v>175</v>
      </c>
      <c r="K99" s="272">
        <v>-0.85828012230000006</v>
      </c>
      <c r="L99" s="270">
        <v>4.75</v>
      </c>
      <c r="M99" s="271">
        <v>44</v>
      </c>
      <c r="N99" s="271">
        <v>28</v>
      </c>
      <c r="O99" s="271">
        <f>IFERROR(VLOOKUP(B99,'Core Indicators'!$E$3:$G$9906,3,FALSE),"x")</f>
        <v>5700000</v>
      </c>
      <c r="P99" s="271">
        <v>10230</v>
      </c>
      <c r="Q99" s="265"/>
      <c r="R99" s="265"/>
      <c r="S99" s="265"/>
      <c r="T99" s="265"/>
      <c r="U99" s="265"/>
      <c r="V99" s="265"/>
      <c r="W99" s="265"/>
      <c r="X99" s="265"/>
      <c r="Y99" s="265"/>
      <c r="Z99" s="265"/>
      <c r="AA99" s="265"/>
      <c r="AB99" s="265"/>
      <c r="AC99" s="265"/>
      <c r="AD99" s="265"/>
      <c r="AE99" s="265"/>
      <c r="AF99" s="265"/>
      <c r="AG99" s="265"/>
      <c r="AH99" s="265"/>
      <c r="AI99" s="265"/>
      <c r="AJ99" s="265"/>
      <c r="AK99" s="265"/>
      <c r="AL99" s="265"/>
      <c r="AM99" s="265"/>
      <c r="AN99" s="265"/>
      <c r="AO99" s="265"/>
      <c r="AP99" s="265"/>
      <c r="AQ99" s="265"/>
      <c r="AR99" s="265"/>
      <c r="AS99" s="265"/>
      <c r="AT99" s="265"/>
      <c r="AU99" s="265"/>
      <c r="AV99" s="265"/>
      <c r="AW99" s="265"/>
      <c r="AX99" s="265"/>
      <c r="AY99" s="265"/>
      <c r="AZ99" s="265"/>
      <c r="BA99" s="265"/>
      <c r="BB99" s="265"/>
      <c r="BC99" s="265"/>
      <c r="BD99" s="265"/>
      <c r="BE99" s="265"/>
      <c r="BF99" s="265"/>
      <c r="BG99" s="265"/>
      <c r="BH99" s="265"/>
      <c r="BI99" s="265"/>
      <c r="BJ99" s="265"/>
      <c r="BK99" s="265"/>
      <c r="BL99" s="265"/>
      <c r="BM99" s="265"/>
      <c r="BN99" s="265"/>
      <c r="BO99" s="265"/>
      <c r="BP99" s="265"/>
      <c r="BQ99" s="265"/>
      <c r="BR99" s="265"/>
      <c r="BS99" s="265"/>
      <c r="BT99" s="265"/>
      <c r="BU99" s="265"/>
      <c r="BV99" s="265"/>
      <c r="BW99" s="265"/>
      <c r="BX99" s="265"/>
      <c r="BY99" s="265"/>
      <c r="BZ99" s="265"/>
      <c r="CA99" s="265"/>
      <c r="CB99" s="265"/>
      <c r="CC99" s="265"/>
      <c r="CD99" s="265"/>
      <c r="CE99" s="265"/>
      <c r="CF99" s="265"/>
      <c r="CG99" s="265"/>
      <c r="CH99" s="265"/>
      <c r="CI99" s="265"/>
      <c r="CJ99" s="265"/>
      <c r="CK99" s="265"/>
      <c r="CL99" s="265"/>
      <c r="CM99" s="265"/>
      <c r="CN99" s="265"/>
      <c r="CO99" s="265"/>
      <c r="CP99" s="265"/>
      <c r="CQ99" s="265"/>
      <c r="CR99" s="265"/>
      <c r="CS99" s="265"/>
      <c r="CT99" s="265"/>
      <c r="CU99" s="265"/>
      <c r="CV99" s="265"/>
      <c r="CW99" s="265"/>
      <c r="CX99" s="265"/>
      <c r="CY99" s="265"/>
      <c r="CZ99" s="265"/>
      <c r="DA99" s="265"/>
      <c r="DB99" s="265"/>
      <c r="DC99" s="265"/>
      <c r="DD99" s="265"/>
      <c r="DE99" s="265"/>
      <c r="DF99" s="265"/>
      <c r="DG99" s="265"/>
      <c r="DH99" s="265"/>
      <c r="DI99" s="265"/>
      <c r="DJ99" s="265"/>
      <c r="DK99" s="265"/>
      <c r="DL99" s="265"/>
    </row>
    <row r="100" spans="1:116" x14ac:dyDescent="0.25">
      <c r="A100" s="266" t="s">
        <v>9992</v>
      </c>
      <c r="B100" s="267" t="s">
        <v>9993</v>
      </c>
      <c r="C100" s="270">
        <v>0.98551100019999993</v>
      </c>
      <c r="D100" s="271">
        <v>11</v>
      </c>
      <c r="E100" s="270">
        <v>0</v>
      </c>
      <c r="F100" s="270">
        <v>6.6</v>
      </c>
      <c r="G100" s="270">
        <v>0.65102151679999998</v>
      </c>
      <c r="H100" s="270">
        <v>35.299999999999997</v>
      </c>
      <c r="I100" s="271">
        <v>0</v>
      </c>
      <c r="J100" s="271" t="str">
        <f>IFERROR(VLOOKUP($B100,'Core Indicators'!$E$3:$EU$906,147,FALSE),"x")</f>
        <v>x</v>
      </c>
      <c r="K100" s="272">
        <v>-0.99521124360000002</v>
      </c>
      <c r="L100" s="270">
        <v>5.5</v>
      </c>
      <c r="M100" s="271">
        <v>60</v>
      </c>
      <c r="N100" s="271">
        <v>28</v>
      </c>
      <c r="O100" s="271" t="str">
        <f>IFERROR(VLOOKUP(B100,'Core Indicators'!$E$3:$G$9906,3,FALSE),"x")</f>
        <v>x</v>
      </c>
      <c r="P100" s="271">
        <v>96320</v>
      </c>
      <c r="Q100" s="265"/>
      <c r="R100" s="265"/>
      <c r="S100" s="265"/>
      <c r="T100" s="265"/>
      <c r="U100" s="265"/>
      <c r="V100" s="265"/>
      <c r="W100" s="265"/>
      <c r="X100" s="265"/>
      <c r="Y100" s="265"/>
      <c r="Z100" s="265"/>
      <c r="AA100" s="265"/>
      <c r="AB100" s="265"/>
      <c r="AC100" s="265"/>
      <c r="AD100" s="265"/>
      <c r="AE100" s="265"/>
      <c r="AF100" s="265"/>
      <c r="AG100" s="265"/>
      <c r="AH100" s="265"/>
      <c r="AI100" s="265"/>
      <c r="AJ100" s="265"/>
      <c r="AK100" s="265"/>
      <c r="AL100" s="265"/>
      <c r="AM100" s="265"/>
      <c r="AN100" s="265"/>
      <c r="AO100" s="265"/>
      <c r="AP100" s="265"/>
      <c r="AQ100" s="265"/>
      <c r="AR100" s="265"/>
      <c r="AS100" s="265"/>
      <c r="AT100" s="265"/>
      <c r="AU100" s="265"/>
      <c r="AV100" s="265"/>
      <c r="AW100" s="265"/>
      <c r="AX100" s="265"/>
      <c r="AY100" s="265"/>
      <c r="AZ100" s="265"/>
      <c r="BA100" s="265"/>
      <c r="BB100" s="265"/>
      <c r="BC100" s="265"/>
      <c r="BD100" s="265"/>
      <c r="BE100" s="265"/>
      <c r="BF100" s="265"/>
      <c r="BG100" s="265"/>
      <c r="BH100" s="265"/>
      <c r="BI100" s="265"/>
      <c r="BJ100" s="265"/>
      <c r="BK100" s="265"/>
      <c r="BL100" s="265"/>
      <c r="BM100" s="265"/>
      <c r="BN100" s="265"/>
      <c r="BO100" s="265"/>
      <c r="BP100" s="265"/>
      <c r="BQ100" s="265"/>
      <c r="BR100" s="265"/>
      <c r="BS100" s="265"/>
      <c r="BT100" s="265"/>
      <c r="BU100" s="265"/>
      <c r="BV100" s="265"/>
      <c r="BW100" s="265"/>
      <c r="BX100" s="265"/>
      <c r="BY100" s="265"/>
      <c r="BZ100" s="265"/>
      <c r="CA100" s="265"/>
      <c r="CB100" s="265"/>
      <c r="CC100" s="265"/>
      <c r="CD100" s="265"/>
      <c r="CE100" s="265"/>
      <c r="CF100" s="265"/>
      <c r="CG100" s="265"/>
      <c r="CH100" s="265"/>
      <c r="CI100" s="265"/>
      <c r="CJ100" s="265"/>
      <c r="CK100" s="265"/>
      <c r="CL100" s="265"/>
      <c r="CM100" s="265"/>
      <c r="CN100" s="265"/>
      <c r="CO100" s="265"/>
      <c r="CP100" s="265"/>
      <c r="CQ100" s="265"/>
      <c r="CR100" s="265"/>
      <c r="CS100" s="265"/>
      <c r="CT100" s="265"/>
      <c r="CU100" s="265"/>
      <c r="CV100" s="265"/>
      <c r="CW100" s="265"/>
      <c r="CX100" s="265"/>
      <c r="CY100" s="265"/>
      <c r="CZ100" s="265"/>
      <c r="DA100" s="265"/>
      <c r="DB100" s="265"/>
      <c r="DC100" s="265"/>
      <c r="DD100" s="265"/>
      <c r="DE100" s="265"/>
      <c r="DF100" s="265"/>
      <c r="DG100" s="265"/>
      <c r="DH100" s="265"/>
      <c r="DI100" s="265"/>
      <c r="DJ100" s="265"/>
      <c r="DK100" s="265"/>
      <c r="DL100" s="265"/>
    </row>
    <row r="101" spans="1:116" x14ac:dyDescent="0.25">
      <c r="A101" s="266" t="s">
        <v>117</v>
      </c>
      <c r="B101" s="267" t="s">
        <v>9994</v>
      </c>
      <c r="C101" s="270">
        <v>0.27512803019999998</v>
      </c>
      <c r="D101" s="271">
        <v>1</v>
      </c>
      <c r="E101" s="270">
        <v>0</v>
      </c>
      <c r="F101" s="270">
        <v>2.4500000000000002</v>
      </c>
      <c r="G101" s="270">
        <v>0.1717677189</v>
      </c>
      <c r="H101" s="270" t="s">
        <v>17</v>
      </c>
      <c r="I101" s="271">
        <v>3</v>
      </c>
      <c r="J101" s="271">
        <f>IFERROR(VLOOKUP($B101,'Core Indicators'!$E$3:$EU$906,147,FALSE),"x")</f>
        <v>5560</v>
      </c>
      <c r="K101" s="272">
        <v>-1.8480540513999999</v>
      </c>
      <c r="L101" s="270">
        <v>2.75</v>
      </c>
      <c r="M101" s="271">
        <v>9</v>
      </c>
      <c r="N101" s="271">
        <v>18</v>
      </c>
      <c r="O101" s="271">
        <f>IFERROR(VLOOKUP(B101,'Core Indicators'!$E$3:$G$9906,3,FALSE),"x")</f>
        <v>6908000</v>
      </c>
      <c r="P101" s="271">
        <v>1759540</v>
      </c>
      <c r="Q101" s="265"/>
      <c r="R101" s="265"/>
      <c r="S101" s="265"/>
      <c r="T101" s="265"/>
      <c r="U101" s="265"/>
      <c r="V101" s="265"/>
      <c r="W101" s="265"/>
      <c r="X101" s="265"/>
      <c r="Y101" s="265"/>
      <c r="Z101" s="265"/>
      <c r="AA101" s="265"/>
      <c r="AB101" s="265"/>
      <c r="AC101" s="265"/>
      <c r="AD101" s="265"/>
      <c r="AE101" s="265"/>
      <c r="AF101" s="265"/>
      <c r="AG101" s="265"/>
      <c r="AH101" s="265"/>
      <c r="AI101" s="265"/>
      <c r="AJ101" s="265"/>
      <c r="AK101" s="265"/>
      <c r="AL101" s="265"/>
      <c r="AM101" s="265"/>
      <c r="AN101" s="265"/>
      <c r="AO101" s="265"/>
      <c r="AP101" s="265"/>
      <c r="AQ101" s="265"/>
      <c r="AR101" s="265"/>
      <c r="AS101" s="265"/>
      <c r="AT101" s="265"/>
      <c r="AU101" s="265"/>
      <c r="AV101" s="265"/>
      <c r="AW101" s="265"/>
      <c r="AX101" s="265"/>
      <c r="AY101" s="265"/>
      <c r="AZ101" s="265"/>
      <c r="BA101" s="265"/>
      <c r="BB101" s="265"/>
      <c r="BC101" s="265"/>
      <c r="BD101" s="265"/>
      <c r="BE101" s="265"/>
      <c r="BF101" s="265"/>
      <c r="BG101" s="265"/>
      <c r="BH101" s="265"/>
      <c r="BI101" s="265"/>
      <c r="BJ101" s="265"/>
      <c r="BK101" s="265"/>
      <c r="BL101" s="265"/>
      <c r="BM101" s="265"/>
      <c r="BN101" s="265"/>
      <c r="BO101" s="265"/>
      <c r="BP101" s="265"/>
      <c r="BQ101" s="265"/>
      <c r="BR101" s="265"/>
      <c r="BS101" s="265"/>
      <c r="BT101" s="265"/>
      <c r="BU101" s="265"/>
      <c r="BV101" s="265"/>
      <c r="BW101" s="265"/>
      <c r="BX101" s="265"/>
      <c r="BY101" s="265"/>
      <c r="BZ101" s="265"/>
      <c r="CA101" s="265"/>
      <c r="CB101" s="265"/>
      <c r="CC101" s="265"/>
      <c r="CD101" s="265"/>
      <c r="CE101" s="265"/>
      <c r="CF101" s="265"/>
      <c r="CG101" s="265"/>
      <c r="CH101" s="265"/>
      <c r="CI101" s="265"/>
      <c r="CJ101" s="265"/>
      <c r="CK101" s="265"/>
      <c r="CL101" s="265"/>
      <c r="CM101" s="265"/>
      <c r="CN101" s="265"/>
      <c r="CO101" s="265"/>
      <c r="CP101" s="265"/>
      <c r="CQ101" s="265"/>
      <c r="CR101" s="265"/>
      <c r="CS101" s="265"/>
      <c r="CT101" s="265"/>
      <c r="CU101" s="265"/>
      <c r="CV101" s="265"/>
      <c r="CW101" s="265"/>
      <c r="CX101" s="265"/>
      <c r="CY101" s="265"/>
      <c r="CZ101" s="265"/>
      <c r="DA101" s="265"/>
      <c r="DB101" s="265"/>
      <c r="DC101" s="265"/>
      <c r="DD101" s="265"/>
      <c r="DE101" s="265"/>
      <c r="DF101" s="265"/>
      <c r="DG101" s="265"/>
      <c r="DH101" s="265"/>
      <c r="DI101" s="265"/>
      <c r="DJ101" s="265"/>
      <c r="DK101" s="265"/>
      <c r="DL101" s="265"/>
    </row>
    <row r="102" spans="1:116" x14ac:dyDescent="0.25">
      <c r="A102" s="266" t="s">
        <v>9995</v>
      </c>
      <c r="B102" s="267" t="s">
        <v>9996</v>
      </c>
      <c r="C102" s="270">
        <v>0</v>
      </c>
      <c r="D102" s="271">
        <v>12</v>
      </c>
      <c r="E102" s="270">
        <v>0</v>
      </c>
      <c r="F102" s="270" t="s">
        <v>17</v>
      </c>
      <c r="G102" s="270">
        <v>0.33299378600000001</v>
      </c>
      <c r="H102" s="270">
        <v>51.2</v>
      </c>
      <c r="I102" s="271">
        <v>0</v>
      </c>
      <c r="J102" s="271" t="str">
        <f>IFERROR(VLOOKUP($B102,'Core Indicators'!$E$3:$EU$906,147,FALSE),"x")</f>
        <v>x</v>
      </c>
      <c r="K102" s="272">
        <v>0.569129467</v>
      </c>
      <c r="L102" s="270" t="s">
        <v>17</v>
      </c>
      <c r="M102" s="271">
        <v>92</v>
      </c>
      <c r="N102" s="271">
        <v>55</v>
      </c>
      <c r="O102" s="271" t="str">
        <f>IFERROR(VLOOKUP(B102,'Core Indicators'!$E$3:$G$9906,3,FALSE),"x")</f>
        <v>x</v>
      </c>
      <c r="P102" s="271">
        <v>610</v>
      </c>
      <c r="Q102" s="265"/>
      <c r="R102" s="265"/>
      <c r="S102" s="265"/>
      <c r="T102" s="265"/>
      <c r="U102" s="265"/>
      <c r="V102" s="265"/>
      <c r="W102" s="265"/>
      <c r="X102" s="265"/>
      <c r="Y102" s="265"/>
      <c r="Z102" s="265"/>
      <c r="AA102" s="265"/>
      <c r="AB102" s="265"/>
      <c r="AC102" s="265"/>
      <c r="AD102" s="265"/>
      <c r="AE102" s="265"/>
      <c r="AF102" s="265"/>
      <c r="AG102" s="265"/>
      <c r="AH102" s="265"/>
      <c r="AI102" s="265"/>
      <c r="AJ102" s="265"/>
      <c r="AK102" s="265"/>
      <c r="AL102" s="265"/>
      <c r="AM102" s="265"/>
      <c r="AN102" s="265"/>
      <c r="AO102" s="265"/>
      <c r="AP102" s="265"/>
      <c r="AQ102" s="265"/>
      <c r="AR102" s="265"/>
      <c r="AS102" s="265"/>
      <c r="AT102" s="265"/>
      <c r="AU102" s="265"/>
      <c r="AV102" s="265"/>
      <c r="AW102" s="265"/>
      <c r="AX102" s="265"/>
      <c r="AY102" s="265"/>
      <c r="AZ102" s="265"/>
      <c r="BA102" s="265"/>
      <c r="BB102" s="265"/>
      <c r="BC102" s="265"/>
      <c r="BD102" s="265"/>
      <c r="BE102" s="265"/>
      <c r="BF102" s="265"/>
      <c r="BG102" s="265"/>
      <c r="BH102" s="265"/>
      <c r="BI102" s="265"/>
      <c r="BJ102" s="265"/>
      <c r="BK102" s="265"/>
      <c r="BL102" s="265"/>
      <c r="BM102" s="265"/>
      <c r="BN102" s="265"/>
      <c r="BO102" s="265"/>
      <c r="BP102" s="265"/>
      <c r="BQ102" s="265"/>
      <c r="BR102" s="265"/>
      <c r="BS102" s="265"/>
      <c r="BT102" s="265"/>
      <c r="BU102" s="265"/>
      <c r="BV102" s="265"/>
      <c r="BW102" s="265"/>
      <c r="BX102" s="265"/>
      <c r="BY102" s="265"/>
      <c r="BZ102" s="265"/>
      <c r="CA102" s="265"/>
      <c r="CB102" s="265"/>
      <c r="CC102" s="265"/>
      <c r="CD102" s="265"/>
      <c r="CE102" s="265"/>
      <c r="CF102" s="265"/>
      <c r="CG102" s="265"/>
      <c r="CH102" s="265"/>
      <c r="CI102" s="265"/>
      <c r="CJ102" s="265"/>
      <c r="CK102" s="265"/>
      <c r="CL102" s="265"/>
      <c r="CM102" s="265"/>
      <c r="CN102" s="265"/>
      <c r="CO102" s="265"/>
      <c r="CP102" s="265"/>
      <c r="CQ102" s="265"/>
      <c r="CR102" s="265"/>
      <c r="CS102" s="265"/>
      <c r="CT102" s="265"/>
      <c r="CU102" s="265"/>
      <c r="CV102" s="265"/>
      <c r="CW102" s="265"/>
      <c r="CX102" s="265"/>
      <c r="CY102" s="265"/>
      <c r="CZ102" s="265"/>
      <c r="DA102" s="265"/>
      <c r="DB102" s="265"/>
      <c r="DC102" s="265"/>
      <c r="DD102" s="265"/>
      <c r="DE102" s="265"/>
      <c r="DF102" s="265"/>
      <c r="DG102" s="265"/>
      <c r="DH102" s="265"/>
      <c r="DI102" s="265"/>
      <c r="DJ102" s="265"/>
      <c r="DK102" s="265"/>
      <c r="DL102" s="265"/>
    </row>
    <row r="103" spans="1:116" x14ac:dyDescent="0.25">
      <c r="A103" s="266" t="s">
        <v>9997</v>
      </c>
      <c r="B103" s="267" t="s">
        <v>9998</v>
      </c>
      <c r="C103" s="270">
        <v>0</v>
      </c>
      <c r="D103" s="271">
        <v>12</v>
      </c>
      <c r="E103" s="270">
        <v>0</v>
      </c>
      <c r="F103" s="270" t="s">
        <v>17</v>
      </c>
      <c r="G103" s="270" t="s">
        <v>17</v>
      </c>
      <c r="H103" s="270" t="s">
        <v>17</v>
      </c>
      <c r="I103" s="271">
        <v>0</v>
      </c>
      <c r="J103" s="271" t="str">
        <f>IFERROR(VLOOKUP($B103,'Core Indicators'!$E$3:$EU$906,147,FALSE),"x")</f>
        <v>x</v>
      </c>
      <c r="K103" s="272">
        <v>1.6793329716000001</v>
      </c>
      <c r="L103" s="270" t="s">
        <v>17</v>
      </c>
      <c r="M103" s="271">
        <v>90</v>
      </c>
      <c r="N103" s="271" t="s">
        <v>17</v>
      </c>
      <c r="O103" s="271" t="str">
        <f>IFERROR(VLOOKUP(B103,'Core Indicators'!$E$3:$G$9906,3,FALSE),"x")</f>
        <v>x</v>
      </c>
      <c r="P103" s="271">
        <v>160</v>
      </c>
      <c r="Q103" s="265"/>
      <c r="R103" s="265"/>
      <c r="S103" s="265"/>
      <c r="T103" s="265"/>
      <c r="U103" s="265"/>
      <c r="V103" s="265"/>
      <c r="W103" s="265"/>
      <c r="X103" s="265"/>
      <c r="Y103" s="265"/>
      <c r="Z103" s="265"/>
      <c r="AA103" s="265"/>
      <c r="AB103" s="265"/>
      <c r="AC103" s="265"/>
      <c r="AD103" s="265"/>
      <c r="AE103" s="265"/>
      <c r="AF103" s="265"/>
      <c r="AG103" s="265"/>
      <c r="AH103" s="265"/>
      <c r="AI103" s="265"/>
      <c r="AJ103" s="265"/>
      <c r="AK103" s="265"/>
      <c r="AL103" s="265"/>
      <c r="AM103" s="265"/>
      <c r="AN103" s="265"/>
      <c r="AO103" s="265"/>
      <c r="AP103" s="265"/>
      <c r="AQ103" s="265"/>
      <c r="AR103" s="265"/>
      <c r="AS103" s="265"/>
      <c r="AT103" s="265"/>
      <c r="AU103" s="265"/>
      <c r="AV103" s="265"/>
      <c r="AW103" s="265"/>
      <c r="AX103" s="265"/>
      <c r="AY103" s="265"/>
      <c r="AZ103" s="265"/>
      <c r="BA103" s="265"/>
      <c r="BB103" s="265"/>
      <c r="BC103" s="265"/>
      <c r="BD103" s="265"/>
      <c r="BE103" s="265"/>
      <c r="BF103" s="265"/>
      <c r="BG103" s="265"/>
      <c r="BH103" s="265"/>
      <c r="BI103" s="265"/>
      <c r="BJ103" s="265"/>
      <c r="BK103" s="265"/>
      <c r="BL103" s="265"/>
      <c r="BM103" s="265"/>
      <c r="BN103" s="265"/>
      <c r="BO103" s="265"/>
      <c r="BP103" s="265"/>
      <c r="BQ103" s="265"/>
      <c r="BR103" s="265"/>
      <c r="BS103" s="265"/>
      <c r="BT103" s="265"/>
      <c r="BU103" s="265"/>
      <c r="BV103" s="265"/>
      <c r="BW103" s="265"/>
      <c r="BX103" s="265"/>
      <c r="BY103" s="265"/>
      <c r="BZ103" s="265"/>
      <c r="CA103" s="265"/>
      <c r="CB103" s="265"/>
      <c r="CC103" s="265"/>
      <c r="CD103" s="265"/>
      <c r="CE103" s="265"/>
      <c r="CF103" s="265"/>
      <c r="CG103" s="265"/>
      <c r="CH103" s="265"/>
      <c r="CI103" s="265"/>
      <c r="CJ103" s="265"/>
      <c r="CK103" s="265"/>
      <c r="CL103" s="265"/>
      <c r="CM103" s="265"/>
      <c r="CN103" s="265"/>
      <c r="CO103" s="265"/>
      <c r="CP103" s="265"/>
      <c r="CQ103" s="265"/>
      <c r="CR103" s="265"/>
      <c r="CS103" s="265"/>
      <c r="CT103" s="265"/>
      <c r="CU103" s="265"/>
      <c r="CV103" s="265"/>
      <c r="CW103" s="265"/>
      <c r="CX103" s="265"/>
      <c r="CY103" s="265"/>
      <c r="CZ103" s="265"/>
      <c r="DA103" s="265"/>
      <c r="DB103" s="265"/>
      <c r="DC103" s="265"/>
      <c r="DD103" s="265"/>
      <c r="DE103" s="265"/>
      <c r="DF103" s="265"/>
      <c r="DG103" s="265"/>
      <c r="DH103" s="265"/>
      <c r="DI103" s="265"/>
      <c r="DJ103" s="265"/>
      <c r="DK103" s="265"/>
      <c r="DL103" s="265"/>
    </row>
    <row r="104" spans="1:116" x14ac:dyDescent="0.25">
      <c r="A104" s="266" t="s">
        <v>2280</v>
      </c>
      <c r="B104" s="267" t="s">
        <v>9999</v>
      </c>
      <c r="C104" s="270">
        <v>0.41569999959999998</v>
      </c>
      <c r="D104" s="271">
        <v>5</v>
      </c>
      <c r="E104" s="270">
        <v>0.11</v>
      </c>
      <c r="F104" s="270">
        <v>6.65</v>
      </c>
      <c r="G104" s="270">
        <v>0.37970115970000001</v>
      </c>
      <c r="H104" s="270">
        <v>39.299999999999997</v>
      </c>
      <c r="I104" s="271">
        <v>3</v>
      </c>
      <c r="J104" s="271">
        <f>IFERROR(VLOOKUP($B104,'Core Indicators'!$E$3:$EU$906,147,FALSE),"x")</f>
        <v>5</v>
      </c>
      <c r="K104" s="272">
        <v>-1.1983425400000001E-2</v>
      </c>
      <c r="L104" s="270">
        <v>6.5</v>
      </c>
      <c r="M104" s="271">
        <v>55</v>
      </c>
      <c r="N104" s="271">
        <v>38</v>
      </c>
      <c r="O104" s="271">
        <f>IFERROR(VLOOKUP(B104,'Core Indicators'!$E$3:$G$9906,3,FALSE),"x")</f>
        <v>22037000</v>
      </c>
      <c r="P104" s="271">
        <v>62710</v>
      </c>
      <c r="Q104" s="265"/>
      <c r="R104" s="265"/>
      <c r="S104" s="265"/>
      <c r="T104" s="265"/>
      <c r="U104" s="265"/>
      <c r="V104" s="265"/>
      <c r="W104" s="265"/>
      <c r="X104" s="265"/>
      <c r="Y104" s="265"/>
      <c r="Z104" s="265"/>
      <c r="AA104" s="265"/>
      <c r="AB104" s="265"/>
      <c r="AC104" s="265"/>
      <c r="AD104" s="265"/>
      <c r="AE104" s="265"/>
      <c r="AF104" s="265"/>
      <c r="AG104" s="265"/>
      <c r="AH104" s="265"/>
      <c r="AI104" s="265"/>
      <c r="AJ104" s="265"/>
      <c r="AK104" s="265"/>
      <c r="AL104" s="265"/>
      <c r="AM104" s="265"/>
      <c r="AN104" s="265"/>
      <c r="AO104" s="265"/>
      <c r="AP104" s="265"/>
      <c r="AQ104" s="265"/>
      <c r="AR104" s="265"/>
      <c r="AS104" s="265"/>
      <c r="AT104" s="265"/>
      <c r="AU104" s="265"/>
      <c r="AV104" s="265"/>
      <c r="AW104" s="265"/>
      <c r="AX104" s="265"/>
      <c r="AY104" s="265"/>
      <c r="AZ104" s="265"/>
      <c r="BA104" s="265"/>
      <c r="BB104" s="265"/>
      <c r="BC104" s="265"/>
      <c r="BD104" s="265"/>
      <c r="BE104" s="265"/>
      <c r="BF104" s="265"/>
      <c r="BG104" s="265"/>
      <c r="BH104" s="265"/>
      <c r="BI104" s="265"/>
      <c r="BJ104" s="265"/>
      <c r="BK104" s="265"/>
      <c r="BL104" s="265"/>
      <c r="BM104" s="265"/>
      <c r="BN104" s="265"/>
      <c r="BO104" s="265"/>
      <c r="BP104" s="265"/>
      <c r="BQ104" s="265"/>
      <c r="BR104" s="265"/>
      <c r="BS104" s="265"/>
      <c r="BT104" s="265"/>
      <c r="BU104" s="265"/>
      <c r="BV104" s="265"/>
      <c r="BW104" s="265"/>
      <c r="BX104" s="265"/>
      <c r="BY104" s="265"/>
      <c r="BZ104" s="265"/>
      <c r="CA104" s="265"/>
      <c r="CB104" s="265"/>
      <c r="CC104" s="265"/>
      <c r="CD104" s="265"/>
      <c r="CE104" s="265"/>
      <c r="CF104" s="265"/>
      <c r="CG104" s="265"/>
      <c r="CH104" s="265"/>
      <c r="CI104" s="265"/>
      <c r="CJ104" s="265"/>
      <c r="CK104" s="265"/>
      <c r="CL104" s="265"/>
      <c r="CM104" s="265"/>
      <c r="CN104" s="265"/>
      <c r="CO104" s="265"/>
      <c r="CP104" s="265"/>
      <c r="CQ104" s="265"/>
      <c r="CR104" s="265"/>
      <c r="CS104" s="265"/>
      <c r="CT104" s="265"/>
      <c r="CU104" s="265"/>
      <c r="CV104" s="265"/>
      <c r="CW104" s="265"/>
      <c r="CX104" s="265"/>
      <c r="CY104" s="265"/>
      <c r="CZ104" s="265"/>
      <c r="DA104" s="265"/>
      <c r="DB104" s="265"/>
      <c r="DC104" s="265"/>
      <c r="DD104" s="265"/>
      <c r="DE104" s="265"/>
      <c r="DF104" s="265"/>
      <c r="DG104" s="265"/>
      <c r="DH104" s="265"/>
      <c r="DI104" s="265"/>
      <c r="DJ104" s="265"/>
      <c r="DK104" s="265"/>
      <c r="DL104" s="265"/>
    </row>
    <row r="105" spans="1:116" x14ac:dyDescent="0.25">
      <c r="A105" s="266" t="s">
        <v>10000</v>
      </c>
      <c r="B105" s="267" t="s">
        <v>10001</v>
      </c>
      <c r="C105" s="270">
        <v>0</v>
      </c>
      <c r="D105" s="271">
        <v>11</v>
      </c>
      <c r="E105" s="270">
        <v>0</v>
      </c>
      <c r="F105" s="270">
        <v>5.45</v>
      </c>
      <c r="G105" s="270">
        <v>0.54603114490000004</v>
      </c>
      <c r="H105" s="270">
        <v>44.9</v>
      </c>
      <c r="I105" s="271">
        <v>0</v>
      </c>
      <c r="J105" s="271" t="str">
        <f>IFERROR(VLOOKUP($B105,'Core Indicators'!$E$3:$EU$906,147,FALSE),"x")</f>
        <v>x</v>
      </c>
      <c r="K105" s="272">
        <v>-0.38059708479999999</v>
      </c>
      <c r="L105" s="270">
        <v>5</v>
      </c>
      <c r="M105" s="271">
        <v>63</v>
      </c>
      <c r="N105" s="271">
        <v>40</v>
      </c>
      <c r="O105" s="271" t="str">
        <f>IFERROR(VLOOKUP(B105,'Core Indicators'!$E$3:$G$9906,3,FALSE),"x")</f>
        <v>x</v>
      </c>
      <c r="P105" s="271">
        <v>30360</v>
      </c>
      <c r="Q105" s="265"/>
      <c r="R105" s="265"/>
      <c r="S105" s="265"/>
      <c r="T105" s="265"/>
      <c r="U105" s="265"/>
      <c r="V105" s="265"/>
      <c r="W105" s="265"/>
      <c r="X105" s="265"/>
      <c r="Y105" s="265"/>
      <c r="Z105" s="265"/>
      <c r="AA105" s="265"/>
      <c r="AB105" s="265"/>
      <c r="AC105" s="265"/>
      <c r="AD105" s="265"/>
      <c r="AE105" s="265"/>
      <c r="AF105" s="265"/>
      <c r="AG105" s="265"/>
      <c r="AH105" s="265"/>
      <c r="AI105" s="265"/>
      <c r="AJ105" s="265"/>
      <c r="AK105" s="265"/>
      <c r="AL105" s="265"/>
      <c r="AM105" s="265"/>
      <c r="AN105" s="265"/>
      <c r="AO105" s="265"/>
      <c r="AP105" s="265"/>
      <c r="AQ105" s="265"/>
      <c r="AR105" s="265"/>
      <c r="AS105" s="265"/>
      <c r="AT105" s="265"/>
      <c r="AU105" s="265"/>
      <c r="AV105" s="265"/>
      <c r="AW105" s="265"/>
      <c r="AX105" s="265"/>
      <c r="AY105" s="265"/>
      <c r="AZ105" s="265"/>
      <c r="BA105" s="265"/>
      <c r="BB105" s="265"/>
      <c r="BC105" s="265"/>
      <c r="BD105" s="265"/>
      <c r="BE105" s="265"/>
      <c r="BF105" s="265"/>
      <c r="BG105" s="265"/>
      <c r="BH105" s="265"/>
      <c r="BI105" s="265"/>
      <c r="BJ105" s="265"/>
      <c r="BK105" s="265"/>
      <c r="BL105" s="265"/>
      <c r="BM105" s="265"/>
      <c r="BN105" s="265"/>
      <c r="BO105" s="265"/>
      <c r="BP105" s="265"/>
      <c r="BQ105" s="265"/>
      <c r="BR105" s="265"/>
      <c r="BS105" s="265"/>
      <c r="BT105" s="265"/>
      <c r="BU105" s="265"/>
      <c r="BV105" s="265"/>
      <c r="BW105" s="265"/>
      <c r="BX105" s="265"/>
      <c r="BY105" s="265"/>
      <c r="BZ105" s="265"/>
      <c r="CA105" s="265"/>
      <c r="CB105" s="265"/>
      <c r="CC105" s="265"/>
      <c r="CD105" s="265"/>
      <c r="CE105" s="265"/>
      <c r="CF105" s="265"/>
      <c r="CG105" s="265"/>
      <c r="CH105" s="265"/>
      <c r="CI105" s="265"/>
      <c r="CJ105" s="265"/>
      <c r="CK105" s="265"/>
      <c r="CL105" s="265"/>
      <c r="CM105" s="265"/>
      <c r="CN105" s="265"/>
      <c r="CO105" s="265"/>
      <c r="CP105" s="265"/>
      <c r="CQ105" s="265"/>
      <c r="CR105" s="265"/>
      <c r="CS105" s="265"/>
      <c r="CT105" s="265"/>
      <c r="CU105" s="265"/>
      <c r="CV105" s="265"/>
      <c r="CW105" s="265"/>
      <c r="CX105" s="265"/>
      <c r="CY105" s="265"/>
      <c r="CZ105" s="265"/>
      <c r="DA105" s="265"/>
      <c r="DB105" s="265"/>
      <c r="DC105" s="265"/>
      <c r="DD105" s="265"/>
      <c r="DE105" s="265"/>
      <c r="DF105" s="265"/>
      <c r="DG105" s="265"/>
      <c r="DH105" s="265"/>
      <c r="DI105" s="265"/>
      <c r="DJ105" s="265"/>
      <c r="DK105" s="265"/>
      <c r="DL105" s="265"/>
    </row>
    <row r="106" spans="1:116" x14ac:dyDescent="0.25">
      <c r="A106" s="266" t="s">
        <v>5389</v>
      </c>
      <c r="B106" s="267" t="s">
        <v>10002</v>
      </c>
      <c r="C106" s="270">
        <v>0.28331598740000002</v>
      </c>
      <c r="D106" s="271">
        <v>9</v>
      </c>
      <c r="E106" s="270">
        <v>0.13</v>
      </c>
      <c r="F106" s="270">
        <v>9.5</v>
      </c>
      <c r="G106" s="270">
        <v>0.12419569599999999</v>
      </c>
      <c r="H106" s="270">
        <v>35.700000000000003</v>
      </c>
      <c r="I106" s="271">
        <v>0</v>
      </c>
      <c r="J106" s="271">
        <f>IFERROR(VLOOKUP($B106,'Core Indicators'!$E$3:$EU$906,147,FALSE),"x")</f>
        <v>0</v>
      </c>
      <c r="K106" s="272">
        <v>1.022870779</v>
      </c>
      <c r="L106" s="270">
        <v>9.75</v>
      </c>
      <c r="M106" s="271">
        <v>91</v>
      </c>
      <c r="N106" s="271">
        <v>60</v>
      </c>
      <c r="O106" s="271">
        <f>IFERROR(VLOOKUP(B106,'Core Indicators'!$E$3:$G$9906,3,FALSE),"x")</f>
        <v>2884000</v>
      </c>
      <c r="P106" s="271">
        <v>62650</v>
      </c>
      <c r="Q106" s="265"/>
      <c r="R106" s="265"/>
      <c r="S106" s="265"/>
      <c r="T106" s="265"/>
      <c r="U106" s="265"/>
      <c r="V106" s="265"/>
      <c r="W106" s="265"/>
      <c r="X106" s="265"/>
      <c r="Y106" s="265"/>
      <c r="Z106" s="265"/>
      <c r="AA106" s="265"/>
      <c r="AB106" s="265"/>
      <c r="AC106" s="265"/>
      <c r="AD106" s="265"/>
      <c r="AE106" s="265"/>
      <c r="AF106" s="265"/>
      <c r="AG106" s="265"/>
      <c r="AH106" s="265"/>
      <c r="AI106" s="265"/>
      <c r="AJ106" s="265"/>
      <c r="AK106" s="265"/>
      <c r="AL106" s="265"/>
      <c r="AM106" s="265"/>
      <c r="AN106" s="265"/>
      <c r="AO106" s="265"/>
      <c r="AP106" s="265"/>
      <c r="AQ106" s="265"/>
      <c r="AR106" s="265"/>
      <c r="AS106" s="265"/>
      <c r="AT106" s="265"/>
      <c r="AU106" s="265"/>
      <c r="AV106" s="265"/>
      <c r="AW106" s="265"/>
      <c r="AX106" s="265"/>
      <c r="AY106" s="265"/>
      <c r="AZ106" s="265"/>
      <c r="BA106" s="265"/>
      <c r="BB106" s="265"/>
      <c r="BC106" s="265"/>
      <c r="BD106" s="265"/>
      <c r="BE106" s="265"/>
      <c r="BF106" s="265"/>
      <c r="BG106" s="265"/>
      <c r="BH106" s="265"/>
      <c r="BI106" s="265"/>
      <c r="BJ106" s="265"/>
      <c r="BK106" s="265"/>
      <c r="BL106" s="265"/>
      <c r="BM106" s="265"/>
      <c r="BN106" s="265"/>
      <c r="BO106" s="265"/>
      <c r="BP106" s="265"/>
      <c r="BQ106" s="265"/>
      <c r="BR106" s="265"/>
      <c r="BS106" s="265"/>
      <c r="BT106" s="265"/>
      <c r="BU106" s="265"/>
      <c r="BV106" s="265"/>
      <c r="BW106" s="265"/>
      <c r="BX106" s="265"/>
      <c r="BY106" s="265"/>
      <c r="BZ106" s="265"/>
      <c r="CA106" s="265"/>
      <c r="CB106" s="265"/>
      <c r="CC106" s="265"/>
      <c r="CD106" s="265"/>
      <c r="CE106" s="265"/>
      <c r="CF106" s="265"/>
      <c r="CG106" s="265"/>
      <c r="CH106" s="265"/>
      <c r="CI106" s="265"/>
      <c r="CJ106" s="265"/>
      <c r="CK106" s="265"/>
      <c r="CL106" s="265"/>
      <c r="CM106" s="265"/>
      <c r="CN106" s="265"/>
      <c r="CO106" s="265"/>
      <c r="CP106" s="265"/>
      <c r="CQ106" s="265"/>
      <c r="CR106" s="265"/>
      <c r="CS106" s="265"/>
      <c r="CT106" s="265"/>
      <c r="CU106" s="265"/>
      <c r="CV106" s="265"/>
      <c r="CW106" s="265"/>
      <c r="CX106" s="265"/>
      <c r="CY106" s="265"/>
      <c r="CZ106" s="265"/>
      <c r="DA106" s="265"/>
      <c r="DB106" s="265"/>
      <c r="DC106" s="265"/>
      <c r="DD106" s="265"/>
      <c r="DE106" s="265"/>
      <c r="DF106" s="265"/>
      <c r="DG106" s="265"/>
      <c r="DH106" s="265"/>
      <c r="DI106" s="265"/>
      <c r="DJ106" s="265"/>
      <c r="DK106" s="265"/>
      <c r="DL106" s="265"/>
    </row>
    <row r="107" spans="1:116" x14ac:dyDescent="0.25">
      <c r="A107" s="266" t="s">
        <v>10003</v>
      </c>
      <c r="B107" s="267" t="s">
        <v>10004</v>
      </c>
      <c r="C107" s="270">
        <v>0</v>
      </c>
      <c r="D107" s="271">
        <v>14</v>
      </c>
      <c r="E107" s="270">
        <v>0</v>
      </c>
      <c r="F107" s="270" t="s">
        <v>17</v>
      </c>
      <c r="G107" s="270">
        <v>7.8352409200000001E-2</v>
      </c>
      <c r="H107" s="270">
        <v>35.4</v>
      </c>
      <c r="I107" s="271">
        <v>0</v>
      </c>
      <c r="J107" s="271" t="str">
        <f>IFERROR(VLOOKUP($B107,'Core Indicators'!$E$3:$EU$906,147,FALSE),"x")</f>
        <v>x</v>
      </c>
      <c r="K107" s="272">
        <v>1.7934256792000001</v>
      </c>
      <c r="L107" s="270" t="s">
        <v>17</v>
      </c>
      <c r="M107" s="271">
        <v>98</v>
      </c>
      <c r="N107" s="271">
        <v>80</v>
      </c>
      <c r="O107" s="271" t="str">
        <f>IFERROR(VLOOKUP(B107,'Core Indicators'!$E$3:$G$9906,3,FALSE),"x")</f>
        <v>x</v>
      </c>
      <c r="P107" s="271">
        <v>2590</v>
      </c>
      <c r="Q107" s="265"/>
      <c r="R107" s="265"/>
      <c r="S107" s="265"/>
      <c r="T107" s="265"/>
      <c r="U107" s="265"/>
      <c r="V107" s="265"/>
      <c r="W107" s="265"/>
      <c r="X107" s="265"/>
      <c r="Y107" s="265"/>
      <c r="Z107" s="265"/>
      <c r="AA107" s="265"/>
      <c r="AB107" s="265"/>
      <c r="AC107" s="265"/>
      <c r="AD107" s="265"/>
      <c r="AE107" s="265"/>
      <c r="AF107" s="265"/>
      <c r="AG107" s="265"/>
      <c r="AH107" s="265"/>
      <c r="AI107" s="265"/>
      <c r="AJ107" s="265"/>
      <c r="AK107" s="265"/>
      <c r="AL107" s="265"/>
      <c r="AM107" s="265"/>
      <c r="AN107" s="265"/>
      <c r="AO107" s="265"/>
      <c r="AP107" s="265"/>
      <c r="AQ107" s="265"/>
      <c r="AR107" s="265"/>
      <c r="AS107" s="265"/>
      <c r="AT107" s="265"/>
      <c r="AU107" s="265"/>
      <c r="AV107" s="265"/>
      <c r="AW107" s="265"/>
      <c r="AX107" s="265"/>
      <c r="AY107" s="265"/>
      <c r="AZ107" s="265"/>
      <c r="BA107" s="265"/>
      <c r="BB107" s="265"/>
      <c r="BC107" s="265"/>
      <c r="BD107" s="265"/>
      <c r="BE107" s="265"/>
      <c r="BF107" s="265"/>
      <c r="BG107" s="265"/>
      <c r="BH107" s="265"/>
      <c r="BI107" s="265"/>
      <c r="BJ107" s="265"/>
      <c r="BK107" s="265"/>
      <c r="BL107" s="265"/>
      <c r="BM107" s="265"/>
      <c r="BN107" s="265"/>
      <c r="BO107" s="265"/>
      <c r="BP107" s="265"/>
      <c r="BQ107" s="265"/>
      <c r="BR107" s="265"/>
      <c r="BS107" s="265"/>
      <c r="BT107" s="265"/>
      <c r="BU107" s="265"/>
      <c r="BV107" s="265"/>
      <c r="BW107" s="265"/>
      <c r="BX107" s="265"/>
      <c r="BY107" s="265"/>
      <c r="BZ107" s="265"/>
      <c r="CA107" s="265"/>
      <c r="CB107" s="265"/>
      <c r="CC107" s="265"/>
      <c r="CD107" s="265"/>
      <c r="CE107" s="265"/>
      <c r="CF107" s="265"/>
      <c r="CG107" s="265"/>
      <c r="CH107" s="265"/>
      <c r="CI107" s="265"/>
      <c r="CJ107" s="265"/>
      <c r="CK107" s="265"/>
      <c r="CL107" s="265"/>
      <c r="CM107" s="265"/>
      <c r="CN107" s="265"/>
      <c r="CO107" s="265"/>
      <c r="CP107" s="265"/>
      <c r="CQ107" s="265"/>
      <c r="CR107" s="265"/>
      <c r="CS107" s="265"/>
      <c r="CT107" s="265"/>
      <c r="CU107" s="265"/>
      <c r="CV107" s="265"/>
      <c r="CW107" s="265"/>
      <c r="CX107" s="265"/>
      <c r="CY107" s="265"/>
      <c r="CZ107" s="265"/>
      <c r="DA107" s="265"/>
      <c r="DB107" s="265"/>
      <c r="DC107" s="265"/>
      <c r="DD107" s="265"/>
      <c r="DE107" s="265"/>
      <c r="DF107" s="265"/>
      <c r="DG107" s="265"/>
      <c r="DH107" s="265"/>
      <c r="DI107" s="265"/>
      <c r="DJ107" s="265"/>
      <c r="DK107" s="265"/>
      <c r="DL107" s="265"/>
    </row>
    <row r="108" spans="1:116" x14ac:dyDescent="0.25">
      <c r="A108" s="266" t="s">
        <v>5401</v>
      </c>
      <c r="B108" s="267" t="s">
        <v>10005</v>
      </c>
      <c r="C108" s="270">
        <v>0.57146297740000007</v>
      </c>
      <c r="D108" s="271">
        <v>10</v>
      </c>
      <c r="E108" s="270">
        <v>0.35299999999999998</v>
      </c>
      <c r="F108" s="270">
        <v>8.9</v>
      </c>
      <c r="G108" s="270">
        <v>0.16942693950000001</v>
      </c>
      <c r="H108" s="270">
        <v>35.1</v>
      </c>
      <c r="I108" s="271">
        <v>0</v>
      </c>
      <c r="J108" s="271">
        <f>IFERROR(VLOOKUP($B108,'Core Indicators'!$E$3:$EU$906,147,FALSE),"x")</f>
        <v>0</v>
      </c>
      <c r="K108" s="272">
        <v>1.0139242411</v>
      </c>
      <c r="L108" s="270">
        <v>8.25</v>
      </c>
      <c r="M108" s="271">
        <v>89</v>
      </c>
      <c r="N108" s="271">
        <v>56</v>
      </c>
      <c r="O108" s="271">
        <f>IFERROR(VLOOKUP(B108,'Core Indicators'!$E$3:$G$9906,3,FALSE),"x")</f>
        <v>1916000</v>
      </c>
      <c r="P108" s="271">
        <v>62180</v>
      </c>
      <c r="Q108" s="265"/>
      <c r="R108" s="265"/>
      <c r="S108" s="265"/>
      <c r="T108" s="265"/>
      <c r="U108" s="265"/>
      <c r="V108" s="265"/>
      <c r="W108" s="265"/>
      <c r="X108" s="265"/>
      <c r="Y108" s="265"/>
      <c r="Z108" s="265"/>
      <c r="AA108" s="265"/>
      <c r="AB108" s="265"/>
      <c r="AC108" s="265"/>
      <c r="AD108" s="265"/>
      <c r="AE108" s="265"/>
      <c r="AF108" s="265"/>
      <c r="AG108" s="265"/>
      <c r="AH108" s="265"/>
      <c r="AI108" s="265"/>
      <c r="AJ108" s="265"/>
      <c r="AK108" s="265"/>
      <c r="AL108" s="265"/>
      <c r="AM108" s="265"/>
      <c r="AN108" s="265"/>
      <c r="AO108" s="265"/>
      <c r="AP108" s="265"/>
      <c r="AQ108" s="265"/>
      <c r="AR108" s="265"/>
      <c r="AS108" s="265"/>
      <c r="AT108" s="265"/>
      <c r="AU108" s="265"/>
      <c r="AV108" s="265"/>
      <c r="AW108" s="265"/>
      <c r="AX108" s="265"/>
      <c r="AY108" s="265"/>
      <c r="AZ108" s="265"/>
      <c r="BA108" s="265"/>
      <c r="BB108" s="265"/>
      <c r="BC108" s="265"/>
      <c r="BD108" s="265"/>
      <c r="BE108" s="265"/>
      <c r="BF108" s="265"/>
      <c r="BG108" s="265"/>
      <c r="BH108" s="265"/>
      <c r="BI108" s="265"/>
      <c r="BJ108" s="265"/>
      <c r="BK108" s="265"/>
      <c r="BL108" s="265"/>
      <c r="BM108" s="265"/>
      <c r="BN108" s="265"/>
      <c r="BO108" s="265"/>
      <c r="BP108" s="265"/>
      <c r="BQ108" s="265"/>
      <c r="BR108" s="265"/>
      <c r="BS108" s="265"/>
      <c r="BT108" s="265"/>
      <c r="BU108" s="265"/>
      <c r="BV108" s="265"/>
      <c r="BW108" s="265"/>
      <c r="BX108" s="265"/>
      <c r="BY108" s="265"/>
      <c r="BZ108" s="265"/>
      <c r="CA108" s="265"/>
      <c r="CB108" s="265"/>
      <c r="CC108" s="265"/>
      <c r="CD108" s="265"/>
      <c r="CE108" s="265"/>
      <c r="CF108" s="265"/>
      <c r="CG108" s="265"/>
      <c r="CH108" s="265"/>
      <c r="CI108" s="265"/>
      <c r="CJ108" s="265"/>
      <c r="CK108" s="265"/>
      <c r="CL108" s="265"/>
      <c r="CM108" s="265"/>
      <c r="CN108" s="265"/>
      <c r="CO108" s="265"/>
      <c r="CP108" s="265"/>
      <c r="CQ108" s="265"/>
      <c r="CR108" s="265"/>
      <c r="CS108" s="265"/>
      <c r="CT108" s="265"/>
      <c r="CU108" s="265"/>
      <c r="CV108" s="265"/>
      <c r="CW108" s="265"/>
      <c r="CX108" s="265"/>
      <c r="CY108" s="265"/>
      <c r="CZ108" s="265"/>
      <c r="DA108" s="265"/>
      <c r="DB108" s="265"/>
      <c r="DC108" s="265"/>
      <c r="DD108" s="265"/>
      <c r="DE108" s="265"/>
      <c r="DF108" s="265"/>
      <c r="DG108" s="265"/>
      <c r="DH108" s="265"/>
      <c r="DI108" s="265"/>
      <c r="DJ108" s="265"/>
      <c r="DK108" s="265"/>
      <c r="DL108" s="265"/>
    </row>
    <row r="109" spans="1:116" x14ac:dyDescent="0.25">
      <c r="A109" s="266" t="s">
        <v>333</v>
      </c>
      <c r="B109" s="267" t="s">
        <v>10006</v>
      </c>
      <c r="C109" s="270">
        <v>0.49561599899999997</v>
      </c>
      <c r="D109" s="271">
        <v>5</v>
      </c>
      <c r="E109" s="270">
        <v>0.4</v>
      </c>
      <c r="F109" s="270">
        <v>3.6833333332999998</v>
      </c>
      <c r="G109" s="270">
        <v>0.4923099393</v>
      </c>
      <c r="H109" s="270">
        <v>39.5</v>
      </c>
      <c r="I109" s="271">
        <v>3</v>
      </c>
      <c r="J109" s="271">
        <f>IFERROR(VLOOKUP($B109,'Core Indicators'!$E$3:$EU$906,147,FALSE),"x")</f>
        <v>3047</v>
      </c>
      <c r="K109" s="272">
        <v>-0.13564912970000001</v>
      </c>
      <c r="L109" s="270">
        <v>3.25</v>
      </c>
      <c r="M109" s="271">
        <v>37</v>
      </c>
      <c r="N109" s="271">
        <v>41</v>
      </c>
      <c r="O109" s="271">
        <f>IFERROR(VLOOKUP(B109,'Core Indicators'!$E$3:$G$9906,3,FALSE),"x")</f>
        <v>37937000</v>
      </c>
      <c r="P109" s="271">
        <v>446300</v>
      </c>
      <c r="Q109" s="265"/>
      <c r="R109" s="265"/>
      <c r="S109" s="265"/>
      <c r="T109" s="265"/>
      <c r="U109" s="265"/>
      <c r="V109" s="265"/>
      <c r="W109" s="265"/>
      <c r="X109" s="265"/>
      <c r="Y109" s="265"/>
      <c r="Z109" s="265"/>
      <c r="AA109" s="265"/>
      <c r="AB109" s="265"/>
      <c r="AC109" s="265"/>
      <c r="AD109" s="265"/>
      <c r="AE109" s="265"/>
      <c r="AF109" s="265"/>
      <c r="AG109" s="265"/>
      <c r="AH109" s="265"/>
      <c r="AI109" s="265"/>
      <c r="AJ109" s="265"/>
      <c r="AK109" s="265"/>
      <c r="AL109" s="265"/>
      <c r="AM109" s="265"/>
      <c r="AN109" s="265"/>
      <c r="AO109" s="265"/>
      <c r="AP109" s="265"/>
      <c r="AQ109" s="265"/>
      <c r="AR109" s="265"/>
      <c r="AS109" s="265"/>
      <c r="AT109" s="265"/>
      <c r="AU109" s="265"/>
      <c r="AV109" s="265"/>
      <c r="AW109" s="265"/>
      <c r="AX109" s="265"/>
      <c r="AY109" s="265"/>
      <c r="AZ109" s="265"/>
      <c r="BA109" s="265"/>
      <c r="BB109" s="265"/>
      <c r="BC109" s="265"/>
      <c r="BD109" s="265"/>
      <c r="BE109" s="265"/>
      <c r="BF109" s="265"/>
      <c r="BG109" s="265"/>
      <c r="BH109" s="265"/>
      <c r="BI109" s="265"/>
      <c r="BJ109" s="265"/>
      <c r="BK109" s="265"/>
      <c r="BL109" s="265"/>
      <c r="BM109" s="265"/>
      <c r="BN109" s="265"/>
      <c r="BO109" s="265"/>
      <c r="BP109" s="265"/>
      <c r="BQ109" s="265"/>
      <c r="BR109" s="265"/>
      <c r="BS109" s="265"/>
      <c r="BT109" s="265"/>
      <c r="BU109" s="265"/>
      <c r="BV109" s="265"/>
      <c r="BW109" s="265"/>
      <c r="BX109" s="265"/>
      <c r="BY109" s="265"/>
      <c r="BZ109" s="265"/>
      <c r="CA109" s="265"/>
      <c r="CB109" s="265"/>
      <c r="CC109" s="265"/>
      <c r="CD109" s="265"/>
      <c r="CE109" s="265"/>
      <c r="CF109" s="265"/>
      <c r="CG109" s="265"/>
      <c r="CH109" s="265"/>
      <c r="CI109" s="265"/>
      <c r="CJ109" s="265"/>
      <c r="CK109" s="265"/>
      <c r="CL109" s="265"/>
      <c r="CM109" s="265"/>
      <c r="CN109" s="265"/>
      <c r="CO109" s="265"/>
      <c r="CP109" s="265"/>
      <c r="CQ109" s="265"/>
      <c r="CR109" s="265"/>
      <c r="CS109" s="265"/>
      <c r="CT109" s="265"/>
      <c r="CU109" s="265"/>
      <c r="CV109" s="265"/>
      <c r="CW109" s="265"/>
      <c r="CX109" s="265"/>
      <c r="CY109" s="265"/>
      <c r="CZ109" s="265"/>
      <c r="DA109" s="265"/>
      <c r="DB109" s="265"/>
      <c r="DC109" s="265"/>
      <c r="DD109" s="265"/>
      <c r="DE109" s="265"/>
      <c r="DF109" s="265"/>
      <c r="DG109" s="265"/>
      <c r="DH109" s="265"/>
      <c r="DI109" s="265"/>
      <c r="DJ109" s="265"/>
      <c r="DK109" s="265"/>
      <c r="DL109" s="265"/>
    </row>
    <row r="110" spans="1:116" x14ac:dyDescent="0.25">
      <c r="A110" s="266" t="s">
        <v>5864</v>
      </c>
      <c r="B110" s="267" t="s">
        <v>10007</v>
      </c>
      <c r="C110" s="270">
        <v>0.42207301920000001</v>
      </c>
      <c r="D110" s="271">
        <v>7</v>
      </c>
      <c r="E110" s="270">
        <v>0.19400000000000001</v>
      </c>
      <c r="F110" s="270">
        <v>5.8</v>
      </c>
      <c r="G110" s="270">
        <v>0.2284775829</v>
      </c>
      <c r="H110" s="270">
        <v>25.7</v>
      </c>
      <c r="I110" s="271">
        <v>2</v>
      </c>
      <c r="J110" s="271">
        <f>IFERROR(VLOOKUP($B110,'Core Indicators'!$E$3:$EU$906,147,FALSE),"x")</f>
        <v>1</v>
      </c>
      <c r="K110" s="272">
        <v>-0.37302857639999998</v>
      </c>
      <c r="L110" s="270">
        <v>4.5</v>
      </c>
      <c r="M110" s="271">
        <v>60</v>
      </c>
      <c r="N110" s="271">
        <v>32</v>
      </c>
      <c r="O110" s="271">
        <f>IFERROR(VLOOKUP(B110,'Core Indicators'!$E$3:$G$9906,3,FALSE),"x")</f>
        <v>2706000</v>
      </c>
      <c r="P110" s="271">
        <v>32870</v>
      </c>
      <c r="Q110" s="265"/>
      <c r="R110" s="265"/>
      <c r="S110" s="265"/>
      <c r="T110" s="265"/>
      <c r="U110" s="265"/>
      <c r="V110" s="265"/>
      <c r="W110" s="265"/>
      <c r="X110" s="265"/>
      <c r="Y110" s="265"/>
      <c r="Z110" s="265"/>
      <c r="AA110" s="265"/>
      <c r="AB110" s="265"/>
      <c r="AC110" s="265"/>
      <c r="AD110" s="265"/>
      <c r="AE110" s="265"/>
      <c r="AF110" s="265"/>
      <c r="AG110" s="265"/>
      <c r="AH110" s="265"/>
      <c r="AI110" s="265"/>
      <c r="AJ110" s="265"/>
      <c r="AK110" s="265"/>
      <c r="AL110" s="265"/>
      <c r="AM110" s="265"/>
      <c r="AN110" s="265"/>
      <c r="AO110" s="265"/>
      <c r="AP110" s="265"/>
      <c r="AQ110" s="265"/>
      <c r="AR110" s="265"/>
      <c r="AS110" s="265"/>
      <c r="AT110" s="265"/>
      <c r="AU110" s="265"/>
      <c r="AV110" s="265"/>
      <c r="AW110" s="265"/>
      <c r="AX110" s="265"/>
      <c r="AY110" s="265"/>
      <c r="AZ110" s="265"/>
      <c r="BA110" s="265"/>
      <c r="BB110" s="265"/>
      <c r="BC110" s="265"/>
      <c r="BD110" s="265"/>
      <c r="BE110" s="265"/>
      <c r="BF110" s="265"/>
      <c r="BG110" s="265"/>
      <c r="BH110" s="265"/>
      <c r="BI110" s="265"/>
      <c r="BJ110" s="265"/>
      <c r="BK110" s="265"/>
      <c r="BL110" s="265"/>
      <c r="BM110" s="265"/>
      <c r="BN110" s="265"/>
      <c r="BO110" s="265"/>
      <c r="BP110" s="265"/>
      <c r="BQ110" s="265"/>
      <c r="BR110" s="265"/>
      <c r="BS110" s="265"/>
      <c r="BT110" s="265"/>
      <c r="BU110" s="265"/>
      <c r="BV110" s="265"/>
      <c r="BW110" s="265"/>
      <c r="BX110" s="265"/>
      <c r="BY110" s="265"/>
      <c r="BZ110" s="265"/>
      <c r="CA110" s="265"/>
      <c r="CB110" s="265"/>
      <c r="CC110" s="265"/>
      <c r="CD110" s="265"/>
      <c r="CE110" s="265"/>
      <c r="CF110" s="265"/>
      <c r="CG110" s="265"/>
      <c r="CH110" s="265"/>
      <c r="CI110" s="265"/>
      <c r="CJ110" s="265"/>
      <c r="CK110" s="265"/>
      <c r="CL110" s="265"/>
      <c r="CM110" s="265"/>
      <c r="CN110" s="265"/>
      <c r="CO110" s="265"/>
      <c r="CP110" s="265"/>
      <c r="CQ110" s="265"/>
      <c r="CR110" s="265"/>
      <c r="CS110" s="265"/>
      <c r="CT110" s="265"/>
      <c r="CU110" s="265"/>
      <c r="CV110" s="265"/>
      <c r="CW110" s="265"/>
      <c r="CX110" s="265"/>
      <c r="CY110" s="265"/>
      <c r="CZ110" s="265"/>
      <c r="DA110" s="265"/>
      <c r="DB110" s="265"/>
      <c r="DC110" s="265"/>
      <c r="DD110" s="265"/>
      <c r="DE110" s="265"/>
      <c r="DF110" s="265"/>
      <c r="DG110" s="265"/>
      <c r="DH110" s="265"/>
      <c r="DI110" s="265"/>
      <c r="DJ110" s="265"/>
      <c r="DK110" s="265"/>
      <c r="DL110" s="265"/>
    </row>
    <row r="111" spans="1:116" x14ac:dyDescent="0.25">
      <c r="A111" s="266" t="s">
        <v>1607</v>
      </c>
      <c r="B111" s="267" t="s">
        <v>10008</v>
      </c>
      <c r="C111" s="270">
        <v>0.61453398950000004</v>
      </c>
      <c r="D111" s="271">
        <v>6</v>
      </c>
      <c r="E111" s="270">
        <v>0</v>
      </c>
      <c r="F111" s="270">
        <v>5.4</v>
      </c>
      <c r="G111" s="270" t="s">
        <v>17</v>
      </c>
      <c r="H111" s="270">
        <v>42.6</v>
      </c>
      <c r="I111" s="271">
        <v>0</v>
      </c>
      <c r="J111" s="271">
        <f>IFERROR(VLOOKUP($B111,'Core Indicators'!$E$3:$EU$906,147,FALSE),"x")</f>
        <v>17</v>
      </c>
      <c r="K111" s="272">
        <v>-1.0088132620000001</v>
      </c>
      <c r="L111" s="270">
        <v>4.25</v>
      </c>
      <c r="M111" s="271">
        <v>61</v>
      </c>
      <c r="N111" s="271">
        <v>24</v>
      </c>
      <c r="O111" s="271">
        <f>IFERROR(VLOOKUP(B111,'Core Indicators'!$E$3:$G$9906,3,FALSE),"x")</f>
        <v>30598000</v>
      </c>
      <c r="P111" s="271">
        <v>581800</v>
      </c>
      <c r="Q111" s="265"/>
      <c r="R111" s="265"/>
      <c r="S111" s="265"/>
      <c r="T111" s="265"/>
      <c r="U111" s="265"/>
      <c r="V111" s="265"/>
      <c r="W111" s="265"/>
      <c r="X111" s="265"/>
      <c r="Y111" s="265"/>
      <c r="Z111" s="265"/>
      <c r="AA111" s="265"/>
      <c r="AB111" s="265"/>
      <c r="AC111" s="265"/>
      <c r="AD111" s="265"/>
      <c r="AE111" s="265"/>
      <c r="AF111" s="265"/>
      <c r="AG111" s="265"/>
      <c r="AH111" s="265"/>
      <c r="AI111" s="265"/>
      <c r="AJ111" s="265"/>
      <c r="AK111" s="265"/>
      <c r="AL111" s="265"/>
      <c r="AM111" s="265"/>
      <c r="AN111" s="265"/>
      <c r="AO111" s="265"/>
      <c r="AP111" s="265"/>
      <c r="AQ111" s="265"/>
      <c r="AR111" s="265"/>
      <c r="AS111" s="265"/>
      <c r="AT111" s="265"/>
      <c r="AU111" s="265"/>
      <c r="AV111" s="265"/>
      <c r="AW111" s="265"/>
      <c r="AX111" s="265"/>
      <c r="AY111" s="265"/>
      <c r="AZ111" s="265"/>
      <c r="BA111" s="265"/>
      <c r="BB111" s="265"/>
      <c r="BC111" s="265"/>
      <c r="BD111" s="265"/>
      <c r="BE111" s="265"/>
      <c r="BF111" s="265"/>
      <c r="BG111" s="265"/>
      <c r="BH111" s="265"/>
      <c r="BI111" s="265"/>
      <c r="BJ111" s="265"/>
      <c r="BK111" s="265"/>
      <c r="BL111" s="265"/>
      <c r="BM111" s="265"/>
      <c r="BN111" s="265"/>
      <c r="BO111" s="265"/>
      <c r="BP111" s="265"/>
      <c r="BQ111" s="265"/>
      <c r="BR111" s="265"/>
      <c r="BS111" s="265"/>
      <c r="BT111" s="265"/>
      <c r="BU111" s="265"/>
      <c r="BV111" s="265"/>
      <c r="BW111" s="265"/>
      <c r="BX111" s="265"/>
      <c r="BY111" s="265"/>
      <c r="BZ111" s="265"/>
      <c r="CA111" s="265"/>
      <c r="CB111" s="265"/>
      <c r="CC111" s="265"/>
      <c r="CD111" s="265"/>
      <c r="CE111" s="265"/>
      <c r="CF111" s="265"/>
      <c r="CG111" s="265"/>
      <c r="CH111" s="265"/>
      <c r="CI111" s="265"/>
      <c r="CJ111" s="265"/>
      <c r="CK111" s="265"/>
      <c r="CL111" s="265"/>
      <c r="CM111" s="265"/>
      <c r="CN111" s="265"/>
      <c r="CO111" s="265"/>
      <c r="CP111" s="265"/>
      <c r="CQ111" s="265"/>
      <c r="CR111" s="265"/>
      <c r="CS111" s="265"/>
      <c r="CT111" s="265"/>
      <c r="CU111" s="265"/>
      <c r="CV111" s="265"/>
      <c r="CW111" s="265"/>
      <c r="CX111" s="265"/>
      <c r="CY111" s="265"/>
      <c r="CZ111" s="265"/>
      <c r="DA111" s="265"/>
      <c r="DB111" s="265"/>
      <c r="DC111" s="265"/>
      <c r="DD111" s="265"/>
      <c r="DE111" s="265"/>
      <c r="DF111" s="265"/>
      <c r="DG111" s="265"/>
      <c r="DH111" s="265"/>
      <c r="DI111" s="265"/>
      <c r="DJ111" s="265"/>
      <c r="DK111" s="265"/>
      <c r="DL111" s="265"/>
    </row>
    <row r="112" spans="1:116" x14ac:dyDescent="0.25">
      <c r="A112" s="266" t="s">
        <v>10009</v>
      </c>
      <c r="B112" s="267" t="s">
        <v>10010</v>
      </c>
      <c r="C112" s="270">
        <v>1.9899981099999998E-2</v>
      </c>
      <c r="D112" s="271">
        <v>8</v>
      </c>
      <c r="E112" s="270">
        <v>0</v>
      </c>
      <c r="F112" s="270" t="s">
        <v>17</v>
      </c>
      <c r="G112" s="270">
        <v>0.36658249790000003</v>
      </c>
      <c r="H112" s="270">
        <v>31.3</v>
      </c>
      <c r="I112" s="271">
        <v>3</v>
      </c>
      <c r="J112" s="271" t="str">
        <f>IFERROR(VLOOKUP($B112,'Core Indicators'!$E$3:$EU$906,147,FALSE),"x")</f>
        <v>x</v>
      </c>
      <c r="K112" s="272">
        <v>-0.41108790039999998</v>
      </c>
      <c r="L112" s="270" t="s">
        <v>17</v>
      </c>
      <c r="M112" s="271">
        <v>40</v>
      </c>
      <c r="N112" s="271">
        <v>29</v>
      </c>
      <c r="O112" s="271" t="str">
        <f>IFERROR(VLOOKUP(B112,'Core Indicators'!$E$3:$G$9906,3,FALSE),"x")</f>
        <v>x</v>
      </c>
      <c r="P112" s="271">
        <v>300</v>
      </c>
      <c r="Q112" s="265"/>
      <c r="R112" s="265"/>
      <c r="S112" s="265"/>
      <c r="T112" s="265"/>
      <c r="U112" s="265"/>
      <c r="V112" s="265"/>
      <c r="W112" s="265"/>
      <c r="X112" s="265"/>
      <c r="Y112" s="265"/>
      <c r="Z112" s="265"/>
      <c r="AA112" s="265"/>
      <c r="AB112" s="265"/>
      <c r="AC112" s="265"/>
      <c r="AD112" s="265"/>
      <c r="AE112" s="265"/>
      <c r="AF112" s="265"/>
      <c r="AG112" s="265"/>
      <c r="AH112" s="265"/>
      <c r="AI112" s="265"/>
      <c r="AJ112" s="265"/>
      <c r="AK112" s="265"/>
      <c r="AL112" s="265"/>
      <c r="AM112" s="265"/>
      <c r="AN112" s="265"/>
      <c r="AO112" s="265"/>
      <c r="AP112" s="265"/>
      <c r="AQ112" s="265"/>
      <c r="AR112" s="265"/>
      <c r="AS112" s="265"/>
      <c r="AT112" s="265"/>
      <c r="AU112" s="265"/>
      <c r="AV112" s="265"/>
      <c r="AW112" s="265"/>
      <c r="AX112" s="265"/>
      <c r="AY112" s="265"/>
      <c r="AZ112" s="265"/>
      <c r="BA112" s="265"/>
      <c r="BB112" s="265"/>
      <c r="BC112" s="265"/>
      <c r="BD112" s="265"/>
      <c r="BE112" s="265"/>
      <c r="BF112" s="265"/>
      <c r="BG112" s="265"/>
      <c r="BH112" s="265"/>
      <c r="BI112" s="265"/>
      <c r="BJ112" s="265"/>
      <c r="BK112" s="265"/>
      <c r="BL112" s="265"/>
      <c r="BM112" s="265"/>
      <c r="BN112" s="265"/>
      <c r="BO112" s="265"/>
      <c r="BP112" s="265"/>
      <c r="BQ112" s="265"/>
      <c r="BR112" s="265"/>
      <c r="BS112" s="265"/>
      <c r="BT112" s="265"/>
      <c r="BU112" s="265"/>
      <c r="BV112" s="265"/>
      <c r="BW112" s="265"/>
      <c r="BX112" s="265"/>
      <c r="BY112" s="265"/>
      <c r="BZ112" s="265"/>
      <c r="CA112" s="265"/>
      <c r="CB112" s="265"/>
      <c r="CC112" s="265"/>
      <c r="CD112" s="265"/>
      <c r="CE112" s="265"/>
      <c r="CF112" s="265"/>
      <c r="CG112" s="265"/>
      <c r="CH112" s="265"/>
      <c r="CI112" s="265"/>
      <c r="CJ112" s="265"/>
      <c r="CK112" s="265"/>
      <c r="CL112" s="265"/>
      <c r="CM112" s="265"/>
      <c r="CN112" s="265"/>
      <c r="CO112" s="265"/>
      <c r="CP112" s="265"/>
      <c r="CQ112" s="265"/>
      <c r="CR112" s="265"/>
      <c r="CS112" s="265"/>
      <c r="CT112" s="265"/>
      <c r="CU112" s="265"/>
      <c r="CV112" s="265"/>
      <c r="CW112" s="265"/>
      <c r="CX112" s="265"/>
      <c r="CY112" s="265"/>
      <c r="CZ112" s="265"/>
      <c r="DA112" s="265"/>
      <c r="DB112" s="265"/>
      <c r="DC112" s="265"/>
      <c r="DD112" s="265"/>
      <c r="DE112" s="265"/>
      <c r="DF112" s="265"/>
      <c r="DG112" s="265"/>
      <c r="DH112" s="265"/>
      <c r="DI112" s="265"/>
      <c r="DJ112" s="265"/>
      <c r="DK112" s="265"/>
      <c r="DL112" s="265"/>
    </row>
    <row r="113" spans="1:116" x14ac:dyDescent="0.25">
      <c r="A113" s="266" t="s">
        <v>1682</v>
      </c>
      <c r="B113" s="267" t="s">
        <v>10011</v>
      </c>
      <c r="C113" s="270">
        <v>0.33568600009999999</v>
      </c>
      <c r="D113" s="271">
        <v>10</v>
      </c>
      <c r="E113" s="270">
        <v>0.11</v>
      </c>
      <c r="F113" s="270">
        <v>6.05</v>
      </c>
      <c r="G113" s="270">
        <v>0.334242492</v>
      </c>
      <c r="H113" s="270">
        <v>45.4</v>
      </c>
      <c r="I113" s="271">
        <v>4</v>
      </c>
      <c r="J113" s="271">
        <f>IFERROR(VLOOKUP($B113,'Core Indicators'!$E$3:$EU$906,147,FALSE),"x")</f>
        <v>4046</v>
      </c>
      <c r="K113" s="272">
        <v>-0.65810358520000001</v>
      </c>
      <c r="L113" s="270">
        <v>5</v>
      </c>
      <c r="M113" s="271">
        <v>62</v>
      </c>
      <c r="N113" s="271">
        <v>29</v>
      </c>
      <c r="O113" s="271">
        <f>IFERROR(VLOOKUP(B113,'Core Indicators'!$E$3:$G$9906,3,FALSE),"x")</f>
        <v>118414000</v>
      </c>
      <c r="P113" s="271">
        <v>1943950</v>
      </c>
      <c r="Q113" s="265"/>
      <c r="R113" s="265"/>
      <c r="S113" s="265"/>
      <c r="T113" s="265"/>
      <c r="U113" s="265"/>
      <c r="V113" s="265"/>
      <c r="W113" s="265"/>
      <c r="X113" s="265"/>
      <c r="Y113" s="265"/>
      <c r="Z113" s="265"/>
      <c r="AA113" s="265"/>
      <c r="AB113" s="265"/>
      <c r="AC113" s="265"/>
      <c r="AD113" s="265"/>
      <c r="AE113" s="265"/>
      <c r="AF113" s="265"/>
      <c r="AG113" s="265"/>
      <c r="AH113" s="265"/>
      <c r="AI113" s="265"/>
      <c r="AJ113" s="265"/>
      <c r="AK113" s="265"/>
      <c r="AL113" s="265"/>
      <c r="AM113" s="265"/>
      <c r="AN113" s="265"/>
      <c r="AO113" s="265"/>
      <c r="AP113" s="265"/>
      <c r="AQ113" s="265"/>
      <c r="AR113" s="265"/>
      <c r="AS113" s="265"/>
      <c r="AT113" s="265"/>
      <c r="AU113" s="265"/>
      <c r="AV113" s="265"/>
      <c r="AW113" s="265"/>
      <c r="AX113" s="265"/>
      <c r="AY113" s="265"/>
      <c r="AZ113" s="265"/>
      <c r="BA113" s="265"/>
      <c r="BB113" s="265"/>
      <c r="BC113" s="265"/>
      <c r="BD113" s="265"/>
      <c r="BE113" s="265"/>
      <c r="BF113" s="265"/>
      <c r="BG113" s="265"/>
      <c r="BH113" s="265"/>
      <c r="BI113" s="265"/>
      <c r="BJ113" s="265"/>
      <c r="BK113" s="265"/>
      <c r="BL113" s="265"/>
      <c r="BM113" s="265"/>
      <c r="BN113" s="265"/>
      <c r="BO113" s="265"/>
      <c r="BP113" s="265"/>
      <c r="BQ113" s="265"/>
      <c r="BR113" s="265"/>
      <c r="BS113" s="265"/>
      <c r="BT113" s="265"/>
      <c r="BU113" s="265"/>
      <c r="BV113" s="265"/>
      <c r="BW113" s="265"/>
      <c r="BX113" s="265"/>
      <c r="BY113" s="265"/>
      <c r="BZ113" s="265"/>
      <c r="CA113" s="265"/>
      <c r="CB113" s="265"/>
      <c r="CC113" s="265"/>
      <c r="CD113" s="265"/>
      <c r="CE113" s="265"/>
      <c r="CF113" s="265"/>
      <c r="CG113" s="265"/>
      <c r="CH113" s="265"/>
      <c r="CI113" s="265"/>
      <c r="CJ113" s="265"/>
      <c r="CK113" s="265"/>
      <c r="CL113" s="265"/>
      <c r="CM113" s="265"/>
      <c r="CN113" s="265"/>
      <c r="CO113" s="265"/>
      <c r="CP113" s="265"/>
      <c r="CQ113" s="265"/>
      <c r="CR113" s="265"/>
      <c r="CS113" s="265"/>
      <c r="CT113" s="265"/>
      <c r="CU113" s="265"/>
      <c r="CV113" s="265"/>
      <c r="CW113" s="265"/>
      <c r="CX113" s="265"/>
      <c r="CY113" s="265"/>
      <c r="CZ113" s="265"/>
      <c r="DA113" s="265"/>
      <c r="DB113" s="265"/>
      <c r="DC113" s="265"/>
      <c r="DD113" s="265"/>
      <c r="DE113" s="265"/>
      <c r="DF113" s="265"/>
      <c r="DG113" s="265"/>
      <c r="DH113" s="265"/>
      <c r="DI113" s="265"/>
      <c r="DJ113" s="265"/>
      <c r="DK113" s="265"/>
      <c r="DL113" s="265"/>
    </row>
    <row r="114" spans="1:116" x14ac:dyDescent="0.25">
      <c r="A114" s="266" t="s">
        <v>10012</v>
      </c>
      <c r="B114" s="267" t="s">
        <v>10013</v>
      </c>
      <c r="C114" s="270">
        <v>0</v>
      </c>
      <c r="D114" s="271">
        <v>12</v>
      </c>
      <c r="E114" s="270">
        <v>0</v>
      </c>
      <c r="F114" s="270" t="s">
        <v>17</v>
      </c>
      <c r="G114" s="270" t="s">
        <v>17</v>
      </c>
      <c r="H114" s="270" t="s">
        <v>17</v>
      </c>
      <c r="I114" s="271">
        <v>0</v>
      </c>
      <c r="J114" s="271" t="str">
        <f>IFERROR(VLOOKUP($B114,'Core Indicators'!$E$3:$EU$906,147,FALSE),"x")</f>
        <v>x</v>
      </c>
      <c r="K114" s="272">
        <v>-3.3094067099999999E-2</v>
      </c>
      <c r="L114" s="270" t="s">
        <v>17</v>
      </c>
      <c r="M114" s="271">
        <v>93</v>
      </c>
      <c r="N114" s="271" t="s">
        <v>17</v>
      </c>
      <c r="O114" s="271" t="str">
        <f>IFERROR(VLOOKUP(B114,'Core Indicators'!$E$3:$G$9906,3,FALSE),"x")</f>
        <v>x</v>
      </c>
      <c r="P114" s="271">
        <v>180</v>
      </c>
      <c r="Q114" s="265"/>
      <c r="R114" s="265"/>
      <c r="S114" s="265"/>
      <c r="T114" s="265"/>
      <c r="U114" s="265"/>
      <c r="V114" s="265"/>
      <c r="W114" s="265"/>
      <c r="X114" s="265"/>
      <c r="Y114" s="265"/>
      <c r="Z114" s="265"/>
      <c r="AA114" s="265"/>
      <c r="AB114" s="265"/>
      <c r="AC114" s="265"/>
      <c r="AD114" s="265"/>
      <c r="AE114" s="265"/>
      <c r="AF114" s="265"/>
      <c r="AG114" s="265"/>
      <c r="AH114" s="265"/>
      <c r="AI114" s="265"/>
      <c r="AJ114" s="265"/>
      <c r="AK114" s="265"/>
      <c r="AL114" s="265"/>
      <c r="AM114" s="265"/>
      <c r="AN114" s="265"/>
      <c r="AO114" s="265"/>
      <c r="AP114" s="265"/>
      <c r="AQ114" s="265"/>
      <c r="AR114" s="265"/>
      <c r="AS114" s="265"/>
      <c r="AT114" s="265"/>
      <c r="AU114" s="265"/>
      <c r="AV114" s="265"/>
      <c r="AW114" s="265"/>
      <c r="AX114" s="265"/>
      <c r="AY114" s="265"/>
      <c r="AZ114" s="265"/>
      <c r="BA114" s="265"/>
      <c r="BB114" s="265"/>
      <c r="BC114" s="265"/>
      <c r="BD114" s="265"/>
      <c r="BE114" s="265"/>
      <c r="BF114" s="265"/>
      <c r="BG114" s="265"/>
      <c r="BH114" s="265"/>
      <c r="BI114" s="265"/>
      <c r="BJ114" s="265"/>
      <c r="BK114" s="265"/>
      <c r="BL114" s="265"/>
      <c r="BM114" s="265"/>
      <c r="BN114" s="265"/>
      <c r="BO114" s="265"/>
      <c r="BP114" s="265"/>
      <c r="BQ114" s="265"/>
      <c r="BR114" s="265"/>
      <c r="BS114" s="265"/>
      <c r="BT114" s="265"/>
      <c r="BU114" s="265"/>
      <c r="BV114" s="265"/>
      <c r="BW114" s="265"/>
      <c r="BX114" s="265"/>
      <c r="BY114" s="265"/>
      <c r="BZ114" s="265"/>
      <c r="CA114" s="265"/>
      <c r="CB114" s="265"/>
      <c r="CC114" s="265"/>
      <c r="CD114" s="265"/>
      <c r="CE114" s="265"/>
      <c r="CF114" s="265"/>
      <c r="CG114" s="265"/>
      <c r="CH114" s="265"/>
      <c r="CI114" s="265"/>
      <c r="CJ114" s="265"/>
      <c r="CK114" s="265"/>
      <c r="CL114" s="265"/>
      <c r="CM114" s="265"/>
      <c r="CN114" s="265"/>
      <c r="CO114" s="265"/>
      <c r="CP114" s="265"/>
      <c r="CQ114" s="265"/>
      <c r="CR114" s="265"/>
      <c r="CS114" s="265"/>
      <c r="CT114" s="265"/>
      <c r="CU114" s="265"/>
      <c r="CV114" s="265"/>
      <c r="CW114" s="265"/>
      <c r="CX114" s="265"/>
      <c r="CY114" s="265"/>
      <c r="CZ114" s="265"/>
      <c r="DA114" s="265"/>
      <c r="DB114" s="265"/>
      <c r="DC114" s="265"/>
      <c r="DD114" s="265"/>
      <c r="DE114" s="265"/>
      <c r="DF114" s="265"/>
      <c r="DG114" s="265"/>
      <c r="DH114" s="265"/>
      <c r="DI114" s="265"/>
      <c r="DJ114" s="265"/>
      <c r="DK114" s="265"/>
      <c r="DL114" s="265"/>
    </row>
    <row r="115" spans="1:116" x14ac:dyDescent="0.25">
      <c r="A115" s="266" t="s">
        <v>10014</v>
      </c>
      <c r="B115" s="267" t="s">
        <v>10015</v>
      </c>
      <c r="C115" s="270">
        <v>0.52166897280000002</v>
      </c>
      <c r="D115" s="271">
        <v>10</v>
      </c>
      <c r="E115" s="270">
        <v>0.06</v>
      </c>
      <c r="F115" s="270">
        <v>7.2</v>
      </c>
      <c r="G115" s="270">
        <v>0.1450303838</v>
      </c>
      <c r="H115" s="270">
        <v>33</v>
      </c>
      <c r="I115" s="271">
        <v>3</v>
      </c>
      <c r="J115" s="271" t="str">
        <f>IFERROR(VLOOKUP($B115,'Core Indicators'!$E$3:$EU$906,147,FALSE),"x")</f>
        <v>x</v>
      </c>
      <c r="K115" s="272">
        <v>-0.24343633649999999</v>
      </c>
      <c r="L115" s="270">
        <v>6.5</v>
      </c>
      <c r="M115" s="271">
        <v>63</v>
      </c>
      <c r="N115" s="271">
        <v>35</v>
      </c>
      <c r="O115" s="271" t="str">
        <f>IFERROR(VLOOKUP(B115,'Core Indicators'!$E$3:$G$9906,3,FALSE),"x")</f>
        <v>x</v>
      </c>
      <c r="P115" s="271">
        <v>25220</v>
      </c>
      <c r="Q115" s="265"/>
      <c r="R115" s="265"/>
      <c r="S115" s="265"/>
      <c r="T115" s="265"/>
      <c r="U115" s="265"/>
      <c r="V115" s="265"/>
      <c r="W115" s="265"/>
      <c r="X115" s="265"/>
      <c r="Y115" s="265"/>
      <c r="Z115" s="265"/>
      <c r="AA115" s="265"/>
      <c r="AB115" s="265"/>
      <c r="AC115" s="265"/>
      <c r="AD115" s="265"/>
      <c r="AE115" s="265"/>
      <c r="AF115" s="265"/>
      <c r="AG115" s="265"/>
      <c r="AH115" s="265"/>
      <c r="AI115" s="265"/>
      <c r="AJ115" s="265"/>
      <c r="AK115" s="265"/>
      <c r="AL115" s="265"/>
      <c r="AM115" s="265"/>
      <c r="AN115" s="265"/>
      <c r="AO115" s="265"/>
      <c r="AP115" s="265"/>
      <c r="AQ115" s="265"/>
      <c r="AR115" s="265"/>
      <c r="AS115" s="265"/>
      <c r="AT115" s="265"/>
      <c r="AU115" s="265"/>
      <c r="AV115" s="265"/>
      <c r="AW115" s="265"/>
      <c r="AX115" s="265"/>
      <c r="AY115" s="265"/>
      <c r="AZ115" s="265"/>
      <c r="BA115" s="265"/>
      <c r="BB115" s="265"/>
      <c r="BC115" s="265"/>
      <c r="BD115" s="265"/>
      <c r="BE115" s="265"/>
      <c r="BF115" s="265"/>
      <c r="BG115" s="265"/>
      <c r="BH115" s="265"/>
      <c r="BI115" s="265"/>
      <c r="BJ115" s="265"/>
      <c r="BK115" s="265"/>
      <c r="BL115" s="265"/>
      <c r="BM115" s="265"/>
      <c r="BN115" s="265"/>
      <c r="BO115" s="265"/>
      <c r="BP115" s="265"/>
      <c r="BQ115" s="265"/>
      <c r="BR115" s="265"/>
      <c r="BS115" s="265"/>
      <c r="BT115" s="265"/>
      <c r="BU115" s="265"/>
      <c r="BV115" s="265"/>
      <c r="BW115" s="265"/>
      <c r="BX115" s="265"/>
      <c r="BY115" s="265"/>
      <c r="BZ115" s="265"/>
      <c r="CA115" s="265"/>
      <c r="CB115" s="265"/>
      <c r="CC115" s="265"/>
      <c r="CD115" s="265"/>
      <c r="CE115" s="265"/>
      <c r="CF115" s="265"/>
      <c r="CG115" s="265"/>
      <c r="CH115" s="265"/>
      <c r="CI115" s="265"/>
      <c r="CJ115" s="265"/>
      <c r="CK115" s="265"/>
      <c r="CL115" s="265"/>
      <c r="CM115" s="265"/>
      <c r="CN115" s="265"/>
      <c r="CO115" s="265"/>
      <c r="CP115" s="265"/>
      <c r="CQ115" s="265"/>
      <c r="CR115" s="265"/>
      <c r="CS115" s="265"/>
      <c r="CT115" s="265"/>
      <c r="CU115" s="265"/>
      <c r="CV115" s="265"/>
      <c r="CW115" s="265"/>
      <c r="CX115" s="265"/>
      <c r="CY115" s="265"/>
      <c r="CZ115" s="265"/>
      <c r="DA115" s="265"/>
      <c r="DB115" s="265"/>
      <c r="DC115" s="265"/>
      <c r="DD115" s="265"/>
      <c r="DE115" s="265"/>
      <c r="DF115" s="265"/>
      <c r="DG115" s="265"/>
      <c r="DH115" s="265"/>
      <c r="DI115" s="265"/>
      <c r="DJ115" s="265"/>
      <c r="DK115" s="265"/>
      <c r="DL115" s="265"/>
    </row>
    <row r="116" spans="1:116" x14ac:dyDescent="0.25">
      <c r="A116" s="266" t="s">
        <v>15</v>
      </c>
      <c r="B116" s="267" t="s">
        <v>10016</v>
      </c>
      <c r="C116" s="270">
        <v>0.1842000429</v>
      </c>
      <c r="D116" s="271">
        <v>12</v>
      </c>
      <c r="E116" s="270">
        <v>0</v>
      </c>
      <c r="F116" s="270">
        <v>5.8</v>
      </c>
      <c r="G116" s="270">
        <v>0.67610385110000004</v>
      </c>
      <c r="H116" s="270">
        <v>33</v>
      </c>
      <c r="I116" s="271">
        <v>5</v>
      </c>
      <c r="J116" s="271">
        <f>IFERROR(VLOOKUP($B116,'Core Indicators'!$E$3:$EU$906,147,FALSE),"x")</f>
        <v>2307</v>
      </c>
      <c r="K116" s="272">
        <v>-0.83423358200000008</v>
      </c>
      <c r="L116" s="270">
        <v>4.5</v>
      </c>
      <c r="M116" s="271">
        <v>41</v>
      </c>
      <c r="N116" s="271">
        <v>29</v>
      </c>
      <c r="O116" s="271">
        <f>IFERROR(VLOOKUP(B116,'Core Indicators'!$E$3:$G$9906,3,FALSE),"x")</f>
        <v>21700000</v>
      </c>
      <c r="P116" s="271">
        <v>1220190</v>
      </c>
      <c r="Q116" s="265"/>
      <c r="R116" s="265"/>
      <c r="S116" s="265"/>
      <c r="T116" s="265"/>
      <c r="U116" s="265"/>
      <c r="V116" s="265"/>
      <c r="W116" s="265"/>
      <c r="X116" s="265"/>
      <c r="Y116" s="265"/>
      <c r="Z116" s="265"/>
      <c r="AA116" s="265"/>
      <c r="AB116" s="265"/>
      <c r="AC116" s="265"/>
      <c r="AD116" s="265"/>
      <c r="AE116" s="265"/>
      <c r="AF116" s="265"/>
      <c r="AG116" s="265"/>
      <c r="AH116" s="265"/>
      <c r="AI116" s="265"/>
      <c r="AJ116" s="265"/>
      <c r="AK116" s="265"/>
      <c r="AL116" s="265"/>
      <c r="AM116" s="265"/>
      <c r="AN116" s="265"/>
      <c r="AO116" s="265"/>
      <c r="AP116" s="265"/>
      <c r="AQ116" s="265"/>
      <c r="AR116" s="265"/>
      <c r="AS116" s="265"/>
      <c r="AT116" s="265"/>
      <c r="AU116" s="265"/>
      <c r="AV116" s="265"/>
      <c r="AW116" s="265"/>
      <c r="AX116" s="265"/>
      <c r="AY116" s="265"/>
      <c r="AZ116" s="265"/>
      <c r="BA116" s="265"/>
      <c r="BB116" s="265"/>
      <c r="BC116" s="265"/>
      <c r="BD116" s="265"/>
      <c r="BE116" s="265"/>
      <c r="BF116" s="265"/>
      <c r="BG116" s="265"/>
      <c r="BH116" s="265"/>
      <c r="BI116" s="265"/>
      <c r="BJ116" s="265"/>
      <c r="BK116" s="265"/>
      <c r="BL116" s="265"/>
      <c r="BM116" s="265"/>
      <c r="BN116" s="265"/>
      <c r="BO116" s="265"/>
      <c r="BP116" s="265"/>
      <c r="BQ116" s="265"/>
      <c r="BR116" s="265"/>
      <c r="BS116" s="265"/>
      <c r="BT116" s="265"/>
      <c r="BU116" s="265"/>
      <c r="BV116" s="265"/>
      <c r="BW116" s="265"/>
      <c r="BX116" s="265"/>
      <c r="BY116" s="265"/>
      <c r="BZ116" s="265"/>
      <c r="CA116" s="265"/>
      <c r="CB116" s="265"/>
      <c r="CC116" s="265"/>
      <c r="CD116" s="265"/>
      <c r="CE116" s="265"/>
      <c r="CF116" s="265"/>
      <c r="CG116" s="265"/>
      <c r="CH116" s="265"/>
      <c r="CI116" s="265"/>
      <c r="CJ116" s="265"/>
      <c r="CK116" s="265"/>
      <c r="CL116" s="265"/>
      <c r="CM116" s="265"/>
      <c r="CN116" s="265"/>
      <c r="CO116" s="265"/>
      <c r="CP116" s="265"/>
      <c r="CQ116" s="265"/>
      <c r="CR116" s="265"/>
      <c r="CS116" s="265"/>
      <c r="CT116" s="265"/>
      <c r="CU116" s="265"/>
      <c r="CV116" s="265"/>
      <c r="CW116" s="265"/>
      <c r="CX116" s="265"/>
      <c r="CY116" s="265"/>
      <c r="CZ116" s="265"/>
      <c r="DA116" s="265"/>
      <c r="DB116" s="265"/>
      <c r="DC116" s="265"/>
      <c r="DD116" s="265"/>
      <c r="DE116" s="265"/>
      <c r="DF116" s="265"/>
      <c r="DG116" s="265"/>
      <c r="DH116" s="265"/>
      <c r="DI116" s="265"/>
      <c r="DJ116" s="265"/>
      <c r="DK116" s="265"/>
      <c r="DL116" s="265"/>
    </row>
    <row r="117" spans="1:116" x14ac:dyDescent="0.25">
      <c r="A117" s="266" t="s">
        <v>10017</v>
      </c>
      <c r="B117" s="267" t="s">
        <v>10018</v>
      </c>
      <c r="C117" s="270">
        <v>0</v>
      </c>
      <c r="D117" s="271">
        <v>12</v>
      </c>
      <c r="E117" s="270">
        <v>0</v>
      </c>
      <c r="F117" s="270" t="s">
        <v>17</v>
      </c>
      <c r="G117" s="270">
        <v>0.19499821959999999</v>
      </c>
      <c r="H117" s="270">
        <v>28.7</v>
      </c>
      <c r="I117" s="271">
        <v>0</v>
      </c>
      <c r="J117" s="271" t="str">
        <f>IFERROR(VLOOKUP($B117,'Core Indicators'!$E$3:$EU$906,147,FALSE),"x")</f>
        <v>x</v>
      </c>
      <c r="K117" s="272">
        <v>0.95223230120000002</v>
      </c>
      <c r="L117" s="270" t="s">
        <v>17</v>
      </c>
      <c r="M117" s="271">
        <v>90</v>
      </c>
      <c r="N117" s="271">
        <v>54</v>
      </c>
      <c r="O117" s="271" t="str">
        <f>IFERROR(VLOOKUP(B117,'Core Indicators'!$E$3:$G$9906,3,FALSE),"x")</f>
        <v>x</v>
      </c>
      <c r="P117" s="271">
        <v>320</v>
      </c>
      <c r="Q117" s="265"/>
      <c r="R117" s="265"/>
      <c r="S117" s="265"/>
      <c r="T117" s="265"/>
      <c r="U117" s="265"/>
      <c r="V117" s="265"/>
      <c r="W117" s="265"/>
      <c r="X117" s="265"/>
      <c r="Y117" s="265"/>
      <c r="Z117" s="265"/>
      <c r="AA117" s="265"/>
      <c r="AB117" s="265"/>
      <c r="AC117" s="265"/>
      <c r="AD117" s="265"/>
      <c r="AE117" s="265"/>
      <c r="AF117" s="265"/>
      <c r="AG117" s="265"/>
      <c r="AH117" s="265"/>
      <c r="AI117" s="265"/>
      <c r="AJ117" s="265"/>
      <c r="AK117" s="265"/>
      <c r="AL117" s="265"/>
      <c r="AM117" s="265"/>
      <c r="AN117" s="265"/>
      <c r="AO117" s="265"/>
      <c r="AP117" s="265"/>
      <c r="AQ117" s="265"/>
      <c r="AR117" s="265"/>
      <c r="AS117" s="265"/>
      <c r="AT117" s="265"/>
      <c r="AU117" s="265"/>
      <c r="AV117" s="265"/>
      <c r="AW117" s="265"/>
      <c r="AX117" s="265"/>
      <c r="AY117" s="265"/>
      <c r="AZ117" s="265"/>
      <c r="BA117" s="265"/>
      <c r="BB117" s="265"/>
      <c r="BC117" s="265"/>
      <c r="BD117" s="265"/>
      <c r="BE117" s="265"/>
      <c r="BF117" s="265"/>
      <c r="BG117" s="265"/>
      <c r="BH117" s="265"/>
      <c r="BI117" s="265"/>
      <c r="BJ117" s="265"/>
      <c r="BK117" s="265"/>
      <c r="BL117" s="265"/>
      <c r="BM117" s="265"/>
      <c r="BN117" s="265"/>
      <c r="BO117" s="265"/>
      <c r="BP117" s="265"/>
      <c r="BQ117" s="265"/>
      <c r="BR117" s="265"/>
      <c r="BS117" s="265"/>
      <c r="BT117" s="265"/>
      <c r="BU117" s="265"/>
      <c r="BV117" s="265"/>
      <c r="BW117" s="265"/>
      <c r="BX117" s="265"/>
      <c r="BY117" s="265"/>
      <c r="BZ117" s="265"/>
      <c r="CA117" s="265"/>
      <c r="CB117" s="265"/>
      <c r="CC117" s="265"/>
      <c r="CD117" s="265"/>
      <c r="CE117" s="265"/>
      <c r="CF117" s="265"/>
      <c r="CG117" s="265"/>
      <c r="CH117" s="265"/>
      <c r="CI117" s="265"/>
      <c r="CJ117" s="265"/>
      <c r="CK117" s="265"/>
      <c r="CL117" s="265"/>
      <c r="CM117" s="265"/>
      <c r="CN117" s="265"/>
      <c r="CO117" s="265"/>
      <c r="CP117" s="265"/>
      <c r="CQ117" s="265"/>
      <c r="CR117" s="265"/>
      <c r="CS117" s="265"/>
      <c r="CT117" s="265"/>
      <c r="CU117" s="265"/>
      <c r="CV117" s="265"/>
      <c r="CW117" s="265"/>
      <c r="CX117" s="265"/>
      <c r="CY117" s="265"/>
      <c r="CZ117" s="265"/>
      <c r="DA117" s="265"/>
      <c r="DB117" s="265"/>
      <c r="DC117" s="265"/>
      <c r="DD117" s="265"/>
      <c r="DE117" s="265"/>
      <c r="DF117" s="265"/>
      <c r="DG117" s="265"/>
      <c r="DH117" s="265"/>
      <c r="DI117" s="265"/>
      <c r="DJ117" s="265"/>
      <c r="DK117" s="265"/>
      <c r="DL117" s="265"/>
    </row>
    <row r="118" spans="1:116" x14ac:dyDescent="0.25">
      <c r="A118" s="266" t="s">
        <v>2319</v>
      </c>
      <c r="B118" s="267" t="s">
        <v>10019</v>
      </c>
      <c r="C118" s="270">
        <v>0.52228899020000008</v>
      </c>
      <c r="D118" s="271">
        <v>0</v>
      </c>
      <c r="E118" s="270">
        <v>0.30299999999999999</v>
      </c>
      <c r="F118" s="270">
        <v>3.3</v>
      </c>
      <c r="G118" s="270">
        <v>0.45849855369999998</v>
      </c>
      <c r="H118" s="270">
        <v>30.7</v>
      </c>
      <c r="I118" s="271">
        <v>5</v>
      </c>
      <c r="J118" s="271">
        <f>IFERROR(VLOOKUP($B118,'Core Indicators'!$E$3:$EU$906,147,FALSE),"x")</f>
        <v>7324</v>
      </c>
      <c r="K118" s="272">
        <v>-1.0627838373</v>
      </c>
      <c r="L118" s="270">
        <v>2.75</v>
      </c>
      <c r="M118" s="271">
        <v>30</v>
      </c>
      <c r="N118" s="271">
        <v>29</v>
      </c>
      <c r="O118" s="271">
        <f>IFERROR(VLOOKUP(B118,'Core Indicators'!$E$3:$G$9906,3,FALSE),"x")</f>
        <v>55960000</v>
      </c>
      <c r="P118" s="271">
        <v>653080</v>
      </c>
      <c r="Q118" s="265"/>
      <c r="R118" s="265"/>
      <c r="S118" s="265"/>
      <c r="T118" s="265"/>
      <c r="U118" s="265"/>
      <c r="V118" s="265"/>
      <c r="W118" s="265"/>
      <c r="X118" s="265"/>
      <c r="Y118" s="265"/>
      <c r="Z118" s="265"/>
      <c r="AA118" s="265"/>
      <c r="AB118" s="265"/>
      <c r="AC118" s="265"/>
      <c r="AD118" s="265"/>
      <c r="AE118" s="265"/>
      <c r="AF118" s="265"/>
      <c r="AG118" s="265"/>
      <c r="AH118" s="265"/>
      <c r="AI118" s="265"/>
      <c r="AJ118" s="265"/>
      <c r="AK118" s="265"/>
      <c r="AL118" s="265"/>
      <c r="AM118" s="265"/>
      <c r="AN118" s="265"/>
      <c r="AO118" s="265"/>
      <c r="AP118" s="265"/>
      <c r="AQ118" s="265"/>
      <c r="AR118" s="265"/>
      <c r="AS118" s="265"/>
      <c r="AT118" s="265"/>
      <c r="AU118" s="265"/>
      <c r="AV118" s="265"/>
      <c r="AW118" s="265"/>
      <c r="AX118" s="265"/>
      <c r="AY118" s="265"/>
      <c r="AZ118" s="265"/>
      <c r="BA118" s="265"/>
      <c r="BB118" s="265"/>
      <c r="BC118" s="265"/>
      <c r="BD118" s="265"/>
      <c r="BE118" s="265"/>
      <c r="BF118" s="265"/>
      <c r="BG118" s="265"/>
      <c r="BH118" s="265"/>
      <c r="BI118" s="265"/>
      <c r="BJ118" s="265"/>
      <c r="BK118" s="265"/>
      <c r="BL118" s="265"/>
      <c r="BM118" s="265"/>
      <c r="BN118" s="265"/>
      <c r="BO118" s="265"/>
      <c r="BP118" s="265"/>
      <c r="BQ118" s="265"/>
      <c r="BR118" s="265"/>
      <c r="BS118" s="265"/>
      <c r="BT118" s="265"/>
      <c r="BU118" s="265"/>
      <c r="BV118" s="265"/>
      <c r="BW118" s="265"/>
      <c r="BX118" s="265"/>
      <c r="BY118" s="265"/>
      <c r="BZ118" s="265"/>
      <c r="CA118" s="265"/>
      <c r="CB118" s="265"/>
      <c r="CC118" s="265"/>
      <c r="CD118" s="265"/>
      <c r="CE118" s="265"/>
      <c r="CF118" s="265"/>
      <c r="CG118" s="265"/>
      <c r="CH118" s="265"/>
      <c r="CI118" s="265"/>
      <c r="CJ118" s="265"/>
      <c r="CK118" s="265"/>
      <c r="CL118" s="265"/>
      <c r="CM118" s="265"/>
      <c r="CN118" s="265"/>
      <c r="CO118" s="265"/>
      <c r="CP118" s="265"/>
      <c r="CQ118" s="265"/>
      <c r="CR118" s="265"/>
      <c r="CS118" s="265"/>
      <c r="CT118" s="265"/>
      <c r="CU118" s="265"/>
      <c r="CV118" s="265"/>
      <c r="CW118" s="265"/>
      <c r="CX118" s="265"/>
      <c r="CY118" s="265"/>
      <c r="CZ118" s="265"/>
      <c r="DA118" s="265"/>
      <c r="DB118" s="265"/>
      <c r="DC118" s="265"/>
      <c r="DD118" s="265"/>
      <c r="DE118" s="265"/>
      <c r="DF118" s="265"/>
      <c r="DG118" s="265"/>
      <c r="DH118" s="265"/>
      <c r="DI118" s="265"/>
      <c r="DJ118" s="265"/>
      <c r="DK118" s="265"/>
      <c r="DL118" s="265"/>
    </row>
    <row r="119" spans="1:116" x14ac:dyDescent="0.25">
      <c r="A119" s="266" t="s">
        <v>10020</v>
      </c>
      <c r="B119" s="267" t="s">
        <v>10021</v>
      </c>
      <c r="C119" s="270">
        <v>0.69836900989999995</v>
      </c>
      <c r="D119" s="271">
        <v>10</v>
      </c>
      <c r="E119" s="270">
        <v>5.4199999999999998E-2</v>
      </c>
      <c r="F119" s="270">
        <v>7.35</v>
      </c>
      <c r="G119" s="270">
        <v>0.1190679714</v>
      </c>
      <c r="H119" s="270">
        <v>38.5</v>
      </c>
      <c r="I119" s="271">
        <v>3</v>
      </c>
      <c r="J119" s="271" t="str">
        <f>IFERROR(VLOOKUP($B119,'Core Indicators'!$E$3:$EU$906,147,FALSE),"x")</f>
        <v>x</v>
      </c>
      <c r="K119" s="272">
        <v>9.5744796099999988E-2</v>
      </c>
      <c r="L119" s="270">
        <v>6.75</v>
      </c>
      <c r="M119" s="271">
        <v>62</v>
      </c>
      <c r="N119" s="271">
        <v>45</v>
      </c>
      <c r="O119" s="271" t="str">
        <f>IFERROR(VLOOKUP(B119,'Core Indicators'!$E$3:$G$9906,3,FALSE),"x")</f>
        <v>x</v>
      </c>
      <c r="P119" s="271">
        <v>13450</v>
      </c>
      <c r="Q119" s="265"/>
      <c r="R119" s="265"/>
      <c r="S119" s="265"/>
      <c r="T119" s="265"/>
      <c r="U119" s="265"/>
      <c r="V119" s="265"/>
      <c r="W119" s="265"/>
      <c r="X119" s="265"/>
      <c r="Y119" s="265"/>
      <c r="Z119" s="265"/>
      <c r="AA119" s="265"/>
      <c r="AB119" s="265"/>
      <c r="AC119" s="265"/>
      <c r="AD119" s="265"/>
      <c r="AE119" s="265"/>
      <c r="AF119" s="265"/>
      <c r="AG119" s="265"/>
      <c r="AH119" s="265"/>
      <c r="AI119" s="265"/>
      <c r="AJ119" s="265"/>
      <c r="AK119" s="265"/>
      <c r="AL119" s="265"/>
      <c r="AM119" s="265"/>
      <c r="AN119" s="265"/>
      <c r="AO119" s="265"/>
      <c r="AP119" s="265"/>
      <c r="AQ119" s="265"/>
      <c r="AR119" s="265"/>
      <c r="AS119" s="265"/>
      <c r="AT119" s="265"/>
      <c r="AU119" s="265"/>
      <c r="AV119" s="265"/>
      <c r="AW119" s="265"/>
      <c r="AX119" s="265"/>
      <c r="AY119" s="265"/>
      <c r="AZ119" s="265"/>
      <c r="BA119" s="265"/>
      <c r="BB119" s="265"/>
      <c r="BC119" s="265"/>
      <c r="BD119" s="265"/>
      <c r="BE119" s="265"/>
      <c r="BF119" s="265"/>
      <c r="BG119" s="265"/>
      <c r="BH119" s="265"/>
      <c r="BI119" s="265"/>
      <c r="BJ119" s="265"/>
      <c r="BK119" s="265"/>
      <c r="BL119" s="265"/>
      <c r="BM119" s="265"/>
      <c r="BN119" s="265"/>
      <c r="BO119" s="265"/>
      <c r="BP119" s="265"/>
      <c r="BQ119" s="265"/>
      <c r="BR119" s="265"/>
      <c r="BS119" s="265"/>
      <c r="BT119" s="265"/>
      <c r="BU119" s="265"/>
      <c r="BV119" s="265"/>
      <c r="BW119" s="265"/>
      <c r="BX119" s="265"/>
      <c r="BY119" s="265"/>
      <c r="BZ119" s="265"/>
      <c r="CA119" s="265"/>
      <c r="CB119" s="265"/>
      <c r="CC119" s="265"/>
      <c r="CD119" s="265"/>
      <c r="CE119" s="265"/>
      <c r="CF119" s="265"/>
      <c r="CG119" s="265"/>
      <c r="CH119" s="265"/>
      <c r="CI119" s="265"/>
      <c r="CJ119" s="265"/>
      <c r="CK119" s="265"/>
      <c r="CL119" s="265"/>
      <c r="CM119" s="265"/>
      <c r="CN119" s="265"/>
      <c r="CO119" s="265"/>
      <c r="CP119" s="265"/>
      <c r="CQ119" s="265"/>
      <c r="CR119" s="265"/>
      <c r="CS119" s="265"/>
      <c r="CT119" s="265"/>
      <c r="CU119" s="265"/>
      <c r="CV119" s="265"/>
      <c r="CW119" s="265"/>
      <c r="CX119" s="265"/>
      <c r="CY119" s="265"/>
      <c r="CZ119" s="265"/>
      <c r="DA119" s="265"/>
      <c r="DB119" s="265"/>
      <c r="DC119" s="265"/>
      <c r="DD119" s="265"/>
      <c r="DE119" s="265"/>
      <c r="DF119" s="265"/>
      <c r="DG119" s="265"/>
      <c r="DH119" s="265"/>
      <c r="DI119" s="265"/>
      <c r="DJ119" s="265"/>
      <c r="DK119" s="265"/>
      <c r="DL119" s="265"/>
    </row>
    <row r="120" spans="1:116" x14ac:dyDescent="0.25">
      <c r="A120" s="266" t="s">
        <v>10022</v>
      </c>
      <c r="B120" s="267" t="s">
        <v>10023</v>
      </c>
      <c r="C120" s="270">
        <v>0.18750004279999999</v>
      </c>
      <c r="D120" s="271">
        <v>11</v>
      </c>
      <c r="E120" s="270">
        <v>7.0000000000000007E-2</v>
      </c>
      <c r="F120" s="270">
        <v>7.3</v>
      </c>
      <c r="G120" s="270">
        <v>0.32160517550000001</v>
      </c>
      <c r="H120" s="270">
        <v>32.700000000000003</v>
      </c>
      <c r="I120" s="271">
        <v>0</v>
      </c>
      <c r="J120" s="271" t="str">
        <f>IFERROR(VLOOKUP($B120,'Core Indicators'!$E$3:$EU$906,147,FALSE),"x")</f>
        <v>x</v>
      </c>
      <c r="K120" s="272">
        <v>-0.2662930489</v>
      </c>
      <c r="L120" s="270">
        <v>6.25</v>
      </c>
      <c r="M120" s="271">
        <v>84</v>
      </c>
      <c r="N120" s="271">
        <v>35</v>
      </c>
      <c r="O120" s="271" t="str">
        <f>IFERROR(VLOOKUP(B120,'Core Indicators'!$E$3:$G$9906,3,FALSE),"x")</f>
        <v>x</v>
      </c>
      <c r="P120" s="271">
        <v>1553560</v>
      </c>
      <c r="Q120" s="265"/>
      <c r="R120" s="265"/>
      <c r="S120" s="265"/>
      <c r="T120" s="265"/>
      <c r="U120" s="265"/>
      <c r="V120" s="265"/>
      <c r="W120" s="265"/>
      <c r="X120" s="265"/>
      <c r="Y120" s="265"/>
      <c r="Z120" s="265"/>
      <c r="AA120" s="265"/>
      <c r="AB120" s="265"/>
      <c r="AC120" s="265"/>
      <c r="AD120" s="265"/>
      <c r="AE120" s="265"/>
      <c r="AF120" s="265"/>
      <c r="AG120" s="265"/>
      <c r="AH120" s="265"/>
      <c r="AI120" s="265"/>
      <c r="AJ120" s="265"/>
      <c r="AK120" s="265"/>
      <c r="AL120" s="265"/>
      <c r="AM120" s="265"/>
      <c r="AN120" s="265"/>
      <c r="AO120" s="265"/>
      <c r="AP120" s="265"/>
      <c r="AQ120" s="265"/>
      <c r="AR120" s="265"/>
      <c r="AS120" s="265"/>
      <c r="AT120" s="265"/>
      <c r="AU120" s="265"/>
      <c r="AV120" s="265"/>
      <c r="AW120" s="265"/>
      <c r="AX120" s="265"/>
      <c r="AY120" s="265"/>
      <c r="AZ120" s="265"/>
      <c r="BA120" s="265"/>
      <c r="BB120" s="265"/>
      <c r="BC120" s="265"/>
      <c r="BD120" s="265"/>
      <c r="BE120" s="265"/>
      <c r="BF120" s="265"/>
      <c r="BG120" s="265"/>
      <c r="BH120" s="265"/>
      <c r="BI120" s="265"/>
      <c r="BJ120" s="265"/>
      <c r="BK120" s="265"/>
      <c r="BL120" s="265"/>
      <c r="BM120" s="265"/>
      <c r="BN120" s="265"/>
      <c r="BO120" s="265"/>
      <c r="BP120" s="265"/>
      <c r="BQ120" s="265"/>
      <c r="BR120" s="265"/>
      <c r="BS120" s="265"/>
      <c r="BT120" s="265"/>
      <c r="BU120" s="265"/>
      <c r="BV120" s="265"/>
      <c r="BW120" s="265"/>
      <c r="BX120" s="265"/>
      <c r="BY120" s="265"/>
      <c r="BZ120" s="265"/>
      <c r="CA120" s="265"/>
      <c r="CB120" s="265"/>
      <c r="CC120" s="265"/>
      <c r="CD120" s="265"/>
      <c r="CE120" s="265"/>
      <c r="CF120" s="265"/>
      <c r="CG120" s="265"/>
      <c r="CH120" s="265"/>
      <c r="CI120" s="265"/>
      <c r="CJ120" s="265"/>
      <c r="CK120" s="265"/>
      <c r="CL120" s="265"/>
      <c r="CM120" s="265"/>
      <c r="CN120" s="265"/>
      <c r="CO120" s="265"/>
      <c r="CP120" s="265"/>
      <c r="CQ120" s="265"/>
      <c r="CR120" s="265"/>
      <c r="CS120" s="265"/>
      <c r="CT120" s="265"/>
      <c r="CU120" s="265"/>
      <c r="CV120" s="265"/>
      <c r="CW120" s="265"/>
      <c r="CX120" s="265"/>
      <c r="CY120" s="265"/>
      <c r="CZ120" s="265"/>
      <c r="DA120" s="265"/>
      <c r="DB120" s="265"/>
      <c r="DC120" s="265"/>
      <c r="DD120" s="265"/>
      <c r="DE120" s="265"/>
      <c r="DF120" s="265"/>
      <c r="DG120" s="265"/>
      <c r="DH120" s="265"/>
      <c r="DI120" s="265"/>
      <c r="DJ120" s="265"/>
      <c r="DK120" s="265"/>
      <c r="DL120" s="265"/>
    </row>
    <row r="121" spans="1:116" x14ac:dyDescent="0.25">
      <c r="A121" s="266" t="s">
        <v>513</v>
      </c>
      <c r="B121" s="267" t="s">
        <v>10024</v>
      </c>
      <c r="C121" s="270">
        <v>0.90353799999999995</v>
      </c>
      <c r="D121" s="271">
        <v>7</v>
      </c>
      <c r="E121" s="270">
        <v>0.16500000000000001</v>
      </c>
      <c r="F121" s="270">
        <v>4.4833333333000001</v>
      </c>
      <c r="G121" s="270">
        <v>0.56887839289999997</v>
      </c>
      <c r="H121" s="270">
        <v>54</v>
      </c>
      <c r="I121" s="271">
        <v>4</v>
      </c>
      <c r="J121" s="271">
        <f>IFERROR(VLOOKUP($B121,'Core Indicators'!$E$3:$EU$906,147,FALSE),"x")</f>
        <v>311</v>
      </c>
      <c r="K121" s="272">
        <v>-1.0201843977</v>
      </c>
      <c r="L121" s="270">
        <v>3</v>
      </c>
      <c r="M121" s="271">
        <v>45</v>
      </c>
      <c r="N121" s="271">
        <v>26</v>
      </c>
      <c r="O121" s="271">
        <f>IFERROR(VLOOKUP(B121,'Core Indicators'!$E$3:$G$9906,3,FALSE),"x")</f>
        <v>34273000</v>
      </c>
      <c r="P121" s="271">
        <v>786380</v>
      </c>
      <c r="Q121" s="265"/>
      <c r="R121" s="265"/>
      <c r="S121" s="265"/>
      <c r="T121" s="265"/>
      <c r="U121" s="265"/>
      <c r="V121" s="265"/>
      <c r="W121" s="265"/>
      <c r="X121" s="265"/>
      <c r="Y121" s="265"/>
      <c r="Z121" s="265"/>
      <c r="AA121" s="265"/>
      <c r="AB121" s="265"/>
      <c r="AC121" s="265"/>
      <c r="AD121" s="265"/>
      <c r="AE121" s="265"/>
      <c r="AF121" s="265"/>
      <c r="AG121" s="265"/>
      <c r="AH121" s="265"/>
      <c r="AI121" s="265"/>
      <c r="AJ121" s="265"/>
      <c r="AK121" s="265"/>
      <c r="AL121" s="265"/>
      <c r="AM121" s="265"/>
      <c r="AN121" s="265"/>
      <c r="AO121" s="265"/>
      <c r="AP121" s="265"/>
      <c r="AQ121" s="265"/>
      <c r="AR121" s="265"/>
      <c r="AS121" s="265"/>
      <c r="AT121" s="265"/>
      <c r="AU121" s="265"/>
      <c r="AV121" s="265"/>
      <c r="AW121" s="265"/>
      <c r="AX121" s="265"/>
      <c r="AY121" s="265"/>
      <c r="AZ121" s="265"/>
      <c r="BA121" s="265"/>
      <c r="BB121" s="265"/>
      <c r="BC121" s="265"/>
      <c r="BD121" s="265"/>
      <c r="BE121" s="265"/>
      <c r="BF121" s="265"/>
      <c r="BG121" s="265"/>
      <c r="BH121" s="265"/>
      <c r="BI121" s="265"/>
      <c r="BJ121" s="265"/>
      <c r="BK121" s="265"/>
      <c r="BL121" s="265"/>
      <c r="BM121" s="265"/>
      <c r="BN121" s="265"/>
      <c r="BO121" s="265"/>
      <c r="BP121" s="265"/>
      <c r="BQ121" s="265"/>
      <c r="BR121" s="265"/>
      <c r="BS121" s="265"/>
      <c r="BT121" s="265"/>
      <c r="BU121" s="265"/>
      <c r="BV121" s="265"/>
      <c r="BW121" s="265"/>
      <c r="BX121" s="265"/>
      <c r="BY121" s="265"/>
      <c r="BZ121" s="265"/>
      <c r="CA121" s="265"/>
      <c r="CB121" s="265"/>
      <c r="CC121" s="265"/>
      <c r="CD121" s="265"/>
      <c r="CE121" s="265"/>
      <c r="CF121" s="265"/>
      <c r="CG121" s="265"/>
      <c r="CH121" s="265"/>
      <c r="CI121" s="265"/>
      <c r="CJ121" s="265"/>
      <c r="CK121" s="265"/>
      <c r="CL121" s="265"/>
      <c r="CM121" s="265"/>
      <c r="CN121" s="265"/>
      <c r="CO121" s="265"/>
      <c r="CP121" s="265"/>
      <c r="CQ121" s="265"/>
      <c r="CR121" s="265"/>
      <c r="CS121" s="265"/>
      <c r="CT121" s="265"/>
      <c r="CU121" s="265"/>
      <c r="CV121" s="265"/>
      <c r="CW121" s="265"/>
      <c r="CX121" s="265"/>
      <c r="CY121" s="265"/>
      <c r="CZ121" s="265"/>
      <c r="DA121" s="265"/>
      <c r="DB121" s="265"/>
      <c r="DC121" s="265"/>
      <c r="DD121" s="265"/>
      <c r="DE121" s="265"/>
      <c r="DF121" s="265"/>
      <c r="DG121" s="265"/>
      <c r="DH121" s="265"/>
      <c r="DI121" s="265"/>
      <c r="DJ121" s="265"/>
      <c r="DK121" s="265"/>
      <c r="DL121" s="265"/>
    </row>
    <row r="122" spans="1:116" x14ac:dyDescent="0.25">
      <c r="A122" s="266" t="s">
        <v>263</v>
      </c>
      <c r="B122" s="267" t="s">
        <v>10025</v>
      </c>
      <c r="C122" s="270">
        <v>0.65999998090000001</v>
      </c>
      <c r="D122" s="271">
        <v>5</v>
      </c>
      <c r="E122" s="270">
        <v>0</v>
      </c>
      <c r="F122" s="270">
        <v>4.2666666666999999</v>
      </c>
      <c r="G122" s="270">
        <v>0.61993629360000002</v>
      </c>
      <c r="H122" s="270">
        <v>32.6</v>
      </c>
      <c r="I122" s="271">
        <v>2</v>
      </c>
      <c r="J122" s="271">
        <f>IFERROR(VLOOKUP($B122,'Core Indicators'!$E$3:$EU$906,147,FALSE),"x")</f>
        <v>2</v>
      </c>
      <c r="K122" s="272">
        <v>-0.58271789549999997</v>
      </c>
      <c r="L122" s="270">
        <v>4</v>
      </c>
      <c r="M122" s="271">
        <v>34</v>
      </c>
      <c r="N122" s="271">
        <v>28</v>
      </c>
      <c r="O122" s="271">
        <f>IFERROR(VLOOKUP(B122,'Core Indicators'!$E$3:$G$9906,3,FALSE),"x")</f>
        <v>4896000</v>
      </c>
      <c r="P122" s="271">
        <v>1030700</v>
      </c>
      <c r="Q122" s="265"/>
      <c r="R122" s="265"/>
      <c r="S122" s="265"/>
      <c r="T122" s="265"/>
      <c r="U122" s="265"/>
      <c r="V122" s="265"/>
      <c r="W122" s="265"/>
      <c r="X122" s="265"/>
      <c r="Y122" s="265"/>
      <c r="Z122" s="265"/>
      <c r="AA122" s="265"/>
      <c r="AB122" s="265"/>
      <c r="AC122" s="265"/>
      <c r="AD122" s="265"/>
      <c r="AE122" s="265"/>
      <c r="AF122" s="265"/>
      <c r="AG122" s="265"/>
      <c r="AH122" s="265"/>
      <c r="AI122" s="265"/>
      <c r="AJ122" s="265"/>
      <c r="AK122" s="265"/>
      <c r="AL122" s="265"/>
      <c r="AM122" s="265"/>
      <c r="AN122" s="265"/>
      <c r="AO122" s="265"/>
      <c r="AP122" s="265"/>
      <c r="AQ122" s="265"/>
      <c r="AR122" s="265"/>
      <c r="AS122" s="265"/>
      <c r="AT122" s="265"/>
      <c r="AU122" s="265"/>
      <c r="AV122" s="265"/>
      <c r="AW122" s="265"/>
      <c r="AX122" s="265"/>
      <c r="AY122" s="265"/>
      <c r="AZ122" s="265"/>
      <c r="BA122" s="265"/>
      <c r="BB122" s="265"/>
      <c r="BC122" s="265"/>
      <c r="BD122" s="265"/>
      <c r="BE122" s="265"/>
      <c r="BF122" s="265"/>
      <c r="BG122" s="265"/>
      <c r="BH122" s="265"/>
      <c r="BI122" s="265"/>
      <c r="BJ122" s="265"/>
      <c r="BK122" s="265"/>
      <c r="BL122" s="265"/>
      <c r="BM122" s="265"/>
      <c r="BN122" s="265"/>
      <c r="BO122" s="265"/>
      <c r="BP122" s="265"/>
      <c r="BQ122" s="265"/>
      <c r="BR122" s="265"/>
      <c r="BS122" s="265"/>
      <c r="BT122" s="265"/>
      <c r="BU122" s="265"/>
      <c r="BV122" s="265"/>
      <c r="BW122" s="265"/>
      <c r="BX122" s="265"/>
      <c r="BY122" s="265"/>
      <c r="BZ122" s="265"/>
      <c r="CA122" s="265"/>
      <c r="CB122" s="265"/>
      <c r="CC122" s="265"/>
      <c r="CD122" s="265"/>
      <c r="CE122" s="265"/>
      <c r="CF122" s="265"/>
      <c r="CG122" s="265"/>
      <c r="CH122" s="265"/>
      <c r="CI122" s="265"/>
      <c r="CJ122" s="265"/>
      <c r="CK122" s="265"/>
      <c r="CL122" s="265"/>
      <c r="CM122" s="265"/>
      <c r="CN122" s="265"/>
      <c r="CO122" s="265"/>
      <c r="CP122" s="265"/>
      <c r="CQ122" s="265"/>
      <c r="CR122" s="265"/>
      <c r="CS122" s="265"/>
      <c r="CT122" s="265"/>
      <c r="CU122" s="265"/>
      <c r="CV122" s="265"/>
      <c r="CW122" s="265"/>
      <c r="CX122" s="265"/>
      <c r="CY122" s="265"/>
      <c r="CZ122" s="265"/>
      <c r="DA122" s="265"/>
      <c r="DB122" s="265"/>
      <c r="DC122" s="265"/>
      <c r="DD122" s="265"/>
      <c r="DE122" s="265"/>
      <c r="DF122" s="265"/>
      <c r="DG122" s="265"/>
      <c r="DH122" s="265"/>
      <c r="DI122" s="265"/>
      <c r="DJ122" s="265"/>
      <c r="DK122" s="265"/>
      <c r="DL122" s="265"/>
    </row>
    <row r="123" spans="1:116" x14ac:dyDescent="0.25">
      <c r="A123" s="266" t="s">
        <v>10026</v>
      </c>
      <c r="B123" s="267" t="s">
        <v>10027</v>
      </c>
      <c r="C123" s="270">
        <v>0.73069999029999999</v>
      </c>
      <c r="D123" s="271">
        <v>11</v>
      </c>
      <c r="E123" s="270">
        <v>0</v>
      </c>
      <c r="F123" s="270">
        <v>8.6</v>
      </c>
      <c r="G123" s="270">
        <v>0.36946207279999999</v>
      </c>
      <c r="H123" s="270">
        <v>36.799999999999997</v>
      </c>
      <c r="I123" s="271">
        <v>0</v>
      </c>
      <c r="J123" s="271" t="str">
        <f>IFERROR(VLOOKUP($B123,'Core Indicators'!$E$3:$EU$906,147,FALSE),"x")</f>
        <v>x</v>
      </c>
      <c r="K123" s="272">
        <v>0.76357662680000005</v>
      </c>
      <c r="L123" s="270">
        <v>8.25</v>
      </c>
      <c r="M123" s="271">
        <v>89</v>
      </c>
      <c r="N123" s="271">
        <v>52</v>
      </c>
      <c r="O123" s="271" t="str">
        <f>IFERROR(VLOOKUP(B123,'Core Indicators'!$E$3:$G$9906,3,FALSE),"x")</f>
        <v>x</v>
      </c>
      <c r="P123" s="271">
        <v>2030</v>
      </c>
      <c r="Q123" s="265"/>
      <c r="R123" s="265"/>
      <c r="S123" s="265"/>
      <c r="T123" s="265"/>
      <c r="U123" s="265"/>
      <c r="V123" s="265"/>
      <c r="W123" s="265"/>
      <c r="X123" s="265"/>
      <c r="Y123" s="265"/>
      <c r="Z123" s="265"/>
      <c r="AA123" s="265"/>
      <c r="AB123" s="265"/>
      <c r="AC123" s="265"/>
      <c r="AD123" s="265"/>
      <c r="AE123" s="265"/>
      <c r="AF123" s="265"/>
      <c r="AG123" s="265"/>
      <c r="AH123" s="265"/>
      <c r="AI123" s="265"/>
      <c r="AJ123" s="265"/>
      <c r="AK123" s="265"/>
      <c r="AL123" s="265"/>
      <c r="AM123" s="265"/>
      <c r="AN123" s="265"/>
      <c r="AO123" s="265"/>
      <c r="AP123" s="265"/>
      <c r="AQ123" s="265"/>
      <c r="AR123" s="265"/>
      <c r="AS123" s="265"/>
      <c r="AT123" s="265"/>
      <c r="AU123" s="265"/>
      <c r="AV123" s="265"/>
      <c r="AW123" s="265"/>
      <c r="AX123" s="265"/>
      <c r="AY123" s="265"/>
      <c r="AZ123" s="265"/>
      <c r="BA123" s="265"/>
      <c r="BB123" s="265"/>
      <c r="BC123" s="265"/>
      <c r="BD123" s="265"/>
      <c r="BE123" s="265"/>
      <c r="BF123" s="265"/>
      <c r="BG123" s="265"/>
      <c r="BH123" s="265"/>
      <c r="BI123" s="265"/>
      <c r="BJ123" s="265"/>
      <c r="BK123" s="265"/>
      <c r="BL123" s="265"/>
      <c r="BM123" s="265"/>
      <c r="BN123" s="265"/>
      <c r="BO123" s="265"/>
      <c r="BP123" s="265"/>
      <c r="BQ123" s="265"/>
      <c r="BR123" s="265"/>
      <c r="BS123" s="265"/>
      <c r="BT123" s="265"/>
      <c r="BU123" s="265"/>
      <c r="BV123" s="265"/>
      <c r="BW123" s="265"/>
      <c r="BX123" s="265"/>
      <c r="BY123" s="265"/>
      <c r="BZ123" s="265"/>
      <c r="CA123" s="265"/>
      <c r="CB123" s="265"/>
      <c r="CC123" s="265"/>
      <c r="CD123" s="265"/>
      <c r="CE123" s="265"/>
      <c r="CF123" s="265"/>
      <c r="CG123" s="265"/>
      <c r="CH123" s="265"/>
      <c r="CI123" s="265"/>
      <c r="CJ123" s="265"/>
      <c r="CK123" s="265"/>
      <c r="CL123" s="265"/>
      <c r="CM123" s="265"/>
      <c r="CN123" s="265"/>
      <c r="CO123" s="265"/>
      <c r="CP123" s="265"/>
      <c r="CQ123" s="265"/>
      <c r="CR123" s="265"/>
      <c r="CS123" s="265"/>
      <c r="CT123" s="265"/>
      <c r="CU123" s="265"/>
      <c r="CV123" s="265"/>
      <c r="CW123" s="265"/>
      <c r="CX123" s="265"/>
      <c r="CY123" s="265"/>
      <c r="CZ123" s="265"/>
      <c r="DA123" s="265"/>
      <c r="DB123" s="265"/>
      <c r="DC123" s="265"/>
      <c r="DD123" s="265"/>
      <c r="DE123" s="265"/>
      <c r="DF123" s="265"/>
      <c r="DG123" s="265"/>
      <c r="DH123" s="265"/>
      <c r="DI123" s="265"/>
      <c r="DJ123" s="265"/>
      <c r="DK123" s="265"/>
      <c r="DL123" s="265"/>
    </row>
    <row r="124" spans="1:116" x14ac:dyDescent="0.25">
      <c r="A124" s="266" t="s">
        <v>1778</v>
      </c>
      <c r="B124" s="267" t="s">
        <v>10028</v>
      </c>
      <c r="C124" s="270">
        <v>0.60879998740000008</v>
      </c>
      <c r="D124" s="271">
        <v>10</v>
      </c>
      <c r="E124" s="270">
        <v>0</v>
      </c>
      <c r="F124" s="270">
        <v>6.35</v>
      </c>
      <c r="G124" s="270">
        <v>0.61495508840000002</v>
      </c>
      <c r="H124" s="270">
        <v>44.7</v>
      </c>
      <c r="I124" s="271">
        <v>0</v>
      </c>
      <c r="J124" s="271">
        <f>IFERROR(VLOOKUP($B124,'Core Indicators'!$E$3:$EU$906,147,FALSE),"x")</f>
        <v>1789</v>
      </c>
      <c r="K124" s="272">
        <v>-0.33112335209999999</v>
      </c>
      <c r="L124" s="270">
        <v>5.5</v>
      </c>
      <c r="M124" s="271">
        <v>62</v>
      </c>
      <c r="N124" s="271">
        <v>31</v>
      </c>
      <c r="O124" s="271">
        <f>IFERROR(VLOOKUP(B124,'Core Indicators'!$E$3:$G$9906,3,FALSE),"x")</f>
        <v>21280000</v>
      </c>
      <c r="P124" s="271">
        <v>94280</v>
      </c>
      <c r="Q124" s="265"/>
      <c r="R124" s="265"/>
      <c r="S124" s="265"/>
      <c r="T124" s="265"/>
      <c r="U124" s="265"/>
      <c r="V124" s="265"/>
      <c r="W124" s="265"/>
      <c r="X124" s="265"/>
      <c r="Y124" s="265"/>
      <c r="Z124" s="265"/>
      <c r="AA124" s="265"/>
      <c r="AB124" s="265"/>
      <c r="AC124" s="265"/>
      <c r="AD124" s="265"/>
      <c r="AE124" s="265"/>
      <c r="AF124" s="265"/>
      <c r="AG124" s="265"/>
      <c r="AH124" s="265"/>
      <c r="AI124" s="265"/>
      <c r="AJ124" s="265"/>
      <c r="AK124" s="265"/>
      <c r="AL124" s="265"/>
      <c r="AM124" s="265"/>
      <c r="AN124" s="265"/>
      <c r="AO124" s="265"/>
      <c r="AP124" s="265"/>
      <c r="AQ124" s="265"/>
      <c r="AR124" s="265"/>
      <c r="AS124" s="265"/>
      <c r="AT124" s="265"/>
      <c r="AU124" s="265"/>
      <c r="AV124" s="265"/>
      <c r="AW124" s="265"/>
      <c r="AX124" s="265"/>
      <c r="AY124" s="265"/>
      <c r="AZ124" s="265"/>
      <c r="BA124" s="265"/>
      <c r="BB124" s="265"/>
      <c r="BC124" s="265"/>
      <c r="BD124" s="265"/>
      <c r="BE124" s="265"/>
      <c r="BF124" s="265"/>
      <c r="BG124" s="265"/>
      <c r="BH124" s="265"/>
      <c r="BI124" s="265"/>
      <c r="BJ124" s="265"/>
      <c r="BK124" s="265"/>
      <c r="BL124" s="265"/>
      <c r="BM124" s="265"/>
      <c r="BN124" s="265"/>
      <c r="BO124" s="265"/>
      <c r="BP124" s="265"/>
      <c r="BQ124" s="265"/>
      <c r="BR124" s="265"/>
      <c r="BS124" s="265"/>
      <c r="BT124" s="265"/>
      <c r="BU124" s="265"/>
      <c r="BV124" s="265"/>
      <c r="BW124" s="265"/>
      <c r="BX124" s="265"/>
      <c r="BY124" s="265"/>
      <c r="BZ124" s="265"/>
      <c r="CA124" s="265"/>
      <c r="CB124" s="265"/>
      <c r="CC124" s="265"/>
      <c r="CD124" s="265"/>
      <c r="CE124" s="265"/>
      <c r="CF124" s="265"/>
      <c r="CG124" s="265"/>
      <c r="CH124" s="265"/>
      <c r="CI124" s="265"/>
      <c r="CJ124" s="265"/>
      <c r="CK124" s="265"/>
      <c r="CL124" s="265"/>
      <c r="CM124" s="265"/>
      <c r="CN124" s="265"/>
      <c r="CO124" s="265"/>
      <c r="CP124" s="265"/>
      <c r="CQ124" s="265"/>
      <c r="CR124" s="265"/>
      <c r="CS124" s="265"/>
      <c r="CT124" s="265"/>
      <c r="CU124" s="265"/>
      <c r="CV124" s="265"/>
      <c r="CW124" s="265"/>
      <c r="CX124" s="265"/>
      <c r="CY124" s="265"/>
      <c r="CZ124" s="265"/>
      <c r="DA124" s="265"/>
      <c r="DB124" s="265"/>
      <c r="DC124" s="265"/>
      <c r="DD124" s="265"/>
      <c r="DE124" s="265"/>
      <c r="DF124" s="265"/>
      <c r="DG124" s="265"/>
      <c r="DH124" s="265"/>
      <c r="DI124" s="265"/>
      <c r="DJ124" s="265"/>
      <c r="DK124" s="265"/>
      <c r="DL124" s="265"/>
    </row>
    <row r="125" spans="1:116" x14ac:dyDescent="0.25">
      <c r="A125" s="266" t="s">
        <v>1019</v>
      </c>
      <c r="B125" s="267" t="s">
        <v>10029</v>
      </c>
      <c r="C125" s="270">
        <v>0.59559397110000001</v>
      </c>
      <c r="D125" s="271">
        <v>3</v>
      </c>
      <c r="E125" s="270">
        <v>5.8999999999999997E-2</v>
      </c>
      <c r="F125" s="270">
        <v>5.85</v>
      </c>
      <c r="G125" s="270">
        <v>0.27437398190000001</v>
      </c>
      <c r="H125" s="270">
        <v>41.1</v>
      </c>
      <c r="I125" s="271">
        <v>1</v>
      </c>
      <c r="J125" s="271">
        <f>IFERROR(VLOOKUP($B125,'Core Indicators'!$E$3:$EU$906,147,FALSE),"x")</f>
        <v>0</v>
      </c>
      <c r="K125" s="272">
        <v>0.59094518419999997</v>
      </c>
      <c r="L125" s="270">
        <v>5.5</v>
      </c>
      <c r="M125" s="271">
        <v>52</v>
      </c>
      <c r="N125" s="271">
        <v>53</v>
      </c>
      <c r="O125" s="271">
        <f>IFERROR(VLOOKUP(B125,'Core Indicators'!$E$3:$G$9906,3,FALSE),"x")</f>
        <v>32694000</v>
      </c>
      <c r="P125" s="271">
        <v>328550</v>
      </c>
      <c r="Q125" s="265"/>
      <c r="R125" s="265"/>
      <c r="S125" s="265"/>
      <c r="T125" s="265"/>
      <c r="U125" s="265"/>
      <c r="V125" s="265"/>
      <c r="W125" s="265"/>
      <c r="X125" s="265"/>
      <c r="Y125" s="265"/>
      <c r="Z125" s="265"/>
      <c r="AA125" s="265"/>
      <c r="AB125" s="265"/>
      <c r="AC125" s="265"/>
      <c r="AD125" s="265"/>
      <c r="AE125" s="265"/>
      <c r="AF125" s="265"/>
      <c r="AG125" s="265"/>
      <c r="AH125" s="265"/>
      <c r="AI125" s="265"/>
      <c r="AJ125" s="265"/>
      <c r="AK125" s="265"/>
      <c r="AL125" s="265"/>
      <c r="AM125" s="265"/>
      <c r="AN125" s="265"/>
      <c r="AO125" s="265"/>
      <c r="AP125" s="265"/>
      <c r="AQ125" s="265"/>
      <c r="AR125" s="265"/>
      <c r="AS125" s="265"/>
      <c r="AT125" s="265"/>
      <c r="AU125" s="265"/>
      <c r="AV125" s="265"/>
      <c r="AW125" s="265"/>
      <c r="AX125" s="265"/>
      <c r="AY125" s="265"/>
      <c r="AZ125" s="265"/>
      <c r="BA125" s="265"/>
      <c r="BB125" s="265"/>
      <c r="BC125" s="265"/>
      <c r="BD125" s="265"/>
      <c r="BE125" s="265"/>
      <c r="BF125" s="265"/>
      <c r="BG125" s="265"/>
      <c r="BH125" s="265"/>
      <c r="BI125" s="265"/>
      <c r="BJ125" s="265"/>
      <c r="BK125" s="265"/>
      <c r="BL125" s="265"/>
      <c r="BM125" s="265"/>
      <c r="BN125" s="265"/>
      <c r="BO125" s="265"/>
      <c r="BP125" s="265"/>
      <c r="BQ125" s="265"/>
      <c r="BR125" s="265"/>
      <c r="BS125" s="265"/>
      <c r="BT125" s="265"/>
      <c r="BU125" s="265"/>
      <c r="BV125" s="265"/>
      <c r="BW125" s="265"/>
      <c r="BX125" s="265"/>
      <c r="BY125" s="265"/>
      <c r="BZ125" s="265"/>
      <c r="CA125" s="265"/>
      <c r="CB125" s="265"/>
      <c r="CC125" s="265"/>
      <c r="CD125" s="265"/>
      <c r="CE125" s="265"/>
      <c r="CF125" s="265"/>
      <c r="CG125" s="265"/>
      <c r="CH125" s="265"/>
      <c r="CI125" s="265"/>
      <c r="CJ125" s="265"/>
      <c r="CK125" s="265"/>
      <c r="CL125" s="265"/>
      <c r="CM125" s="265"/>
      <c r="CN125" s="265"/>
      <c r="CO125" s="265"/>
      <c r="CP125" s="265"/>
      <c r="CQ125" s="265"/>
      <c r="CR125" s="265"/>
      <c r="CS125" s="265"/>
      <c r="CT125" s="265"/>
      <c r="CU125" s="265"/>
      <c r="CV125" s="265"/>
      <c r="CW125" s="265"/>
      <c r="CX125" s="265"/>
      <c r="CY125" s="265"/>
      <c r="CZ125" s="265"/>
      <c r="DA125" s="265"/>
      <c r="DB125" s="265"/>
      <c r="DC125" s="265"/>
      <c r="DD125" s="265"/>
      <c r="DE125" s="265"/>
      <c r="DF125" s="265"/>
      <c r="DG125" s="265"/>
      <c r="DH125" s="265"/>
      <c r="DI125" s="265"/>
      <c r="DJ125" s="265"/>
      <c r="DK125" s="265"/>
      <c r="DL125" s="265"/>
    </row>
    <row r="126" spans="1:116" x14ac:dyDescent="0.25">
      <c r="A126" s="266" t="s">
        <v>768</v>
      </c>
      <c r="B126" s="267" t="s">
        <v>10030</v>
      </c>
      <c r="C126" s="270">
        <v>0.72633300469999995</v>
      </c>
      <c r="D126" s="271">
        <v>11</v>
      </c>
      <c r="E126" s="270">
        <v>0.161</v>
      </c>
      <c r="F126" s="270">
        <v>7.5</v>
      </c>
      <c r="G126" s="270">
        <v>0.46023062380000002</v>
      </c>
      <c r="H126" s="270">
        <v>59.1</v>
      </c>
      <c r="I126" s="271">
        <v>0</v>
      </c>
      <c r="J126" s="271">
        <f>IFERROR(VLOOKUP($B126,'Core Indicators'!$E$3:$EU$906,147,FALSE),"x")</f>
        <v>0</v>
      </c>
      <c r="K126" s="272">
        <v>0.30998012419999998</v>
      </c>
      <c r="L126" s="270">
        <v>6.75</v>
      </c>
      <c r="M126" s="271">
        <v>77</v>
      </c>
      <c r="N126" s="271">
        <v>52</v>
      </c>
      <c r="O126" s="271">
        <f>IFERROR(VLOOKUP(B126,'Core Indicators'!$E$3:$G$9906,3,FALSE),"x")</f>
        <v>2642000</v>
      </c>
      <c r="P126" s="271">
        <v>823290</v>
      </c>
      <c r="Q126" s="265"/>
      <c r="R126" s="265"/>
      <c r="S126" s="265"/>
      <c r="T126" s="265"/>
      <c r="U126" s="265"/>
      <c r="V126" s="265"/>
      <c r="W126" s="265"/>
      <c r="X126" s="265"/>
      <c r="Y126" s="265"/>
      <c r="Z126" s="265"/>
      <c r="AA126" s="265"/>
      <c r="AB126" s="265"/>
      <c r="AC126" s="265"/>
      <c r="AD126" s="265"/>
      <c r="AE126" s="265"/>
      <c r="AF126" s="265"/>
      <c r="AG126" s="265"/>
      <c r="AH126" s="265"/>
      <c r="AI126" s="265"/>
      <c r="AJ126" s="265"/>
      <c r="AK126" s="265"/>
      <c r="AL126" s="265"/>
      <c r="AM126" s="265"/>
      <c r="AN126" s="265"/>
      <c r="AO126" s="265"/>
      <c r="AP126" s="265"/>
      <c r="AQ126" s="265"/>
      <c r="AR126" s="265"/>
      <c r="AS126" s="265"/>
      <c r="AT126" s="265"/>
      <c r="AU126" s="265"/>
      <c r="AV126" s="265"/>
      <c r="AW126" s="265"/>
      <c r="AX126" s="265"/>
      <c r="AY126" s="265"/>
      <c r="AZ126" s="265"/>
      <c r="BA126" s="265"/>
      <c r="BB126" s="265"/>
      <c r="BC126" s="265"/>
      <c r="BD126" s="265"/>
      <c r="BE126" s="265"/>
      <c r="BF126" s="265"/>
      <c r="BG126" s="265"/>
      <c r="BH126" s="265"/>
      <c r="BI126" s="265"/>
      <c r="BJ126" s="265"/>
      <c r="BK126" s="265"/>
      <c r="BL126" s="265"/>
      <c r="BM126" s="265"/>
      <c r="BN126" s="265"/>
      <c r="BO126" s="265"/>
      <c r="BP126" s="265"/>
      <c r="BQ126" s="265"/>
      <c r="BR126" s="265"/>
      <c r="BS126" s="265"/>
      <c r="BT126" s="265"/>
      <c r="BU126" s="265"/>
      <c r="BV126" s="265"/>
      <c r="BW126" s="265"/>
      <c r="BX126" s="265"/>
      <c r="BY126" s="265"/>
      <c r="BZ126" s="265"/>
      <c r="CA126" s="265"/>
      <c r="CB126" s="265"/>
      <c r="CC126" s="265"/>
      <c r="CD126" s="265"/>
      <c r="CE126" s="265"/>
      <c r="CF126" s="265"/>
      <c r="CG126" s="265"/>
      <c r="CH126" s="265"/>
      <c r="CI126" s="265"/>
      <c r="CJ126" s="265"/>
      <c r="CK126" s="265"/>
      <c r="CL126" s="265"/>
      <c r="CM126" s="265"/>
      <c r="CN126" s="265"/>
      <c r="CO126" s="265"/>
      <c r="CP126" s="265"/>
      <c r="CQ126" s="265"/>
      <c r="CR126" s="265"/>
      <c r="CS126" s="265"/>
      <c r="CT126" s="265"/>
      <c r="CU126" s="265"/>
      <c r="CV126" s="265"/>
      <c r="CW126" s="265"/>
      <c r="CX126" s="265"/>
      <c r="CY126" s="265"/>
      <c r="CZ126" s="265"/>
      <c r="DA126" s="265"/>
      <c r="DB126" s="265"/>
      <c r="DC126" s="265"/>
      <c r="DD126" s="265"/>
      <c r="DE126" s="265"/>
      <c r="DF126" s="265"/>
      <c r="DG126" s="265"/>
      <c r="DH126" s="265"/>
      <c r="DI126" s="265"/>
      <c r="DJ126" s="265"/>
      <c r="DK126" s="265"/>
      <c r="DL126" s="265"/>
    </row>
    <row r="127" spans="1:116" x14ac:dyDescent="0.25">
      <c r="A127" s="266" t="s">
        <v>144</v>
      </c>
      <c r="B127" s="267" t="s">
        <v>10031</v>
      </c>
      <c r="C127" s="270">
        <v>0.629549998</v>
      </c>
      <c r="D127" s="271">
        <v>8</v>
      </c>
      <c r="E127" s="270">
        <v>8.5000000000000006E-2</v>
      </c>
      <c r="F127" s="270">
        <v>6.1</v>
      </c>
      <c r="G127" s="270">
        <v>0.64744784730000005</v>
      </c>
      <c r="H127" s="270">
        <v>34.299999999999997</v>
      </c>
      <c r="I127" s="271">
        <v>2</v>
      </c>
      <c r="J127" s="271">
        <f>IFERROR(VLOOKUP($B127,'Core Indicators'!$E$3:$EU$906,147,FALSE),"x")</f>
        <v>537</v>
      </c>
      <c r="K127" s="272">
        <v>-0.53293120859999998</v>
      </c>
      <c r="L127" s="270">
        <v>5.5</v>
      </c>
      <c r="M127" s="271">
        <v>48</v>
      </c>
      <c r="N127" s="271">
        <v>32</v>
      </c>
      <c r="O127" s="271">
        <f>IFERROR(VLOOKUP(B127,'Core Indicators'!$E$3:$G$9906,3,FALSE),"x")</f>
        <v>12540000</v>
      </c>
      <c r="P127" s="271">
        <v>1266700</v>
      </c>
      <c r="Q127" s="265"/>
      <c r="R127" s="265"/>
      <c r="S127" s="265"/>
      <c r="T127" s="265"/>
      <c r="U127" s="265"/>
      <c r="V127" s="265"/>
      <c r="W127" s="265"/>
      <c r="X127" s="265"/>
      <c r="Y127" s="265"/>
      <c r="Z127" s="265"/>
      <c r="AA127" s="265"/>
      <c r="AB127" s="265"/>
      <c r="AC127" s="265"/>
      <c r="AD127" s="265"/>
      <c r="AE127" s="265"/>
      <c r="AF127" s="265"/>
      <c r="AG127" s="265"/>
      <c r="AH127" s="265"/>
      <c r="AI127" s="265"/>
      <c r="AJ127" s="265"/>
      <c r="AK127" s="265"/>
      <c r="AL127" s="265"/>
      <c r="AM127" s="265"/>
      <c r="AN127" s="265"/>
      <c r="AO127" s="265"/>
      <c r="AP127" s="265"/>
      <c r="AQ127" s="265"/>
      <c r="AR127" s="265"/>
      <c r="AS127" s="265"/>
      <c r="AT127" s="265"/>
      <c r="AU127" s="265"/>
      <c r="AV127" s="265"/>
      <c r="AW127" s="265"/>
      <c r="AX127" s="265"/>
      <c r="AY127" s="265"/>
      <c r="AZ127" s="265"/>
      <c r="BA127" s="265"/>
      <c r="BB127" s="265"/>
      <c r="BC127" s="265"/>
      <c r="BD127" s="265"/>
      <c r="BE127" s="265"/>
      <c r="BF127" s="265"/>
      <c r="BG127" s="265"/>
      <c r="BH127" s="265"/>
      <c r="BI127" s="265"/>
      <c r="BJ127" s="265"/>
      <c r="BK127" s="265"/>
      <c r="BL127" s="265"/>
      <c r="BM127" s="265"/>
      <c r="BN127" s="265"/>
      <c r="BO127" s="265"/>
      <c r="BP127" s="265"/>
      <c r="BQ127" s="265"/>
      <c r="BR127" s="265"/>
      <c r="BS127" s="265"/>
      <c r="BT127" s="265"/>
      <c r="BU127" s="265"/>
      <c r="BV127" s="265"/>
      <c r="BW127" s="265"/>
      <c r="BX127" s="265"/>
      <c r="BY127" s="265"/>
      <c r="BZ127" s="265"/>
      <c r="CA127" s="265"/>
      <c r="CB127" s="265"/>
      <c r="CC127" s="265"/>
      <c r="CD127" s="265"/>
      <c r="CE127" s="265"/>
      <c r="CF127" s="265"/>
      <c r="CG127" s="265"/>
      <c r="CH127" s="265"/>
      <c r="CI127" s="265"/>
      <c r="CJ127" s="265"/>
      <c r="CK127" s="265"/>
      <c r="CL127" s="265"/>
      <c r="CM127" s="265"/>
      <c r="CN127" s="265"/>
      <c r="CO127" s="265"/>
      <c r="CP127" s="265"/>
      <c r="CQ127" s="265"/>
      <c r="CR127" s="265"/>
      <c r="CS127" s="265"/>
      <c r="CT127" s="265"/>
      <c r="CU127" s="265"/>
      <c r="CV127" s="265"/>
      <c r="CW127" s="265"/>
      <c r="CX127" s="265"/>
      <c r="CY127" s="265"/>
      <c r="CZ127" s="265"/>
      <c r="DA127" s="265"/>
      <c r="DB127" s="265"/>
      <c r="DC127" s="265"/>
      <c r="DD127" s="265"/>
      <c r="DE127" s="265"/>
      <c r="DF127" s="265"/>
      <c r="DG127" s="265"/>
      <c r="DH127" s="265"/>
      <c r="DI127" s="265"/>
      <c r="DJ127" s="265"/>
      <c r="DK127" s="265"/>
      <c r="DL127" s="265"/>
    </row>
    <row r="128" spans="1:116" x14ac:dyDescent="0.25">
      <c r="A128" s="266" t="s">
        <v>632</v>
      </c>
      <c r="B128" s="267" t="s">
        <v>10032</v>
      </c>
      <c r="C128" s="270">
        <v>0.82875000470000004</v>
      </c>
      <c r="D128" s="271">
        <v>3</v>
      </c>
      <c r="E128" s="270">
        <v>0.03</v>
      </c>
      <c r="F128" s="270">
        <v>5.45</v>
      </c>
      <c r="G128" s="270" t="s">
        <v>17</v>
      </c>
      <c r="H128" s="270">
        <v>35.1</v>
      </c>
      <c r="I128" s="271">
        <v>5</v>
      </c>
      <c r="J128" s="271">
        <f>IFERROR(VLOOKUP($B128,'Core Indicators'!$E$3:$EU$906,147,FALSE),"x")</f>
        <v>3921</v>
      </c>
      <c r="K128" s="272">
        <v>-0.89798212049999993</v>
      </c>
      <c r="L128" s="270">
        <v>5.25</v>
      </c>
      <c r="M128" s="271">
        <v>47</v>
      </c>
      <c r="N128" s="271">
        <v>26</v>
      </c>
      <c r="O128" s="271">
        <f>IFERROR(VLOOKUP(B128,'Core Indicators'!$E$3:$G$9906,3,FALSE),"x")</f>
        <v>225895000</v>
      </c>
      <c r="P128" s="271">
        <v>910770</v>
      </c>
      <c r="Q128" s="265"/>
      <c r="R128" s="265"/>
      <c r="S128" s="265"/>
      <c r="T128" s="265"/>
      <c r="U128" s="265"/>
      <c r="V128" s="265"/>
      <c r="W128" s="265"/>
      <c r="X128" s="265"/>
      <c r="Y128" s="265"/>
      <c r="Z128" s="265"/>
      <c r="AA128" s="265"/>
      <c r="AB128" s="265"/>
      <c r="AC128" s="265"/>
      <c r="AD128" s="265"/>
      <c r="AE128" s="265"/>
      <c r="AF128" s="265"/>
      <c r="AG128" s="265"/>
      <c r="AH128" s="265"/>
      <c r="AI128" s="265"/>
      <c r="AJ128" s="265"/>
      <c r="AK128" s="265"/>
      <c r="AL128" s="265"/>
      <c r="AM128" s="265"/>
      <c r="AN128" s="265"/>
      <c r="AO128" s="265"/>
      <c r="AP128" s="265"/>
      <c r="AQ128" s="265"/>
      <c r="AR128" s="265"/>
      <c r="AS128" s="265"/>
      <c r="AT128" s="265"/>
      <c r="AU128" s="265"/>
      <c r="AV128" s="265"/>
      <c r="AW128" s="265"/>
      <c r="AX128" s="265"/>
      <c r="AY128" s="265"/>
      <c r="AZ128" s="265"/>
      <c r="BA128" s="265"/>
      <c r="BB128" s="265"/>
      <c r="BC128" s="265"/>
      <c r="BD128" s="265"/>
      <c r="BE128" s="265"/>
      <c r="BF128" s="265"/>
      <c r="BG128" s="265"/>
      <c r="BH128" s="265"/>
      <c r="BI128" s="265"/>
      <c r="BJ128" s="265"/>
      <c r="BK128" s="265"/>
      <c r="BL128" s="265"/>
      <c r="BM128" s="265"/>
      <c r="BN128" s="265"/>
      <c r="BO128" s="265"/>
      <c r="BP128" s="265"/>
      <c r="BQ128" s="265"/>
      <c r="BR128" s="265"/>
      <c r="BS128" s="265"/>
      <c r="BT128" s="265"/>
      <c r="BU128" s="265"/>
      <c r="BV128" s="265"/>
      <c r="BW128" s="265"/>
      <c r="BX128" s="265"/>
      <c r="BY128" s="265"/>
      <c r="BZ128" s="265"/>
      <c r="CA128" s="265"/>
      <c r="CB128" s="265"/>
      <c r="CC128" s="265"/>
      <c r="CD128" s="265"/>
      <c r="CE128" s="265"/>
      <c r="CF128" s="265"/>
      <c r="CG128" s="265"/>
      <c r="CH128" s="265"/>
      <c r="CI128" s="265"/>
      <c r="CJ128" s="265"/>
      <c r="CK128" s="265"/>
      <c r="CL128" s="265"/>
      <c r="CM128" s="265"/>
      <c r="CN128" s="265"/>
      <c r="CO128" s="265"/>
      <c r="CP128" s="265"/>
      <c r="CQ128" s="265"/>
      <c r="CR128" s="265"/>
      <c r="CS128" s="265"/>
      <c r="CT128" s="265"/>
      <c r="CU128" s="265"/>
      <c r="CV128" s="265"/>
      <c r="CW128" s="265"/>
      <c r="CX128" s="265"/>
      <c r="CY128" s="265"/>
      <c r="CZ128" s="265"/>
      <c r="DA128" s="265"/>
      <c r="DB128" s="265"/>
      <c r="DC128" s="265"/>
      <c r="DD128" s="265"/>
      <c r="DE128" s="265"/>
      <c r="DF128" s="265"/>
      <c r="DG128" s="265"/>
      <c r="DH128" s="265"/>
      <c r="DI128" s="265"/>
      <c r="DJ128" s="265"/>
      <c r="DK128" s="265"/>
      <c r="DL128" s="265"/>
    </row>
    <row r="129" spans="1:116" x14ac:dyDescent="0.25">
      <c r="A129" s="266" t="s">
        <v>1526</v>
      </c>
      <c r="B129" s="267" t="s">
        <v>10033</v>
      </c>
      <c r="C129" s="270">
        <v>0.2510709747</v>
      </c>
      <c r="D129" s="271">
        <v>6</v>
      </c>
      <c r="E129" s="270">
        <v>0.13950000000000001</v>
      </c>
      <c r="F129" s="270">
        <v>4.0333333332999999</v>
      </c>
      <c r="G129" s="270">
        <v>0.45470245500000001</v>
      </c>
      <c r="H129" s="270">
        <v>46.2</v>
      </c>
      <c r="I129" s="271">
        <v>3</v>
      </c>
      <c r="J129" s="271">
        <f>IFERROR(VLOOKUP($B129,'Core Indicators'!$E$3:$EU$906,147,FALSE),"x")</f>
        <v>3</v>
      </c>
      <c r="K129" s="272">
        <v>-1.1756899356999999</v>
      </c>
      <c r="L129" s="270">
        <v>2.5</v>
      </c>
      <c r="M129" s="271">
        <v>31</v>
      </c>
      <c r="N129" s="271">
        <v>22</v>
      </c>
      <c r="O129" s="271">
        <f>IFERROR(VLOOKUP(B129,'Core Indicators'!$E$3:$G$9906,3,FALSE),"x")</f>
        <v>7198000</v>
      </c>
      <c r="P129" s="271">
        <v>120340</v>
      </c>
      <c r="Q129" s="265"/>
      <c r="R129" s="265"/>
      <c r="S129" s="265"/>
      <c r="T129" s="265"/>
      <c r="U129" s="265"/>
      <c r="V129" s="265"/>
      <c r="W129" s="265"/>
      <c r="X129" s="265"/>
      <c r="Y129" s="265"/>
      <c r="Z129" s="265"/>
      <c r="AA129" s="265"/>
      <c r="AB129" s="265"/>
      <c r="AC129" s="265"/>
      <c r="AD129" s="265"/>
      <c r="AE129" s="265"/>
      <c r="AF129" s="265"/>
      <c r="AG129" s="265"/>
      <c r="AH129" s="265"/>
      <c r="AI129" s="265"/>
      <c r="AJ129" s="265"/>
      <c r="AK129" s="265"/>
      <c r="AL129" s="265"/>
      <c r="AM129" s="265"/>
      <c r="AN129" s="265"/>
      <c r="AO129" s="265"/>
      <c r="AP129" s="265"/>
      <c r="AQ129" s="265"/>
      <c r="AR129" s="265"/>
      <c r="AS129" s="265"/>
      <c r="AT129" s="265"/>
      <c r="AU129" s="265"/>
      <c r="AV129" s="265"/>
      <c r="AW129" s="265"/>
      <c r="AX129" s="265"/>
      <c r="AY129" s="265"/>
      <c r="AZ129" s="265"/>
      <c r="BA129" s="265"/>
      <c r="BB129" s="265"/>
      <c r="BC129" s="265"/>
      <c r="BD129" s="265"/>
      <c r="BE129" s="265"/>
      <c r="BF129" s="265"/>
      <c r="BG129" s="265"/>
      <c r="BH129" s="265"/>
      <c r="BI129" s="265"/>
      <c r="BJ129" s="265"/>
      <c r="BK129" s="265"/>
      <c r="BL129" s="265"/>
      <c r="BM129" s="265"/>
      <c r="BN129" s="265"/>
      <c r="BO129" s="265"/>
      <c r="BP129" s="265"/>
      <c r="BQ129" s="265"/>
      <c r="BR129" s="265"/>
      <c r="BS129" s="265"/>
      <c r="BT129" s="265"/>
      <c r="BU129" s="265"/>
      <c r="BV129" s="265"/>
      <c r="BW129" s="265"/>
      <c r="BX129" s="265"/>
      <c r="BY129" s="265"/>
      <c r="BZ129" s="265"/>
      <c r="CA129" s="265"/>
      <c r="CB129" s="265"/>
      <c r="CC129" s="265"/>
      <c r="CD129" s="265"/>
      <c r="CE129" s="265"/>
      <c r="CF129" s="265"/>
      <c r="CG129" s="265"/>
      <c r="CH129" s="265"/>
      <c r="CI129" s="265"/>
      <c r="CJ129" s="265"/>
      <c r="CK129" s="265"/>
      <c r="CL129" s="265"/>
      <c r="CM129" s="265"/>
      <c r="CN129" s="265"/>
      <c r="CO129" s="265"/>
      <c r="CP129" s="265"/>
      <c r="CQ129" s="265"/>
      <c r="CR129" s="265"/>
      <c r="CS129" s="265"/>
      <c r="CT129" s="265"/>
      <c r="CU129" s="265"/>
      <c r="CV129" s="265"/>
      <c r="CW129" s="265"/>
      <c r="CX129" s="265"/>
      <c r="CY129" s="265"/>
      <c r="CZ129" s="265"/>
      <c r="DA129" s="265"/>
      <c r="DB129" s="265"/>
      <c r="DC129" s="265"/>
      <c r="DD129" s="265"/>
      <c r="DE129" s="265"/>
      <c r="DF129" s="265"/>
      <c r="DG129" s="265"/>
      <c r="DH129" s="265"/>
      <c r="DI129" s="265"/>
      <c r="DJ129" s="265"/>
      <c r="DK129" s="265"/>
      <c r="DL129" s="265"/>
    </row>
    <row r="130" spans="1:116" x14ac:dyDescent="0.25">
      <c r="A130" s="266" t="s">
        <v>10034</v>
      </c>
      <c r="B130" s="267" t="s">
        <v>10035</v>
      </c>
      <c r="C130" s="270">
        <v>0</v>
      </c>
      <c r="D130" s="271">
        <v>13</v>
      </c>
      <c r="E130" s="270">
        <v>0</v>
      </c>
      <c r="F130" s="270" t="s">
        <v>17</v>
      </c>
      <c r="G130" s="270">
        <v>4.1109984400000001E-2</v>
      </c>
      <c r="H130" s="270">
        <v>28.1</v>
      </c>
      <c r="I130" s="271">
        <v>0</v>
      </c>
      <c r="J130" s="271" t="str">
        <f>IFERROR(VLOOKUP($B130,'Core Indicators'!$E$3:$EU$906,147,FALSE),"x")</f>
        <v>x</v>
      </c>
      <c r="K130" s="272">
        <v>1.8084671497</v>
      </c>
      <c r="L130" s="270" t="s">
        <v>17</v>
      </c>
      <c r="M130" s="271">
        <v>99</v>
      </c>
      <c r="N130" s="271">
        <v>82</v>
      </c>
      <c r="O130" s="271" t="str">
        <f>IFERROR(VLOOKUP(B130,'Core Indicators'!$E$3:$G$9906,3,FALSE),"x")</f>
        <v>x</v>
      </c>
      <c r="P130" s="271">
        <v>33690</v>
      </c>
      <c r="Q130" s="265"/>
      <c r="R130" s="265"/>
      <c r="S130" s="265"/>
      <c r="T130" s="265"/>
      <c r="U130" s="265"/>
      <c r="V130" s="265"/>
      <c r="W130" s="265"/>
      <c r="X130" s="265"/>
      <c r="Y130" s="265"/>
      <c r="Z130" s="265"/>
      <c r="AA130" s="265"/>
      <c r="AB130" s="265"/>
      <c r="AC130" s="265"/>
      <c r="AD130" s="265"/>
      <c r="AE130" s="265"/>
      <c r="AF130" s="265"/>
      <c r="AG130" s="265"/>
      <c r="AH130" s="265"/>
      <c r="AI130" s="265"/>
      <c r="AJ130" s="265"/>
      <c r="AK130" s="265"/>
      <c r="AL130" s="265"/>
      <c r="AM130" s="265"/>
      <c r="AN130" s="265"/>
      <c r="AO130" s="265"/>
      <c r="AP130" s="265"/>
      <c r="AQ130" s="265"/>
      <c r="AR130" s="265"/>
      <c r="AS130" s="265"/>
      <c r="AT130" s="265"/>
      <c r="AU130" s="265"/>
      <c r="AV130" s="265"/>
      <c r="AW130" s="265"/>
      <c r="AX130" s="265"/>
      <c r="AY130" s="265"/>
      <c r="AZ130" s="265"/>
      <c r="BA130" s="265"/>
      <c r="BB130" s="265"/>
      <c r="BC130" s="265"/>
      <c r="BD130" s="265"/>
      <c r="BE130" s="265"/>
      <c r="BF130" s="265"/>
      <c r="BG130" s="265"/>
      <c r="BH130" s="265"/>
      <c r="BI130" s="265"/>
      <c r="BJ130" s="265"/>
      <c r="BK130" s="265"/>
      <c r="BL130" s="265"/>
      <c r="BM130" s="265"/>
      <c r="BN130" s="265"/>
      <c r="BO130" s="265"/>
      <c r="BP130" s="265"/>
      <c r="BQ130" s="265"/>
      <c r="BR130" s="265"/>
      <c r="BS130" s="265"/>
      <c r="BT130" s="265"/>
      <c r="BU130" s="265"/>
      <c r="BV130" s="265"/>
      <c r="BW130" s="265"/>
      <c r="BX130" s="265"/>
      <c r="BY130" s="265"/>
      <c r="BZ130" s="265"/>
      <c r="CA130" s="265"/>
      <c r="CB130" s="265"/>
      <c r="CC130" s="265"/>
      <c r="CD130" s="265"/>
      <c r="CE130" s="265"/>
      <c r="CF130" s="265"/>
      <c r="CG130" s="265"/>
      <c r="CH130" s="265"/>
      <c r="CI130" s="265"/>
      <c r="CJ130" s="265"/>
      <c r="CK130" s="265"/>
      <c r="CL130" s="265"/>
      <c r="CM130" s="265"/>
      <c r="CN130" s="265"/>
      <c r="CO130" s="265"/>
      <c r="CP130" s="265"/>
      <c r="CQ130" s="265"/>
      <c r="CR130" s="265"/>
      <c r="CS130" s="265"/>
      <c r="CT130" s="265"/>
      <c r="CU130" s="265"/>
      <c r="CV130" s="265"/>
      <c r="CW130" s="265"/>
      <c r="CX130" s="265"/>
      <c r="CY130" s="265"/>
      <c r="CZ130" s="265"/>
      <c r="DA130" s="265"/>
      <c r="DB130" s="265"/>
      <c r="DC130" s="265"/>
      <c r="DD130" s="265"/>
      <c r="DE130" s="265"/>
      <c r="DF130" s="265"/>
      <c r="DG130" s="265"/>
      <c r="DH130" s="265"/>
      <c r="DI130" s="265"/>
      <c r="DJ130" s="265"/>
      <c r="DK130" s="265"/>
      <c r="DL130" s="265"/>
    </row>
    <row r="131" spans="1:116" x14ac:dyDescent="0.25">
      <c r="A131" s="266" t="s">
        <v>10036</v>
      </c>
      <c r="B131" s="267" t="s">
        <v>10037</v>
      </c>
      <c r="C131" s="270">
        <v>0</v>
      </c>
      <c r="D131" s="271">
        <v>12</v>
      </c>
      <c r="E131" s="270">
        <v>0</v>
      </c>
      <c r="F131" s="270" t="s">
        <v>17</v>
      </c>
      <c r="G131" s="270">
        <v>4.4116419499999997E-2</v>
      </c>
      <c r="H131" s="270">
        <v>27.6</v>
      </c>
      <c r="I131" s="271">
        <v>0</v>
      </c>
      <c r="J131" s="271" t="str">
        <f>IFERROR(VLOOKUP($B131,'Core Indicators'!$E$3:$EU$906,147,FALSE),"x")</f>
        <v>x</v>
      </c>
      <c r="K131" s="272">
        <v>1.9849152564999999</v>
      </c>
      <c r="L131" s="270" t="s">
        <v>17</v>
      </c>
      <c r="M131" s="271">
        <v>100</v>
      </c>
      <c r="N131" s="271">
        <v>84</v>
      </c>
      <c r="O131" s="271" t="str">
        <f>IFERROR(VLOOKUP(B131,'Core Indicators'!$E$3:$G$9906,3,FALSE),"x")</f>
        <v>x</v>
      </c>
      <c r="P131" s="271">
        <v>365245</v>
      </c>
      <c r="Q131" s="265"/>
      <c r="R131" s="265"/>
      <c r="S131" s="265"/>
      <c r="T131" s="265"/>
      <c r="U131" s="265"/>
      <c r="V131" s="265"/>
      <c r="W131" s="265"/>
      <c r="X131" s="265"/>
      <c r="Y131" s="265"/>
      <c r="Z131" s="265"/>
      <c r="AA131" s="265"/>
      <c r="AB131" s="265"/>
      <c r="AC131" s="265"/>
      <c r="AD131" s="265"/>
      <c r="AE131" s="265"/>
      <c r="AF131" s="265"/>
      <c r="AG131" s="265"/>
      <c r="AH131" s="265"/>
      <c r="AI131" s="265"/>
      <c r="AJ131" s="265"/>
      <c r="AK131" s="265"/>
      <c r="AL131" s="265"/>
      <c r="AM131" s="265"/>
      <c r="AN131" s="265"/>
      <c r="AO131" s="265"/>
      <c r="AP131" s="265"/>
      <c r="AQ131" s="265"/>
      <c r="AR131" s="265"/>
      <c r="AS131" s="265"/>
      <c r="AT131" s="265"/>
      <c r="AU131" s="265"/>
      <c r="AV131" s="265"/>
      <c r="AW131" s="265"/>
      <c r="AX131" s="265"/>
      <c r="AY131" s="265"/>
      <c r="AZ131" s="265"/>
      <c r="BA131" s="265"/>
      <c r="BB131" s="265"/>
      <c r="BC131" s="265"/>
      <c r="BD131" s="265"/>
      <c r="BE131" s="265"/>
      <c r="BF131" s="265"/>
      <c r="BG131" s="265"/>
      <c r="BH131" s="265"/>
      <c r="BI131" s="265"/>
      <c r="BJ131" s="265"/>
      <c r="BK131" s="265"/>
      <c r="BL131" s="265"/>
      <c r="BM131" s="265"/>
      <c r="BN131" s="265"/>
      <c r="BO131" s="265"/>
      <c r="BP131" s="265"/>
      <c r="BQ131" s="265"/>
      <c r="BR131" s="265"/>
      <c r="BS131" s="265"/>
      <c r="BT131" s="265"/>
      <c r="BU131" s="265"/>
      <c r="BV131" s="265"/>
      <c r="BW131" s="265"/>
      <c r="BX131" s="265"/>
      <c r="BY131" s="265"/>
      <c r="BZ131" s="265"/>
      <c r="CA131" s="265"/>
      <c r="CB131" s="265"/>
      <c r="CC131" s="265"/>
      <c r="CD131" s="265"/>
      <c r="CE131" s="265"/>
      <c r="CF131" s="265"/>
      <c r="CG131" s="265"/>
      <c r="CH131" s="265"/>
      <c r="CI131" s="265"/>
      <c r="CJ131" s="265"/>
      <c r="CK131" s="265"/>
      <c r="CL131" s="265"/>
      <c r="CM131" s="265"/>
      <c r="CN131" s="265"/>
      <c r="CO131" s="265"/>
      <c r="CP131" s="265"/>
      <c r="CQ131" s="265"/>
      <c r="CR131" s="265"/>
      <c r="CS131" s="265"/>
      <c r="CT131" s="265"/>
      <c r="CU131" s="265"/>
      <c r="CV131" s="265"/>
      <c r="CW131" s="265"/>
      <c r="CX131" s="265"/>
      <c r="CY131" s="265"/>
      <c r="CZ131" s="265"/>
      <c r="DA131" s="265"/>
      <c r="DB131" s="265"/>
      <c r="DC131" s="265"/>
      <c r="DD131" s="265"/>
      <c r="DE131" s="265"/>
      <c r="DF131" s="265"/>
      <c r="DG131" s="265"/>
      <c r="DH131" s="265"/>
      <c r="DI131" s="265"/>
      <c r="DJ131" s="265"/>
      <c r="DK131" s="265"/>
      <c r="DL131" s="265"/>
    </row>
    <row r="132" spans="1:116" x14ac:dyDescent="0.25">
      <c r="A132" s="266" t="s">
        <v>10038</v>
      </c>
      <c r="B132" s="267" t="s">
        <v>10039</v>
      </c>
      <c r="C132" s="270">
        <v>0.76569999609999995</v>
      </c>
      <c r="D132" s="271">
        <v>8</v>
      </c>
      <c r="E132" s="270">
        <v>0.09</v>
      </c>
      <c r="F132" s="270">
        <v>5.85</v>
      </c>
      <c r="G132" s="270">
        <v>0.47573758710000003</v>
      </c>
      <c r="H132" s="270">
        <v>32.799999999999997</v>
      </c>
      <c r="I132" s="271">
        <v>3</v>
      </c>
      <c r="J132" s="271" t="str">
        <f>IFERROR(VLOOKUP($B132,'Core Indicators'!$E$3:$EU$906,147,FALSE),"x")</f>
        <v>x</v>
      </c>
      <c r="K132" s="272">
        <v>-0.53553414340000005</v>
      </c>
      <c r="L132" s="270">
        <v>5</v>
      </c>
      <c r="M132" s="271">
        <v>56</v>
      </c>
      <c r="N132" s="271">
        <v>34</v>
      </c>
      <c r="O132" s="271" t="str">
        <f>IFERROR(VLOOKUP(B132,'Core Indicators'!$E$3:$G$9906,3,FALSE),"x")</f>
        <v>x</v>
      </c>
      <c r="P132" s="271">
        <v>143350</v>
      </c>
      <c r="Q132" s="265"/>
      <c r="R132" s="265"/>
      <c r="S132" s="265"/>
      <c r="T132" s="265"/>
      <c r="U132" s="265"/>
      <c r="V132" s="265"/>
      <c r="W132" s="265"/>
      <c r="X132" s="265"/>
      <c r="Y132" s="265"/>
      <c r="Z132" s="265"/>
      <c r="AA132" s="265"/>
      <c r="AB132" s="265"/>
      <c r="AC132" s="265"/>
      <c r="AD132" s="265"/>
      <c r="AE132" s="265"/>
      <c r="AF132" s="265"/>
      <c r="AG132" s="265"/>
      <c r="AH132" s="265"/>
      <c r="AI132" s="265"/>
      <c r="AJ132" s="265"/>
      <c r="AK132" s="265"/>
      <c r="AL132" s="265"/>
      <c r="AM132" s="265"/>
      <c r="AN132" s="265"/>
      <c r="AO132" s="265"/>
      <c r="AP132" s="265"/>
      <c r="AQ132" s="265"/>
      <c r="AR132" s="265"/>
      <c r="AS132" s="265"/>
      <c r="AT132" s="265"/>
      <c r="AU132" s="265"/>
      <c r="AV132" s="265"/>
      <c r="AW132" s="265"/>
      <c r="AX132" s="265"/>
      <c r="AY132" s="265"/>
      <c r="AZ132" s="265"/>
      <c r="BA132" s="265"/>
      <c r="BB132" s="265"/>
      <c r="BC132" s="265"/>
      <c r="BD132" s="265"/>
      <c r="BE132" s="265"/>
      <c r="BF132" s="265"/>
      <c r="BG132" s="265"/>
      <c r="BH132" s="265"/>
      <c r="BI132" s="265"/>
      <c r="BJ132" s="265"/>
      <c r="BK132" s="265"/>
      <c r="BL132" s="265"/>
      <c r="BM132" s="265"/>
      <c r="BN132" s="265"/>
      <c r="BO132" s="265"/>
      <c r="BP132" s="265"/>
      <c r="BQ132" s="265"/>
      <c r="BR132" s="265"/>
      <c r="BS132" s="265"/>
      <c r="BT132" s="265"/>
      <c r="BU132" s="265"/>
      <c r="BV132" s="265"/>
      <c r="BW132" s="265"/>
      <c r="BX132" s="265"/>
      <c r="BY132" s="265"/>
      <c r="BZ132" s="265"/>
      <c r="CA132" s="265"/>
      <c r="CB132" s="265"/>
      <c r="CC132" s="265"/>
      <c r="CD132" s="265"/>
      <c r="CE132" s="265"/>
      <c r="CF132" s="265"/>
      <c r="CG132" s="265"/>
      <c r="CH132" s="265"/>
      <c r="CI132" s="265"/>
      <c r="CJ132" s="265"/>
      <c r="CK132" s="265"/>
      <c r="CL132" s="265"/>
      <c r="CM132" s="265"/>
      <c r="CN132" s="265"/>
      <c r="CO132" s="265"/>
      <c r="CP132" s="265"/>
      <c r="CQ132" s="265"/>
      <c r="CR132" s="265"/>
      <c r="CS132" s="265"/>
      <c r="CT132" s="265"/>
      <c r="CU132" s="265"/>
      <c r="CV132" s="265"/>
      <c r="CW132" s="265"/>
      <c r="CX132" s="265"/>
      <c r="CY132" s="265"/>
      <c r="CZ132" s="265"/>
      <c r="DA132" s="265"/>
      <c r="DB132" s="265"/>
      <c r="DC132" s="265"/>
      <c r="DD132" s="265"/>
      <c r="DE132" s="265"/>
      <c r="DF132" s="265"/>
      <c r="DG132" s="265"/>
      <c r="DH132" s="265"/>
      <c r="DI132" s="265"/>
      <c r="DJ132" s="265"/>
      <c r="DK132" s="265"/>
      <c r="DL132" s="265"/>
    </row>
    <row r="133" spans="1:116" x14ac:dyDescent="0.25">
      <c r="A133" s="266" t="s">
        <v>10040</v>
      </c>
      <c r="B133" s="267" t="s">
        <v>10041</v>
      </c>
      <c r="C133" s="270">
        <v>0</v>
      </c>
      <c r="D133" s="271">
        <v>12</v>
      </c>
      <c r="E133" s="270">
        <v>0</v>
      </c>
      <c r="F133" s="270" t="s">
        <v>17</v>
      </c>
      <c r="G133" s="270" t="s">
        <v>17</v>
      </c>
      <c r="H133" s="270">
        <v>34.799999999999997</v>
      </c>
      <c r="I133" s="271">
        <v>0</v>
      </c>
      <c r="J133" s="271" t="str">
        <f>IFERROR(VLOOKUP($B133,'Core Indicators'!$E$3:$EU$906,147,FALSE),"x")</f>
        <v>x</v>
      </c>
      <c r="K133" s="272">
        <v>-0.76369076969999994</v>
      </c>
      <c r="L133" s="270" t="s">
        <v>17</v>
      </c>
      <c r="M133" s="271">
        <v>77</v>
      </c>
      <c r="N133" s="271" t="s">
        <v>17</v>
      </c>
      <c r="O133" s="271" t="str">
        <f>IFERROR(VLOOKUP(B133,'Core Indicators'!$E$3:$G$9906,3,FALSE),"x")</f>
        <v>x</v>
      </c>
      <c r="P133" s="271">
        <v>20</v>
      </c>
      <c r="Q133" s="265"/>
      <c r="R133" s="265"/>
      <c r="S133" s="265"/>
      <c r="T133" s="265"/>
      <c r="U133" s="265"/>
      <c r="V133" s="265"/>
      <c r="W133" s="265"/>
      <c r="X133" s="265"/>
      <c r="Y133" s="265"/>
      <c r="Z133" s="265"/>
      <c r="AA133" s="265"/>
      <c r="AB133" s="265"/>
      <c r="AC133" s="265"/>
      <c r="AD133" s="265"/>
      <c r="AE133" s="265"/>
      <c r="AF133" s="265"/>
      <c r="AG133" s="265"/>
      <c r="AH133" s="265"/>
      <c r="AI133" s="265"/>
      <c r="AJ133" s="265"/>
      <c r="AK133" s="265"/>
      <c r="AL133" s="265"/>
      <c r="AM133" s="265"/>
      <c r="AN133" s="265"/>
      <c r="AO133" s="265"/>
      <c r="AP133" s="265"/>
      <c r="AQ133" s="265"/>
      <c r="AR133" s="265"/>
      <c r="AS133" s="265"/>
      <c r="AT133" s="265"/>
      <c r="AU133" s="265"/>
      <c r="AV133" s="265"/>
      <c r="AW133" s="265"/>
      <c r="AX133" s="265"/>
      <c r="AY133" s="265"/>
      <c r="AZ133" s="265"/>
      <c r="BA133" s="265"/>
      <c r="BB133" s="265"/>
      <c r="BC133" s="265"/>
      <c r="BD133" s="265"/>
      <c r="BE133" s="265"/>
      <c r="BF133" s="265"/>
      <c r="BG133" s="265"/>
      <c r="BH133" s="265"/>
      <c r="BI133" s="265"/>
      <c r="BJ133" s="265"/>
      <c r="BK133" s="265"/>
      <c r="BL133" s="265"/>
      <c r="BM133" s="265"/>
      <c r="BN133" s="265"/>
      <c r="BO133" s="265"/>
      <c r="BP133" s="265"/>
      <c r="BQ133" s="265"/>
      <c r="BR133" s="265"/>
      <c r="BS133" s="265"/>
      <c r="BT133" s="265"/>
      <c r="BU133" s="265"/>
      <c r="BV133" s="265"/>
      <c r="BW133" s="265"/>
      <c r="BX133" s="265"/>
      <c r="BY133" s="265"/>
      <c r="BZ133" s="265"/>
      <c r="CA133" s="265"/>
      <c r="CB133" s="265"/>
      <c r="CC133" s="265"/>
      <c r="CD133" s="265"/>
      <c r="CE133" s="265"/>
      <c r="CF133" s="265"/>
      <c r="CG133" s="265"/>
      <c r="CH133" s="265"/>
      <c r="CI133" s="265"/>
      <c r="CJ133" s="265"/>
      <c r="CK133" s="265"/>
      <c r="CL133" s="265"/>
      <c r="CM133" s="265"/>
      <c r="CN133" s="265"/>
      <c r="CO133" s="265"/>
      <c r="CP133" s="265"/>
      <c r="CQ133" s="265"/>
      <c r="CR133" s="265"/>
      <c r="CS133" s="265"/>
      <c r="CT133" s="265"/>
      <c r="CU133" s="265"/>
      <c r="CV133" s="265"/>
      <c r="CW133" s="265"/>
      <c r="CX133" s="265"/>
      <c r="CY133" s="265"/>
      <c r="CZ133" s="265"/>
      <c r="DA133" s="265"/>
      <c r="DB133" s="265"/>
      <c r="DC133" s="265"/>
      <c r="DD133" s="265"/>
      <c r="DE133" s="265"/>
      <c r="DF133" s="265"/>
      <c r="DG133" s="265"/>
      <c r="DH133" s="265"/>
      <c r="DI133" s="265"/>
      <c r="DJ133" s="265"/>
      <c r="DK133" s="265"/>
      <c r="DL133" s="265"/>
    </row>
    <row r="134" spans="1:116" x14ac:dyDescent="0.25">
      <c r="A134" s="266" t="s">
        <v>10042</v>
      </c>
      <c r="B134" s="267" t="s">
        <v>10043</v>
      </c>
      <c r="C134" s="270">
        <v>0.50848300209999997</v>
      </c>
      <c r="D134" s="271">
        <v>13</v>
      </c>
      <c r="E134" s="270">
        <v>0</v>
      </c>
      <c r="F134" s="270" t="s">
        <v>17</v>
      </c>
      <c r="G134" s="270">
        <v>0.13293942289999999</v>
      </c>
      <c r="H134" s="270" t="s">
        <v>17</v>
      </c>
      <c r="I134" s="271">
        <v>0</v>
      </c>
      <c r="J134" s="271" t="str">
        <f>IFERROR(VLOOKUP($B134,'Core Indicators'!$E$3:$EU$906,147,FALSE),"x")</f>
        <v>x</v>
      </c>
      <c r="K134" s="272">
        <v>1.8847389220999999</v>
      </c>
      <c r="L134" s="270" t="s">
        <v>17</v>
      </c>
      <c r="M134" s="271">
        <v>97</v>
      </c>
      <c r="N134" s="271">
        <v>87</v>
      </c>
      <c r="O134" s="271" t="str">
        <f>IFERROR(VLOOKUP(B134,'Core Indicators'!$E$3:$G$9906,3,FALSE),"x")</f>
        <v>x</v>
      </c>
      <c r="P134" s="271">
        <v>263310</v>
      </c>
      <c r="Q134" s="265"/>
      <c r="R134" s="265"/>
      <c r="S134" s="265"/>
      <c r="T134" s="265"/>
      <c r="U134" s="265"/>
      <c r="V134" s="265"/>
      <c r="W134" s="265"/>
      <c r="X134" s="265"/>
      <c r="Y134" s="265"/>
      <c r="Z134" s="265"/>
      <c r="AA134" s="265"/>
      <c r="AB134" s="265"/>
      <c r="AC134" s="265"/>
      <c r="AD134" s="265"/>
      <c r="AE134" s="265"/>
      <c r="AF134" s="265"/>
      <c r="AG134" s="265"/>
      <c r="AH134" s="265"/>
      <c r="AI134" s="265"/>
      <c r="AJ134" s="265"/>
      <c r="AK134" s="265"/>
      <c r="AL134" s="265"/>
      <c r="AM134" s="265"/>
      <c r="AN134" s="265"/>
      <c r="AO134" s="265"/>
      <c r="AP134" s="265"/>
      <c r="AQ134" s="265"/>
      <c r="AR134" s="265"/>
      <c r="AS134" s="265"/>
      <c r="AT134" s="265"/>
      <c r="AU134" s="265"/>
      <c r="AV134" s="265"/>
      <c r="AW134" s="265"/>
      <c r="AX134" s="265"/>
      <c r="AY134" s="265"/>
      <c r="AZ134" s="265"/>
      <c r="BA134" s="265"/>
      <c r="BB134" s="265"/>
      <c r="BC134" s="265"/>
      <c r="BD134" s="265"/>
      <c r="BE134" s="265"/>
      <c r="BF134" s="265"/>
      <c r="BG134" s="265"/>
      <c r="BH134" s="265"/>
      <c r="BI134" s="265"/>
      <c r="BJ134" s="265"/>
      <c r="BK134" s="265"/>
      <c r="BL134" s="265"/>
      <c r="BM134" s="265"/>
      <c r="BN134" s="265"/>
      <c r="BO134" s="265"/>
      <c r="BP134" s="265"/>
      <c r="BQ134" s="265"/>
      <c r="BR134" s="265"/>
      <c r="BS134" s="265"/>
      <c r="BT134" s="265"/>
      <c r="BU134" s="265"/>
      <c r="BV134" s="265"/>
      <c r="BW134" s="265"/>
      <c r="BX134" s="265"/>
      <c r="BY134" s="265"/>
      <c r="BZ134" s="265"/>
      <c r="CA134" s="265"/>
      <c r="CB134" s="265"/>
      <c r="CC134" s="265"/>
      <c r="CD134" s="265"/>
      <c r="CE134" s="265"/>
      <c r="CF134" s="265"/>
      <c r="CG134" s="265"/>
      <c r="CH134" s="265"/>
      <c r="CI134" s="265"/>
      <c r="CJ134" s="265"/>
      <c r="CK134" s="265"/>
      <c r="CL134" s="265"/>
      <c r="CM134" s="265"/>
      <c r="CN134" s="265"/>
      <c r="CO134" s="265"/>
      <c r="CP134" s="265"/>
      <c r="CQ134" s="265"/>
      <c r="CR134" s="265"/>
      <c r="CS134" s="265"/>
      <c r="CT134" s="265"/>
      <c r="CU134" s="265"/>
      <c r="CV134" s="265"/>
      <c r="CW134" s="265"/>
      <c r="CX134" s="265"/>
      <c r="CY134" s="265"/>
      <c r="CZ134" s="265"/>
      <c r="DA134" s="265"/>
      <c r="DB134" s="265"/>
      <c r="DC134" s="265"/>
      <c r="DD134" s="265"/>
      <c r="DE134" s="265"/>
      <c r="DF134" s="265"/>
      <c r="DG134" s="265"/>
      <c r="DH134" s="265"/>
      <c r="DI134" s="265"/>
      <c r="DJ134" s="265"/>
      <c r="DK134" s="265"/>
      <c r="DL134" s="265"/>
    </row>
    <row r="135" spans="1:116" x14ac:dyDescent="0.25">
      <c r="A135" s="266" t="s">
        <v>10044</v>
      </c>
      <c r="B135" s="267" t="s">
        <v>10045</v>
      </c>
      <c r="C135" s="270">
        <v>0.45239998590000002</v>
      </c>
      <c r="D135" s="271">
        <v>5</v>
      </c>
      <c r="E135" s="270">
        <v>0</v>
      </c>
      <c r="F135" s="270">
        <v>2.9</v>
      </c>
      <c r="G135" s="270">
        <v>0.30388778789999998</v>
      </c>
      <c r="H135" s="270" t="s">
        <v>17</v>
      </c>
      <c r="I135" s="271">
        <v>1</v>
      </c>
      <c r="J135" s="271" t="str">
        <f>IFERROR(VLOOKUP($B135,'Core Indicators'!$E$3:$EU$906,147,FALSE),"x")</f>
        <v>x</v>
      </c>
      <c r="K135" s="272">
        <v>0.55440390110000004</v>
      </c>
      <c r="L135" s="270">
        <v>1.75</v>
      </c>
      <c r="M135" s="271">
        <v>23</v>
      </c>
      <c r="N135" s="271">
        <v>52</v>
      </c>
      <c r="O135" s="271" t="str">
        <f>IFERROR(VLOOKUP(B135,'Core Indicators'!$E$3:$G$9906,3,FALSE),"x")</f>
        <v>x</v>
      </c>
      <c r="P135" s="271">
        <v>309500</v>
      </c>
      <c r="Q135" s="265"/>
      <c r="R135" s="265"/>
      <c r="S135" s="265"/>
      <c r="T135" s="265"/>
      <c r="U135" s="265"/>
      <c r="V135" s="265"/>
      <c r="W135" s="265"/>
      <c r="X135" s="265"/>
      <c r="Y135" s="265"/>
      <c r="Z135" s="265"/>
      <c r="AA135" s="265"/>
      <c r="AB135" s="265"/>
      <c r="AC135" s="265"/>
      <c r="AD135" s="265"/>
      <c r="AE135" s="265"/>
      <c r="AF135" s="265"/>
      <c r="AG135" s="265"/>
      <c r="AH135" s="265"/>
      <c r="AI135" s="265"/>
      <c r="AJ135" s="265"/>
      <c r="AK135" s="265"/>
      <c r="AL135" s="265"/>
      <c r="AM135" s="265"/>
      <c r="AN135" s="265"/>
      <c r="AO135" s="265"/>
      <c r="AP135" s="265"/>
      <c r="AQ135" s="265"/>
      <c r="AR135" s="265"/>
      <c r="AS135" s="265"/>
      <c r="AT135" s="265"/>
      <c r="AU135" s="265"/>
      <c r="AV135" s="265"/>
      <c r="AW135" s="265"/>
      <c r="AX135" s="265"/>
      <c r="AY135" s="265"/>
      <c r="AZ135" s="265"/>
      <c r="BA135" s="265"/>
      <c r="BB135" s="265"/>
      <c r="BC135" s="265"/>
      <c r="BD135" s="265"/>
      <c r="BE135" s="265"/>
      <c r="BF135" s="265"/>
      <c r="BG135" s="265"/>
      <c r="BH135" s="265"/>
      <c r="BI135" s="265"/>
      <c r="BJ135" s="265"/>
      <c r="BK135" s="265"/>
      <c r="BL135" s="265"/>
      <c r="BM135" s="265"/>
      <c r="BN135" s="265"/>
      <c r="BO135" s="265"/>
      <c r="BP135" s="265"/>
      <c r="BQ135" s="265"/>
      <c r="BR135" s="265"/>
      <c r="BS135" s="265"/>
      <c r="BT135" s="265"/>
      <c r="BU135" s="265"/>
      <c r="BV135" s="265"/>
      <c r="BW135" s="265"/>
      <c r="BX135" s="265"/>
      <c r="BY135" s="265"/>
      <c r="BZ135" s="265"/>
      <c r="CA135" s="265"/>
      <c r="CB135" s="265"/>
      <c r="CC135" s="265"/>
      <c r="CD135" s="265"/>
      <c r="CE135" s="265"/>
      <c r="CF135" s="265"/>
      <c r="CG135" s="265"/>
      <c r="CH135" s="265"/>
      <c r="CI135" s="265"/>
      <c r="CJ135" s="265"/>
      <c r="CK135" s="265"/>
      <c r="CL135" s="265"/>
      <c r="CM135" s="265"/>
      <c r="CN135" s="265"/>
      <c r="CO135" s="265"/>
      <c r="CP135" s="265"/>
      <c r="CQ135" s="265"/>
      <c r="CR135" s="265"/>
      <c r="CS135" s="265"/>
      <c r="CT135" s="265"/>
      <c r="CU135" s="265"/>
      <c r="CV135" s="265"/>
      <c r="CW135" s="265"/>
      <c r="CX135" s="265"/>
      <c r="CY135" s="265"/>
      <c r="CZ135" s="265"/>
      <c r="DA135" s="265"/>
      <c r="DB135" s="265"/>
      <c r="DC135" s="265"/>
      <c r="DD135" s="265"/>
      <c r="DE135" s="265"/>
      <c r="DF135" s="265"/>
      <c r="DG135" s="265"/>
      <c r="DH135" s="265"/>
      <c r="DI135" s="265"/>
      <c r="DJ135" s="265"/>
      <c r="DK135" s="265"/>
      <c r="DL135" s="265"/>
    </row>
    <row r="136" spans="1:116" x14ac:dyDescent="0.25">
      <c r="A136" s="266" t="s">
        <v>125</v>
      </c>
      <c r="B136" s="267" t="s">
        <v>10046</v>
      </c>
      <c r="C136" s="270">
        <v>0.63669099569999998</v>
      </c>
      <c r="D136" s="271">
        <v>3</v>
      </c>
      <c r="E136" s="270">
        <v>0.16</v>
      </c>
      <c r="F136" s="270">
        <v>3.75</v>
      </c>
      <c r="G136" s="270">
        <v>0.54718978070000002</v>
      </c>
      <c r="H136" s="270">
        <v>31.6</v>
      </c>
      <c r="I136" s="271">
        <v>3</v>
      </c>
      <c r="J136" s="271">
        <f>IFERROR(VLOOKUP($B136,'Core Indicators'!$E$3:$EU$906,147,FALSE),"x")</f>
        <v>1258</v>
      </c>
      <c r="K136" s="272">
        <v>-0.66757869719999996</v>
      </c>
      <c r="L136" s="270">
        <v>3.25</v>
      </c>
      <c r="M136" s="271">
        <v>38</v>
      </c>
      <c r="N136" s="271">
        <v>32</v>
      </c>
      <c r="O136" s="271">
        <f>IFERROR(VLOOKUP(B136,'Core Indicators'!$E$3:$G$9906,3,FALSE),"x")</f>
        <v>239633000</v>
      </c>
      <c r="P136" s="271">
        <v>770880</v>
      </c>
      <c r="Q136" s="265"/>
      <c r="R136" s="265"/>
      <c r="S136" s="265"/>
      <c r="T136" s="265"/>
      <c r="U136" s="265"/>
      <c r="V136" s="265"/>
      <c r="W136" s="265"/>
      <c r="X136" s="265"/>
      <c r="Y136" s="265"/>
      <c r="Z136" s="265"/>
      <c r="AA136" s="265"/>
      <c r="AB136" s="265"/>
      <c r="AC136" s="265"/>
      <c r="AD136" s="265"/>
      <c r="AE136" s="265"/>
      <c r="AF136" s="265"/>
      <c r="AG136" s="265"/>
      <c r="AH136" s="265"/>
      <c r="AI136" s="265"/>
      <c r="AJ136" s="265"/>
      <c r="AK136" s="265"/>
      <c r="AL136" s="265"/>
      <c r="AM136" s="265"/>
      <c r="AN136" s="265"/>
      <c r="AO136" s="265"/>
      <c r="AP136" s="265"/>
      <c r="AQ136" s="265"/>
      <c r="AR136" s="265"/>
      <c r="AS136" s="265"/>
      <c r="AT136" s="265"/>
      <c r="AU136" s="265"/>
      <c r="AV136" s="265"/>
      <c r="AW136" s="265"/>
      <c r="AX136" s="265"/>
      <c r="AY136" s="265"/>
      <c r="AZ136" s="265"/>
      <c r="BA136" s="265"/>
      <c r="BB136" s="265"/>
      <c r="BC136" s="265"/>
      <c r="BD136" s="265"/>
      <c r="BE136" s="265"/>
      <c r="BF136" s="265"/>
      <c r="BG136" s="265"/>
      <c r="BH136" s="265"/>
      <c r="BI136" s="265"/>
      <c r="BJ136" s="265"/>
      <c r="BK136" s="265"/>
      <c r="BL136" s="265"/>
      <c r="BM136" s="265"/>
      <c r="BN136" s="265"/>
      <c r="BO136" s="265"/>
      <c r="BP136" s="265"/>
      <c r="BQ136" s="265"/>
      <c r="BR136" s="265"/>
      <c r="BS136" s="265"/>
      <c r="BT136" s="265"/>
      <c r="BU136" s="265"/>
      <c r="BV136" s="265"/>
      <c r="BW136" s="265"/>
      <c r="BX136" s="265"/>
      <c r="BY136" s="265"/>
      <c r="BZ136" s="265"/>
      <c r="CA136" s="265"/>
      <c r="CB136" s="265"/>
      <c r="CC136" s="265"/>
      <c r="CD136" s="265"/>
      <c r="CE136" s="265"/>
      <c r="CF136" s="265"/>
      <c r="CG136" s="265"/>
      <c r="CH136" s="265"/>
      <c r="CI136" s="265"/>
      <c r="CJ136" s="265"/>
      <c r="CK136" s="265"/>
      <c r="CL136" s="265"/>
      <c r="CM136" s="265"/>
      <c r="CN136" s="265"/>
      <c r="CO136" s="265"/>
      <c r="CP136" s="265"/>
      <c r="CQ136" s="265"/>
      <c r="CR136" s="265"/>
      <c r="CS136" s="265"/>
      <c r="CT136" s="265"/>
      <c r="CU136" s="265"/>
      <c r="CV136" s="265"/>
      <c r="CW136" s="265"/>
      <c r="CX136" s="265"/>
      <c r="CY136" s="265"/>
      <c r="CZ136" s="265"/>
      <c r="DA136" s="265"/>
      <c r="DB136" s="265"/>
      <c r="DC136" s="265"/>
      <c r="DD136" s="265"/>
      <c r="DE136" s="265"/>
      <c r="DF136" s="265"/>
      <c r="DG136" s="265"/>
      <c r="DH136" s="265"/>
      <c r="DI136" s="265"/>
      <c r="DJ136" s="265"/>
      <c r="DK136" s="265"/>
      <c r="DL136" s="265"/>
    </row>
    <row r="137" spans="1:116" x14ac:dyDescent="0.25">
      <c r="A137" s="266" t="s">
        <v>2445</v>
      </c>
      <c r="B137" s="267" t="s">
        <v>10047</v>
      </c>
      <c r="C137" s="270">
        <v>0.3385659808</v>
      </c>
      <c r="D137" s="271">
        <v>12</v>
      </c>
      <c r="E137" s="270">
        <v>0.126</v>
      </c>
      <c r="F137" s="270">
        <v>7.05</v>
      </c>
      <c r="G137" s="270">
        <v>0.45966340729999999</v>
      </c>
      <c r="H137" s="270">
        <v>49.8</v>
      </c>
      <c r="I137" s="271">
        <v>0</v>
      </c>
      <c r="J137" s="271">
        <f>IFERROR(VLOOKUP($B137,'Core Indicators'!$E$3:$EU$906,147,FALSE),"x")</f>
        <v>0</v>
      </c>
      <c r="K137" s="272">
        <v>-0.1190349832</v>
      </c>
      <c r="L137" s="270">
        <v>6</v>
      </c>
      <c r="M137" s="271">
        <v>84</v>
      </c>
      <c r="N137" s="271">
        <v>36</v>
      </c>
      <c r="O137" s="271">
        <f>IFERROR(VLOOKUP(B137,'Core Indicators'!$E$3:$G$9906,3,FALSE),"x")</f>
        <v>4327000</v>
      </c>
      <c r="P137" s="271">
        <v>74340</v>
      </c>
      <c r="Q137" s="265"/>
      <c r="R137" s="265"/>
      <c r="S137" s="265"/>
      <c r="T137" s="265"/>
      <c r="U137" s="265"/>
      <c r="V137" s="265"/>
      <c r="W137" s="265"/>
      <c r="X137" s="265"/>
      <c r="Y137" s="265"/>
      <c r="Z137" s="265"/>
      <c r="AA137" s="265"/>
      <c r="AB137" s="265"/>
      <c r="AC137" s="265"/>
      <c r="AD137" s="265"/>
      <c r="AE137" s="265"/>
      <c r="AF137" s="265"/>
      <c r="AG137" s="265"/>
      <c r="AH137" s="265"/>
      <c r="AI137" s="265"/>
      <c r="AJ137" s="265"/>
      <c r="AK137" s="265"/>
      <c r="AL137" s="265"/>
      <c r="AM137" s="265"/>
      <c r="AN137" s="265"/>
      <c r="AO137" s="265"/>
      <c r="AP137" s="265"/>
      <c r="AQ137" s="265"/>
      <c r="AR137" s="265"/>
      <c r="AS137" s="265"/>
      <c r="AT137" s="265"/>
      <c r="AU137" s="265"/>
      <c r="AV137" s="265"/>
      <c r="AW137" s="265"/>
      <c r="AX137" s="265"/>
      <c r="AY137" s="265"/>
      <c r="AZ137" s="265"/>
      <c r="BA137" s="265"/>
      <c r="BB137" s="265"/>
      <c r="BC137" s="265"/>
      <c r="BD137" s="265"/>
      <c r="BE137" s="265"/>
      <c r="BF137" s="265"/>
      <c r="BG137" s="265"/>
      <c r="BH137" s="265"/>
      <c r="BI137" s="265"/>
      <c r="BJ137" s="265"/>
      <c r="BK137" s="265"/>
      <c r="BL137" s="265"/>
      <c r="BM137" s="265"/>
      <c r="BN137" s="265"/>
      <c r="BO137" s="265"/>
      <c r="BP137" s="265"/>
      <c r="BQ137" s="265"/>
      <c r="BR137" s="265"/>
      <c r="BS137" s="265"/>
      <c r="BT137" s="265"/>
      <c r="BU137" s="265"/>
      <c r="BV137" s="265"/>
      <c r="BW137" s="265"/>
      <c r="BX137" s="265"/>
      <c r="BY137" s="265"/>
      <c r="BZ137" s="265"/>
      <c r="CA137" s="265"/>
      <c r="CB137" s="265"/>
      <c r="CC137" s="265"/>
      <c r="CD137" s="265"/>
      <c r="CE137" s="265"/>
      <c r="CF137" s="265"/>
      <c r="CG137" s="265"/>
      <c r="CH137" s="265"/>
      <c r="CI137" s="265"/>
      <c r="CJ137" s="265"/>
      <c r="CK137" s="265"/>
      <c r="CL137" s="265"/>
      <c r="CM137" s="265"/>
      <c r="CN137" s="265"/>
      <c r="CO137" s="265"/>
      <c r="CP137" s="265"/>
      <c r="CQ137" s="265"/>
      <c r="CR137" s="265"/>
      <c r="CS137" s="265"/>
      <c r="CT137" s="265"/>
      <c r="CU137" s="265"/>
      <c r="CV137" s="265"/>
      <c r="CW137" s="265"/>
      <c r="CX137" s="265"/>
      <c r="CY137" s="265"/>
      <c r="CZ137" s="265"/>
      <c r="DA137" s="265"/>
      <c r="DB137" s="265"/>
      <c r="DC137" s="265"/>
      <c r="DD137" s="265"/>
      <c r="DE137" s="265"/>
      <c r="DF137" s="265"/>
      <c r="DG137" s="265"/>
      <c r="DH137" s="265"/>
      <c r="DI137" s="265"/>
      <c r="DJ137" s="265"/>
      <c r="DK137" s="265"/>
      <c r="DL137" s="265"/>
    </row>
    <row r="138" spans="1:116" x14ac:dyDescent="0.25">
      <c r="A138" s="266" t="s">
        <v>2105</v>
      </c>
      <c r="B138" s="267" t="s">
        <v>10048</v>
      </c>
      <c r="C138" s="270">
        <v>0.59663501870000002</v>
      </c>
      <c r="D138" s="271">
        <v>9</v>
      </c>
      <c r="E138" s="270">
        <v>0.45</v>
      </c>
      <c r="F138" s="270">
        <v>6.55</v>
      </c>
      <c r="G138" s="270">
        <v>0.38092470439999998</v>
      </c>
      <c r="H138" s="270">
        <v>41.5</v>
      </c>
      <c r="I138" s="271">
        <v>3</v>
      </c>
      <c r="J138" s="271">
        <f>IFERROR(VLOOKUP($B138,'Core Indicators'!$E$3:$EU$906,147,FALSE),"x")</f>
        <v>5</v>
      </c>
      <c r="K138" s="272">
        <v>-0.48720264429999999</v>
      </c>
      <c r="L138" s="270">
        <v>6.25</v>
      </c>
      <c r="M138" s="271">
        <v>72</v>
      </c>
      <c r="N138" s="271">
        <v>36</v>
      </c>
      <c r="O138" s="271">
        <f>IFERROR(VLOOKUP(B138,'Core Indicators'!$E$3:$G$9906,3,FALSE),"x")</f>
        <v>34050000</v>
      </c>
      <c r="P138" s="271">
        <v>1280000</v>
      </c>
      <c r="Q138" s="265"/>
      <c r="R138" s="265"/>
      <c r="S138" s="265"/>
      <c r="T138" s="265"/>
      <c r="U138" s="265"/>
      <c r="V138" s="265"/>
      <c r="W138" s="265"/>
      <c r="X138" s="265"/>
      <c r="Y138" s="265"/>
      <c r="Z138" s="265"/>
      <c r="AA138" s="265"/>
      <c r="AB138" s="265"/>
      <c r="AC138" s="265"/>
      <c r="AD138" s="265"/>
      <c r="AE138" s="265"/>
      <c r="AF138" s="265"/>
      <c r="AG138" s="265"/>
      <c r="AH138" s="265"/>
      <c r="AI138" s="265"/>
      <c r="AJ138" s="265"/>
      <c r="AK138" s="265"/>
      <c r="AL138" s="265"/>
      <c r="AM138" s="265"/>
      <c r="AN138" s="265"/>
      <c r="AO138" s="265"/>
      <c r="AP138" s="265"/>
      <c r="AQ138" s="265"/>
      <c r="AR138" s="265"/>
      <c r="AS138" s="265"/>
      <c r="AT138" s="265"/>
      <c r="AU138" s="265"/>
      <c r="AV138" s="265"/>
      <c r="AW138" s="265"/>
      <c r="AX138" s="265"/>
      <c r="AY138" s="265"/>
      <c r="AZ138" s="265"/>
      <c r="BA138" s="265"/>
      <c r="BB138" s="265"/>
      <c r="BC138" s="265"/>
      <c r="BD138" s="265"/>
      <c r="BE138" s="265"/>
      <c r="BF138" s="265"/>
      <c r="BG138" s="265"/>
      <c r="BH138" s="265"/>
      <c r="BI138" s="265"/>
      <c r="BJ138" s="265"/>
      <c r="BK138" s="265"/>
      <c r="BL138" s="265"/>
      <c r="BM138" s="265"/>
      <c r="BN138" s="265"/>
      <c r="BO138" s="265"/>
      <c r="BP138" s="265"/>
      <c r="BQ138" s="265"/>
      <c r="BR138" s="265"/>
      <c r="BS138" s="265"/>
      <c r="BT138" s="265"/>
      <c r="BU138" s="265"/>
      <c r="BV138" s="265"/>
      <c r="BW138" s="265"/>
      <c r="BX138" s="265"/>
      <c r="BY138" s="265"/>
      <c r="BZ138" s="265"/>
      <c r="CA138" s="265"/>
      <c r="CB138" s="265"/>
      <c r="CC138" s="265"/>
      <c r="CD138" s="265"/>
      <c r="CE138" s="265"/>
      <c r="CF138" s="265"/>
      <c r="CG138" s="265"/>
      <c r="CH138" s="265"/>
      <c r="CI138" s="265"/>
      <c r="CJ138" s="265"/>
      <c r="CK138" s="265"/>
      <c r="CL138" s="265"/>
      <c r="CM138" s="265"/>
      <c r="CN138" s="265"/>
      <c r="CO138" s="265"/>
      <c r="CP138" s="265"/>
      <c r="CQ138" s="265"/>
      <c r="CR138" s="265"/>
      <c r="CS138" s="265"/>
      <c r="CT138" s="265"/>
      <c r="CU138" s="265"/>
      <c r="CV138" s="265"/>
      <c r="CW138" s="265"/>
      <c r="CX138" s="265"/>
      <c r="CY138" s="265"/>
      <c r="CZ138" s="265"/>
      <c r="DA138" s="265"/>
      <c r="DB138" s="265"/>
      <c r="DC138" s="265"/>
      <c r="DD138" s="265"/>
      <c r="DE138" s="265"/>
      <c r="DF138" s="265"/>
      <c r="DG138" s="265"/>
      <c r="DH138" s="265"/>
      <c r="DI138" s="265"/>
      <c r="DJ138" s="265"/>
      <c r="DK138" s="265"/>
      <c r="DL138" s="265"/>
    </row>
    <row r="139" spans="1:116" x14ac:dyDescent="0.25">
      <c r="A139" s="266" t="s">
        <v>2457</v>
      </c>
      <c r="B139" s="267" t="s">
        <v>10049</v>
      </c>
      <c r="C139" s="270">
        <v>0.253667953</v>
      </c>
      <c r="D139" s="271">
        <v>9</v>
      </c>
      <c r="E139" s="270">
        <v>0.14099999999999999</v>
      </c>
      <c r="F139" s="270">
        <v>5.75</v>
      </c>
      <c r="G139" s="270">
        <v>0.42524208769999999</v>
      </c>
      <c r="H139" s="270">
        <v>42.3</v>
      </c>
      <c r="I139" s="271">
        <v>4</v>
      </c>
      <c r="J139" s="271">
        <f>IFERROR(VLOOKUP($B139,'Core Indicators'!$E$3:$EU$906,147,FALSE),"x")</f>
        <v>150</v>
      </c>
      <c r="K139" s="272">
        <v>-0.47730070349999998</v>
      </c>
      <c r="L139" s="270">
        <v>4.75</v>
      </c>
      <c r="M139" s="271">
        <v>59</v>
      </c>
      <c r="N139" s="271">
        <v>34</v>
      </c>
      <c r="O139" s="271">
        <f>IFERROR(VLOOKUP(B139,'Core Indicators'!$E$3:$G$9906,3,FALSE),"x")</f>
        <v>109033000</v>
      </c>
      <c r="P139" s="271">
        <v>298170</v>
      </c>
      <c r="Q139" s="265"/>
      <c r="R139" s="265"/>
      <c r="S139" s="265"/>
      <c r="T139" s="265"/>
      <c r="U139" s="265"/>
      <c r="V139" s="265"/>
      <c r="W139" s="265"/>
      <c r="X139" s="265"/>
      <c r="Y139" s="265"/>
      <c r="Z139" s="265"/>
      <c r="AA139" s="265"/>
      <c r="AB139" s="265"/>
      <c r="AC139" s="265"/>
      <c r="AD139" s="265"/>
      <c r="AE139" s="265"/>
      <c r="AF139" s="265"/>
      <c r="AG139" s="265"/>
      <c r="AH139" s="265"/>
      <c r="AI139" s="265"/>
      <c r="AJ139" s="265"/>
      <c r="AK139" s="265"/>
      <c r="AL139" s="265"/>
      <c r="AM139" s="265"/>
      <c r="AN139" s="265"/>
      <c r="AO139" s="265"/>
      <c r="AP139" s="265"/>
      <c r="AQ139" s="265"/>
      <c r="AR139" s="265"/>
      <c r="AS139" s="265"/>
      <c r="AT139" s="265"/>
      <c r="AU139" s="265"/>
      <c r="AV139" s="265"/>
      <c r="AW139" s="265"/>
      <c r="AX139" s="265"/>
      <c r="AY139" s="265"/>
      <c r="AZ139" s="265"/>
      <c r="BA139" s="265"/>
      <c r="BB139" s="265"/>
      <c r="BC139" s="265"/>
      <c r="BD139" s="265"/>
      <c r="BE139" s="265"/>
      <c r="BF139" s="265"/>
      <c r="BG139" s="265"/>
      <c r="BH139" s="265"/>
      <c r="BI139" s="265"/>
      <c r="BJ139" s="265"/>
      <c r="BK139" s="265"/>
      <c r="BL139" s="265"/>
      <c r="BM139" s="265"/>
      <c r="BN139" s="265"/>
      <c r="BO139" s="265"/>
      <c r="BP139" s="265"/>
      <c r="BQ139" s="265"/>
      <c r="BR139" s="265"/>
      <c r="BS139" s="265"/>
      <c r="BT139" s="265"/>
      <c r="BU139" s="265"/>
      <c r="BV139" s="265"/>
      <c r="BW139" s="265"/>
      <c r="BX139" s="265"/>
      <c r="BY139" s="265"/>
      <c r="BZ139" s="265"/>
      <c r="CA139" s="265"/>
      <c r="CB139" s="265"/>
      <c r="CC139" s="265"/>
      <c r="CD139" s="265"/>
      <c r="CE139" s="265"/>
      <c r="CF139" s="265"/>
      <c r="CG139" s="265"/>
      <c r="CH139" s="265"/>
      <c r="CI139" s="265"/>
      <c r="CJ139" s="265"/>
      <c r="CK139" s="265"/>
      <c r="CL139" s="265"/>
      <c r="CM139" s="265"/>
      <c r="CN139" s="265"/>
      <c r="CO139" s="265"/>
      <c r="CP139" s="265"/>
      <c r="CQ139" s="265"/>
      <c r="CR139" s="265"/>
      <c r="CS139" s="265"/>
      <c r="CT139" s="265"/>
      <c r="CU139" s="265"/>
      <c r="CV139" s="265"/>
      <c r="CW139" s="265"/>
      <c r="CX139" s="265"/>
      <c r="CY139" s="265"/>
      <c r="CZ139" s="265"/>
      <c r="DA139" s="265"/>
      <c r="DB139" s="265"/>
      <c r="DC139" s="265"/>
      <c r="DD139" s="265"/>
      <c r="DE139" s="265"/>
      <c r="DF139" s="265"/>
      <c r="DG139" s="265"/>
      <c r="DH139" s="265"/>
      <c r="DI139" s="265"/>
      <c r="DJ139" s="265"/>
      <c r="DK139" s="265"/>
      <c r="DL139" s="265"/>
    </row>
    <row r="140" spans="1:116" x14ac:dyDescent="0.25">
      <c r="A140" s="266" t="s">
        <v>10050</v>
      </c>
      <c r="B140" s="267" t="s">
        <v>10051</v>
      </c>
      <c r="C140" s="270">
        <v>0</v>
      </c>
      <c r="D140" s="271">
        <v>12</v>
      </c>
      <c r="E140" s="270">
        <v>0</v>
      </c>
      <c r="F140" s="270" t="s">
        <v>17</v>
      </c>
      <c r="G140" s="270" t="s">
        <v>17</v>
      </c>
      <c r="H140" s="270" t="s">
        <v>17</v>
      </c>
      <c r="I140" s="271">
        <v>0</v>
      </c>
      <c r="J140" s="271" t="str">
        <f>IFERROR(VLOOKUP($B140,'Core Indicators'!$E$3:$EU$906,147,FALSE),"x")</f>
        <v>x</v>
      </c>
      <c r="K140" s="272">
        <v>0.31445762519999998</v>
      </c>
      <c r="L140" s="270" t="s">
        <v>17</v>
      </c>
      <c r="M140" s="271">
        <v>92</v>
      </c>
      <c r="N140" s="271" t="s">
        <v>17</v>
      </c>
      <c r="O140" s="271" t="str">
        <f>IFERROR(VLOOKUP(B140,'Core Indicators'!$E$3:$G$9906,3,FALSE),"x")</f>
        <v>x</v>
      </c>
      <c r="P140" s="271">
        <v>460</v>
      </c>
      <c r="Q140" s="265"/>
      <c r="R140" s="265"/>
      <c r="S140" s="265"/>
      <c r="T140" s="265"/>
      <c r="U140" s="265"/>
      <c r="V140" s="265"/>
      <c r="W140" s="265"/>
      <c r="X140" s="265"/>
      <c r="Y140" s="265"/>
      <c r="Z140" s="265"/>
      <c r="AA140" s="265"/>
      <c r="AB140" s="265"/>
      <c r="AC140" s="265"/>
      <c r="AD140" s="265"/>
      <c r="AE140" s="265"/>
      <c r="AF140" s="265"/>
      <c r="AG140" s="265"/>
      <c r="AH140" s="265"/>
      <c r="AI140" s="265"/>
      <c r="AJ140" s="265"/>
      <c r="AK140" s="265"/>
      <c r="AL140" s="265"/>
      <c r="AM140" s="265"/>
      <c r="AN140" s="265"/>
      <c r="AO140" s="265"/>
      <c r="AP140" s="265"/>
      <c r="AQ140" s="265"/>
      <c r="AR140" s="265"/>
      <c r="AS140" s="265"/>
      <c r="AT140" s="265"/>
      <c r="AU140" s="265"/>
      <c r="AV140" s="265"/>
      <c r="AW140" s="265"/>
      <c r="AX140" s="265"/>
      <c r="AY140" s="265"/>
      <c r="AZ140" s="265"/>
      <c r="BA140" s="265"/>
      <c r="BB140" s="265"/>
      <c r="BC140" s="265"/>
      <c r="BD140" s="265"/>
      <c r="BE140" s="265"/>
      <c r="BF140" s="265"/>
      <c r="BG140" s="265"/>
      <c r="BH140" s="265"/>
      <c r="BI140" s="265"/>
      <c r="BJ140" s="265"/>
      <c r="BK140" s="265"/>
      <c r="BL140" s="265"/>
      <c r="BM140" s="265"/>
      <c r="BN140" s="265"/>
      <c r="BO140" s="265"/>
      <c r="BP140" s="265"/>
      <c r="BQ140" s="265"/>
      <c r="BR140" s="265"/>
      <c r="BS140" s="265"/>
      <c r="BT140" s="265"/>
      <c r="BU140" s="265"/>
      <c r="BV140" s="265"/>
      <c r="BW140" s="265"/>
      <c r="BX140" s="265"/>
      <c r="BY140" s="265"/>
      <c r="BZ140" s="265"/>
      <c r="CA140" s="265"/>
      <c r="CB140" s="265"/>
      <c r="CC140" s="265"/>
      <c r="CD140" s="265"/>
      <c r="CE140" s="265"/>
      <c r="CF140" s="265"/>
      <c r="CG140" s="265"/>
      <c r="CH140" s="265"/>
      <c r="CI140" s="265"/>
      <c r="CJ140" s="265"/>
      <c r="CK140" s="265"/>
      <c r="CL140" s="265"/>
      <c r="CM140" s="265"/>
      <c r="CN140" s="265"/>
      <c r="CO140" s="265"/>
      <c r="CP140" s="265"/>
      <c r="CQ140" s="265"/>
      <c r="CR140" s="265"/>
      <c r="CS140" s="265"/>
      <c r="CT140" s="265"/>
      <c r="CU140" s="265"/>
      <c r="CV140" s="265"/>
      <c r="CW140" s="265"/>
      <c r="CX140" s="265"/>
      <c r="CY140" s="265"/>
      <c r="CZ140" s="265"/>
      <c r="DA140" s="265"/>
      <c r="DB140" s="265"/>
      <c r="DC140" s="265"/>
      <c r="DD140" s="265"/>
      <c r="DE140" s="265"/>
      <c r="DF140" s="265"/>
      <c r="DG140" s="265"/>
      <c r="DH140" s="265"/>
      <c r="DI140" s="265"/>
      <c r="DJ140" s="265"/>
      <c r="DK140" s="265"/>
      <c r="DL140" s="265"/>
    </row>
    <row r="141" spans="1:116" x14ac:dyDescent="0.25">
      <c r="A141" s="266" t="s">
        <v>2469</v>
      </c>
      <c r="B141" s="267" t="s">
        <v>10052</v>
      </c>
      <c r="C141" s="270">
        <v>6.5687960300000001E-2</v>
      </c>
      <c r="D141" s="271">
        <v>11</v>
      </c>
      <c r="E141" s="270">
        <v>0</v>
      </c>
      <c r="F141" s="270">
        <v>6</v>
      </c>
      <c r="G141" s="270">
        <v>0.74038999660000004</v>
      </c>
      <c r="H141" s="270">
        <v>41.9</v>
      </c>
      <c r="I141" s="271">
        <v>4</v>
      </c>
      <c r="J141" s="271">
        <f>IFERROR(VLOOKUP($B141,'Core Indicators'!$E$3:$EU$906,147,FALSE),"x")</f>
        <v>140</v>
      </c>
      <c r="K141" s="272">
        <v>-0.80097305769999994</v>
      </c>
      <c r="L141" s="270">
        <v>5.75</v>
      </c>
      <c r="M141" s="271">
        <v>62</v>
      </c>
      <c r="N141" s="271">
        <v>28</v>
      </c>
      <c r="O141" s="271">
        <f>IFERROR(VLOOKUP(B141,'Core Indicators'!$E$3:$G$9906,3,FALSE),"x")</f>
        <v>7275000</v>
      </c>
      <c r="P141" s="271">
        <v>452860</v>
      </c>
      <c r="Q141" s="265"/>
      <c r="R141" s="265"/>
      <c r="S141" s="265"/>
      <c r="T141" s="265"/>
      <c r="U141" s="265"/>
      <c r="V141" s="265"/>
      <c r="W141" s="265"/>
      <c r="X141" s="265"/>
      <c r="Y141" s="265"/>
      <c r="Z141" s="265"/>
      <c r="AA141" s="265"/>
      <c r="AB141" s="265"/>
      <c r="AC141" s="265"/>
      <c r="AD141" s="265"/>
      <c r="AE141" s="265"/>
      <c r="AF141" s="265"/>
      <c r="AG141" s="265"/>
      <c r="AH141" s="265"/>
      <c r="AI141" s="265"/>
      <c r="AJ141" s="265"/>
      <c r="AK141" s="265"/>
      <c r="AL141" s="265"/>
      <c r="AM141" s="265"/>
      <c r="AN141" s="265"/>
      <c r="AO141" s="265"/>
      <c r="AP141" s="265"/>
      <c r="AQ141" s="265"/>
      <c r="AR141" s="265"/>
      <c r="AS141" s="265"/>
      <c r="AT141" s="265"/>
      <c r="AU141" s="265"/>
      <c r="AV141" s="265"/>
      <c r="AW141" s="265"/>
      <c r="AX141" s="265"/>
      <c r="AY141" s="265"/>
      <c r="AZ141" s="265"/>
      <c r="BA141" s="265"/>
      <c r="BB141" s="265"/>
      <c r="BC141" s="265"/>
      <c r="BD141" s="265"/>
      <c r="BE141" s="265"/>
      <c r="BF141" s="265"/>
      <c r="BG141" s="265"/>
      <c r="BH141" s="265"/>
      <c r="BI141" s="265"/>
      <c r="BJ141" s="265"/>
      <c r="BK141" s="265"/>
      <c r="BL141" s="265"/>
      <c r="BM141" s="265"/>
      <c r="BN141" s="265"/>
      <c r="BO141" s="265"/>
      <c r="BP141" s="265"/>
      <c r="BQ141" s="265"/>
      <c r="BR141" s="265"/>
      <c r="BS141" s="265"/>
      <c r="BT141" s="265"/>
      <c r="BU141" s="265"/>
      <c r="BV141" s="265"/>
      <c r="BW141" s="265"/>
      <c r="BX141" s="265"/>
      <c r="BY141" s="265"/>
      <c r="BZ141" s="265"/>
      <c r="CA141" s="265"/>
      <c r="CB141" s="265"/>
      <c r="CC141" s="265"/>
      <c r="CD141" s="265"/>
      <c r="CE141" s="265"/>
      <c r="CF141" s="265"/>
      <c r="CG141" s="265"/>
      <c r="CH141" s="265"/>
      <c r="CI141" s="265"/>
      <c r="CJ141" s="265"/>
      <c r="CK141" s="265"/>
      <c r="CL141" s="265"/>
      <c r="CM141" s="265"/>
      <c r="CN141" s="265"/>
      <c r="CO141" s="265"/>
      <c r="CP141" s="265"/>
      <c r="CQ141" s="265"/>
      <c r="CR141" s="265"/>
      <c r="CS141" s="265"/>
      <c r="CT141" s="265"/>
      <c r="CU141" s="265"/>
      <c r="CV141" s="265"/>
      <c r="CW141" s="265"/>
      <c r="CX141" s="265"/>
      <c r="CY141" s="265"/>
      <c r="CZ141" s="265"/>
      <c r="DA141" s="265"/>
      <c r="DB141" s="265"/>
      <c r="DC141" s="265"/>
      <c r="DD141" s="265"/>
      <c r="DE141" s="265"/>
      <c r="DF141" s="265"/>
      <c r="DG141" s="265"/>
      <c r="DH141" s="265"/>
      <c r="DI141" s="265"/>
      <c r="DJ141" s="265"/>
      <c r="DK141" s="265"/>
      <c r="DL141" s="265"/>
    </row>
    <row r="142" spans="1:116" x14ac:dyDescent="0.25">
      <c r="A142" s="266" t="s">
        <v>5876</v>
      </c>
      <c r="B142" s="267" t="s">
        <v>10053</v>
      </c>
      <c r="C142" s="270">
        <v>7.8200951200000007E-2</v>
      </c>
      <c r="D142" s="271">
        <v>12</v>
      </c>
      <c r="E142" s="270">
        <v>1.15E-2</v>
      </c>
      <c r="F142" s="270">
        <v>7.95</v>
      </c>
      <c r="G142" s="270">
        <v>0.12005188899999999</v>
      </c>
      <c r="H142" s="270">
        <v>30.2</v>
      </c>
      <c r="I142" s="271">
        <v>0</v>
      </c>
      <c r="J142" s="271">
        <f>IFERROR(VLOOKUP($B142,'Core Indicators'!$E$3:$EU$906,147,FALSE),"x")</f>
        <v>0</v>
      </c>
      <c r="K142" s="272">
        <v>0.45209297539999999</v>
      </c>
      <c r="L142" s="270">
        <v>6.75</v>
      </c>
      <c r="M142" s="271">
        <v>84</v>
      </c>
      <c r="N142" s="271">
        <v>58</v>
      </c>
      <c r="O142" s="271">
        <f>IFERROR(VLOOKUP(B142,'Core Indicators'!$E$3:$G$9906,3,FALSE),"x")</f>
        <v>38521000</v>
      </c>
      <c r="P142" s="271">
        <v>306190</v>
      </c>
      <c r="Q142" s="265"/>
      <c r="R142" s="265"/>
      <c r="S142" s="265"/>
      <c r="T142" s="265"/>
      <c r="U142" s="265"/>
      <c r="V142" s="265"/>
      <c r="W142" s="265"/>
      <c r="X142" s="265"/>
      <c r="Y142" s="265"/>
      <c r="Z142" s="265"/>
      <c r="AA142" s="265"/>
      <c r="AB142" s="265"/>
      <c r="AC142" s="265"/>
      <c r="AD142" s="265"/>
      <c r="AE142" s="265"/>
      <c r="AF142" s="265"/>
      <c r="AG142" s="265"/>
      <c r="AH142" s="265"/>
      <c r="AI142" s="265"/>
      <c r="AJ142" s="265"/>
      <c r="AK142" s="265"/>
      <c r="AL142" s="265"/>
      <c r="AM142" s="265"/>
      <c r="AN142" s="265"/>
      <c r="AO142" s="265"/>
      <c r="AP142" s="265"/>
      <c r="AQ142" s="265"/>
      <c r="AR142" s="265"/>
      <c r="AS142" s="265"/>
      <c r="AT142" s="265"/>
      <c r="AU142" s="265"/>
      <c r="AV142" s="265"/>
      <c r="AW142" s="265"/>
      <c r="AX142" s="265"/>
      <c r="AY142" s="265"/>
      <c r="AZ142" s="265"/>
      <c r="BA142" s="265"/>
      <c r="BB142" s="265"/>
      <c r="BC142" s="265"/>
      <c r="BD142" s="265"/>
      <c r="BE142" s="265"/>
      <c r="BF142" s="265"/>
      <c r="BG142" s="265"/>
      <c r="BH142" s="265"/>
      <c r="BI142" s="265"/>
      <c r="BJ142" s="265"/>
      <c r="BK142" s="265"/>
      <c r="BL142" s="265"/>
      <c r="BM142" s="265"/>
      <c r="BN142" s="265"/>
      <c r="BO142" s="265"/>
      <c r="BP142" s="265"/>
      <c r="BQ142" s="265"/>
      <c r="BR142" s="265"/>
      <c r="BS142" s="265"/>
      <c r="BT142" s="265"/>
      <c r="BU142" s="265"/>
      <c r="BV142" s="265"/>
      <c r="BW142" s="265"/>
      <c r="BX142" s="265"/>
      <c r="BY142" s="265"/>
      <c r="BZ142" s="265"/>
      <c r="CA142" s="265"/>
      <c r="CB142" s="265"/>
      <c r="CC142" s="265"/>
      <c r="CD142" s="265"/>
      <c r="CE142" s="265"/>
      <c r="CF142" s="265"/>
      <c r="CG142" s="265"/>
      <c r="CH142" s="265"/>
      <c r="CI142" s="265"/>
      <c r="CJ142" s="265"/>
      <c r="CK142" s="265"/>
      <c r="CL142" s="265"/>
      <c r="CM142" s="265"/>
      <c r="CN142" s="265"/>
      <c r="CO142" s="265"/>
      <c r="CP142" s="265"/>
      <c r="CQ142" s="265"/>
      <c r="CR142" s="265"/>
      <c r="CS142" s="265"/>
      <c r="CT142" s="265"/>
      <c r="CU142" s="265"/>
      <c r="CV142" s="265"/>
      <c r="CW142" s="265"/>
      <c r="CX142" s="265"/>
      <c r="CY142" s="265"/>
      <c r="CZ142" s="265"/>
      <c r="DA142" s="265"/>
      <c r="DB142" s="265"/>
      <c r="DC142" s="265"/>
      <c r="DD142" s="265"/>
      <c r="DE142" s="265"/>
      <c r="DF142" s="265"/>
      <c r="DG142" s="265"/>
      <c r="DH142" s="265"/>
      <c r="DI142" s="265"/>
      <c r="DJ142" s="265"/>
      <c r="DK142" s="265"/>
      <c r="DL142" s="265"/>
    </row>
    <row r="143" spans="1:116" x14ac:dyDescent="0.25">
      <c r="A143" s="266" t="s">
        <v>44</v>
      </c>
      <c r="B143" s="267" t="s">
        <v>10054</v>
      </c>
      <c r="C143" s="270">
        <v>0</v>
      </c>
      <c r="D143" s="271">
        <v>0</v>
      </c>
      <c r="E143" s="270">
        <v>0</v>
      </c>
      <c r="F143" s="270">
        <v>2.65</v>
      </c>
      <c r="G143" s="270" t="s">
        <v>17</v>
      </c>
      <c r="H143" s="270" t="s">
        <v>17</v>
      </c>
      <c r="I143" s="271">
        <v>3</v>
      </c>
      <c r="J143" s="271">
        <f>IFERROR(VLOOKUP($B143,'Core Indicators'!$E$3:$EU$906,147,FALSE),"x")</f>
        <v>7</v>
      </c>
      <c r="K143" s="272">
        <v>-1.6514610052000001</v>
      </c>
      <c r="L143" s="270">
        <v>1.25</v>
      </c>
      <c r="M143" s="271">
        <v>3</v>
      </c>
      <c r="N143" s="271">
        <v>17</v>
      </c>
      <c r="O143" s="271">
        <f>IFERROR(VLOOKUP(B143,'Core Indicators'!$E$3:$G$9906,3,FALSE),"x")</f>
        <v>26172000</v>
      </c>
      <c r="P143" s="271">
        <v>120410</v>
      </c>
      <c r="Q143" s="265"/>
      <c r="R143" s="265"/>
      <c r="S143" s="265"/>
      <c r="T143" s="265"/>
      <c r="U143" s="265"/>
      <c r="V143" s="265"/>
      <c r="W143" s="265"/>
      <c r="X143" s="265"/>
      <c r="Y143" s="265"/>
      <c r="Z143" s="265"/>
      <c r="AA143" s="265"/>
      <c r="AB143" s="265"/>
      <c r="AC143" s="265"/>
      <c r="AD143" s="265"/>
      <c r="AE143" s="265"/>
      <c r="AF143" s="265"/>
      <c r="AG143" s="265"/>
      <c r="AH143" s="265"/>
      <c r="AI143" s="265"/>
      <c r="AJ143" s="265"/>
      <c r="AK143" s="265"/>
      <c r="AL143" s="265"/>
      <c r="AM143" s="265"/>
      <c r="AN143" s="265"/>
      <c r="AO143" s="265"/>
      <c r="AP143" s="265"/>
      <c r="AQ143" s="265"/>
      <c r="AR143" s="265"/>
      <c r="AS143" s="265"/>
      <c r="AT143" s="265"/>
      <c r="AU143" s="265"/>
      <c r="AV143" s="265"/>
      <c r="AW143" s="265"/>
      <c r="AX143" s="265"/>
      <c r="AY143" s="265"/>
      <c r="AZ143" s="265"/>
      <c r="BA143" s="265"/>
      <c r="BB143" s="265"/>
      <c r="BC143" s="265"/>
      <c r="BD143" s="265"/>
      <c r="BE143" s="265"/>
      <c r="BF143" s="265"/>
      <c r="BG143" s="265"/>
      <c r="BH143" s="265"/>
      <c r="BI143" s="265"/>
      <c r="BJ143" s="265"/>
      <c r="BK143" s="265"/>
      <c r="BL143" s="265"/>
      <c r="BM143" s="265"/>
      <c r="BN143" s="265"/>
      <c r="BO143" s="265"/>
      <c r="BP143" s="265"/>
      <c r="BQ143" s="265"/>
      <c r="BR143" s="265"/>
      <c r="BS143" s="265"/>
      <c r="BT143" s="265"/>
      <c r="BU143" s="265"/>
      <c r="BV143" s="265"/>
      <c r="BW143" s="265"/>
      <c r="BX143" s="265"/>
      <c r="BY143" s="265"/>
      <c r="BZ143" s="265"/>
      <c r="CA143" s="265"/>
      <c r="CB143" s="265"/>
      <c r="CC143" s="265"/>
      <c r="CD143" s="265"/>
      <c r="CE143" s="265"/>
      <c r="CF143" s="265"/>
      <c r="CG143" s="265"/>
      <c r="CH143" s="265"/>
      <c r="CI143" s="265"/>
      <c r="CJ143" s="265"/>
      <c r="CK143" s="265"/>
      <c r="CL143" s="265"/>
      <c r="CM143" s="265"/>
      <c r="CN143" s="265"/>
      <c r="CO143" s="265"/>
      <c r="CP143" s="265"/>
      <c r="CQ143" s="265"/>
      <c r="CR143" s="265"/>
      <c r="CS143" s="265"/>
      <c r="CT143" s="265"/>
      <c r="CU143" s="265"/>
      <c r="CV143" s="265"/>
      <c r="CW143" s="265"/>
      <c r="CX143" s="265"/>
      <c r="CY143" s="265"/>
      <c r="CZ143" s="265"/>
      <c r="DA143" s="265"/>
      <c r="DB143" s="265"/>
      <c r="DC143" s="265"/>
      <c r="DD143" s="265"/>
      <c r="DE143" s="265"/>
      <c r="DF143" s="265"/>
      <c r="DG143" s="265"/>
      <c r="DH143" s="265"/>
      <c r="DI143" s="265"/>
      <c r="DJ143" s="265"/>
      <c r="DK143" s="265"/>
      <c r="DL143" s="265"/>
    </row>
    <row r="144" spans="1:116" x14ac:dyDescent="0.25">
      <c r="A144" s="266" t="s">
        <v>10055</v>
      </c>
      <c r="B144" s="267" t="s">
        <v>10056</v>
      </c>
      <c r="C144" s="270">
        <v>0</v>
      </c>
      <c r="D144" s="271">
        <v>13</v>
      </c>
      <c r="E144" s="270">
        <v>0</v>
      </c>
      <c r="F144" s="270" t="s">
        <v>17</v>
      </c>
      <c r="G144" s="270">
        <v>8.0794128899999998E-2</v>
      </c>
      <c r="H144" s="270">
        <v>33.5</v>
      </c>
      <c r="I144" s="271">
        <v>0</v>
      </c>
      <c r="J144" s="271" t="str">
        <f>IFERROR(VLOOKUP($B144,'Core Indicators'!$E$3:$EU$906,147,FALSE),"x")</f>
        <v>x</v>
      </c>
      <c r="K144" s="272">
        <v>1.1356768608000001</v>
      </c>
      <c r="L144" s="270" t="s">
        <v>17</v>
      </c>
      <c r="M144" s="271">
        <v>96</v>
      </c>
      <c r="N144" s="271">
        <v>62</v>
      </c>
      <c r="O144" s="271" t="str">
        <f>IFERROR(VLOOKUP(B144,'Core Indicators'!$E$3:$G$9906,3,FALSE),"x")</f>
        <v>x</v>
      </c>
      <c r="P144" s="271">
        <v>91605</v>
      </c>
      <c r="Q144" s="265"/>
      <c r="R144" s="265"/>
      <c r="S144" s="265"/>
      <c r="T144" s="265"/>
      <c r="U144" s="265"/>
      <c r="V144" s="265"/>
      <c r="W144" s="265"/>
      <c r="X144" s="265"/>
      <c r="Y144" s="265"/>
      <c r="Z144" s="265"/>
      <c r="AA144" s="265"/>
      <c r="AB144" s="265"/>
      <c r="AC144" s="265"/>
      <c r="AD144" s="265"/>
      <c r="AE144" s="265"/>
      <c r="AF144" s="265"/>
      <c r="AG144" s="265"/>
      <c r="AH144" s="265"/>
      <c r="AI144" s="265"/>
      <c r="AJ144" s="265"/>
      <c r="AK144" s="265"/>
      <c r="AL144" s="265"/>
      <c r="AM144" s="265"/>
      <c r="AN144" s="265"/>
      <c r="AO144" s="265"/>
      <c r="AP144" s="265"/>
      <c r="AQ144" s="265"/>
      <c r="AR144" s="265"/>
      <c r="AS144" s="265"/>
      <c r="AT144" s="265"/>
      <c r="AU144" s="265"/>
      <c r="AV144" s="265"/>
      <c r="AW144" s="265"/>
      <c r="AX144" s="265"/>
      <c r="AY144" s="265"/>
      <c r="AZ144" s="265"/>
      <c r="BA144" s="265"/>
      <c r="BB144" s="265"/>
      <c r="BC144" s="265"/>
      <c r="BD144" s="265"/>
      <c r="BE144" s="265"/>
      <c r="BF144" s="265"/>
      <c r="BG144" s="265"/>
      <c r="BH144" s="265"/>
      <c r="BI144" s="265"/>
      <c r="BJ144" s="265"/>
      <c r="BK144" s="265"/>
      <c r="BL144" s="265"/>
      <c r="BM144" s="265"/>
      <c r="BN144" s="265"/>
      <c r="BO144" s="265"/>
      <c r="BP144" s="265"/>
      <c r="BQ144" s="265"/>
      <c r="BR144" s="265"/>
      <c r="BS144" s="265"/>
      <c r="BT144" s="265"/>
      <c r="BU144" s="265"/>
      <c r="BV144" s="265"/>
      <c r="BW144" s="265"/>
      <c r="BX144" s="265"/>
      <c r="BY144" s="265"/>
      <c r="BZ144" s="265"/>
      <c r="CA144" s="265"/>
      <c r="CB144" s="265"/>
      <c r="CC144" s="265"/>
      <c r="CD144" s="265"/>
      <c r="CE144" s="265"/>
      <c r="CF144" s="265"/>
      <c r="CG144" s="265"/>
      <c r="CH144" s="265"/>
      <c r="CI144" s="265"/>
      <c r="CJ144" s="265"/>
      <c r="CK144" s="265"/>
      <c r="CL144" s="265"/>
      <c r="CM144" s="265"/>
      <c r="CN144" s="265"/>
      <c r="CO144" s="265"/>
      <c r="CP144" s="265"/>
      <c r="CQ144" s="265"/>
      <c r="CR144" s="265"/>
      <c r="CS144" s="265"/>
      <c r="CT144" s="265"/>
      <c r="CU144" s="265"/>
      <c r="CV144" s="265"/>
      <c r="CW144" s="265"/>
      <c r="CX144" s="265"/>
      <c r="CY144" s="265"/>
      <c r="CZ144" s="265"/>
      <c r="DA144" s="265"/>
      <c r="DB144" s="265"/>
      <c r="DC144" s="265"/>
      <c r="DD144" s="265"/>
      <c r="DE144" s="265"/>
      <c r="DF144" s="265"/>
      <c r="DG144" s="265"/>
      <c r="DH144" s="265"/>
      <c r="DI144" s="265"/>
      <c r="DJ144" s="265"/>
      <c r="DK144" s="265"/>
      <c r="DL144" s="265"/>
    </row>
    <row r="145" spans="1:116" x14ac:dyDescent="0.25">
      <c r="A145" s="266" t="s">
        <v>10057</v>
      </c>
      <c r="B145" s="267" t="s">
        <v>10058</v>
      </c>
      <c r="C145" s="270">
        <v>0.1065750135</v>
      </c>
      <c r="D145" s="271">
        <v>12</v>
      </c>
      <c r="E145" s="270">
        <v>1.7999999999999999E-2</v>
      </c>
      <c r="F145" s="270">
        <v>6.6</v>
      </c>
      <c r="G145" s="270">
        <v>0.4823245162</v>
      </c>
      <c r="H145" s="270">
        <v>45.7</v>
      </c>
      <c r="I145" s="271">
        <v>3</v>
      </c>
      <c r="J145" s="271" t="str">
        <f>IFERROR(VLOOKUP($B145,'Core Indicators'!$E$3:$EU$906,147,FALSE),"x")</f>
        <v>x</v>
      </c>
      <c r="K145" s="272">
        <v>-0.55640339849999998</v>
      </c>
      <c r="L145" s="270">
        <v>5.75</v>
      </c>
      <c r="M145" s="271">
        <v>65</v>
      </c>
      <c r="N145" s="271">
        <v>28</v>
      </c>
      <c r="O145" s="271" t="str">
        <f>IFERROR(VLOOKUP(B145,'Core Indicators'!$E$3:$G$9906,3,FALSE),"x")</f>
        <v>x</v>
      </c>
      <c r="P145" s="271">
        <v>397300</v>
      </c>
      <c r="Q145" s="265"/>
      <c r="R145" s="265"/>
      <c r="S145" s="265"/>
      <c r="T145" s="265"/>
      <c r="U145" s="265"/>
      <c r="V145" s="265"/>
      <c r="W145" s="265"/>
      <c r="X145" s="265"/>
      <c r="Y145" s="265"/>
      <c r="Z145" s="265"/>
      <c r="AA145" s="265"/>
      <c r="AB145" s="265"/>
      <c r="AC145" s="265"/>
      <c r="AD145" s="265"/>
      <c r="AE145" s="265"/>
      <c r="AF145" s="265"/>
      <c r="AG145" s="265"/>
      <c r="AH145" s="265"/>
      <c r="AI145" s="265"/>
      <c r="AJ145" s="265"/>
      <c r="AK145" s="265"/>
      <c r="AL145" s="265"/>
      <c r="AM145" s="265"/>
      <c r="AN145" s="265"/>
      <c r="AO145" s="265"/>
      <c r="AP145" s="265"/>
      <c r="AQ145" s="265"/>
      <c r="AR145" s="265"/>
      <c r="AS145" s="265"/>
      <c r="AT145" s="265"/>
      <c r="AU145" s="265"/>
      <c r="AV145" s="265"/>
      <c r="AW145" s="265"/>
      <c r="AX145" s="265"/>
      <c r="AY145" s="265"/>
      <c r="AZ145" s="265"/>
      <c r="BA145" s="265"/>
      <c r="BB145" s="265"/>
      <c r="BC145" s="265"/>
      <c r="BD145" s="265"/>
      <c r="BE145" s="265"/>
      <c r="BF145" s="265"/>
      <c r="BG145" s="265"/>
      <c r="BH145" s="265"/>
      <c r="BI145" s="265"/>
      <c r="BJ145" s="265"/>
      <c r="BK145" s="265"/>
      <c r="BL145" s="265"/>
      <c r="BM145" s="265"/>
      <c r="BN145" s="265"/>
      <c r="BO145" s="265"/>
      <c r="BP145" s="265"/>
      <c r="BQ145" s="265"/>
      <c r="BR145" s="265"/>
      <c r="BS145" s="265"/>
      <c r="BT145" s="265"/>
      <c r="BU145" s="265"/>
      <c r="BV145" s="265"/>
      <c r="BW145" s="265"/>
      <c r="BX145" s="265"/>
      <c r="BY145" s="265"/>
      <c r="BZ145" s="265"/>
      <c r="CA145" s="265"/>
      <c r="CB145" s="265"/>
      <c r="CC145" s="265"/>
      <c r="CD145" s="265"/>
      <c r="CE145" s="265"/>
      <c r="CF145" s="265"/>
      <c r="CG145" s="265"/>
      <c r="CH145" s="265"/>
      <c r="CI145" s="265"/>
      <c r="CJ145" s="265"/>
      <c r="CK145" s="265"/>
      <c r="CL145" s="265"/>
      <c r="CM145" s="265"/>
      <c r="CN145" s="265"/>
      <c r="CO145" s="265"/>
      <c r="CP145" s="265"/>
      <c r="CQ145" s="265"/>
      <c r="CR145" s="265"/>
      <c r="CS145" s="265"/>
      <c r="CT145" s="265"/>
      <c r="CU145" s="265"/>
      <c r="CV145" s="265"/>
      <c r="CW145" s="265"/>
      <c r="CX145" s="265"/>
      <c r="CY145" s="265"/>
      <c r="CZ145" s="265"/>
      <c r="DA145" s="265"/>
      <c r="DB145" s="265"/>
      <c r="DC145" s="265"/>
      <c r="DD145" s="265"/>
      <c r="DE145" s="265"/>
      <c r="DF145" s="265"/>
      <c r="DG145" s="265"/>
      <c r="DH145" s="265"/>
      <c r="DI145" s="265"/>
      <c r="DJ145" s="265"/>
      <c r="DK145" s="265"/>
      <c r="DL145" s="265"/>
    </row>
    <row r="146" spans="1:116" x14ac:dyDescent="0.25">
      <c r="A146" s="266" t="s">
        <v>4549</v>
      </c>
      <c r="B146" s="267" t="s">
        <v>10059</v>
      </c>
      <c r="C146" s="270">
        <v>0</v>
      </c>
      <c r="D146" s="271" t="s">
        <v>17</v>
      </c>
      <c r="E146" s="270">
        <v>0</v>
      </c>
      <c r="F146" s="270" t="s">
        <v>17</v>
      </c>
      <c r="G146" s="270" t="s">
        <v>17</v>
      </c>
      <c r="H146" s="270">
        <v>33.700000000000003</v>
      </c>
      <c r="I146" s="271">
        <v>1</v>
      </c>
      <c r="J146" s="271">
        <f>IFERROR(VLOOKUP($B146,'Core Indicators'!$E$3:$EU$906,147,FALSE),"x")</f>
        <v>15322</v>
      </c>
      <c r="K146" s="272">
        <v>-0.48548009990000002</v>
      </c>
      <c r="L146" s="270" t="s">
        <v>17</v>
      </c>
      <c r="M146" s="271">
        <v>11</v>
      </c>
      <c r="N146" s="271" t="s">
        <v>17</v>
      </c>
      <c r="O146" s="271">
        <f>IFERROR(VLOOKUP(B146,'Core Indicators'!$E$3:$G$9906,3,FALSE),"x")</f>
        <v>5483000</v>
      </c>
      <c r="P146" s="271">
        <v>6020</v>
      </c>
      <c r="Q146" s="265"/>
      <c r="R146" s="265"/>
      <c r="S146" s="265"/>
      <c r="T146" s="265"/>
      <c r="U146" s="265"/>
      <c r="V146" s="265"/>
      <c r="W146" s="265"/>
      <c r="X146" s="265"/>
      <c r="Y146" s="265"/>
      <c r="Z146" s="265"/>
      <c r="AA146" s="265"/>
      <c r="AB146" s="265"/>
      <c r="AC146" s="265"/>
      <c r="AD146" s="265"/>
      <c r="AE146" s="265"/>
      <c r="AF146" s="265"/>
      <c r="AG146" s="265"/>
      <c r="AH146" s="265"/>
      <c r="AI146" s="265"/>
      <c r="AJ146" s="265"/>
      <c r="AK146" s="265"/>
      <c r="AL146" s="265"/>
      <c r="AM146" s="265"/>
      <c r="AN146" s="265"/>
      <c r="AO146" s="265"/>
      <c r="AP146" s="265"/>
      <c r="AQ146" s="265"/>
      <c r="AR146" s="265"/>
      <c r="AS146" s="265"/>
      <c r="AT146" s="265"/>
      <c r="AU146" s="265"/>
      <c r="AV146" s="265"/>
      <c r="AW146" s="265"/>
      <c r="AX146" s="265"/>
      <c r="AY146" s="265"/>
      <c r="AZ146" s="265"/>
      <c r="BA146" s="265"/>
      <c r="BB146" s="265"/>
      <c r="BC146" s="265"/>
      <c r="BD146" s="265"/>
      <c r="BE146" s="265"/>
      <c r="BF146" s="265"/>
      <c r="BG146" s="265"/>
      <c r="BH146" s="265"/>
      <c r="BI146" s="265"/>
      <c r="BJ146" s="265"/>
      <c r="BK146" s="265"/>
      <c r="BL146" s="265"/>
      <c r="BM146" s="265"/>
      <c r="BN146" s="265"/>
      <c r="BO146" s="265"/>
      <c r="BP146" s="265"/>
      <c r="BQ146" s="265"/>
      <c r="BR146" s="265"/>
      <c r="BS146" s="265"/>
      <c r="BT146" s="265"/>
      <c r="BU146" s="265"/>
      <c r="BV146" s="265"/>
      <c r="BW146" s="265"/>
      <c r="BX146" s="265"/>
      <c r="BY146" s="265"/>
      <c r="BZ146" s="265"/>
      <c r="CA146" s="265"/>
      <c r="CB146" s="265"/>
      <c r="CC146" s="265"/>
      <c r="CD146" s="265"/>
      <c r="CE146" s="265"/>
      <c r="CF146" s="265"/>
      <c r="CG146" s="265"/>
      <c r="CH146" s="265"/>
      <c r="CI146" s="265"/>
      <c r="CJ146" s="265"/>
      <c r="CK146" s="265"/>
      <c r="CL146" s="265"/>
      <c r="CM146" s="265"/>
      <c r="CN146" s="265"/>
      <c r="CO146" s="265"/>
      <c r="CP146" s="265"/>
      <c r="CQ146" s="265"/>
      <c r="CR146" s="265"/>
      <c r="CS146" s="265"/>
      <c r="CT146" s="265"/>
      <c r="CU146" s="265"/>
      <c r="CV146" s="265"/>
      <c r="CW146" s="265"/>
      <c r="CX146" s="265"/>
      <c r="CY146" s="265"/>
      <c r="CZ146" s="265"/>
      <c r="DA146" s="265"/>
      <c r="DB146" s="265"/>
      <c r="DC146" s="265"/>
      <c r="DD146" s="265"/>
      <c r="DE146" s="265"/>
      <c r="DF146" s="265"/>
      <c r="DG146" s="265"/>
      <c r="DH146" s="265"/>
      <c r="DI146" s="265"/>
      <c r="DJ146" s="265"/>
      <c r="DK146" s="265"/>
      <c r="DL146" s="265"/>
    </row>
    <row r="147" spans="1:116" x14ac:dyDescent="0.25">
      <c r="A147" s="266" t="s">
        <v>10060</v>
      </c>
      <c r="B147" s="267" t="s">
        <v>10061</v>
      </c>
      <c r="C147" s="270">
        <v>0.98654400079999993</v>
      </c>
      <c r="D147" s="271">
        <v>2</v>
      </c>
      <c r="E147" s="270">
        <v>0</v>
      </c>
      <c r="F147" s="270">
        <v>3.9</v>
      </c>
      <c r="G147" s="270">
        <v>0.20243781869999999</v>
      </c>
      <c r="H147" s="270" t="s">
        <v>17</v>
      </c>
      <c r="I147" s="271">
        <v>0</v>
      </c>
      <c r="J147" s="271" t="str">
        <f>IFERROR(VLOOKUP($B147,'Core Indicators'!$E$3:$EU$906,147,FALSE),"x")</f>
        <v>x</v>
      </c>
      <c r="K147" s="272">
        <v>0.73431843519999995</v>
      </c>
      <c r="L147" s="270">
        <v>3.75</v>
      </c>
      <c r="M147" s="271">
        <v>25</v>
      </c>
      <c r="N147" s="271">
        <v>62</v>
      </c>
      <c r="O147" s="271" t="str">
        <f>IFERROR(VLOOKUP(B147,'Core Indicators'!$E$3:$G$9906,3,FALSE),"x")</f>
        <v>x</v>
      </c>
      <c r="P147" s="271">
        <v>11610</v>
      </c>
      <c r="Q147" s="265"/>
      <c r="R147" s="265"/>
      <c r="S147" s="265"/>
      <c r="T147" s="265"/>
      <c r="U147" s="265"/>
      <c r="V147" s="265"/>
      <c r="W147" s="265"/>
      <c r="X147" s="265"/>
      <c r="Y147" s="265"/>
      <c r="Z147" s="265"/>
      <c r="AA147" s="265"/>
      <c r="AB147" s="265"/>
      <c r="AC147" s="265"/>
      <c r="AD147" s="265"/>
      <c r="AE147" s="265"/>
      <c r="AF147" s="265"/>
      <c r="AG147" s="265"/>
      <c r="AH147" s="265"/>
      <c r="AI147" s="265"/>
      <c r="AJ147" s="265"/>
      <c r="AK147" s="265"/>
      <c r="AL147" s="265"/>
      <c r="AM147" s="265"/>
      <c r="AN147" s="265"/>
      <c r="AO147" s="265"/>
      <c r="AP147" s="265"/>
      <c r="AQ147" s="265"/>
      <c r="AR147" s="265"/>
      <c r="AS147" s="265"/>
      <c r="AT147" s="265"/>
      <c r="AU147" s="265"/>
      <c r="AV147" s="265"/>
      <c r="AW147" s="265"/>
      <c r="AX147" s="265"/>
      <c r="AY147" s="265"/>
      <c r="AZ147" s="265"/>
      <c r="BA147" s="265"/>
      <c r="BB147" s="265"/>
      <c r="BC147" s="265"/>
      <c r="BD147" s="265"/>
      <c r="BE147" s="265"/>
      <c r="BF147" s="265"/>
      <c r="BG147" s="265"/>
      <c r="BH147" s="265"/>
      <c r="BI147" s="265"/>
      <c r="BJ147" s="265"/>
      <c r="BK147" s="265"/>
      <c r="BL147" s="265"/>
      <c r="BM147" s="265"/>
      <c r="BN147" s="265"/>
      <c r="BO147" s="265"/>
      <c r="BP147" s="265"/>
      <c r="BQ147" s="265"/>
      <c r="BR147" s="265"/>
      <c r="BS147" s="265"/>
      <c r="BT147" s="265"/>
      <c r="BU147" s="265"/>
      <c r="BV147" s="265"/>
      <c r="BW147" s="265"/>
      <c r="BX147" s="265"/>
      <c r="BY147" s="265"/>
      <c r="BZ147" s="265"/>
      <c r="CA147" s="265"/>
      <c r="CB147" s="265"/>
      <c r="CC147" s="265"/>
      <c r="CD147" s="265"/>
      <c r="CE147" s="265"/>
      <c r="CF147" s="265"/>
      <c r="CG147" s="265"/>
      <c r="CH147" s="265"/>
      <c r="CI147" s="265"/>
      <c r="CJ147" s="265"/>
      <c r="CK147" s="265"/>
      <c r="CL147" s="265"/>
      <c r="CM147" s="265"/>
      <c r="CN147" s="265"/>
      <c r="CO147" s="265"/>
      <c r="CP147" s="265"/>
      <c r="CQ147" s="265"/>
      <c r="CR147" s="265"/>
      <c r="CS147" s="265"/>
      <c r="CT147" s="265"/>
      <c r="CU147" s="265"/>
      <c r="CV147" s="265"/>
      <c r="CW147" s="265"/>
      <c r="CX147" s="265"/>
      <c r="CY147" s="265"/>
      <c r="CZ147" s="265"/>
      <c r="DA147" s="265"/>
      <c r="DB147" s="265"/>
      <c r="DC147" s="265"/>
      <c r="DD147" s="265"/>
      <c r="DE147" s="265"/>
      <c r="DF147" s="265"/>
      <c r="DG147" s="265"/>
      <c r="DH147" s="265"/>
      <c r="DI147" s="265"/>
      <c r="DJ147" s="265"/>
      <c r="DK147" s="265"/>
      <c r="DL147" s="265"/>
    </row>
    <row r="148" spans="1:116" x14ac:dyDescent="0.25">
      <c r="A148" s="266" t="s">
        <v>10062</v>
      </c>
      <c r="B148" s="267" t="s">
        <v>10063</v>
      </c>
      <c r="C148" s="270" t="s">
        <v>17</v>
      </c>
      <c r="D148" s="271" t="s">
        <v>17</v>
      </c>
      <c r="E148" s="270" t="s">
        <v>17</v>
      </c>
      <c r="F148" s="270" t="s">
        <v>17</v>
      </c>
      <c r="G148" s="270" t="s">
        <v>17</v>
      </c>
      <c r="H148" s="270">
        <v>29</v>
      </c>
      <c r="I148" s="271" t="s">
        <v>17</v>
      </c>
      <c r="J148" s="271" t="str">
        <f>IFERROR(VLOOKUP($B148,'Core Indicators'!$E$3:$EU$906,147,FALSE),"x")</f>
        <v>x</v>
      </c>
      <c r="K148" s="272" t="s">
        <v>17</v>
      </c>
      <c r="L148" s="270" t="s">
        <v>17</v>
      </c>
      <c r="M148" s="271" t="s">
        <v>17</v>
      </c>
      <c r="N148" s="271" t="s">
        <v>17</v>
      </c>
      <c r="O148" s="271" t="str">
        <f>IFERROR(VLOOKUP(B148,'Core Indicators'!$E$3:$G$9906,3,FALSE),"x")</f>
        <v>x</v>
      </c>
      <c r="P148" s="271" t="s">
        <v>17</v>
      </c>
      <c r="Q148" s="265"/>
      <c r="R148" s="265"/>
      <c r="S148" s="265"/>
      <c r="T148" s="265"/>
      <c r="U148" s="265"/>
      <c r="V148" s="265"/>
      <c r="W148" s="265"/>
      <c r="X148" s="265"/>
      <c r="Y148" s="265"/>
      <c r="Z148" s="265"/>
      <c r="AA148" s="265"/>
      <c r="AB148" s="265"/>
      <c r="AC148" s="265"/>
      <c r="AD148" s="265"/>
      <c r="AE148" s="265"/>
      <c r="AF148" s="265"/>
      <c r="AG148" s="265"/>
      <c r="AH148" s="265"/>
      <c r="AI148" s="265"/>
      <c r="AJ148" s="265"/>
      <c r="AK148" s="265"/>
      <c r="AL148" s="265"/>
      <c r="AM148" s="265"/>
      <c r="AN148" s="265"/>
      <c r="AO148" s="265"/>
      <c r="AP148" s="265"/>
      <c r="AQ148" s="265"/>
      <c r="AR148" s="265"/>
      <c r="AS148" s="265"/>
      <c r="AT148" s="265"/>
      <c r="AU148" s="265"/>
      <c r="AV148" s="265"/>
      <c r="AW148" s="265"/>
      <c r="AX148" s="265"/>
      <c r="AY148" s="265"/>
      <c r="AZ148" s="265"/>
      <c r="BA148" s="265"/>
      <c r="BB148" s="265"/>
      <c r="BC148" s="265"/>
      <c r="BD148" s="265"/>
      <c r="BE148" s="265"/>
      <c r="BF148" s="265"/>
      <c r="BG148" s="265"/>
      <c r="BH148" s="265"/>
      <c r="BI148" s="265"/>
      <c r="BJ148" s="265"/>
      <c r="BK148" s="265"/>
      <c r="BL148" s="265"/>
      <c r="BM148" s="265"/>
      <c r="BN148" s="265"/>
      <c r="BO148" s="265"/>
      <c r="BP148" s="265"/>
      <c r="BQ148" s="265"/>
      <c r="BR148" s="265"/>
      <c r="BS148" s="265"/>
      <c r="BT148" s="265"/>
      <c r="BU148" s="265"/>
      <c r="BV148" s="265"/>
      <c r="BW148" s="265"/>
      <c r="BX148" s="265"/>
      <c r="BY148" s="265"/>
      <c r="BZ148" s="265"/>
      <c r="CA148" s="265"/>
      <c r="CB148" s="265"/>
      <c r="CC148" s="265"/>
      <c r="CD148" s="265"/>
      <c r="CE148" s="265"/>
      <c r="CF148" s="265"/>
      <c r="CG148" s="265"/>
      <c r="CH148" s="265"/>
      <c r="CI148" s="265"/>
      <c r="CJ148" s="265"/>
      <c r="CK148" s="265"/>
      <c r="CL148" s="265"/>
      <c r="CM148" s="265"/>
      <c r="CN148" s="265"/>
      <c r="CO148" s="265"/>
      <c r="CP148" s="265"/>
      <c r="CQ148" s="265"/>
      <c r="CR148" s="265"/>
      <c r="CS148" s="265"/>
      <c r="CT148" s="265"/>
      <c r="CU148" s="265"/>
      <c r="CV148" s="265"/>
      <c r="CW148" s="265"/>
      <c r="CX148" s="265"/>
      <c r="CY148" s="265"/>
      <c r="CZ148" s="265"/>
      <c r="DA148" s="265"/>
      <c r="DB148" s="265"/>
      <c r="DC148" s="265"/>
      <c r="DD148" s="265"/>
      <c r="DE148" s="265"/>
      <c r="DF148" s="265"/>
      <c r="DG148" s="265"/>
      <c r="DH148" s="265"/>
      <c r="DI148" s="265"/>
      <c r="DJ148" s="265"/>
      <c r="DK148" s="265"/>
      <c r="DL148" s="265"/>
    </row>
    <row r="149" spans="1:116" x14ac:dyDescent="0.25">
      <c r="A149" s="266" t="s">
        <v>5888</v>
      </c>
      <c r="B149" s="267" t="s">
        <v>10064</v>
      </c>
      <c r="C149" s="270">
        <v>0.29808903580000001</v>
      </c>
      <c r="D149" s="271">
        <v>8</v>
      </c>
      <c r="E149" s="270">
        <v>2.7E-2</v>
      </c>
      <c r="F149" s="270">
        <v>7.65</v>
      </c>
      <c r="G149" s="270">
        <v>0.31603010729999997</v>
      </c>
      <c r="H149" s="270">
        <v>35.799999999999997</v>
      </c>
      <c r="I149" s="271">
        <v>1</v>
      </c>
      <c r="J149" s="271">
        <f>IFERROR(VLOOKUP($B149,'Core Indicators'!$E$3:$EU$906,147,FALSE),"x")</f>
        <v>0</v>
      </c>
      <c r="K149" s="272">
        <v>0.36400461200000001</v>
      </c>
      <c r="L149" s="270">
        <v>6.75</v>
      </c>
      <c r="M149" s="271">
        <v>83</v>
      </c>
      <c r="N149" s="271">
        <v>44</v>
      </c>
      <c r="O149" s="271">
        <f>IFERROR(VLOOKUP(B149,'Core Indicators'!$E$3:$G$9906,3,FALSE),"x")</f>
        <v>19040000</v>
      </c>
      <c r="P149" s="271">
        <v>230080</v>
      </c>
      <c r="Q149" s="265"/>
      <c r="R149" s="265"/>
      <c r="S149" s="265"/>
      <c r="T149" s="265"/>
      <c r="U149" s="265"/>
      <c r="V149" s="265"/>
      <c r="W149" s="265"/>
      <c r="X149" s="265"/>
      <c r="Y149" s="265"/>
      <c r="Z149" s="265"/>
      <c r="AA149" s="265"/>
      <c r="AB149" s="265"/>
      <c r="AC149" s="265"/>
      <c r="AD149" s="265"/>
      <c r="AE149" s="265"/>
      <c r="AF149" s="265"/>
      <c r="AG149" s="265"/>
      <c r="AH149" s="265"/>
      <c r="AI149" s="265"/>
      <c r="AJ149" s="265"/>
      <c r="AK149" s="265"/>
      <c r="AL149" s="265"/>
      <c r="AM149" s="265"/>
      <c r="AN149" s="265"/>
      <c r="AO149" s="265"/>
      <c r="AP149" s="265"/>
      <c r="AQ149" s="265"/>
      <c r="AR149" s="265"/>
      <c r="AS149" s="265"/>
      <c r="AT149" s="265"/>
      <c r="AU149" s="265"/>
      <c r="AV149" s="265"/>
      <c r="AW149" s="265"/>
      <c r="AX149" s="265"/>
      <c r="AY149" s="265"/>
      <c r="AZ149" s="265"/>
      <c r="BA149" s="265"/>
      <c r="BB149" s="265"/>
      <c r="BC149" s="265"/>
      <c r="BD149" s="265"/>
      <c r="BE149" s="265"/>
      <c r="BF149" s="265"/>
      <c r="BG149" s="265"/>
      <c r="BH149" s="265"/>
      <c r="BI149" s="265"/>
      <c r="BJ149" s="265"/>
      <c r="BK149" s="265"/>
      <c r="BL149" s="265"/>
      <c r="BM149" s="265"/>
      <c r="BN149" s="265"/>
      <c r="BO149" s="265"/>
      <c r="BP149" s="265"/>
      <c r="BQ149" s="265"/>
      <c r="BR149" s="265"/>
      <c r="BS149" s="265"/>
      <c r="BT149" s="265"/>
      <c r="BU149" s="265"/>
      <c r="BV149" s="265"/>
      <c r="BW149" s="265"/>
      <c r="BX149" s="265"/>
      <c r="BY149" s="265"/>
      <c r="BZ149" s="265"/>
      <c r="CA149" s="265"/>
      <c r="CB149" s="265"/>
      <c r="CC149" s="265"/>
      <c r="CD149" s="265"/>
      <c r="CE149" s="265"/>
      <c r="CF149" s="265"/>
      <c r="CG149" s="265"/>
      <c r="CH149" s="265"/>
      <c r="CI149" s="265"/>
      <c r="CJ149" s="265"/>
      <c r="CK149" s="265"/>
      <c r="CL149" s="265"/>
      <c r="CM149" s="265"/>
      <c r="CN149" s="265"/>
      <c r="CO149" s="265"/>
      <c r="CP149" s="265"/>
      <c r="CQ149" s="265"/>
      <c r="CR149" s="265"/>
      <c r="CS149" s="265"/>
      <c r="CT149" s="265"/>
      <c r="CU149" s="265"/>
      <c r="CV149" s="265"/>
      <c r="CW149" s="265"/>
      <c r="CX149" s="265"/>
      <c r="CY149" s="265"/>
      <c r="CZ149" s="265"/>
      <c r="DA149" s="265"/>
      <c r="DB149" s="265"/>
      <c r="DC149" s="265"/>
      <c r="DD149" s="265"/>
      <c r="DE149" s="265"/>
      <c r="DF149" s="265"/>
      <c r="DG149" s="265"/>
      <c r="DH149" s="265"/>
      <c r="DI149" s="265"/>
      <c r="DJ149" s="265"/>
      <c r="DK149" s="265"/>
      <c r="DL149" s="265"/>
    </row>
    <row r="150" spans="1:116" x14ac:dyDescent="0.25">
      <c r="A150" s="266" t="s">
        <v>5764</v>
      </c>
      <c r="B150" s="267" t="s">
        <v>10065</v>
      </c>
      <c r="C150" s="270">
        <v>0.34628793000000002</v>
      </c>
      <c r="D150" s="271">
        <v>2</v>
      </c>
      <c r="E150" s="270">
        <v>0.16450000000000001</v>
      </c>
      <c r="F150" s="270">
        <v>4.5</v>
      </c>
      <c r="G150" s="270">
        <v>0.25525934649999998</v>
      </c>
      <c r="H150" s="270">
        <v>37.5</v>
      </c>
      <c r="I150" s="271">
        <v>3</v>
      </c>
      <c r="J150" s="271">
        <f>IFERROR(VLOOKUP($B150,'Core Indicators'!$E$3:$EU$906,147,FALSE),"x")</f>
        <v>104</v>
      </c>
      <c r="K150" s="272">
        <v>-0.72368854280000006</v>
      </c>
      <c r="L150" s="270">
        <v>4</v>
      </c>
      <c r="M150" s="271">
        <v>20</v>
      </c>
      <c r="N150" s="271">
        <v>28</v>
      </c>
      <c r="O150" s="271">
        <f>IFERROR(VLOOKUP(B150,'Core Indicators'!$E$3:$G$9906,3,FALSE),"x")</f>
        <v>144800000</v>
      </c>
      <c r="P150" s="271">
        <v>16376870</v>
      </c>
      <c r="Q150" s="265"/>
      <c r="R150" s="265"/>
      <c r="S150" s="265"/>
      <c r="T150" s="265"/>
      <c r="U150" s="265"/>
      <c r="V150" s="265"/>
      <c r="W150" s="265"/>
      <c r="X150" s="265"/>
      <c r="Y150" s="265"/>
      <c r="Z150" s="265"/>
      <c r="AA150" s="265"/>
      <c r="AB150" s="265"/>
      <c r="AC150" s="265"/>
      <c r="AD150" s="265"/>
      <c r="AE150" s="265"/>
      <c r="AF150" s="265"/>
      <c r="AG150" s="265"/>
      <c r="AH150" s="265"/>
      <c r="AI150" s="265"/>
      <c r="AJ150" s="265"/>
      <c r="AK150" s="265"/>
      <c r="AL150" s="265"/>
      <c r="AM150" s="265"/>
      <c r="AN150" s="265"/>
      <c r="AO150" s="265"/>
      <c r="AP150" s="265"/>
      <c r="AQ150" s="265"/>
      <c r="AR150" s="265"/>
      <c r="AS150" s="265"/>
      <c r="AT150" s="265"/>
      <c r="AU150" s="265"/>
      <c r="AV150" s="265"/>
      <c r="AW150" s="265"/>
      <c r="AX150" s="265"/>
      <c r="AY150" s="265"/>
      <c r="AZ150" s="265"/>
      <c r="BA150" s="265"/>
      <c r="BB150" s="265"/>
      <c r="BC150" s="265"/>
      <c r="BD150" s="265"/>
      <c r="BE150" s="265"/>
      <c r="BF150" s="265"/>
      <c r="BG150" s="265"/>
      <c r="BH150" s="265"/>
      <c r="BI150" s="265"/>
      <c r="BJ150" s="265"/>
      <c r="BK150" s="265"/>
      <c r="BL150" s="265"/>
      <c r="BM150" s="265"/>
      <c r="BN150" s="265"/>
      <c r="BO150" s="265"/>
      <c r="BP150" s="265"/>
      <c r="BQ150" s="265"/>
      <c r="BR150" s="265"/>
      <c r="BS150" s="265"/>
      <c r="BT150" s="265"/>
      <c r="BU150" s="265"/>
      <c r="BV150" s="265"/>
      <c r="BW150" s="265"/>
      <c r="BX150" s="265"/>
      <c r="BY150" s="265"/>
      <c r="BZ150" s="265"/>
      <c r="CA150" s="265"/>
      <c r="CB150" s="265"/>
      <c r="CC150" s="265"/>
      <c r="CD150" s="265"/>
      <c r="CE150" s="265"/>
      <c r="CF150" s="265"/>
      <c r="CG150" s="265"/>
      <c r="CH150" s="265"/>
      <c r="CI150" s="265"/>
      <c r="CJ150" s="265"/>
      <c r="CK150" s="265"/>
      <c r="CL150" s="265"/>
      <c r="CM150" s="265"/>
      <c r="CN150" s="265"/>
      <c r="CO150" s="265"/>
      <c r="CP150" s="265"/>
      <c r="CQ150" s="265"/>
      <c r="CR150" s="265"/>
      <c r="CS150" s="265"/>
      <c r="CT150" s="265"/>
      <c r="CU150" s="265"/>
      <c r="CV150" s="265"/>
      <c r="CW150" s="265"/>
      <c r="CX150" s="265"/>
      <c r="CY150" s="265"/>
      <c r="CZ150" s="265"/>
      <c r="DA150" s="265"/>
      <c r="DB150" s="265"/>
      <c r="DC150" s="265"/>
      <c r="DD150" s="265"/>
      <c r="DE150" s="265"/>
      <c r="DF150" s="265"/>
      <c r="DG150" s="265"/>
      <c r="DH150" s="265"/>
      <c r="DI150" s="265"/>
      <c r="DJ150" s="265"/>
      <c r="DK150" s="265"/>
      <c r="DL150" s="265"/>
    </row>
    <row r="151" spans="1:116" x14ac:dyDescent="0.25">
      <c r="A151" s="266" t="s">
        <v>344</v>
      </c>
      <c r="B151" s="267" t="s">
        <v>10066</v>
      </c>
      <c r="C151" s="270">
        <v>0.27190004229999998</v>
      </c>
      <c r="D151" s="271">
        <v>5</v>
      </c>
      <c r="E151" s="270">
        <v>0.84</v>
      </c>
      <c r="F151" s="270">
        <v>3.9833333333000001</v>
      </c>
      <c r="G151" s="270">
        <v>0.41238544770000002</v>
      </c>
      <c r="H151" s="270">
        <v>43.7</v>
      </c>
      <c r="I151" s="271">
        <v>3</v>
      </c>
      <c r="J151" s="271" t="str">
        <f>IFERROR(VLOOKUP($B151,'Core Indicators'!$E$3:$EU$906,147,FALSE),"x")</f>
        <v>x</v>
      </c>
      <c r="K151" s="272">
        <v>7.6188184300000003E-2</v>
      </c>
      <c r="L151" s="270">
        <v>3.75</v>
      </c>
      <c r="M151" s="271">
        <v>22</v>
      </c>
      <c r="N151" s="271">
        <v>53</v>
      </c>
      <c r="O151" s="271">
        <f>IFERROR(VLOOKUP(B151,'Core Indicators'!$E$3:$G$9906,3,FALSE),"x")</f>
        <v>14359000</v>
      </c>
      <c r="P151" s="271">
        <v>24670</v>
      </c>
      <c r="Q151" s="265"/>
      <c r="R151" s="265"/>
      <c r="S151" s="265"/>
      <c r="T151" s="265"/>
      <c r="U151" s="265"/>
      <c r="V151" s="265"/>
      <c r="W151" s="265"/>
      <c r="X151" s="265"/>
      <c r="Y151" s="265"/>
      <c r="Z151" s="265"/>
      <c r="AA151" s="265"/>
      <c r="AB151" s="265"/>
      <c r="AC151" s="265"/>
      <c r="AD151" s="265"/>
      <c r="AE151" s="265"/>
      <c r="AF151" s="265"/>
      <c r="AG151" s="265"/>
      <c r="AH151" s="265"/>
      <c r="AI151" s="265"/>
      <c r="AJ151" s="265"/>
      <c r="AK151" s="265"/>
      <c r="AL151" s="265"/>
      <c r="AM151" s="265"/>
      <c r="AN151" s="265"/>
      <c r="AO151" s="265"/>
      <c r="AP151" s="265"/>
      <c r="AQ151" s="265"/>
      <c r="AR151" s="265"/>
      <c r="AS151" s="265"/>
      <c r="AT151" s="265"/>
      <c r="AU151" s="265"/>
      <c r="AV151" s="265"/>
      <c r="AW151" s="265"/>
      <c r="AX151" s="265"/>
      <c r="AY151" s="265"/>
      <c r="AZ151" s="265"/>
      <c r="BA151" s="265"/>
      <c r="BB151" s="265"/>
      <c r="BC151" s="265"/>
      <c r="BD151" s="265"/>
      <c r="BE151" s="265"/>
      <c r="BF151" s="265"/>
      <c r="BG151" s="265"/>
      <c r="BH151" s="265"/>
      <c r="BI151" s="265"/>
      <c r="BJ151" s="265"/>
      <c r="BK151" s="265"/>
      <c r="BL151" s="265"/>
      <c r="BM151" s="265"/>
      <c r="BN151" s="265"/>
      <c r="BO151" s="265"/>
      <c r="BP151" s="265"/>
      <c r="BQ151" s="265"/>
      <c r="BR151" s="265"/>
      <c r="BS151" s="265"/>
      <c r="BT151" s="265"/>
      <c r="BU151" s="265"/>
      <c r="BV151" s="265"/>
      <c r="BW151" s="265"/>
      <c r="BX151" s="265"/>
      <c r="BY151" s="265"/>
      <c r="BZ151" s="265"/>
      <c r="CA151" s="265"/>
      <c r="CB151" s="265"/>
      <c r="CC151" s="265"/>
      <c r="CD151" s="265"/>
      <c r="CE151" s="265"/>
      <c r="CF151" s="265"/>
      <c r="CG151" s="265"/>
      <c r="CH151" s="265"/>
      <c r="CI151" s="265"/>
      <c r="CJ151" s="265"/>
      <c r="CK151" s="265"/>
      <c r="CL151" s="265"/>
      <c r="CM151" s="265"/>
      <c r="CN151" s="265"/>
      <c r="CO151" s="265"/>
      <c r="CP151" s="265"/>
      <c r="CQ151" s="265"/>
      <c r="CR151" s="265"/>
      <c r="CS151" s="265"/>
      <c r="CT151" s="265"/>
      <c r="CU151" s="265"/>
      <c r="CV151" s="265"/>
      <c r="CW151" s="265"/>
      <c r="CX151" s="265"/>
      <c r="CY151" s="265"/>
      <c r="CZ151" s="265"/>
      <c r="DA151" s="265"/>
      <c r="DB151" s="265"/>
      <c r="DC151" s="265"/>
      <c r="DD151" s="265"/>
      <c r="DE151" s="265"/>
      <c r="DF151" s="265"/>
      <c r="DG151" s="265"/>
      <c r="DH151" s="265"/>
      <c r="DI151" s="265"/>
      <c r="DJ151" s="265"/>
      <c r="DK151" s="265"/>
      <c r="DL151" s="265"/>
    </row>
    <row r="152" spans="1:116" x14ac:dyDescent="0.25">
      <c r="A152" s="266" t="s">
        <v>10067</v>
      </c>
      <c r="B152" s="267" t="s">
        <v>10068</v>
      </c>
      <c r="C152" s="270">
        <v>0.77989999290000012</v>
      </c>
      <c r="D152" s="271">
        <v>0</v>
      </c>
      <c r="E152" s="270">
        <v>0.17</v>
      </c>
      <c r="F152" s="270">
        <v>2.4500000000000002</v>
      </c>
      <c r="G152" s="270">
        <v>0.2235342192</v>
      </c>
      <c r="H152" s="270" t="s">
        <v>17</v>
      </c>
      <c r="I152" s="271">
        <v>4</v>
      </c>
      <c r="J152" s="271" t="str">
        <f>IFERROR(VLOOKUP($B152,'Core Indicators'!$E$3:$EU$906,147,FALSE),"x")</f>
        <v>x</v>
      </c>
      <c r="K152" s="272">
        <v>0.16855593029999999</v>
      </c>
      <c r="L152" s="270">
        <v>2.25</v>
      </c>
      <c r="M152" s="271">
        <v>7</v>
      </c>
      <c r="N152" s="271">
        <v>53</v>
      </c>
      <c r="O152" s="271" t="str">
        <f>IFERROR(VLOOKUP(B152,'Core Indicators'!$E$3:$G$9906,3,FALSE),"x")</f>
        <v>x</v>
      </c>
      <c r="P152" s="271">
        <v>2149690</v>
      </c>
      <c r="Q152" s="265"/>
      <c r="R152" s="265"/>
      <c r="S152" s="265"/>
      <c r="T152" s="265"/>
      <c r="U152" s="265"/>
      <c r="V152" s="265"/>
      <c r="W152" s="265"/>
      <c r="X152" s="265"/>
      <c r="Y152" s="265"/>
      <c r="Z152" s="265"/>
      <c r="AA152" s="265"/>
      <c r="AB152" s="265"/>
      <c r="AC152" s="265"/>
      <c r="AD152" s="265"/>
      <c r="AE152" s="265"/>
      <c r="AF152" s="265"/>
      <c r="AG152" s="265"/>
      <c r="AH152" s="265"/>
      <c r="AI152" s="265"/>
      <c r="AJ152" s="265"/>
      <c r="AK152" s="265"/>
      <c r="AL152" s="265"/>
      <c r="AM152" s="265"/>
      <c r="AN152" s="265"/>
      <c r="AO152" s="265"/>
      <c r="AP152" s="265"/>
      <c r="AQ152" s="265"/>
      <c r="AR152" s="265"/>
      <c r="AS152" s="265"/>
      <c r="AT152" s="265"/>
      <c r="AU152" s="265"/>
      <c r="AV152" s="265"/>
      <c r="AW152" s="265"/>
      <c r="AX152" s="265"/>
      <c r="AY152" s="265"/>
      <c r="AZ152" s="265"/>
      <c r="BA152" s="265"/>
      <c r="BB152" s="265"/>
      <c r="BC152" s="265"/>
      <c r="BD152" s="265"/>
      <c r="BE152" s="265"/>
      <c r="BF152" s="265"/>
      <c r="BG152" s="265"/>
      <c r="BH152" s="265"/>
      <c r="BI152" s="265"/>
      <c r="BJ152" s="265"/>
      <c r="BK152" s="265"/>
      <c r="BL152" s="265"/>
      <c r="BM152" s="265"/>
      <c r="BN152" s="265"/>
      <c r="BO152" s="265"/>
      <c r="BP152" s="265"/>
      <c r="BQ152" s="265"/>
      <c r="BR152" s="265"/>
      <c r="BS152" s="265"/>
      <c r="BT152" s="265"/>
      <c r="BU152" s="265"/>
      <c r="BV152" s="265"/>
      <c r="BW152" s="265"/>
      <c r="BX152" s="265"/>
      <c r="BY152" s="265"/>
      <c r="BZ152" s="265"/>
      <c r="CA152" s="265"/>
      <c r="CB152" s="265"/>
      <c r="CC152" s="265"/>
      <c r="CD152" s="265"/>
      <c r="CE152" s="265"/>
      <c r="CF152" s="265"/>
      <c r="CG152" s="265"/>
      <c r="CH152" s="265"/>
      <c r="CI152" s="265"/>
      <c r="CJ152" s="265"/>
      <c r="CK152" s="265"/>
      <c r="CL152" s="265"/>
      <c r="CM152" s="265"/>
      <c r="CN152" s="265"/>
      <c r="CO152" s="265"/>
      <c r="CP152" s="265"/>
      <c r="CQ152" s="265"/>
      <c r="CR152" s="265"/>
      <c r="CS152" s="265"/>
      <c r="CT152" s="265"/>
      <c r="CU152" s="265"/>
      <c r="CV152" s="265"/>
      <c r="CW152" s="265"/>
      <c r="CX152" s="265"/>
      <c r="CY152" s="265"/>
      <c r="CZ152" s="265"/>
      <c r="DA152" s="265"/>
      <c r="DB152" s="265"/>
      <c r="DC152" s="265"/>
      <c r="DD152" s="265"/>
      <c r="DE152" s="265"/>
      <c r="DF152" s="265"/>
      <c r="DG152" s="265"/>
      <c r="DH152" s="265"/>
      <c r="DI152" s="265"/>
      <c r="DJ152" s="265"/>
      <c r="DK152" s="265"/>
      <c r="DL152" s="265"/>
    </row>
    <row r="153" spans="1:116" x14ac:dyDescent="0.25">
      <c r="A153" s="266" t="s">
        <v>361</v>
      </c>
      <c r="B153" s="267" t="s">
        <v>10069</v>
      </c>
      <c r="C153" s="270">
        <v>0.79894100540000001</v>
      </c>
      <c r="D153" s="271">
        <v>4</v>
      </c>
      <c r="E153" s="270">
        <v>0.55000000000000004</v>
      </c>
      <c r="F153" s="270">
        <v>2.0166666666999999</v>
      </c>
      <c r="G153" s="270">
        <v>0.56036181190000001</v>
      </c>
      <c r="H153" s="270">
        <v>34.200000000000003</v>
      </c>
      <c r="I153" s="271">
        <v>5</v>
      </c>
      <c r="J153" s="271">
        <f>IFERROR(VLOOKUP($B153,'Core Indicators'!$E$3:$EU$906,147,FALSE),"x")</f>
        <v>275</v>
      </c>
      <c r="K153" s="272">
        <v>-1.140473485</v>
      </c>
      <c r="L153" s="270">
        <v>1</v>
      </c>
      <c r="M153" s="271">
        <v>12</v>
      </c>
      <c r="N153" s="271">
        <v>16</v>
      </c>
      <c r="O153" s="271">
        <f>IFERROR(VLOOKUP(B153,'Core Indicators'!$E$3:$G$9906,3,FALSE),"x")</f>
        <v>49800000</v>
      </c>
      <c r="P153" s="271">
        <v>2376000</v>
      </c>
      <c r="Q153" s="265"/>
      <c r="R153" s="265"/>
      <c r="S153" s="265"/>
      <c r="T153" s="265"/>
      <c r="U153" s="265"/>
      <c r="V153" s="265"/>
      <c r="W153" s="265"/>
      <c r="X153" s="265"/>
      <c r="Y153" s="265"/>
      <c r="Z153" s="265"/>
      <c r="AA153" s="265"/>
      <c r="AB153" s="265"/>
      <c r="AC153" s="265"/>
      <c r="AD153" s="265"/>
      <c r="AE153" s="265"/>
      <c r="AF153" s="265"/>
      <c r="AG153" s="265"/>
      <c r="AH153" s="265"/>
      <c r="AI153" s="265"/>
      <c r="AJ153" s="265"/>
      <c r="AK153" s="265"/>
      <c r="AL153" s="265"/>
      <c r="AM153" s="265"/>
      <c r="AN153" s="265"/>
      <c r="AO153" s="265"/>
      <c r="AP153" s="265"/>
      <c r="AQ153" s="265"/>
      <c r="AR153" s="265"/>
      <c r="AS153" s="265"/>
      <c r="AT153" s="265"/>
      <c r="AU153" s="265"/>
      <c r="AV153" s="265"/>
      <c r="AW153" s="265"/>
      <c r="AX153" s="265"/>
      <c r="AY153" s="265"/>
      <c r="AZ153" s="265"/>
      <c r="BA153" s="265"/>
      <c r="BB153" s="265"/>
      <c r="BC153" s="265"/>
      <c r="BD153" s="265"/>
      <c r="BE153" s="265"/>
      <c r="BF153" s="265"/>
      <c r="BG153" s="265"/>
      <c r="BH153" s="265"/>
      <c r="BI153" s="265"/>
      <c r="BJ153" s="265"/>
      <c r="BK153" s="265"/>
      <c r="BL153" s="265"/>
      <c r="BM153" s="265"/>
      <c r="BN153" s="265"/>
      <c r="BO153" s="265"/>
      <c r="BP153" s="265"/>
      <c r="BQ153" s="265"/>
      <c r="BR153" s="265"/>
      <c r="BS153" s="265"/>
      <c r="BT153" s="265"/>
      <c r="BU153" s="265"/>
      <c r="BV153" s="265"/>
      <c r="BW153" s="265"/>
      <c r="BX153" s="265"/>
      <c r="BY153" s="265"/>
      <c r="BZ153" s="265"/>
      <c r="CA153" s="265"/>
      <c r="CB153" s="265"/>
      <c r="CC153" s="265"/>
      <c r="CD153" s="265"/>
      <c r="CE153" s="265"/>
      <c r="CF153" s="265"/>
      <c r="CG153" s="265"/>
      <c r="CH153" s="265"/>
      <c r="CI153" s="265"/>
      <c r="CJ153" s="265"/>
      <c r="CK153" s="265"/>
      <c r="CL153" s="265"/>
      <c r="CM153" s="265"/>
      <c r="CN153" s="265"/>
      <c r="CO153" s="265"/>
      <c r="CP153" s="265"/>
      <c r="CQ153" s="265"/>
      <c r="CR153" s="265"/>
      <c r="CS153" s="265"/>
      <c r="CT153" s="265"/>
      <c r="CU153" s="265"/>
      <c r="CV153" s="265"/>
      <c r="CW153" s="265"/>
      <c r="CX153" s="265"/>
      <c r="CY153" s="265"/>
      <c r="CZ153" s="265"/>
      <c r="DA153" s="265"/>
      <c r="DB153" s="265"/>
      <c r="DC153" s="265"/>
      <c r="DD153" s="265"/>
      <c r="DE153" s="265"/>
      <c r="DF153" s="265"/>
      <c r="DG153" s="265"/>
      <c r="DH153" s="265"/>
      <c r="DI153" s="265"/>
      <c r="DJ153" s="265"/>
      <c r="DK153" s="265"/>
      <c r="DL153" s="265"/>
    </row>
    <row r="154" spans="1:116" x14ac:dyDescent="0.25">
      <c r="A154" s="266" t="s">
        <v>32</v>
      </c>
      <c r="B154" s="267" t="s">
        <v>10070</v>
      </c>
      <c r="C154" s="270">
        <v>0.72594999450000008</v>
      </c>
      <c r="D154" s="271">
        <v>9</v>
      </c>
      <c r="E154" s="270">
        <v>0</v>
      </c>
      <c r="F154" s="270">
        <v>6.95</v>
      </c>
      <c r="G154" s="270">
        <v>0.52272520759999996</v>
      </c>
      <c r="H154" s="270">
        <v>40.299999999999997</v>
      </c>
      <c r="I154" s="271">
        <v>3</v>
      </c>
      <c r="J154" s="271">
        <f>IFERROR(VLOOKUP($B154,'Core Indicators'!$E$3:$EU$906,147,FALSE),"x")</f>
        <v>15</v>
      </c>
      <c r="K154" s="272">
        <v>-0.1907603145</v>
      </c>
      <c r="L154" s="270">
        <v>6</v>
      </c>
      <c r="M154" s="271">
        <v>71</v>
      </c>
      <c r="N154" s="271">
        <v>45</v>
      </c>
      <c r="O154" s="271">
        <f>IFERROR(VLOOKUP(B154,'Core Indicators'!$E$3:$G$9906,3,FALSE),"x")</f>
        <v>17876000</v>
      </c>
      <c r="P154" s="271">
        <v>192530</v>
      </c>
      <c r="Q154" s="265"/>
      <c r="R154" s="265"/>
      <c r="S154" s="265"/>
      <c r="T154" s="265"/>
      <c r="U154" s="265"/>
      <c r="V154" s="265"/>
      <c r="W154" s="265"/>
      <c r="X154" s="265"/>
      <c r="Y154" s="265"/>
      <c r="Z154" s="265"/>
      <c r="AA154" s="265"/>
      <c r="AB154" s="265"/>
      <c r="AC154" s="265"/>
      <c r="AD154" s="265"/>
      <c r="AE154" s="265"/>
      <c r="AF154" s="265"/>
      <c r="AG154" s="265"/>
      <c r="AH154" s="265"/>
      <c r="AI154" s="265"/>
      <c r="AJ154" s="265"/>
      <c r="AK154" s="265"/>
      <c r="AL154" s="265"/>
      <c r="AM154" s="265"/>
      <c r="AN154" s="265"/>
      <c r="AO154" s="265"/>
      <c r="AP154" s="265"/>
      <c r="AQ154" s="265"/>
      <c r="AR154" s="265"/>
      <c r="AS154" s="265"/>
      <c r="AT154" s="265"/>
      <c r="AU154" s="265"/>
      <c r="AV154" s="265"/>
      <c r="AW154" s="265"/>
      <c r="AX154" s="265"/>
      <c r="AY154" s="265"/>
      <c r="AZ154" s="265"/>
      <c r="BA154" s="265"/>
      <c r="BB154" s="265"/>
      <c r="BC154" s="265"/>
      <c r="BD154" s="265"/>
      <c r="BE154" s="265"/>
      <c r="BF154" s="265"/>
      <c r="BG154" s="265"/>
      <c r="BH154" s="265"/>
      <c r="BI154" s="265"/>
      <c r="BJ154" s="265"/>
      <c r="BK154" s="265"/>
      <c r="BL154" s="265"/>
      <c r="BM154" s="265"/>
      <c r="BN154" s="265"/>
      <c r="BO154" s="265"/>
      <c r="BP154" s="265"/>
      <c r="BQ154" s="265"/>
      <c r="BR154" s="265"/>
      <c r="BS154" s="265"/>
      <c r="BT154" s="265"/>
      <c r="BU154" s="265"/>
      <c r="BV154" s="265"/>
      <c r="BW154" s="265"/>
      <c r="BX154" s="265"/>
      <c r="BY154" s="265"/>
      <c r="BZ154" s="265"/>
      <c r="CA154" s="265"/>
      <c r="CB154" s="265"/>
      <c r="CC154" s="265"/>
      <c r="CD154" s="265"/>
      <c r="CE154" s="265"/>
      <c r="CF154" s="265"/>
      <c r="CG154" s="265"/>
      <c r="CH154" s="265"/>
      <c r="CI154" s="265"/>
      <c r="CJ154" s="265"/>
      <c r="CK154" s="265"/>
      <c r="CL154" s="265"/>
      <c r="CM154" s="265"/>
      <c r="CN154" s="265"/>
      <c r="CO154" s="265"/>
      <c r="CP154" s="265"/>
      <c r="CQ154" s="265"/>
      <c r="CR154" s="265"/>
      <c r="CS154" s="265"/>
      <c r="CT154" s="265"/>
      <c r="CU154" s="265"/>
      <c r="CV154" s="265"/>
      <c r="CW154" s="265"/>
      <c r="CX154" s="265"/>
      <c r="CY154" s="265"/>
      <c r="CZ154" s="265"/>
      <c r="DA154" s="265"/>
      <c r="DB154" s="265"/>
      <c r="DC154" s="265"/>
      <c r="DD154" s="265"/>
      <c r="DE154" s="265"/>
      <c r="DF154" s="265"/>
      <c r="DG154" s="265"/>
      <c r="DH154" s="265"/>
      <c r="DI154" s="265"/>
      <c r="DJ154" s="265"/>
      <c r="DK154" s="265"/>
      <c r="DL154" s="265"/>
    </row>
    <row r="155" spans="1:116" x14ac:dyDescent="0.25">
      <c r="A155" s="266" t="s">
        <v>10071</v>
      </c>
      <c r="B155" s="267" t="s">
        <v>10072</v>
      </c>
      <c r="C155" s="270">
        <v>0.42649998649999998</v>
      </c>
      <c r="D155" s="271">
        <v>6</v>
      </c>
      <c r="E155" s="270">
        <v>0</v>
      </c>
      <c r="F155" s="270">
        <v>5.3166666666999998</v>
      </c>
      <c r="G155" s="270">
        <v>6.4907686399999998E-2</v>
      </c>
      <c r="H155" s="270" t="s">
        <v>17</v>
      </c>
      <c r="I155" s="271">
        <v>0</v>
      </c>
      <c r="J155" s="271" t="str">
        <f>IFERROR(VLOOKUP($B155,'Core Indicators'!$E$3:$EU$906,147,FALSE),"x")</f>
        <v>x</v>
      </c>
      <c r="K155" s="272">
        <v>1.8785588741000001</v>
      </c>
      <c r="L155" s="270">
        <v>5.75</v>
      </c>
      <c r="M155" s="271">
        <v>50</v>
      </c>
      <c r="N155" s="271">
        <v>85</v>
      </c>
      <c r="O155" s="271" t="str">
        <f>IFERROR(VLOOKUP(B155,'Core Indicators'!$E$3:$G$9906,3,FALSE),"x")</f>
        <v>x</v>
      </c>
      <c r="P155" s="271">
        <v>709</v>
      </c>
      <c r="Q155" s="265"/>
      <c r="R155" s="265"/>
      <c r="S155" s="265"/>
      <c r="T155" s="265"/>
      <c r="U155" s="265"/>
      <c r="V155" s="265"/>
      <c r="W155" s="265"/>
      <c r="X155" s="265"/>
      <c r="Y155" s="265"/>
      <c r="Z155" s="265"/>
      <c r="AA155" s="265"/>
      <c r="AB155" s="265"/>
      <c r="AC155" s="265"/>
      <c r="AD155" s="265"/>
      <c r="AE155" s="265"/>
      <c r="AF155" s="265"/>
      <c r="AG155" s="265"/>
      <c r="AH155" s="265"/>
      <c r="AI155" s="265"/>
      <c r="AJ155" s="265"/>
      <c r="AK155" s="265"/>
      <c r="AL155" s="265"/>
      <c r="AM155" s="265"/>
      <c r="AN155" s="265"/>
      <c r="AO155" s="265"/>
      <c r="AP155" s="265"/>
      <c r="AQ155" s="265"/>
      <c r="AR155" s="265"/>
      <c r="AS155" s="265"/>
      <c r="AT155" s="265"/>
      <c r="AU155" s="265"/>
      <c r="AV155" s="265"/>
      <c r="AW155" s="265"/>
      <c r="AX155" s="265"/>
      <c r="AY155" s="265"/>
      <c r="AZ155" s="265"/>
      <c r="BA155" s="265"/>
      <c r="BB155" s="265"/>
      <c r="BC155" s="265"/>
      <c r="BD155" s="265"/>
      <c r="BE155" s="265"/>
      <c r="BF155" s="265"/>
      <c r="BG155" s="265"/>
      <c r="BH155" s="265"/>
      <c r="BI155" s="265"/>
      <c r="BJ155" s="265"/>
      <c r="BK155" s="265"/>
      <c r="BL155" s="265"/>
      <c r="BM155" s="265"/>
      <c r="BN155" s="265"/>
      <c r="BO155" s="265"/>
      <c r="BP155" s="265"/>
      <c r="BQ155" s="265"/>
      <c r="BR155" s="265"/>
      <c r="BS155" s="265"/>
      <c r="BT155" s="265"/>
      <c r="BU155" s="265"/>
      <c r="BV155" s="265"/>
      <c r="BW155" s="265"/>
      <c r="BX155" s="265"/>
      <c r="BY155" s="265"/>
      <c r="BZ155" s="265"/>
      <c r="CA155" s="265"/>
      <c r="CB155" s="265"/>
      <c r="CC155" s="265"/>
      <c r="CD155" s="265"/>
      <c r="CE155" s="265"/>
      <c r="CF155" s="265"/>
      <c r="CG155" s="265"/>
      <c r="CH155" s="265"/>
      <c r="CI155" s="265"/>
      <c r="CJ155" s="265"/>
      <c r="CK155" s="265"/>
      <c r="CL155" s="265"/>
      <c r="CM155" s="265"/>
      <c r="CN155" s="265"/>
      <c r="CO155" s="265"/>
      <c r="CP155" s="265"/>
      <c r="CQ155" s="265"/>
      <c r="CR155" s="265"/>
      <c r="CS155" s="265"/>
      <c r="CT155" s="265"/>
      <c r="CU155" s="265"/>
      <c r="CV155" s="265"/>
      <c r="CW155" s="265"/>
      <c r="CX155" s="265"/>
      <c r="CY155" s="265"/>
      <c r="CZ155" s="265"/>
      <c r="DA155" s="265"/>
      <c r="DB155" s="265"/>
      <c r="DC155" s="265"/>
      <c r="DD155" s="265"/>
      <c r="DE155" s="265"/>
      <c r="DF155" s="265"/>
      <c r="DG155" s="265"/>
      <c r="DH155" s="265"/>
      <c r="DI155" s="265"/>
      <c r="DJ155" s="265"/>
      <c r="DK155" s="265"/>
      <c r="DL155" s="265"/>
    </row>
    <row r="156" spans="1:116" x14ac:dyDescent="0.25">
      <c r="A156" s="266" t="s">
        <v>10073</v>
      </c>
      <c r="B156" s="267" t="s">
        <v>10074</v>
      </c>
      <c r="C156" s="270">
        <v>0</v>
      </c>
      <c r="D156" s="271">
        <v>12</v>
      </c>
      <c r="E156" s="270">
        <v>0</v>
      </c>
      <c r="F156" s="270" t="s">
        <v>17</v>
      </c>
      <c r="G156" s="270" t="s">
        <v>17</v>
      </c>
      <c r="H156" s="270">
        <v>37.1</v>
      </c>
      <c r="I156" s="271">
        <v>0</v>
      </c>
      <c r="J156" s="271" t="str">
        <f>IFERROR(VLOOKUP($B156,'Core Indicators'!$E$3:$EU$906,147,FALSE),"x")</f>
        <v>x</v>
      </c>
      <c r="K156" s="272">
        <v>-0.13986755910000001</v>
      </c>
      <c r="L156" s="270" t="s">
        <v>17</v>
      </c>
      <c r="M156" s="271">
        <v>79</v>
      </c>
      <c r="N156" s="271">
        <v>42</v>
      </c>
      <c r="O156" s="271" t="str">
        <f>IFERROR(VLOOKUP(B156,'Core Indicators'!$E$3:$G$9906,3,FALSE),"x")</f>
        <v>x</v>
      </c>
      <c r="P156" s="271">
        <v>27990</v>
      </c>
      <c r="Q156" s="265"/>
      <c r="R156" s="265"/>
      <c r="S156" s="265"/>
      <c r="T156" s="265"/>
      <c r="U156" s="265"/>
      <c r="V156" s="265"/>
      <c r="W156" s="265"/>
      <c r="X156" s="265"/>
      <c r="Y156" s="265"/>
      <c r="Z156" s="265"/>
      <c r="AA156" s="265"/>
      <c r="AB156" s="265"/>
      <c r="AC156" s="265"/>
      <c r="AD156" s="265"/>
      <c r="AE156" s="265"/>
      <c r="AF156" s="265"/>
      <c r="AG156" s="265"/>
      <c r="AH156" s="265"/>
      <c r="AI156" s="265"/>
      <c r="AJ156" s="265"/>
      <c r="AK156" s="265"/>
      <c r="AL156" s="265"/>
      <c r="AM156" s="265"/>
      <c r="AN156" s="265"/>
      <c r="AO156" s="265"/>
      <c r="AP156" s="265"/>
      <c r="AQ156" s="265"/>
      <c r="AR156" s="265"/>
      <c r="AS156" s="265"/>
      <c r="AT156" s="265"/>
      <c r="AU156" s="265"/>
      <c r="AV156" s="265"/>
      <c r="AW156" s="265"/>
      <c r="AX156" s="265"/>
      <c r="AY156" s="265"/>
      <c r="AZ156" s="265"/>
      <c r="BA156" s="265"/>
      <c r="BB156" s="265"/>
      <c r="BC156" s="265"/>
      <c r="BD156" s="265"/>
      <c r="BE156" s="265"/>
      <c r="BF156" s="265"/>
      <c r="BG156" s="265"/>
      <c r="BH156" s="265"/>
      <c r="BI156" s="265"/>
      <c r="BJ156" s="265"/>
      <c r="BK156" s="265"/>
      <c r="BL156" s="265"/>
      <c r="BM156" s="265"/>
      <c r="BN156" s="265"/>
      <c r="BO156" s="265"/>
      <c r="BP156" s="265"/>
      <c r="BQ156" s="265"/>
      <c r="BR156" s="265"/>
      <c r="BS156" s="265"/>
      <c r="BT156" s="265"/>
      <c r="BU156" s="265"/>
      <c r="BV156" s="265"/>
      <c r="BW156" s="265"/>
      <c r="BX156" s="265"/>
      <c r="BY156" s="265"/>
      <c r="BZ156" s="265"/>
      <c r="CA156" s="265"/>
      <c r="CB156" s="265"/>
      <c r="CC156" s="265"/>
      <c r="CD156" s="265"/>
      <c r="CE156" s="265"/>
      <c r="CF156" s="265"/>
      <c r="CG156" s="265"/>
      <c r="CH156" s="265"/>
      <c r="CI156" s="265"/>
      <c r="CJ156" s="265"/>
      <c r="CK156" s="265"/>
      <c r="CL156" s="265"/>
      <c r="CM156" s="265"/>
      <c r="CN156" s="265"/>
      <c r="CO156" s="265"/>
      <c r="CP156" s="265"/>
      <c r="CQ156" s="265"/>
      <c r="CR156" s="265"/>
      <c r="CS156" s="265"/>
      <c r="CT156" s="265"/>
      <c r="CU156" s="265"/>
      <c r="CV156" s="265"/>
      <c r="CW156" s="265"/>
      <c r="CX156" s="265"/>
      <c r="CY156" s="265"/>
      <c r="CZ156" s="265"/>
      <c r="DA156" s="265"/>
      <c r="DB156" s="265"/>
      <c r="DC156" s="265"/>
      <c r="DD156" s="265"/>
      <c r="DE156" s="265"/>
      <c r="DF156" s="265"/>
      <c r="DG156" s="265"/>
      <c r="DH156" s="265"/>
      <c r="DI156" s="265"/>
      <c r="DJ156" s="265"/>
      <c r="DK156" s="265"/>
      <c r="DL156" s="265"/>
    </row>
    <row r="157" spans="1:116" x14ac:dyDescent="0.25">
      <c r="A157" s="266" t="s">
        <v>10075</v>
      </c>
      <c r="B157" s="267" t="s">
        <v>10076</v>
      </c>
      <c r="C157" s="270">
        <v>0.8110999861</v>
      </c>
      <c r="D157" s="271">
        <v>7</v>
      </c>
      <c r="E157" s="270">
        <v>0.37</v>
      </c>
      <c r="F157" s="270">
        <v>6.25</v>
      </c>
      <c r="G157" s="270">
        <v>0.64374360080000004</v>
      </c>
      <c r="H157" s="270">
        <v>35.700000000000003</v>
      </c>
      <c r="I157" s="271">
        <v>3</v>
      </c>
      <c r="J157" s="271" t="str">
        <f>IFERROR(VLOOKUP($B157,'Core Indicators'!$E$3:$EU$906,147,FALSE),"x")</f>
        <v>x</v>
      </c>
      <c r="K157" s="272">
        <v>-0.76636308430000011</v>
      </c>
      <c r="L157" s="270">
        <v>4.75</v>
      </c>
      <c r="M157" s="271">
        <v>65</v>
      </c>
      <c r="N157" s="271">
        <v>33</v>
      </c>
      <c r="O157" s="271" t="str">
        <f>IFERROR(VLOOKUP(B157,'Core Indicators'!$E$3:$G$9906,3,FALSE),"x")</f>
        <v>x</v>
      </c>
      <c r="P157" s="271">
        <v>72180</v>
      </c>
      <c r="Q157" s="265"/>
      <c r="R157" s="265"/>
      <c r="S157" s="265"/>
      <c r="T157" s="265"/>
      <c r="U157" s="265"/>
      <c r="V157" s="265"/>
      <c r="W157" s="265"/>
      <c r="X157" s="265"/>
      <c r="Y157" s="265"/>
      <c r="Z157" s="265"/>
      <c r="AA157" s="265"/>
      <c r="AB157" s="265"/>
      <c r="AC157" s="265"/>
      <c r="AD157" s="265"/>
      <c r="AE157" s="265"/>
      <c r="AF157" s="265"/>
      <c r="AG157" s="265"/>
      <c r="AH157" s="265"/>
      <c r="AI157" s="265"/>
      <c r="AJ157" s="265"/>
      <c r="AK157" s="265"/>
      <c r="AL157" s="265"/>
      <c r="AM157" s="265"/>
      <c r="AN157" s="265"/>
      <c r="AO157" s="265"/>
      <c r="AP157" s="265"/>
      <c r="AQ157" s="265"/>
      <c r="AR157" s="265"/>
      <c r="AS157" s="265"/>
      <c r="AT157" s="265"/>
      <c r="AU157" s="265"/>
      <c r="AV157" s="265"/>
      <c r="AW157" s="265"/>
      <c r="AX157" s="265"/>
      <c r="AY157" s="265"/>
      <c r="AZ157" s="265"/>
      <c r="BA157" s="265"/>
      <c r="BB157" s="265"/>
      <c r="BC157" s="265"/>
      <c r="BD157" s="265"/>
      <c r="BE157" s="265"/>
      <c r="BF157" s="265"/>
      <c r="BG157" s="265"/>
      <c r="BH157" s="265"/>
      <c r="BI157" s="265"/>
      <c r="BJ157" s="265"/>
      <c r="BK157" s="265"/>
      <c r="BL157" s="265"/>
      <c r="BM157" s="265"/>
      <c r="BN157" s="265"/>
      <c r="BO157" s="265"/>
      <c r="BP157" s="265"/>
      <c r="BQ157" s="265"/>
      <c r="BR157" s="265"/>
      <c r="BS157" s="265"/>
      <c r="BT157" s="265"/>
      <c r="BU157" s="265"/>
      <c r="BV157" s="265"/>
      <c r="BW157" s="265"/>
      <c r="BX157" s="265"/>
      <c r="BY157" s="265"/>
      <c r="BZ157" s="265"/>
      <c r="CA157" s="265"/>
      <c r="CB157" s="265"/>
      <c r="CC157" s="265"/>
      <c r="CD157" s="265"/>
      <c r="CE157" s="265"/>
      <c r="CF157" s="265"/>
      <c r="CG157" s="265"/>
      <c r="CH157" s="265"/>
      <c r="CI157" s="265"/>
      <c r="CJ157" s="265"/>
      <c r="CK157" s="265"/>
      <c r="CL157" s="265"/>
      <c r="CM157" s="265"/>
      <c r="CN157" s="265"/>
      <c r="CO157" s="265"/>
      <c r="CP157" s="265"/>
      <c r="CQ157" s="265"/>
      <c r="CR157" s="265"/>
      <c r="CS157" s="265"/>
      <c r="CT157" s="265"/>
      <c r="CU157" s="265"/>
      <c r="CV157" s="265"/>
      <c r="CW157" s="265"/>
      <c r="CX157" s="265"/>
      <c r="CY157" s="265"/>
      <c r="CZ157" s="265"/>
      <c r="DA157" s="265"/>
      <c r="DB157" s="265"/>
      <c r="DC157" s="265"/>
      <c r="DD157" s="265"/>
      <c r="DE157" s="265"/>
      <c r="DF157" s="265"/>
      <c r="DG157" s="265"/>
      <c r="DH157" s="265"/>
      <c r="DI157" s="265"/>
      <c r="DJ157" s="265"/>
      <c r="DK157" s="265"/>
      <c r="DL157" s="265"/>
    </row>
    <row r="158" spans="1:116" x14ac:dyDescent="0.25">
      <c r="A158" s="266" t="s">
        <v>2606</v>
      </c>
      <c r="B158" s="267" t="s">
        <v>10077</v>
      </c>
      <c r="C158" s="270">
        <v>0.18000004259999999</v>
      </c>
      <c r="D158" s="271">
        <v>12</v>
      </c>
      <c r="E158" s="270">
        <v>0</v>
      </c>
      <c r="F158" s="270">
        <v>7.2</v>
      </c>
      <c r="G158" s="270">
        <v>0.3970940348</v>
      </c>
      <c r="H158" s="270">
        <v>38.799999999999997</v>
      </c>
      <c r="I158" s="271">
        <v>3</v>
      </c>
      <c r="J158" s="271">
        <f>IFERROR(VLOOKUP($B158,'Core Indicators'!$E$3:$EU$906,147,FALSE),"x")</f>
        <v>27</v>
      </c>
      <c r="K158" s="272">
        <v>-0.76245963569999997</v>
      </c>
      <c r="L158" s="270">
        <v>6</v>
      </c>
      <c r="M158" s="271">
        <v>66</v>
      </c>
      <c r="N158" s="271">
        <v>34</v>
      </c>
      <c r="O158" s="271">
        <f>IFERROR(VLOOKUP(B158,'Core Indicators'!$E$3:$G$9906,3,FALSE),"x")</f>
        <v>6300000</v>
      </c>
      <c r="P158" s="271">
        <v>20720</v>
      </c>
      <c r="Q158" s="265"/>
      <c r="R158" s="265"/>
      <c r="S158" s="265"/>
      <c r="T158" s="265"/>
      <c r="U158" s="265"/>
      <c r="V158" s="265"/>
      <c r="W158" s="265"/>
      <c r="X158" s="265"/>
      <c r="Y158" s="265"/>
      <c r="Z158" s="265"/>
      <c r="AA158" s="265"/>
      <c r="AB158" s="265"/>
      <c r="AC158" s="265"/>
      <c r="AD158" s="265"/>
      <c r="AE158" s="265"/>
      <c r="AF158" s="265"/>
      <c r="AG158" s="265"/>
      <c r="AH158" s="265"/>
      <c r="AI158" s="265"/>
      <c r="AJ158" s="265"/>
      <c r="AK158" s="265"/>
      <c r="AL158" s="265"/>
      <c r="AM158" s="265"/>
      <c r="AN158" s="265"/>
      <c r="AO158" s="265"/>
      <c r="AP158" s="265"/>
      <c r="AQ158" s="265"/>
      <c r="AR158" s="265"/>
      <c r="AS158" s="265"/>
      <c r="AT158" s="265"/>
      <c r="AU158" s="265"/>
      <c r="AV158" s="265"/>
      <c r="AW158" s="265"/>
      <c r="AX158" s="265"/>
      <c r="AY158" s="265"/>
      <c r="AZ158" s="265"/>
      <c r="BA158" s="265"/>
      <c r="BB158" s="265"/>
      <c r="BC158" s="265"/>
      <c r="BD158" s="265"/>
      <c r="BE158" s="265"/>
      <c r="BF158" s="265"/>
      <c r="BG158" s="265"/>
      <c r="BH158" s="265"/>
      <c r="BI158" s="265"/>
      <c r="BJ158" s="265"/>
      <c r="BK158" s="265"/>
      <c r="BL158" s="265"/>
      <c r="BM158" s="265"/>
      <c r="BN158" s="265"/>
      <c r="BO158" s="265"/>
      <c r="BP158" s="265"/>
      <c r="BQ158" s="265"/>
      <c r="BR158" s="265"/>
      <c r="BS158" s="265"/>
      <c r="BT158" s="265"/>
      <c r="BU158" s="265"/>
      <c r="BV158" s="265"/>
      <c r="BW158" s="265"/>
      <c r="BX158" s="265"/>
      <c r="BY158" s="265"/>
      <c r="BZ158" s="265"/>
      <c r="CA158" s="265"/>
      <c r="CB158" s="265"/>
      <c r="CC158" s="265"/>
      <c r="CD158" s="265"/>
      <c r="CE158" s="265"/>
      <c r="CF158" s="265"/>
      <c r="CG158" s="265"/>
      <c r="CH158" s="265"/>
      <c r="CI158" s="265"/>
      <c r="CJ158" s="265"/>
      <c r="CK158" s="265"/>
      <c r="CL158" s="265"/>
      <c r="CM158" s="265"/>
      <c r="CN158" s="265"/>
      <c r="CO158" s="265"/>
      <c r="CP158" s="265"/>
      <c r="CQ158" s="265"/>
      <c r="CR158" s="265"/>
      <c r="CS158" s="265"/>
      <c r="CT158" s="265"/>
      <c r="CU158" s="265"/>
      <c r="CV158" s="265"/>
      <c r="CW158" s="265"/>
      <c r="CX158" s="265"/>
      <c r="CY158" s="265"/>
      <c r="CZ158" s="265"/>
      <c r="DA158" s="265"/>
      <c r="DB158" s="265"/>
      <c r="DC158" s="265"/>
      <c r="DD158" s="265"/>
      <c r="DE158" s="265"/>
      <c r="DF158" s="265"/>
      <c r="DG158" s="265"/>
      <c r="DH158" s="265"/>
      <c r="DI158" s="265"/>
      <c r="DJ158" s="265"/>
      <c r="DK158" s="265"/>
      <c r="DL158" s="265"/>
    </row>
    <row r="159" spans="1:116" x14ac:dyDescent="0.25">
      <c r="A159" s="266" t="s">
        <v>87</v>
      </c>
      <c r="B159" s="267" t="s">
        <v>10078</v>
      </c>
      <c r="C159" s="270">
        <v>0</v>
      </c>
      <c r="D159" s="271" t="s">
        <v>17</v>
      </c>
      <c r="E159" s="270">
        <v>0</v>
      </c>
      <c r="F159" s="270">
        <v>1.4833333333000001</v>
      </c>
      <c r="G159" s="270" t="s">
        <v>17</v>
      </c>
      <c r="H159" s="270">
        <v>36.799999999999997</v>
      </c>
      <c r="I159" s="271">
        <v>5</v>
      </c>
      <c r="J159" s="271">
        <f>IFERROR(VLOOKUP($B159,'Core Indicators'!$E$3:$EU$906,147,FALSE),"x")</f>
        <v>47769</v>
      </c>
      <c r="K159" s="272">
        <v>-2.3503582478</v>
      </c>
      <c r="L159" s="270">
        <v>1</v>
      </c>
      <c r="M159" s="271">
        <v>7</v>
      </c>
      <c r="N159" s="271">
        <v>9</v>
      </c>
      <c r="O159" s="271">
        <f>IFERROR(VLOOKUP(B159,'Core Indicators'!$E$3:$G$9906,3,FALSE),"x")</f>
        <v>16900000</v>
      </c>
      <c r="P159" s="271">
        <v>627340</v>
      </c>
      <c r="Q159" s="265"/>
      <c r="R159" s="265"/>
      <c r="S159" s="265"/>
      <c r="T159" s="265"/>
      <c r="U159" s="265"/>
      <c r="V159" s="265"/>
      <c r="W159" s="265"/>
      <c r="X159" s="265"/>
      <c r="Y159" s="265"/>
      <c r="Z159" s="265"/>
      <c r="AA159" s="265"/>
      <c r="AB159" s="265"/>
      <c r="AC159" s="265"/>
      <c r="AD159" s="265"/>
      <c r="AE159" s="265"/>
      <c r="AF159" s="265"/>
      <c r="AG159" s="265"/>
      <c r="AH159" s="265"/>
      <c r="AI159" s="265"/>
      <c r="AJ159" s="265"/>
      <c r="AK159" s="265"/>
      <c r="AL159" s="265"/>
      <c r="AM159" s="265"/>
      <c r="AN159" s="265"/>
      <c r="AO159" s="265"/>
      <c r="AP159" s="265"/>
      <c r="AQ159" s="265"/>
      <c r="AR159" s="265"/>
      <c r="AS159" s="265"/>
      <c r="AT159" s="265"/>
      <c r="AU159" s="265"/>
      <c r="AV159" s="265"/>
      <c r="AW159" s="265"/>
      <c r="AX159" s="265"/>
      <c r="AY159" s="265"/>
      <c r="AZ159" s="265"/>
      <c r="BA159" s="265"/>
      <c r="BB159" s="265"/>
      <c r="BC159" s="265"/>
      <c r="BD159" s="265"/>
      <c r="BE159" s="265"/>
      <c r="BF159" s="265"/>
      <c r="BG159" s="265"/>
      <c r="BH159" s="265"/>
      <c r="BI159" s="265"/>
      <c r="BJ159" s="265"/>
      <c r="BK159" s="265"/>
      <c r="BL159" s="265"/>
      <c r="BM159" s="265"/>
      <c r="BN159" s="265"/>
      <c r="BO159" s="265"/>
      <c r="BP159" s="265"/>
      <c r="BQ159" s="265"/>
      <c r="BR159" s="265"/>
      <c r="BS159" s="265"/>
      <c r="BT159" s="265"/>
      <c r="BU159" s="265"/>
      <c r="BV159" s="265"/>
      <c r="BW159" s="265"/>
      <c r="BX159" s="265"/>
      <c r="BY159" s="265"/>
      <c r="BZ159" s="265"/>
      <c r="CA159" s="265"/>
      <c r="CB159" s="265"/>
      <c r="CC159" s="265"/>
      <c r="CD159" s="265"/>
      <c r="CE159" s="265"/>
      <c r="CF159" s="265"/>
      <c r="CG159" s="265"/>
      <c r="CH159" s="265"/>
      <c r="CI159" s="265"/>
      <c r="CJ159" s="265"/>
      <c r="CK159" s="265"/>
      <c r="CL159" s="265"/>
      <c r="CM159" s="265"/>
      <c r="CN159" s="265"/>
      <c r="CO159" s="265"/>
      <c r="CP159" s="265"/>
      <c r="CQ159" s="265"/>
      <c r="CR159" s="265"/>
      <c r="CS159" s="265"/>
      <c r="CT159" s="265"/>
      <c r="CU159" s="265"/>
      <c r="CV159" s="265"/>
      <c r="CW159" s="265"/>
      <c r="CX159" s="265"/>
      <c r="CY159" s="265"/>
      <c r="CZ159" s="265"/>
      <c r="DA159" s="265"/>
      <c r="DB159" s="265"/>
      <c r="DC159" s="265"/>
      <c r="DD159" s="265"/>
      <c r="DE159" s="265"/>
      <c r="DF159" s="265"/>
      <c r="DG159" s="265"/>
      <c r="DH159" s="265"/>
      <c r="DI159" s="265"/>
      <c r="DJ159" s="265"/>
      <c r="DK159" s="265"/>
      <c r="DL159" s="265"/>
    </row>
    <row r="160" spans="1:116" x14ac:dyDescent="0.25">
      <c r="A160" s="266" t="s">
        <v>10079</v>
      </c>
      <c r="B160" s="267" t="s">
        <v>10080</v>
      </c>
      <c r="C160" s="270">
        <v>0.29583300080000002</v>
      </c>
      <c r="D160" s="271">
        <v>8</v>
      </c>
      <c r="E160" s="270">
        <v>0</v>
      </c>
      <c r="F160" s="270">
        <v>6.95</v>
      </c>
      <c r="G160" s="270">
        <v>0.16149411559999999</v>
      </c>
      <c r="H160" s="270">
        <v>36.200000000000003</v>
      </c>
      <c r="I160" s="271">
        <v>1</v>
      </c>
      <c r="J160" s="271" t="str">
        <f>IFERROR(VLOOKUP($B160,'Core Indicators'!$E$3:$EU$906,147,FALSE),"x")</f>
        <v>x</v>
      </c>
      <c r="K160" s="272">
        <v>-0.11906975509999999</v>
      </c>
      <c r="L160" s="270">
        <v>6</v>
      </c>
      <c r="M160" s="271">
        <v>66</v>
      </c>
      <c r="N160" s="271">
        <v>39</v>
      </c>
      <c r="O160" s="271" t="str">
        <f>IFERROR(VLOOKUP(B160,'Core Indicators'!$E$3:$G$9906,3,FALSE),"x")</f>
        <v>x</v>
      </c>
      <c r="P160" s="271">
        <v>87460</v>
      </c>
      <c r="Q160" s="265"/>
      <c r="R160" s="265"/>
      <c r="S160" s="265"/>
      <c r="T160" s="265"/>
      <c r="U160" s="265"/>
      <c r="V160" s="265"/>
      <c r="W160" s="265"/>
      <c r="X160" s="265"/>
      <c r="Y160" s="265"/>
      <c r="Z160" s="265"/>
      <c r="AA160" s="265"/>
      <c r="AB160" s="265"/>
      <c r="AC160" s="265"/>
      <c r="AD160" s="265"/>
      <c r="AE160" s="265"/>
      <c r="AF160" s="265"/>
      <c r="AG160" s="265"/>
      <c r="AH160" s="265"/>
      <c r="AI160" s="265"/>
      <c r="AJ160" s="265"/>
      <c r="AK160" s="265"/>
      <c r="AL160" s="265"/>
      <c r="AM160" s="265"/>
      <c r="AN160" s="265"/>
      <c r="AO160" s="265"/>
      <c r="AP160" s="265"/>
      <c r="AQ160" s="265"/>
      <c r="AR160" s="265"/>
      <c r="AS160" s="265"/>
      <c r="AT160" s="265"/>
      <c r="AU160" s="265"/>
      <c r="AV160" s="265"/>
      <c r="AW160" s="265"/>
      <c r="AX160" s="265"/>
      <c r="AY160" s="265"/>
      <c r="AZ160" s="265"/>
      <c r="BA160" s="265"/>
      <c r="BB160" s="265"/>
      <c r="BC160" s="265"/>
      <c r="BD160" s="265"/>
      <c r="BE160" s="265"/>
      <c r="BF160" s="265"/>
      <c r="BG160" s="265"/>
      <c r="BH160" s="265"/>
      <c r="BI160" s="265"/>
      <c r="BJ160" s="265"/>
      <c r="BK160" s="265"/>
      <c r="BL160" s="265"/>
      <c r="BM160" s="265"/>
      <c r="BN160" s="265"/>
      <c r="BO160" s="265"/>
      <c r="BP160" s="265"/>
      <c r="BQ160" s="265"/>
      <c r="BR160" s="265"/>
      <c r="BS160" s="265"/>
      <c r="BT160" s="265"/>
      <c r="BU160" s="265"/>
      <c r="BV160" s="265"/>
      <c r="BW160" s="265"/>
      <c r="BX160" s="265"/>
      <c r="BY160" s="265"/>
      <c r="BZ160" s="265"/>
      <c r="CA160" s="265"/>
      <c r="CB160" s="265"/>
      <c r="CC160" s="265"/>
      <c r="CD160" s="265"/>
      <c r="CE160" s="265"/>
      <c r="CF160" s="265"/>
      <c r="CG160" s="265"/>
      <c r="CH160" s="265"/>
      <c r="CI160" s="265"/>
      <c r="CJ160" s="265"/>
      <c r="CK160" s="265"/>
      <c r="CL160" s="265"/>
      <c r="CM160" s="265"/>
      <c r="CN160" s="265"/>
      <c r="CO160" s="265"/>
      <c r="CP160" s="265"/>
      <c r="CQ160" s="265"/>
      <c r="CR160" s="265"/>
      <c r="CS160" s="265"/>
      <c r="CT160" s="265"/>
      <c r="CU160" s="265"/>
      <c r="CV160" s="265"/>
      <c r="CW160" s="265"/>
      <c r="CX160" s="265"/>
      <c r="CY160" s="265"/>
      <c r="CZ160" s="265"/>
      <c r="DA160" s="265"/>
      <c r="DB160" s="265"/>
      <c r="DC160" s="265"/>
      <c r="DD160" s="265"/>
      <c r="DE160" s="265"/>
      <c r="DF160" s="265"/>
      <c r="DG160" s="265"/>
      <c r="DH160" s="265"/>
      <c r="DI160" s="265"/>
      <c r="DJ160" s="265"/>
      <c r="DK160" s="265"/>
      <c r="DL160" s="265"/>
    </row>
    <row r="161" spans="1:116" x14ac:dyDescent="0.25">
      <c r="A161" s="266" t="s">
        <v>269</v>
      </c>
      <c r="B161" s="267" t="s">
        <v>10081</v>
      </c>
      <c r="C161" s="270">
        <v>0.77907274400000004</v>
      </c>
      <c r="D161" s="271">
        <v>10</v>
      </c>
      <c r="E161" s="270">
        <v>0</v>
      </c>
      <c r="F161" s="270">
        <v>2.6666666666999999</v>
      </c>
      <c r="G161" s="270" t="s">
        <v>17</v>
      </c>
      <c r="H161" s="270">
        <v>44.1</v>
      </c>
      <c r="I161" s="271">
        <v>5</v>
      </c>
      <c r="J161" s="271">
        <f>IFERROR(VLOOKUP($B161,'Core Indicators'!$E$3:$EU$906,147,FALSE),"x")</f>
        <v>4348</v>
      </c>
      <c r="K161" s="272">
        <v>-1.9697244167000001</v>
      </c>
      <c r="L161" s="270">
        <v>2.25</v>
      </c>
      <c r="M161" s="271">
        <v>-2</v>
      </c>
      <c r="N161" s="271">
        <v>12</v>
      </c>
      <c r="O161" s="271">
        <f>IFERROR(VLOOKUP(B161,'Core Indicators'!$E$3:$G$9906,3,FALSE),"x")</f>
        <v>12777000</v>
      </c>
      <c r="P161" s="271">
        <v>644329</v>
      </c>
      <c r="Q161" s="265"/>
      <c r="R161" s="265"/>
      <c r="S161" s="265"/>
      <c r="T161" s="265"/>
      <c r="U161" s="265"/>
      <c r="V161" s="265"/>
      <c r="W161" s="265"/>
      <c r="X161" s="265"/>
      <c r="Y161" s="265"/>
      <c r="Z161" s="265"/>
      <c r="AA161" s="265"/>
      <c r="AB161" s="265"/>
      <c r="AC161" s="265"/>
      <c r="AD161" s="265"/>
      <c r="AE161" s="265"/>
      <c r="AF161" s="265"/>
      <c r="AG161" s="265"/>
      <c r="AH161" s="265"/>
      <c r="AI161" s="265"/>
      <c r="AJ161" s="265"/>
      <c r="AK161" s="265"/>
      <c r="AL161" s="265"/>
      <c r="AM161" s="265"/>
      <c r="AN161" s="265"/>
      <c r="AO161" s="265"/>
      <c r="AP161" s="265"/>
      <c r="AQ161" s="265"/>
      <c r="AR161" s="265"/>
      <c r="AS161" s="265"/>
      <c r="AT161" s="265"/>
      <c r="AU161" s="265"/>
      <c r="AV161" s="265"/>
      <c r="AW161" s="265"/>
      <c r="AX161" s="265"/>
      <c r="AY161" s="265"/>
      <c r="AZ161" s="265"/>
      <c r="BA161" s="265"/>
      <c r="BB161" s="265"/>
      <c r="BC161" s="265"/>
      <c r="BD161" s="265"/>
      <c r="BE161" s="265"/>
      <c r="BF161" s="265"/>
      <c r="BG161" s="265"/>
      <c r="BH161" s="265"/>
      <c r="BI161" s="265"/>
      <c r="BJ161" s="265"/>
      <c r="BK161" s="265"/>
      <c r="BL161" s="265"/>
      <c r="BM161" s="265"/>
      <c r="BN161" s="265"/>
      <c r="BO161" s="265"/>
      <c r="BP161" s="265"/>
      <c r="BQ161" s="265"/>
      <c r="BR161" s="265"/>
      <c r="BS161" s="265"/>
      <c r="BT161" s="265"/>
      <c r="BU161" s="265"/>
      <c r="BV161" s="265"/>
      <c r="BW161" s="265"/>
      <c r="BX161" s="265"/>
      <c r="BY161" s="265"/>
      <c r="BZ161" s="265"/>
      <c r="CA161" s="265"/>
      <c r="CB161" s="265"/>
      <c r="CC161" s="265"/>
      <c r="CD161" s="265"/>
      <c r="CE161" s="265"/>
      <c r="CF161" s="265"/>
      <c r="CG161" s="265"/>
      <c r="CH161" s="265"/>
      <c r="CI161" s="265"/>
      <c r="CJ161" s="265"/>
      <c r="CK161" s="265"/>
      <c r="CL161" s="265"/>
      <c r="CM161" s="265"/>
      <c r="CN161" s="265"/>
      <c r="CO161" s="265"/>
      <c r="CP161" s="265"/>
      <c r="CQ161" s="265"/>
      <c r="CR161" s="265"/>
      <c r="CS161" s="265"/>
      <c r="CT161" s="265"/>
      <c r="CU161" s="265"/>
      <c r="CV161" s="265"/>
      <c r="CW161" s="265"/>
      <c r="CX161" s="265"/>
      <c r="CY161" s="265"/>
      <c r="CZ161" s="265"/>
      <c r="DA161" s="265"/>
      <c r="DB161" s="265"/>
      <c r="DC161" s="265"/>
      <c r="DD161" s="265"/>
      <c r="DE161" s="265"/>
      <c r="DF161" s="265"/>
      <c r="DG161" s="265"/>
      <c r="DH161" s="265"/>
      <c r="DI161" s="265"/>
      <c r="DJ161" s="265"/>
      <c r="DK161" s="265"/>
      <c r="DL161" s="265"/>
    </row>
    <row r="162" spans="1:116" x14ac:dyDescent="0.25">
      <c r="A162" s="266" t="s">
        <v>10082</v>
      </c>
      <c r="B162" s="267" t="s">
        <v>10083</v>
      </c>
      <c r="C162" s="270">
        <v>0</v>
      </c>
      <c r="D162" s="271">
        <v>13</v>
      </c>
      <c r="E162" s="270">
        <v>0</v>
      </c>
      <c r="F162" s="270" t="s">
        <v>17</v>
      </c>
      <c r="G162" s="270">
        <v>0.54654479749999996</v>
      </c>
      <c r="H162" s="270">
        <v>56.3</v>
      </c>
      <c r="I162" s="271">
        <v>0</v>
      </c>
      <c r="J162" s="271" t="str">
        <f>IFERROR(VLOOKUP($B162,'Core Indicators'!$E$3:$EU$906,147,FALSE),"x")</f>
        <v>x</v>
      </c>
      <c r="K162" s="272">
        <v>-0.67970234159999998</v>
      </c>
      <c r="L162" s="270" t="s">
        <v>17</v>
      </c>
      <c r="M162" s="271">
        <v>84</v>
      </c>
      <c r="N162" s="271">
        <v>46</v>
      </c>
      <c r="O162" s="271" t="str">
        <f>IFERROR(VLOOKUP(B162,'Core Indicators'!$E$3:$G$9906,3,FALSE),"x")</f>
        <v>x</v>
      </c>
      <c r="P162" s="271">
        <v>960</v>
      </c>
      <c r="Q162" s="265"/>
      <c r="R162" s="265"/>
      <c r="S162" s="265"/>
      <c r="T162" s="265"/>
      <c r="U162" s="265"/>
      <c r="V162" s="265"/>
      <c r="W162" s="265"/>
      <c r="X162" s="265"/>
      <c r="Y162" s="265"/>
      <c r="Z162" s="265"/>
      <c r="AA162" s="265"/>
      <c r="AB162" s="265"/>
      <c r="AC162" s="265"/>
      <c r="AD162" s="265"/>
      <c r="AE162" s="265"/>
      <c r="AF162" s="265"/>
      <c r="AG162" s="265"/>
      <c r="AH162" s="265"/>
      <c r="AI162" s="265"/>
      <c r="AJ162" s="265"/>
      <c r="AK162" s="265"/>
      <c r="AL162" s="265"/>
      <c r="AM162" s="265"/>
      <c r="AN162" s="265"/>
      <c r="AO162" s="265"/>
      <c r="AP162" s="265"/>
      <c r="AQ162" s="265"/>
      <c r="AR162" s="265"/>
      <c r="AS162" s="265"/>
      <c r="AT162" s="265"/>
      <c r="AU162" s="265"/>
      <c r="AV162" s="265"/>
      <c r="AW162" s="265"/>
      <c r="AX162" s="265"/>
      <c r="AY162" s="265"/>
      <c r="AZ162" s="265"/>
      <c r="BA162" s="265"/>
      <c r="BB162" s="265"/>
      <c r="BC162" s="265"/>
      <c r="BD162" s="265"/>
      <c r="BE162" s="265"/>
      <c r="BF162" s="265"/>
      <c r="BG162" s="265"/>
      <c r="BH162" s="265"/>
      <c r="BI162" s="265"/>
      <c r="BJ162" s="265"/>
      <c r="BK162" s="265"/>
      <c r="BL162" s="265"/>
      <c r="BM162" s="265"/>
      <c r="BN162" s="265"/>
      <c r="BO162" s="265"/>
      <c r="BP162" s="265"/>
      <c r="BQ162" s="265"/>
      <c r="BR162" s="265"/>
      <c r="BS162" s="265"/>
      <c r="BT162" s="265"/>
      <c r="BU162" s="265"/>
      <c r="BV162" s="265"/>
      <c r="BW162" s="265"/>
      <c r="BX162" s="265"/>
      <c r="BY162" s="265"/>
      <c r="BZ162" s="265"/>
      <c r="CA162" s="265"/>
      <c r="CB162" s="265"/>
      <c r="CC162" s="265"/>
      <c r="CD162" s="265"/>
      <c r="CE162" s="265"/>
      <c r="CF162" s="265"/>
      <c r="CG162" s="265"/>
      <c r="CH162" s="265"/>
      <c r="CI162" s="265"/>
      <c r="CJ162" s="265"/>
      <c r="CK162" s="265"/>
      <c r="CL162" s="265"/>
      <c r="CM162" s="265"/>
      <c r="CN162" s="265"/>
      <c r="CO162" s="265"/>
      <c r="CP162" s="265"/>
      <c r="CQ162" s="265"/>
      <c r="CR162" s="265"/>
      <c r="CS162" s="265"/>
      <c r="CT162" s="265"/>
      <c r="CU162" s="265"/>
      <c r="CV162" s="265"/>
      <c r="CW162" s="265"/>
      <c r="CX162" s="265"/>
      <c r="CY162" s="265"/>
      <c r="CZ162" s="265"/>
      <c r="DA162" s="265"/>
      <c r="DB162" s="265"/>
      <c r="DC162" s="265"/>
      <c r="DD162" s="265"/>
      <c r="DE162" s="265"/>
      <c r="DF162" s="265"/>
      <c r="DG162" s="265"/>
      <c r="DH162" s="265"/>
      <c r="DI162" s="265"/>
      <c r="DJ162" s="265"/>
      <c r="DK162" s="265"/>
      <c r="DL162" s="265"/>
    </row>
    <row r="163" spans="1:116" x14ac:dyDescent="0.25">
      <c r="A163" s="266" t="s">
        <v>10084</v>
      </c>
      <c r="B163" s="267" t="s">
        <v>10085</v>
      </c>
      <c r="C163" s="270">
        <v>0.77306485170000006</v>
      </c>
      <c r="D163" s="271">
        <v>12</v>
      </c>
      <c r="E163" s="270">
        <v>0</v>
      </c>
      <c r="F163" s="270" t="s">
        <v>17</v>
      </c>
      <c r="G163" s="270">
        <v>0.46510644940000001</v>
      </c>
      <c r="H163" s="270">
        <v>57.9</v>
      </c>
      <c r="I163" s="271">
        <v>0</v>
      </c>
      <c r="J163" s="271" t="str">
        <f>IFERROR(VLOOKUP($B163,'Core Indicators'!$E$3:$EU$906,147,FALSE),"x")</f>
        <v>x</v>
      </c>
      <c r="K163" s="272">
        <v>-5.9651225799999999E-2</v>
      </c>
      <c r="L163" s="270" t="s">
        <v>17</v>
      </c>
      <c r="M163" s="271">
        <v>75</v>
      </c>
      <c r="N163" s="271">
        <v>44</v>
      </c>
      <c r="O163" s="271" t="str">
        <f>IFERROR(VLOOKUP(B163,'Core Indicators'!$E$3:$G$9906,3,FALSE),"x")</f>
        <v>x</v>
      </c>
      <c r="P163" s="271">
        <v>156000</v>
      </c>
      <c r="Q163" s="265"/>
      <c r="R163" s="265"/>
      <c r="S163" s="265"/>
      <c r="T163" s="265"/>
      <c r="U163" s="265"/>
      <c r="V163" s="265"/>
      <c r="W163" s="265"/>
      <c r="X163" s="265"/>
      <c r="Y163" s="265"/>
      <c r="Z163" s="265"/>
      <c r="AA163" s="265"/>
      <c r="AB163" s="265"/>
      <c r="AC163" s="265"/>
      <c r="AD163" s="265"/>
      <c r="AE163" s="265"/>
      <c r="AF163" s="265"/>
      <c r="AG163" s="265"/>
      <c r="AH163" s="265"/>
      <c r="AI163" s="265"/>
      <c r="AJ163" s="265"/>
      <c r="AK163" s="265"/>
      <c r="AL163" s="265"/>
      <c r="AM163" s="265"/>
      <c r="AN163" s="265"/>
      <c r="AO163" s="265"/>
      <c r="AP163" s="265"/>
      <c r="AQ163" s="265"/>
      <c r="AR163" s="265"/>
      <c r="AS163" s="265"/>
      <c r="AT163" s="265"/>
      <c r="AU163" s="265"/>
      <c r="AV163" s="265"/>
      <c r="AW163" s="265"/>
      <c r="AX163" s="265"/>
      <c r="AY163" s="265"/>
      <c r="AZ163" s="265"/>
      <c r="BA163" s="265"/>
      <c r="BB163" s="265"/>
      <c r="BC163" s="265"/>
      <c r="BD163" s="265"/>
      <c r="BE163" s="265"/>
      <c r="BF163" s="265"/>
      <c r="BG163" s="265"/>
      <c r="BH163" s="265"/>
      <c r="BI163" s="265"/>
      <c r="BJ163" s="265"/>
      <c r="BK163" s="265"/>
      <c r="BL163" s="265"/>
      <c r="BM163" s="265"/>
      <c r="BN163" s="265"/>
      <c r="BO163" s="265"/>
      <c r="BP163" s="265"/>
      <c r="BQ163" s="265"/>
      <c r="BR163" s="265"/>
      <c r="BS163" s="265"/>
      <c r="BT163" s="265"/>
      <c r="BU163" s="265"/>
      <c r="BV163" s="265"/>
      <c r="BW163" s="265"/>
      <c r="BX163" s="265"/>
      <c r="BY163" s="265"/>
      <c r="BZ163" s="265"/>
      <c r="CA163" s="265"/>
      <c r="CB163" s="265"/>
      <c r="CC163" s="265"/>
      <c r="CD163" s="265"/>
      <c r="CE163" s="265"/>
      <c r="CF163" s="265"/>
      <c r="CG163" s="265"/>
      <c r="CH163" s="265"/>
      <c r="CI163" s="265"/>
      <c r="CJ163" s="265"/>
      <c r="CK163" s="265"/>
      <c r="CL163" s="265"/>
      <c r="CM163" s="265"/>
      <c r="CN163" s="265"/>
      <c r="CO163" s="265"/>
      <c r="CP163" s="265"/>
      <c r="CQ163" s="265"/>
      <c r="CR163" s="265"/>
      <c r="CS163" s="265"/>
      <c r="CT163" s="265"/>
      <c r="CU163" s="265"/>
      <c r="CV163" s="265"/>
      <c r="CW163" s="265"/>
      <c r="CX163" s="265"/>
      <c r="CY163" s="265"/>
      <c r="CZ163" s="265"/>
      <c r="DA163" s="265"/>
      <c r="DB163" s="265"/>
      <c r="DC163" s="265"/>
      <c r="DD163" s="265"/>
      <c r="DE163" s="265"/>
      <c r="DF163" s="265"/>
      <c r="DG163" s="265"/>
      <c r="DH163" s="265"/>
      <c r="DI163" s="265"/>
      <c r="DJ163" s="265"/>
      <c r="DK163" s="265"/>
      <c r="DL163" s="265"/>
    </row>
    <row r="164" spans="1:116" x14ac:dyDescent="0.25">
      <c r="A164" s="266" t="s">
        <v>5909</v>
      </c>
      <c r="B164" s="267" t="s">
        <v>10086</v>
      </c>
      <c r="C164" s="270">
        <v>0.34016300849999997</v>
      </c>
      <c r="D164" s="271">
        <v>10</v>
      </c>
      <c r="E164" s="270">
        <v>0.19400000000000001</v>
      </c>
      <c r="F164" s="270">
        <v>8.65</v>
      </c>
      <c r="G164" s="270">
        <v>0.18995812400000001</v>
      </c>
      <c r="H164" s="270">
        <v>25</v>
      </c>
      <c r="I164" s="271">
        <v>1</v>
      </c>
      <c r="J164" s="271">
        <f>IFERROR(VLOOKUP($B164,'Core Indicators'!$E$3:$EU$906,147,FALSE),"x")</f>
        <v>0</v>
      </c>
      <c r="K164" s="272">
        <v>0.55673569439999993</v>
      </c>
      <c r="L164" s="270">
        <v>8</v>
      </c>
      <c r="M164" s="271">
        <v>88</v>
      </c>
      <c r="N164" s="271">
        <v>50</v>
      </c>
      <c r="O164" s="271">
        <f>IFERROR(VLOOKUP(B164,'Core Indicators'!$E$3:$G$9906,3,FALSE),"x")</f>
        <v>5544000</v>
      </c>
      <c r="P164" s="271">
        <v>48086</v>
      </c>
      <c r="Q164" s="265"/>
      <c r="R164" s="265"/>
      <c r="S164" s="265"/>
      <c r="T164" s="265"/>
      <c r="U164" s="265"/>
      <c r="V164" s="265"/>
      <c r="W164" s="265"/>
      <c r="X164" s="265"/>
      <c r="Y164" s="265"/>
      <c r="Z164" s="265"/>
      <c r="AA164" s="265"/>
      <c r="AB164" s="265"/>
      <c r="AC164" s="265"/>
      <c r="AD164" s="265"/>
      <c r="AE164" s="265"/>
      <c r="AF164" s="265"/>
      <c r="AG164" s="265"/>
      <c r="AH164" s="265"/>
      <c r="AI164" s="265"/>
      <c r="AJ164" s="265"/>
      <c r="AK164" s="265"/>
      <c r="AL164" s="265"/>
      <c r="AM164" s="265"/>
      <c r="AN164" s="265"/>
      <c r="AO164" s="265"/>
      <c r="AP164" s="265"/>
      <c r="AQ164" s="265"/>
      <c r="AR164" s="265"/>
      <c r="AS164" s="265"/>
      <c r="AT164" s="265"/>
      <c r="AU164" s="265"/>
      <c r="AV164" s="265"/>
      <c r="AW164" s="265"/>
      <c r="AX164" s="265"/>
      <c r="AY164" s="265"/>
      <c r="AZ164" s="265"/>
      <c r="BA164" s="265"/>
      <c r="BB164" s="265"/>
      <c r="BC164" s="265"/>
      <c r="BD164" s="265"/>
      <c r="BE164" s="265"/>
      <c r="BF164" s="265"/>
      <c r="BG164" s="265"/>
      <c r="BH164" s="265"/>
      <c r="BI164" s="265"/>
      <c r="BJ164" s="265"/>
      <c r="BK164" s="265"/>
      <c r="BL164" s="265"/>
      <c r="BM164" s="265"/>
      <c r="BN164" s="265"/>
      <c r="BO164" s="265"/>
      <c r="BP164" s="265"/>
      <c r="BQ164" s="265"/>
      <c r="BR164" s="265"/>
      <c r="BS164" s="265"/>
      <c r="BT164" s="265"/>
      <c r="BU164" s="265"/>
      <c r="BV164" s="265"/>
      <c r="BW164" s="265"/>
      <c r="BX164" s="265"/>
      <c r="BY164" s="265"/>
      <c r="BZ164" s="265"/>
      <c r="CA164" s="265"/>
      <c r="CB164" s="265"/>
      <c r="CC164" s="265"/>
      <c r="CD164" s="265"/>
      <c r="CE164" s="265"/>
      <c r="CF164" s="265"/>
      <c r="CG164" s="265"/>
      <c r="CH164" s="265"/>
      <c r="CI164" s="265"/>
      <c r="CJ164" s="265"/>
      <c r="CK164" s="265"/>
      <c r="CL164" s="265"/>
      <c r="CM164" s="265"/>
      <c r="CN164" s="265"/>
      <c r="CO164" s="265"/>
      <c r="CP164" s="265"/>
      <c r="CQ164" s="265"/>
      <c r="CR164" s="265"/>
      <c r="CS164" s="265"/>
      <c r="CT164" s="265"/>
      <c r="CU164" s="265"/>
      <c r="CV164" s="265"/>
      <c r="CW164" s="265"/>
      <c r="CX164" s="265"/>
      <c r="CY164" s="265"/>
      <c r="CZ164" s="265"/>
      <c r="DA164" s="265"/>
      <c r="DB164" s="265"/>
      <c r="DC164" s="265"/>
      <c r="DD164" s="265"/>
      <c r="DE164" s="265"/>
      <c r="DF164" s="265"/>
      <c r="DG164" s="265"/>
      <c r="DH164" s="265"/>
      <c r="DI164" s="265"/>
      <c r="DJ164" s="265"/>
      <c r="DK164" s="265"/>
      <c r="DL164" s="265"/>
    </row>
    <row r="165" spans="1:116" x14ac:dyDescent="0.25">
      <c r="A165" s="266" t="s">
        <v>10087</v>
      </c>
      <c r="B165" s="267" t="s">
        <v>10088</v>
      </c>
      <c r="C165" s="270">
        <v>0.30942659909999998</v>
      </c>
      <c r="D165" s="271">
        <v>13</v>
      </c>
      <c r="E165" s="270">
        <v>5.33E-2</v>
      </c>
      <c r="F165" s="270">
        <v>9.15</v>
      </c>
      <c r="G165" s="270">
        <v>6.8603414500000001E-2</v>
      </c>
      <c r="H165" s="270">
        <v>24.6</v>
      </c>
      <c r="I165" s="271">
        <v>0</v>
      </c>
      <c r="J165" s="271" t="str">
        <f>IFERROR(VLOOKUP($B165,'Core Indicators'!$E$3:$EU$906,147,FALSE),"x")</f>
        <v>x</v>
      </c>
      <c r="K165" s="272">
        <v>1.1184208392999999</v>
      </c>
      <c r="L165" s="270">
        <v>9</v>
      </c>
      <c r="M165" s="271">
        <v>94</v>
      </c>
      <c r="N165" s="271">
        <v>60</v>
      </c>
      <c r="O165" s="271" t="str">
        <f>IFERROR(VLOOKUP(B165,'Core Indicators'!$E$3:$G$9906,3,FALSE),"x")</f>
        <v>x</v>
      </c>
      <c r="P165" s="271">
        <v>20140</v>
      </c>
      <c r="Q165" s="265"/>
      <c r="R165" s="265"/>
      <c r="S165" s="265"/>
      <c r="T165" s="265"/>
      <c r="U165" s="265"/>
      <c r="V165" s="265"/>
      <c r="W165" s="265"/>
      <c r="X165" s="265"/>
      <c r="Y165" s="265"/>
      <c r="Z165" s="265"/>
      <c r="AA165" s="265"/>
      <c r="AB165" s="265"/>
      <c r="AC165" s="265"/>
      <c r="AD165" s="265"/>
      <c r="AE165" s="265"/>
      <c r="AF165" s="265"/>
      <c r="AG165" s="265"/>
      <c r="AH165" s="265"/>
      <c r="AI165" s="265"/>
      <c r="AJ165" s="265"/>
      <c r="AK165" s="265"/>
      <c r="AL165" s="265"/>
      <c r="AM165" s="265"/>
      <c r="AN165" s="265"/>
      <c r="AO165" s="265"/>
      <c r="AP165" s="265"/>
      <c r="AQ165" s="265"/>
      <c r="AR165" s="265"/>
      <c r="AS165" s="265"/>
      <c r="AT165" s="265"/>
      <c r="AU165" s="265"/>
      <c r="AV165" s="265"/>
      <c r="AW165" s="265"/>
      <c r="AX165" s="265"/>
      <c r="AY165" s="265"/>
      <c r="AZ165" s="265"/>
      <c r="BA165" s="265"/>
      <c r="BB165" s="265"/>
      <c r="BC165" s="265"/>
      <c r="BD165" s="265"/>
      <c r="BE165" s="265"/>
      <c r="BF165" s="265"/>
      <c r="BG165" s="265"/>
      <c r="BH165" s="265"/>
      <c r="BI165" s="265"/>
      <c r="BJ165" s="265"/>
      <c r="BK165" s="265"/>
      <c r="BL165" s="265"/>
      <c r="BM165" s="265"/>
      <c r="BN165" s="265"/>
      <c r="BO165" s="265"/>
      <c r="BP165" s="265"/>
      <c r="BQ165" s="265"/>
      <c r="BR165" s="265"/>
      <c r="BS165" s="265"/>
      <c r="BT165" s="265"/>
      <c r="BU165" s="265"/>
      <c r="BV165" s="265"/>
      <c r="BW165" s="265"/>
      <c r="BX165" s="265"/>
      <c r="BY165" s="265"/>
      <c r="BZ165" s="265"/>
      <c r="CA165" s="265"/>
      <c r="CB165" s="265"/>
      <c r="CC165" s="265"/>
      <c r="CD165" s="265"/>
      <c r="CE165" s="265"/>
      <c r="CF165" s="265"/>
      <c r="CG165" s="265"/>
      <c r="CH165" s="265"/>
      <c r="CI165" s="265"/>
      <c r="CJ165" s="265"/>
      <c r="CK165" s="265"/>
      <c r="CL165" s="265"/>
      <c r="CM165" s="265"/>
      <c r="CN165" s="265"/>
      <c r="CO165" s="265"/>
      <c r="CP165" s="265"/>
      <c r="CQ165" s="265"/>
      <c r="CR165" s="265"/>
      <c r="CS165" s="265"/>
      <c r="CT165" s="265"/>
      <c r="CU165" s="265"/>
      <c r="CV165" s="265"/>
      <c r="CW165" s="265"/>
      <c r="CX165" s="265"/>
      <c r="CY165" s="265"/>
      <c r="CZ165" s="265"/>
      <c r="DA165" s="265"/>
      <c r="DB165" s="265"/>
      <c r="DC165" s="265"/>
      <c r="DD165" s="265"/>
      <c r="DE165" s="265"/>
      <c r="DF165" s="265"/>
      <c r="DG165" s="265"/>
      <c r="DH165" s="265"/>
      <c r="DI165" s="265"/>
      <c r="DJ165" s="265"/>
      <c r="DK165" s="265"/>
      <c r="DL165" s="265"/>
    </row>
    <row r="166" spans="1:116" x14ac:dyDescent="0.25">
      <c r="A166" s="266" t="s">
        <v>10089</v>
      </c>
      <c r="B166" s="267" t="s">
        <v>10090</v>
      </c>
      <c r="C166" s="270">
        <v>0</v>
      </c>
      <c r="D166" s="271">
        <v>12</v>
      </c>
      <c r="E166" s="270">
        <v>0</v>
      </c>
      <c r="F166" s="270" t="s">
        <v>17</v>
      </c>
      <c r="G166" s="270">
        <v>4.0217716600000002E-2</v>
      </c>
      <c r="H166" s="270">
        <v>30</v>
      </c>
      <c r="I166" s="271">
        <v>3</v>
      </c>
      <c r="J166" s="271" t="str">
        <f>IFERROR(VLOOKUP($B166,'Core Indicators'!$E$3:$EU$906,147,FALSE),"x")</f>
        <v>x</v>
      </c>
      <c r="K166" s="272">
        <v>1.9065259695000001</v>
      </c>
      <c r="L166" s="270" t="s">
        <v>17</v>
      </c>
      <c r="M166" s="271">
        <v>100</v>
      </c>
      <c r="N166" s="271">
        <v>85</v>
      </c>
      <c r="O166" s="271" t="str">
        <f>IFERROR(VLOOKUP(B166,'Core Indicators'!$E$3:$G$9906,3,FALSE),"x")</f>
        <v>x</v>
      </c>
      <c r="P166" s="271">
        <v>407310</v>
      </c>
      <c r="Q166" s="265"/>
      <c r="R166" s="265"/>
      <c r="S166" s="265"/>
      <c r="T166" s="265"/>
      <c r="U166" s="265"/>
      <c r="V166" s="265"/>
      <c r="W166" s="265"/>
      <c r="X166" s="265"/>
      <c r="Y166" s="265"/>
      <c r="Z166" s="265"/>
      <c r="AA166" s="265"/>
      <c r="AB166" s="265"/>
      <c r="AC166" s="265"/>
      <c r="AD166" s="265"/>
      <c r="AE166" s="265"/>
      <c r="AF166" s="265"/>
      <c r="AG166" s="265"/>
      <c r="AH166" s="265"/>
      <c r="AI166" s="265"/>
      <c r="AJ166" s="265"/>
      <c r="AK166" s="265"/>
      <c r="AL166" s="265"/>
      <c r="AM166" s="265"/>
      <c r="AN166" s="265"/>
      <c r="AO166" s="265"/>
      <c r="AP166" s="265"/>
      <c r="AQ166" s="265"/>
      <c r="AR166" s="265"/>
      <c r="AS166" s="265"/>
      <c r="AT166" s="265"/>
      <c r="AU166" s="265"/>
      <c r="AV166" s="265"/>
      <c r="AW166" s="265"/>
      <c r="AX166" s="265"/>
      <c r="AY166" s="265"/>
      <c r="AZ166" s="265"/>
      <c r="BA166" s="265"/>
      <c r="BB166" s="265"/>
      <c r="BC166" s="265"/>
      <c r="BD166" s="265"/>
      <c r="BE166" s="265"/>
      <c r="BF166" s="265"/>
      <c r="BG166" s="265"/>
      <c r="BH166" s="265"/>
      <c r="BI166" s="265"/>
      <c r="BJ166" s="265"/>
      <c r="BK166" s="265"/>
      <c r="BL166" s="265"/>
      <c r="BM166" s="265"/>
      <c r="BN166" s="265"/>
      <c r="BO166" s="265"/>
      <c r="BP166" s="265"/>
      <c r="BQ166" s="265"/>
      <c r="BR166" s="265"/>
      <c r="BS166" s="265"/>
      <c r="BT166" s="265"/>
      <c r="BU166" s="265"/>
      <c r="BV166" s="265"/>
      <c r="BW166" s="265"/>
      <c r="BX166" s="265"/>
      <c r="BY166" s="265"/>
      <c r="BZ166" s="265"/>
      <c r="CA166" s="265"/>
      <c r="CB166" s="265"/>
      <c r="CC166" s="265"/>
      <c r="CD166" s="265"/>
      <c r="CE166" s="265"/>
      <c r="CF166" s="265"/>
      <c r="CG166" s="265"/>
      <c r="CH166" s="265"/>
      <c r="CI166" s="265"/>
      <c r="CJ166" s="265"/>
      <c r="CK166" s="265"/>
      <c r="CL166" s="265"/>
      <c r="CM166" s="265"/>
      <c r="CN166" s="265"/>
      <c r="CO166" s="265"/>
      <c r="CP166" s="265"/>
      <c r="CQ166" s="265"/>
      <c r="CR166" s="265"/>
      <c r="CS166" s="265"/>
      <c r="CT166" s="265"/>
      <c r="CU166" s="265"/>
      <c r="CV166" s="265"/>
      <c r="CW166" s="265"/>
      <c r="CX166" s="265"/>
      <c r="CY166" s="265"/>
      <c r="CZ166" s="265"/>
      <c r="DA166" s="265"/>
      <c r="DB166" s="265"/>
      <c r="DC166" s="265"/>
      <c r="DD166" s="265"/>
      <c r="DE166" s="265"/>
      <c r="DF166" s="265"/>
      <c r="DG166" s="265"/>
      <c r="DH166" s="265"/>
      <c r="DI166" s="265"/>
      <c r="DJ166" s="265"/>
      <c r="DK166" s="265"/>
      <c r="DL166" s="265"/>
    </row>
    <row r="167" spans="1:116" x14ac:dyDescent="0.25">
      <c r="A167" s="266" t="s">
        <v>783</v>
      </c>
      <c r="B167" s="267" t="s">
        <v>10091</v>
      </c>
      <c r="C167" s="270">
        <v>0</v>
      </c>
      <c r="D167" s="271">
        <v>5</v>
      </c>
      <c r="E167" s="270">
        <v>0</v>
      </c>
      <c r="F167" s="270">
        <v>3.5833333333000001</v>
      </c>
      <c r="G167" s="270">
        <v>0.57860936750000003</v>
      </c>
      <c r="H167" s="270">
        <v>54.6</v>
      </c>
      <c r="I167" s="271">
        <v>3</v>
      </c>
      <c r="J167" s="271">
        <f>IFERROR(VLOOKUP($B167,'Core Indicators'!$E$3:$EU$906,147,FALSE),"x")</f>
        <v>10</v>
      </c>
      <c r="K167" s="272">
        <v>-0.50188273189999999</v>
      </c>
      <c r="L167" s="270">
        <v>2.5</v>
      </c>
      <c r="M167" s="271">
        <v>19</v>
      </c>
      <c r="N167" s="271">
        <v>34</v>
      </c>
      <c r="O167" s="271">
        <f>IFERROR(VLOOKUP(B167,'Core Indicators'!$E$3:$G$9906,3,FALSE),"x")</f>
        <v>1214000</v>
      </c>
      <c r="P167" s="271">
        <v>17200</v>
      </c>
      <c r="Q167" s="265"/>
      <c r="R167" s="265"/>
      <c r="S167" s="265"/>
      <c r="T167" s="265"/>
      <c r="U167" s="265"/>
      <c r="V167" s="265"/>
      <c r="W167" s="265"/>
      <c r="X167" s="265"/>
      <c r="Y167" s="265"/>
      <c r="Z167" s="265"/>
      <c r="AA167" s="265"/>
      <c r="AB167" s="265"/>
      <c r="AC167" s="265"/>
      <c r="AD167" s="265"/>
      <c r="AE167" s="265"/>
      <c r="AF167" s="265"/>
      <c r="AG167" s="265"/>
      <c r="AH167" s="265"/>
      <c r="AI167" s="265"/>
      <c r="AJ167" s="265"/>
      <c r="AK167" s="265"/>
      <c r="AL167" s="265"/>
      <c r="AM167" s="265"/>
      <c r="AN167" s="265"/>
      <c r="AO167" s="265"/>
      <c r="AP167" s="265"/>
      <c r="AQ167" s="265"/>
      <c r="AR167" s="265"/>
      <c r="AS167" s="265"/>
      <c r="AT167" s="265"/>
      <c r="AU167" s="265"/>
      <c r="AV167" s="265"/>
      <c r="AW167" s="265"/>
      <c r="AX167" s="265"/>
      <c r="AY167" s="265"/>
      <c r="AZ167" s="265"/>
      <c r="BA167" s="265"/>
      <c r="BB167" s="265"/>
      <c r="BC167" s="265"/>
      <c r="BD167" s="265"/>
      <c r="BE167" s="265"/>
      <c r="BF167" s="265"/>
      <c r="BG167" s="265"/>
      <c r="BH167" s="265"/>
      <c r="BI167" s="265"/>
      <c r="BJ167" s="265"/>
      <c r="BK167" s="265"/>
      <c r="BL167" s="265"/>
      <c r="BM167" s="265"/>
      <c r="BN167" s="265"/>
      <c r="BO167" s="265"/>
      <c r="BP167" s="265"/>
      <c r="BQ167" s="265"/>
      <c r="BR167" s="265"/>
      <c r="BS167" s="265"/>
      <c r="BT167" s="265"/>
      <c r="BU167" s="265"/>
      <c r="BV167" s="265"/>
      <c r="BW167" s="265"/>
      <c r="BX167" s="265"/>
      <c r="BY167" s="265"/>
      <c r="BZ167" s="265"/>
      <c r="CA167" s="265"/>
      <c r="CB167" s="265"/>
      <c r="CC167" s="265"/>
      <c r="CD167" s="265"/>
      <c r="CE167" s="265"/>
      <c r="CF167" s="265"/>
      <c r="CG167" s="265"/>
      <c r="CH167" s="265"/>
      <c r="CI167" s="265"/>
      <c r="CJ167" s="265"/>
      <c r="CK167" s="265"/>
      <c r="CL167" s="265"/>
      <c r="CM167" s="265"/>
      <c r="CN167" s="265"/>
      <c r="CO167" s="265"/>
      <c r="CP167" s="265"/>
      <c r="CQ167" s="265"/>
      <c r="CR167" s="265"/>
      <c r="CS167" s="265"/>
      <c r="CT167" s="265"/>
      <c r="CU167" s="265"/>
      <c r="CV167" s="265"/>
      <c r="CW167" s="265"/>
      <c r="CX167" s="265"/>
      <c r="CY167" s="265"/>
      <c r="CZ167" s="265"/>
      <c r="DA167" s="265"/>
      <c r="DB167" s="265"/>
      <c r="DC167" s="265"/>
      <c r="DD167" s="265"/>
      <c r="DE167" s="265"/>
      <c r="DF167" s="265"/>
      <c r="DG167" s="265"/>
      <c r="DH167" s="265"/>
      <c r="DI167" s="265"/>
      <c r="DJ167" s="265"/>
      <c r="DK167" s="265"/>
      <c r="DL167" s="265"/>
    </row>
    <row r="168" spans="1:116" x14ac:dyDescent="0.25">
      <c r="A168" s="266" t="s">
        <v>10092</v>
      </c>
      <c r="B168" s="267" t="s">
        <v>10093</v>
      </c>
      <c r="C168" s="270">
        <v>0</v>
      </c>
      <c r="D168" s="271">
        <v>8</v>
      </c>
      <c r="E168" s="270">
        <v>0</v>
      </c>
      <c r="F168" s="270" t="s">
        <v>17</v>
      </c>
      <c r="G168" s="270" t="s">
        <v>17</v>
      </c>
      <c r="H168" s="270">
        <v>32.1</v>
      </c>
      <c r="I168" s="271">
        <v>0</v>
      </c>
      <c r="J168" s="271" t="str">
        <f>IFERROR(VLOOKUP($B168,'Core Indicators'!$E$3:$EU$906,147,FALSE),"x")</f>
        <v>x</v>
      </c>
      <c r="K168" s="272">
        <v>0.17143608630000001</v>
      </c>
      <c r="L168" s="270" t="s">
        <v>17</v>
      </c>
      <c r="M168" s="271">
        <v>72</v>
      </c>
      <c r="N168" s="271">
        <v>66</v>
      </c>
      <c r="O168" s="271" t="str">
        <f>IFERROR(VLOOKUP(B168,'Core Indicators'!$E$3:$G$9906,3,FALSE),"x")</f>
        <v>x</v>
      </c>
      <c r="P168" s="271">
        <v>460</v>
      </c>
      <c r="Q168" s="265"/>
      <c r="R168" s="265"/>
      <c r="S168" s="265"/>
      <c r="T168" s="265"/>
      <c r="U168" s="265"/>
      <c r="V168" s="265"/>
      <c r="W168" s="265"/>
      <c r="X168" s="265"/>
      <c r="Y168" s="265"/>
      <c r="Z168" s="265"/>
      <c r="AA168" s="265"/>
      <c r="AB168" s="265"/>
      <c r="AC168" s="265"/>
      <c r="AD168" s="265"/>
      <c r="AE168" s="265"/>
      <c r="AF168" s="265"/>
      <c r="AG168" s="265"/>
      <c r="AH168" s="265"/>
      <c r="AI168" s="265"/>
      <c r="AJ168" s="265"/>
      <c r="AK168" s="265"/>
      <c r="AL168" s="265"/>
      <c r="AM168" s="265"/>
      <c r="AN168" s="265"/>
      <c r="AO168" s="265"/>
      <c r="AP168" s="265"/>
      <c r="AQ168" s="265"/>
      <c r="AR168" s="265"/>
      <c r="AS168" s="265"/>
      <c r="AT168" s="265"/>
      <c r="AU168" s="265"/>
      <c r="AV168" s="265"/>
      <c r="AW168" s="265"/>
      <c r="AX168" s="265"/>
      <c r="AY168" s="265"/>
      <c r="AZ168" s="265"/>
      <c r="BA168" s="265"/>
      <c r="BB168" s="265"/>
      <c r="BC168" s="265"/>
      <c r="BD168" s="265"/>
      <c r="BE168" s="265"/>
      <c r="BF168" s="265"/>
      <c r="BG168" s="265"/>
      <c r="BH168" s="265"/>
      <c r="BI168" s="265"/>
      <c r="BJ168" s="265"/>
      <c r="BK168" s="265"/>
      <c r="BL168" s="265"/>
      <c r="BM168" s="265"/>
      <c r="BN168" s="265"/>
      <c r="BO168" s="265"/>
      <c r="BP168" s="265"/>
      <c r="BQ168" s="265"/>
      <c r="BR168" s="265"/>
      <c r="BS168" s="265"/>
      <c r="BT168" s="265"/>
      <c r="BU168" s="265"/>
      <c r="BV168" s="265"/>
      <c r="BW168" s="265"/>
      <c r="BX168" s="265"/>
      <c r="BY168" s="265"/>
      <c r="BZ168" s="265"/>
      <c r="CA168" s="265"/>
      <c r="CB168" s="265"/>
      <c r="CC168" s="265"/>
      <c r="CD168" s="265"/>
      <c r="CE168" s="265"/>
      <c r="CF168" s="265"/>
      <c r="CG168" s="265"/>
      <c r="CH168" s="265"/>
      <c r="CI168" s="265"/>
      <c r="CJ168" s="265"/>
      <c r="CK168" s="265"/>
      <c r="CL168" s="265"/>
      <c r="CM168" s="265"/>
      <c r="CN168" s="265"/>
      <c r="CO168" s="265"/>
      <c r="CP168" s="265"/>
      <c r="CQ168" s="265"/>
      <c r="CR168" s="265"/>
      <c r="CS168" s="265"/>
      <c r="CT168" s="265"/>
      <c r="CU168" s="265"/>
      <c r="CV168" s="265"/>
      <c r="CW168" s="265"/>
      <c r="CX168" s="265"/>
      <c r="CY168" s="265"/>
      <c r="CZ168" s="265"/>
      <c r="DA168" s="265"/>
      <c r="DB168" s="265"/>
      <c r="DC168" s="265"/>
      <c r="DD168" s="265"/>
      <c r="DE168" s="265"/>
      <c r="DF168" s="265"/>
      <c r="DG168" s="265"/>
      <c r="DH168" s="265"/>
      <c r="DI168" s="265"/>
      <c r="DJ168" s="265"/>
      <c r="DK168" s="265"/>
      <c r="DL168" s="265"/>
    </row>
    <row r="169" spans="1:116" x14ac:dyDescent="0.25">
      <c r="A169" s="266" t="s">
        <v>65</v>
      </c>
      <c r="B169" s="267" t="s">
        <v>10094</v>
      </c>
      <c r="C169" s="270">
        <v>0.54330003230000001</v>
      </c>
      <c r="D169" s="271">
        <v>1</v>
      </c>
      <c r="E169" s="270">
        <v>0.85</v>
      </c>
      <c r="F169" s="270">
        <v>1.8</v>
      </c>
      <c r="G169" s="270">
        <v>0.54677704069999999</v>
      </c>
      <c r="H169" s="270">
        <v>37.5</v>
      </c>
      <c r="I169" s="271">
        <v>5</v>
      </c>
      <c r="J169" s="271">
        <f>IFERROR(VLOOKUP($B169,'Core Indicators'!$E$3:$EU$906,147,FALSE),"x")</f>
        <v>1678</v>
      </c>
      <c r="K169" s="272">
        <v>-2.0760633945000002</v>
      </c>
      <c r="L169" s="270">
        <v>1.5</v>
      </c>
      <c r="M169" s="271">
        <v>0</v>
      </c>
      <c r="N169" s="271">
        <v>13</v>
      </c>
      <c r="O169" s="271">
        <f>IFERROR(VLOOKUP(B169,'Core Indicators'!$E$3:$G$9906,3,FALSE),"x")</f>
        <v>22125000</v>
      </c>
      <c r="P169" s="271">
        <v>183630</v>
      </c>
      <c r="Q169" s="265"/>
      <c r="R169" s="265"/>
      <c r="S169" s="265"/>
      <c r="T169" s="265"/>
      <c r="U169" s="265"/>
      <c r="V169" s="265"/>
      <c r="W169" s="265"/>
      <c r="X169" s="265"/>
      <c r="Y169" s="265"/>
      <c r="Z169" s="265"/>
      <c r="AA169" s="265"/>
      <c r="AB169" s="265"/>
      <c r="AC169" s="265"/>
      <c r="AD169" s="265"/>
      <c r="AE169" s="265"/>
      <c r="AF169" s="265"/>
      <c r="AG169" s="265"/>
      <c r="AH169" s="265"/>
      <c r="AI169" s="265"/>
      <c r="AJ169" s="265"/>
      <c r="AK169" s="265"/>
      <c r="AL169" s="265"/>
      <c r="AM169" s="265"/>
      <c r="AN169" s="265"/>
      <c r="AO169" s="265"/>
      <c r="AP169" s="265"/>
      <c r="AQ169" s="265"/>
      <c r="AR169" s="265"/>
      <c r="AS169" s="265"/>
      <c r="AT169" s="265"/>
      <c r="AU169" s="265"/>
      <c r="AV169" s="265"/>
      <c r="AW169" s="265"/>
      <c r="AX169" s="265"/>
      <c r="AY169" s="265"/>
      <c r="AZ169" s="265"/>
      <c r="BA169" s="265"/>
      <c r="BB169" s="265"/>
      <c r="BC169" s="265"/>
      <c r="BD169" s="265"/>
      <c r="BE169" s="265"/>
      <c r="BF169" s="265"/>
      <c r="BG169" s="265"/>
      <c r="BH169" s="265"/>
      <c r="BI169" s="265"/>
      <c r="BJ169" s="265"/>
      <c r="BK169" s="265"/>
      <c r="BL169" s="265"/>
      <c r="BM169" s="265"/>
      <c r="BN169" s="265"/>
      <c r="BO169" s="265"/>
      <c r="BP169" s="265"/>
      <c r="BQ169" s="265"/>
      <c r="BR169" s="265"/>
      <c r="BS169" s="265"/>
      <c r="BT169" s="265"/>
      <c r="BU169" s="265"/>
      <c r="BV169" s="265"/>
      <c r="BW169" s="265"/>
      <c r="BX169" s="265"/>
      <c r="BY169" s="265"/>
      <c r="BZ169" s="265"/>
      <c r="CA169" s="265"/>
      <c r="CB169" s="265"/>
      <c r="CC169" s="265"/>
      <c r="CD169" s="265"/>
      <c r="CE169" s="265"/>
      <c r="CF169" s="265"/>
      <c r="CG169" s="265"/>
      <c r="CH169" s="265"/>
      <c r="CI169" s="265"/>
      <c r="CJ169" s="265"/>
      <c r="CK169" s="265"/>
      <c r="CL169" s="265"/>
      <c r="CM169" s="265"/>
      <c r="CN169" s="265"/>
      <c r="CO169" s="265"/>
      <c r="CP169" s="265"/>
      <c r="CQ169" s="265"/>
      <c r="CR169" s="265"/>
      <c r="CS169" s="265"/>
      <c r="CT169" s="265"/>
      <c r="CU169" s="265"/>
      <c r="CV169" s="265"/>
      <c r="CW169" s="265"/>
      <c r="CX169" s="265"/>
      <c r="CY169" s="265"/>
      <c r="CZ169" s="265"/>
      <c r="DA169" s="265"/>
      <c r="DB169" s="265"/>
      <c r="DC169" s="265"/>
      <c r="DD169" s="265"/>
      <c r="DE169" s="265"/>
      <c r="DF169" s="265"/>
      <c r="DG169" s="265"/>
      <c r="DH169" s="265"/>
      <c r="DI169" s="265"/>
      <c r="DJ169" s="265"/>
      <c r="DK169" s="265"/>
      <c r="DL169" s="265"/>
    </row>
    <row r="170" spans="1:116" x14ac:dyDescent="0.25">
      <c r="A170" s="266" t="s">
        <v>366</v>
      </c>
      <c r="B170" s="267" t="s">
        <v>10095</v>
      </c>
      <c r="C170" s="270">
        <v>0.92045000249999998</v>
      </c>
      <c r="D170" s="271">
        <v>9</v>
      </c>
      <c r="E170" s="270">
        <v>0.185</v>
      </c>
      <c r="F170" s="270">
        <v>2.9333333332999998</v>
      </c>
      <c r="G170" s="270">
        <v>0.7006806672</v>
      </c>
      <c r="H170" s="270">
        <v>43.3</v>
      </c>
      <c r="I170" s="271">
        <v>5</v>
      </c>
      <c r="J170" s="271">
        <f>IFERROR(VLOOKUP($B170,'Core Indicators'!$E$3:$EU$906,147,FALSE),"x")</f>
        <v>21</v>
      </c>
      <c r="K170" s="272">
        <v>-1.2833583355</v>
      </c>
      <c r="L170" s="270">
        <v>1.75</v>
      </c>
      <c r="M170" s="271">
        <v>17</v>
      </c>
      <c r="N170" s="271">
        <v>20</v>
      </c>
      <c r="O170" s="271">
        <f>IFERROR(VLOOKUP(B170,'Core Indicators'!$E$3:$G$9906,3,FALSE),"x")</f>
        <v>18294000</v>
      </c>
      <c r="P170" s="271">
        <v>1259200</v>
      </c>
      <c r="Q170" s="265"/>
      <c r="R170" s="265"/>
      <c r="S170" s="265"/>
      <c r="T170" s="265"/>
      <c r="U170" s="265"/>
      <c r="V170" s="265"/>
      <c r="W170" s="265"/>
      <c r="X170" s="265"/>
      <c r="Y170" s="265"/>
      <c r="Z170" s="265"/>
      <c r="AA170" s="265"/>
      <c r="AB170" s="265"/>
      <c r="AC170" s="265"/>
      <c r="AD170" s="265"/>
      <c r="AE170" s="265"/>
      <c r="AF170" s="265"/>
      <c r="AG170" s="265"/>
      <c r="AH170" s="265"/>
      <c r="AI170" s="265"/>
      <c r="AJ170" s="265"/>
      <c r="AK170" s="265"/>
      <c r="AL170" s="265"/>
      <c r="AM170" s="265"/>
      <c r="AN170" s="265"/>
      <c r="AO170" s="265"/>
      <c r="AP170" s="265"/>
      <c r="AQ170" s="265"/>
      <c r="AR170" s="265"/>
      <c r="AS170" s="265"/>
      <c r="AT170" s="265"/>
      <c r="AU170" s="265"/>
      <c r="AV170" s="265"/>
      <c r="AW170" s="265"/>
      <c r="AX170" s="265"/>
      <c r="AY170" s="265"/>
      <c r="AZ170" s="265"/>
      <c r="BA170" s="265"/>
      <c r="BB170" s="265"/>
      <c r="BC170" s="265"/>
      <c r="BD170" s="265"/>
      <c r="BE170" s="265"/>
      <c r="BF170" s="265"/>
      <c r="BG170" s="265"/>
      <c r="BH170" s="265"/>
      <c r="BI170" s="265"/>
      <c r="BJ170" s="265"/>
      <c r="BK170" s="265"/>
      <c r="BL170" s="265"/>
      <c r="BM170" s="265"/>
      <c r="BN170" s="265"/>
      <c r="BO170" s="265"/>
      <c r="BP170" s="265"/>
      <c r="BQ170" s="265"/>
      <c r="BR170" s="265"/>
      <c r="BS170" s="265"/>
      <c r="BT170" s="265"/>
      <c r="BU170" s="265"/>
      <c r="BV170" s="265"/>
      <c r="BW170" s="265"/>
      <c r="BX170" s="265"/>
      <c r="BY170" s="265"/>
      <c r="BZ170" s="265"/>
      <c r="CA170" s="265"/>
      <c r="CB170" s="265"/>
      <c r="CC170" s="265"/>
      <c r="CD170" s="265"/>
      <c r="CE170" s="265"/>
      <c r="CF170" s="265"/>
      <c r="CG170" s="265"/>
      <c r="CH170" s="265"/>
      <c r="CI170" s="265"/>
      <c r="CJ170" s="265"/>
      <c r="CK170" s="265"/>
      <c r="CL170" s="265"/>
      <c r="CM170" s="265"/>
      <c r="CN170" s="265"/>
      <c r="CO170" s="265"/>
      <c r="CP170" s="265"/>
      <c r="CQ170" s="265"/>
      <c r="CR170" s="265"/>
      <c r="CS170" s="265"/>
      <c r="CT170" s="265"/>
      <c r="CU170" s="265"/>
      <c r="CV170" s="265"/>
      <c r="CW170" s="265"/>
      <c r="CX170" s="265"/>
      <c r="CY170" s="265"/>
      <c r="CZ170" s="265"/>
      <c r="DA170" s="265"/>
      <c r="DB170" s="265"/>
      <c r="DC170" s="265"/>
      <c r="DD170" s="265"/>
      <c r="DE170" s="265"/>
      <c r="DF170" s="265"/>
      <c r="DG170" s="265"/>
      <c r="DH170" s="265"/>
      <c r="DI170" s="265"/>
      <c r="DJ170" s="265"/>
      <c r="DK170" s="265"/>
      <c r="DL170" s="265"/>
    </row>
    <row r="171" spans="1:116" x14ac:dyDescent="0.25">
      <c r="A171" s="266" t="s">
        <v>10096</v>
      </c>
      <c r="B171" s="267" t="s">
        <v>10097</v>
      </c>
      <c r="C171" s="270">
        <v>0.73349999629999996</v>
      </c>
      <c r="D171" s="271">
        <v>5</v>
      </c>
      <c r="E171" s="270">
        <v>0</v>
      </c>
      <c r="F171" s="270">
        <v>4.8666666666999996</v>
      </c>
      <c r="G171" s="270">
        <v>0.56568342780000003</v>
      </c>
      <c r="H171" s="270">
        <v>43.1</v>
      </c>
      <c r="I171" s="271">
        <v>2</v>
      </c>
      <c r="J171" s="271" t="str">
        <f>IFERROR(VLOOKUP($B171,'Core Indicators'!$E$3:$EU$906,147,FALSE),"x")</f>
        <v>x</v>
      </c>
      <c r="K171" s="272">
        <v>-0.58879667520000001</v>
      </c>
      <c r="L171" s="270">
        <v>4</v>
      </c>
      <c r="M171" s="271">
        <v>44</v>
      </c>
      <c r="N171" s="271">
        <v>29</v>
      </c>
      <c r="O171" s="271" t="str">
        <f>IFERROR(VLOOKUP(B171,'Core Indicators'!$E$3:$G$9906,3,FALSE),"x")</f>
        <v>x</v>
      </c>
      <c r="P171" s="271">
        <v>54390</v>
      </c>
      <c r="Q171" s="265"/>
      <c r="R171" s="265"/>
      <c r="S171" s="265"/>
      <c r="T171" s="265"/>
      <c r="U171" s="265"/>
      <c r="V171" s="265"/>
      <c r="W171" s="265"/>
      <c r="X171" s="265"/>
      <c r="Y171" s="265"/>
      <c r="Z171" s="265"/>
      <c r="AA171" s="265"/>
      <c r="AB171" s="265"/>
      <c r="AC171" s="265"/>
      <c r="AD171" s="265"/>
      <c r="AE171" s="265"/>
      <c r="AF171" s="265"/>
      <c r="AG171" s="265"/>
      <c r="AH171" s="265"/>
      <c r="AI171" s="265"/>
      <c r="AJ171" s="265"/>
      <c r="AK171" s="265"/>
      <c r="AL171" s="265"/>
      <c r="AM171" s="265"/>
      <c r="AN171" s="265"/>
      <c r="AO171" s="265"/>
      <c r="AP171" s="265"/>
      <c r="AQ171" s="265"/>
      <c r="AR171" s="265"/>
      <c r="AS171" s="265"/>
      <c r="AT171" s="265"/>
      <c r="AU171" s="265"/>
      <c r="AV171" s="265"/>
      <c r="AW171" s="265"/>
      <c r="AX171" s="265"/>
      <c r="AY171" s="265"/>
      <c r="AZ171" s="265"/>
      <c r="BA171" s="265"/>
      <c r="BB171" s="265"/>
      <c r="BC171" s="265"/>
      <c r="BD171" s="265"/>
      <c r="BE171" s="265"/>
      <c r="BF171" s="265"/>
      <c r="BG171" s="265"/>
      <c r="BH171" s="265"/>
      <c r="BI171" s="265"/>
      <c r="BJ171" s="265"/>
      <c r="BK171" s="265"/>
      <c r="BL171" s="265"/>
      <c r="BM171" s="265"/>
      <c r="BN171" s="265"/>
      <c r="BO171" s="265"/>
      <c r="BP171" s="265"/>
      <c r="BQ171" s="265"/>
      <c r="BR171" s="265"/>
      <c r="BS171" s="265"/>
      <c r="BT171" s="265"/>
      <c r="BU171" s="265"/>
      <c r="BV171" s="265"/>
      <c r="BW171" s="265"/>
      <c r="BX171" s="265"/>
      <c r="BY171" s="265"/>
      <c r="BZ171" s="265"/>
      <c r="CA171" s="265"/>
      <c r="CB171" s="265"/>
      <c r="CC171" s="265"/>
      <c r="CD171" s="265"/>
      <c r="CE171" s="265"/>
      <c r="CF171" s="265"/>
      <c r="CG171" s="265"/>
      <c r="CH171" s="265"/>
      <c r="CI171" s="265"/>
      <c r="CJ171" s="265"/>
      <c r="CK171" s="265"/>
      <c r="CL171" s="265"/>
      <c r="CM171" s="265"/>
      <c r="CN171" s="265"/>
      <c r="CO171" s="265"/>
      <c r="CP171" s="265"/>
      <c r="CQ171" s="265"/>
      <c r="CR171" s="265"/>
      <c r="CS171" s="265"/>
      <c r="CT171" s="265"/>
      <c r="CU171" s="265"/>
      <c r="CV171" s="265"/>
      <c r="CW171" s="265"/>
      <c r="CX171" s="265"/>
      <c r="CY171" s="265"/>
      <c r="CZ171" s="265"/>
      <c r="DA171" s="265"/>
      <c r="DB171" s="265"/>
      <c r="DC171" s="265"/>
      <c r="DD171" s="265"/>
      <c r="DE171" s="265"/>
      <c r="DF171" s="265"/>
      <c r="DG171" s="265"/>
      <c r="DH171" s="265"/>
      <c r="DI171" s="265"/>
      <c r="DJ171" s="265"/>
      <c r="DK171" s="265"/>
      <c r="DL171" s="265"/>
    </row>
    <row r="172" spans="1:116" x14ac:dyDescent="0.25">
      <c r="A172" s="266" t="s">
        <v>214</v>
      </c>
      <c r="B172" s="267" t="s">
        <v>10098</v>
      </c>
      <c r="C172" s="270">
        <v>0.31875000450000002</v>
      </c>
      <c r="D172" s="271">
        <v>8</v>
      </c>
      <c r="E172" s="270">
        <v>0.05</v>
      </c>
      <c r="F172" s="270">
        <v>3.3</v>
      </c>
      <c r="G172" s="270">
        <v>0.37672290009999998</v>
      </c>
      <c r="H172" s="270">
        <v>34.9</v>
      </c>
      <c r="I172" s="271">
        <v>3</v>
      </c>
      <c r="J172" s="271">
        <f>IFERROR(VLOOKUP($B172,'Core Indicators'!$E$3:$EU$906,147,FALSE),"x")</f>
        <v>25</v>
      </c>
      <c r="K172" s="272">
        <v>0.1028815731</v>
      </c>
      <c r="L172" s="270">
        <v>3.25</v>
      </c>
      <c r="M172" s="271">
        <v>32</v>
      </c>
      <c r="N172" s="271">
        <v>36</v>
      </c>
      <c r="O172" s="271">
        <f>IFERROR(VLOOKUP(B172,'Core Indicators'!$E$3:$G$9906,3,FALSE),"x")</f>
        <v>63878000</v>
      </c>
      <c r="P172" s="271">
        <v>510890</v>
      </c>
      <c r="Q172" s="265"/>
      <c r="R172" s="265"/>
      <c r="S172" s="265"/>
      <c r="T172" s="265"/>
      <c r="U172" s="265"/>
      <c r="V172" s="265"/>
      <c r="W172" s="265"/>
      <c r="X172" s="265"/>
      <c r="Y172" s="265"/>
      <c r="Z172" s="265"/>
      <c r="AA172" s="265"/>
      <c r="AB172" s="265"/>
      <c r="AC172" s="265"/>
      <c r="AD172" s="265"/>
      <c r="AE172" s="265"/>
      <c r="AF172" s="265"/>
      <c r="AG172" s="265"/>
      <c r="AH172" s="265"/>
      <c r="AI172" s="265"/>
      <c r="AJ172" s="265"/>
      <c r="AK172" s="265"/>
      <c r="AL172" s="265"/>
      <c r="AM172" s="265"/>
      <c r="AN172" s="265"/>
      <c r="AO172" s="265"/>
      <c r="AP172" s="265"/>
      <c r="AQ172" s="265"/>
      <c r="AR172" s="265"/>
      <c r="AS172" s="265"/>
      <c r="AT172" s="265"/>
      <c r="AU172" s="265"/>
      <c r="AV172" s="265"/>
      <c r="AW172" s="265"/>
      <c r="AX172" s="265"/>
      <c r="AY172" s="265"/>
      <c r="AZ172" s="265"/>
      <c r="BA172" s="265"/>
      <c r="BB172" s="265"/>
      <c r="BC172" s="265"/>
      <c r="BD172" s="265"/>
      <c r="BE172" s="265"/>
      <c r="BF172" s="265"/>
      <c r="BG172" s="265"/>
      <c r="BH172" s="265"/>
      <c r="BI172" s="265"/>
      <c r="BJ172" s="265"/>
      <c r="BK172" s="265"/>
      <c r="BL172" s="265"/>
      <c r="BM172" s="265"/>
      <c r="BN172" s="265"/>
      <c r="BO172" s="265"/>
      <c r="BP172" s="265"/>
      <c r="BQ172" s="265"/>
      <c r="BR172" s="265"/>
      <c r="BS172" s="265"/>
      <c r="BT172" s="265"/>
      <c r="BU172" s="265"/>
      <c r="BV172" s="265"/>
      <c r="BW172" s="265"/>
      <c r="BX172" s="265"/>
      <c r="BY172" s="265"/>
      <c r="BZ172" s="265"/>
      <c r="CA172" s="265"/>
      <c r="CB172" s="265"/>
      <c r="CC172" s="265"/>
      <c r="CD172" s="265"/>
      <c r="CE172" s="265"/>
      <c r="CF172" s="265"/>
      <c r="CG172" s="265"/>
      <c r="CH172" s="265"/>
      <c r="CI172" s="265"/>
      <c r="CJ172" s="265"/>
      <c r="CK172" s="265"/>
      <c r="CL172" s="265"/>
      <c r="CM172" s="265"/>
      <c r="CN172" s="265"/>
      <c r="CO172" s="265"/>
      <c r="CP172" s="265"/>
      <c r="CQ172" s="265"/>
      <c r="CR172" s="265"/>
      <c r="CS172" s="265"/>
      <c r="CT172" s="265"/>
      <c r="CU172" s="265"/>
      <c r="CV172" s="265"/>
      <c r="CW172" s="265"/>
      <c r="CX172" s="265"/>
      <c r="CY172" s="265"/>
      <c r="CZ172" s="265"/>
      <c r="DA172" s="265"/>
      <c r="DB172" s="265"/>
      <c r="DC172" s="265"/>
      <c r="DD172" s="265"/>
      <c r="DE172" s="265"/>
      <c r="DF172" s="265"/>
      <c r="DG172" s="265"/>
      <c r="DH172" s="265"/>
      <c r="DI172" s="265"/>
      <c r="DJ172" s="265"/>
      <c r="DK172" s="265"/>
      <c r="DL172" s="265"/>
    </row>
    <row r="173" spans="1:116" x14ac:dyDescent="0.25">
      <c r="A173" s="266" t="s">
        <v>10099</v>
      </c>
      <c r="B173" s="267" t="s">
        <v>10100</v>
      </c>
      <c r="C173" s="270">
        <v>0.3105010326</v>
      </c>
      <c r="D173" s="271">
        <v>5</v>
      </c>
      <c r="E173" s="270">
        <v>0.21299999999999999</v>
      </c>
      <c r="F173" s="270">
        <v>2.9166666666999999</v>
      </c>
      <c r="G173" s="270">
        <v>0.37746660949999999</v>
      </c>
      <c r="H173" s="270">
        <v>34</v>
      </c>
      <c r="I173" s="271">
        <v>3</v>
      </c>
      <c r="J173" s="271" t="str">
        <f>IFERROR(VLOOKUP($B173,'Core Indicators'!$E$3:$EU$906,147,FALSE),"x")</f>
        <v>x</v>
      </c>
      <c r="K173" s="272">
        <v>-1.2279412746</v>
      </c>
      <c r="L173" s="270">
        <v>2</v>
      </c>
      <c r="M173" s="271">
        <v>9</v>
      </c>
      <c r="N173" s="271">
        <v>25</v>
      </c>
      <c r="O173" s="271" t="str">
        <f>IFERROR(VLOOKUP(B173,'Core Indicators'!$E$3:$G$9906,3,FALSE),"x")</f>
        <v>x</v>
      </c>
      <c r="P173" s="271">
        <v>138786</v>
      </c>
      <c r="Q173" s="265"/>
      <c r="R173" s="265"/>
      <c r="S173" s="265"/>
      <c r="T173" s="265"/>
      <c r="U173" s="265"/>
      <c r="V173" s="265"/>
      <c r="W173" s="265"/>
      <c r="X173" s="265"/>
      <c r="Y173" s="265"/>
      <c r="Z173" s="265"/>
      <c r="AA173" s="265"/>
      <c r="AB173" s="265"/>
      <c r="AC173" s="265"/>
      <c r="AD173" s="265"/>
      <c r="AE173" s="265"/>
      <c r="AF173" s="265"/>
      <c r="AG173" s="265"/>
      <c r="AH173" s="265"/>
      <c r="AI173" s="265"/>
      <c r="AJ173" s="265"/>
      <c r="AK173" s="265"/>
      <c r="AL173" s="265"/>
      <c r="AM173" s="265"/>
      <c r="AN173" s="265"/>
      <c r="AO173" s="265"/>
      <c r="AP173" s="265"/>
      <c r="AQ173" s="265"/>
      <c r="AR173" s="265"/>
      <c r="AS173" s="265"/>
      <c r="AT173" s="265"/>
      <c r="AU173" s="265"/>
      <c r="AV173" s="265"/>
      <c r="AW173" s="265"/>
      <c r="AX173" s="265"/>
      <c r="AY173" s="265"/>
      <c r="AZ173" s="265"/>
      <c r="BA173" s="265"/>
      <c r="BB173" s="265"/>
      <c r="BC173" s="265"/>
      <c r="BD173" s="265"/>
      <c r="BE173" s="265"/>
      <c r="BF173" s="265"/>
      <c r="BG173" s="265"/>
      <c r="BH173" s="265"/>
      <c r="BI173" s="265"/>
      <c r="BJ173" s="265"/>
      <c r="BK173" s="265"/>
      <c r="BL173" s="265"/>
      <c r="BM173" s="265"/>
      <c r="BN173" s="265"/>
      <c r="BO173" s="265"/>
      <c r="BP173" s="265"/>
      <c r="BQ173" s="265"/>
      <c r="BR173" s="265"/>
      <c r="BS173" s="265"/>
      <c r="BT173" s="265"/>
      <c r="BU173" s="265"/>
      <c r="BV173" s="265"/>
      <c r="BW173" s="265"/>
      <c r="BX173" s="265"/>
      <c r="BY173" s="265"/>
      <c r="BZ173" s="265"/>
      <c r="CA173" s="265"/>
      <c r="CB173" s="265"/>
      <c r="CC173" s="265"/>
      <c r="CD173" s="265"/>
      <c r="CE173" s="265"/>
      <c r="CF173" s="265"/>
      <c r="CG173" s="265"/>
      <c r="CH173" s="265"/>
      <c r="CI173" s="265"/>
      <c r="CJ173" s="265"/>
      <c r="CK173" s="265"/>
      <c r="CL173" s="265"/>
      <c r="CM173" s="265"/>
      <c r="CN173" s="265"/>
      <c r="CO173" s="265"/>
      <c r="CP173" s="265"/>
      <c r="CQ173" s="265"/>
      <c r="CR173" s="265"/>
      <c r="CS173" s="265"/>
      <c r="CT173" s="265"/>
      <c r="CU173" s="265"/>
      <c r="CV173" s="265"/>
      <c r="CW173" s="265"/>
      <c r="CX173" s="265"/>
      <c r="CY173" s="265"/>
      <c r="CZ173" s="265"/>
      <c r="DA173" s="265"/>
      <c r="DB173" s="265"/>
      <c r="DC173" s="265"/>
      <c r="DD173" s="265"/>
      <c r="DE173" s="265"/>
      <c r="DF173" s="265"/>
      <c r="DG173" s="265"/>
      <c r="DH173" s="265"/>
      <c r="DI173" s="265"/>
      <c r="DJ173" s="265"/>
      <c r="DK173" s="265"/>
      <c r="DL173" s="265"/>
    </row>
    <row r="174" spans="1:116" x14ac:dyDescent="0.25">
      <c r="A174" s="266" t="s">
        <v>10101</v>
      </c>
      <c r="B174" s="267" t="s">
        <v>10102</v>
      </c>
      <c r="C174" s="270">
        <v>0.27369995949999998</v>
      </c>
      <c r="D174" s="271">
        <v>1</v>
      </c>
      <c r="E174" s="270">
        <v>0.1</v>
      </c>
      <c r="F174" s="270">
        <v>2.75</v>
      </c>
      <c r="G174" s="270" t="s">
        <v>17</v>
      </c>
      <c r="H174" s="270">
        <v>40.799999999999997</v>
      </c>
      <c r="I174" s="271">
        <v>0</v>
      </c>
      <c r="J174" s="271" t="str">
        <f>IFERROR(VLOOKUP($B174,'Core Indicators'!$E$3:$EU$906,147,FALSE),"x")</f>
        <v>x</v>
      </c>
      <c r="K174" s="272">
        <v>-1.4147845507000001</v>
      </c>
      <c r="L174" s="270">
        <v>1.75</v>
      </c>
      <c r="M174" s="271">
        <v>2</v>
      </c>
      <c r="N174" s="271">
        <v>19</v>
      </c>
      <c r="O174" s="271" t="str">
        <f>IFERROR(VLOOKUP(B174,'Core Indicators'!$E$3:$G$9906,3,FALSE),"x")</f>
        <v>x</v>
      </c>
      <c r="P174" s="271">
        <v>469930</v>
      </c>
      <c r="Q174" s="265"/>
      <c r="R174" s="265"/>
      <c r="S174" s="265"/>
      <c r="T174" s="265"/>
      <c r="U174" s="265"/>
      <c r="V174" s="265"/>
      <c r="W174" s="265"/>
      <c r="X174" s="265"/>
      <c r="Y174" s="265"/>
      <c r="Z174" s="265"/>
      <c r="AA174" s="265"/>
      <c r="AB174" s="265"/>
      <c r="AC174" s="265"/>
      <c r="AD174" s="265"/>
      <c r="AE174" s="265"/>
      <c r="AF174" s="265"/>
      <c r="AG174" s="265"/>
      <c r="AH174" s="265"/>
      <c r="AI174" s="265"/>
      <c r="AJ174" s="265"/>
      <c r="AK174" s="265"/>
      <c r="AL174" s="265"/>
      <c r="AM174" s="265"/>
      <c r="AN174" s="265"/>
      <c r="AO174" s="265"/>
      <c r="AP174" s="265"/>
      <c r="AQ174" s="265"/>
      <c r="AR174" s="265"/>
      <c r="AS174" s="265"/>
      <c r="AT174" s="265"/>
      <c r="AU174" s="265"/>
      <c r="AV174" s="265"/>
      <c r="AW174" s="265"/>
      <c r="AX174" s="265"/>
      <c r="AY174" s="265"/>
      <c r="AZ174" s="265"/>
      <c r="BA174" s="265"/>
      <c r="BB174" s="265"/>
      <c r="BC174" s="265"/>
      <c r="BD174" s="265"/>
      <c r="BE174" s="265"/>
      <c r="BF174" s="265"/>
      <c r="BG174" s="265"/>
      <c r="BH174" s="265"/>
      <c r="BI174" s="265"/>
      <c r="BJ174" s="265"/>
      <c r="BK174" s="265"/>
      <c r="BL174" s="265"/>
      <c r="BM174" s="265"/>
      <c r="BN174" s="265"/>
      <c r="BO174" s="265"/>
      <c r="BP174" s="265"/>
      <c r="BQ174" s="265"/>
      <c r="BR174" s="265"/>
      <c r="BS174" s="265"/>
      <c r="BT174" s="265"/>
      <c r="BU174" s="265"/>
      <c r="BV174" s="265"/>
      <c r="BW174" s="265"/>
      <c r="BX174" s="265"/>
      <c r="BY174" s="265"/>
      <c r="BZ174" s="265"/>
      <c r="CA174" s="265"/>
      <c r="CB174" s="265"/>
      <c r="CC174" s="265"/>
      <c r="CD174" s="265"/>
      <c r="CE174" s="265"/>
      <c r="CF174" s="265"/>
      <c r="CG174" s="265"/>
      <c r="CH174" s="265"/>
      <c r="CI174" s="265"/>
      <c r="CJ174" s="265"/>
      <c r="CK174" s="265"/>
      <c r="CL174" s="265"/>
      <c r="CM174" s="265"/>
      <c r="CN174" s="265"/>
      <c r="CO174" s="265"/>
      <c r="CP174" s="265"/>
      <c r="CQ174" s="265"/>
      <c r="CR174" s="265"/>
      <c r="CS174" s="265"/>
      <c r="CT174" s="265"/>
      <c r="CU174" s="265"/>
      <c r="CV174" s="265"/>
      <c r="CW174" s="265"/>
      <c r="CX174" s="265"/>
      <c r="CY174" s="265"/>
      <c r="CZ174" s="265"/>
      <c r="DA174" s="265"/>
      <c r="DB174" s="265"/>
      <c r="DC174" s="265"/>
      <c r="DD174" s="265"/>
      <c r="DE174" s="265"/>
      <c r="DF174" s="265"/>
      <c r="DG174" s="265"/>
      <c r="DH174" s="265"/>
      <c r="DI174" s="265"/>
      <c r="DJ174" s="265"/>
      <c r="DK174" s="265"/>
      <c r="DL174" s="265"/>
    </row>
    <row r="175" spans="1:116" x14ac:dyDescent="0.25">
      <c r="A175" s="266" t="s">
        <v>5236</v>
      </c>
      <c r="B175" s="267" t="s">
        <v>10103</v>
      </c>
      <c r="C175" s="270">
        <v>0</v>
      </c>
      <c r="D175" s="271">
        <v>13</v>
      </c>
      <c r="E175" s="270">
        <v>0</v>
      </c>
      <c r="F175" s="270">
        <v>7.55</v>
      </c>
      <c r="G175" s="270" t="s">
        <v>17</v>
      </c>
      <c r="H175" s="270">
        <v>28.7</v>
      </c>
      <c r="I175" s="271">
        <v>0</v>
      </c>
      <c r="J175" s="271">
        <f>IFERROR(VLOOKUP($B175,'Core Indicators'!$E$3:$EU$906,147,FALSE),"x")</f>
        <v>0</v>
      </c>
      <c r="K175" s="272">
        <v>-1.111014843</v>
      </c>
      <c r="L175" s="270">
        <v>7</v>
      </c>
      <c r="M175" s="271">
        <v>71</v>
      </c>
      <c r="N175" s="271">
        <v>38</v>
      </c>
      <c r="O175" s="271">
        <f>IFERROR(VLOOKUP(B175,'Core Indicators'!$E$3:$G$9906,3,FALSE),"x")</f>
        <v>1359000</v>
      </c>
      <c r="P175" s="271">
        <v>14870</v>
      </c>
      <c r="Q175" s="265"/>
      <c r="R175" s="265"/>
      <c r="S175" s="265"/>
      <c r="T175" s="265"/>
      <c r="U175" s="265"/>
      <c r="V175" s="265"/>
      <c r="W175" s="265"/>
      <c r="X175" s="265"/>
      <c r="Y175" s="265"/>
      <c r="Z175" s="265"/>
      <c r="AA175" s="265"/>
      <c r="AB175" s="265"/>
      <c r="AC175" s="265"/>
      <c r="AD175" s="265"/>
      <c r="AE175" s="265"/>
      <c r="AF175" s="265"/>
      <c r="AG175" s="265"/>
      <c r="AH175" s="265"/>
      <c r="AI175" s="265"/>
      <c r="AJ175" s="265"/>
      <c r="AK175" s="265"/>
      <c r="AL175" s="265"/>
      <c r="AM175" s="265"/>
      <c r="AN175" s="265"/>
      <c r="AO175" s="265"/>
      <c r="AP175" s="265"/>
      <c r="AQ175" s="265"/>
      <c r="AR175" s="265"/>
      <c r="AS175" s="265"/>
      <c r="AT175" s="265"/>
      <c r="AU175" s="265"/>
      <c r="AV175" s="265"/>
      <c r="AW175" s="265"/>
      <c r="AX175" s="265"/>
      <c r="AY175" s="265"/>
      <c r="AZ175" s="265"/>
      <c r="BA175" s="265"/>
      <c r="BB175" s="265"/>
      <c r="BC175" s="265"/>
      <c r="BD175" s="265"/>
      <c r="BE175" s="265"/>
      <c r="BF175" s="265"/>
      <c r="BG175" s="265"/>
      <c r="BH175" s="265"/>
      <c r="BI175" s="265"/>
      <c r="BJ175" s="265"/>
      <c r="BK175" s="265"/>
      <c r="BL175" s="265"/>
      <c r="BM175" s="265"/>
      <c r="BN175" s="265"/>
      <c r="BO175" s="265"/>
      <c r="BP175" s="265"/>
      <c r="BQ175" s="265"/>
      <c r="BR175" s="265"/>
      <c r="BS175" s="265"/>
      <c r="BT175" s="265"/>
      <c r="BU175" s="265"/>
      <c r="BV175" s="265"/>
      <c r="BW175" s="265"/>
      <c r="BX175" s="265"/>
      <c r="BY175" s="265"/>
      <c r="BZ175" s="265"/>
      <c r="CA175" s="265"/>
      <c r="CB175" s="265"/>
      <c r="CC175" s="265"/>
      <c r="CD175" s="265"/>
      <c r="CE175" s="265"/>
      <c r="CF175" s="265"/>
      <c r="CG175" s="265"/>
      <c r="CH175" s="265"/>
      <c r="CI175" s="265"/>
      <c r="CJ175" s="265"/>
      <c r="CK175" s="265"/>
      <c r="CL175" s="265"/>
      <c r="CM175" s="265"/>
      <c r="CN175" s="265"/>
      <c r="CO175" s="265"/>
      <c r="CP175" s="265"/>
      <c r="CQ175" s="265"/>
      <c r="CR175" s="265"/>
      <c r="CS175" s="265"/>
      <c r="CT175" s="265"/>
      <c r="CU175" s="265"/>
      <c r="CV175" s="265"/>
      <c r="CW175" s="265"/>
      <c r="CX175" s="265"/>
      <c r="CY175" s="265"/>
      <c r="CZ175" s="265"/>
      <c r="DA175" s="265"/>
      <c r="DB175" s="265"/>
      <c r="DC175" s="265"/>
      <c r="DD175" s="265"/>
      <c r="DE175" s="265"/>
      <c r="DF175" s="265"/>
      <c r="DG175" s="265"/>
      <c r="DH175" s="265"/>
      <c r="DI175" s="265"/>
      <c r="DJ175" s="265"/>
      <c r="DK175" s="265"/>
      <c r="DL175" s="265"/>
    </row>
    <row r="176" spans="1:116" x14ac:dyDescent="0.25">
      <c r="A176" s="266" t="s">
        <v>10104</v>
      </c>
      <c r="B176" s="267" t="s">
        <v>10105</v>
      </c>
      <c r="C176" s="270">
        <v>0</v>
      </c>
      <c r="D176" s="271">
        <v>11</v>
      </c>
      <c r="E176" s="270">
        <v>0</v>
      </c>
      <c r="F176" s="270" t="s">
        <v>17</v>
      </c>
      <c r="G176" s="270">
        <v>0.41808821130000001</v>
      </c>
      <c r="H176" s="270">
        <v>37.6</v>
      </c>
      <c r="I176" s="271">
        <v>0</v>
      </c>
      <c r="J176" s="271" t="str">
        <f>IFERROR(VLOOKUP($B176,'Core Indicators'!$E$3:$EU$906,147,FALSE),"x")</f>
        <v>x</v>
      </c>
      <c r="K176" s="272">
        <v>0.45866918559999997</v>
      </c>
      <c r="L176" s="270" t="s">
        <v>17</v>
      </c>
      <c r="M176" s="271">
        <v>79</v>
      </c>
      <c r="N176" s="271" t="s">
        <v>17</v>
      </c>
      <c r="O176" s="271" t="str">
        <f>IFERROR(VLOOKUP(B176,'Core Indicators'!$E$3:$G$9906,3,FALSE),"x")</f>
        <v>x</v>
      </c>
      <c r="P176" s="271">
        <v>720</v>
      </c>
      <c r="Q176" s="265"/>
      <c r="R176" s="265"/>
      <c r="S176" s="265"/>
      <c r="T176" s="265"/>
      <c r="U176" s="265"/>
      <c r="V176" s="265"/>
      <c r="W176" s="265"/>
      <c r="X176" s="265"/>
      <c r="Y176" s="265"/>
      <c r="Z176" s="265"/>
      <c r="AA176" s="265"/>
      <c r="AB176" s="265"/>
      <c r="AC176" s="265"/>
      <c r="AD176" s="265"/>
      <c r="AE176" s="265"/>
      <c r="AF176" s="265"/>
      <c r="AG176" s="265"/>
      <c r="AH176" s="265"/>
      <c r="AI176" s="265"/>
      <c r="AJ176" s="265"/>
      <c r="AK176" s="265"/>
      <c r="AL176" s="265"/>
      <c r="AM176" s="265"/>
      <c r="AN176" s="265"/>
      <c r="AO176" s="265"/>
      <c r="AP176" s="265"/>
      <c r="AQ176" s="265"/>
      <c r="AR176" s="265"/>
      <c r="AS176" s="265"/>
      <c r="AT176" s="265"/>
      <c r="AU176" s="265"/>
      <c r="AV176" s="265"/>
      <c r="AW176" s="265"/>
      <c r="AX176" s="265"/>
      <c r="AY176" s="265"/>
      <c r="AZ176" s="265"/>
      <c r="BA176" s="265"/>
      <c r="BB176" s="265"/>
      <c r="BC176" s="265"/>
      <c r="BD176" s="265"/>
      <c r="BE176" s="265"/>
      <c r="BF176" s="265"/>
      <c r="BG176" s="265"/>
      <c r="BH176" s="265"/>
      <c r="BI176" s="265"/>
      <c r="BJ176" s="265"/>
      <c r="BK176" s="265"/>
      <c r="BL176" s="265"/>
      <c r="BM176" s="265"/>
      <c r="BN176" s="265"/>
      <c r="BO176" s="265"/>
      <c r="BP176" s="265"/>
      <c r="BQ176" s="265"/>
      <c r="BR176" s="265"/>
      <c r="BS176" s="265"/>
      <c r="BT176" s="265"/>
      <c r="BU176" s="265"/>
      <c r="BV176" s="265"/>
      <c r="BW176" s="265"/>
      <c r="BX176" s="265"/>
      <c r="BY176" s="265"/>
      <c r="BZ176" s="265"/>
      <c r="CA176" s="265"/>
      <c r="CB176" s="265"/>
      <c r="CC176" s="265"/>
      <c r="CD176" s="265"/>
      <c r="CE176" s="265"/>
      <c r="CF176" s="265"/>
      <c r="CG176" s="265"/>
      <c r="CH176" s="265"/>
      <c r="CI176" s="265"/>
      <c r="CJ176" s="265"/>
      <c r="CK176" s="265"/>
      <c r="CL176" s="265"/>
      <c r="CM176" s="265"/>
      <c r="CN176" s="265"/>
      <c r="CO176" s="265"/>
      <c r="CP176" s="265"/>
      <c r="CQ176" s="265"/>
      <c r="CR176" s="265"/>
      <c r="CS176" s="265"/>
      <c r="CT176" s="265"/>
      <c r="CU176" s="265"/>
      <c r="CV176" s="265"/>
      <c r="CW176" s="265"/>
      <c r="CX176" s="265"/>
      <c r="CY176" s="265"/>
      <c r="CZ176" s="265"/>
      <c r="DA176" s="265"/>
      <c r="DB176" s="265"/>
      <c r="DC176" s="265"/>
      <c r="DD176" s="265"/>
      <c r="DE176" s="265"/>
      <c r="DF176" s="265"/>
      <c r="DG176" s="265"/>
      <c r="DH176" s="265"/>
      <c r="DI176" s="265"/>
      <c r="DJ176" s="265"/>
      <c r="DK176" s="265"/>
      <c r="DL176" s="265"/>
    </row>
    <row r="177" spans="1:116" x14ac:dyDescent="0.25">
      <c r="A177" s="266" t="s">
        <v>2117</v>
      </c>
      <c r="B177" s="267" t="s">
        <v>10106</v>
      </c>
      <c r="C177" s="270">
        <v>0.75771999329999995</v>
      </c>
      <c r="D177" s="271">
        <v>12</v>
      </c>
      <c r="E177" s="270">
        <v>0.40300000000000002</v>
      </c>
      <c r="F177" s="270">
        <v>8.4499999999999993</v>
      </c>
      <c r="G177" s="270">
        <v>0.32349148620000001</v>
      </c>
      <c r="H177" s="270">
        <v>40.299999999999997</v>
      </c>
      <c r="I177" s="271">
        <v>0</v>
      </c>
      <c r="J177" s="271">
        <f>IFERROR(VLOOKUP($B177,'Core Indicators'!$E$3:$EU$906,147,FALSE),"x")</f>
        <v>0</v>
      </c>
      <c r="K177" s="272">
        <v>-0.1202659085</v>
      </c>
      <c r="L177" s="270">
        <v>7.25</v>
      </c>
      <c r="M177" s="271">
        <v>82</v>
      </c>
      <c r="N177" s="271">
        <v>40</v>
      </c>
      <c r="O177" s="271">
        <f>IFERROR(VLOOKUP(B177,'Core Indicators'!$E$3:$G$9906,3,FALSE),"x")</f>
        <v>1531000</v>
      </c>
      <c r="P177" s="271">
        <v>5130</v>
      </c>
      <c r="Q177" s="265"/>
      <c r="R177" s="265"/>
      <c r="S177" s="265"/>
      <c r="T177" s="265"/>
      <c r="U177" s="265"/>
      <c r="V177" s="265"/>
      <c r="W177" s="265"/>
      <c r="X177" s="265"/>
      <c r="Y177" s="265"/>
      <c r="Z177" s="265"/>
      <c r="AA177" s="265"/>
      <c r="AB177" s="265"/>
      <c r="AC177" s="265"/>
      <c r="AD177" s="265"/>
      <c r="AE177" s="265"/>
      <c r="AF177" s="265"/>
      <c r="AG177" s="265"/>
      <c r="AH177" s="265"/>
      <c r="AI177" s="265"/>
      <c r="AJ177" s="265"/>
      <c r="AK177" s="265"/>
      <c r="AL177" s="265"/>
      <c r="AM177" s="265"/>
      <c r="AN177" s="265"/>
      <c r="AO177" s="265"/>
      <c r="AP177" s="265"/>
      <c r="AQ177" s="265"/>
      <c r="AR177" s="265"/>
      <c r="AS177" s="265"/>
      <c r="AT177" s="265"/>
      <c r="AU177" s="265"/>
      <c r="AV177" s="265"/>
      <c r="AW177" s="265"/>
      <c r="AX177" s="265"/>
      <c r="AY177" s="265"/>
      <c r="AZ177" s="265"/>
      <c r="BA177" s="265"/>
      <c r="BB177" s="265"/>
      <c r="BC177" s="265"/>
      <c r="BD177" s="265"/>
      <c r="BE177" s="265"/>
      <c r="BF177" s="265"/>
      <c r="BG177" s="265"/>
      <c r="BH177" s="265"/>
      <c r="BI177" s="265"/>
      <c r="BJ177" s="265"/>
      <c r="BK177" s="265"/>
      <c r="BL177" s="265"/>
      <c r="BM177" s="265"/>
      <c r="BN177" s="265"/>
      <c r="BO177" s="265"/>
      <c r="BP177" s="265"/>
      <c r="BQ177" s="265"/>
      <c r="BR177" s="265"/>
      <c r="BS177" s="265"/>
      <c r="BT177" s="265"/>
      <c r="BU177" s="265"/>
      <c r="BV177" s="265"/>
      <c r="BW177" s="265"/>
      <c r="BX177" s="265"/>
      <c r="BY177" s="265"/>
      <c r="BZ177" s="265"/>
      <c r="CA177" s="265"/>
      <c r="CB177" s="265"/>
      <c r="CC177" s="265"/>
      <c r="CD177" s="265"/>
      <c r="CE177" s="265"/>
      <c r="CF177" s="265"/>
      <c r="CG177" s="265"/>
      <c r="CH177" s="265"/>
      <c r="CI177" s="265"/>
      <c r="CJ177" s="265"/>
      <c r="CK177" s="265"/>
      <c r="CL177" s="265"/>
      <c r="CM177" s="265"/>
      <c r="CN177" s="265"/>
      <c r="CO177" s="265"/>
      <c r="CP177" s="265"/>
      <c r="CQ177" s="265"/>
      <c r="CR177" s="265"/>
      <c r="CS177" s="265"/>
      <c r="CT177" s="265"/>
      <c r="CU177" s="265"/>
      <c r="CV177" s="265"/>
      <c r="CW177" s="265"/>
      <c r="CX177" s="265"/>
      <c r="CY177" s="265"/>
      <c r="CZ177" s="265"/>
      <c r="DA177" s="265"/>
      <c r="DB177" s="265"/>
      <c r="DC177" s="265"/>
      <c r="DD177" s="265"/>
      <c r="DE177" s="265"/>
      <c r="DF177" s="265"/>
      <c r="DG177" s="265"/>
      <c r="DH177" s="265"/>
      <c r="DI177" s="265"/>
      <c r="DJ177" s="265"/>
      <c r="DK177" s="265"/>
      <c r="DL177" s="265"/>
    </row>
    <row r="178" spans="1:116" x14ac:dyDescent="0.25">
      <c r="A178" s="266" t="s">
        <v>398</v>
      </c>
      <c r="B178" s="267" t="s">
        <v>10107</v>
      </c>
      <c r="C178" s="270">
        <v>3.9599962599999997E-2</v>
      </c>
      <c r="D178" s="271">
        <v>7</v>
      </c>
      <c r="E178" s="270">
        <v>0</v>
      </c>
      <c r="F178" s="270">
        <v>6.55</v>
      </c>
      <c r="G178" s="270">
        <v>0.30031952810000001</v>
      </c>
      <c r="H178" s="270">
        <v>32.799999999999997</v>
      </c>
      <c r="I178" s="271">
        <v>3</v>
      </c>
      <c r="J178" s="271">
        <f>IFERROR(VLOOKUP($B178,'Core Indicators'!$E$3:$EU$906,147,FALSE),"x")</f>
        <v>1203</v>
      </c>
      <c r="K178" s="272">
        <v>6.22186884E-2</v>
      </c>
      <c r="L178" s="270">
        <v>5.5</v>
      </c>
      <c r="M178" s="271">
        <v>70</v>
      </c>
      <c r="N178" s="271">
        <v>43</v>
      </c>
      <c r="O178" s="271">
        <f>IFERROR(VLOOKUP(B178,'Core Indicators'!$E$3:$G$9906,3,FALSE),"x")</f>
        <v>12486000</v>
      </c>
      <c r="P178" s="271">
        <v>155360</v>
      </c>
      <c r="Q178" s="265"/>
      <c r="R178" s="265"/>
      <c r="S178" s="265"/>
      <c r="T178" s="265"/>
      <c r="U178" s="265"/>
      <c r="V178" s="265"/>
      <c r="W178" s="265"/>
      <c r="X178" s="265"/>
      <c r="Y178" s="265"/>
      <c r="Z178" s="265"/>
      <c r="AA178" s="265"/>
      <c r="AB178" s="265"/>
      <c r="AC178" s="265"/>
      <c r="AD178" s="265"/>
      <c r="AE178" s="265"/>
      <c r="AF178" s="265"/>
      <c r="AG178" s="265"/>
      <c r="AH178" s="265"/>
      <c r="AI178" s="265"/>
      <c r="AJ178" s="265"/>
      <c r="AK178" s="265"/>
      <c r="AL178" s="265"/>
      <c r="AM178" s="265"/>
      <c r="AN178" s="265"/>
      <c r="AO178" s="265"/>
      <c r="AP178" s="265"/>
      <c r="AQ178" s="265"/>
      <c r="AR178" s="265"/>
      <c r="AS178" s="265"/>
      <c r="AT178" s="265"/>
      <c r="AU178" s="265"/>
      <c r="AV178" s="265"/>
      <c r="AW178" s="265"/>
      <c r="AX178" s="265"/>
      <c r="AY178" s="265"/>
      <c r="AZ178" s="265"/>
      <c r="BA178" s="265"/>
      <c r="BB178" s="265"/>
      <c r="BC178" s="265"/>
      <c r="BD178" s="265"/>
      <c r="BE178" s="265"/>
      <c r="BF178" s="265"/>
      <c r="BG178" s="265"/>
      <c r="BH178" s="265"/>
      <c r="BI178" s="265"/>
      <c r="BJ178" s="265"/>
      <c r="BK178" s="265"/>
      <c r="BL178" s="265"/>
      <c r="BM178" s="265"/>
      <c r="BN178" s="265"/>
      <c r="BO178" s="265"/>
      <c r="BP178" s="265"/>
      <c r="BQ178" s="265"/>
      <c r="BR178" s="265"/>
      <c r="BS178" s="265"/>
      <c r="BT178" s="265"/>
      <c r="BU178" s="265"/>
      <c r="BV178" s="265"/>
      <c r="BW178" s="265"/>
      <c r="BX178" s="265"/>
      <c r="BY178" s="265"/>
      <c r="BZ178" s="265"/>
      <c r="CA178" s="265"/>
      <c r="CB178" s="265"/>
      <c r="CC178" s="265"/>
      <c r="CD178" s="265"/>
      <c r="CE178" s="265"/>
      <c r="CF178" s="265"/>
      <c r="CG178" s="265"/>
      <c r="CH178" s="265"/>
      <c r="CI178" s="265"/>
      <c r="CJ178" s="265"/>
      <c r="CK178" s="265"/>
      <c r="CL178" s="265"/>
      <c r="CM178" s="265"/>
      <c r="CN178" s="265"/>
      <c r="CO178" s="265"/>
      <c r="CP178" s="265"/>
      <c r="CQ178" s="265"/>
      <c r="CR178" s="265"/>
      <c r="CS178" s="265"/>
      <c r="CT178" s="265"/>
      <c r="CU178" s="265"/>
      <c r="CV178" s="265"/>
      <c r="CW178" s="265"/>
      <c r="CX178" s="265"/>
      <c r="CY178" s="265"/>
      <c r="CZ178" s="265"/>
      <c r="DA178" s="265"/>
      <c r="DB178" s="265"/>
      <c r="DC178" s="265"/>
      <c r="DD178" s="265"/>
      <c r="DE178" s="265"/>
      <c r="DF178" s="265"/>
      <c r="DG178" s="265"/>
      <c r="DH178" s="265"/>
      <c r="DI178" s="265"/>
      <c r="DJ178" s="265"/>
      <c r="DK178" s="265"/>
      <c r="DL178" s="265"/>
    </row>
    <row r="179" spans="1:116" x14ac:dyDescent="0.25">
      <c r="A179" s="266" t="s">
        <v>408</v>
      </c>
      <c r="B179" s="267" t="s">
        <v>10108</v>
      </c>
      <c r="C179" s="270">
        <v>0.40505643740000002</v>
      </c>
      <c r="D179" s="271">
        <v>7</v>
      </c>
      <c r="E179" s="270">
        <v>0.34</v>
      </c>
      <c r="F179" s="270">
        <v>4.9166666667000003</v>
      </c>
      <c r="G179" s="270">
        <v>0.3050249216</v>
      </c>
      <c r="H179" s="270">
        <v>41.9</v>
      </c>
      <c r="I179" s="271">
        <v>4</v>
      </c>
      <c r="J179" s="271">
        <f>IFERROR(VLOOKUP($B179,'Core Indicators'!$E$3:$EU$906,147,FALSE),"x")</f>
        <v>80</v>
      </c>
      <c r="K179" s="272">
        <v>-0.28296324610000001</v>
      </c>
      <c r="L179" s="270">
        <v>3.5</v>
      </c>
      <c r="M179" s="271">
        <v>32</v>
      </c>
      <c r="N179" s="271">
        <v>39</v>
      </c>
      <c r="O179" s="271">
        <f>IFERROR(VLOOKUP(B179,'Core Indicators'!$E$3:$G$9906,3,FALSE),"x")</f>
        <v>85043000</v>
      </c>
      <c r="P179" s="271">
        <v>769630</v>
      </c>
      <c r="Q179" s="265"/>
      <c r="R179" s="265"/>
      <c r="S179" s="265"/>
      <c r="T179" s="265"/>
      <c r="U179" s="265"/>
      <c r="V179" s="265"/>
      <c r="W179" s="265"/>
      <c r="X179" s="265"/>
      <c r="Y179" s="265"/>
      <c r="Z179" s="265"/>
      <c r="AA179" s="265"/>
      <c r="AB179" s="265"/>
      <c r="AC179" s="265"/>
      <c r="AD179" s="265"/>
      <c r="AE179" s="265"/>
      <c r="AF179" s="265"/>
      <c r="AG179" s="265"/>
      <c r="AH179" s="265"/>
      <c r="AI179" s="265"/>
      <c r="AJ179" s="265"/>
      <c r="AK179" s="265"/>
      <c r="AL179" s="265"/>
      <c r="AM179" s="265"/>
      <c r="AN179" s="265"/>
      <c r="AO179" s="265"/>
      <c r="AP179" s="265"/>
      <c r="AQ179" s="265"/>
      <c r="AR179" s="265"/>
      <c r="AS179" s="265"/>
      <c r="AT179" s="265"/>
      <c r="AU179" s="265"/>
      <c r="AV179" s="265"/>
      <c r="AW179" s="265"/>
      <c r="AX179" s="265"/>
      <c r="AY179" s="265"/>
      <c r="AZ179" s="265"/>
      <c r="BA179" s="265"/>
      <c r="BB179" s="265"/>
      <c r="BC179" s="265"/>
      <c r="BD179" s="265"/>
      <c r="BE179" s="265"/>
      <c r="BF179" s="265"/>
      <c r="BG179" s="265"/>
      <c r="BH179" s="265"/>
      <c r="BI179" s="265"/>
      <c r="BJ179" s="265"/>
      <c r="BK179" s="265"/>
      <c r="BL179" s="265"/>
      <c r="BM179" s="265"/>
      <c r="BN179" s="265"/>
      <c r="BO179" s="265"/>
      <c r="BP179" s="265"/>
      <c r="BQ179" s="265"/>
      <c r="BR179" s="265"/>
      <c r="BS179" s="265"/>
      <c r="BT179" s="265"/>
      <c r="BU179" s="265"/>
      <c r="BV179" s="265"/>
      <c r="BW179" s="265"/>
      <c r="BX179" s="265"/>
      <c r="BY179" s="265"/>
      <c r="BZ179" s="265"/>
      <c r="CA179" s="265"/>
      <c r="CB179" s="265"/>
      <c r="CC179" s="265"/>
      <c r="CD179" s="265"/>
      <c r="CE179" s="265"/>
      <c r="CF179" s="265"/>
      <c r="CG179" s="265"/>
      <c r="CH179" s="265"/>
      <c r="CI179" s="265"/>
      <c r="CJ179" s="265"/>
      <c r="CK179" s="265"/>
      <c r="CL179" s="265"/>
      <c r="CM179" s="265"/>
      <c r="CN179" s="265"/>
      <c r="CO179" s="265"/>
      <c r="CP179" s="265"/>
      <c r="CQ179" s="265"/>
      <c r="CR179" s="265"/>
      <c r="CS179" s="265"/>
      <c r="CT179" s="265"/>
      <c r="CU179" s="265"/>
      <c r="CV179" s="265"/>
      <c r="CW179" s="265"/>
      <c r="CX179" s="265"/>
      <c r="CY179" s="265"/>
      <c r="CZ179" s="265"/>
      <c r="DA179" s="265"/>
      <c r="DB179" s="265"/>
      <c r="DC179" s="265"/>
      <c r="DD179" s="265"/>
      <c r="DE179" s="265"/>
      <c r="DF179" s="265"/>
      <c r="DG179" s="265"/>
      <c r="DH179" s="265"/>
      <c r="DI179" s="265"/>
      <c r="DJ179" s="265"/>
      <c r="DK179" s="265"/>
      <c r="DL179" s="265"/>
    </row>
    <row r="180" spans="1:116" x14ac:dyDescent="0.25">
      <c r="A180" s="266" t="s">
        <v>10109</v>
      </c>
      <c r="B180" s="267" t="s">
        <v>10110</v>
      </c>
      <c r="C180" s="270">
        <v>0</v>
      </c>
      <c r="D180" s="271">
        <v>11</v>
      </c>
      <c r="E180" s="270">
        <v>0</v>
      </c>
      <c r="F180" s="270" t="s">
        <v>17</v>
      </c>
      <c r="G180" s="270" t="s">
        <v>17</v>
      </c>
      <c r="H180" s="270">
        <v>39.1</v>
      </c>
      <c r="I180" s="271">
        <v>0</v>
      </c>
      <c r="J180" s="271" t="str">
        <f>IFERROR(VLOOKUP($B180,'Core Indicators'!$E$3:$EU$906,147,FALSE),"x")</f>
        <v>x</v>
      </c>
      <c r="K180" s="272">
        <v>0.4812893271</v>
      </c>
      <c r="L180" s="270" t="s">
        <v>17</v>
      </c>
      <c r="M180" s="271">
        <v>93</v>
      </c>
      <c r="N180" s="271" t="s">
        <v>17</v>
      </c>
      <c r="O180" s="271" t="str">
        <f>IFERROR(VLOOKUP(B180,'Core Indicators'!$E$3:$G$9906,3,FALSE),"x")</f>
        <v>x</v>
      </c>
      <c r="P180" s="271">
        <v>30</v>
      </c>
      <c r="Q180" s="265"/>
      <c r="R180" s="265"/>
      <c r="S180" s="265"/>
      <c r="T180" s="265"/>
      <c r="U180" s="265"/>
      <c r="V180" s="265"/>
      <c r="W180" s="265"/>
      <c r="X180" s="265"/>
      <c r="Y180" s="265"/>
      <c r="Z180" s="265"/>
      <c r="AA180" s="265"/>
      <c r="AB180" s="265"/>
      <c r="AC180" s="265"/>
      <c r="AD180" s="265"/>
      <c r="AE180" s="265"/>
      <c r="AF180" s="265"/>
      <c r="AG180" s="265"/>
      <c r="AH180" s="265"/>
      <c r="AI180" s="265"/>
      <c r="AJ180" s="265"/>
      <c r="AK180" s="265"/>
      <c r="AL180" s="265"/>
      <c r="AM180" s="265"/>
      <c r="AN180" s="265"/>
      <c r="AO180" s="265"/>
      <c r="AP180" s="265"/>
      <c r="AQ180" s="265"/>
      <c r="AR180" s="265"/>
      <c r="AS180" s="265"/>
      <c r="AT180" s="265"/>
      <c r="AU180" s="265"/>
      <c r="AV180" s="265"/>
      <c r="AW180" s="265"/>
      <c r="AX180" s="265"/>
      <c r="AY180" s="265"/>
      <c r="AZ180" s="265"/>
      <c r="BA180" s="265"/>
      <c r="BB180" s="265"/>
      <c r="BC180" s="265"/>
      <c r="BD180" s="265"/>
      <c r="BE180" s="265"/>
      <c r="BF180" s="265"/>
      <c r="BG180" s="265"/>
      <c r="BH180" s="265"/>
      <c r="BI180" s="265"/>
      <c r="BJ180" s="265"/>
      <c r="BK180" s="265"/>
      <c r="BL180" s="265"/>
      <c r="BM180" s="265"/>
      <c r="BN180" s="265"/>
      <c r="BO180" s="265"/>
      <c r="BP180" s="265"/>
      <c r="BQ180" s="265"/>
      <c r="BR180" s="265"/>
      <c r="BS180" s="265"/>
      <c r="BT180" s="265"/>
      <c r="BU180" s="265"/>
      <c r="BV180" s="265"/>
      <c r="BW180" s="265"/>
      <c r="BX180" s="265"/>
      <c r="BY180" s="265"/>
      <c r="BZ180" s="265"/>
      <c r="CA180" s="265"/>
      <c r="CB180" s="265"/>
      <c r="CC180" s="265"/>
      <c r="CD180" s="265"/>
      <c r="CE180" s="265"/>
      <c r="CF180" s="265"/>
      <c r="CG180" s="265"/>
      <c r="CH180" s="265"/>
      <c r="CI180" s="265"/>
      <c r="CJ180" s="265"/>
      <c r="CK180" s="265"/>
      <c r="CL180" s="265"/>
      <c r="CM180" s="265"/>
      <c r="CN180" s="265"/>
      <c r="CO180" s="265"/>
      <c r="CP180" s="265"/>
      <c r="CQ180" s="265"/>
      <c r="CR180" s="265"/>
      <c r="CS180" s="265"/>
      <c r="CT180" s="265"/>
      <c r="CU180" s="265"/>
      <c r="CV180" s="265"/>
      <c r="CW180" s="265"/>
      <c r="CX180" s="265"/>
      <c r="CY180" s="265"/>
      <c r="CZ180" s="265"/>
      <c r="DA180" s="265"/>
      <c r="DB180" s="265"/>
      <c r="DC180" s="265"/>
      <c r="DD180" s="265"/>
      <c r="DE180" s="265"/>
      <c r="DF180" s="265"/>
      <c r="DG180" s="265"/>
      <c r="DH180" s="265"/>
      <c r="DI180" s="265"/>
      <c r="DJ180" s="265"/>
      <c r="DK180" s="265"/>
      <c r="DL180" s="265"/>
    </row>
    <row r="181" spans="1:116" x14ac:dyDescent="0.25">
      <c r="A181" s="266" t="s">
        <v>79</v>
      </c>
      <c r="B181" s="267" t="s">
        <v>10111</v>
      </c>
      <c r="C181" s="270">
        <v>0.50555201679999995</v>
      </c>
      <c r="D181" s="271">
        <v>7</v>
      </c>
      <c r="E181" s="270">
        <v>0</v>
      </c>
      <c r="F181" s="270">
        <v>6.05</v>
      </c>
      <c r="G181" s="270">
        <v>0.53851305940000005</v>
      </c>
      <c r="H181" s="270">
        <v>40.5</v>
      </c>
      <c r="I181" s="271">
        <v>1</v>
      </c>
      <c r="J181" s="271">
        <f>IFERROR(VLOOKUP($B181,'Core Indicators'!$E$3:$EU$906,147,FALSE),"x")</f>
        <v>8</v>
      </c>
      <c r="K181" s="272">
        <v>-0.57793134450000005</v>
      </c>
      <c r="L181" s="270">
        <v>5</v>
      </c>
      <c r="M181" s="271">
        <v>40</v>
      </c>
      <c r="N181" s="271">
        <v>37</v>
      </c>
      <c r="O181" s="271">
        <f>IFERROR(VLOOKUP(B181,'Core Indicators'!$E$3:$G$9906,3,FALSE),"x")</f>
        <v>68143000</v>
      </c>
      <c r="P181" s="271">
        <v>885800</v>
      </c>
      <c r="Q181" s="265"/>
      <c r="R181" s="265"/>
      <c r="S181" s="265"/>
      <c r="T181" s="265"/>
      <c r="U181" s="265"/>
      <c r="V181" s="265"/>
      <c r="W181" s="265"/>
      <c r="X181" s="265"/>
      <c r="Y181" s="265"/>
      <c r="Z181" s="265"/>
      <c r="AA181" s="265"/>
      <c r="AB181" s="265"/>
      <c r="AC181" s="265"/>
      <c r="AD181" s="265"/>
      <c r="AE181" s="265"/>
      <c r="AF181" s="265"/>
      <c r="AG181" s="265"/>
      <c r="AH181" s="265"/>
      <c r="AI181" s="265"/>
      <c r="AJ181" s="265"/>
      <c r="AK181" s="265"/>
      <c r="AL181" s="265"/>
      <c r="AM181" s="265"/>
      <c r="AN181" s="265"/>
      <c r="AO181" s="265"/>
      <c r="AP181" s="265"/>
      <c r="AQ181" s="265"/>
      <c r="AR181" s="265"/>
      <c r="AS181" s="265"/>
      <c r="AT181" s="265"/>
      <c r="AU181" s="265"/>
      <c r="AV181" s="265"/>
      <c r="AW181" s="265"/>
      <c r="AX181" s="265"/>
      <c r="AY181" s="265"/>
      <c r="AZ181" s="265"/>
      <c r="BA181" s="265"/>
      <c r="BB181" s="265"/>
      <c r="BC181" s="265"/>
      <c r="BD181" s="265"/>
      <c r="BE181" s="265"/>
      <c r="BF181" s="265"/>
      <c r="BG181" s="265"/>
      <c r="BH181" s="265"/>
      <c r="BI181" s="265"/>
      <c r="BJ181" s="265"/>
      <c r="BK181" s="265"/>
      <c r="BL181" s="265"/>
      <c r="BM181" s="265"/>
      <c r="BN181" s="265"/>
      <c r="BO181" s="265"/>
      <c r="BP181" s="265"/>
      <c r="BQ181" s="265"/>
      <c r="BR181" s="265"/>
      <c r="BS181" s="265"/>
      <c r="BT181" s="265"/>
      <c r="BU181" s="265"/>
      <c r="BV181" s="265"/>
      <c r="BW181" s="265"/>
      <c r="BX181" s="265"/>
      <c r="BY181" s="265"/>
      <c r="BZ181" s="265"/>
      <c r="CA181" s="265"/>
      <c r="CB181" s="265"/>
      <c r="CC181" s="265"/>
      <c r="CD181" s="265"/>
      <c r="CE181" s="265"/>
      <c r="CF181" s="265"/>
      <c r="CG181" s="265"/>
      <c r="CH181" s="265"/>
      <c r="CI181" s="265"/>
      <c r="CJ181" s="265"/>
      <c r="CK181" s="265"/>
      <c r="CL181" s="265"/>
      <c r="CM181" s="265"/>
      <c r="CN181" s="265"/>
      <c r="CO181" s="265"/>
      <c r="CP181" s="265"/>
      <c r="CQ181" s="265"/>
      <c r="CR181" s="265"/>
      <c r="CS181" s="265"/>
      <c r="CT181" s="265"/>
      <c r="CU181" s="265"/>
      <c r="CV181" s="265"/>
      <c r="CW181" s="265"/>
      <c r="CX181" s="265"/>
      <c r="CY181" s="265"/>
      <c r="CZ181" s="265"/>
      <c r="DA181" s="265"/>
      <c r="DB181" s="265"/>
      <c r="DC181" s="265"/>
      <c r="DD181" s="265"/>
      <c r="DE181" s="265"/>
      <c r="DF181" s="265"/>
      <c r="DG181" s="265"/>
      <c r="DH181" s="265"/>
      <c r="DI181" s="265"/>
      <c r="DJ181" s="265"/>
      <c r="DK181" s="265"/>
      <c r="DL181" s="265"/>
    </row>
    <row r="182" spans="1:116" x14ac:dyDescent="0.25">
      <c r="A182" s="266" t="s">
        <v>719</v>
      </c>
      <c r="B182" s="267" t="s">
        <v>10112</v>
      </c>
      <c r="C182" s="270">
        <v>0.92157200010000007</v>
      </c>
      <c r="D182" s="271">
        <v>7</v>
      </c>
      <c r="E182" s="270">
        <v>0.23899999999999999</v>
      </c>
      <c r="F182" s="270">
        <v>5.1666666667000003</v>
      </c>
      <c r="G182" s="270">
        <v>0.53064898670000005</v>
      </c>
      <c r="H182" s="270">
        <v>42.8</v>
      </c>
      <c r="I182" s="271">
        <v>5</v>
      </c>
      <c r="J182" s="271">
        <f>IFERROR(VLOOKUP($B182,'Core Indicators'!$E$3:$EU$906,147,FALSE),"x")</f>
        <v>2465</v>
      </c>
      <c r="K182" s="272">
        <v>-0.31461122629999999</v>
      </c>
      <c r="L182" s="270">
        <v>5.25</v>
      </c>
      <c r="M182" s="271">
        <v>34</v>
      </c>
      <c r="N182" s="271">
        <v>28</v>
      </c>
      <c r="O182" s="271">
        <f>IFERROR(VLOOKUP(B182,'Core Indicators'!$E$3:$G$9906,3,FALSE),"x")</f>
        <v>48926000</v>
      </c>
      <c r="P182" s="271">
        <v>200520</v>
      </c>
      <c r="Q182" s="265"/>
      <c r="R182" s="265"/>
      <c r="S182" s="265"/>
      <c r="T182" s="265"/>
      <c r="U182" s="265"/>
      <c r="V182" s="265"/>
      <c r="W182" s="265"/>
      <c r="X182" s="265"/>
      <c r="Y182" s="265"/>
      <c r="Z182" s="265"/>
      <c r="AA182" s="265"/>
      <c r="AB182" s="265"/>
      <c r="AC182" s="265"/>
      <c r="AD182" s="265"/>
      <c r="AE182" s="265"/>
      <c r="AF182" s="265"/>
      <c r="AG182" s="265"/>
      <c r="AH182" s="265"/>
      <c r="AI182" s="265"/>
      <c r="AJ182" s="265"/>
      <c r="AK182" s="265"/>
      <c r="AL182" s="265"/>
      <c r="AM182" s="265"/>
      <c r="AN182" s="265"/>
      <c r="AO182" s="265"/>
      <c r="AP182" s="265"/>
      <c r="AQ182" s="265"/>
      <c r="AR182" s="265"/>
      <c r="AS182" s="265"/>
      <c r="AT182" s="265"/>
      <c r="AU182" s="265"/>
      <c r="AV182" s="265"/>
      <c r="AW182" s="265"/>
      <c r="AX182" s="265"/>
      <c r="AY182" s="265"/>
      <c r="AZ182" s="265"/>
      <c r="BA182" s="265"/>
      <c r="BB182" s="265"/>
      <c r="BC182" s="265"/>
      <c r="BD182" s="265"/>
      <c r="BE182" s="265"/>
      <c r="BF182" s="265"/>
      <c r="BG182" s="265"/>
      <c r="BH182" s="265"/>
      <c r="BI182" s="265"/>
      <c r="BJ182" s="265"/>
      <c r="BK182" s="265"/>
      <c r="BL182" s="265"/>
      <c r="BM182" s="265"/>
      <c r="BN182" s="265"/>
      <c r="BO182" s="265"/>
      <c r="BP182" s="265"/>
      <c r="BQ182" s="265"/>
      <c r="BR182" s="265"/>
      <c r="BS182" s="265"/>
      <c r="BT182" s="265"/>
      <c r="BU182" s="265"/>
      <c r="BV182" s="265"/>
      <c r="BW182" s="265"/>
      <c r="BX182" s="265"/>
      <c r="BY182" s="265"/>
      <c r="BZ182" s="265"/>
      <c r="CA182" s="265"/>
      <c r="CB182" s="265"/>
      <c r="CC182" s="265"/>
      <c r="CD182" s="265"/>
      <c r="CE182" s="265"/>
      <c r="CF182" s="265"/>
      <c r="CG182" s="265"/>
      <c r="CH182" s="265"/>
      <c r="CI182" s="265"/>
      <c r="CJ182" s="265"/>
      <c r="CK182" s="265"/>
      <c r="CL182" s="265"/>
      <c r="CM182" s="265"/>
      <c r="CN182" s="265"/>
      <c r="CO182" s="265"/>
      <c r="CP182" s="265"/>
      <c r="CQ182" s="265"/>
      <c r="CR182" s="265"/>
      <c r="CS182" s="265"/>
      <c r="CT182" s="265"/>
      <c r="CU182" s="265"/>
      <c r="CV182" s="265"/>
      <c r="CW182" s="265"/>
      <c r="CX182" s="265"/>
      <c r="CY182" s="265"/>
      <c r="CZ182" s="265"/>
      <c r="DA182" s="265"/>
      <c r="DB182" s="265"/>
      <c r="DC182" s="265"/>
      <c r="DD182" s="265"/>
      <c r="DE182" s="265"/>
      <c r="DF182" s="265"/>
      <c r="DG182" s="265"/>
      <c r="DH182" s="265"/>
      <c r="DI182" s="265"/>
      <c r="DJ182" s="265"/>
      <c r="DK182" s="265"/>
      <c r="DL182" s="265"/>
    </row>
    <row r="183" spans="1:116" x14ac:dyDescent="0.25">
      <c r="A183" s="266" t="s">
        <v>5776</v>
      </c>
      <c r="B183" s="267" t="s">
        <v>10113</v>
      </c>
      <c r="C183" s="270">
        <v>0.32836996870000001</v>
      </c>
      <c r="D183" s="271">
        <v>10</v>
      </c>
      <c r="E183" s="270">
        <v>1.6E-2</v>
      </c>
      <c r="F183" s="270">
        <v>6.9</v>
      </c>
      <c r="G183" s="270">
        <v>0.28448561900000002</v>
      </c>
      <c r="H183" s="270">
        <v>26.6</v>
      </c>
      <c r="I183" s="271">
        <v>3</v>
      </c>
      <c r="J183" s="271">
        <f>IFERROR(VLOOKUP($B183,'Core Indicators'!$E$3:$EU$906,147,FALSE),"x")</f>
        <v>15616</v>
      </c>
      <c r="K183" s="272">
        <v>-0.69835144280000006</v>
      </c>
      <c r="L183" s="270">
        <v>6.25</v>
      </c>
      <c r="M183" s="271">
        <v>62</v>
      </c>
      <c r="N183" s="271">
        <v>30</v>
      </c>
      <c r="O183" s="271">
        <f>IFERROR(VLOOKUP(B183,'Core Indicators'!$E$3:$G$9906,3,FALSE),"x")</f>
        <v>38560000</v>
      </c>
      <c r="P183" s="271">
        <v>579290</v>
      </c>
      <c r="Q183" s="265"/>
      <c r="R183" s="265"/>
      <c r="S183" s="265"/>
      <c r="T183" s="265"/>
      <c r="U183" s="265"/>
      <c r="V183" s="265"/>
      <c r="W183" s="265"/>
      <c r="X183" s="265"/>
      <c r="Y183" s="265"/>
      <c r="Z183" s="265"/>
      <c r="AA183" s="265"/>
      <c r="AB183" s="265"/>
      <c r="AC183" s="265"/>
      <c r="AD183" s="265"/>
      <c r="AE183" s="265"/>
      <c r="AF183" s="265"/>
      <c r="AG183" s="265"/>
      <c r="AH183" s="265"/>
      <c r="AI183" s="265"/>
      <c r="AJ183" s="265"/>
      <c r="AK183" s="265"/>
      <c r="AL183" s="265"/>
      <c r="AM183" s="265"/>
      <c r="AN183" s="265"/>
      <c r="AO183" s="265"/>
      <c r="AP183" s="265"/>
      <c r="AQ183" s="265"/>
      <c r="AR183" s="265"/>
      <c r="AS183" s="265"/>
      <c r="AT183" s="265"/>
      <c r="AU183" s="265"/>
      <c r="AV183" s="265"/>
      <c r="AW183" s="265"/>
      <c r="AX183" s="265"/>
      <c r="AY183" s="265"/>
      <c r="AZ183" s="265"/>
      <c r="BA183" s="265"/>
      <c r="BB183" s="265"/>
      <c r="BC183" s="265"/>
      <c r="BD183" s="265"/>
      <c r="BE183" s="265"/>
      <c r="BF183" s="265"/>
      <c r="BG183" s="265"/>
      <c r="BH183" s="265"/>
      <c r="BI183" s="265"/>
      <c r="BJ183" s="265"/>
      <c r="BK183" s="265"/>
      <c r="BL183" s="265"/>
      <c r="BM183" s="265"/>
      <c r="BN183" s="265"/>
      <c r="BO183" s="265"/>
      <c r="BP183" s="265"/>
      <c r="BQ183" s="265"/>
      <c r="BR183" s="265"/>
      <c r="BS183" s="265"/>
      <c r="BT183" s="265"/>
      <c r="BU183" s="265"/>
      <c r="BV183" s="265"/>
      <c r="BW183" s="265"/>
      <c r="BX183" s="265"/>
      <c r="BY183" s="265"/>
      <c r="BZ183" s="265"/>
      <c r="CA183" s="265"/>
      <c r="CB183" s="265"/>
      <c r="CC183" s="265"/>
      <c r="CD183" s="265"/>
      <c r="CE183" s="265"/>
      <c r="CF183" s="265"/>
      <c r="CG183" s="265"/>
      <c r="CH183" s="265"/>
      <c r="CI183" s="265"/>
      <c r="CJ183" s="265"/>
      <c r="CK183" s="265"/>
      <c r="CL183" s="265"/>
      <c r="CM183" s="265"/>
      <c r="CN183" s="265"/>
      <c r="CO183" s="265"/>
      <c r="CP183" s="265"/>
      <c r="CQ183" s="265"/>
      <c r="CR183" s="265"/>
      <c r="CS183" s="265"/>
      <c r="CT183" s="265"/>
      <c r="CU183" s="265"/>
      <c r="CV183" s="265"/>
      <c r="CW183" s="265"/>
      <c r="CX183" s="265"/>
      <c r="CY183" s="265"/>
      <c r="CZ183" s="265"/>
      <c r="DA183" s="265"/>
      <c r="DB183" s="265"/>
      <c r="DC183" s="265"/>
      <c r="DD183" s="265"/>
      <c r="DE183" s="265"/>
      <c r="DF183" s="265"/>
      <c r="DG183" s="265"/>
      <c r="DH183" s="265"/>
      <c r="DI183" s="265"/>
      <c r="DJ183" s="265"/>
      <c r="DK183" s="265"/>
      <c r="DL183" s="265"/>
    </row>
    <row r="184" spans="1:116" x14ac:dyDescent="0.25">
      <c r="A184" s="266" t="s">
        <v>10114</v>
      </c>
      <c r="B184" s="267" t="s">
        <v>10115</v>
      </c>
      <c r="C184" s="270">
        <v>0.16945201360000001</v>
      </c>
      <c r="D184" s="271">
        <v>13</v>
      </c>
      <c r="E184" s="270">
        <v>0.08</v>
      </c>
      <c r="F184" s="270">
        <v>9.9</v>
      </c>
      <c r="G184" s="270">
        <v>0.27532989819999998</v>
      </c>
      <c r="H184" s="270">
        <v>39.700000000000003</v>
      </c>
      <c r="I184" s="271">
        <v>0</v>
      </c>
      <c r="J184" s="271" t="str">
        <f>IFERROR(VLOOKUP($B184,'Core Indicators'!$E$3:$EU$906,147,FALSE),"x")</f>
        <v>x</v>
      </c>
      <c r="K184" s="272">
        <v>0.62126314640000002</v>
      </c>
      <c r="L184" s="270">
        <v>10</v>
      </c>
      <c r="M184" s="271">
        <v>98</v>
      </c>
      <c r="N184" s="271">
        <v>71</v>
      </c>
      <c r="O184" s="271" t="str">
        <f>IFERROR(VLOOKUP(B184,'Core Indicators'!$E$3:$G$9906,3,FALSE),"x")</f>
        <v>x</v>
      </c>
      <c r="P184" s="271">
        <v>175020</v>
      </c>
      <c r="Q184" s="265"/>
      <c r="R184" s="265"/>
      <c r="S184" s="265"/>
      <c r="T184" s="265"/>
      <c r="U184" s="265"/>
      <c r="V184" s="265"/>
      <c r="W184" s="265"/>
      <c r="X184" s="265"/>
      <c r="Y184" s="265"/>
      <c r="Z184" s="265"/>
      <c r="AA184" s="265"/>
      <c r="AB184" s="265"/>
      <c r="AC184" s="265"/>
      <c r="AD184" s="265"/>
      <c r="AE184" s="265"/>
      <c r="AF184" s="265"/>
      <c r="AG184" s="265"/>
      <c r="AH184" s="265"/>
      <c r="AI184" s="265"/>
      <c r="AJ184" s="265"/>
      <c r="AK184" s="265"/>
      <c r="AL184" s="265"/>
      <c r="AM184" s="265"/>
      <c r="AN184" s="265"/>
      <c r="AO184" s="265"/>
      <c r="AP184" s="265"/>
      <c r="AQ184" s="265"/>
      <c r="AR184" s="265"/>
      <c r="AS184" s="265"/>
      <c r="AT184" s="265"/>
      <c r="AU184" s="265"/>
      <c r="AV184" s="265"/>
      <c r="AW184" s="265"/>
      <c r="AX184" s="265"/>
      <c r="AY184" s="265"/>
      <c r="AZ184" s="265"/>
      <c r="BA184" s="265"/>
      <c r="BB184" s="265"/>
      <c r="BC184" s="265"/>
      <c r="BD184" s="265"/>
      <c r="BE184" s="265"/>
      <c r="BF184" s="265"/>
      <c r="BG184" s="265"/>
      <c r="BH184" s="265"/>
      <c r="BI184" s="265"/>
      <c r="BJ184" s="265"/>
      <c r="BK184" s="265"/>
      <c r="BL184" s="265"/>
      <c r="BM184" s="265"/>
      <c r="BN184" s="265"/>
      <c r="BO184" s="265"/>
      <c r="BP184" s="265"/>
      <c r="BQ184" s="265"/>
      <c r="BR184" s="265"/>
      <c r="BS184" s="265"/>
      <c r="BT184" s="265"/>
      <c r="BU184" s="265"/>
      <c r="BV184" s="265"/>
      <c r="BW184" s="265"/>
      <c r="BX184" s="265"/>
      <c r="BY184" s="265"/>
      <c r="BZ184" s="265"/>
      <c r="CA184" s="265"/>
      <c r="CB184" s="265"/>
      <c r="CC184" s="265"/>
      <c r="CD184" s="265"/>
      <c r="CE184" s="265"/>
      <c r="CF184" s="265"/>
      <c r="CG184" s="265"/>
      <c r="CH184" s="265"/>
      <c r="CI184" s="265"/>
      <c r="CJ184" s="265"/>
      <c r="CK184" s="265"/>
      <c r="CL184" s="265"/>
      <c r="CM184" s="265"/>
      <c r="CN184" s="265"/>
      <c r="CO184" s="265"/>
      <c r="CP184" s="265"/>
      <c r="CQ184" s="265"/>
      <c r="CR184" s="265"/>
      <c r="CS184" s="265"/>
      <c r="CT184" s="265"/>
      <c r="CU184" s="265"/>
      <c r="CV184" s="265"/>
      <c r="CW184" s="265"/>
      <c r="CX184" s="265"/>
      <c r="CY184" s="265"/>
      <c r="CZ184" s="265"/>
      <c r="DA184" s="265"/>
      <c r="DB184" s="265"/>
      <c r="DC184" s="265"/>
      <c r="DD184" s="265"/>
      <c r="DE184" s="265"/>
      <c r="DF184" s="265"/>
      <c r="DG184" s="265"/>
      <c r="DH184" s="265"/>
      <c r="DI184" s="265"/>
      <c r="DJ184" s="265"/>
      <c r="DK184" s="265"/>
      <c r="DL184" s="265"/>
    </row>
    <row r="185" spans="1:116" x14ac:dyDescent="0.25">
      <c r="A185" s="266" t="s">
        <v>10116</v>
      </c>
      <c r="B185" s="267" t="s">
        <v>10117</v>
      </c>
      <c r="C185" s="270">
        <v>0.52450212409999997</v>
      </c>
      <c r="D185" s="271">
        <v>11</v>
      </c>
      <c r="E185" s="270">
        <v>0.17299999999999999</v>
      </c>
      <c r="F185" s="270" t="s">
        <v>17</v>
      </c>
      <c r="G185" s="270">
        <v>0.1816034607</v>
      </c>
      <c r="H185" s="270">
        <v>41.4</v>
      </c>
      <c r="I185" s="271">
        <v>3</v>
      </c>
      <c r="J185" s="271" t="str">
        <f>IFERROR(VLOOKUP($B185,'Core Indicators'!$E$3:$EU$906,147,FALSE),"x")</f>
        <v>x</v>
      </c>
      <c r="K185" s="272">
        <v>1.4610936642000001</v>
      </c>
      <c r="L185" s="270" t="s">
        <v>17</v>
      </c>
      <c r="M185" s="271">
        <v>86</v>
      </c>
      <c r="N185" s="271">
        <v>69</v>
      </c>
      <c r="O185" s="271" t="str">
        <f>IFERROR(VLOOKUP(B185,'Core Indicators'!$E$3:$G$9906,3,FALSE),"x")</f>
        <v>x</v>
      </c>
      <c r="P185" s="271">
        <v>9147420</v>
      </c>
      <c r="Q185" s="265"/>
      <c r="R185" s="265"/>
      <c r="S185" s="265"/>
      <c r="T185" s="265"/>
      <c r="U185" s="265"/>
      <c r="V185" s="265"/>
      <c r="W185" s="265"/>
      <c r="X185" s="265"/>
      <c r="Y185" s="265"/>
      <c r="Z185" s="265"/>
      <c r="AA185" s="265"/>
      <c r="AB185" s="265"/>
      <c r="AC185" s="265"/>
      <c r="AD185" s="265"/>
      <c r="AE185" s="265"/>
      <c r="AF185" s="265"/>
      <c r="AG185" s="265"/>
      <c r="AH185" s="265"/>
      <c r="AI185" s="265"/>
      <c r="AJ185" s="265"/>
      <c r="AK185" s="265"/>
      <c r="AL185" s="265"/>
      <c r="AM185" s="265"/>
      <c r="AN185" s="265"/>
      <c r="AO185" s="265"/>
      <c r="AP185" s="265"/>
      <c r="AQ185" s="265"/>
      <c r="AR185" s="265"/>
      <c r="AS185" s="265"/>
      <c r="AT185" s="265"/>
      <c r="AU185" s="265"/>
      <c r="AV185" s="265"/>
      <c r="AW185" s="265"/>
      <c r="AX185" s="265"/>
      <c r="AY185" s="265"/>
      <c r="AZ185" s="265"/>
      <c r="BA185" s="265"/>
      <c r="BB185" s="265"/>
      <c r="BC185" s="265"/>
      <c r="BD185" s="265"/>
      <c r="BE185" s="265"/>
      <c r="BF185" s="265"/>
      <c r="BG185" s="265"/>
      <c r="BH185" s="265"/>
      <c r="BI185" s="265"/>
      <c r="BJ185" s="265"/>
      <c r="BK185" s="265"/>
      <c r="BL185" s="265"/>
      <c r="BM185" s="265"/>
      <c r="BN185" s="265"/>
      <c r="BO185" s="265"/>
      <c r="BP185" s="265"/>
      <c r="BQ185" s="265"/>
      <c r="BR185" s="265"/>
      <c r="BS185" s="265"/>
      <c r="BT185" s="265"/>
      <c r="BU185" s="265"/>
      <c r="BV185" s="265"/>
      <c r="BW185" s="265"/>
      <c r="BX185" s="265"/>
      <c r="BY185" s="265"/>
      <c r="BZ185" s="265"/>
      <c r="CA185" s="265"/>
      <c r="CB185" s="265"/>
      <c r="CC185" s="265"/>
      <c r="CD185" s="265"/>
      <c r="CE185" s="265"/>
      <c r="CF185" s="265"/>
      <c r="CG185" s="265"/>
      <c r="CH185" s="265"/>
      <c r="CI185" s="265"/>
      <c r="CJ185" s="265"/>
      <c r="CK185" s="265"/>
      <c r="CL185" s="265"/>
      <c r="CM185" s="265"/>
      <c r="CN185" s="265"/>
      <c r="CO185" s="265"/>
      <c r="CP185" s="265"/>
      <c r="CQ185" s="265"/>
      <c r="CR185" s="265"/>
      <c r="CS185" s="265"/>
      <c r="CT185" s="265"/>
      <c r="CU185" s="265"/>
      <c r="CV185" s="265"/>
      <c r="CW185" s="265"/>
      <c r="CX185" s="265"/>
      <c r="CY185" s="265"/>
      <c r="CZ185" s="265"/>
      <c r="DA185" s="265"/>
      <c r="DB185" s="265"/>
      <c r="DC185" s="265"/>
      <c r="DD185" s="265"/>
      <c r="DE185" s="265"/>
      <c r="DF185" s="265"/>
      <c r="DG185" s="265"/>
      <c r="DH185" s="265"/>
      <c r="DI185" s="265"/>
      <c r="DJ185" s="265"/>
      <c r="DK185" s="265"/>
      <c r="DL185" s="265"/>
    </row>
    <row r="186" spans="1:116" x14ac:dyDescent="0.25">
      <c r="A186" s="266" t="s">
        <v>10118</v>
      </c>
      <c r="B186" s="267" t="s">
        <v>10119</v>
      </c>
      <c r="C186" s="270">
        <v>0.35384998090000003</v>
      </c>
      <c r="D186" s="271">
        <v>1</v>
      </c>
      <c r="E186" s="270">
        <v>0.16</v>
      </c>
      <c r="F186" s="270">
        <v>3.6333333333</v>
      </c>
      <c r="G186" s="270">
        <v>0.30309940320000001</v>
      </c>
      <c r="H186" s="270">
        <v>35.299999999999997</v>
      </c>
      <c r="I186" s="271">
        <v>3</v>
      </c>
      <c r="J186" s="271" t="str">
        <f>IFERROR(VLOOKUP($B186,'Core Indicators'!$E$3:$EU$906,147,FALSE),"x")</f>
        <v>x</v>
      </c>
      <c r="K186" s="272">
        <v>-1.0481816530000001</v>
      </c>
      <c r="L186" s="270">
        <v>3.25</v>
      </c>
      <c r="M186" s="271">
        <v>10</v>
      </c>
      <c r="N186" s="271">
        <v>25</v>
      </c>
      <c r="O186" s="271" t="str">
        <f>IFERROR(VLOOKUP(B186,'Core Indicators'!$E$3:$G$9906,3,FALSE),"x")</f>
        <v>x</v>
      </c>
      <c r="P186" s="271">
        <v>425400</v>
      </c>
      <c r="Q186" s="265"/>
      <c r="R186" s="265"/>
      <c r="S186" s="265"/>
      <c r="T186" s="265"/>
      <c r="U186" s="265"/>
      <c r="V186" s="265"/>
      <c r="W186" s="265"/>
      <c r="X186" s="265"/>
      <c r="Y186" s="265"/>
      <c r="Z186" s="265"/>
      <c r="AA186" s="265"/>
      <c r="AB186" s="265"/>
      <c r="AC186" s="265"/>
      <c r="AD186" s="265"/>
      <c r="AE186" s="265"/>
      <c r="AF186" s="265"/>
      <c r="AG186" s="265"/>
      <c r="AH186" s="265"/>
      <c r="AI186" s="265"/>
      <c r="AJ186" s="265"/>
      <c r="AK186" s="265"/>
      <c r="AL186" s="265"/>
      <c r="AM186" s="265"/>
      <c r="AN186" s="265"/>
      <c r="AO186" s="265"/>
      <c r="AP186" s="265"/>
      <c r="AQ186" s="265"/>
      <c r="AR186" s="265"/>
      <c r="AS186" s="265"/>
      <c r="AT186" s="265"/>
      <c r="AU186" s="265"/>
      <c r="AV186" s="265"/>
      <c r="AW186" s="265"/>
      <c r="AX186" s="265"/>
      <c r="AY186" s="265"/>
      <c r="AZ186" s="265"/>
      <c r="BA186" s="265"/>
      <c r="BB186" s="265"/>
      <c r="BC186" s="265"/>
      <c r="BD186" s="265"/>
      <c r="BE186" s="265"/>
      <c r="BF186" s="265"/>
      <c r="BG186" s="265"/>
      <c r="BH186" s="265"/>
      <c r="BI186" s="265"/>
      <c r="BJ186" s="265"/>
      <c r="BK186" s="265"/>
      <c r="BL186" s="265"/>
      <c r="BM186" s="265"/>
      <c r="BN186" s="265"/>
      <c r="BO186" s="265"/>
      <c r="BP186" s="265"/>
      <c r="BQ186" s="265"/>
      <c r="BR186" s="265"/>
      <c r="BS186" s="265"/>
      <c r="BT186" s="265"/>
      <c r="BU186" s="265"/>
      <c r="BV186" s="265"/>
      <c r="BW186" s="265"/>
      <c r="BX186" s="265"/>
      <c r="BY186" s="265"/>
      <c r="BZ186" s="265"/>
      <c r="CA186" s="265"/>
      <c r="CB186" s="265"/>
      <c r="CC186" s="265"/>
      <c r="CD186" s="265"/>
      <c r="CE186" s="265"/>
      <c r="CF186" s="265"/>
      <c r="CG186" s="265"/>
      <c r="CH186" s="265"/>
      <c r="CI186" s="265"/>
      <c r="CJ186" s="265"/>
      <c r="CK186" s="265"/>
      <c r="CL186" s="265"/>
      <c r="CM186" s="265"/>
      <c r="CN186" s="265"/>
      <c r="CO186" s="265"/>
      <c r="CP186" s="265"/>
      <c r="CQ186" s="265"/>
      <c r="CR186" s="265"/>
      <c r="CS186" s="265"/>
      <c r="CT186" s="265"/>
      <c r="CU186" s="265"/>
      <c r="CV186" s="265"/>
      <c r="CW186" s="265"/>
      <c r="CX186" s="265"/>
      <c r="CY186" s="265"/>
      <c r="CZ186" s="265"/>
      <c r="DA186" s="265"/>
      <c r="DB186" s="265"/>
      <c r="DC186" s="265"/>
      <c r="DD186" s="265"/>
      <c r="DE186" s="265"/>
      <c r="DF186" s="265"/>
      <c r="DG186" s="265"/>
      <c r="DH186" s="265"/>
      <c r="DI186" s="265"/>
      <c r="DJ186" s="265"/>
      <c r="DK186" s="265"/>
      <c r="DL186" s="265"/>
    </row>
    <row r="187" spans="1:116" x14ac:dyDescent="0.25">
      <c r="A187" s="266" t="s">
        <v>10120</v>
      </c>
      <c r="B187" s="267" t="s">
        <v>10121</v>
      </c>
      <c r="C187" s="270">
        <v>0</v>
      </c>
      <c r="D187" s="271">
        <v>12</v>
      </c>
      <c r="E187" s="270">
        <v>0</v>
      </c>
      <c r="F187" s="270" t="s">
        <v>17</v>
      </c>
      <c r="G187" s="270" t="s">
        <v>17</v>
      </c>
      <c r="H187" s="270" t="s">
        <v>17</v>
      </c>
      <c r="I187" s="271">
        <v>0</v>
      </c>
      <c r="J187" s="271" t="str">
        <f>IFERROR(VLOOKUP($B187,'Core Indicators'!$E$3:$EU$906,147,FALSE),"x")</f>
        <v>x</v>
      </c>
      <c r="K187" s="272">
        <v>0.44635623689999998</v>
      </c>
      <c r="L187" s="270" t="s">
        <v>17</v>
      </c>
      <c r="M187" s="271">
        <v>91</v>
      </c>
      <c r="N187" s="271">
        <v>59</v>
      </c>
      <c r="O187" s="271" t="str">
        <f>IFERROR(VLOOKUP(B187,'Core Indicators'!$E$3:$G$9906,3,FALSE),"x")</f>
        <v>x</v>
      </c>
      <c r="P187" s="271">
        <v>390</v>
      </c>
      <c r="Q187" s="265"/>
      <c r="R187" s="265"/>
      <c r="S187" s="265"/>
      <c r="T187" s="265"/>
      <c r="U187" s="265"/>
      <c r="V187" s="265"/>
      <c r="W187" s="265"/>
      <c r="X187" s="265"/>
      <c r="Y187" s="265"/>
      <c r="Z187" s="265"/>
      <c r="AA187" s="265"/>
      <c r="AB187" s="265"/>
      <c r="AC187" s="265"/>
      <c r="AD187" s="265"/>
      <c r="AE187" s="265"/>
      <c r="AF187" s="265"/>
      <c r="AG187" s="265"/>
      <c r="AH187" s="265"/>
      <c r="AI187" s="265"/>
      <c r="AJ187" s="265"/>
      <c r="AK187" s="265"/>
      <c r="AL187" s="265"/>
      <c r="AM187" s="265"/>
      <c r="AN187" s="265"/>
      <c r="AO187" s="265"/>
      <c r="AP187" s="265"/>
      <c r="AQ187" s="265"/>
      <c r="AR187" s="265"/>
      <c r="AS187" s="265"/>
      <c r="AT187" s="265"/>
      <c r="AU187" s="265"/>
      <c r="AV187" s="265"/>
      <c r="AW187" s="265"/>
      <c r="AX187" s="265"/>
      <c r="AY187" s="265"/>
      <c r="AZ187" s="265"/>
      <c r="BA187" s="265"/>
      <c r="BB187" s="265"/>
      <c r="BC187" s="265"/>
      <c r="BD187" s="265"/>
      <c r="BE187" s="265"/>
      <c r="BF187" s="265"/>
      <c r="BG187" s="265"/>
      <c r="BH187" s="265"/>
      <c r="BI187" s="265"/>
      <c r="BJ187" s="265"/>
      <c r="BK187" s="265"/>
      <c r="BL187" s="265"/>
      <c r="BM187" s="265"/>
      <c r="BN187" s="265"/>
      <c r="BO187" s="265"/>
      <c r="BP187" s="265"/>
      <c r="BQ187" s="265"/>
      <c r="BR187" s="265"/>
      <c r="BS187" s="265"/>
      <c r="BT187" s="265"/>
      <c r="BU187" s="265"/>
      <c r="BV187" s="265"/>
      <c r="BW187" s="265"/>
      <c r="BX187" s="265"/>
      <c r="BY187" s="265"/>
      <c r="BZ187" s="265"/>
      <c r="CA187" s="265"/>
      <c r="CB187" s="265"/>
      <c r="CC187" s="265"/>
      <c r="CD187" s="265"/>
      <c r="CE187" s="265"/>
      <c r="CF187" s="265"/>
      <c r="CG187" s="265"/>
      <c r="CH187" s="265"/>
      <c r="CI187" s="265"/>
      <c r="CJ187" s="265"/>
      <c r="CK187" s="265"/>
      <c r="CL187" s="265"/>
      <c r="CM187" s="265"/>
      <c r="CN187" s="265"/>
      <c r="CO187" s="265"/>
      <c r="CP187" s="265"/>
      <c r="CQ187" s="265"/>
      <c r="CR187" s="265"/>
      <c r="CS187" s="265"/>
      <c r="CT187" s="265"/>
      <c r="CU187" s="265"/>
      <c r="CV187" s="265"/>
      <c r="CW187" s="265"/>
      <c r="CX187" s="265"/>
      <c r="CY187" s="265"/>
      <c r="CZ187" s="265"/>
      <c r="DA187" s="265"/>
      <c r="DB187" s="265"/>
      <c r="DC187" s="265"/>
      <c r="DD187" s="265"/>
      <c r="DE187" s="265"/>
      <c r="DF187" s="265"/>
      <c r="DG187" s="265"/>
      <c r="DH187" s="265"/>
      <c r="DI187" s="265"/>
      <c r="DJ187" s="265"/>
      <c r="DK187" s="265"/>
      <c r="DL187" s="265"/>
    </row>
    <row r="188" spans="1:116" x14ac:dyDescent="0.25">
      <c r="A188" s="266" t="s">
        <v>6523</v>
      </c>
      <c r="B188" s="267" t="s">
        <v>10122</v>
      </c>
      <c r="C188" s="270">
        <v>0.26454201690000001</v>
      </c>
      <c r="D188" s="271">
        <v>7</v>
      </c>
      <c r="E188" s="270">
        <v>0.12</v>
      </c>
      <c r="F188" s="270">
        <v>3.0833333333000001</v>
      </c>
      <c r="G188" s="270">
        <v>0.45795582140000002</v>
      </c>
      <c r="H188" s="270">
        <v>44.8</v>
      </c>
      <c r="I188" s="271">
        <v>3</v>
      </c>
      <c r="J188" s="271">
        <f>IFERROR(VLOOKUP($B188,'Core Indicators'!$E$3:$EU$906,147,FALSE),"x")</f>
        <v>313</v>
      </c>
      <c r="K188" s="272">
        <v>-2.3200535774</v>
      </c>
      <c r="L188" s="270">
        <v>1.75</v>
      </c>
      <c r="M188" s="271">
        <v>16</v>
      </c>
      <c r="N188" s="271">
        <v>16</v>
      </c>
      <c r="O188" s="271">
        <f>IFERROR(VLOOKUP(B188,'Core Indicators'!$E$3:$G$9906,3,FALSE),"x")</f>
        <v>28302000</v>
      </c>
      <c r="P188" s="271">
        <v>882050</v>
      </c>
      <c r="Q188" s="265"/>
      <c r="R188" s="265"/>
      <c r="S188" s="265"/>
      <c r="T188" s="265"/>
      <c r="U188" s="265"/>
      <c r="V188" s="265"/>
      <c r="W188" s="265"/>
      <c r="X188" s="265"/>
      <c r="Y188" s="265"/>
      <c r="Z188" s="265"/>
      <c r="AA188" s="265"/>
      <c r="AB188" s="265"/>
      <c r="AC188" s="265"/>
      <c r="AD188" s="265"/>
      <c r="AE188" s="265"/>
      <c r="AF188" s="265"/>
      <c r="AG188" s="265"/>
      <c r="AH188" s="265"/>
      <c r="AI188" s="265"/>
      <c r="AJ188" s="265"/>
      <c r="AK188" s="265"/>
      <c r="AL188" s="265"/>
      <c r="AM188" s="265"/>
      <c r="AN188" s="265"/>
      <c r="AO188" s="265"/>
      <c r="AP188" s="265"/>
      <c r="AQ188" s="265"/>
      <c r="AR188" s="265"/>
      <c r="AS188" s="265"/>
      <c r="AT188" s="265"/>
      <c r="AU188" s="265"/>
      <c r="AV188" s="265"/>
      <c r="AW188" s="265"/>
      <c r="AX188" s="265"/>
      <c r="AY188" s="265"/>
      <c r="AZ188" s="265"/>
      <c r="BA188" s="265"/>
      <c r="BB188" s="265"/>
      <c r="BC188" s="265"/>
      <c r="BD188" s="265"/>
      <c r="BE188" s="265"/>
      <c r="BF188" s="265"/>
      <c r="BG188" s="265"/>
      <c r="BH188" s="265"/>
      <c r="BI188" s="265"/>
      <c r="BJ188" s="265"/>
      <c r="BK188" s="265"/>
      <c r="BL188" s="265"/>
      <c r="BM188" s="265"/>
      <c r="BN188" s="265"/>
      <c r="BO188" s="265"/>
      <c r="BP188" s="265"/>
      <c r="BQ188" s="265"/>
      <c r="BR188" s="265"/>
      <c r="BS188" s="265"/>
      <c r="BT188" s="265"/>
      <c r="BU188" s="265"/>
      <c r="BV188" s="265"/>
      <c r="BW188" s="265"/>
      <c r="BX188" s="265"/>
      <c r="BY188" s="265"/>
      <c r="BZ188" s="265"/>
      <c r="CA188" s="265"/>
      <c r="CB188" s="265"/>
      <c r="CC188" s="265"/>
      <c r="CD188" s="265"/>
      <c r="CE188" s="265"/>
      <c r="CF188" s="265"/>
      <c r="CG188" s="265"/>
      <c r="CH188" s="265"/>
      <c r="CI188" s="265"/>
      <c r="CJ188" s="265"/>
      <c r="CK188" s="265"/>
      <c r="CL188" s="265"/>
      <c r="CM188" s="265"/>
      <c r="CN188" s="265"/>
      <c r="CO188" s="265"/>
      <c r="CP188" s="265"/>
      <c r="CQ188" s="265"/>
      <c r="CR188" s="265"/>
      <c r="CS188" s="265"/>
      <c r="CT188" s="265"/>
      <c r="CU188" s="265"/>
      <c r="CV188" s="265"/>
      <c r="CW188" s="265"/>
      <c r="CX188" s="265"/>
      <c r="CY188" s="265"/>
      <c r="CZ188" s="265"/>
      <c r="DA188" s="265"/>
      <c r="DB188" s="265"/>
      <c r="DC188" s="265"/>
      <c r="DD188" s="265"/>
      <c r="DE188" s="265"/>
      <c r="DF188" s="265"/>
      <c r="DG188" s="265"/>
      <c r="DH188" s="265"/>
      <c r="DI188" s="265"/>
      <c r="DJ188" s="265"/>
      <c r="DK188" s="265"/>
      <c r="DL188" s="265"/>
    </row>
    <row r="189" spans="1:116" x14ac:dyDescent="0.25">
      <c r="A189" s="266" t="s">
        <v>10123</v>
      </c>
      <c r="B189" s="267" t="s">
        <v>10124</v>
      </c>
      <c r="C189" s="270">
        <v>0.27606595950000001</v>
      </c>
      <c r="D189" s="271">
        <v>1</v>
      </c>
      <c r="E189" s="270">
        <v>0.10100000000000001</v>
      </c>
      <c r="F189" s="270">
        <v>3.5666666667000002</v>
      </c>
      <c r="G189" s="270">
        <v>0.31384940030000003</v>
      </c>
      <c r="H189" s="270">
        <v>35.700000000000003</v>
      </c>
      <c r="I189" s="271">
        <v>3</v>
      </c>
      <c r="J189" s="271" t="str">
        <f>IFERROR(VLOOKUP($B189,'Core Indicators'!$E$3:$EU$906,147,FALSE),"x")</f>
        <v>x</v>
      </c>
      <c r="K189" s="272">
        <v>-1.68987531E-2</v>
      </c>
      <c r="L189" s="270">
        <v>3</v>
      </c>
      <c r="M189" s="271">
        <v>20</v>
      </c>
      <c r="N189" s="271">
        <v>37</v>
      </c>
      <c r="O189" s="271" t="str">
        <f>IFERROR(VLOOKUP(B189,'Core Indicators'!$E$3:$G$9906,3,FALSE),"x")</f>
        <v>x</v>
      </c>
      <c r="P189" s="271">
        <v>310070</v>
      </c>
      <c r="Q189" s="265"/>
      <c r="R189" s="265"/>
      <c r="S189" s="265"/>
      <c r="T189" s="265"/>
      <c r="U189" s="265"/>
      <c r="V189" s="265"/>
      <c r="W189" s="265"/>
      <c r="X189" s="265"/>
      <c r="Y189" s="265"/>
      <c r="Z189" s="265"/>
      <c r="AA189" s="265"/>
      <c r="AB189" s="265"/>
      <c r="AC189" s="265"/>
      <c r="AD189" s="265"/>
      <c r="AE189" s="265"/>
      <c r="AF189" s="265"/>
      <c r="AG189" s="265"/>
      <c r="AH189" s="265"/>
      <c r="AI189" s="265"/>
      <c r="AJ189" s="265"/>
      <c r="AK189" s="265"/>
      <c r="AL189" s="265"/>
      <c r="AM189" s="265"/>
      <c r="AN189" s="265"/>
      <c r="AO189" s="265"/>
      <c r="AP189" s="265"/>
      <c r="AQ189" s="265"/>
      <c r="AR189" s="265"/>
      <c r="AS189" s="265"/>
      <c r="AT189" s="265"/>
      <c r="AU189" s="265"/>
      <c r="AV189" s="265"/>
      <c r="AW189" s="265"/>
      <c r="AX189" s="265"/>
      <c r="AY189" s="265"/>
      <c r="AZ189" s="265"/>
      <c r="BA189" s="265"/>
      <c r="BB189" s="265"/>
      <c r="BC189" s="265"/>
      <c r="BD189" s="265"/>
      <c r="BE189" s="265"/>
      <c r="BF189" s="265"/>
      <c r="BG189" s="265"/>
      <c r="BH189" s="265"/>
      <c r="BI189" s="265"/>
      <c r="BJ189" s="265"/>
      <c r="BK189" s="265"/>
      <c r="BL189" s="265"/>
      <c r="BM189" s="265"/>
      <c r="BN189" s="265"/>
      <c r="BO189" s="265"/>
      <c r="BP189" s="265"/>
      <c r="BQ189" s="265"/>
      <c r="BR189" s="265"/>
      <c r="BS189" s="265"/>
      <c r="BT189" s="265"/>
      <c r="BU189" s="265"/>
      <c r="BV189" s="265"/>
      <c r="BW189" s="265"/>
      <c r="BX189" s="265"/>
      <c r="BY189" s="265"/>
      <c r="BZ189" s="265"/>
      <c r="CA189" s="265"/>
      <c r="CB189" s="265"/>
      <c r="CC189" s="265"/>
      <c r="CD189" s="265"/>
      <c r="CE189" s="265"/>
      <c r="CF189" s="265"/>
      <c r="CG189" s="265"/>
      <c r="CH189" s="265"/>
      <c r="CI189" s="265"/>
      <c r="CJ189" s="265"/>
      <c r="CK189" s="265"/>
      <c r="CL189" s="265"/>
      <c r="CM189" s="265"/>
      <c r="CN189" s="265"/>
      <c r="CO189" s="265"/>
      <c r="CP189" s="265"/>
      <c r="CQ189" s="265"/>
      <c r="CR189" s="265"/>
      <c r="CS189" s="265"/>
      <c r="CT189" s="265"/>
      <c r="CU189" s="265"/>
      <c r="CV189" s="265"/>
      <c r="CW189" s="265"/>
      <c r="CX189" s="265"/>
      <c r="CY189" s="265"/>
      <c r="CZ189" s="265"/>
      <c r="DA189" s="265"/>
      <c r="DB189" s="265"/>
      <c r="DC189" s="265"/>
      <c r="DD189" s="265"/>
      <c r="DE189" s="265"/>
      <c r="DF189" s="265"/>
      <c r="DG189" s="265"/>
      <c r="DH189" s="265"/>
      <c r="DI189" s="265"/>
      <c r="DJ189" s="265"/>
      <c r="DK189" s="265"/>
      <c r="DL189" s="265"/>
    </row>
    <row r="190" spans="1:116" x14ac:dyDescent="0.25">
      <c r="A190" s="266" t="s">
        <v>10125</v>
      </c>
      <c r="B190" s="267" t="s">
        <v>10126</v>
      </c>
      <c r="C190" s="270">
        <v>0</v>
      </c>
      <c r="D190" s="271">
        <v>12</v>
      </c>
      <c r="E190" s="270">
        <v>0</v>
      </c>
      <c r="F190" s="270" t="s">
        <v>17</v>
      </c>
      <c r="G190" s="270" t="s">
        <v>17</v>
      </c>
      <c r="H190" s="270">
        <v>37.6</v>
      </c>
      <c r="I190" s="271">
        <v>0</v>
      </c>
      <c r="J190" s="271" t="str">
        <f>IFERROR(VLOOKUP($B190,'Core Indicators'!$E$3:$EU$906,147,FALSE),"x")</f>
        <v>x</v>
      </c>
      <c r="K190" s="272">
        <v>0.17785331609999999</v>
      </c>
      <c r="L190" s="270" t="s">
        <v>17</v>
      </c>
      <c r="M190" s="271">
        <v>82</v>
      </c>
      <c r="N190" s="271">
        <v>46</v>
      </c>
      <c r="O190" s="271" t="str">
        <f>IFERROR(VLOOKUP(B190,'Core Indicators'!$E$3:$G$9906,3,FALSE),"x")</f>
        <v>x</v>
      </c>
      <c r="P190" s="271">
        <v>12190</v>
      </c>
      <c r="Q190" s="265"/>
      <c r="R190" s="265"/>
      <c r="S190" s="265"/>
      <c r="T190" s="265"/>
      <c r="U190" s="265"/>
      <c r="V190" s="265"/>
      <c r="W190" s="265"/>
      <c r="X190" s="265"/>
      <c r="Y190" s="265"/>
      <c r="Z190" s="265"/>
      <c r="AA190" s="265"/>
      <c r="AB190" s="265"/>
      <c r="AC190" s="265"/>
      <c r="AD190" s="265"/>
      <c r="AE190" s="265"/>
      <c r="AF190" s="265"/>
      <c r="AG190" s="265"/>
      <c r="AH190" s="265"/>
      <c r="AI190" s="265"/>
      <c r="AJ190" s="265"/>
      <c r="AK190" s="265"/>
      <c r="AL190" s="265"/>
      <c r="AM190" s="265"/>
      <c r="AN190" s="265"/>
      <c r="AO190" s="265"/>
      <c r="AP190" s="265"/>
      <c r="AQ190" s="265"/>
      <c r="AR190" s="265"/>
      <c r="AS190" s="265"/>
      <c r="AT190" s="265"/>
      <c r="AU190" s="265"/>
      <c r="AV190" s="265"/>
      <c r="AW190" s="265"/>
      <c r="AX190" s="265"/>
      <c r="AY190" s="265"/>
      <c r="AZ190" s="265"/>
      <c r="BA190" s="265"/>
      <c r="BB190" s="265"/>
      <c r="BC190" s="265"/>
      <c r="BD190" s="265"/>
      <c r="BE190" s="265"/>
      <c r="BF190" s="265"/>
      <c r="BG190" s="265"/>
      <c r="BH190" s="265"/>
      <c r="BI190" s="265"/>
      <c r="BJ190" s="265"/>
      <c r="BK190" s="265"/>
      <c r="BL190" s="265"/>
      <c r="BM190" s="265"/>
      <c r="BN190" s="265"/>
      <c r="BO190" s="265"/>
      <c r="BP190" s="265"/>
      <c r="BQ190" s="265"/>
      <c r="BR190" s="265"/>
      <c r="BS190" s="265"/>
      <c r="BT190" s="265"/>
      <c r="BU190" s="265"/>
      <c r="BV190" s="265"/>
      <c r="BW190" s="265"/>
      <c r="BX190" s="265"/>
      <c r="BY190" s="265"/>
      <c r="BZ190" s="265"/>
      <c r="CA190" s="265"/>
      <c r="CB190" s="265"/>
      <c r="CC190" s="265"/>
      <c r="CD190" s="265"/>
      <c r="CE190" s="265"/>
      <c r="CF190" s="265"/>
      <c r="CG190" s="265"/>
      <c r="CH190" s="265"/>
      <c r="CI190" s="265"/>
      <c r="CJ190" s="265"/>
      <c r="CK190" s="265"/>
      <c r="CL190" s="265"/>
      <c r="CM190" s="265"/>
      <c r="CN190" s="265"/>
      <c r="CO190" s="265"/>
      <c r="CP190" s="265"/>
      <c r="CQ190" s="265"/>
      <c r="CR190" s="265"/>
      <c r="CS190" s="265"/>
      <c r="CT190" s="265"/>
      <c r="CU190" s="265"/>
      <c r="CV190" s="265"/>
      <c r="CW190" s="265"/>
      <c r="CX190" s="265"/>
      <c r="CY190" s="265"/>
      <c r="CZ190" s="265"/>
      <c r="DA190" s="265"/>
      <c r="DB190" s="265"/>
      <c r="DC190" s="265"/>
      <c r="DD190" s="265"/>
      <c r="DE190" s="265"/>
      <c r="DF190" s="265"/>
      <c r="DG190" s="265"/>
      <c r="DH190" s="265"/>
      <c r="DI190" s="265"/>
      <c r="DJ190" s="265"/>
      <c r="DK190" s="265"/>
      <c r="DL190" s="265"/>
    </row>
    <row r="191" spans="1:116" x14ac:dyDescent="0.25">
      <c r="A191" s="266" t="s">
        <v>10127</v>
      </c>
      <c r="B191" s="267" t="s">
        <v>10128</v>
      </c>
      <c r="C191" s="270">
        <v>0</v>
      </c>
      <c r="D191" s="271">
        <v>11</v>
      </c>
      <c r="E191" s="270">
        <v>0</v>
      </c>
      <c r="F191" s="270" t="s">
        <v>17</v>
      </c>
      <c r="G191" s="270">
        <v>0.3644043293</v>
      </c>
      <c r="H191" s="270">
        <v>38.700000000000003</v>
      </c>
      <c r="I191" s="271">
        <v>0</v>
      </c>
      <c r="J191" s="271" t="str">
        <f>IFERROR(VLOOKUP($B191,'Core Indicators'!$E$3:$EU$906,147,FALSE),"x")</f>
        <v>x</v>
      </c>
      <c r="K191" s="272">
        <v>1.0770641565000001</v>
      </c>
      <c r="L191" s="270" t="s">
        <v>17</v>
      </c>
      <c r="M191" s="271">
        <v>81</v>
      </c>
      <c r="N191" s="271" t="s">
        <v>17</v>
      </c>
      <c r="O191" s="271" t="str">
        <f>IFERROR(VLOOKUP(B191,'Core Indicators'!$E$3:$G$9906,3,FALSE),"x")</f>
        <v>x</v>
      </c>
      <c r="P191" s="271">
        <v>2830</v>
      </c>
      <c r="Q191" s="265"/>
      <c r="R191" s="265"/>
      <c r="S191" s="265"/>
      <c r="T191" s="265"/>
      <c r="U191" s="265"/>
      <c r="V191" s="265"/>
      <c r="W191" s="265"/>
      <c r="X191" s="265"/>
      <c r="Y191" s="265"/>
      <c r="Z191" s="265"/>
      <c r="AA191" s="265"/>
      <c r="AB191" s="265"/>
      <c r="AC191" s="265"/>
      <c r="AD191" s="265"/>
      <c r="AE191" s="265"/>
      <c r="AF191" s="265"/>
      <c r="AG191" s="265"/>
      <c r="AH191" s="265"/>
      <c r="AI191" s="265"/>
      <c r="AJ191" s="265"/>
      <c r="AK191" s="265"/>
      <c r="AL191" s="265"/>
      <c r="AM191" s="265"/>
      <c r="AN191" s="265"/>
      <c r="AO191" s="265"/>
      <c r="AP191" s="265"/>
      <c r="AQ191" s="265"/>
      <c r="AR191" s="265"/>
      <c r="AS191" s="265"/>
      <c r="AT191" s="265"/>
      <c r="AU191" s="265"/>
      <c r="AV191" s="265"/>
      <c r="AW191" s="265"/>
      <c r="AX191" s="265"/>
      <c r="AY191" s="265"/>
      <c r="AZ191" s="265"/>
      <c r="BA191" s="265"/>
      <c r="BB191" s="265"/>
      <c r="BC191" s="265"/>
      <c r="BD191" s="265"/>
      <c r="BE191" s="265"/>
      <c r="BF191" s="265"/>
      <c r="BG191" s="265"/>
      <c r="BH191" s="265"/>
      <c r="BI191" s="265"/>
      <c r="BJ191" s="265"/>
      <c r="BK191" s="265"/>
      <c r="BL191" s="265"/>
      <c r="BM191" s="265"/>
      <c r="BN191" s="265"/>
      <c r="BO191" s="265"/>
      <c r="BP191" s="265"/>
      <c r="BQ191" s="265"/>
      <c r="BR191" s="265"/>
      <c r="BS191" s="265"/>
      <c r="BT191" s="265"/>
      <c r="BU191" s="265"/>
      <c r="BV191" s="265"/>
      <c r="BW191" s="265"/>
      <c r="BX191" s="265"/>
      <c r="BY191" s="265"/>
      <c r="BZ191" s="265"/>
      <c r="CA191" s="265"/>
      <c r="CB191" s="265"/>
      <c r="CC191" s="265"/>
      <c r="CD191" s="265"/>
      <c r="CE191" s="265"/>
      <c r="CF191" s="265"/>
      <c r="CG191" s="265"/>
      <c r="CH191" s="265"/>
      <c r="CI191" s="265"/>
      <c r="CJ191" s="265"/>
      <c r="CK191" s="265"/>
      <c r="CL191" s="265"/>
      <c r="CM191" s="265"/>
      <c r="CN191" s="265"/>
      <c r="CO191" s="265"/>
      <c r="CP191" s="265"/>
      <c r="CQ191" s="265"/>
      <c r="CR191" s="265"/>
      <c r="CS191" s="265"/>
      <c r="CT191" s="265"/>
      <c r="CU191" s="265"/>
      <c r="CV191" s="265"/>
      <c r="CW191" s="265"/>
      <c r="CX191" s="265"/>
      <c r="CY191" s="265"/>
      <c r="CZ191" s="265"/>
      <c r="DA191" s="265"/>
      <c r="DB191" s="265"/>
      <c r="DC191" s="265"/>
      <c r="DD191" s="265"/>
      <c r="DE191" s="265"/>
      <c r="DF191" s="265"/>
      <c r="DG191" s="265"/>
      <c r="DH191" s="265"/>
      <c r="DI191" s="265"/>
      <c r="DJ191" s="265"/>
      <c r="DK191" s="265"/>
      <c r="DL191" s="265"/>
    </row>
    <row r="192" spans="1:116" x14ac:dyDescent="0.25">
      <c r="A192" s="266" t="s">
        <v>57</v>
      </c>
      <c r="B192" s="267" t="s">
        <v>10129</v>
      </c>
      <c r="C192" s="270">
        <v>0.62499999270000006</v>
      </c>
      <c r="D192" s="271">
        <v>2</v>
      </c>
      <c r="E192" s="270">
        <v>0</v>
      </c>
      <c r="F192" s="270">
        <v>1.5</v>
      </c>
      <c r="G192" s="270">
        <v>0.83417374249999998</v>
      </c>
      <c r="H192" s="270">
        <v>36.700000000000003</v>
      </c>
      <c r="I192" s="271">
        <v>4</v>
      </c>
      <c r="J192" s="271">
        <f>IFERROR(VLOOKUP($B192,'Core Indicators'!$E$3:$EU$906,147,FALSE),"x")</f>
        <v>1499</v>
      </c>
      <c r="K192" s="272">
        <v>-1.7733464241000001</v>
      </c>
      <c r="L192" s="270">
        <v>1.25</v>
      </c>
      <c r="M192" s="271">
        <v>11</v>
      </c>
      <c r="N192" s="271">
        <v>15</v>
      </c>
      <c r="O192" s="271">
        <f>IFERROR(VLOOKUP(B192,'Core Indicators'!$E$3:$G$9906,3,FALSE),"x")</f>
        <v>33697000</v>
      </c>
      <c r="P192" s="271">
        <v>527970</v>
      </c>
      <c r="Q192" s="265"/>
      <c r="R192" s="265"/>
      <c r="S192" s="265"/>
      <c r="T192" s="265"/>
      <c r="U192" s="265"/>
      <c r="V192" s="265"/>
      <c r="W192" s="265"/>
      <c r="X192" s="265"/>
      <c r="Y192" s="265"/>
      <c r="Z192" s="265"/>
      <c r="AA192" s="265"/>
      <c r="AB192" s="265"/>
      <c r="AC192" s="265"/>
      <c r="AD192" s="265"/>
      <c r="AE192" s="265"/>
      <c r="AF192" s="265"/>
      <c r="AG192" s="265"/>
      <c r="AH192" s="265"/>
      <c r="AI192" s="265"/>
      <c r="AJ192" s="265"/>
      <c r="AK192" s="265"/>
      <c r="AL192" s="265"/>
      <c r="AM192" s="265"/>
      <c r="AN192" s="265"/>
      <c r="AO192" s="265"/>
      <c r="AP192" s="265"/>
      <c r="AQ192" s="265"/>
      <c r="AR192" s="265"/>
      <c r="AS192" s="265"/>
      <c r="AT192" s="265"/>
      <c r="AU192" s="265"/>
      <c r="AV192" s="265"/>
      <c r="AW192" s="265"/>
      <c r="AX192" s="265"/>
      <c r="AY192" s="265"/>
      <c r="AZ192" s="265"/>
      <c r="BA192" s="265"/>
      <c r="BB192" s="265"/>
      <c r="BC192" s="265"/>
      <c r="BD192" s="265"/>
      <c r="BE192" s="265"/>
      <c r="BF192" s="265"/>
      <c r="BG192" s="265"/>
      <c r="BH192" s="265"/>
      <c r="BI192" s="265"/>
      <c r="BJ192" s="265"/>
      <c r="BK192" s="265"/>
      <c r="BL192" s="265"/>
      <c r="BM192" s="265"/>
      <c r="BN192" s="265"/>
      <c r="BO192" s="265"/>
      <c r="BP192" s="265"/>
      <c r="BQ192" s="265"/>
      <c r="BR192" s="265"/>
      <c r="BS192" s="265"/>
      <c r="BT192" s="265"/>
      <c r="BU192" s="265"/>
      <c r="BV192" s="265"/>
      <c r="BW192" s="265"/>
      <c r="BX192" s="265"/>
      <c r="BY192" s="265"/>
      <c r="BZ192" s="265"/>
      <c r="CA192" s="265"/>
      <c r="CB192" s="265"/>
      <c r="CC192" s="265"/>
      <c r="CD192" s="265"/>
      <c r="CE192" s="265"/>
      <c r="CF192" s="265"/>
      <c r="CG192" s="265"/>
      <c r="CH192" s="265"/>
      <c r="CI192" s="265"/>
      <c r="CJ192" s="265"/>
      <c r="CK192" s="265"/>
      <c r="CL192" s="265"/>
      <c r="CM192" s="265"/>
      <c r="CN192" s="265"/>
      <c r="CO192" s="265"/>
      <c r="CP192" s="265"/>
      <c r="CQ192" s="265"/>
      <c r="CR192" s="265"/>
      <c r="CS192" s="265"/>
      <c r="CT192" s="265"/>
      <c r="CU192" s="265"/>
      <c r="CV192" s="265"/>
      <c r="CW192" s="265"/>
      <c r="CX192" s="265"/>
      <c r="CY192" s="265"/>
      <c r="CZ192" s="265"/>
      <c r="DA192" s="265"/>
      <c r="DB192" s="265"/>
      <c r="DC192" s="265"/>
      <c r="DD192" s="265"/>
      <c r="DE192" s="265"/>
      <c r="DF192" s="265"/>
      <c r="DG192" s="265"/>
      <c r="DH192" s="265"/>
      <c r="DI192" s="265"/>
      <c r="DJ192" s="265"/>
      <c r="DK192" s="265"/>
      <c r="DL192" s="265"/>
    </row>
    <row r="193" spans="1:116" x14ac:dyDescent="0.25">
      <c r="A193" s="266" t="s">
        <v>10130</v>
      </c>
      <c r="B193" s="267" t="s">
        <v>10131</v>
      </c>
      <c r="C193" s="270">
        <v>0.87572495589999999</v>
      </c>
      <c r="D193" s="271">
        <v>11</v>
      </c>
      <c r="E193" s="270">
        <v>0</v>
      </c>
      <c r="F193" s="270">
        <v>7.45</v>
      </c>
      <c r="G193" s="270">
        <v>0.42154731290000003</v>
      </c>
      <c r="H193" s="270">
        <v>63</v>
      </c>
      <c r="I193" s="271">
        <v>3</v>
      </c>
      <c r="J193" s="271" t="str">
        <f>IFERROR(VLOOKUP($B193,'Core Indicators'!$E$3:$EU$906,147,FALSE),"x")</f>
        <v>x</v>
      </c>
      <c r="K193" s="272">
        <v>-7.6407678399999998E-2</v>
      </c>
      <c r="L193" s="270">
        <v>7.25</v>
      </c>
      <c r="M193" s="271">
        <v>79</v>
      </c>
      <c r="N193" s="271">
        <v>44</v>
      </c>
      <c r="O193" s="271" t="str">
        <f>IFERROR(VLOOKUP(B193,'Core Indicators'!$E$3:$G$9906,3,FALSE),"x")</f>
        <v>x</v>
      </c>
      <c r="P193" s="271">
        <v>1213090</v>
      </c>
      <c r="Q193" s="265"/>
      <c r="R193" s="265"/>
      <c r="S193" s="265"/>
      <c r="T193" s="265"/>
      <c r="U193" s="265"/>
      <c r="V193" s="265"/>
      <c r="W193" s="265"/>
      <c r="X193" s="265"/>
      <c r="Y193" s="265"/>
      <c r="Z193" s="265"/>
      <c r="AA193" s="265"/>
      <c r="AB193" s="265"/>
      <c r="AC193" s="265"/>
      <c r="AD193" s="265"/>
      <c r="AE193" s="265"/>
      <c r="AF193" s="265"/>
      <c r="AG193" s="265"/>
      <c r="AH193" s="265"/>
      <c r="AI193" s="265"/>
      <c r="AJ193" s="265"/>
      <c r="AK193" s="265"/>
      <c r="AL193" s="265"/>
      <c r="AM193" s="265"/>
      <c r="AN193" s="265"/>
      <c r="AO193" s="265"/>
      <c r="AP193" s="265"/>
      <c r="AQ193" s="265"/>
      <c r="AR193" s="265"/>
      <c r="AS193" s="265"/>
      <c r="AT193" s="265"/>
      <c r="AU193" s="265"/>
      <c r="AV193" s="265"/>
      <c r="AW193" s="265"/>
      <c r="AX193" s="265"/>
      <c r="AY193" s="265"/>
      <c r="AZ193" s="265"/>
      <c r="BA193" s="265"/>
      <c r="BB193" s="265"/>
      <c r="BC193" s="265"/>
      <c r="BD193" s="265"/>
      <c r="BE193" s="265"/>
      <c r="BF193" s="265"/>
      <c r="BG193" s="265"/>
      <c r="BH193" s="265"/>
      <c r="BI193" s="265"/>
      <c r="BJ193" s="265"/>
      <c r="BK193" s="265"/>
      <c r="BL193" s="265"/>
      <c r="BM193" s="265"/>
      <c r="BN193" s="265"/>
      <c r="BO193" s="265"/>
      <c r="BP193" s="265"/>
      <c r="BQ193" s="265"/>
      <c r="BR193" s="265"/>
      <c r="BS193" s="265"/>
      <c r="BT193" s="265"/>
      <c r="BU193" s="265"/>
      <c r="BV193" s="265"/>
      <c r="BW193" s="265"/>
      <c r="BX193" s="265"/>
      <c r="BY193" s="265"/>
      <c r="BZ193" s="265"/>
      <c r="CA193" s="265"/>
      <c r="CB193" s="265"/>
      <c r="CC193" s="265"/>
      <c r="CD193" s="265"/>
      <c r="CE193" s="265"/>
      <c r="CF193" s="265"/>
      <c r="CG193" s="265"/>
      <c r="CH193" s="265"/>
      <c r="CI193" s="265"/>
      <c r="CJ193" s="265"/>
      <c r="CK193" s="265"/>
      <c r="CL193" s="265"/>
      <c r="CM193" s="265"/>
      <c r="CN193" s="265"/>
      <c r="CO193" s="265"/>
      <c r="CP193" s="265"/>
      <c r="CQ193" s="265"/>
      <c r="CR193" s="265"/>
      <c r="CS193" s="265"/>
      <c r="CT193" s="265"/>
      <c r="CU193" s="265"/>
      <c r="CV193" s="265"/>
      <c r="CW193" s="265"/>
      <c r="CX193" s="265"/>
      <c r="CY193" s="265"/>
      <c r="CZ193" s="265"/>
      <c r="DA193" s="265"/>
      <c r="DB193" s="265"/>
      <c r="DC193" s="265"/>
      <c r="DD193" s="265"/>
      <c r="DE193" s="265"/>
      <c r="DF193" s="265"/>
      <c r="DG193" s="265"/>
      <c r="DH193" s="265"/>
      <c r="DI193" s="265"/>
      <c r="DJ193" s="265"/>
      <c r="DK193" s="265"/>
      <c r="DL193" s="265"/>
    </row>
    <row r="194" spans="1:116" x14ac:dyDescent="0.25">
      <c r="A194" s="266" t="s">
        <v>247</v>
      </c>
      <c r="B194" s="267" t="s">
        <v>10132</v>
      </c>
      <c r="C194" s="270">
        <v>0.70259998769999998</v>
      </c>
      <c r="D194" s="271">
        <v>8</v>
      </c>
      <c r="E194" s="270">
        <v>0</v>
      </c>
      <c r="F194" s="270">
        <v>5.75</v>
      </c>
      <c r="G194" s="270">
        <v>0.54032529939999996</v>
      </c>
      <c r="H194" s="270">
        <v>57.1</v>
      </c>
      <c r="I194" s="271">
        <v>0</v>
      </c>
      <c r="J194" s="271">
        <f>IFERROR(VLOOKUP($B194,'Core Indicators'!$E$3:$EU$906,147,FALSE),"x")</f>
        <v>9</v>
      </c>
      <c r="K194" s="272">
        <v>-0.46206927299999989</v>
      </c>
      <c r="L194" s="270">
        <v>4.25</v>
      </c>
      <c r="M194" s="271">
        <v>54</v>
      </c>
      <c r="N194" s="271">
        <v>34</v>
      </c>
      <c r="O194" s="271">
        <f>IFERROR(VLOOKUP(B194,'Core Indicators'!$E$3:$G$9906,3,FALSE),"x")</f>
        <v>20769000</v>
      </c>
      <c r="P194" s="271">
        <v>743390</v>
      </c>
      <c r="Q194" s="265"/>
      <c r="R194" s="265"/>
      <c r="S194" s="265"/>
      <c r="T194" s="265"/>
      <c r="U194" s="265"/>
      <c r="V194" s="265"/>
      <c r="W194" s="265"/>
      <c r="X194" s="265"/>
      <c r="Y194" s="265"/>
      <c r="Z194" s="265"/>
      <c r="AA194" s="265"/>
      <c r="AB194" s="265"/>
      <c r="AC194" s="265"/>
      <c r="AD194" s="265"/>
      <c r="AE194" s="265"/>
      <c r="AF194" s="265"/>
      <c r="AG194" s="265"/>
      <c r="AH194" s="265"/>
      <c r="AI194" s="265"/>
      <c r="AJ194" s="265"/>
      <c r="AK194" s="265"/>
      <c r="AL194" s="265"/>
      <c r="AM194" s="265"/>
      <c r="AN194" s="265"/>
      <c r="AO194" s="265"/>
      <c r="AP194" s="265"/>
      <c r="AQ194" s="265"/>
      <c r="AR194" s="265"/>
      <c r="AS194" s="265"/>
      <c r="AT194" s="265"/>
      <c r="AU194" s="265"/>
      <c r="AV194" s="265"/>
      <c r="AW194" s="265"/>
      <c r="AX194" s="265"/>
      <c r="AY194" s="265"/>
      <c r="AZ194" s="265"/>
      <c r="BA194" s="265"/>
      <c r="BB194" s="265"/>
      <c r="BC194" s="265"/>
      <c r="BD194" s="265"/>
      <c r="BE194" s="265"/>
      <c r="BF194" s="265"/>
      <c r="BG194" s="265"/>
      <c r="BH194" s="265"/>
      <c r="BI194" s="265"/>
      <c r="BJ194" s="265"/>
      <c r="BK194" s="265"/>
      <c r="BL194" s="265"/>
      <c r="BM194" s="265"/>
      <c r="BN194" s="265"/>
      <c r="BO194" s="265"/>
      <c r="BP194" s="265"/>
      <c r="BQ194" s="265"/>
      <c r="BR194" s="265"/>
      <c r="BS194" s="265"/>
      <c r="BT194" s="265"/>
      <c r="BU194" s="265"/>
      <c r="BV194" s="265"/>
      <c r="BW194" s="265"/>
      <c r="BX194" s="265"/>
      <c r="BY194" s="265"/>
      <c r="BZ194" s="265"/>
      <c r="CA194" s="265"/>
      <c r="CB194" s="265"/>
      <c r="CC194" s="265"/>
      <c r="CD194" s="265"/>
      <c r="CE194" s="265"/>
      <c r="CF194" s="265"/>
      <c r="CG194" s="265"/>
      <c r="CH194" s="265"/>
      <c r="CI194" s="265"/>
      <c r="CJ194" s="265"/>
      <c r="CK194" s="265"/>
      <c r="CL194" s="265"/>
      <c r="CM194" s="265"/>
      <c r="CN194" s="265"/>
      <c r="CO194" s="265"/>
      <c r="CP194" s="265"/>
      <c r="CQ194" s="265"/>
      <c r="CR194" s="265"/>
      <c r="CS194" s="265"/>
      <c r="CT194" s="265"/>
      <c r="CU194" s="265"/>
      <c r="CV194" s="265"/>
      <c r="CW194" s="265"/>
      <c r="CX194" s="265"/>
      <c r="CY194" s="265"/>
      <c r="CZ194" s="265"/>
      <c r="DA194" s="265"/>
      <c r="DB194" s="265"/>
      <c r="DC194" s="265"/>
      <c r="DD194" s="265"/>
      <c r="DE194" s="265"/>
      <c r="DF194" s="265"/>
      <c r="DG194" s="265"/>
      <c r="DH194" s="265"/>
      <c r="DI194" s="265"/>
      <c r="DJ194" s="265"/>
      <c r="DK194" s="265"/>
      <c r="DL194" s="265"/>
    </row>
    <row r="195" spans="1:116" x14ac:dyDescent="0.25">
      <c r="A195" s="266" t="s">
        <v>105</v>
      </c>
      <c r="B195" s="267" t="s">
        <v>10133</v>
      </c>
      <c r="C195" s="270">
        <v>0.30790001160000002</v>
      </c>
      <c r="D195" s="271">
        <v>0</v>
      </c>
      <c r="E195" s="270">
        <v>0.03</v>
      </c>
      <c r="F195" s="270">
        <v>4.3666666666999996</v>
      </c>
      <c r="G195" s="270">
        <v>0.52499423270000001</v>
      </c>
      <c r="H195" s="270">
        <v>50.3</v>
      </c>
      <c r="I195" s="271">
        <v>3</v>
      </c>
      <c r="J195" s="271">
        <f>IFERROR(VLOOKUP($B195,'Core Indicators'!$E$3:$EU$906,147,FALSE),"x")</f>
        <v>20</v>
      </c>
      <c r="K195" s="272">
        <v>-1.2570089101999999</v>
      </c>
      <c r="L195" s="270">
        <v>3.25</v>
      </c>
      <c r="M195" s="271">
        <v>29</v>
      </c>
      <c r="N195" s="271">
        <v>24</v>
      </c>
      <c r="O195" s="271">
        <f>IFERROR(VLOOKUP(B195,'Core Indicators'!$E$3:$G$9906,3,FALSE),"x")</f>
        <v>16792000</v>
      </c>
      <c r="P195" s="271">
        <v>386850</v>
      </c>
      <c r="Q195" s="265"/>
      <c r="R195" s="265"/>
      <c r="S195" s="265"/>
      <c r="T195" s="265"/>
      <c r="U195" s="265"/>
      <c r="V195" s="265"/>
      <c r="W195" s="265"/>
      <c r="X195" s="265"/>
      <c r="Y195" s="265"/>
      <c r="Z195" s="265"/>
      <c r="AA195" s="265"/>
      <c r="AB195" s="265"/>
      <c r="AC195" s="265"/>
      <c r="AD195" s="265"/>
      <c r="AE195" s="265"/>
      <c r="AF195" s="265"/>
      <c r="AG195" s="265"/>
      <c r="AH195" s="265"/>
      <c r="AI195" s="265"/>
      <c r="AJ195" s="265"/>
      <c r="AK195" s="265"/>
      <c r="AL195" s="265"/>
      <c r="AM195" s="265"/>
      <c r="AN195" s="265"/>
      <c r="AO195" s="265"/>
      <c r="AP195" s="265"/>
      <c r="AQ195" s="265"/>
      <c r="AR195" s="265"/>
      <c r="AS195" s="265"/>
      <c r="AT195" s="265"/>
      <c r="AU195" s="265"/>
      <c r="AV195" s="265"/>
      <c r="AW195" s="265"/>
      <c r="AX195" s="265"/>
      <c r="AY195" s="265"/>
      <c r="AZ195" s="265"/>
      <c r="BA195" s="265"/>
      <c r="BB195" s="265"/>
      <c r="BC195" s="265"/>
      <c r="BD195" s="265"/>
      <c r="BE195" s="265"/>
      <c r="BF195" s="265"/>
      <c r="BG195" s="265"/>
      <c r="BH195" s="265"/>
      <c r="BI195" s="265"/>
      <c r="BJ195" s="265"/>
      <c r="BK195" s="265"/>
      <c r="BL195" s="265"/>
      <c r="BM195" s="265"/>
      <c r="BN195" s="265"/>
      <c r="BO195" s="265"/>
      <c r="BP195" s="265"/>
      <c r="BQ195" s="265"/>
      <c r="BR195" s="265"/>
      <c r="BS195" s="265"/>
      <c r="BT195" s="265"/>
      <c r="BU195" s="265"/>
      <c r="BV195" s="265"/>
      <c r="BW195" s="265"/>
      <c r="BX195" s="265"/>
      <c r="BY195" s="265"/>
      <c r="BZ195" s="265"/>
      <c r="CA195" s="265"/>
      <c r="CB195" s="265"/>
      <c r="CC195" s="265"/>
      <c r="CD195" s="265"/>
      <c r="CE195" s="265"/>
      <c r="CF195" s="265"/>
      <c r="CG195" s="265"/>
      <c r="CH195" s="265"/>
      <c r="CI195" s="265"/>
      <c r="CJ195" s="265"/>
      <c r="CK195" s="265"/>
      <c r="CL195" s="265"/>
      <c r="CM195" s="265"/>
      <c r="CN195" s="265"/>
      <c r="CO195" s="265"/>
      <c r="CP195" s="265"/>
      <c r="CQ195" s="265"/>
      <c r="CR195" s="265"/>
      <c r="CS195" s="265"/>
      <c r="CT195" s="265"/>
      <c r="CU195" s="265"/>
      <c r="CV195" s="265"/>
      <c r="CW195" s="265"/>
      <c r="CX195" s="265"/>
      <c r="CY195" s="265"/>
      <c r="CZ195" s="265"/>
      <c r="DA195" s="265"/>
      <c r="DB195" s="265"/>
      <c r="DC195" s="265"/>
      <c r="DD195" s="265"/>
      <c r="DE195" s="265"/>
      <c r="DF195" s="265"/>
      <c r="DG195" s="265"/>
      <c r="DH195" s="265"/>
      <c r="DI195" s="265"/>
      <c r="DJ195" s="265"/>
      <c r="DK195" s="265"/>
      <c r="DL195" s="265"/>
    </row>
    <row r="196" spans="1:116" x14ac:dyDescent="0.25">
      <c r="A196" s="265"/>
      <c r="B196" s="265"/>
      <c r="C196" s="265"/>
      <c r="D196" s="265"/>
      <c r="E196" s="265"/>
      <c r="F196" s="265"/>
      <c r="G196" s="265"/>
      <c r="H196" s="265"/>
      <c r="I196" s="265"/>
      <c r="J196" s="265"/>
      <c r="K196" s="265"/>
      <c r="L196" s="265"/>
      <c r="M196" s="265"/>
      <c r="N196" s="265"/>
      <c r="O196" s="265"/>
      <c r="P196" s="265"/>
      <c r="Q196" s="265"/>
      <c r="R196" s="265"/>
      <c r="S196" s="265"/>
      <c r="T196" s="265"/>
      <c r="U196" s="265"/>
      <c r="V196" s="265"/>
      <c r="W196" s="265"/>
      <c r="X196" s="265"/>
      <c r="Y196" s="265"/>
      <c r="Z196" s="265"/>
      <c r="AA196" s="265"/>
      <c r="AB196" s="265"/>
      <c r="AC196" s="265"/>
      <c r="AD196" s="265"/>
      <c r="AE196" s="265"/>
      <c r="AF196" s="265"/>
      <c r="AG196" s="265"/>
      <c r="AH196" s="265"/>
      <c r="AI196" s="265"/>
      <c r="AJ196" s="265"/>
      <c r="AK196" s="265"/>
      <c r="AL196" s="265"/>
      <c r="AM196" s="265"/>
      <c r="AN196" s="265"/>
      <c r="AO196" s="265"/>
      <c r="AP196" s="265"/>
      <c r="AQ196" s="265"/>
      <c r="AR196" s="265"/>
      <c r="AS196" s="265"/>
      <c r="AT196" s="265"/>
      <c r="AU196" s="265"/>
      <c r="AV196" s="265"/>
      <c r="AW196" s="265"/>
      <c r="AX196" s="265"/>
      <c r="AY196" s="265"/>
      <c r="AZ196" s="265"/>
      <c r="BA196" s="265"/>
      <c r="BB196" s="265"/>
      <c r="BC196" s="265"/>
      <c r="BD196" s="265"/>
      <c r="BE196" s="265"/>
      <c r="BF196" s="265"/>
      <c r="BG196" s="265"/>
      <c r="BH196" s="265"/>
      <c r="BI196" s="265"/>
      <c r="BJ196" s="265"/>
      <c r="BK196" s="265"/>
      <c r="BL196" s="265"/>
      <c r="BM196" s="265"/>
      <c r="BN196" s="265"/>
      <c r="BO196" s="265"/>
      <c r="BP196" s="265"/>
      <c r="BQ196" s="265"/>
      <c r="BR196" s="265"/>
      <c r="BS196" s="265"/>
      <c r="BT196" s="265"/>
      <c r="BU196" s="265"/>
      <c r="BV196" s="265"/>
      <c r="BW196" s="265"/>
      <c r="BX196" s="265"/>
      <c r="BY196" s="265"/>
      <c r="BZ196" s="265"/>
      <c r="CA196" s="265"/>
      <c r="CB196" s="265"/>
      <c r="CC196" s="265"/>
      <c r="CD196" s="265"/>
      <c r="CE196" s="265"/>
      <c r="CF196" s="265"/>
      <c r="CG196" s="265"/>
      <c r="CH196" s="265"/>
      <c r="CI196" s="265"/>
      <c r="CJ196" s="265"/>
      <c r="CK196" s="265"/>
      <c r="CL196" s="265"/>
      <c r="CM196" s="265"/>
      <c r="CN196" s="265"/>
      <c r="CO196" s="265"/>
      <c r="CP196" s="265"/>
      <c r="CQ196" s="265"/>
      <c r="CR196" s="265"/>
      <c r="CS196" s="265"/>
      <c r="CT196" s="265"/>
      <c r="CU196" s="265"/>
      <c r="CV196" s="265"/>
      <c r="CW196" s="265"/>
      <c r="CX196" s="265"/>
      <c r="CY196" s="265"/>
      <c r="CZ196" s="265"/>
      <c r="DA196" s="265"/>
      <c r="DB196" s="265"/>
      <c r="DC196" s="265"/>
      <c r="DD196" s="265"/>
      <c r="DE196" s="265"/>
      <c r="DF196" s="265"/>
      <c r="DG196" s="265"/>
      <c r="DH196" s="265"/>
      <c r="DI196" s="265"/>
      <c r="DJ196" s="265"/>
      <c r="DK196" s="265"/>
      <c r="DL196" s="265"/>
    </row>
    <row r="197" spans="1:116" x14ac:dyDescent="0.25">
      <c r="A197" s="265"/>
      <c r="B197" s="265"/>
      <c r="C197" s="265"/>
      <c r="D197" s="265"/>
      <c r="E197" s="265"/>
      <c r="F197" s="265"/>
      <c r="G197" s="265"/>
      <c r="H197" s="265"/>
      <c r="I197" s="265"/>
      <c r="J197" s="265"/>
      <c r="K197" s="265"/>
      <c r="L197" s="265"/>
      <c r="M197" s="265"/>
      <c r="N197" s="265"/>
      <c r="O197" s="265"/>
      <c r="P197" s="265"/>
      <c r="Q197" s="265"/>
      <c r="R197" s="265"/>
      <c r="S197" s="265"/>
      <c r="T197" s="265"/>
      <c r="U197" s="265"/>
      <c r="V197" s="265"/>
      <c r="W197" s="265"/>
      <c r="X197" s="265"/>
      <c r="Y197" s="265"/>
      <c r="Z197" s="265"/>
      <c r="AA197" s="265"/>
      <c r="AB197" s="265"/>
      <c r="AC197" s="265"/>
      <c r="AD197" s="265"/>
      <c r="AE197" s="265"/>
      <c r="AF197" s="265"/>
      <c r="AG197" s="265"/>
      <c r="AH197" s="265"/>
      <c r="AI197" s="265"/>
      <c r="AJ197" s="265"/>
      <c r="AK197" s="265"/>
      <c r="AL197" s="265"/>
      <c r="AM197" s="265"/>
      <c r="AN197" s="265"/>
      <c r="AO197" s="265"/>
      <c r="AP197" s="265"/>
      <c r="AQ197" s="265"/>
      <c r="AR197" s="265"/>
      <c r="AS197" s="265"/>
      <c r="AT197" s="265"/>
      <c r="AU197" s="265"/>
      <c r="AV197" s="265"/>
      <c r="AW197" s="265"/>
      <c r="AX197" s="265"/>
      <c r="AY197" s="265"/>
      <c r="AZ197" s="265"/>
      <c r="BA197" s="265"/>
      <c r="BB197" s="265"/>
      <c r="BC197" s="265"/>
      <c r="BD197" s="265"/>
      <c r="BE197" s="265"/>
      <c r="BF197" s="265"/>
      <c r="BG197" s="265"/>
      <c r="BH197" s="265"/>
      <c r="BI197" s="265"/>
      <c r="BJ197" s="265"/>
      <c r="BK197" s="265"/>
      <c r="BL197" s="265"/>
      <c r="BM197" s="265"/>
      <c r="BN197" s="265"/>
      <c r="BO197" s="265"/>
      <c r="BP197" s="265"/>
      <c r="BQ197" s="265"/>
      <c r="BR197" s="265"/>
      <c r="BS197" s="265"/>
      <c r="BT197" s="265"/>
      <c r="BU197" s="265"/>
      <c r="BV197" s="265"/>
      <c r="BW197" s="265"/>
      <c r="BX197" s="265"/>
      <c r="BY197" s="265"/>
      <c r="BZ197" s="265"/>
      <c r="CA197" s="265"/>
      <c r="CB197" s="265"/>
      <c r="CC197" s="265"/>
      <c r="CD197" s="265"/>
      <c r="CE197" s="265"/>
      <c r="CF197" s="265"/>
      <c r="CG197" s="265"/>
      <c r="CH197" s="265"/>
      <c r="CI197" s="265"/>
      <c r="CJ197" s="265"/>
      <c r="CK197" s="265"/>
      <c r="CL197" s="265"/>
      <c r="CM197" s="265"/>
      <c r="CN197" s="265"/>
      <c r="CO197" s="265"/>
      <c r="CP197" s="265"/>
      <c r="CQ197" s="265"/>
      <c r="CR197" s="265"/>
      <c r="CS197" s="265"/>
      <c r="CT197" s="265"/>
      <c r="CU197" s="265"/>
      <c r="CV197" s="265"/>
      <c r="CW197" s="265"/>
      <c r="CX197" s="265"/>
      <c r="CY197" s="265"/>
      <c r="CZ197" s="265"/>
      <c r="DA197" s="265"/>
      <c r="DB197" s="265"/>
      <c r="DC197" s="265"/>
      <c r="DD197" s="265"/>
      <c r="DE197" s="265"/>
      <c r="DF197" s="265"/>
      <c r="DG197" s="265"/>
      <c r="DH197" s="265"/>
      <c r="DI197" s="265"/>
      <c r="DJ197" s="265"/>
      <c r="DK197" s="265"/>
      <c r="DL197" s="265"/>
    </row>
    <row r="198" spans="1:116" x14ac:dyDescent="0.25">
      <c r="A198" s="265"/>
      <c r="B198" s="265"/>
      <c r="C198" s="265"/>
      <c r="D198" s="265"/>
      <c r="E198" s="265"/>
      <c r="F198" s="265"/>
      <c r="G198" s="265"/>
      <c r="H198" s="265"/>
      <c r="I198" s="265"/>
      <c r="J198" s="265"/>
      <c r="K198" s="265"/>
      <c r="L198" s="265"/>
      <c r="M198" s="265"/>
      <c r="N198" s="265"/>
      <c r="O198" s="265"/>
      <c r="P198" s="265"/>
      <c r="Q198" s="265"/>
      <c r="R198" s="265"/>
      <c r="S198" s="265"/>
      <c r="T198" s="265"/>
      <c r="U198" s="265"/>
      <c r="V198" s="265"/>
      <c r="W198" s="265"/>
      <c r="X198" s="265"/>
      <c r="Y198" s="265"/>
      <c r="Z198" s="265"/>
      <c r="AA198" s="265"/>
      <c r="AB198" s="265"/>
      <c r="AC198" s="265"/>
      <c r="AD198" s="265"/>
      <c r="AE198" s="265"/>
      <c r="AF198" s="265"/>
      <c r="AG198" s="265"/>
      <c r="AH198" s="265"/>
      <c r="AI198" s="265"/>
      <c r="AJ198" s="265"/>
      <c r="AK198" s="265"/>
      <c r="AL198" s="265"/>
      <c r="AM198" s="265"/>
      <c r="AN198" s="265"/>
      <c r="AO198" s="265"/>
      <c r="AP198" s="265"/>
      <c r="AQ198" s="265"/>
      <c r="AR198" s="265"/>
      <c r="AS198" s="265"/>
      <c r="AT198" s="265"/>
      <c r="AU198" s="265"/>
      <c r="AV198" s="265"/>
      <c r="AW198" s="265"/>
      <c r="AX198" s="265"/>
      <c r="AY198" s="265"/>
      <c r="AZ198" s="265"/>
      <c r="BA198" s="265"/>
      <c r="BB198" s="265"/>
      <c r="BC198" s="265"/>
      <c r="BD198" s="265"/>
      <c r="BE198" s="265"/>
      <c r="BF198" s="265"/>
      <c r="BG198" s="265"/>
      <c r="BH198" s="265"/>
      <c r="BI198" s="265"/>
      <c r="BJ198" s="265"/>
      <c r="BK198" s="265"/>
      <c r="BL198" s="265"/>
      <c r="BM198" s="265"/>
      <c r="BN198" s="265"/>
      <c r="BO198" s="265"/>
      <c r="BP198" s="265"/>
      <c r="BQ198" s="265"/>
      <c r="BR198" s="265"/>
      <c r="BS198" s="265"/>
      <c r="BT198" s="265"/>
      <c r="BU198" s="265"/>
      <c r="BV198" s="265"/>
      <c r="BW198" s="265"/>
      <c r="BX198" s="265"/>
      <c r="BY198" s="265"/>
      <c r="BZ198" s="265"/>
      <c r="CA198" s="265"/>
      <c r="CB198" s="265"/>
      <c r="CC198" s="265"/>
      <c r="CD198" s="265"/>
      <c r="CE198" s="265"/>
      <c r="CF198" s="265"/>
      <c r="CG198" s="265"/>
      <c r="CH198" s="265"/>
      <c r="CI198" s="265"/>
      <c r="CJ198" s="265"/>
      <c r="CK198" s="265"/>
      <c r="CL198" s="265"/>
      <c r="CM198" s="265"/>
      <c r="CN198" s="265"/>
      <c r="CO198" s="265"/>
      <c r="CP198" s="265"/>
      <c r="CQ198" s="265"/>
      <c r="CR198" s="265"/>
      <c r="CS198" s="265"/>
      <c r="CT198" s="265"/>
      <c r="CU198" s="265"/>
      <c r="CV198" s="265"/>
      <c r="CW198" s="265"/>
      <c r="CX198" s="265"/>
      <c r="CY198" s="265"/>
      <c r="CZ198" s="265"/>
      <c r="DA198" s="265"/>
      <c r="DB198" s="265"/>
      <c r="DC198" s="265"/>
      <c r="DD198" s="265"/>
      <c r="DE198" s="265"/>
      <c r="DF198" s="265"/>
      <c r="DG198" s="265"/>
      <c r="DH198" s="265"/>
      <c r="DI198" s="265"/>
      <c r="DJ198" s="265"/>
      <c r="DK198" s="265"/>
      <c r="DL198" s="265"/>
    </row>
    <row r="199" spans="1:116" x14ac:dyDescent="0.25">
      <c r="A199" s="265"/>
      <c r="B199" s="265"/>
      <c r="C199" s="265"/>
      <c r="D199" s="265"/>
      <c r="E199" s="265"/>
      <c r="F199" s="265"/>
      <c r="G199" s="265"/>
      <c r="H199" s="265"/>
      <c r="I199" s="265"/>
      <c r="J199" s="265"/>
      <c r="K199" s="265"/>
      <c r="L199" s="265"/>
      <c r="M199" s="265"/>
      <c r="N199" s="265"/>
      <c r="O199" s="265"/>
      <c r="P199" s="265"/>
      <c r="Q199" s="265"/>
      <c r="R199" s="265"/>
      <c r="S199" s="265"/>
      <c r="T199" s="265"/>
      <c r="U199" s="265"/>
      <c r="V199" s="265"/>
      <c r="W199" s="265"/>
      <c r="X199" s="265"/>
      <c r="Y199" s="265"/>
      <c r="Z199" s="265"/>
      <c r="AA199" s="265"/>
      <c r="AB199" s="265"/>
      <c r="AC199" s="265"/>
      <c r="AD199" s="265"/>
      <c r="AE199" s="265"/>
      <c r="AF199" s="265"/>
      <c r="AG199" s="265"/>
      <c r="AH199" s="265"/>
      <c r="AI199" s="265"/>
      <c r="AJ199" s="265"/>
      <c r="AK199" s="265"/>
      <c r="AL199" s="265"/>
      <c r="AM199" s="265"/>
      <c r="AN199" s="265"/>
      <c r="AO199" s="265"/>
      <c r="AP199" s="265"/>
      <c r="AQ199" s="265"/>
      <c r="AR199" s="265"/>
      <c r="AS199" s="265"/>
      <c r="AT199" s="265"/>
      <c r="AU199" s="265"/>
      <c r="AV199" s="265"/>
      <c r="AW199" s="265"/>
      <c r="AX199" s="265"/>
      <c r="AY199" s="265"/>
      <c r="AZ199" s="265"/>
      <c r="BA199" s="265"/>
      <c r="BB199" s="265"/>
      <c r="BC199" s="265"/>
      <c r="BD199" s="265"/>
      <c r="BE199" s="265"/>
      <c r="BF199" s="265"/>
      <c r="BG199" s="265"/>
      <c r="BH199" s="265"/>
      <c r="BI199" s="265"/>
      <c r="BJ199" s="265"/>
      <c r="BK199" s="265"/>
      <c r="BL199" s="265"/>
      <c r="BM199" s="265"/>
      <c r="BN199" s="265"/>
      <c r="BO199" s="265"/>
      <c r="BP199" s="265"/>
      <c r="BQ199" s="265"/>
      <c r="BR199" s="265"/>
      <c r="BS199" s="265"/>
      <c r="BT199" s="265"/>
      <c r="BU199" s="265"/>
      <c r="BV199" s="265"/>
      <c r="BW199" s="265"/>
      <c r="BX199" s="265"/>
      <c r="BY199" s="265"/>
      <c r="BZ199" s="265"/>
      <c r="CA199" s="265"/>
      <c r="CB199" s="265"/>
      <c r="CC199" s="265"/>
      <c r="CD199" s="265"/>
      <c r="CE199" s="265"/>
      <c r="CF199" s="265"/>
      <c r="CG199" s="265"/>
      <c r="CH199" s="265"/>
      <c r="CI199" s="265"/>
      <c r="CJ199" s="265"/>
      <c r="CK199" s="265"/>
      <c r="CL199" s="265"/>
      <c r="CM199" s="265"/>
      <c r="CN199" s="265"/>
      <c r="CO199" s="265"/>
      <c r="CP199" s="265"/>
      <c r="CQ199" s="265"/>
      <c r="CR199" s="265"/>
      <c r="CS199" s="265"/>
      <c r="CT199" s="265"/>
      <c r="CU199" s="265"/>
      <c r="CV199" s="265"/>
      <c r="CW199" s="265"/>
      <c r="CX199" s="265"/>
      <c r="CY199" s="265"/>
      <c r="CZ199" s="265"/>
      <c r="DA199" s="265"/>
      <c r="DB199" s="265"/>
      <c r="DC199" s="265"/>
      <c r="DD199" s="265"/>
      <c r="DE199" s="265"/>
      <c r="DF199" s="265"/>
      <c r="DG199" s="265"/>
      <c r="DH199" s="265"/>
      <c r="DI199" s="265"/>
      <c r="DJ199" s="265"/>
      <c r="DK199" s="265"/>
      <c r="DL199" s="265"/>
    </row>
    <row r="200" spans="1:116" x14ac:dyDescent="0.25">
      <c r="A200" s="265"/>
      <c r="B200" s="265"/>
      <c r="C200" s="265"/>
      <c r="D200" s="265"/>
      <c r="E200" s="265"/>
      <c r="F200" s="265"/>
      <c r="G200" s="265"/>
      <c r="H200" s="265"/>
      <c r="I200" s="265"/>
      <c r="J200" s="265"/>
      <c r="K200" s="265"/>
      <c r="L200" s="265"/>
      <c r="M200" s="265"/>
      <c r="N200" s="265"/>
      <c r="O200" s="265"/>
      <c r="P200" s="265"/>
      <c r="Q200" s="265"/>
      <c r="R200" s="265"/>
      <c r="S200" s="265"/>
      <c r="T200" s="265"/>
      <c r="U200" s="265"/>
      <c r="V200" s="265"/>
      <c r="W200" s="265"/>
      <c r="X200" s="265"/>
      <c r="Y200" s="265"/>
      <c r="Z200" s="265"/>
      <c r="AA200" s="265"/>
      <c r="AB200" s="265"/>
      <c r="AC200" s="265"/>
      <c r="AD200" s="265"/>
      <c r="AE200" s="265"/>
      <c r="AF200" s="265"/>
      <c r="AG200" s="265"/>
      <c r="AH200" s="265"/>
      <c r="AI200" s="265"/>
      <c r="AJ200" s="265"/>
      <c r="AK200" s="265"/>
      <c r="AL200" s="265"/>
      <c r="AM200" s="265"/>
      <c r="AN200" s="265"/>
      <c r="AO200" s="265"/>
      <c r="AP200" s="265"/>
      <c r="AQ200" s="265"/>
      <c r="AR200" s="265"/>
      <c r="AS200" s="265"/>
      <c r="AT200" s="265"/>
      <c r="AU200" s="265"/>
      <c r="AV200" s="265"/>
      <c r="AW200" s="265"/>
      <c r="AX200" s="265"/>
      <c r="AY200" s="265"/>
      <c r="AZ200" s="265"/>
      <c r="BA200" s="265"/>
      <c r="BB200" s="265"/>
      <c r="BC200" s="265"/>
      <c r="BD200" s="265"/>
      <c r="BE200" s="265"/>
      <c r="BF200" s="265"/>
      <c r="BG200" s="265"/>
      <c r="BH200" s="265"/>
      <c r="BI200" s="265"/>
      <c r="BJ200" s="265"/>
      <c r="BK200" s="265"/>
      <c r="BL200" s="265"/>
      <c r="BM200" s="265"/>
      <c r="BN200" s="265"/>
      <c r="BO200" s="265"/>
      <c r="BP200" s="265"/>
      <c r="BQ200" s="265"/>
      <c r="BR200" s="265"/>
      <c r="BS200" s="265"/>
      <c r="BT200" s="265"/>
      <c r="BU200" s="265"/>
      <c r="BV200" s="265"/>
      <c r="BW200" s="265"/>
      <c r="BX200" s="265"/>
      <c r="BY200" s="265"/>
      <c r="BZ200" s="265"/>
      <c r="CA200" s="265"/>
      <c r="CB200" s="265"/>
      <c r="CC200" s="265"/>
      <c r="CD200" s="265"/>
      <c r="CE200" s="265"/>
      <c r="CF200" s="265"/>
      <c r="CG200" s="265"/>
      <c r="CH200" s="265"/>
      <c r="CI200" s="265"/>
      <c r="CJ200" s="265"/>
      <c r="CK200" s="265"/>
      <c r="CL200" s="265"/>
      <c r="CM200" s="265"/>
      <c r="CN200" s="265"/>
      <c r="CO200" s="265"/>
      <c r="CP200" s="265"/>
      <c r="CQ200" s="265"/>
      <c r="CR200" s="265"/>
      <c r="CS200" s="265"/>
      <c r="CT200" s="265"/>
      <c r="CU200" s="265"/>
      <c r="CV200" s="265"/>
      <c r="CW200" s="265"/>
      <c r="CX200" s="265"/>
      <c r="CY200" s="265"/>
      <c r="CZ200" s="265"/>
      <c r="DA200" s="265"/>
      <c r="DB200" s="265"/>
      <c r="DC200" s="265"/>
      <c r="DD200" s="265"/>
      <c r="DE200" s="265"/>
      <c r="DF200" s="265"/>
      <c r="DG200" s="265"/>
      <c r="DH200" s="265"/>
      <c r="DI200" s="265"/>
      <c r="DJ200" s="265"/>
      <c r="DK200" s="265"/>
      <c r="DL200" s="265"/>
    </row>
    <row r="201" spans="1:116" x14ac:dyDescent="0.25">
      <c r="A201" s="265"/>
      <c r="B201" s="265"/>
      <c r="C201" s="265"/>
      <c r="D201" s="265"/>
      <c r="E201" s="265"/>
      <c r="F201" s="265"/>
      <c r="G201" s="265"/>
      <c r="H201" s="265"/>
      <c r="I201" s="265"/>
      <c r="J201" s="265"/>
      <c r="K201" s="265"/>
      <c r="L201" s="265"/>
      <c r="M201" s="265"/>
      <c r="N201" s="265"/>
      <c r="O201" s="265"/>
      <c r="P201" s="265"/>
      <c r="Q201" s="265"/>
      <c r="R201" s="265"/>
      <c r="S201" s="265"/>
      <c r="T201" s="265"/>
      <c r="U201" s="265"/>
      <c r="V201" s="265"/>
      <c r="W201" s="265"/>
      <c r="X201" s="265"/>
      <c r="Y201" s="265"/>
      <c r="Z201" s="265"/>
      <c r="AA201" s="265"/>
      <c r="AB201" s="265"/>
      <c r="AC201" s="265"/>
      <c r="AD201" s="265"/>
      <c r="AE201" s="265"/>
      <c r="AF201" s="265"/>
      <c r="AG201" s="265"/>
      <c r="AH201" s="265"/>
      <c r="AI201" s="265"/>
      <c r="AJ201" s="265"/>
      <c r="AK201" s="265"/>
      <c r="AL201" s="265"/>
      <c r="AM201" s="265"/>
      <c r="AN201" s="265"/>
      <c r="AO201" s="265"/>
      <c r="AP201" s="265"/>
      <c r="AQ201" s="265"/>
      <c r="AR201" s="265"/>
      <c r="AS201" s="265"/>
      <c r="AT201" s="265"/>
      <c r="AU201" s="265"/>
      <c r="AV201" s="265"/>
      <c r="AW201" s="265"/>
      <c r="AX201" s="265"/>
      <c r="AY201" s="265"/>
      <c r="AZ201" s="265"/>
      <c r="BA201" s="265"/>
      <c r="BB201" s="265"/>
      <c r="BC201" s="265"/>
      <c r="BD201" s="265"/>
      <c r="BE201" s="265"/>
      <c r="BF201" s="265"/>
      <c r="BG201" s="265"/>
      <c r="BH201" s="265"/>
      <c r="BI201" s="265"/>
      <c r="BJ201" s="265"/>
      <c r="BK201" s="265"/>
      <c r="BL201" s="265"/>
      <c r="BM201" s="265"/>
      <c r="BN201" s="265"/>
      <c r="BO201" s="265"/>
      <c r="BP201" s="265"/>
      <c r="BQ201" s="265"/>
      <c r="BR201" s="265"/>
      <c r="BS201" s="265"/>
      <c r="BT201" s="265"/>
      <c r="BU201" s="265"/>
      <c r="BV201" s="265"/>
      <c r="BW201" s="265"/>
      <c r="BX201" s="265"/>
      <c r="BY201" s="265"/>
      <c r="BZ201" s="265"/>
      <c r="CA201" s="265"/>
      <c r="CB201" s="265"/>
      <c r="CC201" s="265"/>
      <c r="CD201" s="265"/>
      <c r="CE201" s="265"/>
      <c r="CF201" s="265"/>
      <c r="CG201" s="265"/>
      <c r="CH201" s="265"/>
      <c r="CI201" s="265"/>
      <c r="CJ201" s="265"/>
      <c r="CK201" s="265"/>
      <c r="CL201" s="265"/>
      <c r="CM201" s="265"/>
      <c r="CN201" s="265"/>
      <c r="CO201" s="265"/>
      <c r="CP201" s="265"/>
      <c r="CQ201" s="265"/>
      <c r="CR201" s="265"/>
      <c r="CS201" s="265"/>
      <c r="CT201" s="265"/>
      <c r="CU201" s="265"/>
      <c r="CV201" s="265"/>
      <c r="CW201" s="265"/>
      <c r="CX201" s="265"/>
      <c r="CY201" s="265"/>
      <c r="CZ201" s="265"/>
      <c r="DA201" s="265"/>
      <c r="DB201" s="265"/>
      <c r="DC201" s="265"/>
      <c r="DD201" s="265"/>
      <c r="DE201" s="265"/>
      <c r="DF201" s="265"/>
      <c r="DG201" s="265"/>
      <c r="DH201" s="265"/>
      <c r="DI201" s="265"/>
      <c r="DJ201" s="265"/>
      <c r="DK201" s="265"/>
      <c r="DL201" s="265"/>
    </row>
    <row r="202" spans="1:116" x14ac:dyDescent="0.25">
      <c r="A202" s="265"/>
      <c r="B202" s="265"/>
      <c r="C202" s="265"/>
      <c r="D202" s="265"/>
      <c r="E202" s="265"/>
      <c r="F202" s="265"/>
      <c r="G202" s="265"/>
      <c r="H202" s="265"/>
      <c r="I202" s="265"/>
      <c r="J202" s="265"/>
      <c r="K202" s="265"/>
      <c r="L202" s="265"/>
      <c r="M202" s="265"/>
      <c r="N202" s="265"/>
      <c r="O202" s="265"/>
      <c r="P202" s="265"/>
      <c r="Q202" s="265"/>
      <c r="R202" s="265"/>
      <c r="S202" s="265"/>
      <c r="T202" s="265"/>
      <c r="U202" s="265"/>
      <c r="V202" s="265"/>
      <c r="W202" s="265"/>
      <c r="X202" s="265"/>
      <c r="Y202" s="265"/>
      <c r="Z202" s="265"/>
      <c r="AA202" s="265"/>
      <c r="AB202" s="265"/>
      <c r="AC202" s="265"/>
      <c r="AD202" s="265"/>
      <c r="AE202" s="265"/>
      <c r="AF202" s="265"/>
      <c r="AG202" s="265"/>
      <c r="AH202" s="265"/>
      <c r="AI202" s="265"/>
      <c r="AJ202" s="265"/>
      <c r="AK202" s="265"/>
      <c r="AL202" s="265"/>
      <c r="AM202" s="265"/>
      <c r="AN202" s="265"/>
      <c r="AO202" s="265"/>
      <c r="AP202" s="265"/>
      <c r="AQ202" s="265"/>
      <c r="AR202" s="265"/>
      <c r="AS202" s="265"/>
      <c r="AT202" s="265"/>
      <c r="AU202" s="265"/>
      <c r="AV202" s="265"/>
      <c r="AW202" s="265"/>
      <c r="AX202" s="265"/>
      <c r="AY202" s="265"/>
      <c r="AZ202" s="265"/>
      <c r="BA202" s="265"/>
      <c r="BB202" s="265"/>
      <c r="BC202" s="265"/>
      <c r="BD202" s="265"/>
      <c r="BE202" s="265"/>
      <c r="BF202" s="265"/>
      <c r="BG202" s="265"/>
      <c r="BH202" s="265"/>
      <c r="BI202" s="265"/>
      <c r="BJ202" s="265"/>
      <c r="BK202" s="265"/>
      <c r="BL202" s="265"/>
      <c r="BM202" s="265"/>
      <c r="BN202" s="265"/>
      <c r="BO202" s="265"/>
      <c r="BP202" s="265"/>
      <c r="BQ202" s="265"/>
      <c r="BR202" s="265"/>
      <c r="BS202" s="265"/>
      <c r="BT202" s="265"/>
      <c r="BU202" s="265"/>
      <c r="BV202" s="265"/>
      <c r="BW202" s="265"/>
      <c r="BX202" s="265"/>
      <c r="BY202" s="265"/>
      <c r="BZ202" s="265"/>
      <c r="CA202" s="265"/>
      <c r="CB202" s="265"/>
      <c r="CC202" s="265"/>
      <c r="CD202" s="265"/>
      <c r="CE202" s="265"/>
      <c r="CF202" s="265"/>
      <c r="CG202" s="265"/>
      <c r="CH202" s="265"/>
      <c r="CI202" s="265"/>
      <c r="CJ202" s="265"/>
      <c r="CK202" s="265"/>
      <c r="CL202" s="265"/>
      <c r="CM202" s="265"/>
      <c r="CN202" s="265"/>
      <c r="CO202" s="265"/>
      <c r="CP202" s="265"/>
      <c r="CQ202" s="265"/>
      <c r="CR202" s="265"/>
      <c r="CS202" s="265"/>
      <c r="CT202" s="265"/>
      <c r="CU202" s="265"/>
      <c r="CV202" s="265"/>
      <c r="CW202" s="265"/>
      <c r="CX202" s="265"/>
      <c r="CY202" s="265"/>
      <c r="CZ202" s="265"/>
      <c r="DA202" s="265"/>
      <c r="DB202" s="265"/>
      <c r="DC202" s="265"/>
      <c r="DD202" s="265"/>
      <c r="DE202" s="265"/>
      <c r="DF202" s="265"/>
      <c r="DG202" s="265"/>
      <c r="DH202" s="265"/>
      <c r="DI202" s="265"/>
      <c r="DJ202" s="265"/>
      <c r="DK202" s="265"/>
      <c r="DL202" s="265"/>
    </row>
    <row r="203" spans="1:116" x14ac:dyDescent="0.25">
      <c r="A203" s="265"/>
      <c r="B203" s="265"/>
      <c r="C203" s="265"/>
      <c r="D203" s="265"/>
      <c r="E203" s="265"/>
      <c r="F203" s="265"/>
      <c r="G203" s="265"/>
      <c r="H203" s="265"/>
      <c r="I203" s="265"/>
      <c r="J203" s="265"/>
      <c r="K203" s="265"/>
      <c r="L203" s="265"/>
      <c r="M203" s="265"/>
      <c r="N203" s="265"/>
      <c r="O203" s="265"/>
      <c r="P203" s="265"/>
      <c r="Q203" s="265"/>
      <c r="R203" s="265"/>
      <c r="S203" s="265"/>
      <c r="T203" s="265"/>
      <c r="U203" s="265"/>
      <c r="V203" s="265"/>
      <c r="W203" s="265"/>
      <c r="X203" s="265"/>
      <c r="Y203" s="265"/>
      <c r="Z203" s="265"/>
      <c r="AA203" s="265"/>
      <c r="AB203" s="265"/>
      <c r="AC203" s="265"/>
      <c r="AD203" s="265"/>
      <c r="AE203" s="265"/>
      <c r="AF203" s="265"/>
      <c r="AG203" s="265"/>
      <c r="AH203" s="265"/>
      <c r="AI203" s="265"/>
      <c r="AJ203" s="265"/>
      <c r="AK203" s="265"/>
      <c r="AL203" s="265"/>
      <c r="AM203" s="265"/>
      <c r="AN203" s="265"/>
      <c r="AO203" s="265"/>
      <c r="AP203" s="265"/>
      <c r="AQ203" s="265"/>
      <c r="AR203" s="265"/>
      <c r="AS203" s="265"/>
      <c r="AT203" s="265"/>
      <c r="AU203" s="265"/>
      <c r="AV203" s="265"/>
      <c r="AW203" s="265"/>
      <c r="AX203" s="265"/>
      <c r="AY203" s="265"/>
      <c r="AZ203" s="265"/>
      <c r="BA203" s="265"/>
      <c r="BB203" s="265"/>
      <c r="BC203" s="265"/>
      <c r="BD203" s="265"/>
      <c r="BE203" s="265"/>
      <c r="BF203" s="265"/>
      <c r="BG203" s="265"/>
      <c r="BH203" s="265"/>
      <c r="BI203" s="265"/>
      <c r="BJ203" s="265"/>
      <c r="BK203" s="265"/>
      <c r="BL203" s="265"/>
      <c r="BM203" s="265"/>
      <c r="BN203" s="265"/>
      <c r="BO203" s="265"/>
      <c r="BP203" s="265"/>
      <c r="BQ203" s="265"/>
      <c r="BR203" s="265"/>
      <c r="BS203" s="265"/>
      <c r="BT203" s="265"/>
      <c r="BU203" s="265"/>
      <c r="BV203" s="265"/>
      <c r="BW203" s="265"/>
      <c r="BX203" s="265"/>
      <c r="BY203" s="265"/>
      <c r="BZ203" s="265"/>
      <c r="CA203" s="265"/>
      <c r="CB203" s="265"/>
      <c r="CC203" s="265"/>
      <c r="CD203" s="265"/>
      <c r="CE203" s="265"/>
      <c r="CF203" s="265"/>
      <c r="CG203" s="265"/>
      <c r="CH203" s="265"/>
      <c r="CI203" s="265"/>
      <c r="CJ203" s="265"/>
      <c r="CK203" s="265"/>
      <c r="CL203" s="265"/>
      <c r="CM203" s="265"/>
      <c r="CN203" s="265"/>
      <c r="CO203" s="265"/>
      <c r="CP203" s="265"/>
      <c r="CQ203" s="265"/>
      <c r="CR203" s="265"/>
      <c r="CS203" s="265"/>
      <c r="CT203" s="265"/>
      <c r="CU203" s="265"/>
      <c r="CV203" s="265"/>
      <c r="CW203" s="265"/>
      <c r="CX203" s="265"/>
      <c r="CY203" s="265"/>
      <c r="CZ203" s="265"/>
      <c r="DA203" s="265"/>
      <c r="DB203" s="265"/>
      <c r="DC203" s="265"/>
      <c r="DD203" s="265"/>
      <c r="DE203" s="265"/>
      <c r="DF203" s="265"/>
      <c r="DG203" s="265"/>
      <c r="DH203" s="265"/>
      <c r="DI203" s="265"/>
      <c r="DJ203" s="265"/>
      <c r="DK203" s="265"/>
      <c r="DL203" s="265"/>
    </row>
    <row r="204" spans="1:116" x14ac:dyDescent="0.25">
      <c r="A204" s="265"/>
      <c r="B204" s="265"/>
      <c r="C204" s="265"/>
      <c r="D204" s="265"/>
      <c r="E204" s="265"/>
      <c r="F204" s="265"/>
      <c r="G204" s="265"/>
      <c r="H204" s="265"/>
      <c r="I204" s="265"/>
      <c r="J204" s="265"/>
      <c r="K204" s="265"/>
      <c r="L204" s="265"/>
      <c r="M204" s="265"/>
      <c r="N204" s="265"/>
      <c r="O204" s="265"/>
      <c r="P204" s="265"/>
      <c r="Q204" s="265"/>
      <c r="R204" s="265"/>
      <c r="S204" s="265"/>
      <c r="T204" s="265"/>
      <c r="U204" s="265"/>
      <c r="V204" s="265"/>
      <c r="W204" s="265"/>
      <c r="X204" s="265"/>
      <c r="Y204" s="265"/>
      <c r="Z204" s="265"/>
      <c r="AA204" s="265"/>
      <c r="AB204" s="265"/>
      <c r="AC204" s="265"/>
      <c r="AD204" s="265"/>
      <c r="AE204" s="265"/>
      <c r="AF204" s="265"/>
      <c r="AG204" s="265"/>
      <c r="AH204" s="265"/>
      <c r="AI204" s="265"/>
      <c r="AJ204" s="265"/>
      <c r="AK204" s="265"/>
      <c r="AL204" s="265"/>
      <c r="AM204" s="265"/>
      <c r="AN204" s="265"/>
      <c r="AO204" s="265"/>
      <c r="AP204" s="265"/>
      <c r="AQ204" s="265"/>
      <c r="AR204" s="265"/>
      <c r="AS204" s="265"/>
      <c r="AT204" s="265"/>
      <c r="AU204" s="265"/>
      <c r="AV204" s="265"/>
      <c r="AW204" s="265"/>
      <c r="AX204" s="265"/>
      <c r="AY204" s="265"/>
      <c r="AZ204" s="265"/>
      <c r="BA204" s="265"/>
      <c r="BB204" s="265"/>
      <c r="BC204" s="265"/>
      <c r="BD204" s="265"/>
      <c r="BE204" s="265"/>
      <c r="BF204" s="265"/>
      <c r="BG204" s="265"/>
      <c r="BH204" s="265"/>
      <c r="BI204" s="265"/>
      <c r="BJ204" s="265"/>
      <c r="BK204" s="265"/>
      <c r="BL204" s="265"/>
      <c r="BM204" s="265"/>
      <c r="BN204" s="265"/>
      <c r="BO204" s="265"/>
      <c r="BP204" s="265"/>
      <c r="BQ204" s="265"/>
      <c r="BR204" s="265"/>
      <c r="BS204" s="265"/>
      <c r="BT204" s="265"/>
      <c r="BU204" s="265"/>
      <c r="BV204" s="265"/>
      <c r="BW204" s="265"/>
      <c r="BX204" s="265"/>
      <c r="BY204" s="265"/>
      <c r="BZ204" s="265"/>
      <c r="CA204" s="265"/>
      <c r="CB204" s="265"/>
      <c r="CC204" s="265"/>
      <c r="CD204" s="265"/>
      <c r="CE204" s="265"/>
      <c r="CF204" s="265"/>
      <c r="CG204" s="265"/>
      <c r="CH204" s="265"/>
      <c r="CI204" s="265"/>
      <c r="CJ204" s="265"/>
      <c r="CK204" s="265"/>
      <c r="CL204" s="265"/>
      <c r="CM204" s="265"/>
      <c r="CN204" s="265"/>
      <c r="CO204" s="265"/>
      <c r="CP204" s="265"/>
      <c r="CQ204" s="265"/>
      <c r="CR204" s="265"/>
      <c r="CS204" s="265"/>
      <c r="CT204" s="265"/>
      <c r="CU204" s="265"/>
      <c r="CV204" s="265"/>
      <c r="CW204" s="265"/>
      <c r="CX204" s="265"/>
      <c r="CY204" s="265"/>
      <c r="CZ204" s="265"/>
      <c r="DA204" s="265"/>
      <c r="DB204" s="265"/>
      <c r="DC204" s="265"/>
      <c r="DD204" s="265"/>
      <c r="DE204" s="265"/>
      <c r="DF204" s="265"/>
      <c r="DG204" s="265"/>
      <c r="DH204" s="265"/>
      <c r="DI204" s="265"/>
      <c r="DJ204" s="265"/>
      <c r="DK204" s="265"/>
      <c r="DL204" s="265"/>
    </row>
    <row r="205" spans="1:116" x14ac:dyDescent="0.25">
      <c r="A205" s="265"/>
      <c r="B205" s="265"/>
      <c r="C205" s="265"/>
      <c r="D205" s="265"/>
      <c r="E205" s="265"/>
      <c r="F205" s="265"/>
      <c r="G205" s="265"/>
      <c r="H205" s="265"/>
      <c r="I205" s="265"/>
      <c r="J205" s="265"/>
      <c r="K205" s="265"/>
      <c r="L205" s="265"/>
      <c r="M205" s="265"/>
      <c r="N205" s="265"/>
      <c r="O205" s="265"/>
      <c r="P205" s="265"/>
      <c r="Q205" s="265"/>
      <c r="R205" s="265"/>
      <c r="S205" s="265"/>
      <c r="T205" s="265"/>
      <c r="U205" s="265"/>
      <c r="V205" s="265"/>
      <c r="W205" s="265"/>
      <c r="X205" s="265"/>
      <c r="Y205" s="265"/>
      <c r="Z205" s="265"/>
      <c r="AA205" s="265"/>
      <c r="AB205" s="265"/>
      <c r="AC205" s="265"/>
      <c r="AD205" s="265"/>
      <c r="AE205" s="265"/>
      <c r="AF205" s="265"/>
      <c r="AG205" s="265"/>
      <c r="AH205" s="265"/>
      <c r="AI205" s="265"/>
      <c r="AJ205" s="265"/>
      <c r="AK205" s="265"/>
      <c r="AL205" s="265"/>
      <c r="AM205" s="265"/>
      <c r="AN205" s="265"/>
      <c r="AO205" s="265"/>
      <c r="AP205" s="265"/>
      <c r="AQ205" s="265"/>
      <c r="AR205" s="265"/>
      <c r="AS205" s="265"/>
      <c r="AT205" s="265"/>
      <c r="AU205" s="265"/>
      <c r="AV205" s="265"/>
      <c r="AW205" s="265"/>
      <c r="AX205" s="265"/>
      <c r="AY205" s="265"/>
      <c r="AZ205" s="265"/>
      <c r="BA205" s="265"/>
      <c r="BB205" s="265"/>
      <c r="BC205" s="265"/>
      <c r="BD205" s="265"/>
      <c r="BE205" s="265"/>
      <c r="BF205" s="265"/>
      <c r="BG205" s="265"/>
      <c r="BH205" s="265"/>
      <c r="BI205" s="265"/>
      <c r="BJ205" s="265"/>
      <c r="BK205" s="265"/>
      <c r="BL205" s="265"/>
      <c r="BM205" s="265"/>
      <c r="BN205" s="265"/>
      <c r="BO205" s="265"/>
      <c r="BP205" s="265"/>
      <c r="BQ205" s="265"/>
      <c r="BR205" s="265"/>
      <c r="BS205" s="265"/>
      <c r="BT205" s="265"/>
      <c r="BU205" s="265"/>
      <c r="BV205" s="265"/>
      <c r="BW205" s="265"/>
      <c r="BX205" s="265"/>
      <c r="BY205" s="265"/>
      <c r="BZ205" s="265"/>
      <c r="CA205" s="265"/>
      <c r="CB205" s="265"/>
      <c r="CC205" s="265"/>
      <c r="CD205" s="265"/>
      <c r="CE205" s="265"/>
      <c r="CF205" s="265"/>
      <c r="CG205" s="265"/>
      <c r="CH205" s="265"/>
      <c r="CI205" s="265"/>
      <c r="CJ205" s="265"/>
      <c r="CK205" s="265"/>
      <c r="CL205" s="265"/>
      <c r="CM205" s="265"/>
      <c r="CN205" s="265"/>
      <c r="CO205" s="265"/>
      <c r="CP205" s="265"/>
      <c r="CQ205" s="265"/>
      <c r="CR205" s="265"/>
      <c r="CS205" s="265"/>
      <c r="CT205" s="265"/>
      <c r="CU205" s="265"/>
      <c r="CV205" s="265"/>
      <c r="CW205" s="265"/>
      <c r="CX205" s="265"/>
      <c r="CY205" s="265"/>
      <c r="CZ205" s="265"/>
      <c r="DA205" s="265"/>
      <c r="DB205" s="265"/>
      <c r="DC205" s="265"/>
      <c r="DD205" s="265"/>
      <c r="DE205" s="265"/>
      <c r="DF205" s="265"/>
      <c r="DG205" s="265"/>
      <c r="DH205" s="265"/>
      <c r="DI205" s="265"/>
      <c r="DJ205" s="265"/>
      <c r="DK205" s="265"/>
      <c r="DL205" s="265"/>
    </row>
    <row r="206" spans="1:116" x14ac:dyDescent="0.25">
      <c r="A206" s="265"/>
      <c r="B206" s="265"/>
      <c r="C206" s="265"/>
      <c r="D206" s="265"/>
      <c r="E206" s="265"/>
      <c r="F206" s="265"/>
      <c r="G206" s="265"/>
      <c r="H206" s="265"/>
      <c r="I206" s="265"/>
      <c r="J206" s="265"/>
      <c r="K206" s="265"/>
      <c r="L206" s="265"/>
      <c r="M206" s="265"/>
      <c r="N206" s="265"/>
      <c r="O206" s="265"/>
      <c r="P206" s="265"/>
      <c r="Q206" s="265"/>
      <c r="R206" s="265"/>
      <c r="S206" s="265"/>
      <c r="T206" s="265"/>
      <c r="U206" s="265"/>
      <c r="V206" s="265"/>
      <c r="W206" s="265"/>
      <c r="X206" s="265"/>
      <c r="Y206" s="265"/>
      <c r="Z206" s="265"/>
      <c r="AA206" s="265"/>
      <c r="AB206" s="265"/>
      <c r="AC206" s="265"/>
      <c r="AD206" s="265"/>
      <c r="AE206" s="265"/>
      <c r="AF206" s="265"/>
      <c r="AG206" s="265"/>
      <c r="AH206" s="265"/>
      <c r="AI206" s="265"/>
      <c r="AJ206" s="265"/>
      <c r="AK206" s="265"/>
      <c r="AL206" s="265"/>
      <c r="AM206" s="265"/>
      <c r="AN206" s="265"/>
      <c r="AO206" s="265"/>
      <c r="AP206" s="265"/>
      <c r="AQ206" s="265"/>
      <c r="AR206" s="265"/>
      <c r="AS206" s="265"/>
      <c r="AT206" s="265"/>
      <c r="AU206" s="265"/>
      <c r="AV206" s="265"/>
      <c r="AW206" s="265"/>
      <c r="AX206" s="265"/>
      <c r="AY206" s="265"/>
      <c r="AZ206" s="265"/>
      <c r="BA206" s="265"/>
      <c r="BB206" s="265"/>
      <c r="BC206" s="265"/>
      <c r="BD206" s="265"/>
      <c r="BE206" s="265"/>
      <c r="BF206" s="265"/>
      <c r="BG206" s="265"/>
      <c r="BH206" s="265"/>
      <c r="BI206" s="265"/>
      <c r="BJ206" s="265"/>
      <c r="BK206" s="265"/>
      <c r="BL206" s="265"/>
      <c r="BM206" s="265"/>
      <c r="BN206" s="265"/>
      <c r="BO206" s="265"/>
      <c r="BP206" s="265"/>
      <c r="BQ206" s="265"/>
      <c r="BR206" s="265"/>
      <c r="BS206" s="265"/>
      <c r="BT206" s="265"/>
      <c r="BU206" s="265"/>
      <c r="BV206" s="265"/>
      <c r="BW206" s="265"/>
      <c r="BX206" s="265"/>
      <c r="BY206" s="265"/>
      <c r="BZ206" s="265"/>
      <c r="CA206" s="265"/>
      <c r="CB206" s="265"/>
      <c r="CC206" s="265"/>
      <c r="CD206" s="265"/>
      <c r="CE206" s="265"/>
      <c r="CF206" s="265"/>
      <c r="CG206" s="265"/>
      <c r="CH206" s="265"/>
      <c r="CI206" s="265"/>
      <c r="CJ206" s="265"/>
      <c r="CK206" s="265"/>
      <c r="CL206" s="265"/>
      <c r="CM206" s="265"/>
      <c r="CN206" s="265"/>
      <c r="CO206" s="265"/>
      <c r="CP206" s="265"/>
      <c r="CQ206" s="265"/>
      <c r="CR206" s="265"/>
      <c r="CS206" s="265"/>
      <c r="CT206" s="265"/>
      <c r="CU206" s="265"/>
      <c r="CV206" s="265"/>
      <c r="CW206" s="265"/>
      <c r="CX206" s="265"/>
      <c r="CY206" s="265"/>
      <c r="CZ206" s="265"/>
      <c r="DA206" s="265"/>
      <c r="DB206" s="265"/>
      <c r="DC206" s="265"/>
      <c r="DD206" s="265"/>
      <c r="DE206" s="265"/>
      <c r="DF206" s="265"/>
      <c r="DG206" s="265"/>
      <c r="DH206" s="265"/>
      <c r="DI206" s="265"/>
      <c r="DJ206" s="265"/>
      <c r="DK206" s="265"/>
      <c r="DL206" s="265"/>
    </row>
    <row r="207" spans="1:116" x14ac:dyDescent="0.25">
      <c r="A207" s="265"/>
      <c r="B207" s="265"/>
      <c r="C207" s="265"/>
      <c r="D207" s="265"/>
      <c r="E207" s="265"/>
      <c r="F207" s="265"/>
      <c r="G207" s="265"/>
      <c r="H207" s="265"/>
      <c r="I207" s="265"/>
      <c r="J207" s="265"/>
      <c r="K207" s="265"/>
      <c r="L207" s="265"/>
      <c r="M207" s="265"/>
      <c r="N207" s="265"/>
      <c r="O207" s="265"/>
      <c r="P207" s="265"/>
      <c r="Q207" s="265"/>
      <c r="R207" s="265"/>
      <c r="S207" s="265"/>
      <c r="T207" s="265"/>
      <c r="U207" s="265"/>
      <c r="V207" s="265"/>
      <c r="W207" s="265"/>
      <c r="X207" s="265"/>
      <c r="Y207" s="265"/>
      <c r="Z207" s="265"/>
      <c r="AA207" s="265"/>
      <c r="AB207" s="265"/>
      <c r="AC207" s="265"/>
      <c r="AD207" s="265"/>
      <c r="AE207" s="265"/>
      <c r="AF207" s="265"/>
      <c r="AG207" s="265"/>
      <c r="AH207" s="265"/>
      <c r="AI207" s="265"/>
      <c r="AJ207" s="265"/>
      <c r="AK207" s="265"/>
      <c r="AL207" s="265"/>
      <c r="AM207" s="265"/>
      <c r="AN207" s="265"/>
      <c r="AO207" s="265"/>
      <c r="AP207" s="265"/>
      <c r="AQ207" s="265"/>
      <c r="AR207" s="265"/>
      <c r="AS207" s="265"/>
      <c r="AT207" s="265"/>
      <c r="AU207" s="265"/>
      <c r="AV207" s="265"/>
      <c r="AW207" s="265"/>
      <c r="AX207" s="265"/>
      <c r="AY207" s="265"/>
      <c r="AZ207" s="265"/>
      <c r="BA207" s="265"/>
      <c r="BB207" s="265"/>
      <c r="BC207" s="265"/>
      <c r="BD207" s="265"/>
      <c r="BE207" s="265"/>
      <c r="BF207" s="265"/>
      <c r="BG207" s="265"/>
      <c r="BH207" s="265"/>
      <c r="BI207" s="265"/>
      <c r="BJ207" s="265"/>
      <c r="BK207" s="265"/>
      <c r="BL207" s="265"/>
      <c r="BM207" s="265"/>
      <c r="BN207" s="265"/>
      <c r="BO207" s="265"/>
      <c r="BP207" s="265"/>
      <c r="BQ207" s="265"/>
      <c r="BR207" s="265"/>
      <c r="BS207" s="265"/>
      <c r="BT207" s="265"/>
      <c r="BU207" s="265"/>
      <c r="BV207" s="265"/>
      <c r="BW207" s="265"/>
      <c r="BX207" s="265"/>
      <c r="BY207" s="265"/>
      <c r="BZ207" s="265"/>
      <c r="CA207" s="265"/>
      <c r="CB207" s="265"/>
      <c r="CC207" s="265"/>
      <c r="CD207" s="265"/>
      <c r="CE207" s="265"/>
      <c r="CF207" s="265"/>
      <c r="CG207" s="265"/>
      <c r="CH207" s="265"/>
      <c r="CI207" s="265"/>
      <c r="CJ207" s="265"/>
      <c r="CK207" s="265"/>
      <c r="CL207" s="265"/>
      <c r="CM207" s="265"/>
      <c r="CN207" s="265"/>
      <c r="CO207" s="265"/>
      <c r="CP207" s="265"/>
      <c r="CQ207" s="265"/>
      <c r="CR207" s="265"/>
      <c r="CS207" s="265"/>
      <c r="CT207" s="265"/>
      <c r="CU207" s="265"/>
      <c r="CV207" s="265"/>
      <c r="CW207" s="265"/>
      <c r="CX207" s="265"/>
      <c r="CY207" s="265"/>
      <c r="CZ207" s="265"/>
      <c r="DA207" s="265"/>
      <c r="DB207" s="265"/>
      <c r="DC207" s="265"/>
      <c r="DD207" s="265"/>
      <c r="DE207" s="265"/>
      <c r="DF207" s="265"/>
      <c r="DG207" s="265"/>
      <c r="DH207" s="265"/>
      <c r="DI207" s="265"/>
      <c r="DJ207" s="265"/>
      <c r="DK207" s="265"/>
      <c r="DL207" s="265"/>
    </row>
    <row r="208" spans="1:116" x14ac:dyDescent="0.25">
      <c r="A208" s="265"/>
      <c r="B208" s="265"/>
      <c r="C208" s="265"/>
      <c r="D208" s="265"/>
      <c r="E208" s="265"/>
      <c r="F208" s="265"/>
      <c r="G208" s="265"/>
      <c r="H208" s="265"/>
      <c r="I208" s="265"/>
      <c r="J208" s="265"/>
      <c r="K208" s="265"/>
      <c r="L208" s="265"/>
      <c r="M208" s="265"/>
      <c r="N208" s="265"/>
      <c r="O208" s="265"/>
      <c r="P208" s="265"/>
      <c r="Q208" s="265"/>
      <c r="R208" s="265"/>
      <c r="S208" s="265"/>
      <c r="T208" s="265"/>
      <c r="U208" s="265"/>
      <c r="V208" s="265"/>
      <c r="W208" s="265"/>
      <c r="X208" s="265"/>
      <c r="Y208" s="265"/>
      <c r="Z208" s="265"/>
      <c r="AA208" s="265"/>
      <c r="AB208" s="265"/>
      <c r="AC208" s="265"/>
      <c r="AD208" s="265"/>
      <c r="AE208" s="265"/>
      <c r="AF208" s="265"/>
      <c r="AG208" s="265"/>
      <c r="AH208" s="265"/>
      <c r="AI208" s="265"/>
      <c r="AJ208" s="265"/>
      <c r="AK208" s="265"/>
      <c r="AL208" s="265"/>
      <c r="AM208" s="265"/>
      <c r="AN208" s="265"/>
      <c r="AO208" s="265"/>
      <c r="AP208" s="265"/>
      <c r="AQ208" s="265"/>
      <c r="AR208" s="265"/>
      <c r="AS208" s="265"/>
      <c r="AT208" s="265"/>
      <c r="AU208" s="265"/>
      <c r="AV208" s="265"/>
      <c r="AW208" s="265"/>
      <c r="AX208" s="265"/>
      <c r="AY208" s="265"/>
      <c r="AZ208" s="265"/>
      <c r="BA208" s="265"/>
      <c r="BB208" s="265"/>
      <c r="BC208" s="265"/>
      <c r="BD208" s="265"/>
      <c r="BE208" s="265"/>
      <c r="BF208" s="265"/>
      <c r="BG208" s="265"/>
      <c r="BH208" s="265"/>
      <c r="BI208" s="265"/>
      <c r="BJ208" s="265"/>
      <c r="BK208" s="265"/>
      <c r="BL208" s="265"/>
      <c r="BM208" s="265"/>
      <c r="BN208" s="265"/>
      <c r="BO208" s="265"/>
      <c r="BP208" s="265"/>
      <c r="BQ208" s="265"/>
      <c r="BR208" s="265"/>
      <c r="BS208" s="265"/>
      <c r="BT208" s="265"/>
      <c r="BU208" s="265"/>
      <c r="BV208" s="265"/>
      <c r="BW208" s="265"/>
      <c r="BX208" s="265"/>
      <c r="BY208" s="265"/>
      <c r="BZ208" s="265"/>
      <c r="CA208" s="265"/>
      <c r="CB208" s="265"/>
      <c r="CC208" s="265"/>
      <c r="CD208" s="265"/>
      <c r="CE208" s="265"/>
      <c r="CF208" s="265"/>
      <c r="CG208" s="265"/>
      <c r="CH208" s="265"/>
      <c r="CI208" s="265"/>
      <c r="CJ208" s="265"/>
      <c r="CK208" s="265"/>
      <c r="CL208" s="265"/>
      <c r="CM208" s="265"/>
      <c r="CN208" s="265"/>
      <c r="CO208" s="265"/>
      <c r="CP208" s="265"/>
      <c r="CQ208" s="265"/>
      <c r="CR208" s="265"/>
      <c r="CS208" s="265"/>
      <c r="CT208" s="265"/>
      <c r="CU208" s="265"/>
      <c r="CV208" s="265"/>
      <c r="CW208" s="265"/>
      <c r="CX208" s="265"/>
      <c r="CY208" s="265"/>
      <c r="CZ208" s="265"/>
      <c r="DA208" s="265"/>
      <c r="DB208" s="265"/>
      <c r="DC208" s="265"/>
      <c r="DD208" s="265"/>
      <c r="DE208" s="265"/>
      <c r="DF208" s="265"/>
      <c r="DG208" s="265"/>
      <c r="DH208" s="265"/>
      <c r="DI208" s="265"/>
      <c r="DJ208" s="265"/>
      <c r="DK208" s="265"/>
      <c r="DL208" s="265"/>
    </row>
    <row r="209" spans="1:116" x14ac:dyDescent="0.25">
      <c r="A209" s="265"/>
      <c r="B209" s="265"/>
      <c r="C209" s="265"/>
      <c r="D209" s="265"/>
      <c r="E209" s="265"/>
      <c r="F209" s="265"/>
      <c r="G209" s="265"/>
      <c r="H209" s="265"/>
      <c r="I209" s="265"/>
      <c r="J209" s="265"/>
      <c r="K209" s="265"/>
      <c r="L209" s="265"/>
      <c r="M209" s="265"/>
      <c r="N209" s="265"/>
      <c r="O209" s="265"/>
      <c r="P209" s="265"/>
      <c r="Q209" s="265"/>
      <c r="R209" s="265"/>
      <c r="S209" s="265"/>
      <c r="T209" s="265"/>
      <c r="U209" s="265"/>
      <c r="V209" s="265"/>
      <c r="W209" s="265"/>
      <c r="X209" s="265"/>
      <c r="Y209" s="265"/>
      <c r="Z209" s="265"/>
      <c r="AA209" s="265"/>
      <c r="AB209" s="265"/>
      <c r="AC209" s="265"/>
      <c r="AD209" s="265"/>
      <c r="AE209" s="265"/>
      <c r="AF209" s="265"/>
      <c r="AG209" s="265"/>
      <c r="AH209" s="265"/>
      <c r="AI209" s="265"/>
      <c r="AJ209" s="265"/>
      <c r="AK209" s="265"/>
      <c r="AL209" s="265"/>
      <c r="AM209" s="265"/>
      <c r="AN209" s="265"/>
      <c r="AO209" s="265"/>
      <c r="AP209" s="265"/>
      <c r="AQ209" s="265"/>
      <c r="AR209" s="265"/>
      <c r="AS209" s="265"/>
      <c r="AT209" s="265"/>
      <c r="AU209" s="265"/>
      <c r="AV209" s="265"/>
      <c r="AW209" s="265"/>
      <c r="AX209" s="265"/>
      <c r="AY209" s="265"/>
      <c r="AZ209" s="265"/>
      <c r="BA209" s="265"/>
      <c r="BB209" s="265"/>
      <c r="BC209" s="265"/>
      <c r="BD209" s="265"/>
      <c r="BE209" s="265"/>
      <c r="BF209" s="265"/>
      <c r="BG209" s="265"/>
      <c r="BH209" s="265"/>
      <c r="BI209" s="265"/>
      <c r="BJ209" s="265"/>
      <c r="BK209" s="265"/>
      <c r="BL209" s="265"/>
      <c r="BM209" s="265"/>
      <c r="BN209" s="265"/>
      <c r="BO209" s="265"/>
      <c r="BP209" s="265"/>
      <c r="BQ209" s="265"/>
      <c r="BR209" s="265"/>
      <c r="BS209" s="265"/>
      <c r="BT209" s="265"/>
      <c r="BU209" s="265"/>
      <c r="BV209" s="265"/>
      <c r="BW209" s="265"/>
      <c r="BX209" s="265"/>
      <c r="BY209" s="265"/>
      <c r="BZ209" s="265"/>
      <c r="CA209" s="265"/>
      <c r="CB209" s="265"/>
      <c r="CC209" s="265"/>
      <c r="CD209" s="265"/>
      <c r="CE209" s="265"/>
      <c r="CF209" s="265"/>
      <c r="CG209" s="265"/>
      <c r="CH209" s="265"/>
      <c r="CI209" s="265"/>
      <c r="CJ209" s="265"/>
      <c r="CK209" s="265"/>
      <c r="CL209" s="265"/>
      <c r="CM209" s="265"/>
      <c r="CN209" s="265"/>
      <c r="CO209" s="265"/>
      <c r="CP209" s="265"/>
      <c r="CQ209" s="265"/>
      <c r="CR209" s="265"/>
      <c r="CS209" s="265"/>
      <c r="CT209" s="265"/>
      <c r="CU209" s="265"/>
      <c r="CV209" s="265"/>
      <c r="CW209" s="265"/>
      <c r="CX209" s="265"/>
      <c r="CY209" s="265"/>
      <c r="CZ209" s="265"/>
      <c r="DA209" s="265"/>
      <c r="DB209" s="265"/>
      <c r="DC209" s="265"/>
      <c r="DD209" s="265"/>
      <c r="DE209" s="265"/>
      <c r="DF209" s="265"/>
      <c r="DG209" s="265"/>
      <c r="DH209" s="265"/>
      <c r="DI209" s="265"/>
      <c r="DJ209" s="265"/>
      <c r="DK209" s="265"/>
      <c r="DL209" s="265"/>
    </row>
    <row r="210" spans="1:116" x14ac:dyDescent="0.25">
      <c r="A210" s="265"/>
      <c r="B210" s="265"/>
      <c r="C210" s="265"/>
      <c r="D210" s="265"/>
      <c r="E210" s="265"/>
      <c r="F210" s="265"/>
      <c r="G210" s="265"/>
      <c r="H210" s="265"/>
      <c r="I210" s="265"/>
      <c r="J210" s="265"/>
      <c r="K210" s="265"/>
      <c r="L210" s="265"/>
      <c r="M210" s="265"/>
      <c r="N210" s="265"/>
      <c r="O210" s="265"/>
      <c r="P210" s="265"/>
      <c r="Q210" s="265"/>
      <c r="R210" s="265"/>
      <c r="S210" s="265"/>
      <c r="T210" s="265"/>
      <c r="U210" s="265"/>
      <c r="V210" s="265"/>
      <c r="W210" s="265"/>
      <c r="X210" s="265"/>
      <c r="Y210" s="265"/>
      <c r="Z210" s="265"/>
      <c r="AA210" s="265"/>
      <c r="AB210" s="265"/>
      <c r="AC210" s="265"/>
      <c r="AD210" s="265"/>
      <c r="AE210" s="265"/>
      <c r="AF210" s="265"/>
      <c r="AG210" s="265"/>
      <c r="AH210" s="265"/>
      <c r="AI210" s="265"/>
      <c r="AJ210" s="265"/>
      <c r="AK210" s="265"/>
      <c r="AL210" s="265"/>
      <c r="AM210" s="265"/>
      <c r="AN210" s="265"/>
      <c r="AO210" s="265"/>
      <c r="AP210" s="265"/>
      <c r="AQ210" s="265"/>
      <c r="AR210" s="265"/>
      <c r="AS210" s="265"/>
      <c r="AT210" s="265"/>
      <c r="AU210" s="265"/>
      <c r="AV210" s="265"/>
      <c r="AW210" s="265"/>
      <c r="AX210" s="265"/>
      <c r="AY210" s="265"/>
      <c r="AZ210" s="265"/>
      <c r="BA210" s="265"/>
      <c r="BB210" s="265"/>
      <c r="BC210" s="265"/>
      <c r="BD210" s="265"/>
      <c r="BE210" s="265"/>
      <c r="BF210" s="265"/>
      <c r="BG210" s="265"/>
      <c r="BH210" s="265"/>
      <c r="BI210" s="265"/>
      <c r="BJ210" s="265"/>
      <c r="BK210" s="265"/>
      <c r="BL210" s="265"/>
      <c r="BM210" s="265"/>
      <c r="BN210" s="265"/>
      <c r="BO210" s="265"/>
      <c r="BP210" s="265"/>
      <c r="BQ210" s="265"/>
      <c r="BR210" s="265"/>
      <c r="BS210" s="265"/>
      <c r="BT210" s="265"/>
      <c r="BU210" s="265"/>
      <c r="BV210" s="265"/>
      <c r="BW210" s="265"/>
      <c r="BX210" s="265"/>
      <c r="BY210" s="265"/>
      <c r="BZ210" s="265"/>
      <c r="CA210" s="265"/>
      <c r="CB210" s="265"/>
      <c r="CC210" s="265"/>
      <c r="CD210" s="265"/>
      <c r="CE210" s="265"/>
      <c r="CF210" s="265"/>
      <c r="CG210" s="265"/>
      <c r="CH210" s="265"/>
      <c r="CI210" s="265"/>
      <c r="CJ210" s="265"/>
      <c r="CK210" s="265"/>
      <c r="CL210" s="265"/>
      <c r="CM210" s="265"/>
      <c r="CN210" s="265"/>
      <c r="CO210" s="265"/>
      <c r="CP210" s="265"/>
      <c r="CQ210" s="265"/>
      <c r="CR210" s="265"/>
      <c r="CS210" s="265"/>
      <c r="CT210" s="265"/>
      <c r="CU210" s="265"/>
      <c r="CV210" s="265"/>
      <c r="CW210" s="265"/>
      <c r="CX210" s="265"/>
      <c r="CY210" s="265"/>
      <c r="CZ210" s="265"/>
      <c r="DA210" s="265"/>
      <c r="DB210" s="265"/>
      <c r="DC210" s="265"/>
      <c r="DD210" s="265"/>
      <c r="DE210" s="265"/>
      <c r="DF210" s="265"/>
      <c r="DG210" s="265"/>
      <c r="DH210" s="265"/>
      <c r="DI210" s="265"/>
      <c r="DJ210" s="265"/>
      <c r="DK210" s="265"/>
      <c r="DL210" s="265"/>
    </row>
    <row r="211" spans="1:116" x14ac:dyDescent="0.25">
      <c r="A211" s="265"/>
      <c r="B211" s="265"/>
      <c r="C211" s="265"/>
      <c r="D211" s="265"/>
      <c r="E211" s="265"/>
      <c r="F211" s="265"/>
      <c r="G211" s="265"/>
      <c r="H211" s="265"/>
      <c r="I211" s="265"/>
      <c r="J211" s="265"/>
      <c r="K211" s="265"/>
      <c r="L211" s="265"/>
      <c r="M211" s="265"/>
      <c r="N211" s="265"/>
      <c r="O211" s="265"/>
      <c r="P211" s="265"/>
      <c r="Q211" s="265"/>
      <c r="R211" s="265"/>
      <c r="S211" s="265"/>
      <c r="T211" s="265"/>
      <c r="U211" s="265"/>
      <c r="V211" s="265"/>
      <c r="W211" s="265"/>
      <c r="X211" s="265"/>
      <c r="Y211" s="265"/>
      <c r="Z211" s="265"/>
      <c r="AA211" s="265"/>
      <c r="AB211" s="265"/>
      <c r="AC211" s="265"/>
      <c r="AD211" s="265"/>
      <c r="AE211" s="265"/>
      <c r="AF211" s="265"/>
      <c r="AG211" s="265"/>
      <c r="AH211" s="265"/>
      <c r="AI211" s="265"/>
      <c r="AJ211" s="265"/>
      <c r="AK211" s="265"/>
      <c r="AL211" s="265"/>
      <c r="AM211" s="265"/>
      <c r="AN211" s="265"/>
      <c r="AO211" s="265"/>
      <c r="AP211" s="265"/>
      <c r="AQ211" s="265"/>
      <c r="AR211" s="265"/>
      <c r="AS211" s="265"/>
      <c r="AT211" s="265"/>
      <c r="AU211" s="265"/>
      <c r="AV211" s="265"/>
      <c r="AW211" s="265"/>
      <c r="AX211" s="265"/>
      <c r="AY211" s="265"/>
      <c r="AZ211" s="265"/>
      <c r="BA211" s="265"/>
      <c r="BB211" s="265"/>
      <c r="BC211" s="265"/>
      <c r="BD211" s="265"/>
      <c r="BE211" s="265"/>
      <c r="BF211" s="265"/>
      <c r="BG211" s="265"/>
      <c r="BH211" s="265"/>
      <c r="BI211" s="265"/>
      <c r="BJ211" s="265"/>
      <c r="BK211" s="265"/>
      <c r="BL211" s="265"/>
      <c r="BM211" s="265"/>
      <c r="BN211" s="265"/>
      <c r="BO211" s="265"/>
      <c r="BP211" s="265"/>
      <c r="BQ211" s="265"/>
      <c r="BR211" s="265"/>
      <c r="BS211" s="265"/>
      <c r="BT211" s="265"/>
      <c r="BU211" s="265"/>
      <c r="BV211" s="265"/>
      <c r="BW211" s="265"/>
      <c r="BX211" s="265"/>
      <c r="BY211" s="265"/>
      <c r="BZ211" s="265"/>
      <c r="CA211" s="265"/>
      <c r="CB211" s="265"/>
      <c r="CC211" s="265"/>
      <c r="CD211" s="265"/>
      <c r="CE211" s="265"/>
      <c r="CF211" s="265"/>
      <c r="CG211" s="265"/>
      <c r="CH211" s="265"/>
      <c r="CI211" s="265"/>
      <c r="CJ211" s="265"/>
      <c r="CK211" s="265"/>
      <c r="CL211" s="265"/>
      <c r="CM211" s="265"/>
      <c r="CN211" s="265"/>
      <c r="CO211" s="265"/>
      <c r="CP211" s="265"/>
      <c r="CQ211" s="265"/>
      <c r="CR211" s="265"/>
      <c r="CS211" s="265"/>
      <c r="CT211" s="265"/>
      <c r="CU211" s="265"/>
      <c r="CV211" s="265"/>
      <c r="CW211" s="265"/>
      <c r="CX211" s="265"/>
      <c r="CY211" s="265"/>
      <c r="CZ211" s="265"/>
      <c r="DA211" s="265"/>
      <c r="DB211" s="265"/>
      <c r="DC211" s="265"/>
      <c r="DD211" s="265"/>
      <c r="DE211" s="265"/>
      <c r="DF211" s="265"/>
      <c r="DG211" s="265"/>
      <c r="DH211" s="265"/>
      <c r="DI211" s="265"/>
      <c r="DJ211" s="265"/>
      <c r="DK211" s="265"/>
      <c r="DL211" s="265"/>
    </row>
    <row r="212" spans="1:116" x14ac:dyDescent="0.25">
      <c r="A212" s="265"/>
      <c r="B212" s="265"/>
      <c r="C212" s="265"/>
      <c r="D212" s="265"/>
      <c r="E212" s="265"/>
      <c r="F212" s="265"/>
      <c r="G212" s="265"/>
      <c r="H212" s="265"/>
      <c r="I212" s="265"/>
      <c r="J212" s="265"/>
      <c r="K212" s="265"/>
      <c r="L212" s="265"/>
      <c r="M212" s="265"/>
      <c r="N212" s="265"/>
      <c r="O212" s="265"/>
      <c r="P212" s="265"/>
      <c r="Q212" s="265"/>
      <c r="R212" s="265"/>
      <c r="S212" s="265"/>
      <c r="T212" s="265"/>
      <c r="U212" s="265"/>
      <c r="V212" s="265"/>
      <c r="W212" s="265"/>
      <c r="X212" s="265"/>
      <c r="Y212" s="265"/>
      <c r="Z212" s="265"/>
      <c r="AA212" s="265"/>
      <c r="AB212" s="265"/>
      <c r="AC212" s="265"/>
      <c r="AD212" s="265"/>
      <c r="AE212" s="265"/>
      <c r="AF212" s="265"/>
      <c r="AG212" s="265"/>
      <c r="AH212" s="265"/>
      <c r="AI212" s="265"/>
      <c r="AJ212" s="265"/>
      <c r="AK212" s="265"/>
      <c r="AL212" s="265"/>
      <c r="AM212" s="265"/>
      <c r="AN212" s="265"/>
      <c r="AO212" s="265"/>
      <c r="AP212" s="265"/>
      <c r="AQ212" s="265"/>
      <c r="AR212" s="265"/>
      <c r="AS212" s="265"/>
      <c r="AT212" s="265"/>
      <c r="AU212" s="265"/>
      <c r="AV212" s="265"/>
      <c r="AW212" s="265"/>
      <c r="AX212" s="265"/>
      <c r="AY212" s="265"/>
      <c r="AZ212" s="265"/>
      <c r="BA212" s="265"/>
      <c r="BB212" s="265"/>
      <c r="BC212" s="265"/>
      <c r="BD212" s="265"/>
      <c r="BE212" s="265"/>
      <c r="BF212" s="265"/>
      <c r="BG212" s="265"/>
      <c r="BH212" s="265"/>
      <c r="BI212" s="265"/>
      <c r="BJ212" s="265"/>
      <c r="BK212" s="265"/>
      <c r="BL212" s="265"/>
      <c r="BM212" s="265"/>
      <c r="BN212" s="265"/>
      <c r="BO212" s="265"/>
      <c r="BP212" s="265"/>
      <c r="BQ212" s="265"/>
      <c r="BR212" s="265"/>
      <c r="BS212" s="265"/>
      <c r="BT212" s="265"/>
      <c r="BU212" s="265"/>
      <c r="BV212" s="265"/>
      <c r="BW212" s="265"/>
      <c r="BX212" s="265"/>
      <c r="BY212" s="265"/>
      <c r="BZ212" s="265"/>
      <c r="CA212" s="265"/>
      <c r="CB212" s="265"/>
      <c r="CC212" s="265"/>
      <c r="CD212" s="265"/>
      <c r="CE212" s="265"/>
      <c r="CF212" s="265"/>
      <c r="CG212" s="265"/>
      <c r="CH212" s="265"/>
      <c r="CI212" s="265"/>
      <c r="CJ212" s="265"/>
      <c r="CK212" s="265"/>
      <c r="CL212" s="265"/>
      <c r="CM212" s="265"/>
      <c r="CN212" s="265"/>
      <c r="CO212" s="265"/>
      <c r="CP212" s="265"/>
      <c r="CQ212" s="265"/>
      <c r="CR212" s="265"/>
      <c r="CS212" s="265"/>
      <c r="CT212" s="265"/>
      <c r="CU212" s="265"/>
      <c r="CV212" s="265"/>
      <c r="CW212" s="265"/>
      <c r="CX212" s="265"/>
      <c r="CY212" s="265"/>
      <c r="CZ212" s="265"/>
      <c r="DA212" s="265"/>
      <c r="DB212" s="265"/>
      <c r="DC212" s="265"/>
      <c r="DD212" s="265"/>
      <c r="DE212" s="265"/>
      <c r="DF212" s="265"/>
      <c r="DG212" s="265"/>
      <c r="DH212" s="265"/>
      <c r="DI212" s="265"/>
      <c r="DJ212" s="265"/>
      <c r="DK212" s="265"/>
      <c r="DL212" s="265"/>
    </row>
    <row r="213" spans="1:116" x14ac:dyDescent="0.25">
      <c r="A213" s="265"/>
      <c r="B213" s="265"/>
      <c r="C213" s="265"/>
      <c r="D213" s="265"/>
      <c r="E213" s="265"/>
      <c r="F213" s="265"/>
      <c r="G213" s="265"/>
      <c r="H213" s="265"/>
      <c r="I213" s="265"/>
      <c r="J213" s="265"/>
      <c r="K213" s="265"/>
      <c r="L213" s="265"/>
      <c r="M213" s="265"/>
      <c r="N213" s="265"/>
      <c r="O213" s="265"/>
      <c r="P213" s="265"/>
      <c r="Q213" s="265"/>
      <c r="R213" s="265"/>
      <c r="S213" s="265"/>
      <c r="T213" s="265"/>
      <c r="U213" s="265"/>
      <c r="V213" s="265"/>
      <c r="W213" s="265"/>
      <c r="X213" s="265"/>
      <c r="Y213" s="265"/>
      <c r="Z213" s="265"/>
      <c r="AA213" s="265"/>
      <c r="AB213" s="265"/>
      <c r="AC213" s="265"/>
      <c r="AD213" s="265"/>
      <c r="AE213" s="265"/>
      <c r="AF213" s="265"/>
      <c r="AG213" s="265"/>
      <c r="AH213" s="265"/>
      <c r="AI213" s="265"/>
      <c r="AJ213" s="265"/>
      <c r="AK213" s="265"/>
      <c r="AL213" s="265"/>
      <c r="AM213" s="265"/>
      <c r="AN213" s="265"/>
      <c r="AO213" s="265"/>
      <c r="AP213" s="265"/>
      <c r="AQ213" s="265"/>
      <c r="AR213" s="265"/>
      <c r="AS213" s="265"/>
      <c r="AT213" s="265"/>
      <c r="AU213" s="265"/>
      <c r="AV213" s="265"/>
      <c r="AW213" s="265"/>
      <c r="AX213" s="265"/>
      <c r="AY213" s="265"/>
      <c r="AZ213" s="265"/>
      <c r="BA213" s="265"/>
      <c r="BB213" s="265"/>
      <c r="BC213" s="265"/>
      <c r="BD213" s="265"/>
      <c r="BE213" s="265"/>
      <c r="BF213" s="265"/>
      <c r="BG213" s="265"/>
      <c r="BH213" s="265"/>
      <c r="BI213" s="265"/>
      <c r="BJ213" s="265"/>
      <c r="BK213" s="265"/>
      <c r="BL213" s="265"/>
      <c r="BM213" s="265"/>
      <c r="BN213" s="265"/>
      <c r="BO213" s="265"/>
      <c r="BP213" s="265"/>
      <c r="BQ213" s="265"/>
      <c r="BR213" s="265"/>
      <c r="BS213" s="265"/>
      <c r="BT213" s="265"/>
      <c r="BU213" s="265"/>
      <c r="BV213" s="265"/>
      <c r="BW213" s="265"/>
      <c r="BX213" s="265"/>
      <c r="BY213" s="265"/>
      <c r="BZ213" s="265"/>
      <c r="CA213" s="265"/>
      <c r="CB213" s="265"/>
      <c r="CC213" s="265"/>
      <c r="CD213" s="265"/>
      <c r="CE213" s="265"/>
      <c r="CF213" s="265"/>
      <c r="CG213" s="265"/>
      <c r="CH213" s="265"/>
      <c r="CI213" s="265"/>
      <c r="CJ213" s="265"/>
      <c r="CK213" s="265"/>
      <c r="CL213" s="265"/>
      <c r="CM213" s="265"/>
      <c r="CN213" s="265"/>
      <c r="CO213" s="265"/>
      <c r="CP213" s="265"/>
      <c r="CQ213" s="265"/>
      <c r="CR213" s="265"/>
      <c r="CS213" s="265"/>
      <c r="CT213" s="265"/>
      <c r="CU213" s="265"/>
      <c r="CV213" s="265"/>
      <c r="CW213" s="265"/>
      <c r="CX213" s="265"/>
      <c r="CY213" s="265"/>
      <c r="CZ213" s="265"/>
      <c r="DA213" s="265"/>
      <c r="DB213" s="265"/>
      <c r="DC213" s="265"/>
      <c r="DD213" s="265"/>
      <c r="DE213" s="265"/>
      <c r="DF213" s="265"/>
      <c r="DG213" s="265"/>
      <c r="DH213" s="265"/>
      <c r="DI213" s="265"/>
      <c r="DJ213" s="265"/>
      <c r="DK213" s="265"/>
      <c r="DL213" s="265"/>
    </row>
    <row r="214" spans="1:116" x14ac:dyDescent="0.25">
      <c r="A214" s="265"/>
      <c r="B214" s="265"/>
      <c r="C214" s="265"/>
      <c r="D214" s="265"/>
      <c r="E214" s="265"/>
      <c r="F214" s="265"/>
      <c r="G214" s="265"/>
      <c r="H214" s="265"/>
      <c r="I214" s="265"/>
      <c r="J214" s="265"/>
      <c r="K214" s="265"/>
      <c r="L214" s="265"/>
      <c r="M214" s="265"/>
      <c r="N214" s="265"/>
      <c r="O214" s="265"/>
      <c r="P214" s="265"/>
      <c r="Q214" s="265"/>
      <c r="R214" s="265"/>
      <c r="S214" s="265"/>
      <c r="T214" s="265"/>
      <c r="U214" s="265"/>
      <c r="V214" s="265"/>
      <c r="W214" s="265"/>
      <c r="X214" s="265"/>
      <c r="Y214" s="265"/>
      <c r="Z214" s="265"/>
      <c r="AA214" s="265"/>
      <c r="AB214" s="265"/>
      <c r="AC214" s="265"/>
      <c r="AD214" s="265"/>
      <c r="AE214" s="265"/>
      <c r="AF214" s="265"/>
      <c r="AG214" s="265"/>
      <c r="AH214" s="265"/>
      <c r="AI214" s="265"/>
      <c r="AJ214" s="265"/>
      <c r="AK214" s="265"/>
      <c r="AL214" s="265"/>
      <c r="AM214" s="265"/>
      <c r="AN214" s="265"/>
      <c r="AO214" s="265"/>
      <c r="AP214" s="265"/>
      <c r="AQ214" s="265"/>
      <c r="AR214" s="265"/>
      <c r="AS214" s="265"/>
      <c r="AT214" s="265"/>
      <c r="AU214" s="265"/>
      <c r="AV214" s="265"/>
      <c r="AW214" s="265"/>
      <c r="AX214" s="265"/>
      <c r="AY214" s="265"/>
      <c r="AZ214" s="265"/>
      <c r="BA214" s="265"/>
      <c r="BB214" s="265"/>
      <c r="BC214" s="265"/>
      <c r="BD214" s="265"/>
      <c r="BE214" s="265"/>
      <c r="BF214" s="265"/>
      <c r="BG214" s="265"/>
      <c r="BH214" s="265"/>
      <c r="BI214" s="265"/>
      <c r="BJ214" s="265"/>
      <c r="BK214" s="265"/>
      <c r="BL214" s="265"/>
      <c r="BM214" s="265"/>
      <c r="BN214" s="265"/>
      <c r="BO214" s="265"/>
      <c r="BP214" s="265"/>
      <c r="BQ214" s="265"/>
      <c r="BR214" s="265"/>
      <c r="BS214" s="265"/>
      <c r="BT214" s="265"/>
      <c r="BU214" s="265"/>
      <c r="BV214" s="265"/>
      <c r="BW214" s="265"/>
      <c r="BX214" s="265"/>
      <c r="BY214" s="265"/>
      <c r="BZ214" s="265"/>
      <c r="CA214" s="265"/>
      <c r="CB214" s="265"/>
      <c r="CC214" s="265"/>
      <c r="CD214" s="265"/>
      <c r="CE214" s="265"/>
      <c r="CF214" s="265"/>
      <c r="CG214" s="265"/>
      <c r="CH214" s="265"/>
      <c r="CI214" s="265"/>
      <c r="CJ214" s="265"/>
      <c r="CK214" s="265"/>
      <c r="CL214" s="265"/>
      <c r="CM214" s="265"/>
      <c r="CN214" s="265"/>
      <c r="CO214" s="265"/>
      <c r="CP214" s="265"/>
      <c r="CQ214" s="265"/>
      <c r="CR214" s="265"/>
      <c r="CS214" s="265"/>
      <c r="CT214" s="265"/>
      <c r="CU214" s="265"/>
      <c r="CV214" s="265"/>
      <c r="CW214" s="265"/>
      <c r="CX214" s="265"/>
      <c r="CY214" s="265"/>
      <c r="CZ214" s="265"/>
      <c r="DA214" s="265"/>
      <c r="DB214" s="265"/>
      <c r="DC214" s="265"/>
      <c r="DD214" s="265"/>
      <c r="DE214" s="265"/>
      <c r="DF214" s="265"/>
      <c r="DG214" s="265"/>
      <c r="DH214" s="265"/>
      <c r="DI214" s="265"/>
      <c r="DJ214" s="265"/>
      <c r="DK214" s="265"/>
      <c r="DL214" s="265"/>
    </row>
    <row r="215" spans="1:116" x14ac:dyDescent="0.25">
      <c r="A215" s="265"/>
      <c r="B215" s="265"/>
      <c r="C215" s="265"/>
      <c r="D215" s="265"/>
      <c r="E215" s="265"/>
      <c r="F215" s="265"/>
      <c r="G215" s="265"/>
      <c r="H215" s="265"/>
      <c r="I215" s="265"/>
      <c r="J215" s="265"/>
      <c r="K215" s="265"/>
      <c r="L215" s="265"/>
      <c r="M215" s="265"/>
      <c r="N215" s="265"/>
      <c r="O215" s="265"/>
      <c r="P215" s="265"/>
      <c r="Q215" s="265"/>
      <c r="R215" s="265"/>
      <c r="S215" s="265"/>
      <c r="T215" s="265"/>
      <c r="U215" s="265"/>
      <c r="V215" s="265"/>
      <c r="W215" s="265"/>
      <c r="X215" s="265"/>
      <c r="Y215" s="265"/>
      <c r="Z215" s="265"/>
      <c r="AA215" s="265"/>
      <c r="AB215" s="265"/>
      <c r="AC215" s="265"/>
      <c r="AD215" s="265"/>
      <c r="AE215" s="265"/>
      <c r="AF215" s="265"/>
      <c r="AG215" s="265"/>
      <c r="AH215" s="265"/>
      <c r="AI215" s="265"/>
      <c r="AJ215" s="265"/>
      <c r="AK215" s="265"/>
      <c r="AL215" s="265"/>
      <c r="AM215" s="265"/>
      <c r="AN215" s="265"/>
      <c r="AO215" s="265"/>
      <c r="AP215" s="265"/>
      <c r="AQ215" s="265"/>
      <c r="AR215" s="265"/>
      <c r="AS215" s="265"/>
      <c r="AT215" s="265"/>
      <c r="AU215" s="265"/>
      <c r="AV215" s="265"/>
      <c r="AW215" s="265"/>
      <c r="AX215" s="265"/>
      <c r="AY215" s="265"/>
      <c r="AZ215" s="265"/>
      <c r="BA215" s="265"/>
      <c r="BB215" s="265"/>
      <c r="BC215" s="265"/>
      <c r="BD215" s="265"/>
      <c r="BE215" s="265"/>
      <c r="BF215" s="265"/>
      <c r="BG215" s="265"/>
      <c r="BH215" s="265"/>
      <c r="BI215" s="265"/>
      <c r="BJ215" s="265"/>
      <c r="BK215" s="265"/>
      <c r="BL215" s="265"/>
      <c r="BM215" s="265"/>
      <c r="BN215" s="265"/>
      <c r="BO215" s="265"/>
      <c r="BP215" s="265"/>
      <c r="BQ215" s="265"/>
      <c r="BR215" s="265"/>
      <c r="BS215" s="265"/>
      <c r="BT215" s="265"/>
      <c r="BU215" s="265"/>
      <c r="BV215" s="265"/>
      <c r="BW215" s="265"/>
      <c r="BX215" s="265"/>
      <c r="BY215" s="265"/>
      <c r="BZ215" s="265"/>
      <c r="CA215" s="265"/>
      <c r="CB215" s="265"/>
      <c r="CC215" s="265"/>
      <c r="CD215" s="265"/>
      <c r="CE215" s="265"/>
      <c r="CF215" s="265"/>
      <c r="CG215" s="265"/>
      <c r="CH215" s="265"/>
      <c r="CI215" s="265"/>
      <c r="CJ215" s="265"/>
      <c r="CK215" s="265"/>
      <c r="CL215" s="265"/>
      <c r="CM215" s="265"/>
      <c r="CN215" s="265"/>
      <c r="CO215" s="265"/>
      <c r="CP215" s="265"/>
      <c r="CQ215" s="265"/>
      <c r="CR215" s="265"/>
      <c r="CS215" s="265"/>
      <c r="CT215" s="265"/>
      <c r="CU215" s="265"/>
      <c r="CV215" s="265"/>
      <c r="CW215" s="265"/>
      <c r="CX215" s="265"/>
      <c r="CY215" s="265"/>
      <c r="CZ215" s="265"/>
      <c r="DA215" s="265"/>
      <c r="DB215" s="265"/>
      <c r="DC215" s="265"/>
      <c r="DD215" s="265"/>
      <c r="DE215" s="265"/>
      <c r="DF215" s="265"/>
      <c r="DG215" s="265"/>
      <c r="DH215" s="265"/>
      <c r="DI215" s="265"/>
      <c r="DJ215" s="265"/>
      <c r="DK215" s="265"/>
      <c r="DL215" s="265"/>
    </row>
    <row r="216" spans="1:116" x14ac:dyDescent="0.25">
      <c r="A216" s="265"/>
      <c r="B216" s="265"/>
      <c r="C216" s="265"/>
      <c r="D216" s="265"/>
      <c r="E216" s="265"/>
      <c r="F216" s="265"/>
      <c r="G216" s="265"/>
      <c r="H216" s="265"/>
      <c r="I216" s="265"/>
      <c r="J216" s="265"/>
      <c r="K216" s="265"/>
      <c r="L216" s="265"/>
      <c r="M216" s="265"/>
      <c r="N216" s="265"/>
      <c r="O216" s="265"/>
      <c r="P216" s="265"/>
      <c r="Q216" s="265"/>
      <c r="R216" s="265"/>
      <c r="S216" s="265"/>
      <c r="T216" s="265"/>
      <c r="U216" s="265"/>
      <c r="V216" s="265"/>
      <c r="W216" s="265"/>
      <c r="X216" s="265"/>
      <c r="Y216" s="265"/>
      <c r="Z216" s="265"/>
      <c r="AA216" s="265"/>
      <c r="AB216" s="265"/>
      <c r="AC216" s="265"/>
      <c r="AD216" s="265"/>
      <c r="AE216" s="265"/>
      <c r="AF216" s="265"/>
      <c r="AG216" s="265"/>
      <c r="AH216" s="265"/>
      <c r="AI216" s="265"/>
      <c r="AJ216" s="265"/>
      <c r="AK216" s="265"/>
      <c r="AL216" s="265"/>
      <c r="AM216" s="265"/>
      <c r="AN216" s="265"/>
      <c r="AO216" s="265"/>
      <c r="AP216" s="265"/>
      <c r="AQ216" s="265"/>
      <c r="AR216" s="265"/>
      <c r="AS216" s="265"/>
      <c r="AT216" s="265"/>
      <c r="AU216" s="265"/>
      <c r="AV216" s="265"/>
      <c r="AW216" s="265"/>
      <c r="AX216" s="265"/>
      <c r="AY216" s="265"/>
      <c r="AZ216" s="265"/>
      <c r="BA216" s="265"/>
      <c r="BB216" s="265"/>
      <c r="BC216" s="265"/>
      <c r="BD216" s="265"/>
      <c r="BE216" s="265"/>
      <c r="BF216" s="265"/>
      <c r="BG216" s="265"/>
      <c r="BH216" s="265"/>
      <c r="BI216" s="265"/>
      <c r="BJ216" s="265"/>
      <c r="BK216" s="265"/>
      <c r="BL216" s="265"/>
      <c r="BM216" s="265"/>
      <c r="BN216" s="265"/>
      <c r="BO216" s="265"/>
      <c r="BP216" s="265"/>
      <c r="BQ216" s="265"/>
      <c r="BR216" s="265"/>
      <c r="BS216" s="265"/>
      <c r="BT216" s="265"/>
      <c r="BU216" s="265"/>
      <c r="BV216" s="265"/>
      <c r="BW216" s="265"/>
      <c r="BX216" s="265"/>
      <c r="BY216" s="265"/>
      <c r="BZ216" s="265"/>
      <c r="CA216" s="265"/>
      <c r="CB216" s="265"/>
      <c r="CC216" s="265"/>
      <c r="CD216" s="265"/>
      <c r="CE216" s="265"/>
      <c r="CF216" s="265"/>
      <c r="CG216" s="265"/>
      <c r="CH216" s="265"/>
      <c r="CI216" s="265"/>
      <c r="CJ216" s="265"/>
      <c r="CK216" s="265"/>
      <c r="CL216" s="265"/>
      <c r="CM216" s="265"/>
      <c r="CN216" s="265"/>
      <c r="CO216" s="265"/>
      <c r="CP216" s="265"/>
      <c r="CQ216" s="265"/>
      <c r="CR216" s="265"/>
      <c r="CS216" s="265"/>
      <c r="CT216" s="265"/>
      <c r="CU216" s="265"/>
      <c r="CV216" s="265"/>
      <c r="CW216" s="265"/>
      <c r="CX216" s="265"/>
      <c r="CY216" s="265"/>
      <c r="CZ216" s="265"/>
      <c r="DA216" s="265"/>
      <c r="DB216" s="265"/>
      <c r="DC216" s="265"/>
      <c r="DD216" s="265"/>
      <c r="DE216" s="265"/>
      <c r="DF216" s="265"/>
      <c r="DG216" s="265"/>
      <c r="DH216" s="265"/>
      <c r="DI216" s="265"/>
      <c r="DJ216" s="265"/>
      <c r="DK216" s="265"/>
      <c r="DL216" s="265"/>
    </row>
    <row r="217" spans="1:116" x14ac:dyDescent="0.25">
      <c r="A217" s="265"/>
      <c r="B217" s="265"/>
      <c r="C217" s="265"/>
      <c r="D217" s="265"/>
      <c r="E217" s="265"/>
      <c r="F217" s="265"/>
      <c r="G217" s="265"/>
      <c r="H217" s="265"/>
      <c r="I217" s="265"/>
      <c r="J217" s="265"/>
      <c r="K217" s="265"/>
      <c r="L217" s="265"/>
      <c r="M217" s="265"/>
      <c r="N217" s="265"/>
      <c r="O217" s="265"/>
      <c r="P217" s="265"/>
      <c r="Q217" s="265"/>
      <c r="R217" s="265"/>
      <c r="S217" s="265"/>
      <c r="T217" s="265"/>
      <c r="U217" s="265"/>
      <c r="V217" s="265"/>
      <c r="W217" s="265"/>
      <c r="X217" s="265"/>
      <c r="Y217" s="265"/>
      <c r="Z217" s="265"/>
      <c r="AA217" s="265"/>
      <c r="AB217" s="265"/>
      <c r="AC217" s="265"/>
      <c r="AD217" s="265"/>
      <c r="AE217" s="265"/>
      <c r="AF217" s="265"/>
      <c r="AG217" s="265"/>
      <c r="AH217" s="265"/>
      <c r="AI217" s="265"/>
      <c r="AJ217" s="265"/>
      <c r="AK217" s="265"/>
      <c r="AL217" s="265"/>
      <c r="AM217" s="265"/>
      <c r="AN217" s="265"/>
      <c r="AO217" s="265"/>
      <c r="AP217" s="265"/>
      <c r="AQ217" s="265"/>
      <c r="AR217" s="265"/>
      <c r="AS217" s="265"/>
      <c r="AT217" s="265"/>
      <c r="AU217" s="265"/>
      <c r="AV217" s="265"/>
      <c r="AW217" s="265"/>
      <c r="AX217" s="265"/>
      <c r="AY217" s="265"/>
      <c r="AZ217" s="265"/>
      <c r="BA217" s="265"/>
      <c r="BB217" s="265"/>
      <c r="BC217" s="265"/>
      <c r="BD217" s="265"/>
      <c r="BE217" s="265"/>
      <c r="BF217" s="265"/>
      <c r="BG217" s="265"/>
      <c r="BH217" s="265"/>
      <c r="BI217" s="265"/>
      <c r="BJ217" s="265"/>
      <c r="BK217" s="265"/>
      <c r="BL217" s="265"/>
      <c r="BM217" s="265"/>
      <c r="BN217" s="265"/>
      <c r="BO217" s="265"/>
      <c r="BP217" s="265"/>
      <c r="BQ217" s="265"/>
      <c r="BR217" s="265"/>
      <c r="BS217" s="265"/>
      <c r="BT217" s="265"/>
      <c r="BU217" s="265"/>
      <c r="BV217" s="265"/>
      <c r="BW217" s="265"/>
      <c r="BX217" s="265"/>
      <c r="BY217" s="265"/>
      <c r="BZ217" s="265"/>
      <c r="CA217" s="265"/>
      <c r="CB217" s="265"/>
      <c r="CC217" s="265"/>
      <c r="CD217" s="265"/>
      <c r="CE217" s="265"/>
      <c r="CF217" s="265"/>
      <c r="CG217" s="265"/>
      <c r="CH217" s="265"/>
      <c r="CI217" s="265"/>
      <c r="CJ217" s="265"/>
      <c r="CK217" s="265"/>
      <c r="CL217" s="265"/>
      <c r="CM217" s="265"/>
      <c r="CN217" s="265"/>
      <c r="CO217" s="265"/>
      <c r="CP217" s="265"/>
      <c r="CQ217" s="265"/>
      <c r="CR217" s="265"/>
      <c r="CS217" s="265"/>
      <c r="CT217" s="265"/>
      <c r="CU217" s="265"/>
      <c r="CV217" s="265"/>
      <c r="CW217" s="265"/>
      <c r="CX217" s="265"/>
      <c r="CY217" s="265"/>
      <c r="CZ217" s="265"/>
      <c r="DA217" s="265"/>
      <c r="DB217" s="265"/>
      <c r="DC217" s="265"/>
      <c r="DD217" s="265"/>
      <c r="DE217" s="265"/>
      <c r="DF217" s="265"/>
      <c r="DG217" s="265"/>
      <c r="DH217" s="265"/>
      <c r="DI217" s="265"/>
      <c r="DJ217" s="265"/>
      <c r="DK217" s="265"/>
      <c r="DL217" s="265"/>
    </row>
    <row r="218" spans="1:116" x14ac:dyDescent="0.25">
      <c r="A218" s="265"/>
      <c r="B218" s="265"/>
      <c r="C218" s="265"/>
      <c r="D218" s="265"/>
      <c r="E218" s="265"/>
      <c r="F218" s="265"/>
      <c r="G218" s="265"/>
      <c r="H218" s="265"/>
      <c r="I218" s="265"/>
      <c r="J218" s="265"/>
      <c r="K218" s="265"/>
      <c r="L218" s="265"/>
      <c r="M218" s="265"/>
      <c r="N218" s="265"/>
      <c r="O218" s="265"/>
      <c r="P218" s="265"/>
      <c r="Q218" s="265"/>
      <c r="R218" s="265"/>
      <c r="S218" s="265"/>
      <c r="T218" s="265"/>
      <c r="U218" s="265"/>
      <c r="V218" s="265"/>
      <c r="W218" s="265"/>
      <c r="X218" s="265"/>
      <c r="Y218" s="265"/>
      <c r="Z218" s="265"/>
      <c r="AA218" s="265"/>
      <c r="AB218" s="265"/>
      <c r="AC218" s="265"/>
      <c r="AD218" s="265"/>
      <c r="AE218" s="265"/>
      <c r="AF218" s="265"/>
      <c r="AG218" s="265"/>
      <c r="AH218" s="265"/>
      <c r="AI218" s="265"/>
      <c r="AJ218" s="265"/>
      <c r="AK218" s="265"/>
      <c r="AL218" s="265"/>
      <c r="AM218" s="265"/>
      <c r="AN218" s="265"/>
      <c r="AO218" s="265"/>
      <c r="AP218" s="265"/>
      <c r="AQ218" s="265"/>
      <c r="AR218" s="265"/>
      <c r="AS218" s="265"/>
      <c r="AT218" s="265"/>
      <c r="AU218" s="265"/>
      <c r="AV218" s="265"/>
      <c r="AW218" s="265"/>
      <c r="AX218" s="265"/>
      <c r="AY218" s="265"/>
      <c r="AZ218" s="265"/>
      <c r="BA218" s="265"/>
      <c r="BB218" s="265"/>
      <c r="BC218" s="265"/>
      <c r="BD218" s="265"/>
      <c r="BE218" s="265"/>
      <c r="BF218" s="265"/>
      <c r="BG218" s="265"/>
      <c r="BH218" s="265"/>
      <c r="BI218" s="265"/>
      <c r="BJ218" s="265"/>
      <c r="BK218" s="265"/>
      <c r="BL218" s="265"/>
      <c r="BM218" s="265"/>
      <c r="BN218" s="265"/>
      <c r="BO218" s="265"/>
      <c r="BP218" s="265"/>
      <c r="BQ218" s="265"/>
      <c r="BR218" s="265"/>
      <c r="BS218" s="265"/>
      <c r="BT218" s="265"/>
      <c r="BU218" s="265"/>
      <c r="BV218" s="265"/>
      <c r="BW218" s="265"/>
      <c r="BX218" s="265"/>
      <c r="BY218" s="265"/>
      <c r="BZ218" s="265"/>
      <c r="CA218" s="265"/>
      <c r="CB218" s="265"/>
      <c r="CC218" s="265"/>
      <c r="CD218" s="265"/>
      <c r="CE218" s="265"/>
      <c r="CF218" s="265"/>
      <c r="CG218" s="265"/>
      <c r="CH218" s="265"/>
      <c r="CI218" s="265"/>
      <c r="CJ218" s="265"/>
      <c r="CK218" s="265"/>
      <c r="CL218" s="265"/>
      <c r="CM218" s="265"/>
      <c r="CN218" s="265"/>
      <c r="CO218" s="265"/>
      <c r="CP218" s="265"/>
      <c r="CQ218" s="265"/>
      <c r="CR218" s="265"/>
      <c r="CS218" s="265"/>
      <c r="CT218" s="265"/>
      <c r="CU218" s="265"/>
      <c r="CV218" s="265"/>
      <c r="CW218" s="265"/>
      <c r="CX218" s="265"/>
      <c r="CY218" s="265"/>
      <c r="CZ218" s="265"/>
      <c r="DA218" s="265"/>
      <c r="DB218" s="265"/>
      <c r="DC218" s="265"/>
      <c r="DD218" s="265"/>
      <c r="DE218" s="265"/>
      <c r="DF218" s="265"/>
      <c r="DG218" s="265"/>
      <c r="DH218" s="265"/>
      <c r="DI218" s="265"/>
      <c r="DJ218" s="265"/>
      <c r="DK218" s="265"/>
      <c r="DL218" s="265"/>
    </row>
    <row r="219" spans="1:116" x14ac:dyDescent="0.25">
      <c r="A219" s="265"/>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5"/>
      <c r="AB219" s="265"/>
      <c r="AC219" s="265"/>
      <c r="AD219" s="265"/>
      <c r="AE219" s="265"/>
      <c r="AF219" s="265"/>
      <c r="AG219" s="265"/>
      <c r="AH219" s="265"/>
      <c r="AI219" s="265"/>
      <c r="AJ219" s="265"/>
      <c r="AK219" s="265"/>
      <c r="AL219" s="265"/>
      <c r="AM219" s="265"/>
      <c r="AN219" s="265"/>
      <c r="AO219" s="265"/>
      <c r="AP219" s="265"/>
      <c r="AQ219" s="265"/>
      <c r="AR219" s="265"/>
      <c r="AS219" s="265"/>
      <c r="AT219" s="265"/>
      <c r="AU219" s="265"/>
      <c r="AV219" s="265"/>
      <c r="AW219" s="265"/>
      <c r="AX219" s="265"/>
      <c r="AY219" s="265"/>
      <c r="AZ219" s="265"/>
      <c r="BA219" s="265"/>
      <c r="BB219" s="265"/>
      <c r="BC219" s="265"/>
      <c r="BD219" s="265"/>
      <c r="BE219" s="265"/>
      <c r="BF219" s="265"/>
      <c r="BG219" s="265"/>
      <c r="BH219" s="265"/>
      <c r="BI219" s="265"/>
      <c r="BJ219" s="265"/>
      <c r="BK219" s="265"/>
      <c r="BL219" s="265"/>
      <c r="BM219" s="265"/>
      <c r="BN219" s="265"/>
      <c r="BO219" s="265"/>
      <c r="BP219" s="265"/>
      <c r="BQ219" s="265"/>
      <c r="BR219" s="265"/>
      <c r="BS219" s="265"/>
      <c r="BT219" s="265"/>
      <c r="BU219" s="265"/>
      <c r="BV219" s="265"/>
      <c r="BW219" s="265"/>
      <c r="BX219" s="265"/>
      <c r="BY219" s="265"/>
      <c r="BZ219" s="265"/>
      <c r="CA219" s="265"/>
      <c r="CB219" s="265"/>
      <c r="CC219" s="265"/>
      <c r="CD219" s="265"/>
      <c r="CE219" s="265"/>
      <c r="CF219" s="265"/>
      <c r="CG219" s="265"/>
      <c r="CH219" s="265"/>
      <c r="CI219" s="265"/>
      <c r="CJ219" s="265"/>
      <c r="CK219" s="265"/>
      <c r="CL219" s="265"/>
      <c r="CM219" s="265"/>
      <c r="CN219" s="265"/>
      <c r="CO219" s="265"/>
      <c r="CP219" s="265"/>
      <c r="CQ219" s="265"/>
      <c r="CR219" s="265"/>
      <c r="CS219" s="265"/>
      <c r="CT219" s="265"/>
      <c r="CU219" s="265"/>
      <c r="CV219" s="265"/>
      <c r="CW219" s="265"/>
      <c r="CX219" s="265"/>
      <c r="CY219" s="265"/>
      <c r="CZ219" s="265"/>
      <c r="DA219" s="265"/>
      <c r="DB219" s="265"/>
      <c r="DC219" s="265"/>
      <c r="DD219" s="265"/>
      <c r="DE219" s="265"/>
      <c r="DF219" s="265"/>
      <c r="DG219" s="265"/>
      <c r="DH219" s="265"/>
      <c r="DI219" s="265"/>
      <c r="DJ219" s="265"/>
      <c r="DK219" s="265"/>
      <c r="DL219" s="265"/>
    </row>
    <row r="220" spans="1:116" x14ac:dyDescent="0.25">
      <c r="A220" s="265"/>
      <c r="B220" s="265"/>
      <c r="C220" s="265"/>
      <c r="D220" s="265"/>
      <c r="E220" s="265"/>
      <c r="F220" s="265"/>
      <c r="G220" s="265"/>
      <c r="H220" s="265"/>
      <c r="I220" s="265"/>
      <c r="J220" s="265"/>
      <c r="K220" s="265"/>
      <c r="L220" s="265"/>
      <c r="M220" s="265"/>
      <c r="N220" s="265"/>
      <c r="O220" s="265"/>
      <c r="P220" s="265"/>
      <c r="Q220" s="265"/>
      <c r="R220" s="265"/>
      <c r="S220" s="265"/>
      <c r="T220" s="265"/>
      <c r="U220" s="265"/>
      <c r="V220" s="265"/>
      <c r="W220" s="265"/>
      <c r="X220" s="265"/>
      <c r="Y220" s="265"/>
      <c r="Z220" s="265"/>
      <c r="AA220" s="265"/>
      <c r="AB220" s="265"/>
      <c r="AC220" s="265"/>
      <c r="AD220" s="265"/>
      <c r="AE220" s="265"/>
      <c r="AF220" s="265"/>
      <c r="AG220" s="265"/>
      <c r="AH220" s="265"/>
      <c r="AI220" s="265"/>
      <c r="AJ220" s="265"/>
      <c r="AK220" s="265"/>
      <c r="AL220" s="265"/>
      <c r="AM220" s="265"/>
      <c r="AN220" s="265"/>
      <c r="AO220" s="265"/>
      <c r="AP220" s="265"/>
      <c r="AQ220" s="265"/>
      <c r="AR220" s="265"/>
      <c r="AS220" s="265"/>
      <c r="AT220" s="265"/>
      <c r="AU220" s="265"/>
      <c r="AV220" s="265"/>
      <c r="AW220" s="265"/>
      <c r="AX220" s="265"/>
      <c r="AY220" s="265"/>
      <c r="AZ220" s="265"/>
      <c r="BA220" s="265"/>
      <c r="BB220" s="265"/>
      <c r="BC220" s="265"/>
      <c r="BD220" s="265"/>
      <c r="BE220" s="265"/>
      <c r="BF220" s="265"/>
      <c r="BG220" s="265"/>
      <c r="BH220" s="265"/>
      <c r="BI220" s="265"/>
      <c r="BJ220" s="265"/>
      <c r="BK220" s="265"/>
      <c r="BL220" s="265"/>
      <c r="BM220" s="265"/>
      <c r="BN220" s="265"/>
      <c r="BO220" s="265"/>
      <c r="BP220" s="265"/>
      <c r="BQ220" s="265"/>
      <c r="BR220" s="265"/>
      <c r="BS220" s="265"/>
      <c r="BT220" s="265"/>
      <c r="BU220" s="265"/>
      <c r="BV220" s="265"/>
      <c r="BW220" s="265"/>
      <c r="BX220" s="265"/>
      <c r="BY220" s="265"/>
      <c r="BZ220" s="265"/>
      <c r="CA220" s="265"/>
      <c r="CB220" s="265"/>
      <c r="CC220" s="265"/>
      <c r="CD220" s="265"/>
      <c r="CE220" s="265"/>
      <c r="CF220" s="265"/>
      <c r="CG220" s="265"/>
      <c r="CH220" s="265"/>
      <c r="CI220" s="265"/>
      <c r="CJ220" s="265"/>
      <c r="CK220" s="265"/>
      <c r="CL220" s="265"/>
      <c r="CM220" s="265"/>
      <c r="CN220" s="265"/>
      <c r="CO220" s="265"/>
      <c r="CP220" s="265"/>
      <c r="CQ220" s="265"/>
      <c r="CR220" s="265"/>
      <c r="CS220" s="265"/>
      <c r="CT220" s="265"/>
      <c r="CU220" s="265"/>
      <c r="CV220" s="265"/>
      <c r="CW220" s="265"/>
      <c r="CX220" s="265"/>
      <c r="CY220" s="265"/>
      <c r="CZ220" s="265"/>
      <c r="DA220" s="265"/>
      <c r="DB220" s="265"/>
      <c r="DC220" s="265"/>
      <c r="DD220" s="265"/>
      <c r="DE220" s="265"/>
      <c r="DF220" s="265"/>
      <c r="DG220" s="265"/>
      <c r="DH220" s="265"/>
      <c r="DI220" s="265"/>
      <c r="DJ220" s="265"/>
      <c r="DK220" s="265"/>
      <c r="DL220" s="265"/>
    </row>
    <row r="221" spans="1:116" x14ac:dyDescent="0.25">
      <c r="A221" s="265"/>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c r="AA221" s="265"/>
      <c r="AB221" s="265"/>
      <c r="AC221" s="265"/>
      <c r="AD221" s="265"/>
      <c r="AE221" s="265"/>
      <c r="AF221" s="265"/>
      <c r="AG221" s="265"/>
      <c r="AH221" s="265"/>
      <c r="AI221" s="265"/>
      <c r="AJ221" s="265"/>
      <c r="AK221" s="265"/>
      <c r="AL221" s="265"/>
      <c r="AM221" s="265"/>
      <c r="AN221" s="265"/>
      <c r="AO221" s="265"/>
      <c r="AP221" s="265"/>
      <c r="AQ221" s="265"/>
      <c r="AR221" s="265"/>
      <c r="AS221" s="265"/>
      <c r="AT221" s="265"/>
      <c r="AU221" s="265"/>
      <c r="AV221" s="265"/>
      <c r="AW221" s="265"/>
      <c r="AX221" s="265"/>
      <c r="AY221" s="265"/>
      <c r="AZ221" s="265"/>
      <c r="BA221" s="265"/>
      <c r="BB221" s="265"/>
      <c r="BC221" s="265"/>
      <c r="BD221" s="265"/>
      <c r="BE221" s="265"/>
      <c r="BF221" s="265"/>
      <c r="BG221" s="265"/>
      <c r="BH221" s="265"/>
      <c r="BI221" s="265"/>
      <c r="BJ221" s="265"/>
      <c r="BK221" s="265"/>
      <c r="BL221" s="265"/>
      <c r="BM221" s="265"/>
      <c r="BN221" s="265"/>
      <c r="BO221" s="265"/>
      <c r="BP221" s="265"/>
      <c r="BQ221" s="265"/>
      <c r="BR221" s="265"/>
      <c r="BS221" s="265"/>
      <c r="BT221" s="265"/>
      <c r="BU221" s="265"/>
      <c r="BV221" s="265"/>
      <c r="BW221" s="265"/>
      <c r="BX221" s="265"/>
      <c r="BY221" s="265"/>
      <c r="BZ221" s="265"/>
      <c r="CA221" s="265"/>
      <c r="CB221" s="265"/>
      <c r="CC221" s="265"/>
      <c r="CD221" s="265"/>
      <c r="CE221" s="265"/>
      <c r="CF221" s="265"/>
      <c r="CG221" s="265"/>
      <c r="CH221" s="265"/>
      <c r="CI221" s="265"/>
      <c r="CJ221" s="265"/>
      <c r="CK221" s="265"/>
      <c r="CL221" s="265"/>
      <c r="CM221" s="265"/>
      <c r="CN221" s="265"/>
      <c r="CO221" s="265"/>
      <c r="CP221" s="265"/>
      <c r="CQ221" s="265"/>
      <c r="CR221" s="265"/>
      <c r="CS221" s="265"/>
      <c r="CT221" s="265"/>
      <c r="CU221" s="265"/>
      <c r="CV221" s="265"/>
      <c r="CW221" s="265"/>
      <c r="CX221" s="265"/>
      <c r="CY221" s="265"/>
      <c r="CZ221" s="265"/>
      <c r="DA221" s="265"/>
      <c r="DB221" s="265"/>
      <c r="DC221" s="265"/>
      <c r="DD221" s="265"/>
      <c r="DE221" s="265"/>
      <c r="DF221" s="265"/>
      <c r="DG221" s="265"/>
      <c r="DH221" s="265"/>
      <c r="DI221" s="265"/>
      <c r="DJ221" s="265"/>
      <c r="DK221" s="265"/>
      <c r="DL221" s="265"/>
    </row>
    <row r="222" spans="1:116" x14ac:dyDescent="0.25">
      <c r="A222" s="265"/>
      <c r="B222" s="265"/>
      <c r="C222" s="265"/>
      <c r="D222" s="265"/>
      <c r="E222" s="265"/>
      <c r="F222" s="265"/>
      <c r="G222" s="265"/>
      <c r="H222" s="265"/>
      <c r="I222" s="265"/>
      <c r="J222" s="265"/>
      <c r="K222" s="265"/>
      <c r="L222" s="265"/>
      <c r="M222" s="265"/>
      <c r="N222" s="265"/>
      <c r="O222" s="265"/>
      <c r="P222" s="265"/>
      <c r="Q222" s="265"/>
      <c r="R222" s="265"/>
      <c r="S222" s="265"/>
      <c r="T222" s="265"/>
      <c r="U222" s="265"/>
      <c r="V222" s="265"/>
      <c r="W222" s="265"/>
      <c r="X222" s="265"/>
      <c r="Y222" s="265"/>
      <c r="Z222" s="265"/>
      <c r="AA222" s="265"/>
      <c r="AB222" s="265"/>
      <c r="AC222" s="265"/>
      <c r="AD222" s="265"/>
      <c r="AE222" s="265"/>
      <c r="AF222" s="265"/>
      <c r="AG222" s="265"/>
      <c r="AH222" s="265"/>
      <c r="AI222" s="265"/>
      <c r="AJ222" s="265"/>
      <c r="AK222" s="265"/>
      <c r="AL222" s="265"/>
      <c r="AM222" s="265"/>
      <c r="AN222" s="265"/>
      <c r="AO222" s="265"/>
      <c r="AP222" s="265"/>
      <c r="AQ222" s="265"/>
      <c r="AR222" s="265"/>
      <c r="AS222" s="265"/>
      <c r="AT222" s="265"/>
      <c r="AU222" s="265"/>
      <c r="AV222" s="265"/>
      <c r="AW222" s="265"/>
      <c r="AX222" s="265"/>
      <c r="AY222" s="265"/>
      <c r="AZ222" s="265"/>
      <c r="BA222" s="265"/>
      <c r="BB222" s="265"/>
      <c r="BC222" s="265"/>
      <c r="BD222" s="265"/>
      <c r="BE222" s="265"/>
      <c r="BF222" s="265"/>
      <c r="BG222" s="265"/>
      <c r="BH222" s="265"/>
      <c r="BI222" s="265"/>
      <c r="BJ222" s="265"/>
      <c r="BK222" s="265"/>
      <c r="BL222" s="265"/>
      <c r="BM222" s="265"/>
      <c r="BN222" s="265"/>
      <c r="BO222" s="265"/>
      <c r="BP222" s="265"/>
      <c r="BQ222" s="265"/>
      <c r="BR222" s="265"/>
      <c r="BS222" s="265"/>
      <c r="BT222" s="265"/>
      <c r="BU222" s="265"/>
      <c r="BV222" s="265"/>
      <c r="BW222" s="265"/>
      <c r="BX222" s="265"/>
      <c r="BY222" s="265"/>
      <c r="BZ222" s="265"/>
      <c r="CA222" s="265"/>
      <c r="CB222" s="265"/>
      <c r="CC222" s="265"/>
      <c r="CD222" s="265"/>
      <c r="CE222" s="265"/>
      <c r="CF222" s="265"/>
      <c r="CG222" s="265"/>
      <c r="CH222" s="265"/>
      <c r="CI222" s="265"/>
      <c r="CJ222" s="265"/>
      <c r="CK222" s="265"/>
      <c r="CL222" s="265"/>
      <c r="CM222" s="265"/>
      <c r="CN222" s="265"/>
      <c r="CO222" s="265"/>
      <c r="CP222" s="265"/>
      <c r="CQ222" s="265"/>
      <c r="CR222" s="265"/>
      <c r="CS222" s="265"/>
      <c r="CT222" s="265"/>
      <c r="CU222" s="265"/>
      <c r="CV222" s="265"/>
      <c r="CW222" s="265"/>
      <c r="CX222" s="265"/>
      <c r="CY222" s="265"/>
      <c r="CZ222" s="265"/>
      <c r="DA222" s="265"/>
      <c r="DB222" s="265"/>
      <c r="DC222" s="265"/>
      <c r="DD222" s="265"/>
      <c r="DE222" s="265"/>
      <c r="DF222" s="265"/>
      <c r="DG222" s="265"/>
      <c r="DH222" s="265"/>
      <c r="DI222" s="265"/>
      <c r="DJ222" s="265"/>
      <c r="DK222" s="265"/>
      <c r="DL222" s="265"/>
    </row>
    <row r="223" spans="1:116" x14ac:dyDescent="0.25">
      <c r="A223" s="265"/>
      <c r="B223" s="265"/>
      <c r="C223" s="265"/>
      <c r="D223" s="265"/>
      <c r="E223" s="265"/>
      <c r="F223" s="265"/>
      <c r="G223" s="265"/>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65"/>
      <c r="AE223" s="265"/>
      <c r="AF223" s="265"/>
      <c r="AG223" s="265"/>
      <c r="AH223" s="265"/>
      <c r="AI223" s="265"/>
      <c r="AJ223" s="265"/>
      <c r="AK223" s="265"/>
      <c r="AL223" s="265"/>
      <c r="AM223" s="265"/>
      <c r="AN223" s="265"/>
      <c r="AO223" s="265"/>
      <c r="AP223" s="265"/>
      <c r="AQ223" s="265"/>
      <c r="AR223" s="265"/>
      <c r="AS223" s="265"/>
      <c r="AT223" s="265"/>
      <c r="AU223" s="265"/>
      <c r="AV223" s="265"/>
      <c r="AW223" s="265"/>
      <c r="AX223" s="265"/>
      <c r="AY223" s="265"/>
      <c r="AZ223" s="265"/>
      <c r="BA223" s="265"/>
      <c r="BB223" s="265"/>
      <c r="BC223" s="265"/>
      <c r="BD223" s="265"/>
      <c r="BE223" s="265"/>
      <c r="BF223" s="265"/>
      <c r="BG223" s="265"/>
      <c r="BH223" s="265"/>
      <c r="BI223" s="265"/>
      <c r="BJ223" s="265"/>
      <c r="BK223" s="265"/>
      <c r="BL223" s="265"/>
      <c r="BM223" s="265"/>
      <c r="BN223" s="265"/>
      <c r="BO223" s="265"/>
      <c r="BP223" s="265"/>
      <c r="BQ223" s="265"/>
      <c r="BR223" s="265"/>
      <c r="BS223" s="265"/>
      <c r="BT223" s="265"/>
      <c r="BU223" s="265"/>
      <c r="BV223" s="265"/>
      <c r="BW223" s="265"/>
      <c r="BX223" s="265"/>
      <c r="BY223" s="265"/>
      <c r="BZ223" s="265"/>
      <c r="CA223" s="265"/>
      <c r="CB223" s="265"/>
      <c r="CC223" s="265"/>
      <c r="CD223" s="265"/>
      <c r="CE223" s="265"/>
      <c r="CF223" s="265"/>
      <c r="CG223" s="265"/>
      <c r="CH223" s="265"/>
      <c r="CI223" s="265"/>
      <c r="CJ223" s="265"/>
      <c r="CK223" s="265"/>
      <c r="CL223" s="265"/>
      <c r="CM223" s="265"/>
      <c r="CN223" s="265"/>
      <c r="CO223" s="265"/>
      <c r="CP223" s="265"/>
      <c r="CQ223" s="265"/>
      <c r="CR223" s="265"/>
      <c r="CS223" s="265"/>
      <c r="CT223" s="265"/>
      <c r="CU223" s="265"/>
      <c r="CV223" s="265"/>
      <c r="CW223" s="265"/>
      <c r="CX223" s="265"/>
      <c r="CY223" s="265"/>
      <c r="CZ223" s="265"/>
      <c r="DA223" s="265"/>
      <c r="DB223" s="265"/>
      <c r="DC223" s="265"/>
      <c r="DD223" s="265"/>
      <c r="DE223" s="265"/>
      <c r="DF223" s="265"/>
      <c r="DG223" s="265"/>
      <c r="DH223" s="265"/>
      <c r="DI223" s="265"/>
      <c r="DJ223" s="265"/>
      <c r="DK223" s="265"/>
      <c r="DL223" s="265"/>
    </row>
    <row r="224" spans="1:116" x14ac:dyDescent="0.25">
      <c r="A224" s="265"/>
      <c r="B224" s="265"/>
      <c r="C224" s="265"/>
      <c r="D224" s="265"/>
      <c r="E224" s="265"/>
      <c r="F224" s="265"/>
      <c r="G224" s="265"/>
      <c r="H224" s="265"/>
      <c r="I224" s="265"/>
      <c r="J224" s="265"/>
      <c r="K224" s="265"/>
      <c r="L224" s="265"/>
      <c r="M224" s="265"/>
      <c r="N224" s="265"/>
      <c r="O224" s="265"/>
      <c r="P224" s="265"/>
      <c r="Q224" s="265"/>
      <c r="R224" s="265"/>
      <c r="S224" s="265"/>
      <c r="T224" s="265"/>
      <c r="U224" s="265"/>
      <c r="V224" s="265"/>
      <c r="W224" s="265"/>
      <c r="X224" s="265"/>
      <c r="Y224" s="265"/>
      <c r="Z224" s="265"/>
      <c r="AA224" s="265"/>
      <c r="AB224" s="265"/>
      <c r="AC224" s="265"/>
      <c r="AD224" s="265"/>
      <c r="AE224" s="265"/>
      <c r="AF224" s="265"/>
      <c r="AG224" s="265"/>
      <c r="AH224" s="265"/>
      <c r="AI224" s="265"/>
      <c r="AJ224" s="265"/>
      <c r="AK224" s="265"/>
      <c r="AL224" s="265"/>
      <c r="AM224" s="265"/>
      <c r="AN224" s="265"/>
      <c r="AO224" s="265"/>
      <c r="AP224" s="265"/>
      <c r="AQ224" s="265"/>
      <c r="AR224" s="265"/>
      <c r="AS224" s="265"/>
      <c r="AT224" s="265"/>
      <c r="AU224" s="265"/>
      <c r="AV224" s="265"/>
      <c r="AW224" s="265"/>
      <c r="AX224" s="265"/>
      <c r="AY224" s="265"/>
      <c r="AZ224" s="265"/>
      <c r="BA224" s="265"/>
      <c r="BB224" s="265"/>
      <c r="BC224" s="265"/>
      <c r="BD224" s="265"/>
      <c r="BE224" s="265"/>
      <c r="BF224" s="265"/>
      <c r="BG224" s="265"/>
      <c r="BH224" s="265"/>
      <c r="BI224" s="265"/>
      <c r="BJ224" s="265"/>
      <c r="BK224" s="265"/>
      <c r="BL224" s="265"/>
      <c r="BM224" s="265"/>
      <c r="BN224" s="265"/>
      <c r="BO224" s="265"/>
      <c r="BP224" s="265"/>
      <c r="BQ224" s="265"/>
      <c r="BR224" s="265"/>
      <c r="BS224" s="265"/>
      <c r="BT224" s="265"/>
      <c r="BU224" s="265"/>
      <c r="BV224" s="265"/>
      <c r="BW224" s="265"/>
      <c r="BX224" s="265"/>
      <c r="BY224" s="265"/>
      <c r="BZ224" s="265"/>
      <c r="CA224" s="265"/>
      <c r="CB224" s="265"/>
      <c r="CC224" s="265"/>
      <c r="CD224" s="265"/>
      <c r="CE224" s="265"/>
      <c r="CF224" s="265"/>
      <c r="CG224" s="265"/>
      <c r="CH224" s="265"/>
      <c r="CI224" s="265"/>
      <c r="CJ224" s="265"/>
      <c r="CK224" s="265"/>
      <c r="CL224" s="265"/>
      <c r="CM224" s="265"/>
      <c r="CN224" s="265"/>
      <c r="CO224" s="265"/>
      <c r="CP224" s="265"/>
      <c r="CQ224" s="265"/>
      <c r="CR224" s="265"/>
      <c r="CS224" s="265"/>
      <c r="CT224" s="265"/>
      <c r="CU224" s="265"/>
      <c r="CV224" s="265"/>
      <c r="CW224" s="265"/>
      <c r="CX224" s="265"/>
      <c r="CY224" s="265"/>
      <c r="CZ224" s="265"/>
      <c r="DA224" s="265"/>
      <c r="DB224" s="265"/>
      <c r="DC224" s="265"/>
      <c r="DD224" s="265"/>
      <c r="DE224" s="265"/>
      <c r="DF224" s="265"/>
      <c r="DG224" s="265"/>
      <c r="DH224" s="265"/>
      <c r="DI224" s="265"/>
      <c r="DJ224" s="265"/>
      <c r="DK224" s="265"/>
      <c r="DL224" s="265"/>
    </row>
    <row r="225" spans="1:116" x14ac:dyDescent="0.25">
      <c r="A225" s="265"/>
      <c r="B225" s="265"/>
      <c r="C225" s="265"/>
      <c r="D225" s="265"/>
      <c r="E225" s="265"/>
      <c r="F225" s="265"/>
      <c r="G225" s="265"/>
      <c r="H225" s="265"/>
      <c r="I225" s="265"/>
      <c r="J225" s="265"/>
      <c r="K225" s="265"/>
      <c r="L225" s="265"/>
      <c r="M225" s="265"/>
      <c r="N225" s="265"/>
      <c r="O225" s="265"/>
      <c r="P225" s="265"/>
      <c r="Q225" s="265"/>
      <c r="R225" s="265"/>
      <c r="S225" s="265"/>
      <c r="T225" s="265"/>
      <c r="U225" s="265"/>
      <c r="V225" s="265"/>
      <c r="W225" s="265"/>
      <c r="X225" s="265"/>
      <c r="Y225" s="265"/>
      <c r="Z225" s="265"/>
      <c r="AA225" s="265"/>
      <c r="AB225" s="265"/>
      <c r="AC225" s="265"/>
      <c r="AD225" s="265"/>
      <c r="AE225" s="265"/>
      <c r="AF225" s="265"/>
      <c r="AG225" s="265"/>
      <c r="AH225" s="265"/>
      <c r="AI225" s="265"/>
      <c r="AJ225" s="265"/>
      <c r="AK225" s="265"/>
      <c r="AL225" s="265"/>
      <c r="AM225" s="265"/>
      <c r="AN225" s="265"/>
      <c r="AO225" s="265"/>
      <c r="AP225" s="265"/>
      <c r="AQ225" s="265"/>
      <c r="AR225" s="265"/>
      <c r="AS225" s="265"/>
      <c r="AT225" s="265"/>
      <c r="AU225" s="265"/>
      <c r="AV225" s="265"/>
      <c r="AW225" s="265"/>
      <c r="AX225" s="265"/>
      <c r="AY225" s="265"/>
      <c r="AZ225" s="265"/>
      <c r="BA225" s="265"/>
      <c r="BB225" s="265"/>
      <c r="BC225" s="265"/>
      <c r="BD225" s="265"/>
      <c r="BE225" s="265"/>
      <c r="BF225" s="265"/>
      <c r="BG225" s="265"/>
      <c r="BH225" s="265"/>
      <c r="BI225" s="265"/>
      <c r="BJ225" s="265"/>
      <c r="BK225" s="265"/>
      <c r="BL225" s="265"/>
      <c r="BM225" s="265"/>
      <c r="BN225" s="265"/>
      <c r="BO225" s="265"/>
      <c r="BP225" s="265"/>
      <c r="BQ225" s="265"/>
      <c r="BR225" s="265"/>
      <c r="BS225" s="265"/>
      <c r="BT225" s="265"/>
      <c r="BU225" s="265"/>
      <c r="BV225" s="265"/>
      <c r="BW225" s="265"/>
      <c r="BX225" s="265"/>
      <c r="BY225" s="265"/>
      <c r="BZ225" s="265"/>
      <c r="CA225" s="265"/>
      <c r="CB225" s="265"/>
      <c r="CC225" s="265"/>
      <c r="CD225" s="265"/>
      <c r="CE225" s="265"/>
      <c r="CF225" s="265"/>
      <c r="CG225" s="265"/>
      <c r="CH225" s="265"/>
      <c r="CI225" s="265"/>
      <c r="CJ225" s="265"/>
      <c r="CK225" s="265"/>
      <c r="CL225" s="265"/>
      <c r="CM225" s="265"/>
      <c r="CN225" s="265"/>
      <c r="CO225" s="265"/>
      <c r="CP225" s="265"/>
      <c r="CQ225" s="265"/>
      <c r="CR225" s="265"/>
      <c r="CS225" s="265"/>
      <c r="CT225" s="265"/>
      <c r="CU225" s="265"/>
      <c r="CV225" s="265"/>
      <c r="CW225" s="265"/>
      <c r="CX225" s="265"/>
      <c r="CY225" s="265"/>
      <c r="CZ225" s="265"/>
      <c r="DA225" s="265"/>
      <c r="DB225" s="265"/>
      <c r="DC225" s="265"/>
      <c r="DD225" s="265"/>
      <c r="DE225" s="265"/>
      <c r="DF225" s="265"/>
      <c r="DG225" s="265"/>
      <c r="DH225" s="265"/>
      <c r="DI225" s="265"/>
      <c r="DJ225" s="265"/>
      <c r="DK225" s="265"/>
      <c r="DL225" s="265"/>
    </row>
    <row r="226" spans="1:116" x14ac:dyDescent="0.25">
      <c r="A226" s="265"/>
      <c r="B226" s="265"/>
      <c r="C226" s="265"/>
      <c r="D226" s="265"/>
      <c r="E226" s="265"/>
      <c r="F226" s="265"/>
      <c r="G226" s="265"/>
      <c r="H226" s="265"/>
      <c r="I226" s="265"/>
      <c r="J226" s="265"/>
      <c r="K226" s="265"/>
      <c r="L226" s="265"/>
      <c r="M226" s="265"/>
      <c r="N226" s="265"/>
      <c r="O226" s="265"/>
      <c r="P226" s="265"/>
      <c r="Q226" s="265"/>
      <c r="R226" s="265"/>
      <c r="S226" s="265"/>
      <c r="T226" s="265"/>
      <c r="U226" s="265"/>
      <c r="V226" s="265"/>
      <c r="W226" s="265"/>
      <c r="X226" s="265"/>
      <c r="Y226" s="265"/>
      <c r="Z226" s="265"/>
      <c r="AA226" s="265"/>
      <c r="AB226" s="265"/>
      <c r="AC226" s="265"/>
      <c r="AD226" s="265"/>
      <c r="AE226" s="265"/>
      <c r="AF226" s="265"/>
      <c r="AG226" s="265"/>
      <c r="AH226" s="265"/>
      <c r="AI226" s="265"/>
      <c r="AJ226" s="265"/>
      <c r="AK226" s="265"/>
      <c r="AL226" s="265"/>
      <c r="AM226" s="265"/>
      <c r="AN226" s="265"/>
      <c r="AO226" s="265"/>
      <c r="AP226" s="265"/>
      <c r="AQ226" s="265"/>
      <c r="AR226" s="265"/>
      <c r="AS226" s="265"/>
      <c r="AT226" s="265"/>
      <c r="AU226" s="265"/>
      <c r="AV226" s="265"/>
      <c r="AW226" s="265"/>
      <c r="AX226" s="265"/>
      <c r="AY226" s="265"/>
      <c r="AZ226" s="265"/>
      <c r="BA226" s="265"/>
      <c r="BB226" s="265"/>
      <c r="BC226" s="265"/>
      <c r="BD226" s="265"/>
      <c r="BE226" s="265"/>
      <c r="BF226" s="265"/>
      <c r="BG226" s="265"/>
      <c r="BH226" s="265"/>
      <c r="BI226" s="265"/>
      <c r="BJ226" s="265"/>
      <c r="BK226" s="265"/>
      <c r="BL226" s="265"/>
      <c r="BM226" s="265"/>
      <c r="BN226" s="265"/>
      <c r="BO226" s="265"/>
      <c r="BP226" s="265"/>
      <c r="BQ226" s="265"/>
      <c r="BR226" s="265"/>
      <c r="BS226" s="265"/>
      <c r="BT226" s="265"/>
      <c r="BU226" s="265"/>
      <c r="BV226" s="265"/>
      <c r="BW226" s="265"/>
      <c r="BX226" s="265"/>
      <c r="BY226" s="265"/>
      <c r="BZ226" s="265"/>
      <c r="CA226" s="265"/>
      <c r="CB226" s="265"/>
      <c r="CC226" s="265"/>
      <c r="CD226" s="265"/>
      <c r="CE226" s="265"/>
      <c r="CF226" s="265"/>
      <c r="CG226" s="265"/>
      <c r="CH226" s="265"/>
      <c r="CI226" s="265"/>
      <c r="CJ226" s="265"/>
      <c r="CK226" s="265"/>
      <c r="CL226" s="265"/>
      <c r="CM226" s="265"/>
      <c r="CN226" s="265"/>
      <c r="CO226" s="265"/>
      <c r="CP226" s="265"/>
      <c r="CQ226" s="265"/>
      <c r="CR226" s="265"/>
      <c r="CS226" s="265"/>
      <c r="CT226" s="265"/>
      <c r="CU226" s="265"/>
      <c r="CV226" s="265"/>
      <c r="CW226" s="265"/>
      <c r="CX226" s="265"/>
      <c r="CY226" s="265"/>
      <c r="CZ226" s="265"/>
      <c r="DA226" s="265"/>
      <c r="DB226" s="265"/>
      <c r="DC226" s="265"/>
      <c r="DD226" s="265"/>
      <c r="DE226" s="265"/>
      <c r="DF226" s="265"/>
      <c r="DG226" s="265"/>
      <c r="DH226" s="265"/>
      <c r="DI226" s="265"/>
      <c r="DJ226" s="265"/>
      <c r="DK226" s="265"/>
      <c r="DL226" s="265"/>
    </row>
    <row r="227" spans="1:116" x14ac:dyDescent="0.25">
      <c r="A227" s="265"/>
      <c r="B227" s="265"/>
      <c r="C227" s="265"/>
      <c r="D227" s="265"/>
      <c r="E227" s="265"/>
      <c r="F227" s="265"/>
      <c r="G227" s="265"/>
      <c r="H227" s="265"/>
      <c r="I227" s="265"/>
      <c r="J227" s="265"/>
      <c r="K227" s="265"/>
      <c r="L227" s="265"/>
      <c r="M227" s="265"/>
      <c r="N227" s="265"/>
      <c r="O227" s="265"/>
      <c r="P227" s="265"/>
      <c r="Q227" s="265"/>
      <c r="R227" s="265"/>
      <c r="S227" s="265"/>
      <c r="T227" s="265"/>
      <c r="U227" s="265"/>
      <c r="V227" s="265"/>
      <c r="W227" s="265"/>
      <c r="X227" s="265"/>
      <c r="Y227" s="265"/>
      <c r="Z227" s="265"/>
      <c r="AA227" s="265"/>
      <c r="AB227" s="265"/>
      <c r="AC227" s="265"/>
      <c r="AD227" s="265"/>
      <c r="AE227" s="265"/>
      <c r="AF227" s="265"/>
      <c r="AG227" s="265"/>
      <c r="AH227" s="265"/>
      <c r="AI227" s="265"/>
      <c r="AJ227" s="265"/>
      <c r="AK227" s="265"/>
      <c r="AL227" s="265"/>
      <c r="AM227" s="265"/>
      <c r="AN227" s="265"/>
      <c r="AO227" s="265"/>
      <c r="AP227" s="265"/>
      <c r="AQ227" s="265"/>
      <c r="AR227" s="265"/>
      <c r="AS227" s="265"/>
      <c r="AT227" s="265"/>
      <c r="AU227" s="265"/>
      <c r="AV227" s="265"/>
      <c r="AW227" s="265"/>
      <c r="AX227" s="265"/>
      <c r="AY227" s="265"/>
      <c r="AZ227" s="265"/>
      <c r="BA227" s="265"/>
      <c r="BB227" s="265"/>
      <c r="BC227" s="265"/>
      <c r="BD227" s="265"/>
      <c r="BE227" s="265"/>
      <c r="BF227" s="265"/>
      <c r="BG227" s="265"/>
      <c r="BH227" s="265"/>
      <c r="BI227" s="265"/>
      <c r="BJ227" s="265"/>
      <c r="BK227" s="265"/>
      <c r="BL227" s="265"/>
      <c r="BM227" s="265"/>
      <c r="BN227" s="265"/>
      <c r="BO227" s="265"/>
      <c r="BP227" s="265"/>
      <c r="BQ227" s="265"/>
      <c r="BR227" s="265"/>
      <c r="BS227" s="265"/>
      <c r="BT227" s="265"/>
      <c r="BU227" s="265"/>
      <c r="BV227" s="265"/>
      <c r="BW227" s="265"/>
      <c r="BX227" s="265"/>
      <c r="BY227" s="265"/>
      <c r="BZ227" s="265"/>
      <c r="CA227" s="265"/>
      <c r="CB227" s="265"/>
      <c r="CC227" s="265"/>
      <c r="CD227" s="265"/>
      <c r="CE227" s="265"/>
      <c r="CF227" s="265"/>
      <c r="CG227" s="265"/>
      <c r="CH227" s="265"/>
      <c r="CI227" s="265"/>
      <c r="CJ227" s="265"/>
      <c r="CK227" s="265"/>
      <c r="CL227" s="265"/>
      <c r="CM227" s="265"/>
      <c r="CN227" s="265"/>
      <c r="CO227" s="265"/>
      <c r="CP227" s="265"/>
      <c r="CQ227" s="265"/>
      <c r="CR227" s="265"/>
      <c r="CS227" s="265"/>
      <c r="CT227" s="265"/>
      <c r="CU227" s="265"/>
      <c r="CV227" s="265"/>
      <c r="CW227" s="265"/>
      <c r="CX227" s="265"/>
      <c r="CY227" s="265"/>
      <c r="CZ227" s="265"/>
      <c r="DA227" s="265"/>
      <c r="DB227" s="265"/>
      <c r="DC227" s="265"/>
      <c r="DD227" s="265"/>
      <c r="DE227" s="265"/>
      <c r="DF227" s="265"/>
      <c r="DG227" s="265"/>
      <c r="DH227" s="265"/>
      <c r="DI227" s="265"/>
      <c r="DJ227" s="265"/>
      <c r="DK227" s="265"/>
      <c r="DL227" s="265"/>
    </row>
    <row r="228" spans="1:116" x14ac:dyDescent="0.25">
      <c r="A228" s="265"/>
      <c r="B228" s="265"/>
      <c r="C228" s="265"/>
      <c r="D228" s="265"/>
      <c r="E228" s="265"/>
      <c r="F228" s="265"/>
      <c r="G228" s="265"/>
      <c r="H228" s="265"/>
      <c r="I228" s="265"/>
      <c r="J228" s="265"/>
      <c r="K228" s="265"/>
      <c r="L228" s="265"/>
      <c r="M228" s="265"/>
      <c r="N228" s="265"/>
      <c r="O228" s="265"/>
      <c r="P228" s="265"/>
      <c r="Q228" s="265"/>
      <c r="R228" s="265"/>
      <c r="S228" s="265"/>
      <c r="T228" s="265"/>
      <c r="U228" s="265"/>
      <c r="V228" s="265"/>
      <c r="W228" s="265"/>
      <c r="X228" s="265"/>
      <c r="Y228" s="265"/>
      <c r="Z228" s="265"/>
      <c r="AA228" s="265"/>
      <c r="AB228" s="265"/>
      <c r="AC228" s="265"/>
      <c r="AD228" s="265"/>
      <c r="AE228" s="265"/>
      <c r="AF228" s="265"/>
      <c r="AG228" s="265"/>
      <c r="AH228" s="265"/>
      <c r="AI228" s="265"/>
      <c r="AJ228" s="265"/>
      <c r="AK228" s="265"/>
      <c r="AL228" s="265"/>
      <c r="AM228" s="265"/>
      <c r="AN228" s="265"/>
      <c r="AO228" s="265"/>
      <c r="AP228" s="265"/>
      <c r="AQ228" s="265"/>
      <c r="AR228" s="265"/>
      <c r="AS228" s="265"/>
      <c r="AT228" s="265"/>
      <c r="AU228" s="265"/>
      <c r="AV228" s="265"/>
      <c r="AW228" s="265"/>
      <c r="AX228" s="265"/>
      <c r="AY228" s="265"/>
      <c r="AZ228" s="265"/>
      <c r="BA228" s="265"/>
      <c r="BB228" s="265"/>
      <c r="BC228" s="265"/>
      <c r="BD228" s="265"/>
      <c r="BE228" s="265"/>
      <c r="BF228" s="265"/>
      <c r="BG228" s="265"/>
      <c r="BH228" s="265"/>
      <c r="BI228" s="265"/>
      <c r="BJ228" s="265"/>
      <c r="BK228" s="265"/>
      <c r="BL228" s="265"/>
      <c r="BM228" s="265"/>
      <c r="BN228" s="265"/>
      <c r="BO228" s="265"/>
      <c r="BP228" s="265"/>
      <c r="BQ228" s="265"/>
      <c r="BR228" s="265"/>
      <c r="BS228" s="265"/>
      <c r="BT228" s="265"/>
      <c r="BU228" s="265"/>
      <c r="BV228" s="265"/>
      <c r="BW228" s="265"/>
      <c r="BX228" s="265"/>
      <c r="BY228" s="265"/>
      <c r="BZ228" s="265"/>
      <c r="CA228" s="265"/>
      <c r="CB228" s="265"/>
      <c r="CC228" s="265"/>
      <c r="CD228" s="265"/>
      <c r="CE228" s="265"/>
      <c r="CF228" s="265"/>
      <c r="CG228" s="265"/>
      <c r="CH228" s="265"/>
      <c r="CI228" s="265"/>
      <c r="CJ228" s="265"/>
      <c r="CK228" s="265"/>
      <c r="CL228" s="265"/>
      <c r="CM228" s="265"/>
      <c r="CN228" s="265"/>
      <c r="CO228" s="265"/>
      <c r="CP228" s="265"/>
      <c r="CQ228" s="265"/>
      <c r="CR228" s="265"/>
      <c r="CS228" s="265"/>
      <c r="CT228" s="265"/>
      <c r="CU228" s="265"/>
      <c r="CV228" s="265"/>
      <c r="CW228" s="265"/>
      <c r="CX228" s="265"/>
      <c r="CY228" s="265"/>
      <c r="CZ228" s="265"/>
      <c r="DA228" s="265"/>
      <c r="DB228" s="265"/>
      <c r="DC228" s="265"/>
      <c r="DD228" s="265"/>
      <c r="DE228" s="265"/>
      <c r="DF228" s="265"/>
      <c r="DG228" s="265"/>
      <c r="DH228" s="265"/>
      <c r="DI228" s="265"/>
      <c r="DJ228" s="265"/>
      <c r="DK228" s="265"/>
      <c r="DL228" s="265"/>
    </row>
    <row r="229" spans="1:116" x14ac:dyDescent="0.25">
      <c r="A229" s="265"/>
      <c r="B229" s="265"/>
      <c r="C229" s="265"/>
      <c r="D229" s="265"/>
      <c r="E229" s="265"/>
      <c r="F229" s="265"/>
      <c r="G229" s="265"/>
      <c r="H229" s="265"/>
      <c r="I229" s="265"/>
      <c r="J229" s="265"/>
      <c r="K229" s="265"/>
      <c r="L229" s="265"/>
      <c r="M229" s="265"/>
      <c r="N229" s="265"/>
      <c r="O229" s="265"/>
      <c r="P229" s="265"/>
      <c r="Q229" s="265"/>
      <c r="R229" s="265"/>
      <c r="S229" s="265"/>
      <c r="T229" s="265"/>
      <c r="U229" s="265"/>
      <c r="V229" s="265"/>
      <c r="W229" s="265"/>
      <c r="X229" s="265"/>
      <c r="Y229" s="265"/>
      <c r="Z229" s="265"/>
      <c r="AA229" s="265"/>
      <c r="AB229" s="265"/>
      <c r="AC229" s="265"/>
      <c r="AD229" s="265"/>
      <c r="AE229" s="265"/>
      <c r="AF229" s="265"/>
      <c r="AG229" s="265"/>
      <c r="AH229" s="265"/>
      <c r="AI229" s="265"/>
      <c r="AJ229" s="265"/>
      <c r="AK229" s="265"/>
      <c r="AL229" s="265"/>
      <c r="AM229" s="265"/>
      <c r="AN229" s="265"/>
      <c r="AO229" s="265"/>
      <c r="AP229" s="265"/>
      <c r="AQ229" s="265"/>
      <c r="AR229" s="265"/>
      <c r="AS229" s="265"/>
      <c r="AT229" s="265"/>
      <c r="AU229" s="265"/>
      <c r="AV229" s="265"/>
      <c r="AW229" s="265"/>
      <c r="AX229" s="265"/>
      <c r="AY229" s="265"/>
      <c r="AZ229" s="265"/>
      <c r="BA229" s="265"/>
      <c r="BB229" s="265"/>
      <c r="BC229" s="265"/>
      <c r="BD229" s="265"/>
      <c r="BE229" s="265"/>
      <c r="BF229" s="265"/>
      <c r="BG229" s="265"/>
      <c r="BH229" s="265"/>
      <c r="BI229" s="265"/>
      <c r="BJ229" s="265"/>
      <c r="BK229" s="265"/>
      <c r="BL229" s="265"/>
      <c r="BM229" s="265"/>
      <c r="BN229" s="265"/>
      <c r="BO229" s="265"/>
      <c r="BP229" s="265"/>
      <c r="BQ229" s="265"/>
      <c r="BR229" s="265"/>
      <c r="BS229" s="265"/>
      <c r="BT229" s="265"/>
      <c r="BU229" s="265"/>
      <c r="BV229" s="265"/>
      <c r="BW229" s="265"/>
      <c r="BX229" s="265"/>
      <c r="BY229" s="265"/>
      <c r="BZ229" s="265"/>
      <c r="CA229" s="265"/>
      <c r="CB229" s="265"/>
      <c r="CC229" s="265"/>
      <c r="CD229" s="265"/>
      <c r="CE229" s="265"/>
      <c r="CF229" s="265"/>
      <c r="CG229" s="265"/>
      <c r="CH229" s="265"/>
      <c r="CI229" s="265"/>
      <c r="CJ229" s="265"/>
      <c r="CK229" s="265"/>
      <c r="CL229" s="265"/>
      <c r="CM229" s="265"/>
      <c r="CN229" s="265"/>
      <c r="CO229" s="265"/>
      <c r="CP229" s="265"/>
      <c r="CQ229" s="265"/>
      <c r="CR229" s="265"/>
      <c r="CS229" s="265"/>
      <c r="CT229" s="265"/>
      <c r="CU229" s="265"/>
      <c r="CV229" s="265"/>
      <c r="CW229" s="265"/>
      <c r="CX229" s="265"/>
      <c r="CY229" s="265"/>
      <c r="CZ229" s="265"/>
      <c r="DA229" s="265"/>
      <c r="DB229" s="265"/>
      <c r="DC229" s="265"/>
      <c r="DD229" s="265"/>
      <c r="DE229" s="265"/>
      <c r="DF229" s="265"/>
      <c r="DG229" s="265"/>
      <c r="DH229" s="265"/>
      <c r="DI229" s="265"/>
      <c r="DJ229" s="265"/>
      <c r="DK229" s="265"/>
      <c r="DL229" s="265"/>
    </row>
    <row r="230" spans="1:116" x14ac:dyDescent="0.25">
      <c r="A230" s="265"/>
      <c r="B230" s="265"/>
      <c r="C230" s="265"/>
      <c r="D230" s="265"/>
      <c r="E230" s="265"/>
      <c r="F230" s="265"/>
      <c r="G230" s="265"/>
      <c r="H230" s="265"/>
      <c r="I230" s="265"/>
      <c r="J230" s="265"/>
      <c r="K230" s="265"/>
      <c r="L230" s="265"/>
      <c r="M230" s="265"/>
      <c r="N230" s="265"/>
      <c r="O230" s="265"/>
      <c r="P230" s="265"/>
      <c r="Q230" s="265"/>
      <c r="R230" s="265"/>
      <c r="S230" s="265"/>
      <c r="T230" s="265"/>
      <c r="U230" s="265"/>
      <c r="V230" s="265"/>
      <c r="W230" s="265"/>
      <c r="X230" s="265"/>
      <c r="Y230" s="265"/>
      <c r="Z230" s="265"/>
      <c r="AA230" s="265"/>
      <c r="AB230" s="265"/>
      <c r="AC230" s="265"/>
      <c r="AD230" s="265"/>
      <c r="AE230" s="265"/>
      <c r="AF230" s="265"/>
      <c r="AG230" s="265"/>
      <c r="AH230" s="265"/>
      <c r="AI230" s="265"/>
      <c r="AJ230" s="265"/>
      <c r="AK230" s="265"/>
      <c r="AL230" s="265"/>
      <c r="AM230" s="265"/>
      <c r="AN230" s="265"/>
      <c r="AO230" s="265"/>
      <c r="AP230" s="265"/>
      <c r="AQ230" s="265"/>
      <c r="AR230" s="265"/>
      <c r="AS230" s="265"/>
      <c r="AT230" s="265"/>
      <c r="AU230" s="265"/>
      <c r="AV230" s="265"/>
      <c r="AW230" s="265"/>
      <c r="AX230" s="265"/>
      <c r="AY230" s="265"/>
      <c r="AZ230" s="265"/>
      <c r="BA230" s="265"/>
      <c r="BB230" s="265"/>
      <c r="BC230" s="265"/>
      <c r="BD230" s="265"/>
      <c r="BE230" s="265"/>
      <c r="BF230" s="265"/>
      <c r="BG230" s="265"/>
      <c r="BH230" s="265"/>
      <c r="BI230" s="265"/>
      <c r="BJ230" s="265"/>
      <c r="BK230" s="265"/>
      <c r="BL230" s="265"/>
      <c r="BM230" s="265"/>
      <c r="BN230" s="265"/>
      <c r="BO230" s="265"/>
      <c r="BP230" s="265"/>
      <c r="BQ230" s="265"/>
      <c r="BR230" s="265"/>
      <c r="BS230" s="265"/>
      <c r="BT230" s="265"/>
      <c r="BU230" s="265"/>
      <c r="BV230" s="265"/>
      <c r="BW230" s="265"/>
      <c r="BX230" s="265"/>
      <c r="BY230" s="265"/>
      <c r="BZ230" s="265"/>
      <c r="CA230" s="265"/>
      <c r="CB230" s="265"/>
      <c r="CC230" s="265"/>
      <c r="CD230" s="265"/>
      <c r="CE230" s="265"/>
      <c r="CF230" s="265"/>
      <c r="CG230" s="265"/>
      <c r="CH230" s="265"/>
      <c r="CI230" s="265"/>
      <c r="CJ230" s="265"/>
      <c r="CK230" s="265"/>
      <c r="CL230" s="265"/>
      <c r="CM230" s="265"/>
      <c r="CN230" s="265"/>
      <c r="CO230" s="265"/>
      <c r="CP230" s="265"/>
      <c r="CQ230" s="265"/>
      <c r="CR230" s="265"/>
      <c r="CS230" s="265"/>
      <c r="CT230" s="265"/>
      <c r="CU230" s="265"/>
      <c r="CV230" s="265"/>
      <c r="CW230" s="265"/>
      <c r="CX230" s="265"/>
      <c r="CY230" s="265"/>
      <c r="CZ230" s="265"/>
      <c r="DA230" s="265"/>
      <c r="DB230" s="265"/>
      <c r="DC230" s="265"/>
      <c r="DD230" s="265"/>
      <c r="DE230" s="265"/>
      <c r="DF230" s="265"/>
      <c r="DG230" s="265"/>
      <c r="DH230" s="265"/>
      <c r="DI230" s="265"/>
      <c r="DJ230" s="265"/>
      <c r="DK230" s="265"/>
      <c r="DL230" s="265"/>
    </row>
    <row r="231" spans="1:116" x14ac:dyDescent="0.25">
      <c r="A231" s="265"/>
      <c r="B231" s="265"/>
      <c r="C231" s="265"/>
      <c r="D231" s="265"/>
      <c r="E231" s="265"/>
      <c r="F231" s="265"/>
      <c r="G231" s="265"/>
      <c r="H231" s="265"/>
      <c r="I231" s="265"/>
      <c r="J231" s="265"/>
      <c r="K231" s="265"/>
      <c r="L231" s="265"/>
      <c r="M231" s="265"/>
      <c r="N231" s="265"/>
      <c r="O231" s="265"/>
      <c r="P231" s="265"/>
      <c r="Q231" s="265"/>
      <c r="R231" s="265"/>
      <c r="S231" s="265"/>
      <c r="T231" s="265"/>
      <c r="U231" s="265"/>
      <c r="V231" s="265"/>
      <c r="W231" s="265"/>
      <c r="X231" s="265"/>
      <c r="Y231" s="265"/>
      <c r="Z231" s="265"/>
      <c r="AA231" s="265"/>
      <c r="AB231" s="265"/>
      <c r="AC231" s="265"/>
      <c r="AD231" s="265"/>
      <c r="AE231" s="265"/>
      <c r="AF231" s="265"/>
      <c r="AG231" s="265"/>
      <c r="AH231" s="265"/>
      <c r="AI231" s="265"/>
      <c r="AJ231" s="265"/>
      <c r="AK231" s="265"/>
      <c r="AL231" s="265"/>
      <c r="AM231" s="265"/>
      <c r="AN231" s="265"/>
      <c r="AO231" s="265"/>
      <c r="AP231" s="265"/>
      <c r="AQ231" s="265"/>
      <c r="AR231" s="265"/>
      <c r="AS231" s="265"/>
      <c r="AT231" s="265"/>
      <c r="AU231" s="265"/>
      <c r="AV231" s="265"/>
      <c r="AW231" s="265"/>
      <c r="AX231" s="265"/>
      <c r="AY231" s="265"/>
      <c r="AZ231" s="265"/>
      <c r="BA231" s="265"/>
      <c r="BB231" s="265"/>
      <c r="BC231" s="265"/>
      <c r="BD231" s="265"/>
      <c r="BE231" s="265"/>
      <c r="BF231" s="265"/>
      <c r="BG231" s="265"/>
      <c r="BH231" s="265"/>
      <c r="BI231" s="265"/>
      <c r="BJ231" s="265"/>
      <c r="BK231" s="265"/>
      <c r="BL231" s="265"/>
      <c r="BM231" s="265"/>
      <c r="BN231" s="265"/>
      <c r="BO231" s="265"/>
      <c r="BP231" s="265"/>
      <c r="BQ231" s="265"/>
      <c r="BR231" s="265"/>
      <c r="BS231" s="265"/>
      <c r="BT231" s="265"/>
      <c r="BU231" s="265"/>
      <c r="BV231" s="265"/>
      <c r="BW231" s="265"/>
      <c r="BX231" s="265"/>
      <c r="BY231" s="265"/>
      <c r="BZ231" s="265"/>
      <c r="CA231" s="265"/>
      <c r="CB231" s="265"/>
      <c r="CC231" s="265"/>
      <c r="CD231" s="265"/>
      <c r="CE231" s="265"/>
      <c r="CF231" s="265"/>
      <c r="CG231" s="265"/>
      <c r="CH231" s="265"/>
      <c r="CI231" s="265"/>
      <c r="CJ231" s="265"/>
      <c r="CK231" s="265"/>
      <c r="CL231" s="265"/>
      <c r="CM231" s="265"/>
      <c r="CN231" s="265"/>
      <c r="CO231" s="265"/>
      <c r="CP231" s="265"/>
      <c r="CQ231" s="265"/>
      <c r="CR231" s="265"/>
      <c r="CS231" s="265"/>
      <c r="CT231" s="265"/>
      <c r="CU231" s="265"/>
      <c r="CV231" s="265"/>
      <c r="CW231" s="265"/>
      <c r="CX231" s="265"/>
      <c r="CY231" s="265"/>
      <c r="CZ231" s="265"/>
      <c r="DA231" s="265"/>
      <c r="DB231" s="265"/>
      <c r="DC231" s="265"/>
      <c r="DD231" s="265"/>
      <c r="DE231" s="265"/>
      <c r="DF231" s="265"/>
      <c r="DG231" s="265"/>
      <c r="DH231" s="265"/>
      <c r="DI231" s="265"/>
      <c r="DJ231" s="265"/>
      <c r="DK231" s="265"/>
      <c r="DL231" s="265"/>
    </row>
    <row r="232" spans="1:116" x14ac:dyDescent="0.25">
      <c r="A232" s="265"/>
      <c r="B232" s="265"/>
      <c r="C232" s="265"/>
      <c r="D232" s="265"/>
      <c r="E232" s="265"/>
      <c r="F232" s="265"/>
      <c r="G232" s="265"/>
      <c r="H232" s="265"/>
      <c r="I232" s="265"/>
      <c r="J232" s="265"/>
      <c r="K232" s="265"/>
      <c r="L232" s="265"/>
      <c r="M232" s="265"/>
      <c r="N232" s="265"/>
      <c r="O232" s="265"/>
      <c r="P232" s="265"/>
      <c r="Q232" s="265"/>
      <c r="R232" s="265"/>
      <c r="S232" s="265"/>
      <c r="T232" s="265"/>
      <c r="U232" s="265"/>
      <c r="V232" s="265"/>
      <c r="W232" s="265"/>
      <c r="X232" s="265"/>
      <c r="Y232" s="265"/>
      <c r="Z232" s="265"/>
      <c r="AA232" s="265"/>
      <c r="AB232" s="265"/>
      <c r="AC232" s="265"/>
      <c r="AD232" s="265"/>
      <c r="AE232" s="265"/>
      <c r="AF232" s="265"/>
      <c r="AG232" s="265"/>
      <c r="AH232" s="265"/>
      <c r="AI232" s="265"/>
      <c r="AJ232" s="265"/>
      <c r="AK232" s="265"/>
      <c r="AL232" s="265"/>
      <c r="AM232" s="265"/>
      <c r="AN232" s="265"/>
      <c r="AO232" s="265"/>
      <c r="AP232" s="265"/>
      <c r="AQ232" s="265"/>
      <c r="AR232" s="265"/>
      <c r="AS232" s="265"/>
      <c r="AT232" s="265"/>
      <c r="AU232" s="265"/>
      <c r="AV232" s="265"/>
      <c r="AW232" s="265"/>
      <c r="AX232" s="265"/>
      <c r="AY232" s="265"/>
      <c r="AZ232" s="265"/>
      <c r="BA232" s="265"/>
      <c r="BB232" s="265"/>
      <c r="BC232" s="265"/>
      <c r="BD232" s="265"/>
      <c r="BE232" s="265"/>
      <c r="BF232" s="265"/>
      <c r="BG232" s="265"/>
      <c r="BH232" s="265"/>
      <c r="BI232" s="265"/>
      <c r="BJ232" s="265"/>
      <c r="BK232" s="265"/>
      <c r="BL232" s="265"/>
      <c r="BM232" s="265"/>
      <c r="BN232" s="265"/>
      <c r="BO232" s="265"/>
      <c r="BP232" s="265"/>
      <c r="BQ232" s="265"/>
      <c r="BR232" s="265"/>
      <c r="BS232" s="265"/>
      <c r="BT232" s="265"/>
      <c r="BU232" s="265"/>
      <c r="BV232" s="265"/>
      <c r="BW232" s="265"/>
      <c r="BX232" s="265"/>
      <c r="BY232" s="265"/>
      <c r="BZ232" s="265"/>
      <c r="CA232" s="265"/>
      <c r="CB232" s="265"/>
      <c r="CC232" s="265"/>
      <c r="CD232" s="265"/>
      <c r="CE232" s="265"/>
      <c r="CF232" s="265"/>
      <c r="CG232" s="265"/>
      <c r="CH232" s="265"/>
      <c r="CI232" s="265"/>
      <c r="CJ232" s="265"/>
      <c r="CK232" s="265"/>
      <c r="CL232" s="265"/>
      <c r="CM232" s="265"/>
      <c r="CN232" s="265"/>
      <c r="CO232" s="265"/>
      <c r="CP232" s="265"/>
      <c r="CQ232" s="265"/>
      <c r="CR232" s="265"/>
      <c r="CS232" s="265"/>
      <c r="CT232" s="265"/>
      <c r="CU232" s="265"/>
      <c r="CV232" s="265"/>
      <c r="CW232" s="265"/>
      <c r="CX232" s="265"/>
      <c r="CY232" s="265"/>
      <c r="CZ232" s="265"/>
      <c r="DA232" s="265"/>
      <c r="DB232" s="265"/>
      <c r="DC232" s="265"/>
      <c r="DD232" s="265"/>
      <c r="DE232" s="265"/>
      <c r="DF232" s="265"/>
      <c r="DG232" s="265"/>
      <c r="DH232" s="265"/>
      <c r="DI232" s="265"/>
      <c r="DJ232" s="265"/>
      <c r="DK232" s="265"/>
      <c r="DL232" s="265"/>
    </row>
    <row r="233" spans="1:116" x14ac:dyDescent="0.25">
      <c r="A233" s="265"/>
      <c r="B233" s="265"/>
      <c r="C233" s="265"/>
      <c r="D233" s="265"/>
      <c r="E233" s="265"/>
      <c r="F233" s="265"/>
      <c r="G233" s="265"/>
      <c r="H233" s="265"/>
      <c r="I233" s="265"/>
      <c r="J233" s="265"/>
      <c r="K233" s="265"/>
      <c r="L233" s="265"/>
      <c r="M233" s="265"/>
      <c r="N233" s="265"/>
      <c r="O233" s="265"/>
      <c r="P233" s="265"/>
      <c r="Q233" s="265"/>
      <c r="R233" s="265"/>
      <c r="S233" s="265"/>
      <c r="T233" s="265"/>
      <c r="U233" s="265"/>
      <c r="V233" s="265"/>
      <c r="W233" s="265"/>
      <c r="X233" s="265"/>
      <c r="Y233" s="265"/>
      <c r="Z233" s="265"/>
      <c r="AA233" s="265"/>
      <c r="AB233" s="265"/>
      <c r="AC233" s="265"/>
      <c r="AD233" s="265"/>
      <c r="AE233" s="265"/>
      <c r="AF233" s="265"/>
      <c r="AG233" s="265"/>
      <c r="AH233" s="265"/>
      <c r="AI233" s="265"/>
      <c r="AJ233" s="265"/>
      <c r="AK233" s="265"/>
      <c r="AL233" s="265"/>
      <c r="AM233" s="265"/>
      <c r="AN233" s="265"/>
      <c r="AO233" s="265"/>
      <c r="AP233" s="265"/>
      <c r="AQ233" s="265"/>
      <c r="AR233" s="265"/>
      <c r="AS233" s="265"/>
      <c r="AT233" s="265"/>
      <c r="AU233" s="265"/>
      <c r="AV233" s="265"/>
      <c r="AW233" s="265"/>
      <c r="AX233" s="265"/>
      <c r="AY233" s="265"/>
      <c r="AZ233" s="265"/>
      <c r="BA233" s="265"/>
      <c r="BB233" s="265"/>
      <c r="BC233" s="265"/>
      <c r="BD233" s="265"/>
      <c r="BE233" s="265"/>
      <c r="BF233" s="265"/>
      <c r="BG233" s="265"/>
      <c r="BH233" s="265"/>
      <c r="BI233" s="265"/>
      <c r="BJ233" s="265"/>
      <c r="BK233" s="265"/>
      <c r="BL233" s="265"/>
      <c r="BM233" s="265"/>
      <c r="BN233" s="265"/>
      <c r="BO233" s="265"/>
      <c r="BP233" s="265"/>
      <c r="BQ233" s="265"/>
      <c r="BR233" s="265"/>
      <c r="BS233" s="265"/>
      <c r="BT233" s="265"/>
      <c r="BU233" s="265"/>
      <c r="BV233" s="265"/>
      <c r="BW233" s="265"/>
      <c r="BX233" s="265"/>
      <c r="BY233" s="265"/>
      <c r="BZ233" s="265"/>
      <c r="CA233" s="265"/>
      <c r="CB233" s="265"/>
      <c r="CC233" s="265"/>
      <c r="CD233" s="265"/>
      <c r="CE233" s="265"/>
      <c r="CF233" s="265"/>
      <c r="CG233" s="265"/>
      <c r="CH233" s="265"/>
      <c r="CI233" s="265"/>
      <c r="CJ233" s="265"/>
      <c r="CK233" s="265"/>
      <c r="CL233" s="265"/>
      <c r="CM233" s="265"/>
      <c r="CN233" s="265"/>
      <c r="CO233" s="265"/>
      <c r="CP233" s="265"/>
      <c r="CQ233" s="265"/>
      <c r="CR233" s="265"/>
      <c r="CS233" s="265"/>
      <c r="CT233" s="265"/>
      <c r="CU233" s="265"/>
      <c r="CV233" s="265"/>
      <c r="CW233" s="265"/>
      <c r="CX233" s="265"/>
      <c r="CY233" s="265"/>
      <c r="CZ233" s="265"/>
      <c r="DA233" s="265"/>
      <c r="DB233" s="265"/>
      <c r="DC233" s="265"/>
      <c r="DD233" s="265"/>
      <c r="DE233" s="265"/>
      <c r="DF233" s="265"/>
      <c r="DG233" s="265"/>
      <c r="DH233" s="265"/>
      <c r="DI233" s="265"/>
      <c r="DJ233" s="265"/>
      <c r="DK233" s="265"/>
      <c r="DL233" s="265"/>
    </row>
    <row r="234" spans="1:116" x14ac:dyDescent="0.25">
      <c r="A234" s="265"/>
      <c r="B234" s="265"/>
      <c r="C234" s="265"/>
      <c r="D234" s="265"/>
      <c r="E234" s="265"/>
      <c r="F234" s="265"/>
      <c r="G234" s="265"/>
      <c r="H234" s="265"/>
      <c r="I234" s="265"/>
      <c r="J234" s="265"/>
      <c r="K234" s="265"/>
      <c r="L234" s="265"/>
      <c r="M234" s="265"/>
      <c r="N234" s="265"/>
      <c r="O234" s="265"/>
      <c r="P234" s="265"/>
      <c r="Q234" s="265"/>
      <c r="R234" s="265"/>
      <c r="S234" s="265"/>
      <c r="T234" s="265"/>
      <c r="U234" s="265"/>
      <c r="V234" s="265"/>
      <c r="W234" s="265"/>
      <c r="X234" s="265"/>
      <c r="Y234" s="265"/>
      <c r="Z234" s="265"/>
      <c r="AA234" s="265"/>
      <c r="AB234" s="265"/>
      <c r="AC234" s="265"/>
      <c r="AD234" s="265"/>
      <c r="AE234" s="265"/>
      <c r="AF234" s="265"/>
      <c r="AG234" s="265"/>
      <c r="AH234" s="265"/>
      <c r="AI234" s="265"/>
      <c r="AJ234" s="265"/>
      <c r="AK234" s="265"/>
      <c r="AL234" s="265"/>
      <c r="AM234" s="265"/>
      <c r="AN234" s="265"/>
      <c r="AO234" s="265"/>
      <c r="AP234" s="265"/>
      <c r="AQ234" s="265"/>
      <c r="AR234" s="265"/>
      <c r="AS234" s="265"/>
      <c r="AT234" s="265"/>
      <c r="AU234" s="265"/>
      <c r="AV234" s="265"/>
      <c r="AW234" s="265"/>
      <c r="AX234" s="265"/>
      <c r="AY234" s="265"/>
      <c r="AZ234" s="265"/>
      <c r="BA234" s="265"/>
      <c r="BB234" s="265"/>
      <c r="BC234" s="265"/>
      <c r="BD234" s="265"/>
      <c r="BE234" s="265"/>
      <c r="BF234" s="265"/>
      <c r="BG234" s="265"/>
      <c r="BH234" s="265"/>
      <c r="BI234" s="265"/>
      <c r="BJ234" s="265"/>
      <c r="BK234" s="265"/>
      <c r="BL234" s="265"/>
      <c r="BM234" s="265"/>
      <c r="BN234" s="265"/>
      <c r="BO234" s="265"/>
      <c r="BP234" s="265"/>
      <c r="BQ234" s="265"/>
      <c r="BR234" s="265"/>
      <c r="BS234" s="265"/>
      <c r="BT234" s="265"/>
      <c r="BU234" s="265"/>
      <c r="BV234" s="265"/>
      <c r="BW234" s="265"/>
      <c r="BX234" s="265"/>
      <c r="BY234" s="265"/>
      <c r="BZ234" s="265"/>
      <c r="CA234" s="265"/>
      <c r="CB234" s="265"/>
      <c r="CC234" s="265"/>
      <c r="CD234" s="265"/>
      <c r="CE234" s="265"/>
      <c r="CF234" s="265"/>
      <c r="CG234" s="265"/>
      <c r="CH234" s="265"/>
      <c r="CI234" s="265"/>
      <c r="CJ234" s="265"/>
      <c r="CK234" s="265"/>
      <c r="CL234" s="265"/>
      <c r="CM234" s="265"/>
      <c r="CN234" s="265"/>
      <c r="CO234" s="265"/>
      <c r="CP234" s="265"/>
      <c r="CQ234" s="265"/>
      <c r="CR234" s="265"/>
      <c r="CS234" s="265"/>
      <c r="CT234" s="265"/>
      <c r="CU234" s="265"/>
      <c r="CV234" s="265"/>
      <c r="CW234" s="265"/>
      <c r="CX234" s="265"/>
      <c r="CY234" s="265"/>
      <c r="CZ234" s="265"/>
      <c r="DA234" s="265"/>
      <c r="DB234" s="265"/>
      <c r="DC234" s="265"/>
      <c r="DD234" s="265"/>
      <c r="DE234" s="265"/>
      <c r="DF234" s="265"/>
      <c r="DG234" s="265"/>
      <c r="DH234" s="265"/>
      <c r="DI234" s="265"/>
      <c r="DJ234" s="265"/>
      <c r="DK234" s="265"/>
      <c r="DL234" s="265"/>
    </row>
    <row r="235" spans="1:116" x14ac:dyDescent="0.25">
      <c r="A235" s="265"/>
      <c r="B235" s="265"/>
      <c r="C235" s="265"/>
      <c r="D235" s="265"/>
      <c r="E235" s="265"/>
      <c r="F235" s="265"/>
      <c r="G235" s="265"/>
      <c r="H235" s="265"/>
      <c r="I235" s="265"/>
      <c r="J235" s="265"/>
      <c r="K235" s="265"/>
      <c r="L235" s="265"/>
      <c r="M235" s="265"/>
      <c r="N235" s="265"/>
      <c r="O235" s="265"/>
      <c r="P235" s="265"/>
      <c r="Q235" s="265"/>
      <c r="R235" s="265"/>
      <c r="S235" s="265"/>
      <c r="T235" s="265"/>
      <c r="U235" s="265"/>
      <c r="V235" s="265"/>
      <c r="W235" s="265"/>
      <c r="X235" s="265"/>
      <c r="Y235" s="265"/>
      <c r="Z235" s="265"/>
      <c r="AA235" s="265"/>
      <c r="AB235" s="265"/>
      <c r="AC235" s="265"/>
      <c r="AD235" s="265"/>
      <c r="AE235" s="265"/>
      <c r="AF235" s="265"/>
      <c r="AG235" s="265"/>
      <c r="AH235" s="265"/>
      <c r="AI235" s="265"/>
      <c r="AJ235" s="265"/>
      <c r="AK235" s="265"/>
      <c r="AL235" s="265"/>
      <c r="AM235" s="265"/>
      <c r="AN235" s="265"/>
      <c r="AO235" s="265"/>
      <c r="AP235" s="265"/>
      <c r="AQ235" s="265"/>
      <c r="AR235" s="265"/>
      <c r="AS235" s="265"/>
      <c r="AT235" s="265"/>
      <c r="AU235" s="265"/>
      <c r="AV235" s="265"/>
      <c r="AW235" s="265"/>
      <c r="AX235" s="265"/>
      <c r="AY235" s="265"/>
      <c r="AZ235" s="265"/>
      <c r="BA235" s="265"/>
      <c r="BB235" s="265"/>
      <c r="BC235" s="265"/>
      <c r="BD235" s="265"/>
      <c r="BE235" s="265"/>
      <c r="BF235" s="265"/>
      <c r="BG235" s="265"/>
      <c r="BH235" s="265"/>
      <c r="BI235" s="265"/>
      <c r="BJ235" s="265"/>
      <c r="BK235" s="265"/>
      <c r="BL235" s="265"/>
      <c r="BM235" s="265"/>
      <c r="BN235" s="265"/>
      <c r="BO235" s="265"/>
      <c r="BP235" s="265"/>
      <c r="BQ235" s="265"/>
      <c r="BR235" s="265"/>
      <c r="BS235" s="265"/>
      <c r="BT235" s="265"/>
      <c r="BU235" s="265"/>
      <c r="BV235" s="265"/>
      <c r="BW235" s="265"/>
      <c r="BX235" s="265"/>
      <c r="BY235" s="265"/>
      <c r="BZ235" s="265"/>
      <c r="CA235" s="265"/>
      <c r="CB235" s="265"/>
      <c r="CC235" s="265"/>
      <c r="CD235" s="265"/>
      <c r="CE235" s="265"/>
      <c r="CF235" s="265"/>
      <c r="CG235" s="265"/>
      <c r="CH235" s="265"/>
      <c r="CI235" s="265"/>
      <c r="CJ235" s="265"/>
      <c r="CK235" s="265"/>
      <c r="CL235" s="265"/>
      <c r="CM235" s="265"/>
      <c r="CN235" s="265"/>
      <c r="CO235" s="265"/>
      <c r="CP235" s="265"/>
      <c r="CQ235" s="265"/>
      <c r="CR235" s="265"/>
      <c r="CS235" s="265"/>
      <c r="CT235" s="265"/>
      <c r="CU235" s="265"/>
      <c r="CV235" s="265"/>
      <c r="CW235" s="265"/>
      <c r="CX235" s="265"/>
      <c r="CY235" s="265"/>
      <c r="CZ235" s="265"/>
      <c r="DA235" s="265"/>
      <c r="DB235" s="265"/>
      <c r="DC235" s="265"/>
      <c r="DD235" s="265"/>
      <c r="DE235" s="265"/>
      <c r="DF235" s="265"/>
      <c r="DG235" s="265"/>
      <c r="DH235" s="265"/>
      <c r="DI235" s="265"/>
      <c r="DJ235" s="265"/>
      <c r="DK235" s="265"/>
      <c r="DL235" s="265"/>
    </row>
    <row r="236" spans="1:116" x14ac:dyDescent="0.25">
      <c r="A236" s="265"/>
      <c r="B236" s="265"/>
      <c r="C236" s="265"/>
      <c r="D236" s="265"/>
      <c r="E236" s="265"/>
      <c r="F236" s="265"/>
      <c r="G236" s="265"/>
      <c r="H236" s="265"/>
      <c r="I236" s="265"/>
      <c r="J236" s="265"/>
      <c r="K236" s="265"/>
      <c r="L236" s="265"/>
      <c r="M236" s="265"/>
      <c r="N236" s="265"/>
      <c r="O236" s="265"/>
      <c r="P236" s="265"/>
      <c r="Q236" s="265"/>
      <c r="R236" s="265"/>
      <c r="S236" s="265"/>
      <c r="T236" s="265"/>
      <c r="U236" s="265"/>
      <c r="V236" s="265"/>
      <c r="W236" s="265"/>
      <c r="X236" s="265"/>
      <c r="Y236" s="265"/>
      <c r="Z236" s="265"/>
      <c r="AA236" s="265"/>
      <c r="AB236" s="265"/>
      <c r="AC236" s="265"/>
      <c r="AD236" s="265"/>
      <c r="AE236" s="265"/>
      <c r="AF236" s="265"/>
      <c r="AG236" s="265"/>
      <c r="AH236" s="265"/>
      <c r="AI236" s="265"/>
      <c r="AJ236" s="265"/>
      <c r="AK236" s="265"/>
      <c r="AL236" s="265"/>
      <c r="AM236" s="265"/>
      <c r="AN236" s="265"/>
      <c r="AO236" s="265"/>
      <c r="AP236" s="265"/>
      <c r="AQ236" s="265"/>
      <c r="AR236" s="265"/>
      <c r="AS236" s="265"/>
      <c r="AT236" s="265"/>
      <c r="AU236" s="265"/>
      <c r="AV236" s="265"/>
      <c r="AW236" s="265"/>
      <c r="AX236" s="265"/>
      <c r="AY236" s="265"/>
      <c r="AZ236" s="265"/>
      <c r="BA236" s="265"/>
      <c r="BB236" s="265"/>
      <c r="BC236" s="265"/>
      <c r="BD236" s="265"/>
      <c r="BE236" s="265"/>
      <c r="BF236" s="265"/>
      <c r="BG236" s="265"/>
      <c r="BH236" s="265"/>
      <c r="BI236" s="265"/>
      <c r="BJ236" s="265"/>
      <c r="BK236" s="265"/>
      <c r="BL236" s="265"/>
      <c r="BM236" s="265"/>
      <c r="BN236" s="265"/>
      <c r="BO236" s="265"/>
      <c r="BP236" s="265"/>
      <c r="BQ236" s="265"/>
      <c r="BR236" s="265"/>
      <c r="BS236" s="265"/>
      <c r="BT236" s="265"/>
      <c r="BU236" s="265"/>
      <c r="BV236" s="265"/>
      <c r="BW236" s="265"/>
      <c r="BX236" s="265"/>
      <c r="BY236" s="265"/>
      <c r="BZ236" s="265"/>
      <c r="CA236" s="265"/>
      <c r="CB236" s="265"/>
      <c r="CC236" s="265"/>
      <c r="CD236" s="265"/>
      <c r="CE236" s="265"/>
      <c r="CF236" s="265"/>
      <c r="CG236" s="265"/>
      <c r="CH236" s="265"/>
      <c r="CI236" s="265"/>
      <c r="CJ236" s="265"/>
      <c r="CK236" s="265"/>
      <c r="CL236" s="265"/>
      <c r="CM236" s="265"/>
      <c r="CN236" s="265"/>
      <c r="CO236" s="265"/>
      <c r="CP236" s="265"/>
      <c r="CQ236" s="265"/>
      <c r="CR236" s="265"/>
      <c r="CS236" s="265"/>
      <c r="CT236" s="265"/>
      <c r="CU236" s="265"/>
      <c r="CV236" s="265"/>
      <c r="CW236" s="265"/>
      <c r="CX236" s="265"/>
      <c r="CY236" s="265"/>
      <c r="CZ236" s="265"/>
      <c r="DA236" s="265"/>
      <c r="DB236" s="265"/>
      <c r="DC236" s="265"/>
      <c r="DD236" s="265"/>
      <c r="DE236" s="265"/>
      <c r="DF236" s="265"/>
      <c r="DG236" s="265"/>
      <c r="DH236" s="265"/>
      <c r="DI236" s="265"/>
      <c r="DJ236" s="265"/>
      <c r="DK236" s="265"/>
      <c r="DL236" s="265"/>
    </row>
    <row r="237" spans="1:116" x14ac:dyDescent="0.25">
      <c r="A237" s="265"/>
      <c r="B237" s="265"/>
      <c r="C237" s="265"/>
      <c r="D237" s="265"/>
      <c r="E237" s="265"/>
      <c r="F237" s="265"/>
      <c r="G237" s="265"/>
      <c r="H237" s="265"/>
      <c r="I237" s="265"/>
      <c r="J237" s="265"/>
      <c r="K237" s="265"/>
      <c r="L237" s="265"/>
      <c r="M237" s="265"/>
      <c r="N237" s="265"/>
      <c r="O237" s="265"/>
      <c r="P237" s="265"/>
      <c r="Q237" s="265"/>
      <c r="R237" s="265"/>
      <c r="S237" s="265"/>
      <c r="T237" s="265"/>
      <c r="U237" s="265"/>
      <c r="V237" s="265"/>
      <c r="W237" s="265"/>
      <c r="X237" s="265"/>
      <c r="Y237" s="265"/>
      <c r="Z237" s="265"/>
      <c r="AA237" s="265"/>
      <c r="AB237" s="265"/>
      <c r="AC237" s="265"/>
      <c r="AD237" s="265"/>
      <c r="AE237" s="265"/>
      <c r="AF237" s="265"/>
      <c r="AG237" s="265"/>
      <c r="AH237" s="265"/>
      <c r="AI237" s="265"/>
      <c r="AJ237" s="265"/>
      <c r="AK237" s="265"/>
      <c r="AL237" s="265"/>
      <c r="AM237" s="265"/>
      <c r="AN237" s="265"/>
      <c r="AO237" s="265"/>
      <c r="AP237" s="265"/>
      <c r="AQ237" s="265"/>
      <c r="AR237" s="265"/>
      <c r="AS237" s="265"/>
      <c r="AT237" s="265"/>
      <c r="AU237" s="265"/>
      <c r="AV237" s="265"/>
      <c r="AW237" s="265"/>
      <c r="AX237" s="265"/>
      <c r="AY237" s="265"/>
      <c r="AZ237" s="265"/>
      <c r="BA237" s="265"/>
      <c r="BB237" s="265"/>
      <c r="BC237" s="265"/>
      <c r="BD237" s="265"/>
      <c r="BE237" s="265"/>
      <c r="BF237" s="265"/>
      <c r="BG237" s="265"/>
      <c r="BH237" s="265"/>
      <c r="BI237" s="265"/>
      <c r="BJ237" s="265"/>
      <c r="BK237" s="265"/>
      <c r="BL237" s="265"/>
      <c r="BM237" s="265"/>
      <c r="BN237" s="265"/>
      <c r="BO237" s="265"/>
      <c r="BP237" s="265"/>
      <c r="BQ237" s="265"/>
      <c r="BR237" s="265"/>
      <c r="BS237" s="265"/>
      <c r="BT237" s="265"/>
      <c r="BU237" s="265"/>
      <c r="BV237" s="265"/>
      <c r="BW237" s="265"/>
      <c r="BX237" s="265"/>
      <c r="BY237" s="265"/>
      <c r="BZ237" s="265"/>
      <c r="CA237" s="265"/>
      <c r="CB237" s="265"/>
      <c r="CC237" s="265"/>
      <c r="CD237" s="265"/>
      <c r="CE237" s="265"/>
      <c r="CF237" s="265"/>
      <c r="CG237" s="265"/>
      <c r="CH237" s="265"/>
      <c r="CI237" s="265"/>
      <c r="CJ237" s="265"/>
      <c r="CK237" s="265"/>
      <c r="CL237" s="265"/>
      <c r="CM237" s="265"/>
      <c r="CN237" s="265"/>
      <c r="CO237" s="265"/>
      <c r="CP237" s="265"/>
      <c r="CQ237" s="265"/>
      <c r="CR237" s="265"/>
      <c r="CS237" s="265"/>
      <c r="CT237" s="265"/>
      <c r="CU237" s="265"/>
      <c r="CV237" s="265"/>
      <c r="CW237" s="265"/>
      <c r="CX237" s="265"/>
      <c r="CY237" s="265"/>
      <c r="CZ237" s="265"/>
      <c r="DA237" s="265"/>
      <c r="DB237" s="265"/>
      <c r="DC237" s="265"/>
      <c r="DD237" s="265"/>
      <c r="DE237" s="265"/>
      <c r="DF237" s="265"/>
      <c r="DG237" s="265"/>
      <c r="DH237" s="265"/>
      <c r="DI237" s="265"/>
      <c r="DJ237" s="265"/>
      <c r="DK237" s="265"/>
      <c r="DL237" s="265"/>
    </row>
    <row r="238" spans="1:116" x14ac:dyDescent="0.25">
      <c r="A238" s="265"/>
      <c r="B238" s="265"/>
      <c r="C238" s="265"/>
      <c r="D238" s="265"/>
      <c r="E238" s="265"/>
      <c r="F238" s="265"/>
      <c r="G238" s="265"/>
      <c r="H238" s="265"/>
      <c r="I238" s="265"/>
      <c r="J238" s="265"/>
      <c r="K238" s="265"/>
      <c r="L238" s="265"/>
      <c r="M238" s="265"/>
      <c r="N238" s="265"/>
      <c r="O238" s="265"/>
      <c r="P238" s="265"/>
      <c r="Q238" s="265"/>
      <c r="R238" s="265"/>
      <c r="S238" s="265"/>
      <c r="T238" s="265"/>
      <c r="U238" s="265"/>
      <c r="V238" s="265"/>
      <c r="W238" s="265"/>
      <c r="X238" s="265"/>
      <c r="Y238" s="265"/>
      <c r="Z238" s="265"/>
      <c r="AA238" s="265"/>
      <c r="AB238" s="265"/>
      <c r="AC238" s="265"/>
      <c r="AD238" s="265"/>
      <c r="AE238" s="265"/>
      <c r="AF238" s="265"/>
      <c r="AG238" s="265"/>
      <c r="AH238" s="265"/>
      <c r="AI238" s="265"/>
      <c r="AJ238" s="265"/>
      <c r="AK238" s="265"/>
      <c r="AL238" s="265"/>
      <c r="AM238" s="265"/>
      <c r="AN238" s="265"/>
      <c r="AO238" s="265"/>
      <c r="AP238" s="265"/>
      <c r="AQ238" s="265"/>
      <c r="AR238" s="265"/>
      <c r="AS238" s="265"/>
      <c r="AT238" s="265"/>
      <c r="AU238" s="265"/>
      <c r="AV238" s="265"/>
      <c r="AW238" s="265"/>
      <c r="AX238" s="265"/>
      <c r="AY238" s="265"/>
      <c r="AZ238" s="265"/>
      <c r="BA238" s="265"/>
      <c r="BB238" s="265"/>
      <c r="BC238" s="265"/>
      <c r="BD238" s="265"/>
      <c r="BE238" s="265"/>
      <c r="BF238" s="265"/>
      <c r="BG238" s="265"/>
      <c r="BH238" s="265"/>
      <c r="BI238" s="265"/>
      <c r="BJ238" s="265"/>
      <c r="BK238" s="265"/>
      <c r="BL238" s="265"/>
      <c r="BM238" s="265"/>
      <c r="BN238" s="265"/>
      <c r="BO238" s="265"/>
      <c r="BP238" s="265"/>
      <c r="BQ238" s="265"/>
      <c r="BR238" s="265"/>
      <c r="BS238" s="265"/>
      <c r="BT238" s="265"/>
      <c r="BU238" s="265"/>
      <c r="BV238" s="265"/>
      <c r="BW238" s="265"/>
      <c r="BX238" s="265"/>
      <c r="BY238" s="265"/>
      <c r="BZ238" s="265"/>
      <c r="CA238" s="265"/>
      <c r="CB238" s="265"/>
      <c r="CC238" s="265"/>
      <c r="CD238" s="265"/>
      <c r="CE238" s="265"/>
      <c r="CF238" s="265"/>
      <c r="CG238" s="265"/>
      <c r="CH238" s="265"/>
      <c r="CI238" s="265"/>
      <c r="CJ238" s="265"/>
      <c r="CK238" s="265"/>
      <c r="CL238" s="265"/>
      <c r="CM238" s="265"/>
      <c r="CN238" s="265"/>
      <c r="CO238" s="265"/>
      <c r="CP238" s="265"/>
      <c r="CQ238" s="265"/>
      <c r="CR238" s="265"/>
      <c r="CS238" s="265"/>
      <c r="CT238" s="265"/>
      <c r="CU238" s="265"/>
      <c r="CV238" s="265"/>
      <c r="CW238" s="265"/>
      <c r="CX238" s="265"/>
      <c r="CY238" s="265"/>
      <c r="CZ238" s="265"/>
      <c r="DA238" s="265"/>
      <c r="DB238" s="265"/>
      <c r="DC238" s="265"/>
      <c r="DD238" s="265"/>
      <c r="DE238" s="265"/>
      <c r="DF238" s="265"/>
      <c r="DG238" s="265"/>
      <c r="DH238" s="265"/>
      <c r="DI238" s="265"/>
      <c r="DJ238" s="265"/>
      <c r="DK238" s="265"/>
      <c r="DL238" s="265"/>
    </row>
    <row r="239" spans="1:116" x14ac:dyDescent="0.25">
      <c r="A239" s="265"/>
      <c r="B239" s="265"/>
      <c r="C239" s="265"/>
      <c r="D239" s="265"/>
      <c r="E239" s="265"/>
      <c r="F239" s="265"/>
      <c r="G239" s="265"/>
      <c r="H239" s="265"/>
      <c r="I239" s="265"/>
      <c r="J239" s="265"/>
      <c r="K239" s="265"/>
      <c r="L239" s="265"/>
      <c r="M239" s="265"/>
      <c r="N239" s="265"/>
      <c r="O239" s="265"/>
      <c r="P239" s="265"/>
      <c r="Q239" s="265"/>
      <c r="R239" s="265"/>
      <c r="S239" s="265"/>
      <c r="T239" s="265"/>
      <c r="U239" s="265"/>
      <c r="V239" s="265"/>
      <c r="W239" s="265"/>
      <c r="X239" s="265"/>
      <c r="Y239" s="265"/>
      <c r="Z239" s="265"/>
      <c r="AA239" s="265"/>
      <c r="AB239" s="265"/>
      <c r="AC239" s="265"/>
      <c r="AD239" s="265"/>
      <c r="AE239" s="265"/>
      <c r="AF239" s="265"/>
      <c r="AG239" s="265"/>
      <c r="AH239" s="265"/>
      <c r="AI239" s="265"/>
      <c r="AJ239" s="265"/>
      <c r="AK239" s="265"/>
      <c r="AL239" s="265"/>
      <c r="AM239" s="265"/>
      <c r="AN239" s="265"/>
      <c r="AO239" s="265"/>
      <c r="AP239" s="265"/>
      <c r="AQ239" s="265"/>
      <c r="AR239" s="265"/>
      <c r="AS239" s="265"/>
      <c r="AT239" s="265"/>
      <c r="AU239" s="265"/>
      <c r="AV239" s="265"/>
      <c r="AW239" s="265"/>
      <c r="AX239" s="265"/>
      <c r="AY239" s="265"/>
      <c r="AZ239" s="265"/>
      <c r="BA239" s="265"/>
      <c r="BB239" s="265"/>
      <c r="BC239" s="265"/>
      <c r="BD239" s="265"/>
      <c r="BE239" s="265"/>
      <c r="BF239" s="265"/>
      <c r="BG239" s="265"/>
      <c r="BH239" s="265"/>
      <c r="BI239" s="265"/>
      <c r="BJ239" s="265"/>
      <c r="BK239" s="265"/>
      <c r="BL239" s="265"/>
      <c r="BM239" s="265"/>
      <c r="BN239" s="265"/>
      <c r="BO239" s="265"/>
      <c r="BP239" s="265"/>
      <c r="BQ239" s="265"/>
      <c r="BR239" s="265"/>
      <c r="BS239" s="265"/>
      <c r="BT239" s="265"/>
      <c r="BU239" s="265"/>
      <c r="BV239" s="265"/>
      <c r="BW239" s="265"/>
      <c r="BX239" s="265"/>
      <c r="BY239" s="265"/>
      <c r="BZ239" s="265"/>
      <c r="CA239" s="265"/>
      <c r="CB239" s="265"/>
      <c r="CC239" s="265"/>
      <c r="CD239" s="265"/>
      <c r="CE239" s="265"/>
      <c r="CF239" s="265"/>
      <c r="CG239" s="265"/>
      <c r="CH239" s="265"/>
      <c r="CI239" s="265"/>
      <c r="CJ239" s="265"/>
      <c r="CK239" s="265"/>
      <c r="CL239" s="265"/>
      <c r="CM239" s="265"/>
      <c r="CN239" s="265"/>
      <c r="CO239" s="265"/>
      <c r="CP239" s="265"/>
      <c r="CQ239" s="265"/>
      <c r="CR239" s="265"/>
      <c r="CS239" s="265"/>
      <c r="CT239" s="265"/>
      <c r="CU239" s="265"/>
      <c r="CV239" s="265"/>
      <c r="CW239" s="265"/>
      <c r="CX239" s="265"/>
      <c r="CY239" s="265"/>
      <c r="CZ239" s="265"/>
      <c r="DA239" s="265"/>
      <c r="DB239" s="265"/>
      <c r="DC239" s="265"/>
      <c r="DD239" s="265"/>
      <c r="DE239" s="265"/>
      <c r="DF239" s="265"/>
      <c r="DG239" s="265"/>
      <c r="DH239" s="265"/>
      <c r="DI239" s="265"/>
      <c r="DJ239" s="265"/>
      <c r="DK239" s="265"/>
      <c r="DL239" s="265"/>
    </row>
    <row r="240" spans="1:116" x14ac:dyDescent="0.25">
      <c r="A240" s="265"/>
      <c r="B240" s="265"/>
      <c r="C240" s="265"/>
      <c r="D240" s="265"/>
      <c r="E240" s="265"/>
      <c r="F240" s="265"/>
      <c r="G240" s="265"/>
      <c r="H240" s="265"/>
      <c r="I240" s="265"/>
      <c r="J240" s="265"/>
      <c r="K240" s="265"/>
      <c r="L240" s="265"/>
      <c r="M240" s="265"/>
      <c r="N240" s="265"/>
      <c r="O240" s="265"/>
      <c r="P240" s="265"/>
      <c r="Q240" s="265"/>
      <c r="R240" s="265"/>
      <c r="S240" s="265"/>
      <c r="T240" s="265"/>
      <c r="U240" s="265"/>
      <c r="V240" s="265"/>
      <c r="W240" s="265"/>
      <c r="X240" s="265"/>
      <c r="Y240" s="265"/>
      <c r="Z240" s="265"/>
      <c r="AA240" s="265"/>
      <c r="AB240" s="265"/>
      <c r="AC240" s="265"/>
      <c r="AD240" s="265"/>
      <c r="AE240" s="265"/>
      <c r="AF240" s="265"/>
      <c r="AG240" s="265"/>
      <c r="AH240" s="265"/>
      <c r="AI240" s="265"/>
      <c r="AJ240" s="265"/>
      <c r="AK240" s="265"/>
      <c r="AL240" s="265"/>
      <c r="AM240" s="265"/>
      <c r="AN240" s="265"/>
      <c r="AO240" s="265"/>
      <c r="AP240" s="265"/>
      <c r="AQ240" s="265"/>
      <c r="AR240" s="265"/>
      <c r="AS240" s="265"/>
      <c r="AT240" s="265"/>
      <c r="AU240" s="265"/>
      <c r="AV240" s="265"/>
      <c r="AW240" s="265"/>
      <c r="AX240" s="265"/>
      <c r="AY240" s="265"/>
      <c r="AZ240" s="265"/>
      <c r="BA240" s="265"/>
      <c r="BB240" s="265"/>
      <c r="BC240" s="265"/>
      <c r="BD240" s="265"/>
      <c r="BE240" s="265"/>
      <c r="BF240" s="265"/>
      <c r="BG240" s="265"/>
      <c r="BH240" s="265"/>
      <c r="BI240" s="265"/>
      <c r="BJ240" s="265"/>
      <c r="BK240" s="265"/>
      <c r="BL240" s="265"/>
      <c r="BM240" s="265"/>
      <c r="BN240" s="265"/>
      <c r="BO240" s="265"/>
      <c r="BP240" s="265"/>
      <c r="BQ240" s="265"/>
      <c r="BR240" s="265"/>
      <c r="BS240" s="265"/>
      <c r="BT240" s="265"/>
      <c r="BU240" s="265"/>
      <c r="BV240" s="265"/>
      <c r="BW240" s="265"/>
      <c r="BX240" s="265"/>
      <c r="BY240" s="265"/>
      <c r="BZ240" s="265"/>
      <c r="CA240" s="265"/>
      <c r="CB240" s="265"/>
      <c r="CC240" s="265"/>
      <c r="CD240" s="265"/>
      <c r="CE240" s="265"/>
      <c r="CF240" s="265"/>
      <c r="CG240" s="265"/>
      <c r="CH240" s="265"/>
      <c r="CI240" s="265"/>
      <c r="CJ240" s="265"/>
      <c r="CK240" s="265"/>
      <c r="CL240" s="265"/>
      <c r="CM240" s="265"/>
      <c r="CN240" s="265"/>
      <c r="CO240" s="265"/>
      <c r="CP240" s="265"/>
      <c r="CQ240" s="265"/>
      <c r="CR240" s="265"/>
      <c r="CS240" s="265"/>
      <c r="CT240" s="265"/>
      <c r="CU240" s="265"/>
      <c r="CV240" s="265"/>
      <c r="CW240" s="265"/>
      <c r="CX240" s="265"/>
      <c r="CY240" s="265"/>
      <c r="CZ240" s="265"/>
      <c r="DA240" s="265"/>
      <c r="DB240" s="265"/>
      <c r="DC240" s="265"/>
      <c r="DD240" s="265"/>
      <c r="DE240" s="265"/>
      <c r="DF240" s="265"/>
      <c r="DG240" s="265"/>
      <c r="DH240" s="265"/>
      <c r="DI240" s="265"/>
      <c r="DJ240" s="265"/>
      <c r="DK240" s="265"/>
      <c r="DL240" s="265"/>
    </row>
    <row r="241" spans="1:116" x14ac:dyDescent="0.25">
      <c r="A241" s="265"/>
      <c r="B241" s="265"/>
      <c r="C241" s="265"/>
      <c r="D241" s="265"/>
      <c r="E241" s="265"/>
      <c r="F241" s="265"/>
      <c r="G241" s="265"/>
      <c r="H241" s="265"/>
      <c r="I241" s="265"/>
      <c r="J241" s="265"/>
      <c r="K241" s="265"/>
      <c r="L241" s="265"/>
      <c r="M241" s="265"/>
      <c r="N241" s="265"/>
      <c r="O241" s="265"/>
      <c r="P241" s="265"/>
      <c r="Q241" s="265"/>
      <c r="R241" s="265"/>
      <c r="S241" s="265"/>
      <c r="T241" s="265"/>
      <c r="U241" s="265"/>
      <c r="V241" s="265"/>
      <c r="W241" s="265"/>
      <c r="X241" s="265"/>
      <c r="Y241" s="265"/>
      <c r="Z241" s="265"/>
      <c r="AA241" s="265"/>
      <c r="AB241" s="265"/>
      <c r="AC241" s="265"/>
      <c r="AD241" s="265"/>
      <c r="AE241" s="265"/>
      <c r="AF241" s="265"/>
      <c r="AG241" s="265"/>
      <c r="AH241" s="265"/>
      <c r="AI241" s="265"/>
      <c r="AJ241" s="265"/>
      <c r="AK241" s="265"/>
      <c r="AL241" s="265"/>
      <c r="AM241" s="265"/>
      <c r="AN241" s="265"/>
      <c r="AO241" s="265"/>
      <c r="AP241" s="265"/>
      <c r="AQ241" s="265"/>
      <c r="AR241" s="265"/>
      <c r="AS241" s="265"/>
      <c r="AT241" s="265"/>
      <c r="AU241" s="265"/>
      <c r="AV241" s="265"/>
      <c r="AW241" s="265"/>
      <c r="AX241" s="265"/>
      <c r="AY241" s="265"/>
      <c r="AZ241" s="265"/>
      <c r="BA241" s="265"/>
      <c r="BB241" s="265"/>
      <c r="BC241" s="265"/>
      <c r="BD241" s="265"/>
      <c r="BE241" s="265"/>
      <c r="BF241" s="265"/>
      <c r="BG241" s="265"/>
      <c r="BH241" s="265"/>
      <c r="BI241" s="265"/>
      <c r="BJ241" s="265"/>
      <c r="BK241" s="265"/>
      <c r="BL241" s="265"/>
      <c r="BM241" s="265"/>
      <c r="BN241" s="265"/>
      <c r="BO241" s="265"/>
      <c r="BP241" s="265"/>
      <c r="BQ241" s="265"/>
      <c r="BR241" s="265"/>
      <c r="BS241" s="265"/>
      <c r="BT241" s="265"/>
      <c r="BU241" s="265"/>
      <c r="BV241" s="265"/>
      <c r="BW241" s="265"/>
      <c r="BX241" s="265"/>
      <c r="BY241" s="265"/>
      <c r="BZ241" s="265"/>
      <c r="CA241" s="265"/>
      <c r="CB241" s="265"/>
      <c r="CC241" s="265"/>
      <c r="CD241" s="265"/>
      <c r="CE241" s="265"/>
      <c r="CF241" s="265"/>
      <c r="CG241" s="265"/>
      <c r="CH241" s="265"/>
      <c r="CI241" s="265"/>
      <c r="CJ241" s="265"/>
      <c r="CK241" s="265"/>
      <c r="CL241" s="265"/>
      <c r="CM241" s="265"/>
      <c r="CN241" s="265"/>
      <c r="CO241" s="265"/>
      <c r="CP241" s="265"/>
      <c r="CQ241" s="265"/>
      <c r="CR241" s="265"/>
      <c r="CS241" s="265"/>
      <c r="CT241" s="265"/>
      <c r="CU241" s="265"/>
      <c r="CV241" s="265"/>
      <c r="CW241" s="265"/>
      <c r="CX241" s="265"/>
      <c r="CY241" s="265"/>
      <c r="CZ241" s="265"/>
      <c r="DA241" s="265"/>
      <c r="DB241" s="265"/>
      <c r="DC241" s="265"/>
      <c r="DD241" s="265"/>
      <c r="DE241" s="265"/>
      <c r="DF241" s="265"/>
      <c r="DG241" s="265"/>
      <c r="DH241" s="265"/>
      <c r="DI241" s="265"/>
      <c r="DJ241" s="265"/>
      <c r="DK241" s="265"/>
      <c r="DL241" s="265"/>
    </row>
    <row r="242" spans="1:116" x14ac:dyDescent="0.25">
      <c r="A242" s="265"/>
      <c r="B242" s="265"/>
      <c r="C242" s="265"/>
      <c r="D242" s="265"/>
      <c r="E242" s="265"/>
      <c r="F242" s="265"/>
      <c r="G242" s="265"/>
      <c r="H242" s="265"/>
      <c r="I242" s="265"/>
      <c r="J242" s="265"/>
      <c r="K242" s="265"/>
      <c r="L242" s="265"/>
      <c r="M242" s="265"/>
      <c r="N242" s="265"/>
      <c r="O242" s="265"/>
      <c r="P242" s="265"/>
      <c r="Q242" s="265"/>
      <c r="R242" s="265"/>
      <c r="S242" s="265"/>
      <c r="T242" s="265"/>
      <c r="U242" s="265"/>
      <c r="V242" s="265"/>
      <c r="W242" s="265"/>
      <c r="X242" s="265"/>
      <c r="Y242" s="265"/>
      <c r="Z242" s="265"/>
      <c r="AA242" s="265"/>
      <c r="AB242" s="265"/>
      <c r="AC242" s="265"/>
      <c r="AD242" s="265"/>
      <c r="AE242" s="265"/>
      <c r="AF242" s="265"/>
      <c r="AG242" s="265"/>
      <c r="AH242" s="265"/>
      <c r="AI242" s="265"/>
      <c r="AJ242" s="265"/>
      <c r="AK242" s="265"/>
      <c r="AL242" s="265"/>
      <c r="AM242" s="265"/>
      <c r="AN242" s="265"/>
      <c r="AO242" s="265"/>
      <c r="AP242" s="265"/>
      <c r="AQ242" s="265"/>
      <c r="AR242" s="265"/>
      <c r="AS242" s="265"/>
      <c r="AT242" s="265"/>
      <c r="AU242" s="265"/>
      <c r="AV242" s="265"/>
      <c r="AW242" s="265"/>
      <c r="AX242" s="265"/>
      <c r="AY242" s="265"/>
      <c r="AZ242" s="265"/>
      <c r="BA242" s="265"/>
      <c r="BB242" s="265"/>
      <c r="BC242" s="265"/>
      <c r="BD242" s="265"/>
      <c r="BE242" s="265"/>
      <c r="BF242" s="265"/>
      <c r="BG242" s="265"/>
      <c r="BH242" s="265"/>
      <c r="BI242" s="265"/>
      <c r="BJ242" s="265"/>
      <c r="BK242" s="265"/>
      <c r="BL242" s="265"/>
      <c r="BM242" s="265"/>
      <c r="BN242" s="265"/>
      <c r="BO242" s="265"/>
      <c r="BP242" s="265"/>
      <c r="BQ242" s="265"/>
      <c r="BR242" s="265"/>
      <c r="BS242" s="265"/>
      <c r="BT242" s="265"/>
      <c r="BU242" s="265"/>
      <c r="BV242" s="265"/>
      <c r="BW242" s="265"/>
      <c r="BX242" s="265"/>
      <c r="BY242" s="265"/>
      <c r="BZ242" s="265"/>
      <c r="CA242" s="265"/>
      <c r="CB242" s="265"/>
      <c r="CC242" s="265"/>
      <c r="CD242" s="265"/>
      <c r="CE242" s="265"/>
      <c r="CF242" s="265"/>
      <c r="CG242" s="265"/>
      <c r="CH242" s="265"/>
      <c r="CI242" s="265"/>
      <c r="CJ242" s="265"/>
      <c r="CK242" s="265"/>
      <c r="CL242" s="265"/>
      <c r="CM242" s="265"/>
      <c r="CN242" s="265"/>
      <c r="CO242" s="265"/>
      <c r="CP242" s="265"/>
      <c r="CQ242" s="265"/>
      <c r="CR242" s="265"/>
      <c r="CS242" s="265"/>
      <c r="CT242" s="265"/>
      <c r="CU242" s="265"/>
      <c r="CV242" s="265"/>
      <c r="CW242" s="265"/>
      <c r="CX242" s="265"/>
      <c r="CY242" s="265"/>
      <c r="CZ242" s="265"/>
      <c r="DA242" s="265"/>
      <c r="DB242" s="265"/>
      <c r="DC242" s="265"/>
      <c r="DD242" s="265"/>
      <c r="DE242" s="265"/>
      <c r="DF242" s="265"/>
      <c r="DG242" s="265"/>
      <c r="DH242" s="265"/>
      <c r="DI242" s="265"/>
      <c r="DJ242" s="265"/>
      <c r="DK242" s="265"/>
      <c r="DL242" s="265"/>
    </row>
    <row r="243" spans="1:116" x14ac:dyDescent="0.25">
      <c r="A243" s="265"/>
      <c r="B243" s="265"/>
      <c r="C243" s="265"/>
      <c r="D243" s="265"/>
      <c r="E243" s="265"/>
      <c r="F243" s="265"/>
      <c r="G243" s="265"/>
      <c r="H243" s="265"/>
      <c r="I243" s="265"/>
      <c r="J243" s="265"/>
      <c r="K243" s="265"/>
      <c r="L243" s="265"/>
      <c r="M243" s="265"/>
      <c r="N243" s="265"/>
      <c r="O243" s="265"/>
      <c r="P243" s="265"/>
      <c r="Q243" s="265"/>
      <c r="R243" s="265"/>
      <c r="S243" s="265"/>
      <c r="T243" s="265"/>
      <c r="U243" s="265"/>
      <c r="V243" s="265"/>
      <c r="W243" s="265"/>
      <c r="X243" s="265"/>
      <c r="Y243" s="265"/>
      <c r="Z243" s="265"/>
      <c r="AA243" s="265"/>
      <c r="AB243" s="265"/>
      <c r="AC243" s="265"/>
      <c r="AD243" s="265"/>
      <c r="AE243" s="265"/>
      <c r="AF243" s="265"/>
      <c r="AG243" s="265"/>
      <c r="AH243" s="265"/>
      <c r="AI243" s="265"/>
      <c r="AJ243" s="265"/>
      <c r="AK243" s="265"/>
      <c r="AL243" s="265"/>
      <c r="AM243" s="265"/>
      <c r="AN243" s="265"/>
      <c r="AO243" s="265"/>
      <c r="AP243" s="265"/>
      <c r="AQ243" s="265"/>
      <c r="AR243" s="265"/>
      <c r="AS243" s="265"/>
      <c r="AT243" s="265"/>
      <c r="AU243" s="265"/>
      <c r="AV243" s="265"/>
      <c r="AW243" s="265"/>
      <c r="AX243" s="265"/>
      <c r="AY243" s="265"/>
      <c r="AZ243" s="265"/>
      <c r="BA243" s="265"/>
      <c r="BB243" s="265"/>
      <c r="BC243" s="265"/>
      <c r="BD243" s="265"/>
      <c r="BE243" s="265"/>
      <c r="BF243" s="265"/>
      <c r="BG243" s="265"/>
      <c r="BH243" s="265"/>
      <c r="BI243" s="265"/>
      <c r="BJ243" s="265"/>
      <c r="BK243" s="265"/>
      <c r="BL243" s="265"/>
      <c r="BM243" s="265"/>
      <c r="BN243" s="265"/>
      <c r="BO243" s="265"/>
      <c r="BP243" s="265"/>
      <c r="BQ243" s="265"/>
      <c r="BR243" s="265"/>
      <c r="BS243" s="265"/>
      <c r="BT243" s="265"/>
      <c r="BU243" s="265"/>
      <c r="BV243" s="265"/>
      <c r="BW243" s="265"/>
      <c r="BX243" s="265"/>
      <c r="BY243" s="265"/>
      <c r="BZ243" s="265"/>
      <c r="CA243" s="265"/>
      <c r="CB243" s="265"/>
      <c r="CC243" s="265"/>
      <c r="CD243" s="265"/>
      <c r="CE243" s="265"/>
      <c r="CF243" s="265"/>
      <c r="CG243" s="265"/>
      <c r="CH243" s="265"/>
      <c r="CI243" s="265"/>
      <c r="CJ243" s="265"/>
      <c r="CK243" s="265"/>
      <c r="CL243" s="265"/>
      <c r="CM243" s="265"/>
      <c r="CN243" s="265"/>
      <c r="CO243" s="265"/>
      <c r="CP243" s="265"/>
      <c r="CQ243" s="265"/>
      <c r="CR243" s="265"/>
      <c r="CS243" s="265"/>
      <c r="CT243" s="265"/>
      <c r="CU243" s="265"/>
      <c r="CV243" s="265"/>
      <c r="CW243" s="265"/>
      <c r="CX243" s="265"/>
      <c r="CY243" s="265"/>
      <c r="CZ243" s="265"/>
      <c r="DA243" s="265"/>
      <c r="DB243" s="265"/>
      <c r="DC243" s="265"/>
      <c r="DD243" s="265"/>
      <c r="DE243" s="265"/>
      <c r="DF243" s="265"/>
      <c r="DG243" s="265"/>
      <c r="DH243" s="265"/>
      <c r="DI243" s="265"/>
      <c r="DJ243" s="265"/>
      <c r="DK243" s="265"/>
      <c r="DL243" s="265"/>
    </row>
    <row r="244" spans="1:116" x14ac:dyDescent="0.25">
      <c r="A244" s="265"/>
      <c r="B244" s="265"/>
      <c r="C244" s="265"/>
      <c r="D244" s="265"/>
      <c r="E244" s="265"/>
      <c r="F244" s="265"/>
      <c r="G244" s="265"/>
      <c r="H244" s="265"/>
      <c r="I244" s="265"/>
      <c r="J244" s="265"/>
      <c r="K244" s="265"/>
      <c r="L244" s="265"/>
      <c r="M244" s="265"/>
      <c r="N244" s="265"/>
      <c r="O244" s="265"/>
      <c r="P244" s="265"/>
      <c r="Q244" s="265"/>
      <c r="R244" s="265"/>
      <c r="S244" s="265"/>
      <c r="T244" s="265"/>
      <c r="U244" s="265"/>
      <c r="V244" s="265"/>
      <c r="W244" s="265"/>
      <c r="X244" s="265"/>
      <c r="Y244" s="265"/>
      <c r="Z244" s="265"/>
      <c r="AA244" s="265"/>
      <c r="AB244" s="265"/>
      <c r="AC244" s="265"/>
      <c r="AD244" s="265"/>
      <c r="AE244" s="265"/>
      <c r="AF244" s="265"/>
      <c r="AG244" s="265"/>
      <c r="AH244" s="265"/>
      <c r="AI244" s="265"/>
      <c r="AJ244" s="265"/>
      <c r="AK244" s="265"/>
      <c r="AL244" s="265"/>
      <c r="AM244" s="265"/>
      <c r="AN244" s="265"/>
      <c r="AO244" s="265"/>
      <c r="AP244" s="265"/>
      <c r="AQ244" s="265"/>
      <c r="AR244" s="265"/>
      <c r="AS244" s="265"/>
      <c r="AT244" s="265"/>
      <c r="AU244" s="265"/>
      <c r="AV244" s="265"/>
      <c r="AW244" s="265"/>
      <c r="AX244" s="265"/>
      <c r="AY244" s="265"/>
      <c r="AZ244" s="265"/>
      <c r="BA244" s="265"/>
      <c r="BB244" s="265"/>
      <c r="BC244" s="265"/>
      <c r="BD244" s="265"/>
      <c r="BE244" s="265"/>
      <c r="BF244" s="265"/>
      <c r="BG244" s="265"/>
      <c r="BH244" s="265"/>
      <c r="BI244" s="265"/>
      <c r="BJ244" s="265"/>
      <c r="BK244" s="265"/>
      <c r="BL244" s="265"/>
      <c r="BM244" s="265"/>
      <c r="BN244" s="265"/>
      <c r="BO244" s="265"/>
      <c r="BP244" s="265"/>
      <c r="BQ244" s="265"/>
      <c r="BR244" s="265"/>
      <c r="BS244" s="265"/>
      <c r="BT244" s="265"/>
      <c r="BU244" s="265"/>
      <c r="BV244" s="265"/>
      <c r="BW244" s="265"/>
      <c r="BX244" s="265"/>
      <c r="BY244" s="265"/>
      <c r="BZ244" s="265"/>
      <c r="CA244" s="265"/>
      <c r="CB244" s="265"/>
      <c r="CC244" s="265"/>
      <c r="CD244" s="265"/>
      <c r="CE244" s="265"/>
      <c r="CF244" s="265"/>
      <c r="CG244" s="265"/>
      <c r="CH244" s="265"/>
      <c r="CI244" s="265"/>
      <c r="CJ244" s="265"/>
      <c r="CK244" s="265"/>
      <c r="CL244" s="265"/>
      <c r="CM244" s="265"/>
      <c r="CN244" s="265"/>
      <c r="CO244" s="265"/>
      <c r="CP244" s="265"/>
      <c r="CQ244" s="265"/>
      <c r="CR244" s="265"/>
      <c r="CS244" s="265"/>
      <c r="CT244" s="265"/>
      <c r="CU244" s="265"/>
      <c r="CV244" s="265"/>
      <c r="CW244" s="265"/>
      <c r="CX244" s="265"/>
      <c r="CY244" s="265"/>
      <c r="CZ244" s="265"/>
      <c r="DA244" s="265"/>
      <c r="DB244" s="265"/>
      <c r="DC244" s="265"/>
      <c r="DD244" s="265"/>
      <c r="DE244" s="265"/>
      <c r="DF244" s="265"/>
      <c r="DG244" s="265"/>
      <c r="DH244" s="265"/>
      <c r="DI244" s="265"/>
      <c r="DJ244" s="265"/>
      <c r="DK244" s="265"/>
      <c r="DL244" s="265"/>
    </row>
    <row r="245" spans="1:116" x14ac:dyDescent="0.25">
      <c r="A245" s="265"/>
      <c r="B245" s="265"/>
      <c r="C245" s="265"/>
      <c r="D245" s="265"/>
      <c r="E245" s="265"/>
      <c r="F245" s="265"/>
      <c r="G245" s="265"/>
      <c r="H245" s="265"/>
      <c r="I245" s="265"/>
      <c r="J245" s="265"/>
      <c r="K245" s="265"/>
      <c r="L245" s="265"/>
      <c r="M245" s="265"/>
      <c r="N245" s="265"/>
      <c r="O245" s="265"/>
      <c r="P245" s="265"/>
      <c r="Q245" s="265"/>
      <c r="R245" s="265"/>
      <c r="S245" s="265"/>
      <c r="T245" s="265"/>
      <c r="U245" s="265"/>
      <c r="V245" s="265"/>
      <c r="W245" s="265"/>
      <c r="X245" s="265"/>
      <c r="Y245" s="265"/>
      <c r="Z245" s="265"/>
      <c r="AA245" s="265"/>
      <c r="AB245" s="265"/>
      <c r="AC245" s="265"/>
      <c r="AD245" s="265"/>
      <c r="AE245" s="265"/>
      <c r="AF245" s="265"/>
      <c r="AG245" s="265"/>
      <c r="AH245" s="265"/>
      <c r="AI245" s="265"/>
      <c r="AJ245" s="265"/>
      <c r="AK245" s="265"/>
      <c r="AL245" s="265"/>
      <c r="AM245" s="265"/>
      <c r="AN245" s="265"/>
      <c r="AO245" s="265"/>
      <c r="AP245" s="265"/>
      <c r="AQ245" s="265"/>
      <c r="AR245" s="265"/>
      <c r="AS245" s="265"/>
      <c r="AT245" s="265"/>
      <c r="AU245" s="265"/>
      <c r="AV245" s="265"/>
      <c r="AW245" s="265"/>
      <c r="AX245" s="265"/>
      <c r="AY245" s="265"/>
      <c r="AZ245" s="265"/>
      <c r="BA245" s="265"/>
      <c r="BB245" s="265"/>
      <c r="BC245" s="265"/>
      <c r="BD245" s="265"/>
      <c r="BE245" s="265"/>
      <c r="BF245" s="265"/>
      <c r="BG245" s="265"/>
      <c r="BH245" s="265"/>
      <c r="BI245" s="265"/>
      <c r="BJ245" s="265"/>
      <c r="BK245" s="265"/>
      <c r="BL245" s="265"/>
      <c r="BM245" s="265"/>
      <c r="BN245" s="265"/>
      <c r="BO245" s="265"/>
      <c r="BP245" s="265"/>
      <c r="BQ245" s="265"/>
      <c r="BR245" s="265"/>
      <c r="BS245" s="265"/>
      <c r="BT245" s="265"/>
      <c r="BU245" s="265"/>
      <c r="BV245" s="265"/>
      <c r="BW245" s="265"/>
      <c r="BX245" s="265"/>
      <c r="BY245" s="265"/>
      <c r="BZ245" s="265"/>
      <c r="CA245" s="265"/>
      <c r="CB245" s="265"/>
      <c r="CC245" s="265"/>
      <c r="CD245" s="265"/>
      <c r="CE245" s="265"/>
      <c r="CF245" s="265"/>
      <c r="CG245" s="265"/>
      <c r="CH245" s="265"/>
      <c r="CI245" s="265"/>
      <c r="CJ245" s="265"/>
      <c r="CK245" s="265"/>
      <c r="CL245" s="265"/>
      <c r="CM245" s="265"/>
      <c r="CN245" s="265"/>
      <c r="CO245" s="265"/>
      <c r="CP245" s="265"/>
      <c r="CQ245" s="265"/>
      <c r="CR245" s="265"/>
      <c r="CS245" s="265"/>
      <c r="CT245" s="265"/>
      <c r="CU245" s="265"/>
      <c r="CV245" s="265"/>
      <c r="CW245" s="265"/>
      <c r="CX245" s="265"/>
      <c r="CY245" s="265"/>
      <c r="CZ245" s="265"/>
      <c r="DA245" s="265"/>
      <c r="DB245" s="265"/>
      <c r="DC245" s="265"/>
      <c r="DD245" s="265"/>
      <c r="DE245" s="265"/>
      <c r="DF245" s="265"/>
      <c r="DG245" s="265"/>
      <c r="DH245" s="265"/>
      <c r="DI245" s="265"/>
      <c r="DJ245" s="265"/>
      <c r="DK245" s="265"/>
      <c r="DL245" s="265"/>
    </row>
    <row r="246" spans="1:116" x14ac:dyDescent="0.25">
      <c r="A246" s="265"/>
      <c r="B246" s="265"/>
      <c r="C246" s="265"/>
      <c r="D246" s="265"/>
      <c r="E246" s="265"/>
      <c r="F246" s="265"/>
      <c r="G246" s="265"/>
      <c r="H246" s="265"/>
      <c r="I246" s="265"/>
      <c r="J246" s="265"/>
      <c r="K246" s="265"/>
      <c r="L246" s="265"/>
      <c r="M246" s="265"/>
      <c r="N246" s="265"/>
      <c r="O246" s="265"/>
      <c r="P246" s="265"/>
      <c r="Q246" s="265"/>
      <c r="R246" s="265"/>
      <c r="S246" s="265"/>
      <c r="T246" s="265"/>
      <c r="U246" s="265"/>
      <c r="V246" s="265"/>
      <c r="W246" s="265"/>
      <c r="X246" s="265"/>
      <c r="Y246" s="265"/>
      <c r="Z246" s="265"/>
      <c r="AA246" s="265"/>
      <c r="AB246" s="265"/>
      <c r="AC246" s="265"/>
      <c r="AD246" s="265"/>
      <c r="AE246" s="265"/>
      <c r="AF246" s="265"/>
      <c r="AG246" s="265"/>
      <c r="AH246" s="265"/>
      <c r="AI246" s="265"/>
      <c r="AJ246" s="265"/>
      <c r="AK246" s="265"/>
      <c r="AL246" s="265"/>
      <c r="AM246" s="265"/>
      <c r="AN246" s="265"/>
      <c r="AO246" s="265"/>
      <c r="AP246" s="265"/>
      <c r="AQ246" s="265"/>
      <c r="AR246" s="265"/>
      <c r="AS246" s="265"/>
      <c r="AT246" s="265"/>
      <c r="AU246" s="265"/>
      <c r="AV246" s="265"/>
      <c r="AW246" s="265"/>
      <c r="AX246" s="265"/>
      <c r="AY246" s="265"/>
      <c r="AZ246" s="265"/>
      <c r="BA246" s="265"/>
      <c r="BB246" s="265"/>
      <c r="BC246" s="265"/>
      <c r="BD246" s="265"/>
      <c r="BE246" s="265"/>
      <c r="BF246" s="265"/>
      <c r="BG246" s="265"/>
      <c r="BH246" s="265"/>
      <c r="BI246" s="265"/>
      <c r="BJ246" s="265"/>
      <c r="BK246" s="265"/>
      <c r="BL246" s="265"/>
      <c r="BM246" s="265"/>
      <c r="BN246" s="265"/>
      <c r="BO246" s="265"/>
      <c r="BP246" s="265"/>
      <c r="BQ246" s="265"/>
      <c r="BR246" s="265"/>
      <c r="BS246" s="265"/>
      <c r="BT246" s="265"/>
      <c r="BU246" s="265"/>
      <c r="BV246" s="265"/>
      <c r="BW246" s="265"/>
      <c r="BX246" s="265"/>
      <c r="BY246" s="265"/>
      <c r="BZ246" s="265"/>
      <c r="CA246" s="265"/>
      <c r="CB246" s="265"/>
      <c r="CC246" s="265"/>
      <c r="CD246" s="265"/>
      <c r="CE246" s="265"/>
      <c r="CF246" s="265"/>
      <c r="CG246" s="265"/>
      <c r="CH246" s="265"/>
      <c r="CI246" s="265"/>
      <c r="CJ246" s="265"/>
      <c r="CK246" s="265"/>
      <c r="CL246" s="265"/>
      <c r="CM246" s="265"/>
      <c r="CN246" s="265"/>
      <c r="CO246" s="265"/>
      <c r="CP246" s="265"/>
      <c r="CQ246" s="265"/>
      <c r="CR246" s="265"/>
      <c r="CS246" s="265"/>
      <c r="CT246" s="265"/>
      <c r="CU246" s="265"/>
      <c r="CV246" s="265"/>
      <c r="CW246" s="265"/>
      <c r="CX246" s="265"/>
      <c r="CY246" s="265"/>
      <c r="CZ246" s="265"/>
      <c r="DA246" s="265"/>
      <c r="DB246" s="265"/>
      <c r="DC246" s="265"/>
      <c r="DD246" s="265"/>
      <c r="DE246" s="265"/>
      <c r="DF246" s="265"/>
      <c r="DG246" s="265"/>
      <c r="DH246" s="265"/>
      <c r="DI246" s="265"/>
      <c r="DJ246" s="265"/>
      <c r="DK246" s="265"/>
      <c r="DL246" s="265"/>
    </row>
    <row r="247" spans="1:116" x14ac:dyDescent="0.25">
      <c r="A247" s="265"/>
      <c r="B247" s="265"/>
      <c r="C247" s="265"/>
      <c r="D247" s="265"/>
      <c r="E247" s="265"/>
      <c r="F247" s="265"/>
      <c r="G247" s="265"/>
      <c r="H247" s="265"/>
      <c r="I247" s="265"/>
      <c r="J247" s="265"/>
      <c r="K247" s="265"/>
      <c r="L247" s="265"/>
      <c r="M247" s="265"/>
      <c r="N247" s="265"/>
      <c r="O247" s="265"/>
      <c r="P247" s="265"/>
      <c r="Q247" s="265"/>
      <c r="R247" s="265"/>
      <c r="S247" s="265"/>
      <c r="T247" s="265"/>
      <c r="U247" s="265"/>
      <c r="V247" s="265"/>
      <c r="W247" s="265"/>
      <c r="X247" s="265"/>
      <c r="Y247" s="265"/>
      <c r="Z247" s="265"/>
      <c r="AA247" s="265"/>
      <c r="AB247" s="265"/>
      <c r="AC247" s="265"/>
      <c r="AD247" s="265"/>
      <c r="AE247" s="265"/>
      <c r="AF247" s="265"/>
      <c r="AG247" s="265"/>
      <c r="AH247" s="265"/>
      <c r="AI247" s="265"/>
      <c r="AJ247" s="265"/>
      <c r="AK247" s="265"/>
      <c r="AL247" s="265"/>
      <c r="AM247" s="265"/>
      <c r="AN247" s="265"/>
      <c r="AO247" s="265"/>
      <c r="AP247" s="265"/>
      <c r="AQ247" s="265"/>
      <c r="AR247" s="265"/>
      <c r="AS247" s="265"/>
      <c r="AT247" s="265"/>
      <c r="AU247" s="265"/>
      <c r="AV247" s="265"/>
      <c r="AW247" s="265"/>
      <c r="AX247" s="265"/>
      <c r="AY247" s="265"/>
      <c r="AZ247" s="265"/>
      <c r="BA247" s="265"/>
      <c r="BB247" s="265"/>
      <c r="BC247" s="265"/>
      <c r="BD247" s="265"/>
      <c r="BE247" s="265"/>
      <c r="BF247" s="265"/>
      <c r="BG247" s="265"/>
      <c r="BH247" s="265"/>
      <c r="BI247" s="265"/>
      <c r="BJ247" s="265"/>
      <c r="BK247" s="265"/>
      <c r="BL247" s="265"/>
      <c r="BM247" s="265"/>
      <c r="BN247" s="265"/>
      <c r="BO247" s="265"/>
      <c r="BP247" s="265"/>
      <c r="BQ247" s="265"/>
      <c r="BR247" s="265"/>
      <c r="BS247" s="265"/>
      <c r="BT247" s="265"/>
      <c r="BU247" s="265"/>
      <c r="BV247" s="265"/>
      <c r="BW247" s="265"/>
      <c r="BX247" s="265"/>
      <c r="BY247" s="265"/>
      <c r="BZ247" s="265"/>
      <c r="CA247" s="265"/>
      <c r="CB247" s="265"/>
      <c r="CC247" s="265"/>
      <c r="CD247" s="265"/>
      <c r="CE247" s="265"/>
      <c r="CF247" s="265"/>
      <c r="CG247" s="265"/>
      <c r="CH247" s="265"/>
      <c r="CI247" s="265"/>
      <c r="CJ247" s="265"/>
      <c r="CK247" s="265"/>
      <c r="CL247" s="265"/>
      <c r="CM247" s="265"/>
      <c r="CN247" s="265"/>
      <c r="CO247" s="265"/>
      <c r="CP247" s="265"/>
      <c r="CQ247" s="265"/>
      <c r="CR247" s="265"/>
      <c r="CS247" s="265"/>
      <c r="CT247" s="265"/>
      <c r="CU247" s="265"/>
      <c r="CV247" s="265"/>
      <c r="CW247" s="265"/>
      <c r="CX247" s="265"/>
      <c r="CY247" s="265"/>
      <c r="CZ247" s="265"/>
      <c r="DA247" s="265"/>
      <c r="DB247" s="265"/>
      <c r="DC247" s="265"/>
      <c r="DD247" s="265"/>
      <c r="DE247" s="265"/>
      <c r="DF247" s="265"/>
      <c r="DG247" s="265"/>
      <c r="DH247" s="265"/>
      <c r="DI247" s="265"/>
      <c r="DJ247" s="265"/>
      <c r="DK247" s="265"/>
      <c r="DL247" s="265"/>
    </row>
    <row r="248" spans="1:116" x14ac:dyDescent="0.25">
      <c r="A248" s="265"/>
      <c r="B248" s="265"/>
      <c r="C248" s="265"/>
      <c r="D248" s="265"/>
      <c r="E248" s="265"/>
      <c r="F248" s="265"/>
      <c r="G248" s="265"/>
      <c r="H248" s="265"/>
      <c r="I248" s="265"/>
      <c r="J248" s="265"/>
      <c r="K248" s="265"/>
      <c r="L248" s="265"/>
      <c r="M248" s="265"/>
      <c r="N248" s="265"/>
      <c r="O248" s="265"/>
      <c r="P248" s="265"/>
      <c r="Q248" s="265"/>
      <c r="R248" s="265"/>
      <c r="S248" s="265"/>
      <c r="T248" s="265"/>
      <c r="U248" s="265"/>
      <c r="V248" s="265"/>
      <c r="W248" s="265"/>
      <c r="X248" s="265"/>
      <c r="Y248" s="265"/>
      <c r="Z248" s="265"/>
      <c r="AA248" s="265"/>
      <c r="AB248" s="265"/>
      <c r="AC248" s="265"/>
      <c r="AD248" s="265"/>
      <c r="AE248" s="265"/>
      <c r="AF248" s="265"/>
      <c r="AG248" s="265"/>
      <c r="AH248" s="265"/>
      <c r="AI248" s="265"/>
      <c r="AJ248" s="265"/>
      <c r="AK248" s="265"/>
      <c r="AL248" s="265"/>
      <c r="AM248" s="265"/>
      <c r="AN248" s="265"/>
      <c r="AO248" s="265"/>
      <c r="AP248" s="265"/>
      <c r="AQ248" s="265"/>
      <c r="AR248" s="265"/>
      <c r="AS248" s="265"/>
      <c r="AT248" s="265"/>
      <c r="AU248" s="265"/>
      <c r="AV248" s="265"/>
      <c r="AW248" s="265"/>
      <c r="AX248" s="265"/>
      <c r="AY248" s="265"/>
      <c r="AZ248" s="265"/>
      <c r="BA248" s="265"/>
      <c r="BB248" s="265"/>
      <c r="BC248" s="265"/>
      <c r="BD248" s="265"/>
      <c r="BE248" s="265"/>
      <c r="BF248" s="265"/>
      <c r="BG248" s="265"/>
      <c r="BH248" s="265"/>
      <c r="BI248" s="265"/>
      <c r="BJ248" s="265"/>
      <c r="BK248" s="265"/>
      <c r="BL248" s="265"/>
      <c r="BM248" s="265"/>
      <c r="BN248" s="265"/>
      <c r="BO248" s="265"/>
      <c r="BP248" s="265"/>
      <c r="BQ248" s="265"/>
      <c r="BR248" s="265"/>
      <c r="BS248" s="265"/>
      <c r="BT248" s="265"/>
      <c r="BU248" s="265"/>
      <c r="BV248" s="265"/>
      <c r="BW248" s="265"/>
      <c r="BX248" s="265"/>
      <c r="BY248" s="265"/>
      <c r="BZ248" s="265"/>
      <c r="CA248" s="265"/>
      <c r="CB248" s="265"/>
      <c r="CC248" s="265"/>
      <c r="CD248" s="265"/>
      <c r="CE248" s="265"/>
      <c r="CF248" s="265"/>
      <c r="CG248" s="265"/>
      <c r="CH248" s="265"/>
      <c r="CI248" s="265"/>
      <c r="CJ248" s="265"/>
      <c r="CK248" s="265"/>
      <c r="CL248" s="265"/>
      <c r="CM248" s="265"/>
      <c r="CN248" s="265"/>
      <c r="CO248" s="265"/>
      <c r="CP248" s="265"/>
      <c r="CQ248" s="265"/>
      <c r="CR248" s="265"/>
      <c r="CS248" s="265"/>
      <c r="CT248" s="265"/>
      <c r="CU248" s="265"/>
      <c r="CV248" s="265"/>
      <c r="CW248" s="265"/>
      <c r="CX248" s="265"/>
      <c r="CY248" s="265"/>
      <c r="CZ248" s="265"/>
      <c r="DA248" s="265"/>
      <c r="DB248" s="265"/>
      <c r="DC248" s="265"/>
      <c r="DD248" s="265"/>
      <c r="DE248" s="265"/>
      <c r="DF248" s="265"/>
      <c r="DG248" s="265"/>
      <c r="DH248" s="265"/>
      <c r="DI248" s="265"/>
      <c r="DJ248" s="265"/>
      <c r="DK248" s="265"/>
      <c r="DL248" s="265"/>
    </row>
    <row r="249" spans="1:116" x14ac:dyDescent="0.25">
      <c r="A249" s="265"/>
      <c r="B249" s="265"/>
      <c r="C249" s="265"/>
      <c r="D249" s="265"/>
      <c r="E249" s="265"/>
      <c r="F249" s="265"/>
      <c r="G249" s="265"/>
      <c r="H249" s="265"/>
      <c r="I249" s="265"/>
      <c r="J249" s="265"/>
      <c r="K249" s="265"/>
      <c r="L249" s="265"/>
      <c r="M249" s="265"/>
      <c r="N249" s="265"/>
      <c r="O249" s="265"/>
      <c r="P249" s="265"/>
      <c r="Q249" s="265"/>
      <c r="R249" s="265"/>
      <c r="S249" s="265"/>
      <c r="T249" s="265"/>
      <c r="U249" s="265"/>
      <c r="V249" s="265"/>
      <c r="W249" s="265"/>
      <c r="X249" s="265"/>
      <c r="Y249" s="265"/>
      <c r="Z249" s="265"/>
      <c r="AA249" s="265"/>
      <c r="AB249" s="265"/>
      <c r="AC249" s="265"/>
      <c r="AD249" s="265"/>
      <c r="AE249" s="265"/>
      <c r="AF249" s="265"/>
      <c r="AG249" s="265"/>
      <c r="AH249" s="265"/>
      <c r="AI249" s="265"/>
      <c r="AJ249" s="265"/>
      <c r="AK249" s="265"/>
      <c r="AL249" s="265"/>
      <c r="AM249" s="265"/>
      <c r="AN249" s="265"/>
      <c r="AO249" s="265"/>
      <c r="AP249" s="265"/>
      <c r="AQ249" s="265"/>
      <c r="AR249" s="265"/>
      <c r="AS249" s="265"/>
      <c r="AT249" s="265"/>
      <c r="AU249" s="265"/>
      <c r="AV249" s="265"/>
      <c r="AW249" s="265"/>
      <c r="AX249" s="265"/>
      <c r="AY249" s="265"/>
      <c r="AZ249" s="265"/>
      <c r="BA249" s="265"/>
      <c r="BB249" s="265"/>
      <c r="BC249" s="265"/>
      <c r="BD249" s="265"/>
      <c r="BE249" s="265"/>
      <c r="BF249" s="265"/>
      <c r="BG249" s="265"/>
      <c r="BH249" s="265"/>
      <c r="BI249" s="265"/>
      <c r="BJ249" s="265"/>
      <c r="BK249" s="265"/>
      <c r="BL249" s="265"/>
      <c r="BM249" s="265"/>
      <c r="BN249" s="265"/>
      <c r="BO249" s="265"/>
      <c r="BP249" s="265"/>
      <c r="BQ249" s="265"/>
      <c r="BR249" s="265"/>
      <c r="BS249" s="265"/>
      <c r="BT249" s="265"/>
      <c r="BU249" s="265"/>
      <c r="BV249" s="265"/>
      <c r="BW249" s="265"/>
      <c r="BX249" s="265"/>
      <c r="BY249" s="265"/>
      <c r="BZ249" s="265"/>
      <c r="CA249" s="265"/>
      <c r="CB249" s="265"/>
      <c r="CC249" s="265"/>
      <c r="CD249" s="265"/>
      <c r="CE249" s="265"/>
      <c r="CF249" s="265"/>
      <c r="CG249" s="265"/>
      <c r="CH249" s="265"/>
      <c r="CI249" s="265"/>
      <c r="CJ249" s="265"/>
      <c r="CK249" s="265"/>
      <c r="CL249" s="265"/>
      <c r="CM249" s="265"/>
      <c r="CN249" s="265"/>
      <c r="CO249" s="265"/>
      <c r="CP249" s="265"/>
      <c r="CQ249" s="265"/>
      <c r="CR249" s="265"/>
      <c r="CS249" s="265"/>
      <c r="CT249" s="265"/>
      <c r="CU249" s="265"/>
      <c r="CV249" s="265"/>
      <c r="CW249" s="265"/>
      <c r="CX249" s="265"/>
      <c r="CY249" s="265"/>
      <c r="CZ249" s="265"/>
      <c r="DA249" s="265"/>
      <c r="DB249" s="265"/>
      <c r="DC249" s="265"/>
      <c r="DD249" s="265"/>
      <c r="DE249" s="265"/>
      <c r="DF249" s="265"/>
      <c r="DG249" s="265"/>
      <c r="DH249" s="265"/>
      <c r="DI249" s="265"/>
      <c r="DJ249" s="265"/>
      <c r="DK249" s="265"/>
      <c r="DL249" s="265"/>
    </row>
    <row r="250" spans="1:116" x14ac:dyDescent="0.25">
      <c r="A250" s="265"/>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265"/>
      <c r="AE250" s="265"/>
      <c r="AF250" s="265"/>
      <c r="AG250" s="265"/>
      <c r="AH250" s="265"/>
      <c r="AI250" s="265"/>
      <c r="AJ250" s="265"/>
      <c r="AK250" s="265"/>
      <c r="AL250" s="265"/>
      <c r="AM250" s="265"/>
      <c r="AN250" s="265"/>
      <c r="AO250" s="265"/>
      <c r="AP250" s="265"/>
      <c r="AQ250" s="265"/>
      <c r="AR250" s="265"/>
      <c r="AS250" s="265"/>
      <c r="AT250" s="265"/>
      <c r="AU250" s="265"/>
      <c r="AV250" s="265"/>
      <c r="AW250" s="265"/>
      <c r="AX250" s="265"/>
      <c r="AY250" s="265"/>
      <c r="AZ250" s="265"/>
      <c r="BA250" s="265"/>
      <c r="BB250" s="265"/>
      <c r="BC250" s="265"/>
      <c r="BD250" s="265"/>
      <c r="BE250" s="265"/>
      <c r="BF250" s="265"/>
      <c r="BG250" s="265"/>
      <c r="BH250" s="265"/>
      <c r="BI250" s="265"/>
      <c r="BJ250" s="265"/>
      <c r="BK250" s="265"/>
      <c r="BL250" s="265"/>
      <c r="BM250" s="265"/>
      <c r="BN250" s="265"/>
      <c r="BO250" s="265"/>
      <c r="BP250" s="265"/>
      <c r="BQ250" s="265"/>
      <c r="BR250" s="265"/>
      <c r="BS250" s="265"/>
      <c r="BT250" s="265"/>
      <c r="BU250" s="265"/>
      <c r="BV250" s="265"/>
      <c r="BW250" s="265"/>
      <c r="BX250" s="265"/>
      <c r="BY250" s="265"/>
      <c r="BZ250" s="265"/>
      <c r="CA250" s="265"/>
      <c r="CB250" s="265"/>
      <c r="CC250" s="265"/>
      <c r="CD250" s="265"/>
      <c r="CE250" s="265"/>
      <c r="CF250" s="265"/>
      <c r="CG250" s="265"/>
      <c r="CH250" s="265"/>
      <c r="CI250" s="265"/>
      <c r="CJ250" s="265"/>
      <c r="CK250" s="265"/>
      <c r="CL250" s="265"/>
      <c r="CM250" s="265"/>
      <c r="CN250" s="265"/>
      <c r="CO250" s="265"/>
      <c r="CP250" s="265"/>
      <c r="CQ250" s="265"/>
      <c r="CR250" s="265"/>
      <c r="CS250" s="265"/>
      <c r="CT250" s="265"/>
      <c r="CU250" s="265"/>
      <c r="CV250" s="265"/>
      <c r="CW250" s="265"/>
      <c r="CX250" s="265"/>
      <c r="CY250" s="265"/>
      <c r="CZ250" s="265"/>
      <c r="DA250" s="265"/>
      <c r="DB250" s="265"/>
      <c r="DC250" s="265"/>
      <c r="DD250" s="265"/>
      <c r="DE250" s="265"/>
      <c r="DF250" s="265"/>
      <c r="DG250" s="265"/>
      <c r="DH250" s="265"/>
      <c r="DI250" s="265"/>
      <c r="DJ250" s="265"/>
      <c r="DK250" s="265"/>
      <c r="DL250" s="265"/>
    </row>
    <row r="251" spans="1:116" x14ac:dyDescent="0.25">
      <c r="A251" s="265"/>
      <c r="B251" s="265"/>
      <c r="C251" s="265"/>
      <c r="D251" s="265"/>
      <c r="E251" s="265"/>
      <c r="F251" s="265"/>
      <c r="G251" s="265"/>
      <c r="H251" s="265"/>
      <c r="I251" s="265"/>
      <c r="J251" s="265"/>
      <c r="K251" s="265"/>
      <c r="L251" s="265"/>
      <c r="M251" s="265"/>
      <c r="N251" s="265"/>
      <c r="O251" s="265"/>
      <c r="P251" s="265"/>
      <c r="Q251" s="265"/>
      <c r="R251" s="265"/>
      <c r="S251" s="265"/>
      <c r="T251" s="265"/>
      <c r="U251" s="265"/>
      <c r="V251" s="265"/>
      <c r="W251" s="265"/>
      <c r="X251" s="265"/>
      <c r="Y251" s="265"/>
      <c r="Z251" s="265"/>
      <c r="AA251" s="265"/>
      <c r="AB251" s="265"/>
      <c r="AC251" s="265"/>
      <c r="AD251" s="265"/>
      <c r="AE251" s="265"/>
      <c r="AF251" s="265"/>
      <c r="AG251" s="265"/>
      <c r="AH251" s="265"/>
      <c r="AI251" s="265"/>
      <c r="AJ251" s="265"/>
      <c r="AK251" s="265"/>
      <c r="AL251" s="265"/>
      <c r="AM251" s="265"/>
      <c r="AN251" s="265"/>
      <c r="AO251" s="265"/>
      <c r="AP251" s="265"/>
      <c r="AQ251" s="265"/>
      <c r="AR251" s="265"/>
      <c r="AS251" s="265"/>
      <c r="AT251" s="265"/>
      <c r="AU251" s="265"/>
      <c r="AV251" s="265"/>
      <c r="AW251" s="265"/>
      <c r="AX251" s="265"/>
      <c r="AY251" s="265"/>
      <c r="AZ251" s="265"/>
      <c r="BA251" s="265"/>
      <c r="BB251" s="265"/>
      <c r="BC251" s="265"/>
      <c r="BD251" s="265"/>
      <c r="BE251" s="265"/>
      <c r="BF251" s="265"/>
      <c r="BG251" s="265"/>
      <c r="BH251" s="265"/>
      <c r="BI251" s="265"/>
      <c r="BJ251" s="265"/>
      <c r="BK251" s="265"/>
      <c r="BL251" s="265"/>
      <c r="BM251" s="265"/>
      <c r="BN251" s="265"/>
      <c r="BO251" s="265"/>
      <c r="BP251" s="265"/>
      <c r="BQ251" s="265"/>
      <c r="BR251" s="265"/>
      <c r="BS251" s="265"/>
      <c r="BT251" s="265"/>
      <c r="BU251" s="265"/>
      <c r="BV251" s="265"/>
      <c r="BW251" s="265"/>
      <c r="BX251" s="265"/>
      <c r="BY251" s="265"/>
      <c r="BZ251" s="265"/>
      <c r="CA251" s="265"/>
      <c r="CB251" s="265"/>
      <c r="CC251" s="265"/>
      <c r="CD251" s="265"/>
      <c r="CE251" s="265"/>
      <c r="CF251" s="265"/>
      <c r="CG251" s="265"/>
      <c r="CH251" s="265"/>
      <c r="CI251" s="265"/>
      <c r="CJ251" s="265"/>
      <c r="CK251" s="265"/>
      <c r="CL251" s="265"/>
      <c r="CM251" s="265"/>
      <c r="CN251" s="265"/>
      <c r="CO251" s="265"/>
      <c r="CP251" s="265"/>
      <c r="CQ251" s="265"/>
      <c r="CR251" s="265"/>
      <c r="CS251" s="265"/>
      <c r="CT251" s="265"/>
      <c r="CU251" s="265"/>
      <c r="CV251" s="265"/>
      <c r="CW251" s="265"/>
      <c r="CX251" s="265"/>
      <c r="CY251" s="265"/>
      <c r="CZ251" s="265"/>
      <c r="DA251" s="265"/>
      <c r="DB251" s="265"/>
      <c r="DC251" s="265"/>
      <c r="DD251" s="265"/>
      <c r="DE251" s="265"/>
      <c r="DF251" s="265"/>
      <c r="DG251" s="265"/>
      <c r="DH251" s="265"/>
      <c r="DI251" s="265"/>
      <c r="DJ251" s="265"/>
      <c r="DK251" s="265"/>
      <c r="DL251" s="265"/>
    </row>
    <row r="252" spans="1:116" x14ac:dyDescent="0.25">
      <c r="A252" s="265"/>
      <c r="B252" s="265"/>
      <c r="C252" s="265"/>
      <c r="D252" s="265"/>
      <c r="E252" s="265"/>
      <c r="F252" s="265"/>
      <c r="G252" s="265"/>
      <c r="H252" s="265"/>
      <c r="I252" s="265"/>
      <c r="J252" s="265"/>
      <c r="K252" s="265"/>
      <c r="L252" s="265"/>
      <c r="M252" s="265"/>
      <c r="N252" s="265"/>
      <c r="O252" s="265"/>
      <c r="P252" s="265"/>
      <c r="Q252" s="265"/>
      <c r="R252" s="265"/>
      <c r="S252" s="265"/>
      <c r="T252" s="265"/>
      <c r="U252" s="265"/>
      <c r="V252" s="265"/>
      <c r="W252" s="265"/>
      <c r="X252" s="265"/>
      <c r="Y252" s="265"/>
      <c r="Z252" s="265"/>
      <c r="AA252" s="265"/>
      <c r="AB252" s="265"/>
      <c r="AC252" s="265"/>
      <c r="AD252" s="265"/>
      <c r="AE252" s="265"/>
      <c r="AF252" s="265"/>
      <c r="AG252" s="265"/>
      <c r="AH252" s="265"/>
      <c r="AI252" s="265"/>
      <c r="AJ252" s="265"/>
      <c r="AK252" s="265"/>
      <c r="AL252" s="265"/>
      <c r="AM252" s="265"/>
      <c r="AN252" s="265"/>
      <c r="AO252" s="265"/>
      <c r="AP252" s="265"/>
      <c r="AQ252" s="265"/>
      <c r="AR252" s="265"/>
      <c r="AS252" s="265"/>
      <c r="AT252" s="265"/>
      <c r="AU252" s="265"/>
      <c r="AV252" s="265"/>
      <c r="AW252" s="265"/>
      <c r="AX252" s="265"/>
      <c r="AY252" s="265"/>
      <c r="AZ252" s="265"/>
      <c r="BA252" s="265"/>
      <c r="BB252" s="265"/>
      <c r="BC252" s="265"/>
      <c r="BD252" s="265"/>
      <c r="BE252" s="265"/>
      <c r="BF252" s="265"/>
      <c r="BG252" s="265"/>
      <c r="BH252" s="265"/>
      <c r="BI252" s="265"/>
      <c r="BJ252" s="265"/>
      <c r="BK252" s="265"/>
      <c r="BL252" s="265"/>
      <c r="BM252" s="265"/>
      <c r="BN252" s="265"/>
      <c r="BO252" s="265"/>
      <c r="BP252" s="265"/>
      <c r="BQ252" s="265"/>
      <c r="BR252" s="265"/>
      <c r="BS252" s="265"/>
      <c r="BT252" s="265"/>
      <c r="BU252" s="265"/>
      <c r="BV252" s="265"/>
      <c r="BW252" s="265"/>
      <c r="BX252" s="265"/>
      <c r="BY252" s="265"/>
      <c r="BZ252" s="265"/>
      <c r="CA252" s="265"/>
      <c r="CB252" s="265"/>
      <c r="CC252" s="265"/>
      <c r="CD252" s="265"/>
      <c r="CE252" s="265"/>
      <c r="CF252" s="265"/>
      <c r="CG252" s="265"/>
      <c r="CH252" s="265"/>
      <c r="CI252" s="265"/>
      <c r="CJ252" s="265"/>
      <c r="CK252" s="265"/>
      <c r="CL252" s="265"/>
      <c r="CM252" s="265"/>
      <c r="CN252" s="265"/>
      <c r="CO252" s="265"/>
      <c r="CP252" s="265"/>
      <c r="CQ252" s="265"/>
      <c r="CR252" s="265"/>
      <c r="CS252" s="265"/>
      <c r="CT252" s="265"/>
      <c r="CU252" s="265"/>
      <c r="CV252" s="265"/>
      <c r="CW252" s="265"/>
      <c r="CX252" s="265"/>
      <c r="CY252" s="265"/>
      <c r="CZ252" s="265"/>
      <c r="DA252" s="265"/>
      <c r="DB252" s="265"/>
      <c r="DC252" s="265"/>
      <c r="DD252" s="265"/>
      <c r="DE252" s="265"/>
      <c r="DF252" s="265"/>
      <c r="DG252" s="265"/>
      <c r="DH252" s="265"/>
      <c r="DI252" s="265"/>
      <c r="DJ252" s="265"/>
      <c r="DK252" s="265"/>
      <c r="DL252" s="265"/>
    </row>
    <row r="253" spans="1:116" x14ac:dyDescent="0.25">
      <c r="A253" s="265"/>
      <c r="B253" s="265"/>
      <c r="C253" s="265"/>
      <c r="D253" s="265"/>
      <c r="E253" s="265"/>
      <c r="F253" s="265"/>
      <c r="G253" s="265"/>
      <c r="H253" s="265"/>
      <c r="I253" s="265"/>
      <c r="J253" s="265"/>
      <c r="K253" s="265"/>
      <c r="L253" s="265"/>
      <c r="M253" s="265"/>
      <c r="N253" s="265"/>
      <c r="O253" s="265"/>
      <c r="P253" s="265"/>
      <c r="Q253" s="265"/>
      <c r="R253" s="265"/>
      <c r="S253" s="265"/>
      <c r="T253" s="265"/>
      <c r="U253" s="265"/>
      <c r="V253" s="265"/>
      <c r="W253" s="265"/>
      <c r="X253" s="265"/>
      <c r="Y253" s="265"/>
      <c r="Z253" s="265"/>
      <c r="AA253" s="265"/>
      <c r="AB253" s="265"/>
      <c r="AC253" s="265"/>
      <c r="AD253" s="265"/>
      <c r="AE253" s="265"/>
      <c r="AF253" s="265"/>
      <c r="AG253" s="265"/>
      <c r="AH253" s="265"/>
      <c r="AI253" s="265"/>
      <c r="AJ253" s="265"/>
      <c r="AK253" s="265"/>
      <c r="AL253" s="265"/>
      <c r="AM253" s="265"/>
      <c r="AN253" s="265"/>
      <c r="AO253" s="265"/>
      <c r="AP253" s="265"/>
      <c r="AQ253" s="265"/>
      <c r="AR253" s="265"/>
      <c r="AS253" s="265"/>
      <c r="AT253" s="265"/>
      <c r="AU253" s="265"/>
      <c r="AV253" s="265"/>
      <c r="AW253" s="265"/>
      <c r="AX253" s="265"/>
      <c r="AY253" s="265"/>
      <c r="AZ253" s="265"/>
      <c r="BA253" s="265"/>
      <c r="BB253" s="265"/>
      <c r="BC253" s="265"/>
      <c r="BD253" s="265"/>
      <c r="BE253" s="265"/>
      <c r="BF253" s="265"/>
      <c r="BG253" s="265"/>
      <c r="BH253" s="265"/>
      <c r="BI253" s="265"/>
      <c r="BJ253" s="265"/>
      <c r="BK253" s="265"/>
      <c r="BL253" s="265"/>
      <c r="BM253" s="265"/>
      <c r="BN253" s="265"/>
      <c r="BO253" s="265"/>
      <c r="BP253" s="265"/>
      <c r="BQ253" s="265"/>
      <c r="BR253" s="265"/>
      <c r="BS253" s="265"/>
      <c r="BT253" s="265"/>
      <c r="BU253" s="265"/>
      <c r="BV253" s="265"/>
      <c r="BW253" s="265"/>
      <c r="BX253" s="265"/>
      <c r="BY253" s="265"/>
      <c r="BZ253" s="265"/>
      <c r="CA253" s="265"/>
      <c r="CB253" s="265"/>
      <c r="CC253" s="265"/>
      <c r="CD253" s="265"/>
      <c r="CE253" s="265"/>
      <c r="CF253" s="265"/>
      <c r="CG253" s="265"/>
      <c r="CH253" s="265"/>
      <c r="CI253" s="265"/>
      <c r="CJ253" s="265"/>
      <c r="CK253" s="265"/>
      <c r="CL253" s="265"/>
      <c r="CM253" s="265"/>
      <c r="CN253" s="265"/>
      <c r="CO253" s="265"/>
      <c r="CP253" s="265"/>
      <c r="CQ253" s="265"/>
      <c r="CR253" s="265"/>
      <c r="CS253" s="265"/>
      <c r="CT253" s="265"/>
      <c r="CU253" s="265"/>
      <c r="CV253" s="265"/>
      <c r="CW253" s="265"/>
      <c r="CX253" s="265"/>
      <c r="CY253" s="265"/>
      <c r="CZ253" s="265"/>
      <c r="DA253" s="265"/>
      <c r="DB253" s="265"/>
      <c r="DC253" s="265"/>
      <c r="DD253" s="265"/>
      <c r="DE253" s="265"/>
      <c r="DF253" s="265"/>
      <c r="DG253" s="265"/>
      <c r="DH253" s="265"/>
      <c r="DI253" s="265"/>
      <c r="DJ253" s="265"/>
      <c r="DK253" s="265"/>
      <c r="DL253" s="265"/>
    </row>
    <row r="254" spans="1:116" x14ac:dyDescent="0.25">
      <c r="A254" s="265"/>
      <c r="B254" s="265"/>
      <c r="C254" s="265"/>
      <c r="D254" s="265"/>
      <c r="E254" s="265"/>
      <c r="F254" s="265"/>
      <c r="G254" s="265"/>
      <c r="H254" s="265"/>
      <c r="I254" s="265"/>
      <c r="J254" s="265"/>
      <c r="K254" s="265"/>
      <c r="L254" s="265"/>
      <c r="M254" s="265"/>
      <c r="N254" s="265"/>
      <c r="O254" s="265"/>
      <c r="P254" s="265"/>
      <c r="Q254" s="265"/>
      <c r="R254" s="265"/>
      <c r="S254" s="265"/>
      <c r="T254" s="265"/>
      <c r="U254" s="265"/>
      <c r="V254" s="265"/>
      <c r="W254" s="265"/>
      <c r="X254" s="265"/>
      <c r="Y254" s="265"/>
      <c r="Z254" s="265"/>
      <c r="AA254" s="265"/>
      <c r="AB254" s="265"/>
      <c r="AC254" s="265"/>
      <c r="AD254" s="265"/>
      <c r="AE254" s="265"/>
      <c r="AF254" s="265"/>
      <c r="AG254" s="265"/>
      <c r="AH254" s="265"/>
      <c r="AI254" s="265"/>
      <c r="AJ254" s="265"/>
      <c r="AK254" s="265"/>
      <c r="AL254" s="265"/>
      <c r="AM254" s="265"/>
      <c r="AN254" s="265"/>
      <c r="AO254" s="265"/>
      <c r="AP254" s="265"/>
      <c r="AQ254" s="265"/>
      <c r="AR254" s="265"/>
      <c r="AS254" s="265"/>
      <c r="AT254" s="265"/>
      <c r="AU254" s="265"/>
      <c r="AV254" s="265"/>
      <c r="AW254" s="265"/>
      <c r="AX254" s="265"/>
      <c r="AY254" s="265"/>
      <c r="AZ254" s="265"/>
      <c r="BA254" s="265"/>
      <c r="BB254" s="265"/>
      <c r="BC254" s="265"/>
      <c r="BD254" s="265"/>
      <c r="BE254" s="265"/>
      <c r="BF254" s="265"/>
      <c r="BG254" s="265"/>
      <c r="BH254" s="265"/>
      <c r="BI254" s="265"/>
      <c r="BJ254" s="265"/>
      <c r="BK254" s="265"/>
      <c r="BL254" s="265"/>
      <c r="BM254" s="265"/>
      <c r="BN254" s="265"/>
      <c r="BO254" s="265"/>
      <c r="BP254" s="265"/>
      <c r="BQ254" s="265"/>
      <c r="BR254" s="265"/>
      <c r="BS254" s="265"/>
      <c r="BT254" s="265"/>
      <c r="BU254" s="265"/>
      <c r="BV254" s="265"/>
      <c r="BW254" s="265"/>
      <c r="BX254" s="265"/>
      <c r="BY254" s="265"/>
      <c r="BZ254" s="265"/>
      <c r="CA254" s="265"/>
      <c r="CB254" s="265"/>
      <c r="CC254" s="265"/>
      <c r="CD254" s="265"/>
      <c r="CE254" s="265"/>
      <c r="CF254" s="265"/>
      <c r="CG254" s="265"/>
      <c r="CH254" s="265"/>
      <c r="CI254" s="265"/>
      <c r="CJ254" s="265"/>
      <c r="CK254" s="265"/>
      <c r="CL254" s="265"/>
      <c r="CM254" s="265"/>
      <c r="CN254" s="265"/>
      <c r="CO254" s="265"/>
      <c r="CP254" s="265"/>
      <c r="CQ254" s="265"/>
      <c r="CR254" s="265"/>
      <c r="CS254" s="265"/>
      <c r="CT254" s="265"/>
      <c r="CU254" s="265"/>
      <c r="CV254" s="265"/>
      <c r="CW254" s="265"/>
      <c r="CX254" s="265"/>
      <c r="CY254" s="265"/>
      <c r="CZ254" s="265"/>
      <c r="DA254" s="265"/>
      <c r="DB254" s="265"/>
      <c r="DC254" s="265"/>
      <c r="DD254" s="265"/>
      <c r="DE254" s="265"/>
      <c r="DF254" s="265"/>
      <c r="DG254" s="265"/>
      <c r="DH254" s="265"/>
      <c r="DI254" s="265"/>
      <c r="DJ254" s="265"/>
      <c r="DK254" s="265"/>
      <c r="DL254" s="265"/>
    </row>
    <row r="255" spans="1:116" x14ac:dyDescent="0.25">
      <c r="A255" s="265"/>
      <c r="B255" s="265"/>
      <c r="C255" s="265"/>
      <c r="D255" s="265"/>
      <c r="E255" s="265"/>
      <c r="F255" s="265"/>
      <c r="G255" s="265"/>
      <c r="H255" s="265"/>
      <c r="I255" s="265"/>
      <c r="J255" s="265"/>
      <c r="K255" s="265"/>
      <c r="L255" s="265"/>
      <c r="M255" s="265"/>
      <c r="N255" s="265"/>
      <c r="O255" s="265"/>
      <c r="P255" s="265"/>
      <c r="Q255" s="265"/>
      <c r="R255" s="265"/>
      <c r="S255" s="265"/>
      <c r="T255" s="265"/>
      <c r="U255" s="265"/>
      <c r="V255" s="265"/>
      <c r="W255" s="265"/>
      <c r="X255" s="265"/>
      <c r="Y255" s="265"/>
      <c r="Z255" s="265"/>
      <c r="AA255" s="265"/>
      <c r="AB255" s="265"/>
      <c r="AC255" s="265"/>
      <c r="AD255" s="265"/>
      <c r="AE255" s="265"/>
      <c r="AF255" s="265"/>
      <c r="AG255" s="265"/>
      <c r="AH255" s="265"/>
      <c r="AI255" s="265"/>
      <c r="AJ255" s="265"/>
      <c r="AK255" s="265"/>
      <c r="AL255" s="265"/>
      <c r="AM255" s="265"/>
      <c r="AN255" s="265"/>
      <c r="AO255" s="265"/>
      <c r="AP255" s="265"/>
      <c r="AQ255" s="265"/>
      <c r="AR255" s="265"/>
      <c r="AS255" s="265"/>
      <c r="AT255" s="265"/>
      <c r="AU255" s="265"/>
      <c r="AV255" s="265"/>
      <c r="AW255" s="265"/>
      <c r="AX255" s="265"/>
      <c r="AY255" s="265"/>
      <c r="AZ255" s="265"/>
      <c r="BA255" s="265"/>
      <c r="BB255" s="265"/>
      <c r="BC255" s="265"/>
      <c r="BD255" s="265"/>
      <c r="BE255" s="265"/>
      <c r="BF255" s="265"/>
      <c r="BG255" s="265"/>
      <c r="BH255" s="265"/>
      <c r="BI255" s="265"/>
      <c r="BJ255" s="265"/>
      <c r="BK255" s="265"/>
      <c r="BL255" s="265"/>
      <c r="BM255" s="265"/>
      <c r="BN255" s="265"/>
      <c r="BO255" s="265"/>
      <c r="BP255" s="265"/>
      <c r="BQ255" s="265"/>
      <c r="BR255" s="265"/>
      <c r="BS255" s="265"/>
      <c r="BT255" s="265"/>
      <c r="BU255" s="265"/>
      <c r="BV255" s="265"/>
      <c r="BW255" s="265"/>
      <c r="BX255" s="265"/>
      <c r="BY255" s="265"/>
      <c r="BZ255" s="265"/>
      <c r="CA255" s="265"/>
      <c r="CB255" s="265"/>
      <c r="CC255" s="265"/>
      <c r="CD255" s="265"/>
      <c r="CE255" s="265"/>
      <c r="CF255" s="265"/>
      <c r="CG255" s="265"/>
      <c r="CH255" s="265"/>
      <c r="CI255" s="265"/>
      <c r="CJ255" s="265"/>
      <c r="CK255" s="265"/>
      <c r="CL255" s="265"/>
      <c r="CM255" s="265"/>
      <c r="CN255" s="265"/>
      <c r="CO255" s="265"/>
      <c r="CP255" s="265"/>
      <c r="CQ255" s="265"/>
      <c r="CR255" s="265"/>
      <c r="CS255" s="265"/>
      <c r="CT255" s="265"/>
      <c r="CU255" s="265"/>
      <c r="CV255" s="265"/>
      <c r="CW255" s="265"/>
      <c r="CX255" s="265"/>
      <c r="CY255" s="265"/>
      <c r="CZ255" s="265"/>
      <c r="DA255" s="265"/>
      <c r="DB255" s="265"/>
      <c r="DC255" s="265"/>
      <c r="DD255" s="265"/>
      <c r="DE255" s="265"/>
      <c r="DF255" s="265"/>
      <c r="DG255" s="265"/>
      <c r="DH255" s="265"/>
      <c r="DI255" s="265"/>
      <c r="DJ255" s="265"/>
      <c r="DK255" s="265"/>
      <c r="DL255" s="265"/>
    </row>
    <row r="256" spans="1:116" x14ac:dyDescent="0.25">
      <c r="A256" s="265"/>
      <c r="B256" s="265"/>
      <c r="C256" s="265"/>
      <c r="D256" s="265"/>
      <c r="E256" s="265"/>
      <c r="F256" s="265"/>
      <c r="G256" s="265"/>
      <c r="H256" s="265"/>
      <c r="I256" s="265"/>
      <c r="J256" s="265"/>
      <c r="K256" s="265"/>
      <c r="L256" s="265"/>
      <c r="M256" s="265"/>
      <c r="N256" s="265"/>
      <c r="O256" s="265"/>
      <c r="P256" s="265"/>
      <c r="Q256" s="265"/>
      <c r="R256" s="265"/>
      <c r="S256" s="265"/>
      <c r="T256" s="265"/>
      <c r="U256" s="265"/>
      <c r="V256" s="265"/>
      <c r="W256" s="265"/>
      <c r="X256" s="265"/>
      <c r="Y256" s="265"/>
      <c r="Z256" s="265"/>
      <c r="AA256" s="265"/>
      <c r="AB256" s="265"/>
      <c r="AC256" s="265"/>
      <c r="AD256" s="265"/>
      <c r="AE256" s="265"/>
      <c r="AF256" s="265"/>
      <c r="AG256" s="265"/>
      <c r="AH256" s="265"/>
      <c r="AI256" s="265"/>
      <c r="AJ256" s="265"/>
      <c r="AK256" s="265"/>
      <c r="AL256" s="265"/>
      <c r="AM256" s="265"/>
      <c r="AN256" s="265"/>
      <c r="AO256" s="265"/>
      <c r="AP256" s="265"/>
      <c r="AQ256" s="265"/>
      <c r="AR256" s="265"/>
      <c r="AS256" s="265"/>
      <c r="AT256" s="265"/>
      <c r="AU256" s="265"/>
      <c r="AV256" s="265"/>
      <c r="AW256" s="265"/>
      <c r="AX256" s="265"/>
      <c r="AY256" s="265"/>
      <c r="AZ256" s="265"/>
      <c r="BA256" s="265"/>
      <c r="BB256" s="265"/>
      <c r="BC256" s="265"/>
      <c r="BD256" s="265"/>
      <c r="BE256" s="265"/>
      <c r="BF256" s="265"/>
      <c r="BG256" s="265"/>
      <c r="BH256" s="265"/>
      <c r="BI256" s="265"/>
      <c r="BJ256" s="265"/>
      <c r="BK256" s="265"/>
      <c r="BL256" s="265"/>
      <c r="BM256" s="265"/>
      <c r="BN256" s="265"/>
      <c r="BO256" s="265"/>
      <c r="BP256" s="265"/>
      <c r="BQ256" s="265"/>
      <c r="BR256" s="265"/>
      <c r="BS256" s="265"/>
      <c r="BT256" s="265"/>
      <c r="BU256" s="265"/>
      <c r="BV256" s="265"/>
      <c r="BW256" s="265"/>
      <c r="BX256" s="265"/>
      <c r="BY256" s="265"/>
      <c r="BZ256" s="265"/>
      <c r="CA256" s="265"/>
      <c r="CB256" s="265"/>
      <c r="CC256" s="265"/>
      <c r="CD256" s="265"/>
      <c r="CE256" s="265"/>
      <c r="CF256" s="265"/>
      <c r="CG256" s="265"/>
      <c r="CH256" s="265"/>
      <c r="CI256" s="265"/>
      <c r="CJ256" s="265"/>
      <c r="CK256" s="265"/>
      <c r="CL256" s="265"/>
      <c r="CM256" s="265"/>
      <c r="CN256" s="265"/>
      <c r="CO256" s="265"/>
      <c r="CP256" s="265"/>
      <c r="CQ256" s="265"/>
      <c r="CR256" s="265"/>
      <c r="CS256" s="265"/>
      <c r="CT256" s="265"/>
      <c r="CU256" s="265"/>
      <c r="CV256" s="265"/>
      <c r="CW256" s="265"/>
      <c r="CX256" s="265"/>
      <c r="CY256" s="265"/>
      <c r="CZ256" s="265"/>
      <c r="DA256" s="265"/>
      <c r="DB256" s="265"/>
      <c r="DC256" s="265"/>
      <c r="DD256" s="265"/>
      <c r="DE256" s="265"/>
      <c r="DF256" s="265"/>
      <c r="DG256" s="265"/>
      <c r="DH256" s="265"/>
      <c r="DI256" s="265"/>
      <c r="DJ256" s="265"/>
      <c r="DK256" s="265"/>
      <c r="DL256" s="265"/>
    </row>
    <row r="257" spans="1:116" x14ac:dyDescent="0.25">
      <c r="A257" s="265"/>
      <c r="B257" s="265"/>
      <c r="C257" s="265"/>
      <c r="D257" s="265"/>
      <c r="E257" s="265"/>
      <c r="F257" s="265"/>
      <c r="G257" s="265"/>
      <c r="H257" s="265"/>
      <c r="I257" s="265"/>
      <c r="J257" s="265"/>
      <c r="K257" s="265"/>
      <c r="L257" s="265"/>
      <c r="M257" s="265"/>
      <c r="N257" s="265"/>
      <c r="O257" s="265"/>
      <c r="P257" s="265"/>
      <c r="Q257" s="265"/>
      <c r="R257" s="265"/>
      <c r="S257" s="265"/>
      <c r="T257" s="265"/>
      <c r="U257" s="265"/>
      <c r="V257" s="265"/>
      <c r="W257" s="265"/>
      <c r="X257" s="265"/>
      <c r="Y257" s="265"/>
      <c r="Z257" s="265"/>
      <c r="AA257" s="265"/>
      <c r="AB257" s="265"/>
      <c r="AC257" s="265"/>
      <c r="AD257" s="265"/>
      <c r="AE257" s="265"/>
      <c r="AF257" s="265"/>
      <c r="AG257" s="265"/>
      <c r="AH257" s="265"/>
      <c r="AI257" s="265"/>
      <c r="AJ257" s="265"/>
      <c r="AK257" s="265"/>
      <c r="AL257" s="265"/>
      <c r="AM257" s="265"/>
      <c r="AN257" s="265"/>
      <c r="AO257" s="265"/>
      <c r="AP257" s="265"/>
      <c r="AQ257" s="265"/>
      <c r="AR257" s="265"/>
      <c r="AS257" s="265"/>
      <c r="AT257" s="265"/>
      <c r="AU257" s="265"/>
      <c r="AV257" s="265"/>
      <c r="AW257" s="265"/>
      <c r="AX257" s="265"/>
      <c r="AY257" s="265"/>
      <c r="AZ257" s="265"/>
      <c r="BA257" s="265"/>
      <c r="BB257" s="265"/>
      <c r="BC257" s="265"/>
      <c r="BD257" s="265"/>
      <c r="BE257" s="265"/>
      <c r="BF257" s="265"/>
      <c r="BG257" s="265"/>
      <c r="BH257" s="265"/>
      <c r="BI257" s="265"/>
      <c r="BJ257" s="265"/>
      <c r="BK257" s="265"/>
      <c r="BL257" s="265"/>
      <c r="BM257" s="265"/>
      <c r="BN257" s="265"/>
      <c r="BO257" s="265"/>
      <c r="BP257" s="265"/>
      <c r="BQ257" s="265"/>
      <c r="BR257" s="265"/>
      <c r="BS257" s="265"/>
      <c r="BT257" s="265"/>
      <c r="BU257" s="265"/>
      <c r="BV257" s="265"/>
      <c r="BW257" s="265"/>
      <c r="BX257" s="265"/>
      <c r="BY257" s="265"/>
      <c r="BZ257" s="265"/>
      <c r="CA257" s="265"/>
      <c r="CB257" s="265"/>
      <c r="CC257" s="265"/>
      <c r="CD257" s="265"/>
      <c r="CE257" s="265"/>
      <c r="CF257" s="265"/>
      <c r="CG257" s="265"/>
      <c r="CH257" s="265"/>
      <c r="CI257" s="265"/>
      <c r="CJ257" s="265"/>
      <c r="CK257" s="265"/>
      <c r="CL257" s="265"/>
      <c r="CM257" s="265"/>
      <c r="CN257" s="265"/>
      <c r="CO257" s="265"/>
      <c r="CP257" s="265"/>
      <c r="CQ257" s="265"/>
      <c r="CR257" s="265"/>
      <c r="CS257" s="265"/>
      <c r="CT257" s="265"/>
      <c r="CU257" s="265"/>
      <c r="CV257" s="265"/>
      <c r="CW257" s="265"/>
      <c r="CX257" s="265"/>
      <c r="CY257" s="265"/>
      <c r="CZ257" s="265"/>
      <c r="DA257" s="265"/>
      <c r="DB257" s="265"/>
      <c r="DC257" s="265"/>
      <c r="DD257" s="265"/>
      <c r="DE257" s="265"/>
      <c r="DF257" s="265"/>
      <c r="DG257" s="265"/>
      <c r="DH257" s="265"/>
      <c r="DI257" s="265"/>
      <c r="DJ257" s="265"/>
      <c r="DK257" s="265"/>
      <c r="DL257" s="265"/>
    </row>
    <row r="258" spans="1:116" x14ac:dyDescent="0.25">
      <c r="A258" s="265"/>
      <c r="B258" s="265"/>
      <c r="C258" s="265"/>
      <c r="D258" s="265"/>
      <c r="E258" s="265"/>
      <c r="F258" s="265"/>
      <c r="G258" s="265"/>
      <c r="H258" s="265"/>
      <c r="I258" s="265"/>
      <c r="J258" s="265"/>
      <c r="K258" s="265"/>
      <c r="L258" s="265"/>
      <c r="M258" s="265"/>
      <c r="N258" s="265"/>
      <c r="O258" s="265"/>
      <c r="P258" s="265"/>
      <c r="Q258" s="265"/>
      <c r="R258" s="265"/>
      <c r="S258" s="265"/>
      <c r="T258" s="265"/>
      <c r="U258" s="265"/>
      <c r="V258" s="265"/>
      <c r="W258" s="265"/>
      <c r="X258" s="265"/>
      <c r="Y258" s="265"/>
      <c r="Z258" s="265"/>
      <c r="AA258" s="265"/>
      <c r="AB258" s="265"/>
      <c r="AC258" s="265"/>
      <c r="AD258" s="265"/>
      <c r="AE258" s="265"/>
      <c r="AF258" s="265"/>
      <c r="AG258" s="265"/>
      <c r="AH258" s="265"/>
      <c r="AI258" s="265"/>
      <c r="AJ258" s="265"/>
      <c r="AK258" s="265"/>
      <c r="AL258" s="265"/>
      <c r="AM258" s="265"/>
      <c r="AN258" s="265"/>
      <c r="AO258" s="265"/>
      <c r="AP258" s="265"/>
      <c r="AQ258" s="265"/>
      <c r="AR258" s="265"/>
      <c r="AS258" s="265"/>
      <c r="AT258" s="265"/>
      <c r="AU258" s="265"/>
      <c r="AV258" s="265"/>
      <c r="AW258" s="265"/>
      <c r="AX258" s="265"/>
      <c r="AY258" s="265"/>
      <c r="AZ258" s="265"/>
      <c r="BA258" s="265"/>
      <c r="BB258" s="265"/>
      <c r="BC258" s="265"/>
      <c r="BD258" s="265"/>
      <c r="BE258" s="265"/>
      <c r="BF258" s="265"/>
      <c r="BG258" s="265"/>
      <c r="BH258" s="265"/>
      <c r="BI258" s="265"/>
      <c r="BJ258" s="265"/>
      <c r="BK258" s="265"/>
      <c r="BL258" s="265"/>
      <c r="BM258" s="265"/>
      <c r="BN258" s="265"/>
      <c r="BO258" s="265"/>
      <c r="BP258" s="265"/>
      <c r="BQ258" s="265"/>
      <c r="BR258" s="265"/>
      <c r="BS258" s="265"/>
      <c r="BT258" s="265"/>
      <c r="BU258" s="265"/>
      <c r="BV258" s="265"/>
      <c r="BW258" s="265"/>
      <c r="BX258" s="265"/>
      <c r="BY258" s="265"/>
      <c r="BZ258" s="265"/>
      <c r="CA258" s="265"/>
      <c r="CB258" s="265"/>
      <c r="CC258" s="265"/>
      <c r="CD258" s="265"/>
      <c r="CE258" s="265"/>
      <c r="CF258" s="265"/>
      <c r="CG258" s="265"/>
      <c r="CH258" s="265"/>
      <c r="CI258" s="265"/>
      <c r="CJ258" s="265"/>
      <c r="CK258" s="265"/>
      <c r="CL258" s="265"/>
      <c r="CM258" s="265"/>
      <c r="CN258" s="265"/>
      <c r="CO258" s="265"/>
      <c r="CP258" s="265"/>
      <c r="CQ258" s="265"/>
      <c r="CR258" s="265"/>
      <c r="CS258" s="265"/>
      <c r="CT258" s="265"/>
      <c r="CU258" s="265"/>
      <c r="CV258" s="265"/>
      <c r="CW258" s="265"/>
      <c r="CX258" s="265"/>
      <c r="CY258" s="265"/>
      <c r="CZ258" s="265"/>
      <c r="DA258" s="265"/>
      <c r="DB258" s="265"/>
      <c r="DC258" s="265"/>
      <c r="DD258" s="265"/>
      <c r="DE258" s="265"/>
      <c r="DF258" s="265"/>
      <c r="DG258" s="265"/>
      <c r="DH258" s="265"/>
      <c r="DI258" s="265"/>
      <c r="DJ258" s="265"/>
      <c r="DK258" s="265"/>
      <c r="DL258" s="265"/>
    </row>
    <row r="259" spans="1:116" x14ac:dyDescent="0.25">
      <c r="A259" s="265"/>
      <c r="B259" s="265"/>
      <c r="C259" s="265"/>
      <c r="D259" s="265"/>
      <c r="E259" s="265"/>
      <c r="F259" s="265"/>
      <c r="G259" s="265"/>
      <c r="H259" s="265"/>
      <c r="I259" s="265"/>
      <c r="J259" s="265"/>
      <c r="K259" s="265"/>
      <c r="L259" s="265"/>
      <c r="M259" s="265"/>
      <c r="N259" s="265"/>
      <c r="O259" s="265"/>
      <c r="P259" s="265"/>
      <c r="Q259" s="265"/>
      <c r="R259" s="265"/>
      <c r="S259" s="265"/>
      <c r="T259" s="265"/>
      <c r="U259" s="265"/>
      <c r="V259" s="265"/>
      <c r="W259" s="265"/>
      <c r="X259" s="265"/>
      <c r="Y259" s="265"/>
      <c r="Z259" s="265"/>
      <c r="AA259" s="265"/>
      <c r="AB259" s="265"/>
      <c r="AC259" s="265"/>
      <c r="AD259" s="265"/>
      <c r="AE259" s="265"/>
      <c r="AF259" s="265"/>
      <c r="AG259" s="265"/>
      <c r="AH259" s="265"/>
      <c r="AI259" s="265"/>
      <c r="AJ259" s="265"/>
      <c r="AK259" s="265"/>
      <c r="AL259" s="265"/>
      <c r="AM259" s="265"/>
      <c r="AN259" s="265"/>
      <c r="AO259" s="265"/>
      <c r="AP259" s="265"/>
      <c r="AQ259" s="265"/>
      <c r="AR259" s="265"/>
      <c r="AS259" s="265"/>
      <c r="AT259" s="265"/>
      <c r="AU259" s="265"/>
      <c r="AV259" s="265"/>
      <c r="AW259" s="265"/>
      <c r="AX259" s="265"/>
      <c r="AY259" s="265"/>
      <c r="AZ259" s="265"/>
      <c r="BA259" s="265"/>
      <c r="BB259" s="265"/>
      <c r="BC259" s="265"/>
      <c r="BD259" s="265"/>
      <c r="BE259" s="265"/>
      <c r="BF259" s="265"/>
      <c r="BG259" s="265"/>
      <c r="BH259" s="265"/>
      <c r="BI259" s="265"/>
      <c r="BJ259" s="265"/>
      <c r="BK259" s="265"/>
      <c r="BL259" s="265"/>
      <c r="BM259" s="265"/>
      <c r="BN259" s="265"/>
      <c r="BO259" s="265"/>
      <c r="BP259" s="265"/>
      <c r="BQ259" s="265"/>
      <c r="BR259" s="265"/>
      <c r="BS259" s="265"/>
      <c r="BT259" s="265"/>
      <c r="BU259" s="265"/>
      <c r="BV259" s="265"/>
      <c r="BW259" s="265"/>
      <c r="BX259" s="265"/>
      <c r="BY259" s="265"/>
      <c r="BZ259" s="265"/>
      <c r="CA259" s="265"/>
      <c r="CB259" s="265"/>
      <c r="CC259" s="265"/>
      <c r="CD259" s="265"/>
      <c r="CE259" s="265"/>
      <c r="CF259" s="265"/>
      <c r="CG259" s="265"/>
      <c r="CH259" s="265"/>
      <c r="CI259" s="265"/>
      <c r="CJ259" s="265"/>
      <c r="CK259" s="265"/>
      <c r="CL259" s="265"/>
      <c r="CM259" s="265"/>
      <c r="CN259" s="265"/>
      <c r="CO259" s="265"/>
      <c r="CP259" s="265"/>
      <c r="CQ259" s="265"/>
      <c r="CR259" s="265"/>
      <c r="CS259" s="265"/>
      <c r="CT259" s="265"/>
      <c r="CU259" s="265"/>
      <c r="CV259" s="265"/>
      <c r="CW259" s="265"/>
      <c r="CX259" s="265"/>
      <c r="CY259" s="265"/>
      <c r="CZ259" s="265"/>
      <c r="DA259" s="265"/>
      <c r="DB259" s="265"/>
      <c r="DC259" s="265"/>
      <c r="DD259" s="265"/>
      <c r="DE259" s="265"/>
      <c r="DF259" s="265"/>
      <c r="DG259" s="265"/>
      <c r="DH259" s="265"/>
      <c r="DI259" s="265"/>
      <c r="DJ259" s="265"/>
      <c r="DK259" s="265"/>
      <c r="DL259" s="265"/>
    </row>
    <row r="260" spans="1:116" x14ac:dyDescent="0.25">
      <c r="A260" s="265"/>
      <c r="B260" s="265"/>
      <c r="C260" s="265"/>
      <c r="D260" s="265"/>
      <c r="E260" s="265"/>
      <c r="F260" s="265"/>
      <c r="G260" s="265"/>
      <c r="H260" s="265"/>
      <c r="I260" s="265"/>
      <c r="J260" s="265"/>
      <c r="K260" s="265"/>
      <c r="L260" s="265"/>
      <c r="M260" s="265"/>
      <c r="N260" s="265"/>
      <c r="O260" s="265"/>
      <c r="P260" s="265"/>
      <c r="Q260" s="265"/>
      <c r="R260" s="265"/>
      <c r="S260" s="265"/>
      <c r="T260" s="265"/>
      <c r="U260" s="265"/>
      <c r="V260" s="265"/>
      <c r="W260" s="265"/>
      <c r="X260" s="265"/>
      <c r="Y260" s="265"/>
      <c r="Z260" s="265"/>
      <c r="AA260" s="265"/>
      <c r="AB260" s="265"/>
      <c r="AC260" s="265"/>
      <c r="AD260" s="265"/>
      <c r="AE260" s="265"/>
      <c r="AF260" s="265"/>
      <c r="AG260" s="265"/>
      <c r="AH260" s="265"/>
      <c r="AI260" s="265"/>
      <c r="AJ260" s="265"/>
      <c r="AK260" s="265"/>
      <c r="AL260" s="265"/>
      <c r="AM260" s="265"/>
      <c r="AN260" s="265"/>
      <c r="AO260" s="265"/>
      <c r="AP260" s="265"/>
      <c r="AQ260" s="265"/>
      <c r="AR260" s="265"/>
      <c r="AS260" s="265"/>
      <c r="AT260" s="265"/>
      <c r="AU260" s="265"/>
      <c r="AV260" s="265"/>
      <c r="AW260" s="265"/>
      <c r="AX260" s="265"/>
      <c r="AY260" s="265"/>
      <c r="AZ260" s="265"/>
      <c r="BA260" s="265"/>
      <c r="BB260" s="265"/>
      <c r="BC260" s="265"/>
      <c r="BD260" s="265"/>
      <c r="BE260" s="265"/>
      <c r="BF260" s="265"/>
      <c r="BG260" s="265"/>
      <c r="BH260" s="265"/>
      <c r="BI260" s="265"/>
      <c r="BJ260" s="265"/>
      <c r="BK260" s="265"/>
      <c r="BL260" s="265"/>
      <c r="BM260" s="265"/>
      <c r="BN260" s="265"/>
      <c r="BO260" s="265"/>
      <c r="BP260" s="265"/>
      <c r="BQ260" s="265"/>
      <c r="BR260" s="265"/>
      <c r="BS260" s="265"/>
      <c r="BT260" s="265"/>
      <c r="BU260" s="265"/>
      <c r="BV260" s="265"/>
      <c r="BW260" s="265"/>
      <c r="BX260" s="265"/>
      <c r="BY260" s="265"/>
      <c r="BZ260" s="265"/>
      <c r="CA260" s="265"/>
      <c r="CB260" s="265"/>
      <c r="CC260" s="265"/>
      <c r="CD260" s="265"/>
      <c r="CE260" s="265"/>
      <c r="CF260" s="265"/>
      <c r="CG260" s="265"/>
      <c r="CH260" s="265"/>
      <c r="CI260" s="265"/>
      <c r="CJ260" s="265"/>
      <c r="CK260" s="265"/>
      <c r="CL260" s="265"/>
      <c r="CM260" s="265"/>
      <c r="CN260" s="265"/>
      <c r="CO260" s="265"/>
      <c r="CP260" s="265"/>
      <c r="CQ260" s="265"/>
      <c r="CR260" s="265"/>
      <c r="CS260" s="265"/>
      <c r="CT260" s="265"/>
      <c r="CU260" s="265"/>
      <c r="CV260" s="265"/>
      <c r="CW260" s="265"/>
      <c r="CX260" s="265"/>
      <c r="CY260" s="265"/>
      <c r="CZ260" s="265"/>
      <c r="DA260" s="265"/>
      <c r="DB260" s="265"/>
      <c r="DC260" s="265"/>
      <c r="DD260" s="265"/>
      <c r="DE260" s="265"/>
      <c r="DF260" s="265"/>
      <c r="DG260" s="265"/>
      <c r="DH260" s="265"/>
      <c r="DI260" s="265"/>
      <c r="DJ260" s="265"/>
      <c r="DK260" s="265"/>
      <c r="DL260" s="265"/>
    </row>
    <row r="261" spans="1:116" x14ac:dyDescent="0.25">
      <c r="A261" s="265"/>
      <c r="B261" s="265"/>
      <c r="C261" s="265"/>
      <c r="D261" s="265"/>
      <c r="E261" s="265"/>
      <c r="F261" s="265"/>
      <c r="G261" s="265"/>
      <c r="H261" s="265"/>
      <c r="I261" s="265"/>
      <c r="J261" s="265"/>
      <c r="K261" s="265"/>
      <c r="L261" s="265"/>
      <c r="M261" s="265"/>
      <c r="N261" s="265"/>
      <c r="O261" s="265"/>
      <c r="P261" s="265"/>
      <c r="Q261" s="265"/>
      <c r="R261" s="265"/>
      <c r="S261" s="265"/>
      <c r="T261" s="265"/>
      <c r="U261" s="265"/>
      <c r="V261" s="265"/>
      <c r="W261" s="265"/>
      <c r="X261" s="265"/>
      <c r="Y261" s="265"/>
      <c r="Z261" s="265"/>
      <c r="AA261" s="265"/>
      <c r="AB261" s="265"/>
      <c r="AC261" s="265"/>
      <c r="AD261" s="265"/>
      <c r="AE261" s="265"/>
      <c r="AF261" s="265"/>
      <c r="AG261" s="265"/>
      <c r="AH261" s="265"/>
      <c r="AI261" s="265"/>
      <c r="AJ261" s="265"/>
      <c r="AK261" s="265"/>
      <c r="AL261" s="265"/>
      <c r="AM261" s="265"/>
      <c r="AN261" s="265"/>
      <c r="AO261" s="265"/>
      <c r="AP261" s="265"/>
      <c r="AQ261" s="265"/>
      <c r="AR261" s="265"/>
      <c r="AS261" s="265"/>
      <c r="AT261" s="265"/>
      <c r="AU261" s="265"/>
      <c r="AV261" s="265"/>
      <c r="AW261" s="265"/>
      <c r="AX261" s="265"/>
      <c r="AY261" s="265"/>
      <c r="AZ261" s="265"/>
      <c r="BA261" s="265"/>
      <c r="BB261" s="265"/>
      <c r="BC261" s="265"/>
      <c r="BD261" s="265"/>
      <c r="BE261" s="265"/>
      <c r="BF261" s="265"/>
      <c r="BG261" s="265"/>
      <c r="BH261" s="265"/>
      <c r="BI261" s="265"/>
      <c r="BJ261" s="265"/>
      <c r="BK261" s="265"/>
      <c r="BL261" s="265"/>
      <c r="BM261" s="265"/>
      <c r="BN261" s="265"/>
      <c r="BO261" s="265"/>
      <c r="BP261" s="265"/>
      <c r="BQ261" s="265"/>
      <c r="BR261" s="265"/>
      <c r="BS261" s="265"/>
      <c r="BT261" s="265"/>
      <c r="BU261" s="265"/>
      <c r="BV261" s="265"/>
      <c r="BW261" s="265"/>
      <c r="BX261" s="265"/>
      <c r="BY261" s="265"/>
      <c r="BZ261" s="265"/>
      <c r="CA261" s="265"/>
      <c r="CB261" s="265"/>
      <c r="CC261" s="265"/>
      <c r="CD261" s="265"/>
      <c r="CE261" s="265"/>
      <c r="CF261" s="265"/>
      <c r="CG261" s="265"/>
      <c r="CH261" s="265"/>
      <c r="CI261" s="265"/>
      <c r="CJ261" s="265"/>
      <c r="CK261" s="265"/>
      <c r="CL261" s="265"/>
      <c r="CM261" s="265"/>
      <c r="CN261" s="265"/>
      <c r="CO261" s="265"/>
      <c r="CP261" s="265"/>
      <c r="CQ261" s="265"/>
      <c r="CR261" s="265"/>
      <c r="CS261" s="265"/>
      <c r="CT261" s="265"/>
      <c r="CU261" s="265"/>
      <c r="CV261" s="265"/>
      <c r="CW261" s="265"/>
      <c r="CX261" s="265"/>
      <c r="CY261" s="265"/>
      <c r="CZ261" s="265"/>
      <c r="DA261" s="265"/>
      <c r="DB261" s="265"/>
      <c r="DC261" s="265"/>
      <c r="DD261" s="265"/>
      <c r="DE261" s="265"/>
      <c r="DF261" s="265"/>
      <c r="DG261" s="265"/>
      <c r="DH261" s="265"/>
      <c r="DI261" s="265"/>
      <c r="DJ261" s="265"/>
      <c r="DK261" s="265"/>
      <c r="DL261" s="265"/>
    </row>
    <row r="262" spans="1:116" x14ac:dyDescent="0.25">
      <c r="A262" s="265"/>
      <c r="B262" s="265"/>
      <c r="C262" s="265"/>
      <c r="D262" s="265"/>
      <c r="E262" s="265"/>
      <c r="F262" s="265"/>
      <c r="G262" s="265"/>
      <c r="H262" s="265"/>
      <c r="I262" s="265"/>
      <c r="J262" s="265"/>
      <c r="K262" s="265"/>
      <c r="L262" s="265"/>
      <c r="M262" s="265"/>
      <c r="N262" s="265"/>
      <c r="O262" s="265"/>
      <c r="P262" s="265"/>
      <c r="Q262" s="265"/>
      <c r="R262" s="265"/>
      <c r="S262" s="265"/>
      <c r="T262" s="265"/>
      <c r="U262" s="265"/>
      <c r="V262" s="265"/>
      <c r="W262" s="265"/>
      <c r="X262" s="265"/>
      <c r="Y262" s="265"/>
      <c r="Z262" s="265"/>
      <c r="AA262" s="265"/>
      <c r="AB262" s="265"/>
      <c r="AC262" s="265"/>
      <c r="AD262" s="265"/>
      <c r="AE262" s="265"/>
      <c r="AF262" s="265"/>
      <c r="AG262" s="265"/>
      <c r="AH262" s="265"/>
      <c r="AI262" s="265"/>
      <c r="AJ262" s="265"/>
      <c r="AK262" s="265"/>
      <c r="AL262" s="265"/>
      <c r="AM262" s="265"/>
      <c r="AN262" s="265"/>
      <c r="AO262" s="265"/>
      <c r="AP262" s="265"/>
      <c r="AQ262" s="265"/>
      <c r="AR262" s="265"/>
      <c r="AS262" s="265"/>
      <c r="AT262" s="265"/>
      <c r="AU262" s="265"/>
      <c r="AV262" s="265"/>
      <c r="AW262" s="265"/>
      <c r="AX262" s="265"/>
      <c r="AY262" s="265"/>
      <c r="AZ262" s="265"/>
      <c r="BA262" s="265"/>
      <c r="BB262" s="265"/>
      <c r="BC262" s="265"/>
      <c r="BD262" s="265"/>
      <c r="BE262" s="265"/>
      <c r="BF262" s="265"/>
      <c r="BG262" s="265"/>
      <c r="BH262" s="265"/>
      <c r="BI262" s="265"/>
      <c r="BJ262" s="265"/>
      <c r="BK262" s="265"/>
      <c r="BL262" s="265"/>
      <c r="BM262" s="265"/>
      <c r="BN262" s="265"/>
      <c r="BO262" s="265"/>
      <c r="BP262" s="265"/>
      <c r="BQ262" s="265"/>
      <c r="BR262" s="265"/>
      <c r="BS262" s="265"/>
      <c r="BT262" s="265"/>
      <c r="BU262" s="265"/>
      <c r="BV262" s="265"/>
      <c r="BW262" s="265"/>
      <c r="BX262" s="265"/>
      <c r="BY262" s="265"/>
      <c r="BZ262" s="265"/>
      <c r="CA262" s="265"/>
      <c r="CB262" s="265"/>
      <c r="CC262" s="265"/>
      <c r="CD262" s="265"/>
      <c r="CE262" s="265"/>
      <c r="CF262" s="265"/>
      <c r="CG262" s="265"/>
      <c r="CH262" s="265"/>
      <c r="CI262" s="265"/>
      <c r="CJ262" s="265"/>
      <c r="CK262" s="265"/>
      <c r="CL262" s="265"/>
      <c r="CM262" s="265"/>
      <c r="CN262" s="265"/>
      <c r="CO262" s="265"/>
      <c r="CP262" s="265"/>
      <c r="CQ262" s="265"/>
      <c r="CR262" s="265"/>
      <c r="CS262" s="265"/>
      <c r="CT262" s="265"/>
      <c r="CU262" s="265"/>
      <c r="CV262" s="265"/>
      <c r="CW262" s="265"/>
      <c r="CX262" s="265"/>
      <c r="CY262" s="265"/>
      <c r="CZ262" s="265"/>
      <c r="DA262" s="265"/>
      <c r="DB262" s="265"/>
      <c r="DC262" s="265"/>
      <c r="DD262" s="265"/>
      <c r="DE262" s="265"/>
      <c r="DF262" s="265"/>
      <c r="DG262" s="265"/>
      <c r="DH262" s="265"/>
      <c r="DI262" s="265"/>
      <c r="DJ262" s="265"/>
      <c r="DK262" s="265"/>
      <c r="DL262" s="265"/>
    </row>
    <row r="263" spans="1:116" x14ac:dyDescent="0.25">
      <c r="A263" s="265"/>
      <c r="B263" s="265"/>
      <c r="C263" s="265"/>
      <c r="D263" s="265"/>
      <c r="E263" s="265"/>
      <c r="F263" s="265"/>
      <c r="G263" s="265"/>
      <c r="H263" s="265"/>
      <c r="I263" s="265"/>
      <c r="J263" s="265"/>
      <c r="K263" s="265"/>
      <c r="L263" s="265"/>
      <c r="M263" s="265"/>
      <c r="N263" s="265"/>
      <c r="O263" s="265"/>
      <c r="P263" s="265"/>
      <c r="Q263" s="265"/>
      <c r="R263" s="265"/>
      <c r="S263" s="265"/>
      <c r="T263" s="265"/>
      <c r="U263" s="265"/>
      <c r="V263" s="265"/>
      <c r="W263" s="265"/>
      <c r="X263" s="265"/>
      <c r="Y263" s="265"/>
      <c r="Z263" s="265"/>
      <c r="AA263" s="265"/>
      <c r="AB263" s="265"/>
      <c r="AC263" s="265"/>
      <c r="AD263" s="265"/>
      <c r="AE263" s="265"/>
      <c r="AF263" s="265"/>
      <c r="AG263" s="265"/>
      <c r="AH263" s="265"/>
      <c r="AI263" s="265"/>
      <c r="AJ263" s="265"/>
      <c r="AK263" s="265"/>
      <c r="AL263" s="265"/>
      <c r="AM263" s="265"/>
      <c r="AN263" s="265"/>
      <c r="AO263" s="265"/>
      <c r="AP263" s="265"/>
      <c r="AQ263" s="265"/>
      <c r="AR263" s="265"/>
      <c r="AS263" s="265"/>
      <c r="AT263" s="265"/>
      <c r="AU263" s="265"/>
      <c r="AV263" s="265"/>
      <c r="AW263" s="265"/>
      <c r="AX263" s="265"/>
      <c r="AY263" s="265"/>
      <c r="AZ263" s="265"/>
      <c r="BA263" s="265"/>
      <c r="BB263" s="265"/>
      <c r="BC263" s="265"/>
      <c r="BD263" s="265"/>
      <c r="BE263" s="265"/>
      <c r="BF263" s="265"/>
      <c r="BG263" s="265"/>
      <c r="BH263" s="265"/>
      <c r="BI263" s="265"/>
      <c r="BJ263" s="265"/>
      <c r="BK263" s="265"/>
      <c r="BL263" s="265"/>
      <c r="BM263" s="265"/>
      <c r="BN263" s="265"/>
      <c r="BO263" s="265"/>
      <c r="BP263" s="265"/>
      <c r="BQ263" s="265"/>
      <c r="BR263" s="265"/>
      <c r="BS263" s="265"/>
      <c r="BT263" s="265"/>
      <c r="BU263" s="265"/>
      <c r="BV263" s="265"/>
      <c r="BW263" s="265"/>
      <c r="BX263" s="265"/>
      <c r="BY263" s="265"/>
      <c r="BZ263" s="265"/>
      <c r="CA263" s="265"/>
      <c r="CB263" s="265"/>
      <c r="CC263" s="265"/>
      <c r="CD263" s="265"/>
      <c r="CE263" s="265"/>
      <c r="CF263" s="265"/>
      <c r="CG263" s="265"/>
      <c r="CH263" s="265"/>
      <c r="CI263" s="265"/>
      <c r="CJ263" s="265"/>
      <c r="CK263" s="265"/>
      <c r="CL263" s="265"/>
      <c r="CM263" s="265"/>
      <c r="CN263" s="265"/>
      <c r="CO263" s="265"/>
      <c r="CP263" s="265"/>
      <c r="CQ263" s="265"/>
      <c r="CR263" s="265"/>
      <c r="CS263" s="265"/>
      <c r="CT263" s="265"/>
      <c r="CU263" s="265"/>
      <c r="CV263" s="265"/>
      <c r="CW263" s="265"/>
      <c r="CX263" s="265"/>
      <c r="CY263" s="265"/>
      <c r="CZ263" s="265"/>
      <c r="DA263" s="265"/>
      <c r="DB263" s="265"/>
      <c r="DC263" s="265"/>
      <c r="DD263" s="265"/>
      <c r="DE263" s="265"/>
      <c r="DF263" s="265"/>
      <c r="DG263" s="265"/>
      <c r="DH263" s="265"/>
      <c r="DI263" s="265"/>
      <c r="DJ263" s="265"/>
      <c r="DK263" s="265"/>
      <c r="DL263" s="265"/>
    </row>
    <row r="264" spans="1:116" x14ac:dyDescent="0.25">
      <c r="A264" s="265"/>
      <c r="B264" s="265"/>
      <c r="C264" s="265"/>
      <c r="D264" s="265"/>
      <c r="E264" s="265"/>
      <c r="F264" s="265"/>
      <c r="G264" s="265"/>
      <c r="H264" s="265"/>
      <c r="I264" s="265"/>
      <c r="J264" s="265"/>
      <c r="K264" s="265"/>
      <c r="L264" s="265"/>
      <c r="M264" s="265"/>
      <c r="N264" s="265"/>
      <c r="O264" s="265"/>
      <c r="P264" s="265"/>
      <c r="Q264" s="265"/>
      <c r="R264" s="265"/>
      <c r="S264" s="265"/>
      <c r="T264" s="265"/>
      <c r="U264" s="265"/>
      <c r="V264" s="265"/>
      <c r="W264" s="265"/>
      <c r="X264" s="265"/>
      <c r="Y264" s="265"/>
      <c r="Z264" s="265"/>
      <c r="AA264" s="265"/>
      <c r="AB264" s="265"/>
      <c r="AC264" s="265"/>
      <c r="AD264" s="265"/>
      <c r="AE264" s="265"/>
      <c r="AF264" s="265"/>
      <c r="AG264" s="265"/>
      <c r="AH264" s="265"/>
      <c r="AI264" s="265"/>
      <c r="AJ264" s="265"/>
      <c r="AK264" s="265"/>
      <c r="AL264" s="265"/>
      <c r="AM264" s="265"/>
      <c r="AN264" s="265"/>
      <c r="AO264" s="265"/>
      <c r="AP264" s="265"/>
      <c r="AQ264" s="265"/>
      <c r="AR264" s="265"/>
      <c r="AS264" s="265"/>
      <c r="AT264" s="265"/>
      <c r="AU264" s="265"/>
      <c r="AV264" s="265"/>
      <c r="AW264" s="265"/>
      <c r="AX264" s="265"/>
      <c r="AY264" s="265"/>
      <c r="AZ264" s="265"/>
      <c r="BA264" s="265"/>
      <c r="BB264" s="265"/>
      <c r="BC264" s="265"/>
      <c r="BD264" s="265"/>
      <c r="BE264" s="265"/>
      <c r="BF264" s="265"/>
      <c r="BG264" s="265"/>
      <c r="BH264" s="265"/>
      <c r="BI264" s="265"/>
      <c r="BJ264" s="265"/>
      <c r="BK264" s="265"/>
      <c r="BL264" s="265"/>
      <c r="BM264" s="265"/>
      <c r="BN264" s="265"/>
      <c r="BO264" s="265"/>
      <c r="BP264" s="265"/>
      <c r="BQ264" s="265"/>
      <c r="BR264" s="265"/>
      <c r="BS264" s="265"/>
      <c r="BT264" s="265"/>
      <c r="BU264" s="265"/>
      <c r="BV264" s="265"/>
      <c r="BW264" s="265"/>
      <c r="BX264" s="265"/>
      <c r="BY264" s="265"/>
      <c r="BZ264" s="265"/>
      <c r="CA264" s="265"/>
      <c r="CB264" s="265"/>
      <c r="CC264" s="265"/>
      <c r="CD264" s="265"/>
      <c r="CE264" s="265"/>
      <c r="CF264" s="265"/>
      <c r="CG264" s="265"/>
      <c r="CH264" s="265"/>
      <c r="CI264" s="265"/>
      <c r="CJ264" s="265"/>
      <c r="CK264" s="265"/>
      <c r="CL264" s="265"/>
      <c r="CM264" s="265"/>
      <c r="CN264" s="265"/>
      <c r="CO264" s="265"/>
      <c r="CP264" s="265"/>
      <c r="CQ264" s="265"/>
      <c r="CR264" s="265"/>
      <c r="CS264" s="265"/>
      <c r="CT264" s="265"/>
      <c r="CU264" s="265"/>
      <c r="CV264" s="265"/>
      <c r="CW264" s="265"/>
      <c r="CX264" s="265"/>
      <c r="CY264" s="265"/>
      <c r="CZ264" s="265"/>
      <c r="DA264" s="265"/>
      <c r="DB264" s="265"/>
      <c r="DC264" s="265"/>
      <c r="DD264" s="265"/>
      <c r="DE264" s="265"/>
      <c r="DF264" s="265"/>
      <c r="DG264" s="265"/>
      <c r="DH264" s="265"/>
      <c r="DI264" s="265"/>
      <c r="DJ264" s="265"/>
      <c r="DK264" s="265"/>
      <c r="DL264" s="265"/>
    </row>
    <row r="265" spans="1:116" x14ac:dyDescent="0.25">
      <c r="A265" s="265"/>
      <c r="B265" s="265"/>
      <c r="C265" s="265"/>
      <c r="D265" s="265"/>
      <c r="E265" s="265"/>
      <c r="F265" s="265"/>
      <c r="G265" s="265"/>
      <c r="H265" s="265"/>
      <c r="I265" s="265"/>
      <c r="J265" s="265"/>
      <c r="K265" s="265"/>
      <c r="L265" s="265"/>
      <c r="M265" s="265"/>
      <c r="N265" s="265"/>
      <c r="O265" s="265"/>
      <c r="P265" s="265"/>
      <c r="Q265" s="265"/>
      <c r="R265" s="265"/>
      <c r="S265" s="265"/>
      <c r="T265" s="265"/>
      <c r="U265" s="265"/>
      <c r="V265" s="265"/>
      <c r="W265" s="265"/>
      <c r="X265" s="265"/>
      <c r="Y265" s="265"/>
      <c r="Z265" s="265"/>
      <c r="AA265" s="265"/>
      <c r="AB265" s="265"/>
      <c r="AC265" s="265"/>
      <c r="AD265" s="265"/>
      <c r="AE265" s="265"/>
      <c r="AF265" s="265"/>
      <c r="AG265" s="265"/>
      <c r="AH265" s="265"/>
      <c r="AI265" s="265"/>
      <c r="AJ265" s="265"/>
      <c r="AK265" s="265"/>
      <c r="AL265" s="265"/>
      <c r="AM265" s="265"/>
      <c r="AN265" s="265"/>
      <c r="AO265" s="265"/>
      <c r="AP265" s="265"/>
      <c r="AQ265" s="265"/>
      <c r="AR265" s="265"/>
      <c r="AS265" s="265"/>
      <c r="AT265" s="265"/>
      <c r="AU265" s="265"/>
      <c r="AV265" s="265"/>
      <c r="AW265" s="265"/>
      <c r="AX265" s="265"/>
      <c r="AY265" s="265"/>
      <c r="AZ265" s="265"/>
      <c r="BA265" s="265"/>
      <c r="BB265" s="265"/>
      <c r="BC265" s="265"/>
      <c r="BD265" s="265"/>
      <c r="BE265" s="265"/>
      <c r="BF265" s="265"/>
      <c r="BG265" s="265"/>
      <c r="BH265" s="265"/>
      <c r="BI265" s="265"/>
      <c r="BJ265" s="265"/>
      <c r="BK265" s="265"/>
      <c r="BL265" s="265"/>
      <c r="BM265" s="265"/>
      <c r="BN265" s="265"/>
      <c r="BO265" s="265"/>
      <c r="BP265" s="265"/>
      <c r="BQ265" s="265"/>
      <c r="BR265" s="265"/>
      <c r="BS265" s="265"/>
      <c r="BT265" s="265"/>
      <c r="BU265" s="265"/>
      <c r="BV265" s="265"/>
      <c r="BW265" s="265"/>
      <c r="BX265" s="265"/>
      <c r="BY265" s="265"/>
      <c r="BZ265" s="265"/>
      <c r="CA265" s="265"/>
      <c r="CB265" s="265"/>
      <c r="CC265" s="265"/>
      <c r="CD265" s="265"/>
      <c r="CE265" s="265"/>
      <c r="CF265" s="265"/>
      <c r="CG265" s="265"/>
      <c r="CH265" s="265"/>
      <c r="CI265" s="265"/>
      <c r="CJ265" s="265"/>
      <c r="CK265" s="265"/>
      <c r="CL265" s="265"/>
      <c r="CM265" s="265"/>
      <c r="CN265" s="265"/>
      <c r="CO265" s="265"/>
      <c r="CP265" s="265"/>
      <c r="CQ265" s="265"/>
      <c r="CR265" s="265"/>
      <c r="CS265" s="265"/>
      <c r="CT265" s="265"/>
      <c r="CU265" s="265"/>
      <c r="CV265" s="265"/>
      <c r="CW265" s="265"/>
      <c r="CX265" s="265"/>
      <c r="CY265" s="265"/>
      <c r="CZ265" s="265"/>
      <c r="DA265" s="265"/>
      <c r="DB265" s="265"/>
      <c r="DC265" s="265"/>
      <c r="DD265" s="265"/>
      <c r="DE265" s="265"/>
      <c r="DF265" s="265"/>
      <c r="DG265" s="265"/>
      <c r="DH265" s="265"/>
      <c r="DI265" s="265"/>
      <c r="DJ265" s="265"/>
      <c r="DK265" s="265"/>
      <c r="DL265" s="265"/>
    </row>
    <row r="266" spans="1:116" x14ac:dyDescent="0.25">
      <c r="A266" s="265"/>
      <c r="B266" s="265"/>
      <c r="C266" s="265"/>
      <c r="D266" s="265"/>
      <c r="E266" s="265"/>
      <c r="F266" s="265"/>
      <c r="G266" s="265"/>
      <c r="H266" s="265"/>
      <c r="I266" s="265"/>
      <c r="J266" s="265"/>
      <c r="K266" s="265"/>
      <c r="L266" s="265"/>
      <c r="M266" s="265"/>
      <c r="N266" s="265"/>
      <c r="O266" s="265"/>
      <c r="P266" s="265"/>
      <c r="Q266" s="265"/>
      <c r="R266" s="265"/>
      <c r="S266" s="265"/>
      <c r="T266" s="265"/>
      <c r="U266" s="265"/>
      <c r="V266" s="265"/>
      <c r="W266" s="265"/>
      <c r="X266" s="265"/>
      <c r="Y266" s="265"/>
      <c r="Z266" s="265"/>
      <c r="AA266" s="265"/>
      <c r="AB266" s="265"/>
      <c r="AC266" s="265"/>
      <c r="AD266" s="265"/>
      <c r="AE266" s="265"/>
      <c r="AF266" s="265"/>
      <c r="AG266" s="265"/>
      <c r="AH266" s="265"/>
      <c r="AI266" s="265"/>
      <c r="AJ266" s="265"/>
      <c r="AK266" s="265"/>
      <c r="AL266" s="265"/>
      <c r="AM266" s="265"/>
      <c r="AN266" s="265"/>
      <c r="AO266" s="265"/>
      <c r="AP266" s="265"/>
      <c r="AQ266" s="265"/>
      <c r="AR266" s="265"/>
      <c r="AS266" s="265"/>
      <c r="AT266" s="265"/>
      <c r="AU266" s="265"/>
      <c r="AV266" s="265"/>
      <c r="AW266" s="265"/>
      <c r="AX266" s="265"/>
      <c r="AY266" s="265"/>
      <c r="AZ266" s="265"/>
      <c r="BA266" s="265"/>
      <c r="BB266" s="265"/>
      <c r="BC266" s="265"/>
      <c r="BD266" s="265"/>
      <c r="BE266" s="265"/>
      <c r="BF266" s="265"/>
      <c r="BG266" s="265"/>
      <c r="BH266" s="265"/>
      <c r="BI266" s="265"/>
      <c r="BJ266" s="265"/>
      <c r="BK266" s="265"/>
      <c r="BL266" s="265"/>
      <c r="BM266" s="265"/>
      <c r="BN266" s="265"/>
      <c r="BO266" s="265"/>
      <c r="BP266" s="265"/>
      <c r="BQ266" s="265"/>
      <c r="BR266" s="265"/>
      <c r="BS266" s="265"/>
      <c r="BT266" s="265"/>
      <c r="BU266" s="265"/>
      <c r="BV266" s="265"/>
      <c r="BW266" s="265"/>
      <c r="BX266" s="265"/>
      <c r="BY266" s="265"/>
      <c r="BZ266" s="265"/>
      <c r="CA266" s="265"/>
      <c r="CB266" s="265"/>
      <c r="CC266" s="265"/>
      <c r="CD266" s="265"/>
      <c r="CE266" s="265"/>
      <c r="CF266" s="265"/>
      <c r="CG266" s="265"/>
      <c r="CH266" s="265"/>
      <c r="CI266" s="265"/>
      <c r="CJ266" s="265"/>
      <c r="CK266" s="265"/>
      <c r="CL266" s="265"/>
      <c r="CM266" s="265"/>
      <c r="CN266" s="265"/>
      <c r="CO266" s="265"/>
      <c r="CP266" s="265"/>
      <c r="CQ266" s="265"/>
      <c r="CR266" s="265"/>
      <c r="CS266" s="265"/>
      <c r="CT266" s="265"/>
      <c r="CU266" s="265"/>
      <c r="CV266" s="265"/>
      <c r="CW266" s="265"/>
      <c r="CX266" s="265"/>
      <c r="CY266" s="265"/>
      <c r="CZ266" s="265"/>
      <c r="DA266" s="265"/>
      <c r="DB266" s="265"/>
      <c r="DC266" s="265"/>
      <c r="DD266" s="265"/>
      <c r="DE266" s="265"/>
      <c r="DF266" s="265"/>
      <c r="DG266" s="265"/>
      <c r="DH266" s="265"/>
      <c r="DI266" s="265"/>
      <c r="DJ266" s="265"/>
      <c r="DK266" s="265"/>
      <c r="DL266" s="265"/>
    </row>
    <row r="267" spans="1:116" x14ac:dyDescent="0.25">
      <c r="A267" s="265"/>
      <c r="B267" s="265"/>
      <c r="C267" s="265"/>
      <c r="D267" s="265"/>
      <c r="E267" s="265"/>
      <c r="F267" s="265"/>
      <c r="G267" s="265"/>
      <c r="H267" s="265"/>
      <c r="I267" s="265"/>
      <c r="J267" s="265"/>
      <c r="K267" s="265"/>
      <c r="L267" s="265"/>
      <c r="M267" s="265"/>
      <c r="N267" s="265"/>
      <c r="O267" s="265"/>
      <c r="P267" s="265"/>
      <c r="Q267" s="265"/>
      <c r="R267" s="265"/>
      <c r="S267" s="265"/>
      <c r="T267" s="265"/>
      <c r="U267" s="265"/>
      <c r="V267" s="265"/>
      <c r="W267" s="265"/>
      <c r="X267" s="265"/>
      <c r="Y267" s="265"/>
      <c r="Z267" s="265"/>
      <c r="AA267" s="265"/>
      <c r="AB267" s="265"/>
      <c r="AC267" s="265"/>
      <c r="AD267" s="265"/>
      <c r="AE267" s="265"/>
      <c r="AF267" s="265"/>
      <c r="AG267" s="265"/>
      <c r="AH267" s="265"/>
      <c r="AI267" s="265"/>
      <c r="AJ267" s="265"/>
      <c r="AK267" s="265"/>
      <c r="AL267" s="265"/>
      <c r="AM267" s="265"/>
      <c r="AN267" s="265"/>
      <c r="AO267" s="265"/>
      <c r="AP267" s="265"/>
      <c r="AQ267" s="265"/>
      <c r="AR267" s="265"/>
      <c r="AS267" s="265"/>
      <c r="AT267" s="265"/>
      <c r="AU267" s="265"/>
      <c r="AV267" s="265"/>
      <c r="AW267" s="265"/>
      <c r="AX267" s="265"/>
      <c r="AY267" s="265"/>
      <c r="AZ267" s="265"/>
      <c r="BA267" s="265"/>
      <c r="BB267" s="265"/>
      <c r="BC267" s="265"/>
      <c r="BD267" s="265"/>
      <c r="BE267" s="265"/>
      <c r="BF267" s="265"/>
      <c r="BG267" s="265"/>
      <c r="BH267" s="265"/>
      <c r="BI267" s="265"/>
      <c r="BJ267" s="265"/>
      <c r="BK267" s="265"/>
      <c r="BL267" s="265"/>
      <c r="BM267" s="265"/>
      <c r="BN267" s="265"/>
      <c r="BO267" s="265"/>
      <c r="BP267" s="265"/>
      <c r="BQ267" s="265"/>
      <c r="BR267" s="265"/>
      <c r="BS267" s="265"/>
      <c r="BT267" s="265"/>
      <c r="BU267" s="265"/>
      <c r="BV267" s="265"/>
      <c r="BW267" s="265"/>
      <c r="BX267" s="265"/>
      <c r="BY267" s="265"/>
      <c r="BZ267" s="265"/>
      <c r="CA267" s="265"/>
      <c r="CB267" s="265"/>
      <c r="CC267" s="265"/>
      <c r="CD267" s="265"/>
      <c r="CE267" s="265"/>
      <c r="CF267" s="265"/>
      <c r="CG267" s="265"/>
      <c r="CH267" s="265"/>
      <c r="CI267" s="265"/>
      <c r="CJ267" s="265"/>
      <c r="CK267" s="265"/>
      <c r="CL267" s="265"/>
      <c r="CM267" s="265"/>
      <c r="CN267" s="265"/>
      <c r="CO267" s="265"/>
      <c r="CP267" s="265"/>
      <c r="CQ267" s="265"/>
      <c r="CR267" s="265"/>
      <c r="CS267" s="265"/>
      <c r="CT267" s="265"/>
      <c r="CU267" s="265"/>
      <c r="CV267" s="265"/>
      <c r="CW267" s="265"/>
      <c r="CX267" s="265"/>
      <c r="CY267" s="265"/>
      <c r="CZ267" s="265"/>
      <c r="DA267" s="265"/>
      <c r="DB267" s="265"/>
      <c r="DC267" s="265"/>
      <c r="DD267" s="265"/>
      <c r="DE267" s="265"/>
      <c r="DF267" s="265"/>
      <c r="DG267" s="265"/>
      <c r="DH267" s="265"/>
      <c r="DI267" s="265"/>
      <c r="DJ267" s="265"/>
      <c r="DK267" s="265"/>
      <c r="DL267" s="265"/>
    </row>
    <row r="268" spans="1:116" x14ac:dyDescent="0.25">
      <c r="A268" s="265"/>
      <c r="B268" s="265"/>
      <c r="C268" s="265"/>
      <c r="D268" s="265"/>
      <c r="E268" s="265"/>
      <c r="F268" s="265"/>
      <c r="G268" s="265"/>
      <c r="H268" s="265"/>
      <c r="I268" s="265"/>
      <c r="J268" s="265"/>
      <c r="K268" s="265"/>
      <c r="L268" s="265"/>
      <c r="M268" s="265"/>
      <c r="N268" s="265"/>
      <c r="O268" s="265"/>
      <c r="P268" s="265"/>
      <c r="Q268" s="265"/>
      <c r="R268" s="265"/>
      <c r="S268" s="265"/>
      <c r="T268" s="265"/>
      <c r="U268" s="265"/>
      <c r="V268" s="265"/>
      <c r="W268" s="265"/>
      <c r="X268" s="265"/>
      <c r="Y268" s="265"/>
      <c r="Z268" s="265"/>
      <c r="AA268" s="265"/>
      <c r="AB268" s="265"/>
      <c r="AC268" s="265"/>
      <c r="AD268" s="265"/>
      <c r="AE268" s="265"/>
      <c r="AF268" s="265"/>
      <c r="AG268" s="265"/>
      <c r="AH268" s="265"/>
      <c r="AI268" s="265"/>
      <c r="AJ268" s="265"/>
      <c r="AK268" s="265"/>
      <c r="AL268" s="265"/>
      <c r="AM268" s="265"/>
      <c r="AN268" s="265"/>
      <c r="AO268" s="265"/>
      <c r="AP268" s="265"/>
      <c r="AQ268" s="265"/>
      <c r="AR268" s="265"/>
      <c r="AS268" s="265"/>
      <c r="AT268" s="265"/>
      <c r="AU268" s="265"/>
      <c r="AV268" s="265"/>
      <c r="AW268" s="265"/>
      <c r="AX268" s="265"/>
      <c r="AY268" s="265"/>
      <c r="AZ268" s="265"/>
      <c r="BA268" s="265"/>
      <c r="BB268" s="265"/>
      <c r="BC268" s="265"/>
      <c r="BD268" s="265"/>
      <c r="BE268" s="265"/>
      <c r="BF268" s="265"/>
      <c r="BG268" s="265"/>
      <c r="BH268" s="265"/>
      <c r="BI268" s="265"/>
      <c r="BJ268" s="265"/>
      <c r="BK268" s="265"/>
      <c r="BL268" s="265"/>
      <c r="BM268" s="265"/>
      <c r="BN268" s="265"/>
      <c r="BO268" s="265"/>
      <c r="BP268" s="265"/>
      <c r="BQ268" s="265"/>
      <c r="BR268" s="265"/>
      <c r="BS268" s="265"/>
      <c r="BT268" s="265"/>
      <c r="BU268" s="265"/>
      <c r="BV268" s="265"/>
      <c r="BW268" s="265"/>
      <c r="BX268" s="265"/>
      <c r="BY268" s="265"/>
      <c r="BZ268" s="265"/>
      <c r="CA268" s="265"/>
      <c r="CB268" s="265"/>
      <c r="CC268" s="265"/>
      <c r="CD268" s="265"/>
      <c r="CE268" s="265"/>
      <c r="CF268" s="265"/>
      <c r="CG268" s="265"/>
      <c r="CH268" s="265"/>
      <c r="CI268" s="265"/>
      <c r="CJ268" s="265"/>
      <c r="CK268" s="265"/>
      <c r="CL268" s="265"/>
      <c r="CM268" s="265"/>
      <c r="CN268" s="265"/>
      <c r="CO268" s="265"/>
      <c r="CP268" s="265"/>
      <c r="CQ268" s="265"/>
      <c r="CR268" s="265"/>
      <c r="CS268" s="265"/>
      <c r="CT268" s="265"/>
      <c r="CU268" s="265"/>
      <c r="CV268" s="265"/>
      <c r="CW268" s="265"/>
      <c r="CX268" s="265"/>
      <c r="CY268" s="265"/>
      <c r="CZ268" s="265"/>
      <c r="DA268" s="265"/>
      <c r="DB268" s="265"/>
      <c r="DC268" s="265"/>
      <c r="DD268" s="265"/>
      <c r="DE268" s="265"/>
      <c r="DF268" s="265"/>
      <c r="DG268" s="265"/>
      <c r="DH268" s="265"/>
      <c r="DI268" s="265"/>
      <c r="DJ268" s="265"/>
      <c r="DK268" s="265"/>
      <c r="DL268" s="265"/>
    </row>
    <row r="269" spans="1:116" x14ac:dyDescent="0.25">
      <c r="A269" s="265"/>
      <c r="B269" s="265"/>
      <c r="C269" s="265"/>
      <c r="D269" s="265"/>
      <c r="E269" s="265"/>
      <c r="F269" s="265"/>
      <c r="G269" s="265"/>
      <c r="H269" s="265"/>
      <c r="I269" s="265"/>
      <c r="J269" s="265"/>
      <c r="K269" s="265"/>
      <c r="L269" s="265"/>
      <c r="M269" s="265"/>
      <c r="N269" s="265"/>
      <c r="O269" s="265"/>
      <c r="P269" s="265"/>
      <c r="Q269" s="265"/>
      <c r="R269" s="265"/>
      <c r="S269" s="265"/>
      <c r="T269" s="265"/>
      <c r="U269" s="265"/>
      <c r="V269" s="265"/>
      <c r="W269" s="265"/>
      <c r="X269" s="265"/>
      <c r="Y269" s="265"/>
      <c r="Z269" s="265"/>
      <c r="AA269" s="265"/>
      <c r="AB269" s="265"/>
      <c r="AC269" s="265"/>
      <c r="AD269" s="265"/>
      <c r="AE269" s="265"/>
      <c r="AF269" s="265"/>
      <c r="AG269" s="265"/>
      <c r="AH269" s="265"/>
      <c r="AI269" s="265"/>
      <c r="AJ269" s="265"/>
      <c r="AK269" s="265"/>
      <c r="AL269" s="265"/>
      <c r="AM269" s="265"/>
      <c r="AN269" s="265"/>
      <c r="AO269" s="265"/>
      <c r="AP269" s="265"/>
      <c r="AQ269" s="265"/>
      <c r="AR269" s="265"/>
      <c r="AS269" s="265"/>
      <c r="AT269" s="265"/>
      <c r="AU269" s="265"/>
      <c r="AV269" s="265"/>
      <c r="AW269" s="265"/>
      <c r="AX269" s="265"/>
      <c r="AY269" s="265"/>
      <c r="AZ269" s="265"/>
      <c r="BA269" s="265"/>
      <c r="BB269" s="265"/>
      <c r="BC269" s="265"/>
      <c r="BD269" s="265"/>
      <c r="BE269" s="265"/>
      <c r="BF269" s="265"/>
      <c r="BG269" s="265"/>
      <c r="BH269" s="265"/>
      <c r="BI269" s="265"/>
      <c r="BJ269" s="265"/>
      <c r="BK269" s="265"/>
      <c r="BL269" s="265"/>
      <c r="BM269" s="265"/>
      <c r="BN269" s="265"/>
      <c r="BO269" s="265"/>
      <c r="BP269" s="265"/>
      <c r="BQ269" s="265"/>
      <c r="BR269" s="265"/>
      <c r="BS269" s="265"/>
      <c r="BT269" s="265"/>
      <c r="BU269" s="265"/>
      <c r="BV269" s="265"/>
      <c r="BW269" s="265"/>
      <c r="BX269" s="265"/>
      <c r="BY269" s="265"/>
      <c r="BZ269" s="265"/>
      <c r="CA269" s="265"/>
      <c r="CB269" s="265"/>
      <c r="CC269" s="265"/>
      <c r="CD269" s="265"/>
      <c r="CE269" s="265"/>
      <c r="CF269" s="265"/>
      <c r="CG269" s="265"/>
      <c r="CH269" s="265"/>
      <c r="CI269" s="265"/>
      <c r="CJ269" s="265"/>
      <c r="CK269" s="265"/>
      <c r="CL269" s="265"/>
      <c r="CM269" s="265"/>
      <c r="CN269" s="265"/>
      <c r="CO269" s="265"/>
      <c r="CP269" s="265"/>
      <c r="CQ269" s="265"/>
      <c r="CR269" s="265"/>
      <c r="CS269" s="265"/>
      <c r="CT269" s="265"/>
      <c r="CU269" s="265"/>
      <c r="CV269" s="265"/>
      <c r="CW269" s="265"/>
      <c r="CX269" s="265"/>
      <c r="CY269" s="265"/>
      <c r="CZ269" s="265"/>
      <c r="DA269" s="265"/>
      <c r="DB269" s="265"/>
      <c r="DC269" s="265"/>
      <c r="DD269" s="265"/>
      <c r="DE269" s="265"/>
      <c r="DF269" s="265"/>
      <c r="DG269" s="265"/>
      <c r="DH269" s="265"/>
      <c r="DI269" s="265"/>
      <c r="DJ269" s="265"/>
      <c r="DK269" s="265"/>
      <c r="DL269" s="265"/>
    </row>
    <row r="270" spans="1:116" x14ac:dyDescent="0.25">
      <c r="A270" s="265"/>
      <c r="B270" s="265"/>
      <c r="C270" s="265"/>
      <c r="D270" s="265"/>
      <c r="E270" s="265"/>
      <c r="F270" s="265"/>
      <c r="G270" s="265"/>
      <c r="H270" s="265"/>
      <c r="I270" s="265"/>
      <c r="J270" s="265"/>
      <c r="K270" s="265"/>
      <c r="L270" s="265"/>
      <c r="M270" s="265"/>
      <c r="N270" s="265"/>
      <c r="O270" s="265"/>
      <c r="P270" s="265"/>
      <c r="Q270" s="265"/>
      <c r="R270" s="265"/>
      <c r="S270" s="265"/>
      <c r="T270" s="265"/>
      <c r="U270" s="265"/>
      <c r="V270" s="265"/>
      <c r="W270" s="265"/>
      <c r="X270" s="265"/>
      <c r="Y270" s="265"/>
      <c r="Z270" s="265"/>
      <c r="AA270" s="265"/>
      <c r="AB270" s="265"/>
      <c r="AC270" s="265"/>
      <c r="AD270" s="265"/>
      <c r="AE270" s="265"/>
      <c r="AF270" s="265"/>
      <c r="AG270" s="265"/>
      <c r="AH270" s="265"/>
      <c r="AI270" s="265"/>
      <c r="AJ270" s="265"/>
      <c r="AK270" s="265"/>
      <c r="AL270" s="265"/>
      <c r="AM270" s="265"/>
      <c r="AN270" s="265"/>
      <c r="AO270" s="265"/>
      <c r="AP270" s="265"/>
      <c r="AQ270" s="265"/>
      <c r="AR270" s="265"/>
      <c r="AS270" s="265"/>
      <c r="AT270" s="265"/>
      <c r="AU270" s="265"/>
      <c r="AV270" s="265"/>
      <c r="AW270" s="265"/>
      <c r="AX270" s="265"/>
      <c r="AY270" s="265"/>
      <c r="AZ270" s="265"/>
      <c r="BA270" s="265"/>
      <c r="BB270" s="265"/>
      <c r="BC270" s="265"/>
      <c r="BD270" s="265"/>
      <c r="BE270" s="265"/>
      <c r="BF270" s="265"/>
      <c r="BG270" s="265"/>
      <c r="BH270" s="265"/>
      <c r="BI270" s="265"/>
      <c r="BJ270" s="265"/>
      <c r="BK270" s="265"/>
      <c r="BL270" s="265"/>
      <c r="BM270" s="265"/>
      <c r="BN270" s="265"/>
      <c r="BO270" s="265"/>
      <c r="BP270" s="265"/>
      <c r="BQ270" s="265"/>
      <c r="BR270" s="265"/>
      <c r="BS270" s="265"/>
      <c r="BT270" s="265"/>
      <c r="BU270" s="265"/>
      <c r="BV270" s="265"/>
      <c r="BW270" s="265"/>
      <c r="BX270" s="265"/>
      <c r="BY270" s="265"/>
      <c r="BZ270" s="265"/>
      <c r="CA270" s="265"/>
      <c r="CB270" s="265"/>
      <c r="CC270" s="265"/>
      <c r="CD270" s="265"/>
      <c r="CE270" s="265"/>
      <c r="CF270" s="265"/>
      <c r="CG270" s="265"/>
      <c r="CH270" s="265"/>
      <c r="CI270" s="265"/>
      <c r="CJ270" s="265"/>
      <c r="CK270" s="265"/>
      <c r="CL270" s="265"/>
      <c r="CM270" s="265"/>
      <c r="CN270" s="265"/>
      <c r="CO270" s="265"/>
      <c r="CP270" s="265"/>
      <c r="CQ270" s="265"/>
      <c r="CR270" s="265"/>
      <c r="CS270" s="265"/>
      <c r="CT270" s="265"/>
      <c r="CU270" s="265"/>
      <c r="CV270" s="265"/>
      <c r="CW270" s="265"/>
      <c r="CX270" s="265"/>
      <c r="CY270" s="265"/>
      <c r="CZ270" s="265"/>
      <c r="DA270" s="265"/>
      <c r="DB270" s="265"/>
      <c r="DC270" s="265"/>
      <c r="DD270" s="265"/>
      <c r="DE270" s="265"/>
      <c r="DF270" s="265"/>
      <c r="DG270" s="265"/>
      <c r="DH270" s="265"/>
      <c r="DI270" s="265"/>
      <c r="DJ270" s="265"/>
      <c r="DK270" s="265"/>
      <c r="DL270" s="265"/>
    </row>
    <row r="271" spans="1:116" x14ac:dyDescent="0.25">
      <c r="A271" s="265"/>
      <c r="B271" s="265"/>
      <c r="C271" s="265"/>
      <c r="D271" s="265"/>
      <c r="E271" s="265"/>
      <c r="F271" s="265"/>
      <c r="G271" s="265"/>
      <c r="H271" s="265"/>
      <c r="I271" s="265"/>
      <c r="J271" s="265"/>
      <c r="K271" s="265"/>
      <c r="L271" s="265"/>
      <c r="M271" s="265"/>
      <c r="N271" s="265"/>
      <c r="O271" s="265"/>
      <c r="P271" s="265"/>
      <c r="Q271" s="265"/>
      <c r="R271" s="265"/>
      <c r="S271" s="265"/>
      <c r="T271" s="265"/>
      <c r="U271" s="265"/>
      <c r="V271" s="265"/>
      <c r="W271" s="265"/>
      <c r="X271" s="265"/>
      <c r="Y271" s="265"/>
      <c r="Z271" s="265"/>
      <c r="AA271" s="265"/>
      <c r="AB271" s="265"/>
      <c r="AC271" s="265"/>
      <c r="AD271" s="265"/>
      <c r="AE271" s="265"/>
      <c r="AF271" s="265"/>
      <c r="AG271" s="265"/>
      <c r="AH271" s="265"/>
      <c r="AI271" s="265"/>
      <c r="AJ271" s="265"/>
      <c r="AK271" s="265"/>
      <c r="AL271" s="265"/>
      <c r="AM271" s="265"/>
      <c r="AN271" s="265"/>
      <c r="AO271" s="265"/>
      <c r="AP271" s="265"/>
      <c r="AQ271" s="265"/>
      <c r="AR271" s="265"/>
      <c r="AS271" s="265"/>
      <c r="AT271" s="265"/>
      <c r="AU271" s="265"/>
      <c r="AV271" s="265"/>
      <c r="AW271" s="265"/>
      <c r="AX271" s="265"/>
      <c r="AY271" s="265"/>
      <c r="AZ271" s="265"/>
      <c r="BA271" s="265"/>
      <c r="BB271" s="265"/>
      <c r="BC271" s="265"/>
      <c r="BD271" s="265"/>
      <c r="BE271" s="265"/>
      <c r="BF271" s="265"/>
      <c r="BG271" s="265"/>
      <c r="BH271" s="265"/>
      <c r="BI271" s="265"/>
      <c r="BJ271" s="265"/>
      <c r="BK271" s="265"/>
      <c r="BL271" s="265"/>
      <c r="BM271" s="265"/>
      <c r="BN271" s="265"/>
      <c r="BO271" s="265"/>
      <c r="BP271" s="265"/>
      <c r="BQ271" s="265"/>
      <c r="BR271" s="265"/>
      <c r="BS271" s="265"/>
      <c r="BT271" s="265"/>
      <c r="BU271" s="265"/>
      <c r="BV271" s="265"/>
      <c r="BW271" s="265"/>
      <c r="BX271" s="265"/>
      <c r="BY271" s="265"/>
      <c r="BZ271" s="265"/>
      <c r="CA271" s="265"/>
      <c r="CB271" s="265"/>
      <c r="CC271" s="265"/>
      <c r="CD271" s="265"/>
      <c r="CE271" s="265"/>
      <c r="CF271" s="265"/>
      <c r="CG271" s="265"/>
      <c r="CH271" s="265"/>
      <c r="CI271" s="265"/>
      <c r="CJ271" s="265"/>
      <c r="CK271" s="265"/>
      <c r="CL271" s="265"/>
      <c r="CM271" s="265"/>
      <c r="CN271" s="265"/>
      <c r="CO271" s="265"/>
      <c r="CP271" s="265"/>
      <c r="CQ271" s="265"/>
      <c r="CR271" s="265"/>
      <c r="CS271" s="265"/>
      <c r="CT271" s="265"/>
      <c r="CU271" s="265"/>
      <c r="CV271" s="265"/>
      <c r="CW271" s="265"/>
      <c r="CX271" s="265"/>
      <c r="CY271" s="265"/>
      <c r="CZ271" s="265"/>
      <c r="DA271" s="265"/>
      <c r="DB271" s="265"/>
      <c r="DC271" s="265"/>
      <c r="DD271" s="265"/>
      <c r="DE271" s="265"/>
      <c r="DF271" s="265"/>
      <c r="DG271" s="265"/>
      <c r="DH271" s="265"/>
      <c r="DI271" s="265"/>
      <c r="DJ271" s="265"/>
      <c r="DK271" s="265"/>
      <c r="DL271" s="265"/>
    </row>
    <row r="272" spans="1:116" x14ac:dyDescent="0.25">
      <c r="A272" s="265"/>
      <c r="B272" s="265"/>
      <c r="C272" s="265"/>
      <c r="D272" s="265"/>
      <c r="E272" s="265"/>
      <c r="F272" s="265"/>
      <c r="G272" s="265"/>
      <c r="H272" s="265"/>
      <c r="I272" s="265"/>
      <c r="J272" s="265"/>
      <c r="K272" s="265"/>
      <c r="L272" s="265"/>
      <c r="M272" s="265"/>
      <c r="N272" s="265"/>
      <c r="O272" s="265"/>
      <c r="P272" s="265"/>
      <c r="Q272" s="265"/>
      <c r="R272" s="265"/>
      <c r="S272" s="265"/>
      <c r="T272" s="265"/>
      <c r="U272" s="265"/>
      <c r="V272" s="265"/>
      <c r="W272" s="265"/>
      <c r="X272" s="265"/>
      <c r="Y272" s="265"/>
      <c r="Z272" s="265"/>
      <c r="AA272" s="265"/>
      <c r="AB272" s="265"/>
      <c r="AC272" s="265"/>
      <c r="AD272" s="265"/>
      <c r="AE272" s="265"/>
      <c r="AF272" s="265"/>
      <c r="AG272" s="265"/>
      <c r="AH272" s="265"/>
      <c r="AI272" s="265"/>
      <c r="AJ272" s="265"/>
      <c r="AK272" s="265"/>
      <c r="AL272" s="265"/>
      <c r="AM272" s="265"/>
      <c r="AN272" s="265"/>
      <c r="AO272" s="265"/>
      <c r="AP272" s="265"/>
      <c r="AQ272" s="265"/>
      <c r="AR272" s="265"/>
      <c r="AS272" s="265"/>
      <c r="AT272" s="265"/>
      <c r="AU272" s="265"/>
      <c r="AV272" s="265"/>
      <c r="AW272" s="265"/>
      <c r="AX272" s="265"/>
      <c r="AY272" s="265"/>
      <c r="AZ272" s="265"/>
      <c r="BA272" s="265"/>
      <c r="BB272" s="265"/>
      <c r="BC272" s="265"/>
      <c r="BD272" s="265"/>
      <c r="BE272" s="265"/>
      <c r="BF272" s="265"/>
      <c r="BG272" s="265"/>
      <c r="BH272" s="265"/>
      <c r="BI272" s="265"/>
      <c r="BJ272" s="265"/>
      <c r="BK272" s="265"/>
      <c r="BL272" s="265"/>
      <c r="BM272" s="265"/>
      <c r="BN272" s="265"/>
      <c r="BO272" s="265"/>
      <c r="BP272" s="265"/>
      <c r="BQ272" s="265"/>
      <c r="BR272" s="265"/>
      <c r="BS272" s="265"/>
      <c r="BT272" s="265"/>
      <c r="BU272" s="265"/>
      <c r="BV272" s="265"/>
      <c r="BW272" s="265"/>
      <c r="BX272" s="265"/>
      <c r="BY272" s="265"/>
      <c r="BZ272" s="265"/>
      <c r="CA272" s="265"/>
      <c r="CB272" s="265"/>
      <c r="CC272" s="265"/>
      <c r="CD272" s="265"/>
      <c r="CE272" s="265"/>
      <c r="CF272" s="265"/>
      <c r="CG272" s="265"/>
      <c r="CH272" s="265"/>
      <c r="CI272" s="265"/>
      <c r="CJ272" s="265"/>
      <c r="CK272" s="265"/>
      <c r="CL272" s="265"/>
      <c r="CM272" s="265"/>
      <c r="CN272" s="265"/>
      <c r="CO272" s="265"/>
      <c r="CP272" s="265"/>
      <c r="CQ272" s="265"/>
      <c r="CR272" s="265"/>
      <c r="CS272" s="265"/>
      <c r="CT272" s="265"/>
      <c r="CU272" s="265"/>
      <c r="CV272" s="265"/>
      <c r="CW272" s="265"/>
      <c r="CX272" s="265"/>
      <c r="CY272" s="265"/>
      <c r="CZ272" s="265"/>
      <c r="DA272" s="265"/>
      <c r="DB272" s="265"/>
      <c r="DC272" s="265"/>
      <c r="DD272" s="265"/>
      <c r="DE272" s="265"/>
      <c r="DF272" s="265"/>
      <c r="DG272" s="265"/>
      <c r="DH272" s="265"/>
      <c r="DI272" s="265"/>
      <c r="DJ272" s="265"/>
      <c r="DK272" s="265"/>
      <c r="DL272" s="265"/>
    </row>
    <row r="273" spans="1:116" x14ac:dyDescent="0.25">
      <c r="A273" s="265"/>
      <c r="B273" s="265"/>
      <c r="C273" s="265"/>
      <c r="D273" s="265"/>
      <c r="E273" s="265"/>
      <c r="F273" s="265"/>
      <c r="G273" s="265"/>
      <c r="H273" s="265"/>
      <c r="I273" s="265"/>
      <c r="J273" s="265"/>
      <c r="K273" s="265"/>
      <c r="L273" s="265"/>
      <c r="M273" s="265"/>
      <c r="N273" s="265"/>
      <c r="O273" s="265"/>
      <c r="P273" s="265"/>
      <c r="Q273" s="265"/>
      <c r="R273" s="265"/>
      <c r="S273" s="265"/>
      <c r="T273" s="265"/>
      <c r="U273" s="265"/>
      <c r="V273" s="265"/>
      <c r="W273" s="265"/>
      <c r="X273" s="265"/>
      <c r="Y273" s="265"/>
      <c r="Z273" s="265"/>
      <c r="AA273" s="265"/>
      <c r="AB273" s="265"/>
      <c r="AC273" s="265"/>
      <c r="AD273" s="265"/>
      <c r="AE273" s="265"/>
      <c r="AF273" s="265"/>
      <c r="AG273" s="265"/>
      <c r="AH273" s="265"/>
      <c r="AI273" s="265"/>
      <c r="AJ273" s="265"/>
      <c r="AK273" s="265"/>
      <c r="AL273" s="265"/>
      <c r="AM273" s="265"/>
      <c r="AN273" s="265"/>
      <c r="AO273" s="265"/>
      <c r="AP273" s="265"/>
      <c r="AQ273" s="265"/>
      <c r="AR273" s="265"/>
      <c r="AS273" s="265"/>
      <c r="AT273" s="265"/>
      <c r="AU273" s="265"/>
      <c r="AV273" s="265"/>
      <c r="AW273" s="265"/>
      <c r="AX273" s="265"/>
      <c r="AY273" s="265"/>
      <c r="AZ273" s="265"/>
      <c r="BA273" s="265"/>
      <c r="BB273" s="265"/>
      <c r="BC273" s="265"/>
      <c r="BD273" s="265"/>
      <c r="BE273" s="265"/>
      <c r="BF273" s="265"/>
      <c r="BG273" s="265"/>
      <c r="BH273" s="265"/>
      <c r="BI273" s="265"/>
      <c r="BJ273" s="265"/>
      <c r="BK273" s="265"/>
      <c r="BL273" s="265"/>
      <c r="BM273" s="265"/>
      <c r="BN273" s="265"/>
      <c r="BO273" s="265"/>
      <c r="BP273" s="265"/>
      <c r="BQ273" s="265"/>
      <c r="BR273" s="265"/>
      <c r="BS273" s="265"/>
      <c r="BT273" s="265"/>
      <c r="BU273" s="265"/>
      <c r="BV273" s="265"/>
      <c r="BW273" s="265"/>
      <c r="BX273" s="265"/>
      <c r="BY273" s="265"/>
      <c r="BZ273" s="265"/>
      <c r="CA273" s="265"/>
      <c r="CB273" s="265"/>
      <c r="CC273" s="265"/>
      <c r="CD273" s="265"/>
      <c r="CE273" s="265"/>
      <c r="CF273" s="265"/>
      <c r="CG273" s="265"/>
      <c r="CH273" s="265"/>
      <c r="CI273" s="265"/>
      <c r="CJ273" s="265"/>
      <c r="CK273" s="265"/>
      <c r="CL273" s="265"/>
      <c r="CM273" s="265"/>
      <c r="CN273" s="265"/>
      <c r="CO273" s="265"/>
      <c r="CP273" s="265"/>
      <c r="CQ273" s="265"/>
      <c r="CR273" s="265"/>
      <c r="CS273" s="265"/>
      <c r="CT273" s="265"/>
      <c r="CU273" s="265"/>
      <c r="CV273" s="265"/>
      <c r="CW273" s="265"/>
      <c r="CX273" s="265"/>
      <c r="CY273" s="265"/>
      <c r="CZ273" s="265"/>
      <c r="DA273" s="265"/>
      <c r="DB273" s="265"/>
      <c r="DC273" s="265"/>
      <c r="DD273" s="265"/>
      <c r="DE273" s="265"/>
      <c r="DF273" s="265"/>
      <c r="DG273" s="265"/>
      <c r="DH273" s="265"/>
      <c r="DI273" s="265"/>
      <c r="DJ273" s="265"/>
      <c r="DK273" s="265"/>
      <c r="DL273" s="265"/>
    </row>
    <row r="274" spans="1:116" x14ac:dyDescent="0.25">
      <c r="A274" s="265"/>
      <c r="B274" s="265"/>
      <c r="C274" s="265"/>
      <c r="D274" s="265"/>
      <c r="E274" s="265"/>
      <c r="F274" s="265"/>
      <c r="G274" s="265"/>
      <c r="H274" s="265"/>
      <c r="I274" s="265"/>
      <c r="J274" s="265"/>
      <c r="K274" s="265"/>
      <c r="L274" s="265"/>
      <c r="M274" s="265"/>
      <c r="N274" s="265"/>
      <c r="O274" s="265"/>
      <c r="P274" s="265"/>
      <c r="Q274" s="265"/>
      <c r="R274" s="265"/>
      <c r="S274" s="265"/>
      <c r="T274" s="265"/>
      <c r="U274" s="265"/>
      <c r="V274" s="265"/>
      <c r="W274" s="265"/>
      <c r="X274" s="265"/>
      <c r="Y274" s="265"/>
      <c r="Z274" s="265"/>
      <c r="AA274" s="265"/>
      <c r="AB274" s="265"/>
      <c r="AC274" s="265"/>
      <c r="AD274" s="265"/>
      <c r="AE274" s="265"/>
      <c r="AF274" s="265"/>
      <c r="AG274" s="265"/>
      <c r="AH274" s="265"/>
      <c r="AI274" s="265"/>
      <c r="AJ274" s="265"/>
      <c r="AK274" s="265"/>
      <c r="AL274" s="265"/>
      <c r="AM274" s="265"/>
      <c r="AN274" s="265"/>
      <c r="AO274" s="265"/>
      <c r="AP274" s="265"/>
      <c r="AQ274" s="265"/>
      <c r="AR274" s="265"/>
      <c r="AS274" s="265"/>
      <c r="AT274" s="265"/>
      <c r="AU274" s="265"/>
      <c r="AV274" s="265"/>
      <c r="AW274" s="265"/>
      <c r="AX274" s="265"/>
      <c r="AY274" s="265"/>
      <c r="AZ274" s="265"/>
      <c r="BA274" s="265"/>
      <c r="BB274" s="265"/>
      <c r="BC274" s="265"/>
      <c r="BD274" s="265"/>
      <c r="BE274" s="265"/>
      <c r="BF274" s="265"/>
      <c r="BG274" s="265"/>
      <c r="BH274" s="265"/>
      <c r="BI274" s="265"/>
      <c r="BJ274" s="265"/>
      <c r="BK274" s="265"/>
      <c r="BL274" s="265"/>
      <c r="BM274" s="265"/>
      <c r="BN274" s="265"/>
      <c r="BO274" s="265"/>
      <c r="BP274" s="265"/>
      <c r="BQ274" s="265"/>
      <c r="BR274" s="265"/>
      <c r="BS274" s="265"/>
      <c r="BT274" s="265"/>
      <c r="BU274" s="265"/>
      <c r="BV274" s="265"/>
      <c r="BW274" s="265"/>
      <c r="BX274" s="265"/>
      <c r="BY274" s="265"/>
      <c r="BZ274" s="265"/>
      <c r="CA274" s="265"/>
      <c r="CB274" s="265"/>
      <c r="CC274" s="265"/>
      <c r="CD274" s="265"/>
      <c r="CE274" s="265"/>
      <c r="CF274" s="265"/>
      <c r="CG274" s="265"/>
      <c r="CH274" s="265"/>
      <c r="CI274" s="265"/>
      <c r="CJ274" s="265"/>
      <c r="CK274" s="265"/>
      <c r="CL274" s="265"/>
      <c r="CM274" s="265"/>
      <c r="CN274" s="265"/>
      <c r="CO274" s="265"/>
      <c r="CP274" s="265"/>
      <c r="CQ274" s="265"/>
      <c r="CR274" s="265"/>
      <c r="CS274" s="265"/>
      <c r="CT274" s="265"/>
      <c r="CU274" s="265"/>
      <c r="CV274" s="265"/>
      <c r="CW274" s="265"/>
      <c r="CX274" s="265"/>
      <c r="CY274" s="265"/>
      <c r="CZ274" s="265"/>
      <c r="DA274" s="265"/>
      <c r="DB274" s="265"/>
      <c r="DC274" s="265"/>
      <c r="DD274" s="265"/>
      <c r="DE274" s="265"/>
      <c r="DF274" s="265"/>
      <c r="DG274" s="265"/>
      <c r="DH274" s="265"/>
      <c r="DI274" s="265"/>
      <c r="DJ274" s="265"/>
      <c r="DK274" s="265"/>
      <c r="DL274" s="265"/>
    </row>
    <row r="275" spans="1:116" x14ac:dyDescent="0.25">
      <c r="A275" s="265"/>
      <c r="B275" s="265"/>
      <c r="C275" s="265"/>
      <c r="D275" s="265"/>
      <c r="E275" s="265"/>
      <c r="F275" s="265"/>
      <c r="G275" s="265"/>
      <c r="H275" s="265"/>
      <c r="I275" s="265"/>
      <c r="J275" s="265"/>
      <c r="K275" s="265"/>
      <c r="L275" s="265"/>
      <c r="M275" s="265"/>
      <c r="N275" s="265"/>
      <c r="O275" s="265"/>
      <c r="P275" s="265"/>
      <c r="Q275" s="265"/>
      <c r="R275" s="265"/>
      <c r="S275" s="265"/>
      <c r="T275" s="265"/>
      <c r="U275" s="265"/>
      <c r="V275" s="265"/>
      <c r="W275" s="265"/>
      <c r="X275" s="265"/>
      <c r="Y275" s="265"/>
      <c r="Z275" s="265"/>
      <c r="AA275" s="265"/>
      <c r="AB275" s="265"/>
      <c r="AC275" s="265"/>
      <c r="AD275" s="265"/>
      <c r="AE275" s="265"/>
      <c r="AF275" s="265"/>
      <c r="AG275" s="265"/>
      <c r="AH275" s="265"/>
      <c r="AI275" s="265"/>
      <c r="AJ275" s="265"/>
      <c r="AK275" s="265"/>
      <c r="AL275" s="265"/>
      <c r="AM275" s="265"/>
      <c r="AN275" s="265"/>
      <c r="AO275" s="265"/>
      <c r="AP275" s="265"/>
      <c r="AQ275" s="265"/>
      <c r="AR275" s="265"/>
      <c r="AS275" s="265"/>
      <c r="AT275" s="265"/>
      <c r="AU275" s="265"/>
      <c r="AV275" s="265"/>
      <c r="AW275" s="265"/>
      <c r="AX275" s="265"/>
      <c r="AY275" s="265"/>
      <c r="AZ275" s="265"/>
      <c r="BA275" s="265"/>
      <c r="BB275" s="265"/>
      <c r="BC275" s="265"/>
      <c r="BD275" s="265"/>
      <c r="BE275" s="265"/>
      <c r="BF275" s="265"/>
      <c r="BG275" s="265"/>
      <c r="BH275" s="265"/>
      <c r="BI275" s="265"/>
      <c r="BJ275" s="265"/>
      <c r="BK275" s="265"/>
      <c r="BL275" s="265"/>
      <c r="BM275" s="265"/>
      <c r="BN275" s="265"/>
      <c r="BO275" s="265"/>
      <c r="BP275" s="265"/>
      <c r="BQ275" s="265"/>
      <c r="BR275" s="265"/>
      <c r="BS275" s="265"/>
      <c r="BT275" s="265"/>
      <c r="BU275" s="265"/>
      <c r="BV275" s="265"/>
      <c r="BW275" s="265"/>
      <c r="BX275" s="265"/>
      <c r="BY275" s="265"/>
      <c r="BZ275" s="265"/>
      <c r="CA275" s="265"/>
      <c r="CB275" s="265"/>
      <c r="CC275" s="265"/>
      <c r="CD275" s="265"/>
      <c r="CE275" s="265"/>
      <c r="CF275" s="265"/>
      <c r="CG275" s="265"/>
      <c r="CH275" s="265"/>
      <c r="CI275" s="265"/>
      <c r="CJ275" s="265"/>
      <c r="CK275" s="265"/>
      <c r="CL275" s="265"/>
      <c r="CM275" s="265"/>
      <c r="CN275" s="265"/>
      <c r="CO275" s="265"/>
      <c r="CP275" s="265"/>
      <c r="CQ275" s="265"/>
      <c r="CR275" s="265"/>
      <c r="CS275" s="265"/>
      <c r="CT275" s="265"/>
      <c r="CU275" s="265"/>
      <c r="CV275" s="265"/>
      <c r="CW275" s="265"/>
      <c r="CX275" s="265"/>
      <c r="CY275" s="265"/>
      <c r="CZ275" s="265"/>
      <c r="DA275" s="265"/>
      <c r="DB275" s="265"/>
      <c r="DC275" s="265"/>
      <c r="DD275" s="265"/>
      <c r="DE275" s="265"/>
      <c r="DF275" s="265"/>
      <c r="DG275" s="265"/>
      <c r="DH275" s="265"/>
      <c r="DI275" s="265"/>
      <c r="DJ275" s="265"/>
      <c r="DK275" s="265"/>
      <c r="DL275" s="265"/>
    </row>
    <row r="276" spans="1:116" x14ac:dyDescent="0.25">
      <c r="A276" s="265"/>
      <c r="B276" s="265"/>
      <c r="C276" s="265"/>
      <c r="D276" s="265"/>
      <c r="E276" s="265"/>
      <c r="F276" s="265"/>
      <c r="G276" s="265"/>
      <c r="H276" s="265"/>
      <c r="I276" s="265"/>
      <c r="J276" s="265"/>
      <c r="K276" s="265"/>
      <c r="L276" s="265"/>
      <c r="M276" s="265"/>
      <c r="N276" s="265"/>
      <c r="O276" s="265"/>
      <c r="P276" s="265"/>
      <c r="Q276" s="265"/>
      <c r="R276" s="265"/>
      <c r="S276" s="265"/>
      <c r="T276" s="265"/>
      <c r="U276" s="265"/>
      <c r="V276" s="265"/>
      <c r="W276" s="265"/>
      <c r="X276" s="265"/>
      <c r="Y276" s="265"/>
      <c r="Z276" s="265"/>
      <c r="AA276" s="265"/>
      <c r="AB276" s="265"/>
      <c r="AC276" s="265"/>
      <c r="AD276" s="265"/>
      <c r="AE276" s="265"/>
      <c r="AF276" s="265"/>
      <c r="AG276" s="265"/>
      <c r="AH276" s="265"/>
      <c r="AI276" s="265"/>
      <c r="AJ276" s="265"/>
      <c r="AK276" s="265"/>
      <c r="AL276" s="265"/>
      <c r="AM276" s="265"/>
      <c r="AN276" s="265"/>
      <c r="AO276" s="265"/>
      <c r="AP276" s="265"/>
      <c r="AQ276" s="265"/>
      <c r="AR276" s="265"/>
      <c r="AS276" s="265"/>
      <c r="AT276" s="265"/>
      <c r="AU276" s="265"/>
      <c r="AV276" s="265"/>
      <c r="AW276" s="265"/>
      <c r="AX276" s="265"/>
      <c r="AY276" s="265"/>
      <c r="AZ276" s="265"/>
      <c r="BA276" s="265"/>
      <c r="BB276" s="265"/>
      <c r="BC276" s="265"/>
      <c r="BD276" s="265"/>
      <c r="BE276" s="265"/>
      <c r="BF276" s="265"/>
      <c r="BG276" s="265"/>
      <c r="BH276" s="265"/>
      <c r="BI276" s="265"/>
      <c r="BJ276" s="265"/>
      <c r="BK276" s="265"/>
      <c r="BL276" s="265"/>
      <c r="BM276" s="265"/>
      <c r="BN276" s="265"/>
      <c r="BO276" s="265"/>
      <c r="BP276" s="265"/>
      <c r="BQ276" s="265"/>
      <c r="BR276" s="265"/>
      <c r="BS276" s="265"/>
      <c r="BT276" s="265"/>
      <c r="BU276" s="265"/>
      <c r="BV276" s="265"/>
      <c r="BW276" s="265"/>
      <c r="BX276" s="265"/>
      <c r="BY276" s="265"/>
      <c r="BZ276" s="265"/>
      <c r="CA276" s="265"/>
      <c r="CB276" s="265"/>
      <c r="CC276" s="265"/>
      <c r="CD276" s="265"/>
      <c r="CE276" s="265"/>
      <c r="CF276" s="265"/>
      <c r="CG276" s="265"/>
      <c r="CH276" s="265"/>
      <c r="CI276" s="265"/>
      <c r="CJ276" s="265"/>
      <c r="CK276" s="265"/>
      <c r="CL276" s="265"/>
      <c r="CM276" s="265"/>
      <c r="CN276" s="265"/>
      <c r="CO276" s="265"/>
      <c r="CP276" s="265"/>
      <c r="CQ276" s="265"/>
      <c r="CR276" s="265"/>
      <c r="CS276" s="265"/>
      <c r="CT276" s="265"/>
      <c r="CU276" s="265"/>
      <c r="CV276" s="265"/>
      <c r="CW276" s="265"/>
      <c r="CX276" s="265"/>
      <c r="CY276" s="265"/>
      <c r="CZ276" s="265"/>
      <c r="DA276" s="265"/>
      <c r="DB276" s="265"/>
      <c r="DC276" s="265"/>
      <c r="DD276" s="265"/>
      <c r="DE276" s="265"/>
      <c r="DF276" s="265"/>
      <c r="DG276" s="265"/>
      <c r="DH276" s="265"/>
      <c r="DI276" s="265"/>
      <c r="DJ276" s="265"/>
      <c r="DK276" s="265"/>
      <c r="DL276" s="265"/>
    </row>
    <row r="277" spans="1:116" x14ac:dyDescent="0.25">
      <c r="A277" s="265"/>
      <c r="B277" s="265"/>
      <c r="C277" s="265"/>
      <c r="D277" s="265"/>
      <c r="E277" s="265"/>
      <c r="F277" s="265"/>
      <c r="G277" s="265"/>
      <c r="H277" s="265"/>
      <c r="I277" s="265"/>
      <c r="J277" s="265"/>
      <c r="K277" s="265"/>
      <c r="L277" s="265"/>
      <c r="M277" s="265"/>
      <c r="N277" s="265"/>
      <c r="O277" s="265"/>
      <c r="P277" s="265"/>
      <c r="Q277" s="265"/>
      <c r="R277" s="265"/>
      <c r="S277" s="265"/>
      <c r="T277" s="265"/>
      <c r="U277" s="265"/>
      <c r="V277" s="265"/>
      <c r="W277" s="265"/>
      <c r="X277" s="265"/>
      <c r="Y277" s="265"/>
      <c r="Z277" s="265"/>
      <c r="AA277" s="265"/>
      <c r="AB277" s="265"/>
      <c r="AC277" s="265"/>
      <c r="AD277" s="265"/>
      <c r="AE277" s="265"/>
      <c r="AF277" s="265"/>
      <c r="AG277" s="265"/>
      <c r="AH277" s="265"/>
      <c r="AI277" s="265"/>
      <c r="AJ277" s="265"/>
      <c r="AK277" s="265"/>
      <c r="AL277" s="265"/>
      <c r="AM277" s="265"/>
      <c r="AN277" s="265"/>
      <c r="AO277" s="265"/>
      <c r="AP277" s="265"/>
      <c r="AQ277" s="265"/>
      <c r="AR277" s="265"/>
      <c r="AS277" s="265"/>
      <c r="AT277" s="265"/>
      <c r="AU277" s="265"/>
      <c r="AV277" s="265"/>
      <c r="AW277" s="265"/>
      <c r="AX277" s="265"/>
      <c r="AY277" s="265"/>
      <c r="AZ277" s="265"/>
      <c r="BA277" s="265"/>
      <c r="BB277" s="265"/>
      <c r="BC277" s="265"/>
      <c r="BD277" s="265"/>
      <c r="BE277" s="265"/>
      <c r="BF277" s="265"/>
      <c r="BG277" s="265"/>
      <c r="BH277" s="265"/>
      <c r="BI277" s="265"/>
      <c r="BJ277" s="265"/>
      <c r="BK277" s="265"/>
      <c r="BL277" s="265"/>
      <c r="BM277" s="265"/>
      <c r="BN277" s="265"/>
      <c r="BO277" s="265"/>
      <c r="BP277" s="265"/>
      <c r="BQ277" s="265"/>
      <c r="BR277" s="265"/>
      <c r="BS277" s="265"/>
      <c r="BT277" s="265"/>
      <c r="BU277" s="265"/>
      <c r="BV277" s="265"/>
      <c r="BW277" s="265"/>
      <c r="BX277" s="265"/>
      <c r="BY277" s="265"/>
      <c r="BZ277" s="265"/>
      <c r="CA277" s="265"/>
      <c r="CB277" s="265"/>
      <c r="CC277" s="265"/>
      <c r="CD277" s="265"/>
      <c r="CE277" s="265"/>
      <c r="CF277" s="265"/>
      <c r="CG277" s="265"/>
      <c r="CH277" s="265"/>
      <c r="CI277" s="265"/>
      <c r="CJ277" s="265"/>
      <c r="CK277" s="265"/>
      <c r="CL277" s="265"/>
      <c r="CM277" s="265"/>
      <c r="CN277" s="265"/>
      <c r="CO277" s="265"/>
      <c r="CP277" s="265"/>
      <c r="CQ277" s="265"/>
      <c r="CR277" s="265"/>
      <c r="CS277" s="265"/>
      <c r="CT277" s="265"/>
      <c r="CU277" s="265"/>
      <c r="CV277" s="265"/>
      <c r="CW277" s="265"/>
      <c r="CX277" s="265"/>
      <c r="CY277" s="265"/>
      <c r="CZ277" s="265"/>
      <c r="DA277" s="265"/>
      <c r="DB277" s="265"/>
      <c r="DC277" s="265"/>
      <c r="DD277" s="265"/>
      <c r="DE277" s="265"/>
      <c r="DF277" s="265"/>
      <c r="DG277" s="265"/>
      <c r="DH277" s="265"/>
      <c r="DI277" s="265"/>
      <c r="DJ277" s="265"/>
      <c r="DK277" s="265"/>
      <c r="DL277" s="265"/>
    </row>
    <row r="278" spans="1:116" x14ac:dyDescent="0.25">
      <c r="A278" s="265"/>
      <c r="B278" s="265"/>
      <c r="C278" s="265"/>
      <c r="D278" s="265"/>
      <c r="E278" s="265"/>
      <c r="F278" s="265"/>
      <c r="G278" s="265"/>
      <c r="H278" s="265"/>
      <c r="I278" s="265"/>
      <c r="J278" s="265"/>
      <c r="K278" s="265"/>
      <c r="L278" s="265"/>
      <c r="M278" s="265"/>
      <c r="N278" s="265"/>
      <c r="O278" s="265"/>
      <c r="P278" s="265"/>
      <c r="Q278" s="265"/>
      <c r="R278" s="265"/>
      <c r="S278" s="265"/>
      <c r="T278" s="265"/>
      <c r="U278" s="265"/>
      <c r="V278" s="265"/>
      <c r="W278" s="265"/>
      <c r="X278" s="265"/>
      <c r="Y278" s="265"/>
      <c r="Z278" s="265"/>
      <c r="AA278" s="265"/>
      <c r="AB278" s="265"/>
      <c r="AC278" s="265"/>
      <c r="AD278" s="265"/>
      <c r="AE278" s="265"/>
      <c r="AF278" s="265"/>
      <c r="AG278" s="265"/>
      <c r="AH278" s="265"/>
      <c r="AI278" s="265"/>
      <c r="AJ278" s="265"/>
      <c r="AK278" s="265"/>
      <c r="AL278" s="265"/>
      <c r="AM278" s="265"/>
      <c r="AN278" s="265"/>
      <c r="AO278" s="265"/>
      <c r="AP278" s="265"/>
      <c r="AQ278" s="265"/>
      <c r="AR278" s="265"/>
      <c r="AS278" s="265"/>
      <c r="AT278" s="265"/>
      <c r="AU278" s="265"/>
      <c r="AV278" s="265"/>
      <c r="AW278" s="265"/>
      <c r="AX278" s="265"/>
      <c r="AY278" s="265"/>
      <c r="AZ278" s="265"/>
      <c r="BA278" s="265"/>
      <c r="BB278" s="265"/>
      <c r="BC278" s="265"/>
      <c r="BD278" s="265"/>
      <c r="BE278" s="265"/>
      <c r="BF278" s="265"/>
      <c r="BG278" s="265"/>
      <c r="BH278" s="265"/>
      <c r="BI278" s="265"/>
      <c r="BJ278" s="265"/>
      <c r="BK278" s="265"/>
      <c r="BL278" s="265"/>
      <c r="BM278" s="265"/>
      <c r="BN278" s="265"/>
      <c r="BO278" s="265"/>
      <c r="BP278" s="265"/>
      <c r="BQ278" s="265"/>
      <c r="BR278" s="265"/>
      <c r="BS278" s="265"/>
      <c r="BT278" s="265"/>
      <c r="BU278" s="265"/>
      <c r="BV278" s="265"/>
      <c r="BW278" s="265"/>
      <c r="BX278" s="265"/>
      <c r="BY278" s="265"/>
      <c r="BZ278" s="265"/>
      <c r="CA278" s="265"/>
      <c r="CB278" s="265"/>
      <c r="CC278" s="265"/>
      <c r="CD278" s="265"/>
      <c r="CE278" s="265"/>
      <c r="CF278" s="265"/>
      <c r="CG278" s="265"/>
      <c r="CH278" s="265"/>
      <c r="CI278" s="265"/>
      <c r="CJ278" s="265"/>
      <c r="CK278" s="265"/>
      <c r="CL278" s="265"/>
      <c r="CM278" s="265"/>
      <c r="CN278" s="265"/>
      <c r="CO278" s="265"/>
      <c r="CP278" s="265"/>
      <c r="CQ278" s="265"/>
      <c r="CR278" s="265"/>
      <c r="CS278" s="265"/>
      <c r="CT278" s="265"/>
      <c r="CU278" s="265"/>
      <c r="CV278" s="265"/>
      <c r="CW278" s="265"/>
      <c r="CX278" s="265"/>
      <c r="CY278" s="265"/>
      <c r="CZ278" s="265"/>
      <c r="DA278" s="265"/>
      <c r="DB278" s="265"/>
      <c r="DC278" s="265"/>
      <c r="DD278" s="265"/>
      <c r="DE278" s="265"/>
      <c r="DF278" s="265"/>
      <c r="DG278" s="265"/>
      <c r="DH278" s="265"/>
      <c r="DI278" s="265"/>
      <c r="DJ278" s="265"/>
      <c r="DK278" s="265"/>
      <c r="DL278" s="265"/>
    </row>
    <row r="279" spans="1:116" x14ac:dyDescent="0.25">
      <c r="A279" s="265"/>
      <c r="B279" s="265"/>
      <c r="C279" s="265"/>
      <c r="D279" s="265"/>
      <c r="E279" s="265"/>
      <c r="F279" s="265"/>
      <c r="G279" s="265"/>
      <c r="H279" s="265"/>
      <c r="I279" s="265"/>
      <c r="J279" s="265"/>
      <c r="K279" s="265"/>
      <c r="L279" s="265"/>
      <c r="M279" s="265"/>
      <c r="N279" s="265"/>
      <c r="O279" s="265"/>
      <c r="P279" s="265"/>
      <c r="Q279" s="265"/>
      <c r="R279" s="265"/>
      <c r="S279" s="265"/>
      <c r="T279" s="265"/>
      <c r="U279" s="265"/>
      <c r="V279" s="265"/>
      <c r="W279" s="265"/>
      <c r="X279" s="265"/>
      <c r="Y279" s="265"/>
      <c r="Z279" s="265"/>
      <c r="AA279" s="265"/>
      <c r="AB279" s="265"/>
      <c r="AC279" s="265"/>
      <c r="AD279" s="265"/>
      <c r="AE279" s="265"/>
      <c r="AF279" s="265"/>
      <c r="AG279" s="265"/>
      <c r="AH279" s="265"/>
      <c r="AI279" s="265"/>
      <c r="AJ279" s="265"/>
      <c r="AK279" s="265"/>
      <c r="AL279" s="265"/>
      <c r="AM279" s="265"/>
      <c r="AN279" s="265"/>
      <c r="AO279" s="265"/>
      <c r="AP279" s="265"/>
      <c r="AQ279" s="265"/>
      <c r="AR279" s="265"/>
      <c r="AS279" s="265"/>
      <c r="AT279" s="265"/>
      <c r="AU279" s="265"/>
      <c r="AV279" s="265"/>
      <c r="AW279" s="265"/>
      <c r="AX279" s="265"/>
      <c r="AY279" s="265"/>
      <c r="AZ279" s="265"/>
      <c r="BA279" s="265"/>
      <c r="BB279" s="265"/>
      <c r="BC279" s="265"/>
      <c r="BD279" s="265"/>
      <c r="BE279" s="265"/>
      <c r="BF279" s="265"/>
      <c r="BG279" s="265"/>
      <c r="BH279" s="265"/>
      <c r="BI279" s="265"/>
      <c r="BJ279" s="265"/>
      <c r="BK279" s="265"/>
      <c r="BL279" s="265"/>
      <c r="BM279" s="265"/>
      <c r="BN279" s="265"/>
      <c r="BO279" s="265"/>
      <c r="BP279" s="265"/>
      <c r="BQ279" s="265"/>
      <c r="BR279" s="265"/>
      <c r="BS279" s="265"/>
      <c r="BT279" s="265"/>
      <c r="BU279" s="265"/>
      <c r="BV279" s="265"/>
      <c r="BW279" s="265"/>
      <c r="BX279" s="265"/>
      <c r="BY279" s="265"/>
      <c r="BZ279" s="265"/>
      <c r="CA279" s="265"/>
      <c r="CB279" s="265"/>
      <c r="CC279" s="265"/>
      <c r="CD279" s="265"/>
      <c r="CE279" s="265"/>
      <c r="CF279" s="265"/>
      <c r="CG279" s="265"/>
      <c r="CH279" s="265"/>
      <c r="CI279" s="265"/>
      <c r="CJ279" s="265"/>
      <c r="CK279" s="265"/>
      <c r="CL279" s="265"/>
      <c r="CM279" s="265"/>
      <c r="CN279" s="265"/>
      <c r="CO279" s="265"/>
      <c r="CP279" s="265"/>
      <c r="CQ279" s="265"/>
      <c r="CR279" s="265"/>
      <c r="CS279" s="265"/>
      <c r="CT279" s="265"/>
      <c r="CU279" s="265"/>
      <c r="CV279" s="265"/>
      <c r="CW279" s="265"/>
      <c r="CX279" s="265"/>
      <c r="CY279" s="265"/>
      <c r="CZ279" s="265"/>
      <c r="DA279" s="265"/>
      <c r="DB279" s="265"/>
      <c r="DC279" s="265"/>
      <c r="DD279" s="265"/>
      <c r="DE279" s="265"/>
      <c r="DF279" s="265"/>
      <c r="DG279" s="265"/>
      <c r="DH279" s="265"/>
      <c r="DI279" s="265"/>
      <c r="DJ279" s="265"/>
      <c r="DK279" s="265"/>
      <c r="DL279" s="265"/>
    </row>
    <row r="280" spans="1:116" x14ac:dyDescent="0.25">
      <c r="A280" s="265"/>
      <c r="B280" s="265"/>
      <c r="C280" s="265"/>
      <c r="D280" s="265"/>
      <c r="E280" s="265"/>
      <c r="F280" s="265"/>
      <c r="G280" s="265"/>
      <c r="H280" s="265"/>
      <c r="I280" s="265"/>
      <c r="J280" s="265"/>
      <c r="K280" s="265"/>
      <c r="L280" s="265"/>
      <c r="M280" s="265"/>
      <c r="N280" s="265"/>
      <c r="O280" s="265"/>
      <c r="P280" s="265"/>
      <c r="Q280" s="265"/>
      <c r="R280" s="265"/>
      <c r="S280" s="265"/>
      <c r="T280" s="265"/>
      <c r="U280" s="265"/>
      <c r="V280" s="265"/>
      <c r="W280" s="265"/>
      <c r="X280" s="265"/>
      <c r="Y280" s="265"/>
      <c r="Z280" s="265"/>
      <c r="AA280" s="265"/>
      <c r="AB280" s="265"/>
      <c r="AC280" s="265"/>
      <c r="AD280" s="265"/>
      <c r="AE280" s="265"/>
      <c r="AF280" s="265"/>
      <c r="AG280" s="265"/>
      <c r="AH280" s="265"/>
      <c r="AI280" s="265"/>
      <c r="AJ280" s="265"/>
      <c r="AK280" s="265"/>
      <c r="AL280" s="265"/>
      <c r="AM280" s="265"/>
      <c r="AN280" s="265"/>
      <c r="AO280" s="265"/>
      <c r="AP280" s="265"/>
      <c r="AQ280" s="265"/>
      <c r="AR280" s="265"/>
      <c r="AS280" s="265"/>
      <c r="AT280" s="265"/>
      <c r="AU280" s="265"/>
      <c r="AV280" s="265"/>
      <c r="AW280" s="265"/>
      <c r="AX280" s="265"/>
      <c r="AY280" s="265"/>
      <c r="AZ280" s="265"/>
      <c r="BA280" s="265"/>
      <c r="BB280" s="265"/>
      <c r="BC280" s="265"/>
      <c r="BD280" s="265"/>
      <c r="BE280" s="265"/>
      <c r="BF280" s="265"/>
      <c r="BG280" s="265"/>
      <c r="BH280" s="265"/>
      <c r="BI280" s="265"/>
      <c r="BJ280" s="265"/>
      <c r="BK280" s="265"/>
      <c r="BL280" s="265"/>
      <c r="BM280" s="265"/>
      <c r="BN280" s="265"/>
      <c r="BO280" s="265"/>
      <c r="BP280" s="265"/>
      <c r="BQ280" s="265"/>
      <c r="BR280" s="265"/>
      <c r="BS280" s="265"/>
      <c r="BT280" s="265"/>
      <c r="BU280" s="265"/>
      <c r="BV280" s="265"/>
      <c r="BW280" s="265"/>
      <c r="BX280" s="265"/>
      <c r="BY280" s="265"/>
      <c r="BZ280" s="265"/>
      <c r="CA280" s="265"/>
      <c r="CB280" s="265"/>
      <c r="CC280" s="265"/>
      <c r="CD280" s="265"/>
      <c r="CE280" s="265"/>
      <c r="CF280" s="265"/>
      <c r="CG280" s="265"/>
      <c r="CH280" s="265"/>
      <c r="CI280" s="265"/>
      <c r="CJ280" s="265"/>
      <c r="CK280" s="265"/>
      <c r="CL280" s="265"/>
      <c r="CM280" s="265"/>
      <c r="CN280" s="265"/>
      <c r="CO280" s="265"/>
      <c r="CP280" s="265"/>
      <c r="CQ280" s="265"/>
      <c r="CR280" s="265"/>
      <c r="CS280" s="265"/>
      <c r="CT280" s="265"/>
      <c r="CU280" s="265"/>
      <c r="CV280" s="265"/>
      <c r="CW280" s="265"/>
      <c r="CX280" s="265"/>
      <c r="CY280" s="265"/>
      <c r="CZ280" s="265"/>
      <c r="DA280" s="265"/>
      <c r="DB280" s="265"/>
      <c r="DC280" s="265"/>
      <c r="DD280" s="265"/>
      <c r="DE280" s="265"/>
      <c r="DF280" s="265"/>
      <c r="DG280" s="265"/>
      <c r="DH280" s="265"/>
      <c r="DI280" s="265"/>
      <c r="DJ280" s="265"/>
      <c r="DK280" s="265"/>
      <c r="DL280" s="265"/>
    </row>
    <row r="281" spans="1:116" x14ac:dyDescent="0.25">
      <c r="A281" s="265"/>
      <c r="B281" s="265"/>
      <c r="C281" s="265"/>
      <c r="D281" s="265"/>
      <c r="E281" s="265"/>
      <c r="F281" s="265"/>
      <c r="G281" s="265"/>
      <c r="H281" s="265"/>
      <c r="I281" s="265"/>
      <c r="J281" s="265"/>
      <c r="K281" s="265"/>
      <c r="L281" s="265"/>
      <c r="M281" s="265"/>
      <c r="N281" s="265"/>
      <c r="O281" s="265"/>
      <c r="P281" s="265"/>
      <c r="Q281" s="265"/>
      <c r="R281" s="265"/>
      <c r="S281" s="265"/>
      <c r="T281" s="265"/>
      <c r="U281" s="265"/>
      <c r="V281" s="265"/>
      <c r="W281" s="265"/>
      <c r="X281" s="265"/>
      <c r="Y281" s="265"/>
      <c r="Z281" s="265"/>
      <c r="AA281" s="265"/>
      <c r="AB281" s="265"/>
      <c r="AC281" s="265"/>
      <c r="AD281" s="265"/>
      <c r="AE281" s="265"/>
      <c r="AF281" s="265"/>
      <c r="AG281" s="265"/>
      <c r="AH281" s="265"/>
      <c r="AI281" s="265"/>
      <c r="AJ281" s="265"/>
      <c r="AK281" s="265"/>
      <c r="AL281" s="265"/>
      <c r="AM281" s="265"/>
      <c r="AN281" s="265"/>
      <c r="AO281" s="265"/>
      <c r="AP281" s="265"/>
      <c r="AQ281" s="265"/>
      <c r="AR281" s="265"/>
      <c r="AS281" s="265"/>
      <c r="AT281" s="265"/>
      <c r="AU281" s="265"/>
      <c r="AV281" s="265"/>
      <c r="AW281" s="265"/>
      <c r="AX281" s="265"/>
      <c r="AY281" s="265"/>
      <c r="AZ281" s="265"/>
      <c r="BA281" s="265"/>
      <c r="BB281" s="265"/>
      <c r="BC281" s="265"/>
      <c r="BD281" s="265"/>
      <c r="BE281" s="265"/>
      <c r="BF281" s="265"/>
      <c r="BG281" s="265"/>
      <c r="BH281" s="265"/>
      <c r="BI281" s="265"/>
      <c r="BJ281" s="265"/>
      <c r="BK281" s="265"/>
      <c r="BL281" s="265"/>
      <c r="BM281" s="265"/>
      <c r="BN281" s="265"/>
      <c r="BO281" s="265"/>
      <c r="BP281" s="265"/>
      <c r="BQ281" s="265"/>
      <c r="BR281" s="265"/>
      <c r="BS281" s="265"/>
      <c r="BT281" s="265"/>
      <c r="BU281" s="265"/>
      <c r="BV281" s="265"/>
      <c r="BW281" s="265"/>
      <c r="BX281" s="265"/>
      <c r="BY281" s="265"/>
      <c r="BZ281" s="265"/>
      <c r="CA281" s="265"/>
      <c r="CB281" s="265"/>
      <c r="CC281" s="265"/>
      <c r="CD281" s="265"/>
      <c r="CE281" s="265"/>
      <c r="CF281" s="265"/>
      <c r="CG281" s="265"/>
      <c r="CH281" s="265"/>
      <c r="CI281" s="265"/>
      <c r="CJ281" s="265"/>
      <c r="CK281" s="265"/>
      <c r="CL281" s="265"/>
      <c r="CM281" s="265"/>
      <c r="CN281" s="265"/>
      <c r="CO281" s="265"/>
      <c r="CP281" s="265"/>
      <c r="CQ281" s="265"/>
      <c r="CR281" s="265"/>
      <c r="CS281" s="265"/>
      <c r="CT281" s="265"/>
      <c r="CU281" s="265"/>
      <c r="CV281" s="265"/>
      <c r="CW281" s="265"/>
      <c r="CX281" s="265"/>
      <c r="CY281" s="265"/>
      <c r="CZ281" s="265"/>
      <c r="DA281" s="265"/>
      <c r="DB281" s="265"/>
      <c r="DC281" s="265"/>
      <c r="DD281" s="265"/>
      <c r="DE281" s="265"/>
      <c r="DF281" s="265"/>
      <c r="DG281" s="265"/>
      <c r="DH281" s="265"/>
      <c r="DI281" s="265"/>
      <c r="DJ281" s="265"/>
      <c r="DK281" s="265"/>
      <c r="DL281" s="265"/>
    </row>
    <row r="282" spans="1:116" x14ac:dyDescent="0.25">
      <c r="A282" s="265"/>
      <c r="B282" s="265"/>
      <c r="C282" s="265"/>
      <c r="D282" s="265"/>
      <c r="E282" s="265"/>
      <c r="F282" s="265"/>
      <c r="G282" s="265"/>
      <c r="H282" s="265"/>
      <c r="I282" s="265"/>
      <c r="J282" s="265"/>
      <c r="K282" s="265"/>
      <c r="L282" s="265"/>
      <c r="M282" s="265"/>
      <c r="N282" s="265"/>
      <c r="O282" s="265"/>
      <c r="P282" s="265"/>
      <c r="Q282" s="265"/>
      <c r="R282" s="265"/>
      <c r="S282" s="265"/>
      <c r="T282" s="265"/>
      <c r="U282" s="265"/>
      <c r="V282" s="265"/>
      <c r="W282" s="265"/>
      <c r="X282" s="265"/>
      <c r="Y282" s="265"/>
      <c r="Z282" s="265"/>
      <c r="AA282" s="265"/>
      <c r="AB282" s="265"/>
      <c r="AC282" s="265"/>
      <c r="AD282" s="265"/>
      <c r="AE282" s="265"/>
      <c r="AF282" s="265"/>
      <c r="AG282" s="265"/>
      <c r="AH282" s="265"/>
      <c r="AI282" s="265"/>
      <c r="AJ282" s="265"/>
      <c r="AK282" s="265"/>
      <c r="AL282" s="265"/>
      <c r="AM282" s="265"/>
      <c r="AN282" s="265"/>
      <c r="AO282" s="265"/>
      <c r="AP282" s="265"/>
      <c r="AQ282" s="265"/>
      <c r="AR282" s="265"/>
      <c r="AS282" s="265"/>
      <c r="AT282" s="265"/>
      <c r="AU282" s="265"/>
      <c r="AV282" s="265"/>
      <c r="AW282" s="265"/>
      <c r="AX282" s="265"/>
      <c r="AY282" s="265"/>
      <c r="AZ282" s="265"/>
      <c r="BA282" s="265"/>
      <c r="BB282" s="265"/>
      <c r="BC282" s="265"/>
      <c r="BD282" s="265"/>
      <c r="BE282" s="265"/>
      <c r="BF282" s="265"/>
      <c r="BG282" s="265"/>
      <c r="BH282" s="265"/>
      <c r="BI282" s="265"/>
      <c r="BJ282" s="265"/>
      <c r="BK282" s="265"/>
      <c r="BL282" s="265"/>
      <c r="BM282" s="265"/>
      <c r="BN282" s="265"/>
      <c r="BO282" s="265"/>
      <c r="BP282" s="265"/>
      <c r="BQ282" s="265"/>
      <c r="BR282" s="265"/>
      <c r="BS282" s="265"/>
      <c r="BT282" s="265"/>
      <c r="BU282" s="265"/>
      <c r="BV282" s="265"/>
      <c r="BW282" s="265"/>
      <c r="BX282" s="265"/>
      <c r="BY282" s="265"/>
      <c r="BZ282" s="265"/>
      <c r="CA282" s="265"/>
      <c r="CB282" s="265"/>
      <c r="CC282" s="265"/>
      <c r="CD282" s="265"/>
      <c r="CE282" s="265"/>
      <c r="CF282" s="265"/>
      <c r="CG282" s="265"/>
      <c r="CH282" s="265"/>
      <c r="CI282" s="265"/>
      <c r="CJ282" s="265"/>
      <c r="CK282" s="265"/>
      <c r="CL282" s="265"/>
      <c r="CM282" s="265"/>
      <c r="CN282" s="265"/>
      <c r="CO282" s="265"/>
      <c r="CP282" s="265"/>
      <c r="CQ282" s="265"/>
      <c r="CR282" s="265"/>
      <c r="CS282" s="265"/>
      <c r="CT282" s="265"/>
      <c r="CU282" s="265"/>
      <c r="CV282" s="265"/>
      <c r="CW282" s="265"/>
      <c r="CX282" s="265"/>
      <c r="CY282" s="265"/>
      <c r="CZ282" s="265"/>
      <c r="DA282" s="265"/>
      <c r="DB282" s="265"/>
      <c r="DC282" s="265"/>
      <c r="DD282" s="265"/>
      <c r="DE282" s="265"/>
      <c r="DF282" s="265"/>
      <c r="DG282" s="265"/>
      <c r="DH282" s="265"/>
      <c r="DI282" s="265"/>
      <c r="DJ282" s="265"/>
      <c r="DK282" s="265"/>
      <c r="DL282" s="265"/>
    </row>
    <row r="283" spans="1:116" x14ac:dyDescent="0.25">
      <c r="A283" s="265"/>
      <c r="B283" s="265"/>
      <c r="C283" s="265"/>
      <c r="D283" s="265"/>
      <c r="E283" s="265"/>
      <c r="F283" s="265"/>
      <c r="G283" s="265"/>
      <c r="H283" s="265"/>
      <c r="I283" s="265"/>
      <c r="J283" s="265"/>
      <c r="K283" s="265"/>
      <c r="L283" s="265"/>
      <c r="M283" s="265"/>
      <c r="N283" s="265"/>
      <c r="O283" s="265"/>
      <c r="P283" s="265"/>
      <c r="Q283" s="265"/>
      <c r="R283" s="265"/>
      <c r="S283" s="265"/>
      <c r="T283" s="265"/>
      <c r="U283" s="265"/>
      <c r="V283" s="265"/>
      <c r="W283" s="265"/>
      <c r="X283" s="265"/>
      <c r="Y283" s="265"/>
      <c r="Z283" s="265"/>
      <c r="AA283" s="265"/>
      <c r="AB283" s="265"/>
      <c r="AC283" s="265"/>
      <c r="AD283" s="265"/>
      <c r="AE283" s="265"/>
      <c r="AF283" s="265"/>
      <c r="AG283" s="265"/>
      <c r="AH283" s="265"/>
      <c r="AI283" s="265"/>
      <c r="AJ283" s="265"/>
      <c r="AK283" s="265"/>
      <c r="AL283" s="265"/>
      <c r="AM283" s="265"/>
      <c r="AN283" s="265"/>
      <c r="AO283" s="265"/>
      <c r="AP283" s="265"/>
      <c r="AQ283" s="265"/>
      <c r="AR283" s="265"/>
      <c r="AS283" s="265"/>
      <c r="AT283" s="265"/>
      <c r="AU283" s="265"/>
      <c r="AV283" s="265"/>
      <c r="AW283" s="265"/>
      <c r="AX283" s="265"/>
      <c r="AY283" s="265"/>
      <c r="AZ283" s="265"/>
      <c r="BA283" s="265"/>
      <c r="BB283" s="265"/>
      <c r="BC283" s="265"/>
      <c r="BD283" s="265"/>
      <c r="BE283" s="265"/>
      <c r="BF283" s="265"/>
      <c r="BG283" s="265"/>
      <c r="BH283" s="265"/>
      <c r="BI283" s="265"/>
      <c r="BJ283" s="265"/>
      <c r="BK283" s="265"/>
      <c r="BL283" s="265"/>
      <c r="BM283" s="265"/>
      <c r="BN283" s="265"/>
      <c r="BO283" s="265"/>
      <c r="BP283" s="265"/>
      <c r="BQ283" s="265"/>
      <c r="BR283" s="265"/>
      <c r="BS283" s="265"/>
      <c r="BT283" s="265"/>
      <c r="BU283" s="265"/>
      <c r="BV283" s="265"/>
      <c r="BW283" s="265"/>
      <c r="BX283" s="265"/>
      <c r="BY283" s="265"/>
      <c r="BZ283" s="265"/>
      <c r="CA283" s="265"/>
      <c r="CB283" s="265"/>
      <c r="CC283" s="265"/>
      <c r="CD283" s="265"/>
      <c r="CE283" s="265"/>
      <c r="CF283" s="265"/>
      <c r="CG283" s="265"/>
      <c r="CH283" s="265"/>
      <c r="CI283" s="265"/>
      <c r="CJ283" s="265"/>
      <c r="CK283" s="265"/>
      <c r="CL283" s="265"/>
      <c r="CM283" s="265"/>
      <c r="CN283" s="265"/>
      <c r="CO283" s="265"/>
      <c r="CP283" s="265"/>
      <c r="CQ283" s="265"/>
      <c r="CR283" s="265"/>
      <c r="CS283" s="265"/>
      <c r="CT283" s="265"/>
      <c r="CU283" s="265"/>
      <c r="CV283" s="265"/>
      <c r="CW283" s="265"/>
      <c r="CX283" s="265"/>
      <c r="CY283" s="265"/>
      <c r="CZ283" s="265"/>
      <c r="DA283" s="265"/>
      <c r="DB283" s="265"/>
      <c r="DC283" s="265"/>
      <c r="DD283" s="265"/>
      <c r="DE283" s="265"/>
      <c r="DF283" s="265"/>
      <c r="DG283" s="265"/>
      <c r="DH283" s="265"/>
      <c r="DI283" s="265"/>
      <c r="DJ283" s="265"/>
      <c r="DK283" s="265"/>
      <c r="DL283" s="265"/>
    </row>
    <row r="284" spans="1:116" x14ac:dyDescent="0.25">
      <c r="A284" s="265"/>
      <c r="B284" s="265"/>
      <c r="C284" s="265"/>
      <c r="D284" s="265"/>
      <c r="E284" s="265"/>
      <c r="F284" s="265"/>
      <c r="G284" s="265"/>
      <c r="H284" s="265"/>
      <c r="I284" s="265"/>
      <c r="J284" s="265"/>
      <c r="K284" s="265"/>
      <c r="L284" s="265"/>
      <c r="M284" s="265"/>
      <c r="N284" s="265"/>
      <c r="O284" s="265"/>
      <c r="P284" s="265"/>
      <c r="Q284" s="265"/>
      <c r="R284" s="265"/>
      <c r="S284" s="265"/>
      <c r="T284" s="265"/>
      <c r="U284" s="265"/>
      <c r="V284" s="265"/>
      <c r="W284" s="265"/>
      <c r="X284" s="265"/>
      <c r="Y284" s="265"/>
      <c r="Z284" s="265"/>
      <c r="AA284" s="265"/>
      <c r="AB284" s="265"/>
      <c r="AC284" s="265"/>
      <c r="AD284" s="265"/>
      <c r="AE284" s="265"/>
      <c r="AF284" s="265"/>
      <c r="AG284" s="265"/>
      <c r="AH284" s="265"/>
      <c r="AI284" s="265"/>
      <c r="AJ284" s="265"/>
      <c r="AK284" s="265"/>
      <c r="AL284" s="265"/>
      <c r="AM284" s="265"/>
      <c r="AN284" s="265"/>
      <c r="AO284" s="265"/>
      <c r="AP284" s="265"/>
      <c r="AQ284" s="265"/>
      <c r="AR284" s="265"/>
      <c r="AS284" s="265"/>
      <c r="AT284" s="265"/>
      <c r="AU284" s="265"/>
      <c r="AV284" s="265"/>
      <c r="AW284" s="265"/>
      <c r="AX284" s="265"/>
      <c r="AY284" s="265"/>
      <c r="AZ284" s="265"/>
      <c r="BA284" s="265"/>
      <c r="BB284" s="265"/>
      <c r="BC284" s="265"/>
      <c r="BD284" s="265"/>
      <c r="BE284" s="265"/>
      <c r="BF284" s="265"/>
      <c r="BG284" s="265"/>
      <c r="BH284" s="265"/>
      <c r="BI284" s="265"/>
      <c r="BJ284" s="265"/>
      <c r="BK284" s="265"/>
      <c r="BL284" s="265"/>
      <c r="BM284" s="265"/>
      <c r="BN284" s="265"/>
      <c r="BO284" s="265"/>
      <c r="BP284" s="265"/>
      <c r="BQ284" s="265"/>
      <c r="BR284" s="265"/>
      <c r="BS284" s="265"/>
      <c r="BT284" s="265"/>
      <c r="BU284" s="265"/>
      <c r="BV284" s="265"/>
      <c r="BW284" s="265"/>
      <c r="BX284" s="265"/>
      <c r="BY284" s="265"/>
      <c r="BZ284" s="265"/>
      <c r="CA284" s="265"/>
      <c r="CB284" s="265"/>
      <c r="CC284" s="265"/>
      <c r="CD284" s="265"/>
      <c r="CE284" s="265"/>
      <c r="CF284" s="265"/>
      <c r="CG284" s="265"/>
      <c r="CH284" s="265"/>
      <c r="CI284" s="265"/>
      <c r="CJ284" s="265"/>
      <c r="CK284" s="265"/>
      <c r="CL284" s="265"/>
      <c r="CM284" s="265"/>
      <c r="CN284" s="265"/>
      <c r="CO284" s="265"/>
      <c r="CP284" s="265"/>
      <c r="CQ284" s="265"/>
      <c r="CR284" s="265"/>
      <c r="CS284" s="265"/>
      <c r="CT284" s="265"/>
      <c r="CU284" s="265"/>
      <c r="CV284" s="265"/>
      <c r="CW284" s="265"/>
      <c r="CX284" s="265"/>
      <c r="CY284" s="265"/>
      <c r="CZ284" s="265"/>
      <c r="DA284" s="265"/>
      <c r="DB284" s="265"/>
      <c r="DC284" s="265"/>
      <c r="DD284" s="265"/>
      <c r="DE284" s="265"/>
      <c r="DF284" s="265"/>
      <c r="DG284" s="265"/>
      <c r="DH284" s="265"/>
      <c r="DI284" s="265"/>
      <c r="DJ284" s="265"/>
      <c r="DK284" s="265"/>
      <c r="DL284" s="265"/>
    </row>
    <row r="285" spans="1:116" x14ac:dyDescent="0.25">
      <c r="A285" s="265"/>
      <c r="B285" s="265"/>
      <c r="C285" s="265"/>
      <c r="D285" s="265"/>
      <c r="E285" s="265"/>
      <c r="F285" s="265"/>
      <c r="G285" s="265"/>
      <c r="H285" s="265"/>
      <c r="I285" s="265"/>
      <c r="J285" s="265"/>
      <c r="K285" s="265"/>
      <c r="L285" s="265"/>
      <c r="M285" s="265"/>
      <c r="N285" s="265"/>
      <c r="O285" s="265"/>
      <c r="P285" s="265"/>
      <c r="Q285" s="265"/>
      <c r="R285" s="265"/>
      <c r="S285" s="265"/>
      <c r="T285" s="265"/>
      <c r="U285" s="265"/>
      <c r="V285" s="265"/>
      <c r="W285" s="265"/>
      <c r="X285" s="265"/>
      <c r="Y285" s="265"/>
      <c r="Z285" s="265"/>
      <c r="AA285" s="265"/>
      <c r="AB285" s="265"/>
      <c r="AC285" s="265"/>
      <c r="AD285" s="265"/>
      <c r="AE285" s="265"/>
      <c r="AF285" s="265"/>
      <c r="AG285" s="265"/>
      <c r="AH285" s="265"/>
      <c r="AI285" s="265"/>
      <c r="AJ285" s="265"/>
      <c r="AK285" s="265"/>
      <c r="AL285" s="265"/>
      <c r="AM285" s="265"/>
      <c r="AN285" s="265"/>
      <c r="AO285" s="265"/>
      <c r="AP285" s="265"/>
      <c r="AQ285" s="265"/>
      <c r="AR285" s="265"/>
      <c r="AS285" s="265"/>
      <c r="AT285" s="265"/>
      <c r="AU285" s="265"/>
      <c r="AV285" s="265"/>
      <c r="AW285" s="265"/>
      <c r="AX285" s="265"/>
      <c r="AY285" s="265"/>
      <c r="AZ285" s="265"/>
      <c r="BA285" s="265"/>
      <c r="BB285" s="265"/>
      <c r="BC285" s="265"/>
      <c r="BD285" s="265"/>
      <c r="BE285" s="265"/>
      <c r="BF285" s="265"/>
      <c r="BG285" s="265"/>
      <c r="BH285" s="265"/>
      <c r="BI285" s="265"/>
      <c r="BJ285" s="265"/>
      <c r="BK285" s="265"/>
      <c r="BL285" s="265"/>
      <c r="BM285" s="265"/>
      <c r="BN285" s="265"/>
      <c r="BO285" s="265"/>
      <c r="BP285" s="265"/>
      <c r="BQ285" s="265"/>
      <c r="BR285" s="265"/>
      <c r="BS285" s="265"/>
      <c r="BT285" s="265"/>
      <c r="BU285" s="265"/>
      <c r="BV285" s="265"/>
      <c r="BW285" s="265"/>
      <c r="BX285" s="265"/>
      <c r="BY285" s="265"/>
      <c r="BZ285" s="265"/>
      <c r="CA285" s="265"/>
      <c r="CB285" s="265"/>
      <c r="CC285" s="265"/>
      <c r="CD285" s="265"/>
      <c r="CE285" s="265"/>
      <c r="CF285" s="265"/>
      <c r="CG285" s="265"/>
      <c r="CH285" s="265"/>
      <c r="CI285" s="265"/>
      <c r="CJ285" s="265"/>
      <c r="CK285" s="265"/>
      <c r="CL285" s="265"/>
      <c r="CM285" s="265"/>
      <c r="CN285" s="265"/>
      <c r="CO285" s="265"/>
      <c r="CP285" s="265"/>
      <c r="CQ285" s="265"/>
      <c r="CR285" s="265"/>
      <c r="CS285" s="265"/>
      <c r="CT285" s="265"/>
      <c r="CU285" s="265"/>
      <c r="CV285" s="265"/>
      <c r="CW285" s="265"/>
      <c r="CX285" s="265"/>
      <c r="CY285" s="265"/>
      <c r="CZ285" s="265"/>
      <c r="DA285" s="265"/>
      <c r="DB285" s="265"/>
      <c r="DC285" s="265"/>
      <c r="DD285" s="265"/>
      <c r="DE285" s="265"/>
      <c r="DF285" s="265"/>
      <c r="DG285" s="265"/>
      <c r="DH285" s="265"/>
      <c r="DI285" s="265"/>
      <c r="DJ285" s="265"/>
      <c r="DK285" s="265"/>
      <c r="DL285" s="265"/>
    </row>
    <row r="286" spans="1:116" x14ac:dyDescent="0.25">
      <c r="A286" s="265"/>
      <c r="B286" s="265"/>
      <c r="C286" s="265"/>
      <c r="D286" s="265"/>
      <c r="E286" s="265"/>
      <c r="F286" s="265"/>
      <c r="G286" s="265"/>
      <c r="H286" s="265"/>
      <c r="I286" s="265"/>
      <c r="J286" s="265"/>
      <c r="K286" s="265"/>
      <c r="L286" s="265"/>
      <c r="M286" s="265"/>
      <c r="N286" s="265"/>
      <c r="O286" s="265"/>
      <c r="P286" s="265"/>
      <c r="Q286" s="265"/>
      <c r="R286" s="265"/>
      <c r="S286" s="265"/>
      <c r="T286" s="265"/>
      <c r="U286" s="265"/>
      <c r="V286" s="265"/>
      <c r="W286" s="265"/>
      <c r="X286" s="265"/>
      <c r="Y286" s="265"/>
      <c r="Z286" s="265"/>
      <c r="AA286" s="265"/>
      <c r="AB286" s="265"/>
      <c r="AC286" s="265"/>
      <c r="AD286" s="265"/>
      <c r="AE286" s="265"/>
      <c r="AF286" s="265"/>
      <c r="AG286" s="265"/>
      <c r="AH286" s="265"/>
      <c r="AI286" s="265"/>
      <c r="AJ286" s="265"/>
      <c r="AK286" s="265"/>
      <c r="AL286" s="265"/>
      <c r="AM286" s="265"/>
      <c r="AN286" s="265"/>
      <c r="AO286" s="265"/>
      <c r="AP286" s="265"/>
      <c r="AQ286" s="265"/>
      <c r="AR286" s="265"/>
      <c r="AS286" s="265"/>
      <c r="AT286" s="265"/>
      <c r="AU286" s="265"/>
      <c r="AV286" s="265"/>
      <c r="AW286" s="265"/>
      <c r="AX286" s="265"/>
      <c r="AY286" s="265"/>
      <c r="AZ286" s="265"/>
      <c r="BA286" s="265"/>
      <c r="BB286" s="265"/>
      <c r="BC286" s="265"/>
      <c r="BD286" s="265"/>
      <c r="BE286" s="265"/>
      <c r="BF286" s="265"/>
      <c r="BG286" s="265"/>
      <c r="BH286" s="265"/>
      <c r="BI286" s="265"/>
      <c r="BJ286" s="265"/>
      <c r="BK286" s="265"/>
      <c r="BL286" s="265"/>
      <c r="BM286" s="265"/>
      <c r="BN286" s="265"/>
      <c r="BO286" s="265"/>
      <c r="BP286" s="265"/>
      <c r="BQ286" s="265"/>
      <c r="BR286" s="265"/>
      <c r="BS286" s="265"/>
      <c r="BT286" s="265"/>
      <c r="BU286" s="265"/>
      <c r="BV286" s="265"/>
      <c r="BW286" s="265"/>
      <c r="BX286" s="265"/>
      <c r="BY286" s="265"/>
      <c r="BZ286" s="265"/>
      <c r="CA286" s="265"/>
      <c r="CB286" s="265"/>
      <c r="CC286" s="265"/>
      <c r="CD286" s="265"/>
      <c r="CE286" s="265"/>
      <c r="CF286" s="265"/>
      <c r="CG286" s="265"/>
      <c r="CH286" s="265"/>
      <c r="CI286" s="265"/>
      <c r="CJ286" s="265"/>
      <c r="CK286" s="265"/>
      <c r="CL286" s="265"/>
      <c r="CM286" s="265"/>
      <c r="CN286" s="265"/>
      <c r="CO286" s="265"/>
      <c r="CP286" s="265"/>
      <c r="CQ286" s="265"/>
      <c r="CR286" s="265"/>
      <c r="CS286" s="265"/>
      <c r="CT286" s="265"/>
      <c r="CU286" s="265"/>
      <c r="CV286" s="265"/>
      <c r="CW286" s="265"/>
      <c r="CX286" s="265"/>
      <c r="CY286" s="265"/>
      <c r="CZ286" s="265"/>
      <c r="DA286" s="265"/>
      <c r="DB286" s="265"/>
      <c r="DC286" s="265"/>
      <c r="DD286" s="265"/>
      <c r="DE286" s="265"/>
      <c r="DF286" s="265"/>
      <c r="DG286" s="265"/>
      <c r="DH286" s="265"/>
      <c r="DI286" s="265"/>
      <c r="DJ286" s="265"/>
      <c r="DK286" s="265"/>
      <c r="DL286" s="265"/>
    </row>
    <row r="287" spans="1:116" x14ac:dyDescent="0.25">
      <c r="A287" s="265"/>
      <c r="B287" s="265"/>
      <c r="C287" s="265"/>
      <c r="D287" s="265"/>
      <c r="E287" s="265"/>
      <c r="F287" s="265"/>
      <c r="G287" s="265"/>
      <c r="H287" s="265"/>
      <c r="I287" s="265"/>
      <c r="J287" s="265"/>
      <c r="K287" s="265"/>
      <c r="L287" s="265"/>
      <c r="M287" s="265"/>
      <c r="N287" s="265"/>
      <c r="O287" s="265"/>
      <c r="P287" s="265"/>
      <c r="Q287" s="265"/>
      <c r="R287" s="265"/>
      <c r="S287" s="265"/>
      <c r="T287" s="265"/>
      <c r="U287" s="265"/>
      <c r="V287" s="265"/>
      <c r="W287" s="265"/>
      <c r="X287" s="265"/>
      <c r="Y287" s="265"/>
      <c r="Z287" s="265"/>
      <c r="AA287" s="265"/>
      <c r="AB287" s="265"/>
      <c r="AC287" s="265"/>
      <c r="AD287" s="265"/>
      <c r="AE287" s="265"/>
      <c r="AF287" s="265"/>
      <c r="AG287" s="265"/>
      <c r="AH287" s="265"/>
      <c r="AI287" s="265"/>
      <c r="AJ287" s="265"/>
      <c r="AK287" s="265"/>
      <c r="AL287" s="265"/>
      <c r="AM287" s="265"/>
      <c r="AN287" s="265"/>
      <c r="AO287" s="265"/>
      <c r="AP287" s="265"/>
      <c r="AQ287" s="265"/>
      <c r="AR287" s="265"/>
      <c r="AS287" s="265"/>
      <c r="AT287" s="265"/>
      <c r="AU287" s="265"/>
      <c r="AV287" s="265"/>
      <c r="AW287" s="265"/>
      <c r="AX287" s="265"/>
      <c r="AY287" s="265"/>
      <c r="AZ287" s="265"/>
      <c r="BA287" s="265"/>
      <c r="BB287" s="265"/>
      <c r="BC287" s="265"/>
      <c r="BD287" s="265"/>
      <c r="BE287" s="265"/>
      <c r="BF287" s="265"/>
      <c r="BG287" s="265"/>
      <c r="BH287" s="265"/>
      <c r="BI287" s="265"/>
      <c r="BJ287" s="265"/>
      <c r="BK287" s="265"/>
      <c r="BL287" s="265"/>
      <c r="BM287" s="265"/>
      <c r="BN287" s="265"/>
      <c r="BO287" s="265"/>
      <c r="BP287" s="265"/>
      <c r="BQ287" s="265"/>
      <c r="BR287" s="265"/>
      <c r="BS287" s="265"/>
      <c r="BT287" s="265"/>
      <c r="BU287" s="265"/>
      <c r="BV287" s="265"/>
      <c r="BW287" s="265"/>
      <c r="BX287" s="265"/>
      <c r="BY287" s="265"/>
      <c r="BZ287" s="265"/>
      <c r="CA287" s="265"/>
      <c r="CB287" s="265"/>
      <c r="CC287" s="265"/>
      <c r="CD287" s="265"/>
      <c r="CE287" s="265"/>
      <c r="CF287" s="265"/>
      <c r="CG287" s="265"/>
      <c r="CH287" s="265"/>
      <c r="CI287" s="265"/>
      <c r="CJ287" s="265"/>
      <c r="CK287" s="265"/>
      <c r="CL287" s="265"/>
      <c r="CM287" s="265"/>
      <c r="CN287" s="265"/>
      <c r="CO287" s="265"/>
      <c r="CP287" s="265"/>
      <c r="CQ287" s="265"/>
      <c r="CR287" s="265"/>
      <c r="CS287" s="265"/>
      <c r="CT287" s="265"/>
      <c r="CU287" s="265"/>
      <c r="CV287" s="265"/>
      <c r="CW287" s="265"/>
      <c r="CX287" s="265"/>
      <c r="CY287" s="265"/>
      <c r="CZ287" s="265"/>
      <c r="DA287" s="265"/>
      <c r="DB287" s="265"/>
      <c r="DC287" s="265"/>
      <c r="DD287" s="265"/>
      <c r="DE287" s="265"/>
      <c r="DF287" s="265"/>
      <c r="DG287" s="265"/>
      <c r="DH287" s="265"/>
      <c r="DI287" s="265"/>
      <c r="DJ287" s="265"/>
      <c r="DK287" s="265"/>
      <c r="DL287" s="265"/>
    </row>
    <row r="288" spans="1:116" x14ac:dyDescent="0.25">
      <c r="A288" s="265"/>
      <c r="B288" s="265"/>
      <c r="C288" s="265"/>
      <c r="D288" s="265"/>
      <c r="E288" s="265"/>
      <c r="F288" s="265"/>
      <c r="G288" s="265"/>
      <c r="H288" s="265"/>
      <c r="I288" s="265"/>
      <c r="J288" s="265"/>
      <c r="K288" s="265"/>
      <c r="L288" s="265"/>
      <c r="M288" s="265"/>
      <c r="N288" s="265"/>
      <c r="O288" s="265"/>
      <c r="P288" s="265"/>
      <c r="Q288" s="265"/>
      <c r="R288" s="265"/>
      <c r="S288" s="265"/>
      <c r="T288" s="265"/>
      <c r="U288" s="265"/>
      <c r="V288" s="265"/>
      <c r="W288" s="265"/>
      <c r="X288" s="265"/>
      <c r="Y288" s="265"/>
      <c r="Z288" s="265"/>
      <c r="AA288" s="265"/>
      <c r="AB288" s="265"/>
      <c r="AC288" s="265"/>
      <c r="AD288" s="265"/>
      <c r="AE288" s="265"/>
      <c r="AF288" s="265"/>
      <c r="AG288" s="265"/>
      <c r="AH288" s="265"/>
      <c r="AI288" s="265"/>
      <c r="AJ288" s="265"/>
      <c r="AK288" s="265"/>
      <c r="AL288" s="265"/>
      <c r="AM288" s="265"/>
      <c r="AN288" s="265"/>
      <c r="AO288" s="265"/>
      <c r="AP288" s="265"/>
      <c r="AQ288" s="265"/>
      <c r="AR288" s="265"/>
      <c r="AS288" s="265"/>
      <c r="AT288" s="265"/>
      <c r="AU288" s="265"/>
      <c r="AV288" s="265"/>
      <c r="AW288" s="265"/>
      <c r="AX288" s="265"/>
      <c r="AY288" s="265"/>
      <c r="AZ288" s="265"/>
      <c r="BA288" s="265"/>
      <c r="BB288" s="265"/>
      <c r="BC288" s="265"/>
      <c r="BD288" s="265"/>
      <c r="BE288" s="265"/>
      <c r="BF288" s="265"/>
      <c r="BG288" s="265"/>
      <c r="BH288" s="265"/>
      <c r="BI288" s="265"/>
      <c r="BJ288" s="265"/>
      <c r="BK288" s="265"/>
      <c r="BL288" s="265"/>
      <c r="BM288" s="265"/>
      <c r="BN288" s="265"/>
      <c r="BO288" s="265"/>
      <c r="BP288" s="265"/>
      <c r="BQ288" s="265"/>
      <c r="BR288" s="265"/>
      <c r="BS288" s="265"/>
      <c r="BT288" s="265"/>
      <c r="BU288" s="265"/>
      <c r="BV288" s="265"/>
      <c r="BW288" s="265"/>
      <c r="BX288" s="265"/>
      <c r="BY288" s="265"/>
      <c r="BZ288" s="265"/>
      <c r="CA288" s="265"/>
      <c r="CB288" s="265"/>
      <c r="CC288" s="265"/>
      <c r="CD288" s="265"/>
      <c r="CE288" s="265"/>
      <c r="CF288" s="265"/>
      <c r="CG288" s="265"/>
      <c r="CH288" s="265"/>
      <c r="CI288" s="265"/>
      <c r="CJ288" s="265"/>
      <c r="CK288" s="265"/>
      <c r="CL288" s="265"/>
      <c r="CM288" s="265"/>
      <c r="CN288" s="265"/>
      <c r="CO288" s="265"/>
      <c r="CP288" s="265"/>
      <c r="CQ288" s="265"/>
      <c r="CR288" s="265"/>
      <c r="CS288" s="265"/>
      <c r="CT288" s="265"/>
      <c r="CU288" s="265"/>
      <c r="CV288" s="265"/>
      <c r="CW288" s="265"/>
      <c r="CX288" s="265"/>
      <c r="CY288" s="265"/>
      <c r="CZ288" s="265"/>
      <c r="DA288" s="265"/>
      <c r="DB288" s="265"/>
      <c r="DC288" s="265"/>
      <c r="DD288" s="265"/>
      <c r="DE288" s="265"/>
      <c r="DF288" s="265"/>
      <c r="DG288" s="265"/>
      <c r="DH288" s="265"/>
      <c r="DI288" s="265"/>
      <c r="DJ288" s="265"/>
      <c r="DK288" s="265"/>
      <c r="DL288" s="265"/>
    </row>
    <row r="289" spans="1:116" x14ac:dyDescent="0.25">
      <c r="A289" s="265"/>
      <c r="B289" s="265"/>
      <c r="C289" s="265"/>
      <c r="D289" s="265"/>
      <c r="E289" s="265"/>
      <c r="F289" s="265"/>
      <c r="G289" s="265"/>
      <c r="H289" s="265"/>
      <c r="I289" s="265"/>
      <c r="J289" s="265"/>
      <c r="K289" s="265"/>
      <c r="L289" s="265"/>
      <c r="M289" s="265"/>
      <c r="N289" s="265"/>
      <c r="O289" s="265"/>
      <c r="P289" s="265"/>
      <c r="Q289" s="265"/>
      <c r="R289" s="265"/>
      <c r="S289" s="265"/>
      <c r="T289" s="265"/>
      <c r="U289" s="265"/>
      <c r="V289" s="265"/>
      <c r="W289" s="265"/>
      <c r="X289" s="265"/>
      <c r="Y289" s="265"/>
      <c r="Z289" s="265"/>
      <c r="AA289" s="265"/>
      <c r="AB289" s="265"/>
      <c r="AC289" s="265"/>
      <c r="AD289" s="265"/>
      <c r="AE289" s="265"/>
      <c r="AF289" s="265"/>
      <c r="AG289" s="265"/>
      <c r="AH289" s="265"/>
      <c r="AI289" s="265"/>
      <c r="AJ289" s="265"/>
      <c r="AK289" s="265"/>
      <c r="AL289" s="265"/>
      <c r="AM289" s="265"/>
      <c r="AN289" s="265"/>
      <c r="AO289" s="265"/>
      <c r="AP289" s="265"/>
      <c r="AQ289" s="265"/>
      <c r="AR289" s="265"/>
      <c r="AS289" s="265"/>
      <c r="AT289" s="265"/>
      <c r="AU289" s="265"/>
      <c r="AV289" s="265"/>
      <c r="AW289" s="265"/>
      <c r="AX289" s="265"/>
      <c r="AY289" s="265"/>
      <c r="AZ289" s="265"/>
      <c r="BA289" s="265"/>
      <c r="BB289" s="265"/>
      <c r="BC289" s="265"/>
      <c r="BD289" s="265"/>
      <c r="BE289" s="265"/>
      <c r="BF289" s="265"/>
      <c r="BG289" s="265"/>
      <c r="BH289" s="265"/>
      <c r="BI289" s="265"/>
      <c r="BJ289" s="265"/>
      <c r="BK289" s="265"/>
      <c r="BL289" s="265"/>
      <c r="BM289" s="265"/>
      <c r="BN289" s="265"/>
      <c r="BO289" s="265"/>
      <c r="BP289" s="265"/>
      <c r="BQ289" s="265"/>
      <c r="BR289" s="265"/>
      <c r="BS289" s="265"/>
      <c r="BT289" s="265"/>
      <c r="BU289" s="265"/>
      <c r="BV289" s="265"/>
      <c r="BW289" s="265"/>
      <c r="BX289" s="265"/>
      <c r="BY289" s="265"/>
      <c r="BZ289" s="265"/>
      <c r="CA289" s="265"/>
      <c r="CB289" s="265"/>
      <c r="CC289" s="265"/>
      <c r="CD289" s="265"/>
      <c r="CE289" s="265"/>
      <c r="CF289" s="265"/>
      <c r="CG289" s="265"/>
      <c r="CH289" s="265"/>
      <c r="CI289" s="265"/>
      <c r="CJ289" s="265"/>
      <c r="CK289" s="265"/>
      <c r="CL289" s="265"/>
      <c r="CM289" s="265"/>
      <c r="CN289" s="265"/>
      <c r="CO289" s="265"/>
      <c r="CP289" s="265"/>
      <c r="CQ289" s="265"/>
      <c r="CR289" s="265"/>
      <c r="CS289" s="265"/>
      <c r="CT289" s="265"/>
      <c r="CU289" s="265"/>
      <c r="CV289" s="265"/>
      <c r="CW289" s="265"/>
      <c r="CX289" s="265"/>
      <c r="CY289" s="265"/>
      <c r="CZ289" s="265"/>
      <c r="DA289" s="265"/>
      <c r="DB289" s="265"/>
      <c r="DC289" s="265"/>
      <c r="DD289" s="265"/>
      <c r="DE289" s="265"/>
      <c r="DF289" s="265"/>
      <c r="DG289" s="265"/>
      <c r="DH289" s="265"/>
      <c r="DI289" s="265"/>
      <c r="DJ289" s="265"/>
      <c r="DK289" s="265"/>
      <c r="DL289" s="265"/>
    </row>
    <row r="290" spans="1:116" x14ac:dyDescent="0.25">
      <c r="A290" s="265"/>
      <c r="B290" s="265"/>
      <c r="C290" s="265"/>
      <c r="D290" s="265"/>
      <c r="E290" s="265"/>
      <c r="F290" s="265"/>
      <c r="G290" s="265"/>
      <c r="H290" s="265"/>
      <c r="I290" s="265"/>
      <c r="J290" s="265"/>
      <c r="K290" s="265"/>
      <c r="L290" s="265"/>
      <c r="M290" s="265"/>
      <c r="N290" s="265"/>
      <c r="O290" s="265"/>
      <c r="P290" s="265"/>
      <c r="Q290" s="265"/>
      <c r="R290" s="265"/>
      <c r="S290" s="265"/>
      <c r="T290" s="265"/>
      <c r="U290" s="265"/>
      <c r="V290" s="265"/>
      <c r="W290" s="265"/>
      <c r="X290" s="265"/>
      <c r="Y290" s="265"/>
      <c r="Z290" s="265"/>
      <c r="AA290" s="265"/>
      <c r="AB290" s="265"/>
      <c r="AC290" s="265"/>
      <c r="AD290" s="265"/>
      <c r="AE290" s="265"/>
      <c r="AF290" s="265"/>
      <c r="AG290" s="265"/>
      <c r="AH290" s="265"/>
      <c r="AI290" s="265"/>
      <c r="AJ290" s="265"/>
      <c r="AK290" s="265"/>
      <c r="AL290" s="265"/>
      <c r="AM290" s="265"/>
      <c r="AN290" s="265"/>
      <c r="AO290" s="265"/>
      <c r="AP290" s="265"/>
      <c r="AQ290" s="265"/>
      <c r="AR290" s="265"/>
      <c r="AS290" s="265"/>
      <c r="AT290" s="265"/>
      <c r="AU290" s="265"/>
      <c r="AV290" s="265"/>
      <c r="AW290" s="265"/>
      <c r="AX290" s="265"/>
      <c r="AY290" s="265"/>
      <c r="AZ290" s="265"/>
      <c r="BA290" s="265"/>
      <c r="BB290" s="265"/>
      <c r="BC290" s="265"/>
      <c r="BD290" s="265"/>
      <c r="BE290" s="265"/>
      <c r="BF290" s="265"/>
      <c r="BG290" s="265"/>
      <c r="BH290" s="265"/>
      <c r="BI290" s="265"/>
      <c r="BJ290" s="265"/>
      <c r="BK290" s="265"/>
      <c r="BL290" s="265"/>
      <c r="BM290" s="265"/>
      <c r="BN290" s="265"/>
      <c r="BO290" s="265"/>
      <c r="BP290" s="265"/>
      <c r="BQ290" s="265"/>
      <c r="BR290" s="265"/>
      <c r="BS290" s="265"/>
      <c r="BT290" s="265"/>
      <c r="BU290" s="265"/>
      <c r="BV290" s="265"/>
      <c r="BW290" s="265"/>
      <c r="BX290" s="265"/>
      <c r="BY290" s="265"/>
      <c r="BZ290" s="265"/>
      <c r="CA290" s="265"/>
      <c r="CB290" s="265"/>
      <c r="CC290" s="265"/>
      <c r="CD290" s="265"/>
      <c r="CE290" s="265"/>
      <c r="CF290" s="265"/>
      <c r="CG290" s="265"/>
      <c r="CH290" s="265"/>
      <c r="CI290" s="265"/>
      <c r="CJ290" s="265"/>
      <c r="CK290" s="265"/>
      <c r="CL290" s="265"/>
      <c r="CM290" s="265"/>
      <c r="CN290" s="265"/>
      <c r="CO290" s="265"/>
      <c r="CP290" s="265"/>
      <c r="CQ290" s="265"/>
      <c r="CR290" s="265"/>
      <c r="CS290" s="265"/>
      <c r="CT290" s="265"/>
      <c r="CU290" s="265"/>
      <c r="CV290" s="265"/>
      <c r="CW290" s="265"/>
      <c r="CX290" s="265"/>
      <c r="CY290" s="265"/>
      <c r="CZ290" s="265"/>
      <c r="DA290" s="265"/>
      <c r="DB290" s="265"/>
      <c r="DC290" s="265"/>
      <c r="DD290" s="265"/>
      <c r="DE290" s="265"/>
      <c r="DF290" s="265"/>
      <c r="DG290" s="265"/>
      <c r="DH290" s="265"/>
      <c r="DI290" s="265"/>
      <c r="DJ290" s="265"/>
      <c r="DK290" s="265"/>
      <c r="DL290" s="265"/>
    </row>
    <row r="291" spans="1:116" x14ac:dyDescent="0.25">
      <c r="A291" s="265"/>
      <c r="B291" s="265"/>
      <c r="C291" s="265"/>
      <c r="D291" s="265"/>
      <c r="E291" s="265"/>
      <c r="F291" s="265"/>
      <c r="G291" s="265"/>
      <c r="H291" s="265"/>
      <c r="I291" s="265"/>
      <c r="J291" s="265"/>
      <c r="K291" s="265"/>
      <c r="L291" s="265"/>
      <c r="M291" s="265"/>
      <c r="N291" s="265"/>
      <c r="O291" s="265"/>
      <c r="P291" s="265"/>
      <c r="Q291" s="265"/>
      <c r="R291" s="265"/>
      <c r="S291" s="265"/>
      <c r="T291" s="265"/>
      <c r="U291" s="265"/>
      <c r="V291" s="265"/>
      <c r="W291" s="265"/>
      <c r="X291" s="265"/>
      <c r="Y291" s="265"/>
      <c r="Z291" s="265"/>
      <c r="AA291" s="265"/>
      <c r="AB291" s="265"/>
      <c r="AC291" s="265"/>
      <c r="AD291" s="265"/>
      <c r="AE291" s="265"/>
      <c r="AF291" s="265"/>
      <c r="AG291" s="265"/>
      <c r="AH291" s="265"/>
      <c r="AI291" s="265"/>
      <c r="AJ291" s="265"/>
      <c r="AK291" s="265"/>
      <c r="AL291" s="265"/>
      <c r="AM291" s="265"/>
      <c r="AN291" s="265"/>
      <c r="AO291" s="265"/>
      <c r="AP291" s="265"/>
      <c r="AQ291" s="265"/>
      <c r="AR291" s="265"/>
      <c r="AS291" s="265"/>
      <c r="AT291" s="265"/>
      <c r="AU291" s="265"/>
      <c r="AV291" s="265"/>
      <c r="AW291" s="265"/>
      <c r="AX291" s="265"/>
      <c r="AY291" s="265"/>
      <c r="AZ291" s="265"/>
      <c r="BA291" s="265"/>
      <c r="BB291" s="265"/>
      <c r="BC291" s="265"/>
      <c r="BD291" s="265"/>
      <c r="BE291" s="265"/>
      <c r="BF291" s="265"/>
      <c r="BG291" s="265"/>
      <c r="BH291" s="265"/>
      <c r="BI291" s="265"/>
      <c r="BJ291" s="265"/>
      <c r="BK291" s="265"/>
      <c r="BL291" s="265"/>
      <c r="BM291" s="265"/>
      <c r="BN291" s="265"/>
      <c r="BO291" s="265"/>
      <c r="BP291" s="265"/>
      <c r="BQ291" s="265"/>
      <c r="BR291" s="265"/>
      <c r="BS291" s="265"/>
      <c r="BT291" s="265"/>
      <c r="BU291" s="265"/>
      <c r="BV291" s="265"/>
      <c r="BW291" s="265"/>
      <c r="BX291" s="265"/>
      <c r="BY291" s="265"/>
      <c r="BZ291" s="265"/>
      <c r="CA291" s="265"/>
      <c r="CB291" s="265"/>
      <c r="CC291" s="265"/>
      <c r="CD291" s="265"/>
      <c r="CE291" s="265"/>
      <c r="CF291" s="265"/>
      <c r="CG291" s="265"/>
      <c r="CH291" s="265"/>
      <c r="CI291" s="265"/>
      <c r="CJ291" s="265"/>
      <c r="CK291" s="265"/>
      <c r="CL291" s="265"/>
      <c r="CM291" s="265"/>
      <c r="CN291" s="265"/>
      <c r="CO291" s="265"/>
      <c r="CP291" s="265"/>
      <c r="CQ291" s="265"/>
      <c r="CR291" s="265"/>
      <c r="CS291" s="265"/>
      <c r="CT291" s="265"/>
      <c r="CU291" s="265"/>
      <c r="CV291" s="265"/>
      <c r="CW291" s="265"/>
      <c r="CX291" s="265"/>
      <c r="CY291" s="265"/>
      <c r="CZ291" s="265"/>
      <c r="DA291" s="265"/>
      <c r="DB291" s="265"/>
      <c r="DC291" s="265"/>
      <c r="DD291" s="265"/>
      <c r="DE291" s="265"/>
      <c r="DF291" s="265"/>
      <c r="DG291" s="265"/>
      <c r="DH291" s="265"/>
      <c r="DI291" s="265"/>
      <c r="DJ291" s="265"/>
      <c r="DK291" s="265"/>
      <c r="DL291" s="265"/>
    </row>
    <row r="292" spans="1:116" x14ac:dyDescent="0.25">
      <c r="A292" s="265"/>
      <c r="B292" s="265"/>
      <c r="C292" s="265"/>
      <c r="D292" s="265"/>
      <c r="E292" s="265"/>
      <c r="F292" s="265"/>
      <c r="G292" s="265"/>
      <c r="H292" s="265"/>
      <c r="I292" s="265"/>
      <c r="J292" s="265"/>
      <c r="K292" s="265"/>
      <c r="L292" s="265"/>
      <c r="M292" s="265"/>
      <c r="N292" s="265"/>
      <c r="O292" s="265"/>
      <c r="P292" s="265"/>
      <c r="Q292" s="265"/>
      <c r="R292" s="265"/>
      <c r="S292" s="265"/>
      <c r="T292" s="265"/>
      <c r="U292" s="265"/>
      <c r="V292" s="265"/>
      <c r="W292" s="265"/>
      <c r="X292" s="265"/>
      <c r="Y292" s="265"/>
      <c r="Z292" s="265"/>
      <c r="AA292" s="265"/>
      <c r="AB292" s="265"/>
      <c r="AC292" s="265"/>
      <c r="AD292" s="265"/>
      <c r="AE292" s="265"/>
      <c r="AF292" s="265"/>
      <c r="AG292" s="265"/>
      <c r="AH292" s="265"/>
      <c r="AI292" s="265"/>
      <c r="AJ292" s="265"/>
      <c r="AK292" s="265"/>
      <c r="AL292" s="265"/>
      <c r="AM292" s="265"/>
      <c r="AN292" s="265"/>
      <c r="AO292" s="265"/>
      <c r="AP292" s="265"/>
      <c r="AQ292" s="265"/>
      <c r="AR292" s="265"/>
      <c r="AS292" s="265"/>
      <c r="AT292" s="265"/>
      <c r="AU292" s="265"/>
      <c r="AV292" s="265"/>
      <c r="AW292" s="265"/>
      <c r="AX292" s="265"/>
      <c r="AY292" s="265"/>
      <c r="AZ292" s="265"/>
      <c r="BA292" s="265"/>
      <c r="BB292" s="265"/>
      <c r="BC292" s="265"/>
      <c r="BD292" s="265"/>
      <c r="BE292" s="265"/>
      <c r="BF292" s="265"/>
      <c r="BG292" s="265"/>
      <c r="BH292" s="265"/>
      <c r="BI292" s="265"/>
      <c r="BJ292" s="265"/>
      <c r="BK292" s="265"/>
      <c r="BL292" s="265"/>
      <c r="BM292" s="265"/>
      <c r="BN292" s="265"/>
      <c r="BO292" s="265"/>
      <c r="BP292" s="265"/>
      <c r="BQ292" s="265"/>
      <c r="BR292" s="265"/>
      <c r="BS292" s="265"/>
      <c r="BT292" s="265"/>
      <c r="BU292" s="265"/>
      <c r="BV292" s="265"/>
      <c r="BW292" s="265"/>
      <c r="BX292" s="265"/>
      <c r="BY292" s="265"/>
      <c r="BZ292" s="265"/>
      <c r="CA292" s="265"/>
      <c r="CB292" s="265"/>
      <c r="CC292" s="265"/>
      <c r="CD292" s="265"/>
      <c r="CE292" s="265"/>
      <c r="CF292" s="265"/>
      <c r="CG292" s="265"/>
      <c r="CH292" s="265"/>
      <c r="CI292" s="265"/>
      <c r="CJ292" s="265"/>
      <c r="CK292" s="265"/>
      <c r="CL292" s="265"/>
      <c r="CM292" s="265"/>
      <c r="CN292" s="265"/>
      <c r="CO292" s="265"/>
      <c r="CP292" s="265"/>
      <c r="CQ292" s="265"/>
      <c r="CR292" s="265"/>
      <c r="CS292" s="265"/>
      <c r="CT292" s="265"/>
      <c r="CU292" s="265"/>
      <c r="CV292" s="265"/>
      <c r="CW292" s="265"/>
      <c r="CX292" s="265"/>
      <c r="CY292" s="265"/>
      <c r="CZ292" s="265"/>
      <c r="DA292" s="265"/>
      <c r="DB292" s="265"/>
      <c r="DC292" s="265"/>
      <c r="DD292" s="265"/>
      <c r="DE292" s="265"/>
      <c r="DF292" s="265"/>
      <c r="DG292" s="265"/>
      <c r="DH292" s="265"/>
      <c r="DI292" s="265"/>
      <c r="DJ292" s="265"/>
      <c r="DK292" s="265"/>
      <c r="DL292" s="265"/>
    </row>
    <row r="293" spans="1:116" x14ac:dyDescent="0.25">
      <c r="A293" s="265"/>
      <c r="B293" s="265"/>
      <c r="C293" s="265"/>
      <c r="D293" s="265"/>
      <c r="E293" s="265"/>
      <c r="F293" s="265"/>
      <c r="G293" s="265"/>
      <c r="H293" s="265"/>
      <c r="I293" s="265"/>
      <c r="J293" s="265"/>
      <c r="K293" s="265"/>
      <c r="L293" s="265"/>
      <c r="M293" s="265"/>
      <c r="N293" s="265"/>
      <c r="O293" s="265"/>
      <c r="P293" s="265"/>
      <c r="Q293" s="265"/>
      <c r="R293" s="265"/>
      <c r="S293" s="265"/>
      <c r="T293" s="265"/>
      <c r="U293" s="265"/>
      <c r="V293" s="265"/>
      <c r="W293" s="265"/>
      <c r="X293" s="265"/>
      <c r="Y293" s="265"/>
      <c r="Z293" s="265"/>
      <c r="AA293" s="265"/>
      <c r="AB293" s="265"/>
      <c r="AC293" s="265"/>
      <c r="AD293" s="265"/>
      <c r="AE293" s="265"/>
      <c r="AF293" s="265"/>
      <c r="AG293" s="265"/>
      <c r="AH293" s="265"/>
      <c r="AI293" s="265"/>
      <c r="AJ293" s="265"/>
      <c r="AK293" s="265"/>
      <c r="AL293" s="265"/>
      <c r="AM293" s="265"/>
      <c r="AN293" s="265"/>
      <c r="AO293" s="265"/>
      <c r="AP293" s="265"/>
      <c r="AQ293" s="265"/>
      <c r="AR293" s="265"/>
      <c r="AS293" s="265"/>
      <c r="AT293" s="265"/>
      <c r="AU293" s="265"/>
      <c r="AV293" s="265"/>
      <c r="AW293" s="265"/>
      <c r="AX293" s="265"/>
      <c r="AY293" s="265"/>
      <c r="AZ293" s="265"/>
      <c r="BA293" s="265"/>
      <c r="BB293" s="265"/>
      <c r="BC293" s="265"/>
      <c r="BD293" s="265"/>
      <c r="BE293" s="265"/>
      <c r="BF293" s="265"/>
      <c r="BG293" s="265"/>
      <c r="BH293" s="265"/>
      <c r="BI293" s="265"/>
      <c r="BJ293" s="265"/>
      <c r="BK293" s="265"/>
      <c r="BL293" s="265"/>
      <c r="BM293" s="265"/>
      <c r="BN293" s="265"/>
      <c r="BO293" s="265"/>
      <c r="BP293" s="265"/>
      <c r="BQ293" s="265"/>
      <c r="BR293" s="265"/>
      <c r="BS293" s="265"/>
      <c r="BT293" s="265"/>
      <c r="BU293" s="265"/>
      <c r="BV293" s="265"/>
      <c r="BW293" s="265"/>
      <c r="BX293" s="265"/>
      <c r="BY293" s="265"/>
      <c r="BZ293" s="265"/>
      <c r="CA293" s="265"/>
      <c r="CB293" s="265"/>
      <c r="CC293" s="265"/>
      <c r="CD293" s="265"/>
      <c r="CE293" s="265"/>
      <c r="CF293" s="265"/>
      <c r="CG293" s="265"/>
      <c r="CH293" s="265"/>
      <c r="CI293" s="265"/>
      <c r="CJ293" s="265"/>
      <c r="CK293" s="265"/>
      <c r="CL293" s="265"/>
      <c r="CM293" s="265"/>
      <c r="CN293" s="265"/>
      <c r="CO293" s="265"/>
      <c r="CP293" s="265"/>
      <c r="CQ293" s="265"/>
      <c r="CR293" s="265"/>
      <c r="CS293" s="265"/>
      <c r="CT293" s="265"/>
      <c r="CU293" s="265"/>
      <c r="CV293" s="265"/>
      <c r="CW293" s="265"/>
      <c r="CX293" s="265"/>
      <c r="CY293" s="265"/>
      <c r="CZ293" s="265"/>
      <c r="DA293" s="265"/>
      <c r="DB293" s="265"/>
      <c r="DC293" s="265"/>
      <c r="DD293" s="265"/>
      <c r="DE293" s="265"/>
      <c r="DF293" s="265"/>
      <c r="DG293" s="265"/>
      <c r="DH293" s="265"/>
      <c r="DI293" s="265"/>
      <c r="DJ293" s="265"/>
      <c r="DK293" s="265"/>
      <c r="DL293" s="265"/>
    </row>
    <row r="294" spans="1:116" x14ac:dyDescent="0.25">
      <c r="A294" s="265"/>
      <c r="B294" s="265"/>
      <c r="C294" s="265"/>
      <c r="D294" s="265"/>
      <c r="E294" s="265"/>
      <c r="F294" s="265"/>
      <c r="G294" s="265"/>
      <c r="H294" s="265"/>
      <c r="I294" s="265"/>
      <c r="J294" s="265"/>
      <c r="K294" s="265"/>
      <c r="L294" s="265"/>
      <c r="M294" s="265"/>
      <c r="N294" s="265"/>
      <c r="O294" s="265"/>
      <c r="P294" s="265"/>
      <c r="Q294" s="265"/>
      <c r="R294" s="265"/>
      <c r="S294" s="265"/>
      <c r="T294" s="265"/>
      <c r="U294" s="265"/>
      <c r="V294" s="265"/>
      <c r="W294" s="265"/>
      <c r="X294" s="265"/>
      <c r="Y294" s="265"/>
      <c r="Z294" s="265"/>
      <c r="AA294" s="265"/>
      <c r="AB294" s="265"/>
      <c r="AC294" s="265"/>
      <c r="AD294" s="265"/>
      <c r="AE294" s="265"/>
      <c r="AF294" s="265"/>
      <c r="AG294" s="265"/>
      <c r="AH294" s="265"/>
      <c r="AI294" s="265"/>
      <c r="AJ294" s="265"/>
      <c r="AK294" s="265"/>
      <c r="AL294" s="265"/>
      <c r="AM294" s="265"/>
      <c r="AN294" s="265"/>
      <c r="AO294" s="265"/>
      <c r="AP294" s="265"/>
      <c r="AQ294" s="265"/>
      <c r="AR294" s="265"/>
      <c r="AS294" s="265"/>
      <c r="AT294" s="265"/>
      <c r="AU294" s="265"/>
      <c r="AV294" s="265"/>
      <c r="AW294" s="265"/>
      <c r="AX294" s="265"/>
      <c r="AY294" s="265"/>
      <c r="AZ294" s="265"/>
      <c r="BA294" s="265"/>
      <c r="BB294" s="265"/>
      <c r="BC294" s="265"/>
      <c r="BD294" s="265"/>
      <c r="BE294" s="265"/>
      <c r="BF294" s="265"/>
      <c r="BG294" s="265"/>
      <c r="BH294" s="265"/>
      <c r="BI294" s="265"/>
      <c r="BJ294" s="265"/>
      <c r="BK294" s="265"/>
      <c r="BL294" s="265"/>
      <c r="BM294" s="265"/>
      <c r="BN294" s="265"/>
      <c r="BO294" s="265"/>
      <c r="BP294" s="265"/>
      <c r="BQ294" s="265"/>
      <c r="BR294" s="265"/>
      <c r="BS294" s="265"/>
      <c r="BT294" s="265"/>
      <c r="BU294" s="265"/>
      <c r="BV294" s="265"/>
      <c r="BW294" s="265"/>
      <c r="BX294" s="265"/>
      <c r="BY294" s="265"/>
      <c r="BZ294" s="265"/>
      <c r="CA294" s="265"/>
      <c r="CB294" s="265"/>
      <c r="CC294" s="265"/>
      <c r="CD294" s="265"/>
      <c r="CE294" s="265"/>
      <c r="CF294" s="265"/>
      <c r="CG294" s="265"/>
      <c r="CH294" s="265"/>
      <c r="CI294" s="265"/>
      <c r="CJ294" s="265"/>
      <c r="CK294" s="265"/>
      <c r="CL294" s="265"/>
      <c r="CM294" s="265"/>
      <c r="CN294" s="265"/>
      <c r="CO294" s="265"/>
      <c r="CP294" s="265"/>
      <c r="CQ294" s="265"/>
      <c r="CR294" s="265"/>
      <c r="CS294" s="265"/>
      <c r="CT294" s="265"/>
      <c r="CU294" s="265"/>
      <c r="CV294" s="265"/>
      <c r="CW294" s="265"/>
      <c r="CX294" s="265"/>
      <c r="CY294" s="265"/>
      <c r="CZ294" s="265"/>
      <c r="DA294" s="265"/>
      <c r="DB294" s="265"/>
      <c r="DC294" s="265"/>
      <c r="DD294" s="265"/>
      <c r="DE294" s="265"/>
      <c r="DF294" s="265"/>
      <c r="DG294" s="265"/>
      <c r="DH294" s="265"/>
      <c r="DI294" s="265"/>
      <c r="DJ294" s="265"/>
      <c r="DK294" s="265"/>
      <c r="DL294" s="265"/>
    </row>
    <row r="295" spans="1:116" x14ac:dyDescent="0.25">
      <c r="A295" s="265"/>
      <c r="B295" s="265"/>
      <c r="C295" s="265"/>
      <c r="D295" s="265"/>
      <c r="E295" s="265"/>
      <c r="F295" s="265"/>
      <c r="G295" s="265"/>
      <c r="H295" s="265"/>
      <c r="I295" s="265"/>
      <c r="J295" s="265"/>
      <c r="K295" s="265"/>
      <c r="L295" s="265"/>
      <c r="M295" s="265"/>
      <c r="N295" s="265"/>
      <c r="O295" s="265"/>
      <c r="P295" s="265"/>
      <c r="Q295" s="265"/>
      <c r="R295" s="265"/>
      <c r="S295" s="265"/>
      <c r="T295" s="265"/>
      <c r="U295" s="265"/>
      <c r="V295" s="265"/>
      <c r="W295" s="265"/>
      <c r="X295" s="265"/>
      <c r="Y295" s="265"/>
      <c r="Z295" s="265"/>
      <c r="AA295" s="265"/>
      <c r="AB295" s="265"/>
      <c r="AC295" s="265"/>
      <c r="AD295" s="265"/>
      <c r="AE295" s="265"/>
      <c r="AF295" s="265"/>
      <c r="AG295" s="265"/>
      <c r="AH295" s="265"/>
      <c r="AI295" s="265"/>
      <c r="AJ295" s="265"/>
      <c r="AK295" s="265"/>
      <c r="AL295" s="265"/>
      <c r="AM295" s="265"/>
      <c r="AN295" s="265"/>
      <c r="AO295" s="265"/>
      <c r="AP295" s="265"/>
      <c r="AQ295" s="265"/>
      <c r="AR295" s="265"/>
      <c r="AS295" s="265"/>
      <c r="AT295" s="265"/>
      <c r="AU295" s="265"/>
      <c r="AV295" s="265"/>
      <c r="AW295" s="265"/>
      <c r="AX295" s="265"/>
      <c r="AY295" s="265"/>
      <c r="AZ295" s="265"/>
      <c r="BA295" s="265"/>
      <c r="BB295" s="265"/>
      <c r="BC295" s="265"/>
      <c r="BD295" s="265"/>
      <c r="BE295" s="265"/>
      <c r="BF295" s="265"/>
      <c r="BG295" s="265"/>
      <c r="BH295" s="265"/>
      <c r="BI295" s="265"/>
      <c r="BJ295" s="265"/>
      <c r="BK295" s="265"/>
      <c r="BL295" s="265"/>
      <c r="BM295" s="265"/>
      <c r="BN295" s="265"/>
      <c r="BO295" s="265"/>
      <c r="BP295" s="265"/>
      <c r="BQ295" s="265"/>
      <c r="BR295" s="265"/>
      <c r="BS295" s="265"/>
      <c r="BT295" s="265"/>
      <c r="BU295" s="265"/>
      <c r="BV295" s="265"/>
      <c r="BW295" s="265"/>
      <c r="BX295" s="265"/>
      <c r="BY295" s="265"/>
      <c r="BZ295" s="265"/>
      <c r="CA295" s="265"/>
      <c r="CB295" s="265"/>
      <c r="CC295" s="265"/>
      <c r="CD295" s="265"/>
      <c r="CE295" s="265"/>
      <c r="CF295" s="265"/>
      <c r="CG295" s="265"/>
      <c r="CH295" s="265"/>
      <c r="CI295" s="265"/>
      <c r="CJ295" s="265"/>
      <c r="CK295" s="265"/>
      <c r="CL295" s="265"/>
      <c r="CM295" s="265"/>
      <c r="CN295" s="265"/>
      <c r="CO295" s="265"/>
      <c r="CP295" s="265"/>
      <c r="CQ295" s="265"/>
      <c r="CR295" s="265"/>
      <c r="CS295" s="265"/>
      <c r="CT295" s="265"/>
      <c r="CU295" s="265"/>
      <c r="CV295" s="265"/>
      <c r="CW295" s="265"/>
      <c r="CX295" s="265"/>
      <c r="CY295" s="265"/>
      <c r="CZ295" s="265"/>
      <c r="DA295" s="265"/>
      <c r="DB295" s="265"/>
      <c r="DC295" s="265"/>
      <c r="DD295" s="265"/>
      <c r="DE295" s="265"/>
      <c r="DF295" s="265"/>
      <c r="DG295" s="265"/>
      <c r="DH295" s="265"/>
      <c r="DI295" s="265"/>
      <c r="DJ295" s="265"/>
      <c r="DK295" s="265"/>
      <c r="DL295" s="265"/>
    </row>
  </sheetData>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8080"/>
  </sheetPr>
  <dimension ref="A1:R26"/>
  <sheetViews>
    <sheetView workbookViewId="0"/>
  </sheetViews>
  <sheetFormatPr defaultRowHeight="15" x14ac:dyDescent="0.25"/>
  <cols>
    <col min="1" max="1" width="25" customWidth="1"/>
    <col min="2" max="2" width="12" customWidth="1"/>
    <col min="3" max="4" width="15" customWidth="1"/>
    <col min="5" max="5" width="12" customWidth="1"/>
    <col min="6" max="6" width="16" customWidth="1"/>
    <col min="7" max="7" width="10" customWidth="1"/>
    <col min="8" max="11" width="6" customWidth="1"/>
    <col min="12" max="12" width="8" customWidth="1"/>
    <col min="13" max="16" width="6" customWidth="1"/>
    <col min="17" max="18" width="8" customWidth="1"/>
  </cols>
  <sheetData>
    <row r="1" spans="1:18" ht="90" customHeight="1" x14ac:dyDescent="0.25">
      <c r="A1" s="273" t="s">
        <v>9673</v>
      </c>
      <c r="B1" s="273" t="s">
        <v>9675</v>
      </c>
      <c r="C1" s="273" t="s">
        <v>9676</v>
      </c>
      <c r="D1" s="274" t="s">
        <v>9721</v>
      </c>
      <c r="E1" s="275" t="s">
        <v>10134</v>
      </c>
      <c r="F1" s="275" t="s">
        <v>1297</v>
      </c>
      <c r="G1" s="275" t="s">
        <v>9821</v>
      </c>
      <c r="H1" s="275" t="s">
        <v>9822</v>
      </c>
      <c r="I1" s="275" t="s">
        <v>9736</v>
      </c>
      <c r="J1" s="275" t="s">
        <v>9733</v>
      </c>
      <c r="K1" s="275" t="s">
        <v>9823</v>
      </c>
      <c r="L1" s="275" t="s">
        <v>9739</v>
      </c>
      <c r="M1" s="275" t="s">
        <v>9824</v>
      </c>
      <c r="N1" s="275" t="s">
        <v>9825</v>
      </c>
      <c r="O1" s="275" t="s">
        <v>9746</v>
      </c>
      <c r="P1" s="275" t="s">
        <v>9747</v>
      </c>
      <c r="Q1" s="275" t="s">
        <v>9826</v>
      </c>
      <c r="R1" s="275" t="s">
        <v>9827</v>
      </c>
    </row>
    <row r="2" spans="1:18" x14ac:dyDescent="0.25">
      <c r="A2" s="276"/>
      <c r="B2" s="276"/>
      <c r="C2" s="276"/>
      <c r="D2" s="277"/>
      <c r="E2" s="278" t="s">
        <v>9839</v>
      </c>
      <c r="F2" s="278" t="s">
        <v>9839</v>
      </c>
      <c r="G2" s="278" t="s">
        <v>9840</v>
      </c>
      <c r="H2" s="278" t="s">
        <v>9839</v>
      </c>
      <c r="I2" s="278" t="s">
        <v>9839</v>
      </c>
      <c r="J2" s="278" t="s">
        <v>9839</v>
      </c>
      <c r="K2" s="278" t="s">
        <v>9839</v>
      </c>
      <c r="L2" s="278" t="s">
        <v>9813</v>
      </c>
      <c r="M2" s="278" t="s">
        <v>9839</v>
      </c>
      <c r="N2" s="278" t="s">
        <v>9839</v>
      </c>
      <c r="O2" s="278" t="s">
        <v>9839</v>
      </c>
      <c r="P2" s="278" t="s">
        <v>9839</v>
      </c>
      <c r="Q2" s="278" t="s">
        <v>9813</v>
      </c>
      <c r="R2" s="278" t="s">
        <v>9812</v>
      </c>
    </row>
    <row r="3" spans="1:18" x14ac:dyDescent="0.25">
      <c r="A3" s="279" t="s">
        <v>501</v>
      </c>
      <c r="B3" s="279" t="s">
        <v>502</v>
      </c>
      <c r="C3" s="279" t="s">
        <v>10135</v>
      </c>
      <c r="D3" s="280" t="s">
        <v>10136</v>
      </c>
      <c r="E3" s="281">
        <f>'Country Indicator Data'!P37+'Country Indicator Data'!P127+'Country Indicator Data'!P128+'Country Indicator Data'!P170</f>
        <v>3909380</v>
      </c>
      <c r="F3" s="281">
        <f>VLOOKUP(B3,'Core Indicators'!$C$3:$G$198,5,FALSE)</f>
        <v>21538000</v>
      </c>
      <c r="G3" s="282">
        <f>AVERAGE('Country Indicator Data'!C37,'Country Indicator Data'!C127,'Country Indicator Data'!C128,'Country Indicator Data'!C170)</f>
        <v>0.80926250092500007</v>
      </c>
      <c r="H3" s="282">
        <f>AVERAGE('Country Indicator Data'!D37,'Country Indicator Data'!D127,'Country Indicator Data'!D128,'Country Indicator Data'!D170)</f>
        <v>6.25</v>
      </c>
      <c r="I3" s="282">
        <f>AVERAGE('Country Indicator Data'!E37,'Country Indicator Data'!E127,'Country Indicator Data'!E128,'Country Indicator Data'!E170)</f>
        <v>7.4999999999999997E-2</v>
      </c>
      <c r="J3" s="282">
        <f>AVERAGE('Country Indicator Data'!F37,'Country Indicator Data'!F127,'Country Indicator Data'!F128,'Country Indicator Data'!F170)</f>
        <v>4.5083333333249991</v>
      </c>
      <c r="K3" s="282">
        <f>AVERAGE('Country Indicator Data'!G37,'Country Indicator Data'!G127,'Country Indicator Data'!G128,'Country Indicator Data'!G170)</f>
        <v>0.63819525333333338</v>
      </c>
      <c r="L3" s="282">
        <f>AVERAGE('Country Indicator Data'!H37,'Country Indicator Data'!H127,'Country Indicator Data'!H128,'Country Indicator Data'!H170)</f>
        <v>39.825000000000003</v>
      </c>
      <c r="M3" s="282">
        <f>AVERAGE('Country Indicator Data'!I37,'Country Indicator Data'!I127,'Country Indicator Data'!I128,'Country Indicator Data'!I170)</f>
        <v>4.25</v>
      </c>
      <c r="N3" s="281">
        <f>VLOOKUP($B3,'Core Indicators'!$C$3:$EU$891,149,FALSE)</f>
        <v>1897</v>
      </c>
      <c r="O3" s="282">
        <f>AVERAGE('Country Indicator Data'!K37,'Country Indicator Data'!K127,'Country Indicator Data'!K128,'Country Indicator Data'!K170)</f>
        <v>-0.95829504727499992</v>
      </c>
      <c r="P3" s="282">
        <f>AVERAGE('Country Indicator Data'!L37,'Country Indicator Data'!L127,'Country Indicator Data'!L128,'Country Indicator Data'!L170)</f>
        <v>3.9375</v>
      </c>
      <c r="Q3" s="282">
        <f>AVERAGE('Country Indicator Data'!M37,'Country Indicator Data'!M127,'Country Indicator Data'!M128,'Country Indicator Data'!M170)</f>
        <v>32.5</v>
      </c>
      <c r="R3" s="282">
        <f>AVERAGE('Country Indicator Data'!N37,'Country Indicator Data'!N127,'Country Indicator Data'!N128,'Country Indicator Data'!N170)</f>
        <v>25.75</v>
      </c>
    </row>
    <row r="4" spans="1:18" x14ac:dyDescent="0.25">
      <c r="A4" s="279" t="s">
        <v>585</v>
      </c>
      <c r="B4" s="279" t="s">
        <v>586</v>
      </c>
      <c r="C4" s="279" t="s">
        <v>10137</v>
      </c>
      <c r="D4" s="283" t="s">
        <v>10138</v>
      </c>
      <c r="E4" s="281">
        <f>'Country Indicator Data'!P26+'Country Indicator Data'!P34+'Country Indicator Data'!P40+'Country Indicator Data'!P51+'Country Indicator Data'!P53+'Country Indicator Data'!P137+'Country Indicator Data'!P138+'Country Indicator Data'!P177+'Country Indicator Data'!P188</f>
        <v>12749362</v>
      </c>
      <c r="F4" s="281">
        <f>VLOOKUP(B4,'Core Indicators'!$C$3:$G$198,5,FALSE)</f>
        <v>837127000</v>
      </c>
      <c r="G4" s="282">
        <f>AVERAGE('Country Indicator Data'!C26,'Country Indicator Data'!C34,'Country Indicator Data'!C40,'Country Indicator Data'!C51,'Country Indicator Data'!C53,'Country Indicator Data'!C137,'Country Indicator Data'!C138,'Country Indicator Data'!C177,'Country Indicator Data'!C188)</f>
        <v>0.37539587784444445</v>
      </c>
      <c r="H4" s="282">
        <f>AVERAGE('Country Indicator Data'!D26,'Country Indicator Data'!D34,'Country Indicator Data'!D40,'Country Indicator Data'!D51,'Country Indicator Data'!D53,'Country Indicator Data'!D137,'Country Indicator Data'!D138,'Country Indicator Data'!D177,'Country Indicator Data'!D188)</f>
        <v>10</v>
      </c>
      <c r="I4" s="282">
        <f>AVERAGE('Country Indicator Data'!E26,'Country Indicator Data'!E34,'Country Indicator Data'!E40,'Country Indicator Data'!E51,'Country Indicator Data'!E53,'Country Indicator Data'!E137,'Country Indicator Data'!E138,'Country Indicator Data'!E177,'Country Indicator Data'!E188)</f>
        <v>0.2035888888888889</v>
      </c>
      <c r="J4" s="282">
        <f>AVERAGE('Country Indicator Data'!F26,'Country Indicator Data'!F34,'Country Indicator Data'!F40,'Country Indicator Data'!F51,'Country Indicator Data'!F53,'Country Indicator Data'!F137,'Country Indicator Data'!F138,'Country Indicator Data'!F177,'Country Indicator Data'!F188)</f>
        <v>6.948148148144444</v>
      </c>
      <c r="K4" s="282">
        <f>AVERAGE('Country Indicator Data'!G26,'Country Indicator Data'!G34,'Country Indicator Data'!G40,'Country Indicator Data'!G51,'Country Indicator Data'!G53,'Country Indicator Data'!G137,'Country Indicator Data'!G138,'Country Indicator Data'!G177,'Country Indicator Data'!G188)</f>
        <v>0.39423033085555553</v>
      </c>
      <c r="L4" s="282">
        <f>AVERAGE('Country Indicator Data'!H26,'Country Indicator Data'!H34,'Country Indicator Data'!H40,'Country Indicator Data'!H51,'Country Indicator Data'!H53,'Country Indicator Data'!H137,'Country Indicator Data'!H138,'Country Indicator Data'!H177,'Country Indicator Data'!H188)</f>
        <v>45.900000000000006</v>
      </c>
      <c r="M4" s="282">
        <f>AVERAGE('Country Indicator Data'!I26,'Country Indicator Data'!I34,'Country Indicator Data'!I40,'Country Indicator Data'!I51,'Country Indicator Data'!I53,'Country Indicator Data'!I137,'Country Indicator Data'!I138,'Country Indicator Data'!I177,'Country Indicator Data'!I188)</f>
        <v>2.1111111111111112</v>
      </c>
      <c r="N4" s="281">
        <f>VLOOKUP($B4,'Core Indicators'!$C$3:$EU$891,149,FALSE)</f>
        <v>4004</v>
      </c>
      <c r="O4" s="282">
        <f>AVERAGE('Country Indicator Data'!K26,'Country Indicator Data'!K34,'Country Indicator Data'!K40,'Country Indicator Data'!K51,'Country Indicator Data'!K53,'Country Indicator Data'!K137,'Country Indicator Data'!K138,'Country Indicator Data'!K177,'Country Indicator Data'!K188)</f>
        <v>-0.38842570284444444</v>
      </c>
      <c r="P4" s="282">
        <f>AVERAGE('Country Indicator Data'!L26,'Country Indicator Data'!L34,'Country Indicator Data'!L40,'Country Indicator Data'!L51,'Country Indicator Data'!L53,'Country Indicator Data'!L137,'Country Indicator Data'!L138,'Country Indicator Data'!L177,'Country Indicator Data'!L188)</f>
        <v>6.25</v>
      </c>
      <c r="Q4" s="282">
        <f>AVERAGE('Country Indicator Data'!M26,'Country Indicator Data'!M34,'Country Indicator Data'!M40,'Country Indicator Data'!M51,'Country Indicator Data'!M53,'Country Indicator Data'!M137,'Country Indicator Data'!M138,'Country Indicator Data'!M177,'Country Indicator Data'!M188)</f>
        <v>68.555555555555557</v>
      </c>
      <c r="R4" s="282">
        <f>AVERAGE('Country Indicator Data'!N26,'Country Indicator Data'!N34,'Country Indicator Data'!N40,'Country Indicator Data'!N51,'Country Indicator Data'!N53,'Country Indicator Data'!N137,'Country Indicator Data'!N138,'Country Indicator Data'!N177,'Country Indicator Data'!N188)</f>
        <v>37</v>
      </c>
    </row>
    <row r="5" spans="1:18" x14ac:dyDescent="0.25">
      <c r="A5" s="279" t="s">
        <v>549</v>
      </c>
      <c r="B5" s="279" t="s">
        <v>550</v>
      </c>
      <c r="C5" s="279" t="s">
        <v>10139</v>
      </c>
      <c r="D5" s="283" t="s">
        <v>10140</v>
      </c>
      <c r="E5" s="281">
        <f>'Country Indicator Data'!P80+'Country Indicator Data'!P136</f>
        <v>3744070</v>
      </c>
      <c r="F5" s="281">
        <f>VLOOKUP(B5,'Core Indicators'!$C$3:$G$198,5,FALSE)</f>
        <v>1669959000</v>
      </c>
      <c r="G5" s="282">
        <f>AVERAGE('Country Indicator Data'!C80,'Country Indicator Data'!C136)</f>
        <v>0.75808737944999993</v>
      </c>
      <c r="H5" s="282">
        <f>AVERAGE('Country Indicator Data'!D80,'Country Indicator Data'!D136)</f>
        <v>5</v>
      </c>
      <c r="I5" s="282">
        <f>AVERAGE('Country Indicator Data'!E80,'Country Indicator Data'!E136)</f>
        <v>8.3500000000000005E-2</v>
      </c>
      <c r="J5" s="282">
        <f>AVERAGE('Country Indicator Data'!F80,'Country Indicator Data'!F136)</f>
        <v>5.5</v>
      </c>
      <c r="K5" s="282">
        <f>AVERAGE('Country Indicator Data'!G80,'Country Indicator Data'!G136)</f>
        <v>0.52410904214999998</v>
      </c>
      <c r="L5" s="282">
        <f>AVERAGE('Country Indicator Data'!H80,'Country Indicator Data'!H136)</f>
        <v>33.650000000000006</v>
      </c>
      <c r="M5" s="282">
        <f>AVERAGE('Country Indicator Data'!I80,'Country Indicator Data'!I136)</f>
        <v>3</v>
      </c>
      <c r="N5" s="281">
        <f>VLOOKUP($B5,'Core Indicators'!$C$3:$EU$891,149,FALSE)</f>
        <v>1299</v>
      </c>
      <c r="O5" s="282">
        <f>AVERAGE('Country Indicator Data'!K80,'Country Indicator Data'!K136)</f>
        <v>-0.34916854835</v>
      </c>
      <c r="P5" s="282">
        <f>AVERAGE('Country Indicator Data'!L80,'Country Indicator Data'!L136)</f>
        <v>5.125</v>
      </c>
      <c r="Q5" s="282">
        <f>AVERAGE('Country Indicator Data'!M80,'Country Indicator Data'!M136)</f>
        <v>54.5</v>
      </c>
      <c r="R5" s="282">
        <f>AVERAGE('Country Indicator Data'!N80,'Country Indicator Data'!N136)</f>
        <v>36.5</v>
      </c>
    </row>
    <row r="6" spans="1:18" x14ac:dyDescent="0.25">
      <c r="A6" s="279" t="s">
        <v>608</v>
      </c>
      <c r="B6" s="279" t="s">
        <v>609</v>
      </c>
      <c r="C6" s="279" t="s">
        <v>10141</v>
      </c>
      <c r="D6" s="283" t="s">
        <v>10142</v>
      </c>
      <c r="E6" s="281">
        <f>'Country Indicator Data'!P54+'Country Indicator Data'!P83+'Country Indicator Data'!P88+'Country Indicator Data'!P99+'Country Indicator Data'!P169+'Country Indicator Data'!P179</f>
        <v>2482040</v>
      </c>
      <c r="F6" s="281">
        <f>VLOOKUP(B6,'Core Indicators'!$C$3:$G$198,5,FALSE)</f>
        <v>279203000</v>
      </c>
      <c r="G6" s="282">
        <f>AVERAGE('Country Indicator Data'!C54,'Country Indicator Data'!C83,'Country Indicator Data'!C88,'Country Indicator Data'!C99,'Country Indicator Data'!C169,'Country Indicator Data'!C179)</f>
        <v>0.50963423659999996</v>
      </c>
      <c r="H6" s="282">
        <f>AVERAGE('Country Indicator Data'!D54,'Country Indicator Data'!D83,'Country Indicator Data'!D88,'Country Indicator Data'!D99,'Country Indicator Data'!D169,'Country Indicator Data'!D179)</f>
        <v>3.5</v>
      </c>
      <c r="I6" s="282">
        <f>AVERAGE('Country Indicator Data'!E54,'Country Indicator Data'!E83,'Country Indicator Data'!E88,'Country Indicator Data'!E99,'Country Indicator Data'!E169,'Country Indicator Data'!E179)</f>
        <v>0.32666666666666666</v>
      </c>
      <c r="J6" s="282">
        <f>AVERAGE('Country Indicator Data'!F54,'Country Indicator Data'!F83,'Country Indicator Data'!F88,'Country Indicator Data'!F99,'Country Indicator Data'!F169,'Country Indicator Data'!F179)</f>
        <v>3.966666666683333</v>
      </c>
      <c r="K6" s="282">
        <f>AVERAGE('Country Indicator Data'!G54,'Country Indicator Data'!G83,'Country Indicator Data'!G88,'Country Indicator Data'!G99,'Country Indicator Data'!G169,'Country Indicator Data'!G179)</f>
        <v>0.44548120716666667</v>
      </c>
      <c r="L6" s="282">
        <f>AVERAGE('Country Indicator Data'!H54,'Country Indicator Data'!H83,'Country Indicator Data'!H88,'Country Indicator Data'!H99,'Country Indicator Data'!H169,'Country Indicator Data'!H179)</f>
        <v>34.31666666666667</v>
      </c>
      <c r="M6" s="282">
        <f>AVERAGE('Country Indicator Data'!I54,'Country Indicator Data'!I83,'Country Indicator Data'!I88,'Country Indicator Data'!I99,'Country Indicator Data'!I169,'Country Indicator Data'!I179)</f>
        <v>3.8333333333333335</v>
      </c>
      <c r="N6" s="281">
        <f>VLOOKUP($B6,'Core Indicators'!$C$3:$EU$891,149,FALSE)</f>
        <v>63137</v>
      </c>
      <c r="O6" s="282">
        <f>AVERAGE('Country Indicator Data'!K54,'Country Indicator Data'!K83,'Country Indicator Data'!K88,'Country Indicator Data'!K99,'Country Indicator Data'!K169,'Country Indicator Data'!K179)</f>
        <v>-0.86944311111666683</v>
      </c>
      <c r="P6" s="282">
        <f>AVERAGE('Country Indicator Data'!L54,'Country Indicator Data'!L83,'Country Indicator Data'!L88,'Country Indicator Data'!L99,'Country Indicator Data'!L169,'Country Indicator Data'!L179)</f>
        <v>3.4583333333333335</v>
      </c>
      <c r="Q6" s="282">
        <f>AVERAGE('Country Indicator Data'!M54,'Country Indicator Data'!M83,'Country Indicator Data'!M88,'Country Indicator Data'!M99,'Country Indicator Data'!M169,'Country Indicator Data'!M179)</f>
        <v>27.5</v>
      </c>
      <c r="R6" s="282">
        <f>AVERAGE('Country Indicator Data'!N54,'Country Indicator Data'!N83,'Country Indicator Data'!N88,'Country Indicator Data'!N99,'Country Indicator Data'!N169,'Country Indicator Data'!N179)</f>
        <v>30.5</v>
      </c>
    </row>
    <row r="7" spans="1:18" x14ac:dyDescent="0.25">
      <c r="A7" s="279" t="s">
        <v>596</v>
      </c>
      <c r="B7" s="279" t="s">
        <v>597</v>
      </c>
      <c r="C7" s="279" t="s">
        <v>10143</v>
      </c>
      <c r="D7" s="283" t="s">
        <v>10144</v>
      </c>
      <c r="E7" s="281">
        <f>'Country Indicator Data'!P71+'Country Indicator Data'!P179</f>
        <v>898530</v>
      </c>
      <c r="F7" s="281">
        <f>VLOOKUP(B7,'Core Indicators'!$C$3:$G$198,5,FALSE)</f>
        <v>95609000</v>
      </c>
      <c r="G7" s="282">
        <f>AVERAGE('Country Indicator Data'!C71,'Country Indicator Data'!C179)</f>
        <v>0.24144923930000001</v>
      </c>
      <c r="H7" s="282">
        <f>AVERAGE('Country Indicator Data'!D71,'Country Indicator Data'!D179)</f>
        <v>8</v>
      </c>
      <c r="I7" s="282">
        <f>AVERAGE('Country Indicator Data'!E71,'Country Indicator Data'!E179)</f>
        <v>0.18350000000000002</v>
      </c>
      <c r="J7" s="282">
        <f>AVERAGE('Country Indicator Data'!F71,'Country Indicator Data'!F179)</f>
        <v>4.9166666667000003</v>
      </c>
      <c r="K7" s="282">
        <f>AVERAGE('Country Indicator Data'!G71,'Country Indicator Data'!G179)</f>
        <v>0.21366332590000001</v>
      </c>
      <c r="L7" s="282">
        <f>AVERAGE('Country Indicator Data'!H71,'Country Indicator Data'!H179)</f>
        <v>37.4</v>
      </c>
      <c r="M7" s="282">
        <f>AVERAGE('Country Indicator Data'!I71,'Country Indicator Data'!I179)</f>
        <v>3.5</v>
      </c>
      <c r="N7" s="281">
        <f>VLOOKUP($B7,'Core Indicators'!$C$3:$EU$891,149,FALSE)</f>
        <v>127</v>
      </c>
      <c r="O7" s="282">
        <f>AVERAGE('Country Indicator Data'!K71,'Country Indicator Data'!K179)</f>
        <v>-4.2062647650000007E-2</v>
      </c>
      <c r="P7" s="282">
        <f>AVERAGE('Country Indicator Data'!L71,'Country Indicator Data'!L179)</f>
        <v>3.5</v>
      </c>
      <c r="Q7" s="282">
        <f>AVERAGE('Country Indicator Data'!M71,'Country Indicator Data'!M179)</f>
        <v>60</v>
      </c>
      <c r="R7" s="282">
        <f>AVERAGE('Country Indicator Data'!N71,'Country Indicator Data'!N179)</f>
        <v>43.5</v>
      </c>
    </row>
    <row r="8" spans="1:18" x14ac:dyDescent="0.25">
      <c r="A8" s="279" t="s">
        <v>1268</v>
      </c>
      <c r="B8" s="279" t="s">
        <v>1269</v>
      </c>
      <c r="C8" s="279" t="s">
        <v>10145</v>
      </c>
      <c r="D8" s="283" t="s">
        <v>10146</v>
      </c>
      <c r="E8" s="281">
        <f>'Country Indicator Data'!P52+'Country Indicator Data'!P86+'Country Indicator Data'!P101+'Country Indicator Data'!P178</f>
        <v>4590781</v>
      </c>
      <c r="F8" s="281">
        <f>VLOOKUP(B8,'Core Indicators'!$C$3:$G$198,5,FALSE)</f>
        <v>124142000</v>
      </c>
      <c r="G8" s="282">
        <f>AVERAGE('Country Indicator Data'!C52,'Country Indicator Data'!C86,'Country Indicator Data'!C101,'Country Indicator Data'!C178)</f>
        <v>0.210782986625</v>
      </c>
      <c r="H8" s="282">
        <f>AVERAGE('Country Indicator Data'!D52,'Country Indicator Data'!D86,'Country Indicator Data'!D101,'Country Indicator Data'!D178)</f>
        <v>5.75</v>
      </c>
      <c r="I8" s="282">
        <f>AVERAGE('Country Indicator Data'!E52,'Country Indicator Data'!E86,'Country Indicator Data'!E101,'Country Indicator Data'!E178)</f>
        <v>6.8875000000000006E-2</v>
      </c>
      <c r="J8" s="282">
        <f>AVERAGE('Country Indicator Data'!F52,'Country Indicator Data'!F86,'Country Indicator Data'!F101,'Country Indicator Data'!F178)</f>
        <v>4.5666666666666664</v>
      </c>
      <c r="K8" s="282">
        <f>AVERAGE('Country Indicator Data'!G52,'Country Indicator Data'!G86,'Country Indicator Data'!G101,'Country Indicator Data'!G178)</f>
        <v>0.24606424360000001</v>
      </c>
      <c r="L8" s="282">
        <f>AVERAGE('Country Indicator Data'!H52,'Country Indicator Data'!H86,'Country Indicator Data'!H101,'Country Indicator Data'!H178)</f>
        <v>32.1</v>
      </c>
      <c r="M8" s="282">
        <f>AVERAGE('Country Indicator Data'!I52,'Country Indicator Data'!I86,'Country Indicator Data'!I101,'Country Indicator Data'!I178)</f>
        <v>2</v>
      </c>
      <c r="N8" s="281">
        <f>VLOOKUP($B8,'Core Indicators'!$C$3:$EU$891,149,FALSE)</f>
        <v>5562</v>
      </c>
      <c r="O8" s="282">
        <f>AVERAGE('Country Indicator Data'!K52,'Country Indicator Data'!K86,'Country Indicator Data'!K101,'Country Indicator Data'!K178)</f>
        <v>-0.58027702757499999</v>
      </c>
      <c r="P8" s="282">
        <f>AVERAGE('Country Indicator Data'!L52,'Country Indicator Data'!L86,'Country Indicator Data'!L101,'Country Indicator Data'!L178)</f>
        <v>4.166666666666667</v>
      </c>
      <c r="Q8" s="282">
        <f>AVERAGE('Country Indicator Data'!M52,'Country Indicator Data'!M86,'Country Indicator Data'!M101,'Country Indicator Data'!M178)</f>
        <v>50.5</v>
      </c>
      <c r="R8" s="282">
        <f>AVERAGE('Country Indicator Data'!N52,'Country Indicator Data'!N86,'Country Indicator Data'!N101,'Country Indicator Data'!N178)</f>
        <v>37.25</v>
      </c>
    </row>
    <row r="9" spans="1:18" x14ac:dyDescent="0.25">
      <c r="A9" s="279" t="s">
        <v>1283</v>
      </c>
      <c r="B9" s="279" t="s">
        <v>1284</v>
      </c>
      <c r="C9" s="279" t="s">
        <v>10147</v>
      </c>
      <c r="D9" s="283" t="s">
        <v>10148</v>
      </c>
      <c r="E9" s="281">
        <f>'Country Indicator Data'!P52+'Country Indicator Data'!P56+'Country Indicator Data'!P109</f>
        <v>3328251</v>
      </c>
      <c r="F9" s="281">
        <f>VLOOKUP(B9,'Core Indicators'!$C$3:$G$198,5,FALSE)</f>
        <v>131228000</v>
      </c>
      <c r="G9" s="282">
        <f>AVERAGE('Country Indicator Data'!C52,'Country Indicator Data'!C56,'Country Indicator Data'!C109)</f>
        <v>0.46699264916666666</v>
      </c>
      <c r="H9" s="282">
        <f>AVERAGE('Country Indicator Data'!D52,'Country Indicator Data'!D56,'Country Indicator Data'!D109)</f>
        <v>6.333333333333333</v>
      </c>
      <c r="I9" s="282">
        <f>AVERAGE('Country Indicator Data'!E52,'Country Indicator Data'!E56,'Country Indicator Data'!E109)</f>
        <v>0.32400000000000001</v>
      </c>
      <c r="J9" s="282">
        <f>AVERAGE('Country Indicator Data'!F52,'Country Indicator Data'!F56,'Country Indicator Data'!F109)</f>
        <v>4.1916666666499998</v>
      </c>
      <c r="K9" s="282">
        <f>AVERAGE('Country Indicator Data'!G52,'Country Indicator Data'!G56,'Country Indicator Data'!G109)</f>
        <v>0.33649607749999993</v>
      </c>
      <c r="L9" s="282">
        <f>AVERAGE('Country Indicator Data'!H52,'Country Indicator Data'!H56,'Country Indicator Data'!H109)</f>
        <v>33.933333333333337</v>
      </c>
      <c r="M9" s="282">
        <f>AVERAGE('Country Indicator Data'!I52,'Country Indicator Data'!I56,'Country Indicator Data'!I109)</f>
        <v>2</v>
      </c>
      <c r="N9" s="281">
        <f>VLOOKUP($B9,'Core Indicators'!$C$3:$EU$891,149,FALSE)</f>
        <v>3073</v>
      </c>
      <c r="O9" s="282">
        <f>AVERAGE('Country Indicator Data'!K52,'Country Indicator Data'!K56,'Country Indicator Data'!K109)</f>
        <v>9.3130916333333345E-3</v>
      </c>
      <c r="P9" s="282">
        <f>AVERAGE('Country Indicator Data'!L52,'Country Indicator Data'!L56,'Country Indicator Data'!L109)</f>
        <v>3.75</v>
      </c>
      <c r="Q9" s="282">
        <f>AVERAGE('Country Indicator Data'!M52,'Country Indicator Data'!M56,'Country Indicator Data'!M109)</f>
        <v>54.333333333333336</v>
      </c>
      <c r="R9" s="282">
        <f>AVERAGE('Country Indicator Data'!N52,'Country Indicator Data'!N56,'Country Indicator Data'!N109)</f>
        <v>46</v>
      </c>
    </row>
    <row r="10" spans="1:18" x14ac:dyDescent="0.25">
      <c r="A10" s="279" t="s">
        <v>2515</v>
      </c>
      <c r="B10" s="279" t="s">
        <v>2516</v>
      </c>
      <c r="C10" s="279" t="s">
        <v>10149</v>
      </c>
      <c r="D10" s="283" t="s">
        <v>10150</v>
      </c>
      <c r="E10" s="281">
        <f>'Country Indicator Data'!P18+'Country Indicator Data'!P118</f>
        <v>783250</v>
      </c>
      <c r="F10" s="281">
        <f>VLOOKUP(B10,'Core Indicators'!$C$3:$G$198,5,FALSE)</f>
        <v>226754000</v>
      </c>
      <c r="G10" s="282">
        <f>AVERAGE('Country Indicator Data'!C18,'Country Indicator Data'!C118)</f>
        <v>0.35558001200000006</v>
      </c>
      <c r="H10" s="282">
        <f>AVERAGE('Country Indicator Data'!D18,'Country Indicator Data'!D118)</f>
        <v>3.5</v>
      </c>
      <c r="I10" s="282">
        <f>AVERAGE('Country Indicator Data'!E18,'Country Indicator Data'!E118)</f>
        <v>0.21249999999999999</v>
      </c>
      <c r="J10" s="282">
        <f>AVERAGE('Country Indicator Data'!F18,'Country Indicator Data'!F118)</f>
        <v>3.8583333333500001</v>
      </c>
      <c r="K10" s="282">
        <f>AVERAGE('Country Indicator Data'!G18,'Country Indicator Data'!G118)</f>
        <v>0.49717238359999993</v>
      </c>
      <c r="L10" s="282">
        <f>AVERAGE('Country Indicator Data'!H18,'Country Indicator Data'!H118)</f>
        <v>31.549999999999997</v>
      </c>
      <c r="M10" s="282">
        <f>AVERAGE('Country Indicator Data'!I18,'Country Indicator Data'!I118)</f>
        <v>4</v>
      </c>
      <c r="N10" s="281">
        <f>VLOOKUP($B10,'Core Indicators'!$C$3:$EU$891,149,FALSE)</f>
        <v>7413</v>
      </c>
      <c r="O10" s="282">
        <f>AVERAGE('Country Indicator Data'!K18,'Country Indicator Data'!K118)</f>
        <v>-0.84954610465000002</v>
      </c>
      <c r="P10" s="282">
        <f>AVERAGE('Country Indicator Data'!L18,'Country Indicator Data'!L118)</f>
        <v>3.125</v>
      </c>
      <c r="Q10" s="282">
        <f>AVERAGE('Country Indicator Data'!M18,'Country Indicator Data'!M118)</f>
        <v>34.5</v>
      </c>
      <c r="R10" s="282">
        <f>AVERAGE('Country Indicator Data'!N18,'Country Indicator Data'!N118)</f>
        <v>27.5</v>
      </c>
    </row>
    <row r="11" spans="1:18" x14ac:dyDescent="0.25">
      <c r="A11" s="279" t="s">
        <v>1598</v>
      </c>
      <c r="B11" s="279" t="s">
        <v>1599</v>
      </c>
      <c r="C11" s="279" t="s">
        <v>10151</v>
      </c>
      <c r="D11" s="283" t="s">
        <v>10152</v>
      </c>
      <c r="E11" s="281">
        <f>'Country Indicator Data'!P105+'Country Indicator Data'!P111+'Country Indicator Data'!P124+'Country Indicator Data'!P126+'Country Indicator Data'!P167+'Country Indicator Data'!P181+'Country Indicator Data'!P194+'Country Indicator Data'!P195</f>
        <v>3562970</v>
      </c>
      <c r="F11" s="281">
        <f>VLOOKUP(B11,'Core Indicators'!$C$3:$G$198,5,FALSE)</f>
        <v>161437000</v>
      </c>
      <c r="G11" s="282">
        <f>AVERAGE('Country Indicator Data'!C105,'Country Indicator Data'!C111,'Country Indicator Data'!C124,'Country Indicator Data'!C126,'Country Indicator Data'!C167,'Country Indicator Data'!C181,'Country Indicator Data'!C194,'Country Indicator Data'!C195)</f>
        <v>0.43321487471249998</v>
      </c>
      <c r="H11" s="282">
        <f>AVERAGE('Country Indicator Data'!D105,'Country Indicator Data'!D111,'Country Indicator Data'!D124,'Country Indicator Data'!D126,'Country Indicator Data'!D167,'Country Indicator Data'!D181,'Country Indicator Data'!D194,'Country Indicator Data'!D195)</f>
        <v>7.25</v>
      </c>
      <c r="I11" s="282">
        <f>AVERAGE('Country Indicator Data'!E105,'Country Indicator Data'!E111,'Country Indicator Data'!E124,'Country Indicator Data'!E126,'Country Indicator Data'!E167,'Country Indicator Data'!E181,'Country Indicator Data'!E194,'Country Indicator Data'!E195)</f>
        <v>2.3875E-2</v>
      </c>
      <c r="J11" s="282">
        <f>AVERAGE('Country Indicator Data'!F105,'Country Indicator Data'!F111,'Country Indicator Data'!F124,'Country Indicator Data'!F126,'Country Indicator Data'!F167,'Country Indicator Data'!F181,'Country Indicator Data'!F194,'Country Indicator Data'!F195)</f>
        <v>5.5562500000000004</v>
      </c>
      <c r="K11" s="282">
        <f>AVERAGE('Country Indicator Data'!G105,'Country Indicator Data'!G111,'Country Indicator Data'!G124,'Country Indicator Data'!G126,'Country Indicator Data'!G167,'Country Indicator Data'!G181,'Country Indicator Data'!G194,'Country Indicator Data'!G195)</f>
        <v>0.5433798308714286</v>
      </c>
      <c r="L11" s="282">
        <f>AVERAGE('Country Indicator Data'!H105,'Country Indicator Data'!H111,'Country Indicator Data'!H124,'Country Indicator Data'!H126,'Country Indicator Data'!H167,'Country Indicator Data'!H181,'Country Indicator Data'!H194,'Country Indicator Data'!H195)</f>
        <v>49.225000000000001</v>
      </c>
      <c r="M11" s="282">
        <f>AVERAGE('Country Indicator Data'!I105,'Country Indicator Data'!I111,'Country Indicator Data'!I124,'Country Indicator Data'!I126,'Country Indicator Data'!I167,'Country Indicator Data'!I181,'Country Indicator Data'!I194,'Country Indicator Data'!I195)</f>
        <v>0.875</v>
      </c>
      <c r="N11" s="281">
        <f>VLOOKUP($B11,'Core Indicators'!$C$3:$EU$891,149,FALSE)</f>
        <v>1853</v>
      </c>
      <c r="O11" s="282">
        <f>AVERAGE('Country Indicator Data'!K105,'Country Indicator Data'!K111,'Country Indicator Data'!K124,'Country Indicator Data'!K126,'Country Indicator Data'!K167,'Country Indicator Data'!K181,'Country Indicator Data'!K194,'Country Indicator Data'!K195)</f>
        <v>-0.52618072928750004</v>
      </c>
      <c r="P11" s="282">
        <f>AVERAGE('Country Indicator Data'!L105,'Country Indicator Data'!L111,'Country Indicator Data'!L124,'Country Indicator Data'!L126,'Country Indicator Data'!L167,'Country Indicator Data'!L181,'Country Indicator Data'!L194,'Country Indicator Data'!L195)</f>
        <v>4.5625</v>
      </c>
      <c r="Q11" s="282">
        <f>AVERAGE('Country Indicator Data'!M105,'Country Indicator Data'!M111,'Country Indicator Data'!M124,'Country Indicator Data'!M126,'Country Indicator Data'!M167,'Country Indicator Data'!M181,'Country Indicator Data'!M194,'Country Indicator Data'!M195)</f>
        <v>50.625</v>
      </c>
      <c r="R11" s="282">
        <f>AVERAGE('Country Indicator Data'!N105,'Country Indicator Data'!N111,'Country Indicator Data'!N124,'Country Indicator Data'!N126,'Country Indicator Data'!N167,'Country Indicator Data'!N181,'Country Indicator Data'!N194,'Country Indicator Data'!N195)</f>
        <v>34.5</v>
      </c>
    </row>
    <row r="12" spans="1:18" x14ac:dyDescent="0.25">
      <c r="A12" s="279" t="s">
        <v>961</v>
      </c>
      <c r="B12" s="279" t="s">
        <v>962</v>
      </c>
      <c r="C12" s="279" t="s">
        <v>10153</v>
      </c>
      <c r="D12" s="283" t="s">
        <v>10154</v>
      </c>
      <c r="E12" s="281">
        <f>'Country Indicator Data'!P9+'Country Indicator Data'!P13</f>
        <v>111133</v>
      </c>
      <c r="F12" s="281">
        <f>VLOOKUP(B12,'Core Indicators'!$C$3:$G$198,5,FALSE)</f>
        <v>13090000</v>
      </c>
      <c r="G12" s="282">
        <f>AVERAGE('Country Indicator Data'!C9,'Country Indicator Data'!C13)</f>
        <v>9.7125606700000006E-2</v>
      </c>
      <c r="H12" s="282">
        <f>AVERAGE('Country Indicator Data'!D9,'Country Indicator Data'!D13)</f>
        <v>5</v>
      </c>
      <c r="I12" s="282">
        <f>AVERAGE('Country Indicator Data'!E9,'Country Indicator Data'!E13)</f>
        <v>3.6499999999999998E-2</v>
      </c>
      <c r="J12" s="282">
        <f>AVERAGE('Country Indicator Data'!F9,'Country Indicator Data'!F13)</f>
        <v>5.2666666666499999</v>
      </c>
      <c r="K12" s="282">
        <f>AVERAGE('Country Indicator Data'!G9,'Country Indicator Data'!G13)</f>
        <v>0.28972985065000001</v>
      </c>
      <c r="L12" s="282">
        <f>AVERAGE('Country Indicator Data'!H9,'Country Indicator Data'!H13)</f>
        <v>28.25</v>
      </c>
      <c r="M12" s="282">
        <f>AVERAGE('Country Indicator Data'!I9,'Country Indicator Data'!I13)</f>
        <v>3</v>
      </c>
      <c r="N12" s="281">
        <f>VLOOKUP($B12,'Core Indicators'!$C$3:$EU$891,149,FALSE)</f>
        <v>39</v>
      </c>
      <c r="O12" s="282">
        <f>AVERAGE('Country Indicator Data'!K9,'Country Indicator Data'!K13)</f>
        <v>-0.35427304355</v>
      </c>
      <c r="P12" s="282">
        <f>AVERAGE('Country Indicator Data'!L9,'Country Indicator Data'!L13)</f>
        <v>4.5</v>
      </c>
      <c r="Q12" s="282">
        <f>AVERAGE('Country Indicator Data'!M9,'Country Indicator Data'!M13)</f>
        <v>31.5</v>
      </c>
      <c r="R12" s="282">
        <f>AVERAGE('Country Indicator Data'!N9,'Country Indicator Data'!N13)</f>
        <v>36</v>
      </c>
    </row>
    <row r="13" spans="1:18" x14ac:dyDescent="0.25">
      <c r="A13" s="279" t="s">
        <v>1118</v>
      </c>
      <c r="B13" s="279" t="s">
        <v>1119</v>
      </c>
      <c r="C13" s="279" t="s">
        <v>10155</v>
      </c>
      <c r="D13" s="283" t="s">
        <v>10156</v>
      </c>
      <c r="E13" s="281">
        <f>'Country Indicator Data'!P58+'Country Indicator Data'!P91+'Country Indicator Data'!P159</f>
        <v>2196480</v>
      </c>
      <c r="F13" s="281">
        <f>VLOOKUP(B13,'Core Indicators'!$C$3:$G$198,5,FALSE)</f>
        <v>201670000</v>
      </c>
      <c r="G13" s="282">
        <f>AVERAGE('Country Indicator Data'!C58,'Country Indicator Data'!C91,'Country Indicator Data'!C159)</f>
        <v>0.53738601793333329</v>
      </c>
      <c r="H13" s="282">
        <f>AVERAGE('Country Indicator Data'!D58,'Country Indicator Data'!D91,'Country Indicator Data'!D159)</f>
        <v>3.5</v>
      </c>
      <c r="I13" s="282">
        <f>AVERAGE('Country Indicator Data'!E58,'Country Indicator Data'!E91,'Country Indicator Data'!E159)</f>
        <v>0.1178</v>
      </c>
      <c r="J13" s="282">
        <f>AVERAGE('Country Indicator Data'!F58,'Country Indicator Data'!F91,'Country Indicator Data'!F159)</f>
        <v>3.4444444444333335</v>
      </c>
      <c r="K13" s="282">
        <f>AVERAGE('Country Indicator Data'!G58,'Country Indicator Data'!G91,'Country Indicator Data'!G159)</f>
        <v>0.52623597955000001</v>
      </c>
      <c r="L13" s="282">
        <f>AVERAGE('Country Indicator Data'!H58,'Country Indicator Data'!H91,'Country Indicator Data'!H159)</f>
        <v>37.533333333333331</v>
      </c>
      <c r="M13" s="282">
        <f>AVERAGE('Country Indicator Data'!I58,'Country Indicator Data'!I91,'Country Indicator Data'!I159)</f>
        <v>5</v>
      </c>
      <c r="N13" s="281">
        <f>VLOOKUP($B13,'Core Indicators'!$C$3:$EU$891,149,FALSE)</f>
        <v>51008</v>
      </c>
      <c r="O13" s="282">
        <f>AVERAGE('Country Indicator Data'!K58,'Country Indicator Data'!K91,'Country Indicator Data'!K159)</f>
        <v>-1.0927180548666666</v>
      </c>
      <c r="P13" s="282">
        <f>AVERAGE('Country Indicator Data'!L58,'Country Indicator Data'!L91,'Country Indicator Data'!L159)</f>
        <v>3.25</v>
      </c>
      <c r="Q13" s="282">
        <f>AVERAGE('Country Indicator Data'!M58,'Country Indicator Data'!M91,'Country Indicator Data'!M159)</f>
        <v>26.333333333333332</v>
      </c>
      <c r="R13" s="282">
        <f>AVERAGE('Country Indicator Data'!N58,'Country Indicator Data'!N91,'Country Indicator Data'!N159)</f>
        <v>24.666666666666668</v>
      </c>
    </row>
    <row r="14" spans="1:18" x14ac:dyDescent="0.25">
      <c r="A14" s="279" t="s">
        <v>2811</v>
      </c>
      <c r="B14" s="279" t="s">
        <v>2812</v>
      </c>
      <c r="C14" s="279" t="s">
        <v>10157</v>
      </c>
      <c r="D14" s="283" t="s">
        <v>10158</v>
      </c>
      <c r="E14" s="281">
        <f>'Country Indicator Data'!P169+'Country Indicator Data'!P179</f>
        <v>953260</v>
      </c>
      <c r="F14" s="281">
        <f>VLOOKUP(B14,'Core Indicators'!$C$3:$G$198,5,FALSE)</f>
        <v>107143000</v>
      </c>
      <c r="G14" s="282">
        <f>AVERAGE('Country Indicator Data'!C169,'Country Indicator Data'!C179)</f>
        <v>0.47417823484999999</v>
      </c>
      <c r="H14" s="282">
        <f>AVERAGE('Country Indicator Data'!D169,'Country Indicator Data'!D179)</f>
        <v>4</v>
      </c>
      <c r="I14" s="282">
        <f>AVERAGE('Country Indicator Data'!E169,'Country Indicator Data'!E179)</f>
        <v>0.59499999999999997</v>
      </c>
      <c r="J14" s="282">
        <f>AVERAGE('Country Indicator Data'!F169,'Country Indicator Data'!F179)</f>
        <v>3.3583333333500001</v>
      </c>
      <c r="K14" s="282">
        <f>AVERAGE('Country Indicator Data'!G169,'Country Indicator Data'!G179)</f>
        <v>0.42590098114999997</v>
      </c>
      <c r="L14" s="282">
        <f>AVERAGE('Country Indicator Data'!H169,'Country Indicator Data'!H179)</f>
        <v>39.700000000000003</v>
      </c>
      <c r="M14" s="282">
        <f>AVERAGE('Country Indicator Data'!I169,'Country Indicator Data'!I179)</f>
        <v>4.5</v>
      </c>
      <c r="N14" s="281">
        <f>VLOOKUP($B14,'Core Indicators'!$C$3:$EU$891,149,FALSE)</f>
        <v>0</v>
      </c>
      <c r="O14" s="282">
        <f>AVERAGE('Country Indicator Data'!K169,'Country Indicator Data'!K179)</f>
        <v>-1.1795133203000001</v>
      </c>
      <c r="P14" s="282">
        <f>AVERAGE('Country Indicator Data'!L169,'Country Indicator Data'!L179)</f>
        <v>2.5</v>
      </c>
      <c r="Q14" s="282">
        <f>AVERAGE('Country Indicator Data'!M169,'Country Indicator Data'!M179)</f>
        <v>16</v>
      </c>
      <c r="R14" s="282">
        <f>AVERAGE('Country Indicator Data'!N169,'Country Indicator Data'!N179)</f>
        <v>26</v>
      </c>
    </row>
    <row r="15" spans="1:18" x14ac:dyDescent="0.25">
      <c r="A15" s="279"/>
      <c r="B15" s="279"/>
      <c r="C15" s="279"/>
      <c r="D15" s="283"/>
    </row>
    <row r="16" spans="1:18" x14ac:dyDescent="0.25">
      <c r="A16" s="279"/>
      <c r="B16" s="279"/>
      <c r="C16" s="279"/>
      <c r="D16" s="283"/>
    </row>
    <row r="17" spans="1:4" x14ac:dyDescent="0.25">
      <c r="A17" s="279"/>
      <c r="B17" s="279"/>
      <c r="C17" s="279"/>
      <c r="D17" s="283"/>
    </row>
    <row r="18" spans="1:4" x14ac:dyDescent="0.25">
      <c r="A18" s="279"/>
      <c r="B18" s="279"/>
      <c r="C18" s="279"/>
      <c r="D18" s="283"/>
    </row>
    <row r="19" spans="1:4" x14ac:dyDescent="0.25">
      <c r="A19" s="279"/>
      <c r="B19" s="279"/>
      <c r="C19" s="279"/>
      <c r="D19" s="283"/>
    </row>
    <row r="20" spans="1:4" x14ac:dyDescent="0.25">
      <c r="A20" s="279"/>
      <c r="B20" s="279"/>
      <c r="C20" s="279"/>
      <c r="D20" s="283"/>
    </row>
    <row r="21" spans="1:4" x14ac:dyDescent="0.25">
      <c r="A21" s="279"/>
      <c r="B21" s="279"/>
      <c r="C21" s="279"/>
      <c r="D21" s="283"/>
    </row>
    <row r="22" spans="1:4" x14ac:dyDescent="0.25">
      <c r="A22" s="279"/>
      <c r="B22" s="279"/>
      <c r="C22" s="279"/>
      <c r="D22" s="283"/>
    </row>
    <row r="23" spans="1:4" x14ac:dyDescent="0.25">
      <c r="A23" s="279"/>
      <c r="B23" s="279"/>
      <c r="C23" s="279"/>
      <c r="D23" s="283"/>
    </row>
    <row r="24" spans="1:4" x14ac:dyDescent="0.25">
      <c r="A24" s="279"/>
      <c r="B24" s="279"/>
      <c r="C24" s="279"/>
      <c r="D24" s="283"/>
    </row>
    <row r="25" spans="1:4" x14ac:dyDescent="0.25">
      <c r="A25" s="279"/>
      <c r="B25" s="279"/>
      <c r="C25" s="279"/>
      <c r="D25" s="283"/>
    </row>
    <row r="26" spans="1:4" x14ac:dyDescent="0.25">
      <c r="A26" s="279"/>
      <c r="B26" s="279"/>
      <c r="C26" s="279"/>
      <c r="D26" s="283"/>
    </row>
  </sheetData>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17283"/>
  </sheetPr>
  <dimension ref="A1:AN173"/>
  <sheetViews>
    <sheetView topLeftCell="P1" workbookViewId="0">
      <selection activeCell="A250" sqref="A250:AN300"/>
    </sheetView>
  </sheetViews>
  <sheetFormatPr defaultColWidth="8.42578125" defaultRowHeight="15" x14ac:dyDescent="0.25"/>
  <cols>
    <col min="1" max="1" width="14.42578125" customWidth="1"/>
    <col min="2" max="2" width="7" customWidth="1"/>
  </cols>
  <sheetData>
    <row r="1" spans="1:40" x14ac:dyDescent="0.25">
      <c r="A1" s="313"/>
      <c r="B1" s="314"/>
      <c r="C1" s="314"/>
      <c r="D1" s="314"/>
      <c r="E1" s="314"/>
      <c r="F1" s="314"/>
      <c r="G1" s="314"/>
      <c r="H1" s="314"/>
      <c r="I1" s="314"/>
      <c r="J1" s="314"/>
      <c r="K1" s="314"/>
      <c r="L1" s="314"/>
      <c r="M1" s="314"/>
      <c r="N1" s="314"/>
      <c r="O1" s="314"/>
      <c r="P1" s="314"/>
      <c r="Q1" s="314"/>
      <c r="R1" s="314"/>
      <c r="S1" s="314"/>
      <c r="T1" s="314"/>
      <c r="U1" s="314"/>
      <c r="V1" s="314"/>
      <c r="W1" s="314"/>
      <c r="X1" s="314"/>
      <c r="Y1" s="314"/>
      <c r="Z1" s="314"/>
      <c r="AA1" s="314"/>
      <c r="AB1" s="314"/>
      <c r="AC1" s="314"/>
      <c r="AD1" s="314"/>
      <c r="AE1" s="314"/>
      <c r="AF1" s="314"/>
      <c r="AG1" s="314"/>
      <c r="AH1" s="314"/>
      <c r="AI1" s="314"/>
      <c r="AJ1" s="314"/>
      <c r="AK1" s="314"/>
      <c r="AL1" s="314"/>
      <c r="AM1" s="314"/>
      <c r="AN1" s="314"/>
    </row>
    <row r="2" spans="1:40" ht="147" customHeight="1" x14ac:dyDescent="0.25">
      <c r="A2" s="234" t="s">
        <v>10159</v>
      </c>
      <c r="B2" s="235" t="s">
        <v>9816</v>
      </c>
      <c r="C2" s="235" t="s">
        <v>9820</v>
      </c>
      <c r="D2" s="143" t="s">
        <v>9682</v>
      </c>
      <c r="E2" s="111" t="s">
        <v>9703</v>
      </c>
      <c r="F2" s="111" t="s">
        <v>9707</v>
      </c>
      <c r="G2" s="112" t="s">
        <v>9698</v>
      </c>
      <c r="H2" s="113" t="s">
        <v>932</v>
      </c>
      <c r="I2" s="111" t="s">
        <v>769</v>
      </c>
      <c r="J2" s="111" t="s">
        <v>9717</v>
      </c>
      <c r="K2" s="114" t="s">
        <v>9718</v>
      </c>
      <c r="L2" s="112" t="s">
        <v>9699</v>
      </c>
      <c r="M2" s="115" t="s">
        <v>9685</v>
      </c>
      <c r="N2" s="116" t="s">
        <v>10160</v>
      </c>
      <c r="O2" s="116" t="s">
        <v>10161</v>
      </c>
      <c r="P2" s="116" t="s">
        <v>10162</v>
      </c>
      <c r="Q2" s="116" t="s">
        <v>10163</v>
      </c>
      <c r="R2" s="116" t="s">
        <v>10164</v>
      </c>
      <c r="S2" s="115" t="s">
        <v>9688</v>
      </c>
      <c r="T2" s="117" t="s">
        <v>9689</v>
      </c>
      <c r="U2" s="118" t="s">
        <v>9741</v>
      </c>
      <c r="V2" s="119" t="s">
        <v>9742</v>
      </c>
      <c r="W2" s="119" t="s">
        <v>9743</v>
      </c>
      <c r="X2" s="118" t="s">
        <v>9744</v>
      </c>
      <c r="Y2" s="118" t="s">
        <v>9749</v>
      </c>
      <c r="Z2" s="117" t="s">
        <v>9690</v>
      </c>
      <c r="AA2" s="119" t="s">
        <v>9751</v>
      </c>
      <c r="AB2" s="120" t="s">
        <v>10165</v>
      </c>
      <c r="AC2" s="119" t="s">
        <v>2021</v>
      </c>
      <c r="AD2" s="119" t="s">
        <v>2033</v>
      </c>
      <c r="AE2" s="119" t="s">
        <v>2023</v>
      </c>
      <c r="AF2" s="119" t="s">
        <v>2035</v>
      </c>
      <c r="AG2" s="119" t="s">
        <v>9752</v>
      </c>
      <c r="AH2" s="119" t="s">
        <v>2018</v>
      </c>
      <c r="AI2" s="119" t="s">
        <v>2031</v>
      </c>
      <c r="AJ2" s="119" t="s">
        <v>9753</v>
      </c>
      <c r="AK2" s="119" t="s">
        <v>2025</v>
      </c>
      <c r="AL2" s="119" t="s">
        <v>9754</v>
      </c>
      <c r="AM2" s="119" t="s">
        <v>2027</v>
      </c>
      <c r="AN2" s="119" t="s">
        <v>9755</v>
      </c>
    </row>
    <row r="3" spans="1:40" x14ac:dyDescent="0.25">
      <c r="A3" s="236" t="str">
        <f>Lists!C:C</f>
        <v>AFG001</v>
      </c>
      <c r="B3" s="190">
        <f t="shared" ref="B3:B34" si="0">IF(OR(M3="x",D3="x"),"x",ROUND((5-GEOMEAN(((5-D3)/5*4+1),((5-M3)/5*4+1),((5-M3)/5*4+1)))/4*3.5+S3*0.3,1))</f>
        <v>1.4</v>
      </c>
      <c r="C3" s="191">
        <f t="shared" ref="C3:C34" si="1">COUNTIF(E3:F3,"x")+COUNTIF(H3:I3,"x")+COUNTIF(J3:J3,"x")+COUNTIF(M3,"x")+COUNTIF(U3:W3,"x")+COUNTIF(Y3:AB3,"x")</f>
        <v>0</v>
      </c>
      <c r="D3" s="237">
        <f t="shared" ref="D3:D34" si="2">IF(OR(L3="x",G3="x"),"x",ROUND((5-GEOMEAN(((5-L3)/5*4+1),((5-L3)/5*4+1),((5-G3)/5*4+1)))/4*5,1))</f>
        <v>2.2999999999999998</v>
      </c>
      <c r="E3" s="236">
        <f>'Core Indicators'!R3</f>
        <v>1</v>
      </c>
      <c r="F3" s="236">
        <f>'Core Indicators'!Z3</f>
        <v>1</v>
      </c>
      <c r="G3" s="191">
        <f t="shared" ref="G3:G34" si="3">IF(AND(F3="x",E3="x"),"x",IF(OR(F3="x",E3="x"),AVERAGE(E3,F3),ROUND((10-GEOMEAN(((10-E3)/10*9+1),((10-F3)/10*9+1)))/9*10,1)))</f>
        <v>1</v>
      </c>
      <c r="H3" s="236">
        <f>'Core Indicators'!AH3</f>
        <v>3</v>
      </c>
      <c r="I3" s="236">
        <f>'Core Indicators'!AP3</f>
        <v>3</v>
      </c>
      <c r="J3" s="236">
        <f>'Core Indicators'!BN3</f>
        <v>2</v>
      </c>
      <c r="K3" s="236">
        <f t="shared" ref="K3:K34" si="4">IF(AND(J3="x",I3="x"),"x",IF(OR(J3="x",I3="x"),AVERAGE(I3,J3),ROUND((10-GEOMEAN(((10-I3)/10*9+1),((10-J3)/10*9+1)))/9*10,1)))</f>
        <v>2.5</v>
      </c>
      <c r="L3" s="190">
        <f t="shared" ref="L3:L34" si="5">IF(AND(H3="x",K3="x"),"x",IF(OR(H3="x",K3="x"),AVERAGE(H3,K3),ROUND((10-GEOMEAN(((10-H3)/10*9+1),((10-K3)/10*9+1)))/9*10,1)))</f>
        <v>2.8</v>
      </c>
      <c r="M3" s="237">
        <f t="shared" ref="M3:M34" si="6">IF(N3="x","x",AVERAGE(N3:R3))</f>
        <v>1</v>
      </c>
      <c r="N3" s="238">
        <f>'Core Indicators'!DJ3</f>
        <v>1</v>
      </c>
      <c r="O3" s="238">
        <f>'Core Indicators'!DR3</f>
        <v>1</v>
      </c>
      <c r="P3" s="238">
        <f>'Core Indicators'!DZ3</f>
        <v>1</v>
      </c>
      <c r="Q3" s="238">
        <f>'Core Indicators'!EH3</f>
        <v>1</v>
      </c>
      <c r="R3" s="238">
        <f>'Core Indicators'!EP3</f>
        <v>1</v>
      </c>
      <c r="S3" s="191">
        <f t="shared" ref="S3:S34" si="7">IF(OR(Z3="x",T3="x"),T3,ROUND((10-GEOMEAN(((10-T3)/10*9+1),((10-Z3)/10*9+1)))/9*10,1))</f>
        <v>1.3</v>
      </c>
      <c r="T3" s="191">
        <f t="shared" ref="T3:T34" si="8">AVERAGE(U3,X3,Y3)</f>
        <v>1.1666666666666667</v>
      </c>
      <c r="U3" s="236">
        <v>1</v>
      </c>
      <c r="V3" s="236">
        <v>1</v>
      </c>
      <c r="W3" s="236">
        <f>'Core Indicators'!EX3</f>
        <v>2</v>
      </c>
      <c r="X3" s="191">
        <f t="shared" ref="X3:X34" si="9">AVERAGE(V3:W3)</f>
        <v>1.5</v>
      </c>
      <c r="Y3" s="236">
        <v>1</v>
      </c>
      <c r="Z3" s="191">
        <f t="shared" ref="Z3:Z34" si="10">IF(AND(AA3="x",AB3="x"),"x",AVERAGE(AA3:AB3))</f>
        <v>1.5</v>
      </c>
      <c r="AA3" s="236">
        <f>'Core Indicators'!FF3</f>
        <v>1</v>
      </c>
      <c r="AB3" s="236">
        <f t="shared" ref="AB3:AB34" si="11">IF(AND(AJ3="x",AN3="x",AG3="x"),"x",(AVERAGE(AJ3,AN3,AG3)))</f>
        <v>2</v>
      </c>
      <c r="AC3" s="11">
        <f>'Core Indicators'!GD3</f>
        <v>2</v>
      </c>
      <c r="AD3" s="11">
        <f>'Core Indicators'!GL3</f>
        <v>2</v>
      </c>
      <c r="AE3" s="11">
        <f>'Core Indicators'!GT3</f>
        <v>2</v>
      </c>
      <c r="AF3" s="11">
        <f>'Core Indicators'!HB3</f>
        <v>2</v>
      </c>
      <c r="AG3" s="11">
        <f t="shared" ref="AG3:AG34" si="12">IF(AND(AC3="x",AD3="x",AE3="x",AF3="x"),"x",AVERAGE(AC3:AF3))</f>
        <v>2</v>
      </c>
      <c r="AH3" s="11">
        <f>'Core Indicators'!HJ3</f>
        <v>2</v>
      </c>
      <c r="AI3" s="11">
        <f>'Core Indicators'!HR3</f>
        <v>2</v>
      </c>
      <c r="AJ3" s="11">
        <f t="shared" ref="AJ3:AJ34" si="13">IF(AND(AH3="x",AI3="x"),"x",AVERAGE(AH3:AI3))</f>
        <v>2</v>
      </c>
      <c r="AK3" s="11">
        <f>'Core Indicators'!HZ3</f>
        <v>2</v>
      </c>
      <c r="AL3" s="11">
        <f>'Core Indicators'!IH3</f>
        <v>2</v>
      </c>
      <c r="AM3" s="11">
        <f>'Core Indicators'!IP3</f>
        <v>2</v>
      </c>
      <c r="AN3" s="11">
        <f t="shared" ref="AN3:AN34" si="14">IF(AND(AK3="x",AL3="x",AM3="x"),"x",AVERAGE(AK3:AM3))</f>
        <v>2</v>
      </c>
    </row>
    <row r="4" spans="1:40" x14ac:dyDescent="0.25">
      <c r="A4" s="236" t="str">
        <f>Lists!C:C</f>
        <v>AFG006</v>
      </c>
      <c r="B4" s="190">
        <f t="shared" si="0"/>
        <v>1.7</v>
      </c>
      <c r="C4" s="191">
        <f t="shared" si="1"/>
        <v>1</v>
      </c>
      <c r="D4" s="237">
        <f t="shared" si="2"/>
        <v>1.2</v>
      </c>
      <c r="E4" s="236">
        <f>'Core Indicators'!R4</f>
        <v>2</v>
      </c>
      <c r="F4" s="236">
        <f>'Core Indicators'!Z4</f>
        <v>1</v>
      </c>
      <c r="G4" s="191">
        <f t="shared" si="3"/>
        <v>1.5</v>
      </c>
      <c r="H4" s="236">
        <f>'Core Indicators'!AH4</f>
        <v>1</v>
      </c>
      <c r="I4" s="236" t="str">
        <f>'Core Indicators'!AP4</f>
        <v>x</v>
      </c>
      <c r="J4" s="236">
        <f>'Core Indicators'!BN4</f>
        <v>1</v>
      </c>
      <c r="K4" s="236">
        <f t="shared" si="4"/>
        <v>1</v>
      </c>
      <c r="L4" s="190">
        <f t="shared" si="5"/>
        <v>1</v>
      </c>
      <c r="M4" s="237">
        <f t="shared" si="6"/>
        <v>2</v>
      </c>
      <c r="N4" s="238">
        <f>'Core Indicators'!DJ4</f>
        <v>2</v>
      </c>
      <c r="O4" s="238">
        <f>'Core Indicators'!DR4</f>
        <v>2</v>
      </c>
      <c r="P4" s="238">
        <f>'Core Indicators'!DZ4</f>
        <v>2</v>
      </c>
      <c r="Q4" s="238">
        <f>'Core Indicators'!EH4</f>
        <v>2</v>
      </c>
      <c r="R4" s="238">
        <f>'Core Indicators'!EP4</f>
        <v>2</v>
      </c>
      <c r="S4" s="191">
        <f t="shared" si="7"/>
        <v>1.6</v>
      </c>
      <c r="T4" s="191">
        <f t="shared" si="8"/>
        <v>1.1666666666666667</v>
      </c>
      <c r="U4" s="236">
        <v>1</v>
      </c>
      <c r="V4" s="236">
        <v>1</v>
      </c>
      <c r="W4" s="236">
        <f>'Core Indicators'!EX4</f>
        <v>2</v>
      </c>
      <c r="X4" s="191">
        <f t="shared" si="9"/>
        <v>1.5</v>
      </c>
      <c r="Y4" s="236">
        <v>1</v>
      </c>
      <c r="Z4" s="191">
        <f t="shared" si="10"/>
        <v>2</v>
      </c>
      <c r="AA4" s="236">
        <f>'Core Indicators'!FF4</f>
        <v>2</v>
      </c>
      <c r="AB4" s="236">
        <f t="shared" si="11"/>
        <v>2</v>
      </c>
      <c r="AC4" s="11">
        <f>'Core Indicators'!GD4</f>
        <v>2</v>
      </c>
      <c r="AD4" s="11">
        <f>'Core Indicators'!GL4</f>
        <v>2</v>
      </c>
      <c r="AE4" s="11">
        <f>'Core Indicators'!GT4</f>
        <v>2</v>
      </c>
      <c r="AF4" s="11">
        <f>'Core Indicators'!HB4</f>
        <v>2</v>
      </c>
      <c r="AG4" s="11">
        <f t="shared" si="12"/>
        <v>2</v>
      </c>
      <c r="AH4" s="11">
        <f>'Core Indicators'!HJ4</f>
        <v>2</v>
      </c>
      <c r="AI4" s="11">
        <f>'Core Indicators'!HR4</f>
        <v>2</v>
      </c>
      <c r="AJ4" s="11">
        <f t="shared" si="13"/>
        <v>2</v>
      </c>
      <c r="AK4" s="11">
        <f>'Core Indicators'!HZ4</f>
        <v>2</v>
      </c>
      <c r="AL4" s="11">
        <f>'Core Indicators'!IH4</f>
        <v>2</v>
      </c>
      <c r="AM4" s="11">
        <f>'Core Indicators'!IP4</f>
        <v>2</v>
      </c>
      <c r="AN4" s="11">
        <f t="shared" si="14"/>
        <v>2</v>
      </c>
    </row>
    <row r="5" spans="1:40" x14ac:dyDescent="0.25">
      <c r="A5" s="236" t="str">
        <f>Lists!C:C</f>
        <v>AGO002</v>
      </c>
      <c r="B5" s="190">
        <f t="shared" si="0"/>
        <v>1.7</v>
      </c>
      <c r="C5" s="191">
        <f t="shared" si="1"/>
        <v>0</v>
      </c>
      <c r="D5" s="237">
        <f t="shared" si="2"/>
        <v>1.7</v>
      </c>
      <c r="E5" s="236">
        <f>'Core Indicators'!R5</f>
        <v>2</v>
      </c>
      <c r="F5" s="236">
        <f>'Core Indicators'!Z5</f>
        <v>2</v>
      </c>
      <c r="G5" s="191">
        <f t="shared" si="3"/>
        <v>2</v>
      </c>
      <c r="H5" s="236">
        <f>'Core Indicators'!AH5</f>
        <v>2</v>
      </c>
      <c r="I5" s="236">
        <f>'Core Indicators'!AP5</f>
        <v>1</v>
      </c>
      <c r="J5" s="236">
        <f>'Core Indicators'!BN5</f>
        <v>1</v>
      </c>
      <c r="K5" s="236">
        <f t="shared" si="4"/>
        <v>1</v>
      </c>
      <c r="L5" s="190">
        <f t="shared" si="5"/>
        <v>1.5</v>
      </c>
      <c r="M5" s="237">
        <f t="shared" si="6"/>
        <v>2</v>
      </c>
      <c r="N5" s="238">
        <f>'Core Indicators'!DJ5</f>
        <v>2</v>
      </c>
      <c r="O5" s="238">
        <f>'Core Indicators'!DR5</f>
        <v>2</v>
      </c>
      <c r="P5" s="238">
        <f>'Core Indicators'!DZ5</f>
        <v>2</v>
      </c>
      <c r="Q5" s="238">
        <f>'Core Indicators'!EH5</f>
        <v>2</v>
      </c>
      <c r="R5" s="238">
        <f>'Core Indicators'!EP5</f>
        <v>2</v>
      </c>
      <c r="S5" s="191">
        <f t="shared" si="7"/>
        <v>1.3</v>
      </c>
      <c r="T5" s="191">
        <f t="shared" si="8"/>
        <v>1</v>
      </c>
      <c r="U5" s="236">
        <v>1</v>
      </c>
      <c r="V5" s="236">
        <v>1</v>
      </c>
      <c r="W5" s="236">
        <f>'Core Indicators'!EX5</f>
        <v>1</v>
      </c>
      <c r="X5" s="191">
        <f t="shared" si="9"/>
        <v>1</v>
      </c>
      <c r="Y5" s="236">
        <v>1</v>
      </c>
      <c r="Z5" s="191">
        <f t="shared" si="10"/>
        <v>1.5</v>
      </c>
      <c r="AA5" s="236">
        <f>'Core Indicators'!FF5</f>
        <v>1</v>
      </c>
      <c r="AB5" s="236">
        <f t="shared" si="11"/>
        <v>2</v>
      </c>
      <c r="AC5" s="11">
        <f>'Core Indicators'!GD5</f>
        <v>2</v>
      </c>
      <c r="AD5" s="11">
        <f>'Core Indicators'!GL5</f>
        <v>2</v>
      </c>
      <c r="AE5" s="11">
        <f>'Core Indicators'!GT5</f>
        <v>2</v>
      </c>
      <c r="AF5" s="11">
        <f>'Core Indicators'!HB5</f>
        <v>2</v>
      </c>
      <c r="AG5" s="11">
        <f t="shared" si="12"/>
        <v>2</v>
      </c>
      <c r="AH5" s="11">
        <f>'Core Indicators'!HJ5</f>
        <v>2</v>
      </c>
      <c r="AI5" s="11">
        <f>'Core Indicators'!HR5</f>
        <v>2</v>
      </c>
      <c r="AJ5" s="11">
        <f t="shared" si="13"/>
        <v>2</v>
      </c>
      <c r="AK5" s="11">
        <f>'Core Indicators'!HZ5</f>
        <v>2</v>
      </c>
      <c r="AL5" s="11">
        <f>'Core Indicators'!IH5</f>
        <v>2</v>
      </c>
      <c r="AM5" s="11">
        <f>'Core Indicators'!IP5</f>
        <v>2</v>
      </c>
      <c r="AN5" s="11">
        <f t="shared" si="14"/>
        <v>2</v>
      </c>
    </row>
    <row r="6" spans="1:40" x14ac:dyDescent="0.25">
      <c r="A6" s="236" t="str">
        <f>Lists!C:C</f>
        <v>ARM002</v>
      </c>
      <c r="B6" s="190">
        <f t="shared" si="0"/>
        <v>2</v>
      </c>
      <c r="C6" s="191">
        <f t="shared" si="1"/>
        <v>0</v>
      </c>
      <c r="D6" s="237">
        <f t="shared" si="2"/>
        <v>2</v>
      </c>
      <c r="E6" s="236">
        <f>'Core Indicators'!R6</f>
        <v>2</v>
      </c>
      <c r="F6" s="236">
        <f>'Core Indicators'!Z6</f>
        <v>2</v>
      </c>
      <c r="G6" s="191">
        <f t="shared" si="3"/>
        <v>2</v>
      </c>
      <c r="H6" s="236">
        <f>'Core Indicators'!AH6</f>
        <v>2</v>
      </c>
      <c r="I6" s="236">
        <f>'Core Indicators'!AP6</f>
        <v>2</v>
      </c>
      <c r="J6" s="236">
        <f>'Core Indicators'!BN6</f>
        <v>2</v>
      </c>
      <c r="K6" s="236">
        <f t="shared" si="4"/>
        <v>2</v>
      </c>
      <c r="L6" s="190">
        <f t="shared" si="5"/>
        <v>2</v>
      </c>
      <c r="M6" s="237">
        <f t="shared" si="6"/>
        <v>2</v>
      </c>
      <c r="N6" s="238">
        <f>'Core Indicators'!DJ6</f>
        <v>2</v>
      </c>
      <c r="O6" s="238">
        <f>'Core Indicators'!DR6</f>
        <v>2</v>
      </c>
      <c r="P6" s="238">
        <f>'Core Indicators'!DZ6</f>
        <v>2</v>
      </c>
      <c r="Q6" s="238">
        <f>'Core Indicators'!EH6</f>
        <v>2</v>
      </c>
      <c r="R6" s="238">
        <f>'Core Indicators'!EP6</f>
        <v>2</v>
      </c>
      <c r="S6" s="191">
        <f t="shared" si="7"/>
        <v>1.9</v>
      </c>
      <c r="T6" s="191">
        <f t="shared" si="8"/>
        <v>1.1666666666666667</v>
      </c>
      <c r="U6" s="236">
        <v>1</v>
      </c>
      <c r="V6" s="236">
        <v>1</v>
      </c>
      <c r="W6" s="236">
        <f>'Core Indicators'!EX6</f>
        <v>2</v>
      </c>
      <c r="X6" s="191">
        <f t="shared" si="9"/>
        <v>1.5</v>
      </c>
      <c r="Y6" s="236">
        <v>1</v>
      </c>
      <c r="Z6" s="191">
        <f t="shared" si="10"/>
        <v>2.5</v>
      </c>
      <c r="AA6" s="236">
        <f>'Core Indicators'!FF6</f>
        <v>3</v>
      </c>
      <c r="AB6" s="236">
        <f t="shared" si="11"/>
        <v>2</v>
      </c>
      <c r="AC6" s="11">
        <f>'Core Indicators'!GD6</f>
        <v>2</v>
      </c>
      <c r="AD6" s="11">
        <f>'Core Indicators'!GL6</f>
        <v>2</v>
      </c>
      <c r="AE6" s="11">
        <f>'Core Indicators'!GT6</f>
        <v>2</v>
      </c>
      <c r="AF6" s="11">
        <f>'Core Indicators'!HB6</f>
        <v>2</v>
      </c>
      <c r="AG6" s="11">
        <f t="shared" si="12"/>
        <v>2</v>
      </c>
      <c r="AH6" s="11">
        <f>'Core Indicators'!HJ6</f>
        <v>2</v>
      </c>
      <c r="AI6" s="11">
        <f>'Core Indicators'!HR6</f>
        <v>2</v>
      </c>
      <c r="AJ6" s="11">
        <f t="shared" si="13"/>
        <v>2</v>
      </c>
      <c r="AK6" s="11">
        <f>'Core Indicators'!HZ6</f>
        <v>2</v>
      </c>
      <c r="AL6" s="11">
        <f>'Core Indicators'!IH6</f>
        <v>2</v>
      </c>
      <c r="AM6" s="11">
        <f>'Core Indicators'!IP6</f>
        <v>2</v>
      </c>
      <c r="AN6" s="11">
        <f t="shared" si="14"/>
        <v>2</v>
      </c>
    </row>
    <row r="7" spans="1:40" x14ac:dyDescent="0.25">
      <c r="A7" s="236" t="str">
        <f>Lists!C:C</f>
        <v>AZE002</v>
      </c>
      <c r="B7" s="190">
        <f t="shared" si="0"/>
        <v>2.5</v>
      </c>
      <c r="C7" s="191">
        <f t="shared" si="1"/>
        <v>1</v>
      </c>
      <c r="D7" s="237">
        <f t="shared" si="2"/>
        <v>2.5</v>
      </c>
      <c r="E7" s="236">
        <f>'Core Indicators'!R7</f>
        <v>2</v>
      </c>
      <c r="F7" s="236">
        <f>'Core Indicators'!Z7</f>
        <v>3</v>
      </c>
      <c r="G7" s="191">
        <f t="shared" si="3"/>
        <v>2.5</v>
      </c>
      <c r="H7" s="236">
        <f>'Core Indicators'!AH7</f>
        <v>3</v>
      </c>
      <c r="I7" s="236">
        <f>'Core Indicators'!AP7</f>
        <v>2</v>
      </c>
      <c r="J7" s="236">
        <f>'Core Indicators'!BN7</f>
        <v>2</v>
      </c>
      <c r="K7" s="236">
        <f t="shared" si="4"/>
        <v>2</v>
      </c>
      <c r="L7" s="190">
        <f t="shared" si="5"/>
        <v>2.5</v>
      </c>
      <c r="M7" s="237">
        <f t="shared" si="6"/>
        <v>3</v>
      </c>
      <c r="N7" s="238">
        <f>'Core Indicators'!DJ7</f>
        <v>3</v>
      </c>
      <c r="O7" s="238">
        <f>'Core Indicators'!DR7</f>
        <v>3</v>
      </c>
      <c r="P7" s="238">
        <f>'Core Indicators'!DZ7</f>
        <v>3</v>
      </c>
      <c r="Q7" s="238">
        <f>'Core Indicators'!EH7</f>
        <v>3</v>
      </c>
      <c r="R7" s="238">
        <f>'Core Indicators'!EP7</f>
        <v>3</v>
      </c>
      <c r="S7" s="191">
        <f t="shared" si="7"/>
        <v>1.6</v>
      </c>
      <c r="T7" s="191">
        <f t="shared" si="8"/>
        <v>1.1666666666666667</v>
      </c>
      <c r="U7" s="236">
        <v>1</v>
      </c>
      <c r="V7" s="236">
        <v>1</v>
      </c>
      <c r="W7" s="236">
        <f>'Core Indicators'!EX7</f>
        <v>2</v>
      </c>
      <c r="X7" s="191">
        <f t="shared" si="9"/>
        <v>1.5</v>
      </c>
      <c r="Y7" s="236">
        <v>1</v>
      </c>
      <c r="Z7" s="191">
        <f t="shared" si="10"/>
        <v>2</v>
      </c>
      <c r="AA7" s="236" t="str">
        <f>'Core Indicators'!FF7</f>
        <v>x</v>
      </c>
      <c r="AB7" s="236">
        <f t="shared" si="11"/>
        <v>2</v>
      </c>
      <c r="AC7" s="11">
        <f>'Core Indicators'!GD7</f>
        <v>2</v>
      </c>
      <c r="AD7" s="11">
        <f>'Core Indicators'!GL7</f>
        <v>2</v>
      </c>
      <c r="AE7" s="11">
        <f>'Core Indicators'!GT7</f>
        <v>2</v>
      </c>
      <c r="AF7" s="11">
        <f>'Core Indicators'!HB7</f>
        <v>2</v>
      </c>
      <c r="AG7" s="11">
        <f t="shared" si="12"/>
        <v>2</v>
      </c>
      <c r="AH7" s="11">
        <f>'Core Indicators'!HJ7</f>
        <v>2</v>
      </c>
      <c r="AI7" s="11">
        <f>'Core Indicators'!HR7</f>
        <v>2</v>
      </c>
      <c r="AJ7" s="11">
        <f t="shared" si="13"/>
        <v>2</v>
      </c>
      <c r="AK7" s="11">
        <f>'Core Indicators'!HZ7</f>
        <v>2</v>
      </c>
      <c r="AL7" s="11">
        <f>'Core Indicators'!IH7</f>
        <v>2</v>
      </c>
      <c r="AM7" s="11">
        <f>'Core Indicators'!IP7</f>
        <v>2</v>
      </c>
      <c r="AN7" s="11">
        <f t="shared" si="14"/>
        <v>2</v>
      </c>
    </row>
    <row r="8" spans="1:40" x14ac:dyDescent="0.25">
      <c r="A8" s="236" t="str">
        <f>Lists!C:C</f>
        <v>BDI001</v>
      </c>
      <c r="B8" s="190">
        <f t="shared" si="0"/>
        <v>1.8</v>
      </c>
      <c r="C8" s="191">
        <f t="shared" si="1"/>
        <v>0</v>
      </c>
      <c r="D8" s="237">
        <f t="shared" si="2"/>
        <v>2</v>
      </c>
      <c r="E8" s="236">
        <f>'Core Indicators'!R8</f>
        <v>2</v>
      </c>
      <c r="F8" s="236">
        <f>'Core Indicators'!Z8</f>
        <v>2</v>
      </c>
      <c r="G8" s="191">
        <f t="shared" si="3"/>
        <v>2</v>
      </c>
      <c r="H8" s="236">
        <f>'Core Indicators'!AH8</f>
        <v>2</v>
      </c>
      <c r="I8" s="236">
        <f>'Core Indicators'!AP8</f>
        <v>2</v>
      </c>
      <c r="J8" s="236">
        <f>'Core Indicators'!BN8</f>
        <v>2</v>
      </c>
      <c r="K8" s="236">
        <f t="shared" si="4"/>
        <v>2</v>
      </c>
      <c r="L8" s="190">
        <f t="shared" si="5"/>
        <v>2</v>
      </c>
      <c r="M8" s="237">
        <f t="shared" si="6"/>
        <v>2</v>
      </c>
      <c r="N8" s="238">
        <f>'Core Indicators'!DJ8</f>
        <v>2</v>
      </c>
      <c r="O8" s="238">
        <f>'Core Indicators'!DR8</f>
        <v>2</v>
      </c>
      <c r="P8" s="238">
        <f>'Core Indicators'!DZ8</f>
        <v>2</v>
      </c>
      <c r="Q8" s="238">
        <f>'Core Indicators'!EH8</f>
        <v>2</v>
      </c>
      <c r="R8" s="238">
        <f>'Core Indicators'!EP8</f>
        <v>2</v>
      </c>
      <c r="S8" s="191">
        <f t="shared" si="7"/>
        <v>1.3</v>
      </c>
      <c r="T8" s="191">
        <f t="shared" si="8"/>
        <v>1.1666666666666667</v>
      </c>
      <c r="U8" s="236">
        <v>1</v>
      </c>
      <c r="V8" s="236">
        <v>1</v>
      </c>
      <c r="W8" s="236">
        <f>'Core Indicators'!EX8</f>
        <v>2</v>
      </c>
      <c r="X8" s="191">
        <f t="shared" si="9"/>
        <v>1.5</v>
      </c>
      <c r="Y8" s="236">
        <v>1</v>
      </c>
      <c r="Z8" s="191">
        <f t="shared" si="10"/>
        <v>1.5</v>
      </c>
      <c r="AA8" s="236">
        <f>'Core Indicators'!FF8</f>
        <v>1</v>
      </c>
      <c r="AB8" s="236">
        <f t="shared" si="11"/>
        <v>2</v>
      </c>
      <c r="AC8" s="11">
        <f>'Core Indicators'!GD8</f>
        <v>2</v>
      </c>
      <c r="AD8" s="11">
        <f>'Core Indicators'!GL8</f>
        <v>2</v>
      </c>
      <c r="AE8" s="11">
        <f>'Core Indicators'!GT8</f>
        <v>2</v>
      </c>
      <c r="AF8" s="11">
        <f>'Core Indicators'!HB8</f>
        <v>2</v>
      </c>
      <c r="AG8" s="11">
        <f t="shared" si="12"/>
        <v>2</v>
      </c>
      <c r="AH8" s="11">
        <f>'Core Indicators'!HJ8</f>
        <v>2</v>
      </c>
      <c r="AI8" s="11">
        <f>'Core Indicators'!HR8</f>
        <v>2</v>
      </c>
      <c r="AJ8" s="11">
        <f t="shared" si="13"/>
        <v>2</v>
      </c>
      <c r="AK8" s="11">
        <f>'Core Indicators'!HZ8</f>
        <v>2</v>
      </c>
      <c r="AL8" s="11">
        <f>'Core Indicators'!IH8</f>
        <v>2</v>
      </c>
      <c r="AM8" s="11">
        <f>'Core Indicators'!IP8</f>
        <v>2</v>
      </c>
      <c r="AN8" s="11">
        <f t="shared" si="14"/>
        <v>2</v>
      </c>
    </row>
    <row r="9" spans="1:40" x14ac:dyDescent="0.25">
      <c r="A9" s="236" t="str">
        <f>Lists!C:C</f>
        <v>BFA002</v>
      </c>
      <c r="B9" s="190">
        <f t="shared" si="0"/>
        <v>1.1000000000000001</v>
      </c>
      <c r="C9" s="191">
        <f t="shared" si="1"/>
        <v>0</v>
      </c>
      <c r="D9" s="237">
        <f t="shared" si="2"/>
        <v>1.2</v>
      </c>
      <c r="E9" s="236">
        <f>'Core Indicators'!R9</f>
        <v>2</v>
      </c>
      <c r="F9" s="236">
        <f>'Core Indicators'!Z9</f>
        <v>1</v>
      </c>
      <c r="G9" s="191">
        <f t="shared" si="3"/>
        <v>1.5</v>
      </c>
      <c r="H9" s="236">
        <f>'Core Indicators'!AH9</f>
        <v>1</v>
      </c>
      <c r="I9" s="236">
        <f>'Core Indicators'!AP9</f>
        <v>1</v>
      </c>
      <c r="J9" s="236">
        <f>'Core Indicators'!BN9</f>
        <v>1</v>
      </c>
      <c r="K9" s="236">
        <f t="shared" si="4"/>
        <v>1</v>
      </c>
      <c r="L9" s="190">
        <f t="shared" si="5"/>
        <v>1</v>
      </c>
      <c r="M9" s="237">
        <f t="shared" si="6"/>
        <v>1</v>
      </c>
      <c r="N9" s="238">
        <f>'Core Indicators'!DJ9</f>
        <v>1</v>
      </c>
      <c r="O9" s="238">
        <f>'Core Indicators'!DR9</f>
        <v>1</v>
      </c>
      <c r="P9" s="238">
        <f>'Core Indicators'!DZ9</f>
        <v>1</v>
      </c>
      <c r="Q9" s="238">
        <f>'Core Indicators'!EH9</f>
        <v>1</v>
      </c>
      <c r="R9" s="238">
        <f>'Core Indicators'!EP9</f>
        <v>1</v>
      </c>
      <c r="S9" s="191">
        <f t="shared" si="7"/>
        <v>1.3</v>
      </c>
      <c r="T9" s="191">
        <f t="shared" si="8"/>
        <v>1</v>
      </c>
      <c r="U9" s="236">
        <v>1</v>
      </c>
      <c r="V9" s="236">
        <v>1</v>
      </c>
      <c r="W9" s="236">
        <f>'Core Indicators'!EX9</f>
        <v>1</v>
      </c>
      <c r="X9" s="191">
        <f t="shared" si="9"/>
        <v>1</v>
      </c>
      <c r="Y9" s="236">
        <v>1</v>
      </c>
      <c r="Z9" s="191">
        <f t="shared" si="10"/>
        <v>1.5</v>
      </c>
      <c r="AA9" s="236">
        <f>'Core Indicators'!FF9</f>
        <v>1</v>
      </c>
      <c r="AB9" s="236">
        <f t="shared" si="11"/>
        <v>2</v>
      </c>
      <c r="AC9" s="11">
        <f>'Core Indicators'!GD9</f>
        <v>2</v>
      </c>
      <c r="AD9" s="11">
        <f>'Core Indicators'!GL9</f>
        <v>2</v>
      </c>
      <c r="AE9" s="11">
        <f>'Core Indicators'!GT9</f>
        <v>2</v>
      </c>
      <c r="AF9" s="11">
        <f>'Core Indicators'!HB9</f>
        <v>2</v>
      </c>
      <c r="AG9" s="11">
        <f t="shared" si="12"/>
        <v>2</v>
      </c>
      <c r="AH9" s="11">
        <f>'Core Indicators'!HJ9</f>
        <v>2</v>
      </c>
      <c r="AI9" s="11">
        <f>'Core Indicators'!HR9</f>
        <v>2</v>
      </c>
      <c r="AJ9" s="11">
        <f t="shared" si="13"/>
        <v>2</v>
      </c>
      <c r="AK9" s="11">
        <f>'Core Indicators'!HZ9</f>
        <v>2</v>
      </c>
      <c r="AL9" s="11">
        <f>'Core Indicators'!IH9</f>
        <v>2</v>
      </c>
      <c r="AM9" s="11">
        <f>'Core Indicators'!IP9</f>
        <v>2</v>
      </c>
      <c r="AN9" s="11">
        <f t="shared" si="14"/>
        <v>2</v>
      </c>
    </row>
    <row r="10" spans="1:40" x14ac:dyDescent="0.25">
      <c r="A10" s="236" t="str">
        <f>Lists!C:C</f>
        <v>BGD002</v>
      </c>
      <c r="B10" s="190">
        <f t="shared" si="0"/>
        <v>1.7</v>
      </c>
      <c r="C10" s="191">
        <f t="shared" si="1"/>
        <v>0</v>
      </c>
      <c r="D10" s="237">
        <f t="shared" si="2"/>
        <v>1.7</v>
      </c>
      <c r="E10" s="236">
        <f>'Core Indicators'!R10</f>
        <v>1</v>
      </c>
      <c r="F10" s="236">
        <f>'Core Indicators'!Z10</f>
        <v>2</v>
      </c>
      <c r="G10" s="191">
        <f t="shared" si="3"/>
        <v>1.5</v>
      </c>
      <c r="H10" s="236">
        <f>'Core Indicators'!AH10</f>
        <v>2</v>
      </c>
      <c r="I10" s="236">
        <f>'Core Indicators'!AP10</f>
        <v>1</v>
      </c>
      <c r="J10" s="236">
        <f>'Core Indicators'!BN10</f>
        <v>2</v>
      </c>
      <c r="K10" s="236">
        <f t="shared" si="4"/>
        <v>1.5</v>
      </c>
      <c r="L10" s="190">
        <f t="shared" si="5"/>
        <v>1.8</v>
      </c>
      <c r="M10" s="237">
        <f t="shared" si="6"/>
        <v>2</v>
      </c>
      <c r="N10" s="238">
        <f>'Core Indicators'!DJ10</f>
        <v>2</v>
      </c>
      <c r="O10" s="238">
        <f>'Core Indicators'!DR10</f>
        <v>2</v>
      </c>
      <c r="P10" s="238">
        <f>'Core Indicators'!DZ10</f>
        <v>2</v>
      </c>
      <c r="Q10" s="238">
        <f>'Core Indicators'!EH10</f>
        <v>2</v>
      </c>
      <c r="R10" s="238">
        <f>'Core Indicators'!EP10</f>
        <v>2</v>
      </c>
      <c r="S10" s="191">
        <f t="shared" si="7"/>
        <v>1.3</v>
      </c>
      <c r="T10" s="191">
        <f t="shared" si="8"/>
        <v>1.1666666666666667</v>
      </c>
      <c r="U10" s="236">
        <v>1</v>
      </c>
      <c r="V10" s="236">
        <v>1</v>
      </c>
      <c r="W10" s="236">
        <f>'Core Indicators'!EX10</f>
        <v>2</v>
      </c>
      <c r="X10" s="191">
        <f t="shared" si="9"/>
        <v>1.5</v>
      </c>
      <c r="Y10" s="236">
        <v>1</v>
      </c>
      <c r="Z10" s="191">
        <f t="shared" si="10"/>
        <v>1.5</v>
      </c>
      <c r="AA10" s="236">
        <f>'Core Indicators'!FF10</f>
        <v>1</v>
      </c>
      <c r="AB10" s="236">
        <f t="shared" si="11"/>
        <v>2</v>
      </c>
      <c r="AC10" s="11">
        <f>'Core Indicators'!GD10</f>
        <v>2</v>
      </c>
      <c r="AD10" s="11">
        <f>'Core Indicators'!GL10</f>
        <v>2</v>
      </c>
      <c r="AE10" s="11">
        <f>'Core Indicators'!GT10</f>
        <v>2</v>
      </c>
      <c r="AF10" s="11">
        <f>'Core Indicators'!HB10</f>
        <v>2</v>
      </c>
      <c r="AG10" s="11">
        <f t="shared" si="12"/>
        <v>2</v>
      </c>
      <c r="AH10" s="11">
        <f>'Core Indicators'!HJ10</f>
        <v>2</v>
      </c>
      <c r="AI10" s="11">
        <f>'Core Indicators'!HR10</f>
        <v>2</v>
      </c>
      <c r="AJ10" s="11">
        <f t="shared" si="13"/>
        <v>2</v>
      </c>
      <c r="AK10" s="11">
        <f>'Core Indicators'!HZ10</f>
        <v>2</v>
      </c>
      <c r="AL10" s="11">
        <f>'Core Indicators'!IH10</f>
        <v>2</v>
      </c>
      <c r="AM10" s="11">
        <f>'Core Indicators'!IP10</f>
        <v>2</v>
      </c>
      <c r="AN10" s="11">
        <f t="shared" si="14"/>
        <v>2</v>
      </c>
    </row>
    <row r="11" spans="1:40" x14ac:dyDescent="0.25">
      <c r="A11" s="236" t="str">
        <f>Lists!C:C</f>
        <v>BGD009</v>
      </c>
      <c r="B11" s="190">
        <f t="shared" si="0"/>
        <v>1.8</v>
      </c>
      <c r="C11" s="191">
        <f t="shared" si="1"/>
        <v>0</v>
      </c>
      <c r="D11" s="237">
        <f t="shared" si="2"/>
        <v>1.8</v>
      </c>
      <c r="E11" s="236">
        <f>'Core Indicators'!R11</f>
        <v>1</v>
      </c>
      <c r="F11" s="236">
        <f>'Core Indicators'!Z11</f>
        <v>2</v>
      </c>
      <c r="G11" s="191">
        <f t="shared" si="3"/>
        <v>1.5</v>
      </c>
      <c r="H11" s="236">
        <f>'Core Indicators'!AH11</f>
        <v>2</v>
      </c>
      <c r="I11" s="236">
        <f>'Core Indicators'!AP11</f>
        <v>2</v>
      </c>
      <c r="J11" s="236">
        <f>'Core Indicators'!BN11</f>
        <v>2</v>
      </c>
      <c r="K11" s="236">
        <f t="shared" si="4"/>
        <v>2</v>
      </c>
      <c r="L11" s="190">
        <f t="shared" si="5"/>
        <v>2</v>
      </c>
      <c r="M11" s="237">
        <f t="shared" si="6"/>
        <v>2</v>
      </c>
      <c r="N11" s="238">
        <f>'Core Indicators'!DJ11</f>
        <v>2</v>
      </c>
      <c r="O11" s="238">
        <f>'Core Indicators'!DR11</f>
        <v>2</v>
      </c>
      <c r="P11" s="238">
        <f>'Core Indicators'!DZ11</f>
        <v>2</v>
      </c>
      <c r="Q11" s="238">
        <f>'Core Indicators'!EH11</f>
        <v>2</v>
      </c>
      <c r="R11" s="238">
        <f>'Core Indicators'!EP11</f>
        <v>2</v>
      </c>
      <c r="S11" s="191">
        <f t="shared" si="7"/>
        <v>1.6</v>
      </c>
      <c r="T11" s="191">
        <f t="shared" si="8"/>
        <v>1.1666666666666667</v>
      </c>
      <c r="U11" s="236">
        <v>1</v>
      </c>
      <c r="V11" s="236">
        <v>1</v>
      </c>
      <c r="W11" s="236">
        <f>'Core Indicators'!EX11</f>
        <v>2</v>
      </c>
      <c r="X11" s="191">
        <f t="shared" si="9"/>
        <v>1.5</v>
      </c>
      <c r="Y11" s="236">
        <v>1</v>
      </c>
      <c r="Z11" s="191">
        <f t="shared" si="10"/>
        <v>2</v>
      </c>
      <c r="AA11" s="236">
        <f>'Core Indicators'!FF11</f>
        <v>2</v>
      </c>
      <c r="AB11" s="236">
        <f t="shared" si="11"/>
        <v>2</v>
      </c>
      <c r="AC11" s="11">
        <f>'Core Indicators'!GD11</f>
        <v>2</v>
      </c>
      <c r="AD11" s="11">
        <f>'Core Indicators'!GL11</f>
        <v>2</v>
      </c>
      <c r="AE11" s="11">
        <f>'Core Indicators'!GT11</f>
        <v>2</v>
      </c>
      <c r="AF11" s="11">
        <f>'Core Indicators'!HB11</f>
        <v>2</v>
      </c>
      <c r="AG11" s="11">
        <f t="shared" si="12"/>
        <v>2</v>
      </c>
      <c r="AH11" s="11">
        <f>'Core Indicators'!HJ11</f>
        <v>2</v>
      </c>
      <c r="AI11" s="11">
        <f>'Core Indicators'!HR11</f>
        <v>2</v>
      </c>
      <c r="AJ11" s="11">
        <f t="shared" si="13"/>
        <v>2</v>
      </c>
      <c r="AK11" s="11">
        <f>'Core Indicators'!HZ11</f>
        <v>2</v>
      </c>
      <c r="AL11" s="11">
        <f>'Core Indicators'!IH11</f>
        <v>2</v>
      </c>
      <c r="AM11" s="11">
        <f>'Core Indicators'!IP11</f>
        <v>2</v>
      </c>
      <c r="AN11" s="11">
        <f t="shared" si="14"/>
        <v>2</v>
      </c>
    </row>
    <row r="12" spans="1:40" x14ac:dyDescent="0.25">
      <c r="A12" s="236" t="str">
        <f>Lists!C:C</f>
        <v>BGD010</v>
      </c>
      <c r="B12" s="190">
        <f t="shared" si="0"/>
        <v>1.6</v>
      </c>
      <c r="C12" s="191">
        <f t="shared" si="1"/>
        <v>0</v>
      </c>
      <c r="D12" s="237">
        <f t="shared" si="2"/>
        <v>1.3</v>
      </c>
      <c r="E12" s="236">
        <f>'Core Indicators'!R12</f>
        <v>1</v>
      </c>
      <c r="F12" s="236">
        <f>'Core Indicators'!Z12</f>
        <v>1</v>
      </c>
      <c r="G12" s="191">
        <f t="shared" si="3"/>
        <v>1</v>
      </c>
      <c r="H12" s="236">
        <f>'Core Indicators'!AH12</f>
        <v>1</v>
      </c>
      <c r="I12" s="236">
        <f>'Core Indicators'!AP12</f>
        <v>2</v>
      </c>
      <c r="J12" s="236">
        <f>'Core Indicators'!BN12</f>
        <v>2</v>
      </c>
      <c r="K12" s="236">
        <f t="shared" si="4"/>
        <v>2</v>
      </c>
      <c r="L12" s="190">
        <f t="shared" si="5"/>
        <v>1.5</v>
      </c>
      <c r="M12" s="237">
        <f t="shared" si="6"/>
        <v>2</v>
      </c>
      <c r="N12" s="238">
        <f>'Core Indicators'!DJ12</f>
        <v>2</v>
      </c>
      <c r="O12" s="238">
        <f>'Core Indicators'!DR12</f>
        <v>2</v>
      </c>
      <c r="P12" s="238">
        <f>'Core Indicators'!DZ12</f>
        <v>2</v>
      </c>
      <c r="Q12" s="238">
        <f>'Core Indicators'!EH12</f>
        <v>2</v>
      </c>
      <c r="R12" s="238">
        <f>'Core Indicators'!EP12</f>
        <v>2</v>
      </c>
      <c r="S12" s="191">
        <f t="shared" si="7"/>
        <v>1.3</v>
      </c>
      <c r="T12" s="191">
        <f t="shared" si="8"/>
        <v>1.1666666666666667</v>
      </c>
      <c r="U12" s="236">
        <v>1</v>
      </c>
      <c r="V12" s="236">
        <v>1</v>
      </c>
      <c r="W12" s="236">
        <f>'Core Indicators'!EX12</f>
        <v>2</v>
      </c>
      <c r="X12" s="191">
        <f t="shared" si="9"/>
        <v>1.5</v>
      </c>
      <c r="Y12" s="236">
        <v>1</v>
      </c>
      <c r="Z12" s="191">
        <f t="shared" si="10"/>
        <v>1.5</v>
      </c>
      <c r="AA12" s="236">
        <f>'Core Indicators'!FF12</f>
        <v>1</v>
      </c>
      <c r="AB12" s="236">
        <f t="shared" si="11"/>
        <v>2</v>
      </c>
      <c r="AC12" s="11">
        <f>'Core Indicators'!GD12</f>
        <v>2</v>
      </c>
      <c r="AD12" s="11">
        <f>'Core Indicators'!GL12</f>
        <v>2</v>
      </c>
      <c r="AE12" s="11">
        <f>'Core Indicators'!GT12</f>
        <v>2</v>
      </c>
      <c r="AF12" s="11">
        <f>'Core Indicators'!HB12</f>
        <v>2</v>
      </c>
      <c r="AG12" s="11">
        <f t="shared" si="12"/>
        <v>2</v>
      </c>
      <c r="AH12" s="11">
        <f>'Core Indicators'!HJ12</f>
        <v>2</v>
      </c>
      <c r="AI12" s="11">
        <f>'Core Indicators'!HR12</f>
        <v>2</v>
      </c>
      <c r="AJ12" s="11">
        <f t="shared" si="13"/>
        <v>2</v>
      </c>
      <c r="AK12" s="11">
        <f>'Core Indicators'!HZ12</f>
        <v>2</v>
      </c>
      <c r="AL12" s="11">
        <f>'Core Indicators'!IH12</f>
        <v>2</v>
      </c>
      <c r="AM12" s="11">
        <f>'Core Indicators'!IP12</f>
        <v>2</v>
      </c>
      <c r="AN12" s="11">
        <f t="shared" si="14"/>
        <v>2</v>
      </c>
    </row>
    <row r="13" spans="1:40" x14ac:dyDescent="0.25">
      <c r="A13" s="236" t="str">
        <f>Lists!C:C</f>
        <v>BGD011</v>
      </c>
      <c r="B13" s="190">
        <f t="shared" si="0"/>
        <v>1.8</v>
      </c>
      <c r="C13" s="191">
        <f t="shared" si="1"/>
        <v>0</v>
      </c>
      <c r="D13" s="237">
        <f t="shared" si="2"/>
        <v>1.8</v>
      </c>
      <c r="E13" s="236">
        <f>'Core Indicators'!R13</f>
        <v>1</v>
      </c>
      <c r="F13" s="236">
        <f>'Core Indicators'!Z13</f>
        <v>2</v>
      </c>
      <c r="G13" s="191">
        <f t="shared" si="3"/>
        <v>1.5</v>
      </c>
      <c r="H13" s="236">
        <f>'Core Indicators'!AH13</f>
        <v>2</v>
      </c>
      <c r="I13" s="236">
        <f>'Core Indicators'!AP13</f>
        <v>2</v>
      </c>
      <c r="J13" s="236">
        <f>'Core Indicators'!BN13</f>
        <v>2</v>
      </c>
      <c r="K13" s="236">
        <f t="shared" si="4"/>
        <v>2</v>
      </c>
      <c r="L13" s="190">
        <f t="shared" si="5"/>
        <v>2</v>
      </c>
      <c r="M13" s="237">
        <f t="shared" si="6"/>
        <v>2</v>
      </c>
      <c r="N13" s="238">
        <f>'Core Indicators'!DJ13</f>
        <v>2</v>
      </c>
      <c r="O13" s="238">
        <f>'Core Indicators'!DR13</f>
        <v>2</v>
      </c>
      <c r="P13" s="238">
        <f>'Core Indicators'!DZ13</f>
        <v>2</v>
      </c>
      <c r="Q13" s="238">
        <f>'Core Indicators'!EH13</f>
        <v>2</v>
      </c>
      <c r="R13" s="238">
        <f>'Core Indicators'!EP13</f>
        <v>2</v>
      </c>
      <c r="S13" s="191">
        <f t="shared" si="7"/>
        <v>1.6</v>
      </c>
      <c r="T13" s="191">
        <f t="shared" si="8"/>
        <v>1.1666666666666667</v>
      </c>
      <c r="U13" s="236">
        <v>1</v>
      </c>
      <c r="V13" s="236">
        <v>1</v>
      </c>
      <c r="W13" s="236">
        <f>'Core Indicators'!EX13</f>
        <v>2</v>
      </c>
      <c r="X13" s="191">
        <f t="shared" si="9"/>
        <v>1.5</v>
      </c>
      <c r="Y13" s="236">
        <v>1</v>
      </c>
      <c r="Z13" s="191">
        <f t="shared" si="10"/>
        <v>2</v>
      </c>
      <c r="AA13" s="236">
        <f>'Core Indicators'!FF13</f>
        <v>2</v>
      </c>
      <c r="AB13" s="236">
        <f t="shared" si="11"/>
        <v>2</v>
      </c>
      <c r="AC13" s="11">
        <f>'Core Indicators'!GD13</f>
        <v>2</v>
      </c>
      <c r="AD13" s="11">
        <f>'Core Indicators'!GL13</f>
        <v>2</v>
      </c>
      <c r="AE13" s="11">
        <f>'Core Indicators'!GT13</f>
        <v>2</v>
      </c>
      <c r="AF13" s="11">
        <f>'Core Indicators'!HB13</f>
        <v>2</v>
      </c>
      <c r="AG13" s="11">
        <f t="shared" si="12"/>
        <v>2</v>
      </c>
      <c r="AH13" s="11">
        <f>'Core Indicators'!HJ13</f>
        <v>2</v>
      </c>
      <c r="AI13" s="11">
        <f>'Core Indicators'!HR13</f>
        <v>2</v>
      </c>
      <c r="AJ13" s="11">
        <f t="shared" si="13"/>
        <v>2</v>
      </c>
      <c r="AK13" s="11">
        <f>'Core Indicators'!HZ13</f>
        <v>2</v>
      </c>
      <c r="AL13" s="11">
        <f>'Core Indicators'!IH13</f>
        <v>2</v>
      </c>
      <c r="AM13" s="11">
        <f>'Core Indicators'!IP13</f>
        <v>2</v>
      </c>
      <c r="AN13" s="11">
        <f t="shared" si="14"/>
        <v>2</v>
      </c>
    </row>
    <row r="14" spans="1:40" x14ac:dyDescent="0.25">
      <c r="A14" s="236" t="str">
        <f>Lists!C:C</f>
        <v>BGR002</v>
      </c>
      <c r="B14" s="190">
        <f t="shared" si="0"/>
        <v>2.2000000000000002</v>
      </c>
      <c r="C14" s="191">
        <f t="shared" si="1"/>
        <v>0</v>
      </c>
      <c r="D14" s="237">
        <f t="shared" si="2"/>
        <v>2.7</v>
      </c>
      <c r="E14" s="236">
        <f>'Core Indicators'!R14</f>
        <v>2</v>
      </c>
      <c r="F14" s="236">
        <f>'Core Indicators'!Z14</f>
        <v>2</v>
      </c>
      <c r="G14" s="191">
        <f t="shared" si="3"/>
        <v>2</v>
      </c>
      <c r="H14" s="236">
        <f>'Core Indicators'!AH14</f>
        <v>3</v>
      </c>
      <c r="I14" s="236">
        <f>'Core Indicators'!AP14</f>
        <v>3</v>
      </c>
      <c r="J14" s="236">
        <f>'Core Indicators'!BN14</f>
        <v>3</v>
      </c>
      <c r="K14" s="236">
        <f t="shared" si="4"/>
        <v>3</v>
      </c>
      <c r="L14" s="190">
        <f t="shared" si="5"/>
        <v>3</v>
      </c>
      <c r="M14" s="237">
        <f t="shared" si="6"/>
        <v>2.2000000000000002</v>
      </c>
      <c r="N14" s="238">
        <f>'Core Indicators'!DJ14</f>
        <v>2</v>
      </c>
      <c r="O14" s="238">
        <f>'Core Indicators'!DR14</f>
        <v>2</v>
      </c>
      <c r="P14" s="238">
        <f>'Core Indicators'!DZ14</f>
        <v>3</v>
      </c>
      <c r="Q14" s="238">
        <f>'Core Indicators'!EH14</f>
        <v>2</v>
      </c>
      <c r="R14" s="238">
        <f>'Core Indicators'!EP14</f>
        <v>2</v>
      </c>
      <c r="S14" s="191">
        <f t="shared" si="7"/>
        <v>1.7</v>
      </c>
      <c r="T14" s="191">
        <f t="shared" si="8"/>
        <v>1.3333333333333333</v>
      </c>
      <c r="U14" s="236">
        <v>1</v>
      </c>
      <c r="V14" s="236">
        <v>1</v>
      </c>
      <c r="W14" s="236">
        <f>'Core Indicators'!EX14</f>
        <v>3</v>
      </c>
      <c r="X14" s="191">
        <f t="shared" si="9"/>
        <v>2</v>
      </c>
      <c r="Y14" s="236">
        <v>1</v>
      </c>
      <c r="Z14" s="191">
        <f t="shared" si="10"/>
        <v>2</v>
      </c>
      <c r="AA14" s="236">
        <f>'Core Indicators'!FF14</f>
        <v>2</v>
      </c>
      <c r="AB14" s="236">
        <f t="shared" si="11"/>
        <v>2</v>
      </c>
      <c r="AC14" s="11">
        <f>'Core Indicators'!GD14</f>
        <v>2</v>
      </c>
      <c r="AD14" s="11">
        <f>'Core Indicators'!GL14</f>
        <v>2</v>
      </c>
      <c r="AE14" s="11">
        <f>'Core Indicators'!GT14</f>
        <v>2</v>
      </c>
      <c r="AF14" s="11">
        <f>'Core Indicators'!HB14</f>
        <v>2</v>
      </c>
      <c r="AG14" s="11">
        <f t="shared" si="12"/>
        <v>2</v>
      </c>
      <c r="AH14" s="11">
        <f>'Core Indicators'!HJ14</f>
        <v>2</v>
      </c>
      <c r="AI14" s="11">
        <f>'Core Indicators'!HR14</f>
        <v>2</v>
      </c>
      <c r="AJ14" s="11">
        <f t="shared" si="13"/>
        <v>2</v>
      </c>
      <c r="AK14" s="11">
        <f>'Core Indicators'!HZ14</f>
        <v>2</v>
      </c>
      <c r="AL14" s="11">
        <f>'Core Indicators'!IH14</f>
        <v>2</v>
      </c>
      <c r="AM14" s="11">
        <f>'Core Indicators'!IP14</f>
        <v>2</v>
      </c>
      <c r="AN14" s="11">
        <f t="shared" si="14"/>
        <v>2</v>
      </c>
    </row>
    <row r="15" spans="1:40" x14ac:dyDescent="0.25">
      <c r="A15" s="236" t="str">
        <f>Lists!C:C</f>
        <v>BLR002</v>
      </c>
      <c r="B15" s="190">
        <f t="shared" si="0"/>
        <v>1.9</v>
      </c>
      <c r="C15" s="191">
        <f t="shared" si="1"/>
        <v>0</v>
      </c>
      <c r="D15" s="237">
        <f t="shared" si="2"/>
        <v>2</v>
      </c>
      <c r="E15" s="236">
        <f>'Core Indicators'!R15</f>
        <v>2</v>
      </c>
      <c r="F15" s="236">
        <f>'Core Indicators'!Z15</f>
        <v>2</v>
      </c>
      <c r="G15" s="191">
        <f t="shared" si="3"/>
        <v>2</v>
      </c>
      <c r="H15" s="236">
        <f>'Core Indicators'!AH15</f>
        <v>2</v>
      </c>
      <c r="I15" s="236">
        <f>'Core Indicators'!AP15</f>
        <v>2</v>
      </c>
      <c r="J15" s="236">
        <f>'Core Indicators'!BN15</f>
        <v>2</v>
      </c>
      <c r="K15" s="236">
        <f t="shared" si="4"/>
        <v>2</v>
      </c>
      <c r="L15" s="190">
        <f t="shared" si="5"/>
        <v>2</v>
      </c>
      <c r="M15" s="237">
        <f t="shared" si="6"/>
        <v>2</v>
      </c>
      <c r="N15" s="238">
        <f>'Core Indicators'!DJ15</f>
        <v>2</v>
      </c>
      <c r="O15" s="238">
        <f>'Core Indicators'!DR15</f>
        <v>2</v>
      </c>
      <c r="P15" s="238">
        <f>'Core Indicators'!DZ15</f>
        <v>2</v>
      </c>
      <c r="Q15" s="238">
        <f>'Core Indicators'!EH15</f>
        <v>2</v>
      </c>
      <c r="R15" s="238">
        <f>'Core Indicators'!EP15</f>
        <v>2</v>
      </c>
      <c r="S15" s="191">
        <f t="shared" si="7"/>
        <v>1.6</v>
      </c>
      <c r="T15" s="191">
        <f t="shared" si="8"/>
        <v>1.1666666666666667</v>
      </c>
      <c r="U15" s="236">
        <v>1</v>
      </c>
      <c r="V15" s="236">
        <v>1</v>
      </c>
      <c r="W15" s="236">
        <f>'Core Indicators'!EX15</f>
        <v>2</v>
      </c>
      <c r="X15" s="191">
        <f t="shared" si="9"/>
        <v>1.5</v>
      </c>
      <c r="Y15" s="236">
        <v>1</v>
      </c>
      <c r="Z15" s="191">
        <f t="shared" si="10"/>
        <v>2</v>
      </c>
      <c r="AA15" s="236">
        <f>'Core Indicators'!FF15</f>
        <v>2</v>
      </c>
      <c r="AB15" s="236">
        <f t="shared" si="11"/>
        <v>2</v>
      </c>
      <c r="AC15" s="11">
        <f>'Core Indicators'!GD15</f>
        <v>2</v>
      </c>
      <c r="AD15" s="11">
        <f>'Core Indicators'!GL15</f>
        <v>2</v>
      </c>
      <c r="AE15" s="11">
        <f>'Core Indicators'!GT15</f>
        <v>2</v>
      </c>
      <c r="AF15" s="11">
        <f>'Core Indicators'!HB15</f>
        <v>2</v>
      </c>
      <c r="AG15" s="11">
        <f t="shared" si="12"/>
        <v>2</v>
      </c>
      <c r="AH15" s="11">
        <f>'Core Indicators'!HJ15</f>
        <v>2</v>
      </c>
      <c r="AI15" s="11">
        <f>'Core Indicators'!HR15</f>
        <v>2</v>
      </c>
      <c r="AJ15" s="11">
        <f t="shared" si="13"/>
        <v>2</v>
      </c>
      <c r="AK15" s="11">
        <f>'Core Indicators'!HZ15</f>
        <v>2</v>
      </c>
      <c r="AL15" s="11">
        <f>'Core Indicators'!IH15</f>
        <v>2</v>
      </c>
      <c r="AM15" s="11">
        <f>'Core Indicators'!IP15</f>
        <v>2</v>
      </c>
      <c r="AN15" s="11">
        <f t="shared" si="14"/>
        <v>2</v>
      </c>
    </row>
    <row r="16" spans="1:40" x14ac:dyDescent="0.25">
      <c r="A16" s="236" t="str">
        <f>Lists!C:C</f>
        <v>BRA001</v>
      </c>
      <c r="B16" s="190">
        <f t="shared" si="0"/>
        <v>1.7</v>
      </c>
      <c r="C16" s="191">
        <f t="shared" si="1"/>
        <v>0</v>
      </c>
      <c r="D16" s="237">
        <f t="shared" si="2"/>
        <v>1.8</v>
      </c>
      <c r="E16" s="236">
        <f>'Core Indicators'!R16</f>
        <v>1</v>
      </c>
      <c r="F16" s="236">
        <f>'Core Indicators'!Z16</f>
        <v>2</v>
      </c>
      <c r="G16" s="191">
        <f t="shared" si="3"/>
        <v>1.5</v>
      </c>
      <c r="H16" s="236">
        <f>'Core Indicators'!AH16</f>
        <v>2</v>
      </c>
      <c r="I16" s="236">
        <f>'Core Indicators'!AP16</f>
        <v>2</v>
      </c>
      <c r="J16" s="236">
        <f>'Core Indicators'!BN16</f>
        <v>2</v>
      </c>
      <c r="K16" s="236">
        <f t="shared" si="4"/>
        <v>2</v>
      </c>
      <c r="L16" s="190">
        <f t="shared" si="5"/>
        <v>2</v>
      </c>
      <c r="M16" s="237">
        <f t="shared" si="6"/>
        <v>2</v>
      </c>
      <c r="N16" s="238">
        <f>'Core Indicators'!DJ16</f>
        <v>2</v>
      </c>
      <c r="O16" s="238">
        <f>'Core Indicators'!DR16</f>
        <v>2</v>
      </c>
      <c r="P16" s="238">
        <f>'Core Indicators'!DZ16</f>
        <v>2</v>
      </c>
      <c r="Q16" s="238" t="str">
        <f>'Core Indicators'!EH16</f>
        <v>x</v>
      </c>
      <c r="R16" s="238" t="str">
        <f>'Core Indicators'!EP16</f>
        <v>x</v>
      </c>
      <c r="S16" s="191">
        <f t="shared" si="7"/>
        <v>1.3</v>
      </c>
      <c r="T16" s="191">
        <f t="shared" si="8"/>
        <v>1.1666666666666667</v>
      </c>
      <c r="U16" s="236">
        <v>1</v>
      </c>
      <c r="V16" s="236">
        <v>1</v>
      </c>
      <c r="W16" s="236">
        <f>'Core Indicators'!EX16</f>
        <v>2</v>
      </c>
      <c r="X16" s="191">
        <f t="shared" si="9"/>
        <v>1.5</v>
      </c>
      <c r="Y16" s="236">
        <v>1</v>
      </c>
      <c r="Z16" s="191">
        <f t="shared" si="10"/>
        <v>1.5</v>
      </c>
      <c r="AA16" s="236">
        <f>'Core Indicators'!FF16</f>
        <v>1</v>
      </c>
      <c r="AB16" s="236">
        <f t="shared" si="11"/>
        <v>2</v>
      </c>
      <c r="AC16" s="11">
        <f>'Core Indicators'!GD16</f>
        <v>2</v>
      </c>
      <c r="AD16" s="11">
        <f>'Core Indicators'!GL16</f>
        <v>2</v>
      </c>
      <c r="AE16" s="11">
        <f>'Core Indicators'!GT16</f>
        <v>2</v>
      </c>
      <c r="AF16" s="11">
        <f>'Core Indicators'!HB16</f>
        <v>2</v>
      </c>
      <c r="AG16" s="11">
        <f t="shared" si="12"/>
        <v>2</v>
      </c>
      <c r="AH16" s="11">
        <f>'Core Indicators'!HJ16</f>
        <v>2</v>
      </c>
      <c r="AI16" s="11">
        <f>'Core Indicators'!HR16</f>
        <v>2</v>
      </c>
      <c r="AJ16" s="11">
        <f t="shared" si="13"/>
        <v>2</v>
      </c>
      <c r="AK16" s="11">
        <f>'Core Indicators'!HZ16</f>
        <v>2</v>
      </c>
      <c r="AL16" s="11">
        <f>'Core Indicators'!IH16</f>
        <v>2</v>
      </c>
      <c r="AM16" s="11">
        <f>'Core Indicators'!IP16</f>
        <v>2</v>
      </c>
      <c r="AN16" s="11">
        <f t="shared" si="14"/>
        <v>2</v>
      </c>
    </row>
    <row r="17" spans="1:40" x14ac:dyDescent="0.25">
      <c r="A17" s="236" t="str">
        <f>Lists!C:C</f>
        <v>BRA002</v>
      </c>
      <c r="B17" s="190">
        <f t="shared" si="0"/>
        <v>1.9</v>
      </c>
      <c r="C17" s="191">
        <f t="shared" si="1"/>
        <v>0</v>
      </c>
      <c r="D17" s="237">
        <f t="shared" si="2"/>
        <v>2.2000000000000002</v>
      </c>
      <c r="E17" s="236">
        <f>'Core Indicators'!R17</f>
        <v>2</v>
      </c>
      <c r="F17" s="236">
        <f>'Core Indicators'!Z17</f>
        <v>2</v>
      </c>
      <c r="G17" s="191">
        <f t="shared" si="3"/>
        <v>2</v>
      </c>
      <c r="H17" s="236">
        <f>'Core Indicators'!AH17</f>
        <v>2</v>
      </c>
      <c r="I17" s="236">
        <f>'Core Indicators'!AP17</f>
        <v>2</v>
      </c>
      <c r="J17" s="236">
        <f>'Core Indicators'!BN17</f>
        <v>3</v>
      </c>
      <c r="K17" s="236">
        <f t="shared" si="4"/>
        <v>2.5</v>
      </c>
      <c r="L17" s="190">
        <f t="shared" si="5"/>
        <v>2.2999999999999998</v>
      </c>
      <c r="M17" s="237">
        <f t="shared" si="6"/>
        <v>2</v>
      </c>
      <c r="N17" s="238">
        <f>'Core Indicators'!DJ17</f>
        <v>2</v>
      </c>
      <c r="O17" s="238">
        <f>'Core Indicators'!DR17</f>
        <v>2</v>
      </c>
      <c r="P17" s="238">
        <f>'Core Indicators'!DZ17</f>
        <v>2</v>
      </c>
      <c r="Q17" s="238" t="str">
        <f>'Core Indicators'!EH17</f>
        <v>x</v>
      </c>
      <c r="R17" s="238" t="str">
        <f>'Core Indicators'!EP17</f>
        <v>x</v>
      </c>
      <c r="S17" s="191">
        <f t="shared" si="7"/>
        <v>1.6</v>
      </c>
      <c r="T17" s="191">
        <f t="shared" si="8"/>
        <v>1.1666666666666667</v>
      </c>
      <c r="U17" s="236">
        <v>1</v>
      </c>
      <c r="V17" s="236">
        <v>1</v>
      </c>
      <c r="W17" s="236">
        <f>'Core Indicators'!EX17</f>
        <v>2</v>
      </c>
      <c r="X17" s="191">
        <f t="shared" si="9"/>
        <v>1.5</v>
      </c>
      <c r="Y17" s="236">
        <v>1</v>
      </c>
      <c r="Z17" s="191">
        <f t="shared" si="10"/>
        <v>2</v>
      </c>
      <c r="AA17" s="236">
        <f>'Core Indicators'!FF17</f>
        <v>2</v>
      </c>
      <c r="AB17" s="236">
        <f t="shared" si="11"/>
        <v>2</v>
      </c>
      <c r="AC17" s="11">
        <f>'Core Indicators'!GD17</f>
        <v>2</v>
      </c>
      <c r="AD17" s="11">
        <f>'Core Indicators'!GL17</f>
        <v>2</v>
      </c>
      <c r="AE17" s="11">
        <f>'Core Indicators'!GT17</f>
        <v>2</v>
      </c>
      <c r="AF17" s="11">
        <f>'Core Indicators'!HB17</f>
        <v>2</v>
      </c>
      <c r="AG17" s="11">
        <f t="shared" si="12"/>
        <v>2</v>
      </c>
      <c r="AH17" s="11">
        <f>'Core Indicators'!HJ17</f>
        <v>2</v>
      </c>
      <c r="AI17" s="11">
        <f>'Core Indicators'!HR17</f>
        <v>2</v>
      </c>
      <c r="AJ17" s="11">
        <f t="shared" si="13"/>
        <v>2</v>
      </c>
      <c r="AK17" s="11">
        <f>'Core Indicators'!HZ17</f>
        <v>2</v>
      </c>
      <c r="AL17" s="11">
        <f>'Core Indicators'!IH17</f>
        <v>2</v>
      </c>
      <c r="AM17" s="11">
        <f>'Core Indicators'!IP17</f>
        <v>2</v>
      </c>
      <c r="AN17" s="11">
        <f t="shared" si="14"/>
        <v>2</v>
      </c>
    </row>
    <row r="18" spans="1:40" x14ac:dyDescent="0.25">
      <c r="A18" s="236" t="str">
        <f>Lists!C:C</f>
        <v>BRA003</v>
      </c>
      <c r="B18" s="190">
        <f t="shared" si="0"/>
        <v>2.5</v>
      </c>
      <c r="C18" s="191">
        <f t="shared" si="1"/>
        <v>0</v>
      </c>
      <c r="D18" s="237">
        <f t="shared" si="2"/>
        <v>2</v>
      </c>
      <c r="E18" s="236">
        <f>'Core Indicators'!R18</f>
        <v>2</v>
      </c>
      <c r="F18" s="236">
        <f>'Core Indicators'!Z18</f>
        <v>2</v>
      </c>
      <c r="G18" s="191">
        <f t="shared" si="3"/>
        <v>2</v>
      </c>
      <c r="H18" s="236">
        <f>'Core Indicators'!AH18</f>
        <v>2</v>
      </c>
      <c r="I18" s="236">
        <f>'Core Indicators'!AP18</f>
        <v>2</v>
      </c>
      <c r="J18" s="236">
        <f>'Core Indicators'!BN18</f>
        <v>2</v>
      </c>
      <c r="K18" s="236">
        <f t="shared" si="4"/>
        <v>2</v>
      </c>
      <c r="L18" s="190">
        <f t="shared" si="5"/>
        <v>2</v>
      </c>
      <c r="M18" s="237">
        <f t="shared" si="6"/>
        <v>3</v>
      </c>
      <c r="N18" s="238">
        <f>'Core Indicators'!DJ18</f>
        <v>3</v>
      </c>
      <c r="O18" s="238">
        <f>'Core Indicators'!DR18</f>
        <v>3</v>
      </c>
      <c r="P18" s="238">
        <f>'Core Indicators'!DZ18</f>
        <v>3</v>
      </c>
      <c r="Q18" s="238" t="str">
        <f>'Core Indicators'!EH18</f>
        <v>x</v>
      </c>
      <c r="R18" s="238" t="str">
        <f>'Core Indicators'!EP18</f>
        <v>x</v>
      </c>
      <c r="S18" s="191">
        <f t="shared" si="7"/>
        <v>1.9</v>
      </c>
      <c r="T18" s="191">
        <f t="shared" si="8"/>
        <v>1.1666666666666667</v>
      </c>
      <c r="U18" s="236">
        <v>1</v>
      </c>
      <c r="V18" s="236">
        <v>1</v>
      </c>
      <c r="W18" s="236">
        <f>'Core Indicators'!EX18</f>
        <v>2</v>
      </c>
      <c r="X18" s="191">
        <f t="shared" si="9"/>
        <v>1.5</v>
      </c>
      <c r="Y18" s="236">
        <v>1</v>
      </c>
      <c r="Z18" s="191">
        <f t="shared" si="10"/>
        <v>2.5</v>
      </c>
      <c r="AA18" s="236">
        <f>'Core Indicators'!FF18</f>
        <v>3</v>
      </c>
      <c r="AB18" s="236">
        <f t="shared" si="11"/>
        <v>2</v>
      </c>
      <c r="AC18" s="11">
        <f>'Core Indicators'!GD18</f>
        <v>2</v>
      </c>
      <c r="AD18" s="11">
        <f>'Core Indicators'!GL18</f>
        <v>2</v>
      </c>
      <c r="AE18" s="11">
        <f>'Core Indicators'!GT18</f>
        <v>2</v>
      </c>
      <c r="AF18" s="11">
        <f>'Core Indicators'!HB18</f>
        <v>2</v>
      </c>
      <c r="AG18" s="11">
        <f t="shared" si="12"/>
        <v>2</v>
      </c>
      <c r="AH18" s="11">
        <f>'Core Indicators'!HJ18</f>
        <v>2</v>
      </c>
      <c r="AI18" s="11">
        <f>'Core Indicators'!HR18</f>
        <v>2</v>
      </c>
      <c r="AJ18" s="11">
        <f t="shared" si="13"/>
        <v>2</v>
      </c>
      <c r="AK18" s="11">
        <f>'Core Indicators'!HZ18</f>
        <v>2</v>
      </c>
      <c r="AL18" s="11">
        <f>'Core Indicators'!IH18</f>
        <v>2</v>
      </c>
      <c r="AM18" s="11">
        <f>'Core Indicators'!IP18</f>
        <v>2</v>
      </c>
      <c r="AN18" s="11">
        <f t="shared" si="14"/>
        <v>2</v>
      </c>
    </row>
    <row r="19" spans="1:40" x14ac:dyDescent="0.25">
      <c r="A19" s="236" t="str">
        <f>Lists!C:C</f>
        <v>BRA004</v>
      </c>
      <c r="B19" s="190">
        <f t="shared" si="0"/>
        <v>1.7</v>
      </c>
      <c r="C19" s="191">
        <f t="shared" si="1"/>
        <v>1</v>
      </c>
      <c r="D19" s="237">
        <f t="shared" si="2"/>
        <v>1.4</v>
      </c>
      <c r="E19" s="236">
        <f>'Core Indicators'!R19</f>
        <v>2</v>
      </c>
      <c r="F19" s="236">
        <f>'Core Indicators'!Z19</f>
        <v>2</v>
      </c>
      <c r="G19" s="191">
        <f t="shared" si="3"/>
        <v>2</v>
      </c>
      <c r="H19" s="236">
        <f>'Core Indicators'!AH19</f>
        <v>1</v>
      </c>
      <c r="I19" s="236">
        <f>'Core Indicators'!AP19</f>
        <v>1</v>
      </c>
      <c r="J19" s="236" t="str">
        <f>'Core Indicators'!BN19</f>
        <v>x</v>
      </c>
      <c r="K19" s="236">
        <f t="shared" si="4"/>
        <v>1</v>
      </c>
      <c r="L19" s="190">
        <f t="shared" si="5"/>
        <v>1</v>
      </c>
      <c r="M19" s="237">
        <f t="shared" si="6"/>
        <v>2</v>
      </c>
      <c r="N19" s="238">
        <f>'Core Indicators'!DJ19</f>
        <v>2</v>
      </c>
      <c r="O19" s="238">
        <f>'Core Indicators'!DR19</f>
        <v>2</v>
      </c>
      <c r="P19" s="238">
        <f>'Core Indicators'!DZ19</f>
        <v>2</v>
      </c>
      <c r="Q19" s="238" t="str">
        <f>'Core Indicators'!EH19</f>
        <v>x</v>
      </c>
      <c r="R19" s="238" t="str">
        <f>'Core Indicators'!EP19</f>
        <v>x</v>
      </c>
      <c r="S19" s="191">
        <f t="shared" si="7"/>
        <v>1.3</v>
      </c>
      <c r="T19" s="191">
        <f t="shared" si="8"/>
        <v>1.1666666666666667</v>
      </c>
      <c r="U19" s="236">
        <v>1</v>
      </c>
      <c r="V19" s="236">
        <v>1</v>
      </c>
      <c r="W19" s="236">
        <f>'Core Indicators'!EX19</f>
        <v>2</v>
      </c>
      <c r="X19" s="191">
        <f t="shared" si="9"/>
        <v>1.5</v>
      </c>
      <c r="Y19" s="236">
        <v>1</v>
      </c>
      <c r="Z19" s="191">
        <f t="shared" si="10"/>
        <v>1.5</v>
      </c>
      <c r="AA19" s="236">
        <f>'Core Indicators'!FF19</f>
        <v>1</v>
      </c>
      <c r="AB19" s="236">
        <f t="shared" si="11"/>
        <v>2</v>
      </c>
      <c r="AC19" s="11">
        <f>'Core Indicators'!GD19</f>
        <v>2</v>
      </c>
      <c r="AD19" s="11">
        <f>'Core Indicators'!GL19</f>
        <v>2</v>
      </c>
      <c r="AE19" s="11">
        <f>'Core Indicators'!GT19</f>
        <v>2</v>
      </c>
      <c r="AF19" s="11">
        <f>'Core Indicators'!HB19</f>
        <v>2</v>
      </c>
      <c r="AG19" s="11">
        <f t="shared" si="12"/>
        <v>2</v>
      </c>
      <c r="AH19" s="11">
        <f>'Core Indicators'!HJ19</f>
        <v>2</v>
      </c>
      <c r="AI19" s="11">
        <f>'Core Indicators'!HR19</f>
        <v>2</v>
      </c>
      <c r="AJ19" s="11">
        <f t="shared" si="13"/>
        <v>2</v>
      </c>
      <c r="AK19" s="11">
        <f>'Core Indicators'!HZ19</f>
        <v>2</v>
      </c>
      <c r="AL19" s="11">
        <f>'Core Indicators'!IH19</f>
        <v>2</v>
      </c>
      <c r="AM19" s="11">
        <f>'Core Indicators'!IP19</f>
        <v>2</v>
      </c>
      <c r="AN19" s="11">
        <f t="shared" si="14"/>
        <v>2</v>
      </c>
    </row>
    <row r="20" spans="1:40" x14ac:dyDescent="0.25">
      <c r="A20" s="236" t="str">
        <f>Lists!C:C</f>
        <v>CAF001</v>
      </c>
      <c r="B20" s="190">
        <f t="shared" si="0"/>
        <v>1.8</v>
      </c>
      <c r="C20" s="191">
        <f t="shared" si="1"/>
        <v>0</v>
      </c>
      <c r="D20" s="237">
        <f t="shared" si="2"/>
        <v>1.9</v>
      </c>
      <c r="E20" s="236">
        <f>'Core Indicators'!R20</f>
        <v>3</v>
      </c>
      <c r="F20" s="236">
        <f>'Core Indicators'!Z20</f>
        <v>2</v>
      </c>
      <c r="G20" s="191">
        <f t="shared" si="3"/>
        <v>2.5</v>
      </c>
      <c r="H20" s="236">
        <f>'Core Indicators'!AH20</f>
        <v>2</v>
      </c>
      <c r="I20" s="236">
        <f>'Core Indicators'!AP20</f>
        <v>1</v>
      </c>
      <c r="J20" s="236">
        <f>'Core Indicators'!BN20</f>
        <v>1</v>
      </c>
      <c r="K20" s="236">
        <f t="shared" si="4"/>
        <v>1</v>
      </c>
      <c r="L20" s="190">
        <f t="shared" si="5"/>
        <v>1.5</v>
      </c>
      <c r="M20" s="237">
        <f t="shared" si="6"/>
        <v>2</v>
      </c>
      <c r="N20" s="238">
        <f>'Core Indicators'!DJ20</f>
        <v>2</v>
      </c>
      <c r="O20" s="238">
        <f>'Core Indicators'!DR20</f>
        <v>2</v>
      </c>
      <c r="P20" s="238">
        <f>'Core Indicators'!DZ20</f>
        <v>2</v>
      </c>
      <c r="Q20" s="238">
        <f>'Core Indicators'!EH20</f>
        <v>2</v>
      </c>
      <c r="R20" s="238">
        <f>'Core Indicators'!EP20</f>
        <v>2</v>
      </c>
      <c r="S20" s="191">
        <f t="shared" si="7"/>
        <v>1.3</v>
      </c>
      <c r="T20" s="191">
        <f t="shared" si="8"/>
        <v>1</v>
      </c>
      <c r="U20" s="236">
        <v>1</v>
      </c>
      <c r="V20" s="236">
        <v>1</v>
      </c>
      <c r="W20" s="236">
        <f>'Core Indicators'!EX20</f>
        <v>1</v>
      </c>
      <c r="X20" s="191">
        <f t="shared" si="9"/>
        <v>1</v>
      </c>
      <c r="Y20" s="236">
        <v>1</v>
      </c>
      <c r="Z20" s="191">
        <f t="shared" si="10"/>
        <v>1.5</v>
      </c>
      <c r="AA20" s="236">
        <f>'Core Indicators'!FF20</f>
        <v>1</v>
      </c>
      <c r="AB20" s="236">
        <f t="shared" si="11"/>
        <v>2</v>
      </c>
      <c r="AC20" s="11">
        <f>'Core Indicators'!GD20</f>
        <v>2</v>
      </c>
      <c r="AD20" s="11">
        <f>'Core Indicators'!GL20</f>
        <v>2</v>
      </c>
      <c r="AE20" s="11">
        <f>'Core Indicators'!GT20</f>
        <v>2</v>
      </c>
      <c r="AF20" s="11">
        <f>'Core Indicators'!HB20</f>
        <v>2</v>
      </c>
      <c r="AG20" s="11">
        <f t="shared" si="12"/>
        <v>2</v>
      </c>
      <c r="AH20" s="11">
        <f>'Core Indicators'!HJ20</f>
        <v>2</v>
      </c>
      <c r="AI20" s="11">
        <f>'Core Indicators'!HR20</f>
        <v>2</v>
      </c>
      <c r="AJ20" s="11">
        <f t="shared" si="13"/>
        <v>2</v>
      </c>
      <c r="AK20" s="11">
        <f>'Core Indicators'!HZ20</f>
        <v>2</v>
      </c>
      <c r="AL20" s="11">
        <f>'Core Indicators'!IH20</f>
        <v>2</v>
      </c>
      <c r="AM20" s="11">
        <f>'Core Indicators'!IP20</f>
        <v>2</v>
      </c>
      <c r="AN20" s="11">
        <f t="shared" si="14"/>
        <v>2</v>
      </c>
    </row>
    <row r="21" spans="1:40" x14ac:dyDescent="0.25">
      <c r="A21" s="236" t="str">
        <f>Lists!C:C</f>
        <v>CHL002</v>
      </c>
      <c r="B21" s="190">
        <f t="shared" si="0"/>
        <v>1.8</v>
      </c>
      <c r="C21" s="191">
        <f t="shared" si="1"/>
        <v>0</v>
      </c>
      <c r="D21" s="237">
        <f t="shared" si="2"/>
        <v>2</v>
      </c>
      <c r="E21" s="236">
        <f>'Core Indicators'!R21</f>
        <v>1</v>
      </c>
      <c r="F21" s="236">
        <f>'Core Indicators'!Z21</f>
        <v>2</v>
      </c>
      <c r="G21" s="191">
        <f t="shared" si="3"/>
        <v>1.5</v>
      </c>
      <c r="H21" s="236">
        <f>'Core Indicators'!AH21</f>
        <v>2</v>
      </c>
      <c r="I21" s="236">
        <f>'Core Indicators'!AP21</f>
        <v>2</v>
      </c>
      <c r="J21" s="236">
        <f>'Core Indicators'!BN21</f>
        <v>3</v>
      </c>
      <c r="K21" s="236">
        <f t="shared" si="4"/>
        <v>2.5</v>
      </c>
      <c r="L21" s="190">
        <f t="shared" si="5"/>
        <v>2.2999999999999998</v>
      </c>
      <c r="M21" s="237">
        <f t="shared" si="6"/>
        <v>2</v>
      </c>
      <c r="N21" s="238">
        <f>'Core Indicators'!DJ21</f>
        <v>2</v>
      </c>
      <c r="O21" s="238">
        <f>'Core Indicators'!DR21</f>
        <v>2</v>
      </c>
      <c r="P21" s="238">
        <f>'Core Indicators'!DZ21</f>
        <v>2</v>
      </c>
      <c r="Q21" s="238" t="str">
        <f>'Core Indicators'!EH21</f>
        <v>x</v>
      </c>
      <c r="R21" s="238" t="str">
        <f>'Core Indicators'!EP21</f>
        <v>x</v>
      </c>
      <c r="S21" s="191">
        <f t="shared" si="7"/>
        <v>1.4</v>
      </c>
      <c r="T21" s="191">
        <f t="shared" si="8"/>
        <v>1.3333333333333333</v>
      </c>
      <c r="U21" s="236">
        <v>1</v>
      </c>
      <c r="V21" s="236">
        <v>1</v>
      </c>
      <c r="W21" s="236">
        <f>'Core Indicators'!EX21</f>
        <v>3</v>
      </c>
      <c r="X21" s="191">
        <f t="shared" si="9"/>
        <v>2</v>
      </c>
      <c r="Y21" s="236">
        <v>1</v>
      </c>
      <c r="Z21" s="191">
        <f t="shared" si="10"/>
        <v>1.5</v>
      </c>
      <c r="AA21" s="236">
        <f>'Core Indicators'!FF21</f>
        <v>1</v>
      </c>
      <c r="AB21" s="236">
        <f t="shared" si="11"/>
        <v>2</v>
      </c>
      <c r="AC21" s="11">
        <f>'Core Indicators'!GD21</f>
        <v>2</v>
      </c>
      <c r="AD21" s="11">
        <f>'Core Indicators'!GL21</f>
        <v>2</v>
      </c>
      <c r="AE21" s="11">
        <f>'Core Indicators'!GT21</f>
        <v>2</v>
      </c>
      <c r="AF21" s="11">
        <f>'Core Indicators'!HB21</f>
        <v>2</v>
      </c>
      <c r="AG21" s="11">
        <f t="shared" si="12"/>
        <v>2</v>
      </c>
      <c r="AH21" s="11">
        <f>'Core Indicators'!HJ21</f>
        <v>2</v>
      </c>
      <c r="AI21" s="11">
        <f>'Core Indicators'!HR21</f>
        <v>2</v>
      </c>
      <c r="AJ21" s="11">
        <f t="shared" si="13"/>
        <v>2</v>
      </c>
      <c r="AK21" s="11">
        <f>'Core Indicators'!HZ21</f>
        <v>2</v>
      </c>
      <c r="AL21" s="11">
        <f>'Core Indicators'!IH21</f>
        <v>2</v>
      </c>
      <c r="AM21" s="11">
        <f>'Core Indicators'!IP21</f>
        <v>2</v>
      </c>
      <c r="AN21" s="11">
        <f t="shared" si="14"/>
        <v>2</v>
      </c>
    </row>
    <row r="22" spans="1:40" x14ac:dyDescent="0.25">
      <c r="A22" s="236" t="str">
        <f>Lists!C:C</f>
        <v>CMR001</v>
      </c>
      <c r="B22" s="190">
        <f t="shared" si="0"/>
        <v>1.4</v>
      </c>
      <c r="C22" s="191">
        <f t="shared" si="1"/>
        <v>0</v>
      </c>
      <c r="D22" s="237">
        <f t="shared" si="2"/>
        <v>1.7</v>
      </c>
      <c r="E22" s="236">
        <f>'Core Indicators'!R22</f>
        <v>3</v>
      </c>
      <c r="F22" s="236">
        <f>'Core Indicators'!Z22</f>
        <v>1</v>
      </c>
      <c r="G22" s="191">
        <f t="shared" si="3"/>
        <v>2.1</v>
      </c>
      <c r="H22" s="236">
        <f>'Core Indicators'!AH22</f>
        <v>2</v>
      </c>
      <c r="I22" s="236">
        <f>'Core Indicators'!AP22</f>
        <v>1</v>
      </c>
      <c r="J22" s="236">
        <f>'Core Indicators'!BN22</f>
        <v>1</v>
      </c>
      <c r="K22" s="236">
        <f t="shared" si="4"/>
        <v>1</v>
      </c>
      <c r="L22" s="190">
        <f t="shared" si="5"/>
        <v>1.5</v>
      </c>
      <c r="M22" s="237">
        <f t="shared" si="6"/>
        <v>1.4</v>
      </c>
      <c r="N22" s="238">
        <f>'Core Indicators'!DJ22</f>
        <v>1</v>
      </c>
      <c r="O22" s="238">
        <f>'Core Indicators'!DR22</f>
        <v>2</v>
      </c>
      <c r="P22" s="238">
        <f>'Core Indicators'!DZ22</f>
        <v>1</v>
      </c>
      <c r="Q22" s="238">
        <f>'Core Indicators'!EH22</f>
        <v>1</v>
      </c>
      <c r="R22" s="238">
        <f>'Core Indicators'!EP22</f>
        <v>2</v>
      </c>
      <c r="S22" s="191">
        <f t="shared" si="7"/>
        <v>1.3</v>
      </c>
      <c r="T22" s="191">
        <f t="shared" si="8"/>
        <v>1</v>
      </c>
      <c r="U22" s="236">
        <v>1</v>
      </c>
      <c r="V22" s="236">
        <v>1</v>
      </c>
      <c r="W22" s="236">
        <f>'Core Indicators'!EX22</f>
        <v>1</v>
      </c>
      <c r="X22" s="191">
        <f t="shared" si="9"/>
        <v>1</v>
      </c>
      <c r="Y22" s="236">
        <v>1</v>
      </c>
      <c r="Z22" s="191">
        <f t="shared" si="10"/>
        <v>1.5</v>
      </c>
      <c r="AA22" s="236">
        <f>'Core Indicators'!FF22</f>
        <v>1</v>
      </c>
      <c r="AB22" s="236">
        <f t="shared" si="11"/>
        <v>2</v>
      </c>
      <c r="AC22" s="11">
        <f>'Core Indicators'!GD22</f>
        <v>2</v>
      </c>
      <c r="AD22" s="11">
        <f>'Core Indicators'!GL22</f>
        <v>2</v>
      </c>
      <c r="AE22" s="11">
        <f>'Core Indicators'!GT22</f>
        <v>2</v>
      </c>
      <c r="AF22" s="11">
        <f>'Core Indicators'!HB22</f>
        <v>2</v>
      </c>
      <c r="AG22" s="11">
        <f t="shared" si="12"/>
        <v>2</v>
      </c>
      <c r="AH22" s="11">
        <f>'Core Indicators'!HJ22</f>
        <v>2</v>
      </c>
      <c r="AI22" s="11">
        <f>'Core Indicators'!HR22</f>
        <v>2</v>
      </c>
      <c r="AJ22" s="11">
        <f t="shared" si="13"/>
        <v>2</v>
      </c>
      <c r="AK22" s="11">
        <f>'Core Indicators'!HZ22</f>
        <v>2</v>
      </c>
      <c r="AL22" s="11">
        <f>'Core Indicators'!IH22</f>
        <v>2</v>
      </c>
      <c r="AM22" s="11">
        <f>'Core Indicators'!IP22</f>
        <v>2</v>
      </c>
      <c r="AN22" s="11">
        <f t="shared" si="14"/>
        <v>2</v>
      </c>
    </row>
    <row r="23" spans="1:40" x14ac:dyDescent="0.25">
      <c r="A23" s="236" t="str">
        <f>Lists!C:C</f>
        <v>CMR002</v>
      </c>
      <c r="B23" s="190">
        <f t="shared" si="0"/>
        <v>1.3</v>
      </c>
      <c r="C23" s="191">
        <f t="shared" si="1"/>
        <v>0</v>
      </c>
      <c r="D23" s="237">
        <f t="shared" si="2"/>
        <v>1.3</v>
      </c>
      <c r="E23" s="236">
        <f>'Core Indicators'!R23</f>
        <v>1</v>
      </c>
      <c r="F23" s="236">
        <f>'Core Indicators'!Z23</f>
        <v>1</v>
      </c>
      <c r="G23" s="191">
        <f t="shared" si="3"/>
        <v>1</v>
      </c>
      <c r="H23" s="236">
        <f>'Core Indicators'!AH23</f>
        <v>2</v>
      </c>
      <c r="I23" s="236">
        <f>'Core Indicators'!AP23</f>
        <v>1</v>
      </c>
      <c r="J23" s="236">
        <f>'Core Indicators'!BN23</f>
        <v>1</v>
      </c>
      <c r="K23" s="236">
        <f t="shared" si="4"/>
        <v>1</v>
      </c>
      <c r="L23" s="190">
        <f t="shared" si="5"/>
        <v>1.5</v>
      </c>
      <c r="M23" s="237">
        <f t="shared" si="6"/>
        <v>1.4</v>
      </c>
      <c r="N23" s="238">
        <f>'Core Indicators'!DJ23</f>
        <v>1</v>
      </c>
      <c r="O23" s="238">
        <f>'Core Indicators'!DR23</f>
        <v>2</v>
      </c>
      <c r="P23" s="238">
        <f>'Core Indicators'!DZ23</f>
        <v>1</v>
      </c>
      <c r="Q23" s="238">
        <f>'Core Indicators'!EH23</f>
        <v>1</v>
      </c>
      <c r="R23" s="238">
        <f>'Core Indicators'!EP23</f>
        <v>2</v>
      </c>
      <c r="S23" s="191">
        <f t="shared" si="7"/>
        <v>1.3</v>
      </c>
      <c r="T23" s="191">
        <f t="shared" si="8"/>
        <v>1</v>
      </c>
      <c r="U23" s="236">
        <v>1</v>
      </c>
      <c r="V23" s="236">
        <v>1</v>
      </c>
      <c r="W23" s="236">
        <f>'Core Indicators'!EX23</f>
        <v>1</v>
      </c>
      <c r="X23" s="191">
        <f t="shared" si="9"/>
        <v>1</v>
      </c>
      <c r="Y23" s="236">
        <v>1</v>
      </c>
      <c r="Z23" s="191">
        <f t="shared" si="10"/>
        <v>1.5</v>
      </c>
      <c r="AA23" s="236">
        <f>'Core Indicators'!FF23</f>
        <v>1</v>
      </c>
      <c r="AB23" s="236">
        <f t="shared" si="11"/>
        <v>2</v>
      </c>
      <c r="AC23" s="11">
        <f>'Core Indicators'!GD23</f>
        <v>2</v>
      </c>
      <c r="AD23" s="11">
        <f>'Core Indicators'!GL23</f>
        <v>2</v>
      </c>
      <c r="AE23" s="11">
        <f>'Core Indicators'!GT23</f>
        <v>2</v>
      </c>
      <c r="AF23" s="11">
        <f>'Core Indicators'!HB23</f>
        <v>2</v>
      </c>
      <c r="AG23" s="11">
        <f t="shared" si="12"/>
        <v>2</v>
      </c>
      <c r="AH23" s="11">
        <f>'Core Indicators'!HJ23</f>
        <v>2</v>
      </c>
      <c r="AI23" s="11">
        <f>'Core Indicators'!HR23</f>
        <v>2</v>
      </c>
      <c r="AJ23" s="11">
        <f t="shared" si="13"/>
        <v>2</v>
      </c>
      <c r="AK23" s="11">
        <f>'Core Indicators'!HZ23</f>
        <v>2</v>
      </c>
      <c r="AL23" s="11">
        <f>'Core Indicators'!IH23</f>
        <v>2</v>
      </c>
      <c r="AM23" s="11">
        <f>'Core Indicators'!IP23</f>
        <v>2</v>
      </c>
      <c r="AN23" s="11">
        <f t="shared" si="14"/>
        <v>2</v>
      </c>
    </row>
    <row r="24" spans="1:40" x14ac:dyDescent="0.25">
      <c r="A24" s="236" t="str">
        <f>Lists!C:C</f>
        <v>CMR003</v>
      </c>
      <c r="B24" s="190">
        <f t="shared" si="0"/>
        <v>1.4</v>
      </c>
      <c r="C24" s="191">
        <f t="shared" si="1"/>
        <v>0</v>
      </c>
      <c r="D24" s="237">
        <f t="shared" si="2"/>
        <v>1.5</v>
      </c>
      <c r="E24" s="236">
        <f>'Core Indicators'!R24</f>
        <v>2</v>
      </c>
      <c r="F24" s="236">
        <f>'Core Indicators'!Z24</f>
        <v>1</v>
      </c>
      <c r="G24" s="191">
        <f t="shared" si="3"/>
        <v>1.5</v>
      </c>
      <c r="H24" s="236">
        <f>'Core Indicators'!AH24</f>
        <v>2</v>
      </c>
      <c r="I24" s="236">
        <f>'Core Indicators'!AP24</f>
        <v>1</v>
      </c>
      <c r="J24" s="236">
        <f>'Core Indicators'!BN24</f>
        <v>1</v>
      </c>
      <c r="K24" s="236">
        <f t="shared" si="4"/>
        <v>1</v>
      </c>
      <c r="L24" s="190">
        <f t="shared" si="5"/>
        <v>1.5</v>
      </c>
      <c r="M24" s="237">
        <f t="shared" si="6"/>
        <v>1.4</v>
      </c>
      <c r="N24" s="238">
        <f>'Core Indicators'!DJ24</f>
        <v>1</v>
      </c>
      <c r="O24" s="238">
        <f>'Core Indicators'!DR24</f>
        <v>2</v>
      </c>
      <c r="P24" s="238">
        <f>'Core Indicators'!DZ24</f>
        <v>1</v>
      </c>
      <c r="Q24" s="238">
        <f>'Core Indicators'!EH24</f>
        <v>1</v>
      </c>
      <c r="R24" s="238">
        <f>'Core Indicators'!EP24</f>
        <v>2</v>
      </c>
      <c r="S24" s="191">
        <f t="shared" si="7"/>
        <v>1.3</v>
      </c>
      <c r="T24" s="191">
        <f t="shared" si="8"/>
        <v>1</v>
      </c>
      <c r="U24" s="236">
        <v>1</v>
      </c>
      <c r="V24" s="236">
        <v>1</v>
      </c>
      <c r="W24" s="236">
        <f>'Core Indicators'!EX24</f>
        <v>1</v>
      </c>
      <c r="X24" s="191">
        <f t="shared" si="9"/>
        <v>1</v>
      </c>
      <c r="Y24" s="236">
        <v>1</v>
      </c>
      <c r="Z24" s="191">
        <f t="shared" si="10"/>
        <v>1.5</v>
      </c>
      <c r="AA24" s="236">
        <f>'Core Indicators'!FF24</f>
        <v>1</v>
      </c>
      <c r="AB24" s="236">
        <f t="shared" si="11"/>
        <v>2</v>
      </c>
      <c r="AC24" s="11">
        <f>'Core Indicators'!GD24</f>
        <v>2</v>
      </c>
      <c r="AD24" s="11">
        <f>'Core Indicators'!GL24</f>
        <v>2</v>
      </c>
      <c r="AE24" s="11">
        <f>'Core Indicators'!GT24</f>
        <v>2</v>
      </c>
      <c r="AF24" s="11">
        <f>'Core Indicators'!HB24</f>
        <v>2</v>
      </c>
      <c r="AG24" s="11">
        <f t="shared" si="12"/>
        <v>2</v>
      </c>
      <c r="AH24" s="11">
        <f>'Core Indicators'!HJ24</f>
        <v>2</v>
      </c>
      <c r="AI24" s="11">
        <f>'Core Indicators'!HR24</f>
        <v>2</v>
      </c>
      <c r="AJ24" s="11">
        <f t="shared" si="13"/>
        <v>2</v>
      </c>
      <c r="AK24" s="11">
        <f>'Core Indicators'!HZ24</f>
        <v>2</v>
      </c>
      <c r="AL24" s="11">
        <f>'Core Indicators'!IH24</f>
        <v>2</v>
      </c>
      <c r="AM24" s="11">
        <f>'Core Indicators'!IP24</f>
        <v>2</v>
      </c>
      <c r="AN24" s="11">
        <f t="shared" si="14"/>
        <v>2</v>
      </c>
    </row>
    <row r="25" spans="1:40" x14ac:dyDescent="0.25">
      <c r="A25" s="236" t="str">
        <f>Lists!C:C</f>
        <v>CMR004</v>
      </c>
      <c r="B25" s="190">
        <f t="shared" si="0"/>
        <v>1.4</v>
      </c>
      <c r="C25" s="191">
        <f t="shared" si="1"/>
        <v>0</v>
      </c>
      <c r="D25" s="237">
        <f t="shared" si="2"/>
        <v>1.3</v>
      </c>
      <c r="E25" s="236">
        <f>'Core Indicators'!R25</f>
        <v>1</v>
      </c>
      <c r="F25" s="236">
        <f>'Core Indicators'!Z25</f>
        <v>1</v>
      </c>
      <c r="G25" s="191">
        <f t="shared" si="3"/>
        <v>1</v>
      </c>
      <c r="H25" s="236">
        <f>'Core Indicators'!AH25</f>
        <v>2</v>
      </c>
      <c r="I25" s="236">
        <f>'Core Indicators'!AP25</f>
        <v>1</v>
      </c>
      <c r="J25" s="236">
        <f>'Core Indicators'!BN25</f>
        <v>1</v>
      </c>
      <c r="K25" s="236">
        <f t="shared" si="4"/>
        <v>1</v>
      </c>
      <c r="L25" s="190">
        <f t="shared" si="5"/>
        <v>1.5</v>
      </c>
      <c r="M25" s="237">
        <f t="shared" si="6"/>
        <v>1.6</v>
      </c>
      <c r="N25" s="238">
        <f>'Core Indicators'!DJ25</f>
        <v>1</v>
      </c>
      <c r="O25" s="238">
        <f>'Core Indicators'!DR25</f>
        <v>2</v>
      </c>
      <c r="P25" s="238">
        <f>'Core Indicators'!DZ25</f>
        <v>1</v>
      </c>
      <c r="Q25" s="238">
        <f>'Core Indicators'!EH25</f>
        <v>2</v>
      </c>
      <c r="R25" s="238">
        <f>'Core Indicators'!EP25</f>
        <v>2</v>
      </c>
      <c r="S25" s="191">
        <f t="shared" si="7"/>
        <v>1.3</v>
      </c>
      <c r="T25" s="191">
        <f t="shared" si="8"/>
        <v>1</v>
      </c>
      <c r="U25" s="236">
        <v>1</v>
      </c>
      <c r="V25" s="236">
        <v>1</v>
      </c>
      <c r="W25" s="236">
        <f>'Core Indicators'!EX25</f>
        <v>1</v>
      </c>
      <c r="X25" s="191">
        <f t="shared" si="9"/>
        <v>1</v>
      </c>
      <c r="Y25" s="236">
        <v>1</v>
      </c>
      <c r="Z25" s="191">
        <f t="shared" si="10"/>
        <v>1.5</v>
      </c>
      <c r="AA25" s="236">
        <f>'Core Indicators'!FF25</f>
        <v>1</v>
      </c>
      <c r="AB25" s="236">
        <f t="shared" si="11"/>
        <v>2</v>
      </c>
      <c r="AC25" s="11">
        <f>'Core Indicators'!GD25</f>
        <v>2</v>
      </c>
      <c r="AD25" s="11">
        <f>'Core Indicators'!GL25</f>
        <v>2</v>
      </c>
      <c r="AE25" s="11">
        <f>'Core Indicators'!GT25</f>
        <v>2</v>
      </c>
      <c r="AF25" s="11">
        <f>'Core Indicators'!HB25</f>
        <v>2</v>
      </c>
      <c r="AG25" s="11">
        <f t="shared" si="12"/>
        <v>2</v>
      </c>
      <c r="AH25" s="11">
        <f>'Core Indicators'!HJ25</f>
        <v>2</v>
      </c>
      <c r="AI25" s="11">
        <f>'Core Indicators'!HR25</f>
        <v>2</v>
      </c>
      <c r="AJ25" s="11">
        <f t="shared" si="13"/>
        <v>2</v>
      </c>
      <c r="AK25" s="11">
        <f>'Core Indicators'!HZ25</f>
        <v>2</v>
      </c>
      <c r="AL25" s="11">
        <f>'Core Indicators'!IH25</f>
        <v>2</v>
      </c>
      <c r="AM25" s="11">
        <f>'Core Indicators'!IP25</f>
        <v>2</v>
      </c>
      <c r="AN25" s="11">
        <f t="shared" si="14"/>
        <v>2</v>
      </c>
    </row>
    <row r="26" spans="1:40" x14ac:dyDescent="0.25">
      <c r="A26" s="236" t="str">
        <f>Lists!C:C</f>
        <v>COD001</v>
      </c>
      <c r="B26" s="190">
        <f t="shared" si="0"/>
        <v>1.1000000000000001</v>
      </c>
      <c r="C26" s="191">
        <f t="shared" si="1"/>
        <v>0</v>
      </c>
      <c r="D26" s="237">
        <f t="shared" si="2"/>
        <v>1.2</v>
      </c>
      <c r="E26" s="236">
        <f>'Core Indicators'!R26</f>
        <v>2</v>
      </c>
      <c r="F26" s="236">
        <f>'Core Indicators'!Z26</f>
        <v>1</v>
      </c>
      <c r="G26" s="191">
        <f t="shared" si="3"/>
        <v>1.5</v>
      </c>
      <c r="H26" s="236">
        <f>'Core Indicators'!AH26</f>
        <v>1</v>
      </c>
      <c r="I26" s="236">
        <f>'Core Indicators'!AP26</f>
        <v>1</v>
      </c>
      <c r="J26" s="236">
        <f>'Core Indicators'!BN26</f>
        <v>1</v>
      </c>
      <c r="K26" s="236">
        <f t="shared" si="4"/>
        <v>1</v>
      </c>
      <c r="L26" s="190">
        <f t="shared" si="5"/>
        <v>1</v>
      </c>
      <c r="M26" s="237">
        <f t="shared" si="6"/>
        <v>1</v>
      </c>
      <c r="N26" s="238">
        <f>'Core Indicators'!DJ26</f>
        <v>1</v>
      </c>
      <c r="O26" s="238">
        <f>'Core Indicators'!DR26</f>
        <v>1</v>
      </c>
      <c r="P26" s="238">
        <f>'Core Indicators'!DZ26</f>
        <v>1</v>
      </c>
      <c r="Q26" s="238">
        <f>'Core Indicators'!EH26</f>
        <v>1</v>
      </c>
      <c r="R26" s="238">
        <f>'Core Indicators'!EP26</f>
        <v>1</v>
      </c>
      <c r="S26" s="191">
        <f t="shared" si="7"/>
        <v>1.3</v>
      </c>
      <c r="T26" s="191">
        <f t="shared" si="8"/>
        <v>1</v>
      </c>
      <c r="U26" s="236">
        <v>1</v>
      </c>
      <c r="V26" s="236">
        <v>1</v>
      </c>
      <c r="W26" s="236">
        <f>'Core Indicators'!EX26</f>
        <v>1</v>
      </c>
      <c r="X26" s="191">
        <f t="shared" si="9"/>
        <v>1</v>
      </c>
      <c r="Y26" s="236">
        <v>1</v>
      </c>
      <c r="Z26" s="191">
        <f t="shared" si="10"/>
        <v>1.5</v>
      </c>
      <c r="AA26" s="236">
        <f>'Core Indicators'!FF26</f>
        <v>1</v>
      </c>
      <c r="AB26" s="236">
        <f t="shared" si="11"/>
        <v>2</v>
      </c>
      <c r="AC26" s="11">
        <f>'Core Indicators'!GD26</f>
        <v>2</v>
      </c>
      <c r="AD26" s="11">
        <f>'Core Indicators'!GL26</f>
        <v>2</v>
      </c>
      <c r="AE26" s="11">
        <f>'Core Indicators'!GT26</f>
        <v>2</v>
      </c>
      <c r="AF26" s="11">
        <f>'Core Indicators'!HB26</f>
        <v>2</v>
      </c>
      <c r="AG26" s="11">
        <f t="shared" si="12"/>
        <v>2</v>
      </c>
      <c r="AH26" s="11">
        <f>'Core Indicators'!HJ26</f>
        <v>2</v>
      </c>
      <c r="AI26" s="11">
        <f>'Core Indicators'!HR26</f>
        <v>2</v>
      </c>
      <c r="AJ26" s="11">
        <f t="shared" si="13"/>
        <v>2</v>
      </c>
      <c r="AK26" s="11">
        <f>'Core Indicators'!HZ26</f>
        <v>2</v>
      </c>
      <c r="AL26" s="11">
        <f>'Core Indicators'!IH26</f>
        <v>2</v>
      </c>
      <c r="AM26" s="11">
        <f>'Core Indicators'!IP26</f>
        <v>2</v>
      </c>
      <c r="AN26" s="11">
        <f t="shared" si="14"/>
        <v>2</v>
      </c>
    </row>
    <row r="27" spans="1:40" x14ac:dyDescent="0.25">
      <c r="A27" s="236" t="str">
        <f>Lists!C:C</f>
        <v>COG001</v>
      </c>
      <c r="B27" s="190">
        <f t="shared" si="0"/>
        <v>1.7</v>
      </c>
      <c r="C27" s="191">
        <f t="shared" si="1"/>
        <v>0</v>
      </c>
      <c r="D27" s="237">
        <f t="shared" si="2"/>
        <v>1.5</v>
      </c>
      <c r="E27" s="236">
        <f>'Core Indicators'!R27</f>
        <v>2</v>
      </c>
      <c r="F27" s="236">
        <f>'Core Indicators'!Z27</f>
        <v>1</v>
      </c>
      <c r="G27" s="191">
        <f t="shared" si="3"/>
        <v>1.5</v>
      </c>
      <c r="H27" s="236">
        <f>'Core Indicators'!AH27</f>
        <v>2</v>
      </c>
      <c r="I27" s="236">
        <f>'Core Indicators'!AP27</f>
        <v>1</v>
      </c>
      <c r="J27" s="236">
        <f>'Core Indicators'!BN27</f>
        <v>1</v>
      </c>
      <c r="K27" s="236">
        <f t="shared" si="4"/>
        <v>1</v>
      </c>
      <c r="L27" s="190">
        <f t="shared" si="5"/>
        <v>1.5</v>
      </c>
      <c r="M27" s="237">
        <f t="shared" si="6"/>
        <v>2</v>
      </c>
      <c r="N27" s="238">
        <f>'Core Indicators'!DJ27</f>
        <v>2</v>
      </c>
      <c r="O27" s="238">
        <f>'Core Indicators'!DR27</f>
        <v>2</v>
      </c>
      <c r="P27" s="238">
        <f>'Core Indicators'!DZ27</f>
        <v>2</v>
      </c>
      <c r="Q27" s="238">
        <f>'Core Indicators'!EH27</f>
        <v>2</v>
      </c>
      <c r="R27" s="238">
        <f>'Core Indicators'!EP27</f>
        <v>2</v>
      </c>
      <c r="S27" s="191">
        <f t="shared" si="7"/>
        <v>1.3</v>
      </c>
      <c r="T27" s="191">
        <f t="shared" si="8"/>
        <v>1</v>
      </c>
      <c r="U27" s="236">
        <v>1</v>
      </c>
      <c r="V27" s="236">
        <v>1</v>
      </c>
      <c r="W27" s="236">
        <f>'Core Indicators'!EX27</f>
        <v>1</v>
      </c>
      <c r="X27" s="191">
        <f t="shared" si="9"/>
        <v>1</v>
      </c>
      <c r="Y27" s="236">
        <v>1</v>
      </c>
      <c r="Z27" s="191">
        <f t="shared" si="10"/>
        <v>1.5</v>
      </c>
      <c r="AA27" s="236">
        <f>'Core Indicators'!FF27</f>
        <v>1</v>
      </c>
      <c r="AB27" s="236">
        <f t="shared" si="11"/>
        <v>2</v>
      </c>
      <c r="AC27" s="11">
        <f>'Core Indicators'!GD27</f>
        <v>2</v>
      </c>
      <c r="AD27" s="11">
        <f>'Core Indicators'!GL27</f>
        <v>2</v>
      </c>
      <c r="AE27" s="11">
        <f>'Core Indicators'!GT27</f>
        <v>2</v>
      </c>
      <c r="AF27" s="11">
        <f>'Core Indicators'!HB27</f>
        <v>2</v>
      </c>
      <c r="AG27" s="11">
        <f t="shared" si="12"/>
        <v>2</v>
      </c>
      <c r="AH27" s="11">
        <f>'Core Indicators'!HJ27</f>
        <v>2</v>
      </c>
      <c r="AI27" s="11">
        <f>'Core Indicators'!HR27</f>
        <v>2</v>
      </c>
      <c r="AJ27" s="11">
        <f t="shared" si="13"/>
        <v>2</v>
      </c>
      <c r="AK27" s="11">
        <f>'Core Indicators'!HZ27</f>
        <v>2</v>
      </c>
      <c r="AL27" s="11">
        <f>'Core Indicators'!IH27</f>
        <v>2</v>
      </c>
      <c r="AM27" s="11">
        <f>'Core Indicators'!IP27</f>
        <v>2</v>
      </c>
      <c r="AN27" s="11">
        <f t="shared" si="14"/>
        <v>2</v>
      </c>
    </row>
    <row r="28" spans="1:40" x14ac:dyDescent="0.25">
      <c r="A28" s="236" t="str">
        <f>Lists!C:C</f>
        <v>COL001</v>
      </c>
      <c r="B28" s="190">
        <f t="shared" si="0"/>
        <v>1.2</v>
      </c>
      <c r="C28" s="191">
        <f t="shared" si="1"/>
        <v>0</v>
      </c>
      <c r="D28" s="237">
        <f t="shared" si="2"/>
        <v>1.4</v>
      </c>
      <c r="E28" s="236">
        <f>'Core Indicators'!R28</f>
        <v>1</v>
      </c>
      <c r="F28" s="236">
        <f>'Core Indicators'!Z28</f>
        <v>1</v>
      </c>
      <c r="G28" s="191">
        <f t="shared" si="3"/>
        <v>1</v>
      </c>
      <c r="H28" s="236">
        <f>'Core Indicators'!AH28</f>
        <v>1</v>
      </c>
      <c r="I28" s="236">
        <f>'Core Indicators'!AP28</f>
        <v>1</v>
      </c>
      <c r="J28" s="236">
        <f>'Core Indicators'!BN28</f>
        <v>3</v>
      </c>
      <c r="K28" s="236">
        <f t="shared" si="4"/>
        <v>2.1</v>
      </c>
      <c r="L28" s="190">
        <f t="shared" si="5"/>
        <v>1.6</v>
      </c>
      <c r="M28" s="237">
        <f t="shared" si="6"/>
        <v>1</v>
      </c>
      <c r="N28" s="238">
        <f>'Core Indicators'!DJ28</f>
        <v>1</v>
      </c>
      <c r="O28" s="238">
        <f>'Core Indicators'!DR28</f>
        <v>1</v>
      </c>
      <c r="P28" s="238">
        <f>'Core Indicators'!DZ28</f>
        <v>1</v>
      </c>
      <c r="Q28" s="238">
        <f>'Core Indicators'!EH28</f>
        <v>1</v>
      </c>
      <c r="R28" s="238">
        <f>'Core Indicators'!EP28</f>
        <v>1</v>
      </c>
      <c r="S28" s="191">
        <f t="shared" si="7"/>
        <v>1.3</v>
      </c>
      <c r="T28" s="191">
        <f t="shared" si="8"/>
        <v>1.1666666666666667</v>
      </c>
      <c r="U28" s="236">
        <v>1</v>
      </c>
      <c r="V28" s="236">
        <v>1</v>
      </c>
      <c r="W28" s="236">
        <f>'Core Indicators'!EX28</f>
        <v>2</v>
      </c>
      <c r="X28" s="191">
        <f t="shared" si="9"/>
        <v>1.5</v>
      </c>
      <c r="Y28" s="236">
        <v>1</v>
      </c>
      <c r="Z28" s="191">
        <f t="shared" si="10"/>
        <v>1.5</v>
      </c>
      <c r="AA28" s="236">
        <f>'Core Indicators'!FF28</f>
        <v>1</v>
      </c>
      <c r="AB28" s="236">
        <f t="shared" si="11"/>
        <v>2</v>
      </c>
      <c r="AC28" s="11">
        <f>'Core Indicators'!GD28</f>
        <v>2</v>
      </c>
      <c r="AD28" s="11">
        <f>'Core Indicators'!GL28</f>
        <v>2</v>
      </c>
      <c r="AE28" s="11">
        <f>'Core Indicators'!GT28</f>
        <v>2</v>
      </c>
      <c r="AF28" s="11">
        <f>'Core Indicators'!HB28</f>
        <v>2</v>
      </c>
      <c r="AG28" s="11">
        <f t="shared" si="12"/>
        <v>2</v>
      </c>
      <c r="AH28" s="11">
        <f>'Core Indicators'!HJ28</f>
        <v>2</v>
      </c>
      <c r="AI28" s="11">
        <f>'Core Indicators'!HR28</f>
        <v>2</v>
      </c>
      <c r="AJ28" s="11">
        <f t="shared" si="13"/>
        <v>2</v>
      </c>
      <c r="AK28" s="11">
        <f>'Core Indicators'!HZ28</f>
        <v>2</v>
      </c>
      <c r="AL28" s="11">
        <f>'Core Indicators'!IH28</f>
        <v>2</v>
      </c>
      <c r="AM28" s="11">
        <f>'Core Indicators'!IP28</f>
        <v>2</v>
      </c>
      <c r="AN28" s="11">
        <f t="shared" si="14"/>
        <v>2</v>
      </c>
    </row>
    <row r="29" spans="1:40" x14ac:dyDescent="0.25">
      <c r="A29" s="236" t="str">
        <f>Lists!C:C</f>
        <v>COL002</v>
      </c>
      <c r="B29" s="190">
        <f t="shared" si="0"/>
        <v>1.9</v>
      </c>
      <c r="C29" s="191">
        <f t="shared" si="1"/>
        <v>0</v>
      </c>
      <c r="D29" s="237">
        <f t="shared" si="2"/>
        <v>2.4</v>
      </c>
      <c r="E29" s="236">
        <f>'Core Indicators'!R29</f>
        <v>3</v>
      </c>
      <c r="F29" s="236">
        <f>'Core Indicators'!Z29</f>
        <v>2</v>
      </c>
      <c r="G29" s="191">
        <f t="shared" si="3"/>
        <v>2.5</v>
      </c>
      <c r="H29" s="236">
        <f>'Core Indicators'!AH29</f>
        <v>2</v>
      </c>
      <c r="I29" s="236">
        <f>'Core Indicators'!AP29</f>
        <v>2</v>
      </c>
      <c r="J29" s="236">
        <f>'Core Indicators'!BN29</f>
        <v>3</v>
      </c>
      <c r="K29" s="236">
        <f t="shared" si="4"/>
        <v>2.5</v>
      </c>
      <c r="L29" s="190">
        <f t="shared" si="5"/>
        <v>2.2999999999999998</v>
      </c>
      <c r="M29" s="237">
        <f t="shared" si="6"/>
        <v>2</v>
      </c>
      <c r="N29" s="238">
        <f>'Core Indicators'!DJ29</f>
        <v>2</v>
      </c>
      <c r="O29" s="238">
        <f>'Core Indicators'!DR29</f>
        <v>2</v>
      </c>
      <c r="P29" s="238">
        <f>'Core Indicators'!DZ29</f>
        <v>2</v>
      </c>
      <c r="Q29" s="238">
        <f>'Core Indicators'!EH29</f>
        <v>2</v>
      </c>
      <c r="R29" s="238">
        <f>'Core Indicators'!EP29</f>
        <v>2</v>
      </c>
      <c r="S29" s="191">
        <f t="shared" si="7"/>
        <v>1.3</v>
      </c>
      <c r="T29" s="191">
        <f t="shared" si="8"/>
        <v>1.1666666666666667</v>
      </c>
      <c r="U29" s="236">
        <v>1</v>
      </c>
      <c r="V29" s="236">
        <v>1</v>
      </c>
      <c r="W29" s="236">
        <f>'Core Indicators'!EX29</f>
        <v>2</v>
      </c>
      <c r="X29" s="191">
        <f t="shared" si="9"/>
        <v>1.5</v>
      </c>
      <c r="Y29" s="236">
        <v>1</v>
      </c>
      <c r="Z29" s="191">
        <f t="shared" si="10"/>
        <v>1.5</v>
      </c>
      <c r="AA29" s="236">
        <f>'Core Indicators'!FF29</f>
        <v>1</v>
      </c>
      <c r="AB29" s="236">
        <f t="shared" si="11"/>
        <v>2</v>
      </c>
      <c r="AC29" s="11">
        <f>'Core Indicators'!GD29</f>
        <v>2</v>
      </c>
      <c r="AD29" s="11">
        <f>'Core Indicators'!GL29</f>
        <v>2</v>
      </c>
      <c r="AE29" s="11">
        <f>'Core Indicators'!GT29</f>
        <v>2</v>
      </c>
      <c r="AF29" s="11">
        <f>'Core Indicators'!HB29</f>
        <v>2</v>
      </c>
      <c r="AG29" s="11">
        <f t="shared" si="12"/>
        <v>2</v>
      </c>
      <c r="AH29" s="11">
        <f>'Core Indicators'!HJ29</f>
        <v>2</v>
      </c>
      <c r="AI29" s="11">
        <f>'Core Indicators'!HR29</f>
        <v>2</v>
      </c>
      <c r="AJ29" s="11">
        <f t="shared" si="13"/>
        <v>2</v>
      </c>
      <c r="AK29" s="11">
        <f>'Core Indicators'!HZ29</f>
        <v>2</v>
      </c>
      <c r="AL29" s="11">
        <f>'Core Indicators'!IH29</f>
        <v>2</v>
      </c>
      <c r="AM29" s="11">
        <f>'Core Indicators'!IP29</f>
        <v>2</v>
      </c>
      <c r="AN29" s="11">
        <f t="shared" si="14"/>
        <v>2</v>
      </c>
    </row>
    <row r="30" spans="1:40" x14ac:dyDescent="0.25">
      <c r="A30" s="236" t="str">
        <f>Lists!C:C</f>
        <v>CRI002</v>
      </c>
      <c r="B30" s="190">
        <f t="shared" si="0"/>
        <v>1.9</v>
      </c>
      <c r="C30" s="191">
        <f t="shared" si="1"/>
        <v>2</v>
      </c>
      <c r="D30" s="237">
        <f t="shared" si="2"/>
        <v>2</v>
      </c>
      <c r="E30" s="236">
        <f>'Core Indicators'!R30</f>
        <v>2</v>
      </c>
      <c r="F30" s="236">
        <f>'Core Indicators'!Z30</f>
        <v>2</v>
      </c>
      <c r="G30" s="191">
        <f t="shared" si="3"/>
        <v>2</v>
      </c>
      <c r="H30" s="236">
        <f>'Core Indicators'!AH30</f>
        <v>2</v>
      </c>
      <c r="I30" s="236">
        <f>'Core Indicators'!AP30</f>
        <v>2</v>
      </c>
      <c r="J30" s="236" t="str">
        <f>'Core Indicators'!BN30</f>
        <v>x</v>
      </c>
      <c r="K30" s="236">
        <f t="shared" si="4"/>
        <v>2</v>
      </c>
      <c r="L30" s="190">
        <f t="shared" si="5"/>
        <v>2</v>
      </c>
      <c r="M30" s="237">
        <f t="shared" si="6"/>
        <v>2</v>
      </c>
      <c r="N30" s="238">
        <f>'Core Indicators'!DJ30</f>
        <v>2</v>
      </c>
      <c r="O30" s="238">
        <f>'Core Indicators'!DR30</f>
        <v>2</v>
      </c>
      <c r="P30" s="238">
        <f>'Core Indicators'!DZ30</f>
        <v>2</v>
      </c>
      <c r="Q30" s="238" t="str">
        <f>'Core Indicators'!EH30</f>
        <v>x</v>
      </c>
      <c r="R30" s="238" t="str">
        <f>'Core Indicators'!EP30</f>
        <v>x</v>
      </c>
      <c r="S30" s="191">
        <f t="shared" si="7"/>
        <v>1.5</v>
      </c>
      <c r="T30" s="191">
        <f t="shared" si="8"/>
        <v>1</v>
      </c>
      <c r="U30" s="236">
        <v>1</v>
      </c>
      <c r="V30" s="236">
        <v>1</v>
      </c>
      <c r="W30" s="236" t="str">
        <f>'Core Indicators'!EX30</f>
        <v>x</v>
      </c>
      <c r="X30" s="191">
        <f t="shared" si="9"/>
        <v>1</v>
      </c>
      <c r="Y30" s="236">
        <v>1</v>
      </c>
      <c r="Z30" s="191">
        <f t="shared" si="10"/>
        <v>2</v>
      </c>
      <c r="AA30" s="236">
        <f>'Core Indicators'!FF30</f>
        <v>2</v>
      </c>
      <c r="AB30" s="236">
        <f t="shared" si="11"/>
        <v>2</v>
      </c>
      <c r="AC30" s="11">
        <f>'Core Indicators'!GD30</f>
        <v>2</v>
      </c>
      <c r="AD30" s="11">
        <f>'Core Indicators'!GL30</f>
        <v>2</v>
      </c>
      <c r="AE30" s="11">
        <f>'Core Indicators'!GT30</f>
        <v>2</v>
      </c>
      <c r="AF30" s="11">
        <f>'Core Indicators'!HB30</f>
        <v>2</v>
      </c>
      <c r="AG30" s="11">
        <f t="shared" si="12"/>
        <v>2</v>
      </c>
      <c r="AH30" s="11">
        <f>'Core Indicators'!HJ30</f>
        <v>2</v>
      </c>
      <c r="AI30" s="11">
        <f>'Core Indicators'!HR30</f>
        <v>2</v>
      </c>
      <c r="AJ30" s="11">
        <f t="shared" si="13"/>
        <v>2</v>
      </c>
      <c r="AK30" s="11">
        <f>'Core Indicators'!HZ30</f>
        <v>2</v>
      </c>
      <c r="AL30" s="11">
        <f>'Core Indicators'!IH30</f>
        <v>2</v>
      </c>
      <c r="AM30" s="11">
        <f>'Core Indicators'!IP30</f>
        <v>2</v>
      </c>
      <c r="AN30" s="11">
        <f t="shared" si="14"/>
        <v>2</v>
      </c>
    </row>
    <row r="31" spans="1:40" x14ac:dyDescent="0.25">
      <c r="A31" s="236" t="str">
        <f>Lists!C:C</f>
        <v>CZE002</v>
      </c>
      <c r="B31" s="190">
        <f t="shared" si="0"/>
        <v>1.9</v>
      </c>
      <c r="C31" s="191">
        <f t="shared" si="1"/>
        <v>0</v>
      </c>
      <c r="D31" s="237">
        <f t="shared" si="2"/>
        <v>2</v>
      </c>
      <c r="E31" s="236">
        <f>'Core Indicators'!R31</f>
        <v>2</v>
      </c>
      <c r="F31" s="236">
        <f>'Core Indicators'!Z31</f>
        <v>2</v>
      </c>
      <c r="G31" s="191">
        <f t="shared" si="3"/>
        <v>2</v>
      </c>
      <c r="H31" s="236">
        <f>'Core Indicators'!AH31</f>
        <v>2</v>
      </c>
      <c r="I31" s="236">
        <f>'Core Indicators'!AP31</f>
        <v>2</v>
      </c>
      <c r="J31" s="236">
        <f>'Core Indicators'!BN31</f>
        <v>2</v>
      </c>
      <c r="K31" s="236">
        <f t="shared" si="4"/>
        <v>2</v>
      </c>
      <c r="L31" s="190">
        <f t="shared" si="5"/>
        <v>2</v>
      </c>
      <c r="M31" s="237">
        <f t="shared" si="6"/>
        <v>2</v>
      </c>
      <c r="N31" s="238">
        <f>'Core Indicators'!DJ31</f>
        <v>2</v>
      </c>
      <c r="O31" s="238">
        <f>'Core Indicators'!DR31</f>
        <v>2</v>
      </c>
      <c r="P31" s="238">
        <f>'Core Indicators'!DZ31</f>
        <v>2</v>
      </c>
      <c r="Q31" s="238">
        <f>'Core Indicators'!EH31</f>
        <v>2</v>
      </c>
      <c r="R31" s="238">
        <f>'Core Indicators'!EP31</f>
        <v>2</v>
      </c>
      <c r="S31" s="191">
        <f t="shared" si="7"/>
        <v>1.6</v>
      </c>
      <c r="T31" s="191">
        <f t="shared" si="8"/>
        <v>1.1666666666666667</v>
      </c>
      <c r="U31" s="236">
        <v>1</v>
      </c>
      <c r="V31" s="236">
        <v>1</v>
      </c>
      <c r="W31" s="236">
        <f>'Core Indicators'!EX31</f>
        <v>2</v>
      </c>
      <c r="X31" s="191">
        <f t="shared" si="9"/>
        <v>1.5</v>
      </c>
      <c r="Y31" s="236">
        <v>1</v>
      </c>
      <c r="Z31" s="191">
        <f t="shared" si="10"/>
        <v>2</v>
      </c>
      <c r="AA31" s="236">
        <f>'Core Indicators'!FF31</f>
        <v>2</v>
      </c>
      <c r="AB31" s="236">
        <f t="shared" si="11"/>
        <v>2</v>
      </c>
      <c r="AC31" s="11">
        <f>'Core Indicators'!GD31</f>
        <v>2</v>
      </c>
      <c r="AD31" s="11">
        <f>'Core Indicators'!GL31</f>
        <v>2</v>
      </c>
      <c r="AE31" s="11">
        <f>'Core Indicators'!GT31</f>
        <v>2</v>
      </c>
      <c r="AF31" s="11">
        <f>'Core Indicators'!HB31</f>
        <v>2</v>
      </c>
      <c r="AG31" s="11">
        <f t="shared" si="12"/>
        <v>2</v>
      </c>
      <c r="AH31" s="11">
        <f>'Core Indicators'!HJ31</f>
        <v>2</v>
      </c>
      <c r="AI31" s="11">
        <f>'Core Indicators'!HR31</f>
        <v>2</v>
      </c>
      <c r="AJ31" s="11">
        <f t="shared" si="13"/>
        <v>2</v>
      </c>
      <c r="AK31" s="11">
        <f>'Core Indicators'!HZ31</f>
        <v>2</v>
      </c>
      <c r="AL31" s="11">
        <f>'Core Indicators'!IH31</f>
        <v>2</v>
      </c>
      <c r="AM31" s="11">
        <f>'Core Indicators'!IP31</f>
        <v>2</v>
      </c>
      <c r="AN31" s="11">
        <f t="shared" si="14"/>
        <v>2</v>
      </c>
    </row>
    <row r="32" spans="1:40" x14ac:dyDescent="0.25">
      <c r="A32" s="236" t="str">
        <f>Lists!C:C</f>
        <v>DJI001</v>
      </c>
      <c r="B32" s="190">
        <f t="shared" si="0"/>
        <v>1.9</v>
      </c>
      <c r="C32" s="191">
        <f t="shared" si="1"/>
        <v>0</v>
      </c>
      <c r="D32" s="237">
        <f t="shared" si="2"/>
        <v>2</v>
      </c>
      <c r="E32" s="236">
        <f>'Core Indicators'!R32</f>
        <v>2</v>
      </c>
      <c r="F32" s="236">
        <f>'Core Indicators'!Z32</f>
        <v>2</v>
      </c>
      <c r="G32" s="191">
        <f t="shared" si="3"/>
        <v>2</v>
      </c>
      <c r="H32" s="236">
        <f>'Core Indicators'!AH32</f>
        <v>2</v>
      </c>
      <c r="I32" s="236">
        <f>'Core Indicators'!AP32</f>
        <v>2</v>
      </c>
      <c r="J32" s="236">
        <f>'Core Indicators'!BN32</f>
        <v>2</v>
      </c>
      <c r="K32" s="236">
        <f t="shared" si="4"/>
        <v>2</v>
      </c>
      <c r="L32" s="190">
        <f t="shared" si="5"/>
        <v>2</v>
      </c>
      <c r="M32" s="237">
        <f t="shared" si="6"/>
        <v>2</v>
      </c>
      <c r="N32" s="238">
        <f>'Core Indicators'!DJ32</f>
        <v>2</v>
      </c>
      <c r="O32" s="238">
        <f>'Core Indicators'!DR32</f>
        <v>2</v>
      </c>
      <c r="P32" s="238">
        <f>'Core Indicators'!DZ32</f>
        <v>2</v>
      </c>
      <c r="Q32" s="238">
        <f>'Core Indicators'!EH32</f>
        <v>2</v>
      </c>
      <c r="R32" s="238">
        <f>'Core Indicators'!EP32</f>
        <v>2</v>
      </c>
      <c r="S32" s="191">
        <f t="shared" si="7"/>
        <v>1.6</v>
      </c>
      <c r="T32" s="191">
        <f t="shared" si="8"/>
        <v>1.1666666666666667</v>
      </c>
      <c r="U32" s="236">
        <v>1</v>
      </c>
      <c r="V32" s="236">
        <v>1</v>
      </c>
      <c r="W32" s="236">
        <f>'Core Indicators'!EX32</f>
        <v>2</v>
      </c>
      <c r="X32" s="191">
        <f t="shared" si="9"/>
        <v>1.5</v>
      </c>
      <c r="Y32" s="236">
        <v>1</v>
      </c>
      <c r="Z32" s="191">
        <f t="shared" si="10"/>
        <v>2</v>
      </c>
      <c r="AA32" s="236">
        <f>'Core Indicators'!FF32</f>
        <v>2</v>
      </c>
      <c r="AB32" s="236">
        <f t="shared" si="11"/>
        <v>2</v>
      </c>
      <c r="AC32" s="11">
        <f>'Core Indicators'!GD32</f>
        <v>2</v>
      </c>
      <c r="AD32" s="11">
        <f>'Core Indicators'!GL32</f>
        <v>2</v>
      </c>
      <c r="AE32" s="11">
        <f>'Core Indicators'!GT32</f>
        <v>2</v>
      </c>
      <c r="AF32" s="11">
        <f>'Core Indicators'!HB32</f>
        <v>2</v>
      </c>
      <c r="AG32" s="11">
        <f t="shared" si="12"/>
        <v>2</v>
      </c>
      <c r="AH32" s="11">
        <f>'Core Indicators'!HJ32</f>
        <v>2</v>
      </c>
      <c r="AI32" s="11">
        <f>'Core Indicators'!HR32</f>
        <v>2</v>
      </c>
      <c r="AJ32" s="11">
        <f t="shared" si="13"/>
        <v>2</v>
      </c>
      <c r="AK32" s="11">
        <f>'Core Indicators'!HZ32</f>
        <v>2</v>
      </c>
      <c r="AL32" s="11">
        <f>'Core Indicators'!IH32</f>
        <v>2</v>
      </c>
      <c r="AM32" s="11">
        <f>'Core Indicators'!IP32</f>
        <v>2</v>
      </c>
      <c r="AN32" s="11">
        <f t="shared" si="14"/>
        <v>2</v>
      </c>
    </row>
    <row r="33" spans="1:40" x14ac:dyDescent="0.25">
      <c r="A33" s="236" t="str">
        <f>Lists!C:C</f>
        <v>DJI002</v>
      </c>
      <c r="B33" s="190">
        <f t="shared" si="0"/>
        <v>1.8</v>
      </c>
      <c r="C33" s="191">
        <f t="shared" si="1"/>
        <v>0</v>
      </c>
      <c r="D33" s="237">
        <f t="shared" si="2"/>
        <v>1.8</v>
      </c>
      <c r="E33" s="236">
        <f>'Core Indicators'!R33</f>
        <v>1</v>
      </c>
      <c r="F33" s="236">
        <f>'Core Indicators'!Z33</f>
        <v>2</v>
      </c>
      <c r="G33" s="191">
        <f t="shared" si="3"/>
        <v>1.5</v>
      </c>
      <c r="H33" s="236">
        <f>'Core Indicators'!AH33</f>
        <v>2</v>
      </c>
      <c r="I33" s="236">
        <f>'Core Indicators'!AP33</f>
        <v>2</v>
      </c>
      <c r="J33" s="236">
        <f>'Core Indicators'!BN33</f>
        <v>2</v>
      </c>
      <c r="K33" s="236">
        <f t="shared" si="4"/>
        <v>2</v>
      </c>
      <c r="L33" s="190">
        <f t="shared" si="5"/>
        <v>2</v>
      </c>
      <c r="M33" s="237">
        <f t="shared" si="6"/>
        <v>2</v>
      </c>
      <c r="N33" s="238">
        <f>'Core Indicators'!DJ33</f>
        <v>2</v>
      </c>
      <c r="O33" s="238">
        <f>'Core Indicators'!DR33</f>
        <v>2</v>
      </c>
      <c r="P33" s="238">
        <f>'Core Indicators'!DZ33</f>
        <v>2</v>
      </c>
      <c r="Q33" s="238">
        <f>'Core Indicators'!EH33</f>
        <v>2</v>
      </c>
      <c r="R33" s="238">
        <f>'Core Indicators'!EP33</f>
        <v>2</v>
      </c>
      <c r="S33" s="191">
        <f t="shared" si="7"/>
        <v>1.6</v>
      </c>
      <c r="T33" s="191">
        <f t="shared" si="8"/>
        <v>1.1666666666666667</v>
      </c>
      <c r="U33" s="236">
        <v>1</v>
      </c>
      <c r="V33" s="236">
        <v>1</v>
      </c>
      <c r="W33" s="236">
        <f>'Core Indicators'!EX33</f>
        <v>2</v>
      </c>
      <c r="X33" s="191">
        <f t="shared" si="9"/>
        <v>1.5</v>
      </c>
      <c r="Y33" s="236">
        <v>1</v>
      </c>
      <c r="Z33" s="191">
        <f t="shared" si="10"/>
        <v>2</v>
      </c>
      <c r="AA33" s="236">
        <f>'Core Indicators'!FF33</f>
        <v>2</v>
      </c>
      <c r="AB33" s="236">
        <f t="shared" si="11"/>
        <v>2</v>
      </c>
      <c r="AC33" s="11">
        <f>'Core Indicators'!GD33</f>
        <v>2</v>
      </c>
      <c r="AD33" s="11">
        <f>'Core Indicators'!GL33</f>
        <v>2</v>
      </c>
      <c r="AE33" s="11">
        <f>'Core Indicators'!GT33</f>
        <v>2</v>
      </c>
      <c r="AF33" s="11">
        <f>'Core Indicators'!HB33</f>
        <v>2</v>
      </c>
      <c r="AG33" s="11">
        <f t="shared" si="12"/>
        <v>2</v>
      </c>
      <c r="AH33" s="11">
        <f>'Core Indicators'!HJ33</f>
        <v>2</v>
      </c>
      <c r="AI33" s="11">
        <f>'Core Indicators'!HR33</f>
        <v>2</v>
      </c>
      <c r="AJ33" s="11">
        <f t="shared" si="13"/>
        <v>2</v>
      </c>
      <c r="AK33" s="11">
        <f>'Core Indicators'!HZ33</f>
        <v>2</v>
      </c>
      <c r="AL33" s="11">
        <f>'Core Indicators'!IH33</f>
        <v>2</v>
      </c>
      <c r="AM33" s="11">
        <f>'Core Indicators'!IP33</f>
        <v>2</v>
      </c>
      <c r="AN33" s="11">
        <f t="shared" si="14"/>
        <v>2</v>
      </c>
    </row>
    <row r="34" spans="1:40" x14ac:dyDescent="0.25">
      <c r="A34" s="236" t="str">
        <f>Lists!C:C</f>
        <v>DJI003</v>
      </c>
      <c r="B34" s="190">
        <f t="shared" si="0"/>
        <v>1.9</v>
      </c>
      <c r="C34" s="191">
        <f t="shared" si="1"/>
        <v>0</v>
      </c>
      <c r="D34" s="237">
        <f t="shared" si="2"/>
        <v>2</v>
      </c>
      <c r="E34" s="236">
        <f>'Core Indicators'!R34</f>
        <v>2</v>
      </c>
      <c r="F34" s="236">
        <f>'Core Indicators'!Z34</f>
        <v>2</v>
      </c>
      <c r="G34" s="191">
        <f t="shared" si="3"/>
        <v>2</v>
      </c>
      <c r="H34" s="236">
        <f>'Core Indicators'!AH34</f>
        <v>2</v>
      </c>
      <c r="I34" s="236">
        <f>'Core Indicators'!AP34</f>
        <v>2</v>
      </c>
      <c r="J34" s="236">
        <f>'Core Indicators'!BN34</f>
        <v>2</v>
      </c>
      <c r="K34" s="236">
        <f t="shared" si="4"/>
        <v>2</v>
      </c>
      <c r="L34" s="190">
        <f t="shared" si="5"/>
        <v>2</v>
      </c>
      <c r="M34" s="237">
        <f t="shared" si="6"/>
        <v>2</v>
      </c>
      <c r="N34" s="238">
        <f>'Core Indicators'!DJ34</f>
        <v>2</v>
      </c>
      <c r="O34" s="238">
        <f>'Core Indicators'!DR34</f>
        <v>2</v>
      </c>
      <c r="P34" s="238">
        <f>'Core Indicators'!DZ34</f>
        <v>2</v>
      </c>
      <c r="Q34" s="238">
        <f>'Core Indicators'!EH34</f>
        <v>2</v>
      </c>
      <c r="R34" s="238">
        <f>'Core Indicators'!EP34</f>
        <v>2</v>
      </c>
      <c r="S34" s="191">
        <f t="shared" si="7"/>
        <v>1.6</v>
      </c>
      <c r="T34" s="191">
        <f t="shared" si="8"/>
        <v>1.1666666666666667</v>
      </c>
      <c r="U34" s="236">
        <v>1</v>
      </c>
      <c r="V34" s="236">
        <v>1</v>
      </c>
      <c r="W34" s="236">
        <f>'Core Indicators'!EX34</f>
        <v>2</v>
      </c>
      <c r="X34" s="191">
        <f t="shared" si="9"/>
        <v>1.5</v>
      </c>
      <c r="Y34" s="236">
        <v>1</v>
      </c>
      <c r="Z34" s="191">
        <f t="shared" si="10"/>
        <v>2</v>
      </c>
      <c r="AA34" s="236">
        <f>'Core Indicators'!FF34</f>
        <v>2</v>
      </c>
      <c r="AB34" s="236">
        <f t="shared" si="11"/>
        <v>2</v>
      </c>
      <c r="AC34" s="11">
        <f>'Core Indicators'!GD34</f>
        <v>2</v>
      </c>
      <c r="AD34" s="11">
        <f>'Core Indicators'!GL34</f>
        <v>2</v>
      </c>
      <c r="AE34" s="11">
        <f>'Core Indicators'!GT34</f>
        <v>2</v>
      </c>
      <c r="AF34" s="11">
        <f>'Core Indicators'!HB34</f>
        <v>2</v>
      </c>
      <c r="AG34" s="11">
        <f t="shared" si="12"/>
        <v>2</v>
      </c>
      <c r="AH34" s="11">
        <f>'Core Indicators'!HJ34</f>
        <v>2</v>
      </c>
      <c r="AI34" s="11">
        <f>'Core Indicators'!HR34</f>
        <v>2</v>
      </c>
      <c r="AJ34" s="11">
        <f t="shared" si="13"/>
        <v>2</v>
      </c>
      <c r="AK34" s="11">
        <f>'Core Indicators'!HZ34</f>
        <v>2</v>
      </c>
      <c r="AL34" s="11">
        <f>'Core Indicators'!IH34</f>
        <v>2</v>
      </c>
      <c r="AM34" s="11">
        <f>'Core Indicators'!IP34</f>
        <v>2</v>
      </c>
      <c r="AN34" s="11">
        <f t="shared" si="14"/>
        <v>2</v>
      </c>
    </row>
    <row r="35" spans="1:40" x14ac:dyDescent="0.25">
      <c r="A35" s="236" t="str">
        <f>Lists!C:C</f>
        <v>DOM002</v>
      </c>
      <c r="B35" s="190">
        <f t="shared" ref="B35:B66" si="15">IF(OR(M35="x",D35="x"),"x",ROUND((5-GEOMEAN(((5-D35)/5*4+1),((5-M35)/5*4+1),((5-M35)/5*4+1)))/4*3.5+S35*0.3,1))</f>
        <v>1.9</v>
      </c>
      <c r="C35" s="191">
        <f t="shared" ref="C35:C66" si="16">COUNTIF(E35:F35,"x")+COUNTIF(H35:I35,"x")+COUNTIF(J35:J35,"x")+COUNTIF(M35,"x")+COUNTIF(U35:W35,"x")+COUNTIF(Y35:AB35,"x")</f>
        <v>2</v>
      </c>
      <c r="D35" s="237">
        <f t="shared" ref="D35:D66" si="17">IF(OR(L35="x",G35="x"),"x",ROUND((5-GEOMEAN(((5-L35)/5*4+1),((5-L35)/5*4+1),((5-G35)/5*4+1)))/4*5,1))</f>
        <v>2</v>
      </c>
      <c r="E35" s="236">
        <f>'Core Indicators'!R35</f>
        <v>2</v>
      </c>
      <c r="F35" s="236">
        <f>'Core Indicators'!Z35</f>
        <v>2</v>
      </c>
      <c r="G35" s="191">
        <f t="shared" ref="G35:G66" si="18">IF(AND(F35="x",E35="x"),"x",IF(OR(F35="x",E35="x"),AVERAGE(E35,F35),ROUND((10-GEOMEAN(((10-E35)/10*9+1),((10-F35)/10*9+1)))/9*10,1)))</f>
        <v>2</v>
      </c>
      <c r="H35" s="236">
        <f>'Core Indicators'!AH35</f>
        <v>2</v>
      </c>
      <c r="I35" s="236">
        <f>'Core Indicators'!AP35</f>
        <v>2</v>
      </c>
      <c r="J35" s="236" t="str">
        <f>'Core Indicators'!BN35</f>
        <v>x</v>
      </c>
      <c r="K35" s="236">
        <f t="shared" ref="K35:K66" si="19">IF(AND(J35="x",I35="x"),"x",IF(OR(J35="x",I35="x"),AVERAGE(I35,J35),ROUND((10-GEOMEAN(((10-I35)/10*9+1),((10-J35)/10*9+1)))/9*10,1)))</f>
        <v>2</v>
      </c>
      <c r="L35" s="190">
        <f t="shared" ref="L35:L66" si="20">IF(AND(H35="x",K35="x"),"x",IF(OR(H35="x",K35="x"),AVERAGE(H35,K35),ROUND((10-GEOMEAN(((10-H35)/10*9+1),((10-K35)/10*9+1)))/9*10,1)))</f>
        <v>2</v>
      </c>
      <c r="M35" s="237">
        <f t="shared" ref="M35:M66" si="21">IF(N35="x","x",AVERAGE(N35:R35))</f>
        <v>2</v>
      </c>
      <c r="N35" s="238">
        <f>'Core Indicators'!DJ35</f>
        <v>2</v>
      </c>
      <c r="O35" s="238">
        <f>'Core Indicators'!DR35</f>
        <v>2</v>
      </c>
      <c r="P35" s="238">
        <f>'Core Indicators'!DZ35</f>
        <v>2</v>
      </c>
      <c r="Q35" s="238" t="str">
        <f>'Core Indicators'!EH35</f>
        <v>x</v>
      </c>
      <c r="R35" s="238" t="str">
        <f>'Core Indicators'!EP35</f>
        <v>x</v>
      </c>
      <c r="S35" s="191">
        <f t="shared" ref="S35:S66" si="22">IF(OR(Z35="x",T35="x"),T35,ROUND((10-GEOMEAN(((10-T35)/10*9+1),((10-Z35)/10*9+1)))/9*10,1))</f>
        <v>1.5</v>
      </c>
      <c r="T35" s="191">
        <f t="shared" ref="T35:T66" si="23">AVERAGE(U35,X35,Y35)</f>
        <v>1</v>
      </c>
      <c r="U35" s="236">
        <v>1</v>
      </c>
      <c r="V35" s="236">
        <v>1</v>
      </c>
      <c r="W35" s="236" t="str">
        <f>'Core Indicators'!EX35</f>
        <v>x</v>
      </c>
      <c r="X35" s="191">
        <f t="shared" ref="X35:X66" si="24">AVERAGE(V35:W35)</f>
        <v>1</v>
      </c>
      <c r="Y35" s="236">
        <v>1</v>
      </c>
      <c r="Z35" s="191">
        <f t="shared" ref="Z35:Z66" si="25">IF(AND(AA35="x",AB35="x"),"x",AVERAGE(AA35:AB35))</f>
        <v>2</v>
      </c>
      <c r="AA35" s="236">
        <f>'Core Indicators'!FF35</f>
        <v>2</v>
      </c>
      <c r="AB35" s="236">
        <f t="shared" ref="AB35:AB66" si="26">IF(AND(AJ35="x",AN35="x",AG35="x"),"x",(AVERAGE(AJ35,AN35,AG35)))</f>
        <v>2</v>
      </c>
      <c r="AC35" s="11">
        <f>'Core Indicators'!GD35</f>
        <v>2</v>
      </c>
      <c r="AD35" s="11">
        <f>'Core Indicators'!GL35</f>
        <v>2</v>
      </c>
      <c r="AE35" s="11">
        <f>'Core Indicators'!GT35</f>
        <v>2</v>
      </c>
      <c r="AF35" s="11">
        <f>'Core Indicators'!HB35</f>
        <v>2</v>
      </c>
      <c r="AG35" s="11">
        <f t="shared" ref="AG35:AG66" si="27">IF(AND(AC35="x",AD35="x",AE35="x",AF35="x"),"x",AVERAGE(AC35:AF35))</f>
        <v>2</v>
      </c>
      <c r="AH35" s="11">
        <f>'Core Indicators'!HJ35</f>
        <v>2</v>
      </c>
      <c r="AI35" s="11">
        <f>'Core Indicators'!HR35</f>
        <v>2</v>
      </c>
      <c r="AJ35" s="11">
        <f t="shared" ref="AJ35:AJ66" si="28">IF(AND(AH35="x",AI35="x"),"x",AVERAGE(AH35:AI35))</f>
        <v>2</v>
      </c>
      <c r="AK35" s="11">
        <f>'Core Indicators'!HZ35</f>
        <v>2</v>
      </c>
      <c r="AL35" s="11">
        <f>'Core Indicators'!IH35</f>
        <v>2</v>
      </c>
      <c r="AM35" s="11">
        <f>'Core Indicators'!IP35</f>
        <v>2</v>
      </c>
      <c r="AN35" s="11">
        <f t="shared" ref="AN35:AN66" si="29">IF(AND(AK35="x",AL35="x",AM35="x"),"x",AVERAGE(AK35:AM35))</f>
        <v>2</v>
      </c>
    </row>
    <row r="36" spans="1:40" x14ac:dyDescent="0.25">
      <c r="A36" s="236" t="str">
        <f>Lists!C:C</f>
        <v>DZA002</v>
      </c>
      <c r="B36" s="190">
        <f t="shared" si="15"/>
        <v>2</v>
      </c>
      <c r="C36" s="191">
        <f t="shared" si="16"/>
        <v>0</v>
      </c>
      <c r="D36" s="237">
        <f t="shared" si="17"/>
        <v>2.2000000000000002</v>
      </c>
      <c r="E36" s="236">
        <f>'Core Indicators'!R36</f>
        <v>2</v>
      </c>
      <c r="F36" s="236">
        <f>'Core Indicators'!Z36</f>
        <v>2</v>
      </c>
      <c r="G36" s="191">
        <f t="shared" si="18"/>
        <v>2</v>
      </c>
      <c r="H36" s="236">
        <f>'Core Indicators'!AH36</f>
        <v>2</v>
      </c>
      <c r="I36" s="236">
        <f>'Core Indicators'!AP36</f>
        <v>2</v>
      </c>
      <c r="J36" s="236">
        <f>'Core Indicators'!BN36</f>
        <v>3</v>
      </c>
      <c r="K36" s="236">
        <f t="shared" si="19"/>
        <v>2.5</v>
      </c>
      <c r="L36" s="190">
        <f t="shared" si="20"/>
        <v>2.2999999999999998</v>
      </c>
      <c r="M36" s="237">
        <f t="shared" si="21"/>
        <v>2</v>
      </c>
      <c r="N36" s="238">
        <f>'Core Indicators'!DJ36</f>
        <v>2</v>
      </c>
      <c r="O36" s="238">
        <f>'Core Indicators'!DR36</f>
        <v>2</v>
      </c>
      <c r="P36" s="238">
        <f>'Core Indicators'!DZ36</f>
        <v>2</v>
      </c>
      <c r="Q36" s="238">
        <f>'Core Indicators'!EH36</f>
        <v>2</v>
      </c>
      <c r="R36" s="238">
        <f>'Core Indicators'!EP36</f>
        <v>2</v>
      </c>
      <c r="S36" s="191">
        <f t="shared" si="22"/>
        <v>1.7</v>
      </c>
      <c r="T36" s="191">
        <f t="shared" si="23"/>
        <v>1.3333333333333333</v>
      </c>
      <c r="U36" s="236">
        <v>1</v>
      </c>
      <c r="V36" s="236">
        <v>1</v>
      </c>
      <c r="W36" s="236">
        <f>'Core Indicators'!EX36</f>
        <v>3</v>
      </c>
      <c r="X36" s="191">
        <f t="shared" si="24"/>
        <v>2</v>
      </c>
      <c r="Y36" s="236">
        <v>1</v>
      </c>
      <c r="Z36" s="191">
        <f t="shared" si="25"/>
        <v>2</v>
      </c>
      <c r="AA36" s="236">
        <f>'Core Indicators'!FF36</f>
        <v>2</v>
      </c>
      <c r="AB36" s="236">
        <f t="shared" si="26"/>
        <v>2</v>
      </c>
      <c r="AC36" s="11">
        <f>'Core Indicators'!GD36</f>
        <v>2</v>
      </c>
      <c r="AD36" s="11">
        <f>'Core Indicators'!GL36</f>
        <v>2</v>
      </c>
      <c r="AE36" s="11">
        <f>'Core Indicators'!GT36</f>
        <v>2</v>
      </c>
      <c r="AF36" s="11">
        <f>'Core Indicators'!HB36</f>
        <v>2</v>
      </c>
      <c r="AG36" s="11">
        <f t="shared" si="27"/>
        <v>2</v>
      </c>
      <c r="AH36" s="11">
        <f>'Core Indicators'!HJ36</f>
        <v>2</v>
      </c>
      <c r="AI36" s="11">
        <f>'Core Indicators'!HR36</f>
        <v>2</v>
      </c>
      <c r="AJ36" s="11">
        <f t="shared" si="28"/>
        <v>2</v>
      </c>
      <c r="AK36" s="11">
        <f>'Core Indicators'!HZ36</f>
        <v>2</v>
      </c>
      <c r="AL36" s="11">
        <f>'Core Indicators'!IH36</f>
        <v>2</v>
      </c>
      <c r="AM36" s="11">
        <f>'Core Indicators'!IP36</f>
        <v>2</v>
      </c>
      <c r="AN36" s="11">
        <f t="shared" si="29"/>
        <v>2</v>
      </c>
    </row>
    <row r="37" spans="1:40" x14ac:dyDescent="0.25">
      <c r="A37" s="236" t="str">
        <f>Lists!C:C</f>
        <v>DZA003</v>
      </c>
      <c r="B37" s="190">
        <f t="shared" si="15"/>
        <v>2.7</v>
      </c>
      <c r="C37" s="191">
        <f t="shared" si="16"/>
        <v>1</v>
      </c>
      <c r="D37" s="237">
        <f t="shared" si="17"/>
        <v>3</v>
      </c>
      <c r="E37" s="236">
        <f>'Core Indicators'!R37</f>
        <v>3</v>
      </c>
      <c r="F37" s="236">
        <f>'Core Indicators'!Z37</f>
        <v>3</v>
      </c>
      <c r="G37" s="191">
        <f t="shared" si="18"/>
        <v>3</v>
      </c>
      <c r="H37" s="236">
        <f>'Core Indicators'!AH37</f>
        <v>3</v>
      </c>
      <c r="I37" s="236" t="str">
        <f>'Core Indicators'!AP37</f>
        <v>x</v>
      </c>
      <c r="J37" s="236">
        <f>'Core Indicators'!BN37</f>
        <v>3</v>
      </c>
      <c r="K37" s="236">
        <f t="shared" si="19"/>
        <v>3</v>
      </c>
      <c r="L37" s="190">
        <f t="shared" si="20"/>
        <v>3</v>
      </c>
      <c r="M37" s="237">
        <f t="shared" si="21"/>
        <v>3</v>
      </c>
      <c r="N37" s="238">
        <f>'Core Indicators'!DJ37</f>
        <v>3</v>
      </c>
      <c r="O37" s="238">
        <f>'Core Indicators'!DR37</f>
        <v>3</v>
      </c>
      <c r="P37" s="238">
        <f>'Core Indicators'!DZ37</f>
        <v>3</v>
      </c>
      <c r="Q37" s="238">
        <f>'Core Indicators'!EH37</f>
        <v>3</v>
      </c>
      <c r="R37" s="238">
        <f>'Core Indicators'!EP37</f>
        <v>3</v>
      </c>
      <c r="S37" s="191">
        <f t="shared" si="22"/>
        <v>1.9</v>
      </c>
      <c r="T37" s="191">
        <f t="shared" si="23"/>
        <v>1.3333333333333333</v>
      </c>
      <c r="U37" s="236">
        <v>1</v>
      </c>
      <c r="V37" s="236">
        <v>1</v>
      </c>
      <c r="W37" s="236">
        <f>'Core Indicators'!EX37</f>
        <v>3</v>
      </c>
      <c r="X37" s="191">
        <f t="shared" si="24"/>
        <v>2</v>
      </c>
      <c r="Y37" s="236">
        <v>1</v>
      </c>
      <c r="Z37" s="191">
        <f t="shared" si="25"/>
        <v>2.5</v>
      </c>
      <c r="AA37" s="236">
        <f>'Core Indicators'!FF37</f>
        <v>3</v>
      </c>
      <c r="AB37" s="236">
        <f t="shared" si="26"/>
        <v>2</v>
      </c>
      <c r="AC37" s="11">
        <f>'Core Indicators'!GD37</f>
        <v>2</v>
      </c>
      <c r="AD37" s="11">
        <f>'Core Indicators'!GL37</f>
        <v>2</v>
      </c>
      <c r="AE37" s="11">
        <f>'Core Indicators'!GT37</f>
        <v>2</v>
      </c>
      <c r="AF37" s="11">
        <f>'Core Indicators'!HB37</f>
        <v>2</v>
      </c>
      <c r="AG37" s="11">
        <f t="shared" si="27"/>
        <v>2</v>
      </c>
      <c r="AH37" s="11">
        <f>'Core Indicators'!HJ37</f>
        <v>2</v>
      </c>
      <c r="AI37" s="11">
        <f>'Core Indicators'!HR37</f>
        <v>2</v>
      </c>
      <c r="AJ37" s="11">
        <f t="shared" si="28"/>
        <v>2</v>
      </c>
      <c r="AK37" s="11">
        <f>'Core Indicators'!HZ37</f>
        <v>2</v>
      </c>
      <c r="AL37" s="11">
        <f>'Core Indicators'!IH37</f>
        <v>2</v>
      </c>
      <c r="AM37" s="11">
        <f>'Core Indicators'!IP37</f>
        <v>2</v>
      </c>
      <c r="AN37" s="11">
        <f t="shared" si="29"/>
        <v>2</v>
      </c>
    </row>
    <row r="38" spans="1:40" x14ac:dyDescent="0.25">
      <c r="A38" s="236" t="str">
        <f>Lists!C:C</f>
        <v>DZA004</v>
      </c>
      <c r="B38" s="190">
        <f t="shared" si="15"/>
        <v>2.4</v>
      </c>
      <c r="C38" s="191">
        <f t="shared" si="16"/>
        <v>0</v>
      </c>
      <c r="D38" s="237">
        <f t="shared" si="17"/>
        <v>2.6</v>
      </c>
      <c r="E38" s="236">
        <f>'Core Indicators'!R38</f>
        <v>2</v>
      </c>
      <c r="F38" s="236">
        <f>'Core Indicators'!Z38</f>
        <v>2</v>
      </c>
      <c r="G38" s="191">
        <f t="shared" si="18"/>
        <v>2</v>
      </c>
      <c r="H38" s="236">
        <f>'Core Indicators'!AH38</f>
        <v>3</v>
      </c>
      <c r="I38" s="236">
        <f>'Core Indicators'!AP38</f>
        <v>2</v>
      </c>
      <c r="J38" s="236">
        <f>'Core Indicators'!BN38</f>
        <v>3</v>
      </c>
      <c r="K38" s="236">
        <f t="shared" si="19"/>
        <v>2.5</v>
      </c>
      <c r="L38" s="190">
        <f t="shared" si="20"/>
        <v>2.8</v>
      </c>
      <c r="M38" s="237">
        <f t="shared" si="21"/>
        <v>3</v>
      </c>
      <c r="N38" s="238">
        <f>'Core Indicators'!DJ38</f>
        <v>3</v>
      </c>
      <c r="O38" s="238">
        <f>'Core Indicators'!DR38</f>
        <v>3</v>
      </c>
      <c r="P38" s="238">
        <f>'Core Indicators'!DZ38</f>
        <v>3</v>
      </c>
      <c r="Q38" s="238">
        <f>'Core Indicators'!EH38</f>
        <v>3</v>
      </c>
      <c r="R38" s="238">
        <f>'Core Indicators'!EP38</f>
        <v>3</v>
      </c>
      <c r="S38" s="191">
        <f t="shared" si="22"/>
        <v>1.4</v>
      </c>
      <c r="T38" s="191">
        <f t="shared" si="23"/>
        <v>1.3333333333333333</v>
      </c>
      <c r="U38" s="236">
        <v>1</v>
      </c>
      <c r="V38" s="236">
        <v>1</v>
      </c>
      <c r="W38" s="236">
        <f>'Core Indicators'!EX38</f>
        <v>3</v>
      </c>
      <c r="X38" s="191">
        <f t="shared" si="24"/>
        <v>2</v>
      </c>
      <c r="Y38" s="236">
        <v>1</v>
      </c>
      <c r="Z38" s="191">
        <f t="shared" si="25"/>
        <v>1.5</v>
      </c>
      <c r="AA38" s="236">
        <f>'Core Indicators'!FF38</f>
        <v>1</v>
      </c>
      <c r="AB38" s="236">
        <f t="shared" si="26"/>
        <v>2</v>
      </c>
      <c r="AC38" s="11">
        <f>'Core Indicators'!GD38</f>
        <v>2</v>
      </c>
      <c r="AD38" s="11">
        <f>'Core Indicators'!GL38</f>
        <v>2</v>
      </c>
      <c r="AE38" s="11">
        <f>'Core Indicators'!GT38</f>
        <v>2</v>
      </c>
      <c r="AF38" s="11">
        <f>'Core Indicators'!HB38</f>
        <v>2</v>
      </c>
      <c r="AG38" s="11">
        <f t="shared" si="27"/>
        <v>2</v>
      </c>
      <c r="AH38" s="11">
        <f>'Core Indicators'!HJ38</f>
        <v>2</v>
      </c>
      <c r="AI38" s="11">
        <f>'Core Indicators'!HR38</f>
        <v>2</v>
      </c>
      <c r="AJ38" s="11">
        <f t="shared" si="28"/>
        <v>2</v>
      </c>
      <c r="AK38" s="11">
        <f>'Core Indicators'!HZ38</f>
        <v>2</v>
      </c>
      <c r="AL38" s="11">
        <f>'Core Indicators'!IH38</f>
        <v>2</v>
      </c>
      <c r="AM38" s="11">
        <f>'Core Indicators'!IP38</f>
        <v>2</v>
      </c>
      <c r="AN38" s="11">
        <f t="shared" si="29"/>
        <v>2</v>
      </c>
    </row>
    <row r="39" spans="1:40" x14ac:dyDescent="0.25">
      <c r="A39" s="236" t="str">
        <f>Lists!C:C</f>
        <v>ECU002</v>
      </c>
      <c r="B39" s="190">
        <f t="shared" si="15"/>
        <v>1.8</v>
      </c>
      <c r="C39" s="191">
        <f t="shared" si="16"/>
        <v>0</v>
      </c>
      <c r="D39" s="237">
        <f t="shared" si="17"/>
        <v>2</v>
      </c>
      <c r="E39" s="236">
        <f>'Core Indicators'!R39</f>
        <v>1</v>
      </c>
      <c r="F39" s="236">
        <f>'Core Indicators'!Z39</f>
        <v>2</v>
      </c>
      <c r="G39" s="191">
        <f t="shared" si="18"/>
        <v>1.5</v>
      </c>
      <c r="H39" s="236">
        <f>'Core Indicators'!AH39</f>
        <v>2</v>
      </c>
      <c r="I39" s="236">
        <f>'Core Indicators'!AP39</f>
        <v>2</v>
      </c>
      <c r="J39" s="236">
        <f>'Core Indicators'!BN39</f>
        <v>3</v>
      </c>
      <c r="K39" s="236">
        <f t="shared" si="19"/>
        <v>2.5</v>
      </c>
      <c r="L39" s="190">
        <f t="shared" si="20"/>
        <v>2.2999999999999998</v>
      </c>
      <c r="M39" s="237">
        <f t="shared" si="21"/>
        <v>2</v>
      </c>
      <c r="N39" s="238">
        <f>'Core Indicators'!DJ39</f>
        <v>2</v>
      </c>
      <c r="O39" s="238">
        <f>'Core Indicators'!DR39</f>
        <v>2</v>
      </c>
      <c r="P39" s="238">
        <f>'Core Indicators'!DZ39</f>
        <v>2</v>
      </c>
      <c r="Q39" s="238" t="str">
        <f>'Core Indicators'!EH39</f>
        <v>x</v>
      </c>
      <c r="R39" s="238" t="str">
        <f>'Core Indicators'!EP39</f>
        <v>x</v>
      </c>
      <c r="S39" s="191">
        <f t="shared" si="22"/>
        <v>1.4</v>
      </c>
      <c r="T39" s="191">
        <f t="shared" si="23"/>
        <v>1.3333333333333333</v>
      </c>
      <c r="U39" s="236">
        <v>1</v>
      </c>
      <c r="V39" s="236">
        <v>1</v>
      </c>
      <c r="W39" s="236">
        <f>'Core Indicators'!EX39</f>
        <v>3</v>
      </c>
      <c r="X39" s="191">
        <f t="shared" si="24"/>
        <v>2</v>
      </c>
      <c r="Y39" s="236">
        <v>1</v>
      </c>
      <c r="Z39" s="191">
        <f t="shared" si="25"/>
        <v>1.5</v>
      </c>
      <c r="AA39" s="236">
        <f>'Core Indicators'!FF39</f>
        <v>1</v>
      </c>
      <c r="AB39" s="236">
        <f t="shared" si="26"/>
        <v>2</v>
      </c>
      <c r="AC39" s="11">
        <f>'Core Indicators'!GD39</f>
        <v>2</v>
      </c>
      <c r="AD39" s="11">
        <f>'Core Indicators'!GL39</f>
        <v>2</v>
      </c>
      <c r="AE39" s="11">
        <f>'Core Indicators'!GT39</f>
        <v>2</v>
      </c>
      <c r="AF39" s="11">
        <f>'Core Indicators'!HB39</f>
        <v>2</v>
      </c>
      <c r="AG39" s="11">
        <f t="shared" si="27"/>
        <v>2</v>
      </c>
      <c r="AH39" s="11">
        <f>'Core Indicators'!HJ39</f>
        <v>2</v>
      </c>
      <c r="AI39" s="11">
        <f>'Core Indicators'!HR39</f>
        <v>2</v>
      </c>
      <c r="AJ39" s="11">
        <f t="shared" si="28"/>
        <v>2</v>
      </c>
      <c r="AK39" s="11">
        <f>'Core Indicators'!HZ39</f>
        <v>2</v>
      </c>
      <c r="AL39" s="11">
        <f>'Core Indicators'!IH39</f>
        <v>2</v>
      </c>
      <c r="AM39" s="11">
        <f>'Core Indicators'!IP39</f>
        <v>2</v>
      </c>
      <c r="AN39" s="11">
        <f t="shared" si="29"/>
        <v>2</v>
      </c>
    </row>
    <row r="40" spans="1:40" x14ac:dyDescent="0.25">
      <c r="A40" s="236" t="str">
        <f>Lists!C:C</f>
        <v>EGY004</v>
      </c>
      <c r="B40" s="190">
        <f t="shared" si="15"/>
        <v>2</v>
      </c>
      <c r="C40" s="191">
        <f t="shared" si="16"/>
        <v>0</v>
      </c>
      <c r="D40" s="237">
        <f t="shared" si="17"/>
        <v>2.2000000000000002</v>
      </c>
      <c r="E40" s="236">
        <f>'Core Indicators'!R40</f>
        <v>2</v>
      </c>
      <c r="F40" s="236">
        <f>'Core Indicators'!Z40</f>
        <v>2</v>
      </c>
      <c r="G40" s="191">
        <f t="shared" si="18"/>
        <v>2</v>
      </c>
      <c r="H40" s="236">
        <f>'Core Indicators'!AH40</f>
        <v>2</v>
      </c>
      <c r="I40" s="236">
        <f>'Core Indicators'!AP40</f>
        <v>2</v>
      </c>
      <c r="J40" s="236">
        <f>'Core Indicators'!BN40</f>
        <v>3</v>
      </c>
      <c r="K40" s="236">
        <f t="shared" si="19"/>
        <v>2.5</v>
      </c>
      <c r="L40" s="190">
        <f t="shared" si="20"/>
        <v>2.2999999999999998</v>
      </c>
      <c r="M40" s="237">
        <f t="shared" si="21"/>
        <v>2</v>
      </c>
      <c r="N40" s="238">
        <f>'Core Indicators'!DJ40</f>
        <v>2</v>
      </c>
      <c r="O40" s="238">
        <f>'Core Indicators'!DR40</f>
        <v>2</v>
      </c>
      <c r="P40" s="238">
        <f>'Core Indicators'!DZ40</f>
        <v>2</v>
      </c>
      <c r="Q40" s="238">
        <f>'Core Indicators'!EH40</f>
        <v>2</v>
      </c>
      <c r="R40" s="238">
        <f>'Core Indicators'!EP40</f>
        <v>2</v>
      </c>
      <c r="S40" s="191">
        <f t="shared" si="22"/>
        <v>1.7</v>
      </c>
      <c r="T40" s="191">
        <f t="shared" si="23"/>
        <v>1.3333333333333333</v>
      </c>
      <c r="U40" s="236">
        <v>1</v>
      </c>
      <c r="V40" s="236">
        <v>1</v>
      </c>
      <c r="W40" s="236">
        <f>'Core Indicators'!EX40</f>
        <v>3</v>
      </c>
      <c r="X40" s="191">
        <f t="shared" si="24"/>
        <v>2</v>
      </c>
      <c r="Y40" s="236">
        <v>1</v>
      </c>
      <c r="Z40" s="191">
        <f t="shared" si="25"/>
        <v>2</v>
      </c>
      <c r="AA40" s="236">
        <f>'Core Indicators'!FF40</f>
        <v>2</v>
      </c>
      <c r="AB40" s="236">
        <f t="shared" si="26"/>
        <v>2</v>
      </c>
      <c r="AC40" s="11">
        <f>'Core Indicators'!GD40</f>
        <v>2</v>
      </c>
      <c r="AD40" s="11">
        <f>'Core Indicators'!GL40</f>
        <v>2</v>
      </c>
      <c r="AE40" s="11">
        <f>'Core Indicators'!GT40</f>
        <v>2</v>
      </c>
      <c r="AF40" s="11">
        <f>'Core Indicators'!HB40</f>
        <v>2</v>
      </c>
      <c r="AG40" s="11">
        <f t="shared" si="27"/>
        <v>2</v>
      </c>
      <c r="AH40" s="11">
        <f>'Core Indicators'!HJ40</f>
        <v>2</v>
      </c>
      <c r="AI40" s="11">
        <f>'Core Indicators'!HR40</f>
        <v>2</v>
      </c>
      <c r="AJ40" s="11">
        <f t="shared" si="28"/>
        <v>2</v>
      </c>
      <c r="AK40" s="11">
        <f>'Core Indicators'!HZ40</f>
        <v>2</v>
      </c>
      <c r="AL40" s="11">
        <f>'Core Indicators'!IH40</f>
        <v>2</v>
      </c>
      <c r="AM40" s="11">
        <f>'Core Indicators'!IP40</f>
        <v>2</v>
      </c>
      <c r="AN40" s="11">
        <f t="shared" si="29"/>
        <v>2</v>
      </c>
    </row>
    <row r="41" spans="1:40" x14ac:dyDescent="0.25">
      <c r="A41" s="236" t="str">
        <f>Lists!C:C</f>
        <v>ERI001</v>
      </c>
      <c r="B41" s="190">
        <f t="shared" si="15"/>
        <v>2.2000000000000002</v>
      </c>
      <c r="C41" s="191">
        <f t="shared" si="16"/>
        <v>0</v>
      </c>
      <c r="D41" s="237">
        <f t="shared" si="17"/>
        <v>2.7</v>
      </c>
      <c r="E41" s="236">
        <f>'Core Indicators'!R41</f>
        <v>2</v>
      </c>
      <c r="F41" s="236">
        <f>'Core Indicators'!Z41</f>
        <v>2</v>
      </c>
      <c r="G41" s="191">
        <f t="shared" si="18"/>
        <v>2</v>
      </c>
      <c r="H41" s="236">
        <f>'Core Indicators'!AH41</f>
        <v>3</v>
      </c>
      <c r="I41" s="236">
        <f>'Core Indicators'!AP41</f>
        <v>3</v>
      </c>
      <c r="J41" s="236">
        <f>'Core Indicators'!BN41</f>
        <v>3</v>
      </c>
      <c r="K41" s="236">
        <f t="shared" si="19"/>
        <v>3</v>
      </c>
      <c r="L41" s="190">
        <f t="shared" si="20"/>
        <v>3</v>
      </c>
      <c r="M41" s="237">
        <f t="shared" si="21"/>
        <v>2.3333333333333335</v>
      </c>
      <c r="N41" s="238">
        <f>'Core Indicators'!DJ41</f>
        <v>2</v>
      </c>
      <c r="O41" s="238">
        <f>'Core Indicators'!DR41</f>
        <v>2</v>
      </c>
      <c r="P41" s="238">
        <f>'Core Indicators'!DZ41</f>
        <v>3</v>
      </c>
      <c r="Q41" s="238" t="str">
        <f>'Core Indicators'!EH41</f>
        <v>x</v>
      </c>
      <c r="R41" s="238" t="str">
        <f>'Core Indicators'!EP41</f>
        <v>x</v>
      </c>
      <c r="S41" s="191">
        <f t="shared" si="22"/>
        <v>1.7</v>
      </c>
      <c r="T41" s="191">
        <f t="shared" si="23"/>
        <v>1.3333333333333333</v>
      </c>
      <c r="U41" s="236">
        <v>1</v>
      </c>
      <c r="V41" s="236">
        <v>1</v>
      </c>
      <c r="W41" s="236">
        <f>'Core Indicators'!EX41</f>
        <v>3</v>
      </c>
      <c r="X41" s="191">
        <f t="shared" si="24"/>
        <v>2</v>
      </c>
      <c r="Y41" s="236">
        <v>1</v>
      </c>
      <c r="Z41" s="191">
        <f t="shared" si="25"/>
        <v>2</v>
      </c>
      <c r="AA41" s="236">
        <f>'Core Indicators'!FF41</f>
        <v>2</v>
      </c>
      <c r="AB41" s="236">
        <f t="shared" si="26"/>
        <v>2</v>
      </c>
      <c r="AC41" s="11">
        <f>'Core Indicators'!GD41</f>
        <v>2</v>
      </c>
      <c r="AD41" s="11">
        <f>'Core Indicators'!GL41</f>
        <v>2</v>
      </c>
      <c r="AE41" s="11">
        <f>'Core Indicators'!GT41</f>
        <v>2</v>
      </c>
      <c r="AF41" s="11">
        <f>'Core Indicators'!HB41</f>
        <v>2</v>
      </c>
      <c r="AG41" s="11">
        <f t="shared" si="27"/>
        <v>2</v>
      </c>
      <c r="AH41" s="11">
        <f>'Core Indicators'!HJ41</f>
        <v>2</v>
      </c>
      <c r="AI41" s="11">
        <f>'Core Indicators'!HR41</f>
        <v>2</v>
      </c>
      <c r="AJ41" s="11">
        <f t="shared" si="28"/>
        <v>2</v>
      </c>
      <c r="AK41" s="11">
        <f>'Core Indicators'!HZ41</f>
        <v>2</v>
      </c>
      <c r="AL41" s="11">
        <f>'Core Indicators'!IH41</f>
        <v>2</v>
      </c>
      <c r="AM41" s="11">
        <f>'Core Indicators'!IP41</f>
        <v>2</v>
      </c>
      <c r="AN41" s="11">
        <f t="shared" si="29"/>
        <v>2</v>
      </c>
    </row>
    <row r="42" spans="1:40" x14ac:dyDescent="0.25">
      <c r="A42" s="236" t="str">
        <f>Lists!C:C</f>
        <v>ESP002</v>
      </c>
      <c r="B42" s="190">
        <f t="shared" si="15"/>
        <v>2</v>
      </c>
      <c r="C42" s="191">
        <f t="shared" si="16"/>
        <v>0</v>
      </c>
      <c r="D42" s="237">
        <f t="shared" si="17"/>
        <v>2.2000000000000002</v>
      </c>
      <c r="E42" s="236">
        <f>'Core Indicators'!R42</f>
        <v>2</v>
      </c>
      <c r="F42" s="236">
        <f>'Core Indicators'!Z42</f>
        <v>2</v>
      </c>
      <c r="G42" s="191">
        <f t="shared" si="18"/>
        <v>2</v>
      </c>
      <c r="H42" s="236">
        <f>'Core Indicators'!AH42</f>
        <v>2</v>
      </c>
      <c r="I42" s="236">
        <f>'Core Indicators'!AP42</f>
        <v>2</v>
      </c>
      <c r="J42" s="236">
        <f>'Core Indicators'!BN42</f>
        <v>3</v>
      </c>
      <c r="K42" s="236">
        <f t="shared" si="19"/>
        <v>2.5</v>
      </c>
      <c r="L42" s="190">
        <f t="shared" si="20"/>
        <v>2.2999999999999998</v>
      </c>
      <c r="M42" s="237">
        <f t="shared" si="21"/>
        <v>2</v>
      </c>
      <c r="N42" s="238">
        <f>'Core Indicators'!DJ42</f>
        <v>2</v>
      </c>
      <c r="O42" s="238">
        <f>'Core Indicators'!DR42</f>
        <v>2</v>
      </c>
      <c r="P42" s="238">
        <f>'Core Indicators'!DZ42</f>
        <v>2</v>
      </c>
      <c r="Q42" s="238">
        <f>'Core Indicators'!EH42</f>
        <v>2</v>
      </c>
      <c r="R42" s="238">
        <f>'Core Indicators'!EP42</f>
        <v>2</v>
      </c>
      <c r="S42" s="191">
        <f t="shared" si="22"/>
        <v>1.9</v>
      </c>
      <c r="T42" s="191">
        <f t="shared" si="23"/>
        <v>1.3333333333333333</v>
      </c>
      <c r="U42" s="236">
        <v>1</v>
      </c>
      <c r="V42" s="236">
        <v>1</v>
      </c>
      <c r="W42" s="236">
        <f>'Core Indicators'!EX42</f>
        <v>3</v>
      </c>
      <c r="X42" s="191">
        <f t="shared" si="24"/>
        <v>2</v>
      </c>
      <c r="Y42" s="236">
        <v>1</v>
      </c>
      <c r="Z42" s="191">
        <f t="shared" si="25"/>
        <v>2.5</v>
      </c>
      <c r="AA42" s="236">
        <f>'Core Indicators'!FF42</f>
        <v>3</v>
      </c>
      <c r="AB42" s="236">
        <f t="shared" si="26"/>
        <v>2</v>
      </c>
      <c r="AC42" s="11">
        <f>'Core Indicators'!GD42</f>
        <v>2</v>
      </c>
      <c r="AD42" s="11">
        <f>'Core Indicators'!GL42</f>
        <v>2</v>
      </c>
      <c r="AE42" s="11">
        <f>'Core Indicators'!GT42</f>
        <v>2</v>
      </c>
      <c r="AF42" s="11">
        <f>'Core Indicators'!HB42</f>
        <v>2</v>
      </c>
      <c r="AG42" s="11">
        <f t="shared" si="27"/>
        <v>2</v>
      </c>
      <c r="AH42" s="11">
        <f>'Core Indicators'!HJ42</f>
        <v>2</v>
      </c>
      <c r="AI42" s="11">
        <f>'Core Indicators'!HR42</f>
        <v>2</v>
      </c>
      <c r="AJ42" s="11">
        <f t="shared" si="28"/>
        <v>2</v>
      </c>
      <c r="AK42" s="11">
        <f>'Core Indicators'!HZ42</f>
        <v>2</v>
      </c>
      <c r="AL42" s="11">
        <f>'Core Indicators'!IH42</f>
        <v>2</v>
      </c>
      <c r="AM42" s="11">
        <f>'Core Indicators'!IP42</f>
        <v>2</v>
      </c>
      <c r="AN42" s="11">
        <f t="shared" si="29"/>
        <v>2</v>
      </c>
    </row>
    <row r="43" spans="1:40" x14ac:dyDescent="0.25">
      <c r="A43" s="236" t="str">
        <f>Lists!C:C</f>
        <v>EST002</v>
      </c>
      <c r="B43" s="190">
        <f t="shared" si="15"/>
        <v>1.9</v>
      </c>
      <c r="C43" s="191">
        <f t="shared" si="16"/>
        <v>0</v>
      </c>
      <c r="D43" s="237">
        <f t="shared" si="17"/>
        <v>2</v>
      </c>
      <c r="E43" s="236">
        <f>'Core Indicators'!R43</f>
        <v>2</v>
      </c>
      <c r="F43" s="236">
        <f>'Core Indicators'!Z43</f>
        <v>2</v>
      </c>
      <c r="G43" s="191">
        <f t="shared" si="18"/>
        <v>2</v>
      </c>
      <c r="H43" s="236">
        <f>'Core Indicators'!AH43</f>
        <v>2</v>
      </c>
      <c r="I43" s="236">
        <f>'Core Indicators'!AP43</f>
        <v>2</v>
      </c>
      <c r="J43" s="236">
        <f>'Core Indicators'!BN43</f>
        <v>2</v>
      </c>
      <c r="K43" s="236">
        <f t="shared" si="19"/>
        <v>2</v>
      </c>
      <c r="L43" s="190">
        <f t="shared" si="20"/>
        <v>2</v>
      </c>
      <c r="M43" s="237">
        <f t="shared" si="21"/>
        <v>2</v>
      </c>
      <c r="N43" s="238">
        <f>'Core Indicators'!DJ43</f>
        <v>2</v>
      </c>
      <c r="O43" s="238">
        <f>'Core Indicators'!DR43</f>
        <v>2</v>
      </c>
      <c r="P43" s="238">
        <f>'Core Indicators'!DZ43</f>
        <v>2</v>
      </c>
      <c r="Q43" s="238">
        <f>'Core Indicators'!EH43</f>
        <v>2</v>
      </c>
      <c r="R43" s="238">
        <f>'Core Indicators'!EP43</f>
        <v>2</v>
      </c>
      <c r="S43" s="191">
        <f t="shared" si="22"/>
        <v>1.6</v>
      </c>
      <c r="T43" s="191">
        <f t="shared" si="23"/>
        <v>1.1666666666666667</v>
      </c>
      <c r="U43" s="236">
        <v>1</v>
      </c>
      <c r="V43" s="236">
        <v>1</v>
      </c>
      <c r="W43" s="236">
        <f>'Core Indicators'!EX43</f>
        <v>2</v>
      </c>
      <c r="X43" s="191">
        <f t="shared" si="24"/>
        <v>1.5</v>
      </c>
      <c r="Y43" s="236">
        <v>1</v>
      </c>
      <c r="Z43" s="191">
        <f t="shared" si="25"/>
        <v>2</v>
      </c>
      <c r="AA43" s="236">
        <f>'Core Indicators'!FF43</f>
        <v>2</v>
      </c>
      <c r="AB43" s="236">
        <f t="shared" si="26"/>
        <v>2</v>
      </c>
      <c r="AC43" s="11">
        <f>'Core Indicators'!GD43</f>
        <v>2</v>
      </c>
      <c r="AD43" s="11">
        <f>'Core Indicators'!GL43</f>
        <v>2</v>
      </c>
      <c r="AE43" s="11">
        <f>'Core Indicators'!GT43</f>
        <v>2</v>
      </c>
      <c r="AF43" s="11">
        <f>'Core Indicators'!HB43</f>
        <v>2</v>
      </c>
      <c r="AG43" s="11">
        <f t="shared" si="27"/>
        <v>2</v>
      </c>
      <c r="AH43" s="11">
        <f>'Core Indicators'!HJ43</f>
        <v>2</v>
      </c>
      <c r="AI43" s="11">
        <f>'Core Indicators'!HR43</f>
        <v>2</v>
      </c>
      <c r="AJ43" s="11">
        <f t="shared" si="28"/>
        <v>2</v>
      </c>
      <c r="AK43" s="11">
        <f>'Core Indicators'!HZ43</f>
        <v>2</v>
      </c>
      <c r="AL43" s="11">
        <f>'Core Indicators'!IH43</f>
        <v>2</v>
      </c>
      <c r="AM43" s="11">
        <f>'Core Indicators'!IP43</f>
        <v>2</v>
      </c>
      <c r="AN43" s="11">
        <f t="shared" si="29"/>
        <v>2</v>
      </c>
    </row>
    <row r="44" spans="1:40" x14ac:dyDescent="0.25">
      <c r="A44" s="236" t="str">
        <f>Lists!C:C</f>
        <v>ETH001</v>
      </c>
      <c r="B44" s="190">
        <f t="shared" si="15"/>
        <v>1.9</v>
      </c>
      <c r="C44" s="191">
        <f t="shared" si="16"/>
        <v>0</v>
      </c>
      <c r="D44" s="237">
        <f t="shared" si="17"/>
        <v>2.4</v>
      </c>
      <c r="E44" s="236">
        <f>'Core Indicators'!R44</f>
        <v>3</v>
      </c>
      <c r="F44" s="236">
        <f>'Core Indicators'!Z44</f>
        <v>2</v>
      </c>
      <c r="G44" s="191">
        <f t="shared" si="18"/>
        <v>2.5</v>
      </c>
      <c r="H44" s="236">
        <f>'Core Indicators'!AH44</f>
        <v>2</v>
      </c>
      <c r="I44" s="236">
        <f>'Core Indicators'!AP44</f>
        <v>3</v>
      </c>
      <c r="J44" s="236">
        <f>'Core Indicators'!BN44</f>
        <v>2</v>
      </c>
      <c r="K44" s="236">
        <f t="shared" si="19"/>
        <v>2.5</v>
      </c>
      <c r="L44" s="190">
        <f t="shared" si="20"/>
        <v>2.2999999999999998</v>
      </c>
      <c r="M44" s="237">
        <f t="shared" si="21"/>
        <v>2</v>
      </c>
      <c r="N44" s="238">
        <f>'Core Indicators'!DJ44</f>
        <v>1</v>
      </c>
      <c r="O44" s="238">
        <f>'Core Indicators'!DR44</f>
        <v>1</v>
      </c>
      <c r="P44" s="238">
        <f>'Core Indicators'!DZ44</f>
        <v>2</v>
      </c>
      <c r="Q44" s="238">
        <f>'Core Indicators'!EH44</f>
        <v>3</v>
      </c>
      <c r="R44" s="238">
        <f>'Core Indicators'!EP44</f>
        <v>3</v>
      </c>
      <c r="S44" s="191">
        <f t="shared" si="22"/>
        <v>1.3</v>
      </c>
      <c r="T44" s="191">
        <f t="shared" si="23"/>
        <v>1.1666666666666667</v>
      </c>
      <c r="U44" s="236">
        <v>1</v>
      </c>
      <c r="V44" s="236">
        <v>1</v>
      </c>
      <c r="W44" s="236">
        <f>'Core Indicators'!EX44</f>
        <v>2</v>
      </c>
      <c r="X44" s="191">
        <f t="shared" si="24"/>
        <v>1.5</v>
      </c>
      <c r="Y44" s="236">
        <v>1</v>
      </c>
      <c r="Z44" s="191">
        <f t="shared" si="25"/>
        <v>1.5</v>
      </c>
      <c r="AA44" s="236">
        <f>'Core Indicators'!FF44</f>
        <v>1</v>
      </c>
      <c r="AB44" s="236">
        <f t="shared" si="26"/>
        <v>2</v>
      </c>
      <c r="AC44" s="11">
        <f>'Core Indicators'!GD44</f>
        <v>2</v>
      </c>
      <c r="AD44" s="11">
        <f>'Core Indicators'!GL44</f>
        <v>2</v>
      </c>
      <c r="AE44" s="11">
        <f>'Core Indicators'!GT44</f>
        <v>2</v>
      </c>
      <c r="AF44" s="11">
        <f>'Core Indicators'!HB44</f>
        <v>2</v>
      </c>
      <c r="AG44" s="11">
        <f t="shared" si="27"/>
        <v>2</v>
      </c>
      <c r="AH44" s="11">
        <f>'Core Indicators'!HJ44</f>
        <v>2</v>
      </c>
      <c r="AI44" s="11">
        <f>'Core Indicators'!HR44</f>
        <v>2</v>
      </c>
      <c r="AJ44" s="11">
        <f t="shared" si="28"/>
        <v>2</v>
      </c>
      <c r="AK44" s="11">
        <f>'Core Indicators'!HZ44</f>
        <v>2</v>
      </c>
      <c r="AL44" s="11">
        <f>'Core Indicators'!IH44</f>
        <v>2</v>
      </c>
      <c r="AM44" s="11">
        <f>'Core Indicators'!IP44</f>
        <v>2</v>
      </c>
      <c r="AN44" s="11">
        <f t="shared" si="29"/>
        <v>2</v>
      </c>
    </row>
    <row r="45" spans="1:40" x14ac:dyDescent="0.25">
      <c r="A45" s="236" t="str">
        <f>Lists!C:C</f>
        <v>ETH003</v>
      </c>
      <c r="B45" s="190">
        <f t="shared" si="15"/>
        <v>2.1</v>
      </c>
      <c r="C45" s="191">
        <f t="shared" si="16"/>
        <v>1</v>
      </c>
      <c r="D45" s="237">
        <f t="shared" si="17"/>
        <v>2.5</v>
      </c>
      <c r="E45" s="236">
        <f>'Core Indicators'!R45</f>
        <v>3</v>
      </c>
      <c r="F45" s="236">
        <f>'Core Indicators'!Z45</f>
        <v>2</v>
      </c>
      <c r="G45" s="191">
        <f t="shared" si="18"/>
        <v>2.5</v>
      </c>
      <c r="H45" s="236">
        <f>'Core Indicators'!AH45</f>
        <v>2</v>
      </c>
      <c r="I45" s="236">
        <f>'Core Indicators'!AP45</f>
        <v>3</v>
      </c>
      <c r="J45" s="236" t="str">
        <f>'Core Indicators'!BN45</f>
        <v>x</v>
      </c>
      <c r="K45" s="236">
        <f t="shared" si="19"/>
        <v>3</v>
      </c>
      <c r="L45" s="190">
        <f t="shared" si="20"/>
        <v>2.5</v>
      </c>
      <c r="M45" s="237">
        <f t="shared" si="21"/>
        <v>2.4</v>
      </c>
      <c r="N45" s="238">
        <f>'Core Indicators'!DJ45</f>
        <v>2</v>
      </c>
      <c r="O45" s="238">
        <f>'Core Indicators'!DR45</f>
        <v>2</v>
      </c>
      <c r="P45" s="238">
        <f>'Core Indicators'!DZ45</f>
        <v>2</v>
      </c>
      <c r="Q45" s="238">
        <f>'Core Indicators'!EH45</f>
        <v>3</v>
      </c>
      <c r="R45" s="238">
        <f>'Core Indicators'!EP45</f>
        <v>3</v>
      </c>
      <c r="S45" s="191">
        <f t="shared" si="22"/>
        <v>1.3</v>
      </c>
      <c r="T45" s="191">
        <f t="shared" si="23"/>
        <v>1.1666666666666667</v>
      </c>
      <c r="U45" s="236">
        <v>1</v>
      </c>
      <c r="V45" s="236">
        <v>1</v>
      </c>
      <c r="W45" s="236">
        <f>'Core Indicators'!EX45</f>
        <v>2</v>
      </c>
      <c r="X45" s="191">
        <f t="shared" si="24"/>
        <v>1.5</v>
      </c>
      <c r="Y45" s="236">
        <v>1</v>
      </c>
      <c r="Z45" s="191">
        <f t="shared" si="25"/>
        <v>1.5</v>
      </c>
      <c r="AA45" s="236">
        <f>'Core Indicators'!FF45</f>
        <v>1</v>
      </c>
      <c r="AB45" s="236">
        <f t="shared" si="26"/>
        <v>2</v>
      </c>
      <c r="AC45" s="11">
        <f>'Core Indicators'!GD45</f>
        <v>2</v>
      </c>
      <c r="AD45" s="11">
        <f>'Core Indicators'!GL45</f>
        <v>2</v>
      </c>
      <c r="AE45" s="11">
        <f>'Core Indicators'!GT45</f>
        <v>2</v>
      </c>
      <c r="AF45" s="11">
        <f>'Core Indicators'!HB45</f>
        <v>2</v>
      </c>
      <c r="AG45" s="11">
        <f t="shared" si="27"/>
        <v>2</v>
      </c>
      <c r="AH45" s="11">
        <f>'Core Indicators'!HJ45</f>
        <v>2</v>
      </c>
      <c r="AI45" s="11">
        <f>'Core Indicators'!HR45</f>
        <v>2</v>
      </c>
      <c r="AJ45" s="11">
        <f t="shared" si="28"/>
        <v>2</v>
      </c>
      <c r="AK45" s="11">
        <f>'Core Indicators'!HZ45</f>
        <v>2</v>
      </c>
      <c r="AL45" s="11">
        <f>'Core Indicators'!IH45</f>
        <v>2</v>
      </c>
      <c r="AM45" s="11">
        <f>'Core Indicators'!IP45</f>
        <v>2</v>
      </c>
      <c r="AN45" s="11">
        <f t="shared" si="29"/>
        <v>2</v>
      </c>
    </row>
    <row r="46" spans="1:40" x14ac:dyDescent="0.25">
      <c r="A46" s="236" t="str">
        <f>Lists!C:C</f>
        <v>ETH004</v>
      </c>
      <c r="B46" s="190">
        <f t="shared" si="15"/>
        <v>2.1</v>
      </c>
      <c r="C46" s="191">
        <f t="shared" si="16"/>
        <v>0</v>
      </c>
      <c r="D46" s="237">
        <f t="shared" si="17"/>
        <v>2.4</v>
      </c>
      <c r="E46" s="236">
        <f>'Core Indicators'!R46</f>
        <v>3</v>
      </c>
      <c r="F46" s="236">
        <f>'Core Indicators'!Z46</f>
        <v>2</v>
      </c>
      <c r="G46" s="191">
        <f t="shared" si="18"/>
        <v>2.5</v>
      </c>
      <c r="H46" s="236">
        <f>'Core Indicators'!AH46</f>
        <v>2</v>
      </c>
      <c r="I46" s="236">
        <f>'Core Indicators'!AP46</f>
        <v>3</v>
      </c>
      <c r="J46" s="236">
        <f>'Core Indicators'!BN46</f>
        <v>2</v>
      </c>
      <c r="K46" s="236">
        <f t="shared" si="19"/>
        <v>2.5</v>
      </c>
      <c r="L46" s="190">
        <f t="shared" si="20"/>
        <v>2.2999999999999998</v>
      </c>
      <c r="M46" s="237">
        <f t="shared" si="21"/>
        <v>2.4</v>
      </c>
      <c r="N46" s="238">
        <f>'Core Indicators'!DJ46</f>
        <v>2</v>
      </c>
      <c r="O46" s="238">
        <f>'Core Indicators'!DR46</f>
        <v>2</v>
      </c>
      <c r="P46" s="238">
        <f>'Core Indicators'!DZ46</f>
        <v>2</v>
      </c>
      <c r="Q46" s="238">
        <f>'Core Indicators'!EH46</f>
        <v>3</v>
      </c>
      <c r="R46" s="238">
        <f>'Core Indicators'!EP46</f>
        <v>3</v>
      </c>
      <c r="S46" s="191">
        <f t="shared" si="22"/>
        <v>1.3</v>
      </c>
      <c r="T46" s="191">
        <f t="shared" si="23"/>
        <v>1.1666666666666667</v>
      </c>
      <c r="U46" s="236">
        <v>1</v>
      </c>
      <c r="V46" s="236">
        <v>1</v>
      </c>
      <c r="W46" s="236">
        <f>'Core Indicators'!EX46</f>
        <v>2</v>
      </c>
      <c r="X46" s="191">
        <f t="shared" si="24"/>
        <v>1.5</v>
      </c>
      <c r="Y46" s="236">
        <v>1</v>
      </c>
      <c r="Z46" s="191">
        <f t="shared" si="25"/>
        <v>1.5</v>
      </c>
      <c r="AA46" s="236">
        <f>'Core Indicators'!FF46</f>
        <v>1</v>
      </c>
      <c r="AB46" s="236">
        <f t="shared" si="26"/>
        <v>2</v>
      </c>
      <c r="AC46" s="11">
        <f>'Core Indicators'!GD46</f>
        <v>2</v>
      </c>
      <c r="AD46" s="11">
        <f>'Core Indicators'!GL46</f>
        <v>2</v>
      </c>
      <c r="AE46" s="11">
        <f>'Core Indicators'!GT46</f>
        <v>2</v>
      </c>
      <c r="AF46" s="11">
        <f>'Core Indicators'!HB46</f>
        <v>2</v>
      </c>
      <c r="AG46" s="11">
        <f t="shared" si="27"/>
        <v>2</v>
      </c>
      <c r="AH46" s="11">
        <f>'Core Indicators'!HJ46</f>
        <v>2</v>
      </c>
      <c r="AI46" s="11">
        <f>'Core Indicators'!HR46</f>
        <v>2</v>
      </c>
      <c r="AJ46" s="11">
        <f t="shared" si="28"/>
        <v>2</v>
      </c>
      <c r="AK46" s="11">
        <f>'Core Indicators'!HZ46</f>
        <v>2</v>
      </c>
      <c r="AL46" s="11">
        <f>'Core Indicators'!IH46</f>
        <v>2</v>
      </c>
      <c r="AM46" s="11">
        <f>'Core Indicators'!IP46</f>
        <v>2</v>
      </c>
      <c r="AN46" s="11">
        <f t="shared" si="29"/>
        <v>2</v>
      </c>
    </row>
    <row r="47" spans="1:40" x14ac:dyDescent="0.25">
      <c r="A47" s="236" t="str">
        <f>Lists!C:C</f>
        <v>ETH005</v>
      </c>
      <c r="B47" s="190">
        <f t="shared" si="15"/>
        <v>2</v>
      </c>
      <c r="C47" s="191">
        <f t="shared" si="16"/>
        <v>0</v>
      </c>
      <c r="D47" s="237">
        <f t="shared" si="17"/>
        <v>2.4</v>
      </c>
      <c r="E47" s="236">
        <f>'Core Indicators'!R47</f>
        <v>3</v>
      </c>
      <c r="F47" s="236">
        <f>'Core Indicators'!Z47</f>
        <v>2</v>
      </c>
      <c r="G47" s="191">
        <f t="shared" si="18"/>
        <v>2.5</v>
      </c>
      <c r="H47" s="236">
        <f>'Core Indicators'!AH47</f>
        <v>2</v>
      </c>
      <c r="I47" s="236">
        <f>'Core Indicators'!AP47</f>
        <v>3</v>
      </c>
      <c r="J47" s="236">
        <f>'Core Indicators'!BN47</f>
        <v>2</v>
      </c>
      <c r="K47" s="236">
        <f t="shared" si="19"/>
        <v>2.5</v>
      </c>
      <c r="L47" s="190">
        <f t="shared" si="20"/>
        <v>2.2999999999999998</v>
      </c>
      <c r="M47" s="237">
        <f t="shared" si="21"/>
        <v>2</v>
      </c>
      <c r="N47" s="238">
        <f>'Core Indicators'!DJ47</f>
        <v>2</v>
      </c>
      <c r="O47" s="238">
        <f>'Core Indicators'!DR47</f>
        <v>2</v>
      </c>
      <c r="P47" s="238">
        <f>'Core Indicators'!DZ47</f>
        <v>2</v>
      </c>
      <c r="Q47" s="238">
        <f>'Core Indicators'!EH47</f>
        <v>2</v>
      </c>
      <c r="R47" s="238">
        <f>'Core Indicators'!EP47</f>
        <v>2</v>
      </c>
      <c r="S47" s="191">
        <f t="shared" si="22"/>
        <v>1.6</v>
      </c>
      <c r="T47" s="191">
        <f t="shared" si="23"/>
        <v>1.1666666666666667</v>
      </c>
      <c r="U47" s="236">
        <v>1</v>
      </c>
      <c r="V47" s="236">
        <v>1</v>
      </c>
      <c r="W47" s="236">
        <f>'Core Indicators'!EX47</f>
        <v>2</v>
      </c>
      <c r="X47" s="191">
        <f t="shared" si="24"/>
        <v>1.5</v>
      </c>
      <c r="Y47" s="236">
        <v>1</v>
      </c>
      <c r="Z47" s="191">
        <f t="shared" si="25"/>
        <v>2</v>
      </c>
      <c r="AA47" s="236">
        <f>'Core Indicators'!FF47</f>
        <v>2</v>
      </c>
      <c r="AB47" s="236">
        <f t="shared" si="26"/>
        <v>2</v>
      </c>
      <c r="AC47" s="11">
        <f>'Core Indicators'!GD47</f>
        <v>2</v>
      </c>
      <c r="AD47" s="11">
        <f>'Core Indicators'!GL47</f>
        <v>2</v>
      </c>
      <c r="AE47" s="11">
        <f>'Core Indicators'!GT47</f>
        <v>2</v>
      </c>
      <c r="AF47" s="11">
        <f>'Core Indicators'!HB47</f>
        <v>2</v>
      </c>
      <c r="AG47" s="11">
        <f t="shared" si="27"/>
        <v>2</v>
      </c>
      <c r="AH47" s="11">
        <f>'Core Indicators'!HJ47</f>
        <v>2</v>
      </c>
      <c r="AI47" s="11">
        <f>'Core Indicators'!HR47</f>
        <v>2</v>
      </c>
      <c r="AJ47" s="11">
        <f t="shared" si="28"/>
        <v>2</v>
      </c>
      <c r="AK47" s="11">
        <f>'Core Indicators'!HZ47</f>
        <v>2</v>
      </c>
      <c r="AL47" s="11">
        <f>'Core Indicators'!IH47</f>
        <v>2</v>
      </c>
      <c r="AM47" s="11">
        <f>'Core Indicators'!IP47</f>
        <v>2</v>
      </c>
      <c r="AN47" s="11">
        <f t="shared" si="29"/>
        <v>2</v>
      </c>
    </row>
    <row r="48" spans="1:40" x14ac:dyDescent="0.25">
      <c r="A48" s="236" t="str">
        <f>Lists!C:C</f>
        <v>GRC002</v>
      </c>
      <c r="B48" s="190">
        <f t="shared" si="15"/>
        <v>2</v>
      </c>
      <c r="C48" s="191">
        <f t="shared" si="16"/>
        <v>0</v>
      </c>
      <c r="D48" s="237">
        <f t="shared" si="17"/>
        <v>1.8</v>
      </c>
      <c r="E48" s="236">
        <f>'Core Indicators'!R48</f>
        <v>1</v>
      </c>
      <c r="F48" s="236">
        <f>'Core Indicators'!Z48</f>
        <v>2</v>
      </c>
      <c r="G48" s="191">
        <f t="shared" si="18"/>
        <v>1.5</v>
      </c>
      <c r="H48" s="236">
        <f>'Core Indicators'!AH48</f>
        <v>2</v>
      </c>
      <c r="I48" s="236">
        <f>'Core Indicators'!AP48</f>
        <v>2</v>
      </c>
      <c r="J48" s="236">
        <f>'Core Indicators'!BN48</f>
        <v>2</v>
      </c>
      <c r="K48" s="236">
        <f t="shared" si="19"/>
        <v>2</v>
      </c>
      <c r="L48" s="190">
        <f t="shared" si="20"/>
        <v>2</v>
      </c>
      <c r="M48" s="237">
        <f t="shared" si="21"/>
        <v>2.4</v>
      </c>
      <c r="N48" s="238">
        <f>'Core Indicators'!DJ48</f>
        <v>2</v>
      </c>
      <c r="O48" s="238">
        <f>'Core Indicators'!DR48</f>
        <v>2</v>
      </c>
      <c r="P48" s="238">
        <f>'Core Indicators'!DZ48</f>
        <v>2</v>
      </c>
      <c r="Q48" s="238">
        <f>'Core Indicators'!EH48</f>
        <v>3</v>
      </c>
      <c r="R48" s="238">
        <f>'Core Indicators'!EP48</f>
        <v>3</v>
      </c>
      <c r="S48" s="191">
        <f t="shared" si="22"/>
        <v>1.6</v>
      </c>
      <c r="T48" s="191">
        <f t="shared" si="23"/>
        <v>1.1666666666666667</v>
      </c>
      <c r="U48" s="236">
        <v>1</v>
      </c>
      <c r="V48" s="236">
        <v>1</v>
      </c>
      <c r="W48" s="236">
        <f>'Core Indicators'!EX48</f>
        <v>2</v>
      </c>
      <c r="X48" s="191">
        <f t="shared" si="24"/>
        <v>1.5</v>
      </c>
      <c r="Y48" s="236">
        <v>1</v>
      </c>
      <c r="Z48" s="191">
        <f t="shared" si="25"/>
        <v>2</v>
      </c>
      <c r="AA48" s="236">
        <f>'Core Indicators'!FF48</f>
        <v>2</v>
      </c>
      <c r="AB48" s="236">
        <f t="shared" si="26"/>
        <v>2</v>
      </c>
      <c r="AC48" s="11">
        <f>'Core Indicators'!GD48</f>
        <v>2</v>
      </c>
      <c r="AD48" s="11">
        <f>'Core Indicators'!GL48</f>
        <v>2</v>
      </c>
      <c r="AE48" s="11">
        <f>'Core Indicators'!GT48</f>
        <v>2</v>
      </c>
      <c r="AF48" s="11">
        <f>'Core Indicators'!HB48</f>
        <v>2</v>
      </c>
      <c r="AG48" s="11">
        <f t="shared" si="27"/>
        <v>2</v>
      </c>
      <c r="AH48" s="11">
        <f>'Core Indicators'!HJ48</f>
        <v>2</v>
      </c>
      <c r="AI48" s="11">
        <f>'Core Indicators'!HR48</f>
        <v>2</v>
      </c>
      <c r="AJ48" s="11">
        <f t="shared" si="28"/>
        <v>2</v>
      </c>
      <c r="AK48" s="11">
        <f>'Core Indicators'!HZ48</f>
        <v>2</v>
      </c>
      <c r="AL48" s="11">
        <f>'Core Indicators'!IH48</f>
        <v>2</v>
      </c>
      <c r="AM48" s="11">
        <f>'Core Indicators'!IP48</f>
        <v>2</v>
      </c>
      <c r="AN48" s="11">
        <f t="shared" si="29"/>
        <v>2</v>
      </c>
    </row>
    <row r="49" spans="1:40" x14ac:dyDescent="0.25">
      <c r="A49" s="236" t="str">
        <f>Lists!C:C</f>
        <v>GTM001</v>
      </c>
      <c r="B49" s="190">
        <f t="shared" si="15"/>
        <v>1.9</v>
      </c>
      <c r="C49" s="191">
        <f t="shared" si="16"/>
        <v>0</v>
      </c>
      <c r="D49" s="237">
        <f t="shared" si="17"/>
        <v>2</v>
      </c>
      <c r="E49" s="236">
        <f>'Core Indicators'!R49</f>
        <v>2</v>
      </c>
      <c r="F49" s="236">
        <f>'Core Indicators'!Z49</f>
        <v>2</v>
      </c>
      <c r="G49" s="191">
        <f t="shared" si="18"/>
        <v>2</v>
      </c>
      <c r="H49" s="236">
        <f>'Core Indicators'!AH49</f>
        <v>2</v>
      </c>
      <c r="I49" s="236">
        <f>'Core Indicators'!AP49</f>
        <v>2</v>
      </c>
      <c r="J49" s="236">
        <f>'Core Indicators'!BN49</f>
        <v>2</v>
      </c>
      <c r="K49" s="236">
        <f t="shared" si="19"/>
        <v>2</v>
      </c>
      <c r="L49" s="190">
        <f t="shared" si="20"/>
        <v>2</v>
      </c>
      <c r="M49" s="237">
        <f t="shared" si="21"/>
        <v>2</v>
      </c>
      <c r="N49" s="238">
        <f>'Core Indicators'!DJ49</f>
        <v>2</v>
      </c>
      <c r="O49" s="238">
        <f>'Core Indicators'!DR49</f>
        <v>2</v>
      </c>
      <c r="P49" s="238">
        <f>'Core Indicators'!DZ49</f>
        <v>2</v>
      </c>
      <c r="Q49" s="238">
        <f>'Core Indicators'!EH49</f>
        <v>2</v>
      </c>
      <c r="R49" s="238">
        <f>'Core Indicators'!EP49</f>
        <v>2</v>
      </c>
      <c r="S49" s="191">
        <f t="shared" si="22"/>
        <v>1.6</v>
      </c>
      <c r="T49" s="191">
        <f t="shared" si="23"/>
        <v>1.1666666666666667</v>
      </c>
      <c r="U49" s="236">
        <v>1</v>
      </c>
      <c r="V49" s="236">
        <v>1</v>
      </c>
      <c r="W49" s="236">
        <f>'Core Indicators'!EX49</f>
        <v>2</v>
      </c>
      <c r="X49" s="191">
        <f t="shared" si="24"/>
        <v>1.5</v>
      </c>
      <c r="Y49" s="236">
        <v>1</v>
      </c>
      <c r="Z49" s="191">
        <f t="shared" si="25"/>
        <v>2</v>
      </c>
      <c r="AA49" s="236">
        <f>'Core Indicators'!FF49</f>
        <v>2</v>
      </c>
      <c r="AB49" s="236">
        <f t="shared" si="26"/>
        <v>2</v>
      </c>
      <c r="AC49" s="11">
        <f>'Core Indicators'!GD49</f>
        <v>2</v>
      </c>
      <c r="AD49" s="11">
        <f>'Core Indicators'!GL49</f>
        <v>2</v>
      </c>
      <c r="AE49" s="11">
        <f>'Core Indicators'!GT49</f>
        <v>2</v>
      </c>
      <c r="AF49" s="11">
        <f>'Core Indicators'!HB49</f>
        <v>2</v>
      </c>
      <c r="AG49" s="11">
        <f t="shared" si="27"/>
        <v>2</v>
      </c>
      <c r="AH49" s="11">
        <f>'Core Indicators'!HJ49</f>
        <v>2</v>
      </c>
      <c r="AI49" s="11">
        <f>'Core Indicators'!HR49</f>
        <v>2</v>
      </c>
      <c r="AJ49" s="11">
        <f t="shared" si="28"/>
        <v>2</v>
      </c>
      <c r="AK49" s="11">
        <f>'Core Indicators'!HZ49</f>
        <v>2</v>
      </c>
      <c r="AL49" s="11">
        <f>'Core Indicators'!IH49</f>
        <v>2</v>
      </c>
      <c r="AM49" s="11">
        <f>'Core Indicators'!IP49</f>
        <v>2</v>
      </c>
      <c r="AN49" s="11">
        <f t="shared" si="29"/>
        <v>2</v>
      </c>
    </row>
    <row r="50" spans="1:40" x14ac:dyDescent="0.25">
      <c r="A50" s="236" t="str">
        <f>Lists!C:C</f>
        <v>HND001</v>
      </c>
      <c r="B50" s="190">
        <f t="shared" si="15"/>
        <v>1.9</v>
      </c>
      <c r="C50" s="191">
        <f t="shared" si="16"/>
        <v>0</v>
      </c>
      <c r="D50" s="237">
        <f t="shared" si="17"/>
        <v>2</v>
      </c>
      <c r="E50" s="236">
        <f>'Core Indicators'!R50</f>
        <v>2</v>
      </c>
      <c r="F50" s="236">
        <f>'Core Indicators'!Z50</f>
        <v>2</v>
      </c>
      <c r="G50" s="191">
        <f t="shared" si="18"/>
        <v>2</v>
      </c>
      <c r="H50" s="236">
        <f>'Core Indicators'!AH50</f>
        <v>2</v>
      </c>
      <c r="I50" s="236">
        <f>'Core Indicators'!AP50</f>
        <v>2</v>
      </c>
      <c r="J50" s="236">
        <f>'Core Indicators'!BN50</f>
        <v>2</v>
      </c>
      <c r="K50" s="236">
        <f t="shared" si="19"/>
        <v>2</v>
      </c>
      <c r="L50" s="190">
        <f t="shared" si="20"/>
        <v>2</v>
      </c>
      <c r="M50" s="237">
        <f t="shared" si="21"/>
        <v>2</v>
      </c>
      <c r="N50" s="238">
        <f>'Core Indicators'!DJ50</f>
        <v>2</v>
      </c>
      <c r="O50" s="238">
        <f>'Core Indicators'!DR50</f>
        <v>2</v>
      </c>
      <c r="P50" s="238">
        <f>'Core Indicators'!DZ50</f>
        <v>2</v>
      </c>
      <c r="Q50" s="238">
        <f>'Core Indicators'!EH50</f>
        <v>2</v>
      </c>
      <c r="R50" s="238">
        <f>'Core Indicators'!EP50</f>
        <v>2</v>
      </c>
      <c r="S50" s="191">
        <f t="shared" si="22"/>
        <v>1.6</v>
      </c>
      <c r="T50" s="191">
        <f t="shared" si="23"/>
        <v>1.1666666666666667</v>
      </c>
      <c r="U50" s="236">
        <v>1</v>
      </c>
      <c r="V50" s="236">
        <v>1</v>
      </c>
      <c r="W50" s="236">
        <f>'Core Indicators'!EX50</f>
        <v>2</v>
      </c>
      <c r="X50" s="191">
        <f t="shared" si="24"/>
        <v>1.5</v>
      </c>
      <c r="Y50" s="236">
        <v>1</v>
      </c>
      <c r="Z50" s="191">
        <f t="shared" si="25"/>
        <v>2</v>
      </c>
      <c r="AA50" s="236">
        <f>'Core Indicators'!FF50</f>
        <v>2</v>
      </c>
      <c r="AB50" s="236">
        <f t="shared" si="26"/>
        <v>2</v>
      </c>
      <c r="AC50" s="11">
        <f>'Core Indicators'!GD50</f>
        <v>2</v>
      </c>
      <c r="AD50" s="11">
        <f>'Core Indicators'!GL50</f>
        <v>2</v>
      </c>
      <c r="AE50" s="11">
        <f>'Core Indicators'!GT50</f>
        <v>2</v>
      </c>
      <c r="AF50" s="11">
        <f>'Core Indicators'!HB50</f>
        <v>2</v>
      </c>
      <c r="AG50" s="11">
        <f t="shared" si="27"/>
        <v>2</v>
      </c>
      <c r="AH50" s="11">
        <f>'Core Indicators'!HJ50</f>
        <v>2</v>
      </c>
      <c r="AI50" s="11">
        <f>'Core Indicators'!HR50</f>
        <v>2</v>
      </c>
      <c r="AJ50" s="11">
        <f t="shared" si="28"/>
        <v>2</v>
      </c>
      <c r="AK50" s="11">
        <f>'Core Indicators'!HZ50</f>
        <v>2</v>
      </c>
      <c r="AL50" s="11">
        <f>'Core Indicators'!IH50</f>
        <v>2</v>
      </c>
      <c r="AM50" s="11">
        <f>'Core Indicators'!IP50</f>
        <v>2</v>
      </c>
      <c r="AN50" s="11">
        <f t="shared" si="29"/>
        <v>2</v>
      </c>
    </row>
    <row r="51" spans="1:40" x14ac:dyDescent="0.25">
      <c r="A51" s="236" t="str">
        <f>Lists!C:C</f>
        <v>HTI001</v>
      </c>
      <c r="B51" s="190">
        <f t="shared" si="15"/>
        <v>1.2</v>
      </c>
      <c r="C51" s="191">
        <f t="shared" si="16"/>
        <v>0</v>
      </c>
      <c r="D51" s="237">
        <f t="shared" si="17"/>
        <v>1.4</v>
      </c>
      <c r="E51" s="236">
        <f>'Core Indicators'!R51</f>
        <v>2</v>
      </c>
      <c r="F51" s="236">
        <f>'Core Indicators'!Z51</f>
        <v>1</v>
      </c>
      <c r="G51" s="191">
        <f t="shared" si="18"/>
        <v>1.5</v>
      </c>
      <c r="H51" s="236">
        <f>'Core Indicators'!AH51</f>
        <v>1</v>
      </c>
      <c r="I51" s="236">
        <f>'Core Indicators'!AP51</f>
        <v>1</v>
      </c>
      <c r="J51" s="236">
        <f>'Core Indicators'!BN51</f>
        <v>2</v>
      </c>
      <c r="K51" s="236">
        <f t="shared" si="19"/>
        <v>1.5</v>
      </c>
      <c r="L51" s="190">
        <f t="shared" si="20"/>
        <v>1.3</v>
      </c>
      <c r="M51" s="237">
        <f t="shared" si="21"/>
        <v>1</v>
      </c>
      <c r="N51" s="238">
        <f>'Core Indicators'!DJ51</f>
        <v>1</v>
      </c>
      <c r="O51" s="238">
        <f>'Core Indicators'!DR51</f>
        <v>1</v>
      </c>
      <c r="P51" s="238">
        <f>'Core Indicators'!DZ51</f>
        <v>1</v>
      </c>
      <c r="Q51" s="238">
        <f>'Core Indicators'!EH51</f>
        <v>1</v>
      </c>
      <c r="R51" s="238">
        <f>'Core Indicators'!EP51</f>
        <v>1</v>
      </c>
      <c r="S51" s="191">
        <f t="shared" si="22"/>
        <v>1.3</v>
      </c>
      <c r="T51" s="191">
        <f t="shared" si="23"/>
        <v>1.1666666666666667</v>
      </c>
      <c r="U51" s="236">
        <v>1</v>
      </c>
      <c r="V51" s="236">
        <v>1</v>
      </c>
      <c r="W51" s="236">
        <f>'Core Indicators'!EX51</f>
        <v>2</v>
      </c>
      <c r="X51" s="191">
        <f t="shared" si="24"/>
        <v>1.5</v>
      </c>
      <c r="Y51" s="236">
        <v>1</v>
      </c>
      <c r="Z51" s="191">
        <f t="shared" si="25"/>
        <v>1.5</v>
      </c>
      <c r="AA51" s="236">
        <f>'Core Indicators'!FF51</f>
        <v>1</v>
      </c>
      <c r="AB51" s="236">
        <f t="shared" si="26"/>
        <v>2</v>
      </c>
      <c r="AC51" s="11">
        <f>'Core Indicators'!GD51</f>
        <v>2</v>
      </c>
      <c r="AD51" s="11">
        <f>'Core Indicators'!GL51</f>
        <v>2</v>
      </c>
      <c r="AE51" s="11">
        <f>'Core Indicators'!GT51</f>
        <v>2</v>
      </c>
      <c r="AF51" s="11">
        <f>'Core Indicators'!HB51</f>
        <v>2</v>
      </c>
      <c r="AG51" s="11">
        <f t="shared" si="27"/>
        <v>2</v>
      </c>
      <c r="AH51" s="11">
        <f>'Core Indicators'!HJ51</f>
        <v>2</v>
      </c>
      <c r="AI51" s="11">
        <f>'Core Indicators'!HR51</f>
        <v>2</v>
      </c>
      <c r="AJ51" s="11">
        <f t="shared" si="28"/>
        <v>2</v>
      </c>
      <c r="AK51" s="11">
        <f>'Core Indicators'!HZ51</f>
        <v>2</v>
      </c>
      <c r="AL51" s="11">
        <f>'Core Indicators'!IH51</f>
        <v>2</v>
      </c>
      <c r="AM51" s="11">
        <f>'Core Indicators'!IP51</f>
        <v>2</v>
      </c>
      <c r="AN51" s="11">
        <f t="shared" si="29"/>
        <v>2</v>
      </c>
    </row>
    <row r="52" spans="1:40" x14ac:dyDescent="0.25">
      <c r="A52" s="236" t="str">
        <f>Lists!C:C</f>
        <v>HTI002</v>
      </c>
      <c r="B52" s="190">
        <f t="shared" si="15"/>
        <v>1.9</v>
      </c>
      <c r="C52" s="191">
        <f t="shared" si="16"/>
        <v>0</v>
      </c>
      <c r="D52" s="237">
        <f t="shared" si="17"/>
        <v>2</v>
      </c>
      <c r="E52" s="236">
        <f>'Core Indicators'!R52</f>
        <v>2</v>
      </c>
      <c r="F52" s="236">
        <f>'Core Indicators'!Z52</f>
        <v>2</v>
      </c>
      <c r="G52" s="191">
        <f t="shared" si="18"/>
        <v>2</v>
      </c>
      <c r="H52" s="236">
        <f>'Core Indicators'!AH52</f>
        <v>2</v>
      </c>
      <c r="I52" s="236">
        <f>'Core Indicators'!AP52</f>
        <v>2</v>
      </c>
      <c r="J52" s="236">
        <f>'Core Indicators'!BN52</f>
        <v>2</v>
      </c>
      <c r="K52" s="236">
        <f t="shared" si="19"/>
        <v>2</v>
      </c>
      <c r="L52" s="190">
        <f t="shared" si="20"/>
        <v>2</v>
      </c>
      <c r="M52" s="237">
        <f t="shared" si="21"/>
        <v>2</v>
      </c>
      <c r="N52" s="238">
        <f>'Core Indicators'!DJ52</f>
        <v>2</v>
      </c>
      <c r="O52" s="238">
        <f>'Core Indicators'!DR52</f>
        <v>2</v>
      </c>
      <c r="P52" s="238">
        <f>'Core Indicators'!DZ52</f>
        <v>2</v>
      </c>
      <c r="Q52" s="238" t="str">
        <f>'Core Indicators'!EH52</f>
        <v>x</v>
      </c>
      <c r="R52" s="238" t="str">
        <f>'Core Indicators'!EP52</f>
        <v>x</v>
      </c>
      <c r="S52" s="191">
        <f t="shared" si="22"/>
        <v>1.6</v>
      </c>
      <c r="T52" s="191">
        <f t="shared" si="23"/>
        <v>1.1666666666666667</v>
      </c>
      <c r="U52" s="236">
        <v>1</v>
      </c>
      <c r="V52" s="236">
        <v>1</v>
      </c>
      <c r="W52" s="236">
        <f>'Core Indicators'!EX52</f>
        <v>2</v>
      </c>
      <c r="X52" s="191">
        <f t="shared" si="24"/>
        <v>1.5</v>
      </c>
      <c r="Y52" s="236">
        <v>1</v>
      </c>
      <c r="Z52" s="191">
        <f t="shared" si="25"/>
        <v>2</v>
      </c>
      <c r="AA52" s="236">
        <f>'Core Indicators'!FF52</f>
        <v>2</v>
      </c>
      <c r="AB52" s="236">
        <f t="shared" si="26"/>
        <v>2</v>
      </c>
      <c r="AC52" s="11">
        <f>'Core Indicators'!GD52</f>
        <v>2</v>
      </c>
      <c r="AD52" s="11">
        <f>'Core Indicators'!GL52</f>
        <v>2</v>
      </c>
      <c r="AE52" s="11">
        <f>'Core Indicators'!GT52</f>
        <v>2</v>
      </c>
      <c r="AF52" s="11">
        <f>'Core Indicators'!HB52</f>
        <v>2</v>
      </c>
      <c r="AG52" s="11">
        <f t="shared" si="27"/>
        <v>2</v>
      </c>
      <c r="AH52" s="11">
        <f>'Core Indicators'!HJ52</f>
        <v>2</v>
      </c>
      <c r="AI52" s="11">
        <f>'Core Indicators'!HR52</f>
        <v>2</v>
      </c>
      <c r="AJ52" s="11">
        <f t="shared" si="28"/>
        <v>2</v>
      </c>
      <c r="AK52" s="11">
        <f>'Core Indicators'!HZ52</f>
        <v>2</v>
      </c>
      <c r="AL52" s="11">
        <f>'Core Indicators'!IH52</f>
        <v>2</v>
      </c>
      <c r="AM52" s="11">
        <f>'Core Indicators'!IP52</f>
        <v>2</v>
      </c>
      <c r="AN52" s="11">
        <f t="shared" si="29"/>
        <v>2</v>
      </c>
    </row>
    <row r="53" spans="1:40" x14ac:dyDescent="0.25">
      <c r="A53" s="236" t="str">
        <f>Lists!C:C</f>
        <v>HUN002</v>
      </c>
      <c r="B53" s="190">
        <f t="shared" si="15"/>
        <v>1.9</v>
      </c>
      <c r="C53" s="191">
        <f t="shared" si="16"/>
        <v>0</v>
      </c>
      <c r="D53" s="237">
        <f t="shared" si="17"/>
        <v>2</v>
      </c>
      <c r="E53" s="236">
        <f>'Core Indicators'!R53</f>
        <v>2</v>
      </c>
      <c r="F53" s="236">
        <f>'Core Indicators'!Z53</f>
        <v>2</v>
      </c>
      <c r="G53" s="191">
        <f t="shared" si="18"/>
        <v>2</v>
      </c>
      <c r="H53" s="236">
        <f>'Core Indicators'!AH53</f>
        <v>2</v>
      </c>
      <c r="I53" s="236">
        <f>'Core Indicators'!AP53</f>
        <v>2</v>
      </c>
      <c r="J53" s="236">
        <f>'Core Indicators'!BN53</f>
        <v>2</v>
      </c>
      <c r="K53" s="236">
        <f t="shared" si="19"/>
        <v>2</v>
      </c>
      <c r="L53" s="190">
        <f t="shared" si="20"/>
        <v>2</v>
      </c>
      <c r="M53" s="237">
        <f t="shared" si="21"/>
        <v>2</v>
      </c>
      <c r="N53" s="238">
        <f>'Core Indicators'!DJ53</f>
        <v>2</v>
      </c>
      <c r="O53" s="238">
        <f>'Core Indicators'!DR53</f>
        <v>2</v>
      </c>
      <c r="P53" s="238">
        <f>'Core Indicators'!DZ53</f>
        <v>2</v>
      </c>
      <c r="Q53" s="238">
        <f>'Core Indicators'!EH53</f>
        <v>2</v>
      </c>
      <c r="R53" s="238">
        <f>'Core Indicators'!EP53</f>
        <v>2</v>
      </c>
      <c r="S53" s="191">
        <f t="shared" si="22"/>
        <v>1.6</v>
      </c>
      <c r="T53" s="191">
        <f t="shared" si="23"/>
        <v>1.1666666666666667</v>
      </c>
      <c r="U53" s="236">
        <v>1</v>
      </c>
      <c r="V53" s="236">
        <v>1</v>
      </c>
      <c r="W53" s="236">
        <f>'Core Indicators'!EX53</f>
        <v>2</v>
      </c>
      <c r="X53" s="191">
        <f t="shared" si="24"/>
        <v>1.5</v>
      </c>
      <c r="Y53" s="236">
        <v>1</v>
      </c>
      <c r="Z53" s="191">
        <f t="shared" si="25"/>
        <v>2</v>
      </c>
      <c r="AA53" s="236">
        <f>'Core Indicators'!FF53</f>
        <v>2</v>
      </c>
      <c r="AB53" s="236">
        <f t="shared" si="26"/>
        <v>2</v>
      </c>
      <c r="AC53" s="11">
        <f>'Core Indicators'!GD53</f>
        <v>2</v>
      </c>
      <c r="AD53" s="11">
        <f>'Core Indicators'!GL53</f>
        <v>2</v>
      </c>
      <c r="AE53" s="11">
        <f>'Core Indicators'!GT53</f>
        <v>2</v>
      </c>
      <c r="AF53" s="11">
        <f>'Core Indicators'!HB53</f>
        <v>2</v>
      </c>
      <c r="AG53" s="11">
        <f t="shared" si="27"/>
        <v>2</v>
      </c>
      <c r="AH53" s="11">
        <f>'Core Indicators'!HJ53</f>
        <v>2</v>
      </c>
      <c r="AI53" s="11">
        <f>'Core Indicators'!HR53</f>
        <v>2</v>
      </c>
      <c r="AJ53" s="11">
        <f t="shared" si="28"/>
        <v>2</v>
      </c>
      <c r="AK53" s="11">
        <f>'Core Indicators'!HZ53</f>
        <v>2</v>
      </c>
      <c r="AL53" s="11">
        <f>'Core Indicators'!IH53</f>
        <v>2</v>
      </c>
      <c r="AM53" s="11">
        <f>'Core Indicators'!IP53</f>
        <v>2</v>
      </c>
      <c r="AN53" s="11">
        <f t="shared" si="29"/>
        <v>2</v>
      </c>
    </row>
    <row r="54" spans="1:40" x14ac:dyDescent="0.25">
      <c r="A54" s="236" t="str">
        <f>Lists!C:C</f>
        <v>IDN002</v>
      </c>
      <c r="B54" s="190">
        <f t="shared" si="15"/>
        <v>2.2000000000000002</v>
      </c>
      <c r="C54" s="191">
        <f t="shared" si="16"/>
        <v>0</v>
      </c>
      <c r="D54" s="237">
        <f t="shared" si="17"/>
        <v>2.2000000000000002</v>
      </c>
      <c r="E54" s="236">
        <f>'Core Indicators'!R54</f>
        <v>1</v>
      </c>
      <c r="F54" s="236">
        <f>'Core Indicators'!Z54</f>
        <v>2</v>
      </c>
      <c r="G54" s="191">
        <f t="shared" si="18"/>
        <v>1.5</v>
      </c>
      <c r="H54" s="236">
        <f>'Core Indicators'!AH54</f>
        <v>2</v>
      </c>
      <c r="I54" s="236">
        <f>'Core Indicators'!AP54</f>
        <v>3</v>
      </c>
      <c r="J54" s="236">
        <f>'Core Indicators'!BN54</f>
        <v>3</v>
      </c>
      <c r="K54" s="236">
        <f t="shared" si="19"/>
        <v>3</v>
      </c>
      <c r="L54" s="190">
        <f t="shared" si="20"/>
        <v>2.5</v>
      </c>
      <c r="M54" s="237">
        <f t="shared" si="21"/>
        <v>2.6</v>
      </c>
      <c r="N54" s="238">
        <f>'Core Indicators'!DJ54</f>
        <v>3</v>
      </c>
      <c r="O54" s="238">
        <f>'Core Indicators'!DR54</f>
        <v>2</v>
      </c>
      <c r="P54" s="238">
        <f>'Core Indicators'!DZ54</f>
        <v>2</v>
      </c>
      <c r="Q54" s="238">
        <f>'Core Indicators'!EH54</f>
        <v>3</v>
      </c>
      <c r="R54" s="238">
        <f>'Core Indicators'!EP54</f>
        <v>3</v>
      </c>
      <c r="S54" s="191">
        <f t="shared" si="22"/>
        <v>1.7</v>
      </c>
      <c r="T54" s="191">
        <f t="shared" si="23"/>
        <v>1.3333333333333333</v>
      </c>
      <c r="U54" s="236">
        <v>1</v>
      </c>
      <c r="V54" s="236">
        <v>1</v>
      </c>
      <c r="W54" s="236">
        <f>'Core Indicators'!EX54</f>
        <v>3</v>
      </c>
      <c r="X54" s="191">
        <f t="shared" si="24"/>
        <v>2</v>
      </c>
      <c r="Y54" s="236">
        <v>1</v>
      </c>
      <c r="Z54" s="191">
        <f t="shared" si="25"/>
        <v>2</v>
      </c>
      <c r="AA54" s="236">
        <f>'Core Indicators'!FF54</f>
        <v>2</v>
      </c>
      <c r="AB54" s="236">
        <f t="shared" si="26"/>
        <v>2</v>
      </c>
      <c r="AC54" s="11">
        <f>'Core Indicators'!GD54</f>
        <v>2</v>
      </c>
      <c r="AD54" s="11">
        <f>'Core Indicators'!GL54</f>
        <v>2</v>
      </c>
      <c r="AE54" s="11">
        <f>'Core Indicators'!GT54</f>
        <v>2</v>
      </c>
      <c r="AF54" s="11">
        <f>'Core Indicators'!HB54</f>
        <v>2</v>
      </c>
      <c r="AG54" s="11">
        <f t="shared" si="27"/>
        <v>2</v>
      </c>
      <c r="AH54" s="11">
        <f>'Core Indicators'!HJ54</f>
        <v>2</v>
      </c>
      <c r="AI54" s="11">
        <f>'Core Indicators'!HR54</f>
        <v>2</v>
      </c>
      <c r="AJ54" s="11">
        <f t="shared" si="28"/>
        <v>2</v>
      </c>
      <c r="AK54" s="11">
        <f>'Core Indicators'!HZ54</f>
        <v>2</v>
      </c>
      <c r="AL54" s="11">
        <f>'Core Indicators'!IH54</f>
        <v>2</v>
      </c>
      <c r="AM54" s="11">
        <f>'Core Indicators'!IP54</f>
        <v>2</v>
      </c>
      <c r="AN54" s="11">
        <f t="shared" si="29"/>
        <v>2</v>
      </c>
    </row>
    <row r="55" spans="1:40" x14ac:dyDescent="0.25">
      <c r="A55" s="236" t="str">
        <f>Lists!C:C</f>
        <v>IND002</v>
      </c>
      <c r="B55" s="190">
        <f t="shared" si="15"/>
        <v>2.1</v>
      </c>
      <c r="C55" s="191">
        <f t="shared" si="16"/>
        <v>2</v>
      </c>
      <c r="D55" s="237">
        <f t="shared" si="17"/>
        <v>2.7</v>
      </c>
      <c r="E55" s="236">
        <f>'Core Indicators'!R55</f>
        <v>2</v>
      </c>
      <c r="F55" s="236">
        <f>'Core Indicators'!Z55</f>
        <v>2</v>
      </c>
      <c r="G55" s="191">
        <f t="shared" si="18"/>
        <v>2</v>
      </c>
      <c r="H55" s="236" t="str">
        <f>'Core Indicators'!AH55</f>
        <v>x</v>
      </c>
      <c r="I55" s="236">
        <f>'Core Indicators'!AP55</f>
        <v>3</v>
      </c>
      <c r="J55" s="236">
        <f>'Core Indicators'!BN55</f>
        <v>3</v>
      </c>
      <c r="K55" s="236">
        <f t="shared" si="19"/>
        <v>3</v>
      </c>
      <c r="L55" s="190">
        <f t="shared" si="20"/>
        <v>3</v>
      </c>
      <c r="M55" s="237">
        <f t="shared" si="21"/>
        <v>2</v>
      </c>
      <c r="N55" s="238">
        <f>'Core Indicators'!DJ55</f>
        <v>2</v>
      </c>
      <c r="O55" s="238" t="str">
        <f>'Core Indicators'!DR55</f>
        <v>x</v>
      </c>
      <c r="P55" s="238" t="str">
        <f>'Core Indicators'!DZ55</f>
        <v>x</v>
      </c>
      <c r="Q55" s="238" t="str">
        <f>'Core Indicators'!EH55</f>
        <v>x</v>
      </c>
      <c r="R55" s="238" t="str">
        <f>'Core Indicators'!EP55</f>
        <v>x</v>
      </c>
      <c r="S55" s="191">
        <f t="shared" si="22"/>
        <v>1.7</v>
      </c>
      <c r="T55" s="191">
        <f t="shared" si="23"/>
        <v>1.3333333333333333</v>
      </c>
      <c r="U55" s="236">
        <v>1</v>
      </c>
      <c r="V55" s="236">
        <v>1</v>
      </c>
      <c r="W55" s="236">
        <f>'Core Indicators'!EX55</f>
        <v>3</v>
      </c>
      <c r="X55" s="191">
        <f t="shared" si="24"/>
        <v>2</v>
      </c>
      <c r="Y55" s="236">
        <v>1</v>
      </c>
      <c r="Z55" s="191">
        <f t="shared" si="25"/>
        <v>2</v>
      </c>
      <c r="AA55" s="236" t="str">
        <f>'Core Indicators'!FF55</f>
        <v>x</v>
      </c>
      <c r="AB55" s="236">
        <f t="shared" si="26"/>
        <v>2</v>
      </c>
      <c r="AC55" s="11">
        <f>'Core Indicators'!GD55</f>
        <v>2</v>
      </c>
      <c r="AD55" s="11">
        <f>'Core Indicators'!GL55</f>
        <v>2</v>
      </c>
      <c r="AE55" s="11">
        <f>'Core Indicators'!GT55</f>
        <v>2</v>
      </c>
      <c r="AF55" s="11">
        <f>'Core Indicators'!HB55</f>
        <v>2</v>
      </c>
      <c r="AG55" s="11">
        <f t="shared" si="27"/>
        <v>2</v>
      </c>
      <c r="AH55" s="11">
        <f>'Core Indicators'!HJ55</f>
        <v>2</v>
      </c>
      <c r="AI55" s="11">
        <f>'Core Indicators'!HR55</f>
        <v>2</v>
      </c>
      <c r="AJ55" s="11">
        <f t="shared" si="28"/>
        <v>2</v>
      </c>
      <c r="AK55" s="11">
        <f>'Core Indicators'!HZ55</f>
        <v>2</v>
      </c>
      <c r="AL55" s="11">
        <f>'Core Indicators'!IH55</f>
        <v>2</v>
      </c>
      <c r="AM55" s="11">
        <f>'Core Indicators'!IP55</f>
        <v>2</v>
      </c>
      <c r="AN55" s="11">
        <f t="shared" si="29"/>
        <v>2</v>
      </c>
    </row>
    <row r="56" spans="1:40" x14ac:dyDescent="0.25">
      <c r="A56" s="236" t="str">
        <f>Lists!C:C</f>
        <v>IRN004</v>
      </c>
      <c r="B56" s="190">
        <f t="shared" si="15"/>
        <v>2.6</v>
      </c>
      <c r="C56" s="191">
        <f t="shared" si="16"/>
        <v>2</v>
      </c>
      <c r="D56" s="237">
        <f t="shared" si="17"/>
        <v>3</v>
      </c>
      <c r="E56" s="236">
        <f>'Core Indicators'!R56</f>
        <v>3</v>
      </c>
      <c r="F56" s="236">
        <f>'Core Indicators'!Z56</f>
        <v>3</v>
      </c>
      <c r="G56" s="191">
        <f t="shared" si="18"/>
        <v>3</v>
      </c>
      <c r="H56" s="236">
        <f>'Core Indicators'!AH56</f>
        <v>3</v>
      </c>
      <c r="I56" s="236">
        <f>'Core Indicators'!AP56</f>
        <v>3</v>
      </c>
      <c r="J56" s="236" t="str">
        <f>'Core Indicators'!BN56</f>
        <v>x</v>
      </c>
      <c r="K56" s="236">
        <f t="shared" si="19"/>
        <v>3</v>
      </c>
      <c r="L56" s="190">
        <f t="shared" si="20"/>
        <v>3</v>
      </c>
      <c r="M56" s="237">
        <f t="shared" si="21"/>
        <v>3</v>
      </c>
      <c r="N56" s="238">
        <f>'Core Indicators'!DJ56</f>
        <v>3</v>
      </c>
      <c r="O56" s="238">
        <f>'Core Indicators'!DR56</f>
        <v>3</v>
      </c>
      <c r="P56" s="238">
        <f>'Core Indicators'!DZ56</f>
        <v>3</v>
      </c>
      <c r="Q56" s="238">
        <f>'Core Indicators'!EH56</f>
        <v>3</v>
      </c>
      <c r="R56" s="238">
        <f>'Core Indicators'!EP56</f>
        <v>3</v>
      </c>
      <c r="S56" s="191">
        <f t="shared" si="22"/>
        <v>1.8</v>
      </c>
      <c r="T56" s="191">
        <f t="shared" si="23"/>
        <v>1</v>
      </c>
      <c r="U56" s="236">
        <v>1</v>
      </c>
      <c r="V56" s="236">
        <v>1</v>
      </c>
      <c r="W56" s="236" t="str">
        <f>'Core Indicators'!EX56</f>
        <v>x</v>
      </c>
      <c r="X56" s="191">
        <f t="shared" si="24"/>
        <v>1</v>
      </c>
      <c r="Y56" s="236">
        <v>1</v>
      </c>
      <c r="Z56" s="191">
        <f t="shared" si="25"/>
        <v>2.5</v>
      </c>
      <c r="AA56" s="236">
        <f>'Core Indicators'!FF56</f>
        <v>3</v>
      </c>
      <c r="AB56" s="236">
        <f t="shared" si="26"/>
        <v>2</v>
      </c>
      <c r="AC56" s="11">
        <f>'Core Indicators'!GD56</f>
        <v>2</v>
      </c>
      <c r="AD56" s="11">
        <f>'Core Indicators'!GL56</f>
        <v>2</v>
      </c>
      <c r="AE56" s="11">
        <f>'Core Indicators'!GT56</f>
        <v>2</v>
      </c>
      <c r="AF56" s="11">
        <f>'Core Indicators'!HB56</f>
        <v>2</v>
      </c>
      <c r="AG56" s="11">
        <f t="shared" si="27"/>
        <v>2</v>
      </c>
      <c r="AH56" s="11">
        <f>'Core Indicators'!HJ56</f>
        <v>2</v>
      </c>
      <c r="AI56" s="11">
        <f>'Core Indicators'!HR56</f>
        <v>2</v>
      </c>
      <c r="AJ56" s="11">
        <f t="shared" si="28"/>
        <v>2</v>
      </c>
      <c r="AK56" s="11">
        <f>'Core Indicators'!HZ56</f>
        <v>2</v>
      </c>
      <c r="AL56" s="11">
        <f>'Core Indicators'!IH56</f>
        <v>2</v>
      </c>
      <c r="AM56" s="11">
        <f>'Core Indicators'!IP56</f>
        <v>2</v>
      </c>
      <c r="AN56" s="11">
        <f t="shared" si="29"/>
        <v>2</v>
      </c>
    </row>
    <row r="57" spans="1:40" x14ac:dyDescent="0.25">
      <c r="A57" s="236" t="str">
        <f>Lists!C:C</f>
        <v>IRQ001</v>
      </c>
      <c r="B57" s="190">
        <f t="shared" si="15"/>
        <v>1.8</v>
      </c>
      <c r="C57" s="191">
        <f t="shared" si="16"/>
        <v>0</v>
      </c>
      <c r="D57" s="237">
        <f t="shared" si="17"/>
        <v>2</v>
      </c>
      <c r="E57" s="236">
        <f>'Core Indicators'!R57</f>
        <v>2</v>
      </c>
      <c r="F57" s="236">
        <f>'Core Indicators'!Z57</f>
        <v>2</v>
      </c>
      <c r="G57" s="191">
        <f t="shared" si="18"/>
        <v>2</v>
      </c>
      <c r="H57" s="236">
        <f>'Core Indicators'!AH57</f>
        <v>2</v>
      </c>
      <c r="I57" s="236">
        <f>'Core Indicators'!AP57</f>
        <v>2</v>
      </c>
      <c r="J57" s="236">
        <f>'Core Indicators'!BN57</f>
        <v>2</v>
      </c>
      <c r="K57" s="236">
        <f t="shared" si="19"/>
        <v>2</v>
      </c>
      <c r="L57" s="190">
        <f t="shared" si="20"/>
        <v>2</v>
      </c>
      <c r="M57" s="237">
        <f t="shared" si="21"/>
        <v>2</v>
      </c>
      <c r="N57" s="238">
        <f>'Core Indicators'!DJ57</f>
        <v>2</v>
      </c>
      <c r="O57" s="238">
        <f>'Core Indicators'!DR57</f>
        <v>2</v>
      </c>
      <c r="P57" s="238">
        <f>'Core Indicators'!DZ57</f>
        <v>2</v>
      </c>
      <c r="Q57" s="238">
        <f>'Core Indicators'!EH57</f>
        <v>2</v>
      </c>
      <c r="R57" s="238">
        <f>'Core Indicators'!EP57</f>
        <v>2</v>
      </c>
      <c r="S57" s="191">
        <f t="shared" si="22"/>
        <v>1.3</v>
      </c>
      <c r="T57" s="191">
        <f t="shared" si="23"/>
        <v>1.1666666666666667</v>
      </c>
      <c r="U57" s="236">
        <v>1</v>
      </c>
      <c r="V57" s="236">
        <v>1</v>
      </c>
      <c r="W57" s="236">
        <f>'Core Indicators'!EX57</f>
        <v>2</v>
      </c>
      <c r="X57" s="191">
        <f t="shared" si="24"/>
        <v>1.5</v>
      </c>
      <c r="Y57" s="236">
        <v>1</v>
      </c>
      <c r="Z57" s="191">
        <f t="shared" si="25"/>
        <v>1.5</v>
      </c>
      <c r="AA57" s="236">
        <f>'Core Indicators'!FF57</f>
        <v>1</v>
      </c>
      <c r="AB57" s="236">
        <f t="shared" si="26"/>
        <v>2</v>
      </c>
      <c r="AC57" s="11">
        <f>'Core Indicators'!GD57</f>
        <v>2</v>
      </c>
      <c r="AD57" s="11">
        <f>'Core Indicators'!GL57</f>
        <v>2</v>
      </c>
      <c r="AE57" s="11">
        <f>'Core Indicators'!GT57</f>
        <v>2</v>
      </c>
      <c r="AF57" s="11">
        <f>'Core Indicators'!HB57</f>
        <v>2</v>
      </c>
      <c r="AG57" s="11">
        <f t="shared" si="27"/>
        <v>2</v>
      </c>
      <c r="AH57" s="11">
        <f>'Core Indicators'!HJ57</f>
        <v>2</v>
      </c>
      <c r="AI57" s="11">
        <f>'Core Indicators'!HR57</f>
        <v>2</v>
      </c>
      <c r="AJ57" s="11">
        <f t="shared" si="28"/>
        <v>2</v>
      </c>
      <c r="AK57" s="11">
        <f>'Core Indicators'!HZ57</f>
        <v>2</v>
      </c>
      <c r="AL57" s="11">
        <f>'Core Indicators'!IH57</f>
        <v>2</v>
      </c>
      <c r="AM57" s="11">
        <f>'Core Indicators'!IP57</f>
        <v>2</v>
      </c>
      <c r="AN57" s="11">
        <f t="shared" si="29"/>
        <v>2</v>
      </c>
    </row>
    <row r="58" spans="1:40" x14ac:dyDescent="0.25">
      <c r="A58" s="236" t="str">
        <f>Lists!C:C</f>
        <v>IRQ002</v>
      </c>
      <c r="B58" s="190">
        <f t="shared" si="15"/>
        <v>2</v>
      </c>
      <c r="C58" s="191">
        <f t="shared" si="16"/>
        <v>0</v>
      </c>
      <c r="D58" s="237">
        <f t="shared" si="17"/>
        <v>2.5</v>
      </c>
      <c r="E58" s="236">
        <f>'Core Indicators'!R58</f>
        <v>2</v>
      </c>
      <c r="F58" s="236">
        <f>'Core Indicators'!Z58</f>
        <v>3</v>
      </c>
      <c r="G58" s="191">
        <f t="shared" si="18"/>
        <v>2.5</v>
      </c>
      <c r="H58" s="236">
        <f>'Core Indicators'!AH58</f>
        <v>3</v>
      </c>
      <c r="I58" s="236">
        <f>'Core Indicators'!AP58</f>
        <v>2</v>
      </c>
      <c r="J58" s="236">
        <f>'Core Indicators'!BN58</f>
        <v>2</v>
      </c>
      <c r="K58" s="236">
        <f t="shared" si="19"/>
        <v>2</v>
      </c>
      <c r="L58" s="190">
        <f t="shared" si="20"/>
        <v>2.5</v>
      </c>
      <c r="M58" s="237">
        <f t="shared" si="21"/>
        <v>2.2000000000000002</v>
      </c>
      <c r="N58" s="238">
        <f>'Core Indicators'!DJ58</f>
        <v>3</v>
      </c>
      <c r="O58" s="238">
        <f>'Core Indicators'!DR58</f>
        <v>2</v>
      </c>
      <c r="P58" s="238">
        <f>'Core Indicators'!DZ58</f>
        <v>2</v>
      </c>
      <c r="Q58" s="238">
        <f>'Core Indicators'!EH58</f>
        <v>2</v>
      </c>
      <c r="R58" s="238">
        <f>'Core Indicators'!EP58</f>
        <v>2</v>
      </c>
      <c r="S58" s="191">
        <f t="shared" si="22"/>
        <v>1.3</v>
      </c>
      <c r="T58" s="191">
        <f t="shared" si="23"/>
        <v>1.1666666666666667</v>
      </c>
      <c r="U58" s="236">
        <v>1</v>
      </c>
      <c r="V58" s="236">
        <v>1</v>
      </c>
      <c r="W58" s="236">
        <f>'Core Indicators'!EX58</f>
        <v>2</v>
      </c>
      <c r="X58" s="191">
        <f t="shared" si="24"/>
        <v>1.5</v>
      </c>
      <c r="Y58" s="236">
        <v>1</v>
      </c>
      <c r="Z58" s="191">
        <f t="shared" si="25"/>
        <v>1.5</v>
      </c>
      <c r="AA58" s="236">
        <f>'Core Indicators'!FF58</f>
        <v>1</v>
      </c>
      <c r="AB58" s="236">
        <f t="shared" si="26"/>
        <v>2</v>
      </c>
      <c r="AC58" s="11">
        <f>'Core Indicators'!GD58</f>
        <v>2</v>
      </c>
      <c r="AD58" s="11">
        <f>'Core Indicators'!GL58</f>
        <v>2</v>
      </c>
      <c r="AE58" s="11">
        <f>'Core Indicators'!GT58</f>
        <v>2</v>
      </c>
      <c r="AF58" s="11">
        <f>'Core Indicators'!HB58</f>
        <v>2</v>
      </c>
      <c r="AG58" s="11">
        <f t="shared" si="27"/>
        <v>2</v>
      </c>
      <c r="AH58" s="11">
        <f>'Core Indicators'!HJ58</f>
        <v>2</v>
      </c>
      <c r="AI58" s="11">
        <f>'Core Indicators'!HR58</f>
        <v>2</v>
      </c>
      <c r="AJ58" s="11">
        <f t="shared" si="28"/>
        <v>2</v>
      </c>
      <c r="AK58" s="11">
        <f>'Core Indicators'!HZ58</f>
        <v>2</v>
      </c>
      <c r="AL58" s="11">
        <f>'Core Indicators'!IH58</f>
        <v>2</v>
      </c>
      <c r="AM58" s="11">
        <f>'Core Indicators'!IP58</f>
        <v>2</v>
      </c>
      <c r="AN58" s="11">
        <f t="shared" si="29"/>
        <v>2</v>
      </c>
    </row>
    <row r="59" spans="1:40" x14ac:dyDescent="0.25">
      <c r="A59" s="236" t="str">
        <f>Lists!C:C</f>
        <v>IRQ003</v>
      </c>
      <c r="B59" s="190">
        <f t="shared" si="15"/>
        <v>1.8</v>
      </c>
      <c r="C59" s="191">
        <f t="shared" si="16"/>
        <v>0</v>
      </c>
      <c r="D59" s="237">
        <f t="shared" si="17"/>
        <v>1.8</v>
      </c>
      <c r="E59" s="236">
        <f>'Core Indicators'!R59</f>
        <v>1</v>
      </c>
      <c r="F59" s="236">
        <f>'Core Indicators'!Z59</f>
        <v>2</v>
      </c>
      <c r="G59" s="191">
        <f t="shared" si="18"/>
        <v>1.5</v>
      </c>
      <c r="H59" s="236">
        <f>'Core Indicators'!AH59</f>
        <v>2</v>
      </c>
      <c r="I59" s="236">
        <f>'Core Indicators'!AP59</f>
        <v>2</v>
      </c>
      <c r="J59" s="236">
        <f>'Core Indicators'!BN59</f>
        <v>2</v>
      </c>
      <c r="K59" s="236">
        <f t="shared" si="19"/>
        <v>2</v>
      </c>
      <c r="L59" s="190">
        <f t="shared" si="20"/>
        <v>2</v>
      </c>
      <c r="M59" s="237">
        <f t="shared" si="21"/>
        <v>2</v>
      </c>
      <c r="N59" s="238">
        <f>'Core Indicators'!DJ59</f>
        <v>2</v>
      </c>
      <c r="O59" s="238">
        <f>'Core Indicators'!DR59</f>
        <v>2</v>
      </c>
      <c r="P59" s="238">
        <f>'Core Indicators'!DZ59</f>
        <v>2</v>
      </c>
      <c r="Q59" s="238">
        <f>'Core Indicators'!EH59</f>
        <v>2</v>
      </c>
      <c r="R59" s="238">
        <f>'Core Indicators'!EP59</f>
        <v>2</v>
      </c>
      <c r="S59" s="191">
        <f t="shared" si="22"/>
        <v>1.6</v>
      </c>
      <c r="T59" s="191">
        <f t="shared" si="23"/>
        <v>1.1666666666666667</v>
      </c>
      <c r="U59" s="236">
        <v>1</v>
      </c>
      <c r="V59" s="236">
        <v>1</v>
      </c>
      <c r="W59" s="236">
        <f>'Core Indicators'!EX59</f>
        <v>2</v>
      </c>
      <c r="X59" s="191">
        <f t="shared" si="24"/>
        <v>1.5</v>
      </c>
      <c r="Y59" s="236">
        <v>1</v>
      </c>
      <c r="Z59" s="191">
        <f t="shared" si="25"/>
        <v>2</v>
      </c>
      <c r="AA59" s="236">
        <f>'Core Indicators'!FF59</f>
        <v>2</v>
      </c>
      <c r="AB59" s="236">
        <f t="shared" si="26"/>
        <v>2</v>
      </c>
      <c r="AC59" s="11">
        <f>'Core Indicators'!GD59</f>
        <v>2</v>
      </c>
      <c r="AD59" s="11">
        <f>'Core Indicators'!GL59</f>
        <v>2</v>
      </c>
      <c r="AE59" s="11">
        <f>'Core Indicators'!GT59</f>
        <v>2</v>
      </c>
      <c r="AF59" s="11">
        <f>'Core Indicators'!HB59</f>
        <v>2</v>
      </c>
      <c r="AG59" s="11">
        <f t="shared" si="27"/>
        <v>2</v>
      </c>
      <c r="AH59" s="11">
        <f>'Core Indicators'!HJ59</f>
        <v>2</v>
      </c>
      <c r="AI59" s="11">
        <f>'Core Indicators'!HR59</f>
        <v>2</v>
      </c>
      <c r="AJ59" s="11">
        <f t="shared" si="28"/>
        <v>2</v>
      </c>
      <c r="AK59" s="11">
        <f>'Core Indicators'!HZ59</f>
        <v>2</v>
      </c>
      <c r="AL59" s="11">
        <f>'Core Indicators'!IH59</f>
        <v>2</v>
      </c>
      <c r="AM59" s="11">
        <f>'Core Indicators'!IP59</f>
        <v>2</v>
      </c>
      <c r="AN59" s="11">
        <f t="shared" si="29"/>
        <v>2</v>
      </c>
    </row>
    <row r="60" spans="1:40" x14ac:dyDescent="0.25">
      <c r="A60" s="236" t="str">
        <f>Lists!C:C</f>
        <v>ITA002</v>
      </c>
      <c r="B60" s="190">
        <f t="shared" si="15"/>
        <v>1.9</v>
      </c>
      <c r="C60" s="191">
        <f t="shared" si="16"/>
        <v>0</v>
      </c>
      <c r="D60" s="237">
        <f t="shared" si="17"/>
        <v>2</v>
      </c>
      <c r="E60" s="236">
        <f>'Core Indicators'!R60</f>
        <v>2</v>
      </c>
      <c r="F60" s="236">
        <f>'Core Indicators'!Z60</f>
        <v>2</v>
      </c>
      <c r="G60" s="191">
        <f t="shared" si="18"/>
        <v>2</v>
      </c>
      <c r="H60" s="236">
        <f>'Core Indicators'!AH60</f>
        <v>2</v>
      </c>
      <c r="I60" s="236">
        <f>'Core Indicators'!AP60</f>
        <v>2</v>
      </c>
      <c r="J60" s="236">
        <f>'Core Indicators'!BN60</f>
        <v>2</v>
      </c>
      <c r="K60" s="236">
        <f t="shared" si="19"/>
        <v>2</v>
      </c>
      <c r="L60" s="190">
        <f t="shared" si="20"/>
        <v>2</v>
      </c>
      <c r="M60" s="237">
        <f t="shared" si="21"/>
        <v>2</v>
      </c>
      <c r="N60" s="238">
        <f>'Core Indicators'!DJ60</f>
        <v>2</v>
      </c>
      <c r="O60" s="238">
        <f>'Core Indicators'!DR60</f>
        <v>2</v>
      </c>
      <c r="P60" s="238">
        <f>'Core Indicators'!DZ60</f>
        <v>2</v>
      </c>
      <c r="Q60" s="238">
        <f>'Core Indicators'!EH60</f>
        <v>2</v>
      </c>
      <c r="R60" s="238">
        <f>'Core Indicators'!EP60</f>
        <v>2</v>
      </c>
      <c r="S60" s="191">
        <f t="shared" si="22"/>
        <v>1.6</v>
      </c>
      <c r="T60" s="191">
        <f t="shared" si="23"/>
        <v>1.1666666666666667</v>
      </c>
      <c r="U60" s="236">
        <v>1</v>
      </c>
      <c r="V60" s="236">
        <v>1</v>
      </c>
      <c r="W60" s="236">
        <f>'Core Indicators'!EX60</f>
        <v>2</v>
      </c>
      <c r="X60" s="191">
        <f t="shared" si="24"/>
        <v>1.5</v>
      </c>
      <c r="Y60" s="236">
        <v>1</v>
      </c>
      <c r="Z60" s="191">
        <f t="shared" si="25"/>
        <v>2</v>
      </c>
      <c r="AA60" s="236">
        <f>'Core Indicators'!FF60</f>
        <v>2</v>
      </c>
      <c r="AB60" s="236">
        <f t="shared" si="26"/>
        <v>2</v>
      </c>
      <c r="AC60" s="11">
        <f>'Core Indicators'!GD60</f>
        <v>2</v>
      </c>
      <c r="AD60" s="11">
        <f>'Core Indicators'!GL60</f>
        <v>2</v>
      </c>
      <c r="AE60" s="11">
        <f>'Core Indicators'!GT60</f>
        <v>2</v>
      </c>
      <c r="AF60" s="11">
        <f>'Core Indicators'!HB60</f>
        <v>2</v>
      </c>
      <c r="AG60" s="11">
        <f t="shared" si="27"/>
        <v>2</v>
      </c>
      <c r="AH60" s="11">
        <f>'Core Indicators'!HJ60</f>
        <v>2</v>
      </c>
      <c r="AI60" s="11">
        <f>'Core Indicators'!HR60</f>
        <v>2</v>
      </c>
      <c r="AJ60" s="11">
        <f t="shared" si="28"/>
        <v>2</v>
      </c>
      <c r="AK60" s="11">
        <f>'Core Indicators'!HZ60</f>
        <v>2</v>
      </c>
      <c r="AL60" s="11">
        <f>'Core Indicators'!IH60</f>
        <v>2</v>
      </c>
      <c r="AM60" s="11">
        <f>'Core Indicators'!IP60</f>
        <v>2</v>
      </c>
      <c r="AN60" s="11">
        <f t="shared" si="29"/>
        <v>2</v>
      </c>
    </row>
    <row r="61" spans="1:40" x14ac:dyDescent="0.25">
      <c r="A61" s="236" t="str">
        <f>Lists!C:C</f>
        <v>JOR002</v>
      </c>
      <c r="B61" s="190">
        <f t="shared" si="15"/>
        <v>2.4</v>
      </c>
      <c r="C61" s="191">
        <f t="shared" si="16"/>
        <v>0</v>
      </c>
      <c r="D61" s="237">
        <f t="shared" si="17"/>
        <v>2.4</v>
      </c>
      <c r="E61" s="236">
        <f>'Core Indicators'!R61</f>
        <v>1</v>
      </c>
      <c r="F61" s="236">
        <f>'Core Indicators'!Z61</f>
        <v>2</v>
      </c>
      <c r="G61" s="191">
        <f t="shared" si="18"/>
        <v>1.5</v>
      </c>
      <c r="H61" s="236">
        <f>'Core Indicators'!AH61</f>
        <v>3</v>
      </c>
      <c r="I61" s="236">
        <f>'Core Indicators'!AP61</f>
        <v>3</v>
      </c>
      <c r="J61" s="236">
        <f>'Core Indicators'!BN61</f>
        <v>2</v>
      </c>
      <c r="K61" s="236">
        <f t="shared" si="19"/>
        <v>2.5</v>
      </c>
      <c r="L61" s="190">
        <f t="shared" si="20"/>
        <v>2.8</v>
      </c>
      <c r="M61" s="237">
        <f t="shared" si="21"/>
        <v>3</v>
      </c>
      <c r="N61" s="238">
        <f>'Core Indicators'!DJ61</f>
        <v>3</v>
      </c>
      <c r="O61" s="238">
        <f>'Core Indicators'!DR61</f>
        <v>3</v>
      </c>
      <c r="P61" s="238">
        <f>'Core Indicators'!DZ61</f>
        <v>3</v>
      </c>
      <c r="Q61" s="238">
        <f>'Core Indicators'!EH61</f>
        <v>3</v>
      </c>
      <c r="R61" s="238">
        <f>'Core Indicators'!EP61</f>
        <v>3</v>
      </c>
      <c r="S61" s="191">
        <f t="shared" si="22"/>
        <v>1.6</v>
      </c>
      <c r="T61" s="191">
        <f t="shared" si="23"/>
        <v>1.1666666666666667</v>
      </c>
      <c r="U61" s="236">
        <v>1</v>
      </c>
      <c r="V61" s="236">
        <v>1</v>
      </c>
      <c r="W61" s="236">
        <f>'Core Indicators'!EX61</f>
        <v>2</v>
      </c>
      <c r="X61" s="191">
        <f t="shared" si="24"/>
        <v>1.5</v>
      </c>
      <c r="Y61" s="236">
        <v>1</v>
      </c>
      <c r="Z61" s="191">
        <f t="shared" si="25"/>
        <v>2</v>
      </c>
      <c r="AA61" s="236">
        <f>'Core Indicators'!FF61</f>
        <v>2</v>
      </c>
      <c r="AB61" s="236">
        <f t="shared" si="26"/>
        <v>2</v>
      </c>
      <c r="AC61" s="11">
        <f>'Core Indicators'!GD61</f>
        <v>2</v>
      </c>
      <c r="AD61" s="11">
        <f>'Core Indicators'!GL61</f>
        <v>2</v>
      </c>
      <c r="AE61" s="11">
        <f>'Core Indicators'!GT61</f>
        <v>2</v>
      </c>
      <c r="AF61" s="11">
        <f>'Core Indicators'!HB61</f>
        <v>2</v>
      </c>
      <c r="AG61" s="11">
        <f t="shared" si="27"/>
        <v>2</v>
      </c>
      <c r="AH61" s="11">
        <f>'Core Indicators'!HJ61</f>
        <v>2</v>
      </c>
      <c r="AI61" s="11">
        <f>'Core Indicators'!HR61</f>
        <v>2</v>
      </c>
      <c r="AJ61" s="11">
        <f t="shared" si="28"/>
        <v>2</v>
      </c>
      <c r="AK61" s="11">
        <f>'Core Indicators'!HZ61</f>
        <v>2</v>
      </c>
      <c r="AL61" s="11">
        <f>'Core Indicators'!IH61</f>
        <v>2</v>
      </c>
      <c r="AM61" s="11">
        <f>'Core Indicators'!IP61</f>
        <v>2</v>
      </c>
      <c r="AN61" s="11">
        <f t="shared" si="29"/>
        <v>2</v>
      </c>
    </row>
    <row r="62" spans="1:40" x14ac:dyDescent="0.25">
      <c r="A62" s="236" t="str">
        <f>Lists!C:C</f>
        <v>KEN001</v>
      </c>
      <c r="B62" s="190">
        <f t="shared" si="15"/>
        <v>2.2999999999999998</v>
      </c>
      <c r="C62" s="191">
        <f t="shared" si="16"/>
        <v>2</v>
      </c>
      <c r="D62" s="237">
        <f t="shared" si="17"/>
        <v>2.7</v>
      </c>
      <c r="E62" s="236">
        <f>'Core Indicators'!R62</f>
        <v>1</v>
      </c>
      <c r="F62" s="236">
        <f>'Core Indicators'!Z62</f>
        <v>3</v>
      </c>
      <c r="G62" s="191">
        <f t="shared" si="18"/>
        <v>2.1</v>
      </c>
      <c r="H62" s="236">
        <f>'Core Indicators'!AH62</f>
        <v>3</v>
      </c>
      <c r="I62" s="236">
        <f>'Core Indicators'!AP62</f>
        <v>3</v>
      </c>
      <c r="J62" s="236" t="str">
        <f>'Core Indicators'!BN62</f>
        <v>x</v>
      </c>
      <c r="K62" s="236">
        <f t="shared" si="19"/>
        <v>3</v>
      </c>
      <c r="L62" s="190">
        <f t="shared" si="20"/>
        <v>3</v>
      </c>
      <c r="M62" s="237">
        <f t="shared" si="21"/>
        <v>2.6</v>
      </c>
      <c r="N62" s="238">
        <f>'Core Indicators'!DJ62</f>
        <v>3</v>
      </c>
      <c r="O62" s="238">
        <f>'Core Indicators'!DR62</f>
        <v>3</v>
      </c>
      <c r="P62" s="238">
        <f>'Core Indicators'!DZ62</f>
        <v>3</v>
      </c>
      <c r="Q62" s="238">
        <f>'Core Indicators'!EH62</f>
        <v>2</v>
      </c>
      <c r="R62" s="238">
        <f>'Core Indicators'!EP62</f>
        <v>2</v>
      </c>
      <c r="S62" s="191">
        <f t="shared" si="22"/>
        <v>1.5</v>
      </c>
      <c r="T62" s="191">
        <f t="shared" si="23"/>
        <v>1</v>
      </c>
      <c r="U62" s="236">
        <v>1</v>
      </c>
      <c r="V62" s="236">
        <v>1</v>
      </c>
      <c r="W62" s="236" t="str">
        <f>'Core Indicators'!EX62</f>
        <v>x</v>
      </c>
      <c r="X62" s="191">
        <f t="shared" si="24"/>
        <v>1</v>
      </c>
      <c r="Y62" s="236">
        <v>1</v>
      </c>
      <c r="Z62" s="191">
        <f t="shared" si="25"/>
        <v>2</v>
      </c>
      <c r="AA62" s="236">
        <f>'Core Indicators'!FF62</f>
        <v>2</v>
      </c>
      <c r="AB62" s="236">
        <f t="shared" si="26"/>
        <v>2</v>
      </c>
      <c r="AC62" s="11">
        <f>'Core Indicators'!GD62</f>
        <v>2</v>
      </c>
      <c r="AD62" s="11">
        <f>'Core Indicators'!GL62</f>
        <v>2</v>
      </c>
      <c r="AE62" s="11">
        <f>'Core Indicators'!GT62</f>
        <v>2</v>
      </c>
      <c r="AF62" s="11">
        <f>'Core Indicators'!HB62</f>
        <v>2</v>
      </c>
      <c r="AG62" s="11">
        <f t="shared" si="27"/>
        <v>2</v>
      </c>
      <c r="AH62" s="11">
        <f>'Core Indicators'!HJ62</f>
        <v>2</v>
      </c>
      <c r="AI62" s="11">
        <f>'Core Indicators'!HR62</f>
        <v>2</v>
      </c>
      <c r="AJ62" s="11">
        <f t="shared" si="28"/>
        <v>2</v>
      </c>
      <c r="AK62" s="11">
        <f>'Core Indicators'!HZ62</f>
        <v>2</v>
      </c>
      <c r="AL62" s="11">
        <f>'Core Indicators'!IH62</f>
        <v>2</v>
      </c>
      <c r="AM62" s="11">
        <f>'Core Indicators'!IP62</f>
        <v>2</v>
      </c>
      <c r="AN62" s="11">
        <f t="shared" si="29"/>
        <v>2</v>
      </c>
    </row>
    <row r="63" spans="1:40" x14ac:dyDescent="0.25">
      <c r="A63" s="236" t="str">
        <f>Lists!C:C</f>
        <v>KEN002</v>
      </c>
      <c r="B63" s="190">
        <f t="shared" si="15"/>
        <v>1.8</v>
      </c>
      <c r="C63" s="191">
        <f t="shared" si="16"/>
        <v>2</v>
      </c>
      <c r="D63" s="237">
        <f t="shared" si="17"/>
        <v>2</v>
      </c>
      <c r="E63" s="236">
        <f>'Core Indicators'!R63</f>
        <v>2</v>
      </c>
      <c r="F63" s="236">
        <f>'Core Indicators'!Z63</f>
        <v>2</v>
      </c>
      <c r="G63" s="191">
        <f t="shared" si="18"/>
        <v>2</v>
      </c>
      <c r="H63" s="236">
        <f>'Core Indicators'!AH63</f>
        <v>2</v>
      </c>
      <c r="I63" s="236">
        <f>'Core Indicators'!AP63</f>
        <v>2</v>
      </c>
      <c r="J63" s="236" t="str">
        <f>'Core Indicators'!BN63</f>
        <v>x</v>
      </c>
      <c r="K63" s="236">
        <f t="shared" si="19"/>
        <v>2</v>
      </c>
      <c r="L63" s="190">
        <f t="shared" si="20"/>
        <v>2</v>
      </c>
      <c r="M63" s="237">
        <f t="shared" si="21"/>
        <v>2</v>
      </c>
      <c r="N63" s="238">
        <f>'Core Indicators'!DJ63</f>
        <v>2</v>
      </c>
      <c r="O63" s="238">
        <f>'Core Indicators'!DR63</f>
        <v>2</v>
      </c>
      <c r="P63" s="238">
        <f>'Core Indicators'!DZ63</f>
        <v>2</v>
      </c>
      <c r="Q63" s="238" t="str">
        <f>'Core Indicators'!EH63</f>
        <v>x</v>
      </c>
      <c r="R63" s="238" t="str">
        <f>'Core Indicators'!EP63</f>
        <v>x</v>
      </c>
      <c r="S63" s="191">
        <f t="shared" si="22"/>
        <v>1.3</v>
      </c>
      <c r="T63" s="191">
        <f t="shared" si="23"/>
        <v>1</v>
      </c>
      <c r="U63" s="236">
        <v>1</v>
      </c>
      <c r="V63" s="236">
        <v>1</v>
      </c>
      <c r="W63" s="236" t="str">
        <f>'Core Indicators'!EX63</f>
        <v>x</v>
      </c>
      <c r="X63" s="191">
        <f t="shared" si="24"/>
        <v>1</v>
      </c>
      <c r="Y63" s="236">
        <v>1</v>
      </c>
      <c r="Z63" s="191">
        <f t="shared" si="25"/>
        <v>1.5</v>
      </c>
      <c r="AA63" s="236">
        <f>'Core Indicators'!FF63</f>
        <v>1</v>
      </c>
      <c r="AB63" s="236">
        <f t="shared" si="26"/>
        <v>2</v>
      </c>
      <c r="AC63" s="11">
        <f>'Core Indicators'!GD63</f>
        <v>2</v>
      </c>
      <c r="AD63" s="11">
        <f>'Core Indicators'!GL63</f>
        <v>2</v>
      </c>
      <c r="AE63" s="11">
        <f>'Core Indicators'!GT63</f>
        <v>2</v>
      </c>
      <c r="AF63" s="11">
        <f>'Core Indicators'!HB63</f>
        <v>2</v>
      </c>
      <c r="AG63" s="11">
        <f t="shared" si="27"/>
        <v>2</v>
      </c>
      <c r="AH63" s="11">
        <f>'Core Indicators'!HJ63</f>
        <v>2</v>
      </c>
      <c r="AI63" s="11">
        <f>'Core Indicators'!HR63</f>
        <v>2</v>
      </c>
      <c r="AJ63" s="11">
        <f t="shared" si="28"/>
        <v>2</v>
      </c>
      <c r="AK63" s="11">
        <f>'Core Indicators'!HZ63</f>
        <v>2</v>
      </c>
      <c r="AL63" s="11">
        <f>'Core Indicators'!IH63</f>
        <v>2</v>
      </c>
      <c r="AM63" s="11">
        <f>'Core Indicators'!IP63</f>
        <v>2</v>
      </c>
      <c r="AN63" s="11">
        <f t="shared" si="29"/>
        <v>2</v>
      </c>
    </row>
    <row r="64" spans="1:40" x14ac:dyDescent="0.25">
      <c r="A64" s="236" t="str">
        <f>Lists!C:C</f>
        <v>KEN003</v>
      </c>
      <c r="B64" s="190">
        <f t="shared" si="15"/>
        <v>1.9</v>
      </c>
      <c r="C64" s="191">
        <f t="shared" si="16"/>
        <v>2</v>
      </c>
      <c r="D64" s="237">
        <f t="shared" si="17"/>
        <v>2</v>
      </c>
      <c r="E64" s="236">
        <f>'Core Indicators'!R64</f>
        <v>2</v>
      </c>
      <c r="F64" s="236">
        <f>'Core Indicators'!Z64</f>
        <v>2</v>
      </c>
      <c r="G64" s="191">
        <f t="shared" si="18"/>
        <v>2</v>
      </c>
      <c r="H64" s="236">
        <f>'Core Indicators'!AH64</f>
        <v>2</v>
      </c>
      <c r="I64" s="236">
        <f>'Core Indicators'!AP64</f>
        <v>2</v>
      </c>
      <c r="J64" s="236" t="str">
        <f>'Core Indicators'!BN64</f>
        <v>x</v>
      </c>
      <c r="K64" s="236">
        <f t="shared" si="19"/>
        <v>2</v>
      </c>
      <c r="L64" s="190">
        <f t="shared" si="20"/>
        <v>2</v>
      </c>
      <c r="M64" s="237">
        <f t="shared" si="21"/>
        <v>2</v>
      </c>
      <c r="N64" s="238">
        <f>'Core Indicators'!DJ64</f>
        <v>2</v>
      </c>
      <c r="O64" s="238">
        <f>'Core Indicators'!DR64</f>
        <v>2</v>
      </c>
      <c r="P64" s="238">
        <f>'Core Indicators'!DZ64</f>
        <v>2</v>
      </c>
      <c r="Q64" s="238">
        <f>'Core Indicators'!EH64</f>
        <v>2</v>
      </c>
      <c r="R64" s="238">
        <f>'Core Indicators'!EP64</f>
        <v>2</v>
      </c>
      <c r="S64" s="191">
        <f t="shared" si="22"/>
        <v>1.5</v>
      </c>
      <c r="T64" s="191">
        <f t="shared" si="23"/>
        <v>1</v>
      </c>
      <c r="U64" s="236">
        <v>1</v>
      </c>
      <c r="V64" s="236">
        <v>1</v>
      </c>
      <c r="W64" s="236" t="str">
        <f>'Core Indicators'!EX64</f>
        <v>x</v>
      </c>
      <c r="X64" s="191">
        <f t="shared" si="24"/>
        <v>1</v>
      </c>
      <c r="Y64" s="236">
        <v>1</v>
      </c>
      <c r="Z64" s="191">
        <f t="shared" si="25"/>
        <v>2</v>
      </c>
      <c r="AA64" s="236">
        <f>'Core Indicators'!FF64</f>
        <v>2</v>
      </c>
      <c r="AB64" s="236">
        <f t="shared" si="26"/>
        <v>2</v>
      </c>
      <c r="AC64" s="11">
        <f>'Core Indicators'!GD64</f>
        <v>2</v>
      </c>
      <c r="AD64" s="11">
        <f>'Core Indicators'!GL64</f>
        <v>2</v>
      </c>
      <c r="AE64" s="11">
        <f>'Core Indicators'!GT64</f>
        <v>2</v>
      </c>
      <c r="AF64" s="11">
        <f>'Core Indicators'!HB64</f>
        <v>2</v>
      </c>
      <c r="AG64" s="11">
        <f t="shared" si="27"/>
        <v>2</v>
      </c>
      <c r="AH64" s="11">
        <f>'Core Indicators'!HJ64</f>
        <v>2</v>
      </c>
      <c r="AI64" s="11">
        <f>'Core Indicators'!HR64</f>
        <v>2</v>
      </c>
      <c r="AJ64" s="11">
        <f t="shared" si="28"/>
        <v>2</v>
      </c>
      <c r="AK64" s="11">
        <f>'Core Indicators'!HZ64</f>
        <v>2</v>
      </c>
      <c r="AL64" s="11">
        <f>'Core Indicators'!IH64</f>
        <v>2</v>
      </c>
      <c r="AM64" s="11">
        <f>'Core Indicators'!IP64</f>
        <v>2</v>
      </c>
      <c r="AN64" s="11">
        <f t="shared" si="29"/>
        <v>2</v>
      </c>
    </row>
    <row r="65" spans="1:40" x14ac:dyDescent="0.25">
      <c r="A65" s="236" t="str">
        <f>Lists!C:C</f>
        <v>LAO003</v>
      </c>
      <c r="B65" s="190">
        <f t="shared" si="15"/>
        <v>1.7</v>
      </c>
      <c r="C65" s="191">
        <f t="shared" si="16"/>
        <v>0</v>
      </c>
      <c r="D65" s="237">
        <f t="shared" si="17"/>
        <v>1.2</v>
      </c>
      <c r="E65" s="236">
        <f>'Core Indicators'!R65</f>
        <v>1</v>
      </c>
      <c r="F65" s="236">
        <f>'Core Indicators'!Z65</f>
        <v>1</v>
      </c>
      <c r="G65" s="191">
        <f t="shared" si="18"/>
        <v>1</v>
      </c>
      <c r="H65" s="236">
        <f>'Core Indicators'!AH65</f>
        <v>1</v>
      </c>
      <c r="I65" s="236">
        <f>'Core Indicators'!AP65</f>
        <v>1</v>
      </c>
      <c r="J65" s="236">
        <f>'Core Indicators'!BN65</f>
        <v>2</v>
      </c>
      <c r="K65" s="236">
        <f t="shared" si="19"/>
        <v>1.5</v>
      </c>
      <c r="L65" s="190">
        <f t="shared" si="20"/>
        <v>1.3</v>
      </c>
      <c r="M65" s="237">
        <f t="shared" si="21"/>
        <v>2</v>
      </c>
      <c r="N65" s="238">
        <f>'Core Indicators'!DJ65</f>
        <v>2</v>
      </c>
      <c r="O65" s="238">
        <f>'Core Indicators'!DR65</f>
        <v>2</v>
      </c>
      <c r="P65" s="238">
        <f>'Core Indicators'!DZ65</f>
        <v>2</v>
      </c>
      <c r="Q65" s="238">
        <f>'Core Indicators'!EH65</f>
        <v>2</v>
      </c>
      <c r="R65" s="238">
        <f>'Core Indicators'!EP65</f>
        <v>2</v>
      </c>
      <c r="S65" s="191">
        <f t="shared" si="22"/>
        <v>1.6</v>
      </c>
      <c r="T65" s="191">
        <f t="shared" si="23"/>
        <v>1.1666666666666667</v>
      </c>
      <c r="U65" s="236">
        <v>1</v>
      </c>
      <c r="V65" s="236">
        <v>1</v>
      </c>
      <c r="W65" s="236">
        <f>'Core Indicators'!EX65</f>
        <v>2</v>
      </c>
      <c r="X65" s="191">
        <f t="shared" si="24"/>
        <v>1.5</v>
      </c>
      <c r="Y65" s="236">
        <v>1</v>
      </c>
      <c r="Z65" s="191">
        <f t="shared" si="25"/>
        <v>2</v>
      </c>
      <c r="AA65" s="236">
        <f>'Core Indicators'!FF65</f>
        <v>2</v>
      </c>
      <c r="AB65" s="236">
        <f t="shared" si="26"/>
        <v>2</v>
      </c>
      <c r="AC65" s="11">
        <f>'Core Indicators'!GD65</f>
        <v>2</v>
      </c>
      <c r="AD65" s="11">
        <f>'Core Indicators'!GL65</f>
        <v>2</v>
      </c>
      <c r="AE65" s="11">
        <f>'Core Indicators'!GT65</f>
        <v>2</v>
      </c>
      <c r="AF65" s="11">
        <f>'Core Indicators'!HB65</f>
        <v>2</v>
      </c>
      <c r="AG65" s="11">
        <f t="shared" si="27"/>
        <v>2</v>
      </c>
      <c r="AH65" s="11">
        <f>'Core Indicators'!HJ65</f>
        <v>2</v>
      </c>
      <c r="AI65" s="11">
        <f>'Core Indicators'!HR65</f>
        <v>2</v>
      </c>
      <c r="AJ65" s="11">
        <f t="shared" si="28"/>
        <v>2</v>
      </c>
      <c r="AK65" s="11">
        <f>'Core Indicators'!HZ65</f>
        <v>2</v>
      </c>
      <c r="AL65" s="11">
        <f>'Core Indicators'!IH65</f>
        <v>2</v>
      </c>
      <c r="AM65" s="11">
        <f>'Core Indicators'!IP65</f>
        <v>2</v>
      </c>
      <c r="AN65" s="11">
        <f t="shared" si="29"/>
        <v>2</v>
      </c>
    </row>
    <row r="66" spans="1:40" x14ac:dyDescent="0.25">
      <c r="A66" s="236" t="str">
        <f>Lists!C:C</f>
        <v>LBN002</v>
      </c>
      <c r="B66" s="190">
        <f t="shared" si="15"/>
        <v>1.8</v>
      </c>
      <c r="C66" s="191">
        <f t="shared" si="16"/>
        <v>0</v>
      </c>
      <c r="D66" s="237">
        <f t="shared" si="17"/>
        <v>2</v>
      </c>
      <c r="E66" s="236">
        <f>'Core Indicators'!R66</f>
        <v>2</v>
      </c>
      <c r="F66" s="236">
        <f>'Core Indicators'!Z66</f>
        <v>2</v>
      </c>
      <c r="G66" s="191">
        <f t="shared" si="18"/>
        <v>2</v>
      </c>
      <c r="H66" s="236">
        <f>'Core Indicators'!AH66</f>
        <v>2</v>
      </c>
      <c r="I66" s="236">
        <f>'Core Indicators'!AP66</f>
        <v>2</v>
      </c>
      <c r="J66" s="236">
        <f>'Core Indicators'!BN66</f>
        <v>2</v>
      </c>
      <c r="K66" s="236">
        <f t="shared" si="19"/>
        <v>2</v>
      </c>
      <c r="L66" s="190">
        <f t="shared" si="20"/>
        <v>2</v>
      </c>
      <c r="M66" s="237">
        <f t="shared" si="21"/>
        <v>2</v>
      </c>
      <c r="N66" s="238">
        <f>'Core Indicators'!DJ66</f>
        <v>2</v>
      </c>
      <c r="O66" s="238">
        <f>'Core Indicators'!DR66</f>
        <v>2</v>
      </c>
      <c r="P66" s="238">
        <f>'Core Indicators'!DZ66</f>
        <v>2</v>
      </c>
      <c r="Q66" s="238">
        <f>'Core Indicators'!EH66</f>
        <v>2</v>
      </c>
      <c r="R66" s="238">
        <f>'Core Indicators'!EP66</f>
        <v>2</v>
      </c>
      <c r="S66" s="191">
        <f t="shared" si="22"/>
        <v>1.3</v>
      </c>
      <c r="T66" s="191">
        <f t="shared" si="23"/>
        <v>1.1666666666666667</v>
      </c>
      <c r="U66" s="236">
        <v>1</v>
      </c>
      <c r="V66" s="236">
        <v>1</v>
      </c>
      <c r="W66" s="236">
        <f>'Core Indicators'!EX66</f>
        <v>2</v>
      </c>
      <c r="X66" s="191">
        <f t="shared" si="24"/>
        <v>1.5</v>
      </c>
      <c r="Y66" s="236">
        <v>1</v>
      </c>
      <c r="Z66" s="191">
        <f t="shared" si="25"/>
        <v>1.5</v>
      </c>
      <c r="AA66" s="236">
        <f>'Core Indicators'!FF66</f>
        <v>1</v>
      </c>
      <c r="AB66" s="236">
        <f t="shared" si="26"/>
        <v>2</v>
      </c>
      <c r="AC66" s="11">
        <f>'Core Indicators'!GD66</f>
        <v>2</v>
      </c>
      <c r="AD66" s="11">
        <f>'Core Indicators'!GL66</f>
        <v>2</v>
      </c>
      <c r="AE66" s="11">
        <f>'Core Indicators'!GT66</f>
        <v>2</v>
      </c>
      <c r="AF66" s="11">
        <f>'Core Indicators'!HB66</f>
        <v>2</v>
      </c>
      <c r="AG66" s="11">
        <f t="shared" si="27"/>
        <v>2</v>
      </c>
      <c r="AH66" s="11">
        <f>'Core Indicators'!HJ66</f>
        <v>2</v>
      </c>
      <c r="AI66" s="11">
        <f>'Core Indicators'!HR66</f>
        <v>2</v>
      </c>
      <c r="AJ66" s="11">
        <f t="shared" si="28"/>
        <v>2</v>
      </c>
      <c r="AK66" s="11">
        <f>'Core Indicators'!HZ66</f>
        <v>2</v>
      </c>
      <c r="AL66" s="11">
        <f>'Core Indicators'!IH66</f>
        <v>2</v>
      </c>
      <c r="AM66" s="11">
        <f>'Core Indicators'!IP66</f>
        <v>2</v>
      </c>
      <c r="AN66" s="11">
        <f t="shared" si="29"/>
        <v>2</v>
      </c>
    </row>
    <row r="67" spans="1:40" x14ac:dyDescent="0.25">
      <c r="A67" s="236" t="str">
        <f>Lists!C:C</f>
        <v>LBN004</v>
      </c>
      <c r="B67" s="190">
        <f t="shared" ref="B67:B98" si="30">IF(OR(M67="x",D67="x"),"x",ROUND((5-GEOMEAN(((5-D67)/5*4+1),((5-M67)/5*4+1),((5-M67)/5*4+1)))/4*3.5+S67*0.3,1))</f>
        <v>1.8</v>
      </c>
      <c r="C67" s="191">
        <f t="shared" ref="C67:C98" si="31">COUNTIF(E67:F67,"x")+COUNTIF(H67:I67,"x")+COUNTIF(J67:J67,"x")+COUNTIF(M67,"x")+COUNTIF(U67:W67,"x")+COUNTIF(Y67:AB67,"x")</f>
        <v>0</v>
      </c>
      <c r="D67" s="237">
        <f t="shared" ref="D67:D98" si="32">IF(OR(L67="x",G67="x"),"x",ROUND((5-GEOMEAN(((5-L67)/5*4+1),((5-L67)/5*4+1),((5-G67)/5*4+1)))/4*5,1))</f>
        <v>2</v>
      </c>
      <c r="E67" s="236">
        <f>'Core Indicators'!R67</f>
        <v>2</v>
      </c>
      <c r="F67" s="236">
        <f>'Core Indicators'!Z67</f>
        <v>2</v>
      </c>
      <c r="G67" s="191">
        <f t="shared" ref="G67:G98" si="33">IF(AND(F67="x",E67="x"),"x",IF(OR(F67="x",E67="x"),AVERAGE(E67,F67),ROUND((10-GEOMEAN(((10-E67)/10*9+1),((10-F67)/10*9+1)))/9*10,1)))</f>
        <v>2</v>
      </c>
      <c r="H67" s="236">
        <f>'Core Indicators'!AH67</f>
        <v>2</v>
      </c>
      <c r="I67" s="236">
        <f>'Core Indicators'!AP67</f>
        <v>2</v>
      </c>
      <c r="J67" s="236">
        <f>'Core Indicators'!BN67</f>
        <v>2</v>
      </c>
      <c r="K67" s="236">
        <f t="shared" ref="K67:K98" si="34">IF(AND(J67="x",I67="x"),"x",IF(OR(J67="x",I67="x"),AVERAGE(I67,J67),ROUND((10-GEOMEAN(((10-I67)/10*9+1),((10-J67)/10*9+1)))/9*10,1)))</f>
        <v>2</v>
      </c>
      <c r="L67" s="190">
        <f t="shared" ref="L67:L98" si="35">IF(AND(H67="x",K67="x"),"x",IF(OR(H67="x",K67="x"),AVERAGE(H67,K67),ROUND((10-GEOMEAN(((10-H67)/10*9+1),((10-K67)/10*9+1)))/9*10,1)))</f>
        <v>2</v>
      </c>
      <c r="M67" s="237">
        <f t="shared" ref="M67:M98" si="36">IF(N67="x","x",AVERAGE(N67:R67))</f>
        <v>2</v>
      </c>
      <c r="N67" s="238">
        <f>'Core Indicators'!DJ67</f>
        <v>2</v>
      </c>
      <c r="O67" s="238">
        <f>'Core Indicators'!DR67</f>
        <v>2</v>
      </c>
      <c r="P67" s="238">
        <f>'Core Indicators'!DZ67</f>
        <v>2</v>
      </c>
      <c r="Q67" s="238">
        <f>'Core Indicators'!EH67</f>
        <v>2</v>
      </c>
      <c r="R67" s="238">
        <f>'Core Indicators'!EP67</f>
        <v>2</v>
      </c>
      <c r="S67" s="191">
        <f t="shared" ref="S67:S98" si="37">IF(OR(Z67="x",T67="x"),T67,ROUND((10-GEOMEAN(((10-T67)/10*9+1),((10-Z67)/10*9+1)))/9*10,1))</f>
        <v>1.3</v>
      </c>
      <c r="T67" s="191">
        <f t="shared" ref="T67:T98" si="38">AVERAGE(U67,X67,Y67)</f>
        <v>1.1666666666666667</v>
      </c>
      <c r="U67" s="236">
        <v>1</v>
      </c>
      <c r="V67" s="236">
        <v>1</v>
      </c>
      <c r="W67" s="236">
        <f>'Core Indicators'!EX67</f>
        <v>2</v>
      </c>
      <c r="X67" s="191">
        <f t="shared" ref="X67:X98" si="39">AVERAGE(V67:W67)</f>
        <v>1.5</v>
      </c>
      <c r="Y67" s="236">
        <v>1</v>
      </c>
      <c r="Z67" s="191">
        <f t="shared" ref="Z67:Z98" si="40">IF(AND(AA67="x",AB67="x"),"x",AVERAGE(AA67:AB67))</f>
        <v>1.5</v>
      </c>
      <c r="AA67" s="236">
        <f>'Core Indicators'!FF67</f>
        <v>1</v>
      </c>
      <c r="AB67" s="236">
        <f t="shared" ref="AB67:AB98" si="41">IF(AND(AJ67="x",AN67="x",AG67="x"),"x",(AVERAGE(AJ67,AN67,AG67)))</f>
        <v>2</v>
      </c>
      <c r="AC67" s="11">
        <f>'Core Indicators'!GD67</f>
        <v>2</v>
      </c>
      <c r="AD67" s="11">
        <f>'Core Indicators'!GL67</f>
        <v>2</v>
      </c>
      <c r="AE67" s="11">
        <f>'Core Indicators'!GT67</f>
        <v>2</v>
      </c>
      <c r="AF67" s="11">
        <f>'Core Indicators'!HB67</f>
        <v>2</v>
      </c>
      <c r="AG67" s="11">
        <f t="shared" ref="AG67:AG98" si="42">IF(AND(AC67="x",AD67="x",AE67="x",AF67="x"),"x",AVERAGE(AC67:AF67))</f>
        <v>2</v>
      </c>
      <c r="AH67" s="11">
        <f>'Core Indicators'!HJ67</f>
        <v>2</v>
      </c>
      <c r="AI67" s="11">
        <f>'Core Indicators'!HR67</f>
        <v>2</v>
      </c>
      <c r="AJ67" s="11">
        <f t="shared" ref="AJ67:AJ98" si="43">IF(AND(AH67="x",AI67="x"),"x",AVERAGE(AH67:AI67))</f>
        <v>2</v>
      </c>
      <c r="AK67" s="11">
        <f>'Core Indicators'!HZ67</f>
        <v>2</v>
      </c>
      <c r="AL67" s="11">
        <f>'Core Indicators'!IH67</f>
        <v>2</v>
      </c>
      <c r="AM67" s="11">
        <f>'Core Indicators'!IP67</f>
        <v>2</v>
      </c>
      <c r="AN67" s="11">
        <f t="shared" ref="AN67:AN98" si="44">IF(AND(AK67="x",AL67="x",AM67="x"),"x",AVERAGE(AK67:AM67))</f>
        <v>2</v>
      </c>
    </row>
    <row r="68" spans="1:40" x14ac:dyDescent="0.25">
      <c r="A68" s="236" t="str">
        <f>Lists!C:C</f>
        <v>LBY001</v>
      </c>
      <c r="B68" s="190">
        <f t="shared" si="30"/>
        <v>1.9</v>
      </c>
      <c r="C68" s="191">
        <f t="shared" si="31"/>
        <v>0</v>
      </c>
      <c r="D68" s="237">
        <f t="shared" si="32"/>
        <v>1.7</v>
      </c>
      <c r="E68" s="236">
        <f>'Core Indicators'!R68</f>
        <v>1</v>
      </c>
      <c r="F68" s="236">
        <f>'Core Indicators'!Z68</f>
        <v>2</v>
      </c>
      <c r="G68" s="191">
        <f t="shared" si="33"/>
        <v>1.5</v>
      </c>
      <c r="H68" s="236">
        <f>'Core Indicators'!AH68</f>
        <v>1</v>
      </c>
      <c r="I68" s="236">
        <f>'Core Indicators'!AP68</f>
        <v>2</v>
      </c>
      <c r="J68" s="236">
        <f>'Core Indicators'!BN68</f>
        <v>3</v>
      </c>
      <c r="K68" s="236">
        <f t="shared" si="34"/>
        <v>2.5</v>
      </c>
      <c r="L68" s="190">
        <f t="shared" si="35"/>
        <v>1.8</v>
      </c>
      <c r="M68" s="237">
        <f t="shared" si="36"/>
        <v>2</v>
      </c>
      <c r="N68" s="238">
        <f>'Core Indicators'!DJ68</f>
        <v>2</v>
      </c>
      <c r="O68" s="238">
        <f>'Core Indicators'!DR68</f>
        <v>2</v>
      </c>
      <c r="P68" s="238">
        <f>'Core Indicators'!DZ68</f>
        <v>2</v>
      </c>
      <c r="Q68" s="238">
        <f>'Core Indicators'!EH68</f>
        <v>2</v>
      </c>
      <c r="R68" s="238">
        <f>'Core Indicators'!EP68</f>
        <v>2</v>
      </c>
      <c r="S68" s="191">
        <f t="shared" si="37"/>
        <v>1.9</v>
      </c>
      <c r="T68" s="191">
        <f t="shared" si="38"/>
        <v>1.3333333333333333</v>
      </c>
      <c r="U68" s="236">
        <v>1</v>
      </c>
      <c r="V68" s="236">
        <v>1</v>
      </c>
      <c r="W68" s="236">
        <f>'Core Indicators'!EX68</f>
        <v>3</v>
      </c>
      <c r="X68" s="191">
        <f t="shared" si="39"/>
        <v>2</v>
      </c>
      <c r="Y68" s="236">
        <v>1</v>
      </c>
      <c r="Z68" s="191">
        <f t="shared" si="40"/>
        <v>2.5</v>
      </c>
      <c r="AA68" s="236">
        <f>'Core Indicators'!FF68</f>
        <v>3</v>
      </c>
      <c r="AB68" s="236">
        <f t="shared" si="41"/>
        <v>2</v>
      </c>
      <c r="AC68" s="11">
        <f>'Core Indicators'!GD68</f>
        <v>2</v>
      </c>
      <c r="AD68" s="11">
        <f>'Core Indicators'!GL68</f>
        <v>2</v>
      </c>
      <c r="AE68" s="11">
        <f>'Core Indicators'!GT68</f>
        <v>2</v>
      </c>
      <c r="AF68" s="11">
        <f>'Core Indicators'!HB68</f>
        <v>2</v>
      </c>
      <c r="AG68" s="11">
        <f t="shared" si="42"/>
        <v>2</v>
      </c>
      <c r="AH68" s="11">
        <f>'Core Indicators'!HJ68</f>
        <v>2</v>
      </c>
      <c r="AI68" s="11">
        <f>'Core Indicators'!HR68</f>
        <v>2</v>
      </c>
      <c r="AJ68" s="11">
        <f t="shared" si="43"/>
        <v>2</v>
      </c>
      <c r="AK68" s="11">
        <f>'Core Indicators'!HZ68</f>
        <v>2</v>
      </c>
      <c r="AL68" s="11">
        <f>'Core Indicators'!IH68</f>
        <v>2</v>
      </c>
      <c r="AM68" s="11">
        <f>'Core Indicators'!IP68</f>
        <v>2</v>
      </c>
      <c r="AN68" s="11">
        <f t="shared" si="44"/>
        <v>2</v>
      </c>
    </row>
    <row r="69" spans="1:40" x14ac:dyDescent="0.25">
      <c r="A69" s="236" t="str">
        <f>Lists!C:C</f>
        <v>LBY002</v>
      </c>
      <c r="B69" s="190">
        <f t="shared" si="30"/>
        <v>1.8</v>
      </c>
      <c r="C69" s="191">
        <f t="shared" si="31"/>
        <v>0</v>
      </c>
      <c r="D69" s="237">
        <f t="shared" si="32"/>
        <v>2</v>
      </c>
      <c r="E69" s="236">
        <f>'Core Indicators'!R69</f>
        <v>1</v>
      </c>
      <c r="F69" s="236">
        <f>'Core Indicators'!Z69</f>
        <v>2</v>
      </c>
      <c r="G69" s="191">
        <f t="shared" si="33"/>
        <v>1.5</v>
      </c>
      <c r="H69" s="236">
        <f>'Core Indicators'!AH69</f>
        <v>2</v>
      </c>
      <c r="I69" s="236">
        <f>'Core Indicators'!AP69</f>
        <v>2</v>
      </c>
      <c r="J69" s="236">
        <f>'Core Indicators'!BN69</f>
        <v>3</v>
      </c>
      <c r="K69" s="236">
        <f t="shared" si="34"/>
        <v>2.5</v>
      </c>
      <c r="L69" s="190">
        <f t="shared" si="35"/>
        <v>2.2999999999999998</v>
      </c>
      <c r="M69" s="237">
        <f t="shared" si="36"/>
        <v>2</v>
      </c>
      <c r="N69" s="238">
        <f>'Core Indicators'!DJ69</f>
        <v>2</v>
      </c>
      <c r="O69" s="238">
        <f>'Core Indicators'!DR69</f>
        <v>2</v>
      </c>
      <c r="P69" s="238">
        <f>'Core Indicators'!DZ69</f>
        <v>2</v>
      </c>
      <c r="Q69" s="238">
        <f>'Core Indicators'!EH69</f>
        <v>2</v>
      </c>
      <c r="R69" s="238">
        <f>'Core Indicators'!EP69</f>
        <v>2</v>
      </c>
      <c r="S69" s="191">
        <f t="shared" si="37"/>
        <v>1.4</v>
      </c>
      <c r="T69" s="191">
        <f t="shared" si="38"/>
        <v>1.3333333333333333</v>
      </c>
      <c r="U69" s="236">
        <v>1</v>
      </c>
      <c r="V69" s="236">
        <v>1</v>
      </c>
      <c r="W69" s="236">
        <f>'Core Indicators'!EX69</f>
        <v>3</v>
      </c>
      <c r="X69" s="191">
        <f t="shared" si="39"/>
        <v>2</v>
      </c>
      <c r="Y69" s="236">
        <v>1</v>
      </c>
      <c r="Z69" s="191">
        <f t="shared" si="40"/>
        <v>1.5</v>
      </c>
      <c r="AA69" s="236">
        <f>'Core Indicators'!FF69</f>
        <v>1</v>
      </c>
      <c r="AB69" s="236">
        <f t="shared" si="41"/>
        <v>2</v>
      </c>
      <c r="AC69" s="11">
        <f>'Core Indicators'!GD69</f>
        <v>2</v>
      </c>
      <c r="AD69" s="11">
        <f>'Core Indicators'!GL69</f>
        <v>2</v>
      </c>
      <c r="AE69" s="11">
        <f>'Core Indicators'!GT69</f>
        <v>2</v>
      </c>
      <c r="AF69" s="11">
        <f>'Core Indicators'!HB69</f>
        <v>2</v>
      </c>
      <c r="AG69" s="11">
        <f t="shared" si="42"/>
        <v>2</v>
      </c>
      <c r="AH69" s="11">
        <f>'Core Indicators'!HJ69</f>
        <v>2</v>
      </c>
      <c r="AI69" s="11">
        <f>'Core Indicators'!HR69</f>
        <v>2</v>
      </c>
      <c r="AJ69" s="11">
        <f t="shared" si="43"/>
        <v>2</v>
      </c>
      <c r="AK69" s="11">
        <f>'Core Indicators'!HZ69</f>
        <v>2</v>
      </c>
      <c r="AL69" s="11">
        <f>'Core Indicators'!IH69</f>
        <v>2</v>
      </c>
      <c r="AM69" s="11">
        <f>'Core Indicators'!IP69</f>
        <v>2</v>
      </c>
      <c r="AN69" s="11">
        <f t="shared" si="44"/>
        <v>2</v>
      </c>
    </row>
    <row r="70" spans="1:40" x14ac:dyDescent="0.25">
      <c r="A70" s="236" t="str">
        <f>Lists!C:C</f>
        <v>LBY003</v>
      </c>
      <c r="B70" s="190">
        <f t="shared" si="30"/>
        <v>1.7</v>
      </c>
      <c r="C70" s="191">
        <f t="shared" si="31"/>
        <v>0</v>
      </c>
      <c r="D70" s="237">
        <f t="shared" si="32"/>
        <v>1.9</v>
      </c>
      <c r="E70" s="236">
        <f>'Core Indicators'!R70</f>
        <v>1</v>
      </c>
      <c r="F70" s="236">
        <f>'Core Indicators'!Z70</f>
        <v>2</v>
      </c>
      <c r="G70" s="191">
        <f t="shared" si="33"/>
        <v>1.5</v>
      </c>
      <c r="H70" s="236">
        <f>'Core Indicators'!AH70</f>
        <v>2</v>
      </c>
      <c r="I70" s="236">
        <f>'Core Indicators'!AP70</f>
        <v>1</v>
      </c>
      <c r="J70" s="236">
        <f>'Core Indicators'!BN70</f>
        <v>3</v>
      </c>
      <c r="K70" s="236">
        <f t="shared" si="34"/>
        <v>2.1</v>
      </c>
      <c r="L70" s="190">
        <f t="shared" si="35"/>
        <v>2.1</v>
      </c>
      <c r="M70" s="237">
        <f t="shared" si="36"/>
        <v>1.4</v>
      </c>
      <c r="N70" s="238">
        <f>'Core Indicators'!DJ70</f>
        <v>2</v>
      </c>
      <c r="O70" s="238">
        <f>'Core Indicators'!DR70</f>
        <v>2</v>
      </c>
      <c r="P70" s="238">
        <f>'Core Indicators'!DZ70</f>
        <v>1</v>
      </c>
      <c r="Q70" s="238">
        <f>'Core Indicators'!EH70</f>
        <v>1</v>
      </c>
      <c r="R70" s="238">
        <f>'Core Indicators'!EP70</f>
        <v>1</v>
      </c>
      <c r="S70" s="191">
        <f t="shared" si="37"/>
        <v>1.9</v>
      </c>
      <c r="T70" s="191">
        <f t="shared" si="38"/>
        <v>1.3333333333333333</v>
      </c>
      <c r="U70" s="236">
        <v>1</v>
      </c>
      <c r="V70" s="236">
        <v>1</v>
      </c>
      <c r="W70" s="236">
        <f>'Core Indicators'!EX70</f>
        <v>3</v>
      </c>
      <c r="X70" s="191">
        <f t="shared" si="39"/>
        <v>2</v>
      </c>
      <c r="Y70" s="236">
        <v>1</v>
      </c>
      <c r="Z70" s="191">
        <f t="shared" si="40"/>
        <v>2.5</v>
      </c>
      <c r="AA70" s="236">
        <f>'Core Indicators'!FF70</f>
        <v>3</v>
      </c>
      <c r="AB70" s="236">
        <f t="shared" si="41"/>
        <v>2</v>
      </c>
      <c r="AC70" s="11">
        <f>'Core Indicators'!GD70</f>
        <v>2</v>
      </c>
      <c r="AD70" s="11">
        <f>'Core Indicators'!GL70</f>
        <v>2</v>
      </c>
      <c r="AE70" s="11">
        <f>'Core Indicators'!GT70</f>
        <v>2</v>
      </c>
      <c r="AF70" s="11">
        <f>'Core Indicators'!HB70</f>
        <v>2</v>
      </c>
      <c r="AG70" s="11">
        <f t="shared" si="42"/>
        <v>2</v>
      </c>
      <c r="AH70" s="11">
        <f>'Core Indicators'!HJ70</f>
        <v>2</v>
      </c>
      <c r="AI70" s="11">
        <f>'Core Indicators'!HR70</f>
        <v>2</v>
      </c>
      <c r="AJ70" s="11">
        <f t="shared" si="43"/>
        <v>2</v>
      </c>
      <c r="AK70" s="11">
        <f>'Core Indicators'!HZ70</f>
        <v>2</v>
      </c>
      <c r="AL70" s="11">
        <f>'Core Indicators'!IH70</f>
        <v>2</v>
      </c>
      <c r="AM70" s="11">
        <f>'Core Indicators'!IP70</f>
        <v>2</v>
      </c>
      <c r="AN70" s="11">
        <f t="shared" si="44"/>
        <v>2</v>
      </c>
    </row>
    <row r="71" spans="1:40" x14ac:dyDescent="0.25">
      <c r="A71" s="236" t="str">
        <f>Lists!C:C</f>
        <v>LKA001</v>
      </c>
      <c r="B71" s="190">
        <f t="shared" si="30"/>
        <v>1.6</v>
      </c>
      <c r="C71" s="191">
        <f t="shared" si="31"/>
        <v>0</v>
      </c>
      <c r="D71" s="237">
        <f t="shared" si="32"/>
        <v>1.2</v>
      </c>
      <c r="E71" s="236">
        <f>'Core Indicators'!R71</f>
        <v>1</v>
      </c>
      <c r="F71" s="236">
        <f>'Core Indicators'!Z71</f>
        <v>1</v>
      </c>
      <c r="G71" s="191">
        <f t="shared" si="33"/>
        <v>1</v>
      </c>
      <c r="H71" s="236">
        <f>'Core Indicators'!AH71</f>
        <v>1</v>
      </c>
      <c r="I71" s="236">
        <f>'Core Indicators'!AP71</f>
        <v>1</v>
      </c>
      <c r="J71" s="236">
        <f>'Core Indicators'!BN71</f>
        <v>2</v>
      </c>
      <c r="K71" s="236">
        <f t="shared" si="34"/>
        <v>1.5</v>
      </c>
      <c r="L71" s="190">
        <f t="shared" si="35"/>
        <v>1.3</v>
      </c>
      <c r="M71" s="237">
        <f t="shared" si="36"/>
        <v>2</v>
      </c>
      <c r="N71" s="238">
        <f>'Core Indicators'!DJ71</f>
        <v>2</v>
      </c>
      <c r="O71" s="238">
        <f>'Core Indicators'!DR71</f>
        <v>2</v>
      </c>
      <c r="P71" s="238">
        <f>'Core Indicators'!DZ71</f>
        <v>2</v>
      </c>
      <c r="Q71" s="238">
        <f>'Core Indicators'!EH71</f>
        <v>2</v>
      </c>
      <c r="R71" s="238">
        <f>'Core Indicators'!EP71</f>
        <v>2</v>
      </c>
      <c r="S71" s="191">
        <f t="shared" si="37"/>
        <v>1.3</v>
      </c>
      <c r="T71" s="191">
        <f t="shared" si="38"/>
        <v>1.1666666666666667</v>
      </c>
      <c r="U71" s="236">
        <v>1</v>
      </c>
      <c r="V71" s="236">
        <v>1</v>
      </c>
      <c r="W71" s="236">
        <f>'Core Indicators'!EX71</f>
        <v>2</v>
      </c>
      <c r="X71" s="191">
        <f t="shared" si="39"/>
        <v>1.5</v>
      </c>
      <c r="Y71" s="236">
        <v>1</v>
      </c>
      <c r="Z71" s="191">
        <f t="shared" si="40"/>
        <v>1.5</v>
      </c>
      <c r="AA71" s="236">
        <f>'Core Indicators'!FF71</f>
        <v>1</v>
      </c>
      <c r="AB71" s="236">
        <f t="shared" si="41"/>
        <v>2</v>
      </c>
      <c r="AC71" s="11">
        <f>'Core Indicators'!GD71</f>
        <v>2</v>
      </c>
      <c r="AD71" s="11">
        <f>'Core Indicators'!GL71</f>
        <v>2</v>
      </c>
      <c r="AE71" s="11">
        <f>'Core Indicators'!GT71</f>
        <v>2</v>
      </c>
      <c r="AF71" s="11">
        <f>'Core Indicators'!HB71</f>
        <v>2</v>
      </c>
      <c r="AG71" s="11">
        <f t="shared" si="42"/>
        <v>2</v>
      </c>
      <c r="AH71" s="11">
        <f>'Core Indicators'!HJ71</f>
        <v>2</v>
      </c>
      <c r="AI71" s="11">
        <f>'Core Indicators'!HR71</f>
        <v>2</v>
      </c>
      <c r="AJ71" s="11">
        <f t="shared" si="43"/>
        <v>2</v>
      </c>
      <c r="AK71" s="11">
        <f>'Core Indicators'!HZ71</f>
        <v>2</v>
      </c>
      <c r="AL71" s="11">
        <f>'Core Indicators'!IH71</f>
        <v>2</v>
      </c>
      <c r="AM71" s="11">
        <f>'Core Indicators'!IP71</f>
        <v>2</v>
      </c>
      <c r="AN71" s="11">
        <f t="shared" si="44"/>
        <v>2</v>
      </c>
    </row>
    <row r="72" spans="1:40" x14ac:dyDescent="0.25">
      <c r="A72" s="236" t="str">
        <f>Lists!C:C</f>
        <v>LKA002</v>
      </c>
      <c r="B72" s="190">
        <f t="shared" si="30"/>
        <v>1.6</v>
      </c>
      <c r="C72" s="191">
        <f t="shared" si="31"/>
        <v>1</v>
      </c>
      <c r="D72" s="237">
        <f t="shared" si="32"/>
        <v>1.3</v>
      </c>
      <c r="E72" s="236">
        <f>'Core Indicators'!R72</f>
        <v>1</v>
      </c>
      <c r="F72" s="236">
        <f>'Core Indicators'!Z72</f>
        <v>1</v>
      </c>
      <c r="G72" s="191">
        <f t="shared" si="33"/>
        <v>1</v>
      </c>
      <c r="H72" s="236">
        <f>'Core Indicators'!AH72</f>
        <v>1</v>
      </c>
      <c r="I72" s="236" t="str">
        <f>'Core Indicators'!AP72</f>
        <v>x</v>
      </c>
      <c r="J72" s="236">
        <f>'Core Indicators'!BN72</f>
        <v>2</v>
      </c>
      <c r="K72" s="236">
        <f t="shared" si="34"/>
        <v>2</v>
      </c>
      <c r="L72" s="190">
        <f t="shared" si="35"/>
        <v>1.5</v>
      </c>
      <c r="M72" s="237">
        <f t="shared" si="36"/>
        <v>2</v>
      </c>
      <c r="N72" s="238">
        <f>'Core Indicators'!DJ72</f>
        <v>2</v>
      </c>
      <c r="O72" s="238">
        <f>'Core Indicators'!DR72</f>
        <v>2</v>
      </c>
      <c r="P72" s="238">
        <f>'Core Indicators'!DZ72</f>
        <v>2</v>
      </c>
      <c r="Q72" s="238">
        <f>'Core Indicators'!EH72</f>
        <v>2</v>
      </c>
      <c r="R72" s="238">
        <f>'Core Indicators'!EP72</f>
        <v>2</v>
      </c>
      <c r="S72" s="191">
        <f t="shared" si="37"/>
        <v>1.3</v>
      </c>
      <c r="T72" s="191">
        <f t="shared" si="38"/>
        <v>1.1666666666666667</v>
      </c>
      <c r="U72" s="236">
        <v>1</v>
      </c>
      <c r="V72" s="236">
        <v>1</v>
      </c>
      <c r="W72" s="236">
        <f>'Core Indicators'!EX72</f>
        <v>2</v>
      </c>
      <c r="X72" s="191">
        <f t="shared" si="39"/>
        <v>1.5</v>
      </c>
      <c r="Y72" s="236">
        <v>1</v>
      </c>
      <c r="Z72" s="191">
        <f t="shared" si="40"/>
        <v>1.5</v>
      </c>
      <c r="AA72" s="236">
        <f>'Core Indicators'!FF72</f>
        <v>1</v>
      </c>
      <c r="AB72" s="236">
        <f t="shared" si="41"/>
        <v>2</v>
      </c>
      <c r="AC72" s="11">
        <f>'Core Indicators'!GD72</f>
        <v>2</v>
      </c>
      <c r="AD72" s="11">
        <f>'Core Indicators'!GL72</f>
        <v>2</v>
      </c>
      <c r="AE72" s="11">
        <f>'Core Indicators'!GT72</f>
        <v>2</v>
      </c>
      <c r="AF72" s="11">
        <f>'Core Indicators'!HB72</f>
        <v>2</v>
      </c>
      <c r="AG72" s="11">
        <f t="shared" si="42"/>
        <v>2</v>
      </c>
      <c r="AH72" s="11">
        <f>'Core Indicators'!HJ72</f>
        <v>2</v>
      </c>
      <c r="AI72" s="11">
        <f>'Core Indicators'!HR72</f>
        <v>2</v>
      </c>
      <c r="AJ72" s="11">
        <f t="shared" si="43"/>
        <v>2</v>
      </c>
      <c r="AK72" s="11">
        <f>'Core Indicators'!HZ72</f>
        <v>2</v>
      </c>
      <c r="AL72" s="11">
        <f>'Core Indicators'!IH72</f>
        <v>2</v>
      </c>
      <c r="AM72" s="11">
        <f>'Core Indicators'!IP72</f>
        <v>2</v>
      </c>
      <c r="AN72" s="11">
        <f t="shared" si="44"/>
        <v>2</v>
      </c>
    </row>
    <row r="73" spans="1:40" x14ac:dyDescent="0.25">
      <c r="A73" s="236" t="str">
        <f>Lists!C:C</f>
        <v>LKA003</v>
      </c>
      <c r="B73" s="190">
        <f t="shared" si="30"/>
        <v>1.7</v>
      </c>
      <c r="C73" s="191">
        <f t="shared" si="31"/>
        <v>0</v>
      </c>
      <c r="D73" s="237">
        <f t="shared" si="32"/>
        <v>1.2</v>
      </c>
      <c r="E73" s="236">
        <f>'Core Indicators'!R73</f>
        <v>1</v>
      </c>
      <c r="F73" s="236">
        <f>'Core Indicators'!Z73</f>
        <v>1</v>
      </c>
      <c r="G73" s="191">
        <f t="shared" si="33"/>
        <v>1</v>
      </c>
      <c r="H73" s="236">
        <f>'Core Indicators'!AH73</f>
        <v>1</v>
      </c>
      <c r="I73" s="236">
        <f>'Core Indicators'!AP73</f>
        <v>1</v>
      </c>
      <c r="J73" s="236">
        <f>'Core Indicators'!BN73</f>
        <v>2</v>
      </c>
      <c r="K73" s="236">
        <f t="shared" si="34"/>
        <v>1.5</v>
      </c>
      <c r="L73" s="190">
        <f t="shared" si="35"/>
        <v>1.3</v>
      </c>
      <c r="M73" s="237">
        <f t="shared" si="36"/>
        <v>2</v>
      </c>
      <c r="N73" s="238">
        <f>'Core Indicators'!DJ73</f>
        <v>2</v>
      </c>
      <c r="O73" s="238">
        <f>'Core Indicators'!DR73</f>
        <v>2</v>
      </c>
      <c r="P73" s="238">
        <f>'Core Indicators'!DZ73</f>
        <v>2</v>
      </c>
      <c r="Q73" s="238">
        <f>'Core Indicators'!EH73</f>
        <v>2</v>
      </c>
      <c r="R73" s="238">
        <f>'Core Indicators'!EP73</f>
        <v>2</v>
      </c>
      <c r="S73" s="191">
        <f t="shared" si="37"/>
        <v>1.6</v>
      </c>
      <c r="T73" s="191">
        <f t="shared" si="38"/>
        <v>1.1666666666666667</v>
      </c>
      <c r="U73" s="236">
        <v>1</v>
      </c>
      <c r="V73" s="236">
        <v>1</v>
      </c>
      <c r="W73" s="236">
        <f>'Core Indicators'!EX73</f>
        <v>2</v>
      </c>
      <c r="X73" s="191">
        <f t="shared" si="39"/>
        <v>1.5</v>
      </c>
      <c r="Y73" s="236">
        <v>1</v>
      </c>
      <c r="Z73" s="191">
        <f t="shared" si="40"/>
        <v>2</v>
      </c>
      <c r="AA73" s="236">
        <f>'Core Indicators'!FF73</f>
        <v>2</v>
      </c>
      <c r="AB73" s="236">
        <f t="shared" si="41"/>
        <v>2</v>
      </c>
      <c r="AC73" s="11">
        <f>'Core Indicators'!GD73</f>
        <v>2</v>
      </c>
      <c r="AD73" s="11">
        <f>'Core Indicators'!GL73</f>
        <v>2</v>
      </c>
      <c r="AE73" s="11">
        <f>'Core Indicators'!GT73</f>
        <v>2</v>
      </c>
      <c r="AF73" s="11">
        <f>'Core Indicators'!HB73</f>
        <v>2</v>
      </c>
      <c r="AG73" s="11">
        <f t="shared" si="42"/>
        <v>2</v>
      </c>
      <c r="AH73" s="11">
        <f>'Core Indicators'!HJ73</f>
        <v>2</v>
      </c>
      <c r="AI73" s="11">
        <f>'Core Indicators'!HR73</f>
        <v>2</v>
      </c>
      <c r="AJ73" s="11">
        <f t="shared" si="43"/>
        <v>2</v>
      </c>
      <c r="AK73" s="11">
        <f>'Core Indicators'!HZ73</f>
        <v>2</v>
      </c>
      <c r="AL73" s="11">
        <f>'Core Indicators'!IH73</f>
        <v>2</v>
      </c>
      <c r="AM73" s="11">
        <f>'Core Indicators'!IP73</f>
        <v>2</v>
      </c>
      <c r="AN73" s="11">
        <f t="shared" si="44"/>
        <v>2</v>
      </c>
    </row>
    <row r="74" spans="1:40" x14ac:dyDescent="0.25">
      <c r="A74" s="236" t="str">
        <f>Lists!C:C</f>
        <v>LTU002</v>
      </c>
      <c r="B74" s="190">
        <f t="shared" si="30"/>
        <v>1.9</v>
      </c>
      <c r="C74" s="191">
        <f t="shared" si="31"/>
        <v>0</v>
      </c>
      <c r="D74" s="237">
        <f t="shared" si="32"/>
        <v>2</v>
      </c>
      <c r="E74" s="236">
        <f>'Core Indicators'!R74</f>
        <v>2</v>
      </c>
      <c r="F74" s="236">
        <f>'Core Indicators'!Z74</f>
        <v>2</v>
      </c>
      <c r="G74" s="191">
        <f t="shared" si="33"/>
        <v>2</v>
      </c>
      <c r="H74" s="236">
        <f>'Core Indicators'!AH74</f>
        <v>2</v>
      </c>
      <c r="I74" s="236">
        <f>'Core Indicators'!AP74</f>
        <v>2</v>
      </c>
      <c r="J74" s="236">
        <f>'Core Indicators'!BN74</f>
        <v>2</v>
      </c>
      <c r="K74" s="236">
        <f t="shared" si="34"/>
        <v>2</v>
      </c>
      <c r="L74" s="190">
        <f t="shared" si="35"/>
        <v>2</v>
      </c>
      <c r="M74" s="237">
        <f t="shared" si="36"/>
        <v>2</v>
      </c>
      <c r="N74" s="238">
        <f>'Core Indicators'!DJ74</f>
        <v>2</v>
      </c>
      <c r="O74" s="238">
        <f>'Core Indicators'!DR74</f>
        <v>2</v>
      </c>
      <c r="P74" s="238">
        <f>'Core Indicators'!DZ74</f>
        <v>2</v>
      </c>
      <c r="Q74" s="238">
        <f>'Core Indicators'!EH74</f>
        <v>2</v>
      </c>
      <c r="R74" s="238">
        <f>'Core Indicators'!EP74</f>
        <v>2</v>
      </c>
      <c r="S74" s="191">
        <f t="shared" si="37"/>
        <v>1.6</v>
      </c>
      <c r="T74" s="191">
        <f t="shared" si="38"/>
        <v>1.1666666666666667</v>
      </c>
      <c r="U74" s="236">
        <v>1</v>
      </c>
      <c r="V74" s="236">
        <v>1</v>
      </c>
      <c r="W74" s="236">
        <f>'Core Indicators'!EX74</f>
        <v>2</v>
      </c>
      <c r="X74" s="191">
        <f t="shared" si="39"/>
        <v>1.5</v>
      </c>
      <c r="Y74" s="236">
        <v>1</v>
      </c>
      <c r="Z74" s="191">
        <f t="shared" si="40"/>
        <v>2</v>
      </c>
      <c r="AA74" s="236">
        <f>'Core Indicators'!FF74</f>
        <v>2</v>
      </c>
      <c r="AB74" s="236">
        <f t="shared" si="41"/>
        <v>2</v>
      </c>
      <c r="AC74" s="11">
        <f>'Core Indicators'!GD74</f>
        <v>2</v>
      </c>
      <c r="AD74" s="11">
        <f>'Core Indicators'!GL74</f>
        <v>2</v>
      </c>
      <c r="AE74" s="11">
        <f>'Core Indicators'!GT74</f>
        <v>2</v>
      </c>
      <c r="AF74" s="11">
        <f>'Core Indicators'!HB74</f>
        <v>2</v>
      </c>
      <c r="AG74" s="11">
        <f t="shared" si="42"/>
        <v>2</v>
      </c>
      <c r="AH74" s="11">
        <f>'Core Indicators'!HJ74</f>
        <v>2</v>
      </c>
      <c r="AI74" s="11">
        <f>'Core Indicators'!HR74</f>
        <v>2</v>
      </c>
      <c r="AJ74" s="11">
        <f t="shared" si="43"/>
        <v>2</v>
      </c>
      <c r="AK74" s="11">
        <f>'Core Indicators'!HZ74</f>
        <v>2</v>
      </c>
      <c r="AL74" s="11">
        <f>'Core Indicators'!IH74</f>
        <v>2</v>
      </c>
      <c r="AM74" s="11">
        <f>'Core Indicators'!IP74</f>
        <v>2</v>
      </c>
      <c r="AN74" s="11">
        <f t="shared" si="44"/>
        <v>2</v>
      </c>
    </row>
    <row r="75" spans="1:40" x14ac:dyDescent="0.25">
      <c r="A75" s="236" t="str">
        <f>Lists!C:C</f>
        <v>LVA002</v>
      </c>
      <c r="B75" s="190">
        <f t="shared" si="30"/>
        <v>1.9</v>
      </c>
      <c r="C75" s="191">
        <f t="shared" si="31"/>
        <v>0</v>
      </c>
      <c r="D75" s="237">
        <f t="shared" si="32"/>
        <v>2</v>
      </c>
      <c r="E75" s="236">
        <f>'Core Indicators'!R75</f>
        <v>2</v>
      </c>
      <c r="F75" s="236">
        <f>'Core Indicators'!Z75</f>
        <v>2</v>
      </c>
      <c r="G75" s="191">
        <f t="shared" si="33"/>
        <v>2</v>
      </c>
      <c r="H75" s="236">
        <f>'Core Indicators'!AH75</f>
        <v>2</v>
      </c>
      <c r="I75" s="236">
        <f>'Core Indicators'!AP75</f>
        <v>2</v>
      </c>
      <c r="J75" s="236">
        <f>'Core Indicators'!BN75</f>
        <v>2</v>
      </c>
      <c r="K75" s="236">
        <f t="shared" si="34"/>
        <v>2</v>
      </c>
      <c r="L75" s="190">
        <f t="shared" si="35"/>
        <v>2</v>
      </c>
      <c r="M75" s="237">
        <f t="shared" si="36"/>
        <v>2</v>
      </c>
      <c r="N75" s="238">
        <f>'Core Indicators'!DJ75</f>
        <v>2</v>
      </c>
      <c r="O75" s="238">
        <f>'Core Indicators'!DR75</f>
        <v>2</v>
      </c>
      <c r="P75" s="238">
        <f>'Core Indicators'!DZ75</f>
        <v>2</v>
      </c>
      <c r="Q75" s="238">
        <f>'Core Indicators'!EH75</f>
        <v>2</v>
      </c>
      <c r="R75" s="238">
        <f>'Core Indicators'!EP75</f>
        <v>2</v>
      </c>
      <c r="S75" s="191">
        <f t="shared" si="37"/>
        <v>1.6</v>
      </c>
      <c r="T75" s="191">
        <f t="shared" si="38"/>
        <v>1.1666666666666667</v>
      </c>
      <c r="U75" s="236">
        <v>1</v>
      </c>
      <c r="V75" s="236">
        <v>1</v>
      </c>
      <c r="W75" s="236">
        <f>'Core Indicators'!EX75</f>
        <v>2</v>
      </c>
      <c r="X75" s="191">
        <f t="shared" si="39"/>
        <v>1.5</v>
      </c>
      <c r="Y75" s="236">
        <v>1</v>
      </c>
      <c r="Z75" s="191">
        <f t="shared" si="40"/>
        <v>2</v>
      </c>
      <c r="AA75" s="236">
        <f>'Core Indicators'!FF75</f>
        <v>2</v>
      </c>
      <c r="AB75" s="236">
        <f t="shared" si="41"/>
        <v>2</v>
      </c>
      <c r="AC75" s="11">
        <f>'Core Indicators'!GD75</f>
        <v>2</v>
      </c>
      <c r="AD75" s="11">
        <f>'Core Indicators'!GL75</f>
        <v>2</v>
      </c>
      <c r="AE75" s="11">
        <f>'Core Indicators'!GT75</f>
        <v>2</v>
      </c>
      <c r="AF75" s="11">
        <f>'Core Indicators'!HB75</f>
        <v>2</v>
      </c>
      <c r="AG75" s="11">
        <f t="shared" si="42"/>
        <v>2</v>
      </c>
      <c r="AH75" s="11">
        <f>'Core Indicators'!HJ75</f>
        <v>2</v>
      </c>
      <c r="AI75" s="11">
        <f>'Core Indicators'!HR75</f>
        <v>2</v>
      </c>
      <c r="AJ75" s="11">
        <f t="shared" si="43"/>
        <v>2</v>
      </c>
      <c r="AK75" s="11">
        <f>'Core Indicators'!HZ75</f>
        <v>2</v>
      </c>
      <c r="AL75" s="11">
        <f>'Core Indicators'!IH75</f>
        <v>2</v>
      </c>
      <c r="AM75" s="11">
        <f>'Core Indicators'!IP75</f>
        <v>2</v>
      </c>
      <c r="AN75" s="11">
        <f t="shared" si="44"/>
        <v>2</v>
      </c>
    </row>
    <row r="76" spans="1:40" x14ac:dyDescent="0.25">
      <c r="A76" s="236" t="str">
        <f>Lists!C:C</f>
        <v>MAR001</v>
      </c>
      <c r="B76" s="190">
        <f t="shared" si="30"/>
        <v>2.5</v>
      </c>
      <c r="C76" s="191">
        <f t="shared" si="31"/>
        <v>0</v>
      </c>
      <c r="D76" s="237">
        <f t="shared" si="32"/>
        <v>2.7</v>
      </c>
      <c r="E76" s="236">
        <f>'Core Indicators'!R76</f>
        <v>2</v>
      </c>
      <c r="F76" s="236">
        <f>'Core Indicators'!Z76</f>
        <v>2</v>
      </c>
      <c r="G76" s="191">
        <f t="shared" si="33"/>
        <v>2</v>
      </c>
      <c r="H76" s="236">
        <f>'Core Indicators'!AH76</f>
        <v>3</v>
      </c>
      <c r="I76" s="236">
        <f>'Core Indicators'!AP76</f>
        <v>3</v>
      </c>
      <c r="J76" s="236">
        <f>'Core Indicators'!BN76</f>
        <v>3</v>
      </c>
      <c r="K76" s="236">
        <f t="shared" si="34"/>
        <v>3</v>
      </c>
      <c r="L76" s="190">
        <f t="shared" si="35"/>
        <v>3</v>
      </c>
      <c r="M76" s="237">
        <f t="shared" si="36"/>
        <v>3</v>
      </c>
      <c r="N76" s="238">
        <f>'Core Indicators'!DJ76</f>
        <v>3</v>
      </c>
      <c r="O76" s="238">
        <f>'Core Indicators'!DR76</f>
        <v>3</v>
      </c>
      <c r="P76" s="238">
        <f>'Core Indicators'!DZ76</f>
        <v>3</v>
      </c>
      <c r="Q76" s="238">
        <f>'Core Indicators'!EH76</f>
        <v>3</v>
      </c>
      <c r="R76" s="238">
        <f>'Core Indicators'!EP76</f>
        <v>3</v>
      </c>
      <c r="S76" s="191">
        <f t="shared" si="37"/>
        <v>1.4</v>
      </c>
      <c r="T76" s="191">
        <f t="shared" si="38"/>
        <v>1.3333333333333333</v>
      </c>
      <c r="U76" s="236">
        <v>1</v>
      </c>
      <c r="V76" s="236">
        <v>1</v>
      </c>
      <c r="W76" s="236">
        <f>'Core Indicators'!EX76</f>
        <v>3</v>
      </c>
      <c r="X76" s="191">
        <f t="shared" si="39"/>
        <v>2</v>
      </c>
      <c r="Y76" s="236">
        <v>1</v>
      </c>
      <c r="Z76" s="191">
        <f t="shared" si="40"/>
        <v>1.5</v>
      </c>
      <c r="AA76" s="236">
        <f>'Core Indicators'!FF76</f>
        <v>1</v>
      </c>
      <c r="AB76" s="236">
        <f t="shared" si="41"/>
        <v>2</v>
      </c>
      <c r="AC76" s="11">
        <f>'Core Indicators'!GD76</f>
        <v>2</v>
      </c>
      <c r="AD76" s="11">
        <f>'Core Indicators'!GL76</f>
        <v>2</v>
      </c>
      <c r="AE76" s="11">
        <f>'Core Indicators'!GT76</f>
        <v>2</v>
      </c>
      <c r="AF76" s="11">
        <f>'Core Indicators'!HB76</f>
        <v>2</v>
      </c>
      <c r="AG76" s="11">
        <f t="shared" si="42"/>
        <v>2</v>
      </c>
      <c r="AH76" s="11">
        <f>'Core Indicators'!HJ76</f>
        <v>2</v>
      </c>
      <c r="AI76" s="11">
        <f>'Core Indicators'!HR76</f>
        <v>2</v>
      </c>
      <c r="AJ76" s="11">
        <f t="shared" si="43"/>
        <v>2</v>
      </c>
      <c r="AK76" s="11">
        <f>'Core Indicators'!HZ76</f>
        <v>2</v>
      </c>
      <c r="AL76" s="11">
        <f>'Core Indicators'!IH76</f>
        <v>2</v>
      </c>
      <c r="AM76" s="11">
        <f>'Core Indicators'!IP76</f>
        <v>2</v>
      </c>
      <c r="AN76" s="11">
        <f t="shared" si="44"/>
        <v>2</v>
      </c>
    </row>
    <row r="77" spans="1:40" x14ac:dyDescent="0.25">
      <c r="A77" s="236" t="str">
        <f>Lists!C:C</f>
        <v>MAR002</v>
      </c>
      <c r="B77" s="190">
        <f t="shared" si="30"/>
        <v>2.6</v>
      </c>
      <c r="C77" s="191">
        <f t="shared" si="31"/>
        <v>0</v>
      </c>
      <c r="D77" s="237">
        <f t="shared" si="32"/>
        <v>2.7</v>
      </c>
      <c r="E77" s="236">
        <f>'Core Indicators'!R77</f>
        <v>2</v>
      </c>
      <c r="F77" s="236">
        <f>'Core Indicators'!Z77</f>
        <v>2</v>
      </c>
      <c r="G77" s="191">
        <f t="shared" si="33"/>
        <v>2</v>
      </c>
      <c r="H77" s="236">
        <f>'Core Indicators'!AH77</f>
        <v>3</v>
      </c>
      <c r="I77" s="236">
        <f>'Core Indicators'!AP77</f>
        <v>3</v>
      </c>
      <c r="J77" s="236">
        <f>'Core Indicators'!BN77</f>
        <v>3</v>
      </c>
      <c r="K77" s="236">
        <f t="shared" si="34"/>
        <v>3</v>
      </c>
      <c r="L77" s="190">
        <f t="shared" si="35"/>
        <v>3</v>
      </c>
      <c r="M77" s="237">
        <f t="shared" si="36"/>
        <v>3</v>
      </c>
      <c r="N77" s="238">
        <f>'Core Indicators'!DJ77</f>
        <v>3</v>
      </c>
      <c r="O77" s="238">
        <f>'Core Indicators'!DR77</f>
        <v>3</v>
      </c>
      <c r="P77" s="238">
        <f>'Core Indicators'!DZ77</f>
        <v>3</v>
      </c>
      <c r="Q77" s="238">
        <f>'Core Indicators'!EH77</f>
        <v>3</v>
      </c>
      <c r="R77" s="238">
        <f>'Core Indicators'!EP77</f>
        <v>3</v>
      </c>
      <c r="S77" s="191">
        <f t="shared" si="37"/>
        <v>1.9</v>
      </c>
      <c r="T77" s="191">
        <f t="shared" si="38"/>
        <v>1.3333333333333333</v>
      </c>
      <c r="U77" s="236">
        <v>1</v>
      </c>
      <c r="V77" s="236">
        <v>1</v>
      </c>
      <c r="W77" s="236">
        <f>'Core Indicators'!EX77</f>
        <v>3</v>
      </c>
      <c r="X77" s="191">
        <f t="shared" si="39"/>
        <v>2</v>
      </c>
      <c r="Y77" s="236">
        <v>1</v>
      </c>
      <c r="Z77" s="191">
        <f t="shared" si="40"/>
        <v>2.5</v>
      </c>
      <c r="AA77" s="236">
        <f>'Core Indicators'!FF77</f>
        <v>3</v>
      </c>
      <c r="AB77" s="236">
        <f t="shared" si="41"/>
        <v>2</v>
      </c>
      <c r="AC77" s="11">
        <f>'Core Indicators'!GD77</f>
        <v>2</v>
      </c>
      <c r="AD77" s="11">
        <f>'Core Indicators'!GL77</f>
        <v>2</v>
      </c>
      <c r="AE77" s="11">
        <f>'Core Indicators'!GT77</f>
        <v>2</v>
      </c>
      <c r="AF77" s="11">
        <f>'Core Indicators'!HB77</f>
        <v>2</v>
      </c>
      <c r="AG77" s="11">
        <f t="shared" si="42"/>
        <v>2</v>
      </c>
      <c r="AH77" s="11">
        <f>'Core Indicators'!HJ77</f>
        <v>2</v>
      </c>
      <c r="AI77" s="11">
        <f>'Core Indicators'!HR77</f>
        <v>2</v>
      </c>
      <c r="AJ77" s="11">
        <f t="shared" si="43"/>
        <v>2</v>
      </c>
      <c r="AK77" s="11">
        <f>'Core Indicators'!HZ77</f>
        <v>2</v>
      </c>
      <c r="AL77" s="11">
        <f>'Core Indicators'!IH77</f>
        <v>2</v>
      </c>
      <c r="AM77" s="11">
        <f>'Core Indicators'!IP77</f>
        <v>2</v>
      </c>
      <c r="AN77" s="11">
        <f t="shared" si="44"/>
        <v>2</v>
      </c>
    </row>
    <row r="78" spans="1:40" x14ac:dyDescent="0.25">
      <c r="A78" s="236" t="str">
        <f>Lists!C:C</f>
        <v>MAR003</v>
      </c>
      <c r="B78" s="190">
        <f t="shared" si="30"/>
        <v>2.2000000000000002</v>
      </c>
      <c r="C78" s="191">
        <f t="shared" si="31"/>
        <v>0</v>
      </c>
      <c r="D78" s="237">
        <f t="shared" si="32"/>
        <v>1.7</v>
      </c>
      <c r="E78" s="236">
        <f>'Core Indicators'!R78</f>
        <v>2</v>
      </c>
      <c r="F78" s="236">
        <f>'Core Indicators'!Z78</f>
        <v>2</v>
      </c>
      <c r="G78" s="191">
        <f t="shared" si="33"/>
        <v>2</v>
      </c>
      <c r="H78" s="236">
        <f>'Core Indicators'!AH78</f>
        <v>1</v>
      </c>
      <c r="I78" s="236">
        <f>'Core Indicators'!AP78</f>
        <v>3</v>
      </c>
      <c r="J78" s="236">
        <f>'Core Indicators'!BN78</f>
        <v>1</v>
      </c>
      <c r="K78" s="236">
        <f t="shared" si="34"/>
        <v>2.1</v>
      </c>
      <c r="L78" s="190">
        <f t="shared" si="35"/>
        <v>1.6</v>
      </c>
      <c r="M78" s="237">
        <f t="shared" si="36"/>
        <v>3</v>
      </c>
      <c r="N78" s="238">
        <f>'Core Indicators'!DJ78</f>
        <v>3</v>
      </c>
      <c r="O78" s="238">
        <f>'Core Indicators'!DR78</f>
        <v>3</v>
      </c>
      <c r="P78" s="238">
        <f>'Core Indicators'!DZ78</f>
        <v>3</v>
      </c>
      <c r="Q78" s="238">
        <f>'Core Indicators'!EH78</f>
        <v>3</v>
      </c>
      <c r="R78" s="238">
        <f>'Core Indicators'!EP78</f>
        <v>3</v>
      </c>
      <c r="S78" s="191">
        <f t="shared" si="37"/>
        <v>1.4</v>
      </c>
      <c r="T78" s="191">
        <f t="shared" si="38"/>
        <v>1.3333333333333333</v>
      </c>
      <c r="U78" s="236">
        <v>1</v>
      </c>
      <c r="V78" s="236">
        <v>1</v>
      </c>
      <c r="W78" s="236">
        <f>'Core Indicators'!EX78</f>
        <v>3</v>
      </c>
      <c r="X78" s="191">
        <f t="shared" si="39"/>
        <v>2</v>
      </c>
      <c r="Y78" s="236">
        <v>1</v>
      </c>
      <c r="Z78" s="191">
        <f t="shared" si="40"/>
        <v>1.5</v>
      </c>
      <c r="AA78" s="236">
        <f>'Core Indicators'!FF78</f>
        <v>1</v>
      </c>
      <c r="AB78" s="236">
        <f t="shared" si="41"/>
        <v>2</v>
      </c>
      <c r="AC78" s="11">
        <f>'Core Indicators'!GD78</f>
        <v>2</v>
      </c>
      <c r="AD78" s="11">
        <f>'Core Indicators'!GL78</f>
        <v>2</v>
      </c>
      <c r="AE78" s="11">
        <f>'Core Indicators'!GT78</f>
        <v>2</v>
      </c>
      <c r="AF78" s="11">
        <f>'Core Indicators'!HB78</f>
        <v>2</v>
      </c>
      <c r="AG78" s="11">
        <f t="shared" si="42"/>
        <v>2</v>
      </c>
      <c r="AH78" s="11">
        <f>'Core Indicators'!HJ78</f>
        <v>2</v>
      </c>
      <c r="AI78" s="11">
        <f>'Core Indicators'!HR78</f>
        <v>2</v>
      </c>
      <c r="AJ78" s="11">
        <f t="shared" si="43"/>
        <v>2</v>
      </c>
      <c r="AK78" s="11">
        <f>'Core Indicators'!HZ78</f>
        <v>2</v>
      </c>
      <c r="AL78" s="11">
        <f>'Core Indicators'!IH78</f>
        <v>2</v>
      </c>
      <c r="AM78" s="11">
        <f>'Core Indicators'!IP78</f>
        <v>2</v>
      </c>
      <c r="AN78" s="11">
        <f t="shared" si="44"/>
        <v>2</v>
      </c>
    </row>
    <row r="79" spans="1:40" x14ac:dyDescent="0.25">
      <c r="A79" s="236" t="str">
        <f>Lists!C:C</f>
        <v>MDA002</v>
      </c>
      <c r="B79" s="190">
        <f t="shared" si="30"/>
        <v>1.8</v>
      </c>
      <c r="C79" s="191">
        <f t="shared" si="31"/>
        <v>0</v>
      </c>
      <c r="D79" s="237">
        <f t="shared" si="32"/>
        <v>1.8</v>
      </c>
      <c r="E79" s="236">
        <f>'Core Indicators'!R79</f>
        <v>1</v>
      </c>
      <c r="F79" s="236">
        <f>'Core Indicators'!Z79</f>
        <v>2</v>
      </c>
      <c r="G79" s="191">
        <f t="shared" si="33"/>
        <v>1.5</v>
      </c>
      <c r="H79" s="236">
        <f>'Core Indicators'!AH79</f>
        <v>2</v>
      </c>
      <c r="I79" s="236">
        <f>'Core Indicators'!AP79</f>
        <v>2</v>
      </c>
      <c r="J79" s="236">
        <f>'Core Indicators'!BN79</f>
        <v>2</v>
      </c>
      <c r="K79" s="236">
        <f t="shared" si="34"/>
        <v>2</v>
      </c>
      <c r="L79" s="190">
        <f t="shared" si="35"/>
        <v>2</v>
      </c>
      <c r="M79" s="237">
        <f t="shared" si="36"/>
        <v>2</v>
      </c>
      <c r="N79" s="238">
        <f>'Core Indicators'!DJ79</f>
        <v>2</v>
      </c>
      <c r="O79" s="238">
        <f>'Core Indicators'!DR79</f>
        <v>2</v>
      </c>
      <c r="P79" s="238">
        <f>'Core Indicators'!DZ79</f>
        <v>2</v>
      </c>
      <c r="Q79" s="238">
        <f>'Core Indicators'!EH79</f>
        <v>2</v>
      </c>
      <c r="R79" s="238">
        <f>'Core Indicators'!EP79</f>
        <v>2</v>
      </c>
      <c r="S79" s="191">
        <f t="shared" si="37"/>
        <v>1.6</v>
      </c>
      <c r="T79" s="191">
        <f t="shared" si="38"/>
        <v>1.1666666666666667</v>
      </c>
      <c r="U79" s="236">
        <v>1</v>
      </c>
      <c r="V79" s="236">
        <v>1</v>
      </c>
      <c r="W79" s="236">
        <f>'Core Indicators'!EX79</f>
        <v>2</v>
      </c>
      <c r="X79" s="191">
        <f t="shared" si="39"/>
        <v>1.5</v>
      </c>
      <c r="Y79" s="236">
        <v>1</v>
      </c>
      <c r="Z79" s="191">
        <f t="shared" si="40"/>
        <v>2</v>
      </c>
      <c r="AA79" s="236">
        <f>'Core Indicators'!FF79</f>
        <v>2</v>
      </c>
      <c r="AB79" s="236">
        <f t="shared" si="41"/>
        <v>2</v>
      </c>
      <c r="AC79" s="11">
        <f>'Core Indicators'!GD79</f>
        <v>2</v>
      </c>
      <c r="AD79" s="11">
        <f>'Core Indicators'!GL79</f>
        <v>2</v>
      </c>
      <c r="AE79" s="11">
        <f>'Core Indicators'!GT79</f>
        <v>2</v>
      </c>
      <c r="AF79" s="11">
        <f>'Core Indicators'!HB79</f>
        <v>2</v>
      </c>
      <c r="AG79" s="11">
        <f t="shared" si="42"/>
        <v>2</v>
      </c>
      <c r="AH79" s="11">
        <f>'Core Indicators'!HJ79</f>
        <v>2</v>
      </c>
      <c r="AI79" s="11">
        <f>'Core Indicators'!HR79</f>
        <v>2</v>
      </c>
      <c r="AJ79" s="11">
        <f t="shared" si="43"/>
        <v>2</v>
      </c>
      <c r="AK79" s="11">
        <f>'Core Indicators'!HZ79</f>
        <v>2</v>
      </c>
      <c r="AL79" s="11">
        <f>'Core Indicators'!IH79</f>
        <v>2</v>
      </c>
      <c r="AM79" s="11">
        <f>'Core Indicators'!IP79</f>
        <v>2</v>
      </c>
      <c r="AN79" s="11">
        <f t="shared" si="44"/>
        <v>2</v>
      </c>
    </row>
    <row r="80" spans="1:40" x14ac:dyDescent="0.25">
      <c r="A80" s="236" t="str">
        <f>Lists!C:C</f>
        <v>MDG001</v>
      </c>
      <c r="B80" s="190">
        <f t="shared" si="30"/>
        <v>1.7</v>
      </c>
      <c r="C80" s="191">
        <f t="shared" si="31"/>
        <v>0</v>
      </c>
      <c r="D80" s="237">
        <f t="shared" si="32"/>
        <v>2</v>
      </c>
      <c r="E80" s="236">
        <f>'Core Indicators'!R80</f>
        <v>2</v>
      </c>
      <c r="F80" s="236">
        <f>'Core Indicators'!Z80</f>
        <v>2</v>
      </c>
      <c r="G80" s="191">
        <f t="shared" si="33"/>
        <v>2</v>
      </c>
      <c r="H80" s="236">
        <f>'Core Indicators'!AH80</f>
        <v>2</v>
      </c>
      <c r="I80" s="236">
        <f>'Core Indicators'!AP80</f>
        <v>2</v>
      </c>
      <c r="J80" s="236">
        <f>'Core Indicators'!BN80</f>
        <v>2</v>
      </c>
      <c r="K80" s="236">
        <f t="shared" si="34"/>
        <v>2</v>
      </c>
      <c r="L80" s="190">
        <f t="shared" si="35"/>
        <v>2</v>
      </c>
      <c r="M80" s="237">
        <f t="shared" si="36"/>
        <v>1.6</v>
      </c>
      <c r="N80" s="238">
        <f>'Core Indicators'!DJ80</f>
        <v>2</v>
      </c>
      <c r="O80" s="238">
        <f>'Core Indicators'!DR80</f>
        <v>2</v>
      </c>
      <c r="P80" s="238">
        <f>'Core Indicators'!DZ80</f>
        <v>2</v>
      </c>
      <c r="Q80" s="238">
        <f>'Core Indicators'!EH80</f>
        <v>1</v>
      </c>
      <c r="R80" s="238">
        <f>'Core Indicators'!EP80</f>
        <v>1</v>
      </c>
      <c r="S80" s="191">
        <f t="shared" si="37"/>
        <v>1.6</v>
      </c>
      <c r="T80" s="191">
        <f t="shared" si="38"/>
        <v>1.1666666666666667</v>
      </c>
      <c r="U80" s="236">
        <v>1</v>
      </c>
      <c r="V80" s="236">
        <v>1</v>
      </c>
      <c r="W80" s="236">
        <f>'Core Indicators'!EX80</f>
        <v>2</v>
      </c>
      <c r="X80" s="191">
        <f t="shared" si="39"/>
        <v>1.5</v>
      </c>
      <c r="Y80" s="236">
        <v>1</v>
      </c>
      <c r="Z80" s="191">
        <f t="shared" si="40"/>
        <v>2</v>
      </c>
      <c r="AA80" s="236">
        <f>'Core Indicators'!FF80</f>
        <v>2</v>
      </c>
      <c r="AB80" s="236">
        <f t="shared" si="41"/>
        <v>2</v>
      </c>
      <c r="AC80" s="11">
        <f>'Core Indicators'!GD80</f>
        <v>2</v>
      </c>
      <c r="AD80" s="11">
        <f>'Core Indicators'!GL80</f>
        <v>2</v>
      </c>
      <c r="AE80" s="11">
        <f>'Core Indicators'!GT80</f>
        <v>2</v>
      </c>
      <c r="AF80" s="11">
        <f>'Core Indicators'!HB80</f>
        <v>2</v>
      </c>
      <c r="AG80" s="11">
        <f t="shared" si="42"/>
        <v>2</v>
      </c>
      <c r="AH80" s="11">
        <f>'Core Indicators'!HJ80</f>
        <v>2</v>
      </c>
      <c r="AI80" s="11">
        <f>'Core Indicators'!HR80</f>
        <v>2</v>
      </c>
      <c r="AJ80" s="11">
        <f t="shared" si="43"/>
        <v>2</v>
      </c>
      <c r="AK80" s="11">
        <f>'Core Indicators'!HZ80</f>
        <v>2</v>
      </c>
      <c r="AL80" s="11">
        <f>'Core Indicators'!IH80</f>
        <v>2</v>
      </c>
      <c r="AM80" s="11">
        <f>'Core Indicators'!IP80</f>
        <v>2</v>
      </c>
      <c r="AN80" s="11">
        <f t="shared" si="44"/>
        <v>2</v>
      </c>
    </row>
    <row r="81" spans="1:40" x14ac:dyDescent="0.25">
      <c r="A81" s="236" t="str">
        <f>Lists!C:C</f>
        <v>MDG002</v>
      </c>
      <c r="B81" s="190">
        <f t="shared" si="30"/>
        <v>1.9</v>
      </c>
      <c r="C81" s="191">
        <f t="shared" si="31"/>
        <v>0</v>
      </c>
      <c r="D81" s="237">
        <f t="shared" si="32"/>
        <v>2</v>
      </c>
      <c r="E81" s="236">
        <f>'Core Indicators'!R81</f>
        <v>2</v>
      </c>
      <c r="F81" s="236">
        <f>'Core Indicators'!Z81</f>
        <v>2</v>
      </c>
      <c r="G81" s="191">
        <f t="shared" si="33"/>
        <v>2</v>
      </c>
      <c r="H81" s="236">
        <f>'Core Indicators'!AH81</f>
        <v>2</v>
      </c>
      <c r="I81" s="236">
        <f>'Core Indicators'!AP81</f>
        <v>2</v>
      </c>
      <c r="J81" s="236">
        <f>'Core Indicators'!BN81</f>
        <v>2</v>
      </c>
      <c r="K81" s="236">
        <f t="shared" si="34"/>
        <v>2</v>
      </c>
      <c r="L81" s="190">
        <f t="shared" si="35"/>
        <v>2</v>
      </c>
      <c r="M81" s="237">
        <f t="shared" si="36"/>
        <v>2</v>
      </c>
      <c r="N81" s="238">
        <f>'Core Indicators'!DJ81</f>
        <v>1</v>
      </c>
      <c r="O81" s="238">
        <f>'Core Indicators'!DR81</f>
        <v>1</v>
      </c>
      <c r="P81" s="238">
        <f>'Core Indicators'!DZ81</f>
        <v>2</v>
      </c>
      <c r="Q81" s="238">
        <f>'Core Indicators'!EH81</f>
        <v>3</v>
      </c>
      <c r="R81" s="238">
        <f>'Core Indicators'!EP81</f>
        <v>3</v>
      </c>
      <c r="S81" s="191">
        <f t="shared" si="37"/>
        <v>1.6</v>
      </c>
      <c r="T81" s="191">
        <f t="shared" si="38"/>
        <v>1.1666666666666667</v>
      </c>
      <c r="U81" s="236">
        <v>1</v>
      </c>
      <c r="V81" s="236">
        <v>1</v>
      </c>
      <c r="W81" s="236">
        <f>'Core Indicators'!EX81</f>
        <v>2</v>
      </c>
      <c r="X81" s="191">
        <f t="shared" si="39"/>
        <v>1.5</v>
      </c>
      <c r="Y81" s="236">
        <v>1</v>
      </c>
      <c r="Z81" s="191">
        <f t="shared" si="40"/>
        <v>2</v>
      </c>
      <c r="AA81" s="236">
        <f>'Core Indicators'!FF81</f>
        <v>2</v>
      </c>
      <c r="AB81" s="236">
        <f t="shared" si="41"/>
        <v>2</v>
      </c>
      <c r="AC81" s="11">
        <f>'Core Indicators'!GD81</f>
        <v>2</v>
      </c>
      <c r="AD81" s="11">
        <f>'Core Indicators'!GL81</f>
        <v>2</v>
      </c>
      <c r="AE81" s="11">
        <f>'Core Indicators'!GT81</f>
        <v>2</v>
      </c>
      <c r="AF81" s="11">
        <f>'Core Indicators'!HB81</f>
        <v>2</v>
      </c>
      <c r="AG81" s="11">
        <f t="shared" si="42"/>
        <v>2</v>
      </c>
      <c r="AH81" s="11">
        <f>'Core Indicators'!HJ81</f>
        <v>2</v>
      </c>
      <c r="AI81" s="11">
        <f>'Core Indicators'!HR81</f>
        <v>2</v>
      </c>
      <c r="AJ81" s="11">
        <f t="shared" si="43"/>
        <v>2</v>
      </c>
      <c r="AK81" s="11">
        <f>'Core Indicators'!HZ81</f>
        <v>2</v>
      </c>
      <c r="AL81" s="11">
        <f>'Core Indicators'!IH81</f>
        <v>2</v>
      </c>
      <c r="AM81" s="11">
        <f>'Core Indicators'!IP81</f>
        <v>2</v>
      </c>
      <c r="AN81" s="11">
        <f t="shared" si="44"/>
        <v>2</v>
      </c>
    </row>
    <row r="82" spans="1:40" x14ac:dyDescent="0.25">
      <c r="A82" s="236" t="str">
        <f>Lists!C:C</f>
        <v>MDG008</v>
      </c>
      <c r="B82" s="190">
        <f t="shared" si="30"/>
        <v>1.9</v>
      </c>
      <c r="C82" s="191">
        <f t="shared" si="31"/>
        <v>0</v>
      </c>
      <c r="D82" s="237">
        <f t="shared" si="32"/>
        <v>2</v>
      </c>
      <c r="E82" s="236">
        <f>'Core Indicators'!R82</f>
        <v>2</v>
      </c>
      <c r="F82" s="236">
        <f>'Core Indicators'!Z82</f>
        <v>2</v>
      </c>
      <c r="G82" s="191">
        <f t="shared" si="33"/>
        <v>2</v>
      </c>
      <c r="H82" s="236">
        <f>'Core Indicators'!AH82</f>
        <v>2</v>
      </c>
      <c r="I82" s="236">
        <f>'Core Indicators'!AP82</f>
        <v>2</v>
      </c>
      <c r="J82" s="236">
        <f>'Core Indicators'!BN82</f>
        <v>2</v>
      </c>
      <c r="K82" s="236">
        <f t="shared" si="34"/>
        <v>2</v>
      </c>
      <c r="L82" s="190">
        <f t="shared" si="35"/>
        <v>2</v>
      </c>
      <c r="M82" s="237">
        <f t="shared" si="36"/>
        <v>2</v>
      </c>
      <c r="N82" s="238">
        <f>'Core Indicators'!DJ82</f>
        <v>2</v>
      </c>
      <c r="O82" s="238">
        <f>'Core Indicators'!DR82</f>
        <v>2</v>
      </c>
      <c r="P82" s="238">
        <f>'Core Indicators'!DZ82</f>
        <v>2</v>
      </c>
      <c r="Q82" s="238">
        <f>'Core Indicators'!EH82</f>
        <v>2</v>
      </c>
      <c r="R82" s="238">
        <f>'Core Indicators'!EP82</f>
        <v>2</v>
      </c>
      <c r="S82" s="191">
        <f t="shared" si="37"/>
        <v>1.6</v>
      </c>
      <c r="T82" s="191">
        <f t="shared" si="38"/>
        <v>1.1666666666666667</v>
      </c>
      <c r="U82" s="236">
        <v>1</v>
      </c>
      <c r="V82" s="236">
        <v>1</v>
      </c>
      <c r="W82" s="236">
        <f>'Core Indicators'!EX82</f>
        <v>2</v>
      </c>
      <c r="X82" s="191">
        <f t="shared" si="39"/>
        <v>1.5</v>
      </c>
      <c r="Y82" s="236">
        <v>1</v>
      </c>
      <c r="Z82" s="191">
        <f t="shared" si="40"/>
        <v>2</v>
      </c>
      <c r="AA82" s="236">
        <f>'Core Indicators'!FF82</f>
        <v>2</v>
      </c>
      <c r="AB82" s="236">
        <f t="shared" si="41"/>
        <v>2</v>
      </c>
      <c r="AC82" s="11">
        <f>'Core Indicators'!GD82</f>
        <v>2</v>
      </c>
      <c r="AD82" s="11">
        <f>'Core Indicators'!GL82</f>
        <v>2</v>
      </c>
      <c r="AE82" s="11">
        <f>'Core Indicators'!GT82</f>
        <v>2</v>
      </c>
      <c r="AF82" s="11">
        <f>'Core Indicators'!HB82</f>
        <v>2</v>
      </c>
      <c r="AG82" s="11">
        <f t="shared" si="42"/>
        <v>2</v>
      </c>
      <c r="AH82" s="11">
        <f>'Core Indicators'!HJ82</f>
        <v>2</v>
      </c>
      <c r="AI82" s="11">
        <f>'Core Indicators'!HR82</f>
        <v>2</v>
      </c>
      <c r="AJ82" s="11">
        <f t="shared" si="43"/>
        <v>2</v>
      </c>
      <c r="AK82" s="11">
        <f>'Core Indicators'!HZ82</f>
        <v>2</v>
      </c>
      <c r="AL82" s="11">
        <f>'Core Indicators'!IH82</f>
        <v>2</v>
      </c>
      <c r="AM82" s="11">
        <f>'Core Indicators'!IP82</f>
        <v>2</v>
      </c>
      <c r="AN82" s="11">
        <f t="shared" si="44"/>
        <v>2</v>
      </c>
    </row>
    <row r="83" spans="1:40" x14ac:dyDescent="0.25">
      <c r="A83" s="236" t="str">
        <f>Lists!C:C</f>
        <v>MEX001</v>
      </c>
      <c r="B83" s="190">
        <f t="shared" si="30"/>
        <v>2.6</v>
      </c>
      <c r="C83" s="191">
        <f t="shared" si="31"/>
        <v>0</v>
      </c>
      <c r="D83" s="237">
        <f t="shared" si="32"/>
        <v>2.7</v>
      </c>
      <c r="E83" s="236">
        <f>'Core Indicators'!R83</f>
        <v>2</v>
      </c>
      <c r="F83" s="236">
        <f>'Core Indicators'!Z83</f>
        <v>3</v>
      </c>
      <c r="G83" s="191">
        <f t="shared" si="33"/>
        <v>2.5</v>
      </c>
      <c r="H83" s="236">
        <f>'Core Indicators'!AH83</f>
        <v>3</v>
      </c>
      <c r="I83" s="236">
        <f>'Core Indicators'!AP83</f>
        <v>3</v>
      </c>
      <c r="J83" s="236">
        <f>'Core Indicators'!BN83</f>
        <v>2</v>
      </c>
      <c r="K83" s="236">
        <f t="shared" si="34"/>
        <v>2.5</v>
      </c>
      <c r="L83" s="190">
        <f t="shared" si="35"/>
        <v>2.8</v>
      </c>
      <c r="M83" s="237">
        <f t="shared" si="36"/>
        <v>3</v>
      </c>
      <c r="N83" s="238">
        <f>'Core Indicators'!DJ83</f>
        <v>3</v>
      </c>
      <c r="O83" s="238">
        <f>'Core Indicators'!DR83</f>
        <v>3</v>
      </c>
      <c r="P83" s="238">
        <f>'Core Indicators'!DZ83</f>
        <v>3</v>
      </c>
      <c r="Q83" s="238" t="str">
        <f>'Core Indicators'!EH83</f>
        <v>x</v>
      </c>
      <c r="R83" s="238" t="str">
        <f>'Core Indicators'!EP83</f>
        <v>x</v>
      </c>
      <c r="S83" s="191">
        <f t="shared" si="37"/>
        <v>1.9</v>
      </c>
      <c r="T83" s="191">
        <f t="shared" si="38"/>
        <v>1.1666666666666667</v>
      </c>
      <c r="U83" s="236">
        <v>1</v>
      </c>
      <c r="V83" s="236">
        <v>1</v>
      </c>
      <c r="W83" s="236">
        <f>'Core Indicators'!EX83</f>
        <v>2</v>
      </c>
      <c r="X83" s="191">
        <f t="shared" si="39"/>
        <v>1.5</v>
      </c>
      <c r="Y83" s="236">
        <v>1</v>
      </c>
      <c r="Z83" s="191">
        <f t="shared" si="40"/>
        <v>2.5</v>
      </c>
      <c r="AA83" s="236">
        <f>'Core Indicators'!FF83</f>
        <v>3</v>
      </c>
      <c r="AB83" s="236">
        <f t="shared" si="41"/>
        <v>2</v>
      </c>
      <c r="AC83" s="11">
        <f>'Core Indicators'!GD83</f>
        <v>2</v>
      </c>
      <c r="AD83" s="11">
        <f>'Core Indicators'!GL83</f>
        <v>2</v>
      </c>
      <c r="AE83" s="11">
        <f>'Core Indicators'!GT83</f>
        <v>2</v>
      </c>
      <c r="AF83" s="11">
        <f>'Core Indicators'!HB83</f>
        <v>2</v>
      </c>
      <c r="AG83" s="11">
        <f t="shared" si="42"/>
        <v>2</v>
      </c>
      <c r="AH83" s="11">
        <f>'Core Indicators'!HJ83</f>
        <v>2</v>
      </c>
      <c r="AI83" s="11">
        <f>'Core Indicators'!HR83</f>
        <v>2</v>
      </c>
      <c r="AJ83" s="11">
        <f t="shared" si="43"/>
        <v>2</v>
      </c>
      <c r="AK83" s="11">
        <f>'Core Indicators'!HZ83</f>
        <v>2</v>
      </c>
      <c r="AL83" s="11">
        <f>'Core Indicators'!IH83</f>
        <v>2</v>
      </c>
      <c r="AM83" s="11">
        <f>'Core Indicators'!IP83</f>
        <v>2</v>
      </c>
      <c r="AN83" s="11">
        <f t="shared" si="44"/>
        <v>2</v>
      </c>
    </row>
    <row r="84" spans="1:40" x14ac:dyDescent="0.25">
      <c r="A84" s="236" t="str">
        <f>Lists!C:C</f>
        <v>MEX002</v>
      </c>
      <c r="B84" s="190">
        <f t="shared" si="30"/>
        <v>2.5</v>
      </c>
      <c r="C84" s="191">
        <f t="shared" si="31"/>
        <v>0</v>
      </c>
      <c r="D84" s="237">
        <f t="shared" si="32"/>
        <v>2.7</v>
      </c>
      <c r="E84" s="236">
        <f>'Core Indicators'!R84</f>
        <v>2</v>
      </c>
      <c r="F84" s="236">
        <f>'Core Indicators'!Z84</f>
        <v>3</v>
      </c>
      <c r="G84" s="191">
        <f t="shared" si="33"/>
        <v>2.5</v>
      </c>
      <c r="H84" s="236">
        <f>'Core Indicators'!AH84</f>
        <v>3</v>
      </c>
      <c r="I84" s="236">
        <f>'Core Indicators'!AP84</f>
        <v>3</v>
      </c>
      <c r="J84" s="236">
        <f>'Core Indicators'!BN84</f>
        <v>2</v>
      </c>
      <c r="K84" s="236">
        <f t="shared" si="34"/>
        <v>2.5</v>
      </c>
      <c r="L84" s="190">
        <f t="shared" si="35"/>
        <v>2.8</v>
      </c>
      <c r="M84" s="237">
        <f t="shared" si="36"/>
        <v>3</v>
      </c>
      <c r="N84" s="238">
        <f>'Core Indicators'!DJ84</f>
        <v>3</v>
      </c>
      <c r="O84" s="238">
        <f>'Core Indicators'!DR84</f>
        <v>3</v>
      </c>
      <c r="P84" s="238" t="str">
        <f>'Core Indicators'!DZ84</f>
        <v>x</v>
      </c>
      <c r="Q84" s="238" t="str">
        <f>'Core Indicators'!EH84</f>
        <v>x</v>
      </c>
      <c r="R84" s="238" t="str">
        <f>'Core Indicators'!EP84</f>
        <v>x</v>
      </c>
      <c r="S84" s="191">
        <f t="shared" si="37"/>
        <v>1.6</v>
      </c>
      <c r="T84" s="191">
        <f t="shared" si="38"/>
        <v>1.1666666666666667</v>
      </c>
      <c r="U84" s="236">
        <v>1</v>
      </c>
      <c r="V84" s="236">
        <v>1</v>
      </c>
      <c r="W84" s="236">
        <f>'Core Indicators'!EX84</f>
        <v>2</v>
      </c>
      <c r="X84" s="191">
        <f t="shared" si="39"/>
        <v>1.5</v>
      </c>
      <c r="Y84" s="236">
        <v>1</v>
      </c>
      <c r="Z84" s="191">
        <f t="shared" si="40"/>
        <v>2</v>
      </c>
      <c r="AA84" s="236">
        <f>'Core Indicators'!FF84</f>
        <v>2</v>
      </c>
      <c r="AB84" s="236">
        <f t="shared" si="41"/>
        <v>2</v>
      </c>
      <c r="AC84" s="11">
        <f>'Core Indicators'!GD84</f>
        <v>2</v>
      </c>
      <c r="AD84" s="11">
        <f>'Core Indicators'!GL84</f>
        <v>2</v>
      </c>
      <c r="AE84" s="11">
        <f>'Core Indicators'!GT84</f>
        <v>2</v>
      </c>
      <c r="AF84" s="11">
        <f>'Core Indicators'!HB84</f>
        <v>2</v>
      </c>
      <c r="AG84" s="11">
        <f t="shared" si="42"/>
        <v>2</v>
      </c>
      <c r="AH84" s="11">
        <f>'Core Indicators'!HJ84</f>
        <v>2</v>
      </c>
      <c r="AI84" s="11">
        <f>'Core Indicators'!HR84</f>
        <v>2</v>
      </c>
      <c r="AJ84" s="11">
        <f t="shared" si="43"/>
        <v>2</v>
      </c>
      <c r="AK84" s="11">
        <f>'Core Indicators'!HZ84</f>
        <v>2</v>
      </c>
      <c r="AL84" s="11">
        <f>'Core Indicators'!IH84</f>
        <v>2</v>
      </c>
      <c r="AM84" s="11">
        <f>'Core Indicators'!IP84</f>
        <v>2</v>
      </c>
      <c r="AN84" s="11">
        <f t="shared" si="44"/>
        <v>2</v>
      </c>
    </row>
    <row r="85" spans="1:40" x14ac:dyDescent="0.25">
      <c r="A85" s="236" t="str">
        <f>Lists!C:C</f>
        <v>MEX003</v>
      </c>
      <c r="B85" s="190">
        <f t="shared" si="30"/>
        <v>2.5</v>
      </c>
      <c r="C85" s="191">
        <f t="shared" si="31"/>
        <v>0</v>
      </c>
      <c r="D85" s="237">
        <f t="shared" si="32"/>
        <v>2.7</v>
      </c>
      <c r="E85" s="236">
        <f>'Core Indicators'!R85</f>
        <v>2</v>
      </c>
      <c r="F85" s="236">
        <f>'Core Indicators'!Z85</f>
        <v>2</v>
      </c>
      <c r="G85" s="191">
        <f t="shared" si="33"/>
        <v>2</v>
      </c>
      <c r="H85" s="236">
        <f>'Core Indicators'!AH85</f>
        <v>3</v>
      </c>
      <c r="I85" s="236">
        <f>'Core Indicators'!AP85</f>
        <v>3</v>
      </c>
      <c r="J85" s="236">
        <f>'Core Indicators'!BN85</f>
        <v>3</v>
      </c>
      <c r="K85" s="236">
        <f t="shared" si="34"/>
        <v>3</v>
      </c>
      <c r="L85" s="190">
        <f t="shared" si="35"/>
        <v>3</v>
      </c>
      <c r="M85" s="237">
        <f t="shared" si="36"/>
        <v>3</v>
      </c>
      <c r="N85" s="238">
        <f>'Core Indicators'!DJ85</f>
        <v>3</v>
      </c>
      <c r="O85" s="238">
        <f>'Core Indicators'!DR85</f>
        <v>3</v>
      </c>
      <c r="P85" s="238">
        <f>'Core Indicators'!DZ85</f>
        <v>3</v>
      </c>
      <c r="Q85" s="238" t="str">
        <f>'Core Indicators'!EH85</f>
        <v>x</v>
      </c>
      <c r="R85" s="238" t="str">
        <f>'Core Indicators'!EP85</f>
        <v>x</v>
      </c>
      <c r="S85" s="191">
        <f t="shared" si="37"/>
        <v>1.6</v>
      </c>
      <c r="T85" s="191">
        <f t="shared" si="38"/>
        <v>1.1666666666666667</v>
      </c>
      <c r="U85" s="236">
        <v>1</v>
      </c>
      <c r="V85" s="236">
        <v>1</v>
      </c>
      <c r="W85" s="236">
        <f>'Core Indicators'!EX85</f>
        <v>2</v>
      </c>
      <c r="X85" s="191">
        <f t="shared" si="39"/>
        <v>1.5</v>
      </c>
      <c r="Y85" s="236">
        <v>1</v>
      </c>
      <c r="Z85" s="191">
        <f t="shared" si="40"/>
        <v>2</v>
      </c>
      <c r="AA85" s="236">
        <f>'Core Indicators'!FF85</f>
        <v>2</v>
      </c>
      <c r="AB85" s="236">
        <f t="shared" si="41"/>
        <v>2</v>
      </c>
      <c r="AC85" s="11">
        <f>'Core Indicators'!GD85</f>
        <v>2</v>
      </c>
      <c r="AD85" s="11">
        <f>'Core Indicators'!GL85</f>
        <v>2</v>
      </c>
      <c r="AE85" s="11">
        <f>'Core Indicators'!GT85</f>
        <v>2</v>
      </c>
      <c r="AF85" s="11">
        <f>'Core Indicators'!HB85</f>
        <v>2</v>
      </c>
      <c r="AG85" s="11">
        <f t="shared" si="42"/>
        <v>2</v>
      </c>
      <c r="AH85" s="11">
        <f>'Core Indicators'!HJ85</f>
        <v>2</v>
      </c>
      <c r="AI85" s="11">
        <f>'Core Indicators'!HR85</f>
        <v>2</v>
      </c>
      <c r="AJ85" s="11">
        <f t="shared" si="43"/>
        <v>2</v>
      </c>
      <c r="AK85" s="11">
        <f>'Core Indicators'!HZ85</f>
        <v>2</v>
      </c>
      <c r="AL85" s="11">
        <f>'Core Indicators'!IH85</f>
        <v>2</v>
      </c>
      <c r="AM85" s="11">
        <f>'Core Indicators'!IP85</f>
        <v>2</v>
      </c>
      <c r="AN85" s="11">
        <f t="shared" si="44"/>
        <v>2</v>
      </c>
    </row>
    <row r="86" spans="1:40" x14ac:dyDescent="0.25">
      <c r="A86" s="236" t="str">
        <f>Lists!C:C</f>
        <v>MLI001</v>
      </c>
      <c r="B86" s="190">
        <f t="shared" si="30"/>
        <v>1.2</v>
      </c>
      <c r="C86" s="191">
        <f t="shared" si="31"/>
        <v>0</v>
      </c>
      <c r="D86" s="237">
        <f t="shared" si="32"/>
        <v>1.4</v>
      </c>
      <c r="E86" s="236">
        <f>'Core Indicators'!R86</f>
        <v>3</v>
      </c>
      <c r="F86" s="236">
        <f>'Core Indicators'!Z86</f>
        <v>1</v>
      </c>
      <c r="G86" s="191">
        <f t="shared" si="33"/>
        <v>2.1</v>
      </c>
      <c r="H86" s="236">
        <f>'Core Indicators'!AH86</f>
        <v>1</v>
      </c>
      <c r="I86" s="236">
        <f>'Core Indicators'!AP86</f>
        <v>1</v>
      </c>
      <c r="J86" s="236">
        <f>'Core Indicators'!BN86</f>
        <v>1</v>
      </c>
      <c r="K86" s="236">
        <f t="shared" si="34"/>
        <v>1</v>
      </c>
      <c r="L86" s="190">
        <f t="shared" si="35"/>
        <v>1</v>
      </c>
      <c r="M86" s="237">
        <f t="shared" si="36"/>
        <v>1</v>
      </c>
      <c r="N86" s="238">
        <f>'Core Indicators'!DJ86</f>
        <v>1</v>
      </c>
      <c r="O86" s="238">
        <f>'Core Indicators'!DR86</f>
        <v>1</v>
      </c>
      <c r="P86" s="238">
        <f>'Core Indicators'!DZ86</f>
        <v>1</v>
      </c>
      <c r="Q86" s="238">
        <f>'Core Indicators'!EH86</f>
        <v>1</v>
      </c>
      <c r="R86" s="238">
        <f>'Core Indicators'!EP86</f>
        <v>1</v>
      </c>
      <c r="S86" s="191">
        <f t="shared" si="37"/>
        <v>1.3</v>
      </c>
      <c r="T86" s="191">
        <f t="shared" si="38"/>
        <v>1</v>
      </c>
      <c r="U86" s="236">
        <v>1</v>
      </c>
      <c r="V86" s="236">
        <v>1</v>
      </c>
      <c r="W86" s="236">
        <f>'Core Indicators'!EX86</f>
        <v>1</v>
      </c>
      <c r="X86" s="191">
        <f t="shared" si="39"/>
        <v>1</v>
      </c>
      <c r="Y86" s="236">
        <v>1</v>
      </c>
      <c r="Z86" s="191">
        <f t="shared" si="40"/>
        <v>1.5</v>
      </c>
      <c r="AA86" s="236">
        <f>'Core Indicators'!FF86</f>
        <v>1</v>
      </c>
      <c r="AB86" s="236">
        <f t="shared" si="41"/>
        <v>2</v>
      </c>
      <c r="AC86" s="11">
        <f>'Core Indicators'!GD86</f>
        <v>2</v>
      </c>
      <c r="AD86" s="11">
        <f>'Core Indicators'!GL86</f>
        <v>2</v>
      </c>
      <c r="AE86" s="11">
        <f>'Core Indicators'!GT86</f>
        <v>2</v>
      </c>
      <c r="AF86" s="11">
        <f>'Core Indicators'!HB86</f>
        <v>2</v>
      </c>
      <c r="AG86" s="11">
        <f t="shared" si="42"/>
        <v>2</v>
      </c>
      <c r="AH86" s="11">
        <f>'Core Indicators'!HJ86</f>
        <v>2</v>
      </c>
      <c r="AI86" s="11">
        <f>'Core Indicators'!HR86</f>
        <v>2</v>
      </c>
      <c r="AJ86" s="11">
        <f t="shared" si="43"/>
        <v>2</v>
      </c>
      <c r="AK86" s="11">
        <f>'Core Indicators'!HZ86</f>
        <v>2</v>
      </c>
      <c r="AL86" s="11">
        <f>'Core Indicators'!IH86</f>
        <v>2</v>
      </c>
      <c r="AM86" s="11">
        <f>'Core Indicators'!IP86</f>
        <v>2</v>
      </c>
      <c r="AN86" s="11">
        <f t="shared" si="44"/>
        <v>2</v>
      </c>
    </row>
    <row r="87" spans="1:40" x14ac:dyDescent="0.25">
      <c r="A87" s="236" t="str">
        <f>Lists!C:C</f>
        <v>MMR001</v>
      </c>
      <c r="B87" s="190">
        <f t="shared" si="30"/>
        <v>1.8</v>
      </c>
      <c r="C87" s="191">
        <f t="shared" si="31"/>
        <v>0</v>
      </c>
      <c r="D87" s="237">
        <f t="shared" si="32"/>
        <v>2</v>
      </c>
      <c r="E87" s="236">
        <f>'Core Indicators'!R87</f>
        <v>1</v>
      </c>
      <c r="F87" s="236">
        <f>'Core Indicators'!Z87</f>
        <v>2</v>
      </c>
      <c r="G87" s="191">
        <f t="shared" si="33"/>
        <v>1.5</v>
      </c>
      <c r="H87" s="236">
        <f>'Core Indicators'!AH87</f>
        <v>2</v>
      </c>
      <c r="I87" s="236">
        <f>'Core Indicators'!AP87</f>
        <v>2</v>
      </c>
      <c r="J87" s="236">
        <f>'Core Indicators'!BN87</f>
        <v>3</v>
      </c>
      <c r="K87" s="236">
        <f t="shared" si="34"/>
        <v>2.5</v>
      </c>
      <c r="L87" s="190">
        <f t="shared" si="35"/>
        <v>2.2999999999999998</v>
      </c>
      <c r="M87" s="237">
        <f t="shared" si="36"/>
        <v>2</v>
      </c>
      <c r="N87" s="238">
        <f>'Core Indicators'!DJ87</f>
        <v>2</v>
      </c>
      <c r="O87" s="238">
        <f>'Core Indicators'!DR87</f>
        <v>2</v>
      </c>
      <c r="P87" s="238">
        <f>'Core Indicators'!DZ87</f>
        <v>2</v>
      </c>
      <c r="Q87" s="238">
        <f>'Core Indicators'!EH87</f>
        <v>2</v>
      </c>
      <c r="R87" s="238">
        <f>'Core Indicators'!EP87</f>
        <v>2</v>
      </c>
      <c r="S87" s="191">
        <f t="shared" si="37"/>
        <v>1.4</v>
      </c>
      <c r="T87" s="191">
        <f t="shared" si="38"/>
        <v>1.3333333333333333</v>
      </c>
      <c r="U87" s="236">
        <v>1</v>
      </c>
      <c r="V87" s="236">
        <v>1</v>
      </c>
      <c r="W87" s="236">
        <f>'Core Indicators'!EX87</f>
        <v>3</v>
      </c>
      <c r="X87" s="191">
        <f t="shared" si="39"/>
        <v>2</v>
      </c>
      <c r="Y87" s="236">
        <v>1</v>
      </c>
      <c r="Z87" s="191">
        <f t="shared" si="40"/>
        <v>1.5</v>
      </c>
      <c r="AA87" s="236">
        <f>'Core Indicators'!FF87</f>
        <v>1</v>
      </c>
      <c r="AB87" s="236">
        <f t="shared" si="41"/>
        <v>2</v>
      </c>
      <c r="AC87" s="11">
        <f>'Core Indicators'!GD87</f>
        <v>2</v>
      </c>
      <c r="AD87" s="11">
        <f>'Core Indicators'!GL87</f>
        <v>2</v>
      </c>
      <c r="AE87" s="11">
        <f>'Core Indicators'!GT87</f>
        <v>2</v>
      </c>
      <c r="AF87" s="11">
        <f>'Core Indicators'!HB87</f>
        <v>2</v>
      </c>
      <c r="AG87" s="11">
        <f t="shared" si="42"/>
        <v>2</v>
      </c>
      <c r="AH87" s="11">
        <f>'Core Indicators'!HJ87</f>
        <v>2</v>
      </c>
      <c r="AI87" s="11">
        <f>'Core Indicators'!HR87</f>
        <v>2</v>
      </c>
      <c r="AJ87" s="11">
        <f t="shared" si="43"/>
        <v>2</v>
      </c>
      <c r="AK87" s="11">
        <f>'Core Indicators'!HZ87</f>
        <v>2</v>
      </c>
      <c r="AL87" s="11">
        <f>'Core Indicators'!IH87</f>
        <v>2</v>
      </c>
      <c r="AM87" s="11">
        <f>'Core Indicators'!IP87</f>
        <v>2</v>
      </c>
      <c r="AN87" s="11">
        <f t="shared" si="44"/>
        <v>2</v>
      </c>
    </row>
    <row r="88" spans="1:40" x14ac:dyDescent="0.25">
      <c r="A88" s="236" t="str">
        <f>Lists!C:C</f>
        <v>MMR002</v>
      </c>
      <c r="B88" s="190">
        <f t="shared" si="30"/>
        <v>1.8</v>
      </c>
      <c r="C88" s="191">
        <f t="shared" si="31"/>
        <v>0</v>
      </c>
      <c r="D88" s="237">
        <f t="shared" si="32"/>
        <v>1.9</v>
      </c>
      <c r="E88" s="236">
        <f>'Core Indicators'!R88</f>
        <v>1</v>
      </c>
      <c r="F88" s="236">
        <f>'Core Indicators'!Z88</f>
        <v>1</v>
      </c>
      <c r="G88" s="191">
        <f t="shared" si="33"/>
        <v>1</v>
      </c>
      <c r="H88" s="236">
        <f>'Core Indicators'!AH88</f>
        <v>2</v>
      </c>
      <c r="I88" s="236">
        <f>'Core Indicators'!AP88</f>
        <v>2</v>
      </c>
      <c r="J88" s="236">
        <f>'Core Indicators'!BN88</f>
        <v>3</v>
      </c>
      <c r="K88" s="236">
        <f t="shared" si="34"/>
        <v>2.5</v>
      </c>
      <c r="L88" s="190">
        <f t="shared" si="35"/>
        <v>2.2999999999999998</v>
      </c>
      <c r="M88" s="237">
        <f t="shared" si="36"/>
        <v>2</v>
      </c>
      <c r="N88" s="238">
        <f>'Core Indicators'!DJ88</f>
        <v>2</v>
      </c>
      <c r="O88" s="238">
        <f>'Core Indicators'!DR88</f>
        <v>2</v>
      </c>
      <c r="P88" s="238">
        <f>'Core Indicators'!DZ88</f>
        <v>2</v>
      </c>
      <c r="Q88" s="238">
        <f>'Core Indicators'!EH88</f>
        <v>2</v>
      </c>
      <c r="R88" s="238">
        <f>'Core Indicators'!EP88</f>
        <v>2</v>
      </c>
      <c r="S88" s="191">
        <f t="shared" si="37"/>
        <v>1.4</v>
      </c>
      <c r="T88" s="191">
        <f t="shared" si="38"/>
        <v>1.3333333333333333</v>
      </c>
      <c r="U88" s="236">
        <v>1</v>
      </c>
      <c r="V88" s="236">
        <v>1</v>
      </c>
      <c r="W88" s="236">
        <f>'Core Indicators'!EX88</f>
        <v>3</v>
      </c>
      <c r="X88" s="191">
        <f t="shared" si="39"/>
        <v>2</v>
      </c>
      <c r="Y88" s="236">
        <v>1</v>
      </c>
      <c r="Z88" s="191">
        <f t="shared" si="40"/>
        <v>1.5</v>
      </c>
      <c r="AA88" s="236">
        <f>'Core Indicators'!FF88</f>
        <v>1</v>
      </c>
      <c r="AB88" s="236">
        <f t="shared" si="41"/>
        <v>2</v>
      </c>
      <c r="AC88" s="11">
        <f>'Core Indicators'!GD88</f>
        <v>2</v>
      </c>
      <c r="AD88" s="11">
        <f>'Core Indicators'!GL88</f>
        <v>2</v>
      </c>
      <c r="AE88" s="11">
        <f>'Core Indicators'!GT88</f>
        <v>2</v>
      </c>
      <c r="AF88" s="11">
        <f>'Core Indicators'!HB88</f>
        <v>2</v>
      </c>
      <c r="AG88" s="11">
        <f t="shared" si="42"/>
        <v>2</v>
      </c>
      <c r="AH88" s="11">
        <f>'Core Indicators'!HJ88</f>
        <v>2</v>
      </c>
      <c r="AI88" s="11">
        <f>'Core Indicators'!HR88</f>
        <v>2</v>
      </c>
      <c r="AJ88" s="11">
        <f t="shared" si="43"/>
        <v>2</v>
      </c>
      <c r="AK88" s="11">
        <f>'Core Indicators'!HZ88</f>
        <v>2</v>
      </c>
      <c r="AL88" s="11">
        <f>'Core Indicators'!IH88</f>
        <v>2</v>
      </c>
      <c r="AM88" s="11">
        <f>'Core Indicators'!IP88</f>
        <v>2</v>
      </c>
      <c r="AN88" s="11">
        <f t="shared" si="44"/>
        <v>2</v>
      </c>
    </row>
    <row r="89" spans="1:40" x14ac:dyDescent="0.25">
      <c r="A89" s="236" t="str">
        <f>Lists!C:C</f>
        <v>MMR003</v>
      </c>
      <c r="B89" s="190">
        <f t="shared" si="30"/>
        <v>1.8</v>
      </c>
      <c r="C89" s="191">
        <f t="shared" si="31"/>
        <v>0</v>
      </c>
      <c r="D89" s="237">
        <f t="shared" si="32"/>
        <v>1.8</v>
      </c>
      <c r="E89" s="236">
        <f>'Core Indicators'!R89</f>
        <v>1</v>
      </c>
      <c r="F89" s="236">
        <f>'Core Indicators'!Z89</f>
        <v>2</v>
      </c>
      <c r="G89" s="191">
        <f t="shared" si="33"/>
        <v>1.5</v>
      </c>
      <c r="H89" s="236">
        <f>'Core Indicators'!AH89</f>
        <v>2</v>
      </c>
      <c r="I89" s="236">
        <f>'Core Indicators'!AP89</f>
        <v>2</v>
      </c>
      <c r="J89" s="236">
        <f>'Core Indicators'!BN89</f>
        <v>2</v>
      </c>
      <c r="K89" s="236">
        <f t="shared" si="34"/>
        <v>2</v>
      </c>
      <c r="L89" s="190">
        <f t="shared" si="35"/>
        <v>2</v>
      </c>
      <c r="M89" s="237">
        <f t="shared" si="36"/>
        <v>2</v>
      </c>
      <c r="N89" s="238">
        <f>'Core Indicators'!DJ89</f>
        <v>2</v>
      </c>
      <c r="O89" s="238">
        <f>'Core Indicators'!DR89</f>
        <v>2</v>
      </c>
      <c r="P89" s="238">
        <f>'Core Indicators'!DZ89</f>
        <v>2</v>
      </c>
      <c r="Q89" s="238">
        <f>'Core Indicators'!EH89</f>
        <v>2</v>
      </c>
      <c r="R89" s="238">
        <f>'Core Indicators'!EP89</f>
        <v>2</v>
      </c>
      <c r="S89" s="191">
        <f t="shared" si="37"/>
        <v>1.4</v>
      </c>
      <c r="T89" s="191">
        <f t="shared" si="38"/>
        <v>1.3333333333333333</v>
      </c>
      <c r="U89" s="236">
        <v>1</v>
      </c>
      <c r="V89" s="236">
        <v>1</v>
      </c>
      <c r="W89" s="236">
        <f>'Core Indicators'!EX89</f>
        <v>3</v>
      </c>
      <c r="X89" s="191">
        <f t="shared" si="39"/>
        <v>2</v>
      </c>
      <c r="Y89" s="236">
        <v>1</v>
      </c>
      <c r="Z89" s="191">
        <f t="shared" si="40"/>
        <v>1.5</v>
      </c>
      <c r="AA89" s="236">
        <f>'Core Indicators'!FF89</f>
        <v>1</v>
      </c>
      <c r="AB89" s="236">
        <f t="shared" si="41"/>
        <v>2</v>
      </c>
      <c r="AC89" s="11">
        <f>'Core Indicators'!GD89</f>
        <v>2</v>
      </c>
      <c r="AD89" s="11">
        <f>'Core Indicators'!GL89</f>
        <v>2</v>
      </c>
      <c r="AE89" s="11">
        <f>'Core Indicators'!GT89</f>
        <v>2</v>
      </c>
      <c r="AF89" s="11">
        <f>'Core Indicators'!HB89</f>
        <v>2</v>
      </c>
      <c r="AG89" s="11">
        <f t="shared" si="42"/>
        <v>2</v>
      </c>
      <c r="AH89" s="11">
        <f>'Core Indicators'!HJ89</f>
        <v>2</v>
      </c>
      <c r="AI89" s="11">
        <f>'Core Indicators'!HR89</f>
        <v>2</v>
      </c>
      <c r="AJ89" s="11">
        <f t="shared" si="43"/>
        <v>2</v>
      </c>
      <c r="AK89" s="11">
        <f>'Core Indicators'!HZ89</f>
        <v>2</v>
      </c>
      <c r="AL89" s="11">
        <f>'Core Indicators'!IH89</f>
        <v>2</v>
      </c>
      <c r="AM89" s="11">
        <f>'Core Indicators'!IP89</f>
        <v>2</v>
      </c>
      <c r="AN89" s="11">
        <f t="shared" si="44"/>
        <v>2</v>
      </c>
    </row>
    <row r="90" spans="1:40" x14ac:dyDescent="0.25">
      <c r="A90" s="236" t="str">
        <f>Lists!C:C</f>
        <v>MMR004</v>
      </c>
      <c r="B90" s="190">
        <f t="shared" si="30"/>
        <v>1.9</v>
      </c>
      <c r="C90" s="191">
        <f t="shared" si="31"/>
        <v>0</v>
      </c>
      <c r="D90" s="237">
        <f t="shared" si="32"/>
        <v>2</v>
      </c>
      <c r="E90" s="236">
        <f>'Core Indicators'!R90</f>
        <v>1</v>
      </c>
      <c r="F90" s="236">
        <f>'Core Indicators'!Z90</f>
        <v>2</v>
      </c>
      <c r="G90" s="191">
        <f t="shared" si="33"/>
        <v>1.5</v>
      </c>
      <c r="H90" s="236">
        <f>'Core Indicators'!AH90</f>
        <v>2</v>
      </c>
      <c r="I90" s="236">
        <f>'Core Indicators'!AP90</f>
        <v>2</v>
      </c>
      <c r="J90" s="236">
        <f>'Core Indicators'!BN90</f>
        <v>3</v>
      </c>
      <c r="K90" s="236">
        <f t="shared" si="34"/>
        <v>2.5</v>
      </c>
      <c r="L90" s="190">
        <f t="shared" si="35"/>
        <v>2.2999999999999998</v>
      </c>
      <c r="M90" s="237">
        <f t="shared" si="36"/>
        <v>2</v>
      </c>
      <c r="N90" s="238">
        <f>'Core Indicators'!DJ90</f>
        <v>2</v>
      </c>
      <c r="O90" s="238">
        <f>'Core Indicators'!DR90</f>
        <v>2</v>
      </c>
      <c r="P90" s="238">
        <f>'Core Indicators'!DZ90</f>
        <v>2</v>
      </c>
      <c r="Q90" s="238">
        <f>'Core Indicators'!EH90</f>
        <v>2</v>
      </c>
      <c r="R90" s="238">
        <f>'Core Indicators'!EP90</f>
        <v>2</v>
      </c>
      <c r="S90" s="191">
        <f t="shared" si="37"/>
        <v>1.7</v>
      </c>
      <c r="T90" s="191">
        <f t="shared" si="38"/>
        <v>1.3333333333333333</v>
      </c>
      <c r="U90" s="236">
        <v>1</v>
      </c>
      <c r="V90" s="236">
        <v>1</v>
      </c>
      <c r="W90" s="236">
        <f>'Core Indicators'!EX90</f>
        <v>3</v>
      </c>
      <c r="X90" s="191">
        <f t="shared" si="39"/>
        <v>2</v>
      </c>
      <c r="Y90" s="236">
        <v>1</v>
      </c>
      <c r="Z90" s="191">
        <f t="shared" si="40"/>
        <v>2</v>
      </c>
      <c r="AA90" s="236">
        <f>'Core Indicators'!FF90</f>
        <v>2</v>
      </c>
      <c r="AB90" s="236">
        <f t="shared" si="41"/>
        <v>2</v>
      </c>
      <c r="AC90" s="11">
        <f>'Core Indicators'!GD90</f>
        <v>2</v>
      </c>
      <c r="AD90" s="11">
        <f>'Core Indicators'!GL90</f>
        <v>2</v>
      </c>
      <c r="AE90" s="11">
        <f>'Core Indicators'!GT90</f>
        <v>2</v>
      </c>
      <c r="AF90" s="11">
        <f>'Core Indicators'!HB90</f>
        <v>2</v>
      </c>
      <c r="AG90" s="11">
        <f t="shared" si="42"/>
        <v>2</v>
      </c>
      <c r="AH90" s="11">
        <f>'Core Indicators'!HJ90</f>
        <v>2</v>
      </c>
      <c r="AI90" s="11">
        <f>'Core Indicators'!HR90</f>
        <v>2</v>
      </c>
      <c r="AJ90" s="11">
        <f t="shared" si="43"/>
        <v>2</v>
      </c>
      <c r="AK90" s="11">
        <f>'Core Indicators'!HZ90</f>
        <v>2</v>
      </c>
      <c r="AL90" s="11">
        <f>'Core Indicators'!IH90</f>
        <v>2</v>
      </c>
      <c r="AM90" s="11">
        <f>'Core Indicators'!IP90</f>
        <v>2</v>
      </c>
      <c r="AN90" s="11">
        <f t="shared" si="44"/>
        <v>2</v>
      </c>
    </row>
    <row r="91" spans="1:40" x14ac:dyDescent="0.25">
      <c r="A91" s="236" t="str">
        <f>Lists!C:C</f>
        <v>MMR005</v>
      </c>
      <c r="B91" s="190">
        <f t="shared" si="30"/>
        <v>2</v>
      </c>
      <c r="C91" s="191">
        <f t="shared" si="31"/>
        <v>1</v>
      </c>
      <c r="D91" s="237">
        <f t="shared" si="32"/>
        <v>2.2999999999999998</v>
      </c>
      <c r="E91" s="236">
        <f>'Core Indicators'!R91</f>
        <v>2</v>
      </c>
      <c r="F91" s="236">
        <f>'Core Indicators'!Z91</f>
        <v>2</v>
      </c>
      <c r="G91" s="191">
        <f t="shared" si="33"/>
        <v>2</v>
      </c>
      <c r="H91" s="236">
        <f>'Core Indicators'!AH91</f>
        <v>2</v>
      </c>
      <c r="I91" s="236" t="str">
        <f>'Core Indicators'!AP91</f>
        <v>x</v>
      </c>
      <c r="J91" s="236">
        <f>'Core Indicators'!BN91</f>
        <v>3</v>
      </c>
      <c r="K91" s="236">
        <f t="shared" si="34"/>
        <v>3</v>
      </c>
      <c r="L91" s="190">
        <f t="shared" si="35"/>
        <v>2.5</v>
      </c>
      <c r="M91" s="237">
        <f t="shared" si="36"/>
        <v>2</v>
      </c>
      <c r="N91" s="238">
        <f>'Core Indicators'!DJ91</f>
        <v>2</v>
      </c>
      <c r="O91" s="238">
        <f>'Core Indicators'!DR91</f>
        <v>2</v>
      </c>
      <c r="P91" s="238">
        <f>'Core Indicators'!DZ91</f>
        <v>2</v>
      </c>
      <c r="Q91" s="238">
        <f>'Core Indicators'!EH91</f>
        <v>2</v>
      </c>
      <c r="R91" s="238">
        <f>'Core Indicators'!EP91</f>
        <v>2</v>
      </c>
      <c r="S91" s="191">
        <f t="shared" si="37"/>
        <v>1.7</v>
      </c>
      <c r="T91" s="191">
        <f t="shared" si="38"/>
        <v>1.3333333333333333</v>
      </c>
      <c r="U91" s="236">
        <v>1</v>
      </c>
      <c r="V91" s="236">
        <v>1</v>
      </c>
      <c r="W91" s="236">
        <f>'Core Indicators'!EX91</f>
        <v>3</v>
      </c>
      <c r="X91" s="191">
        <f t="shared" si="39"/>
        <v>2</v>
      </c>
      <c r="Y91" s="236">
        <v>1</v>
      </c>
      <c r="Z91" s="191">
        <f t="shared" si="40"/>
        <v>2</v>
      </c>
      <c r="AA91" s="236">
        <f>'Core Indicators'!FF91</f>
        <v>2</v>
      </c>
      <c r="AB91" s="236">
        <f t="shared" si="41"/>
        <v>2</v>
      </c>
      <c r="AC91" s="11">
        <f>'Core Indicators'!GD91</f>
        <v>2</v>
      </c>
      <c r="AD91" s="11">
        <f>'Core Indicators'!GL91</f>
        <v>2</v>
      </c>
      <c r="AE91" s="11">
        <f>'Core Indicators'!GT91</f>
        <v>2</v>
      </c>
      <c r="AF91" s="11">
        <f>'Core Indicators'!HB91</f>
        <v>2</v>
      </c>
      <c r="AG91" s="11">
        <f t="shared" si="42"/>
        <v>2</v>
      </c>
      <c r="AH91" s="11">
        <f>'Core Indicators'!HJ91</f>
        <v>2</v>
      </c>
      <c r="AI91" s="11">
        <f>'Core Indicators'!HR91</f>
        <v>2</v>
      </c>
      <c r="AJ91" s="11">
        <f t="shared" si="43"/>
        <v>2</v>
      </c>
      <c r="AK91" s="11">
        <f>'Core Indicators'!HZ91</f>
        <v>2</v>
      </c>
      <c r="AL91" s="11">
        <f>'Core Indicators'!IH91</f>
        <v>2</v>
      </c>
      <c r="AM91" s="11">
        <f>'Core Indicators'!IP91</f>
        <v>2</v>
      </c>
      <c r="AN91" s="11">
        <f t="shared" si="44"/>
        <v>2</v>
      </c>
    </row>
    <row r="92" spans="1:40" x14ac:dyDescent="0.25">
      <c r="A92" s="236" t="str">
        <f>Lists!C:C</f>
        <v>MOZ001</v>
      </c>
      <c r="B92" s="190">
        <f t="shared" si="30"/>
        <v>2.1</v>
      </c>
      <c r="C92" s="191">
        <f t="shared" si="31"/>
        <v>0</v>
      </c>
      <c r="D92" s="237">
        <f t="shared" si="32"/>
        <v>2</v>
      </c>
      <c r="E92" s="236">
        <f>'Core Indicators'!R92</f>
        <v>2</v>
      </c>
      <c r="F92" s="236">
        <f>'Core Indicators'!Z92</f>
        <v>2</v>
      </c>
      <c r="G92" s="191">
        <f t="shared" si="33"/>
        <v>2</v>
      </c>
      <c r="H92" s="236">
        <f>'Core Indicators'!AH92</f>
        <v>2</v>
      </c>
      <c r="I92" s="236">
        <f>'Core Indicators'!AP92</f>
        <v>2</v>
      </c>
      <c r="J92" s="236">
        <f>'Core Indicators'!BN92</f>
        <v>2</v>
      </c>
      <c r="K92" s="236">
        <f t="shared" si="34"/>
        <v>2</v>
      </c>
      <c r="L92" s="190">
        <f t="shared" si="35"/>
        <v>2</v>
      </c>
      <c r="M92" s="237">
        <f t="shared" si="36"/>
        <v>2.4</v>
      </c>
      <c r="N92" s="238">
        <f>'Core Indicators'!DJ92</f>
        <v>2</v>
      </c>
      <c r="O92" s="238">
        <f>'Core Indicators'!DR92</f>
        <v>2</v>
      </c>
      <c r="P92" s="238">
        <f>'Core Indicators'!DZ92</f>
        <v>2</v>
      </c>
      <c r="Q92" s="238">
        <f>'Core Indicators'!EH92</f>
        <v>3</v>
      </c>
      <c r="R92" s="238">
        <f>'Core Indicators'!EP92</f>
        <v>3</v>
      </c>
      <c r="S92" s="191">
        <f t="shared" si="37"/>
        <v>1.6</v>
      </c>
      <c r="T92" s="191">
        <f t="shared" si="38"/>
        <v>1.1666666666666667</v>
      </c>
      <c r="U92" s="236">
        <v>1</v>
      </c>
      <c r="V92" s="236">
        <v>1</v>
      </c>
      <c r="W92" s="236">
        <f>'Core Indicators'!EX92</f>
        <v>2</v>
      </c>
      <c r="X92" s="191">
        <f t="shared" si="39"/>
        <v>1.5</v>
      </c>
      <c r="Y92" s="236">
        <v>1</v>
      </c>
      <c r="Z92" s="191">
        <f t="shared" si="40"/>
        <v>2</v>
      </c>
      <c r="AA92" s="236">
        <f>'Core Indicators'!FF92</f>
        <v>2</v>
      </c>
      <c r="AB92" s="236">
        <f t="shared" si="41"/>
        <v>2</v>
      </c>
      <c r="AC92" s="11">
        <f>'Core Indicators'!GD92</f>
        <v>2</v>
      </c>
      <c r="AD92" s="11">
        <f>'Core Indicators'!GL92</f>
        <v>2</v>
      </c>
      <c r="AE92" s="11">
        <f>'Core Indicators'!GT92</f>
        <v>2</v>
      </c>
      <c r="AF92" s="11">
        <f>'Core Indicators'!HB92</f>
        <v>2</v>
      </c>
      <c r="AG92" s="11">
        <f t="shared" si="42"/>
        <v>2</v>
      </c>
      <c r="AH92" s="11">
        <f>'Core Indicators'!HJ92</f>
        <v>2</v>
      </c>
      <c r="AI92" s="11">
        <f>'Core Indicators'!HR92</f>
        <v>2</v>
      </c>
      <c r="AJ92" s="11">
        <f t="shared" si="43"/>
        <v>2</v>
      </c>
      <c r="AK92" s="11">
        <f>'Core Indicators'!HZ92</f>
        <v>2</v>
      </c>
      <c r="AL92" s="11">
        <f>'Core Indicators'!IH92</f>
        <v>2</v>
      </c>
      <c r="AM92" s="11">
        <f>'Core Indicators'!IP92</f>
        <v>2</v>
      </c>
      <c r="AN92" s="11">
        <f t="shared" si="44"/>
        <v>2</v>
      </c>
    </row>
    <row r="93" spans="1:40" x14ac:dyDescent="0.25">
      <c r="A93" s="236" t="str">
        <f>Lists!C:C</f>
        <v>MOZ004</v>
      </c>
      <c r="B93" s="190">
        <f t="shared" si="30"/>
        <v>2.2000000000000002</v>
      </c>
      <c r="C93" s="191">
        <f t="shared" si="31"/>
        <v>0</v>
      </c>
      <c r="D93" s="237">
        <f t="shared" si="32"/>
        <v>2.4</v>
      </c>
      <c r="E93" s="236">
        <f>'Core Indicators'!R93</f>
        <v>1</v>
      </c>
      <c r="F93" s="236">
        <f>'Core Indicators'!Z93</f>
        <v>3</v>
      </c>
      <c r="G93" s="191">
        <f t="shared" si="33"/>
        <v>2.1</v>
      </c>
      <c r="H93" s="236">
        <f>'Core Indicators'!AH93</f>
        <v>3</v>
      </c>
      <c r="I93" s="236">
        <f>'Core Indicators'!AP93</f>
        <v>2</v>
      </c>
      <c r="J93" s="236">
        <f>'Core Indicators'!BN93</f>
        <v>2</v>
      </c>
      <c r="K93" s="236">
        <f t="shared" si="34"/>
        <v>2</v>
      </c>
      <c r="L93" s="190">
        <f t="shared" si="35"/>
        <v>2.5</v>
      </c>
      <c r="M93" s="237">
        <f t="shared" si="36"/>
        <v>2.4</v>
      </c>
      <c r="N93" s="238">
        <f>'Core Indicators'!DJ93</f>
        <v>2</v>
      </c>
      <c r="O93" s="238">
        <f>'Core Indicators'!DR93</f>
        <v>2</v>
      </c>
      <c r="P93" s="238">
        <f>'Core Indicators'!DZ93</f>
        <v>2</v>
      </c>
      <c r="Q93" s="238">
        <f>'Core Indicators'!EH93</f>
        <v>3</v>
      </c>
      <c r="R93" s="238">
        <f>'Core Indicators'!EP93</f>
        <v>3</v>
      </c>
      <c r="S93" s="191">
        <f t="shared" si="37"/>
        <v>1.6</v>
      </c>
      <c r="T93" s="191">
        <f t="shared" si="38"/>
        <v>1.1666666666666667</v>
      </c>
      <c r="U93" s="236">
        <v>1</v>
      </c>
      <c r="V93" s="236">
        <v>1</v>
      </c>
      <c r="W93" s="236">
        <f>'Core Indicators'!EX93</f>
        <v>2</v>
      </c>
      <c r="X93" s="191">
        <f t="shared" si="39"/>
        <v>1.5</v>
      </c>
      <c r="Y93" s="236">
        <v>1</v>
      </c>
      <c r="Z93" s="191">
        <f t="shared" si="40"/>
        <v>2</v>
      </c>
      <c r="AA93" s="236">
        <f>'Core Indicators'!FF93</f>
        <v>2</v>
      </c>
      <c r="AB93" s="236">
        <f t="shared" si="41"/>
        <v>2</v>
      </c>
      <c r="AC93" s="11">
        <f>'Core Indicators'!GD93</f>
        <v>2</v>
      </c>
      <c r="AD93" s="11">
        <f>'Core Indicators'!GL93</f>
        <v>2</v>
      </c>
      <c r="AE93" s="11">
        <f>'Core Indicators'!GT93</f>
        <v>2</v>
      </c>
      <c r="AF93" s="11">
        <f>'Core Indicators'!HB93</f>
        <v>2</v>
      </c>
      <c r="AG93" s="11">
        <f t="shared" si="42"/>
        <v>2</v>
      </c>
      <c r="AH93" s="11">
        <f>'Core Indicators'!HJ93</f>
        <v>2</v>
      </c>
      <c r="AI93" s="11">
        <f>'Core Indicators'!HR93</f>
        <v>2</v>
      </c>
      <c r="AJ93" s="11">
        <f t="shared" si="43"/>
        <v>2</v>
      </c>
      <c r="AK93" s="11">
        <f>'Core Indicators'!HZ93</f>
        <v>2</v>
      </c>
      <c r="AL93" s="11">
        <f>'Core Indicators'!IH93</f>
        <v>2</v>
      </c>
      <c r="AM93" s="11">
        <f>'Core Indicators'!IP93</f>
        <v>2</v>
      </c>
      <c r="AN93" s="11">
        <f t="shared" si="44"/>
        <v>2</v>
      </c>
    </row>
    <row r="94" spans="1:40" x14ac:dyDescent="0.25">
      <c r="A94" s="236" t="str">
        <f>Lists!C:C</f>
        <v>MOZ010</v>
      </c>
      <c r="B94" s="190">
        <f t="shared" si="30"/>
        <v>1.9</v>
      </c>
      <c r="C94" s="191">
        <f t="shared" si="31"/>
        <v>0</v>
      </c>
      <c r="D94" s="237">
        <f t="shared" si="32"/>
        <v>2</v>
      </c>
      <c r="E94" s="236">
        <f>'Core Indicators'!R94</f>
        <v>2</v>
      </c>
      <c r="F94" s="236">
        <f>'Core Indicators'!Z94</f>
        <v>2</v>
      </c>
      <c r="G94" s="191">
        <f t="shared" si="33"/>
        <v>2</v>
      </c>
      <c r="H94" s="236">
        <f>'Core Indicators'!AH94</f>
        <v>2</v>
      </c>
      <c r="I94" s="236">
        <f>'Core Indicators'!AP94</f>
        <v>2</v>
      </c>
      <c r="J94" s="236">
        <f>'Core Indicators'!BN94</f>
        <v>2</v>
      </c>
      <c r="K94" s="236">
        <f t="shared" si="34"/>
        <v>2</v>
      </c>
      <c r="L94" s="190">
        <f t="shared" si="35"/>
        <v>2</v>
      </c>
      <c r="M94" s="237">
        <f t="shared" si="36"/>
        <v>2</v>
      </c>
      <c r="N94" s="238">
        <f>'Core Indicators'!DJ94</f>
        <v>2</v>
      </c>
      <c r="O94" s="238">
        <f>'Core Indicators'!DR94</f>
        <v>2</v>
      </c>
      <c r="P94" s="238">
        <f>'Core Indicators'!DZ94</f>
        <v>2</v>
      </c>
      <c r="Q94" s="238">
        <f>'Core Indicators'!EH94</f>
        <v>2</v>
      </c>
      <c r="R94" s="238">
        <f>'Core Indicators'!EP94</f>
        <v>2</v>
      </c>
      <c r="S94" s="191">
        <f t="shared" si="37"/>
        <v>1.6</v>
      </c>
      <c r="T94" s="191">
        <f t="shared" si="38"/>
        <v>1.1666666666666667</v>
      </c>
      <c r="U94" s="236">
        <v>1</v>
      </c>
      <c r="V94" s="236">
        <v>1</v>
      </c>
      <c r="W94" s="236">
        <f>'Core Indicators'!EX94</f>
        <v>2</v>
      </c>
      <c r="X94" s="191">
        <f t="shared" si="39"/>
        <v>1.5</v>
      </c>
      <c r="Y94" s="236">
        <v>1</v>
      </c>
      <c r="Z94" s="191">
        <f t="shared" si="40"/>
        <v>2</v>
      </c>
      <c r="AA94" s="236">
        <f>'Core Indicators'!FF94</f>
        <v>2</v>
      </c>
      <c r="AB94" s="236">
        <f t="shared" si="41"/>
        <v>2</v>
      </c>
      <c r="AC94" s="11">
        <f>'Core Indicators'!GD94</f>
        <v>2</v>
      </c>
      <c r="AD94" s="11">
        <f>'Core Indicators'!GL94</f>
        <v>2</v>
      </c>
      <c r="AE94" s="11">
        <f>'Core Indicators'!GT94</f>
        <v>2</v>
      </c>
      <c r="AF94" s="11">
        <f>'Core Indicators'!HB94</f>
        <v>2</v>
      </c>
      <c r="AG94" s="11">
        <f t="shared" si="42"/>
        <v>2</v>
      </c>
      <c r="AH94" s="11">
        <f>'Core Indicators'!HJ94</f>
        <v>2</v>
      </c>
      <c r="AI94" s="11">
        <f>'Core Indicators'!HR94</f>
        <v>2</v>
      </c>
      <c r="AJ94" s="11">
        <f t="shared" si="43"/>
        <v>2</v>
      </c>
      <c r="AK94" s="11">
        <f>'Core Indicators'!HZ94</f>
        <v>2</v>
      </c>
      <c r="AL94" s="11">
        <f>'Core Indicators'!IH94</f>
        <v>2</v>
      </c>
      <c r="AM94" s="11">
        <f>'Core Indicators'!IP94</f>
        <v>2</v>
      </c>
      <c r="AN94" s="11">
        <f t="shared" si="44"/>
        <v>2</v>
      </c>
    </row>
    <row r="95" spans="1:40" x14ac:dyDescent="0.25">
      <c r="A95" s="236" t="str">
        <f>Lists!C:C</f>
        <v>MRT002</v>
      </c>
      <c r="B95" s="190">
        <f t="shared" si="30"/>
        <v>1.6</v>
      </c>
      <c r="C95" s="191">
        <f t="shared" si="31"/>
        <v>0</v>
      </c>
      <c r="D95" s="237">
        <f t="shared" si="32"/>
        <v>1.9</v>
      </c>
      <c r="E95" s="236">
        <f>'Core Indicators'!R95</f>
        <v>2</v>
      </c>
      <c r="F95" s="236">
        <f>'Core Indicators'!Z95</f>
        <v>2</v>
      </c>
      <c r="G95" s="191">
        <f t="shared" si="33"/>
        <v>2</v>
      </c>
      <c r="H95" s="236">
        <f>'Core Indicators'!AH95</f>
        <v>2</v>
      </c>
      <c r="I95" s="236">
        <f>'Core Indicators'!AP95</f>
        <v>1</v>
      </c>
      <c r="J95" s="236">
        <f>'Core Indicators'!BN95</f>
        <v>2</v>
      </c>
      <c r="K95" s="236">
        <f t="shared" si="34"/>
        <v>1.5</v>
      </c>
      <c r="L95" s="190">
        <f t="shared" si="35"/>
        <v>1.8</v>
      </c>
      <c r="M95" s="237">
        <f t="shared" si="36"/>
        <v>1.4</v>
      </c>
      <c r="N95" s="238">
        <f>'Core Indicators'!DJ95</f>
        <v>2</v>
      </c>
      <c r="O95" s="238">
        <f>'Core Indicators'!DR95</f>
        <v>2</v>
      </c>
      <c r="P95" s="238">
        <f>'Core Indicators'!DZ95</f>
        <v>1</v>
      </c>
      <c r="Q95" s="238">
        <f>'Core Indicators'!EH95</f>
        <v>1</v>
      </c>
      <c r="R95" s="238">
        <f>'Core Indicators'!EP95</f>
        <v>1</v>
      </c>
      <c r="S95" s="191">
        <f t="shared" si="37"/>
        <v>1.6</v>
      </c>
      <c r="T95" s="191">
        <f t="shared" si="38"/>
        <v>1.1666666666666667</v>
      </c>
      <c r="U95" s="236">
        <v>1</v>
      </c>
      <c r="V95" s="236">
        <v>1</v>
      </c>
      <c r="W95" s="236">
        <f>'Core Indicators'!EX95</f>
        <v>2</v>
      </c>
      <c r="X95" s="191">
        <f t="shared" si="39"/>
        <v>1.5</v>
      </c>
      <c r="Y95" s="236">
        <v>1</v>
      </c>
      <c r="Z95" s="191">
        <f t="shared" si="40"/>
        <v>2</v>
      </c>
      <c r="AA95" s="236">
        <f>'Core Indicators'!FF95</f>
        <v>2</v>
      </c>
      <c r="AB95" s="236">
        <f t="shared" si="41"/>
        <v>2</v>
      </c>
      <c r="AC95" s="11">
        <f>'Core Indicators'!GD95</f>
        <v>2</v>
      </c>
      <c r="AD95" s="11">
        <f>'Core Indicators'!GL95</f>
        <v>2</v>
      </c>
      <c r="AE95" s="11">
        <f>'Core Indicators'!GT95</f>
        <v>2</v>
      </c>
      <c r="AF95" s="11">
        <f>'Core Indicators'!HB95</f>
        <v>2</v>
      </c>
      <c r="AG95" s="11">
        <f t="shared" si="42"/>
        <v>2</v>
      </c>
      <c r="AH95" s="11">
        <f>'Core Indicators'!HJ95</f>
        <v>2</v>
      </c>
      <c r="AI95" s="11">
        <f>'Core Indicators'!HR95</f>
        <v>2</v>
      </c>
      <c r="AJ95" s="11">
        <f t="shared" si="43"/>
        <v>2</v>
      </c>
      <c r="AK95" s="11">
        <f>'Core Indicators'!HZ95</f>
        <v>2</v>
      </c>
      <c r="AL95" s="11">
        <f>'Core Indicators'!IH95</f>
        <v>2</v>
      </c>
      <c r="AM95" s="11">
        <f>'Core Indicators'!IP95</f>
        <v>2</v>
      </c>
      <c r="AN95" s="11">
        <f t="shared" si="44"/>
        <v>2</v>
      </c>
    </row>
    <row r="96" spans="1:40" x14ac:dyDescent="0.25">
      <c r="A96" s="236" t="str">
        <f>Lists!C:C</f>
        <v>MRT003</v>
      </c>
      <c r="B96" s="190">
        <f t="shared" si="30"/>
        <v>1.3</v>
      </c>
      <c r="C96" s="191">
        <f t="shared" si="31"/>
        <v>1</v>
      </c>
      <c r="D96" s="237">
        <f t="shared" si="32"/>
        <v>1.5</v>
      </c>
      <c r="E96" s="236">
        <f>'Core Indicators'!R96</f>
        <v>2</v>
      </c>
      <c r="F96" s="236">
        <f>'Core Indicators'!Z96</f>
        <v>1</v>
      </c>
      <c r="G96" s="191">
        <f t="shared" si="33"/>
        <v>1.5</v>
      </c>
      <c r="H96" s="236">
        <f>'Core Indicators'!AH96</f>
        <v>1</v>
      </c>
      <c r="I96" s="236" t="str">
        <f>'Core Indicators'!AP96</f>
        <v>x</v>
      </c>
      <c r="J96" s="236">
        <f>'Core Indicators'!BN96</f>
        <v>2</v>
      </c>
      <c r="K96" s="236">
        <f t="shared" si="34"/>
        <v>2</v>
      </c>
      <c r="L96" s="190">
        <f t="shared" si="35"/>
        <v>1.5</v>
      </c>
      <c r="M96" s="237">
        <f t="shared" si="36"/>
        <v>1</v>
      </c>
      <c r="N96" s="238">
        <f>'Core Indicators'!DJ96</f>
        <v>1</v>
      </c>
      <c r="O96" s="238">
        <f>'Core Indicators'!DR96</f>
        <v>1</v>
      </c>
      <c r="P96" s="238">
        <f>'Core Indicators'!DZ96</f>
        <v>1</v>
      </c>
      <c r="Q96" s="238">
        <f>'Core Indicators'!EH96</f>
        <v>1</v>
      </c>
      <c r="R96" s="238">
        <f>'Core Indicators'!EP96</f>
        <v>1</v>
      </c>
      <c r="S96" s="191">
        <f t="shared" si="37"/>
        <v>1.6</v>
      </c>
      <c r="T96" s="191">
        <f t="shared" si="38"/>
        <v>1.1666666666666667</v>
      </c>
      <c r="U96" s="236">
        <v>1</v>
      </c>
      <c r="V96" s="236">
        <v>1</v>
      </c>
      <c r="W96" s="236">
        <f>'Core Indicators'!EX96</f>
        <v>2</v>
      </c>
      <c r="X96" s="191">
        <f t="shared" si="39"/>
        <v>1.5</v>
      </c>
      <c r="Y96" s="236">
        <v>1</v>
      </c>
      <c r="Z96" s="191">
        <f t="shared" si="40"/>
        <v>2</v>
      </c>
      <c r="AA96" s="236">
        <f>'Core Indicators'!FF96</f>
        <v>2</v>
      </c>
      <c r="AB96" s="236">
        <f t="shared" si="41"/>
        <v>2</v>
      </c>
      <c r="AC96" s="11">
        <f>'Core Indicators'!GD96</f>
        <v>2</v>
      </c>
      <c r="AD96" s="11">
        <f>'Core Indicators'!GL96</f>
        <v>2</v>
      </c>
      <c r="AE96" s="11">
        <f>'Core Indicators'!GT96</f>
        <v>2</v>
      </c>
      <c r="AF96" s="11">
        <f>'Core Indicators'!HB96</f>
        <v>2</v>
      </c>
      <c r="AG96" s="11">
        <f t="shared" si="42"/>
        <v>2</v>
      </c>
      <c r="AH96" s="11">
        <f>'Core Indicators'!HJ96</f>
        <v>2</v>
      </c>
      <c r="AI96" s="11">
        <f>'Core Indicators'!HR96</f>
        <v>2</v>
      </c>
      <c r="AJ96" s="11">
        <f t="shared" si="43"/>
        <v>2</v>
      </c>
      <c r="AK96" s="11">
        <f>'Core Indicators'!HZ96</f>
        <v>2</v>
      </c>
      <c r="AL96" s="11">
        <f>'Core Indicators'!IH96</f>
        <v>2</v>
      </c>
      <c r="AM96" s="11">
        <f>'Core Indicators'!IP96</f>
        <v>2</v>
      </c>
      <c r="AN96" s="11">
        <f t="shared" si="44"/>
        <v>2</v>
      </c>
    </row>
    <row r="97" spans="1:40" x14ac:dyDescent="0.25">
      <c r="A97" s="236" t="str">
        <f>Lists!C:C</f>
        <v>MWI002</v>
      </c>
      <c r="B97" s="190">
        <f t="shared" si="30"/>
        <v>1.7</v>
      </c>
      <c r="C97" s="191">
        <f t="shared" si="31"/>
        <v>0</v>
      </c>
      <c r="D97" s="237">
        <f t="shared" si="32"/>
        <v>2</v>
      </c>
      <c r="E97" s="236">
        <f>'Core Indicators'!R97</f>
        <v>2</v>
      </c>
      <c r="F97" s="236">
        <f>'Core Indicators'!Z97</f>
        <v>2</v>
      </c>
      <c r="G97" s="191">
        <f t="shared" si="33"/>
        <v>2</v>
      </c>
      <c r="H97" s="236">
        <f>'Core Indicators'!AH97</f>
        <v>2</v>
      </c>
      <c r="I97" s="236">
        <f>'Core Indicators'!AP97</f>
        <v>2</v>
      </c>
      <c r="J97" s="236">
        <f>'Core Indicators'!BN97</f>
        <v>2</v>
      </c>
      <c r="K97" s="236">
        <f t="shared" si="34"/>
        <v>2</v>
      </c>
      <c r="L97" s="190">
        <f t="shared" si="35"/>
        <v>2</v>
      </c>
      <c r="M97" s="237">
        <f t="shared" si="36"/>
        <v>1.6</v>
      </c>
      <c r="N97" s="238">
        <f>'Core Indicators'!DJ97</f>
        <v>2</v>
      </c>
      <c r="O97" s="238">
        <f>'Core Indicators'!DR97</f>
        <v>2</v>
      </c>
      <c r="P97" s="238">
        <f>'Core Indicators'!DZ97</f>
        <v>2</v>
      </c>
      <c r="Q97" s="238">
        <f>'Core Indicators'!EH97</f>
        <v>1</v>
      </c>
      <c r="R97" s="238">
        <f>'Core Indicators'!EP97</f>
        <v>1</v>
      </c>
      <c r="S97" s="191">
        <f t="shared" si="37"/>
        <v>1.6</v>
      </c>
      <c r="T97" s="191">
        <f t="shared" si="38"/>
        <v>1.1666666666666667</v>
      </c>
      <c r="U97" s="236">
        <v>1</v>
      </c>
      <c r="V97" s="236">
        <v>1</v>
      </c>
      <c r="W97" s="236">
        <f>'Core Indicators'!EX97</f>
        <v>2</v>
      </c>
      <c r="X97" s="191">
        <f t="shared" si="39"/>
        <v>1.5</v>
      </c>
      <c r="Y97" s="236">
        <v>1</v>
      </c>
      <c r="Z97" s="191">
        <f t="shared" si="40"/>
        <v>2</v>
      </c>
      <c r="AA97" s="236">
        <f>'Core Indicators'!FF97</f>
        <v>2</v>
      </c>
      <c r="AB97" s="236">
        <f t="shared" si="41"/>
        <v>2</v>
      </c>
      <c r="AC97" s="11">
        <f>'Core Indicators'!GD97</f>
        <v>2</v>
      </c>
      <c r="AD97" s="11">
        <f>'Core Indicators'!GL97</f>
        <v>2</v>
      </c>
      <c r="AE97" s="11">
        <f>'Core Indicators'!GT97</f>
        <v>2</v>
      </c>
      <c r="AF97" s="11">
        <f>'Core Indicators'!HB97</f>
        <v>2</v>
      </c>
      <c r="AG97" s="11">
        <f t="shared" si="42"/>
        <v>2</v>
      </c>
      <c r="AH97" s="11">
        <f>'Core Indicators'!HJ97</f>
        <v>2</v>
      </c>
      <c r="AI97" s="11">
        <f>'Core Indicators'!HR97</f>
        <v>2</v>
      </c>
      <c r="AJ97" s="11">
        <f t="shared" si="43"/>
        <v>2</v>
      </c>
      <c r="AK97" s="11">
        <f>'Core Indicators'!HZ97</f>
        <v>2</v>
      </c>
      <c r="AL97" s="11">
        <f>'Core Indicators'!IH97</f>
        <v>2</v>
      </c>
      <c r="AM97" s="11">
        <f>'Core Indicators'!IP97</f>
        <v>2</v>
      </c>
      <c r="AN97" s="11">
        <f t="shared" si="44"/>
        <v>2</v>
      </c>
    </row>
    <row r="98" spans="1:40" x14ac:dyDescent="0.25">
      <c r="A98" s="236" t="str">
        <f>Lists!C:C</f>
        <v>MWI005</v>
      </c>
      <c r="B98" s="190">
        <f t="shared" si="30"/>
        <v>2</v>
      </c>
      <c r="C98" s="191">
        <f t="shared" si="31"/>
        <v>0</v>
      </c>
      <c r="D98" s="237">
        <f t="shared" si="32"/>
        <v>2</v>
      </c>
      <c r="E98" s="236">
        <f>'Core Indicators'!R98</f>
        <v>2</v>
      </c>
      <c r="F98" s="236">
        <f>'Core Indicators'!Z98</f>
        <v>2</v>
      </c>
      <c r="G98" s="191">
        <f t="shared" si="33"/>
        <v>2</v>
      </c>
      <c r="H98" s="236">
        <f>'Core Indicators'!AH98</f>
        <v>2</v>
      </c>
      <c r="I98" s="236">
        <f>'Core Indicators'!AP98</f>
        <v>2</v>
      </c>
      <c r="J98" s="236">
        <f>'Core Indicators'!BN98</f>
        <v>2</v>
      </c>
      <c r="K98" s="236">
        <f t="shared" si="34"/>
        <v>2</v>
      </c>
      <c r="L98" s="190">
        <f t="shared" si="35"/>
        <v>2</v>
      </c>
      <c r="M98" s="237">
        <f t="shared" si="36"/>
        <v>2.4</v>
      </c>
      <c r="N98" s="238">
        <f>'Core Indicators'!DJ98</f>
        <v>2</v>
      </c>
      <c r="O98" s="238">
        <f>'Core Indicators'!DR98</f>
        <v>2</v>
      </c>
      <c r="P98" s="238">
        <f>'Core Indicators'!DZ98</f>
        <v>2</v>
      </c>
      <c r="Q98" s="238">
        <f>'Core Indicators'!EH98</f>
        <v>3</v>
      </c>
      <c r="R98" s="238">
        <f>'Core Indicators'!EP98</f>
        <v>3</v>
      </c>
      <c r="S98" s="191">
        <f t="shared" si="37"/>
        <v>1.3</v>
      </c>
      <c r="T98" s="191">
        <f t="shared" si="38"/>
        <v>1.1666666666666667</v>
      </c>
      <c r="U98" s="236">
        <v>1</v>
      </c>
      <c r="V98" s="236">
        <v>1</v>
      </c>
      <c r="W98" s="236">
        <f>'Core Indicators'!EX98</f>
        <v>2</v>
      </c>
      <c r="X98" s="191">
        <f t="shared" si="39"/>
        <v>1.5</v>
      </c>
      <c r="Y98" s="236">
        <v>1</v>
      </c>
      <c r="Z98" s="191">
        <f t="shared" si="40"/>
        <v>1.5</v>
      </c>
      <c r="AA98" s="236">
        <f>'Core Indicators'!FF98</f>
        <v>1</v>
      </c>
      <c r="AB98" s="236">
        <f t="shared" si="41"/>
        <v>2</v>
      </c>
      <c r="AC98" s="11">
        <f>'Core Indicators'!GD98</f>
        <v>2</v>
      </c>
      <c r="AD98" s="11">
        <f>'Core Indicators'!GL98</f>
        <v>2</v>
      </c>
      <c r="AE98" s="11">
        <f>'Core Indicators'!GT98</f>
        <v>2</v>
      </c>
      <c r="AF98" s="11">
        <f>'Core Indicators'!HB98</f>
        <v>2</v>
      </c>
      <c r="AG98" s="11">
        <f t="shared" si="42"/>
        <v>2</v>
      </c>
      <c r="AH98" s="11">
        <f>'Core Indicators'!HJ98</f>
        <v>2</v>
      </c>
      <c r="AI98" s="11">
        <f>'Core Indicators'!HR98</f>
        <v>2</v>
      </c>
      <c r="AJ98" s="11">
        <f t="shared" si="43"/>
        <v>2</v>
      </c>
      <c r="AK98" s="11">
        <f>'Core Indicators'!HZ98</f>
        <v>2</v>
      </c>
      <c r="AL98" s="11">
        <f>'Core Indicators'!IH98</f>
        <v>2</v>
      </c>
      <c r="AM98" s="11">
        <f>'Core Indicators'!IP98</f>
        <v>2</v>
      </c>
      <c r="AN98" s="11">
        <f t="shared" si="44"/>
        <v>2</v>
      </c>
    </row>
    <row r="99" spans="1:40" x14ac:dyDescent="0.25">
      <c r="A99" s="236" t="str">
        <f>Lists!C:C</f>
        <v>MYS001</v>
      </c>
      <c r="B99" s="190">
        <f t="shared" ref="B99:B130" si="45">IF(OR(M99="x",D99="x"),"x",ROUND((5-GEOMEAN(((5-D99)/5*4+1),((5-M99)/5*4+1),((5-M99)/5*4+1)))/4*3.5+S99*0.3,1))</f>
        <v>2.1</v>
      </c>
      <c r="C99" s="191">
        <f t="shared" ref="C99:C130" si="46">COUNTIF(E99:F99,"x")+COUNTIF(H99:I99,"x")+COUNTIF(J99:J99,"x")+COUNTIF(M99,"x")+COUNTIF(U99:W99,"x")+COUNTIF(Y99:AB99,"x")</f>
        <v>0</v>
      </c>
      <c r="D99" s="237">
        <f t="shared" ref="D99:D130" si="47">IF(OR(L99="x",G99="x"),"x",ROUND((5-GEOMEAN(((5-L99)/5*4+1),((5-L99)/5*4+1),((5-G99)/5*4+1)))/4*5,1))</f>
        <v>2.9</v>
      </c>
      <c r="E99" s="236">
        <f>'Core Indicators'!R99</f>
        <v>3</v>
      </c>
      <c r="F99" s="236">
        <f>'Core Indicators'!Z99</f>
        <v>3</v>
      </c>
      <c r="G99" s="191">
        <f t="shared" ref="G99:G130" si="48">IF(AND(F99="x",E99="x"),"x",IF(OR(F99="x",E99="x"),AVERAGE(E99,F99),ROUND((10-GEOMEAN(((10-E99)/10*9+1),((10-F99)/10*9+1)))/9*10,1)))</f>
        <v>3</v>
      </c>
      <c r="H99" s="236">
        <f>'Core Indicators'!AH99</f>
        <v>3</v>
      </c>
      <c r="I99" s="236">
        <f>'Core Indicators'!AP99</f>
        <v>2</v>
      </c>
      <c r="J99" s="236">
        <f>'Core Indicators'!BN99</f>
        <v>3</v>
      </c>
      <c r="K99" s="236">
        <f t="shared" ref="K99:K130" si="49">IF(AND(J99="x",I99="x"),"x",IF(OR(J99="x",I99="x"),AVERAGE(I99,J99),ROUND((10-GEOMEAN(((10-I99)/10*9+1),((10-J99)/10*9+1)))/9*10,1)))</f>
        <v>2.5</v>
      </c>
      <c r="L99" s="190">
        <f t="shared" ref="L99:L130" si="50">IF(AND(H99="x",K99="x"),"x",IF(OR(H99="x",K99="x"),AVERAGE(H99,K99),ROUND((10-GEOMEAN(((10-H99)/10*9+1),((10-K99)/10*9+1)))/9*10,1)))</f>
        <v>2.8</v>
      </c>
      <c r="M99" s="237">
        <f t="shared" ref="M99:M130" si="51">IF(N99="x","x",AVERAGE(N99:R99))</f>
        <v>2</v>
      </c>
      <c r="N99" s="238">
        <f>'Core Indicators'!DJ99</f>
        <v>2</v>
      </c>
      <c r="O99" s="238">
        <f>'Core Indicators'!DR99</f>
        <v>2</v>
      </c>
      <c r="P99" s="238">
        <f>'Core Indicators'!DZ99</f>
        <v>2</v>
      </c>
      <c r="Q99" s="238" t="str">
        <f>'Core Indicators'!EH99</f>
        <v>x</v>
      </c>
      <c r="R99" s="238" t="str">
        <f>'Core Indicators'!EP99</f>
        <v>x</v>
      </c>
      <c r="S99" s="191">
        <f t="shared" ref="S99:S130" si="52">IF(OR(Z99="x",T99="x"),T99,ROUND((10-GEOMEAN(((10-T99)/10*9+1),((10-Z99)/10*9+1)))/9*10,1))</f>
        <v>1.7</v>
      </c>
      <c r="T99" s="191">
        <f t="shared" ref="T99:T130" si="53">AVERAGE(U99,X99,Y99)</f>
        <v>1.3333333333333333</v>
      </c>
      <c r="U99" s="236">
        <v>1</v>
      </c>
      <c r="V99" s="236">
        <v>1</v>
      </c>
      <c r="W99" s="236">
        <f>'Core Indicators'!EX99</f>
        <v>3</v>
      </c>
      <c r="X99" s="191">
        <f t="shared" ref="X99:X130" si="54">AVERAGE(V99:W99)</f>
        <v>2</v>
      </c>
      <c r="Y99" s="236">
        <v>1</v>
      </c>
      <c r="Z99" s="191">
        <f t="shared" ref="Z99:Z130" si="55">IF(AND(AA99="x",AB99="x"),"x",AVERAGE(AA99:AB99))</f>
        <v>2</v>
      </c>
      <c r="AA99" s="236">
        <f>'Core Indicators'!FF99</f>
        <v>2</v>
      </c>
      <c r="AB99" s="236">
        <f t="shared" ref="AB99:AB130" si="56">IF(AND(AJ99="x",AN99="x",AG99="x"),"x",(AVERAGE(AJ99,AN99,AG99)))</f>
        <v>2</v>
      </c>
      <c r="AC99" s="11">
        <f>'Core Indicators'!GD99</f>
        <v>2</v>
      </c>
      <c r="AD99" s="11">
        <f>'Core Indicators'!GL99</f>
        <v>2</v>
      </c>
      <c r="AE99" s="11">
        <f>'Core Indicators'!GT99</f>
        <v>2</v>
      </c>
      <c r="AF99" s="11">
        <f>'Core Indicators'!HB99</f>
        <v>2</v>
      </c>
      <c r="AG99" s="11">
        <f t="shared" ref="AG99:AG130" si="57">IF(AND(AC99="x",AD99="x",AE99="x",AF99="x"),"x",AVERAGE(AC99:AF99))</f>
        <v>2</v>
      </c>
      <c r="AH99" s="11">
        <f>'Core Indicators'!HJ99</f>
        <v>2</v>
      </c>
      <c r="AI99" s="11">
        <f>'Core Indicators'!HR99</f>
        <v>2</v>
      </c>
      <c r="AJ99" s="11">
        <f t="shared" ref="AJ99:AJ130" si="58">IF(AND(AH99="x",AI99="x"),"x",AVERAGE(AH99:AI99))</f>
        <v>2</v>
      </c>
      <c r="AK99" s="11">
        <f>'Core Indicators'!HZ99</f>
        <v>2</v>
      </c>
      <c r="AL99" s="11">
        <f>'Core Indicators'!IH99</f>
        <v>2</v>
      </c>
      <c r="AM99" s="11">
        <f>'Core Indicators'!IP99</f>
        <v>2</v>
      </c>
      <c r="AN99" s="11">
        <f t="shared" ref="AN99:AN130" si="59">IF(AND(AK99="x",AL99="x",AM99="x"),"x",AVERAGE(AK99:AM99))</f>
        <v>2</v>
      </c>
    </row>
    <row r="100" spans="1:40" x14ac:dyDescent="0.25">
      <c r="A100" s="236" t="str">
        <f>Lists!C:C</f>
        <v>NAM002</v>
      </c>
      <c r="B100" s="190">
        <f t="shared" si="45"/>
        <v>1.6</v>
      </c>
      <c r="C100" s="191">
        <f t="shared" si="46"/>
        <v>1</v>
      </c>
      <c r="D100" s="237">
        <f t="shared" si="47"/>
        <v>2</v>
      </c>
      <c r="E100" s="236">
        <f>'Core Indicators'!R100</f>
        <v>2</v>
      </c>
      <c r="F100" s="236">
        <f>'Core Indicators'!Z100</f>
        <v>2</v>
      </c>
      <c r="G100" s="191">
        <f t="shared" si="48"/>
        <v>2</v>
      </c>
      <c r="H100" s="236">
        <f>'Core Indicators'!AH100</f>
        <v>2</v>
      </c>
      <c r="I100" s="236" t="str">
        <f>'Core Indicators'!AP100</f>
        <v>x</v>
      </c>
      <c r="J100" s="236">
        <f>'Core Indicators'!BN100</f>
        <v>2</v>
      </c>
      <c r="K100" s="236">
        <f t="shared" si="49"/>
        <v>2</v>
      </c>
      <c r="L100" s="190">
        <f t="shared" si="50"/>
        <v>2</v>
      </c>
      <c r="M100" s="237">
        <f t="shared" si="51"/>
        <v>1.6</v>
      </c>
      <c r="N100" s="238">
        <f>'Core Indicators'!DJ100</f>
        <v>2</v>
      </c>
      <c r="O100" s="238">
        <f>'Core Indicators'!DR100</f>
        <v>2</v>
      </c>
      <c r="P100" s="238">
        <f>'Core Indicators'!DZ100</f>
        <v>2</v>
      </c>
      <c r="Q100" s="238">
        <f>'Core Indicators'!EH100</f>
        <v>1</v>
      </c>
      <c r="R100" s="238">
        <f>'Core Indicators'!EP100</f>
        <v>1</v>
      </c>
      <c r="S100" s="191">
        <f t="shared" si="52"/>
        <v>1.3</v>
      </c>
      <c r="T100" s="191">
        <f t="shared" si="53"/>
        <v>1.1666666666666667</v>
      </c>
      <c r="U100" s="236">
        <v>1</v>
      </c>
      <c r="V100" s="236">
        <v>1</v>
      </c>
      <c r="W100" s="236">
        <f>'Core Indicators'!EX100</f>
        <v>2</v>
      </c>
      <c r="X100" s="191">
        <f t="shared" si="54"/>
        <v>1.5</v>
      </c>
      <c r="Y100" s="236">
        <v>1</v>
      </c>
      <c r="Z100" s="191">
        <f t="shared" si="55"/>
        <v>1.5</v>
      </c>
      <c r="AA100" s="236">
        <f>'Core Indicators'!FF100</f>
        <v>1</v>
      </c>
      <c r="AB100" s="236">
        <f t="shared" si="56"/>
        <v>2</v>
      </c>
      <c r="AC100" s="11">
        <f>'Core Indicators'!GD100</f>
        <v>2</v>
      </c>
      <c r="AD100" s="11">
        <f>'Core Indicators'!GL100</f>
        <v>2</v>
      </c>
      <c r="AE100" s="11">
        <f>'Core Indicators'!GT100</f>
        <v>2</v>
      </c>
      <c r="AF100" s="11">
        <f>'Core Indicators'!HB100</f>
        <v>2</v>
      </c>
      <c r="AG100" s="11">
        <f t="shared" si="57"/>
        <v>2</v>
      </c>
      <c r="AH100" s="11">
        <f>'Core Indicators'!HJ100</f>
        <v>2</v>
      </c>
      <c r="AI100" s="11">
        <f>'Core Indicators'!HR100</f>
        <v>2</v>
      </c>
      <c r="AJ100" s="11">
        <f t="shared" si="58"/>
        <v>2</v>
      </c>
      <c r="AK100" s="11">
        <f>'Core Indicators'!HZ100</f>
        <v>2</v>
      </c>
      <c r="AL100" s="11">
        <f>'Core Indicators'!IH100</f>
        <v>2</v>
      </c>
      <c r="AM100" s="11">
        <f>'Core Indicators'!IP100</f>
        <v>2</v>
      </c>
      <c r="AN100" s="11">
        <f t="shared" si="59"/>
        <v>2</v>
      </c>
    </row>
    <row r="101" spans="1:40" x14ac:dyDescent="0.25">
      <c r="A101" s="236" t="str">
        <f>Lists!C:C</f>
        <v>NER001</v>
      </c>
      <c r="B101" s="190">
        <f t="shared" si="45"/>
        <v>1.1000000000000001</v>
      </c>
      <c r="C101" s="191">
        <f t="shared" si="46"/>
        <v>0</v>
      </c>
      <c r="D101" s="237">
        <f t="shared" si="47"/>
        <v>1.2</v>
      </c>
      <c r="E101" s="236">
        <f>'Core Indicators'!R101</f>
        <v>2</v>
      </c>
      <c r="F101" s="236">
        <f>'Core Indicators'!Z101</f>
        <v>1</v>
      </c>
      <c r="G101" s="191">
        <f t="shared" si="48"/>
        <v>1.5</v>
      </c>
      <c r="H101" s="236">
        <f>'Core Indicators'!AH101</f>
        <v>1</v>
      </c>
      <c r="I101" s="236">
        <f>'Core Indicators'!AP101</f>
        <v>1</v>
      </c>
      <c r="J101" s="236">
        <f>'Core Indicators'!BN101</f>
        <v>1</v>
      </c>
      <c r="K101" s="236">
        <f t="shared" si="49"/>
        <v>1</v>
      </c>
      <c r="L101" s="190">
        <f t="shared" si="50"/>
        <v>1</v>
      </c>
      <c r="M101" s="237">
        <f t="shared" si="51"/>
        <v>1</v>
      </c>
      <c r="N101" s="238">
        <f>'Core Indicators'!DJ101</f>
        <v>1</v>
      </c>
      <c r="O101" s="238">
        <f>'Core Indicators'!DR101</f>
        <v>1</v>
      </c>
      <c r="P101" s="238">
        <f>'Core Indicators'!DZ101</f>
        <v>1</v>
      </c>
      <c r="Q101" s="238">
        <f>'Core Indicators'!EH101</f>
        <v>1</v>
      </c>
      <c r="R101" s="238">
        <f>'Core Indicators'!EP101</f>
        <v>1</v>
      </c>
      <c r="S101" s="191">
        <f t="shared" si="52"/>
        <v>1.3</v>
      </c>
      <c r="T101" s="191">
        <f t="shared" si="53"/>
        <v>1</v>
      </c>
      <c r="U101" s="236">
        <v>1</v>
      </c>
      <c r="V101" s="236">
        <v>1</v>
      </c>
      <c r="W101" s="236">
        <f>'Core Indicators'!EX101</f>
        <v>1</v>
      </c>
      <c r="X101" s="191">
        <f t="shared" si="54"/>
        <v>1</v>
      </c>
      <c r="Y101" s="236">
        <v>1</v>
      </c>
      <c r="Z101" s="191">
        <f t="shared" si="55"/>
        <v>1.5</v>
      </c>
      <c r="AA101" s="236">
        <f>'Core Indicators'!FF101</f>
        <v>1</v>
      </c>
      <c r="AB101" s="236">
        <f t="shared" si="56"/>
        <v>2</v>
      </c>
      <c r="AC101" s="11">
        <f>'Core Indicators'!GD101</f>
        <v>2</v>
      </c>
      <c r="AD101" s="11">
        <f>'Core Indicators'!GL101</f>
        <v>2</v>
      </c>
      <c r="AE101" s="11">
        <f>'Core Indicators'!GT101</f>
        <v>2</v>
      </c>
      <c r="AF101" s="11">
        <f>'Core Indicators'!HB101</f>
        <v>2</v>
      </c>
      <c r="AG101" s="11">
        <f t="shared" si="57"/>
        <v>2</v>
      </c>
      <c r="AH101" s="11">
        <f>'Core Indicators'!HJ101</f>
        <v>2</v>
      </c>
      <c r="AI101" s="11">
        <f>'Core Indicators'!HR101</f>
        <v>2</v>
      </c>
      <c r="AJ101" s="11">
        <f t="shared" si="58"/>
        <v>2</v>
      </c>
      <c r="AK101" s="11">
        <f>'Core Indicators'!HZ101</f>
        <v>2</v>
      </c>
      <c r="AL101" s="11">
        <f>'Core Indicators'!IH101</f>
        <v>2</v>
      </c>
      <c r="AM101" s="11">
        <f>'Core Indicators'!IP101</f>
        <v>2</v>
      </c>
      <c r="AN101" s="11">
        <f t="shared" si="59"/>
        <v>2</v>
      </c>
    </row>
    <row r="102" spans="1:40" x14ac:dyDescent="0.25">
      <c r="A102" s="236" t="str">
        <f>Lists!C:C</f>
        <v>NER002</v>
      </c>
      <c r="B102" s="190">
        <f t="shared" si="45"/>
        <v>1.1000000000000001</v>
      </c>
      <c r="C102" s="191">
        <f t="shared" si="46"/>
        <v>0</v>
      </c>
      <c r="D102" s="237">
        <f t="shared" si="47"/>
        <v>1.2</v>
      </c>
      <c r="E102" s="236">
        <f>'Core Indicators'!R102</f>
        <v>2</v>
      </c>
      <c r="F102" s="236">
        <f>'Core Indicators'!Z102</f>
        <v>1</v>
      </c>
      <c r="G102" s="191">
        <f t="shared" si="48"/>
        <v>1.5</v>
      </c>
      <c r="H102" s="236">
        <f>'Core Indicators'!AH102</f>
        <v>1</v>
      </c>
      <c r="I102" s="236">
        <f>'Core Indicators'!AP102</f>
        <v>1</v>
      </c>
      <c r="J102" s="236">
        <f>'Core Indicators'!BN102</f>
        <v>1</v>
      </c>
      <c r="K102" s="236">
        <f t="shared" si="49"/>
        <v>1</v>
      </c>
      <c r="L102" s="190">
        <f t="shared" si="50"/>
        <v>1</v>
      </c>
      <c r="M102" s="237">
        <f t="shared" si="51"/>
        <v>1</v>
      </c>
      <c r="N102" s="238">
        <f>'Core Indicators'!DJ102</f>
        <v>1</v>
      </c>
      <c r="O102" s="238">
        <f>'Core Indicators'!DR102</f>
        <v>1</v>
      </c>
      <c r="P102" s="238">
        <f>'Core Indicators'!DZ102</f>
        <v>1</v>
      </c>
      <c r="Q102" s="238">
        <f>'Core Indicators'!EH102</f>
        <v>1</v>
      </c>
      <c r="R102" s="238">
        <f>'Core Indicators'!EP102</f>
        <v>1</v>
      </c>
      <c r="S102" s="191">
        <f t="shared" si="52"/>
        <v>1.3</v>
      </c>
      <c r="T102" s="191">
        <f t="shared" si="53"/>
        <v>1</v>
      </c>
      <c r="U102" s="236">
        <v>1</v>
      </c>
      <c r="V102" s="236">
        <v>1</v>
      </c>
      <c r="W102" s="236">
        <f>'Core Indicators'!EX102</f>
        <v>1</v>
      </c>
      <c r="X102" s="191">
        <f t="shared" si="54"/>
        <v>1</v>
      </c>
      <c r="Y102" s="236">
        <v>1</v>
      </c>
      <c r="Z102" s="191">
        <f t="shared" si="55"/>
        <v>1.5</v>
      </c>
      <c r="AA102" s="236">
        <f>'Core Indicators'!FF102</f>
        <v>1</v>
      </c>
      <c r="AB102" s="236">
        <f t="shared" si="56"/>
        <v>2</v>
      </c>
      <c r="AC102" s="11">
        <f>'Core Indicators'!GD102</f>
        <v>2</v>
      </c>
      <c r="AD102" s="11">
        <f>'Core Indicators'!GL102</f>
        <v>2</v>
      </c>
      <c r="AE102" s="11">
        <f>'Core Indicators'!GT102</f>
        <v>2</v>
      </c>
      <c r="AF102" s="11">
        <f>'Core Indicators'!HB102</f>
        <v>2</v>
      </c>
      <c r="AG102" s="11">
        <f t="shared" si="57"/>
        <v>2</v>
      </c>
      <c r="AH102" s="11">
        <f>'Core Indicators'!HJ102</f>
        <v>2</v>
      </c>
      <c r="AI102" s="11">
        <f>'Core Indicators'!HR102</f>
        <v>2</v>
      </c>
      <c r="AJ102" s="11">
        <f t="shared" si="58"/>
        <v>2</v>
      </c>
      <c r="AK102" s="11">
        <f>'Core Indicators'!HZ102</f>
        <v>2</v>
      </c>
      <c r="AL102" s="11">
        <f>'Core Indicators'!IH102</f>
        <v>2</v>
      </c>
      <c r="AM102" s="11">
        <f>'Core Indicators'!IP102</f>
        <v>2</v>
      </c>
      <c r="AN102" s="11">
        <f t="shared" si="59"/>
        <v>2</v>
      </c>
    </row>
    <row r="103" spans="1:40" x14ac:dyDescent="0.25">
      <c r="A103" s="236" t="str">
        <f>Lists!C:C</f>
        <v>NER003</v>
      </c>
      <c r="B103" s="190">
        <f t="shared" si="45"/>
        <v>1.1000000000000001</v>
      </c>
      <c r="C103" s="191">
        <f t="shared" si="46"/>
        <v>0</v>
      </c>
      <c r="D103" s="237">
        <f t="shared" si="47"/>
        <v>1</v>
      </c>
      <c r="E103" s="236">
        <f>'Core Indicators'!R103</f>
        <v>1</v>
      </c>
      <c r="F103" s="236">
        <f>'Core Indicators'!Z103</f>
        <v>1</v>
      </c>
      <c r="G103" s="191">
        <f t="shared" si="48"/>
        <v>1</v>
      </c>
      <c r="H103" s="236">
        <f>'Core Indicators'!AH103</f>
        <v>1</v>
      </c>
      <c r="I103" s="236">
        <f>'Core Indicators'!AP103</f>
        <v>1</v>
      </c>
      <c r="J103" s="236">
        <f>'Core Indicators'!BN103</f>
        <v>1</v>
      </c>
      <c r="K103" s="236">
        <f t="shared" si="49"/>
        <v>1</v>
      </c>
      <c r="L103" s="190">
        <f t="shared" si="50"/>
        <v>1</v>
      </c>
      <c r="M103" s="237">
        <f t="shared" si="51"/>
        <v>1</v>
      </c>
      <c r="N103" s="238">
        <f>'Core Indicators'!DJ103</f>
        <v>1</v>
      </c>
      <c r="O103" s="238">
        <f>'Core Indicators'!DR103</f>
        <v>1</v>
      </c>
      <c r="P103" s="238">
        <f>'Core Indicators'!DZ103</f>
        <v>1</v>
      </c>
      <c r="Q103" s="238">
        <f>'Core Indicators'!EH103</f>
        <v>1</v>
      </c>
      <c r="R103" s="238">
        <f>'Core Indicators'!EP103</f>
        <v>1</v>
      </c>
      <c r="S103" s="191">
        <f t="shared" si="52"/>
        <v>1.3</v>
      </c>
      <c r="T103" s="191">
        <f t="shared" si="53"/>
        <v>1</v>
      </c>
      <c r="U103" s="236">
        <v>1</v>
      </c>
      <c r="V103" s="236">
        <v>1</v>
      </c>
      <c r="W103" s="236">
        <f>'Core Indicators'!EX103</f>
        <v>1</v>
      </c>
      <c r="X103" s="191">
        <f t="shared" si="54"/>
        <v>1</v>
      </c>
      <c r="Y103" s="236">
        <v>1</v>
      </c>
      <c r="Z103" s="191">
        <f t="shared" si="55"/>
        <v>1.5</v>
      </c>
      <c r="AA103" s="236">
        <f>'Core Indicators'!FF103</f>
        <v>1</v>
      </c>
      <c r="AB103" s="236">
        <f t="shared" si="56"/>
        <v>2</v>
      </c>
      <c r="AC103" s="11">
        <f>'Core Indicators'!GD103</f>
        <v>2</v>
      </c>
      <c r="AD103" s="11">
        <f>'Core Indicators'!GL103</f>
        <v>2</v>
      </c>
      <c r="AE103" s="11">
        <f>'Core Indicators'!GT103</f>
        <v>2</v>
      </c>
      <c r="AF103" s="11">
        <f>'Core Indicators'!HB103</f>
        <v>2</v>
      </c>
      <c r="AG103" s="11">
        <f t="shared" si="57"/>
        <v>2</v>
      </c>
      <c r="AH103" s="11">
        <f>'Core Indicators'!HJ103</f>
        <v>2</v>
      </c>
      <c r="AI103" s="11">
        <f>'Core Indicators'!HR103</f>
        <v>2</v>
      </c>
      <c r="AJ103" s="11">
        <f t="shared" si="58"/>
        <v>2</v>
      </c>
      <c r="AK103" s="11">
        <f>'Core Indicators'!HZ103</f>
        <v>2</v>
      </c>
      <c r="AL103" s="11">
        <f>'Core Indicators'!IH103</f>
        <v>2</v>
      </c>
      <c r="AM103" s="11">
        <f>'Core Indicators'!IP103</f>
        <v>2</v>
      </c>
      <c r="AN103" s="11">
        <f t="shared" si="59"/>
        <v>2</v>
      </c>
    </row>
    <row r="104" spans="1:40" x14ac:dyDescent="0.25">
      <c r="A104" s="236" t="str">
        <f>Lists!C:C</f>
        <v>NER004</v>
      </c>
      <c r="B104" s="190">
        <f t="shared" si="45"/>
        <v>1.1000000000000001</v>
      </c>
      <c r="C104" s="191">
        <f t="shared" si="46"/>
        <v>0</v>
      </c>
      <c r="D104" s="237">
        <f t="shared" si="47"/>
        <v>1</v>
      </c>
      <c r="E104" s="236">
        <f>'Core Indicators'!R104</f>
        <v>1</v>
      </c>
      <c r="F104" s="236">
        <f>'Core Indicators'!Z104</f>
        <v>1</v>
      </c>
      <c r="G104" s="191">
        <f t="shared" si="48"/>
        <v>1</v>
      </c>
      <c r="H104" s="236">
        <f>'Core Indicators'!AH104</f>
        <v>1</v>
      </c>
      <c r="I104" s="236">
        <f>'Core Indicators'!AP104</f>
        <v>1</v>
      </c>
      <c r="J104" s="236">
        <f>'Core Indicators'!BN104</f>
        <v>1</v>
      </c>
      <c r="K104" s="236">
        <f t="shared" si="49"/>
        <v>1</v>
      </c>
      <c r="L104" s="190">
        <f t="shared" si="50"/>
        <v>1</v>
      </c>
      <c r="M104" s="237">
        <f t="shared" si="51"/>
        <v>1</v>
      </c>
      <c r="N104" s="238">
        <f>'Core Indicators'!DJ104</f>
        <v>1</v>
      </c>
      <c r="O104" s="238">
        <f>'Core Indicators'!DR104</f>
        <v>1</v>
      </c>
      <c r="P104" s="238">
        <f>'Core Indicators'!DZ104</f>
        <v>1</v>
      </c>
      <c r="Q104" s="238">
        <f>'Core Indicators'!EH104</f>
        <v>1</v>
      </c>
      <c r="R104" s="238">
        <f>'Core Indicators'!EP104</f>
        <v>1</v>
      </c>
      <c r="S104" s="191">
        <f t="shared" si="52"/>
        <v>1.3</v>
      </c>
      <c r="T104" s="191">
        <f t="shared" si="53"/>
        <v>1</v>
      </c>
      <c r="U104" s="236">
        <v>1</v>
      </c>
      <c r="V104" s="236">
        <v>1</v>
      </c>
      <c r="W104" s="236">
        <f>'Core Indicators'!EX104</f>
        <v>1</v>
      </c>
      <c r="X104" s="191">
        <f t="shared" si="54"/>
        <v>1</v>
      </c>
      <c r="Y104" s="236">
        <v>1</v>
      </c>
      <c r="Z104" s="191">
        <f t="shared" si="55"/>
        <v>1.5</v>
      </c>
      <c r="AA104" s="236">
        <f>'Core Indicators'!FF104</f>
        <v>1</v>
      </c>
      <c r="AB104" s="236">
        <f t="shared" si="56"/>
        <v>2</v>
      </c>
      <c r="AC104" s="11">
        <f>'Core Indicators'!GD104</f>
        <v>2</v>
      </c>
      <c r="AD104" s="11">
        <f>'Core Indicators'!GL104</f>
        <v>2</v>
      </c>
      <c r="AE104" s="11">
        <f>'Core Indicators'!GT104</f>
        <v>2</v>
      </c>
      <c r="AF104" s="11">
        <f>'Core Indicators'!HB104</f>
        <v>2</v>
      </c>
      <c r="AG104" s="11">
        <f t="shared" si="57"/>
        <v>2</v>
      </c>
      <c r="AH104" s="11">
        <f>'Core Indicators'!HJ104</f>
        <v>2</v>
      </c>
      <c r="AI104" s="11">
        <f>'Core Indicators'!HR104</f>
        <v>2</v>
      </c>
      <c r="AJ104" s="11">
        <f t="shared" si="58"/>
        <v>2</v>
      </c>
      <c r="AK104" s="11">
        <f>'Core Indicators'!HZ104</f>
        <v>2</v>
      </c>
      <c r="AL104" s="11">
        <f>'Core Indicators'!IH104</f>
        <v>2</v>
      </c>
      <c r="AM104" s="11">
        <f>'Core Indicators'!IP104</f>
        <v>2</v>
      </c>
      <c r="AN104" s="11">
        <f t="shared" si="59"/>
        <v>2</v>
      </c>
    </row>
    <row r="105" spans="1:40" x14ac:dyDescent="0.25">
      <c r="A105" s="236" t="str">
        <f>Lists!C:C</f>
        <v>NGA001</v>
      </c>
      <c r="B105" s="190">
        <f t="shared" si="45"/>
        <v>2.6</v>
      </c>
      <c r="C105" s="191">
        <f t="shared" si="46"/>
        <v>0</v>
      </c>
      <c r="D105" s="237">
        <f t="shared" si="47"/>
        <v>2.6</v>
      </c>
      <c r="E105" s="236">
        <f>'Core Indicators'!R105</f>
        <v>2</v>
      </c>
      <c r="F105" s="236">
        <f>'Core Indicators'!Z105</f>
        <v>2</v>
      </c>
      <c r="G105" s="191">
        <f t="shared" si="48"/>
        <v>2</v>
      </c>
      <c r="H105" s="236">
        <f>'Core Indicators'!AH105</f>
        <v>3</v>
      </c>
      <c r="I105" s="236">
        <f>'Core Indicators'!AP105</f>
        <v>3</v>
      </c>
      <c r="J105" s="236">
        <f>'Core Indicators'!BN105</f>
        <v>2</v>
      </c>
      <c r="K105" s="236">
        <f t="shared" si="49"/>
        <v>2.5</v>
      </c>
      <c r="L105" s="190">
        <f t="shared" si="50"/>
        <v>2.8</v>
      </c>
      <c r="M105" s="237">
        <f t="shared" si="51"/>
        <v>3</v>
      </c>
      <c r="N105" s="238">
        <f>'Core Indicators'!DJ105</f>
        <v>3</v>
      </c>
      <c r="O105" s="238">
        <f>'Core Indicators'!DR105</f>
        <v>3</v>
      </c>
      <c r="P105" s="238">
        <f>'Core Indicators'!DZ105</f>
        <v>3</v>
      </c>
      <c r="Q105" s="238">
        <f>'Core Indicators'!EH105</f>
        <v>3</v>
      </c>
      <c r="R105" s="238">
        <f>'Core Indicators'!EP105</f>
        <v>3</v>
      </c>
      <c r="S105" s="191">
        <f t="shared" si="52"/>
        <v>1.9</v>
      </c>
      <c r="T105" s="191">
        <f t="shared" si="53"/>
        <v>1.1666666666666667</v>
      </c>
      <c r="U105" s="236">
        <v>1</v>
      </c>
      <c r="V105" s="236">
        <v>1</v>
      </c>
      <c r="W105" s="236">
        <f>'Core Indicators'!EX105</f>
        <v>2</v>
      </c>
      <c r="X105" s="191">
        <f t="shared" si="54"/>
        <v>1.5</v>
      </c>
      <c r="Y105" s="236">
        <v>1</v>
      </c>
      <c r="Z105" s="191">
        <f t="shared" si="55"/>
        <v>2.5</v>
      </c>
      <c r="AA105" s="236">
        <f>'Core Indicators'!FF105</f>
        <v>3</v>
      </c>
      <c r="AB105" s="236">
        <f t="shared" si="56"/>
        <v>2</v>
      </c>
      <c r="AC105" s="11">
        <f>'Core Indicators'!GD105</f>
        <v>2</v>
      </c>
      <c r="AD105" s="11">
        <f>'Core Indicators'!GL105</f>
        <v>2</v>
      </c>
      <c r="AE105" s="11">
        <f>'Core Indicators'!GT105</f>
        <v>2</v>
      </c>
      <c r="AF105" s="11">
        <f>'Core Indicators'!HB105</f>
        <v>2</v>
      </c>
      <c r="AG105" s="11">
        <f t="shared" si="57"/>
        <v>2</v>
      </c>
      <c r="AH105" s="11">
        <f>'Core Indicators'!HJ105</f>
        <v>2</v>
      </c>
      <c r="AI105" s="11">
        <f>'Core Indicators'!HR105</f>
        <v>2</v>
      </c>
      <c r="AJ105" s="11">
        <f t="shared" si="58"/>
        <v>2</v>
      </c>
      <c r="AK105" s="11">
        <f>'Core Indicators'!HZ105</f>
        <v>2</v>
      </c>
      <c r="AL105" s="11">
        <f>'Core Indicators'!IH105</f>
        <v>2</v>
      </c>
      <c r="AM105" s="11">
        <f>'Core Indicators'!IP105</f>
        <v>2</v>
      </c>
      <c r="AN105" s="11">
        <f t="shared" si="59"/>
        <v>2</v>
      </c>
    </row>
    <row r="106" spans="1:40" x14ac:dyDescent="0.25">
      <c r="A106" s="236" t="str">
        <f>Lists!C:C</f>
        <v>NGA003</v>
      </c>
      <c r="B106" s="190">
        <f t="shared" si="45"/>
        <v>2.5</v>
      </c>
      <c r="C106" s="191">
        <f t="shared" si="46"/>
        <v>0</v>
      </c>
      <c r="D106" s="237">
        <f t="shared" si="47"/>
        <v>2.7</v>
      </c>
      <c r="E106" s="236">
        <f>'Core Indicators'!R106</f>
        <v>2</v>
      </c>
      <c r="F106" s="236">
        <f>'Core Indicators'!Z106</f>
        <v>3</v>
      </c>
      <c r="G106" s="191">
        <f t="shared" si="48"/>
        <v>2.5</v>
      </c>
      <c r="H106" s="236">
        <f>'Core Indicators'!AH106</f>
        <v>3</v>
      </c>
      <c r="I106" s="236">
        <f>'Core Indicators'!AP106</f>
        <v>2</v>
      </c>
      <c r="J106" s="236">
        <f>'Core Indicators'!BN106</f>
        <v>3</v>
      </c>
      <c r="K106" s="236">
        <f t="shared" si="49"/>
        <v>2.5</v>
      </c>
      <c r="L106" s="190">
        <f t="shared" si="50"/>
        <v>2.8</v>
      </c>
      <c r="M106" s="237">
        <f t="shared" si="51"/>
        <v>3</v>
      </c>
      <c r="N106" s="238">
        <f>'Core Indicators'!DJ106</f>
        <v>3</v>
      </c>
      <c r="O106" s="238">
        <f>'Core Indicators'!DR106</f>
        <v>3</v>
      </c>
      <c r="P106" s="238">
        <f>'Core Indicators'!DZ106</f>
        <v>3</v>
      </c>
      <c r="Q106" s="238">
        <f>'Core Indicators'!EH106</f>
        <v>3</v>
      </c>
      <c r="R106" s="238">
        <f>'Core Indicators'!EP106</f>
        <v>3</v>
      </c>
      <c r="S106" s="191">
        <f t="shared" si="52"/>
        <v>1.7</v>
      </c>
      <c r="T106" s="191">
        <f t="shared" si="53"/>
        <v>1.3333333333333333</v>
      </c>
      <c r="U106" s="236">
        <v>1</v>
      </c>
      <c r="V106" s="236">
        <v>1</v>
      </c>
      <c r="W106" s="236">
        <f>'Core Indicators'!EX106</f>
        <v>3</v>
      </c>
      <c r="X106" s="191">
        <f t="shared" si="54"/>
        <v>2</v>
      </c>
      <c r="Y106" s="236">
        <v>1</v>
      </c>
      <c r="Z106" s="191">
        <f t="shared" si="55"/>
        <v>2</v>
      </c>
      <c r="AA106" s="236">
        <f>'Core Indicators'!FF106</f>
        <v>2</v>
      </c>
      <c r="AB106" s="236">
        <f t="shared" si="56"/>
        <v>2</v>
      </c>
      <c r="AC106" s="11">
        <f>'Core Indicators'!GD106</f>
        <v>2</v>
      </c>
      <c r="AD106" s="11">
        <f>'Core Indicators'!GL106</f>
        <v>2</v>
      </c>
      <c r="AE106" s="11">
        <f>'Core Indicators'!GT106</f>
        <v>2</v>
      </c>
      <c r="AF106" s="11">
        <f>'Core Indicators'!HB106</f>
        <v>2</v>
      </c>
      <c r="AG106" s="11">
        <f t="shared" si="57"/>
        <v>2</v>
      </c>
      <c r="AH106" s="11">
        <f>'Core Indicators'!HJ106</f>
        <v>2</v>
      </c>
      <c r="AI106" s="11">
        <f>'Core Indicators'!HR106</f>
        <v>2</v>
      </c>
      <c r="AJ106" s="11">
        <f t="shared" si="58"/>
        <v>2</v>
      </c>
      <c r="AK106" s="11">
        <f>'Core Indicators'!HZ106</f>
        <v>2</v>
      </c>
      <c r="AL106" s="11">
        <f>'Core Indicators'!IH106</f>
        <v>2</v>
      </c>
      <c r="AM106" s="11">
        <f>'Core Indicators'!IP106</f>
        <v>2</v>
      </c>
      <c r="AN106" s="11">
        <f t="shared" si="59"/>
        <v>2</v>
      </c>
    </row>
    <row r="107" spans="1:40" x14ac:dyDescent="0.25">
      <c r="A107" s="236" t="str">
        <f>Lists!C:C</f>
        <v>NGA004</v>
      </c>
      <c r="B107" s="190">
        <f t="shared" si="45"/>
        <v>2</v>
      </c>
      <c r="C107" s="191">
        <f t="shared" si="46"/>
        <v>1</v>
      </c>
      <c r="D107" s="237">
        <f t="shared" si="47"/>
        <v>2.2000000000000002</v>
      </c>
      <c r="E107" s="236">
        <f>'Core Indicators'!R107</f>
        <v>2</v>
      </c>
      <c r="F107" s="236">
        <f>'Core Indicators'!Z107</f>
        <v>2</v>
      </c>
      <c r="G107" s="191">
        <f t="shared" si="48"/>
        <v>2</v>
      </c>
      <c r="H107" s="236">
        <f>'Core Indicators'!AH107</f>
        <v>2</v>
      </c>
      <c r="I107" s="236">
        <f>'Core Indicators'!AP107</f>
        <v>2</v>
      </c>
      <c r="J107" s="236">
        <f>'Core Indicators'!BN107</f>
        <v>3</v>
      </c>
      <c r="K107" s="236">
        <f t="shared" si="49"/>
        <v>2.5</v>
      </c>
      <c r="L107" s="190">
        <f t="shared" si="50"/>
        <v>2.2999999999999998</v>
      </c>
      <c r="M107" s="237">
        <f t="shared" si="51"/>
        <v>2</v>
      </c>
      <c r="N107" s="238">
        <f>'Core Indicators'!DJ107</f>
        <v>2</v>
      </c>
      <c r="O107" s="238">
        <f>'Core Indicators'!DR107</f>
        <v>2</v>
      </c>
      <c r="P107" s="238">
        <f>'Core Indicators'!DZ107</f>
        <v>2</v>
      </c>
      <c r="Q107" s="238">
        <f>'Core Indicators'!EH107</f>
        <v>2</v>
      </c>
      <c r="R107" s="238">
        <f>'Core Indicators'!EP107</f>
        <v>2</v>
      </c>
      <c r="S107" s="191">
        <f t="shared" si="52"/>
        <v>1.7</v>
      </c>
      <c r="T107" s="191">
        <f t="shared" si="53"/>
        <v>1.3333333333333333</v>
      </c>
      <c r="U107" s="236">
        <v>1</v>
      </c>
      <c r="V107" s="236">
        <v>1</v>
      </c>
      <c r="W107" s="236">
        <f>'Core Indicators'!EX107</f>
        <v>3</v>
      </c>
      <c r="X107" s="191">
        <f t="shared" si="54"/>
        <v>2</v>
      </c>
      <c r="Y107" s="236">
        <v>1</v>
      </c>
      <c r="Z107" s="191">
        <f t="shared" si="55"/>
        <v>2</v>
      </c>
      <c r="AA107" s="236" t="str">
        <f>'Core Indicators'!FF107</f>
        <v>x</v>
      </c>
      <c r="AB107" s="236">
        <f t="shared" si="56"/>
        <v>2</v>
      </c>
      <c r="AC107" s="11">
        <f>'Core Indicators'!GD107</f>
        <v>2</v>
      </c>
      <c r="AD107" s="11">
        <f>'Core Indicators'!GL107</f>
        <v>2</v>
      </c>
      <c r="AE107" s="11">
        <f>'Core Indicators'!GT107</f>
        <v>2</v>
      </c>
      <c r="AF107" s="11">
        <f>'Core Indicators'!HB107</f>
        <v>2</v>
      </c>
      <c r="AG107" s="11">
        <f t="shared" si="57"/>
        <v>2</v>
      </c>
      <c r="AH107" s="11">
        <f>'Core Indicators'!HJ107</f>
        <v>2</v>
      </c>
      <c r="AI107" s="11">
        <f>'Core Indicators'!HR107</f>
        <v>2</v>
      </c>
      <c r="AJ107" s="11">
        <f t="shared" si="58"/>
        <v>2</v>
      </c>
      <c r="AK107" s="11">
        <f>'Core Indicators'!HZ107</f>
        <v>2</v>
      </c>
      <c r="AL107" s="11">
        <f>'Core Indicators'!IH107</f>
        <v>2</v>
      </c>
      <c r="AM107" s="11">
        <f>'Core Indicators'!IP107</f>
        <v>2</v>
      </c>
      <c r="AN107" s="11">
        <f t="shared" si="59"/>
        <v>2</v>
      </c>
    </row>
    <row r="108" spans="1:40" x14ac:dyDescent="0.25">
      <c r="A108" s="236" t="str">
        <f>Lists!C:C</f>
        <v>NGA007</v>
      </c>
      <c r="B108" s="190">
        <f t="shared" si="45"/>
        <v>2.2999999999999998</v>
      </c>
      <c r="C108" s="191">
        <f t="shared" si="46"/>
        <v>0</v>
      </c>
      <c r="D108" s="237">
        <f t="shared" si="47"/>
        <v>2.2999999999999998</v>
      </c>
      <c r="E108" s="236">
        <f>'Core Indicators'!R108</f>
        <v>2</v>
      </c>
      <c r="F108" s="236">
        <f>'Core Indicators'!Z108</f>
        <v>2</v>
      </c>
      <c r="G108" s="191">
        <f t="shared" si="48"/>
        <v>2</v>
      </c>
      <c r="H108" s="236">
        <f>'Core Indicators'!AH108</f>
        <v>3</v>
      </c>
      <c r="I108" s="236">
        <f>'Core Indicators'!AP108</f>
        <v>2</v>
      </c>
      <c r="J108" s="236">
        <f>'Core Indicators'!BN108</f>
        <v>2</v>
      </c>
      <c r="K108" s="236">
        <f t="shared" si="49"/>
        <v>2</v>
      </c>
      <c r="L108" s="190">
        <f t="shared" si="50"/>
        <v>2.5</v>
      </c>
      <c r="M108" s="237">
        <f t="shared" si="51"/>
        <v>3</v>
      </c>
      <c r="N108" s="238">
        <f>'Core Indicators'!DJ108</f>
        <v>3</v>
      </c>
      <c r="O108" s="238">
        <f>'Core Indicators'!DR108</f>
        <v>3</v>
      </c>
      <c r="P108" s="238">
        <f>'Core Indicators'!DZ108</f>
        <v>3</v>
      </c>
      <c r="Q108" s="238">
        <f>'Core Indicators'!EH108</f>
        <v>3</v>
      </c>
      <c r="R108" s="238">
        <f>'Core Indicators'!EP108</f>
        <v>3</v>
      </c>
      <c r="S108" s="191">
        <f t="shared" si="52"/>
        <v>1.3</v>
      </c>
      <c r="T108" s="191">
        <f t="shared" si="53"/>
        <v>1.1666666666666667</v>
      </c>
      <c r="U108" s="236">
        <v>1</v>
      </c>
      <c r="V108" s="236">
        <v>1</v>
      </c>
      <c r="W108" s="236">
        <f>'Core Indicators'!EX108</f>
        <v>2</v>
      </c>
      <c r="X108" s="191">
        <f t="shared" si="54"/>
        <v>1.5</v>
      </c>
      <c r="Y108" s="236">
        <v>1</v>
      </c>
      <c r="Z108" s="191">
        <f t="shared" si="55"/>
        <v>1.5</v>
      </c>
      <c r="AA108" s="236">
        <f>'Core Indicators'!FF108</f>
        <v>1</v>
      </c>
      <c r="AB108" s="236">
        <f t="shared" si="56"/>
        <v>2</v>
      </c>
      <c r="AC108" s="11">
        <f>'Core Indicators'!GD108</f>
        <v>2</v>
      </c>
      <c r="AD108" s="11">
        <f>'Core Indicators'!GL108</f>
        <v>2</v>
      </c>
      <c r="AE108" s="11">
        <f>'Core Indicators'!GT108</f>
        <v>2</v>
      </c>
      <c r="AF108" s="11">
        <f>'Core Indicators'!HB108</f>
        <v>2</v>
      </c>
      <c r="AG108" s="11">
        <f t="shared" si="57"/>
        <v>2</v>
      </c>
      <c r="AH108" s="11">
        <f>'Core Indicators'!HJ108</f>
        <v>2</v>
      </c>
      <c r="AI108" s="11">
        <f>'Core Indicators'!HR108</f>
        <v>2</v>
      </c>
      <c r="AJ108" s="11">
        <f t="shared" si="58"/>
        <v>2</v>
      </c>
      <c r="AK108" s="11">
        <f>'Core Indicators'!HZ108</f>
        <v>2</v>
      </c>
      <c r="AL108" s="11">
        <f>'Core Indicators'!IH108</f>
        <v>2</v>
      </c>
      <c r="AM108" s="11">
        <f>'Core Indicators'!IP108</f>
        <v>2</v>
      </c>
      <c r="AN108" s="11">
        <f t="shared" si="59"/>
        <v>2</v>
      </c>
    </row>
    <row r="109" spans="1:40" x14ac:dyDescent="0.25">
      <c r="A109" s="236" t="str">
        <f>Lists!C:C</f>
        <v>NGA008</v>
      </c>
      <c r="B109" s="190">
        <f t="shared" si="45"/>
        <v>1.9</v>
      </c>
      <c r="C109" s="191">
        <f t="shared" si="46"/>
        <v>1</v>
      </c>
      <c r="D109" s="237">
        <f t="shared" si="47"/>
        <v>2.2000000000000002</v>
      </c>
      <c r="E109" s="236">
        <f>'Core Indicators'!R109</f>
        <v>2</v>
      </c>
      <c r="F109" s="236">
        <f>'Core Indicators'!Z109</f>
        <v>3</v>
      </c>
      <c r="G109" s="191">
        <f t="shared" si="48"/>
        <v>2.5</v>
      </c>
      <c r="H109" s="236">
        <f>'Core Indicators'!AH109</f>
        <v>2</v>
      </c>
      <c r="I109" s="236">
        <f>'Core Indicators'!AP109</f>
        <v>2</v>
      </c>
      <c r="J109" s="236" t="str">
        <f>'Core Indicators'!BN109</f>
        <v>x</v>
      </c>
      <c r="K109" s="236">
        <f t="shared" si="49"/>
        <v>2</v>
      </c>
      <c r="L109" s="190">
        <f t="shared" si="50"/>
        <v>2</v>
      </c>
      <c r="M109" s="237">
        <f t="shared" si="51"/>
        <v>2</v>
      </c>
      <c r="N109" s="238">
        <f>'Core Indicators'!DJ109</f>
        <v>2</v>
      </c>
      <c r="O109" s="238">
        <f>'Core Indicators'!DR109</f>
        <v>2</v>
      </c>
      <c r="P109" s="238">
        <f>'Core Indicators'!DZ109</f>
        <v>2</v>
      </c>
      <c r="Q109" s="238" t="str">
        <f>'Core Indicators'!EH109</f>
        <v>x</v>
      </c>
      <c r="R109" s="238" t="str">
        <f>'Core Indicators'!EP109</f>
        <v>x</v>
      </c>
      <c r="S109" s="191">
        <f t="shared" si="52"/>
        <v>1.6</v>
      </c>
      <c r="T109" s="191">
        <f t="shared" si="53"/>
        <v>1.1666666666666667</v>
      </c>
      <c r="U109" s="236">
        <v>1</v>
      </c>
      <c r="V109" s="236">
        <v>1</v>
      </c>
      <c r="W109" s="236">
        <f>'Core Indicators'!EX109</f>
        <v>2</v>
      </c>
      <c r="X109" s="191">
        <f t="shared" si="54"/>
        <v>1.5</v>
      </c>
      <c r="Y109" s="236">
        <v>1</v>
      </c>
      <c r="Z109" s="191">
        <f t="shared" si="55"/>
        <v>2</v>
      </c>
      <c r="AA109" s="236">
        <f>'Core Indicators'!FF109</f>
        <v>2</v>
      </c>
      <c r="AB109" s="236">
        <f t="shared" si="56"/>
        <v>2</v>
      </c>
      <c r="AC109" s="11">
        <f>'Core Indicators'!GD109</f>
        <v>2</v>
      </c>
      <c r="AD109" s="11">
        <f>'Core Indicators'!GL109</f>
        <v>2</v>
      </c>
      <c r="AE109" s="11">
        <f>'Core Indicators'!GT109</f>
        <v>2</v>
      </c>
      <c r="AF109" s="11">
        <f>'Core Indicators'!HB109</f>
        <v>2</v>
      </c>
      <c r="AG109" s="11">
        <f t="shared" si="57"/>
        <v>2</v>
      </c>
      <c r="AH109" s="11">
        <f>'Core Indicators'!HJ109</f>
        <v>2</v>
      </c>
      <c r="AI109" s="11">
        <f>'Core Indicators'!HR109</f>
        <v>2</v>
      </c>
      <c r="AJ109" s="11">
        <f t="shared" si="58"/>
        <v>2</v>
      </c>
      <c r="AK109" s="11">
        <f>'Core Indicators'!HZ109</f>
        <v>2</v>
      </c>
      <c r="AL109" s="11">
        <f>'Core Indicators'!IH109</f>
        <v>2</v>
      </c>
      <c r="AM109" s="11">
        <f>'Core Indicators'!IP109</f>
        <v>2</v>
      </c>
      <c r="AN109" s="11">
        <f t="shared" si="59"/>
        <v>2</v>
      </c>
    </row>
    <row r="110" spans="1:40" x14ac:dyDescent="0.25">
      <c r="A110" s="236" t="str">
        <f>Lists!C:C</f>
        <v>NIC001</v>
      </c>
      <c r="B110" s="190">
        <f t="shared" si="45"/>
        <v>1.9</v>
      </c>
      <c r="C110" s="191">
        <f t="shared" si="46"/>
        <v>1</v>
      </c>
      <c r="D110" s="237">
        <f t="shared" si="47"/>
        <v>2</v>
      </c>
      <c r="E110" s="236">
        <f>'Core Indicators'!R110</f>
        <v>2</v>
      </c>
      <c r="F110" s="236">
        <f>'Core Indicators'!Z110</f>
        <v>2</v>
      </c>
      <c r="G110" s="191">
        <f t="shared" si="48"/>
        <v>2</v>
      </c>
      <c r="H110" s="236">
        <f>'Core Indicators'!AH110</f>
        <v>2</v>
      </c>
      <c r="I110" s="236">
        <f>'Core Indicators'!AP110</f>
        <v>2</v>
      </c>
      <c r="J110" s="236">
        <f>'Core Indicators'!BN110</f>
        <v>2</v>
      </c>
      <c r="K110" s="236">
        <f t="shared" si="49"/>
        <v>2</v>
      </c>
      <c r="L110" s="190">
        <f t="shared" si="50"/>
        <v>2</v>
      </c>
      <c r="M110" s="237">
        <f t="shared" si="51"/>
        <v>2</v>
      </c>
      <c r="N110" s="238">
        <f>'Core Indicators'!DJ110</f>
        <v>2</v>
      </c>
      <c r="O110" s="238">
        <f>'Core Indicators'!DR110</f>
        <v>2</v>
      </c>
      <c r="P110" s="238" t="str">
        <f>'Core Indicators'!DZ110</f>
        <v>x</v>
      </c>
      <c r="Q110" s="238" t="str">
        <f>'Core Indicators'!EH110</f>
        <v>x</v>
      </c>
      <c r="R110" s="238" t="str">
        <f>'Core Indicators'!EP110</f>
        <v>x</v>
      </c>
      <c r="S110" s="191">
        <f t="shared" si="52"/>
        <v>1.6</v>
      </c>
      <c r="T110" s="191">
        <f t="shared" si="53"/>
        <v>1.1666666666666667</v>
      </c>
      <c r="U110" s="236">
        <v>1</v>
      </c>
      <c r="V110" s="236">
        <v>1</v>
      </c>
      <c r="W110" s="236">
        <f>'Core Indicators'!EX110</f>
        <v>2</v>
      </c>
      <c r="X110" s="191">
        <f t="shared" si="54"/>
        <v>1.5</v>
      </c>
      <c r="Y110" s="236">
        <v>1</v>
      </c>
      <c r="Z110" s="191">
        <f t="shared" si="55"/>
        <v>2</v>
      </c>
      <c r="AA110" s="236" t="str">
        <f>'Core Indicators'!FF110</f>
        <v>x</v>
      </c>
      <c r="AB110" s="236">
        <f t="shared" si="56"/>
        <v>2</v>
      </c>
      <c r="AC110" s="11">
        <f>'Core Indicators'!GD110</f>
        <v>2</v>
      </c>
      <c r="AD110" s="11">
        <f>'Core Indicators'!GL110</f>
        <v>2</v>
      </c>
      <c r="AE110" s="11">
        <f>'Core Indicators'!GT110</f>
        <v>2</v>
      </c>
      <c r="AF110" s="11">
        <f>'Core Indicators'!HB110</f>
        <v>2</v>
      </c>
      <c r="AG110" s="11">
        <f t="shared" si="57"/>
        <v>2</v>
      </c>
      <c r="AH110" s="11">
        <f>'Core Indicators'!HJ110</f>
        <v>2</v>
      </c>
      <c r="AI110" s="11">
        <f>'Core Indicators'!HR110</f>
        <v>2</v>
      </c>
      <c r="AJ110" s="11">
        <f t="shared" si="58"/>
        <v>2</v>
      </c>
      <c r="AK110" s="11">
        <f>'Core Indicators'!HZ110</f>
        <v>2</v>
      </c>
      <c r="AL110" s="11">
        <f>'Core Indicators'!IH110</f>
        <v>2</v>
      </c>
      <c r="AM110" s="11">
        <f>'Core Indicators'!IP110</f>
        <v>2</v>
      </c>
      <c r="AN110" s="11">
        <f t="shared" si="59"/>
        <v>2</v>
      </c>
    </row>
    <row r="111" spans="1:40" x14ac:dyDescent="0.25">
      <c r="A111" s="236" t="str">
        <f>Lists!C:C</f>
        <v>PAK001</v>
      </c>
      <c r="B111" s="190">
        <f t="shared" si="45"/>
        <v>1.7</v>
      </c>
      <c r="C111" s="191">
        <f t="shared" si="46"/>
        <v>0</v>
      </c>
      <c r="D111" s="237">
        <f t="shared" si="47"/>
        <v>1.5</v>
      </c>
      <c r="E111" s="236">
        <f>'Core Indicators'!R111</f>
        <v>1</v>
      </c>
      <c r="F111" s="236">
        <f>'Core Indicators'!Z111</f>
        <v>2</v>
      </c>
      <c r="G111" s="191">
        <f t="shared" si="48"/>
        <v>1.5</v>
      </c>
      <c r="H111" s="236">
        <f>'Core Indicators'!AH111</f>
        <v>1</v>
      </c>
      <c r="I111" s="236">
        <f>'Core Indicators'!AP111</f>
        <v>2</v>
      </c>
      <c r="J111" s="236">
        <f>'Core Indicators'!BN111</f>
        <v>2</v>
      </c>
      <c r="K111" s="236">
        <f t="shared" si="49"/>
        <v>2</v>
      </c>
      <c r="L111" s="190">
        <f t="shared" si="50"/>
        <v>1.5</v>
      </c>
      <c r="M111" s="237">
        <f t="shared" si="51"/>
        <v>2</v>
      </c>
      <c r="N111" s="238">
        <f>'Core Indicators'!DJ111</f>
        <v>2</v>
      </c>
      <c r="O111" s="238">
        <f>'Core Indicators'!DR111</f>
        <v>2</v>
      </c>
      <c r="P111" s="238">
        <f>'Core Indicators'!DZ111</f>
        <v>2</v>
      </c>
      <c r="Q111" s="238">
        <f>'Core Indicators'!EH111</f>
        <v>2</v>
      </c>
      <c r="R111" s="238">
        <f>'Core Indicators'!EP111</f>
        <v>2</v>
      </c>
      <c r="S111" s="191">
        <f t="shared" si="52"/>
        <v>1.3</v>
      </c>
      <c r="T111" s="191">
        <f t="shared" si="53"/>
        <v>1.1666666666666667</v>
      </c>
      <c r="U111" s="236">
        <v>1</v>
      </c>
      <c r="V111" s="236">
        <v>1</v>
      </c>
      <c r="W111" s="236">
        <f>'Core Indicators'!EX111</f>
        <v>2</v>
      </c>
      <c r="X111" s="191">
        <f t="shared" si="54"/>
        <v>1.5</v>
      </c>
      <c r="Y111" s="236">
        <v>1</v>
      </c>
      <c r="Z111" s="191">
        <f t="shared" si="55"/>
        <v>1.5</v>
      </c>
      <c r="AA111" s="236">
        <f>'Core Indicators'!FF111</f>
        <v>1</v>
      </c>
      <c r="AB111" s="236">
        <f t="shared" si="56"/>
        <v>2</v>
      </c>
      <c r="AC111" s="11">
        <f>'Core Indicators'!GD111</f>
        <v>2</v>
      </c>
      <c r="AD111" s="11">
        <f>'Core Indicators'!GL111</f>
        <v>2</v>
      </c>
      <c r="AE111" s="11">
        <f>'Core Indicators'!GT111</f>
        <v>2</v>
      </c>
      <c r="AF111" s="11">
        <f>'Core Indicators'!HB111</f>
        <v>2</v>
      </c>
      <c r="AG111" s="11">
        <f t="shared" si="57"/>
        <v>2</v>
      </c>
      <c r="AH111" s="11">
        <f>'Core Indicators'!HJ111</f>
        <v>2</v>
      </c>
      <c r="AI111" s="11">
        <f>'Core Indicators'!HR111</f>
        <v>2</v>
      </c>
      <c r="AJ111" s="11">
        <f t="shared" si="58"/>
        <v>2</v>
      </c>
      <c r="AK111" s="11">
        <f>'Core Indicators'!HZ111</f>
        <v>2</v>
      </c>
      <c r="AL111" s="11">
        <f>'Core Indicators'!IH111</f>
        <v>2</v>
      </c>
      <c r="AM111" s="11">
        <f>'Core Indicators'!IP111</f>
        <v>2</v>
      </c>
      <c r="AN111" s="11">
        <f t="shared" si="59"/>
        <v>2</v>
      </c>
    </row>
    <row r="112" spans="1:40" x14ac:dyDescent="0.25">
      <c r="A112" s="236" t="str">
        <f>Lists!C:C</f>
        <v>PAK004</v>
      </c>
      <c r="B112" s="190">
        <f t="shared" si="45"/>
        <v>1.5</v>
      </c>
      <c r="C112" s="191">
        <f t="shared" si="46"/>
        <v>2</v>
      </c>
      <c r="D112" s="237">
        <f t="shared" si="47"/>
        <v>2.4</v>
      </c>
      <c r="E112" s="236">
        <f>'Core Indicators'!R112</f>
        <v>1</v>
      </c>
      <c r="F112" s="236">
        <f>'Core Indicators'!Z112</f>
        <v>1</v>
      </c>
      <c r="G112" s="191">
        <f t="shared" si="48"/>
        <v>1</v>
      </c>
      <c r="H112" s="236" t="str">
        <f>'Core Indicators'!AH112</f>
        <v>x</v>
      </c>
      <c r="I112" s="236" t="str">
        <f>'Core Indicators'!AP112</f>
        <v>x</v>
      </c>
      <c r="J112" s="236">
        <f>'Core Indicators'!BN112</f>
        <v>3</v>
      </c>
      <c r="K112" s="236">
        <f t="shared" si="49"/>
        <v>3</v>
      </c>
      <c r="L112" s="190">
        <f t="shared" si="50"/>
        <v>3</v>
      </c>
      <c r="M112" s="237">
        <f t="shared" si="51"/>
        <v>1</v>
      </c>
      <c r="N112" s="238">
        <f>'Core Indicators'!DJ112</f>
        <v>1</v>
      </c>
      <c r="O112" s="238" t="str">
        <f>'Core Indicators'!DR112</f>
        <v>x</v>
      </c>
      <c r="P112" s="238" t="str">
        <f>'Core Indicators'!DZ112</f>
        <v>x</v>
      </c>
      <c r="Q112" s="238" t="str">
        <f>'Core Indicators'!EH112</f>
        <v>x</v>
      </c>
      <c r="R112" s="238" t="str">
        <f>'Core Indicators'!EP112</f>
        <v>x</v>
      </c>
      <c r="S112" s="191">
        <f t="shared" si="52"/>
        <v>1.6</v>
      </c>
      <c r="T112" s="191">
        <f t="shared" si="53"/>
        <v>1.1666666666666667</v>
      </c>
      <c r="U112" s="236">
        <v>1</v>
      </c>
      <c r="V112" s="236">
        <v>1</v>
      </c>
      <c r="W112" s="236">
        <f>'Core Indicators'!EX112</f>
        <v>2</v>
      </c>
      <c r="X112" s="191">
        <f t="shared" si="54"/>
        <v>1.5</v>
      </c>
      <c r="Y112" s="236">
        <v>1</v>
      </c>
      <c r="Z112" s="191">
        <f t="shared" si="55"/>
        <v>2</v>
      </c>
      <c r="AA112" s="236">
        <f>'Core Indicators'!FF112</f>
        <v>2</v>
      </c>
      <c r="AB112" s="236">
        <f t="shared" si="56"/>
        <v>2</v>
      </c>
      <c r="AC112" s="11">
        <f>'Core Indicators'!GD112</f>
        <v>2</v>
      </c>
      <c r="AD112" s="11">
        <f>'Core Indicators'!GL112</f>
        <v>2</v>
      </c>
      <c r="AE112" s="11">
        <f>'Core Indicators'!GT112</f>
        <v>2</v>
      </c>
      <c r="AF112" s="11">
        <f>'Core Indicators'!HB112</f>
        <v>2</v>
      </c>
      <c r="AG112" s="11">
        <f t="shared" si="57"/>
        <v>2</v>
      </c>
      <c r="AH112" s="11">
        <f>'Core Indicators'!HJ112</f>
        <v>2</v>
      </c>
      <c r="AI112" s="11">
        <f>'Core Indicators'!HR112</f>
        <v>2</v>
      </c>
      <c r="AJ112" s="11">
        <f t="shared" si="58"/>
        <v>2</v>
      </c>
      <c r="AK112" s="11">
        <f>'Core Indicators'!HZ112</f>
        <v>2</v>
      </c>
      <c r="AL112" s="11">
        <f>'Core Indicators'!IH112</f>
        <v>2</v>
      </c>
      <c r="AM112" s="11">
        <f>'Core Indicators'!IP112</f>
        <v>2</v>
      </c>
      <c r="AN112" s="11">
        <f t="shared" si="59"/>
        <v>2</v>
      </c>
    </row>
    <row r="113" spans="1:40" x14ac:dyDescent="0.25">
      <c r="A113" s="236" t="str">
        <f>Lists!C:C</f>
        <v>PAK005</v>
      </c>
      <c r="B113" s="190">
        <f t="shared" si="45"/>
        <v>2</v>
      </c>
      <c r="C113" s="191">
        <f t="shared" si="46"/>
        <v>0</v>
      </c>
      <c r="D113" s="237">
        <f t="shared" si="47"/>
        <v>2</v>
      </c>
      <c r="E113" s="236">
        <f>'Core Indicators'!R113</f>
        <v>3</v>
      </c>
      <c r="F113" s="236">
        <f>'Core Indicators'!Z113</f>
        <v>2</v>
      </c>
      <c r="G113" s="191">
        <f t="shared" si="48"/>
        <v>2.5</v>
      </c>
      <c r="H113" s="236">
        <f>'Core Indicators'!AH113</f>
        <v>2</v>
      </c>
      <c r="I113" s="236">
        <f>'Core Indicators'!AP113</f>
        <v>1</v>
      </c>
      <c r="J113" s="236">
        <f>'Core Indicators'!BN113</f>
        <v>2</v>
      </c>
      <c r="K113" s="236">
        <f t="shared" si="49"/>
        <v>1.5</v>
      </c>
      <c r="L113" s="190">
        <f t="shared" si="50"/>
        <v>1.8</v>
      </c>
      <c r="M113" s="237">
        <f t="shared" si="51"/>
        <v>2.2000000000000002</v>
      </c>
      <c r="N113" s="238">
        <f>'Core Indicators'!DJ113</f>
        <v>2</v>
      </c>
      <c r="O113" s="238">
        <f>'Core Indicators'!DR113</f>
        <v>2</v>
      </c>
      <c r="P113" s="238">
        <f>'Core Indicators'!DZ113</f>
        <v>2</v>
      </c>
      <c r="Q113" s="238">
        <f>'Core Indicators'!EH113</f>
        <v>2</v>
      </c>
      <c r="R113" s="238">
        <f>'Core Indicators'!EP113</f>
        <v>3</v>
      </c>
      <c r="S113" s="191">
        <f t="shared" si="52"/>
        <v>1.6</v>
      </c>
      <c r="T113" s="191">
        <f t="shared" si="53"/>
        <v>1.1666666666666667</v>
      </c>
      <c r="U113" s="236">
        <v>1</v>
      </c>
      <c r="V113" s="236">
        <v>1</v>
      </c>
      <c r="W113" s="236">
        <f>'Core Indicators'!EX113</f>
        <v>2</v>
      </c>
      <c r="X113" s="191">
        <f t="shared" si="54"/>
        <v>1.5</v>
      </c>
      <c r="Y113" s="236">
        <v>1</v>
      </c>
      <c r="Z113" s="191">
        <f t="shared" si="55"/>
        <v>2</v>
      </c>
      <c r="AA113" s="236">
        <f>'Core Indicators'!FF113</f>
        <v>2</v>
      </c>
      <c r="AB113" s="236">
        <f t="shared" si="56"/>
        <v>2</v>
      </c>
      <c r="AC113" s="11">
        <f>'Core Indicators'!GD113</f>
        <v>2</v>
      </c>
      <c r="AD113" s="11">
        <f>'Core Indicators'!GL113</f>
        <v>2</v>
      </c>
      <c r="AE113" s="11">
        <f>'Core Indicators'!GT113</f>
        <v>2</v>
      </c>
      <c r="AF113" s="11">
        <f>'Core Indicators'!HB113</f>
        <v>2</v>
      </c>
      <c r="AG113" s="11">
        <f t="shared" si="57"/>
        <v>2</v>
      </c>
      <c r="AH113" s="11">
        <f>'Core Indicators'!HJ113</f>
        <v>2</v>
      </c>
      <c r="AI113" s="11">
        <f>'Core Indicators'!HR113</f>
        <v>2</v>
      </c>
      <c r="AJ113" s="11">
        <f t="shared" si="58"/>
        <v>2</v>
      </c>
      <c r="AK113" s="11">
        <f>'Core Indicators'!HZ113</f>
        <v>2</v>
      </c>
      <c r="AL113" s="11">
        <f>'Core Indicators'!IH113</f>
        <v>2</v>
      </c>
      <c r="AM113" s="11">
        <f>'Core Indicators'!IP113</f>
        <v>2</v>
      </c>
      <c r="AN113" s="11">
        <f t="shared" si="59"/>
        <v>2</v>
      </c>
    </row>
    <row r="114" spans="1:40" x14ac:dyDescent="0.25">
      <c r="A114" s="236" t="str">
        <f>Lists!C:C</f>
        <v>PAN002</v>
      </c>
      <c r="B114" s="190">
        <f t="shared" si="45"/>
        <v>2</v>
      </c>
      <c r="C114" s="191">
        <f t="shared" si="46"/>
        <v>0</v>
      </c>
      <c r="D114" s="237">
        <f t="shared" si="47"/>
        <v>2.2000000000000002</v>
      </c>
      <c r="E114" s="236">
        <f>'Core Indicators'!R114</f>
        <v>2</v>
      </c>
      <c r="F114" s="236">
        <f>'Core Indicators'!Z114</f>
        <v>2</v>
      </c>
      <c r="G114" s="191">
        <f t="shared" si="48"/>
        <v>2</v>
      </c>
      <c r="H114" s="236">
        <f>'Core Indicators'!AH114</f>
        <v>2</v>
      </c>
      <c r="I114" s="236">
        <f>'Core Indicators'!AP114</f>
        <v>2</v>
      </c>
      <c r="J114" s="236">
        <f>'Core Indicators'!BN114</f>
        <v>3</v>
      </c>
      <c r="K114" s="236">
        <f t="shared" si="49"/>
        <v>2.5</v>
      </c>
      <c r="L114" s="190">
        <f t="shared" si="50"/>
        <v>2.2999999999999998</v>
      </c>
      <c r="M114" s="237">
        <f t="shared" si="51"/>
        <v>2</v>
      </c>
      <c r="N114" s="238">
        <f>'Core Indicators'!DJ114</f>
        <v>2</v>
      </c>
      <c r="O114" s="238">
        <f>'Core Indicators'!DR114</f>
        <v>2</v>
      </c>
      <c r="P114" s="238">
        <f>'Core Indicators'!DZ114</f>
        <v>2</v>
      </c>
      <c r="Q114" s="238">
        <f>'Core Indicators'!EH114</f>
        <v>2</v>
      </c>
      <c r="R114" s="238">
        <f>'Core Indicators'!EP114</f>
        <v>2</v>
      </c>
      <c r="S114" s="191">
        <f t="shared" si="52"/>
        <v>1.7</v>
      </c>
      <c r="T114" s="191">
        <f t="shared" si="53"/>
        <v>1.3333333333333333</v>
      </c>
      <c r="U114" s="236">
        <v>1</v>
      </c>
      <c r="V114" s="236">
        <v>1</v>
      </c>
      <c r="W114" s="236">
        <f>'Core Indicators'!EX114</f>
        <v>3</v>
      </c>
      <c r="X114" s="191">
        <f t="shared" si="54"/>
        <v>2</v>
      </c>
      <c r="Y114" s="236">
        <v>1</v>
      </c>
      <c r="Z114" s="191">
        <f t="shared" si="55"/>
        <v>2</v>
      </c>
      <c r="AA114" s="236">
        <f>'Core Indicators'!FF114</f>
        <v>2</v>
      </c>
      <c r="AB114" s="236">
        <f t="shared" si="56"/>
        <v>2</v>
      </c>
      <c r="AC114" s="11">
        <f>'Core Indicators'!GD114</f>
        <v>2</v>
      </c>
      <c r="AD114" s="11">
        <f>'Core Indicators'!GL114</f>
        <v>2</v>
      </c>
      <c r="AE114" s="11">
        <f>'Core Indicators'!GT114</f>
        <v>2</v>
      </c>
      <c r="AF114" s="11">
        <f>'Core Indicators'!HB114</f>
        <v>2</v>
      </c>
      <c r="AG114" s="11">
        <f t="shared" si="57"/>
        <v>2</v>
      </c>
      <c r="AH114" s="11">
        <f>'Core Indicators'!HJ114</f>
        <v>2</v>
      </c>
      <c r="AI114" s="11">
        <f>'Core Indicators'!HR114</f>
        <v>2</v>
      </c>
      <c r="AJ114" s="11">
        <f t="shared" si="58"/>
        <v>2</v>
      </c>
      <c r="AK114" s="11">
        <f>'Core Indicators'!HZ114</f>
        <v>2</v>
      </c>
      <c r="AL114" s="11">
        <f>'Core Indicators'!IH114</f>
        <v>2</v>
      </c>
      <c r="AM114" s="11">
        <f>'Core Indicators'!IP114</f>
        <v>2</v>
      </c>
      <c r="AN114" s="11">
        <f t="shared" si="59"/>
        <v>2</v>
      </c>
    </row>
    <row r="115" spans="1:40" x14ac:dyDescent="0.25">
      <c r="A115" s="236" t="str">
        <f>Lists!C:C</f>
        <v>PER002</v>
      </c>
      <c r="B115" s="190">
        <f t="shared" si="45"/>
        <v>1.8</v>
      </c>
      <c r="C115" s="191">
        <f t="shared" si="46"/>
        <v>0</v>
      </c>
      <c r="D115" s="237">
        <f t="shared" si="47"/>
        <v>2</v>
      </c>
      <c r="E115" s="236">
        <f>'Core Indicators'!R115</f>
        <v>1</v>
      </c>
      <c r="F115" s="236">
        <f>'Core Indicators'!Z115</f>
        <v>2</v>
      </c>
      <c r="G115" s="191">
        <f t="shared" si="48"/>
        <v>1.5</v>
      </c>
      <c r="H115" s="236">
        <f>'Core Indicators'!AH115</f>
        <v>2</v>
      </c>
      <c r="I115" s="236">
        <f>'Core Indicators'!AP115</f>
        <v>2</v>
      </c>
      <c r="J115" s="236">
        <f>'Core Indicators'!BN115</f>
        <v>3</v>
      </c>
      <c r="K115" s="236">
        <f t="shared" si="49"/>
        <v>2.5</v>
      </c>
      <c r="L115" s="190">
        <f t="shared" si="50"/>
        <v>2.2999999999999998</v>
      </c>
      <c r="M115" s="237">
        <f t="shared" si="51"/>
        <v>2</v>
      </c>
      <c r="N115" s="238">
        <f>'Core Indicators'!DJ115</f>
        <v>2</v>
      </c>
      <c r="O115" s="238">
        <f>'Core Indicators'!DR115</f>
        <v>2</v>
      </c>
      <c r="P115" s="238">
        <f>'Core Indicators'!DZ115</f>
        <v>2</v>
      </c>
      <c r="Q115" s="238" t="str">
        <f>'Core Indicators'!EH115</f>
        <v>x</v>
      </c>
      <c r="R115" s="238" t="str">
        <f>'Core Indicators'!EP115</f>
        <v>x</v>
      </c>
      <c r="S115" s="191">
        <f t="shared" si="52"/>
        <v>1.4</v>
      </c>
      <c r="T115" s="191">
        <f t="shared" si="53"/>
        <v>1.3333333333333333</v>
      </c>
      <c r="U115" s="236">
        <v>1</v>
      </c>
      <c r="V115" s="236">
        <v>1</v>
      </c>
      <c r="W115" s="236">
        <f>'Core Indicators'!EX115</f>
        <v>3</v>
      </c>
      <c r="X115" s="191">
        <f t="shared" si="54"/>
        <v>2</v>
      </c>
      <c r="Y115" s="236">
        <v>1</v>
      </c>
      <c r="Z115" s="191">
        <f t="shared" si="55"/>
        <v>1.5</v>
      </c>
      <c r="AA115" s="236">
        <f>'Core Indicators'!FF115</f>
        <v>1</v>
      </c>
      <c r="AB115" s="236">
        <f t="shared" si="56"/>
        <v>2</v>
      </c>
      <c r="AC115" s="11">
        <f>'Core Indicators'!GD115</f>
        <v>2</v>
      </c>
      <c r="AD115" s="11">
        <f>'Core Indicators'!GL115</f>
        <v>2</v>
      </c>
      <c r="AE115" s="11">
        <f>'Core Indicators'!GT115</f>
        <v>2</v>
      </c>
      <c r="AF115" s="11">
        <f>'Core Indicators'!HB115</f>
        <v>2</v>
      </c>
      <c r="AG115" s="11">
        <f t="shared" si="57"/>
        <v>2</v>
      </c>
      <c r="AH115" s="11">
        <f>'Core Indicators'!HJ115</f>
        <v>2</v>
      </c>
      <c r="AI115" s="11">
        <f>'Core Indicators'!HR115</f>
        <v>2</v>
      </c>
      <c r="AJ115" s="11">
        <f t="shared" si="58"/>
        <v>2</v>
      </c>
      <c r="AK115" s="11">
        <f>'Core Indicators'!HZ115</f>
        <v>2</v>
      </c>
      <c r="AL115" s="11">
        <f>'Core Indicators'!IH115</f>
        <v>2</v>
      </c>
      <c r="AM115" s="11">
        <f>'Core Indicators'!IP115</f>
        <v>2</v>
      </c>
      <c r="AN115" s="11">
        <f t="shared" si="59"/>
        <v>2</v>
      </c>
    </row>
    <row r="116" spans="1:40" x14ac:dyDescent="0.25">
      <c r="A116" s="236" t="str">
        <f>Lists!C:C</f>
        <v>PHL003</v>
      </c>
      <c r="B116" s="190">
        <f t="shared" si="45"/>
        <v>2.2999999999999998</v>
      </c>
      <c r="C116" s="191">
        <f t="shared" si="46"/>
        <v>1</v>
      </c>
      <c r="D116" s="237">
        <f t="shared" si="47"/>
        <v>2.2999999999999998</v>
      </c>
      <c r="E116" s="236">
        <f>'Core Indicators'!R116</f>
        <v>2</v>
      </c>
      <c r="F116" s="236">
        <f>'Core Indicators'!Z116</f>
        <v>2</v>
      </c>
      <c r="G116" s="191">
        <f t="shared" si="48"/>
        <v>2</v>
      </c>
      <c r="H116" s="236">
        <f>'Core Indicators'!AH116</f>
        <v>3</v>
      </c>
      <c r="I116" s="236">
        <f>'Core Indicators'!AP116</f>
        <v>2</v>
      </c>
      <c r="J116" s="236">
        <f>'Core Indicators'!BN116</f>
        <v>2</v>
      </c>
      <c r="K116" s="236">
        <f t="shared" si="49"/>
        <v>2</v>
      </c>
      <c r="L116" s="190">
        <f t="shared" si="50"/>
        <v>2.5</v>
      </c>
      <c r="M116" s="237">
        <f t="shared" si="51"/>
        <v>2.8</v>
      </c>
      <c r="N116" s="238">
        <f>'Core Indicators'!DJ116</f>
        <v>3</v>
      </c>
      <c r="O116" s="238">
        <f>'Core Indicators'!DR116</f>
        <v>2</v>
      </c>
      <c r="P116" s="238">
        <f>'Core Indicators'!DZ116</f>
        <v>3</v>
      </c>
      <c r="Q116" s="238">
        <f>'Core Indicators'!EH116</f>
        <v>3</v>
      </c>
      <c r="R116" s="238">
        <f>'Core Indicators'!EP116</f>
        <v>3</v>
      </c>
      <c r="S116" s="191">
        <f t="shared" si="52"/>
        <v>1.6</v>
      </c>
      <c r="T116" s="191">
        <f t="shared" si="53"/>
        <v>1.1666666666666667</v>
      </c>
      <c r="U116" s="236">
        <v>1</v>
      </c>
      <c r="V116" s="236">
        <v>1</v>
      </c>
      <c r="W116" s="236">
        <f>'Core Indicators'!EX116</f>
        <v>2</v>
      </c>
      <c r="X116" s="191">
        <f t="shared" si="54"/>
        <v>1.5</v>
      </c>
      <c r="Y116" s="236">
        <v>1</v>
      </c>
      <c r="Z116" s="191">
        <f t="shared" si="55"/>
        <v>2</v>
      </c>
      <c r="AA116" s="236" t="str">
        <f>'Core Indicators'!FF116</f>
        <v>x</v>
      </c>
      <c r="AB116" s="236">
        <f t="shared" si="56"/>
        <v>2</v>
      </c>
      <c r="AC116" s="11">
        <f>'Core Indicators'!GD116</f>
        <v>2</v>
      </c>
      <c r="AD116" s="11">
        <f>'Core Indicators'!GL116</f>
        <v>2</v>
      </c>
      <c r="AE116" s="11">
        <f>'Core Indicators'!GT116</f>
        <v>2</v>
      </c>
      <c r="AF116" s="11">
        <f>'Core Indicators'!HB116</f>
        <v>2</v>
      </c>
      <c r="AG116" s="11">
        <f t="shared" si="57"/>
        <v>2</v>
      </c>
      <c r="AH116" s="11">
        <f>'Core Indicators'!HJ116</f>
        <v>2</v>
      </c>
      <c r="AI116" s="11">
        <f>'Core Indicators'!HR116</f>
        <v>2</v>
      </c>
      <c r="AJ116" s="11">
        <f t="shared" si="58"/>
        <v>2</v>
      </c>
      <c r="AK116" s="11">
        <f>'Core Indicators'!HZ116</f>
        <v>2</v>
      </c>
      <c r="AL116" s="11">
        <f>'Core Indicators'!IH116</f>
        <v>2</v>
      </c>
      <c r="AM116" s="11">
        <f>'Core Indicators'!IP116</f>
        <v>2</v>
      </c>
      <c r="AN116" s="11">
        <f t="shared" si="59"/>
        <v>2</v>
      </c>
    </row>
    <row r="117" spans="1:40" x14ac:dyDescent="0.25">
      <c r="A117" s="236" t="str">
        <f>Lists!C:C</f>
        <v>PNG003</v>
      </c>
      <c r="B117" s="190">
        <f t="shared" si="45"/>
        <v>1.7</v>
      </c>
      <c r="C117" s="191">
        <f t="shared" si="46"/>
        <v>1</v>
      </c>
      <c r="D117" s="237">
        <f t="shared" si="47"/>
        <v>1.9</v>
      </c>
      <c r="E117" s="236">
        <f>'Core Indicators'!R117</f>
        <v>2</v>
      </c>
      <c r="F117" s="236">
        <f>'Core Indicators'!Z117</f>
        <v>2</v>
      </c>
      <c r="G117" s="191">
        <f t="shared" si="48"/>
        <v>2</v>
      </c>
      <c r="H117" s="236">
        <f>'Core Indicators'!AH117</f>
        <v>2</v>
      </c>
      <c r="I117" s="236">
        <f>'Core Indicators'!AP117</f>
        <v>1</v>
      </c>
      <c r="J117" s="236">
        <f>'Core Indicators'!BN117</f>
        <v>2</v>
      </c>
      <c r="K117" s="236">
        <f t="shared" si="49"/>
        <v>1.5</v>
      </c>
      <c r="L117" s="190">
        <f t="shared" si="50"/>
        <v>1.8</v>
      </c>
      <c r="M117" s="237">
        <f t="shared" si="51"/>
        <v>1.6666666666666667</v>
      </c>
      <c r="N117" s="238">
        <f>'Core Indicators'!DJ117</f>
        <v>2</v>
      </c>
      <c r="O117" s="238" t="str">
        <f>'Core Indicators'!DR117</f>
        <v>x</v>
      </c>
      <c r="P117" s="238">
        <f>'Core Indicators'!DZ117</f>
        <v>2</v>
      </c>
      <c r="Q117" s="238">
        <f>'Core Indicators'!EH117</f>
        <v>1</v>
      </c>
      <c r="R117" s="238" t="str">
        <f>'Core Indicators'!EP117</f>
        <v>x</v>
      </c>
      <c r="S117" s="191">
        <f t="shared" si="52"/>
        <v>1.6</v>
      </c>
      <c r="T117" s="191">
        <f t="shared" si="53"/>
        <v>1.1666666666666667</v>
      </c>
      <c r="U117" s="236">
        <v>1</v>
      </c>
      <c r="V117" s="236">
        <v>1</v>
      </c>
      <c r="W117" s="236">
        <f>'Core Indicators'!EX117</f>
        <v>2</v>
      </c>
      <c r="X117" s="191">
        <f t="shared" si="54"/>
        <v>1.5</v>
      </c>
      <c r="Y117" s="236">
        <v>1</v>
      </c>
      <c r="Z117" s="191">
        <f t="shared" si="55"/>
        <v>2</v>
      </c>
      <c r="AA117" s="236" t="str">
        <f>'Core Indicators'!FF117</f>
        <v>x</v>
      </c>
      <c r="AB117" s="236">
        <f t="shared" si="56"/>
        <v>2</v>
      </c>
      <c r="AC117" s="11">
        <f>'Core Indicators'!GD117</f>
        <v>2</v>
      </c>
      <c r="AD117" s="11">
        <f>'Core Indicators'!GL117</f>
        <v>2</v>
      </c>
      <c r="AE117" s="11">
        <f>'Core Indicators'!GT117</f>
        <v>2</v>
      </c>
      <c r="AF117" s="11">
        <f>'Core Indicators'!HB117</f>
        <v>2</v>
      </c>
      <c r="AG117" s="11">
        <f t="shared" si="57"/>
        <v>2</v>
      </c>
      <c r="AH117" s="11">
        <f>'Core Indicators'!HJ117</f>
        <v>2</v>
      </c>
      <c r="AI117" s="11">
        <f>'Core Indicators'!HR117</f>
        <v>2</v>
      </c>
      <c r="AJ117" s="11">
        <f t="shared" si="58"/>
        <v>2</v>
      </c>
      <c r="AK117" s="11">
        <f>'Core Indicators'!HZ117</f>
        <v>2</v>
      </c>
      <c r="AL117" s="11">
        <f>'Core Indicators'!IH117</f>
        <v>2</v>
      </c>
      <c r="AM117" s="11">
        <f>'Core Indicators'!IP117</f>
        <v>2</v>
      </c>
      <c r="AN117" s="11">
        <f t="shared" si="59"/>
        <v>2</v>
      </c>
    </row>
    <row r="118" spans="1:40" x14ac:dyDescent="0.25">
      <c r="A118" s="236" t="str">
        <f>Lists!C:C</f>
        <v>POL002</v>
      </c>
      <c r="B118" s="190">
        <f t="shared" si="45"/>
        <v>1.8</v>
      </c>
      <c r="C118" s="191">
        <f t="shared" si="46"/>
        <v>0</v>
      </c>
      <c r="D118" s="237">
        <f t="shared" si="47"/>
        <v>1.7</v>
      </c>
      <c r="E118" s="236">
        <f>'Core Indicators'!R118</f>
        <v>1</v>
      </c>
      <c r="F118" s="236">
        <f>'Core Indicators'!Z118</f>
        <v>1</v>
      </c>
      <c r="G118" s="191">
        <f t="shared" si="48"/>
        <v>1</v>
      </c>
      <c r="H118" s="236">
        <f>'Core Indicators'!AH118</f>
        <v>2</v>
      </c>
      <c r="I118" s="236">
        <f>'Core Indicators'!AP118</f>
        <v>2</v>
      </c>
      <c r="J118" s="236">
        <f>'Core Indicators'!BN118</f>
        <v>2</v>
      </c>
      <c r="K118" s="236">
        <f t="shared" si="49"/>
        <v>2</v>
      </c>
      <c r="L118" s="190">
        <f t="shared" si="50"/>
        <v>2</v>
      </c>
      <c r="M118" s="237">
        <f t="shared" si="51"/>
        <v>2</v>
      </c>
      <c r="N118" s="238">
        <f>'Core Indicators'!DJ118</f>
        <v>2</v>
      </c>
      <c r="O118" s="238">
        <f>'Core Indicators'!DR118</f>
        <v>2</v>
      </c>
      <c r="P118" s="238">
        <f>'Core Indicators'!DZ118</f>
        <v>2</v>
      </c>
      <c r="Q118" s="238">
        <f>'Core Indicators'!EH118</f>
        <v>2</v>
      </c>
      <c r="R118" s="238">
        <f>'Core Indicators'!EP118</f>
        <v>2</v>
      </c>
      <c r="S118" s="191">
        <f t="shared" si="52"/>
        <v>1.6</v>
      </c>
      <c r="T118" s="191">
        <f t="shared" si="53"/>
        <v>1.1666666666666667</v>
      </c>
      <c r="U118" s="236">
        <v>1</v>
      </c>
      <c r="V118" s="236">
        <v>1</v>
      </c>
      <c r="W118" s="236">
        <f>'Core Indicators'!EX118</f>
        <v>2</v>
      </c>
      <c r="X118" s="191">
        <f t="shared" si="54"/>
        <v>1.5</v>
      </c>
      <c r="Y118" s="236">
        <v>1</v>
      </c>
      <c r="Z118" s="191">
        <f t="shared" si="55"/>
        <v>2</v>
      </c>
      <c r="AA118" s="236">
        <f>'Core Indicators'!FF118</f>
        <v>2</v>
      </c>
      <c r="AB118" s="236">
        <f t="shared" si="56"/>
        <v>2</v>
      </c>
      <c r="AC118" s="11">
        <f>'Core Indicators'!GD118</f>
        <v>2</v>
      </c>
      <c r="AD118" s="11">
        <f>'Core Indicators'!GL118</f>
        <v>2</v>
      </c>
      <c r="AE118" s="11">
        <f>'Core Indicators'!GT118</f>
        <v>2</v>
      </c>
      <c r="AF118" s="11">
        <f>'Core Indicators'!HB118</f>
        <v>2</v>
      </c>
      <c r="AG118" s="11">
        <f t="shared" si="57"/>
        <v>2</v>
      </c>
      <c r="AH118" s="11">
        <f>'Core Indicators'!HJ118</f>
        <v>2</v>
      </c>
      <c r="AI118" s="11">
        <f>'Core Indicators'!HR118</f>
        <v>2</v>
      </c>
      <c r="AJ118" s="11">
        <f t="shared" si="58"/>
        <v>2</v>
      </c>
      <c r="AK118" s="11">
        <f>'Core Indicators'!HZ118</f>
        <v>2</v>
      </c>
      <c r="AL118" s="11">
        <f>'Core Indicators'!IH118</f>
        <v>2</v>
      </c>
      <c r="AM118" s="11">
        <f>'Core Indicators'!IP118</f>
        <v>2</v>
      </c>
      <c r="AN118" s="11">
        <f t="shared" si="59"/>
        <v>2</v>
      </c>
    </row>
    <row r="119" spans="1:40" x14ac:dyDescent="0.25">
      <c r="A119" s="236" t="str">
        <f>Lists!C:C</f>
        <v>PRK001</v>
      </c>
      <c r="B119" s="190">
        <f t="shared" si="45"/>
        <v>2.4</v>
      </c>
      <c r="C119" s="191">
        <f t="shared" si="46"/>
        <v>0</v>
      </c>
      <c r="D119" s="237">
        <f t="shared" si="47"/>
        <v>2.2000000000000002</v>
      </c>
      <c r="E119" s="236">
        <f>'Core Indicators'!R119</f>
        <v>2</v>
      </c>
      <c r="F119" s="236">
        <f>'Core Indicators'!Z119</f>
        <v>2</v>
      </c>
      <c r="G119" s="191">
        <f t="shared" si="48"/>
        <v>2</v>
      </c>
      <c r="H119" s="236">
        <f>'Core Indicators'!AH119</f>
        <v>2</v>
      </c>
      <c r="I119" s="236">
        <f>'Core Indicators'!AP119</f>
        <v>2</v>
      </c>
      <c r="J119" s="236">
        <f>'Core Indicators'!BN119</f>
        <v>3</v>
      </c>
      <c r="K119" s="236">
        <f t="shared" si="49"/>
        <v>2.5</v>
      </c>
      <c r="L119" s="190">
        <f t="shared" si="50"/>
        <v>2.2999999999999998</v>
      </c>
      <c r="M119" s="237">
        <f t="shared" si="51"/>
        <v>3</v>
      </c>
      <c r="N119" s="238">
        <f>'Core Indicators'!DJ119</f>
        <v>3</v>
      </c>
      <c r="O119" s="238">
        <f>'Core Indicators'!DR119</f>
        <v>3</v>
      </c>
      <c r="P119" s="238">
        <f>'Core Indicators'!DZ119</f>
        <v>3</v>
      </c>
      <c r="Q119" s="238">
        <f>'Core Indicators'!EH119</f>
        <v>3</v>
      </c>
      <c r="R119" s="238">
        <f>'Core Indicators'!EP119</f>
        <v>3</v>
      </c>
      <c r="S119" s="191">
        <f t="shared" si="52"/>
        <v>1.7</v>
      </c>
      <c r="T119" s="191">
        <f t="shared" si="53"/>
        <v>1.3333333333333333</v>
      </c>
      <c r="U119" s="236">
        <v>1</v>
      </c>
      <c r="V119" s="236">
        <v>1</v>
      </c>
      <c r="W119" s="236">
        <f>'Core Indicators'!EX119</f>
        <v>3</v>
      </c>
      <c r="X119" s="191">
        <f t="shared" si="54"/>
        <v>2</v>
      </c>
      <c r="Y119" s="236">
        <v>1</v>
      </c>
      <c r="Z119" s="191">
        <f t="shared" si="55"/>
        <v>2</v>
      </c>
      <c r="AA119" s="236">
        <f>'Core Indicators'!FF119</f>
        <v>2</v>
      </c>
      <c r="AB119" s="236">
        <f t="shared" si="56"/>
        <v>2</v>
      </c>
      <c r="AC119" s="11">
        <f>'Core Indicators'!GD119</f>
        <v>2</v>
      </c>
      <c r="AD119" s="11">
        <f>'Core Indicators'!GL119</f>
        <v>2</v>
      </c>
      <c r="AE119" s="11">
        <f>'Core Indicators'!GT119</f>
        <v>2</v>
      </c>
      <c r="AF119" s="11">
        <f>'Core Indicators'!HB119</f>
        <v>2</v>
      </c>
      <c r="AG119" s="11">
        <f t="shared" si="57"/>
        <v>2</v>
      </c>
      <c r="AH119" s="11">
        <f>'Core Indicators'!HJ119</f>
        <v>2</v>
      </c>
      <c r="AI119" s="11">
        <f>'Core Indicators'!HR119</f>
        <v>2</v>
      </c>
      <c r="AJ119" s="11">
        <f t="shared" si="58"/>
        <v>2</v>
      </c>
      <c r="AK119" s="11">
        <f>'Core Indicators'!HZ119</f>
        <v>2</v>
      </c>
      <c r="AL119" s="11">
        <f>'Core Indicators'!IH119</f>
        <v>2</v>
      </c>
      <c r="AM119" s="11">
        <f>'Core Indicators'!IP119</f>
        <v>2</v>
      </c>
      <c r="AN119" s="11">
        <f t="shared" si="59"/>
        <v>2</v>
      </c>
    </row>
    <row r="120" spans="1:40" x14ac:dyDescent="0.25">
      <c r="A120" s="236" t="str">
        <f>Lists!C:C</f>
        <v>PSE002</v>
      </c>
      <c r="B120" s="190">
        <f t="shared" si="45"/>
        <v>1.2</v>
      </c>
      <c r="C120" s="191">
        <f t="shared" si="46"/>
        <v>0</v>
      </c>
      <c r="D120" s="237">
        <f t="shared" si="47"/>
        <v>1.5</v>
      </c>
      <c r="E120" s="236">
        <f>'Core Indicators'!R120</f>
        <v>1</v>
      </c>
      <c r="F120" s="236">
        <f>'Core Indicators'!Z120</f>
        <v>1</v>
      </c>
      <c r="G120" s="191">
        <f t="shared" si="48"/>
        <v>1</v>
      </c>
      <c r="H120" s="236">
        <f>'Core Indicators'!AH120</f>
        <v>1</v>
      </c>
      <c r="I120" s="236">
        <f>'Core Indicators'!AP120</f>
        <v>3</v>
      </c>
      <c r="J120" s="236">
        <f>'Core Indicators'!BN120</f>
        <v>2</v>
      </c>
      <c r="K120" s="236">
        <f t="shared" si="49"/>
        <v>2.5</v>
      </c>
      <c r="L120" s="190">
        <f t="shared" si="50"/>
        <v>1.8</v>
      </c>
      <c r="M120" s="237">
        <f t="shared" si="51"/>
        <v>1</v>
      </c>
      <c r="N120" s="238">
        <f>'Core Indicators'!DJ120</f>
        <v>1</v>
      </c>
      <c r="O120" s="238">
        <f>'Core Indicators'!DR120</f>
        <v>1</v>
      </c>
      <c r="P120" s="238">
        <f>'Core Indicators'!DZ120</f>
        <v>1</v>
      </c>
      <c r="Q120" s="238">
        <f>'Core Indicators'!EH120</f>
        <v>1</v>
      </c>
      <c r="R120" s="238">
        <f>'Core Indicators'!EP120</f>
        <v>1</v>
      </c>
      <c r="S120" s="191">
        <f t="shared" si="52"/>
        <v>1.3</v>
      </c>
      <c r="T120" s="191">
        <f t="shared" si="53"/>
        <v>1.1666666666666667</v>
      </c>
      <c r="U120" s="236">
        <v>1</v>
      </c>
      <c r="V120" s="236">
        <v>1</v>
      </c>
      <c r="W120" s="236">
        <f>'Core Indicators'!EX120</f>
        <v>2</v>
      </c>
      <c r="X120" s="191">
        <f t="shared" si="54"/>
        <v>1.5</v>
      </c>
      <c r="Y120" s="236">
        <v>1</v>
      </c>
      <c r="Z120" s="191">
        <f t="shared" si="55"/>
        <v>1.5</v>
      </c>
      <c r="AA120" s="236">
        <f>'Core Indicators'!FF120</f>
        <v>1</v>
      </c>
      <c r="AB120" s="236">
        <f t="shared" si="56"/>
        <v>2</v>
      </c>
      <c r="AC120" s="11">
        <f>'Core Indicators'!GD120</f>
        <v>2</v>
      </c>
      <c r="AD120" s="11">
        <f>'Core Indicators'!GL120</f>
        <v>2</v>
      </c>
      <c r="AE120" s="11">
        <f>'Core Indicators'!GT120</f>
        <v>2</v>
      </c>
      <c r="AF120" s="11">
        <f>'Core Indicators'!HB120</f>
        <v>2</v>
      </c>
      <c r="AG120" s="11">
        <f t="shared" si="57"/>
        <v>2</v>
      </c>
      <c r="AH120" s="11">
        <f>'Core Indicators'!HJ120</f>
        <v>2</v>
      </c>
      <c r="AI120" s="11">
        <f>'Core Indicators'!HR120</f>
        <v>2</v>
      </c>
      <c r="AJ120" s="11">
        <f t="shared" si="58"/>
        <v>2</v>
      </c>
      <c r="AK120" s="11">
        <f>'Core Indicators'!HZ120</f>
        <v>2</v>
      </c>
      <c r="AL120" s="11">
        <f>'Core Indicators'!IH120</f>
        <v>2</v>
      </c>
      <c r="AM120" s="11">
        <f>'Core Indicators'!IP120</f>
        <v>2</v>
      </c>
      <c r="AN120" s="11">
        <f t="shared" si="59"/>
        <v>2</v>
      </c>
    </row>
    <row r="121" spans="1:40" x14ac:dyDescent="0.25">
      <c r="A121" s="236" t="str">
        <f>Lists!C:C</f>
        <v>PSE003</v>
      </c>
      <c r="B121" s="190">
        <f t="shared" si="45"/>
        <v>1.2</v>
      </c>
      <c r="C121" s="191">
        <f t="shared" si="46"/>
        <v>0</v>
      </c>
      <c r="D121" s="237">
        <f t="shared" si="47"/>
        <v>1.3</v>
      </c>
      <c r="E121" s="236">
        <f>'Core Indicators'!R121</f>
        <v>1</v>
      </c>
      <c r="F121" s="236">
        <f>'Core Indicators'!Z121</f>
        <v>1</v>
      </c>
      <c r="G121" s="191">
        <f t="shared" si="48"/>
        <v>1</v>
      </c>
      <c r="H121" s="236">
        <f>'Core Indicators'!AH121</f>
        <v>1</v>
      </c>
      <c r="I121" s="236">
        <f>'Core Indicators'!AP121</f>
        <v>2</v>
      </c>
      <c r="J121" s="236">
        <f>'Core Indicators'!BN121</f>
        <v>2</v>
      </c>
      <c r="K121" s="236">
        <f t="shared" si="49"/>
        <v>2</v>
      </c>
      <c r="L121" s="190">
        <f t="shared" si="50"/>
        <v>1.5</v>
      </c>
      <c r="M121" s="237">
        <f t="shared" si="51"/>
        <v>1</v>
      </c>
      <c r="N121" s="238">
        <f>'Core Indicators'!DJ121</f>
        <v>1</v>
      </c>
      <c r="O121" s="238">
        <f>'Core Indicators'!DR121</f>
        <v>1</v>
      </c>
      <c r="P121" s="238">
        <f>'Core Indicators'!DZ121</f>
        <v>1</v>
      </c>
      <c r="Q121" s="238">
        <f>'Core Indicators'!EH121</f>
        <v>1</v>
      </c>
      <c r="R121" s="238">
        <f>'Core Indicators'!EP121</f>
        <v>1</v>
      </c>
      <c r="S121" s="191">
        <f t="shared" si="52"/>
        <v>1.3</v>
      </c>
      <c r="T121" s="191">
        <f t="shared" si="53"/>
        <v>1.1666666666666667</v>
      </c>
      <c r="U121" s="236">
        <v>1</v>
      </c>
      <c r="V121" s="236">
        <v>1</v>
      </c>
      <c r="W121" s="236">
        <f>'Core Indicators'!EX121</f>
        <v>2</v>
      </c>
      <c r="X121" s="191">
        <f t="shared" si="54"/>
        <v>1.5</v>
      </c>
      <c r="Y121" s="236">
        <v>1</v>
      </c>
      <c r="Z121" s="191">
        <f t="shared" si="55"/>
        <v>1.5</v>
      </c>
      <c r="AA121" s="236">
        <f>'Core Indicators'!FF121</f>
        <v>1</v>
      </c>
      <c r="AB121" s="236">
        <f t="shared" si="56"/>
        <v>2</v>
      </c>
      <c r="AC121" s="11">
        <f>'Core Indicators'!GD121</f>
        <v>2</v>
      </c>
      <c r="AD121" s="11">
        <f>'Core Indicators'!GL121</f>
        <v>2</v>
      </c>
      <c r="AE121" s="11">
        <f>'Core Indicators'!GT121</f>
        <v>2</v>
      </c>
      <c r="AF121" s="11">
        <f>'Core Indicators'!HB121</f>
        <v>2</v>
      </c>
      <c r="AG121" s="11">
        <f t="shared" si="57"/>
        <v>2</v>
      </c>
      <c r="AH121" s="11">
        <f>'Core Indicators'!HJ121</f>
        <v>2</v>
      </c>
      <c r="AI121" s="11">
        <f>'Core Indicators'!HR121</f>
        <v>2</v>
      </c>
      <c r="AJ121" s="11">
        <f t="shared" si="58"/>
        <v>2</v>
      </c>
      <c r="AK121" s="11">
        <f>'Core Indicators'!HZ121</f>
        <v>2</v>
      </c>
      <c r="AL121" s="11">
        <f>'Core Indicators'!IH121</f>
        <v>2</v>
      </c>
      <c r="AM121" s="11">
        <f>'Core Indicators'!IP121</f>
        <v>2</v>
      </c>
      <c r="AN121" s="11">
        <f t="shared" si="59"/>
        <v>2</v>
      </c>
    </row>
    <row r="122" spans="1:40" x14ac:dyDescent="0.25">
      <c r="A122" s="236" t="str">
        <f>Lists!C:C</f>
        <v>PSE004</v>
      </c>
      <c r="B122" s="190">
        <f t="shared" si="45"/>
        <v>1.2</v>
      </c>
      <c r="C122" s="191">
        <f t="shared" si="46"/>
        <v>0</v>
      </c>
      <c r="D122" s="237">
        <f t="shared" si="47"/>
        <v>1.5</v>
      </c>
      <c r="E122" s="236">
        <f>'Core Indicators'!R122</f>
        <v>1</v>
      </c>
      <c r="F122" s="236">
        <f>'Core Indicators'!Z122</f>
        <v>1</v>
      </c>
      <c r="G122" s="191">
        <f t="shared" si="48"/>
        <v>1</v>
      </c>
      <c r="H122" s="236">
        <f>'Core Indicators'!AH122</f>
        <v>1</v>
      </c>
      <c r="I122" s="236">
        <f>'Core Indicators'!AP122</f>
        <v>3</v>
      </c>
      <c r="J122" s="236">
        <f>'Core Indicators'!BN122</f>
        <v>2</v>
      </c>
      <c r="K122" s="236">
        <f t="shared" si="49"/>
        <v>2.5</v>
      </c>
      <c r="L122" s="190">
        <f t="shared" si="50"/>
        <v>1.8</v>
      </c>
      <c r="M122" s="237">
        <f t="shared" si="51"/>
        <v>1</v>
      </c>
      <c r="N122" s="238">
        <f>'Core Indicators'!DJ122</f>
        <v>1</v>
      </c>
      <c r="O122" s="238">
        <f>'Core Indicators'!DR122</f>
        <v>1</v>
      </c>
      <c r="P122" s="238">
        <f>'Core Indicators'!DZ122</f>
        <v>1</v>
      </c>
      <c r="Q122" s="238">
        <f>'Core Indicators'!EH122</f>
        <v>1</v>
      </c>
      <c r="R122" s="238">
        <f>'Core Indicators'!EP122</f>
        <v>1</v>
      </c>
      <c r="S122" s="191">
        <f t="shared" si="52"/>
        <v>1.3</v>
      </c>
      <c r="T122" s="191">
        <f t="shared" si="53"/>
        <v>1.1666666666666667</v>
      </c>
      <c r="U122" s="236">
        <v>1</v>
      </c>
      <c r="V122" s="236">
        <v>1</v>
      </c>
      <c r="W122" s="236">
        <f>'Core Indicators'!EX122</f>
        <v>2</v>
      </c>
      <c r="X122" s="191">
        <f t="shared" si="54"/>
        <v>1.5</v>
      </c>
      <c r="Y122" s="236">
        <v>1</v>
      </c>
      <c r="Z122" s="191">
        <f t="shared" si="55"/>
        <v>1.5</v>
      </c>
      <c r="AA122" s="236">
        <f>'Core Indicators'!FF122</f>
        <v>1</v>
      </c>
      <c r="AB122" s="236">
        <f t="shared" si="56"/>
        <v>2</v>
      </c>
      <c r="AC122" s="11">
        <f>'Core Indicators'!GD122</f>
        <v>2</v>
      </c>
      <c r="AD122" s="11">
        <f>'Core Indicators'!GL122</f>
        <v>2</v>
      </c>
      <c r="AE122" s="11">
        <f>'Core Indicators'!GT122</f>
        <v>2</v>
      </c>
      <c r="AF122" s="11">
        <f>'Core Indicators'!HB122</f>
        <v>2</v>
      </c>
      <c r="AG122" s="11">
        <f t="shared" si="57"/>
        <v>2</v>
      </c>
      <c r="AH122" s="11">
        <f>'Core Indicators'!HJ122</f>
        <v>2</v>
      </c>
      <c r="AI122" s="11">
        <f>'Core Indicators'!HR122</f>
        <v>2</v>
      </c>
      <c r="AJ122" s="11">
        <f t="shared" si="58"/>
        <v>2</v>
      </c>
      <c r="AK122" s="11">
        <f>'Core Indicators'!HZ122</f>
        <v>2</v>
      </c>
      <c r="AL122" s="11">
        <f>'Core Indicators'!IH122</f>
        <v>2</v>
      </c>
      <c r="AM122" s="11">
        <f>'Core Indicators'!IP122</f>
        <v>2</v>
      </c>
      <c r="AN122" s="11">
        <f t="shared" si="59"/>
        <v>2</v>
      </c>
    </row>
    <row r="123" spans="1:40" x14ac:dyDescent="0.25">
      <c r="A123" s="236" t="str">
        <f>Lists!C:C</f>
        <v>REG001</v>
      </c>
      <c r="B123" s="190">
        <f t="shared" si="45"/>
        <v>1.1000000000000001</v>
      </c>
      <c r="C123" s="191">
        <f t="shared" si="46"/>
        <v>0</v>
      </c>
      <c r="D123" s="237">
        <f t="shared" si="47"/>
        <v>1.2</v>
      </c>
      <c r="E123" s="236">
        <f>'Core Indicators'!R123</f>
        <v>2</v>
      </c>
      <c r="F123" s="236">
        <f>'Core Indicators'!Z123</f>
        <v>1</v>
      </c>
      <c r="G123" s="191">
        <f t="shared" si="48"/>
        <v>1.5</v>
      </c>
      <c r="H123" s="236">
        <f>'Core Indicators'!AH123</f>
        <v>1</v>
      </c>
      <c r="I123" s="236">
        <f>'Core Indicators'!AP123</f>
        <v>1</v>
      </c>
      <c r="J123" s="236">
        <f>'Core Indicators'!BN123</f>
        <v>1</v>
      </c>
      <c r="K123" s="236">
        <f t="shared" si="49"/>
        <v>1</v>
      </c>
      <c r="L123" s="190">
        <f t="shared" si="50"/>
        <v>1</v>
      </c>
      <c r="M123" s="237">
        <f t="shared" si="51"/>
        <v>1</v>
      </c>
      <c r="N123" s="238">
        <f>'Core Indicators'!DJ123</f>
        <v>1</v>
      </c>
      <c r="O123" s="238">
        <f>'Core Indicators'!DR123</f>
        <v>1</v>
      </c>
      <c r="P123" s="238">
        <f>'Core Indicators'!DZ123</f>
        <v>1</v>
      </c>
      <c r="Q123" s="238">
        <f>'Core Indicators'!EH123</f>
        <v>1</v>
      </c>
      <c r="R123" s="238">
        <f>'Core Indicators'!EP123</f>
        <v>1</v>
      </c>
      <c r="S123" s="191">
        <f t="shared" si="52"/>
        <v>1.3</v>
      </c>
      <c r="T123" s="191">
        <f t="shared" si="53"/>
        <v>1</v>
      </c>
      <c r="U123" s="236">
        <v>1</v>
      </c>
      <c r="V123" s="236">
        <v>1</v>
      </c>
      <c r="W123" s="236">
        <f>'Core Indicators'!EX123</f>
        <v>1</v>
      </c>
      <c r="X123" s="191">
        <f t="shared" si="54"/>
        <v>1</v>
      </c>
      <c r="Y123" s="236">
        <v>1</v>
      </c>
      <c r="Z123" s="191">
        <f t="shared" si="55"/>
        <v>1.5</v>
      </c>
      <c r="AA123" s="236">
        <f>'Core Indicators'!FF123</f>
        <v>1</v>
      </c>
      <c r="AB123" s="236">
        <f t="shared" si="56"/>
        <v>2</v>
      </c>
      <c r="AC123" s="11">
        <f>'Core Indicators'!GD123</f>
        <v>2</v>
      </c>
      <c r="AD123" s="11">
        <f>'Core Indicators'!GL123</f>
        <v>2</v>
      </c>
      <c r="AE123" s="11">
        <f>'Core Indicators'!GT123</f>
        <v>2</v>
      </c>
      <c r="AF123" s="11">
        <f>'Core Indicators'!HB123</f>
        <v>2</v>
      </c>
      <c r="AG123" s="11">
        <f t="shared" si="57"/>
        <v>2</v>
      </c>
      <c r="AH123" s="11">
        <f>'Core Indicators'!HJ123</f>
        <v>2</v>
      </c>
      <c r="AI123" s="11">
        <f>'Core Indicators'!HR123</f>
        <v>2</v>
      </c>
      <c r="AJ123" s="11">
        <f t="shared" si="58"/>
        <v>2</v>
      </c>
      <c r="AK123" s="11">
        <f>'Core Indicators'!HZ123</f>
        <v>2</v>
      </c>
      <c r="AL123" s="11">
        <f>'Core Indicators'!IH123</f>
        <v>2</v>
      </c>
      <c r="AM123" s="11">
        <f>'Core Indicators'!IP123</f>
        <v>2</v>
      </c>
      <c r="AN123" s="11">
        <f t="shared" si="59"/>
        <v>2</v>
      </c>
    </row>
    <row r="124" spans="1:40" x14ac:dyDescent="0.25">
      <c r="A124" s="236" t="str">
        <f>Lists!C:C</f>
        <v>REG002</v>
      </c>
      <c r="B124" s="190">
        <f t="shared" si="45"/>
        <v>2.1</v>
      </c>
      <c r="C124" s="191">
        <f t="shared" si="46"/>
        <v>0</v>
      </c>
      <c r="D124" s="237">
        <f t="shared" si="47"/>
        <v>2</v>
      </c>
      <c r="E124" s="236">
        <f>'Core Indicators'!R124</f>
        <v>2</v>
      </c>
      <c r="F124" s="236">
        <f>'Core Indicators'!Z124</f>
        <v>2</v>
      </c>
      <c r="G124" s="191">
        <f t="shared" si="48"/>
        <v>2</v>
      </c>
      <c r="H124" s="236">
        <f>'Core Indicators'!AH124</f>
        <v>2</v>
      </c>
      <c r="I124" s="236">
        <f>'Core Indicators'!AP124</f>
        <v>2</v>
      </c>
      <c r="J124" s="236">
        <f>'Core Indicators'!BN124</f>
        <v>2</v>
      </c>
      <c r="K124" s="236">
        <f t="shared" si="49"/>
        <v>2</v>
      </c>
      <c r="L124" s="190">
        <f t="shared" si="50"/>
        <v>2</v>
      </c>
      <c r="M124" s="237">
        <f t="shared" si="51"/>
        <v>2.4</v>
      </c>
      <c r="N124" s="238">
        <f>'Core Indicators'!DJ124</f>
        <v>2</v>
      </c>
      <c r="O124" s="238">
        <f>'Core Indicators'!DR124</f>
        <v>2</v>
      </c>
      <c r="P124" s="238">
        <f>'Core Indicators'!DZ124</f>
        <v>2</v>
      </c>
      <c r="Q124" s="238">
        <f>'Core Indicators'!EH124</f>
        <v>3</v>
      </c>
      <c r="R124" s="238">
        <f>'Core Indicators'!EP124</f>
        <v>3</v>
      </c>
      <c r="S124" s="191">
        <f t="shared" si="52"/>
        <v>1.6</v>
      </c>
      <c r="T124" s="191">
        <f t="shared" si="53"/>
        <v>1.1666666666666667</v>
      </c>
      <c r="U124" s="236">
        <v>1</v>
      </c>
      <c r="V124" s="236">
        <v>1</v>
      </c>
      <c r="W124" s="236">
        <f>'Core Indicators'!EX124</f>
        <v>2</v>
      </c>
      <c r="X124" s="191">
        <f t="shared" si="54"/>
        <v>1.5</v>
      </c>
      <c r="Y124" s="236">
        <v>1</v>
      </c>
      <c r="Z124" s="191">
        <f t="shared" si="55"/>
        <v>2</v>
      </c>
      <c r="AA124" s="236">
        <f>'Core Indicators'!FF124</f>
        <v>2</v>
      </c>
      <c r="AB124" s="236">
        <f t="shared" si="56"/>
        <v>2</v>
      </c>
      <c r="AC124" s="11">
        <f>'Core Indicators'!GD124</f>
        <v>2</v>
      </c>
      <c r="AD124" s="11">
        <f>'Core Indicators'!GL124</f>
        <v>2</v>
      </c>
      <c r="AE124" s="11">
        <f>'Core Indicators'!GT124</f>
        <v>2</v>
      </c>
      <c r="AF124" s="11">
        <f>'Core Indicators'!HB124</f>
        <v>2</v>
      </c>
      <c r="AG124" s="11">
        <f t="shared" si="57"/>
        <v>2</v>
      </c>
      <c r="AH124" s="11">
        <f>'Core Indicators'!HJ124</f>
        <v>2</v>
      </c>
      <c r="AI124" s="11">
        <f>'Core Indicators'!HR124</f>
        <v>2</v>
      </c>
      <c r="AJ124" s="11">
        <f t="shared" si="58"/>
        <v>2</v>
      </c>
      <c r="AK124" s="11">
        <f>'Core Indicators'!HZ124</f>
        <v>2</v>
      </c>
      <c r="AL124" s="11">
        <f>'Core Indicators'!IH124</f>
        <v>2</v>
      </c>
      <c r="AM124" s="11">
        <f>'Core Indicators'!IP124</f>
        <v>2</v>
      </c>
      <c r="AN124" s="11">
        <f t="shared" si="59"/>
        <v>2</v>
      </c>
    </row>
    <row r="125" spans="1:40" x14ac:dyDescent="0.25">
      <c r="A125" s="236" t="str">
        <f>Lists!C:C</f>
        <v>REG003</v>
      </c>
      <c r="B125" s="190">
        <f t="shared" si="45"/>
        <v>2.2999999999999998</v>
      </c>
      <c r="C125" s="191">
        <f t="shared" si="46"/>
        <v>0</v>
      </c>
      <c r="D125" s="237">
        <f t="shared" si="47"/>
        <v>2.2999999999999998</v>
      </c>
      <c r="E125" s="236">
        <f>'Core Indicators'!R125</f>
        <v>2</v>
      </c>
      <c r="F125" s="236">
        <f>'Core Indicators'!Z125</f>
        <v>2</v>
      </c>
      <c r="G125" s="191">
        <f t="shared" si="48"/>
        <v>2</v>
      </c>
      <c r="H125" s="236">
        <f>'Core Indicators'!AH125</f>
        <v>2</v>
      </c>
      <c r="I125" s="236">
        <f>'Core Indicators'!AP125</f>
        <v>3</v>
      </c>
      <c r="J125" s="236">
        <f>'Core Indicators'!BN125</f>
        <v>3</v>
      </c>
      <c r="K125" s="236">
        <f t="shared" si="49"/>
        <v>3</v>
      </c>
      <c r="L125" s="190">
        <f t="shared" si="50"/>
        <v>2.5</v>
      </c>
      <c r="M125" s="237">
        <f t="shared" si="51"/>
        <v>2.8</v>
      </c>
      <c r="N125" s="238">
        <f>'Core Indicators'!DJ125</f>
        <v>2</v>
      </c>
      <c r="O125" s="238">
        <f>'Core Indicators'!DR125</f>
        <v>3</v>
      </c>
      <c r="P125" s="238">
        <f>'Core Indicators'!DZ125</f>
        <v>3</v>
      </c>
      <c r="Q125" s="238">
        <f>'Core Indicators'!EH125</f>
        <v>3</v>
      </c>
      <c r="R125" s="238">
        <f>'Core Indicators'!EP125</f>
        <v>3</v>
      </c>
      <c r="S125" s="191">
        <f t="shared" si="52"/>
        <v>1.6</v>
      </c>
      <c r="T125" s="191">
        <f t="shared" si="53"/>
        <v>1.1666666666666667</v>
      </c>
      <c r="U125" s="236">
        <v>1</v>
      </c>
      <c r="V125" s="236">
        <v>1</v>
      </c>
      <c r="W125" s="236">
        <f>'Core Indicators'!EX125</f>
        <v>2</v>
      </c>
      <c r="X125" s="191">
        <f t="shared" si="54"/>
        <v>1.5</v>
      </c>
      <c r="Y125" s="236">
        <v>1</v>
      </c>
      <c r="Z125" s="191">
        <f t="shared" si="55"/>
        <v>2</v>
      </c>
      <c r="AA125" s="236">
        <f>'Core Indicators'!FF125</f>
        <v>2</v>
      </c>
      <c r="AB125" s="236">
        <f t="shared" si="56"/>
        <v>2</v>
      </c>
      <c r="AC125" s="11">
        <f>'Core Indicators'!GD125</f>
        <v>2</v>
      </c>
      <c r="AD125" s="11">
        <f>'Core Indicators'!GL125</f>
        <v>2</v>
      </c>
      <c r="AE125" s="11">
        <f>'Core Indicators'!GT125</f>
        <v>2</v>
      </c>
      <c r="AF125" s="11">
        <f>'Core Indicators'!HB125</f>
        <v>2</v>
      </c>
      <c r="AG125" s="11">
        <f t="shared" si="57"/>
        <v>2</v>
      </c>
      <c r="AH125" s="11">
        <f>'Core Indicators'!HJ125</f>
        <v>2</v>
      </c>
      <c r="AI125" s="11">
        <f>'Core Indicators'!HR125</f>
        <v>2</v>
      </c>
      <c r="AJ125" s="11">
        <f t="shared" si="58"/>
        <v>2</v>
      </c>
      <c r="AK125" s="11">
        <f>'Core Indicators'!HZ125</f>
        <v>2</v>
      </c>
      <c r="AL125" s="11">
        <f>'Core Indicators'!IH125</f>
        <v>2</v>
      </c>
      <c r="AM125" s="11">
        <f>'Core Indicators'!IP125</f>
        <v>2</v>
      </c>
      <c r="AN125" s="11">
        <f t="shared" si="59"/>
        <v>2</v>
      </c>
    </row>
    <row r="126" spans="1:40" x14ac:dyDescent="0.25">
      <c r="A126" s="236" t="str">
        <f>Lists!C:C</f>
        <v>REG004</v>
      </c>
      <c r="B126" s="190">
        <f t="shared" si="45"/>
        <v>2</v>
      </c>
      <c r="C126" s="191">
        <f t="shared" si="46"/>
        <v>0</v>
      </c>
      <c r="D126" s="237">
        <f t="shared" si="47"/>
        <v>2.2999999999999998</v>
      </c>
      <c r="E126" s="236">
        <f>'Core Indicators'!R126</f>
        <v>2</v>
      </c>
      <c r="F126" s="236">
        <f>'Core Indicators'!Z126</f>
        <v>2</v>
      </c>
      <c r="G126" s="191">
        <f t="shared" si="48"/>
        <v>2</v>
      </c>
      <c r="H126" s="236">
        <f>'Core Indicators'!AH126</f>
        <v>2</v>
      </c>
      <c r="I126" s="236">
        <f>'Core Indicators'!AP126</f>
        <v>3</v>
      </c>
      <c r="J126" s="236">
        <f>'Core Indicators'!BN126</f>
        <v>3</v>
      </c>
      <c r="K126" s="236">
        <f t="shared" si="49"/>
        <v>3</v>
      </c>
      <c r="L126" s="190">
        <f t="shared" si="50"/>
        <v>2.5</v>
      </c>
      <c r="M126" s="237">
        <f t="shared" si="51"/>
        <v>2</v>
      </c>
      <c r="N126" s="238">
        <f>'Core Indicators'!DJ126</f>
        <v>2</v>
      </c>
      <c r="O126" s="238">
        <f>'Core Indicators'!DR126</f>
        <v>2</v>
      </c>
      <c r="P126" s="238">
        <f>'Core Indicators'!DZ126</f>
        <v>2</v>
      </c>
      <c r="Q126" s="238">
        <f>'Core Indicators'!EH126</f>
        <v>2</v>
      </c>
      <c r="R126" s="238">
        <f>'Core Indicators'!EP126</f>
        <v>2</v>
      </c>
      <c r="S126" s="191">
        <f t="shared" si="52"/>
        <v>1.7</v>
      </c>
      <c r="T126" s="191">
        <f t="shared" si="53"/>
        <v>1.3333333333333333</v>
      </c>
      <c r="U126" s="236">
        <v>1</v>
      </c>
      <c r="V126" s="236">
        <v>1</v>
      </c>
      <c r="W126" s="236">
        <f>'Core Indicators'!EX126</f>
        <v>3</v>
      </c>
      <c r="X126" s="191">
        <f t="shared" si="54"/>
        <v>2</v>
      </c>
      <c r="Y126" s="236">
        <v>1</v>
      </c>
      <c r="Z126" s="191">
        <f t="shared" si="55"/>
        <v>2</v>
      </c>
      <c r="AA126" s="236">
        <f>'Core Indicators'!FF126</f>
        <v>2</v>
      </c>
      <c r="AB126" s="236">
        <f t="shared" si="56"/>
        <v>2</v>
      </c>
      <c r="AC126" s="11">
        <f>'Core Indicators'!GD126</f>
        <v>2</v>
      </c>
      <c r="AD126" s="11">
        <f>'Core Indicators'!GL126</f>
        <v>2</v>
      </c>
      <c r="AE126" s="11">
        <f>'Core Indicators'!GT126</f>
        <v>2</v>
      </c>
      <c r="AF126" s="11">
        <f>'Core Indicators'!HB126</f>
        <v>2</v>
      </c>
      <c r="AG126" s="11">
        <f t="shared" si="57"/>
        <v>2</v>
      </c>
      <c r="AH126" s="11">
        <f>'Core Indicators'!HJ126</f>
        <v>2</v>
      </c>
      <c r="AI126" s="11">
        <f>'Core Indicators'!HR126</f>
        <v>2</v>
      </c>
      <c r="AJ126" s="11">
        <f t="shared" si="58"/>
        <v>2</v>
      </c>
      <c r="AK126" s="11">
        <f>'Core Indicators'!HZ126</f>
        <v>2</v>
      </c>
      <c r="AL126" s="11">
        <f>'Core Indicators'!IH126</f>
        <v>2</v>
      </c>
      <c r="AM126" s="11">
        <f>'Core Indicators'!IP126</f>
        <v>2</v>
      </c>
      <c r="AN126" s="11">
        <f t="shared" si="59"/>
        <v>2</v>
      </c>
    </row>
    <row r="127" spans="1:40" x14ac:dyDescent="0.25">
      <c r="A127" s="236" t="str">
        <f>Lists!C:C</f>
        <v>REG006</v>
      </c>
      <c r="B127" s="190">
        <f t="shared" si="45"/>
        <v>2.1</v>
      </c>
      <c r="C127" s="191">
        <f t="shared" si="46"/>
        <v>1</v>
      </c>
      <c r="D127" s="237">
        <f t="shared" si="47"/>
        <v>2.2000000000000002</v>
      </c>
      <c r="E127" s="236">
        <f>'Core Indicators'!R127</f>
        <v>2</v>
      </c>
      <c r="F127" s="236">
        <f>'Core Indicators'!Z127</f>
        <v>2</v>
      </c>
      <c r="G127" s="191">
        <f t="shared" si="48"/>
        <v>2</v>
      </c>
      <c r="H127" s="236">
        <f>'Core Indicators'!AH127</f>
        <v>2</v>
      </c>
      <c r="I127" s="236">
        <f>'Core Indicators'!AP127</f>
        <v>2</v>
      </c>
      <c r="J127" s="236">
        <f>'Core Indicators'!BN127</f>
        <v>3</v>
      </c>
      <c r="K127" s="236">
        <f t="shared" si="49"/>
        <v>2.5</v>
      </c>
      <c r="L127" s="190">
        <f t="shared" si="50"/>
        <v>2.2999999999999998</v>
      </c>
      <c r="M127" s="237">
        <f t="shared" si="51"/>
        <v>2.4</v>
      </c>
      <c r="N127" s="238">
        <f>'Core Indicators'!DJ127</f>
        <v>2</v>
      </c>
      <c r="O127" s="238">
        <f>'Core Indicators'!DR127</f>
        <v>2</v>
      </c>
      <c r="P127" s="238">
        <f>'Core Indicators'!DZ127</f>
        <v>2</v>
      </c>
      <c r="Q127" s="238">
        <f>'Core Indicators'!EH127</f>
        <v>3</v>
      </c>
      <c r="R127" s="238">
        <f>'Core Indicators'!EP127</f>
        <v>3</v>
      </c>
      <c r="S127" s="191">
        <f t="shared" si="52"/>
        <v>1.7</v>
      </c>
      <c r="T127" s="191">
        <f t="shared" si="53"/>
        <v>1.3333333333333333</v>
      </c>
      <c r="U127" s="236">
        <v>1</v>
      </c>
      <c r="V127" s="236">
        <v>1</v>
      </c>
      <c r="W127" s="236">
        <f>'Core Indicators'!EX127</f>
        <v>3</v>
      </c>
      <c r="X127" s="191">
        <f t="shared" si="54"/>
        <v>2</v>
      </c>
      <c r="Y127" s="236">
        <v>1</v>
      </c>
      <c r="Z127" s="191">
        <f t="shared" si="55"/>
        <v>2</v>
      </c>
      <c r="AA127" s="236" t="str">
        <f>'Core Indicators'!FF127</f>
        <v>x</v>
      </c>
      <c r="AB127" s="236">
        <f t="shared" si="56"/>
        <v>2</v>
      </c>
      <c r="AC127" s="11">
        <f>'Core Indicators'!GD127</f>
        <v>2</v>
      </c>
      <c r="AD127" s="11">
        <f>'Core Indicators'!GL127</f>
        <v>2</v>
      </c>
      <c r="AE127" s="11">
        <f>'Core Indicators'!GT127</f>
        <v>2</v>
      </c>
      <c r="AF127" s="11">
        <f>'Core Indicators'!HB127</f>
        <v>2</v>
      </c>
      <c r="AG127" s="11">
        <f t="shared" si="57"/>
        <v>2</v>
      </c>
      <c r="AH127" s="11">
        <f>'Core Indicators'!HJ127</f>
        <v>2</v>
      </c>
      <c r="AI127" s="11">
        <f>'Core Indicators'!HR127</f>
        <v>2</v>
      </c>
      <c r="AJ127" s="11">
        <f t="shared" si="58"/>
        <v>2</v>
      </c>
      <c r="AK127" s="11">
        <f>'Core Indicators'!HZ127</f>
        <v>2</v>
      </c>
      <c r="AL127" s="11">
        <f>'Core Indicators'!IH127</f>
        <v>2</v>
      </c>
      <c r="AM127" s="11">
        <f>'Core Indicators'!IP127</f>
        <v>2</v>
      </c>
      <c r="AN127" s="11">
        <f t="shared" si="59"/>
        <v>2</v>
      </c>
    </row>
    <row r="128" spans="1:40" x14ac:dyDescent="0.25">
      <c r="A128" s="236" t="str">
        <f>Lists!C:C</f>
        <v>REG007</v>
      </c>
      <c r="B128" s="190">
        <f t="shared" si="45"/>
        <v>1.9</v>
      </c>
      <c r="C128" s="191">
        <f t="shared" si="46"/>
        <v>0</v>
      </c>
      <c r="D128" s="237">
        <f t="shared" si="47"/>
        <v>2.2000000000000002</v>
      </c>
      <c r="E128" s="236">
        <f>'Core Indicators'!R128</f>
        <v>2</v>
      </c>
      <c r="F128" s="236">
        <f>'Core Indicators'!Z128</f>
        <v>2</v>
      </c>
      <c r="G128" s="191">
        <f t="shared" si="48"/>
        <v>2</v>
      </c>
      <c r="H128" s="236">
        <f>'Core Indicators'!AH128</f>
        <v>2</v>
      </c>
      <c r="I128" s="236">
        <f>'Core Indicators'!AP128</f>
        <v>2</v>
      </c>
      <c r="J128" s="236">
        <f>'Core Indicators'!BN128</f>
        <v>3</v>
      </c>
      <c r="K128" s="236">
        <f t="shared" si="49"/>
        <v>2.5</v>
      </c>
      <c r="L128" s="190">
        <f t="shared" si="50"/>
        <v>2.2999999999999998</v>
      </c>
      <c r="M128" s="237">
        <f t="shared" si="51"/>
        <v>2</v>
      </c>
      <c r="N128" s="238">
        <f>'Core Indicators'!DJ128</f>
        <v>2</v>
      </c>
      <c r="O128" s="238">
        <f>'Core Indicators'!DR128</f>
        <v>2</v>
      </c>
      <c r="P128" s="238">
        <f>'Core Indicators'!DZ128</f>
        <v>2</v>
      </c>
      <c r="Q128" s="238">
        <f>'Core Indicators'!EH128</f>
        <v>2</v>
      </c>
      <c r="R128" s="238">
        <f>'Core Indicators'!EP128</f>
        <v>2</v>
      </c>
      <c r="S128" s="191">
        <f t="shared" si="52"/>
        <v>1.4</v>
      </c>
      <c r="T128" s="191">
        <f t="shared" si="53"/>
        <v>1.3333333333333333</v>
      </c>
      <c r="U128" s="236">
        <v>1</v>
      </c>
      <c r="V128" s="236">
        <v>1</v>
      </c>
      <c r="W128" s="236">
        <f>'Core Indicators'!EX128</f>
        <v>3</v>
      </c>
      <c r="X128" s="191">
        <f t="shared" si="54"/>
        <v>2</v>
      </c>
      <c r="Y128" s="236">
        <v>1</v>
      </c>
      <c r="Z128" s="191">
        <f t="shared" si="55"/>
        <v>1.5</v>
      </c>
      <c r="AA128" s="236">
        <f>'Core Indicators'!FF128</f>
        <v>1</v>
      </c>
      <c r="AB128" s="236">
        <f t="shared" si="56"/>
        <v>2</v>
      </c>
      <c r="AC128" s="11">
        <f>'Core Indicators'!GD128</f>
        <v>2</v>
      </c>
      <c r="AD128" s="11">
        <f>'Core Indicators'!GL128</f>
        <v>2</v>
      </c>
      <c r="AE128" s="11">
        <f>'Core Indicators'!GT128</f>
        <v>2</v>
      </c>
      <c r="AF128" s="11">
        <f>'Core Indicators'!HB128</f>
        <v>2</v>
      </c>
      <c r="AG128" s="11">
        <f t="shared" si="57"/>
        <v>2</v>
      </c>
      <c r="AH128" s="11">
        <f>'Core Indicators'!HJ128</f>
        <v>2</v>
      </c>
      <c r="AI128" s="11">
        <f>'Core Indicators'!HR128</f>
        <v>2</v>
      </c>
      <c r="AJ128" s="11">
        <f t="shared" si="58"/>
        <v>2</v>
      </c>
      <c r="AK128" s="11">
        <f>'Core Indicators'!HZ128</f>
        <v>2</v>
      </c>
      <c r="AL128" s="11">
        <f>'Core Indicators'!IH128</f>
        <v>2</v>
      </c>
      <c r="AM128" s="11">
        <f>'Core Indicators'!IP128</f>
        <v>2</v>
      </c>
      <c r="AN128" s="11">
        <f t="shared" si="59"/>
        <v>2</v>
      </c>
    </row>
    <row r="129" spans="1:40" x14ac:dyDescent="0.25">
      <c r="A129" s="236" t="str">
        <f>Lists!C:C</f>
        <v>REG008</v>
      </c>
      <c r="B129" s="190">
        <f t="shared" si="45"/>
        <v>1.9</v>
      </c>
      <c r="C129" s="191">
        <f t="shared" si="46"/>
        <v>0</v>
      </c>
      <c r="D129" s="237">
        <f t="shared" si="47"/>
        <v>2.2000000000000002</v>
      </c>
      <c r="E129" s="236">
        <f>'Core Indicators'!R129</f>
        <v>2</v>
      </c>
      <c r="F129" s="236">
        <f>'Core Indicators'!Z129</f>
        <v>2</v>
      </c>
      <c r="G129" s="191">
        <f t="shared" si="48"/>
        <v>2</v>
      </c>
      <c r="H129" s="236">
        <f>'Core Indicators'!AH129</f>
        <v>2</v>
      </c>
      <c r="I129" s="236">
        <f>'Core Indicators'!AP129</f>
        <v>2</v>
      </c>
      <c r="J129" s="236">
        <f>'Core Indicators'!BN129</f>
        <v>3</v>
      </c>
      <c r="K129" s="236">
        <f t="shared" si="49"/>
        <v>2.5</v>
      </c>
      <c r="L129" s="190">
        <f t="shared" si="50"/>
        <v>2.2999999999999998</v>
      </c>
      <c r="M129" s="237">
        <f t="shared" si="51"/>
        <v>2</v>
      </c>
      <c r="N129" s="238">
        <f>'Core Indicators'!DJ129</f>
        <v>2</v>
      </c>
      <c r="O129" s="238">
        <f>'Core Indicators'!DR129</f>
        <v>2</v>
      </c>
      <c r="P129" s="238">
        <f>'Core Indicators'!DZ129</f>
        <v>2</v>
      </c>
      <c r="Q129" s="238">
        <f>'Core Indicators'!EH129</f>
        <v>2</v>
      </c>
      <c r="R129" s="238">
        <f>'Core Indicators'!EP129</f>
        <v>2</v>
      </c>
      <c r="S129" s="191">
        <f t="shared" si="52"/>
        <v>1.4</v>
      </c>
      <c r="T129" s="191">
        <f t="shared" si="53"/>
        <v>1.3333333333333333</v>
      </c>
      <c r="U129" s="236">
        <v>1</v>
      </c>
      <c r="V129" s="236">
        <v>1</v>
      </c>
      <c r="W129" s="236">
        <f>'Core Indicators'!EX129</f>
        <v>3</v>
      </c>
      <c r="X129" s="191">
        <f t="shared" si="54"/>
        <v>2</v>
      </c>
      <c r="Y129" s="236">
        <v>1</v>
      </c>
      <c r="Z129" s="191">
        <f t="shared" si="55"/>
        <v>1.5</v>
      </c>
      <c r="AA129" s="236">
        <f>'Core Indicators'!FF129</f>
        <v>1</v>
      </c>
      <c r="AB129" s="236">
        <f t="shared" si="56"/>
        <v>2</v>
      </c>
      <c r="AC129" s="11">
        <f>'Core Indicators'!GD129</f>
        <v>2</v>
      </c>
      <c r="AD129" s="11">
        <f>'Core Indicators'!GL129</f>
        <v>2</v>
      </c>
      <c r="AE129" s="11">
        <f>'Core Indicators'!GT129</f>
        <v>2</v>
      </c>
      <c r="AF129" s="11">
        <f>'Core Indicators'!HB129</f>
        <v>2</v>
      </c>
      <c r="AG129" s="11">
        <f t="shared" si="57"/>
        <v>2</v>
      </c>
      <c r="AH129" s="11">
        <f>'Core Indicators'!HJ129</f>
        <v>2</v>
      </c>
      <c r="AI129" s="11">
        <f>'Core Indicators'!HR129</f>
        <v>2</v>
      </c>
      <c r="AJ129" s="11">
        <f t="shared" si="58"/>
        <v>2</v>
      </c>
      <c r="AK129" s="11">
        <f>'Core Indicators'!HZ129</f>
        <v>2</v>
      </c>
      <c r="AL129" s="11">
        <f>'Core Indicators'!IH129</f>
        <v>2</v>
      </c>
      <c r="AM129" s="11">
        <f>'Core Indicators'!IP129</f>
        <v>2</v>
      </c>
      <c r="AN129" s="11">
        <f t="shared" si="59"/>
        <v>2</v>
      </c>
    </row>
    <row r="130" spans="1:40" x14ac:dyDescent="0.25">
      <c r="A130" s="236" t="str">
        <f>Lists!C:C</f>
        <v>REG011</v>
      </c>
      <c r="B130" s="190">
        <f t="shared" si="45"/>
        <v>1.8</v>
      </c>
      <c r="C130" s="191">
        <f t="shared" si="46"/>
        <v>0</v>
      </c>
      <c r="D130" s="237">
        <f t="shared" si="47"/>
        <v>1.8</v>
      </c>
      <c r="E130" s="236">
        <f>'Core Indicators'!R130</f>
        <v>1</v>
      </c>
      <c r="F130" s="236">
        <f>'Core Indicators'!Z130</f>
        <v>2</v>
      </c>
      <c r="G130" s="191">
        <f t="shared" si="48"/>
        <v>1.5</v>
      </c>
      <c r="H130" s="236">
        <f>'Core Indicators'!AH130</f>
        <v>2</v>
      </c>
      <c r="I130" s="236">
        <f>'Core Indicators'!AP130</f>
        <v>2</v>
      </c>
      <c r="J130" s="236">
        <f>'Core Indicators'!BN130</f>
        <v>2</v>
      </c>
      <c r="K130" s="236">
        <f t="shared" si="49"/>
        <v>2</v>
      </c>
      <c r="L130" s="190">
        <f t="shared" si="50"/>
        <v>2</v>
      </c>
      <c r="M130" s="237">
        <f t="shared" si="51"/>
        <v>2</v>
      </c>
      <c r="N130" s="238">
        <f>'Core Indicators'!DJ130</f>
        <v>2</v>
      </c>
      <c r="O130" s="238">
        <f>'Core Indicators'!DR130</f>
        <v>2</v>
      </c>
      <c r="P130" s="238">
        <f>'Core Indicators'!DZ130</f>
        <v>2</v>
      </c>
      <c r="Q130" s="238">
        <f>'Core Indicators'!EH130</f>
        <v>2</v>
      </c>
      <c r="R130" s="238">
        <f>'Core Indicators'!EP130</f>
        <v>2</v>
      </c>
      <c r="S130" s="191">
        <f t="shared" si="52"/>
        <v>1.6</v>
      </c>
      <c r="T130" s="191">
        <f t="shared" si="53"/>
        <v>1.1666666666666667</v>
      </c>
      <c r="U130" s="236">
        <v>1</v>
      </c>
      <c r="V130" s="236">
        <v>1</v>
      </c>
      <c r="W130" s="236">
        <f>'Core Indicators'!EX130</f>
        <v>2</v>
      </c>
      <c r="X130" s="191">
        <f t="shared" si="54"/>
        <v>1.5</v>
      </c>
      <c r="Y130" s="236">
        <v>1</v>
      </c>
      <c r="Z130" s="191">
        <f t="shared" si="55"/>
        <v>2</v>
      </c>
      <c r="AA130" s="236">
        <f>'Core Indicators'!FF130</f>
        <v>2</v>
      </c>
      <c r="AB130" s="236">
        <f t="shared" si="56"/>
        <v>2</v>
      </c>
      <c r="AC130" s="11">
        <f>'Core Indicators'!GD130</f>
        <v>2</v>
      </c>
      <c r="AD130" s="11">
        <f>'Core Indicators'!GL130</f>
        <v>2</v>
      </c>
      <c r="AE130" s="11">
        <f>'Core Indicators'!GT130</f>
        <v>2</v>
      </c>
      <c r="AF130" s="11">
        <f>'Core Indicators'!HB130</f>
        <v>2</v>
      </c>
      <c r="AG130" s="11">
        <f t="shared" si="57"/>
        <v>2</v>
      </c>
      <c r="AH130" s="11">
        <f>'Core Indicators'!HJ130</f>
        <v>2</v>
      </c>
      <c r="AI130" s="11">
        <f>'Core Indicators'!HR130</f>
        <v>2</v>
      </c>
      <c r="AJ130" s="11">
        <f t="shared" si="58"/>
        <v>2</v>
      </c>
      <c r="AK130" s="11">
        <f>'Core Indicators'!HZ130</f>
        <v>2</v>
      </c>
      <c r="AL130" s="11">
        <f>'Core Indicators'!IH130</f>
        <v>2</v>
      </c>
      <c r="AM130" s="11">
        <f>'Core Indicators'!IP130</f>
        <v>2</v>
      </c>
      <c r="AN130" s="11">
        <f t="shared" si="59"/>
        <v>2</v>
      </c>
    </row>
    <row r="131" spans="1:40" x14ac:dyDescent="0.25">
      <c r="A131" s="236" t="str">
        <f>Lists!C:C</f>
        <v>REG012</v>
      </c>
      <c r="B131" s="190">
        <f t="shared" ref="B131:B162" si="60">IF(OR(M131="x",D131="x"),"x",ROUND((5-GEOMEAN(((5-D131)/5*4+1),((5-M131)/5*4+1),((5-M131)/5*4+1)))/4*3.5+S131*0.3,1))</f>
        <v>1.5</v>
      </c>
      <c r="C131" s="191">
        <f t="shared" ref="C131:C162" si="61">COUNTIF(E131:F131,"x")+COUNTIF(H131:I131,"x")+COUNTIF(J131:J131,"x")+COUNTIF(M131,"x")+COUNTIF(U131:W131,"x")+COUNTIF(Y131:AB131,"x")</f>
        <v>0</v>
      </c>
      <c r="D131" s="237">
        <f t="shared" ref="D131:D162" si="62">IF(OR(L131="x",G131="x"),"x",ROUND((5-GEOMEAN(((5-L131)/5*4+1),((5-L131)/5*4+1),((5-G131)/5*4+1)))/4*5,1))</f>
        <v>1.7</v>
      </c>
      <c r="E131" s="236">
        <f>'Core Indicators'!R131</f>
        <v>2</v>
      </c>
      <c r="F131" s="236">
        <f>'Core Indicators'!Z131</f>
        <v>2</v>
      </c>
      <c r="G131" s="191">
        <f t="shared" ref="G131:G162" si="63">IF(AND(F131="x",E131="x"),"x",IF(OR(F131="x",E131="x"),AVERAGE(E131,F131),ROUND((10-GEOMEAN(((10-E131)/10*9+1),((10-F131)/10*9+1)))/9*10,1)))</f>
        <v>2</v>
      </c>
      <c r="H131" s="236">
        <f>'Core Indicators'!AH131</f>
        <v>1</v>
      </c>
      <c r="I131" s="236">
        <f>'Core Indicators'!AP131</f>
        <v>2</v>
      </c>
      <c r="J131" s="236">
        <f>'Core Indicators'!BN131</f>
        <v>2</v>
      </c>
      <c r="K131" s="236">
        <f t="shared" ref="K131:K162" si="64">IF(AND(J131="x",I131="x"),"x",IF(OR(J131="x",I131="x"),AVERAGE(I131,J131),ROUND((10-GEOMEAN(((10-I131)/10*9+1),((10-J131)/10*9+1)))/9*10,1)))</f>
        <v>2</v>
      </c>
      <c r="L131" s="190">
        <f t="shared" ref="L131:L162" si="65">IF(AND(H131="x",K131="x"),"x",IF(OR(H131="x",K131="x"),AVERAGE(H131,K131),ROUND((10-GEOMEAN(((10-H131)/10*9+1),((10-K131)/10*9+1)))/9*10,1)))</f>
        <v>1.5</v>
      </c>
      <c r="M131" s="237">
        <f t="shared" ref="M131:M162" si="66">IF(N131="x","x",AVERAGE(N131:R131))</f>
        <v>1.6</v>
      </c>
      <c r="N131" s="238">
        <f>'Core Indicators'!DJ131</f>
        <v>2</v>
      </c>
      <c r="O131" s="238">
        <f>'Core Indicators'!DR131</f>
        <v>2</v>
      </c>
      <c r="P131" s="238">
        <f>'Core Indicators'!DZ131</f>
        <v>2</v>
      </c>
      <c r="Q131" s="238">
        <f>'Core Indicators'!EH131</f>
        <v>1</v>
      </c>
      <c r="R131" s="238">
        <f>'Core Indicators'!EP131</f>
        <v>1</v>
      </c>
      <c r="S131" s="191">
        <f t="shared" ref="S131:S162" si="67">IF(OR(Z131="x",T131="x"),T131,ROUND((10-GEOMEAN(((10-T131)/10*9+1),((10-Z131)/10*9+1)))/9*10,1))</f>
        <v>1.3</v>
      </c>
      <c r="T131" s="191">
        <f t="shared" ref="T131:T162" si="68">AVERAGE(U131,X131,Y131)</f>
        <v>1.1666666666666667</v>
      </c>
      <c r="U131" s="236">
        <v>1</v>
      </c>
      <c r="V131" s="236">
        <v>1</v>
      </c>
      <c r="W131" s="236">
        <f>'Core Indicators'!EX131</f>
        <v>2</v>
      </c>
      <c r="X131" s="191">
        <f t="shared" ref="X131:X162" si="69">AVERAGE(V131:W131)</f>
        <v>1.5</v>
      </c>
      <c r="Y131" s="236">
        <v>1</v>
      </c>
      <c r="Z131" s="191">
        <f t="shared" ref="Z131:Z162" si="70">IF(AND(AA131="x",AB131="x"),"x",AVERAGE(AA131:AB131))</f>
        <v>1.5</v>
      </c>
      <c r="AA131" s="236">
        <f>'Core Indicators'!FF131</f>
        <v>1</v>
      </c>
      <c r="AB131" s="236">
        <f t="shared" ref="AB131:AB162" si="71">IF(AND(AJ131="x",AN131="x",AG131="x"),"x",(AVERAGE(AJ131,AN131,AG131)))</f>
        <v>2</v>
      </c>
      <c r="AC131" s="11">
        <f>'Core Indicators'!GD131</f>
        <v>2</v>
      </c>
      <c r="AD131" s="11">
        <f>'Core Indicators'!GL131</f>
        <v>2</v>
      </c>
      <c r="AE131" s="11">
        <f>'Core Indicators'!GT131</f>
        <v>2</v>
      </c>
      <c r="AF131" s="11">
        <f>'Core Indicators'!HB131</f>
        <v>2</v>
      </c>
      <c r="AG131" s="11">
        <f t="shared" ref="AG131:AG162" si="72">IF(AND(AC131="x",AD131="x",AE131="x",AF131="x"),"x",AVERAGE(AC131:AF131))</f>
        <v>2</v>
      </c>
      <c r="AH131" s="11">
        <f>'Core Indicators'!HJ131</f>
        <v>2</v>
      </c>
      <c r="AI131" s="11">
        <f>'Core Indicators'!HR131</f>
        <v>2</v>
      </c>
      <c r="AJ131" s="11">
        <f t="shared" ref="AJ131:AJ162" si="73">IF(AND(AH131="x",AI131="x"),"x",AVERAGE(AH131:AI131))</f>
        <v>2</v>
      </c>
      <c r="AK131" s="11">
        <f>'Core Indicators'!HZ131</f>
        <v>2</v>
      </c>
      <c r="AL131" s="11">
        <f>'Core Indicators'!IH131</f>
        <v>2</v>
      </c>
      <c r="AM131" s="11">
        <f>'Core Indicators'!IP131</f>
        <v>2</v>
      </c>
      <c r="AN131" s="11">
        <f t="shared" ref="AN131:AN162" si="74">IF(AND(AK131="x",AL131="x",AM131="x"),"x",AVERAGE(AK131:AM131))</f>
        <v>2</v>
      </c>
    </row>
    <row r="132" spans="1:40" x14ac:dyDescent="0.25">
      <c r="A132" s="236" t="str">
        <f>Lists!C:C</f>
        <v>REG013</v>
      </c>
      <c r="B132" s="190">
        <f t="shared" si="60"/>
        <v>2</v>
      </c>
      <c r="C132" s="191">
        <f t="shared" si="61"/>
        <v>0</v>
      </c>
      <c r="D132" s="237">
        <f t="shared" si="62"/>
        <v>2</v>
      </c>
      <c r="E132" s="236">
        <f>'Core Indicators'!R132</f>
        <v>2</v>
      </c>
      <c r="F132" s="236">
        <f>'Core Indicators'!Z132</f>
        <v>2</v>
      </c>
      <c r="G132" s="191">
        <f t="shared" si="63"/>
        <v>2</v>
      </c>
      <c r="H132" s="236">
        <f>'Core Indicators'!AH132</f>
        <v>2</v>
      </c>
      <c r="I132" s="236">
        <f>'Core Indicators'!AP132</f>
        <v>2</v>
      </c>
      <c r="J132" s="236">
        <f>'Core Indicators'!BN132</f>
        <v>2</v>
      </c>
      <c r="K132" s="236">
        <f t="shared" si="64"/>
        <v>2</v>
      </c>
      <c r="L132" s="190">
        <f t="shared" si="65"/>
        <v>2</v>
      </c>
      <c r="M132" s="237">
        <f t="shared" si="66"/>
        <v>2</v>
      </c>
      <c r="N132" s="238">
        <f>'Core Indicators'!DJ132</f>
        <v>2</v>
      </c>
      <c r="O132" s="238">
        <f>'Core Indicators'!DR132</f>
        <v>2</v>
      </c>
      <c r="P132" s="238">
        <f>'Core Indicators'!DZ132</f>
        <v>2</v>
      </c>
      <c r="Q132" s="238">
        <f>'Core Indicators'!EH132</f>
        <v>2</v>
      </c>
      <c r="R132" s="238">
        <f>'Core Indicators'!EP132</f>
        <v>2</v>
      </c>
      <c r="S132" s="191">
        <f t="shared" si="67"/>
        <v>1.9</v>
      </c>
      <c r="T132" s="191">
        <f t="shared" si="68"/>
        <v>1.1666666666666667</v>
      </c>
      <c r="U132" s="236">
        <v>1</v>
      </c>
      <c r="V132" s="236">
        <v>1</v>
      </c>
      <c r="W132" s="236">
        <f>'Core Indicators'!EX132</f>
        <v>2</v>
      </c>
      <c r="X132" s="191">
        <f t="shared" si="69"/>
        <v>1.5</v>
      </c>
      <c r="Y132" s="236">
        <v>1</v>
      </c>
      <c r="Z132" s="191">
        <f t="shared" si="70"/>
        <v>2.5</v>
      </c>
      <c r="AA132" s="236">
        <f>'Core Indicators'!FF132</f>
        <v>3</v>
      </c>
      <c r="AB132" s="236">
        <f t="shared" si="71"/>
        <v>2</v>
      </c>
      <c r="AC132" s="11">
        <f>'Core Indicators'!GD132</f>
        <v>2</v>
      </c>
      <c r="AD132" s="11">
        <f>'Core Indicators'!GL132</f>
        <v>2</v>
      </c>
      <c r="AE132" s="11">
        <f>'Core Indicators'!GT132</f>
        <v>2</v>
      </c>
      <c r="AF132" s="11">
        <f>'Core Indicators'!HB132</f>
        <v>2</v>
      </c>
      <c r="AG132" s="11">
        <f t="shared" si="72"/>
        <v>2</v>
      </c>
      <c r="AH132" s="11">
        <f>'Core Indicators'!HJ132</f>
        <v>2</v>
      </c>
      <c r="AI132" s="11">
        <f>'Core Indicators'!HR132</f>
        <v>2</v>
      </c>
      <c r="AJ132" s="11">
        <f t="shared" si="73"/>
        <v>2</v>
      </c>
      <c r="AK132" s="11">
        <f>'Core Indicators'!HZ132</f>
        <v>2</v>
      </c>
      <c r="AL132" s="11">
        <f>'Core Indicators'!IH132</f>
        <v>2</v>
      </c>
      <c r="AM132" s="11">
        <f>'Core Indicators'!IP132</f>
        <v>2</v>
      </c>
      <c r="AN132" s="11">
        <f t="shared" si="74"/>
        <v>2</v>
      </c>
    </row>
    <row r="133" spans="1:40" x14ac:dyDescent="0.25">
      <c r="A133" s="236" t="str">
        <f>Lists!C:C</f>
        <v>REG014</v>
      </c>
      <c r="B133" s="190">
        <f t="shared" si="60"/>
        <v>1.9</v>
      </c>
      <c r="C133" s="191">
        <f t="shared" si="61"/>
        <v>0</v>
      </c>
      <c r="D133" s="237">
        <f t="shared" si="62"/>
        <v>2</v>
      </c>
      <c r="E133" s="236">
        <f>'Core Indicators'!R133</f>
        <v>2</v>
      </c>
      <c r="F133" s="236">
        <f>'Core Indicators'!Z133</f>
        <v>2</v>
      </c>
      <c r="G133" s="191">
        <f t="shared" si="63"/>
        <v>2</v>
      </c>
      <c r="H133" s="236">
        <f>'Core Indicators'!AH133</f>
        <v>2</v>
      </c>
      <c r="I133" s="236">
        <f>'Core Indicators'!AP133</f>
        <v>2</v>
      </c>
      <c r="J133" s="236">
        <f>'Core Indicators'!BN133</f>
        <v>2</v>
      </c>
      <c r="K133" s="236">
        <f t="shared" si="64"/>
        <v>2</v>
      </c>
      <c r="L133" s="190">
        <f t="shared" si="65"/>
        <v>2</v>
      </c>
      <c r="M133" s="237">
        <f t="shared" si="66"/>
        <v>2</v>
      </c>
      <c r="N133" s="238">
        <f>'Core Indicators'!DJ133</f>
        <v>2</v>
      </c>
      <c r="O133" s="238">
        <f>'Core Indicators'!DR133</f>
        <v>2</v>
      </c>
      <c r="P133" s="238">
        <f>'Core Indicators'!DZ133</f>
        <v>2</v>
      </c>
      <c r="Q133" s="238">
        <f>'Core Indicators'!EH133</f>
        <v>2</v>
      </c>
      <c r="R133" s="238">
        <f>'Core Indicators'!EP133</f>
        <v>2</v>
      </c>
      <c r="S133" s="191">
        <f t="shared" si="67"/>
        <v>1.6</v>
      </c>
      <c r="T133" s="191">
        <f t="shared" si="68"/>
        <v>1.1666666666666667</v>
      </c>
      <c r="U133" s="236">
        <v>1</v>
      </c>
      <c r="V133" s="236">
        <v>1</v>
      </c>
      <c r="W133" s="236">
        <f>'Core Indicators'!EX133</f>
        <v>2</v>
      </c>
      <c r="X133" s="191">
        <f t="shared" si="69"/>
        <v>1.5</v>
      </c>
      <c r="Y133" s="236">
        <v>1</v>
      </c>
      <c r="Z133" s="191">
        <f t="shared" si="70"/>
        <v>2</v>
      </c>
      <c r="AA133" s="236">
        <f>'Core Indicators'!FF133</f>
        <v>2</v>
      </c>
      <c r="AB133" s="236">
        <f t="shared" si="71"/>
        <v>2</v>
      </c>
      <c r="AC133" s="11">
        <f>'Core Indicators'!GD133</f>
        <v>2</v>
      </c>
      <c r="AD133" s="11">
        <f>'Core Indicators'!GL133</f>
        <v>2</v>
      </c>
      <c r="AE133" s="11">
        <f>'Core Indicators'!GT133</f>
        <v>2</v>
      </c>
      <c r="AF133" s="11">
        <f>'Core Indicators'!HB133</f>
        <v>2</v>
      </c>
      <c r="AG133" s="11">
        <f t="shared" si="72"/>
        <v>2</v>
      </c>
      <c r="AH133" s="11">
        <f>'Core Indicators'!HJ133</f>
        <v>2</v>
      </c>
      <c r="AI133" s="11">
        <f>'Core Indicators'!HR133</f>
        <v>2</v>
      </c>
      <c r="AJ133" s="11">
        <f t="shared" si="73"/>
        <v>2</v>
      </c>
      <c r="AK133" s="11">
        <f>'Core Indicators'!HZ133</f>
        <v>2</v>
      </c>
      <c r="AL133" s="11">
        <f>'Core Indicators'!IH133</f>
        <v>2</v>
      </c>
      <c r="AM133" s="11">
        <f>'Core Indicators'!IP133</f>
        <v>2</v>
      </c>
      <c r="AN133" s="11">
        <f t="shared" si="74"/>
        <v>2</v>
      </c>
    </row>
    <row r="134" spans="1:40" x14ac:dyDescent="0.25">
      <c r="A134" s="236" t="str">
        <f>Lists!C:C</f>
        <v>REG015</v>
      </c>
      <c r="B134" s="190">
        <f t="shared" si="60"/>
        <v>2.6</v>
      </c>
      <c r="C134" s="191">
        <f t="shared" si="61"/>
        <v>0</v>
      </c>
      <c r="D134" s="237">
        <f t="shared" si="62"/>
        <v>2.6</v>
      </c>
      <c r="E134" s="236">
        <f>'Core Indicators'!R134</f>
        <v>1</v>
      </c>
      <c r="F134" s="236">
        <f>'Core Indicators'!Z134</f>
        <v>2</v>
      </c>
      <c r="G134" s="191">
        <f t="shared" si="63"/>
        <v>1.5</v>
      </c>
      <c r="H134" s="236">
        <f>'Core Indicators'!AH134</f>
        <v>3</v>
      </c>
      <c r="I134" s="236">
        <f>'Core Indicators'!AP134</f>
        <v>3</v>
      </c>
      <c r="J134" s="236">
        <f>'Core Indicators'!BN134</f>
        <v>3</v>
      </c>
      <c r="K134" s="236">
        <f t="shared" si="64"/>
        <v>3</v>
      </c>
      <c r="L134" s="190">
        <f t="shared" si="65"/>
        <v>3</v>
      </c>
      <c r="M134" s="237">
        <f t="shared" si="66"/>
        <v>3</v>
      </c>
      <c r="N134" s="238">
        <f>'Core Indicators'!DJ134</f>
        <v>3</v>
      </c>
      <c r="O134" s="238">
        <f>'Core Indicators'!DR134</f>
        <v>3</v>
      </c>
      <c r="P134" s="238">
        <f>'Core Indicators'!DZ134</f>
        <v>3</v>
      </c>
      <c r="Q134" s="238">
        <f>'Core Indicators'!EH134</f>
        <v>3</v>
      </c>
      <c r="R134" s="238">
        <f>'Core Indicators'!EP134</f>
        <v>3</v>
      </c>
      <c r="S134" s="191">
        <f t="shared" si="67"/>
        <v>1.9</v>
      </c>
      <c r="T134" s="191">
        <f t="shared" si="68"/>
        <v>1.3333333333333333</v>
      </c>
      <c r="U134" s="236">
        <v>1</v>
      </c>
      <c r="V134" s="236">
        <v>1</v>
      </c>
      <c r="W134" s="236">
        <f>'Core Indicators'!EX134</f>
        <v>3</v>
      </c>
      <c r="X134" s="191">
        <f t="shared" si="69"/>
        <v>2</v>
      </c>
      <c r="Y134" s="236">
        <v>1</v>
      </c>
      <c r="Z134" s="191">
        <f t="shared" si="70"/>
        <v>2.5</v>
      </c>
      <c r="AA134" s="236">
        <f>'Core Indicators'!FF134</f>
        <v>3</v>
      </c>
      <c r="AB134" s="236">
        <f t="shared" si="71"/>
        <v>2</v>
      </c>
      <c r="AC134" s="11">
        <f>'Core Indicators'!GD134</f>
        <v>2</v>
      </c>
      <c r="AD134" s="11">
        <f>'Core Indicators'!GL134</f>
        <v>2</v>
      </c>
      <c r="AE134" s="11">
        <f>'Core Indicators'!GT134</f>
        <v>2</v>
      </c>
      <c r="AF134" s="11">
        <f>'Core Indicators'!HB134</f>
        <v>2</v>
      </c>
      <c r="AG134" s="11">
        <f t="shared" si="72"/>
        <v>2</v>
      </c>
      <c r="AH134" s="11">
        <f>'Core Indicators'!HJ134</f>
        <v>2</v>
      </c>
      <c r="AI134" s="11">
        <f>'Core Indicators'!HR134</f>
        <v>2</v>
      </c>
      <c r="AJ134" s="11">
        <f t="shared" si="73"/>
        <v>2</v>
      </c>
      <c r="AK134" s="11">
        <f>'Core Indicators'!HZ134</f>
        <v>2</v>
      </c>
      <c r="AL134" s="11">
        <f>'Core Indicators'!IH134</f>
        <v>2</v>
      </c>
      <c r="AM134" s="11">
        <f>'Core Indicators'!IP134</f>
        <v>2</v>
      </c>
      <c r="AN134" s="11">
        <f t="shared" si="74"/>
        <v>2</v>
      </c>
    </row>
    <row r="135" spans="1:40" x14ac:dyDescent="0.25">
      <c r="A135" s="236" t="str">
        <f>Lists!C:C</f>
        <v>ROU002</v>
      </c>
      <c r="B135" s="190">
        <f t="shared" si="60"/>
        <v>1.9</v>
      </c>
      <c r="C135" s="191">
        <f t="shared" si="61"/>
        <v>0</v>
      </c>
      <c r="D135" s="237">
        <f t="shared" si="62"/>
        <v>2</v>
      </c>
      <c r="E135" s="236">
        <f>'Core Indicators'!R135</f>
        <v>2</v>
      </c>
      <c r="F135" s="236">
        <f>'Core Indicators'!Z135</f>
        <v>2</v>
      </c>
      <c r="G135" s="191">
        <f t="shared" si="63"/>
        <v>2</v>
      </c>
      <c r="H135" s="236">
        <f>'Core Indicators'!AH135</f>
        <v>2</v>
      </c>
      <c r="I135" s="236">
        <f>'Core Indicators'!AP135</f>
        <v>2</v>
      </c>
      <c r="J135" s="236">
        <f>'Core Indicators'!BN135</f>
        <v>2</v>
      </c>
      <c r="K135" s="236">
        <f t="shared" si="64"/>
        <v>2</v>
      </c>
      <c r="L135" s="190">
        <f t="shared" si="65"/>
        <v>2</v>
      </c>
      <c r="M135" s="237">
        <f t="shared" si="66"/>
        <v>2</v>
      </c>
      <c r="N135" s="238">
        <f>'Core Indicators'!DJ135</f>
        <v>2</v>
      </c>
      <c r="O135" s="238">
        <f>'Core Indicators'!DR135</f>
        <v>2</v>
      </c>
      <c r="P135" s="238">
        <f>'Core Indicators'!DZ135</f>
        <v>2</v>
      </c>
      <c r="Q135" s="238">
        <f>'Core Indicators'!EH135</f>
        <v>2</v>
      </c>
      <c r="R135" s="238">
        <f>'Core Indicators'!EP135</f>
        <v>2</v>
      </c>
      <c r="S135" s="191">
        <f t="shared" si="67"/>
        <v>1.6</v>
      </c>
      <c r="T135" s="191">
        <f t="shared" si="68"/>
        <v>1.1666666666666667</v>
      </c>
      <c r="U135" s="236">
        <v>1</v>
      </c>
      <c r="V135" s="236">
        <v>1</v>
      </c>
      <c r="W135" s="236">
        <f>'Core Indicators'!EX135</f>
        <v>2</v>
      </c>
      <c r="X135" s="191">
        <f t="shared" si="69"/>
        <v>1.5</v>
      </c>
      <c r="Y135" s="236">
        <v>1</v>
      </c>
      <c r="Z135" s="191">
        <f t="shared" si="70"/>
        <v>2</v>
      </c>
      <c r="AA135" s="236">
        <f>'Core Indicators'!FF135</f>
        <v>2</v>
      </c>
      <c r="AB135" s="236">
        <f t="shared" si="71"/>
        <v>2</v>
      </c>
      <c r="AC135" s="11">
        <f>'Core Indicators'!GD135</f>
        <v>2</v>
      </c>
      <c r="AD135" s="11">
        <f>'Core Indicators'!GL135</f>
        <v>2</v>
      </c>
      <c r="AE135" s="11">
        <f>'Core Indicators'!GT135</f>
        <v>2</v>
      </c>
      <c r="AF135" s="11">
        <f>'Core Indicators'!HB135</f>
        <v>2</v>
      </c>
      <c r="AG135" s="11">
        <f t="shared" si="72"/>
        <v>2</v>
      </c>
      <c r="AH135" s="11">
        <f>'Core Indicators'!HJ135</f>
        <v>2</v>
      </c>
      <c r="AI135" s="11">
        <f>'Core Indicators'!HR135</f>
        <v>2</v>
      </c>
      <c r="AJ135" s="11">
        <f t="shared" si="73"/>
        <v>2</v>
      </c>
      <c r="AK135" s="11">
        <f>'Core Indicators'!HZ135</f>
        <v>2</v>
      </c>
      <c r="AL135" s="11">
        <f>'Core Indicators'!IH135</f>
        <v>2</v>
      </c>
      <c r="AM135" s="11">
        <f>'Core Indicators'!IP135</f>
        <v>2</v>
      </c>
      <c r="AN135" s="11">
        <f t="shared" si="74"/>
        <v>2</v>
      </c>
    </row>
    <row r="136" spans="1:40" x14ac:dyDescent="0.25">
      <c r="A136" s="236" t="str">
        <f>Lists!C:C</f>
        <v>RUS002</v>
      </c>
      <c r="B136" s="190">
        <f t="shared" si="60"/>
        <v>2.5</v>
      </c>
      <c r="C136" s="191">
        <f t="shared" si="61"/>
        <v>0</v>
      </c>
      <c r="D136" s="237">
        <f t="shared" si="62"/>
        <v>3</v>
      </c>
      <c r="E136" s="236">
        <f>'Core Indicators'!R136</f>
        <v>3</v>
      </c>
      <c r="F136" s="236">
        <f>'Core Indicators'!Z136</f>
        <v>3</v>
      </c>
      <c r="G136" s="191">
        <f t="shared" si="63"/>
        <v>3</v>
      </c>
      <c r="H136" s="236">
        <f>'Core Indicators'!AH136</f>
        <v>3</v>
      </c>
      <c r="I136" s="236">
        <f>'Core Indicators'!AP136</f>
        <v>3</v>
      </c>
      <c r="J136" s="236">
        <f>'Core Indicators'!BN136</f>
        <v>3</v>
      </c>
      <c r="K136" s="236">
        <f t="shared" si="64"/>
        <v>3</v>
      </c>
      <c r="L136" s="190">
        <f t="shared" si="65"/>
        <v>3</v>
      </c>
      <c r="M136" s="237">
        <f t="shared" si="66"/>
        <v>2.6666666666666665</v>
      </c>
      <c r="N136" s="238">
        <f>'Core Indicators'!DJ136</f>
        <v>2</v>
      </c>
      <c r="O136" s="238">
        <f>'Core Indicators'!DR136</f>
        <v>3</v>
      </c>
      <c r="P136" s="238">
        <f>'Core Indicators'!DZ136</f>
        <v>3</v>
      </c>
      <c r="Q136" s="238" t="str">
        <f>'Core Indicators'!EH136</f>
        <v>x</v>
      </c>
      <c r="R136" s="238" t="str">
        <f>'Core Indicators'!EP136</f>
        <v>x</v>
      </c>
      <c r="S136" s="191">
        <f t="shared" si="67"/>
        <v>1.9</v>
      </c>
      <c r="T136" s="191">
        <f t="shared" si="68"/>
        <v>1.3333333333333333</v>
      </c>
      <c r="U136" s="236">
        <v>1</v>
      </c>
      <c r="V136" s="236">
        <v>1</v>
      </c>
      <c r="W136" s="236">
        <f>'Core Indicators'!EX136</f>
        <v>3</v>
      </c>
      <c r="X136" s="191">
        <f t="shared" si="69"/>
        <v>2</v>
      </c>
      <c r="Y136" s="236">
        <v>1</v>
      </c>
      <c r="Z136" s="191">
        <f t="shared" si="70"/>
        <v>2.5</v>
      </c>
      <c r="AA136" s="236">
        <f>'Core Indicators'!FF136</f>
        <v>3</v>
      </c>
      <c r="AB136" s="236">
        <f t="shared" si="71"/>
        <v>2</v>
      </c>
      <c r="AC136" s="11">
        <f>'Core Indicators'!GD136</f>
        <v>2</v>
      </c>
      <c r="AD136" s="11">
        <f>'Core Indicators'!GL136</f>
        <v>2</v>
      </c>
      <c r="AE136" s="11">
        <f>'Core Indicators'!GT136</f>
        <v>2</v>
      </c>
      <c r="AF136" s="11">
        <f>'Core Indicators'!HB136</f>
        <v>2</v>
      </c>
      <c r="AG136" s="11">
        <f t="shared" si="72"/>
        <v>2</v>
      </c>
      <c r="AH136" s="11">
        <f>'Core Indicators'!HJ136</f>
        <v>2</v>
      </c>
      <c r="AI136" s="11">
        <f>'Core Indicators'!HR136</f>
        <v>2</v>
      </c>
      <c r="AJ136" s="11">
        <f t="shared" si="73"/>
        <v>2</v>
      </c>
      <c r="AK136" s="11">
        <f>'Core Indicators'!HZ136</f>
        <v>2</v>
      </c>
      <c r="AL136" s="11">
        <f>'Core Indicators'!IH136</f>
        <v>2</v>
      </c>
      <c r="AM136" s="11">
        <f>'Core Indicators'!IP136</f>
        <v>2</v>
      </c>
      <c r="AN136" s="11">
        <f t="shared" si="74"/>
        <v>2</v>
      </c>
    </row>
    <row r="137" spans="1:40" x14ac:dyDescent="0.25">
      <c r="A137" s="236" t="str">
        <f>Lists!C:C</f>
        <v>RWA002</v>
      </c>
      <c r="B137" s="190">
        <f t="shared" si="60"/>
        <v>2.1</v>
      </c>
      <c r="C137" s="191">
        <f t="shared" si="61"/>
        <v>2</v>
      </c>
      <c r="D137" s="237">
        <f t="shared" si="62"/>
        <v>2.4</v>
      </c>
      <c r="E137" s="236">
        <f>'Core Indicators'!R137</f>
        <v>3</v>
      </c>
      <c r="F137" s="236">
        <f>'Core Indicators'!Z137</f>
        <v>3</v>
      </c>
      <c r="G137" s="191">
        <f t="shared" si="63"/>
        <v>3</v>
      </c>
      <c r="H137" s="236">
        <f>'Core Indicators'!AH137</f>
        <v>2</v>
      </c>
      <c r="I137" s="236">
        <f>'Core Indicators'!AP137</f>
        <v>2</v>
      </c>
      <c r="J137" s="236" t="str">
        <f>'Core Indicators'!BN137</f>
        <v>x</v>
      </c>
      <c r="K137" s="236">
        <f t="shared" si="64"/>
        <v>2</v>
      </c>
      <c r="L137" s="190">
        <f t="shared" si="65"/>
        <v>2</v>
      </c>
      <c r="M137" s="237">
        <f t="shared" si="66"/>
        <v>2.4</v>
      </c>
      <c r="N137" s="238">
        <f>'Core Indicators'!DJ137</f>
        <v>2</v>
      </c>
      <c r="O137" s="238">
        <f>'Core Indicators'!DR137</f>
        <v>2</v>
      </c>
      <c r="P137" s="238">
        <f>'Core Indicators'!DZ137</f>
        <v>2</v>
      </c>
      <c r="Q137" s="238">
        <f>'Core Indicators'!EH137</f>
        <v>3</v>
      </c>
      <c r="R137" s="238">
        <f>'Core Indicators'!EP137</f>
        <v>3</v>
      </c>
      <c r="S137" s="191">
        <f t="shared" si="67"/>
        <v>1.5</v>
      </c>
      <c r="T137" s="191">
        <f t="shared" si="68"/>
        <v>1</v>
      </c>
      <c r="U137" s="236">
        <v>1</v>
      </c>
      <c r="V137" s="236">
        <v>1</v>
      </c>
      <c r="W137" s="236" t="str">
        <f>'Core Indicators'!EX137</f>
        <v>x</v>
      </c>
      <c r="X137" s="191">
        <f t="shared" si="69"/>
        <v>1</v>
      </c>
      <c r="Y137" s="236">
        <v>1</v>
      </c>
      <c r="Z137" s="191">
        <f t="shared" si="70"/>
        <v>2</v>
      </c>
      <c r="AA137" s="236">
        <f>'Core Indicators'!FF137</f>
        <v>2</v>
      </c>
      <c r="AB137" s="236">
        <f t="shared" si="71"/>
        <v>2</v>
      </c>
      <c r="AC137" s="11">
        <f>'Core Indicators'!GD137</f>
        <v>2</v>
      </c>
      <c r="AD137" s="11">
        <f>'Core Indicators'!GL137</f>
        <v>2</v>
      </c>
      <c r="AE137" s="11">
        <f>'Core Indicators'!GT137</f>
        <v>2</v>
      </c>
      <c r="AF137" s="11">
        <f>'Core Indicators'!HB137</f>
        <v>2</v>
      </c>
      <c r="AG137" s="11">
        <f t="shared" si="72"/>
        <v>2</v>
      </c>
      <c r="AH137" s="11">
        <f>'Core Indicators'!HJ137</f>
        <v>2</v>
      </c>
      <c r="AI137" s="11">
        <f>'Core Indicators'!HR137</f>
        <v>2</v>
      </c>
      <c r="AJ137" s="11">
        <f t="shared" si="73"/>
        <v>2</v>
      </c>
      <c r="AK137" s="11">
        <f>'Core Indicators'!HZ137</f>
        <v>2</v>
      </c>
      <c r="AL137" s="11">
        <f>'Core Indicators'!IH137</f>
        <v>2</v>
      </c>
      <c r="AM137" s="11">
        <f>'Core Indicators'!IP137</f>
        <v>2</v>
      </c>
      <c r="AN137" s="11">
        <f t="shared" si="74"/>
        <v>2</v>
      </c>
    </row>
    <row r="138" spans="1:40" x14ac:dyDescent="0.25">
      <c r="A138" s="236" t="str">
        <f>Lists!C:C</f>
        <v>SDN001</v>
      </c>
      <c r="B138" s="190">
        <f t="shared" si="60"/>
        <v>1.3</v>
      </c>
      <c r="C138" s="191">
        <f t="shared" si="61"/>
        <v>0</v>
      </c>
      <c r="D138" s="237">
        <f t="shared" si="62"/>
        <v>1.5</v>
      </c>
      <c r="E138" s="236">
        <f>'Core Indicators'!R138</f>
        <v>2</v>
      </c>
      <c r="F138" s="236">
        <f>'Core Indicators'!Z138</f>
        <v>1</v>
      </c>
      <c r="G138" s="191">
        <f t="shared" si="63"/>
        <v>1.5</v>
      </c>
      <c r="H138" s="236">
        <f>'Core Indicators'!AH138</f>
        <v>1</v>
      </c>
      <c r="I138" s="236">
        <f>'Core Indicators'!AP138</f>
        <v>2</v>
      </c>
      <c r="J138" s="236">
        <f>'Core Indicators'!BN138</f>
        <v>2</v>
      </c>
      <c r="K138" s="236">
        <f t="shared" si="64"/>
        <v>2</v>
      </c>
      <c r="L138" s="190">
        <f t="shared" si="65"/>
        <v>1.5</v>
      </c>
      <c r="M138" s="237">
        <f t="shared" si="66"/>
        <v>1</v>
      </c>
      <c r="N138" s="238">
        <f>'Core Indicators'!DJ138</f>
        <v>1</v>
      </c>
      <c r="O138" s="238">
        <f>'Core Indicators'!DR138</f>
        <v>1</v>
      </c>
      <c r="P138" s="238">
        <f>'Core Indicators'!DZ138</f>
        <v>1</v>
      </c>
      <c r="Q138" s="238">
        <f>'Core Indicators'!EH138</f>
        <v>1</v>
      </c>
      <c r="R138" s="238">
        <f>'Core Indicators'!EP138</f>
        <v>1</v>
      </c>
      <c r="S138" s="191">
        <f t="shared" si="67"/>
        <v>1.6</v>
      </c>
      <c r="T138" s="191">
        <f t="shared" si="68"/>
        <v>1.1666666666666667</v>
      </c>
      <c r="U138" s="236">
        <v>1</v>
      </c>
      <c r="V138" s="236">
        <v>1</v>
      </c>
      <c r="W138" s="236">
        <f>'Core Indicators'!EX138</f>
        <v>2</v>
      </c>
      <c r="X138" s="191">
        <f t="shared" si="69"/>
        <v>1.5</v>
      </c>
      <c r="Y138" s="236">
        <v>1</v>
      </c>
      <c r="Z138" s="191">
        <f t="shared" si="70"/>
        <v>2</v>
      </c>
      <c r="AA138" s="236">
        <f>'Core Indicators'!FF138</f>
        <v>2</v>
      </c>
      <c r="AB138" s="236">
        <f t="shared" si="71"/>
        <v>2</v>
      </c>
      <c r="AC138" s="11">
        <f>'Core Indicators'!GD138</f>
        <v>2</v>
      </c>
      <c r="AD138" s="11">
        <f>'Core Indicators'!GL138</f>
        <v>2</v>
      </c>
      <c r="AE138" s="11">
        <f>'Core Indicators'!GT138</f>
        <v>2</v>
      </c>
      <c r="AF138" s="11">
        <f>'Core Indicators'!HB138</f>
        <v>2</v>
      </c>
      <c r="AG138" s="11">
        <f t="shared" si="72"/>
        <v>2</v>
      </c>
      <c r="AH138" s="11">
        <f>'Core Indicators'!HJ138</f>
        <v>2</v>
      </c>
      <c r="AI138" s="11">
        <f>'Core Indicators'!HR138</f>
        <v>2</v>
      </c>
      <c r="AJ138" s="11">
        <f t="shared" si="73"/>
        <v>2</v>
      </c>
      <c r="AK138" s="11">
        <f>'Core Indicators'!HZ138</f>
        <v>2</v>
      </c>
      <c r="AL138" s="11">
        <f>'Core Indicators'!IH138</f>
        <v>2</v>
      </c>
      <c r="AM138" s="11">
        <f>'Core Indicators'!IP138</f>
        <v>2</v>
      </c>
      <c r="AN138" s="11">
        <f t="shared" si="74"/>
        <v>2</v>
      </c>
    </row>
    <row r="139" spans="1:40" x14ac:dyDescent="0.25">
      <c r="A139" s="236" t="str">
        <f>Lists!C:C</f>
        <v>SDN005</v>
      </c>
      <c r="B139" s="190">
        <f t="shared" si="60"/>
        <v>1.6</v>
      </c>
      <c r="C139" s="191">
        <f t="shared" si="61"/>
        <v>0</v>
      </c>
      <c r="D139" s="237">
        <f t="shared" si="62"/>
        <v>2</v>
      </c>
      <c r="E139" s="236">
        <f>'Core Indicators'!R139</f>
        <v>2</v>
      </c>
      <c r="F139" s="236">
        <f>'Core Indicators'!Z139</f>
        <v>2</v>
      </c>
      <c r="G139" s="191">
        <f t="shared" si="63"/>
        <v>2</v>
      </c>
      <c r="H139" s="236">
        <f>'Core Indicators'!AH139</f>
        <v>2</v>
      </c>
      <c r="I139" s="236">
        <f>'Core Indicators'!AP139</f>
        <v>2</v>
      </c>
      <c r="J139" s="236">
        <f>'Core Indicators'!BN139</f>
        <v>2</v>
      </c>
      <c r="K139" s="236">
        <f t="shared" si="64"/>
        <v>2</v>
      </c>
      <c r="L139" s="190">
        <f t="shared" si="65"/>
        <v>2</v>
      </c>
      <c r="M139" s="237">
        <f t="shared" si="66"/>
        <v>1.4</v>
      </c>
      <c r="N139" s="238">
        <f>'Core Indicators'!DJ139</f>
        <v>2</v>
      </c>
      <c r="O139" s="238">
        <f>'Core Indicators'!DR139</f>
        <v>2</v>
      </c>
      <c r="P139" s="238">
        <f>'Core Indicators'!DZ139</f>
        <v>1</v>
      </c>
      <c r="Q139" s="238">
        <f>'Core Indicators'!EH139</f>
        <v>1</v>
      </c>
      <c r="R139" s="238">
        <f>'Core Indicators'!EP139</f>
        <v>1</v>
      </c>
      <c r="S139" s="191">
        <f t="shared" si="67"/>
        <v>1.6</v>
      </c>
      <c r="T139" s="191">
        <f t="shared" si="68"/>
        <v>1.1666666666666667</v>
      </c>
      <c r="U139" s="236">
        <v>1</v>
      </c>
      <c r="V139" s="236">
        <v>1</v>
      </c>
      <c r="W139" s="236">
        <f>'Core Indicators'!EX139</f>
        <v>2</v>
      </c>
      <c r="X139" s="191">
        <f t="shared" si="69"/>
        <v>1.5</v>
      </c>
      <c r="Y139" s="236">
        <v>1</v>
      </c>
      <c r="Z139" s="191">
        <f t="shared" si="70"/>
        <v>2</v>
      </c>
      <c r="AA139" s="236">
        <f>'Core Indicators'!FF139</f>
        <v>2</v>
      </c>
      <c r="AB139" s="236">
        <f t="shared" si="71"/>
        <v>2</v>
      </c>
      <c r="AC139" s="11">
        <f>'Core Indicators'!GD139</f>
        <v>2</v>
      </c>
      <c r="AD139" s="11">
        <f>'Core Indicators'!GL139</f>
        <v>2</v>
      </c>
      <c r="AE139" s="11">
        <f>'Core Indicators'!GT139</f>
        <v>2</v>
      </c>
      <c r="AF139" s="11">
        <f>'Core Indicators'!HB139</f>
        <v>2</v>
      </c>
      <c r="AG139" s="11">
        <f t="shared" si="72"/>
        <v>2</v>
      </c>
      <c r="AH139" s="11">
        <f>'Core Indicators'!HJ139</f>
        <v>2</v>
      </c>
      <c r="AI139" s="11">
        <f>'Core Indicators'!HR139</f>
        <v>2</v>
      </c>
      <c r="AJ139" s="11">
        <f t="shared" si="73"/>
        <v>2</v>
      </c>
      <c r="AK139" s="11">
        <f>'Core Indicators'!HZ139</f>
        <v>2</v>
      </c>
      <c r="AL139" s="11">
        <f>'Core Indicators'!IH139</f>
        <v>2</v>
      </c>
      <c r="AM139" s="11">
        <f>'Core Indicators'!IP139</f>
        <v>2</v>
      </c>
      <c r="AN139" s="11">
        <f t="shared" si="74"/>
        <v>2</v>
      </c>
    </row>
    <row r="140" spans="1:40" x14ac:dyDescent="0.25">
      <c r="A140" s="236" t="str">
        <f>Lists!C:C</f>
        <v>SEN002</v>
      </c>
      <c r="B140" s="190">
        <f t="shared" si="60"/>
        <v>1.1000000000000001</v>
      </c>
      <c r="C140" s="191">
        <f t="shared" si="61"/>
        <v>0</v>
      </c>
      <c r="D140" s="237">
        <f t="shared" si="62"/>
        <v>1</v>
      </c>
      <c r="E140" s="236">
        <f>'Core Indicators'!R140</f>
        <v>1</v>
      </c>
      <c r="F140" s="236">
        <f>'Core Indicators'!Z140</f>
        <v>1</v>
      </c>
      <c r="G140" s="191">
        <f t="shared" si="63"/>
        <v>1</v>
      </c>
      <c r="H140" s="236">
        <f>'Core Indicators'!AH140</f>
        <v>1</v>
      </c>
      <c r="I140" s="236">
        <f>'Core Indicators'!AP140</f>
        <v>1</v>
      </c>
      <c r="J140" s="236">
        <f>'Core Indicators'!BN140</f>
        <v>1</v>
      </c>
      <c r="K140" s="236">
        <f t="shared" si="64"/>
        <v>1</v>
      </c>
      <c r="L140" s="190">
        <f t="shared" si="65"/>
        <v>1</v>
      </c>
      <c r="M140" s="237">
        <f t="shared" si="66"/>
        <v>1</v>
      </c>
      <c r="N140" s="238">
        <f>'Core Indicators'!DJ140</f>
        <v>1</v>
      </c>
      <c r="O140" s="238">
        <f>'Core Indicators'!DR140</f>
        <v>1</v>
      </c>
      <c r="P140" s="238">
        <f>'Core Indicators'!DZ140</f>
        <v>1</v>
      </c>
      <c r="Q140" s="238">
        <f>'Core Indicators'!EH140</f>
        <v>1</v>
      </c>
      <c r="R140" s="238">
        <f>'Core Indicators'!EP140</f>
        <v>1</v>
      </c>
      <c r="S140" s="191">
        <f t="shared" si="67"/>
        <v>1.3</v>
      </c>
      <c r="T140" s="191">
        <f t="shared" si="68"/>
        <v>1</v>
      </c>
      <c r="U140" s="236">
        <v>1</v>
      </c>
      <c r="V140" s="236">
        <v>1</v>
      </c>
      <c r="W140" s="236">
        <f>'Core Indicators'!EX140</f>
        <v>1</v>
      </c>
      <c r="X140" s="191">
        <f t="shared" si="69"/>
        <v>1</v>
      </c>
      <c r="Y140" s="236">
        <v>1</v>
      </c>
      <c r="Z140" s="191">
        <f t="shared" si="70"/>
        <v>1.5</v>
      </c>
      <c r="AA140" s="236">
        <f>'Core Indicators'!FF140</f>
        <v>1</v>
      </c>
      <c r="AB140" s="236">
        <f t="shared" si="71"/>
        <v>2</v>
      </c>
      <c r="AC140" s="11">
        <f>'Core Indicators'!GD140</f>
        <v>2</v>
      </c>
      <c r="AD140" s="11">
        <f>'Core Indicators'!GL140</f>
        <v>2</v>
      </c>
      <c r="AE140" s="11">
        <f>'Core Indicators'!GT140</f>
        <v>2</v>
      </c>
      <c r="AF140" s="11">
        <f>'Core Indicators'!HB140</f>
        <v>2</v>
      </c>
      <c r="AG140" s="11">
        <f t="shared" si="72"/>
        <v>2</v>
      </c>
      <c r="AH140" s="11">
        <f>'Core Indicators'!HJ140</f>
        <v>2</v>
      </c>
      <c r="AI140" s="11">
        <f>'Core Indicators'!HR140</f>
        <v>2</v>
      </c>
      <c r="AJ140" s="11">
        <f t="shared" si="73"/>
        <v>2</v>
      </c>
      <c r="AK140" s="11">
        <f>'Core Indicators'!HZ140</f>
        <v>2</v>
      </c>
      <c r="AL140" s="11">
        <f>'Core Indicators'!IH140</f>
        <v>2</v>
      </c>
      <c r="AM140" s="11">
        <f>'Core Indicators'!IP140</f>
        <v>2</v>
      </c>
      <c r="AN140" s="11">
        <f t="shared" si="74"/>
        <v>2</v>
      </c>
    </row>
    <row r="141" spans="1:40" x14ac:dyDescent="0.25">
      <c r="A141" s="236" t="str">
        <f>Lists!C:C</f>
        <v>SLV001</v>
      </c>
      <c r="B141" s="190">
        <f t="shared" si="60"/>
        <v>1.9</v>
      </c>
      <c r="C141" s="191">
        <f t="shared" si="61"/>
        <v>0</v>
      </c>
      <c r="D141" s="237">
        <f t="shared" si="62"/>
        <v>2.2000000000000002</v>
      </c>
      <c r="E141" s="236">
        <f>'Core Indicators'!R141</f>
        <v>2</v>
      </c>
      <c r="F141" s="236">
        <f>'Core Indicators'!Z141</f>
        <v>2</v>
      </c>
      <c r="G141" s="191">
        <f t="shared" si="63"/>
        <v>2</v>
      </c>
      <c r="H141" s="236">
        <f>'Core Indicators'!AH141</f>
        <v>2</v>
      </c>
      <c r="I141" s="236">
        <f>'Core Indicators'!AP141</f>
        <v>3</v>
      </c>
      <c r="J141" s="236">
        <f>'Core Indicators'!BN141</f>
        <v>2</v>
      </c>
      <c r="K141" s="236">
        <f t="shared" si="64"/>
        <v>2.5</v>
      </c>
      <c r="L141" s="190">
        <f t="shared" si="65"/>
        <v>2.2999999999999998</v>
      </c>
      <c r="M141" s="237">
        <f t="shared" si="66"/>
        <v>2</v>
      </c>
      <c r="N141" s="238">
        <f>'Core Indicators'!DJ141</f>
        <v>2</v>
      </c>
      <c r="O141" s="238">
        <f>'Core Indicators'!DR141</f>
        <v>2</v>
      </c>
      <c r="P141" s="238">
        <f>'Core Indicators'!DZ141</f>
        <v>2</v>
      </c>
      <c r="Q141" s="238">
        <f>'Core Indicators'!EH141</f>
        <v>2</v>
      </c>
      <c r="R141" s="238">
        <f>'Core Indicators'!EP141</f>
        <v>2</v>
      </c>
      <c r="S141" s="191">
        <f t="shared" si="67"/>
        <v>1.6</v>
      </c>
      <c r="T141" s="191">
        <f t="shared" si="68"/>
        <v>1.1666666666666667</v>
      </c>
      <c r="U141" s="236">
        <v>1</v>
      </c>
      <c r="V141" s="236">
        <v>1</v>
      </c>
      <c r="W141" s="236">
        <f>'Core Indicators'!EX141</f>
        <v>2</v>
      </c>
      <c r="X141" s="191">
        <f t="shared" si="69"/>
        <v>1.5</v>
      </c>
      <c r="Y141" s="236">
        <v>1</v>
      </c>
      <c r="Z141" s="191">
        <f t="shared" si="70"/>
        <v>2</v>
      </c>
      <c r="AA141" s="236">
        <f>'Core Indicators'!FF141</f>
        <v>2</v>
      </c>
      <c r="AB141" s="236">
        <f t="shared" si="71"/>
        <v>2</v>
      </c>
      <c r="AC141" s="11">
        <f>'Core Indicators'!GD141</f>
        <v>2</v>
      </c>
      <c r="AD141" s="11">
        <f>'Core Indicators'!GL141</f>
        <v>2</v>
      </c>
      <c r="AE141" s="11">
        <f>'Core Indicators'!GT141</f>
        <v>2</v>
      </c>
      <c r="AF141" s="11">
        <f>'Core Indicators'!HB141</f>
        <v>2</v>
      </c>
      <c r="AG141" s="11">
        <f t="shared" si="72"/>
        <v>2</v>
      </c>
      <c r="AH141" s="11">
        <f>'Core Indicators'!HJ141</f>
        <v>2</v>
      </c>
      <c r="AI141" s="11">
        <f>'Core Indicators'!HR141</f>
        <v>2</v>
      </c>
      <c r="AJ141" s="11">
        <f t="shared" si="73"/>
        <v>2</v>
      </c>
      <c r="AK141" s="11">
        <f>'Core Indicators'!HZ141</f>
        <v>2</v>
      </c>
      <c r="AL141" s="11">
        <f>'Core Indicators'!IH141</f>
        <v>2</v>
      </c>
      <c r="AM141" s="11">
        <f>'Core Indicators'!IP141</f>
        <v>2</v>
      </c>
      <c r="AN141" s="11">
        <f t="shared" si="74"/>
        <v>2</v>
      </c>
    </row>
    <row r="142" spans="1:40" x14ac:dyDescent="0.25">
      <c r="A142" s="236" t="str">
        <f>Lists!C:C</f>
        <v>SOM001</v>
      </c>
      <c r="B142" s="190">
        <f t="shared" si="60"/>
        <v>1.7</v>
      </c>
      <c r="C142" s="191">
        <f t="shared" si="61"/>
        <v>0</v>
      </c>
      <c r="D142" s="237">
        <f t="shared" si="62"/>
        <v>1.8</v>
      </c>
      <c r="E142" s="236">
        <f>'Core Indicators'!R142</f>
        <v>1</v>
      </c>
      <c r="F142" s="236">
        <f>'Core Indicators'!Z142</f>
        <v>2</v>
      </c>
      <c r="G142" s="191">
        <f t="shared" si="63"/>
        <v>1.5</v>
      </c>
      <c r="H142" s="236">
        <f>'Core Indicators'!AH142</f>
        <v>2</v>
      </c>
      <c r="I142" s="236">
        <f>'Core Indicators'!AP142</f>
        <v>2</v>
      </c>
      <c r="J142" s="236">
        <f>'Core Indicators'!BN142</f>
        <v>2</v>
      </c>
      <c r="K142" s="236">
        <f t="shared" si="64"/>
        <v>2</v>
      </c>
      <c r="L142" s="190">
        <f t="shared" si="65"/>
        <v>2</v>
      </c>
      <c r="M142" s="237">
        <f t="shared" si="66"/>
        <v>2</v>
      </c>
      <c r="N142" s="238">
        <f>'Core Indicators'!DJ142</f>
        <v>2</v>
      </c>
      <c r="O142" s="238">
        <f>'Core Indicators'!DR142</f>
        <v>2</v>
      </c>
      <c r="P142" s="238">
        <f>'Core Indicators'!DZ142</f>
        <v>2</v>
      </c>
      <c r="Q142" s="238">
        <f>'Core Indicators'!EH142</f>
        <v>2</v>
      </c>
      <c r="R142" s="238">
        <f>'Core Indicators'!EP142</f>
        <v>2</v>
      </c>
      <c r="S142" s="191">
        <f t="shared" si="67"/>
        <v>1.3</v>
      </c>
      <c r="T142" s="191">
        <f t="shared" si="68"/>
        <v>1.1666666666666667</v>
      </c>
      <c r="U142" s="236">
        <v>1</v>
      </c>
      <c r="V142" s="236">
        <v>1</v>
      </c>
      <c r="W142" s="236">
        <f>'Core Indicators'!EX142</f>
        <v>2</v>
      </c>
      <c r="X142" s="191">
        <f t="shared" si="69"/>
        <v>1.5</v>
      </c>
      <c r="Y142" s="236">
        <v>1</v>
      </c>
      <c r="Z142" s="191">
        <f t="shared" si="70"/>
        <v>1.5</v>
      </c>
      <c r="AA142" s="236">
        <f>'Core Indicators'!FF142</f>
        <v>1</v>
      </c>
      <c r="AB142" s="236">
        <f t="shared" si="71"/>
        <v>2</v>
      </c>
      <c r="AC142" s="11">
        <f>'Core Indicators'!GD142</f>
        <v>2</v>
      </c>
      <c r="AD142" s="11">
        <f>'Core Indicators'!GL142</f>
        <v>2</v>
      </c>
      <c r="AE142" s="11">
        <f>'Core Indicators'!GT142</f>
        <v>2</v>
      </c>
      <c r="AF142" s="11">
        <f>'Core Indicators'!HB142</f>
        <v>2</v>
      </c>
      <c r="AG142" s="11">
        <f t="shared" si="72"/>
        <v>2</v>
      </c>
      <c r="AH142" s="11">
        <f>'Core Indicators'!HJ142</f>
        <v>2</v>
      </c>
      <c r="AI142" s="11">
        <f>'Core Indicators'!HR142</f>
        <v>2</v>
      </c>
      <c r="AJ142" s="11">
        <f t="shared" si="73"/>
        <v>2</v>
      </c>
      <c r="AK142" s="11">
        <f>'Core Indicators'!HZ142</f>
        <v>2</v>
      </c>
      <c r="AL142" s="11">
        <f>'Core Indicators'!IH142</f>
        <v>2</v>
      </c>
      <c r="AM142" s="11">
        <f>'Core Indicators'!IP142</f>
        <v>2</v>
      </c>
      <c r="AN142" s="11">
        <f t="shared" si="74"/>
        <v>2</v>
      </c>
    </row>
    <row r="143" spans="1:40" x14ac:dyDescent="0.25">
      <c r="A143" s="236" t="str">
        <f>Lists!C:C</f>
        <v>SOM002</v>
      </c>
      <c r="B143" s="190">
        <f t="shared" si="60"/>
        <v>2</v>
      </c>
      <c r="C143" s="191">
        <f t="shared" si="61"/>
        <v>0</v>
      </c>
      <c r="D143" s="237">
        <f t="shared" si="62"/>
        <v>2.4</v>
      </c>
      <c r="E143" s="236">
        <f>'Core Indicators'!R143</f>
        <v>2</v>
      </c>
      <c r="F143" s="236">
        <f>'Core Indicators'!Z143</f>
        <v>3</v>
      </c>
      <c r="G143" s="191">
        <f t="shared" si="63"/>
        <v>2.5</v>
      </c>
      <c r="H143" s="236">
        <f>'Core Indicators'!AH143</f>
        <v>2</v>
      </c>
      <c r="I143" s="236">
        <f>'Core Indicators'!AP143</f>
        <v>2</v>
      </c>
      <c r="J143" s="236">
        <f>'Core Indicators'!BN143</f>
        <v>3</v>
      </c>
      <c r="K143" s="236">
        <f t="shared" si="64"/>
        <v>2.5</v>
      </c>
      <c r="L143" s="190">
        <f t="shared" si="65"/>
        <v>2.2999999999999998</v>
      </c>
      <c r="M143" s="237">
        <f t="shared" si="66"/>
        <v>2</v>
      </c>
      <c r="N143" s="238">
        <f>'Core Indicators'!DJ143</f>
        <v>2</v>
      </c>
      <c r="O143" s="238">
        <f>'Core Indicators'!DR143</f>
        <v>2</v>
      </c>
      <c r="P143" s="238">
        <f>'Core Indicators'!DZ143</f>
        <v>2</v>
      </c>
      <c r="Q143" s="238">
        <f>'Core Indicators'!EH143</f>
        <v>2</v>
      </c>
      <c r="R143" s="238">
        <f>'Core Indicators'!EP143</f>
        <v>2</v>
      </c>
      <c r="S143" s="191">
        <f t="shared" si="67"/>
        <v>1.6</v>
      </c>
      <c r="T143" s="191">
        <f t="shared" si="68"/>
        <v>1.1666666666666667</v>
      </c>
      <c r="U143" s="236">
        <v>1</v>
      </c>
      <c r="V143" s="236">
        <v>1</v>
      </c>
      <c r="W143" s="236">
        <f>'Core Indicators'!EX143</f>
        <v>2</v>
      </c>
      <c r="X143" s="191">
        <f t="shared" si="69"/>
        <v>1.5</v>
      </c>
      <c r="Y143" s="236">
        <v>1</v>
      </c>
      <c r="Z143" s="191">
        <f t="shared" si="70"/>
        <v>2</v>
      </c>
      <c r="AA143" s="236">
        <f>'Core Indicators'!FF143</f>
        <v>2</v>
      </c>
      <c r="AB143" s="236">
        <f t="shared" si="71"/>
        <v>2</v>
      </c>
      <c r="AC143" s="11">
        <f>'Core Indicators'!GD143</f>
        <v>2</v>
      </c>
      <c r="AD143" s="11">
        <f>'Core Indicators'!GL143</f>
        <v>2</v>
      </c>
      <c r="AE143" s="11">
        <f>'Core Indicators'!GT143</f>
        <v>2</v>
      </c>
      <c r="AF143" s="11">
        <f>'Core Indicators'!HB143</f>
        <v>2</v>
      </c>
      <c r="AG143" s="11">
        <f t="shared" si="72"/>
        <v>2</v>
      </c>
      <c r="AH143" s="11">
        <f>'Core Indicators'!HJ143</f>
        <v>2</v>
      </c>
      <c r="AI143" s="11">
        <f>'Core Indicators'!HR143</f>
        <v>2</v>
      </c>
      <c r="AJ143" s="11">
        <f t="shared" si="73"/>
        <v>2</v>
      </c>
      <c r="AK143" s="11">
        <f>'Core Indicators'!HZ143</f>
        <v>2</v>
      </c>
      <c r="AL143" s="11">
        <f>'Core Indicators'!IH143</f>
        <v>2</v>
      </c>
      <c r="AM143" s="11">
        <f>'Core Indicators'!IP143</f>
        <v>2</v>
      </c>
      <c r="AN143" s="11">
        <f t="shared" si="74"/>
        <v>2</v>
      </c>
    </row>
    <row r="144" spans="1:40" x14ac:dyDescent="0.25">
      <c r="A144" s="236" t="str">
        <f>Lists!C:C</f>
        <v>SSD001</v>
      </c>
      <c r="B144" s="190">
        <f t="shared" si="60"/>
        <v>2</v>
      </c>
      <c r="C144" s="191">
        <f t="shared" si="61"/>
        <v>0</v>
      </c>
      <c r="D144" s="237">
        <f t="shared" si="62"/>
        <v>2.5</v>
      </c>
      <c r="E144" s="236">
        <f>'Core Indicators'!R144</f>
        <v>3</v>
      </c>
      <c r="F144" s="236">
        <f>'Core Indicators'!Z144</f>
        <v>2</v>
      </c>
      <c r="G144" s="191">
        <f t="shared" si="63"/>
        <v>2.5</v>
      </c>
      <c r="H144" s="236">
        <f>'Core Indicators'!AH144</f>
        <v>2</v>
      </c>
      <c r="I144" s="236">
        <f>'Core Indicators'!AP144</f>
        <v>3</v>
      </c>
      <c r="J144" s="236">
        <f>'Core Indicators'!BN144</f>
        <v>3</v>
      </c>
      <c r="K144" s="236">
        <f t="shared" si="64"/>
        <v>3</v>
      </c>
      <c r="L144" s="190">
        <f t="shared" si="65"/>
        <v>2.5</v>
      </c>
      <c r="M144" s="237">
        <f t="shared" si="66"/>
        <v>2</v>
      </c>
      <c r="N144" s="238">
        <f>'Core Indicators'!DJ144</f>
        <v>2</v>
      </c>
      <c r="O144" s="238">
        <f>'Core Indicators'!DR144</f>
        <v>2</v>
      </c>
      <c r="P144" s="238">
        <f>'Core Indicators'!DZ144</f>
        <v>2</v>
      </c>
      <c r="Q144" s="238">
        <f>'Core Indicators'!EH144</f>
        <v>2</v>
      </c>
      <c r="R144" s="238">
        <f>'Core Indicators'!EP144</f>
        <v>2</v>
      </c>
      <c r="S144" s="191">
        <f t="shared" si="67"/>
        <v>1.7</v>
      </c>
      <c r="T144" s="191">
        <f t="shared" si="68"/>
        <v>1.3333333333333333</v>
      </c>
      <c r="U144" s="236">
        <v>1</v>
      </c>
      <c r="V144" s="236">
        <v>1</v>
      </c>
      <c r="W144" s="236">
        <f>'Core Indicators'!EX144</f>
        <v>3</v>
      </c>
      <c r="X144" s="191">
        <f t="shared" si="69"/>
        <v>2</v>
      </c>
      <c r="Y144" s="236">
        <v>1</v>
      </c>
      <c r="Z144" s="191">
        <f t="shared" si="70"/>
        <v>2</v>
      </c>
      <c r="AA144" s="236">
        <f>'Core Indicators'!FF144</f>
        <v>2</v>
      </c>
      <c r="AB144" s="236">
        <f t="shared" si="71"/>
        <v>2</v>
      </c>
      <c r="AC144" s="11">
        <f>'Core Indicators'!GD144</f>
        <v>2</v>
      </c>
      <c r="AD144" s="11">
        <f>'Core Indicators'!GL144</f>
        <v>2</v>
      </c>
      <c r="AE144" s="11">
        <f>'Core Indicators'!GT144</f>
        <v>2</v>
      </c>
      <c r="AF144" s="11">
        <f>'Core Indicators'!HB144</f>
        <v>2</v>
      </c>
      <c r="AG144" s="11">
        <f t="shared" si="72"/>
        <v>2</v>
      </c>
      <c r="AH144" s="11">
        <f>'Core Indicators'!HJ144</f>
        <v>2</v>
      </c>
      <c r="AI144" s="11">
        <f>'Core Indicators'!HR144</f>
        <v>2</v>
      </c>
      <c r="AJ144" s="11">
        <f t="shared" si="73"/>
        <v>2</v>
      </c>
      <c r="AK144" s="11">
        <f>'Core Indicators'!HZ144</f>
        <v>2</v>
      </c>
      <c r="AL144" s="11">
        <f>'Core Indicators'!IH144</f>
        <v>2</v>
      </c>
      <c r="AM144" s="11">
        <f>'Core Indicators'!IP144</f>
        <v>2</v>
      </c>
      <c r="AN144" s="11">
        <f t="shared" si="74"/>
        <v>2</v>
      </c>
    </row>
    <row r="145" spans="1:40" x14ac:dyDescent="0.25">
      <c r="A145" s="236" t="str">
        <f>Lists!C:C</f>
        <v>SVK002</v>
      </c>
      <c r="B145" s="190">
        <f t="shared" si="60"/>
        <v>1.9</v>
      </c>
      <c r="C145" s="191">
        <f t="shared" si="61"/>
        <v>0</v>
      </c>
      <c r="D145" s="237">
        <f t="shared" si="62"/>
        <v>2</v>
      </c>
      <c r="E145" s="236">
        <f>'Core Indicators'!R145</f>
        <v>2</v>
      </c>
      <c r="F145" s="236">
        <f>'Core Indicators'!Z145</f>
        <v>2</v>
      </c>
      <c r="G145" s="191">
        <f t="shared" si="63"/>
        <v>2</v>
      </c>
      <c r="H145" s="236">
        <f>'Core Indicators'!AH145</f>
        <v>2</v>
      </c>
      <c r="I145" s="236">
        <f>'Core Indicators'!AP145</f>
        <v>2</v>
      </c>
      <c r="J145" s="236">
        <f>'Core Indicators'!BN145</f>
        <v>2</v>
      </c>
      <c r="K145" s="236">
        <f t="shared" si="64"/>
        <v>2</v>
      </c>
      <c r="L145" s="190">
        <f t="shared" si="65"/>
        <v>2</v>
      </c>
      <c r="M145" s="237">
        <f t="shared" si="66"/>
        <v>2</v>
      </c>
      <c r="N145" s="238">
        <f>'Core Indicators'!DJ145</f>
        <v>2</v>
      </c>
      <c r="O145" s="238">
        <f>'Core Indicators'!DR145</f>
        <v>2</v>
      </c>
      <c r="P145" s="238">
        <f>'Core Indicators'!DZ145</f>
        <v>2</v>
      </c>
      <c r="Q145" s="238">
        <f>'Core Indicators'!EH145</f>
        <v>2</v>
      </c>
      <c r="R145" s="238">
        <f>'Core Indicators'!EP145</f>
        <v>2</v>
      </c>
      <c r="S145" s="191">
        <f t="shared" si="67"/>
        <v>1.6</v>
      </c>
      <c r="T145" s="191">
        <f t="shared" si="68"/>
        <v>1.1666666666666667</v>
      </c>
      <c r="U145" s="236">
        <v>1</v>
      </c>
      <c r="V145" s="236">
        <v>1</v>
      </c>
      <c r="W145" s="236">
        <f>'Core Indicators'!EX145</f>
        <v>2</v>
      </c>
      <c r="X145" s="191">
        <f t="shared" si="69"/>
        <v>1.5</v>
      </c>
      <c r="Y145" s="236">
        <v>1</v>
      </c>
      <c r="Z145" s="191">
        <f t="shared" si="70"/>
        <v>2</v>
      </c>
      <c r="AA145" s="236">
        <f>'Core Indicators'!FF145</f>
        <v>2</v>
      </c>
      <c r="AB145" s="236">
        <f t="shared" si="71"/>
        <v>2</v>
      </c>
      <c r="AC145" s="11">
        <f>'Core Indicators'!GD145</f>
        <v>2</v>
      </c>
      <c r="AD145" s="11">
        <f>'Core Indicators'!GL145</f>
        <v>2</v>
      </c>
      <c r="AE145" s="11">
        <f>'Core Indicators'!GT145</f>
        <v>2</v>
      </c>
      <c r="AF145" s="11">
        <f>'Core Indicators'!HB145</f>
        <v>2</v>
      </c>
      <c r="AG145" s="11">
        <f t="shared" si="72"/>
        <v>2</v>
      </c>
      <c r="AH145" s="11">
        <f>'Core Indicators'!HJ145</f>
        <v>2</v>
      </c>
      <c r="AI145" s="11">
        <f>'Core Indicators'!HR145</f>
        <v>2</v>
      </c>
      <c r="AJ145" s="11">
        <f t="shared" si="73"/>
        <v>2</v>
      </c>
      <c r="AK145" s="11">
        <f>'Core Indicators'!HZ145</f>
        <v>2</v>
      </c>
      <c r="AL145" s="11">
        <f>'Core Indicators'!IH145</f>
        <v>2</v>
      </c>
      <c r="AM145" s="11">
        <f>'Core Indicators'!IP145</f>
        <v>2</v>
      </c>
      <c r="AN145" s="11">
        <f t="shared" si="74"/>
        <v>2</v>
      </c>
    </row>
    <row r="146" spans="1:40" x14ac:dyDescent="0.25">
      <c r="A146" s="236" t="str">
        <f>Lists!C:C</f>
        <v>SWZ001</v>
      </c>
      <c r="B146" s="190">
        <f t="shared" si="60"/>
        <v>1.9</v>
      </c>
      <c r="C146" s="191">
        <f t="shared" si="61"/>
        <v>1</v>
      </c>
      <c r="D146" s="237">
        <f t="shared" si="62"/>
        <v>2</v>
      </c>
      <c r="E146" s="236">
        <f>'Core Indicators'!R146</f>
        <v>2</v>
      </c>
      <c r="F146" s="236">
        <f>'Core Indicators'!Z146</f>
        <v>2</v>
      </c>
      <c r="G146" s="191">
        <f t="shared" si="63"/>
        <v>2</v>
      </c>
      <c r="H146" s="236">
        <f>'Core Indicators'!AH146</f>
        <v>2</v>
      </c>
      <c r="I146" s="236" t="str">
        <f>'Core Indicators'!AP146</f>
        <v>x</v>
      </c>
      <c r="J146" s="236">
        <f>'Core Indicators'!BN146</f>
        <v>2</v>
      </c>
      <c r="K146" s="236">
        <f t="shared" si="64"/>
        <v>2</v>
      </c>
      <c r="L146" s="190">
        <f t="shared" si="65"/>
        <v>2</v>
      </c>
      <c r="M146" s="237">
        <f t="shared" si="66"/>
        <v>2</v>
      </c>
      <c r="N146" s="238">
        <f>'Core Indicators'!DJ146</f>
        <v>2</v>
      </c>
      <c r="O146" s="238">
        <f>'Core Indicators'!DR146</f>
        <v>2</v>
      </c>
      <c r="P146" s="238">
        <f>'Core Indicators'!DZ146</f>
        <v>2</v>
      </c>
      <c r="Q146" s="238">
        <f>'Core Indicators'!EH146</f>
        <v>2</v>
      </c>
      <c r="R146" s="238">
        <f>'Core Indicators'!EP146</f>
        <v>2</v>
      </c>
      <c r="S146" s="191">
        <f t="shared" si="67"/>
        <v>1.6</v>
      </c>
      <c r="T146" s="191">
        <f t="shared" si="68"/>
        <v>1.1666666666666667</v>
      </c>
      <c r="U146" s="236">
        <v>1</v>
      </c>
      <c r="V146" s="236">
        <v>1</v>
      </c>
      <c r="W146" s="236">
        <f>'Core Indicators'!EX146</f>
        <v>2</v>
      </c>
      <c r="X146" s="191">
        <f t="shared" si="69"/>
        <v>1.5</v>
      </c>
      <c r="Y146" s="236">
        <v>1</v>
      </c>
      <c r="Z146" s="191">
        <f t="shared" si="70"/>
        <v>2</v>
      </c>
      <c r="AA146" s="236">
        <f>'Core Indicators'!FF146</f>
        <v>2</v>
      </c>
      <c r="AB146" s="236">
        <f t="shared" si="71"/>
        <v>2</v>
      </c>
      <c r="AC146" s="11">
        <f>'Core Indicators'!GD146</f>
        <v>2</v>
      </c>
      <c r="AD146" s="11">
        <f>'Core Indicators'!GL146</f>
        <v>2</v>
      </c>
      <c r="AE146" s="11">
        <f>'Core Indicators'!GT146</f>
        <v>2</v>
      </c>
      <c r="AF146" s="11">
        <f>'Core Indicators'!HB146</f>
        <v>2</v>
      </c>
      <c r="AG146" s="11">
        <f t="shared" si="72"/>
        <v>2</v>
      </c>
      <c r="AH146" s="11">
        <f>'Core Indicators'!HJ146</f>
        <v>2</v>
      </c>
      <c r="AI146" s="11">
        <f>'Core Indicators'!HR146</f>
        <v>2</v>
      </c>
      <c r="AJ146" s="11">
        <f t="shared" si="73"/>
        <v>2</v>
      </c>
      <c r="AK146" s="11">
        <f>'Core Indicators'!HZ146</f>
        <v>2</v>
      </c>
      <c r="AL146" s="11">
        <f>'Core Indicators'!IH146</f>
        <v>2</v>
      </c>
      <c r="AM146" s="11">
        <f>'Core Indicators'!IP146</f>
        <v>2</v>
      </c>
      <c r="AN146" s="11">
        <f t="shared" si="74"/>
        <v>2</v>
      </c>
    </row>
    <row r="147" spans="1:40" x14ac:dyDescent="0.25">
      <c r="A147" s="236" t="str">
        <f>Lists!C:C</f>
        <v>SYR001</v>
      </c>
      <c r="B147" s="190">
        <f t="shared" si="60"/>
        <v>1.6</v>
      </c>
      <c r="C147" s="191">
        <f t="shared" si="61"/>
        <v>0</v>
      </c>
      <c r="D147" s="237">
        <f t="shared" si="62"/>
        <v>1.9</v>
      </c>
      <c r="E147" s="236">
        <f>'Core Indicators'!R147</f>
        <v>2</v>
      </c>
      <c r="F147" s="236">
        <f>'Core Indicators'!Z147</f>
        <v>1</v>
      </c>
      <c r="G147" s="191">
        <f t="shared" si="63"/>
        <v>1.5</v>
      </c>
      <c r="H147" s="236">
        <f>'Core Indicators'!AH147</f>
        <v>1</v>
      </c>
      <c r="I147" s="236">
        <f>'Core Indicators'!AP147</f>
        <v>3</v>
      </c>
      <c r="J147" s="236">
        <f>'Core Indicators'!BN147</f>
        <v>3</v>
      </c>
      <c r="K147" s="236">
        <f t="shared" si="64"/>
        <v>3</v>
      </c>
      <c r="L147" s="190">
        <f t="shared" si="65"/>
        <v>2.1</v>
      </c>
      <c r="M147" s="237">
        <f t="shared" si="66"/>
        <v>1.6</v>
      </c>
      <c r="N147" s="238">
        <f>'Core Indicators'!DJ147</f>
        <v>1</v>
      </c>
      <c r="O147" s="238">
        <f>'Core Indicators'!DR147</f>
        <v>1</v>
      </c>
      <c r="P147" s="238">
        <f>'Core Indicators'!DZ147</f>
        <v>2</v>
      </c>
      <c r="Q147" s="238">
        <f>'Core Indicators'!EH147</f>
        <v>2</v>
      </c>
      <c r="R147" s="238">
        <f>'Core Indicators'!EP147</f>
        <v>2</v>
      </c>
      <c r="S147" s="191">
        <f t="shared" si="67"/>
        <v>1.4</v>
      </c>
      <c r="T147" s="191">
        <f t="shared" si="68"/>
        <v>1.3333333333333333</v>
      </c>
      <c r="U147" s="236">
        <v>1</v>
      </c>
      <c r="V147" s="236">
        <v>1</v>
      </c>
      <c r="W147" s="236">
        <f>'Core Indicators'!EX147</f>
        <v>3</v>
      </c>
      <c r="X147" s="191">
        <f t="shared" si="69"/>
        <v>2</v>
      </c>
      <c r="Y147" s="236">
        <v>1</v>
      </c>
      <c r="Z147" s="191">
        <f t="shared" si="70"/>
        <v>1.5</v>
      </c>
      <c r="AA147" s="236">
        <f>'Core Indicators'!FF147</f>
        <v>1</v>
      </c>
      <c r="AB147" s="236">
        <f t="shared" si="71"/>
        <v>2</v>
      </c>
      <c r="AC147" s="11">
        <f>'Core Indicators'!GD147</f>
        <v>2</v>
      </c>
      <c r="AD147" s="11">
        <f>'Core Indicators'!GL147</f>
        <v>2</v>
      </c>
      <c r="AE147" s="11">
        <f>'Core Indicators'!GT147</f>
        <v>2</v>
      </c>
      <c r="AF147" s="11">
        <f>'Core Indicators'!HB147</f>
        <v>2</v>
      </c>
      <c r="AG147" s="11">
        <f t="shared" si="72"/>
        <v>2</v>
      </c>
      <c r="AH147" s="11">
        <f>'Core Indicators'!HJ147</f>
        <v>2</v>
      </c>
      <c r="AI147" s="11">
        <f>'Core Indicators'!HR147</f>
        <v>2</v>
      </c>
      <c r="AJ147" s="11">
        <f t="shared" si="73"/>
        <v>2</v>
      </c>
      <c r="AK147" s="11">
        <f>'Core Indicators'!HZ147</f>
        <v>2</v>
      </c>
      <c r="AL147" s="11">
        <f>'Core Indicators'!IH147</f>
        <v>2</v>
      </c>
      <c r="AM147" s="11">
        <f>'Core Indicators'!IP147</f>
        <v>2</v>
      </c>
      <c r="AN147" s="11">
        <f t="shared" si="74"/>
        <v>2</v>
      </c>
    </row>
    <row r="148" spans="1:40" x14ac:dyDescent="0.25">
      <c r="A148" s="236" t="str">
        <f>Lists!C:C</f>
        <v>SYR002</v>
      </c>
      <c r="B148" s="190">
        <f t="shared" si="60"/>
        <v>2.5</v>
      </c>
      <c r="C148" s="191">
        <f t="shared" si="61"/>
        <v>1</v>
      </c>
      <c r="D148" s="237">
        <f t="shared" si="62"/>
        <v>2.2000000000000002</v>
      </c>
      <c r="E148" s="236">
        <f>'Core Indicators'!R148</f>
        <v>1</v>
      </c>
      <c r="F148" s="236">
        <f>'Core Indicators'!Z148</f>
        <v>2</v>
      </c>
      <c r="G148" s="191">
        <f t="shared" si="63"/>
        <v>1.5</v>
      </c>
      <c r="H148" s="236">
        <f>'Core Indicators'!AH148</f>
        <v>2</v>
      </c>
      <c r="I148" s="236">
        <f>'Core Indicators'!AP148</f>
        <v>3</v>
      </c>
      <c r="J148" s="236" t="str">
        <f>'Core Indicators'!BN148</f>
        <v>x</v>
      </c>
      <c r="K148" s="236">
        <f t="shared" si="64"/>
        <v>3</v>
      </c>
      <c r="L148" s="190">
        <f t="shared" si="65"/>
        <v>2.5</v>
      </c>
      <c r="M148" s="237">
        <f t="shared" si="66"/>
        <v>3</v>
      </c>
      <c r="N148" s="238">
        <f>'Core Indicators'!DJ148</f>
        <v>3</v>
      </c>
      <c r="O148" s="238">
        <f>'Core Indicators'!DR148</f>
        <v>3</v>
      </c>
      <c r="P148" s="238">
        <f>'Core Indicators'!DZ148</f>
        <v>3</v>
      </c>
      <c r="Q148" s="238">
        <f>'Core Indicators'!EH148</f>
        <v>3</v>
      </c>
      <c r="R148" s="238">
        <f>'Core Indicators'!EP148</f>
        <v>3</v>
      </c>
      <c r="S148" s="191">
        <f t="shared" si="67"/>
        <v>1.9</v>
      </c>
      <c r="T148" s="191">
        <f t="shared" si="68"/>
        <v>1.3333333333333333</v>
      </c>
      <c r="U148" s="236">
        <v>1</v>
      </c>
      <c r="V148" s="236">
        <v>1</v>
      </c>
      <c r="W148" s="236">
        <f>'Core Indicators'!EX148</f>
        <v>3</v>
      </c>
      <c r="X148" s="191">
        <f t="shared" si="69"/>
        <v>2</v>
      </c>
      <c r="Y148" s="236">
        <v>1</v>
      </c>
      <c r="Z148" s="191">
        <f t="shared" si="70"/>
        <v>2.5</v>
      </c>
      <c r="AA148" s="236">
        <f>'Core Indicators'!FF148</f>
        <v>3</v>
      </c>
      <c r="AB148" s="236">
        <f t="shared" si="71"/>
        <v>2</v>
      </c>
      <c r="AC148" s="11">
        <f>'Core Indicators'!GD148</f>
        <v>2</v>
      </c>
      <c r="AD148" s="11">
        <f>'Core Indicators'!GL148</f>
        <v>2</v>
      </c>
      <c r="AE148" s="11">
        <f>'Core Indicators'!GT148</f>
        <v>2</v>
      </c>
      <c r="AF148" s="11">
        <f>'Core Indicators'!HB148</f>
        <v>2</v>
      </c>
      <c r="AG148" s="11">
        <f t="shared" si="72"/>
        <v>2</v>
      </c>
      <c r="AH148" s="11">
        <f>'Core Indicators'!HJ148</f>
        <v>2</v>
      </c>
      <c r="AI148" s="11">
        <f>'Core Indicators'!HR148</f>
        <v>2</v>
      </c>
      <c r="AJ148" s="11">
        <f t="shared" si="73"/>
        <v>2</v>
      </c>
      <c r="AK148" s="11">
        <f>'Core Indicators'!HZ148</f>
        <v>2</v>
      </c>
      <c r="AL148" s="11">
        <f>'Core Indicators'!IH148</f>
        <v>2</v>
      </c>
      <c r="AM148" s="11">
        <f>'Core Indicators'!IP148</f>
        <v>2</v>
      </c>
      <c r="AN148" s="11">
        <f t="shared" si="74"/>
        <v>2</v>
      </c>
    </row>
    <row r="149" spans="1:40" x14ac:dyDescent="0.25">
      <c r="A149" s="236" t="str">
        <f>Lists!C:C</f>
        <v>TCD001</v>
      </c>
      <c r="B149" s="190">
        <f t="shared" si="60"/>
        <v>1.1000000000000001</v>
      </c>
      <c r="C149" s="191">
        <f t="shared" si="61"/>
        <v>0</v>
      </c>
      <c r="D149" s="237">
        <f t="shared" si="62"/>
        <v>1</v>
      </c>
      <c r="E149" s="236">
        <f>'Core Indicators'!R149</f>
        <v>1</v>
      </c>
      <c r="F149" s="236">
        <f>'Core Indicators'!Z149</f>
        <v>1</v>
      </c>
      <c r="G149" s="191">
        <f t="shared" si="63"/>
        <v>1</v>
      </c>
      <c r="H149" s="236">
        <f>'Core Indicators'!AH149</f>
        <v>1</v>
      </c>
      <c r="I149" s="236">
        <f>'Core Indicators'!AP149</f>
        <v>1</v>
      </c>
      <c r="J149" s="236">
        <f>'Core Indicators'!BN149</f>
        <v>1</v>
      </c>
      <c r="K149" s="236">
        <f t="shared" si="64"/>
        <v>1</v>
      </c>
      <c r="L149" s="190">
        <f t="shared" si="65"/>
        <v>1</v>
      </c>
      <c r="M149" s="237">
        <f t="shared" si="66"/>
        <v>1</v>
      </c>
      <c r="N149" s="238">
        <f>'Core Indicators'!DJ149</f>
        <v>1</v>
      </c>
      <c r="O149" s="238">
        <f>'Core Indicators'!DR149</f>
        <v>1</v>
      </c>
      <c r="P149" s="238">
        <f>'Core Indicators'!DZ149</f>
        <v>1</v>
      </c>
      <c r="Q149" s="238">
        <f>'Core Indicators'!EH149</f>
        <v>1</v>
      </c>
      <c r="R149" s="238">
        <f>'Core Indicators'!EP149</f>
        <v>1</v>
      </c>
      <c r="S149" s="191">
        <f t="shared" si="67"/>
        <v>1.3</v>
      </c>
      <c r="T149" s="191">
        <f t="shared" si="68"/>
        <v>1</v>
      </c>
      <c r="U149" s="236">
        <v>1</v>
      </c>
      <c r="V149" s="236">
        <v>1</v>
      </c>
      <c r="W149" s="236">
        <f>'Core Indicators'!EX149</f>
        <v>1</v>
      </c>
      <c r="X149" s="191">
        <f t="shared" si="69"/>
        <v>1</v>
      </c>
      <c r="Y149" s="236">
        <v>1</v>
      </c>
      <c r="Z149" s="191">
        <f t="shared" si="70"/>
        <v>1.5</v>
      </c>
      <c r="AA149" s="236">
        <f>'Core Indicators'!FF149</f>
        <v>1</v>
      </c>
      <c r="AB149" s="236">
        <f t="shared" si="71"/>
        <v>2</v>
      </c>
      <c r="AC149" s="11">
        <f>'Core Indicators'!GD149</f>
        <v>2</v>
      </c>
      <c r="AD149" s="11">
        <f>'Core Indicators'!GL149</f>
        <v>2</v>
      </c>
      <c r="AE149" s="11">
        <f>'Core Indicators'!GT149</f>
        <v>2</v>
      </c>
      <c r="AF149" s="11">
        <f>'Core Indicators'!HB149</f>
        <v>2</v>
      </c>
      <c r="AG149" s="11">
        <f t="shared" si="72"/>
        <v>2</v>
      </c>
      <c r="AH149" s="11">
        <f>'Core Indicators'!HJ149</f>
        <v>2</v>
      </c>
      <c r="AI149" s="11">
        <f>'Core Indicators'!HR149</f>
        <v>2</v>
      </c>
      <c r="AJ149" s="11">
        <f t="shared" si="73"/>
        <v>2</v>
      </c>
      <c r="AK149" s="11">
        <f>'Core Indicators'!HZ149</f>
        <v>2</v>
      </c>
      <c r="AL149" s="11">
        <f>'Core Indicators'!IH149</f>
        <v>2</v>
      </c>
      <c r="AM149" s="11">
        <f>'Core Indicators'!IP149</f>
        <v>2</v>
      </c>
      <c r="AN149" s="11">
        <f t="shared" si="74"/>
        <v>2</v>
      </c>
    </row>
    <row r="150" spans="1:40" x14ac:dyDescent="0.25">
      <c r="A150" s="236" t="str">
        <f>Lists!C:C</f>
        <v>TCD003</v>
      </c>
      <c r="B150" s="190">
        <f t="shared" si="60"/>
        <v>1.1000000000000001</v>
      </c>
      <c r="C150" s="191">
        <f t="shared" si="61"/>
        <v>0</v>
      </c>
      <c r="D150" s="237">
        <f t="shared" si="62"/>
        <v>1.2</v>
      </c>
      <c r="E150" s="236">
        <f>'Core Indicators'!R150</f>
        <v>2</v>
      </c>
      <c r="F150" s="236">
        <f>'Core Indicators'!Z150</f>
        <v>1</v>
      </c>
      <c r="G150" s="191">
        <f t="shared" si="63"/>
        <v>1.5</v>
      </c>
      <c r="H150" s="236">
        <f>'Core Indicators'!AH150</f>
        <v>1</v>
      </c>
      <c r="I150" s="236">
        <f>'Core Indicators'!AP150</f>
        <v>1</v>
      </c>
      <c r="J150" s="236">
        <f>'Core Indicators'!BN150</f>
        <v>1</v>
      </c>
      <c r="K150" s="236">
        <f t="shared" si="64"/>
        <v>1</v>
      </c>
      <c r="L150" s="190">
        <f t="shared" si="65"/>
        <v>1</v>
      </c>
      <c r="M150" s="237">
        <f t="shared" si="66"/>
        <v>1</v>
      </c>
      <c r="N150" s="238">
        <f>'Core Indicators'!DJ150</f>
        <v>1</v>
      </c>
      <c r="O150" s="238">
        <f>'Core Indicators'!DR150</f>
        <v>1</v>
      </c>
      <c r="P150" s="238">
        <f>'Core Indicators'!DZ150</f>
        <v>1</v>
      </c>
      <c r="Q150" s="238">
        <f>'Core Indicators'!EH150</f>
        <v>1</v>
      </c>
      <c r="R150" s="238">
        <f>'Core Indicators'!EP150</f>
        <v>1</v>
      </c>
      <c r="S150" s="191">
        <f t="shared" si="67"/>
        <v>1.3</v>
      </c>
      <c r="T150" s="191">
        <f t="shared" si="68"/>
        <v>1</v>
      </c>
      <c r="U150" s="236">
        <v>1</v>
      </c>
      <c r="V150" s="236">
        <v>1</v>
      </c>
      <c r="W150" s="236">
        <f>'Core Indicators'!EX150</f>
        <v>1</v>
      </c>
      <c r="X150" s="191">
        <f t="shared" si="69"/>
        <v>1</v>
      </c>
      <c r="Y150" s="236">
        <v>1</v>
      </c>
      <c r="Z150" s="191">
        <f t="shared" si="70"/>
        <v>1.5</v>
      </c>
      <c r="AA150" s="236">
        <f>'Core Indicators'!FF150</f>
        <v>1</v>
      </c>
      <c r="AB150" s="236">
        <f t="shared" si="71"/>
        <v>2</v>
      </c>
      <c r="AC150" s="11">
        <f>'Core Indicators'!GD150</f>
        <v>2</v>
      </c>
      <c r="AD150" s="11">
        <f>'Core Indicators'!GL150</f>
        <v>2</v>
      </c>
      <c r="AE150" s="11">
        <f>'Core Indicators'!GT150</f>
        <v>2</v>
      </c>
      <c r="AF150" s="11">
        <f>'Core Indicators'!HB150</f>
        <v>2</v>
      </c>
      <c r="AG150" s="11">
        <f t="shared" si="72"/>
        <v>2</v>
      </c>
      <c r="AH150" s="11">
        <f>'Core Indicators'!HJ150</f>
        <v>2</v>
      </c>
      <c r="AI150" s="11">
        <f>'Core Indicators'!HR150</f>
        <v>2</v>
      </c>
      <c r="AJ150" s="11">
        <f t="shared" si="73"/>
        <v>2</v>
      </c>
      <c r="AK150" s="11">
        <f>'Core Indicators'!HZ150</f>
        <v>2</v>
      </c>
      <c r="AL150" s="11">
        <f>'Core Indicators'!IH150</f>
        <v>2</v>
      </c>
      <c r="AM150" s="11">
        <f>'Core Indicators'!IP150</f>
        <v>2</v>
      </c>
      <c r="AN150" s="11">
        <f t="shared" si="74"/>
        <v>2</v>
      </c>
    </row>
    <row r="151" spans="1:40" x14ac:dyDescent="0.25">
      <c r="A151" s="236" t="str">
        <f>Lists!C:C</f>
        <v>TCD004</v>
      </c>
      <c r="B151" s="190">
        <f t="shared" si="60"/>
        <v>1.1000000000000001</v>
      </c>
      <c r="C151" s="191">
        <f t="shared" si="61"/>
        <v>0</v>
      </c>
      <c r="D151" s="237">
        <f t="shared" si="62"/>
        <v>1</v>
      </c>
      <c r="E151" s="236">
        <f>'Core Indicators'!R151</f>
        <v>1</v>
      </c>
      <c r="F151" s="236">
        <f>'Core Indicators'!Z151</f>
        <v>1</v>
      </c>
      <c r="G151" s="191">
        <f t="shared" si="63"/>
        <v>1</v>
      </c>
      <c r="H151" s="236">
        <f>'Core Indicators'!AH151</f>
        <v>1</v>
      </c>
      <c r="I151" s="236">
        <f>'Core Indicators'!AP151</f>
        <v>1</v>
      </c>
      <c r="J151" s="236">
        <f>'Core Indicators'!BN151</f>
        <v>1</v>
      </c>
      <c r="K151" s="236">
        <f t="shared" si="64"/>
        <v>1</v>
      </c>
      <c r="L151" s="190">
        <f t="shared" si="65"/>
        <v>1</v>
      </c>
      <c r="M151" s="237">
        <f t="shared" si="66"/>
        <v>1</v>
      </c>
      <c r="N151" s="238">
        <f>'Core Indicators'!DJ151</f>
        <v>1</v>
      </c>
      <c r="O151" s="238">
        <f>'Core Indicators'!DR151</f>
        <v>1</v>
      </c>
      <c r="P151" s="238">
        <f>'Core Indicators'!DZ151</f>
        <v>1</v>
      </c>
      <c r="Q151" s="238">
        <f>'Core Indicators'!EH151</f>
        <v>1</v>
      </c>
      <c r="R151" s="238">
        <f>'Core Indicators'!EP151</f>
        <v>1</v>
      </c>
      <c r="S151" s="191">
        <f t="shared" si="67"/>
        <v>1.3</v>
      </c>
      <c r="T151" s="191">
        <f t="shared" si="68"/>
        <v>1</v>
      </c>
      <c r="U151" s="236">
        <v>1</v>
      </c>
      <c r="V151" s="236">
        <v>1</v>
      </c>
      <c r="W151" s="236">
        <f>'Core Indicators'!EX151</f>
        <v>1</v>
      </c>
      <c r="X151" s="191">
        <f t="shared" si="69"/>
        <v>1</v>
      </c>
      <c r="Y151" s="236">
        <v>1</v>
      </c>
      <c r="Z151" s="191">
        <f t="shared" si="70"/>
        <v>1.5</v>
      </c>
      <c r="AA151" s="236">
        <f>'Core Indicators'!FF151</f>
        <v>1</v>
      </c>
      <c r="AB151" s="236">
        <f t="shared" si="71"/>
        <v>2</v>
      </c>
      <c r="AC151" s="11">
        <f>'Core Indicators'!GD151</f>
        <v>2</v>
      </c>
      <c r="AD151" s="11">
        <f>'Core Indicators'!GL151</f>
        <v>2</v>
      </c>
      <c r="AE151" s="11">
        <f>'Core Indicators'!GT151</f>
        <v>2</v>
      </c>
      <c r="AF151" s="11">
        <f>'Core Indicators'!HB151</f>
        <v>2</v>
      </c>
      <c r="AG151" s="11">
        <f t="shared" si="72"/>
        <v>2</v>
      </c>
      <c r="AH151" s="11">
        <f>'Core Indicators'!HJ151</f>
        <v>2</v>
      </c>
      <c r="AI151" s="11">
        <f>'Core Indicators'!HR151</f>
        <v>2</v>
      </c>
      <c r="AJ151" s="11">
        <f t="shared" si="73"/>
        <v>2</v>
      </c>
      <c r="AK151" s="11">
        <f>'Core Indicators'!HZ151</f>
        <v>2</v>
      </c>
      <c r="AL151" s="11">
        <f>'Core Indicators'!IH151</f>
        <v>2</v>
      </c>
      <c r="AM151" s="11">
        <f>'Core Indicators'!IP151</f>
        <v>2</v>
      </c>
      <c r="AN151" s="11">
        <f t="shared" si="74"/>
        <v>2</v>
      </c>
    </row>
    <row r="152" spans="1:40" x14ac:dyDescent="0.25">
      <c r="A152" s="236" t="str">
        <f>Lists!C:C</f>
        <v>TCD005</v>
      </c>
      <c r="B152" s="190">
        <f t="shared" si="60"/>
        <v>1.1000000000000001</v>
      </c>
      <c r="C152" s="191">
        <f t="shared" si="61"/>
        <v>0</v>
      </c>
      <c r="D152" s="237">
        <f t="shared" si="62"/>
        <v>1</v>
      </c>
      <c r="E152" s="236">
        <f>'Core Indicators'!R152</f>
        <v>1</v>
      </c>
      <c r="F152" s="236">
        <f>'Core Indicators'!Z152</f>
        <v>1</v>
      </c>
      <c r="G152" s="191">
        <f t="shared" si="63"/>
        <v>1</v>
      </c>
      <c r="H152" s="236">
        <f>'Core Indicators'!AH152</f>
        <v>1</v>
      </c>
      <c r="I152" s="236">
        <f>'Core Indicators'!AP152</f>
        <v>1</v>
      </c>
      <c r="J152" s="236">
        <f>'Core Indicators'!BN152</f>
        <v>1</v>
      </c>
      <c r="K152" s="236">
        <f t="shared" si="64"/>
        <v>1</v>
      </c>
      <c r="L152" s="190">
        <f t="shared" si="65"/>
        <v>1</v>
      </c>
      <c r="M152" s="237">
        <f t="shared" si="66"/>
        <v>1</v>
      </c>
      <c r="N152" s="238">
        <f>'Core Indicators'!DJ152</f>
        <v>1</v>
      </c>
      <c r="O152" s="238">
        <f>'Core Indicators'!DR152</f>
        <v>1</v>
      </c>
      <c r="P152" s="238">
        <f>'Core Indicators'!DZ152</f>
        <v>1</v>
      </c>
      <c r="Q152" s="238">
        <f>'Core Indicators'!EH152</f>
        <v>1</v>
      </c>
      <c r="R152" s="238">
        <f>'Core Indicators'!EP152</f>
        <v>1</v>
      </c>
      <c r="S152" s="191">
        <f t="shared" si="67"/>
        <v>1.3</v>
      </c>
      <c r="T152" s="191">
        <f t="shared" si="68"/>
        <v>1</v>
      </c>
      <c r="U152" s="236">
        <v>1</v>
      </c>
      <c r="V152" s="236">
        <v>1</v>
      </c>
      <c r="W152" s="236">
        <f>'Core Indicators'!EX152</f>
        <v>1</v>
      </c>
      <c r="X152" s="191">
        <f t="shared" si="69"/>
        <v>1</v>
      </c>
      <c r="Y152" s="236">
        <v>1</v>
      </c>
      <c r="Z152" s="191">
        <f t="shared" si="70"/>
        <v>1.5</v>
      </c>
      <c r="AA152" s="236">
        <f>'Core Indicators'!FF152</f>
        <v>1</v>
      </c>
      <c r="AB152" s="236">
        <f t="shared" si="71"/>
        <v>2</v>
      </c>
      <c r="AC152" s="11">
        <f>'Core Indicators'!GD152</f>
        <v>2</v>
      </c>
      <c r="AD152" s="11">
        <f>'Core Indicators'!GL152</f>
        <v>2</v>
      </c>
      <c r="AE152" s="11">
        <f>'Core Indicators'!GT152</f>
        <v>2</v>
      </c>
      <c r="AF152" s="11">
        <f>'Core Indicators'!HB152</f>
        <v>2</v>
      </c>
      <c r="AG152" s="11">
        <f t="shared" si="72"/>
        <v>2</v>
      </c>
      <c r="AH152" s="11">
        <f>'Core Indicators'!HJ152</f>
        <v>2</v>
      </c>
      <c r="AI152" s="11">
        <f>'Core Indicators'!HR152</f>
        <v>2</v>
      </c>
      <c r="AJ152" s="11">
        <f t="shared" si="73"/>
        <v>2</v>
      </c>
      <c r="AK152" s="11">
        <f>'Core Indicators'!HZ152</f>
        <v>2</v>
      </c>
      <c r="AL152" s="11">
        <f>'Core Indicators'!IH152</f>
        <v>2</v>
      </c>
      <c r="AM152" s="11">
        <f>'Core Indicators'!IP152</f>
        <v>2</v>
      </c>
      <c r="AN152" s="11">
        <f t="shared" si="74"/>
        <v>2</v>
      </c>
    </row>
    <row r="153" spans="1:40" x14ac:dyDescent="0.25">
      <c r="A153" s="236" t="str">
        <f>Lists!C:C</f>
        <v>THA001</v>
      </c>
      <c r="B153" s="190">
        <f t="shared" si="60"/>
        <v>2.1</v>
      </c>
      <c r="C153" s="191">
        <f t="shared" si="61"/>
        <v>0</v>
      </c>
      <c r="D153" s="237">
        <f t="shared" si="62"/>
        <v>2.6</v>
      </c>
      <c r="E153" s="236">
        <f>'Core Indicators'!R153</f>
        <v>2</v>
      </c>
      <c r="F153" s="236">
        <f>'Core Indicators'!Z153</f>
        <v>2</v>
      </c>
      <c r="G153" s="191">
        <f t="shared" si="63"/>
        <v>2</v>
      </c>
      <c r="H153" s="236">
        <f>'Core Indicators'!AH153</f>
        <v>3</v>
      </c>
      <c r="I153" s="236">
        <f>'Core Indicators'!AP153</f>
        <v>3</v>
      </c>
      <c r="J153" s="236">
        <f>'Core Indicators'!BN153</f>
        <v>2</v>
      </c>
      <c r="K153" s="236">
        <f t="shared" si="64"/>
        <v>2.5</v>
      </c>
      <c r="L153" s="190">
        <f t="shared" si="65"/>
        <v>2.8</v>
      </c>
      <c r="M153" s="237">
        <f t="shared" si="66"/>
        <v>2.2000000000000002</v>
      </c>
      <c r="N153" s="238">
        <f>'Core Indicators'!DJ153</f>
        <v>2</v>
      </c>
      <c r="O153" s="238">
        <f>'Core Indicators'!DR153</f>
        <v>2</v>
      </c>
      <c r="P153" s="238">
        <f>'Core Indicators'!DZ153</f>
        <v>3</v>
      </c>
      <c r="Q153" s="238">
        <f>'Core Indicators'!EH153</f>
        <v>2</v>
      </c>
      <c r="R153" s="238">
        <f>'Core Indicators'!EP153</f>
        <v>2</v>
      </c>
      <c r="S153" s="191">
        <f t="shared" si="67"/>
        <v>1.6</v>
      </c>
      <c r="T153" s="191">
        <f t="shared" si="68"/>
        <v>1.1666666666666667</v>
      </c>
      <c r="U153" s="236">
        <v>1</v>
      </c>
      <c r="V153" s="236">
        <v>1</v>
      </c>
      <c r="W153" s="236">
        <f>'Core Indicators'!EX153</f>
        <v>2</v>
      </c>
      <c r="X153" s="191">
        <f t="shared" si="69"/>
        <v>1.5</v>
      </c>
      <c r="Y153" s="236">
        <v>1</v>
      </c>
      <c r="Z153" s="191">
        <f t="shared" si="70"/>
        <v>2</v>
      </c>
      <c r="AA153" s="236">
        <f>'Core Indicators'!FF153</f>
        <v>2</v>
      </c>
      <c r="AB153" s="236">
        <f t="shared" si="71"/>
        <v>2</v>
      </c>
      <c r="AC153" s="11">
        <f>'Core Indicators'!GD153</f>
        <v>2</v>
      </c>
      <c r="AD153" s="11">
        <f>'Core Indicators'!GL153</f>
        <v>2</v>
      </c>
      <c r="AE153" s="11">
        <f>'Core Indicators'!GT153</f>
        <v>2</v>
      </c>
      <c r="AF153" s="11">
        <f>'Core Indicators'!HB153</f>
        <v>2</v>
      </c>
      <c r="AG153" s="11">
        <f t="shared" si="72"/>
        <v>2</v>
      </c>
      <c r="AH153" s="11">
        <f>'Core Indicators'!HJ153</f>
        <v>2</v>
      </c>
      <c r="AI153" s="11">
        <f>'Core Indicators'!HR153</f>
        <v>2</v>
      </c>
      <c r="AJ153" s="11">
        <f t="shared" si="73"/>
        <v>2</v>
      </c>
      <c r="AK153" s="11">
        <f>'Core Indicators'!HZ153</f>
        <v>2</v>
      </c>
      <c r="AL153" s="11">
        <f>'Core Indicators'!IH153</f>
        <v>2</v>
      </c>
      <c r="AM153" s="11">
        <f>'Core Indicators'!IP153</f>
        <v>2</v>
      </c>
      <c r="AN153" s="11">
        <f t="shared" si="74"/>
        <v>2</v>
      </c>
    </row>
    <row r="154" spans="1:40" x14ac:dyDescent="0.25">
      <c r="A154" s="236" t="str">
        <f>Lists!C:C</f>
        <v>THA002</v>
      </c>
      <c r="B154" s="190">
        <f t="shared" si="60"/>
        <v>2</v>
      </c>
      <c r="C154" s="191">
        <f t="shared" si="61"/>
        <v>2</v>
      </c>
      <c r="D154" s="237">
        <f t="shared" si="62"/>
        <v>2.4</v>
      </c>
      <c r="E154" s="236">
        <f>'Core Indicators'!R154</f>
        <v>3</v>
      </c>
      <c r="F154" s="236">
        <f>'Core Indicators'!Z154</f>
        <v>3</v>
      </c>
      <c r="G154" s="191">
        <f t="shared" si="63"/>
        <v>3</v>
      </c>
      <c r="H154" s="236" t="str">
        <f>'Core Indicators'!AH154</f>
        <v>x</v>
      </c>
      <c r="I154" s="236" t="str">
        <f>'Core Indicators'!AP154</f>
        <v>x</v>
      </c>
      <c r="J154" s="236">
        <f>'Core Indicators'!BN154</f>
        <v>2</v>
      </c>
      <c r="K154" s="236">
        <f t="shared" si="64"/>
        <v>2</v>
      </c>
      <c r="L154" s="190">
        <f t="shared" si="65"/>
        <v>2</v>
      </c>
      <c r="M154" s="237">
        <f t="shared" si="66"/>
        <v>2</v>
      </c>
      <c r="N154" s="238">
        <f>'Core Indicators'!DJ154</f>
        <v>2</v>
      </c>
      <c r="O154" s="238" t="str">
        <f>'Core Indicators'!DR154</f>
        <v>x</v>
      </c>
      <c r="P154" s="238" t="str">
        <f>'Core Indicators'!DZ154</f>
        <v>x</v>
      </c>
      <c r="Q154" s="238" t="str">
        <f>'Core Indicators'!EH154</f>
        <v>x</v>
      </c>
      <c r="R154" s="238" t="str">
        <f>'Core Indicators'!EP154</f>
        <v>x</v>
      </c>
      <c r="S154" s="191">
        <f t="shared" si="67"/>
        <v>1.6</v>
      </c>
      <c r="T154" s="191">
        <f t="shared" si="68"/>
        <v>1.1666666666666667</v>
      </c>
      <c r="U154" s="236">
        <v>1</v>
      </c>
      <c r="V154" s="236">
        <v>1</v>
      </c>
      <c r="W154" s="236">
        <f>'Core Indicators'!EX154</f>
        <v>2</v>
      </c>
      <c r="X154" s="191">
        <f t="shared" si="69"/>
        <v>1.5</v>
      </c>
      <c r="Y154" s="236">
        <v>1</v>
      </c>
      <c r="Z154" s="191">
        <f t="shared" si="70"/>
        <v>2</v>
      </c>
      <c r="AA154" s="236">
        <f>'Core Indicators'!FF154</f>
        <v>2</v>
      </c>
      <c r="AB154" s="236">
        <f t="shared" si="71"/>
        <v>2</v>
      </c>
      <c r="AC154" s="11">
        <f>'Core Indicators'!GD154</f>
        <v>2</v>
      </c>
      <c r="AD154" s="11">
        <f>'Core Indicators'!GL154</f>
        <v>2</v>
      </c>
      <c r="AE154" s="11">
        <f>'Core Indicators'!GT154</f>
        <v>2</v>
      </c>
      <c r="AF154" s="11">
        <f>'Core Indicators'!HB154</f>
        <v>2</v>
      </c>
      <c r="AG154" s="11">
        <f t="shared" si="72"/>
        <v>2</v>
      </c>
      <c r="AH154" s="11">
        <f>'Core Indicators'!HJ154</f>
        <v>2</v>
      </c>
      <c r="AI154" s="11">
        <f>'Core Indicators'!HR154</f>
        <v>2</v>
      </c>
      <c r="AJ154" s="11">
        <f t="shared" si="73"/>
        <v>2</v>
      </c>
      <c r="AK154" s="11">
        <f>'Core Indicators'!HZ154</f>
        <v>2</v>
      </c>
      <c r="AL154" s="11">
        <f>'Core Indicators'!IH154</f>
        <v>2</v>
      </c>
      <c r="AM154" s="11">
        <f>'Core Indicators'!IP154</f>
        <v>2</v>
      </c>
      <c r="AN154" s="11">
        <f t="shared" si="74"/>
        <v>2</v>
      </c>
    </row>
    <row r="155" spans="1:40" x14ac:dyDescent="0.25">
      <c r="A155" s="236" t="str">
        <f>Lists!C:C</f>
        <v>THA003</v>
      </c>
      <c r="B155" s="190">
        <f t="shared" si="60"/>
        <v>2.1</v>
      </c>
      <c r="C155" s="191">
        <f t="shared" si="61"/>
        <v>0</v>
      </c>
      <c r="D155" s="237">
        <f t="shared" si="62"/>
        <v>2.6</v>
      </c>
      <c r="E155" s="236">
        <f>'Core Indicators'!R155</f>
        <v>2</v>
      </c>
      <c r="F155" s="236">
        <f>'Core Indicators'!Z155</f>
        <v>2</v>
      </c>
      <c r="G155" s="191">
        <f t="shared" si="63"/>
        <v>2</v>
      </c>
      <c r="H155" s="236">
        <f>'Core Indicators'!AH155</f>
        <v>3</v>
      </c>
      <c r="I155" s="236">
        <f>'Core Indicators'!AP155</f>
        <v>3</v>
      </c>
      <c r="J155" s="236">
        <f>'Core Indicators'!BN155</f>
        <v>2</v>
      </c>
      <c r="K155" s="236">
        <f t="shared" si="64"/>
        <v>2.5</v>
      </c>
      <c r="L155" s="190">
        <f t="shared" si="65"/>
        <v>2.8</v>
      </c>
      <c r="M155" s="237">
        <f t="shared" si="66"/>
        <v>2.2000000000000002</v>
      </c>
      <c r="N155" s="238">
        <f>'Core Indicators'!DJ155</f>
        <v>2</v>
      </c>
      <c r="O155" s="238">
        <f>'Core Indicators'!DR155</f>
        <v>2</v>
      </c>
      <c r="P155" s="238">
        <f>'Core Indicators'!DZ155</f>
        <v>3</v>
      </c>
      <c r="Q155" s="238">
        <f>'Core Indicators'!EH155</f>
        <v>2</v>
      </c>
      <c r="R155" s="238">
        <f>'Core Indicators'!EP155</f>
        <v>2</v>
      </c>
      <c r="S155" s="191">
        <f t="shared" si="67"/>
        <v>1.6</v>
      </c>
      <c r="T155" s="191">
        <f t="shared" si="68"/>
        <v>1.1666666666666667</v>
      </c>
      <c r="U155" s="236">
        <v>1</v>
      </c>
      <c r="V155" s="236">
        <v>1</v>
      </c>
      <c r="W155" s="236">
        <f>'Core Indicators'!EX155</f>
        <v>2</v>
      </c>
      <c r="X155" s="191">
        <f t="shared" si="69"/>
        <v>1.5</v>
      </c>
      <c r="Y155" s="236">
        <v>1</v>
      </c>
      <c r="Z155" s="191">
        <f t="shared" si="70"/>
        <v>2</v>
      </c>
      <c r="AA155" s="236">
        <f>'Core Indicators'!FF155</f>
        <v>2</v>
      </c>
      <c r="AB155" s="236">
        <f t="shared" si="71"/>
        <v>2</v>
      </c>
      <c r="AC155" s="11">
        <f>'Core Indicators'!GD155</f>
        <v>2</v>
      </c>
      <c r="AD155" s="11">
        <f>'Core Indicators'!GL155</f>
        <v>2</v>
      </c>
      <c r="AE155" s="11">
        <f>'Core Indicators'!GT155</f>
        <v>2</v>
      </c>
      <c r="AF155" s="11">
        <f>'Core Indicators'!HB155</f>
        <v>2</v>
      </c>
      <c r="AG155" s="11">
        <f t="shared" si="72"/>
        <v>2</v>
      </c>
      <c r="AH155" s="11">
        <f>'Core Indicators'!HJ155</f>
        <v>2</v>
      </c>
      <c r="AI155" s="11">
        <f>'Core Indicators'!HR155</f>
        <v>2</v>
      </c>
      <c r="AJ155" s="11">
        <f t="shared" si="73"/>
        <v>2</v>
      </c>
      <c r="AK155" s="11">
        <f>'Core Indicators'!HZ155</f>
        <v>2</v>
      </c>
      <c r="AL155" s="11">
        <f>'Core Indicators'!IH155</f>
        <v>2</v>
      </c>
      <c r="AM155" s="11">
        <f>'Core Indicators'!IP155</f>
        <v>2</v>
      </c>
      <c r="AN155" s="11">
        <f t="shared" si="74"/>
        <v>2</v>
      </c>
    </row>
    <row r="156" spans="1:40" x14ac:dyDescent="0.25">
      <c r="A156" s="236" t="str">
        <f>Lists!C:C</f>
        <v>TLS003</v>
      </c>
      <c r="B156" s="190">
        <f t="shared" si="60"/>
        <v>1.1000000000000001</v>
      </c>
      <c r="C156" s="191">
        <f t="shared" si="61"/>
        <v>0</v>
      </c>
      <c r="D156" s="237">
        <f t="shared" si="62"/>
        <v>1.2</v>
      </c>
      <c r="E156" s="236">
        <f>'Core Indicators'!R156</f>
        <v>1</v>
      </c>
      <c r="F156" s="236">
        <f>'Core Indicators'!Z156</f>
        <v>1</v>
      </c>
      <c r="G156" s="191">
        <f t="shared" si="63"/>
        <v>1</v>
      </c>
      <c r="H156" s="236">
        <f>'Core Indicators'!AH156</f>
        <v>1</v>
      </c>
      <c r="I156" s="236">
        <f>'Core Indicators'!AP156</f>
        <v>1</v>
      </c>
      <c r="J156" s="236">
        <f>'Core Indicators'!BN156</f>
        <v>2</v>
      </c>
      <c r="K156" s="236">
        <f t="shared" si="64"/>
        <v>1.5</v>
      </c>
      <c r="L156" s="190">
        <f t="shared" si="65"/>
        <v>1.3</v>
      </c>
      <c r="M156" s="237">
        <f t="shared" si="66"/>
        <v>1</v>
      </c>
      <c r="N156" s="238">
        <f>'Core Indicators'!DJ156</f>
        <v>1</v>
      </c>
      <c r="O156" s="238">
        <f>'Core Indicators'!DR156</f>
        <v>1</v>
      </c>
      <c r="P156" s="238">
        <f>'Core Indicators'!DZ156</f>
        <v>1</v>
      </c>
      <c r="Q156" s="238">
        <f>'Core Indicators'!EH156</f>
        <v>1</v>
      </c>
      <c r="R156" s="238">
        <f>'Core Indicators'!EP156</f>
        <v>1</v>
      </c>
      <c r="S156" s="191">
        <f t="shared" si="67"/>
        <v>1.3</v>
      </c>
      <c r="T156" s="191">
        <f t="shared" si="68"/>
        <v>1.1666666666666667</v>
      </c>
      <c r="U156" s="236">
        <v>1</v>
      </c>
      <c r="V156" s="236">
        <v>1</v>
      </c>
      <c r="W156" s="236">
        <f>'Core Indicators'!EX156</f>
        <v>2</v>
      </c>
      <c r="X156" s="191">
        <f t="shared" si="69"/>
        <v>1.5</v>
      </c>
      <c r="Y156" s="236">
        <v>1</v>
      </c>
      <c r="Z156" s="191">
        <f t="shared" si="70"/>
        <v>1.5</v>
      </c>
      <c r="AA156" s="236">
        <f>'Core Indicators'!FF156</f>
        <v>1</v>
      </c>
      <c r="AB156" s="236">
        <f t="shared" si="71"/>
        <v>2</v>
      </c>
      <c r="AC156" s="11">
        <f>'Core Indicators'!GD156</f>
        <v>2</v>
      </c>
      <c r="AD156" s="11">
        <f>'Core Indicators'!GL156</f>
        <v>2</v>
      </c>
      <c r="AE156" s="11">
        <f>'Core Indicators'!GT156</f>
        <v>2</v>
      </c>
      <c r="AF156" s="11">
        <f>'Core Indicators'!HB156</f>
        <v>2</v>
      </c>
      <c r="AG156" s="11">
        <f t="shared" si="72"/>
        <v>2</v>
      </c>
      <c r="AH156" s="11">
        <f>'Core Indicators'!HJ156</f>
        <v>2</v>
      </c>
      <c r="AI156" s="11">
        <f>'Core Indicators'!HR156</f>
        <v>2</v>
      </c>
      <c r="AJ156" s="11">
        <f t="shared" si="73"/>
        <v>2</v>
      </c>
      <c r="AK156" s="11">
        <f>'Core Indicators'!HZ156</f>
        <v>2</v>
      </c>
      <c r="AL156" s="11">
        <f>'Core Indicators'!IH156</f>
        <v>2</v>
      </c>
      <c r="AM156" s="11">
        <f>'Core Indicators'!IP156</f>
        <v>2</v>
      </c>
      <c r="AN156" s="11">
        <f t="shared" si="74"/>
        <v>2</v>
      </c>
    </row>
    <row r="157" spans="1:40" x14ac:dyDescent="0.25">
      <c r="A157" s="236" t="str">
        <f>Lists!C:C</f>
        <v>TTO002</v>
      </c>
      <c r="B157" s="190">
        <f t="shared" si="60"/>
        <v>1.8</v>
      </c>
      <c r="C157" s="191">
        <f t="shared" si="61"/>
        <v>0</v>
      </c>
      <c r="D157" s="237">
        <f t="shared" si="62"/>
        <v>2</v>
      </c>
      <c r="E157" s="236">
        <f>'Core Indicators'!R157</f>
        <v>1</v>
      </c>
      <c r="F157" s="236">
        <f>'Core Indicators'!Z157</f>
        <v>2</v>
      </c>
      <c r="G157" s="191">
        <f t="shared" si="63"/>
        <v>1.5</v>
      </c>
      <c r="H157" s="236">
        <f>'Core Indicators'!AH157</f>
        <v>2</v>
      </c>
      <c r="I157" s="236">
        <f>'Core Indicators'!AP157</f>
        <v>2</v>
      </c>
      <c r="J157" s="236">
        <f>'Core Indicators'!BN157</f>
        <v>3</v>
      </c>
      <c r="K157" s="236">
        <f t="shared" si="64"/>
        <v>2.5</v>
      </c>
      <c r="L157" s="190">
        <f t="shared" si="65"/>
        <v>2.2999999999999998</v>
      </c>
      <c r="M157" s="237">
        <f t="shared" si="66"/>
        <v>1.6666666666666667</v>
      </c>
      <c r="N157" s="238">
        <f>'Core Indicators'!DJ157</f>
        <v>2</v>
      </c>
      <c r="O157" s="238">
        <f>'Core Indicators'!DR157</f>
        <v>2</v>
      </c>
      <c r="P157" s="238">
        <f>'Core Indicators'!DZ157</f>
        <v>1</v>
      </c>
      <c r="Q157" s="238" t="str">
        <f>'Core Indicators'!EH157</f>
        <v>x</v>
      </c>
      <c r="R157" s="238" t="str">
        <f>'Core Indicators'!EP157</f>
        <v>x</v>
      </c>
      <c r="S157" s="191">
        <f t="shared" si="67"/>
        <v>1.7</v>
      </c>
      <c r="T157" s="191">
        <f t="shared" si="68"/>
        <v>1.3333333333333333</v>
      </c>
      <c r="U157" s="236">
        <v>1</v>
      </c>
      <c r="V157" s="236">
        <v>1</v>
      </c>
      <c r="W157" s="236">
        <f>'Core Indicators'!EX157</f>
        <v>3</v>
      </c>
      <c r="X157" s="191">
        <f t="shared" si="69"/>
        <v>2</v>
      </c>
      <c r="Y157" s="236">
        <v>1</v>
      </c>
      <c r="Z157" s="191">
        <f t="shared" si="70"/>
        <v>2</v>
      </c>
      <c r="AA157" s="236">
        <f>'Core Indicators'!FF157</f>
        <v>2</v>
      </c>
      <c r="AB157" s="236">
        <f t="shared" si="71"/>
        <v>2</v>
      </c>
      <c r="AC157" s="11">
        <f>'Core Indicators'!GD157</f>
        <v>2</v>
      </c>
      <c r="AD157" s="11">
        <f>'Core Indicators'!GL157</f>
        <v>2</v>
      </c>
      <c r="AE157" s="11">
        <f>'Core Indicators'!GT157</f>
        <v>2</v>
      </c>
      <c r="AF157" s="11">
        <f>'Core Indicators'!HB157</f>
        <v>2</v>
      </c>
      <c r="AG157" s="11">
        <f t="shared" si="72"/>
        <v>2</v>
      </c>
      <c r="AH157" s="11">
        <f>'Core Indicators'!HJ157</f>
        <v>2</v>
      </c>
      <c r="AI157" s="11">
        <f>'Core Indicators'!HR157</f>
        <v>2</v>
      </c>
      <c r="AJ157" s="11">
        <f t="shared" si="73"/>
        <v>2</v>
      </c>
      <c r="AK157" s="11">
        <f>'Core Indicators'!HZ157</f>
        <v>2</v>
      </c>
      <c r="AL157" s="11">
        <f>'Core Indicators'!IH157</f>
        <v>2</v>
      </c>
      <c r="AM157" s="11">
        <f>'Core Indicators'!IP157</f>
        <v>2</v>
      </c>
      <c r="AN157" s="11">
        <f t="shared" si="74"/>
        <v>2</v>
      </c>
    </row>
    <row r="158" spans="1:40" x14ac:dyDescent="0.25">
      <c r="A158" s="236" t="str">
        <f>Lists!C:C</f>
        <v>TUN002</v>
      </c>
      <c r="B158" s="190">
        <f t="shared" si="60"/>
        <v>2</v>
      </c>
      <c r="C158" s="191">
        <f t="shared" si="61"/>
        <v>0</v>
      </c>
      <c r="D158" s="237">
        <f t="shared" si="62"/>
        <v>2</v>
      </c>
      <c r="E158" s="236">
        <f>'Core Indicators'!R158</f>
        <v>2</v>
      </c>
      <c r="F158" s="236">
        <f>'Core Indicators'!Z158</f>
        <v>1</v>
      </c>
      <c r="G158" s="191">
        <f t="shared" si="63"/>
        <v>1.5</v>
      </c>
      <c r="H158" s="236">
        <f>'Core Indicators'!AH158</f>
        <v>2</v>
      </c>
      <c r="I158" s="236">
        <f>'Core Indicators'!AP158</f>
        <v>2</v>
      </c>
      <c r="J158" s="236">
        <f>'Core Indicators'!BN158</f>
        <v>3</v>
      </c>
      <c r="K158" s="236">
        <f t="shared" si="64"/>
        <v>2.5</v>
      </c>
      <c r="L158" s="190">
        <f t="shared" si="65"/>
        <v>2.2999999999999998</v>
      </c>
      <c r="M158" s="237">
        <f t="shared" si="66"/>
        <v>2</v>
      </c>
      <c r="N158" s="238">
        <f>'Core Indicators'!DJ158</f>
        <v>2</v>
      </c>
      <c r="O158" s="238">
        <f>'Core Indicators'!DR158</f>
        <v>2</v>
      </c>
      <c r="P158" s="238">
        <f>'Core Indicators'!DZ158</f>
        <v>2</v>
      </c>
      <c r="Q158" s="238">
        <f>'Core Indicators'!EH158</f>
        <v>2</v>
      </c>
      <c r="R158" s="238">
        <f>'Core Indicators'!EP158</f>
        <v>2</v>
      </c>
      <c r="S158" s="191">
        <f t="shared" si="67"/>
        <v>1.9</v>
      </c>
      <c r="T158" s="191">
        <f t="shared" si="68"/>
        <v>1.3333333333333333</v>
      </c>
      <c r="U158" s="236">
        <v>1</v>
      </c>
      <c r="V158" s="236">
        <v>1</v>
      </c>
      <c r="W158" s="236">
        <f>'Core Indicators'!EX158</f>
        <v>3</v>
      </c>
      <c r="X158" s="191">
        <f t="shared" si="69"/>
        <v>2</v>
      </c>
      <c r="Y158" s="236">
        <v>1</v>
      </c>
      <c r="Z158" s="191">
        <f t="shared" si="70"/>
        <v>2.5</v>
      </c>
      <c r="AA158" s="236">
        <f>'Core Indicators'!FF158</f>
        <v>3</v>
      </c>
      <c r="AB158" s="236">
        <f t="shared" si="71"/>
        <v>2</v>
      </c>
      <c r="AC158" s="11">
        <f>'Core Indicators'!GD158</f>
        <v>2</v>
      </c>
      <c r="AD158" s="11">
        <f>'Core Indicators'!GL158</f>
        <v>2</v>
      </c>
      <c r="AE158" s="11">
        <f>'Core Indicators'!GT158</f>
        <v>2</v>
      </c>
      <c r="AF158" s="11">
        <f>'Core Indicators'!HB158</f>
        <v>2</v>
      </c>
      <c r="AG158" s="11">
        <f t="shared" si="72"/>
        <v>2</v>
      </c>
      <c r="AH158" s="11">
        <f>'Core Indicators'!HJ158</f>
        <v>2</v>
      </c>
      <c r="AI158" s="11">
        <f>'Core Indicators'!HR158</f>
        <v>2</v>
      </c>
      <c r="AJ158" s="11">
        <f t="shared" si="73"/>
        <v>2</v>
      </c>
      <c r="AK158" s="11">
        <f>'Core Indicators'!HZ158</f>
        <v>2</v>
      </c>
      <c r="AL158" s="11">
        <f>'Core Indicators'!IH158</f>
        <v>2</v>
      </c>
      <c r="AM158" s="11">
        <f>'Core Indicators'!IP158</f>
        <v>2</v>
      </c>
      <c r="AN158" s="11">
        <f t="shared" si="74"/>
        <v>2</v>
      </c>
    </row>
    <row r="159" spans="1:40" x14ac:dyDescent="0.25">
      <c r="A159" s="236" t="str">
        <f>Lists!C:C</f>
        <v>TUR001</v>
      </c>
      <c r="B159" s="190">
        <f t="shared" si="60"/>
        <v>1.9</v>
      </c>
      <c r="C159" s="191">
        <f t="shared" si="61"/>
        <v>0</v>
      </c>
      <c r="D159" s="237">
        <f t="shared" si="62"/>
        <v>2</v>
      </c>
      <c r="E159" s="236">
        <f>'Core Indicators'!R159</f>
        <v>2</v>
      </c>
      <c r="F159" s="236">
        <f>'Core Indicators'!Z159</f>
        <v>2</v>
      </c>
      <c r="G159" s="191">
        <f t="shared" si="63"/>
        <v>2</v>
      </c>
      <c r="H159" s="236">
        <f>'Core Indicators'!AH159</f>
        <v>2</v>
      </c>
      <c r="I159" s="236">
        <f>'Core Indicators'!AP159</f>
        <v>2</v>
      </c>
      <c r="J159" s="236">
        <f>'Core Indicators'!BN159</f>
        <v>2</v>
      </c>
      <c r="K159" s="236">
        <f t="shared" si="64"/>
        <v>2</v>
      </c>
      <c r="L159" s="190">
        <f t="shared" si="65"/>
        <v>2</v>
      </c>
      <c r="M159" s="237">
        <f t="shared" si="66"/>
        <v>2</v>
      </c>
      <c r="N159" s="238">
        <f>'Core Indicators'!DJ159</f>
        <v>2</v>
      </c>
      <c r="O159" s="238">
        <f>'Core Indicators'!DR159</f>
        <v>2</v>
      </c>
      <c r="P159" s="238">
        <f>'Core Indicators'!DZ159</f>
        <v>2</v>
      </c>
      <c r="Q159" s="238">
        <f>'Core Indicators'!EH159</f>
        <v>2</v>
      </c>
      <c r="R159" s="238">
        <f>'Core Indicators'!EP159</f>
        <v>2</v>
      </c>
      <c r="S159" s="191">
        <f t="shared" si="67"/>
        <v>1.6</v>
      </c>
      <c r="T159" s="191">
        <f t="shared" si="68"/>
        <v>1.1666666666666667</v>
      </c>
      <c r="U159" s="236">
        <v>1</v>
      </c>
      <c r="V159" s="236">
        <v>1</v>
      </c>
      <c r="W159" s="236">
        <f>'Core Indicators'!EX159</f>
        <v>2</v>
      </c>
      <c r="X159" s="191">
        <f t="shared" si="69"/>
        <v>1.5</v>
      </c>
      <c r="Y159" s="236">
        <v>1</v>
      </c>
      <c r="Z159" s="191">
        <f t="shared" si="70"/>
        <v>2</v>
      </c>
      <c r="AA159" s="236">
        <f>'Core Indicators'!FF159</f>
        <v>2</v>
      </c>
      <c r="AB159" s="236">
        <f t="shared" si="71"/>
        <v>2</v>
      </c>
      <c r="AC159" s="11">
        <f>'Core Indicators'!GD159</f>
        <v>2</v>
      </c>
      <c r="AD159" s="11">
        <f>'Core Indicators'!GL159</f>
        <v>2</v>
      </c>
      <c r="AE159" s="11">
        <f>'Core Indicators'!GT159</f>
        <v>2</v>
      </c>
      <c r="AF159" s="11">
        <f>'Core Indicators'!HB159</f>
        <v>2</v>
      </c>
      <c r="AG159" s="11">
        <f t="shared" si="72"/>
        <v>2</v>
      </c>
      <c r="AH159" s="11">
        <f>'Core Indicators'!HJ159</f>
        <v>2</v>
      </c>
      <c r="AI159" s="11">
        <f>'Core Indicators'!HR159</f>
        <v>2</v>
      </c>
      <c r="AJ159" s="11">
        <f t="shared" si="73"/>
        <v>2</v>
      </c>
      <c r="AK159" s="11">
        <f>'Core Indicators'!HZ159</f>
        <v>2</v>
      </c>
      <c r="AL159" s="11">
        <f>'Core Indicators'!IH159</f>
        <v>2</v>
      </c>
      <c r="AM159" s="11">
        <f>'Core Indicators'!IP159</f>
        <v>2</v>
      </c>
      <c r="AN159" s="11">
        <f t="shared" si="74"/>
        <v>2</v>
      </c>
    </row>
    <row r="160" spans="1:40" x14ac:dyDescent="0.25">
      <c r="A160" s="236" t="str">
        <f>Lists!C:C</f>
        <v>TUR002</v>
      </c>
      <c r="B160" s="190">
        <f t="shared" si="60"/>
        <v>1.9</v>
      </c>
      <c r="C160" s="191">
        <f t="shared" si="61"/>
        <v>1</v>
      </c>
      <c r="D160" s="237">
        <f t="shared" si="62"/>
        <v>2</v>
      </c>
      <c r="E160" s="236">
        <f>'Core Indicators'!R160</f>
        <v>2</v>
      </c>
      <c r="F160" s="236">
        <f>'Core Indicators'!Z160</f>
        <v>2</v>
      </c>
      <c r="G160" s="191">
        <f t="shared" si="63"/>
        <v>2</v>
      </c>
      <c r="H160" s="236">
        <f>'Core Indicators'!AH160</f>
        <v>2</v>
      </c>
      <c r="I160" s="236">
        <f>'Core Indicators'!AP160</f>
        <v>2</v>
      </c>
      <c r="J160" s="236" t="str">
        <f>'Core Indicators'!BN160</f>
        <v>x</v>
      </c>
      <c r="K160" s="236">
        <f t="shared" si="64"/>
        <v>2</v>
      </c>
      <c r="L160" s="190">
        <f t="shared" si="65"/>
        <v>2</v>
      </c>
      <c r="M160" s="237">
        <f t="shared" si="66"/>
        <v>2</v>
      </c>
      <c r="N160" s="238">
        <f>'Core Indicators'!DJ160</f>
        <v>2</v>
      </c>
      <c r="O160" s="238">
        <f>'Core Indicators'!DR160</f>
        <v>2</v>
      </c>
      <c r="P160" s="238">
        <f>'Core Indicators'!DZ160</f>
        <v>2</v>
      </c>
      <c r="Q160" s="238">
        <f>'Core Indicators'!EH160</f>
        <v>2</v>
      </c>
      <c r="R160" s="238">
        <f>'Core Indicators'!EP160</f>
        <v>2</v>
      </c>
      <c r="S160" s="191">
        <f t="shared" si="67"/>
        <v>1.7</v>
      </c>
      <c r="T160" s="191">
        <f t="shared" si="68"/>
        <v>1.3333333333333333</v>
      </c>
      <c r="U160" s="236">
        <v>1</v>
      </c>
      <c r="V160" s="236">
        <v>1</v>
      </c>
      <c r="W160" s="236">
        <f>'Core Indicators'!EX160</f>
        <v>3</v>
      </c>
      <c r="X160" s="191">
        <f t="shared" si="69"/>
        <v>2</v>
      </c>
      <c r="Y160" s="236">
        <v>1</v>
      </c>
      <c r="Z160" s="191">
        <f t="shared" si="70"/>
        <v>2</v>
      </c>
      <c r="AA160" s="236">
        <f>'Core Indicators'!FF160</f>
        <v>2</v>
      </c>
      <c r="AB160" s="236">
        <f t="shared" si="71"/>
        <v>2</v>
      </c>
      <c r="AC160" s="11">
        <f>'Core Indicators'!GD160</f>
        <v>2</v>
      </c>
      <c r="AD160" s="11">
        <f>'Core Indicators'!GL160</f>
        <v>2</v>
      </c>
      <c r="AE160" s="11">
        <f>'Core Indicators'!GT160</f>
        <v>2</v>
      </c>
      <c r="AF160" s="11">
        <f>'Core Indicators'!HB160</f>
        <v>2</v>
      </c>
      <c r="AG160" s="11">
        <f t="shared" si="72"/>
        <v>2</v>
      </c>
      <c r="AH160" s="11">
        <f>'Core Indicators'!HJ160</f>
        <v>2</v>
      </c>
      <c r="AI160" s="11">
        <f>'Core Indicators'!HR160</f>
        <v>2</v>
      </c>
      <c r="AJ160" s="11">
        <f t="shared" si="73"/>
        <v>2</v>
      </c>
      <c r="AK160" s="11">
        <f>'Core Indicators'!HZ160</f>
        <v>2</v>
      </c>
      <c r="AL160" s="11">
        <f>'Core Indicators'!IH160</f>
        <v>2</v>
      </c>
      <c r="AM160" s="11">
        <f>'Core Indicators'!IP160</f>
        <v>2</v>
      </c>
      <c r="AN160" s="11">
        <f t="shared" si="74"/>
        <v>2</v>
      </c>
    </row>
    <row r="161" spans="1:40" x14ac:dyDescent="0.25">
      <c r="A161" s="236" t="str">
        <f>Lists!C:C</f>
        <v>TUR003</v>
      </c>
      <c r="B161" s="190">
        <f t="shared" si="60"/>
        <v>2</v>
      </c>
      <c r="C161" s="191">
        <f t="shared" si="61"/>
        <v>0</v>
      </c>
      <c r="D161" s="237">
        <f t="shared" si="62"/>
        <v>2.2000000000000002</v>
      </c>
      <c r="E161" s="236">
        <f>'Core Indicators'!R161</f>
        <v>2</v>
      </c>
      <c r="F161" s="236">
        <f>'Core Indicators'!Z161</f>
        <v>2</v>
      </c>
      <c r="G161" s="191">
        <f t="shared" si="63"/>
        <v>2</v>
      </c>
      <c r="H161" s="236">
        <f>'Core Indicators'!AH161</f>
        <v>2</v>
      </c>
      <c r="I161" s="236">
        <f>'Core Indicators'!AP161</f>
        <v>2</v>
      </c>
      <c r="J161" s="236">
        <f>'Core Indicators'!BN161</f>
        <v>3</v>
      </c>
      <c r="K161" s="236">
        <f t="shared" si="64"/>
        <v>2.5</v>
      </c>
      <c r="L161" s="190">
        <f t="shared" si="65"/>
        <v>2.2999999999999998</v>
      </c>
      <c r="M161" s="237">
        <f t="shared" si="66"/>
        <v>2</v>
      </c>
      <c r="N161" s="238">
        <f>'Core Indicators'!DJ161</f>
        <v>2</v>
      </c>
      <c r="O161" s="238">
        <f>'Core Indicators'!DR161</f>
        <v>2</v>
      </c>
      <c r="P161" s="238">
        <f>'Core Indicators'!DZ161</f>
        <v>2</v>
      </c>
      <c r="Q161" s="238">
        <f>'Core Indicators'!EH161</f>
        <v>2</v>
      </c>
      <c r="R161" s="238">
        <f>'Core Indicators'!EP161</f>
        <v>2</v>
      </c>
      <c r="S161" s="191">
        <f t="shared" si="67"/>
        <v>1.7</v>
      </c>
      <c r="T161" s="191">
        <f t="shared" si="68"/>
        <v>1.3333333333333333</v>
      </c>
      <c r="U161" s="236">
        <v>1</v>
      </c>
      <c r="V161" s="236">
        <v>1</v>
      </c>
      <c r="W161" s="236">
        <f>'Core Indicators'!EX161</f>
        <v>3</v>
      </c>
      <c r="X161" s="191">
        <f t="shared" si="69"/>
        <v>2</v>
      </c>
      <c r="Y161" s="236">
        <v>1</v>
      </c>
      <c r="Z161" s="191">
        <f t="shared" si="70"/>
        <v>2</v>
      </c>
      <c r="AA161" s="236">
        <f>'Core Indicators'!FF161</f>
        <v>2</v>
      </c>
      <c r="AB161" s="236">
        <f t="shared" si="71"/>
        <v>2</v>
      </c>
      <c r="AC161" s="11">
        <f>'Core Indicators'!GD161</f>
        <v>2</v>
      </c>
      <c r="AD161" s="11">
        <f>'Core Indicators'!GL161</f>
        <v>2</v>
      </c>
      <c r="AE161" s="11">
        <f>'Core Indicators'!GT161</f>
        <v>2</v>
      </c>
      <c r="AF161" s="11">
        <f>'Core Indicators'!HB161</f>
        <v>2</v>
      </c>
      <c r="AG161" s="11">
        <f t="shared" si="72"/>
        <v>2</v>
      </c>
      <c r="AH161" s="11">
        <f>'Core Indicators'!HJ161</f>
        <v>2</v>
      </c>
      <c r="AI161" s="11">
        <f>'Core Indicators'!HR161</f>
        <v>2</v>
      </c>
      <c r="AJ161" s="11">
        <f t="shared" si="73"/>
        <v>2</v>
      </c>
      <c r="AK161" s="11">
        <f>'Core Indicators'!HZ161</f>
        <v>2</v>
      </c>
      <c r="AL161" s="11">
        <f>'Core Indicators'!IH161</f>
        <v>2</v>
      </c>
      <c r="AM161" s="11">
        <f>'Core Indicators'!IP161</f>
        <v>2</v>
      </c>
      <c r="AN161" s="11">
        <f t="shared" si="74"/>
        <v>2</v>
      </c>
    </row>
    <row r="162" spans="1:40" x14ac:dyDescent="0.25">
      <c r="A162" s="236" t="str">
        <f>Lists!C:C</f>
        <v>TUR004</v>
      </c>
      <c r="B162" s="190" t="str">
        <f t="shared" si="60"/>
        <v>x</v>
      </c>
      <c r="C162" s="191">
        <f t="shared" si="61"/>
        <v>2</v>
      </c>
      <c r="D162" s="237">
        <f t="shared" si="62"/>
        <v>2.7</v>
      </c>
      <c r="E162" s="236">
        <f>'Core Indicators'!R162</f>
        <v>2</v>
      </c>
      <c r="F162" s="236">
        <f>'Core Indicators'!Z162</f>
        <v>2</v>
      </c>
      <c r="G162" s="191">
        <f t="shared" si="63"/>
        <v>2</v>
      </c>
      <c r="H162" s="236" t="str">
        <f>'Core Indicators'!AH162</f>
        <v>x</v>
      </c>
      <c r="I162" s="236">
        <f>'Core Indicators'!AP162</f>
        <v>3</v>
      </c>
      <c r="J162" s="236">
        <f>'Core Indicators'!BN162</f>
        <v>3</v>
      </c>
      <c r="K162" s="236">
        <f t="shared" si="64"/>
        <v>3</v>
      </c>
      <c r="L162" s="190">
        <f t="shared" si="65"/>
        <v>3</v>
      </c>
      <c r="M162" s="237" t="str">
        <f t="shared" si="66"/>
        <v>x</v>
      </c>
      <c r="N162" s="238" t="str">
        <f>'Core Indicators'!DJ162</f>
        <v>x</v>
      </c>
      <c r="O162" s="238" t="str">
        <f>'Core Indicators'!DR162</f>
        <v>x</v>
      </c>
      <c r="P162" s="238" t="str">
        <f>'Core Indicators'!DZ162</f>
        <v>x</v>
      </c>
      <c r="Q162" s="238" t="str">
        <f>'Core Indicators'!EH162</f>
        <v>x</v>
      </c>
      <c r="R162" s="238" t="str">
        <f>'Core Indicators'!EP162</f>
        <v>x</v>
      </c>
      <c r="S162" s="191">
        <f t="shared" si="67"/>
        <v>1.7</v>
      </c>
      <c r="T162" s="191">
        <f t="shared" si="68"/>
        <v>1.3333333333333333</v>
      </c>
      <c r="U162" s="236">
        <v>1</v>
      </c>
      <c r="V162" s="236">
        <v>1</v>
      </c>
      <c r="W162" s="236">
        <f>'Core Indicators'!EX162</f>
        <v>3</v>
      </c>
      <c r="X162" s="191">
        <f t="shared" si="69"/>
        <v>2</v>
      </c>
      <c r="Y162" s="236">
        <v>1</v>
      </c>
      <c r="Z162" s="191">
        <f t="shared" si="70"/>
        <v>2</v>
      </c>
      <c r="AA162" s="236">
        <f>'Core Indicators'!FF162</f>
        <v>2</v>
      </c>
      <c r="AB162" s="236">
        <f t="shared" si="71"/>
        <v>2</v>
      </c>
      <c r="AC162" s="11">
        <f>'Core Indicators'!GD162</f>
        <v>2</v>
      </c>
      <c r="AD162" s="11">
        <f>'Core Indicators'!GL162</f>
        <v>2</v>
      </c>
      <c r="AE162" s="11">
        <f>'Core Indicators'!GT162</f>
        <v>2</v>
      </c>
      <c r="AF162" s="11">
        <f>'Core Indicators'!HB162</f>
        <v>2</v>
      </c>
      <c r="AG162" s="11">
        <f t="shared" si="72"/>
        <v>2</v>
      </c>
      <c r="AH162" s="11">
        <f>'Core Indicators'!HJ162</f>
        <v>2</v>
      </c>
      <c r="AI162" s="11">
        <f>'Core Indicators'!HR162</f>
        <v>2</v>
      </c>
      <c r="AJ162" s="11">
        <f t="shared" si="73"/>
        <v>2</v>
      </c>
      <c r="AK162" s="11">
        <f>'Core Indicators'!HZ162</f>
        <v>2</v>
      </c>
      <c r="AL162" s="11">
        <f>'Core Indicators'!IH162</f>
        <v>2</v>
      </c>
      <c r="AM162" s="11">
        <f>'Core Indicators'!IP162</f>
        <v>2</v>
      </c>
      <c r="AN162" s="11">
        <f t="shared" si="74"/>
        <v>2</v>
      </c>
    </row>
    <row r="163" spans="1:40" x14ac:dyDescent="0.25">
      <c r="A163" s="236" t="str">
        <f>Lists!C:C</f>
        <v>TUR005</v>
      </c>
      <c r="B163" s="190">
        <f t="shared" ref="B163:B173" si="75">IF(OR(M163="x",D163="x"),"x",ROUND((5-GEOMEAN(((5-D163)/5*4+1),((5-M163)/5*4+1),((5-M163)/5*4+1)))/4*3.5+S163*0.3,1))</f>
        <v>2.6</v>
      </c>
      <c r="C163" s="191">
        <f t="shared" ref="C163:C173" si="76">COUNTIF(E163:F163,"x")+COUNTIF(H163:I163,"x")+COUNTIF(J163:J163,"x")+COUNTIF(M163,"x")+COUNTIF(U163:W163,"x")+COUNTIF(Y163:AB163,"x")</f>
        <v>0</v>
      </c>
      <c r="D163" s="237">
        <f t="shared" ref="D163:D173" si="77">IF(OR(L163="x",G163="x"),"x",ROUND((5-GEOMEAN(((5-L163)/5*4+1),((5-L163)/5*4+1),((5-G163)/5*4+1)))/4*5,1))</f>
        <v>2.7</v>
      </c>
      <c r="E163" s="236">
        <f>'Core Indicators'!R163</f>
        <v>1</v>
      </c>
      <c r="F163" s="236">
        <f>'Core Indicators'!Z163</f>
        <v>3</v>
      </c>
      <c r="G163" s="191">
        <f t="shared" ref="G163:G173" si="78">IF(AND(F163="x",E163="x"),"x",IF(OR(F163="x",E163="x"),AVERAGE(E163,F163),ROUND((10-GEOMEAN(((10-E163)/10*9+1),((10-F163)/10*9+1)))/9*10,1)))</f>
        <v>2.1</v>
      </c>
      <c r="H163" s="236">
        <f>'Core Indicators'!AH163</f>
        <v>3</v>
      </c>
      <c r="I163" s="236">
        <f>'Core Indicators'!AP163</f>
        <v>3</v>
      </c>
      <c r="J163" s="236">
        <f>'Core Indicators'!BN163</f>
        <v>3</v>
      </c>
      <c r="K163" s="236">
        <f t="shared" ref="K163:K173" si="79">IF(AND(J163="x",I163="x"),"x",IF(OR(J163="x",I163="x"),AVERAGE(I163,J163),ROUND((10-GEOMEAN(((10-I163)/10*9+1),((10-J163)/10*9+1)))/9*10,1)))</f>
        <v>3</v>
      </c>
      <c r="L163" s="190">
        <f t="shared" ref="L163:L173" si="80">IF(AND(H163="x",K163="x"),"x",IF(OR(H163="x",K163="x"),AVERAGE(H163,K163),ROUND((10-GEOMEAN(((10-H163)/10*9+1),((10-K163)/10*9+1)))/9*10,1)))</f>
        <v>3</v>
      </c>
      <c r="M163" s="237">
        <f t="shared" ref="M163:M173" si="81">IF(N163="x","x",AVERAGE(N163:R163))</f>
        <v>3</v>
      </c>
      <c r="N163" s="238">
        <f>'Core Indicators'!DJ163</f>
        <v>3</v>
      </c>
      <c r="O163" s="238">
        <f>'Core Indicators'!DR163</f>
        <v>3</v>
      </c>
      <c r="P163" s="238">
        <f>'Core Indicators'!DZ163</f>
        <v>3</v>
      </c>
      <c r="Q163" s="238">
        <f>'Core Indicators'!EH163</f>
        <v>3</v>
      </c>
      <c r="R163" s="238">
        <f>'Core Indicators'!EP163</f>
        <v>3</v>
      </c>
      <c r="S163" s="191">
        <f t="shared" ref="S163:S173" si="82">IF(OR(Z163="x",T163="x"),T163,ROUND((10-GEOMEAN(((10-T163)/10*9+1),((10-Z163)/10*9+1)))/9*10,1))</f>
        <v>1.9</v>
      </c>
      <c r="T163" s="191">
        <f t="shared" ref="T163:T173" si="83">AVERAGE(U163,X163,Y163)</f>
        <v>1.3333333333333333</v>
      </c>
      <c r="U163" s="236">
        <v>1</v>
      </c>
      <c r="V163" s="236">
        <v>1</v>
      </c>
      <c r="W163" s="236">
        <f>'Core Indicators'!EX163</f>
        <v>3</v>
      </c>
      <c r="X163" s="191">
        <f t="shared" ref="X163:X173" si="84">AVERAGE(V163:W163)</f>
        <v>2</v>
      </c>
      <c r="Y163" s="236">
        <v>1</v>
      </c>
      <c r="Z163" s="191">
        <f t="shared" ref="Z163:Z173" si="85">IF(AND(AA163="x",AB163="x"),"x",AVERAGE(AA163:AB163))</f>
        <v>2.5</v>
      </c>
      <c r="AA163" s="236">
        <f>'Core Indicators'!FF163</f>
        <v>3</v>
      </c>
      <c r="AB163" s="236">
        <f t="shared" ref="AB163:AB173" si="86">IF(AND(AJ163="x",AN163="x",AG163="x"),"x",(AVERAGE(AJ163,AN163,AG163)))</f>
        <v>2</v>
      </c>
      <c r="AC163" s="11">
        <f>'Core Indicators'!GD163</f>
        <v>2</v>
      </c>
      <c r="AD163" s="11">
        <f>'Core Indicators'!GL163</f>
        <v>2</v>
      </c>
      <c r="AE163" s="11">
        <f>'Core Indicators'!GT163</f>
        <v>2</v>
      </c>
      <c r="AF163" s="11">
        <f>'Core Indicators'!HB163</f>
        <v>2</v>
      </c>
      <c r="AG163" s="11">
        <f t="shared" ref="AG163:AG173" si="87">IF(AND(AC163="x",AD163="x",AE163="x",AF163="x"),"x",AVERAGE(AC163:AF163))</f>
        <v>2</v>
      </c>
      <c r="AH163" s="11">
        <f>'Core Indicators'!HJ163</f>
        <v>2</v>
      </c>
      <c r="AI163" s="11">
        <f>'Core Indicators'!HR163</f>
        <v>2</v>
      </c>
      <c r="AJ163" s="11">
        <f t="shared" ref="AJ163:AJ173" si="88">IF(AND(AH163="x",AI163="x"),"x",AVERAGE(AH163:AI163))</f>
        <v>2</v>
      </c>
      <c r="AK163" s="11">
        <f>'Core Indicators'!HZ163</f>
        <v>2</v>
      </c>
      <c r="AL163" s="11">
        <f>'Core Indicators'!IH163</f>
        <v>2</v>
      </c>
      <c r="AM163" s="11">
        <f>'Core Indicators'!IP163</f>
        <v>2</v>
      </c>
      <c r="AN163" s="11">
        <f t="shared" ref="AN163:AN173" si="89">IF(AND(AK163="x",AL163="x",AM163="x"),"x",AVERAGE(AK163:AM163))</f>
        <v>2</v>
      </c>
    </row>
    <row r="164" spans="1:40" x14ac:dyDescent="0.25">
      <c r="A164" s="236" t="str">
        <f>Lists!C:C</f>
        <v>TZA001</v>
      </c>
      <c r="B164" s="190">
        <f t="shared" si="75"/>
        <v>2</v>
      </c>
      <c r="C164" s="191">
        <f t="shared" si="76"/>
        <v>0</v>
      </c>
      <c r="D164" s="237">
        <f t="shared" si="77"/>
        <v>1.9</v>
      </c>
      <c r="E164" s="236">
        <f>'Core Indicators'!R164</f>
        <v>2</v>
      </c>
      <c r="F164" s="236">
        <f>'Core Indicators'!Z164</f>
        <v>2</v>
      </c>
      <c r="G164" s="191">
        <f t="shared" si="78"/>
        <v>2</v>
      </c>
      <c r="H164" s="236">
        <f>'Core Indicators'!AH164</f>
        <v>2</v>
      </c>
      <c r="I164" s="236">
        <f>'Core Indicators'!AP164</f>
        <v>1</v>
      </c>
      <c r="J164" s="236">
        <f>'Core Indicators'!BN164</f>
        <v>2</v>
      </c>
      <c r="K164" s="236">
        <f t="shared" si="79"/>
        <v>1.5</v>
      </c>
      <c r="L164" s="190">
        <f t="shared" si="80"/>
        <v>1.8</v>
      </c>
      <c r="M164" s="237">
        <f t="shared" si="81"/>
        <v>2.4</v>
      </c>
      <c r="N164" s="238">
        <f>'Core Indicators'!DJ164</f>
        <v>2</v>
      </c>
      <c r="O164" s="238">
        <f>'Core Indicators'!DR164</f>
        <v>2</v>
      </c>
      <c r="P164" s="238">
        <f>'Core Indicators'!DZ164</f>
        <v>2</v>
      </c>
      <c r="Q164" s="238">
        <f>'Core Indicators'!EH164</f>
        <v>3</v>
      </c>
      <c r="R164" s="238">
        <f>'Core Indicators'!EP164</f>
        <v>3</v>
      </c>
      <c r="S164" s="191">
        <f t="shared" si="82"/>
        <v>1.6</v>
      </c>
      <c r="T164" s="191">
        <f t="shared" si="83"/>
        <v>1.1666666666666667</v>
      </c>
      <c r="U164" s="236">
        <v>1</v>
      </c>
      <c r="V164" s="236">
        <v>1</v>
      </c>
      <c r="W164" s="236">
        <f>'Core Indicators'!EX164</f>
        <v>2</v>
      </c>
      <c r="X164" s="191">
        <f t="shared" si="84"/>
        <v>1.5</v>
      </c>
      <c r="Y164" s="236">
        <v>1</v>
      </c>
      <c r="Z164" s="191">
        <f t="shared" si="85"/>
        <v>2</v>
      </c>
      <c r="AA164" s="236">
        <f>'Core Indicators'!FF164</f>
        <v>2</v>
      </c>
      <c r="AB164" s="236">
        <f t="shared" si="86"/>
        <v>2</v>
      </c>
      <c r="AC164" s="11">
        <f>'Core Indicators'!GD164</f>
        <v>2</v>
      </c>
      <c r="AD164" s="11">
        <f>'Core Indicators'!GL164</f>
        <v>2</v>
      </c>
      <c r="AE164" s="11">
        <f>'Core Indicators'!GT164</f>
        <v>2</v>
      </c>
      <c r="AF164" s="11">
        <f>'Core Indicators'!HB164</f>
        <v>2</v>
      </c>
      <c r="AG164" s="11">
        <f t="shared" si="87"/>
        <v>2</v>
      </c>
      <c r="AH164" s="11">
        <f>'Core Indicators'!HJ164</f>
        <v>2</v>
      </c>
      <c r="AI164" s="11">
        <f>'Core Indicators'!HR164</f>
        <v>2</v>
      </c>
      <c r="AJ164" s="11">
        <f t="shared" si="88"/>
        <v>2</v>
      </c>
      <c r="AK164" s="11">
        <f>'Core Indicators'!HZ164</f>
        <v>2</v>
      </c>
      <c r="AL164" s="11">
        <f>'Core Indicators'!IH164</f>
        <v>2</v>
      </c>
      <c r="AM164" s="11">
        <f>'Core Indicators'!IP164</f>
        <v>2</v>
      </c>
      <c r="AN164" s="11">
        <f t="shared" si="89"/>
        <v>2</v>
      </c>
    </row>
    <row r="165" spans="1:40" x14ac:dyDescent="0.25">
      <c r="A165" s="236" t="str">
        <f>Lists!C:C</f>
        <v>TZA002</v>
      </c>
      <c r="B165" s="190">
        <f t="shared" si="75"/>
        <v>2</v>
      </c>
      <c r="C165" s="191">
        <f t="shared" si="76"/>
        <v>0</v>
      </c>
      <c r="D165" s="237">
        <f t="shared" si="77"/>
        <v>1.9</v>
      </c>
      <c r="E165" s="236">
        <f>'Core Indicators'!R165</f>
        <v>2</v>
      </c>
      <c r="F165" s="236">
        <f>'Core Indicators'!Z165</f>
        <v>2</v>
      </c>
      <c r="G165" s="191">
        <f t="shared" si="78"/>
        <v>2</v>
      </c>
      <c r="H165" s="236">
        <f>'Core Indicators'!AH165</f>
        <v>2</v>
      </c>
      <c r="I165" s="236">
        <f>'Core Indicators'!AP165</f>
        <v>1</v>
      </c>
      <c r="J165" s="236">
        <f>'Core Indicators'!BN165</f>
        <v>2</v>
      </c>
      <c r="K165" s="236">
        <f t="shared" si="79"/>
        <v>1.5</v>
      </c>
      <c r="L165" s="190">
        <f t="shared" si="80"/>
        <v>1.8</v>
      </c>
      <c r="M165" s="237">
        <f t="shared" si="81"/>
        <v>2.4</v>
      </c>
      <c r="N165" s="238">
        <f>'Core Indicators'!DJ165</f>
        <v>2</v>
      </c>
      <c r="O165" s="238">
        <f>'Core Indicators'!DR165</f>
        <v>2</v>
      </c>
      <c r="P165" s="238">
        <f>'Core Indicators'!DZ165</f>
        <v>2</v>
      </c>
      <c r="Q165" s="238">
        <f>'Core Indicators'!EH165</f>
        <v>3</v>
      </c>
      <c r="R165" s="238">
        <f>'Core Indicators'!EP165</f>
        <v>3</v>
      </c>
      <c r="S165" s="191">
        <f t="shared" si="82"/>
        <v>1.6</v>
      </c>
      <c r="T165" s="191">
        <f t="shared" si="83"/>
        <v>1.1666666666666667</v>
      </c>
      <c r="U165" s="236">
        <v>1</v>
      </c>
      <c r="V165" s="236">
        <v>1</v>
      </c>
      <c r="W165" s="236">
        <f>'Core Indicators'!EX165</f>
        <v>2</v>
      </c>
      <c r="X165" s="191">
        <f t="shared" si="84"/>
        <v>1.5</v>
      </c>
      <c r="Y165" s="236">
        <v>1</v>
      </c>
      <c r="Z165" s="191">
        <f t="shared" si="85"/>
        <v>2</v>
      </c>
      <c r="AA165" s="236">
        <f>'Core Indicators'!FF165</f>
        <v>2</v>
      </c>
      <c r="AB165" s="236">
        <f t="shared" si="86"/>
        <v>2</v>
      </c>
      <c r="AC165" s="11">
        <f>'Core Indicators'!GD165</f>
        <v>2</v>
      </c>
      <c r="AD165" s="11">
        <f>'Core Indicators'!GL165</f>
        <v>2</v>
      </c>
      <c r="AE165" s="11">
        <f>'Core Indicators'!GT165</f>
        <v>2</v>
      </c>
      <c r="AF165" s="11">
        <f>'Core Indicators'!HB165</f>
        <v>2</v>
      </c>
      <c r="AG165" s="11">
        <f t="shared" si="87"/>
        <v>2</v>
      </c>
      <c r="AH165" s="11">
        <f>'Core Indicators'!HJ165</f>
        <v>2</v>
      </c>
      <c r="AI165" s="11">
        <f>'Core Indicators'!HR165</f>
        <v>2</v>
      </c>
      <c r="AJ165" s="11">
        <f t="shared" si="88"/>
        <v>2</v>
      </c>
      <c r="AK165" s="11">
        <f>'Core Indicators'!HZ165</f>
        <v>2</v>
      </c>
      <c r="AL165" s="11">
        <f>'Core Indicators'!IH165</f>
        <v>2</v>
      </c>
      <c r="AM165" s="11">
        <f>'Core Indicators'!IP165</f>
        <v>2</v>
      </c>
      <c r="AN165" s="11">
        <f t="shared" si="89"/>
        <v>2</v>
      </c>
    </row>
    <row r="166" spans="1:40" x14ac:dyDescent="0.25">
      <c r="A166" s="236" t="str">
        <f>Lists!C:C</f>
        <v>TZA003</v>
      </c>
      <c r="B166" s="190">
        <f t="shared" si="75"/>
        <v>1.6</v>
      </c>
      <c r="C166" s="191">
        <f t="shared" si="76"/>
        <v>0</v>
      </c>
      <c r="D166" s="237">
        <f t="shared" si="77"/>
        <v>2.2000000000000002</v>
      </c>
      <c r="E166" s="236">
        <f>'Core Indicators'!R166</f>
        <v>2</v>
      </c>
      <c r="F166" s="236">
        <f>'Core Indicators'!Z166</f>
        <v>2</v>
      </c>
      <c r="G166" s="191">
        <f t="shared" si="78"/>
        <v>2</v>
      </c>
      <c r="H166" s="236">
        <f>'Core Indicators'!AH166</f>
        <v>2</v>
      </c>
      <c r="I166" s="236">
        <f>'Core Indicators'!AP166</f>
        <v>3</v>
      </c>
      <c r="J166" s="236">
        <f>'Core Indicators'!BN166</f>
        <v>2</v>
      </c>
      <c r="K166" s="236">
        <f t="shared" si="79"/>
        <v>2.5</v>
      </c>
      <c r="L166" s="190">
        <f t="shared" si="80"/>
        <v>2.2999999999999998</v>
      </c>
      <c r="M166" s="237">
        <f t="shared" si="81"/>
        <v>1</v>
      </c>
      <c r="N166" s="238">
        <f>'Core Indicators'!DJ166</f>
        <v>1</v>
      </c>
      <c r="O166" s="238">
        <f>'Core Indicators'!DR166</f>
        <v>1</v>
      </c>
      <c r="P166" s="238">
        <f>'Core Indicators'!DZ166</f>
        <v>1</v>
      </c>
      <c r="Q166" s="238">
        <f>'Core Indicators'!EH166</f>
        <v>1</v>
      </c>
      <c r="R166" s="238">
        <f>'Core Indicators'!EP166</f>
        <v>1</v>
      </c>
      <c r="S166" s="191">
        <f t="shared" si="82"/>
        <v>1.9</v>
      </c>
      <c r="T166" s="191">
        <f t="shared" si="83"/>
        <v>1.1666666666666667</v>
      </c>
      <c r="U166" s="236">
        <v>1</v>
      </c>
      <c r="V166" s="236">
        <v>1</v>
      </c>
      <c r="W166" s="236">
        <f>'Core Indicators'!EX166</f>
        <v>2</v>
      </c>
      <c r="X166" s="191">
        <f t="shared" si="84"/>
        <v>1.5</v>
      </c>
      <c r="Y166" s="236">
        <v>1</v>
      </c>
      <c r="Z166" s="191">
        <f t="shared" si="85"/>
        <v>2.5</v>
      </c>
      <c r="AA166" s="236">
        <f>'Core Indicators'!FF166</f>
        <v>3</v>
      </c>
      <c r="AB166" s="236">
        <f t="shared" si="86"/>
        <v>2</v>
      </c>
      <c r="AC166" s="11">
        <f>'Core Indicators'!GD166</f>
        <v>2</v>
      </c>
      <c r="AD166" s="11">
        <f>'Core Indicators'!GL166</f>
        <v>2</v>
      </c>
      <c r="AE166" s="11">
        <f>'Core Indicators'!GT166</f>
        <v>2</v>
      </c>
      <c r="AF166" s="11">
        <f>'Core Indicators'!HB166</f>
        <v>2</v>
      </c>
      <c r="AG166" s="11">
        <f t="shared" si="87"/>
        <v>2</v>
      </c>
      <c r="AH166" s="11">
        <f>'Core Indicators'!HJ166</f>
        <v>2</v>
      </c>
      <c r="AI166" s="11">
        <f>'Core Indicators'!HR166</f>
        <v>2</v>
      </c>
      <c r="AJ166" s="11">
        <f t="shared" si="88"/>
        <v>2</v>
      </c>
      <c r="AK166" s="11">
        <f>'Core Indicators'!HZ166</f>
        <v>2</v>
      </c>
      <c r="AL166" s="11">
        <f>'Core Indicators'!IH166</f>
        <v>2</v>
      </c>
      <c r="AM166" s="11">
        <f>'Core Indicators'!IP166</f>
        <v>2</v>
      </c>
      <c r="AN166" s="11">
        <f t="shared" si="89"/>
        <v>2</v>
      </c>
    </row>
    <row r="167" spans="1:40" x14ac:dyDescent="0.25">
      <c r="A167" s="236" t="str">
        <f>Lists!C:C</f>
        <v>UGA005</v>
      </c>
      <c r="B167" s="190">
        <f t="shared" si="75"/>
        <v>2.1</v>
      </c>
      <c r="C167" s="191">
        <f t="shared" si="76"/>
        <v>1</v>
      </c>
      <c r="D167" s="237">
        <f t="shared" si="77"/>
        <v>2</v>
      </c>
      <c r="E167" s="236">
        <f>'Core Indicators'!R167</f>
        <v>2</v>
      </c>
      <c r="F167" s="236">
        <f>'Core Indicators'!Z167</f>
        <v>2</v>
      </c>
      <c r="G167" s="191">
        <f t="shared" si="78"/>
        <v>2</v>
      </c>
      <c r="H167" s="236">
        <f>'Core Indicators'!AH167</f>
        <v>2</v>
      </c>
      <c r="I167" s="236">
        <f>'Core Indicators'!AP167</f>
        <v>2</v>
      </c>
      <c r="J167" s="236" t="str">
        <f>'Core Indicators'!BN167</f>
        <v>x</v>
      </c>
      <c r="K167" s="236">
        <f t="shared" si="79"/>
        <v>2</v>
      </c>
      <c r="L167" s="190">
        <f t="shared" si="80"/>
        <v>2</v>
      </c>
      <c r="M167" s="237">
        <f t="shared" si="81"/>
        <v>2.4</v>
      </c>
      <c r="N167" s="238">
        <f>'Core Indicators'!DJ167</f>
        <v>2</v>
      </c>
      <c r="O167" s="238">
        <f>'Core Indicators'!DR167</f>
        <v>2</v>
      </c>
      <c r="P167" s="238">
        <f>'Core Indicators'!DZ167</f>
        <v>2</v>
      </c>
      <c r="Q167" s="238">
        <f>'Core Indicators'!EH167</f>
        <v>3</v>
      </c>
      <c r="R167" s="238">
        <f>'Core Indicators'!EP167</f>
        <v>3</v>
      </c>
      <c r="S167" s="191">
        <f t="shared" si="82"/>
        <v>1.6</v>
      </c>
      <c r="T167" s="191">
        <f t="shared" si="83"/>
        <v>1.1666666666666667</v>
      </c>
      <c r="U167" s="236">
        <v>1</v>
      </c>
      <c r="V167" s="236">
        <v>1</v>
      </c>
      <c r="W167" s="236">
        <f>'Core Indicators'!EX167</f>
        <v>2</v>
      </c>
      <c r="X167" s="191">
        <f t="shared" si="84"/>
        <v>1.5</v>
      </c>
      <c r="Y167" s="236">
        <v>1</v>
      </c>
      <c r="Z167" s="191">
        <f t="shared" si="85"/>
        <v>2</v>
      </c>
      <c r="AA167" s="236">
        <f>'Core Indicators'!FF167</f>
        <v>2</v>
      </c>
      <c r="AB167" s="236">
        <f t="shared" si="86"/>
        <v>2</v>
      </c>
      <c r="AC167" s="11">
        <f>'Core Indicators'!GD167</f>
        <v>2</v>
      </c>
      <c r="AD167" s="11">
        <f>'Core Indicators'!GL167</f>
        <v>2</v>
      </c>
      <c r="AE167" s="11">
        <f>'Core Indicators'!GT167</f>
        <v>2</v>
      </c>
      <c r="AF167" s="11">
        <f>'Core Indicators'!HB167</f>
        <v>2</v>
      </c>
      <c r="AG167" s="11">
        <f t="shared" si="87"/>
        <v>2</v>
      </c>
      <c r="AH167" s="11">
        <f>'Core Indicators'!HJ167</f>
        <v>2</v>
      </c>
      <c r="AI167" s="11">
        <f>'Core Indicators'!HR167</f>
        <v>2</v>
      </c>
      <c r="AJ167" s="11">
        <f t="shared" si="88"/>
        <v>2</v>
      </c>
      <c r="AK167" s="11">
        <f>'Core Indicators'!HZ167</f>
        <v>2</v>
      </c>
      <c r="AL167" s="11">
        <f>'Core Indicators'!IH167</f>
        <v>2</v>
      </c>
      <c r="AM167" s="11">
        <f>'Core Indicators'!IP167</f>
        <v>2</v>
      </c>
      <c r="AN167" s="11">
        <f t="shared" si="89"/>
        <v>2</v>
      </c>
    </row>
    <row r="168" spans="1:40" x14ac:dyDescent="0.25">
      <c r="A168" s="236" t="str">
        <f>Lists!C:C</f>
        <v>UKR002</v>
      </c>
      <c r="B168" s="190">
        <f t="shared" si="75"/>
        <v>1.8</v>
      </c>
      <c r="C168" s="191">
        <f t="shared" si="76"/>
        <v>0</v>
      </c>
      <c r="D168" s="237">
        <f t="shared" si="77"/>
        <v>1.8</v>
      </c>
      <c r="E168" s="236">
        <f>'Core Indicators'!R168</f>
        <v>1</v>
      </c>
      <c r="F168" s="236">
        <f>'Core Indicators'!Z168</f>
        <v>1</v>
      </c>
      <c r="G168" s="191">
        <f t="shared" si="78"/>
        <v>1</v>
      </c>
      <c r="H168" s="236">
        <f>'Core Indicators'!AH168</f>
        <v>2</v>
      </c>
      <c r="I168" s="236">
        <f>'Core Indicators'!AP168</f>
        <v>1</v>
      </c>
      <c r="J168" s="236">
        <f>'Core Indicators'!BN168</f>
        <v>3</v>
      </c>
      <c r="K168" s="236">
        <f t="shared" si="79"/>
        <v>2.1</v>
      </c>
      <c r="L168" s="190">
        <f t="shared" si="80"/>
        <v>2.1</v>
      </c>
      <c r="M168" s="237">
        <f t="shared" si="81"/>
        <v>2</v>
      </c>
      <c r="N168" s="238">
        <f>'Core Indicators'!DJ168</f>
        <v>2</v>
      </c>
      <c r="O168" s="238">
        <f>'Core Indicators'!DR168</f>
        <v>2</v>
      </c>
      <c r="P168" s="238">
        <f>'Core Indicators'!DZ168</f>
        <v>2</v>
      </c>
      <c r="Q168" s="238">
        <f>'Core Indicators'!EH168</f>
        <v>2</v>
      </c>
      <c r="R168" s="238">
        <f>'Core Indicators'!EP168</f>
        <v>2</v>
      </c>
      <c r="S168" s="191">
        <f t="shared" si="82"/>
        <v>1.4</v>
      </c>
      <c r="T168" s="191">
        <f t="shared" si="83"/>
        <v>1.3333333333333333</v>
      </c>
      <c r="U168" s="236">
        <v>1</v>
      </c>
      <c r="V168" s="236">
        <v>1</v>
      </c>
      <c r="W168" s="236">
        <f>'Core Indicators'!EX168</f>
        <v>3</v>
      </c>
      <c r="X168" s="191">
        <f t="shared" si="84"/>
        <v>2</v>
      </c>
      <c r="Y168" s="236">
        <v>1</v>
      </c>
      <c r="Z168" s="191">
        <f t="shared" si="85"/>
        <v>1.5</v>
      </c>
      <c r="AA168" s="236">
        <f>'Core Indicators'!FF168</f>
        <v>1</v>
      </c>
      <c r="AB168" s="236">
        <f t="shared" si="86"/>
        <v>2</v>
      </c>
      <c r="AC168" s="11">
        <f>'Core Indicators'!GD168</f>
        <v>2</v>
      </c>
      <c r="AD168" s="11">
        <f>'Core Indicators'!GL168</f>
        <v>2</v>
      </c>
      <c r="AE168" s="11">
        <f>'Core Indicators'!GT168</f>
        <v>2</v>
      </c>
      <c r="AF168" s="11">
        <f>'Core Indicators'!HB168</f>
        <v>2</v>
      </c>
      <c r="AG168" s="11">
        <f t="shared" si="87"/>
        <v>2</v>
      </c>
      <c r="AH168" s="11">
        <f>'Core Indicators'!HJ168</f>
        <v>2</v>
      </c>
      <c r="AI168" s="11">
        <f>'Core Indicators'!HR168</f>
        <v>2</v>
      </c>
      <c r="AJ168" s="11">
        <f t="shared" si="88"/>
        <v>2</v>
      </c>
      <c r="AK168" s="11">
        <f>'Core Indicators'!HZ168</f>
        <v>2</v>
      </c>
      <c r="AL168" s="11">
        <f>'Core Indicators'!IH168</f>
        <v>2</v>
      </c>
      <c r="AM168" s="11">
        <f>'Core Indicators'!IP168</f>
        <v>2</v>
      </c>
      <c r="AN168" s="11">
        <f t="shared" si="89"/>
        <v>2</v>
      </c>
    </row>
    <row r="169" spans="1:40" x14ac:dyDescent="0.25">
      <c r="A169" s="236" t="str">
        <f>Lists!C:C</f>
        <v>VEN001</v>
      </c>
      <c r="B169" s="190">
        <f t="shared" si="75"/>
        <v>1.8</v>
      </c>
      <c r="C169" s="191">
        <f t="shared" si="76"/>
        <v>0</v>
      </c>
      <c r="D169" s="237">
        <f t="shared" si="77"/>
        <v>2.1</v>
      </c>
      <c r="E169" s="236">
        <f>'Core Indicators'!R169</f>
        <v>2</v>
      </c>
      <c r="F169" s="236">
        <f>'Core Indicators'!Z169</f>
        <v>2</v>
      </c>
      <c r="G169" s="191">
        <f t="shared" si="78"/>
        <v>2</v>
      </c>
      <c r="H169" s="236">
        <f>'Core Indicators'!AH169</f>
        <v>2</v>
      </c>
      <c r="I169" s="236">
        <f>'Core Indicators'!AP169</f>
        <v>3</v>
      </c>
      <c r="J169" s="236">
        <f>'Core Indicators'!BN169</f>
        <v>1</v>
      </c>
      <c r="K169" s="236">
        <f t="shared" si="79"/>
        <v>2.1</v>
      </c>
      <c r="L169" s="190">
        <f t="shared" si="80"/>
        <v>2.1</v>
      </c>
      <c r="M169" s="237">
        <f t="shared" si="81"/>
        <v>2</v>
      </c>
      <c r="N169" s="238">
        <f>'Core Indicators'!DJ169</f>
        <v>2</v>
      </c>
      <c r="O169" s="238">
        <f>'Core Indicators'!DR169</f>
        <v>2</v>
      </c>
      <c r="P169" s="238">
        <f>'Core Indicators'!DZ169</f>
        <v>2</v>
      </c>
      <c r="Q169" s="238">
        <f>'Core Indicators'!EH169</f>
        <v>2</v>
      </c>
      <c r="R169" s="238" t="str">
        <f>'Core Indicators'!EP169</f>
        <v>x</v>
      </c>
      <c r="S169" s="191">
        <f t="shared" si="82"/>
        <v>1.3</v>
      </c>
      <c r="T169" s="191">
        <f t="shared" si="83"/>
        <v>1</v>
      </c>
      <c r="U169" s="236">
        <v>1</v>
      </c>
      <c r="V169" s="236">
        <v>1</v>
      </c>
      <c r="W169" s="236">
        <f>'Core Indicators'!EX169</f>
        <v>1</v>
      </c>
      <c r="X169" s="191">
        <f t="shared" si="84"/>
        <v>1</v>
      </c>
      <c r="Y169" s="236">
        <v>1</v>
      </c>
      <c r="Z169" s="191">
        <f t="shared" si="85"/>
        <v>1.5</v>
      </c>
      <c r="AA169" s="236">
        <f>'Core Indicators'!FF169</f>
        <v>1</v>
      </c>
      <c r="AB169" s="236">
        <f t="shared" si="86"/>
        <v>2</v>
      </c>
      <c r="AC169" s="11">
        <f>'Core Indicators'!GD169</f>
        <v>2</v>
      </c>
      <c r="AD169" s="11">
        <f>'Core Indicators'!GL169</f>
        <v>2</v>
      </c>
      <c r="AE169" s="11">
        <f>'Core Indicators'!GT169</f>
        <v>2</v>
      </c>
      <c r="AF169" s="11">
        <f>'Core Indicators'!HB169</f>
        <v>2</v>
      </c>
      <c r="AG169" s="11">
        <f t="shared" si="87"/>
        <v>2</v>
      </c>
      <c r="AH169" s="11">
        <f>'Core Indicators'!HJ169</f>
        <v>2</v>
      </c>
      <c r="AI169" s="11">
        <f>'Core Indicators'!HR169</f>
        <v>2</v>
      </c>
      <c r="AJ169" s="11">
        <f t="shared" si="88"/>
        <v>2</v>
      </c>
      <c r="AK169" s="11">
        <f>'Core Indicators'!HZ169</f>
        <v>2</v>
      </c>
      <c r="AL169" s="11">
        <f>'Core Indicators'!IH169</f>
        <v>2</v>
      </c>
      <c r="AM169" s="11">
        <f>'Core Indicators'!IP169</f>
        <v>2</v>
      </c>
      <c r="AN169" s="11">
        <f t="shared" si="89"/>
        <v>2</v>
      </c>
    </row>
    <row r="170" spans="1:40" x14ac:dyDescent="0.25">
      <c r="A170" s="236" t="str">
        <f>Lists!C:C</f>
        <v>YEM001</v>
      </c>
      <c r="B170" s="190">
        <f t="shared" si="75"/>
        <v>1.3</v>
      </c>
      <c r="C170" s="191">
        <f t="shared" si="76"/>
        <v>0</v>
      </c>
      <c r="D170" s="237">
        <f t="shared" si="77"/>
        <v>1.3</v>
      </c>
      <c r="E170" s="236">
        <f>'Core Indicators'!R170</f>
        <v>1</v>
      </c>
      <c r="F170" s="236">
        <f>'Core Indicators'!Z170</f>
        <v>1</v>
      </c>
      <c r="G170" s="191">
        <f t="shared" si="78"/>
        <v>1</v>
      </c>
      <c r="H170" s="236">
        <f>'Core Indicators'!AH170</f>
        <v>1</v>
      </c>
      <c r="I170" s="236">
        <f>'Core Indicators'!AP170</f>
        <v>2</v>
      </c>
      <c r="J170" s="236">
        <f>'Core Indicators'!BN170</f>
        <v>2</v>
      </c>
      <c r="K170" s="236">
        <f t="shared" si="79"/>
        <v>2</v>
      </c>
      <c r="L170" s="190">
        <f t="shared" si="80"/>
        <v>1.5</v>
      </c>
      <c r="M170" s="237">
        <f t="shared" si="81"/>
        <v>1</v>
      </c>
      <c r="N170" s="238">
        <f>'Core Indicators'!DJ170</f>
        <v>1</v>
      </c>
      <c r="O170" s="238">
        <f>'Core Indicators'!DR170</f>
        <v>1</v>
      </c>
      <c r="P170" s="238">
        <f>'Core Indicators'!DZ170</f>
        <v>1</v>
      </c>
      <c r="Q170" s="238">
        <f>'Core Indicators'!EH170</f>
        <v>1</v>
      </c>
      <c r="R170" s="238">
        <f>'Core Indicators'!EP170</f>
        <v>1</v>
      </c>
      <c r="S170" s="191">
        <f t="shared" si="82"/>
        <v>1.6</v>
      </c>
      <c r="T170" s="191">
        <f t="shared" si="83"/>
        <v>1.1666666666666667</v>
      </c>
      <c r="U170" s="236">
        <v>1</v>
      </c>
      <c r="V170" s="236">
        <v>1</v>
      </c>
      <c r="W170" s="236">
        <f>'Core Indicators'!EX170</f>
        <v>2</v>
      </c>
      <c r="X170" s="191">
        <f t="shared" si="84"/>
        <v>1.5</v>
      </c>
      <c r="Y170" s="236">
        <v>1</v>
      </c>
      <c r="Z170" s="191">
        <f t="shared" si="85"/>
        <v>2</v>
      </c>
      <c r="AA170" s="236">
        <f>'Core Indicators'!FF170</f>
        <v>2</v>
      </c>
      <c r="AB170" s="236">
        <f t="shared" si="86"/>
        <v>2</v>
      </c>
      <c r="AC170" s="11">
        <f>'Core Indicators'!GD170</f>
        <v>2</v>
      </c>
      <c r="AD170" s="11">
        <f>'Core Indicators'!GL170</f>
        <v>2</v>
      </c>
      <c r="AE170" s="11">
        <f>'Core Indicators'!GT170</f>
        <v>2</v>
      </c>
      <c r="AF170" s="11">
        <f>'Core Indicators'!HB170</f>
        <v>2</v>
      </c>
      <c r="AG170" s="11">
        <f t="shared" si="87"/>
        <v>2</v>
      </c>
      <c r="AH170" s="11">
        <f>'Core Indicators'!HJ170</f>
        <v>2</v>
      </c>
      <c r="AI170" s="11">
        <f>'Core Indicators'!HR170</f>
        <v>2</v>
      </c>
      <c r="AJ170" s="11">
        <f t="shared" si="88"/>
        <v>2</v>
      </c>
      <c r="AK170" s="11">
        <f>'Core Indicators'!HZ170</f>
        <v>2</v>
      </c>
      <c r="AL170" s="11">
        <f>'Core Indicators'!IH170</f>
        <v>2</v>
      </c>
      <c r="AM170" s="11">
        <f>'Core Indicators'!IP170</f>
        <v>2</v>
      </c>
      <c r="AN170" s="11">
        <f t="shared" si="89"/>
        <v>2</v>
      </c>
    </row>
    <row r="171" spans="1:40" x14ac:dyDescent="0.25">
      <c r="A171" s="236" t="str">
        <f>Lists!C:C</f>
        <v>YEM002</v>
      </c>
      <c r="B171" s="190">
        <f t="shared" si="75"/>
        <v>1.9</v>
      </c>
      <c r="C171" s="191">
        <f t="shared" si="76"/>
        <v>0</v>
      </c>
      <c r="D171" s="237">
        <f t="shared" si="77"/>
        <v>2</v>
      </c>
      <c r="E171" s="236">
        <f>'Core Indicators'!R171</f>
        <v>2</v>
      </c>
      <c r="F171" s="236">
        <f>'Core Indicators'!Z171</f>
        <v>2</v>
      </c>
      <c r="G171" s="191">
        <f t="shared" si="78"/>
        <v>2</v>
      </c>
      <c r="H171" s="236">
        <f>'Core Indicators'!AH171</f>
        <v>2</v>
      </c>
      <c r="I171" s="236">
        <f>'Core Indicators'!AP171</f>
        <v>2</v>
      </c>
      <c r="J171" s="236">
        <f>'Core Indicators'!BN171</f>
        <v>2</v>
      </c>
      <c r="K171" s="236">
        <f t="shared" si="79"/>
        <v>2</v>
      </c>
      <c r="L171" s="190">
        <f t="shared" si="80"/>
        <v>2</v>
      </c>
      <c r="M171" s="237">
        <f t="shared" si="81"/>
        <v>2</v>
      </c>
      <c r="N171" s="238">
        <f>'Core Indicators'!DJ171</f>
        <v>2</v>
      </c>
      <c r="O171" s="238">
        <f>'Core Indicators'!DR171</f>
        <v>2</v>
      </c>
      <c r="P171" s="238">
        <f>'Core Indicators'!DZ171</f>
        <v>2</v>
      </c>
      <c r="Q171" s="238">
        <f>'Core Indicators'!EH171</f>
        <v>2</v>
      </c>
      <c r="R171" s="238">
        <f>'Core Indicators'!EP171</f>
        <v>2</v>
      </c>
      <c r="S171" s="191">
        <f t="shared" si="82"/>
        <v>1.6</v>
      </c>
      <c r="T171" s="191">
        <f t="shared" si="83"/>
        <v>1.1666666666666667</v>
      </c>
      <c r="U171" s="236">
        <v>1</v>
      </c>
      <c r="V171" s="236">
        <v>1</v>
      </c>
      <c r="W171" s="236">
        <f>'Core Indicators'!EX171</f>
        <v>2</v>
      </c>
      <c r="X171" s="191">
        <f t="shared" si="84"/>
        <v>1.5</v>
      </c>
      <c r="Y171" s="236">
        <v>1</v>
      </c>
      <c r="Z171" s="191">
        <f t="shared" si="85"/>
        <v>2</v>
      </c>
      <c r="AA171" s="236">
        <f>'Core Indicators'!FF171</f>
        <v>2</v>
      </c>
      <c r="AB171" s="236">
        <f t="shared" si="86"/>
        <v>2</v>
      </c>
      <c r="AC171" s="11">
        <f>'Core Indicators'!GD171</f>
        <v>2</v>
      </c>
      <c r="AD171" s="11">
        <f>'Core Indicators'!GL171</f>
        <v>2</v>
      </c>
      <c r="AE171" s="11">
        <f>'Core Indicators'!GT171</f>
        <v>2</v>
      </c>
      <c r="AF171" s="11">
        <f>'Core Indicators'!HB171</f>
        <v>2</v>
      </c>
      <c r="AG171" s="11">
        <f t="shared" si="87"/>
        <v>2</v>
      </c>
      <c r="AH171" s="11">
        <f>'Core Indicators'!HJ171</f>
        <v>2</v>
      </c>
      <c r="AI171" s="11">
        <f>'Core Indicators'!HR171</f>
        <v>2</v>
      </c>
      <c r="AJ171" s="11">
        <f t="shared" si="88"/>
        <v>2</v>
      </c>
      <c r="AK171" s="11">
        <f>'Core Indicators'!HZ171</f>
        <v>2</v>
      </c>
      <c r="AL171" s="11">
        <f>'Core Indicators'!IH171</f>
        <v>2</v>
      </c>
      <c r="AM171" s="11">
        <f>'Core Indicators'!IP171</f>
        <v>2</v>
      </c>
      <c r="AN171" s="11">
        <f t="shared" si="89"/>
        <v>2</v>
      </c>
    </row>
    <row r="172" spans="1:40" x14ac:dyDescent="0.25">
      <c r="A172" s="236" t="str">
        <f>Lists!C:C</f>
        <v>ZMB002</v>
      </c>
      <c r="B172" s="190">
        <f t="shared" si="75"/>
        <v>1.8</v>
      </c>
      <c r="C172" s="191">
        <f t="shared" si="76"/>
        <v>0</v>
      </c>
      <c r="D172" s="237">
        <f t="shared" si="77"/>
        <v>2.2000000000000002</v>
      </c>
      <c r="E172" s="236">
        <f>'Core Indicators'!R172</f>
        <v>2</v>
      </c>
      <c r="F172" s="236">
        <f>'Core Indicators'!Z172</f>
        <v>2</v>
      </c>
      <c r="G172" s="191">
        <f t="shared" si="78"/>
        <v>2</v>
      </c>
      <c r="H172" s="236">
        <f>'Core Indicators'!AH172</f>
        <v>2</v>
      </c>
      <c r="I172" s="236">
        <f>'Core Indicators'!AP172</f>
        <v>3</v>
      </c>
      <c r="J172" s="236">
        <f>'Core Indicators'!BN172</f>
        <v>2</v>
      </c>
      <c r="K172" s="236">
        <f t="shared" si="79"/>
        <v>2.5</v>
      </c>
      <c r="L172" s="190">
        <f t="shared" si="80"/>
        <v>2.2999999999999998</v>
      </c>
      <c r="M172" s="237">
        <f t="shared" si="81"/>
        <v>2</v>
      </c>
      <c r="N172" s="238">
        <f>'Core Indicators'!DJ172</f>
        <v>2</v>
      </c>
      <c r="O172" s="238">
        <f>'Core Indicators'!DR172</f>
        <v>2</v>
      </c>
      <c r="P172" s="238">
        <f>'Core Indicators'!DZ172</f>
        <v>2</v>
      </c>
      <c r="Q172" s="238">
        <f>'Core Indicators'!EH172</f>
        <v>2</v>
      </c>
      <c r="R172" s="238">
        <f>'Core Indicators'!EP172</f>
        <v>2</v>
      </c>
      <c r="S172" s="191">
        <f t="shared" si="82"/>
        <v>1.3</v>
      </c>
      <c r="T172" s="191">
        <f t="shared" si="83"/>
        <v>1.1666666666666667</v>
      </c>
      <c r="U172" s="236">
        <v>1</v>
      </c>
      <c r="V172" s="236">
        <v>1</v>
      </c>
      <c r="W172" s="236">
        <f>'Core Indicators'!EX172</f>
        <v>2</v>
      </c>
      <c r="X172" s="191">
        <f t="shared" si="84"/>
        <v>1.5</v>
      </c>
      <c r="Y172" s="236">
        <v>1</v>
      </c>
      <c r="Z172" s="191">
        <f t="shared" si="85"/>
        <v>1.5</v>
      </c>
      <c r="AA172" s="236">
        <f>'Core Indicators'!FF172</f>
        <v>1</v>
      </c>
      <c r="AB172" s="236">
        <f t="shared" si="86"/>
        <v>2</v>
      </c>
      <c r="AC172" s="11">
        <f>'Core Indicators'!GD172</f>
        <v>2</v>
      </c>
      <c r="AD172" s="11">
        <f>'Core Indicators'!GL172</f>
        <v>2</v>
      </c>
      <c r="AE172" s="11">
        <f>'Core Indicators'!GT172</f>
        <v>2</v>
      </c>
      <c r="AF172" s="11">
        <f>'Core Indicators'!HB172</f>
        <v>2</v>
      </c>
      <c r="AG172" s="11">
        <f t="shared" si="87"/>
        <v>2</v>
      </c>
      <c r="AH172" s="11">
        <f>'Core Indicators'!HJ172</f>
        <v>2</v>
      </c>
      <c r="AI172" s="11">
        <f>'Core Indicators'!HR172</f>
        <v>2</v>
      </c>
      <c r="AJ172" s="11">
        <f t="shared" si="88"/>
        <v>2</v>
      </c>
      <c r="AK172" s="11">
        <f>'Core Indicators'!HZ172</f>
        <v>2</v>
      </c>
      <c r="AL172" s="11">
        <f>'Core Indicators'!IH172</f>
        <v>2</v>
      </c>
      <c r="AM172" s="11">
        <f>'Core Indicators'!IP172</f>
        <v>2</v>
      </c>
      <c r="AN172" s="11">
        <f t="shared" si="89"/>
        <v>2</v>
      </c>
    </row>
    <row r="173" spans="1:40" x14ac:dyDescent="0.25">
      <c r="A173" s="236" t="str">
        <f>Lists!C:C</f>
        <v>ZWE001</v>
      </c>
      <c r="B173" s="190">
        <f t="shared" si="75"/>
        <v>2</v>
      </c>
      <c r="C173" s="191">
        <f t="shared" si="76"/>
        <v>0</v>
      </c>
      <c r="D173" s="237">
        <f t="shared" si="77"/>
        <v>1.8</v>
      </c>
      <c r="E173" s="236">
        <f>'Core Indicators'!R173</f>
        <v>1</v>
      </c>
      <c r="F173" s="236">
        <f>'Core Indicators'!Z173</f>
        <v>2</v>
      </c>
      <c r="G173" s="191">
        <f t="shared" si="78"/>
        <v>1.5</v>
      </c>
      <c r="H173" s="236">
        <f>'Core Indicators'!AH173</f>
        <v>2</v>
      </c>
      <c r="I173" s="236">
        <f>'Core Indicators'!AP173</f>
        <v>2</v>
      </c>
      <c r="J173" s="236">
        <f>'Core Indicators'!BN173</f>
        <v>2</v>
      </c>
      <c r="K173" s="236">
        <f t="shared" si="79"/>
        <v>2</v>
      </c>
      <c r="L173" s="190">
        <f t="shared" si="80"/>
        <v>2</v>
      </c>
      <c r="M173" s="237">
        <f t="shared" si="81"/>
        <v>2.4</v>
      </c>
      <c r="N173" s="238">
        <f>'Core Indicators'!DJ173</f>
        <v>2</v>
      </c>
      <c r="O173" s="238">
        <f>'Core Indicators'!DR173</f>
        <v>2</v>
      </c>
      <c r="P173" s="238">
        <f>'Core Indicators'!DZ173</f>
        <v>2</v>
      </c>
      <c r="Q173" s="238">
        <f>'Core Indicators'!EH173</f>
        <v>3</v>
      </c>
      <c r="R173" s="238">
        <f>'Core Indicators'!EP173</f>
        <v>3</v>
      </c>
      <c r="S173" s="191">
        <f t="shared" si="82"/>
        <v>1.6</v>
      </c>
      <c r="T173" s="191">
        <f t="shared" si="83"/>
        <v>1.1666666666666667</v>
      </c>
      <c r="U173" s="236">
        <v>1</v>
      </c>
      <c r="V173" s="236">
        <v>1</v>
      </c>
      <c r="W173" s="236">
        <f>'Core Indicators'!EX173</f>
        <v>2</v>
      </c>
      <c r="X173" s="191">
        <f t="shared" si="84"/>
        <v>1.5</v>
      </c>
      <c r="Y173" s="236">
        <v>1</v>
      </c>
      <c r="Z173" s="191">
        <f t="shared" si="85"/>
        <v>2</v>
      </c>
      <c r="AA173" s="236">
        <f>'Core Indicators'!FF173</f>
        <v>2</v>
      </c>
      <c r="AB173" s="236">
        <f t="shared" si="86"/>
        <v>2</v>
      </c>
      <c r="AC173" s="11">
        <f>'Core Indicators'!GD173</f>
        <v>2</v>
      </c>
      <c r="AD173" s="11">
        <f>'Core Indicators'!GL173</f>
        <v>2</v>
      </c>
      <c r="AE173" s="11">
        <f>'Core Indicators'!GT173</f>
        <v>2</v>
      </c>
      <c r="AF173" s="11">
        <f>'Core Indicators'!HB173</f>
        <v>2</v>
      </c>
      <c r="AG173" s="11">
        <f t="shared" si="87"/>
        <v>2</v>
      </c>
      <c r="AH173" s="11">
        <f>'Core Indicators'!HJ173</f>
        <v>2</v>
      </c>
      <c r="AI173" s="11">
        <f>'Core Indicators'!HR173</f>
        <v>2</v>
      </c>
      <c r="AJ173" s="11">
        <f t="shared" si="88"/>
        <v>2</v>
      </c>
      <c r="AK173" s="11">
        <f>'Core Indicators'!HZ173</f>
        <v>2</v>
      </c>
      <c r="AL173" s="11">
        <f>'Core Indicators'!IH173</f>
        <v>2</v>
      </c>
      <c r="AM173" s="11">
        <f>'Core Indicators'!IP173</f>
        <v>2</v>
      </c>
      <c r="AN173" s="11">
        <f t="shared" si="89"/>
        <v>2</v>
      </c>
    </row>
  </sheetData>
  <mergeCells count="1">
    <mergeCell ref="A1:AN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17283"/>
  </sheetPr>
  <dimension ref="A1:X176"/>
  <sheetViews>
    <sheetView topLeftCell="C287" workbookViewId="0">
      <selection activeCell="I308" sqref="I308"/>
    </sheetView>
  </sheetViews>
  <sheetFormatPr defaultRowHeight="15" x14ac:dyDescent="0.25"/>
  <cols>
    <col min="2" max="2" width="10.5703125" bestFit="1" customWidth="1"/>
    <col min="3" max="3" width="9.5703125" customWidth="1"/>
  </cols>
  <sheetData>
    <row r="1" spans="1:22" x14ac:dyDescent="0.25">
      <c r="A1" s="315"/>
      <c r="B1" s="295"/>
      <c r="C1" s="295"/>
      <c r="D1" s="295"/>
      <c r="E1" s="295"/>
      <c r="F1" s="295"/>
      <c r="G1" s="295"/>
      <c r="H1" s="295"/>
      <c r="I1" s="295"/>
      <c r="J1" s="295"/>
      <c r="K1" s="295"/>
      <c r="L1" s="295"/>
      <c r="M1" s="295"/>
      <c r="N1" s="295"/>
      <c r="O1" s="295"/>
      <c r="P1" s="295"/>
      <c r="Q1" s="295"/>
      <c r="R1" s="295"/>
      <c r="S1" s="295"/>
      <c r="T1" s="295"/>
      <c r="U1" s="295"/>
      <c r="V1" s="295"/>
    </row>
    <row r="2" spans="1:22" x14ac:dyDescent="0.25">
      <c r="A2" s="239" t="s">
        <v>1</v>
      </c>
      <c r="B2" s="240" t="s">
        <v>10166</v>
      </c>
      <c r="C2" s="240" t="s">
        <v>9794</v>
      </c>
      <c r="D2" s="240" t="s">
        <v>9795</v>
      </c>
      <c r="E2" s="240" t="s">
        <v>9796</v>
      </c>
      <c r="F2" s="240" t="s">
        <v>9799</v>
      </c>
      <c r="G2" s="240" t="s">
        <v>9804</v>
      </c>
      <c r="H2" s="240" t="s">
        <v>9805</v>
      </c>
      <c r="I2" s="240" t="s">
        <v>9806</v>
      </c>
      <c r="J2" s="240" t="s">
        <v>9807</v>
      </c>
      <c r="K2" s="240" t="s">
        <v>9808</v>
      </c>
      <c r="L2" s="240" t="s">
        <v>9750</v>
      </c>
      <c r="M2" s="240" t="s">
        <v>2021</v>
      </c>
      <c r="N2" s="240" t="s">
        <v>2033</v>
      </c>
      <c r="O2" s="240" t="s">
        <v>2023</v>
      </c>
      <c r="P2" s="240" t="s">
        <v>2035</v>
      </c>
      <c r="Q2" s="240" t="s">
        <v>2018</v>
      </c>
      <c r="R2" s="240" t="s">
        <v>2031</v>
      </c>
      <c r="S2" s="240" t="s">
        <v>2025</v>
      </c>
      <c r="T2" s="240" t="s">
        <v>9754</v>
      </c>
      <c r="U2" s="240" t="s">
        <v>2027</v>
      </c>
      <c r="V2" s="240" t="s">
        <v>10167</v>
      </c>
    </row>
    <row r="3" spans="1:22" x14ac:dyDescent="0.25">
      <c r="A3" s="240" t="str">
        <f>Lists!C:C</f>
        <v>AFG001</v>
      </c>
      <c r="B3" s="241">
        <f>_xlfn.DAYS(About!$A$3,'Core Indicators'!U3)</f>
        <v>36</v>
      </c>
      <c r="C3" s="241">
        <f>_xlfn.DAYS(About!$A$3,'Core Indicators'!AC3)</f>
        <v>36</v>
      </c>
      <c r="D3" s="241">
        <f>_xlfn.DAYS(About!$A$3,'Core Indicators'!AK3)</f>
        <v>36</v>
      </c>
      <c r="E3" s="241">
        <f>_xlfn.DAYS(About!$A$3,'Core Indicators'!AS3)</f>
        <v>36</v>
      </c>
      <c r="F3" s="241">
        <f>_xlfn.DAYS(About!$A$3,'Core Indicators'!BQ3)</f>
        <v>0</v>
      </c>
      <c r="G3" s="241">
        <f>_xlfn.DAYS(About!$A$3,'Core Indicators'!DM3)</f>
        <v>36</v>
      </c>
      <c r="H3" s="241">
        <f>_xlfn.DAYS(About!$A$3,'Core Indicators'!DU3)</f>
        <v>36</v>
      </c>
      <c r="I3" s="241">
        <f>_xlfn.DAYS(About!$A$3,'Core Indicators'!EC3)</f>
        <v>36</v>
      </c>
      <c r="J3" s="241">
        <f>_xlfn.DAYS(About!$A$3,'Core Indicators'!EK3)</f>
        <v>36</v>
      </c>
      <c r="K3" s="241">
        <f>_xlfn.DAYS(About!$A$3,'Core Indicators'!ES3)</f>
        <v>36</v>
      </c>
      <c r="L3" s="241">
        <f>_xlfn.DAYS(About!$A$3,'Core Indicators'!FI3)</f>
        <v>32</v>
      </c>
      <c r="M3" s="241">
        <f>_xlfn.DAYS(About!$A$3,'Core Indicators'!GG3)</f>
        <v>10</v>
      </c>
      <c r="N3" s="241">
        <f>_xlfn.DAYS(About!$A$3,'Core Indicators'!GO3)</f>
        <v>10</v>
      </c>
      <c r="O3" s="241">
        <f>_xlfn.DAYS(About!$A$3,'Core Indicators'!GW3)</f>
        <v>10</v>
      </c>
      <c r="P3" s="241">
        <f>_xlfn.DAYS(About!$A$3,'Core Indicators'!HE3)</f>
        <v>10</v>
      </c>
      <c r="Q3" s="241">
        <f>_xlfn.DAYS(About!$A$3,'Core Indicators'!HM3)</f>
        <v>10</v>
      </c>
      <c r="R3" s="241">
        <f>_xlfn.DAYS(About!$A$3,'Core Indicators'!HU3)</f>
        <v>10</v>
      </c>
      <c r="S3" s="241">
        <f>_xlfn.DAYS(About!$A$3,'Core Indicators'!IC3)</f>
        <v>10</v>
      </c>
      <c r="T3" s="241">
        <f>_xlfn.DAYS(About!$A$3,'Core Indicators'!IK3)</f>
        <v>10</v>
      </c>
      <c r="U3" s="241">
        <f>_xlfn.DAYS(About!$A$3,'Core Indicators'!IS3)</f>
        <v>10</v>
      </c>
      <c r="V3" s="241">
        <f t="shared" ref="V3:V34" si="0">AVERAGE(D3:M3)</f>
        <v>29.4</v>
      </c>
    </row>
    <row r="4" spans="1:22" x14ac:dyDescent="0.25">
      <c r="A4" s="240" t="str">
        <f>Lists!C:C</f>
        <v>AFG006</v>
      </c>
      <c r="B4" s="241">
        <f>_xlfn.DAYS(About!$A$3,'Core Indicators'!U4)</f>
        <v>37</v>
      </c>
      <c r="C4" s="241">
        <f>_xlfn.DAYS(About!$A$3,'Core Indicators'!AC4)</f>
        <v>37</v>
      </c>
      <c r="D4" s="241">
        <f>_xlfn.DAYS(About!$A$3,'Core Indicators'!AK4)</f>
        <v>37</v>
      </c>
      <c r="E4" s="241">
        <f>_xlfn.DAYS(About!$A$3,'Core Indicators'!AS4)</f>
        <v>37</v>
      </c>
      <c r="F4" s="241">
        <f>_xlfn.DAYS(About!$A$3,'Core Indicators'!BQ4)</f>
        <v>0</v>
      </c>
      <c r="G4" s="241">
        <f>_xlfn.DAYS(About!$A$3,'Core Indicators'!DM4)</f>
        <v>37</v>
      </c>
      <c r="H4" s="241">
        <f>_xlfn.DAYS(About!$A$3,'Core Indicators'!DU4)</f>
        <v>37</v>
      </c>
      <c r="I4" s="241">
        <f>_xlfn.DAYS(About!$A$3,'Core Indicators'!EC4)</f>
        <v>0</v>
      </c>
      <c r="J4" s="241">
        <f>_xlfn.DAYS(About!$A$3,'Core Indicators'!EK4)</f>
        <v>0</v>
      </c>
      <c r="K4" s="241">
        <f>_xlfn.DAYS(About!$A$3,'Core Indicators'!ES4)</f>
        <v>37</v>
      </c>
      <c r="L4" s="241">
        <f>_xlfn.DAYS(About!$A$3,'Core Indicators'!FI4)</f>
        <v>32</v>
      </c>
      <c r="M4" s="241">
        <f>_xlfn.DAYS(About!$A$3,'Core Indicators'!GG4)</f>
        <v>10</v>
      </c>
      <c r="N4" s="241">
        <f>_xlfn.DAYS(About!$A$3,'Core Indicators'!GO4)</f>
        <v>10</v>
      </c>
      <c r="O4" s="241">
        <f>_xlfn.DAYS(About!$A$3,'Core Indicators'!GW4)</f>
        <v>10</v>
      </c>
      <c r="P4" s="241">
        <f>_xlfn.DAYS(About!$A$3,'Core Indicators'!HE4)</f>
        <v>10</v>
      </c>
      <c r="Q4" s="241">
        <f>_xlfn.DAYS(About!$A$3,'Core Indicators'!HM4)</f>
        <v>10</v>
      </c>
      <c r="R4" s="241">
        <f>_xlfn.DAYS(About!$A$3,'Core Indicators'!HU4)</f>
        <v>10</v>
      </c>
      <c r="S4" s="241">
        <f>_xlfn.DAYS(About!$A$3,'Core Indicators'!IC4)</f>
        <v>10</v>
      </c>
      <c r="T4" s="241">
        <f>_xlfn.DAYS(About!$A$3,'Core Indicators'!IK4)</f>
        <v>10</v>
      </c>
      <c r="U4" s="241">
        <f>_xlfn.DAYS(About!$A$3,'Core Indicators'!IS4)</f>
        <v>10</v>
      </c>
      <c r="V4" s="241">
        <f t="shared" si="0"/>
        <v>22.7</v>
      </c>
    </row>
    <row r="5" spans="1:22" x14ac:dyDescent="0.25">
      <c r="A5" s="240" t="str">
        <f>Lists!C:C</f>
        <v>AGO002</v>
      </c>
      <c r="B5" s="241">
        <f>_xlfn.DAYS(About!$A$3,'Core Indicators'!U5)</f>
        <v>456</v>
      </c>
      <c r="C5" s="241">
        <f>_xlfn.DAYS(About!$A$3,'Core Indicators'!AC5)</f>
        <v>518</v>
      </c>
      <c r="D5" s="241">
        <f>_xlfn.DAYS(About!$A$3,'Core Indicators'!AK5)</f>
        <v>518</v>
      </c>
      <c r="E5" s="241">
        <f>_xlfn.DAYS(About!$A$3,'Core Indicators'!AS5)</f>
        <v>0</v>
      </c>
      <c r="F5" s="241">
        <f>_xlfn.DAYS(About!$A$3,'Core Indicators'!BQ5)</f>
        <v>714</v>
      </c>
      <c r="G5" s="241">
        <f>_xlfn.DAYS(About!$A$3,'Core Indicators'!DM5)</f>
        <v>518</v>
      </c>
      <c r="H5" s="241">
        <f>_xlfn.DAYS(About!$A$3,'Core Indicators'!DU5)</f>
        <v>518</v>
      </c>
      <c r="I5" s="241">
        <f>_xlfn.DAYS(About!$A$3,'Core Indicators'!EC5)</f>
        <v>518</v>
      </c>
      <c r="J5" s="241">
        <f>_xlfn.DAYS(About!$A$3,'Core Indicators'!EK5)</f>
        <v>518</v>
      </c>
      <c r="K5" s="241">
        <f>_xlfn.DAYS(About!$A$3,'Core Indicators'!ES5)</f>
        <v>518</v>
      </c>
      <c r="L5" s="241">
        <f>_xlfn.DAYS(About!$A$3,'Core Indicators'!FI5)</f>
        <v>0</v>
      </c>
      <c r="M5" s="241">
        <f>_xlfn.DAYS(About!$A$3,'Core Indicators'!GG5)</f>
        <v>197</v>
      </c>
      <c r="N5" s="241">
        <f>_xlfn.DAYS(About!$A$3,'Core Indicators'!GO5)</f>
        <v>197</v>
      </c>
      <c r="O5" s="241">
        <f>_xlfn.DAYS(About!$A$3,'Core Indicators'!GW5)</f>
        <v>197</v>
      </c>
      <c r="P5" s="241">
        <f>_xlfn.DAYS(About!$A$3,'Core Indicators'!HE5)</f>
        <v>197</v>
      </c>
      <c r="Q5" s="241">
        <f>_xlfn.DAYS(About!$A$3,'Core Indicators'!HM5)</f>
        <v>197</v>
      </c>
      <c r="R5" s="241">
        <f>_xlfn.DAYS(About!$A$3,'Core Indicators'!HU5)</f>
        <v>197</v>
      </c>
      <c r="S5" s="241">
        <f>_xlfn.DAYS(About!$A$3,'Core Indicators'!IC5)</f>
        <v>197</v>
      </c>
      <c r="T5" s="241">
        <f>_xlfn.DAYS(About!$A$3,'Core Indicators'!IK5)</f>
        <v>197</v>
      </c>
      <c r="U5" s="241">
        <f>_xlfn.DAYS(About!$A$3,'Core Indicators'!IS5)</f>
        <v>197</v>
      </c>
      <c r="V5" s="241">
        <f t="shared" si="0"/>
        <v>401.9</v>
      </c>
    </row>
    <row r="6" spans="1:22" x14ac:dyDescent="0.25">
      <c r="A6" s="240" t="str">
        <f>Lists!C:C</f>
        <v>ARM002</v>
      </c>
      <c r="B6" s="241">
        <f>_xlfn.DAYS(About!$A$3,'Core Indicators'!U6)</f>
        <v>134</v>
      </c>
      <c r="C6" s="241">
        <f>_xlfn.DAYS(About!$A$3,'Core Indicators'!AC6)</f>
        <v>0</v>
      </c>
      <c r="D6" s="241">
        <f>_xlfn.DAYS(About!$A$3,'Core Indicators'!AK6)</f>
        <v>0</v>
      </c>
      <c r="E6" s="241">
        <f>_xlfn.DAYS(About!$A$3,'Core Indicators'!AS6)</f>
        <v>0</v>
      </c>
      <c r="F6" s="241">
        <f>_xlfn.DAYS(About!$A$3,'Core Indicators'!BQ6)</f>
        <v>30</v>
      </c>
      <c r="G6" s="241">
        <f>_xlfn.DAYS(About!$A$3,'Core Indicators'!DM6)</f>
        <v>0</v>
      </c>
      <c r="H6" s="241">
        <f>_xlfn.DAYS(About!$A$3,'Core Indicators'!DU6)</f>
        <v>0</v>
      </c>
      <c r="I6" s="241">
        <f>_xlfn.DAYS(About!$A$3,'Core Indicators'!EC6)</f>
        <v>0</v>
      </c>
      <c r="J6" s="241">
        <f>_xlfn.DAYS(About!$A$3,'Core Indicators'!EK6)</f>
        <v>0</v>
      </c>
      <c r="K6" s="241">
        <f>_xlfn.DAYS(About!$A$3,'Core Indicators'!ES6)</f>
        <v>0</v>
      </c>
      <c r="L6" s="241">
        <f>_xlfn.DAYS(About!$A$3,'Core Indicators'!FI6)</f>
        <v>134</v>
      </c>
      <c r="M6" s="241">
        <f>_xlfn.DAYS(About!$A$3,'Core Indicators'!GG6)</f>
        <v>3</v>
      </c>
      <c r="N6" s="241">
        <f>_xlfn.DAYS(About!$A$3,'Core Indicators'!GO6)</f>
        <v>3</v>
      </c>
      <c r="O6" s="241">
        <f>_xlfn.DAYS(About!$A$3,'Core Indicators'!GW6)</f>
        <v>3</v>
      </c>
      <c r="P6" s="241">
        <f>_xlfn.DAYS(About!$A$3,'Core Indicators'!HE6)</f>
        <v>3</v>
      </c>
      <c r="Q6" s="241">
        <f>_xlfn.DAYS(About!$A$3,'Core Indicators'!HM6)</f>
        <v>3</v>
      </c>
      <c r="R6" s="241">
        <f>_xlfn.DAYS(About!$A$3,'Core Indicators'!HU6)</f>
        <v>3</v>
      </c>
      <c r="S6" s="241">
        <f>_xlfn.DAYS(About!$A$3,'Core Indicators'!IC6)</f>
        <v>3</v>
      </c>
      <c r="T6" s="241">
        <f>_xlfn.DAYS(About!$A$3,'Core Indicators'!IK6)</f>
        <v>3</v>
      </c>
      <c r="U6" s="241">
        <f>_xlfn.DAYS(About!$A$3,'Core Indicators'!IS6)</f>
        <v>3</v>
      </c>
      <c r="V6" s="241">
        <f t="shared" si="0"/>
        <v>16.7</v>
      </c>
    </row>
    <row r="7" spans="1:22" x14ac:dyDescent="0.25">
      <c r="A7" s="240" t="str">
        <f>Lists!C:C</f>
        <v>AZE002</v>
      </c>
      <c r="B7" s="241">
        <f>_xlfn.DAYS(About!$A$3,'Core Indicators'!U7)</f>
        <v>133</v>
      </c>
      <c r="C7" s="241">
        <f>_xlfn.DAYS(About!$A$3,'Core Indicators'!AC7)</f>
        <v>0</v>
      </c>
      <c r="D7" s="241">
        <f>_xlfn.DAYS(About!$A$3,'Core Indicators'!AK7)</f>
        <v>0</v>
      </c>
      <c r="E7" s="241">
        <f>_xlfn.DAYS(About!$A$3,'Core Indicators'!AS7)</f>
        <v>0</v>
      </c>
      <c r="F7" s="241">
        <f>_xlfn.DAYS(About!$A$3,'Core Indicators'!BQ7)</f>
        <v>30</v>
      </c>
      <c r="G7" s="241">
        <f>_xlfn.DAYS(About!$A$3,'Core Indicators'!DM7)</f>
        <v>0</v>
      </c>
      <c r="H7" s="241">
        <f>_xlfn.DAYS(About!$A$3,'Core Indicators'!DU7)</f>
        <v>0</v>
      </c>
      <c r="I7" s="241">
        <f>_xlfn.DAYS(About!$A$3,'Core Indicators'!EC7)</f>
        <v>0</v>
      </c>
      <c r="J7" s="241">
        <f>_xlfn.DAYS(About!$A$3,'Core Indicators'!EK7)</f>
        <v>0</v>
      </c>
      <c r="K7" s="241">
        <f>_xlfn.DAYS(About!$A$3,'Core Indicators'!ES7)</f>
        <v>0</v>
      </c>
      <c r="L7" s="241">
        <f>_xlfn.DAYS(About!$A$3,'Core Indicators'!FI7)</f>
        <v>1121</v>
      </c>
      <c r="M7" s="241">
        <f>_xlfn.DAYS(About!$A$3,'Core Indicators'!GG7)</f>
        <v>3</v>
      </c>
      <c r="N7" s="241">
        <f>_xlfn.DAYS(About!$A$3,'Core Indicators'!GO7)</f>
        <v>3</v>
      </c>
      <c r="O7" s="241">
        <f>_xlfn.DAYS(About!$A$3,'Core Indicators'!GW7)</f>
        <v>3</v>
      </c>
      <c r="P7" s="241">
        <f>_xlfn.DAYS(About!$A$3,'Core Indicators'!HE7)</f>
        <v>3</v>
      </c>
      <c r="Q7" s="241">
        <f>_xlfn.DAYS(About!$A$3,'Core Indicators'!HM7)</f>
        <v>3</v>
      </c>
      <c r="R7" s="241">
        <f>_xlfn.DAYS(About!$A$3,'Core Indicators'!HU7)</f>
        <v>3</v>
      </c>
      <c r="S7" s="241">
        <f>_xlfn.DAYS(About!$A$3,'Core Indicators'!IC7)</f>
        <v>3</v>
      </c>
      <c r="T7" s="241">
        <f>_xlfn.DAYS(About!$A$3,'Core Indicators'!IK7)</f>
        <v>3</v>
      </c>
      <c r="U7" s="241">
        <f>_xlfn.DAYS(About!$A$3,'Core Indicators'!IS7)</f>
        <v>3</v>
      </c>
      <c r="V7" s="241">
        <f t="shared" si="0"/>
        <v>115.4</v>
      </c>
    </row>
    <row r="8" spans="1:22" x14ac:dyDescent="0.25">
      <c r="A8" s="240" t="str">
        <f>Lists!C:C</f>
        <v>BDI001</v>
      </c>
      <c r="B8" s="241">
        <f>_xlfn.DAYS(About!$A$3,'Core Indicators'!U8)</f>
        <v>134</v>
      </c>
      <c r="C8" s="241">
        <f>_xlfn.DAYS(About!$A$3,'Core Indicators'!AC8)</f>
        <v>134</v>
      </c>
      <c r="D8" s="241">
        <f>_xlfn.DAYS(About!$A$3,'Core Indicators'!AK8)</f>
        <v>134</v>
      </c>
      <c r="E8" s="241">
        <f>_xlfn.DAYS(About!$A$3,'Core Indicators'!AS8)</f>
        <v>1</v>
      </c>
      <c r="F8" s="241">
        <f>_xlfn.DAYS(About!$A$3,'Core Indicators'!BQ8)</f>
        <v>1</v>
      </c>
      <c r="G8" s="241">
        <f>_xlfn.DAYS(About!$A$3,'Core Indicators'!DM8)</f>
        <v>134</v>
      </c>
      <c r="H8" s="241">
        <f>_xlfn.DAYS(About!$A$3,'Core Indicators'!DU8)</f>
        <v>134</v>
      </c>
      <c r="I8" s="241">
        <f>_xlfn.DAYS(About!$A$3,'Core Indicators'!EC8)</f>
        <v>134</v>
      </c>
      <c r="J8" s="241">
        <f>_xlfn.DAYS(About!$A$3,'Core Indicators'!EK8)</f>
        <v>134</v>
      </c>
      <c r="K8" s="241">
        <f>_xlfn.DAYS(About!$A$3,'Core Indicators'!ES8)</f>
        <v>134</v>
      </c>
      <c r="L8" s="241">
        <f>_xlfn.DAYS(About!$A$3,'Core Indicators'!FI8)</f>
        <v>134</v>
      </c>
      <c r="M8" s="241">
        <f>_xlfn.DAYS(About!$A$3,'Core Indicators'!GG8)</f>
        <v>3</v>
      </c>
      <c r="N8" s="241">
        <f>_xlfn.DAYS(About!$A$3,'Core Indicators'!GO8)</f>
        <v>3</v>
      </c>
      <c r="O8" s="241">
        <f>_xlfn.DAYS(About!$A$3,'Core Indicators'!GW8)</f>
        <v>3</v>
      </c>
      <c r="P8" s="241">
        <f>_xlfn.DAYS(About!$A$3,'Core Indicators'!HE8)</f>
        <v>3</v>
      </c>
      <c r="Q8" s="241">
        <f>_xlfn.DAYS(About!$A$3,'Core Indicators'!HM8)</f>
        <v>3</v>
      </c>
      <c r="R8" s="241">
        <f>_xlfn.DAYS(About!$A$3,'Core Indicators'!HU8)</f>
        <v>3</v>
      </c>
      <c r="S8" s="241">
        <f>_xlfn.DAYS(About!$A$3,'Core Indicators'!IC8)</f>
        <v>3</v>
      </c>
      <c r="T8" s="241">
        <f>_xlfn.DAYS(About!$A$3,'Core Indicators'!IK8)</f>
        <v>3</v>
      </c>
      <c r="U8" s="241">
        <f>_xlfn.DAYS(About!$A$3,'Core Indicators'!IS8)</f>
        <v>3</v>
      </c>
      <c r="V8" s="241">
        <f t="shared" si="0"/>
        <v>94.3</v>
      </c>
    </row>
    <row r="9" spans="1:22" x14ac:dyDescent="0.25">
      <c r="A9" s="240" t="str">
        <f>Lists!C:C</f>
        <v>BFA002</v>
      </c>
      <c r="B9" s="241">
        <f>_xlfn.DAYS(About!$A$3,'Core Indicators'!U9)</f>
        <v>275</v>
      </c>
      <c r="C9" s="241">
        <f>_xlfn.DAYS(About!$A$3,'Core Indicators'!AC9)</f>
        <v>148</v>
      </c>
      <c r="D9" s="241">
        <f>_xlfn.DAYS(About!$A$3,'Core Indicators'!AK9)</f>
        <v>148</v>
      </c>
      <c r="E9" s="241">
        <f>_xlfn.DAYS(About!$A$3,'Core Indicators'!AS9)</f>
        <v>0</v>
      </c>
      <c r="F9" s="241">
        <f>_xlfn.DAYS(About!$A$3,'Core Indicators'!BQ9)</f>
        <v>0</v>
      </c>
      <c r="G9" s="241">
        <f>_xlfn.DAYS(About!$A$3,'Core Indicators'!DM9)</f>
        <v>148</v>
      </c>
      <c r="H9" s="241">
        <f>_xlfn.DAYS(About!$A$3,'Core Indicators'!DU9)</f>
        <v>148</v>
      </c>
      <c r="I9" s="241">
        <f>_xlfn.DAYS(About!$A$3,'Core Indicators'!EC9)</f>
        <v>148</v>
      </c>
      <c r="J9" s="241">
        <f>_xlfn.DAYS(About!$A$3,'Core Indicators'!EK9)</f>
        <v>148</v>
      </c>
      <c r="K9" s="241">
        <f>_xlfn.DAYS(About!$A$3,'Core Indicators'!ES9)</f>
        <v>148</v>
      </c>
      <c r="L9" s="241">
        <f>_xlfn.DAYS(About!$A$3,'Core Indicators'!FI9)</f>
        <v>0</v>
      </c>
      <c r="M9" s="241">
        <f>_xlfn.DAYS(About!$A$3,'Core Indicators'!GG9)</f>
        <v>199</v>
      </c>
      <c r="N9" s="241">
        <f>_xlfn.DAYS(About!$A$3,'Core Indicators'!GO9)</f>
        <v>199</v>
      </c>
      <c r="O9" s="241">
        <f>_xlfn.DAYS(About!$A$3,'Core Indicators'!GW9)</f>
        <v>199</v>
      </c>
      <c r="P9" s="241">
        <f>_xlfn.DAYS(About!$A$3,'Core Indicators'!HE9)</f>
        <v>199</v>
      </c>
      <c r="Q9" s="241">
        <f>_xlfn.DAYS(About!$A$3,'Core Indicators'!HM9)</f>
        <v>199</v>
      </c>
      <c r="R9" s="241">
        <f>_xlfn.DAYS(About!$A$3,'Core Indicators'!HU9)</f>
        <v>199</v>
      </c>
      <c r="S9" s="241">
        <f>_xlfn.DAYS(About!$A$3,'Core Indicators'!IC9)</f>
        <v>199</v>
      </c>
      <c r="T9" s="241">
        <f>_xlfn.DAYS(About!$A$3,'Core Indicators'!IK9)</f>
        <v>199</v>
      </c>
      <c r="U9" s="241">
        <f>_xlfn.DAYS(About!$A$3,'Core Indicators'!IS9)</f>
        <v>199</v>
      </c>
      <c r="V9" s="241">
        <f t="shared" si="0"/>
        <v>108.7</v>
      </c>
    </row>
    <row r="10" spans="1:22" x14ac:dyDescent="0.25">
      <c r="A10" s="240" t="str">
        <f>Lists!C:C</f>
        <v>BGD002</v>
      </c>
      <c r="B10" s="241">
        <f>_xlfn.DAYS(About!$A$3,'Core Indicators'!U10)</f>
        <v>34</v>
      </c>
      <c r="C10" s="241">
        <f>_xlfn.DAYS(About!$A$3,'Core Indicators'!AC10)</f>
        <v>0</v>
      </c>
      <c r="D10" s="241">
        <f>_xlfn.DAYS(About!$A$3,'Core Indicators'!AK10)</f>
        <v>0</v>
      </c>
      <c r="E10" s="241">
        <f>_xlfn.DAYS(About!$A$3,'Core Indicators'!AS10)</f>
        <v>0</v>
      </c>
      <c r="F10" s="241">
        <f>_xlfn.DAYS(About!$A$3,'Core Indicators'!BQ10)</f>
        <v>0</v>
      </c>
      <c r="G10" s="241">
        <f>_xlfn.DAYS(About!$A$3,'Core Indicators'!DM10)</f>
        <v>34</v>
      </c>
      <c r="H10" s="241">
        <f>_xlfn.DAYS(About!$A$3,'Core Indicators'!DU10)</f>
        <v>34</v>
      </c>
      <c r="I10" s="241">
        <f>_xlfn.DAYS(About!$A$3,'Core Indicators'!EC10)</f>
        <v>0</v>
      </c>
      <c r="J10" s="241">
        <f>_xlfn.DAYS(About!$A$3,'Core Indicators'!EK10)</f>
        <v>34</v>
      </c>
      <c r="K10" s="241">
        <f>_xlfn.DAYS(About!$A$3,'Core Indicators'!ES10)</f>
        <v>34</v>
      </c>
      <c r="L10" s="241">
        <f>_xlfn.DAYS(About!$A$3,'Core Indicators'!FI10)</f>
        <v>34</v>
      </c>
      <c r="M10" s="241">
        <f>_xlfn.DAYS(About!$A$3,'Core Indicators'!GG10)</f>
        <v>197</v>
      </c>
      <c r="N10" s="241">
        <f>_xlfn.DAYS(About!$A$3,'Core Indicators'!GO10)</f>
        <v>197</v>
      </c>
      <c r="O10" s="241">
        <f>_xlfn.DAYS(About!$A$3,'Core Indicators'!GW10)</f>
        <v>197</v>
      </c>
      <c r="P10" s="241">
        <f>_xlfn.DAYS(About!$A$3,'Core Indicators'!HE10)</f>
        <v>197</v>
      </c>
      <c r="Q10" s="241">
        <f>_xlfn.DAYS(About!$A$3,'Core Indicators'!HM10)</f>
        <v>197</v>
      </c>
      <c r="R10" s="241">
        <f>_xlfn.DAYS(About!$A$3,'Core Indicators'!HU10)</f>
        <v>197</v>
      </c>
      <c r="S10" s="241">
        <f>_xlfn.DAYS(About!$A$3,'Core Indicators'!IC10)</f>
        <v>197</v>
      </c>
      <c r="T10" s="241">
        <f>_xlfn.DAYS(About!$A$3,'Core Indicators'!IK10)</f>
        <v>197</v>
      </c>
      <c r="U10" s="241">
        <f>_xlfn.DAYS(About!$A$3,'Core Indicators'!IS10)</f>
        <v>197</v>
      </c>
      <c r="V10" s="241">
        <f t="shared" si="0"/>
        <v>36.700000000000003</v>
      </c>
    </row>
    <row r="11" spans="1:22" x14ac:dyDescent="0.25">
      <c r="A11" s="240" t="str">
        <f>Lists!C:C</f>
        <v>BGD009</v>
      </c>
      <c r="B11" s="241">
        <f>_xlfn.DAYS(About!$A$3,'Core Indicators'!U11)</f>
        <v>34</v>
      </c>
      <c r="C11" s="241">
        <f>_xlfn.DAYS(About!$A$3,'Core Indicators'!AC11)</f>
        <v>34</v>
      </c>
      <c r="D11" s="241">
        <f>_xlfn.DAYS(About!$A$3,'Core Indicators'!AK11)</f>
        <v>34</v>
      </c>
      <c r="E11" s="241">
        <f>_xlfn.DAYS(About!$A$3,'Core Indicators'!AS11)</f>
        <v>34</v>
      </c>
      <c r="F11" s="241">
        <f>_xlfn.DAYS(About!$A$3,'Core Indicators'!BQ11)</f>
        <v>34</v>
      </c>
      <c r="G11" s="241">
        <f>_xlfn.DAYS(About!$A$3,'Core Indicators'!DM11)</f>
        <v>34</v>
      </c>
      <c r="H11" s="241">
        <f>_xlfn.DAYS(About!$A$3,'Core Indicators'!DU11)</f>
        <v>34</v>
      </c>
      <c r="I11" s="241">
        <f>_xlfn.DAYS(About!$A$3,'Core Indicators'!EC11)</f>
        <v>34</v>
      </c>
      <c r="J11" s="241">
        <f>_xlfn.DAYS(About!$A$3,'Core Indicators'!EK11)</f>
        <v>34</v>
      </c>
      <c r="K11" s="241">
        <f>_xlfn.DAYS(About!$A$3,'Core Indicators'!ES11)</f>
        <v>34</v>
      </c>
      <c r="L11" s="241">
        <f>_xlfn.DAYS(About!$A$3,'Core Indicators'!FI11)</f>
        <v>34</v>
      </c>
      <c r="M11" s="241">
        <f>_xlfn.DAYS(About!$A$3,'Core Indicators'!GG11)</f>
        <v>93</v>
      </c>
      <c r="N11" s="241">
        <f>_xlfn.DAYS(About!$A$3,'Core Indicators'!GO11)</f>
        <v>93</v>
      </c>
      <c r="O11" s="241">
        <f>_xlfn.DAYS(About!$A$3,'Core Indicators'!GW11)</f>
        <v>93</v>
      </c>
      <c r="P11" s="241">
        <f>_xlfn.DAYS(About!$A$3,'Core Indicators'!HE11)</f>
        <v>93</v>
      </c>
      <c r="Q11" s="241">
        <f>_xlfn.DAYS(About!$A$3,'Core Indicators'!HM11)</f>
        <v>93</v>
      </c>
      <c r="R11" s="241">
        <f>_xlfn.DAYS(About!$A$3,'Core Indicators'!HU11)</f>
        <v>93</v>
      </c>
      <c r="S11" s="241">
        <f>_xlfn.DAYS(About!$A$3,'Core Indicators'!IC11)</f>
        <v>93</v>
      </c>
      <c r="T11" s="241">
        <f>_xlfn.DAYS(About!$A$3,'Core Indicators'!IK11)</f>
        <v>93</v>
      </c>
      <c r="U11" s="241">
        <f>_xlfn.DAYS(About!$A$3,'Core Indicators'!IS11)</f>
        <v>93</v>
      </c>
      <c r="V11" s="241">
        <f t="shared" si="0"/>
        <v>39.9</v>
      </c>
    </row>
    <row r="12" spans="1:22" x14ac:dyDescent="0.25">
      <c r="A12" s="240" t="str">
        <f>Lists!C:C</f>
        <v>BGD010</v>
      </c>
      <c r="B12" s="241">
        <f>_xlfn.DAYS(About!$A$3,'Core Indicators'!U12)</f>
        <v>15</v>
      </c>
      <c r="C12" s="241">
        <f>_xlfn.DAYS(About!$A$3,'Core Indicators'!AC12)</f>
        <v>0</v>
      </c>
      <c r="D12" s="241">
        <f>_xlfn.DAYS(About!$A$3,'Core Indicators'!AK12)</f>
        <v>0</v>
      </c>
      <c r="E12" s="241">
        <f>_xlfn.DAYS(About!$A$3,'Core Indicators'!AS12)</f>
        <v>0</v>
      </c>
      <c r="F12" s="241">
        <f>_xlfn.DAYS(About!$A$3,'Core Indicators'!BQ12)</f>
        <v>0</v>
      </c>
      <c r="G12" s="241">
        <f>_xlfn.DAYS(About!$A$3,'Core Indicators'!DM12)</f>
        <v>15</v>
      </c>
      <c r="H12" s="241">
        <f>_xlfn.DAYS(About!$A$3,'Core Indicators'!DU12)</f>
        <v>0</v>
      </c>
      <c r="I12" s="241">
        <f>_xlfn.DAYS(About!$A$3,'Core Indicators'!EC12)</f>
        <v>0</v>
      </c>
      <c r="J12" s="241">
        <f>_xlfn.DAYS(About!$A$3,'Core Indicators'!EK12)</f>
        <v>15</v>
      </c>
      <c r="K12" s="241">
        <f>_xlfn.DAYS(About!$A$3,'Core Indicators'!ES12)</f>
        <v>15</v>
      </c>
      <c r="L12" s="241">
        <f>_xlfn.DAYS(About!$A$3,'Core Indicators'!FI12)</f>
        <v>15</v>
      </c>
      <c r="M12" s="241">
        <f>_xlfn.DAYS(About!$A$3,'Core Indicators'!GG12)</f>
        <v>3</v>
      </c>
      <c r="N12" s="241">
        <f>_xlfn.DAYS(About!$A$3,'Core Indicators'!GO12)</f>
        <v>3</v>
      </c>
      <c r="O12" s="241">
        <f>_xlfn.DAYS(About!$A$3,'Core Indicators'!GW12)</f>
        <v>3</v>
      </c>
      <c r="P12" s="241">
        <f>_xlfn.DAYS(About!$A$3,'Core Indicators'!HE12)</f>
        <v>3</v>
      </c>
      <c r="Q12" s="241">
        <f>_xlfn.DAYS(About!$A$3,'Core Indicators'!HM12)</f>
        <v>3</v>
      </c>
      <c r="R12" s="241">
        <f>_xlfn.DAYS(About!$A$3,'Core Indicators'!HU12)</f>
        <v>3</v>
      </c>
      <c r="S12" s="241">
        <f>_xlfn.DAYS(About!$A$3,'Core Indicators'!IC12)</f>
        <v>3</v>
      </c>
      <c r="T12" s="241">
        <f>_xlfn.DAYS(About!$A$3,'Core Indicators'!IK12)</f>
        <v>3</v>
      </c>
      <c r="U12" s="241">
        <f>_xlfn.DAYS(About!$A$3,'Core Indicators'!IS12)</f>
        <v>3</v>
      </c>
      <c r="V12" s="241">
        <f t="shared" si="0"/>
        <v>6.3</v>
      </c>
    </row>
    <row r="13" spans="1:22" x14ac:dyDescent="0.25">
      <c r="A13" s="240" t="str">
        <f>Lists!C:C</f>
        <v>BGD011</v>
      </c>
      <c r="B13" s="241">
        <f>_xlfn.DAYS(About!$A$3,'Core Indicators'!U13)</f>
        <v>15</v>
      </c>
      <c r="C13" s="241">
        <f>_xlfn.DAYS(About!$A$3,'Core Indicators'!AC13)</f>
        <v>15</v>
      </c>
      <c r="D13" s="241">
        <f>_xlfn.DAYS(About!$A$3,'Core Indicators'!AK13)</f>
        <v>15</v>
      </c>
      <c r="E13" s="241">
        <f>_xlfn.DAYS(About!$A$3,'Core Indicators'!AS13)</f>
        <v>15</v>
      </c>
      <c r="F13" s="241">
        <f>_xlfn.DAYS(About!$A$3,'Core Indicators'!BQ13)</f>
        <v>15</v>
      </c>
      <c r="G13" s="241">
        <f>_xlfn.DAYS(About!$A$3,'Core Indicators'!DM13)</f>
        <v>15</v>
      </c>
      <c r="H13" s="241">
        <f>_xlfn.DAYS(About!$A$3,'Core Indicators'!DU13)</f>
        <v>15</v>
      </c>
      <c r="I13" s="241">
        <f>_xlfn.DAYS(About!$A$3,'Core Indicators'!EC13)</f>
        <v>15</v>
      </c>
      <c r="J13" s="241">
        <f>_xlfn.DAYS(About!$A$3,'Core Indicators'!EK13)</f>
        <v>15</v>
      </c>
      <c r="K13" s="241">
        <f>_xlfn.DAYS(About!$A$3,'Core Indicators'!ES13)</f>
        <v>15</v>
      </c>
      <c r="L13" s="241">
        <f>_xlfn.DAYS(About!$A$3,'Core Indicators'!FI13)</f>
        <v>15</v>
      </c>
      <c r="M13" s="241">
        <f>_xlfn.DAYS(About!$A$3,'Core Indicators'!GG13)</f>
        <v>3</v>
      </c>
      <c r="N13" s="241">
        <f>_xlfn.DAYS(About!$A$3,'Core Indicators'!GO13)</f>
        <v>3</v>
      </c>
      <c r="O13" s="241">
        <f>_xlfn.DAYS(About!$A$3,'Core Indicators'!GW13)</f>
        <v>3</v>
      </c>
      <c r="P13" s="241">
        <f>_xlfn.DAYS(About!$A$3,'Core Indicators'!HE13)</f>
        <v>3</v>
      </c>
      <c r="Q13" s="241">
        <f>_xlfn.DAYS(About!$A$3,'Core Indicators'!HM13)</f>
        <v>3</v>
      </c>
      <c r="R13" s="241">
        <f>_xlfn.DAYS(About!$A$3,'Core Indicators'!HU13)</f>
        <v>3</v>
      </c>
      <c r="S13" s="241">
        <f>_xlfn.DAYS(About!$A$3,'Core Indicators'!IC13)</f>
        <v>3</v>
      </c>
      <c r="T13" s="241">
        <f>_xlfn.DAYS(About!$A$3,'Core Indicators'!IK13)</f>
        <v>3</v>
      </c>
      <c r="U13" s="241">
        <f>_xlfn.DAYS(About!$A$3,'Core Indicators'!IS13)</f>
        <v>3</v>
      </c>
      <c r="V13" s="241">
        <f t="shared" si="0"/>
        <v>13.8</v>
      </c>
    </row>
    <row r="14" spans="1:22" x14ac:dyDescent="0.25">
      <c r="A14" s="240" t="str">
        <f>Lists!C:C</f>
        <v>BGR002</v>
      </c>
      <c r="B14" s="241">
        <f>_xlfn.DAYS(About!$A$3,'Core Indicators'!U14)</f>
        <v>36</v>
      </c>
      <c r="C14" s="241">
        <f>_xlfn.DAYS(About!$A$3,'Core Indicators'!AC14)</f>
        <v>36</v>
      </c>
      <c r="D14" s="241">
        <f>_xlfn.DAYS(About!$A$3,'Core Indicators'!AK14)</f>
        <v>36</v>
      </c>
      <c r="E14" s="241">
        <f>_xlfn.DAYS(About!$A$3,'Core Indicators'!AS14)</f>
        <v>36</v>
      </c>
      <c r="F14" s="241">
        <f>_xlfn.DAYS(About!$A$3,'Core Indicators'!BQ14)</f>
        <v>36</v>
      </c>
      <c r="G14" s="241">
        <f>_xlfn.DAYS(About!$A$3,'Core Indicators'!DM14)</f>
        <v>36</v>
      </c>
      <c r="H14" s="241">
        <f>_xlfn.DAYS(About!$A$3,'Core Indicators'!DU14)</f>
        <v>36</v>
      </c>
      <c r="I14" s="241">
        <f>_xlfn.DAYS(About!$A$3,'Core Indicators'!EC14)</f>
        <v>36</v>
      </c>
      <c r="J14" s="241">
        <f>_xlfn.DAYS(About!$A$3,'Core Indicators'!EK14)</f>
        <v>36</v>
      </c>
      <c r="K14" s="241">
        <f>_xlfn.DAYS(About!$A$3,'Core Indicators'!ES14)</f>
        <v>36</v>
      </c>
      <c r="L14" s="241">
        <f>_xlfn.DAYS(About!$A$3,'Core Indicators'!FI14)</f>
        <v>36</v>
      </c>
      <c r="M14" s="241">
        <f>_xlfn.DAYS(About!$A$3,'Core Indicators'!GG14)</f>
        <v>22</v>
      </c>
      <c r="N14" s="241">
        <f>_xlfn.DAYS(About!$A$3,'Core Indicators'!GO14)</f>
        <v>22</v>
      </c>
      <c r="O14" s="241">
        <f>_xlfn.DAYS(About!$A$3,'Core Indicators'!GW14)</f>
        <v>22</v>
      </c>
      <c r="P14" s="241">
        <f>_xlfn.DAYS(About!$A$3,'Core Indicators'!HE14)</f>
        <v>22</v>
      </c>
      <c r="Q14" s="241">
        <f>_xlfn.DAYS(About!$A$3,'Core Indicators'!HM14)</f>
        <v>22</v>
      </c>
      <c r="R14" s="241">
        <f>_xlfn.DAYS(About!$A$3,'Core Indicators'!HU14)</f>
        <v>22</v>
      </c>
      <c r="S14" s="241">
        <f>_xlfn.DAYS(About!$A$3,'Core Indicators'!IC14)</f>
        <v>22</v>
      </c>
      <c r="T14" s="241">
        <f>_xlfn.DAYS(About!$A$3,'Core Indicators'!IK14)</f>
        <v>22</v>
      </c>
      <c r="U14" s="241">
        <f>_xlfn.DAYS(About!$A$3,'Core Indicators'!IS14)</f>
        <v>22</v>
      </c>
      <c r="V14" s="241">
        <f t="shared" si="0"/>
        <v>34.6</v>
      </c>
    </row>
    <row r="15" spans="1:22" x14ac:dyDescent="0.25">
      <c r="A15" s="240" t="str">
        <f>Lists!C:C</f>
        <v>BLR002</v>
      </c>
      <c r="B15" s="241">
        <f>_xlfn.DAYS(About!$A$3,'Core Indicators'!U15)</f>
        <v>36</v>
      </c>
      <c r="C15" s="241">
        <f>_xlfn.DAYS(About!$A$3,'Core Indicators'!AC15)</f>
        <v>36</v>
      </c>
      <c r="D15" s="241">
        <f>_xlfn.DAYS(About!$A$3,'Core Indicators'!AK15)</f>
        <v>36</v>
      </c>
      <c r="E15" s="241">
        <f>_xlfn.DAYS(About!$A$3,'Core Indicators'!AS15)</f>
        <v>36</v>
      </c>
      <c r="F15" s="241">
        <f>_xlfn.DAYS(About!$A$3,'Core Indicators'!BQ15)</f>
        <v>36</v>
      </c>
      <c r="G15" s="241">
        <f>_xlfn.DAYS(About!$A$3,'Core Indicators'!DM15)</f>
        <v>36</v>
      </c>
      <c r="H15" s="241">
        <f>_xlfn.DAYS(About!$A$3,'Core Indicators'!DU15)</f>
        <v>36</v>
      </c>
      <c r="I15" s="241">
        <f>_xlfn.DAYS(About!$A$3,'Core Indicators'!EC15)</f>
        <v>36</v>
      </c>
      <c r="J15" s="241">
        <f>_xlfn.DAYS(About!$A$3,'Core Indicators'!EK15)</f>
        <v>36</v>
      </c>
      <c r="K15" s="241">
        <f>_xlfn.DAYS(About!$A$3,'Core Indicators'!ES15)</f>
        <v>36</v>
      </c>
      <c r="L15" s="241">
        <f>_xlfn.DAYS(About!$A$3,'Core Indicators'!FI15)</f>
        <v>36</v>
      </c>
      <c r="M15" s="241">
        <f>_xlfn.DAYS(About!$A$3,'Core Indicators'!GG15)</f>
        <v>22</v>
      </c>
      <c r="N15" s="241">
        <f>_xlfn.DAYS(About!$A$3,'Core Indicators'!GO15)</f>
        <v>22</v>
      </c>
      <c r="O15" s="241">
        <f>_xlfn.DAYS(About!$A$3,'Core Indicators'!GW15)</f>
        <v>22</v>
      </c>
      <c r="P15" s="241">
        <f>_xlfn.DAYS(About!$A$3,'Core Indicators'!HE15)</f>
        <v>22</v>
      </c>
      <c r="Q15" s="241">
        <f>_xlfn.DAYS(About!$A$3,'Core Indicators'!HM15)</f>
        <v>22</v>
      </c>
      <c r="R15" s="241">
        <f>_xlfn.DAYS(About!$A$3,'Core Indicators'!HU15)</f>
        <v>22</v>
      </c>
      <c r="S15" s="241">
        <f>_xlfn.DAYS(About!$A$3,'Core Indicators'!IC15)</f>
        <v>22</v>
      </c>
      <c r="T15" s="241">
        <f>_xlfn.DAYS(About!$A$3,'Core Indicators'!IK15)</f>
        <v>22</v>
      </c>
      <c r="U15" s="241">
        <f>_xlfn.DAYS(About!$A$3,'Core Indicators'!IS15)</f>
        <v>22</v>
      </c>
      <c r="V15" s="241">
        <f t="shared" si="0"/>
        <v>34.6</v>
      </c>
    </row>
    <row r="16" spans="1:22" x14ac:dyDescent="0.25">
      <c r="A16" s="240" t="str">
        <f>Lists!C:C</f>
        <v>BRA001</v>
      </c>
      <c r="B16" s="241">
        <f>_xlfn.DAYS(About!$A$3,'Core Indicators'!U16)</f>
        <v>0</v>
      </c>
      <c r="C16" s="241">
        <f>_xlfn.DAYS(About!$A$3,'Core Indicators'!AC16)</f>
        <v>0</v>
      </c>
      <c r="D16" s="241">
        <f>_xlfn.DAYS(About!$A$3,'Core Indicators'!AK16)</f>
        <v>0</v>
      </c>
      <c r="E16" s="241">
        <f>_xlfn.DAYS(About!$A$3,'Core Indicators'!AS16)</f>
        <v>0</v>
      </c>
      <c r="F16" s="241">
        <f>_xlfn.DAYS(About!$A$3,'Core Indicators'!BQ16)</f>
        <v>0</v>
      </c>
      <c r="G16" s="241">
        <f>_xlfn.DAYS(About!$A$3,'Core Indicators'!DM16)</f>
        <v>0</v>
      </c>
      <c r="H16" s="241">
        <f>_xlfn.DAYS(About!$A$3,'Core Indicators'!DU16)</f>
        <v>0</v>
      </c>
      <c r="I16" s="241">
        <f>_xlfn.DAYS(About!$A$3,'Core Indicators'!EC16)</f>
        <v>0</v>
      </c>
      <c r="J16" s="241">
        <f>_xlfn.DAYS(About!$A$3,'Core Indicators'!EK16)</f>
        <v>0</v>
      </c>
      <c r="K16" s="241">
        <f>_xlfn.DAYS(About!$A$3,'Core Indicators'!ES16)</f>
        <v>0</v>
      </c>
      <c r="L16" s="241">
        <f>_xlfn.DAYS(About!$A$3,'Core Indicators'!FI16)</f>
        <v>0</v>
      </c>
      <c r="M16" s="241">
        <f>_xlfn.DAYS(About!$A$3,'Core Indicators'!GG16)</f>
        <v>6</v>
      </c>
      <c r="N16" s="241">
        <f>_xlfn.DAYS(About!$A$3,'Core Indicators'!GO16)</f>
        <v>6</v>
      </c>
      <c r="O16" s="241">
        <f>_xlfn.DAYS(About!$A$3,'Core Indicators'!GW16)</f>
        <v>6</v>
      </c>
      <c r="P16" s="241">
        <f>_xlfn.DAYS(About!$A$3,'Core Indicators'!HE16)</f>
        <v>6</v>
      </c>
      <c r="Q16" s="241">
        <f>_xlfn.DAYS(About!$A$3,'Core Indicators'!HM16)</f>
        <v>6</v>
      </c>
      <c r="R16" s="241">
        <f>_xlfn.DAYS(About!$A$3,'Core Indicators'!HU16)</f>
        <v>6</v>
      </c>
      <c r="S16" s="241">
        <f>_xlfn.DAYS(About!$A$3,'Core Indicators'!IC16)</f>
        <v>6</v>
      </c>
      <c r="T16" s="241">
        <f>_xlfn.DAYS(About!$A$3,'Core Indicators'!IK16)</f>
        <v>6</v>
      </c>
      <c r="U16" s="241">
        <f>_xlfn.DAYS(About!$A$3,'Core Indicators'!IS16)</f>
        <v>6</v>
      </c>
      <c r="V16" s="241">
        <f t="shared" si="0"/>
        <v>0.6</v>
      </c>
    </row>
    <row r="17" spans="1:22" x14ac:dyDescent="0.25">
      <c r="A17" s="240" t="str">
        <f>Lists!C:C</f>
        <v>BRA002</v>
      </c>
      <c r="B17" s="241">
        <f>_xlfn.DAYS(About!$A$3,'Core Indicators'!U17)</f>
        <v>61</v>
      </c>
      <c r="C17" s="241">
        <f>_xlfn.DAYS(About!$A$3,'Core Indicators'!AC17)</f>
        <v>61</v>
      </c>
      <c r="D17" s="241">
        <f>_xlfn.DAYS(About!$A$3,'Core Indicators'!AK17)</f>
        <v>61</v>
      </c>
      <c r="E17" s="241">
        <f>_xlfn.DAYS(About!$A$3,'Core Indicators'!AS17)</f>
        <v>61</v>
      </c>
      <c r="F17" s="241">
        <f>_xlfn.DAYS(About!$A$3,'Core Indicators'!BQ17)</f>
        <v>61</v>
      </c>
      <c r="G17" s="241">
        <f>_xlfn.DAYS(About!$A$3,'Core Indicators'!DM17)</f>
        <v>61</v>
      </c>
      <c r="H17" s="241">
        <f>_xlfn.DAYS(About!$A$3,'Core Indicators'!DU17)</f>
        <v>61</v>
      </c>
      <c r="I17" s="241">
        <f>_xlfn.DAYS(About!$A$3,'Core Indicators'!EC17)</f>
        <v>61</v>
      </c>
      <c r="J17" s="241">
        <f>_xlfn.DAYS(About!$A$3,'Core Indicators'!EK17)</f>
        <v>61</v>
      </c>
      <c r="K17" s="241">
        <f>_xlfn.DAYS(About!$A$3,'Core Indicators'!ES17)</f>
        <v>61</v>
      </c>
      <c r="L17" s="241">
        <f>_xlfn.DAYS(About!$A$3,'Core Indicators'!FI17)</f>
        <v>61</v>
      </c>
      <c r="M17" s="241">
        <f>_xlfn.DAYS(About!$A$3,'Core Indicators'!GG17)</f>
        <v>6</v>
      </c>
      <c r="N17" s="241">
        <f>_xlfn.DAYS(About!$A$3,'Core Indicators'!GO17)</f>
        <v>6</v>
      </c>
      <c r="O17" s="241">
        <f>_xlfn.DAYS(About!$A$3,'Core Indicators'!GW17)</f>
        <v>6</v>
      </c>
      <c r="P17" s="241">
        <f>_xlfn.DAYS(About!$A$3,'Core Indicators'!HE17)</f>
        <v>6</v>
      </c>
      <c r="Q17" s="241">
        <f>_xlfn.DAYS(About!$A$3,'Core Indicators'!HM17)</f>
        <v>6</v>
      </c>
      <c r="R17" s="241">
        <f>_xlfn.DAYS(About!$A$3,'Core Indicators'!HU17)</f>
        <v>6</v>
      </c>
      <c r="S17" s="241">
        <f>_xlfn.DAYS(About!$A$3,'Core Indicators'!IC17)</f>
        <v>6</v>
      </c>
      <c r="T17" s="241">
        <f>_xlfn.DAYS(About!$A$3,'Core Indicators'!IK17)</f>
        <v>6</v>
      </c>
      <c r="U17" s="241">
        <f>_xlfn.DAYS(About!$A$3,'Core Indicators'!IS17)</f>
        <v>6</v>
      </c>
      <c r="V17" s="241">
        <f t="shared" si="0"/>
        <v>55.5</v>
      </c>
    </row>
    <row r="18" spans="1:22" x14ac:dyDescent="0.25">
      <c r="A18" s="240" t="str">
        <f>Lists!C:C</f>
        <v>BRA003</v>
      </c>
      <c r="B18" s="241">
        <f>_xlfn.DAYS(About!$A$3,'Core Indicators'!U18)</f>
        <v>61</v>
      </c>
      <c r="C18" s="241">
        <f>_xlfn.DAYS(About!$A$3,'Core Indicators'!AC18)</f>
        <v>61</v>
      </c>
      <c r="D18" s="241">
        <f>_xlfn.DAYS(About!$A$3,'Core Indicators'!AK18)</f>
        <v>61</v>
      </c>
      <c r="E18" s="241">
        <f>_xlfn.DAYS(About!$A$3,'Core Indicators'!AS18)</f>
        <v>61</v>
      </c>
      <c r="F18" s="241">
        <f>_xlfn.DAYS(About!$A$3,'Core Indicators'!BQ18)</f>
        <v>61</v>
      </c>
      <c r="G18" s="241">
        <f>_xlfn.DAYS(About!$A$3,'Core Indicators'!DM18)</f>
        <v>61</v>
      </c>
      <c r="H18" s="241">
        <f>_xlfn.DAYS(About!$A$3,'Core Indicators'!DU18)</f>
        <v>61</v>
      </c>
      <c r="I18" s="241">
        <f>_xlfn.DAYS(About!$A$3,'Core Indicators'!EC18)</f>
        <v>61</v>
      </c>
      <c r="J18" s="241">
        <f>_xlfn.DAYS(About!$A$3,'Core Indicators'!EK18)</f>
        <v>61</v>
      </c>
      <c r="K18" s="241">
        <f>_xlfn.DAYS(About!$A$3,'Core Indicators'!ES18)</f>
        <v>61</v>
      </c>
      <c r="L18" s="241">
        <f>_xlfn.DAYS(About!$A$3,'Core Indicators'!FI18)</f>
        <v>61</v>
      </c>
      <c r="M18" s="241">
        <f>_xlfn.DAYS(About!$A$3,'Core Indicators'!GG18)</f>
        <v>6</v>
      </c>
      <c r="N18" s="241">
        <f>_xlfn.DAYS(About!$A$3,'Core Indicators'!GO18)</f>
        <v>6</v>
      </c>
      <c r="O18" s="241">
        <f>_xlfn.DAYS(About!$A$3,'Core Indicators'!GW18)</f>
        <v>6</v>
      </c>
      <c r="P18" s="241">
        <f>_xlfn.DAYS(About!$A$3,'Core Indicators'!HE18)</f>
        <v>6</v>
      </c>
      <c r="Q18" s="241">
        <f>_xlfn.DAYS(About!$A$3,'Core Indicators'!HM18)</f>
        <v>6</v>
      </c>
      <c r="R18" s="241">
        <f>_xlfn.DAYS(About!$A$3,'Core Indicators'!HU18)</f>
        <v>6</v>
      </c>
      <c r="S18" s="241">
        <f>_xlfn.DAYS(About!$A$3,'Core Indicators'!IC18)</f>
        <v>6</v>
      </c>
      <c r="T18" s="241">
        <f>_xlfn.DAYS(About!$A$3,'Core Indicators'!IK18)</f>
        <v>6</v>
      </c>
      <c r="U18" s="241">
        <f>_xlfn.DAYS(About!$A$3,'Core Indicators'!IS18)</f>
        <v>6</v>
      </c>
      <c r="V18" s="241">
        <f t="shared" si="0"/>
        <v>55.5</v>
      </c>
    </row>
    <row r="19" spans="1:22" x14ac:dyDescent="0.25">
      <c r="A19" s="240" t="str">
        <f>Lists!C:C</f>
        <v>BRA004</v>
      </c>
      <c r="B19" s="241">
        <f>_xlfn.DAYS(About!$A$3,'Core Indicators'!U19)</f>
        <v>0</v>
      </c>
      <c r="C19" s="241">
        <f>_xlfn.DAYS(About!$A$3,'Core Indicators'!AC19)</f>
        <v>0</v>
      </c>
      <c r="D19" s="241">
        <f>_xlfn.DAYS(About!$A$3,'Core Indicators'!AK19)</f>
        <v>0</v>
      </c>
      <c r="E19" s="241">
        <f>_xlfn.DAYS(About!$A$3,'Core Indicators'!AS19)</f>
        <v>0</v>
      </c>
      <c r="F19" s="241">
        <f>_xlfn.DAYS(About!$A$3,'Core Indicators'!BQ19)</f>
        <v>0</v>
      </c>
      <c r="G19" s="241">
        <f>_xlfn.DAYS(About!$A$3,'Core Indicators'!DM19)</f>
        <v>0</v>
      </c>
      <c r="H19" s="241">
        <f>_xlfn.DAYS(About!$A$3,'Core Indicators'!DU19)</f>
        <v>0</v>
      </c>
      <c r="I19" s="241">
        <f>_xlfn.DAYS(About!$A$3,'Core Indicators'!EC19)</f>
        <v>0</v>
      </c>
      <c r="J19" s="241">
        <f>_xlfn.DAYS(About!$A$3,'Core Indicators'!EK19)</f>
        <v>0</v>
      </c>
      <c r="K19" s="241">
        <f>_xlfn.DAYS(About!$A$3,'Core Indicators'!ES19)</f>
        <v>0</v>
      </c>
      <c r="L19" s="241">
        <f>_xlfn.DAYS(About!$A$3,'Core Indicators'!FI19)</f>
        <v>0</v>
      </c>
      <c r="M19" s="241">
        <f>_xlfn.DAYS(About!$A$3,'Core Indicators'!GG19)</f>
        <v>6</v>
      </c>
      <c r="N19" s="241">
        <f>_xlfn.DAYS(About!$A$3,'Core Indicators'!GO19)</f>
        <v>6</v>
      </c>
      <c r="O19" s="241">
        <f>_xlfn.DAYS(About!$A$3,'Core Indicators'!GW19)</f>
        <v>6</v>
      </c>
      <c r="P19" s="241">
        <f>_xlfn.DAYS(About!$A$3,'Core Indicators'!HE19)</f>
        <v>6</v>
      </c>
      <c r="Q19" s="241">
        <f>_xlfn.DAYS(About!$A$3,'Core Indicators'!HM19)</f>
        <v>6</v>
      </c>
      <c r="R19" s="241">
        <f>_xlfn.DAYS(About!$A$3,'Core Indicators'!HU19)</f>
        <v>6</v>
      </c>
      <c r="S19" s="241">
        <f>_xlfn.DAYS(About!$A$3,'Core Indicators'!IC19)</f>
        <v>6</v>
      </c>
      <c r="T19" s="241">
        <f>_xlfn.DAYS(About!$A$3,'Core Indicators'!IK19)</f>
        <v>6</v>
      </c>
      <c r="U19" s="241">
        <f>_xlfn.DAYS(About!$A$3,'Core Indicators'!IS19)</f>
        <v>6</v>
      </c>
      <c r="V19" s="241">
        <f t="shared" si="0"/>
        <v>0.6</v>
      </c>
    </row>
    <row r="20" spans="1:22" x14ac:dyDescent="0.25">
      <c r="A20" s="240" t="str">
        <f>Lists!C:C</f>
        <v>CAF001</v>
      </c>
      <c r="B20" s="241">
        <f>_xlfn.DAYS(About!$A$3,'Core Indicators'!U20)</f>
        <v>22</v>
      </c>
      <c r="C20" s="241">
        <f>_xlfn.DAYS(About!$A$3,'Core Indicators'!AC20)</f>
        <v>22</v>
      </c>
      <c r="D20" s="241">
        <f>_xlfn.DAYS(About!$A$3,'Core Indicators'!AK20)</f>
        <v>22</v>
      </c>
      <c r="E20" s="241">
        <f>_xlfn.DAYS(About!$A$3,'Core Indicators'!AS20)</f>
        <v>0</v>
      </c>
      <c r="F20" s="241">
        <f>_xlfn.DAYS(About!$A$3,'Core Indicators'!BQ20)</f>
        <v>0</v>
      </c>
      <c r="G20" s="241">
        <f>_xlfn.DAYS(About!$A$3,'Core Indicators'!DM20)</f>
        <v>22</v>
      </c>
      <c r="H20" s="241">
        <f>_xlfn.DAYS(About!$A$3,'Core Indicators'!DU20)</f>
        <v>22</v>
      </c>
      <c r="I20" s="241">
        <f>_xlfn.DAYS(About!$A$3,'Core Indicators'!EC20)</f>
        <v>22</v>
      </c>
      <c r="J20" s="241">
        <f>_xlfn.DAYS(About!$A$3,'Core Indicators'!EK20)</f>
        <v>22</v>
      </c>
      <c r="K20" s="241">
        <f>_xlfn.DAYS(About!$A$3,'Core Indicators'!ES20)</f>
        <v>22</v>
      </c>
      <c r="L20" s="241">
        <f>_xlfn.DAYS(About!$A$3,'Core Indicators'!FI20)</f>
        <v>0</v>
      </c>
      <c r="M20" s="241">
        <f>_xlfn.DAYS(About!$A$3,'Core Indicators'!GG20)</f>
        <v>199</v>
      </c>
      <c r="N20" s="241">
        <f>_xlfn.DAYS(About!$A$3,'Core Indicators'!GO20)</f>
        <v>199</v>
      </c>
      <c r="O20" s="241">
        <f>_xlfn.DAYS(About!$A$3,'Core Indicators'!GW20)</f>
        <v>199</v>
      </c>
      <c r="P20" s="241">
        <f>_xlfn.DAYS(About!$A$3,'Core Indicators'!HE20)</f>
        <v>199</v>
      </c>
      <c r="Q20" s="241">
        <f>_xlfn.DAYS(About!$A$3,'Core Indicators'!HM20)</f>
        <v>199</v>
      </c>
      <c r="R20" s="241">
        <f>_xlfn.DAYS(About!$A$3,'Core Indicators'!HU20)</f>
        <v>199</v>
      </c>
      <c r="S20" s="241">
        <f>_xlfn.DAYS(About!$A$3,'Core Indicators'!IC20)</f>
        <v>199</v>
      </c>
      <c r="T20" s="241">
        <f>_xlfn.DAYS(About!$A$3,'Core Indicators'!IK20)</f>
        <v>199</v>
      </c>
      <c r="U20" s="241">
        <f>_xlfn.DAYS(About!$A$3,'Core Indicators'!IS20)</f>
        <v>199</v>
      </c>
      <c r="V20" s="241">
        <f t="shared" si="0"/>
        <v>33.1</v>
      </c>
    </row>
    <row r="21" spans="1:22" x14ac:dyDescent="0.25">
      <c r="A21" s="240" t="str">
        <f>Lists!C:C</f>
        <v>CHL002</v>
      </c>
      <c r="B21" s="241">
        <f>_xlfn.DAYS(About!$A$3,'Core Indicators'!U21)</f>
        <v>61</v>
      </c>
      <c r="C21" s="241">
        <f>_xlfn.DAYS(About!$A$3,'Core Indicators'!AC21)</f>
        <v>61</v>
      </c>
      <c r="D21" s="241">
        <f>_xlfn.DAYS(About!$A$3,'Core Indicators'!AK21)</f>
        <v>61</v>
      </c>
      <c r="E21" s="241">
        <f>_xlfn.DAYS(About!$A$3,'Core Indicators'!AS21)</f>
        <v>61</v>
      </c>
      <c r="F21" s="241">
        <f>_xlfn.DAYS(About!$A$3,'Core Indicators'!BQ21)</f>
        <v>0</v>
      </c>
      <c r="G21" s="241">
        <f>_xlfn.DAYS(About!$A$3,'Core Indicators'!DM21)</f>
        <v>61</v>
      </c>
      <c r="H21" s="241">
        <f>_xlfn.DAYS(About!$A$3,'Core Indicators'!DU21)</f>
        <v>61</v>
      </c>
      <c r="I21" s="241">
        <f>_xlfn.DAYS(About!$A$3,'Core Indicators'!EC21)</f>
        <v>61</v>
      </c>
      <c r="J21" s="241">
        <f>_xlfn.DAYS(About!$A$3,'Core Indicators'!EK21)</f>
        <v>61</v>
      </c>
      <c r="K21" s="241">
        <f>_xlfn.DAYS(About!$A$3,'Core Indicators'!ES21)</f>
        <v>61</v>
      </c>
      <c r="L21" s="241">
        <f>_xlfn.DAYS(About!$A$3,'Core Indicators'!FI21)</f>
        <v>61</v>
      </c>
      <c r="M21" s="241">
        <f>_xlfn.DAYS(About!$A$3,'Core Indicators'!GG21)</f>
        <v>198</v>
      </c>
      <c r="N21" s="241">
        <f>_xlfn.DAYS(About!$A$3,'Core Indicators'!GO21)</f>
        <v>198</v>
      </c>
      <c r="O21" s="241">
        <f>_xlfn.DAYS(About!$A$3,'Core Indicators'!GW21)</f>
        <v>198</v>
      </c>
      <c r="P21" s="241">
        <f>_xlfn.DAYS(About!$A$3,'Core Indicators'!HE21)</f>
        <v>198</v>
      </c>
      <c r="Q21" s="241">
        <f>_xlfn.DAYS(About!$A$3,'Core Indicators'!HM21)</f>
        <v>198</v>
      </c>
      <c r="R21" s="241">
        <f>_xlfn.DAYS(About!$A$3,'Core Indicators'!HU21)</f>
        <v>198</v>
      </c>
      <c r="S21" s="241">
        <f>_xlfn.DAYS(About!$A$3,'Core Indicators'!IC21)</f>
        <v>198</v>
      </c>
      <c r="T21" s="241">
        <f>_xlfn.DAYS(About!$A$3,'Core Indicators'!IK21)</f>
        <v>198</v>
      </c>
      <c r="U21" s="241">
        <f>_xlfn.DAYS(About!$A$3,'Core Indicators'!IS21)</f>
        <v>198</v>
      </c>
      <c r="V21" s="241">
        <f t="shared" si="0"/>
        <v>68.599999999999994</v>
      </c>
    </row>
    <row r="22" spans="1:22" x14ac:dyDescent="0.25">
      <c r="A22" s="240" t="str">
        <f>Lists!C:C</f>
        <v>CMR001</v>
      </c>
      <c r="B22" s="241">
        <f>_xlfn.DAYS(About!$A$3,'Core Indicators'!U22)</f>
        <v>148</v>
      </c>
      <c r="C22" s="241">
        <f>_xlfn.DAYS(About!$A$3,'Core Indicators'!AC22)</f>
        <v>91</v>
      </c>
      <c r="D22" s="241">
        <f>_xlfn.DAYS(About!$A$3,'Core Indicators'!AK22)</f>
        <v>91</v>
      </c>
      <c r="E22" s="241">
        <f>_xlfn.DAYS(About!$A$3,'Core Indicators'!AS22)</f>
        <v>0</v>
      </c>
      <c r="F22" s="241">
        <f>_xlfn.DAYS(About!$A$3,'Core Indicators'!BQ22)</f>
        <v>0</v>
      </c>
      <c r="G22" s="241">
        <f>_xlfn.DAYS(About!$A$3,'Core Indicators'!DM22)</f>
        <v>91</v>
      </c>
      <c r="H22" s="241">
        <f>_xlfn.DAYS(About!$A$3,'Core Indicators'!DU22)</f>
        <v>91</v>
      </c>
      <c r="I22" s="241">
        <f>_xlfn.DAYS(About!$A$3,'Core Indicators'!EC22)</f>
        <v>91</v>
      </c>
      <c r="J22" s="241">
        <f>_xlfn.DAYS(About!$A$3,'Core Indicators'!EK22)</f>
        <v>91</v>
      </c>
      <c r="K22" s="241">
        <f>_xlfn.DAYS(About!$A$3,'Core Indicators'!ES22)</f>
        <v>91</v>
      </c>
      <c r="L22" s="241">
        <f>_xlfn.DAYS(About!$A$3,'Core Indicators'!FI22)</f>
        <v>0</v>
      </c>
      <c r="M22" s="241">
        <f>_xlfn.DAYS(About!$A$3,'Core Indicators'!GG22)</f>
        <v>197</v>
      </c>
      <c r="N22" s="241">
        <f>_xlfn.DAYS(About!$A$3,'Core Indicators'!GO22)</f>
        <v>197</v>
      </c>
      <c r="O22" s="241">
        <f>_xlfn.DAYS(About!$A$3,'Core Indicators'!GW22)</f>
        <v>197</v>
      </c>
      <c r="P22" s="241">
        <f>_xlfn.DAYS(About!$A$3,'Core Indicators'!HE22)</f>
        <v>197</v>
      </c>
      <c r="Q22" s="241">
        <f>_xlfn.DAYS(About!$A$3,'Core Indicators'!HM22)</f>
        <v>197</v>
      </c>
      <c r="R22" s="241">
        <f>_xlfn.DAYS(About!$A$3,'Core Indicators'!HU22)</f>
        <v>197</v>
      </c>
      <c r="S22" s="241">
        <f>_xlfn.DAYS(About!$A$3,'Core Indicators'!IC22)</f>
        <v>197</v>
      </c>
      <c r="T22" s="241">
        <f>_xlfn.DAYS(About!$A$3,'Core Indicators'!IK22)</f>
        <v>197</v>
      </c>
      <c r="U22" s="241">
        <f>_xlfn.DAYS(About!$A$3,'Core Indicators'!IS22)</f>
        <v>197</v>
      </c>
      <c r="V22" s="241">
        <f t="shared" si="0"/>
        <v>74.3</v>
      </c>
    </row>
    <row r="23" spans="1:22" x14ac:dyDescent="0.25">
      <c r="A23" s="240" t="str">
        <f>Lists!C:C</f>
        <v>CMR002</v>
      </c>
      <c r="B23" s="241">
        <f>_xlfn.DAYS(About!$A$3,'Core Indicators'!U23)</f>
        <v>148</v>
      </c>
      <c r="C23" s="241">
        <f>_xlfn.DAYS(About!$A$3,'Core Indicators'!AC23)</f>
        <v>91</v>
      </c>
      <c r="D23" s="241">
        <f>_xlfn.DAYS(About!$A$3,'Core Indicators'!AK23)</f>
        <v>91</v>
      </c>
      <c r="E23" s="241">
        <f>_xlfn.DAYS(About!$A$3,'Core Indicators'!AS23)</f>
        <v>0</v>
      </c>
      <c r="F23" s="241">
        <f>_xlfn.DAYS(About!$A$3,'Core Indicators'!BQ23)</f>
        <v>0</v>
      </c>
      <c r="G23" s="241">
        <f>_xlfn.DAYS(About!$A$3,'Core Indicators'!DM23)</f>
        <v>91</v>
      </c>
      <c r="H23" s="241">
        <f>_xlfn.DAYS(About!$A$3,'Core Indicators'!DU23)</f>
        <v>91</v>
      </c>
      <c r="I23" s="241">
        <f>_xlfn.DAYS(About!$A$3,'Core Indicators'!EC23)</f>
        <v>91</v>
      </c>
      <c r="J23" s="241">
        <f>_xlfn.DAYS(About!$A$3,'Core Indicators'!EK23)</f>
        <v>91</v>
      </c>
      <c r="K23" s="241">
        <f>_xlfn.DAYS(About!$A$3,'Core Indicators'!ES23)</f>
        <v>91</v>
      </c>
      <c r="L23" s="241">
        <f>_xlfn.DAYS(About!$A$3,'Core Indicators'!FI23)</f>
        <v>0</v>
      </c>
      <c r="M23" s="241">
        <f>_xlfn.DAYS(About!$A$3,'Core Indicators'!GG23)</f>
        <v>197</v>
      </c>
      <c r="N23" s="241">
        <f>_xlfn.DAYS(About!$A$3,'Core Indicators'!GO23)</f>
        <v>197</v>
      </c>
      <c r="O23" s="241">
        <f>_xlfn.DAYS(About!$A$3,'Core Indicators'!GW23)</f>
        <v>197</v>
      </c>
      <c r="P23" s="241">
        <f>_xlfn.DAYS(About!$A$3,'Core Indicators'!HE23)</f>
        <v>197</v>
      </c>
      <c r="Q23" s="241">
        <f>_xlfn.DAYS(About!$A$3,'Core Indicators'!HM23)</f>
        <v>197</v>
      </c>
      <c r="R23" s="241">
        <f>_xlfn.DAYS(About!$A$3,'Core Indicators'!HU23)</f>
        <v>197</v>
      </c>
      <c r="S23" s="241">
        <f>_xlfn.DAYS(About!$A$3,'Core Indicators'!IC23)</f>
        <v>197</v>
      </c>
      <c r="T23" s="241">
        <f>_xlfn.DAYS(About!$A$3,'Core Indicators'!IK23)</f>
        <v>197</v>
      </c>
      <c r="U23" s="241">
        <f>_xlfn.DAYS(About!$A$3,'Core Indicators'!IS23)</f>
        <v>197</v>
      </c>
      <c r="V23" s="241">
        <f t="shared" si="0"/>
        <v>74.3</v>
      </c>
    </row>
    <row r="24" spans="1:22" x14ac:dyDescent="0.25">
      <c r="A24" s="240" t="str">
        <f>Lists!C:C</f>
        <v>CMR003</v>
      </c>
      <c r="B24" s="241">
        <f>_xlfn.DAYS(About!$A$3,'Core Indicators'!U24)</f>
        <v>148</v>
      </c>
      <c r="C24" s="241">
        <f>_xlfn.DAYS(About!$A$3,'Core Indicators'!AC24)</f>
        <v>91</v>
      </c>
      <c r="D24" s="241">
        <f>_xlfn.DAYS(About!$A$3,'Core Indicators'!AK24)</f>
        <v>91</v>
      </c>
      <c r="E24" s="241">
        <f>_xlfn.DAYS(About!$A$3,'Core Indicators'!AS24)</f>
        <v>0</v>
      </c>
      <c r="F24" s="241">
        <f>_xlfn.DAYS(About!$A$3,'Core Indicators'!BQ24)</f>
        <v>0</v>
      </c>
      <c r="G24" s="241">
        <f>_xlfn.DAYS(About!$A$3,'Core Indicators'!DM24)</f>
        <v>91</v>
      </c>
      <c r="H24" s="241">
        <f>_xlfn.DAYS(About!$A$3,'Core Indicators'!DU24)</f>
        <v>91</v>
      </c>
      <c r="I24" s="241">
        <f>_xlfn.DAYS(About!$A$3,'Core Indicators'!EC24)</f>
        <v>91</v>
      </c>
      <c r="J24" s="241">
        <f>_xlfn.DAYS(About!$A$3,'Core Indicators'!EK24)</f>
        <v>91</v>
      </c>
      <c r="K24" s="241">
        <f>_xlfn.DAYS(About!$A$3,'Core Indicators'!ES24)</f>
        <v>91</v>
      </c>
      <c r="L24" s="241">
        <f>_xlfn.DAYS(About!$A$3,'Core Indicators'!FI24)</f>
        <v>0</v>
      </c>
      <c r="M24" s="241">
        <f>_xlfn.DAYS(About!$A$3,'Core Indicators'!GG24)</f>
        <v>197</v>
      </c>
      <c r="N24" s="241">
        <f>_xlfn.DAYS(About!$A$3,'Core Indicators'!GO24)</f>
        <v>197</v>
      </c>
      <c r="O24" s="241">
        <f>_xlfn.DAYS(About!$A$3,'Core Indicators'!GW24)</f>
        <v>197</v>
      </c>
      <c r="P24" s="241">
        <f>_xlfn.DAYS(About!$A$3,'Core Indicators'!HE24)</f>
        <v>197</v>
      </c>
      <c r="Q24" s="241">
        <f>_xlfn.DAYS(About!$A$3,'Core Indicators'!HM24)</f>
        <v>197</v>
      </c>
      <c r="R24" s="241">
        <f>_xlfn.DAYS(About!$A$3,'Core Indicators'!HU24)</f>
        <v>197</v>
      </c>
      <c r="S24" s="241">
        <f>_xlfn.DAYS(About!$A$3,'Core Indicators'!IC24)</f>
        <v>197</v>
      </c>
      <c r="T24" s="241">
        <f>_xlfn.DAYS(About!$A$3,'Core Indicators'!IK24)</f>
        <v>197</v>
      </c>
      <c r="U24" s="241">
        <f>_xlfn.DAYS(About!$A$3,'Core Indicators'!IS24)</f>
        <v>197</v>
      </c>
      <c r="V24" s="241">
        <f t="shared" si="0"/>
        <v>74.3</v>
      </c>
    </row>
    <row r="25" spans="1:22" x14ac:dyDescent="0.25">
      <c r="A25" s="240" t="str">
        <f>Lists!C:C</f>
        <v>CMR004</v>
      </c>
      <c r="B25" s="241">
        <f>_xlfn.DAYS(About!$A$3,'Core Indicators'!U25)</f>
        <v>148</v>
      </c>
      <c r="C25" s="241">
        <f>_xlfn.DAYS(About!$A$3,'Core Indicators'!AC25)</f>
        <v>91</v>
      </c>
      <c r="D25" s="241">
        <f>_xlfn.DAYS(About!$A$3,'Core Indicators'!AK25)</f>
        <v>91</v>
      </c>
      <c r="E25" s="241">
        <f>_xlfn.DAYS(About!$A$3,'Core Indicators'!AS25)</f>
        <v>0</v>
      </c>
      <c r="F25" s="241">
        <f>_xlfn.DAYS(About!$A$3,'Core Indicators'!BQ25)</f>
        <v>0</v>
      </c>
      <c r="G25" s="241">
        <f>_xlfn.DAYS(About!$A$3,'Core Indicators'!DM25)</f>
        <v>91</v>
      </c>
      <c r="H25" s="241">
        <f>_xlfn.DAYS(About!$A$3,'Core Indicators'!DU25)</f>
        <v>91</v>
      </c>
      <c r="I25" s="241">
        <f>_xlfn.DAYS(About!$A$3,'Core Indicators'!EC25)</f>
        <v>91</v>
      </c>
      <c r="J25" s="241">
        <f>_xlfn.DAYS(About!$A$3,'Core Indicators'!EK25)</f>
        <v>91</v>
      </c>
      <c r="K25" s="241">
        <f>_xlfn.DAYS(About!$A$3,'Core Indicators'!ES25)</f>
        <v>91</v>
      </c>
      <c r="L25" s="241">
        <f>_xlfn.DAYS(About!$A$3,'Core Indicators'!FI25)</f>
        <v>0</v>
      </c>
      <c r="M25" s="241">
        <f>_xlfn.DAYS(About!$A$3,'Core Indicators'!GG25)</f>
        <v>197</v>
      </c>
      <c r="N25" s="241">
        <f>_xlfn.DAYS(About!$A$3,'Core Indicators'!GO25)</f>
        <v>197</v>
      </c>
      <c r="O25" s="241">
        <f>_xlfn.DAYS(About!$A$3,'Core Indicators'!GW25)</f>
        <v>197</v>
      </c>
      <c r="P25" s="241">
        <f>_xlfn.DAYS(About!$A$3,'Core Indicators'!HE25)</f>
        <v>197</v>
      </c>
      <c r="Q25" s="241">
        <f>_xlfn.DAYS(About!$A$3,'Core Indicators'!HM25)</f>
        <v>197</v>
      </c>
      <c r="R25" s="241">
        <f>_xlfn.DAYS(About!$A$3,'Core Indicators'!HU25)</f>
        <v>197</v>
      </c>
      <c r="S25" s="241">
        <f>_xlfn.DAYS(About!$A$3,'Core Indicators'!IC25)</f>
        <v>197</v>
      </c>
      <c r="T25" s="241">
        <f>_xlfn.DAYS(About!$A$3,'Core Indicators'!IK25)</f>
        <v>197</v>
      </c>
      <c r="U25" s="241">
        <f>_xlfn.DAYS(About!$A$3,'Core Indicators'!IS25)</f>
        <v>197</v>
      </c>
      <c r="V25" s="241">
        <f t="shared" si="0"/>
        <v>74.3</v>
      </c>
    </row>
    <row r="26" spans="1:22" x14ac:dyDescent="0.25">
      <c r="A26" s="240" t="str">
        <f>Lists!C:C</f>
        <v>COD001</v>
      </c>
      <c r="B26" s="241">
        <f>_xlfn.DAYS(About!$A$3,'Core Indicators'!U26)</f>
        <v>275</v>
      </c>
      <c r="C26" s="241">
        <f>_xlfn.DAYS(About!$A$3,'Core Indicators'!AC26)</f>
        <v>97</v>
      </c>
      <c r="D26" s="241">
        <f>_xlfn.DAYS(About!$A$3,'Core Indicators'!AK26)</f>
        <v>97</v>
      </c>
      <c r="E26" s="241">
        <f>_xlfn.DAYS(About!$A$3,'Core Indicators'!AS26)</f>
        <v>0</v>
      </c>
      <c r="F26" s="241">
        <f>_xlfn.DAYS(About!$A$3,'Core Indicators'!BQ26)</f>
        <v>0</v>
      </c>
      <c r="G26" s="241">
        <f>_xlfn.DAYS(About!$A$3,'Core Indicators'!DM26)</f>
        <v>97</v>
      </c>
      <c r="H26" s="241">
        <f>_xlfn.DAYS(About!$A$3,'Core Indicators'!DU26)</f>
        <v>97</v>
      </c>
      <c r="I26" s="241">
        <f>_xlfn.DAYS(About!$A$3,'Core Indicators'!EC26)</f>
        <v>97</v>
      </c>
      <c r="J26" s="241">
        <f>_xlfn.DAYS(About!$A$3,'Core Indicators'!EK26)</f>
        <v>97</v>
      </c>
      <c r="K26" s="241">
        <f>_xlfn.DAYS(About!$A$3,'Core Indicators'!ES26)</f>
        <v>97</v>
      </c>
      <c r="L26" s="241">
        <f>_xlfn.DAYS(About!$A$3,'Core Indicators'!FI26)</f>
        <v>0</v>
      </c>
      <c r="M26" s="241">
        <f>_xlfn.DAYS(About!$A$3,'Core Indicators'!GG26)</f>
        <v>199</v>
      </c>
      <c r="N26" s="241">
        <f>_xlfn.DAYS(About!$A$3,'Core Indicators'!GO26)</f>
        <v>199</v>
      </c>
      <c r="O26" s="241">
        <f>_xlfn.DAYS(About!$A$3,'Core Indicators'!GW26)</f>
        <v>199</v>
      </c>
      <c r="P26" s="241">
        <f>_xlfn.DAYS(About!$A$3,'Core Indicators'!HE26)</f>
        <v>199</v>
      </c>
      <c r="Q26" s="241">
        <f>_xlfn.DAYS(About!$A$3,'Core Indicators'!HM26)</f>
        <v>199</v>
      </c>
      <c r="R26" s="241">
        <f>_xlfn.DAYS(About!$A$3,'Core Indicators'!HU26)</f>
        <v>199</v>
      </c>
      <c r="S26" s="241">
        <f>_xlfn.DAYS(About!$A$3,'Core Indicators'!IC26)</f>
        <v>199</v>
      </c>
      <c r="T26" s="241">
        <f>_xlfn.DAYS(About!$A$3,'Core Indicators'!IK26)</f>
        <v>199</v>
      </c>
      <c r="U26" s="241">
        <f>_xlfn.DAYS(About!$A$3,'Core Indicators'!IS26)</f>
        <v>199</v>
      </c>
      <c r="V26" s="241">
        <f t="shared" si="0"/>
        <v>78.099999999999994</v>
      </c>
    </row>
    <row r="27" spans="1:22" x14ac:dyDescent="0.25">
      <c r="A27" s="240" t="str">
        <f>Lists!C:C</f>
        <v>COG001</v>
      </c>
      <c r="B27" s="241">
        <f>_xlfn.DAYS(About!$A$3,'Core Indicators'!U27)</f>
        <v>217</v>
      </c>
      <c r="C27" s="241">
        <f>_xlfn.DAYS(About!$A$3,'Core Indicators'!AC27)</f>
        <v>206</v>
      </c>
      <c r="D27" s="241">
        <f>_xlfn.DAYS(About!$A$3,'Core Indicators'!AK27)</f>
        <v>206</v>
      </c>
      <c r="E27" s="241">
        <f>_xlfn.DAYS(About!$A$3,'Core Indicators'!AS27)</f>
        <v>0</v>
      </c>
      <c r="F27" s="241">
        <f>_xlfn.DAYS(About!$A$3,'Core Indicators'!BQ27)</f>
        <v>0</v>
      </c>
      <c r="G27" s="241">
        <f>_xlfn.DAYS(About!$A$3,'Core Indicators'!DM27)</f>
        <v>206</v>
      </c>
      <c r="H27" s="241">
        <f>_xlfn.DAYS(About!$A$3,'Core Indicators'!DU27)</f>
        <v>206</v>
      </c>
      <c r="I27" s="241">
        <f>_xlfn.DAYS(About!$A$3,'Core Indicators'!EC27)</f>
        <v>206</v>
      </c>
      <c r="J27" s="241">
        <f>_xlfn.DAYS(About!$A$3,'Core Indicators'!EK27)</f>
        <v>206</v>
      </c>
      <c r="K27" s="241">
        <f>_xlfn.DAYS(About!$A$3,'Core Indicators'!ES27)</f>
        <v>206</v>
      </c>
      <c r="L27" s="241">
        <f>_xlfn.DAYS(About!$A$3,'Core Indicators'!FI27)</f>
        <v>0</v>
      </c>
      <c r="M27" s="241">
        <f>_xlfn.DAYS(About!$A$3,'Core Indicators'!GG27)</f>
        <v>199</v>
      </c>
      <c r="N27" s="241">
        <f>_xlfn.DAYS(About!$A$3,'Core Indicators'!GO27)</f>
        <v>199</v>
      </c>
      <c r="O27" s="241">
        <f>_xlfn.DAYS(About!$A$3,'Core Indicators'!GW27)</f>
        <v>199</v>
      </c>
      <c r="P27" s="241">
        <f>_xlfn.DAYS(About!$A$3,'Core Indicators'!HE27)</f>
        <v>199</v>
      </c>
      <c r="Q27" s="241">
        <f>_xlfn.DAYS(About!$A$3,'Core Indicators'!HM27)</f>
        <v>199</v>
      </c>
      <c r="R27" s="241">
        <f>_xlfn.DAYS(About!$A$3,'Core Indicators'!HU27)</f>
        <v>199</v>
      </c>
      <c r="S27" s="241">
        <f>_xlfn.DAYS(About!$A$3,'Core Indicators'!IC27)</f>
        <v>199</v>
      </c>
      <c r="T27" s="241">
        <f>_xlfn.DAYS(About!$A$3,'Core Indicators'!IK27)</f>
        <v>199</v>
      </c>
      <c r="U27" s="241">
        <f>_xlfn.DAYS(About!$A$3,'Core Indicators'!IS27)</f>
        <v>199</v>
      </c>
      <c r="V27" s="241">
        <f t="shared" si="0"/>
        <v>143.5</v>
      </c>
    </row>
    <row r="28" spans="1:22" x14ac:dyDescent="0.25">
      <c r="A28" s="240" t="str">
        <f>Lists!C:C</f>
        <v>COL001</v>
      </c>
      <c r="B28" s="241">
        <f>_xlfn.DAYS(About!$A$3,'Core Indicators'!U28)</f>
        <v>61</v>
      </c>
      <c r="C28" s="241">
        <f>_xlfn.DAYS(About!$A$3,'Core Indicators'!AC28)</f>
        <v>61</v>
      </c>
      <c r="D28" s="241">
        <f>_xlfn.DAYS(About!$A$3,'Core Indicators'!AK28)</f>
        <v>61</v>
      </c>
      <c r="E28" s="241">
        <f>_xlfn.DAYS(About!$A$3,'Core Indicators'!AS28)</f>
        <v>61</v>
      </c>
      <c r="F28" s="241">
        <f>_xlfn.DAYS(About!$A$3,'Core Indicators'!BQ28)</f>
        <v>1</v>
      </c>
      <c r="G28" s="241">
        <f>_xlfn.DAYS(About!$A$3,'Core Indicators'!DM28)</f>
        <v>61</v>
      </c>
      <c r="H28" s="241">
        <f>_xlfn.DAYS(About!$A$3,'Core Indicators'!DU28)</f>
        <v>61</v>
      </c>
      <c r="I28" s="241">
        <f>_xlfn.DAYS(About!$A$3,'Core Indicators'!EC28)</f>
        <v>61</v>
      </c>
      <c r="J28" s="241">
        <f>_xlfn.DAYS(About!$A$3,'Core Indicators'!EK28)</f>
        <v>61</v>
      </c>
      <c r="K28" s="241">
        <f>_xlfn.DAYS(About!$A$3,'Core Indicators'!ES28)</f>
        <v>61</v>
      </c>
      <c r="L28" s="241">
        <f>_xlfn.DAYS(About!$A$3,'Core Indicators'!FI28)</f>
        <v>61</v>
      </c>
      <c r="M28" s="241">
        <f>_xlfn.DAYS(About!$A$3,'Core Indicators'!GG28)</f>
        <v>197</v>
      </c>
      <c r="N28" s="241">
        <f>_xlfn.DAYS(About!$A$3,'Core Indicators'!GO28)</f>
        <v>197</v>
      </c>
      <c r="O28" s="241">
        <f>_xlfn.DAYS(About!$A$3,'Core Indicators'!GW28)</f>
        <v>197</v>
      </c>
      <c r="P28" s="241">
        <f>_xlfn.DAYS(About!$A$3,'Core Indicators'!HE28)</f>
        <v>3</v>
      </c>
      <c r="Q28" s="241">
        <f>_xlfn.DAYS(About!$A$3,'Core Indicators'!HM28)</f>
        <v>197</v>
      </c>
      <c r="R28" s="241">
        <f>_xlfn.DAYS(About!$A$3,'Core Indicators'!HU28)</f>
        <v>197</v>
      </c>
      <c r="S28" s="241">
        <f>_xlfn.DAYS(About!$A$3,'Core Indicators'!IC28)</f>
        <v>197</v>
      </c>
      <c r="T28" s="241">
        <f>_xlfn.DAYS(About!$A$3,'Core Indicators'!IK28)</f>
        <v>3</v>
      </c>
      <c r="U28" s="241">
        <f>_xlfn.DAYS(About!$A$3,'Core Indicators'!IS28)</f>
        <v>197</v>
      </c>
      <c r="V28" s="241">
        <f t="shared" si="0"/>
        <v>68.599999999999994</v>
      </c>
    </row>
    <row r="29" spans="1:22" x14ac:dyDescent="0.25">
      <c r="A29" s="240" t="str">
        <f>Lists!C:C</f>
        <v>COL002</v>
      </c>
      <c r="B29" s="241">
        <f>_xlfn.DAYS(About!$A$3,'Core Indicators'!U29)</f>
        <v>1</v>
      </c>
      <c r="C29" s="241">
        <f>_xlfn.DAYS(About!$A$3,'Core Indicators'!AC29)</f>
        <v>1</v>
      </c>
      <c r="D29" s="241">
        <f>_xlfn.DAYS(About!$A$3,'Core Indicators'!AK29)</f>
        <v>1</v>
      </c>
      <c r="E29" s="241">
        <f>_xlfn.DAYS(About!$A$3,'Core Indicators'!AS29)</f>
        <v>1</v>
      </c>
      <c r="F29" s="241">
        <f>_xlfn.DAYS(About!$A$3,'Core Indicators'!BQ29)</f>
        <v>1</v>
      </c>
      <c r="G29" s="241">
        <f>_xlfn.DAYS(About!$A$3,'Core Indicators'!DM29)</f>
        <v>1</v>
      </c>
      <c r="H29" s="241">
        <f>_xlfn.DAYS(About!$A$3,'Core Indicators'!DU29)</f>
        <v>1</v>
      </c>
      <c r="I29" s="241">
        <f>_xlfn.DAYS(About!$A$3,'Core Indicators'!EC29)</f>
        <v>1</v>
      </c>
      <c r="J29" s="241">
        <f>_xlfn.DAYS(About!$A$3,'Core Indicators'!EK29)</f>
        <v>1</v>
      </c>
      <c r="K29" s="241">
        <f>_xlfn.DAYS(About!$A$3,'Core Indicators'!ES29)</f>
        <v>1</v>
      </c>
      <c r="L29" s="241">
        <f>_xlfn.DAYS(About!$A$3,'Core Indicators'!FI29)</f>
        <v>1</v>
      </c>
      <c r="M29" s="241">
        <f>_xlfn.DAYS(About!$A$3,'Core Indicators'!GG29)</f>
        <v>197</v>
      </c>
      <c r="N29" s="241">
        <f>_xlfn.DAYS(About!$A$3,'Core Indicators'!GO29)</f>
        <v>197</v>
      </c>
      <c r="O29" s="241">
        <f>_xlfn.DAYS(About!$A$3,'Core Indicators'!GW29)</f>
        <v>197</v>
      </c>
      <c r="P29" s="241">
        <f>_xlfn.DAYS(About!$A$3,'Core Indicators'!HE29)</f>
        <v>3</v>
      </c>
      <c r="Q29" s="241">
        <f>_xlfn.DAYS(About!$A$3,'Core Indicators'!HM29)</f>
        <v>197</v>
      </c>
      <c r="R29" s="241">
        <f>_xlfn.DAYS(About!$A$3,'Core Indicators'!HU29)</f>
        <v>197</v>
      </c>
      <c r="S29" s="241">
        <f>_xlfn.DAYS(About!$A$3,'Core Indicators'!IC29)</f>
        <v>197</v>
      </c>
      <c r="T29" s="241">
        <f>_xlfn.DAYS(About!$A$3,'Core Indicators'!IK29)</f>
        <v>3</v>
      </c>
      <c r="U29" s="241">
        <f>_xlfn.DAYS(About!$A$3,'Core Indicators'!IS29)</f>
        <v>197</v>
      </c>
      <c r="V29" s="241">
        <f t="shared" si="0"/>
        <v>20.6</v>
      </c>
    </row>
    <row r="30" spans="1:22" x14ac:dyDescent="0.25">
      <c r="A30" s="240" t="str">
        <f>Lists!C:C</f>
        <v>CRI002</v>
      </c>
      <c r="B30" s="241">
        <f>_xlfn.DAYS(About!$A$3,'Core Indicators'!U30)</f>
        <v>67</v>
      </c>
      <c r="C30" s="241">
        <f>_xlfn.DAYS(About!$A$3,'Core Indicators'!AC30)</f>
        <v>38</v>
      </c>
      <c r="D30" s="241">
        <f>_xlfn.DAYS(About!$A$3,'Core Indicators'!AK30)</f>
        <v>1</v>
      </c>
      <c r="E30" s="241">
        <f>_xlfn.DAYS(About!$A$3,'Core Indicators'!AS30)</f>
        <v>1</v>
      </c>
      <c r="F30" s="241">
        <f>_xlfn.DAYS(About!$A$3,'Core Indicators'!BQ30)</f>
        <v>214</v>
      </c>
      <c r="G30" s="241">
        <f>_xlfn.DAYS(About!$A$3,'Core Indicators'!DM30)</f>
        <v>1</v>
      </c>
      <c r="H30" s="241">
        <f>_xlfn.DAYS(About!$A$3,'Core Indicators'!DU30)</f>
        <v>1</v>
      </c>
      <c r="I30" s="241">
        <f>_xlfn.DAYS(About!$A$3,'Core Indicators'!EC30)</f>
        <v>1</v>
      </c>
      <c r="J30" s="241">
        <f>_xlfn.DAYS(About!$A$3,'Core Indicators'!EK30)</f>
        <v>38</v>
      </c>
      <c r="K30" s="241">
        <f>_xlfn.DAYS(About!$A$3,'Core Indicators'!ES30)</f>
        <v>38</v>
      </c>
      <c r="L30" s="241">
        <f>_xlfn.DAYS(About!$A$3,'Core Indicators'!FI30)</f>
        <v>67</v>
      </c>
      <c r="M30" s="241">
        <f>_xlfn.DAYS(About!$A$3,'Core Indicators'!GG30)</f>
        <v>197</v>
      </c>
      <c r="N30" s="241">
        <f>_xlfn.DAYS(About!$A$3,'Core Indicators'!GO30)</f>
        <v>197</v>
      </c>
      <c r="O30" s="241">
        <f>_xlfn.DAYS(About!$A$3,'Core Indicators'!GW30)</f>
        <v>197</v>
      </c>
      <c r="P30" s="241">
        <f>_xlfn.DAYS(About!$A$3,'Core Indicators'!HE30)</f>
        <v>197</v>
      </c>
      <c r="Q30" s="241">
        <f>_xlfn.DAYS(About!$A$3,'Core Indicators'!HM30)</f>
        <v>197</v>
      </c>
      <c r="R30" s="241">
        <f>_xlfn.DAYS(About!$A$3,'Core Indicators'!HU30)</f>
        <v>197</v>
      </c>
      <c r="S30" s="241">
        <f>_xlfn.DAYS(About!$A$3,'Core Indicators'!IC30)</f>
        <v>197</v>
      </c>
      <c r="T30" s="241">
        <f>_xlfn.DAYS(About!$A$3,'Core Indicators'!IK30)</f>
        <v>197</v>
      </c>
      <c r="U30" s="241">
        <f>_xlfn.DAYS(About!$A$3,'Core Indicators'!IS30)</f>
        <v>197</v>
      </c>
      <c r="V30" s="241">
        <f t="shared" si="0"/>
        <v>55.9</v>
      </c>
    </row>
    <row r="31" spans="1:22" x14ac:dyDescent="0.25">
      <c r="A31" s="240" t="str">
        <f>Lists!C:C</f>
        <v>CZE002</v>
      </c>
      <c r="B31" s="241">
        <f>_xlfn.DAYS(About!$A$3,'Core Indicators'!U31)</f>
        <v>1</v>
      </c>
      <c r="C31" s="241">
        <f>_xlfn.DAYS(About!$A$3,'Core Indicators'!AC31)</f>
        <v>1</v>
      </c>
      <c r="D31" s="241">
        <f>_xlfn.DAYS(About!$A$3,'Core Indicators'!AK31)</f>
        <v>1</v>
      </c>
      <c r="E31" s="241">
        <f>_xlfn.DAYS(About!$A$3,'Core Indicators'!AS31)</f>
        <v>1</v>
      </c>
      <c r="F31" s="241">
        <f>_xlfn.DAYS(About!$A$3,'Core Indicators'!BQ31)</f>
        <v>1</v>
      </c>
      <c r="G31" s="241">
        <f>_xlfn.DAYS(About!$A$3,'Core Indicators'!DM31)</f>
        <v>1</v>
      </c>
      <c r="H31" s="241">
        <f>_xlfn.DAYS(About!$A$3,'Core Indicators'!DU31)</f>
        <v>1</v>
      </c>
      <c r="I31" s="241">
        <f>_xlfn.DAYS(About!$A$3,'Core Indicators'!EC31)</f>
        <v>1</v>
      </c>
      <c r="J31" s="241">
        <f>_xlfn.DAYS(About!$A$3,'Core Indicators'!EK31)</f>
        <v>1</v>
      </c>
      <c r="K31" s="241">
        <f>_xlfn.DAYS(About!$A$3,'Core Indicators'!ES31)</f>
        <v>1</v>
      </c>
      <c r="L31" s="241">
        <f>_xlfn.DAYS(About!$A$3,'Core Indicators'!FI31)</f>
        <v>1</v>
      </c>
      <c r="M31" s="241">
        <f>_xlfn.DAYS(About!$A$3,'Core Indicators'!GG31)</f>
        <v>22</v>
      </c>
      <c r="N31" s="241">
        <f>_xlfn.DAYS(About!$A$3,'Core Indicators'!GO31)</f>
        <v>22</v>
      </c>
      <c r="O31" s="241">
        <f>_xlfn.DAYS(About!$A$3,'Core Indicators'!GW31)</f>
        <v>22</v>
      </c>
      <c r="P31" s="241">
        <f>_xlfn.DAYS(About!$A$3,'Core Indicators'!HE31)</f>
        <v>22</v>
      </c>
      <c r="Q31" s="241">
        <f>_xlfn.DAYS(About!$A$3,'Core Indicators'!HM31)</f>
        <v>22</v>
      </c>
      <c r="R31" s="241">
        <f>_xlfn.DAYS(About!$A$3,'Core Indicators'!HU31)</f>
        <v>22</v>
      </c>
      <c r="S31" s="241">
        <f>_xlfn.DAYS(About!$A$3,'Core Indicators'!IC31)</f>
        <v>22</v>
      </c>
      <c r="T31" s="241">
        <f>_xlfn.DAYS(About!$A$3,'Core Indicators'!IK31)</f>
        <v>22</v>
      </c>
      <c r="U31" s="241">
        <f>_xlfn.DAYS(About!$A$3,'Core Indicators'!IS31)</f>
        <v>22</v>
      </c>
      <c r="V31" s="241">
        <f t="shared" si="0"/>
        <v>3.1</v>
      </c>
    </row>
    <row r="32" spans="1:22" x14ac:dyDescent="0.25">
      <c r="A32" s="240" t="str">
        <f>Lists!C:C</f>
        <v>DJI001</v>
      </c>
      <c r="B32" s="241">
        <f>_xlfn.DAYS(About!$A$3,'Core Indicators'!U32)</f>
        <v>0</v>
      </c>
      <c r="C32" s="241">
        <f>_xlfn.DAYS(About!$A$3,'Core Indicators'!AC32)</f>
        <v>0</v>
      </c>
      <c r="D32" s="241">
        <f>_xlfn.DAYS(About!$A$3,'Core Indicators'!AK32)</f>
        <v>0</v>
      </c>
      <c r="E32" s="241">
        <f>_xlfn.DAYS(About!$A$3,'Core Indicators'!AS32)</f>
        <v>0</v>
      </c>
      <c r="F32" s="241">
        <f>_xlfn.DAYS(About!$A$3,'Core Indicators'!BQ32)</f>
        <v>0</v>
      </c>
      <c r="G32" s="241">
        <f>_xlfn.DAYS(About!$A$3,'Core Indicators'!DM32)</f>
        <v>0</v>
      </c>
      <c r="H32" s="241">
        <f>_xlfn.DAYS(About!$A$3,'Core Indicators'!DU32)</f>
        <v>0</v>
      </c>
      <c r="I32" s="241">
        <f>_xlfn.DAYS(About!$A$3,'Core Indicators'!EC32)</f>
        <v>0</v>
      </c>
      <c r="J32" s="241">
        <f>_xlfn.DAYS(About!$A$3,'Core Indicators'!EK32)</f>
        <v>0</v>
      </c>
      <c r="K32" s="241">
        <f>_xlfn.DAYS(About!$A$3,'Core Indicators'!ES32)</f>
        <v>0</v>
      </c>
      <c r="L32" s="241">
        <f>_xlfn.DAYS(About!$A$3,'Core Indicators'!FI32)</f>
        <v>367</v>
      </c>
      <c r="M32" s="241">
        <f>_xlfn.DAYS(About!$A$3,'Core Indicators'!GG32)</f>
        <v>4</v>
      </c>
      <c r="N32" s="241">
        <f>_xlfn.DAYS(About!$A$3,'Core Indicators'!GO32)</f>
        <v>4</v>
      </c>
      <c r="O32" s="241">
        <f>_xlfn.DAYS(About!$A$3,'Core Indicators'!GW32)</f>
        <v>4</v>
      </c>
      <c r="P32" s="241">
        <f>_xlfn.DAYS(About!$A$3,'Core Indicators'!HE32)</f>
        <v>4</v>
      </c>
      <c r="Q32" s="241">
        <f>_xlfn.DAYS(About!$A$3,'Core Indicators'!HM32)</f>
        <v>4</v>
      </c>
      <c r="R32" s="241">
        <f>_xlfn.DAYS(About!$A$3,'Core Indicators'!HU32)</f>
        <v>4</v>
      </c>
      <c r="S32" s="241">
        <f>_xlfn.DAYS(About!$A$3,'Core Indicators'!IC32)</f>
        <v>4</v>
      </c>
      <c r="T32" s="241">
        <f>_xlfn.DAYS(About!$A$3,'Core Indicators'!IK32)</f>
        <v>4</v>
      </c>
      <c r="U32" s="241">
        <f>_xlfn.DAYS(About!$A$3,'Core Indicators'!IS32)</f>
        <v>4</v>
      </c>
      <c r="V32" s="241">
        <f t="shared" si="0"/>
        <v>37.1</v>
      </c>
    </row>
    <row r="33" spans="1:22" x14ac:dyDescent="0.25">
      <c r="A33" s="240" t="str">
        <f>Lists!C:C</f>
        <v>DJI002</v>
      </c>
      <c r="B33" s="241">
        <f>_xlfn.DAYS(About!$A$3,'Core Indicators'!U33)</f>
        <v>0</v>
      </c>
      <c r="C33" s="241">
        <f>_xlfn.DAYS(About!$A$3,'Core Indicators'!AC33)</f>
        <v>0</v>
      </c>
      <c r="D33" s="241">
        <f>_xlfn.DAYS(About!$A$3,'Core Indicators'!AK33)</f>
        <v>0</v>
      </c>
      <c r="E33" s="241">
        <f>_xlfn.DAYS(About!$A$3,'Core Indicators'!AS33)</f>
        <v>0</v>
      </c>
      <c r="F33" s="241">
        <f>_xlfn.DAYS(About!$A$3,'Core Indicators'!BQ33)</f>
        <v>0</v>
      </c>
      <c r="G33" s="241">
        <f>_xlfn.DAYS(About!$A$3,'Core Indicators'!DM33)</f>
        <v>0</v>
      </c>
      <c r="H33" s="241">
        <f>_xlfn.DAYS(About!$A$3,'Core Indicators'!DU33)</f>
        <v>0</v>
      </c>
      <c r="I33" s="241">
        <f>_xlfn.DAYS(About!$A$3,'Core Indicators'!EC33)</f>
        <v>0</v>
      </c>
      <c r="J33" s="241">
        <f>_xlfn.DAYS(About!$A$3,'Core Indicators'!EK33)</f>
        <v>0</v>
      </c>
      <c r="K33" s="241">
        <f>_xlfn.DAYS(About!$A$3,'Core Indicators'!ES33)</f>
        <v>0</v>
      </c>
      <c r="L33" s="241">
        <f>_xlfn.DAYS(About!$A$3,'Core Indicators'!FI33)</f>
        <v>367</v>
      </c>
      <c r="M33" s="241">
        <f>_xlfn.DAYS(About!$A$3,'Core Indicators'!GG33)</f>
        <v>4</v>
      </c>
      <c r="N33" s="241">
        <f>_xlfn.DAYS(About!$A$3,'Core Indicators'!GO33)</f>
        <v>4</v>
      </c>
      <c r="O33" s="241">
        <f>_xlfn.DAYS(About!$A$3,'Core Indicators'!GW33)</f>
        <v>4</v>
      </c>
      <c r="P33" s="241">
        <f>_xlfn.DAYS(About!$A$3,'Core Indicators'!HE33)</f>
        <v>4</v>
      </c>
      <c r="Q33" s="241">
        <f>_xlfn.DAYS(About!$A$3,'Core Indicators'!HM33)</f>
        <v>4</v>
      </c>
      <c r="R33" s="241">
        <f>_xlfn.DAYS(About!$A$3,'Core Indicators'!HU33)</f>
        <v>4</v>
      </c>
      <c r="S33" s="241">
        <f>_xlfn.DAYS(About!$A$3,'Core Indicators'!IC33)</f>
        <v>4</v>
      </c>
      <c r="T33" s="241">
        <f>_xlfn.DAYS(About!$A$3,'Core Indicators'!IK33)</f>
        <v>4</v>
      </c>
      <c r="U33" s="241">
        <f>_xlfn.DAYS(About!$A$3,'Core Indicators'!IS33)</f>
        <v>4</v>
      </c>
      <c r="V33" s="241">
        <f t="shared" si="0"/>
        <v>37.1</v>
      </c>
    </row>
    <row r="34" spans="1:22" x14ac:dyDescent="0.25">
      <c r="A34" s="240" t="str">
        <f>Lists!C:C</f>
        <v>DJI003</v>
      </c>
      <c r="B34" s="241">
        <f>_xlfn.DAYS(About!$A$3,'Core Indicators'!U34)</f>
        <v>0</v>
      </c>
      <c r="C34" s="241">
        <f>_xlfn.DAYS(About!$A$3,'Core Indicators'!AC34)</f>
        <v>0</v>
      </c>
      <c r="D34" s="241">
        <f>_xlfn.DAYS(About!$A$3,'Core Indicators'!AK34)</f>
        <v>0</v>
      </c>
      <c r="E34" s="241">
        <f>_xlfn.DAYS(About!$A$3,'Core Indicators'!AS34)</f>
        <v>0</v>
      </c>
      <c r="F34" s="241">
        <f>_xlfn.DAYS(About!$A$3,'Core Indicators'!BQ34)</f>
        <v>0</v>
      </c>
      <c r="G34" s="241">
        <f>_xlfn.DAYS(About!$A$3,'Core Indicators'!DM34)</f>
        <v>0</v>
      </c>
      <c r="H34" s="241">
        <f>_xlfn.DAYS(About!$A$3,'Core Indicators'!DU34)</f>
        <v>0</v>
      </c>
      <c r="I34" s="241">
        <f>_xlfn.DAYS(About!$A$3,'Core Indicators'!EC34)</f>
        <v>0</v>
      </c>
      <c r="J34" s="241">
        <f>_xlfn.DAYS(About!$A$3,'Core Indicators'!EK34)</f>
        <v>0</v>
      </c>
      <c r="K34" s="241">
        <f>_xlfn.DAYS(About!$A$3,'Core Indicators'!ES34)</f>
        <v>0</v>
      </c>
      <c r="L34" s="241">
        <f>_xlfn.DAYS(About!$A$3,'Core Indicators'!FI34)</f>
        <v>367</v>
      </c>
      <c r="M34" s="241">
        <f>_xlfn.DAYS(About!$A$3,'Core Indicators'!GG34)</f>
        <v>4</v>
      </c>
      <c r="N34" s="241">
        <f>_xlfn.DAYS(About!$A$3,'Core Indicators'!GO34)</f>
        <v>4</v>
      </c>
      <c r="O34" s="241">
        <f>_xlfn.DAYS(About!$A$3,'Core Indicators'!GW34)</f>
        <v>4</v>
      </c>
      <c r="P34" s="241">
        <f>_xlfn.DAYS(About!$A$3,'Core Indicators'!HE34)</f>
        <v>4</v>
      </c>
      <c r="Q34" s="241">
        <f>_xlfn.DAYS(About!$A$3,'Core Indicators'!HM34)</f>
        <v>4</v>
      </c>
      <c r="R34" s="241">
        <f>_xlfn.DAYS(About!$A$3,'Core Indicators'!HU34)</f>
        <v>4</v>
      </c>
      <c r="S34" s="241">
        <f>_xlfn.DAYS(About!$A$3,'Core Indicators'!IC34)</f>
        <v>4</v>
      </c>
      <c r="T34" s="241">
        <f>_xlfn.DAYS(About!$A$3,'Core Indicators'!IK34)</f>
        <v>4</v>
      </c>
      <c r="U34" s="241">
        <f>_xlfn.DAYS(About!$A$3,'Core Indicators'!IS34)</f>
        <v>4</v>
      </c>
      <c r="V34" s="241">
        <f t="shared" si="0"/>
        <v>37.1</v>
      </c>
    </row>
    <row r="35" spans="1:22" x14ac:dyDescent="0.25">
      <c r="A35" s="240" t="str">
        <f>Lists!C:C</f>
        <v>DOM002</v>
      </c>
      <c r="B35" s="241">
        <f>_xlfn.DAYS(About!$A$3,'Core Indicators'!U35)</f>
        <v>218</v>
      </c>
      <c r="C35" s="241">
        <f>_xlfn.DAYS(About!$A$3,'Core Indicators'!AC35)</f>
        <v>122</v>
      </c>
      <c r="D35" s="241">
        <f>_xlfn.DAYS(About!$A$3,'Core Indicators'!AK35)</f>
        <v>1</v>
      </c>
      <c r="E35" s="241">
        <f>_xlfn.DAYS(About!$A$3,'Core Indicators'!AS35)</f>
        <v>1</v>
      </c>
      <c r="F35" s="241">
        <f>_xlfn.DAYS(About!$A$3,'Core Indicators'!BQ35)</f>
        <v>218</v>
      </c>
      <c r="G35" s="241">
        <f>_xlfn.DAYS(About!$A$3,'Core Indicators'!DM35)</f>
        <v>1</v>
      </c>
      <c r="H35" s="241">
        <f>_xlfn.DAYS(About!$A$3,'Core Indicators'!DU35)</f>
        <v>1</v>
      </c>
      <c r="I35" s="241">
        <f>_xlfn.DAYS(About!$A$3,'Core Indicators'!EC35)</f>
        <v>1</v>
      </c>
      <c r="J35" s="241">
        <f>_xlfn.DAYS(About!$A$3,'Core Indicators'!EK35)</f>
        <v>218</v>
      </c>
      <c r="K35" s="241">
        <f>_xlfn.DAYS(About!$A$3,'Core Indicators'!ES35)</f>
        <v>218</v>
      </c>
      <c r="L35" s="241">
        <f>_xlfn.DAYS(About!$A$3,'Core Indicators'!FI35)</f>
        <v>218</v>
      </c>
      <c r="M35" s="241">
        <f>_xlfn.DAYS(About!$A$3,'Core Indicators'!GG35)</f>
        <v>198</v>
      </c>
      <c r="N35" s="241">
        <f>_xlfn.DAYS(About!$A$3,'Core Indicators'!GO35)</f>
        <v>198</v>
      </c>
      <c r="O35" s="241">
        <f>_xlfn.DAYS(About!$A$3,'Core Indicators'!GW35)</f>
        <v>198</v>
      </c>
      <c r="P35" s="241">
        <f>_xlfn.DAYS(About!$A$3,'Core Indicators'!HE35)</f>
        <v>198</v>
      </c>
      <c r="Q35" s="241">
        <f>_xlfn.DAYS(About!$A$3,'Core Indicators'!HM35)</f>
        <v>198</v>
      </c>
      <c r="R35" s="241">
        <f>_xlfn.DAYS(About!$A$3,'Core Indicators'!HU35)</f>
        <v>198</v>
      </c>
      <c r="S35" s="241">
        <f>_xlfn.DAYS(About!$A$3,'Core Indicators'!IC35)</f>
        <v>198</v>
      </c>
      <c r="T35" s="241">
        <f>_xlfn.DAYS(About!$A$3,'Core Indicators'!IK35)</f>
        <v>198</v>
      </c>
      <c r="U35" s="241">
        <f>_xlfn.DAYS(About!$A$3,'Core Indicators'!IS35)</f>
        <v>198</v>
      </c>
      <c r="V35" s="241">
        <f t="shared" ref="V35:V66" si="1">AVERAGE(D35:M35)</f>
        <v>107.5</v>
      </c>
    </row>
    <row r="36" spans="1:22" x14ac:dyDescent="0.25">
      <c r="A36" s="240" t="str">
        <f>Lists!C:C</f>
        <v>DZA002</v>
      </c>
      <c r="B36" s="241">
        <f>_xlfn.DAYS(About!$A$3,'Core Indicators'!U36)</f>
        <v>153</v>
      </c>
      <c r="C36" s="241">
        <f>_xlfn.DAYS(About!$A$3,'Core Indicators'!AC36)</f>
        <v>0</v>
      </c>
      <c r="D36" s="241">
        <f>_xlfn.DAYS(About!$A$3,'Core Indicators'!AK36)</f>
        <v>0</v>
      </c>
      <c r="E36" s="241">
        <f>_xlfn.DAYS(About!$A$3,'Core Indicators'!AS36)</f>
        <v>0</v>
      </c>
      <c r="F36" s="241">
        <f>_xlfn.DAYS(About!$A$3,'Core Indicators'!BQ36)</f>
        <v>0</v>
      </c>
      <c r="G36" s="241">
        <f>_xlfn.DAYS(About!$A$3,'Core Indicators'!DM36)</f>
        <v>0</v>
      </c>
      <c r="H36" s="241">
        <f>_xlfn.DAYS(About!$A$3,'Core Indicators'!DU36)</f>
        <v>0</v>
      </c>
      <c r="I36" s="241">
        <f>_xlfn.DAYS(About!$A$3,'Core Indicators'!EC36)</f>
        <v>0</v>
      </c>
      <c r="J36" s="241">
        <f>_xlfn.DAYS(About!$A$3,'Core Indicators'!EK36)</f>
        <v>0</v>
      </c>
      <c r="K36" s="241">
        <f>_xlfn.DAYS(About!$A$3,'Core Indicators'!ES36)</f>
        <v>0</v>
      </c>
      <c r="L36" s="241">
        <f>_xlfn.DAYS(About!$A$3,'Core Indicators'!FI36)</f>
        <v>487</v>
      </c>
      <c r="M36" s="241">
        <f>_xlfn.DAYS(About!$A$3,'Core Indicators'!GG36)</f>
        <v>9</v>
      </c>
      <c r="N36" s="241">
        <f>_xlfn.DAYS(About!$A$3,'Core Indicators'!GO36)</f>
        <v>9</v>
      </c>
      <c r="O36" s="241">
        <f>_xlfn.DAYS(About!$A$3,'Core Indicators'!GW36)</f>
        <v>9</v>
      </c>
      <c r="P36" s="241">
        <f>_xlfn.DAYS(About!$A$3,'Core Indicators'!HE36)</f>
        <v>9</v>
      </c>
      <c r="Q36" s="241">
        <f>_xlfn.DAYS(About!$A$3,'Core Indicators'!HM36)</f>
        <v>9</v>
      </c>
      <c r="R36" s="241">
        <f>_xlfn.DAYS(About!$A$3,'Core Indicators'!HU36)</f>
        <v>9</v>
      </c>
      <c r="S36" s="241">
        <f>_xlfn.DAYS(About!$A$3,'Core Indicators'!IC36)</f>
        <v>9</v>
      </c>
      <c r="T36" s="241">
        <f>_xlfn.DAYS(About!$A$3,'Core Indicators'!IK36)</f>
        <v>9</v>
      </c>
      <c r="U36" s="241">
        <f>_xlfn.DAYS(About!$A$3,'Core Indicators'!IS36)</f>
        <v>9</v>
      </c>
      <c r="V36" s="241">
        <f t="shared" si="1"/>
        <v>49.6</v>
      </c>
    </row>
    <row r="37" spans="1:22" x14ac:dyDescent="0.25">
      <c r="A37" s="240" t="str">
        <f>Lists!C:C</f>
        <v>DZA003</v>
      </c>
      <c r="B37" s="241">
        <f>_xlfn.DAYS(About!$A$3,'Core Indicators'!U37)</f>
        <v>153</v>
      </c>
      <c r="C37" s="241">
        <f>_xlfn.DAYS(About!$A$3,'Core Indicators'!AC37)</f>
        <v>153</v>
      </c>
      <c r="D37" s="241">
        <f>_xlfn.DAYS(About!$A$3,'Core Indicators'!AK37)</f>
        <v>153</v>
      </c>
      <c r="E37" s="241">
        <f>_xlfn.DAYS(About!$A$3,'Core Indicators'!AS37)</f>
        <v>463</v>
      </c>
      <c r="F37" s="241">
        <f>_xlfn.DAYS(About!$A$3,'Core Indicators'!BQ37)</f>
        <v>0</v>
      </c>
      <c r="G37" s="241">
        <f>_xlfn.DAYS(About!$A$3,'Core Indicators'!DM37)</f>
        <v>0</v>
      </c>
      <c r="H37" s="241">
        <f>_xlfn.DAYS(About!$A$3,'Core Indicators'!DU37)</f>
        <v>0</v>
      </c>
      <c r="I37" s="241">
        <f>_xlfn.DAYS(About!$A$3,'Core Indicators'!EC37)</f>
        <v>0</v>
      </c>
      <c r="J37" s="241">
        <f>_xlfn.DAYS(About!$A$3,'Core Indicators'!EK37)</f>
        <v>0</v>
      </c>
      <c r="K37" s="241">
        <f>_xlfn.DAYS(About!$A$3,'Core Indicators'!ES37)</f>
        <v>0</v>
      </c>
      <c r="L37" s="241">
        <f>_xlfn.DAYS(About!$A$3,'Core Indicators'!FI37)</f>
        <v>487</v>
      </c>
      <c r="M37" s="241">
        <f>_xlfn.DAYS(About!$A$3,'Core Indicators'!GG37)</f>
        <v>9</v>
      </c>
      <c r="N37" s="241">
        <f>_xlfn.DAYS(About!$A$3,'Core Indicators'!GO37)</f>
        <v>9</v>
      </c>
      <c r="O37" s="241">
        <f>_xlfn.DAYS(About!$A$3,'Core Indicators'!GW37)</f>
        <v>9</v>
      </c>
      <c r="P37" s="241">
        <f>_xlfn.DAYS(About!$A$3,'Core Indicators'!HE37)</f>
        <v>9</v>
      </c>
      <c r="Q37" s="241">
        <f>_xlfn.DAYS(About!$A$3,'Core Indicators'!HM37)</f>
        <v>9</v>
      </c>
      <c r="R37" s="241">
        <f>_xlfn.DAYS(About!$A$3,'Core Indicators'!HU37)</f>
        <v>9</v>
      </c>
      <c r="S37" s="241">
        <f>_xlfn.DAYS(About!$A$3,'Core Indicators'!IC37)</f>
        <v>9</v>
      </c>
      <c r="T37" s="241">
        <f>_xlfn.DAYS(About!$A$3,'Core Indicators'!IK37)</f>
        <v>9</v>
      </c>
      <c r="U37" s="241">
        <f>_xlfn.DAYS(About!$A$3,'Core Indicators'!IS37)</f>
        <v>9</v>
      </c>
      <c r="V37" s="241">
        <f t="shared" si="1"/>
        <v>111.2</v>
      </c>
    </row>
    <row r="38" spans="1:22" x14ac:dyDescent="0.25">
      <c r="A38" s="240" t="str">
        <f>Lists!C:C</f>
        <v>DZA004</v>
      </c>
      <c r="B38" s="241">
        <f>_xlfn.DAYS(About!$A$3,'Core Indicators'!U38)</f>
        <v>153</v>
      </c>
      <c r="C38" s="241">
        <f>_xlfn.DAYS(About!$A$3,'Core Indicators'!AC38)</f>
        <v>0</v>
      </c>
      <c r="D38" s="241">
        <f>_xlfn.DAYS(About!$A$3,'Core Indicators'!AK38)</f>
        <v>0</v>
      </c>
      <c r="E38" s="241">
        <f>_xlfn.DAYS(About!$A$3,'Core Indicators'!AS38)</f>
        <v>153</v>
      </c>
      <c r="F38" s="241">
        <f>_xlfn.DAYS(About!$A$3,'Core Indicators'!BQ38)</f>
        <v>0</v>
      </c>
      <c r="G38" s="241">
        <f>_xlfn.DAYS(About!$A$3,'Core Indicators'!DM38)</f>
        <v>0</v>
      </c>
      <c r="H38" s="241">
        <f>_xlfn.DAYS(About!$A$3,'Core Indicators'!DU38)</f>
        <v>0</v>
      </c>
      <c r="I38" s="241">
        <f>_xlfn.DAYS(About!$A$3,'Core Indicators'!EC38)</f>
        <v>0</v>
      </c>
      <c r="J38" s="241">
        <f>_xlfn.DAYS(About!$A$3,'Core Indicators'!EK38)</f>
        <v>0</v>
      </c>
      <c r="K38" s="241">
        <f>_xlfn.DAYS(About!$A$3,'Core Indicators'!ES38)</f>
        <v>0</v>
      </c>
      <c r="L38" s="241">
        <f>_xlfn.DAYS(About!$A$3,'Core Indicators'!FI38)</f>
        <v>564</v>
      </c>
      <c r="M38" s="241">
        <f>_xlfn.DAYS(About!$A$3,'Core Indicators'!GG38)</f>
        <v>9</v>
      </c>
      <c r="N38" s="241">
        <f>_xlfn.DAYS(About!$A$3,'Core Indicators'!GO38)</f>
        <v>9</v>
      </c>
      <c r="O38" s="241">
        <f>_xlfn.DAYS(About!$A$3,'Core Indicators'!GW38)</f>
        <v>9</v>
      </c>
      <c r="P38" s="241">
        <f>_xlfn.DAYS(About!$A$3,'Core Indicators'!HE38)</f>
        <v>9</v>
      </c>
      <c r="Q38" s="241">
        <f>_xlfn.DAYS(About!$A$3,'Core Indicators'!HM38)</f>
        <v>9</v>
      </c>
      <c r="R38" s="241">
        <f>_xlfn.DAYS(About!$A$3,'Core Indicators'!HU38)</f>
        <v>9</v>
      </c>
      <c r="S38" s="241">
        <f>_xlfn.DAYS(About!$A$3,'Core Indicators'!IC38)</f>
        <v>9</v>
      </c>
      <c r="T38" s="241">
        <f>_xlfn.DAYS(About!$A$3,'Core Indicators'!IK38)</f>
        <v>9</v>
      </c>
      <c r="U38" s="241">
        <f>_xlfn.DAYS(About!$A$3,'Core Indicators'!IS38)</f>
        <v>9</v>
      </c>
      <c r="V38" s="241">
        <f t="shared" si="1"/>
        <v>72.599999999999994</v>
      </c>
    </row>
    <row r="39" spans="1:22" x14ac:dyDescent="0.25">
      <c r="A39" s="240" t="str">
        <f>Lists!C:C</f>
        <v>ECU002</v>
      </c>
      <c r="B39" s="241">
        <f>_xlfn.DAYS(About!$A$3,'Core Indicators'!U39)</f>
        <v>61</v>
      </c>
      <c r="C39" s="241">
        <f>_xlfn.DAYS(About!$A$3,'Core Indicators'!AC39)</f>
        <v>61</v>
      </c>
      <c r="D39" s="241">
        <f>_xlfn.DAYS(About!$A$3,'Core Indicators'!AK39)</f>
        <v>61</v>
      </c>
      <c r="E39" s="241">
        <f>_xlfn.DAYS(About!$A$3,'Core Indicators'!AS39)</f>
        <v>61</v>
      </c>
      <c r="F39" s="241">
        <f>_xlfn.DAYS(About!$A$3,'Core Indicators'!BQ39)</f>
        <v>0</v>
      </c>
      <c r="G39" s="241">
        <f>_xlfn.DAYS(About!$A$3,'Core Indicators'!DM39)</f>
        <v>61</v>
      </c>
      <c r="H39" s="241">
        <f>_xlfn.DAYS(About!$A$3,'Core Indicators'!DU39)</f>
        <v>61</v>
      </c>
      <c r="I39" s="241">
        <f>_xlfn.DAYS(About!$A$3,'Core Indicators'!EC39)</f>
        <v>61</v>
      </c>
      <c r="J39" s="241">
        <f>_xlfn.DAYS(About!$A$3,'Core Indicators'!EK39)</f>
        <v>61</v>
      </c>
      <c r="K39" s="241">
        <f>_xlfn.DAYS(About!$A$3,'Core Indicators'!ES39)</f>
        <v>61</v>
      </c>
      <c r="L39" s="241">
        <f>_xlfn.DAYS(About!$A$3,'Core Indicators'!FI39)</f>
        <v>61</v>
      </c>
      <c r="M39" s="241">
        <f>_xlfn.DAYS(About!$A$3,'Core Indicators'!GG39)</f>
        <v>197</v>
      </c>
      <c r="N39" s="241">
        <f>_xlfn.DAYS(About!$A$3,'Core Indicators'!GO39)</f>
        <v>197</v>
      </c>
      <c r="O39" s="241">
        <f>_xlfn.DAYS(About!$A$3,'Core Indicators'!GW39)</f>
        <v>197</v>
      </c>
      <c r="P39" s="241">
        <f>_xlfn.DAYS(About!$A$3,'Core Indicators'!HE39)</f>
        <v>197</v>
      </c>
      <c r="Q39" s="241">
        <f>_xlfn.DAYS(About!$A$3,'Core Indicators'!HM39)</f>
        <v>197</v>
      </c>
      <c r="R39" s="241">
        <f>_xlfn.DAYS(About!$A$3,'Core Indicators'!HU39)</f>
        <v>197</v>
      </c>
      <c r="S39" s="241">
        <f>_xlfn.DAYS(About!$A$3,'Core Indicators'!IC39)</f>
        <v>197</v>
      </c>
      <c r="T39" s="241">
        <f>_xlfn.DAYS(About!$A$3,'Core Indicators'!IK39)</f>
        <v>197</v>
      </c>
      <c r="U39" s="241">
        <f>_xlfn.DAYS(About!$A$3,'Core Indicators'!IS39)</f>
        <v>197</v>
      </c>
      <c r="V39" s="241">
        <f t="shared" si="1"/>
        <v>68.5</v>
      </c>
    </row>
    <row r="40" spans="1:22" x14ac:dyDescent="0.25">
      <c r="A40" s="240" t="str">
        <f>Lists!C:C</f>
        <v>EGY004</v>
      </c>
      <c r="B40" s="241">
        <f>_xlfn.DAYS(About!$A$3,'Core Indicators'!U40)</f>
        <v>127</v>
      </c>
      <c r="C40" s="241">
        <f>_xlfn.DAYS(About!$A$3,'Core Indicators'!AC40)</f>
        <v>0</v>
      </c>
      <c r="D40" s="241">
        <f>_xlfn.DAYS(About!$A$3,'Core Indicators'!AK40)</f>
        <v>0</v>
      </c>
      <c r="E40" s="241">
        <f>_xlfn.DAYS(About!$A$3,'Core Indicators'!AS40)</f>
        <v>0</v>
      </c>
      <c r="F40" s="241">
        <f>_xlfn.DAYS(About!$A$3,'Core Indicators'!BQ40)</f>
        <v>0</v>
      </c>
      <c r="G40" s="241">
        <f>_xlfn.DAYS(About!$A$3,'Core Indicators'!DM40)</f>
        <v>0</v>
      </c>
      <c r="H40" s="241">
        <f>_xlfn.DAYS(About!$A$3,'Core Indicators'!DU40)</f>
        <v>0</v>
      </c>
      <c r="I40" s="241">
        <f>_xlfn.DAYS(About!$A$3,'Core Indicators'!EC40)</f>
        <v>0</v>
      </c>
      <c r="J40" s="241">
        <f>_xlfn.DAYS(About!$A$3,'Core Indicators'!EK40)</f>
        <v>0</v>
      </c>
      <c r="K40" s="241">
        <f>_xlfn.DAYS(About!$A$3,'Core Indicators'!ES40)</f>
        <v>0</v>
      </c>
      <c r="L40" s="241">
        <f>_xlfn.DAYS(About!$A$3,'Core Indicators'!FI40)</f>
        <v>127</v>
      </c>
      <c r="M40" s="241">
        <f>_xlfn.DAYS(About!$A$3,'Core Indicators'!GG40)</f>
        <v>9</v>
      </c>
      <c r="N40" s="241">
        <f>_xlfn.DAYS(About!$A$3,'Core Indicators'!GO40)</f>
        <v>9</v>
      </c>
      <c r="O40" s="241">
        <f>_xlfn.DAYS(About!$A$3,'Core Indicators'!GW40)</f>
        <v>9</v>
      </c>
      <c r="P40" s="241">
        <f>_xlfn.DAYS(About!$A$3,'Core Indicators'!HE40)</f>
        <v>9</v>
      </c>
      <c r="Q40" s="241">
        <f>_xlfn.DAYS(About!$A$3,'Core Indicators'!HM40)</f>
        <v>9</v>
      </c>
      <c r="R40" s="241">
        <f>_xlfn.DAYS(About!$A$3,'Core Indicators'!HU40)</f>
        <v>9</v>
      </c>
      <c r="S40" s="241">
        <f>_xlfn.DAYS(About!$A$3,'Core Indicators'!IC40)</f>
        <v>9</v>
      </c>
      <c r="T40" s="241">
        <f>_xlfn.DAYS(About!$A$3,'Core Indicators'!IK40)</f>
        <v>9</v>
      </c>
      <c r="U40" s="241">
        <f>_xlfn.DAYS(About!$A$3,'Core Indicators'!IS40)</f>
        <v>9</v>
      </c>
      <c r="V40" s="241">
        <f t="shared" si="1"/>
        <v>13.6</v>
      </c>
    </row>
    <row r="41" spans="1:22" x14ac:dyDescent="0.25">
      <c r="A41" s="240" t="str">
        <f>Lists!C:C</f>
        <v>ERI001</v>
      </c>
      <c r="B41" s="241">
        <f>_xlfn.DAYS(About!$A$3,'Core Indicators'!U41)</f>
        <v>134</v>
      </c>
      <c r="C41" s="241">
        <f>_xlfn.DAYS(About!$A$3,'Core Indicators'!AC41)</f>
        <v>1</v>
      </c>
      <c r="D41" s="241">
        <f>_xlfn.DAYS(About!$A$3,'Core Indicators'!AK41)</f>
        <v>134</v>
      </c>
      <c r="E41" s="241">
        <f>_xlfn.DAYS(About!$A$3,'Core Indicators'!AS41)</f>
        <v>1</v>
      </c>
      <c r="F41" s="241">
        <f>_xlfn.DAYS(About!$A$3,'Core Indicators'!BQ41)</f>
        <v>1</v>
      </c>
      <c r="G41" s="241">
        <f>_xlfn.DAYS(About!$A$3,'Core Indicators'!DM41)</f>
        <v>1</v>
      </c>
      <c r="H41" s="241">
        <f>_xlfn.DAYS(About!$A$3,'Core Indicators'!DU41)</f>
        <v>1</v>
      </c>
      <c r="I41" s="241">
        <f>_xlfn.DAYS(About!$A$3,'Core Indicators'!EC41)</f>
        <v>1</v>
      </c>
      <c r="J41" s="241">
        <f>_xlfn.DAYS(About!$A$3,'Core Indicators'!EK41)</f>
        <v>1</v>
      </c>
      <c r="K41" s="241">
        <f>_xlfn.DAYS(About!$A$3,'Core Indicators'!ES41)</f>
        <v>1</v>
      </c>
      <c r="L41" s="241">
        <f>_xlfn.DAYS(About!$A$3,'Core Indicators'!FI41)</f>
        <v>561</v>
      </c>
      <c r="M41" s="241">
        <f>_xlfn.DAYS(About!$A$3,'Core Indicators'!GG41)</f>
        <v>3</v>
      </c>
      <c r="N41" s="241">
        <f>_xlfn.DAYS(About!$A$3,'Core Indicators'!GO41)</f>
        <v>3</v>
      </c>
      <c r="O41" s="241">
        <f>_xlfn.DAYS(About!$A$3,'Core Indicators'!GW41)</f>
        <v>3</v>
      </c>
      <c r="P41" s="241">
        <f>_xlfn.DAYS(About!$A$3,'Core Indicators'!HE41)</f>
        <v>3</v>
      </c>
      <c r="Q41" s="241">
        <f>_xlfn.DAYS(About!$A$3,'Core Indicators'!HM41)</f>
        <v>3</v>
      </c>
      <c r="R41" s="241">
        <f>_xlfn.DAYS(About!$A$3,'Core Indicators'!HU41)</f>
        <v>3</v>
      </c>
      <c r="S41" s="241">
        <f>_xlfn.DAYS(About!$A$3,'Core Indicators'!IC41)</f>
        <v>3</v>
      </c>
      <c r="T41" s="241">
        <f>_xlfn.DAYS(About!$A$3,'Core Indicators'!IK41)</f>
        <v>3</v>
      </c>
      <c r="U41" s="241">
        <f>_xlfn.DAYS(About!$A$3,'Core Indicators'!IS41)</f>
        <v>3</v>
      </c>
      <c r="V41" s="241">
        <f t="shared" si="1"/>
        <v>70.5</v>
      </c>
    </row>
    <row r="42" spans="1:22" x14ac:dyDescent="0.25">
      <c r="A42" s="240" t="str">
        <f>Lists!C:C</f>
        <v>ESP002</v>
      </c>
      <c r="B42" s="241">
        <f>_xlfn.DAYS(About!$A$3,'Core Indicators'!U42)</f>
        <v>487</v>
      </c>
      <c r="C42" s="241">
        <f>_xlfn.DAYS(About!$A$3,'Core Indicators'!AC42)</f>
        <v>0</v>
      </c>
      <c r="D42" s="241">
        <f>_xlfn.DAYS(About!$A$3,'Core Indicators'!AK42)</f>
        <v>0</v>
      </c>
      <c r="E42" s="241">
        <f>_xlfn.DAYS(About!$A$3,'Core Indicators'!AS42)</f>
        <v>0</v>
      </c>
      <c r="F42" s="241">
        <f>_xlfn.DAYS(About!$A$3,'Core Indicators'!BQ42)</f>
        <v>0</v>
      </c>
      <c r="G42" s="241">
        <f>_xlfn.DAYS(About!$A$3,'Core Indicators'!DM42)</f>
        <v>0</v>
      </c>
      <c r="H42" s="241">
        <f>_xlfn.DAYS(About!$A$3,'Core Indicators'!DU42)</f>
        <v>0</v>
      </c>
      <c r="I42" s="241">
        <f>_xlfn.DAYS(About!$A$3,'Core Indicators'!EC42)</f>
        <v>0</v>
      </c>
      <c r="J42" s="241">
        <f>_xlfn.DAYS(About!$A$3,'Core Indicators'!EK42)</f>
        <v>0</v>
      </c>
      <c r="K42" s="241">
        <f>_xlfn.DAYS(About!$A$3,'Core Indicators'!ES42)</f>
        <v>0</v>
      </c>
      <c r="L42" s="241">
        <f>_xlfn.DAYS(About!$A$3,'Core Indicators'!FI42)</f>
        <v>487</v>
      </c>
      <c r="M42" s="241">
        <f>_xlfn.DAYS(About!$A$3,'Core Indicators'!GG42)</f>
        <v>17</v>
      </c>
      <c r="N42" s="241">
        <f>_xlfn.DAYS(About!$A$3,'Core Indicators'!GO42)</f>
        <v>17</v>
      </c>
      <c r="O42" s="241">
        <f>_xlfn.DAYS(About!$A$3,'Core Indicators'!GW42)</f>
        <v>17</v>
      </c>
      <c r="P42" s="241">
        <f>_xlfn.DAYS(About!$A$3,'Core Indicators'!HE42)</f>
        <v>17</v>
      </c>
      <c r="Q42" s="241">
        <f>_xlfn.DAYS(About!$A$3,'Core Indicators'!HM42)</f>
        <v>17</v>
      </c>
      <c r="R42" s="241">
        <f>_xlfn.DAYS(About!$A$3,'Core Indicators'!HU42)</f>
        <v>17</v>
      </c>
      <c r="S42" s="241">
        <f>_xlfn.DAYS(About!$A$3,'Core Indicators'!IC42)</f>
        <v>17</v>
      </c>
      <c r="T42" s="241">
        <f>_xlfn.DAYS(About!$A$3,'Core Indicators'!IK42)</f>
        <v>17</v>
      </c>
      <c r="U42" s="241">
        <f>_xlfn.DAYS(About!$A$3,'Core Indicators'!IS42)</f>
        <v>17</v>
      </c>
      <c r="V42" s="241">
        <f t="shared" si="1"/>
        <v>50.4</v>
      </c>
    </row>
    <row r="43" spans="1:22" x14ac:dyDescent="0.25">
      <c r="A43" s="240" t="str">
        <f>Lists!C:C</f>
        <v>EST002</v>
      </c>
      <c r="B43" s="241">
        <f>_xlfn.DAYS(About!$A$3,'Core Indicators'!U43)</f>
        <v>1</v>
      </c>
      <c r="C43" s="241">
        <f>_xlfn.DAYS(About!$A$3,'Core Indicators'!AC43)</f>
        <v>1</v>
      </c>
      <c r="D43" s="241">
        <f>_xlfn.DAYS(About!$A$3,'Core Indicators'!AK43)</f>
        <v>1</v>
      </c>
      <c r="E43" s="241">
        <f>_xlfn.DAYS(About!$A$3,'Core Indicators'!AS43)</f>
        <v>1</v>
      </c>
      <c r="F43" s="241">
        <f>_xlfn.DAYS(About!$A$3,'Core Indicators'!BQ43)</f>
        <v>1</v>
      </c>
      <c r="G43" s="241">
        <f>_xlfn.DAYS(About!$A$3,'Core Indicators'!DM43)</f>
        <v>1</v>
      </c>
      <c r="H43" s="241">
        <f>_xlfn.DAYS(About!$A$3,'Core Indicators'!DU43)</f>
        <v>1</v>
      </c>
      <c r="I43" s="241">
        <f>_xlfn.DAYS(About!$A$3,'Core Indicators'!EC43)</f>
        <v>1</v>
      </c>
      <c r="J43" s="241">
        <f>_xlfn.DAYS(About!$A$3,'Core Indicators'!EK43)</f>
        <v>1</v>
      </c>
      <c r="K43" s="241">
        <f>_xlfn.DAYS(About!$A$3,'Core Indicators'!ES43)</f>
        <v>1</v>
      </c>
      <c r="L43" s="241">
        <f>_xlfn.DAYS(About!$A$3,'Core Indicators'!FI43)</f>
        <v>1</v>
      </c>
      <c r="M43" s="241">
        <f>_xlfn.DAYS(About!$A$3,'Core Indicators'!GG43)</f>
        <v>22</v>
      </c>
      <c r="N43" s="241">
        <f>_xlfn.DAYS(About!$A$3,'Core Indicators'!GO43)</f>
        <v>22</v>
      </c>
      <c r="O43" s="241">
        <f>_xlfn.DAYS(About!$A$3,'Core Indicators'!GW43)</f>
        <v>22</v>
      </c>
      <c r="P43" s="241">
        <f>_xlfn.DAYS(About!$A$3,'Core Indicators'!HE43)</f>
        <v>22</v>
      </c>
      <c r="Q43" s="241">
        <f>_xlfn.DAYS(About!$A$3,'Core Indicators'!HM43)</f>
        <v>22</v>
      </c>
      <c r="R43" s="241">
        <f>_xlfn.DAYS(About!$A$3,'Core Indicators'!HU43)</f>
        <v>22</v>
      </c>
      <c r="S43" s="241">
        <f>_xlfn.DAYS(About!$A$3,'Core Indicators'!IC43)</f>
        <v>22</v>
      </c>
      <c r="T43" s="241">
        <f>_xlfn.DAYS(About!$A$3,'Core Indicators'!IK43)</f>
        <v>22</v>
      </c>
      <c r="U43" s="241">
        <f>_xlfn.DAYS(About!$A$3,'Core Indicators'!IS43)</f>
        <v>22</v>
      </c>
      <c r="V43" s="241">
        <f t="shared" si="1"/>
        <v>3.1</v>
      </c>
    </row>
    <row r="44" spans="1:22" x14ac:dyDescent="0.25">
      <c r="A44" s="240" t="str">
        <f>Lists!C:C</f>
        <v>ETH001</v>
      </c>
      <c r="B44" s="241">
        <f>_xlfn.DAYS(About!$A$3,'Core Indicators'!U44)</f>
        <v>0</v>
      </c>
      <c r="C44" s="241">
        <f>_xlfn.DAYS(About!$A$3,'Core Indicators'!AC44)</f>
        <v>0</v>
      </c>
      <c r="D44" s="241">
        <f>_xlfn.DAYS(About!$A$3,'Core Indicators'!AK44)</f>
        <v>0</v>
      </c>
      <c r="E44" s="241">
        <f>_xlfn.DAYS(About!$A$3,'Core Indicators'!AS44)</f>
        <v>0</v>
      </c>
      <c r="F44" s="241">
        <f>_xlfn.DAYS(About!$A$3,'Core Indicators'!BQ44)</f>
        <v>0</v>
      </c>
      <c r="G44" s="241">
        <f>_xlfn.DAYS(About!$A$3,'Core Indicators'!DM44)</f>
        <v>0</v>
      </c>
      <c r="H44" s="241">
        <f>_xlfn.DAYS(About!$A$3,'Core Indicators'!DU44)</f>
        <v>0</v>
      </c>
      <c r="I44" s="241">
        <f>_xlfn.DAYS(About!$A$3,'Core Indicators'!EC44)</f>
        <v>0</v>
      </c>
      <c r="J44" s="241">
        <f>_xlfn.DAYS(About!$A$3,'Core Indicators'!EK44)</f>
        <v>0</v>
      </c>
      <c r="K44" s="241">
        <f>_xlfn.DAYS(About!$A$3,'Core Indicators'!ES44)</f>
        <v>0</v>
      </c>
      <c r="L44" s="241">
        <f>_xlfn.DAYS(About!$A$3,'Core Indicators'!FI44)</f>
        <v>524</v>
      </c>
      <c r="M44" s="241">
        <f>_xlfn.DAYS(About!$A$3,'Core Indicators'!GG44)</f>
        <v>6</v>
      </c>
      <c r="N44" s="241">
        <f>_xlfn.DAYS(About!$A$3,'Core Indicators'!GO44)</f>
        <v>6</v>
      </c>
      <c r="O44" s="241">
        <f>_xlfn.DAYS(About!$A$3,'Core Indicators'!GW44)</f>
        <v>6</v>
      </c>
      <c r="P44" s="241">
        <f>_xlfn.DAYS(About!$A$3,'Core Indicators'!HE44)</f>
        <v>6</v>
      </c>
      <c r="Q44" s="241">
        <f>_xlfn.DAYS(About!$A$3,'Core Indicators'!HM44)</f>
        <v>6</v>
      </c>
      <c r="R44" s="241">
        <f>_xlfn.DAYS(About!$A$3,'Core Indicators'!HU44)</f>
        <v>6</v>
      </c>
      <c r="S44" s="241">
        <f>_xlfn.DAYS(About!$A$3,'Core Indicators'!IC44)</f>
        <v>6</v>
      </c>
      <c r="T44" s="241">
        <f>_xlfn.DAYS(About!$A$3,'Core Indicators'!IK44)</f>
        <v>6</v>
      </c>
      <c r="U44" s="241">
        <f>_xlfn.DAYS(About!$A$3,'Core Indicators'!IS44)</f>
        <v>6</v>
      </c>
      <c r="V44" s="241">
        <f t="shared" si="1"/>
        <v>53</v>
      </c>
    </row>
    <row r="45" spans="1:22" x14ac:dyDescent="0.25">
      <c r="A45" s="240" t="str">
        <f>Lists!C:C</f>
        <v>ETH003</v>
      </c>
      <c r="B45" s="241">
        <f>_xlfn.DAYS(About!$A$3,'Core Indicators'!U45)</f>
        <v>0</v>
      </c>
      <c r="C45" s="241">
        <f>_xlfn.DAYS(About!$A$3,'Core Indicators'!AC45)</f>
        <v>0</v>
      </c>
      <c r="D45" s="241">
        <f>_xlfn.DAYS(About!$A$3,'Core Indicators'!AK45)</f>
        <v>0</v>
      </c>
      <c r="E45" s="241">
        <f>_xlfn.DAYS(About!$A$3,'Core Indicators'!AS45)</f>
        <v>0</v>
      </c>
      <c r="F45" s="241">
        <f>_xlfn.DAYS(About!$A$3,'Core Indicators'!BQ45)</f>
        <v>345</v>
      </c>
      <c r="G45" s="241">
        <f>_xlfn.DAYS(About!$A$3,'Core Indicators'!DM45)</f>
        <v>0</v>
      </c>
      <c r="H45" s="241">
        <f>_xlfn.DAYS(About!$A$3,'Core Indicators'!DU45)</f>
        <v>0</v>
      </c>
      <c r="I45" s="241">
        <f>_xlfn.DAYS(About!$A$3,'Core Indicators'!EC45)</f>
        <v>0</v>
      </c>
      <c r="J45" s="241">
        <f>_xlfn.DAYS(About!$A$3,'Core Indicators'!EK45)</f>
        <v>0</v>
      </c>
      <c r="K45" s="241">
        <f>_xlfn.DAYS(About!$A$3,'Core Indicators'!ES45)</f>
        <v>0</v>
      </c>
      <c r="L45" s="241">
        <f>_xlfn.DAYS(About!$A$3,'Core Indicators'!FI45)</f>
        <v>897</v>
      </c>
      <c r="M45" s="241">
        <f>_xlfn.DAYS(About!$A$3,'Core Indicators'!GG45)</f>
        <v>6</v>
      </c>
      <c r="N45" s="241">
        <f>_xlfn.DAYS(About!$A$3,'Core Indicators'!GO45)</f>
        <v>196</v>
      </c>
      <c r="O45" s="241">
        <f>_xlfn.DAYS(About!$A$3,'Core Indicators'!GW45)</f>
        <v>6</v>
      </c>
      <c r="P45" s="241">
        <f>_xlfn.DAYS(About!$A$3,'Core Indicators'!HE45)</f>
        <v>6</v>
      </c>
      <c r="Q45" s="241">
        <f>_xlfn.DAYS(About!$A$3,'Core Indicators'!HM45)</f>
        <v>6</v>
      </c>
      <c r="R45" s="241">
        <f>_xlfn.DAYS(About!$A$3,'Core Indicators'!HU45)</f>
        <v>6</v>
      </c>
      <c r="S45" s="241">
        <f>_xlfn.DAYS(About!$A$3,'Core Indicators'!IC45)</f>
        <v>6</v>
      </c>
      <c r="T45" s="241">
        <f>_xlfn.DAYS(About!$A$3,'Core Indicators'!IK45)</f>
        <v>6</v>
      </c>
      <c r="U45" s="241">
        <f>_xlfn.DAYS(About!$A$3,'Core Indicators'!IS45)</f>
        <v>6</v>
      </c>
      <c r="V45" s="241">
        <f t="shared" si="1"/>
        <v>124.8</v>
      </c>
    </row>
    <row r="46" spans="1:22" x14ac:dyDescent="0.25">
      <c r="A46" s="240" t="str">
        <f>Lists!C:C</f>
        <v>ETH004</v>
      </c>
      <c r="B46" s="241">
        <f>_xlfn.DAYS(About!$A$3,'Core Indicators'!U46)</f>
        <v>0</v>
      </c>
      <c r="C46" s="241">
        <f>_xlfn.DAYS(About!$A$3,'Core Indicators'!AC46)</f>
        <v>0</v>
      </c>
      <c r="D46" s="241">
        <f>_xlfn.DAYS(About!$A$3,'Core Indicators'!AK46)</f>
        <v>0</v>
      </c>
      <c r="E46" s="241">
        <f>_xlfn.DAYS(About!$A$3,'Core Indicators'!AS46)</f>
        <v>0</v>
      </c>
      <c r="F46" s="241">
        <f>_xlfn.DAYS(About!$A$3,'Core Indicators'!BQ46)</f>
        <v>0</v>
      </c>
      <c r="G46" s="241">
        <f>_xlfn.DAYS(About!$A$3,'Core Indicators'!DM46)</f>
        <v>0</v>
      </c>
      <c r="H46" s="241">
        <f>_xlfn.DAYS(About!$A$3,'Core Indicators'!DU46)</f>
        <v>0</v>
      </c>
      <c r="I46" s="241">
        <f>_xlfn.DAYS(About!$A$3,'Core Indicators'!EC46)</f>
        <v>0</v>
      </c>
      <c r="J46" s="241">
        <f>_xlfn.DAYS(About!$A$3,'Core Indicators'!EK46)</f>
        <v>0</v>
      </c>
      <c r="K46" s="241">
        <f>_xlfn.DAYS(About!$A$3,'Core Indicators'!ES46)</f>
        <v>0</v>
      </c>
      <c r="L46" s="241">
        <f>_xlfn.DAYS(About!$A$3,'Core Indicators'!FI46)</f>
        <v>746</v>
      </c>
      <c r="M46" s="241">
        <f>_xlfn.DAYS(About!$A$3,'Core Indicators'!GG46)</f>
        <v>6</v>
      </c>
      <c r="N46" s="241">
        <f>_xlfn.DAYS(About!$A$3,'Core Indicators'!GO46)</f>
        <v>6</v>
      </c>
      <c r="O46" s="241">
        <f>_xlfn.DAYS(About!$A$3,'Core Indicators'!GW46)</f>
        <v>6</v>
      </c>
      <c r="P46" s="241">
        <f>_xlfn.DAYS(About!$A$3,'Core Indicators'!HE46)</f>
        <v>6</v>
      </c>
      <c r="Q46" s="241">
        <f>_xlfn.DAYS(About!$A$3,'Core Indicators'!HM46)</f>
        <v>196</v>
      </c>
      <c r="R46" s="241">
        <f>_xlfn.DAYS(About!$A$3,'Core Indicators'!HU46)</f>
        <v>6</v>
      </c>
      <c r="S46" s="241">
        <f>_xlfn.DAYS(About!$A$3,'Core Indicators'!IC46)</f>
        <v>6</v>
      </c>
      <c r="T46" s="241">
        <f>_xlfn.DAYS(About!$A$3,'Core Indicators'!IK46)</f>
        <v>196</v>
      </c>
      <c r="U46" s="241">
        <f>_xlfn.DAYS(About!$A$3,'Core Indicators'!IS46)</f>
        <v>6</v>
      </c>
      <c r="V46" s="241">
        <f t="shared" si="1"/>
        <v>75.2</v>
      </c>
    </row>
    <row r="47" spans="1:22" x14ac:dyDescent="0.25">
      <c r="A47" s="240" t="str">
        <f>Lists!C:C</f>
        <v>ETH005</v>
      </c>
      <c r="B47" s="241">
        <f>_xlfn.DAYS(About!$A$3,'Core Indicators'!U47)</f>
        <v>0</v>
      </c>
      <c r="C47" s="241">
        <f>_xlfn.DAYS(About!$A$3,'Core Indicators'!AC47)</f>
        <v>0</v>
      </c>
      <c r="D47" s="241">
        <f>_xlfn.DAYS(About!$A$3,'Core Indicators'!AK47)</f>
        <v>0</v>
      </c>
      <c r="E47" s="241">
        <f>_xlfn.DAYS(About!$A$3,'Core Indicators'!AS47)</f>
        <v>0</v>
      </c>
      <c r="F47" s="241">
        <f>_xlfn.DAYS(About!$A$3,'Core Indicators'!BQ47)</f>
        <v>345</v>
      </c>
      <c r="G47" s="241">
        <f>_xlfn.DAYS(About!$A$3,'Core Indicators'!DM47)</f>
        <v>0</v>
      </c>
      <c r="H47" s="241">
        <f>_xlfn.DAYS(About!$A$3,'Core Indicators'!DU47)</f>
        <v>0</v>
      </c>
      <c r="I47" s="241">
        <f>_xlfn.DAYS(About!$A$3,'Core Indicators'!EC47)</f>
        <v>0</v>
      </c>
      <c r="J47" s="241">
        <f>_xlfn.DAYS(About!$A$3,'Core Indicators'!EK47)</f>
        <v>0</v>
      </c>
      <c r="K47" s="241">
        <f>_xlfn.DAYS(About!$A$3,'Core Indicators'!ES47)</f>
        <v>0</v>
      </c>
      <c r="L47" s="241">
        <f>_xlfn.DAYS(About!$A$3,'Core Indicators'!FI47)</f>
        <v>660</v>
      </c>
      <c r="M47" s="241">
        <f>_xlfn.DAYS(About!$A$3,'Core Indicators'!GG47)</f>
        <v>6</v>
      </c>
      <c r="N47" s="241">
        <f>_xlfn.DAYS(About!$A$3,'Core Indicators'!GO47)</f>
        <v>6</v>
      </c>
      <c r="O47" s="241">
        <f>_xlfn.DAYS(About!$A$3,'Core Indicators'!GW47)</f>
        <v>6</v>
      </c>
      <c r="P47" s="241">
        <f>_xlfn.DAYS(About!$A$3,'Core Indicators'!HE47)</f>
        <v>6</v>
      </c>
      <c r="Q47" s="241">
        <f>_xlfn.DAYS(About!$A$3,'Core Indicators'!HM47)</f>
        <v>196</v>
      </c>
      <c r="R47" s="241">
        <f>_xlfn.DAYS(About!$A$3,'Core Indicators'!HU47)</f>
        <v>6</v>
      </c>
      <c r="S47" s="241">
        <f>_xlfn.DAYS(About!$A$3,'Core Indicators'!IC47)</f>
        <v>196</v>
      </c>
      <c r="T47" s="241">
        <f>_xlfn.DAYS(About!$A$3,'Core Indicators'!IK47)</f>
        <v>6</v>
      </c>
      <c r="U47" s="241">
        <f>_xlfn.DAYS(About!$A$3,'Core Indicators'!IS47)</f>
        <v>6</v>
      </c>
      <c r="V47" s="241">
        <f t="shared" si="1"/>
        <v>101.1</v>
      </c>
    </row>
    <row r="48" spans="1:22" x14ac:dyDescent="0.25">
      <c r="A48" s="240" t="str">
        <f>Lists!C:C</f>
        <v>GRC002</v>
      </c>
      <c r="B48" s="241">
        <f>_xlfn.DAYS(About!$A$3,'Core Indicators'!U48)</f>
        <v>61</v>
      </c>
      <c r="C48" s="241">
        <f>_xlfn.DAYS(About!$A$3,'Core Indicators'!AC48)</f>
        <v>1</v>
      </c>
      <c r="D48" s="241">
        <f>_xlfn.DAYS(About!$A$3,'Core Indicators'!AK48)</f>
        <v>1</v>
      </c>
      <c r="E48" s="241">
        <f>_xlfn.DAYS(About!$A$3,'Core Indicators'!AS48)</f>
        <v>1</v>
      </c>
      <c r="F48" s="241">
        <f>_xlfn.DAYS(About!$A$3,'Core Indicators'!BQ48)</f>
        <v>1</v>
      </c>
      <c r="G48" s="241">
        <f>_xlfn.DAYS(About!$A$3,'Core Indicators'!DM48)</f>
        <v>1</v>
      </c>
      <c r="H48" s="241">
        <f>_xlfn.DAYS(About!$A$3,'Core Indicators'!DU48)</f>
        <v>1</v>
      </c>
      <c r="I48" s="241">
        <f>_xlfn.DAYS(About!$A$3,'Core Indicators'!EC48)</f>
        <v>1</v>
      </c>
      <c r="J48" s="241">
        <f>_xlfn.DAYS(About!$A$3,'Core Indicators'!EK48)</f>
        <v>1</v>
      </c>
      <c r="K48" s="241">
        <f>_xlfn.DAYS(About!$A$3,'Core Indicators'!ES48)</f>
        <v>1</v>
      </c>
      <c r="L48" s="241">
        <f>_xlfn.DAYS(About!$A$3,'Core Indicators'!FI48)</f>
        <v>1759</v>
      </c>
      <c r="M48" s="241">
        <f>_xlfn.DAYS(About!$A$3,'Core Indicators'!GG48)</f>
        <v>3</v>
      </c>
      <c r="N48" s="241">
        <f>_xlfn.DAYS(About!$A$3,'Core Indicators'!GO48)</f>
        <v>3</v>
      </c>
      <c r="O48" s="241">
        <f>_xlfn.DAYS(About!$A$3,'Core Indicators'!GW48)</f>
        <v>3</v>
      </c>
      <c r="P48" s="241">
        <f>_xlfn.DAYS(About!$A$3,'Core Indicators'!HE48)</f>
        <v>3</v>
      </c>
      <c r="Q48" s="241">
        <f>_xlfn.DAYS(About!$A$3,'Core Indicators'!HM48)</f>
        <v>3</v>
      </c>
      <c r="R48" s="241">
        <f>_xlfn.DAYS(About!$A$3,'Core Indicators'!HU48)</f>
        <v>3</v>
      </c>
      <c r="S48" s="241">
        <f>_xlfn.DAYS(About!$A$3,'Core Indicators'!IC48)</f>
        <v>3</v>
      </c>
      <c r="T48" s="241">
        <f>_xlfn.DAYS(About!$A$3,'Core Indicators'!IK48)</f>
        <v>3</v>
      </c>
      <c r="U48" s="241">
        <f>_xlfn.DAYS(About!$A$3,'Core Indicators'!IS48)</f>
        <v>3</v>
      </c>
      <c r="V48" s="241">
        <f t="shared" si="1"/>
        <v>177</v>
      </c>
    </row>
    <row r="49" spans="1:22" x14ac:dyDescent="0.25">
      <c r="A49" s="240" t="str">
        <f>Lists!C:C</f>
        <v>GTM001</v>
      </c>
      <c r="B49" s="241">
        <f>_xlfn.DAYS(About!$A$3,'Core Indicators'!U49)</f>
        <v>183</v>
      </c>
      <c r="C49" s="241">
        <f>_xlfn.DAYS(About!$A$3,'Core Indicators'!AC49)</f>
        <v>43</v>
      </c>
      <c r="D49" s="241">
        <f>_xlfn.DAYS(About!$A$3,'Core Indicators'!AK49)</f>
        <v>154</v>
      </c>
      <c r="E49" s="241">
        <f>_xlfn.DAYS(About!$A$3,'Core Indicators'!AS49)</f>
        <v>134</v>
      </c>
      <c r="F49" s="241">
        <f>_xlfn.DAYS(About!$A$3,'Core Indicators'!BQ49)</f>
        <v>4</v>
      </c>
      <c r="G49" s="241">
        <f>_xlfn.DAYS(About!$A$3,'Core Indicators'!DM49)</f>
        <v>154</v>
      </c>
      <c r="H49" s="241">
        <f>_xlfn.DAYS(About!$A$3,'Core Indicators'!DU49)</f>
        <v>154</v>
      </c>
      <c r="I49" s="241">
        <f>_xlfn.DAYS(About!$A$3,'Core Indicators'!EC49)</f>
        <v>154</v>
      </c>
      <c r="J49" s="241">
        <f>_xlfn.DAYS(About!$A$3,'Core Indicators'!EK49)</f>
        <v>154</v>
      </c>
      <c r="K49" s="241">
        <f>_xlfn.DAYS(About!$A$3,'Core Indicators'!ES49)</f>
        <v>154</v>
      </c>
      <c r="L49" s="241">
        <f>_xlfn.DAYS(About!$A$3,'Core Indicators'!FI49)</f>
        <v>183</v>
      </c>
      <c r="M49" s="241">
        <f>_xlfn.DAYS(About!$A$3,'Core Indicators'!GG49)</f>
        <v>8</v>
      </c>
      <c r="N49" s="241">
        <f>_xlfn.DAYS(About!$A$3,'Core Indicators'!GO49)</f>
        <v>8</v>
      </c>
      <c r="O49" s="241">
        <f>_xlfn.DAYS(About!$A$3,'Core Indicators'!GW49)</f>
        <v>8</v>
      </c>
      <c r="P49" s="241">
        <f>_xlfn.DAYS(About!$A$3,'Core Indicators'!HE49)</f>
        <v>8</v>
      </c>
      <c r="Q49" s="241">
        <f>_xlfn.DAYS(About!$A$3,'Core Indicators'!HM49)</f>
        <v>8</v>
      </c>
      <c r="R49" s="241">
        <f>_xlfn.DAYS(About!$A$3,'Core Indicators'!HU49)</f>
        <v>8</v>
      </c>
      <c r="S49" s="241">
        <f>_xlfn.DAYS(About!$A$3,'Core Indicators'!IC49)</f>
        <v>8</v>
      </c>
      <c r="T49" s="241">
        <f>_xlfn.DAYS(About!$A$3,'Core Indicators'!IK49)</f>
        <v>8</v>
      </c>
      <c r="U49" s="241">
        <f>_xlfn.DAYS(About!$A$3,'Core Indicators'!IS49)</f>
        <v>8</v>
      </c>
      <c r="V49" s="241">
        <f t="shared" si="1"/>
        <v>125.3</v>
      </c>
    </row>
    <row r="50" spans="1:22" x14ac:dyDescent="0.25">
      <c r="A50" s="240" t="str">
        <f>Lists!C:C</f>
        <v>HND001</v>
      </c>
      <c r="B50" s="241">
        <f>_xlfn.DAYS(About!$A$3,'Core Indicators'!U50)</f>
        <v>183</v>
      </c>
      <c r="C50" s="241">
        <f>_xlfn.DAYS(About!$A$3,'Core Indicators'!AC50)</f>
        <v>154</v>
      </c>
      <c r="D50" s="241">
        <f>_xlfn.DAYS(About!$A$3,'Core Indicators'!AK50)</f>
        <v>134</v>
      </c>
      <c r="E50" s="241">
        <f>_xlfn.DAYS(About!$A$3,'Core Indicators'!AS50)</f>
        <v>67</v>
      </c>
      <c r="F50" s="241">
        <f>_xlfn.DAYS(About!$A$3,'Core Indicators'!BQ50)</f>
        <v>4</v>
      </c>
      <c r="G50" s="241">
        <f>_xlfn.DAYS(About!$A$3,'Core Indicators'!DM50)</f>
        <v>134</v>
      </c>
      <c r="H50" s="241">
        <f>_xlfn.DAYS(About!$A$3,'Core Indicators'!DU50)</f>
        <v>134</v>
      </c>
      <c r="I50" s="241">
        <f>_xlfn.DAYS(About!$A$3,'Core Indicators'!EC50)</f>
        <v>154</v>
      </c>
      <c r="J50" s="241">
        <f>_xlfn.DAYS(About!$A$3,'Core Indicators'!EK50)</f>
        <v>154</v>
      </c>
      <c r="K50" s="241">
        <f>_xlfn.DAYS(About!$A$3,'Core Indicators'!ES50)</f>
        <v>154</v>
      </c>
      <c r="L50" s="241">
        <f>_xlfn.DAYS(About!$A$3,'Core Indicators'!FI50)</f>
        <v>183</v>
      </c>
      <c r="M50" s="241">
        <f>_xlfn.DAYS(About!$A$3,'Core Indicators'!GG50)</f>
        <v>197</v>
      </c>
      <c r="N50" s="241">
        <f>_xlfn.DAYS(About!$A$3,'Core Indicators'!GO50)</f>
        <v>197</v>
      </c>
      <c r="O50" s="241">
        <f>_xlfn.DAYS(About!$A$3,'Core Indicators'!GW50)</f>
        <v>197</v>
      </c>
      <c r="P50" s="241">
        <f>_xlfn.DAYS(About!$A$3,'Core Indicators'!HE50)</f>
        <v>197</v>
      </c>
      <c r="Q50" s="241">
        <f>_xlfn.DAYS(About!$A$3,'Core Indicators'!HM50)</f>
        <v>197</v>
      </c>
      <c r="R50" s="241">
        <f>_xlfn.DAYS(About!$A$3,'Core Indicators'!HU50)</f>
        <v>197</v>
      </c>
      <c r="S50" s="241">
        <f>_xlfn.DAYS(About!$A$3,'Core Indicators'!IC50)</f>
        <v>197</v>
      </c>
      <c r="T50" s="241">
        <f>_xlfn.DAYS(About!$A$3,'Core Indicators'!IK50)</f>
        <v>197</v>
      </c>
      <c r="U50" s="241">
        <f>_xlfn.DAYS(About!$A$3,'Core Indicators'!IS50)</f>
        <v>197</v>
      </c>
      <c r="V50" s="241">
        <f t="shared" si="1"/>
        <v>131.5</v>
      </c>
    </row>
    <row r="51" spans="1:22" x14ac:dyDescent="0.25">
      <c r="A51" s="240" t="str">
        <f>Lists!C:C</f>
        <v>HTI001</v>
      </c>
      <c r="B51" s="241">
        <f>_xlfn.DAYS(About!$A$3,'Core Indicators'!U51)</f>
        <v>211</v>
      </c>
      <c r="C51" s="241">
        <f>_xlfn.DAYS(About!$A$3,'Core Indicators'!AC51)</f>
        <v>211</v>
      </c>
      <c r="D51" s="241">
        <f>_xlfn.DAYS(About!$A$3,'Core Indicators'!AK51)</f>
        <v>211</v>
      </c>
      <c r="E51" s="241">
        <f>_xlfn.DAYS(About!$A$3,'Core Indicators'!AS51)</f>
        <v>211</v>
      </c>
      <c r="F51" s="241">
        <f>_xlfn.DAYS(About!$A$3,'Core Indicators'!BQ51)</f>
        <v>1</v>
      </c>
      <c r="G51" s="241">
        <f>_xlfn.DAYS(About!$A$3,'Core Indicators'!DM51)</f>
        <v>211</v>
      </c>
      <c r="H51" s="241">
        <f>_xlfn.DAYS(About!$A$3,'Core Indicators'!DU51)</f>
        <v>211</v>
      </c>
      <c r="I51" s="241">
        <f>_xlfn.DAYS(About!$A$3,'Core Indicators'!EC51)</f>
        <v>211</v>
      </c>
      <c r="J51" s="241">
        <f>_xlfn.DAYS(About!$A$3,'Core Indicators'!EK51)</f>
        <v>211</v>
      </c>
      <c r="K51" s="241">
        <f>_xlfn.DAYS(About!$A$3,'Core Indicators'!ES51)</f>
        <v>211</v>
      </c>
      <c r="L51" s="241">
        <f>_xlfn.DAYS(About!$A$3,'Core Indicators'!FI51)</f>
        <v>211</v>
      </c>
      <c r="M51" s="241">
        <f>_xlfn.DAYS(About!$A$3,'Core Indicators'!GG51)</f>
        <v>197</v>
      </c>
      <c r="N51" s="241">
        <f>_xlfn.DAYS(About!$A$3,'Core Indicators'!GO51)</f>
        <v>197</v>
      </c>
      <c r="O51" s="241">
        <f>_xlfn.DAYS(About!$A$3,'Core Indicators'!GW51)</f>
        <v>197</v>
      </c>
      <c r="P51" s="241">
        <f>_xlfn.DAYS(About!$A$3,'Core Indicators'!HE51)</f>
        <v>197</v>
      </c>
      <c r="Q51" s="241">
        <f>_xlfn.DAYS(About!$A$3,'Core Indicators'!HM51)</f>
        <v>197</v>
      </c>
      <c r="R51" s="241">
        <f>_xlfn.DAYS(About!$A$3,'Core Indicators'!HU51)</f>
        <v>197</v>
      </c>
      <c r="S51" s="241">
        <f>_xlfn.DAYS(About!$A$3,'Core Indicators'!IC51)</f>
        <v>197</v>
      </c>
      <c r="T51" s="241">
        <f>_xlfn.DAYS(About!$A$3,'Core Indicators'!IK51)</f>
        <v>197</v>
      </c>
      <c r="U51" s="241">
        <f>_xlfn.DAYS(About!$A$3,'Core Indicators'!IS51)</f>
        <v>197</v>
      </c>
      <c r="V51" s="241">
        <f t="shared" si="1"/>
        <v>188.6</v>
      </c>
    </row>
    <row r="52" spans="1:22" x14ac:dyDescent="0.25">
      <c r="A52" s="240" t="str">
        <f>Lists!C:C</f>
        <v>HTI002</v>
      </c>
      <c r="B52" s="241">
        <f>_xlfn.DAYS(About!$A$3,'Core Indicators'!U52)</f>
        <v>203</v>
      </c>
      <c r="C52" s="241">
        <f>_xlfn.DAYS(About!$A$3,'Core Indicators'!AC52)</f>
        <v>203</v>
      </c>
      <c r="D52" s="241">
        <f>_xlfn.DAYS(About!$A$3,'Core Indicators'!AK52)</f>
        <v>203</v>
      </c>
      <c r="E52" s="241">
        <f>_xlfn.DAYS(About!$A$3,'Core Indicators'!AS52)</f>
        <v>203</v>
      </c>
      <c r="F52" s="241">
        <f>_xlfn.DAYS(About!$A$3,'Core Indicators'!BQ52)</f>
        <v>203</v>
      </c>
      <c r="G52" s="241">
        <f>_xlfn.DAYS(About!$A$3,'Core Indicators'!DM52)</f>
        <v>61</v>
      </c>
      <c r="H52" s="241">
        <f>_xlfn.DAYS(About!$A$3,'Core Indicators'!DU52)</f>
        <v>61</v>
      </c>
      <c r="I52" s="241">
        <f>_xlfn.DAYS(About!$A$3,'Core Indicators'!EC52)</f>
        <v>61</v>
      </c>
      <c r="J52" s="241">
        <f>_xlfn.DAYS(About!$A$3,'Core Indicators'!EK52)</f>
        <v>203</v>
      </c>
      <c r="K52" s="241">
        <f>_xlfn.DAYS(About!$A$3,'Core Indicators'!ES52)</f>
        <v>203</v>
      </c>
      <c r="L52" s="241">
        <f>_xlfn.DAYS(About!$A$3,'Core Indicators'!FI52)</f>
        <v>203</v>
      </c>
      <c r="M52" s="241">
        <f>_xlfn.DAYS(About!$A$3,'Core Indicators'!GG52)</f>
        <v>197</v>
      </c>
      <c r="N52" s="241">
        <f>_xlfn.DAYS(About!$A$3,'Core Indicators'!GO52)</f>
        <v>197</v>
      </c>
      <c r="O52" s="241">
        <f>_xlfn.DAYS(About!$A$3,'Core Indicators'!GW52)</f>
        <v>197</v>
      </c>
      <c r="P52" s="241">
        <f>_xlfn.DAYS(About!$A$3,'Core Indicators'!HE52)</f>
        <v>197</v>
      </c>
      <c r="Q52" s="241">
        <f>_xlfn.DAYS(About!$A$3,'Core Indicators'!HM52)</f>
        <v>197</v>
      </c>
      <c r="R52" s="241">
        <f>_xlfn.DAYS(About!$A$3,'Core Indicators'!HU52)</f>
        <v>197</v>
      </c>
      <c r="S52" s="241">
        <f>_xlfn.DAYS(About!$A$3,'Core Indicators'!IC52)</f>
        <v>197</v>
      </c>
      <c r="T52" s="241">
        <f>_xlfn.DAYS(About!$A$3,'Core Indicators'!IK52)</f>
        <v>197</v>
      </c>
      <c r="U52" s="241">
        <f>_xlfn.DAYS(About!$A$3,'Core Indicators'!IS52)</f>
        <v>197</v>
      </c>
      <c r="V52" s="241">
        <f t="shared" si="1"/>
        <v>159.80000000000001</v>
      </c>
    </row>
    <row r="53" spans="1:22" x14ac:dyDescent="0.25">
      <c r="A53" s="240" t="str">
        <f>Lists!C:C</f>
        <v>HUN002</v>
      </c>
      <c r="B53" s="241">
        <f>_xlfn.DAYS(About!$A$3,'Core Indicators'!U53)</f>
        <v>36</v>
      </c>
      <c r="C53" s="241">
        <f>_xlfn.DAYS(About!$A$3,'Core Indicators'!AC53)</f>
        <v>36</v>
      </c>
      <c r="D53" s="241">
        <f>_xlfn.DAYS(About!$A$3,'Core Indicators'!AK53)</f>
        <v>36</v>
      </c>
      <c r="E53" s="241">
        <f>_xlfn.DAYS(About!$A$3,'Core Indicators'!AS53)</f>
        <v>36</v>
      </c>
      <c r="F53" s="241">
        <f>_xlfn.DAYS(About!$A$3,'Core Indicators'!BQ53)</f>
        <v>36</v>
      </c>
      <c r="G53" s="241">
        <f>_xlfn.DAYS(About!$A$3,'Core Indicators'!DM53)</f>
        <v>36</v>
      </c>
      <c r="H53" s="241">
        <f>_xlfn.DAYS(About!$A$3,'Core Indicators'!DU53)</f>
        <v>36</v>
      </c>
      <c r="I53" s="241">
        <f>_xlfn.DAYS(About!$A$3,'Core Indicators'!EC53)</f>
        <v>36</v>
      </c>
      <c r="J53" s="241">
        <f>_xlfn.DAYS(About!$A$3,'Core Indicators'!EK53)</f>
        <v>36</v>
      </c>
      <c r="K53" s="241">
        <f>_xlfn.DAYS(About!$A$3,'Core Indicators'!ES53)</f>
        <v>36</v>
      </c>
      <c r="L53" s="241">
        <f>_xlfn.DAYS(About!$A$3,'Core Indicators'!FI53)</f>
        <v>487</v>
      </c>
      <c r="M53" s="241">
        <f>_xlfn.DAYS(About!$A$3,'Core Indicators'!GG53)</f>
        <v>6</v>
      </c>
      <c r="N53" s="241">
        <f>_xlfn.DAYS(About!$A$3,'Core Indicators'!GO53)</f>
        <v>6</v>
      </c>
      <c r="O53" s="241">
        <f>_xlfn.DAYS(About!$A$3,'Core Indicators'!GW53)</f>
        <v>6</v>
      </c>
      <c r="P53" s="241">
        <f>_xlfn.DAYS(About!$A$3,'Core Indicators'!HE53)</f>
        <v>6</v>
      </c>
      <c r="Q53" s="241">
        <f>_xlfn.DAYS(About!$A$3,'Core Indicators'!HM53)</f>
        <v>6</v>
      </c>
      <c r="R53" s="241">
        <f>_xlfn.DAYS(About!$A$3,'Core Indicators'!HU53)</f>
        <v>6</v>
      </c>
      <c r="S53" s="241">
        <f>_xlfn.DAYS(About!$A$3,'Core Indicators'!IC53)</f>
        <v>6</v>
      </c>
      <c r="T53" s="241">
        <f>_xlfn.DAYS(About!$A$3,'Core Indicators'!IK53)</f>
        <v>6</v>
      </c>
      <c r="U53" s="241">
        <f>_xlfn.DAYS(About!$A$3,'Core Indicators'!IS53)</f>
        <v>6</v>
      </c>
      <c r="V53" s="241">
        <f t="shared" si="1"/>
        <v>78.099999999999994</v>
      </c>
    </row>
    <row r="54" spans="1:22" x14ac:dyDescent="0.25">
      <c r="A54" s="240" t="str">
        <f>Lists!C:C</f>
        <v>IDN002</v>
      </c>
      <c r="B54" s="241">
        <f>_xlfn.DAYS(About!$A$3,'Core Indicators'!U54)</f>
        <v>67</v>
      </c>
      <c r="C54" s="241">
        <f>_xlfn.DAYS(About!$A$3,'Core Indicators'!AC54)</f>
        <v>67</v>
      </c>
      <c r="D54" s="241">
        <f>_xlfn.DAYS(About!$A$3,'Core Indicators'!AK54)</f>
        <v>67</v>
      </c>
      <c r="E54" s="241">
        <f>_xlfn.DAYS(About!$A$3,'Core Indicators'!AS54)</f>
        <v>67</v>
      </c>
      <c r="F54" s="241">
        <f>_xlfn.DAYS(About!$A$3,'Core Indicators'!BQ54)</f>
        <v>0</v>
      </c>
      <c r="G54" s="241">
        <f>_xlfn.DAYS(About!$A$3,'Core Indicators'!DM54)</f>
        <v>67</v>
      </c>
      <c r="H54" s="241">
        <f>_xlfn.DAYS(About!$A$3,'Core Indicators'!DU54)</f>
        <v>67</v>
      </c>
      <c r="I54" s="241">
        <f>_xlfn.DAYS(About!$A$3,'Core Indicators'!EC54)</f>
        <v>67</v>
      </c>
      <c r="J54" s="241">
        <f>_xlfn.DAYS(About!$A$3,'Core Indicators'!EK54)</f>
        <v>67</v>
      </c>
      <c r="K54" s="241">
        <f>_xlfn.DAYS(About!$A$3,'Core Indicators'!ES54)</f>
        <v>67</v>
      </c>
      <c r="L54" s="241">
        <f>_xlfn.DAYS(About!$A$3,'Core Indicators'!FI54)</f>
        <v>67</v>
      </c>
      <c r="M54" s="241">
        <f>_xlfn.DAYS(About!$A$3,'Core Indicators'!GG54)</f>
        <v>197</v>
      </c>
      <c r="N54" s="241">
        <f>_xlfn.DAYS(About!$A$3,'Core Indicators'!GO54)</f>
        <v>197</v>
      </c>
      <c r="O54" s="241">
        <f>_xlfn.DAYS(About!$A$3,'Core Indicators'!GW54)</f>
        <v>197</v>
      </c>
      <c r="P54" s="241">
        <f>_xlfn.DAYS(About!$A$3,'Core Indicators'!HE54)</f>
        <v>197</v>
      </c>
      <c r="Q54" s="241">
        <f>_xlfn.DAYS(About!$A$3,'Core Indicators'!HM54)</f>
        <v>197</v>
      </c>
      <c r="R54" s="241">
        <f>_xlfn.DAYS(About!$A$3,'Core Indicators'!HU54)</f>
        <v>197</v>
      </c>
      <c r="S54" s="241">
        <f>_xlfn.DAYS(About!$A$3,'Core Indicators'!IC54)</f>
        <v>197</v>
      </c>
      <c r="T54" s="241">
        <f>_xlfn.DAYS(About!$A$3,'Core Indicators'!IK54)</f>
        <v>197</v>
      </c>
      <c r="U54" s="241">
        <f>_xlfn.DAYS(About!$A$3,'Core Indicators'!IS54)</f>
        <v>197</v>
      </c>
      <c r="V54" s="241">
        <f t="shared" si="1"/>
        <v>73.3</v>
      </c>
    </row>
    <row r="55" spans="1:22" x14ac:dyDescent="0.25">
      <c r="A55" s="240" t="str">
        <f>Lists!C:C</f>
        <v>IND002</v>
      </c>
      <c r="B55" s="241">
        <f>_xlfn.DAYS(About!$A$3,'Core Indicators'!U55)</f>
        <v>1037</v>
      </c>
      <c r="C55" s="241">
        <f>_xlfn.DAYS(About!$A$3,'Core Indicators'!AC55)</f>
        <v>184</v>
      </c>
      <c r="D55" s="241">
        <f>_xlfn.DAYS(About!$A$3,'Core Indicators'!AK55)</f>
        <v>1037</v>
      </c>
      <c r="E55" s="241">
        <f>_xlfn.DAYS(About!$A$3,'Core Indicators'!AS55)</f>
        <v>157</v>
      </c>
      <c r="F55" s="241">
        <f>_xlfn.DAYS(About!$A$3,'Core Indicators'!BQ55)</f>
        <v>7</v>
      </c>
      <c r="G55" s="241">
        <f>_xlfn.DAYS(About!$A$3,'Core Indicators'!DM55)</f>
        <v>182</v>
      </c>
      <c r="H55" s="241">
        <f>_xlfn.DAYS(About!$A$3,'Core Indicators'!DU55)</f>
        <v>1037</v>
      </c>
      <c r="I55" s="241">
        <f>_xlfn.DAYS(About!$A$3,'Core Indicators'!EC55)</f>
        <v>1037</v>
      </c>
      <c r="J55" s="241">
        <f>_xlfn.DAYS(About!$A$3,'Core Indicators'!EK55)</f>
        <v>1037</v>
      </c>
      <c r="K55" s="241">
        <f>_xlfn.DAYS(About!$A$3,'Core Indicators'!ES55)</f>
        <v>1037</v>
      </c>
      <c r="L55" s="241">
        <f>_xlfn.DAYS(About!$A$3,'Core Indicators'!FI55)</f>
        <v>1464</v>
      </c>
      <c r="M55" s="241">
        <f>_xlfn.DAYS(About!$A$3,'Core Indicators'!GG55)</f>
        <v>197</v>
      </c>
      <c r="N55" s="241">
        <f>_xlfn.DAYS(About!$A$3,'Core Indicators'!GO55)</f>
        <v>197</v>
      </c>
      <c r="O55" s="241">
        <f>_xlfn.DAYS(About!$A$3,'Core Indicators'!GW55)</f>
        <v>197</v>
      </c>
      <c r="P55" s="241">
        <f>_xlfn.DAYS(About!$A$3,'Core Indicators'!HE55)</f>
        <v>197</v>
      </c>
      <c r="Q55" s="241">
        <f>_xlfn.DAYS(About!$A$3,'Core Indicators'!HM55)</f>
        <v>197</v>
      </c>
      <c r="R55" s="241">
        <f>_xlfn.DAYS(About!$A$3,'Core Indicators'!HU55)</f>
        <v>197</v>
      </c>
      <c r="S55" s="241">
        <f>_xlfn.DAYS(About!$A$3,'Core Indicators'!IC55)</f>
        <v>197</v>
      </c>
      <c r="T55" s="241">
        <f>_xlfn.DAYS(About!$A$3,'Core Indicators'!IK55)</f>
        <v>197</v>
      </c>
      <c r="U55" s="241">
        <f>_xlfn.DAYS(About!$A$3,'Core Indicators'!IS55)</f>
        <v>197</v>
      </c>
      <c r="V55" s="241">
        <f t="shared" si="1"/>
        <v>719.2</v>
      </c>
    </row>
    <row r="56" spans="1:22" x14ac:dyDescent="0.25">
      <c r="A56" s="240" t="str">
        <f>Lists!C:C</f>
        <v>IRN004</v>
      </c>
      <c r="B56" s="241">
        <f>_xlfn.DAYS(About!$A$3,'Core Indicators'!U56)</f>
        <v>990</v>
      </c>
      <c r="C56" s="241">
        <f>_xlfn.DAYS(About!$A$3,'Core Indicators'!AC56)</f>
        <v>990</v>
      </c>
      <c r="D56" s="241">
        <f>_xlfn.DAYS(About!$A$3,'Core Indicators'!AK56)</f>
        <v>275</v>
      </c>
      <c r="E56" s="241">
        <f>_xlfn.DAYS(About!$A$3,'Core Indicators'!AS56)</f>
        <v>275</v>
      </c>
      <c r="F56" s="241">
        <f>_xlfn.DAYS(About!$A$3,'Core Indicators'!BQ56)</f>
        <v>214</v>
      </c>
      <c r="G56" s="241">
        <f>_xlfn.DAYS(About!$A$3,'Core Indicators'!DM56)</f>
        <v>275</v>
      </c>
      <c r="H56" s="241">
        <f>_xlfn.DAYS(About!$A$3,'Core Indicators'!DU56)</f>
        <v>275</v>
      </c>
      <c r="I56" s="241">
        <f>_xlfn.DAYS(About!$A$3,'Core Indicators'!EC56)</f>
        <v>275</v>
      </c>
      <c r="J56" s="241">
        <f>_xlfn.DAYS(About!$A$3,'Core Indicators'!EK56)</f>
        <v>275</v>
      </c>
      <c r="K56" s="241">
        <f>_xlfn.DAYS(About!$A$3,'Core Indicators'!ES56)</f>
        <v>275</v>
      </c>
      <c r="L56" s="241">
        <f>_xlfn.DAYS(About!$A$3,'Core Indicators'!FI56)</f>
        <v>990</v>
      </c>
      <c r="M56" s="241">
        <f>_xlfn.DAYS(About!$A$3,'Core Indicators'!GG56)</f>
        <v>197</v>
      </c>
      <c r="N56" s="241">
        <f>_xlfn.DAYS(About!$A$3,'Core Indicators'!GO56)</f>
        <v>197</v>
      </c>
      <c r="O56" s="241">
        <f>_xlfn.DAYS(About!$A$3,'Core Indicators'!GW56)</f>
        <v>197</v>
      </c>
      <c r="P56" s="241">
        <f>_xlfn.DAYS(About!$A$3,'Core Indicators'!HE56)</f>
        <v>197</v>
      </c>
      <c r="Q56" s="241">
        <f>_xlfn.DAYS(About!$A$3,'Core Indicators'!HM56)</f>
        <v>197</v>
      </c>
      <c r="R56" s="241">
        <f>_xlfn.DAYS(About!$A$3,'Core Indicators'!HU56)</f>
        <v>197</v>
      </c>
      <c r="S56" s="241">
        <f>_xlfn.DAYS(About!$A$3,'Core Indicators'!IC56)</f>
        <v>197</v>
      </c>
      <c r="T56" s="241">
        <f>_xlfn.DAYS(About!$A$3,'Core Indicators'!IK56)</f>
        <v>197</v>
      </c>
      <c r="U56" s="241">
        <f>_xlfn.DAYS(About!$A$3,'Core Indicators'!IS56)</f>
        <v>197</v>
      </c>
      <c r="V56" s="241">
        <f t="shared" si="1"/>
        <v>332.6</v>
      </c>
    </row>
    <row r="57" spans="1:22" x14ac:dyDescent="0.25">
      <c r="A57" s="240" t="str">
        <f>Lists!C:C</f>
        <v>IRQ001</v>
      </c>
      <c r="B57" s="241">
        <f>_xlfn.DAYS(About!$A$3,'Core Indicators'!U57)</f>
        <v>122</v>
      </c>
      <c r="C57" s="241">
        <f>_xlfn.DAYS(About!$A$3,'Core Indicators'!AC57)</f>
        <v>0</v>
      </c>
      <c r="D57" s="241">
        <f>_xlfn.DAYS(About!$A$3,'Core Indicators'!AK57)</f>
        <v>0</v>
      </c>
      <c r="E57" s="241">
        <f>_xlfn.DAYS(About!$A$3,'Core Indicators'!AS57)</f>
        <v>0</v>
      </c>
      <c r="F57" s="241">
        <f>_xlfn.DAYS(About!$A$3,'Core Indicators'!BQ57)</f>
        <v>0</v>
      </c>
      <c r="G57" s="241">
        <f>_xlfn.DAYS(About!$A$3,'Core Indicators'!DM57)</f>
        <v>0</v>
      </c>
      <c r="H57" s="241">
        <f>_xlfn.DAYS(About!$A$3,'Core Indicators'!DU57)</f>
        <v>0</v>
      </c>
      <c r="I57" s="241">
        <f>_xlfn.DAYS(About!$A$3,'Core Indicators'!EC57)</f>
        <v>0</v>
      </c>
      <c r="J57" s="241">
        <f>_xlfn.DAYS(About!$A$3,'Core Indicators'!EK57)</f>
        <v>0</v>
      </c>
      <c r="K57" s="241">
        <f>_xlfn.DAYS(About!$A$3,'Core Indicators'!ES57)</f>
        <v>0</v>
      </c>
      <c r="L57" s="241">
        <f>_xlfn.DAYS(About!$A$3,'Core Indicators'!FI57)</f>
        <v>1310</v>
      </c>
      <c r="M57" s="241">
        <f>_xlfn.DAYS(About!$A$3,'Core Indicators'!GG57)</f>
        <v>3</v>
      </c>
      <c r="N57" s="241">
        <f>_xlfn.DAYS(About!$A$3,'Core Indicators'!GO57)</f>
        <v>3</v>
      </c>
      <c r="O57" s="241">
        <f>_xlfn.DAYS(About!$A$3,'Core Indicators'!GW57)</f>
        <v>3</v>
      </c>
      <c r="P57" s="241">
        <f>_xlfn.DAYS(About!$A$3,'Core Indicators'!HE57)</f>
        <v>3</v>
      </c>
      <c r="Q57" s="241">
        <f>_xlfn.DAYS(About!$A$3,'Core Indicators'!HM57)</f>
        <v>3</v>
      </c>
      <c r="R57" s="241">
        <f>_xlfn.DAYS(About!$A$3,'Core Indicators'!HU57)</f>
        <v>3</v>
      </c>
      <c r="S57" s="241">
        <f>_xlfn.DAYS(About!$A$3,'Core Indicators'!IC57)</f>
        <v>3</v>
      </c>
      <c r="T57" s="241">
        <f>_xlfn.DAYS(About!$A$3,'Core Indicators'!IK57)</f>
        <v>3</v>
      </c>
      <c r="U57" s="241">
        <f>_xlfn.DAYS(About!$A$3,'Core Indicators'!IS57)</f>
        <v>3</v>
      </c>
      <c r="V57" s="241">
        <f t="shared" si="1"/>
        <v>131.30000000000001</v>
      </c>
    </row>
    <row r="58" spans="1:22" x14ac:dyDescent="0.25">
      <c r="A58" s="240" t="str">
        <f>Lists!C:C</f>
        <v>IRQ002</v>
      </c>
      <c r="B58" s="241">
        <f>_xlfn.DAYS(About!$A$3,'Core Indicators'!U58)</f>
        <v>122</v>
      </c>
      <c r="C58" s="241">
        <f>_xlfn.DAYS(About!$A$3,'Core Indicators'!AC58)</f>
        <v>0</v>
      </c>
      <c r="D58" s="241">
        <f>_xlfn.DAYS(About!$A$3,'Core Indicators'!AK58)</f>
        <v>0</v>
      </c>
      <c r="E58" s="241">
        <f>_xlfn.DAYS(About!$A$3,'Core Indicators'!AS58)</f>
        <v>0</v>
      </c>
      <c r="F58" s="241">
        <f>_xlfn.DAYS(About!$A$3,'Core Indicators'!BQ58)</f>
        <v>0</v>
      </c>
      <c r="G58" s="241">
        <f>_xlfn.DAYS(About!$A$3,'Core Indicators'!DM58)</f>
        <v>0</v>
      </c>
      <c r="H58" s="241">
        <f>_xlfn.DAYS(About!$A$3,'Core Indicators'!DU58)</f>
        <v>0</v>
      </c>
      <c r="I58" s="241">
        <f>_xlfn.DAYS(About!$A$3,'Core Indicators'!EC58)</f>
        <v>0</v>
      </c>
      <c r="J58" s="241">
        <f>_xlfn.DAYS(About!$A$3,'Core Indicators'!EK58)</f>
        <v>0</v>
      </c>
      <c r="K58" s="241">
        <f>_xlfn.DAYS(About!$A$3,'Core Indicators'!ES58)</f>
        <v>0</v>
      </c>
      <c r="L58" s="241">
        <f>_xlfn.DAYS(About!$A$3,'Core Indicators'!FI58)</f>
        <v>1393</v>
      </c>
      <c r="M58" s="241">
        <f>_xlfn.DAYS(About!$A$3,'Core Indicators'!GG58)</f>
        <v>3</v>
      </c>
      <c r="N58" s="241">
        <f>_xlfn.DAYS(About!$A$3,'Core Indicators'!GO58)</f>
        <v>3</v>
      </c>
      <c r="O58" s="241">
        <f>_xlfn.DAYS(About!$A$3,'Core Indicators'!GW58)</f>
        <v>3</v>
      </c>
      <c r="P58" s="241">
        <f>_xlfn.DAYS(About!$A$3,'Core Indicators'!HE58)</f>
        <v>3</v>
      </c>
      <c r="Q58" s="241">
        <f>_xlfn.DAYS(About!$A$3,'Core Indicators'!HM58)</f>
        <v>3</v>
      </c>
      <c r="R58" s="241">
        <f>_xlfn.DAYS(About!$A$3,'Core Indicators'!HU58)</f>
        <v>3</v>
      </c>
      <c r="S58" s="241">
        <f>_xlfn.DAYS(About!$A$3,'Core Indicators'!IC58)</f>
        <v>3</v>
      </c>
      <c r="T58" s="241">
        <f>_xlfn.DAYS(About!$A$3,'Core Indicators'!IK58)</f>
        <v>3</v>
      </c>
      <c r="U58" s="241">
        <f>_xlfn.DAYS(About!$A$3,'Core Indicators'!IS58)</f>
        <v>3</v>
      </c>
      <c r="V58" s="241">
        <f t="shared" si="1"/>
        <v>139.6</v>
      </c>
    </row>
    <row r="59" spans="1:22" x14ac:dyDescent="0.25">
      <c r="A59" s="240" t="str">
        <f>Lists!C:C</f>
        <v>IRQ003</v>
      </c>
      <c r="B59" s="241">
        <f>_xlfn.DAYS(About!$A$3,'Core Indicators'!U59)</f>
        <v>122</v>
      </c>
      <c r="C59" s="241">
        <f>_xlfn.DAYS(About!$A$3,'Core Indicators'!AC59)</f>
        <v>0</v>
      </c>
      <c r="D59" s="241">
        <f>_xlfn.DAYS(About!$A$3,'Core Indicators'!AK59)</f>
        <v>0</v>
      </c>
      <c r="E59" s="241">
        <f>_xlfn.DAYS(About!$A$3,'Core Indicators'!AS59)</f>
        <v>0</v>
      </c>
      <c r="F59" s="241">
        <f>_xlfn.DAYS(About!$A$3,'Core Indicators'!BQ59)</f>
        <v>0</v>
      </c>
      <c r="G59" s="241">
        <f>_xlfn.DAYS(About!$A$3,'Core Indicators'!DM59)</f>
        <v>0</v>
      </c>
      <c r="H59" s="241">
        <f>_xlfn.DAYS(About!$A$3,'Core Indicators'!DU59)</f>
        <v>0</v>
      </c>
      <c r="I59" s="241">
        <f>_xlfn.DAYS(About!$A$3,'Core Indicators'!EC59)</f>
        <v>0</v>
      </c>
      <c r="J59" s="241">
        <f>_xlfn.DAYS(About!$A$3,'Core Indicators'!EK59)</f>
        <v>0</v>
      </c>
      <c r="K59" s="241">
        <f>_xlfn.DAYS(About!$A$3,'Core Indicators'!ES59)</f>
        <v>0</v>
      </c>
      <c r="L59" s="241">
        <f>_xlfn.DAYS(About!$A$3,'Core Indicators'!FI59)</f>
        <v>1749</v>
      </c>
      <c r="M59" s="241">
        <f>_xlfn.DAYS(About!$A$3,'Core Indicators'!GG59)</f>
        <v>3</v>
      </c>
      <c r="N59" s="241">
        <f>_xlfn.DAYS(About!$A$3,'Core Indicators'!GO59)</f>
        <v>3</v>
      </c>
      <c r="O59" s="241">
        <f>_xlfn.DAYS(About!$A$3,'Core Indicators'!GW59)</f>
        <v>3</v>
      </c>
      <c r="P59" s="241">
        <f>_xlfn.DAYS(About!$A$3,'Core Indicators'!HE59)</f>
        <v>3</v>
      </c>
      <c r="Q59" s="241">
        <f>_xlfn.DAYS(About!$A$3,'Core Indicators'!HM59)</f>
        <v>3</v>
      </c>
      <c r="R59" s="241">
        <f>_xlfn.DAYS(About!$A$3,'Core Indicators'!HU59)</f>
        <v>3</v>
      </c>
      <c r="S59" s="241">
        <f>_xlfn.DAYS(About!$A$3,'Core Indicators'!IC59)</f>
        <v>3</v>
      </c>
      <c r="T59" s="241">
        <f>_xlfn.DAYS(About!$A$3,'Core Indicators'!IK59)</f>
        <v>3</v>
      </c>
      <c r="U59" s="241">
        <f>_xlfn.DAYS(About!$A$3,'Core Indicators'!IS59)</f>
        <v>3</v>
      </c>
      <c r="V59" s="241">
        <f t="shared" si="1"/>
        <v>175.2</v>
      </c>
    </row>
    <row r="60" spans="1:22" x14ac:dyDescent="0.25">
      <c r="A60" s="240" t="str">
        <f>Lists!C:C</f>
        <v>ITA002</v>
      </c>
      <c r="B60" s="241">
        <f>_xlfn.DAYS(About!$A$3,'Core Indicators'!U60)</f>
        <v>487</v>
      </c>
      <c r="C60" s="241">
        <f>_xlfn.DAYS(About!$A$3,'Core Indicators'!AC60)</f>
        <v>0</v>
      </c>
      <c r="D60" s="241">
        <f>_xlfn.DAYS(About!$A$3,'Core Indicators'!AK60)</f>
        <v>0</v>
      </c>
      <c r="E60" s="241">
        <f>_xlfn.DAYS(About!$A$3,'Core Indicators'!AS60)</f>
        <v>0</v>
      </c>
      <c r="F60" s="241">
        <f>_xlfn.DAYS(About!$A$3,'Core Indicators'!BQ60)</f>
        <v>0</v>
      </c>
      <c r="G60" s="241">
        <f>_xlfn.DAYS(About!$A$3,'Core Indicators'!DM60)</f>
        <v>0</v>
      </c>
      <c r="H60" s="241">
        <f>_xlfn.DAYS(About!$A$3,'Core Indicators'!DU60)</f>
        <v>0</v>
      </c>
      <c r="I60" s="241">
        <f>_xlfn.DAYS(About!$A$3,'Core Indicators'!EC60)</f>
        <v>0</v>
      </c>
      <c r="J60" s="241">
        <f>_xlfn.DAYS(About!$A$3,'Core Indicators'!EK60)</f>
        <v>0</v>
      </c>
      <c r="K60" s="241">
        <f>_xlfn.DAYS(About!$A$3,'Core Indicators'!ES60)</f>
        <v>0</v>
      </c>
      <c r="L60" s="241">
        <f>_xlfn.DAYS(About!$A$3,'Core Indicators'!FI60)</f>
        <v>487</v>
      </c>
      <c r="M60" s="241">
        <f>_xlfn.DAYS(About!$A$3,'Core Indicators'!GG60)</f>
        <v>17</v>
      </c>
      <c r="N60" s="241">
        <f>_xlfn.DAYS(About!$A$3,'Core Indicators'!GO60)</f>
        <v>17</v>
      </c>
      <c r="O60" s="241">
        <f>_xlfn.DAYS(About!$A$3,'Core Indicators'!GW60)</f>
        <v>17</v>
      </c>
      <c r="P60" s="241">
        <f>_xlfn.DAYS(About!$A$3,'Core Indicators'!HE60)</f>
        <v>17</v>
      </c>
      <c r="Q60" s="241">
        <f>_xlfn.DAYS(About!$A$3,'Core Indicators'!HM60)</f>
        <v>17</v>
      </c>
      <c r="R60" s="241">
        <f>_xlfn.DAYS(About!$A$3,'Core Indicators'!HU60)</f>
        <v>17</v>
      </c>
      <c r="S60" s="241">
        <f>_xlfn.DAYS(About!$A$3,'Core Indicators'!IC60)</f>
        <v>17</v>
      </c>
      <c r="T60" s="241">
        <f>_xlfn.DAYS(About!$A$3,'Core Indicators'!IK60)</f>
        <v>17</v>
      </c>
      <c r="U60" s="241">
        <f>_xlfn.DAYS(About!$A$3,'Core Indicators'!IS60)</f>
        <v>17</v>
      </c>
      <c r="V60" s="241">
        <f t="shared" si="1"/>
        <v>50.4</v>
      </c>
    </row>
    <row r="61" spans="1:22" x14ac:dyDescent="0.25">
      <c r="A61" s="240" t="str">
        <f>Lists!C:C</f>
        <v>JOR002</v>
      </c>
      <c r="B61" s="241">
        <f>_xlfn.DAYS(About!$A$3,'Core Indicators'!U61)</f>
        <v>92</v>
      </c>
      <c r="C61" s="241">
        <f>_xlfn.DAYS(About!$A$3,'Core Indicators'!AC61)</f>
        <v>0</v>
      </c>
      <c r="D61" s="241">
        <f>_xlfn.DAYS(About!$A$3,'Core Indicators'!AK61)</f>
        <v>0</v>
      </c>
      <c r="E61" s="241">
        <f>_xlfn.DAYS(About!$A$3,'Core Indicators'!AS61)</f>
        <v>0</v>
      </c>
      <c r="F61" s="241">
        <f>_xlfn.DAYS(About!$A$3,'Core Indicators'!BQ61)</f>
        <v>0</v>
      </c>
      <c r="G61" s="241">
        <f>_xlfn.DAYS(About!$A$3,'Core Indicators'!DM61)</f>
        <v>0</v>
      </c>
      <c r="H61" s="241">
        <f>_xlfn.DAYS(About!$A$3,'Core Indicators'!DU61)</f>
        <v>0</v>
      </c>
      <c r="I61" s="241">
        <f>_xlfn.DAYS(About!$A$3,'Core Indicators'!EC61)</f>
        <v>0</v>
      </c>
      <c r="J61" s="241">
        <f>_xlfn.DAYS(About!$A$3,'Core Indicators'!EK61)</f>
        <v>0</v>
      </c>
      <c r="K61" s="241">
        <f>_xlfn.DAYS(About!$A$3,'Core Indicators'!ES61)</f>
        <v>0</v>
      </c>
      <c r="L61" s="241">
        <f>_xlfn.DAYS(About!$A$3,'Core Indicators'!FI61)</f>
        <v>1245</v>
      </c>
      <c r="M61" s="241">
        <f>_xlfn.DAYS(About!$A$3,'Core Indicators'!GG61)</f>
        <v>3</v>
      </c>
      <c r="N61" s="241">
        <f>_xlfn.DAYS(About!$A$3,'Core Indicators'!GO61)</f>
        <v>3</v>
      </c>
      <c r="O61" s="241">
        <f>_xlfn.DAYS(About!$A$3,'Core Indicators'!GW61)</f>
        <v>3</v>
      </c>
      <c r="P61" s="241">
        <f>_xlfn.DAYS(About!$A$3,'Core Indicators'!HE61)</f>
        <v>3</v>
      </c>
      <c r="Q61" s="241">
        <f>_xlfn.DAYS(About!$A$3,'Core Indicators'!HM61)</f>
        <v>3</v>
      </c>
      <c r="R61" s="241">
        <f>_xlfn.DAYS(About!$A$3,'Core Indicators'!HU61)</f>
        <v>3</v>
      </c>
      <c r="S61" s="241">
        <f>_xlfn.DAYS(About!$A$3,'Core Indicators'!IC61)</f>
        <v>3</v>
      </c>
      <c r="T61" s="241">
        <f>_xlfn.DAYS(About!$A$3,'Core Indicators'!IK61)</f>
        <v>3</v>
      </c>
      <c r="U61" s="241">
        <f>_xlfn.DAYS(About!$A$3,'Core Indicators'!IS61)</f>
        <v>3</v>
      </c>
      <c r="V61" s="241">
        <f t="shared" si="1"/>
        <v>124.8</v>
      </c>
    </row>
    <row r="62" spans="1:22" x14ac:dyDescent="0.25">
      <c r="A62" s="240" t="str">
        <f>Lists!C:C</f>
        <v>KEN001</v>
      </c>
      <c r="B62" s="241">
        <f>_xlfn.DAYS(About!$A$3,'Core Indicators'!U62)</f>
        <v>133</v>
      </c>
      <c r="C62" s="241">
        <f>_xlfn.DAYS(About!$A$3,'Core Indicators'!AC62)</f>
        <v>1</v>
      </c>
      <c r="D62" s="241">
        <f>_xlfn.DAYS(About!$A$3,'Core Indicators'!AK62)</f>
        <v>1</v>
      </c>
      <c r="E62" s="241">
        <f>_xlfn.DAYS(About!$A$3,'Core Indicators'!AS62)</f>
        <v>1</v>
      </c>
      <c r="F62" s="241">
        <f>_xlfn.DAYS(About!$A$3,'Core Indicators'!BQ62)</f>
        <v>248</v>
      </c>
      <c r="G62" s="241">
        <f>_xlfn.DAYS(About!$A$3,'Core Indicators'!DM62)</f>
        <v>1</v>
      </c>
      <c r="H62" s="241">
        <f>_xlfn.DAYS(About!$A$3,'Core Indicators'!DU62)</f>
        <v>1</v>
      </c>
      <c r="I62" s="241">
        <f>_xlfn.DAYS(About!$A$3,'Core Indicators'!EC62)</f>
        <v>1</v>
      </c>
      <c r="J62" s="241">
        <f>_xlfn.DAYS(About!$A$3,'Core Indicators'!EK62)</f>
        <v>1</v>
      </c>
      <c r="K62" s="241">
        <f>_xlfn.DAYS(About!$A$3,'Core Indicators'!ES62)</f>
        <v>1</v>
      </c>
      <c r="L62" s="241">
        <f>_xlfn.DAYS(About!$A$3,'Core Indicators'!FI62)</f>
        <v>1</v>
      </c>
      <c r="M62" s="241">
        <f>_xlfn.DAYS(About!$A$3,'Core Indicators'!GG62)</f>
        <v>3</v>
      </c>
      <c r="N62" s="241">
        <f>_xlfn.DAYS(About!$A$3,'Core Indicators'!GO62)</f>
        <v>3</v>
      </c>
      <c r="O62" s="241">
        <f>_xlfn.DAYS(About!$A$3,'Core Indicators'!GW62)</f>
        <v>3</v>
      </c>
      <c r="P62" s="241">
        <f>_xlfn.DAYS(About!$A$3,'Core Indicators'!HE62)</f>
        <v>3</v>
      </c>
      <c r="Q62" s="241">
        <f>_xlfn.DAYS(About!$A$3,'Core Indicators'!HM62)</f>
        <v>3</v>
      </c>
      <c r="R62" s="241">
        <f>_xlfn.DAYS(About!$A$3,'Core Indicators'!HU62)</f>
        <v>3</v>
      </c>
      <c r="S62" s="241">
        <f>_xlfn.DAYS(About!$A$3,'Core Indicators'!IC62)</f>
        <v>3</v>
      </c>
      <c r="T62" s="241">
        <f>_xlfn.DAYS(About!$A$3,'Core Indicators'!IK62)</f>
        <v>3</v>
      </c>
      <c r="U62" s="241">
        <f>_xlfn.DAYS(About!$A$3,'Core Indicators'!IS62)</f>
        <v>3</v>
      </c>
      <c r="V62" s="241">
        <f t="shared" si="1"/>
        <v>25.9</v>
      </c>
    </row>
    <row r="63" spans="1:22" x14ac:dyDescent="0.25">
      <c r="A63" s="240" t="str">
        <f>Lists!C:C</f>
        <v>KEN002</v>
      </c>
      <c r="B63" s="241">
        <f>_xlfn.DAYS(About!$A$3,'Core Indicators'!U63)</f>
        <v>133</v>
      </c>
      <c r="C63" s="241">
        <f>_xlfn.DAYS(About!$A$3,'Core Indicators'!AC63)</f>
        <v>1</v>
      </c>
      <c r="D63" s="241">
        <f>_xlfn.DAYS(About!$A$3,'Core Indicators'!AK63)</f>
        <v>1</v>
      </c>
      <c r="E63" s="241">
        <f>_xlfn.DAYS(About!$A$3,'Core Indicators'!AS63)</f>
        <v>1</v>
      </c>
      <c r="F63" s="241">
        <f>_xlfn.DAYS(About!$A$3,'Core Indicators'!BQ63)</f>
        <v>524</v>
      </c>
      <c r="G63" s="241">
        <f>_xlfn.DAYS(About!$A$3,'Core Indicators'!DM63)</f>
        <v>1</v>
      </c>
      <c r="H63" s="241">
        <f>_xlfn.DAYS(About!$A$3,'Core Indicators'!DU63)</f>
        <v>1</v>
      </c>
      <c r="I63" s="241">
        <f>_xlfn.DAYS(About!$A$3,'Core Indicators'!EC63)</f>
        <v>1</v>
      </c>
      <c r="J63" s="241">
        <f>_xlfn.DAYS(About!$A$3,'Core Indicators'!EK63)</f>
        <v>1</v>
      </c>
      <c r="K63" s="241">
        <f>_xlfn.DAYS(About!$A$3,'Core Indicators'!ES63)</f>
        <v>1</v>
      </c>
      <c r="L63" s="241">
        <f>_xlfn.DAYS(About!$A$3,'Core Indicators'!FI63)</f>
        <v>1</v>
      </c>
      <c r="M63" s="241">
        <f>_xlfn.DAYS(About!$A$3,'Core Indicators'!GG63)</f>
        <v>3</v>
      </c>
      <c r="N63" s="241">
        <f>_xlfn.DAYS(About!$A$3,'Core Indicators'!GO63)</f>
        <v>3</v>
      </c>
      <c r="O63" s="241">
        <f>_xlfn.DAYS(About!$A$3,'Core Indicators'!GW63)</f>
        <v>3</v>
      </c>
      <c r="P63" s="241">
        <f>_xlfn.DAYS(About!$A$3,'Core Indicators'!HE63)</f>
        <v>3</v>
      </c>
      <c r="Q63" s="241">
        <f>_xlfn.DAYS(About!$A$3,'Core Indicators'!HM63)</f>
        <v>3</v>
      </c>
      <c r="R63" s="241">
        <f>_xlfn.DAYS(About!$A$3,'Core Indicators'!HU63)</f>
        <v>3</v>
      </c>
      <c r="S63" s="241">
        <f>_xlfn.DAYS(About!$A$3,'Core Indicators'!IC63)</f>
        <v>3</v>
      </c>
      <c r="T63" s="241">
        <f>_xlfn.DAYS(About!$A$3,'Core Indicators'!IK63)</f>
        <v>3</v>
      </c>
      <c r="U63" s="241">
        <f>_xlfn.DAYS(About!$A$3,'Core Indicators'!IS63)</f>
        <v>3</v>
      </c>
      <c r="V63" s="241">
        <f t="shared" si="1"/>
        <v>53.5</v>
      </c>
    </row>
    <row r="64" spans="1:22" x14ac:dyDescent="0.25">
      <c r="A64" s="240" t="str">
        <f>Lists!C:C</f>
        <v>KEN003</v>
      </c>
      <c r="B64" s="241">
        <f>_xlfn.DAYS(About!$A$3,'Core Indicators'!U64)</f>
        <v>133</v>
      </c>
      <c r="C64" s="241">
        <f>_xlfn.DAYS(About!$A$3,'Core Indicators'!AC64)</f>
        <v>33</v>
      </c>
      <c r="D64" s="241">
        <f>_xlfn.DAYS(About!$A$3,'Core Indicators'!AK64)</f>
        <v>33</v>
      </c>
      <c r="E64" s="241">
        <f>_xlfn.DAYS(About!$A$3,'Core Indicators'!AS64)</f>
        <v>1</v>
      </c>
      <c r="F64" s="241">
        <f>_xlfn.DAYS(About!$A$3,'Core Indicators'!BQ64)</f>
        <v>451</v>
      </c>
      <c r="G64" s="241">
        <f>_xlfn.DAYS(About!$A$3,'Core Indicators'!DM64)</f>
        <v>33</v>
      </c>
      <c r="H64" s="241">
        <f>_xlfn.DAYS(About!$A$3,'Core Indicators'!DU64)</f>
        <v>33</v>
      </c>
      <c r="I64" s="241">
        <f>_xlfn.DAYS(About!$A$3,'Core Indicators'!EC64)</f>
        <v>33</v>
      </c>
      <c r="J64" s="241">
        <f>_xlfn.DAYS(About!$A$3,'Core Indicators'!EK64)</f>
        <v>33</v>
      </c>
      <c r="K64" s="241">
        <f>_xlfn.DAYS(About!$A$3,'Core Indicators'!ES64)</f>
        <v>33</v>
      </c>
      <c r="L64" s="241">
        <f>_xlfn.DAYS(About!$A$3,'Core Indicators'!FI64)</f>
        <v>1</v>
      </c>
      <c r="M64" s="241">
        <f>_xlfn.DAYS(About!$A$3,'Core Indicators'!GG64)</f>
        <v>3</v>
      </c>
      <c r="N64" s="241">
        <f>_xlfn.DAYS(About!$A$3,'Core Indicators'!GO64)</f>
        <v>3</v>
      </c>
      <c r="O64" s="241">
        <f>_xlfn.DAYS(About!$A$3,'Core Indicators'!GW64)</f>
        <v>3</v>
      </c>
      <c r="P64" s="241">
        <f>_xlfn.DAYS(About!$A$3,'Core Indicators'!HE64)</f>
        <v>3</v>
      </c>
      <c r="Q64" s="241">
        <f>_xlfn.DAYS(About!$A$3,'Core Indicators'!HM64)</f>
        <v>3</v>
      </c>
      <c r="R64" s="241">
        <f>_xlfn.DAYS(About!$A$3,'Core Indicators'!HU64)</f>
        <v>3</v>
      </c>
      <c r="S64" s="241">
        <f>_xlfn.DAYS(About!$A$3,'Core Indicators'!IC64)</f>
        <v>3</v>
      </c>
      <c r="T64" s="241">
        <f>_xlfn.DAYS(About!$A$3,'Core Indicators'!IK64)</f>
        <v>3</v>
      </c>
      <c r="U64" s="241">
        <f>_xlfn.DAYS(About!$A$3,'Core Indicators'!IS64)</f>
        <v>3</v>
      </c>
      <c r="V64" s="241">
        <f t="shared" si="1"/>
        <v>65.400000000000006</v>
      </c>
    </row>
    <row r="65" spans="1:22" x14ac:dyDescent="0.25">
      <c r="A65" s="240" t="str">
        <f>Lists!C:C</f>
        <v>LAO003</v>
      </c>
      <c r="B65" s="241">
        <f>_xlfn.DAYS(About!$A$3,'Core Indicators'!U65)</f>
        <v>31</v>
      </c>
      <c r="C65" s="241">
        <f>_xlfn.DAYS(About!$A$3,'Core Indicators'!AC65)</f>
        <v>31</v>
      </c>
      <c r="D65" s="241">
        <f>_xlfn.DAYS(About!$A$3,'Core Indicators'!AK65)</f>
        <v>31</v>
      </c>
      <c r="E65" s="241">
        <f>_xlfn.DAYS(About!$A$3,'Core Indicators'!AS65)</f>
        <v>31</v>
      </c>
      <c r="F65" s="241">
        <f>_xlfn.DAYS(About!$A$3,'Core Indicators'!BQ65)</f>
        <v>31</v>
      </c>
      <c r="G65" s="241">
        <f>_xlfn.DAYS(About!$A$3,'Core Indicators'!DM65)</f>
        <v>31</v>
      </c>
      <c r="H65" s="241">
        <f>_xlfn.DAYS(About!$A$3,'Core Indicators'!DU65)</f>
        <v>31</v>
      </c>
      <c r="I65" s="241">
        <f>_xlfn.DAYS(About!$A$3,'Core Indicators'!EC65)</f>
        <v>31</v>
      </c>
      <c r="J65" s="241">
        <f>_xlfn.DAYS(About!$A$3,'Core Indicators'!EK65)</f>
        <v>31</v>
      </c>
      <c r="K65" s="241">
        <f>_xlfn.DAYS(About!$A$3,'Core Indicators'!ES65)</f>
        <v>31</v>
      </c>
      <c r="L65" s="241">
        <f>_xlfn.DAYS(About!$A$3,'Core Indicators'!FI65)</f>
        <v>31</v>
      </c>
      <c r="M65" s="241">
        <f>_xlfn.DAYS(About!$A$3,'Core Indicators'!GG65)</f>
        <v>31</v>
      </c>
      <c r="N65" s="241">
        <f>_xlfn.DAYS(About!$A$3,'Core Indicators'!GO65)</f>
        <v>31</v>
      </c>
      <c r="O65" s="241">
        <f>_xlfn.DAYS(About!$A$3,'Core Indicators'!GW65)</f>
        <v>31</v>
      </c>
      <c r="P65" s="241">
        <f>_xlfn.DAYS(About!$A$3,'Core Indicators'!HE65)</f>
        <v>31</v>
      </c>
      <c r="Q65" s="241">
        <f>_xlfn.DAYS(About!$A$3,'Core Indicators'!HM65)</f>
        <v>31</v>
      </c>
      <c r="R65" s="241">
        <f>_xlfn.DAYS(About!$A$3,'Core Indicators'!HU65)</f>
        <v>31</v>
      </c>
      <c r="S65" s="241">
        <f>_xlfn.DAYS(About!$A$3,'Core Indicators'!IC65)</f>
        <v>31</v>
      </c>
      <c r="T65" s="241">
        <f>_xlfn.DAYS(About!$A$3,'Core Indicators'!IK65)</f>
        <v>31</v>
      </c>
      <c r="U65" s="241">
        <f>_xlfn.DAYS(About!$A$3,'Core Indicators'!IS65)</f>
        <v>31</v>
      </c>
      <c r="V65" s="241">
        <f t="shared" si="1"/>
        <v>31</v>
      </c>
    </row>
    <row r="66" spans="1:22" x14ac:dyDescent="0.25">
      <c r="A66" s="240" t="str">
        <f>Lists!C:C</f>
        <v>LBN002</v>
      </c>
      <c r="B66" s="241">
        <f>_xlfn.DAYS(About!$A$3,'Core Indicators'!U66)</f>
        <v>148</v>
      </c>
      <c r="C66" s="241">
        <f>_xlfn.DAYS(About!$A$3,'Core Indicators'!AC66)</f>
        <v>2</v>
      </c>
      <c r="D66" s="241">
        <f>_xlfn.DAYS(About!$A$3,'Core Indicators'!AK66)</f>
        <v>2</v>
      </c>
      <c r="E66" s="241">
        <f>_xlfn.DAYS(About!$A$3,'Core Indicators'!AS66)</f>
        <v>92</v>
      </c>
      <c r="F66" s="241">
        <f>_xlfn.DAYS(About!$A$3,'Core Indicators'!BQ66)</f>
        <v>30</v>
      </c>
      <c r="G66" s="241">
        <f>_xlfn.DAYS(About!$A$3,'Core Indicators'!DM66)</f>
        <v>2</v>
      </c>
      <c r="H66" s="241">
        <f>_xlfn.DAYS(About!$A$3,'Core Indicators'!DU66)</f>
        <v>2</v>
      </c>
      <c r="I66" s="241">
        <f>_xlfn.DAYS(About!$A$3,'Core Indicators'!EC66)</f>
        <v>2</v>
      </c>
      <c r="J66" s="241">
        <f>_xlfn.DAYS(About!$A$3,'Core Indicators'!EK66)</f>
        <v>2</v>
      </c>
      <c r="K66" s="241">
        <f>_xlfn.DAYS(About!$A$3,'Core Indicators'!ES66)</f>
        <v>2</v>
      </c>
      <c r="L66" s="241">
        <f>_xlfn.DAYS(About!$A$3,'Core Indicators'!FI66)</f>
        <v>1273</v>
      </c>
      <c r="M66" s="241">
        <f>_xlfn.DAYS(About!$A$3,'Core Indicators'!GG66)</f>
        <v>8</v>
      </c>
      <c r="N66" s="241">
        <f>_xlfn.DAYS(About!$A$3,'Core Indicators'!GO66)</f>
        <v>8</v>
      </c>
      <c r="O66" s="241">
        <f>_xlfn.DAYS(About!$A$3,'Core Indicators'!GW66)</f>
        <v>8</v>
      </c>
      <c r="P66" s="241">
        <f>_xlfn.DAYS(About!$A$3,'Core Indicators'!HE66)</f>
        <v>8</v>
      </c>
      <c r="Q66" s="241">
        <f>_xlfn.DAYS(About!$A$3,'Core Indicators'!HM66)</f>
        <v>8</v>
      </c>
      <c r="R66" s="241">
        <f>_xlfn.DAYS(About!$A$3,'Core Indicators'!HU66)</f>
        <v>8</v>
      </c>
      <c r="S66" s="241">
        <f>_xlfn.DAYS(About!$A$3,'Core Indicators'!IC66)</f>
        <v>8</v>
      </c>
      <c r="T66" s="241">
        <f>_xlfn.DAYS(About!$A$3,'Core Indicators'!IK66)</f>
        <v>8</v>
      </c>
      <c r="U66" s="241">
        <f>_xlfn.DAYS(About!$A$3,'Core Indicators'!IS66)</f>
        <v>8</v>
      </c>
      <c r="V66" s="241">
        <f t="shared" si="1"/>
        <v>141.5</v>
      </c>
    </row>
    <row r="67" spans="1:22" x14ac:dyDescent="0.25">
      <c r="A67" s="240" t="str">
        <f>Lists!C:C</f>
        <v>LBN004</v>
      </c>
      <c r="B67" s="241">
        <f>_xlfn.DAYS(About!$A$3,'Core Indicators'!U67)</f>
        <v>148</v>
      </c>
      <c r="C67" s="241">
        <f>_xlfn.DAYS(About!$A$3,'Core Indicators'!AC67)</f>
        <v>92</v>
      </c>
      <c r="D67" s="241">
        <f>_xlfn.DAYS(About!$A$3,'Core Indicators'!AK67)</f>
        <v>92</v>
      </c>
      <c r="E67" s="241">
        <f>_xlfn.DAYS(About!$A$3,'Core Indicators'!AS67)</f>
        <v>2</v>
      </c>
      <c r="F67" s="241">
        <f>_xlfn.DAYS(About!$A$3,'Core Indicators'!BQ67)</f>
        <v>2</v>
      </c>
      <c r="G67" s="241">
        <f>_xlfn.DAYS(About!$A$3,'Core Indicators'!DM67)</f>
        <v>92</v>
      </c>
      <c r="H67" s="241">
        <f>_xlfn.DAYS(About!$A$3,'Core Indicators'!DU67)</f>
        <v>92</v>
      </c>
      <c r="I67" s="241">
        <f>_xlfn.DAYS(About!$A$3,'Core Indicators'!EC67)</f>
        <v>92</v>
      </c>
      <c r="J67" s="241">
        <f>_xlfn.DAYS(About!$A$3,'Core Indicators'!EK67)</f>
        <v>92</v>
      </c>
      <c r="K67" s="241">
        <f>_xlfn.DAYS(About!$A$3,'Core Indicators'!ES67)</f>
        <v>92</v>
      </c>
      <c r="L67" s="241">
        <f>_xlfn.DAYS(About!$A$3,'Core Indicators'!FI67)</f>
        <v>1310</v>
      </c>
      <c r="M67" s="241">
        <f>_xlfn.DAYS(About!$A$3,'Core Indicators'!GG67)</f>
        <v>8</v>
      </c>
      <c r="N67" s="241">
        <f>_xlfn.DAYS(About!$A$3,'Core Indicators'!GO67)</f>
        <v>8</v>
      </c>
      <c r="O67" s="241">
        <f>_xlfn.DAYS(About!$A$3,'Core Indicators'!GW67)</f>
        <v>8</v>
      </c>
      <c r="P67" s="241">
        <f>_xlfn.DAYS(About!$A$3,'Core Indicators'!HE67)</f>
        <v>8</v>
      </c>
      <c r="Q67" s="241">
        <f>_xlfn.DAYS(About!$A$3,'Core Indicators'!HM67)</f>
        <v>8</v>
      </c>
      <c r="R67" s="241">
        <f>_xlfn.DAYS(About!$A$3,'Core Indicators'!HU67)</f>
        <v>8</v>
      </c>
      <c r="S67" s="241">
        <f>_xlfn.DAYS(About!$A$3,'Core Indicators'!IC67)</f>
        <v>8</v>
      </c>
      <c r="T67" s="241">
        <f>_xlfn.DAYS(About!$A$3,'Core Indicators'!IK67)</f>
        <v>8</v>
      </c>
      <c r="U67" s="241">
        <f>_xlfn.DAYS(About!$A$3,'Core Indicators'!IS67)</f>
        <v>8</v>
      </c>
      <c r="V67" s="241">
        <f t="shared" ref="V67:V98" si="2">AVERAGE(D67:M67)</f>
        <v>187.4</v>
      </c>
    </row>
    <row r="68" spans="1:22" x14ac:dyDescent="0.25">
      <c r="A68" s="240" t="str">
        <f>Lists!C:C</f>
        <v>LBY001</v>
      </c>
      <c r="B68" s="241">
        <f>_xlfn.DAYS(About!$A$3,'Core Indicators'!U68)</f>
        <v>66</v>
      </c>
      <c r="C68" s="241">
        <f>_xlfn.DAYS(About!$A$3,'Core Indicators'!AC68)</f>
        <v>0</v>
      </c>
      <c r="D68" s="241">
        <f>_xlfn.DAYS(About!$A$3,'Core Indicators'!AK68)</f>
        <v>0</v>
      </c>
      <c r="E68" s="241">
        <f>_xlfn.DAYS(About!$A$3,'Core Indicators'!AS68)</f>
        <v>0</v>
      </c>
      <c r="F68" s="241">
        <f>_xlfn.DAYS(About!$A$3,'Core Indicators'!BQ68)</f>
        <v>0</v>
      </c>
      <c r="G68" s="241">
        <f>_xlfn.DAYS(About!$A$3,'Core Indicators'!DM68)</f>
        <v>0</v>
      </c>
      <c r="H68" s="241">
        <f>_xlfn.DAYS(About!$A$3,'Core Indicators'!DU68)</f>
        <v>0</v>
      </c>
      <c r="I68" s="241">
        <f>_xlfn.DAYS(About!$A$3,'Core Indicators'!EC68)</f>
        <v>0</v>
      </c>
      <c r="J68" s="241">
        <f>_xlfn.DAYS(About!$A$3,'Core Indicators'!EK68)</f>
        <v>0</v>
      </c>
      <c r="K68" s="241">
        <f>_xlfn.DAYS(About!$A$3,'Core Indicators'!ES68)</f>
        <v>0</v>
      </c>
      <c r="L68" s="241">
        <f>_xlfn.DAYS(About!$A$3,'Core Indicators'!FI68)</f>
        <v>65</v>
      </c>
      <c r="M68" s="241">
        <f>_xlfn.DAYS(About!$A$3,'Core Indicators'!GG68)</f>
        <v>11</v>
      </c>
      <c r="N68" s="241">
        <f>_xlfn.DAYS(About!$A$3,'Core Indicators'!GO68)</f>
        <v>11</v>
      </c>
      <c r="O68" s="241">
        <f>_xlfn.DAYS(About!$A$3,'Core Indicators'!GW68)</f>
        <v>11</v>
      </c>
      <c r="P68" s="241">
        <f>_xlfn.DAYS(About!$A$3,'Core Indicators'!HE68)</f>
        <v>11</v>
      </c>
      <c r="Q68" s="241">
        <f>_xlfn.DAYS(About!$A$3,'Core Indicators'!HM68)</f>
        <v>11</v>
      </c>
      <c r="R68" s="241">
        <f>_xlfn.DAYS(About!$A$3,'Core Indicators'!HU68)</f>
        <v>11</v>
      </c>
      <c r="S68" s="241">
        <f>_xlfn.DAYS(About!$A$3,'Core Indicators'!IC68)</f>
        <v>11</v>
      </c>
      <c r="T68" s="241">
        <f>_xlfn.DAYS(About!$A$3,'Core Indicators'!IK68)</f>
        <v>11</v>
      </c>
      <c r="U68" s="241">
        <f>_xlfn.DAYS(About!$A$3,'Core Indicators'!IS68)</f>
        <v>11</v>
      </c>
      <c r="V68" s="241">
        <f t="shared" si="2"/>
        <v>7.6</v>
      </c>
    </row>
    <row r="69" spans="1:22" x14ac:dyDescent="0.25">
      <c r="A69" s="240" t="str">
        <f>Lists!C:C</f>
        <v>LBY002</v>
      </c>
      <c r="B69" s="241">
        <f>_xlfn.DAYS(About!$A$3,'Core Indicators'!U69)</f>
        <v>66</v>
      </c>
      <c r="C69" s="241">
        <f>_xlfn.DAYS(About!$A$3,'Core Indicators'!AC69)</f>
        <v>0</v>
      </c>
      <c r="D69" s="241">
        <f>_xlfn.DAYS(About!$A$3,'Core Indicators'!AK69)</f>
        <v>0</v>
      </c>
      <c r="E69" s="241">
        <f>_xlfn.DAYS(About!$A$3,'Core Indicators'!AS69)</f>
        <v>0</v>
      </c>
      <c r="F69" s="241">
        <f>_xlfn.DAYS(About!$A$3,'Core Indicators'!BQ69)</f>
        <v>0</v>
      </c>
      <c r="G69" s="241">
        <f>_xlfn.DAYS(About!$A$3,'Core Indicators'!DM69)</f>
        <v>0</v>
      </c>
      <c r="H69" s="241">
        <f>_xlfn.DAYS(About!$A$3,'Core Indicators'!DU69)</f>
        <v>0</v>
      </c>
      <c r="I69" s="241">
        <f>_xlfn.DAYS(About!$A$3,'Core Indicators'!EC69)</f>
        <v>0</v>
      </c>
      <c r="J69" s="241">
        <f>_xlfn.DAYS(About!$A$3,'Core Indicators'!EK69)</f>
        <v>0</v>
      </c>
      <c r="K69" s="241">
        <f>_xlfn.DAYS(About!$A$3,'Core Indicators'!ES69)</f>
        <v>0</v>
      </c>
      <c r="L69" s="241">
        <f>_xlfn.DAYS(About!$A$3,'Core Indicators'!FI69)</f>
        <v>487</v>
      </c>
      <c r="M69" s="241">
        <f>_xlfn.DAYS(About!$A$3,'Core Indicators'!GG69)</f>
        <v>11</v>
      </c>
      <c r="N69" s="241">
        <f>_xlfn.DAYS(About!$A$3,'Core Indicators'!GO69)</f>
        <v>11</v>
      </c>
      <c r="O69" s="241">
        <f>_xlfn.DAYS(About!$A$3,'Core Indicators'!GW69)</f>
        <v>11</v>
      </c>
      <c r="P69" s="241">
        <f>_xlfn.DAYS(About!$A$3,'Core Indicators'!HE69)</f>
        <v>11</v>
      </c>
      <c r="Q69" s="241">
        <f>_xlfn.DAYS(About!$A$3,'Core Indicators'!HM69)</f>
        <v>11</v>
      </c>
      <c r="R69" s="241">
        <f>_xlfn.DAYS(About!$A$3,'Core Indicators'!HU69)</f>
        <v>11</v>
      </c>
      <c r="S69" s="241">
        <f>_xlfn.DAYS(About!$A$3,'Core Indicators'!IC69)</f>
        <v>11</v>
      </c>
      <c r="T69" s="241">
        <f>_xlfn.DAYS(About!$A$3,'Core Indicators'!IK69)</f>
        <v>11</v>
      </c>
      <c r="U69" s="241">
        <f>_xlfn.DAYS(About!$A$3,'Core Indicators'!IS69)</f>
        <v>11</v>
      </c>
      <c r="V69" s="241">
        <f t="shared" si="2"/>
        <v>49.8</v>
      </c>
    </row>
    <row r="70" spans="1:22" x14ac:dyDescent="0.25">
      <c r="A70" s="240" t="str">
        <f>Lists!C:C</f>
        <v>LBY003</v>
      </c>
      <c r="B70" s="241">
        <f>_xlfn.DAYS(About!$A$3,'Core Indicators'!U70)</f>
        <v>66</v>
      </c>
      <c r="C70" s="241">
        <f>_xlfn.DAYS(About!$A$3,'Core Indicators'!AC70)</f>
        <v>0</v>
      </c>
      <c r="D70" s="241">
        <f>_xlfn.DAYS(About!$A$3,'Core Indicators'!AK70)</f>
        <v>0</v>
      </c>
      <c r="E70" s="241">
        <f>_xlfn.DAYS(About!$A$3,'Core Indicators'!AS70)</f>
        <v>0</v>
      </c>
      <c r="F70" s="241">
        <f>_xlfn.DAYS(About!$A$3,'Core Indicators'!BQ70)</f>
        <v>0</v>
      </c>
      <c r="G70" s="241">
        <f>_xlfn.DAYS(About!$A$3,'Core Indicators'!DM70)</f>
        <v>0</v>
      </c>
      <c r="H70" s="241">
        <f>_xlfn.DAYS(About!$A$3,'Core Indicators'!DU70)</f>
        <v>0</v>
      </c>
      <c r="I70" s="241">
        <f>_xlfn.DAYS(About!$A$3,'Core Indicators'!EC70)</f>
        <v>0</v>
      </c>
      <c r="J70" s="241">
        <f>_xlfn.DAYS(About!$A$3,'Core Indicators'!EK70)</f>
        <v>0</v>
      </c>
      <c r="K70" s="241">
        <f>_xlfn.DAYS(About!$A$3,'Core Indicators'!ES70)</f>
        <v>0</v>
      </c>
      <c r="L70" s="241">
        <f>_xlfn.DAYS(About!$A$3,'Core Indicators'!FI70)</f>
        <v>66</v>
      </c>
      <c r="M70" s="241">
        <f>_xlfn.DAYS(About!$A$3,'Core Indicators'!GG70)</f>
        <v>11</v>
      </c>
      <c r="N70" s="241">
        <f>_xlfn.DAYS(About!$A$3,'Core Indicators'!GO70)</f>
        <v>11</v>
      </c>
      <c r="O70" s="241">
        <f>_xlfn.DAYS(About!$A$3,'Core Indicators'!GW70)</f>
        <v>11</v>
      </c>
      <c r="P70" s="241">
        <f>_xlfn.DAYS(About!$A$3,'Core Indicators'!HE70)</f>
        <v>11</v>
      </c>
      <c r="Q70" s="241">
        <f>_xlfn.DAYS(About!$A$3,'Core Indicators'!HM70)</f>
        <v>11</v>
      </c>
      <c r="R70" s="241">
        <f>_xlfn.DAYS(About!$A$3,'Core Indicators'!HU70)</f>
        <v>11</v>
      </c>
      <c r="S70" s="241">
        <f>_xlfn.DAYS(About!$A$3,'Core Indicators'!IC70)</f>
        <v>11</v>
      </c>
      <c r="T70" s="241">
        <f>_xlfn.DAYS(About!$A$3,'Core Indicators'!IK70)</f>
        <v>11</v>
      </c>
      <c r="U70" s="241">
        <f>_xlfn.DAYS(About!$A$3,'Core Indicators'!IS70)</f>
        <v>11</v>
      </c>
      <c r="V70" s="241">
        <f t="shared" si="2"/>
        <v>7.7</v>
      </c>
    </row>
    <row r="71" spans="1:22" x14ac:dyDescent="0.25">
      <c r="A71" s="240" t="str">
        <f>Lists!C:C</f>
        <v>LKA001</v>
      </c>
      <c r="B71" s="241">
        <f>_xlfn.DAYS(About!$A$3,'Core Indicators'!U71)</f>
        <v>36</v>
      </c>
      <c r="C71" s="241">
        <f>_xlfn.DAYS(About!$A$3,'Core Indicators'!AC71)</f>
        <v>36</v>
      </c>
      <c r="D71" s="241">
        <f>_xlfn.DAYS(About!$A$3,'Core Indicators'!AK71)</f>
        <v>36</v>
      </c>
      <c r="E71" s="241">
        <f>_xlfn.DAYS(About!$A$3,'Core Indicators'!AS71)</f>
        <v>36</v>
      </c>
      <c r="F71" s="241">
        <f>_xlfn.DAYS(About!$A$3,'Core Indicators'!BQ71)</f>
        <v>0</v>
      </c>
      <c r="G71" s="241">
        <f>_xlfn.DAYS(About!$A$3,'Core Indicators'!DM71)</f>
        <v>36</v>
      </c>
      <c r="H71" s="241">
        <f>_xlfn.DAYS(About!$A$3,'Core Indicators'!DU71)</f>
        <v>36</v>
      </c>
      <c r="I71" s="241">
        <f>_xlfn.DAYS(About!$A$3,'Core Indicators'!EC71)</f>
        <v>36</v>
      </c>
      <c r="J71" s="241">
        <f>_xlfn.DAYS(About!$A$3,'Core Indicators'!EK71)</f>
        <v>36</v>
      </c>
      <c r="K71" s="241">
        <f>_xlfn.DAYS(About!$A$3,'Core Indicators'!ES71)</f>
        <v>36</v>
      </c>
      <c r="L71" s="241">
        <f>_xlfn.DAYS(About!$A$3,'Core Indicators'!FI71)</f>
        <v>36</v>
      </c>
      <c r="M71" s="241">
        <f>_xlfn.DAYS(About!$A$3,'Core Indicators'!GG71)</f>
        <v>36</v>
      </c>
      <c r="N71" s="241">
        <f>_xlfn.DAYS(About!$A$3,'Core Indicators'!GO71)</f>
        <v>36</v>
      </c>
      <c r="O71" s="241">
        <f>_xlfn.DAYS(About!$A$3,'Core Indicators'!GW71)</f>
        <v>36</v>
      </c>
      <c r="P71" s="241">
        <f>_xlfn.DAYS(About!$A$3,'Core Indicators'!HE71)</f>
        <v>36</v>
      </c>
      <c r="Q71" s="241">
        <f>_xlfn.DAYS(About!$A$3,'Core Indicators'!HM71)</f>
        <v>36</v>
      </c>
      <c r="R71" s="241">
        <f>_xlfn.DAYS(About!$A$3,'Core Indicators'!HU71)</f>
        <v>36</v>
      </c>
      <c r="S71" s="241">
        <f>_xlfn.DAYS(About!$A$3,'Core Indicators'!IC71)</f>
        <v>36</v>
      </c>
      <c r="T71" s="241">
        <f>_xlfn.DAYS(About!$A$3,'Core Indicators'!IK71)</f>
        <v>36</v>
      </c>
      <c r="U71" s="241">
        <f>_xlfn.DAYS(About!$A$3,'Core Indicators'!IS71)</f>
        <v>36</v>
      </c>
      <c r="V71" s="241">
        <f t="shared" si="2"/>
        <v>32.4</v>
      </c>
    </row>
    <row r="72" spans="1:22" x14ac:dyDescent="0.25">
      <c r="A72" s="240" t="str">
        <f>Lists!C:C</f>
        <v>LKA002</v>
      </c>
      <c r="B72" s="241">
        <f>_xlfn.DAYS(About!$A$3,'Core Indicators'!U72)</f>
        <v>36</v>
      </c>
      <c r="C72" s="241">
        <f>_xlfn.DAYS(About!$A$3,'Core Indicators'!AC72)</f>
        <v>36</v>
      </c>
      <c r="D72" s="241">
        <f>_xlfn.DAYS(About!$A$3,'Core Indicators'!AK72)</f>
        <v>36</v>
      </c>
      <c r="E72" s="241">
        <f>_xlfn.DAYS(About!$A$3,'Core Indicators'!AS72)</f>
        <v>36</v>
      </c>
      <c r="F72" s="241">
        <f>_xlfn.DAYS(About!$A$3,'Core Indicators'!BQ72)</f>
        <v>0</v>
      </c>
      <c r="G72" s="241">
        <f>_xlfn.DAYS(About!$A$3,'Core Indicators'!DM72)</f>
        <v>36</v>
      </c>
      <c r="H72" s="241">
        <f>_xlfn.DAYS(About!$A$3,'Core Indicators'!DU72)</f>
        <v>36</v>
      </c>
      <c r="I72" s="241">
        <f>_xlfn.DAYS(About!$A$3,'Core Indicators'!EC72)</f>
        <v>36</v>
      </c>
      <c r="J72" s="241">
        <f>_xlfn.DAYS(About!$A$3,'Core Indicators'!EK72)</f>
        <v>36</v>
      </c>
      <c r="K72" s="241">
        <f>_xlfn.DAYS(About!$A$3,'Core Indicators'!ES72)</f>
        <v>36</v>
      </c>
      <c r="L72" s="241">
        <f>_xlfn.DAYS(About!$A$3,'Core Indicators'!FI72)</f>
        <v>134</v>
      </c>
      <c r="M72" s="241">
        <f>_xlfn.DAYS(About!$A$3,'Core Indicators'!GG72)</f>
        <v>197</v>
      </c>
      <c r="N72" s="241">
        <f>_xlfn.DAYS(About!$A$3,'Core Indicators'!GO72)</f>
        <v>197</v>
      </c>
      <c r="O72" s="241">
        <f>_xlfn.DAYS(About!$A$3,'Core Indicators'!GW72)</f>
        <v>197</v>
      </c>
      <c r="P72" s="241">
        <f>_xlfn.DAYS(About!$A$3,'Core Indicators'!HE72)</f>
        <v>197</v>
      </c>
      <c r="Q72" s="241">
        <f>_xlfn.DAYS(About!$A$3,'Core Indicators'!HM72)</f>
        <v>197</v>
      </c>
      <c r="R72" s="241">
        <f>_xlfn.DAYS(About!$A$3,'Core Indicators'!HU72)</f>
        <v>197</v>
      </c>
      <c r="S72" s="241">
        <f>_xlfn.DAYS(About!$A$3,'Core Indicators'!IC72)</f>
        <v>197</v>
      </c>
      <c r="T72" s="241">
        <f>_xlfn.DAYS(About!$A$3,'Core Indicators'!IK72)</f>
        <v>197</v>
      </c>
      <c r="U72" s="241">
        <f>_xlfn.DAYS(About!$A$3,'Core Indicators'!IS72)</f>
        <v>197</v>
      </c>
      <c r="V72" s="241">
        <f t="shared" si="2"/>
        <v>58.3</v>
      </c>
    </row>
    <row r="73" spans="1:22" x14ac:dyDescent="0.25">
      <c r="A73" s="240" t="str">
        <f>Lists!C:C</f>
        <v>LKA003</v>
      </c>
      <c r="B73" s="241">
        <f>_xlfn.DAYS(About!$A$3,'Core Indicators'!U73)</f>
        <v>36</v>
      </c>
      <c r="C73" s="241">
        <f>_xlfn.DAYS(About!$A$3,'Core Indicators'!AC73)</f>
        <v>36</v>
      </c>
      <c r="D73" s="241">
        <f>_xlfn.DAYS(About!$A$3,'Core Indicators'!AK73)</f>
        <v>36</v>
      </c>
      <c r="E73" s="241">
        <f>_xlfn.DAYS(About!$A$3,'Core Indicators'!AS73)</f>
        <v>36</v>
      </c>
      <c r="F73" s="241">
        <f>_xlfn.DAYS(About!$A$3,'Core Indicators'!BQ73)</f>
        <v>36</v>
      </c>
      <c r="G73" s="241">
        <f>_xlfn.DAYS(About!$A$3,'Core Indicators'!DM73)</f>
        <v>36</v>
      </c>
      <c r="H73" s="241">
        <f>_xlfn.DAYS(About!$A$3,'Core Indicators'!DU73)</f>
        <v>36</v>
      </c>
      <c r="I73" s="241">
        <f>_xlfn.DAYS(About!$A$3,'Core Indicators'!EC73)</f>
        <v>36</v>
      </c>
      <c r="J73" s="241">
        <f>_xlfn.DAYS(About!$A$3,'Core Indicators'!EK73)</f>
        <v>36</v>
      </c>
      <c r="K73" s="241">
        <f>_xlfn.DAYS(About!$A$3,'Core Indicators'!ES73)</f>
        <v>36</v>
      </c>
      <c r="L73" s="241">
        <f>_xlfn.DAYS(About!$A$3,'Core Indicators'!FI73)</f>
        <v>36</v>
      </c>
      <c r="M73" s="241">
        <f>_xlfn.DAYS(About!$A$3,'Core Indicators'!GG73)</f>
        <v>36</v>
      </c>
      <c r="N73" s="241">
        <f>_xlfn.DAYS(About!$A$3,'Core Indicators'!GO73)</f>
        <v>36</v>
      </c>
      <c r="O73" s="241">
        <f>_xlfn.DAYS(About!$A$3,'Core Indicators'!GW73)</f>
        <v>36</v>
      </c>
      <c r="P73" s="241">
        <f>_xlfn.DAYS(About!$A$3,'Core Indicators'!HE73)</f>
        <v>36</v>
      </c>
      <c r="Q73" s="241">
        <f>_xlfn.DAYS(About!$A$3,'Core Indicators'!HM73)</f>
        <v>36</v>
      </c>
      <c r="R73" s="241">
        <f>_xlfn.DAYS(About!$A$3,'Core Indicators'!HU73)</f>
        <v>36</v>
      </c>
      <c r="S73" s="241">
        <f>_xlfn.DAYS(About!$A$3,'Core Indicators'!IC73)</f>
        <v>36</v>
      </c>
      <c r="T73" s="241">
        <f>_xlfn.DAYS(About!$A$3,'Core Indicators'!IK73)</f>
        <v>36</v>
      </c>
      <c r="U73" s="241">
        <f>_xlfn.DAYS(About!$A$3,'Core Indicators'!IS73)</f>
        <v>36</v>
      </c>
      <c r="V73" s="241">
        <f t="shared" si="2"/>
        <v>36</v>
      </c>
    </row>
    <row r="74" spans="1:22" x14ac:dyDescent="0.25">
      <c r="A74" s="240" t="str">
        <f>Lists!C:C</f>
        <v>LTU002</v>
      </c>
      <c r="B74" s="241">
        <f>_xlfn.DAYS(About!$A$3,'Core Indicators'!U74)</f>
        <v>1</v>
      </c>
      <c r="C74" s="241">
        <f>_xlfn.DAYS(About!$A$3,'Core Indicators'!AC74)</f>
        <v>1</v>
      </c>
      <c r="D74" s="241">
        <f>_xlfn.DAYS(About!$A$3,'Core Indicators'!AK74)</f>
        <v>1</v>
      </c>
      <c r="E74" s="241">
        <f>_xlfn.DAYS(About!$A$3,'Core Indicators'!AS74)</f>
        <v>1</v>
      </c>
      <c r="F74" s="241">
        <f>_xlfn.DAYS(About!$A$3,'Core Indicators'!BQ74)</f>
        <v>1</v>
      </c>
      <c r="G74" s="241">
        <f>_xlfn.DAYS(About!$A$3,'Core Indicators'!DM74)</f>
        <v>1</v>
      </c>
      <c r="H74" s="241">
        <f>_xlfn.DAYS(About!$A$3,'Core Indicators'!DU74)</f>
        <v>1</v>
      </c>
      <c r="I74" s="241">
        <f>_xlfn.DAYS(About!$A$3,'Core Indicators'!EC74)</f>
        <v>1</v>
      </c>
      <c r="J74" s="241">
        <f>_xlfn.DAYS(About!$A$3,'Core Indicators'!EK74)</f>
        <v>1</v>
      </c>
      <c r="K74" s="241">
        <f>_xlfn.DAYS(About!$A$3,'Core Indicators'!ES74)</f>
        <v>1</v>
      </c>
      <c r="L74" s="241">
        <f>_xlfn.DAYS(About!$A$3,'Core Indicators'!FI74)</f>
        <v>1</v>
      </c>
      <c r="M74" s="241">
        <f>_xlfn.DAYS(About!$A$3,'Core Indicators'!GG74)</f>
        <v>22</v>
      </c>
      <c r="N74" s="241">
        <f>_xlfn.DAYS(About!$A$3,'Core Indicators'!GO74)</f>
        <v>22</v>
      </c>
      <c r="O74" s="241">
        <f>_xlfn.DAYS(About!$A$3,'Core Indicators'!GW74)</f>
        <v>22</v>
      </c>
      <c r="P74" s="241">
        <f>_xlfn.DAYS(About!$A$3,'Core Indicators'!HE74)</f>
        <v>22</v>
      </c>
      <c r="Q74" s="241">
        <f>_xlfn.DAYS(About!$A$3,'Core Indicators'!HM74)</f>
        <v>22</v>
      </c>
      <c r="R74" s="241">
        <f>_xlfn.DAYS(About!$A$3,'Core Indicators'!HU74)</f>
        <v>22</v>
      </c>
      <c r="S74" s="241">
        <f>_xlfn.DAYS(About!$A$3,'Core Indicators'!IC74)</f>
        <v>22</v>
      </c>
      <c r="T74" s="241">
        <f>_xlfn.DAYS(About!$A$3,'Core Indicators'!IK74)</f>
        <v>22</v>
      </c>
      <c r="U74" s="241">
        <f>_xlfn.DAYS(About!$A$3,'Core Indicators'!IS74)</f>
        <v>22</v>
      </c>
      <c r="V74" s="241">
        <f t="shared" si="2"/>
        <v>3.1</v>
      </c>
    </row>
    <row r="75" spans="1:22" x14ac:dyDescent="0.25">
      <c r="A75" s="240" t="str">
        <f>Lists!C:C</f>
        <v>LVA002</v>
      </c>
      <c r="B75" s="241">
        <f>_xlfn.DAYS(About!$A$3,'Core Indicators'!U75)</f>
        <v>1</v>
      </c>
      <c r="C75" s="241">
        <f>_xlfn.DAYS(About!$A$3,'Core Indicators'!AC75)</f>
        <v>1</v>
      </c>
      <c r="D75" s="241">
        <f>_xlfn.DAYS(About!$A$3,'Core Indicators'!AK75)</f>
        <v>1</v>
      </c>
      <c r="E75" s="241">
        <f>_xlfn.DAYS(About!$A$3,'Core Indicators'!AS75)</f>
        <v>1</v>
      </c>
      <c r="F75" s="241">
        <f>_xlfn.DAYS(About!$A$3,'Core Indicators'!BQ75)</f>
        <v>1</v>
      </c>
      <c r="G75" s="241">
        <f>_xlfn.DAYS(About!$A$3,'Core Indicators'!DM75)</f>
        <v>1</v>
      </c>
      <c r="H75" s="241">
        <f>_xlfn.DAYS(About!$A$3,'Core Indicators'!DU75)</f>
        <v>1</v>
      </c>
      <c r="I75" s="241">
        <f>_xlfn.DAYS(About!$A$3,'Core Indicators'!EC75)</f>
        <v>1</v>
      </c>
      <c r="J75" s="241">
        <f>_xlfn.DAYS(About!$A$3,'Core Indicators'!EK75)</f>
        <v>1</v>
      </c>
      <c r="K75" s="241">
        <f>_xlfn.DAYS(About!$A$3,'Core Indicators'!ES75)</f>
        <v>1</v>
      </c>
      <c r="L75" s="241">
        <f>_xlfn.DAYS(About!$A$3,'Core Indicators'!FI75)</f>
        <v>1</v>
      </c>
      <c r="M75" s="241">
        <f>_xlfn.DAYS(About!$A$3,'Core Indicators'!GG75)</f>
        <v>22</v>
      </c>
      <c r="N75" s="241">
        <f>_xlfn.DAYS(About!$A$3,'Core Indicators'!GO75)</f>
        <v>22</v>
      </c>
      <c r="O75" s="241">
        <f>_xlfn.DAYS(About!$A$3,'Core Indicators'!GW75)</f>
        <v>22</v>
      </c>
      <c r="P75" s="241">
        <f>_xlfn.DAYS(About!$A$3,'Core Indicators'!HE75)</f>
        <v>22</v>
      </c>
      <c r="Q75" s="241">
        <f>_xlfn.DAYS(About!$A$3,'Core Indicators'!HM75)</f>
        <v>22</v>
      </c>
      <c r="R75" s="241">
        <f>_xlfn.DAYS(About!$A$3,'Core Indicators'!HU75)</f>
        <v>22</v>
      </c>
      <c r="S75" s="241">
        <f>_xlfn.DAYS(About!$A$3,'Core Indicators'!IC75)</f>
        <v>22</v>
      </c>
      <c r="T75" s="241">
        <f>_xlfn.DAYS(About!$A$3,'Core Indicators'!IK75)</f>
        <v>22</v>
      </c>
      <c r="U75" s="241">
        <f>_xlfn.DAYS(About!$A$3,'Core Indicators'!IS75)</f>
        <v>22</v>
      </c>
      <c r="V75" s="241">
        <f t="shared" si="2"/>
        <v>3.1</v>
      </c>
    </row>
    <row r="76" spans="1:22" x14ac:dyDescent="0.25">
      <c r="A76" s="240" t="str">
        <f>Lists!C:C</f>
        <v>MAR001</v>
      </c>
      <c r="B76" s="241">
        <f>_xlfn.DAYS(About!$A$3,'Core Indicators'!U76)</f>
        <v>65</v>
      </c>
      <c r="C76" s="241">
        <f>_xlfn.DAYS(About!$A$3,'Core Indicators'!AC76)</f>
        <v>0</v>
      </c>
      <c r="D76" s="241">
        <f>_xlfn.DAYS(About!$A$3,'Core Indicators'!AK76)</f>
        <v>0</v>
      </c>
      <c r="E76" s="241">
        <f>_xlfn.DAYS(About!$A$3,'Core Indicators'!AS76)</f>
        <v>0</v>
      </c>
      <c r="F76" s="241">
        <f>_xlfn.DAYS(About!$A$3,'Core Indicators'!BQ76)</f>
        <v>0</v>
      </c>
      <c r="G76" s="241">
        <f>_xlfn.DAYS(About!$A$3,'Core Indicators'!DM76)</f>
        <v>0</v>
      </c>
      <c r="H76" s="241">
        <f>_xlfn.DAYS(About!$A$3,'Core Indicators'!DU76)</f>
        <v>0</v>
      </c>
      <c r="I76" s="241">
        <f>_xlfn.DAYS(About!$A$3,'Core Indicators'!EC76)</f>
        <v>0</v>
      </c>
      <c r="J76" s="241">
        <f>_xlfn.DAYS(About!$A$3,'Core Indicators'!EK76)</f>
        <v>0</v>
      </c>
      <c r="K76" s="241">
        <f>_xlfn.DAYS(About!$A$3,'Core Indicators'!ES76)</f>
        <v>0</v>
      </c>
      <c r="L76" s="241">
        <f>_xlfn.DAYS(About!$A$3,'Core Indicators'!FI76)</f>
        <v>65</v>
      </c>
      <c r="M76" s="241">
        <f>_xlfn.DAYS(About!$A$3,'Core Indicators'!GG76)</f>
        <v>14</v>
      </c>
      <c r="N76" s="241">
        <f>_xlfn.DAYS(About!$A$3,'Core Indicators'!GO76)</f>
        <v>14</v>
      </c>
      <c r="O76" s="241">
        <f>_xlfn.DAYS(About!$A$3,'Core Indicators'!GW76)</f>
        <v>14</v>
      </c>
      <c r="P76" s="241">
        <f>_xlfn.DAYS(About!$A$3,'Core Indicators'!HE76)</f>
        <v>14</v>
      </c>
      <c r="Q76" s="241">
        <f>_xlfn.DAYS(About!$A$3,'Core Indicators'!HM76)</f>
        <v>14</v>
      </c>
      <c r="R76" s="241">
        <f>_xlfn.DAYS(About!$A$3,'Core Indicators'!HU76)</f>
        <v>14</v>
      </c>
      <c r="S76" s="241">
        <f>_xlfn.DAYS(About!$A$3,'Core Indicators'!IC76)</f>
        <v>14</v>
      </c>
      <c r="T76" s="241">
        <f>_xlfn.DAYS(About!$A$3,'Core Indicators'!IK76)</f>
        <v>14</v>
      </c>
      <c r="U76" s="241">
        <f>_xlfn.DAYS(About!$A$3,'Core Indicators'!IS76)</f>
        <v>14</v>
      </c>
      <c r="V76" s="241">
        <f t="shared" si="2"/>
        <v>7.9</v>
      </c>
    </row>
    <row r="77" spans="1:22" x14ac:dyDescent="0.25">
      <c r="A77" s="240" t="str">
        <f>Lists!C:C</f>
        <v>MAR002</v>
      </c>
      <c r="B77" s="241">
        <f>_xlfn.DAYS(About!$A$3,'Core Indicators'!U77)</f>
        <v>487</v>
      </c>
      <c r="C77" s="241">
        <f>_xlfn.DAYS(About!$A$3,'Core Indicators'!AC77)</f>
        <v>0</v>
      </c>
      <c r="D77" s="241">
        <f>_xlfn.DAYS(About!$A$3,'Core Indicators'!AK77)</f>
        <v>0</v>
      </c>
      <c r="E77" s="241">
        <f>_xlfn.DAYS(About!$A$3,'Core Indicators'!AS77)</f>
        <v>0</v>
      </c>
      <c r="F77" s="241">
        <f>_xlfn.DAYS(About!$A$3,'Core Indicators'!BQ77)</f>
        <v>0</v>
      </c>
      <c r="G77" s="241">
        <f>_xlfn.DAYS(About!$A$3,'Core Indicators'!DM77)</f>
        <v>0</v>
      </c>
      <c r="H77" s="241">
        <f>_xlfn.DAYS(About!$A$3,'Core Indicators'!DU77)</f>
        <v>0</v>
      </c>
      <c r="I77" s="241">
        <f>_xlfn.DAYS(About!$A$3,'Core Indicators'!EC77)</f>
        <v>0</v>
      </c>
      <c r="J77" s="241">
        <f>_xlfn.DAYS(About!$A$3,'Core Indicators'!EK77)</f>
        <v>0</v>
      </c>
      <c r="K77" s="241">
        <f>_xlfn.DAYS(About!$A$3,'Core Indicators'!ES77)</f>
        <v>0</v>
      </c>
      <c r="L77" s="241">
        <f>_xlfn.DAYS(About!$A$3,'Core Indicators'!FI77)</f>
        <v>487</v>
      </c>
      <c r="M77" s="241">
        <f>_xlfn.DAYS(About!$A$3,'Core Indicators'!GG77)</f>
        <v>14</v>
      </c>
      <c r="N77" s="241">
        <f>_xlfn.DAYS(About!$A$3,'Core Indicators'!GO77)</f>
        <v>14</v>
      </c>
      <c r="O77" s="241">
        <f>_xlfn.DAYS(About!$A$3,'Core Indicators'!GW77)</f>
        <v>14</v>
      </c>
      <c r="P77" s="241">
        <f>_xlfn.DAYS(About!$A$3,'Core Indicators'!HE77)</f>
        <v>14</v>
      </c>
      <c r="Q77" s="241">
        <f>_xlfn.DAYS(About!$A$3,'Core Indicators'!HM77)</f>
        <v>14</v>
      </c>
      <c r="R77" s="241">
        <f>_xlfn.DAYS(About!$A$3,'Core Indicators'!HU77)</f>
        <v>14</v>
      </c>
      <c r="S77" s="241">
        <f>_xlfn.DAYS(About!$A$3,'Core Indicators'!IC77)</f>
        <v>14</v>
      </c>
      <c r="T77" s="241">
        <f>_xlfn.DAYS(About!$A$3,'Core Indicators'!IK77)</f>
        <v>14</v>
      </c>
      <c r="U77" s="241">
        <f>_xlfn.DAYS(About!$A$3,'Core Indicators'!IS77)</f>
        <v>14</v>
      </c>
      <c r="V77" s="241">
        <f t="shared" si="2"/>
        <v>50.1</v>
      </c>
    </row>
    <row r="78" spans="1:22" x14ac:dyDescent="0.25">
      <c r="A78" s="240" t="str">
        <f>Lists!C:C</f>
        <v>MAR003</v>
      </c>
      <c r="B78" s="241">
        <f>_xlfn.DAYS(About!$A$3,'Core Indicators'!U78)</f>
        <v>0</v>
      </c>
      <c r="C78" s="241">
        <f>_xlfn.DAYS(About!$A$3,'Core Indicators'!AC78)</f>
        <v>0</v>
      </c>
      <c r="D78" s="241">
        <f>_xlfn.DAYS(About!$A$3,'Core Indicators'!AK78)</f>
        <v>0</v>
      </c>
      <c r="E78" s="241">
        <f>_xlfn.DAYS(About!$A$3,'Core Indicators'!AS78)</f>
        <v>0</v>
      </c>
      <c r="F78" s="241">
        <f>_xlfn.DAYS(About!$A$3,'Core Indicators'!BQ78)</f>
        <v>0</v>
      </c>
      <c r="G78" s="241">
        <f>_xlfn.DAYS(About!$A$3,'Core Indicators'!DM78)</f>
        <v>0</v>
      </c>
      <c r="H78" s="241">
        <f>_xlfn.DAYS(About!$A$3,'Core Indicators'!DU78)</f>
        <v>0</v>
      </c>
      <c r="I78" s="241">
        <f>_xlfn.DAYS(About!$A$3,'Core Indicators'!EC78)</f>
        <v>0</v>
      </c>
      <c r="J78" s="241">
        <f>_xlfn.DAYS(About!$A$3,'Core Indicators'!EK78)</f>
        <v>0</v>
      </c>
      <c r="K78" s="241">
        <f>_xlfn.DAYS(About!$A$3,'Core Indicators'!ES78)</f>
        <v>0</v>
      </c>
      <c r="L78" s="241">
        <f>_xlfn.DAYS(About!$A$3,'Core Indicators'!FI78)</f>
        <v>65</v>
      </c>
      <c r="M78" s="241">
        <f>_xlfn.DAYS(About!$A$3,'Core Indicators'!GG78)</f>
        <v>14</v>
      </c>
      <c r="N78" s="241">
        <f>_xlfn.DAYS(About!$A$3,'Core Indicators'!GO78)</f>
        <v>14</v>
      </c>
      <c r="O78" s="241">
        <f>_xlfn.DAYS(About!$A$3,'Core Indicators'!GW78)</f>
        <v>14</v>
      </c>
      <c r="P78" s="241">
        <f>_xlfn.DAYS(About!$A$3,'Core Indicators'!HE78)</f>
        <v>14</v>
      </c>
      <c r="Q78" s="241">
        <f>_xlfn.DAYS(About!$A$3,'Core Indicators'!HM78)</f>
        <v>14</v>
      </c>
      <c r="R78" s="241">
        <f>_xlfn.DAYS(About!$A$3,'Core Indicators'!HU78)</f>
        <v>14</v>
      </c>
      <c r="S78" s="241">
        <f>_xlfn.DAYS(About!$A$3,'Core Indicators'!IC78)</f>
        <v>14</v>
      </c>
      <c r="T78" s="241">
        <f>_xlfn.DAYS(About!$A$3,'Core Indicators'!IK78)</f>
        <v>14</v>
      </c>
      <c r="U78" s="241">
        <f>_xlfn.DAYS(About!$A$3,'Core Indicators'!IS78)</f>
        <v>14</v>
      </c>
      <c r="V78" s="241">
        <f t="shared" si="2"/>
        <v>7.9</v>
      </c>
    </row>
    <row r="79" spans="1:22" x14ac:dyDescent="0.25">
      <c r="A79" s="240" t="str">
        <f>Lists!C:C</f>
        <v>MDA002</v>
      </c>
      <c r="B79" s="241">
        <f>_xlfn.DAYS(About!$A$3,'Core Indicators'!U79)</f>
        <v>1</v>
      </c>
      <c r="C79" s="241">
        <f>_xlfn.DAYS(About!$A$3,'Core Indicators'!AC79)</f>
        <v>1</v>
      </c>
      <c r="D79" s="241">
        <f>_xlfn.DAYS(About!$A$3,'Core Indicators'!AK79)</f>
        <v>1</v>
      </c>
      <c r="E79" s="241">
        <f>_xlfn.DAYS(About!$A$3,'Core Indicators'!AS79)</f>
        <v>1</v>
      </c>
      <c r="F79" s="241">
        <f>_xlfn.DAYS(About!$A$3,'Core Indicators'!BQ79)</f>
        <v>1</v>
      </c>
      <c r="G79" s="241">
        <f>_xlfn.DAYS(About!$A$3,'Core Indicators'!DM79)</f>
        <v>1</v>
      </c>
      <c r="H79" s="241">
        <f>_xlfn.DAYS(About!$A$3,'Core Indicators'!DU79)</f>
        <v>1</v>
      </c>
      <c r="I79" s="241">
        <f>_xlfn.DAYS(About!$A$3,'Core Indicators'!EC79)</f>
        <v>1</v>
      </c>
      <c r="J79" s="241">
        <f>_xlfn.DAYS(About!$A$3,'Core Indicators'!EK79)</f>
        <v>1</v>
      </c>
      <c r="K79" s="241">
        <f>_xlfn.DAYS(About!$A$3,'Core Indicators'!ES79)</f>
        <v>1</v>
      </c>
      <c r="L79" s="241">
        <f>_xlfn.DAYS(About!$A$3,'Core Indicators'!FI79)</f>
        <v>1</v>
      </c>
      <c r="M79" s="241">
        <f>_xlfn.DAYS(About!$A$3,'Core Indicators'!GG79)</f>
        <v>6</v>
      </c>
      <c r="N79" s="241">
        <f>_xlfn.DAYS(About!$A$3,'Core Indicators'!GO79)</f>
        <v>6</v>
      </c>
      <c r="O79" s="241">
        <f>_xlfn.DAYS(About!$A$3,'Core Indicators'!GW79)</f>
        <v>6</v>
      </c>
      <c r="P79" s="241">
        <f>_xlfn.DAYS(About!$A$3,'Core Indicators'!HE79)</f>
        <v>6</v>
      </c>
      <c r="Q79" s="241">
        <f>_xlfn.DAYS(About!$A$3,'Core Indicators'!HM79)</f>
        <v>6</v>
      </c>
      <c r="R79" s="241">
        <f>_xlfn.DAYS(About!$A$3,'Core Indicators'!HU79)</f>
        <v>6</v>
      </c>
      <c r="S79" s="241">
        <f>_xlfn.DAYS(About!$A$3,'Core Indicators'!IC79)</f>
        <v>6</v>
      </c>
      <c r="T79" s="241">
        <f>_xlfn.DAYS(About!$A$3,'Core Indicators'!IK79)</f>
        <v>6</v>
      </c>
      <c r="U79" s="241">
        <f>_xlfn.DAYS(About!$A$3,'Core Indicators'!IS79)</f>
        <v>6</v>
      </c>
      <c r="V79" s="241">
        <f t="shared" si="2"/>
        <v>1.5</v>
      </c>
    </row>
    <row r="80" spans="1:22" x14ac:dyDescent="0.25">
      <c r="A80" s="240" t="str">
        <f>Lists!C:C</f>
        <v>MDG001</v>
      </c>
      <c r="B80" s="241">
        <f>_xlfn.DAYS(About!$A$3,'Core Indicators'!U80)</f>
        <v>0</v>
      </c>
      <c r="C80" s="241">
        <f>_xlfn.DAYS(About!$A$3,'Core Indicators'!AC80)</f>
        <v>0</v>
      </c>
      <c r="D80" s="241">
        <f>_xlfn.DAYS(About!$A$3,'Core Indicators'!AK80)</f>
        <v>0</v>
      </c>
      <c r="E80" s="241">
        <f>_xlfn.DAYS(About!$A$3,'Core Indicators'!AS80)</f>
        <v>0</v>
      </c>
      <c r="F80" s="241">
        <f>_xlfn.DAYS(About!$A$3,'Core Indicators'!BQ80)</f>
        <v>0</v>
      </c>
      <c r="G80" s="241">
        <f>_xlfn.DAYS(About!$A$3,'Core Indicators'!DM80)</f>
        <v>0</v>
      </c>
      <c r="H80" s="241">
        <f>_xlfn.DAYS(About!$A$3,'Core Indicators'!DU80)</f>
        <v>0</v>
      </c>
      <c r="I80" s="241">
        <f>_xlfn.DAYS(About!$A$3,'Core Indicators'!EC80)</f>
        <v>0</v>
      </c>
      <c r="J80" s="241">
        <f>_xlfn.DAYS(About!$A$3,'Core Indicators'!EK80)</f>
        <v>0</v>
      </c>
      <c r="K80" s="241">
        <f>_xlfn.DAYS(About!$A$3,'Core Indicators'!ES80)</f>
        <v>0</v>
      </c>
      <c r="L80" s="241">
        <f>_xlfn.DAYS(About!$A$3,'Core Indicators'!FI80)</f>
        <v>183</v>
      </c>
      <c r="M80" s="241">
        <f>_xlfn.DAYS(About!$A$3,'Core Indicators'!GG80)</f>
        <v>4</v>
      </c>
      <c r="N80" s="241">
        <f>_xlfn.DAYS(About!$A$3,'Core Indicators'!GO80)</f>
        <v>4</v>
      </c>
      <c r="O80" s="241">
        <f>_xlfn.DAYS(About!$A$3,'Core Indicators'!GW80)</f>
        <v>4</v>
      </c>
      <c r="P80" s="241">
        <f>_xlfn.DAYS(About!$A$3,'Core Indicators'!HE80)</f>
        <v>4</v>
      </c>
      <c r="Q80" s="241">
        <f>_xlfn.DAYS(About!$A$3,'Core Indicators'!HM80)</f>
        <v>4</v>
      </c>
      <c r="R80" s="241">
        <f>_xlfn.DAYS(About!$A$3,'Core Indicators'!HU80)</f>
        <v>4</v>
      </c>
      <c r="S80" s="241">
        <f>_xlfn.DAYS(About!$A$3,'Core Indicators'!IC80)</f>
        <v>4</v>
      </c>
      <c r="T80" s="241">
        <f>_xlfn.DAYS(About!$A$3,'Core Indicators'!IK80)</f>
        <v>4</v>
      </c>
      <c r="U80" s="241">
        <f>_xlfn.DAYS(About!$A$3,'Core Indicators'!IS80)</f>
        <v>4</v>
      </c>
      <c r="V80" s="241">
        <f t="shared" si="2"/>
        <v>18.7</v>
      </c>
    </row>
    <row r="81" spans="1:22" x14ac:dyDescent="0.25">
      <c r="A81" s="240" t="str">
        <f>Lists!C:C</f>
        <v>MDG002</v>
      </c>
      <c r="B81" s="241">
        <f>_xlfn.DAYS(About!$A$3,'Core Indicators'!U81)</f>
        <v>0</v>
      </c>
      <c r="C81" s="241">
        <f>_xlfn.DAYS(About!$A$3,'Core Indicators'!AC81)</f>
        <v>0</v>
      </c>
      <c r="D81" s="241">
        <f>_xlfn.DAYS(About!$A$3,'Core Indicators'!AK81)</f>
        <v>0</v>
      </c>
      <c r="E81" s="241">
        <f>_xlfn.DAYS(About!$A$3,'Core Indicators'!AS81)</f>
        <v>0</v>
      </c>
      <c r="F81" s="241">
        <f>_xlfn.DAYS(About!$A$3,'Core Indicators'!BQ81)</f>
        <v>0</v>
      </c>
      <c r="G81" s="241">
        <f>_xlfn.DAYS(About!$A$3,'Core Indicators'!DM81)</f>
        <v>0</v>
      </c>
      <c r="H81" s="241">
        <f>_xlfn.DAYS(About!$A$3,'Core Indicators'!DU81)</f>
        <v>0</v>
      </c>
      <c r="I81" s="241">
        <f>_xlfn.DAYS(About!$A$3,'Core Indicators'!EC81)</f>
        <v>0</v>
      </c>
      <c r="J81" s="241">
        <f>_xlfn.DAYS(About!$A$3,'Core Indicators'!EK81)</f>
        <v>0</v>
      </c>
      <c r="K81" s="241">
        <f>_xlfn.DAYS(About!$A$3,'Core Indicators'!ES81)</f>
        <v>0</v>
      </c>
      <c r="L81" s="241">
        <f>_xlfn.DAYS(About!$A$3,'Core Indicators'!FI81)</f>
        <v>183</v>
      </c>
      <c r="M81" s="241">
        <f>_xlfn.DAYS(About!$A$3,'Core Indicators'!GG81)</f>
        <v>4</v>
      </c>
      <c r="N81" s="241">
        <f>_xlfn.DAYS(About!$A$3,'Core Indicators'!GO81)</f>
        <v>4</v>
      </c>
      <c r="O81" s="241">
        <f>_xlfn.DAYS(About!$A$3,'Core Indicators'!GW81)</f>
        <v>4</v>
      </c>
      <c r="P81" s="241">
        <f>_xlfn.DAYS(About!$A$3,'Core Indicators'!HE81)</f>
        <v>4</v>
      </c>
      <c r="Q81" s="241">
        <f>_xlfn.DAYS(About!$A$3,'Core Indicators'!HM81)</f>
        <v>4</v>
      </c>
      <c r="R81" s="241">
        <f>_xlfn.DAYS(About!$A$3,'Core Indicators'!HU81)</f>
        <v>4</v>
      </c>
      <c r="S81" s="241">
        <f>_xlfn.DAYS(About!$A$3,'Core Indicators'!IC81)</f>
        <v>4</v>
      </c>
      <c r="T81" s="241">
        <f>_xlfn.DAYS(About!$A$3,'Core Indicators'!IK81)</f>
        <v>4</v>
      </c>
      <c r="U81" s="241">
        <f>_xlfn.DAYS(About!$A$3,'Core Indicators'!IS81)</f>
        <v>4</v>
      </c>
      <c r="V81" s="241">
        <f t="shared" si="2"/>
        <v>18.7</v>
      </c>
    </row>
    <row r="82" spans="1:22" x14ac:dyDescent="0.25">
      <c r="A82" s="240" t="str">
        <f>Lists!C:C</f>
        <v>MDG008</v>
      </c>
      <c r="B82" s="241">
        <f>_xlfn.DAYS(About!$A$3,'Core Indicators'!U82)</f>
        <v>0</v>
      </c>
      <c r="C82" s="241">
        <f>_xlfn.DAYS(About!$A$3,'Core Indicators'!AC82)</f>
        <v>0</v>
      </c>
      <c r="D82" s="241">
        <f>_xlfn.DAYS(About!$A$3,'Core Indicators'!AK82)</f>
        <v>0</v>
      </c>
      <c r="E82" s="241">
        <f>_xlfn.DAYS(About!$A$3,'Core Indicators'!AS82)</f>
        <v>0</v>
      </c>
      <c r="F82" s="241">
        <f>_xlfn.DAYS(About!$A$3,'Core Indicators'!BQ82)</f>
        <v>0</v>
      </c>
      <c r="G82" s="241">
        <f>_xlfn.DAYS(About!$A$3,'Core Indicators'!DM82)</f>
        <v>0</v>
      </c>
      <c r="H82" s="241">
        <f>_xlfn.DAYS(About!$A$3,'Core Indicators'!DU82)</f>
        <v>0</v>
      </c>
      <c r="I82" s="241">
        <f>_xlfn.DAYS(About!$A$3,'Core Indicators'!EC82)</f>
        <v>0</v>
      </c>
      <c r="J82" s="241">
        <f>_xlfn.DAYS(About!$A$3,'Core Indicators'!EK82)</f>
        <v>0</v>
      </c>
      <c r="K82" s="241">
        <f>_xlfn.DAYS(About!$A$3,'Core Indicators'!ES82)</f>
        <v>0</v>
      </c>
      <c r="L82" s="241">
        <f>_xlfn.DAYS(About!$A$3,'Core Indicators'!FI82)</f>
        <v>183</v>
      </c>
      <c r="M82" s="241">
        <f>_xlfn.DAYS(About!$A$3,'Core Indicators'!GG82)</f>
        <v>4</v>
      </c>
      <c r="N82" s="241">
        <f>_xlfn.DAYS(About!$A$3,'Core Indicators'!GO82)</f>
        <v>4</v>
      </c>
      <c r="O82" s="241">
        <f>_xlfn.DAYS(About!$A$3,'Core Indicators'!GW82)</f>
        <v>4</v>
      </c>
      <c r="P82" s="241">
        <f>_xlfn.DAYS(About!$A$3,'Core Indicators'!HE82)</f>
        <v>4</v>
      </c>
      <c r="Q82" s="241">
        <f>_xlfn.DAYS(About!$A$3,'Core Indicators'!HM82)</f>
        <v>4</v>
      </c>
      <c r="R82" s="241">
        <f>_xlfn.DAYS(About!$A$3,'Core Indicators'!HU82)</f>
        <v>4</v>
      </c>
      <c r="S82" s="241">
        <f>_xlfn.DAYS(About!$A$3,'Core Indicators'!IC82)</f>
        <v>4</v>
      </c>
      <c r="T82" s="241">
        <f>_xlfn.DAYS(About!$A$3,'Core Indicators'!IK82)</f>
        <v>4</v>
      </c>
      <c r="U82" s="241">
        <f>_xlfn.DAYS(About!$A$3,'Core Indicators'!IS82)</f>
        <v>4</v>
      </c>
      <c r="V82" s="241">
        <f t="shared" si="2"/>
        <v>18.7</v>
      </c>
    </row>
    <row r="83" spans="1:22" x14ac:dyDescent="0.25">
      <c r="A83" s="240" t="str">
        <f>Lists!C:C</f>
        <v>MEX001</v>
      </c>
      <c r="B83" s="241">
        <f>_xlfn.DAYS(About!$A$3,'Core Indicators'!U83)</f>
        <v>247</v>
      </c>
      <c r="C83" s="241">
        <f>_xlfn.DAYS(About!$A$3,'Core Indicators'!AC83)</f>
        <v>247</v>
      </c>
      <c r="D83" s="241">
        <f>_xlfn.DAYS(About!$A$3,'Core Indicators'!AK83)</f>
        <v>31</v>
      </c>
      <c r="E83" s="241">
        <f>_xlfn.DAYS(About!$A$3,'Core Indicators'!AS83)</f>
        <v>31</v>
      </c>
      <c r="F83" s="241">
        <f>_xlfn.DAYS(About!$A$3,'Core Indicators'!BQ83)</f>
        <v>1</v>
      </c>
      <c r="G83" s="241">
        <f>_xlfn.DAYS(About!$A$3,'Core Indicators'!DM83)</f>
        <v>64</v>
      </c>
      <c r="H83" s="241">
        <f>_xlfn.DAYS(About!$A$3,'Core Indicators'!DU83)</f>
        <v>31</v>
      </c>
      <c r="I83" s="241">
        <f>_xlfn.DAYS(About!$A$3,'Core Indicators'!EC83)</f>
        <v>31</v>
      </c>
      <c r="J83" s="241">
        <f>_xlfn.DAYS(About!$A$3,'Core Indicators'!EK83)</f>
        <v>247</v>
      </c>
      <c r="K83" s="241">
        <f>_xlfn.DAYS(About!$A$3,'Core Indicators'!ES83)</f>
        <v>247</v>
      </c>
      <c r="L83" s="241">
        <f>_xlfn.DAYS(About!$A$3,'Core Indicators'!FI83)</f>
        <v>247</v>
      </c>
      <c r="M83" s="241">
        <f>_xlfn.DAYS(About!$A$3,'Core Indicators'!GG83)</f>
        <v>197</v>
      </c>
      <c r="N83" s="241">
        <f>_xlfn.DAYS(About!$A$3,'Core Indicators'!GO83)</f>
        <v>197</v>
      </c>
      <c r="O83" s="241">
        <f>_xlfn.DAYS(About!$A$3,'Core Indicators'!GW83)</f>
        <v>197</v>
      </c>
      <c r="P83" s="241">
        <f>_xlfn.DAYS(About!$A$3,'Core Indicators'!HE83)</f>
        <v>197</v>
      </c>
      <c r="Q83" s="241">
        <f>_xlfn.DAYS(About!$A$3,'Core Indicators'!HM83)</f>
        <v>197</v>
      </c>
      <c r="R83" s="241">
        <f>_xlfn.DAYS(About!$A$3,'Core Indicators'!HU83)</f>
        <v>197</v>
      </c>
      <c r="S83" s="241">
        <f>_xlfn.DAYS(About!$A$3,'Core Indicators'!IC83)</f>
        <v>197</v>
      </c>
      <c r="T83" s="241">
        <f>_xlfn.DAYS(About!$A$3,'Core Indicators'!IK83)</f>
        <v>197</v>
      </c>
      <c r="U83" s="241">
        <f>_xlfn.DAYS(About!$A$3,'Core Indicators'!IS83)</f>
        <v>197</v>
      </c>
      <c r="V83" s="241">
        <f t="shared" si="2"/>
        <v>112.7</v>
      </c>
    </row>
    <row r="84" spans="1:22" x14ac:dyDescent="0.25">
      <c r="A84" s="240" t="str">
        <f>Lists!C:C</f>
        <v>MEX002</v>
      </c>
      <c r="B84" s="241">
        <f>_xlfn.DAYS(About!$A$3,'Core Indicators'!U84)</f>
        <v>247</v>
      </c>
      <c r="C84" s="241">
        <f>_xlfn.DAYS(About!$A$3,'Core Indicators'!AC84)</f>
        <v>247</v>
      </c>
      <c r="D84" s="241">
        <f>_xlfn.DAYS(About!$A$3,'Core Indicators'!AK84)</f>
        <v>247</v>
      </c>
      <c r="E84" s="241">
        <f>_xlfn.DAYS(About!$A$3,'Core Indicators'!AS84)</f>
        <v>247</v>
      </c>
      <c r="F84" s="241">
        <f>_xlfn.DAYS(About!$A$3,'Core Indicators'!BQ84)</f>
        <v>1</v>
      </c>
      <c r="G84" s="241">
        <f>_xlfn.DAYS(About!$A$3,'Core Indicators'!DM84)</f>
        <v>247</v>
      </c>
      <c r="H84" s="241">
        <f>_xlfn.DAYS(About!$A$3,'Core Indicators'!DU84)</f>
        <v>247</v>
      </c>
      <c r="I84" s="241">
        <f>_xlfn.DAYS(About!$A$3,'Core Indicators'!EC84)</f>
        <v>247</v>
      </c>
      <c r="J84" s="241">
        <f>_xlfn.DAYS(About!$A$3,'Core Indicators'!EK84)</f>
        <v>247</v>
      </c>
      <c r="K84" s="241">
        <f>_xlfn.DAYS(About!$A$3,'Core Indicators'!ES84)</f>
        <v>247</v>
      </c>
      <c r="L84" s="241">
        <f>_xlfn.DAYS(About!$A$3,'Core Indicators'!FI84)</f>
        <v>247</v>
      </c>
      <c r="M84" s="241">
        <f>_xlfn.DAYS(About!$A$3,'Core Indicators'!GG84)</f>
        <v>197</v>
      </c>
      <c r="N84" s="241">
        <f>_xlfn.DAYS(About!$A$3,'Core Indicators'!GO84)</f>
        <v>197</v>
      </c>
      <c r="O84" s="241">
        <f>_xlfn.DAYS(About!$A$3,'Core Indicators'!GW84)</f>
        <v>197</v>
      </c>
      <c r="P84" s="241">
        <f>_xlfn.DAYS(About!$A$3,'Core Indicators'!HE84)</f>
        <v>197</v>
      </c>
      <c r="Q84" s="241">
        <f>_xlfn.DAYS(About!$A$3,'Core Indicators'!HM84)</f>
        <v>197</v>
      </c>
      <c r="R84" s="241">
        <f>_xlfn.DAYS(About!$A$3,'Core Indicators'!HU84)</f>
        <v>197</v>
      </c>
      <c r="S84" s="241">
        <f>_xlfn.DAYS(About!$A$3,'Core Indicators'!IC84)</f>
        <v>197</v>
      </c>
      <c r="T84" s="241">
        <f>_xlfn.DAYS(About!$A$3,'Core Indicators'!IK84)</f>
        <v>197</v>
      </c>
      <c r="U84" s="241">
        <f>_xlfn.DAYS(About!$A$3,'Core Indicators'!IS84)</f>
        <v>197</v>
      </c>
      <c r="V84" s="241">
        <f t="shared" si="2"/>
        <v>217.4</v>
      </c>
    </row>
    <row r="85" spans="1:22" x14ac:dyDescent="0.25">
      <c r="A85" s="240" t="str">
        <f>Lists!C:C</f>
        <v>MEX003</v>
      </c>
      <c r="B85" s="241">
        <f>_xlfn.DAYS(About!$A$3,'Core Indicators'!U85)</f>
        <v>64</v>
      </c>
      <c r="C85" s="241">
        <f>_xlfn.DAYS(About!$A$3,'Core Indicators'!AC85)</f>
        <v>1</v>
      </c>
      <c r="D85" s="241">
        <f>_xlfn.DAYS(About!$A$3,'Core Indicators'!AK85)</f>
        <v>64</v>
      </c>
      <c r="E85" s="241">
        <f>_xlfn.DAYS(About!$A$3,'Core Indicators'!AS85)</f>
        <v>64</v>
      </c>
      <c r="F85" s="241">
        <f>_xlfn.DAYS(About!$A$3,'Core Indicators'!BQ85)</f>
        <v>1</v>
      </c>
      <c r="G85" s="241">
        <f>_xlfn.DAYS(About!$A$3,'Core Indicators'!DM85)</f>
        <v>1</v>
      </c>
      <c r="H85" s="241">
        <f>_xlfn.DAYS(About!$A$3,'Core Indicators'!DU85)</f>
        <v>1</v>
      </c>
      <c r="I85" s="241">
        <f>_xlfn.DAYS(About!$A$3,'Core Indicators'!EC85)</f>
        <v>31</v>
      </c>
      <c r="J85" s="241">
        <f>_xlfn.DAYS(About!$A$3,'Core Indicators'!EK85)</f>
        <v>64</v>
      </c>
      <c r="K85" s="241">
        <f>_xlfn.DAYS(About!$A$3,'Core Indicators'!ES85)</f>
        <v>64</v>
      </c>
      <c r="L85" s="241">
        <f>_xlfn.DAYS(About!$A$3,'Core Indicators'!FI85)</f>
        <v>247</v>
      </c>
      <c r="M85" s="241">
        <f>_xlfn.DAYS(About!$A$3,'Core Indicators'!GG85)</f>
        <v>197</v>
      </c>
      <c r="N85" s="241">
        <f>_xlfn.DAYS(About!$A$3,'Core Indicators'!GO85)</f>
        <v>197</v>
      </c>
      <c r="O85" s="241">
        <f>_xlfn.DAYS(About!$A$3,'Core Indicators'!GW85)</f>
        <v>197</v>
      </c>
      <c r="P85" s="241">
        <f>_xlfn.DAYS(About!$A$3,'Core Indicators'!HE85)</f>
        <v>197</v>
      </c>
      <c r="Q85" s="241">
        <f>_xlfn.DAYS(About!$A$3,'Core Indicators'!HM85)</f>
        <v>197</v>
      </c>
      <c r="R85" s="241">
        <f>_xlfn.DAYS(About!$A$3,'Core Indicators'!HU85)</f>
        <v>197</v>
      </c>
      <c r="S85" s="241">
        <f>_xlfn.DAYS(About!$A$3,'Core Indicators'!IC85)</f>
        <v>197</v>
      </c>
      <c r="T85" s="241">
        <f>_xlfn.DAYS(About!$A$3,'Core Indicators'!IK85)</f>
        <v>197</v>
      </c>
      <c r="U85" s="241">
        <f>_xlfn.DAYS(About!$A$3,'Core Indicators'!IS85)</f>
        <v>197</v>
      </c>
      <c r="V85" s="241">
        <f t="shared" si="2"/>
        <v>73.400000000000006</v>
      </c>
    </row>
    <row r="86" spans="1:22" x14ac:dyDescent="0.25">
      <c r="A86" s="240" t="str">
        <f>Lists!C:C</f>
        <v>MLI001</v>
      </c>
      <c r="B86" s="241">
        <f>_xlfn.DAYS(About!$A$3,'Core Indicators'!U86)</f>
        <v>456</v>
      </c>
      <c r="C86" s="241">
        <f>_xlfn.DAYS(About!$A$3,'Core Indicators'!AC86)</f>
        <v>307</v>
      </c>
      <c r="D86" s="241">
        <f>_xlfn.DAYS(About!$A$3,'Core Indicators'!AK86)</f>
        <v>307</v>
      </c>
      <c r="E86" s="241">
        <f>_xlfn.DAYS(About!$A$3,'Core Indicators'!AS86)</f>
        <v>0</v>
      </c>
      <c r="F86" s="241">
        <f>_xlfn.DAYS(About!$A$3,'Core Indicators'!BQ86)</f>
        <v>0</v>
      </c>
      <c r="G86" s="241">
        <f>_xlfn.DAYS(About!$A$3,'Core Indicators'!DM86)</f>
        <v>307</v>
      </c>
      <c r="H86" s="241">
        <f>_xlfn.DAYS(About!$A$3,'Core Indicators'!DU86)</f>
        <v>307</v>
      </c>
      <c r="I86" s="241">
        <f>_xlfn.DAYS(About!$A$3,'Core Indicators'!EC86)</f>
        <v>307</v>
      </c>
      <c r="J86" s="241">
        <f>_xlfn.DAYS(About!$A$3,'Core Indicators'!EK86)</f>
        <v>307</v>
      </c>
      <c r="K86" s="241">
        <f>_xlfn.DAYS(About!$A$3,'Core Indicators'!ES86)</f>
        <v>307</v>
      </c>
      <c r="L86" s="241">
        <f>_xlfn.DAYS(About!$A$3,'Core Indicators'!FI86)</f>
        <v>0</v>
      </c>
      <c r="M86" s="241">
        <f>_xlfn.DAYS(About!$A$3,'Core Indicators'!GG86)</f>
        <v>199</v>
      </c>
      <c r="N86" s="241">
        <f>_xlfn.DAYS(About!$A$3,'Core Indicators'!GO86)</f>
        <v>199</v>
      </c>
      <c r="O86" s="241">
        <f>_xlfn.DAYS(About!$A$3,'Core Indicators'!GW86)</f>
        <v>199</v>
      </c>
      <c r="P86" s="241">
        <f>_xlfn.DAYS(About!$A$3,'Core Indicators'!HE86)</f>
        <v>199</v>
      </c>
      <c r="Q86" s="241">
        <f>_xlfn.DAYS(About!$A$3,'Core Indicators'!HM86)</f>
        <v>199</v>
      </c>
      <c r="R86" s="241">
        <f>_xlfn.DAYS(About!$A$3,'Core Indicators'!HU86)</f>
        <v>199</v>
      </c>
      <c r="S86" s="241">
        <f>_xlfn.DAYS(About!$A$3,'Core Indicators'!IC86)</f>
        <v>199</v>
      </c>
      <c r="T86" s="241">
        <f>_xlfn.DAYS(About!$A$3,'Core Indicators'!IK86)</f>
        <v>199</v>
      </c>
      <c r="U86" s="241">
        <f>_xlfn.DAYS(About!$A$3,'Core Indicators'!IS86)</f>
        <v>199</v>
      </c>
      <c r="V86" s="241">
        <f t="shared" si="2"/>
        <v>204.1</v>
      </c>
    </row>
    <row r="87" spans="1:22" x14ac:dyDescent="0.25">
      <c r="A87" s="240" t="str">
        <f>Lists!C:C</f>
        <v>MMR001</v>
      </c>
      <c r="B87" s="241">
        <f>_xlfn.DAYS(About!$A$3,'Core Indicators'!U87)</f>
        <v>35</v>
      </c>
      <c r="C87" s="241">
        <f>_xlfn.DAYS(About!$A$3,'Core Indicators'!AC87)</f>
        <v>35</v>
      </c>
      <c r="D87" s="241">
        <f>_xlfn.DAYS(About!$A$3,'Core Indicators'!AK87)</f>
        <v>35</v>
      </c>
      <c r="E87" s="241">
        <f>_xlfn.DAYS(About!$A$3,'Core Indicators'!AS87)</f>
        <v>0</v>
      </c>
      <c r="F87" s="241">
        <f>_xlfn.DAYS(About!$A$3,'Core Indicators'!BQ87)</f>
        <v>0</v>
      </c>
      <c r="G87" s="241">
        <f>_xlfn.DAYS(About!$A$3,'Core Indicators'!DM87)</f>
        <v>35</v>
      </c>
      <c r="H87" s="241">
        <f>_xlfn.DAYS(About!$A$3,'Core Indicators'!DU87)</f>
        <v>35</v>
      </c>
      <c r="I87" s="241">
        <f>_xlfn.DAYS(About!$A$3,'Core Indicators'!EC87)</f>
        <v>35</v>
      </c>
      <c r="J87" s="241">
        <f>_xlfn.DAYS(About!$A$3,'Core Indicators'!EK87)</f>
        <v>35</v>
      </c>
      <c r="K87" s="241">
        <f>_xlfn.DAYS(About!$A$3,'Core Indicators'!ES87)</f>
        <v>35</v>
      </c>
      <c r="L87" s="241">
        <f>_xlfn.DAYS(About!$A$3,'Core Indicators'!FI87)</f>
        <v>35</v>
      </c>
      <c r="M87" s="241">
        <f>_xlfn.DAYS(About!$A$3,'Core Indicators'!GG87)</f>
        <v>197</v>
      </c>
      <c r="N87" s="241">
        <f>_xlfn.DAYS(About!$A$3,'Core Indicators'!GO87)</f>
        <v>197</v>
      </c>
      <c r="O87" s="241">
        <f>_xlfn.DAYS(About!$A$3,'Core Indicators'!GW87)</f>
        <v>197</v>
      </c>
      <c r="P87" s="241">
        <f>_xlfn.DAYS(About!$A$3,'Core Indicators'!HE87)</f>
        <v>197</v>
      </c>
      <c r="Q87" s="241">
        <f>_xlfn.DAYS(About!$A$3,'Core Indicators'!HM87)</f>
        <v>197</v>
      </c>
      <c r="R87" s="241">
        <f>_xlfn.DAYS(About!$A$3,'Core Indicators'!HU87)</f>
        <v>197</v>
      </c>
      <c r="S87" s="241">
        <f>_xlfn.DAYS(About!$A$3,'Core Indicators'!IC87)</f>
        <v>197</v>
      </c>
      <c r="T87" s="241">
        <f>_xlfn.DAYS(About!$A$3,'Core Indicators'!IK87)</f>
        <v>197</v>
      </c>
      <c r="U87" s="241">
        <f>_xlfn.DAYS(About!$A$3,'Core Indicators'!IS87)</f>
        <v>197</v>
      </c>
      <c r="V87" s="241">
        <f t="shared" si="2"/>
        <v>44.2</v>
      </c>
    </row>
    <row r="88" spans="1:22" x14ac:dyDescent="0.25">
      <c r="A88" s="240" t="str">
        <f>Lists!C:C</f>
        <v>MMR002</v>
      </c>
      <c r="B88" s="241">
        <f>_xlfn.DAYS(About!$A$3,'Core Indicators'!U88)</f>
        <v>35</v>
      </c>
      <c r="C88" s="241">
        <f>_xlfn.DAYS(About!$A$3,'Core Indicators'!AC88)</f>
        <v>35</v>
      </c>
      <c r="D88" s="241">
        <f>_xlfn.DAYS(About!$A$3,'Core Indicators'!AK88)</f>
        <v>35</v>
      </c>
      <c r="E88" s="241">
        <f>_xlfn.DAYS(About!$A$3,'Core Indicators'!AS88)</f>
        <v>0</v>
      </c>
      <c r="F88" s="241">
        <f>_xlfn.DAYS(About!$A$3,'Core Indicators'!BQ88)</f>
        <v>0</v>
      </c>
      <c r="G88" s="241">
        <f>_xlfn.DAYS(About!$A$3,'Core Indicators'!DM88)</f>
        <v>35</v>
      </c>
      <c r="H88" s="241">
        <f>_xlfn.DAYS(About!$A$3,'Core Indicators'!DU88)</f>
        <v>35</v>
      </c>
      <c r="I88" s="241">
        <f>_xlfn.DAYS(About!$A$3,'Core Indicators'!EC88)</f>
        <v>35</v>
      </c>
      <c r="J88" s="241">
        <f>_xlfn.DAYS(About!$A$3,'Core Indicators'!EK88)</f>
        <v>35</v>
      </c>
      <c r="K88" s="241">
        <f>_xlfn.DAYS(About!$A$3,'Core Indicators'!ES88)</f>
        <v>35</v>
      </c>
      <c r="L88" s="241">
        <f>_xlfn.DAYS(About!$A$3,'Core Indicators'!FI88)</f>
        <v>35</v>
      </c>
      <c r="M88" s="241">
        <f>_xlfn.DAYS(About!$A$3,'Core Indicators'!GG88)</f>
        <v>197</v>
      </c>
      <c r="N88" s="241">
        <f>_xlfn.DAYS(About!$A$3,'Core Indicators'!GO88)</f>
        <v>197</v>
      </c>
      <c r="O88" s="241">
        <f>_xlfn.DAYS(About!$A$3,'Core Indicators'!GW88)</f>
        <v>197</v>
      </c>
      <c r="P88" s="241">
        <f>_xlfn.DAYS(About!$A$3,'Core Indicators'!HE88)</f>
        <v>197</v>
      </c>
      <c r="Q88" s="241">
        <f>_xlfn.DAYS(About!$A$3,'Core Indicators'!HM88)</f>
        <v>197</v>
      </c>
      <c r="R88" s="241">
        <f>_xlfn.DAYS(About!$A$3,'Core Indicators'!HU88)</f>
        <v>197</v>
      </c>
      <c r="S88" s="241">
        <f>_xlfn.DAYS(About!$A$3,'Core Indicators'!IC88)</f>
        <v>197</v>
      </c>
      <c r="T88" s="241">
        <f>_xlfn.DAYS(About!$A$3,'Core Indicators'!IK88)</f>
        <v>197</v>
      </c>
      <c r="U88" s="241">
        <f>_xlfn.DAYS(About!$A$3,'Core Indicators'!IS88)</f>
        <v>197</v>
      </c>
      <c r="V88" s="241">
        <f t="shared" si="2"/>
        <v>44.2</v>
      </c>
    </row>
    <row r="89" spans="1:22" x14ac:dyDescent="0.25">
      <c r="A89" s="240" t="str">
        <f>Lists!C:C</f>
        <v>MMR003</v>
      </c>
      <c r="B89" s="241">
        <f>_xlfn.DAYS(About!$A$3,'Core Indicators'!U89)</f>
        <v>35</v>
      </c>
      <c r="C89" s="241">
        <f>_xlfn.DAYS(About!$A$3,'Core Indicators'!AC89)</f>
        <v>35</v>
      </c>
      <c r="D89" s="241">
        <f>_xlfn.DAYS(About!$A$3,'Core Indicators'!AK89)</f>
        <v>35</v>
      </c>
      <c r="E89" s="241">
        <f>_xlfn.DAYS(About!$A$3,'Core Indicators'!AS89)</f>
        <v>0</v>
      </c>
      <c r="F89" s="241">
        <f>_xlfn.DAYS(About!$A$3,'Core Indicators'!BQ89)</f>
        <v>0</v>
      </c>
      <c r="G89" s="241">
        <f>_xlfn.DAYS(About!$A$3,'Core Indicators'!DM89)</f>
        <v>35</v>
      </c>
      <c r="H89" s="241">
        <f>_xlfn.DAYS(About!$A$3,'Core Indicators'!DU89)</f>
        <v>35</v>
      </c>
      <c r="I89" s="241">
        <f>_xlfn.DAYS(About!$A$3,'Core Indicators'!EC89)</f>
        <v>35</v>
      </c>
      <c r="J89" s="241">
        <f>_xlfn.DAYS(About!$A$3,'Core Indicators'!EK89)</f>
        <v>35</v>
      </c>
      <c r="K89" s="241">
        <f>_xlfn.DAYS(About!$A$3,'Core Indicators'!ES89)</f>
        <v>35</v>
      </c>
      <c r="L89" s="241">
        <f>_xlfn.DAYS(About!$A$3,'Core Indicators'!FI89)</f>
        <v>35</v>
      </c>
      <c r="M89" s="241">
        <f>_xlfn.DAYS(About!$A$3,'Core Indicators'!GG89)</f>
        <v>197</v>
      </c>
      <c r="N89" s="241">
        <f>_xlfn.DAYS(About!$A$3,'Core Indicators'!GO89)</f>
        <v>197</v>
      </c>
      <c r="O89" s="241">
        <f>_xlfn.DAYS(About!$A$3,'Core Indicators'!GW89)</f>
        <v>197</v>
      </c>
      <c r="P89" s="241">
        <f>_xlfn.DAYS(About!$A$3,'Core Indicators'!HE89)</f>
        <v>197</v>
      </c>
      <c r="Q89" s="241">
        <f>_xlfn.DAYS(About!$A$3,'Core Indicators'!HM89)</f>
        <v>197</v>
      </c>
      <c r="R89" s="241">
        <f>_xlfn.DAYS(About!$A$3,'Core Indicators'!HU89)</f>
        <v>197</v>
      </c>
      <c r="S89" s="241">
        <f>_xlfn.DAYS(About!$A$3,'Core Indicators'!IC89)</f>
        <v>197</v>
      </c>
      <c r="T89" s="241">
        <f>_xlfn.DAYS(About!$A$3,'Core Indicators'!IK89)</f>
        <v>197</v>
      </c>
      <c r="U89" s="241">
        <f>_xlfn.DAYS(About!$A$3,'Core Indicators'!IS89)</f>
        <v>197</v>
      </c>
      <c r="V89" s="241">
        <f t="shared" si="2"/>
        <v>44.2</v>
      </c>
    </row>
    <row r="90" spans="1:22" x14ac:dyDescent="0.25">
      <c r="A90" s="240" t="str">
        <f>Lists!C:C</f>
        <v>MMR004</v>
      </c>
      <c r="B90" s="241">
        <f>_xlfn.DAYS(About!$A$3,'Core Indicators'!U90)</f>
        <v>35</v>
      </c>
      <c r="C90" s="241">
        <f>_xlfn.DAYS(About!$A$3,'Core Indicators'!AC90)</f>
        <v>35</v>
      </c>
      <c r="D90" s="241">
        <f>_xlfn.DAYS(About!$A$3,'Core Indicators'!AK90)</f>
        <v>35</v>
      </c>
      <c r="E90" s="241">
        <f>_xlfn.DAYS(About!$A$3,'Core Indicators'!AS90)</f>
        <v>0</v>
      </c>
      <c r="F90" s="241">
        <f>_xlfn.DAYS(About!$A$3,'Core Indicators'!BQ90)</f>
        <v>0</v>
      </c>
      <c r="G90" s="241">
        <f>_xlfn.DAYS(About!$A$3,'Core Indicators'!DM90)</f>
        <v>35</v>
      </c>
      <c r="H90" s="241">
        <f>_xlfn.DAYS(About!$A$3,'Core Indicators'!DU90)</f>
        <v>35</v>
      </c>
      <c r="I90" s="241">
        <f>_xlfn.DAYS(About!$A$3,'Core Indicators'!EC90)</f>
        <v>35</v>
      </c>
      <c r="J90" s="241">
        <f>_xlfn.DAYS(About!$A$3,'Core Indicators'!EK90)</f>
        <v>35</v>
      </c>
      <c r="K90" s="241">
        <f>_xlfn.DAYS(About!$A$3,'Core Indicators'!ES90)</f>
        <v>35</v>
      </c>
      <c r="L90" s="241">
        <f>_xlfn.DAYS(About!$A$3,'Core Indicators'!FI90)</f>
        <v>35</v>
      </c>
      <c r="M90" s="241">
        <f>_xlfn.DAYS(About!$A$3,'Core Indicators'!GG90)</f>
        <v>197</v>
      </c>
      <c r="N90" s="241">
        <f>_xlfn.DAYS(About!$A$3,'Core Indicators'!GO90)</f>
        <v>197</v>
      </c>
      <c r="O90" s="241">
        <f>_xlfn.DAYS(About!$A$3,'Core Indicators'!GW90)</f>
        <v>197</v>
      </c>
      <c r="P90" s="241">
        <f>_xlfn.DAYS(About!$A$3,'Core Indicators'!HE90)</f>
        <v>197</v>
      </c>
      <c r="Q90" s="241">
        <f>_xlfn.DAYS(About!$A$3,'Core Indicators'!HM90)</f>
        <v>197</v>
      </c>
      <c r="R90" s="241">
        <f>_xlfn.DAYS(About!$A$3,'Core Indicators'!HU90)</f>
        <v>197</v>
      </c>
      <c r="S90" s="241">
        <f>_xlfn.DAYS(About!$A$3,'Core Indicators'!IC90)</f>
        <v>197</v>
      </c>
      <c r="T90" s="241">
        <f>_xlfn.DAYS(About!$A$3,'Core Indicators'!IK90)</f>
        <v>197</v>
      </c>
      <c r="U90" s="241">
        <f>_xlfn.DAYS(About!$A$3,'Core Indicators'!IS90)</f>
        <v>197</v>
      </c>
      <c r="V90" s="241">
        <f t="shared" si="2"/>
        <v>44.2</v>
      </c>
    </row>
    <row r="91" spans="1:22" x14ac:dyDescent="0.25">
      <c r="A91" s="240" t="str">
        <f>Lists!C:C</f>
        <v>MMR005</v>
      </c>
      <c r="B91" s="241">
        <f>_xlfn.DAYS(About!$A$3,'Core Indicators'!U91)</f>
        <v>35</v>
      </c>
      <c r="C91" s="241">
        <f>_xlfn.DAYS(About!$A$3,'Core Indicators'!AC91)</f>
        <v>35</v>
      </c>
      <c r="D91" s="241">
        <f>_xlfn.DAYS(About!$A$3,'Core Indicators'!AK91)</f>
        <v>35</v>
      </c>
      <c r="E91" s="241">
        <f>_xlfn.DAYS(About!$A$3,'Core Indicators'!AS91)</f>
        <v>35</v>
      </c>
      <c r="F91" s="241">
        <f>_xlfn.DAYS(About!$A$3,'Core Indicators'!BQ91)</f>
        <v>35</v>
      </c>
      <c r="G91" s="241">
        <f>_xlfn.DAYS(About!$A$3,'Core Indicators'!DM91)</f>
        <v>35</v>
      </c>
      <c r="H91" s="241">
        <f>_xlfn.DAYS(About!$A$3,'Core Indicators'!DU91)</f>
        <v>35</v>
      </c>
      <c r="I91" s="241">
        <f>_xlfn.DAYS(About!$A$3,'Core Indicators'!EC91)</f>
        <v>35</v>
      </c>
      <c r="J91" s="241">
        <f>_xlfn.DAYS(About!$A$3,'Core Indicators'!EK91)</f>
        <v>35</v>
      </c>
      <c r="K91" s="241">
        <f>_xlfn.DAYS(About!$A$3,'Core Indicators'!ES91)</f>
        <v>35</v>
      </c>
      <c r="L91" s="241">
        <f>_xlfn.DAYS(About!$A$3,'Core Indicators'!FI91)</f>
        <v>35</v>
      </c>
      <c r="M91" s="241">
        <f>_xlfn.DAYS(About!$A$3,'Core Indicators'!GG91)</f>
        <v>183</v>
      </c>
      <c r="N91" s="241">
        <f>_xlfn.DAYS(About!$A$3,'Core Indicators'!GO91)</f>
        <v>183</v>
      </c>
      <c r="O91" s="241">
        <f>_xlfn.DAYS(About!$A$3,'Core Indicators'!GW91)</f>
        <v>183</v>
      </c>
      <c r="P91" s="241">
        <f>_xlfn.DAYS(About!$A$3,'Core Indicators'!HE91)</f>
        <v>183</v>
      </c>
      <c r="Q91" s="241">
        <f>_xlfn.DAYS(About!$A$3,'Core Indicators'!HM91)</f>
        <v>183</v>
      </c>
      <c r="R91" s="241">
        <f>_xlfn.DAYS(About!$A$3,'Core Indicators'!HU91)</f>
        <v>183</v>
      </c>
      <c r="S91" s="241">
        <f>_xlfn.DAYS(About!$A$3,'Core Indicators'!IC91)</f>
        <v>183</v>
      </c>
      <c r="T91" s="241">
        <f>_xlfn.DAYS(About!$A$3,'Core Indicators'!IK91)</f>
        <v>183</v>
      </c>
      <c r="U91" s="241">
        <f>_xlfn.DAYS(About!$A$3,'Core Indicators'!IS91)</f>
        <v>183</v>
      </c>
      <c r="V91" s="241">
        <f t="shared" si="2"/>
        <v>49.8</v>
      </c>
    </row>
    <row r="92" spans="1:22" x14ac:dyDescent="0.25">
      <c r="A92" s="240" t="str">
        <f>Lists!C:C</f>
        <v>MOZ001</v>
      </c>
      <c r="B92" s="241">
        <f>_xlfn.DAYS(About!$A$3,'Core Indicators'!U92)</f>
        <v>183</v>
      </c>
      <c r="C92" s="241">
        <f>_xlfn.DAYS(About!$A$3,'Core Indicators'!AC92)</f>
        <v>0</v>
      </c>
      <c r="D92" s="241">
        <f>_xlfn.DAYS(About!$A$3,'Core Indicators'!AK92)</f>
        <v>0</v>
      </c>
      <c r="E92" s="241">
        <f>_xlfn.DAYS(About!$A$3,'Core Indicators'!AS92)</f>
        <v>0</v>
      </c>
      <c r="F92" s="241">
        <f>_xlfn.DAYS(About!$A$3,'Core Indicators'!BQ92)</f>
        <v>0</v>
      </c>
      <c r="G92" s="241">
        <f>_xlfn.DAYS(About!$A$3,'Core Indicators'!DM92)</f>
        <v>0</v>
      </c>
      <c r="H92" s="241">
        <f>_xlfn.DAYS(About!$A$3,'Core Indicators'!DU92)</f>
        <v>0</v>
      </c>
      <c r="I92" s="241">
        <f>_xlfn.DAYS(About!$A$3,'Core Indicators'!EC92)</f>
        <v>0</v>
      </c>
      <c r="J92" s="241">
        <f>_xlfn.DAYS(About!$A$3,'Core Indicators'!EK92)</f>
        <v>0</v>
      </c>
      <c r="K92" s="241">
        <f>_xlfn.DAYS(About!$A$3,'Core Indicators'!ES92)</f>
        <v>0</v>
      </c>
      <c r="L92" s="241">
        <f>_xlfn.DAYS(About!$A$3,'Core Indicators'!FI92)</f>
        <v>183</v>
      </c>
      <c r="M92" s="241">
        <f>_xlfn.DAYS(About!$A$3,'Core Indicators'!GG92)</f>
        <v>3</v>
      </c>
      <c r="N92" s="241">
        <f>_xlfn.DAYS(About!$A$3,'Core Indicators'!GO92)</f>
        <v>3</v>
      </c>
      <c r="O92" s="241">
        <f>_xlfn.DAYS(About!$A$3,'Core Indicators'!GW92)</f>
        <v>3</v>
      </c>
      <c r="P92" s="241">
        <f>_xlfn.DAYS(About!$A$3,'Core Indicators'!HE92)</f>
        <v>3</v>
      </c>
      <c r="Q92" s="241">
        <f>_xlfn.DAYS(About!$A$3,'Core Indicators'!HM92)</f>
        <v>3</v>
      </c>
      <c r="R92" s="241">
        <f>_xlfn.DAYS(About!$A$3,'Core Indicators'!HU92)</f>
        <v>3</v>
      </c>
      <c r="S92" s="241">
        <f>_xlfn.DAYS(About!$A$3,'Core Indicators'!IC92)</f>
        <v>3</v>
      </c>
      <c r="T92" s="241">
        <f>_xlfn.DAYS(About!$A$3,'Core Indicators'!IK92)</f>
        <v>3</v>
      </c>
      <c r="U92" s="241">
        <f>_xlfn.DAYS(About!$A$3,'Core Indicators'!IS92)</f>
        <v>3</v>
      </c>
      <c r="V92" s="241">
        <f t="shared" si="2"/>
        <v>18.600000000000001</v>
      </c>
    </row>
    <row r="93" spans="1:22" x14ac:dyDescent="0.25">
      <c r="A93" s="240" t="str">
        <f>Lists!C:C</f>
        <v>MOZ004</v>
      </c>
      <c r="B93" s="241">
        <f>_xlfn.DAYS(About!$A$3,'Core Indicators'!U93)</f>
        <v>183</v>
      </c>
      <c r="C93" s="241">
        <f>_xlfn.DAYS(About!$A$3,'Core Indicators'!AC93)</f>
        <v>0</v>
      </c>
      <c r="D93" s="241">
        <f>_xlfn.DAYS(About!$A$3,'Core Indicators'!AK93)</f>
        <v>0</v>
      </c>
      <c r="E93" s="241">
        <f>_xlfn.DAYS(About!$A$3,'Core Indicators'!AS93)</f>
        <v>0</v>
      </c>
      <c r="F93" s="241">
        <f>_xlfn.DAYS(About!$A$3,'Core Indicators'!BQ93)</f>
        <v>0</v>
      </c>
      <c r="G93" s="241">
        <f>_xlfn.DAYS(About!$A$3,'Core Indicators'!DM93)</f>
        <v>0</v>
      </c>
      <c r="H93" s="241">
        <f>_xlfn.DAYS(About!$A$3,'Core Indicators'!DU93)</f>
        <v>0</v>
      </c>
      <c r="I93" s="241">
        <f>_xlfn.DAYS(About!$A$3,'Core Indicators'!EC93)</f>
        <v>0</v>
      </c>
      <c r="J93" s="241">
        <f>_xlfn.DAYS(About!$A$3,'Core Indicators'!EK93)</f>
        <v>0</v>
      </c>
      <c r="K93" s="241">
        <f>_xlfn.DAYS(About!$A$3,'Core Indicators'!ES93)</f>
        <v>0</v>
      </c>
      <c r="L93" s="241">
        <f>_xlfn.DAYS(About!$A$3,'Core Indicators'!FI93)</f>
        <v>183</v>
      </c>
      <c r="M93" s="241">
        <f>_xlfn.DAYS(About!$A$3,'Core Indicators'!GG93)</f>
        <v>3</v>
      </c>
      <c r="N93" s="241">
        <f>_xlfn.DAYS(About!$A$3,'Core Indicators'!GO93)</f>
        <v>3</v>
      </c>
      <c r="O93" s="241">
        <f>_xlfn.DAYS(About!$A$3,'Core Indicators'!GW93)</f>
        <v>3</v>
      </c>
      <c r="P93" s="241">
        <f>_xlfn.DAYS(About!$A$3,'Core Indicators'!HE93)</f>
        <v>3</v>
      </c>
      <c r="Q93" s="241">
        <f>_xlfn.DAYS(About!$A$3,'Core Indicators'!HM93)</f>
        <v>3</v>
      </c>
      <c r="R93" s="241">
        <f>_xlfn.DAYS(About!$A$3,'Core Indicators'!HU93)</f>
        <v>3</v>
      </c>
      <c r="S93" s="241">
        <f>_xlfn.DAYS(About!$A$3,'Core Indicators'!IC93)</f>
        <v>3</v>
      </c>
      <c r="T93" s="241">
        <f>_xlfn.DAYS(About!$A$3,'Core Indicators'!IK93)</f>
        <v>3</v>
      </c>
      <c r="U93" s="241">
        <f>_xlfn.DAYS(About!$A$3,'Core Indicators'!IS93)</f>
        <v>3</v>
      </c>
      <c r="V93" s="241">
        <f t="shared" si="2"/>
        <v>18.600000000000001</v>
      </c>
    </row>
    <row r="94" spans="1:22" x14ac:dyDescent="0.25">
      <c r="A94" s="240" t="str">
        <f>Lists!C:C</f>
        <v>MOZ010</v>
      </c>
      <c r="B94" s="241">
        <f>_xlfn.DAYS(About!$A$3,'Core Indicators'!U94)</f>
        <v>183</v>
      </c>
      <c r="C94" s="241">
        <f>_xlfn.DAYS(About!$A$3,'Core Indicators'!AC94)</f>
        <v>0</v>
      </c>
      <c r="D94" s="241">
        <f>_xlfn.DAYS(About!$A$3,'Core Indicators'!AK94)</f>
        <v>0</v>
      </c>
      <c r="E94" s="241">
        <f>_xlfn.DAYS(About!$A$3,'Core Indicators'!AS94)</f>
        <v>183</v>
      </c>
      <c r="F94" s="241">
        <f>_xlfn.DAYS(About!$A$3,'Core Indicators'!BQ94)</f>
        <v>0</v>
      </c>
      <c r="G94" s="241">
        <f>_xlfn.DAYS(About!$A$3,'Core Indicators'!DM94)</f>
        <v>0</v>
      </c>
      <c r="H94" s="241">
        <f>_xlfn.DAYS(About!$A$3,'Core Indicators'!DU94)</f>
        <v>0</v>
      </c>
      <c r="I94" s="241">
        <f>_xlfn.DAYS(About!$A$3,'Core Indicators'!EC94)</f>
        <v>0</v>
      </c>
      <c r="J94" s="241">
        <f>_xlfn.DAYS(About!$A$3,'Core Indicators'!EK94)</f>
        <v>0</v>
      </c>
      <c r="K94" s="241">
        <f>_xlfn.DAYS(About!$A$3,'Core Indicators'!ES94)</f>
        <v>0</v>
      </c>
      <c r="L94" s="241">
        <f>_xlfn.DAYS(About!$A$3,'Core Indicators'!FI94)</f>
        <v>183</v>
      </c>
      <c r="M94" s="241">
        <f>_xlfn.DAYS(About!$A$3,'Core Indicators'!GG94)</f>
        <v>3</v>
      </c>
      <c r="N94" s="241">
        <f>_xlfn.DAYS(About!$A$3,'Core Indicators'!GO94)</f>
        <v>3</v>
      </c>
      <c r="O94" s="241">
        <f>_xlfn.DAYS(About!$A$3,'Core Indicators'!GW94)</f>
        <v>3</v>
      </c>
      <c r="P94" s="241">
        <f>_xlfn.DAYS(About!$A$3,'Core Indicators'!HE94)</f>
        <v>3</v>
      </c>
      <c r="Q94" s="241">
        <f>_xlfn.DAYS(About!$A$3,'Core Indicators'!HM94)</f>
        <v>3</v>
      </c>
      <c r="R94" s="241">
        <f>_xlfn.DAYS(About!$A$3,'Core Indicators'!HU94)</f>
        <v>3</v>
      </c>
      <c r="S94" s="241">
        <f>_xlfn.DAYS(About!$A$3,'Core Indicators'!IC94)</f>
        <v>3</v>
      </c>
      <c r="T94" s="241">
        <f>_xlfn.DAYS(About!$A$3,'Core Indicators'!IK94)</f>
        <v>3</v>
      </c>
      <c r="U94" s="241">
        <f>_xlfn.DAYS(About!$A$3,'Core Indicators'!IS94)</f>
        <v>3</v>
      </c>
      <c r="V94" s="241">
        <f t="shared" si="2"/>
        <v>36.9</v>
      </c>
    </row>
    <row r="95" spans="1:22" x14ac:dyDescent="0.25">
      <c r="A95" s="240" t="str">
        <f>Lists!C:C</f>
        <v>MRT002</v>
      </c>
      <c r="B95" s="241">
        <f>_xlfn.DAYS(About!$A$3,'Core Indicators'!U95)</f>
        <v>214</v>
      </c>
      <c r="C95" s="241">
        <f>_xlfn.DAYS(About!$A$3,'Core Indicators'!AC95)</f>
        <v>0</v>
      </c>
      <c r="D95" s="241">
        <f>_xlfn.DAYS(About!$A$3,'Core Indicators'!AK95)</f>
        <v>0</v>
      </c>
      <c r="E95" s="241">
        <f>_xlfn.DAYS(About!$A$3,'Core Indicators'!AS95)</f>
        <v>0</v>
      </c>
      <c r="F95" s="241">
        <f>_xlfn.DAYS(About!$A$3,'Core Indicators'!BQ95)</f>
        <v>0</v>
      </c>
      <c r="G95" s="241">
        <f>_xlfn.DAYS(About!$A$3,'Core Indicators'!DM95)</f>
        <v>0</v>
      </c>
      <c r="H95" s="241">
        <f>_xlfn.DAYS(About!$A$3,'Core Indicators'!DU95)</f>
        <v>0</v>
      </c>
      <c r="I95" s="241">
        <f>_xlfn.DAYS(About!$A$3,'Core Indicators'!EC95)</f>
        <v>0</v>
      </c>
      <c r="J95" s="241">
        <f>_xlfn.DAYS(About!$A$3,'Core Indicators'!EK95)</f>
        <v>0</v>
      </c>
      <c r="K95" s="241">
        <f>_xlfn.DAYS(About!$A$3,'Core Indicators'!ES95)</f>
        <v>0</v>
      </c>
      <c r="L95" s="241">
        <f>_xlfn.DAYS(About!$A$3,'Core Indicators'!FI95)</f>
        <v>214</v>
      </c>
      <c r="M95" s="241">
        <f>_xlfn.DAYS(About!$A$3,'Core Indicators'!GG95)</f>
        <v>9</v>
      </c>
      <c r="N95" s="241">
        <f>_xlfn.DAYS(About!$A$3,'Core Indicators'!GO95)</f>
        <v>9</v>
      </c>
      <c r="O95" s="241">
        <f>_xlfn.DAYS(About!$A$3,'Core Indicators'!GW95)</f>
        <v>9</v>
      </c>
      <c r="P95" s="241">
        <f>_xlfn.DAYS(About!$A$3,'Core Indicators'!HE95)</f>
        <v>9</v>
      </c>
      <c r="Q95" s="241">
        <f>_xlfn.DAYS(About!$A$3,'Core Indicators'!HM95)</f>
        <v>9</v>
      </c>
      <c r="R95" s="241">
        <f>_xlfn.DAYS(About!$A$3,'Core Indicators'!HU95)</f>
        <v>9</v>
      </c>
      <c r="S95" s="241">
        <f>_xlfn.DAYS(About!$A$3,'Core Indicators'!IC95)</f>
        <v>9</v>
      </c>
      <c r="T95" s="241">
        <f>_xlfn.DAYS(About!$A$3,'Core Indicators'!IK95)</f>
        <v>9</v>
      </c>
      <c r="U95" s="241">
        <f>_xlfn.DAYS(About!$A$3,'Core Indicators'!IS95)</f>
        <v>9</v>
      </c>
      <c r="V95" s="241">
        <f t="shared" si="2"/>
        <v>22.3</v>
      </c>
    </row>
    <row r="96" spans="1:22" x14ac:dyDescent="0.25">
      <c r="A96" s="240" t="str">
        <f>Lists!C:C</f>
        <v>MRT003</v>
      </c>
      <c r="B96" s="241">
        <f>_xlfn.DAYS(About!$A$3,'Core Indicators'!U96)</f>
        <v>1158</v>
      </c>
      <c r="C96" s="241">
        <f>_xlfn.DAYS(About!$A$3,'Core Indicators'!AC96)</f>
        <v>0</v>
      </c>
      <c r="D96" s="241">
        <f>_xlfn.DAYS(About!$A$3,'Core Indicators'!AK96)</f>
        <v>0</v>
      </c>
      <c r="E96" s="241">
        <f>_xlfn.DAYS(About!$A$3,'Core Indicators'!AS96)</f>
        <v>1191</v>
      </c>
      <c r="F96" s="241">
        <f>_xlfn.DAYS(About!$A$3,'Core Indicators'!BQ96)</f>
        <v>0</v>
      </c>
      <c r="G96" s="241">
        <f>_xlfn.DAYS(About!$A$3,'Core Indicators'!DM96)</f>
        <v>0</v>
      </c>
      <c r="H96" s="241">
        <f>_xlfn.DAYS(About!$A$3,'Core Indicators'!DU96)</f>
        <v>0</v>
      </c>
      <c r="I96" s="241">
        <f>_xlfn.DAYS(About!$A$3,'Core Indicators'!EC96)</f>
        <v>0</v>
      </c>
      <c r="J96" s="241">
        <f>_xlfn.DAYS(About!$A$3,'Core Indicators'!EK96)</f>
        <v>0</v>
      </c>
      <c r="K96" s="241">
        <f>_xlfn.DAYS(About!$A$3,'Core Indicators'!ES96)</f>
        <v>0</v>
      </c>
      <c r="L96" s="241">
        <f>_xlfn.DAYS(About!$A$3,'Core Indicators'!FI96)</f>
        <v>322</v>
      </c>
      <c r="M96" s="241">
        <f>_xlfn.DAYS(About!$A$3,'Core Indicators'!GG96)</f>
        <v>9</v>
      </c>
      <c r="N96" s="241">
        <f>_xlfn.DAYS(About!$A$3,'Core Indicators'!GO96)</f>
        <v>9</v>
      </c>
      <c r="O96" s="241">
        <f>_xlfn.DAYS(About!$A$3,'Core Indicators'!GW96)</f>
        <v>9</v>
      </c>
      <c r="P96" s="241">
        <f>_xlfn.DAYS(About!$A$3,'Core Indicators'!HE96)</f>
        <v>9</v>
      </c>
      <c r="Q96" s="241">
        <f>_xlfn.DAYS(About!$A$3,'Core Indicators'!HM96)</f>
        <v>9</v>
      </c>
      <c r="R96" s="241">
        <f>_xlfn.DAYS(About!$A$3,'Core Indicators'!HU96)</f>
        <v>9</v>
      </c>
      <c r="S96" s="241">
        <f>_xlfn.DAYS(About!$A$3,'Core Indicators'!IC96)</f>
        <v>9</v>
      </c>
      <c r="T96" s="241">
        <f>_xlfn.DAYS(About!$A$3,'Core Indicators'!IK96)</f>
        <v>9</v>
      </c>
      <c r="U96" s="241">
        <f>_xlfn.DAYS(About!$A$3,'Core Indicators'!IS96)</f>
        <v>9</v>
      </c>
      <c r="V96" s="241">
        <f t="shared" si="2"/>
        <v>152.19999999999999</v>
      </c>
    </row>
    <row r="97" spans="1:22" x14ac:dyDescent="0.25">
      <c r="A97" s="240" t="str">
        <f>Lists!C:C</f>
        <v>MWI002</v>
      </c>
      <c r="B97" s="241">
        <f>_xlfn.DAYS(About!$A$3,'Core Indicators'!U97)</f>
        <v>0</v>
      </c>
      <c r="C97" s="241">
        <f>_xlfn.DAYS(About!$A$3,'Core Indicators'!AC97)</f>
        <v>0</v>
      </c>
      <c r="D97" s="241">
        <f>_xlfn.DAYS(About!$A$3,'Core Indicators'!AK97)</f>
        <v>0</v>
      </c>
      <c r="E97" s="241">
        <f>_xlfn.DAYS(About!$A$3,'Core Indicators'!AS97)</f>
        <v>0</v>
      </c>
      <c r="F97" s="241">
        <f>_xlfn.DAYS(About!$A$3,'Core Indicators'!BQ97)</f>
        <v>0</v>
      </c>
      <c r="G97" s="241">
        <f>_xlfn.DAYS(About!$A$3,'Core Indicators'!DM97)</f>
        <v>0</v>
      </c>
      <c r="H97" s="241">
        <f>_xlfn.DAYS(About!$A$3,'Core Indicators'!DU97)</f>
        <v>0</v>
      </c>
      <c r="I97" s="241">
        <f>_xlfn.DAYS(About!$A$3,'Core Indicators'!EC97)</f>
        <v>0</v>
      </c>
      <c r="J97" s="241">
        <f>_xlfn.DAYS(About!$A$3,'Core Indicators'!EK97)</f>
        <v>0</v>
      </c>
      <c r="K97" s="241">
        <f>_xlfn.DAYS(About!$A$3,'Core Indicators'!ES97)</f>
        <v>0</v>
      </c>
      <c r="L97" s="241">
        <f>_xlfn.DAYS(About!$A$3,'Core Indicators'!FI97)</f>
        <v>216</v>
      </c>
      <c r="M97" s="241">
        <f>_xlfn.DAYS(About!$A$3,'Core Indicators'!GG97)</f>
        <v>3</v>
      </c>
      <c r="N97" s="241">
        <f>_xlfn.DAYS(About!$A$3,'Core Indicators'!GO97)</f>
        <v>3</v>
      </c>
      <c r="O97" s="241">
        <f>_xlfn.DAYS(About!$A$3,'Core Indicators'!GW97)</f>
        <v>3</v>
      </c>
      <c r="P97" s="241">
        <f>_xlfn.DAYS(About!$A$3,'Core Indicators'!HE97)</f>
        <v>3</v>
      </c>
      <c r="Q97" s="241">
        <f>_xlfn.DAYS(About!$A$3,'Core Indicators'!HM97)</f>
        <v>3</v>
      </c>
      <c r="R97" s="241">
        <f>_xlfn.DAYS(About!$A$3,'Core Indicators'!HU97)</f>
        <v>3</v>
      </c>
      <c r="S97" s="241">
        <f>_xlfn.DAYS(About!$A$3,'Core Indicators'!IC97)</f>
        <v>3</v>
      </c>
      <c r="T97" s="241">
        <f>_xlfn.DAYS(About!$A$3,'Core Indicators'!IK97)</f>
        <v>3</v>
      </c>
      <c r="U97" s="241">
        <f>_xlfn.DAYS(About!$A$3,'Core Indicators'!IS97)</f>
        <v>3</v>
      </c>
      <c r="V97" s="241">
        <f t="shared" si="2"/>
        <v>21.9</v>
      </c>
    </row>
    <row r="98" spans="1:22" x14ac:dyDescent="0.25">
      <c r="A98" s="240" t="str">
        <f>Lists!C:C</f>
        <v>MWI005</v>
      </c>
      <c r="B98" s="241">
        <f>_xlfn.DAYS(About!$A$3,'Core Indicators'!U98)</f>
        <v>0</v>
      </c>
      <c r="C98" s="241">
        <f>_xlfn.DAYS(About!$A$3,'Core Indicators'!AC98)</f>
        <v>0</v>
      </c>
      <c r="D98" s="241">
        <f>_xlfn.DAYS(About!$A$3,'Core Indicators'!AK98)</f>
        <v>0</v>
      </c>
      <c r="E98" s="241">
        <f>_xlfn.DAYS(About!$A$3,'Core Indicators'!AS98)</f>
        <v>0</v>
      </c>
      <c r="F98" s="241">
        <f>_xlfn.DAYS(About!$A$3,'Core Indicators'!BQ98)</f>
        <v>0</v>
      </c>
      <c r="G98" s="241">
        <f>_xlfn.DAYS(About!$A$3,'Core Indicators'!DM98)</f>
        <v>0</v>
      </c>
      <c r="H98" s="241">
        <f>_xlfn.DAYS(About!$A$3,'Core Indicators'!DU98)</f>
        <v>0</v>
      </c>
      <c r="I98" s="241">
        <f>_xlfn.DAYS(About!$A$3,'Core Indicators'!EC98)</f>
        <v>0</v>
      </c>
      <c r="J98" s="241">
        <f>_xlfn.DAYS(About!$A$3,'Core Indicators'!EK98)</f>
        <v>0</v>
      </c>
      <c r="K98" s="241">
        <f>_xlfn.DAYS(About!$A$3,'Core Indicators'!ES98)</f>
        <v>0</v>
      </c>
      <c r="L98" s="241">
        <f>_xlfn.DAYS(About!$A$3,'Core Indicators'!FI98)</f>
        <v>216</v>
      </c>
      <c r="M98" s="241">
        <f>_xlfn.DAYS(About!$A$3,'Core Indicators'!GG98)</f>
        <v>3</v>
      </c>
      <c r="N98" s="241">
        <f>_xlfn.DAYS(About!$A$3,'Core Indicators'!GO98)</f>
        <v>3</v>
      </c>
      <c r="O98" s="241">
        <f>_xlfn.DAYS(About!$A$3,'Core Indicators'!GW98)</f>
        <v>3</v>
      </c>
      <c r="P98" s="241">
        <f>_xlfn.DAYS(About!$A$3,'Core Indicators'!HE98)</f>
        <v>3</v>
      </c>
      <c r="Q98" s="241">
        <f>_xlfn.DAYS(About!$A$3,'Core Indicators'!HM98)</f>
        <v>3</v>
      </c>
      <c r="R98" s="241">
        <f>_xlfn.DAYS(About!$A$3,'Core Indicators'!HU98)</f>
        <v>3</v>
      </c>
      <c r="S98" s="241">
        <f>_xlfn.DAYS(About!$A$3,'Core Indicators'!IC98)</f>
        <v>3</v>
      </c>
      <c r="T98" s="241">
        <f>_xlfn.DAYS(About!$A$3,'Core Indicators'!IK98)</f>
        <v>3</v>
      </c>
      <c r="U98" s="241">
        <f>_xlfn.DAYS(About!$A$3,'Core Indicators'!IS98)</f>
        <v>3</v>
      </c>
      <c r="V98" s="241">
        <f t="shared" si="2"/>
        <v>21.9</v>
      </c>
    </row>
    <row r="99" spans="1:22" x14ac:dyDescent="0.25">
      <c r="A99" s="240" t="str">
        <f>Lists!C:C</f>
        <v>MYS001</v>
      </c>
      <c r="B99" s="241">
        <f>_xlfn.DAYS(About!$A$3,'Core Indicators'!U99)</f>
        <v>67</v>
      </c>
      <c r="C99" s="241">
        <f>_xlfn.DAYS(About!$A$3,'Core Indicators'!AC99)</f>
        <v>67</v>
      </c>
      <c r="D99" s="241">
        <f>_xlfn.DAYS(About!$A$3,'Core Indicators'!AK99)</f>
        <v>67</v>
      </c>
      <c r="E99" s="241">
        <f>_xlfn.DAYS(About!$A$3,'Core Indicators'!AS99)</f>
        <v>0</v>
      </c>
      <c r="F99" s="241">
        <f>_xlfn.DAYS(About!$A$3,'Core Indicators'!BQ99)</f>
        <v>0</v>
      </c>
      <c r="G99" s="241">
        <f>_xlfn.DAYS(About!$A$3,'Core Indicators'!DM99)</f>
        <v>36</v>
      </c>
      <c r="H99" s="241">
        <f>_xlfn.DAYS(About!$A$3,'Core Indicators'!DU99)</f>
        <v>0</v>
      </c>
      <c r="I99" s="241">
        <f>_xlfn.DAYS(About!$A$3,'Core Indicators'!EC99)</f>
        <v>0</v>
      </c>
      <c r="J99" s="241">
        <f>_xlfn.DAYS(About!$A$3,'Core Indicators'!EK99)</f>
        <v>36</v>
      </c>
      <c r="K99" s="241">
        <f>_xlfn.DAYS(About!$A$3,'Core Indicators'!ES99)</f>
        <v>36</v>
      </c>
      <c r="L99" s="241">
        <f>_xlfn.DAYS(About!$A$3,'Core Indicators'!FI99)</f>
        <v>976</v>
      </c>
      <c r="M99" s="241">
        <f>_xlfn.DAYS(About!$A$3,'Core Indicators'!GG99)</f>
        <v>197</v>
      </c>
      <c r="N99" s="241">
        <f>_xlfn.DAYS(About!$A$3,'Core Indicators'!GO99)</f>
        <v>197</v>
      </c>
      <c r="O99" s="241">
        <f>_xlfn.DAYS(About!$A$3,'Core Indicators'!GW99)</f>
        <v>197</v>
      </c>
      <c r="P99" s="241">
        <f>_xlfn.DAYS(About!$A$3,'Core Indicators'!HE99)</f>
        <v>197</v>
      </c>
      <c r="Q99" s="241">
        <f>_xlfn.DAYS(About!$A$3,'Core Indicators'!HM99)</f>
        <v>197</v>
      </c>
      <c r="R99" s="241">
        <f>_xlfn.DAYS(About!$A$3,'Core Indicators'!HU99)</f>
        <v>197</v>
      </c>
      <c r="S99" s="241">
        <f>_xlfn.DAYS(About!$A$3,'Core Indicators'!IC99)</f>
        <v>197</v>
      </c>
      <c r="T99" s="241">
        <f>_xlfn.DAYS(About!$A$3,'Core Indicators'!IK99)</f>
        <v>197</v>
      </c>
      <c r="U99" s="241">
        <f>_xlfn.DAYS(About!$A$3,'Core Indicators'!IS99)</f>
        <v>197</v>
      </c>
      <c r="V99" s="241">
        <f t="shared" ref="V99:V130" si="3">AVERAGE(D99:M99)</f>
        <v>134.80000000000001</v>
      </c>
    </row>
    <row r="100" spans="1:22" x14ac:dyDescent="0.25">
      <c r="A100" s="240" t="str">
        <f>Lists!C:C</f>
        <v>NAM002</v>
      </c>
      <c r="B100" s="241">
        <f>_xlfn.DAYS(About!$A$3,'Core Indicators'!U100)</f>
        <v>0</v>
      </c>
      <c r="C100" s="241">
        <f>_xlfn.DAYS(About!$A$3,'Core Indicators'!AC100)</f>
        <v>0</v>
      </c>
      <c r="D100" s="241">
        <f>_xlfn.DAYS(About!$A$3,'Core Indicators'!AK100)</f>
        <v>0</v>
      </c>
      <c r="E100" s="241">
        <f>_xlfn.DAYS(About!$A$3,'Core Indicators'!AS100)</f>
        <v>1392</v>
      </c>
      <c r="F100" s="241">
        <f>_xlfn.DAYS(About!$A$3,'Core Indicators'!BQ100)</f>
        <v>0</v>
      </c>
      <c r="G100" s="241">
        <f>_xlfn.DAYS(About!$A$3,'Core Indicators'!DM100)</f>
        <v>0</v>
      </c>
      <c r="H100" s="241">
        <f>_xlfn.DAYS(About!$A$3,'Core Indicators'!DU100)</f>
        <v>0</v>
      </c>
      <c r="I100" s="241">
        <f>_xlfn.DAYS(About!$A$3,'Core Indicators'!EC100)</f>
        <v>0</v>
      </c>
      <c r="J100" s="241">
        <f>_xlfn.DAYS(About!$A$3,'Core Indicators'!EK100)</f>
        <v>0</v>
      </c>
      <c r="K100" s="241">
        <f>_xlfn.DAYS(About!$A$3,'Core Indicators'!ES100)</f>
        <v>0</v>
      </c>
      <c r="L100" s="241">
        <f>_xlfn.DAYS(About!$A$3,'Core Indicators'!FI100)</f>
        <v>872</v>
      </c>
      <c r="M100" s="241">
        <f>_xlfn.DAYS(About!$A$3,'Core Indicators'!GG100)</f>
        <v>4</v>
      </c>
      <c r="N100" s="241">
        <f>_xlfn.DAYS(About!$A$3,'Core Indicators'!GO100)</f>
        <v>4</v>
      </c>
      <c r="O100" s="241">
        <f>_xlfn.DAYS(About!$A$3,'Core Indicators'!GW100)</f>
        <v>4</v>
      </c>
      <c r="P100" s="241">
        <f>_xlfn.DAYS(About!$A$3,'Core Indicators'!HE100)</f>
        <v>4</v>
      </c>
      <c r="Q100" s="241">
        <f>_xlfn.DAYS(About!$A$3,'Core Indicators'!HM100)</f>
        <v>4</v>
      </c>
      <c r="R100" s="241">
        <f>_xlfn.DAYS(About!$A$3,'Core Indicators'!HU100)</f>
        <v>4</v>
      </c>
      <c r="S100" s="241">
        <f>_xlfn.DAYS(About!$A$3,'Core Indicators'!IC100)</f>
        <v>4</v>
      </c>
      <c r="T100" s="241">
        <f>_xlfn.DAYS(About!$A$3,'Core Indicators'!IK100)</f>
        <v>4</v>
      </c>
      <c r="U100" s="241">
        <f>_xlfn.DAYS(About!$A$3,'Core Indicators'!IS100)</f>
        <v>4</v>
      </c>
      <c r="V100" s="241">
        <f t="shared" si="3"/>
        <v>226.8</v>
      </c>
    </row>
    <row r="101" spans="1:22" x14ac:dyDescent="0.25">
      <c r="A101" s="240" t="str">
        <f>Lists!C:C</f>
        <v>NER001</v>
      </c>
      <c r="B101" s="241">
        <f>_xlfn.DAYS(About!$A$3,'Core Indicators'!U101)</f>
        <v>149</v>
      </c>
      <c r="C101" s="241">
        <f>_xlfn.DAYS(About!$A$3,'Core Indicators'!AC101)</f>
        <v>149</v>
      </c>
      <c r="D101" s="241">
        <f>_xlfn.DAYS(About!$A$3,'Core Indicators'!AK101)</f>
        <v>149</v>
      </c>
      <c r="E101" s="241">
        <f>_xlfn.DAYS(About!$A$3,'Core Indicators'!AS101)</f>
        <v>0</v>
      </c>
      <c r="F101" s="241">
        <f>_xlfn.DAYS(About!$A$3,'Core Indicators'!BQ101)</f>
        <v>0</v>
      </c>
      <c r="G101" s="241">
        <f>_xlfn.DAYS(About!$A$3,'Core Indicators'!DM101)</f>
        <v>149</v>
      </c>
      <c r="H101" s="241">
        <f>_xlfn.DAYS(About!$A$3,'Core Indicators'!DU101)</f>
        <v>149</v>
      </c>
      <c r="I101" s="241">
        <f>_xlfn.DAYS(About!$A$3,'Core Indicators'!EC101)</f>
        <v>149</v>
      </c>
      <c r="J101" s="241">
        <f>_xlfn.DAYS(About!$A$3,'Core Indicators'!EK101)</f>
        <v>149</v>
      </c>
      <c r="K101" s="241">
        <f>_xlfn.DAYS(About!$A$3,'Core Indicators'!ES101)</f>
        <v>149</v>
      </c>
      <c r="L101" s="241">
        <f>_xlfn.DAYS(About!$A$3,'Core Indicators'!FI101)</f>
        <v>0</v>
      </c>
      <c r="M101" s="241">
        <f>_xlfn.DAYS(About!$A$3,'Core Indicators'!GG101)</f>
        <v>197</v>
      </c>
      <c r="N101" s="241">
        <f>_xlfn.DAYS(About!$A$3,'Core Indicators'!GO101)</f>
        <v>197</v>
      </c>
      <c r="O101" s="241">
        <f>_xlfn.DAYS(About!$A$3,'Core Indicators'!GW101)</f>
        <v>197</v>
      </c>
      <c r="P101" s="241">
        <f>_xlfn.DAYS(About!$A$3,'Core Indicators'!HE101)</f>
        <v>197</v>
      </c>
      <c r="Q101" s="241">
        <f>_xlfn.DAYS(About!$A$3,'Core Indicators'!HM101)</f>
        <v>197</v>
      </c>
      <c r="R101" s="241">
        <f>_xlfn.DAYS(About!$A$3,'Core Indicators'!HU101)</f>
        <v>197</v>
      </c>
      <c r="S101" s="241">
        <f>_xlfn.DAYS(About!$A$3,'Core Indicators'!IC101)</f>
        <v>197</v>
      </c>
      <c r="T101" s="241">
        <f>_xlfn.DAYS(About!$A$3,'Core Indicators'!IK101)</f>
        <v>197</v>
      </c>
      <c r="U101" s="241">
        <f>_xlfn.DAYS(About!$A$3,'Core Indicators'!IS101)</f>
        <v>197</v>
      </c>
      <c r="V101" s="241">
        <f t="shared" si="3"/>
        <v>109.1</v>
      </c>
    </row>
    <row r="102" spans="1:22" x14ac:dyDescent="0.25">
      <c r="A102" s="240" t="str">
        <f>Lists!C:C</f>
        <v>NER002</v>
      </c>
      <c r="B102" s="241">
        <f>_xlfn.DAYS(About!$A$3,'Core Indicators'!U102)</f>
        <v>149</v>
      </c>
      <c r="C102" s="241">
        <f>_xlfn.DAYS(About!$A$3,'Core Indicators'!AC102)</f>
        <v>149</v>
      </c>
      <c r="D102" s="241">
        <f>_xlfn.DAYS(About!$A$3,'Core Indicators'!AK102)</f>
        <v>149</v>
      </c>
      <c r="E102" s="241">
        <f>_xlfn.DAYS(About!$A$3,'Core Indicators'!AS102)</f>
        <v>0</v>
      </c>
      <c r="F102" s="241">
        <f>_xlfn.DAYS(About!$A$3,'Core Indicators'!BQ102)</f>
        <v>0</v>
      </c>
      <c r="G102" s="241">
        <f>_xlfn.DAYS(About!$A$3,'Core Indicators'!DM102)</f>
        <v>149</v>
      </c>
      <c r="H102" s="241">
        <f>_xlfn.DAYS(About!$A$3,'Core Indicators'!DU102)</f>
        <v>149</v>
      </c>
      <c r="I102" s="241">
        <f>_xlfn.DAYS(About!$A$3,'Core Indicators'!EC102)</f>
        <v>149</v>
      </c>
      <c r="J102" s="241">
        <f>_xlfn.DAYS(About!$A$3,'Core Indicators'!EK102)</f>
        <v>149</v>
      </c>
      <c r="K102" s="241">
        <f>_xlfn.DAYS(About!$A$3,'Core Indicators'!ES102)</f>
        <v>149</v>
      </c>
      <c r="L102" s="241">
        <f>_xlfn.DAYS(About!$A$3,'Core Indicators'!FI102)</f>
        <v>0</v>
      </c>
      <c r="M102" s="241">
        <f>_xlfn.DAYS(About!$A$3,'Core Indicators'!GG102)</f>
        <v>197</v>
      </c>
      <c r="N102" s="241">
        <f>_xlfn.DAYS(About!$A$3,'Core Indicators'!GO102)</f>
        <v>197</v>
      </c>
      <c r="O102" s="241">
        <f>_xlfn.DAYS(About!$A$3,'Core Indicators'!GW102)</f>
        <v>197</v>
      </c>
      <c r="P102" s="241">
        <f>_xlfn.DAYS(About!$A$3,'Core Indicators'!HE102)</f>
        <v>197</v>
      </c>
      <c r="Q102" s="241">
        <f>_xlfn.DAYS(About!$A$3,'Core Indicators'!HM102)</f>
        <v>197</v>
      </c>
      <c r="R102" s="241">
        <f>_xlfn.DAYS(About!$A$3,'Core Indicators'!HU102)</f>
        <v>197</v>
      </c>
      <c r="S102" s="241">
        <f>_xlfn.DAYS(About!$A$3,'Core Indicators'!IC102)</f>
        <v>197</v>
      </c>
      <c r="T102" s="241">
        <f>_xlfn.DAYS(About!$A$3,'Core Indicators'!IK102)</f>
        <v>197</v>
      </c>
      <c r="U102" s="241">
        <f>_xlfn.DAYS(About!$A$3,'Core Indicators'!IS102)</f>
        <v>197</v>
      </c>
      <c r="V102" s="241">
        <f t="shared" si="3"/>
        <v>109.1</v>
      </c>
    </row>
    <row r="103" spans="1:22" x14ac:dyDescent="0.25">
      <c r="A103" s="240" t="str">
        <f>Lists!C:C</f>
        <v>NER003</v>
      </c>
      <c r="B103" s="241">
        <f>_xlfn.DAYS(About!$A$3,'Core Indicators'!U103)</f>
        <v>149</v>
      </c>
      <c r="C103" s="241">
        <f>_xlfn.DAYS(About!$A$3,'Core Indicators'!AC103)</f>
        <v>149</v>
      </c>
      <c r="D103" s="241">
        <f>_xlfn.DAYS(About!$A$3,'Core Indicators'!AK103)</f>
        <v>149</v>
      </c>
      <c r="E103" s="241">
        <f>_xlfn.DAYS(About!$A$3,'Core Indicators'!AS103)</f>
        <v>0</v>
      </c>
      <c r="F103" s="241">
        <f>_xlfn.DAYS(About!$A$3,'Core Indicators'!BQ103)</f>
        <v>0</v>
      </c>
      <c r="G103" s="241">
        <f>_xlfn.DAYS(About!$A$3,'Core Indicators'!DM103)</f>
        <v>149</v>
      </c>
      <c r="H103" s="241">
        <f>_xlfn.DAYS(About!$A$3,'Core Indicators'!DU103)</f>
        <v>149</v>
      </c>
      <c r="I103" s="241">
        <f>_xlfn.DAYS(About!$A$3,'Core Indicators'!EC103)</f>
        <v>149</v>
      </c>
      <c r="J103" s="241">
        <f>_xlfn.DAYS(About!$A$3,'Core Indicators'!EK103)</f>
        <v>149</v>
      </c>
      <c r="K103" s="241">
        <f>_xlfn.DAYS(About!$A$3,'Core Indicators'!ES103)</f>
        <v>149</v>
      </c>
      <c r="L103" s="241">
        <f>_xlfn.DAYS(About!$A$3,'Core Indicators'!FI103)</f>
        <v>0</v>
      </c>
      <c r="M103" s="241">
        <f>_xlfn.DAYS(About!$A$3,'Core Indicators'!GG103)</f>
        <v>197</v>
      </c>
      <c r="N103" s="241">
        <f>_xlfn.DAYS(About!$A$3,'Core Indicators'!GO103)</f>
        <v>197</v>
      </c>
      <c r="O103" s="241">
        <f>_xlfn.DAYS(About!$A$3,'Core Indicators'!GW103)</f>
        <v>197</v>
      </c>
      <c r="P103" s="241">
        <f>_xlfn.DAYS(About!$A$3,'Core Indicators'!HE103)</f>
        <v>197</v>
      </c>
      <c r="Q103" s="241">
        <f>_xlfn.DAYS(About!$A$3,'Core Indicators'!HM103)</f>
        <v>197</v>
      </c>
      <c r="R103" s="241">
        <f>_xlfn.DAYS(About!$A$3,'Core Indicators'!HU103)</f>
        <v>197</v>
      </c>
      <c r="S103" s="241">
        <f>_xlfn.DAYS(About!$A$3,'Core Indicators'!IC103)</f>
        <v>197</v>
      </c>
      <c r="T103" s="241">
        <f>_xlfn.DAYS(About!$A$3,'Core Indicators'!IK103)</f>
        <v>197</v>
      </c>
      <c r="U103" s="241">
        <f>_xlfn.DAYS(About!$A$3,'Core Indicators'!IS103)</f>
        <v>197</v>
      </c>
      <c r="V103" s="241">
        <f t="shared" si="3"/>
        <v>109.1</v>
      </c>
    </row>
    <row r="104" spans="1:22" x14ac:dyDescent="0.25">
      <c r="A104" s="240" t="str">
        <f>Lists!C:C</f>
        <v>NER004</v>
      </c>
      <c r="B104" s="241">
        <f>_xlfn.DAYS(About!$A$3,'Core Indicators'!U104)</f>
        <v>149</v>
      </c>
      <c r="C104" s="241">
        <f>_xlfn.DAYS(About!$A$3,'Core Indicators'!AC104)</f>
        <v>149</v>
      </c>
      <c r="D104" s="241">
        <f>_xlfn.DAYS(About!$A$3,'Core Indicators'!AK104)</f>
        <v>149</v>
      </c>
      <c r="E104" s="241">
        <f>_xlfn.DAYS(About!$A$3,'Core Indicators'!AS104)</f>
        <v>0</v>
      </c>
      <c r="F104" s="241">
        <f>_xlfn.DAYS(About!$A$3,'Core Indicators'!BQ104)</f>
        <v>0</v>
      </c>
      <c r="G104" s="241">
        <f>_xlfn.DAYS(About!$A$3,'Core Indicators'!DM104)</f>
        <v>149</v>
      </c>
      <c r="H104" s="241">
        <f>_xlfn.DAYS(About!$A$3,'Core Indicators'!DU104)</f>
        <v>149</v>
      </c>
      <c r="I104" s="241">
        <f>_xlfn.DAYS(About!$A$3,'Core Indicators'!EC104)</f>
        <v>149</v>
      </c>
      <c r="J104" s="241">
        <f>_xlfn.DAYS(About!$A$3,'Core Indicators'!EK104)</f>
        <v>149</v>
      </c>
      <c r="K104" s="241">
        <f>_xlfn.DAYS(About!$A$3,'Core Indicators'!ES104)</f>
        <v>149</v>
      </c>
      <c r="L104" s="241">
        <f>_xlfn.DAYS(About!$A$3,'Core Indicators'!FI104)</f>
        <v>0</v>
      </c>
      <c r="M104" s="241">
        <f>_xlfn.DAYS(About!$A$3,'Core Indicators'!GG104)</f>
        <v>197</v>
      </c>
      <c r="N104" s="241">
        <f>_xlfn.DAYS(About!$A$3,'Core Indicators'!GO104)</f>
        <v>197</v>
      </c>
      <c r="O104" s="241">
        <f>_xlfn.DAYS(About!$A$3,'Core Indicators'!GW104)</f>
        <v>197</v>
      </c>
      <c r="P104" s="241">
        <f>_xlfn.DAYS(About!$A$3,'Core Indicators'!HE104)</f>
        <v>197</v>
      </c>
      <c r="Q104" s="241">
        <f>_xlfn.DAYS(About!$A$3,'Core Indicators'!HM104)</f>
        <v>197</v>
      </c>
      <c r="R104" s="241">
        <f>_xlfn.DAYS(About!$A$3,'Core Indicators'!HU104)</f>
        <v>197</v>
      </c>
      <c r="S104" s="241">
        <f>_xlfn.DAYS(About!$A$3,'Core Indicators'!IC104)</f>
        <v>197</v>
      </c>
      <c r="T104" s="241">
        <f>_xlfn.DAYS(About!$A$3,'Core Indicators'!IK104)</f>
        <v>197</v>
      </c>
      <c r="U104" s="241">
        <f>_xlfn.DAYS(About!$A$3,'Core Indicators'!IS104)</f>
        <v>197</v>
      </c>
      <c r="V104" s="241">
        <f t="shared" si="3"/>
        <v>109.1</v>
      </c>
    </row>
    <row r="105" spans="1:22" x14ac:dyDescent="0.25">
      <c r="A105" s="240" t="str">
        <f>Lists!C:C</f>
        <v>NGA001</v>
      </c>
      <c r="B105" s="241">
        <f>_xlfn.DAYS(About!$A$3,'Core Indicators'!U105)</f>
        <v>133</v>
      </c>
      <c r="C105" s="241">
        <f>_xlfn.DAYS(About!$A$3,'Core Indicators'!AC105)</f>
        <v>2</v>
      </c>
      <c r="D105" s="241">
        <f>_xlfn.DAYS(About!$A$3,'Core Indicators'!AK105)</f>
        <v>2</v>
      </c>
      <c r="E105" s="241">
        <f>_xlfn.DAYS(About!$A$3,'Core Indicators'!AS105)</f>
        <v>2</v>
      </c>
      <c r="F105" s="241">
        <f>_xlfn.DAYS(About!$A$3,'Core Indicators'!BQ105)</f>
        <v>2</v>
      </c>
      <c r="G105" s="241">
        <f>_xlfn.DAYS(About!$A$3,'Core Indicators'!DM105)</f>
        <v>2</v>
      </c>
      <c r="H105" s="241">
        <f>_xlfn.DAYS(About!$A$3,'Core Indicators'!DU105)</f>
        <v>2</v>
      </c>
      <c r="I105" s="241">
        <f>_xlfn.DAYS(About!$A$3,'Core Indicators'!EC105)</f>
        <v>2</v>
      </c>
      <c r="J105" s="241">
        <f>_xlfn.DAYS(About!$A$3,'Core Indicators'!EK105)</f>
        <v>2</v>
      </c>
      <c r="K105" s="241">
        <f>_xlfn.DAYS(About!$A$3,'Core Indicators'!ES105)</f>
        <v>2</v>
      </c>
      <c r="L105" s="241">
        <f>_xlfn.DAYS(About!$A$3,'Core Indicators'!FI105)</f>
        <v>2</v>
      </c>
      <c r="M105" s="241">
        <f>_xlfn.DAYS(About!$A$3,'Core Indicators'!GG105)</f>
        <v>4</v>
      </c>
      <c r="N105" s="241">
        <f>_xlfn.DAYS(About!$A$3,'Core Indicators'!GO105)</f>
        <v>4</v>
      </c>
      <c r="O105" s="241">
        <f>_xlfn.DAYS(About!$A$3,'Core Indicators'!GW105)</f>
        <v>4</v>
      </c>
      <c r="P105" s="241">
        <f>_xlfn.DAYS(About!$A$3,'Core Indicators'!HE105)</f>
        <v>4</v>
      </c>
      <c r="Q105" s="241">
        <f>_xlfn.DAYS(About!$A$3,'Core Indicators'!HM105)</f>
        <v>4</v>
      </c>
      <c r="R105" s="241">
        <f>_xlfn.DAYS(About!$A$3,'Core Indicators'!HU105)</f>
        <v>4</v>
      </c>
      <c r="S105" s="241">
        <f>_xlfn.DAYS(About!$A$3,'Core Indicators'!IC105)</f>
        <v>4</v>
      </c>
      <c r="T105" s="241">
        <f>_xlfn.DAYS(About!$A$3,'Core Indicators'!IK105)</f>
        <v>4</v>
      </c>
      <c r="U105" s="241">
        <f>_xlfn.DAYS(About!$A$3,'Core Indicators'!IS105)</f>
        <v>4</v>
      </c>
      <c r="V105" s="241">
        <f t="shared" si="3"/>
        <v>2.2000000000000002</v>
      </c>
    </row>
    <row r="106" spans="1:22" x14ac:dyDescent="0.25">
      <c r="A106" s="240" t="str">
        <f>Lists!C:C</f>
        <v>NGA003</v>
      </c>
      <c r="B106" s="241">
        <f>_xlfn.DAYS(About!$A$3,'Core Indicators'!U106)</f>
        <v>133</v>
      </c>
      <c r="C106" s="241">
        <f>_xlfn.DAYS(About!$A$3,'Core Indicators'!AC106)</f>
        <v>133</v>
      </c>
      <c r="D106" s="241">
        <f>_xlfn.DAYS(About!$A$3,'Core Indicators'!AK106)</f>
        <v>133</v>
      </c>
      <c r="E106" s="241">
        <f>_xlfn.DAYS(About!$A$3,'Core Indicators'!AS106)</f>
        <v>94</v>
      </c>
      <c r="F106" s="241">
        <f>_xlfn.DAYS(About!$A$3,'Core Indicators'!BQ106)</f>
        <v>2</v>
      </c>
      <c r="G106" s="241">
        <f>_xlfn.DAYS(About!$A$3,'Core Indicators'!DM106)</f>
        <v>133</v>
      </c>
      <c r="H106" s="241">
        <f>_xlfn.DAYS(About!$A$3,'Core Indicators'!DU106)</f>
        <v>133</v>
      </c>
      <c r="I106" s="241">
        <f>_xlfn.DAYS(About!$A$3,'Core Indicators'!EC106)</f>
        <v>133</v>
      </c>
      <c r="J106" s="241">
        <f>_xlfn.DAYS(About!$A$3,'Core Indicators'!EK106)</f>
        <v>133</v>
      </c>
      <c r="K106" s="241">
        <f>_xlfn.DAYS(About!$A$3,'Core Indicators'!ES106)</f>
        <v>133</v>
      </c>
      <c r="L106" s="241">
        <f>_xlfn.DAYS(About!$A$3,'Core Indicators'!FI106)</f>
        <v>1612</v>
      </c>
      <c r="M106" s="241">
        <f>_xlfn.DAYS(About!$A$3,'Core Indicators'!GG106)</f>
        <v>5</v>
      </c>
      <c r="N106" s="241">
        <f>_xlfn.DAYS(About!$A$3,'Core Indicators'!GO106)</f>
        <v>5</v>
      </c>
      <c r="O106" s="241">
        <f>_xlfn.DAYS(About!$A$3,'Core Indicators'!GW106)</f>
        <v>5</v>
      </c>
      <c r="P106" s="241">
        <f>_xlfn.DAYS(About!$A$3,'Core Indicators'!HE106)</f>
        <v>5</v>
      </c>
      <c r="Q106" s="241">
        <f>_xlfn.DAYS(About!$A$3,'Core Indicators'!HM106)</f>
        <v>5</v>
      </c>
      <c r="R106" s="241">
        <f>_xlfn.DAYS(About!$A$3,'Core Indicators'!HU106)</f>
        <v>5</v>
      </c>
      <c r="S106" s="241">
        <f>_xlfn.DAYS(About!$A$3,'Core Indicators'!IC106)</f>
        <v>5</v>
      </c>
      <c r="T106" s="241">
        <f>_xlfn.DAYS(About!$A$3,'Core Indicators'!IK106)</f>
        <v>5</v>
      </c>
      <c r="U106" s="241">
        <f>_xlfn.DAYS(About!$A$3,'Core Indicators'!IS106)</f>
        <v>5</v>
      </c>
      <c r="V106" s="241">
        <f t="shared" si="3"/>
        <v>251.1</v>
      </c>
    </row>
    <row r="107" spans="1:22" x14ac:dyDescent="0.25">
      <c r="A107" s="240" t="str">
        <f>Lists!C:C</f>
        <v>NGA004</v>
      </c>
      <c r="B107" s="241">
        <f>_xlfn.DAYS(About!$A$3,'Core Indicators'!U107)</f>
        <v>133</v>
      </c>
      <c r="C107" s="241">
        <f>_xlfn.DAYS(About!$A$3,'Core Indicators'!AC107)</f>
        <v>133</v>
      </c>
      <c r="D107" s="241">
        <f>_xlfn.DAYS(About!$A$3,'Core Indicators'!AK107)</f>
        <v>133</v>
      </c>
      <c r="E107" s="241">
        <f>_xlfn.DAYS(About!$A$3,'Core Indicators'!AS107)</f>
        <v>2</v>
      </c>
      <c r="F107" s="241">
        <f>_xlfn.DAYS(About!$A$3,'Core Indicators'!BQ107)</f>
        <v>2</v>
      </c>
      <c r="G107" s="241">
        <f>_xlfn.DAYS(About!$A$3,'Core Indicators'!DM107)</f>
        <v>133</v>
      </c>
      <c r="H107" s="241">
        <f>_xlfn.DAYS(About!$A$3,'Core Indicators'!DU107)</f>
        <v>133</v>
      </c>
      <c r="I107" s="241">
        <f>_xlfn.DAYS(About!$A$3,'Core Indicators'!EC107)</f>
        <v>133</v>
      </c>
      <c r="J107" s="241">
        <f>_xlfn.DAYS(About!$A$3,'Core Indicators'!EK107)</f>
        <v>133</v>
      </c>
      <c r="K107" s="241">
        <f>_xlfn.DAYS(About!$A$3,'Core Indicators'!ES107)</f>
        <v>133</v>
      </c>
      <c r="L107" s="241">
        <f>_xlfn.DAYS(About!$A$3,'Core Indicators'!FI107)</f>
        <v>1613</v>
      </c>
      <c r="M107" s="241">
        <f>_xlfn.DAYS(About!$A$3,'Core Indicators'!GG107)</f>
        <v>5</v>
      </c>
      <c r="N107" s="241">
        <f>_xlfn.DAYS(About!$A$3,'Core Indicators'!GO107)</f>
        <v>5</v>
      </c>
      <c r="O107" s="241">
        <f>_xlfn.DAYS(About!$A$3,'Core Indicators'!GW107)</f>
        <v>5</v>
      </c>
      <c r="P107" s="241">
        <f>_xlfn.DAYS(About!$A$3,'Core Indicators'!HE107)</f>
        <v>5</v>
      </c>
      <c r="Q107" s="241">
        <f>_xlfn.DAYS(About!$A$3,'Core Indicators'!HM107)</f>
        <v>5</v>
      </c>
      <c r="R107" s="241">
        <f>_xlfn.DAYS(About!$A$3,'Core Indicators'!HU107)</f>
        <v>5</v>
      </c>
      <c r="S107" s="241">
        <f>_xlfn.DAYS(About!$A$3,'Core Indicators'!IC107)</f>
        <v>5</v>
      </c>
      <c r="T107" s="241">
        <f>_xlfn.DAYS(About!$A$3,'Core Indicators'!IK107)</f>
        <v>5</v>
      </c>
      <c r="U107" s="241">
        <f>_xlfn.DAYS(About!$A$3,'Core Indicators'!IS107)</f>
        <v>5</v>
      </c>
      <c r="V107" s="241">
        <f t="shared" si="3"/>
        <v>242</v>
      </c>
    </row>
    <row r="108" spans="1:22" x14ac:dyDescent="0.25">
      <c r="A108" s="240" t="str">
        <f>Lists!C:C</f>
        <v>NGA007</v>
      </c>
      <c r="B108" s="241">
        <f>_xlfn.DAYS(About!$A$3,'Core Indicators'!U108)</f>
        <v>133</v>
      </c>
      <c r="C108" s="241">
        <f>_xlfn.DAYS(About!$A$3,'Core Indicators'!AC108)</f>
        <v>133</v>
      </c>
      <c r="D108" s="241">
        <f>_xlfn.DAYS(About!$A$3,'Core Indicators'!AK108)</f>
        <v>133</v>
      </c>
      <c r="E108" s="241">
        <f>_xlfn.DAYS(About!$A$3,'Core Indicators'!AS108)</f>
        <v>2</v>
      </c>
      <c r="F108" s="241">
        <f>_xlfn.DAYS(About!$A$3,'Core Indicators'!BQ108)</f>
        <v>2</v>
      </c>
      <c r="G108" s="241">
        <f>_xlfn.DAYS(About!$A$3,'Core Indicators'!DM108)</f>
        <v>133</v>
      </c>
      <c r="H108" s="241">
        <f>_xlfn.DAYS(About!$A$3,'Core Indicators'!DU108)</f>
        <v>133</v>
      </c>
      <c r="I108" s="241">
        <f>_xlfn.DAYS(About!$A$3,'Core Indicators'!EC108)</f>
        <v>133</v>
      </c>
      <c r="J108" s="241">
        <f>_xlfn.DAYS(About!$A$3,'Core Indicators'!EK108)</f>
        <v>133</v>
      </c>
      <c r="K108" s="241">
        <f>_xlfn.DAYS(About!$A$3,'Core Indicators'!ES108)</f>
        <v>133</v>
      </c>
      <c r="L108" s="241">
        <f>_xlfn.DAYS(About!$A$3,'Core Indicators'!FI108)</f>
        <v>1445</v>
      </c>
      <c r="M108" s="241">
        <f>_xlfn.DAYS(About!$A$3,'Core Indicators'!GG108)</f>
        <v>4</v>
      </c>
      <c r="N108" s="241">
        <f>_xlfn.DAYS(About!$A$3,'Core Indicators'!GO108)</f>
        <v>4</v>
      </c>
      <c r="O108" s="241">
        <f>_xlfn.DAYS(About!$A$3,'Core Indicators'!GW108)</f>
        <v>4</v>
      </c>
      <c r="P108" s="241">
        <f>_xlfn.DAYS(About!$A$3,'Core Indicators'!HE108)</f>
        <v>4</v>
      </c>
      <c r="Q108" s="241">
        <f>_xlfn.DAYS(About!$A$3,'Core Indicators'!HM108)</f>
        <v>4</v>
      </c>
      <c r="R108" s="241">
        <f>_xlfn.DAYS(About!$A$3,'Core Indicators'!HU108)</f>
        <v>4</v>
      </c>
      <c r="S108" s="241">
        <f>_xlfn.DAYS(About!$A$3,'Core Indicators'!IC108)</f>
        <v>4</v>
      </c>
      <c r="T108" s="241">
        <f>_xlfn.DAYS(About!$A$3,'Core Indicators'!IK108)</f>
        <v>4</v>
      </c>
      <c r="U108" s="241">
        <f>_xlfn.DAYS(About!$A$3,'Core Indicators'!IS108)</f>
        <v>4</v>
      </c>
      <c r="V108" s="241">
        <f t="shared" si="3"/>
        <v>225.1</v>
      </c>
    </row>
    <row r="109" spans="1:22" x14ac:dyDescent="0.25">
      <c r="A109" s="240" t="str">
        <f>Lists!C:C</f>
        <v>NGA008</v>
      </c>
      <c r="B109" s="241">
        <f>_xlfn.DAYS(About!$A$3,'Core Indicators'!U109)</f>
        <v>133</v>
      </c>
      <c r="C109" s="241">
        <f>_xlfn.DAYS(About!$A$3,'Core Indicators'!AC109)</f>
        <v>133</v>
      </c>
      <c r="D109" s="241">
        <f>_xlfn.DAYS(About!$A$3,'Core Indicators'!AK109)</f>
        <v>2</v>
      </c>
      <c r="E109" s="241">
        <f>_xlfn.DAYS(About!$A$3,'Core Indicators'!AS109)</f>
        <v>2</v>
      </c>
      <c r="F109" s="241">
        <f>_xlfn.DAYS(About!$A$3,'Core Indicators'!BQ109)</f>
        <v>493</v>
      </c>
      <c r="G109" s="241">
        <f>_xlfn.DAYS(About!$A$3,'Core Indicators'!DM109)</f>
        <v>2</v>
      </c>
      <c r="H109" s="241">
        <f>_xlfn.DAYS(About!$A$3,'Core Indicators'!DU109)</f>
        <v>2</v>
      </c>
      <c r="I109" s="241">
        <f>_xlfn.DAYS(About!$A$3,'Core Indicators'!EC109)</f>
        <v>2</v>
      </c>
      <c r="J109" s="241">
        <f>_xlfn.DAYS(About!$A$3,'Core Indicators'!EK109)</f>
        <v>2</v>
      </c>
      <c r="K109" s="241">
        <f>_xlfn.DAYS(About!$A$3,'Core Indicators'!ES109)</f>
        <v>2</v>
      </c>
      <c r="L109" s="241">
        <f>_xlfn.DAYS(About!$A$3,'Core Indicators'!FI109)</f>
        <v>2</v>
      </c>
      <c r="M109" s="241">
        <f>_xlfn.DAYS(About!$A$3,'Core Indicators'!GG109)</f>
        <v>4</v>
      </c>
      <c r="N109" s="241">
        <f>_xlfn.DAYS(About!$A$3,'Core Indicators'!GO109)</f>
        <v>4</v>
      </c>
      <c r="O109" s="241">
        <f>_xlfn.DAYS(About!$A$3,'Core Indicators'!GW109)</f>
        <v>4</v>
      </c>
      <c r="P109" s="241">
        <f>_xlfn.DAYS(About!$A$3,'Core Indicators'!HE109)</f>
        <v>4</v>
      </c>
      <c r="Q109" s="241">
        <f>_xlfn.DAYS(About!$A$3,'Core Indicators'!HM109)</f>
        <v>4</v>
      </c>
      <c r="R109" s="241">
        <f>_xlfn.DAYS(About!$A$3,'Core Indicators'!HU109)</f>
        <v>4</v>
      </c>
      <c r="S109" s="241">
        <f>_xlfn.DAYS(About!$A$3,'Core Indicators'!IC109)</f>
        <v>4</v>
      </c>
      <c r="T109" s="241">
        <f>_xlfn.DAYS(About!$A$3,'Core Indicators'!IK109)</f>
        <v>4</v>
      </c>
      <c r="U109" s="241">
        <f>_xlfn.DAYS(About!$A$3,'Core Indicators'!IS109)</f>
        <v>4</v>
      </c>
      <c r="V109" s="241">
        <f t="shared" si="3"/>
        <v>51.3</v>
      </c>
    </row>
    <row r="110" spans="1:22" x14ac:dyDescent="0.25">
      <c r="A110" s="240" t="str">
        <f>Lists!C:C</f>
        <v>NIC001</v>
      </c>
      <c r="B110" s="241">
        <f>_xlfn.DAYS(About!$A$3,'Core Indicators'!U110)</f>
        <v>67</v>
      </c>
      <c r="C110" s="241">
        <f>_xlfn.DAYS(About!$A$3,'Core Indicators'!AC110)</f>
        <v>67</v>
      </c>
      <c r="D110" s="241">
        <f>_xlfn.DAYS(About!$A$3,'Core Indicators'!AK110)</f>
        <v>67</v>
      </c>
      <c r="E110" s="241">
        <f>_xlfn.DAYS(About!$A$3,'Core Indicators'!AS110)</f>
        <v>67</v>
      </c>
      <c r="F110" s="241">
        <f>_xlfn.DAYS(About!$A$3,'Core Indicators'!BQ110)</f>
        <v>1</v>
      </c>
      <c r="G110" s="241">
        <f>_xlfn.DAYS(About!$A$3,'Core Indicators'!DM110)</f>
        <v>65</v>
      </c>
      <c r="H110" s="241">
        <f>_xlfn.DAYS(About!$A$3,'Core Indicators'!DU110)</f>
        <v>65</v>
      </c>
      <c r="I110" s="241">
        <f>_xlfn.DAYS(About!$A$3,'Core Indicators'!EC110)</f>
        <v>65</v>
      </c>
      <c r="J110" s="241">
        <f>_xlfn.DAYS(About!$A$3,'Core Indicators'!EK110)</f>
        <v>65</v>
      </c>
      <c r="K110" s="241">
        <f>_xlfn.DAYS(About!$A$3,'Core Indicators'!ES110)</f>
        <v>65</v>
      </c>
      <c r="L110" s="241">
        <f>_xlfn.DAYS(About!$A$3,'Core Indicators'!FI110)</f>
        <v>339</v>
      </c>
      <c r="M110" s="241">
        <f>_xlfn.DAYS(About!$A$3,'Core Indicators'!GG110)</f>
        <v>197</v>
      </c>
      <c r="N110" s="241">
        <f>_xlfn.DAYS(About!$A$3,'Core Indicators'!GO110)</f>
        <v>197</v>
      </c>
      <c r="O110" s="241">
        <f>_xlfn.DAYS(About!$A$3,'Core Indicators'!GW110)</f>
        <v>197</v>
      </c>
      <c r="P110" s="241">
        <f>_xlfn.DAYS(About!$A$3,'Core Indicators'!HE110)</f>
        <v>197</v>
      </c>
      <c r="Q110" s="241">
        <f>_xlfn.DAYS(About!$A$3,'Core Indicators'!HM110)</f>
        <v>197</v>
      </c>
      <c r="R110" s="241">
        <f>_xlfn.DAYS(About!$A$3,'Core Indicators'!HU110)</f>
        <v>197</v>
      </c>
      <c r="S110" s="241">
        <f>_xlfn.DAYS(About!$A$3,'Core Indicators'!IC110)</f>
        <v>197</v>
      </c>
      <c r="T110" s="241">
        <f>_xlfn.DAYS(About!$A$3,'Core Indicators'!IK110)</f>
        <v>197</v>
      </c>
      <c r="U110" s="241">
        <f>_xlfn.DAYS(About!$A$3,'Core Indicators'!IS110)</f>
        <v>197</v>
      </c>
      <c r="V110" s="241">
        <f t="shared" si="3"/>
        <v>99.6</v>
      </c>
    </row>
    <row r="111" spans="1:22" x14ac:dyDescent="0.25">
      <c r="A111" s="240" t="str">
        <f>Lists!C:C</f>
        <v>PAK001</v>
      </c>
      <c r="B111" s="241">
        <f>_xlfn.DAYS(About!$A$3,'Core Indicators'!U111)</f>
        <v>702</v>
      </c>
      <c r="C111" s="241">
        <f>_xlfn.DAYS(About!$A$3,'Core Indicators'!AC111)</f>
        <v>214</v>
      </c>
      <c r="D111" s="241">
        <f>_xlfn.DAYS(About!$A$3,'Core Indicators'!AK111)</f>
        <v>0</v>
      </c>
      <c r="E111" s="241">
        <f>_xlfn.DAYS(About!$A$3,'Core Indicators'!AS111)</f>
        <v>30</v>
      </c>
      <c r="F111" s="241">
        <f>_xlfn.DAYS(About!$A$3,'Core Indicators'!BQ111)</f>
        <v>9</v>
      </c>
      <c r="G111" s="241">
        <f>_xlfn.DAYS(About!$A$3,'Core Indicators'!DM111)</f>
        <v>0</v>
      </c>
      <c r="H111" s="241">
        <f>_xlfn.DAYS(About!$A$3,'Core Indicators'!DU111)</f>
        <v>0</v>
      </c>
      <c r="I111" s="241">
        <f>_xlfn.DAYS(About!$A$3,'Core Indicators'!EC111)</f>
        <v>157</v>
      </c>
      <c r="J111" s="241">
        <f>_xlfn.DAYS(About!$A$3,'Core Indicators'!EK111)</f>
        <v>157</v>
      </c>
      <c r="K111" s="241">
        <f>_xlfn.DAYS(About!$A$3,'Core Indicators'!ES111)</f>
        <v>214</v>
      </c>
      <c r="L111" s="241">
        <f>_xlfn.DAYS(About!$A$3,'Core Indicators'!FI111)</f>
        <v>1757</v>
      </c>
      <c r="M111" s="241">
        <f>_xlfn.DAYS(About!$A$3,'Core Indicators'!GG111)</f>
        <v>197</v>
      </c>
      <c r="N111" s="241">
        <f>_xlfn.DAYS(About!$A$3,'Core Indicators'!GO111)</f>
        <v>197</v>
      </c>
      <c r="O111" s="241">
        <f>_xlfn.DAYS(About!$A$3,'Core Indicators'!GW111)</f>
        <v>197</v>
      </c>
      <c r="P111" s="241">
        <f>_xlfn.DAYS(About!$A$3,'Core Indicators'!HE111)</f>
        <v>197</v>
      </c>
      <c r="Q111" s="241">
        <f>_xlfn.DAYS(About!$A$3,'Core Indicators'!HM111)</f>
        <v>197</v>
      </c>
      <c r="R111" s="241">
        <f>_xlfn.DAYS(About!$A$3,'Core Indicators'!HU111)</f>
        <v>197</v>
      </c>
      <c r="S111" s="241">
        <f>_xlfn.DAYS(About!$A$3,'Core Indicators'!IC111)</f>
        <v>197</v>
      </c>
      <c r="T111" s="241">
        <f>_xlfn.DAYS(About!$A$3,'Core Indicators'!IK111)</f>
        <v>197</v>
      </c>
      <c r="U111" s="241">
        <f>_xlfn.DAYS(About!$A$3,'Core Indicators'!IS111)</f>
        <v>197</v>
      </c>
      <c r="V111" s="241">
        <f t="shared" si="3"/>
        <v>252.1</v>
      </c>
    </row>
    <row r="112" spans="1:22" x14ac:dyDescent="0.25">
      <c r="A112" s="240" t="str">
        <f>Lists!C:C</f>
        <v>PAK004</v>
      </c>
      <c r="B112" s="241">
        <f>_xlfn.DAYS(About!$A$3,'Core Indicators'!U112)</f>
        <v>460</v>
      </c>
      <c r="C112" s="241">
        <f>_xlfn.DAYS(About!$A$3,'Core Indicators'!AC112)</f>
        <v>183</v>
      </c>
      <c r="D112" s="241">
        <f>_xlfn.DAYS(About!$A$3,'Core Indicators'!AK112)</f>
        <v>702</v>
      </c>
      <c r="E112" s="241">
        <f>_xlfn.DAYS(About!$A$3,'Core Indicators'!AS112)</f>
        <v>702</v>
      </c>
      <c r="F112" s="241">
        <f>_xlfn.DAYS(About!$A$3,'Core Indicators'!BQ112)</f>
        <v>9</v>
      </c>
      <c r="G112" s="241">
        <f>_xlfn.DAYS(About!$A$3,'Core Indicators'!DM112)</f>
        <v>183</v>
      </c>
      <c r="H112" s="241">
        <f>_xlfn.DAYS(About!$A$3,'Core Indicators'!DU112)</f>
        <v>702</v>
      </c>
      <c r="I112" s="241">
        <f>_xlfn.DAYS(About!$A$3,'Core Indicators'!EC112)</f>
        <v>702</v>
      </c>
      <c r="J112" s="241">
        <f>_xlfn.DAYS(About!$A$3,'Core Indicators'!EK112)</f>
        <v>702</v>
      </c>
      <c r="K112" s="241">
        <f>_xlfn.DAYS(About!$A$3,'Core Indicators'!ES112)</f>
        <v>702</v>
      </c>
      <c r="L112" s="241">
        <f>_xlfn.DAYS(About!$A$3,'Core Indicators'!FI112)</f>
        <v>1737</v>
      </c>
      <c r="M112" s="241">
        <f>_xlfn.DAYS(About!$A$3,'Core Indicators'!GG112)</f>
        <v>197</v>
      </c>
      <c r="N112" s="241">
        <f>_xlfn.DAYS(About!$A$3,'Core Indicators'!GO112)</f>
        <v>197</v>
      </c>
      <c r="O112" s="241">
        <f>_xlfn.DAYS(About!$A$3,'Core Indicators'!GW112)</f>
        <v>197</v>
      </c>
      <c r="P112" s="241">
        <f>_xlfn.DAYS(About!$A$3,'Core Indicators'!HE112)</f>
        <v>197</v>
      </c>
      <c r="Q112" s="241">
        <f>_xlfn.DAYS(About!$A$3,'Core Indicators'!HM112)</f>
        <v>197</v>
      </c>
      <c r="R112" s="241">
        <f>_xlfn.DAYS(About!$A$3,'Core Indicators'!HU112)</f>
        <v>197</v>
      </c>
      <c r="S112" s="241">
        <f>_xlfn.DAYS(About!$A$3,'Core Indicators'!IC112)</f>
        <v>197</v>
      </c>
      <c r="T112" s="241">
        <f>_xlfn.DAYS(About!$A$3,'Core Indicators'!IK112)</f>
        <v>197</v>
      </c>
      <c r="U112" s="241">
        <f>_xlfn.DAYS(About!$A$3,'Core Indicators'!IS112)</f>
        <v>197</v>
      </c>
      <c r="V112" s="241">
        <f t="shared" si="3"/>
        <v>633.79999999999995</v>
      </c>
    </row>
    <row r="113" spans="1:22" x14ac:dyDescent="0.25">
      <c r="A113" s="240" t="str">
        <f>Lists!C:C</f>
        <v>PAK005</v>
      </c>
      <c r="B113" s="241">
        <f>_xlfn.DAYS(About!$A$3,'Core Indicators'!U113)</f>
        <v>275</v>
      </c>
      <c r="C113" s="241">
        <f>_xlfn.DAYS(About!$A$3,'Core Indicators'!AC113)</f>
        <v>157</v>
      </c>
      <c r="D113" s="241">
        <f>_xlfn.DAYS(About!$A$3,'Core Indicators'!AK113)</f>
        <v>157</v>
      </c>
      <c r="E113" s="241">
        <f>_xlfn.DAYS(About!$A$3,'Core Indicators'!AS113)</f>
        <v>30</v>
      </c>
      <c r="F113" s="241">
        <f>_xlfn.DAYS(About!$A$3,'Core Indicators'!BQ113)</f>
        <v>365</v>
      </c>
      <c r="G113" s="241">
        <f>_xlfn.DAYS(About!$A$3,'Core Indicators'!DM113)</f>
        <v>157</v>
      </c>
      <c r="H113" s="241">
        <f>_xlfn.DAYS(About!$A$3,'Core Indicators'!DU113)</f>
        <v>157</v>
      </c>
      <c r="I113" s="241">
        <f>_xlfn.DAYS(About!$A$3,'Core Indicators'!EC113)</f>
        <v>157</v>
      </c>
      <c r="J113" s="241">
        <f>_xlfn.DAYS(About!$A$3,'Core Indicators'!EK113)</f>
        <v>157</v>
      </c>
      <c r="K113" s="241">
        <f>_xlfn.DAYS(About!$A$3,'Core Indicators'!ES113)</f>
        <v>157</v>
      </c>
      <c r="L113" s="241">
        <f>_xlfn.DAYS(About!$A$3,'Core Indicators'!FI113)</f>
        <v>490</v>
      </c>
      <c r="M113" s="241">
        <f>_xlfn.DAYS(About!$A$3,'Core Indicators'!GG113)</f>
        <v>197</v>
      </c>
      <c r="N113" s="241">
        <f>_xlfn.DAYS(About!$A$3,'Core Indicators'!GO113)</f>
        <v>197</v>
      </c>
      <c r="O113" s="241">
        <f>_xlfn.DAYS(About!$A$3,'Core Indicators'!GW113)</f>
        <v>197</v>
      </c>
      <c r="P113" s="241">
        <f>_xlfn.DAYS(About!$A$3,'Core Indicators'!HE113)</f>
        <v>197</v>
      </c>
      <c r="Q113" s="241">
        <f>_xlfn.DAYS(About!$A$3,'Core Indicators'!HM113)</f>
        <v>197</v>
      </c>
      <c r="R113" s="241">
        <f>_xlfn.DAYS(About!$A$3,'Core Indicators'!HU113)</f>
        <v>197</v>
      </c>
      <c r="S113" s="241">
        <f>_xlfn.DAYS(About!$A$3,'Core Indicators'!IC113)</f>
        <v>197</v>
      </c>
      <c r="T113" s="241">
        <f>_xlfn.DAYS(About!$A$3,'Core Indicators'!IK113)</f>
        <v>197</v>
      </c>
      <c r="U113" s="241">
        <f>_xlfn.DAYS(About!$A$3,'Core Indicators'!IS113)</f>
        <v>197</v>
      </c>
      <c r="V113" s="241">
        <f t="shared" si="3"/>
        <v>202.4</v>
      </c>
    </row>
    <row r="114" spans="1:22" x14ac:dyDescent="0.25">
      <c r="A114" s="240" t="str">
        <f>Lists!C:C</f>
        <v>PAN002</v>
      </c>
      <c r="B114" s="241">
        <f>_xlfn.DAYS(About!$A$3,'Core Indicators'!U114)</f>
        <v>67</v>
      </c>
      <c r="C114" s="241">
        <f>_xlfn.DAYS(About!$A$3,'Core Indicators'!AC114)</f>
        <v>67</v>
      </c>
      <c r="D114" s="241">
        <f>_xlfn.DAYS(About!$A$3,'Core Indicators'!AK114)</f>
        <v>67</v>
      </c>
      <c r="E114" s="241">
        <f>_xlfn.DAYS(About!$A$3,'Core Indicators'!AS114)</f>
        <v>67</v>
      </c>
      <c r="F114" s="241">
        <f>_xlfn.DAYS(About!$A$3,'Core Indicators'!BQ114)</f>
        <v>67</v>
      </c>
      <c r="G114" s="241">
        <f>_xlfn.DAYS(About!$A$3,'Core Indicators'!DM114)</f>
        <v>67</v>
      </c>
      <c r="H114" s="241">
        <f>_xlfn.DAYS(About!$A$3,'Core Indicators'!DU114)</f>
        <v>67</v>
      </c>
      <c r="I114" s="241">
        <f>_xlfn.DAYS(About!$A$3,'Core Indicators'!EC114)</f>
        <v>67</v>
      </c>
      <c r="J114" s="241">
        <f>_xlfn.DAYS(About!$A$3,'Core Indicators'!EK114)</f>
        <v>67</v>
      </c>
      <c r="K114" s="241">
        <f>_xlfn.DAYS(About!$A$3,'Core Indicators'!ES114)</f>
        <v>67</v>
      </c>
      <c r="L114" s="241">
        <f>_xlfn.DAYS(About!$A$3,'Core Indicators'!FI114)</f>
        <v>184</v>
      </c>
      <c r="M114" s="241">
        <f>_xlfn.DAYS(About!$A$3,'Core Indicators'!GG114)</f>
        <v>197</v>
      </c>
      <c r="N114" s="241">
        <f>_xlfn.DAYS(About!$A$3,'Core Indicators'!GO114)</f>
        <v>197</v>
      </c>
      <c r="O114" s="241">
        <f>_xlfn.DAYS(About!$A$3,'Core Indicators'!GW114)</f>
        <v>197</v>
      </c>
      <c r="P114" s="241">
        <f>_xlfn.DAYS(About!$A$3,'Core Indicators'!HE114)</f>
        <v>197</v>
      </c>
      <c r="Q114" s="241">
        <f>_xlfn.DAYS(About!$A$3,'Core Indicators'!HM114)</f>
        <v>197</v>
      </c>
      <c r="R114" s="241">
        <f>_xlfn.DAYS(About!$A$3,'Core Indicators'!HU114)</f>
        <v>197</v>
      </c>
      <c r="S114" s="241">
        <f>_xlfn.DAYS(About!$A$3,'Core Indicators'!IC114)</f>
        <v>197</v>
      </c>
      <c r="T114" s="241">
        <f>_xlfn.DAYS(About!$A$3,'Core Indicators'!IK114)</f>
        <v>197</v>
      </c>
      <c r="U114" s="241">
        <f>_xlfn.DAYS(About!$A$3,'Core Indicators'!IS114)</f>
        <v>197</v>
      </c>
      <c r="V114" s="241">
        <f t="shared" si="3"/>
        <v>91.7</v>
      </c>
    </row>
    <row r="115" spans="1:22" x14ac:dyDescent="0.25">
      <c r="A115" s="240" t="str">
        <f>Lists!C:C</f>
        <v>PER002</v>
      </c>
      <c r="B115" s="241">
        <f>_xlfn.DAYS(About!$A$3,'Core Indicators'!U115)</f>
        <v>61</v>
      </c>
      <c r="C115" s="241">
        <f>_xlfn.DAYS(About!$A$3,'Core Indicators'!AC115)</f>
        <v>61</v>
      </c>
      <c r="D115" s="241">
        <f>_xlfn.DAYS(About!$A$3,'Core Indicators'!AK115)</f>
        <v>61</v>
      </c>
      <c r="E115" s="241">
        <f>_xlfn.DAYS(About!$A$3,'Core Indicators'!AS115)</f>
        <v>61</v>
      </c>
      <c r="F115" s="241">
        <f>_xlfn.DAYS(About!$A$3,'Core Indicators'!BQ115)</f>
        <v>0</v>
      </c>
      <c r="G115" s="241">
        <f>_xlfn.DAYS(About!$A$3,'Core Indicators'!DM115)</f>
        <v>61</v>
      </c>
      <c r="H115" s="241">
        <f>_xlfn.DAYS(About!$A$3,'Core Indicators'!DU115)</f>
        <v>61</v>
      </c>
      <c r="I115" s="241">
        <f>_xlfn.DAYS(About!$A$3,'Core Indicators'!EC115)</f>
        <v>61</v>
      </c>
      <c r="J115" s="241">
        <f>_xlfn.DAYS(About!$A$3,'Core Indicators'!EK115)</f>
        <v>61</v>
      </c>
      <c r="K115" s="241">
        <f>_xlfn.DAYS(About!$A$3,'Core Indicators'!ES115)</f>
        <v>61</v>
      </c>
      <c r="L115" s="241">
        <f>_xlfn.DAYS(About!$A$3,'Core Indicators'!FI115)</f>
        <v>61</v>
      </c>
      <c r="M115" s="241">
        <f>_xlfn.DAYS(About!$A$3,'Core Indicators'!GG115)</f>
        <v>198</v>
      </c>
      <c r="N115" s="241">
        <f>_xlfn.DAYS(About!$A$3,'Core Indicators'!GO115)</f>
        <v>198</v>
      </c>
      <c r="O115" s="241">
        <f>_xlfn.DAYS(About!$A$3,'Core Indicators'!GW115)</f>
        <v>198</v>
      </c>
      <c r="P115" s="241">
        <f>_xlfn.DAYS(About!$A$3,'Core Indicators'!HE115)</f>
        <v>198</v>
      </c>
      <c r="Q115" s="241">
        <f>_xlfn.DAYS(About!$A$3,'Core Indicators'!HM115)</f>
        <v>198</v>
      </c>
      <c r="R115" s="241">
        <f>_xlfn.DAYS(About!$A$3,'Core Indicators'!HU115)</f>
        <v>198</v>
      </c>
      <c r="S115" s="241">
        <f>_xlfn.DAYS(About!$A$3,'Core Indicators'!IC115)</f>
        <v>198</v>
      </c>
      <c r="T115" s="241">
        <f>_xlfn.DAYS(About!$A$3,'Core Indicators'!IK115)</f>
        <v>198</v>
      </c>
      <c r="U115" s="241">
        <f>_xlfn.DAYS(About!$A$3,'Core Indicators'!IS115)</f>
        <v>198</v>
      </c>
      <c r="V115" s="241">
        <f t="shared" si="3"/>
        <v>68.599999999999994</v>
      </c>
    </row>
    <row r="116" spans="1:22" x14ac:dyDescent="0.25">
      <c r="A116" s="240" t="str">
        <f>Lists!C:C</f>
        <v>PHL003</v>
      </c>
      <c r="B116" s="241">
        <f>_xlfn.DAYS(About!$A$3,'Core Indicators'!U116)</f>
        <v>34</v>
      </c>
      <c r="C116" s="241">
        <f>_xlfn.DAYS(About!$A$3,'Core Indicators'!AC116)</f>
        <v>34</v>
      </c>
      <c r="D116" s="241">
        <f>_xlfn.DAYS(About!$A$3,'Core Indicators'!AK116)</f>
        <v>0</v>
      </c>
      <c r="E116" s="241">
        <f>_xlfn.DAYS(About!$A$3,'Core Indicators'!AS116)</f>
        <v>0</v>
      </c>
      <c r="F116" s="241">
        <f>_xlfn.DAYS(About!$A$3,'Core Indicators'!BQ116)</f>
        <v>0</v>
      </c>
      <c r="G116" s="241">
        <f>_xlfn.DAYS(About!$A$3,'Core Indicators'!DM116)</f>
        <v>0</v>
      </c>
      <c r="H116" s="241">
        <f>_xlfn.DAYS(About!$A$3,'Core Indicators'!DU116)</f>
        <v>34</v>
      </c>
      <c r="I116" s="241">
        <f>_xlfn.DAYS(About!$A$3,'Core Indicators'!EC116)</f>
        <v>34</v>
      </c>
      <c r="J116" s="241">
        <f>_xlfn.DAYS(About!$A$3,'Core Indicators'!EK116)</f>
        <v>34</v>
      </c>
      <c r="K116" s="241">
        <f>_xlfn.DAYS(About!$A$3,'Core Indicators'!ES116)</f>
        <v>34</v>
      </c>
      <c r="L116" s="241">
        <f>_xlfn.DAYS(About!$A$3,'Core Indicators'!FI116)</f>
        <v>34</v>
      </c>
      <c r="M116" s="241">
        <f>_xlfn.DAYS(About!$A$3,'Core Indicators'!GG116)</f>
        <v>197</v>
      </c>
      <c r="N116" s="241">
        <f>_xlfn.DAYS(About!$A$3,'Core Indicators'!GO116)</f>
        <v>197</v>
      </c>
      <c r="O116" s="241">
        <f>_xlfn.DAYS(About!$A$3,'Core Indicators'!GW116)</f>
        <v>197</v>
      </c>
      <c r="P116" s="241">
        <f>_xlfn.DAYS(About!$A$3,'Core Indicators'!HE116)</f>
        <v>197</v>
      </c>
      <c r="Q116" s="241">
        <f>_xlfn.DAYS(About!$A$3,'Core Indicators'!HM116)</f>
        <v>197</v>
      </c>
      <c r="R116" s="241">
        <f>_xlfn.DAYS(About!$A$3,'Core Indicators'!HU116)</f>
        <v>197</v>
      </c>
      <c r="S116" s="241">
        <f>_xlfn.DAYS(About!$A$3,'Core Indicators'!IC116)</f>
        <v>197</v>
      </c>
      <c r="T116" s="241">
        <f>_xlfn.DAYS(About!$A$3,'Core Indicators'!IK116)</f>
        <v>197</v>
      </c>
      <c r="U116" s="241">
        <f>_xlfn.DAYS(About!$A$3,'Core Indicators'!IS116)</f>
        <v>197</v>
      </c>
      <c r="V116" s="241">
        <f t="shared" si="3"/>
        <v>36.700000000000003</v>
      </c>
    </row>
    <row r="117" spans="1:22" x14ac:dyDescent="0.25">
      <c r="A117" s="240" t="str">
        <f>Lists!C:C</f>
        <v>PNG003</v>
      </c>
      <c r="B117" s="241">
        <f>_xlfn.DAYS(About!$A$3,'Core Indicators'!U117)</f>
        <v>67</v>
      </c>
      <c r="C117" s="241">
        <f>_xlfn.DAYS(About!$A$3,'Core Indicators'!AC117)</f>
        <v>67</v>
      </c>
      <c r="D117" s="241">
        <f>_xlfn.DAYS(About!$A$3,'Core Indicators'!AK117)</f>
        <v>67</v>
      </c>
      <c r="E117" s="241">
        <f>_xlfn.DAYS(About!$A$3,'Core Indicators'!AS117)</f>
        <v>67</v>
      </c>
      <c r="F117" s="241">
        <f>_xlfn.DAYS(About!$A$3,'Core Indicators'!BQ117)</f>
        <v>0</v>
      </c>
      <c r="G117" s="241">
        <f>_xlfn.DAYS(About!$A$3,'Core Indicators'!DM117)</f>
        <v>67</v>
      </c>
      <c r="H117" s="241">
        <f>_xlfn.DAYS(About!$A$3,'Core Indicators'!DU117)</f>
        <v>67</v>
      </c>
      <c r="I117" s="241">
        <f>_xlfn.DAYS(About!$A$3,'Core Indicators'!EC117)</f>
        <v>67</v>
      </c>
      <c r="J117" s="241">
        <f>_xlfn.DAYS(About!$A$3,'Core Indicators'!EK117)</f>
        <v>67</v>
      </c>
      <c r="K117" s="241">
        <f>_xlfn.DAYS(About!$A$3,'Core Indicators'!ES117)</f>
        <v>134</v>
      </c>
      <c r="L117" s="241">
        <f>_xlfn.DAYS(About!$A$3,'Core Indicators'!FI117)</f>
        <v>134</v>
      </c>
      <c r="M117" s="241">
        <f>_xlfn.DAYS(About!$A$3,'Core Indicators'!GG117)</f>
        <v>197</v>
      </c>
      <c r="N117" s="241">
        <f>_xlfn.DAYS(About!$A$3,'Core Indicators'!GO117)</f>
        <v>197</v>
      </c>
      <c r="O117" s="241">
        <f>_xlfn.DAYS(About!$A$3,'Core Indicators'!GW117)</f>
        <v>197</v>
      </c>
      <c r="P117" s="241">
        <f>_xlfn.DAYS(About!$A$3,'Core Indicators'!HE117)</f>
        <v>197</v>
      </c>
      <c r="Q117" s="241">
        <f>_xlfn.DAYS(About!$A$3,'Core Indicators'!HM117)</f>
        <v>197</v>
      </c>
      <c r="R117" s="241">
        <f>_xlfn.DAYS(About!$A$3,'Core Indicators'!HU117)</f>
        <v>197</v>
      </c>
      <c r="S117" s="241">
        <f>_xlfn.DAYS(About!$A$3,'Core Indicators'!IC117)</f>
        <v>197</v>
      </c>
      <c r="T117" s="241">
        <f>_xlfn.DAYS(About!$A$3,'Core Indicators'!IK117)</f>
        <v>197</v>
      </c>
      <c r="U117" s="241">
        <f>_xlfn.DAYS(About!$A$3,'Core Indicators'!IS117)</f>
        <v>197</v>
      </c>
      <c r="V117" s="241">
        <f t="shared" si="3"/>
        <v>86.7</v>
      </c>
    </row>
    <row r="118" spans="1:22" x14ac:dyDescent="0.25">
      <c r="A118" s="240" t="str">
        <f>Lists!C:C</f>
        <v>POL002</v>
      </c>
      <c r="B118" s="241">
        <f>_xlfn.DAYS(About!$A$3,'Core Indicators'!U118)</f>
        <v>1</v>
      </c>
      <c r="C118" s="241">
        <f>_xlfn.DAYS(About!$A$3,'Core Indicators'!AC118)</f>
        <v>1</v>
      </c>
      <c r="D118" s="241">
        <f>_xlfn.DAYS(About!$A$3,'Core Indicators'!AK118)</f>
        <v>1</v>
      </c>
      <c r="E118" s="241">
        <f>_xlfn.DAYS(About!$A$3,'Core Indicators'!AS118)</f>
        <v>1</v>
      </c>
      <c r="F118" s="241">
        <f>_xlfn.DAYS(About!$A$3,'Core Indicators'!BQ118)</f>
        <v>1</v>
      </c>
      <c r="G118" s="241">
        <f>_xlfn.DAYS(About!$A$3,'Core Indicators'!DM118)</f>
        <v>1</v>
      </c>
      <c r="H118" s="241">
        <f>_xlfn.DAYS(About!$A$3,'Core Indicators'!DU118)</f>
        <v>1</v>
      </c>
      <c r="I118" s="241">
        <f>_xlfn.DAYS(About!$A$3,'Core Indicators'!EC118)</f>
        <v>1</v>
      </c>
      <c r="J118" s="241">
        <f>_xlfn.DAYS(About!$A$3,'Core Indicators'!EK118)</f>
        <v>1</v>
      </c>
      <c r="K118" s="241">
        <f>_xlfn.DAYS(About!$A$3,'Core Indicators'!ES118)</f>
        <v>1</v>
      </c>
      <c r="L118" s="241">
        <f>_xlfn.DAYS(About!$A$3,'Core Indicators'!FI118)</f>
        <v>1</v>
      </c>
      <c r="M118" s="241">
        <f>_xlfn.DAYS(About!$A$3,'Core Indicators'!GG118)</f>
        <v>6</v>
      </c>
      <c r="N118" s="241">
        <f>_xlfn.DAYS(About!$A$3,'Core Indicators'!GO118)</f>
        <v>6</v>
      </c>
      <c r="O118" s="241">
        <f>_xlfn.DAYS(About!$A$3,'Core Indicators'!GW118)</f>
        <v>6</v>
      </c>
      <c r="P118" s="241">
        <f>_xlfn.DAYS(About!$A$3,'Core Indicators'!HE118)</f>
        <v>6</v>
      </c>
      <c r="Q118" s="241">
        <f>_xlfn.DAYS(About!$A$3,'Core Indicators'!HM118)</f>
        <v>6</v>
      </c>
      <c r="R118" s="241">
        <f>_xlfn.DAYS(About!$A$3,'Core Indicators'!HU118)</f>
        <v>6</v>
      </c>
      <c r="S118" s="241">
        <f>_xlfn.DAYS(About!$A$3,'Core Indicators'!IC118)</f>
        <v>6</v>
      </c>
      <c r="T118" s="241">
        <f>_xlfn.DAYS(About!$A$3,'Core Indicators'!IK118)</f>
        <v>6</v>
      </c>
      <c r="U118" s="241">
        <f>_xlfn.DAYS(About!$A$3,'Core Indicators'!IS118)</f>
        <v>6</v>
      </c>
      <c r="V118" s="241">
        <f t="shared" si="3"/>
        <v>1.5</v>
      </c>
    </row>
    <row r="119" spans="1:22" x14ac:dyDescent="0.25">
      <c r="A119" s="240" t="str">
        <f>Lists!C:C</f>
        <v>PRK001</v>
      </c>
      <c r="B119" s="241">
        <f>_xlfn.DAYS(About!$A$3,'Core Indicators'!U119)</f>
        <v>982</v>
      </c>
      <c r="C119" s="241">
        <f>_xlfn.DAYS(About!$A$3,'Core Indicators'!AC119)</f>
        <v>92</v>
      </c>
      <c r="D119" s="241">
        <f>_xlfn.DAYS(About!$A$3,'Core Indicators'!AK119)</f>
        <v>92</v>
      </c>
      <c r="E119" s="241">
        <f>_xlfn.DAYS(About!$A$3,'Core Indicators'!AS119)</f>
        <v>9</v>
      </c>
      <c r="F119" s="241">
        <f>_xlfn.DAYS(About!$A$3,'Core Indicators'!BQ119)</f>
        <v>9</v>
      </c>
      <c r="G119" s="241">
        <f>_xlfn.DAYS(About!$A$3,'Core Indicators'!DM119)</f>
        <v>92</v>
      </c>
      <c r="H119" s="241">
        <f>_xlfn.DAYS(About!$A$3,'Core Indicators'!DU119)</f>
        <v>92</v>
      </c>
      <c r="I119" s="241">
        <f>_xlfn.DAYS(About!$A$3,'Core Indicators'!EC119)</f>
        <v>214</v>
      </c>
      <c r="J119" s="241">
        <f>_xlfn.DAYS(About!$A$3,'Core Indicators'!EK119)</f>
        <v>275</v>
      </c>
      <c r="K119" s="241">
        <f>_xlfn.DAYS(About!$A$3,'Core Indicators'!ES119)</f>
        <v>275</v>
      </c>
      <c r="L119" s="241">
        <f>_xlfn.DAYS(About!$A$3,'Core Indicators'!FI119)</f>
        <v>1767</v>
      </c>
      <c r="M119" s="241">
        <f>_xlfn.DAYS(About!$A$3,'Core Indicators'!GG119)</f>
        <v>197</v>
      </c>
      <c r="N119" s="241">
        <f>_xlfn.DAYS(About!$A$3,'Core Indicators'!GO119)</f>
        <v>197</v>
      </c>
      <c r="O119" s="241">
        <f>_xlfn.DAYS(About!$A$3,'Core Indicators'!GW119)</f>
        <v>197</v>
      </c>
      <c r="P119" s="241">
        <f>_xlfn.DAYS(About!$A$3,'Core Indicators'!HE119)</f>
        <v>197</v>
      </c>
      <c r="Q119" s="241">
        <f>_xlfn.DAYS(About!$A$3,'Core Indicators'!HM119)</f>
        <v>197</v>
      </c>
      <c r="R119" s="241">
        <f>_xlfn.DAYS(About!$A$3,'Core Indicators'!HU119)</f>
        <v>197</v>
      </c>
      <c r="S119" s="241">
        <f>_xlfn.DAYS(About!$A$3,'Core Indicators'!IC119)</f>
        <v>197</v>
      </c>
      <c r="T119" s="241">
        <f>_xlfn.DAYS(About!$A$3,'Core Indicators'!IK119)</f>
        <v>197</v>
      </c>
      <c r="U119" s="241">
        <f>_xlfn.DAYS(About!$A$3,'Core Indicators'!IS119)</f>
        <v>197</v>
      </c>
      <c r="V119" s="241">
        <f t="shared" si="3"/>
        <v>302.2</v>
      </c>
    </row>
    <row r="120" spans="1:22" x14ac:dyDescent="0.25">
      <c r="A120" s="240" t="str">
        <f>Lists!C:C</f>
        <v>PSE002</v>
      </c>
      <c r="B120" s="241">
        <f>_xlfn.DAYS(About!$A$3,'Core Indicators'!U120)</f>
        <v>36</v>
      </c>
      <c r="C120" s="241">
        <f>_xlfn.DAYS(About!$A$3,'Core Indicators'!AC120)</f>
        <v>0</v>
      </c>
      <c r="D120" s="241">
        <f>_xlfn.DAYS(About!$A$3,'Core Indicators'!AK120)</f>
        <v>0</v>
      </c>
      <c r="E120" s="241">
        <f>_xlfn.DAYS(About!$A$3,'Core Indicators'!AS120)</f>
        <v>0</v>
      </c>
      <c r="F120" s="241">
        <f>_xlfn.DAYS(About!$A$3,'Core Indicators'!BQ120)</f>
        <v>0</v>
      </c>
      <c r="G120" s="241">
        <f>_xlfn.DAYS(About!$A$3,'Core Indicators'!DM120)</f>
        <v>0</v>
      </c>
      <c r="H120" s="241">
        <f>_xlfn.DAYS(About!$A$3,'Core Indicators'!DU120)</f>
        <v>0</v>
      </c>
      <c r="I120" s="241">
        <f>_xlfn.DAYS(About!$A$3,'Core Indicators'!EC120)</f>
        <v>0</v>
      </c>
      <c r="J120" s="241">
        <f>_xlfn.DAYS(About!$A$3,'Core Indicators'!EK120)</f>
        <v>0</v>
      </c>
      <c r="K120" s="241">
        <f>_xlfn.DAYS(About!$A$3,'Core Indicators'!ES120)</f>
        <v>0</v>
      </c>
      <c r="L120" s="241">
        <f>_xlfn.DAYS(About!$A$3,'Core Indicators'!FI120)</f>
        <v>36</v>
      </c>
      <c r="M120" s="241">
        <f>_xlfn.DAYS(About!$A$3,'Core Indicators'!GG120)</f>
        <v>3</v>
      </c>
      <c r="N120" s="241">
        <f>_xlfn.DAYS(About!$A$3,'Core Indicators'!GO120)</f>
        <v>3</v>
      </c>
      <c r="O120" s="241">
        <f>_xlfn.DAYS(About!$A$3,'Core Indicators'!GW120)</f>
        <v>3</v>
      </c>
      <c r="P120" s="241">
        <f>_xlfn.DAYS(About!$A$3,'Core Indicators'!HE120)</f>
        <v>3</v>
      </c>
      <c r="Q120" s="241">
        <f>_xlfn.DAYS(About!$A$3,'Core Indicators'!HM120)</f>
        <v>3</v>
      </c>
      <c r="R120" s="241">
        <f>_xlfn.DAYS(About!$A$3,'Core Indicators'!HU120)</f>
        <v>3</v>
      </c>
      <c r="S120" s="241">
        <f>_xlfn.DAYS(About!$A$3,'Core Indicators'!IC120)</f>
        <v>3</v>
      </c>
      <c r="T120" s="241">
        <f>_xlfn.DAYS(About!$A$3,'Core Indicators'!IK120)</f>
        <v>3</v>
      </c>
      <c r="U120" s="241">
        <f>_xlfn.DAYS(About!$A$3,'Core Indicators'!IS120)</f>
        <v>3</v>
      </c>
      <c r="V120" s="241">
        <f t="shared" si="3"/>
        <v>3.9</v>
      </c>
    </row>
    <row r="121" spans="1:22" x14ac:dyDescent="0.25">
      <c r="A121" s="240" t="str">
        <f>Lists!C:C</f>
        <v>PSE003</v>
      </c>
      <c r="B121" s="241">
        <f>_xlfn.DAYS(About!$A$3,'Core Indicators'!U121)</f>
        <v>36</v>
      </c>
      <c r="C121" s="241">
        <f>_xlfn.DAYS(About!$A$3,'Core Indicators'!AC121)</f>
        <v>0</v>
      </c>
      <c r="D121" s="241">
        <f>_xlfn.DAYS(About!$A$3,'Core Indicators'!AK121)</f>
        <v>0</v>
      </c>
      <c r="E121" s="241">
        <f>_xlfn.DAYS(About!$A$3,'Core Indicators'!AS121)</f>
        <v>0</v>
      </c>
      <c r="F121" s="241">
        <f>_xlfn.DAYS(About!$A$3,'Core Indicators'!BQ121)</f>
        <v>0</v>
      </c>
      <c r="G121" s="241">
        <f>_xlfn.DAYS(About!$A$3,'Core Indicators'!DM121)</f>
        <v>0</v>
      </c>
      <c r="H121" s="241">
        <f>_xlfn.DAYS(About!$A$3,'Core Indicators'!DU121)</f>
        <v>0</v>
      </c>
      <c r="I121" s="241">
        <f>_xlfn.DAYS(About!$A$3,'Core Indicators'!EC121)</f>
        <v>0</v>
      </c>
      <c r="J121" s="241">
        <f>_xlfn.DAYS(About!$A$3,'Core Indicators'!EK121)</f>
        <v>0</v>
      </c>
      <c r="K121" s="241">
        <f>_xlfn.DAYS(About!$A$3,'Core Indicators'!ES121)</f>
        <v>0</v>
      </c>
      <c r="L121" s="241">
        <f>_xlfn.DAYS(About!$A$3,'Core Indicators'!FI121)</f>
        <v>36</v>
      </c>
      <c r="M121" s="241">
        <f>_xlfn.DAYS(About!$A$3,'Core Indicators'!GG121)</f>
        <v>3</v>
      </c>
      <c r="N121" s="241">
        <f>_xlfn.DAYS(About!$A$3,'Core Indicators'!GO121)</f>
        <v>3</v>
      </c>
      <c r="O121" s="241">
        <f>_xlfn.DAYS(About!$A$3,'Core Indicators'!GW121)</f>
        <v>3</v>
      </c>
      <c r="P121" s="241">
        <f>_xlfn.DAYS(About!$A$3,'Core Indicators'!HE121)</f>
        <v>3</v>
      </c>
      <c r="Q121" s="241">
        <f>_xlfn.DAYS(About!$A$3,'Core Indicators'!HM121)</f>
        <v>3</v>
      </c>
      <c r="R121" s="241">
        <f>_xlfn.DAYS(About!$A$3,'Core Indicators'!HU121)</f>
        <v>3</v>
      </c>
      <c r="S121" s="241">
        <f>_xlfn.DAYS(About!$A$3,'Core Indicators'!IC121)</f>
        <v>3</v>
      </c>
      <c r="T121" s="241">
        <f>_xlfn.DAYS(About!$A$3,'Core Indicators'!IK121)</f>
        <v>3</v>
      </c>
      <c r="U121" s="241">
        <f>_xlfn.DAYS(About!$A$3,'Core Indicators'!IS121)</f>
        <v>3</v>
      </c>
      <c r="V121" s="241">
        <f t="shared" si="3"/>
        <v>3.9</v>
      </c>
    </row>
    <row r="122" spans="1:22" x14ac:dyDescent="0.25">
      <c r="A122" s="240" t="str">
        <f>Lists!C:C</f>
        <v>PSE004</v>
      </c>
      <c r="B122" s="241">
        <f>_xlfn.DAYS(About!$A$3,'Core Indicators'!U122)</f>
        <v>36</v>
      </c>
      <c r="C122" s="241">
        <f>_xlfn.DAYS(About!$A$3,'Core Indicators'!AC122)</f>
        <v>0</v>
      </c>
      <c r="D122" s="241">
        <f>_xlfn.DAYS(About!$A$3,'Core Indicators'!AK122)</f>
        <v>0</v>
      </c>
      <c r="E122" s="241">
        <f>_xlfn.DAYS(About!$A$3,'Core Indicators'!AS122)</f>
        <v>0</v>
      </c>
      <c r="F122" s="241">
        <f>_xlfn.DAYS(About!$A$3,'Core Indicators'!BQ122)</f>
        <v>0</v>
      </c>
      <c r="G122" s="241">
        <f>_xlfn.DAYS(About!$A$3,'Core Indicators'!DM122)</f>
        <v>0</v>
      </c>
      <c r="H122" s="241">
        <f>_xlfn.DAYS(About!$A$3,'Core Indicators'!DU122)</f>
        <v>0</v>
      </c>
      <c r="I122" s="241">
        <f>_xlfn.DAYS(About!$A$3,'Core Indicators'!EC122)</f>
        <v>0</v>
      </c>
      <c r="J122" s="241">
        <f>_xlfn.DAYS(About!$A$3,'Core Indicators'!EK122)</f>
        <v>0</v>
      </c>
      <c r="K122" s="241">
        <f>_xlfn.DAYS(About!$A$3,'Core Indicators'!ES122)</f>
        <v>0</v>
      </c>
      <c r="L122" s="241">
        <f>_xlfn.DAYS(About!$A$3,'Core Indicators'!FI122)</f>
        <v>36</v>
      </c>
      <c r="M122" s="241">
        <f>_xlfn.DAYS(About!$A$3,'Core Indicators'!GG122)</f>
        <v>3</v>
      </c>
      <c r="N122" s="241">
        <f>_xlfn.DAYS(About!$A$3,'Core Indicators'!GO122)</f>
        <v>3</v>
      </c>
      <c r="O122" s="241">
        <f>_xlfn.DAYS(About!$A$3,'Core Indicators'!GW122)</f>
        <v>3</v>
      </c>
      <c r="P122" s="241">
        <f>_xlfn.DAYS(About!$A$3,'Core Indicators'!HE122)</f>
        <v>3</v>
      </c>
      <c r="Q122" s="241">
        <f>_xlfn.DAYS(About!$A$3,'Core Indicators'!HM122)</f>
        <v>3</v>
      </c>
      <c r="R122" s="241">
        <f>_xlfn.DAYS(About!$A$3,'Core Indicators'!HU122)</f>
        <v>3</v>
      </c>
      <c r="S122" s="241">
        <f>_xlfn.DAYS(About!$A$3,'Core Indicators'!IC122)</f>
        <v>3</v>
      </c>
      <c r="T122" s="241">
        <f>_xlfn.DAYS(About!$A$3,'Core Indicators'!IK122)</f>
        <v>3</v>
      </c>
      <c r="U122" s="241">
        <f>_xlfn.DAYS(About!$A$3,'Core Indicators'!IS122)</f>
        <v>3</v>
      </c>
      <c r="V122" s="241">
        <f t="shared" si="3"/>
        <v>3.9</v>
      </c>
    </row>
    <row r="123" spans="1:22" x14ac:dyDescent="0.25">
      <c r="A123" s="240" t="str">
        <f>Lists!C:C</f>
        <v>REG001</v>
      </c>
      <c r="B123" s="241">
        <f>_xlfn.DAYS(About!$A$3,'Core Indicators'!U123)</f>
        <v>147</v>
      </c>
      <c r="C123" s="241">
        <f>_xlfn.DAYS(About!$A$3,'Core Indicators'!AC123)</f>
        <v>147</v>
      </c>
      <c r="D123" s="241">
        <f>_xlfn.DAYS(About!$A$3,'Core Indicators'!AK123)</f>
        <v>147</v>
      </c>
      <c r="E123" s="241">
        <f>_xlfn.DAYS(About!$A$3,'Core Indicators'!AS123)</f>
        <v>0</v>
      </c>
      <c r="F123" s="241">
        <f>_xlfn.DAYS(About!$A$3,'Core Indicators'!BQ123)</f>
        <v>0</v>
      </c>
      <c r="G123" s="241">
        <f>_xlfn.DAYS(About!$A$3,'Core Indicators'!DM123)</f>
        <v>147</v>
      </c>
      <c r="H123" s="241">
        <f>_xlfn.DAYS(About!$A$3,'Core Indicators'!DU123)</f>
        <v>147</v>
      </c>
      <c r="I123" s="241">
        <f>_xlfn.DAYS(About!$A$3,'Core Indicators'!EC123)</f>
        <v>147</v>
      </c>
      <c r="J123" s="241">
        <f>_xlfn.DAYS(About!$A$3,'Core Indicators'!EK123)</f>
        <v>147</v>
      </c>
      <c r="K123" s="241">
        <f>_xlfn.DAYS(About!$A$3,'Core Indicators'!ES123)</f>
        <v>147</v>
      </c>
      <c r="L123" s="241">
        <f>_xlfn.DAYS(About!$A$3,'Core Indicators'!FI123)</f>
        <v>0</v>
      </c>
      <c r="M123" s="241">
        <f>_xlfn.DAYS(About!$A$3,'Core Indicators'!GG123)</f>
        <v>197</v>
      </c>
      <c r="N123" s="241">
        <f>_xlfn.DAYS(About!$A$3,'Core Indicators'!GO123)</f>
        <v>197</v>
      </c>
      <c r="O123" s="241">
        <f>_xlfn.DAYS(About!$A$3,'Core Indicators'!GW123)</f>
        <v>197</v>
      </c>
      <c r="P123" s="241">
        <f>_xlfn.DAYS(About!$A$3,'Core Indicators'!HE123)</f>
        <v>197</v>
      </c>
      <c r="Q123" s="241">
        <f>_xlfn.DAYS(About!$A$3,'Core Indicators'!HM123)</f>
        <v>197</v>
      </c>
      <c r="R123" s="241">
        <f>_xlfn.DAYS(About!$A$3,'Core Indicators'!HU123)</f>
        <v>197</v>
      </c>
      <c r="S123" s="241">
        <f>_xlfn.DAYS(About!$A$3,'Core Indicators'!IC123)</f>
        <v>197</v>
      </c>
      <c r="T123" s="241">
        <f>_xlfn.DAYS(About!$A$3,'Core Indicators'!IK123)</f>
        <v>197</v>
      </c>
      <c r="U123" s="241">
        <f>_xlfn.DAYS(About!$A$3,'Core Indicators'!IS123)</f>
        <v>197</v>
      </c>
      <c r="V123" s="241">
        <f t="shared" si="3"/>
        <v>107.9</v>
      </c>
    </row>
    <row r="124" spans="1:22" x14ac:dyDescent="0.25">
      <c r="A124" s="240" t="str">
        <f>Lists!C:C</f>
        <v>REG002</v>
      </c>
      <c r="B124" s="241">
        <f>_xlfn.DAYS(About!$A$3,'Core Indicators'!U124)</f>
        <v>458</v>
      </c>
      <c r="C124" s="241">
        <f>_xlfn.DAYS(About!$A$3,'Core Indicators'!AC124)</f>
        <v>458</v>
      </c>
      <c r="D124" s="241">
        <f>_xlfn.DAYS(About!$A$3,'Core Indicators'!AK124)</f>
        <v>458</v>
      </c>
      <c r="E124" s="241">
        <f>_xlfn.DAYS(About!$A$3,'Core Indicators'!AS124)</f>
        <v>458</v>
      </c>
      <c r="F124" s="241">
        <f>_xlfn.DAYS(About!$A$3,'Core Indicators'!BQ124)</f>
        <v>458</v>
      </c>
      <c r="G124" s="241">
        <f>_xlfn.DAYS(About!$A$3,'Core Indicators'!DM124)</f>
        <v>458</v>
      </c>
      <c r="H124" s="241">
        <f>_xlfn.DAYS(About!$A$3,'Core Indicators'!DU124)</f>
        <v>458</v>
      </c>
      <c r="I124" s="241">
        <f>_xlfn.DAYS(About!$A$3,'Core Indicators'!EC124)</f>
        <v>458</v>
      </c>
      <c r="J124" s="241">
        <f>_xlfn.DAYS(About!$A$3,'Core Indicators'!EK124)</f>
        <v>458</v>
      </c>
      <c r="K124" s="241">
        <f>_xlfn.DAYS(About!$A$3,'Core Indicators'!ES124)</f>
        <v>626</v>
      </c>
      <c r="L124" s="241">
        <f>_xlfn.DAYS(About!$A$3,'Core Indicators'!FI124)</f>
        <v>458</v>
      </c>
      <c r="M124" s="241">
        <f>_xlfn.DAYS(About!$A$3,'Core Indicators'!GG124)</f>
        <v>197</v>
      </c>
      <c r="N124" s="241">
        <f>_xlfn.DAYS(About!$A$3,'Core Indicators'!GO124)</f>
        <v>197</v>
      </c>
      <c r="O124" s="241">
        <f>_xlfn.DAYS(About!$A$3,'Core Indicators'!GW124)</f>
        <v>197</v>
      </c>
      <c r="P124" s="241">
        <f>_xlfn.DAYS(About!$A$3,'Core Indicators'!HE124)</f>
        <v>197</v>
      </c>
      <c r="Q124" s="241">
        <f>_xlfn.DAYS(About!$A$3,'Core Indicators'!HM124)</f>
        <v>197</v>
      </c>
      <c r="R124" s="241">
        <f>_xlfn.DAYS(About!$A$3,'Core Indicators'!HU124)</f>
        <v>197</v>
      </c>
      <c r="S124" s="241">
        <f>_xlfn.DAYS(About!$A$3,'Core Indicators'!IC124)</f>
        <v>197</v>
      </c>
      <c r="T124" s="241">
        <f>_xlfn.DAYS(About!$A$3,'Core Indicators'!IK124)</f>
        <v>197</v>
      </c>
      <c r="U124" s="241">
        <f>_xlfn.DAYS(About!$A$3,'Core Indicators'!IS124)</f>
        <v>197</v>
      </c>
      <c r="V124" s="241">
        <f t="shared" si="3"/>
        <v>448.7</v>
      </c>
    </row>
    <row r="125" spans="1:22" x14ac:dyDescent="0.25">
      <c r="A125" s="240" t="str">
        <f>Lists!C:C</f>
        <v>REG003</v>
      </c>
      <c r="B125" s="241">
        <f>_xlfn.DAYS(About!$A$3,'Core Indicators'!U125)</f>
        <v>460</v>
      </c>
      <c r="C125" s="241">
        <f>_xlfn.DAYS(About!$A$3,'Core Indicators'!AC125)</f>
        <v>184</v>
      </c>
      <c r="D125" s="241">
        <f>_xlfn.DAYS(About!$A$3,'Core Indicators'!AK125)</f>
        <v>1150</v>
      </c>
      <c r="E125" s="241">
        <f>_xlfn.DAYS(About!$A$3,'Core Indicators'!AS125)</f>
        <v>122</v>
      </c>
      <c r="F125" s="241">
        <f>_xlfn.DAYS(About!$A$3,'Core Indicators'!BQ125)</f>
        <v>30</v>
      </c>
      <c r="G125" s="241">
        <f>_xlfn.DAYS(About!$A$3,'Core Indicators'!DM125)</f>
        <v>183</v>
      </c>
      <c r="H125" s="241">
        <f>_xlfn.DAYS(About!$A$3,'Core Indicators'!DU125)</f>
        <v>1680</v>
      </c>
      <c r="I125" s="241">
        <f>_xlfn.DAYS(About!$A$3,'Core Indicators'!EC125)</f>
        <v>1680</v>
      </c>
      <c r="J125" s="241">
        <f>_xlfn.DAYS(About!$A$3,'Core Indicators'!EK125)</f>
        <v>1680</v>
      </c>
      <c r="K125" s="241">
        <f>_xlfn.DAYS(About!$A$3,'Core Indicators'!ES125)</f>
        <v>1680</v>
      </c>
      <c r="L125" s="241">
        <f>_xlfn.DAYS(About!$A$3,'Core Indicators'!FI125)</f>
        <v>1680</v>
      </c>
      <c r="M125" s="241">
        <f>_xlfn.DAYS(About!$A$3,'Core Indicators'!GG125)</f>
        <v>197</v>
      </c>
      <c r="N125" s="241">
        <f>_xlfn.DAYS(About!$A$3,'Core Indicators'!GO125)</f>
        <v>197</v>
      </c>
      <c r="O125" s="241">
        <f>_xlfn.DAYS(About!$A$3,'Core Indicators'!GW125)</f>
        <v>197</v>
      </c>
      <c r="P125" s="241">
        <f>_xlfn.DAYS(About!$A$3,'Core Indicators'!HE125)</f>
        <v>197</v>
      </c>
      <c r="Q125" s="241">
        <f>_xlfn.DAYS(About!$A$3,'Core Indicators'!HM125)</f>
        <v>197</v>
      </c>
      <c r="R125" s="241">
        <f>_xlfn.DAYS(About!$A$3,'Core Indicators'!HU125)</f>
        <v>197</v>
      </c>
      <c r="S125" s="241">
        <f>_xlfn.DAYS(About!$A$3,'Core Indicators'!IC125)</f>
        <v>197</v>
      </c>
      <c r="T125" s="241">
        <f>_xlfn.DAYS(About!$A$3,'Core Indicators'!IK125)</f>
        <v>197</v>
      </c>
      <c r="U125" s="241">
        <f>_xlfn.DAYS(About!$A$3,'Core Indicators'!IS125)</f>
        <v>197</v>
      </c>
      <c r="V125" s="241">
        <f t="shared" si="3"/>
        <v>1008.2</v>
      </c>
    </row>
    <row r="126" spans="1:22" x14ac:dyDescent="0.25">
      <c r="A126" s="240" t="str">
        <f>Lists!C:C</f>
        <v>REG004</v>
      </c>
      <c r="B126" s="241">
        <f>_xlfn.DAYS(About!$A$3,'Core Indicators'!U126)</f>
        <v>155</v>
      </c>
      <c r="C126" s="241">
        <f>_xlfn.DAYS(About!$A$3,'Core Indicators'!AC126)</f>
        <v>155</v>
      </c>
      <c r="D126" s="241">
        <f>_xlfn.DAYS(About!$A$3,'Core Indicators'!AK126)</f>
        <v>155</v>
      </c>
      <c r="E126" s="241">
        <f>_xlfn.DAYS(About!$A$3,'Core Indicators'!AS126)</f>
        <v>155</v>
      </c>
      <c r="F126" s="241">
        <f>_xlfn.DAYS(About!$A$3,'Core Indicators'!BQ126)</f>
        <v>155</v>
      </c>
      <c r="G126" s="241">
        <f>_xlfn.DAYS(About!$A$3,'Core Indicators'!DM126)</f>
        <v>155</v>
      </c>
      <c r="H126" s="241">
        <f>_xlfn.DAYS(About!$A$3,'Core Indicators'!DU126)</f>
        <v>155</v>
      </c>
      <c r="I126" s="241">
        <f>_xlfn.DAYS(About!$A$3,'Core Indicators'!EC126)</f>
        <v>155</v>
      </c>
      <c r="J126" s="241">
        <f>_xlfn.DAYS(About!$A$3,'Core Indicators'!EK126)</f>
        <v>155</v>
      </c>
      <c r="K126" s="241">
        <f>_xlfn.DAYS(About!$A$3,'Core Indicators'!ES126)</f>
        <v>155</v>
      </c>
      <c r="L126" s="241">
        <f>_xlfn.DAYS(About!$A$3,'Core Indicators'!FI126)</f>
        <v>1654</v>
      </c>
      <c r="M126" s="241">
        <f>_xlfn.DAYS(About!$A$3,'Core Indicators'!GG126)</f>
        <v>3</v>
      </c>
      <c r="N126" s="241">
        <f>_xlfn.DAYS(About!$A$3,'Core Indicators'!GO126)</f>
        <v>3</v>
      </c>
      <c r="O126" s="241">
        <f>_xlfn.DAYS(About!$A$3,'Core Indicators'!GW126)</f>
        <v>3</v>
      </c>
      <c r="P126" s="241">
        <f>_xlfn.DAYS(About!$A$3,'Core Indicators'!HE126)</f>
        <v>3</v>
      </c>
      <c r="Q126" s="241">
        <f>_xlfn.DAYS(About!$A$3,'Core Indicators'!HM126)</f>
        <v>3</v>
      </c>
      <c r="R126" s="241">
        <f>_xlfn.DAYS(About!$A$3,'Core Indicators'!HU126)</f>
        <v>3</v>
      </c>
      <c r="S126" s="241">
        <f>_xlfn.DAYS(About!$A$3,'Core Indicators'!IC126)</f>
        <v>3</v>
      </c>
      <c r="T126" s="241">
        <f>_xlfn.DAYS(About!$A$3,'Core Indicators'!IK126)</f>
        <v>3</v>
      </c>
      <c r="U126" s="241">
        <f>_xlfn.DAYS(About!$A$3,'Core Indicators'!IS126)</f>
        <v>3</v>
      </c>
      <c r="V126" s="241">
        <f t="shared" si="3"/>
        <v>289.7</v>
      </c>
    </row>
    <row r="127" spans="1:22" x14ac:dyDescent="0.25">
      <c r="A127" s="240" t="str">
        <f>Lists!C:C</f>
        <v>REG006</v>
      </c>
      <c r="B127" s="241">
        <f>_xlfn.DAYS(About!$A$3,'Core Indicators'!U127)</f>
        <v>61</v>
      </c>
      <c r="C127" s="241">
        <f>_xlfn.DAYS(About!$A$3,'Core Indicators'!AC127)</f>
        <v>0</v>
      </c>
      <c r="D127" s="241">
        <f>_xlfn.DAYS(About!$A$3,'Core Indicators'!AK127)</f>
        <v>0</v>
      </c>
      <c r="E127" s="241">
        <f>_xlfn.DAYS(About!$A$3,'Core Indicators'!AS127)</f>
        <v>0</v>
      </c>
      <c r="F127" s="241">
        <f>_xlfn.DAYS(About!$A$3,'Core Indicators'!BQ127)</f>
        <v>0</v>
      </c>
      <c r="G127" s="241">
        <f>_xlfn.DAYS(About!$A$3,'Core Indicators'!DM127)</f>
        <v>0</v>
      </c>
      <c r="H127" s="241">
        <f>_xlfn.DAYS(About!$A$3,'Core Indicators'!DU127)</f>
        <v>0</v>
      </c>
      <c r="I127" s="241">
        <f>_xlfn.DAYS(About!$A$3,'Core Indicators'!EC127)</f>
        <v>0</v>
      </c>
      <c r="J127" s="241">
        <f>_xlfn.DAYS(About!$A$3,'Core Indicators'!EK127)</f>
        <v>0</v>
      </c>
      <c r="K127" s="241">
        <f>_xlfn.DAYS(About!$A$3,'Core Indicators'!ES127)</f>
        <v>0</v>
      </c>
      <c r="L127" s="241">
        <f>_xlfn.DAYS(About!$A$3,'Core Indicators'!FI127)</f>
        <v>1657</v>
      </c>
      <c r="M127" s="241">
        <f>_xlfn.DAYS(About!$A$3,'Core Indicators'!GG127)</f>
        <v>3</v>
      </c>
      <c r="N127" s="241">
        <f>_xlfn.DAYS(About!$A$3,'Core Indicators'!GO127)</f>
        <v>3</v>
      </c>
      <c r="O127" s="241">
        <f>_xlfn.DAYS(About!$A$3,'Core Indicators'!GW127)</f>
        <v>3</v>
      </c>
      <c r="P127" s="241">
        <f>_xlfn.DAYS(About!$A$3,'Core Indicators'!HE127)</f>
        <v>3</v>
      </c>
      <c r="Q127" s="241">
        <f>_xlfn.DAYS(About!$A$3,'Core Indicators'!HM127)</f>
        <v>3</v>
      </c>
      <c r="R127" s="241">
        <f>_xlfn.DAYS(About!$A$3,'Core Indicators'!HU127)</f>
        <v>3</v>
      </c>
      <c r="S127" s="241">
        <f>_xlfn.DAYS(About!$A$3,'Core Indicators'!IC127)</f>
        <v>3</v>
      </c>
      <c r="T127" s="241">
        <f>_xlfn.DAYS(About!$A$3,'Core Indicators'!IK127)</f>
        <v>3</v>
      </c>
      <c r="U127" s="241">
        <f>_xlfn.DAYS(About!$A$3,'Core Indicators'!IS127)</f>
        <v>3</v>
      </c>
      <c r="V127" s="241">
        <f t="shared" si="3"/>
        <v>166</v>
      </c>
    </row>
    <row r="128" spans="1:22" x14ac:dyDescent="0.25">
      <c r="A128" s="240" t="str">
        <f>Lists!C:C</f>
        <v>REG007</v>
      </c>
      <c r="B128" s="241">
        <f>_xlfn.DAYS(About!$A$3,'Core Indicators'!U128)</f>
        <v>0</v>
      </c>
      <c r="C128" s="241">
        <f>_xlfn.DAYS(About!$A$3,'Core Indicators'!AC128)</f>
        <v>0</v>
      </c>
      <c r="D128" s="241">
        <f>_xlfn.DAYS(About!$A$3,'Core Indicators'!AK128)</f>
        <v>0</v>
      </c>
      <c r="E128" s="241">
        <f>_xlfn.DAYS(About!$A$3,'Core Indicators'!AS128)</f>
        <v>0</v>
      </c>
      <c r="F128" s="241">
        <f>_xlfn.DAYS(About!$A$3,'Core Indicators'!BQ128)</f>
        <v>0</v>
      </c>
      <c r="G128" s="241">
        <f>_xlfn.DAYS(About!$A$3,'Core Indicators'!DM128)</f>
        <v>0</v>
      </c>
      <c r="H128" s="241">
        <f>_xlfn.DAYS(About!$A$3,'Core Indicators'!DU128)</f>
        <v>0</v>
      </c>
      <c r="I128" s="241">
        <f>_xlfn.DAYS(About!$A$3,'Core Indicators'!EC128)</f>
        <v>0</v>
      </c>
      <c r="J128" s="241">
        <f>_xlfn.DAYS(About!$A$3,'Core Indicators'!EK128)</f>
        <v>0</v>
      </c>
      <c r="K128" s="241">
        <f>_xlfn.DAYS(About!$A$3,'Core Indicators'!ES128)</f>
        <v>0</v>
      </c>
      <c r="L128" s="241">
        <f>_xlfn.DAYS(About!$A$3,'Core Indicators'!FI128)</f>
        <v>459</v>
      </c>
      <c r="M128" s="241">
        <f>_xlfn.DAYS(About!$A$3,'Core Indicators'!GG128)</f>
        <v>3</v>
      </c>
      <c r="N128" s="241">
        <f>_xlfn.DAYS(About!$A$3,'Core Indicators'!GO128)</f>
        <v>3</v>
      </c>
      <c r="O128" s="241">
        <f>_xlfn.DAYS(About!$A$3,'Core Indicators'!GW128)</f>
        <v>3</v>
      </c>
      <c r="P128" s="241">
        <f>_xlfn.DAYS(About!$A$3,'Core Indicators'!HE128)</f>
        <v>3</v>
      </c>
      <c r="Q128" s="241">
        <f>_xlfn.DAYS(About!$A$3,'Core Indicators'!HM128)</f>
        <v>3</v>
      </c>
      <c r="R128" s="241">
        <f>_xlfn.DAYS(About!$A$3,'Core Indicators'!HU128)</f>
        <v>3</v>
      </c>
      <c r="S128" s="241">
        <f>_xlfn.DAYS(About!$A$3,'Core Indicators'!IC128)</f>
        <v>3</v>
      </c>
      <c r="T128" s="241">
        <f>_xlfn.DAYS(About!$A$3,'Core Indicators'!IK128)</f>
        <v>3</v>
      </c>
      <c r="U128" s="241">
        <f>_xlfn.DAYS(About!$A$3,'Core Indicators'!IS128)</f>
        <v>3</v>
      </c>
      <c r="V128" s="241">
        <f t="shared" si="3"/>
        <v>46.2</v>
      </c>
    </row>
    <row r="129" spans="1:22" x14ac:dyDescent="0.25">
      <c r="A129" s="240" t="str">
        <f>Lists!C:C</f>
        <v>REG008</v>
      </c>
      <c r="B129" s="241">
        <f>_xlfn.DAYS(About!$A$3,'Core Indicators'!U129)</f>
        <v>0</v>
      </c>
      <c r="C129" s="241">
        <f>_xlfn.DAYS(About!$A$3,'Core Indicators'!AC129)</f>
        <v>0</v>
      </c>
      <c r="D129" s="241">
        <f>_xlfn.DAYS(About!$A$3,'Core Indicators'!AK129)</f>
        <v>0</v>
      </c>
      <c r="E129" s="241">
        <f>_xlfn.DAYS(About!$A$3,'Core Indicators'!AS129)</f>
        <v>0</v>
      </c>
      <c r="F129" s="241">
        <f>_xlfn.DAYS(About!$A$3,'Core Indicators'!BQ129)</f>
        <v>0</v>
      </c>
      <c r="G129" s="241">
        <f>_xlfn.DAYS(About!$A$3,'Core Indicators'!DM129)</f>
        <v>0</v>
      </c>
      <c r="H129" s="241">
        <f>_xlfn.DAYS(About!$A$3,'Core Indicators'!DU129)</f>
        <v>0</v>
      </c>
      <c r="I129" s="241">
        <f>_xlfn.DAYS(About!$A$3,'Core Indicators'!EC129)</f>
        <v>0</v>
      </c>
      <c r="J129" s="241">
        <f>_xlfn.DAYS(About!$A$3,'Core Indicators'!EK129)</f>
        <v>0</v>
      </c>
      <c r="K129" s="241">
        <f>_xlfn.DAYS(About!$A$3,'Core Indicators'!ES129)</f>
        <v>0</v>
      </c>
      <c r="L129" s="241">
        <f>_xlfn.DAYS(About!$A$3,'Core Indicators'!FI129)</f>
        <v>459</v>
      </c>
      <c r="M129" s="241">
        <f>_xlfn.DAYS(About!$A$3,'Core Indicators'!GG129)</f>
        <v>3</v>
      </c>
      <c r="N129" s="241">
        <f>_xlfn.DAYS(About!$A$3,'Core Indicators'!GO129)</f>
        <v>3</v>
      </c>
      <c r="O129" s="241">
        <f>_xlfn.DAYS(About!$A$3,'Core Indicators'!GW129)</f>
        <v>3</v>
      </c>
      <c r="P129" s="241">
        <f>_xlfn.DAYS(About!$A$3,'Core Indicators'!HE129)</f>
        <v>3</v>
      </c>
      <c r="Q129" s="241">
        <f>_xlfn.DAYS(About!$A$3,'Core Indicators'!HM129)</f>
        <v>3</v>
      </c>
      <c r="R129" s="241">
        <f>_xlfn.DAYS(About!$A$3,'Core Indicators'!HU129)</f>
        <v>3</v>
      </c>
      <c r="S129" s="241">
        <f>_xlfn.DAYS(About!$A$3,'Core Indicators'!IC129)</f>
        <v>3</v>
      </c>
      <c r="T129" s="241">
        <f>_xlfn.DAYS(About!$A$3,'Core Indicators'!IK129)</f>
        <v>3</v>
      </c>
      <c r="U129" s="241">
        <f>_xlfn.DAYS(About!$A$3,'Core Indicators'!IS129)</f>
        <v>3</v>
      </c>
      <c r="V129" s="241">
        <f t="shared" si="3"/>
        <v>46.2</v>
      </c>
    </row>
    <row r="130" spans="1:22" x14ac:dyDescent="0.25">
      <c r="A130" s="240" t="str">
        <f>Lists!C:C</f>
        <v>REG011</v>
      </c>
      <c r="B130" s="241">
        <f>_xlfn.DAYS(About!$A$3,'Core Indicators'!U130)</f>
        <v>34</v>
      </c>
      <c r="C130" s="241">
        <f>_xlfn.DAYS(About!$A$3,'Core Indicators'!AC130)</f>
        <v>0</v>
      </c>
      <c r="D130" s="241">
        <f>_xlfn.DAYS(About!$A$3,'Core Indicators'!AK130)</f>
        <v>0</v>
      </c>
      <c r="E130" s="241">
        <f>_xlfn.DAYS(About!$A$3,'Core Indicators'!AS130)</f>
        <v>0</v>
      </c>
      <c r="F130" s="241">
        <f>_xlfn.DAYS(About!$A$3,'Core Indicators'!BQ130)</f>
        <v>0</v>
      </c>
      <c r="G130" s="241">
        <f>_xlfn.DAYS(About!$A$3,'Core Indicators'!DM130)</f>
        <v>34</v>
      </c>
      <c r="H130" s="241">
        <f>_xlfn.DAYS(About!$A$3,'Core Indicators'!DU130)</f>
        <v>34</v>
      </c>
      <c r="I130" s="241">
        <f>_xlfn.DAYS(About!$A$3,'Core Indicators'!EC130)</f>
        <v>0</v>
      </c>
      <c r="J130" s="241">
        <f>_xlfn.DAYS(About!$A$3,'Core Indicators'!EK130)</f>
        <v>0</v>
      </c>
      <c r="K130" s="241">
        <f>_xlfn.DAYS(About!$A$3,'Core Indicators'!ES130)</f>
        <v>34</v>
      </c>
      <c r="L130" s="241">
        <f>_xlfn.DAYS(About!$A$3,'Core Indicators'!FI130)</f>
        <v>34</v>
      </c>
      <c r="M130" s="241">
        <f>_xlfn.DAYS(About!$A$3,'Core Indicators'!GG130)</f>
        <v>197</v>
      </c>
      <c r="N130" s="241">
        <f>_xlfn.DAYS(About!$A$3,'Core Indicators'!GO130)</f>
        <v>197</v>
      </c>
      <c r="O130" s="241">
        <f>_xlfn.DAYS(About!$A$3,'Core Indicators'!GW130)</f>
        <v>197</v>
      </c>
      <c r="P130" s="241">
        <f>_xlfn.DAYS(About!$A$3,'Core Indicators'!HE130)</f>
        <v>197</v>
      </c>
      <c r="Q130" s="241">
        <f>_xlfn.DAYS(About!$A$3,'Core Indicators'!HM130)</f>
        <v>197</v>
      </c>
      <c r="R130" s="241">
        <f>_xlfn.DAYS(About!$A$3,'Core Indicators'!HU130)</f>
        <v>197</v>
      </c>
      <c r="S130" s="241">
        <f>_xlfn.DAYS(About!$A$3,'Core Indicators'!IC130)</f>
        <v>197</v>
      </c>
      <c r="T130" s="241">
        <f>_xlfn.DAYS(About!$A$3,'Core Indicators'!IK130)</f>
        <v>197</v>
      </c>
      <c r="U130" s="241">
        <f>_xlfn.DAYS(About!$A$3,'Core Indicators'!IS130)</f>
        <v>197</v>
      </c>
      <c r="V130" s="241">
        <f t="shared" si="3"/>
        <v>33.299999999999997</v>
      </c>
    </row>
    <row r="131" spans="1:22" x14ac:dyDescent="0.25">
      <c r="A131" s="240" t="str">
        <f>Lists!C:C</f>
        <v>REG012</v>
      </c>
      <c r="B131" s="241">
        <f>_xlfn.DAYS(About!$A$3,'Core Indicators'!U131)</f>
        <v>0</v>
      </c>
      <c r="C131" s="241">
        <f>_xlfn.DAYS(About!$A$3,'Core Indicators'!AC131)</f>
        <v>0</v>
      </c>
      <c r="D131" s="241">
        <f>_xlfn.DAYS(About!$A$3,'Core Indicators'!AK131)</f>
        <v>0</v>
      </c>
      <c r="E131" s="241">
        <f>_xlfn.DAYS(About!$A$3,'Core Indicators'!AS131)</f>
        <v>0</v>
      </c>
      <c r="F131" s="241">
        <f>_xlfn.DAYS(About!$A$3,'Core Indicators'!BQ131)</f>
        <v>0</v>
      </c>
      <c r="G131" s="241">
        <f>_xlfn.DAYS(About!$A$3,'Core Indicators'!DM131)</f>
        <v>0</v>
      </c>
      <c r="H131" s="241">
        <f>_xlfn.DAYS(About!$A$3,'Core Indicators'!DU131)</f>
        <v>0</v>
      </c>
      <c r="I131" s="241">
        <f>_xlfn.DAYS(About!$A$3,'Core Indicators'!EC131)</f>
        <v>0</v>
      </c>
      <c r="J131" s="241">
        <f>_xlfn.DAYS(About!$A$3,'Core Indicators'!EK131)</f>
        <v>0</v>
      </c>
      <c r="K131" s="241">
        <f>_xlfn.DAYS(About!$A$3,'Core Indicators'!ES131)</f>
        <v>0</v>
      </c>
      <c r="L131" s="241">
        <f>_xlfn.DAYS(About!$A$3,'Core Indicators'!FI131)</f>
        <v>0</v>
      </c>
      <c r="M131" s="241">
        <f>_xlfn.DAYS(About!$A$3,'Core Indicators'!GG131)</f>
        <v>3</v>
      </c>
      <c r="N131" s="241">
        <f>_xlfn.DAYS(About!$A$3,'Core Indicators'!GO131)</f>
        <v>3</v>
      </c>
      <c r="O131" s="241">
        <f>_xlfn.DAYS(About!$A$3,'Core Indicators'!GW131)</f>
        <v>3</v>
      </c>
      <c r="P131" s="241">
        <f>_xlfn.DAYS(About!$A$3,'Core Indicators'!HE131)</f>
        <v>3</v>
      </c>
      <c r="Q131" s="241">
        <f>_xlfn.DAYS(About!$A$3,'Core Indicators'!HM131)</f>
        <v>3</v>
      </c>
      <c r="R131" s="241">
        <f>_xlfn.DAYS(About!$A$3,'Core Indicators'!HU131)</f>
        <v>3</v>
      </c>
      <c r="S131" s="241">
        <f>_xlfn.DAYS(About!$A$3,'Core Indicators'!IC131)</f>
        <v>3</v>
      </c>
      <c r="T131" s="241">
        <f>_xlfn.DAYS(About!$A$3,'Core Indicators'!IK131)</f>
        <v>3</v>
      </c>
      <c r="U131" s="241">
        <f>_xlfn.DAYS(About!$A$3,'Core Indicators'!IS131)</f>
        <v>3</v>
      </c>
      <c r="V131" s="241">
        <f t="shared" ref="V131:V162" si="4">AVERAGE(D131:M131)</f>
        <v>0.3</v>
      </c>
    </row>
    <row r="132" spans="1:22" x14ac:dyDescent="0.25">
      <c r="A132" s="240" t="str">
        <f>Lists!C:C</f>
        <v>REG013</v>
      </c>
      <c r="B132" s="241">
        <f>_xlfn.DAYS(About!$A$3,'Core Indicators'!U132)</f>
        <v>125</v>
      </c>
      <c r="C132" s="241">
        <f>_xlfn.DAYS(About!$A$3,'Core Indicators'!AC132)</f>
        <v>0</v>
      </c>
      <c r="D132" s="241">
        <f>_xlfn.DAYS(About!$A$3,'Core Indicators'!AK132)</f>
        <v>0</v>
      </c>
      <c r="E132" s="241">
        <f>_xlfn.DAYS(About!$A$3,'Core Indicators'!AS132)</f>
        <v>0</v>
      </c>
      <c r="F132" s="241">
        <f>_xlfn.DAYS(About!$A$3,'Core Indicators'!BQ132)</f>
        <v>30</v>
      </c>
      <c r="G132" s="241">
        <f>_xlfn.DAYS(About!$A$3,'Core Indicators'!DM132)</f>
        <v>0</v>
      </c>
      <c r="H132" s="241">
        <f>_xlfn.DAYS(About!$A$3,'Core Indicators'!DU132)</f>
        <v>0</v>
      </c>
      <c r="I132" s="241">
        <f>_xlfn.DAYS(About!$A$3,'Core Indicators'!EC132)</f>
        <v>0</v>
      </c>
      <c r="J132" s="241">
        <f>_xlfn.DAYS(About!$A$3,'Core Indicators'!EK132)</f>
        <v>0</v>
      </c>
      <c r="K132" s="241">
        <f>_xlfn.DAYS(About!$A$3,'Core Indicators'!ES132)</f>
        <v>0</v>
      </c>
      <c r="L132" s="241">
        <f>_xlfn.DAYS(About!$A$3,'Core Indicators'!FI132)</f>
        <v>125</v>
      </c>
      <c r="M132" s="241">
        <f>_xlfn.DAYS(About!$A$3,'Core Indicators'!GG132)</f>
        <v>3</v>
      </c>
      <c r="N132" s="241">
        <f>_xlfn.DAYS(About!$A$3,'Core Indicators'!GO132)</f>
        <v>3</v>
      </c>
      <c r="O132" s="241">
        <f>_xlfn.DAYS(About!$A$3,'Core Indicators'!GW132)</f>
        <v>3</v>
      </c>
      <c r="P132" s="241">
        <f>_xlfn.DAYS(About!$A$3,'Core Indicators'!HE132)</f>
        <v>3</v>
      </c>
      <c r="Q132" s="241">
        <f>_xlfn.DAYS(About!$A$3,'Core Indicators'!HM132)</f>
        <v>3</v>
      </c>
      <c r="R132" s="241">
        <f>_xlfn.DAYS(About!$A$3,'Core Indicators'!HU132)</f>
        <v>3</v>
      </c>
      <c r="S132" s="241">
        <f>_xlfn.DAYS(About!$A$3,'Core Indicators'!IC132)</f>
        <v>3</v>
      </c>
      <c r="T132" s="241">
        <f>_xlfn.DAYS(About!$A$3,'Core Indicators'!IK132)</f>
        <v>3</v>
      </c>
      <c r="U132" s="241">
        <f>_xlfn.DAYS(About!$A$3,'Core Indicators'!IS132)</f>
        <v>3</v>
      </c>
      <c r="V132" s="241">
        <f t="shared" si="4"/>
        <v>15.8</v>
      </c>
    </row>
    <row r="133" spans="1:22" x14ac:dyDescent="0.25">
      <c r="A133" s="240" t="str">
        <f>Lists!C:C</f>
        <v>REG014</v>
      </c>
      <c r="B133" s="241">
        <f>_xlfn.DAYS(About!$A$3,'Core Indicators'!U133)</f>
        <v>133</v>
      </c>
      <c r="C133" s="241">
        <f>_xlfn.DAYS(About!$A$3,'Core Indicators'!AC133)</f>
        <v>0</v>
      </c>
      <c r="D133" s="241">
        <f>_xlfn.DAYS(About!$A$3,'Core Indicators'!AK133)</f>
        <v>30</v>
      </c>
      <c r="E133" s="241">
        <f>_xlfn.DAYS(About!$A$3,'Core Indicators'!AS133)</f>
        <v>0</v>
      </c>
      <c r="F133" s="241">
        <f>_xlfn.DAYS(About!$A$3,'Core Indicators'!BQ133)</f>
        <v>133</v>
      </c>
      <c r="G133" s="241">
        <f>_xlfn.DAYS(About!$A$3,'Core Indicators'!DM133)</f>
        <v>0</v>
      </c>
      <c r="H133" s="241">
        <f>_xlfn.DAYS(About!$A$3,'Core Indicators'!DU133)</f>
        <v>0</v>
      </c>
      <c r="I133" s="241">
        <f>_xlfn.DAYS(About!$A$3,'Core Indicators'!EC133)</f>
        <v>0</v>
      </c>
      <c r="J133" s="241">
        <f>_xlfn.DAYS(About!$A$3,'Core Indicators'!EK133)</f>
        <v>0</v>
      </c>
      <c r="K133" s="241">
        <f>_xlfn.DAYS(About!$A$3,'Core Indicators'!ES133)</f>
        <v>0</v>
      </c>
      <c r="L133" s="241">
        <f>_xlfn.DAYS(About!$A$3,'Core Indicators'!FI133)</f>
        <v>638</v>
      </c>
      <c r="M133" s="241">
        <f>_xlfn.DAYS(About!$A$3,'Core Indicators'!GG133)</f>
        <v>2</v>
      </c>
      <c r="N133" s="241">
        <f>_xlfn.DAYS(About!$A$3,'Core Indicators'!GO133)</f>
        <v>2</v>
      </c>
      <c r="O133" s="241">
        <f>_xlfn.DAYS(About!$A$3,'Core Indicators'!GW133)</f>
        <v>2</v>
      </c>
      <c r="P133" s="241">
        <f>_xlfn.DAYS(About!$A$3,'Core Indicators'!HE133)</f>
        <v>2</v>
      </c>
      <c r="Q133" s="241">
        <f>_xlfn.DAYS(About!$A$3,'Core Indicators'!HM133)</f>
        <v>2</v>
      </c>
      <c r="R133" s="241">
        <f>_xlfn.DAYS(About!$A$3,'Core Indicators'!HU133)</f>
        <v>2</v>
      </c>
      <c r="S133" s="241">
        <f>_xlfn.DAYS(About!$A$3,'Core Indicators'!IC133)</f>
        <v>2</v>
      </c>
      <c r="T133" s="241">
        <f>_xlfn.DAYS(About!$A$3,'Core Indicators'!IK133)</f>
        <v>2</v>
      </c>
      <c r="U133" s="241">
        <f>_xlfn.DAYS(About!$A$3,'Core Indicators'!IS133)</f>
        <v>2</v>
      </c>
      <c r="V133" s="241">
        <f t="shared" si="4"/>
        <v>80.3</v>
      </c>
    </row>
    <row r="134" spans="1:22" x14ac:dyDescent="0.25">
      <c r="A134" s="240" t="str">
        <f>Lists!C:C</f>
        <v>REG015</v>
      </c>
      <c r="B134" s="241">
        <f>_xlfn.DAYS(About!$A$3,'Core Indicators'!U134)</f>
        <v>155</v>
      </c>
      <c r="C134" s="241">
        <f>_xlfn.DAYS(About!$A$3,'Core Indicators'!AC134)</f>
        <v>155</v>
      </c>
      <c r="D134" s="241">
        <f>_xlfn.DAYS(About!$A$3,'Core Indicators'!AK134)</f>
        <v>155</v>
      </c>
      <c r="E134" s="241">
        <f>_xlfn.DAYS(About!$A$3,'Core Indicators'!AS134)</f>
        <v>0</v>
      </c>
      <c r="F134" s="241">
        <f>_xlfn.DAYS(About!$A$3,'Core Indicators'!BQ134)</f>
        <v>0</v>
      </c>
      <c r="G134" s="241">
        <f>_xlfn.DAYS(About!$A$3,'Core Indicators'!DM134)</f>
        <v>0</v>
      </c>
      <c r="H134" s="241">
        <f>_xlfn.DAYS(About!$A$3,'Core Indicators'!DU134)</f>
        <v>0</v>
      </c>
      <c r="I134" s="241">
        <f>_xlfn.DAYS(About!$A$3,'Core Indicators'!EC134)</f>
        <v>0</v>
      </c>
      <c r="J134" s="241">
        <f>_xlfn.DAYS(About!$A$3,'Core Indicators'!EK134)</f>
        <v>0</v>
      </c>
      <c r="K134" s="241">
        <f>_xlfn.DAYS(About!$A$3,'Core Indicators'!ES134)</f>
        <v>0</v>
      </c>
      <c r="L134" s="241">
        <f>_xlfn.DAYS(About!$A$3,'Core Indicators'!FI134)</f>
        <v>155</v>
      </c>
      <c r="M134" s="241">
        <f>_xlfn.DAYS(About!$A$3,'Core Indicators'!GG134)</f>
        <v>3</v>
      </c>
      <c r="N134" s="241">
        <f>_xlfn.DAYS(About!$A$3,'Core Indicators'!GO134)</f>
        <v>3</v>
      </c>
      <c r="O134" s="241">
        <f>_xlfn.DAYS(About!$A$3,'Core Indicators'!GW134)</f>
        <v>3</v>
      </c>
      <c r="P134" s="241">
        <f>_xlfn.DAYS(About!$A$3,'Core Indicators'!HE134)</f>
        <v>3</v>
      </c>
      <c r="Q134" s="241">
        <f>_xlfn.DAYS(About!$A$3,'Core Indicators'!HM134)</f>
        <v>3</v>
      </c>
      <c r="R134" s="241">
        <f>_xlfn.DAYS(About!$A$3,'Core Indicators'!HU134)</f>
        <v>3</v>
      </c>
      <c r="S134" s="241">
        <f>_xlfn.DAYS(About!$A$3,'Core Indicators'!IC134)</f>
        <v>3</v>
      </c>
      <c r="T134" s="241">
        <f>_xlfn.DAYS(About!$A$3,'Core Indicators'!IK134)</f>
        <v>3</v>
      </c>
      <c r="U134" s="241">
        <f>_xlfn.DAYS(About!$A$3,'Core Indicators'!IS134)</f>
        <v>3</v>
      </c>
      <c r="V134" s="241">
        <f t="shared" si="4"/>
        <v>31.3</v>
      </c>
    </row>
    <row r="135" spans="1:22" x14ac:dyDescent="0.25">
      <c r="A135" s="240" t="str">
        <f>Lists!C:C</f>
        <v>ROU002</v>
      </c>
      <c r="B135" s="241">
        <f>_xlfn.DAYS(About!$A$3,'Core Indicators'!U135)</f>
        <v>1</v>
      </c>
      <c r="C135" s="241">
        <f>_xlfn.DAYS(About!$A$3,'Core Indicators'!AC135)</f>
        <v>1</v>
      </c>
      <c r="D135" s="241">
        <f>_xlfn.DAYS(About!$A$3,'Core Indicators'!AK135)</f>
        <v>1</v>
      </c>
      <c r="E135" s="241">
        <f>_xlfn.DAYS(About!$A$3,'Core Indicators'!AS135)</f>
        <v>1</v>
      </c>
      <c r="F135" s="241">
        <f>_xlfn.DAYS(About!$A$3,'Core Indicators'!BQ135)</f>
        <v>1</v>
      </c>
      <c r="G135" s="241">
        <f>_xlfn.DAYS(About!$A$3,'Core Indicators'!DM135)</f>
        <v>1</v>
      </c>
      <c r="H135" s="241">
        <f>_xlfn.DAYS(About!$A$3,'Core Indicators'!DU135)</f>
        <v>1</v>
      </c>
      <c r="I135" s="241">
        <f>_xlfn.DAYS(About!$A$3,'Core Indicators'!EC135)</f>
        <v>1</v>
      </c>
      <c r="J135" s="241">
        <f>_xlfn.DAYS(About!$A$3,'Core Indicators'!EK135)</f>
        <v>1</v>
      </c>
      <c r="K135" s="241">
        <f>_xlfn.DAYS(About!$A$3,'Core Indicators'!ES135)</f>
        <v>1</v>
      </c>
      <c r="L135" s="241">
        <f>_xlfn.DAYS(About!$A$3,'Core Indicators'!FI135)</f>
        <v>1</v>
      </c>
      <c r="M135" s="241">
        <f>_xlfn.DAYS(About!$A$3,'Core Indicators'!GG135)</f>
        <v>6</v>
      </c>
      <c r="N135" s="241">
        <f>_xlfn.DAYS(About!$A$3,'Core Indicators'!GO135)</f>
        <v>6</v>
      </c>
      <c r="O135" s="241">
        <f>_xlfn.DAYS(About!$A$3,'Core Indicators'!GW135)</f>
        <v>6</v>
      </c>
      <c r="P135" s="241">
        <f>_xlfn.DAYS(About!$A$3,'Core Indicators'!HE135)</f>
        <v>6</v>
      </c>
      <c r="Q135" s="241">
        <f>_xlfn.DAYS(About!$A$3,'Core Indicators'!HM135)</f>
        <v>6</v>
      </c>
      <c r="R135" s="241">
        <f>_xlfn.DAYS(About!$A$3,'Core Indicators'!HU135)</f>
        <v>6</v>
      </c>
      <c r="S135" s="241">
        <f>_xlfn.DAYS(About!$A$3,'Core Indicators'!IC135)</f>
        <v>6</v>
      </c>
      <c r="T135" s="241">
        <f>_xlfn.DAYS(About!$A$3,'Core Indicators'!IK135)</f>
        <v>6</v>
      </c>
      <c r="U135" s="241">
        <f>_xlfn.DAYS(About!$A$3,'Core Indicators'!IS135)</f>
        <v>6</v>
      </c>
      <c r="V135" s="241">
        <f t="shared" si="4"/>
        <v>1.5</v>
      </c>
    </row>
    <row r="136" spans="1:22" x14ac:dyDescent="0.25">
      <c r="A136" s="240" t="str">
        <f>Lists!C:C</f>
        <v>RUS002</v>
      </c>
      <c r="B136" s="241">
        <f>_xlfn.DAYS(About!$A$3,'Core Indicators'!U136)</f>
        <v>1</v>
      </c>
      <c r="C136" s="241">
        <f>_xlfn.DAYS(About!$A$3,'Core Indicators'!AC136)</f>
        <v>1</v>
      </c>
      <c r="D136" s="241">
        <f>_xlfn.DAYS(About!$A$3,'Core Indicators'!AK136)</f>
        <v>1</v>
      </c>
      <c r="E136" s="241">
        <f>_xlfn.DAYS(About!$A$3,'Core Indicators'!AS136)</f>
        <v>1</v>
      </c>
      <c r="F136" s="241">
        <f>_xlfn.DAYS(About!$A$3,'Core Indicators'!BQ136)</f>
        <v>1</v>
      </c>
      <c r="G136" s="241">
        <f>_xlfn.DAYS(About!$A$3,'Core Indicators'!DM136)</f>
        <v>1</v>
      </c>
      <c r="H136" s="241">
        <f>_xlfn.DAYS(About!$A$3,'Core Indicators'!DU136)</f>
        <v>1</v>
      </c>
      <c r="I136" s="241">
        <f>_xlfn.DAYS(About!$A$3,'Core Indicators'!EC136)</f>
        <v>1</v>
      </c>
      <c r="J136" s="241">
        <f>_xlfn.DAYS(About!$A$3,'Core Indicators'!EK136)</f>
        <v>1</v>
      </c>
      <c r="K136" s="241">
        <f>_xlfn.DAYS(About!$A$3,'Core Indicators'!ES136)</f>
        <v>1</v>
      </c>
      <c r="L136" s="241">
        <f>_xlfn.DAYS(About!$A$3,'Core Indicators'!FI136)</f>
        <v>1</v>
      </c>
      <c r="M136" s="241">
        <f>_xlfn.DAYS(About!$A$3,'Core Indicators'!GG136)</f>
        <v>7</v>
      </c>
      <c r="N136" s="241">
        <f>_xlfn.DAYS(About!$A$3,'Core Indicators'!GO136)</f>
        <v>7</v>
      </c>
      <c r="O136" s="241">
        <f>_xlfn.DAYS(About!$A$3,'Core Indicators'!GW136)</f>
        <v>7</v>
      </c>
      <c r="P136" s="241">
        <f>_xlfn.DAYS(About!$A$3,'Core Indicators'!HE136)</f>
        <v>7</v>
      </c>
      <c r="Q136" s="241">
        <f>_xlfn.DAYS(About!$A$3,'Core Indicators'!HM136)</f>
        <v>7</v>
      </c>
      <c r="R136" s="241">
        <f>_xlfn.DAYS(About!$A$3,'Core Indicators'!HU136)</f>
        <v>7</v>
      </c>
      <c r="S136" s="241">
        <f>_xlfn.DAYS(About!$A$3,'Core Indicators'!IC136)</f>
        <v>7</v>
      </c>
      <c r="T136" s="241">
        <f>_xlfn.DAYS(About!$A$3,'Core Indicators'!IK136)</f>
        <v>7</v>
      </c>
      <c r="U136" s="241">
        <f>_xlfn.DAYS(About!$A$3,'Core Indicators'!IS136)</f>
        <v>7</v>
      </c>
      <c r="V136" s="241">
        <f t="shared" si="4"/>
        <v>1.6</v>
      </c>
    </row>
    <row r="137" spans="1:22" x14ac:dyDescent="0.25">
      <c r="A137" s="240" t="str">
        <f>Lists!C:C</f>
        <v>RWA002</v>
      </c>
      <c r="B137" s="241">
        <f>_xlfn.DAYS(About!$A$3,'Core Indicators'!U137)</f>
        <v>134</v>
      </c>
      <c r="C137" s="241">
        <f>_xlfn.DAYS(About!$A$3,'Core Indicators'!AC137)</f>
        <v>2</v>
      </c>
      <c r="D137" s="241">
        <f>_xlfn.DAYS(About!$A$3,'Core Indicators'!AK137)</f>
        <v>2</v>
      </c>
      <c r="E137" s="241">
        <f>_xlfn.DAYS(About!$A$3,'Core Indicators'!AS137)</f>
        <v>2</v>
      </c>
      <c r="F137" s="241">
        <f>_xlfn.DAYS(About!$A$3,'Core Indicators'!BQ137)</f>
        <v>1126</v>
      </c>
      <c r="G137" s="241">
        <f>_xlfn.DAYS(About!$A$3,'Core Indicators'!DM137)</f>
        <v>2</v>
      </c>
      <c r="H137" s="241">
        <f>_xlfn.DAYS(About!$A$3,'Core Indicators'!DU137)</f>
        <v>2</v>
      </c>
      <c r="I137" s="241">
        <f>_xlfn.DAYS(About!$A$3,'Core Indicators'!EC137)</f>
        <v>2</v>
      </c>
      <c r="J137" s="241">
        <f>_xlfn.DAYS(About!$A$3,'Core Indicators'!EK137)</f>
        <v>2</v>
      </c>
      <c r="K137" s="241">
        <f>_xlfn.DAYS(About!$A$3,'Core Indicators'!ES137)</f>
        <v>2</v>
      </c>
      <c r="L137" s="241">
        <f>_xlfn.DAYS(About!$A$3,'Core Indicators'!FI137)</f>
        <v>2</v>
      </c>
      <c r="M137" s="241">
        <f>_xlfn.DAYS(About!$A$3,'Core Indicators'!GG137)</f>
        <v>3</v>
      </c>
      <c r="N137" s="241">
        <f>_xlfn.DAYS(About!$A$3,'Core Indicators'!GO137)</f>
        <v>3</v>
      </c>
      <c r="O137" s="241">
        <f>_xlfn.DAYS(About!$A$3,'Core Indicators'!GW137)</f>
        <v>3</v>
      </c>
      <c r="P137" s="241">
        <f>_xlfn.DAYS(About!$A$3,'Core Indicators'!HE137)</f>
        <v>3</v>
      </c>
      <c r="Q137" s="241">
        <f>_xlfn.DAYS(About!$A$3,'Core Indicators'!HM137)</f>
        <v>3</v>
      </c>
      <c r="R137" s="241">
        <f>_xlfn.DAYS(About!$A$3,'Core Indicators'!HU137)</f>
        <v>3</v>
      </c>
      <c r="S137" s="241">
        <f>_xlfn.DAYS(About!$A$3,'Core Indicators'!IC137)</f>
        <v>3</v>
      </c>
      <c r="T137" s="241">
        <f>_xlfn.DAYS(About!$A$3,'Core Indicators'!IK137)</f>
        <v>3</v>
      </c>
      <c r="U137" s="241">
        <f>_xlfn.DAYS(About!$A$3,'Core Indicators'!IS137)</f>
        <v>3</v>
      </c>
      <c r="V137" s="241">
        <f t="shared" si="4"/>
        <v>114.5</v>
      </c>
    </row>
    <row r="138" spans="1:22" x14ac:dyDescent="0.25">
      <c r="A138" s="240" t="str">
        <f>Lists!C:C</f>
        <v>SDN001</v>
      </c>
      <c r="B138" s="241">
        <f>_xlfn.DAYS(About!$A$3,'Core Indicators'!U138)</f>
        <v>94</v>
      </c>
      <c r="C138" s="241">
        <f>_xlfn.DAYS(About!$A$3,'Core Indicators'!AC138)</f>
        <v>0</v>
      </c>
      <c r="D138" s="241">
        <f>_xlfn.DAYS(About!$A$3,'Core Indicators'!AK138)</f>
        <v>0</v>
      </c>
      <c r="E138" s="241">
        <f>_xlfn.DAYS(About!$A$3,'Core Indicators'!AS138)</f>
        <v>0</v>
      </c>
      <c r="F138" s="241">
        <f>_xlfn.DAYS(About!$A$3,'Core Indicators'!BQ138)</f>
        <v>0</v>
      </c>
      <c r="G138" s="241">
        <f>_xlfn.DAYS(About!$A$3,'Core Indicators'!DM138)</f>
        <v>0</v>
      </c>
      <c r="H138" s="241">
        <f>_xlfn.DAYS(About!$A$3,'Core Indicators'!DU138)</f>
        <v>0</v>
      </c>
      <c r="I138" s="241">
        <f>_xlfn.DAYS(About!$A$3,'Core Indicators'!EC138)</f>
        <v>0</v>
      </c>
      <c r="J138" s="241">
        <f>_xlfn.DAYS(About!$A$3,'Core Indicators'!EK138)</f>
        <v>0</v>
      </c>
      <c r="K138" s="241">
        <f>_xlfn.DAYS(About!$A$3,'Core Indicators'!ES138)</f>
        <v>0</v>
      </c>
      <c r="L138" s="241">
        <f>_xlfn.DAYS(About!$A$3,'Core Indicators'!FI138)</f>
        <v>183</v>
      </c>
      <c r="M138" s="241">
        <f>_xlfn.DAYS(About!$A$3,'Core Indicators'!GG138)</f>
        <v>10</v>
      </c>
      <c r="N138" s="241">
        <f>_xlfn.DAYS(About!$A$3,'Core Indicators'!GO138)</f>
        <v>10</v>
      </c>
      <c r="O138" s="241">
        <f>_xlfn.DAYS(About!$A$3,'Core Indicators'!GW138)</f>
        <v>10</v>
      </c>
      <c r="P138" s="241">
        <f>_xlfn.DAYS(About!$A$3,'Core Indicators'!HE138)</f>
        <v>10</v>
      </c>
      <c r="Q138" s="241">
        <f>_xlfn.DAYS(About!$A$3,'Core Indicators'!HM138)</f>
        <v>10</v>
      </c>
      <c r="R138" s="241">
        <f>_xlfn.DAYS(About!$A$3,'Core Indicators'!HU138)</f>
        <v>10</v>
      </c>
      <c r="S138" s="241">
        <f>_xlfn.DAYS(About!$A$3,'Core Indicators'!IC138)</f>
        <v>10</v>
      </c>
      <c r="T138" s="241">
        <f>_xlfn.DAYS(About!$A$3,'Core Indicators'!IK138)</f>
        <v>10</v>
      </c>
      <c r="U138" s="241">
        <f>_xlfn.DAYS(About!$A$3,'Core Indicators'!IS138)</f>
        <v>10</v>
      </c>
      <c r="V138" s="241">
        <f t="shared" si="4"/>
        <v>19.3</v>
      </c>
    </row>
    <row r="139" spans="1:22" x14ac:dyDescent="0.25">
      <c r="A139" s="240" t="str">
        <f>Lists!C:C</f>
        <v>SDN005</v>
      </c>
      <c r="B139" s="241">
        <f>_xlfn.DAYS(About!$A$3,'Core Indicators'!U139)</f>
        <v>94</v>
      </c>
      <c r="C139" s="241">
        <f>_xlfn.DAYS(About!$A$3,'Core Indicators'!AC139)</f>
        <v>94</v>
      </c>
      <c r="D139" s="241">
        <f>_xlfn.DAYS(About!$A$3,'Core Indicators'!AK139)</f>
        <v>94</v>
      </c>
      <c r="E139" s="241">
        <f>_xlfn.DAYS(About!$A$3,'Core Indicators'!AS139)</f>
        <v>0</v>
      </c>
      <c r="F139" s="241">
        <f>_xlfn.DAYS(About!$A$3,'Core Indicators'!BQ139)</f>
        <v>0</v>
      </c>
      <c r="G139" s="241">
        <f>_xlfn.DAYS(About!$A$3,'Core Indicators'!DM139)</f>
        <v>94</v>
      </c>
      <c r="H139" s="241">
        <f>_xlfn.DAYS(About!$A$3,'Core Indicators'!DU139)</f>
        <v>94</v>
      </c>
      <c r="I139" s="241">
        <f>_xlfn.DAYS(About!$A$3,'Core Indicators'!EC139)</f>
        <v>94</v>
      </c>
      <c r="J139" s="241">
        <f>_xlfn.DAYS(About!$A$3,'Core Indicators'!EK139)</f>
        <v>94</v>
      </c>
      <c r="K139" s="241">
        <f>_xlfn.DAYS(About!$A$3,'Core Indicators'!ES139)</f>
        <v>94</v>
      </c>
      <c r="L139" s="241">
        <f>_xlfn.DAYS(About!$A$3,'Core Indicators'!FI139)</f>
        <v>808</v>
      </c>
      <c r="M139" s="241">
        <f>_xlfn.DAYS(About!$A$3,'Core Indicators'!GG139)</f>
        <v>10</v>
      </c>
      <c r="N139" s="241">
        <f>_xlfn.DAYS(About!$A$3,'Core Indicators'!GO139)</f>
        <v>10</v>
      </c>
      <c r="O139" s="241">
        <f>_xlfn.DAYS(About!$A$3,'Core Indicators'!GW139)</f>
        <v>10</v>
      </c>
      <c r="P139" s="241">
        <f>_xlfn.DAYS(About!$A$3,'Core Indicators'!HE139)</f>
        <v>10</v>
      </c>
      <c r="Q139" s="241">
        <f>_xlfn.DAYS(About!$A$3,'Core Indicators'!HM139)</f>
        <v>10</v>
      </c>
      <c r="R139" s="241">
        <f>_xlfn.DAYS(About!$A$3,'Core Indicators'!HU139)</f>
        <v>10</v>
      </c>
      <c r="S139" s="241">
        <f>_xlfn.DAYS(About!$A$3,'Core Indicators'!IC139)</f>
        <v>10</v>
      </c>
      <c r="T139" s="241">
        <f>_xlfn.DAYS(About!$A$3,'Core Indicators'!IK139)</f>
        <v>10</v>
      </c>
      <c r="U139" s="241">
        <f>_xlfn.DAYS(About!$A$3,'Core Indicators'!IS139)</f>
        <v>10</v>
      </c>
      <c r="V139" s="241">
        <f t="shared" si="4"/>
        <v>138.19999999999999</v>
      </c>
    </row>
    <row r="140" spans="1:22" x14ac:dyDescent="0.25">
      <c r="A140" s="240" t="str">
        <f>Lists!C:C</f>
        <v>SEN002</v>
      </c>
      <c r="B140" s="241">
        <f>_xlfn.DAYS(About!$A$3,'Core Indicators'!U140)</f>
        <v>153</v>
      </c>
      <c r="C140" s="241">
        <f>_xlfn.DAYS(About!$A$3,'Core Indicators'!AC140)</f>
        <v>0</v>
      </c>
      <c r="D140" s="241">
        <f>_xlfn.DAYS(About!$A$3,'Core Indicators'!AK140)</f>
        <v>0</v>
      </c>
      <c r="E140" s="241">
        <f>_xlfn.DAYS(About!$A$3,'Core Indicators'!AS140)</f>
        <v>391</v>
      </c>
      <c r="F140" s="241">
        <f>_xlfn.DAYS(About!$A$3,'Core Indicators'!BQ140)</f>
        <v>456</v>
      </c>
      <c r="G140" s="241">
        <f>_xlfn.DAYS(About!$A$3,'Core Indicators'!DM140)</f>
        <v>0</v>
      </c>
      <c r="H140" s="241">
        <f>_xlfn.DAYS(About!$A$3,'Core Indicators'!DU140)</f>
        <v>0</v>
      </c>
      <c r="I140" s="241">
        <f>_xlfn.DAYS(About!$A$3,'Core Indicators'!EC140)</f>
        <v>0</v>
      </c>
      <c r="J140" s="241">
        <f>_xlfn.DAYS(About!$A$3,'Core Indicators'!EK140)</f>
        <v>0</v>
      </c>
      <c r="K140" s="241">
        <f>_xlfn.DAYS(About!$A$3,'Core Indicators'!ES140)</f>
        <v>0</v>
      </c>
      <c r="L140" s="241">
        <f>_xlfn.DAYS(About!$A$3,'Core Indicators'!FI140)</f>
        <v>391</v>
      </c>
      <c r="M140" s="241">
        <f>_xlfn.DAYS(About!$A$3,'Core Indicators'!GG140)</f>
        <v>199</v>
      </c>
      <c r="N140" s="241">
        <f>_xlfn.DAYS(About!$A$3,'Core Indicators'!GO140)</f>
        <v>199</v>
      </c>
      <c r="O140" s="241">
        <f>_xlfn.DAYS(About!$A$3,'Core Indicators'!GW140)</f>
        <v>199</v>
      </c>
      <c r="P140" s="241">
        <f>_xlfn.DAYS(About!$A$3,'Core Indicators'!HE140)</f>
        <v>199</v>
      </c>
      <c r="Q140" s="241">
        <f>_xlfn.DAYS(About!$A$3,'Core Indicators'!HM140)</f>
        <v>199</v>
      </c>
      <c r="R140" s="241">
        <f>_xlfn.DAYS(About!$A$3,'Core Indicators'!HU140)</f>
        <v>199</v>
      </c>
      <c r="S140" s="241">
        <f>_xlfn.DAYS(About!$A$3,'Core Indicators'!IC140)</f>
        <v>199</v>
      </c>
      <c r="T140" s="241">
        <f>_xlfn.DAYS(About!$A$3,'Core Indicators'!IK140)</f>
        <v>199</v>
      </c>
      <c r="U140" s="241">
        <f>_xlfn.DAYS(About!$A$3,'Core Indicators'!IS140)</f>
        <v>199</v>
      </c>
      <c r="V140" s="241">
        <f t="shared" si="4"/>
        <v>143.69999999999999</v>
      </c>
    </row>
    <row r="141" spans="1:22" x14ac:dyDescent="0.25">
      <c r="A141" s="240" t="str">
        <f>Lists!C:C</f>
        <v>SLV001</v>
      </c>
      <c r="B141" s="241">
        <f>_xlfn.DAYS(About!$A$3,'Core Indicators'!U141)</f>
        <v>184</v>
      </c>
      <c r="C141" s="241">
        <f>_xlfn.DAYS(About!$A$3,'Core Indicators'!AC141)</f>
        <v>184</v>
      </c>
      <c r="D141" s="241">
        <f>_xlfn.DAYS(About!$A$3,'Core Indicators'!AK141)</f>
        <v>184</v>
      </c>
      <c r="E141" s="241">
        <f>_xlfn.DAYS(About!$A$3,'Core Indicators'!AS141)</f>
        <v>184</v>
      </c>
      <c r="F141" s="241">
        <f>_xlfn.DAYS(About!$A$3,'Core Indicators'!BQ141)</f>
        <v>4</v>
      </c>
      <c r="G141" s="241">
        <f>_xlfn.DAYS(About!$A$3,'Core Indicators'!DM141)</f>
        <v>184</v>
      </c>
      <c r="H141" s="241">
        <f>_xlfn.DAYS(About!$A$3,'Core Indicators'!DU141)</f>
        <v>184</v>
      </c>
      <c r="I141" s="241">
        <f>_xlfn.DAYS(About!$A$3,'Core Indicators'!EC141)</f>
        <v>184</v>
      </c>
      <c r="J141" s="241">
        <f>_xlfn.DAYS(About!$A$3,'Core Indicators'!EK141)</f>
        <v>184</v>
      </c>
      <c r="K141" s="241">
        <f>_xlfn.DAYS(About!$A$3,'Core Indicators'!ES141)</f>
        <v>184</v>
      </c>
      <c r="L141" s="241">
        <f>_xlfn.DAYS(About!$A$3,'Core Indicators'!FI141)</f>
        <v>184</v>
      </c>
      <c r="M141" s="241">
        <f>_xlfn.DAYS(About!$A$3,'Core Indicators'!GG141)</f>
        <v>6</v>
      </c>
      <c r="N141" s="241">
        <f>_xlfn.DAYS(About!$A$3,'Core Indicators'!GO141)</f>
        <v>6</v>
      </c>
      <c r="O141" s="241">
        <f>_xlfn.DAYS(About!$A$3,'Core Indicators'!GW141)</f>
        <v>6</v>
      </c>
      <c r="P141" s="241">
        <f>_xlfn.DAYS(About!$A$3,'Core Indicators'!HE141)</f>
        <v>6</v>
      </c>
      <c r="Q141" s="241">
        <f>_xlfn.DAYS(About!$A$3,'Core Indicators'!HM141)</f>
        <v>6</v>
      </c>
      <c r="R141" s="241">
        <f>_xlfn.DAYS(About!$A$3,'Core Indicators'!HU141)</f>
        <v>6</v>
      </c>
      <c r="S141" s="241">
        <f>_xlfn.DAYS(About!$A$3,'Core Indicators'!IC141)</f>
        <v>6</v>
      </c>
      <c r="T141" s="241">
        <f>_xlfn.DAYS(About!$A$3,'Core Indicators'!IK141)</f>
        <v>6</v>
      </c>
      <c r="U141" s="241">
        <f>_xlfn.DAYS(About!$A$3,'Core Indicators'!IS141)</f>
        <v>6</v>
      </c>
      <c r="V141" s="241">
        <f t="shared" si="4"/>
        <v>148.19999999999999</v>
      </c>
    </row>
    <row r="142" spans="1:22" x14ac:dyDescent="0.25">
      <c r="A142" s="240" t="str">
        <f>Lists!C:C</f>
        <v>SOM001</v>
      </c>
      <c r="B142" s="241">
        <f>_xlfn.DAYS(About!$A$3,'Core Indicators'!U142)</f>
        <v>133</v>
      </c>
      <c r="C142" s="241">
        <f>_xlfn.DAYS(About!$A$3,'Core Indicators'!AC142)</f>
        <v>133</v>
      </c>
      <c r="D142" s="241">
        <f>_xlfn.DAYS(About!$A$3,'Core Indicators'!AK142)</f>
        <v>133</v>
      </c>
      <c r="E142" s="241">
        <f>_xlfn.DAYS(About!$A$3,'Core Indicators'!AS142)</f>
        <v>33</v>
      </c>
      <c r="F142" s="241">
        <f>_xlfn.DAYS(About!$A$3,'Core Indicators'!BQ142)</f>
        <v>0</v>
      </c>
      <c r="G142" s="241">
        <f>_xlfn.DAYS(About!$A$3,'Core Indicators'!DM142)</f>
        <v>133</v>
      </c>
      <c r="H142" s="241">
        <f>_xlfn.DAYS(About!$A$3,'Core Indicators'!DU142)</f>
        <v>133</v>
      </c>
      <c r="I142" s="241">
        <f>_xlfn.DAYS(About!$A$3,'Core Indicators'!EC142)</f>
        <v>133</v>
      </c>
      <c r="J142" s="241">
        <f>_xlfn.DAYS(About!$A$3,'Core Indicators'!EK142)</f>
        <v>133</v>
      </c>
      <c r="K142" s="241">
        <f>_xlfn.DAYS(About!$A$3,'Core Indicators'!ES142)</f>
        <v>133</v>
      </c>
      <c r="L142" s="241">
        <f>_xlfn.DAYS(About!$A$3,'Core Indicators'!FI142)</f>
        <v>133</v>
      </c>
      <c r="M142" s="241">
        <f>_xlfn.DAYS(About!$A$3,'Core Indicators'!GG142)</f>
        <v>3</v>
      </c>
      <c r="N142" s="241">
        <f>_xlfn.DAYS(About!$A$3,'Core Indicators'!GO142)</f>
        <v>3</v>
      </c>
      <c r="O142" s="241">
        <f>_xlfn.DAYS(About!$A$3,'Core Indicators'!GW142)</f>
        <v>3</v>
      </c>
      <c r="P142" s="241">
        <f>_xlfn.DAYS(About!$A$3,'Core Indicators'!HE142)</f>
        <v>3</v>
      </c>
      <c r="Q142" s="241">
        <f>_xlfn.DAYS(About!$A$3,'Core Indicators'!HM142)</f>
        <v>3</v>
      </c>
      <c r="R142" s="241">
        <f>_xlfn.DAYS(About!$A$3,'Core Indicators'!HU142)</f>
        <v>3</v>
      </c>
      <c r="S142" s="241">
        <f>_xlfn.DAYS(About!$A$3,'Core Indicators'!IC142)</f>
        <v>3</v>
      </c>
      <c r="T142" s="241">
        <f>_xlfn.DAYS(About!$A$3,'Core Indicators'!IK142)</f>
        <v>3</v>
      </c>
      <c r="U142" s="241">
        <f>_xlfn.DAYS(About!$A$3,'Core Indicators'!IS142)</f>
        <v>3</v>
      </c>
      <c r="V142" s="241">
        <f t="shared" si="4"/>
        <v>96.7</v>
      </c>
    </row>
    <row r="143" spans="1:22" x14ac:dyDescent="0.25">
      <c r="A143" s="240" t="str">
        <f>Lists!C:C</f>
        <v>SOM002</v>
      </c>
      <c r="B143" s="241">
        <f>_xlfn.DAYS(About!$A$3,'Core Indicators'!U143)</f>
        <v>133</v>
      </c>
      <c r="C143" s="241">
        <f>_xlfn.DAYS(About!$A$3,'Core Indicators'!AC143)</f>
        <v>133</v>
      </c>
      <c r="D143" s="241">
        <f>_xlfn.DAYS(About!$A$3,'Core Indicators'!AK143)</f>
        <v>0</v>
      </c>
      <c r="E143" s="241">
        <f>_xlfn.DAYS(About!$A$3,'Core Indicators'!AS143)</f>
        <v>0</v>
      </c>
      <c r="F143" s="241">
        <f>_xlfn.DAYS(About!$A$3,'Core Indicators'!BQ143)</f>
        <v>0</v>
      </c>
      <c r="G143" s="241">
        <f>_xlfn.DAYS(About!$A$3,'Core Indicators'!DM143)</f>
        <v>0</v>
      </c>
      <c r="H143" s="241">
        <f>_xlfn.DAYS(About!$A$3,'Core Indicators'!DU143)</f>
        <v>0</v>
      </c>
      <c r="I143" s="241">
        <f>_xlfn.DAYS(About!$A$3,'Core Indicators'!EC143)</f>
        <v>0</v>
      </c>
      <c r="J143" s="241">
        <f>_xlfn.DAYS(About!$A$3,'Core Indicators'!EK143)</f>
        <v>0</v>
      </c>
      <c r="K143" s="241">
        <f>_xlfn.DAYS(About!$A$3,'Core Indicators'!ES143)</f>
        <v>0</v>
      </c>
      <c r="L143" s="241">
        <f>_xlfn.DAYS(About!$A$3,'Core Indicators'!FI143)</f>
        <v>920</v>
      </c>
      <c r="M143" s="241">
        <f>_xlfn.DAYS(About!$A$3,'Core Indicators'!GG143)</f>
        <v>3</v>
      </c>
      <c r="N143" s="241">
        <f>_xlfn.DAYS(About!$A$3,'Core Indicators'!GO143)</f>
        <v>3</v>
      </c>
      <c r="O143" s="241">
        <f>_xlfn.DAYS(About!$A$3,'Core Indicators'!GW143)</f>
        <v>3</v>
      </c>
      <c r="P143" s="241">
        <f>_xlfn.DAYS(About!$A$3,'Core Indicators'!HE143)</f>
        <v>3</v>
      </c>
      <c r="Q143" s="241">
        <f>_xlfn.DAYS(About!$A$3,'Core Indicators'!HM143)</f>
        <v>3</v>
      </c>
      <c r="R143" s="241">
        <f>_xlfn.DAYS(About!$A$3,'Core Indicators'!HU143)</f>
        <v>3</v>
      </c>
      <c r="S143" s="241">
        <f>_xlfn.DAYS(About!$A$3,'Core Indicators'!IC143)</f>
        <v>3</v>
      </c>
      <c r="T143" s="241">
        <f>_xlfn.DAYS(About!$A$3,'Core Indicators'!IK143)</f>
        <v>3</v>
      </c>
      <c r="U143" s="241">
        <f>_xlfn.DAYS(About!$A$3,'Core Indicators'!IS143)</f>
        <v>3</v>
      </c>
      <c r="V143" s="241">
        <f t="shared" si="4"/>
        <v>92.3</v>
      </c>
    </row>
    <row r="144" spans="1:22" x14ac:dyDescent="0.25">
      <c r="A144" s="240" t="str">
        <f>Lists!C:C</f>
        <v>SSD001</v>
      </c>
      <c r="B144" s="241">
        <f>_xlfn.DAYS(About!$A$3,'Core Indicators'!U144)</f>
        <v>136</v>
      </c>
      <c r="C144" s="241">
        <f>_xlfn.DAYS(About!$A$3,'Core Indicators'!AC144)</f>
        <v>136</v>
      </c>
      <c r="D144" s="241">
        <f>_xlfn.DAYS(About!$A$3,'Core Indicators'!AK144)</f>
        <v>136</v>
      </c>
      <c r="E144" s="241">
        <f>_xlfn.DAYS(About!$A$3,'Core Indicators'!AS144)</f>
        <v>3</v>
      </c>
      <c r="F144" s="241">
        <f>_xlfn.DAYS(About!$A$3,'Core Indicators'!BQ144)</f>
        <v>3</v>
      </c>
      <c r="G144" s="241">
        <f>_xlfn.DAYS(About!$A$3,'Core Indicators'!DM144)</f>
        <v>136</v>
      </c>
      <c r="H144" s="241">
        <f>_xlfn.DAYS(About!$A$3,'Core Indicators'!DU144)</f>
        <v>136</v>
      </c>
      <c r="I144" s="241">
        <f>_xlfn.DAYS(About!$A$3,'Core Indicators'!EC144)</f>
        <v>136</v>
      </c>
      <c r="J144" s="241">
        <f>_xlfn.DAYS(About!$A$3,'Core Indicators'!EK144)</f>
        <v>136</v>
      </c>
      <c r="K144" s="241">
        <f>_xlfn.DAYS(About!$A$3,'Core Indicators'!ES144)</f>
        <v>136</v>
      </c>
      <c r="L144" s="241">
        <f>_xlfn.DAYS(About!$A$3,'Core Indicators'!FI144)</f>
        <v>136</v>
      </c>
      <c r="M144" s="241">
        <f>_xlfn.DAYS(About!$A$3,'Core Indicators'!GG144)</f>
        <v>197</v>
      </c>
      <c r="N144" s="241">
        <f>_xlfn.DAYS(About!$A$3,'Core Indicators'!GO144)</f>
        <v>197</v>
      </c>
      <c r="O144" s="241">
        <f>_xlfn.DAYS(About!$A$3,'Core Indicators'!GW144)</f>
        <v>197</v>
      </c>
      <c r="P144" s="241">
        <f>_xlfn.DAYS(About!$A$3,'Core Indicators'!HE144)</f>
        <v>197</v>
      </c>
      <c r="Q144" s="241">
        <f>_xlfn.DAYS(About!$A$3,'Core Indicators'!HM144)</f>
        <v>197</v>
      </c>
      <c r="R144" s="241">
        <f>_xlfn.DAYS(About!$A$3,'Core Indicators'!HU144)</f>
        <v>197</v>
      </c>
      <c r="S144" s="241">
        <f>_xlfn.DAYS(About!$A$3,'Core Indicators'!IC144)</f>
        <v>197</v>
      </c>
      <c r="T144" s="241">
        <f>_xlfn.DAYS(About!$A$3,'Core Indicators'!IK144)</f>
        <v>197</v>
      </c>
      <c r="U144" s="241">
        <f>_xlfn.DAYS(About!$A$3,'Core Indicators'!IS144)</f>
        <v>197</v>
      </c>
      <c r="V144" s="241">
        <f t="shared" si="4"/>
        <v>115.5</v>
      </c>
    </row>
    <row r="145" spans="1:22" x14ac:dyDescent="0.25">
      <c r="A145" s="240" t="str">
        <f>Lists!C:C</f>
        <v>SVK002</v>
      </c>
      <c r="B145" s="241">
        <f>_xlfn.DAYS(About!$A$3,'Core Indicators'!U145)</f>
        <v>1</v>
      </c>
      <c r="C145" s="241">
        <f>_xlfn.DAYS(About!$A$3,'Core Indicators'!AC145)</f>
        <v>1</v>
      </c>
      <c r="D145" s="241">
        <f>_xlfn.DAYS(About!$A$3,'Core Indicators'!AK145)</f>
        <v>1</v>
      </c>
      <c r="E145" s="241">
        <f>_xlfn.DAYS(About!$A$3,'Core Indicators'!AS145)</f>
        <v>1</v>
      </c>
      <c r="F145" s="241">
        <f>_xlfn.DAYS(About!$A$3,'Core Indicators'!BQ145)</f>
        <v>1</v>
      </c>
      <c r="G145" s="241">
        <f>_xlfn.DAYS(About!$A$3,'Core Indicators'!DM145)</f>
        <v>1</v>
      </c>
      <c r="H145" s="241">
        <f>_xlfn.DAYS(About!$A$3,'Core Indicators'!DU145)</f>
        <v>1</v>
      </c>
      <c r="I145" s="241">
        <f>_xlfn.DAYS(About!$A$3,'Core Indicators'!EC145)</f>
        <v>1</v>
      </c>
      <c r="J145" s="241">
        <f>_xlfn.DAYS(About!$A$3,'Core Indicators'!EK145)</f>
        <v>1</v>
      </c>
      <c r="K145" s="241">
        <f>_xlfn.DAYS(About!$A$3,'Core Indicators'!ES145)</f>
        <v>1</v>
      </c>
      <c r="L145" s="241">
        <f>_xlfn.DAYS(About!$A$3,'Core Indicators'!FI145)</f>
        <v>1</v>
      </c>
      <c r="M145" s="241">
        <f>_xlfn.DAYS(About!$A$3,'Core Indicators'!GG145)</f>
        <v>6</v>
      </c>
      <c r="N145" s="241">
        <f>_xlfn.DAYS(About!$A$3,'Core Indicators'!GO145)</f>
        <v>6</v>
      </c>
      <c r="O145" s="241">
        <f>_xlfn.DAYS(About!$A$3,'Core Indicators'!GW145)</f>
        <v>6</v>
      </c>
      <c r="P145" s="241">
        <f>_xlfn.DAYS(About!$A$3,'Core Indicators'!HE145)</f>
        <v>6</v>
      </c>
      <c r="Q145" s="241">
        <f>_xlfn.DAYS(About!$A$3,'Core Indicators'!HM145)</f>
        <v>6</v>
      </c>
      <c r="R145" s="241">
        <f>_xlfn.DAYS(About!$A$3,'Core Indicators'!HU145)</f>
        <v>6</v>
      </c>
      <c r="S145" s="241">
        <f>_xlfn.DAYS(About!$A$3,'Core Indicators'!IC145)</f>
        <v>6</v>
      </c>
      <c r="T145" s="241">
        <f>_xlfn.DAYS(About!$A$3,'Core Indicators'!IK145)</f>
        <v>6</v>
      </c>
      <c r="U145" s="241">
        <f>_xlfn.DAYS(About!$A$3,'Core Indicators'!IS145)</f>
        <v>6</v>
      </c>
      <c r="V145" s="241">
        <f t="shared" si="4"/>
        <v>1.5</v>
      </c>
    </row>
    <row r="146" spans="1:22" x14ac:dyDescent="0.25">
      <c r="A146" s="240" t="str">
        <f>Lists!C:C</f>
        <v>SWZ001</v>
      </c>
      <c r="B146" s="241">
        <f>_xlfn.DAYS(About!$A$3,'Core Indicators'!U146)</f>
        <v>0</v>
      </c>
      <c r="C146" s="241">
        <f>_xlfn.DAYS(About!$A$3,'Core Indicators'!AC146)</f>
        <v>0</v>
      </c>
      <c r="D146" s="241">
        <f>_xlfn.DAYS(About!$A$3,'Core Indicators'!AK146)</f>
        <v>0</v>
      </c>
      <c r="E146" s="241">
        <f>_xlfn.DAYS(About!$A$3,'Core Indicators'!AS146)</f>
        <v>0</v>
      </c>
      <c r="F146" s="241">
        <f>_xlfn.DAYS(About!$A$3,'Core Indicators'!BQ146)</f>
        <v>0</v>
      </c>
      <c r="G146" s="241">
        <f>_xlfn.DAYS(About!$A$3,'Core Indicators'!DM146)</f>
        <v>0</v>
      </c>
      <c r="H146" s="241">
        <f>_xlfn.DAYS(About!$A$3,'Core Indicators'!DU146)</f>
        <v>0</v>
      </c>
      <c r="I146" s="241">
        <f>_xlfn.DAYS(About!$A$3,'Core Indicators'!EC146)</f>
        <v>0</v>
      </c>
      <c r="J146" s="241">
        <f>_xlfn.DAYS(About!$A$3,'Core Indicators'!EK146)</f>
        <v>0</v>
      </c>
      <c r="K146" s="241">
        <f>_xlfn.DAYS(About!$A$3,'Core Indicators'!ES146)</f>
        <v>0</v>
      </c>
      <c r="L146" s="241">
        <f>_xlfn.DAYS(About!$A$3,'Core Indicators'!FI146)</f>
        <v>0</v>
      </c>
      <c r="M146" s="241">
        <f>_xlfn.DAYS(About!$A$3,'Core Indicators'!GG146)</f>
        <v>6</v>
      </c>
      <c r="N146" s="241">
        <f>_xlfn.DAYS(About!$A$3,'Core Indicators'!GO146)</f>
        <v>6</v>
      </c>
      <c r="O146" s="241">
        <f>_xlfn.DAYS(About!$A$3,'Core Indicators'!GW146)</f>
        <v>6</v>
      </c>
      <c r="P146" s="241">
        <f>_xlfn.DAYS(About!$A$3,'Core Indicators'!HE146)</f>
        <v>6</v>
      </c>
      <c r="Q146" s="241">
        <f>_xlfn.DAYS(About!$A$3,'Core Indicators'!HM146)</f>
        <v>6</v>
      </c>
      <c r="R146" s="241">
        <f>_xlfn.DAYS(About!$A$3,'Core Indicators'!HU146)</f>
        <v>6</v>
      </c>
      <c r="S146" s="241">
        <f>_xlfn.DAYS(About!$A$3,'Core Indicators'!IC146)</f>
        <v>6</v>
      </c>
      <c r="T146" s="241">
        <f>_xlfn.DAYS(About!$A$3,'Core Indicators'!IK146)</f>
        <v>6</v>
      </c>
      <c r="U146" s="241">
        <f>_xlfn.DAYS(About!$A$3,'Core Indicators'!IS146)</f>
        <v>6</v>
      </c>
      <c r="V146" s="241">
        <f t="shared" si="4"/>
        <v>0.6</v>
      </c>
    </row>
    <row r="147" spans="1:22" x14ac:dyDescent="0.25">
      <c r="A147" s="240" t="str">
        <f>Lists!C:C</f>
        <v>SYR001</v>
      </c>
      <c r="B147" s="241">
        <f>_xlfn.DAYS(About!$A$3,'Core Indicators'!U147)</f>
        <v>61</v>
      </c>
      <c r="C147" s="241">
        <f>_xlfn.DAYS(About!$A$3,'Core Indicators'!AC147)</f>
        <v>61</v>
      </c>
      <c r="D147" s="241">
        <f>_xlfn.DAYS(About!$A$3,'Core Indicators'!AK147)</f>
        <v>61</v>
      </c>
      <c r="E147" s="241">
        <f>_xlfn.DAYS(About!$A$3,'Core Indicators'!AS147)</f>
        <v>9</v>
      </c>
      <c r="F147" s="241">
        <f>_xlfn.DAYS(About!$A$3,'Core Indicators'!BQ147)</f>
        <v>9</v>
      </c>
      <c r="G147" s="241">
        <f>_xlfn.DAYS(About!$A$3,'Core Indicators'!DM147)</f>
        <v>9</v>
      </c>
      <c r="H147" s="241">
        <f>_xlfn.DAYS(About!$A$3,'Core Indicators'!DU147)</f>
        <v>9</v>
      </c>
      <c r="I147" s="241">
        <f>_xlfn.DAYS(About!$A$3,'Core Indicators'!EC147)</f>
        <v>9</v>
      </c>
      <c r="J147" s="241">
        <f>_xlfn.DAYS(About!$A$3,'Core Indicators'!EK147)</f>
        <v>9</v>
      </c>
      <c r="K147" s="241">
        <f>_xlfn.DAYS(About!$A$3,'Core Indicators'!ES147)</f>
        <v>9</v>
      </c>
      <c r="L147" s="241">
        <f>_xlfn.DAYS(About!$A$3,'Core Indicators'!FI147)</f>
        <v>1765</v>
      </c>
      <c r="M147" s="241">
        <f>_xlfn.DAYS(About!$A$3,'Core Indicators'!GG147)</f>
        <v>3</v>
      </c>
      <c r="N147" s="241">
        <f>_xlfn.DAYS(About!$A$3,'Core Indicators'!GO147)</f>
        <v>3</v>
      </c>
      <c r="O147" s="241">
        <f>_xlfn.DAYS(About!$A$3,'Core Indicators'!GW147)</f>
        <v>3</v>
      </c>
      <c r="P147" s="241">
        <f>_xlfn.DAYS(About!$A$3,'Core Indicators'!HE147)</f>
        <v>3</v>
      </c>
      <c r="Q147" s="241">
        <f>_xlfn.DAYS(About!$A$3,'Core Indicators'!HM147)</f>
        <v>3</v>
      </c>
      <c r="R147" s="241">
        <f>_xlfn.DAYS(About!$A$3,'Core Indicators'!HU147)</f>
        <v>3</v>
      </c>
      <c r="S147" s="241">
        <f>_xlfn.DAYS(About!$A$3,'Core Indicators'!IC147)</f>
        <v>3</v>
      </c>
      <c r="T147" s="241">
        <f>_xlfn.DAYS(About!$A$3,'Core Indicators'!IK147)</f>
        <v>3</v>
      </c>
      <c r="U147" s="241">
        <f>_xlfn.DAYS(About!$A$3,'Core Indicators'!IS147)</f>
        <v>3</v>
      </c>
      <c r="V147" s="241">
        <f t="shared" si="4"/>
        <v>189.2</v>
      </c>
    </row>
    <row r="148" spans="1:22" x14ac:dyDescent="0.25">
      <c r="A148" s="240" t="str">
        <f>Lists!C:C</f>
        <v>SYR002</v>
      </c>
      <c r="B148" s="241">
        <f>_xlfn.DAYS(About!$A$3,'Core Indicators'!U148)</f>
        <v>61</v>
      </c>
      <c r="C148" s="241">
        <f>_xlfn.DAYS(About!$A$3,'Core Indicators'!AC148)</f>
        <v>61</v>
      </c>
      <c r="D148" s="241">
        <f>_xlfn.DAYS(About!$A$3,'Core Indicators'!AK148)</f>
        <v>61</v>
      </c>
      <c r="E148" s="241">
        <f>_xlfn.DAYS(About!$A$3,'Core Indicators'!AS148)</f>
        <v>61</v>
      </c>
      <c r="F148" s="241">
        <f>_xlfn.DAYS(About!$A$3,'Core Indicators'!BQ148)</f>
        <v>61</v>
      </c>
      <c r="G148" s="241">
        <f>_xlfn.DAYS(About!$A$3,'Core Indicators'!DM148)</f>
        <v>61</v>
      </c>
      <c r="H148" s="241">
        <f>_xlfn.DAYS(About!$A$3,'Core Indicators'!DU148)</f>
        <v>61</v>
      </c>
      <c r="I148" s="241">
        <f>_xlfn.DAYS(About!$A$3,'Core Indicators'!EC148)</f>
        <v>61</v>
      </c>
      <c r="J148" s="241">
        <f>_xlfn.DAYS(About!$A$3,'Core Indicators'!EK148)</f>
        <v>61</v>
      </c>
      <c r="K148" s="241">
        <f>_xlfn.DAYS(About!$A$3,'Core Indicators'!ES148)</f>
        <v>61</v>
      </c>
      <c r="L148" s="241">
        <f>_xlfn.DAYS(About!$A$3,'Core Indicators'!FI148)</f>
        <v>61</v>
      </c>
      <c r="M148" s="241">
        <f>_xlfn.DAYS(About!$A$3,'Core Indicators'!GG148)</f>
        <v>3</v>
      </c>
      <c r="N148" s="241">
        <f>_xlfn.DAYS(About!$A$3,'Core Indicators'!GO148)</f>
        <v>3</v>
      </c>
      <c r="O148" s="241">
        <f>_xlfn.DAYS(About!$A$3,'Core Indicators'!GW148)</f>
        <v>3</v>
      </c>
      <c r="P148" s="241">
        <f>_xlfn.DAYS(About!$A$3,'Core Indicators'!HE148)</f>
        <v>3</v>
      </c>
      <c r="Q148" s="241">
        <f>_xlfn.DAYS(About!$A$3,'Core Indicators'!HM148)</f>
        <v>3</v>
      </c>
      <c r="R148" s="241">
        <f>_xlfn.DAYS(About!$A$3,'Core Indicators'!HU148)</f>
        <v>3</v>
      </c>
      <c r="S148" s="241">
        <f>_xlfn.DAYS(About!$A$3,'Core Indicators'!IC148)</f>
        <v>3</v>
      </c>
      <c r="T148" s="241">
        <f>_xlfn.DAYS(About!$A$3,'Core Indicators'!IK148)</f>
        <v>3</v>
      </c>
      <c r="U148" s="241">
        <f>_xlfn.DAYS(About!$A$3,'Core Indicators'!IS148)</f>
        <v>3</v>
      </c>
      <c r="V148" s="241">
        <f t="shared" si="4"/>
        <v>55.2</v>
      </c>
    </row>
    <row r="149" spans="1:22" x14ac:dyDescent="0.25">
      <c r="A149" s="240" t="str">
        <f>Lists!C:C</f>
        <v>TCD001</v>
      </c>
      <c r="B149" s="241">
        <f>_xlfn.DAYS(About!$A$3,'Core Indicators'!U149)</f>
        <v>148</v>
      </c>
      <c r="C149" s="241">
        <f>_xlfn.DAYS(About!$A$3,'Core Indicators'!AC149)</f>
        <v>148</v>
      </c>
      <c r="D149" s="241">
        <f>_xlfn.DAYS(About!$A$3,'Core Indicators'!AK149)</f>
        <v>97</v>
      </c>
      <c r="E149" s="241">
        <f>_xlfn.DAYS(About!$A$3,'Core Indicators'!AS149)</f>
        <v>0</v>
      </c>
      <c r="F149" s="241">
        <f>_xlfn.DAYS(About!$A$3,'Core Indicators'!BQ149)</f>
        <v>0</v>
      </c>
      <c r="G149" s="241">
        <f>_xlfn.DAYS(About!$A$3,'Core Indicators'!DM149)</f>
        <v>97</v>
      </c>
      <c r="H149" s="241">
        <f>_xlfn.DAYS(About!$A$3,'Core Indicators'!DU149)</f>
        <v>148</v>
      </c>
      <c r="I149" s="241">
        <f>_xlfn.DAYS(About!$A$3,'Core Indicators'!EC149)</f>
        <v>97</v>
      </c>
      <c r="J149" s="241">
        <f>_xlfn.DAYS(About!$A$3,'Core Indicators'!EK149)</f>
        <v>97</v>
      </c>
      <c r="K149" s="241">
        <f>_xlfn.DAYS(About!$A$3,'Core Indicators'!ES149)</f>
        <v>97</v>
      </c>
      <c r="L149" s="241">
        <f>_xlfn.DAYS(About!$A$3,'Core Indicators'!FI149)</f>
        <v>0</v>
      </c>
      <c r="M149" s="241">
        <f>_xlfn.DAYS(About!$A$3,'Core Indicators'!GG149)</f>
        <v>197</v>
      </c>
      <c r="N149" s="241">
        <f>_xlfn.DAYS(About!$A$3,'Core Indicators'!GO149)</f>
        <v>197</v>
      </c>
      <c r="O149" s="241">
        <f>_xlfn.DAYS(About!$A$3,'Core Indicators'!GW149)</f>
        <v>197</v>
      </c>
      <c r="P149" s="241">
        <f>_xlfn.DAYS(About!$A$3,'Core Indicators'!HE149)</f>
        <v>197</v>
      </c>
      <c r="Q149" s="241">
        <f>_xlfn.DAYS(About!$A$3,'Core Indicators'!HM149)</f>
        <v>197</v>
      </c>
      <c r="R149" s="241">
        <f>_xlfn.DAYS(About!$A$3,'Core Indicators'!HU149)</f>
        <v>197</v>
      </c>
      <c r="S149" s="241">
        <f>_xlfn.DAYS(About!$A$3,'Core Indicators'!IC149)</f>
        <v>197</v>
      </c>
      <c r="T149" s="241">
        <f>_xlfn.DAYS(About!$A$3,'Core Indicators'!IK149)</f>
        <v>197</v>
      </c>
      <c r="U149" s="241">
        <f>_xlfn.DAYS(About!$A$3,'Core Indicators'!IS149)</f>
        <v>197</v>
      </c>
      <c r="V149" s="241">
        <f t="shared" si="4"/>
        <v>83</v>
      </c>
    </row>
    <row r="150" spans="1:22" x14ac:dyDescent="0.25">
      <c r="A150" s="240" t="str">
        <f>Lists!C:C</f>
        <v>TCD003</v>
      </c>
      <c r="B150" s="241">
        <f>_xlfn.DAYS(About!$A$3,'Core Indicators'!U150)</f>
        <v>148</v>
      </c>
      <c r="C150" s="241">
        <f>_xlfn.DAYS(About!$A$3,'Core Indicators'!AC150)</f>
        <v>148</v>
      </c>
      <c r="D150" s="241">
        <f>_xlfn.DAYS(About!$A$3,'Core Indicators'!AK150)</f>
        <v>148</v>
      </c>
      <c r="E150" s="241">
        <f>_xlfn.DAYS(About!$A$3,'Core Indicators'!AS150)</f>
        <v>0</v>
      </c>
      <c r="F150" s="241">
        <f>_xlfn.DAYS(About!$A$3,'Core Indicators'!BQ150)</f>
        <v>0</v>
      </c>
      <c r="G150" s="241">
        <f>_xlfn.DAYS(About!$A$3,'Core Indicators'!DM150)</f>
        <v>148</v>
      </c>
      <c r="H150" s="241">
        <f>_xlfn.DAYS(About!$A$3,'Core Indicators'!DU150)</f>
        <v>148</v>
      </c>
      <c r="I150" s="241">
        <f>_xlfn.DAYS(About!$A$3,'Core Indicators'!EC150)</f>
        <v>148</v>
      </c>
      <c r="J150" s="241">
        <f>_xlfn.DAYS(About!$A$3,'Core Indicators'!EK150)</f>
        <v>148</v>
      </c>
      <c r="K150" s="241">
        <f>_xlfn.DAYS(About!$A$3,'Core Indicators'!ES150)</f>
        <v>148</v>
      </c>
      <c r="L150" s="241">
        <f>_xlfn.DAYS(About!$A$3,'Core Indicators'!FI150)</f>
        <v>0</v>
      </c>
      <c r="M150" s="241">
        <f>_xlfn.DAYS(About!$A$3,'Core Indicators'!GG150)</f>
        <v>197</v>
      </c>
      <c r="N150" s="241">
        <f>_xlfn.DAYS(About!$A$3,'Core Indicators'!GO150)</f>
        <v>197</v>
      </c>
      <c r="O150" s="241">
        <f>_xlfn.DAYS(About!$A$3,'Core Indicators'!GW150)</f>
        <v>197</v>
      </c>
      <c r="P150" s="241">
        <f>_xlfn.DAYS(About!$A$3,'Core Indicators'!HE150)</f>
        <v>197</v>
      </c>
      <c r="Q150" s="241">
        <f>_xlfn.DAYS(About!$A$3,'Core Indicators'!HM150)</f>
        <v>197</v>
      </c>
      <c r="R150" s="241">
        <f>_xlfn.DAYS(About!$A$3,'Core Indicators'!HU150)</f>
        <v>197</v>
      </c>
      <c r="S150" s="241">
        <f>_xlfn.DAYS(About!$A$3,'Core Indicators'!IC150)</f>
        <v>197</v>
      </c>
      <c r="T150" s="241">
        <f>_xlfn.DAYS(About!$A$3,'Core Indicators'!IK150)</f>
        <v>197</v>
      </c>
      <c r="U150" s="241">
        <f>_xlfn.DAYS(About!$A$3,'Core Indicators'!IS150)</f>
        <v>197</v>
      </c>
      <c r="V150" s="241">
        <f t="shared" si="4"/>
        <v>108.5</v>
      </c>
    </row>
    <row r="151" spans="1:22" x14ac:dyDescent="0.25">
      <c r="A151" s="240" t="str">
        <f>Lists!C:C</f>
        <v>TCD004</v>
      </c>
      <c r="B151" s="241">
        <f>_xlfn.DAYS(About!$A$3,'Core Indicators'!U151)</f>
        <v>148</v>
      </c>
      <c r="C151" s="241">
        <f>_xlfn.DAYS(About!$A$3,'Core Indicators'!AC151)</f>
        <v>148</v>
      </c>
      <c r="D151" s="241">
        <f>_xlfn.DAYS(About!$A$3,'Core Indicators'!AK151)</f>
        <v>148</v>
      </c>
      <c r="E151" s="241">
        <f>_xlfn.DAYS(About!$A$3,'Core Indicators'!AS151)</f>
        <v>0</v>
      </c>
      <c r="F151" s="241">
        <f>_xlfn.DAYS(About!$A$3,'Core Indicators'!BQ151)</f>
        <v>0</v>
      </c>
      <c r="G151" s="241">
        <f>_xlfn.DAYS(About!$A$3,'Core Indicators'!DM151)</f>
        <v>148</v>
      </c>
      <c r="H151" s="241">
        <f>_xlfn.DAYS(About!$A$3,'Core Indicators'!DU151)</f>
        <v>148</v>
      </c>
      <c r="I151" s="241">
        <f>_xlfn.DAYS(About!$A$3,'Core Indicators'!EC151)</f>
        <v>148</v>
      </c>
      <c r="J151" s="241">
        <f>_xlfn.DAYS(About!$A$3,'Core Indicators'!EK151)</f>
        <v>148</v>
      </c>
      <c r="K151" s="241">
        <f>_xlfn.DAYS(About!$A$3,'Core Indicators'!ES151)</f>
        <v>148</v>
      </c>
      <c r="L151" s="241">
        <f>_xlfn.DAYS(About!$A$3,'Core Indicators'!FI151)</f>
        <v>0</v>
      </c>
      <c r="M151" s="241">
        <f>_xlfn.DAYS(About!$A$3,'Core Indicators'!GG151)</f>
        <v>197</v>
      </c>
      <c r="N151" s="241">
        <f>_xlfn.DAYS(About!$A$3,'Core Indicators'!GO151)</f>
        <v>197</v>
      </c>
      <c r="O151" s="241">
        <f>_xlfn.DAYS(About!$A$3,'Core Indicators'!GW151)</f>
        <v>197</v>
      </c>
      <c r="P151" s="241">
        <f>_xlfn.DAYS(About!$A$3,'Core Indicators'!HE151)</f>
        <v>197</v>
      </c>
      <c r="Q151" s="241">
        <f>_xlfn.DAYS(About!$A$3,'Core Indicators'!HM151)</f>
        <v>197</v>
      </c>
      <c r="R151" s="241">
        <f>_xlfn.DAYS(About!$A$3,'Core Indicators'!HU151)</f>
        <v>197</v>
      </c>
      <c r="S151" s="241">
        <f>_xlfn.DAYS(About!$A$3,'Core Indicators'!IC151)</f>
        <v>197</v>
      </c>
      <c r="T151" s="241">
        <f>_xlfn.DAYS(About!$A$3,'Core Indicators'!IK151)</f>
        <v>197</v>
      </c>
      <c r="U151" s="241">
        <f>_xlfn.DAYS(About!$A$3,'Core Indicators'!IS151)</f>
        <v>197</v>
      </c>
      <c r="V151" s="241">
        <f t="shared" si="4"/>
        <v>108.5</v>
      </c>
    </row>
    <row r="152" spans="1:22" x14ac:dyDescent="0.25">
      <c r="A152" s="240" t="str">
        <f>Lists!C:C</f>
        <v>TCD005</v>
      </c>
      <c r="B152" s="241">
        <f>_xlfn.DAYS(About!$A$3,'Core Indicators'!U152)</f>
        <v>148</v>
      </c>
      <c r="C152" s="241">
        <f>_xlfn.DAYS(About!$A$3,'Core Indicators'!AC152)</f>
        <v>148</v>
      </c>
      <c r="D152" s="241">
        <f>_xlfn.DAYS(About!$A$3,'Core Indicators'!AK152)</f>
        <v>148</v>
      </c>
      <c r="E152" s="241">
        <f>_xlfn.DAYS(About!$A$3,'Core Indicators'!AS152)</f>
        <v>0</v>
      </c>
      <c r="F152" s="241">
        <f>_xlfn.DAYS(About!$A$3,'Core Indicators'!BQ152)</f>
        <v>0</v>
      </c>
      <c r="G152" s="241">
        <f>_xlfn.DAYS(About!$A$3,'Core Indicators'!DM152)</f>
        <v>148</v>
      </c>
      <c r="H152" s="241">
        <f>_xlfn.DAYS(About!$A$3,'Core Indicators'!DU152)</f>
        <v>148</v>
      </c>
      <c r="I152" s="241">
        <f>_xlfn.DAYS(About!$A$3,'Core Indicators'!EC152)</f>
        <v>148</v>
      </c>
      <c r="J152" s="241">
        <f>_xlfn.DAYS(About!$A$3,'Core Indicators'!EK152)</f>
        <v>148</v>
      </c>
      <c r="K152" s="241">
        <f>_xlfn.DAYS(About!$A$3,'Core Indicators'!ES152)</f>
        <v>148</v>
      </c>
      <c r="L152" s="241">
        <f>_xlfn.DAYS(About!$A$3,'Core Indicators'!FI152)</f>
        <v>0</v>
      </c>
      <c r="M152" s="241">
        <f>_xlfn.DAYS(About!$A$3,'Core Indicators'!GG152)</f>
        <v>197</v>
      </c>
      <c r="N152" s="241">
        <f>_xlfn.DAYS(About!$A$3,'Core Indicators'!GO152)</f>
        <v>197</v>
      </c>
      <c r="O152" s="241">
        <f>_xlfn.DAYS(About!$A$3,'Core Indicators'!GW152)</f>
        <v>197</v>
      </c>
      <c r="P152" s="241">
        <f>_xlfn.DAYS(About!$A$3,'Core Indicators'!HE152)</f>
        <v>197</v>
      </c>
      <c r="Q152" s="241">
        <f>_xlfn.DAYS(About!$A$3,'Core Indicators'!HM152)</f>
        <v>197</v>
      </c>
      <c r="R152" s="241">
        <f>_xlfn.DAYS(About!$A$3,'Core Indicators'!HU152)</f>
        <v>197</v>
      </c>
      <c r="S152" s="241">
        <f>_xlfn.DAYS(About!$A$3,'Core Indicators'!IC152)</f>
        <v>197</v>
      </c>
      <c r="T152" s="241">
        <f>_xlfn.DAYS(About!$A$3,'Core Indicators'!IK152)</f>
        <v>197</v>
      </c>
      <c r="U152" s="241">
        <f>_xlfn.DAYS(About!$A$3,'Core Indicators'!IS152)</f>
        <v>197</v>
      </c>
      <c r="V152" s="241">
        <f t="shared" si="4"/>
        <v>108.5</v>
      </c>
    </row>
    <row r="153" spans="1:22" x14ac:dyDescent="0.25">
      <c r="A153" s="240" t="str">
        <f>Lists!C:C</f>
        <v>THA001</v>
      </c>
      <c r="B153" s="241">
        <f>_xlfn.DAYS(About!$A$3,'Core Indicators'!U153)</f>
        <v>134</v>
      </c>
      <c r="C153" s="241">
        <f>_xlfn.DAYS(About!$A$3,'Core Indicators'!AC153)</f>
        <v>0</v>
      </c>
      <c r="D153" s="241">
        <f>_xlfn.DAYS(About!$A$3,'Core Indicators'!AK153)</f>
        <v>0</v>
      </c>
      <c r="E153" s="241">
        <f>_xlfn.DAYS(About!$A$3,'Core Indicators'!AS153)</f>
        <v>0</v>
      </c>
      <c r="F153" s="241">
        <f>_xlfn.DAYS(About!$A$3,'Core Indicators'!BQ153)</f>
        <v>0</v>
      </c>
      <c r="G153" s="241">
        <f>_xlfn.DAYS(About!$A$3,'Core Indicators'!DM153)</f>
        <v>0</v>
      </c>
      <c r="H153" s="241">
        <f>_xlfn.DAYS(About!$A$3,'Core Indicators'!DU153)</f>
        <v>134</v>
      </c>
      <c r="I153" s="241">
        <f>_xlfn.DAYS(About!$A$3,'Core Indicators'!EC153)</f>
        <v>0</v>
      </c>
      <c r="J153" s="241">
        <f>_xlfn.DAYS(About!$A$3,'Core Indicators'!EK153)</f>
        <v>134</v>
      </c>
      <c r="K153" s="241">
        <f>_xlfn.DAYS(About!$A$3,'Core Indicators'!ES153)</f>
        <v>134</v>
      </c>
      <c r="L153" s="241">
        <f>_xlfn.DAYS(About!$A$3,'Core Indicators'!FI153)</f>
        <v>1751</v>
      </c>
      <c r="M153" s="241">
        <f>_xlfn.DAYS(About!$A$3,'Core Indicators'!GG153)</f>
        <v>197</v>
      </c>
      <c r="N153" s="241">
        <f>_xlfn.DAYS(About!$A$3,'Core Indicators'!GO153)</f>
        <v>197</v>
      </c>
      <c r="O153" s="241">
        <f>_xlfn.DAYS(About!$A$3,'Core Indicators'!GW153)</f>
        <v>197</v>
      </c>
      <c r="P153" s="241">
        <f>_xlfn.DAYS(About!$A$3,'Core Indicators'!HE153)</f>
        <v>197</v>
      </c>
      <c r="Q153" s="241">
        <f>_xlfn.DAYS(About!$A$3,'Core Indicators'!HM153)</f>
        <v>197</v>
      </c>
      <c r="R153" s="241">
        <f>_xlfn.DAYS(About!$A$3,'Core Indicators'!HU153)</f>
        <v>197</v>
      </c>
      <c r="S153" s="241">
        <f>_xlfn.DAYS(About!$A$3,'Core Indicators'!IC153)</f>
        <v>197</v>
      </c>
      <c r="T153" s="241">
        <f>_xlfn.DAYS(About!$A$3,'Core Indicators'!IK153)</f>
        <v>197</v>
      </c>
      <c r="U153" s="241">
        <f>_xlfn.DAYS(About!$A$3,'Core Indicators'!IS153)</f>
        <v>197</v>
      </c>
      <c r="V153" s="241">
        <f t="shared" si="4"/>
        <v>235</v>
      </c>
    </row>
    <row r="154" spans="1:22" x14ac:dyDescent="0.25">
      <c r="A154" s="240" t="str">
        <f>Lists!C:C</f>
        <v>THA002</v>
      </c>
      <c r="B154" s="241">
        <f>_xlfn.DAYS(About!$A$3,'Core Indicators'!U154)</f>
        <v>134</v>
      </c>
      <c r="C154" s="241">
        <f>_xlfn.DAYS(About!$A$3,'Core Indicators'!AC154)</f>
        <v>134</v>
      </c>
      <c r="D154" s="241">
        <f>_xlfn.DAYS(About!$A$3,'Core Indicators'!AK154)</f>
        <v>134</v>
      </c>
      <c r="E154" s="241">
        <f>_xlfn.DAYS(About!$A$3,'Core Indicators'!AS154)</f>
        <v>134</v>
      </c>
      <c r="F154" s="241">
        <f>_xlfn.DAYS(About!$A$3,'Core Indicators'!BQ154)</f>
        <v>0</v>
      </c>
      <c r="G154" s="241">
        <f>_xlfn.DAYS(About!$A$3,'Core Indicators'!DM154)</f>
        <v>134</v>
      </c>
      <c r="H154" s="241">
        <f>_xlfn.DAYS(About!$A$3,'Core Indicators'!DU154)</f>
        <v>134</v>
      </c>
      <c r="I154" s="241">
        <f>_xlfn.DAYS(About!$A$3,'Core Indicators'!EC154)</f>
        <v>134</v>
      </c>
      <c r="J154" s="241">
        <f>_xlfn.DAYS(About!$A$3,'Core Indicators'!EK154)</f>
        <v>134</v>
      </c>
      <c r="K154" s="241">
        <f>_xlfn.DAYS(About!$A$3,'Core Indicators'!ES154)</f>
        <v>134</v>
      </c>
      <c r="L154" s="241">
        <f>_xlfn.DAYS(About!$A$3,'Core Indicators'!FI154)</f>
        <v>1751</v>
      </c>
      <c r="M154" s="241">
        <f>_xlfn.DAYS(About!$A$3,'Core Indicators'!GG154)</f>
        <v>197</v>
      </c>
      <c r="N154" s="241">
        <f>_xlfn.DAYS(About!$A$3,'Core Indicators'!GO154)</f>
        <v>197</v>
      </c>
      <c r="O154" s="241">
        <f>_xlfn.DAYS(About!$A$3,'Core Indicators'!GW154)</f>
        <v>197</v>
      </c>
      <c r="P154" s="241">
        <f>_xlfn.DAYS(About!$A$3,'Core Indicators'!HE154)</f>
        <v>197</v>
      </c>
      <c r="Q154" s="241">
        <f>_xlfn.DAYS(About!$A$3,'Core Indicators'!HM154)</f>
        <v>197</v>
      </c>
      <c r="R154" s="241">
        <f>_xlfn.DAYS(About!$A$3,'Core Indicators'!HU154)</f>
        <v>197</v>
      </c>
      <c r="S154" s="241">
        <f>_xlfn.DAYS(About!$A$3,'Core Indicators'!IC154)</f>
        <v>197</v>
      </c>
      <c r="T154" s="241">
        <f>_xlfn.DAYS(About!$A$3,'Core Indicators'!IK154)</f>
        <v>197</v>
      </c>
      <c r="U154" s="241">
        <f>_xlfn.DAYS(About!$A$3,'Core Indicators'!IS154)</f>
        <v>197</v>
      </c>
      <c r="V154" s="241">
        <f t="shared" si="4"/>
        <v>288.60000000000002</v>
      </c>
    </row>
    <row r="155" spans="1:22" x14ac:dyDescent="0.25">
      <c r="A155" s="240" t="str">
        <f>Lists!C:C</f>
        <v>THA003</v>
      </c>
      <c r="B155" s="241">
        <f>_xlfn.DAYS(About!$A$3,'Core Indicators'!U155)</f>
        <v>134</v>
      </c>
      <c r="C155" s="241">
        <f>_xlfn.DAYS(About!$A$3,'Core Indicators'!AC155)</f>
        <v>0</v>
      </c>
      <c r="D155" s="241">
        <f>_xlfn.DAYS(About!$A$3,'Core Indicators'!AK155)</f>
        <v>0</v>
      </c>
      <c r="E155" s="241">
        <f>_xlfn.DAYS(About!$A$3,'Core Indicators'!AS155)</f>
        <v>0</v>
      </c>
      <c r="F155" s="241">
        <f>_xlfn.DAYS(About!$A$3,'Core Indicators'!BQ155)</f>
        <v>0</v>
      </c>
      <c r="G155" s="241">
        <f>_xlfn.DAYS(About!$A$3,'Core Indicators'!DM155)</f>
        <v>0</v>
      </c>
      <c r="H155" s="241">
        <f>_xlfn.DAYS(About!$A$3,'Core Indicators'!DU155)</f>
        <v>134</v>
      </c>
      <c r="I155" s="241">
        <f>_xlfn.DAYS(About!$A$3,'Core Indicators'!EC155)</f>
        <v>0</v>
      </c>
      <c r="J155" s="241">
        <f>_xlfn.DAYS(About!$A$3,'Core Indicators'!EK155)</f>
        <v>134</v>
      </c>
      <c r="K155" s="241">
        <f>_xlfn.DAYS(About!$A$3,'Core Indicators'!ES155)</f>
        <v>134</v>
      </c>
      <c r="L155" s="241">
        <f>_xlfn.DAYS(About!$A$3,'Core Indicators'!FI155)</f>
        <v>1751</v>
      </c>
      <c r="M155" s="241">
        <f>_xlfn.DAYS(About!$A$3,'Core Indicators'!GG155)</f>
        <v>197</v>
      </c>
      <c r="N155" s="241">
        <f>_xlfn.DAYS(About!$A$3,'Core Indicators'!GO155)</f>
        <v>197</v>
      </c>
      <c r="O155" s="241">
        <f>_xlfn.DAYS(About!$A$3,'Core Indicators'!GW155)</f>
        <v>197</v>
      </c>
      <c r="P155" s="241">
        <f>_xlfn.DAYS(About!$A$3,'Core Indicators'!HE155)</f>
        <v>197</v>
      </c>
      <c r="Q155" s="241">
        <f>_xlfn.DAYS(About!$A$3,'Core Indicators'!HM155)</f>
        <v>197</v>
      </c>
      <c r="R155" s="241">
        <f>_xlfn.DAYS(About!$A$3,'Core Indicators'!HU155)</f>
        <v>197</v>
      </c>
      <c r="S155" s="241">
        <f>_xlfn.DAYS(About!$A$3,'Core Indicators'!IC155)</f>
        <v>197</v>
      </c>
      <c r="T155" s="241">
        <f>_xlfn.DAYS(About!$A$3,'Core Indicators'!IK155)</f>
        <v>197</v>
      </c>
      <c r="U155" s="241">
        <f>_xlfn.DAYS(About!$A$3,'Core Indicators'!IS155)</f>
        <v>197</v>
      </c>
      <c r="V155" s="241">
        <f t="shared" si="4"/>
        <v>235</v>
      </c>
    </row>
    <row r="156" spans="1:22" x14ac:dyDescent="0.25">
      <c r="A156" s="240" t="str">
        <f>Lists!C:C</f>
        <v>TLS003</v>
      </c>
      <c r="B156" s="241">
        <f>_xlfn.DAYS(About!$A$3,'Core Indicators'!U156)</f>
        <v>30</v>
      </c>
      <c r="C156" s="241">
        <f>_xlfn.DAYS(About!$A$3,'Core Indicators'!AC156)</f>
        <v>30</v>
      </c>
      <c r="D156" s="241">
        <f>_xlfn.DAYS(About!$A$3,'Core Indicators'!AK156)</f>
        <v>30</v>
      </c>
      <c r="E156" s="241">
        <f>_xlfn.DAYS(About!$A$3,'Core Indicators'!AS156)</f>
        <v>30</v>
      </c>
      <c r="F156" s="241">
        <f>_xlfn.DAYS(About!$A$3,'Core Indicators'!BQ156)</f>
        <v>30</v>
      </c>
      <c r="G156" s="241">
        <f>_xlfn.DAYS(About!$A$3,'Core Indicators'!DM156)</f>
        <v>30</v>
      </c>
      <c r="H156" s="241">
        <f>_xlfn.DAYS(About!$A$3,'Core Indicators'!DU156)</f>
        <v>30</v>
      </c>
      <c r="I156" s="241">
        <f>_xlfn.DAYS(About!$A$3,'Core Indicators'!EC156)</f>
        <v>30</v>
      </c>
      <c r="J156" s="241">
        <f>_xlfn.DAYS(About!$A$3,'Core Indicators'!EK156)</f>
        <v>30</v>
      </c>
      <c r="K156" s="241">
        <f>_xlfn.DAYS(About!$A$3,'Core Indicators'!ES156)</f>
        <v>30</v>
      </c>
      <c r="L156" s="241">
        <f>_xlfn.DAYS(About!$A$3,'Core Indicators'!FI156)</f>
        <v>30</v>
      </c>
      <c r="M156" s="241">
        <f>_xlfn.DAYS(About!$A$3,'Core Indicators'!GG156)</f>
        <v>30</v>
      </c>
      <c r="N156" s="241">
        <f>_xlfn.DAYS(About!$A$3,'Core Indicators'!GO156)</f>
        <v>30</v>
      </c>
      <c r="O156" s="241">
        <f>_xlfn.DAYS(About!$A$3,'Core Indicators'!GW156)</f>
        <v>30</v>
      </c>
      <c r="P156" s="241">
        <f>_xlfn.DAYS(About!$A$3,'Core Indicators'!HE156)</f>
        <v>30</v>
      </c>
      <c r="Q156" s="241">
        <f>_xlfn.DAYS(About!$A$3,'Core Indicators'!HM156)</f>
        <v>30</v>
      </c>
      <c r="R156" s="241">
        <f>_xlfn.DAYS(About!$A$3,'Core Indicators'!HU156)</f>
        <v>30</v>
      </c>
      <c r="S156" s="241">
        <f>_xlfn.DAYS(About!$A$3,'Core Indicators'!IC156)</f>
        <v>30</v>
      </c>
      <c r="T156" s="241">
        <f>_xlfn.DAYS(About!$A$3,'Core Indicators'!IK156)</f>
        <v>30</v>
      </c>
      <c r="U156" s="241">
        <f>_xlfn.DAYS(About!$A$3,'Core Indicators'!IS156)</f>
        <v>30</v>
      </c>
      <c r="V156" s="241">
        <f t="shared" si="4"/>
        <v>30</v>
      </c>
    </row>
    <row r="157" spans="1:22" x14ac:dyDescent="0.25">
      <c r="A157" s="240" t="str">
        <f>Lists!C:C</f>
        <v>TTO002</v>
      </c>
      <c r="B157" s="241">
        <f>_xlfn.DAYS(About!$A$3,'Core Indicators'!U157)</f>
        <v>61</v>
      </c>
      <c r="C157" s="241">
        <f>_xlfn.DAYS(About!$A$3,'Core Indicators'!AC157)</f>
        <v>61</v>
      </c>
      <c r="D157" s="241">
        <f>_xlfn.DAYS(About!$A$3,'Core Indicators'!AK157)</f>
        <v>61</v>
      </c>
      <c r="E157" s="241">
        <f>_xlfn.DAYS(About!$A$3,'Core Indicators'!AS157)</f>
        <v>61</v>
      </c>
      <c r="F157" s="241">
        <f>_xlfn.DAYS(About!$A$3,'Core Indicators'!BQ157)</f>
        <v>0</v>
      </c>
      <c r="G157" s="241">
        <f>_xlfn.DAYS(About!$A$3,'Core Indicators'!DM157)</f>
        <v>61</v>
      </c>
      <c r="H157" s="241">
        <f>_xlfn.DAYS(About!$A$3,'Core Indicators'!DU157)</f>
        <v>61</v>
      </c>
      <c r="I157" s="241">
        <f>_xlfn.DAYS(About!$A$3,'Core Indicators'!EC157)</f>
        <v>61</v>
      </c>
      <c r="J157" s="241">
        <f>_xlfn.DAYS(About!$A$3,'Core Indicators'!EK157)</f>
        <v>61</v>
      </c>
      <c r="K157" s="241">
        <f>_xlfn.DAYS(About!$A$3,'Core Indicators'!ES157)</f>
        <v>61</v>
      </c>
      <c r="L157" s="241">
        <f>_xlfn.DAYS(About!$A$3,'Core Indicators'!FI157)</f>
        <v>61</v>
      </c>
      <c r="M157" s="241">
        <f>_xlfn.DAYS(About!$A$3,'Core Indicators'!GG157)</f>
        <v>198</v>
      </c>
      <c r="N157" s="241">
        <f>_xlfn.DAYS(About!$A$3,'Core Indicators'!GO157)</f>
        <v>198</v>
      </c>
      <c r="O157" s="241">
        <f>_xlfn.DAYS(About!$A$3,'Core Indicators'!GW157)</f>
        <v>198</v>
      </c>
      <c r="P157" s="241">
        <f>_xlfn.DAYS(About!$A$3,'Core Indicators'!HE157)</f>
        <v>198</v>
      </c>
      <c r="Q157" s="241">
        <f>_xlfn.DAYS(About!$A$3,'Core Indicators'!HM157)</f>
        <v>198</v>
      </c>
      <c r="R157" s="241">
        <f>_xlfn.DAYS(About!$A$3,'Core Indicators'!HU157)</f>
        <v>198</v>
      </c>
      <c r="S157" s="241">
        <f>_xlfn.DAYS(About!$A$3,'Core Indicators'!IC157)</f>
        <v>198</v>
      </c>
      <c r="T157" s="241">
        <f>_xlfn.DAYS(About!$A$3,'Core Indicators'!IK157)</f>
        <v>198</v>
      </c>
      <c r="U157" s="241">
        <f>_xlfn.DAYS(About!$A$3,'Core Indicators'!IS157)</f>
        <v>198</v>
      </c>
      <c r="V157" s="241">
        <f t="shared" si="4"/>
        <v>68.599999999999994</v>
      </c>
    </row>
    <row r="158" spans="1:22" x14ac:dyDescent="0.25">
      <c r="A158" s="240" t="str">
        <f>Lists!C:C</f>
        <v>TUN002</v>
      </c>
      <c r="B158" s="241">
        <f>_xlfn.DAYS(About!$A$3,'Core Indicators'!U158)</f>
        <v>487</v>
      </c>
      <c r="C158" s="241">
        <f>_xlfn.DAYS(About!$A$3,'Core Indicators'!AC158)</f>
        <v>0</v>
      </c>
      <c r="D158" s="241">
        <f>_xlfn.DAYS(About!$A$3,'Core Indicators'!AK158)</f>
        <v>0</v>
      </c>
      <c r="E158" s="241">
        <f>_xlfn.DAYS(About!$A$3,'Core Indicators'!AS158)</f>
        <v>0</v>
      </c>
      <c r="F158" s="241">
        <f>_xlfn.DAYS(About!$A$3,'Core Indicators'!BQ158)</f>
        <v>0</v>
      </c>
      <c r="G158" s="241">
        <f>_xlfn.DAYS(About!$A$3,'Core Indicators'!DM158)</f>
        <v>0</v>
      </c>
      <c r="H158" s="241">
        <f>_xlfn.DAYS(About!$A$3,'Core Indicators'!DU158)</f>
        <v>0</v>
      </c>
      <c r="I158" s="241">
        <f>_xlfn.DAYS(About!$A$3,'Core Indicators'!EC158)</f>
        <v>0</v>
      </c>
      <c r="J158" s="241">
        <f>_xlfn.DAYS(About!$A$3,'Core Indicators'!EK158)</f>
        <v>0</v>
      </c>
      <c r="K158" s="241">
        <f>_xlfn.DAYS(About!$A$3,'Core Indicators'!ES158)</f>
        <v>0</v>
      </c>
      <c r="L158" s="241">
        <f>_xlfn.DAYS(About!$A$3,'Core Indicators'!FI158)</f>
        <v>487</v>
      </c>
      <c r="M158" s="241">
        <f>_xlfn.DAYS(About!$A$3,'Core Indicators'!GG158)</f>
        <v>15</v>
      </c>
      <c r="N158" s="241">
        <f>_xlfn.DAYS(About!$A$3,'Core Indicators'!GO158)</f>
        <v>15</v>
      </c>
      <c r="O158" s="241">
        <f>_xlfn.DAYS(About!$A$3,'Core Indicators'!GW158)</f>
        <v>15</v>
      </c>
      <c r="P158" s="241">
        <f>_xlfn.DAYS(About!$A$3,'Core Indicators'!HE158)</f>
        <v>15</v>
      </c>
      <c r="Q158" s="241">
        <f>_xlfn.DAYS(About!$A$3,'Core Indicators'!HM158)</f>
        <v>15</v>
      </c>
      <c r="R158" s="241">
        <f>_xlfn.DAYS(About!$A$3,'Core Indicators'!HU158)</f>
        <v>15</v>
      </c>
      <c r="S158" s="241">
        <f>_xlfn.DAYS(About!$A$3,'Core Indicators'!IC158)</f>
        <v>15</v>
      </c>
      <c r="T158" s="241">
        <f>_xlfn.DAYS(About!$A$3,'Core Indicators'!IK158)</f>
        <v>15</v>
      </c>
      <c r="U158" s="241">
        <f>_xlfn.DAYS(About!$A$3,'Core Indicators'!IS158)</f>
        <v>15</v>
      </c>
      <c r="V158" s="241">
        <f t="shared" si="4"/>
        <v>50.2</v>
      </c>
    </row>
    <row r="159" spans="1:22" x14ac:dyDescent="0.25">
      <c r="A159" s="240" t="str">
        <f>Lists!C:C</f>
        <v>TUR001</v>
      </c>
      <c r="B159" s="241">
        <f>_xlfn.DAYS(About!$A$3,'Core Indicators'!U159)</f>
        <v>61</v>
      </c>
      <c r="C159" s="241">
        <f>_xlfn.DAYS(About!$A$3,'Core Indicators'!AC159)</f>
        <v>61</v>
      </c>
      <c r="D159" s="241">
        <f>_xlfn.DAYS(About!$A$3,'Core Indicators'!AK159)</f>
        <v>61</v>
      </c>
      <c r="E159" s="241">
        <f>_xlfn.DAYS(About!$A$3,'Core Indicators'!AS159)</f>
        <v>9</v>
      </c>
      <c r="F159" s="241">
        <f>_xlfn.DAYS(About!$A$3,'Core Indicators'!BQ159)</f>
        <v>8</v>
      </c>
      <c r="G159" s="241">
        <f>_xlfn.DAYS(About!$A$3,'Core Indicators'!DM159)</f>
        <v>8</v>
      </c>
      <c r="H159" s="241">
        <f>_xlfn.DAYS(About!$A$3,'Core Indicators'!DU159)</f>
        <v>8</v>
      </c>
      <c r="I159" s="241">
        <f>_xlfn.DAYS(About!$A$3,'Core Indicators'!EC159)</f>
        <v>8</v>
      </c>
      <c r="J159" s="241">
        <f>_xlfn.DAYS(About!$A$3,'Core Indicators'!EK159)</f>
        <v>8</v>
      </c>
      <c r="K159" s="241">
        <f>_xlfn.DAYS(About!$A$3,'Core Indicators'!ES159)</f>
        <v>8</v>
      </c>
      <c r="L159" s="241">
        <f>_xlfn.DAYS(About!$A$3,'Core Indicators'!FI159)</f>
        <v>1749</v>
      </c>
      <c r="M159" s="241">
        <f>_xlfn.DAYS(About!$A$3,'Core Indicators'!GG159)</f>
        <v>3</v>
      </c>
      <c r="N159" s="241">
        <f>_xlfn.DAYS(About!$A$3,'Core Indicators'!GO159)</f>
        <v>3</v>
      </c>
      <c r="O159" s="241">
        <f>_xlfn.DAYS(About!$A$3,'Core Indicators'!GW159)</f>
        <v>3</v>
      </c>
      <c r="P159" s="241">
        <f>_xlfn.DAYS(About!$A$3,'Core Indicators'!HE159)</f>
        <v>3</v>
      </c>
      <c r="Q159" s="241">
        <f>_xlfn.DAYS(About!$A$3,'Core Indicators'!HM159)</f>
        <v>3</v>
      </c>
      <c r="R159" s="241">
        <f>_xlfn.DAYS(About!$A$3,'Core Indicators'!HU159)</f>
        <v>3</v>
      </c>
      <c r="S159" s="241">
        <f>_xlfn.DAYS(About!$A$3,'Core Indicators'!IC159)</f>
        <v>3</v>
      </c>
      <c r="T159" s="241">
        <f>_xlfn.DAYS(About!$A$3,'Core Indicators'!IK159)</f>
        <v>3</v>
      </c>
      <c r="U159" s="241">
        <f>_xlfn.DAYS(About!$A$3,'Core Indicators'!IS159)</f>
        <v>3</v>
      </c>
      <c r="V159" s="241">
        <f t="shared" si="4"/>
        <v>187</v>
      </c>
    </row>
    <row r="160" spans="1:22" x14ac:dyDescent="0.25">
      <c r="A160" s="240" t="str">
        <f>Lists!C:C</f>
        <v>TUR002</v>
      </c>
      <c r="B160" s="241">
        <f>_xlfn.DAYS(About!$A$3,'Core Indicators'!U160)</f>
        <v>61</v>
      </c>
      <c r="C160" s="241">
        <f>_xlfn.DAYS(About!$A$3,'Core Indicators'!AC160)</f>
        <v>61</v>
      </c>
      <c r="D160" s="241">
        <f>_xlfn.DAYS(About!$A$3,'Core Indicators'!AK160)</f>
        <v>8</v>
      </c>
      <c r="E160" s="241">
        <f>_xlfn.DAYS(About!$A$3,'Core Indicators'!AS160)</f>
        <v>7</v>
      </c>
      <c r="F160" s="241">
        <f>_xlfn.DAYS(About!$A$3,'Core Indicators'!BQ160)</f>
        <v>61</v>
      </c>
      <c r="G160" s="241">
        <f>_xlfn.DAYS(About!$A$3,'Core Indicators'!DM160)</f>
        <v>7</v>
      </c>
      <c r="H160" s="241">
        <f>_xlfn.DAYS(About!$A$3,'Core Indicators'!DU160)</f>
        <v>7</v>
      </c>
      <c r="I160" s="241">
        <f>_xlfn.DAYS(About!$A$3,'Core Indicators'!EC160)</f>
        <v>7</v>
      </c>
      <c r="J160" s="241">
        <f>_xlfn.DAYS(About!$A$3,'Core Indicators'!EK160)</f>
        <v>7</v>
      </c>
      <c r="K160" s="241">
        <f>_xlfn.DAYS(About!$A$3,'Core Indicators'!ES160)</f>
        <v>7</v>
      </c>
      <c r="L160" s="241">
        <f>_xlfn.DAYS(About!$A$3,'Core Indicators'!FI160)</f>
        <v>1749</v>
      </c>
      <c r="M160" s="241">
        <f>_xlfn.DAYS(About!$A$3,'Core Indicators'!GG160)</f>
        <v>3</v>
      </c>
      <c r="N160" s="241">
        <f>_xlfn.DAYS(About!$A$3,'Core Indicators'!GO160)</f>
        <v>3</v>
      </c>
      <c r="O160" s="241">
        <f>_xlfn.DAYS(About!$A$3,'Core Indicators'!GW160)</f>
        <v>3</v>
      </c>
      <c r="P160" s="241">
        <f>_xlfn.DAYS(About!$A$3,'Core Indicators'!HE160)</f>
        <v>3</v>
      </c>
      <c r="Q160" s="241">
        <f>_xlfn.DAYS(About!$A$3,'Core Indicators'!HM160)</f>
        <v>3</v>
      </c>
      <c r="R160" s="241">
        <f>_xlfn.DAYS(About!$A$3,'Core Indicators'!HU160)</f>
        <v>3</v>
      </c>
      <c r="S160" s="241">
        <f>_xlfn.DAYS(About!$A$3,'Core Indicators'!IC160)</f>
        <v>3</v>
      </c>
      <c r="T160" s="241">
        <f>_xlfn.DAYS(About!$A$3,'Core Indicators'!IK160)</f>
        <v>3</v>
      </c>
      <c r="U160" s="241">
        <f>_xlfn.DAYS(About!$A$3,'Core Indicators'!IS160)</f>
        <v>3</v>
      </c>
      <c r="V160" s="241">
        <f t="shared" si="4"/>
        <v>186.3</v>
      </c>
    </row>
    <row r="161" spans="1:24" x14ac:dyDescent="0.25">
      <c r="A161" s="240" t="str">
        <f>Lists!C:C</f>
        <v>TUR003</v>
      </c>
      <c r="B161" s="241">
        <f>_xlfn.DAYS(About!$A$3,'Core Indicators'!U161)</f>
        <v>61</v>
      </c>
      <c r="C161" s="241">
        <f>_xlfn.DAYS(About!$A$3,'Core Indicators'!AC161)</f>
        <v>61</v>
      </c>
      <c r="D161" s="241">
        <f>_xlfn.DAYS(About!$A$3,'Core Indicators'!AK161)</f>
        <v>0</v>
      </c>
      <c r="E161" s="241">
        <f>_xlfn.DAYS(About!$A$3,'Core Indicators'!AS161)</f>
        <v>0</v>
      </c>
      <c r="F161" s="241">
        <f>_xlfn.DAYS(About!$A$3,'Core Indicators'!BQ161)</f>
        <v>0</v>
      </c>
      <c r="G161" s="241">
        <f>_xlfn.DAYS(About!$A$3,'Core Indicators'!DM161)</f>
        <v>0</v>
      </c>
      <c r="H161" s="241">
        <f>_xlfn.DAYS(About!$A$3,'Core Indicators'!DU161)</f>
        <v>0</v>
      </c>
      <c r="I161" s="241">
        <f>_xlfn.DAYS(About!$A$3,'Core Indicators'!EC161)</f>
        <v>0</v>
      </c>
      <c r="J161" s="241">
        <f>_xlfn.DAYS(About!$A$3,'Core Indicators'!EK161)</f>
        <v>0</v>
      </c>
      <c r="K161" s="241">
        <f>_xlfn.DAYS(About!$A$3,'Core Indicators'!ES161)</f>
        <v>0</v>
      </c>
      <c r="L161" s="241">
        <f>_xlfn.DAYS(About!$A$3,'Core Indicators'!FI161)</f>
        <v>1749</v>
      </c>
      <c r="M161" s="241">
        <f>_xlfn.DAYS(About!$A$3,'Core Indicators'!GG161)</f>
        <v>3</v>
      </c>
      <c r="N161" s="241">
        <f>_xlfn.DAYS(About!$A$3,'Core Indicators'!GO161)</f>
        <v>3</v>
      </c>
      <c r="O161" s="241">
        <f>_xlfn.DAYS(About!$A$3,'Core Indicators'!GW161)</f>
        <v>3</v>
      </c>
      <c r="P161" s="241">
        <f>_xlfn.DAYS(About!$A$3,'Core Indicators'!HE161)</f>
        <v>3</v>
      </c>
      <c r="Q161" s="241">
        <f>_xlfn.DAYS(About!$A$3,'Core Indicators'!HM161)</f>
        <v>3</v>
      </c>
      <c r="R161" s="241">
        <f>_xlfn.DAYS(About!$A$3,'Core Indicators'!HU161)</f>
        <v>3</v>
      </c>
      <c r="S161" s="241">
        <f>_xlfn.DAYS(About!$A$3,'Core Indicators'!IC161)</f>
        <v>3</v>
      </c>
      <c r="T161" s="241">
        <f>_xlfn.DAYS(About!$A$3,'Core Indicators'!IK161)</f>
        <v>3</v>
      </c>
      <c r="U161" s="241">
        <f>_xlfn.DAYS(About!$A$3,'Core Indicators'!IS161)</f>
        <v>3</v>
      </c>
      <c r="V161" s="241">
        <f t="shared" si="4"/>
        <v>175.2</v>
      </c>
    </row>
    <row r="162" spans="1:24" x14ac:dyDescent="0.25">
      <c r="A162" s="240" t="str">
        <f>Lists!C:C</f>
        <v>TUR004</v>
      </c>
      <c r="B162" s="241">
        <f>_xlfn.DAYS(About!$A$3,'Core Indicators'!U162)</f>
        <v>61</v>
      </c>
      <c r="C162" s="241">
        <f>_xlfn.DAYS(About!$A$3,'Core Indicators'!AC162)</f>
        <v>61</v>
      </c>
      <c r="D162" s="241">
        <f>_xlfn.DAYS(About!$A$3,'Core Indicators'!AK162)</f>
        <v>61</v>
      </c>
      <c r="E162" s="241">
        <f>_xlfn.DAYS(About!$A$3,'Core Indicators'!AS162)</f>
        <v>61</v>
      </c>
      <c r="F162" s="241">
        <f>_xlfn.DAYS(About!$A$3,'Core Indicators'!BQ162)</f>
        <v>7</v>
      </c>
      <c r="G162" s="241">
        <f>_xlfn.DAYS(About!$A$3,'Core Indicators'!DM162)</f>
        <v>61</v>
      </c>
      <c r="H162" s="241">
        <f>_xlfn.DAYS(About!$A$3,'Core Indicators'!DU162)</f>
        <v>61</v>
      </c>
      <c r="I162" s="241">
        <f>_xlfn.DAYS(About!$A$3,'Core Indicators'!EC162)</f>
        <v>61</v>
      </c>
      <c r="J162" s="241">
        <f>_xlfn.DAYS(About!$A$3,'Core Indicators'!EK162)</f>
        <v>61</v>
      </c>
      <c r="K162" s="241">
        <f>_xlfn.DAYS(About!$A$3,'Core Indicators'!ES162)</f>
        <v>61</v>
      </c>
      <c r="L162" s="241">
        <f>_xlfn.DAYS(About!$A$3,'Core Indicators'!FI162)</f>
        <v>1749</v>
      </c>
      <c r="M162" s="241">
        <f>_xlfn.DAYS(About!$A$3,'Core Indicators'!GG162)</f>
        <v>3</v>
      </c>
      <c r="N162" s="241">
        <f>_xlfn.DAYS(About!$A$3,'Core Indicators'!GO162)</f>
        <v>3</v>
      </c>
      <c r="O162" s="241">
        <f>_xlfn.DAYS(About!$A$3,'Core Indicators'!GW162)</f>
        <v>3</v>
      </c>
      <c r="P162" s="241">
        <f>_xlfn.DAYS(About!$A$3,'Core Indicators'!HE162)</f>
        <v>3</v>
      </c>
      <c r="Q162" s="241">
        <f>_xlfn.DAYS(About!$A$3,'Core Indicators'!HM162)</f>
        <v>3</v>
      </c>
      <c r="R162" s="241">
        <f>_xlfn.DAYS(About!$A$3,'Core Indicators'!HU162)</f>
        <v>3</v>
      </c>
      <c r="S162" s="241">
        <f>_xlfn.DAYS(About!$A$3,'Core Indicators'!IC162)</f>
        <v>3</v>
      </c>
      <c r="T162" s="241">
        <f>_xlfn.DAYS(About!$A$3,'Core Indicators'!IK162)</f>
        <v>3</v>
      </c>
      <c r="U162" s="241">
        <f>_xlfn.DAYS(About!$A$3,'Core Indicators'!IS162)</f>
        <v>3</v>
      </c>
      <c r="V162" s="241">
        <f t="shared" si="4"/>
        <v>218.6</v>
      </c>
    </row>
    <row r="163" spans="1:24" x14ac:dyDescent="0.25">
      <c r="A163" s="240" t="str">
        <f>Lists!C:C</f>
        <v>TUR005</v>
      </c>
      <c r="B163" s="241">
        <f>_xlfn.DAYS(About!$A$3,'Core Indicators'!U163)</f>
        <v>61</v>
      </c>
      <c r="C163" s="241">
        <f>_xlfn.DAYS(About!$A$3,'Core Indicators'!AC163)</f>
        <v>61</v>
      </c>
      <c r="D163" s="241">
        <f>_xlfn.DAYS(About!$A$3,'Core Indicators'!AK163)</f>
        <v>61</v>
      </c>
      <c r="E163" s="241">
        <f>_xlfn.DAYS(About!$A$3,'Core Indicators'!AS163)</f>
        <v>61</v>
      </c>
      <c r="F163" s="241">
        <f>_xlfn.DAYS(About!$A$3,'Core Indicators'!BQ163)</f>
        <v>61</v>
      </c>
      <c r="G163" s="241">
        <f>_xlfn.DAYS(About!$A$3,'Core Indicators'!DM163)</f>
        <v>61</v>
      </c>
      <c r="H163" s="241">
        <f>_xlfn.DAYS(About!$A$3,'Core Indicators'!DU163)</f>
        <v>61</v>
      </c>
      <c r="I163" s="241">
        <f>_xlfn.DAYS(About!$A$3,'Core Indicators'!EC163)</f>
        <v>61</v>
      </c>
      <c r="J163" s="241">
        <f>_xlfn.DAYS(About!$A$3,'Core Indicators'!EK163)</f>
        <v>61</v>
      </c>
      <c r="K163" s="241">
        <f>_xlfn.DAYS(About!$A$3,'Core Indicators'!ES163)</f>
        <v>61</v>
      </c>
      <c r="L163" s="241">
        <f>_xlfn.DAYS(About!$A$3,'Core Indicators'!FI163)</f>
        <v>61</v>
      </c>
      <c r="M163" s="241">
        <f>_xlfn.DAYS(About!$A$3,'Core Indicators'!GG163)</f>
        <v>3</v>
      </c>
      <c r="N163" s="241">
        <f>_xlfn.DAYS(About!$A$3,'Core Indicators'!GO163)</f>
        <v>3</v>
      </c>
      <c r="O163" s="241">
        <f>_xlfn.DAYS(About!$A$3,'Core Indicators'!GW163)</f>
        <v>3</v>
      </c>
      <c r="P163" s="241">
        <f>_xlfn.DAYS(About!$A$3,'Core Indicators'!HE163)</f>
        <v>3</v>
      </c>
      <c r="Q163" s="241">
        <f>_xlfn.DAYS(About!$A$3,'Core Indicators'!HM163)</f>
        <v>3</v>
      </c>
      <c r="R163" s="241">
        <f>_xlfn.DAYS(About!$A$3,'Core Indicators'!HU163)</f>
        <v>3</v>
      </c>
      <c r="S163" s="241">
        <f>_xlfn.DAYS(About!$A$3,'Core Indicators'!IC163)</f>
        <v>3</v>
      </c>
      <c r="T163" s="241">
        <f>_xlfn.DAYS(About!$A$3,'Core Indicators'!IK163)</f>
        <v>3</v>
      </c>
      <c r="U163" s="241">
        <f>_xlfn.DAYS(About!$A$3,'Core Indicators'!IS163)</f>
        <v>3</v>
      </c>
      <c r="V163" s="241">
        <f t="shared" ref="V163:V173" si="5">AVERAGE(D163:M163)</f>
        <v>55.2</v>
      </c>
    </row>
    <row r="164" spans="1:24" x14ac:dyDescent="0.25">
      <c r="A164" s="240" t="str">
        <f>Lists!C:C</f>
        <v>TZA001</v>
      </c>
      <c r="B164" s="241">
        <f>_xlfn.DAYS(About!$A$3,'Core Indicators'!U164)</f>
        <v>0</v>
      </c>
      <c r="C164" s="241">
        <f>_xlfn.DAYS(About!$A$3,'Core Indicators'!AC164)</f>
        <v>0</v>
      </c>
      <c r="D164" s="241">
        <f>_xlfn.DAYS(About!$A$3,'Core Indicators'!AK164)</f>
        <v>0</v>
      </c>
      <c r="E164" s="241">
        <f>_xlfn.DAYS(About!$A$3,'Core Indicators'!AS164)</f>
        <v>0</v>
      </c>
      <c r="F164" s="241">
        <f>_xlfn.DAYS(About!$A$3,'Core Indicators'!BQ164)</f>
        <v>0</v>
      </c>
      <c r="G164" s="241">
        <f>_xlfn.DAYS(About!$A$3,'Core Indicators'!DM164)</f>
        <v>0</v>
      </c>
      <c r="H164" s="241">
        <f>_xlfn.DAYS(About!$A$3,'Core Indicators'!DU164)</f>
        <v>0</v>
      </c>
      <c r="I164" s="241">
        <f>_xlfn.DAYS(About!$A$3,'Core Indicators'!EC164)</f>
        <v>0</v>
      </c>
      <c r="J164" s="241">
        <f>_xlfn.DAYS(About!$A$3,'Core Indicators'!EK164)</f>
        <v>0</v>
      </c>
      <c r="K164" s="241">
        <f>_xlfn.DAYS(About!$A$3,'Core Indicators'!ES164)</f>
        <v>0</v>
      </c>
      <c r="L164" s="241">
        <f>_xlfn.DAYS(About!$A$3,'Core Indicators'!FI164)</f>
        <v>214</v>
      </c>
      <c r="M164" s="241">
        <f>_xlfn.DAYS(About!$A$3,'Core Indicators'!GG164)</f>
        <v>3</v>
      </c>
      <c r="N164" s="241">
        <f>_xlfn.DAYS(About!$A$3,'Core Indicators'!GO164)</f>
        <v>3</v>
      </c>
      <c r="O164" s="241">
        <f>_xlfn.DAYS(About!$A$3,'Core Indicators'!GW164)</f>
        <v>3</v>
      </c>
      <c r="P164" s="241">
        <f>_xlfn.DAYS(About!$A$3,'Core Indicators'!HE164)</f>
        <v>3</v>
      </c>
      <c r="Q164" s="241">
        <f>_xlfn.DAYS(About!$A$3,'Core Indicators'!HM164)</f>
        <v>3</v>
      </c>
      <c r="R164" s="241">
        <f>_xlfn.DAYS(About!$A$3,'Core Indicators'!HU164)</f>
        <v>3</v>
      </c>
      <c r="S164" s="241">
        <f>_xlfn.DAYS(About!$A$3,'Core Indicators'!IC164)</f>
        <v>3</v>
      </c>
      <c r="T164" s="241">
        <f>_xlfn.DAYS(About!$A$3,'Core Indicators'!IK164)</f>
        <v>3</v>
      </c>
      <c r="U164" s="241">
        <f>_xlfn.DAYS(About!$A$3,'Core Indicators'!IS164)</f>
        <v>3</v>
      </c>
      <c r="V164" s="241">
        <f t="shared" si="5"/>
        <v>21.7</v>
      </c>
    </row>
    <row r="165" spans="1:24" x14ac:dyDescent="0.25">
      <c r="A165" s="240" t="str">
        <f>Lists!C:C</f>
        <v>TZA002</v>
      </c>
      <c r="B165" s="241">
        <f>_xlfn.DAYS(About!$A$3,'Core Indicators'!U165)</f>
        <v>0</v>
      </c>
      <c r="C165" s="241">
        <f>_xlfn.DAYS(About!$A$3,'Core Indicators'!AC165)</f>
        <v>0</v>
      </c>
      <c r="D165" s="241">
        <f>_xlfn.DAYS(About!$A$3,'Core Indicators'!AK165)</f>
        <v>0</v>
      </c>
      <c r="E165" s="241">
        <f>_xlfn.DAYS(About!$A$3,'Core Indicators'!AS165)</f>
        <v>0</v>
      </c>
      <c r="F165" s="241">
        <f>_xlfn.DAYS(About!$A$3,'Core Indicators'!BQ165)</f>
        <v>0</v>
      </c>
      <c r="G165" s="241">
        <f>_xlfn.DAYS(About!$A$3,'Core Indicators'!DM165)</f>
        <v>0</v>
      </c>
      <c r="H165" s="241">
        <f>_xlfn.DAYS(About!$A$3,'Core Indicators'!DU165)</f>
        <v>0</v>
      </c>
      <c r="I165" s="241">
        <f>_xlfn.DAYS(About!$A$3,'Core Indicators'!EC165)</f>
        <v>0</v>
      </c>
      <c r="J165" s="241">
        <f>_xlfn.DAYS(About!$A$3,'Core Indicators'!EK165)</f>
        <v>0</v>
      </c>
      <c r="K165" s="241">
        <f>_xlfn.DAYS(About!$A$3,'Core Indicators'!ES165)</f>
        <v>0</v>
      </c>
      <c r="L165" s="241">
        <f>_xlfn.DAYS(About!$A$3,'Core Indicators'!FI165)</f>
        <v>214</v>
      </c>
      <c r="M165" s="241">
        <f>_xlfn.DAYS(About!$A$3,'Core Indicators'!GG165)</f>
        <v>3</v>
      </c>
      <c r="N165" s="241">
        <f>_xlfn.DAYS(About!$A$3,'Core Indicators'!GO165)</f>
        <v>3</v>
      </c>
      <c r="O165" s="241">
        <f>_xlfn.DAYS(About!$A$3,'Core Indicators'!GW165)</f>
        <v>3</v>
      </c>
      <c r="P165" s="241">
        <f>_xlfn.DAYS(About!$A$3,'Core Indicators'!HE165)</f>
        <v>3</v>
      </c>
      <c r="Q165" s="241">
        <f>_xlfn.DAYS(About!$A$3,'Core Indicators'!HM165)</f>
        <v>3</v>
      </c>
      <c r="R165" s="241">
        <f>_xlfn.DAYS(About!$A$3,'Core Indicators'!HU165)</f>
        <v>3</v>
      </c>
      <c r="S165" s="241">
        <f>_xlfn.DAYS(About!$A$3,'Core Indicators'!IC165)</f>
        <v>3</v>
      </c>
      <c r="T165" s="241">
        <f>_xlfn.DAYS(About!$A$3,'Core Indicators'!IK165)</f>
        <v>3</v>
      </c>
      <c r="U165" s="241">
        <f>_xlfn.DAYS(About!$A$3,'Core Indicators'!IS165)</f>
        <v>3</v>
      </c>
      <c r="V165" s="241">
        <f t="shared" si="5"/>
        <v>21.7</v>
      </c>
    </row>
    <row r="166" spans="1:24" x14ac:dyDescent="0.25">
      <c r="A166" s="240" t="str">
        <f>Lists!C:C</f>
        <v>TZA003</v>
      </c>
      <c r="B166" s="241">
        <f>_xlfn.DAYS(About!$A$3,'Core Indicators'!U166)</f>
        <v>0</v>
      </c>
      <c r="C166" s="241">
        <f>_xlfn.DAYS(About!$A$3,'Core Indicators'!AC166)</f>
        <v>0</v>
      </c>
      <c r="D166" s="241">
        <f>_xlfn.DAYS(About!$A$3,'Core Indicators'!AK166)</f>
        <v>0</v>
      </c>
      <c r="E166" s="241">
        <f>_xlfn.DAYS(About!$A$3,'Core Indicators'!AS166)</f>
        <v>625</v>
      </c>
      <c r="F166" s="241">
        <f>_xlfn.DAYS(About!$A$3,'Core Indicators'!BQ166)</f>
        <v>0</v>
      </c>
      <c r="G166" s="241">
        <f>_xlfn.DAYS(About!$A$3,'Core Indicators'!DM166)</f>
        <v>0</v>
      </c>
      <c r="H166" s="241">
        <f>_xlfn.DAYS(About!$A$3,'Core Indicators'!DU166)</f>
        <v>0</v>
      </c>
      <c r="I166" s="241">
        <f>_xlfn.DAYS(About!$A$3,'Core Indicators'!EC166)</f>
        <v>0</v>
      </c>
      <c r="J166" s="241">
        <f>_xlfn.DAYS(About!$A$3,'Core Indicators'!EK166)</f>
        <v>0</v>
      </c>
      <c r="K166" s="241">
        <f>_xlfn.DAYS(About!$A$3,'Core Indicators'!ES166)</f>
        <v>0</v>
      </c>
      <c r="L166" s="241">
        <f>_xlfn.DAYS(About!$A$3,'Core Indicators'!FI166)</f>
        <v>625</v>
      </c>
      <c r="M166" s="241">
        <f>_xlfn.DAYS(About!$A$3,'Core Indicators'!GG166)</f>
        <v>3</v>
      </c>
      <c r="N166" s="241">
        <f>_xlfn.DAYS(About!$A$3,'Core Indicators'!GO166)</f>
        <v>3</v>
      </c>
      <c r="O166" s="241">
        <f>_xlfn.DAYS(About!$A$3,'Core Indicators'!GW166)</f>
        <v>3</v>
      </c>
      <c r="P166" s="241">
        <f>_xlfn.DAYS(About!$A$3,'Core Indicators'!HE166)</f>
        <v>3</v>
      </c>
      <c r="Q166" s="241">
        <f>_xlfn.DAYS(About!$A$3,'Core Indicators'!HM166)</f>
        <v>3</v>
      </c>
      <c r="R166" s="241">
        <f>_xlfn.DAYS(About!$A$3,'Core Indicators'!HU166)</f>
        <v>3</v>
      </c>
      <c r="S166" s="241">
        <f>_xlfn.DAYS(About!$A$3,'Core Indicators'!IC166)</f>
        <v>3</v>
      </c>
      <c r="T166" s="241">
        <f>_xlfn.DAYS(About!$A$3,'Core Indicators'!IK166)</f>
        <v>3</v>
      </c>
      <c r="U166" s="241">
        <f>_xlfn.DAYS(About!$A$3,'Core Indicators'!IS166)</f>
        <v>3</v>
      </c>
      <c r="V166" s="241">
        <f t="shared" si="5"/>
        <v>125.3</v>
      </c>
    </row>
    <row r="167" spans="1:24" x14ac:dyDescent="0.25">
      <c r="A167" s="240" t="str">
        <f>Lists!C:C</f>
        <v>UGA005</v>
      </c>
      <c r="B167" s="241">
        <f>_xlfn.DAYS(About!$A$3,'Core Indicators'!U167)</f>
        <v>136</v>
      </c>
      <c r="C167" s="241">
        <f>_xlfn.DAYS(About!$A$3,'Core Indicators'!AC167)</f>
        <v>34</v>
      </c>
      <c r="D167" s="241">
        <f>_xlfn.DAYS(About!$A$3,'Core Indicators'!AK167)</f>
        <v>34</v>
      </c>
      <c r="E167" s="241">
        <f>_xlfn.DAYS(About!$A$3,'Core Indicators'!AS167)</f>
        <v>34</v>
      </c>
      <c r="F167" s="241">
        <f>_xlfn.DAYS(About!$A$3,'Core Indicators'!BQ167)</f>
        <v>1273</v>
      </c>
      <c r="G167" s="241">
        <f>_xlfn.DAYS(About!$A$3,'Core Indicators'!DM167)</f>
        <v>34</v>
      </c>
      <c r="H167" s="241">
        <f>_xlfn.DAYS(About!$A$3,'Core Indicators'!DU167)</f>
        <v>34</v>
      </c>
      <c r="I167" s="241">
        <f>_xlfn.DAYS(About!$A$3,'Core Indicators'!EC167)</f>
        <v>34</v>
      </c>
      <c r="J167" s="241">
        <f>_xlfn.DAYS(About!$A$3,'Core Indicators'!EK167)</f>
        <v>34</v>
      </c>
      <c r="K167" s="241">
        <f>_xlfn.DAYS(About!$A$3,'Core Indicators'!ES167)</f>
        <v>34</v>
      </c>
      <c r="L167" s="241">
        <f>_xlfn.DAYS(About!$A$3,'Core Indicators'!FI167)</f>
        <v>34</v>
      </c>
      <c r="M167" s="241">
        <f>_xlfn.DAYS(About!$A$3,'Core Indicators'!GG167)</f>
        <v>3</v>
      </c>
      <c r="N167" s="241">
        <f>_xlfn.DAYS(About!$A$3,'Core Indicators'!GO167)</f>
        <v>3</v>
      </c>
      <c r="O167" s="241">
        <f>_xlfn.DAYS(About!$A$3,'Core Indicators'!GW167)</f>
        <v>3</v>
      </c>
      <c r="P167" s="241">
        <f>_xlfn.DAYS(About!$A$3,'Core Indicators'!HE167)</f>
        <v>3</v>
      </c>
      <c r="Q167" s="241">
        <f>_xlfn.DAYS(About!$A$3,'Core Indicators'!HM167)</f>
        <v>3</v>
      </c>
      <c r="R167" s="241">
        <f>_xlfn.DAYS(About!$A$3,'Core Indicators'!HU167)</f>
        <v>3</v>
      </c>
      <c r="S167" s="241">
        <f>_xlfn.DAYS(About!$A$3,'Core Indicators'!IC167)</f>
        <v>3</v>
      </c>
      <c r="T167" s="241">
        <f>_xlfn.DAYS(About!$A$3,'Core Indicators'!IK167)</f>
        <v>3</v>
      </c>
      <c r="U167" s="241">
        <f>_xlfn.DAYS(About!$A$3,'Core Indicators'!IS167)</f>
        <v>3</v>
      </c>
      <c r="V167" s="241">
        <f t="shared" si="5"/>
        <v>154.80000000000001</v>
      </c>
    </row>
    <row r="168" spans="1:24" x14ac:dyDescent="0.25">
      <c r="A168" s="240" t="str">
        <f>Lists!C:C</f>
        <v>UKR002</v>
      </c>
      <c r="B168" s="241">
        <f>_xlfn.DAYS(About!$A$3,'Core Indicators'!U168)</f>
        <v>1</v>
      </c>
      <c r="C168" s="241">
        <f>_xlfn.DAYS(About!$A$3,'Core Indicators'!AC168)</f>
        <v>1</v>
      </c>
      <c r="D168" s="241">
        <f>_xlfn.DAYS(About!$A$3,'Core Indicators'!AK168)</f>
        <v>1</v>
      </c>
      <c r="E168" s="241">
        <f>_xlfn.DAYS(About!$A$3,'Core Indicators'!AS168)</f>
        <v>1</v>
      </c>
      <c r="F168" s="241">
        <f>_xlfn.DAYS(About!$A$3,'Core Indicators'!BQ168)</f>
        <v>1</v>
      </c>
      <c r="G168" s="241">
        <f>_xlfn.DAYS(About!$A$3,'Core Indicators'!DM168)</f>
        <v>1</v>
      </c>
      <c r="H168" s="241">
        <f>_xlfn.DAYS(About!$A$3,'Core Indicators'!DU168)</f>
        <v>1</v>
      </c>
      <c r="I168" s="241">
        <f>_xlfn.DAYS(About!$A$3,'Core Indicators'!EC168)</f>
        <v>1</v>
      </c>
      <c r="J168" s="241">
        <f>_xlfn.DAYS(About!$A$3,'Core Indicators'!EK168)</f>
        <v>1</v>
      </c>
      <c r="K168" s="241">
        <f>_xlfn.DAYS(About!$A$3,'Core Indicators'!ES168)</f>
        <v>1</v>
      </c>
      <c r="L168" s="241">
        <f>_xlfn.DAYS(About!$A$3,'Core Indicators'!FI168)</f>
        <v>1</v>
      </c>
      <c r="M168" s="241">
        <f>_xlfn.DAYS(About!$A$3,'Core Indicators'!GG168)</f>
        <v>7</v>
      </c>
      <c r="N168" s="241">
        <f>_xlfn.DAYS(About!$A$3,'Core Indicators'!GO168)</f>
        <v>7</v>
      </c>
      <c r="O168" s="241">
        <f>_xlfn.DAYS(About!$A$3,'Core Indicators'!GW168)</f>
        <v>7</v>
      </c>
      <c r="P168" s="241">
        <f>_xlfn.DAYS(About!$A$3,'Core Indicators'!HE168)</f>
        <v>7</v>
      </c>
      <c r="Q168" s="241">
        <f>_xlfn.DAYS(About!$A$3,'Core Indicators'!HM168)</f>
        <v>7</v>
      </c>
      <c r="R168" s="241">
        <f>_xlfn.DAYS(About!$A$3,'Core Indicators'!HU168)</f>
        <v>7</v>
      </c>
      <c r="S168" s="241">
        <f>_xlfn.DAYS(About!$A$3,'Core Indicators'!IC168)</f>
        <v>7</v>
      </c>
      <c r="T168" s="241">
        <f>_xlfn.DAYS(About!$A$3,'Core Indicators'!IK168)</f>
        <v>7</v>
      </c>
      <c r="U168" s="241">
        <f>_xlfn.DAYS(About!$A$3,'Core Indicators'!IS168)</f>
        <v>7</v>
      </c>
      <c r="V168" s="241">
        <f t="shared" si="5"/>
        <v>1.6</v>
      </c>
    </row>
    <row r="169" spans="1:24" x14ac:dyDescent="0.25">
      <c r="A169" s="240" t="str">
        <f>Lists!C:C</f>
        <v>VEN001</v>
      </c>
      <c r="B169" s="241">
        <f>_xlfn.DAYS(About!$A$3,'Core Indicators'!U169)</f>
        <v>1</v>
      </c>
      <c r="C169" s="241">
        <f>_xlfn.DAYS(About!$A$3,'Core Indicators'!AC169)</f>
        <v>1</v>
      </c>
      <c r="D169" s="241">
        <f>_xlfn.DAYS(About!$A$3,'Core Indicators'!AK169)</f>
        <v>1</v>
      </c>
      <c r="E169" s="241">
        <f>_xlfn.DAYS(About!$A$3,'Core Indicators'!AS169)</f>
        <v>1</v>
      </c>
      <c r="F169" s="241">
        <f>_xlfn.DAYS(About!$A$3,'Core Indicators'!BQ169)</f>
        <v>1</v>
      </c>
      <c r="G169" s="241">
        <f>_xlfn.DAYS(About!$A$3,'Core Indicators'!DM169)</f>
        <v>1</v>
      </c>
      <c r="H169" s="241">
        <f>_xlfn.DAYS(About!$A$3,'Core Indicators'!DU169)</f>
        <v>1</v>
      </c>
      <c r="I169" s="241">
        <f>_xlfn.DAYS(About!$A$3,'Core Indicators'!EC169)</f>
        <v>1</v>
      </c>
      <c r="J169" s="241">
        <f>_xlfn.DAYS(About!$A$3,'Core Indicators'!EK169)</f>
        <v>1</v>
      </c>
      <c r="K169" s="241">
        <f>_xlfn.DAYS(About!$A$3,'Core Indicators'!ES169)</f>
        <v>1</v>
      </c>
      <c r="L169" s="241">
        <f>_xlfn.DAYS(About!$A$3,'Core Indicators'!FI169)</f>
        <v>1</v>
      </c>
      <c r="M169" s="241">
        <f>_xlfn.DAYS(About!$A$3,'Core Indicators'!GG169)</f>
        <v>3</v>
      </c>
      <c r="N169" s="241">
        <f>_xlfn.DAYS(About!$A$3,'Core Indicators'!GO169)</f>
        <v>3</v>
      </c>
      <c r="O169" s="241">
        <f>_xlfn.DAYS(About!$A$3,'Core Indicators'!GW169)</f>
        <v>3</v>
      </c>
      <c r="P169" s="241">
        <f>_xlfn.DAYS(About!$A$3,'Core Indicators'!HE169)</f>
        <v>3</v>
      </c>
      <c r="Q169" s="241">
        <f>_xlfn.DAYS(About!$A$3,'Core Indicators'!HM169)</f>
        <v>3</v>
      </c>
      <c r="R169" s="241">
        <f>_xlfn.DAYS(About!$A$3,'Core Indicators'!HU169)</f>
        <v>3</v>
      </c>
      <c r="S169" s="241">
        <f>_xlfn.DAYS(About!$A$3,'Core Indicators'!IC169)</f>
        <v>3</v>
      </c>
      <c r="T169" s="241">
        <f>_xlfn.DAYS(About!$A$3,'Core Indicators'!IK169)</f>
        <v>3</v>
      </c>
      <c r="U169" s="241">
        <f>_xlfn.DAYS(About!$A$3,'Core Indicators'!IS169)</f>
        <v>3</v>
      </c>
      <c r="V169" s="241">
        <f t="shared" si="5"/>
        <v>1.2</v>
      </c>
    </row>
    <row r="170" spans="1:24" x14ac:dyDescent="0.25">
      <c r="A170" s="240" t="str">
        <f>Lists!C:C</f>
        <v>YEM001</v>
      </c>
      <c r="B170" s="241">
        <f>_xlfn.DAYS(About!$A$3,'Core Indicators'!U170)</f>
        <v>160</v>
      </c>
      <c r="C170" s="241">
        <f>_xlfn.DAYS(About!$A$3,'Core Indicators'!AC170)</f>
        <v>3</v>
      </c>
      <c r="D170" s="241">
        <f>_xlfn.DAYS(About!$A$3,'Core Indicators'!AK170)</f>
        <v>3</v>
      </c>
      <c r="E170" s="241">
        <f>_xlfn.DAYS(About!$A$3,'Core Indicators'!AS170)</f>
        <v>3</v>
      </c>
      <c r="F170" s="241">
        <f>_xlfn.DAYS(About!$A$3,'Core Indicators'!BQ170)</f>
        <v>3</v>
      </c>
      <c r="G170" s="241">
        <f>_xlfn.DAYS(About!$A$3,'Core Indicators'!DM170)</f>
        <v>3</v>
      </c>
      <c r="H170" s="241">
        <f>_xlfn.DAYS(About!$A$3,'Core Indicators'!DU170)</f>
        <v>3</v>
      </c>
      <c r="I170" s="241">
        <f>_xlfn.DAYS(About!$A$3,'Core Indicators'!EC170)</f>
        <v>3</v>
      </c>
      <c r="J170" s="241">
        <f>_xlfn.DAYS(About!$A$3,'Core Indicators'!EK170)</f>
        <v>3</v>
      </c>
      <c r="K170" s="241">
        <f>_xlfn.DAYS(About!$A$3,'Core Indicators'!ES170)</f>
        <v>3</v>
      </c>
      <c r="L170" s="241">
        <f>_xlfn.DAYS(About!$A$3,'Core Indicators'!FI170)</f>
        <v>427</v>
      </c>
      <c r="M170" s="241">
        <f>_xlfn.DAYS(About!$A$3,'Core Indicators'!GG170)</f>
        <v>3</v>
      </c>
      <c r="N170" s="241">
        <f>_xlfn.DAYS(About!$A$3,'Core Indicators'!GO170)</f>
        <v>3</v>
      </c>
      <c r="O170" s="241">
        <f>_xlfn.DAYS(About!$A$3,'Core Indicators'!GW170)</f>
        <v>3</v>
      </c>
      <c r="P170" s="241">
        <f>_xlfn.DAYS(About!$A$3,'Core Indicators'!HE170)</f>
        <v>3</v>
      </c>
      <c r="Q170" s="241">
        <f>_xlfn.DAYS(About!$A$3,'Core Indicators'!HM170)</f>
        <v>3</v>
      </c>
      <c r="R170" s="241">
        <f>_xlfn.DAYS(About!$A$3,'Core Indicators'!HU170)</f>
        <v>3</v>
      </c>
      <c r="S170" s="241">
        <f>_xlfn.DAYS(About!$A$3,'Core Indicators'!IC170)</f>
        <v>3</v>
      </c>
      <c r="T170" s="241">
        <f>_xlfn.DAYS(About!$A$3,'Core Indicators'!IK170)</f>
        <v>3</v>
      </c>
      <c r="U170" s="241">
        <f>_xlfn.DAYS(About!$A$3,'Core Indicators'!IS170)</f>
        <v>3</v>
      </c>
      <c r="V170" s="241">
        <f t="shared" si="5"/>
        <v>45.4</v>
      </c>
    </row>
    <row r="171" spans="1:24" x14ac:dyDescent="0.25">
      <c r="A171" s="240" t="str">
        <f>Lists!C:C</f>
        <v>YEM002</v>
      </c>
      <c r="B171" s="241">
        <f>_xlfn.DAYS(About!$A$3,'Core Indicators'!U171)</f>
        <v>160</v>
      </c>
      <c r="C171" s="241">
        <f>_xlfn.DAYS(About!$A$3,'Core Indicators'!AC171)</f>
        <v>3</v>
      </c>
      <c r="D171" s="241">
        <f>_xlfn.DAYS(About!$A$3,'Core Indicators'!AK171)</f>
        <v>3</v>
      </c>
      <c r="E171" s="241">
        <f>_xlfn.DAYS(About!$A$3,'Core Indicators'!AS171)</f>
        <v>3</v>
      </c>
      <c r="F171" s="241">
        <f>_xlfn.DAYS(About!$A$3,'Core Indicators'!BQ171)</f>
        <v>30</v>
      </c>
      <c r="G171" s="241">
        <f>_xlfn.DAYS(About!$A$3,'Core Indicators'!DM171)</f>
        <v>3</v>
      </c>
      <c r="H171" s="241">
        <f>_xlfn.DAYS(About!$A$3,'Core Indicators'!DU171)</f>
        <v>3</v>
      </c>
      <c r="I171" s="241">
        <f>_xlfn.DAYS(About!$A$3,'Core Indicators'!EC171)</f>
        <v>3</v>
      </c>
      <c r="J171" s="241">
        <f>_xlfn.DAYS(About!$A$3,'Core Indicators'!EK171)</f>
        <v>3</v>
      </c>
      <c r="K171" s="241">
        <f>_xlfn.DAYS(About!$A$3,'Core Indicators'!ES171)</f>
        <v>3</v>
      </c>
      <c r="L171" s="241">
        <f>_xlfn.DAYS(About!$A$3,'Core Indicators'!FI171)</f>
        <v>245</v>
      </c>
      <c r="M171" s="241">
        <f>_xlfn.DAYS(About!$A$3,'Core Indicators'!GG171)</f>
        <v>3</v>
      </c>
      <c r="N171" s="241">
        <f>_xlfn.DAYS(About!$A$3,'Core Indicators'!GO171)</f>
        <v>3</v>
      </c>
      <c r="O171" s="241">
        <f>_xlfn.DAYS(About!$A$3,'Core Indicators'!GW171)</f>
        <v>3</v>
      </c>
      <c r="P171" s="241">
        <f>_xlfn.DAYS(About!$A$3,'Core Indicators'!HE171)</f>
        <v>3</v>
      </c>
      <c r="Q171" s="241">
        <f>_xlfn.DAYS(About!$A$3,'Core Indicators'!HM171)</f>
        <v>3</v>
      </c>
      <c r="R171" s="241">
        <f>_xlfn.DAYS(About!$A$3,'Core Indicators'!HU171)</f>
        <v>3</v>
      </c>
      <c r="S171" s="241">
        <f>_xlfn.DAYS(About!$A$3,'Core Indicators'!IC171)</f>
        <v>3</v>
      </c>
      <c r="T171" s="241">
        <f>_xlfn.DAYS(About!$A$3,'Core Indicators'!IK171)</f>
        <v>3</v>
      </c>
      <c r="U171" s="241">
        <f>_xlfn.DAYS(About!$A$3,'Core Indicators'!IS171)</f>
        <v>3</v>
      </c>
      <c r="V171" s="241">
        <f t="shared" si="5"/>
        <v>29.9</v>
      </c>
    </row>
    <row r="172" spans="1:24" x14ac:dyDescent="0.25">
      <c r="A172" s="240" t="str">
        <f>Lists!C:C</f>
        <v>ZMB002</v>
      </c>
      <c r="B172" s="241">
        <f>_xlfn.DAYS(About!$A$3,'Core Indicators'!U172)</f>
        <v>0</v>
      </c>
      <c r="C172" s="241">
        <f>_xlfn.DAYS(About!$A$3,'Core Indicators'!AC172)</f>
        <v>0</v>
      </c>
      <c r="D172" s="241">
        <f>_xlfn.DAYS(About!$A$3,'Core Indicators'!AK172)</f>
        <v>0</v>
      </c>
      <c r="E172" s="241">
        <f>_xlfn.DAYS(About!$A$3,'Core Indicators'!AS172)</f>
        <v>0</v>
      </c>
      <c r="F172" s="241">
        <f>_xlfn.DAYS(About!$A$3,'Core Indicators'!BQ172)</f>
        <v>0</v>
      </c>
      <c r="G172" s="241">
        <f>_xlfn.DAYS(About!$A$3,'Core Indicators'!DM172)</f>
        <v>0</v>
      </c>
      <c r="H172" s="241">
        <f>_xlfn.DAYS(About!$A$3,'Core Indicators'!DU172)</f>
        <v>0</v>
      </c>
      <c r="I172" s="241">
        <f>_xlfn.DAYS(About!$A$3,'Core Indicators'!EC172)</f>
        <v>0</v>
      </c>
      <c r="J172" s="241">
        <f>_xlfn.DAYS(About!$A$3,'Core Indicators'!EK172)</f>
        <v>0</v>
      </c>
      <c r="K172" s="241">
        <f>_xlfn.DAYS(About!$A$3,'Core Indicators'!ES172)</f>
        <v>0</v>
      </c>
      <c r="L172" s="241">
        <f>_xlfn.DAYS(About!$A$3,'Core Indicators'!FI172)</f>
        <v>809</v>
      </c>
      <c r="M172" s="241">
        <f>_xlfn.DAYS(About!$A$3,'Core Indicators'!GG172)</f>
        <v>4</v>
      </c>
      <c r="N172" s="241">
        <f>_xlfn.DAYS(About!$A$3,'Core Indicators'!GO172)</f>
        <v>4</v>
      </c>
      <c r="O172" s="241">
        <f>_xlfn.DAYS(About!$A$3,'Core Indicators'!GW172)</f>
        <v>4</v>
      </c>
      <c r="P172" s="241">
        <f>_xlfn.DAYS(About!$A$3,'Core Indicators'!HE172)</f>
        <v>4</v>
      </c>
      <c r="Q172" s="241">
        <f>_xlfn.DAYS(About!$A$3,'Core Indicators'!HM172)</f>
        <v>4</v>
      </c>
      <c r="R172" s="241">
        <f>_xlfn.DAYS(About!$A$3,'Core Indicators'!HU172)</f>
        <v>4</v>
      </c>
      <c r="S172" s="241">
        <f>_xlfn.DAYS(About!$A$3,'Core Indicators'!IC172)</f>
        <v>4</v>
      </c>
      <c r="T172" s="241">
        <f>_xlfn.DAYS(About!$A$3,'Core Indicators'!IK172)</f>
        <v>4</v>
      </c>
      <c r="U172" s="241">
        <f>_xlfn.DAYS(About!$A$3,'Core Indicators'!IS172)</f>
        <v>4</v>
      </c>
      <c r="V172" s="241">
        <f t="shared" si="5"/>
        <v>81.3</v>
      </c>
    </row>
    <row r="173" spans="1:24" x14ac:dyDescent="0.25">
      <c r="A173" s="240" t="str">
        <f>Lists!C:C</f>
        <v>ZWE001</v>
      </c>
      <c r="B173" s="241">
        <f>_xlfn.DAYS(About!$A$3,'Core Indicators'!U173)</f>
        <v>0</v>
      </c>
      <c r="C173" s="241">
        <f>_xlfn.DAYS(About!$A$3,'Core Indicators'!AC173)</f>
        <v>0</v>
      </c>
      <c r="D173" s="241">
        <f>_xlfn.DAYS(About!$A$3,'Core Indicators'!AK173)</f>
        <v>0</v>
      </c>
      <c r="E173" s="241">
        <f>_xlfn.DAYS(About!$A$3,'Core Indicators'!AS173)</f>
        <v>0</v>
      </c>
      <c r="F173" s="241">
        <f>_xlfn.DAYS(About!$A$3,'Core Indicators'!BQ173)</f>
        <v>0</v>
      </c>
      <c r="G173" s="241">
        <f>_xlfn.DAYS(About!$A$3,'Core Indicators'!DM173)</f>
        <v>0</v>
      </c>
      <c r="H173" s="241">
        <f>_xlfn.DAYS(About!$A$3,'Core Indicators'!DU173)</f>
        <v>0</v>
      </c>
      <c r="I173" s="241">
        <f>_xlfn.DAYS(About!$A$3,'Core Indicators'!EC173)</f>
        <v>0</v>
      </c>
      <c r="J173" s="241">
        <f>_xlfn.DAYS(About!$A$3,'Core Indicators'!EK173)</f>
        <v>0</v>
      </c>
      <c r="K173" s="241">
        <f>_xlfn.DAYS(About!$A$3,'Core Indicators'!ES173)</f>
        <v>0</v>
      </c>
      <c r="L173" s="241">
        <f>_xlfn.DAYS(About!$A$3,'Core Indicators'!FI173)</f>
        <v>600</v>
      </c>
      <c r="M173" s="241">
        <f>_xlfn.DAYS(About!$A$3,'Core Indicators'!GG173)</f>
        <v>5</v>
      </c>
      <c r="N173" s="241">
        <f>_xlfn.DAYS(About!$A$3,'Core Indicators'!GO173)</f>
        <v>5</v>
      </c>
      <c r="O173" s="241">
        <f>_xlfn.DAYS(About!$A$3,'Core Indicators'!GW173)</f>
        <v>5</v>
      </c>
      <c r="P173" s="241">
        <f>_xlfn.DAYS(About!$A$3,'Core Indicators'!HE173)</f>
        <v>5</v>
      </c>
      <c r="Q173" s="241">
        <f>_xlfn.DAYS(About!$A$3,'Core Indicators'!HM173)</f>
        <v>5</v>
      </c>
      <c r="R173" s="241">
        <f>_xlfn.DAYS(About!$A$3,'Core Indicators'!HU173)</f>
        <v>5</v>
      </c>
      <c r="S173" s="241">
        <f>_xlfn.DAYS(About!$A$3,'Core Indicators'!IC173)</f>
        <v>5</v>
      </c>
      <c r="T173" s="241">
        <f>_xlfn.DAYS(About!$A$3,'Core Indicators'!IK173)</f>
        <v>5</v>
      </c>
      <c r="U173" s="241">
        <f>_xlfn.DAYS(About!$A$3,'Core Indicators'!IS173)</f>
        <v>5</v>
      </c>
      <c r="V173" s="241">
        <f t="shared" si="5"/>
        <v>60.5</v>
      </c>
    </row>
    <row r="175" spans="1:24" x14ac:dyDescent="0.25">
      <c r="W175" t="s">
        <v>9720</v>
      </c>
      <c r="X175">
        <f>MIN(V3:V300)</f>
        <v>0.3</v>
      </c>
    </row>
    <row r="176" spans="1:24" x14ac:dyDescent="0.25">
      <c r="W176" t="s">
        <v>9719</v>
      </c>
      <c r="X176">
        <f>MAX(V3:V300)</f>
        <v>1008.2</v>
      </c>
    </row>
  </sheetData>
  <mergeCells count="1">
    <mergeCell ref="A1:V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J44"/>
  <sheetViews>
    <sheetView workbookViewId="0">
      <selection sqref="A1:J1"/>
    </sheetView>
  </sheetViews>
  <sheetFormatPr defaultColWidth="9.42578125" defaultRowHeight="15" x14ac:dyDescent="0.25"/>
  <cols>
    <col min="1" max="1" width="16.5703125" style="36" customWidth="1"/>
    <col min="2" max="2" width="18.42578125" style="36" customWidth="1"/>
    <col min="3" max="3" width="17.42578125" style="36" customWidth="1"/>
    <col min="4" max="4" width="25.5703125" style="36" customWidth="1"/>
    <col min="5" max="5" width="57.42578125" style="36" customWidth="1"/>
    <col min="6" max="6" width="74.42578125" style="36" customWidth="1"/>
    <col min="7" max="7" width="32.42578125" style="36" hidden="1" customWidth="1"/>
    <col min="8" max="9" width="33.42578125" style="36" customWidth="1"/>
    <col min="10" max="10" width="64.42578125" style="36" customWidth="1"/>
    <col min="11" max="11" width="9.42578125" style="36" customWidth="1"/>
    <col min="12" max="16384" width="9.42578125" style="36"/>
  </cols>
  <sheetData>
    <row r="1" spans="1:10" s="1" customFormat="1" ht="15" customHeight="1" x14ac:dyDescent="0.3">
      <c r="A1" s="292"/>
      <c r="B1" s="316"/>
      <c r="C1" s="316"/>
      <c r="D1" s="316"/>
      <c r="E1" s="316"/>
      <c r="F1" s="316"/>
      <c r="G1" s="316"/>
      <c r="H1" s="316"/>
      <c r="I1" s="316"/>
      <c r="J1" s="316"/>
    </row>
    <row r="2" spans="1:10" ht="15.6" customHeight="1" thickBot="1" x14ac:dyDescent="0.3">
      <c r="A2" s="125" t="s">
        <v>10168</v>
      </c>
      <c r="B2" s="125" t="s">
        <v>10169</v>
      </c>
      <c r="C2" s="125" t="s">
        <v>10170</v>
      </c>
      <c r="D2" s="125" t="s">
        <v>10171</v>
      </c>
      <c r="E2" s="125" t="s">
        <v>10172</v>
      </c>
      <c r="F2" s="125" t="s">
        <v>10173</v>
      </c>
      <c r="G2" s="125" t="s">
        <v>10174</v>
      </c>
      <c r="H2" s="125" t="s">
        <v>10175</v>
      </c>
      <c r="I2" s="125" t="s">
        <v>10176</v>
      </c>
      <c r="J2" s="125" t="s">
        <v>10177</v>
      </c>
    </row>
    <row r="3" spans="1:10" ht="65.099999999999994" customHeight="1" x14ac:dyDescent="0.25">
      <c r="A3" s="121" t="s">
        <v>10178</v>
      </c>
      <c r="B3" s="37" t="s">
        <v>9683</v>
      </c>
      <c r="C3" s="37" t="s">
        <v>9703</v>
      </c>
      <c r="D3" s="37" t="s">
        <v>10166</v>
      </c>
      <c r="E3" s="37" t="s">
        <v>10179</v>
      </c>
      <c r="F3" s="37" t="s">
        <v>10180</v>
      </c>
      <c r="G3" s="37"/>
      <c r="H3" s="37" t="s">
        <v>10181</v>
      </c>
      <c r="I3" s="37"/>
      <c r="J3" s="126"/>
    </row>
    <row r="4" spans="1:10" ht="65.099999999999994" customHeight="1" x14ac:dyDescent="0.25">
      <c r="A4" s="121" t="s">
        <v>10178</v>
      </c>
      <c r="B4" s="37" t="s">
        <v>9683</v>
      </c>
      <c r="C4" s="37" t="s">
        <v>9703</v>
      </c>
      <c r="D4" s="37" t="s">
        <v>10182</v>
      </c>
      <c r="E4" s="126" t="s">
        <v>10183</v>
      </c>
      <c r="F4" s="37" t="s">
        <v>10180</v>
      </c>
      <c r="G4" s="37"/>
      <c r="H4" s="37" t="s">
        <v>10181</v>
      </c>
      <c r="I4" s="37"/>
      <c r="J4" s="126"/>
    </row>
    <row r="5" spans="1:10" ht="65.099999999999994" customHeight="1" x14ac:dyDescent="0.25">
      <c r="A5" s="121" t="s">
        <v>10178</v>
      </c>
      <c r="B5" s="37" t="s">
        <v>9683</v>
      </c>
      <c r="C5" s="37" t="s">
        <v>9707</v>
      </c>
      <c r="D5" s="126" t="s">
        <v>9794</v>
      </c>
      <c r="E5" s="126" t="s">
        <v>10184</v>
      </c>
      <c r="F5" s="37" t="s">
        <v>10180</v>
      </c>
      <c r="G5" s="37"/>
      <c r="H5" s="37" t="s">
        <v>10185</v>
      </c>
      <c r="I5" s="37"/>
      <c r="J5" s="126"/>
    </row>
    <row r="6" spans="1:10" ht="65.099999999999994" customHeight="1" x14ac:dyDescent="0.25">
      <c r="A6" s="121" t="s">
        <v>10178</v>
      </c>
      <c r="B6" s="37" t="s">
        <v>9683</v>
      </c>
      <c r="C6" s="37" t="s">
        <v>9707</v>
      </c>
      <c r="D6" s="126" t="s">
        <v>10186</v>
      </c>
      <c r="E6" s="126" t="s">
        <v>10187</v>
      </c>
      <c r="F6" s="37" t="s">
        <v>10180</v>
      </c>
      <c r="G6" s="37"/>
      <c r="H6" s="37" t="s">
        <v>10185</v>
      </c>
      <c r="I6" s="37"/>
      <c r="J6" s="126"/>
    </row>
    <row r="7" spans="1:10" ht="65.099999999999994" customHeight="1" x14ac:dyDescent="0.25">
      <c r="A7" s="121" t="s">
        <v>10178</v>
      </c>
      <c r="B7" s="126" t="s">
        <v>10188</v>
      </c>
      <c r="C7" s="126" t="s">
        <v>932</v>
      </c>
      <c r="D7" s="126" t="s">
        <v>932</v>
      </c>
      <c r="E7" s="126" t="s">
        <v>9795</v>
      </c>
      <c r="F7" s="37" t="s">
        <v>10180</v>
      </c>
      <c r="G7" s="37"/>
      <c r="H7" s="37" t="s">
        <v>10189</v>
      </c>
      <c r="I7" s="37"/>
      <c r="J7" s="126"/>
    </row>
    <row r="8" spans="1:10" ht="65.099999999999994" customHeight="1" x14ac:dyDescent="0.25">
      <c r="A8" s="121" t="s">
        <v>10178</v>
      </c>
      <c r="B8" s="126" t="s">
        <v>10188</v>
      </c>
      <c r="C8" s="126" t="s">
        <v>932</v>
      </c>
      <c r="D8" s="126" t="s">
        <v>10190</v>
      </c>
      <c r="E8" s="126" t="s">
        <v>10191</v>
      </c>
      <c r="F8" s="37" t="s">
        <v>10180</v>
      </c>
      <c r="G8" s="37"/>
      <c r="H8" s="37" t="s">
        <v>10189</v>
      </c>
      <c r="I8" s="37"/>
      <c r="J8" s="126"/>
    </row>
    <row r="9" spans="1:10" ht="65.099999999999994" customHeight="1" x14ac:dyDescent="0.25">
      <c r="A9" s="121" t="s">
        <v>10178</v>
      </c>
      <c r="B9" s="126" t="s">
        <v>10188</v>
      </c>
      <c r="C9" s="126" t="s">
        <v>9718</v>
      </c>
      <c r="D9" s="126" t="s">
        <v>769</v>
      </c>
      <c r="E9" s="126" t="s">
        <v>9796</v>
      </c>
      <c r="F9" s="37" t="s">
        <v>10180</v>
      </c>
      <c r="G9" s="37"/>
      <c r="H9" s="37" t="s">
        <v>10192</v>
      </c>
      <c r="I9" s="37"/>
      <c r="J9" s="126"/>
    </row>
    <row r="10" spans="1:10" ht="65.099999999999994" customHeight="1" x14ac:dyDescent="0.25">
      <c r="A10" s="121" t="s">
        <v>10178</v>
      </c>
      <c r="B10" s="126" t="s">
        <v>10188</v>
      </c>
      <c r="C10" s="126" t="s">
        <v>9718</v>
      </c>
      <c r="D10" s="126" t="s">
        <v>10193</v>
      </c>
      <c r="E10" s="126" t="s">
        <v>10194</v>
      </c>
      <c r="F10" s="37" t="s">
        <v>10180</v>
      </c>
      <c r="G10" s="37"/>
      <c r="H10" s="37" t="s">
        <v>10192</v>
      </c>
      <c r="I10" s="37"/>
      <c r="J10" s="126"/>
    </row>
    <row r="11" spans="1:10" ht="26.1" hidden="1" customHeight="1" x14ac:dyDescent="0.25">
      <c r="A11" s="121" t="s">
        <v>10178</v>
      </c>
      <c r="B11" s="126" t="s">
        <v>10188</v>
      </c>
      <c r="C11" s="126" t="s">
        <v>9718</v>
      </c>
      <c r="D11" s="126" t="s">
        <v>10195</v>
      </c>
      <c r="E11" s="126" t="s">
        <v>10196</v>
      </c>
      <c r="F11" s="126"/>
      <c r="G11" s="37"/>
      <c r="H11" s="37" t="s">
        <v>10197</v>
      </c>
      <c r="I11" s="37"/>
      <c r="J11" s="126"/>
    </row>
    <row r="12" spans="1:10" ht="65.099999999999994" customHeight="1" x14ac:dyDescent="0.25">
      <c r="A12" s="121" t="s">
        <v>10178</v>
      </c>
      <c r="B12" s="126" t="s">
        <v>10188</v>
      </c>
      <c r="C12" s="126" t="s">
        <v>9718</v>
      </c>
      <c r="D12" s="126" t="s">
        <v>10198</v>
      </c>
      <c r="E12" s="126" t="s">
        <v>9799</v>
      </c>
      <c r="F12" s="37" t="s">
        <v>10180</v>
      </c>
      <c r="G12" s="37"/>
      <c r="H12" s="37" t="s">
        <v>10197</v>
      </c>
      <c r="I12" s="37"/>
      <c r="J12" s="126"/>
    </row>
    <row r="13" spans="1:10" ht="65.099999999999994" customHeight="1" x14ac:dyDescent="0.25">
      <c r="A13" s="121" t="s">
        <v>10178</v>
      </c>
      <c r="B13" s="126" t="s">
        <v>10188</v>
      </c>
      <c r="C13" s="126" t="s">
        <v>9718</v>
      </c>
      <c r="D13" s="126" t="s">
        <v>9716</v>
      </c>
      <c r="E13" s="126" t="s">
        <v>10199</v>
      </c>
      <c r="F13" s="37" t="s">
        <v>10180</v>
      </c>
      <c r="G13" s="37"/>
      <c r="H13" s="37" t="s">
        <v>10197</v>
      </c>
      <c r="I13" s="37"/>
      <c r="J13" s="126"/>
    </row>
    <row r="14" spans="1:10" ht="26.1" hidden="1" customHeight="1" x14ac:dyDescent="0.25">
      <c r="A14" s="121" t="s">
        <v>10178</v>
      </c>
      <c r="B14" s="126" t="s">
        <v>10200</v>
      </c>
      <c r="C14" s="126" t="s">
        <v>10201</v>
      </c>
      <c r="D14" s="126" t="s">
        <v>9800</v>
      </c>
      <c r="E14" s="126" t="s">
        <v>10202</v>
      </c>
      <c r="F14" s="126"/>
      <c r="G14" s="37"/>
      <c r="H14" s="37" t="s">
        <v>10203</v>
      </c>
      <c r="I14" s="37"/>
      <c r="J14" s="126"/>
    </row>
    <row r="15" spans="1:10" ht="26.1" hidden="1" customHeight="1" x14ac:dyDescent="0.25">
      <c r="A15" s="121" t="s">
        <v>10178</v>
      </c>
      <c r="B15" s="126" t="s">
        <v>10200</v>
      </c>
      <c r="C15" s="126" t="s">
        <v>10201</v>
      </c>
      <c r="D15" s="126" t="s">
        <v>9801</v>
      </c>
      <c r="E15" s="126" t="s">
        <v>10204</v>
      </c>
      <c r="F15" s="126"/>
      <c r="G15" s="37"/>
      <c r="H15" s="37" t="s">
        <v>10203</v>
      </c>
      <c r="I15" s="37"/>
      <c r="J15" s="126"/>
    </row>
    <row r="16" spans="1:10" ht="26.1" hidden="1" customHeight="1" x14ac:dyDescent="0.25">
      <c r="A16" s="121" t="s">
        <v>10178</v>
      </c>
      <c r="B16" s="126" t="s">
        <v>10200</v>
      </c>
      <c r="C16" s="126" t="s">
        <v>10205</v>
      </c>
      <c r="D16" s="126" t="s">
        <v>10206</v>
      </c>
      <c r="E16" s="126" t="s">
        <v>10207</v>
      </c>
      <c r="F16" s="126"/>
      <c r="G16" s="37"/>
      <c r="H16" s="37"/>
      <c r="I16" s="37"/>
      <c r="J16" s="126"/>
    </row>
    <row r="17" spans="1:10" ht="26.1" customHeight="1" x14ac:dyDescent="0.25">
      <c r="A17" s="127" t="s">
        <v>9685</v>
      </c>
      <c r="B17" s="126" t="s">
        <v>9686</v>
      </c>
      <c r="C17" s="126"/>
      <c r="D17" s="126" t="s">
        <v>10208</v>
      </c>
      <c r="E17" s="126"/>
      <c r="F17" s="126" t="s">
        <v>10209</v>
      </c>
      <c r="G17" s="126"/>
      <c r="H17" s="126" t="s">
        <v>10210</v>
      </c>
      <c r="I17" s="126"/>
      <c r="J17" s="126"/>
    </row>
    <row r="18" spans="1:10" ht="51.95" customHeight="1" x14ac:dyDescent="0.25">
      <c r="A18" s="127" t="s">
        <v>9685</v>
      </c>
      <c r="B18" s="126" t="s">
        <v>9687</v>
      </c>
      <c r="C18" s="126" t="s">
        <v>10211</v>
      </c>
      <c r="D18" s="126" t="s">
        <v>9727</v>
      </c>
      <c r="E18" s="126" t="s">
        <v>10212</v>
      </c>
      <c r="F18" s="126" t="s">
        <v>10209</v>
      </c>
      <c r="G18" s="126"/>
      <c r="H18" s="126" t="s">
        <v>10210</v>
      </c>
      <c r="I18" s="126"/>
      <c r="J18" s="126"/>
    </row>
    <row r="19" spans="1:10" ht="78" customHeight="1" x14ac:dyDescent="0.25">
      <c r="A19" s="127" t="s">
        <v>9685</v>
      </c>
      <c r="B19" s="126" t="s">
        <v>9687</v>
      </c>
      <c r="C19" s="126" t="s">
        <v>10213</v>
      </c>
      <c r="D19" s="126" t="s">
        <v>9728</v>
      </c>
      <c r="E19" s="126" t="s">
        <v>10214</v>
      </c>
      <c r="F19" s="126" t="s">
        <v>10209</v>
      </c>
      <c r="G19" s="126"/>
      <c r="H19" s="126" t="s">
        <v>10210</v>
      </c>
      <c r="I19" s="126"/>
      <c r="J19" s="126"/>
    </row>
    <row r="20" spans="1:10" ht="129.94999999999999" customHeight="1" x14ac:dyDescent="0.25">
      <c r="A20" s="127" t="s">
        <v>9685</v>
      </c>
      <c r="B20" s="126" t="s">
        <v>9687</v>
      </c>
      <c r="C20" s="126" t="s">
        <v>10215</v>
      </c>
      <c r="D20" s="126" t="s">
        <v>9729</v>
      </c>
      <c r="E20" s="126" t="s">
        <v>10216</v>
      </c>
      <c r="F20" s="126" t="s">
        <v>10209</v>
      </c>
      <c r="G20" s="126"/>
      <c r="H20" s="126" t="s">
        <v>10210</v>
      </c>
      <c r="I20" s="126"/>
      <c r="J20" s="126"/>
    </row>
    <row r="21" spans="1:10" ht="117" customHeight="1" x14ac:dyDescent="0.25">
      <c r="A21" s="127" t="s">
        <v>9685</v>
      </c>
      <c r="B21" s="126" t="s">
        <v>9687</v>
      </c>
      <c r="C21" s="126" t="s">
        <v>10217</v>
      </c>
      <c r="D21" s="126" t="s">
        <v>9730</v>
      </c>
      <c r="E21" s="126" t="s">
        <v>10218</v>
      </c>
      <c r="F21" s="126" t="s">
        <v>10209</v>
      </c>
      <c r="G21" s="126"/>
      <c r="H21" s="126" t="s">
        <v>10210</v>
      </c>
      <c r="I21" s="126"/>
      <c r="J21" s="126"/>
    </row>
    <row r="22" spans="1:10" ht="90.95" customHeight="1" x14ac:dyDescent="0.25">
      <c r="A22" s="127" t="s">
        <v>9685</v>
      </c>
      <c r="B22" s="126" t="s">
        <v>9687</v>
      </c>
      <c r="C22" s="126" t="s">
        <v>10219</v>
      </c>
      <c r="D22" s="126" t="s">
        <v>9731</v>
      </c>
      <c r="E22" s="126" t="s">
        <v>10220</v>
      </c>
      <c r="F22" s="126" t="s">
        <v>10209</v>
      </c>
      <c r="G22" s="126"/>
      <c r="H22" s="126" t="s">
        <v>10210</v>
      </c>
      <c r="I22" s="126"/>
      <c r="J22" s="126"/>
    </row>
    <row r="23" spans="1:10" ht="104.1" customHeight="1" x14ac:dyDescent="0.25">
      <c r="A23" s="128" t="s">
        <v>9688</v>
      </c>
      <c r="B23" s="126" t="s">
        <v>9689</v>
      </c>
      <c r="C23" s="126" t="s">
        <v>10221</v>
      </c>
      <c r="D23" s="126" t="s">
        <v>9737</v>
      </c>
      <c r="E23" s="126" t="s">
        <v>10222</v>
      </c>
      <c r="F23" s="126"/>
      <c r="G23" s="126"/>
      <c r="H23" s="126" t="s">
        <v>10223</v>
      </c>
      <c r="I23" s="126" t="s">
        <v>10224</v>
      </c>
      <c r="J23" s="126" t="s">
        <v>10225</v>
      </c>
    </row>
    <row r="24" spans="1:10" ht="90.95" customHeight="1" x14ac:dyDescent="0.25">
      <c r="A24" s="128" t="s">
        <v>9688</v>
      </c>
      <c r="B24" s="126" t="s">
        <v>9689</v>
      </c>
      <c r="C24" s="126" t="s">
        <v>10221</v>
      </c>
      <c r="D24" s="126" t="s">
        <v>10226</v>
      </c>
      <c r="E24" s="126" t="s">
        <v>10227</v>
      </c>
      <c r="F24" s="126"/>
      <c r="G24" s="126"/>
      <c r="H24" s="126" t="s">
        <v>10228</v>
      </c>
      <c r="I24" s="126" t="s">
        <v>10229</v>
      </c>
      <c r="J24" s="129" t="s">
        <v>10230</v>
      </c>
    </row>
    <row r="25" spans="1:10" ht="78" customHeight="1" x14ac:dyDescent="0.25">
      <c r="A25" s="128" t="s">
        <v>9688</v>
      </c>
      <c r="B25" s="126" t="s">
        <v>9689</v>
      </c>
      <c r="C25" s="126" t="s">
        <v>10231</v>
      </c>
      <c r="D25" s="126" t="s">
        <v>9822</v>
      </c>
      <c r="E25" s="126" t="s">
        <v>10232</v>
      </c>
      <c r="F25" s="126"/>
      <c r="G25" s="126"/>
      <c r="H25" s="126" t="s">
        <v>10233</v>
      </c>
      <c r="I25" s="126" t="s">
        <v>10234</v>
      </c>
      <c r="J25" s="126" t="s">
        <v>10235</v>
      </c>
    </row>
    <row r="26" spans="1:10" ht="90.95" customHeight="1" x14ac:dyDescent="0.25">
      <c r="A26" s="128" t="s">
        <v>9688</v>
      </c>
      <c r="B26" s="126" t="s">
        <v>9689</v>
      </c>
      <c r="C26" s="126" t="s">
        <v>10231</v>
      </c>
      <c r="D26" s="126" t="s">
        <v>9733</v>
      </c>
      <c r="E26" s="126" t="s">
        <v>10236</v>
      </c>
      <c r="F26" s="126"/>
      <c r="G26" s="126"/>
      <c r="H26" s="126" t="s">
        <v>10237</v>
      </c>
      <c r="I26" s="126"/>
      <c r="J26" s="126" t="s">
        <v>10238</v>
      </c>
    </row>
    <row r="27" spans="1:10" ht="78" customHeight="1" x14ac:dyDescent="0.25">
      <c r="A27" s="128" t="s">
        <v>9688</v>
      </c>
      <c r="B27" s="126" t="s">
        <v>9689</v>
      </c>
      <c r="C27" s="126" t="s">
        <v>10239</v>
      </c>
      <c r="D27" s="126" t="s">
        <v>9823</v>
      </c>
      <c r="E27" s="126" t="s">
        <v>10240</v>
      </c>
      <c r="F27" s="126" t="s">
        <v>10241</v>
      </c>
      <c r="G27" s="126"/>
      <c r="H27" s="126" t="s">
        <v>10242</v>
      </c>
      <c r="I27" s="126"/>
      <c r="J27" s="126" t="s">
        <v>10243</v>
      </c>
    </row>
    <row r="28" spans="1:10" ht="65.099999999999994" customHeight="1" x14ac:dyDescent="0.25">
      <c r="A28" s="128" t="s">
        <v>9688</v>
      </c>
      <c r="B28" s="126" t="s">
        <v>9689</v>
      </c>
      <c r="C28" s="126" t="s">
        <v>10239</v>
      </c>
      <c r="D28" s="126" t="s">
        <v>9739</v>
      </c>
      <c r="E28" s="126" t="s">
        <v>10244</v>
      </c>
      <c r="F28" s="126" t="s">
        <v>10245</v>
      </c>
      <c r="G28" s="126"/>
      <c r="H28" s="126" t="s">
        <v>272</v>
      </c>
      <c r="I28" s="126"/>
      <c r="J28" s="126" t="s">
        <v>10246</v>
      </c>
    </row>
    <row r="29" spans="1:10" ht="39" customHeight="1" x14ac:dyDescent="0.25">
      <c r="A29" s="128" t="s">
        <v>9688</v>
      </c>
      <c r="B29" s="126" t="s">
        <v>9689</v>
      </c>
      <c r="C29" s="126" t="s">
        <v>9744</v>
      </c>
      <c r="D29" s="126" t="s">
        <v>10247</v>
      </c>
      <c r="E29" s="126" t="s">
        <v>10248</v>
      </c>
      <c r="F29" s="126"/>
      <c r="G29" s="126"/>
      <c r="H29" s="126" t="s">
        <v>10249</v>
      </c>
      <c r="I29" s="126" t="s">
        <v>10250</v>
      </c>
      <c r="J29" s="126" t="s">
        <v>10251</v>
      </c>
    </row>
    <row r="30" spans="1:10" ht="26.1" customHeight="1" x14ac:dyDescent="0.25">
      <c r="A30" s="128" t="s">
        <v>9688</v>
      </c>
      <c r="B30" s="126" t="s">
        <v>9689</v>
      </c>
      <c r="C30" s="126" t="s">
        <v>9744</v>
      </c>
      <c r="D30" s="126" t="s">
        <v>10252</v>
      </c>
      <c r="E30" s="126" t="s">
        <v>10253</v>
      </c>
      <c r="F30" s="126"/>
      <c r="G30" s="126"/>
      <c r="H30" s="126" t="s">
        <v>10254</v>
      </c>
      <c r="I30" s="126"/>
      <c r="J30" s="126"/>
    </row>
    <row r="31" spans="1:10" ht="51.95" customHeight="1" x14ac:dyDescent="0.25">
      <c r="A31" s="128" t="s">
        <v>9688</v>
      </c>
      <c r="B31" s="126" t="s">
        <v>9689</v>
      </c>
      <c r="C31" s="126" t="s">
        <v>9749</v>
      </c>
      <c r="D31" s="126" t="s">
        <v>10255</v>
      </c>
      <c r="E31" s="126" t="s">
        <v>10256</v>
      </c>
      <c r="F31" s="126"/>
      <c r="G31" s="126"/>
      <c r="H31" s="126" t="s">
        <v>10257</v>
      </c>
      <c r="I31" s="126"/>
      <c r="J31" s="126" t="s">
        <v>10258</v>
      </c>
    </row>
    <row r="32" spans="1:10" ht="90.95" customHeight="1" x14ac:dyDescent="0.25">
      <c r="A32" s="128" t="s">
        <v>9688</v>
      </c>
      <c r="B32" s="126" t="s">
        <v>9689</v>
      </c>
      <c r="C32" s="126" t="s">
        <v>9749</v>
      </c>
      <c r="D32" s="126" t="s">
        <v>10259</v>
      </c>
      <c r="E32" s="126" t="s">
        <v>10236</v>
      </c>
      <c r="F32" s="126"/>
      <c r="G32" s="126"/>
      <c r="H32" s="126" t="s">
        <v>10237</v>
      </c>
      <c r="I32" s="126"/>
      <c r="J32" s="126" t="s">
        <v>10238</v>
      </c>
    </row>
    <row r="33" spans="1:10" ht="51.95" customHeight="1" x14ac:dyDescent="0.25">
      <c r="A33" s="128" t="s">
        <v>9688</v>
      </c>
      <c r="B33" s="126" t="s">
        <v>9689</v>
      </c>
      <c r="C33" s="126" t="s">
        <v>9749</v>
      </c>
      <c r="D33" s="126" t="s">
        <v>9826</v>
      </c>
      <c r="E33" s="126" t="s">
        <v>10260</v>
      </c>
      <c r="F33" s="126"/>
      <c r="G33" s="126"/>
      <c r="H33" s="126" t="s">
        <v>10261</v>
      </c>
      <c r="I33" s="126"/>
      <c r="J33" s="126" t="s">
        <v>10262</v>
      </c>
    </row>
    <row r="34" spans="1:10" ht="51.95" customHeight="1" x14ac:dyDescent="0.25">
      <c r="A34" s="128" t="s">
        <v>9688</v>
      </c>
      <c r="B34" s="126" t="s">
        <v>9689</v>
      </c>
      <c r="C34" s="126" t="s">
        <v>9749</v>
      </c>
      <c r="D34" s="126" t="s">
        <v>10263</v>
      </c>
      <c r="E34" s="126" t="s">
        <v>10264</v>
      </c>
      <c r="F34" s="126" t="s">
        <v>10265</v>
      </c>
      <c r="G34" s="126"/>
      <c r="H34" s="126" t="s">
        <v>10266</v>
      </c>
      <c r="I34" s="126"/>
      <c r="J34" s="126" t="s">
        <v>10267</v>
      </c>
    </row>
    <row r="35" spans="1:10" ht="51.95" customHeight="1" x14ac:dyDescent="0.25">
      <c r="A35" s="128" t="s">
        <v>9688</v>
      </c>
      <c r="B35" s="126" t="s">
        <v>9690</v>
      </c>
      <c r="C35" s="126" t="s">
        <v>9751</v>
      </c>
      <c r="D35" s="126" t="s">
        <v>10268</v>
      </c>
      <c r="E35" s="126" t="s">
        <v>10269</v>
      </c>
      <c r="F35" s="126" t="s">
        <v>10270</v>
      </c>
      <c r="G35" s="126"/>
      <c r="H35" s="126" t="s">
        <v>10271</v>
      </c>
      <c r="I35" s="126"/>
      <c r="J35" s="126" t="s">
        <v>10272</v>
      </c>
    </row>
    <row r="36" spans="1:10" ht="90.95" customHeight="1" x14ac:dyDescent="0.25">
      <c r="A36" s="128" t="s">
        <v>9688</v>
      </c>
      <c r="B36" s="126" t="s">
        <v>9690</v>
      </c>
      <c r="C36" s="126" t="s">
        <v>9756</v>
      </c>
      <c r="D36" s="126" t="s">
        <v>2021</v>
      </c>
      <c r="E36" s="126" t="s">
        <v>10273</v>
      </c>
      <c r="F36" s="126"/>
      <c r="G36" s="126"/>
      <c r="H36" s="126" t="s">
        <v>10272</v>
      </c>
      <c r="I36" s="126" t="s">
        <v>10274</v>
      </c>
      <c r="J36" s="126" t="s">
        <v>10275</v>
      </c>
    </row>
    <row r="37" spans="1:10" ht="78" customHeight="1" x14ac:dyDescent="0.25">
      <c r="A37" s="128" t="s">
        <v>9688</v>
      </c>
      <c r="B37" s="126" t="s">
        <v>9690</v>
      </c>
      <c r="C37" s="126" t="s">
        <v>9756</v>
      </c>
      <c r="D37" s="126" t="s">
        <v>2033</v>
      </c>
      <c r="E37" s="126" t="s">
        <v>10276</v>
      </c>
      <c r="F37" s="126"/>
      <c r="G37" s="126"/>
      <c r="H37" s="126" t="s">
        <v>10272</v>
      </c>
      <c r="I37" s="126" t="s">
        <v>10274</v>
      </c>
      <c r="J37" s="126" t="s">
        <v>10275</v>
      </c>
    </row>
    <row r="38" spans="1:10" ht="51.95" customHeight="1" x14ac:dyDescent="0.25">
      <c r="A38" s="128" t="s">
        <v>9688</v>
      </c>
      <c r="B38" s="126" t="s">
        <v>9690</v>
      </c>
      <c r="C38" s="126" t="s">
        <v>9756</v>
      </c>
      <c r="D38" s="126" t="s">
        <v>2023</v>
      </c>
      <c r="E38" s="126" t="s">
        <v>10277</v>
      </c>
      <c r="F38" s="126"/>
      <c r="G38" s="126"/>
      <c r="H38" s="126" t="s">
        <v>10272</v>
      </c>
      <c r="I38" s="126" t="s">
        <v>10274</v>
      </c>
      <c r="J38" s="126" t="s">
        <v>10275</v>
      </c>
    </row>
    <row r="39" spans="1:10" ht="65.099999999999994" customHeight="1" x14ac:dyDescent="0.25">
      <c r="A39" s="128" t="s">
        <v>9688</v>
      </c>
      <c r="B39" s="126" t="s">
        <v>9690</v>
      </c>
      <c r="C39" s="126" t="s">
        <v>9756</v>
      </c>
      <c r="D39" s="126" t="s">
        <v>2035</v>
      </c>
      <c r="E39" s="126" t="s">
        <v>10278</v>
      </c>
      <c r="F39" s="126"/>
      <c r="G39" s="126"/>
      <c r="H39" s="126" t="s">
        <v>10272</v>
      </c>
      <c r="I39" s="126" t="s">
        <v>10274</v>
      </c>
      <c r="J39" s="126" t="s">
        <v>10275</v>
      </c>
    </row>
    <row r="40" spans="1:10" ht="51.95" customHeight="1" x14ac:dyDescent="0.25">
      <c r="A40" s="128" t="s">
        <v>9688</v>
      </c>
      <c r="B40" s="126" t="s">
        <v>9690</v>
      </c>
      <c r="C40" s="126" t="s">
        <v>9756</v>
      </c>
      <c r="D40" s="126" t="s">
        <v>2018</v>
      </c>
      <c r="E40" s="126" t="s">
        <v>10279</v>
      </c>
      <c r="F40" s="126"/>
      <c r="G40" s="126"/>
      <c r="H40" s="126" t="s">
        <v>10272</v>
      </c>
      <c r="I40" s="126" t="s">
        <v>10274</v>
      </c>
      <c r="J40" s="126" t="s">
        <v>10275</v>
      </c>
    </row>
    <row r="41" spans="1:10" ht="78" customHeight="1" x14ac:dyDescent="0.25">
      <c r="A41" s="128" t="s">
        <v>9688</v>
      </c>
      <c r="B41" s="126" t="s">
        <v>9690</v>
      </c>
      <c r="C41" s="126" t="s">
        <v>9756</v>
      </c>
      <c r="D41" s="126" t="s">
        <v>2031</v>
      </c>
      <c r="E41" s="126" t="s">
        <v>10280</v>
      </c>
      <c r="F41" s="126"/>
      <c r="G41" s="126"/>
      <c r="H41" s="126" t="s">
        <v>10272</v>
      </c>
      <c r="I41" s="126" t="s">
        <v>10274</v>
      </c>
      <c r="J41" s="126" t="s">
        <v>10275</v>
      </c>
    </row>
    <row r="42" spans="1:10" ht="51.95" customHeight="1" x14ac:dyDescent="0.25">
      <c r="A42" s="128" t="s">
        <v>9688</v>
      </c>
      <c r="B42" s="126" t="s">
        <v>9690</v>
      </c>
      <c r="C42" s="126" t="s">
        <v>9756</v>
      </c>
      <c r="D42" s="126" t="s">
        <v>2025</v>
      </c>
      <c r="E42" s="126" t="s">
        <v>10281</v>
      </c>
      <c r="F42" s="126"/>
      <c r="G42" s="126"/>
      <c r="H42" s="126" t="s">
        <v>10272</v>
      </c>
      <c r="I42" s="126" t="s">
        <v>10274</v>
      </c>
      <c r="J42" s="126" t="s">
        <v>10275</v>
      </c>
    </row>
    <row r="43" spans="1:10" ht="39" customHeight="1" x14ac:dyDescent="0.25">
      <c r="A43" s="128" t="s">
        <v>9688</v>
      </c>
      <c r="B43" s="126" t="s">
        <v>9690</v>
      </c>
      <c r="C43" s="126" t="s">
        <v>9756</v>
      </c>
      <c r="D43" s="126" t="s">
        <v>9754</v>
      </c>
      <c r="E43" s="126" t="s">
        <v>10282</v>
      </c>
      <c r="F43" s="126"/>
      <c r="G43" s="126"/>
      <c r="H43" s="126" t="s">
        <v>10272</v>
      </c>
      <c r="I43" s="126" t="s">
        <v>10274</v>
      </c>
      <c r="J43" s="126" t="s">
        <v>10275</v>
      </c>
    </row>
    <row r="44" spans="1:10" ht="78" customHeight="1" x14ac:dyDescent="0.25">
      <c r="A44" s="128" t="s">
        <v>9688</v>
      </c>
      <c r="B44" s="126" t="s">
        <v>9690</v>
      </c>
      <c r="C44" s="126" t="s">
        <v>9756</v>
      </c>
      <c r="D44" s="126" t="s">
        <v>2027</v>
      </c>
      <c r="E44" s="126" t="s">
        <v>10283</v>
      </c>
      <c r="F44" s="126"/>
      <c r="G44" s="126"/>
      <c r="H44" s="126" t="s">
        <v>10272</v>
      </c>
      <c r="I44" s="126" t="s">
        <v>10274</v>
      </c>
      <c r="J44" s="126" t="s">
        <v>10275</v>
      </c>
    </row>
  </sheetData>
  <mergeCells count="1">
    <mergeCell ref="A1:J1"/>
  </mergeCells>
  <hyperlinks>
    <hyperlink ref="J24" r:id="rId1"/>
  </hyperlinks>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00"/>
  </sheetPr>
  <dimension ref="A1:BK296"/>
  <sheetViews>
    <sheetView workbookViewId="0">
      <pane xSplit="3" topLeftCell="D1" activePane="topRight" state="frozen"/>
      <selection pane="topRight"/>
    </sheetView>
  </sheetViews>
  <sheetFormatPr defaultRowHeight="15" x14ac:dyDescent="0.25"/>
  <cols>
    <col min="1" max="1" width="25" hidden="1" customWidth="1"/>
    <col min="2" max="2" width="40" hidden="1" customWidth="1"/>
    <col min="3" max="3" width="10" customWidth="1"/>
    <col min="4" max="4" width="12" customWidth="1"/>
    <col min="5" max="63" width="10" customWidth="1"/>
  </cols>
  <sheetData>
    <row r="1" spans="1:63" x14ac:dyDescent="0.25">
      <c r="A1" s="284"/>
      <c r="B1" s="284"/>
      <c r="C1" s="284"/>
      <c r="D1" s="284"/>
      <c r="E1" s="284"/>
      <c r="F1" s="284"/>
      <c r="G1" s="284"/>
      <c r="H1" s="284"/>
      <c r="I1" s="284"/>
      <c r="J1" s="284"/>
      <c r="K1" s="284"/>
      <c r="L1" s="284"/>
      <c r="M1" s="284"/>
      <c r="N1" s="284"/>
      <c r="O1" s="284"/>
      <c r="P1" s="284"/>
      <c r="Q1" s="284"/>
      <c r="R1" s="284"/>
      <c r="S1" s="284"/>
      <c r="T1" s="284"/>
      <c r="U1" s="284"/>
      <c r="V1" s="284"/>
      <c r="W1" s="284"/>
      <c r="X1" s="284"/>
      <c r="Y1" s="284"/>
      <c r="Z1" s="284"/>
      <c r="AA1" s="284"/>
      <c r="AB1" s="284"/>
      <c r="AC1" s="284"/>
      <c r="AD1" s="284"/>
      <c r="AE1" s="284"/>
      <c r="AF1" s="284"/>
      <c r="AG1" s="284"/>
      <c r="AH1" s="284"/>
      <c r="AI1" s="284"/>
      <c r="AJ1" s="284"/>
      <c r="AK1" s="284"/>
      <c r="AL1" s="284"/>
      <c r="AM1" s="284"/>
      <c r="AN1" s="284"/>
      <c r="AO1" s="284"/>
      <c r="AP1" s="284"/>
      <c r="AQ1" s="284"/>
      <c r="AR1" s="284"/>
      <c r="AS1" s="284"/>
      <c r="AT1" s="284"/>
      <c r="AU1" s="284"/>
      <c r="AV1" s="284"/>
      <c r="AW1" s="284"/>
      <c r="AX1" s="284"/>
      <c r="AY1" s="284"/>
      <c r="AZ1" s="284"/>
      <c r="BA1" s="284"/>
      <c r="BB1" s="284"/>
      <c r="BC1" s="284"/>
      <c r="BD1" s="284"/>
      <c r="BE1" s="284"/>
      <c r="BF1" s="284"/>
      <c r="BG1" s="284"/>
      <c r="BH1" s="284"/>
      <c r="BI1" s="284"/>
      <c r="BJ1" s="284"/>
      <c r="BK1" s="284"/>
    </row>
    <row r="2" spans="1:63" x14ac:dyDescent="0.25">
      <c r="A2" s="285" t="s">
        <v>2</v>
      </c>
      <c r="B2" s="285" t="s">
        <v>0</v>
      </c>
      <c r="C2" s="285" t="s">
        <v>1</v>
      </c>
      <c r="D2" s="285" t="s">
        <v>10284</v>
      </c>
      <c r="E2" s="286">
        <v>43466</v>
      </c>
      <c r="F2" s="286">
        <v>43497</v>
      </c>
      <c r="G2" s="286">
        <v>43525</v>
      </c>
      <c r="H2" s="286">
        <v>43556</v>
      </c>
      <c r="I2" s="286">
        <v>43586</v>
      </c>
      <c r="J2" s="286">
        <v>43617</v>
      </c>
      <c r="K2" s="286">
        <v>43647</v>
      </c>
      <c r="L2" s="286">
        <v>43678</v>
      </c>
      <c r="M2" s="286">
        <v>43709</v>
      </c>
      <c r="N2" s="286">
        <v>43739</v>
      </c>
      <c r="O2" s="286">
        <v>43770</v>
      </c>
      <c r="P2" s="286">
        <v>43800</v>
      </c>
      <c r="Q2" s="286">
        <v>43831</v>
      </c>
      <c r="R2" s="286">
        <v>43862</v>
      </c>
      <c r="S2" s="286">
        <v>43891</v>
      </c>
      <c r="T2" s="286">
        <v>43922</v>
      </c>
      <c r="U2" s="286">
        <v>43952</v>
      </c>
      <c r="V2" s="286">
        <v>43983</v>
      </c>
      <c r="W2" s="286">
        <v>44013</v>
      </c>
      <c r="X2" s="286">
        <v>44044</v>
      </c>
      <c r="Y2" s="286">
        <v>44075</v>
      </c>
      <c r="Z2" s="286">
        <v>44105</v>
      </c>
      <c r="AA2" s="286">
        <v>44136</v>
      </c>
      <c r="AB2" s="286">
        <v>44166</v>
      </c>
      <c r="AC2" s="286">
        <v>44197</v>
      </c>
      <c r="AD2" s="286">
        <v>44228</v>
      </c>
      <c r="AE2" s="286">
        <v>44256</v>
      </c>
      <c r="AF2" s="286">
        <v>44287</v>
      </c>
      <c r="AG2" s="286">
        <v>44317</v>
      </c>
      <c r="AH2" s="286">
        <v>44348</v>
      </c>
      <c r="AI2" s="286">
        <v>44378</v>
      </c>
      <c r="AJ2" s="286">
        <v>44409</v>
      </c>
      <c r="AK2" s="286">
        <v>44440</v>
      </c>
      <c r="AL2" s="286">
        <v>44470</v>
      </c>
      <c r="AM2" s="286">
        <v>44501</v>
      </c>
      <c r="AN2" s="286">
        <v>44531</v>
      </c>
      <c r="AO2" s="286">
        <v>44562</v>
      </c>
      <c r="AP2" s="286">
        <v>44593</v>
      </c>
      <c r="AQ2" s="286">
        <v>44621</v>
      </c>
      <c r="AR2" s="286">
        <v>44652</v>
      </c>
      <c r="AS2" s="286">
        <v>44682</v>
      </c>
      <c r="AT2" s="286">
        <v>44713</v>
      </c>
      <c r="AU2" s="286">
        <v>44743</v>
      </c>
      <c r="AV2" s="286">
        <v>44774</v>
      </c>
      <c r="AW2" s="286">
        <v>44805</v>
      </c>
      <c r="AX2" s="286">
        <v>44835</v>
      </c>
      <c r="AY2" s="286">
        <v>44866</v>
      </c>
      <c r="AZ2" s="286">
        <v>44896</v>
      </c>
      <c r="BA2" s="286">
        <v>44927</v>
      </c>
      <c r="BB2" s="286">
        <v>44958</v>
      </c>
      <c r="BC2" s="286">
        <v>44986</v>
      </c>
      <c r="BD2" s="286">
        <v>45017</v>
      </c>
      <c r="BE2" s="286">
        <v>45047</v>
      </c>
      <c r="BF2" s="286">
        <v>45078</v>
      </c>
      <c r="BG2" s="286">
        <v>45108</v>
      </c>
      <c r="BH2" s="286">
        <v>45139</v>
      </c>
      <c r="BI2" s="286">
        <v>45170</v>
      </c>
      <c r="BJ2" s="286">
        <v>45200</v>
      </c>
      <c r="BK2" s="286">
        <v>45231</v>
      </c>
    </row>
    <row r="3" spans="1:63" x14ac:dyDescent="0.25">
      <c r="A3" t="s">
        <v>4389</v>
      </c>
      <c r="B3" t="s">
        <v>4418</v>
      </c>
      <c r="C3" t="s">
        <v>4419</v>
      </c>
      <c r="D3" s="287" t="str">
        <f t="shared" ref="D3:D66" si="0">IF(BK3="-","-",IFERROR(IF(ROUND(AVERAGE(BI3:BK3),1)=ROUND(AVERAGE(BF3:BH3),1),"Stable",IF(ROUND(AVERAGE(BI3:BK3),1)&lt;ROUND(AVERAGE(BF3:BH3),1),"Decreasing",IF(ROUND(AVERAGE(BI3:BK3),1)&gt;ROUND(AVERAGE(BF3:BH3),1),"Increasing"))),"-"))</f>
        <v>Decreasing</v>
      </c>
      <c r="E3" s="287">
        <v>4.4000000000000004</v>
      </c>
      <c r="F3" s="287">
        <v>4.4000000000000004</v>
      </c>
      <c r="G3" s="287">
        <v>4.4000000000000004</v>
      </c>
      <c r="H3" s="287">
        <v>4.5</v>
      </c>
      <c r="I3" s="287">
        <v>4.5</v>
      </c>
      <c r="J3" s="287">
        <v>4.5</v>
      </c>
      <c r="K3" s="287">
        <v>4.5</v>
      </c>
      <c r="L3" s="287">
        <v>4.5</v>
      </c>
      <c r="M3" s="287">
        <v>4.5</v>
      </c>
      <c r="N3" s="287">
        <v>4.4000000000000004</v>
      </c>
      <c r="O3" s="287">
        <v>4.4000000000000004</v>
      </c>
      <c r="P3" s="287">
        <v>4.4000000000000004</v>
      </c>
      <c r="Q3" s="287">
        <v>4.4000000000000004</v>
      </c>
      <c r="R3" s="287">
        <v>4.4000000000000004</v>
      </c>
      <c r="S3" s="287">
        <v>4.5</v>
      </c>
      <c r="T3" s="287">
        <v>4.5</v>
      </c>
      <c r="U3" s="287">
        <v>4.5</v>
      </c>
      <c r="V3" s="287">
        <v>4.5</v>
      </c>
      <c r="W3" s="287">
        <v>4.5</v>
      </c>
      <c r="X3" s="287">
        <v>4.5</v>
      </c>
      <c r="Y3" s="287">
        <v>4.5999999999999996</v>
      </c>
      <c r="Z3" s="287">
        <v>4.5999999999999996</v>
      </c>
      <c r="AA3" s="287">
        <v>4.5999999999999996</v>
      </c>
      <c r="AB3" s="287">
        <v>4.5999999999999996</v>
      </c>
      <c r="AC3" s="287">
        <v>4.5999999999999996</v>
      </c>
      <c r="AD3" s="287">
        <v>4.5999999999999996</v>
      </c>
      <c r="AE3" s="287">
        <v>4.5999999999999996</v>
      </c>
      <c r="AF3" s="287">
        <v>4.5999999999999996</v>
      </c>
      <c r="AG3" s="287">
        <v>4.5999999999999996</v>
      </c>
      <c r="AH3" s="287">
        <v>4.7</v>
      </c>
      <c r="AI3" s="287">
        <v>4.7</v>
      </c>
      <c r="AJ3" s="287">
        <v>4.7</v>
      </c>
      <c r="AK3" s="287">
        <v>4.7</v>
      </c>
      <c r="AL3" s="287">
        <v>4.7</v>
      </c>
      <c r="AM3" s="287">
        <v>4.7</v>
      </c>
      <c r="AN3" s="287">
        <v>4.7</v>
      </c>
      <c r="AO3" s="287">
        <v>4.5999999999999996</v>
      </c>
      <c r="AP3" s="287">
        <v>4.5999999999999996</v>
      </c>
      <c r="AQ3" s="287">
        <v>4.5999999999999996</v>
      </c>
      <c r="AR3" s="287">
        <v>4.5</v>
      </c>
      <c r="AS3" s="287">
        <v>4.4000000000000004</v>
      </c>
      <c r="AT3" s="287">
        <v>4.5</v>
      </c>
      <c r="AU3" s="287">
        <v>4.5</v>
      </c>
      <c r="AV3" s="287">
        <v>4.5</v>
      </c>
      <c r="AW3" s="287">
        <v>4.5</v>
      </c>
      <c r="AX3" s="287">
        <v>4.5</v>
      </c>
      <c r="AY3" s="287">
        <v>4.5</v>
      </c>
      <c r="AZ3" s="287">
        <v>4.5</v>
      </c>
      <c r="BA3" s="287">
        <v>4.5</v>
      </c>
      <c r="BB3" s="287">
        <v>4.5</v>
      </c>
      <c r="BC3" s="287">
        <v>4.5</v>
      </c>
      <c r="BD3" s="287">
        <v>4.4000000000000004</v>
      </c>
      <c r="BE3" s="287">
        <v>4.4000000000000004</v>
      </c>
      <c r="BF3" s="287">
        <v>4.5</v>
      </c>
      <c r="BG3" s="287">
        <v>4.5</v>
      </c>
      <c r="BH3" s="287">
        <v>4.5</v>
      </c>
      <c r="BI3" s="287">
        <v>4.5</v>
      </c>
      <c r="BJ3" s="287">
        <v>4.4000000000000004</v>
      </c>
      <c r="BK3" s="287">
        <f>_xlfn.IFNA(VLOOKUP(C3,'INFORM Severity - hidden'!$C$5:$G$300,5,FALSE),"-")</f>
        <v>4.4000000000000004</v>
      </c>
    </row>
    <row r="4" spans="1:63" x14ac:dyDescent="0.25">
      <c r="C4" t="s">
        <v>10285</v>
      </c>
      <c r="D4" s="287" t="str">
        <f t="shared" si="0"/>
        <v>-</v>
      </c>
      <c r="E4" s="287">
        <v>4.0999999999999996</v>
      </c>
      <c r="F4" s="287" t="s">
        <v>10286</v>
      </c>
      <c r="G4" s="287" t="s">
        <v>10286</v>
      </c>
      <c r="H4" s="287" t="s">
        <v>10286</v>
      </c>
      <c r="I4" s="287" t="s">
        <v>10286</v>
      </c>
      <c r="J4" s="287" t="s">
        <v>10286</v>
      </c>
      <c r="K4" s="287" t="s">
        <v>10286</v>
      </c>
      <c r="L4" s="287" t="s">
        <v>10286</v>
      </c>
      <c r="M4" s="287" t="s">
        <v>10286</v>
      </c>
      <c r="N4" s="287" t="s">
        <v>10286</v>
      </c>
      <c r="O4" s="287" t="s">
        <v>10286</v>
      </c>
      <c r="P4" s="287" t="s">
        <v>10286</v>
      </c>
      <c r="Q4" s="287" t="s">
        <v>10286</v>
      </c>
      <c r="R4" s="287" t="s">
        <v>10286</v>
      </c>
      <c r="S4" s="287" t="s">
        <v>10286</v>
      </c>
      <c r="T4" s="287" t="s">
        <v>10286</v>
      </c>
      <c r="U4" s="287" t="s">
        <v>10286</v>
      </c>
      <c r="V4" s="287" t="s">
        <v>10286</v>
      </c>
      <c r="W4" s="287" t="s">
        <v>10286</v>
      </c>
      <c r="X4" s="287" t="s">
        <v>10286</v>
      </c>
      <c r="Y4" s="287" t="s">
        <v>10286</v>
      </c>
      <c r="Z4" s="287" t="s">
        <v>10286</v>
      </c>
      <c r="AA4" s="287" t="s">
        <v>10286</v>
      </c>
      <c r="AB4" s="287" t="s">
        <v>10286</v>
      </c>
      <c r="AC4" s="287" t="s">
        <v>10286</v>
      </c>
      <c r="AD4" s="287" t="s">
        <v>10286</v>
      </c>
      <c r="AE4" s="287" t="s">
        <v>10286</v>
      </c>
      <c r="AF4" s="287" t="s">
        <v>10286</v>
      </c>
      <c r="AG4" s="287" t="s">
        <v>10286</v>
      </c>
      <c r="AH4" s="287" t="s">
        <v>10286</v>
      </c>
      <c r="AI4" s="287" t="s">
        <v>10286</v>
      </c>
      <c r="AJ4" s="287" t="s">
        <v>10286</v>
      </c>
      <c r="AK4" s="287" t="s">
        <v>10286</v>
      </c>
      <c r="AL4" s="287" t="s">
        <v>10286</v>
      </c>
      <c r="AM4" s="287" t="s">
        <v>10286</v>
      </c>
      <c r="AN4" s="287" t="s">
        <v>10286</v>
      </c>
      <c r="AO4" s="287" t="s">
        <v>10286</v>
      </c>
      <c r="AP4" s="287" t="s">
        <v>10286</v>
      </c>
      <c r="AQ4" s="287" t="s">
        <v>10286</v>
      </c>
      <c r="AR4" s="287" t="s">
        <v>10286</v>
      </c>
      <c r="AS4" s="287" t="s">
        <v>10286</v>
      </c>
      <c r="AT4" s="287" t="s">
        <v>10286</v>
      </c>
      <c r="AU4" s="287" t="s">
        <v>10286</v>
      </c>
      <c r="AV4" s="287" t="s">
        <v>10286</v>
      </c>
      <c r="AW4" s="287" t="s">
        <v>10286</v>
      </c>
      <c r="AX4" s="287" t="s">
        <v>10286</v>
      </c>
      <c r="AY4" s="287" t="s">
        <v>10286</v>
      </c>
      <c r="AZ4" s="287" t="s">
        <v>10286</v>
      </c>
      <c r="BA4" s="287" t="s">
        <v>10286</v>
      </c>
      <c r="BB4" s="287" t="s">
        <v>10286</v>
      </c>
      <c r="BC4" s="287" t="s">
        <v>10286</v>
      </c>
      <c r="BD4" s="287" t="s">
        <v>10286</v>
      </c>
      <c r="BE4" s="287" t="s">
        <v>10286</v>
      </c>
      <c r="BF4" s="287" t="s">
        <v>10286</v>
      </c>
      <c r="BG4" s="287" t="s">
        <v>10286</v>
      </c>
      <c r="BH4" s="287" t="s">
        <v>10286</v>
      </c>
      <c r="BI4" s="287" t="s">
        <v>10286</v>
      </c>
      <c r="BJ4" s="287" t="s">
        <v>10286</v>
      </c>
      <c r="BK4" s="287" t="str">
        <f>_xlfn.IFNA(VLOOKUP(C4,'INFORM Severity - hidden'!$C$5:$G$300,5,FALSE),"-")</f>
        <v>-</v>
      </c>
    </row>
    <row r="5" spans="1:63" x14ac:dyDescent="0.25">
      <c r="C5" t="s">
        <v>10287</v>
      </c>
      <c r="D5" s="287" t="str">
        <f t="shared" si="0"/>
        <v>-</v>
      </c>
      <c r="E5" s="287">
        <v>3.9</v>
      </c>
      <c r="F5" s="287" t="s">
        <v>10286</v>
      </c>
      <c r="G5" s="287" t="s">
        <v>10286</v>
      </c>
      <c r="H5" s="287" t="s">
        <v>10286</v>
      </c>
      <c r="I5" s="287" t="s">
        <v>10286</v>
      </c>
      <c r="J5" s="287" t="s">
        <v>10286</v>
      </c>
      <c r="K5" s="287" t="s">
        <v>10286</v>
      </c>
      <c r="L5" s="287" t="s">
        <v>10286</v>
      </c>
      <c r="M5" s="287" t="s">
        <v>10286</v>
      </c>
      <c r="N5" s="287" t="s">
        <v>10286</v>
      </c>
      <c r="O5" s="287" t="s">
        <v>10286</v>
      </c>
      <c r="P5" s="287" t="s">
        <v>10286</v>
      </c>
      <c r="Q5" s="287" t="s">
        <v>10286</v>
      </c>
      <c r="R5" s="287" t="s">
        <v>10286</v>
      </c>
      <c r="S5" s="287" t="s">
        <v>10286</v>
      </c>
      <c r="T5" s="287" t="s">
        <v>10286</v>
      </c>
      <c r="U5" s="287" t="s">
        <v>10286</v>
      </c>
      <c r="V5" s="287" t="s">
        <v>10286</v>
      </c>
      <c r="W5" s="287" t="s">
        <v>10286</v>
      </c>
      <c r="X5" s="287" t="s">
        <v>10286</v>
      </c>
      <c r="Y5" s="287" t="s">
        <v>10286</v>
      </c>
      <c r="Z5" s="287" t="s">
        <v>10286</v>
      </c>
      <c r="AA5" s="287" t="s">
        <v>10286</v>
      </c>
      <c r="AB5" s="287" t="s">
        <v>10286</v>
      </c>
      <c r="AC5" s="287" t="s">
        <v>10286</v>
      </c>
      <c r="AD5" s="287" t="s">
        <v>10286</v>
      </c>
      <c r="AE5" s="287" t="s">
        <v>10286</v>
      </c>
      <c r="AF5" s="287" t="s">
        <v>10286</v>
      </c>
      <c r="AG5" s="287" t="s">
        <v>10286</v>
      </c>
      <c r="AH5" s="287" t="s">
        <v>10286</v>
      </c>
      <c r="AI5" s="287" t="s">
        <v>10286</v>
      </c>
      <c r="AJ5" s="287" t="s">
        <v>10286</v>
      </c>
      <c r="AK5" s="287" t="s">
        <v>10286</v>
      </c>
      <c r="AL5" s="287" t="s">
        <v>10286</v>
      </c>
      <c r="AM5" s="287" t="s">
        <v>10286</v>
      </c>
      <c r="AN5" s="287" t="s">
        <v>10286</v>
      </c>
      <c r="AO5" s="287" t="s">
        <v>10286</v>
      </c>
      <c r="AP5" s="287" t="s">
        <v>10286</v>
      </c>
      <c r="AQ5" s="287" t="s">
        <v>10286</v>
      </c>
      <c r="AR5" s="287" t="s">
        <v>10286</v>
      </c>
      <c r="AS5" s="287" t="s">
        <v>10286</v>
      </c>
      <c r="AT5" s="287" t="s">
        <v>10286</v>
      </c>
      <c r="AU5" s="287" t="s">
        <v>10286</v>
      </c>
      <c r="AV5" s="287" t="s">
        <v>10286</v>
      </c>
      <c r="AW5" s="287" t="s">
        <v>10286</v>
      </c>
      <c r="AX5" s="287" t="s">
        <v>10286</v>
      </c>
      <c r="AY5" s="287" t="s">
        <v>10286</v>
      </c>
      <c r="AZ5" s="287" t="s">
        <v>10286</v>
      </c>
      <c r="BA5" s="287" t="s">
        <v>10286</v>
      </c>
      <c r="BB5" s="287" t="s">
        <v>10286</v>
      </c>
      <c r="BC5" s="287" t="s">
        <v>10286</v>
      </c>
      <c r="BD5" s="287" t="s">
        <v>10286</v>
      </c>
      <c r="BE5" s="287" t="s">
        <v>10286</v>
      </c>
      <c r="BF5" s="287" t="s">
        <v>10286</v>
      </c>
      <c r="BG5" s="287" t="s">
        <v>10286</v>
      </c>
      <c r="BH5" s="287" t="s">
        <v>10286</v>
      </c>
      <c r="BI5" s="287" t="s">
        <v>10286</v>
      </c>
      <c r="BJ5" s="287" t="s">
        <v>10286</v>
      </c>
      <c r="BK5" s="287" t="str">
        <f>_xlfn.IFNA(VLOOKUP(C5,'INFORM Severity - hidden'!$C$5:$G$300,5,FALSE),"-")</f>
        <v>-</v>
      </c>
    </row>
    <row r="6" spans="1:63" x14ac:dyDescent="0.25">
      <c r="C6" t="s">
        <v>10288</v>
      </c>
      <c r="D6" s="287" t="str">
        <f t="shared" si="0"/>
        <v>-</v>
      </c>
      <c r="E6" s="287" t="s">
        <v>10286</v>
      </c>
      <c r="F6" s="287" t="s">
        <v>10286</v>
      </c>
      <c r="G6" s="287">
        <v>2.1</v>
      </c>
      <c r="H6" s="287">
        <v>2.2000000000000002</v>
      </c>
      <c r="I6" s="287" t="s">
        <v>10286</v>
      </c>
      <c r="J6" s="287" t="s">
        <v>10286</v>
      </c>
      <c r="K6" s="287" t="s">
        <v>10286</v>
      </c>
      <c r="L6" s="287" t="s">
        <v>10286</v>
      </c>
      <c r="M6" s="287" t="s">
        <v>10286</v>
      </c>
      <c r="N6" s="287" t="s">
        <v>10286</v>
      </c>
      <c r="O6" s="287" t="s">
        <v>10286</v>
      </c>
      <c r="P6" s="287" t="s">
        <v>10286</v>
      </c>
      <c r="Q6" s="287" t="s">
        <v>10286</v>
      </c>
      <c r="R6" s="287" t="s">
        <v>10286</v>
      </c>
      <c r="S6" s="287" t="s">
        <v>10286</v>
      </c>
      <c r="T6" s="287" t="s">
        <v>10286</v>
      </c>
      <c r="U6" s="287" t="s">
        <v>10286</v>
      </c>
      <c r="V6" s="287" t="s">
        <v>10286</v>
      </c>
      <c r="W6" s="287" t="s">
        <v>10286</v>
      </c>
      <c r="X6" s="287" t="s">
        <v>10286</v>
      </c>
      <c r="Y6" s="287" t="s">
        <v>10286</v>
      </c>
      <c r="Z6" s="287" t="s">
        <v>10286</v>
      </c>
      <c r="AA6" s="287" t="s">
        <v>10286</v>
      </c>
      <c r="AB6" s="287" t="s">
        <v>10286</v>
      </c>
      <c r="AC6" s="287" t="s">
        <v>10286</v>
      </c>
      <c r="AD6" s="287" t="s">
        <v>10286</v>
      </c>
      <c r="AE6" s="287" t="s">
        <v>10286</v>
      </c>
      <c r="AF6" s="287" t="s">
        <v>10286</v>
      </c>
      <c r="AG6" s="287" t="s">
        <v>10286</v>
      </c>
      <c r="AH6" s="287" t="s">
        <v>10286</v>
      </c>
      <c r="AI6" s="287" t="s">
        <v>10286</v>
      </c>
      <c r="AJ6" s="287" t="s">
        <v>10286</v>
      </c>
      <c r="AK6" s="287" t="s">
        <v>10286</v>
      </c>
      <c r="AL6" s="287" t="s">
        <v>10286</v>
      </c>
      <c r="AM6" s="287" t="s">
        <v>10286</v>
      </c>
      <c r="AN6" s="287" t="s">
        <v>10286</v>
      </c>
      <c r="AO6" s="287" t="s">
        <v>10286</v>
      </c>
      <c r="AP6" s="287" t="s">
        <v>10286</v>
      </c>
      <c r="AQ6" s="287" t="s">
        <v>10286</v>
      </c>
      <c r="AR6" s="287" t="s">
        <v>10286</v>
      </c>
      <c r="AS6" s="287" t="s">
        <v>10286</v>
      </c>
      <c r="AT6" s="287" t="s">
        <v>10286</v>
      </c>
      <c r="AU6" s="287" t="s">
        <v>10286</v>
      </c>
      <c r="AV6" s="287" t="s">
        <v>10286</v>
      </c>
      <c r="AW6" s="287" t="s">
        <v>10286</v>
      </c>
      <c r="AX6" s="287" t="s">
        <v>10286</v>
      </c>
      <c r="AY6" s="287" t="s">
        <v>10286</v>
      </c>
      <c r="AZ6" s="287" t="s">
        <v>10286</v>
      </c>
      <c r="BA6" s="287" t="s">
        <v>10286</v>
      </c>
      <c r="BB6" s="287" t="s">
        <v>10286</v>
      </c>
      <c r="BC6" s="287" t="s">
        <v>10286</v>
      </c>
      <c r="BD6" s="287" t="s">
        <v>10286</v>
      </c>
      <c r="BE6" s="287" t="s">
        <v>10286</v>
      </c>
      <c r="BF6" s="287" t="s">
        <v>10286</v>
      </c>
      <c r="BG6" s="287" t="s">
        <v>10286</v>
      </c>
      <c r="BH6" s="287" t="s">
        <v>10286</v>
      </c>
      <c r="BI6" s="287" t="s">
        <v>10286</v>
      </c>
      <c r="BJ6" s="287" t="s">
        <v>10286</v>
      </c>
      <c r="BK6" s="287" t="str">
        <f>_xlfn.IFNA(VLOOKUP(C6,'INFORM Severity - hidden'!$C$5:$G$300,5,FALSE),"-")</f>
        <v>-</v>
      </c>
    </row>
    <row r="7" spans="1:63" x14ac:dyDescent="0.25">
      <c r="C7" t="s">
        <v>10289</v>
      </c>
      <c r="D7" s="287" t="str">
        <f t="shared" si="0"/>
        <v>-</v>
      </c>
      <c r="E7" s="287" t="s">
        <v>10286</v>
      </c>
      <c r="F7" s="287" t="s">
        <v>10286</v>
      </c>
      <c r="G7" s="287" t="s">
        <v>10286</v>
      </c>
      <c r="H7" s="287" t="s">
        <v>10286</v>
      </c>
      <c r="I7" s="287" t="s">
        <v>10286</v>
      </c>
      <c r="J7" s="287" t="s">
        <v>10286</v>
      </c>
      <c r="K7" s="287" t="s">
        <v>10286</v>
      </c>
      <c r="L7" s="287" t="s">
        <v>10286</v>
      </c>
      <c r="M7" s="287" t="s">
        <v>10286</v>
      </c>
      <c r="N7" s="287" t="s">
        <v>10286</v>
      </c>
      <c r="O7" s="287" t="s">
        <v>10286</v>
      </c>
      <c r="P7" s="287" t="s">
        <v>10286</v>
      </c>
      <c r="Q7" s="287" t="s">
        <v>10286</v>
      </c>
      <c r="R7" s="287" t="s">
        <v>10286</v>
      </c>
      <c r="S7" s="287" t="s">
        <v>10286</v>
      </c>
      <c r="T7" s="287" t="s">
        <v>10286</v>
      </c>
      <c r="U7" s="287" t="s">
        <v>10286</v>
      </c>
      <c r="V7" s="287" t="s">
        <v>10286</v>
      </c>
      <c r="W7" s="287" t="s">
        <v>10286</v>
      </c>
      <c r="X7" s="287" t="s">
        <v>10286</v>
      </c>
      <c r="Y7" s="287" t="s">
        <v>10286</v>
      </c>
      <c r="Z7" s="287" t="s">
        <v>10286</v>
      </c>
      <c r="AA7" s="287" t="s">
        <v>10286</v>
      </c>
      <c r="AB7" s="287" t="s">
        <v>10286</v>
      </c>
      <c r="AC7" s="287" t="s">
        <v>10286</v>
      </c>
      <c r="AD7" s="287" t="s">
        <v>10286</v>
      </c>
      <c r="AE7" s="287" t="s">
        <v>10286</v>
      </c>
      <c r="AF7" s="287" t="s">
        <v>10286</v>
      </c>
      <c r="AG7" s="287" t="s">
        <v>10286</v>
      </c>
      <c r="AH7" s="287" t="s">
        <v>10286</v>
      </c>
      <c r="AI7" s="287" t="s">
        <v>10286</v>
      </c>
      <c r="AJ7" s="287" t="s">
        <v>10286</v>
      </c>
      <c r="AK7" s="287" t="s">
        <v>10286</v>
      </c>
      <c r="AL7" s="287" t="s">
        <v>10286</v>
      </c>
      <c r="AM7" s="287" t="s">
        <v>10286</v>
      </c>
      <c r="AN7" s="287" t="s">
        <v>10286</v>
      </c>
      <c r="AO7" s="287" t="s">
        <v>10286</v>
      </c>
      <c r="AP7" s="287" t="s">
        <v>10286</v>
      </c>
      <c r="AQ7" s="287" t="s">
        <v>10286</v>
      </c>
      <c r="AR7" s="287" t="s">
        <v>10286</v>
      </c>
      <c r="AS7" s="287" t="s">
        <v>10286</v>
      </c>
      <c r="AT7" s="287">
        <v>3</v>
      </c>
      <c r="AU7" s="287">
        <v>3</v>
      </c>
      <c r="AV7" s="287">
        <v>3</v>
      </c>
      <c r="AW7" s="287">
        <v>3</v>
      </c>
      <c r="AX7" s="287">
        <v>3</v>
      </c>
      <c r="AY7" s="287">
        <v>3</v>
      </c>
      <c r="AZ7" s="287">
        <v>3</v>
      </c>
      <c r="BA7" s="287">
        <v>3</v>
      </c>
      <c r="BB7" s="287">
        <v>3</v>
      </c>
      <c r="BC7" s="287">
        <v>3</v>
      </c>
      <c r="BD7" s="287" t="s">
        <v>10286</v>
      </c>
      <c r="BE7" s="287" t="s">
        <v>10286</v>
      </c>
      <c r="BF7" s="287" t="s">
        <v>10286</v>
      </c>
      <c r="BG7" s="287" t="s">
        <v>10286</v>
      </c>
      <c r="BH7" s="287" t="s">
        <v>10286</v>
      </c>
      <c r="BI7" s="287" t="s">
        <v>10286</v>
      </c>
      <c r="BJ7" s="287" t="s">
        <v>10286</v>
      </c>
      <c r="BK7" s="287" t="str">
        <f>_xlfn.IFNA(VLOOKUP(C7,'INFORM Severity - hidden'!$C$5:$G$300,5,FALSE),"-")</f>
        <v>-</v>
      </c>
    </row>
    <row r="8" spans="1:63" x14ac:dyDescent="0.25">
      <c r="A8" t="s">
        <v>4389</v>
      </c>
      <c r="B8" t="s">
        <v>4387</v>
      </c>
      <c r="C8" t="s">
        <v>4388</v>
      </c>
      <c r="D8" s="287" t="str">
        <f t="shared" si="0"/>
        <v>-</v>
      </c>
      <c r="E8" s="287" t="s">
        <v>10286</v>
      </c>
      <c r="F8" s="287" t="s">
        <v>10286</v>
      </c>
      <c r="G8" s="287" t="s">
        <v>10286</v>
      </c>
      <c r="H8" s="287" t="s">
        <v>10286</v>
      </c>
      <c r="I8" s="287" t="s">
        <v>10286</v>
      </c>
      <c r="J8" s="287" t="s">
        <v>10286</v>
      </c>
      <c r="K8" s="287" t="s">
        <v>10286</v>
      </c>
      <c r="L8" s="287" t="s">
        <v>10286</v>
      </c>
      <c r="M8" s="287" t="s">
        <v>10286</v>
      </c>
      <c r="N8" s="287" t="s">
        <v>10286</v>
      </c>
      <c r="O8" s="287" t="s">
        <v>10286</v>
      </c>
      <c r="P8" s="287" t="s">
        <v>10286</v>
      </c>
      <c r="Q8" s="287" t="s">
        <v>10286</v>
      </c>
      <c r="R8" s="287" t="s">
        <v>10286</v>
      </c>
      <c r="S8" s="287" t="s">
        <v>10286</v>
      </c>
      <c r="T8" s="287" t="s">
        <v>10286</v>
      </c>
      <c r="U8" s="287" t="s">
        <v>10286</v>
      </c>
      <c r="V8" s="287" t="s">
        <v>10286</v>
      </c>
      <c r="W8" s="287" t="s">
        <v>10286</v>
      </c>
      <c r="X8" s="287" t="s">
        <v>10286</v>
      </c>
      <c r="Y8" s="287" t="s">
        <v>10286</v>
      </c>
      <c r="Z8" s="287" t="s">
        <v>10286</v>
      </c>
      <c r="AA8" s="287" t="s">
        <v>10286</v>
      </c>
      <c r="AB8" s="287" t="s">
        <v>10286</v>
      </c>
      <c r="AC8" s="287" t="s">
        <v>10286</v>
      </c>
      <c r="AD8" s="287" t="s">
        <v>10286</v>
      </c>
      <c r="AE8" s="287" t="s">
        <v>10286</v>
      </c>
      <c r="AF8" s="287" t="s">
        <v>10286</v>
      </c>
      <c r="AG8" s="287" t="s">
        <v>10286</v>
      </c>
      <c r="AH8" s="287" t="s">
        <v>10286</v>
      </c>
      <c r="AI8" s="287" t="s">
        <v>10286</v>
      </c>
      <c r="AJ8" s="287" t="s">
        <v>10286</v>
      </c>
      <c r="AK8" s="287" t="s">
        <v>10286</v>
      </c>
      <c r="AL8" s="287" t="s">
        <v>10286</v>
      </c>
      <c r="AM8" s="287" t="s">
        <v>10286</v>
      </c>
      <c r="AN8" s="287" t="s">
        <v>10286</v>
      </c>
      <c r="AO8" s="287" t="s">
        <v>10286</v>
      </c>
      <c r="AP8" s="287" t="s">
        <v>10286</v>
      </c>
      <c r="AQ8" s="287" t="s">
        <v>10286</v>
      </c>
      <c r="AR8" s="287" t="s">
        <v>10286</v>
      </c>
      <c r="AS8" s="287" t="s">
        <v>10286</v>
      </c>
      <c r="AT8" s="287" t="s">
        <v>10286</v>
      </c>
      <c r="AU8" s="287" t="s">
        <v>10286</v>
      </c>
      <c r="AV8" s="287" t="s">
        <v>10286</v>
      </c>
      <c r="AW8" s="287" t="s">
        <v>10286</v>
      </c>
      <c r="AX8" s="287" t="s">
        <v>10286</v>
      </c>
      <c r="AY8" s="287" t="s">
        <v>10286</v>
      </c>
      <c r="AZ8" s="287" t="s">
        <v>10286</v>
      </c>
      <c r="BA8" s="287" t="s">
        <v>10286</v>
      </c>
      <c r="BB8" s="287" t="s">
        <v>10286</v>
      </c>
      <c r="BC8" s="287" t="s">
        <v>10286</v>
      </c>
      <c r="BD8" s="287" t="s">
        <v>10286</v>
      </c>
      <c r="BE8" s="287" t="s">
        <v>10286</v>
      </c>
      <c r="BF8" s="287" t="s">
        <v>10286</v>
      </c>
      <c r="BG8" s="287" t="s">
        <v>10286</v>
      </c>
      <c r="BH8" s="287" t="s">
        <v>10286</v>
      </c>
      <c r="BI8" s="287" t="s">
        <v>10286</v>
      </c>
      <c r="BJ8" s="287">
        <v>2.7</v>
      </c>
      <c r="BK8" s="287">
        <f>_xlfn.IFNA(VLOOKUP(C8,'INFORM Severity - hidden'!$C$5:$G$300,5,FALSE),"-")</f>
        <v>3</v>
      </c>
    </row>
    <row r="9" spans="1:63" x14ac:dyDescent="0.25">
      <c r="A9" t="s">
        <v>1077</v>
      </c>
      <c r="B9" t="s">
        <v>1075</v>
      </c>
      <c r="C9" t="s">
        <v>1076</v>
      </c>
      <c r="D9" s="287" t="str">
        <f t="shared" si="0"/>
        <v>Stable</v>
      </c>
      <c r="E9" s="287" t="s">
        <v>10286</v>
      </c>
      <c r="F9" s="287" t="s">
        <v>10286</v>
      </c>
      <c r="G9" s="287" t="s">
        <v>10286</v>
      </c>
      <c r="H9" s="287" t="s">
        <v>10286</v>
      </c>
      <c r="I9" s="287" t="s">
        <v>10286</v>
      </c>
      <c r="J9" s="287" t="s">
        <v>10286</v>
      </c>
      <c r="K9" s="287" t="s">
        <v>10286</v>
      </c>
      <c r="L9" s="287" t="s">
        <v>10286</v>
      </c>
      <c r="M9" s="287" t="s">
        <v>10286</v>
      </c>
      <c r="N9" s="287" t="s">
        <v>10286</v>
      </c>
      <c r="O9" s="287" t="s">
        <v>10286</v>
      </c>
      <c r="P9" s="287" t="s">
        <v>10286</v>
      </c>
      <c r="Q9" s="287" t="s">
        <v>10286</v>
      </c>
      <c r="R9" s="287" t="s">
        <v>10286</v>
      </c>
      <c r="S9" s="287" t="s">
        <v>10286</v>
      </c>
      <c r="T9" s="287" t="s">
        <v>10286</v>
      </c>
      <c r="U9" s="287" t="s">
        <v>10286</v>
      </c>
      <c r="V9" s="287" t="s">
        <v>10286</v>
      </c>
      <c r="W9" s="287" t="s">
        <v>10286</v>
      </c>
      <c r="X9" s="287" t="s">
        <v>10286</v>
      </c>
      <c r="Y9" s="287" t="s">
        <v>10286</v>
      </c>
      <c r="Z9" s="287" t="s">
        <v>10286</v>
      </c>
      <c r="AA9" s="287" t="s">
        <v>10286</v>
      </c>
      <c r="AB9" s="287" t="s">
        <v>10286</v>
      </c>
      <c r="AC9" s="287" t="s">
        <v>10286</v>
      </c>
      <c r="AD9" s="287" t="s">
        <v>10286</v>
      </c>
      <c r="AE9" s="287" t="s">
        <v>10286</v>
      </c>
      <c r="AF9" s="287" t="s">
        <v>10286</v>
      </c>
      <c r="AG9" s="287" t="s">
        <v>10286</v>
      </c>
      <c r="AH9" s="287" t="s">
        <v>10286</v>
      </c>
      <c r="AI9" s="287" t="s">
        <v>10286</v>
      </c>
      <c r="AJ9" s="287" t="s">
        <v>10286</v>
      </c>
      <c r="AK9" s="287" t="s">
        <v>10286</v>
      </c>
      <c r="AL9" s="287" t="s">
        <v>10286</v>
      </c>
      <c r="AM9" s="287" t="s">
        <v>10286</v>
      </c>
      <c r="AN9" s="287">
        <v>3.1</v>
      </c>
      <c r="AO9" s="287">
        <v>3.1</v>
      </c>
      <c r="AP9" s="287">
        <v>3.1</v>
      </c>
      <c r="AQ9" s="287">
        <v>3.1</v>
      </c>
      <c r="AR9" s="287">
        <v>3.1</v>
      </c>
      <c r="AS9" s="287">
        <v>3.1</v>
      </c>
      <c r="AT9" s="287">
        <v>3.2</v>
      </c>
      <c r="AU9" s="287">
        <v>3.2</v>
      </c>
      <c r="AV9" s="287">
        <v>3.3</v>
      </c>
      <c r="AW9" s="287">
        <v>3.3</v>
      </c>
      <c r="AX9" s="287">
        <v>3.3</v>
      </c>
      <c r="AY9" s="287">
        <v>3.1</v>
      </c>
      <c r="AZ9" s="287">
        <v>3.1</v>
      </c>
      <c r="BA9" s="287">
        <v>3.1</v>
      </c>
      <c r="BB9" s="287">
        <v>3.1</v>
      </c>
      <c r="BC9" s="287">
        <v>3.1</v>
      </c>
      <c r="BD9" s="287">
        <v>3.1</v>
      </c>
      <c r="BE9" s="287">
        <v>3.1</v>
      </c>
      <c r="BF9" s="287">
        <v>3.1</v>
      </c>
      <c r="BG9" s="287">
        <v>3.1</v>
      </c>
      <c r="BH9" s="287">
        <v>3.1</v>
      </c>
      <c r="BI9" s="287">
        <v>3.1</v>
      </c>
      <c r="BJ9" s="287">
        <v>3.1</v>
      </c>
      <c r="BK9" s="287">
        <f>_xlfn.IFNA(VLOOKUP(C9,'INFORM Severity - hidden'!$C$5:$G$300,5,FALSE),"-")</f>
        <v>3.1</v>
      </c>
    </row>
    <row r="10" spans="1:63" x14ac:dyDescent="0.25">
      <c r="C10" t="s">
        <v>10290</v>
      </c>
      <c r="D10" s="287" t="str">
        <f t="shared" si="0"/>
        <v>-</v>
      </c>
      <c r="E10" s="287" t="s">
        <v>10286</v>
      </c>
      <c r="F10" s="287">
        <v>0.9</v>
      </c>
      <c r="G10" s="287" t="s">
        <v>10286</v>
      </c>
      <c r="H10" s="287" t="s">
        <v>10286</v>
      </c>
      <c r="I10" s="287" t="s">
        <v>10286</v>
      </c>
      <c r="J10" s="287" t="s">
        <v>10286</v>
      </c>
      <c r="K10" s="287" t="s">
        <v>10286</v>
      </c>
      <c r="L10" s="287" t="s">
        <v>10286</v>
      </c>
      <c r="M10" s="287" t="s">
        <v>10286</v>
      </c>
      <c r="N10" s="287" t="s">
        <v>10286</v>
      </c>
      <c r="O10" s="287" t="s">
        <v>10286</v>
      </c>
      <c r="P10" s="287" t="s">
        <v>10286</v>
      </c>
      <c r="Q10" s="287" t="s">
        <v>10286</v>
      </c>
      <c r="R10" s="287" t="s">
        <v>10286</v>
      </c>
      <c r="S10" s="287" t="s">
        <v>10286</v>
      </c>
      <c r="T10" s="287" t="s">
        <v>10286</v>
      </c>
      <c r="U10" s="287" t="s">
        <v>10286</v>
      </c>
      <c r="V10" s="287" t="s">
        <v>10286</v>
      </c>
      <c r="W10" s="287" t="s">
        <v>10286</v>
      </c>
      <c r="X10" s="287" t="s">
        <v>10286</v>
      </c>
      <c r="Y10" s="287" t="s">
        <v>10286</v>
      </c>
      <c r="Z10" s="287" t="s">
        <v>10286</v>
      </c>
      <c r="AA10" s="287" t="s">
        <v>10286</v>
      </c>
      <c r="AB10" s="287" t="s">
        <v>10286</v>
      </c>
      <c r="AC10" s="287" t="s">
        <v>10286</v>
      </c>
      <c r="AD10" s="287" t="s">
        <v>10286</v>
      </c>
      <c r="AE10" s="287" t="s">
        <v>10286</v>
      </c>
      <c r="AF10" s="287" t="s">
        <v>10286</v>
      </c>
      <c r="AG10" s="287" t="s">
        <v>10286</v>
      </c>
      <c r="AH10" s="287" t="s">
        <v>10286</v>
      </c>
      <c r="AI10" s="287" t="s">
        <v>10286</v>
      </c>
      <c r="AJ10" s="287" t="s">
        <v>10286</v>
      </c>
      <c r="AK10" s="287" t="s">
        <v>10286</v>
      </c>
      <c r="AL10" s="287" t="s">
        <v>10286</v>
      </c>
      <c r="AM10" s="287" t="s">
        <v>10286</v>
      </c>
      <c r="AN10" s="287" t="s">
        <v>10286</v>
      </c>
      <c r="AO10" s="287" t="s">
        <v>10286</v>
      </c>
      <c r="AP10" s="287" t="s">
        <v>10286</v>
      </c>
      <c r="AQ10" s="287" t="s">
        <v>10286</v>
      </c>
      <c r="AR10" s="287" t="s">
        <v>10286</v>
      </c>
      <c r="AS10" s="287" t="s">
        <v>10286</v>
      </c>
      <c r="AT10" s="287" t="s">
        <v>10286</v>
      </c>
      <c r="AU10" s="287" t="s">
        <v>10286</v>
      </c>
      <c r="AV10" s="287" t="s">
        <v>10286</v>
      </c>
      <c r="AW10" s="287" t="s">
        <v>10286</v>
      </c>
      <c r="AX10" s="287" t="s">
        <v>10286</v>
      </c>
      <c r="AY10" s="287" t="s">
        <v>10286</v>
      </c>
      <c r="AZ10" s="287" t="s">
        <v>10286</v>
      </c>
      <c r="BA10" s="287" t="s">
        <v>10286</v>
      </c>
      <c r="BB10" s="287" t="s">
        <v>10286</v>
      </c>
      <c r="BC10" s="287" t="s">
        <v>10286</v>
      </c>
      <c r="BD10" s="287" t="s">
        <v>10286</v>
      </c>
      <c r="BE10" s="287" t="s">
        <v>10286</v>
      </c>
      <c r="BF10" s="287" t="s">
        <v>10286</v>
      </c>
      <c r="BG10" s="287" t="s">
        <v>10286</v>
      </c>
      <c r="BH10" s="287" t="s">
        <v>10286</v>
      </c>
      <c r="BI10" s="287" t="s">
        <v>10286</v>
      </c>
      <c r="BJ10" s="287" t="s">
        <v>10286</v>
      </c>
      <c r="BK10" s="287" t="str">
        <f>_xlfn.IFNA(VLOOKUP(C10,'INFORM Severity - hidden'!$C$5:$G$300,5,FALSE),"-")</f>
        <v>-</v>
      </c>
    </row>
    <row r="11" spans="1:63" x14ac:dyDescent="0.25">
      <c r="A11" t="s">
        <v>943</v>
      </c>
      <c r="B11" t="s">
        <v>941</v>
      </c>
      <c r="C11" t="s">
        <v>942</v>
      </c>
      <c r="D11" s="287" t="str">
        <f t="shared" si="0"/>
        <v>Increasing</v>
      </c>
      <c r="E11" s="287" t="s">
        <v>10286</v>
      </c>
      <c r="F11" s="287" t="s">
        <v>10286</v>
      </c>
      <c r="G11" s="287" t="s">
        <v>10286</v>
      </c>
      <c r="H11" s="287" t="s">
        <v>10286</v>
      </c>
      <c r="I11" s="287" t="s">
        <v>10286</v>
      </c>
      <c r="J11" s="287" t="s">
        <v>10286</v>
      </c>
      <c r="K11" s="287" t="s">
        <v>10286</v>
      </c>
      <c r="L11" s="287" t="s">
        <v>10286</v>
      </c>
      <c r="M11" s="287" t="s">
        <v>10286</v>
      </c>
      <c r="N11" s="287" t="s">
        <v>10286</v>
      </c>
      <c r="O11" s="287" t="s">
        <v>10286</v>
      </c>
      <c r="P11" s="287" t="s">
        <v>10286</v>
      </c>
      <c r="Q11" s="287" t="s">
        <v>10286</v>
      </c>
      <c r="R11" s="287" t="s">
        <v>10286</v>
      </c>
      <c r="S11" s="287" t="s">
        <v>10286</v>
      </c>
      <c r="T11" s="287" t="s">
        <v>10286</v>
      </c>
      <c r="U11" s="287" t="s">
        <v>10286</v>
      </c>
      <c r="V11" s="287" t="s">
        <v>10286</v>
      </c>
      <c r="W11" s="287" t="s">
        <v>10286</v>
      </c>
      <c r="X11" s="287" t="s">
        <v>10286</v>
      </c>
      <c r="Y11" s="287" t="s">
        <v>10286</v>
      </c>
      <c r="Z11" s="287" t="s">
        <v>10286</v>
      </c>
      <c r="AA11" s="287" t="s">
        <v>10286</v>
      </c>
      <c r="AB11" s="287" t="s">
        <v>10286</v>
      </c>
      <c r="AC11" s="287">
        <v>1.7</v>
      </c>
      <c r="AD11" s="287">
        <v>1.7</v>
      </c>
      <c r="AE11" s="287">
        <v>1.6</v>
      </c>
      <c r="AF11" s="287">
        <v>1.7</v>
      </c>
      <c r="AG11" s="287">
        <v>1.7</v>
      </c>
      <c r="AH11" s="287">
        <v>1.7</v>
      </c>
      <c r="AI11" s="287">
        <v>1.7</v>
      </c>
      <c r="AJ11" s="287">
        <v>1.6</v>
      </c>
      <c r="AK11" s="287">
        <v>1.6</v>
      </c>
      <c r="AL11" s="287">
        <v>1.5</v>
      </c>
      <c r="AM11" s="287">
        <v>1.5</v>
      </c>
      <c r="AN11" s="287">
        <v>1.5</v>
      </c>
      <c r="AO11" s="287">
        <v>1.5</v>
      </c>
      <c r="AP11" s="287">
        <v>1.5</v>
      </c>
      <c r="AQ11" s="287">
        <v>1.5</v>
      </c>
      <c r="AR11" s="287">
        <v>1.5</v>
      </c>
      <c r="AS11" s="287">
        <v>1.5</v>
      </c>
      <c r="AT11" s="287">
        <v>1.3</v>
      </c>
      <c r="AU11" s="287">
        <v>1.3</v>
      </c>
      <c r="AV11" s="287">
        <v>1.3</v>
      </c>
      <c r="AW11" s="287">
        <v>1.3</v>
      </c>
      <c r="AX11" s="287">
        <v>1.3</v>
      </c>
      <c r="AY11" s="287">
        <v>1.3</v>
      </c>
      <c r="AZ11" s="287">
        <v>1.3</v>
      </c>
      <c r="BA11" s="287">
        <v>1.3</v>
      </c>
      <c r="BB11" s="287">
        <v>1.3</v>
      </c>
      <c r="BC11" s="287">
        <v>1.1000000000000001</v>
      </c>
      <c r="BD11" s="287">
        <v>1.2</v>
      </c>
      <c r="BE11" s="287">
        <v>1.3</v>
      </c>
      <c r="BF11" s="287">
        <v>1.9</v>
      </c>
      <c r="BG11" s="287">
        <v>1.9</v>
      </c>
      <c r="BH11" s="287">
        <v>1.9</v>
      </c>
      <c r="BI11" s="287">
        <v>2</v>
      </c>
      <c r="BJ11" s="287">
        <v>2.1</v>
      </c>
      <c r="BK11" s="287">
        <f>_xlfn.IFNA(VLOOKUP(C11,'INFORM Severity - hidden'!$C$5:$G$300,5,FALSE),"-")</f>
        <v>2.2000000000000002</v>
      </c>
    </row>
    <row r="12" spans="1:63" x14ac:dyDescent="0.25">
      <c r="A12" t="s">
        <v>952</v>
      </c>
      <c r="B12" t="s">
        <v>950</v>
      </c>
      <c r="C12" t="s">
        <v>951</v>
      </c>
      <c r="D12" s="287" t="str">
        <f t="shared" si="0"/>
        <v>Increasing</v>
      </c>
      <c r="E12" s="287" t="s">
        <v>10286</v>
      </c>
      <c r="F12" s="287" t="s">
        <v>10286</v>
      </c>
      <c r="G12" s="287" t="s">
        <v>10286</v>
      </c>
      <c r="H12" s="287" t="s">
        <v>10286</v>
      </c>
      <c r="I12" s="287" t="s">
        <v>10286</v>
      </c>
      <c r="J12" s="287" t="s">
        <v>10286</v>
      </c>
      <c r="K12" s="287" t="s">
        <v>10286</v>
      </c>
      <c r="L12" s="287" t="s">
        <v>10286</v>
      </c>
      <c r="M12" s="287" t="s">
        <v>10286</v>
      </c>
      <c r="N12" s="287" t="s">
        <v>10286</v>
      </c>
      <c r="O12" s="287" t="s">
        <v>10286</v>
      </c>
      <c r="P12" s="287" t="s">
        <v>10286</v>
      </c>
      <c r="Q12" s="287" t="s">
        <v>10286</v>
      </c>
      <c r="R12" s="287" t="s">
        <v>10286</v>
      </c>
      <c r="S12" s="287" t="s">
        <v>10286</v>
      </c>
      <c r="T12" s="287" t="s">
        <v>10286</v>
      </c>
      <c r="U12" s="287" t="s">
        <v>10286</v>
      </c>
      <c r="V12" s="287" t="s">
        <v>10286</v>
      </c>
      <c r="W12" s="287" t="s">
        <v>10286</v>
      </c>
      <c r="X12" s="287" t="s">
        <v>10286</v>
      </c>
      <c r="Y12" s="287" t="s">
        <v>10286</v>
      </c>
      <c r="Z12" s="287" t="s">
        <v>10286</v>
      </c>
      <c r="AA12" s="287" t="s">
        <v>10286</v>
      </c>
      <c r="AB12" s="287" t="s">
        <v>10286</v>
      </c>
      <c r="AC12" s="287" t="s">
        <v>10286</v>
      </c>
      <c r="AD12" s="287" t="s">
        <v>10286</v>
      </c>
      <c r="AE12" s="287" t="s">
        <v>10286</v>
      </c>
      <c r="AF12" s="287" t="s">
        <v>10286</v>
      </c>
      <c r="AG12" s="287" t="s">
        <v>10286</v>
      </c>
      <c r="AH12" s="287" t="s">
        <v>10286</v>
      </c>
      <c r="AI12" s="287" t="s">
        <v>10286</v>
      </c>
      <c r="AJ12" s="287" t="s">
        <v>10286</v>
      </c>
      <c r="AK12" s="287" t="s">
        <v>10286</v>
      </c>
      <c r="AL12" s="287" t="s">
        <v>10286</v>
      </c>
      <c r="AM12" s="287" t="s">
        <v>10286</v>
      </c>
      <c r="AN12" s="287" t="s">
        <v>10286</v>
      </c>
      <c r="AO12" s="287" t="s">
        <v>10286</v>
      </c>
      <c r="AP12" s="287" t="s">
        <v>10286</v>
      </c>
      <c r="AQ12" s="287" t="s">
        <v>10286</v>
      </c>
      <c r="AR12" s="287" t="s">
        <v>10286</v>
      </c>
      <c r="AS12" s="287" t="s">
        <v>10286</v>
      </c>
      <c r="AT12" s="287" t="s">
        <v>10286</v>
      </c>
      <c r="AU12" s="287">
        <v>1.8</v>
      </c>
      <c r="AV12" s="287">
        <v>1.8</v>
      </c>
      <c r="AW12" s="287">
        <v>1.8</v>
      </c>
      <c r="AX12" s="287">
        <v>1.8</v>
      </c>
      <c r="AY12" s="287">
        <v>1.8</v>
      </c>
      <c r="AZ12" s="287">
        <v>1.8</v>
      </c>
      <c r="BA12" s="287">
        <v>1.8</v>
      </c>
      <c r="BB12" s="287">
        <v>1.8</v>
      </c>
      <c r="BC12" s="287">
        <v>1.8</v>
      </c>
      <c r="BD12" s="287">
        <v>1.8</v>
      </c>
      <c r="BE12" s="287">
        <v>1.9</v>
      </c>
      <c r="BF12" s="287">
        <v>2.2000000000000002</v>
      </c>
      <c r="BG12" s="287">
        <v>2.2000000000000002</v>
      </c>
      <c r="BH12" s="287">
        <v>2.2000000000000002</v>
      </c>
      <c r="BI12" s="287">
        <v>2.4</v>
      </c>
      <c r="BJ12" s="287">
        <v>2.1</v>
      </c>
      <c r="BK12" s="287">
        <f>_xlfn.IFNA(VLOOKUP(C12,'INFORM Severity - hidden'!$C$5:$G$300,5,FALSE),"-")</f>
        <v>2.5</v>
      </c>
    </row>
    <row r="13" spans="1:63" x14ac:dyDescent="0.25">
      <c r="A13" t="s">
        <v>466</v>
      </c>
      <c r="B13" t="s">
        <v>464</v>
      </c>
      <c r="C13" t="s">
        <v>465</v>
      </c>
      <c r="D13" s="287" t="str">
        <f t="shared" si="0"/>
        <v>Decreasing</v>
      </c>
      <c r="E13" s="287" t="s">
        <v>10286</v>
      </c>
      <c r="F13" s="287">
        <v>3.5</v>
      </c>
      <c r="G13" s="287">
        <v>3.5</v>
      </c>
      <c r="H13" s="287">
        <v>3.8</v>
      </c>
      <c r="I13" s="287">
        <v>3.8</v>
      </c>
      <c r="J13" s="287">
        <v>3.8</v>
      </c>
      <c r="K13" s="287">
        <v>3.8</v>
      </c>
      <c r="L13" s="287">
        <v>3.8</v>
      </c>
      <c r="M13" s="287">
        <v>3.8</v>
      </c>
      <c r="N13" s="287">
        <v>3.8</v>
      </c>
      <c r="O13" s="287">
        <v>3.8</v>
      </c>
      <c r="P13" s="287">
        <v>3.8</v>
      </c>
      <c r="Q13" s="287">
        <v>3.7</v>
      </c>
      <c r="R13" s="287">
        <v>3.7</v>
      </c>
      <c r="S13" s="287">
        <v>3.3</v>
      </c>
      <c r="T13" s="287">
        <v>3.3</v>
      </c>
      <c r="U13" s="287">
        <v>3.2</v>
      </c>
      <c r="V13" s="287">
        <v>3.3</v>
      </c>
      <c r="W13" s="287">
        <v>3.3</v>
      </c>
      <c r="X13" s="287">
        <v>3.3</v>
      </c>
      <c r="Y13" s="287">
        <v>3.3</v>
      </c>
      <c r="Z13" s="287">
        <v>3.4</v>
      </c>
      <c r="AA13" s="287">
        <v>3.3</v>
      </c>
      <c r="AB13" s="287">
        <v>3.3</v>
      </c>
      <c r="AC13" s="287">
        <v>3.3</v>
      </c>
      <c r="AD13" s="287">
        <v>3.3</v>
      </c>
      <c r="AE13" s="287">
        <v>3.8</v>
      </c>
      <c r="AF13" s="287">
        <v>3.8</v>
      </c>
      <c r="AG13" s="287">
        <v>3.8</v>
      </c>
      <c r="AH13" s="287">
        <v>3.8</v>
      </c>
      <c r="AI13" s="287">
        <v>3.8</v>
      </c>
      <c r="AJ13" s="287">
        <v>3.8</v>
      </c>
      <c r="AK13" s="287">
        <v>3.8</v>
      </c>
      <c r="AL13" s="287">
        <v>3.8</v>
      </c>
      <c r="AM13" s="287">
        <v>3.8</v>
      </c>
      <c r="AN13" s="287">
        <v>3.8</v>
      </c>
      <c r="AO13" s="287">
        <v>3.8</v>
      </c>
      <c r="AP13" s="287">
        <v>3.8</v>
      </c>
      <c r="AQ13" s="287">
        <v>3.5</v>
      </c>
      <c r="AR13" s="287">
        <v>3.5</v>
      </c>
      <c r="AS13" s="287">
        <v>3.5</v>
      </c>
      <c r="AT13" s="287">
        <v>3.5</v>
      </c>
      <c r="AU13" s="287">
        <v>3.5</v>
      </c>
      <c r="AV13" s="287">
        <v>3.5</v>
      </c>
      <c r="AW13" s="287">
        <v>3.5</v>
      </c>
      <c r="AX13" s="287">
        <v>3.5</v>
      </c>
      <c r="AY13" s="287">
        <v>3.5</v>
      </c>
      <c r="AZ13" s="287">
        <v>3.5</v>
      </c>
      <c r="BA13" s="287">
        <v>3.5</v>
      </c>
      <c r="BB13" s="287">
        <v>3.5</v>
      </c>
      <c r="BC13" s="287">
        <v>3.5</v>
      </c>
      <c r="BD13" s="287">
        <v>3.5</v>
      </c>
      <c r="BE13" s="287">
        <v>3.5</v>
      </c>
      <c r="BF13" s="287">
        <v>3.6</v>
      </c>
      <c r="BG13" s="287">
        <v>3.3</v>
      </c>
      <c r="BH13" s="287">
        <v>3.3</v>
      </c>
      <c r="BI13" s="287">
        <v>3.3</v>
      </c>
      <c r="BJ13" s="287">
        <v>3.3</v>
      </c>
      <c r="BK13" s="287">
        <f>_xlfn.IFNA(VLOOKUP(C13,'INFORM Severity - hidden'!$C$5:$G$300,5,FALSE),"-")</f>
        <v>3.3</v>
      </c>
    </row>
    <row r="14" spans="1:63" x14ac:dyDescent="0.25">
      <c r="C14" t="s">
        <v>10291</v>
      </c>
      <c r="D14" s="287" t="str">
        <f t="shared" si="0"/>
        <v>-</v>
      </c>
      <c r="E14" s="287" t="s">
        <v>10286</v>
      </c>
      <c r="F14" s="287">
        <v>3.5</v>
      </c>
      <c r="G14" s="287">
        <v>3.5</v>
      </c>
      <c r="H14" s="287" t="s">
        <v>10286</v>
      </c>
      <c r="I14" s="287" t="s">
        <v>10286</v>
      </c>
      <c r="J14" s="287" t="s">
        <v>10286</v>
      </c>
      <c r="K14" s="287" t="s">
        <v>10286</v>
      </c>
      <c r="L14" s="287" t="s">
        <v>10286</v>
      </c>
      <c r="M14" s="287" t="s">
        <v>10286</v>
      </c>
      <c r="N14" s="287" t="s">
        <v>10286</v>
      </c>
      <c r="O14" s="287" t="s">
        <v>10286</v>
      </c>
      <c r="P14" s="287" t="s">
        <v>10286</v>
      </c>
      <c r="Q14" s="287" t="s">
        <v>10286</v>
      </c>
      <c r="R14" s="287" t="s">
        <v>10286</v>
      </c>
      <c r="S14" s="287" t="s">
        <v>10286</v>
      </c>
      <c r="T14" s="287" t="s">
        <v>10286</v>
      </c>
      <c r="U14" s="287" t="s">
        <v>10286</v>
      </c>
      <c r="V14" s="287" t="s">
        <v>10286</v>
      </c>
      <c r="W14" s="287" t="s">
        <v>10286</v>
      </c>
      <c r="X14" s="287" t="s">
        <v>10286</v>
      </c>
      <c r="Y14" s="287" t="s">
        <v>10286</v>
      </c>
      <c r="Z14" s="287" t="s">
        <v>10286</v>
      </c>
      <c r="AA14" s="287" t="s">
        <v>10286</v>
      </c>
      <c r="AB14" s="287" t="s">
        <v>10286</v>
      </c>
      <c r="AC14" s="287" t="s">
        <v>10286</v>
      </c>
      <c r="AD14" s="287" t="s">
        <v>10286</v>
      </c>
      <c r="AE14" s="287" t="s">
        <v>10286</v>
      </c>
      <c r="AF14" s="287" t="s">
        <v>10286</v>
      </c>
      <c r="AG14" s="287" t="s">
        <v>10286</v>
      </c>
      <c r="AH14" s="287" t="s">
        <v>10286</v>
      </c>
      <c r="AI14" s="287" t="s">
        <v>10286</v>
      </c>
      <c r="AJ14" s="287" t="s">
        <v>10286</v>
      </c>
      <c r="AK14" s="287" t="s">
        <v>10286</v>
      </c>
      <c r="AL14" s="287" t="s">
        <v>10286</v>
      </c>
      <c r="AM14" s="287" t="s">
        <v>10286</v>
      </c>
      <c r="AN14" s="287" t="s">
        <v>10286</v>
      </c>
      <c r="AO14" s="287" t="s">
        <v>10286</v>
      </c>
      <c r="AP14" s="287" t="s">
        <v>10286</v>
      </c>
      <c r="AQ14" s="287" t="s">
        <v>10286</v>
      </c>
      <c r="AR14" s="287" t="s">
        <v>10286</v>
      </c>
      <c r="AS14" s="287" t="s">
        <v>10286</v>
      </c>
      <c r="AT14" s="287" t="s">
        <v>10286</v>
      </c>
      <c r="AU14" s="287" t="s">
        <v>10286</v>
      </c>
      <c r="AV14" s="287" t="s">
        <v>10286</v>
      </c>
      <c r="AW14" s="287" t="s">
        <v>10286</v>
      </c>
      <c r="AX14" s="287" t="s">
        <v>10286</v>
      </c>
      <c r="AY14" s="287" t="s">
        <v>10286</v>
      </c>
      <c r="AZ14" s="287" t="s">
        <v>10286</v>
      </c>
      <c r="BA14" s="287" t="s">
        <v>10286</v>
      </c>
      <c r="BB14" s="287" t="s">
        <v>10286</v>
      </c>
      <c r="BC14" s="287" t="s">
        <v>10286</v>
      </c>
      <c r="BD14" s="287" t="s">
        <v>10286</v>
      </c>
      <c r="BE14" s="287" t="s">
        <v>10286</v>
      </c>
      <c r="BF14" s="287" t="s">
        <v>10286</v>
      </c>
      <c r="BG14" s="287" t="s">
        <v>10286</v>
      </c>
      <c r="BH14" s="287" t="s">
        <v>10286</v>
      </c>
      <c r="BI14" s="287" t="s">
        <v>10286</v>
      </c>
      <c r="BJ14" s="287" t="s">
        <v>10286</v>
      </c>
      <c r="BK14" s="287" t="str">
        <f>_xlfn.IFNA(VLOOKUP(C14,'INFORM Severity - hidden'!$C$5:$G$300,5,FALSE),"-")</f>
        <v>-</v>
      </c>
    </row>
    <row r="15" spans="1:63" x14ac:dyDescent="0.25">
      <c r="C15" t="s">
        <v>10292</v>
      </c>
      <c r="D15" s="287" t="str">
        <f t="shared" si="0"/>
        <v>-</v>
      </c>
      <c r="E15" s="287" t="s">
        <v>10286</v>
      </c>
      <c r="F15" s="287">
        <v>1.7</v>
      </c>
      <c r="G15" s="287">
        <v>1.7</v>
      </c>
      <c r="H15" s="287" t="s">
        <v>10286</v>
      </c>
      <c r="I15" s="287" t="s">
        <v>10286</v>
      </c>
      <c r="J15" s="287" t="s">
        <v>10286</v>
      </c>
      <c r="K15" s="287" t="s">
        <v>10286</v>
      </c>
      <c r="L15" s="287" t="s">
        <v>10286</v>
      </c>
      <c r="M15" s="287" t="s">
        <v>10286</v>
      </c>
      <c r="N15" s="287" t="s">
        <v>10286</v>
      </c>
      <c r="O15" s="287" t="s">
        <v>10286</v>
      </c>
      <c r="P15" s="287" t="s">
        <v>10286</v>
      </c>
      <c r="Q15" s="287" t="s">
        <v>10286</v>
      </c>
      <c r="R15" s="287" t="s">
        <v>10286</v>
      </c>
      <c r="S15" s="287" t="s">
        <v>10286</v>
      </c>
      <c r="T15" s="287" t="s">
        <v>10286</v>
      </c>
      <c r="U15" s="287" t="s">
        <v>10286</v>
      </c>
      <c r="V15" s="287" t="s">
        <v>10286</v>
      </c>
      <c r="W15" s="287" t="s">
        <v>10286</v>
      </c>
      <c r="X15" s="287" t="s">
        <v>10286</v>
      </c>
      <c r="Y15" s="287" t="s">
        <v>10286</v>
      </c>
      <c r="Z15" s="287" t="s">
        <v>10286</v>
      </c>
      <c r="AA15" s="287" t="s">
        <v>10286</v>
      </c>
      <c r="AB15" s="287" t="s">
        <v>10286</v>
      </c>
      <c r="AC15" s="287" t="s">
        <v>10286</v>
      </c>
      <c r="AD15" s="287" t="s">
        <v>10286</v>
      </c>
      <c r="AE15" s="287" t="s">
        <v>10286</v>
      </c>
      <c r="AF15" s="287" t="s">
        <v>10286</v>
      </c>
      <c r="AG15" s="287" t="s">
        <v>10286</v>
      </c>
      <c r="AH15" s="287" t="s">
        <v>10286</v>
      </c>
      <c r="AI15" s="287" t="s">
        <v>10286</v>
      </c>
      <c r="AJ15" s="287" t="s">
        <v>10286</v>
      </c>
      <c r="AK15" s="287" t="s">
        <v>10286</v>
      </c>
      <c r="AL15" s="287" t="s">
        <v>10286</v>
      </c>
      <c r="AM15" s="287" t="s">
        <v>10286</v>
      </c>
      <c r="AN15" s="287" t="s">
        <v>10286</v>
      </c>
      <c r="AO15" s="287" t="s">
        <v>10286</v>
      </c>
      <c r="AP15" s="287" t="s">
        <v>10286</v>
      </c>
      <c r="AQ15" s="287" t="s">
        <v>10286</v>
      </c>
      <c r="AR15" s="287" t="s">
        <v>10286</v>
      </c>
      <c r="AS15" s="287" t="s">
        <v>10286</v>
      </c>
      <c r="AT15" s="287" t="s">
        <v>10286</v>
      </c>
      <c r="AU15" s="287" t="s">
        <v>10286</v>
      </c>
      <c r="AV15" s="287" t="s">
        <v>10286</v>
      </c>
      <c r="AW15" s="287" t="s">
        <v>10286</v>
      </c>
      <c r="AX15" s="287" t="s">
        <v>10286</v>
      </c>
      <c r="AY15" s="287" t="s">
        <v>10286</v>
      </c>
      <c r="AZ15" s="287" t="s">
        <v>10286</v>
      </c>
      <c r="BA15" s="287" t="s">
        <v>10286</v>
      </c>
      <c r="BB15" s="287" t="s">
        <v>10286</v>
      </c>
      <c r="BC15" s="287" t="s">
        <v>10286</v>
      </c>
      <c r="BD15" s="287" t="s">
        <v>10286</v>
      </c>
      <c r="BE15" s="287" t="s">
        <v>10286</v>
      </c>
      <c r="BF15" s="287" t="s">
        <v>10286</v>
      </c>
      <c r="BG15" s="287" t="s">
        <v>10286</v>
      </c>
      <c r="BH15" s="287" t="s">
        <v>10286</v>
      </c>
      <c r="BI15" s="287" t="s">
        <v>10286</v>
      </c>
      <c r="BJ15" s="287" t="s">
        <v>10286</v>
      </c>
      <c r="BK15" s="287" t="str">
        <f>_xlfn.IFNA(VLOOKUP(C15,'INFORM Severity - hidden'!$C$5:$G$300,5,FALSE),"-")</f>
        <v>-</v>
      </c>
    </row>
    <row r="16" spans="1:63" x14ac:dyDescent="0.25">
      <c r="A16" t="s">
        <v>282</v>
      </c>
      <c r="B16" t="s">
        <v>280</v>
      </c>
      <c r="C16" t="s">
        <v>281</v>
      </c>
      <c r="D16" s="287" t="str">
        <f t="shared" si="0"/>
        <v>Increasing</v>
      </c>
      <c r="E16" s="287" t="s">
        <v>10286</v>
      </c>
      <c r="F16" s="287">
        <v>3</v>
      </c>
      <c r="G16" s="287">
        <v>3.1</v>
      </c>
      <c r="H16" s="287">
        <v>3.2</v>
      </c>
      <c r="I16" s="287">
        <v>3.2</v>
      </c>
      <c r="J16" s="287">
        <v>3.1</v>
      </c>
      <c r="K16" s="287">
        <v>3.2</v>
      </c>
      <c r="L16" s="287">
        <v>3.2</v>
      </c>
      <c r="M16" s="287">
        <v>3.2</v>
      </c>
      <c r="N16" s="287">
        <v>3.2</v>
      </c>
      <c r="O16" s="287">
        <v>3.2</v>
      </c>
      <c r="P16" s="287">
        <v>3.2</v>
      </c>
      <c r="Q16" s="287">
        <v>3.2</v>
      </c>
      <c r="R16" s="287">
        <v>3.4</v>
      </c>
      <c r="S16" s="287">
        <v>3.4</v>
      </c>
      <c r="T16" s="287">
        <v>3.4</v>
      </c>
      <c r="U16" s="287">
        <v>3.4</v>
      </c>
      <c r="V16" s="287">
        <v>3.9</v>
      </c>
      <c r="W16" s="287">
        <v>3.9</v>
      </c>
      <c r="X16" s="287">
        <v>3.9</v>
      </c>
      <c r="Y16" s="287">
        <v>3.9</v>
      </c>
      <c r="Z16" s="287">
        <v>3.8</v>
      </c>
      <c r="AA16" s="287">
        <v>3.9</v>
      </c>
      <c r="AB16" s="287">
        <v>4</v>
      </c>
      <c r="AC16" s="287">
        <v>3.9</v>
      </c>
      <c r="AD16" s="287">
        <v>3.9</v>
      </c>
      <c r="AE16" s="287">
        <v>3.9</v>
      </c>
      <c r="AF16" s="287">
        <v>4</v>
      </c>
      <c r="AG16" s="287">
        <v>4</v>
      </c>
      <c r="AH16" s="287">
        <v>4</v>
      </c>
      <c r="AI16" s="287">
        <v>4</v>
      </c>
      <c r="AJ16" s="287">
        <v>4</v>
      </c>
      <c r="AK16" s="287">
        <v>4</v>
      </c>
      <c r="AL16" s="287">
        <v>4</v>
      </c>
      <c r="AM16" s="287">
        <v>3.9</v>
      </c>
      <c r="AN16" s="287">
        <v>3.9</v>
      </c>
      <c r="AO16" s="287">
        <v>3.9</v>
      </c>
      <c r="AP16" s="287">
        <v>3.9</v>
      </c>
      <c r="AQ16" s="287">
        <v>3.9</v>
      </c>
      <c r="AR16" s="287">
        <v>3.9</v>
      </c>
      <c r="AS16" s="287">
        <v>3.9</v>
      </c>
      <c r="AT16" s="287">
        <v>3.9</v>
      </c>
      <c r="AU16" s="287">
        <v>3.9</v>
      </c>
      <c r="AV16" s="287">
        <v>3.9</v>
      </c>
      <c r="AW16" s="287">
        <v>3.7</v>
      </c>
      <c r="AX16" s="287">
        <v>3.8</v>
      </c>
      <c r="AY16" s="287">
        <v>3.8</v>
      </c>
      <c r="AZ16" s="287">
        <v>3.7</v>
      </c>
      <c r="BA16" s="287">
        <v>3.7</v>
      </c>
      <c r="BB16" s="287">
        <v>4</v>
      </c>
      <c r="BC16" s="287">
        <v>4</v>
      </c>
      <c r="BD16" s="287">
        <v>4</v>
      </c>
      <c r="BE16" s="287">
        <v>4</v>
      </c>
      <c r="BF16" s="287">
        <v>3.9</v>
      </c>
      <c r="BG16" s="287">
        <v>3.9</v>
      </c>
      <c r="BH16" s="287">
        <v>4</v>
      </c>
      <c r="BI16" s="287">
        <v>4</v>
      </c>
      <c r="BJ16" s="287">
        <v>4</v>
      </c>
      <c r="BK16" s="287">
        <f>_xlfn.IFNA(VLOOKUP(C16,'INFORM Severity - hidden'!$C$5:$G$300,5,FALSE),"-")</f>
        <v>4</v>
      </c>
    </row>
    <row r="17" spans="1:63" x14ac:dyDescent="0.25">
      <c r="C17" t="s">
        <v>10293</v>
      </c>
      <c r="D17" s="287" t="str">
        <f t="shared" si="0"/>
        <v>-</v>
      </c>
      <c r="E17" s="287" t="s">
        <v>10286</v>
      </c>
      <c r="F17" s="287" t="s">
        <v>10286</v>
      </c>
      <c r="G17" s="287" t="s">
        <v>10286</v>
      </c>
      <c r="H17" s="287" t="s">
        <v>10286</v>
      </c>
      <c r="I17" s="287" t="s">
        <v>10286</v>
      </c>
      <c r="J17" s="287" t="s">
        <v>10286</v>
      </c>
      <c r="K17" s="287" t="s">
        <v>10286</v>
      </c>
      <c r="L17" s="287" t="s">
        <v>10286</v>
      </c>
      <c r="M17" s="287" t="s">
        <v>10286</v>
      </c>
      <c r="N17" s="287" t="s">
        <v>10286</v>
      </c>
      <c r="O17" s="287" t="s">
        <v>10286</v>
      </c>
      <c r="P17" s="287" t="s">
        <v>10286</v>
      </c>
      <c r="Q17" s="287" t="s">
        <v>10286</v>
      </c>
      <c r="R17" s="287" t="s">
        <v>10286</v>
      </c>
      <c r="S17" s="287" t="s">
        <v>10286</v>
      </c>
      <c r="T17" s="287" t="s">
        <v>10286</v>
      </c>
      <c r="U17" s="287" t="s">
        <v>10286</v>
      </c>
      <c r="V17" s="287" t="s">
        <v>10286</v>
      </c>
      <c r="W17" s="287" t="s">
        <v>10286</v>
      </c>
      <c r="X17" s="287" t="s">
        <v>10286</v>
      </c>
      <c r="Y17" s="287">
        <v>2.4</v>
      </c>
      <c r="Z17" s="287">
        <v>2.2999999999999998</v>
      </c>
      <c r="AA17" s="287">
        <v>2.4</v>
      </c>
      <c r="AB17" s="287">
        <v>2.4</v>
      </c>
      <c r="AC17" s="287">
        <v>2.4</v>
      </c>
      <c r="AD17" s="287" t="s">
        <v>10286</v>
      </c>
      <c r="AE17" s="287" t="s">
        <v>10286</v>
      </c>
      <c r="AF17" s="287" t="s">
        <v>10286</v>
      </c>
      <c r="AG17" s="287" t="s">
        <v>10286</v>
      </c>
      <c r="AH17" s="287" t="s">
        <v>10286</v>
      </c>
      <c r="AI17" s="287" t="s">
        <v>10286</v>
      </c>
      <c r="AJ17" s="287" t="s">
        <v>10286</v>
      </c>
      <c r="AK17" s="287" t="s">
        <v>10286</v>
      </c>
      <c r="AL17" s="287" t="s">
        <v>10286</v>
      </c>
      <c r="AM17" s="287" t="s">
        <v>10286</v>
      </c>
      <c r="AN17" s="287" t="s">
        <v>10286</v>
      </c>
      <c r="AO17" s="287" t="s">
        <v>10286</v>
      </c>
      <c r="AP17" s="287" t="s">
        <v>10286</v>
      </c>
      <c r="AQ17" s="287" t="s">
        <v>10286</v>
      </c>
      <c r="AR17" s="287" t="s">
        <v>10286</v>
      </c>
      <c r="AS17" s="287" t="s">
        <v>10286</v>
      </c>
      <c r="AT17" s="287" t="s">
        <v>10286</v>
      </c>
      <c r="AU17" s="287" t="s">
        <v>10286</v>
      </c>
      <c r="AV17" s="287" t="s">
        <v>10286</v>
      </c>
      <c r="AW17" s="287" t="s">
        <v>10286</v>
      </c>
      <c r="AX17" s="287" t="s">
        <v>10286</v>
      </c>
      <c r="AY17" s="287" t="s">
        <v>10286</v>
      </c>
      <c r="AZ17" s="287" t="s">
        <v>10286</v>
      </c>
      <c r="BA17" s="287" t="s">
        <v>10286</v>
      </c>
      <c r="BB17" s="287" t="s">
        <v>10286</v>
      </c>
      <c r="BC17" s="287" t="s">
        <v>10286</v>
      </c>
      <c r="BD17" s="287" t="s">
        <v>10286</v>
      </c>
      <c r="BE17" s="287" t="s">
        <v>10286</v>
      </c>
      <c r="BF17" s="287" t="s">
        <v>10286</v>
      </c>
      <c r="BG17" s="287" t="s">
        <v>10286</v>
      </c>
      <c r="BH17" s="287" t="s">
        <v>10286</v>
      </c>
      <c r="BI17" s="287" t="s">
        <v>10286</v>
      </c>
      <c r="BJ17" s="287" t="s">
        <v>10286</v>
      </c>
      <c r="BK17" s="287" t="str">
        <f>_xlfn.IFNA(VLOOKUP(C17,'INFORM Severity - hidden'!$C$5:$G$300,5,FALSE),"-")</f>
        <v>-</v>
      </c>
    </row>
    <row r="18" spans="1:63" x14ac:dyDescent="0.25">
      <c r="C18" t="s">
        <v>10294</v>
      </c>
      <c r="D18" s="287" t="str">
        <f t="shared" si="0"/>
        <v>-</v>
      </c>
      <c r="E18" s="287" t="s">
        <v>10286</v>
      </c>
      <c r="F18" s="287" t="s">
        <v>10286</v>
      </c>
      <c r="G18" s="287" t="s">
        <v>10286</v>
      </c>
      <c r="H18" s="287" t="s">
        <v>10286</v>
      </c>
      <c r="I18" s="287" t="s">
        <v>10286</v>
      </c>
      <c r="J18" s="287" t="s">
        <v>10286</v>
      </c>
      <c r="K18" s="287" t="s">
        <v>10286</v>
      </c>
      <c r="L18" s="287" t="s">
        <v>10286</v>
      </c>
      <c r="M18" s="287" t="s">
        <v>10286</v>
      </c>
      <c r="N18" s="287" t="s">
        <v>10286</v>
      </c>
      <c r="O18" s="287" t="s">
        <v>10286</v>
      </c>
      <c r="P18" s="287" t="s">
        <v>10286</v>
      </c>
      <c r="Q18" s="287" t="s">
        <v>10286</v>
      </c>
      <c r="R18" s="287" t="s">
        <v>10286</v>
      </c>
      <c r="S18" s="287" t="s">
        <v>10286</v>
      </c>
      <c r="T18" s="287" t="s">
        <v>10286</v>
      </c>
      <c r="U18" s="287" t="s">
        <v>10286</v>
      </c>
      <c r="V18" s="287" t="s">
        <v>10286</v>
      </c>
      <c r="W18" s="287" t="s">
        <v>10286</v>
      </c>
      <c r="X18" s="287" t="s">
        <v>10286</v>
      </c>
      <c r="Y18" s="287" t="s">
        <v>10286</v>
      </c>
      <c r="Z18" s="287" t="s">
        <v>10286</v>
      </c>
      <c r="AA18" s="287">
        <v>3.9</v>
      </c>
      <c r="AB18" s="287">
        <v>3.9</v>
      </c>
      <c r="AC18" s="287">
        <v>3.8</v>
      </c>
      <c r="AD18" s="287" t="s">
        <v>10286</v>
      </c>
      <c r="AE18" s="287" t="s">
        <v>10286</v>
      </c>
      <c r="AF18" s="287" t="s">
        <v>10286</v>
      </c>
      <c r="AG18" s="287" t="s">
        <v>10286</v>
      </c>
      <c r="AH18" s="287" t="s">
        <v>10286</v>
      </c>
      <c r="AI18" s="287" t="s">
        <v>10286</v>
      </c>
      <c r="AJ18" s="287" t="s">
        <v>10286</v>
      </c>
      <c r="AK18" s="287" t="s">
        <v>10286</v>
      </c>
      <c r="AL18" s="287" t="s">
        <v>10286</v>
      </c>
      <c r="AM18" s="287" t="s">
        <v>10286</v>
      </c>
      <c r="AN18" s="287" t="s">
        <v>10286</v>
      </c>
      <c r="AO18" s="287" t="s">
        <v>10286</v>
      </c>
      <c r="AP18" s="287" t="s">
        <v>10286</v>
      </c>
      <c r="AQ18" s="287" t="s">
        <v>10286</v>
      </c>
      <c r="AR18" s="287" t="s">
        <v>10286</v>
      </c>
      <c r="AS18" s="287" t="s">
        <v>10286</v>
      </c>
      <c r="AT18" s="287" t="s">
        <v>10286</v>
      </c>
      <c r="AU18" s="287" t="s">
        <v>10286</v>
      </c>
      <c r="AV18" s="287" t="s">
        <v>10286</v>
      </c>
      <c r="AW18" s="287" t="s">
        <v>10286</v>
      </c>
      <c r="AX18" s="287" t="s">
        <v>10286</v>
      </c>
      <c r="AY18" s="287" t="s">
        <v>10286</v>
      </c>
      <c r="AZ18" s="287" t="s">
        <v>10286</v>
      </c>
      <c r="BA18" s="287" t="s">
        <v>10286</v>
      </c>
      <c r="BB18" s="287" t="s">
        <v>10286</v>
      </c>
      <c r="BC18" s="287" t="s">
        <v>10286</v>
      </c>
      <c r="BD18" s="287" t="s">
        <v>10286</v>
      </c>
      <c r="BE18" s="287" t="s">
        <v>10286</v>
      </c>
      <c r="BF18" s="287" t="s">
        <v>10286</v>
      </c>
      <c r="BG18" s="287" t="s">
        <v>10286</v>
      </c>
      <c r="BH18" s="287" t="s">
        <v>10286</v>
      </c>
      <c r="BI18" s="287" t="s">
        <v>10286</v>
      </c>
      <c r="BJ18" s="287" t="s">
        <v>10286</v>
      </c>
      <c r="BK18" s="287" t="str">
        <f>_xlfn.IFNA(VLOOKUP(C18,'INFORM Severity - hidden'!$C$5:$G$300,5,FALSE),"-")</f>
        <v>-</v>
      </c>
    </row>
    <row r="19" spans="1:63" x14ac:dyDescent="0.25">
      <c r="C19" t="s">
        <v>10295</v>
      </c>
      <c r="D19" s="287" t="str">
        <f t="shared" si="0"/>
        <v>-</v>
      </c>
      <c r="E19" s="287" t="s">
        <v>10286</v>
      </c>
      <c r="F19" s="287" t="s">
        <v>10286</v>
      </c>
      <c r="G19" s="287" t="s">
        <v>10286</v>
      </c>
      <c r="H19" s="287" t="s">
        <v>10286</v>
      </c>
      <c r="I19" s="287" t="s">
        <v>10286</v>
      </c>
      <c r="J19" s="287" t="s">
        <v>10286</v>
      </c>
      <c r="K19" s="287" t="s">
        <v>10286</v>
      </c>
      <c r="L19" s="287" t="s">
        <v>10286</v>
      </c>
      <c r="M19" s="287" t="s">
        <v>10286</v>
      </c>
      <c r="N19" s="287" t="s">
        <v>10286</v>
      </c>
      <c r="O19" s="287" t="s">
        <v>10286</v>
      </c>
      <c r="P19" s="287" t="s">
        <v>10286</v>
      </c>
      <c r="Q19" s="287" t="s">
        <v>10286</v>
      </c>
      <c r="R19" s="287" t="s">
        <v>10286</v>
      </c>
      <c r="S19" s="287" t="s">
        <v>10286</v>
      </c>
      <c r="T19" s="287" t="s">
        <v>10286</v>
      </c>
      <c r="U19" s="287" t="s">
        <v>10286</v>
      </c>
      <c r="V19" s="287">
        <v>2.9</v>
      </c>
      <c r="W19" s="287">
        <v>3.2</v>
      </c>
      <c r="X19" s="287">
        <v>3.2</v>
      </c>
      <c r="Y19" s="287">
        <v>3.2</v>
      </c>
      <c r="Z19" s="287">
        <v>2.9</v>
      </c>
      <c r="AA19" s="287">
        <v>2.9</v>
      </c>
      <c r="AB19" s="287">
        <v>2.9</v>
      </c>
      <c r="AC19" s="287" t="s">
        <v>10286</v>
      </c>
      <c r="AD19" s="287" t="s">
        <v>10286</v>
      </c>
      <c r="AE19" s="287" t="s">
        <v>10286</v>
      </c>
      <c r="AF19" s="287" t="s">
        <v>10286</v>
      </c>
      <c r="AG19" s="287" t="s">
        <v>10286</v>
      </c>
      <c r="AH19" s="287" t="s">
        <v>10286</v>
      </c>
      <c r="AI19" s="287" t="s">
        <v>10286</v>
      </c>
      <c r="AJ19" s="287" t="s">
        <v>10286</v>
      </c>
      <c r="AK19" s="287" t="s">
        <v>10286</v>
      </c>
      <c r="AL19" s="287" t="s">
        <v>10286</v>
      </c>
      <c r="AM19" s="287" t="s">
        <v>10286</v>
      </c>
      <c r="AN19" s="287" t="s">
        <v>10286</v>
      </c>
      <c r="AO19" s="287" t="s">
        <v>10286</v>
      </c>
      <c r="AP19" s="287" t="s">
        <v>10286</v>
      </c>
      <c r="AQ19" s="287" t="s">
        <v>10286</v>
      </c>
      <c r="AR19" s="287" t="s">
        <v>10286</v>
      </c>
      <c r="AS19" s="287" t="s">
        <v>10286</v>
      </c>
      <c r="AT19" s="287">
        <v>3.5</v>
      </c>
      <c r="AU19" s="287">
        <v>3.5</v>
      </c>
      <c r="AV19" s="287">
        <v>3.5</v>
      </c>
      <c r="AW19" s="287">
        <v>3.5</v>
      </c>
      <c r="AX19" s="287">
        <v>3.4</v>
      </c>
      <c r="AY19" s="287">
        <v>3.4</v>
      </c>
      <c r="AZ19" s="287">
        <v>3.4</v>
      </c>
      <c r="BA19" s="287" t="s">
        <v>10286</v>
      </c>
      <c r="BB19" s="287" t="s">
        <v>10286</v>
      </c>
      <c r="BC19" s="287" t="s">
        <v>10286</v>
      </c>
      <c r="BD19" s="287" t="s">
        <v>10286</v>
      </c>
      <c r="BE19" s="287" t="s">
        <v>10286</v>
      </c>
      <c r="BF19" s="287" t="s">
        <v>10286</v>
      </c>
      <c r="BG19" s="287" t="s">
        <v>10286</v>
      </c>
      <c r="BH19" s="287">
        <v>3.6</v>
      </c>
      <c r="BI19" s="287">
        <v>3.4</v>
      </c>
      <c r="BJ19" s="287" t="s">
        <v>10286</v>
      </c>
      <c r="BK19" s="287" t="str">
        <f>_xlfn.IFNA(VLOOKUP(C19,'INFORM Severity - hidden'!$C$5:$G$300,5,FALSE),"-")</f>
        <v>-</v>
      </c>
    </row>
    <row r="20" spans="1:63" x14ac:dyDescent="0.25">
      <c r="A20" t="s">
        <v>2138</v>
      </c>
      <c r="B20" t="s">
        <v>2136</v>
      </c>
      <c r="C20" t="s">
        <v>2137</v>
      </c>
      <c r="D20" s="287" t="str">
        <f t="shared" si="0"/>
        <v>Stable</v>
      </c>
      <c r="E20" s="287" t="s">
        <v>10286</v>
      </c>
      <c r="F20" s="287">
        <v>3.3</v>
      </c>
      <c r="G20" s="287">
        <v>3.3</v>
      </c>
      <c r="H20" s="287">
        <v>3.1</v>
      </c>
      <c r="I20" s="287">
        <v>3.1</v>
      </c>
      <c r="J20" s="287">
        <v>3.1</v>
      </c>
      <c r="K20" s="287">
        <v>3.1</v>
      </c>
      <c r="L20" s="287">
        <v>3.1</v>
      </c>
      <c r="M20" s="287">
        <v>3.1</v>
      </c>
      <c r="N20" s="287">
        <v>3.2</v>
      </c>
      <c r="O20" s="287">
        <v>3.2</v>
      </c>
      <c r="P20" s="287">
        <v>3.2</v>
      </c>
      <c r="Q20" s="287">
        <v>3.2</v>
      </c>
      <c r="R20" s="287">
        <v>3.2</v>
      </c>
      <c r="S20" s="287">
        <v>3.1</v>
      </c>
      <c r="T20" s="287">
        <v>3.1</v>
      </c>
      <c r="U20" s="287">
        <v>3.2</v>
      </c>
      <c r="V20" s="287">
        <v>3.3</v>
      </c>
      <c r="W20" s="287">
        <v>3.3</v>
      </c>
      <c r="X20" s="287">
        <v>3.3</v>
      </c>
      <c r="Y20" s="287">
        <v>3.3</v>
      </c>
      <c r="Z20" s="287">
        <v>3.3</v>
      </c>
      <c r="AA20" s="287">
        <v>3.3</v>
      </c>
      <c r="AB20" s="287">
        <v>3.3</v>
      </c>
      <c r="AC20" s="287">
        <v>3.2</v>
      </c>
      <c r="AD20" s="287">
        <v>3.2</v>
      </c>
      <c r="AE20" s="287">
        <v>3.2</v>
      </c>
      <c r="AF20" s="287">
        <v>3.2</v>
      </c>
      <c r="AG20" s="287">
        <v>3.2</v>
      </c>
      <c r="AH20" s="287">
        <v>3.2</v>
      </c>
      <c r="AI20" s="287">
        <v>3.2</v>
      </c>
      <c r="AJ20" s="287">
        <v>3.2</v>
      </c>
      <c r="AK20" s="287">
        <v>3.1</v>
      </c>
      <c r="AL20" s="287">
        <v>3.1</v>
      </c>
      <c r="AM20" s="287">
        <v>3.2</v>
      </c>
      <c r="AN20" s="287">
        <v>3.2</v>
      </c>
      <c r="AO20" s="287">
        <v>3.2</v>
      </c>
      <c r="AP20" s="287">
        <v>3.2</v>
      </c>
      <c r="AQ20" s="287">
        <v>3.2</v>
      </c>
      <c r="AR20" s="287">
        <v>3.2</v>
      </c>
      <c r="AS20" s="287">
        <v>3</v>
      </c>
      <c r="AT20" s="287">
        <v>3</v>
      </c>
      <c r="AU20" s="287">
        <v>3.1</v>
      </c>
      <c r="AV20" s="287">
        <v>3</v>
      </c>
      <c r="AW20" s="287">
        <v>3.1</v>
      </c>
      <c r="AX20" s="287">
        <v>3</v>
      </c>
      <c r="AY20" s="287">
        <v>3</v>
      </c>
      <c r="AZ20" s="287">
        <v>3</v>
      </c>
      <c r="BA20" s="287">
        <v>3</v>
      </c>
      <c r="BB20" s="287">
        <v>3</v>
      </c>
      <c r="BC20" s="287">
        <v>3</v>
      </c>
      <c r="BD20" s="287">
        <v>3</v>
      </c>
      <c r="BE20" s="287">
        <v>3</v>
      </c>
      <c r="BF20" s="287">
        <v>3.3</v>
      </c>
      <c r="BG20" s="287">
        <v>3.3</v>
      </c>
      <c r="BH20" s="287">
        <v>3.3</v>
      </c>
      <c r="BI20" s="287">
        <v>3.3</v>
      </c>
      <c r="BJ20" s="287">
        <v>3.3</v>
      </c>
      <c r="BK20" s="287">
        <f>_xlfn.IFNA(VLOOKUP(C20,'INFORM Severity - hidden'!$C$5:$G$300,5,FALSE),"-")</f>
        <v>3.3</v>
      </c>
    </row>
    <row r="21" spans="1:63" x14ac:dyDescent="0.25">
      <c r="C21" t="s">
        <v>10296</v>
      </c>
      <c r="D21" s="287" t="str">
        <f t="shared" si="0"/>
        <v>-</v>
      </c>
      <c r="E21" s="287" t="s">
        <v>10286</v>
      </c>
      <c r="F21" s="287" t="s">
        <v>10286</v>
      </c>
      <c r="G21" s="287" t="s">
        <v>10286</v>
      </c>
      <c r="H21" s="287" t="s">
        <v>10286</v>
      </c>
      <c r="I21" s="287" t="s">
        <v>10286</v>
      </c>
      <c r="J21" s="287" t="s">
        <v>10286</v>
      </c>
      <c r="K21" s="287" t="s">
        <v>10286</v>
      </c>
      <c r="L21" s="287">
        <v>3.1</v>
      </c>
      <c r="M21" s="287">
        <v>3.1</v>
      </c>
      <c r="N21" s="287">
        <v>3.2</v>
      </c>
      <c r="O21" s="287">
        <v>3.2</v>
      </c>
      <c r="P21" s="287">
        <v>3.2</v>
      </c>
      <c r="Q21" s="287">
        <v>3.2</v>
      </c>
      <c r="R21" s="287">
        <v>3.2</v>
      </c>
      <c r="S21" s="287">
        <v>3.2</v>
      </c>
      <c r="T21" s="287">
        <v>3.2</v>
      </c>
      <c r="U21" s="287">
        <v>3.2</v>
      </c>
      <c r="V21" s="287">
        <v>3.1</v>
      </c>
      <c r="W21" s="287">
        <v>3.3</v>
      </c>
      <c r="X21" s="287">
        <v>3.3</v>
      </c>
      <c r="Y21" s="287">
        <v>3.3</v>
      </c>
      <c r="Z21" s="287">
        <v>3.3</v>
      </c>
      <c r="AA21" s="287" t="s">
        <v>10286</v>
      </c>
      <c r="AB21" s="287" t="s">
        <v>10286</v>
      </c>
      <c r="AC21" s="287" t="s">
        <v>10286</v>
      </c>
      <c r="AD21" s="287" t="s">
        <v>10286</v>
      </c>
      <c r="AE21" s="287" t="s">
        <v>10286</v>
      </c>
      <c r="AF21" s="287" t="s">
        <v>10286</v>
      </c>
      <c r="AG21" s="287" t="s">
        <v>10286</v>
      </c>
      <c r="AH21" s="287" t="s">
        <v>10286</v>
      </c>
      <c r="AI21" s="287" t="s">
        <v>10286</v>
      </c>
      <c r="AJ21" s="287" t="s">
        <v>10286</v>
      </c>
      <c r="AK21" s="287" t="s">
        <v>10286</v>
      </c>
      <c r="AL21" s="287" t="s">
        <v>10286</v>
      </c>
      <c r="AM21" s="287" t="s">
        <v>10286</v>
      </c>
      <c r="AN21" s="287" t="s">
        <v>10286</v>
      </c>
      <c r="AO21" s="287" t="s">
        <v>10286</v>
      </c>
      <c r="AP21" s="287" t="s">
        <v>10286</v>
      </c>
      <c r="AQ21" s="287" t="s">
        <v>10286</v>
      </c>
      <c r="AR21" s="287" t="s">
        <v>10286</v>
      </c>
      <c r="AS21" s="287" t="s">
        <v>10286</v>
      </c>
      <c r="AT21" s="287" t="s">
        <v>10286</v>
      </c>
      <c r="AU21" s="287" t="s">
        <v>10286</v>
      </c>
      <c r="AV21" s="287" t="s">
        <v>10286</v>
      </c>
      <c r="AW21" s="287" t="s">
        <v>10286</v>
      </c>
      <c r="AX21" s="287" t="s">
        <v>10286</v>
      </c>
      <c r="AY21" s="287" t="s">
        <v>10286</v>
      </c>
      <c r="AZ21" s="287" t="s">
        <v>10286</v>
      </c>
      <c r="BA21" s="287" t="s">
        <v>10286</v>
      </c>
      <c r="BB21" s="287" t="s">
        <v>10286</v>
      </c>
      <c r="BC21" s="287" t="s">
        <v>10286</v>
      </c>
      <c r="BD21" s="287" t="s">
        <v>10286</v>
      </c>
      <c r="BE21" s="287" t="s">
        <v>10286</v>
      </c>
      <c r="BF21" s="287" t="s">
        <v>10286</v>
      </c>
      <c r="BG21" s="287" t="s">
        <v>10286</v>
      </c>
      <c r="BH21" s="287" t="s">
        <v>10286</v>
      </c>
      <c r="BI21" s="287" t="s">
        <v>10286</v>
      </c>
      <c r="BJ21" s="287" t="s">
        <v>10286</v>
      </c>
      <c r="BK21" s="287" t="str">
        <f>_xlfn.IFNA(VLOOKUP(C21,'INFORM Severity - hidden'!$C$5:$G$300,5,FALSE),"-")</f>
        <v>-</v>
      </c>
    </row>
    <row r="22" spans="1:63" x14ac:dyDescent="0.25">
      <c r="C22" t="s">
        <v>10297</v>
      </c>
      <c r="D22" s="287" t="str">
        <f t="shared" si="0"/>
        <v>-</v>
      </c>
      <c r="E22" s="287" t="s">
        <v>10286</v>
      </c>
      <c r="F22" s="287" t="s">
        <v>10286</v>
      </c>
      <c r="G22" s="287" t="s">
        <v>10286</v>
      </c>
      <c r="H22" s="287" t="s">
        <v>10286</v>
      </c>
      <c r="I22" s="287" t="s">
        <v>10286</v>
      </c>
      <c r="J22" s="287" t="s">
        <v>10286</v>
      </c>
      <c r="K22" s="287" t="s">
        <v>10286</v>
      </c>
      <c r="L22" s="287" t="s">
        <v>10286</v>
      </c>
      <c r="M22" s="287" t="s">
        <v>10286</v>
      </c>
      <c r="N22" s="287" t="s">
        <v>10286</v>
      </c>
      <c r="O22" s="287" t="s">
        <v>10286</v>
      </c>
      <c r="P22" s="287" t="s">
        <v>10286</v>
      </c>
      <c r="Q22" s="287" t="s">
        <v>10286</v>
      </c>
      <c r="R22" s="287" t="s">
        <v>10286</v>
      </c>
      <c r="S22" s="287" t="s">
        <v>10286</v>
      </c>
      <c r="T22" s="287" t="s">
        <v>10286</v>
      </c>
      <c r="U22" s="287" t="s">
        <v>10286</v>
      </c>
      <c r="V22" s="287">
        <v>2.4</v>
      </c>
      <c r="W22" s="287">
        <v>2.5</v>
      </c>
      <c r="X22" s="287">
        <v>2.5</v>
      </c>
      <c r="Y22" s="287">
        <v>2.5</v>
      </c>
      <c r="Z22" s="287">
        <v>2.5</v>
      </c>
      <c r="AA22" s="287">
        <v>2.6</v>
      </c>
      <c r="AB22" s="287">
        <v>2.6</v>
      </c>
      <c r="AC22" s="287" t="s">
        <v>10286</v>
      </c>
      <c r="AD22" s="287" t="s">
        <v>10286</v>
      </c>
      <c r="AE22" s="287" t="s">
        <v>10286</v>
      </c>
      <c r="AF22" s="287" t="s">
        <v>10286</v>
      </c>
      <c r="AG22" s="287" t="s">
        <v>10286</v>
      </c>
      <c r="AH22" s="287" t="s">
        <v>10286</v>
      </c>
      <c r="AI22" s="287" t="s">
        <v>10286</v>
      </c>
      <c r="AJ22" s="287" t="s">
        <v>10286</v>
      </c>
      <c r="AK22" s="287" t="s">
        <v>10286</v>
      </c>
      <c r="AL22" s="287" t="s">
        <v>10286</v>
      </c>
      <c r="AM22" s="287" t="s">
        <v>10286</v>
      </c>
      <c r="AN22" s="287" t="s">
        <v>10286</v>
      </c>
      <c r="AO22" s="287" t="s">
        <v>10286</v>
      </c>
      <c r="AP22" s="287" t="s">
        <v>10286</v>
      </c>
      <c r="AQ22" s="287" t="s">
        <v>10286</v>
      </c>
      <c r="AR22" s="287" t="s">
        <v>10286</v>
      </c>
      <c r="AS22" s="287" t="s">
        <v>10286</v>
      </c>
      <c r="AT22" s="287" t="s">
        <v>10286</v>
      </c>
      <c r="AU22" s="287" t="s">
        <v>10286</v>
      </c>
      <c r="AV22" s="287" t="s">
        <v>10286</v>
      </c>
      <c r="AW22" s="287" t="s">
        <v>10286</v>
      </c>
      <c r="AX22" s="287" t="s">
        <v>10286</v>
      </c>
      <c r="AY22" s="287" t="s">
        <v>10286</v>
      </c>
      <c r="AZ22" s="287" t="s">
        <v>10286</v>
      </c>
      <c r="BA22" s="287" t="s">
        <v>10286</v>
      </c>
      <c r="BB22" s="287" t="s">
        <v>10286</v>
      </c>
      <c r="BC22" s="287" t="s">
        <v>10286</v>
      </c>
      <c r="BD22" s="287" t="s">
        <v>10286</v>
      </c>
      <c r="BE22" s="287" t="s">
        <v>10286</v>
      </c>
      <c r="BF22" s="287" t="s">
        <v>10286</v>
      </c>
      <c r="BG22" s="287" t="s">
        <v>10286</v>
      </c>
      <c r="BH22" s="287" t="s">
        <v>10286</v>
      </c>
      <c r="BI22" s="287" t="s">
        <v>10286</v>
      </c>
      <c r="BJ22" s="287" t="s">
        <v>10286</v>
      </c>
      <c r="BK22" s="287" t="str">
        <f>_xlfn.IFNA(VLOOKUP(C22,'INFORM Severity - hidden'!$C$5:$G$300,5,FALSE),"-")</f>
        <v>-</v>
      </c>
    </row>
    <row r="23" spans="1:63" x14ac:dyDescent="0.25">
      <c r="C23" t="s">
        <v>10298</v>
      </c>
      <c r="D23" s="287" t="str">
        <f t="shared" si="0"/>
        <v>-</v>
      </c>
      <c r="E23" s="287" t="s">
        <v>10286</v>
      </c>
      <c r="F23" s="287" t="s">
        <v>10286</v>
      </c>
      <c r="G23" s="287" t="s">
        <v>10286</v>
      </c>
      <c r="H23" s="287" t="s">
        <v>10286</v>
      </c>
      <c r="I23" s="287" t="s">
        <v>10286</v>
      </c>
      <c r="J23" s="287" t="s">
        <v>10286</v>
      </c>
      <c r="K23" s="287" t="s">
        <v>10286</v>
      </c>
      <c r="L23" s="287" t="s">
        <v>10286</v>
      </c>
      <c r="M23" s="287" t="s">
        <v>10286</v>
      </c>
      <c r="N23" s="287" t="s">
        <v>10286</v>
      </c>
      <c r="O23" s="287" t="s">
        <v>10286</v>
      </c>
      <c r="P23" s="287" t="s">
        <v>10286</v>
      </c>
      <c r="Q23" s="287" t="s">
        <v>10286</v>
      </c>
      <c r="R23" s="287" t="s">
        <v>10286</v>
      </c>
      <c r="S23" s="287" t="s">
        <v>10286</v>
      </c>
      <c r="T23" s="287" t="s">
        <v>10286</v>
      </c>
      <c r="U23" s="287" t="s">
        <v>10286</v>
      </c>
      <c r="V23" s="287" t="s">
        <v>10286</v>
      </c>
      <c r="W23" s="287" t="s">
        <v>10286</v>
      </c>
      <c r="X23" s="287" t="s">
        <v>10286</v>
      </c>
      <c r="Y23" s="287">
        <v>2.1</v>
      </c>
      <c r="Z23" s="287">
        <v>2.1</v>
      </c>
      <c r="AA23" s="287">
        <v>2.4</v>
      </c>
      <c r="AB23" s="287" t="s">
        <v>10286</v>
      </c>
      <c r="AC23" s="287" t="s">
        <v>10286</v>
      </c>
      <c r="AD23" s="287" t="s">
        <v>10286</v>
      </c>
      <c r="AE23" s="287" t="s">
        <v>10286</v>
      </c>
      <c r="AF23" s="287" t="s">
        <v>10286</v>
      </c>
      <c r="AG23" s="287" t="s">
        <v>10286</v>
      </c>
      <c r="AH23" s="287" t="s">
        <v>10286</v>
      </c>
      <c r="AI23" s="287" t="s">
        <v>10286</v>
      </c>
      <c r="AJ23" s="287" t="s">
        <v>10286</v>
      </c>
      <c r="AK23" s="287" t="s">
        <v>10286</v>
      </c>
      <c r="AL23" s="287" t="s">
        <v>10286</v>
      </c>
      <c r="AM23" s="287" t="s">
        <v>10286</v>
      </c>
      <c r="AN23" s="287" t="s">
        <v>10286</v>
      </c>
      <c r="AO23" s="287" t="s">
        <v>10286</v>
      </c>
      <c r="AP23" s="287" t="s">
        <v>10286</v>
      </c>
      <c r="AQ23" s="287" t="s">
        <v>10286</v>
      </c>
      <c r="AR23" s="287" t="s">
        <v>10286</v>
      </c>
      <c r="AS23" s="287" t="s">
        <v>10286</v>
      </c>
      <c r="AT23" s="287" t="s">
        <v>10286</v>
      </c>
      <c r="AU23" s="287" t="s">
        <v>10286</v>
      </c>
      <c r="AV23" s="287" t="s">
        <v>10286</v>
      </c>
      <c r="AW23" s="287" t="s">
        <v>10286</v>
      </c>
      <c r="AX23" s="287" t="s">
        <v>10286</v>
      </c>
      <c r="AY23" s="287" t="s">
        <v>10286</v>
      </c>
      <c r="AZ23" s="287" t="s">
        <v>10286</v>
      </c>
      <c r="BA23" s="287" t="s">
        <v>10286</v>
      </c>
      <c r="BB23" s="287" t="s">
        <v>10286</v>
      </c>
      <c r="BC23" s="287" t="s">
        <v>10286</v>
      </c>
      <c r="BD23" s="287" t="s">
        <v>10286</v>
      </c>
      <c r="BE23" s="287" t="s">
        <v>10286</v>
      </c>
      <c r="BF23" s="287" t="s">
        <v>10286</v>
      </c>
      <c r="BG23" s="287" t="s">
        <v>10286</v>
      </c>
      <c r="BH23" s="287" t="s">
        <v>10286</v>
      </c>
      <c r="BI23" s="287" t="s">
        <v>10286</v>
      </c>
      <c r="BJ23" s="287" t="s">
        <v>10286</v>
      </c>
      <c r="BK23" s="287" t="str">
        <f>_xlfn.IFNA(VLOOKUP(C23,'INFORM Severity - hidden'!$C$5:$G$300,5,FALSE),"-")</f>
        <v>-</v>
      </c>
    </row>
    <row r="24" spans="1:63" x14ac:dyDescent="0.25">
      <c r="C24" t="s">
        <v>10299</v>
      </c>
      <c r="D24" s="287" t="str">
        <f t="shared" si="0"/>
        <v>-</v>
      </c>
      <c r="E24" s="287" t="s">
        <v>10286</v>
      </c>
      <c r="F24" s="287" t="s">
        <v>10286</v>
      </c>
      <c r="G24" s="287" t="s">
        <v>10286</v>
      </c>
      <c r="H24" s="287" t="s">
        <v>10286</v>
      </c>
      <c r="I24" s="287" t="s">
        <v>10286</v>
      </c>
      <c r="J24" s="287" t="s">
        <v>10286</v>
      </c>
      <c r="K24" s="287" t="s">
        <v>10286</v>
      </c>
      <c r="L24" s="287" t="s">
        <v>10286</v>
      </c>
      <c r="M24" s="287" t="s">
        <v>10286</v>
      </c>
      <c r="N24" s="287" t="s">
        <v>10286</v>
      </c>
      <c r="O24" s="287" t="s">
        <v>10286</v>
      </c>
      <c r="P24" s="287" t="s">
        <v>10286</v>
      </c>
      <c r="Q24" s="287" t="s">
        <v>10286</v>
      </c>
      <c r="R24" s="287" t="s">
        <v>10286</v>
      </c>
      <c r="S24" s="287" t="s">
        <v>10286</v>
      </c>
      <c r="T24" s="287" t="s">
        <v>10286</v>
      </c>
      <c r="U24" s="287" t="s">
        <v>10286</v>
      </c>
      <c r="V24" s="287" t="s">
        <v>10286</v>
      </c>
      <c r="W24" s="287" t="s">
        <v>10286</v>
      </c>
      <c r="X24" s="287" t="s">
        <v>10286</v>
      </c>
      <c r="Y24" s="287" t="s">
        <v>10286</v>
      </c>
      <c r="Z24" s="287" t="s">
        <v>10286</v>
      </c>
      <c r="AA24" s="287" t="s">
        <v>10286</v>
      </c>
      <c r="AB24" s="287" t="s">
        <v>10286</v>
      </c>
      <c r="AC24" s="287" t="s">
        <v>10286</v>
      </c>
      <c r="AD24" s="287" t="s">
        <v>10286</v>
      </c>
      <c r="AE24" s="287" t="s">
        <v>10286</v>
      </c>
      <c r="AF24" s="287" t="s">
        <v>10286</v>
      </c>
      <c r="AG24" s="287" t="s">
        <v>10286</v>
      </c>
      <c r="AH24" s="287" t="s">
        <v>10286</v>
      </c>
      <c r="AI24" s="287" t="s">
        <v>10286</v>
      </c>
      <c r="AJ24" s="287" t="s">
        <v>10286</v>
      </c>
      <c r="AK24" s="287" t="s">
        <v>10286</v>
      </c>
      <c r="AL24" s="287" t="s">
        <v>10286</v>
      </c>
      <c r="AM24" s="287" t="s">
        <v>10286</v>
      </c>
      <c r="AN24" s="287" t="s">
        <v>10286</v>
      </c>
      <c r="AO24" s="287" t="s">
        <v>10286</v>
      </c>
      <c r="AP24" s="287" t="s">
        <v>10286</v>
      </c>
      <c r="AQ24" s="287" t="s">
        <v>10286</v>
      </c>
      <c r="AR24" s="287" t="s">
        <v>10286</v>
      </c>
      <c r="AS24" s="287" t="s">
        <v>10286</v>
      </c>
      <c r="AT24" s="287">
        <v>3.1</v>
      </c>
      <c r="AU24" s="287">
        <v>3</v>
      </c>
      <c r="AV24" s="287">
        <v>3</v>
      </c>
      <c r="AW24" s="287">
        <v>3</v>
      </c>
      <c r="AX24" s="287">
        <v>3</v>
      </c>
      <c r="AY24" s="287">
        <v>3</v>
      </c>
      <c r="AZ24" s="287">
        <v>3</v>
      </c>
      <c r="BA24" s="287" t="s">
        <v>10286</v>
      </c>
      <c r="BB24" s="287" t="s">
        <v>10286</v>
      </c>
      <c r="BC24" s="287" t="s">
        <v>10286</v>
      </c>
      <c r="BD24" s="287" t="s">
        <v>10286</v>
      </c>
      <c r="BE24" s="287" t="s">
        <v>10286</v>
      </c>
      <c r="BF24" s="287" t="s">
        <v>10286</v>
      </c>
      <c r="BG24" s="287" t="s">
        <v>10286</v>
      </c>
      <c r="BH24" s="287" t="s">
        <v>10286</v>
      </c>
      <c r="BI24" s="287" t="s">
        <v>10286</v>
      </c>
      <c r="BJ24" s="287" t="s">
        <v>10286</v>
      </c>
      <c r="BK24" s="287" t="str">
        <f>_xlfn.IFNA(VLOOKUP(C24,'INFORM Severity - hidden'!$C$5:$G$300,5,FALSE),"-")</f>
        <v>-</v>
      </c>
    </row>
    <row r="25" spans="1:63" x14ac:dyDescent="0.25">
      <c r="A25" t="s">
        <v>2138</v>
      </c>
      <c r="B25" t="s">
        <v>3538</v>
      </c>
      <c r="C25" t="s">
        <v>3539</v>
      </c>
      <c r="D25" s="287" t="str">
        <f t="shared" si="0"/>
        <v>Stable</v>
      </c>
      <c r="E25" s="287" t="s">
        <v>10286</v>
      </c>
      <c r="F25" s="287" t="s">
        <v>10286</v>
      </c>
      <c r="G25" s="287" t="s">
        <v>10286</v>
      </c>
      <c r="H25" s="287" t="s">
        <v>10286</v>
      </c>
      <c r="I25" s="287" t="s">
        <v>10286</v>
      </c>
      <c r="J25" s="287" t="s">
        <v>10286</v>
      </c>
      <c r="K25" s="287" t="s">
        <v>10286</v>
      </c>
      <c r="L25" s="287" t="s">
        <v>10286</v>
      </c>
      <c r="M25" s="287" t="s">
        <v>10286</v>
      </c>
      <c r="N25" s="287" t="s">
        <v>10286</v>
      </c>
      <c r="O25" s="287" t="s">
        <v>10286</v>
      </c>
      <c r="P25" s="287" t="s">
        <v>10286</v>
      </c>
      <c r="Q25" s="287" t="s">
        <v>10286</v>
      </c>
      <c r="R25" s="287" t="s">
        <v>10286</v>
      </c>
      <c r="S25" s="287" t="s">
        <v>10286</v>
      </c>
      <c r="T25" s="287" t="s">
        <v>10286</v>
      </c>
      <c r="U25" s="287" t="s">
        <v>10286</v>
      </c>
      <c r="V25" s="287" t="s">
        <v>10286</v>
      </c>
      <c r="W25" s="287" t="s">
        <v>10286</v>
      </c>
      <c r="X25" s="287" t="s">
        <v>10286</v>
      </c>
      <c r="Y25" s="287" t="s">
        <v>10286</v>
      </c>
      <c r="Z25" s="287" t="s">
        <v>10286</v>
      </c>
      <c r="AA25" s="287" t="s">
        <v>10286</v>
      </c>
      <c r="AB25" s="287" t="s">
        <v>10286</v>
      </c>
      <c r="AC25" s="287" t="s">
        <v>10286</v>
      </c>
      <c r="AD25" s="287" t="s">
        <v>10286</v>
      </c>
      <c r="AE25" s="287" t="s">
        <v>10286</v>
      </c>
      <c r="AF25" s="287" t="s">
        <v>10286</v>
      </c>
      <c r="AG25" s="287" t="s">
        <v>10286</v>
      </c>
      <c r="AH25" s="287" t="s">
        <v>10286</v>
      </c>
      <c r="AI25" s="287" t="s">
        <v>10286</v>
      </c>
      <c r="AJ25" s="287" t="s">
        <v>10286</v>
      </c>
      <c r="AK25" s="287" t="s">
        <v>10286</v>
      </c>
      <c r="AL25" s="287" t="s">
        <v>10286</v>
      </c>
      <c r="AM25" s="287" t="s">
        <v>10286</v>
      </c>
      <c r="AN25" s="287" t="s">
        <v>10286</v>
      </c>
      <c r="AO25" s="287" t="s">
        <v>10286</v>
      </c>
      <c r="AP25" s="287" t="s">
        <v>10286</v>
      </c>
      <c r="AQ25" s="287" t="s">
        <v>10286</v>
      </c>
      <c r="AR25" s="287" t="s">
        <v>10286</v>
      </c>
      <c r="AS25" s="287" t="s">
        <v>10286</v>
      </c>
      <c r="AT25" s="287" t="s">
        <v>10286</v>
      </c>
      <c r="AU25" s="287" t="s">
        <v>10286</v>
      </c>
      <c r="AV25" s="287" t="s">
        <v>10286</v>
      </c>
      <c r="AW25" s="287" t="s">
        <v>10286</v>
      </c>
      <c r="AX25" s="287" t="s">
        <v>10286</v>
      </c>
      <c r="AY25" s="287" t="s">
        <v>10286</v>
      </c>
      <c r="AZ25" s="287" t="s">
        <v>10286</v>
      </c>
      <c r="BA25" s="287" t="s">
        <v>10286</v>
      </c>
      <c r="BB25" s="287" t="s">
        <v>10286</v>
      </c>
      <c r="BC25" s="287" t="s">
        <v>10286</v>
      </c>
      <c r="BD25" s="287" t="s">
        <v>10286</v>
      </c>
      <c r="BE25" s="287" t="s">
        <v>10286</v>
      </c>
      <c r="BF25" s="287" t="s">
        <v>10286</v>
      </c>
      <c r="BG25" s="287" t="s">
        <v>10286</v>
      </c>
      <c r="BH25" s="287">
        <v>2.8</v>
      </c>
      <c r="BI25" s="287">
        <v>2.8</v>
      </c>
      <c r="BJ25" s="287">
        <v>2.8</v>
      </c>
      <c r="BK25" s="287">
        <f>_xlfn.IFNA(VLOOKUP(C25,'INFORM Severity - hidden'!$C$5:$G$300,5,FALSE),"-")</f>
        <v>2.8</v>
      </c>
    </row>
    <row r="26" spans="1:63" x14ac:dyDescent="0.25">
      <c r="A26" t="s">
        <v>2138</v>
      </c>
      <c r="B26" t="s">
        <v>5437</v>
      </c>
      <c r="C26" t="s">
        <v>5438</v>
      </c>
      <c r="D26" s="287" t="str">
        <f t="shared" si="0"/>
        <v>-</v>
      </c>
      <c r="E26" s="287" t="s">
        <v>10286</v>
      </c>
      <c r="F26" s="287" t="s">
        <v>10286</v>
      </c>
      <c r="G26" s="287" t="s">
        <v>10286</v>
      </c>
      <c r="H26" s="287" t="s">
        <v>10286</v>
      </c>
      <c r="I26" s="287" t="s">
        <v>10286</v>
      </c>
      <c r="J26" s="287" t="s">
        <v>10286</v>
      </c>
      <c r="K26" s="287" t="s">
        <v>10286</v>
      </c>
      <c r="L26" s="287" t="s">
        <v>10286</v>
      </c>
      <c r="M26" s="287" t="s">
        <v>10286</v>
      </c>
      <c r="N26" s="287" t="s">
        <v>10286</v>
      </c>
      <c r="O26" s="287" t="s">
        <v>10286</v>
      </c>
      <c r="P26" s="287" t="s">
        <v>10286</v>
      </c>
      <c r="Q26" s="287" t="s">
        <v>10286</v>
      </c>
      <c r="R26" s="287" t="s">
        <v>10286</v>
      </c>
      <c r="S26" s="287" t="s">
        <v>10286</v>
      </c>
      <c r="T26" s="287" t="s">
        <v>10286</v>
      </c>
      <c r="U26" s="287" t="s">
        <v>10286</v>
      </c>
      <c r="V26" s="287" t="s">
        <v>10286</v>
      </c>
      <c r="W26" s="287" t="s">
        <v>10286</v>
      </c>
      <c r="X26" s="287" t="s">
        <v>10286</v>
      </c>
      <c r="Y26" s="287" t="s">
        <v>10286</v>
      </c>
      <c r="Z26" s="287" t="s">
        <v>10286</v>
      </c>
      <c r="AA26" s="287" t="s">
        <v>10286</v>
      </c>
      <c r="AB26" s="287" t="s">
        <v>10286</v>
      </c>
      <c r="AC26" s="287" t="s">
        <v>10286</v>
      </c>
      <c r="AD26" s="287" t="s">
        <v>10286</v>
      </c>
      <c r="AE26" s="287" t="s">
        <v>10286</v>
      </c>
      <c r="AF26" s="287" t="s">
        <v>10286</v>
      </c>
      <c r="AG26" s="287" t="s">
        <v>10286</v>
      </c>
      <c r="AH26" s="287" t="s">
        <v>10286</v>
      </c>
      <c r="AI26" s="287" t="s">
        <v>10286</v>
      </c>
      <c r="AJ26" s="287" t="s">
        <v>10286</v>
      </c>
      <c r="AK26" s="287" t="s">
        <v>10286</v>
      </c>
      <c r="AL26" s="287" t="s">
        <v>10286</v>
      </c>
      <c r="AM26" s="287" t="s">
        <v>10286</v>
      </c>
      <c r="AN26" s="287" t="s">
        <v>10286</v>
      </c>
      <c r="AO26" s="287" t="s">
        <v>10286</v>
      </c>
      <c r="AP26" s="287" t="s">
        <v>10286</v>
      </c>
      <c r="AQ26" s="287" t="s">
        <v>10286</v>
      </c>
      <c r="AR26" s="287" t="s">
        <v>10286</v>
      </c>
      <c r="AS26" s="287" t="s">
        <v>10286</v>
      </c>
      <c r="AT26" s="287" t="s">
        <v>10286</v>
      </c>
      <c r="AU26" s="287" t="s">
        <v>10286</v>
      </c>
      <c r="AV26" s="287" t="s">
        <v>10286</v>
      </c>
      <c r="AW26" s="287" t="s">
        <v>10286</v>
      </c>
      <c r="AX26" s="287" t="s">
        <v>10286</v>
      </c>
      <c r="AY26" s="287" t="s">
        <v>10286</v>
      </c>
      <c r="AZ26" s="287" t="s">
        <v>10286</v>
      </c>
      <c r="BA26" s="287" t="s">
        <v>10286</v>
      </c>
      <c r="BB26" s="287" t="s">
        <v>10286</v>
      </c>
      <c r="BC26" s="287" t="s">
        <v>10286</v>
      </c>
      <c r="BD26" s="287" t="s">
        <v>10286</v>
      </c>
      <c r="BE26" s="287" t="s">
        <v>10286</v>
      </c>
      <c r="BF26" s="287" t="s">
        <v>10286</v>
      </c>
      <c r="BG26" s="287" t="s">
        <v>10286</v>
      </c>
      <c r="BH26" s="287" t="s">
        <v>10286</v>
      </c>
      <c r="BI26" s="287" t="s">
        <v>10286</v>
      </c>
      <c r="BJ26" s="287">
        <v>4.0999999999999996</v>
      </c>
      <c r="BK26" s="287">
        <f>_xlfn.IFNA(VLOOKUP(C26,'INFORM Severity - hidden'!$C$5:$G$300,5,FALSE),"-")</f>
        <v>4.0999999999999996</v>
      </c>
    </row>
    <row r="27" spans="1:63" x14ac:dyDescent="0.25">
      <c r="A27" t="s">
        <v>2138</v>
      </c>
      <c r="B27" t="s">
        <v>5465</v>
      </c>
      <c r="C27" t="s">
        <v>5466</v>
      </c>
      <c r="D27" s="287" t="str">
        <f t="shared" si="0"/>
        <v>-</v>
      </c>
      <c r="E27" s="287" t="s">
        <v>10286</v>
      </c>
      <c r="F27" s="287" t="s">
        <v>10286</v>
      </c>
      <c r="G27" s="287" t="s">
        <v>10286</v>
      </c>
      <c r="H27" s="287" t="s">
        <v>10286</v>
      </c>
      <c r="I27" s="287" t="s">
        <v>10286</v>
      </c>
      <c r="J27" s="287" t="s">
        <v>10286</v>
      </c>
      <c r="K27" s="287" t="s">
        <v>10286</v>
      </c>
      <c r="L27" s="287" t="s">
        <v>10286</v>
      </c>
      <c r="M27" s="287" t="s">
        <v>10286</v>
      </c>
      <c r="N27" s="287" t="s">
        <v>10286</v>
      </c>
      <c r="O27" s="287" t="s">
        <v>10286</v>
      </c>
      <c r="P27" s="287" t="s">
        <v>10286</v>
      </c>
      <c r="Q27" s="287" t="s">
        <v>10286</v>
      </c>
      <c r="R27" s="287" t="s">
        <v>10286</v>
      </c>
      <c r="S27" s="287" t="s">
        <v>10286</v>
      </c>
      <c r="T27" s="287" t="s">
        <v>10286</v>
      </c>
      <c r="U27" s="287" t="s">
        <v>10286</v>
      </c>
      <c r="V27" s="287" t="s">
        <v>10286</v>
      </c>
      <c r="W27" s="287" t="s">
        <v>10286</v>
      </c>
      <c r="X27" s="287" t="s">
        <v>10286</v>
      </c>
      <c r="Y27" s="287" t="s">
        <v>10286</v>
      </c>
      <c r="Z27" s="287" t="s">
        <v>10286</v>
      </c>
      <c r="AA27" s="287" t="s">
        <v>10286</v>
      </c>
      <c r="AB27" s="287" t="s">
        <v>10286</v>
      </c>
      <c r="AC27" s="287" t="s">
        <v>10286</v>
      </c>
      <c r="AD27" s="287" t="s">
        <v>10286</v>
      </c>
      <c r="AE27" s="287" t="s">
        <v>10286</v>
      </c>
      <c r="AF27" s="287" t="s">
        <v>10286</v>
      </c>
      <c r="AG27" s="287" t="s">
        <v>10286</v>
      </c>
      <c r="AH27" s="287" t="s">
        <v>10286</v>
      </c>
      <c r="AI27" s="287" t="s">
        <v>10286</v>
      </c>
      <c r="AJ27" s="287" t="s">
        <v>10286</v>
      </c>
      <c r="AK27" s="287" t="s">
        <v>10286</v>
      </c>
      <c r="AL27" s="287" t="s">
        <v>10286</v>
      </c>
      <c r="AM27" s="287" t="s">
        <v>10286</v>
      </c>
      <c r="AN27" s="287" t="s">
        <v>10286</v>
      </c>
      <c r="AO27" s="287" t="s">
        <v>10286</v>
      </c>
      <c r="AP27" s="287" t="s">
        <v>10286</v>
      </c>
      <c r="AQ27" s="287" t="s">
        <v>10286</v>
      </c>
      <c r="AR27" s="287" t="s">
        <v>10286</v>
      </c>
      <c r="AS27" s="287" t="s">
        <v>10286</v>
      </c>
      <c r="AT27" s="287" t="s">
        <v>10286</v>
      </c>
      <c r="AU27" s="287" t="s">
        <v>10286</v>
      </c>
      <c r="AV27" s="287" t="s">
        <v>10286</v>
      </c>
      <c r="AW27" s="287" t="s">
        <v>10286</v>
      </c>
      <c r="AX27" s="287" t="s">
        <v>10286</v>
      </c>
      <c r="AY27" s="287" t="s">
        <v>10286</v>
      </c>
      <c r="AZ27" s="287" t="s">
        <v>10286</v>
      </c>
      <c r="BA27" s="287" t="s">
        <v>10286</v>
      </c>
      <c r="BB27" s="287" t="s">
        <v>10286</v>
      </c>
      <c r="BC27" s="287" t="s">
        <v>10286</v>
      </c>
      <c r="BD27" s="287" t="s">
        <v>10286</v>
      </c>
      <c r="BE27" s="287" t="s">
        <v>10286</v>
      </c>
      <c r="BF27" s="287" t="s">
        <v>10286</v>
      </c>
      <c r="BG27" s="287" t="s">
        <v>10286</v>
      </c>
      <c r="BH27" s="287" t="s">
        <v>10286</v>
      </c>
      <c r="BI27" s="287" t="s">
        <v>10286</v>
      </c>
      <c r="BJ27" s="287" t="s">
        <v>10286</v>
      </c>
      <c r="BK27" s="287">
        <f>_xlfn.IFNA(VLOOKUP(C27,'INFORM Severity - hidden'!$C$5:$G$300,5,FALSE),"-")</f>
        <v>1.6</v>
      </c>
    </row>
    <row r="28" spans="1:63" x14ac:dyDescent="0.25">
      <c r="A28" t="s">
        <v>4504</v>
      </c>
      <c r="B28" t="s">
        <v>4502</v>
      </c>
      <c r="C28" t="s">
        <v>4503</v>
      </c>
      <c r="D28" s="287" t="str">
        <f t="shared" si="0"/>
        <v>-</v>
      </c>
      <c r="E28" s="287" t="s">
        <v>10286</v>
      </c>
      <c r="F28" s="287" t="s">
        <v>10286</v>
      </c>
      <c r="G28" s="287" t="s">
        <v>10286</v>
      </c>
      <c r="H28" s="287" t="s">
        <v>10286</v>
      </c>
      <c r="I28" s="287" t="s">
        <v>10286</v>
      </c>
      <c r="J28" s="287" t="s">
        <v>10286</v>
      </c>
      <c r="K28" s="287" t="s">
        <v>10286</v>
      </c>
      <c r="L28" s="287" t="s">
        <v>10286</v>
      </c>
      <c r="M28" s="287" t="s">
        <v>10286</v>
      </c>
      <c r="N28" s="287" t="s">
        <v>10286</v>
      </c>
      <c r="O28" s="287" t="s">
        <v>10286</v>
      </c>
      <c r="P28" s="287" t="s">
        <v>10286</v>
      </c>
      <c r="Q28" s="287" t="s">
        <v>10286</v>
      </c>
      <c r="R28" s="287" t="s">
        <v>10286</v>
      </c>
      <c r="S28" s="287" t="s">
        <v>10286</v>
      </c>
      <c r="T28" s="287" t="s">
        <v>10286</v>
      </c>
      <c r="U28" s="287" t="s">
        <v>10286</v>
      </c>
      <c r="V28" s="287" t="s">
        <v>10286</v>
      </c>
      <c r="W28" s="287" t="s">
        <v>10286</v>
      </c>
      <c r="X28" s="287" t="s">
        <v>10286</v>
      </c>
      <c r="Y28" s="287" t="s">
        <v>10286</v>
      </c>
      <c r="Z28" s="287" t="s">
        <v>10286</v>
      </c>
      <c r="AA28" s="287" t="s">
        <v>10286</v>
      </c>
      <c r="AB28" s="287" t="s">
        <v>10286</v>
      </c>
      <c r="AC28" s="287" t="s">
        <v>10286</v>
      </c>
      <c r="AD28" s="287" t="s">
        <v>10286</v>
      </c>
      <c r="AE28" s="287" t="s">
        <v>10286</v>
      </c>
      <c r="AF28" s="287" t="s">
        <v>10286</v>
      </c>
      <c r="AG28" s="287" t="s">
        <v>10286</v>
      </c>
      <c r="AH28" s="287" t="s">
        <v>10286</v>
      </c>
      <c r="AI28" s="287" t="s">
        <v>10286</v>
      </c>
      <c r="AJ28" s="287" t="s">
        <v>10286</v>
      </c>
      <c r="AK28" s="287" t="s">
        <v>10286</v>
      </c>
      <c r="AL28" s="287" t="s">
        <v>10286</v>
      </c>
      <c r="AM28" s="287" t="s">
        <v>10286</v>
      </c>
      <c r="AN28" s="287" t="s">
        <v>10286</v>
      </c>
      <c r="AO28" s="287" t="s">
        <v>10286</v>
      </c>
      <c r="AP28" s="287" t="s">
        <v>10286</v>
      </c>
      <c r="AQ28" s="287" t="s">
        <v>10286</v>
      </c>
      <c r="AR28" s="287" t="s">
        <v>10286</v>
      </c>
      <c r="AS28" s="287" t="s">
        <v>10286</v>
      </c>
      <c r="AT28" s="287" t="s">
        <v>10286</v>
      </c>
      <c r="AU28" s="287" t="s">
        <v>10286</v>
      </c>
      <c r="AV28" s="287" t="s">
        <v>10286</v>
      </c>
      <c r="AW28" s="287" t="s">
        <v>10286</v>
      </c>
      <c r="AX28" s="287" t="s">
        <v>10286</v>
      </c>
      <c r="AY28" s="287" t="s">
        <v>10286</v>
      </c>
      <c r="AZ28" s="287" t="s">
        <v>10286</v>
      </c>
      <c r="BA28" s="287" t="s">
        <v>10286</v>
      </c>
      <c r="BB28" s="287" t="s">
        <v>10286</v>
      </c>
      <c r="BC28" s="287" t="s">
        <v>10286</v>
      </c>
      <c r="BD28" s="287" t="s">
        <v>10286</v>
      </c>
      <c r="BE28" s="287" t="s">
        <v>10286</v>
      </c>
      <c r="BF28" s="287" t="s">
        <v>10286</v>
      </c>
      <c r="BG28" s="287" t="s">
        <v>10286</v>
      </c>
      <c r="BH28" s="287" t="s">
        <v>10286</v>
      </c>
      <c r="BI28" s="287" t="s">
        <v>10286</v>
      </c>
      <c r="BJ28" s="287" t="s">
        <v>10286</v>
      </c>
      <c r="BK28" s="287">
        <f>_xlfn.IFNA(VLOOKUP(C28,'INFORM Severity - hidden'!$C$5:$G$300,5,FALSE),"-")</f>
        <v>1.5</v>
      </c>
    </row>
    <row r="29" spans="1:63" x14ac:dyDescent="0.25">
      <c r="C29" t="s">
        <v>10300</v>
      </c>
      <c r="D29" s="287" t="str">
        <f t="shared" si="0"/>
        <v>-</v>
      </c>
      <c r="E29" s="287" t="s">
        <v>10286</v>
      </c>
      <c r="F29" s="287" t="s">
        <v>10286</v>
      </c>
      <c r="G29" s="287" t="s">
        <v>10286</v>
      </c>
      <c r="H29" s="287" t="s">
        <v>10286</v>
      </c>
      <c r="I29" s="287" t="s">
        <v>10286</v>
      </c>
      <c r="J29" s="287" t="s">
        <v>10286</v>
      </c>
      <c r="K29" s="287" t="s">
        <v>10286</v>
      </c>
      <c r="L29" s="287" t="s">
        <v>10286</v>
      </c>
      <c r="M29" s="287" t="s">
        <v>10286</v>
      </c>
      <c r="N29" s="287">
        <v>1.7</v>
      </c>
      <c r="O29" s="287">
        <v>1.7</v>
      </c>
      <c r="P29" s="287">
        <v>1.7</v>
      </c>
      <c r="Q29" s="287">
        <v>1.7</v>
      </c>
      <c r="R29" s="287">
        <v>1.7</v>
      </c>
      <c r="S29" s="287" t="s">
        <v>10286</v>
      </c>
      <c r="T29" s="287" t="s">
        <v>10286</v>
      </c>
      <c r="U29" s="287" t="s">
        <v>10286</v>
      </c>
      <c r="V29" s="287" t="s">
        <v>10286</v>
      </c>
      <c r="W29" s="287" t="s">
        <v>10286</v>
      </c>
      <c r="X29" s="287" t="s">
        <v>10286</v>
      </c>
      <c r="Y29" s="287" t="s">
        <v>10286</v>
      </c>
      <c r="Z29" s="287" t="s">
        <v>10286</v>
      </c>
      <c r="AA29" s="287" t="s">
        <v>10286</v>
      </c>
      <c r="AB29" s="287" t="s">
        <v>10286</v>
      </c>
      <c r="AC29" s="287" t="s">
        <v>10286</v>
      </c>
      <c r="AD29" s="287" t="s">
        <v>10286</v>
      </c>
      <c r="AE29" s="287" t="s">
        <v>10286</v>
      </c>
      <c r="AF29" s="287" t="s">
        <v>10286</v>
      </c>
      <c r="AG29" s="287" t="s">
        <v>10286</v>
      </c>
      <c r="AH29" s="287" t="s">
        <v>10286</v>
      </c>
      <c r="AI29" s="287" t="s">
        <v>10286</v>
      </c>
      <c r="AJ29" s="287" t="s">
        <v>10286</v>
      </c>
      <c r="AK29" s="287" t="s">
        <v>10286</v>
      </c>
      <c r="AL29" s="287" t="s">
        <v>10286</v>
      </c>
      <c r="AM29" s="287" t="s">
        <v>10286</v>
      </c>
      <c r="AN29" s="287" t="s">
        <v>10286</v>
      </c>
      <c r="AO29" s="287" t="s">
        <v>10286</v>
      </c>
      <c r="AP29" s="287" t="s">
        <v>10286</v>
      </c>
      <c r="AQ29" s="287" t="s">
        <v>10286</v>
      </c>
      <c r="AR29" s="287" t="s">
        <v>10286</v>
      </c>
      <c r="AS29" s="287" t="s">
        <v>10286</v>
      </c>
      <c r="AT29" s="287" t="s">
        <v>10286</v>
      </c>
      <c r="AU29" s="287" t="s">
        <v>10286</v>
      </c>
      <c r="AV29" s="287" t="s">
        <v>10286</v>
      </c>
      <c r="AW29" s="287" t="s">
        <v>10286</v>
      </c>
      <c r="AX29" s="287" t="s">
        <v>10286</v>
      </c>
      <c r="AY29" s="287" t="s">
        <v>10286</v>
      </c>
      <c r="AZ29" s="287" t="s">
        <v>10286</v>
      </c>
      <c r="BA29" s="287" t="s">
        <v>10286</v>
      </c>
      <c r="BB29" s="287" t="s">
        <v>10286</v>
      </c>
      <c r="BC29" s="287" t="s">
        <v>10286</v>
      </c>
      <c r="BD29" s="287" t="s">
        <v>10286</v>
      </c>
      <c r="BE29" s="287" t="s">
        <v>10286</v>
      </c>
      <c r="BF29" s="287" t="s">
        <v>10286</v>
      </c>
      <c r="BG29" s="287" t="s">
        <v>10286</v>
      </c>
      <c r="BH29" s="287" t="s">
        <v>10286</v>
      </c>
      <c r="BI29" s="287" t="s">
        <v>10286</v>
      </c>
      <c r="BJ29" s="287" t="s">
        <v>10286</v>
      </c>
      <c r="BK29" s="287" t="str">
        <f>_xlfn.IFNA(VLOOKUP(C29,'INFORM Severity - hidden'!$C$5:$G$300,5,FALSE),"-")</f>
        <v>-</v>
      </c>
    </row>
    <row r="30" spans="1:63" x14ac:dyDescent="0.25">
      <c r="C30" t="s">
        <v>10301</v>
      </c>
      <c r="D30" s="287" t="str">
        <f t="shared" si="0"/>
        <v>-</v>
      </c>
      <c r="E30" s="287" t="s">
        <v>10286</v>
      </c>
      <c r="F30" s="287">
        <v>0.8</v>
      </c>
      <c r="G30" s="287" t="s">
        <v>10286</v>
      </c>
      <c r="H30" s="287" t="s">
        <v>10286</v>
      </c>
      <c r="I30" s="287" t="s">
        <v>10286</v>
      </c>
      <c r="J30" s="287" t="s">
        <v>10286</v>
      </c>
      <c r="K30" s="287" t="s">
        <v>10286</v>
      </c>
      <c r="L30" s="287" t="s">
        <v>10286</v>
      </c>
      <c r="M30" s="287" t="s">
        <v>10286</v>
      </c>
      <c r="N30" s="287" t="s">
        <v>10286</v>
      </c>
      <c r="O30" s="287" t="s">
        <v>10286</v>
      </c>
      <c r="P30" s="287" t="s">
        <v>10286</v>
      </c>
      <c r="Q30" s="287" t="s">
        <v>10286</v>
      </c>
      <c r="R30" s="287" t="s">
        <v>10286</v>
      </c>
      <c r="S30" s="287" t="s">
        <v>10286</v>
      </c>
      <c r="T30" s="287" t="s">
        <v>10286</v>
      </c>
      <c r="U30" s="287" t="s">
        <v>10286</v>
      </c>
      <c r="V30" s="287" t="s">
        <v>10286</v>
      </c>
      <c r="W30" s="287" t="s">
        <v>10286</v>
      </c>
      <c r="X30" s="287" t="s">
        <v>10286</v>
      </c>
      <c r="Y30" s="287" t="s">
        <v>10286</v>
      </c>
      <c r="Z30" s="287" t="s">
        <v>10286</v>
      </c>
      <c r="AA30" s="287" t="s">
        <v>10286</v>
      </c>
      <c r="AB30" s="287" t="s">
        <v>10286</v>
      </c>
      <c r="AC30" s="287" t="s">
        <v>10286</v>
      </c>
      <c r="AD30" s="287" t="s">
        <v>10286</v>
      </c>
      <c r="AE30" s="287" t="s">
        <v>10286</v>
      </c>
      <c r="AF30" s="287" t="s">
        <v>10286</v>
      </c>
      <c r="AG30" s="287" t="s">
        <v>10286</v>
      </c>
      <c r="AH30" s="287" t="s">
        <v>10286</v>
      </c>
      <c r="AI30" s="287" t="s">
        <v>10286</v>
      </c>
      <c r="AJ30" s="287" t="s">
        <v>10286</v>
      </c>
      <c r="AK30" s="287" t="s">
        <v>10286</v>
      </c>
      <c r="AL30" s="287" t="s">
        <v>10286</v>
      </c>
      <c r="AM30" s="287" t="s">
        <v>10286</v>
      </c>
      <c r="AN30" s="287" t="s">
        <v>10286</v>
      </c>
      <c r="AO30" s="287" t="s">
        <v>10286</v>
      </c>
      <c r="AP30" s="287" t="s">
        <v>10286</v>
      </c>
      <c r="AQ30" s="287" t="s">
        <v>10286</v>
      </c>
      <c r="AR30" s="287" t="s">
        <v>10286</v>
      </c>
      <c r="AS30" s="287" t="s">
        <v>10286</v>
      </c>
      <c r="AT30" s="287" t="s">
        <v>10286</v>
      </c>
      <c r="AU30" s="287" t="s">
        <v>10286</v>
      </c>
      <c r="AV30" s="287" t="s">
        <v>10286</v>
      </c>
      <c r="AW30" s="287" t="s">
        <v>10286</v>
      </c>
      <c r="AX30" s="287" t="s">
        <v>10286</v>
      </c>
      <c r="AY30" s="287" t="s">
        <v>10286</v>
      </c>
      <c r="AZ30" s="287" t="s">
        <v>10286</v>
      </c>
      <c r="BA30" s="287" t="s">
        <v>10286</v>
      </c>
      <c r="BB30" s="287" t="s">
        <v>10286</v>
      </c>
      <c r="BC30" s="287" t="s">
        <v>10286</v>
      </c>
      <c r="BD30" s="287" t="s">
        <v>10286</v>
      </c>
      <c r="BE30" s="287" t="s">
        <v>10286</v>
      </c>
      <c r="BF30" s="287" t="s">
        <v>10286</v>
      </c>
      <c r="BG30" s="287" t="s">
        <v>10286</v>
      </c>
      <c r="BH30" s="287" t="s">
        <v>10286</v>
      </c>
      <c r="BI30" s="287" t="s">
        <v>10286</v>
      </c>
      <c r="BJ30" s="287" t="s">
        <v>10286</v>
      </c>
      <c r="BK30" s="287" t="str">
        <f>_xlfn.IFNA(VLOOKUP(C30,'INFORM Severity - hidden'!$C$5:$G$300,5,FALSE),"-")</f>
        <v>-</v>
      </c>
    </row>
    <row r="31" spans="1:63" x14ac:dyDescent="0.25">
      <c r="A31" t="s">
        <v>4465</v>
      </c>
      <c r="B31" t="s">
        <v>4463</v>
      </c>
      <c r="C31" t="s">
        <v>4464</v>
      </c>
      <c r="D31" s="287" t="str">
        <f t="shared" si="0"/>
        <v>-</v>
      </c>
      <c r="E31" s="287" t="s">
        <v>10286</v>
      </c>
      <c r="F31" s="287" t="s">
        <v>10286</v>
      </c>
      <c r="G31" s="287" t="s">
        <v>10286</v>
      </c>
      <c r="H31" s="287" t="s">
        <v>10286</v>
      </c>
      <c r="I31" s="287" t="s">
        <v>10286</v>
      </c>
      <c r="J31" s="287" t="s">
        <v>10286</v>
      </c>
      <c r="K31" s="287" t="s">
        <v>10286</v>
      </c>
      <c r="L31" s="287" t="s">
        <v>10286</v>
      </c>
      <c r="M31" s="287" t="s">
        <v>10286</v>
      </c>
      <c r="N31" s="287" t="s">
        <v>10286</v>
      </c>
      <c r="O31" s="287" t="s">
        <v>10286</v>
      </c>
      <c r="P31" s="287" t="s">
        <v>10286</v>
      </c>
      <c r="Q31" s="287" t="s">
        <v>10286</v>
      </c>
      <c r="R31" s="287" t="s">
        <v>10286</v>
      </c>
      <c r="S31" s="287" t="s">
        <v>10286</v>
      </c>
      <c r="T31" s="287" t="s">
        <v>10286</v>
      </c>
      <c r="U31" s="287" t="s">
        <v>10286</v>
      </c>
      <c r="V31" s="287" t="s">
        <v>10286</v>
      </c>
      <c r="W31" s="287" t="s">
        <v>10286</v>
      </c>
      <c r="X31" s="287" t="s">
        <v>10286</v>
      </c>
      <c r="Y31" s="287" t="s">
        <v>10286</v>
      </c>
      <c r="Z31" s="287" t="s">
        <v>10286</v>
      </c>
      <c r="AA31" s="287" t="s">
        <v>10286</v>
      </c>
      <c r="AB31" s="287" t="s">
        <v>10286</v>
      </c>
      <c r="AC31" s="287" t="s">
        <v>10286</v>
      </c>
      <c r="AD31" s="287" t="s">
        <v>10286</v>
      </c>
      <c r="AE31" s="287" t="s">
        <v>10286</v>
      </c>
      <c r="AF31" s="287" t="s">
        <v>10286</v>
      </c>
      <c r="AG31" s="287" t="s">
        <v>10286</v>
      </c>
      <c r="AH31" s="287" t="s">
        <v>10286</v>
      </c>
      <c r="AI31" s="287" t="s">
        <v>10286</v>
      </c>
      <c r="AJ31" s="287" t="s">
        <v>10286</v>
      </c>
      <c r="AK31" s="287" t="s">
        <v>10286</v>
      </c>
      <c r="AL31" s="287" t="s">
        <v>10286</v>
      </c>
      <c r="AM31" s="287" t="s">
        <v>10286</v>
      </c>
      <c r="AN31" s="287" t="s">
        <v>10286</v>
      </c>
      <c r="AO31" s="287" t="s">
        <v>10286</v>
      </c>
      <c r="AP31" s="287" t="s">
        <v>10286</v>
      </c>
      <c r="AQ31" s="287" t="s">
        <v>10286</v>
      </c>
      <c r="AR31" s="287" t="s">
        <v>10286</v>
      </c>
      <c r="AS31" s="287" t="s">
        <v>10286</v>
      </c>
      <c r="AT31" s="287" t="s">
        <v>10286</v>
      </c>
      <c r="AU31" s="287" t="s">
        <v>10286</v>
      </c>
      <c r="AV31" s="287" t="s">
        <v>10286</v>
      </c>
      <c r="AW31" s="287" t="s">
        <v>10286</v>
      </c>
      <c r="AX31" s="287" t="s">
        <v>10286</v>
      </c>
      <c r="AY31" s="287" t="s">
        <v>10286</v>
      </c>
      <c r="AZ31" s="287" t="s">
        <v>10286</v>
      </c>
      <c r="BA31" s="287" t="s">
        <v>10286</v>
      </c>
      <c r="BB31" s="287" t="s">
        <v>10286</v>
      </c>
      <c r="BC31" s="287" t="s">
        <v>10286</v>
      </c>
      <c r="BD31" s="287" t="s">
        <v>10286</v>
      </c>
      <c r="BE31" s="287" t="s">
        <v>10286</v>
      </c>
      <c r="BF31" s="287" t="s">
        <v>10286</v>
      </c>
      <c r="BG31" s="287" t="s">
        <v>10286</v>
      </c>
      <c r="BH31" s="287" t="s">
        <v>10286</v>
      </c>
      <c r="BI31" s="287" t="s">
        <v>10286</v>
      </c>
      <c r="BJ31" s="287" t="s">
        <v>10286</v>
      </c>
      <c r="BK31" s="287">
        <f>_xlfn.IFNA(VLOOKUP(C31,'INFORM Severity - hidden'!$C$5:$G$300,5,FALSE),"-")</f>
        <v>1.8</v>
      </c>
    </row>
    <row r="32" spans="1:63" x14ac:dyDescent="0.25">
      <c r="A32" t="s">
        <v>1185</v>
      </c>
      <c r="B32" t="s">
        <v>5415</v>
      </c>
      <c r="C32" t="s">
        <v>5416</v>
      </c>
      <c r="D32" s="287" t="str">
        <f t="shared" si="0"/>
        <v>Decreasing</v>
      </c>
      <c r="E32" s="287" t="s">
        <v>10286</v>
      </c>
      <c r="F32" s="287" t="s">
        <v>10286</v>
      </c>
      <c r="G32" s="287" t="s">
        <v>10286</v>
      </c>
      <c r="H32" s="287" t="s">
        <v>10286</v>
      </c>
      <c r="I32" s="287" t="s">
        <v>10286</v>
      </c>
      <c r="J32" s="287" t="s">
        <v>10286</v>
      </c>
      <c r="K32" s="287" t="s">
        <v>10286</v>
      </c>
      <c r="L32" s="287" t="s">
        <v>10286</v>
      </c>
      <c r="M32" s="287" t="s">
        <v>10286</v>
      </c>
      <c r="N32" s="287" t="s">
        <v>10286</v>
      </c>
      <c r="O32" s="287" t="s">
        <v>10286</v>
      </c>
      <c r="P32" s="287" t="s">
        <v>10286</v>
      </c>
      <c r="Q32" s="287" t="s">
        <v>10286</v>
      </c>
      <c r="R32" s="287" t="s">
        <v>10286</v>
      </c>
      <c r="S32" s="287" t="s">
        <v>10286</v>
      </c>
      <c r="T32" s="287" t="s">
        <v>10286</v>
      </c>
      <c r="U32" s="287" t="s">
        <v>10286</v>
      </c>
      <c r="V32" s="287" t="s">
        <v>10286</v>
      </c>
      <c r="W32" s="287" t="s">
        <v>10286</v>
      </c>
      <c r="X32" s="287" t="s">
        <v>10286</v>
      </c>
      <c r="Y32" s="287" t="s">
        <v>10286</v>
      </c>
      <c r="Z32" s="287" t="s">
        <v>10286</v>
      </c>
      <c r="AA32" s="287" t="s">
        <v>10286</v>
      </c>
      <c r="AB32" s="287" t="s">
        <v>10286</v>
      </c>
      <c r="AC32" s="287" t="s">
        <v>10286</v>
      </c>
      <c r="AD32" s="287" t="s">
        <v>10286</v>
      </c>
      <c r="AE32" s="287" t="s">
        <v>10286</v>
      </c>
      <c r="AF32" s="287" t="s">
        <v>10286</v>
      </c>
      <c r="AG32" s="287" t="s">
        <v>10286</v>
      </c>
      <c r="AH32" s="287" t="s">
        <v>10286</v>
      </c>
      <c r="AI32" s="287" t="s">
        <v>10286</v>
      </c>
      <c r="AJ32" s="287" t="s">
        <v>10286</v>
      </c>
      <c r="AK32" s="287" t="s">
        <v>10286</v>
      </c>
      <c r="AL32" s="287" t="s">
        <v>10286</v>
      </c>
      <c r="AM32" s="287" t="s">
        <v>10286</v>
      </c>
      <c r="AN32" s="287" t="s">
        <v>10286</v>
      </c>
      <c r="AO32" s="287">
        <v>2.2000000000000002</v>
      </c>
      <c r="AP32" s="287">
        <v>2.2000000000000002</v>
      </c>
      <c r="AQ32" s="287">
        <v>2.1</v>
      </c>
      <c r="AR32" s="287">
        <v>2.1</v>
      </c>
      <c r="AS32" s="287">
        <v>2.1</v>
      </c>
      <c r="AT32" s="287">
        <v>2.8</v>
      </c>
      <c r="AU32" s="287">
        <v>2.8</v>
      </c>
      <c r="AV32" s="287">
        <v>2.5</v>
      </c>
      <c r="AW32" s="287">
        <v>2.8</v>
      </c>
      <c r="AX32" s="287">
        <v>2.8</v>
      </c>
      <c r="AY32" s="287">
        <v>2.8</v>
      </c>
      <c r="AZ32" s="287">
        <v>2.8</v>
      </c>
      <c r="BA32" s="287">
        <v>2.7</v>
      </c>
      <c r="BB32" s="287">
        <v>2.7</v>
      </c>
      <c r="BC32" s="287">
        <v>2.7</v>
      </c>
      <c r="BD32" s="287">
        <v>2.7</v>
      </c>
      <c r="BE32" s="287">
        <v>2.8</v>
      </c>
      <c r="BF32" s="287">
        <v>2.8</v>
      </c>
      <c r="BG32" s="287">
        <v>2.8</v>
      </c>
      <c r="BH32" s="287">
        <v>2.8</v>
      </c>
      <c r="BI32" s="287">
        <v>2.6</v>
      </c>
      <c r="BJ32" s="287">
        <v>2.6</v>
      </c>
      <c r="BK32" s="287">
        <f>_xlfn.IFNA(VLOOKUP(C32,'INFORM Severity - hidden'!$C$5:$G$300,5,FALSE),"-")</f>
        <v>2.5</v>
      </c>
    </row>
    <row r="33" spans="1:63" x14ac:dyDescent="0.25">
      <c r="A33" t="s">
        <v>1185</v>
      </c>
      <c r="B33" t="s">
        <v>1183</v>
      </c>
      <c r="C33" t="s">
        <v>1184</v>
      </c>
      <c r="D33" s="287" t="str">
        <f t="shared" si="0"/>
        <v>Decreasing</v>
      </c>
      <c r="E33" s="287" t="s">
        <v>10286</v>
      </c>
      <c r="F33" s="287">
        <v>1.7</v>
      </c>
      <c r="G33" s="287">
        <v>1.7</v>
      </c>
      <c r="H33" s="287">
        <v>2.2000000000000002</v>
      </c>
      <c r="I33" s="287">
        <v>2.4</v>
      </c>
      <c r="J33" s="287">
        <v>2.4</v>
      </c>
      <c r="K33" s="287">
        <v>2.4</v>
      </c>
      <c r="L33" s="287">
        <v>2.4</v>
      </c>
      <c r="M33" s="287">
        <v>2.4</v>
      </c>
      <c r="N33" s="287">
        <v>2.4</v>
      </c>
      <c r="O33" s="287">
        <v>2.2000000000000002</v>
      </c>
      <c r="P33" s="287">
        <v>2.2000000000000002</v>
      </c>
      <c r="Q33" s="287">
        <v>2.2000000000000002</v>
      </c>
      <c r="R33" s="287">
        <v>2.2000000000000002</v>
      </c>
      <c r="S33" s="287">
        <v>2.2000000000000002</v>
      </c>
      <c r="T33" s="287">
        <v>2.2000000000000002</v>
      </c>
      <c r="U33" s="287">
        <v>2.2000000000000002</v>
      </c>
      <c r="V33" s="287">
        <v>2.2000000000000002</v>
      </c>
      <c r="W33" s="287">
        <v>2.2000000000000002</v>
      </c>
      <c r="X33" s="287">
        <v>2.2000000000000002</v>
      </c>
      <c r="Y33" s="287">
        <v>2.2999999999999998</v>
      </c>
      <c r="Z33" s="287">
        <v>2.4</v>
      </c>
      <c r="AA33" s="287">
        <v>2.5</v>
      </c>
      <c r="AB33" s="287">
        <v>2.5</v>
      </c>
      <c r="AC33" s="287">
        <v>2.5</v>
      </c>
      <c r="AD33" s="287">
        <v>2.5</v>
      </c>
      <c r="AE33" s="287">
        <v>2.5</v>
      </c>
      <c r="AF33" s="287">
        <v>2.5</v>
      </c>
      <c r="AG33" s="287">
        <v>2.5</v>
      </c>
      <c r="AH33" s="287">
        <v>2.6</v>
      </c>
      <c r="AI33" s="287">
        <v>2.6</v>
      </c>
      <c r="AJ33" s="287">
        <v>2.6</v>
      </c>
      <c r="AK33" s="287">
        <v>2.6</v>
      </c>
      <c r="AL33" s="287">
        <v>2.5</v>
      </c>
      <c r="AM33" s="287">
        <v>2.5</v>
      </c>
      <c r="AN33" s="287">
        <v>2.5</v>
      </c>
      <c r="AO33" s="287">
        <v>2.5</v>
      </c>
      <c r="AP33" s="287">
        <v>2.5</v>
      </c>
      <c r="AQ33" s="287">
        <v>2.4</v>
      </c>
      <c r="AR33" s="287">
        <v>2.4</v>
      </c>
      <c r="AS33" s="287">
        <v>2.4</v>
      </c>
      <c r="AT33" s="287">
        <v>2.4</v>
      </c>
      <c r="AU33" s="287">
        <v>2.4</v>
      </c>
      <c r="AV33" s="287">
        <v>2.2999999999999998</v>
      </c>
      <c r="AW33" s="287">
        <v>2.4</v>
      </c>
      <c r="AX33" s="287">
        <v>2.4</v>
      </c>
      <c r="AY33" s="287">
        <v>2.4</v>
      </c>
      <c r="AZ33" s="287">
        <v>2.4</v>
      </c>
      <c r="BA33" s="287">
        <v>2.6</v>
      </c>
      <c r="BB33" s="287">
        <v>2.6</v>
      </c>
      <c r="BC33" s="287">
        <v>2.7</v>
      </c>
      <c r="BD33" s="287">
        <v>2.7</v>
      </c>
      <c r="BE33" s="287">
        <v>2.5</v>
      </c>
      <c r="BF33" s="287">
        <v>2.5</v>
      </c>
      <c r="BG33" s="287">
        <v>2.4</v>
      </c>
      <c r="BH33" s="287">
        <v>2.4</v>
      </c>
      <c r="BI33" s="287">
        <v>2.2999999999999998</v>
      </c>
      <c r="BJ33" s="287">
        <v>2.2999999999999998</v>
      </c>
      <c r="BK33" s="287">
        <f>_xlfn.IFNA(VLOOKUP(C33,'INFORM Severity - hidden'!$C$5:$G$300,5,FALSE),"-")</f>
        <v>2.2999999999999998</v>
      </c>
    </row>
    <row r="34" spans="1:63" x14ac:dyDescent="0.25">
      <c r="A34" t="s">
        <v>1185</v>
      </c>
      <c r="B34" t="s">
        <v>1509</v>
      </c>
      <c r="C34" t="s">
        <v>1510</v>
      </c>
      <c r="D34" s="287" t="str">
        <f t="shared" si="0"/>
        <v>Increasing</v>
      </c>
      <c r="E34" s="287" t="s">
        <v>10286</v>
      </c>
      <c r="F34" s="287" t="s">
        <v>10286</v>
      </c>
      <c r="G34" s="287" t="s">
        <v>10286</v>
      </c>
      <c r="H34" s="287" t="s">
        <v>10286</v>
      </c>
      <c r="I34" s="287" t="s">
        <v>10286</v>
      </c>
      <c r="J34" s="287" t="s">
        <v>10286</v>
      </c>
      <c r="K34" s="287" t="s">
        <v>10286</v>
      </c>
      <c r="L34" s="287" t="s">
        <v>10286</v>
      </c>
      <c r="M34" s="287" t="s">
        <v>10286</v>
      </c>
      <c r="N34" s="287" t="s">
        <v>10286</v>
      </c>
      <c r="O34" s="287" t="s">
        <v>10286</v>
      </c>
      <c r="P34" s="287" t="s">
        <v>10286</v>
      </c>
      <c r="Q34" s="287" t="s">
        <v>10286</v>
      </c>
      <c r="R34" s="287" t="s">
        <v>10286</v>
      </c>
      <c r="S34" s="287" t="s">
        <v>10286</v>
      </c>
      <c r="T34" s="287" t="s">
        <v>10286</v>
      </c>
      <c r="U34" s="287" t="s">
        <v>10286</v>
      </c>
      <c r="V34" s="287" t="s">
        <v>10286</v>
      </c>
      <c r="W34" s="287" t="s">
        <v>10286</v>
      </c>
      <c r="X34" s="287" t="s">
        <v>10286</v>
      </c>
      <c r="Y34" s="287" t="s">
        <v>10286</v>
      </c>
      <c r="Z34" s="287" t="s">
        <v>10286</v>
      </c>
      <c r="AA34" s="287" t="s">
        <v>10286</v>
      </c>
      <c r="AB34" s="287" t="s">
        <v>10286</v>
      </c>
      <c r="AC34" s="287" t="s">
        <v>10286</v>
      </c>
      <c r="AD34" s="287" t="s">
        <v>10286</v>
      </c>
      <c r="AE34" s="287" t="s">
        <v>10286</v>
      </c>
      <c r="AF34" s="287" t="s">
        <v>10286</v>
      </c>
      <c r="AG34" s="287" t="s">
        <v>10286</v>
      </c>
      <c r="AH34" s="287" t="s">
        <v>10286</v>
      </c>
      <c r="AI34" s="287" t="s">
        <v>10286</v>
      </c>
      <c r="AJ34" s="287" t="s">
        <v>10286</v>
      </c>
      <c r="AK34" s="287" t="s">
        <v>10286</v>
      </c>
      <c r="AL34" s="287" t="s">
        <v>10286</v>
      </c>
      <c r="AM34" s="287" t="s">
        <v>10286</v>
      </c>
      <c r="AN34" s="287" t="s">
        <v>10286</v>
      </c>
      <c r="AO34" s="287">
        <v>1.9</v>
      </c>
      <c r="AP34" s="287">
        <v>2</v>
      </c>
      <c r="AQ34" s="287">
        <v>2</v>
      </c>
      <c r="AR34" s="287">
        <v>2</v>
      </c>
      <c r="AS34" s="287">
        <v>2</v>
      </c>
      <c r="AT34" s="287">
        <v>2.2000000000000002</v>
      </c>
      <c r="AU34" s="287">
        <v>2.1</v>
      </c>
      <c r="AV34" s="287">
        <v>2</v>
      </c>
      <c r="AW34" s="287">
        <v>2.1</v>
      </c>
      <c r="AX34" s="287">
        <v>2</v>
      </c>
      <c r="AY34" s="287">
        <v>2</v>
      </c>
      <c r="AZ34" s="287">
        <v>2</v>
      </c>
      <c r="BA34" s="287">
        <v>2</v>
      </c>
      <c r="BB34" s="287">
        <v>2</v>
      </c>
      <c r="BC34" s="287">
        <v>1.6</v>
      </c>
      <c r="BD34" s="287">
        <v>1.6</v>
      </c>
      <c r="BE34" s="287">
        <v>1.3</v>
      </c>
      <c r="BF34" s="287">
        <v>1.3</v>
      </c>
      <c r="BG34" s="287">
        <v>1.3</v>
      </c>
      <c r="BH34" s="287">
        <v>1.3</v>
      </c>
      <c r="BI34" s="287">
        <v>1.5</v>
      </c>
      <c r="BJ34" s="287">
        <v>1.5</v>
      </c>
      <c r="BK34" s="287">
        <f>_xlfn.IFNA(VLOOKUP(C34,'INFORM Severity - hidden'!$C$5:$G$300,5,FALSE),"-")</f>
        <v>1.4</v>
      </c>
    </row>
    <row r="35" spans="1:63" x14ac:dyDescent="0.25">
      <c r="A35" t="s">
        <v>1185</v>
      </c>
      <c r="B35" t="s">
        <v>5411</v>
      </c>
      <c r="C35" t="s">
        <v>5412</v>
      </c>
      <c r="D35" s="287" t="str">
        <f t="shared" si="0"/>
        <v>-</v>
      </c>
      <c r="E35" s="287" t="s">
        <v>10286</v>
      </c>
      <c r="F35" s="287" t="s">
        <v>10286</v>
      </c>
      <c r="G35" s="287" t="s">
        <v>10286</v>
      </c>
      <c r="H35" s="287" t="s">
        <v>10286</v>
      </c>
      <c r="I35" s="287" t="s">
        <v>10286</v>
      </c>
      <c r="J35" s="287" t="s">
        <v>10286</v>
      </c>
      <c r="K35" s="287" t="s">
        <v>10286</v>
      </c>
      <c r="L35" s="287" t="s">
        <v>10286</v>
      </c>
      <c r="M35" s="287" t="s">
        <v>10286</v>
      </c>
      <c r="N35" s="287" t="s">
        <v>10286</v>
      </c>
      <c r="O35" s="287" t="s">
        <v>10286</v>
      </c>
      <c r="P35" s="287" t="s">
        <v>10286</v>
      </c>
      <c r="Q35" s="287" t="s">
        <v>10286</v>
      </c>
      <c r="R35" s="287" t="s">
        <v>10286</v>
      </c>
      <c r="S35" s="287" t="s">
        <v>10286</v>
      </c>
      <c r="T35" s="287" t="s">
        <v>10286</v>
      </c>
      <c r="U35" s="287" t="s">
        <v>10286</v>
      </c>
      <c r="V35" s="287" t="s">
        <v>10286</v>
      </c>
      <c r="W35" s="287" t="s">
        <v>10286</v>
      </c>
      <c r="X35" s="287" t="s">
        <v>10286</v>
      </c>
      <c r="Y35" s="287" t="s">
        <v>10286</v>
      </c>
      <c r="Z35" s="287" t="s">
        <v>10286</v>
      </c>
      <c r="AA35" s="287" t="s">
        <v>10286</v>
      </c>
      <c r="AB35" s="287" t="s">
        <v>10286</v>
      </c>
      <c r="AC35" s="287" t="s">
        <v>10286</v>
      </c>
      <c r="AD35" s="287" t="s">
        <v>10286</v>
      </c>
      <c r="AE35" s="287" t="s">
        <v>10286</v>
      </c>
      <c r="AF35" s="287" t="s">
        <v>10286</v>
      </c>
      <c r="AG35" s="287" t="s">
        <v>10286</v>
      </c>
      <c r="AH35" s="287" t="s">
        <v>10286</v>
      </c>
      <c r="AI35" s="287" t="s">
        <v>10286</v>
      </c>
      <c r="AJ35" s="287" t="s">
        <v>10286</v>
      </c>
      <c r="AK35" s="287" t="s">
        <v>10286</v>
      </c>
      <c r="AL35" s="287" t="s">
        <v>10286</v>
      </c>
      <c r="AM35" s="287" t="s">
        <v>10286</v>
      </c>
      <c r="AN35" s="287" t="s">
        <v>10286</v>
      </c>
      <c r="AO35" s="287" t="s">
        <v>10286</v>
      </c>
      <c r="AP35" s="287" t="s">
        <v>10286</v>
      </c>
      <c r="AQ35" s="287" t="s">
        <v>10286</v>
      </c>
      <c r="AR35" s="287" t="s">
        <v>10286</v>
      </c>
      <c r="AS35" s="287" t="s">
        <v>10286</v>
      </c>
      <c r="AT35" s="287" t="s">
        <v>10286</v>
      </c>
      <c r="AU35" s="287" t="s">
        <v>10286</v>
      </c>
      <c r="AV35" s="287" t="s">
        <v>10286</v>
      </c>
      <c r="AW35" s="287" t="s">
        <v>10286</v>
      </c>
      <c r="AX35" s="287" t="s">
        <v>10286</v>
      </c>
      <c r="AY35" s="287" t="s">
        <v>10286</v>
      </c>
      <c r="AZ35" s="287" t="s">
        <v>10286</v>
      </c>
      <c r="BA35" s="287" t="s">
        <v>10286</v>
      </c>
      <c r="BB35" s="287" t="s">
        <v>10286</v>
      </c>
      <c r="BC35" s="287" t="s">
        <v>10286</v>
      </c>
      <c r="BD35" s="287" t="s">
        <v>10286</v>
      </c>
      <c r="BE35" s="287" t="s">
        <v>10286</v>
      </c>
      <c r="BF35" s="287" t="s">
        <v>10286</v>
      </c>
      <c r="BG35" s="287" t="s">
        <v>10286</v>
      </c>
      <c r="BH35" s="287" t="s">
        <v>10286</v>
      </c>
      <c r="BI35" s="287" t="s">
        <v>10286</v>
      </c>
      <c r="BJ35" s="287" t="s">
        <v>10286</v>
      </c>
      <c r="BK35" s="287">
        <f>_xlfn.IFNA(VLOOKUP(C35,'INFORM Severity - hidden'!$C$5:$G$300,5,FALSE),"-")</f>
        <v>2.2999999999999998</v>
      </c>
    </row>
    <row r="36" spans="1:63" x14ac:dyDescent="0.25">
      <c r="A36" t="s">
        <v>135</v>
      </c>
      <c r="B36" t="s">
        <v>133</v>
      </c>
      <c r="C36" t="s">
        <v>134</v>
      </c>
      <c r="D36" s="287" t="str">
        <f t="shared" si="0"/>
        <v>Stable</v>
      </c>
      <c r="E36" s="287" t="s">
        <v>10286</v>
      </c>
      <c r="F36" s="287">
        <v>4</v>
      </c>
      <c r="G36" s="287">
        <v>4</v>
      </c>
      <c r="H36" s="287">
        <v>4</v>
      </c>
      <c r="I36" s="287">
        <v>4</v>
      </c>
      <c r="J36" s="287">
        <v>4</v>
      </c>
      <c r="K36" s="287">
        <v>4</v>
      </c>
      <c r="L36" s="287">
        <v>4</v>
      </c>
      <c r="M36" s="287">
        <v>4</v>
      </c>
      <c r="N36" s="287">
        <v>4</v>
      </c>
      <c r="O36" s="287">
        <v>3.9</v>
      </c>
      <c r="P36" s="287">
        <v>3.9</v>
      </c>
      <c r="Q36" s="287">
        <v>3.9</v>
      </c>
      <c r="R36" s="287">
        <v>3.9</v>
      </c>
      <c r="S36" s="287">
        <v>4</v>
      </c>
      <c r="T36" s="287">
        <v>4</v>
      </c>
      <c r="U36" s="287">
        <v>4</v>
      </c>
      <c r="V36" s="287">
        <v>4</v>
      </c>
      <c r="W36" s="287">
        <v>4</v>
      </c>
      <c r="X36" s="287">
        <v>4</v>
      </c>
      <c r="Y36" s="287">
        <v>4</v>
      </c>
      <c r="Z36" s="287">
        <v>4</v>
      </c>
      <c r="AA36" s="287">
        <v>4</v>
      </c>
      <c r="AB36" s="287">
        <v>4</v>
      </c>
      <c r="AC36" s="287">
        <v>4</v>
      </c>
      <c r="AD36" s="287">
        <v>4</v>
      </c>
      <c r="AE36" s="287">
        <v>4.0999999999999996</v>
      </c>
      <c r="AF36" s="287">
        <v>4.0999999999999996</v>
      </c>
      <c r="AG36" s="287">
        <v>4.0999999999999996</v>
      </c>
      <c r="AH36" s="287">
        <v>4.2</v>
      </c>
      <c r="AI36" s="287">
        <v>4.2</v>
      </c>
      <c r="AJ36" s="287">
        <v>4.2</v>
      </c>
      <c r="AK36" s="287">
        <v>4.2</v>
      </c>
      <c r="AL36" s="287">
        <v>4.2</v>
      </c>
      <c r="AM36" s="287">
        <v>4.2</v>
      </c>
      <c r="AN36" s="287">
        <v>4.2</v>
      </c>
      <c r="AO36" s="287">
        <v>4.2</v>
      </c>
      <c r="AP36" s="287">
        <v>4.2</v>
      </c>
      <c r="AQ36" s="287">
        <v>4.2</v>
      </c>
      <c r="AR36" s="287">
        <v>4.0999999999999996</v>
      </c>
      <c r="AS36" s="287">
        <v>4.2</v>
      </c>
      <c r="AT36" s="287">
        <v>4.0999999999999996</v>
      </c>
      <c r="AU36" s="287">
        <v>4.0999999999999996</v>
      </c>
      <c r="AV36" s="287">
        <v>4.0999999999999996</v>
      </c>
      <c r="AW36" s="287">
        <v>4.0999999999999996</v>
      </c>
      <c r="AX36" s="287">
        <v>4.0999999999999996</v>
      </c>
      <c r="AY36" s="287">
        <v>4.0999999999999996</v>
      </c>
      <c r="AZ36" s="287">
        <v>4.0999999999999996</v>
      </c>
      <c r="BA36" s="287">
        <v>4.0999999999999996</v>
      </c>
      <c r="BB36" s="287">
        <v>4.0999999999999996</v>
      </c>
      <c r="BC36" s="287">
        <v>4.0999999999999996</v>
      </c>
      <c r="BD36" s="287">
        <v>4.0999999999999996</v>
      </c>
      <c r="BE36" s="287">
        <v>4.0999999999999996</v>
      </c>
      <c r="BF36" s="287">
        <v>4.2</v>
      </c>
      <c r="BG36" s="287">
        <v>4.2</v>
      </c>
      <c r="BH36" s="287">
        <v>4.2</v>
      </c>
      <c r="BI36" s="287">
        <v>4.2</v>
      </c>
      <c r="BJ36" s="287">
        <v>4.2</v>
      </c>
      <c r="BK36" s="287">
        <f>_xlfn.IFNA(VLOOKUP(C36,'INFORM Severity - hidden'!$C$5:$G$300,5,FALSE),"-")</f>
        <v>4.2</v>
      </c>
    </row>
    <row r="37" spans="1:63" x14ac:dyDescent="0.25">
      <c r="C37" t="s">
        <v>10302</v>
      </c>
      <c r="D37" s="287" t="str">
        <f t="shared" si="0"/>
        <v>-</v>
      </c>
      <c r="E37" s="287" t="s">
        <v>10286</v>
      </c>
      <c r="F37" s="287" t="s">
        <v>10286</v>
      </c>
      <c r="G37" s="287" t="s">
        <v>10286</v>
      </c>
      <c r="H37" s="287" t="s">
        <v>10286</v>
      </c>
      <c r="I37" s="287" t="s">
        <v>10286</v>
      </c>
      <c r="J37" s="287" t="s">
        <v>10286</v>
      </c>
      <c r="K37" s="287" t="s">
        <v>10286</v>
      </c>
      <c r="L37" s="287" t="s">
        <v>10286</v>
      </c>
      <c r="M37" s="287" t="s">
        <v>10286</v>
      </c>
      <c r="N37" s="287" t="s">
        <v>10286</v>
      </c>
      <c r="O37" s="287" t="s">
        <v>10286</v>
      </c>
      <c r="P37" s="287">
        <v>2.2999999999999998</v>
      </c>
      <c r="Q37" s="287">
        <v>2.2999999999999998</v>
      </c>
      <c r="R37" s="287">
        <v>2.2999999999999998</v>
      </c>
      <c r="S37" s="287">
        <v>2.2999999999999998</v>
      </c>
      <c r="T37" s="287">
        <v>2.2999999999999998</v>
      </c>
      <c r="U37" s="287" t="s">
        <v>10286</v>
      </c>
      <c r="V37" s="287" t="s">
        <v>10286</v>
      </c>
      <c r="W37" s="287" t="s">
        <v>10286</v>
      </c>
      <c r="X37" s="287" t="s">
        <v>10286</v>
      </c>
      <c r="Y37" s="287" t="s">
        <v>10286</v>
      </c>
      <c r="Z37" s="287" t="s">
        <v>10286</v>
      </c>
      <c r="AA37" s="287" t="s">
        <v>10286</v>
      </c>
      <c r="AB37" s="287" t="s">
        <v>10286</v>
      </c>
      <c r="AC37" s="287" t="s">
        <v>10286</v>
      </c>
      <c r="AD37" s="287" t="s">
        <v>10286</v>
      </c>
      <c r="AE37" s="287" t="s">
        <v>10286</v>
      </c>
      <c r="AF37" s="287" t="s">
        <v>10286</v>
      </c>
      <c r="AG37" s="287" t="s">
        <v>10286</v>
      </c>
      <c r="AH37" s="287" t="s">
        <v>10286</v>
      </c>
      <c r="AI37" s="287" t="s">
        <v>10286</v>
      </c>
      <c r="AJ37" s="287" t="s">
        <v>10286</v>
      </c>
      <c r="AK37" s="287" t="s">
        <v>10286</v>
      </c>
      <c r="AL37" s="287" t="s">
        <v>10286</v>
      </c>
      <c r="AM37" s="287" t="s">
        <v>10286</v>
      </c>
      <c r="AN37" s="287" t="s">
        <v>10286</v>
      </c>
      <c r="AO37" s="287" t="s">
        <v>10286</v>
      </c>
      <c r="AP37" s="287" t="s">
        <v>10286</v>
      </c>
      <c r="AQ37" s="287" t="s">
        <v>10286</v>
      </c>
      <c r="AR37" s="287" t="s">
        <v>10286</v>
      </c>
      <c r="AS37" s="287" t="s">
        <v>10286</v>
      </c>
      <c r="AT37" s="287" t="s">
        <v>10286</v>
      </c>
      <c r="AU37" s="287" t="s">
        <v>10286</v>
      </c>
      <c r="AV37" s="287" t="s">
        <v>10286</v>
      </c>
      <c r="AW37" s="287" t="s">
        <v>10286</v>
      </c>
      <c r="AX37" s="287" t="s">
        <v>10286</v>
      </c>
      <c r="AY37" s="287" t="s">
        <v>10286</v>
      </c>
      <c r="AZ37" s="287" t="s">
        <v>10286</v>
      </c>
      <c r="BA37" s="287" t="s">
        <v>10286</v>
      </c>
      <c r="BB37" s="287" t="s">
        <v>10286</v>
      </c>
      <c r="BC37" s="287" t="s">
        <v>10286</v>
      </c>
      <c r="BD37" s="287" t="s">
        <v>10286</v>
      </c>
      <c r="BE37" s="287" t="s">
        <v>10286</v>
      </c>
      <c r="BF37" s="287" t="s">
        <v>10286</v>
      </c>
      <c r="BG37" s="287" t="s">
        <v>10286</v>
      </c>
      <c r="BH37" s="287" t="s">
        <v>10286</v>
      </c>
      <c r="BI37" s="287" t="s">
        <v>10286</v>
      </c>
      <c r="BJ37" s="287" t="s">
        <v>10286</v>
      </c>
      <c r="BK37" s="287" t="str">
        <f>_xlfn.IFNA(VLOOKUP(C37,'INFORM Severity - hidden'!$C$5:$G$300,5,FALSE),"-")</f>
        <v>-</v>
      </c>
    </row>
    <row r="38" spans="1:63" x14ac:dyDescent="0.25">
      <c r="A38" t="s">
        <v>2084</v>
      </c>
      <c r="B38" t="s">
        <v>2082</v>
      </c>
      <c r="C38" t="s">
        <v>2083</v>
      </c>
      <c r="D38" s="287" t="str">
        <f t="shared" si="0"/>
        <v>Stable</v>
      </c>
      <c r="E38" s="287" t="s">
        <v>10286</v>
      </c>
      <c r="F38" s="287" t="s">
        <v>10286</v>
      </c>
      <c r="G38" s="287" t="s">
        <v>10286</v>
      </c>
      <c r="H38" s="287" t="s">
        <v>10286</v>
      </c>
      <c r="I38" s="287" t="s">
        <v>10286</v>
      </c>
      <c r="J38" s="287" t="s">
        <v>10286</v>
      </c>
      <c r="K38" s="287" t="s">
        <v>10286</v>
      </c>
      <c r="L38" s="287" t="s">
        <v>10286</v>
      </c>
      <c r="M38" s="287" t="s">
        <v>10286</v>
      </c>
      <c r="N38" s="287" t="s">
        <v>10286</v>
      </c>
      <c r="O38" s="287" t="s">
        <v>10286</v>
      </c>
      <c r="P38" s="287" t="s">
        <v>10286</v>
      </c>
      <c r="Q38" s="287" t="s">
        <v>10286</v>
      </c>
      <c r="R38" s="287" t="s">
        <v>10286</v>
      </c>
      <c r="S38" s="287" t="s">
        <v>10286</v>
      </c>
      <c r="T38" s="287" t="s">
        <v>10286</v>
      </c>
      <c r="U38" s="287" t="s">
        <v>10286</v>
      </c>
      <c r="V38" s="287" t="s">
        <v>10286</v>
      </c>
      <c r="W38" s="287" t="s">
        <v>10286</v>
      </c>
      <c r="X38" s="287" t="s">
        <v>10286</v>
      </c>
      <c r="Y38" s="287" t="s">
        <v>10286</v>
      </c>
      <c r="Z38" s="287" t="s">
        <v>10286</v>
      </c>
      <c r="AA38" s="287" t="s">
        <v>10286</v>
      </c>
      <c r="AB38" s="287" t="s">
        <v>10286</v>
      </c>
      <c r="AC38" s="287" t="s">
        <v>10286</v>
      </c>
      <c r="AD38" s="287" t="s">
        <v>10286</v>
      </c>
      <c r="AE38" s="287" t="s">
        <v>10286</v>
      </c>
      <c r="AF38" s="287" t="s">
        <v>10286</v>
      </c>
      <c r="AG38" s="287" t="s">
        <v>10286</v>
      </c>
      <c r="AH38" s="287" t="s">
        <v>10286</v>
      </c>
      <c r="AI38" s="287" t="s">
        <v>10286</v>
      </c>
      <c r="AJ38" s="287" t="s">
        <v>10286</v>
      </c>
      <c r="AK38" s="287" t="s">
        <v>10286</v>
      </c>
      <c r="AL38" s="287" t="s">
        <v>10286</v>
      </c>
      <c r="AM38" s="287" t="s">
        <v>10286</v>
      </c>
      <c r="AN38" s="287" t="s">
        <v>10286</v>
      </c>
      <c r="AO38" s="287" t="s">
        <v>10286</v>
      </c>
      <c r="AP38" s="287">
        <v>2.1</v>
      </c>
      <c r="AQ38" s="287">
        <v>2.1</v>
      </c>
      <c r="AR38" s="287">
        <v>2.2000000000000002</v>
      </c>
      <c r="AS38" s="287">
        <v>2.2000000000000002</v>
      </c>
      <c r="AT38" s="287">
        <v>2.6</v>
      </c>
      <c r="AU38" s="287">
        <v>2.6</v>
      </c>
      <c r="AV38" s="287">
        <v>2.6</v>
      </c>
      <c r="AW38" s="287">
        <v>2.6</v>
      </c>
      <c r="AX38" s="287">
        <v>2.5</v>
      </c>
      <c r="AY38" s="287">
        <v>2.5</v>
      </c>
      <c r="AZ38" s="287">
        <v>2.5</v>
      </c>
      <c r="BA38" s="287">
        <v>2.5</v>
      </c>
      <c r="BB38" s="287">
        <v>2.5</v>
      </c>
      <c r="BC38" s="287">
        <v>2.5</v>
      </c>
      <c r="BD38" s="287">
        <v>2.5</v>
      </c>
      <c r="BE38" s="287">
        <v>2.5</v>
      </c>
      <c r="BF38" s="287">
        <v>2.5</v>
      </c>
      <c r="BG38" s="287">
        <v>2.6</v>
      </c>
      <c r="BH38" s="287">
        <v>2.6</v>
      </c>
      <c r="BI38" s="287">
        <v>2.6</v>
      </c>
      <c r="BJ38" s="287">
        <v>2.5</v>
      </c>
      <c r="BK38" s="287">
        <f>_xlfn.IFNA(VLOOKUP(C38,'INFORM Severity - hidden'!$C$5:$G$300,5,FALSE),"-")</f>
        <v>2.6</v>
      </c>
    </row>
    <row r="39" spans="1:63" x14ac:dyDescent="0.25">
      <c r="C39" t="s">
        <v>10303</v>
      </c>
      <c r="D39" s="287" t="str">
        <f t="shared" si="0"/>
        <v>-</v>
      </c>
      <c r="E39" s="287" t="s">
        <v>10286</v>
      </c>
      <c r="F39" s="287" t="s">
        <v>10286</v>
      </c>
      <c r="G39" s="287" t="s">
        <v>10286</v>
      </c>
      <c r="H39" s="287" t="s">
        <v>10286</v>
      </c>
      <c r="I39" s="287" t="s">
        <v>10286</v>
      </c>
      <c r="J39" s="287" t="s">
        <v>10286</v>
      </c>
      <c r="K39" s="287" t="s">
        <v>10286</v>
      </c>
      <c r="L39" s="287" t="s">
        <v>10286</v>
      </c>
      <c r="M39" s="287" t="s">
        <v>10286</v>
      </c>
      <c r="N39" s="287" t="s">
        <v>10286</v>
      </c>
      <c r="O39" s="287" t="s">
        <v>10286</v>
      </c>
      <c r="P39" s="287" t="s">
        <v>10286</v>
      </c>
      <c r="Q39" s="287" t="s">
        <v>10286</v>
      </c>
      <c r="R39" s="287" t="s">
        <v>10286</v>
      </c>
      <c r="S39" s="287" t="s">
        <v>10286</v>
      </c>
      <c r="T39" s="287" t="s">
        <v>10286</v>
      </c>
      <c r="U39" s="287" t="s">
        <v>10286</v>
      </c>
      <c r="V39" s="287" t="s">
        <v>10286</v>
      </c>
      <c r="W39" s="287">
        <v>2.9</v>
      </c>
      <c r="X39" s="287">
        <v>2.9</v>
      </c>
      <c r="Y39" s="287">
        <v>2.9</v>
      </c>
      <c r="Z39" s="287">
        <v>3</v>
      </c>
      <c r="AA39" s="287" t="s">
        <v>10286</v>
      </c>
      <c r="AB39" s="287" t="s">
        <v>10286</v>
      </c>
      <c r="AC39" s="287" t="s">
        <v>10286</v>
      </c>
      <c r="AD39" s="287" t="s">
        <v>10286</v>
      </c>
      <c r="AE39" s="287" t="s">
        <v>10286</v>
      </c>
      <c r="AF39" s="287" t="s">
        <v>10286</v>
      </c>
      <c r="AG39" s="287" t="s">
        <v>10286</v>
      </c>
      <c r="AH39" s="287" t="s">
        <v>10286</v>
      </c>
      <c r="AI39" s="287" t="s">
        <v>10286</v>
      </c>
      <c r="AJ39" s="287" t="s">
        <v>10286</v>
      </c>
      <c r="AK39" s="287" t="s">
        <v>10286</v>
      </c>
      <c r="AL39" s="287" t="s">
        <v>10286</v>
      </c>
      <c r="AM39" s="287" t="s">
        <v>10286</v>
      </c>
      <c r="AN39" s="287" t="s">
        <v>10286</v>
      </c>
      <c r="AO39" s="287" t="s">
        <v>10286</v>
      </c>
      <c r="AP39" s="287" t="s">
        <v>10286</v>
      </c>
      <c r="AQ39" s="287" t="s">
        <v>10286</v>
      </c>
      <c r="AR39" s="287" t="s">
        <v>10286</v>
      </c>
      <c r="AS39" s="287" t="s">
        <v>10286</v>
      </c>
      <c r="AT39" s="287" t="s">
        <v>10286</v>
      </c>
      <c r="AU39" s="287" t="s">
        <v>10286</v>
      </c>
      <c r="AV39" s="287" t="s">
        <v>10286</v>
      </c>
      <c r="AW39" s="287" t="s">
        <v>10286</v>
      </c>
      <c r="AX39" s="287" t="s">
        <v>10286</v>
      </c>
      <c r="AY39" s="287" t="s">
        <v>10286</v>
      </c>
      <c r="AZ39" s="287" t="s">
        <v>10286</v>
      </c>
      <c r="BA39" s="287" t="s">
        <v>10286</v>
      </c>
      <c r="BB39" s="287" t="s">
        <v>10286</v>
      </c>
      <c r="BC39" s="287" t="s">
        <v>10286</v>
      </c>
      <c r="BD39" s="287" t="s">
        <v>10286</v>
      </c>
      <c r="BE39" s="287" t="s">
        <v>10286</v>
      </c>
      <c r="BF39" s="287" t="s">
        <v>10286</v>
      </c>
      <c r="BG39" s="287" t="s">
        <v>10286</v>
      </c>
      <c r="BH39" s="287" t="s">
        <v>10286</v>
      </c>
      <c r="BI39" s="287" t="s">
        <v>10286</v>
      </c>
      <c r="BJ39" s="287" t="s">
        <v>10286</v>
      </c>
      <c r="BK39" s="287" t="str">
        <f>_xlfn.IFNA(VLOOKUP(C39,'INFORM Severity - hidden'!$C$5:$G$300,5,FALSE),"-")</f>
        <v>-</v>
      </c>
    </row>
    <row r="40" spans="1:63" x14ac:dyDescent="0.25">
      <c r="C40" t="s">
        <v>10304</v>
      </c>
      <c r="D40" s="287" t="str">
        <f t="shared" si="0"/>
        <v>-</v>
      </c>
      <c r="E40" s="287" t="s">
        <v>10286</v>
      </c>
      <c r="F40" s="287" t="s">
        <v>10286</v>
      </c>
      <c r="G40" s="287" t="s">
        <v>10286</v>
      </c>
      <c r="H40" s="287" t="s">
        <v>10286</v>
      </c>
      <c r="I40" s="287" t="s">
        <v>10286</v>
      </c>
      <c r="J40" s="287" t="s">
        <v>10286</v>
      </c>
      <c r="K40" s="287" t="s">
        <v>10286</v>
      </c>
      <c r="L40" s="287" t="s">
        <v>10286</v>
      </c>
      <c r="M40" s="287" t="s">
        <v>10286</v>
      </c>
      <c r="N40" s="287" t="s">
        <v>10286</v>
      </c>
      <c r="O40" s="287" t="s">
        <v>10286</v>
      </c>
      <c r="P40" s="287" t="s">
        <v>10286</v>
      </c>
      <c r="Q40" s="287" t="s">
        <v>10286</v>
      </c>
      <c r="R40" s="287" t="s">
        <v>10286</v>
      </c>
      <c r="S40" s="287" t="s">
        <v>10286</v>
      </c>
      <c r="T40" s="287" t="s">
        <v>10286</v>
      </c>
      <c r="U40" s="287" t="s">
        <v>10286</v>
      </c>
      <c r="V40" s="287" t="s">
        <v>10286</v>
      </c>
      <c r="W40" s="287" t="s">
        <v>10286</v>
      </c>
      <c r="X40" s="287" t="s">
        <v>10286</v>
      </c>
      <c r="Y40" s="287" t="s">
        <v>10286</v>
      </c>
      <c r="Z40" s="287" t="s">
        <v>10286</v>
      </c>
      <c r="AA40" s="287" t="s">
        <v>10286</v>
      </c>
      <c r="AB40" s="287" t="s">
        <v>10286</v>
      </c>
      <c r="AC40" s="287" t="s">
        <v>10286</v>
      </c>
      <c r="AD40" s="287" t="s">
        <v>10286</v>
      </c>
      <c r="AE40" s="287" t="s">
        <v>10286</v>
      </c>
      <c r="AF40" s="287" t="s">
        <v>10286</v>
      </c>
      <c r="AG40" s="287" t="s">
        <v>10286</v>
      </c>
      <c r="AH40" s="287" t="s">
        <v>10286</v>
      </c>
      <c r="AI40" s="287" t="s">
        <v>10286</v>
      </c>
      <c r="AJ40" s="287">
        <v>2.4</v>
      </c>
      <c r="AK40" s="287" t="s">
        <v>10286</v>
      </c>
      <c r="AL40" s="287" t="s">
        <v>10286</v>
      </c>
      <c r="AM40" s="287" t="s">
        <v>10286</v>
      </c>
      <c r="AN40" s="287" t="s">
        <v>10286</v>
      </c>
      <c r="AO40" s="287" t="s">
        <v>10286</v>
      </c>
      <c r="AP40" s="287" t="s">
        <v>10286</v>
      </c>
      <c r="AQ40" s="287" t="s">
        <v>10286</v>
      </c>
      <c r="AR40" s="287" t="s">
        <v>10286</v>
      </c>
      <c r="AS40" s="287" t="s">
        <v>10286</v>
      </c>
      <c r="AT40" s="287" t="s">
        <v>10286</v>
      </c>
      <c r="AU40" s="287" t="s">
        <v>10286</v>
      </c>
      <c r="AV40" s="287" t="s">
        <v>10286</v>
      </c>
      <c r="AW40" s="287" t="s">
        <v>10286</v>
      </c>
      <c r="AX40" s="287" t="s">
        <v>10286</v>
      </c>
      <c r="AY40" s="287" t="s">
        <v>10286</v>
      </c>
      <c r="AZ40" s="287" t="s">
        <v>10286</v>
      </c>
      <c r="BA40" s="287" t="s">
        <v>10286</v>
      </c>
      <c r="BB40" s="287" t="s">
        <v>10286</v>
      </c>
      <c r="BC40" s="287" t="s">
        <v>10286</v>
      </c>
      <c r="BD40" s="287" t="s">
        <v>10286</v>
      </c>
      <c r="BE40" s="287" t="s">
        <v>10286</v>
      </c>
      <c r="BF40" s="287" t="s">
        <v>10286</v>
      </c>
      <c r="BG40" s="287" t="s">
        <v>10286</v>
      </c>
      <c r="BH40" s="287" t="s">
        <v>10286</v>
      </c>
      <c r="BI40" s="287" t="s">
        <v>10286</v>
      </c>
      <c r="BJ40" s="287" t="s">
        <v>10286</v>
      </c>
      <c r="BK40" s="287" t="str">
        <f>_xlfn.IFNA(VLOOKUP(C40,'INFORM Severity - hidden'!$C$5:$G$300,5,FALSE),"-")</f>
        <v>-</v>
      </c>
    </row>
    <row r="41" spans="1:63" x14ac:dyDescent="0.25">
      <c r="A41" t="s">
        <v>168</v>
      </c>
      <c r="B41" t="s">
        <v>166</v>
      </c>
      <c r="C41" t="s">
        <v>167</v>
      </c>
      <c r="D41" s="287" t="str">
        <f t="shared" si="0"/>
        <v>Increasing</v>
      </c>
      <c r="E41" s="287" t="s">
        <v>10286</v>
      </c>
      <c r="F41" s="287">
        <v>4</v>
      </c>
      <c r="G41" s="287">
        <v>4</v>
      </c>
      <c r="H41" s="287">
        <v>4.0999999999999996</v>
      </c>
      <c r="I41" s="287">
        <v>4.0999999999999996</v>
      </c>
      <c r="J41" s="287">
        <v>4</v>
      </c>
      <c r="K41" s="287">
        <v>4.0999999999999996</v>
      </c>
      <c r="L41" s="287">
        <v>3.9</v>
      </c>
      <c r="M41" s="287">
        <v>4</v>
      </c>
      <c r="N41" s="287">
        <v>4</v>
      </c>
      <c r="O41" s="287">
        <v>4</v>
      </c>
      <c r="P41" s="287">
        <v>4</v>
      </c>
      <c r="Q41" s="287">
        <v>4</v>
      </c>
      <c r="R41" s="287">
        <v>4</v>
      </c>
      <c r="S41" s="287">
        <v>3.6</v>
      </c>
      <c r="T41" s="287">
        <v>3.6</v>
      </c>
      <c r="U41" s="287">
        <v>3.5</v>
      </c>
      <c r="V41" s="287">
        <v>3.6</v>
      </c>
      <c r="W41" s="287">
        <v>3.6</v>
      </c>
      <c r="X41" s="287">
        <v>3.6</v>
      </c>
      <c r="Y41" s="287">
        <v>3.6</v>
      </c>
      <c r="Z41" s="287">
        <v>3.6</v>
      </c>
      <c r="AA41" s="287">
        <v>3.7</v>
      </c>
      <c r="AB41" s="287">
        <v>3.7</v>
      </c>
      <c r="AC41" s="287">
        <v>3.7</v>
      </c>
      <c r="AD41" s="287">
        <v>3.7</v>
      </c>
      <c r="AE41" s="287">
        <v>3.7</v>
      </c>
      <c r="AF41" s="287">
        <v>3.7</v>
      </c>
      <c r="AG41" s="287">
        <v>4.0999999999999996</v>
      </c>
      <c r="AH41" s="287">
        <v>4.0999999999999996</v>
      </c>
      <c r="AI41" s="287">
        <v>4.0999999999999996</v>
      </c>
      <c r="AJ41" s="287">
        <v>4.0999999999999996</v>
      </c>
      <c r="AK41" s="287">
        <v>4.0999999999999996</v>
      </c>
      <c r="AL41" s="287">
        <v>4.2</v>
      </c>
      <c r="AM41" s="287">
        <v>4.2</v>
      </c>
      <c r="AN41" s="287">
        <v>4.2</v>
      </c>
      <c r="AO41" s="287">
        <v>4.2</v>
      </c>
      <c r="AP41" s="287">
        <v>4.2</v>
      </c>
      <c r="AQ41" s="287">
        <v>4.2</v>
      </c>
      <c r="AR41" s="287">
        <v>4.2</v>
      </c>
      <c r="AS41" s="287">
        <v>4.0999999999999996</v>
      </c>
      <c r="AT41" s="287">
        <v>4.0999999999999996</v>
      </c>
      <c r="AU41" s="287">
        <v>4.0999999999999996</v>
      </c>
      <c r="AV41" s="287">
        <v>4.0999999999999996</v>
      </c>
      <c r="AW41" s="287">
        <v>3.9</v>
      </c>
      <c r="AX41" s="287">
        <v>4</v>
      </c>
      <c r="AY41" s="287">
        <v>4</v>
      </c>
      <c r="AZ41" s="287">
        <v>4</v>
      </c>
      <c r="BA41" s="287">
        <v>4</v>
      </c>
      <c r="BB41" s="287">
        <v>4</v>
      </c>
      <c r="BC41" s="287">
        <v>4</v>
      </c>
      <c r="BD41" s="287">
        <v>4</v>
      </c>
      <c r="BE41" s="287">
        <v>4</v>
      </c>
      <c r="BF41" s="287">
        <v>4</v>
      </c>
      <c r="BG41" s="287">
        <v>3.8</v>
      </c>
      <c r="BH41" s="287">
        <v>4</v>
      </c>
      <c r="BI41" s="287">
        <v>4.0999999999999996</v>
      </c>
      <c r="BJ41" s="287">
        <v>4.0999999999999996</v>
      </c>
      <c r="BK41" s="287">
        <f>_xlfn.IFNA(VLOOKUP(C41,'INFORM Severity - hidden'!$C$5:$G$300,5,FALSE),"-")</f>
        <v>4.0999999999999996</v>
      </c>
    </row>
    <row r="42" spans="1:63" x14ac:dyDescent="0.25">
      <c r="A42" t="s">
        <v>168</v>
      </c>
      <c r="B42" t="s">
        <v>170</v>
      </c>
      <c r="C42" t="s">
        <v>171</v>
      </c>
      <c r="D42" s="287" t="str">
        <f t="shared" si="0"/>
        <v>Increasing</v>
      </c>
      <c r="E42" s="287" t="s">
        <v>10286</v>
      </c>
      <c r="F42" s="287">
        <v>3.6</v>
      </c>
      <c r="G42" s="287">
        <v>3.6</v>
      </c>
      <c r="H42" s="287">
        <v>3.8</v>
      </c>
      <c r="I42" s="287">
        <v>3.8</v>
      </c>
      <c r="J42" s="287">
        <v>3.8</v>
      </c>
      <c r="K42" s="287">
        <v>3.8</v>
      </c>
      <c r="L42" s="287">
        <v>3.8</v>
      </c>
      <c r="M42" s="287">
        <v>3.8</v>
      </c>
      <c r="N42" s="287">
        <v>3.7</v>
      </c>
      <c r="O42" s="287">
        <v>3.7</v>
      </c>
      <c r="P42" s="287">
        <v>3.7</v>
      </c>
      <c r="Q42" s="287">
        <v>3.7</v>
      </c>
      <c r="R42" s="287">
        <v>3.7</v>
      </c>
      <c r="S42" s="287">
        <v>3.6</v>
      </c>
      <c r="T42" s="287">
        <v>3.6</v>
      </c>
      <c r="U42" s="287">
        <v>3.6</v>
      </c>
      <c r="V42" s="287">
        <v>3.6</v>
      </c>
      <c r="W42" s="287">
        <v>3.6</v>
      </c>
      <c r="X42" s="287">
        <v>3.1</v>
      </c>
      <c r="Y42" s="287">
        <v>3.1</v>
      </c>
      <c r="Z42" s="287">
        <v>3.1</v>
      </c>
      <c r="AA42" s="287">
        <v>3.2</v>
      </c>
      <c r="AB42" s="287">
        <v>3.2</v>
      </c>
      <c r="AC42" s="287">
        <v>3.2</v>
      </c>
      <c r="AD42" s="287">
        <v>3.2</v>
      </c>
      <c r="AE42" s="287">
        <v>3.2</v>
      </c>
      <c r="AF42" s="287">
        <v>3.2</v>
      </c>
      <c r="AG42" s="287">
        <v>3.2</v>
      </c>
      <c r="AH42" s="287">
        <v>3.3</v>
      </c>
      <c r="AI42" s="287">
        <v>3.3</v>
      </c>
      <c r="AJ42" s="287">
        <v>3.3</v>
      </c>
      <c r="AK42" s="287">
        <v>3.3</v>
      </c>
      <c r="AL42" s="287">
        <v>3.6</v>
      </c>
      <c r="AM42" s="287">
        <v>3.6</v>
      </c>
      <c r="AN42" s="287">
        <v>3.6</v>
      </c>
      <c r="AO42" s="287">
        <v>3.6</v>
      </c>
      <c r="AP42" s="287">
        <v>3.6</v>
      </c>
      <c r="AQ42" s="287">
        <v>3.6</v>
      </c>
      <c r="AR42" s="287">
        <v>3.6</v>
      </c>
      <c r="AS42" s="287">
        <v>3.7</v>
      </c>
      <c r="AT42" s="287">
        <v>3.7</v>
      </c>
      <c r="AU42" s="287">
        <v>3.7</v>
      </c>
      <c r="AV42" s="287">
        <v>3.5</v>
      </c>
      <c r="AW42" s="287">
        <v>3.5</v>
      </c>
      <c r="AX42" s="287">
        <v>3.5</v>
      </c>
      <c r="AY42" s="287">
        <v>3.5</v>
      </c>
      <c r="AZ42" s="287">
        <v>3.5</v>
      </c>
      <c r="BA42" s="287">
        <v>3.5</v>
      </c>
      <c r="BB42" s="287">
        <v>3.4</v>
      </c>
      <c r="BC42" s="287">
        <v>3.4</v>
      </c>
      <c r="BD42" s="287">
        <v>3.4</v>
      </c>
      <c r="BE42" s="287">
        <v>3.4</v>
      </c>
      <c r="BF42" s="287">
        <v>3.4</v>
      </c>
      <c r="BG42" s="287">
        <v>3.5</v>
      </c>
      <c r="BH42" s="287">
        <v>3.6</v>
      </c>
      <c r="BI42" s="287">
        <v>3.6</v>
      </c>
      <c r="BJ42" s="287">
        <v>3.6</v>
      </c>
      <c r="BK42" s="287">
        <f>_xlfn.IFNA(VLOOKUP(C42,'INFORM Severity - hidden'!$C$5:$G$300,5,FALSE),"-")</f>
        <v>3.6</v>
      </c>
    </row>
    <row r="43" spans="1:63" x14ac:dyDescent="0.25">
      <c r="A43" t="s">
        <v>168</v>
      </c>
      <c r="B43" t="s">
        <v>180</v>
      </c>
      <c r="C43" t="s">
        <v>181</v>
      </c>
      <c r="D43" s="287" t="str">
        <f t="shared" si="0"/>
        <v>Increasing</v>
      </c>
      <c r="E43" s="287" t="s">
        <v>10286</v>
      </c>
      <c r="F43" s="287">
        <v>3.2</v>
      </c>
      <c r="G43" s="287">
        <v>3.2</v>
      </c>
      <c r="H43" s="287">
        <v>3.5</v>
      </c>
      <c r="I43" s="287">
        <v>3.5</v>
      </c>
      <c r="J43" s="287">
        <v>3.5</v>
      </c>
      <c r="K43" s="287">
        <v>3.5</v>
      </c>
      <c r="L43" s="287">
        <v>3.6</v>
      </c>
      <c r="M43" s="287">
        <v>3.6</v>
      </c>
      <c r="N43" s="287">
        <v>3.6</v>
      </c>
      <c r="O43" s="287">
        <v>3.6</v>
      </c>
      <c r="P43" s="287">
        <v>3.6</v>
      </c>
      <c r="Q43" s="287">
        <v>3.6</v>
      </c>
      <c r="R43" s="287">
        <v>3.6</v>
      </c>
      <c r="S43" s="287">
        <v>3.1</v>
      </c>
      <c r="T43" s="287">
        <v>3.1</v>
      </c>
      <c r="U43" s="287">
        <v>3.1</v>
      </c>
      <c r="V43" s="287">
        <v>3.1</v>
      </c>
      <c r="W43" s="287">
        <v>3.1</v>
      </c>
      <c r="X43" s="287">
        <v>3.3</v>
      </c>
      <c r="Y43" s="287">
        <v>3.3</v>
      </c>
      <c r="Z43" s="287">
        <v>3.3</v>
      </c>
      <c r="AA43" s="287">
        <v>3.4</v>
      </c>
      <c r="AB43" s="287">
        <v>3.4</v>
      </c>
      <c r="AC43" s="287">
        <v>3.3</v>
      </c>
      <c r="AD43" s="287">
        <v>3.4</v>
      </c>
      <c r="AE43" s="287">
        <v>3.4</v>
      </c>
      <c r="AF43" s="287">
        <v>3.4</v>
      </c>
      <c r="AG43" s="287">
        <v>3.4</v>
      </c>
      <c r="AH43" s="287">
        <v>3.4</v>
      </c>
      <c r="AI43" s="287">
        <v>3.4</v>
      </c>
      <c r="AJ43" s="287">
        <v>3.4</v>
      </c>
      <c r="AK43" s="287">
        <v>3.4</v>
      </c>
      <c r="AL43" s="287">
        <v>3.4</v>
      </c>
      <c r="AM43" s="287">
        <v>3.4</v>
      </c>
      <c r="AN43" s="287">
        <v>3.4</v>
      </c>
      <c r="AO43" s="287">
        <v>3.4</v>
      </c>
      <c r="AP43" s="287">
        <v>3.4</v>
      </c>
      <c r="AQ43" s="287">
        <v>3.8</v>
      </c>
      <c r="AR43" s="287">
        <v>3.8</v>
      </c>
      <c r="AS43" s="287">
        <v>3.6</v>
      </c>
      <c r="AT43" s="287">
        <v>3.6</v>
      </c>
      <c r="AU43" s="287">
        <v>3.4</v>
      </c>
      <c r="AV43" s="287">
        <v>3.4</v>
      </c>
      <c r="AW43" s="287">
        <v>3.4</v>
      </c>
      <c r="AX43" s="287">
        <v>3.4</v>
      </c>
      <c r="AY43" s="287">
        <v>3.4</v>
      </c>
      <c r="AZ43" s="287">
        <v>3.4</v>
      </c>
      <c r="BA43" s="287">
        <v>3.4</v>
      </c>
      <c r="BB43" s="287">
        <v>3.4</v>
      </c>
      <c r="BC43" s="287">
        <v>3.4</v>
      </c>
      <c r="BD43" s="287">
        <v>3.4</v>
      </c>
      <c r="BE43" s="287">
        <v>3.4</v>
      </c>
      <c r="BF43" s="287">
        <v>3.4</v>
      </c>
      <c r="BG43" s="287">
        <v>3.5</v>
      </c>
      <c r="BH43" s="287">
        <v>3.4</v>
      </c>
      <c r="BI43" s="287">
        <v>3.5</v>
      </c>
      <c r="BJ43" s="287">
        <v>3.5</v>
      </c>
      <c r="BK43" s="287">
        <f>_xlfn.IFNA(VLOOKUP(C43,'INFORM Severity - hidden'!$C$5:$G$300,5,FALSE),"-")</f>
        <v>3.5</v>
      </c>
    </row>
    <row r="44" spans="1:63" x14ac:dyDescent="0.25">
      <c r="A44" t="s">
        <v>168</v>
      </c>
      <c r="B44" t="s">
        <v>187</v>
      </c>
      <c r="C44" t="s">
        <v>188</v>
      </c>
      <c r="D44" s="287" t="str">
        <f t="shared" si="0"/>
        <v>Stable</v>
      </c>
      <c r="E44" s="287" t="s">
        <v>10286</v>
      </c>
      <c r="F44" s="287">
        <v>3.3</v>
      </c>
      <c r="G44" s="287">
        <v>3.3</v>
      </c>
      <c r="H44" s="287">
        <v>3.1</v>
      </c>
      <c r="I44" s="287">
        <v>3.1</v>
      </c>
      <c r="J44" s="287">
        <v>3.1</v>
      </c>
      <c r="K44" s="287">
        <v>3.1</v>
      </c>
      <c r="L44" s="287">
        <v>2.7</v>
      </c>
      <c r="M44" s="287">
        <v>2.8</v>
      </c>
      <c r="N44" s="287">
        <v>2.6</v>
      </c>
      <c r="O44" s="287">
        <v>2.6</v>
      </c>
      <c r="P44" s="287">
        <v>2.6</v>
      </c>
      <c r="Q44" s="287">
        <v>2.6</v>
      </c>
      <c r="R44" s="287">
        <v>2.6</v>
      </c>
      <c r="S44" s="287">
        <v>2.6</v>
      </c>
      <c r="T44" s="287">
        <v>2.6</v>
      </c>
      <c r="U44" s="287">
        <v>2.5</v>
      </c>
      <c r="V44" s="287">
        <v>2.6</v>
      </c>
      <c r="W44" s="287">
        <v>2.6</v>
      </c>
      <c r="X44" s="287">
        <v>2.6</v>
      </c>
      <c r="Y44" s="287">
        <v>2.5</v>
      </c>
      <c r="Z44" s="287">
        <v>2.5</v>
      </c>
      <c r="AA44" s="287">
        <v>2.6</v>
      </c>
      <c r="AB44" s="287">
        <v>2.6</v>
      </c>
      <c r="AC44" s="287">
        <v>2.8</v>
      </c>
      <c r="AD44" s="287">
        <v>2.8</v>
      </c>
      <c r="AE44" s="287">
        <v>2.8</v>
      </c>
      <c r="AF44" s="287">
        <v>2.8</v>
      </c>
      <c r="AG44" s="287">
        <v>2.8</v>
      </c>
      <c r="AH44" s="287">
        <v>2.8</v>
      </c>
      <c r="AI44" s="287">
        <v>2.8</v>
      </c>
      <c r="AJ44" s="287">
        <v>2.8</v>
      </c>
      <c r="AK44" s="287">
        <v>2.8</v>
      </c>
      <c r="AL44" s="287">
        <v>2.8</v>
      </c>
      <c r="AM44" s="287">
        <v>2.8</v>
      </c>
      <c r="AN44" s="287">
        <v>2.8</v>
      </c>
      <c r="AO44" s="287">
        <v>2.8</v>
      </c>
      <c r="AP44" s="287">
        <v>2.8</v>
      </c>
      <c r="AQ44" s="287">
        <v>3.1</v>
      </c>
      <c r="AR44" s="287">
        <v>3.1</v>
      </c>
      <c r="AS44" s="287">
        <v>3.1</v>
      </c>
      <c r="AT44" s="287">
        <v>3.1</v>
      </c>
      <c r="AU44" s="287">
        <v>2.9</v>
      </c>
      <c r="AV44" s="287">
        <v>2.9</v>
      </c>
      <c r="AW44" s="287">
        <v>2.9</v>
      </c>
      <c r="AX44" s="287">
        <v>2.9</v>
      </c>
      <c r="AY44" s="287">
        <v>2.9</v>
      </c>
      <c r="AZ44" s="287">
        <v>2.9</v>
      </c>
      <c r="BA44" s="287">
        <v>2.9</v>
      </c>
      <c r="BB44" s="287">
        <v>2.9</v>
      </c>
      <c r="BC44" s="287">
        <v>2.9</v>
      </c>
      <c r="BD44" s="287">
        <v>2.9</v>
      </c>
      <c r="BE44" s="287">
        <v>2.9</v>
      </c>
      <c r="BF44" s="287">
        <v>2.9</v>
      </c>
      <c r="BG44" s="287">
        <v>2.8</v>
      </c>
      <c r="BH44" s="287">
        <v>2.8</v>
      </c>
      <c r="BI44" s="287">
        <v>2.8</v>
      </c>
      <c r="BJ44" s="287">
        <v>2.8</v>
      </c>
      <c r="BK44" s="287">
        <f>_xlfn.IFNA(VLOOKUP(C44,'INFORM Severity - hidden'!$C$5:$G$300,5,FALSE),"-")</f>
        <v>2.8</v>
      </c>
    </row>
    <row r="45" spans="1:63" x14ac:dyDescent="0.25">
      <c r="A45" t="s">
        <v>197</v>
      </c>
      <c r="B45" t="s">
        <v>195</v>
      </c>
      <c r="C45" t="s">
        <v>196</v>
      </c>
      <c r="D45" s="287" t="str">
        <f t="shared" si="0"/>
        <v>Stable</v>
      </c>
      <c r="E45" s="287" t="s">
        <v>10286</v>
      </c>
      <c r="F45" s="287">
        <v>4.4000000000000004</v>
      </c>
      <c r="G45" s="287">
        <v>4.4000000000000004</v>
      </c>
      <c r="H45" s="287">
        <v>4.4000000000000004</v>
      </c>
      <c r="I45" s="287">
        <v>4.2</v>
      </c>
      <c r="J45" s="287">
        <v>4.2</v>
      </c>
      <c r="K45" s="287">
        <v>4.2</v>
      </c>
      <c r="L45" s="287">
        <v>4.2</v>
      </c>
      <c r="M45" s="287">
        <v>4.2</v>
      </c>
      <c r="N45" s="287">
        <v>4.2</v>
      </c>
      <c r="O45" s="287">
        <v>4.2</v>
      </c>
      <c r="P45" s="287">
        <v>4.2</v>
      </c>
      <c r="Q45" s="287">
        <v>4.2</v>
      </c>
      <c r="R45" s="287">
        <v>4</v>
      </c>
      <c r="S45" s="287">
        <v>4.2</v>
      </c>
      <c r="T45" s="287">
        <v>4.2</v>
      </c>
      <c r="U45" s="287">
        <v>4.2</v>
      </c>
      <c r="V45" s="287">
        <v>4.2</v>
      </c>
      <c r="W45" s="287">
        <v>4.2</v>
      </c>
      <c r="X45" s="287">
        <v>4.2</v>
      </c>
      <c r="Y45" s="287">
        <v>4.2</v>
      </c>
      <c r="Z45" s="287">
        <v>4.5</v>
      </c>
      <c r="AA45" s="287">
        <v>4.5</v>
      </c>
      <c r="AB45" s="287">
        <v>4.5</v>
      </c>
      <c r="AC45" s="287">
        <v>4.5</v>
      </c>
      <c r="AD45" s="287">
        <v>4.5</v>
      </c>
      <c r="AE45" s="287">
        <v>4.5</v>
      </c>
      <c r="AF45" s="287">
        <v>4.5</v>
      </c>
      <c r="AG45" s="287">
        <v>4.5</v>
      </c>
      <c r="AH45" s="287">
        <v>4.5</v>
      </c>
      <c r="AI45" s="287">
        <v>4.5</v>
      </c>
      <c r="AJ45" s="287">
        <v>4.5</v>
      </c>
      <c r="AK45" s="287">
        <v>4.5</v>
      </c>
      <c r="AL45" s="287">
        <v>4.5</v>
      </c>
      <c r="AM45" s="287">
        <v>4.5</v>
      </c>
      <c r="AN45" s="287">
        <v>4.5</v>
      </c>
      <c r="AO45" s="287">
        <v>4.5</v>
      </c>
      <c r="AP45" s="287">
        <v>4.5</v>
      </c>
      <c r="AQ45" s="287">
        <v>4.5</v>
      </c>
      <c r="AR45" s="287">
        <v>4.5</v>
      </c>
      <c r="AS45" s="287">
        <v>4.5</v>
      </c>
      <c r="AT45" s="287">
        <v>4.2</v>
      </c>
      <c r="AU45" s="287">
        <v>4.2</v>
      </c>
      <c r="AV45" s="287">
        <v>4.2</v>
      </c>
      <c r="AW45" s="287">
        <v>4.2</v>
      </c>
      <c r="AX45" s="287">
        <v>4.2</v>
      </c>
      <c r="AY45" s="287">
        <v>4.2</v>
      </c>
      <c r="AZ45" s="287">
        <v>4.2</v>
      </c>
      <c r="BA45" s="287">
        <v>4.2</v>
      </c>
      <c r="BB45" s="287">
        <v>4.5</v>
      </c>
      <c r="BC45" s="287">
        <v>4.5</v>
      </c>
      <c r="BD45" s="287">
        <v>4.5</v>
      </c>
      <c r="BE45" s="287">
        <v>4.5</v>
      </c>
      <c r="BF45" s="287">
        <v>4.5</v>
      </c>
      <c r="BG45" s="287">
        <v>4.4000000000000004</v>
      </c>
      <c r="BH45" s="287">
        <v>4.4000000000000004</v>
      </c>
      <c r="BI45" s="287">
        <v>4.4000000000000004</v>
      </c>
      <c r="BJ45" s="287">
        <v>4.4000000000000004</v>
      </c>
      <c r="BK45" s="287">
        <f>_xlfn.IFNA(VLOOKUP(C45,'INFORM Severity - hidden'!$C$5:$G$300,5,FALSE),"-")</f>
        <v>4.4000000000000004</v>
      </c>
    </row>
    <row r="46" spans="1:63" x14ac:dyDescent="0.25">
      <c r="C46" t="s">
        <v>10305</v>
      </c>
      <c r="D46" s="287" t="str">
        <f t="shared" si="0"/>
        <v>-</v>
      </c>
      <c r="E46" s="287" t="s">
        <v>10286</v>
      </c>
      <c r="F46" s="287" t="s">
        <v>10286</v>
      </c>
      <c r="G46" s="287" t="s">
        <v>10286</v>
      </c>
      <c r="H46" s="287" t="s">
        <v>10286</v>
      </c>
      <c r="I46" s="287" t="s">
        <v>10286</v>
      </c>
      <c r="J46" s="287" t="s">
        <v>10286</v>
      </c>
      <c r="K46" s="287" t="s">
        <v>10286</v>
      </c>
      <c r="L46" s="287" t="s">
        <v>10286</v>
      </c>
      <c r="M46" s="287" t="s">
        <v>10286</v>
      </c>
      <c r="N46" s="287" t="s">
        <v>10286</v>
      </c>
      <c r="O46" s="287" t="s">
        <v>10286</v>
      </c>
      <c r="P46" s="287">
        <v>2.7</v>
      </c>
      <c r="Q46" s="287">
        <v>2.7</v>
      </c>
      <c r="R46" s="287">
        <v>2.5</v>
      </c>
      <c r="S46" s="287">
        <v>2.7</v>
      </c>
      <c r="T46" s="287">
        <v>2.7</v>
      </c>
      <c r="U46" s="287" t="s">
        <v>10286</v>
      </c>
      <c r="V46" s="287" t="s">
        <v>10286</v>
      </c>
      <c r="W46" s="287" t="s">
        <v>10286</v>
      </c>
      <c r="X46" s="287" t="s">
        <v>10286</v>
      </c>
      <c r="Y46" s="287" t="s">
        <v>10286</v>
      </c>
      <c r="Z46" s="287" t="s">
        <v>10286</v>
      </c>
      <c r="AA46" s="287" t="s">
        <v>10286</v>
      </c>
      <c r="AB46" s="287" t="s">
        <v>10286</v>
      </c>
      <c r="AC46" s="287" t="s">
        <v>10286</v>
      </c>
      <c r="AD46" s="287" t="s">
        <v>10286</v>
      </c>
      <c r="AE46" s="287" t="s">
        <v>10286</v>
      </c>
      <c r="AF46" s="287" t="s">
        <v>10286</v>
      </c>
      <c r="AG46" s="287" t="s">
        <v>10286</v>
      </c>
      <c r="AH46" s="287" t="s">
        <v>10286</v>
      </c>
      <c r="AI46" s="287" t="s">
        <v>10286</v>
      </c>
      <c r="AJ46" s="287" t="s">
        <v>10286</v>
      </c>
      <c r="AK46" s="287" t="s">
        <v>10286</v>
      </c>
      <c r="AL46" s="287" t="s">
        <v>10286</v>
      </c>
      <c r="AM46" s="287" t="s">
        <v>10286</v>
      </c>
      <c r="AN46" s="287" t="s">
        <v>10286</v>
      </c>
      <c r="AO46" s="287" t="s">
        <v>10286</v>
      </c>
      <c r="AP46" s="287" t="s">
        <v>10286</v>
      </c>
      <c r="AQ46" s="287" t="s">
        <v>10286</v>
      </c>
      <c r="AR46" s="287" t="s">
        <v>10286</v>
      </c>
      <c r="AS46" s="287" t="s">
        <v>10286</v>
      </c>
      <c r="AT46" s="287" t="s">
        <v>10286</v>
      </c>
      <c r="AU46" s="287" t="s">
        <v>10286</v>
      </c>
      <c r="AV46" s="287" t="s">
        <v>10286</v>
      </c>
      <c r="AW46" s="287" t="s">
        <v>10286</v>
      </c>
      <c r="AX46" s="287" t="s">
        <v>10286</v>
      </c>
      <c r="AY46" s="287" t="s">
        <v>10286</v>
      </c>
      <c r="AZ46" s="287" t="s">
        <v>10286</v>
      </c>
      <c r="BA46" s="287" t="s">
        <v>10286</v>
      </c>
      <c r="BB46" s="287" t="s">
        <v>10286</v>
      </c>
      <c r="BC46" s="287" t="s">
        <v>10286</v>
      </c>
      <c r="BD46" s="287" t="s">
        <v>10286</v>
      </c>
      <c r="BE46" s="287" t="s">
        <v>10286</v>
      </c>
      <c r="BF46" s="287" t="s">
        <v>10286</v>
      </c>
      <c r="BG46" s="287" t="s">
        <v>10286</v>
      </c>
      <c r="BH46" s="287" t="s">
        <v>10286</v>
      </c>
      <c r="BI46" s="287" t="s">
        <v>10286</v>
      </c>
      <c r="BJ46" s="287" t="s">
        <v>10286</v>
      </c>
      <c r="BK46" s="287" t="str">
        <f>_xlfn.IFNA(VLOOKUP(C46,'INFORM Severity - hidden'!$C$5:$G$300,5,FALSE),"-")</f>
        <v>-</v>
      </c>
    </row>
    <row r="47" spans="1:63" x14ac:dyDescent="0.25">
      <c r="C47" t="s">
        <v>10306</v>
      </c>
      <c r="D47" s="287" t="str">
        <f t="shared" si="0"/>
        <v>-</v>
      </c>
      <c r="E47" s="287" t="s">
        <v>10286</v>
      </c>
      <c r="F47" s="287" t="s">
        <v>10286</v>
      </c>
      <c r="G47" s="287" t="s">
        <v>10286</v>
      </c>
      <c r="H47" s="287" t="s">
        <v>10286</v>
      </c>
      <c r="I47" s="287" t="s">
        <v>10286</v>
      </c>
      <c r="J47" s="287" t="s">
        <v>10286</v>
      </c>
      <c r="K47" s="287" t="s">
        <v>10286</v>
      </c>
      <c r="L47" s="287" t="s">
        <v>10286</v>
      </c>
      <c r="M47" s="287" t="s">
        <v>10286</v>
      </c>
      <c r="N47" s="287" t="s">
        <v>10286</v>
      </c>
      <c r="O47" s="287" t="s">
        <v>10286</v>
      </c>
      <c r="P47" s="287" t="s">
        <v>10286</v>
      </c>
      <c r="Q47" s="287" t="s">
        <v>10286</v>
      </c>
      <c r="R47" s="287" t="s">
        <v>10286</v>
      </c>
      <c r="S47" s="287" t="s">
        <v>10286</v>
      </c>
      <c r="T47" s="287" t="s">
        <v>10286</v>
      </c>
      <c r="U47" s="287" t="s">
        <v>10286</v>
      </c>
      <c r="V47" s="287">
        <v>2.4</v>
      </c>
      <c r="W47" s="287">
        <v>2.6</v>
      </c>
      <c r="X47" s="287">
        <v>2.6</v>
      </c>
      <c r="Y47" s="287">
        <v>2.6</v>
      </c>
      <c r="Z47" s="287">
        <v>2.6</v>
      </c>
      <c r="AA47" s="287">
        <v>2.6</v>
      </c>
      <c r="AB47" s="287">
        <v>2.6</v>
      </c>
      <c r="AC47" s="287">
        <v>2.6</v>
      </c>
      <c r="AD47" s="287" t="s">
        <v>10286</v>
      </c>
      <c r="AE47" s="287" t="s">
        <v>10286</v>
      </c>
      <c r="AF47" s="287" t="s">
        <v>10286</v>
      </c>
      <c r="AG47" s="287" t="s">
        <v>10286</v>
      </c>
      <c r="AH47" s="287" t="s">
        <v>10286</v>
      </c>
      <c r="AI47" s="287" t="s">
        <v>10286</v>
      </c>
      <c r="AJ47" s="287" t="s">
        <v>10286</v>
      </c>
      <c r="AK47" s="287" t="s">
        <v>10286</v>
      </c>
      <c r="AL47" s="287" t="s">
        <v>10286</v>
      </c>
      <c r="AM47" s="287" t="s">
        <v>10286</v>
      </c>
      <c r="AN47" s="287" t="s">
        <v>10286</v>
      </c>
      <c r="AO47" s="287" t="s">
        <v>10286</v>
      </c>
      <c r="AP47" s="287" t="s">
        <v>10286</v>
      </c>
      <c r="AQ47" s="287" t="s">
        <v>10286</v>
      </c>
      <c r="AR47" s="287" t="s">
        <v>10286</v>
      </c>
      <c r="AS47" s="287" t="s">
        <v>10286</v>
      </c>
      <c r="AT47" s="287" t="s">
        <v>10286</v>
      </c>
      <c r="AU47" s="287" t="s">
        <v>10286</v>
      </c>
      <c r="AV47" s="287" t="s">
        <v>10286</v>
      </c>
      <c r="AW47" s="287" t="s">
        <v>10286</v>
      </c>
      <c r="AX47" s="287" t="s">
        <v>10286</v>
      </c>
      <c r="AY47" s="287" t="s">
        <v>10286</v>
      </c>
      <c r="AZ47" s="287" t="s">
        <v>10286</v>
      </c>
      <c r="BA47" s="287" t="s">
        <v>10286</v>
      </c>
      <c r="BB47" s="287" t="s">
        <v>10286</v>
      </c>
      <c r="BC47" s="287" t="s">
        <v>10286</v>
      </c>
      <c r="BD47" s="287" t="s">
        <v>10286</v>
      </c>
      <c r="BE47" s="287" t="s">
        <v>10286</v>
      </c>
      <c r="BF47" s="287" t="s">
        <v>10286</v>
      </c>
      <c r="BG47" s="287" t="s">
        <v>10286</v>
      </c>
      <c r="BH47" s="287" t="s">
        <v>10286</v>
      </c>
      <c r="BI47" s="287" t="s">
        <v>10286</v>
      </c>
      <c r="BJ47" s="287" t="s">
        <v>10286</v>
      </c>
      <c r="BK47" s="287" t="str">
        <f>_xlfn.IFNA(VLOOKUP(C47,'INFORM Severity - hidden'!$C$5:$G$300,5,FALSE),"-")</f>
        <v>-</v>
      </c>
    </row>
    <row r="48" spans="1:63" x14ac:dyDescent="0.25">
      <c r="A48" t="s">
        <v>981</v>
      </c>
      <c r="B48" t="s">
        <v>979</v>
      </c>
      <c r="C48" t="s">
        <v>980</v>
      </c>
      <c r="D48" s="287" t="str">
        <f t="shared" si="0"/>
        <v>Stable</v>
      </c>
      <c r="E48" s="287" t="s">
        <v>10286</v>
      </c>
      <c r="F48" s="287" t="s">
        <v>10286</v>
      </c>
      <c r="G48" s="287" t="s">
        <v>10286</v>
      </c>
      <c r="H48" s="287" t="s">
        <v>10286</v>
      </c>
      <c r="I48" s="287" t="s">
        <v>10286</v>
      </c>
      <c r="J48" s="287" t="s">
        <v>10286</v>
      </c>
      <c r="K48" s="287" t="s">
        <v>10286</v>
      </c>
      <c r="L48" s="287" t="s">
        <v>10286</v>
      </c>
      <c r="M48" s="287" t="s">
        <v>10286</v>
      </c>
      <c r="N48" s="287" t="s">
        <v>10286</v>
      </c>
      <c r="O48" s="287" t="s">
        <v>10286</v>
      </c>
      <c r="P48" s="287" t="s">
        <v>10286</v>
      </c>
      <c r="Q48" s="287" t="s">
        <v>10286</v>
      </c>
      <c r="R48" s="287" t="s">
        <v>10286</v>
      </c>
      <c r="S48" s="287" t="s">
        <v>10286</v>
      </c>
      <c r="T48" s="287" t="s">
        <v>10286</v>
      </c>
      <c r="U48" s="287" t="s">
        <v>10286</v>
      </c>
      <c r="V48" s="287" t="s">
        <v>10286</v>
      </c>
      <c r="W48" s="287" t="s">
        <v>10286</v>
      </c>
      <c r="X48" s="287" t="s">
        <v>10286</v>
      </c>
      <c r="Y48" s="287" t="s">
        <v>10286</v>
      </c>
      <c r="Z48" s="287" t="s">
        <v>10286</v>
      </c>
      <c r="AA48" s="287" t="s">
        <v>10286</v>
      </c>
      <c r="AB48" s="287" t="s">
        <v>10286</v>
      </c>
      <c r="AC48" s="287">
        <v>3.2</v>
      </c>
      <c r="AD48" s="287">
        <v>3.2</v>
      </c>
      <c r="AE48" s="287">
        <v>3.2</v>
      </c>
      <c r="AF48" s="287">
        <v>3.2</v>
      </c>
      <c r="AG48" s="287">
        <v>3.2</v>
      </c>
      <c r="AH48" s="287">
        <v>3.3</v>
      </c>
      <c r="AI48" s="287">
        <v>3.3</v>
      </c>
      <c r="AJ48" s="287">
        <v>3.3</v>
      </c>
      <c r="AK48" s="287">
        <v>3.3</v>
      </c>
      <c r="AL48" s="287">
        <v>3.3</v>
      </c>
      <c r="AM48" s="287">
        <v>3.3</v>
      </c>
      <c r="AN48" s="287">
        <v>3.3</v>
      </c>
      <c r="AO48" s="287">
        <v>3.3</v>
      </c>
      <c r="AP48" s="287">
        <v>3.3</v>
      </c>
      <c r="AQ48" s="287">
        <v>3.3</v>
      </c>
      <c r="AR48" s="287">
        <v>3.3</v>
      </c>
      <c r="AS48" s="287">
        <v>3.2</v>
      </c>
      <c r="AT48" s="287">
        <v>2.4</v>
      </c>
      <c r="AU48" s="287">
        <v>2.4</v>
      </c>
      <c r="AV48" s="287">
        <v>2.1</v>
      </c>
      <c r="AW48" s="287">
        <v>2.1</v>
      </c>
      <c r="AX48" s="287">
        <v>2.1</v>
      </c>
      <c r="AY48" s="287">
        <v>2.1</v>
      </c>
      <c r="AZ48" s="287">
        <v>2.1</v>
      </c>
      <c r="BA48" s="287">
        <v>2.2000000000000002</v>
      </c>
      <c r="BB48" s="287">
        <v>2.2000000000000002</v>
      </c>
      <c r="BC48" s="287">
        <v>2.2000000000000002</v>
      </c>
      <c r="BD48" s="287">
        <v>2.2000000000000002</v>
      </c>
      <c r="BE48" s="287">
        <v>2.2999999999999998</v>
      </c>
      <c r="BF48" s="287">
        <v>2.2999999999999998</v>
      </c>
      <c r="BG48" s="287">
        <v>2.2999999999999998</v>
      </c>
      <c r="BH48" s="287">
        <v>2.2999999999999998</v>
      </c>
      <c r="BI48" s="287">
        <v>2.2999999999999998</v>
      </c>
      <c r="BJ48" s="287">
        <v>2.2000000000000002</v>
      </c>
      <c r="BK48" s="287">
        <f>_xlfn.IFNA(VLOOKUP(C48,'INFORM Severity - hidden'!$C$5:$G$300,5,FALSE),"-")</f>
        <v>2.2999999999999998</v>
      </c>
    </row>
    <row r="49" spans="1:63" x14ac:dyDescent="0.25">
      <c r="C49" t="s">
        <v>10307</v>
      </c>
      <c r="D49" s="287" t="str">
        <f t="shared" si="0"/>
        <v>-</v>
      </c>
      <c r="E49" s="287" t="s">
        <v>10286</v>
      </c>
      <c r="F49" s="287">
        <v>2.5</v>
      </c>
      <c r="G49" s="287">
        <v>2.5</v>
      </c>
      <c r="H49" s="287">
        <v>2.4</v>
      </c>
      <c r="I49" s="287">
        <v>2.4</v>
      </c>
      <c r="J49" s="287">
        <v>2.4</v>
      </c>
      <c r="K49" s="287">
        <v>2.4</v>
      </c>
      <c r="L49" s="287">
        <v>2.4</v>
      </c>
      <c r="M49" s="287">
        <v>2.4</v>
      </c>
      <c r="N49" s="287">
        <v>2.4</v>
      </c>
      <c r="O49" s="287">
        <v>1.7</v>
      </c>
      <c r="P49" s="287">
        <v>1.8</v>
      </c>
      <c r="Q49" s="287">
        <v>1.8</v>
      </c>
      <c r="R49" s="287">
        <v>1.8</v>
      </c>
      <c r="S49" s="287">
        <v>1.8</v>
      </c>
      <c r="T49" s="287">
        <v>1.8</v>
      </c>
      <c r="U49" s="287">
        <v>1.8</v>
      </c>
      <c r="V49" s="287">
        <v>1.7</v>
      </c>
      <c r="W49" s="287">
        <v>1.7</v>
      </c>
      <c r="X49" s="287">
        <v>1.7</v>
      </c>
      <c r="Y49" s="287">
        <v>1.6</v>
      </c>
      <c r="Z49" s="287">
        <v>2.2000000000000002</v>
      </c>
      <c r="AA49" s="287" t="s">
        <v>10286</v>
      </c>
      <c r="AB49" s="287" t="s">
        <v>10286</v>
      </c>
      <c r="AC49" s="287" t="s">
        <v>10286</v>
      </c>
      <c r="AD49" s="287" t="s">
        <v>10286</v>
      </c>
      <c r="AE49" s="287" t="s">
        <v>10286</v>
      </c>
      <c r="AF49" s="287" t="s">
        <v>10286</v>
      </c>
      <c r="AG49" s="287" t="s">
        <v>10286</v>
      </c>
      <c r="AH49" s="287" t="s">
        <v>10286</v>
      </c>
      <c r="AI49" s="287" t="s">
        <v>10286</v>
      </c>
      <c r="AJ49" s="287" t="s">
        <v>10286</v>
      </c>
      <c r="AK49" s="287" t="s">
        <v>10286</v>
      </c>
      <c r="AL49" s="287" t="s">
        <v>10286</v>
      </c>
      <c r="AM49" s="287" t="s">
        <v>10286</v>
      </c>
      <c r="AN49" s="287" t="s">
        <v>10286</v>
      </c>
      <c r="AO49" s="287" t="s">
        <v>10286</v>
      </c>
      <c r="AP49" s="287" t="s">
        <v>10286</v>
      </c>
      <c r="AQ49" s="287" t="s">
        <v>10286</v>
      </c>
      <c r="AR49" s="287" t="s">
        <v>10286</v>
      </c>
      <c r="AS49" s="287" t="s">
        <v>10286</v>
      </c>
      <c r="AT49" s="287" t="s">
        <v>10286</v>
      </c>
      <c r="AU49" s="287" t="s">
        <v>10286</v>
      </c>
      <c r="AV49" s="287" t="s">
        <v>10286</v>
      </c>
      <c r="AW49" s="287" t="s">
        <v>10286</v>
      </c>
      <c r="AX49" s="287" t="s">
        <v>10286</v>
      </c>
      <c r="AY49" s="287" t="s">
        <v>10286</v>
      </c>
      <c r="AZ49" s="287" t="s">
        <v>10286</v>
      </c>
      <c r="BA49" s="287" t="s">
        <v>10286</v>
      </c>
      <c r="BB49" s="287" t="s">
        <v>10286</v>
      </c>
      <c r="BC49" s="287" t="s">
        <v>10286</v>
      </c>
      <c r="BD49" s="287" t="s">
        <v>10286</v>
      </c>
      <c r="BE49" s="287" t="s">
        <v>10286</v>
      </c>
      <c r="BF49" s="287" t="s">
        <v>10286</v>
      </c>
      <c r="BG49" s="287" t="s">
        <v>10286</v>
      </c>
      <c r="BH49" s="287" t="s">
        <v>10286</v>
      </c>
      <c r="BI49" s="287" t="s">
        <v>10286</v>
      </c>
      <c r="BJ49" s="287" t="s">
        <v>10286</v>
      </c>
      <c r="BK49" s="287" t="str">
        <f>_xlfn.IFNA(VLOOKUP(C49,'INFORM Severity - hidden'!$C$5:$G$300,5,FALSE),"-")</f>
        <v>-</v>
      </c>
    </row>
    <row r="50" spans="1:63" x14ac:dyDescent="0.25">
      <c r="C50" t="s">
        <v>10308</v>
      </c>
      <c r="D50" s="287" t="str">
        <f t="shared" si="0"/>
        <v>-</v>
      </c>
      <c r="E50" s="287" t="s">
        <v>10286</v>
      </c>
      <c r="F50" s="287" t="s">
        <v>10286</v>
      </c>
      <c r="G50" s="287" t="s">
        <v>10286</v>
      </c>
      <c r="H50" s="287" t="s">
        <v>10286</v>
      </c>
      <c r="I50" s="287" t="s">
        <v>10286</v>
      </c>
      <c r="J50" s="287" t="s">
        <v>10286</v>
      </c>
      <c r="K50" s="287" t="s">
        <v>10286</v>
      </c>
      <c r="L50" s="287" t="s">
        <v>10286</v>
      </c>
      <c r="M50" s="287" t="s">
        <v>10286</v>
      </c>
      <c r="N50" s="287" t="s">
        <v>10286</v>
      </c>
      <c r="O50" s="287" t="s">
        <v>10286</v>
      </c>
      <c r="P50" s="287" t="s">
        <v>10286</v>
      </c>
      <c r="Q50" s="287" t="s">
        <v>10286</v>
      </c>
      <c r="R50" s="287" t="s">
        <v>10286</v>
      </c>
      <c r="S50" s="287" t="s">
        <v>10286</v>
      </c>
      <c r="T50" s="287" t="s">
        <v>10286</v>
      </c>
      <c r="U50" s="287" t="s">
        <v>10286</v>
      </c>
      <c r="V50" s="287" t="s">
        <v>10286</v>
      </c>
      <c r="W50" s="287" t="s">
        <v>10286</v>
      </c>
      <c r="X50" s="287" t="s">
        <v>10286</v>
      </c>
      <c r="Y50" s="287" t="s">
        <v>10286</v>
      </c>
      <c r="Z50" s="287" t="s">
        <v>10286</v>
      </c>
      <c r="AA50" s="287">
        <v>2.2000000000000002</v>
      </c>
      <c r="AB50" s="287">
        <v>2.2000000000000002</v>
      </c>
      <c r="AC50" s="287">
        <v>2.2000000000000002</v>
      </c>
      <c r="AD50" s="287">
        <v>2.2000000000000002</v>
      </c>
      <c r="AE50" s="287" t="s">
        <v>10286</v>
      </c>
      <c r="AF50" s="287" t="s">
        <v>10286</v>
      </c>
      <c r="AG50" s="287" t="s">
        <v>10286</v>
      </c>
      <c r="AH50" s="287" t="s">
        <v>10286</v>
      </c>
      <c r="AI50" s="287" t="s">
        <v>10286</v>
      </c>
      <c r="AJ50" s="287" t="s">
        <v>10286</v>
      </c>
      <c r="AK50" s="287" t="s">
        <v>10286</v>
      </c>
      <c r="AL50" s="287" t="s">
        <v>10286</v>
      </c>
      <c r="AM50" s="287" t="s">
        <v>10286</v>
      </c>
      <c r="AN50" s="287" t="s">
        <v>10286</v>
      </c>
      <c r="AO50" s="287" t="s">
        <v>10286</v>
      </c>
      <c r="AP50" s="287" t="s">
        <v>10286</v>
      </c>
      <c r="AQ50" s="287" t="s">
        <v>10286</v>
      </c>
      <c r="AR50" s="287" t="s">
        <v>10286</v>
      </c>
      <c r="AS50" s="287" t="s">
        <v>10286</v>
      </c>
      <c r="AT50" s="287" t="s">
        <v>10286</v>
      </c>
      <c r="AU50" s="287" t="s">
        <v>10286</v>
      </c>
      <c r="AV50" s="287" t="s">
        <v>10286</v>
      </c>
      <c r="AW50" s="287" t="s">
        <v>10286</v>
      </c>
      <c r="AX50" s="287" t="s">
        <v>10286</v>
      </c>
      <c r="AY50" s="287" t="s">
        <v>10286</v>
      </c>
      <c r="AZ50" s="287" t="s">
        <v>10286</v>
      </c>
      <c r="BA50" s="287" t="s">
        <v>10286</v>
      </c>
      <c r="BB50" s="287" t="s">
        <v>10286</v>
      </c>
      <c r="BC50" s="287" t="s">
        <v>10286</v>
      </c>
      <c r="BD50" s="287" t="s">
        <v>10286</v>
      </c>
      <c r="BE50" s="287" t="s">
        <v>10286</v>
      </c>
      <c r="BF50" s="287" t="s">
        <v>10286</v>
      </c>
      <c r="BG50" s="287" t="s">
        <v>10286</v>
      </c>
      <c r="BH50" s="287" t="s">
        <v>10286</v>
      </c>
      <c r="BI50" s="287" t="s">
        <v>10286</v>
      </c>
      <c r="BJ50" s="287" t="s">
        <v>10286</v>
      </c>
      <c r="BK50" s="287" t="str">
        <f>_xlfn.IFNA(VLOOKUP(C50,'INFORM Severity - hidden'!$C$5:$G$300,5,FALSE),"-")</f>
        <v>-</v>
      </c>
    </row>
    <row r="51" spans="1:63" x14ac:dyDescent="0.25">
      <c r="A51" t="s">
        <v>1492</v>
      </c>
      <c r="B51" t="s">
        <v>2184</v>
      </c>
      <c r="C51" t="s">
        <v>2185</v>
      </c>
      <c r="D51" s="287" t="str">
        <f t="shared" si="0"/>
        <v>Decreasing</v>
      </c>
      <c r="E51" s="287" t="s">
        <v>10286</v>
      </c>
      <c r="F51" s="287">
        <v>3.9</v>
      </c>
      <c r="G51" s="287">
        <v>3.9</v>
      </c>
      <c r="H51" s="287">
        <v>4</v>
      </c>
      <c r="I51" s="287">
        <v>4</v>
      </c>
      <c r="J51" s="287">
        <v>4</v>
      </c>
      <c r="K51" s="287">
        <v>4</v>
      </c>
      <c r="L51" s="287">
        <v>4</v>
      </c>
      <c r="M51" s="287">
        <v>4</v>
      </c>
      <c r="N51" s="287">
        <v>4.0999999999999996</v>
      </c>
      <c r="O51" s="287">
        <v>4.0999999999999996</v>
      </c>
      <c r="P51" s="287">
        <v>4.0999999999999996</v>
      </c>
      <c r="Q51" s="287">
        <v>4.0999999999999996</v>
      </c>
      <c r="R51" s="287">
        <v>3.8</v>
      </c>
      <c r="S51" s="287">
        <v>3.8</v>
      </c>
      <c r="T51" s="287">
        <v>4.2</v>
      </c>
      <c r="U51" s="287">
        <v>4.2</v>
      </c>
      <c r="V51" s="287">
        <v>4.2</v>
      </c>
      <c r="W51" s="287">
        <v>4.2</v>
      </c>
      <c r="X51" s="287">
        <v>4.2</v>
      </c>
      <c r="Y51" s="287">
        <v>4.2</v>
      </c>
      <c r="Z51" s="287">
        <v>4.2</v>
      </c>
      <c r="AA51" s="287">
        <v>4.0999999999999996</v>
      </c>
      <c r="AB51" s="287">
        <v>3.9</v>
      </c>
      <c r="AC51" s="287">
        <v>3.9</v>
      </c>
      <c r="AD51" s="287">
        <v>3.9</v>
      </c>
      <c r="AE51" s="287">
        <v>3.9</v>
      </c>
      <c r="AF51" s="287">
        <v>3.9</v>
      </c>
      <c r="AG51" s="287">
        <v>3.7</v>
      </c>
      <c r="AH51" s="287">
        <v>3.7</v>
      </c>
      <c r="AI51" s="287">
        <v>3.7</v>
      </c>
      <c r="AJ51" s="287">
        <v>3.7</v>
      </c>
      <c r="AK51" s="287">
        <v>4</v>
      </c>
      <c r="AL51" s="287">
        <v>4.0999999999999996</v>
      </c>
      <c r="AM51" s="287">
        <v>4.0999999999999996</v>
      </c>
      <c r="AN51" s="287">
        <v>4.0999999999999996</v>
      </c>
      <c r="AO51" s="287">
        <v>4.0999999999999996</v>
      </c>
      <c r="AP51" s="287">
        <v>4.0999999999999996</v>
      </c>
      <c r="AQ51" s="287">
        <v>3.9</v>
      </c>
      <c r="AR51" s="287">
        <v>3.9</v>
      </c>
      <c r="AS51" s="287">
        <v>3.9</v>
      </c>
      <c r="AT51" s="287">
        <v>3.9</v>
      </c>
      <c r="AU51" s="287">
        <v>3.9</v>
      </c>
      <c r="AV51" s="287">
        <v>4</v>
      </c>
      <c r="AW51" s="287">
        <v>4</v>
      </c>
      <c r="AX51" s="287">
        <v>4</v>
      </c>
      <c r="AY51" s="287">
        <v>4</v>
      </c>
      <c r="AZ51" s="287">
        <v>4</v>
      </c>
      <c r="BA51" s="287">
        <v>4</v>
      </c>
      <c r="BB51" s="287">
        <v>4</v>
      </c>
      <c r="BC51" s="287">
        <v>4.0999999999999996</v>
      </c>
      <c r="BD51" s="287">
        <v>4.0999999999999996</v>
      </c>
      <c r="BE51" s="287">
        <v>4</v>
      </c>
      <c r="BF51" s="287">
        <v>4</v>
      </c>
      <c r="BG51" s="287">
        <v>4</v>
      </c>
      <c r="BH51" s="287">
        <v>4</v>
      </c>
      <c r="BI51" s="287">
        <v>3.9</v>
      </c>
      <c r="BJ51" s="287">
        <v>3.9</v>
      </c>
      <c r="BK51" s="287">
        <f>_xlfn.IFNA(VLOOKUP(C51,'INFORM Severity - hidden'!$C$5:$G$300,5,FALSE),"-")</f>
        <v>3.9</v>
      </c>
    </row>
    <row r="52" spans="1:63" x14ac:dyDescent="0.25">
      <c r="A52" t="s">
        <v>1492</v>
      </c>
      <c r="B52" t="s">
        <v>1490</v>
      </c>
      <c r="C52" t="s">
        <v>1491</v>
      </c>
      <c r="D52" s="287" t="str">
        <f t="shared" si="0"/>
        <v>Stable</v>
      </c>
      <c r="E52" s="287" t="s">
        <v>10286</v>
      </c>
      <c r="F52" s="287">
        <v>2.8</v>
      </c>
      <c r="G52" s="287">
        <v>2.8</v>
      </c>
      <c r="H52" s="287">
        <v>3.3</v>
      </c>
      <c r="I52" s="287">
        <v>3.3</v>
      </c>
      <c r="J52" s="287">
        <v>3.3</v>
      </c>
      <c r="K52" s="287">
        <v>3.3</v>
      </c>
      <c r="L52" s="287">
        <v>3.3</v>
      </c>
      <c r="M52" s="287">
        <v>3.3</v>
      </c>
      <c r="N52" s="287">
        <v>3.3</v>
      </c>
      <c r="O52" s="287">
        <v>3.3</v>
      </c>
      <c r="P52" s="287">
        <v>3.3</v>
      </c>
      <c r="Q52" s="287">
        <v>3.3</v>
      </c>
      <c r="R52" s="287">
        <v>3.4</v>
      </c>
      <c r="S52" s="287">
        <v>3.4</v>
      </c>
      <c r="T52" s="287">
        <v>3.4</v>
      </c>
      <c r="U52" s="287">
        <v>3.4</v>
      </c>
      <c r="V52" s="287">
        <v>3.4</v>
      </c>
      <c r="W52" s="287">
        <v>3.4</v>
      </c>
      <c r="X52" s="287">
        <v>3.4</v>
      </c>
      <c r="Y52" s="287">
        <v>3.4</v>
      </c>
      <c r="Z52" s="287">
        <v>3.4</v>
      </c>
      <c r="AA52" s="287">
        <v>3.4</v>
      </c>
      <c r="AB52" s="287">
        <v>3.4</v>
      </c>
      <c r="AC52" s="287">
        <v>3.4</v>
      </c>
      <c r="AD52" s="287">
        <v>3.4</v>
      </c>
      <c r="AE52" s="287">
        <v>3.4</v>
      </c>
      <c r="AF52" s="287">
        <v>3.4</v>
      </c>
      <c r="AG52" s="287">
        <v>3.4</v>
      </c>
      <c r="AH52" s="287">
        <v>3.4</v>
      </c>
      <c r="AI52" s="287">
        <v>3.4</v>
      </c>
      <c r="AJ52" s="287">
        <v>3.4</v>
      </c>
      <c r="AK52" s="287">
        <v>3.5</v>
      </c>
      <c r="AL52" s="287">
        <v>3.5</v>
      </c>
      <c r="AM52" s="287">
        <v>3.5</v>
      </c>
      <c r="AN52" s="287">
        <v>3.5</v>
      </c>
      <c r="AO52" s="287">
        <v>3.5</v>
      </c>
      <c r="AP52" s="287">
        <v>3.5</v>
      </c>
      <c r="AQ52" s="287">
        <v>3.5</v>
      </c>
      <c r="AR52" s="287">
        <v>3.5</v>
      </c>
      <c r="AS52" s="287">
        <v>3.5</v>
      </c>
      <c r="AT52" s="287">
        <v>3.5</v>
      </c>
      <c r="AU52" s="287">
        <v>3.5</v>
      </c>
      <c r="AV52" s="287">
        <v>3.4</v>
      </c>
      <c r="AW52" s="287">
        <v>3.4</v>
      </c>
      <c r="AX52" s="287">
        <v>3.4</v>
      </c>
      <c r="AY52" s="287">
        <v>3.7</v>
      </c>
      <c r="AZ52" s="287">
        <v>3.7</v>
      </c>
      <c r="BA52" s="287">
        <v>3.5</v>
      </c>
      <c r="BB52" s="287">
        <v>3.5</v>
      </c>
      <c r="BC52" s="287">
        <v>3.5</v>
      </c>
      <c r="BD52" s="287">
        <v>3.7</v>
      </c>
      <c r="BE52" s="287">
        <v>3.7</v>
      </c>
      <c r="BF52" s="287">
        <v>3.7</v>
      </c>
      <c r="BG52" s="287">
        <v>3.6</v>
      </c>
      <c r="BH52" s="287">
        <v>3.6</v>
      </c>
      <c r="BI52" s="287">
        <v>3.5</v>
      </c>
      <c r="BJ52" s="287">
        <v>3.7</v>
      </c>
      <c r="BK52" s="287">
        <f>_xlfn.IFNA(VLOOKUP(C52,'INFORM Severity - hidden'!$C$5:$G$300,5,FALSE),"-")</f>
        <v>3.7</v>
      </c>
    </row>
    <row r="53" spans="1:63" x14ac:dyDescent="0.25">
      <c r="C53" t="s">
        <v>10309</v>
      </c>
      <c r="D53" s="287" t="str">
        <f t="shared" si="0"/>
        <v>-</v>
      </c>
      <c r="E53" s="287" t="s">
        <v>10286</v>
      </c>
      <c r="F53" s="287" t="s">
        <v>10286</v>
      </c>
      <c r="G53" s="287" t="s">
        <v>10286</v>
      </c>
      <c r="H53" s="287" t="s">
        <v>10286</v>
      </c>
      <c r="I53" s="287" t="s">
        <v>10286</v>
      </c>
      <c r="J53" s="287" t="s">
        <v>10286</v>
      </c>
      <c r="K53" s="287" t="s">
        <v>10286</v>
      </c>
      <c r="L53" s="287" t="s">
        <v>10286</v>
      </c>
      <c r="M53" s="287" t="s">
        <v>10286</v>
      </c>
      <c r="N53" s="287" t="s">
        <v>10286</v>
      </c>
      <c r="O53" s="287" t="s">
        <v>10286</v>
      </c>
      <c r="P53" s="287" t="s">
        <v>10286</v>
      </c>
      <c r="Q53" s="287" t="s">
        <v>10286</v>
      </c>
      <c r="R53" s="287" t="s">
        <v>10286</v>
      </c>
      <c r="S53" s="287" t="s">
        <v>10286</v>
      </c>
      <c r="T53" s="287" t="s">
        <v>10286</v>
      </c>
      <c r="U53" s="287" t="s">
        <v>10286</v>
      </c>
      <c r="V53" s="287" t="s">
        <v>10286</v>
      </c>
      <c r="W53" s="287" t="s">
        <v>10286</v>
      </c>
      <c r="X53" s="287" t="s">
        <v>10286</v>
      </c>
      <c r="Y53" s="287" t="s">
        <v>10286</v>
      </c>
      <c r="Z53" s="287" t="s">
        <v>10286</v>
      </c>
      <c r="AA53" s="287">
        <v>2.2000000000000002</v>
      </c>
      <c r="AB53" s="287">
        <v>2</v>
      </c>
      <c r="AC53" s="287">
        <v>2.1</v>
      </c>
      <c r="AD53" s="287">
        <v>2.1</v>
      </c>
      <c r="AE53" s="287">
        <v>2.1</v>
      </c>
      <c r="AF53" s="287">
        <v>2.1</v>
      </c>
      <c r="AG53" s="287" t="s">
        <v>10286</v>
      </c>
      <c r="AH53" s="287" t="s">
        <v>10286</v>
      </c>
      <c r="AI53" s="287" t="s">
        <v>10286</v>
      </c>
      <c r="AJ53" s="287" t="s">
        <v>10286</v>
      </c>
      <c r="AK53" s="287" t="s">
        <v>10286</v>
      </c>
      <c r="AL53" s="287" t="s">
        <v>10286</v>
      </c>
      <c r="AM53" s="287" t="s">
        <v>10286</v>
      </c>
      <c r="AN53" s="287" t="s">
        <v>10286</v>
      </c>
      <c r="AO53" s="287" t="s">
        <v>10286</v>
      </c>
      <c r="AP53" s="287" t="s">
        <v>10286</v>
      </c>
      <c r="AQ53" s="287" t="s">
        <v>10286</v>
      </c>
      <c r="AR53" s="287" t="s">
        <v>10286</v>
      </c>
      <c r="AS53" s="287" t="s">
        <v>10286</v>
      </c>
      <c r="AT53" s="287" t="s">
        <v>10286</v>
      </c>
      <c r="AU53" s="287" t="s">
        <v>10286</v>
      </c>
      <c r="AV53" s="287" t="s">
        <v>10286</v>
      </c>
      <c r="AW53" s="287" t="s">
        <v>10286</v>
      </c>
      <c r="AX53" s="287" t="s">
        <v>10286</v>
      </c>
      <c r="AY53" s="287" t="s">
        <v>10286</v>
      </c>
      <c r="AZ53" s="287" t="s">
        <v>10286</v>
      </c>
      <c r="BA53" s="287" t="s">
        <v>10286</v>
      </c>
      <c r="BB53" s="287" t="s">
        <v>10286</v>
      </c>
      <c r="BC53" s="287" t="s">
        <v>10286</v>
      </c>
      <c r="BD53" s="287" t="s">
        <v>10286</v>
      </c>
      <c r="BE53" s="287" t="s">
        <v>10286</v>
      </c>
      <c r="BF53" s="287" t="s">
        <v>10286</v>
      </c>
      <c r="BG53" s="287" t="s">
        <v>10286</v>
      </c>
      <c r="BH53" s="287" t="s">
        <v>10286</v>
      </c>
      <c r="BI53" s="287" t="s">
        <v>10286</v>
      </c>
      <c r="BJ53" s="287" t="s">
        <v>10286</v>
      </c>
      <c r="BK53" s="287" t="str">
        <f>_xlfn.IFNA(VLOOKUP(C53,'INFORM Severity - hidden'!$C$5:$G$300,5,FALSE),"-")</f>
        <v>-</v>
      </c>
    </row>
    <row r="54" spans="1:63" x14ac:dyDescent="0.25">
      <c r="C54" t="s">
        <v>10310</v>
      </c>
      <c r="D54" s="287" t="str">
        <f t="shared" si="0"/>
        <v>-</v>
      </c>
      <c r="E54" s="287" t="s">
        <v>10286</v>
      </c>
      <c r="F54" s="287" t="s">
        <v>10286</v>
      </c>
      <c r="G54" s="287" t="s">
        <v>10286</v>
      </c>
      <c r="H54" s="287">
        <v>2</v>
      </c>
      <c r="I54" s="287">
        <v>2</v>
      </c>
      <c r="J54" s="287" t="s">
        <v>10286</v>
      </c>
      <c r="K54" s="287" t="s">
        <v>10286</v>
      </c>
      <c r="L54" s="287" t="s">
        <v>10286</v>
      </c>
      <c r="M54" s="287" t="s">
        <v>10286</v>
      </c>
      <c r="N54" s="287" t="s">
        <v>10286</v>
      </c>
      <c r="O54" s="287" t="s">
        <v>10286</v>
      </c>
      <c r="P54" s="287" t="s">
        <v>10286</v>
      </c>
      <c r="Q54" s="287" t="s">
        <v>10286</v>
      </c>
      <c r="R54" s="287" t="s">
        <v>10286</v>
      </c>
      <c r="S54" s="287" t="s">
        <v>10286</v>
      </c>
      <c r="T54" s="287" t="s">
        <v>10286</v>
      </c>
      <c r="U54" s="287" t="s">
        <v>10286</v>
      </c>
      <c r="V54" s="287" t="s">
        <v>10286</v>
      </c>
      <c r="W54" s="287" t="s">
        <v>10286</v>
      </c>
      <c r="X54" s="287" t="s">
        <v>10286</v>
      </c>
      <c r="Y54" s="287" t="s">
        <v>10286</v>
      </c>
      <c r="Z54" s="287" t="s">
        <v>10286</v>
      </c>
      <c r="AA54" s="287" t="s">
        <v>10286</v>
      </c>
      <c r="AB54" s="287" t="s">
        <v>10286</v>
      </c>
      <c r="AC54" s="287" t="s">
        <v>10286</v>
      </c>
      <c r="AD54" s="287" t="s">
        <v>10286</v>
      </c>
      <c r="AE54" s="287" t="s">
        <v>10286</v>
      </c>
      <c r="AF54" s="287" t="s">
        <v>10286</v>
      </c>
      <c r="AG54" s="287" t="s">
        <v>10286</v>
      </c>
      <c r="AH54" s="287" t="s">
        <v>10286</v>
      </c>
      <c r="AI54" s="287" t="s">
        <v>10286</v>
      </c>
      <c r="AJ54" s="287" t="s">
        <v>10286</v>
      </c>
      <c r="AK54" s="287" t="s">
        <v>10286</v>
      </c>
      <c r="AL54" s="287" t="s">
        <v>10286</v>
      </c>
      <c r="AM54" s="287" t="s">
        <v>10286</v>
      </c>
      <c r="AN54" s="287" t="s">
        <v>10286</v>
      </c>
      <c r="AO54" s="287" t="s">
        <v>10286</v>
      </c>
      <c r="AP54" s="287" t="s">
        <v>10286</v>
      </c>
      <c r="AQ54" s="287" t="s">
        <v>10286</v>
      </c>
      <c r="AR54" s="287" t="s">
        <v>10286</v>
      </c>
      <c r="AS54" s="287" t="s">
        <v>10286</v>
      </c>
      <c r="AT54" s="287" t="s">
        <v>10286</v>
      </c>
      <c r="AU54" s="287" t="s">
        <v>10286</v>
      </c>
      <c r="AV54" s="287" t="s">
        <v>10286</v>
      </c>
      <c r="AW54" s="287" t="s">
        <v>10286</v>
      </c>
      <c r="AX54" s="287" t="s">
        <v>10286</v>
      </c>
      <c r="AY54" s="287" t="s">
        <v>10286</v>
      </c>
      <c r="AZ54" s="287" t="s">
        <v>10286</v>
      </c>
      <c r="BA54" s="287" t="s">
        <v>10286</v>
      </c>
      <c r="BB54" s="287" t="s">
        <v>10286</v>
      </c>
      <c r="BC54" s="287" t="s">
        <v>10286</v>
      </c>
      <c r="BD54" s="287" t="s">
        <v>10286</v>
      </c>
      <c r="BE54" s="287" t="s">
        <v>10286</v>
      </c>
      <c r="BF54" s="287" t="s">
        <v>10286</v>
      </c>
      <c r="BG54" s="287" t="s">
        <v>10286</v>
      </c>
      <c r="BH54" s="287" t="s">
        <v>10286</v>
      </c>
      <c r="BI54" s="287" t="s">
        <v>10286</v>
      </c>
      <c r="BJ54" s="287" t="s">
        <v>10286</v>
      </c>
      <c r="BK54" s="287" t="str">
        <f>_xlfn.IFNA(VLOOKUP(C54,'INFORM Severity - hidden'!$C$5:$G$300,5,FALSE),"-")</f>
        <v>-</v>
      </c>
    </row>
    <row r="55" spans="1:63" x14ac:dyDescent="0.25">
      <c r="A55" t="s">
        <v>1519</v>
      </c>
      <c r="B55" t="s">
        <v>1517</v>
      </c>
      <c r="C55" t="s">
        <v>1518</v>
      </c>
      <c r="D55" s="287" t="str">
        <f t="shared" si="0"/>
        <v>Stable</v>
      </c>
      <c r="E55" s="287" t="s">
        <v>10286</v>
      </c>
      <c r="F55" s="287" t="s">
        <v>10286</v>
      </c>
      <c r="G55" s="287" t="s">
        <v>10286</v>
      </c>
      <c r="H55" s="287">
        <v>0.8</v>
      </c>
      <c r="I55" s="287">
        <v>0.8</v>
      </c>
      <c r="J55" s="287">
        <v>0.8</v>
      </c>
      <c r="K55" s="287">
        <v>0.8</v>
      </c>
      <c r="L55" s="287">
        <v>0.8</v>
      </c>
      <c r="M55" s="287">
        <v>0.8</v>
      </c>
      <c r="N55" s="287">
        <v>0.8</v>
      </c>
      <c r="O55" s="287">
        <v>0.8</v>
      </c>
      <c r="P55" s="287">
        <v>0.8</v>
      </c>
      <c r="Q55" s="287">
        <v>1.3</v>
      </c>
      <c r="R55" s="287">
        <v>1.2</v>
      </c>
      <c r="S55" s="287">
        <v>1</v>
      </c>
      <c r="T55" s="287">
        <v>1</v>
      </c>
      <c r="U55" s="287">
        <v>1</v>
      </c>
      <c r="V55" s="287">
        <v>1.1000000000000001</v>
      </c>
      <c r="W55" s="287">
        <v>1.1000000000000001</v>
      </c>
      <c r="X55" s="287">
        <v>1.1000000000000001</v>
      </c>
      <c r="Y55" s="287">
        <v>1.1000000000000001</v>
      </c>
      <c r="Z55" s="287">
        <v>1.1000000000000001</v>
      </c>
      <c r="AA55" s="287">
        <v>1.1000000000000001</v>
      </c>
      <c r="AB55" s="287">
        <v>1.1000000000000001</v>
      </c>
      <c r="AC55" s="287">
        <v>1.2</v>
      </c>
      <c r="AD55" s="287">
        <v>1.2</v>
      </c>
      <c r="AE55" s="287">
        <v>1.2</v>
      </c>
      <c r="AF55" s="287">
        <v>1.2</v>
      </c>
      <c r="AG55" s="287">
        <v>1.2</v>
      </c>
      <c r="AH55" s="287">
        <v>1.2</v>
      </c>
      <c r="AI55" s="287">
        <v>1.2</v>
      </c>
      <c r="AJ55" s="287">
        <v>1.2</v>
      </c>
      <c r="AK55" s="287">
        <v>1.2</v>
      </c>
      <c r="AL55" s="287">
        <v>1.1000000000000001</v>
      </c>
      <c r="AM55" s="287">
        <v>1.1000000000000001</v>
      </c>
      <c r="AN55" s="287">
        <v>1.1000000000000001</v>
      </c>
      <c r="AO55" s="287">
        <v>1.1000000000000001</v>
      </c>
      <c r="AP55" s="287">
        <v>1.1000000000000001</v>
      </c>
      <c r="AQ55" s="287">
        <v>1.1000000000000001</v>
      </c>
      <c r="AR55" s="287">
        <v>1.1000000000000001</v>
      </c>
      <c r="AS55" s="287">
        <v>1.1000000000000001</v>
      </c>
      <c r="AT55" s="287">
        <v>1.3</v>
      </c>
      <c r="AU55" s="287">
        <v>2.1</v>
      </c>
      <c r="AV55" s="287">
        <v>2.1</v>
      </c>
      <c r="AW55" s="287">
        <v>2.1</v>
      </c>
      <c r="AX55" s="287">
        <v>2.1</v>
      </c>
      <c r="AY55" s="287">
        <v>2.1</v>
      </c>
      <c r="AZ55" s="287">
        <v>2.1</v>
      </c>
      <c r="BA55" s="287">
        <v>2.1</v>
      </c>
      <c r="BB55" s="287">
        <v>2.1</v>
      </c>
      <c r="BC55" s="287">
        <v>2.1</v>
      </c>
      <c r="BD55" s="287">
        <v>2.1</v>
      </c>
      <c r="BE55" s="287">
        <v>2.1</v>
      </c>
      <c r="BF55" s="287">
        <v>2.1</v>
      </c>
      <c r="BG55" s="287">
        <v>2.1</v>
      </c>
      <c r="BH55" s="287">
        <v>2.1</v>
      </c>
      <c r="BI55" s="287">
        <v>2.1</v>
      </c>
      <c r="BJ55" s="287">
        <v>2.1</v>
      </c>
      <c r="BK55" s="287">
        <f>_xlfn.IFNA(VLOOKUP(C55,'INFORM Severity - hidden'!$C$5:$G$300,5,FALSE),"-")</f>
        <v>2.1</v>
      </c>
    </row>
    <row r="56" spans="1:63" x14ac:dyDescent="0.25">
      <c r="A56" t="s">
        <v>5365</v>
      </c>
      <c r="B56" t="s">
        <v>5363</v>
      </c>
      <c r="C56" t="s">
        <v>5364</v>
      </c>
      <c r="D56" s="287" t="str">
        <f t="shared" si="0"/>
        <v>-</v>
      </c>
      <c r="E56" s="287" t="s">
        <v>10286</v>
      </c>
      <c r="F56" s="287" t="s">
        <v>10286</v>
      </c>
      <c r="G56" s="287" t="s">
        <v>10286</v>
      </c>
      <c r="H56" s="287" t="s">
        <v>10286</v>
      </c>
      <c r="I56" s="287" t="s">
        <v>10286</v>
      </c>
      <c r="J56" s="287" t="s">
        <v>10286</v>
      </c>
      <c r="K56" s="287" t="s">
        <v>10286</v>
      </c>
      <c r="L56" s="287" t="s">
        <v>10286</v>
      </c>
      <c r="M56" s="287" t="s">
        <v>10286</v>
      </c>
      <c r="N56" s="287" t="s">
        <v>10286</v>
      </c>
      <c r="O56" s="287" t="s">
        <v>10286</v>
      </c>
      <c r="P56" s="287" t="s">
        <v>10286</v>
      </c>
      <c r="Q56" s="287" t="s">
        <v>10286</v>
      </c>
      <c r="R56" s="287" t="s">
        <v>10286</v>
      </c>
      <c r="S56" s="287" t="s">
        <v>10286</v>
      </c>
      <c r="T56" s="287" t="s">
        <v>10286</v>
      </c>
      <c r="U56" s="287" t="s">
        <v>10286</v>
      </c>
      <c r="V56" s="287" t="s">
        <v>10286</v>
      </c>
      <c r="W56" s="287" t="s">
        <v>10286</v>
      </c>
      <c r="X56" s="287" t="s">
        <v>10286</v>
      </c>
      <c r="Y56" s="287" t="s">
        <v>10286</v>
      </c>
      <c r="Z56" s="287" t="s">
        <v>10286</v>
      </c>
      <c r="AA56" s="287" t="s">
        <v>10286</v>
      </c>
      <c r="AB56" s="287" t="s">
        <v>10286</v>
      </c>
      <c r="AC56" s="287" t="s">
        <v>10286</v>
      </c>
      <c r="AD56" s="287" t="s">
        <v>10286</v>
      </c>
      <c r="AE56" s="287" t="s">
        <v>10286</v>
      </c>
      <c r="AF56" s="287" t="s">
        <v>10286</v>
      </c>
      <c r="AG56" s="287" t="s">
        <v>10286</v>
      </c>
      <c r="AH56" s="287" t="s">
        <v>10286</v>
      </c>
      <c r="AI56" s="287" t="s">
        <v>10286</v>
      </c>
      <c r="AJ56" s="287" t="s">
        <v>10286</v>
      </c>
      <c r="AK56" s="287" t="s">
        <v>10286</v>
      </c>
      <c r="AL56" s="287" t="s">
        <v>10286</v>
      </c>
      <c r="AM56" s="287" t="s">
        <v>10286</v>
      </c>
      <c r="AN56" s="287" t="s">
        <v>10286</v>
      </c>
      <c r="AO56" s="287" t="s">
        <v>10286</v>
      </c>
      <c r="AP56" s="287" t="s">
        <v>10286</v>
      </c>
      <c r="AQ56" s="287" t="s">
        <v>10286</v>
      </c>
      <c r="AR56" s="287" t="s">
        <v>10286</v>
      </c>
      <c r="AS56" s="287" t="s">
        <v>10286</v>
      </c>
      <c r="AT56" s="287" t="s">
        <v>10286</v>
      </c>
      <c r="AU56" s="287" t="s">
        <v>10286</v>
      </c>
      <c r="AV56" s="287" t="s">
        <v>10286</v>
      </c>
      <c r="AW56" s="287" t="s">
        <v>10286</v>
      </c>
      <c r="AX56" s="287" t="s">
        <v>10286</v>
      </c>
      <c r="AY56" s="287" t="s">
        <v>10286</v>
      </c>
      <c r="AZ56" s="287" t="s">
        <v>10286</v>
      </c>
      <c r="BA56" s="287" t="s">
        <v>10286</v>
      </c>
      <c r="BB56" s="287" t="s">
        <v>10286</v>
      </c>
      <c r="BC56" s="287" t="s">
        <v>10286</v>
      </c>
      <c r="BD56" s="287" t="s">
        <v>10286</v>
      </c>
      <c r="BE56" s="287" t="s">
        <v>10286</v>
      </c>
      <c r="BF56" s="287" t="s">
        <v>10286</v>
      </c>
      <c r="BG56" s="287" t="s">
        <v>10286</v>
      </c>
      <c r="BH56" s="287" t="s">
        <v>10286</v>
      </c>
      <c r="BI56" s="287" t="s">
        <v>10286</v>
      </c>
      <c r="BJ56" s="287" t="s">
        <v>10286</v>
      </c>
      <c r="BK56" s="287">
        <f>_xlfn.IFNA(VLOOKUP(C56,'INFORM Severity - hidden'!$C$5:$G$300,5,FALSE),"-")</f>
        <v>1.8</v>
      </c>
    </row>
    <row r="57" spans="1:63" x14ac:dyDescent="0.25">
      <c r="A57" t="s">
        <v>1448</v>
      </c>
      <c r="B57" t="s">
        <v>1475</v>
      </c>
      <c r="C57" t="s">
        <v>1476</v>
      </c>
      <c r="D57" s="287" t="str">
        <f t="shared" si="0"/>
        <v>Decreasing</v>
      </c>
      <c r="E57" s="287" t="s">
        <v>10286</v>
      </c>
      <c r="F57" s="287">
        <v>2.6</v>
      </c>
      <c r="G57" s="287">
        <v>2.9</v>
      </c>
      <c r="H57" s="287">
        <v>2.9</v>
      </c>
      <c r="I57" s="287" t="s">
        <v>10286</v>
      </c>
      <c r="J57" s="287" t="s">
        <v>10286</v>
      </c>
      <c r="K57" s="287" t="s">
        <v>10286</v>
      </c>
      <c r="L57" s="287" t="s">
        <v>10286</v>
      </c>
      <c r="M57" s="287" t="s">
        <v>10286</v>
      </c>
      <c r="N57" s="287" t="s">
        <v>10286</v>
      </c>
      <c r="O57" s="287" t="s">
        <v>10286</v>
      </c>
      <c r="P57" s="287">
        <v>2.9</v>
      </c>
      <c r="Q57" s="287">
        <v>2.9</v>
      </c>
      <c r="R57" s="287">
        <v>2.9</v>
      </c>
      <c r="S57" s="287">
        <v>2.9</v>
      </c>
      <c r="T57" s="287">
        <v>2.9</v>
      </c>
      <c r="U57" s="287">
        <v>2.9</v>
      </c>
      <c r="V57" s="287">
        <v>2.9</v>
      </c>
      <c r="W57" s="287">
        <v>2.9</v>
      </c>
      <c r="X57" s="287">
        <v>2.9</v>
      </c>
      <c r="Y57" s="287">
        <v>2.9</v>
      </c>
      <c r="Z57" s="287">
        <v>2.9</v>
      </c>
      <c r="AA57" s="287">
        <v>3</v>
      </c>
      <c r="AB57" s="287">
        <v>3</v>
      </c>
      <c r="AC57" s="287">
        <v>3</v>
      </c>
      <c r="AD57" s="287">
        <v>2.7</v>
      </c>
      <c r="AE57" s="287">
        <v>2.7</v>
      </c>
      <c r="AF57" s="287">
        <v>2.7</v>
      </c>
      <c r="AG57" s="287">
        <v>2.7</v>
      </c>
      <c r="AH57" s="287">
        <v>2.7</v>
      </c>
      <c r="AI57" s="287">
        <v>2.6</v>
      </c>
      <c r="AJ57" s="287">
        <v>2.6</v>
      </c>
      <c r="AK57" s="287">
        <v>2.8</v>
      </c>
      <c r="AL57" s="287">
        <v>2.8</v>
      </c>
      <c r="AM57" s="287">
        <v>2.8</v>
      </c>
      <c r="AN57" s="287">
        <v>2.8</v>
      </c>
      <c r="AO57" s="287">
        <v>2.7</v>
      </c>
      <c r="AP57" s="287">
        <v>2.7</v>
      </c>
      <c r="AQ57" s="287">
        <v>2.7</v>
      </c>
      <c r="AR57" s="287">
        <v>2.7</v>
      </c>
      <c r="AS57" s="287">
        <v>2.5</v>
      </c>
      <c r="AT57" s="287">
        <v>2.5</v>
      </c>
      <c r="AU57" s="287">
        <v>2.5</v>
      </c>
      <c r="AV57" s="287">
        <v>2.5</v>
      </c>
      <c r="AW57" s="287">
        <v>2.5</v>
      </c>
      <c r="AX57" s="287">
        <v>2.6</v>
      </c>
      <c r="AY57" s="287">
        <v>2.6</v>
      </c>
      <c r="AZ57" s="287">
        <v>2.7</v>
      </c>
      <c r="BA57" s="287">
        <v>2.7</v>
      </c>
      <c r="BB57" s="287">
        <v>2.7</v>
      </c>
      <c r="BC57" s="287">
        <v>2.7</v>
      </c>
      <c r="BD57" s="287">
        <v>2.7</v>
      </c>
      <c r="BE57" s="287">
        <v>2.6</v>
      </c>
      <c r="BF57" s="287">
        <v>2.9</v>
      </c>
      <c r="BG57" s="287">
        <v>2.9</v>
      </c>
      <c r="BH57" s="287">
        <v>2.8</v>
      </c>
      <c r="BI57" s="287">
        <v>2.8</v>
      </c>
      <c r="BJ57" s="287">
        <v>2.8</v>
      </c>
      <c r="BK57" s="287">
        <f>_xlfn.IFNA(VLOOKUP(C57,'INFORM Severity - hidden'!$C$5:$G$300,5,FALSE),"-")</f>
        <v>2.9</v>
      </c>
    </row>
    <row r="58" spans="1:63" x14ac:dyDescent="0.25">
      <c r="A58" t="s">
        <v>1448</v>
      </c>
      <c r="B58" t="s">
        <v>1460</v>
      </c>
      <c r="C58" t="s">
        <v>1461</v>
      </c>
      <c r="D58" s="287" t="str">
        <f t="shared" si="0"/>
        <v>Decreasing</v>
      </c>
      <c r="E58" s="287" t="s">
        <v>10286</v>
      </c>
      <c r="F58" s="287">
        <v>1.4</v>
      </c>
      <c r="G58" s="287">
        <v>1.4</v>
      </c>
      <c r="H58" s="287">
        <v>1.7</v>
      </c>
      <c r="I58" s="287">
        <v>1.7</v>
      </c>
      <c r="J58" s="287">
        <v>1.7</v>
      </c>
      <c r="K58" s="287">
        <v>1.7</v>
      </c>
      <c r="L58" s="287">
        <v>1.4</v>
      </c>
      <c r="M58" s="287">
        <v>1.4</v>
      </c>
      <c r="N58" s="287">
        <v>1.4</v>
      </c>
      <c r="O58" s="287">
        <v>1.4</v>
      </c>
      <c r="P58" s="287">
        <v>1.4</v>
      </c>
      <c r="Q58" s="287">
        <v>1.4</v>
      </c>
      <c r="R58" s="287">
        <v>1.4</v>
      </c>
      <c r="S58" s="287">
        <v>1.4</v>
      </c>
      <c r="T58" s="287">
        <v>1.4</v>
      </c>
      <c r="U58" s="287">
        <v>1.4</v>
      </c>
      <c r="V58" s="287">
        <v>1.4</v>
      </c>
      <c r="W58" s="287">
        <v>1.4</v>
      </c>
      <c r="X58" s="287">
        <v>1.4</v>
      </c>
      <c r="Y58" s="287">
        <v>1.5</v>
      </c>
      <c r="Z58" s="287">
        <v>1.5</v>
      </c>
      <c r="AA58" s="287">
        <v>1.8</v>
      </c>
      <c r="AB58" s="287">
        <v>1.8</v>
      </c>
      <c r="AC58" s="287">
        <v>1.8</v>
      </c>
      <c r="AD58" s="287">
        <v>1.8</v>
      </c>
      <c r="AE58" s="287">
        <v>1.8</v>
      </c>
      <c r="AF58" s="287">
        <v>1.8</v>
      </c>
      <c r="AG58" s="287">
        <v>1.8</v>
      </c>
      <c r="AH58" s="287">
        <v>1.8</v>
      </c>
      <c r="AI58" s="287">
        <v>1.7</v>
      </c>
      <c r="AJ58" s="287">
        <v>1.7</v>
      </c>
      <c r="AK58" s="287">
        <v>1.7</v>
      </c>
      <c r="AL58" s="287">
        <v>1.7</v>
      </c>
      <c r="AM58" s="287">
        <v>1.7</v>
      </c>
      <c r="AN58" s="287">
        <v>1.7</v>
      </c>
      <c r="AO58" s="287">
        <v>1.7</v>
      </c>
      <c r="AP58" s="287">
        <v>1.7</v>
      </c>
      <c r="AQ58" s="287">
        <v>1.7</v>
      </c>
      <c r="AR58" s="287">
        <v>1.7</v>
      </c>
      <c r="AS58" s="287">
        <v>1.5</v>
      </c>
      <c r="AT58" s="287">
        <v>1.5</v>
      </c>
      <c r="AU58" s="287">
        <v>1.8</v>
      </c>
      <c r="AV58" s="287">
        <v>1.8</v>
      </c>
      <c r="AW58" s="287">
        <v>1.8</v>
      </c>
      <c r="AX58" s="287">
        <v>1.9</v>
      </c>
      <c r="AY58" s="287">
        <v>1.9</v>
      </c>
      <c r="AZ58" s="287">
        <v>2</v>
      </c>
      <c r="BA58" s="287">
        <v>2</v>
      </c>
      <c r="BB58" s="287">
        <v>2</v>
      </c>
      <c r="BC58" s="287">
        <v>2</v>
      </c>
      <c r="BD58" s="287">
        <v>2</v>
      </c>
      <c r="BE58" s="287">
        <v>1.9</v>
      </c>
      <c r="BF58" s="287">
        <v>1.9</v>
      </c>
      <c r="BG58" s="287">
        <v>1.4</v>
      </c>
      <c r="BH58" s="287">
        <v>1.3</v>
      </c>
      <c r="BI58" s="287">
        <v>1.1000000000000001</v>
      </c>
      <c r="BJ58" s="287">
        <v>1.1000000000000001</v>
      </c>
      <c r="BK58" s="287">
        <f>_xlfn.IFNA(VLOOKUP(C58,'INFORM Severity - hidden'!$C$5:$G$300,5,FALSE),"-")</f>
        <v>1.2</v>
      </c>
    </row>
    <row r="59" spans="1:63" x14ac:dyDescent="0.25">
      <c r="A59" t="s">
        <v>1448</v>
      </c>
      <c r="B59" t="s">
        <v>1446</v>
      </c>
      <c r="C59" t="s">
        <v>1447</v>
      </c>
      <c r="D59" s="287" t="str">
        <f t="shared" si="0"/>
        <v>Decreasing</v>
      </c>
      <c r="E59" s="287" t="s">
        <v>10286</v>
      </c>
      <c r="F59" s="287">
        <v>2.6</v>
      </c>
      <c r="G59" s="287">
        <v>2.8</v>
      </c>
      <c r="H59" s="287">
        <v>2.8</v>
      </c>
      <c r="I59" s="287">
        <v>2.9</v>
      </c>
      <c r="J59" s="287">
        <v>2.8</v>
      </c>
      <c r="K59" s="287">
        <v>2.8</v>
      </c>
      <c r="L59" s="287">
        <v>2.7</v>
      </c>
      <c r="M59" s="287">
        <v>2.7</v>
      </c>
      <c r="N59" s="287">
        <v>2.7</v>
      </c>
      <c r="O59" s="287">
        <v>2.8</v>
      </c>
      <c r="P59" s="287">
        <v>2.8</v>
      </c>
      <c r="Q59" s="287">
        <v>2.8</v>
      </c>
      <c r="R59" s="287">
        <v>2.8</v>
      </c>
      <c r="S59" s="287">
        <v>2.8</v>
      </c>
      <c r="T59" s="287">
        <v>2.8</v>
      </c>
      <c r="U59" s="287">
        <v>2.8</v>
      </c>
      <c r="V59" s="287">
        <v>2.8</v>
      </c>
      <c r="W59" s="287">
        <v>2.8</v>
      </c>
      <c r="X59" s="287">
        <v>2.8</v>
      </c>
      <c r="Y59" s="287">
        <v>2.9</v>
      </c>
      <c r="Z59" s="287">
        <v>2.9</v>
      </c>
      <c r="AA59" s="287">
        <v>3.1</v>
      </c>
      <c r="AB59" s="287">
        <v>3.1</v>
      </c>
      <c r="AC59" s="287">
        <v>3.1</v>
      </c>
      <c r="AD59" s="287">
        <v>2.8</v>
      </c>
      <c r="AE59" s="287">
        <v>2.8</v>
      </c>
      <c r="AF59" s="287">
        <v>2.8</v>
      </c>
      <c r="AG59" s="287">
        <v>2.8</v>
      </c>
      <c r="AH59" s="287">
        <v>2.8</v>
      </c>
      <c r="AI59" s="287">
        <v>2.4</v>
      </c>
      <c r="AJ59" s="287">
        <v>2.4</v>
      </c>
      <c r="AK59" s="287">
        <v>2.6</v>
      </c>
      <c r="AL59" s="287">
        <v>2.6</v>
      </c>
      <c r="AM59" s="287">
        <v>2.6</v>
      </c>
      <c r="AN59" s="287">
        <v>2.6</v>
      </c>
      <c r="AO59" s="287">
        <v>2.6</v>
      </c>
      <c r="AP59" s="287">
        <v>2.6</v>
      </c>
      <c r="AQ59" s="287">
        <v>2.6</v>
      </c>
      <c r="AR59" s="287">
        <v>2.6</v>
      </c>
      <c r="AS59" s="287">
        <v>2.4</v>
      </c>
      <c r="AT59" s="287">
        <v>2.4</v>
      </c>
      <c r="AU59" s="287">
        <v>2.6</v>
      </c>
      <c r="AV59" s="287">
        <v>2.6</v>
      </c>
      <c r="AW59" s="287">
        <v>2.6</v>
      </c>
      <c r="AX59" s="287">
        <v>2.6</v>
      </c>
      <c r="AY59" s="287">
        <v>2.6</v>
      </c>
      <c r="AZ59" s="287">
        <v>2.7</v>
      </c>
      <c r="BA59" s="287">
        <v>2.7</v>
      </c>
      <c r="BB59" s="287">
        <v>2.7</v>
      </c>
      <c r="BC59" s="287">
        <v>2.7</v>
      </c>
      <c r="BD59" s="287">
        <v>2.7</v>
      </c>
      <c r="BE59" s="287">
        <v>2.6</v>
      </c>
      <c r="BF59" s="287">
        <v>2.9</v>
      </c>
      <c r="BG59" s="287">
        <v>2.8</v>
      </c>
      <c r="BH59" s="287">
        <v>2.7</v>
      </c>
      <c r="BI59" s="287">
        <v>2.7</v>
      </c>
      <c r="BJ59" s="287">
        <v>2.7</v>
      </c>
      <c r="BK59" s="287">
        <f>_xlfn.IFNA(VLOOKUP(C59,'INFORM Severity - hidden'!$C$5:$G$300,5,FALSE),"-")</f>
        <v>2.8</v>
      </c>
    </row>
    <row r="60" spans="1:63" x14ac:dyDescent="0.25">
      <c r="C60" t="s">
        <v>10311</v>
      </c>
      <c r="D60" s="287" t="str">
        <f t="shared" si="0"/>
        <v>-</v>
      </c>
      <c r="E60" s="287" t="s">
        <v>10286</v>
      </c>
      <c r="F60" s="287" t="s">
        <v>10286</v>
      </c>
      <c r="G60" s="287" t="s">
        <v>10286</v>
      </c>
      <c r="H60" s="287" t="s">
        <v>10286</v>
      </c>
      <c r="I60" s="287" t="s">
        <v>10286</v>
      </c>
      <c r="J60" s="287" t="s">
        <v>10286</v>
      </c>
      <c r="K60" s="287" t="s">
        <v>10286</v>
      </c>
      <c r="L60" s="287" t="s">
        <v>10286</v>
      </c>
      <c r="M60" s="287" t="s">
        <v>10286</v>
      </c>
      <c r="N60" s="287" t="s">
        <v>10286</v>
      </c>
      <c r="O60" s="287" t="s">
        <v>10286</v>
      </c>
      <c r="P60" s="287">
        <v>2.2999999999999998</v>
      </c>
      <c r="Q60" s="287">
        <v>2.2999999999999998</v>
      </c>
      <c r="R60" s="287">
        <v>2.2999999999999998</v>
      </c>
      <c r="S60" s="287">
        <v>2.2999999999999998</v>
      </c>
      <c r="T60" s="287">
        <v>2.2999999999999998</v>
      </c>
      <c r="U60" s="287">
        <v>2.2999999999999998</v>
      </c>
      <c r="V60" s="287">
        <v>2.2999999999999998</v>
      </c>
      <c r="W60" s="287" t="s">
        <v>10286</v>
      </c>
      <c r="X60" s="287" t="s">
        <v>10286</v>
      </c>
      <c r="Y60" s="287" t="s">
        <v>10286</v>
      </c>
      <c r="Z60" s="287" t="s">
        <v>10286</v>
      </c>
      <c r="AA60" s="287" t="s">
        <v>10286</v>
      </c>
      <c r="AB60" s="287" t="s">
        <v>10286</v>
      </c>
      <c r="AC60" s="287" t="s">
        <v>10286</v>
      </c>
      <c r="AD60" s="287" t="s">
        <v>10286</v>
      </c>
      <c r="AE60" s="287" t="s">
        <v>10286</v>
      </c>
      <c r="AF60" s="287" t="s">
        <v>10286</v>
      </c>
      <c r="AG60" s="287" t="s">
        <v>10286</v>
      </c>
      <c r="AH60" s="287" t="s">
        <v>10286</v>
      </c>
      <c r="AI60" s="287" t="s">
        <v>10286</v>
      </c>
      <c r="AJ60" s="287" t="s">
        <v>10286</v>
      </c>
      <c r="AK60" s="287" t="s">
        <v>10286</v>
      </c>
      <c r="AL60" s="287" t="s">
        <v>10286</v>
      </c>
      <c r="AM60" s="287" t="s">
        <v>10286</v>
      </c>
      <c r="AN60" s="287" t="s">
        <v>10286</v>
      </c>
      <c r="AO60" s="287" t="s">
        <v>10286</v>
      </c>
      <c r="AP60" s="287" t="s">
        <v>10286</v>
      </c>
      <c r="AQ60" s="287" t="s">
        <v>10286</v>
      </c>
      <c r="AR60" s="287" t="s">
        <v>10286</v>
      </c>
      <c r="AS60" s="287" t="s">
        <v>10286</v>
      </c>
      <c r="AT60" s="287" t="s">
        <v>10286</v>
      </c>
      <c r="AU60" s="287" t="s">
        <v>10286</v>
      </c>
      <c r="AV60" s="287" t="s">
        <v>10286</v>
      </c>
      <c r="AW60" s="287" t="s">
        <v>10286</v>
      </c>
      <c r="AX60" s="287" t="s">
        <v>10286</v>
      </c>
      <c r="AY60" s="287" t="s">
        <v>10286</v>
      </c>
      <c r="AZ60" s="287" t="s">
        <v>10286</v>
      </c>
      <c r="BA60" s="287" t="s">
        <v>10286</v>
      </c>
      <c r="BB60" s="287" t="s">
        <v>10286</v>
      </c>
      <c r="BC60" s="287" t="s">
        <v>10286</v>
      </c>
      <c r="BD60" s="287" t="s">
        <v>10286</v>
      </c>
      <c r="BE60" s="287" t="s">
        <v>10286</v>
      </c>
      <c r="BF60" s="287" t="s">
        <v>10286</v>
      </c>
      <c r="BG60" s="287" t="s">
        <v>10286</v>
      </c>
      <c r="BH60" s="287" t="s">
        <v>10286</v>
      </c>
      <c r="BI60" s="287" t="s">
        <v>10286</v>
      </c>
      <c r="BJ60" s="287" t="s">
        <v>10286</v>
      </c>
      <c r="BK60" s="287" t="str">
        <f>_xlfn.IFNA(VLOOKUP(C60,'INFORM Severity - hidden'!$C$5:$G$300,5,FALSE),"-")</f>
        <v>-</v>
      </c>
    </row>
    <row r="61" spans="1:63" x14ac:dyDescent="0.25">
      <c r="A61" t="s">
        <v>1549</v>
      </c>
      <c r="B61" t="s">
        <v>1547</v>
      </c>
      <c r="C61" t="s">
        <v>1548</v>
      </c>
      <c r="D61" s="287" t="str">
        <f t="shared" si="0"/>
        <v>Decreasing</v>
      </c>
      <c r="E61" s="287" t="s">
        <v>10286</v>
      </c>
      <c r="F61" s="287" t="s">
        <v>10286</v>
      </c>
      <c r="G61" s="287" t="s">
        <v>10286</v>
      </c>
      <c r="H61" s="287" t="s">
        <v>10286</v>
      </c>
      <c r="I61" s="287" t="s">
        <v>10286</v>
      </c>
      <c r="J61" s="287" t="s">
        <v>10286</v>
      </c>
      <c r="K61" s="287" t="s">
        <v>10286</v>
      </c>
      <c r="L61" s="287" t="s">
        <v>10286</v>
      </c>
      <c r="M61" s="287" t="s">
        <v>10286</v>
      </c>
      <c r="N61" s="287" t="s">
        <v>10286</v>
      </c>
      <c r="O61" s="287" t="s">
        <v>10286</v>
      </c>
      <c r="P61" s="287" t="s">
        <v>10286</v>
      </c>
      <c r="Q61" s="287" t="s">
        <v>10286</v>
      </c>
      <c r="R61" s="287" t="s">
        <v>10286</v>
      </c>
      <c r="S61" s="287" t="s">
        <v>10286</v>
      </c>
      <c r="T61" s="287" t="s">
        <v>10286</v>
      </c>
      <c r="U61" s="287" t="s">
        <v>10286</v>
      </c>
      <c r="V61" s="287" t="s">
        <v>10286</v>
      </c>
      <c r="W61" s="287" t="s">
        <v>10286</v>
      </c>
      <c r="X61" s="287" t="s">
        <v>10286</v>
      </c>
      <c r="Y61" s="287" t="s">
        <v>10286</v>
      </c>
      <c r="Z61" s="287" t="s">
        <v>10286</v>
      </c>
      <c r="AA61" s="287" t="s">
        <v>10286</v>
      </c>
      <c r="AB61" s="287" t="s">
        <v>10286</v>
      </c>
      <c r="AC61" s="287" t="s">
        <v>10286</v>
      </c>
      <c r="AD61" s="287" t="s">
        <v>10286</v>
      </c>
      <c r="AE61" s="287" t="s">
        <v>10286</v>
      </c>
      <c r="AF61" s="287" t="s">
        <v>10286</v>
      </c>
      <c r="AG61" s="287" t="s">
        <v>10286</v>
      </c>
      <c r="AH61" s="287" t="s">
        <v>10286</v>
      </c>
      <c r="AI61" s="287" t="s">
        <v>10286</v>
      </c>
      <c r="AJ61" s="287" t="s">
        <v>10286</v>
      </c>
      <c r="AK61" s="287" t="s">
        <v>10286</v>
      </c>
      <c r="AL61" s="287" t="s">
        <v>10286</v>
      </c>
      <c r="AM61" s="287" t="s">
        <v>10286</v>
      </c>
      <c r="AN61" s="287" t="s">
        <v>10286</v>
      </c>
      <c r="AO61" s="287" t="s">
        <v>10286</v>
      </c>
      <c r="AP61" s="287">
        <v>1.9</v>
      </c>
      <c r="AQ61" s="287">
        <v>1.8</v>
      </c>
      <c r="AR61" s="287">
        <v>1.8</v>
      </c>
      <c r="AS61" s="287">
        <v>1.8</v>
      </c>
      <c r="AT61" s="287">
        <v>2.1</v>
      </c>
      <c r="AU61" s="287">
        <v>2.1</v>
      </c>
      <c r="AV61" s="287">
        <v>2.1</v>
      </c>
      <c r="AW61" s="287">
        <v>2.1</v>
      </c>
      <c r="AX61" s="287">
        <v>2.2000000000000002</v>
      </c>
      <c r="AY61" s="287">
        <v>2.2000000000000002</v>
      </c>
      <c r="AZ61" s="287">
        <v>2.2000000000000002</v>
      </c>
      <c r="BA61" s="287">
        <v>2.2000000000000002</v>
      </c>
      <c r="BB61" s="287">
        <v>2.2000000000000002</v>
      </c>
      <c r="BC61" s="287">
        <v>2.2000000000000002</v>
      </c>
      <c r="BD61" s="287">
        <v>2.2000000000000002</v>
      </c>
      <c r="BE61" s="287">
        <v>2.1</v>
      </c>
      <c r="BF61" s="287">
        <v>2.1</v>
      </c>
      <c r="BG61" s="287">
        <v>1.8</v>
      </c>
      <c r="BH61" s="287">
        <v>1.8</v>
      </c>
      <c r="BI61" s="287">
        <v>1.8</v>
      </c>
      <c r="BJ61" s="287">
        <v>1.8</v>
      </c>
      <c r="BK61" s="287">
        <f>_xlfn.IFNA(VLOOKUP(C61,'INFORM Severity - hidden'!$C$5:$G$300,5,FALSE),"-")</f>
        <v>1.8</v>
      </c>
    </row>
    <row r="62" spans="1:63" x14ac:dyDescent="0.25">
      <c r="A62" t="s">
        <v>289</v>
      </c>
      <c r="B62" t="s">
        <v>287</v>
      </c>
      <c r="C62" t="s">
        <v>288</v>
      </c>
      <c r="D62" s="287" t="str">
        <f t="shared" si="0"/>
        <v>Decreasing</v>
      </c>
      <c r="E62" s="287" t="s">
        <v>10286</v>
      </c>
      <c r="F62" s="287" t="s">
        <v>10286</v>
      </c>
      <c r="G62" s="287" t="s">
        <v>10286</v>
      </c>
      <c r="H62" s="287" t="s">
        <v>10286</v>
      </c>
      <c r="I62" s="287" t="s">
        <v>10286</v>
      </c>
      <c r="J62" s="287" t="s">
        <v>10286</v>
      </c>
      <c r="K62" s="287" t="s">
        <v>10286</v>
      </c>
      <c r="L62" s="287" t="s">
        <v>10286</v>
      </c>
      <c r="M62" s="287" t="s">
        <v>10286</v>
      </c>
      <c r="N62" s="287" t="s">
        <v>10286</v>
      </c>
      <c r="O62" s="287" t="s">
        <v>10286</v>
      </c>
      <c r="P62" s="287" t="s">
        <v>10286</v>
      </c>
      <c r="Q62" s="287" t="s">
        <v>10286</v>
      </c>
      <c r="R62" s="287" t="s">
        <v>10286</v>
      </c>
      <c r="S62" s="287" t="s">
        <v>10286</v>
      </c>
      <c r="T62" s="287" t="s">
        <v>10286</v>
      </c>
      <c r="U62" s="287" t="s">
        <v>10286</v>
      </c>
      <c r="V62" s="287" t="s">
        <v>10286</v>
      </c>
      <c r="W62" s="287" t="s">
        <v>10286</v>
      </c>
      <c r="X62" s="287" t="s">
        <v>10286</v>
      </c>
      <c r="Y62" s="287" t="s">
        <v>10286</v>
      </c>
      <c r="Z62" s="287" t="s">
        <v>10286</v>
      </c>
      <c r="AA62" s="287" t="s">
        <v>10286</v>
      </c>
      <c r="AB62" s="287" t="s">
        <v>10286</v>
      </c>
      <c r="AC62" s="287" t="s">
        <v>10286</v>
      </c>
      <c r="AD62" s="287" t="s">
        <v>10286</v>
      </c>
      <c r="AE62" s="287" t="s">
        <v>10286</v>
      </c>
      <c r="AF62" s="287" t="s">
        <v>10286</v>
      </c>
      <c r="AG62" s="287" t="s">
        <v>10286</v>
      </c>
      <c r="AH62" s="287" t="s">
        <v>10286</v>
      </c>
      <c r="AI62" s="287" t="s">
        <v>10286</v>
      </c>
      <c r="AJ62" s="287" t="s">
        <v>10286</v>
      </c>
      <c r="AK62" s="287" t="s">
        <v>10286</v>
      </c>
      <c r="AL62" s="287" t="s">
        <v>10286</v>
      </c>
      <c r="AM62" s="287" t="s">
        <v>10286</v>
      </c>
      <c r="AN62" s="287" t="s">
        <v>10286</v>
      </c>
      <c r="AO62" s="287" t="s">
        <v>10286</v>
      </c>
      <c r="AP62" s="287" t="s">
        <v>10286</v>
      </c>
      <c r="AQ62" s="287" t="s">
        <v>10286</v>
      </c>
      <c r="AR62" s="287" t="s">
        <v>10286</v>
      </c>
      <c r="AS62" s="287" t="s">
        <v>10286</v>
      </c>
      <c r="AT62" s="287" t="s">
        <v>10286</v>
      </c>
      <c r="AU62" s="287">
        <v>2.6</v>
      </c>
      <c r="AV62" s="287">
        <v>2.6</v>
      </c>
      <c r="AW62" s="287">
        <v>2.6</v>
      </c>
      <c r="AX62" s="287">
        <v>2.6</v>
      </c>
      <c r="AY62" s="287">
        <v>2.7</v>
      </c>
      <c r="AZ62" s="287">
        <v>2.7</v>
      </c>
      <c r="BA62" s="287">
        <v>2.7</v>
      </c>
      <c r="BB62" s="287">
        <v>2.7</v>
      </c>
      <c r="BC62" s="287">
        <v>2.7</v>
      </c>
      <c r="BD62" s="287">
        <v>2.6</v>
      </c>
      <c r="BE62" s="287">
        <v>2.6</v>
      </c>
      <c r="BF62" s="287">
        <v>2.6</v>
      </c>
      <c r="BG62" s="287">
        <v>2.6</v>
      </c>
      <c r="BH62" s="287">
        <v>2.5</v>
      </c>
      <c r="BI62" s="287">
        <v>2.5</v>
      </c>
      <c r="BJ62" s="287">
        <v>2.5</v>
      </c>
      <c r="BK62" s="287">
        <f>_xlfn.IFNA(VLOOKUP(C62,'INFORM Severity - hidden'!$C$5:$G$300,5,FALSE),"-")</f>
        <v>2.5</v>
      </c>
    </row>
    <row r="63" spans="1:63" x14ac:dyDescent="0.25">
      <c r="A63" t="s">
        <v>289</v>
      </c>
      <c r="B63" t="s">
        <v>293</v>
      </c>
      <c r="C63" t="s">
        <v>294</v>
      </c>
      <c r="D63" s="287" t="str">
        <f t="shared" si="0"/>
        <v>Stable</v>
      </c>
      <c r="E63" s="287" t="s">
        <v>10286</v>
      </c>
      <c r="F63" s="287">
        <v>2.2000000000000002</v>
      </c>
      <c r="G63" s="287">
        <v>2.2000000000000002</v>
      </c>
      <c r="H63" s="287">
        <v>1.6</v>
      </c>
      <c r="I63" s="287">
        <v>1.6</v>
      </c>
      <c r="J63" s="287">
        <v>1.6</v>
      </c>
      <c r="K63" s="287">
        <v>1.6</v>
      </c>
      <c r="L63" s="287">
        <v>1.6</v>
      </c>
      <c r="M63" s="287">
        <v>1.6</v>
      </c>
      <c r="N63" s="287">
        <v>1.6</v>
      </c>
      <c r="O63" s="287">
        <v>2.2000000000000002</v>
      </c>
      <c r="P63" s="287">
        <v>2.2000000000000002</v>
      </c>
      <c r="Q63" s="287">
        <v>2.2000000000000002</v>
      </c>
      <c r="R63" s="287">
        <v>2.2000000000000002</v>
      </c>
      <c r="S63" s="287">
        <v>2.2000000000000002</v>
      </c>
      <c r="T63" s="287">
        <v>2.2000000000000002</v>
      </c>
      <c r="U63" s="287">
        <v>2.2000000000000002</v>
      </c>
      <c r="V63" s="287">
        <v>2.2000000000000002</v>
      </c>
      <c r="W63" s="287">
        <v>2.2000000000000002</v>
      </c>
      <c r="X63" s="287">
        <v>2.2000000000000002</v>
      </c>
      <c r="Y63" s="287">
        <v>2.2000000000000002</v>
      </c>
      <c r="Z63" s="287">
        <v>2.2000000000000002</v>
      </c>
      <c r="AA63" s="287">
        <v>2.2999999999999998</v>
      </c>
      <c r="AB63" s="287">
        <v>2.2999999999999998</v>
      </c>
      <c r="AC63" s="287">
        <v>2.2999999999999998</v>
      </c>
      <c r="AD63" s="287">
        <v>2.2999999999999998</v>
      </c>
      <c r="AE63" s="287">
        <v>2.2999999999999998</v>
      </c>
      <c r="AF63" s="287">
        <v>2.2999999999999998</v>
      </c>
      <c r="AG63" s="287">
        <v>2.2999999999999998</v>
      </c>
      <c r="AH63" s="287">
        <v>2.2000000000000002</v>
      </c>
      <c r="AI63" s="287">
        <v>2.2000000000000002</v>
      </c>
      <c r="AJ63" s="287">
        <v>2.2000000000000002</v>
      </c>
      <c r="AK63" s="287">
        <v>2.2000000000000002</v>
      </c>
      <c r="AL63" s="287">
        <v>2.2999999999999998</v>
      </c>
      <c r="AM63" s="287">
        <v>2.2999999999999998</v>
      </c>
      <c r="AN63" s="287">
        <v>2.2999999999999998</v>
      </c>
      <c r="AO63" s="287">
        <v>2.2999999999999998</v>
      </c>
      <c r="AP63" s="287">
        <v>2.2999999999999998</v>
      </c>
      <c r="AQ63" s="287">
        <v>2.2999999999999998</v>
      </c>
      <c r="AR63" s="287">
        <v>2.2999999999999998</v>
      </c>
      <c r="AS63" s="287">
        <v>2.2999999999999998</v>
      </c>
      <c r="AT63" s="287">
        <v>2.2999999999999998</v>
      </c>
      <c r="AU63" s="287">
        <v>2.2999999999999998</v>
      </c>
      <c r="AV63" s="287">
        <v>2.1</v>
      </c>
      <c r="AW63" s="287">
        <v>2.1</v>
      </c>
      <c r="AX63" s="287">
        <v>2.1</v>
      </c>
      <c r="AY63" s="287">
        <v>2.1</v>
      </c>
      <c r="AZ63" s="287">
        <v>2.2000000000000002</v>
      </c>
      <c r="BA63" s="287">
        <v>2.2000000000000002</v>
      </c>
      <c r="BB63" s="287">
        <v>2.2000000000000002</v>
      </c>
      <c r="BC63" s="287">
        <v>2.2000000000000002</v>
      </c>
      <c r="BD63" s="287">
        <v>2.2000000000000002</v>
      </c>
      <c r="BE63" s="287">
        <v>2.2000000000000002</v>
      </c>
      <c r="BF63" s="287">
        <v>2.1</v>
      </c>
      <c r="BG63" s="287">
        <v>2.1</v>
      </c>
      <c r="BH63" s="287">
        <v>2.1</v>
      </c>
      <c r="BI63" s="287">
        <v>2.1</v>
      </c>
      <c r="BJ63" s="287">
        <v>2.1</v>
      </c>
      <c r="BK63" s="287">
        <f>_xlfn.IFNA(VLOOKUP(C63,'INFORM Severity - hidden'!$C$5:$G$300,5,FALSE),"-")</f>
        <v>2.1</v>
      </c>
    </row>
    <row r="64" spans="1:63" x14ac:dyDescent="0.25">
      <c r="A64" t="s">
        <v>289</v>
      </c>
      <c r="B64" t="s">
        <v>860</v>
      </c>
      <c r="C64" t="s">
        <v>861</v>
      </c>
      <c r="D64" s="287" t="str">
        <f t="shared" si="0"/>
        <v>Stable</v>
      </c>
      <c r="E64" s="287" t="s">
        <v>10286</v>
      </c>
      <c r="F64" s="287" t="s">
        <v>10286</v>
      </c>
      <c r="G64" s="287" t="s">
        <v>10286</v>
      </c>
      <c r="H64" s="287" t="s">
        <v>10286</v>
      </c>
      <c r="I64" s="287" t="s">
        <v>10286</v>
      </c>
      <c r="J64" s="287" t="s">
        <v>10286</v>
      </c>
      <c r="K64" s="287" t="s">
        <v>10286</v>
      </c>
      <c r="L64" s="287" t="s">
        <v>10286</v>
      </c>
      <c r="M64" s="287" t="s">
        <v>10286</v>
      </c>
      <c r="N64" s="287" t="s">
        <v>10286</v>
      </c>
      <c r="O64" s="287" t="s">
        <v>10286</v>
      </c>
      <c r="P64" s="287" t="s">
        <v>10286</v>
      </c>
      <c r="Q64" s="287" t="s">
        <v>10286</v>
      </c>
      <c r="R64" s="287" t="s">
        <v>10286</v>
      </c>
      <c r="S64" s="287" t="s">
        <v>10286</v>
      </c>
      <c r="T64" s="287" t="s">
        <v>10286</v>
      </c>
      <c r="U64" s="287" t="s">
        <v>10286</v>
      </c>
      <c r="V64" s="287" t="s">
        <v>10286</v>
      </c>
      <c r="W64" s="287" t="s">
        <v>10286</v>
      </c>
      <c r="X64" s="287" t="s">
        <v>10286</v>
      </c>
      <c r="Y64" s="287" t="s">
        <v>10286</v>
      </c>
      <c r="Z64" s="287" t="s">
        <v>10286</v>
      </c>
      <c r="AA64" s="287" t="s">
        <v>10286</v>
      </c>
      <c r="AB64" s="287" t="s">
        <v>10286</v>
      </c>
      <c r="AC64" s="287" t="s">
        <v>10286</v>
      </c>
      <c r="AD64" s="287" t="s">
        <v>10286</v>
      </c>
      <c r="AE64" s="287" t="s">
        <v>10286</v>
      </c>
      <c r="AF64" s="287" t="s">
        <v>10286</v>
      </c>
      <c r="AG64" s="287" t="s">
        <v>10286</v>
      </c>
      <c r="AH64" s="287" t="s">
        <v>10286</v>
      </c>
      <c r="AI64" s="287" t="s">
        <v>10286</v>
      </c>
      <c r="AJ64" s="287" t="s">
        <v>10286</v>
      </c>
      <c r="AK64" s="287" t="s">
        <v>10286</v>
      </c>
      <c r="AL64" s="287" t="s">
        <v>10286</v>
      </c>
      <c r="AM64" s="287" t="s">
        <v>10286</v>
      </c>
      <c r="AN64" s="287" t="s">
        <v>10286</v>
      </c>
      <c r="AO64" s="287" t="s">
        <v>10286</v>
      </c>
      <c r="AP64" s="287" t="s">
        <v>10286</v>
      </c>
      <c r="AQ64" s="287" t="s">
        <v>10286</v>
      </c>
      <c r="AR64" s="287" t="s">
        <v>10286</v>
      </c>
      <c r="AS64" s="287" t="s">
        <v>10286</v>
      </c>
      <c r="AT64" s="287" t="s">
        <v>10286</v>
      </c>
      <c r="AU64" s="287" t="s">
        <v>10286</v>
      </c>
      <c r="AV64" s="287">
        <v>2.6</v>
      </c>
      <c r="AW64" s="287">
        <v>2.6</v>
      </c>
      <c r="AX64" s="287">
        <v>2.7</v>
      </c>
      <c r="AY64" s="287">
        <v>2.7</v>
      </c>
      <c r="AZ64" s="287">
        <v>2.7</v>
      </c>
      <c r="BA64" s="287">
        <v>2.7</v>
      </c>
      <c r="BB64" s="287">
        <v>2.7</v>
      </c>
      <c r="BC64" s="287">
        <v>2.7</v>
      </c>
      <c r="BD64" s="287">
        <v>2.7</v>
      </c>
      <c r="BE64" s="287">
        <v>2.7</v>
      </c>
      <c r="BF64" s="287">
        <v>2.6</v>
      </c>
      <c r="BG64" s="287">
        <v>2.6</v>
      </c>
      <c r="BH64" s="287">
        <v>2.6</v>
      </c>
      <c r="BI64" s="287">
        <v>2.6</v>
      </c>
      <c r="BJ64" s="287">
        <v>2.6</v>
      </c>
      <c r="BK64" s="287">
        <f>_xlfn.IFNA(VLOOKUP(C64,'INFORM Severity - hidden'!$C$5:$G$300,5,FALSE),"-")</f>
        <v>2.5</v>
      </c>
    </row>
    <row r="65" spans="1:63" x14ac:dyDescent="0.25">
      <c r="A65" t="s">
        <v>2211</v>
      </c>
      <c r="B65" t="s">
        <v>2209</v>
      </c>
      <c r="C65" t="s">
        <v>2210</v>
      </c>
      <c r="D65" s="287" t="str">
        <f t="shared" si="0"/>
        <v>Decreasing</v>
      </c>
      <c r="E65" s="287" t="s">
        <v>10286</v>
      </c>
      <c r="F65" s="287">
        <v>1.7</v>
      </c>
      <c r="G65" s="287">
        <v>1.7</v>
      </c>
      <c r="H65" s="287">
        <v>2.2999999999999998</v>
      </c>
      <c r="I65" s="287">
        <v>2.2999999999999998</v>
      </c>
      <c r="J65" s="287">
        <v>2.4</v>
      </c>
      <c r="K65" s="287">
        <v>2.2999999999999998</v>
      </c>
      <c r="L65" s="287">
        <v>2.2999999999999998</v>
      </c>
      <c r="M65" s="287">
        <v>2.2999999999999998</v>
      </c>
      <c r="N65" s="287">
        <v>2.2999999999999998</v>
      </c>
      <c r="O65" s="287">
        <v>2.2999999999999998</v>
      </c>
      <c r="P65" s="287">
        <v>2.2999999999999998</v>
      </c>
      <c r="Q65" s="287">
        <v>2.2999999999999998</v>
      </c>
      <c r="R65" s="287">
        <v>2.4</v>
      </c>
      <c r="S65" s="287">
        <v>2.5</v>
      </c>
      <c r="T65" s="287">
        <v>2.4</v>
      </c>
      <c r="U65" s="287">
        <v>2.4</v>
      </c>
      <c r="V65" s="287">
        <v>2.4</v>
      </c>
      <c r="W65" s="287">
        <v>2.4</v>
      </c>
      <c r="X65" s="287">
        <v>2.4</v>
      </c>
      <c r="Y65" s="287">
        <v>2.4</v>
      </c>
      <c r="Z65" s="287">
        <v>2.4</v>
      </c>
      <c r="AA65" s="287">
        <v>2.4</v>
      </c>
      <c r="AB65" s="287">
        <v>2.4</v>
      </c>
      <c r="AC65" s="287">
        <v>2.2999999999999998</v>
      </c>
      <c r="AD65" s="287">
        <v>2.2999999999999998</v>
      </c>
      <c r="AE65" s="287">
        <v>2.2999999999999998</v>
      </c>
      <c r="AF65" s="287">
        <v>2.2999999999999998</v>
      </c>
      <c r="AG65" s="287">
        <v>2.2999999999999998</v>
      </c>
      <c r="AH65" s="287">
        <v>2.2999999999999998</v>
      </c>
      <c r="AI65" s="287">
        <v>2.2999999999999998</v>
      </c>
      <c r="AJ65" s="287">
        <v>2.2999999999999998</v>
      </c>
      <c r="AK65" s="287">
        <v>2.2999999999999998</v>
      </c>
      <c r="AL65" s="287">
        <v>2.2999999999999998</v>
      </c>
      <c r="AM65" s="287">
        <v>2.2999999999999998</v>
      </c>
      <c r="AN65" s="287">
        <v>2.2999999999999998</v>
      </c>
      <c r="AO65" s="287">
        <v>2.2999999999999998</v>
      </c>
      <c r="AP65" s="287">
        <v>2.5</v>
      </c>
      <c r="AQ65" s="287">
        <v>2.5</v>
      </c>
      <c r="AR65" s="287">
        <v>2.5</v>
      </c>
      <c r="AS65" s="287">
        <v>2.5</v>
      </c>
      <c r="AT65" s="287">
        <v>2.5</v>
      </c>
      <c r="AU65" s="287">
        <v>2.7</v>
      </c>
      <c r="AV65" s="287">
        <v>2.7</v>
      </c>
      <c r="AW65" s="287">
        <v>2.7</v>
      </c>
      <c r="AX65" s="287">
        <v>2.8</v>
      </c>
      <c r="AY65" s="287">
        <v>2.8</v>
      </c>
      <c r="AZ65" s="287">
        <v>2.8</v>
      </c>
      <c r="BA65" s="287">
        <v>2.8</v>
      </c>
      <c r="BB65" s="287">
        <v>2.8</v>
      </c>
      <c r="BC65" s="287">
        <v>2.8</v>
      </c>
      <c r="BD65" s="287">
        <v>2.8</v>
      </c>
      <c r="BE65" s="287">
        <v>2.7</v>
      </c>
      <c r="BF65" s="287">
        <v>2.7</v>
      </c>
      <c r="BG65" s="287">
        <v>2.7</v>
      </c>
      <c r="BH65" s="287">
        <v>2.7</v>
      </c>
      <c r="BI65" s="287">
        <v>2.6</v>
      </c>
      <c r="BJ65" s="287">
        <v>2.6</v>
      </c>
      <c r="BK65" s="287">
        <f>_xlfn.IFNA(VLOOKUP(C65,'INFORM Severity - hidden'!$C$5:$G$300,5,FALSE),"-")</f>
        <v>2.6</v>
      </c>
    </row>
    <row r="66" spans="1:63" x14ac:dyDescent="0.25">
      <c r="C66" t="s">
        <v>10312</v>
      </c>
      <c r="D66" s="287" t="str">
        <f t="shared" si="0"/>
        <v>-</v>
      </c>
      <c r="E66" s="287" t="s">
        <v>10286</v>
      </c>
      <c r="F66" s="287" t="s">
        <v>10286</v>
      </c>
      <c r="G66" s="287" t="s">
        <v>10286</v>
      </c>
      <c r="H66" s="287" t="s">
        <v>10286</v>
      </c>
      <c r="I66" s="287" t="s">
        <v>10286</v>
      </c>
      <c r="J66" s="287" t="s">
        <v>10286</v>
      </c>
      <c r="K66" s="287" t="s">
        <v>10286</v>
      </c>
      <c r="L66" s="287" t="s">
        <v>10286</v>
      </c>
      <c r="M66" s="287" t="s">
        <v>10286</v>
      </c>
      <c r="N66" s="287" t="s">
        <v>10286</v>
      </c>
      <c r="O66" s="287" t="s">
        <v>10286</v>
      </c>
      <c r="P66" s="287" t="s">
        <v>10286</v>
      </c>
      <c r="Q66" s="287" t="s">
        <v>10286</v>
      </c>
      <c r="R66" s="287" t="s">
        <v>10286</v>
      </c>
      <c r="S66" s="287" t="s">
        <v>10286</v>
      </c>
      <c r="T66" s="287" t="s">
        <v>10286</v>
      </c>
      <c r="U66" s="287" t="s">
        <v>10286</v>
      </c>
      <c r="V66" s="287" t="s">
        <v>10286</v>
      </c>
      <c r="W66" s="287" t="s">
        <v>10286</v>
      </c>
      <c r="X66" s="287" t="s">
        <v>10286</v>
      </c>
      <c r="Y66" s="287" t="s">
        <v>10286</v>
      </c>
      <c r="Z66" s="287" t="s">
        <v>10286</v>
      </c>
      <c r="AA66" s="287" t="s">
        <v>10286</v>
      </c>
      <c r="AB66" s="287" t="s">
        <v>10286</v>
      </c>
      <c r="AC66" s="287" t="s">
        <v>10286</v>
      </c>
      <c r="AD66" s="287" t="s">
        <v>10286</v>
      </c>
      <c r="AE66" s="287" t="s">
        <v>10286</v>
      </c>
      <c r="AF66" s="287" t="s">
        <v>10286</v>
      </c>
      <c r="AG66" s="287" t="s">
        <v>10286</v>
      </c>
      <c r="AH66" s="287" t="s">
        <v>10286</v>
      </c>
      <c r="AI66" s="287" t="s">
        <v>10286</v>
      </c>
      <c r="AJ66" s="287" t="s">
        <v>10286</v>
      </c>
      <c r="AK66" s="287" t="s">
        <v>10286</v>
      </c>
      <c r="AL66" s="287" t="s">
        <v>10286</v>
      </c>
      <c r="AM66" s="287" t="s">
        <v>10286</v>
      </c>
      <c r="AN66" s="287" t="s">
        <v>10286</v>
      </c>
      <c r="AO66" s="287" t="s">
        <v>10286</v>
      </c>
      <c r="AP66" s="287" t="s">
        <v>10286</v>
      </c>
      <c r="AQ66" s="287" t="s">
        <v>10286</v>
      </c>
      <c r="AR66" s="287" t="s">
        <v>10286</v>
      </c>
      <c r="AS66" s="287" t="s">
        <v>10286</v>
      </c>
      <c r="AT66" s="287" t="s">
        <v>10286</v>
      </c>
      <c r="AU66" s="287" t="s">
        <v>10286</v>
      </c>
      <c r="AV66" s="287" t="s">
        <v>10286</v>
      </c>
      <c r="AW66" s="287" t="s">
        <v>10286</v>
      </c>
      <c r="AX66" s="287" t="s">
        <v>10286</v>
      </c>
      <c r="AY66" s="287" t="s">
        <v>10286</v>
      </c>
      <c r="AZ66" s="287" t="s">
        <v>10286</v>
      </c>
      <c r="BA66" s="287" t="s">
        <v>10286</v>
      </c>
      <c r="BB66" s="287" t="s">
        <v>10286</v>
      </c>
      <c r="BC66" s="287" t="s">
        <v>10286</v>
      </c>
      <c r="BD66" s="287" t="s">
        <v>10286</v>
      </c>
      <c r="BE66" s="287" t="s">
        <v>10286</v>
      </c>
      <c r="BF66" s="287">
        <v>2</v>
      </c>
      <c r="BG66" s="287" t="s">
        <v>10286</v>
      </c>
      <c r="BH66" s="287" t="s">
        <v>10286</v>
      </c>
      <c r="BI66" s="287" t="s">
        <v>10286</v>
      </c>
      <c r="BJ66" s="287" t="s">
        <v>10286</v>
      </c>
      <c r="BK66" s="287" t="str">
        <f>_xlfn.IFNA(VLOOKUP(C66,'INFORM Severity - hidden'!$C$5:$G$300,5,FALSE),"-")</f>
        <v>-</v>
      </c>
    </row>
    <row r="67" spans="1:63" x14ac:dyDescent="0.25">
      <c r="C67" t="s">
        <v>10313</v>
      </c>
      <c r="D67" s="287" t="str">
        <f t="shared" ref="D67:D130" si="1">IF(BK67="-","-",IFERROR(IF(ROUND(AVERAGE(BI67:BK67),1)=ROUND(AVERAGE(BF67:BH67),1),"Stable",IF(ROUND(AVERAGE(BI67:BK67),1)&lt;ROUND(AVERAGE(BF67:BH67),1),"Decreasing",IF(ROUND(AVERAGE(BI67:BK67),1)&gt;ROUND(AVERAGE(BF67:BH67),1),"Increasing"))),"-"))</f>
        <v>-</v>
      </c>
      <c r="E67" s="287" t="s">
        <v>10286</v>
      </c>
      <c r="F67" s="287">
        <v>1</v>
      </c>
      <c r="G67" s="287">
        <v>1</v>
      </c>
      <c r="H67" s="287">
        <v>1.7</v>
      </c>
      <c r="I67" s="287">
        <v>1.7</v>
      </c>
      <c r="J67" s="287">
        <v>1.7</v>
      </c>
      <c r="K67" s="287">
        <v>1.7</v>
      </c>
      <c r="L67" s="287">
        <v>1.7</v>
      </c>
      <c r="M67" s="287">
        <v>1.7</v>
      </c>
      <c r="N67" s="287">
        <v>1.7</v>
      </c>
      <c r="O67" s="287">
        <v>1.7</v>
      </c>
      <c r="P67" s="287">
        <v>1.7</v>
      </c>
      <c r="Q67" s="287">
        <v>1.7</v>
      </c>
      <c r="R67" s="287">
        <v>1.7</v>
      </c>
      <c r="S67" s="287">
        <v>1.7</v>
      </c>
      <c r="T67" s="287">
        <v>2.1</v>
      </c>
      <c r="U67" s="287">
        <v>2.1</v>
      </c>
      <c r="V67" s="287">
        <v>2.2000000000000002</v>
      </c>
      <c r="W67" s="287">
        <v>2.2000000000000002</v>
      </c>
      <c r="X67" s="287">
        <v>2.2000000000000002</v>
      </c>
      <c r="Y67" s="287">
        <v>2.2000000000000002</v>
      </c>
      <c r="Z67" s="287">
        <v>2.2000000000000002</v>
      </c>
      <c r="AA67" s="287">
        <v>2.4</v>
      </c>
      <c r="AB67" s="287">
        <v>2.4</v>
      </c>
      <c r="AC67" s="287">
        <v>3.1</v>
      </c>
      <c r="AD67" s="287">
        <v>3.1</v>
      </c>
      <c r="AE67" s="287">
        <v>2.9</v>
      </c>
      <c r="AF67" s="287">
        <v>2.4</v>
      </c>
      <c r="AG67" s="287">
        <v>2.4</v>
      </c>
      <c r="AH67" s="287">
        <v>2.2999999999999998</v>
      </c>
      <c r="AI67" s="287">
        <v>2.2999999999999998</v>
      </c>
      <c r="AJ67" s="287">
        <v>2.2999999999999998</v>
      </c>
      <c r="AK67" s="287">
        <v>2.2999999999999998</v>
      </c>
      <c r="AL67" s="287">
        <v>2.2999999999999998</v>
      </c>
      <c r="AM67" s="287">
        <v>2.2999999999999998</v>
      </c>
      <c r="AN67" s="287">
        <v>2.2999999999999998</v>
      </c>
      <c r="AO67" s="287">
        <v>2.2999999999999998</v>
      </c>
      <c r="AP67" s="287">
        <v>2.2999999999999998</v>
      </c>
      <c r="AQ67" s="287">
        <v>2.2999999999999998</v>
      </c>
      <c r="AR67" s="287">
        <v>2.2999999999999998</v>
      </c>
      <c r="AS67" s="287">
        <v>2.9</v>
      </c>
      <c r="AT67" s="287">
        <v>2.9</v>
      </c>
      <c r="AU67" s="287">
        <v>1.7</v>
      </c>
      <c r="AV67" s="287">
        <v>1.7</v>
      </c>
      <c r="AW67" s="287">
        <v>1.7</v>
      </c>
      <c r="AX67" s="287">
        <v>1.7</v>
      </c>
      <c r="AY67" s="287">
        <v>1.7</v>
      </c>
      <c r="AZ67" s="287">
        <v>1.8</v>
      </c>
      <c r="BA67" s="287">
        <v>1.8</v>
      </c>
      <c r="BB67" s="287">
        <v>1.8</v>
      </c>
      <c r="BC67" s="287">
        <v>1.7</v>
      </c>
      <c r="BD67" s="287">
        <v>1.7</v>
      </c>
      <c r="BE67" s="287">
        <v>1.7</v>
      </c>
      <c r="BF67" s="287">
        <v>1.7</v>
      </c>
      <c r="BG67" s="287" t="s">
        <v>10286</v>
      </c>
      <c r="BH67" s="287" t="s">
        <v>10286</v>
      </c>
      <c r="BI67" s="287" t="s">
        <v>10286</v>
      </c>
      <c r="BJ67" s="287" t="s">
        <v>10286</v>
      </c>
      <c r="BK67" s="287" t="str">
        <f>_xlfn.IFNA(VLOOKUP(C67,'INFORM Severity - hidden'!$C$5:$G$300,5,FALSE),"-")</f>
        <v>-</v>
      </c>
    </row>
    <row r="68" spans="1:63" x14ac:dyDescent="0.25">
      <c r="C68" t="s">
        <v>10314</v>
      </c>
      <c r="D68" s="287" t="str">
        <f t="shared" si="1"/>
        <v>-</v>
      </c>
      <c r="E68" s="287" t="s">
        <v>10286</v>
      </c>
      <c r="F68" s="287" t="s">
        <v>10286</v>
      </c>
      <c r="G68" s="287" t="s">
        <v>10286</v>
      </c>
      <c r="H68" s="287" t="s">
        <v>10286</v>
      </c>
      <c r="I68" s="287" t="s">
        <v>10286</v>
      </c>
      <c r="J68" s="287" t="s">
        <v>10286</v>
      </c>
      <c r="K68" s="287" t="s">
        <v>10286</v>
      </c>
      <c r="L68" s="287" t="s">
        <v>10286</v>
      </c>
      <c r="M68" s="287" t="s">
        <v>10286</v>
      </c>
      <c r="N68" s="287" t="s">
        <v>10286</v>
      </c>
      <c r="O68" s="287" t="s">
        <v>10286</v>
      </c>
      <c r="P68" s="287" t="s">
        <v>10286</v>
      </c>
      <c r="Q68" s="287" t="s">
        <v>10286</v>
      </c>
      <c r="R68" s="287" t="s">
        <v>10286</v>
      </c>
      <c r="S68" s="287" t="s">
        <v>10286</v>
      </c>
      <c r="T68" s="287" t="s">
        <v>10286</v>
      </c>
      <c r="U68" s="287" t="s">
        <v>10286</v>
      </c>
      <c r="V68" s="287" t="s">
        <v>10286</v>
      </c>
      <c r="W68" s="287" t="s">
        <v>10286</v>
      </c>
      <c r="X68" s="287" t="s">
        <v>10286</v>
      </c>
      <c r="Y68" s="287" t="s">
        <v>10286</v>
      </c>
      <c r="Z68" s="287" t="s">
        <v>10286</v>
      </c>
      <c r="AA68" s="287" t="s">
        <v>10286</v>
      </c>
      <c r="AB68" s="287" t="s">
        <v>10286</v>
      </c>
      <c r="AC68" s="287" t="s">
        <v>10286</v>
      </c>
      <c r="AD68" s="287" t="s">
        <v>10286</v>
      </c>
      <c r="AE68" s="287" t="s">
        <v>10286</v>
      </c>
      <c r="AF68" s="287" t="s">
        <v>10286</v>
      </c>
      <c r="AG68" s="287" t="s">
        <v>10286</v>
      </c>
      <c r="AH68" s="287" t="s">
        <v>10286</v>
      </c>
      <c r="AI68" s="287" t="s">
        <v>10286</v>
      </c>
      <c r="AJ68" s="287" t="s">
        <v>10286</v>
      </c>
      <c r="AK68" s="287" t="s">
        <v>10286</v>
      </c>
      <c r="AL68" s="287" t="s">
        <v>10286</v>
      </c>
      <c r="AM68" s="287" t="s">
        <v>10286</v>
      </c>
      <c r="AN68" s="287" t="s">
        <v>10286</v>
      </c>
      <c r="AO68" s="287" t="s">
        <v>10286</v>
      </c>
      <c r="AP68" s="287" t="s">
        <v>10286</v>
      </c>
      <c r="AQ68" s="287" t="s">
        <v>10286</v>
      </c>
      <c r="AR68" s="287" t="s">
        <v>10286</v>
      </c>
      <c r="AS68" s="287" t="s">
        <v>10286</v>
      </c>
      <c r="AT68" s="287" t="s">
        <v>10286</v>
      </c>
      <c r="AU68" s="287" t="s">
        <v>10286</v>
      </c>
      <c r="AV68" s="287" t="s">
        <v>10286</v>
      </c>
      <c r="AW68" s="287" t="s">
        <v>10286</v>
      </c>
      <c r="AX68" s="287" t="s">
        <v>10286</v>
      </c>
      <c r="AY68" s="287" t="s">
        <v>10286</v>
      </c>
      <c r="AZ68" s="287" t="s">
        <v>10286</v>
      </c>
      <c r="BA68" s="287" t="s">
        <v>10286</v>
      </c>
      <c r="BB68" s="287" t="s">
        <v>10286</v>
      </c>
      <c r="BC68" s="287" t="s">
        <v>10286</v>
      </c>
      <c r="BD68" s="287" t="s">
        <v>10286</v>
      </c>
      <c r="BE68" s="287" t="s">
        <v>10286</v>
      </c>
      <c r="BF68" s="287">
        <v>1.9</v>
      </c>
      <c r="BG68" s="287" t="s">
        <v>10286</v>
      </c>
      <c r="BH68" s="287" t="s">
        <v>10286</v>
      </c>
      <c r="BI68" s="287" t="s">
        <v>10286</v>
      </c>
      <c r="BJ68" s="287" t="s">
        <v>10286</v>
      </c>
      <c r="BK68" s="287" t="str">
        <f>_xlfn.IFNA(VLOOKUP(C68,'INFORM Severity - hidden'!$C$5:$G$300,5,FALSE),"-")</f>
        <v>-</v>
      </c>
    </row>
    <row r="69" spans="1:63" x14ac:dyDescent="0.25">
      <c r="A69" t="s">
        <v>3419</v>
      </c>
      <c r="B69" t="s">
        <v>3417</v>
      </c>
      <c r="C69" t="s">
        <v>3418</v>
      </c>
      <c r="D69" s="287" t="str">
        <f t="shared" si="1"/>
        <v>Increasing</v>
      </c>
      <c r="E69" s="287" t="s">
        <v>10286</v>
      </c>
      <c r="F69" s="287" t="s">
        <v>10286</v>
      </c>
      <c r="G69" s="287" t="s">
        <v>10286</v>
      </c>
      <c r="H69" s="287" t="s">
        <v>10286</v>
      </c>
      <c r="I69" s="287" t="s">
        <v>10286</v>
      </c>
      <c r="J69" s="287" t="s">
        <v>10286</v>
      </c>
      <c r="K69" s="287" t="s">
        <v>10286</v>
      </c>
      <c r="L69" s="287" t="s">
        <v>10286</v>
      </c>
      <c r="M69" s="287" t="s">
        <v>10286</v>
      </c>
      <c r="N69" s="287" t="s">
        <v>10286</v>
      </c>
      <c r="O69" s="287" t="s">
        <v>10286</v>
      </c>
      <c r="P69" s="287" t="s">
        <v>10286</v>
      </c>
      <c r="Q69" s="287" t="s">
        <v>10286</v>
      </c>
      <c r="R69" s="287" t="s">
        <v>10286</v>
      </c>
      <c r="S69" s="287" t="s">
        <v>10286</v>
      </c>
      <c r="T69" s="287" t="s">
        <v>10286</v>
      </c>
      <c r="U69" s="287" t="s">
        <v>10286</v>
      </c>
      <c r="V69" s="287" t="s">
        <v>10286</v>
      </c>
      <c r="W69" s="287" t="s">
        <v>10286</v>
      </c>
      <c r="X69" s="287" t="s">
        <v>10286</v>
      </c>
      <c r="Y69" s="287" t="s">
        <v>10286</v>
      </c>
      <c r="Z69" s="287" t="s">
        <v>10286</v>
      </c>
      <c r="AA69" s="287" t="s">
        <v>10286</v>
      </c>
      <c r="AB69" s="287" t="s">
        <v>10286</v>
      </c>
      <c r="AC69" s="287" t="s">
        <v>10286</v>
      </c>
      <c r="AD69" s="287" t="s">
        <v>10286</v>
      </c>
      <c r="AE69" s="287" t="s">
        <v>10286</v>
      </c>
      <c r="AF69" s="287" t="s">
        <v>10286</v>
      </c>
      <c r="AG69" s="287" t="s">
        <v>10286</v>
      </c>
      <c r="AH69" s="287" t="s">
        <v>10286</v>
      </c>
      <c r="AI69" s="287" t="s">
        <v>10286</v>
      </c>
      <c r="AJ69" s="287" t="s">
        <v>10286</v>
      </c>
      <c r="AK69" s="287" t="s">
        <v>10286</v>
      </c>
      <c r="AL69" s="287" t="s">
        <v>10286</v>
      </c>
      <c r="AM69" s="287" t="s">
        <v>10286</v>
      </c>
      <c r="AN69" s="287" t="s">
        <v>10286</v>
      </c>
      <c r="AO69" s="287" t="s">
        <v>10286</v>
      </c>
      <c r="AP69" s="287" t="s">
        <v>10286</v>
      </c>
      <c r="AQ69" s="287" t="s">
        <v>10286</v>
      </c>
      <c r="AR69" s="287" t="s">
        <v>10286</v>
      </c>
      <c r="AS69" s="287" t="s">
        <v>10286</v>
      </c>
      <c r="AT69" s="287" t="s">
        <v>10286</v>
      </c>
      <c r="AU69" s="287" t="s">
        <v>10286</v>
      </c>
      <c r="AV69" s="287" t="s">
        <v>10286</v>
      </c>
      <c r="AW69" s="287" t="s">
        <v>10286</v>
      </c>
      <c r="AX69" s="287" t="s">
        <v>10286</v>
      </c>
      <c r="AY69" s="287" t="s">
        <v>10286</v>
      </c>
      <c r="AZ69" s="287" t="s">
        <v>10286</v>
      </c>
      <c r="BA69" s="287" t="s">
        <v>10286</v>
      </c>
      <c r="BB69" s="287" t="s">
        <v>10286</v>
      </c>
      <c r="BC69" s="287" t="s">
        <v>10286</v>
      </c>
      <c r="BD69" s="287" t="s">
        <v>10286</v>
      </c>
      <c r="BE69" s="287" t="s">
        <v>10286</v>
      </c>
      <c r="BF69" s="287" t="s">
        <v>10286</v>
      </c>
      <c r="BG69" s="287">
        <v>1.9</v>
      </c>
      <c r="BH69" s="287">
        <v>2</v>
      </c>
      <c r="BI69" s="287">
        <v>2</v>
      </c>
      <c r="BJ69" s="287">
        <v>2</v>
      </c>
      <c r="BK69" s="287">
        <f>_xlfn.IFNA(VLOOKUP(C69,'INFORM Severity - hidden'!$C$5:$G$300,5,FALSE),"-")</f>
        <v>2.2000000000000002</v>
      </c>
    </row>
    <row r="70" spans="1:63" x14ac:dyDescent="0.25">
      <c r="A70" t="s">
        <v>206</v>
      </c>
      <c r="B70" t="s">
        <v>204</v>
      </c>
      <c r="C70" t="s">
        <v>205</v>
      </c>
      <c r="D70" s="287" t="str">
        <f t="shared" si="1"/>
        <v>Increasing</v>
      </c>
      <c r="E70" s="287" t="s">
        <v>10286</v>
      </c>
      <c r="F70" s="287">
        <v>3.4</v>
      </c>
      <c r="G70" s="287">
        <v>3.4</v>
      </c>
      <c r="H70" s="287">
        <v>3.8</v>
      </c>
      <c r="I70" s="287">
        <v>3.8</v>
      </c>
      <c r="J70" s="287">
        <v>3.8</v>
      </c>
      <c r="K70" s="287">
        <v>3.8</v>
      </c>
      <c r="L70" s="287">
        <v>3.8</v>
      </c>
      <c r="M70" s="287">
        <v>3.8</v>
      </c>
      <c r="N70" s="287">
        <v>3.8</v>
      </c>
      <c r="O70" s="287">
        <v>3.8</v>
      </c>
      <c r="P70" s="287">
        <v>3.8</v>
      </c>
      <c r="Q70" s="287">
        <v>3.8</v>
      </c>
      <c r="R70" s="287">
        <v>3.8</v>
      </c>
      <c r="S70" s="287">
        <v>3.8</v>
      </c>
      <c r="T70" s="287">
        <v>3.8</v>
      </c>
      <c r="U70" s="287">
        <v>3.8</v>
      </c>
      <c r="V70" s="287">
        <v>3.8</v>
      </c>
      <c r="W70" s="287">
        <v>3.8</v>
      </c>
      <c r="X70" s="287">
        <v>3.8</v>
      </c>
      <c r="Y70" s="287">
        <v>3.8</v>
      </c>
      <c r="Z70" s="287">
        <v>3.8</v>
      </c>
      <c r="AA70" s="287">
        <v>3.7</v>
      </c>
      <c r="AB70" s="287">
        <v>3.7</v>
      </c>
      <c r="AC70" s="287">
        <v>3.7</v>
      </c>
      <c r="AD70" s="287">
        <v>3.7</v>
      </c>
      <c r="AE70" s="287">
        <v>3.7</v>
      </c>
      <c r="AF70" s="287">
        <v>3.7</v>
      </c>
      <c r="AG70" s="287">
        <v>3.7</v>
      </c>
      <c r="AH70" s="287">
        <v>3.7</v>
      </c>
      <c r="AI70" s="287">
        <v>3.7</v>
      </c>
      <c r="AJ70" s="287">
        <v>3.7</v>
      </c>
      <c r="AK70" s="287">
        <v>3.7</v>
      </c>
      <c r="AL70" s="287">
        <v>3.7</v>
      </c>
      <c r="AM70" s="287">
        <v>3.7</v>
      </c>
      <c r="AN70" s="287">
        <v>3.7</v>
      </c>
      <c r="AO70" s="287">
        <v>3.7</v>
      </c>
      <c r="AP70" s="287">
        <v>3.7</v>
      </c>
      <c r="AQ70" s="287">
        <v>3.7</v>
      </c>
      <c r="AR70" s="287">
        <v>3.7</v>
      </c>
      <c r="AS70" s="287">
        <v>3.7</v>
      </c>
      <c r="AT70" s="287">
        <v>3.7</v>
      </c>
      <c r="AU70" s="287">
        <v>3.7</v>
      </c>
      <c r="AV70" s="287">
        <v>3.7</v>
      </c>
      <c r="AW70" s="287">
        <v>3.5</v>
      </c>
      <c r="AX70" s="287">
        <v>3.5</v>
      </c>
      <c r="AY70" s="287">
        <v>3.5</v>
      </c>
      <c r="AZ70" s="287">
        <v>3.5</v>
      </c>
      <c r="BA70" s="287">
        <v>3.5</v>
      </c>
      <c r="BB70" s="287">
        <v>3.5</v>
      </c>
      <c r="BC70" s="287">
        <v>3.5</v>
      </c>
      <c r="BD70" s="287">
        <v>3.5</v>
      </c>
      <c r="BE70" s="287">
        <v>3.5</v>
      </c>
      <c r="BF70" s="287">
        <v>3.5</v>
      </c>
      <c r="BG70" s="287">
        <v>3.5</v>
      </c>
      <c r="BH70" s="287">
        <v>3.5</v>
      </c>
      <c r="BI70" s="287">
        <v>3.7</v>
      </c>
      <c r="BJ70" s="287">
        <v>3.5</v>
      </c>
      <c r="BK70" s="287">
        <f>_xlfn.IFNA(VLOOKUP(C70,'INFORM Severity - hidden'!$C$5:$G$300,5,FALSE),"-")</f>
        <v>3.5</v>
      </c>
    </row>
    <row r="71" spans="1:63" x14ac:dyDescent="0.25">
      <c r="A71" t="s">
        <v>253</v>
      </c>
      <c r="B71" t="s">
        <v>251</v>
      </c>
      <c r="C71" t="s">
        <v>252</v>
      </c>
      <c r="D71" s="287" t="str">
        <f t="shared" si="1"/>
        <v>Stable</v>
      </c>
      <c r="E71" s="287" t="s">
        <v>10286</v>
      </c>
      <c r="F71" s="287">
        <v>1.2</v>
      </c>
      <c r="G71" s="287" t="s">
        <v>10286</v>
      </c>
      <c r="H71" s="287" t="s">
        <v>10286</v>
      </c>
      <c r="I71" s="287" t="s">
        <v>10286</v>
      </c>
      <c r="J71" s="287" t="s">
        <v>10286</v>
      </c>
      <c r="K71" s="287" t="s">
        <v>10286</v>
      </c>
      <c r="L71" s="287" t="s">
        <v>10286</v>
      </c>
      <c r="M71" s="287" t="s">
        <v>10286</v>
      </c>
      <c r="N71" s="287" t="s">
        <v>10286</v>
      </c>
      <c r="O71" s="287" t="s">
        <v>10286</v>
      </c>
      <c r="P71" s="287" t="s">
        <v>10286</v>
      </c>
      <c r="Q71" s="287" t="s">
        <v>10286</v>
      </c>
      <c r="R71" s="287" t="s">
        <v>10286</v>
      </c>
      <c r="S71" s="287" t="s">
        <v>10286</v>
      </c>
      <c r="T71" s="287" t="s">
        <v>10286</v>
      </c>
      <c r="U71" s="287" t="s">
        <v>10286</v>
      </c>
      <c r="V71" s="287" t="s">
        <v>10286</v>
      </c>
      <c r="W71" s="287" t="s">
        <v>10286</v>
      </c>
      <c r="X71" s="287" t="s">
        <v>10286</v>
      </c>
      <c r="Y71" s="287" t="s">
        <v>10286</v>
      </c>
      <c r="Z71" s="287" t="s">
        <v>10286</v>
      </c>
      <c r="AA71" s="287" t="s">
        <v>10286</v>
      </c>
      <c r="AB71" s="287" t="s">
        <v>10286</v>
      </c>
      <c r="AC71" s="287">
        <v>1.5</v>
      </c>
      <c r="AD71" s="287">
        <v>1.5</v>
      </c>
      <c r="AE71" s="287">
        <v>1.5</v>
      </c>
      <c r="AF71" s="287">
        <v>1.5</v>
      </c>
      <c r="AG71" s="287">
        <v>1.6</v>
      </c>
      <c r="AH71" s="287">
        <v>1.8</v>
      </c>
      <c r="AI71" s="287">
        <v>1.8</v>
      </c>
      <c r="AJ71" s="287">
        <v>1.8</v>
      </c>
      <c r="AK71" s="287">
        <v>1.8</v>
      </c>
      <c r="AL71" s="287">
        <v>1.8</v>
      </c>
      <c r="AM71" s="287">
        <v>1.8</v>
      </c>
      <c r="AN71" s="287">
        <v>1.8</v>
      </c>
      <c r="AO71" s="287">
        <v>1.8</v>
      </c>
      <c r="AP71" s="287">
        <v>1.8</v>
      </c>
      <c r="AQ71" s="287">
        <v>1.7</v>
      </c>
      <c r="AR71" s="287">
        <v>1.7</v>
      </c>
      <c r="AS71" s="287">
        <v>1.6</v>
      </c>
      <c r="AT71" s="287">
        <v>1.6</v>
      </c>
      <c r="AU71" s="287">
        <v>1.8</v>
      </c>
      <c r="AV71" s="287">
        <v>1.8</v>
      </c>
      <c r="AW71" s="287">
        <v>1.8</v>
      </c>
      <c r="AX71" s="287">
        <v>1.8</v>
      </c>
      <c r="AY71" s="287">
        <v>1.8</v>
      </c>
      <c r="AZ71" s="287">
        <v>1.8</v>
      </c>
      <c r="BA71" s="287">
        <v>1.8</v>
      </c>
      <c r="BB71" s="287">
        <v>1.8</v>
      </c>
      <c r="BC71" s="287">
        <v>1.8</v>
      </c>
      <c r="BD71" s="287">
        <v>1.8</v>
      </c>
      <c r="BE71" s="287">
        <v>1.8</v>
      </c>
      <c r="BF71" s="287">
        <v>1.8</v>
      </c>
      <c r="BG71" s="287">
        <v>1.8</v>
      </c>
      <c r="BH71" s="287">
        <v>1.8</v>
      </c>
      <c r="BI71" s="287">
        <v>1.8</v>
      </c>
      <c r="BJ71" s="287">
        <v>1.9</v>
      </c>
      <c r="BK71" s="287">
        <f>_xlfn.IFNA(VLOOKUP(C71,'INFORM Severity - hidden'!$C$5:$G$300,5,FALSE),"-")</f>
        <v>1.8</v>
      </c>
    </row>
    <row r="72" spans="1:63" x14ac:dyDescent="0.25">
      <c r="A72" t="s">
        <v>5377</v>
      </c>
      <c r="B72" t="s">
        <v>5375</v>
      </c>
      <c r="C72" t="s">
        <v>5376</v>
      </c>
      <c r="D72" s="287" t="str">
        <f t="shared" si="1"/>
        <v>-</v>
      </c>
      <c r="E72" s="287" t="s">
        <v>10286</v>
      </c>
      <c r="F72" s="287" t="s">
        <v>10286</v>
      </c>
      <c r="G72" s="287" t="s">
        <v>10286</v>
      </c>
      <c r="H72" s="287" t="s">
        <v>10286</v>
      </c>
      <c r="I72" s="287" t="s">
        <v>10286</v>
      </c>
      <c r="J72" s="287" t="s">
        <v>10286</v>
      </c>
      <c r="K72" s="287" t="s">
        <v>10286</v>
      </c>
      <c r="L72" s="287" t="s">
        <v>10286</v>
      </c>
      <c r="M72" s="287" t="s">
        <v>10286</v>
      </c>
      <c r="N72" s="287" t="s">
        <v>10286</v>
      </c>
      <c r="O72" s="287" t="s">
        <v>10286</v>
      </c>
      <c r="P72" s="287" t="s">
        <v>10286</v>
      </c>
      <c r="Q72" s="287" t="s">
        <v>10286</v>
      </c>
      <c r="R72" s="287" t="s">
        <v>10286</v>
      </c>
      <c r="S72" s="287" t="s">
        <v>10286</v>
      </c>
      <c r="T72" s="287" t="s">
        <v>10286</v>
      </c>
      <c r="U72" s="287" t="s">
        <v>10286</v>
      </c>
      <c r="V72" s="287" t="s">
        <v>10286</v>
      </c>
      <c r="W72" s="287" t="s">
        <v>10286</v>
      </c>
      <c r="X72" s="287" t="s">
        <v>10286</v>
      </c>
      <c r="Y72" s="287" t="s">
        <v>10286</v>
      </c>
      <c r="Z72" s="287" t="s">
        <v>10286</v>
      </c>
      <c r="AA72" s="287" t="s">
        <v>10286</v>
      </c>
      <c r="AB72" s="287" t="s">
        <v>10286</v>
      </c>
      <c r="AC72" s="287" t="s">
        <v>10286</v>
      </c>
      <c r="AD72" s="287" t="s">
        <v>10286</v>
      </c>
      <c r="AE72" s="287" t="s">
        <v>10286</v>
      </c>
      <c r="AF72" s="287" t="s">
        <v>10286</v>
      </c>
      <c r="AG72" s="287" t="s">
        <v>10286</v>
      </c>
      <c r="AH72" s="287" t="s">
        <v>10286</v>
      </c>
      <c r="AI72" s="287" t="s">
        <v>10286</v>
      </c>
      <c r="AJ72" s="287" t="s">
        <v>10286</v>
      </c>
      <c r="AK72" s="287" t="s">
        <v>10286</v>
      </c>
      <c r="AL72" s="287" t="s">
        <v>10286</v>
      </c>
      <c r="AM72" s="287" t="s">
        <v>10286</v>
      </c>
      <c r="AN72" s="287" t="s">
        <v>10286</v>
      </c>
      <c r="AO72" s="287" t="s">
        <v>10286</v>
      </c>
      <c r="AP72" s="287" t="s">
        <v>10286</v>
      </c>
      <c r="AQ72" s="287" t="s">
        <v>10286</v>
      </c>
      <c r="AR72" s="287" t="s">
        <v>10286</v>
      </c>
      <c r="AS72" s="287" t="s">
        <v>10286</v>
      </c>
      <c r="AT72" s="287" t="s">
        <v>10286</v>
      </c>
      <c r="AU72" s="287" t="s">
        <v>10286</v>
      </c>
      <c r="AV72" s="287" t="s">
        <v>10286</v>
      </c>
      <c r="AW72" s="287" t="s">
        <v>10286</v>
      </c>
      <c r="AX72" s="287" t="s">
        <v>10286</v>
      </c>
      <c r="AY72" s="287" t="s">
        <v>10286</v>
      </c>
      <c r="AZ72" s="287" t="s">
        <v>10286</v>
      </c>
      <c r="BA72" s="287" t="s">
        <v>10286</v>
      </c>
      <c r="BB72" s="287" t="s">
        <v>10286</v>
      </c>
      <c r="BC72" s="287" t="s">
        <v>10286</v>
      </c>
      <c r="BD72" s="287" t="s">
        <v>10286</v>
      </c>
      <c r="BE72" s="287" t="s">
        <v>10286</v>
      </c>
      <c r="BF72" s="287" t="s">
        <v>10286</v>
      </c>
      <c r="BG72" s="287" t="s">
        <v>10286</v>
      </c>
      <c r="BH72" s="287" t="s">
        <v>10286</v>
      </c>
      <c r="BI72" s="287" t="s">
        <v>10286</v>
      </c>
      <c r="BJ72" s="287" t="s">
        <v>10286</v>
      </c>
      <c r="BK72" s="287">
        <f>_xlfn.IFNA(VLOOKUP(C72,'INFORM Severity - hidden'!$C$5:$G$300,5,FALSE),"-")</f>
        <v>1.3</v>
      </c>
    </row>
    <row r="73" spans="1:63" x14ac:dyDescent="0.25">
      <c r="A73" t="s">
        <v>1028</v>
      </c>
      <c r="B73" t="s">
        <v>1175</v>
      </c>
      <c r="C73" t="s">
        <v>1176</v>
      </c>
      <c r="D73" s="287" t="str">
        <f t="shared" si="1"/>
        <v>Stable</v>
      </c>
      <c r="E73" s="287" t="s">
        <v>10286</v>
      </c>
      <c r="F73" s="287" t="s">
        <v>10286</v>
      </c>
      <c r="G73" s="287">
        <v>3.8</v>
      </c>
      <c r="H73" s="287">
        <v>3.8</v>
      </c>
      <c r="I73" s="287">
        <v>3.8</v>
      </c>
      <c r="J73" s="287">
        <v>3.8</v>
      </c>
      <c r="K73" s="287">
        <v>3.8</v>
      </c>
      <c r="L73" s="287">
        <v>3.8</v>
      </c>
      <c r="M73" s="287">
        <v>3.8</v>
      </c>
      <c r="N73" s="287">
        <v>3.8</v>
      </c>
      <c r="O73" s="287">
        <v>3.8</v>
      </c>
      <c r="P73" s="287">
        <v>3.8</v>
      </c>
      <c r="Q73" s="287">
        <v>3.8</v>
      </c>
      <c r="R73" s="287">
        <v>3.8</v>
      </c>
      <c r="S73" s="287">
        <v>3.8</v>
      </c>
      <c r="T73" s="287">
        <v>4</v>
      </c>
      <c r="U73" s="287">
        <v>4</v>
      </c>
      <c r="V73" s="287">
        <v>4</v>
      </c>
      <c r="W73" s="287">
        <v>4</v>
      </c>
      <c r="X73" s="287">
        <v>4</v>
      </c>
      <c r="Y73" s="287">
        <v>4</v>
      </c>
      <c r="Z73" s="287">
        <v>4</v>
      </c>
      <c r="AA73" s="287">
        <v>4.0999999999999996</v>
      </c>
      <c r="AB73" s="287">
        <v>4.0999999999999996</v>
      </c>
      <c r="AC73" s="287">
        <v>4.0999999999999996</v>
      </c>
      <c r="AD73" s="287">
        <v>4.0999999999999996</v>
      </c>
      <c r="AE73" s="287">
        <v>4.5</v>
      </c>
      <c r="AF73" s="287">
        <v>4.5999999999999996</v>
      </c>
      <c r="AG73" s="287">
        <v>4.5999999999999996</v>
      </c>
      <c r="AH73" s="287">
        <v>4.7</v>
      </c>
      <c r="AI73" s="287">
        <v>4.7</v>
      </c>
      <c r="AJ73" s="287">
        <v>4.7</v>
      </c>
      <c r="AK73" s="287">
        <v>4.7</v>
      </c>
      <c r="AL73" s="287">
        <v>4.7</v>
      </c>
      <c r="AM73" s="287">
        <v>4.7</v>
      </c>
      <c r="AN73" s="287">
        <v>4.7</v>
      </c>
      <c r="AO73" s="287">
        <v>4.7</v>
      </c>
      <c r="AP73" s="287">
        <v>4.7</v>
      </c>
      <c r="AQ73" s="287">
        <v>4.7</v>
      </c>
      <c r="AR73" s="287">
        <v>4.7</v>
      </c>
      <c r="AS73" s="287">
        <v>4.5999999999999996</v>
      </c>
      <c r="AT73" s="287">
        <v>4.5999999999999996</v>
      </c>
      <c r="AU73" s="287">
        <v>4.5999999999999996</v>
      </c>
      <c r="AV73" s="287">
        <v>4.5999999999999996</v>
      </c>
      <c r="AW73" s="287">
        <v>4</v>
      </c>
      <c r="AX73" s="287">
        <v>4</v>
      </c>
      <c r="AY73" s="287">
        <v>4.0999999999999996</v>
      </c>
      <c r="AZ73" s="287">
        <v>4.0999999999999996</v>
      </c>
      <c r="BA73" s="287">
        <v>4.3</v>
      </c>
      <c r="BB73" s="287">
        <v>4.4000000000000004</v>
      </c>
      <c r="BC73" s="287">
        <v>4.3</v>
      </c>
      <c r="BD73" s="287">
        <v>4.3</v>
      </c>
      <c r="BE73" s="287">
        <v>4.3</v>
      </c>
      <c r="BF73" s="287">
        <v>4</v>
      </c>
      <c r="BG73" s="287">
        <v>4</v>
      </c>
      <c r="BH73" s="287">
        <v>4</v>
      </c>
      <c r="BI73" s="287">
        <v>4</v>
      </c>
      <c r="BJ73" s="287">
        <v>4</v>
      </c>
      <c r="BK73" s="287">
        <f>_xlfn.IFNA(VLOOKUP(C73,'INFORM Severity - hidden'!$C$5:$G$300,5,FALSE),"-")</f>
        <v>4.0999999999999996</v>
      </c>
    </row>
    <row r="74" spans="1:63" x14ac:dyDescent="0.25">
      <c r="C74" t="s">
        <v>10315</v>
      </c>
      <c r="D74" s="287" t="str">
        <f t="shared" si="1"/>
        <v>-</v>
      </c>
      <c r="E74" s="287" t="s">
        <v>10286</v>
      </c>
      <c r="F74" s="287" t="s">
        <v>10286</v>
      </c>
      <c r="G74" s="287" t="s">
        <v>10286</v>
      </c>
      <c r="H74" s="287" t="s">
        <v>10286</v>
      </c>
      <c r="I74" s="287" t="s">
        <v>10286</v>
      </c>
      <c r="J74" s="287" t="s">
        <v>10286</v>
      </c>
      <c r="K74" s="287" t="s">
        <v>10286</v>
      </c>
      <c r="L74" s="287" t="s">
        <v>10286</v>
      </c>
      <c r="M74" s="287" t="s">
        <v>10286</v>
      </c>
      <c r="N74" s="287" t="s">
        <v>10286</v>
      </c>
      <c r="O74" s="287" t="s">
        <v>10286</v>
      </c>
      <c r="P74" s="287" t="s">
        <v>10286</v>
      </c>
      <c r="Q74" s="287" t="s">
        <v>10286</v>
      </c>
      <c r="R74" s="287" t="s">
        <v>10286</v>
      </c>
      <c r="S74" s="287" t="s">
        <v>10286</v>
      </c>
      <c r="T74" s="287" t="s">
        <v>10286</v>
      </c>
      <c r="U74" s="287" t="s">
        <v>10286</v>
      </c>
      <c r="V74" s="287">
        <v>2.4</v>
      </c>
      <c r="W74" s="287">
        <v>2.4</v>
      </c>
      <c r="X74" s="287">
        <v>2.4</v>
      </c>
      <c r="Y74" s="287">
        <v>2.4</v>
      </c>
      <c r="Z74" s="287">
        <v>2.4</v>
      </c>
      <c r="AA74" s="287">
        <v>2.6</v>
      </c>
      <c r="AB74" s="287">
        <v>2.6</v>
      </c>
      <c r="AC74" s="287">
        <v>2.6</v>
      </c>
      <c r="AD74" s="287">
        <v>2.6</v>
      </c>
      <c r="AE74" s="287">
        <v>2.6</v>
      </c>
      <c r="AF74" s="287">
        <v>2.7</v>
      </c>
      <c r="AG74" s="287">
        <v>2.7</v>
      </c>
      <c r="AH74" s="287">
        <v>2.4</v>
      </c>
      <c r="AI74" s="287">
        <v>2.4</v>
      </c>
      <c r="AJ74" s="287">
        <v>2.4</v>
      </c>
      <c r="AK74" s="287">
        <v>2.7</v>
      </c>
      <c r="AL74" s="287">
        <v>2.6</v>
      </c>
      <c r="AM74" s="287">
        <v>2.6</v>
      </c>
      <c r="AN74" s="287">
        <v>2.5</v>
      </c>
      <c r="AO74" s="287" t="s">
        <v>10286</v>
      </c>
      <c r="AP74" s="287" t="s">
        <v>10286</v>
      </c>
      <c r="AQ74" s="287" t="s">
        <v>10286</v>
      </c>
      <c r="AR74" s="287" t="s">
        <v>10286</v>
      </c>
      <c r="AS74" s="287" t="s">
        <v>10286</v>
      </c>
      <c r="AT74" s="287" t="s">
        <v>10286</v>
      </c>
      <c r="AU74" s="287" t="s">
        <v>10286</v>
      </c>
      <c r="AV74" s="287" t="s">
        <v>10286</v>
      </c>
      <c r="AW74" s="287" t="s">
        <v>10286</v>
      </c>
      <c r="AX74" s="287" t="s">
        <v>10286</v>
      </c>
      <c r="AY74" s="287" t="s">
        <v>10286</v>
      </c>
      <c r="AZ74" s="287" t="s">
        <v>10286</v>
      </c>
      <c r="BA74" s="287" t="s">
        <v>10286</v>
      </c>
      <c r="BB74" s="287" t="s">
        <v>10286</v>
      </c>
      <c r="BC74" s="287" t="s">
        <v>10286</v>
      </c>
      <c r="BD74" s="287" t="s">
        <v>10286</v>
      </c>
      <c r="BE74" s="287" t="s">
        <v>10286</v>
      </c>
      <c r="BF74" s="287" t="s">
        <v>10286</v>
      </c>
      <c r="BG74" s="287" t="s">
        <v>10286</v>
      </c>
      <c r="BH74" s="287" t="s">
        <v>10286</v>
      </c>
      <c r="BI74" s="287" t="s">
        <v>10286</v>
      </c>
      <c r="BJ74" s="287" t="s">
        <v>10286</v>
      </c>
      <c r="BK74" s="287" t="str">
        <f>_xlfn.IFNA(VLOOKUP(C74,'INFORM Severity - hidden'!$C$5:$G$300,5,FALSE),"-")</f>
        <v>-</v>
      </c>
    </row>
    <row r="75" spans="1:63" x14ac:dyDescent="0.25">
      <c r="A75" t="s">
        <v>1028</v>
      </c>
      <c r="B75" t="s">
        <v>1026</v>
      </c>
      <c r="C75" t="s">
        <v>1027</v>
      </c>
      <c r="D75" s="287" t="str">
        <f t="shared" si="1"/>
        <v>Stable</v>
      </c>
      <c r="E75" s="287" t="s">
        <v>10286</v>
      </c>
      <c r="F75" s="287" t="s">
        <v>10286</v>
      </c>
      <c r="G75" s="287" t="s">
        <v>10286</v>
      </c>
      <c r="H75" s="287" t="s">
        <v>10286</v>
      </c>
      <c r="I75" s="287" t="s">
        <v>10286</v>
      </c>
      <c r="J75" s="287" t="s">
        <v>10286</v>
      </c>
      <c r="K75" s="287" t="s">
        <v>10286</v>
      </c>
      <c r="L75" s="287" t="s">
        <v>10286</v>
      </c>
      <c r="M75" s="287" t="s">
        <v>10286</v>
      </c>
      <c r="N75" s="287" t="s">
        <v>10286</v>
      </c>
      <c r="O75" s="287" t="s">
        <v>10286</v>
      </c>
      <c r="P75" s="287" t="s">
        <v>10286</v>
      </c>
      <c r="Q75" s="287" t="s">
        <v>10286</v>
      </c>
      <c r="R75" s="287" t="s">
        <v>10286</v>
      </c>
      <c r="S75" s="287" t="s">
        <v>10286</v>
      </c>
      <c r="T75" s="287" t="s">
        <v>10286</v>
      </c>
      <c r="U75" s="287" t="s">
        <v>10286</v>
      </c>
      <c r="V75" s="287" t="s">
        <v>10286</v>
      </c>
      <c r="W75" s="287">
        <v>2.8</v>
      </c>
      <c r="X75" s="287">
        <v>2.8</v>
      </c>
      <c r="Y75" s="287">
        <v>2.8</v>
      </c>
      <c r="Z75" s="287">
        <v>2.8</v>
      </c>
      <c r="AA75" s="287">
        <v>2.9</v>
      </c>
      <c r="AB75" s="287">
        <v>2.9</v>
      </c>
      <c r="AC75" s="287">
        <v>2.9</v>
      </c>
      <c r="AD75" s="287">
        <v>2.9</v>
      </c>
      <c r="AE75" s="287">
        <v>3</v>
      </c>
      <c r="AF75" s="287">
        <v>3</v>
      </c>
      <c r="AG75" s="287">
        <v>3</v>
      </c>
      <c r="AH75" s="287">
        <v>3.1</v>
      </c>
      <c r="AI75" s="287">
        <v>3.1</v>
      </c>
      <c r="AJ75" s="287">
        <v>3.1</v>
      </c>
      <c r="AK75" s="287">
        <v>3.1</v>
      </c>
      <c r="AL75" s="287">
        <v>3.1</v>
      </c>
      <c r="AM75" s="287">
        <v>3.1</v>
      </c>
      <c r="AN75" s="287">
        <v>3.1</v>
      </c>
      <c r="AO75" s="287">
        <v>3.1</v>
      </c>
      <c r="AP75" s="287">
        <v>3.1</v>
      </c>
      <c r="AQ75" s="287">
        <v>3.1</v>
      </c>
      <c r="AR75" s="287">
        <v>3.1</v>
      </c>
      <c r="AS75" s="287">
        <v>3</v>
      </c>
      <c r="AT75" s="287">
        <v>2.6</v>
      </c>
      <c r="AU75" s="287">
        <v>3</v>
      </c>
      <c r="AV75" s="287">
        <v>3</v>
      </c>
      <c r="AW75" s="287">
        <v>3</v>
      </c>
      <c r="AX75" s="287">
        <v>3</v>
      </c>
      <c r="AY75" s="287">
        <v>3.2</v>
      </c>
      <c r="AZ75" s="287">
        <v>3.3</v>
      </c>
      <c r="BA75" s="287">
        <v>3.3</v>
      </c>
      <c r="BB75" s="287">
        <v>3.3</v>
      </c>
      <c r="BC75" s="287">
        <v>3.3</v>
      </c>
      <c r="BD75" s="287">
        <v>3.2</v>
      </c>
      <c r="BE75" s="287">
        <v>3.2</v>
      </c>
      <c r="BF75" s="287">
        <v>3.2</v>
      </c>
      <c r="BG75" s="287">
        <v>3.2</v>
      </c>
      <c r="BH75" s="287">
        <v>3.2</v>
      </c>
      <c r="BI75" s="287">
        <v>3.2</v>
      </c>
      <c r="BJ75" s="287">
        <v>3.2</v>
      </c>
      <c r="BK75" s="287">
        <f>_xlfn.IFNA(VLOOKUP(C75,'INFORM Severity - hidden'!$C$5:$G$300,5,FALSE),"-")</f>
        <v>3.3</v>
      </c>
    </row>
    <row r="76" spans="1:63" x14ac:dyDescent="0.25">
      <c r="A76" t="s">
        <v>1028</v>
      </c>
      <c r="B76" t="s">
        <v>1036</v>
      </c>
      <c r="C76" t="s">
        <v>1037</v>
      </c>
      <c r="D76" s="287" t="str">
        <f t="shared" si="1"/>
        <v>Stable</v>
      </c>
      <c r="E76" s="287" t="s">
        <v>10286</v>
      </c>
      <c r="F76" s="287" t="s">
        <v>10286</v>
      </c>
      <c r="G76" s="287" t="s">
        <v>10286</v>
      </c>
      <c r="H76" s="287" t="s">
        <v>10286</v>
      </c>
      <c r="I76" s="287" t="s">
        <v>10286</v>
      </c>
      <c r="J76" s="287" t="s">
        <v>10286</v>
      </c>
      <c r="K76" s="287" t="s">
        <v>10286</v>
      </c>
      <c r="L76" s="287" t="s">
        <v>10286</v>
      </c>
      <c r="M76" s="287" t="s">
        <v>10286</v>
      </c>
      <c r="N76" s="287" t="s">
        <v>10286</v>
      </c>
      <c r="O76" s="287" t="s">
        <v>10286</v>
      </c>
      <c r="P76" s="287" t="s">
        <v>10286</v>
      </c>
      <c r="Q76" s="287" t="s">
        <v>10286</v>
      </c>
      <c r="R76" s="287" t="s">
        <v>10286</v>
      </c>
      <c r="S76" s="287" t="s">
        <v>10286</v>
      </c>
      <c r="T76" s="287" t="s">
        <v>10286</v>
      </c>
      <c r="U76" s="287" t="s">
        <v>10286</v>
      </c>
      <c r="V76" s="287" t="s">
        <v>10286</v>
      </c>
      <c r="W76" s="287" t="s">
        <v>10286</v>
      </c>
      <c r="X76" s="287" t="s">
        <v>10286</v>
      </c>
      <c r="Y76" s="287" t="s">
        <v>10286</v>
      </c>
      <c r="Z76" s="287" t="s">
        <v>10286</v>
      </c>
      <c r="AA76" s="287" t="s">
        <v>10286</v>
      </c>
      <c r="AB76" s="287">
        <v>4.2</v>
      </c>
      <c r="AC76" s="287">
        <v>3.7</v>
      </c>
      <c r="AD76" s="287">
        <v>3.7</v>
      </c>
      <c r="AE76" s="287">
        <v>3.7</v>
      </c>
      <c r="AF76" s="287">
        <v>3.7</v>
      </c>
      <c r="AG76" s="287">
        <v>3.7</v>
      </c>
      <c r="AH76" s="287">
        <v>4.4000000000000004</v>
      </c>
      <c r="AI76" s="287">
        <v>4.4000000000000004</v>
      </c>
      <c r="AJ76" s="287">
        <v>4.4000000000000004</v>
      </c>
      <c r="AK76" s="287">
        <v>4.4000000000000004</v>
      </c>
      <c r="AL76" s="287">
        <v>4.4000000000000004</v>
      </c>
      <c r="AM76" s="287">
        <v>4.3</v>
      </c>
      <c r="AN76" s="287">
        <v>4.4000000000000004</v>
      </c>
      <c r="AO76" s="287">
        <v>4.4000000000000004</v>
      </c>
      <c r="AP76" s="287">
        <v>4.4000000000000004</v>
      </c>
      <c r="AQ76" s="287">
        <v>4.4000000000000004</v>
      </c>
      <c r="AR76" s="287">
        <v>4.4000000000000004</v>
      </c>
      <c r="AS76" s="287">
        <v>4.3</v>
      </c>
      <c r="AT76" s="287">
        <v>4.2</v>
      </c>
      <c r="AU76" s="287">
        <v>4.2</v>
      </c>
      <c r="AV76" s="287">
        <v>4.2</v>
      </c>
      <c r="AW76" s="287">
        <v>4.2</v>
      </c>
      <c r="AX76" s="287">
        <v>4.2</v>
      </c>
      <c r="AY76" s="287">
        <v>4.3</v>
      </c>
      <c r="AZ76" s="287">
        <v>4.3</v>
      </c>
      <c r="BA76" s="287">
        <v>4.3</v>
      </c>
      <c r="BB76" s="287">
        <v>4.3</v>
      </c>
      <c r="BC76" s="287">
        <v>4.3</v>
      </c>
      <c r="BD76" s="287">
        <v>4.2</v>
      </c>
      <c r="BE76" s="287">
        <v>4.0999999999999996</v>
      </c>
      <c r="BF76" s="287">
        <v>3.9</v>
      </c>
      <c r="BG76" s="287">
        <v>3.9</v>
      </c>
      <c r="BH76" s="287">
        <v>3.9</v>
      </c>
      <c r="BI76" s="287">
        <v>3.9</v>
      </c>
      <c r="BJ76" s="287">
        <v>3.9</v>
      </c>
      <c r="BK76" s="287">
        <f>_xlfn.IFNA(VLOOKUP(C76,'INFORM Severity - hidden'!$C$5:$G$300,5,FALSE),"-")</f>
        <v>4</v>
      </c>
    </row>
    <row r="77" spans="1:63" x14ac:dyDescent="0.25">
      <c r="A77" t="s">
        <v>1028</v>
      </c>
      <c r="B77" t="s">
        <v>1109</v>
      </c>
      <c r="C77" t="s">
        <v>1110</v>
      </c>
      <c r="D77" s="287" t="str">
        <f t="shared" si="1"/>
        <v>Increasing</v>
      </c>
      <c r="E77" s="287" t="s">
        <v>10286</v>
      </c>
      <c r="F77" s="287" t="s">
        <v>10286</v>
      </c>
      <c r="G77" s="287" t="s">
        <v>10286</v>
      </c>
      <c r="H77" s="287" t="s">
        <v>10286</v>
      </c>
      <c r="I77" s="287" t="s">
        <v>10286</v>
      </c>
      <c r="J77" s="287" t="s">
        <v>10286</v>
      </c>
      <c r="K77" s="287" t="s">
        <v>10286</v>
      </c>
      <c r="L77" s="287" t="s">
        <v>10286</v>
      </c>
      <c r="M77" s="287" t="s">
        <v>10286</v>
      </c>
      <c r="N77" s="287" t="s">
        <v>10286</v>
      </c>
      <c r="O77" s="287" t="s">
        <v>10286</v>
      </c>
      <c r="P77" s="287" t="s">
        <v>10286</v>
      </c>
      <c r="Q77" s="287" t="s">
        <v>10286</v>
      </c>
      <c r="R77" s="287" t="s">
        <v>10286</v>
      </c>
      <c r="S77" s="287" t="s">
        <v>10286</v>
      </c>
      <c r="T77" s="287" t="s">
        <v>10286</v>
      </c>
      <c r="U77" s="287" t="s">
        <v>10286</v>
      </c>
      <c r="V77" s="287" t="s">
        <v>10286</v>
      </c>
      <c r="W77" s="287" t="s">
        <v>10286</v>
      </c>
      <c r="X77" s="287" t="s">
        <v>10286</v>
      </c>
      <c r="Y77" s="287" t="s">
        <v>10286</v>
      </c>
      <c r="Z77" s="287" t="s">
        <v>10286</v>
      </c>
      <c r="AA77" s="287" t="s">
        <v>10286</v>
      </c>
      <c r="AB77" s="287" t="s">
        <v>10286</v>
      </c>
      <c r="AC77" s="287" t="s">
        <v>10286</v>
      </c>
      <c r="AD77" s="287" t="s">
        <v>10286</v>
      </c>
      <c r="AE77" s="287" t="s">
        <v>10286</v>
      </c>
      <c r="AF77" s="287" t="s">
        <v>10286</v>
      </c>
      <c r="AG77" s="287" t="s">
        <v>10286</v>
      </c>
      <c r="AH77" s="287" t="s">
        <v>10286</v>
      </c>
      <c r="AI77" s="287" t="s">
        <v>10286</v>
      </c>
      <c r="AJ77" s="287" t="s">
        <v>10286</v>
      </c>
      <c r="AK77" s="287" t="s">
        <v>10286</v>
      </c>
      <c r="AL77" s="287" t="s">
        <v>10286</v>
      </c>
      <c r="AM77" s="287" t="s">
        <v>10286</v>
      </c>
      <c r="AN77" s="287" t="s">
        <v>10286</v>
      </c>
      <c r="AO77" s="287" t="s">
        <v>10286</v>
      </c>
      <c r="AP77" s="287">
        <v>2.7</v>
      </c>
      <c r="AQ77" s="287">
        <v>2.6</v>
      </c>
      <c r="AR77" s="287">
        <v>2.8</v>
      </c>
      <c r="AS77" s="287">
        <v>2.8</v>
      </c>
      <c r="AT77" s="287">
        <v>3.5</v>
      </c>
      <c r="AU77" s="287">
        <v>3.5</v>
      </c>
      <c r="AV77" s="287">
        <v>3.5</v>
      </c>
      <c r="AW77" s="287">
        <v>3.7</v>
      </c>
      <c r="AX77" s="287">
        <v>3.7</v>
      </c>
      <c r="AY77" s="287">
        <v>3.8</v>
      </c>
      <c r="AZ77" s="287">
        <v>3.8</v>
      </c>
      <c r="BA77" s="287">
        <v>3.7</v>
      </c>
      <c r="BB77" s="287">
        <v>3.7</v>
      </c>
      <c r="BC77" s="287">
        <v>3.7</v>
      </c>
      <c r="BD77" s="287">
        <v>3.7</v>
      </c>
      <c r="BE77" s="287">
        <v>3.7</v>
      </c>
      <c r="BF77" s="287">
        <v>3.6</v>
      </c>
      <c r="BG77" s="287">
        <v>3.6</v>
      </c>
      <c r="BH77" s="287">
        <v>3.7</v>
      </c>
      <c r="BI77" s="287">
        <v>3.6</v>
      </c>
      <c r="BJ77" s="287">
        <v>3.7</v>
      </c>
      <c r="BK77" s="287">
        <f>_xlfn.IFNA(VLOOKUP(C77,'INFORM Severity - hidden'!$C$5:$G$300,5,FALSE),"-")</f>
        <v>3.7</v>
      </c>
    </row>
    <row r="78" spans="1:63" x14ac:dyDescent="0.25">
      <c r="C78" t="s">
        <v>10316</v>
      </c>
      <c r="D78" s="287" t="str">
        <f t="shared" si="1"/>
        <v>-</v>
      </c>
      <c r="E78" s="287" t="s">
        <v>10286</v>
      </c>
      <c r="F78" s="287" t="s">
        <v>10286</v>
      </c>
      <c r="G78" s="287" t="s">
        <v>10286</v>
      </c>
      <c r="H78" s="287" t="s">
        <v>10286</v>
      </c>
      <c r="I78" s="287" t="s">
        <v>10286</v>
      </c>
      <c r="J78" s="287" t="s">
        <v>10286</v>
      </c>
      <c r="K78" s="287" t="s">
        <v>10286</v>
      </c>
      <c r="L78" s="287" t="s">
        <v>10286</v>
      </c>
      <c r="M78" s="287" t="s">
        <v>10286</v>
      </c>
      <c r="N78" s="287" t="s">
        <v>10286</v>
      </c>
      <c r="O78" s="287" t="s">
        <v>10286</v>
      </c>
      <c r="P78" s="287" t="s">
        <v>10286</v>
      </c>
      <c r="Q78" s="287" t="s">
        <v>10286</v>
      </c>
      <c r="R78" s="287" t="s">
        <v>10286</v>
      </c>
      <c r="S78" s="287" t="s">
        <v>10286</v>
      </c>
      <c r="T78" s="287" t="s">
        <v>10286</v>
      </c>
      <c r="U78" s="287" t="s">
        <v>10286</v>
      </c>
      <c r="V78" s="287" t="s">
        <v>10286</v>
      </c>
      <c r="W78" s="287" t="s">
        <v>10286</v>
      </c>
      <c r="X78" s="287" t="s">
        <v>10286</v>
      </c>
      <c r="Y78" s="287" t="s">
        <v>10286</v>
      </c>
      <c r="Z78" s="287" t="s">
        <v>10286</v>
      </c>
      <c r="AA78" s="287" t="s">
        <v>10286</v>
      </c>
      <c r="AB78" s="287" t="s">
        <v>10286</v>
      </c>
      <c r="AC78" s="287">
        <v>1.4</v>
      </c>
      <c r="AD78" s="287">
        <v>1.4</v>
      </c>
      <c r="AE78" s="287">
        <v>1.4</v>
      </c>
      <c r="AF78" s="287">
        <v>1.4</v>
      </c>
      <c r="AG78" s="287" t="s">
        <v>10286</v>
      </c>
      <c r="AH78" s="287" t="s">
        <v>10286</v>
      </c>
      <c r="AI78" s="287" t="s">
        <v>10286</v>
      </c>
      <c r="AJ78" s="287" t="s">
        <v>10286</v>
      </c>
      <c r="AK78" s="287" t="s">
        <v>10286</v>
      </c>
      <c r="AL78" s="287" t="s">
        <v>10286</v>
      </c>
      <c r="AM78" s="287" t="s">
        <v>10286</v>
      </c>
      <c r="AN78" s="287" t="s">
        <v>10286</v>
      </c>
      <c r="AO78" s="287" t="s">
        <v>10286</v>
      </c>
      <c r="AP78" s="287" t="s">
        <v>10286</v>
      </c>
      <c r="AQ78" s="287" t="s">
        <v>10286</v>
      </c>
      <c r="AR78" s="287" t="s">
        <v>10286</v>
      </c>
      <c r="AS78" s="287" t="s">
        <v>10286</v>
      </c>
      <c r="AT78" s="287" t="s">
        <v>10286</v>
      </c>
      <c r="AU78" s="287" t="s">
        <v>10286</v>
      </c>
      <c r="AV78" s="287" t="s">
        <v>10286</v>
      </c>
      <c r="AW78" s="287" t="s">
        <v>10286</v>
      </c>
      <c r="AX78" s="287" t="s">
        <v>10286</v>
      </c>
      <c r="AY78" s="287" t="s">
        <v>10286</v>
      </c>
      <c r="AZ78" s="287" t="s">
        <v>10286</v>
      </c>
      <c r="BA78" s="287" t="s">
        <v>10286</v>
      </c>
      <c r="BB78" s="287" t="s">
        <v>10286</v>
      </c>
      <c r="BC78" s="287" t="s">
        <v>10286</v>
      </c>
      <c r="BD78" s="287" t="s">
        <v>10286</v>
      </c>
      <c r="BE78" s="287" t="s">
        <v>10286</v>
      </c>
      <c r="BF78" s="287" t="s">
        <v>10286</v>
      </c>
      <c r="BG78" s="287" t="s">
        <v>10286</v>
      </c>
      <c r="BH78" s="287" t="s">
        <v>10286</v>
      </c>
      <c r="BI78" s="287" t="s">
        <v>10286</v>
      </c>
      <c r="BJ78" s="287" t="s">
        <v>10286</v>
      </c>
      <c r="BK78" s="287" t="str">
        <f>_xlfn.IFNA(VLOOKUP(C78,'INFORM Severity - hidden'!$C$5:$G$300,5,FALSE),"-")</f>
        <v>-</v>
      </c>
    </row>
    <row r="79" spans="1:63" x14ac:dyDescent="0.25">
      <c r="C79" t="s">
        <v>10317</v>
      </c>
      <c r="D79" s="287" t="str">
        <f t="shared" si="1"/>
        <v>-</v>
      </c>
      <c r="E79" s="287" t="s">
        <v>10286</v>
      </c>
      <c r="F79" s="287" t="s">
        <v>10286</v>
      </c>
      <c r="G79" s="287" t="s">
        <v>10286</v>
      </c>
      <c r="H79" s="287" t="s">
        <v>10286</v>
      </c>
      <c r="I79" s="287" t="s">
        <v>10286</v>
      </c>
      <c r="J79" s="287" t="s">
        <v>10286</v>
      </c>
      <c r="K79" s="287" t="s">
        <v>10286</v>
      </c>
      <c r="L79" s="287" t="s">
        <v>10286</v>
      </c>
      <c r="M79" s="287" t="s">
        <v>10286</v>
      </c>
      <c r="N79" s="287" t="s">
        <v>10286</v>
      </c>
      <c r="O79" s="287" t="s">
        <v>10286</v>
      </c>
      <c r="P79" s="287" t="s">
        <v>10286</v>
      </c>
      <c r="Q79" s="287" t="s">
        <v>10286</v>
      </c>
      <c r="R79" s="287" t="s">
        <v>10286</v>
      </c>
      <c r="S79" s="287" t="s">
        <v>10286</v>
      </c>
      <c r="T79" s="287" t="s">
        <v>10286</v>
      </c>
      <c r="U79" s="287" t="s">
        <v>10286</v>
      </c>
      <c r="V79" s="287" t="s">
        <v>10286</v>
      </c>
      <c r="W79" s="287" t="s">
        <v>10286</v>
      </c>
      <c r="X79" s="287" t="s">
        <v>10286</v>
      </c>
      <c r="Y79" s="287" t="s">
        <v>10286</v>
      </c>
      <c r="Z79" s="287" t="s">
        <v>10286</v>
      </c>
      <c r="AA79" s="287" t="s">
        <v>10286</v>
      </c>
      <c r="AB79" s="287" t="s">
        <v>10286</v>
      </c>
      <c r="AC79" s="287" t="s">
        <v>10286</v>
      </c>
      <c r="AD79" s="287" t="s">
        <v>10286</v>
      </c>
      <c r="AE79" s="287" t="s">
        <v>10286</v>
      </c>
      <c r="AF79" s="287" t="s">
        <v>10286</v>
      </c>
      <c r="AG79" s="287" t="s">
        <v>10286</v>
      </c>
      <c r="AH79" s="287" t="s">
        <v>10286</v>
      </c>
      <c r="AI79" s="287" t="s">
        <v>10286</v>
      </c>
      <c r="AJ79" s="287" t="s">
        <v>10286</v>
      </c>
      <c r="AK79" s="287" t="s">
        <v>10286</v>
      </c>
      <c r="AL79" s="287" t="s">
        <v>10286</v>
      </c>
      <c r="AM79" s="287" t="s">
        <v>10286</v>
      </c>
      <c r="AN79" s="287" t="s">
        <v>10286</v>
      </c>
      <c r="AO79" s="287" t="s">
        <v>10286</v>
      </c>
      <c r="AP79" s="287" t="s">
        <v>10286</v>
      </c>
      <c r="AQ79" s="287" t="s">
        <v>10286</v>
      </c>
      <c r="AR79" s="287" t="s">
        <v>10286</v>
      </c>
      <c r="AS79" s="287" t="s">
        <v>10286</v>
      </c>
      <c r="AT79" s="287" t="s">
        <v>10286</v>
      </c>
      <c r="AU79" s="287" t="s">
        <v>10286</v>
      </c>
      <c r="AV79" s="287">
        <v>1.7</v>
      </c>
      <c r="AW79" s="287">
        <v>1.7</v>
      </c>
      <c r="AX79" s="287">
        <v>1.7</v>
      </c>
      <c r="AY79" s="287">
        <v>1.6</v>
      </c>
      <c r="AZ79" s="287">
        <v>1.6</v>
      </c>
      <c r="BA79" s="287">
        <v>1.6</v>
      </c>
      <c r="BB79" s="287">
        <v>1.4</v>
      </c>
      <c r="BC79" s="287" t="s">
        <v>10286</v>
      </c>
      <c r="BD79" s="287" t="s">
        <v>10286</v>
      </c>
      <c r="BE79" s="287" t="s">
        <v>10286</v>
      </c>
      <c r="BF79" s="287" t="s">
        <v>10286</v>
      </c>
      <c r="BG79" s="287" t="s">
        <v>10286</v>
      </c>
      <c r="BH79" s="287" t="s">
        <v>10286</v>
      </c>
      <c r="BI79" s="287" t="s">
        <v>10286</v>
      </c>
      <c r="BJ79" s="287" t="s">
        <v>10286</v>
      </c>
      <c r="BK79" s="287" t="str">
        <f>_xlfn.IFNA(VLOOKUP(C79,'INFORM Severity - hidden'!$C$5:$G$300,5,FALSE),"-")</f>
        <v>-</v>
      </c>
    </row>
    <row r="80" spans="1:63" x14ac:dyDescent="0.25">
      <c r="A80" t="s">
        <v>94</v>
      </c>
      <c r="B80" t="s">
        <v>92</v>
      </c>
      <c r="C80" t="s">
        <v>93</v>
      </c>
      <c r="D80" s="287" t="str">
        <f t="shared" si="1"/>
        <v>Increasing</v>
      </c>
      <c r="E80" s="287" t="s">
        <v>10286</v>
      </c>
      <c r="F80" s="287">
        <v>1</v>
      </c>
      <c r="G80" s="287">
        <v>1</v>
      </c>
      <c r="H80" s="287">
        <v>1.7</v>
      </c>
      <c r="I80" s="287">
        <v>1.5</v>
      </c>
      <c r="J80" s="287">
        <v>1.5</v>
      </c>
      <c r="K80" s="287">
        <v>1.8</v>
      </c>
      <c r="L80" s="287">
        <v>1.8</v>
      </c>
      <c r="M80" s="287">
        <v>1.8</v>
      </c>
      <c r="N80" s="287">
        <v>1.9</v>
      </c>
      <c r="O80" s="287">
        <v>1.9</v>
      </c>
      <c r="P80" s="287">
        <v>1.9</v>
      </c>
      <c r="Q80" s="287">
        <v>1.9</v>
      </c>
      <c r="R80" s="287">
        <v>1.9</v>
      </c>
      <c r="S80" s="287">
        <v>2</v>
      </c>
      <c r="T80" s="287">
        <v>1.9</v>
      </c>
      <c r="U80" s="287">
        <v>2</v>
      </c>
      <c r="V80" s="287">
        <v>2.1</v>
      </c>
      <c r="W80" s="287">
        <v>2.2000000000000002</v>
      </c>
      <c r="X80" s="287">
        <v>1.9</v>
      </c>
      <c r="Y80" s="287">
        <v>1.9</v>
      </c>
      <c r="Z80" s="287">
        <v>1.9</v>
      </c>
      <c r="AA80" s="287">
        <v>1.8</v>
      </c>
      <c r="AB80" s="287">
        <v>1.8</v>
      </c>
      <c r="AC80" s="287">
        <v>1.8</v>
      </c>
      <c r="AD80" s="287">
        <v>1.6</v>
      </c>
      <c r="AE80" s="287">
        <v>1.6</v>
      </c>
      <c r="AF80" s="287">
        <v>1.5</v>
      </c>
      <c r="AG80" s="287">
        <v>1.5</v>
      </c>
      <c r="AH80" s="287">
        <v>1.6</v>
      </c>
      <c r="AI80" s="287">
        <v>1.6</v>
      </c>
      <c r="AJ80" s="287">
        <v>1.6</v>
      </c>
      <c r="AK80" s="287">
        <v>1.7</v>
      </c>
      <c r="AL80" s="287">
        <v>1.7</v>
      </c>
      <c r="AM80" s="287">
        <v>1.7</v>
      </c>
      <c r="AN80" s="287">
        <v>1.6</v>
      </c>
      <c r="AO80" s="287">
        <v>1.6</v>
      </c>
      <c r="AP80" s="287">
        <v>1.6</v>
      </c>
      <c r="AQ80" s="287">
        <v>1.6</v>
      </c>
      <c r="AR80" s="287">
        <v>1.6</v>
      </c>
      <c r="AS80" s="287">
        <v>1.6</v>
      </c>
      <c r="AT80" s="287">
        <v>1.6</v>
      </c>
      <c r="AU80" s="287">
        <v>1.6</v>
      </c>
      <c r="AV80" s="287">
        <v>1.4</v>
      </c>
      <c r="AW80" s="287">
        <v>1.5</v>
      </c>
      <c r="AX80" s="287">
        <v>1.4</v>
      </c>
      <c r="AY80" s="287">
        <v>1.4</v>
      </c>
      <c r="AZ80" s="287">
        <v>1.4</v>
      </c>
      <c r="BA80" s="287">
        <v>1.4</v>
      </c>
      <c r="BB80" s="287">
        <v>1.4</v>
      </c>
      <c r="BC80" s="287">
        <v>1.4</v>
      </c>
      <c r="BD80" s="287">
        <v>1.6</v>
      </c>
      <c r="BE80" s="287">
        <v>1.5</v>
      </c>
      <c r="BF80" s="287">
        <v>1.9</v>
      </c>
      <c r="BG80" s="287">
        <v>1.9</v>
      </c>
      <c r="BH80" s="287">
        <v>1.9</v>
      </c>
      <c r="BI80" s="287">
        <v>2.1</v>
      </c>
      <c r="BJ80" s="287">
        <v>2.1</v>
      </c>
      <c r="BK80" s="287">
        <f>_xlfn.IFNA(VLOOKUP(C80,'INFORM Severity - hidden'!$C$5:$G$300,5,FALSE),"-")</f>
        <v>2.2000000000000002</v>
      </c>
    </row>
    <row r="81" spans="1:63" x14ac:dyDescent="0.25">
      <c r="A81" t="s">
        <v>2675</v>
      </c>
      <c r="B81" t="s">
        <v>2673</v>
      </c>
      <c r="C81" t="s">
        <v>2674</v>
      </c>
      <c r="D81" s="287" t="str">
        <f t="shared" si="1"/>
        <v>Increasing</v>
      </c>
      <c r="E81" s="287" t="s">
        <v>10286</v>
      </c>
      <c r="F81" s="287">
        <v>3.4</v>
      </c>
      <c r="G81" s="287">
        <v>3.4</v>
      </c>
      <c r="H81" s="287">
        <v>4</v>
      </c>
      <c r="I81" s="287">
        <v>3.7</v>
      </c>
      <c r="J81" s="287">
        <v>3.5</v>
      </c>
      <c r="K81" s="287">
        <v>3.5</v>
      </c>
      <c r="L81" s="287">
        <v>3.5</v>
      </c>
      <c r="M81" s="287">
        <v>3.5</v>
      </c>
      <c r="N81" s="287">
        <v>3.5</v>
      </c>
      <c r="O81" s="287">
        <v>3.5</v>
      </c>
      <c r="P81" s="287">
        <v>3.5</v>
      </c>
      <c r="Q81" s="287">
        <v>3.5</v>
      </c>
      <c r="R81" s="287">
        <v>3.3</v>
      </c>
      <c r="S81" s="287">
        <v>3.3</v>
      </c>
      <c r="T81" s="287">
        <v>3.4</v>
      </c>
      <c r="U81" s="287">
        <v>3.4</v>
      </c>
      <c r="V81" s="287">
        <v>3.4</v>
      </c>
      <c r="W81" s="287">
        <v>3.4</v>
      </c>
      <c r="X81" s="287">
        <v>3.4</v>
      </c>
      <c r="Y81" s="287">
        <v>3.4</v>
      </c>
      <c r="Z81" s="287">
        <v>3.4</v>
      </c>
      <c r="AA81" s="287">
        <v>3.4</v>
      </c>
      <c r="AB81" s="287">
        <v>3.4</v>
      </c>
      <c r="AC81" s="287">
        <v>3.4</v>
      </c>
      <c r="AD81" s="287">
        <v>3.4</v>
      </c>
      <c r="AE81" s="287">
        <v>3.4</v>
      </c>
      <c r="AF81" s="287">
        <v>3.4</v>
      </c>
      <c r="AG81" s="287">
        <v>3.4</v>
      </c>
      <c r="AH81" s="287">
        <v>3.4</v>
      </c>
      <c r="AI81" s="287">
        <v>3.4</v>
      </c>
      <c r="AJ81" s="287">
        <v>3.4</v>
      </c>
      <c r="AK81" s="287">
        <v>3.4</v>
      </c>
      <c r="AL81" s="287">
        <v>3.4</v>
      </c>
      <c r="AM81" s="287">
        <v>3.5</v>
      </c>
      <c r="AN81" s="287">
        <v>3.5</v>
      </c>
      <c r="AO81" s="287">
        <v>3.5</v>
      </c>
      <c r="AP81" s="287">
        <v>3.5</v>
      </c>
      <c r="AQ81" s="287">
        <v>3.5</v>
      </c>
      <c r="AR81" s="287">
        <v>3.5</v>
      </c>
      <c r="AS81" s="287">
        <v>3.5</v>
      </c>
      <c r="AT81" s="287">
        <v>3.6</v>
      </c>
      <c r="AU81" s="287">
        <v>3.6</v>
      </c>
      <c r="AV81" s="287">
        <v>3.6</v>
      </c>
      <c r="AW81" s="287">
        <v>3.6</v>
      </c>
      <c r="AX81" s="287">
        <v>3.5</v>
      </c>
      <c r="AY81" s="287">
        <v>3.5</v>
      </c>
      <c r="AZ81" s="287">
        <v>3.5</v>
      </c>
      <c r="BA81" s="287">
        <v>3.5</v>
      </c>
      <c r="BB81" s="287">
        <v>3.5</v>
      </c>
      <c r="BC81" s="287">
        <v>3.5</v>
      </c>
      <c r="BD81" s="287">
        <v>3.5</v>
      </c>
      <c r="BE81" s="287">
        <v>3.4</v>
      </c>
      <c r="BF81" s="287">
        <v>3.4</v>
      </c>
      <c r="BG81" s="287">
        <v>3.4</v>
      </c>
      <c r="BH81" s="287">
        <v>3.5</v>
      </c>
      <c r="BI81" s="287">
        <v>3.5</v>
      </c>
      <c r="BJ81" s="287">
        <v>3.5</v>
      </c>
      <c r="BK81" s="287">
        <f>_xlfn.IFNA(VLOOKUP(C81,'INFORM Severity - hidden'!$C$5:$G$300,5,FALSE),"-")</f>
        <v>3.5</v>
      </c>
    </row>
    <row r="82" spans="1:63" x14ac:dyDescent="0.25">
      <c r="C82" t="s">
        <v>10318</v>
      </c>
      <c r="D82" s="287" t="str">
        <f t="shared" si="1"/>
        <v>-</v>
      </c>
      <c r="E82" s="287" t="s">
        <v>10286</v>
      </c>
      <c r="F82" s="287" t="s">
        <v>10286</v>
      </c>
      <c r="G82" s="287" t="s">
        <v>10286</v>
      </c>
      <c r="H82" s="287" t="s">
        <v>10286</v>
      </c>
      <c r="I82" s="287" t="s">
        <v>10286</v>
      </c>
      <c r="J82" s="287" t="s">
        <v>10286</v>
      </c>
      <c r="K82" s="287" t="s">
        <v>10286</v>
      </c>
      <c r="L82" s="287" t="s">
        <v>10286</v>
      </c>
      <c r="M82" s="287" t="s">
        <v>10286</v>
      </c>
      <c r="N82" s="287" t="s">
        <v>10286</v>
      </c>
      <c r="O82" s="287" t="s">
        <v>10286</v>
      </c>
      <c r="P82" s="287" t="s">
        <v>10286</v>
      </c>
      <c r="Q82" s="287" t="s">
        <v>10286</v>
      </c>
      <c r="R82" s="287" t="s">
        <v>10286</v>
      </c>
      <c r="S82" s="287" t="s">
        <v>10286</v>
      </c>
      <c r="T82" s="287" t="s">
        <v>10286</v>
      </c>
      <c r="U82" s="287" t="s">
        <v>10286</v>
      </c>
      <c r="V82" s="287" t="s">
        <v>10286</v>
      </c>
      <c r="W82" s="287" t="s">
        <v>10286</v>
      </c>
      <c r="X82" s="287" t="s">
        <v>10286</v>
      </c>
      <c r="Y82" s="287" t="s">
        <v>10286</v>
      </c>
      <c r="Z82" s="287" t="s">
        <v>10286</v>
      </c>
      <c r="AA82" s="287" t="s">
        <v>10286</v>
      </c>
      <c r="AB82" s="287">
        <v>2.7</v>
      </c>
      <c r="AC82" s="287">
        <v>3.1</v>
      </c>
      <c r="AD82" s="287">
        <v>3.1</v>
      </c>
      <c r="AE82" s="287">
        <v>3.1</v>
      </c>
      <c r="AF82" s="287">
        <v>3.1</v>
      </c>
      <c r="AG82" s="287">
        <v>3.1</v>
      </c>
      <c r="AH82" s="287">
        <v>3.1</v>
      </c>
      <c r="AI82" s="287">
        <v>3.1</v>
      </c>
      <c r="AJ82" s="287">
        <v>3.1</v>
      </c>
      <c r="AK82" s="287" t="s">
        <v>10286</v>
      </c>
      <c r="AL82" s="287" t="s">
        <v>10286</v>
      </c>
      <c r="AM82" s="287" t="s">
        <v>10286</v>
      </c>
      <c r="AN82" s="287" t="s">
        <v>10286</v>
      </c>
      <c r="AO82" s="287" t="s">
        <v>10286</v>
      </c>
      <c r="AP82" s="287" t="s">
        <v>10286</v>
      </c>
      <c r="AQ82" s="287" t="s">
        <v>10286</v>
      </c>
      <c r="AR82" s="287" t="s">
        <v>10286</v>
      </c>
      <c r="AS82" s="287" t="s">
        <v>10286</v>
      </c>
      <c r="AT82" s="287" t="s">
        <v>10286</v>
      </c>
      <c r="AU82" s="287" t="s">
        <v>10286</v>
      </c>
      <c r="AV82" s="287" t="s">
        <v>10286</v>
      </c>
      <c r="AW82" s="287" t="s">
        <v>10286</v>
      </c>
      <c r="AX82" s="287" t="s">
        <v>10286</v>
      </c>
      <c r="AY82" s="287" t="s">
        <v>10286</v>
      </c>
      <c r="AZ82" s="287" t="s">
        <v>10286</v>
      </c>
      <c r="BA82" s="287" t="s">
        <v>10286</v>
      </c>
      <c r="BB82" s="287" t="s">
        <v>10286</v>
      </c>
      <c r="BC82" s="287" t="s">
        <v>10286</v>
      </c>
      <c r="BD82" s="287" t="s">
        <v>10286</v>
      </c>
      <c r="BE82" s="287" t="s">
        <v>10286</v>
      </c>
      <c r="BF82" s="287" t="s">
        <v>10286</v>
      </c>
      <c r="BG82" s="287" t="s">
        <v>10286</v>
      </c>
      <c r="BH82" s="287" t="s">
        <v>10286</v>
      </c>
      <c r="BI82" s="287" t="s">
        <v>10286</v>
      </c>
      <c r="BJ82" s="287" t="s">
        <v>10286</v>
      </c>
      <c r="BK82" s="287" t="str">
        <f>_xlfn.IFNA(VLOOKUP(C82,'INFORM Severity - hidden'!$C$5:$G$300,5,FALSE),"-")</f>
        <v>-</v>
      </c>
    </row>
    <row r="83" spans="1:63" x14ac:dyDescent="0.25">
      <c r="A83" t="s">
        <v>2223</v>
      </c>
      <c r="B83" t="s">
        <v>2221</v>
      </c>
      <c r="C83" t="s">
        <v>2222</v>
      </c>
      <c r="D83" s="287" t="str">
        <f t="shared" si="1"/>
        <v>Stable</v>
      </c>
      <c r="E83" s="287" t="s">
        <v>10286</v>
      </c>
      <c r="F83" s="287">
        <v>2.2999999999999998</v>
      </c>
      <c r="G83" s="287">
        <v>2.2999999999999998</v>
      </c>
      <c r="H83" s="287">
        <v>2.8</v>
      </c>
      <c r="I83" s="287">
        <v>2.8</v>
      </c>
      <c r="J83" s="287">
        <v>2.8</v>
      </c>
      <c r="K83" s="287">
        <v>2.8</v>
      </c>
      <c r="L83" s="287">
        <v>2.8</v>
      </c>
      <c r="M83" s="287">
        <v>2.8</v>
      </c>
      <c r="N83" s="287">
        <v>2.8</v>
      </c>
      <c r="O83" s="287">
        <v>2.8</v>
      </c>
      <c r="P83" s="287">
        <v>3.2</v>
      </c>
      <c r="Q83" s="287">
        <v>3.2</v>
      </c>
      <c r="R83" s="287">
        <v>3.2</v>
      </c>
      <c r="S83" s="287">
        <v>3.2</v>
      </c>
      <c r="T83" s="287">
        <v>3.3</v>
      </c>
      <c r="U83" s="287">
        <v>3.3</v>
      </c>
      <c r="V83" s="287">
        <v>3.3</v>
      </c>
      <c r="W83" s="287">
        <v>3.3</v>
      </c>
      <c r="X83" s="287">
        <v>3.3</v>
      </c>
      <c r="Y83" s="287">
        <v>3.3</v>
      </c>
      <c r="Z83" s="287">
        <v>3.2</v>
      </c>
      <c r="AA83" s="287">
        <v>3.3</v>
      </c>
      <c r="AB83" s="287">
        <v>3.3</v>
      </c>
      <c r="AC83" s="287">
        <v>3.3</v>
      </c>
      <c r="AD83" s="287">
        <v>3.3</v>
      </c>
      <c r="AE83" s="287">
        <v>3.3</v>
      </c>
      <c r="AF83" s="287">
        <v>3.3</v>
      </c>
      <c r="AG83" s="287">
        <v>3.3</v>
      </c>
      <c r="AH83" s="287">
        <v>3.3</v>
      </c>
      <c r="AI83" s="287">
        <v>3.3</v>
      </c>
      <c r="AJ83" s="287">
        <v>3.3</v>
      </c>
      <c r="AK83" s="287">
        <v>3.3</v>
      </c>
      <c r="AL83" s="287">
        <v>3.3</v>
      </c>
      <c r="AM83" s="287">
        <v>3.7</v>
      </c>
      <c r="AN83" s="287">
        <v>3.7</v>
      </c>
      <c r="AO83" s="287">
        <v>3.7</v>
      </c>
      <c r="AP83" s="287">
        <v>3.7</v>
      </c>
      <c r="AQ83" s="287">
        <v>3.7</v>
      </c>
      <c r="AR83" s="287">
        <v>3.7</v>
      </c>
      <c r="AS83" s="287">
        <v>3.6</v>
      </c>
      <c r="AT83" s="287">
        <v>3.3</v>
      </c>
      <c r="AU83" s="287">
        <v>3.3</v>
      </c>
      <c r="AV83" s="287">
        <v>3.3</v>
      </c>
      <c r="AW83" s="287">
        <v>3.3</v>
      </c>
      <c r="AX83" s="287">
        <v>3.3</v>
      </c>
      <c r="AY83" s="287">
        <v>3.3</v>
      </c>
      <c r="AZ83" s="287">
        <v>3.3</v>
      </c>
      <c r="BA83" s="287">
        <v>3.4</v>
      </c>
      <c r="BB83" s="287">
        <v>3.4</v>
      </c>
      <c r="BC83" s="287">
        <v>3.4</v>
      </c>
      <c r="BD83" s="287">
        <v>3.4</v>
      </c>
      <c r="BE83" s="287">
        <v>3.6</v>
      </c>
      <c r="BF83" s="287">
        <v>3.6</v>
      </c>
      <c r="BG83" s="287">
        <v>3.6</v>
      </c>
      <c r="BH83" s="287">
        <v>3.6</v>
      </c>
      <c r="BI83" s="287">
        <v>3.6</v>
      </c>
      <c r="BJ83" s="287">
        <v>3.6</v>
      </c>
      <c r="BK83" s="287">
        <f>_xlfn.IFNA(VLOOKUP(C83,'INFORM Severity - hidden'!$C$5:$G$300,5,FALSE),"-")</f>
        <v>3.6</v>
      </c>
    </row>
    <row r="84" spans="1:63" x14ac:dyDescent="0.25">
      <c r="C84" t="s">
        <v>10319</v>
      </c>
      <c r="D84" s="287" t="str">
        <f t="shared" si="1"/>
        <v>-</v>
      </c>
      <c r="E84" s="287" t="s">
        <v>10286</v>
      </c>
      <c r="F84" s="287" t="s">
        <v>10286</v>
      </c>
      <c r="G84" s="287" t="s">
        <v>10286</v>
      </c>
      <c r="H84" s="287" t="s">
        <v>10286</v>
      </c>
      <c r="I84" s="287" t="s">
        <v>10286</v>
      </c>
      <c r="J84" s="287" t="s">
        <v>10286</v>
      </c>
      <c r="K84" s="287" t="s">
        <v>10286</v>
      </c>
      <c r="L84" s="287" t="s">
        <v>10286</v>
      </c>
      <c r="M84" s="287" t="s">
        <v>10286</v>
      </c>
      <c r="N84" s="287" t="s">
        <v>10286</v>
      </c>
      <c r="O84" s="287" t="s">
        <v>10286</v>
      </c>
      <c r="P84" s="287" t="s">
        <v>10286</v>
      </c>
      <c r="Q84" s="287" t="s">
        <v>10286</v>
      </c>
      <c r="R84" s="287" t="s">
        <v>10286</v>
      </c>
      <c r="S84" s="287" t="s">
        <v>10286</v>
      </c>
      <c r="T84" s="287" t="s">
        <v>10286</v>
      </c>
      <c r="U84" s="287" t="s">
        <v>10286</v>
      </c>
      <c r="V84" s="287" t="s">
        <v>10286</v>
      </c>
      <c r="W84" s="287" t="s">
        <v>10286</v>
      </c>
      <c r="X84" s="287" t="s">
        <v>10286</v>
      </c>
      <c r="Y84" s="287" t="s">
        <v>10286</v>
      </c>
      <c r="Z84" s="287" t="s">
        <v>10286</v>
      </c>
      <c r="AA84" s="287" t="s">
        <v>10286</v>
      </c>
      <c r="AB84" s="287">
        <v>3.1</v>
      </c>
      <c r="AC84" s="287">
        <v>3.3</v>
      </c>
      <c r="AD84" s="287">
        <v>3.3</v>
      </c>
      <c r="AE84" s="287">
        <v>3.3</v>
      </c>
      <c r="AF84" s="287">
        <v>3.3</v>
      </c>
      <c r="AG84" s="287">
        <v>3.3</v>
      </c>
      <c r="AH84" s="287">
        <v>3.3</v>
      </c>
      <c r="AI84" s="287">
        <v>3.3</v>
      </c>
      <c r="AJ84" s="287">
        <v>3.3</v>
      </c>
      <c r="AK84" s="287">
        <v>3.3</v>
      </c>
      <c r="AL84" s="287" t="s">
        <v>10286</v>
      </c>
      <c r="AM84" s="287" t="s">
        <v>10286</v>
      </c>
      <c r="AN84" s="287" t="s">
        <v>10286</v>
      </c>
      <c r="AO84" s="287" t="s">
        <v>10286</v>
      </c>
      <c r="AP84" s="287" t="s">
        <v>10286</v>
      </c>
      <c r="AQ84" s="287" t="s">
        <v>10286</v>
      </c>
      <c r="AR84" s="287" t="s">
        <v>10286</v>
      </c>
      <c r="AS84" s="287" t="s">
        <v>10286</v>
      </c>
      <c r="AT84" s="287" t="s">
        <v>10286</v>
      </c>
      <c r="AU84" s="287" t="s">
        <v>10286</v>
      </c>
      <c r="AV84" s="287" t="s">
        <v>10286</v>
      </c>
      <c r="AW84" s="287" t="s">
        <v>10286</v>
      </c>
      <c r="AX84" s="287" t="s">
        <v>10286</v>
      </c>
      <c r="AY84" s="287" t="s">
        <v>10286</v>
      </c>
      <c r="AZ84" s="287" t="s">
        <v>10286</v>
      </c>
      <c r="BA84" s="287" t="s">
        <v>10286</v>
      </c>
      <c r="BB84" s="287" t="s">
        <v>10286</v>
      </c>
      <c r="BC84" s="287" t="s">
        <v>10286</v>
      </c>
      <c r="BD84" s="287" t="s">
        <v>10286</v>
      </c>
      <c r="BE84" s="287" t="s">
        <v>10286</v>
      </c>
      <c r="BF84" s="287" t="s">
        <v>10286</v>
      </c>
      <c r="BG84" s="287" t="s">
        <v>10286</v>
      </c>
      <c r="BH84" s="287" t="s">
        <v>10286</v>
      </c>
      <c r="BI84" s="287" t="s">
        <v>10286</v>
      </c>
      <c r="BJ84" s="287" t="s">
        <v>10286</v>
      </c>
      <c r="BK84" s="287" t="str">
        <f>_xlfn.IFNA(VLOOKUP(C84,'INFORM Severity - hidden'!$C$5:$G$300,5,FALSE),"-")</f>
        <v>-</v>
      </c>
    </row>
    <row r="85" spans="1:63" x14ac:dyDescent="0.25">
      <c r="A85" t="s">
        <v>1912</v>
      </c>
      <c r="B85" t="s">
        <v>1910</v>
      </c>
      <c r="C85" t="s">
        <v>1911</v>
      </c>
      <c r="D85" s="287" t="str">
        <f t="shared" si="1"/>
        <v>Stable</v>
      </c>
      <c r="E85" s="287">
        <v>3.4</v>
      </c>
      <c r="F85" s="287">
        <v>2.9</v>
      </c>
      <c r="G85" s="287">
        <v>2.9</v>
      </c>
      <c r="H85" s="287">
        <v>3.2</v>
      </c>
      <c r="I85" s="287">
        <v>3.2</v>
      </c>
      <c r="J85" s="287">
        <v>3.3</v>
      </c>
      <c r="K85" s="287">
        <v>3.3</v>
      </c>
      <c r="L85" s="287">
        <v>3.3</v>
      </c>
      <c r="M85" s="287">
        <v>3.3</v>
      </c>
      <c r="N85" s="287">
        <v>3.3</v>
      </c>
      <c r="O85" s="287">
        <v>3.4</v>
      </c>
      <c r="P85" s="287">
        <v>3.4</v>
      </c>
      <c r="Q85" s="287">
        <v>3.4</v>
      </c>
      <c r="R85" s="287">
        <v>3.4</v>
      </c>
      <c r="S85" s="287">
        <v>3.5</v>
      </c>
      <c r="T85" s="287">
        <v>3.5</v>
      </c>
      <c r="U85" s="287">
        <v>3.5</v>
      </c>
      <c r="V85" s="287">
        <v>3.5</v>
      </c>
      <c r="W85" s="287">
        <v>3.5</v>
      </c>
      <c r="X85" s="287">
        <v>3.5</v>
      </c>
      <c r="Y85" s="287">
        <v>3.4</v>
      </c>
      <c r="Z85" s="287">
        <v>3.5</v>
      </c>
      <c r="AA85" s="287">
        <v>3.5</v>
      </c>
      <c r="AB85" s="287">
        <v>3.5</v>
      </c>
      <c r="AC85" s="287">
        <v>3.5</v>
      </c>
      <c r="AD85" s="287">
        <v>3.5</v>
      </c>
      <c r="AE85" s="287">
        <v>3.8</v>
      </c>
      <c r="AF85" s="287">
        <v>3.8</v>
      </c>
      <c r="AG85" s="287">
        <v>3.8</v>
      </c>
      <c r="AH85" s="287">
        <v>3.8</v>
      </c>
      <c r="AI85" s="287">
        <v>3.8</v>
      </c>
      <c r="AJ85" s="287">
        <v>4.0999999999999996</v>
      </c>
      <c r="AK85" s="287">
        <v>4.0999999999999996</v>
      </c>
      <c r="AL85" s="287">
        <v>4.0999999999999996</v>
      </c>
      <c r="AM85" s="287">
        <v>4.0999999999999996</v>
      </c>
      <c r="AN85" s="287">
        <v>4.0999999999999996</v>
      </c>
      <c r="AO85" s="287">
        <v>4.0999999999999996</v>
      </c>
      <c r="AP85" s="287">
        <v>4.0999999999999996</v>
      </c>
      <c r="AQ85" s="287">
        <v>4.0999999999999996</v>
      </c>
      <c r="AR85" s="287">
        <v>4.0999999999999996</v>
      </c>
      <c r="AS85" s="287">
        <v>4</v>
      </c>
      <c r="AT85" s="287">
        <v>4.2</v>
      </c>
      <c r="AU85" s="287">
        <v>4.2</v>
      </c>
      <c r="AV85" s="287">
        <v>4.2</v>
      </c>
      <c r="AW85" s="287">
        <v>4.2</v>
      </c>
      <c r="AX85" s="287">
        <v>4.2</v>
      </c>
      <c r="AY85" s="287">
        <v>4.2</v>
      </c>
      <c r="AZ85" s="287">
        <v>4.2</v>
      </c>
      <c r="BA85" s="287">
        <v>4.2</v>
      </c>
      <c r="BB85" s="287">
        <v>4.2</v>
      </c>
      <c r="BC85" s="287">
        <v>4.2</v>
      </c>
      <c r="BD85" s="287">
        <v>4.2</v>
      </c>
      <c r="BE85" s="287">
        <v>4.2</v>
      </c>
      <c r="BF85" s="287">
        <v>4.2</v>
      </c>
      <c r="BG85" s="287">
        <v>4.2</v>
      </c>
      <c r="BH85" s="287">
        <v>4.3</v>
      </c>
      <c r="BI85" s="287">
        <v>4.3</v>
      </c>
      <c r="BJ85" s="287">
        <v>4.2</v>
      </c>
      <c r="BK85" s="287">
        <f>_xlfn.IFNA(VLOOKUP(C85,'INFORM Severity - hidden'!$C$5:$G$300,5,FALSE),"-")</f>
        <v>4.2</v>
      </c>
    </row>
    <row r="86" spans="1:63" x14ac:dyDescent="0.25">
      <c r="A86" t="s">
        <v>1912</v>
      </c>
      <c r="B86" t="s">
        <v>1971</v>
      </c>
      <c r="C86" t="s">
        <v>1972</v>
      </c>
      <c r="D86" s="287" t="str">
        <f t="shared" si="1"/>
        <v>Increasing</v>
      </c>
      <c r="E86" s="287" t="s">
        <v>10286</v>
      </c>
      <c r="F86" s="287" t="s">
        <v>10286</v>
      </c>
      <c r="G86" s="287" t="s">
        <v>10286</v>
      </c>
      <c r="H86" s="287" t="s">
        <v>10286</v>
      </c>
      <c r="I86" s="287" t="s">
        <v>10286</v>
      </c>
      <c r="J86" s="287" t="s">
        <v>10286</v>
      </c>
      <c r="K86" s="287" t="s">
        <v>10286</v>
      </c>
      <c r="L86" s="287" t="s">
        <v>10286</v>
      </c>
      <c r="M86" s="287" t="s">
        <v>10286</v>
      </c>
      <c r="N86" s="287" t="s">
        <v>10286</v>
      </c>
      <c r="O86" s="287" t="s">
        <v>10286</v>
      </c>
      <c r="P86" s="287" t="s">
        <v>10286</v>
      </c>
      <c r="Q86" s="287" t="s">
        <v>10286</v>
      </c>
      <c r="R86" s="287" t="s">
        <v>10286</v>
      </c>
      <c r="S86" s="287" t="s">
        <v>10286</v>
      </c>
      <c r="T86" s="287" t="s">
        <v>10286</v>
      </c>
      <c r="U86" s="287" t="s">
        <v>10286</v>
      </c>
      <c r="V86" s="287" t="s">
        <v>10286</v>
      </c>
      <c r="W86" s="287" t="s">
        <v>10286</v>
      </c>
      <c r="X86" s="287" t="s">
        <v>10286</v>
      </c>
      <c r="Y86" s="287" t="s">
        <v>10286</v>
      </c>
      <c r="Z86" s="287" t="s">
        <v>10286</v>
      </c>
      <c r="AA86" s="287" t="s">
        <v>10286</v>
      </c>
      <c r="AB86" s="287" t="s">
        <v>10286</v>
      </c>
      <c r="AC86" s="287" t="s">
        <v>10286</v>
      </c>
      <c r="AD86" s="287" t="s">
        <v>10286</v>
      </c>
      <c r="AE86" s="287" t="s">
        <v>10286</v>
      </c>
      <c r="AF86" s="287" t="s">
        <v>10286</v>
      </c>
      <c r="AG86" s="287" t="s">
        <v>10286</v>
      </c>
      <c r="AH86" s="287" t="s">
        <v>10286</v>
      </c>
      <c r="AI86" s="287" t="s">
        <v>10286</v>
      </c>
      <c r="AJ86" s="287">
        <v>3</v>
      </c>
      <c r="AK86" s="287">
        <v>3</v>
      </c>
      <c r="AL86" s="287">
        <v>3.1</v>
      </c>
      <c r="AM86" s="287">
        <v>3.1</v>
      </c>
      <c r="AN86" s="287">
        <v>3.1</v>
      </c>
      <c r="AO86" s="287">
        <v>3.1</v>
      </c>
      <c r="AP86" s="287">
        <v>3.1</v>
      </c>
      <c r="AQ86" s="287">
        <v>3.1</v>
      </c>
      <c r="AR86" s="287">
        <v>3.1</v>
      </c>
      <c r="AS86" s="287">
        <v>3</v>
      </c>
      <c r="AT86" s="287">
        <v>3.1</v>
      </c>
      <c r="AU86" s="287">
        <v>2.9</v>
      </c>
      <c r="AV86" s="287">
        <v>3.1</v>
      </c>
      <c r="AW86" s="287">
        <v>3.1</v>
      </c>
      <c r="AX86" s="287">
        <v>3.1</v>
      </c>
      <c r="AY86" s="287">
        <v>2.9</v>
      </c>
      <c r="AZ86" s="287">
        <v>2.9</v>
      </c>
      <c r="BA86" s="287">
        <v>2.9</v>
      </c>
      <c r="BB86" s="287">
        <v>2.9</v>
      </c>
      <c r="BC86" s="287">
        <v>2.9</v>
      </c>
      <c r="BD86" s="287">
        <v>2.9</v>
      </c>
      <c r="BE86" s="287">
        <v>2.9</v>
      </c>
      <c r="BF86" s="287">
        <v>2.9</v>
      </c>
      <c r="BG86" s="287">
        <v>2.9</v>
      </c>
      <c r="BH86" s="287">
        <v>3</v>
      </c>
      <c r="BI86" s="287">
        <v>3</v>
      </c>
      <c r="BJ86" s="287">
        <v>3</v>
      </c>
      <c r="BK86" s="287">
        <f>_xlfn.IFNA(VLOOKUP(C86,'INFORM Severity - hidden'!$C$5:$G$300,5,FALSE),"-")</f>
        <v>3</v>
      </c>
    </row>
    <row r="87" spans="1:63" x14ac:dyDescent="0.25">
      <c r="A87" t="s">
        <v>1226</v>
      </c>
      <c r="B87" t="s">
        <v>1224</v>
      </c>
      <c r="C87" t="s">
        <v>1225</v>
      </c>
      <c r="D87" s="287" t="str">
        <f t="shared" si="1"/>
        <v>Decreasing</v>
      </c>
      <c r="E87" s="287" t="s">
        <v>10286</v>
      </c>
      <c r="F87" s="287" t="s">
        <v>10286</v>
      </c>
      <c r="G87" s="287" t="s">
        <v>10286</v>
      </c>
      <c r="H87" s="287" t="s">
        <v>10286</v>
      </c>
      <c r="I87" s="287" t="s">
        <v>10286</v>
      </c>
      <c r="J87" s="287" t="s">
        <v>10286</v>
      </c>
      <c r="K87" s="287" t="s">
        <v>10286</v>
      </c>
      <c r="L87" s="287" t="s">
        <v>10286</v>
      </c>
      <c r="M87" s="287" t="s">
        <v>10286</v>
      </c>
      <c r="N87" s="287" t="s">
        <v>10286</v>
      </c>
      <c r="O87" s="287" t="s">
        <v>10286</v>
      </c>
      <c r="P87" s="287" t="s">
        <v>10286</v>
      </c>
      <c r="Q87" s="287" t="s">
        <v>10286</v>
      </c>
      <c r="R87" s="287" t="s">
        <v>10286</v>
      </c>
      <c r="S87" s="287" t="s">
        <v>10286</v>
      </c>
      <c r="T87" s="287" t="s">
        <v>10286</v>
      </c>
      <c r="U87" s="287" t="s">
        <v>10286</v>
      </c>
      <c r="V87" s="287" t="s">
        <v>10286</v>
      </c>
      <c r="W87" s="287" t="s">
        <v>10286</v>
      </c>
      <c r="X87" s="287" t="s">
        <v>10286</v>
      </c>
      <c r="Y87" s="287" t="s">
        <v>10286</v>
      </c>
      <c r="Z87" s="287" t="s">
        <v>10286</v>
      </c>
      <c r="AA87" s="287" t="s">
        <v>10286</v>
      </c>
      <c r="AB87" s="287" t="s">
        <v>10286</v>
      </c>
      <c r="AC87" s="287" t="s">
        <v>10286</v>
      </c>
      <c r="AD87" s="287" t="s">
        <v>10286</v>
      </c>
      <c r="AE87" s="287" t="s">
        <v>10286</v>
      </c>
      <c r="AF87" s="287" t="s">
        <v>10286</v>
      </c>
      <c r="AG87" s="287" t="s">
        <v>10286</v>
      </c>
      <c r="AH87" s="287" t="s">
        <v>10286</v>
      </c>
      <c r="AI87" s="287" t="s">
        <v>10286</v>
      </c>
      <c r="AJ87" s="287" t="s">
        <v>10286</v>
      </c>
      <c r="AK87" s="287" t="s">
        <v>10286</v>
      </c>
      <c r="AL87" s="287" t="s">
        <v>10286</v>
      </c>
      <c r="AM87" s="287" t="s">
        <v>10286</v>
      </c>
      <c r="AN87" s="287" t="s">
        <v>10286</v>
      </c>
      <c r="AO87" s="287" t="s">
        <v>10286</v>
      </c>
      <c r="AP87" s="287">
        <v>1.1000000000000001</v>
      </c>
      <c r="AQ87" s="287">
        <v>1.4</v>
      </c>
      <c r="AR87" s="287">
        <v>1.3</v>
      </c>
      <c r="AS87" s="287">
        <v>1.4</v>
      </c>
      <c r="AT87" s="287">
        <v>1.4</v>
      </c>
      <c r="AU87" s="287">
        <v>2.5</v>
      </c>
      <c r="AV87" s="287">
        <v>2.6</v>
      </c>
      <c r="AW87" s="287">
        <v>2.6</v>
      </c>
      <c r="AX87" s="287">
        <v>2.6</v>
      </c>
      <c r="AY87" s="287">
        <v>2.5</v>
      </c>
      <c r="AZ87" s="287">
        <v>1.5</v>
      </c>
      <c r="BA87" s="287">
        <v>1.5</v>
      </c>
      <c r="BB87" s="287">
        <v>1.5</v>
      </c>
      <c r="BC87" s="287">
        <v>1.5</v>
      </c>
      <c r="BD87" s="287">
        <v>1.5</v>
      </c>
      <c r="BE87" s="287">
        <v>1.5</v>
      </c>
      <c r="BF87" s="287">
        <v>1.6</v>
      </c>
      <c r="BG87" s="287">
        <v>1.6</v>
      </c>
      <c r="BH87" s="287">
        <v>1.6</v>
      </c>
      <c r="BI87" s="287">
        <v>1.6</v>
      </c>
      <c r="BJ87" s="287">
        <v>1.2</v>
      </c>
      <c r="BK87" s="287">
        <f>_xlfn.IFNA(VLOOKUP(C87,'INFORM Severity - hidden'!$C$5:$G$300,5,FALSE),"-")</f>
        <v>1.3</v>
      </c>
    </row>
    <row r="88" spans="1:63" x14ac:dyDescent="0.25">
      <c r="C88" t="s">
        <v>10320</v>
      </c>
      <c r="D88" s="287" t="str">
        <f t="shared" si="1"/>
        <v>-</v>
      </c>
      <c r="E88" s="287" t="s">
        <v>10286</v>
      </c>
      <c r="F88" s="287">
        <v>2.2999999999999998</v>
      </c>
      <c r="G88" s="287">
        <v>2.2999999999999998</v>
      </c>
      <c r="H88" s="287">
        <v>2.8</v>
      </c>
      <c r="I88" s="287">
        <v>2.8</v>
      </c>
      <c r="J88" s="287">
        <v>2.8</v>
      </c>
      <c r="K88" s="287">
        <v>2.1</v>
      </c>
      <c r="L88" s="287">
        <v>2.1</v>
      </c>
      <c r="M88" s="287">
        <v>2.1</v>
      </c>
      <c r="N88" s="287">
        <v>2.1</v>
      </c>
      <c r="O88" s="287">
        <v>2.1</v>
      </c>
      <c r="P88" s="287">
        <v>2.1</v>
      </c>
      <c r="Q88" s="287">
        <v>1.9</v>
      </c>
      <c r="R88" s="287">
        <v>1.9</v>
      </c>
      <c r="S88" s="287">
        <v>2.2000000000000002</v>
      </c>
      <c r="T88" s="287" t="s">
        <v>10286</v>
      </c>
      <c r="U88" s="287" t="s">
        <v>10286</v>
      </c>
      <c r="V88" s="287" t="s">
        <v>10286</v>
      </c>
      <c r="W88" s="287" t="s">
        <v>10286</v>
      </c>
      <c r="X88" s="287" t="s">
        <v>10286</v>
      </c>
      <c r="Y88" s="287" t="s">
        <v>10286</v>
      </c>
      <c r="Z88" s="287" t="s">
        <v>10286</v>
      </c>
      <c r="AA88" s="287" t="s">
        <v>10286</v>
      </c>
      <c r="AB88" s="287" t="s">
        <v>10286</v>
      </c>
      <c r="AC88" s="287" t="s">
        <v>10286</v>
      </c>
      <c r="AD88" s="287" t="s">
        <v>10286</v>
      </c>
      <c r="AE88" s="287" t="s">
        <v>10286</v>
      </c>
      <c r="AF88" s="287" t="s">
        <v>10286</v>
      </c>
      <c r="AG88" s="287" t="s">
        <v>10286</v>
      </c>
      <c r="AH88" s="287" t="s">
        <v>10286</v>
      </c>
      <c r="AI88" s="287" t="s">
        <v>10286</v>
      </c>
      <c r="AJ88" s="287" t="s">
        <v>10286</v>
      </c>
      <c r="AK88" s="287" t="s">
        <v>10286</v>
      </c>
      <c r="AL88" s="287" t="s">
        <v>10286</v>
      </c>
      <c r="AM88" s="287" t="s">
        <v>10286</v>
      </c>
      <c r="AN88" s="287" t="s">
        <v>10286</v>
      </c>
      <c r="AO88" s="287" t="s">
        <v>10286</v>
      </c>
      <c r="AP88" s="287" t="s">
        <v>10286</v>
      </c>
      <c r="AQ88" s="287" t="s">
        <v>10286</v>
      </c>
      <c r="AR88" s="287" t="s">
        <v>10286</v>
      </c>
      <c r="AS88" s="287" t="s">
        <v>10286</v>
      </c>
      <c r="AT88" s="287" t="s">
        <v>10286</v>
      </c>
      <c r="AU88" s="287" t="s">
        <v>10286</v>
      </c>
      <c r="AV88" s="287" t="s">
        <v>10286</v>
      </c>
      <c r="AW88" s="287" t="s">
        <v>10286</v>
      </c>
      <c r="AX88" s="287" t="s">
        <v>10286</v>
      </c>
      <c r="AY88" s="287" t="s">
        <v>10286</v>
      </c>
      <c r="AZ88" s="287" t="s">
        <v>10286</v>
      </c>
      <c r="BA88" s="287" t="s">
        <v>10286</v>
      </c>
      <c r="BB88" s="287" t="s">
        <v>10286</v>
      </c>
      <c r="BC88" s="287" t="s">
        <v>10286</v>
      </c>
      <c r="BD88" s="287" t="s">
        <v>10286</v>
      </c>
      <c r="BE88" s="287" t="s">
        <v>10286</v>
      </c>
      <c r="BF88" s="287" t="s">
        <v>10286</v>
      </c>
      <c r="BG88" s="287" t="s">
        <v>10286</v>
      </c>
      <c r="BH88" s="287" t="s">
        <v>10286</v>
      </c>
      <c r="BI88" s="287" t="s">
        <v>10286</v>
      </c>
      <c r="BJ88" s="287" t="s">
        <v>10286</v>
      </c>
      <c r="BK88" s="287" t="str">
        <f>_xlfn.IFNA(VLOOKUP(C88,'INFORM Severity - hidden'!$C$5:$G$300,5,FALSE),"-")</f>
        <v>-</v>
      </c>
    </row>
    <row r="89" spans="1:63" x14ac:dyDescent="0.25">
      <c r="A89" t="s">
        <v>669</v>
      </c>
      <c r="B89" t="s">
        <v>667</v>
      </c>
      <c r="C89" t="s">
        <v>668</v>
      </c>
      <c r="D89" s="287" t="str">
        <f t="shared" si="1"/>
        <v>Stable</v>
      </c>
      <c r="E89" s="287" t="s">
        <v>10286</v>
      </c>
      <c r="F89" s="287" t="s">
        <v>10286</v>
      </c>
      <c r="G89" s="287" t="s">
        <v>10286</v>
      </c>
      <c r="H89" s="287" t="s">
        <v>10286</v>
      </c>
      <c r="I89" s="287" t="s">
        <v>10286</v>
      </c>
      <c r="J89" s="287" t="s">
        <v>10286</v>
      </c>
      <c r="K89" s="287">
        <v>2.2000000000000002</v>
      </c>
      <c r="L89" s="287">
        <v>2.2000000000000002</v>
      </c>
      <c r="M89" s="287">
        <v>2.2000000000000002</v>
      </c>
      <c r="N89" s="287">
        <v>2.2000000000000002</v>
      </c>
      <c r="O89" s="287">
        <v>2.2000000000000002</v>
      </c>
      <c r="P89" s="287">
        <v>2.2000000000000002</v>
      </c>
      <c r="Q89" s="287" t="s">
        <v>10286</v>
      </c>
      <c r="R89" s="287" t="s">
        <v>10286</v>
      </c>
      <c r="S89" s="287" t="s">
        <v>10286</v>
      </c>
      <c r="T89" s="287" t="s">
        <v>10286</v>
      </c>
      <c r="U89" s="287" t="s">
        <v>10286</v>
      </c>
      <c r="V89" s="287" t="s">
        <v>10286</v>
      </c>
      <c r="W89" s="287" t="s">
        <v>10286</v>
      </c>
      <c r="X89" s="287" t="s">
        <v>10286</v>
      </c>
      <c r="Y89" s="287" t="s">
        <v>10286</v>
      </c>
      <c r="Z89" s="287" t="s">
        <v>10286</v>
      </c>
      <c r="AA89" s="287" t="s">
        <v>10286</v>
      </c>
      <c r="AB89" s="287" t="s">
        <v>10286</v>
      </c>
      <c r="AC89" s="287" t="s">
        <v>10286</v>
      </c>
      <c r="AD89" s="287" t="s">
        <v>10286</v>
      </c>
      <c r="AE89" s="287" t="s">
        <v>10286</v>
      </c>
      <c r="AF89" s="287" t="s">
        <v>10286</v>
      </c>
      <c r="AG89" s="287" t="s">
        <v>10286</v>
      </c>
      <c r="AH89" s="287" t="s">
        <v>10286</v>
      </c>
      <c r="AI89" s="287" t="s">
        <v>10286</v>
      </c>
      <c r="AJ89" s="287" t="s">
        <v>10286</v>
      </c>
      <c r="AK89" s="287" t="s">
        <v>10286</v>
      </c>
      <c r="AL89" s="287" t="s">
        <v>10286</v>
      </c>
      <c r="AM89" s="287">
        <v>2</v>
      </c>
      <c r="AN89" s="287">
        <v>2.1</v>
      </c>
      <c r="AO89" s="287">
        <v>2.1</v>
      </c>
      <c r="AP89" s="287">
        <v>2.2000000000000002</v>
      </c>
      <c r="AQ89" s="287">
        <v>2.2999999999999998</v>
      </c>
      <c r="AR89" s="287">
        <v>2.2999999999999998</v>
      </c>
      <c r="AS89" s="287">
        <v>2.6</v>
      </c>
      <c r="AT89" s="287">
        <v>2.6</v>
      </c>
      <c r="AU89" s="287">
        <v>2.6</v>
      </c>
      <c r="AV89" s="287">
        <v>2.6</v>
      </c>
      <c r="AW89" s="287">
        <v>2.6</v>
      </c>
      <c r="AX89" s="287">
        <v>2.5</v>
      </c>
      <c r="AY89" s="287">
        <v>2.5</v>
      </c>
      <c r="AZ89" s="287">
        <v>2.5</v>
      </c>
      <c r="BA89" s="287">
        <v>2.5</v>
      </c>
      <c r="BB89" s="287">
        <v>2.5</v>
      </c>
      <c r="BC89" s="287">
        <v>2.5</v>
      </c>
      <c r="BD89" s="287">
        <v>2.5</v>
      </c>
      <c r="BE89" s="287">
        <v>2.5</v>
      </c>
      <c r="BF89" s="287">
        <v>2.5</v>
      </c>
      <c r="BG89" s="287">
        <v>2.5</v>
      </c>
      <c r="BH89" s="287">
        <v>2.5</v>
      </c>
      <c r="BI89" s="287">
        <v>2.5</v>
      </c>
      <c r="BJ89" s="287">
        <v>2.5</v>
      </c>
      <c r="BK89" s="287">
        <f>_xlfn.IFNA(VLOOKUP(C89,'INFORM Severity - hidden'!$C$5:$G$300,5,FALSE),"-")</f>
        <v>2.5</v>
      </c>
    </row>
    <row r="90" spans="1:63" x14ac:dyDescent="0.25">
      <c r="C90" t="s">
        <v>10321</v>
      </c>
      <c r="D90" s="287" t="str">
        <f t="shared" si="1"/>
        <v>-</v>
      </c>
      <c r="E90" s="287" t="s">
        <v>10286</v>
      </c>
      <c r="F90" s="287" t="s">
        <v>10286</v>
      </c>
      <c r="G90" s="287" t="s">
        <v>10286</v>
      </c>
      <c r="H90" s="287" t="s">
        <v>10286</v>
      </c>
      <c r="I90" s="287" t="s">
        <v>10286</v>
      </c>
      <c r="J90" s="287" t="s">
        <v>10286</v>
      </c>
      <c r="K90" s="287">
        <v>1.2</v>
      </c>
      <c r="L90" s="287">
        <v>1.2</v>
      </c>
      <c r="M90" s="287">
        <v>1.2</v>
      </c>
      <c r="N90" s="287">
        <v>1.4</v>
      </c>
      <c r="O90" s="287">
        <v>1.3</v>
      </c>
      <c r="P90" s="287" t="s">
        <v>10286</v>
      </c>
      <c r="Q90" s="287" t="s">
        <v>10286</v>
      </c>
      <c r="R90" s="287" t="s">
        <v>10286</v>
      </c>
      <c r="S90" s="287" t="s">
        <v>10286</v>
      </c>
      <c r="T90" s="287" t="s">
        <v>10286</v>
      </c>
      <c r="U90" s="287" t="s">
        <v>10286</v>
      </c>
      <c r="V90" s="287" t="s">
        <v>10286</v>
      </c>
      <c r="W90" s="287" t="s">
        <v>10286</v>
      </c>
      <c r="X90" s="287" t="s">
        <v>10286</v>
      </c>
      <c r="Y90" s="287" t="s">
        <v>10286</v>
      </c>
      <c r="Z90" s="287" t="s">
        <v>10286</v>
      </c>
      <c r="AA90" s="287" t="s">
        <v>10286</v>
      </c>
      <c r="AB90" s="287" t="s">
        <v>10286</v>
      </c>
      <c r="AC90" s="287" t="s">
        <v>10286</v>
      </c>
      <c r="AD90" s="287" t="s">
        <v>10286</v>
      </c>
      <c r="AE90" s="287" t="s">
        <v>10286</v>
      </c>
      <c r="AF90" s="287" t="s">
        <v>10286</v>
      </c>
      <c r="AG90" s="287" t="s">
        <v>10286</v>
      </c>
      <c r="AH90" s="287" t="s">
        <v>10286</v>
      </c>
      <c r="AI90" s="287" t="s">
        <v>10286</v>
      </c>
      <c r="AJ90" s="287" t="s">
        <v>10286</v>
      </c>
      <c r="AK90" s="287" t="s">
        <v>10286</v>
      </c>
      <c r="AL90" s="287" t="s">
        <v>10286</v>
      </c>
      <c r="AM90" s="287" t="s">
        <v>10286</v>
      </c>
      <c r="AN90" s="287" t="s">
        <v>10286</v>
      </c>
      <c r="AO90" s="287" t="s">
        <v>10286</v>
      </c>
      <c r="AP90" s="287" t="s">
        <v>10286</v>
      </c>
      <c r="AQ90" s="287" t="s">
        <v>10286</v>
      </c>
      <c r="AR90" s="287" t="s">
        <v>10286</v>
      </c>
      <c r="AS90" s="287" t="s">
        <v>10286</v>
      </c>
      <c r="AT90" s="287" t="s">
        <v>10286</v>
      </c>
      <c r="AU90" s="287" t="s">
        <v>10286</v>
      </c>
      <c r="AV90" s="287" t="s">
        <v>10286</v>
      </c>
      <c r="AW90" s="287" t="s">
        <v>10286</v>
      </c>
      <c r="AX90" s="287" t="s">
        <v>10286</v>
      </c>
      <c r="AY90" s="287" t="s">
        <v>10286</v>
      </c>
      <c r="AZ90" s="287" t="s">
        <v>10286</v>
      </c>
      <c r="BA90" s="287" t="s">
        <v>10286</v>
      </c>
      <c r="BB90" s="287" t="s">
        <v>10286</v>
      </c>
      <c r="BC90" s="287" t="s">
        <v>10286</v>
      </c>
      <c r="BD90" s="287" t="s">
        <v>10286</v>
      </c>
      <c r="BE90" s="287" t="s">
        <v>10286</v>
      </c>
      <c r="BF90" s="287" t="s">
        <v>10286</v>
      </c>
      <c r="BG90" s="287" t="s">
        <v>10286</v>
      </c>
      <c r="BH90" s="287" t="s">
        <v>10286</v>
      </c>
      <c r="BI90" s="287" t="s">
        <v>10286</v>
      </c>
      <c r="BJ90" s="287" t="s">
        <v>10286</v>
      </c>
      <c r="BK90" s="287" t="str">
        <f>_xlfn.IFNA(VLOOKUP(C90,'INFORM Severity - hidden'!$C$5:$G$300,5,FALSE),"-")</f>
        <v>-</v>
      </c>
    </row>
    <row r="91" spans="1:63" x14ac:dyDescent="0.25">
      <c r="C91" t="s">
        <v>10322</v>
      </c>
      <c r="D91" s="287" t="str">
        <f t="shared" si="1"/>
        <v>-</v>
      </c>
      <c r="E91" s="287" t="s">
        <v>10286</v>
      </c>
      <c r="F91" s="287" t="s">
        <v>10286</v>
      </c>
      <c r="G91" s="287" t="s">
        <v>10286</v>
      </c>
      <c r="H91" s="287" t="s">
        <v>10286</v>
      </c>
      <c r="I91" s="287" t="s">
        <v>10286</v>
      </c>
      <c r="J91" s="287" t="s">
        <v>10286</v>
      </c>
      <c r="K91" s="287" t="s">
        <v>10286</v>
      </c>
      <c r="L91" s="287" t="s">
        <v>10286</v>
      </c>
      <c r="M91" s="287" t="s">
        <v>10286</v>
      </c>
      <c r="N91" s="287" t="s">
        <v>10286</v>
      </c>
      <c r="O91" s="287" t="s">
        <v>10286</v>
      </c>
      <c r="P91" s="287" t="s">
        <v>10286</v>
      </c>
      <c r="Q91" s="287">
        <v>1.4</v>
      </c>
      <c r="R91" s="287">
        <v>1.4</v>
      </c>
      <c r="S91" s="287">
        <v>1.7</v>
      </c>
      <c r="T91" s="287" t="s">
        <v>10286</v>
      </c>
      <c r="U91" s="287" t="s">
        <v>10286</v>
      </c>
      <c r="V91" s="287" t="s">
        <v>10286</v>
      </c>
      <c r="W91" s="287" t="s">
        <v>10286</v>
      </c>
      <c r="X91" s="287" t="s">
        <v>10286</v>
      </c>
      <c r="Y91" s="287" t="s">
        <v>10286</v>
      </c>
      <c r="Z91" s="287" t="s">
        <v>10286</v>
      </c>
      <c r="AA91" s="287" t="s">
        <v>10286</v>
      </c>
      <c r="AB91" s="287" t="s">
        <v>10286</v>
      </c>
      <c r="AC91" s="287" t="s">
        <v>10286</v>
      </c>
      <c r="AD91" s="287" t="s">
        <v>10286</v>
      </c>
      <c r="AE91" s="287" t="s">
        <v>10286</v>
      </c>
      <c r="AF91" s="287" t="s">
        <v>10286</v>
      </c>
      <c r="AG91" s="287" t="s">
        <v>10286</v>
      </c>
      <c r="AH91" s="287" t="s">
        <v>10286</v>
      </c>
      <c r="AI91" s="287" t="s">
        <v>10286</v>
      </c>
      <c r="AJ91" s="287" t="s">
        <v>10286</v>
      </c>
      <c r="AK91" s="287" t="s">
        <v>10286</v>
      </c>
      <c r="AL91" s="287" t="s">
        <v>10286</v>
      </c>
      <c r="AM91" s="287" t="s">
        <v>10286</v>
      </c>
      <c r="AN91" s="287" t="s">
        <v>10286</v>
      </c>
      <c r="AO91" s="287" t="s">
        <v>10286</v>
      </c>
      <c r="AP91" s="287" t="s">
        <v>10286</v>
      </c>
      <c r="AQ91" s="287" t="s">
        <v>10286</v>
      </c>
      <c r="AR91" s="287" t="s">
        <v>10286</v>
      </c>
      <c r="AS91" s="287" t="s">
        <v>10286</v>
      </c>
      <c r="AT91" s="287" t="s">
        <v>10286</v>
      </c>
      <c r="AU91" s="287" t="s">
        <v>10286</v>
      </c>
      <c r="AV91" s="287" t="s">
        <v>10286</v>
      </c>
      <c r="AW91" s="287" t="s">
        <v>10286</v>
      </c>
      <c r="AX91" s="287" t="s">
        <v>10286</v>
      </c>
      <c r="AY91" s="287" t="s">
        <v>10286</v>
      </c>
      <c r="AZ91" s="287" t="s">
        <v>10286</v>
      </c>
      <c r="BA91" s="287" t="s">
        <v>10286</v>
      </c>
      <c r="BB91" s="287" t="s">
        <v>10286</v>
      </c>
      <c r="BC91" s="287" t="s">
        <v>10286</v>
      </c>
      <c r="BD91" s="287" t="s">
        <v>10286</v>
      </c>
      <c r="BE91" s="287" t="s">
        <v>10286</v>
      </c>
      <c r="BF91" s="287" t="s">
        <v>10286</v>
      </c>
      <c r="BG91" s="287" t="s">
        <v>10286</v>
      </c>
      <c r="BH91" s="287" t="s">
        <v>10286</v>
      </c>
      <c r="BI91" s="287" t="s">
        <v>10286</v>
      </c>
      <c r="BJ91" s="287" t="s">
        <v>10286</v>
      </c>
      <c r="BK91" s="287" t="str">
        <f>_xlfn.IFNA(VLOOKUP(C91,'INFORM Severity - hidden'!$C$5:$G$300,5,FALSE),"-")</f>
        <v>-</v>
      </c>
    </row>
    <row r="92" spans="1:63" x14ac:dyDescent="0.25">
      <c r="C92" t="s">
        <v>10323</v>
      </c>
      <c r="D92" s="287" t="str">
        <f t="shared" si="1"/>
        <v>-</v>
      </c>
      <c r="E92" s="287" t="s">
        <v>10286</v>
      </c>
      <c r="F92" s="287" t="s">
        <v>10286</v>
      </c>
      <c r="G92" s="287" t="s">
        <v>10286</v>
      </c>
      <c r="H92" s="287" t="s">
        <v>10286</v>
      </c>
      <c r="I92" s="287" t="s">
        <v>10286</v>
      </c>
      <c r="J92" s="287" t="s">
        <v>10286</v>
      </c>
      <c r="K92" s="287" t="s">
        <v>10286</v>
      </c>
      <c r="L92" s="287" t="s">
        <v>10286</v>
      </c>
      <c r="M92" s="287" t="s">
        <v>10286</v>
      </c>
      <c r="N92" s="287" t="s">
        <v>10286</v>
      </c>
      <c r="O92" s="287" t="s">
        <v>10286</v>
      </c>
      <c r="P92" s="287" t="s">
        <v>10286</v>
      </c>
      <c r="Q92" s="287" t="s">
        <v>10286</v>
      </c>
      <c r="R92" s="287" t="s">
        <v>10286</v>
      </c>
      <c r="S92" s="287" t="s">
        <v>10286</v>
      </c>
      <c r="T92" s="287" t="s">
        <v>10286</v>
      </c>
      <c r="U92" s="287" t="s">
        <v>10286</v>
      </c>
      <c r="V92" s="287" t="s">
        <v>10286</v>
      </c>
      <c r="W92" s="287" t="s">
        <v>10286</v>
      </c>
      <c r="X92" s="287" t="s">
        <v>10286</v>
      </c>
      <c r="Y92" s="287" t="s">
        <v>10286</v>
      </c>
      <c r="Z92" s="287" t="s">
        <v>10286</v>
      </c>
      <c r="AA92" s="287" t="s">
        <v>10286</v>
      </c>
      <c r="AB92" s="287" t="s">
        <v>10286</v>
      </c>
      <c r="AC92" s="287">
        <v>2.1</v>
      </c>
      <c r="AD92" s="287">
        <v>2.1</v>
      </c>
      <c r="AE92" s="287">
        <v>2.1</v>
      </c>
      <c r="AF92" s="287">
        <v>2.1</v>
      </c>
      <c r="AG92" s="287" t="s">
        <v>10286</v>
      </c>
      <c r="AH92" s="287" t="s">
        <v>10286</v>
      </c>
      <c r="AI92" s="287" t="s">
        <v>10286</v>
      </c>
      <c r="AJ92" s="287" t="s">
        <v>10286</v>
      </c>
      <c r="AK92" s="287" t="s">
        <v>10286</v>
      </c>
      <c r="AL92" s="287" t="s">
        <v>10286</v>
      </c>
      <c r="AM92" s="287" t="s">
        <v>10286</v>
      </c>
      <c r="AN92" s="287" t="s">
        <v>10286</v>
      </c>
      <c r="AO92" s="287" t="s">
        <v>10286</v>
      </c>
      <c r="AP92" s="287" t="s">
        <v>10286</v>
      </c>
      <c r="AQ92" s="287" t="s">
        <v>10286</v>
      </c>
      <c r="AR92" s="287" t="s">
        <v>10286</v>
      </c>
      <c r="AS92" s="287" t="s">
        <v>10286</v>
      </c>
      <c r="AT92" s="287" t="s">
        <v>10286</v>
      </c>
      <c r="AU92" s="287" t="s">
        <v>10286</v>
      </c>
      <c r="AV92" s="287" t="s">
        <v>10286</v>
      </c>
      <c r="AW92" s="287" t="s">
        <v>10286</v>
      </c>
      <c r="AX92" s="287" t="s">
        <v>10286</v>
      </c>
      <c r="AY92" s="287" t="s">
        <v>10286</v>
      </c>
      <c r="AZ92" s="287" t="s">
        <v>10286</v>
      </c>
      <c r="BA92" s="287" t="s">
        <v>10286</v>
      </c>
      <c r="BB92" s="287" t="s">
        <v>10286</v>
      </c>
      <c r="BC92" s="287" t="s">
        <v>10286</v>
      </c>
      <c r="BD92" s="287" t="s">
        <v>10286</v>
      </c>
      <c r="BE92" s="287" t="s">
        <v>10286</v>
      </c>
      <c r="BF92" s="287" t="s">
        <v>10286</v>
      </c>
      <c r="BG92" s="287" t="s">
        <v>10286</v>
      </c>
      <c r="BH92" s="287" t="s">
        <v>10286</v>
      </c>
      <c r="BI92" s="287" t="s">
        <v>10286</v>
      </c>
      <c r="BJ92" s="287" t="s">
        <v>10286</v>
      </c>
      <c r="BK92" s="287" t="str">
        <f>_xlfn.IFNA(VLOOKUP(C92,'INFORM Severity - hidden'!$C$5:$G$300,5,FALSE),"-")</f>
        <v>-</v>
      </c>
    </row>
    <row r="93" spans="1:63" x14ac:dyDescent="0.25">
      <c r="C93" t="s">
        <v>10324</v>
      </c>
      <c r="D93" s="287" t="str">
        <f t="shared" si="1"/>
        <v>-</v>
      </c>
      <c r="E93" s="287" t="s">
        <v>10286</v>
      </c>
      <c r="F93" s="287" t="s">
        <v>10286</v>
      </c>
      <c r="G93" s="287" t="s">
        <v>10286</v>
      </c>
      <c r="H93" s="287" t="s">
        <v>10286</v>
      </c>
      <c r="I93" s="287" t="s">
        <v>10286</v>
      </c>
      <c r="J93" s="287" t="s">
        <v>10286</v>
      </c>
      <c r="K93" s="287" t="s">
        <v>10286</v>
      </c>
      <c r="L93" s="287" t="s">
        <v>10286</v>
      </c>
      <c r="M93" s="287" t="s">
        <v>10286</v>
      </c>
      <c r="N93" s="287" t="s">
        <v>10286</v>
      </c>
      <c r="O93" s="287" t="s">
        <v>10286</v>
      </c>
      <c r="P93" s="287" t="s">
        <v>10286</v>
      </c>
      <c r="Q93" s="287" t="s">
        <v>10286</v>
      </c>
      <c r="R93" s="287" t="s">
        <v>10286</v>
      </c>
      <c r="S93" s="287" t="s">
        <v>10286</v>
      </c>
      <c r="T93" s="287" t="s">
        <v>10286</v>
      </c>
      <c r="U93" s="287" t="s">
        <v>10286</v>
      </c>
      <c r="V93" s="287" t="s">
        <v>10286</v>
      </c>
      <c r="W93" s="287" t="s">
        <v>10286</v>
      </c>
      <c r="X93" s="287" t="s">
        <v>10286</v>
      </c>
      <c r="Y93" s="287" t="s">
        <v>10286</v>
      </c>
      <c r="Z93" s="287" t="s">
        <v>10286</v>
      </c>
      <c r="AA93" s="287" t="s">
        <v>10286</v>
      </c>
      <c r="AB93" s="287" t="s">
        <v>10286</v>
      </c>
      <c r="AC93" s="287">
        <v>2.1</v>
      </c>
      <c r="AD93" s="287">
        <v>2.1</v>
      </c>
      <c r="AE93" s="287">
        <v>2.1</v>
      </c>
      <c r="AF93" s="287">
        <v>2.1</v>
      </c>
      <c r="AG93" s="287" t="s">
        <v>10286</v>
      </c>
      <c r="AH93" s="287" t="s">
        <v>10286</v>
      </c>
      <c r="AI93" s="287" t="s">
        <v>10286</v>
      </c>
      <c r="AJ93" s="287" t="s">
        <v>10286</v>
      </c>
      <c r="AK93" s="287" t="s">
        <v>10286</v>
      </c>
      <c r="AL93" s="287" t="s">
        <v>10286</v>
      </c>
      <c r="AM93" s="287" t="s">
        <v>10286</v>
      </c>
      <c r="AN93" s="287" t="s">
        <v>10286</v>
      </c>
      <c r="AO93" s="287" t="s">
        <v>10286</v>
      </c>
      <c r="AP93" s="287" t="s">
        <v>10286</v>
      </c>
      <c r="AQ93" s="287" t="s">
        <v>10286</v>
      </c>
      <c r="AR93" s="287" t="s">
        <v>10286</v>
      </c>
      <c r="AS93" s="287" t="s">
        <v>10286</v>
      </c>
      <c r="AT93" s="287" t="s">
        <v>10286</v>
      </c>
      <c r="AU93" s="287" t="s">
        <v>10286</v>
      </c>
      <c r="AV93" s="287" t="s">
        <v>10286</v>
      </c>
      <c r="AW93" s="287" t="s">
        <v>10286</v>
      </c>
      <c r="AX93" s="287" t="s">
        <v>10286</v>
      </c>
      <c r="AY93" s="287">
        <v>2.5</v>
      </c>
      <c r="AZ93" s="287">
        <v>2.4</v>
      </c>
      <c r="BA93" s="287">
        <v>2.5</v>
      </c>
      <c r="BB93" s="287">
        <v>2.5</v>
      </c>
      <c r="BC93" s="287">
        <v>2.5</v>
      </c>
      <c r="BD93" s="287">
        <v>2.6</v>
      </c>
      <c r="BE93" s="287">
        <v>2.6</v>
      </c>
      <c r="BF93" s="287">
        <v>2.6</v>
      </c>
      <c r="BG93" s="287">
        <v>2.5</v>
      </c>
      <c r="BH93" s="287">
        <v>2.5</v>
      </c>
      <c r="BI93" s="287">
        <v>2.5</v>
      </c>
      <c r="BJ93" s="287">
        <v>2.5</v>
      </c>
      <c r="BK93" s="287" t="str">
        <f>_xlfn.IFNA(VLOOKUP(C93,'INFORM Severity - hidden'!$C$5:$G$300,5,FALSE),"-")</f>
        <v>-</v>
      </c>
    </row>
    <row r="94" spans="1:63" x14ac:dyDescent="0.25">
      <c r="C94" t="s">
        <v>10325</v>
      </c>
      <c r="D94" s="287" t="str">
        <f t="shared" si="1"/>
        <v>-</v>
      </c>
      <c r="E94" s="287" t="s">
        <v>10286</v>
      </c>
      <c r="F94" s="287" t="s">
        <v>10286</v>
      </c>
      <c r="G94" s="287" t="s">
        <v>10286</v>
      </c>
      <c r="H94" s="287" t="s">
        <v>10286</v>
      </c>
      <c r="I94" s="287" t="s">
        <v>10286</v>
      </c>
      <c r="J94" s="287" t="s">
        <v>10286</v>
      </c>
      <c r="K94" s="287" t="s">
        <v>10286</v>
      </c>
      <c r="L94" s="287" t="s">
        <v>10286</v>
      </c>
      <c r="M94" s="287" t="s">
        <v>10286</v>
      </c>
      <c r="N94" s="287" t="s">
        <v>10286</v>
      </c>
      <c r="O94" s="287" t="s">
        <v>10286</v>
      </c>
      <c r="P94" s="287" t="s">
        <v>10286</v>
      </c>
      <c r="Q94" s="287" t="s">
        <v>10286</v>
      </c>
      <c r="R94" s="287" t="s">
        <v>10286</v>
      </c>
      <c r="S94" s="287" t="s">
        <v>10286</v>
      </c>
      <c r="T94" s="287" t="s">
        <v>10286</v>
      </c>
      <c r="U94" s="287" t="s">
        <v>10286</v>
      </c>
      <c r="V94" s="287" t="s">
        <v>10286</v>
      </c>
      <c r="W94" s="287" t="s">
        <v>10286</v>
      </c>
      <c r="X94" s="287" t="s">
        <v>10286</v>
      </c>
      <c r="Y94" s="287" t="s">
        <v>10286</v>
      </c>
      <c r="Z94" s="287" t="s">
        <v>10286</v>
      </c>
      <c r="AA94" s="287" t="s">
        <v>10286</v>
      </c>
      <c r="AB94" s="287" t="s">
        <v>10286</v>
      </c>
      <c r="AC94" s="287" t="s">
        <v>10286</v>
      </c>
      <c r="AD94" s="287" t="s">
        <v>10286</v>
      </c>
      <c r="AE94" s="287" t="s">
        <v>10286</v>
      </c>
      <c r="AF94" s="287" t="s">
        <v>10286</v>
      </c>
      <c r="AG94" s="287" t="s">
        <v>10286</v>
      </c>
      <c r="AH94" s="287" t="s">
        <v>10286</v>
      </c>
      <c r="AI94" s="287" t="s">
        <v>10286</v>
      </c>
      <c r="AJ94" s="287" t="s">
        <v>10286</v>
      </c>
      <c r="AK94" s="287" t="s">
        <v>10286</v>
      </c>
      <c r="AL94" s="287" t="s">
        <v>10286</v>
      </c>
      <c r="AM94" s="287" t="s">
        <v>10286</v>
      </c>
      <c r="AN94" s="287" t="s">
        <v>10286</v>
      </c>
      <c r="AO94" s="287" t="s">
        <v>10286</v>
      </c>
      <c r="AP94" s="287" t="s">
        <v>10286</v>
      </c>
      <c r="AQ94" s="287" t="s">
        <v>10286</v>
      </c>
      <c r="AR94" s="287" t="s">
        <v>10286</v>
      </c>
      <c r="AS94" s="287" t="s">
        <v>10286</v>
      </c>
      <c r="AT94" s="287" t="s">
        <v>10286</v>
      </c>
      <c r="AU94" s="287" t="s">
        <v>10286</v>
      </c>
      <c r="AV94" s="287" t="s">
        <v>10286</v>
      </c>
      <c r="AW94" s="287" t="s">
        <v>10286</v>
      </c>
      <c r="AX94" s="287" t="s">
        <v>10286</v>
      </c>
      <c r="AY94" s="287">
        <v>2.1</v>
      </c>
      <c r="AZ94" s="287">
        <v>2.1</v>
      </c>
      <c r="BA94" s="287">
        <v>2.1</v>
      </c>
      <c r="BB94" s="287">
        <v>2.1</v>
      </c>
      <c r="BC94" s="287">
        <v>2.1</v>
      </c>
      <c r="BD94" s="287">
        <v>2.2999999999999998</v>
      </c>
      <c r="BE94" s="287">
        <v>2.2999999999999998</v>
      </c>
      <c r="BF94" s="287">
        <v>2.2999999999999998</v>
      </c>
      <c r="BG94" s="287">
        <v>2</v>
      </c>
      <c r="BH94" s="287">
        <v>2</v>
      </c>
      <c r="BI94" s="287">
        <v>2</v>
      </c>
      <c r="BJ94" s="287">
        <v>2</v>
      </c>
      <c r="BK94" s="287" t="str">
        <f>_xlfn.IFNA(VLOOKUP(C94,'INFORM Severity - hidden'!$C$5:$G$300,5,FALSE),"-")</f>
        <v>-</v>
      </c>
    </row>
    <row r="95" spans="1:63" x14ac:dyDescent="0.25">
      <c r="C95" t="s">
        <v>10326</v>
      </c>
      <c r="D95" s="287" t="str">
        <f t="shared" si="1"/>
        <v>-</v>
      </c>
      <c r="E95" s="287" t="s">
        <v>10286</v>
      </c>
      <c r="F95" s="287" t="s">
        <v>10286</v>
      </c>
      <c r="G95" s="287" t="s">
        <v>10286</v>
      </c>
      <c r="H95" s="287" t="s">
        <v>10286</v>
      </c>
      <c r="I95" s="287" t="s">
        <v>10286</v>
      </c>
      <c r="J95" s="287" t="s">
        <v>10286</v>
      </c>
      <c r="K95" s="287" t="s">
        <v>10286</v>
      </c>
      <c r="L95" s="287" t="s">
        <v>10286</v>
      </c>
      <c r="M95" s="287" t="s">
        <v>10286</v>
      </c>
      <c r="N95" s="287" t="s">
        <v>10286</v>
      </c>
      <c r="O95" s="287" t="s">
        <v>10286</v>
      </c>
      <c r="P95" s="287" t="s">
        <v>10286</v>
      </c>
      <c r="Q95" s="287" t="s">
        <v>10286</v>
      </c>
      <c r="R95" s="287" t="s">
        <v>10286</v>
      </c>
      <c r="S95" s="287" t="s">
        <v>10286</v>
      </c>
      <c r="T95" s="287" t="s">
        <v>10286</v>
      </c>
      <c r="U95" s="287" t="s">
        <v>10286</v>
      </c>
      <c r="V95" s="287">
        <v>2.4</v>
      </c>
      <c r="W95" s="287">
        <v>3</v>
      </c>
      <c r="X95" s="287">
        <v>2.9</v>
      </c>
      <c r="Y95" s="287">
        <v>3</v>
      </c>
      <c r="Z95" s="287">
        <v>2.7</v>
      </c>
      <c r="AA95" s="287">
        <v>2.8</v>
      </c>
      <c r="AB95" s="287">
        <v>2.8</v>
      </c>
      <c r="AC95" s="287" t="s">
        <v>10286</v>
      </c>
      <c r="AD95" s="287" t="s">
        <v>10286</v>
      </c>
      <c r="AE95" s="287" t="s">
        <v>10286</v>
      </c>
      <c r="AF95" s="287" t="s">
        <v>10286</v>
      </c>
      <c r="AG95" s="287" t="s">
        <v>10286</v>
      </c>
      <c r="AH95" s="287" t="s">
        <v>10286</v>
      </c>
      <c r="AI95" s="287" t="s">
        <v>10286</v>
      </c>
      <c r="AJ95" s="287" t="s">
        <v>10286</v>
      </c>
      <c r="AK95" s="287" t="s">
        <v>10286</v>
      </c>
      <c r="AL95" s="287" t="s">
        <v>10286</v>
      </c>
      <c r="AM95" s="287" t="s">
        <v>10286</v>
      </c>
      <c r="AN95" s="287" t="s">
        <v>10286</v>
      </c>
      <c r="AO95" s="287" t="s">
        <v>10286</v>
      </c>
      <c r="AP95" s="287" t="s">
        <v>10286</v>
      </c>
      <c r="AQ95" s="287" t="s">
        <v>10286</v>
      </c>
      <c r="AR95" s="287" t="s">
        <v>10286</v>
      </c>
      <c r="AS95" s="287" t="s">
        <v>10286</v>
      </c>
      <c r="AT95" s="287" t="s">
        <v>10286</v>
      </c>
      <c r="AU95" s="287" t="s">
        <v>10286</v>
      </c>
      <c r="AV95" s="287" t="s">
        <v>10286</v>
      </c>
      <c r="AW95" s="287" t="s">
        <v>10286</v>
      </c>
      <c r="AX95" s="287" t="s">
        <v>10286</v>
      </c>
      <c r="AY95" s="287" t="s">
        <v>10286</v>
      </c>
      <c r="AZ95" s="287" t="s">
        <v>10286</v>
      </c>
      <c r="BA95" s="287" t="s">
        <v>10286</v>
      </c>
      <c r="BB95" s="287" t="s">
        <v>10286</v>
      </c>
      <c r="BC95" s="287" t="s">
        <v>10286</v>
      </c>
      <c r="BD95" s="287" t="s">
        <v>10286</v>
      </c>
      <c r="BE95" s="287" t="s">
        <v>10286</v>
      </c>
      <c r="BF95" s="287" t="s">
        <v>10286</v>
      </c>
      <c r="BG95" s="287" t="s">
        <v>10286</v>
      </c>
      <c r="BH95" s="287" t="s">
        <v>10286</v>
      </c>
      <c r="BI95" s="287" t="s">
        <v>10286</v>
      </c>
      <c r="BJ95" s="287" t="s">
        <v>10286</v>
      </c>
      <c r="BK95" s="287" t="str">
        <f>_xlfn.IFNA(VLOOKUP(C95,'INFORM Severity - hidden'!$C$5:$G$300,5,FALSE),"-")</f>
        <v>-</v>
      </c>
    </row>
    <row r="96" spans="1:63" x14ac:dyDescent="0.25">
      <c r="A96" t="s">
        <v>524</v>
      </c>
      <c r="B96" t="s">
        <v>522</v>
      </c>
      <c r="C96" t="s">
        <v>523</v>
      </c>
      <c r="D96" s="287" t="str">
        <f t="shared" si="1"/>
        <v>-</v>
      </c>
      <c r="E96" s="287" t="s">
        <v>10286</v>
      </c>
      <c r="F96" s="287" t="s">
        <v>10286</v>
      </c>
      <c r="G96" s="287" t="s">
        <v>10286</v>
      </c>
      <c r="H96" s="287" t="s">
        <v>10286</v>
      </c>
      <c r="I96" s="287" t="s">
        <v>10286</v>
      </c>
      <c r="J96" s="287" t="s">
        <v>10286</v>
      </c>
      <c r="K96" s="287" t="s">
        <v>10286</v>
      </c>
      <c r="L96" s="287" t="s">
        <v>10286</v>
      </c>
      <c r="M96" s="287" t="s">
        <v>10286</v>
      </c>
      <c r="N96" s="287" t="s">
        <v>10286</v>
      </c>
      <c r="O96" s="287" t="s">
        <v>10286</v>
      </c>
      <c r="P96" s="287" t="s">
        <v>10286</v>
      </c>
      <c r="Q96" s="287" t="s">
        <v>10286</v>
      </c>
      <c r="R96" s="287" t="s">
        <v>10286</v>
      </c>
      <c r="S96" s="287" t="s">
        <v>10286</v>
      </c>
      <c r="T96" s="287" t="s">
        <v>10286</v>
      </c>
      <c r="U96" s="287" t="s">
        <v>10286</v>
      </c>
      <c r="V96" s="287" t="s">
        <v>10286</v>
      </c>
      <c r="W96" s="287" t="s">
        <v>10286</v>
      </c>
      <c r="X96" s="287" t="s">
        <v>10286</v>
      </c>
      <c r="Y96" s="287" t="s">
        <v>10286</v>
      </c>
      <c r="Z96" s="287" t="s">
        <v>10286</v>
      </c>
      <c r="AA96" s="287" t="s">
        <v>10286</v>
      </c>
      <c r="AB96" s="287" t="s">
        <v>10286</v>
      </c>
      <c r="AC96" s="287" t="s">
        <v>10286</v>
      </c>
      <c r="AD96" s="287" t="s">
        <v>10286</v>
      </c>
      <c r="AE96" s="287" t="s">
        <v>10286</v>
      </c>
      <c r="AF96" s="287" t="s">
        <v>10286</v>
      </c>
      <c r="AG96" s="287" t="s">
        <v>10286</v>
      </c>
      <c r="AH96" s="287" t="s">
        <v>10286</v>
      </c>
      <c r="AI96" s="287" t="s">
        <v>10286</v>
      </c>
      <c r="AJ96" s="287" t="s">
        <v>10286</v>
      </c>
      <c r="AK96" s="287" t="s">
        <v>10286</v>
      </c>
      <c r="AL96" s="287" t="s">
        <v>10286</v>
      </c>
      <c r="AM96" s="287" t="s">
        <v>10286</v>
      </c>
      <c r="AN96" s="287" t="s">
        <v>10286</v>
      </c>
      <c r="AO96" s="287" t="s">
        <v>10286</v>
      </c>
      <c r="AP96" s="287" t="s">
        <v>10286</v>
      </c>
      <c r="AQ96" s="287" t="s">
        <v>10286</v>
      </c>
      <c r="AR96" s="287" t="s">
        <v>10286</v>
      </c>
      <c r="AS96" s="287" t="s">
        <v>10286</v>
      </c>
      <c r="AT96" s="287" t="s">
        <v>10286</v>
      </c>
      <c r="AU96" s="287" t="s">
        <v>10286</v>
      </c>
      <c r="AV96" s="287" t="s">
        <v>10286</v>
      </c>
      <c r="AW96" s="287" t="s">
        <v>10286</v>
      </c>
      <c r="AX96" s="287" t="s">
        <v>10286</v>
      </c>
      <c r="AY96" s="287" t="s">
        <v>10286</v>
      </c>
      <c r="AZ96" s="287" t="s">
        <v>10286</v>
      </c>
      <c r="BA96" s="287" t="s">
        <v>10286</v>
      </c>
      <c r="BB96" s="287" t="s">
        <v>10286</v>
      </c>
      <c r="BC96" s="287" t="s">
        <v>10286</v>
      </c>
      <c r="BD96" s="287" t="s">
        <v>10286</v>
      </c>
      <c r="BE96" s="287" t="s">
        <v>10286</v>
      </c>
      <c r="BF96" s="287" t="s">
        <v>10286</v>
      </c>
      <c r="BG96" s="287" t="s">
        <v>10286</v>
      </c>
      <c r="BH96" s="287" t="s">
        <v>10286</v>
      </c>
      <c r="BI96" s="287" t="s">
        <v>10286</v>
      </c>
      <c r="BJ96" s="287" t="s">
        <v>10286</v>
      </c>
      <c r="BK96" s="287" t="str">
        <f>_xlfn.IFNA(VLOOKUP(C96,'INFORM Severity - hidden'!$C$5:$G$300,5,FALSE),"-")</f>
        <v>x</v>
      </c>
    </row>
    <row r="97" spans="1:63" x14ac:dyDescent="0.25">
      <c r="C97" t="s">
        <v>10327</v>
      </c>
      <c r="D97" s="287" t="str">
        <f t="shared" si="1"/>
        <v>-</v>
      </c>
      <c r="E97" s="287" t="s">
        <v>10286</v>
      </c>
      <c r="F97" s="287" t="s">
        <v>10286</v>
      </c>
      <c r="G97" s="287" t="s">
        <v>10286</v>
      </c>
      <c r="H97" s="287" t="s">
        <v>10286</v>
      </c>
      <c r="I97" s="287" t="s">
        <v>10286</v>
      </c>
      <c r="J97" s="287" t="s">
        <v>10286</v>
      </c>
      <c r="K97" s="287" t="s">
        <v>10286</v>
      </c>
      <c r="L97" s="287" t="s">
        <v>10286</v>
      </c>
      <c r="M97" s="287" t="s">
        <v>10286</v>
      </c>
      <c r="N97" s="287" t="s">
        <v>10286</v>
      </c>
      <c r="O97" s="287" t="s">
        <v>10286</v>
      </c>
      <c r="P97" s="287" t="s">
        <v>10286</v>
      </c>
      <c r="Q97" s="287" t="s">
        <v>10286</v>
      </c>
      <c r="R97" s="287" t="s">
        <v>10286</v>
      </c>
      <c r="S97" s="287" t="s">
        <v>10286</v>
      </c>
      <c r="T97" s="287" t="s">
        <v>10286</v>
      </c>
      <c r="U97" s="287" t="s">
        <v>10286</v>
      </c>
      <c r="V97" s="287">
        <v>2.4</v>
      </c>
      <c r="W97" s="287">
        <v>2.5</v>
      </c>
      <c r="X97" s="287">
        <v>2.5</v>
      </c>
      <c r="Y97" s="287">
        <v>2.5</v>
      </c>
      <c r="Z97" s="287">
        <v>2.5</v>
      </c>
      <c r="AA97" s="287">
        <v>2.5</v>
      </c>
      <c r="AB97" s="287">
        <v>2.5</v>
      </c>
      <c r="AC97" s="287" t="s">
        <v>10286</v>
      </c>
      <c r="AD97" s="287" t="s">
        <v>10286</v>
      </c>
      <c r="AE97" s="287" t="s">
        <v>10286</v>
      </c>
      <c r="AF97" s="287" t="s">
        <v>10286</v>
      </c>
      <c r="AG97" s="287" t="s">
        <v>10286</v>
      </c>
      <c r="AH97" s="287" t="s">
        <v>10286</v>
      </c>
      <c r="AI97" s="287" t="s">
        <v>10286</v>
      </c>
      <c r="AJ97" s="287" t="s">
        <v>10286</v>
      </c>
      <c r="AK97" s="287" t="s">
        <v>10286</v>
      </c>
      <c r="AL97" s="287" t="s">
        <v>10286</v>
      </c>
      <c r="AM97" s="287" t="s">
        <v>10286</v>
      </c>
      <c r="AN97" s="287" t="s">
        <v>10286</v>
      </c>
      <c r="AO97" s="287" t="s">
        <v>10286</v>
      </c>
      <c r="AP97" s="287" t="s">
        <v>10286</v>
      </c>
      <c r="AQ97" s="287" t="s">
        <v>10286</v>
      </c>
      <c r="AR97" s="287" t="s">
        <v>10286</v>
      </c>
      <c r="AS97" s="287" t="s">
        <v>10286</v>
      </c>
      <c r="AT97" s="287" t="s">
        <v>10286</v>
      </c>
      <c r="AU97" s="287" t="s">
        <v>10286</v>
      </c>
      <c r="AV97" s="287" t="s">
        <v>10286</v>
      </c>
      <c r="AW97" s="287" t="s">
        <v>10286</v>
      </c>
      <c r="AX97" s="287" t="s">
        <v>10286</v>
      </c>
      <c r="AY97" s="287" t="s">
        <v>10286</v>
      </c>
      <c r="AZ97" s="287" t="s">
        <v>10286</v>
      </c>
      <c r="BA97" s="287" t="s">
        <v>10286</v>
      </c>
      <c r="BB97" s="287" t="s">
        <v>10286</v>
      </c>
      <c r="BC97" s="287" t="s">
        <v>10286</v>
      </c>
      <c r="BD97" s="287" t="s">
        <v>10286</v>
      </c>
      <c r="BE97" s="287" t="s">
        <v>10286</v>
      </c>
      <c r="BF97" s="287" t="s">
        <v>10286</v>
      </c>
      <c r="BG97" s="287" t="s">
        <v>10286</v>
      </c>
      <c r="BH97" s="287" t="s">
        <v>10286</v>
      </c>
      <c r="BI97" s="287" t="s">
        <v>10286</v>
      </c>
      <c r="BJ97" s="287" t="s">
        <v>10286</v>
      </c>
      <c r="BK97" s="287" t="str">
        <f>_xlfn.IFNA(VLOOKUP(C97,'INFORM Severity - hidden'!$C$5:$G$300,5,FALSE),"-")</f>
        <v>-</v>
      </c>
    </row>
    <row r="98" spans="1:63" x14ac:dyDescent="0.25">
      <c r="C98" t="s">
        <v>10328</v>
      </c>
      <c r="D98" s="287" t="str">
        <f t="shared" si="1"/>
        <v>-</v>
      </c>
      <c r="E98" s="287" t="s">
        <v>10286</v>
      </c>
      <c r="F98" s="287" t="s">
        <v>10286</v>
      </c>
      <c r="G98" s="287" t="s">
        <v>10286</v>
      </c>
      <c r="H98" s="287" t="s">
        <v>10286</v>
      </c>
      <c r="I98" s="287" t="s">
        <v>10286</v>
      </c>
      <c r="J98" s="287" t="s">
        <v>10286</v>
      </c>
      <c r="K98" s="287" t="s">
        <v>10286</v>
      </c>
      <c r="L98" s="287" t="s">
        <v>10286</v>
      </c>
      <c r="M98" s="287" t="s">
        <v>10286</v>
      </c>
      <c r="N98" s="287" t="s">
        <v>10286</v>
      </c>
      <c r="O98" s="287" t="s">
        <v>10286</v>
      </c>
      <c r="P98" s="287" t="s">
        <v>10286</v>
      </c>
      <c r="Q98" s="287" t="s">
        <v>10286</v>
      </c>
      <c r="R98" s="287" t="s">
        <v>10286</v>
      </c>
      <c r="S98" s="287" t="s">
        <v>10286</v>
      </c>
      <c r="T98" s="287" t="s">
        <v>10286</v>
      </c>
      <c r="U98" s="287" t="s">
        <v>10286</v>
      </c>
      <c r="V98" s="287" t="s">
        <v>10286</v>
      </c>
      <c r="W98" s="287">
        <v>2.9</v>
      </c>
      <c r="X98" s="287" t="s">
        <v>10286</v>
      </c>
      <c r="Y98" s="287" t="s">
        <v>10286</v>
      </c>
      <c r="Z98" s="287" t="s">
        <v>10286</v>
      </c>
      <c r="AA98" s="287" t="s">
        <v>10286</v>
      </c>
      <c r="AB98" s="287" t="s">
        <v>10286</v>
      </c>
      <c r="AC98" s="287" t="s">
        <v>10286</v>
      </c>
      <c r="AD98" s="287" t="s">
        <v>10286</v>
      </c>
      <c r="AE98" s="287" t="s">
        <v>10286</v>
      </c>
      <c r="AF98" s="287" t="s">
        <v>10286</v>
      </c>
      <c r="AG98" s="287" t="s">
        <v>10286</v>
      </c>
      <c r="AH98" s="287" t="s">
        <v>10286</v>
      </c>
      <c r="AI98" s="287" t="s">
        <v>10286</v>
      </c>
      <c r="AJ98" s="287" t="s">
        <v>10286</v>
      </c>
      <c r="AK98" s="287" t="s">
        <v>10286</v>
      </c>
      <c r="AL98" s="287" t="s">
        <v>10286</v>
      </c>
      <c r="AM98" s="287" t="s">
        <v>10286</v>
      </c>
      <c r="AN98" s="287" t="s">
        <v>10286</v>
      </c>
      <c r="AO98" s="287" t="s">
        <v>10286</v>
      </c>
      <c r="AP98" s="287" t="s">
        <v>10286</v>
      </c>
      <c r="AQ98" s="287" t="s">
        <v>10286</v>
      </c>
      <c r="AR98" s="287" t="s">
        <v>10286</v>
      </c>
      <c r="AS98" s="287" t="s">
        <v>10286</v>
      </c>
      <c r="AT98" s="287" t="s">
        <v>10286</v>
      </c>
      <c r="AU98" s="287" t="s">
        <v>10286</v>
      </c>
      <c r="AV98" s="287" t="s">
        <v>10286</v>
      </c>
      <c r="AW98" s="287" t="s">
        <v>10286</v>
      </c>
      <c r="AX98" s="287" t="s">
        <v>10286</v>
      </c>
      <c r="AY98" s="287" t="s">
        <v>10286</v>
      </c>
      <c r="AZ98" s="287" t="s">
        <v>10286</v>
      </c>
      <c r="BA98" s="287" t="s">
        <v>10286</v>
      </c>
      <c r="BB98" s="287" t="s">
        <v>10286</v>
      </c>
      <c r="BC98" s="287" t="s">
        <v>10286</v>
      </c>
      <c r="BD98" s="287" t="s">
        <v>10286</v>
      </c>
      <c r="BE98" s="287" t="s">
        <v>10286</v>
      </c>
      <c r="BF98" s="287" t="s">
        <v>10286</v>
      </c>
      <c r="BG98" s="287" t="s">
        <v>10286</v>
      </c>
      <c r="BH98" s="287" t="s">
        <v>10286</v>
      </c>
      <c r="BI98" s="287" t="s">
        <v>10286</v>
      </c>
      <c r="BJ98" s="287" t="s">
        <v>10286</v>
      </c>
      <c r="BK98" s="287" t="str">
        <f>_xlfn.IFNA(VLOOKUP(C98,'INFORM Severity - hidden'!$C$5:$G$300,5,FALSE),"-")</f>
        <v>-</v>
      </c>
    </row>
    <row r="99" spans="1:63" x14ac:dyDescent="0.25">
      <c r="C99" t="s">
        <v>10329</v>
      </c>
      <c r="D99" s="287" t="str">
        <f t="shared" si="1"/>
        <v>-</v>
      </c>
      <c r="E99" s="287" t="s">
        <v>10286</v>
      </c>
      <c r="F99" s="287" t="s">
        <v>10286</v>
      </c>
      <c r="G99" s="287" t="s">
        <v>10286</v>
      </c>
      <c r="H99" s="287" t="s">
        <v>10286</v>
      </c>
      <c r="I99" s="287" t="s">
        <v>10286</v>
      </c>
      <c r="J99" s="287" t="s">
        <v>10286</v>
      </c>
      <c r="K99" s="287" t="s">
        <v>10286</v>
      </c>
      <c r="L99" s="287" t="s">
        <v>10286</v>
      </c>
      <c r="M99" s="287" t="s">
        <v>10286</v>
      </c>
      <c r="N99" s="287" t="s">
        <v>10286</v>
      </c>
      <c r="O99" s="287" t="s">
        <v>10286</v>
      </c>
      <c r="P99" s="287" t="s">
        <v>10286</v>
      </c>
      <c r="Q99" s="287" t="s">
        <v>10286</v>
      </c>
      <c r="R99" s="287" t="s">
        <v>10286</v>
      </c>
      <c r="S99" s="287" t="s">
        <v>10286</v>
      </c>
      <c r="T99" s="287" t="s">
        <v>10286</v>
      </c>
      <c r="U99" s="287" t="s">
        <v>10286</v>
      </c>
      <c r="V99" s="287" t="s">
        <v>10286</v>
      </c>
      <c r="W99" s="287" t="s">
        <v>10286</v>
      </c>
      <c r="X99" s="287" t="s">
        <v>10286</v>
      </c>
      <c r="Y99" s="287">
        <v>2.7</v>
      </c>
      <c r="Z99" s="287">
        <v>2.6</v>
      </c>
      <c r="AA99" s="287">
        <v>2.6</v>
      </c>
      <c r="AB99" s="287" t="s">
        <v>10286</v>
      </c>
      <c r="AC99" s="287" t="s">
        <v>10286</v>
      </c>
      <c r="AD99" s="287" t="s">
        <v>10286</v>
      </c>
      <c r="AE99" s="287" t="s">
        <v>10286</v>
      </c>
      <c r="AF99" s="287" t="s">
        <v>10286</v>
      </c>
      <c r="AG99" s="287" t="s">
        <v>10286</v>
      </c>
      <c r="AH99" s="287" t="s">
        <v>10286</v>
      </c>
      <c r="AI99" s="287" t="s">
        <v>10286</v>
      </c>
      <c r="AJ99" s="287" t="s">
        <v>10286</v>
      </c>
      <c r="AK99" s="287" t="s">
        <v>10286</v>
      </c>
      <c r="AL99" s="287" t="s">
        <v>10286</v>
      </c>
      <c r="AM99" s="287" t="s">
        <v>10286</v>
      </c>
      <c r="AN99" s="287" t="s">
        <v>10286</v>
      </c>
      <c r="AO99" s="287" t="s">
        <v>10286</v>
      </c>
      <c r="AP99" s="287" t="s">
        <v>10286</v>
      </c>
      <c r="AQ99" s="287" t="s">
        <v>10286</v>
      </c>
      <c r="AR99" s="287" t="s">
        <v>10286</v>
      </c>
      <c r="AS99" s="287" t="s">
        <v>10286</v>
      </c>
      <c r="AT99" s="287" t="s">
        <v>10286</v>
      </c>
      <c r="AU99" s="287" t="s">
        <v>10286</v>
      </c>
      <c r="AV99" s="287" t="s">
        <v>10286</v>
      </c>
      <c r="AW99" s="287" t="s">
        <v>10286</v>
      </c>
      <c r="AX99" s="287" t="s">
        <v>10286</v>
      </c>
      <c r="AY99" s="287" t="s">
        <v>10286</v>
      </c>
      <c r="AZ99" s="287" t="s">
        <v>10286</v>
      </c>
      <c r="BA99" s="287" t="s">
        <v>10286</v>
      </c>
      <c r="BB99" s="287" t="s">
        <v>10286</v>
      </c>
      <c r="BC99" s="287" t="s">
        <v>10286</v>
      </c>
      <c r="BD99" s="287" t="s">
        <v>10286</v>
      </c>
      <c r="BE99" s="287" t="s">
        <v>10286</v>
      </c>
      <c r="BF99" s="287" t="s">
        <v>10286</v>
      </c>
      <c r="BG99" s="287" t="s">
        <v>10286</v>
      </c>
      <c r="BH99" s="287" t="s">
        <v>10286</v>
      </c>
      <c r="BI99" s="287" t="s">
        <v>10286</v>
      </c>
      <c r="BJ99" s="287" t="s">
        <v>10286</v>
      </c>
      <c r="BK99" s="287" t="str">
        <f>_xlfn.IFNA(VLOOKUP(C99,'INFORM Severity - hidden'!$C$5:$G$300,5,FALSE),"-")</f>
        <v>-</v>
      </c>
    </row>
    <row r="100" spans="1:63" x14ac:dyDescent="0.25">
      <c r="C100" t="s">
        <v>10330</v>
      </c>
      <c r="D100" s="287" t="str">
        <f t="shared" si="1"/>
        <v>-</v>
      </c>
      <c r="E100" s="287" t="s">
        <v>10286</v>
      </c>
      <c r="F100" s="287" t="s">
        <v>10286</v>
      </c>
      <c r="G100" s="287" t="s">
        <v>10286</v>
      </c>
      <c r="H100" s="287">
        <v>3.2</v>
      </c>
      <c r="I100" s="287">
        <v>3.1</v>
      </c>
      <c r="J100" s="287">
        <v>3.1</v>
      </c>
      <c r="K100" s="287" t="s">
        <v>10286</v>
      </c>
      <c r="L100" s="287" t="s">
        <v>10286</v>
      </c>
      <c r="M100" s="287" t="s">
        <v>10286</v>
      </c>
      <c r="N100" s="287" t="s">
        <v>10286</v>
      </c>
      <c r="O100" s="287" t="s">
        <v>10286</v>
      </c>
      <c r="P100" s="287" t="s">
        <v>10286</v>
      </c>
      <c r="Q100" s="287" t="s">
        <v>10286</v>
      </c>
      <c r="R100" s="287" t="s">
        <v>10286</v>
      </c>
      <c r="S100" s="287" t="s">
        <v>10286</v>
      </c>
      <c r="T100" s="287" t="s">
        <v>10286</v>
      </c>
      <c r="U100" s="287" t="s">
        <v>10286</v>
      </c>
      <c r="V100" s="287" t="s">
        <v>10286</v>
      </c>
      <c r="W100" s="287" t="s">
        <v>10286</v>
      </c>
      <c r="X100" s="287" t="s">
        <v>10286</v>
      </c>
      <c r="Y100" s="287" t="s">
        <v>10286</v>
      </c>
      <c r="Z100" s="287" t="s">
        <v>10286</v>
      </c>
      <c r="AA100" s="287" t="s">
        <v>10286</v>
      </c>
      <c r="AB100" s="287" t="s">
        <v>10286</v>
      </c>
      <c r="AC100" s="287" t="s">
        <v>10286</v>
      </c>
      <c r="AD100" s="287" t="s">
        <v>10286</v>
      </c>
      <c r="AE100" s="287" t="s">
        <v>10286</v>
      </c>
      <c r="AF100" s="287" t="s">
        <v>10286</v>
      </c>
      <c r="AG100" s="287" t="s">
        <v>10286</v>
      </c>
      <c r="AH100" s="287" t="s">
        <v>10286</v>
      </c>
      <c r="AI100" s="287" t="s">
        <v>10286</v>
      </c>
      <c r="AJ100" s="287" t="s">
        <v>10286</v>
      </c>
      <c r="AK100" s="287" t="s">
        <v>10286</v>
      </c>
      <c r="AL100" s="287" t="s">
        <v>10286</v>
      </c>
      <c r="AM100" s="287" t="s">
        <v>10286</v>
      </c>
      <c r="AN100" s="287" t="s">
        <v>10286</v>
      </c>
      <c r="AO100" s="287" t="s">
        <v>10286</v>
      </c>
      <c r="AP100" s="287" t="s">
        <v>10286</v>
      </c>
      <c r="AQ100" s="287" t="s">
        <v>10286</v>
      </c>
      <c r="AR100" s="287" t="s">
        <v>10286</v>
      </c>
      <c r="AS100" s="287" t="s">
        <v>10286</v>
      </c>
      <c r="AT100" s="287" t="s">
        <v>10286</v>
      </c>
      <c r="AU100" s="287" t="s">
        <v>10286</v>
      </c>
      <c r="AV100" s="287" t="s">
        <v>10286</v>
      </c>
      <c r="AW100" s="287" t="s">
        <v>10286</v>
      </c>
      <c r="AX100" s="287" t="s">
        <v>10286</v>
      </c>
      <c r="AY100" s="287" t="s">
        <v>10286</v>
      </c>
      <c r="AZ100" s="287" t="s">
        <v>10286</v>
      </c>
      <c r="BA100" s="287" t="s">
        <v>10286</v>
      </c>
      <c r="BB100" s="287" t="s">
        <v>10286</v>
      </c>
      <c r="BC100" s="287" t="s">
        <v>10286</v>
      </c>
      <c r="BD100" s="287" t="s">
        <v>10286</v>
      </c>
      <c r="BE100" s="287" t="s">
        <v>10286</v>
      </c>
      <c r="BF100" s="287" t="s">
        <v>10286</v>
      </c>
      <c r="BG100" s="287" t="s">
        <v>10286</v>
      </c>
      <c r="BH100" s="287" t="s">
        <v>10286</v>
      </c>
      <c r="BI100" s="287" t="s">
        <v>10286</v>
      </c>
      <c r="BJ100" s="287" t="s">
        <v>10286</v>
      </c>
      <c r="BK100" s="287" t="str">
        <f>_xlfn.IFNA(VLOOKUP(C100,'INFORM Severity - hidden'!$C$5:$G$300,5,FALSE),"-")</f>
        <v>-</v>
      </c>
    </row>
    <row r="101" spans="1:63" x14ac:dyDescent="0.25">
      <c r="C101" t="s">
        <v>10331</v>
      </c>
      <c r="D101" s="287" t="str">
        <f t="shared" si="1"/>
        <v>-</v>
      </c>
      <c r="E101" s="287" t="s">
        <v>10286</v>
      </c>
      <c r="F101" s="287" t="s">
        <v>10286</v>
      </c>
      <c r="G101" s="287" t="s">
        <v>10286</v>
      </c>
      <c r="H101" s="287" t="s">
        <v>10286</v>
      </c>
      <c r="I101" s="287" t="s">
        <v>10286</v>
      </c>
      <c r="J101" s="287" t="s">
        <v>10286</v>
      </c>
      <c r="K101" s="287" t="s">
        <v>10286</v>
      </c>
      <c r="L101" s="287" t="s">
        <v>10286</v>
      </c>
      <c r="M101" s="287" t="s">
        <v>10286</v>
      </c>
      <c r="N101" s="287" t="s">
        <v>10286</v>
      </c>
      <c r="O101" s="287" t="s">
        <v>10286</v>
      </c>
      <c r="P101" s="287" t="s">
        <v>10286</v>
      </c>
      <c r="Q101" s="287">
        <v>1.6</v>
      </c>
      <c r="R101" s="287" t="s">
        <v>10286</v>
      </c>
      <c r="S101" s="287" t="s">
        <v>10286</v>
      </c>
      <c r="T101" s="287" t="s">
        <v>10286</v>
      </c>
      <c r="U101" s="287" t="s">
        <v>10286</v>
      </c>
      <c r="V101" s="287" t="s">
        <v>10286</v>
      </c>
      <c r="W101" s="287" t="s">
        <v>10286</v>
      </c>
      <c r="X101" s="287" t="s">
        <v>10286</v>
      </c>
      <c r="Y101" s="287" t="s">
        <v>10286</v>
      </c>
      <c r="Z101" s="287" t="s">
        <v>10286</v>
      </c>
      <c r="AA101" s="287" t="s">
        <v>10286</v>
      </c>
      <c r="AB101" s="287" t="s">
        <v>10286</v>
      </c>
      <c r="AC101" s="287" t="s">
        <v>10286</v>
      </c>
      <c r="AD101" s="287" t="s">
        <v>10286</v>
      </c>
      <c r="AE101" s="287" t="s">
        <v>10286</v>
      </c>
      <c r="AF101" s="287" t="s">
        <v>10286</v>
      </c>
      <c r="AG101" s="287" t="s">
        <v>10286</v>
      </c>
      <c r="AH101" s="287" t="s">
        <v>10286</v>
      </c>
      <c r="AI101" s="287" t="s">
        <v>10286</v>
      </c>
      <c r="AJ101" s="287" t="s">
        <v>10286</v>
      </c>
      <c r="AK101" s="287" t="s">
        <v>10286</v>
      </c>
      <c r="AL101" s="287" t="s">
        <v>10286</v>
      </c>
      <c r="AM101" s="287" t="s">
        <v>10286</v>
      </c>
      <c r="AN101" s="287" t="s">
        <v>10286</v>
      </c>
      <c r="AO101" s="287" t="s">
        <v>10286</v>
      </c>
      <c r="AP101" s="287" t="s">
        <v>10286</v>
      </c>
      <c r="AQ101" s="287" t="s">
        <v>10286</v>
      </c>
      <c r="AR101" s="287" t="s">
        <v>10286</v>
      </c>
      <c r="AS101" s="287" t="s">
        <v>10286</v>
      </c>
      <c r="AT101" s="287" t="s">
        <v>10286</v>
      </c>
      <c r="AU101" s="287" t="s">
        <v>10286</v>
      </c>
      <c r="AV101" s="287" t="s">
        <v>10286</v>
      </c>
      <c r="AW101" s="287" t="s">
        <v>10286</v>
      </c>
      <c r="AX101" s="287" t="s">
        <v>10286</v>
      </c>
      <c r="AY101" s="287" t="s">
        <v>10286</v>
      </c>
      <c r="AZ101" s="287" t="s">
        <v>10286</v>
      </c>
      <c r="BA101" s="287" t="s">
        <v>10286</v>
      </c>
      <c r="BB101" s="287" t="s">
        <v>10286</v>
      </c>
      <c r="BC101" s="287" t="s">
        <v>10286</v>
      </c>
      <c r="BD101" s="287" t="s">
        <v>10286</v>
      </c>
      <c r="BE101" s="287" t="s">
        <v>10286</v>
      </c>
      <c r="BF101" s="287" t="s">
        <v>10286</v>
      </c>
      <c r="BG101" s="287" t="s">
        <v>10286</v>
      </c>
      <c r="BH101" s="287" t="s">
        <v>10286</v>
      </c>
      <c r="BI101" s="287" t="s">
        <v>10286</v>
      </c>
      <c r="BJ101" s="287" t="s">
        <v>10286</v>
      </c>
      <c r="BK101" s="287" t="str">
        <f>_xlfn.IFNA(VLOOKUP(C101,'INFORM Severity - hidden'!$C$5:$G$300,5,FALSE),"-")</f>
        <v>-</v>
      </c>
    </row>
    <row r="102" spans="1:63" x14ac:dyDescent="0.25">
      <c r="A102" t="s">
        <v>788</v>
      </c>
      <c r="B102" t="s">
        <v>786</v>
      </c>
      <c r="C102" t="s">
        <v>787</v>
      </c>
      <c r="D102" s="287" t="str">
        <f t="shared" si="1"/>
        <v>Increasing</v>
      </c>
      <c r="E102" s="287" t="s">
        <v>10286</v>
      </c>
      <c r="F102" s="287" t="s">
        <v>10286</v>
      </c>
      <c r="G102" s="287" t="s">
        <v>10286</v>
      </c>
      <c r="H102" s="287" t="s">
        <v>10286</v>
      </c>
      <c r="I102" s="287" t="s">
        <v>10286</v>
      </c>
      <c r="J102" s="287" t="s">
        <v>10286</v>
      </c>
      <c r="K102" s="287" t="s">
        <v>10286</v>
      </c>
      <c r="L102" s="287" t="s">
        <v>10286</v>
      </c>
      <c r="M102" s="287" t="s">
        <v>10286</v>
      </c>
      <c r="N102" s="287" t="s">
        <v>10286</v>
      </c>
      <c r="O102" s="287" t="s">
        <v>10286</v>
      </c>
      <c r="P102" s="287" t="s">
        <v>10286</v>
      </c>
      <c r="Q102" s="287" t="s">
        <v>10286</v>
      </c>
      <c r="R102" s="287" t="s">
        <v>10286</v>
      </c>
      <c r="S102" s="287">
        <v>3.4</v>
      </c>
      <c r="T102" s="287">
        <v>3.4</v>
      </c>
      <c r="U102" s="287">
        <v>3.4</v>
      </c>
      <c r="V102" s="287">
        <v>3.5</v>
      </c>
      <c r="W102" s="287">
        <v>3.5</v>
      </c>
      <c r="X102" s="287">
        <v>3.5</v>
      </c>
      <c r="Y102" s="287">
        <v>3.5</v>
      </c>
      <c r="Z102" s="287">
        <v>3.5</v>
      </c>
      <c r="AA102" s="287">
        <v>3.4</v>
      </c>
      <c r="AB102" s="287">
        <v>3.4</v>
      </c>
      <c r="AC102" s="287">
        <v>3.4</v>
      </c>
      <c r="AD102" s="287">
        <v>3.4</v>
      </c>
      <c r="AE102" s="287">
        <v>3.4</v>
      </c>
      <c r="AF102" s="287">
        <v>3.4</v>
      </c>
      <c r="AG102" s="287">
        <v>3.4</v>
      </c>
      <c r="AH102" s="287">
        <v>3.3</v>
      </c>
      <c r="AI102" s="287">
        <v>3.3</v>
      </c>
      <c r="AJ102" s="287">
        <v>3.3</v>
      </c>
      <c r="AK102" s="287">
        <v>3.3</v>
      </c>
      <c r="AL102" s="287">
        <v>3.4</v>
      </c>
      <c r="AM102" s="287">
        <v>3.4</v>
      </c>
      <c r="AN102" s="287">
        <v>3.4</v>
      </c>
      <c r="AO102" s="287">
        <v>3.4</v>
      </c>
      <c r="AP102" s="287">
        <v>3.4</v>
      </c>
      <c r="AQ102" s="287">
        <v>3.4</v>
      </c>
      <c r="AR102" s="287">
        <v>3.6</v>
      </c>
      <c r="AS102" s="287">
        <v>3.6</v>
      </c>
      <c r="AT102" s="287">
        <v>3.6</v>
      </c>
      <c r="AU102" s="287">
        <v>3.6</v>
      </c>
      <c r="AV102" s="287">
        <v>3.6</v>
      </c>
      <c r="AW102" s="287">
        <v>3.6</v>
      </c>
      <c r="AX102" s="287">
        <v>3.5</v>
      </c>
      <c r="AY102" s="287">
        <v>3.5</v>
      </c>
      <c r="AZ102" s="287">
        <v>3.6</v>
      </c>
      <c r="BA102" s="287">
        <v>3.6</v>
      </c>
      <c r="BB102" s="287">
        <v>3.7</v>
      </c>
      <c r="BC102" s="287">
        <v>3.7</v>
      </c>
      <c r="BD102" s="287">
        <v>3.6</v>
      </c>
      <c r="BE102" s="287">
        <v>3.6</v>
      </c>
      <c r="BF102" s="287">
        <v>3.6</v>
      </c>
      <c r="BG102" s="287">
        <v>3.6</v>
      </c>
      <c r="BH102" s="287">
        <v>3.7</v>
      </c>
      <c r="BI102" s="287">
        <v>3.7</v>
      </c>
      <c r="BJ102" s="287">
        <v>3.7</v>
      </c>
      <c r="BK102" s="287">
        <f>_xlfn.IFNA(VLOOKUP(C102,'INFORM Severity - hidden'!$C$5:$G$300,5,FALSE),"-")</f>
        <v>3.7</v>
      </c>
    </row>
    <row r="103" spans="1:63" x14ac:dyDescent="0.25">
      <c r="A103" t="s">
        <v>300</v>
      </c>
      <c r="B103" t="s">
        <v>796</v>
      </c>
      <c r="C103" t="s">
        <v>797</v>
      </c>
      <c r="D103" s="287" t="str">
        <f t="shared" si="1"/>
        <v>Decreasing</v>
      </c>
      <c r="E103" s="287" t="s">
        <v>10286</v>
      </c>
      <c r="F103" s="287">
        <v>4.3</v>
      </c>
      <c r="G103" s="287">
        <v>4.3</v>
      </c>
      <c r="H103" s="287">
        <v>4.2</v>
      </c>
      <c r="I103" s="287">
        <v>4.2</v>
      </c>
      <c r="J103" s="287">
        <v>4.3</v>
      </c>
      <c r="K103" s="287">
        <v>4.3</v>
      </c>
      <c r="L103" s="287">
        <v>4.3</v>
      </c>
      <c r="M103" s="287">
        <v>4.3</v>
      </c>
      <c r="N103" s="287">
        <v>4.3</v>
      </c>
      <c r="O103" s="287">
        <v>4.3</v>
      </c>
      <c r="P103" s="287">
        <v>4.2</v>
      </c>
      <c r="Q103" s="287">
        <v>4.2</v>
      </c>
      <c r="R103" s="287">
        <v>4.2</v>
      </c>
      <c r="S103" s="287">
        <v>4.2</v>
      </c>
      <c r="T103" s="287">
        <v>3.9</v>
      </c>
      <c r="U103" s="287">
        <v>3.9</v>
      </c>
      <c r="V103" s="287">
        <v>4</v>
      </c>
      <c r="W103" s="287">
        <v>4</v>
      </c>
      <c r="X103" s="287">
        <v>4</v>
      </c>
      <c r="Y103" s="287">
        <v>4</v>
      </c>
      <c r="Z103" s="287">
        <v>4</v>
      </c>
      <c r="AA103" s="287">
        <v>4</v>
      </c>
      <c r="AB103" s="287">
        <v>4</v>
      </c>
      <c r="AC103" s="287">
        <v>3.9</v>
      </c>
      <c r="AD103" s="287">
        <v>3.9</v>
      </c>
      <c r="AE103" s="287">
        <v>4.2</v>
      </c>
      <c r="AF103" s="287">
        <v>4.2</v>
      </c>
      <c r="AG103" s="287">
        <v>4.2</v>
      </c>
      <c r="AH103" s="287">
        <v>4.2</v>
      </c>
      <c r="AI103" s="287">
        <v>4.2</v>
      </c>
      <c r="AJ103" s="287">
        <v>4.2</v>
      </c>
      <c r="AK103" s="287">
        <v>4.2</v>
      </c>
      <c r="AL103" s="287">
        <v>4.2</v>
      </c>
      <c r="AM103" s="287">
        <v>4.2</v>
      </c>
      <c r="AN103" s="287">
        <v>4.2</v>
      </c>
      <c r="AO103" s="287">
        <v>3.9</v>
      </c>
      <c r="AP103" s="287">
        <v>3.9</v>
      </c>
      <c r="AQ103" s="287">
        <v>3.9</v>
      </c>
      <c r="AR103" s="287">
        <v>3.9</v>
      </c>
      <c r="AS103" s="287">
        <v>3.9</v>
      </c>
      <c r="AT103" s="287">
        <v>3.9</v>
      </c>
      <c r="AU103" s="287">
        <v>3.9</v>
      </c>
      <c r="AV103" s="287">
        <v>3.9</v>
      </c>
      <c r="AW103" s="287">
        <v>3.9</v>
      </c>
      <c r="AX103" s="287">
        <v>3.9</v>
      </c>
      <c r="AY103" s="287">
        <v>3.8</v>
      </c>
      <c r="AZ103" s="287">
        <v>3.9</v>
      </c>
      <c r="BA103" s="287">
        <v>3.9</v>
      </c>
      <c r="BB103" s="287">
        <v>3.9</v>
      </c>
      <c r="BC103" s="287">
        <v>3.9</v>
      </c>
      <c r="BD103" s="287">
        <v>3.9</v>
      </c>
      <c r="BE103" s="287">
        <v>3.9</v>
      </c>
      <c r="BF103" s="287">
        <v>3.9</v>
      </c>
      <c r="BG103" s="287">
        <v>3.9</v>
      </c>
      <c r="BH103" s="287">
        <v>3.8</v>
      </c>
      <c r="BI103" s="287">
        <v>3.8</v>
      </c>
      <c r="BJ103" s="287">
        <v>3.8</v>
      </c>
      <c r="BK103" s="287">
        <f>_xlfn.IFNA(VLOOKUP(C103,'INFORM Severity - hidden'!$C$5:$G$300,5,FALSE),"-")</f>
        <v>3.8</v>
      </c>
    </row>
    <row r="104" spans="1:63" x14ac:dyDescent="0.25">
      <c r="A104" t="s">
        <v>300</v>
      </c>
      <c r="B104" t="s">
        <v>298</v>
      </c>
      <c r="C104" t="s">
        <v>299</v>
      </c>
      <c r="D104" s="287" t="str">
        <f t="shared" si="1"/>
        <v>Stable</v>
      </c>
      <c r="E104" s="287" t="s">
        <v>10286</v>
      </c>
      <c r="F104" s="287">
        <v>4.4000000000000004</v>
      </c>
      <c r="G104" s="287">
        <v>4.3</v>
      </c>
      <c r="H104" s="287">
        <v>4.2</v>
      </c>
      <c r="I104" s="287">
        <v>4.2</v>
      </c>
      <c r="J104" s="287">
        <v>4.3</v>
      </c>
      <c r="K104" s="287">
        <v>4.3</v>
      </c>
      <c r="L104" s="287">
        <v>4.3</v>
      </c>
      <c r="M104" s="287">
        <v>4.3</v>
      </c>
      <c r="N104" s="287">
        <v>4.3</v>
      </c>
      <c r="O104" s="287">
        <v>4.3</v>
      </c>
      <c r="P104" s="287">
        <v>4.0999999999999996</v>
      </c>
      <c r="Q104" s="287">
        <v>4.0999999999999996</v>
      </c>
      <c r="R104" s="287">
        <v>4.0999999999999996</v>
      </c>
      <c r="S104" s="287">
        <v>4</v>
      </c>
      <c r="T104" s="287">
        <v>4</v>
      </c>
      <c r="U104" s="287">
        <v>4</v>
      </c>
      <c r="V104" s="287">
        <v>4.0999999999999996</v>
      </c>
      <c r="W104" s="287">
        <v>4.0999999999999996</v>
      </c>
      <c r="X104" s="287">
        <v>4.0999999999999996</v>
      </c>
      <c r="Y104" s="287">
        <v>4.0999999999999996</v>
      </c>
      <c r="Z104" s="287">
        <v>4.0999999999999996</v>
      </c>
      <c r="AA104" s="287">
        <v>4.0999999999999996</v>
      </c>
      <c r="AB104" s="287">
        <v>4.0999999999999996</v>
      </c>
      <c r="AC104" s="287">
        <v>4.0999999999999996</v>
      </c>
      <c r="AD104" s="287">
        <v>4.2</v>
      </c>
      <c r="AE104" s="287">
        <v>4.4000000000000004</v>
      </c>
      <c r="AF104" s="287">
        <v>4.4000000000000004</v>
      </c>
      <c r="AG104" s="287">
        <v>4.4000000000000004</v>
      </c>
      <c r="AH104" s="287">
        <v>4.4000000000000004</v>
      </c>
      <c r="AI104" s="287">
        <v>4.4000000000000004</v>
      </c>
      <c r="AJ104" s="287">
        <v>4.4000000000000004</v>
      </c>
      <c r="AK104" s="287">
        <v>4.4000000000000004</v>
      </c>
      <c r="AL104" s="287">
        <v>4.4000000000000004</v>
      </c>
      <c r="AM104" s="287">
        <v>4.4000000000000004</v>
      </c>
      <c r="AN104" s="287">
        <v>4.2</v>
      </c>
      <c r="AO104" s="287">
        <v>3.9</v>
      </c>
      <c r="AP104" s="287">
        <v>3.9</v>
      </c>
      <c r="AQ104" s="287">
        <v>3.9</v>
      </c>
      <c r="AR104" s="287">
        <v>3.8</v>
      </c>
      <c r="AS104" s="287">
        <v>3.9</v>
      </c>
      <c r="AT104" s="287">
        <v>3.9</v>
      </c>
      <c r="AU104" s="287">
        <v>3.9</v>
      </c>
      <c r="AV104" s="287">
        <v>3.9</v>
      </c>
      <c r="AW104" s="287">
        <v>3.9</v>
      </c>
      <c r="AX104" s="287">
        <v>3.9</v>
      </c>
      <c r="AY104" s="287">
        <v>3.7</v>
      </c>
      <c r="AZ104" s="287">
        <v>3.9</v>
      </c>
      <c r="BA104" s="287">
        <v>3.9</v>
      </c>
      <c r="BB104" s="287">
        <v>3.9</v>
      </c>
      <c r="BC104" s="287">
        <v>3.9</v>
      </c>
      <c r="BD104" s="287">
        <v>3.9</v>
      </c>
      <c r="BE104" s="287">
        <v>3.9</v>
      </c>
      <c r="BF104" s="287">
        <v>3.9</v>
      </c>
      <c r="BG104" s="287">
        <v>3.8</v>
      </c>
      <c r="BH104" s="287">
        <v>3.8</v>
      </c>
      <c r="BI104" s="287">
        <v>3.8</v>
      </c>
      <c r="BJ104" s="287">
        <v>3.8</v>
      </c>
      <c r="BK104" s="287">
        <f>_xlfn.IFNA(VLOOKUP(C104,'INFORM Severity - hidden'!$C$5:$G$300,5,FALSE),"-")</f>
        <v>3.7</v>
      </c>
    </row>
    <row r="105" spans="1:63" x14ac:dyDescent="0.25">
      <c r="A105" t="s">
        <v>300</v>
      </c>
      <c r="B105" t="s">
        <v>304</v>
      </c>
      <c r="C105" t="s">
        <v>305</v>
      </c>
      <c r="D105" s="287" t="str">
        <f t="shared" si="1"/>
        <v>Decreasing</v>
      </c>
      <c r="E105" s="287" t="s">
        <v>10286</v>
      </c>
      <c r="F105" s="287">
        <v>2.5</v>
      </c>
      <c r="G105" s="287">
        <v>2.4</v>
      </c>
      <c r="H105" s="287">
        <v>3.2</v>
      </c>
      <c r="I105" s="287">
        <v>3.1</v>
      </c>
      <c r="J105" s="287">
        <v>3.2</v>
      </c>
      <c r="K105" s="287">
        <v>3.2</v>
      </c>
      <c r="L105" s="287">
        <v>3.2</v>
      </c>
      <c r="M105" s="287">
        <v>3.2</v>
      </c>
      <c r="N105" s="287">
        <v>3.2</v>
      </c>
      <c r="O105" s="287">
        <v>2.9</v>
      </c>
      <c r="P105" s="287">
        <v>2.9</v>
      </c>
      <c r="Q105" s="287">
        <v>2.9</v>
      </c>
      <c r="R105" s="287">
        <v>2.9</v>
      </c>
      <c r="S105" s="287">
        <v>2.9</v>
      </c>
      <c r="T105" s="287">
        <v>2.9</v>
      </c>
      <c r="U105" s="287">
        <v>2.9</v>
      </c>
      <c r="V105" s="287">
        <v>2.9</v>
      </c>
      <c r="W105" s="287">
        <v>2.9</v>
      </c>
      <c r="X105" s="287">
        <v>2.9</v>
      </c>
      <c r="Y105" s="287">
        <v>2.8</v>
      </c>
      <c r="Z105" s="287">
        <v>2.8</v>
      </c>
      <c r="AA105" s="287">
        <v>2.8</v>
      </c>
      <c r="AB105" s="287">
        <v>2.8</v>
      </c>
      <c r="AC105" s="287">
        <v>2.8</v>
      </c>
      <c r="AD105" s="287">
        <v>2.8</v>
      </c>
      <c r="AE105" s="287">
        <v>2.8</v>
      </c>
      <c r="AF105" s="287">
        <v>2.9</v>
      </c>
      <c r="AG105" s="287">
        <v>2.9</v>
      </c>
      <c r="AH105" s="287">
        <v>2.9</v>
      </c>
      <c r="AI105" s="287">
        <v>2.9</v>
      </c>
      <c r="AJ105" s="287">
        <v>2.9</v>
      </c>
      <c r="AK105" s="287">
        <v>2.9</v>
      </c>
      <c r="AL105" s="287">
        <v>2.9</v>
      </c>
      <c r="AM105" s="287">
        <v>2.9</v>
      </c>
      <c r="AN105" s="287">
        <v>2.9</v>
      </c>
      <c r="AO105" s="287">
        <v>2.9</v>
      </c>
      <c r="AP105" s="287">
        <v>2.9</v>
      </c>
      <c r="AQ105" s="287">
        <v>2.9</v>
      </c>
      <c r="AR105" s="287">
        <v>3</v>
      </c>
      <c r="AS105" s="287">
        <v>3</v>
      </c>
      <c r="AT105" s="287">
        <v>3</v>
      </c>
      <c r="AU105" s="287">
        <v>3</v>
      </c>
      <c r="AV105" s="287">
        <v>3</v>
      </c>
      <c r="AW105" s="287">
        <v>3</v>
      </c>
      <c r="AX105" s="287">
        <v>3</v>
      </c>
      <c r="AY105" s="287">
        <v>2.9</v>
      </c>
      <c r="AZ105" s="287">
        <v>2.9</v>
      </c>
      <c r="BA105" s="287">
        <v>2.9</v>
      </c>
      <c r="BB105" s="287">
        <v>2.9</v>
      </c>
      <c r="BC105" s="287">
        <v>2.9</v>
      </c>
      <c r="BD105" s="287">
        <v>2.9</v>
      </c>
      <c r="BE105" s="287">
        <v>2.9</v>
      </c>
      <c r="BF105" s="287">
        <v>2.6</v>
      </c>
      <c r="BG105" s="287">
        <v>2.6</v>
      </c>
      <c r="BH105" s="287">
        <v>2.5</v>
      </c>
      <c r="BI105" s="287">
        <v>2.5</v>
      </c>
      <c r="BJ105" s="287">
        <v>2.5</v>
      </c>
      <c r="BK105" s="287">
        <f>_xlfn.IFNA(VLOOKUP(C105,'INFORM Severity - hidden'!$C$5:$G$300,5,FALSE),"-")</f>
        <v>2.5</v>
      </c>
    </row>
    <row r="106" spans="1:63" x14ac:dyDescent="0.25">
      <c r="A106" t="s">
        <v>318</v>
      </c>
      <c r="B106" t="s">
        <v>316</v>
      </c>
      <c r="C106" t="s">
        <v>317</v>
      </c>
      <c r="D106" s="287" t="str">
        <f t="shared" si="1"/>
        <v>Increasing</v>
      </c>
      <c r="E106" s="287" t="s">
        <v>10286</v>
      </c>
      <c r="F106" s="287">
        <v>1.1000000000000001</v>
      </c>
      <c r="G106" s="287" t="s">
        <v>10286</v>
      </c>
      <c r="H106" s="287" t="s">
        <v>10286</v>
      </c>
      <c r="I106" s="287" t="s">
        <v>10286</v>
      </c>
      <c r="J106" s="287" t="s">
        <v>10286</v>
      </c>
      <c r="K106" s="287" t="s">
        <v>10286</v>
      </c>
      <c r="L106" s="287" t="s">
        <v>10286</v>
      </c>
      <c r="M106" s="287" t="s">
        <v>10286</v>
      </c>
      <c r="N106" s="287" t="s">
        <v>10286</v>
      </c>
      <c r="O106" s="287" t="s">
        <v>10286</v>
      </c>
      <c r="P106" s="287" t="s">
        <v>10286</v>
      </c>
      <c r="Q106" s="287" t="s">
        <v>10286</v>
      </c>
      <c r="R106" s="287" t="s">
        <v>10286</v>
      </c>
      <c r="S106" s="287" t="s">
        <v>10286</v>
      </c>
      <c r="T106" s="287" t="s">
        <v>10286</v>
      </c>
      <c r="U106" s="287" t="s">
        <v>10286</v>
      </c>
      <c r="V106" s="287" t="s">
        <v>10286</v>
      </c>
      <c r="W106" s="287" t="s">
        <v>10286</v>
      </c>
      <c r="X106" s="287" t="s">
        <v>10286</v>
      </c>
      <c r="Y106" s="287" t="s">
        <v>10286</v>
      </c>
      <c r="Z106" s="287" t="s">
        <v>10286</v>
      </c>
      <c r="AA106" s="287" t="s">
        <v>10286</v>
      </c>
      <c r="AB106" s="287" t="s">
        <v>10286</v>
      </c>
      <c r="AC106" s="287" t="s">
        <v>10286</v>
      </c>
      <c r="AD106" s="287" t="s">
        <v>10286</v>
      </c>
      <c r="AE106" s="287" t="s">
        <v>10286</v>
      </c>
      <c r="AF106" s="287" t="s">
        <v>10286</v>
      </c>
      <c r="AG106" s="287" t="s">
        <v>10286</v>
      </c>
      <c r="AH106" s="287">
        <v>1.9</v>
      </c>
      <c r="AI106" s="287">
        <v>1.9</v>
      </c>
      <c r="AJ106" s="287">
        <v>1.9</v>
      </c>
      <c r="AK106" s="287">
        <v>1.9</v>
      </c>
      <c r="AL106" s="287">
        <v>1.9</v>
      </c>
      <c r="AM106" s="287">
        <v>1.9</v>
      </c>
      <c r="AN106" s="287">
        <v>1.9</v>
      </c>
      <c r="AO106" s="287">
        <v>1.9</v>
      </c>
      <c r="AP106" s="287">
        <v>1.9</v>
      </c>
      <c r="AQ106" s="287">
        <v>1.9</v>
      </c>
      <c r="AR106" s="287">
        <v>1.9</v>
      </c>
      <c r="AS106" s="287">
        <v>1.9</v>
      </c>
      <c r="AT106" s="287">
        <v>1.9</v>
      </c>
      <c r="AU106" s="287">
        <v>1.9</v>
      </c>
      <c r="AV106" s="287">
        <v>1.9</v>
      </c>
      <c r="AW106" s="287">
        <v>1.9</v>
      </c>
      <c r="AX106" s="287">
        <v>1.9</v>
      </c>
      <c r="AY106" s="287">
        <v>2</v>
      </c>
      <c r="AZ106" s="287">
        <v>2</v>
      </c>
      <c r="BA106" s="287">
        <v>2</v>
      </c>
      <c r="BB106" s="287">
        <v>1.9</v>
      </c>
      <c r="BC106" s="287">
        <v>2</v>
      </c>
      <c r="BD106" s="287">
        <v>2</v>
      </c>
      <c r="BE106" s="287">
        <v>2.1</v>
      </c>
      <c r="BF106" s="287">
        <v>2.1</v>
      </c>
      <c r="BG106" s="287">
        <v>2.1</v>
      </c>
      <c r="BH106" s="287">
        <v>2.6</v>
      </c>
      <c r="BI106" s="287">
        <v>2.6</v>
      </c>
      <c r="BJ106" s="287">
        <v>2.6</v>
      </c>
      <c r="BK106" s="287">
        <f>_xlfn.IFNA(VLOOKUP(C106,'INFORM Severity - hidden'!$C$5:$G$300,5,FALSE),"-")</f>
        <v>2.1</v>
      </c>
    </row>
    <row r="107" spans="1:63" x14ac:dyDescent="0.25">
      <c r="C107" t="s">
        <v>10332</v>
      </c>
      <c r="D107" s="287" t="str">
        <f t="shared" si="1"/>
        <v>-</v>
      </c>
      <c r="E107" s="287" t="s">
        <v>10286</v>
      </c>
      <c r="F107" s="287">
        <v>1.6</v>
      </c>
      <c r="G107" s="287">
        <v>1.6</v>
      </c>
      <c r="H107" s="287" t="s">
        <v>10286</v>
      </c>
      <c r="I107" s="287" t="s">
        <v>10286</v>
      </c>
      <c r="J107" s="287" t="s">
        <v>10286</v>
      </c>
      <c r="K107" s="287" t="s">
        <v>10286</v>
      </c>
      <c r="L107" s="287" t="s">
        <v>10286</v>
      </c>
      <c r="M107" s="287" t="s">
        <v>10286</v>
      </c>
      <c r="N107" s="287" t="s">
        <v>10286</v>
      </c>
      <c r="O107" s="287" t="s">
        <v>10286</v>
      </c>
      <c r="P107" s="287" t="s">
        <v>10286</v>
      </c>
      <c r="Q107" s="287" t="s">
        <v>10286</v>
      </c>
      <c r="R107" s="287" t="s">
        <v>10286</v>
      </c>
      <c r="S107" s="287" t="s">
        <v>10286</v>
      </c>
      <c r="T107" s="287" t="s">
        <v>10286</v>
      </c>
      <c r="U107" s="287" t="s">
        <v>10286</v>
      </c>
      <c r="V107" s="287" t="s">
        <v>10286</v>
      </c>
      <c r="W107" s="287" t="s">
        <v>10286</v>
      </c>
      <c r="X107" s="287" t="s">
        <v>10286</v>
      </c>
      <c r="Y107" s="287" t="s">
        <v>10286</v>
      </c>
      <c r="Z107" s="287" t="s">
        <v>10286</v>
      </c>
      <c r="AA107" s="287" t="s">
        <v>10286</v>
      </c>
      <c r="AB107" s="287" t="s">
        <v>10286</v>
      </c>
      <c r="AC107" s="287" t="s">
        <v>10286</v>
      </c>
      <c r="AD107" s="287" t="s">
        <v>10286</v>
      </c>
      <c r="AE107" s="287" t="s">
        <v>10286</v>
      </c>
      <c r="AF107" s="287" t="s">
        <v>10286</v>
      </c>
      <c r="AG107" s="287" t="s">
        <v>10286</v>
      </c>
      <c r="AH107" s="287" t="s">
        <v>10286</v>
      </c>
      <c r="AI107" s="287" t="s">
        <v>10286</v>
      </c>
      <c r="AJ107" s="287" t="s">
        <v>10286</v>
      </c>
      <c r="AK107" s="287" t="s">
        <v>10286</v>
      </c>
      <c r="AL107" s="287" t="s">
        <v>10286</v>
      </c>
      <c r="AM107" s="287" t="s">
        <v>10286</v>
      </c>
      <c r="AN107" s="287" t="s">
        <v>10286</v>
      </c>
      <c r="AO107" s="287" t="s">
        <v>10286</v>
      </c>
      <c r="AP107" s="287" t="s">
        <v>10286</v>
      </c>
      <c r="AQ107" s="287" t="s">
        <v>10286</v>
      </c>
      <c r="AR107" s="287" t="s">
        <v>10286</v>
      </c>
      <c r="AS107" s="287" t="s">
        <v>10286</v>
      </c>
      <c r="AT107" s="287" t="s">
        <v>10286</v>
      </c>
      <c r="AU107" s="287" t="s">
        <v>10286</v>
      </c>
      <c r="AV107" s="287" t="s">
        <v>10286</v>
      </c>
      <c r="AW107" s="287" t="s">
        <v>10286</v>
      </c>
      <c r="AX107" s="287" t="s">
        <v>10286</v>
      </c>
      <c r="AY107" s="287" t="s">
        <v>10286</v>
      </c>
      <c r="AZ107" s="287" t="s">
        <v>10286</v>
      </c>
      <c r="BA107" s="287" t="s">
        <v>10286</v>
      </c>
      <c r="BB107" s="287" t="s">
        <v>10286</v>
      </c>
      <c r="BC107" s="287" t="s">
        <v>10286</v>
      </c>
      <c r="BD107" s="287" t="s">
        <v>10286</v>
      </c>
      <c r="BE107" s="287" t="s">
        <v>10286</v>
      </c>
      <c r="BF107" s="287" t="s">
        <v>10286</v>
      </c>
      <c r="BG107" s="287" t="s">
        <v>10286</v>
      </c>
      <c r="BH107" s="287" t="s">
        <v>10286</v>
      </c>
      <c r="BI107" s="287" t="s">
        <v>10286</v>
      </c>
      <c r="BJ107" s="287" t="s">
        <v>10286</v>
      </c>
      <c r="BK107" s="287" t="str">
        <f>_xlfn.IFNA(VLOOKUP(C107,'INFORM Severity - hidden'!$C$5:$G$300,5,FALSE),"-")</f>
        <v>-</v>
      </c>
    </row>
    <row r="108" spans="1:63" x14ac:dyDescent="0.25">
      <c r="A108" t="s">
        <v>111</v>
      </c>
      <c r="B108" t="s">
        <v>109</v>
      </c>
      <c r="C108" t="s">
        <v>110</v>
      </c>
      <c r="D108" s="287" t="str">
        <f t="shared" si="1"/>
        <v>Increasing</v>
      </c>
      <c r="E108" s="287" t="s">
        <v>10286</v>
      </c>
      <c r="F108" s="287">
        <v>1.6</v>
      </c>
      <c r="G108" s="287">
        <v>1.6</v>
      </c>
      <c r="H108" s="287">
        <v>2.5</v>
      </c>
      <c r="I108" s="287">
        <v>2.6</v>
      </c>
      <c r="J108" s="287">
        <v>2.6</v>
      </c>
      <c r="K108" s="287">
        <v>2.6</v>
      </c>
      <c r="L108" s="287">
        <v>2.6</v>
      </c>
      <c r="M108" s="287">
        <v>2.6</v>
      </c>
      <c r="N108" s="287">
        <v>2.6</v>
      </c>
      <c r="O108" s="287">
        <v>2.5</v>
      </c>
      <c r="P108" s="287">
        <v>2.5</v>
      </c>
      <c r="Q108" s="287">
        <v>2.5</v>
      </c>
      <c r="R108" s="287">
        <v>2.5</v>
      </c>
      <c r="S108" s="287">
        <v>2.5</v>
      </c>
      <c r="T108" s="287">
        <v>2.5</v>
      </c>
      <c r="U108" s="287">
        <v>2.6</v>
      </c>
      <c r="V108" s="287">
        <v>2.7</v>
      </c>
      <c r="W108" s="287">
        <v>2.7</v>
      </c>
      <c r="X108" s="287">
        <v>2.7</v>
      </c>
      <c r="Y108" s="287">
        <v>2.7</v>
      </c>
      <c r="Z108" s="287">
        <v>2.7</v>
      </c>
      <c r="AA108" s="287">
        <v>2.8</v>
      </c>
      <c r="AB108" s="287">
        <v>2.7</v>
      </c>
      <c r="AC108" s="287">
        <v>3.1</v>
      </c>
      <c r="AD108" s="287">
        <v>3.1</v>
      </c>
      <c r="AE108" s="287">
        <v>3.1</v>
      </c>
      <c r="AF108" s="287">
        <v>3.1</v>
      </c>
      <c r="AG108" s="287">
        <v>3.1</v>
      </c>
      <c r="AH108" s="287">
        <v>2.9</v>
      </c>
      <c r="AI108" s="287">
        <v>2.9</v>
      </c>
      <c r="AJ108" s="287">
        <v>2.9</v>
      </c>
      <c r="AK108" s="287">
        <v>2.9</v>
      </c>
      <c r="AL108" s="287">
        <v>2.8</v>
      </c>
      <c r="AM108" s="287">
        <v>2.8</v>
      </c>
      <c r="AN108" s="287">
        <v>2.7</v>
      </c>
      <c r="AO108" s="287">
        <v>2.7</v>
      </c>
      <c r="AP108" s="287">
        <v>2.7</v>
      </c>
      <c r="AQ108" s="287">
        <v>2.7</v>
      </c>
      <c r="AR108" s="287">
        <v>2.7</v>
      </c>
      <c r="AS108" s="287">
        <v>2.7</v>
      </c>
      <c r="AT108" s="287">
        <v>2.7</v>
      </c>
      <c r="AU108" s="287">
        <v>2.7</v>
      </c>
      <c r="AV108" s="287">
        <v>2.7</v>
      </c>
      <c r="AW108" s="287">
        <v>2.7</v>
      </c>
      <c r="AX108" s="287">
        <v>2.7</v>
      </c>
      <c r="AY108" s="287">
        <v>2.7</v>
      </c>
      <c r="AZ108" s="287">
        <v>2.7</v>
      </c>
      <c r="BA108" s="287">
        <v>2.7</v>
      </c>
      <c r="BB108" s="287">
        <v>2.7</v>
      </c>
      <c r="BC108" s="287">
        <v>2.7</v>
      </c>
      <c r="BD108" s="287">
        <v>2.7</v>
      </c>
      <c r="BE108" s="287">
        <v>2.8</v>
      </c>
      <c r="BF108" s="287">
        <v>2.9</v>
      </c>
      <c r="BG108" s="287">
        <v>2.9</v>
      </c>
      <c r="BH108" s="287">
        <v>3</v>
      </c>
      <c r="BI108" s="287">
        <v>3</v>
      </c>
      <c r="BJ108" s="287">
        <v>3</v>
      </c>
      <c r="BK108" s="287">
        <f>_xlfn.IFNA(VLOOKUP(C108,'INFORM Severity - hidden'!$C$5:$G$300,5,FALSE),"-")</f>
        <v>2.9</v>
      </c>
    </row>
    <row r="109" spans="1:63" x14ac:dyDescent="0.25">
      <c r="C109" t="s">
        <v>10333</v>
      </c>
      <c r="D109" s="287" t="str">
        <f t="shared" si="1"/>
        <v>-</v>
      </c>
      <c r="E109" s="287" t="s">
        <v>10286</v>
      </c>
      <c r="F109" s="287">
        <v>1.6</v>
      </c>
      <c r="G109" s="287">
        <v>1.6</v>
      </c>
      <c r="H109" s="287" t="s">
        <v>10286</v>
      </c>
      <c r="I109" s="287" t="s">
        <v>10286</v>
      </c>
      <c r="J109" s="287" t="s">
        <v>10286</v>
      </c>
      <c r="K109" s="287" t="s">
        <v>10286</v>
      </c>
      <c r="L109" s="287" t="s">
        <v>10286</v>
      </c>
      <c r="M109" s="287" t="s">
        <v>10286</v>
      </c>
      <c r="N109" s="287" t="s">
        <v>10286</v>
      </c>
      <c r="O109" s="287" t="s">
        <v>10286</v>
      </c>
      <c r="P109" s="287" t="s">
        <v>10286</v>
      </c>
      <c r="Q109" s="287" t="s">
        <v>10286</v>
      </c>
      <c r="R109" s="287" t="s">
        <v>10286</v>
      </c>
      <c r="S109" s="287" t="s">
        <v>10286</v>
      </c>
      <c r="T109" s="287" t="s">
        <v>10286</v>
      </c>
      <c r="U109" s="287" t="s">
        <v>10286</v>
      </c>
      <c r="V109" s="287" t="s">
        <v>10286</v>
      </c>
      <c r="W109" s="287" t="s">
        <v>10286</v>
      </c>
      <c r="X109" s="287" t="s">
        <v>10286</v>
      </c>
      <c r="Y109" s="287" t="s">
        <v>10286</v>
      </c>
      <c r="Z109" s="287" t="s">
        <v>10286</v>
      </c>
      <c r="AA109" s="287" t="s">
        <v>10286</v>
      </c>
      <c r="AB109" s="287" t="s">
        <v>10286</v>
      </c>
      <c r="AC109" s="287" t="s">
        <v>10286</v>
      </c>
      <c r="AD109" s="287" t="s">
        <v>10286</v>
      </c>
      <c r="AE109" s="287" t="s">
        <v>10286</v>
      </c>
      <c r="AF109" s="287" t="s">
        <v>10286</v>
      </c>
      <c r="AG109" s="287" t="s">
        <v>10286</v>
      </c>
      <c r="AH109" s="287" t="s">
        <v>10286</v>
      </c>
      <c r="AI109" s="287" t="s">
        <v>10286</v>
      </c>
      <c r="AJ109" s="287" t="s">
        <v>10286</v>
      </c>
      <c r="AK109" s="287" t="s">
        <v>10286</v>
      </c>
      <c r="AL109" s="287" t="s">
        <v>10286</v>
      </c>
      <c r="AM109" s="287" t="s">
        <v>10286</v>
      </c>
      <c r="AN109" s="287" t="s">
        <v>10286</v>
      </c>
      <c r="AO109" s="287" t="s">
        <v>10286</v>
      </c>
      <c r="AP109" s="287" t="s">
        <v>10286</v>
      </c>
      <c r="AQ109" s="287" t="s">
        <v>10286</v>
      </c>
      <c r="AR109" s="287" t="s">
        <v>10286</v>
      </c>
      <c r="AS109" s="287" t="s">
        <v>10286</v>
      </c>
      <c r="AT109" s="287" t="s">
        <v>10286</v>
      </c>
      <c r="AU109" s="287" t="s">
        <v>10286</v>
      </c>
      <c r="AV109" s="287" t="s">
        <v>10286</v>
      </c>
      <c r="AW109" s="287" t="s">
        <v>10286</v>
      </c>
      <c r="AX109" s="287" t="s">
        <v>10286</v>
      </c>
      <c r="AY109" s="287" t="s">
        <v>10286</v>
      </c>
      <c r="AZ109" s="287" t="s">
        <v>10286</v>
      </c>
      <c r="BA109" s="287" t="s">
        <v>10286</v>
      </c>
      <c r="BB109" s="287" t="s">
        <v>10286</v>
      </c>
      <c r="BC109" s="287" t="s">
        <v>10286</v>
      </c>
      <c r="BD109" s="287" t="s">
        <v>10286</v>
      </c>
      <c r="BE109" s="287" t="s">
        <v>10286</v>
      </c>
      <c r="BF109" s="287" t="s">
        <v>10286</v>
      </c>
      <c r="BG109" s="287" t="s">
        <v>10286</v>
      </c>
      <c r="BH109" s="287" t="s">
        <v>10286</v>
      </c>
      <c r="BI109" s="287" t="s">
        <v>10286</v>
      </c>
      <c r="BJ109" s="287" t="s">
        <v>10286</v>
      </c>
      <c r="BK109" s="287" t="str">
        <f>_xlfn.IFNA(VLOOKUP(C109,'INFORM Severity - hidden'!$C$5:$G$300,5,FALSE),"-")</f>
        <v>-</v>
      </c>
    </row>
    <row r="110" spans="1:63" x14ac:dyDescent="0.25">
      <c r="A110" t="s">
        <v>329</v>
      </c>
      <c r="B110" t="s">
        <v>1048</v>
      </c>
      <c r="C110" t="s">
        <v>1049</v>
      </c>
      <c r="D110" s="287" t="str">
        <f t="shared" si="1"/>
        <v>Decreasing</v>
      </c>
      <c r="E110" s="287" t="s">
        <v>10286</v>
      </c>
      <c r="F110" s="287" t="s">
        <v>10286</v>
      </c>
      <c r="G110" s="287" t="s">
        <v>10286</v>
      </c>
      <c r="H110" s="287" t="s">
        <v>10286</v>
      </c>
      <c r="I110" s="287" t="s">
        <v>10286</v>
      </c>
      <c r="J110" s="287">
        <v>3.1</v>
      </c>
      <c r="K110" s="287">
        <v>3.1</v>
      </c>
      <c r="L110" s="287">
        <v>3.1</v>
      </c>
      <c r="M110" s="287">
        <v>3.4</v>
      </c>
      <c r="N110" s="287">
        <v>3.4</v>
      </c>
      <c r="O110" s="287">
        <v>3.3</v>
      </c>
      <c r="P110" s="287">
        <v>3.3</v>
      </c>
      <c r="Q110" s="287">
        <v>3.3</v>
      </c>
      <c r="R110" s="287">
        <v>3.3</v>
      </c>
      <c r="S110" s="287">
        <v>3.3</v>
      </c>
      <c r="T110" s="287">
        <v>3.3</v>
      </c>
      <c r="U110" s="287">
        <v>3.4</v>
      </c>
      <c r="V110" s="287">
        <v>3.5</v>
      </c>
      <c r="W110" s="287">
        <v>3.1</v>
      </c>
      <c r="X110" s="287">
        <v>3.1</v>
      </c>
      <c r="Y110" s="287">
        <v>3.1</v>
      </c>
      <c r="Z110" s="287">
        <v>3.1</v>
      </c>
      <c r="AA110" s="287">
        <v>3</v>
      </c>
      <c r="AB110" s="287">
        <v>3</v>
      </c>
      <c r="AC110" s="287">
        <v>3</v>
      </c>
      <c r="AD110" s="287" t="s">
        <v>10286</v>
      </c>
      <c r="AE110" s="287" t="s">
        <v>10286</v>
      </c>
      <c r="AF110" s="287" t="s">
        <v>10286</v>
      </c>
      <c r="AG110" s="287" t="s">
        <v>10286</v>
      </c>
      <c r="AH110" s="287" t="s">
        <v>10286</v>
      </c>
      <c r="AI110" s="287" t="s">
        <v>10286</v>
      </c>
      <c r="AJ110" s="287" t="s">
        <v>10286</v>
      </c>
      <c r="AK110" s="287">
        <v>3.1</v>
      </c>
      <c r="AL110" s="287">
        <v>3.1</v>
      </c>
      <c r="AM110" s="287">
        <v>3.1</v>
      </c>
      <c r="AN110" s="287">
        <v>3.2</v>
      </c>
      <c r="AO110" s="287">
        <v>3.2</v>
      </c>
      <c r="AP110" s="287">
        <v>3.2</v>
      </c>
      <c r="AQ110" s="287">
        <v>3.3</v>
      </c>
      <c r="AR110" s="287">
        <v>3.3</v>
      </c>
      <c r="AS110" s="287">
        <v>3.3</v>
      </c>
      <c r="AT110" s="287">
        <v>3.6</v>
      </c>
      <c r="AU110" s="287">
        <v>3.6</v>
      </c>
      <c r="AV110" s="287">
        <v>3.6</v>
      </c>
      <c r="AW110" s="287">
        <v>3.8</v>
      </c>
      <c r="AX110" s="287">
        <v>3.8</v>
      </c>
      <c r="AY110" s="287">
        <v>3.8</v>
      </c>
      <c r="AZ110" s="287">
        <v>3.8</v>
      </c>
      <c r="BA110" s="287">
        <v>3.8</v>
      </c>
      <c r="BB110" s="287">
        <v>3.7</v>
      </c>
      <c r="BC110" s="287">
        <v>3.7</v>
      </c>
      <c r="BD110" s="287">
        <v>3.7</v>
      </c>
      <c r="BE110" s="287">
        <v>3.6</v>
      </c>
      <c r="BF110" s="287">
        <v>3.7</v>
      </c>
      <c r="BG110" s="287">
        <v>3.7</v>
      </c>
      <c r="BH110" s="287">
        <v>3.7</v>
      </c>
      <c r="BI110" s="287">
        <v>3.6</v>
      </c>
      <c r="BJ110" s="287">
        <v>3.5</v>
      </c>
      <c r="BK110" s="287">
        <f>_xlfn.IFNA(VLOOKUP(C110,'INFORM Severity - hidden'!$C$5:$G$300,5,FALSE),"-")</f>
        <v>3.6</v>
      </c>
    </row>
    <row r="111" spans="1:63" x14ac:dyDescent="0.25">
      <c r="A111" t="s">
        <v>329</v>
      </c>
      <c r="B111" t="s">
        <v>327</v>
      </c>
      <c r="C111" t="s">
        <v>328</v>
      </c>
      <c r="D111" s="287" t="str">
        <f t="shared" si="1"/>
        <v>Stable</v>
      </c>
      <c r="E111" s="287" t="s">
        <v>10286</v>
      </c>
      <c r="F111" s="287">
        <v>2</v>
      </c>
      <c r="G111" s="287">
        <v>2</v>
      </c>
      <c r="H111" s="287">
        <v>2.8</v>
      </c>
      <c r="I111" s="287">
        <v>2.8</v>
      </c>
      <c r="J111" s="287">
        <v>2.8</v>
      </c>
      <c r="K111" s="287">
        <v>2.8</v>
      </c>
      <c r="L111" s="287">
        <v>2.8</v>
      </c>
      <c r="M111" s="287">
        <v>2.8</v>
      </c>
      <c r="N111" s="287">
        <v>2.8</v>
      </c>
      <c r="O111" s="287">
        <v>2.7</v>
      </c>
      <c r="P111" s="287">
        <v>2.7</v>
      </c>
      <c r="Q111" s="287">
        <v>2.7</v>
      </c>
      <c r="R111" s="287">
        <v>2.7</v>
      </c>
      <c r="S111" s="287">
        <v>2.7</v>
      </c>
      <c r="T111" s="287">
        <v>2.7</v>
      </c>
      <c r="U111" s="287">
        <v>2.8</v>
      </c>
      <c r="V111" s="287">
        <v>2.8</v>
      </c>
      <c r="W111" s="287">
        <v>2.8</v>
      </c>
      <c r="X111" s="287">
        <v>2.8</v>
      </c>
      <c r="Y111" s="287">
        <v>2.8</v>
      </c>
      <c r="Z111" s="287">
        <v>2.8</v>
      </c>
      <c r="AA111" s="287">
        <v>2.8</v>
      </c>
      <c r="AB111" s="287">
        <v>2.8</v>
      </c>
      <c r="AC111" s="287">
        <v>2.8</v>
      </c>
      <c r="AD111" s="287">
        <v>2.8</v>
      </c>
      <c r="AE111" s="287">
        <v>2.8</v>
      </c>
      <c r="AF111" s="287">
        <v>2.8</v>
      </c>
      <c r="AG111" s="287">
        <v>2.8</v>
      </c>
      <c r="AH111" s="287">
        <v>2.8</v>
      </c>
      <c r="AI111" s="287">
        <v>2.8</v>
      </c>
      <c r="AJ111" s="287">
        <v>2.8</v>
      </c>
      <c r="AK111" s="287">
        <v>2.5</v>
      </c>
      <c r="AL111" s="287">
        <v>2.6</v>
      </c>
      <c r="AM111" s="287">
        <v>2.6</v>
      </c>
      <c r="AN111" s="287">
        <v>2.6</v>
      </c>
      <c r="AO111" s="287">
        <v>2.6</v>
      </c>
      <c r="AP111" s="287">
        <v>2.6</v>
      </c>
      <c r="AQ111" s="287">
        <v>2.6</v>
      </c>
      <c r="AR111" s="287">
        <v>2.6</v>
      </c>
      <c r="AS111" s="287">
        <v>2.6</v>
      </c>
      <c r="AT111" s="287">
        <v>2.8</v>
      </c>
      <c r="AU111" s="287">
        <v>2.8</v>
      </c>
      <c r="AV111" s="287">
        <v>2.8</v>
      </c>
      <c r="AW111" s="287">
        <v>2.9</v>
      </c>
      <c r="AX111" s="287">
        <v>2.9</v>
      </c>
      <c r="AY111" s="287">
        <v>2.9</v>
      </c>
      <c r="AZ111" s="287">
        <v>2.9</v>
      </c>
      <c r="BA111" s="287">
        <v>2.9</v>
      </c>
      <c r="BB111" s="287">
        <v>3</v>
      </c>
      <c r="BC111" s="287">
        <v>3</v>
      </c>
      <c r="BD111" s="287">
        <v>3</v>
      </c>
      <c r="BE111" s="287">
        <v>3</v>
      </c>
      <c r="BF111" s="287">
        <v>3</v>
      </c>
      <c r="BG111" s="287">
        <v>3</v>
      </c>
      <c r="BH111" s="287">
        <v>3</v>
      </c>
      <c r="BI111" s="287">
        <v>3</v>
      </c>
      <c r="BJ111" s="287">
        <v>3</v>
      </c>
      <c r="BK111" s="287">
        <f>_xlfn.IFNA(VLOOKUP(C111,'INFORM Severity - hidden'!$C$5:$G$300,5,FALSE),"-")</f>
        <v>3</v>
      </c>
    </row>
    <row r="112" spans="1:63" x14ac:dyDescent="0.25">
      <c r="A112" t="s">
        <v>329</v>
      </c>
      <c r="B112" t="s">
        <v>1062</v>
      </c>
      <c r="C112" t="s">
        <v>1063</v>
      </c>
      <c r="D112" s="287" t="str">
        <f t="shared" si="1"/>
        <v>Decreasing</v>
      </c>
      <c r="E112" s="287" t="s">
        <v>10286</v>
      </c>
      <c r="F112" s="287" t="s">
        <v>10286</v>
      </c>
      <c r="G112" s="287" t="s">
        <v>10286</v>
      </c>
      <c r="H112" s="287" t="s">
        <v>10286</v>
      </c>
      <c r="I112" s="287" t="s">
        <v>10286</v>
      </c>
      <c r="J112" s="287">
        <v>3</v>
      </c>
      <c r="K112" s="287">
        <v>3.1</v>
      </c>
      <c r="L112" s="287">
        <v>3.1</v>
      </c>
      <c r="M112" s="287">
        <v>3.3</v>
      </c>
      <c r="N112" s="287">
        <v>3.3</v>
      </c>
      <c r="O112" s="287">
        <v>3.2</v>
      </c>
      <c r="P112" s="287">
        <v>3.2</v>
      </c>
      <c r="Q112" s="287">
        <v>3.2</v>
      </c>
      <c r="R112" s="287">
        <v>3.2</v>
      </c>
      <c r="S112" s="287">
        <v>3.2</v>
      </c>
      <c r="T112" s="287">
        <v>3.2</v>
      </c>
      <c r="U112" s="287">
        <v>3.4</v>
      </c>
      <c r="V112" s="287">
        <v>3.4</v>
      </c>
      <c r="W112" s="287">
        <v>3</v>
      </c>
      <c r="X112" s="287">
        <v>3</v>
      </c>
      <c r="Y112" s="287">
        <v>2.9</v>
      </c>
      <c r="Z112" s="287">
        <v>2.9</v>
      </c>
      <c r="AA112" s="287">
        <v>3</v>
      </c>
      <c r="AB112" s="287">
        <v>2.9</v>
      </c>
      <c r="AC112" s="287">
        <v>2.9</v>
      </c>
      <c r="AD112" s="287" t="s">
        <v>10286</v>
      </c>
      <c r="AE112" s="287" t="s">
        <v>10286</v>
      </c>
      <c r="AF112" s="287" t="s">
        <v>10286</v>
      </c>
      <c r="AG112" s="287" t="s">
        <v>10286</v>
      </c>
      <c r="AH112" s="287" t="s">
        <v>10286</v>
      </c>
      <c r="AI112" s="287" t="s">
        <v>10286</v>
      </c>
      <c r="AJ112" s="287" t="s">
        <v>10286</v>
      </c>
      <c r="AK112" s="287">
        <v>2.8</v>
      </c>
      <c r="AL112" s="287">
        <v>2.9</v>
      </c>
      <c r="AM112" s="287">
        <v>2.9</v>
      </c>
      <c r="AN112" s="287">
        <v>2.9</v>
      </c>
      <c r="AO112" s="287">
        <v>2.9</v>
      </c>
      <c r="AP112" s="287">
        <v>2.9</v>
      </c>
      <c r="AQ112" s="287">
        <v>3.2</v>
      </c>
      <c r="AR112" s="287">
        <v>3.2</v>
      </c>
      <c r="AS112" s="287">
        <v>3.2</v>
      </c>
      <c r="AT112" s="287">
        <v>3.5</v>
      </c>
      <c r="AU112" s="287">
        <v>3.5</v>
      </c>
      <c r="AV112" s="287">
        <v>3.5</v>
      </c>
      <c r="AW112" s="287">
        <v>4</v>
      </c>
      <c r="AX112" s="287">
        <v>3.9</v>
      </c>
      <c r="AY112" s="287">
        <v>3.9</v>
      </c>
      <c r="AZ112" s="287">
        <v>3.9</v>
      </c>
      <c r="BA112" s="287">
        <v>3.9</v>
      </c>
      <c r="BB112" s="287">
        <v>3.8</v>
      </c>
      <c r="BC112" s="287">
        <v>3.8</v>
      </c>
      <c r="BD112" s="287">
        <v>3.8</v>
      </c>
      <c r="BE112" s="287">
        <v>3.8</v>
      </c>
      <c r="BF112" s="287">
        <v>3.8</v>
      </c>
      <c r="BG112" s="287">
        <v>3.9</v>
      </c>
      <c r="BH112" s="287">
        <v>3.9</v>
      </c>
      <c r="BI112" s="287">
        <v>3.8</v>
      </c>
      <c r="BJ112" s="287">
        <v>3.7</v>
      </c>
      <c r="BK112" s="287">
        <f>_xlfn.IFNA(VLOOKUP(C112,'INFORM Severity - hidden'!$C$5:$G$300,5,FALSE),"-")</f>
        <v>3.4</v>
      </c>
    </row>
    <row r="113" spans="1:63" x14ac:dyDescent="0.25">
      <c r="C113" t="s">
        <v>10334</v>
      </c>
      <c r="D113" s="287" t="str">
        <f t="shared" si="1"/>
        <v>-</v>
      </c>
      <c r="E113" s="287" t="s">
        <v>10286</v>
      </c>
      <c r="F113" s="287" t="s">
        <v>10286</v>
      </c>
      <c r="G113" s="287" t="s">
        <v>10286</v>
      </c>
      <c r="H113" s="287" t="s">
        <v>10286</v>
      </c>
      <c r="I113" s="287" t="s">
        <v>10286</v>
      </c>
      <c r="J113" s="287" t="s">
        <v>10286</v>
      </c>
      <c r="K113" s="287" t="s">
        <v>10286</v>
      </c>
      <c r="L113" s="287" t="s">
        <v>10286</v>
      </c>
      <c r="M113" s="287" t="s">
        <v>10286</v>
      </c>
      <c r="N113" s="287" t="s">
        <v>10286</v>
      </c>
      <c r="O113" s="287" t="s">
        <v>10286</v>
      </c>
      <c r="P113" s="287" t="s">
        <v>10286</v>
      </c>
      <c r="Q113" s="287" t="s">
        <v>10286</v>
      </c>
      <c r="R113" s="287" t="s">
        <v>10286</v>
      </c>
      <c r="S113" s="287" t="s">
        <v>10286</v>
      </c>
      <c r="T113" s="287" t="s">
        <v>10286</v>
      </c>
      <c r="U113" s="287" t="s">
        <v>10286</v>
      </c>
      <c r="V113" s="287" t="s">
        <v>10286</v>
      </c>
      <c r="W113" s="287" t="s">
        <v>10286</v>
      </c>
      <c r="X113" s="287" t="s">
        <v>10286</v>
      </c>
      <c r="Y113" s="287" t="s">
        <v>10286</v>
      </c>
      <c r="Z113" s="287" t="s">
        <v>10286</v>
      </c>
      <c r="AA113" s="287" t="s">
        <v>10286</v>
      </c>
      <c r="AB113" s="287" t="s">
        <v>10286</v>
      </c>
      <c r="AC113" s="287" t="s">
        <v>10286</v>
      </c>
      <c r="AD113" s="287" t="s">
        <v>10286</v>
      </c>
      <c r="AE113" s="287" t="s">
        <v>10286</v>
      </c>
      <c r="AF113" s="287" t="s">
        <v>10286</v>
      </c>
      <c r="AG113" s="287" t="s">
        <v>10286</v>
      </c>
      <c r="AH113" s="287" t="s">
        <v>10286</v>
      </c>
      <c r="AI113" s="287" t="s">
        <v>10286</v>
      </c>
      <c r="AJ113" s="287" t="s">
        <v>10286</v>
      </c>
      <c r="AK113" s="287" t="s">
        <v>10286</v>
      </c>
      <c r="AL113" s="287" t="s">
        <v>10286</v>
      </c>
      <c r="AM113" s="287" t="s">
        <v>10286</v>
      </c>
      <c r="AN113" s="287" t="s">
        <v>10286</v>
      </c>
      <c r="AO113" s="287" t="s">
        <v>10286</v>
      </c>
      <c r="AP113" s="287" t="s">
        <v>10286</v>
      </c>
      <c r="AQ113" s="287" t="s">
        <v>10286</v>
      </c>
      <c r="AR113" s="287" t="s">
        <v>10286</v>
      </c>
      <c r="AS113" s="287" t="s">
        <v>10286</v>
      </c>
      <c r="AT113" s="287" t="s">
        <v>10286</v>
      </c>
      <c r="AU113" s="287" t="s">
        <v>10286</v>
      </c>
      <c r="AV113" s="287" t="s">
        <v>10286</v>
      </c>
      <c r="AW113" s="287" t="s">
        <v>10286</v>
      </c>
      <c r="AX113" s="287" t="s">
        <v>10286</v>
      </c>
      <c r="AY113" s="287" t="s">
        <v>10286</v>
      </c>
      <c r="AZ113" s="287" t="s">
        <v>10286</v>
      </c>
      <c r="BA113" s="287" t="s">
        <v>10286</v>
      </c>
      <c r="BB113" s="287" t="s">
        <v>10286</v>
      </c>
      <c r="BC113" s="287" t="s">
        <v>10286</v>
      </c>
      <c r="BD113" s="287" t="s">
        <v>10286</v>
      </c>
      <c r="BE113" s="287" t="s">
        <v>10286</v>
      </c>
      <c r="BF113" s="287" t="s">
        <v>10286</v>
      </c>
      <c r="BG113" s="287" t="s">
        <v>10286</v>
      </c>
      <c r="BH113" s="287" t="s">
        <v>10286</v>
      </c>
      <c r="BI113" s="287" t="s">
        <v>10286</v>
      </c>
      <c r="BJ113" s="287" t="s">
        <v>10286</v>
      </c>
      <c r="BK113" s="287" t="str">
        <f>_xlfn.IFNA(VLOOKUP(C113,'INFORM Severity - hidden'!$C$5:$G$300,5,FALSE),"-")</f>
        <v>-</v>
      </c>
    </row>
    <row r="114" spans="1:63" x14ac:dyDescent="0.25">
      <c r="C114" t="s">
        <v>10335</v>
      </c>
      <c r="D114" s="287" t="str">
        <f t="shared" si="1"/>
        <v>-</v>
      </c>
      <c r="E114" s="287" t="s">
        <v>10286</v>
      </c>
      <c r="F114" s="287" t="s">
        <v>10286</v>
      </c>
      <c r="G114" s="287" t="s">
        <v>10286</v>
      </c>
      <c r="H114" s="287" t="s">
        <v>10286</v>
      </c>
      <c r="I114" s="287" t="s">
        <v>10286</v>
      </c>
      <c r="J114" s="287" t="s">
        <v>10286</v>
      </c>
      <c r="K114" s="287" t="s">
        <v>10286</v>
      </c>
      <c r="L114" s="287" t="s">
        <v>10286</v>
      </c>
      <c r="M114" s="287" t="s">
        <v>10286</v>
      </c>
      <c r="N114" s="287" t="s">
        <v>10286</v>
      </c>
      <c r="O114" s="287" t="s">
        <v>10286</v>
      </c>
      <c r="P114" s="287" t="s">
        <v>10286</v>
      </c>
      <c r="Q114" s="287" t="s">
        <v>10286</v>
      </c>
      <c r="R114" s="287" t="s">
        <v>10286</v>
      </c>
      <c r="S114" s="287" t="s">
        <v>10286</v>
      </c>
      <c r="T114" s="287">
        <v>1.7</v>
      </c>
      <c r="U114" s="287">
        <v>1.7</v>
      </c>
      <c r="V114" s="287">
        <v>2.2000000000000002</v>
      </c>
      <c r="W114" s="287">
        <v>2.2000000000000002</v>
      </c>
      <c r="X114" s="287">
        <v>2.2000000000000002</v>
      </c>
      <c r="Y114" s="287">
        <v>2.2000000000000002</v>
      </c>
      <c r="Z114" s="287">
        <v>2.2000000000000002</v>
      </c>
      <c r="AA114" s="287">
        <v>2.2000000000000002</v>
      </c>
      <c r="AB114" s="287">
        <v>2.2000000000000002</v>
      </c>
      <c r="AC114" s="287">
        <v>2.2000000000000002</v>
      </c>
      <c r="AD114" s="287" t="s">
        <v>10286</v>
      </c>
      <c r="AE114" s="287" t="s">
        <v>10286</v>
      </c>
      <c r="AF114" s="287" t="s">
        <v>10286</v>
      </c>
      <c r="AG114" s="287" t="s">
        <v>10286</v>
      </c>
      <c r="AH114" s="287" t="s">
        <v>10286</v>
      </c>
      <c r="AI114" s="287" t="s">
        <v>10286</v>
      </c>
      <c r="AJ114" s="287" t="s">
        <v>10286</v>
      </c>
      <c r="AK114" s="287" t="s">
        <v>10286</v>
      </c>
      <c r="AL114" s="287" t="s">
        <v>10286</v>
      </c>
      <c r="AM114" s="287" t="s">
        <v>10286</v>
      </c>
      <c r="AN114" s="287" t="s">
        <v>10286</v>
      </c>
      <c r="AO114" s="287" t="s">
        <v>10286</v>
      </c>
      <c r="AP114" s="287" t="s">
        <v>10286</v>
      </c>
      <c r="AQ114" s="287" t="s">
        <v>10286</v>
      </c>
      <c r="AR114" s="287" t="s">
        <v>10286</v>
      </c>
      <c r="AS114" s="287" t="s">
        <v>10286</v>
      </c>
      <c r="AT114" s="287" t="s">
        <v>10286</v>
      </c>
      <c r="AU114" s="287" t="s">
        <v>10286</v>
      </c>
      <c r="AV114" s="287" t="s">
        <v>10286</v>
      </c>
      <c r="AW114" s="287" t="s">
        <v>10286</v>
      </c>
      <c r="AX114" s="287" t="s">
        <v>10286</v>
      </c>
      <c r="AY114" s="287" t="s">
        <v>10286</v>
      </c>
      <c r="AZ114" s="287" t="s">
        <v>10286</v>
      </c>
      <c r="BA114" s="287" t="s">
        <v>10286</v>
      </c>
      <c r="BB114" s="287" t="s">
        <v>10286</v>
      </c>
      <c r="BC114" s="287" t="s">
        <v>10286</v>
      </c>
      <c r="BD114" s="287" t="s">
        <v>10286</v>
      </c>
      <c r="BE114" s="287" t="s">
        <v>10286</v>
      </c>
      <c r="BF114" s="287" t="s">
        <v>10286</v>
      </c>
      <c r="BG114" s="287" t="s">
        <v>10286</v>
      </c>
      <c r="BH114" s="287" t="s">
        <v>10286</v>
      </c>
      <c r="BI114" s="287" t="s">
        <v>10286</v>
      </c>
      <c r="BJ114" s="287" t="s">
        <v>10286</v>
      </c>
      <c r="BK114" s="287" t="str">
        <f>_xlfn.IFNA(VLOOKUP(C114,'INFORM Severity - hidden'!$C$5:$G$300,5,FALSE),"-")</f>
        <v>-</v>
      </c>
    </row>
    <row r="115" spans="1:63" x14ac:dyDescent="0.25">
      <c r="C115" t="s">
        <v>10336</v>
      </c>
      <c r="D115" s="287" t="str">
        <f t="shared" si="1"/>
        <v>-</v>
      </c>
      <c r="E115" s="287" t="s">
        <v>10286</v>
      </c>
      <c r="F115" s="287" t="s">
        <v>10286</v>
      </c>
      <c r="G115" s="287" t="s">
        <v>10286</v>
      </c>
      <c r="H115" s="287" t="s">
        <v>10286</v>
      </c>
      <c r="I115" s="287" t="s">
        <v>10286</v>
      </c>
      <c r="J115" s="287" t="s">
        <v>10286</v>
      </c>
      <c r="K115" s="287" t="s">
        <v>10286</v>
      </c>
      <c r="L115" s="287" t="s">
        <v>10286</v>
      </c>
      <c r="M115" s="287" t="s">
        <v>10286</v>
      </c>
      <c r="N115" s="287">
        <v>1.9</v>
      </c>
      <c r="O115" s="287" t="s">
        <v>10286</v>
      </c>
      <c r="P115" s="287" t="s">
        <v>10286</v>
      </c>
      <c r="Q115" s="287" t="s">
        <v>10286</v>
      </c>
      <c r="R115" s="287" t="s">
        <v>10286</v>
      </c>
      <c r="S115" s="287" t="s">
        <v>10286</v>
      </c>
      <c r="T115" s="287" t="s">
        <v>10286</v>
      </c>
      <c r="U115" s="287" t="s">
        <v>10286</v>
      </c>
      <c r="V115" s="287" t="s">
        <v>10286</v>
      </c>
      <c r="W115" s="287" t="s">
        <v>10286</v>
      </c>
      <c r="X115" s="287" t="s">
        <v>10286</v>
      </c>
      <c r="Y115" s="287" t="s">
        <v>10286</v>
      </c>
      <c r="Z115" s="287" t="s">
        <v>10286</v>
      </c>
      <c r="AA115" s="287" t="s">
        <v>10286</v>
      </c>
      <c r="AB115" s="287" t="s">
        <v>10286</v>
      </c>
      <c r="AC115" s="287" t="s">
        <v>10286</v>
      </c>
      <c r="AD115" s="287" t="s">
        <v>10286</v>
      </c>
      <c r="AE115" s="287" t="s">
        <v>10286</v>
      </c>
      <c r="AF115" s="287" t="s">
        <v>10286</v>
      </c>
      <c r="AG115" s="287" t="s">
        <v>10286</v>
      </c>
      <c r="AH115" s="287" t="s">
        <v>10286</v>
      </c>
      <c r="AI115" s="287" t="s">
        <v>10286</v>
      </c>
      <c r="AJ115" s="287" t="s">
        <v>10286</v>
      </c>
      <c r="AK115" s="287" t="s">
        <v>10286</v>
      </c>
      <c r="AL115" s="287" t="s">
        <v>10286</v>
      </c>
      <c r="AM115" s="287" t="s">
        <v>10286</v>
      </c>
      <c r="AN115" s="287" t="s">
        <v>10286</v>
      </c>
      <c r="AO115" s="287" t="s">
        <v>10286</v>
      </c>
      <c r="AP115" s="287" t="s">
        <v>10286</v>
      </c>
      <c r="AQ115" s="287" t="s">
        <v>10286</v>
      </c>
      <c r="AR115" s="287" t="s">
        <v>10286</v>
      </c>
      <c r="AS115" s="287" t="s">
        <v>10286</v>
      </c>
      <c r="AT115" s="287" t="s">
        <v>10286</v>
      </c>
      <c r="AU115" s="287" t="s">
        <v>10286</v>
      </c>
      <c r="AV115" s="287" t="s">
        <v>10286</v>
      </c>
      <c r="AW115" s="287" t="s">
        <v>10286</v>
      </c>
      <c r="AX115" s="287" t="s">
        <v>10286</v>
      </c>
      <c r="AY115" s="287" t="s">
        <v>10286</v>
      </c>
      <c r="AZ115" s="287" t="s">
        <v>10286</v>
      </c>
      <c r="BA115" s="287" t="s">
        <v>10286</v>
      </c>
      <c r="BB115" s="287" t="s">
        <v>10286</v>
      </c>
      <c r="BC115" s="287" t="s">
        <v>10286</v>
      </c>
      <c r="BD115" s="287" t="s">
        <v>10286</v>
      </c>
      <c r="BE115" s="287" t="s">
        <v>10286</v>
      </c>
      <c r="BF115" s="287" t="s">
        <v>10286</v>
      </c>
      <c r="BG115" s="287" t="s">
        <v>10286</v>
      </c>
      <c r="BH115" s="287" t="s">
        <v>10286</v>
      </c>
      <c r="BI115" s="287" t="s">
        <v>10286</v>
      </c>
      <c r="BJ115" s="287" t="s">
        <v>10286</v>
      </c>
      <c r="BK115" s="287" t="str">
        <f>_xlfn.IFNA(VLOOKUP(C115,'INFORM Severity - hidden'!$C$5:$G$300,5,FALSE),"-")</f>
        <v>-</v>
      </c>
    </row>
    <row r="116" spans="1:63" x14ac:dyDescent="0.25">
      <c r="A116" t="s">
        <v>5161</v>
      </c>
      <c r="B116" t="s">
        <v>5159</v>
      </c>
      <c r="C116" t="s">
        <v>5160</v>
      </c>
      <c r="D116" s="287" t="str">
        <f t="shared" si="1"/>
        <v>-</v>
      </c>
      <c r="E116" s="287" t="s">
        <v>10286</v>
      </c>
      <c r="F116" s="287" t="s">
        <v>10286</v>
      </c>
      <c r="G116" s="287" t="s">
        <v>10286</v>
      </c>
      <c r="H116" s="287" t="s">
        <v>10286</v>
      </c>
      <c r="I116" s="287" t="s">
        <v>10286</v>
      </c>
      <c r="J116" s="287" t="s">
        <v>10286</v>
      </c>
      <c r="K116" s="287" t="s">
        <v>10286</v>
      </c>
      <c r="L116" s="287" t="s">
        <v>10286</v>
      </c>
      <c r="M116" s="287" t="s">
        <v>10286</v>
      </c>
      <c r="N116" s="287" t="s">
        <v>10286</v>
      </c>
      <c r="O116" s="287" t="s">
        <v>10286</v>
      </c>
      <c r="P116" s="287" t="s">
        <v>10286</v>
      </c>
      <c r="Q116" s="287" t="s">
        <v>10286</v>
      </c>
      <c r="R116" s="287" t="s">
        <v>10286</v>
      </c>
      <c r="S116" s="287" t="s">
        <v>10286</v>
      </c>
      <c r="T116" s="287" t="s">
        <v>10286</v>
      </c>
      <c r="U116" s="287" t="s">
        <v>10286</v>
      </c>
      <c r="V116" s="287" t="s">
        <v>10286</v>
      </c>
      <c r="W116" s="287" t="s">
        <v>10286</v>
      </c>
      <c r="X116" s="287" t="s">
        <v>10286</v>
      </c>
      <c r="Y116" s="287" t="s">
        <v>10286</v>
      </c>
      <c r="Z116" s="287" t="s">
        <v>10286</v>
      </c>
      <c r="AA116" s="287" t="s">
        <v>10286</v>
      </c>
      <c r="AB116" s="287" t="s">
        <v>10286</v>
      </c>
      <c r="AC116" s="287" t="s">
        <v>10286</v>
      </c>
      <c r="AD116" s="287" t="s">
        <v>10286</v>
      </c>
      <c r="AE116" s="287" t="s">
        <v>10286</v>
      </c>
      <c r="AF116" s="287" t="s">
        <v>10286</v>
      </c>
      <c r="AG116" s="287" t="s">
        <v>10286</v>
      </c>
      <c r="AH116" s="287" t="s">
        <v>10286</v>
      </c>
      <c r="AI116" s="287" t="s">
        <v>10286</v>
      </c>
      <c r="AJ116" s="287" t="s">
        <v>10286</v>
      </c>
      <c r="AK116" s="287" t="s">
        <v>10286</v>
      </c>
      <c r="AL116" s="287" t="s">
        <v>10286</v>
      </c>
      <c r="AM116" s="287" t="s">
        <v>10286</v>
      </c>
      <c r="AN116" s="287" t="s">
        <v>10286</v>
      </c>
      <c r="AO116" s="287" t="s">
        <v>10286</v>
      </c>
      <c r="AP116" s="287" t="s">
        <v>10286</v>
      </c>
      <c r="AQ116" s="287" t="s">
        <v>10286</v>
      </c>
      <c r="AR116" s="287" t="s">
        <v>10286</v>
      </c>
      <c r="AS116" s="287" t="s">
        <v>10286</v>
      </c>
      <c r="AT116" s="287" t="s">
        <v>10286</v>
      </c>
      <c r="AU116" s="287" t="s">
        <v>10286</v>
      </c>
      <c r="AV116" s="287" t="s">
        <v>10286</v>
      </c>
      <c r="AW116" s="287" t="s">
        <v>10286</v>
      </c>
      <c r="AX116" s="287" t="s">
        <v>10286</v>
      </c>
      <c r="AY116" s="287" t="s">
        <v>10286</v>
      </c>
      <c r="AZ116" s="287" t="s">
        <v>10286</v>
      </c>
      <c r="BA116" s="287" t="s">
        <v>10286</v>
      </c>
      <c r="BB116" s="287" t="s">
        <v>10286</v>
      </c>
      <c r="BC116" s="287" t="s">
        <v>10286</v>
      </c>
      <c r="BD116" s="287" t="s">
        <v>10286</v>
      </c>
      <c r="BE116" s="287" t="s">
        <v>10286</v>
      </c>
      <c r="BF116" s="287" t="s">
        <v>10286</v>
      </c>
      <c r="BG116" s="287" t="s">
        <v>10286</v>
      </c>
      <c r="BH116" s="287" t="s">
        <v>10286</v>
      </c>
      <c r="BI116" s="287" t="s">
        <v>10286</v>
      </c>
      <c r="BJ116" s="287">
        <v>1.5</v>
      </c>
      <c r="BK116" s="287">
        <f>_xlfn.IFNA(VLOOKUP(C116,'INFORM Severity - hidden'!$C$5:$G$300,5,FALSE),"-")</f>
        <v>1.5</v>
      </c>
    </row>
    <row r="117" spans="1:63" x14ac:dyDescent="0.25">
      <c r="C117" t="s">
        <v>10337</v>
      </c>
      <c r="D117" s="287" t="str">
        <f t="shared" si="1"/>
        <v>-</v>
      </c>
      <c r="E117" s="287" t="s">
        <v>10286</v>
      </c>
      <c r="F117" s="287">
        <v>2.4</v>
      </c>
      <c r="G117" s="287">
        <v>2.4</v>
      </c>
      <c r="H117" s="287" t="s">
        <v>10286</v>
      </c>
      <c r="I117" s="287" t="s">
        <v>10286</v>
      </c>
      <c r="J117" s="287" t="s">
        <v>10286</v>
      </c>
      <c r="K117" s="287" t="s">
        <v>10286</v>
      </c>
      <c r="L117" s="287" t="s">
        <v>10286</v>
      </c>
      <c r="M117" s="287" t="s">
        <v>10286</v>
      </c>
      <c r="N117" s="287" t="s">
        <v>10286</v>
      </c>
      <c r="O117" s="287" t="s">
        <v>10286</v>
      </c>
      <c r="P117" s="287" t="s">
        <v>10286</v>
      </c>
      <c r="Q117" s="287" t="s">
        <v>10286</v>
      </c>
      <c r="R117" s="287" t="s">
        <v>10286</v>
      </c>
      <c r="S117" s="287" t="s">
        <v>10286</v>
      </c>
      <c r="T117" s="287" t="s">
        <v>10286</v>
      </c>
      <c r="U117" s="287" t="s">
        <v>10286</v>
      </c>
      <c r="V117" s="287" t="s">
        <v>10286</v>
      </c>
      <c r="W117" s="287" t="s">
        <v>10286</v>
      </c>
      <c r="X117" s="287" t="s">
        <v>10286</v>
      </c>
      <c r="Y117" s="287" t="s">
        <v>10286</v>
      </c>
      <c r="Z117" s="287" t="s">
        <v>10286</v>
      </c>
      <c r="AA117" s="287" t="s">
        <v>10286</v>
      </c>
      <c r="AB117" s="287" t="s">
        <v>10286</v>
      </c>
      <c r="AC117" s="287" t="s">
        <v>10286</v>
      </c>
      <c r="AD117" s="287" t="s">
        <v>10286</v>
      </c>
      <c r="AE117" s="287" t="s">
        <v>10286</v>
      </c>
      <c r="AF117" s="287" t="s">
        <v>10286</v>
      </c>
      <c r="AG117" s="287" t="s">
        <v>10286</v>
      </c>
      <c r="AH117" s="287" t="s">
        <v>10286</v>
      </c>
      <c r="AI117" s="287" t="s">
        <v>10286</v>
      </c>
      <c r="AJ117" s="287" t="s">
        <v>10286</v>
      </c>
      <c r="AK117" s="287" t="s">
        <v>10286</v>
      </c>
      <c r="AL117" s="287" t="s">
        <v>10286</v>
      </c>
      <c r="AM117" s="287" t="s">
        <v>10286</v>
      </c>
      <c r="AN117" s="287" t="s">
        <v>10286</v>
      </c>
      <c r="AO117" s="287" t="s">
        <v>10286</v>
      </c>
      <c r="AP117" s="287" t="s">
        <v>10286</v>
      </c>
      <c r="AQ117" s="287" t="s">
        <v>10286</v>
      </c>
      <c r="AR117" s="287" t="s">
        <v>10286</v>
      </c>
      <c r="AS117" s="287" t="s">
        <v>10286</v>
      </c>
      <c r="AT117" s="287" t="s">
        <v>10286</v>
      </c>
      <c r="AU117" s="287" t="s">
        <v>10286</v>
      </c>
      <c r="AV117" s="287" t="s">
        <v>10286</v>
      </c>
      <c r="AW117" s="287" t="s">
        <v>10286</v>
      </c>
      <c r="AX117" s="287" t="s">
        <v>10286</v>
      </c>
      <c r="AY117" s="287" t="s">
        <v>10286</v>
      </c>
      <c r="AZ117" s="287" t="s">
        <v>10286</v>
      </c>
      <c r="BA117" s="287" t="s">
        <v>10286</v>
      </c>
      <c r="BB117" s="287" t="s">
        <v>10286</v>
      </c>
      <c r="BC117" s="287" t="s">
        <v>10286</v>
      </c>
      <c r="BD117" s="287" t="s">
        <v>10286</v>
      </c>
      <c r="BE117" s="287" t="s">
        <v>10286</v>
      </c>
      <c r="BF117" s="287" t="s">
        <v>10286</v>
      </c>
      <c r="BG117" s="287" t="s">
        <v>10286</v>
      </c>
      <c r="BH117" s="287" t="s">
        <v>10286</v>
      </c>
      <c r="BI117" s="287" t="s">
        <v>10286</v>
      </c>
      <c r="BJ117" s="287" t="s">
        <v>10286</v>
      </c>
      <c r="BK117" s="287" t="str">
        <f>_xlfn.IFNA(VLOOKUP(C117,'INFORM Severity - hidden'!$C$5:$G$300,5,FALSE),"-")</f>
        <v>-</v>
      </c>
    </row>
    <row r="118" spans="1:63" x14ac:dyDescent="0.25">
      <c r="A118" t="s">
        <v>820</v>
      </c>
      <c r="B118" t="s">
        <v>836</v>
      </c>
      <c r="C118" t="s">
        <v>837</v>
      </c>
      <c r="D118" s="287" t="str">
        <f t="shared" si="1"/>
        <v>Stable</v>
      </c>
      <c r="E118" s="287" t="s">
        <v>10286</v>
      </c>
      <c r="F118" s="287">
        <v>2.4</v>
      </c>
      <c r="G118" s="287">
        <v>2.4</v>
      </c>
      <c r="H118" s="287">
        <v>2.9</v>
      </c>
      <c r="I118" s="287">
        <v>2.8</v>
      </c>
      <c r="J118" s="287">
        <v>2.8</v>
      </c>
      <c r="K118" s="287">
        <v>2.8</v>
      </c>
      <c r="L118" s="287">
        <v>2.8</v>
      </c>
      <c r="M118" s="287">
        <v>2.8</v>
      </c>
      <c r="N118" s="287">
        <v>2.9</v>
      </c>
      <c r="O118" s="287">
        <v>2.9</v>
      </c>
      <c r="P118" s="287">
        <v>2.9</v>
      </c>
      <c r="Q118" s="287">
        <v>2.9</v>
      </c>
      <c r="R118" s="287">
        <v>2.9</v>
      </c>
      <c r="S118" s="287">
        <v>2.9</v>
      </c>
      <c r="T118" s="287">
        <v>2.9</v>
      </c>
      <c r="U118" s="287">
        <v>2.9</v>
      </c>
      <c r="V118" s="287">
        <v>3.2</v>
      </c>
      <c r="W118" s="287">
        <v>3.1</v>
      </c>
      <c r="X118" s="287">
        <v>3.2</v>
      </c>
      <c r="Y118" s="287">
        <v>3.2</v>
      </c>
      <c r="Z118" s="287">
        <v>3.2</v>
      </c>
      <c r="AA118" s="287">
        <v>3.2</v>
      </c>
      <c r="AB118" s="287">
        <v>3.2</v>
      </c>
      <c r="AC118" s="287">
        <v>3.4</v>
      </c>
      <c r="AD118" s="287">
        <v>3.4</v>
      </c>
      <c r="AE118" s="287">
        <v>3.5</v>
      </c>
      <c r="AF118" s="287">
        <v>3.5</v>
      </c>
      <c r="AG118" s="287">
        <v>3.5</v>
      </c>
      <c r="AH118" s="287">
        <v>3.5</v>
      </c>
      <c r="AI118" s="287">
        <v>3.5</v>
      </c>
      <c r="AJ118" s="287">
        <v>3.4</v>
      </c>
      <c r="AK118" s="287">
        <v>3.4</v>
      </c>
      <c r="AL118" s="287">
        <v>3.4</v>
      </c>
      <c r="AM118" s="287">
        <v>3.4</v>
      </c>
      <c r="AN118" s="287">
        <v>3.3</v>
      </c>
      <c r="AO118" s="287">
        <v>3.3</v>
      </c>
      <c r="AP118" s="287">
        <v>3.3</v>
      </c>
      <c r="AQ118" s="287">
        <v>3.3</v>
      </c>
      <c r="AR118" s="287">
        <v>3.6</v>
      </c>
      <c r="AS118" s="287">
        <v>3.6</v>
      </c>
      <c r="AT118" s="287">
        <v>3.5</v>
      </c>
      <c r="AU118" s="287">
        <v>3.5</v>
      </c>
      <c r="AV118" s="287">
        <v>3.5</v>
      </c>
      <c r="AW118" s="287">
        <v>3.5</v>
      </c>
      <c r="AX118" s="287">
        <v>3.5</v>
      </c>
      <c r="AY118" s="287">
        <v>3.5</v>
      </c>
      <c r="AZ118" s="287">
        <v>3.4</v>
      </c>
      <c r="BA118" s="287">
        <v>3.4</v>
      </c>
      <c r="BB118" s="287">
        <v>3.4</v>
      </c>
      <c r="BC118" s="287">
        <v>3.4</v>
      </c>
      <c r="BD118" s="287">
        <v>3.3</v>
      </c>
      <c r="BE118" s="287">
        <v>3.4</v>
      </c>
      <c r="BF118" s="287">
        <v>3.4</v>
      </c>
      <c r="BG118" s="287">
        <v>3.4</v>
      </c>
      <c r="BH118" s="287">
        <v>3.4</v>
      </c>
      <c r="BI118" s="287">
        <v>3.4</v>
      </c>
      <c r="BJ118" s="287">
        <v>3.4</v>
      </c>
      <c r="BK118" s="287">
        <f>_xlfn.IFNA(VLOOKUP(C118,'INFORM Severity - hidden'!$C$5:$G$300,5,FALSE),"-")</f>
        <v>3.5</v>
      </c>
    </row>
    <row r="119" spans="1:63" x14ac:dyDescent="0.25">
      <c r="C119" t="s">
        <v>10338</v>
      </c>
      <c r="D119" s="287" t="str">
        <f t="shared" si="1"/>
        <v>-</v>
      </c>
      <c r="E119" s="287" t="s">
        <v>10286</v>
      </c>
      <c r="F119" s="287">
        <v>1.4</v>
      </c>
      <c r="G119" s="287">
        <v>1.4</v>
      </c>
      <c r="H119" s="287" t="s">
        <v>10286</v>
      </c>
      <c r="I119" s="287" t="s">
        <v>10286</v>
      </c>
      <c r="J119" s="287" t="s">
        <v>10286</v>
      </c>
      <c r="K119" s="287" t="s">
        <v>10286</v>
      </c>
      <c r="L119" s="287" t="s">
        <v>10286</v>
      </c>
      <c r="M119" s="287" t="s">
        <v>10286</v>
      </c>
      <c r="N119" s="287" t="s">
        <v>10286</v>
      </c>
      <c r="O119" s="287" t="s">
        <v>10286</v>
      </c>
      <c r="P119" s="287" t="s">
        <v>10286</v>
      </c>
      <c r="Q119" s="287" t="s">
        <v>10286</v>
      </c>
      <c r="R119" s="287" t="s">
        <v>10286</v>
      </c>
      <c r="S119" s="287" t="s">
        <v>10286</v>
      </c>
      <c r="T119" s="287" t="s">
        <v>10286</v>
      </c>
      <c r="U119" s="287" t="s">
        <v>10286</v>
      </c>
      <c r="V119" s="287" t="s">
        <v>10286</v>
      </c>
      <c r="W119" s="287" t="s">
        <v>10286</v>
      </c>
      <c r="X119" s="287" t="s">
        <v>10286</v>
      </c>
      <c r="Y119" s="287" t="s">
        <v>10286</v>
      </c>
      <c r="Z119" s="287" t="s">
        <v>10286</v>
      </c>
      <c r="AA119" s="287" t="s">
        <v>10286</v>
      </c>
      <c r="AB119" s="287" t="s">
        <v>10286</v>
      </c>
      <c r="AC119" s="287" t="s">
        <v>10286</v>
      </c>
      <c r="AD119" s="287" t="s">
        <v>10286</v>
      </c>
      <c r="AE119" s="287" t="s">
        <v>10286</v>
      </c>
      <c r="AF119" s="287" t="s">
        <v>10286</v>
      </c>
      <c r="AG119" s="287" t="s">
        <v>10286</v>
      </c>
      <c r="AH119" s="287" t="s">
        <v>10286</v>
      </c>
      <c r="AI119" s="287" t="s">
        <v>10286</v>
      </c>
      <c r="AJ119" s="287" t="s">
        <v>10286</v>
      </c>
      <c r="AK119" s="287" t="s">
        <v>10286</v>
      </c>
      <c r="AL119" s="287" t="s">
        <v>10286</v>
      </c>
      <c r="AM119" s="287" t="s">
        <v>10286</v>
      </c>
      <c r="AN119" s="287" t="s">
        <v>10286</v>
      </c>
      <c r="AO119" s="287" t="s">
        <v>10286</v>
      </c>
      <c r="AP119" s="287" t="s">
        <v>10286</v>
      </c>
      <c r="AQ119" s="287" t="s">
        <v>10286</v>
      </c>
      <c r="AR119" s="287" t="s">
        <v>10286</v>
      </c>
      <c r="AS119" s="287" t="s">
        <v>10286</v>
      </c>
      <c r="AT119" s="287" t="s">
        <v>10286</v>
      </c>
      <c r="AU119" s="287" t="s">
        <v>10286</v>
      </c>
      <c r="AV119" s="287" t="s">
        <v>10286</v>
      </c>
      <c r="AW119" s="287" t="s">
        <v>10286</v>
      </c>
      <c r="AX119" s="287" t="s">
        <v>10286</v>
      </c>
      <c r="AY119" s="287" t="s">
        <v>10286</v>
      </c>
      <c r="AZ119" s="287" t="s">
        <v>10286</v>
      </c>
      <c r="BA119" s="287" t="s">
        <v>10286</v>
      </c>
      <c r="BB119" s="287" t="s">
        <v>10286</v>
      </c>
      <c r="BC119" s="287" t="s">
        <v>10286</v>
      </c>
      <c r="BD119" s="287" t="s">
        <v>10286</v>
      </c>
      <c r="BE119" s="287" t="s">
        <v>10286</v>
      </c>
      <c r="BF119" s="287" t="s">
        <v>10286</v>
      </c>
      <c r="BG119" s="287" t="s">
        <v>10286</v>
      </c>
      <c r="BH119" s="287" t="s">
        <v>10286</v>
      </c>
      <c r="BI119" s="287" t="s">
        <v>10286</v>
      </c>
      <c r="BJ119" s="287" t="s">
        <v>10286</v>
      </c>
      <c r="BK119" s="287" t="str">
        <f>_xlfn.IFNA(VLOOKUP(C119,'INFORM Severity - hidden'!$C$5:$G$300,5,FALSE),"-")</f>
        <v>-</v>
      </c>
    </row>
    <row r="120" spans="1:63" x14ac:dyDescent="0.25">
      <c r="A120" t="s">
        <v>820</v>
      </c>
      <c r="B120" t="s">
        <v>818</v>
      </c>
      <c r="C120" t="s">
        <v>819</v>
      </c>
      <c r="D120" s="287" t="str">
        <f t="shared" si="1"/>
        <v>Decreasing</v>
      </c>
      <c r="E120" s="287" t="s">
        <v>10286</v>
      </c>
      <c r="F120" s="287" t="s">
        <v>10286</v>
      </c>
      <c r="G120" s="287" t="s">
        <v>10286</v>
      </c>
      <c r="H120" s="287" t="s">
        <v>10286</v>
      </c>
      <c r="I120" s="287" t="s">
        <v>10286</v>
      </c>
      <c r="J120" s="287" t="s">
        <v>10286</v>
      </c>
      <c r="K120" s="287" t="s">
        <v>10286</v>
      </c>
      <c r="L120" s="287" t="s">
        <v>10286</v>
      </c>
      <c r="M120" s="287" t="s">
        <v>10286</v>
      </c>
      <c r="N120" s="287" t="s">
        <v>10286</v>
      </c>
      <c r="O120" s="287" t="s">
        <v>10286</v>
      </c>
      <c r="P120" s="287" t="s">
        <v>10286</v>
      </c>
      <c r="Q120" s="287" t="s">
        <v>10286</v>
      </c>
      <c r="R120" s="287" t="s">
        <v>10286</v>
      </c>
      <c r="S120" s="287" t="s">
        <v>10286</v>
      </c>
      <c r="T120" s="287">
        <v>3.3</v>
      </c>
      <c r="U120" s="287">
        <v>3.3</v>
      </c>
      <c r="V120" s="287">
        <v>3.3</v>
      </c>
      <c r="W120" s="287">
        <v>3.3</v>
      </c>
      <c r="X120" s="287">
        <v>3.4</v>
      </c>
      <c r="Y120" s="287">
        <v>3.5</v>
      </c>
      <c r="Z120" s="287">
        <v>3.5</v>
      </c>
      <c r="AA120" s="287">
        <v>3.5</v>
      </c>
      <c r="AB120" s="287">
        <v>3.5</v>
      </c>
      <c r="AC120" s="287">
        <v>3.5</v>
      </c>
      <c r="AD120" s="287">
        <v>3.6</v>
      </c>
      <c r="AE120" s="287">
        <v>3.7</v>
      </c>
      <c r="AF120" s="287">
        <v>3.7</v>
      </c>
      <c r="AG120" s="287">
        <v>3.7</v>
      </c>
      <c r="AH120" s="287">
        <v>3.7</v>
      </c>
      <c r="AI120" s="287">
        <v>3.7</v>
      </c>
      <c r="AJ120" s="287">
        <v>3.5</v>
      </c>
      <c r="AK120" s="287">
        <v>3.5</v>
      </c>
      <c r="AL120" s="287">
        <v>3.5</v>
      </c>
      <c r="AM120" s="287">
        <v>3.5</v>
      </c>
      <c r="AN120" s="287">
        <v>3.5</v>
      </c>
      <c r="AO120" s="287">
        <v>3.5</v>
      </c>
      <c r="AP120" s="287">
        <v>3.5</v>
      </c>
      <c r="AQ120" s="287">
        <v>3.5</v>
      </c>
      <c r="AR120" s="287">
        <v>3.6</v>
      </c>
      <c r="AS120" s="287">
        <v>3.6</v>
      </c>
      <c r="AT120" s="287">
        <v>3.5</v>
      </c>
      <c r="AU120" s="287">
        <v>3.5</v>
      </c>
      <c r="AV120" s="287">
        <v>3.5</v>
      </c>
      <c r="AW120" s="287">
        <v>3.6</v>
      </c>
      <c r="AX120" s="287">
        <v>3.6</v>
      </c>
      <c r="AY120" s="287">
        <v>3.6</v>
      </c>
      <c r="AZ120" s="287">
        <v>3.4</v>
      </c>
      <c r="BA120" s="287">
        <v>3.4</v>
      </c>
      <c r="BB120" s="287">
        <v>3.5</v>
      </c>
      <c r="BC120" s="287">
        <v>3.4</v>
      </c>
      <c r="BD120" s="287">
        <v>3.4</v>
      </c>
      <c r="BE120" s="287">
        <v>3.5</v>
      </c>
      <c r="BF120" s="287">
        <v>3.5</v>
      </c>
      <c r="BG120" s="287">
        <v>3.7</v>
      </c>
      <c r="BH120" s="287">
        <v>3.5</v>
      </c>
      <c r="BI120" s="287">
        <v>3.4</v>
      </c>
      <c r="BJ120" s="287">
        <v>3.5</v>
      </c>
      <c r="BK120" s="287">
        <f>_xlfn.IFNA(VLOOKUP(C120,'INFORM Severity - hidden'!$C$5:$G$300,5,FALSE),"-")</f>
        <v>3.5</v>
      </c>
    </row>
    <row r="121" spans="1:63" x14ac:dyDescent="0.25">
      <c r="C121" t="s">
        <v>10339</v>
      </c>
      <c r="D121" s="287" t="str">
        <f t="shared" si="1"/>
        <v>-</v>
      </c>
      <c r="E121" s="287" t="s">
        <v>10286</v>
      </c>
      <c r="F121" s="287" t="s">
        <v>10286</v>
      </c>
      <c r="G121" s="287" t="s">
        <v>10286</v>
      </c>
      <c r="H121" s="287" t="s">
        <v>10286</v>
      </c>
      <c r="I121" s="287" t="s">
        <v>10286</v>
      </c>
      <c r="J121" s="287" t="s">
        <v>10286</v>
      </c>
      <c r="K121" s="287" t="s">
        <v>10286</v>
      </c>
      <c r="L121" s="287" t="s">
        <v>10286</v>
      </c>
      <c r="M121" s="287" t="s">
        <v>10286</v>
      </c>
      <c r="N121" s="287" t="s">
        <v>10286</v>
      </c>
      <c r="O121" s="287" t="s">
        <v>10286</v>
      </c>
      <c r="P121" s="287" t="s">
        <v>10286</v>
      </c>
      <c r="Q121" s="287" t="s">
        <v>10286</v>
      </c>
      <c r="R121" s="287" t="s">
        <v>10286</v>
      </c>
      <c r="S121" s="287" t="s">
        <v>10286</v>
      </c>
      <c r="T121" s="287" t="s">
        <v>10286</v>
      </c>
      <c r="U121" s="287" t="s">
        <v>10286</v>
      </c>
      <c r="V121" s="287" t="s">
        <v>10286</v>
      </c>
      <c r="W121" s="287" t="s">
        <v>10286</v>
      </c>
      <c r="X121" s="287">
        <v>3.2</v>
      </c>
      <c r="Y121" s="287">
        <v>3.2</v>
      </c>
      <c r="Z121" s="287">
        <v>3.1</v>
      </c>
      <c r="AA121" s="287">
        <v>3.2</v>
      </c>
      <c r="AB121" s="287">
        <v>3.2</v>
      </c>
      <c r="AC121" s="287">
        <v>3.2</v>
      </c>
      <c r="AD121" s="287" t="s">
        <v>10286</v>
      </c>
      <c r="AE121" s="287" t="s">
        <v>10286</v>
      </c>
      <c r="AF121" s="287" t="s">
        <v>10286</v>
      </c>
      <c r="AG121" s="287" t="s">
        <v>10286</v>
      </c>
      <c r="AH121" s="287" t="s">
        <v>10286</v>
      </c>
      <c r="AI121" s="287" t="s">
        <v>10286</v>
      </c>
      <c r="AJ121" s="287" t="s">
        <v>10286</v>
      </c>
      <c r="AK121" s="287" t="s">
        <v>10286</v>
      </c>
      <c r="AL121" s="287" t="s">
        <v>10286</v>
      </c>
      <c r="AM121" s="287" t="s">
        <v>10286</v>
      </c>
      <c r="AN121" s="287" t="s">
        <v>10286</v>
      </c>
      <c r="AO121" s="287" t="s">
        <v>10286</v>
      </c>
      <c r="AP121" s="287" t="s">
        <v>10286</v>
      </c>
      <c r="AQ121" s="287" t="s">
        <v>10286</v>
      </c>
      <c r="AR121" s="287" t="s">
        <v>10286</v>
      </c>
      <c r="AS121" s="287" t="s">
        <v>10286</v>
      </c>
      <c r="AT121" s="287" t="s">
        <v>10286</v>
      </c>
      <c r="AU121" s="287" t="s">
        <v>10286</v>
      </c>
      <c r="AV121" s="287" t="s">
        <v>10286</v>
      </c>
      <c r="AW121" s="287" t="s">
        <v>10286</v>
      </c>
      <c r="AX121" s="287" t="s">
        <v>10286</v>
      </c>
      <c r="AY121" s="287" t="s">
        <v>10286</v>
      </c>
      <c r="AZ121" s="287" t="s">
        <v>10286</v>
      </c>
      <c r="BA121" s="287" t="s">
        <v>10286</v>
      </c>
      <c r="BB121" s="287" t="s">
        <v>10286</v>
      </c>
      <c r="BC121" s="287" t="s">
        <v>10286</v>
      </c>
      <c r="BD121" s="287" t="s">
        <v>10286</v>
      </c>
      <c r="BE121" s="287" t="s">
        <v>10286</v>
      </c>
      <c r="BF121" s="287" t="s">
        <v>10286</v>
      </c>
      <c r="BG121" s="287" t="s">
        <v>10286</v>
      </c>
      <c r="BH121" s="287" t="s">
        <v>10286</v>
      </c>
      <c r="BI121" s="287" t="s">
        <v>10286</v>
      </c>
      <c r="BJ121" s="287" t="s">
        <v>10286</v>
      </c>
      <c r="BK121" s="287" t="str">
        <f>_xlfn.IFNA(VLOOKUP(C121,'INFORM Severity - hidden'!$C$5:$G$300,5,FALSE),"-")</f>
        <v>-</v>
      </c>
    </row>
    <row r="122" spans="1:63" x14ac:dyDescent="0.25">
      <c r="A122" t="s">
        <v>117</v>
      </c>
      <c r="B122" t="s">
        <v>3847</v>
      </c>
      <c r="C122" t="s">
        <v>3848</v>
      </c>
      <c r="D122" s="287" t="str">
        <f t="shared" si="1"/>
        <v>Increasing</v>
      </c>
      <c r="E122" s="287" t="s">
        <v>10286</v>
      </c>
      <c r="F122" s="287">
        <v>3.9</v>
      </c>
      <c r="G122" s="287">
        <v>3.7</v>
      </c>
      <c r="H122" s="287">
        <v>3.9</v>
      </c>
      <c r="I122" s="287">
        <v>3.9</v>
      </c>
      <c r="J122" s="287">
        <v>3.9</v>
      </c>
      <c r="K122" s="287">
        <v>3.9</v>
      </c>
      <c r="L122" s="287">
        <v>3.9</v>
      </c>
      <c r="M122" s="287">
        <v>3.9</v>
      </c>
      <c r="N122" s="287">
        <v>3.9</v>
      </c>
      <c r="O122" s="287">
        <v>3.9</v>
      </c>
      <c r="P122" s="287">
        <v>3.9</v>
      </c>
      <c r="Q122" s="287">
        <v>3.9</v>
      </c>
      <c r="R122" s="287">
        <v>3.9</v>
      </c>
      <c r="S122" s="287">
        <v>3.9</v>
      </c>
      <c r="T122" s="287">
        <v>4.2</v>
      </c>
      <c r="U122" s="287">
        <v>4.2</v>
      </c>
      <c r="V122" s="287">
        <v>4.2</v>
      </c>
      <c r="W122" s="287">
        <v>4.2</v>
      </c>
      <c r="X122" s="287">
        <v>4.2</v>
      </c>
      <c r="Y122" s="287">
        <v>4.0999999999999996</v>
      </c>
      <c r="Z122" s="287">
        <v>4.0999999999999996</v>
      </c>
      <c r="AA122" s="287">
        <v>4.2</v>
      </c>
      <c r="AB122" s="287">
        <v>4.2</v>
      </c>
      <c r="AC122" s="287">
        <v>4.2</v>
      </c>
      <c r="AD122" s="287">
        <v>4.2</v>
      </c>
      <c r="AE122" s="287">
        <v>4</v>
      </c>
      <c r="AF122" s="287">
        <v>4</v>
      </c>
      <c r="AG122" s="287">
        <v>4</v>
      </c>
      <c r="AH122" s="287">
        <v>3.8</v>
      </c>
      <c r="AI122" s="287">
        <v>3.8</v>
      </c>
      <c r="AJ122" s="287">
        <v>3.8</v>
      </c>
      <c r="AK122" s="287">
        <v>3.8</v>
      </c>
      <c r="AL122" s="287">
        <v>3.8</v>
      </c>
      <c r="AM122" s="287">
        <v>3.8</v>
      </c>
      <c r="AN122" s="287">
        <v>3.8</v>
      </c>
      <c r="AO122" s="287">
        <v>3.8</v>
      </c>
      <c r="AP122" s="287">
        <v>3.5</v>
      </c>
      <c r="AQ122" s="287">
        <v>3.5</v>
      </c>
      <c r="AR122" s="287">
        <v>3.5</v>
      </c>
      <c r="AS122" s="287">
        <v>3.5</v>
      </c>
      <c r="AT122" s="287">
        <v>3.5</v>
      </c>
      <c r="AU122" s="287">
        <v>3.6</v>
      </c>
      <c r="AV122" s="287">
        <v>3.6</v>
      </c>
      <c r="AW122" s="287">
        <v>3.6</v>
      </c>
      <c r="AX122" s="287">
        <v>3.7</v>
      </c>
      <c r="AY122" s="287">
        <v>3.7</v>
      </c>
      <c r="AZ122" s="287">
        <v>3.7</v>
      </c>
      <c r="BA122" s="287">
        <v>3.8</v>
      </c>
      <c r="BB122" s="287">
        <v>3.8</v>
      </c>
      <c r="BC122" s="287">
        <v>3.8</v>
      </c>
      <c r="BD122" s="287">
        <v>3.8</v>
      </c>
      <c r="BE122" s="287">
        <v>3.7</v>
      </c>
      <c r="BF122" s="287">
        <v>3.4</v>
      </c>
      <c r="BG122" s="287">
        <v>3.4</v>
      </c>
      <c r="BH122" s="287">
        <v>3.4</v>
      </c>
      <c r="BI122" s="287">
        <v>3.8</v>
      </c>
      <c r="BJ122" s="287">
        <v>3.8</v>
      </c>
      <c r="BK122" s="287">
        <f>_xlfn.IFNA(VLOOKUP(C122,'INFORM Severity - hidden'!$C$5:$G$300,5,FALSE),"-")</f>
        <v>3.8</v>
      </c>
    </row>
    <row r="123" spans="1:63" x14ac:dyDescent="0.25">
      <c r="A123" t="s">
        <v>117</v>
      </c>
      <c r="B123" t="s">
        <v>115</v>
      </c>
      <c r="C123" t="s">
        <v>116</v>
      </c>
      <c r="D123" s="287" t="str">
        <f t="shared" si="1"/>
        <v>Stable</v>
      </c>
      <c r="E123" s="287" t="s">
        <v>10286</v>
      </c>
      <c r="F123" s="287">
        <v>2.6</v>
      </c>
      <c r="G123" s="287">
        <v>2.6</v>
      </c>
      <c r="H123" s="287">
        <v>3.5</v>
      </c>
      <c r="I123" s="287">
        <v>3.5</v>
      </c>
      <c r="J123" s="287">
        <v>3.5</v>
      </c>
      <c r="K123" s="287">
        <v>3.5</v>
      </c>
      <c r="L123" s="287">
        <v>3.5</v>
      </c>
      <c r="M123" s="287">
        <v>3.5</v>
      </c>
      <c r="N123" s="287">
        <v>3.5</v>
      </c>
      <c r="O123" s="287">
        <v>3.5</v>
      </c>
      <c r="P123" s="287">
        <v>3.5</v>
      </c>
      <c r="Q123" s="287">
        <v>3.5</v>
      </c>
      <c r="R123" s="287">
        <v>3.5</v>
      </c>
      <c r="S123" s="287">
        <v>3.6</v>
      </c>
      <c r="T123" s="287">
        <v>3.1</v>
      </c>
      <c r="U123" s="287">
        <v>3.1</v>
      </c>
      <c r="V123" s="287">
        <v>3.1</v>
      </c>
      <c r="W123" s="287">
        <v>3</v>
      </c>
      <c r="X123" s="287">
        <v>3</v>
      </c>
      <c r="Y123" s="287">
        <v>3</v>
      </c>
      <c r="Z123" s="287">
        <v>3</v>
      </c>
      <c r="AA123" s="287">
        <v>3</v>
      </c>
      <c r="AB123" s="287">
        <v>3</v>
      </c>
      <c r="AC123" s="287">
        <v>3</v>
      </c>
      <c r="AD123" s="287">
        <v>3</v>
      </c>
      <c r="AE123" s="287">
        <v>2.6</v>
      </c>
      <c r="AF123" s="287">
        <v>2.6</v>
      </c>
      <c r="AG123" s="287">
        <v>2.6</v>
      </c>
      <c r="AH123" s="287">
        <v>2.5</v>
      </c>
      <c r="AI123" s="287">
        <v>2.5</v>
      </c>
      <c r="AJ123" s="287">
        <v>3</v>
      </c>
      <c r="AK123" s="287">
        <v>3</v>
      </c>
      <c r="AL123" s="287">
        <v>3</v>
      </c>
      <c r="AM123" s="287">
        <v>3</v>
      </c>
      <c r="AN123" s="287">
        <v>3</v>
      </c>
      <c r="AO123" s="287">
        <v>3</v>
      </c>
      <c r="AP123" s="287">
        <v>2.9</v>
      </c>
      <c r="AQ123" s="287">
        <v>2.8</v>
      </c>
      <c r="AR123" s="287">
        <v>2.8</v>
      </c>
      <c r="AS123" s="287">
        <v>3.1</v>
      </c>
      <c r="AT123" s="287">
        <v>3.1</v>
      </c>
      <c r="AU123" s="287">
        <v>3.4</v>
      </c>
      <c r="AV123" s="287">
        <v>3.4</v>
      </c>
      <c r="AW123" s="287">
        <v>3.4</v>
      </c>
      <c r="AX123" s="287">
        <v>3.5</v>
      </c>
      <c r="AY123" s="287">
        <v>3.5</v>
      </c>
      <c r="AZ123" s="287">
        <v>3.5</v>
      </c>
      <c r="BA123" s="287">
        <v>3.4</v>
      </c>
      <c r="BB123" s="287">
        <v>3.4</v>
      </c>
      <c r="BC123" s="287">
        <v>3.4</v>
      </c>
      <c r="BD123" s="287">
        <v>3.4</v>
      </c>
      <c r="BE123" s="287">
        <v>3.4</v>
      </c>
      <c r="BF123" s="287">
        <v>3</v>
      </c>
      <c r="BG123" s="287">
        <v>3</v>
      </c>
      <c r="BH123" s="287">
        <v>3</v>
      </c>
      <c r="BI123" s="287">
        <v>3</v>
      </c>
      <c r="BJ123" s="287">
        <v>3</v>
      </c>
      <c r="BK123" s="287">
        <f>_xlfn.IFNA(VLOOKUP(C123,'INFORM Severity - hidden'!$C$5:$G$300,5,FALSE),"-")</f>
        <v>3.1</v>
      </c>
    </row>
    <row r="124" spans="1:63" x14ac:dyDescent="0.25">
      <c r="A124" t="s">
        <v>117</v>
      </c>
      <c r="B124" t="s">
        <v>3827</v>
      </c>
      <c r="C124" t="s">
        <v>3828</v>
      </c>
      <c r="D124" s="287" t="str">
        <f t="shared" si="1"/>
        <v>-</v>
      </c>
      <c r="E124" s="287" t="s">
        <v>10286</v>
      </c>
      <c r="F124" s="287" t="s">
        <v>10286</v>
      </c>
      <c r="G124" s="287" t="s">
        <v>10286</v>
      </c>
      <c r="H124" s="287" t="s">
        <v>10286</v>
      </c>
      <c r="I124" s="287" t="s">
        <v>10286</v>
      </c>
      <c r="J124" s="287" t="s">
        <v>10286</v>
      </c>
      <c r="K124" s="287" t="s">
        <v>10286</v>
      </c>
      <c r="L124" s="287" t="s">
        <v>10286</v>
      </c>
      <c r="M124" s="287" t="s">
        <v>10286</v>
      </c>
      <c r="N124" s="287" t="s">
        <v>10286</v>
      </c>
      <c r="O124" s="287" t="s">
        <v>10286</v>
      </c>
      <c r="P124" s="287" t="s">
        <v>10286</v>
      </c>
      <c r="Q124" s="287" t="s">
        <v>10286</v>
      </c>
      <c r="R124" s="287" t="s">
        <v>10286</v>
      </c>
      <c r="S124" s="287" t="s">
        <v>10286</v>
      </c>
      <c r="T124" s="287" t="s">
        <v>10286</v>
      </c>
      <c r="U124" s="287" t="s">
        <v>10286</v>
      </c>
      <c r="V124" s="287" t="s">
        <v>10286</v>
      </c>
      <c r="W124" s="287" t="s">
        <v>10286</v>
      </c>
      <c r="X124" s="287" t="s">
        <v>10286</v>
      </c>
      <c r="Y124" s="287" t="s">
        <v>10286</v>
      </c>
      <c r="Z124" s="287" t="s">
        <v>10286</v>
      </c>
      <c r="AA124" s="287" t="s">
        <v>10286</v>
      </c>
      <c r="AB124" s="287" t="s">
        <v>10286</v>
      </c>
      <c r="AC124" s="287" t="s">
        <v>10286</v>
      </c>
      <c r="AD124" s="287" t="s">
        <v>10286</v>
      </c>
      <c r="AE124" s="287" t="s">
        <v>10286</v>
      </c>
      <c r="AF124" s="287" t="s">
        <v>10286</v>
      </c>
      <c r="AG124" s="287" t="s">
        <v>10286</v>
      </c>
      <c r="AH124" s="287" t="s">
        <v>10286</v>
      </c>
      <c r="AI124" s="287" t="s">
        <v>10286</v>
      </c>
      <c r="AJ124" s="287" t="s">
        <v>10286</v>
      </c>
      <c r="AK124" s="287" t="s">
        <v>10286</v>
      </c>
      <c r="AL124" s="287" t="s">
        <v>10286</v>
      </c>
      <c r="AM124" s="287" t="s">
        <v>10286</v>
      </c>
      <c r="AN124" s="287" t="s">
        <v>10286</v>
      </c>
      <c r="AO124" s="287" t="s">
        <v>10286</v>
      </c>
      <c r="AP124" s="287" t="s">
        <v>10286</v>
      </c>
      <c r="AQ124" s="287" t="s">
        <v>10286</v>
      </c>
      <c r="AR124" s="287" t="s">
        <v>10286</v>
      </c>
      <c r="AS124" s="287" t="s">
        <v>10286</v>
      </c>
      <c r="AT124" s="287" t="s">
        <v>10286</v>
      </c>
      <c r="AU124" s="287" t="s">
        <v>10286</v>
      </c>
      <c r="AV124" s="287" t="s">
        <v>10286</v>
      </c>
      <c r="AW124" s="287" t="s">
        <v>10286</v>
      </c>
      <c r="AX124" s="287" t="s">
        <v>10286</v>
      </c>
      <c r="AY124" s="287" t="s">
        <v>10286</v>
      </c>
      <c r="AZ124" s="287" t="s">
        <v>10286</v>
      </c>
      <c r="BA124" s="287" t="s">
        <v>10286</v>
      </c>
      <c r="BB124" s="287" t="s">
        <v>10286</v>
      </c>
      <c r="BC124" s="287" t="s">
        <v>10286</v>
      </c>
      <c r="BD124" s="287" t="s">
        <v>10286</v>
      </c>
      <c r="BE124" s="287" t="s">
        <v>10286</v>
      </c>
      <c r="BF124" s="287" t="s">
        <v>10286</v>
      </c>
      <c r="BG124" s="287" t="s">
        <v>10286</v>
      </c>
      <c r="BH124" s="287" t="s">
        <v>10286</v>
      </c>
      <c r="BI124" s="287">
        <v>3.3</v>
      </c>
      <c r="BJ124" s="287">
        <v>3.3</v>
      </c>
      <c r="BK124" s="287">
        <f>_xlfn.IFNA(VLOOKUP(C124,'INFORM Severity - hidden'!$C$5:$G$300,5,FALSE),"-")</f>
        <v>3.3</v>
      </c>
    </row>
    <row r="125" spans="1:63" x14ac:dyDescent="0.25">
      <c r="A125" t="s">
        <v>2280</v>
      </c>
      <c r="B125" t="s">
        <v>4636</v>
      </c>
      <c r="C125" t="s">
        <v>4637</v>
      </c>
      <c r="D125" s="287" t="str">
        <f t="shared" si="1"/>
        <v>-</v>
      </c>
      <c r="E125" s="287" t="s">
        <v>10286</v>
      </c>
      <c r="F125" s="287" t="s">
        <v>10286</v>
      </c>
      <c r="G125" s="287" t="s">
        <v>10286</v>
      </c>
      <c r="H125" s="287" t="s">
        <v>10286</v>
      </c>
      <c r="I125" s="287" t="s">
        <v>10286</v>
      </c>
      <c r="J125" s="287" t="s">
        <v>10286</v>
      </c>
      <c r="K125" s="287" t="s">
        <v>10286</v>
      </c>
      <c r="L125" s="287" t="s">
        <v>10286</v>
      </c>
      <c r="M125" s="287" t="s">
        <v>10286</v>
      </c>
      <c r="N125" s="287" t="s">
        <v>10286</v>
      </c>
      <c r="O125" s="287" t="s">
        <v>10286</v>
      </c>
      <c r="P125" s="287" t="s">
        <v>10286</v>
      </c>
      <c r="Q125" s="287" t="s">
        <v>10286</v>
      </c>
      <c r="R125" s="287" t="s">
        <v>10286</v>
      </c>
      <c r="S125" s="287" t="s">
        <v>10286</v>
      </c>
      <c r="T125" s="287" t="s">
        <v>10286</v>
      </c>
      <c r="U125" s="287" t="s">
        <v>10286</v>
      </c>
      <c r="V125" s="287" t="s">
        <v>10286</v>
      </c>
      <c r="W125" s="287" t="s">
        <v>10286</v>
      </c>
      <c r="X125" s="287" t="s">
        <v>10286</v>
      </c>
      <c r="Y125" s="287" t="s">
        <v>10286</v>
      </c>
      <c r="Z125" s="287" t="s">
        <v>10286</v>
      </c>
      <c r="AA125" s="287" t="s">
        <v>10286</v>
      </c>
      <c r="AB125" s="287" t="s">
        <v>10286</v>
      </c>
      <c r="AC125" s="287" t="s">
        <v>10286</v>
      </c>
      <c r="AD125" s="287" t="s">
        <v>10286</v>
      </c>
      <c r="AE125" s="287" t="s">
        <v>10286</v>
      </c>
      <c r="AF125" s="287" t="s">
        <v>10286</v>
      </c>
      <c r="AG125" s="287" t="s">
        <v>10286</v>
      </c>
      <c r="AH125" s="287" t="s">
        <v>10286</v>
      </c>
      <c r="AI125" s="287" t="s">
        <v>10286</v>
      </c>
      <c r="AJ125" s="287" t="s">
        <v>10286</v>
      </c>
      <c r="AK125" s="287" t="s">
        <v>10286</v>
      </c>
      <c r="AL125" s="287" t="s">
        <v>10286</v>
      </c>
      <c r="AM125" s="287" t="s">
        <v>10286</v>
      </c>
      <c r="AN125" s="287" t="s">
        <v>10286</v>
      </c>
      <c r="AO125" s="287" t="s">
        <v>10286</v>
      </c>
      <c r="AP125" s="287" t="s">
        <v>10286</v>
      </c>
      <c r="AQ125" s="287" t="s">
        <v>10286</v>
      </c>
      <c r="AR125" s="287" t="s">
        <v>10286</v>
      </c>
      <c r="AS125" s="287" t="s">
        <v>10286</v>
      </c>
      <c r="AT125" s="287" t="s">
        <v>10286</v>
      </c>
      <c r="AU125" s="287" t="s">
        <v>10286</v>
      </c>
      <c r="AV125" s="287" t="s">
        <v>10286</v>
      </c>
      <c r="AW125" s="287" t="s">
        <v>10286</v>
      </c>
      <c r="AX125" s="287" t="s">
        <v>10286</v>
      </c>
      <c r="AY125" s="287" t="s">
        <v>10286</v>
      </c>
      <c r="AZ125" s="287" t="s">
        <v>10286</v>
      </c>
      <c r="BA125" s="287" t="s">
        <v>10286</v>
      </c>
      <c r="BB125" s="287" t="s">
        <v>10286</v>
      </c>
      <c r="BC125" s="287" t="s">
        <v>10286</v>
      </c>
      <c r="BD125" s="287" t="s">
        <v>10286</v>
      </c>
      <c r="BE125" s="287" t="s">
        <v>10286</v>
      </c>
      <c r="BF125" s="287" t="s">
        <v>10286</v>
      </c>
      <c r="BG125" s="287" t="s">
        <v>10286</v>
      </c>
      <c r="BH125" s="287" t="s">
        <v>10286</v>
      </c>
      <c r="BI125" s="287" t="s">
        <v>10286</v>
      </c>
      <c r="BJ125" s="287">
        <v>3.3</v>
      </c>
      <c r="BK125" s="287">
        <f>_xlfn.IFNA(VLOOKUP(C125,'INFORM Severity - hidden'!$C$5:$G$300,5,FALSE),"-")</f>
        <v>3.3</v>
      </c>
    </row>
    <row r="126" spans="1:63" x14ac:dyDescent="0.25">
      <c r="A126" t="s">
        <v>2280</v>
      </c>
      <c r="B126" t="s">
        <v>2278</v>
      </c>
      <c r="C126" t="s">
        <v>2279</v>
      </c>
      <c r="D126" s="287" t="str">
        <f t="shared" si="1"/>
        <v>Decreasing</v>
      </c>
      <c r="E126" s="287" t="s">
        <v>10286</v>
      </c>
      <c r="F126" s="287" t="s">
        <v>10286</v>
      </c>
      <c r="G126" s="287" t="s">
        <v>10286</v>
      </c>
      <c r="H126" s="287" t="s">
        <v>10286</v>
      </c>
      <c r="I126" s="287" t="s">
        <v>10286</v>
      </c>
      <c r="J126" s="287" t="s">
        <v>10286</v>
      </c>
      <c r="K126" s="287" t="s">
        <v>10286</v>
      </c>
      <c r="L126" s="287" t="s">
        <v>10286</v>
      </c>
      <c r="M126" s="287" t="s">
        <v>10286</v>
      </c>
      <c r="N126" s="287" t="s">
        <v>10286</v>
      </c>
      <c r="O126" s="287" t="s">
        <v>10286</v>
      </c>
      <c r="P126" s="287" t="s">
        <v>10286</v>
      </c>
      <c r="Q126" s="287" t="s">
        <v>10286</v>
      </c>
      <c r="R126" s="287" t="s">
        <v>10286</v>
      </c>
      <c r="S126" s="287" t="s">
        <v>10286</v>
      </c>
      <c r="T126" s="287" t="s">
        <v>10286</v>
      </c>
      <c r="U126" s="287" t="s">
        <v>10286</v>
      </c>
      <c r="V126" s="287" t="s">
        <v>10286</v>
      </c>
      <c r="W126" s="287" t="s">
        <v>10286</v>
      </c>
      <c r="X126" s="287" t="s">
        <v>10286</v>
      </c>
      <c r="Y126" s="287" t="s">
        <v>10286</v>
      </c>
      <c r="Z126" s="287" t="s">
        <v>10286</v>
      </c>
      <c r="AA126" s="287" t="s">
        <v>10286</v>
      </c>
      <c r="AB126" s="287" t="s">
        <v>10286</v>
      </c>
      <c r="AC126" s="287" t="s">
        <v>10286</v>
      </c>
      <c r="AD126" s="287" t="s">
        <v>10286</v>
      </c>
      <c r="AE126" s="287" t="s">
        <v>10286</v>
      </c>
      <c r="AF126" s="287" t="s">
        <v>10286</v>
      </c>
      <c r="AG126" s="287" t="s">
        <v>10286</v>
      </c>
      <c r="AH126" s="287" t="s">
        <v>10286</v>
      </c>
      <c r="AI126" s="287" t="s">
        <v>10286</v>
      </c>
      <c r="AJ126" s="287" t="s">
        <v>10286</v>
      </c>
      <c r="AK126" s="287" t="s">
        <v>10286</v>
      </c>
      <c r="AL126" s="287" t="s">
        <v>10286</v>
      </c>
      <c r="AM126" s="287" t="s">
        <v>10286</v>
      </c>
      <c r="AN126" s="287" t="s">
        <v>10286</v>
      </c>
      <c r="AO126" s="287" t="s">
        <v>10286</v>
      </c>
      <c r="AP126" s="287" t="s">
        <v>10286</v>
      </c>
      <c r="AQ126" s="287" t="s">
        <v>10286</v>
      </c>
      <c r="AR126" s="287" t="s">
        <v>10286</v>
      </c>
      <c r="AS126" s="287" t="s">
        <v>10286</v>
      </c>
      <c r="AT126" s="287">
        <v>3.4</v>
      </c>
      <c r="AU126" s="287">
        <v>3.4</v>
      </c>
      <c r="AV126" s="287">
        <v>3.4</v>
      </c>
      <c r="AW126" s="287">
        <v>3.4</v>
      </c>
      <c r="AX126" s="287">
        <v>3.4</v>
      </c>
      <c r="AY126" s="287">
        <v>3.4</v>
      </c>
      <c r="AZ126" s="287">
        <v>3.4</v>
      </c>
      <c r="BA126" s="287">
        <v>3.4</v>
      </c>
      <c r="BB126" s="287">
        <v>3.4</v>
      </c>
      <c r="BC126" s="287">
        <v>3.4</v>
      </c>
      <c r="BD126" s="287">
        <v>3.4</v>
      </c>
      <c r="BE126" s="287">
        <v>3.4</v>
      </c>
      <c r="BF126" s="287">
        <v>3.4</v>
      </c>
      <c r="BG126" s="287">
        <v>3.4</v>
      </c>
      <c r="BH126" s="287">
        <v>3.4</v>
      </c>
      <c r="BI126" s="287">
        <v>3.4</v>
      </c>
      <c r="BJ126" s="287">
        <v>3.1</v>
      </c>
      <c r="BK126" s="287">
        <f>_xlfn.IFNA(VLOOKUP(C126,'INFORM Severity - hidden'!$C$5:$G$300,5,FALSE),"-")</f>
        <v>3.1</v>
      </c>
    </row>
    <row r="127" spans="1:63" x14ac:dyDescent="0.25">
      <c r="A127" t="s">
        <v>2280</v>
      </c>
      <c r="B127" t="s">
        <v>4718</v>
      </c>
      <c r="C127" t="s">
        <v>4719</v>
      </c>
      <c r="D127" s="287" t="str">
        <f t="shared" si="1"/>
        <v>-</v>
      </c>
      <c r="E127" s="287" t="s">
        <v>10286</v>
      </c>
      <c r="F127" s="287" t="s">
        <v>10286</v>
      </c>
      <c r="G127" s="287" t="s">
        <v>10286</v>
      </c>
      <c r="H127" s="287" t="s">
        <v>10286</v>
      </c>
      <c r="I127" s="287" t="s">
        <v>10286</v>
      </c>
      <c r="J127" s="287" t="s">
        <v>10286</v>
      </c>
      <c r="K127" s="287" t="s">
        <v>10286</v>
      </c>
      <c r="L127" s="287" t="s">
        <v>10286</v>
      </c>
      <c r="M127" s="287" t="s">
        <v>10286</v>
      </c>
      <c r="N127" s="287" t="s">
        <v>10286</v>
      </c>
      <c r="O127" s="287" t="s">
        <v>10286</v>
      </c>
      <c r="P127" s="287" t="s">
        <v>10286</v>
      </c>
      <c r="Q127" s="287" t="s">
        <v>10286</v>
      </c>
      <c r="R127" s="287" t="s">
        <v>10286</v>
      </c>
      <c r="S127" s="287" t="s">
        <v>10286</v>
      </c>
      <c r="T127" s="287" t="s">
        <v>10286</v>
      </c>
      <c r="U127" s="287" t="s">
        <v>10286</v>
      </c>
      <c r="V127" s="287" t="s">
        <v>10286</v>
      </c>
      <c r="W127" s="287" t="s">
        <v>10286</v>
      </c>
      <c r="X127" s="287" t="s">
        <v>10286</v>
      </c>
      <c r="Y127" s="287" t="s">
        <v>10286</v>
      </c>
      <c r="Z127" s="287" t="s">
        <v>10286</v>
      </c>
      <c r="AA127" s="287" t="s">
        <v>10286</v>
      </c>
      <c r="AB127" s="287" t="s">
        <v>10286</v>
      </c>
      <c r="AC127" s="287" t="s">
        <v>10286</v>
      </c>
      <c r="AD127" s="287" t="s">
        <v>10286</v>
      </c>
      <c r="AE127" s="287" t="s">
        <v>10286</v>
      </c>
      <c r="AF127" s="287" t="s">
        <v>10286</v>
      </c>
      <c r="AG127" s="287" t="s">
        <v>10286</v>
      </c>
      <c r="AH127" s="287" t="s">
        <v>10286</v>
      </c>
      <c r="AI127" s="287" t="s">
        <v>10286</v>
      </c>
      <c r="AJ127" s="287" t="s">
        <v>10286</v>
      </c>
      <c r="AK127" s="287" t="s">
        <v>10286</v>
      </c>
      <c r="AL127" s="287" t="s">
        <v>10286</v>
      </c>
      <c r="AM127" s="287" t="s">
        <v>10286</v>
      </c>
      <c r="AN127" s="287" t="s">
        <v>10286</v>
      </c>
      <c r="AO127" s="287" t="s">
        <v>10286</v>
      </c>
      <c r="AP127" s="287" t="s">
        <v>10286</v>
      </c>
      <c r="AQ127" s="287" t="s">
        <v>10286</v>
      </c>
      <c r="AR127" s="287" t="s">
        <v>10286</v>
      </c>
      <c r="AS127" s="287" t="s">
        <v>10286</v>
      </c>
      <c r="AT127" s="287" t="s">
        <v>10286</v>
      </c>
      <c r="AU127" s="287" t="s">
        <v>10286</v>
      </c>
      <c r="AV127" s="287" t="s">
        <v>10286</v>
      </c>
      <c r="AW127" s="287" t="s">
        <v>10286</v>
      </c>
      <c r="AX127" s="287" t="s">
        <v>10286</v>
      </c>
      <c r="AY127" s="287" t="s">
        <v>10286</v>
      </c>
      <c r="AZ127" s="287" t="s">
        <v>10286</v>
      </c>
      <c r="BA127" s="287" t="s">
        <v>10286</v>
      </c>
      <c r="BB127" s="287" t="s">
        <v>10286</v>
      </c>
      <c r="BC127" s="287" t="s">
        <v>10286</v>
      </c>
      <c r="BD127" s="287" t="s">
        <v>10286</v>
      </c>
      <c r="BE127" s="287" t="s">
        <v>10286</v>
      </c>
      <c r="BF127" s="287" t="s">
        <v>10286</v>
      </c>
      <c r="BG127" s="287" t="s">
        <v>10286</v>
      </c>
      <c r="BH127" s="287" t="s">
        <v>10286</v>
      </c>
      <c r="BI127" s="287" t="s">
        <v>10286</v>
      </c>
      <c r="BJ127" s="287">
        <v>1.1000000000000001</v>
      </c>
      <c r="BK127" s="287">
        <f>_xlfn.IFNA(VLOOKUP(C127,'INFORM Severity - hidden'!$C$5:$G$300,5,FALSE),"-")</f>
        <v>1.1000000000000001</v>
      </c>
    </row>
    <row r="128" spans="1:63" x14ac:dyDescent="0.25">
      <c r="C128" t="s">
        <v>10340</v>
      </c>
      <c r="D128" s="287" t="str">
        <f t="shared" si="1"/>
        <v>-</v>
      </c>
      <c r="E128" s="287">
        <v>2.2000000000000002</v>
      </c>
      <c r="F128" s="287">
        <v>2.2000000000000002</v>
      </c>
      <c r="G128" s="287">
        <v>2.1</v>
      </c>
      <c r="H128" s="287">
        <v>2.1</v>
      </c>
      <c r="I128" s="287">
        <v>2.1</v>
      </c>
      <c r="J128" s="287">
        <v>2.1</v>
      </c>
      <c r="K128" s="287">
        <v>2.1</v>
      </c>
      <c r="L128" s="287">
        <v>2.1</v>
      </c>
      <c r="M128" s="287">
        <v>2.1</v>
      </c>
      <c r="N128" s="287">
        <v>2.2000000000000002</v>
      </c>
      <c r="O128" s="287">
        <v>2.2000000000000002</v>
      </c>
      <c r="P128" s="287">
        <v>2.2000000000000002</v>
      </c>
      <c r="Q128" s="287">
        <v>2.2000000000000002</v>
      </c>
      <c r="R128" s="287">
        <v>2.2000000000000002</v>
      </c>
      <c r="S128" s="287">
        <v>2.4</v>
      </c>
      <c r="T128" s="287">
        <v>2.4</v>
      </c>
      <c r="U128" s="287">
        <v>2.4</v>
      </c>
      <c r="V128" s="287">
        <v>2.4</v>
      </c>
      <c r="W128" s="287">
        <v>2.4</v>
      </c>
      <c r="X128" s="287">
        <v>2.4</v>
      </c>
      <c r="Y128" s="287">
        <v>2.2999999999999998</v>
      </c>
      <c r="Z128" s="287">
        <v>2.5</v>
      </c>
      <c r="AA128" s="287">
        <v>2.5</v>
      </c>
      <c r="AB128" s="287">
        <v>2.5</v>
      </c>
      <c r="AC128" s="287">
        <v>2.5</v>
      </c>
      <c r="AD128" s="287">
        <v>2.5</v>
      </c>
      <c r="AE128" s="287">
        <v>2.5</v>
      </c>
      <c r="AF128" s="287">
        <v>2.5</v>
      </c>
      <c r="AG128" s="287">
        <v>2.5</v>
      </c>
      <c r="AH128" s="287">
        <v>2.5</v>
      </c>
      <c r="AI128" s="287">
        <v>2.5</v>
      </c>
      <c r="AJ128" s="287">
        <v>2.5</v>
      </c>
      <c r="AK128" s="287">
        <v>2</v>
      </c>
      <c r="AL128" s="287">
        <v>2</v>
      </c>
      <c r="AM128" s="287">
        <v>2.2000000000000002</v>
      </c>
      <c r="AN128" s="287">
        <v>2.2000000000000002</v>
      </c>
      <c r="AO128" s="287">
        <v>2.2000000000000002</v>
      </c>
      <c r="AP128" s="287">
        <v>2.2000000000000002</v>
      </c>
      <c r="AQ128" s="287">
        <v>2.2000000000000002</v>
      </c>
      <c r="AR128" s="287">
        <v>2.2000000000000002</v>
      </c>
      <c r="AS128" s="287">
        <v>2.1</v>
      </c>
      <c r="AT128" s="287">
        <v>2.1</v>
      </c>
      <c r="AU128" s="287">
        <v>2.1</v>
      </c>
      <c r="AV128" s="287">
        <v>2</v>
      </c>
      <c r="AW128" s="287">
        <v>2</v>
      </c>
      <c r="AX128" s="287">
        <v>2.1</v>
      </c>
      <c r="AY128" s="287" t="s">
        <v>10286</v>
      </c>
      <c r="AZ128" s="287" t="s">
        <v>10286</v>
      </c>
      <c r="BA128" s="287" t="s">
        <v>10286</v>
      </c>
      <c r="BB128" s="287" t="s">
        <v>10286</v>
      </c>
      <c r="BC128" s="287" t="s">
        <v>10286</v>
      </c>
      <c r="BD128" s="287" t="s">
        <v>10286</v>
      </c>
      <c r="BE128" s="287" t="s">
        <v>10286</v>
      </c>
      <c r="BF128" s="287" t="s">
        <v>10286</v>
      </c>
      <c r="BG128" s="287" t="s">
        <v>10286</v>
      </c>
      <c r="BH128" s="287" t="s">
        <v>10286</v>
      </c>
      <c r="BI128" s="287" t="s">
        <v>10286</v>
      </c>
      <c r="BJ128" s="287" t="s">
        <v>10286</v>
      </c>
      <c r="BK128" s="287" t="str">
        <f>_xlfn.IFNA(VLOOKUP(C128,'INFORM Severity - hidden'!$C$5:$G$300,5,FALSE),"-")</f>
        <v>-</v>
      </c>
    </row>
    <row r="129" spans="1:63" x14ac:dyDescent="0.25">
      <c r="C129" t="s">
        <v>10341</v>
      </c>
      <c r="D129" s="287" t="str">
        <f t="shared" si="1"/>
        <v>-</v>
      </c>
      <c r="E129" s="287" t="s">
        <v>10286</v>
      </c>
      <c r="F129" s="287" t="s">
        <v>10286</v>
      </c>
      <c r="G129" s="287" t="s">
        <v>10286</v>
      </c>
      <c r="H129" s="287" t="s">
        <v>10286</v>
      </c>
      <c r="I129" s="287" t="s">
        <v>10286</v>
      </c>
      <c r="J129" s="287" t="s">
        <v>10286</v>
      </c>
      <c r="K129" s="287" t="s">
        <v>10286</v>
      </c>
      <c r="L129" s="287" t="s">
        <v>10286</v>
      </c>
      <c r="M129" s="287" t="s">
        <v>10286</v>
      </c>
      <c r="N129" s="287" t="s">
        <v>10286</v>
      </c>
      <c r="O129" s="287" t="s">
        <v>10286</v>
      </c>
      <c r="P129" s="287" t="s">
        <v>10286</v>
      </c>
      <c r="Q129" s="287" t="s">
        <v>10286</v>
      </c>
      <c r="R129" s="287" t="s">
        <v>10286</v>
      </c>
      <c r="S129" s="287" t="s">
        <v>10286</v>
      </c>
      <c r="T129" s="287" t="s">
        <v>10286</v>
      </c>
      <c r="U129" s="287" t="s">
        <v>10286</v>
      </c>
      <c r="V129" s="287" t="s">
        <v>10286</v>
      </c>
      <c r="W129" s="287" t="s">
        <v>10286</v>
      </c>
      <c r="X129" s="287" t="s">
        <v>10286</v>
      </c>
      <c r="Y129" s="287" t="s">
        <v>10286</v>
      </c>
      <c r="Z129" s="287" t="s">
        <v>10286</v>
      </c>
      <c r="AA129" s="287" t="s">
        <v>10286</v>
      </c>
      <c r="AB129" s="287" t="s">
        <v>10286</v>
      </c>
      <c r="AC129" s="287" t="s">
        <v>10286</v>
      </c>
      <c r="AD129" s="287" t="s">
        <v>10286</v>
      </c>
      <c r="AE129" s="287" t="s">
        <v>10286</v>
      </c>
      <c r="AF129" s="287" t="s">
        <v>10286</v>
      </c>
      <c r="AG129" s="287" t="s">
        <v>10286</v>
      </c>
      <c r="AH129" s="287" t="s">
        <v>10286</v>
      </c>
      <c r="AI129" s="287" t="s">
        <v>10286</v>
      </c>
      <c r="AJ129" s="287" t="s">
        <v>10286</v>
      </c>
      <c r="AK129" s="287" t="s">
        <v>10286</v>
      </c>
      <c r="AL129" s="287" t="s">
        <v>10286</v>
      </c>
      <c r="AM129" s="287" t="s">
        <v>10286</v>
      </c>
      <c r="AN129" s="287" t="s">
        <v>10286</v>
      </c>
      <c r="AO129" s="287" t="s">
        <v>10286</v>
      </c>
      <c r="AP129" s="287" t="s">
        <v>10286</v>
      </c>
      <c r="AQ129" s="287" t="s">
        <v>10286</v>
      </c>
      <c r="AR129" s="287" t="s">
        <v>10286</v>
      </c>
      <c r="AS129" s="287" t="s">
        <v>10286</v>
      </c>
      <c r="AT129" s="287" t="s">
        <v>10286</v>
      </c>
      <c r="AU129" s="287" t="s">
        <v>10286</v>
      </c>
      <c r="AV129" s="287" t="s">
        <v>10286</v>
      </c>
      <c r="AW129" s="287" t="s">
        <v>10286</v>
      </c>
      <c r="AX129" s="287" t="s">
        <v>10286</v>
      </c>
      <c r="AY129" s="287">
        <v>2.2000000000000002</v>
      </c>
      <c r="AZ129" s="287">
        <v>2.2000000000000002</v>
      </c>
      <c r="BA129" s="287">
        <v>2.2000000000000002</v>
      </c>
      <c r="BB129" s="287">
        <v>2.2000000000000002</v>
      </c>
      <c r="BC129" s="287" t="s">
        <v>10286</v>
      </c>
      <c r="BD129" s="287" t="s">
        <v>10286</v>
      </c>
      <c r="BE129" s="287" t="s">
        <v>10286</v>
      </c>
      <c r="BF129" s="287" t="s">
        <v>10286</v>
      </c>
      <c r="BG129" s="287" t="s">
        <v>10286</v>
      </c>
      <c r="BH129" s="287" t="s">
        <v>10286</v>
      </c>
      <c r="BI129" s="287" t="s">
        <v>10286</v>
      </c>
      <c r="BJ129" s="287" t="s">
        <v>10286</v>
      </c>
      <c r="BK129" s="287" t="str">
        <f>_xlfn.IFNA(VLOOKUP(C129,'INFORM Severity - hidden'!$C$5:$G$300,5,FALSE),"-")</f>
        <v>-</v>
      </c>
    </row>
    <row r="130" spans="1:63" x14ac:dyDescent="0.25">
      <c r="A130" t="s">
        <v>5389</v>
      </c>
      <c r="B130" t="s">
        <v>5387</v>
      </c>
      <c r="C130" t="s">
        <v>5388</v>
      </c>
      <c r="D130" s="287" t="str">
        <f t="shared" si="1"/>
        <v>-</v>
      </c>
      <c r="E130" s="287" t="s">
        <v>10286</v>
      </c>
      <c r="F130" s="287" t="s">
        <v>10286</v>
      </c>
      <c r="G130" s="287" t="s">
        <v>10286</v>
      </c>
      <c r="H130" s="287" t="s">
        <v>10286</v>
      </c>
      <c r="I130" s="287" t="s">
        <v>10286</v>
      </c>
      <c r="J130" s="287" t="s">
        <v>10286</v>
      </c>
      <c r="K130" s="287" t="s">
        <v>10286</v>
      </c>
      <c r="L130" s="287" t="s">
        <v>10286</v>
      </c>
      <c r="M130" s="287" t="s">
        <v>10286</v>
      </c>
      <c r="N130" s="287" t="s">
        <v>10286</v>
      </c>
      <c r="O130" s="287" t="s">
        <v>10286</v>
      </c>
      <c r="P130" s="287" t="s">
        <v>10286</v>
      </c>
      <c r="Q130" s="287" t="s">
        <v>10286</v>
      </c>
      <c r="R130" s="287" t="s">
        <v>10286</v>
      </c>
      <c r="S130" s="287" t="s">
        <v>10286</v>
      </c>
      <c r="T130" s="287" t="s">
        <v>10286</v>
      </c>
      <c r="U130" s="287" t="s">
        <v>10286</v>
      </c>
      <c r="V130" s="287" t="s">
        <v>10286</v>
      </c>
      <c r="W130" s="287" t="s">
        <v>10286</v>
      </c>
      <c r="X130" s="287" t="s">
        <v>10286</v>
      </c>
      <c r="Y130" s="287" t="s">
        <v>10286</v>
      </c>
      <c r="Z130" s="287" t="s">
        <v>10286</v>
      </c>
      <c r="AA130" s="287" t="s">
        <v>10286</v>
      </c>
      <c r="AB130" s="287" t="s">
        <v>10286</v>
      </c>
      <c r="AC130" s="287" t="s">
        <v>10286</v>
      </c>
      <c r="AD130" s="287" t="s">
        <v>10286</v>
      </c>
      <c r="AE130" s="287" t="s">
        <v>10286</v>
      </c>
      <c r="AF130" s="287" t="s">
        <v>10286</v>
      </c>
      <c r="AG130" s="287" t="s">
        <v>10286</v>
      </c>
      <c r="AH130" s="287" t="s">
        <v>10286</v>
      </c>
      <c r="AI130" s="287" t="s">
        <v>10286</v>
      </c>
      <c r="AJ130" s="287" t="s">
        <v>10286</v>
      </c>
      <c r="AK130" s="287" t="s">
        <v>10286</v>
      </c>
      <c r="AL130" s="287" t="s">
        <v>10286</v>
      </c>
      <c r="AM130" s="287" t="s">
        <v>10286</v>
      </c>
      <c r="AN130" s="287" t="s">
        <v>10286</v>
      </c>
      <c r="AO130" s="287" t="s">
        <v>10286</v>
      </c>
      <c r="AP130" s="287" t="s">
        <v>10286</v>
      </c>
      <c r="AQ130" s="287" t="s">
        <v>10286</v>
      </c>
      <c r="AR130" s="287" t="s">
        <v>10286</v>
      </c>
      <c r="AS130" s="287" t="s">
        <v>10286</v>
      </c>
      <c r="AT130" s="287" t="s">
        <v>10286</v>
      </c>
      <c r="AU130" s="287" t="s">
        <v>10286</v>
      </c>
      <c r="AV130" s="287" t="s">
        <v>10286</v>
      </c>
      <c r="AW130" s="287" t="s">
        <v>10286</v>
      </c>
      <c r="AX130" s="287" t="s">
        <v>10286</v>
      </c>
      <c r="AY130" s="287" t="s">
        <v>10286</v>
      </c>
      <c r="AZ130" s="287" t="s">
        <v>10286</v>
      </c>
      <c r="BA130" s="287" t="s">
        <v>10286</v>
      </c>
      <c r="BB130" s="287" t="s">
        <v>10286</v>
      </c>
      <c r="BC130" s="287" t="s">
        <v>10286</v>
      </c>
      <c r="BD130" s="287" t="s">
        <v>10286</v>
      </c>
      <c r="BE130" s="287" t="s">
        <v>10286</v>
      </c>
      <c r="BF130" s="287" t="s">
        <v>10286</v>
      </c>
      <c r="BG130" s="287" t="s">
        <v>10286</v>
      </c>
      <c r="BH130" s="287" t="s">
        <v>10286</v>
      </c>
      <c r="BI130" s="287" t="s">
        <v>10286</v>
      </c>
      <c r="BJ130" s="287" t="s">
        <v>10286</v>
      </c>
      <c r="BK130" s="287">
        <f>_xlfn.IFNA(VLOOKUP(C130,'INFORM Severity - hidden'!$C$5:$G$300,5,FALSE),"-")</f>
        <v>1.3</v>
      </c>
    </row>
    <row r="131" spans="1:63" x14ac:dyDescent="0.25">
      <c r="A131" t="s">
        <v>5401</v>
      </c>
      <c r="B131" t="s">
        <v>5399</v>
      </c>
      <c r="C131" t="s">
        <v>5400</v>
      </c>
      <c r="D131" s="287" t="str">
        <f t="shared" ref="D131:D194" si="2">IF(BK131="-","-",IFERROR(IF(ROUND(AVERAGE(BI131:BK131),1)=ROUND(AVERAGE(BF131:BH131),1),"Stable",IF(ROUND(AVERAGE(BI131:BK131),1)&lt;ROUND(AVERAGE(BF131:BH131),1),"Decreasing",IF(ROUND(AVERAGE(BI131:BK131),1)&gt;ROUND(AVERAGE(BF131:BH131),1),"Increasing"))),"-"))</f>
        <v>-</v>
      </c>
      <c r="E131" s="287" t="s">
        <v>10286</v>
      </c>
      <c r="F131" s="287" t="s">
        <v>10286</v>
      </c>
      <c r="G131" s="287" t="s">
        <v>10286</v>
      </c>
      <c r="H131" s="287" t="s">
        <v>10286</v>
      </c>
      <c r="I131" s="287" t="s">
        <v>10286</v>
      </c>
      <c r="J131" s="287" t="s">
        <v>10286</v>
      </c>
      <c r="K131" s="287" t="s">
        <v>10286</v>
      </c>
      <c r="L131" s="287" t="s">
        <v>10286</v>
      </c>
      <c r="M131" s="287" t="s">
        <v>10286</v>
      </c>
      <c r="N131" s="287" t="s">
        <v>10286</v>
      </c>
      <c r="O131" s="287" t="s">
        <v>10286</v>
      </c>
      <c r="P131" s="287" t="s">
        <v>10286</v>
      </c>
      <c r="Q131" s="287" t="s">
        <v>10286</v>
      </c>
      <c r="R131" s="287" t="s">
        <v>10286</v>
      </c>
      <c r="S131" s="287" t="s">
        <v>10286</v>
      </c>
      <c r="T131" s="287" t="s">
        <v>10286</v>
      </c>
      <c r="U131" s="287" t="s">
        <v>10286</v>
      </c>
      <c r="V131" s="287" t="s">
        <v>10286</v>
      </c>
      <c r="W131" s="287" t="s">
        <v>10286</v>
      </c>
      <c r="X131" s="287" t="s">
        <v>10286</v>
      </c>
      <c r="Y131" s="287" t="s">
        <v>10286</v>
      </c>
      <c r="Z131" s="287" t="s">
        <v>10286</v>
      </c>
      <c r="AA131" s="287" t="s">
        <v>10286</v>
      </c>
      <c r="AB131" s="287" t="s">
        <v>10286</v>
      </c>
      <c r="AC131" s="287" t="s">
        <v>10286</v>
      </c>
      <c r="AD131" s="287" t="s">
        <v>10286</v>
      </c>
      <c r="AE131" s="287" t="s">
        <v>10286</v>
      </c>
      <c r="AF131" s="287" t="s">
        <v>10286</v>
      </c>
      <c r="AG131" s="287" t="s">
        <v>10286</v>
      </c>
      <c r="AH131" s="287" t="s">
        <v>10286</v>
      </c>
      <c r="AI131" s="287" t="s">
        <v>10286</v>
      </c>
      <c r="AJ131" s="287" t="s">
        <v>10286</v>
      </c>
      <c r="AK131" s="287" t="s">
        <v>10286</v>
      </c>
      <c r="AL131" s="287" t="s">
        <v>10286</v>
      </c>
      <c r="AM131" s="287" t="s">
        <v>10286</v>
      </c>
      <c r="AN131" s="287" t="s">
        <v>10286</v>
      </c>
      <c r="AO131" s="287" t="s">
        <v>10286</v>
      </c>
      <c r="AP131" s="287" t="s">
        <v>10286</v>
      </c>
      <c r="AQ131" s="287" t="s">
        <v>10286</v>
      </c>
      <c r="AR131" s="287" t="s">
        <v>10286</v>
      </c>
      <c r="AS131" s="287" t="s">
        <v>10286</v>
      </c>
      <c r="AT131" s="287" t="s">
        <v>10286</v>
      </c>
      <c r="AU131" s="287" t="s">
        <v>10286</v>
      </c>
      <c r="AV131" s="287" t="s">
        <v>10286</v>
      </c>
      <c r="AW131" s="287" t="s">
        <v>10286</v>
      </c>
      <c r="AX131" s="287" t="s">
        <v>10286</v>
      </c>
      <c r="AY131" s="287" t="s">
        <v>10286</v>
      </c>
      <c r="AZ131" s="287" t="s">
        <v>10286</v>
      </c>
      <c r="BA131" s="287" t="s">
        <v>10286</v>
      </c>
      <c r="BB131" s="287" t="s">
        <v>10286</v>
      </c>
      <c r="BC131" s="287" t="s">
        <v>10286</v>
      </c>
      <c r="BD131" s="287" t="s">
        <v>10286</v>
      </c>
      <c r="BE131" s="287" t="s">
        <v>10286</v>
      </c>
      <c r="BF131" s="287" t="s">
        <v>10286</v>
      </c>
      <c r="BG131" s="287" t="s">
        <v>10286</v>
      </c>
      <c r="BH131" s="287" t="s">
        <v>10286</v>
      </c>
      <c r="BI131" s="287" t="s">
        <v>10286</v>
      </c>
      <c r="BJ131" s="287" t="s">
        <v>10286</v>
      </c>
      <c r="BK131" s="287">
        <f>_xlfn.IFNA(VLOOKUP(C131,'INFORM Severity - hidden'!$C$5:$G$300,5,FALSE),"-")</f>
        <v>1.2</v>
      </c>
    </row>
    <row r="132" spans="1:63" x14ac:dyDescent="0.25">
      <c r="A132" t="s">
        <v>333</v>
      </c>
      <c r="B132" t="s">
        <v>3871</v>
      </c>
      <c r="C132" t="s">
        <v>3872</v>
      </c>
      <c r="D132" s="287" t="str">
        <f t="shared" si="2"/>
        <v>-</v>
      </c>
      <c r="E132" s="287" t="s">
        <v>10286</v>
      </c>
      <c r="F132" s="287" t="s">
        <v>10286</v>
      </c>
      <c r="G132" s="287" t="s">
        <v>10286</v>
      </c>
      <c r="H132" s="287" t="s">
        <v>10286</v>
      </c>
      <c r="I132" s="287" t="s">
        <v>10286</v>
      </c>
      <c r="J132" s="287" t="s">
        <v>10286</v>
      </c>
      <c r="K132" s="287" t="s">
        <v>10286</v>
      </c>
      <c r="L132" s="287" t="s">
        <v>10286</v>
      </c>
      <c r="M132" s="287" t="s">
        <v>10286</v>
      </c>
      <c r="N132" s="287" t="s">
        <v>10286</v>
      </c>
      <c r="O132" s="287" t="s">
        <v>10286</v>
      </c>
      <c r="P132" s="287" t="s">
        <v>10286</v>
      </c>
      <c r="Q132" s="287" t="s">
        <v>10286</v>
      </c>
      <c r="R132" s="287" t="s">
        <v>10286</v>
      </c>
      <c r="S132" s="287" t="s">
        <v>10286</v>
      </c>
      <c r="T132" s="287" t="s">
        <v>10286</v>
      </c>
      <c r="U132" s="287" t="s">
        <v>10286</v>
      </c>
      <c r="V132" s="287" t="s">
        <v>10286</v>
      </c>
      <c r="W132" s="287" t="s">
        <v>10286</v>
      </c>
      <c r="X132" s="287" t="s">
        <v>10286</v>
      </c>
      <c r="Y132" s="287" t="s">
        <v>10286</v>
      </c>
      <c r="Z132" s="287" t="s">
        <v>10286</v>
      </c>
      <c r="AA132" s="287" t="s">
        <v>10286</v>
      </c>
      <c r="AB132" s="287" t="s">
        <v>10286</v>
      </c>
      <c r="AC132" s="287" t="s">
        <v>10286</v>
      </c>
      <c r="AD132" s="287" t="s">
        <v>10286</v>
      </c>
      <c r="AE132" s="287" t="s">
        <v>10286</v>
      </c>
      <c r="AF132" s="287" t="s">
        <v>10286</v>
      </c>
      <c r="AG132" s="287" t="s">
        <v>10286</v>
      </c>
      <c r="AH132" s="287" t="s">
        <v>10286</v>
      </c>
      <c r="AI132" s="287" t="s">
        <v>10286</v>
      </c>
      <c r="AJ132" s="287" t="s">
        <v>10286</v>
      </c>
      <c r="AK132" s="287" t="s">
        <v>10286</v>
      </c>
      <c r="AL132" s="287" t="s">
        <v>10286</v>
      </c>
      <c r="AM132" s="287" t="s">
        <v>10286</v>
      </c>
      <c r="AN132" s="287" t="s">
        <v>10286</v>
      </c>
      <c r="AO132" s="287" t="s">
        <v>10286</v>
      </c>
      <c r="AP132" s="287" t="s">
        <v>10286</v>
      </c>
      <c r="AQ132" s="287" t="s">
        <v>10286</v>
      </c>
      <c r="AR132" s="287" t="s">
        <v>10286</v>
      </c>
      <c r="AS132" s="287" t="s">
        <v>10286</v>
      </c>
      <c r="AT132" s="287" t="s">
        <v>10286</v>
      </c>
      <c r="AU132" s="287" t="s">
        <v>10286</v>
      </c>
      <c r="AV132" s="287" t="s">
        <v>10286</v>
      </c>
      <c r="AW132" s="287" t="s">
        <v>10286</v>
      </c>
      <c r="AX132" s="287" t="s">
        <v>10286</v>
      </c>
      <c r="AY132" s="287" t="s">
        <v>10286</v>
      </c>
      <c r="AZ132" s="287" t="s">
        <v>10286</v>
      </c>
      <c r="BA132" s="287" t="s">
        <v>10286</v>
      </c>
      <c r="BB132" s="287" t="s">
        <v>10286</v>
      </c>
      <c r="BC132" s="287" t="s">
        <v>10286</v>
      </c>
      <c r="BD132" s="287" t="s">
        <v>10286</v>
      </c>
      <c r="BE132" s="287" t="s">
        <v>10286</v>
      </c>
      <c r="BF132" s="287" t="s">
        <v>10286</v>
      </c>
      <c r="BG132" s="287" t="s">
        <v>10286</v>
      </c>
      <c r="BH132" s="287" t="s">
        <v>10286</v>
      </c>
      <c r="BI132" s="287">
        <v>2.9</v>
      </c>
      <c r="BJ132" s="287">
        <v>2.9</v>
      </c>
      <c r="BK132" s="287">
        <f>_xlfn.IFNA(VLOOKUP(C132,'INFORM Severity - hidden'!$C$5:$G$300,5,FALSE),"-")</f>
        <v>3</v>
      </c>
    </row>
    <row r="133" spans="1:63" x14ac:dyDescent="0.25">
      <c r="A133" t="s">
        <v>333</v>
      </c>
      <c r="B133" t="s">
        <v>331</v>
      </c>
      <c r="C133" t="s">
        <v>332</v>
      </c>
      <c r="D133" s="287" t="str">
        <f t="shared" si="2"/>
        <v>Stable</v>
      </c>
      <c r="E133" s="287" t="s">
        <v>10286</v>
      </c>
      <c r="F133" s="287" t="s">
        <v>10286</v>
      </c>
      <c r="G133" s="287" t="s">
        <v>10286</v>
      </c>
      <c r="H133" s="287" t="s">
        <v>10286</v>
      </c>
      <c r="I133" s="287" t="s">
        <v>10286</v>
      </c>
      <c r="J133" s="287" t="s">
        <v>10286</v>
      </c>
      <c r="K133" s="287" t="s">
        <v>10286</v>
      </c>
      <c r="L133" s="287" t="s">
        <v>10286</v>
      </c>
      <c r="M133" s="287" t="s">
        <v>10286</v>
      </c>
      <c r="N133" s="287" t="s">
        <v>10286</v>
      </c>
      <c r="O133" s="287" t="s">
        <v>10286</v>
      </c>
      <c r="P133" s="287" t="s">
        <v>10286</v>
      </c>
      <c r="Q133" s="287" t="s">
        <v>10286</v>
      </c>
      <c r="R133" s="287" t="s">
        <v>10286</v>
      </c>
      <c r="S133" s="287" t="s">
        <v>10286</v>
      </c>
      <c r="T133" s="287" t="s">
        <v>10286</v>
      </c>
      <c r="U133" s="287" t="s">
        <v>10286</v>
      </c>
      <c r="V133" s="287" t="s">
        <v>10286</v>
      </c>
      <c r="W133" s="287" t="s">
        <v>10286</v>
      </c>
      <c r="X133" s="287" t="s">
        <v>10286</v>
      </c>
      <c r="Y133" s="287" t="s">
        <v>10286</v>
      </c>
      <c r="Z133" s="287" t="s">
        <v>10286</v>
      </c>
      <c r="AA133" s="287" t="s">
        <v>10286</v>
      </c>
      <c r="AB133" s="287" t="s">
        <v>10286</v>
      </c>
      <c r="AC133" s="287" t="s">
        <v>10286</v>
      </c>
      <c r="AD133" s="287" t="s">
        <v>10286</v>
      </c>
      <c r="AE133" s="287" t="s">
        <v>10286</v>
      </c>
      <c r="AF133" s="287" t="s">
        <v>10286</v>
      </c>
      <c r="AG133" s="287" t="s">
        <v>10286</v>
      </c>
      <c r="AH133" s="287" t="s">
        <v>10286</v>
      </c>
      <c r="AI133" s="287" t="s">
        <v>10286</v>
      </c>
      <c r="AJ133" s="287" t="s">
        <v>10286</v>
      </c>
      <c r="AK133" s="287" t="s">
        <v>10286</v>
      </c>
      <c r="AL133" s="287" t="s">
        <v>10286</v>
      </c>
      <c r="AM133" s="287" t="s">
        <v>10286</v>
      </c>
      <c r="AN133" s="287" t="s">
        <v>10286</v>
      </c>
      <c r="AO133" s="287" t="s">
        <v>10286</v>
      </c>
      <c r="AP133" s="287" t="s">
        <v>10286</v>
      </c>
      <c r="AQ133" s="287" t="s">
        <v>10286</v>
      </c>
      <c r="AR133" s="287" t="s">
        <v>10286</v>
      </c>
      <c r="AS133" s="287" t="s">
        <v>10286</v>
      </c>
      <c r="AT133" s="287" t="s">
        <v>10286</v>
      </c>
      <c r="AU133" s="287">
        <v>2.1</v>
      </c>
      <c r="AV133" s="287">
        <v>2.1</v>
      </c>
      <c r="AW133" s="287">
        <v>2.1</v>
      </c>
      <c r="AX133" s="287">
        <v>2.2000000000000002</v>
      </c>
      <c r="AY133" s="287">
        <v>2.2000000000000002</v>
      </c>
      <c r="AZ133" s="287">
        <v>2.2000000000000002</v>
      </c>
      <c r="BA133" s="287">
        <v>2.2000000000000002</v>
      </c>
      <c r="BB133" s="287">
        <v>2.2000000000000002</v>
      </c>
      <c r="BC133" s="287">
        <v>2.2000000000000002</v>
      </c>
      <c r="BD133" s="287">
        <v>2.2000000000000002</v>
      </c>
      <c r="BE133" s="287">
        <v>2.2000000000000002</v>
      </c>
      <c r="BF133" s="287">
        <v>2.1</v>
      </c>
      <c r="BG133" s="287">
        <v>2.2000000000000002</v>
      </c>
      <c r="BH133" s="287">
        <v>2.2000000000000002</v>
      </c>
      <c r="BI133" s="287">
        <v>2.2000000000000002</v>
      </c>
      <c r="BJ133" s="287">
        <v>2.2000000000000002</v>
      </c>
      <c r="BK133" s="287">
        <f>_xlfn.IFNA(VLOOKUP(C133,'INFORM Severity - hidden'!$C$5:$G$300,5,FALSE),"-")</f>
        <v>2.2000000000000002</v>
      </c>
    </row>
    <row r="134" spans="1:63" x14ac:dyDescent="0.25">
      <c r="A134" t="s">
        <v>333</v>
      </c>
      <c r="B134" t="s">
        <v>3888</v>
      </c>
      <c r="C134" t="s">
        <v>3889</v>
      </c>
      <c r="D134" s="287" t="str">
        <f t="shared" si="2"/>
        <v>-</v>
      </c>
      <c r="E134" s="287" t="s">
        <v>10286</v>
      </c>
      <c r="F134" s="287" t="s">
        <v>10286</v>
      </c>
      <c r="G134" s="287" t="s">
        <v>10286</v>
      </c>
      <c r="H134" s="287" t="s">
        <v>10286</v>
      </c>
      <c r="I134" s="287" t="s">
        <v>10286</v>
      </c>
      <c r="J134" s="287" t="s">
        <v>10286</v>
      </c>
      <c r="K134" s="287" t="s">
        <v>10286</v>
      </c>
      <c r="L134" s="287" t="s">
        <v>10286</v>
      </c>
      <c r="M134" s="287" t="s">
        <v>10286</v>
      </c>
      <c r="N134" s="287" t="s">
        <v>10286</v>
      </c>
      <c r="O134" s="287" t="s">
        <v>10286</v>
      </c>
      <c r="P134" s="287" t="s">
        <v>10286</v>
      </c>
      <c r="Q134" s="287" t="s">
        <v>10286</v>
      </c>
      <c r="R134" s="287" t="s">
        <v>10286</v>
      </c>
      <c r="S134" s="287" t="s">
        <v>10286</v>
      </c>
      <c r="T134" s="287" t="s">
        <v>10286</v>
      </c>
      <c r="U134" s="287" t="s">
        <v>10286</v>
      </c>
      <c r="V134" s="287" t="s">
        <v>10286</v>
      </c>
      <c r="W134" s="287" t="s">
        <v>10286</v>
      </c>
      <c r="X134" s="287" t="s">
        <v>10286</v>
      </c>
      <c r="Y134" s="287" t="s">
        <v>10286</v>
      </c>
      <c r="Z134" s="287" t="s">
        <v>10286</v>
      </c>
      <c r="AA134" s="287" t="s">
        <v>10286</v>
      </c>
      <c r="AB134" s="287" t="s">
        <v>10286</v>
      </c>
      <c r="AC134" s="287" t="s">
        <v>10286</v>
      </c>
      <c r="AD134" s="287" t="s">
        <v>10286</v>
      </c>
      <c r="AE134" s="287" t="s">
        <v>10286</v>
      </c>
      <c r="AF134" s="287" t="s">
        <v>10286</v>
      </c>
      <c r="AG134" s="287" t="s">
        <v>10286</v>
      </c>
      <c r="AH134" s="287" t="s">
        <v>10286</v>
      </c>
      <c r="AI134" s="287" t="s">
        <v>10286</v>
      </c>
      <c r="AJ134" s="287" t="s">
        <v>10286</v>
      </c>
      <c r="AK134" s="287" t="s">
        <v>10286</v>
      </c>
      <c r="AL134" s="287" t="s">
        <v>10286</v>
      </c>
      <c r="AM134" s="287" t="s">
        <v>10286</v>
      </c>
      <c r="AN134" s="287" t="s">
        <v>10286</v>
      </c>
      <c r="AO134" s="287" t="s">
        <v>10286</v>
      </c>
      <c r="AP134" s="287" t="s">
        <v>10286</v>
      </c>
      <c r="AQ134" s="287" t="s">
        <v>10286</v>
      </c>
      <c r="AR134" s="287" t="s">
        <v>10286</v>
      </c>
      <c r="AS134" s="287" t="s">
        <v>10286</v>
      </c>
      <c r="AT134" s="287" t="s">
        <v>10286</v>
      </c>
      <c r="AU134" s="287" t="s">
        <v>10286</v>
      </c>
      <c r="AV134" s="287" t="s">
        <v>10286</v>
      </c>
      <c r="AW134" s="287" t="s">
        <v>10286</v>
      </c>
      <c r="AX134" s="287" t="s">
        <v>10286</v>
      </c>
      <c r="AY134" s="287" t="s">
        <v>10286</v>
      </c>
      <c r="AZ134" s="287" t="s">
        <v>10286</v>
      </c>
      <c r="BA134" s="287" t="s">
        <v>10286</v>
      </c>
      <c r="BB134" s="287" t="s">
        <v>10286</v>
      </c>
      <c r="BC134" s="287" t="s">
        <v>10286</v>
      </c>
      <c r="BD134" s="287" t="s">
        <v>10286</v>
      </c>
      <c r="BE134" s="287" t="s">
        <v>10286</v>
      </c>
      <c r="BF134" s="287" t="s">
        <v>10286</v>
      </c>
      <c r="BG134" s="287" t="s">
        <v>10286</v>
      </c>
      <c r="BH134" s="287" t="s">
        <v>10286</v>
      </c>
      <c r="BI134" s="287">
        <v>2.8</v>
      </c>
      <c r="BJ134" s="287">
        <v>2.8</v>
      </c>
      <c r="BK134" s="287">
        <f>_xlfn.IFNA(VLOOKUP(C134,'INFORM Severity - hidden'!$C$5:$G$300,5,FALSE),"-")</f>
        <v>2.9</v>
      </c>
    </row>
    <row r="135" spans="1:63" x14ac:dyDescent="0.25">
      <c r="A135" t="s">
        <v>5864</v>
      </c>
      <c r="B135" t="s">
        <v>5862</v>
      </c>
      <c r="C135" t="s">
        <v>5863</v>
      </c>
      <c r="D135" s="287" t="str">
        <f t="shared" si="2"/>
        <v>Decreasing</v>
      </c>
      <c r="E135" s="287" t="s">
        <v>10286</v>
      </c>
      <c r="F135" s="287" t="s">
        <v>10286</v>
      </c>
      <c r="G135" s="287" t="s">
        <v>10286</v>
      </c>
      <c r="H135" s="287" t="s">
        <v>10286</v>
      </c>
      <c r="I135" s="287" t="s">
        <v>10286</v>
      </c>
      <c r="J135" s="287" t="s">
        <v>10286</v>
      </c>
      <c r="K135" s="287" t="s">
        <v>10286</v>
      </c>
      <c r="L135" s="287" t="s">
        <v>10286</v>
      </c>
      <c r="M135" s="287" t="s">
        <v>10286</v>
      </c>
      <c r="N135" s="287" t="s">
        <v>10286</v>
      </c>
      <c r="O135" s="287" t="s">
        <v>10286</v>
      </c>
      <c r="P135" s="287" t="s">
        <v>10286</v>
      </c>
      <c r="Q135" s="287" t="s">
        <v>10286</v>
      </c>
      <c r="R135" s="287" t="s">
        <v>10286</v>
      </c>
      <c r="S135" s="287" t="s">
        <v>10286</v>
      </c>
      <c r="T135" s="287" t="s">
        <v>10286</v>
      </c>
      <c r="U135" s="287" t="s">
        <v>10286</v>
      </c>
      <c r="V135" s="287" t="s">
        <v>10286</v>
      </c>
      <c r="W135" s="287" t="s">
        <v>10286</v>
      </c>
      <c r="X135" s="287" t="s">
        <v>10286</v>
      </c>
      <c r="Y135" s="287" t="s">
        <v>10286</v>
      </c>
      <c r="Z135" s="287" t="s">
        <v>10286</v>
      </c>
      <c r="AA135" s="287" t="s">
        <v>10286</v>
      </c>
      <c r="AB135" s="287" t="s">
        <v>10286</v>
      </c>
      <c r="AC135" s="287" t="s">
        <v>10286</v>
      </c>
      <c r="AD135" s="287" t="s">
        <v>10286</v>
      </c>
      <c r="AE135" s="287" t="s">
        <v>10286</v>
      </c>
      <c r="AF135" s="287" t="s">
        <v>10286</v>
      </c>
      <c r="AG135" s="287" t="s">
        <v>10286</v>
      </c>
      <c r="AH135" s="287" t="s">
        <v>10286</v>
      </c>
      <c r="AI135" s="287" t="s">
        <v>10286</v>
      </c>
      <c r="AJ135" s="287" t="s">
        <v>10286</v>
      </c>
      <c r="AK135" s="287" t="s">
        <v>10286</v>
      </c>
      <c r="AL135" s="287" t="s">
        <v>10286</v>
      </c>
      <c r="AM135" s="287" t="s">
        <v>10286</v>
      </c>
      <c r="AN135" s="287" t="s">
        <v>10286</v>
      </c>
      <c r="AO135" s="287" t="s">
        <v>10286</v>
      </c>
      <c r="AP135" s="287" t="s">
        <v>10286</v>
      </c>
      <c r="AQ135" s="287">
        <v>1.4</v>
      </c>
      <c r="AR135" s="287">
        <v>1.2</v>
      </c>
      <c r="AS135" s="287">
        <v>1.2</v>
      </c>
      <c r="AT135" s="287">
        <v>1.2</v>
      </c>
      <c r="AU135" s="287">
        <v>2.2999999999999998</v>
      </c>
      <c r="AV135" s="287">
        <v>2.2999999999999998</v>
      </c>
      <c r="AW135" s="287">
        <v>2.4</v>
      </c>
      <c r="AX135" s="287">
        <v>2.4</v>
      </c>
      <c r="AY135" s="287">
        <v>2.4</v>
      </c>
      <c r="AZ135" s="287">
        <v>1.9</v>
      </c>
      <c r="BA135" s="287">
        <v>1.9</v>
      </c>
      <c r="BB135" s="287">
        <v>1.9</v>
      </c>
      <c r="BC135" s="287">
        <v>1.9</v>
      </c>
      <c r="BD135" s="287">
        <v>1.9</v>
      </c>
      <c r="BE135" s="287">
        <v>1.9</v>
      </c>
      <c r="BF135" s="287">
        <v>1.9</v>
      </c>
      <c r="BG135" s="287">
        <v>1.9</v>
      </c>
      <c r="BH135" s="287">
        <v>1.9</v>
      </c>
      <c r="BI135" s="287">
        <v>1.9</v>
      </c>
      <c r="BJ135" s="287">
        <v>1.6</v>
      </c>
      <c r="BK135" s="287">
        <f>_xlfn.IFNA(VLOOKUP(C135,'INFORM Severity - hidden'!$C$5:$G$300,5,FALSE),"-")</f>
        <v>1.6</v>
      </c>
    </row>
    <row r="136" spans="1:63" x14ac:dyDescent="0.25">
      <c r="A136" t="s">
        <v>1607</v>
      </c>
      <c r="B136" t="s">
        <v>1802</v>
      </c>
      <c r="C136" t="s">
        <v>1803</v>
      </c>
      <c r="D136" s="287" t="str">
        <f t="shared" si="2"/>
        <v>Stable</v>
      </c>
      <c r="E136" s="287" t="s">
        <v>10286</v>
      </c>
      <c r="F136" s="287">
        <v>2.8</v>
      </c>
      <c r="G136" s="287">
        <v>2.8</v>
      </c>
      <c r="H136" s="287">
        <v>2.9</v>
      </c>
      <c r="I136" s="287">
        <v>2.9</v>
      </c>
      <c r="J136" s="287" t="s">
        <v>10286</v>
      </c>
      <c r="K136" s="287" t="s">
        <v>10286</v>
      </c>
      <c r="L136" s="287" t="s">
        <v>10286</v>
      </c>
      <c r="M136" s="287" t="s">
        <v>10286</v>
      </c>
      <c r="N136" s="287" t="s">
        <v>10286</v>
      </c>
      <c r="O136" s="287" t="s">
        <v>10286</v>
      </c>
      <c r="P136" s="287" t="s">
        <v>10286</v>
      </c>
      <c r="Q136" s="287" t="s">
        <v>10286</v>
      </c>
      <c r="R136" s="287" t="s">
        <v>10286</v>
      </c>
      <c r="S136" s="287" t="s">
        <v>10286</v>
      </c>
      <c r="T136" s="287" t="s">
        <v>10286</v>
      </c>
      <c r="U136" s="287" t="s">
        <v>10286</v>
      </c>
      <c r="V136" s="287" t="s">
        <v>10286</v>
      </c>
      <c r="W136" s="287" t="s">
        <v>10286</v>
      </c>
      <c r="X136" s="287" t="s">
        <v>10286</v>
      </c>
      <c r="Y136" s="287" t="s">
        <v>10286</v>
      </c>
      <c r="Z136" s="287" t="s">
        <v>10286</v>
      </c>
      <c r="AA136" s="287" t="s">
        <v>10286</v>
      </c>
      <c r="AB136" s="287" t="s">
        <v>10286</v>
      </c>
      <c r="AC136" s="287" t="s">
        <v>10286</v>
      </c>
      <c r="AD136" s="287" t="s">
        <v>10286</v>
      </c>
      <c r="AE136" s="287" t="s">
        <v>10286</v>
      </c>
      <c r="AF136" s="287" t="s">
        <v>10286</v>
      </c>
      <c r="AG136" s="287" t="s">
        <v>10286</v>
      </c>
      <c r="AH136" s="287" t="s">
        <v>10286</v>
      </c>
      <c r="AI136" s="287" t="s">
        <v>10286</v>
      </c>
      <c r="AJ136" s="287" t="s">
        <v>10286</v>
      </c>
      <c r="AK136" s="287" t="s">
        <v>10286</v>
      </c>
      <c r="AL136" s="287" t="s">
        <v>10286</v>
      </c>
      <c r="AM136" s="287" t="s">
        <v>10286</v>
      </c>
      <c r="AN136" s="287" t="s">
        <v>10286</v>
      </c>
      <c r="AO136" s="287">
        <v>2.7</v>
      </c>
      <c r="AP136" s="287">
        <v>3</v>
      </c>
      <c r="AQ136" s="287">
        <v>3</v>
      </c>
      <c r="AR136" s="287">
        <v>3</v>
      </c>
      <c r="AS136" s="287">
        <v>3</v>
      </c>
      <c r="AT136" s="287">
        <v>3</v>
      </c>
      <c r="AU136" s="287">
        <v>2.9</v>
      </c>
      <c r="AV136" s="287">
        <v>2.9</v>
      </c>
      <c r="AW136" s="287">
        <v>2.5</v>
      </c>
      <c r="AX136" s="287">
        <v>2.5</v>
      </c>
      <c r="AY136" s="287">
        <v>2.9</v>
      </c>
      <c r="AZ136" s="287">
        <v>2.9</v>
      </c>
      <c r="BA136" s="287" t="s">
        <v>10286</v>
      </c>
      <c r="BB136" s="287">
        <v>2.9</v>
      </c>
      <c r="BC136" s="287">
        <v>3</v>
      </c>
      <c r="BD136" s="287">
        <v>3</v>
      </c>
      <c r="BE136" s="287">
        <v>2.9</v>
      </c>
      <c r="BF136" s="287">
        <v>2.9</v>
      </c>
      <c r="BG136" s="287">
        <v>2.9</v>
      </c>
      <c r="BH136" s="287">
        <v>2.8</v>
      </c>
      <c r="BI136" s="287">
        <v>2.8</v>
      </c>
      <c r="BJ136" s="287">
        <v>2.9</v>
      </c>
      <c r="BK136" s="287">
        <f>_xlfn.IFNA(VLOOKUP(C136,'INFORM Severity - hidden'!$C$5:$G$300,5,FALSE),"-")</f>
        <v>2.9</v>
      </c>
    </row>
    <row r="137" spans="1:63" x14ac:dyDescent="0.25">
      <c r="A137" t="s">
        <v>1607</v>
      </c>
      <c r="B137" t="s">
        <v>1605</v>
      </c>
      <c r="C137" t="s">
        <v>1606</v>
      </c>
      <c r="D137" s="287" t="str">
        <f t="shared" si="2"/>
        <v>Stable</v>
      </c>
      <c r="E137" s="287" t="s">
        <v>10286</v>
      </c>
      <c r="F137" s="287">
        <v>3</v>
      </c>
      <c r="G137" s="287">
        <v>3</v>
      </c>
      <c r="H137" s="287">
        <v>2.9</v>
      </c>
      <c r="I137" s="287">
        <v>2.9</v>
      </c>
      <c r="J137" s="287">
        <v>2.9</v>
      </c>
      <c r="K137" s="287">
        <v>2.8</v>
      </c>
      <c r="L137" s="287">
        <v>2.8</v>
      </c>
      <c r="M137" s="287">
        <v>2.6</v>
      </c>
      <c r="N137" s="287">
        <v>2.4</v>
      </c>
      <c r="O137" s="287">
        <v>2.4</v>
      </c>
      <c r="P137" s="287">
        <v>2.4</v>
      </c>
      <c r="Q137" s="287">
        <v>2.7</v>
      </c>
      <c r="R137" s="287">
        <v>2.7</v>
      </c>
      <c r="S137" s="287">
        <v>2.7</v>
      </c>
      <c r="T137" s="287">
        <v>2.7</v>
      </c>
      <c r="U137" s="287">
        <v>2.6</v>
      </c>
      <c r="V137" s="287">
        <v>2.6</v>
      </c>
      <c r="W137" s="287">
        <v>2.6</v>
      </c>
      <c r="X137" s="287">
        <v>2.6</v>
      </c>
      <c r="Y137" s="287">
        <v>2.6</v>
      </c>
      <c r="Z137" s="287">
        <v>2.5</v>
      </c>
      <c r="AA137" s="287">
        <v>2.5</v>
      </c>
      <c r="AB137" s="287">
        <v>2.5</v>
      </c>
      <c r="AC137" s="287">
        <v>3</v>
      </c>
      <c r="AD137" s="287">
        <v>3</v>
      </c>
      <c r="AE137" s="287">
        <v>3</v>
      </c>
      <c r="AF137" s="287">
        <v>3</v>
      </c>
      <c r="AG137" s="287">
        <v>3.1</v>
      </c>
      <c r="AH137" s="287">
        <v>3.1</v>
      </c>
      <c r="AI137" s="287">
        <v>2.8</v>
      </c>
      <c r="AJ137" s="287">
        <v>2.8</v>
      </c>
      <c r="AK137" s="287">
        <v>2.8</v>
      </c>
      <c r="AL137" s="287">
        <v>2.8</v>
      </c>
      <c r="AM137" s="287">
        <v>2.9</v>
      </c>
      <c r="AN137" s="287">
        <v>2.8</v>
      </c>
      <c r="AO137" s="287">
        <v>2.9</v>
      </c>
      <c r="AP137" s="287">
        <v>3</v>
      </c>
      <c r="AQ137" s="287">
        <v>3</v>
      </c>
      <c r="AR137" s="287">
        <v>2.9</v>
      </c>
      <c r="AS137" s="287">
        <v>2.9</v>
      </c>
      <c r="AT137" s="287">
        <v>2.9</v>
      </c>
      <c r="AU137" s="287">
        <v>2.5</v>
      </c>
      <c r="AV137" s="287">
        <v>2.6</v>
      </c>
      <c r="AW137" s="287">
        <v>2.2000000000000002</v>
      </c>
      <c r="AX137" s="287">
        <v>2.2000000000000002</v>
      </c>
      <c r="AY137" s="287">
        <v>2.7</v>
      </c>
      <c r="AZ137" s="287">
        <v>3</v>
      </c>
      <c r="BA137" s="287">
        <v>2.7</v>
      </c>
      <c r="BB137" s="287">
        <v>2.7</v>
      </c>
      <c r="BC137" s="287">
        <v>2.7</v>
      </c>
      <c r="BD137" s="287">
        <v>2.7</v>
      </c>
      <c r="BE137" s="287">
        <v>2.5</v>
      </c>
      <c r="BF137" s="287">
        <v>2.5</v>
      </c>
      <c r="BG137" s="287">
        <v>2.5</v>
      </c>
      <c r="BH137" s="287">
        <v>2.5</v>
      </c>
      <c r="BI137" s="287">
        <v>2.5</v>
      </c>
      <c r="BJ137" s="287">
        <v>2.5</v>
      </c>
      <c r="BK137" s="287">
        <f>_xlfn.IFNA(VLOOKUP(C137,'INFORM Severity - hidden'!$C$5:$G$300,5,FALSE),"-")</f>
        <v>2.5</v>
      </c>
    </row>
    <row r="138" spans="1:63" x14ac:dyDescent="0.25">
      <c r="C138" t="s">
        <v>10342</v>
      </c>
      <c r="D138" s="287" t="str">
        <f t="shared" si="2"/>
        <v>-</v>
      </c>
      <c r="E138" s="287" t="s">
        <v>10286</v>
      </c>
      <c r="F138" s="287">
        <v>1.7</v>
      </c>
      <c r="G138" s="287">
        <v>1.8</v>
      </c>
      <c r="H138" s="287">
        <v>2.2999999999999998</v>
      </c>
      <c r="I138" s="287">
        <v>2.4</v>
      </c>
      <c r="J138" s="287" t="s">
        <v>10286</v>
      </c>
      <c r="K138" s="287" t="s">
        <v>10286</v>
      </c>
      <c r="L138" s="287" t="s">
        <v>10286</v>
      </c>
      <c r="M138" s="287" t="s">
        <v>10286</v>
      </c>
      <c r="N138" s="287" t="s">
        <v>10286</v>
      </c>
      <c r="O138" s="287" t="s">
        <v>10286</v>
      </c>
      <c r="P138" s="287" t="s">
        <v>10286</v>
      </c>
      <c r="Q138" s="287" t="s">
        <v>10286</v>
      </c>
      <c r="R138" s="287" t="s">
        <v>10286</v>
      </c>
      <c r="S138" s="287" t="s">
        <v>10286</v>
      </c>
      <c r="T138" s="287" t="s">
        <v>10286</v>
      </c>
      <c r="U138" s="287" t="s">
        <v>10286</v>
      </c>
      <c r="V138" s="287" t="s">
        <v>10286</v>
      </c>
      <c r="W138" s="287" t="s">
        <v>10286</v>
      </c>
      <c r="X138" s="287" t="s">
        <v>10286</v>
      </c>
      <c r="Y138" s="287" t="s">
        <v>10286</v>
      </c>
      <c r="Z138" s="287" t="s">
        <v>10286</v>
      </c>
      <c r="AA138" s="287" t="s">
        <v>10286</v>
      </c>
      <c r="AB138" s="287" t="s">
        <v>10286</v>
      </c>
      <c r="AC138" s="287" t="s">
        <v>10286</v>
      </c>
      <c r="AD138" s="287" t="s">
        <v>10286</v>
      </c>
      <c r="AE138" s="287" t="s">
        <v>10286</v>
      </c>
      <c r="AF138" s="287" t="s">
        <v>10286</v>
      </c>
      <c r="AG138" s="287" t="s">
        <v>10286</v>
      </c>
      <c r="AH138" s="287" t="s">
        <v>10286</v>
      </c>
      <c r="AI138" s="287" t="s">
        <v>10286</v>
      </c>
      <c r="AJ138" s="287" t="s">
        <v>10286</v>
      </c>
      <c r="AK138" s="287" t="s">
        <v>10286</v>
      </c>
      <c r="AL138" s="287" t="s">
        <v>10286</v>
      </c>
      <c r="AM138" s="287" t="s">
        <v>10286</v>
      </c>
      <c r="AN138" s="287" t="s">
        <v>10286</v>
      </c>
      <c r="AO138" s="287" t="s">
        <v>10286</v>
      </c>
      <c r="AP138" s="287" t="s">
        <v>10286</v>
      </c>
      <c r="AQ138" s="287" t="s">
        <v>10286</v>
      </c>
      <c r="AR138" s="287" t="s">
        <v>10286</v>
      </c>
      <c r="AS138" s="287" t="s">
        <v>10286</v>
      </c>
      <c r="AT138" s="287" t="s">
        <v>10286</v>
      </c>
      <c r="AU138" s="287" t="s">
        <v>10286</v>
      </c>
      <c r="AV138" s="287" t="s">
        <v>10286</v>
      </c>
      <c r="AW138" s="287" t="s">
        <v>10286</v>
      </c>
      <c r="AX138" s="287" t="s">
        <v>10286</v>
      </c>
      <c r="AY138" s="287" t="s">
        <v>10286</v>
      </c>
      <c r="AZ138" s="287" t="s">
        <v>10286</v>
      </c>
      <c r="BA138" s="287" t="s">
        <v>10286</v>
      </c>
      <c r="BB138" s="287" t="s">
        <v>10286</v>
      </c>
      <c r="BC138" s="287" t="s">
        <v>10286</v>
      </c>
      <c r="BD138" s="287" t="s">
        <v>10286</v>
      </c>
      <c r="BE138" s="287" t="s">
        <v>10286</v>
      </c>
      <c r="BF138" s="287" t="s">
        <v>10286</v>
      </c>
      <c r="BG138" s="287" t="s">
        <v>10286</v>
      </c>
      <c r="BH138" s="287" t="s">
        <v>10286</v>
      </c>
      <c r="BI138" s="287" t="s">
        <v>10286</v>
      </c>
      <c r="BJ138" s="287" t="s">
        <v>10286</v>
      </c>
      <c r="BK138" s="287" t="str">
        <f>_xlfn.IFNA(VLOOKUP(C138,'INFORM Severity - hidden'!$C$5:$G$300,5,FALSE),"-")</f>
        <v>-</v>
      </c>
    </row>
    <row r="139" spans="1:63" x14ac:dyDescent="0.25">
      <c r="C139" t="s">
        <v>10343</v>
      </c>
      <c r="D139" s="287" t="str">
        <f t="shared" si="2"/>
        <v>-</v>
      </c>
      <c r="E139" s="287" t="s">
        <v>10286</v>
      </c>
      <c r="F139" s="287" t="s">
        <v>10286</v>
      </c>
      <c r="G139" s="287" t="s">
        <v>10286</v>
      </c>
      <c r="H139" s="287" t="s">
        <v>10286</v>
      </c>
      <c r="I139" s="287" t="s">
        <v>10286</v>
      </c>
      <c r="J139" s="287" t="s">
        <v>10286</v>
      </c>
      <c r="K139" s="287" t="s">
        <v>10286</v>
      </c>
      <c r="L139" s="287" t="s">
        <v>10286</v>
      </c>
      <c r="M139" s="287" t="s">
        <v>10286</v>
      </c>
      <c r="N139" s="287" t="s">
        <v>10286</v>
      </c>
      <c r="O139" s="287" t="s">
        <v>10286</v>
      </c>
      <c r="P139" s="287" t="s">
        <v>10286</v>
      </c>
      <c r="Q139" s="287" t="s">
        <v>10286</v>
      </c>
      <c r="R139" s="287">
        <v>1.2</v>
      </c>
      <c r="S139" s="287">
        <v>1.3</v>
      </c>
      <c r="T139" s="287">
        <v>1.3</v>
      </c>
      <c r="U139" s="287">
        <v>1.3</v>
      </c>
      <c r="V139" s="287">
        <v>1.3</v>
      </c>
      <c r="W139" s="287">
        <v>1.3</v>
      </c>
      <c r="X139" s="287">
        <v>1.3</v>
      </c>
      <c r="Y139" s="287">
        <v>1.3</v>
      </c>
      <c r="Z139" s="287">
        <v>1.3</v>
      </c>
      <c r="AA139" s="287">
        <v>1.1000000000000001</v>
      </c>
      <c r="AB139" s="287">
        <v>1.1000000000000001</v>
      </c>
      <c r="AC139" s="287" t="s">
        <v>10286</v>
      </c>
      <c r="AD139" s="287" t="s">
        <v>10286</v>
      </c>
      <c r="AE139" s="287" t="s">
        <v>10286</v>
      </c>
      <c r="AF139" s="287" t="s">
        <v>10286</v>
      </c>
      <c r="AG139" s="287" t="s">
        <v>10286</v>
      </c>
      <c r="AH139" s="287" t="s">
        <v>10286</v>
      </c>
      <c r="AI139" s="287" t="s">
        <v>10286</v>
      </c>
      <c r="AJ139" s="287" t="s">
        <v>10286</v>
      </c>
      <c r="AK139" s="287" t="s">
        <v>10286</v>
      </c>
      <c r="AL139" s="287" t="s">
        <v>10286</v>
      </c>
      <c r="AM139" s="287" t="s">
        <v>10286</v>
      </c>
      <c r="AN139" s="287" t="s">
        <v>10286</v>
      </c>
      <c r="AO139" s="287" t="s">
        <v>10286</v>
      </c>
      <c r="AP139" s="287" t="s">
        <v>10286</v>
      </c>
      <c r="AQ139" s="287" t="s">
        <v>10286</v>
      </c>
      <c r="AR139" s="287" t="s">
        <v>10286</v>
      </c>
      <c r="AS139" s="287" t="s">
        <v>10286</v>
      </c>
      <c r="AT139" s="287" t="s">
        <v>10286</v>
      </c>
      <c r="AU139" s="287" t="s">
        <v>10286</v>
      </c>
      <c r="AV139" s="287" t="s">
        <v>10286</v>
      </c>
      <c r="AW139" s="287" t="s">
        <v>10286</v>
      </c>
      <c r="AX139" s="287" t="s">
        <v>10286</v>
      </c>
      <c r="AY139" s="287" t="s">
        <v>10286</v>
      </c>
      <c r="AZ139" s="287" t="s">
        <v>10286</v>
      </c>
      <c r="BA139" s="287" t="s">
        <v>10286</v>
      </c>
      <c r="BB139" s="287" t="s">
        <v>10286</v>
      </c>
      <c r="BC139" s="287" t="s">
        <v>10286</v>
      </c>
      <c r="BD139" s="287" t="s">
        <v>10286</v>
      </c>
      <c r="BE139" s="287" t="s">
        <v>10286</v>
      </c>
      <c r="BF139" s="287" t="s">
        <v>10286</v>
      </c>
      <c r="BG139" s="287" t="s">
        <v>10286</v>
      </c>
      <c r="BH139" s="287" t="s">
        <v>10286</v>
      </c>
      <c r="BI139" s="287" t="s">
        <v>10286</v>
      </c>
      <c r="BJ139" s="287" t="s">
        <v>10286</v>
      </c>
      <c r="BK139" s="287" t="str">
        <f>_xlfn.IFNA(VLOOKUP(C139,'INFORM Severity - hidden'!$C$5:$G$300,5,FALSE),"-")</f>
        <v>-</v>
      </c>
    </row>
    <row r="140" spans="1:63" x14ac:dyDescent="0.25">
      <c r="C140" t="s">
        <v>10344</v>
      </c>
      <c r="D140" s="287" t="str">
        <f t="shared" si="2"/>
        <v>-</v>
      </c>
      <c r="E140" s="287" t="s">
        <v>10286</v>
      </c>
      <c r="F140" s="287" t="s">
        <v>10286</v>
      </c>
      <c r="G140" s="287" t="s">
        <v>10286</v>
      </c>
      <c r="H140" s="287" t="s">
        <v>10286</v>
      </c>
      <c r="I140" s="287" t="s">
        <v>10286</v>
      </c>
      <c r="J140" s="287" t="s">
        <v>10286</v>
      </c>
      <c r="K140" s="287" t="s">
        <v>10286</v>
      </c>
      <c r="L140" s="287" t="s">
        <v>10286</v>
      </c>
      <c r="M140" s="287" t="s">
        <v>10286</v>
      </c>
      <c r="N140" s="287" t="s">
        <v>10286</v>
      </c>
      <c r="O140" s="287" t="s">
        <v>10286</v>
      </c>
      <c r="P140" s="287" t="s">
        <v>10286</v>
      </c>
      <c r="Q140" s="287" t="s">
        <v>10286</v>
      </c>
      <c r="R140" s="287">
        <v>2.5</v>
      </c>
      <c r="S140" s="287">
        <v>2.5</v>
      </c>
      <c r="T140" s="287">
        <v>2.5</v>
      </c>
      <c r="U140" s="287">
        <v>2.5</v>
      </c>
      <c r="V140" s="287">
        <v>2.6</v>
      </c>
      <c r="W140" s="287">
        <v>2.6</v>
      </c>
      <c r="X140" s="287">
        <v>2.6</v>
      </c>
      <c r="Y140" s="287">
        <v>2.6</v>
      </c>
      <c r="Z140" s="287">
        <v>2.6</v>
      </c>
      <c r="AA140" s="287">
        <v>2.5</v>
      </c>
      <c r="AB140" s="287">
        <v>2.5</v>
      </c>
      <c r="AC140" s="287" t="s">
        <v>10286</v>
      </c>
      <c r="AD140" s="287" t="s">
        <v>10286</v>
      </c>
      <c r="AE140" s="287" t="s">
        <v>10286</v>
      </c>
      <c r="AF140" s="287" t="s">
        <v>10286</v>
      </c>
      <c r="AG140" s="287" t="s">
        <v>10286</v>
      </c>
      <c r="AH140" s="287" t="s">
        <v>10286</v>
      </c>
      <c r="AI140" s="287" t="s">
        <v>10286</v>
      </c>
      <c r="AJ140" s="287" t="s">
        <v>10286</v>
      </c>
      <c r="AK140" s="287" t="s">
        <v>10286</v>
      </c>
      <c r="AL140" s="287" t="s">
        <v>10286</v>
      </c>
      <c r="AM140" s="287" t="s">
        <v>10286</v>
      </c>
      <c r="AN140" s="287" t="s">
        <v>10286</v>
      </c>
      <c r="AO140" s="287" t="s">
        <v>10286</v>
      </c>
      <c r="AP140" s="287" t="s">
        <v>10286</v>
      </c>
      <c r="AQ140" s="287" t="s">
        <v>10286</v>
      </c>
      <c r="AR140" s="287" t="s">
        <v>10286</v>
      </c>
      <c r="AS140" s="287" t="s">
        <v>10286</v>
      </c>
      <c r="AT140" s="287" t="s">
        <v>10286</v>
      </c>
      <c r="AU140" s="287" t="s">
        <v>10286</v>
      </c>
      <c r="AV140" s="287" t="s">
        <v>10286</v>
      </c>
      <c r="AW140" s="287" t="s">
        <v>10286</v>
      </c>
      <c r="AX140" s="287" t="s">
        <v>10286</v>
      </c>
      <c r="AY140" s="287" t="s">
        <v>10286</v>
      </c>
      <c r="AZ140" s="287" t="s">
        <v>10286</v>
      </c>
      <c r="BA140" s="287" t="s">
        <v>10286</v>
      </c>
      <c r="BB140" s="287" t="s">
        <v>10286</v>
      </c>
      <c r="BC140" s="287" t="s">
        <v>10286</v>
      </c>
      <c r="BD140" s="287" t="s">
        <v>10286</v>
      </c>
      <c r="BE140" s="287" t="s">
        <v>10286</v>
      </c>
      <c r="BF140" s="287" t="s">
        <v>10286</v>
      </c>
      <c r="BG140" s="287" t="s">
        <v>10286</v>
      </c>
      <c r="BH140" s="287" t="s">
        <v>10286</v>
      </c>
      <c r="BI140" s="287" t="s">
        <v>10286</v>
      </c>
      <c r="BJ140" s="287" t="s">
        <v>10286</v>
      </c>
      <c r="BK140" s="287" t="str">
        <f>_xlfn.IFNA(VLOOKUP(C140,'INFORM Severity - hidden'!$C$5:$G$300,5,FALSE),"-")</f>
        <v>-</v>
      </c>
    </row>
    <row r="141" spans="1:63" x14ac:dyDescent="0.25">
      <c r="C141" t="s">
        <v>10345</v>
      </c>
      <c r="D141" s="287" t="str">
        <f t="shared" si="2"/>
        <v>-</v>
      </c>
      <c r="E141" s="287" t="s">
        <v>10286</v>
      </c>
      <c r="F141" s="287" t="s">
        <v>10286</v>
      </c>
      <c r="G141" s="287" t="s">
        <v>10286</v>
      </c>
      <c r="H141" s="287" t="s">
        <v>10286</v>
      </c>
      <c r="I141" s="287" t="s">
        <v>10286</v>
      </c>
      <c r="J141" s="287" t="s">
        <v>10286</v>
      </c>
      <c r="K141" s="287" t="s">
        <v>10286</v>
      </c>
      <c r="L141" s="287" t="s">
        <v>10286</v>
      </c>
      <c r="M141" s="287" t="s">
        <v>10286</v>
      </c>
      <c r="N141" s="287" t="s">
        <v>10286</v>
      </c>
      <c r="O141" s="287" t="s">
        <v>10286</v>
      </c>
      <c r="P141" s="287" t="s">
        <v>10286</v>
      </c>
      <c r="Q141" s="287" t="s">
        <v>10286</v>
      </c>
      <c r="R141" s="287" t="s">
        <v>10286</v>
      </c>
      <c r="S141" s="287" t="s">
        <v>10286</v>
      </c>
      <c r="T141" s="287" t="s">
        <v>10286</v>
      </c>
      <c r="U141" s="287" t="s">
        <v>10286</v>
      </c>
      <c r="V141" s="287" t="s">
        <v>10286</v>
      </c>
      <c r="W141" s="287" t="s">
        <v>10286</v>
      </c>
      <c r="X141" s="287" t="s">
        <v>10286</v>
      </c>
      <c r="Y141" s="287" t="s">
        <v>10286</v>
      </c>
      <c r="Z141" s="287" t="s">
        <v>10286</v>
      </c>
      <c r="AA141" s="287" t="s">
        <v>10286</v>
      </c>
      <c r="AB141" s="287" t="s">
        <v>10286</v>
      </c>
      <c r="AC141" s="287" t="s">
        <v>10286</v>
      </c>
      <c r="AD141" s="287" t="s">
        <v>10286</v>
      </c>
      <c r="AE141" s="287" t="s">
        <v>10286</v>
      </c>
      <c r="AF141" s="287" t="s">
        <v>10286</v>
      </c>
      <c r="AG141" s="287" t="s">
        <v>10286</v>
      </c>
      <c r="AH141" s="287" t="s">
        <v>10286</v>
      </c>
      <c r="AI141" s="287" t="s">
        <v>10286</v>
      </c>
      <c r="AJ141" s="287" t="s">
        <v>10286</v>
      </c>
      <c r="AK141" s="287" t="s">
        <v>10286</v>
      </c>
      <c r="AL141" s="287" t="s">
        <v>10286</v>
      </c>
      <c r="AM141" s="287" t="s">
        <v>10286</v>
      </c>
      <c r="AN141" s="287" t="s">
        <v>10286</v>
      </c>
      <c r="AO141" s="287">
        <v>1.7</v>
      </c>
      <c r="AP141" s="287">
        <v>2.1</v>
      </c>
      <c r="AQ141" s="287">
        <v>1.9</v>
      </c>
      <c r="AR141" s="287">
        <v>1.8</v>
      </c>
      <c r="AS141" s="287">
        <v>1.8</v>
      </c>
      <c r="AT141" s="287">
        <v>1.8</v>
      </c>
      <c r="AU141" s="287">
        <v>1.8</v>
      </c>
      <c r="AV141" s="287">
        <v>2.2000000000000002</v>
      </c>
      <c r="AW141" s="287">
        <v>2.2999999999999998</v>
      </c>
      <c r="AX141" s="287">
        <v>2.2999999999999998</v>
      </c>
      <c r="AY141" s="287">
        <v>2.2999999999999998</v>
      </c>
      <c r="AZ141" s="287">
        <v>2.2999999999999998</v>
      </c>
      <c r="BA141" s="287" t="s">
        <v>10286</v>
      </c>
      <c r="BB141" s="287" t="s">
        <v>10286</v>
      </c>
      <c r="BC141" s="287" t="s">
        <v>10286</v>
      </c>
      <c r="BD141" s="287" t="s">
        <v>10286</v>
      </c>
      <c r="BE141" s="287" t="s">
        <v>10286</v>
      </c>
      <c r="BF141" s="287" t="s">
        <v>10286</v>
      </c>
      <c r="BG141" s="287" t="s">
        <v>10286</v>
      </c>
      <c r="BH141" s="287" t="s">
        <v>10286</v>
      </c>
      <c r="BI141" s="287" t="s">
        <v>10286</v>
      </c>
      <c r="BJ141" s="287" t="s">
        <v>10286</v>
      </c>
      <c r="BK141" s="287" t="str">
        <f>_xlfn.IFNA(VLOOKUP(C141,'INFORM Severity - hidden'!$C$5:$G$300,5,FALSE),"-")</f>
        <v>-</v>
      </c>
    </row>
    <row r="142" spans="1:63" x14ac:dyDescent="0.25">
      <c r="C142" t="s">
        <v>10346</v>
      </c>
      <c r="D142" s="287" t="str">
        <f t="shared" si="2"/>
        <v>-</v>
      </c>
      <c r="E142" s="287" t="s">
        <v>10286</v>
      </c>
      <c r="F142" s="287" t="s">
        <v>10286</v>
      </c>
      <c r="G142" s="287" t="s">
        <v>10286</v>
      </c>
      <c r="H142" s="287" t="s">
        <v>10286</v>
      </c>
      <c r="I142" s="287" t="s">
        <v>10286</v>
      </c>
      <c r="J142" s="287" t="s">
        <v>10286</v>
      </c>
      <c r="K142" s="287" t="s">
        <v>10286</v>
      </c>
      <c r="L142" s="287" t="s">
        <v>10286</v>
      </c>
      <c r="M142" s="287" t="s">
        <v>10286</v>
      </c>
      <c r="N142" s="287" t="s">
        <v>10286</v>
      </c>
      <c r="O142" s="287" t="s">
        <v>10286</v>
      </c>
      <c r="P142" s="287" t="s">
        <v>10286</v>
      </c>
      <c r="Q142" s="287" t="s">
        <v>10286</v>
      </c>
      <c r="R142" s="287" t="s">
        <v>10286</v>
      </c>
      <c r="S142" s="287" t="s">
        <v>10286</v>
      </c>
      <c r="T142" s="287" t="s">
        <v>10286</v>
      </c>
      <c r="U142" s="287" t="s">
        <v>10286</v>
      </c>
      <c r="V142" s="287" t="s">
        <v>10286</v>
      </c>
      <c r="W142" s="287" t="s">
        <v>10286</v>
      </c>
      <c r="X142" s="287" t="s">
        <v>10286</v>
      </c>
      <c r="Y142" s="287" t="s">
        <v>10286</v>
      </c>
      <c r="Z142" s="287" t="s">
        <v>10286</v>
      </c>
      <c r="AA142" s="287" t="s">
        <v>10286</v>
      </c>
      <c r="AB142" s="287" t="s">
        <v>10286</v>
      </c>
      <c r="AC142" s="287" t="s">
        <v>10286</v>
      </c>
      <c r="AD142" s="287" t="s">
        <v>10286</v>
      </c>
      <c r="AE142" s="287" t="s">
        <v>10286</v>
      </c>
      <c r="AF142" s="287" t="s">
        <v>10286</v>
      </c>
      <c r="AG142" s="287" t="s">
        <v>10286</v>
      </c>
      <c r="AH142" s="287" t="s">
        <v>10286</v>
      </c>
      <c r="AI142" s="287" t="s">
        <v>10286</v>
      </c>
      <c r="AJ142" s="287" t="s">
        <v>10286</v>
      </c>
      <c r="AK142" s="287" t="s">
        <v>10286</v>
      </c>
      <c r="AL142" s="287" t="s">
        <v>10286</v>
      </c>
      <c r="AM142" s="287" t="s">
        <v>10286</v>
      </c>
      <c r="AN142" s="287" t="s">
        <v>10286</v>
      </c>
      <c r="AO142" s="287" t="s">
        <v>10286</v>
      </c>
      <c r="AP142" s="287" t="s">
        <v>10286</v>
      </c>
      <c r="AQ142" s="287" t="s">
        <v>10286</v>
      </c>
      <c r="AR142" s="287" t="s">
        <v>10286</v>
      </c>
      <c r="AS142" s="287" t="s">
        <v>10286</v>
      </c>
      <c r="AT142" s="287" t="s">
        <v>10286</v>
      </c>
      <c r="AU142" s="287" t="s">
        <v>10286</v>
      </c>
      <c r="AV142" s="287" t="s">
        <v>10286</v>
      </c>
      <c r="AW142" s="287" t="s">
        <v>10286</v>
      </c>
      <c r="AX142" s="287" t="s">
        <v>10286</v>
      </c>
      <c r="AY142" s="287" t="s">
        <v>10286</v>
      </c>
      <c r="AZ142" s="287" t="s">
        <v>10286</v>
      </c>
      <c r="BA142" s="287" t="s">
        <v>10286</v>
      </c>
      <c r="BB142" s="287">
        <v>1.9</v>
      </c>
      <c r="BC142" s="287">
        <v>1.9</v>
      </c>
      <c r="BD142" s="287">
        <v>1.9</v>
      </c>
      <c r="BE142" s="287" t="s">
        <v>10286</v>
      </c>
      <c r="BF142" s="287" t="s">
        <v>10286</v>
      </c>
      <c r="BG142" s="287" t="s">
        <v>10286</v>
      </c>
      <c r="BH142" s="287" t="s">
        <v>10286</v>
      </c>
      <c r="BI142" s="287" t="s">
        <v>10286</v>
      </c>
      <c r="BJ142" s="287" t="s">
        <v>10286</v>
      </c>
      <c r="BK142" s="287" t="str">
        <f>_xlfn.IFNA(VLOOKUP(C142,'INFORM Severity - hidden'!$C$5:$G$300,5,FALSE),"-")</f>
        <v>-</v>
      </c>
    </row>
    <row r="143" spans="1:63" x14ac:dyDescent="0.25">
      <c r="A143" t="s">
        <v>1607</v>
      </c>
      <c r="B143" t="s">
        <v>1791</v>
      </c>
      <c r="C143" t="s">
        <v>1792</v>
      </c>
      <c r="D143" s="287" t="str">
        <f t="shared" si="2"/>
        <v>Stable</v>
      </c>
      <c r="E143" s="287" t="s">
        <v>10286</v>
      </c>
      <c r="F143" s="287" t="s">
        <v>10286</v>
      </c>
      <c r="G143" s="287" t="s">
        <v>10286</v>
      </c>
      <c r="H143" s="287" t="s">
        <v>10286</v>
      </c>
      <c r="I143" s="287" t="s">
        <v>10286</v>
      </c>
      <c r="J143" s="287" t="s">
        <v>10286</v>
      </c>
      <c r="K143" s="287" t="s">
        <v>10286</v>
      </c>
      <c r="L143" s="287" t="s">
        <v>10286</v>
      </c>
      <c r="M143" s="287" t="s">
        <v>10286</v>
      </c>
      <c r="N143" s="287" t="s">
        <v>10286</v>
      </c>
      <c r="O143" s="287" t="s">
        <v>10286</v>
      </c>
      <c r="P143" s="287" t="s">
        <v>10286</v>
      </c>
      <c r="Q143" s="287" t="s">
        <v>10286</v>
      </c>
      <c r="R143" s="287" t="s">
        <v>10286</v>
      </c>
      <c r="S143" s="287" t="s">
        <v>10286</v>
      </c>
      <c r="T143" s="287" t="s">
        <v>10286</v>
      </c>
      <c r="U143" s="287" t="s">
        <v>10286</v>
      </c>
      <c r="V143" s="287" t="s">
        <v>10286</v>
      </c>
      <c r="W143" s="287" t="s">
        <v>10286</v>
      </c>
      <c r="X143" s="287" t="s">
        <v>10286</v>
      </c>
      <c r="Y143" s="287" t="s">
        <v>10286</v>
      </c>
      <c r="Z143" s="287" t="s">
        <v>10286</v>
      </c>
      <c r="AA143" s="287" t="s">
        <v>10286</v>
      </c>
      <c r="AB143" s="287" t="s">
        <v>10286</v>
      </c>
      <c r="AC143" s="287" t="s">
        <v>10286</v>
      </c>
      <c r="AD143" s="287" t="s">
        <v>10286</v>
      </c>
      <c r="AE143" s="287" t="s">
        <v>10286</v>
      </c>
      <c r="AF143" s="287" t="s">
        <v>10286</v>
      </c>
      <c r="AG143" s="287" t="s">
        <v>10286</v>
      </c>
      <c r="AH143" s="287" t="s">
        <v>10286</v>
      </c>
      <c r="AI143" s="287" t="s">
        <v>10286</v>
      </c>
      <c r="AJ143" s="287" t="s">
        <v>10286</v>
      </c>
      <c r="AK143" s="287" t="s">
        <v>10286</v>
      </c>
      <c r="AL143" s="287" t="s">
        <v>10286</v>
      </c>
      <c r="AM143" s="287" t="s">
        <v>10286</v>
      </c>
      <c r="AN143" s="287" t="s">
        <v>10286</v>
      </c>
      <c r="AO143" s="287" t="s">
        <v>10286</v>
      </c>
      <c r="AP143" s="287" t="s">
        <v>10286</v>
      </c>
      <c r="AQ143" s="287" t="s">
        <v>10286</v>
      </c>
      <c r="AR143" s="287" t="s">
        <v>10286</v>
      </c>
      <c r="AS143" s="287" t="s">
        <v>10286</v>
      </c>
      <c r="AT143" s="287" t="s">
        <v>10286</v>
      </c>
      <c r="AU143" s="287" t="s">
        <v>10286</v>
      </c>
      <c r="AV143" s="287" t="s">
        <v>10286</v>
      </c>
      <c r="AW143" s="287" t="s">
        <v>10286</v>
      </c>
      <c r="AX143" s="287" t="s">
        <v>10286</v>
      </c>
      <c r="AY143" s="287" t="s">
        <v>10286</v>
      </c>
      <c r="AZ143" s="287" t="s">
        <v>10286</v>
      </c>
      <c r="BA143" s="287" t="s">
        <v>10286</v>
      </c>
      <c r="BB143" s="287" t="s">
        <v>10286</v>
      </c>
      <c r="BC143" s="287">
        <v>2.1</v>
      </c>
      <c r="BD143" s="287">
        <v>2.1</v>
      </c>
      <c r="BE143" s="287">
        <v>2.8</v>
      </c>
      <c r="BF143" s="287">
        <v>2.8</v>
      </c>
      <c r="BG143" s="287">
        <v>2.8</v>
      </c>
      <c r="BH143" s="287">
        <v>2.8</v>
      </c>
      <c r="BI143" s="287">
        <v>2.8</v>
      </c>
      <c r="BJ143" s="287">
        <v>2.8</v>
      </c>
      <c r="BK143" s="287">
        <f>_xlfn.IFNA(VLOOKUP(C143,'INFORM Severity - hidden'!$C$5:$G$300,5,FALSE),"-")</f>
        <v>2.7</v>
      </c>
    </row>
    <row r="144" spans="1:63" x14ac:dyDescent="0.25">
      <c r="A144" t="s">
        <v>1682</v>
      </c>
      <c r="B144" t="s">
        <v>1680</v>
      </c>
      <c r="C144" t="s">
        <v>1681</v>
      </c>
      <c r="D144" s="287" t="str">
        <f t="shared" si="2"/>
        <v>Stable</v>
      </c>
      <c r="E144" s="287" t="s">
        <v>10286</v>
      </c>
      <c r="F144" s="287" t="s">
        <v>10286</v>
      </c>
      <c r="G144" s="287" t="s">
        <v>10286</v>
      </c>
      <c r="H144" s="287" t="s">
        <v>10286</v>
      </c>
      <c r="I144" s="287" t="s">
        <v>10286</v>
      </c>
      <c r="J144" s="287" t="s">
        <v>10286</v>
      </c>
      <c r="K144" s="287" t="s">
        <v>10286</v>
      </c>
      <c r="L144" s="287" t="s">
        <v>10286</v>
      </c>
      <c r="M144" s="287" t="s">
        <v>10286</v>
      </c>
      <c r="N144" s="287" t="s">
        <v>10286</v>
      </c>
      <c r="O144" s="287" t="s">
        <v>10286</v>
      </c>
      <c r="P144" s="287" t="s">
        <v>10286</v>
      </c>
      <c r="Q144" s="287" t="s">
        <v>10286</v>
      </c>
      <c r="R144" s="287" t="s">
        <v>10286</v>
      </c>
      <c r="S144" s="287" t="s">
        <v>10286</v>
      </c>
      <c r="T144" s="287" t="s">
        <v>10286</v>
      </c>
      <c r="U144" s="287" t="s">
        <v>10286</v>
      </c>
      <c r="V144" s="287" t="s">
        <v>10286</v>
      </c>
      <c r="W144" s="287" t="s">
        <v>10286</v>
      </c>
      <c r="X144" s="287" t="s">
        <v>10286</v>
      </c>
      <c r="Y144" s="287" t="s">
        <v>10286</v>
      </c>
      <c r="Z144" s="287" t="s">
        <v>10286</v>
      </c>
      <c r="AA144" s="287" t="s">
        <v>10286</v>
      </c>
      <c r="AB144" s="287" t="s">
        <v>10286</v>
      </c>
      <c r="AC144" s="287" t="s">
        <v>10286</v>
      </c>
      <c r="AD144" s="287" t="s">
        <v>10286</v>
      </c>
      <c r="AE144" s="287" t="s">
        <v>10286</v>
      </c>
      <c r="AF144" s="287" t="s">
        <v>10286</v>
      </c>
      <c r="AG144" s="287" t="s">
        <v>10286</v>
      </c>
      <c r="AH144" s="287" t="s">
        <v>10286</v>
      </c>
      <c r="AI144" s="287" t="s">
        <v>10286</v>
      </c>
      <c r="AJ144" s="287" t="s">
        <v>10286</v>
      </c>
      <c r="AK144" s="287" t="s">
        <v>10286</v>
      </c>
      <c r="AL144" s="287" t="s">
        <v>10286</v>
      </c>
      <c r="AM144" s="287" t="s">
        <v>10286</v>
      </c>
      <c r="AN144" s="287" t="s">
        <v>10286</v>
      </c>
      <c r="AO144" s="287" t="s">
        <v>10286</v>
      </c>
      <c r="AP144" s="287" t="s">
        <v>10286</v>
      </c>
      <c r="AQ144" s="287" t="s">
        <v>10286</v>
      </c>
      <c r="AR144" s="287" t="s">
        <v>10286</v>
      </c>
      <c r="AS144" s="287" t="s">
        <v>10286</v>
      </c>
      <c r="AT144" s="287">
        <v>2.8</v>
      </c>
      <c r="AU144" s="287">
        <v>2.8</v>
      </c>
      <c r="AV144" s="287">
        <v>2.8</v>
      </c>
      <c r="AW144" s="287">
        <v>2.8</v>
      </c>
      <c r="AX144" s="287">
        <v>2.8</v>
      </c>
      <c r="AY144" s="287">
        <v>2.8</v>
      </c>
      <c r="AZ144" s="287">
        <v>2.8</v>
      </c>
      <c r="BA144" s="287">
        <v>2.8</v>
      </c>
      <c r="BB144" s="287">
        <v>2.8</v>
      </c>
      <c r="BC144" s="287">
        <v>2.8</v>
      </c>
      <c r="BD144" s="287">
        <v>2.8</v>
      </c>
      <c r="BE144" s="287">
        <v>2.8</v>
      </c>
      <c r="BF144" s="287">
        <v>2.8</v>
      </c>
      <c r="BG144" s="287">
        <v>2.8</v>
      </c>
      <c r="BH144" s="287">
        <v>2.8</v>
      </c>
      <c r="BI144" s="287">
        <v>2.8</v>
      </c>
      <c r="BJ144" s="287">
        <v>2.8</v>
      </c>
      <c r="BK144" s="287">
        <f>_xlfn.IFNA(VLOOKUP(C144,'INFORM Severity - hidden'!$C$5:$G$300,5,FALSE),"-")</f>
        <v>2.8</v>
      </c>
    </row>
    <row r="145" spans="1:63" x14ac:dyDescent="0.25">
      <c r="A145" t="s">
        <v>1682</v>
      </c>
      <c r="B145" t="s">
        <v>1712</v>
      </c>
      <c r="C145" t="s">
        <v>1713</v>
      </c>
      <c r="D145" s="287" t="str">
        <f t="shared" si="2"/>
        <v>-</v>
      </c>
      <c r="E145" s="287" t="s">
        <v>10286</v>
      </c>
      <c r="F145" s="287" t="s">
        <v>10286</v>
      </c>
      <c r="G145" s="287" t="s">
        <v>10286</v>
      </c>
      <c r="H145" s="287" t="s">
        <v>10286</v>
      </c>
      <c r="I145" s="287" t="s">
        <v>10286</v>
      </c>
      <c r="J145" s="287" t="s">
        <v>10286</v>
      </c>
      <c r="K145" s="287" t="s">
        <v>10286</v>
      </c>
      <c r="L145" s="287" t="s">
        <v>10286</v>
      </c>
      <c r="M145" s="287" t="s">
        <v>10286</v>
      </c>
      <c r="N145" s="287" t="s">
        <v>10286</v>
      </c>
      <c r="O145" s="287" t="s">
        <v>10286</v>
      </c>
      <c r="P145" s="287" t="s">
        <v>10286</v>
      </c>
      <c r="Q145" s="287" t="s">
        <v>10286</v>
      </c>
      <c r="R145" s="287" t="s">
        <v>10286</v>
      </c>
      <c r="S145" s="287" t="s">
        <v>10286</v>
      </c>
      <c r="T145" s="287" t="s">
        <v>10286</v>
      </c>
      <c r="U145" s="287" t="s">
        <v>10286</v>
      </c>
      <c r="V145" s="287" t="s">
        <v>10286</v>
      </c>
      <c r="W145" s="287" t="s">
        <v>10286</v>
      </c>
      <c r="X145" s="287" t="s">
        <v>10286</v>
      </c>
      <c r="Y145" s="287" t="s">
        <v>10286</v>
      </c>
      <c r="Z145" s="287" t="s">
        <v>10286</v>
      </c>
      <c r="AA145" s="287" t="s">
        <v>10286</v>
      </c>
      <c r="AB145" s="287" t="s">
        <v>10286</v>
      </c>
      <c r="AC145" s="287" t="s">
        <v>10286</v>
      </c>
      <c r="AD145" s="287" t="s">
        <v>10286</v>
      </c>
      <c r="AE145" s="287" t="s">
        <v>10286</v>
      </c>
      <c r="AF145" s="287" t="s">
        <v>10286</v>
      </c>
      <c r="AG145" s="287" t="s">
        <v>10286</v>
      </c>
      <c r="AH145" s="287" t="s">
        <v>10286</v>
      </c>
      <c r="AI145" s="287" t="s">
        <v>10286</v>
      </c>
      <c r="AJ145" s="287" t="s">
        <v>10286</v>
      </c>
      <c r="AK145" s="287" t="s">
        <v>10286</v>
      </c>
      <c r="AL145" s="287" t="s">
        <v>10286</v>
      </c>
      <c r="AM145" s="287" t="s">
        <v>10286</v>
      </c>
      <c r="AN145" s="287" t="s">
        <v>10286</v>
      </c>
      <c r="AO145" s="287" t="s">
        <v>10286</v>
      </c>
      <c r="AP145" s="287" t="s">
        <v>10286</v>
      </c>
      <c r="AQ145" s="287" t="s">
        <v>10286</v>
      </c>
      <c r="AR145" s="287" t="s">
        <v>10286</v>
      </c>
      <c r="AS145" s="287" t="s">
        <v>10286</v>
      </c>
      <c r="AT145" s="287">
        <v>2.5</v>
      </c>
      <c r="AU145" s="287" t="s">
        <v>10286</v>
      </c>
      <c r="AV145" s="287">
        <v>2.5</v>
      </c>
      <c r="AW145" s="287" t="s">
        <v>10286</v>
      </c>
      <c r="AX145" s="287" t="s">
        <v>10286</v>
      </c>
      <c r="AY145" s="287" t="s">
        <v>10286</v>
      </c>
      <c r="AZ145" s="287" t="s">
        <v>10286</v>
      </c>
      <c r="BA145" s="287" t="s">
        <v>10286</v>
      </c>
      <c r="BB145" s="287" t="s">
        <v>10286</v>
      </c>
      <c r="BC145" s="287" t="s">
        <v>10286</v>
      </c>
      <c r="BD145" s="287" t="s">
        <v>10286</v>
      </c>
      <c r="BE145" s="287" t="s">
        <v>10286</v>
      </c>
      <c r="BF145" s="287" t="s">
        <v>10286</v>
      </c>
      <c r="BG145" s="287" t="s">
        <v>10286</v>
      </c>
      <c r="BH145" s="287" t="s">
        <v>10286</v>
      </c>
      <c r="BI145" s="287" t="s">
        <v>10286</v>
      </c>
      <c r="BJ145" s="287" t="s">
        <v>10286</v>
      </c>
      <c r="BK145" s="287" t="str">
        <f>_xlfn.IFNA(VLOOKUP(C145,'INFORM Severity - hidden'!$C$5:$G$300,5,FALSE),"-")</f>
        <v>x</v>
      </c>
    </row>
    <row r="146" spans="1:63" x14ac:dyDescent="0.25">
      <c r="A146" t="s">
        <v>1682</v>
      </c>
      <c r="B146" t="s">
        <v>1745</v>
      </c>
      <c r="C146" t="s">
        <v>1746</v>
      </c>
      <c r="D146" s="287" t="str">
        <f t="shared" si="2"/>
        <v>Decreasing</v>
      </c>
      <c r="E146" s="287" t="s">
        <v>10286</v>
      </c>
      <c r="F146" s="287" t="s">
        <v>10286</v>
      </c>
      <c r="G146" s="287" t="s">
        <v>10286</v>
      </c>
      <c r="H146" s="287" t="s">
        <v>10286</v>
      </c>
      <c r="I146" s="287" t="s">
        <v>10286</v>
      </c>
      <c r="J146" s="287" t="s">
        <v>10286</v>
      </c>
      <c r="K146" s="287" t="s">
        <v>10286</v>
      </c>
      <c r="L146" s="287" t="s">
        <v>10286</v>
      </c>
      <c r="M146" s="287" t="s">
        <v>10286</v>
      </c>
      <c r="N146" s="287" t="s">
        <v>10286</v>
      </c>
      <c r="O146" s="287" t="s">
        <v>10286</v>
      </c>
      <c r="P146" s="287" t="s">
        <v>10286</v>
      </c>
      <c r="Q146" s="287" t="s">
        <v>10286</v>
      </c>
      <c r="R146" s="287" t="s">
        <v>10286</v>
      </c>
      <c r="S146" s="287" t="s">
        <v>10286</v>
      </c>
      <c r="T146" s="287" t="s">
        <v>10286</v>
      </c>
      <c r="U146" s="287" t="s">
        <v>10286</v>
      </c>
      <c r="V146" s="287" t="s">
        <v>10286</v>
      </c>
      <c r="W146" s="287" t="s">
        <v>10286</v>
      </c>
      <c r="X146" s="287" t="s">
        <v>10286</v>
      </c>
      <c r="Y146" s="287" t="s">
        <v>10286</v>
      </c>
      <c r="Z146" s="287" t="s">
        <v>10286</v>
      </c>
      <c r="AA146" s="287" t="s">
        <v>10286</v>
      </c>
      <c r="AB146" s="287" t="s">
        <v>10286</v>
      </c>
      <c r="AC146" s="287" t="s">
        <v>10286</v>
      </c>
      <c r="AD146" s="287" t="s">
        <v>10286</v>
      </c>
      <c r="AE146" s="287" t="s">
        <v>10286</v>
      </c>
      <c r="AF146" s="287" t="s">
        <v>10286</v>
      </c>
      <c r="AG146" s="287" t="s">
        <v>10286</v>
      </c>
      <c r="AH146" s="287" t="s">
        <v>10286</v>
      </c>
      <c r="AI146" s="287" t="s">
        <v>10286</v>
      </c>
      <c r="AJ146" s="287" t="s">
        <v>10286</v>
      </c>
      <c r="AK146" s="287" t="s">
        <v>10286</v>
      </c>
      <c r="AL146" s="287" t="s">
        <v>10286</v>
      </c>
      <c r="AM146" s="287" t="s">
        <v>10286</v>
      </c>
      <c r="AN146" s="287" t="s">
        <v>10286</v>
      </c>
      <c r="AO146" s="287" t="s">
        <v>10286</v>
      </c>
      <c r="AP146" s="287">
        <v>2.4</v>
      </c>
      <c r="AQ146" s="287">
        <v>2.4</v>
      </c>
      <c r="AR146" s="287">
        <v>2.4</v>
      </c>
      <c r="AS146" s="287">
        <v>2.4</v>
      </c>
      <c r="AT146" s="287">
        <v>2.5</v>
      </c>
      <c r="AU146" s="287">
        <v>2.5</v>
      </c>
      <c r="AV146" s="287">
        <v>2.5</v>
      </c>
      <c r="AW146" s="287">
        <v>2.5</v>
      </c>
      <c r="AX146" s="287">
        <v>2.5</v>
      </c>
      <c r="AY146" s="287">
        <v>2.5</v>
      </c>
      <c r="AZ146" s="287">
        <v>2.6</v>
      </c>
      <c r="BA146" s="287">
        <v>2.6</v>
      </c>
      <c r="BB146" s="287">
        <v>2.6</v>
      </c>
      <c r="BC146" s="287">
        <v>2.6</v>
      </c>
      <c r="BD146" s="287">
        <v>2.6</v>
      </c>
      <c r="BE146" s="287">
        <v>2.6</v>
      </c>
      <c r="BF146" s="287">
        <v>2.6</v>
      </c>
      <c r="BG146" s="287">
        <v>2.6</v>
      </c>
      <c r="BH146" s="287">
        <v>2.6</v>
      </c>
      <c r="BI146" s="287">
        <v>2.4</v>
      </c>
      <c r="BJ146" s="287">
        <v>2.4</v>
      </c>
      <c r="BK146" s="287">
        <f>_xlfn.IFNA(VLOOKUP(C146,'INFORM Severity - hidden'!$C$5:$G$300,5,FALSE),"-")</f>
        <v>2.4</v>
      </c>
    </row>
    <row r="147" spans="1:63" x14ac:dyDescent="0.25">
      <c r="C147" t="s">
        <v>10347</v>
      </c>
      <c r="D147" s="287" t="str">
        <f t="shared" si="2"/>
        <v>-</v>
      </c>
      <c r="E147" s="287" t="s">
        <v>10286</v>
      </c>
      <c r="F147" s="287" t="s">
        <v>10286</v>
      </c>
      <c r="G147" s="287" t="s">
        <v>10286</v>
      </c>
      <c r="H147" s="287" t="s">
        <v>10286</v>
      </c>
      <c r="I147" s="287" t="s">
        <v>10286</v>
      </c>
      <c r="J147" s="287" t="s">
        <v>10286</v>
      </c>
      <c r="K147" s="287" t="s">
        <v>10286</v>
      </c>
      <c r="L147" s="287" t="s">
        <v>10286</v>
      </c>
      <c r="M147" s="287" t="s">
        <v>10286</v>
      </c>
      <c r="N147" s="287" t="s">
        <v>10286</v>
      </c>
      <c r="O147" s="287" t="s">
        <v>10286</v>
      </c>
      <c r="P147" s="287" t="s">
        <v>10286</v>
      </c>
      <c r="Q147" s="287" t="s">
        <v>10286</v>
      </c>
      <c r="R147" s="287" t="s">
        <v>10286</v>
      </c>
      <c r="S147" s="287" t="s">
        <v>10286</v>
      </c>
      <c r="T147" s="287" t="s">
        <v>10286</v>
      </c>
      <c r="U147" s="287" t="s">
        <v>10286</v>
      </c>
      <c r="V147" s="287" t="s">
        <v>10286</v>
      </c>
      <c r="W147" s="287" t="s">
        <v>10286</v>
      </c>
      <c r="X147" s="287" t="s">
        <v>10286</v>
      </c>
      <c r="Y147" s="287" t="s">
        <v>10286</v>
      </c>
      <c r="Z147" s="287" t="s">
        <v>10286</v>
      </c>
      <c r="AA147" s="287" t="s">
        <v>10286</v>
      </c>
      <c r="AB147" s="287">
        <v>1.7</v>
      </c>
      <c r="AC147" s="287">
        <v>1.7</v>
      </c>
      <c r="AD147" s="287">
        <v>1.7</v>
      </c>
      <c r="AE147" s="287" t="s">
        <v>10286</v>
      </c>
      <c r="AF147" s="287" t="s">
        <v>10286</v>
      </c>
      <c r="AG147" s="287" t="s">
        <v>10286</v>
      </c>
      <c r="AH147" s="287" t="s">
        <v>10286</v>
      </c>
      <c r="AI147" s="287" t="s">
        <v>10286</v>
      </c>
      <c r="AJ147" s="287" t="s">
        <v>10286</v>
      </c>
      <c r="AK147" s="287" t="s">
        <v>10286</v>
      </c>
      <c r="AL147" s="287" t="s">
        <v>10286</v>
      </c>
      <c r="AM147" s="287" t="s">
        <v>10286</v>
      </c>
      <c r="AN147" s="287" t="s">
        <v>10286</v>
      </c>
      <c r="AO147" s="287" t="s">
        <v>10286</v>
      </c>
      <c r="AP147" s="287" t="s">
        <v>10286</v>
      </c>
      <c r="AQ147" s="287" t="s">
        <v>10286</v>
      </c>
      <c r="AR147" s="287" t="s">
        <v>10286</v>
      </c>
      <c r="AS147" s="287" t="s">
        <v>10286</v>
      </c>
      <c r="AT147" s="287" t="s">
        <v>10286</v>
      </c>
      <c r="AU147" s="287" t="s">
        <v>10286</v>
      </c>
      <c r="AV147" s="287" t="s">
        <v>10286</v>
      </c>
      <c r="AW147" s="287" t="s">
        <v>10286</v>
      </c>
      <c r="AX147" s="287" t="s">
        <v>10286</v>
      </c>
      <c r="AY147" s="287" t="s">
        <v>10286</v>
      </c>
      <c r="AZ147" s="287" t="s">
        <v>10286</v>
      </c>
      <c r="BA147" s="287" t="s">
        <v>10286</v>
      </c>
      <c r="BB147" s="287" t="s">
        <v>10286</v>
      </c>
      <c r="BC147" s="287" t="s">
        <v>10286</v>
      </c>
      <c r="BD147" s="287" t="s">
        <v>10286</v>
      </c>
      <c r="BE147" s="287" t="s">
        <v>10286</v>
      </c>
      <c r="BF147" s="287" t="s">
        <v>10286</v>
      </c>
      <c r="BG147" s="287" t="s">
        <v>10286</v>
      </c>
      <c r="BH147" s="287" t="s">
        <v>10286</v>
      </c>
      <c r="BI147" s="287" t="s">
        <v>10286</v>
      </c>
      <c r="BJ147" s="287" t="s">
        <v>10286</v>
      </c>
      <c r="BK147" s="287" t="str">
        <f>_xlfn.IFNA(VLOOKUP(C147,'INFORM Severity - hidden'!$C$5:$G$300,5,FALSE),"-")</f>
        <v>-</v>
      </c>
    </row>
    <row r="148" spans="1:63" x14ac:dyDescent="0.25">
      <c r="A148" t="s">
        <v>15</v>
      </c>
      <c r="B148" t="s">
        <v>13</v>
      </c>
      <c r="C148" t="s">
        <v>14</v>
      </c>
      <c r="D148" s="287" t="str">
        <f t="shared" si="2"/>
        <v>Stable</v>
      </c>
      <c r="E148" s="287">
        <v>3.6</v>
      </c>
      <c r="F148" s="287">
        <v>3.8</v>
      </c>
      <c r="G148" s="287">
        <v>3.8</v>
      </c>
      <c r="H148" s="287">
        <v>3.6</v>
      </c>
      <c r="I148" s="287">
        <v>3.6</v>
      </c>
      <c r="J148" s="287">
        <v>3.6</v>
      </c>
      <c r="K148" s="287">
        <v>3.6</v>
      </c>
      <c r="L148" s="287">
        <v>3.7</v>
      </c>
      <c r="M148" s="287">
        <v>3.7</v>
      </c>
      <c r="N148" s="287">
        <v>3.8</v>
      </c>
      <c r="O148" s="287">
        <v>3.8</v>
      </c>
      <c r="P148" s="287">
        <v>3.8</v>
      </c>
      <c r="Q148" s="287">
        <v>3.8</v>
      </c>
      <c r="R148" s="287">
        <v>3.8</v>
      </c>
      <c r="S148" s="287">
        <v>3.8</v>
      </c>
      <c r="T148" s="287">
        <v>3.8</v>
      </c>
      <c r="U148" s="287">
        <v>3.8</v>
      </c>
      <c r="V148" s="287">
        <v>3.8</v>
      </c>
      <c r="W148" s="287">
        <v>3.8</v>
      </c>
      <c r="X148" s="287">
        <v>3.8</v>
      </c>
      <c r="Y148" s="287">
        <v>3.8</v>
      </c>
      <c r="Z148" s="287">
        <v>3.8</v>
      </c>
      <c r="AA148" s="287">
        <v>3.8</v>
      </c>
      <c r="AB148" s="287">
        <v>3.8</v>
      </c>
      <c r="AC148" s="287">
        <v>3.8</v>
      </c>
      <c r="AD148" s="287">
        <v>3.8</v>
      </c>
      <c r="AE148" s="287">
        <v>4.0999999999999996</v>
      </c>
      <c r="AF148" s="287">
        <v>4.0999999999999996</v>
      </c>
      <c r="AG148" s="287">
        <v>4.0999999999999996</v>
      </c>
      <c r="AH148" s="287">
        <v>4.3</v>
      </c>
      <c r="AI148" s="287">
        <v>4.3</v>
      </c>
      <c r="AJ148" s="287">
        <v>4.3</v>
      </c>
      <c r="AK148" s="287">
        <v>4.3</v>
      </c>
      <c r="AL148" s="287">
        <v>4.3</v>
      </c>
      <c r="AM148" s="287">
        <v>4.3</v>
      </c>
      <c r="AN148" s="287">
        <v>4.3</v>
      </c>
      <c r="AO148" s="287">
        <v>4.3</v>
      </c>
      <c r="AP148" s="287">
        <v>4.3</v>
      </c>
      <c r="AQ148" s="287">
        <v>4.3</v>
      </c>
      <c r="AR148" s="287">
        <v>4.2</v>
      </c>
      <c r="AS148" s="287">
        <v>4.2</v>
      </c>
      <c r="AT148" s="287">
        <v>4.2</v>
      </c>
      <c r="AU148" s="287">
        <v>4.2</v>
      </c>
      <c r="AV148" s="287">
        <v>4.2</v>
      </c>
      <c r="AW148" s="287">
        <v>4.2</v>
      </c>
      <c r="AX148" s="287">
        <v>4.0999999999999996</v>
      </c>
      <c r="AY148" s="287">
        <v>4.0999999999999996</v>
      </c>
      <c r="AZ148" s="287">
        <v>4.2</v>
      </c>
      <c r="BA148" s="287">
        <v>4.3</v>
      </c>
      <c r="BB148" s="287">
        <v>4.3</v>
      </c>
      <c r="BC148" s="287">
        <v>4.3</v>
      </c>
      <c r="BD148" s="287">
        <v>4.3</v>
      </c>
      <c r="BE148" s="287">
        <v>4.3</v>
      </c>
      <c r="BF148" s="287">
        <v>4.3</v>
      </c>
      <c r="BG148" s="287">
        <v>4.3</v>
      </c>
      <c r="BH148" s="287">
        <v>4.3</v>
      </c>
      <c r="BI148" s="287">
        <v>4.3</v>
      </c>
      <c r="BJ148" s="287">
        <v>4.3</v>
      </c>
      <c r="BK148" s="287">
        <f>_xlfn.IFNA(VLOOKUP(C148,'INFORM Severity - hidden'!$C$5:$G$300,5,FALSE),"-")</f>
        <v>4.3</v>
      </c>
    </row>
    <row r="149" spans="1:63" x14ac:dyDescent="0.25">
      <c r="A149" t="s">
        <v>2319</v>
      </c>
      <c r="B149" t="s">
        <v>2317</v>
      </c>
      <c r="C149" t="s">
        <v>2318</v>
      </c>
      <c r="D149" s="287" t="str">
        <f t="shared" si="2"/>
        <v>Stable</v>
      </c>
      <c r="E149" s="287" t="s">
        <v>10286</v>
      </c>
      <c r="F149" s="287">
        <v>3.2</v>
      </c>
      <c r="G149" s="287">
        <v>3.2</v>
      </c>
      <c r="H149" s="287">
        <v>3.2</v>
      </c>
      <c r="I149" s="287">
        <v>3.3</v>
      </c>
      <c r="J149" s="287">
        <v>3.3</v>
      </c>
      <c r="K149" s="287">
        <v>3.3</v>
      </c>
      <c r="L149" s="287">
        <v>3.3</v>
      </c>
      <c r="M149" s="287">
        <v>3.3</v>
      </c>
      <c r="N149" s="287">
        <v>3.4</v>
      </c>
      <c r="O149" s="287">
        <v>3.4</v>
      </c>
      <c r="P149" s="287">
        <v>3.4</v>
      </c>
      <c r="Q149" s="287">
        <v>3.4</v>
      </c>
      <c r="R149" s="287">
        <v>3.4</v>
      </c>
      <c r="S149" s="287">
        <v>3.6</v>
      </c>
      <c r="T149" s="287">
        <v>3.6</v>
      </c>
      <c r="U149" s="287">
        <v>3.6</v>
      </c>
      <c r="V149" s="287">
        <v>3.6</v>
      </c>
      <c r="W149" s="287">
        <v>3.6</v>
      </c>
      <c r="X149" s="287">
        <v>3.5</v>
      </c>
      <c r="Y149" s="287">
        <v>3.5</v>
      </c>
      <c r="Z149" s="287">
        <v>3.5</v>
      </c>
      <c r="AA149" s="287">
        <v>3.5</v>
      </c>
      <c r="AB149" s="287">
        <v>3.5</v>
      </c>
      <c r="AC149" s="287">
        <v>3.5</v>
      </c>
      <c r="AD149" s="287">
        <v>3.7</v>
      </c>
      <c r="AE149" s="287">
        <v>3.7</v>
      </c>
      <c r="AF149" s="287">
        <v>3.7</v>
      </c>
      <c r="AG149" s="287">
        <v>3.7</v>
      </c>
      <c r="AH149" s="287">
        <v>3.7</v>
      </c>
      <c r="AI149" s="287">
        <v>3.9</v>
      </c>
      <c r="AJ149" s="287">
        <v>3.9</v>
      </c>
      <c r="AK149" s="287">
        <v>3.9</v>
      </c>
      <c r="AL149" s="287">
        <v>3.8</v>
      </c>
      <c r="AM149" s="287">
        <v>3.9</v>
      </c>
      <c r="AN149" s="287">
        <v>3.9</v>
      </c>
      <c r="AO149" s="287">
        <v>4.3</v>
      </c>
      <c r="AP149" s="287">
        <v>4.3</v>
      </c>
      <c r="AQ149" s="287">
        <v>4.3</v>
      </c>
      <c r="AR149" s="287">
        <v>4.3</v>
      </c>
      <c r="AS149" s="287">
        <v>4.4000000000000004</v>
      </c>
      <c r="AT149" s="287">
        <v>4.4000000000000004</v>
      </c>
      <c r="AU149" s="287">
        <v>4.4000000000000004</v>
      </c>
      <c r="AV149" s="287">
        <v>4.4000000000000004</v>
      </c>
      <c r="AW149" s="287">
        <v>4.4000000000000004</v>
      </c>
      <c r="AX149" s="287">
        <v>4.4000000000000004</v>
      </c>
      <c r="AY149" s="287">
        <v>4.4000000000000004</v>
      </c>
      <c r="AZ149" s="287">
        <v>4.4000000000000004</v>
      </c>
      <c r="BA149" s="287">
        <v>4.5</v>
      </c>
      <c r="BB149" s="287">
        <v>4.5</v>
      </c>
      <c r="BC149" s="287">
        <v>4.5</v>
      </c>
      <c r="BD149" s="287">
        <v>4.5</v>
      </c>
      <c r="BE149" s="287">
        <v>4.5999999999999996</v>
      </c>
      <c r="BF149" s="287">
        <v>4.5999999999999996</v>
      </c>
      <c r="BG149" s="287">
        <v>4.5999999999999996</v>
      </c>
      <c r="BH149" s="287">
        <v>4.5999999999999996</v>
      </c>
      <c r="BI149" s="287">
        <v>4.5999999999999996</v>
      </c>
      <c r="BJ149" s="287">
        <v>4.5999999999999996</v>
      </c>
      <c r="BK149" s="287">
        <f>_xlfn.IFNA(VLOOKUP(C149,'INFORM Severity - hidden'!$C$5:$G$300,5,FALSE),"-")</f>
        <v>4.5999999999999996</v>
      </c>
    </row>
    <row r="150" spans="1:63" x14ac:dyDescent="0.25">
      <c r="A150" t="s">
        <v>2319</v>
      </c>
      <c r="B150" t="s">
        <v>2329</v>
      </c>
      <c r="C150" t="s">
        <v>2330</v>
      </c>
      <c r="D150" s="287" t="str">
        <f t="shared" si="2"/>
        <v>Stable</v>
      </c>
      <c r="E150" s="287" t="s">
        <v>10286</v>
      </c>
      <c r="F150" s="287">
        <v>3.3</v>
      </c>
      <c r="G150" s="287">
        <v>3.3</v>
      </c>
      <c r="H150" s="287">
        <v>3.1</v>
      </c>
      <c r="I150" s="287">
        <v>3.2</v>
      </c>
      <c r="J150" s="287">
        <v>3.2</v>
      </c>
      <c r="K150" s="287">
        <v>3.2</v>
      </c>
      <c r="L150" s="287">
        <v>3.2</v>
      </c>
      <c r="M150" s="287">
        <v>3.2</v>
      </c>
      <c r="N150" s="287">
        <v>3.5</v>
      </c>
      <c r="O150" s="287">
        <v>3.5</v>
      </c>
      <c r="P150" s="287">
        <v>3.4</v>
      </c>
      <c r="Q150" s="287">
        <v>3.5</v>
      </c>
      <c r="R150" s="287">
        <v>3.5</v>
      </c>
      <c r="S150" s="287">
        <v>3.5</v>
      </c>
      <c r="T150" s="287">
        <v>3.5</v>
      </c>
      <c r="U150" s="287">
        <v>3.5</v>
      </c>
      <c r="V150" s="287">
        <v>3.5</v>
      </c>
      <c r="W150" s="287">
        <v>3.5</v>
      </c>
      <c r="X150" s="287">
        <v>3.5</v>
      </c>
      <c r="Y150" s="287">
        <v>3.5</v>
      </c>
      <c r="Z150" s="287">
        <v>3.5</v>
      </c>
      <c r="AA150" s="287">
        <v>3.5</v>
      </c>
      <c r="AB150" s="287">
        <v>3.5</v>
      </c>
      <c r="AC150" s="287">
        <v>3.5</v>
      </c>
      <c r="AD150" s="287">
        <v>3.5</v>
      </c>
      <c r="AE150" s="287">
        <v>3.5</v>
      </c>
      <c r="AF150" s="287">
        <v>3.5</v>
      </c>
      <c r="AG150" s="287">
        <v>3.5</v>
      </c>
      <c r="AH150" s="287">
        <v>3.6</v>
      </c>
      <c r="AI150" s="287">
        <v>3.6</v>
      </c>
      <c r="AJ150" s="287">
        <v>3.6</v>
      </c>
      <c r="AK150" s="287">
        <v>3.6</v>
      </c>
      <c r="AL150" s="287">
        <v>3.5</v>
      </c>
      <c r="AM150" s="287">
        <v>3.5</v>
      </c>
      <c r="AN150" s="287">
        <v>3.5</v>
      </c>
      <c r="AO150" s="287">
        <v>3.6</v>
      </c>
      <c r="AP150" s="287">
        <v>3.6</v>
      </c>
      <c r="AQ150" s="287">
        <v>3.7</v>
      </c>
      <c r="AR150" s="287">
        <v>3.7</v>
      </c>
      <c r="AS150" s="287">
        <v>3.7</v>
      </c>
      <c r="AT150" s="287">
        <v>3.7</v>
      </c>
      <c r="AU150" s="287">
        <v>3.7</v>
      </c>
      <c r="AV150" s="287">
        <v>3.7</v>
      </c>
      <c r="AW150" s="287">
        <v>3.7</v>
      </c>
      <c r="AX150" s="287">
        <v>3.7</v>
      </c>
      <c r="AY150" s="287">
        <v>3.7</v>
      </c>
      <c r="AZ150" s="287">
        <v>3.7</v>
      </c>
      <c r="BA150" s="287">
        <v>3.9</v>
      </c>
      <c r="BB150" s="287">
        <v>3.9</v>
      </c>
      <c r="BC150" s="287">
        <v>3.9</v>
      </c>
      <c r="BD150" s="287">
        <v>3.8</v>
      </c>
      <c r="BE150" s="287">
        <v>3.8</v>
      </c>
      <c r="BF150" s="287">
        <v>3.7</v>
      </c>
      <c r="BG150" s="287">
        <v>3.7</v>
      </c>
      <c r="BH150" s="287">
        <v>3.7</v>
      </c>
      <c r="BI150" s="287">
        <v>3.7</v>
      </c>
      <c r="BJ150" s="287">
        <v>3.7</v>
      </c>
      <c r="BK150" s="287">
        <f>_xlfn.IFNA(VLOOKUP(C150,'INFORM Severity - hidden'!$C$5:$G$300,5,FALSE),"-")</f>
        <v>3.7</v>
      </c>
    </row>
    <row r="151" spans="1:63" x14ac:dyDescent="0.25">
      <c r="A151" t="s">
        <v>2319</v>
      </c>
      <c r="B151" t="s">
        <v>2340</v>
      </c>
      <c r="C151" t="s">
        <v>2341</v>
      </c>
      <c r="D151" s="287" t="str">
        <f t="shared" si="2"/>
        <v>Increasing</v>
      </c>
      <c r="E151" s="287" t="s">
        <v>10286</v>
      </c>
      <c r="F151" s="287">
        <v>2.1</v>
      </c>
      <c r="G151" s="287">
        <v>2.1</v>
      </c>
      <c r="H151" s="287">
        <v>2.2999999999999998</v>
      </c>
      <c r="I151" s="287">
        <v>2.4</v>
      </c>
      <c r="J151" s="287">
        <v>2.2999999999999998</v>
      </c>
      <c r="K151" s="287">
        <v>2.2999999999999998</v>
      </c>
      <c r="L151" s="287">
        <v>2.2999999999999998</v>
      </c>
      <c r="M151" s="287">
        <v>2.2999999999999998</v>
      </c>
      <c r="N151" s="287">
        <v>2.7</v>
      </c>
      <c r="O151" s="287">
        <v>2.7</v>
      </c>
      <c r="P151" s="287">
        <v>2.7</v>
      </c>
      <c r="Q151" s="287">
        <v>2.7</v>
      </c>
      <c r="R151" s="287">
        <v>2.7</v>
      </c>
      <c r="S151" s="287">
        <v>2.6</v>
      </c>
      <c r="T151" s="287">
        <v>2.6</v>
      </c>
      <c r="U151" s="287">
        <v>2.6</v>
      </c>
      <c r="V151" s="287">
        <v>2.6</v>
      </c>
      <c r="W151" s="287">
        <v>2.6</v>
      </c>
      <c r="X151" s="287">
        <v>2.6</v>
      </c>
      <c r="Y151" s="287">
        <v>2.6</v>
      </c>
      <c r="Z151" s="287">
        <v>2.6</v>
      </c>
      <c r="AA151" s="287">
        <v>2.6</v>
      </c>
      <c r="AB151" s="287">
        <v>2.6</v>
      </c>
      <c r="AC151" s="287">
        <v>2.6</v>
      </c>
      <c r="AD151" s="287">
        <v>3.1</v>
      </c>
      <c r="AE151" s="287">
        <v>3.1</v>
      </c>
      <c r="AF151" s="287">
        <v>3.1</v>
      </c>
      <c r="AG151" s="287">
        <v>3.1</v>
      </c>
      <c r="AH151" s="287">
        <v>3.2</v>
      </c>
      <c r="AI151" s="287">
        <v>3.2</v>
      </c>
      <c r="AJ151" s="287">
        <v>3.2</v>
      </c>
      <c r="AK151" s="287">
        <v>3.2</v>
      </c>
      <c r="AL151" s="287">
        <v>3.1</v>
      </c>
      <c r="AM151" s="287">
        <v>3.1</v>
      </c>
      <c r="AN151" s="287">
        <v>3.2</v>
      </c>
      <c r="AO151" s="287">
        <v>3.7</v>
      </c>
      <c r="AP151" s="287">
        <v>3.7</v>
      </c>
      <c r="AQ151" s="287">
        <v>3.7</v>
      </c>
      <c r="AR151" s="287">
        <v>3.7</v>
      </c>
      <c r="AS151" s="287">
        <v>3.8</v>
      </c>
      <c r="AT151" s="287">
        <v>3.8</v>
      </c>
      <c r="AU151" s="287">
        <v>3.8</v>
      </c>
      <c r="AV151" s="287">
        <v>3.8</v>
      </c>
      <c r="AW151" s="287">
        <v>3.8</v>
      </c>
      <c r="AX151" s="287">
        <v>3.7</v>
      </c>
      <c r="AY151" s="287">
        <v>3.7</v>
      </c>
      <c r="AZ151" s="287">
        <v>3.7</v>
      </c>
      <c r="BA151" s="287">
        <v>3.7</v>
      </c>
      <c r="BB151" s="287">
        <v>3.7</v>
      </c>
      <c r="BC151" s="287">
        <v>3.7</v>
      </c>
      <c r="BD151" s="287">
        <v>3.7</v>
      </c>
      <c r="BE151" s="287">
        <v>3.7</v>
      </c>
      <c r="BF151" s="287">
        <v>3.7</v>
      </c>
      <c r="BG151" s="287">
        <v>3.6</v>
      </c>
      <c r="BH151" s="287">
        <v>3.6</v>
      </c>
      <c r="BI151" s="287">
        <v>3.7</v>
      </c>
      <c r="BJ151" s="287">
        <v>3.7</v>
      </c>
      <c r="BK151" s="287">
        <f>_xlfn.IFNA(VLOOKUP(C151,'INFORM Severity - hidden'!$C$5:$G$300,5,FALSE),"-")</f>
        <v>3.7</v>
      </c>
    </row>
    <row r="152" spans="1:63" x14ac:dyDescent="0.25">
      <c r="A152" t="s">
        <v>2319</v>
      </c>
      <c r="B152" t="s">
        <v>2351</v>
      </c>
      <c r="C152" t="s">
        <v>2352</v>
      </c>
      <c r="D152" s="287" t="str">
        <f t="shared" si="2"/>
        <v>Stable</v>
      </c>
      <c r="E152" s="287" t="s">
        <v>10286</v>
      </c>
      <c r="F152" s="287" t="s">
        <v>10286</v>
      </c>
      <c r="G152" s="287" t="s">
        <v>10286</v>
      </c>
      <c r="H152" s="287" t="s">
        <v>10286</v>
      </c>
      <c r="I152" s="287" t="s">
        <v>10286</v>
      </c>
      <c r="J152" s="287" t="s">
        <v>10286</v>
      </c>
      <c r="K152" s="287" t="s">
        <v>10286</v>
      </c>
      <c r="L152" s="287" t="s">
        <v>10286</v>
      </c>
      <c r="M152" s="287" t="s">
        <v>10286</v>
      </c>
      <c r="N152" s="287" t="s">
        <v>10286</v>
      </c>
      <c r="O152" s="287" t="s">
        <v>10286</v>
      </c>
      <c r="P152" s="287" t="s">
        <v>10286</v>
      </c>
      <c r="Q152" s="287" t="s">
        <v>10286</v>
      </c>
      <c r="R152" s="287" t="s">
        <v>10286</v>
      </c>
      <c r="S152" s="287" t="s">
        <v>10286</v>
      </c>
      <c r="T152" s="287" t="s">
        <v>10286</v>
      </c>
      <c r="U152" s="287" t="s">
        <v>10286</v>
      </c>
      <c r="V152" s="287" t="s">
        <v>10286</v>
      </c>
      <c r="W152" s="287" t="s">
        <v>10286</v>
      </c>
      <c r="X152" s="287" t="s">
        <v>10286</v>
      </c>
      <c r="Y152" s="287" t="s">
        <v>10286</v>
      </c>
      <c r="Z152" s="287" t="s">
        <v>10286</v>
      </c>
      <c r="AA152" s="287" t="s">
        <v>10286</v>
      </c>
      <c r="AB152" s="287" t="s">
        <v>10286</v>
      </c>
      <c r="AC152" s="287" t="s">
        <v>10286</v>
      </c>
      <c r="AD152" s="287" t="s">
        <v>10286</v>
      </c>
      <c r="AE152" s="287" t="s">
        <v>10286</v>
      </c>
      <c r="AF152" s="287" t="s">
        <v>10286</v>
      </c>
      <c r="AG152" s="287" t="s">
        <v>10286</v>
      </c>
      <c r="AH152" s="287">
        <v>2.1</v>
      </c>
      <c r="AI152" s="287">
        <v>3.4</v>
      </c>
      <c r="AJ152" s="287">
        <v>3.4</v>
      </c>
      <c r="AK152" s="287">
        <v>3.4</v>
      </c>
      <c r="AL152" s="287">
        <v>3.4</v>
      </c>
      <c r="AM152" s="287">
        <v>3.4</v>
      </c>
      <c r="AN152" s="287">
        <v>3.5</v>
      </c>
      <c r="AO152" s="287">
        <v>4.0999999999999996</v>
      </c>
      <c r="AP152" s="287">
        <v>4.0999999999999996</v>
      </c>
      <c r="AQ152" s="287">
        <v>4.0999999999999996</v>
      </c>
      <c r="AR152" s="287">
        <v>4.0999999999999996</v>
      </c>
      <c r="AS152" s="287">
        <v>4.5</v>
      </c>
      <c r="AT152" s="287">
        <v>4.5</v>
      </c>
      <c r="AU152" s="287">
        <v>4.5</v>
      </c>
      <c r="AV152" s="287">
        <v>4.5</v>
      </c>
      <c r="AW152" s="287">
        <v>4.5</v>
      </c>
      <c r="AX152" s="287">
        <v>4.5</v>
      </c>
      <c r="AY152" s="287">
        <v>4.5</v>
      </c>
      <c r="AZ152" s="287">
        <v>4.5</v>
      </c>
      <c r="BA152" s="287">
        <v>4.4000000000000004</v>
      </c>
      <c r="BB152" s="287">
        <v>4.4000000000000004</v>
      </c>
      <c r="BC152" s="287">
        <v>4.4000000000000004</v>
      </c>
      <c r="BD152" s="287">
        <v>4.4000000000000004</v>
      </c>
      <c r="BE152" s="287">
        <v>4.4000000000000004</v>
      </c>
      <c r="BF152" s="287">
        <v>4.4000000000000004</v>
      </c>
      <c r="BG152" s="287">
        <v>4.4000000000000004</v>
      </c>
      <c r="BH152" s="287">
        <v>4.4000000000000004</v>
      </c>
      <c r="BI152" s="287">
        <v>4.4000000000000004</v>
      </c>
      <c r="BJ152" s="287">
        <v>4.4000000000000004</v>
      </c>
      <c r="BK152" s="287">
        <f>_xlfn.IFNA(VLOOKUP(C152,'INFORM Severity - hidden'!$C$5:$G$300,5,FALSE),"-")</f>
        <v>4.4000000000000004</v>
      </c>
    </row>
    <row r="153" spans="1:63" x14ac:dyDescent="0.25">
      <c r="A153" t="s">
        <v>2319</v>
      </c>
      <c r="B153" t="s">
        <v>2767</v>
      </c>
      <c r="C153" t="s">
        <v>2768</v>
      </c>
      <c r="D153" s="287" t="str">
        <f t="shared" si="2"/>
        <v>Stable</v>
      </c>
      <c r="E153" s="287" t="s">
        <v>10286</v>
      </c>
      <c r="F153" s="287" t="s">
        <v>10286</v>
      </c>
      <c r="G153" s="287" t="s">
        <v>10286</v>
      </c>
      <c r="H153" s="287" t="s">
        <v>10286</v>
      </c>
      <c r="I153" s="287" t="s">
        <v>10286</v>
      </c>
      <c r="J153" s="287" t="s">
        <v>10286</v>
      </c>
      <c r="K153" s="287" t="s">
        <v>10286</v>
      </c>
      <c r="L153" s="287" t="s">
        <v>10286</v>
      </c>
      <c r="M153" s="287" t="s">
        <v>10286</v>
      </c>
      <c r="N153" s="287" t="s">
        <v>10286</v>
      </c>
      <c r="O153" s="287" t="s">
        <v>10286</v>
      </c>
      <c r="P153" s="287" t="s">
        <v>10286</v>
      </c>
      <c r="Q153" s="287" t="s">
        <v>10286</v>
      </c>
      <c r="R153" s="287" t="s">
        <v>10286</v>
      </c>
      <c r="S153" s="287" t="s">
        <v>10286</v>
      </c>
      <c r="T153" s="287" t="s">
        <v>10286</v>
      </c>
      <c r="U153" s="287" t="s">
        <v>10286</v>
      </c>
      <c r="V153" s="287" t="s">
        <v>10286</v>
      </c>
      <c r="W153" s="287" t="s">
        <v>10286</v>
      </c>
      <c r="X153" s="287" t="s">
        <v>10286</v>
      </c>
      <c r="Y153" s="287" t="s">
        <v>10286</v>
      </c>
      <c r="Z153" s="287" t="s">
        <v>10286</v>
      </c>
      <c r="AA153" s="287" t="s">
        <v>10286</v>
      </c>
      <c r="AB153" s="287" t="s">
        <v>10286</v>
      </c>
      <c r="AC153" s="287" t="s">
        <v>10286</v>
      </c>
      <c r="AD153" s="287" t="s">
        <v>10286</v>
      </c>
      <c r="AE153" s="287" t="s">
        <v>10286</v>
      </c>
      <c r="AF153" s="287" t="s">
        <v>10286</v>
      </c>
      <c r="AG153" s="287" t="s">
        <v>10286</v>
      </c>
      <c r="AH153" s="287" t="s">
        <v>10286</v>
      </c>
      <c r="AI153" s="287" t="s">
        <v>10286</v>
      </c>
      <c r="AJ153" s="287" t="s">
        <v>10286</v>
      </c>
      <c r="AK153" s="287" t="s">
        <v>10286</v>
      </c>
      <c r="AL153" s="287" t="s">
        <v>10286</v>
      </c>
      <c r="AM153" s="287" t="s">
        <v>10286</v>
      </c>
      <c r="AN153" s="287" t="s">
        <v>10286</v>
      </c>
      <c r="AO153" s="287" t="s">
        <v>10286</v>
      </c>
      <c r="AP153" s="287" t="s">
        <v>10286</v>
      </c>
      <c r="AQ153" s="287" t="s">
        <v>10286</v>
      </c>
      <c r="AR153" s="287" t="s">
        <v>10286</v>
      </c>
      <c r="AS153" s="287" t="s">
        <v>10286</v>
      </c>
      <c r="AT153" s="287" t="s">
        <v>10286</v>
      </c>
      <c r="AU153" s="287" t="s">
        <v>10286</v>
      </c>
      <c r="AV153" s="287" t="s">
        <v>10286</v>
      </c>
      <c r="AW153" s="287" t="s">
        <v>10286</v>
      </c>
      <c r="AX153" s="287" t="s">
        <v>10286</v>
      </c>
      <c r="AY153" s="287" t="s">
        <v>10286</v>
      </c>
      <c r="AZ153" s="287" t="s">
        <v>10286</v>
      </c>
      <c r="BA153" s="287" t="s">
        <v>10286</v>
      </c>
      <c r="BB153" s="287" t="s">
        <v>10286</v>
      </c>
      <c r="BC153" s="287" t="s">
        <v>10286</v>
      </c>
      <c r="BD153" s="287" t="s">
        <v>10286</v>
      </c>
      <c r="BE153" s="287">
        <v>2.8</v>
      </c>
      <c r="BF153" s="287">
        <v>2.9</v>
      </c>
      <c r="BG153" s="287">
        <v>2.8</v>
      </c>
      <c r="BH153" s="287">
        <v>2.8</v>
      </c>
      <c r="BI153" s="287">
        <v>2.8</v>
      </c>
      <c r="BJ153" s="287">
        <v>2.8</v>
      </c>
      <c r="BK153" s="287">
        <f>_xlfn.IFNA(VLOOKUP(C153,'INFORM Severity - hidden'!$C$5:$G$300,5,FALSE),"-")</f>
        <v>2.8</v>
      </c>
    </row>
    <row r="154" spans="1:63" x14ac:dyDescent="0.25">
      <c r="C154" t="s">
        <v>10348</v>
      </c>
      <c r="D154" s="287" t="str">
        <f t="shared" si="2"/>
        <v>-</v>
      </c>
      <c r="E154" s="287" t="s">
        <v>10286</v>
      </c>
      <c r="F154" s="287" t="s">
        <v>10286</v>
      </c>
      <c r="G154" s="287" t="s">
        <v>10286</v>
      </c>
      <c r="H154" s="287" t="s">
        <v>10286</v>
      </c>
      <c r="I154" s="287" t="s">
        <v>10286</v>
      </c>
      <c r="J154" s="287" t="s">
        <v>10286</v>
      </c>
      <c r="K154" s="287" t="s">
        <v>10286</v>
      </c>
      <c r="L154" s="287" t="s">
        <v>10286</v>
      </c>
      <c r="M154" s="287" t="s">
        <v>10286</v>
      </c>
      <c r="N154" s="287" t="s">
        <v>10286</v>
      </c>
      <c r="O154" s="287" t="s">
        <v>10286</v>
      </c>
      <c r="P154" s="287" t="s">
        <v>10286</v>
      </c>
      <c r="Q154" s="287" t="s">
        <v>10286</v>
      </c>
      <c r="R154" s="287" t="s">
        <v>10286</v>
      </c>
      <c r="S154" s="287" t="s">
        <v>10286</v>
      </c>
      <c r="T154" s="287" t="s">
        <v>10286</v>
      </c>
      <c r="U154" s="287" t="s">
        <v>10286</v>
      </c>
      <c r="V154" s="287" t="s">
        <v>10286</v>
      </c>
      <c r="W154" s="287" t="s">
        <v>10286</v>
      </c>
      <c r="X154" s="287" t="s">
        <v>10286</v>
      </c>
      <c r="Y154" s="287" t="s">
        <v>10286</v>
      </c>
      <c r="Z154" s="287" t="s">
        <v>10286</v>
      </c>
      <c r="AA154" s="287" t="s">
        <v>10286</v>
      </c>
      <c r="AB154" s="287" t="s">
        <v>10286</v>
      </c>
      <c r="AC154" s="287" t="s">
        <v>10286</v>
      </c>
      <c r="AD154" s="287" t="s">
        <v>10286</v>
      </c>
      <c r="AE154" s="287" t="s">
        <v>10286</v>
      </c>
      <c r="AF154" s="287" t="s">
        <v>10286</v>
      </c>
      <c r="AG154" s="287" t="s">
        <v>10286</v>
      </c>
      <c r="AH154" s="287" t="s">
        <v>10286</v>
      </c>
      <c r="AI154" s="287" t="s">
        <v>10286</v>
      </c>
      <c r="AJ154" s="287" t="s">
        <v>10286</v>
      </c>
      <c r="AK154" s="287" t="s">
        <v>10286</v>
      </c>
      <c r="AL154" s="287" t="s">
        <v>10286</v>
      </c>
      <c r="AM154" s="287" t="s">
        <v>10286</v>
      </c>
      <c r="AN154" s="287" t="s">
        <v>10286</v>
      </c>
      <c r="AO154" s="287" t="s">
        <v>10286</v>
      </c>
      <c r="AP154" s="287" t="s">
        <v>10286</v>
      </c>
      <c r="AQ154" s="287" t="s">
        <v>10286</v>
      </c>
      <c r="AR154" s="287" t="s">
        <v>10286</v>
      </c>
      <c r="AS154" s="287" t="s">
        <v>10286</v>
      </c>
      <c r="AT154" s="287" t="s">
        <v>10286</v>
      </c>
      <c r="AU154" s="287" t="s">
        <v>10286</v>
      </c>
      <c r="AV154" s="287" t="s">
        <v>10286</v>
      </c>
      <c r="AW154" s="287" t="s">
        <v>10286</v>
      </c>
      <c r="AX154" s="287" t="s">
        <v>10286</v>
      </c>
      <c r="AY154" s="287" t="s">
        <v>10286</v>
      </c>
      <c r="AZ154" s="287" t="s">
        <v>10286</v>
      </c>
      <c r="BA154" s="287" t="s">
        <v>10286</v>
      </c>
      <c r="BB154" s="287" t="s">
        <v>10286</v>
      </c>
      <c r="BC154" s="287" t="s">
        <v>10286</v>
      </c>
      <c r="BD154" s="287" t="s">
        <v>10286</v>
      </c>
      <c r="BE154" s="287" t="s">
        <v>10286</v>
      </c>
      <c r="BF154" s="287" t="s">
        <v>10286</v>
      </c>
      <c r="BG154" s="287">
        <v>2.2000000000000002</v>
      </c>
      <c r="BH154" s="287">
        <v>2.2000000000000002</v>
      </c>
      <c r="BI154" s="287" t="s">
        <v>10286</v>
      </c>
      <c r="BJ154" s="287" t="s">
        <v>10286</v>
      </c>
      <c r="BK154" s="287" t="str">
        <f>_xlfn.IFNA(VLOOKUP(C154,'INFORM Severity - hidden'!$C$5:$G$300,5,FALSE),"-")</f>
        <v>-</v>
      </c>
    </row>
    <row r="155" spans="1:63" x14ac:dyDescent="0.25">
      <c r="C155" t="s">
        <v>10349</v>
      </c>
      <c r="D155" s="287" t="str">
        <f t="shared" si="2"/>
        <v>-</v>
      </c>
      <c r="E155" s="287" t="s">
        <v>10286</v>
      </c>
      <c r="F155" s="287" t="s">
        <v>10286</v>
      </c>
      <c r="G155" s="287" t="s">
        <v>10286</v>
      </c>
      <c r="H155" s="287" t="s">
        <v>10286</v>
      </c>
      <c r="I155" s="287" t="s">
        <v>10286</v>
      </c>
      <c r="J155" s="287" t="s">
        <v>10286</v>
      </c>
      <c r="K155" s="287" t="s">
        <v>10286</v>
      </c>
      <c r="L155" s="287" t="s">
        <v>10286</v>
      </c>
      <c r="M155" s="287" t="s">
        <v>10286</v>
      </c>
      <c r="N155" s="287" t="s">
        <v>10286</v>
      </c>
      <c r="O155" s="287" t="s">
        <v>10286</v>
      </c>
      <c r="P155" s="287" t="s">
        <v>10286</v>
      </c>
      <c r="Q155" s="287" t="s">
        <v>10286</v>
      </c>
      <c r="R155" s="287" t="s">
        <v>10286</v>
      </c>
      <c r="S155" s="287" t="s">
        <v>10286</v>
      </c>
      <c r="T155" s="287" t="s">
        <v>10286</v>
      </c>
      <c r="U155" s="287" t="s">
        <v>10286</v>
      </c>
      <c r="V155" s="287" t="s">
        <v>10286</v>
      </c>
      <c r="W155" s="287" t="s">
        <v>10286</v>
      </c>
      <c r="X155" s="287" t="s">
        <v>10286</v>
      </c>
      <c r="Y155" s="287" t="s">
        <v>10286</v>
      </c>
      <c r="Z155" s="287" t="s">
        <v>10286</v>
      </c>
      <c r="AA155" s="287" t="s">
        <v>10286</v>
      </c>
      <c r="AB155" s="287" t="s">
        <v>10286</v>
      </c>
      <c r="AC155" s="287" t="s">
        <v>10286</v>
      </c>
      <c r="AD155" s="287" t="s">
        <v>10286</v>
      </c>
      <c r="AE155" s="287" t="s">
        <v>10286</v>
      </c>
      <c r="AF155" s="287" t="s">
        <v>10286</v>
      </c>
      <c r="AG155" s="287" t="s">
        <v>10286</v>
      </c>
      <c r="AH155" s="287" t="s">
        <v>10286</v>
      </c>
      <c r="AI155" s="287" t="s">
        <v>10286</v>
      </c>
      <c r="AJ155" s="287" t="s">
        <v>10286</v>
      </c>
      <c r="AK155" s="287" t="s">
        <v>10286</v>
      </c>
      <c r="AL155" s="287" t="s">
        <v>10286</v>
      </c>
      <c r="AM155" s="287" t="s">
        <v>10286</v>
      </c>
      <c r="AN155" s="287" t="s">
        <v>10286</v>
      </c>
      <c r="AO155" s="287" t="s">
        <v>10286</v>
      </c>
      <c r="AP155" s="287" t="s">
        <v>10286</v>
      </c>
      <c r="AQ155" s="287" t="s">
        <v>10286</v>
      </c>
      <c r="AR155" s="287" t="s">
        <v>10286</v>
      </c>
      <c r="AS155" s="287" t="s">
        <v>10286</v>
      </c>
      <c r="AT155" s="287" t="s">
        <v>10286</v>
      </c>
      <c r="AU155" s="287" t="s">
        <v>10286</v>
      </c>
      <c r="AV155" s="287" t="s">
        <v>10286</v>
      </c>
      <c r="AW155" s="287" t="s">
        <v>10286</v>
      </c>
      <c r="AX155" s="287" t="s">
        <v>10286</v>
      </c>
      <c r="AY155" s="287" t="s">
        <v>10286</v>
      </c>
      <c r="AZ155" s="287" t="s">
        <v>10286</v>
      </c>
      <c r="BA155" s="287" t="s">
        <v>10286</v>
      </c>
      <c r="BB155" s="287" t="s">
        <v>10286</v>
      </c>
      <c r="BC155" s="287" t="s">
        <v>10286</v>
      </c>
      <c r="BD155" s="287">
        <v>2.6</v>
      </c>
      <c r="BE155" s="287">
        <v>2.4</v>
      </c>
      <c r="BF155" s="287">
        <v>2.4</v>
      </c>
      <c r="BG155" s="287">
        <v>2.4</v>
      </c>
      <c r="BH155" s="287">
        <v>2.4</v>
      </c>
      <c r="BI155" s="287" t="s">
        <v>10286</v>
      </c>
      <c r="BJ155" s="287" t="s">
        <v>10286</v>
      </c>
      <c r="BK155" s="287" t="str">
        <f>_xlfn.IFNA(VLOOKUP(C155,'INFORM Severity - hidden'!$C$5:$G$300,5,FALSE),"-")</f>
        <v>-</v>
      </c>
    </row>
    <row r="156" spans="1:63" x14ac:dyDescent="0.25">
      <c r="C156" t="s">
        <v>10350</v>
      </c>
      <c r="D156" s="287" t="str">
        <f t="shared" si="2"/>
        <v>-</v>
      </c>
      <c r="E156" s="287" t="s">
        <v>10286</v>
      </c>
      <c r="F156" s="287" t="s">
        <v>10286</v>
      </c>
      <c r="G156" s="287" t="s">
        <v>10286</v>
      </c>
      <c r="H156" s="287" t="s">
        <v>10286</v>
      </c>
      <c r="I156" s="287" t="s">
        <v>10286</v>
      </c>
      <c r="J156" s="287" t="s">
        <v>10286</v>
      </c>
      <c r="K156" s="287" t="s">
        <v>10286</v>
      </c>
      <c r="L156" s="287" t="s">
        <v>10286</v>
      </c>
      <c r="M156" s="287" t="s">
        <v>10286</v>
      </c>
      <c r="N156" s="287" t="s">
        <v>10286</v>
      </c>
      <c r="O156" s="287" t="s">
        <v>10286</v>
      </c>
      <c r="P156" s="287" t="s">
        <v>10286</v>
      </c>
      <c r="Q156" s="287" t="s">
        <v>10286</v>
      </c>
      <c r="R156" s="287" t="s">
        <v>10286</v>
      </c>
      <c r="S156" s="287" t="s">
        <v>10286</v>
      </c>
      <c r="T156" s="287" t="s">
        <v>10286</v>
      </c>
      <c r="U156" s="287" t="s">
        <v>10286</v>
      </c>
      <c r="V156" s="287" t="s">
        <v>10286</v>
      </c>
      <c r="W156" s="287" t="s">
        <v>10286</v>
      </c>
      <c r="X156" s="287" t="s">
        <v>10286</v>
      </c>
      <c r="Y156" s="287" t="s">
        <v>10286</v>
      </c>
      <c r="Z156" s="287" t="s">
        <v>10286</v>
      </c>
      <c r="AA156" s="287" t="s">
        <v>10286</v>
      </c>
      <c r="AB156" s="287" t="s">
        <v>10286</v>
      </c>
      <c r="AC156" s="287" t="s">
        <v>10286</v>
      </c>
      <c r="AD156" s="287" t="s">
        <v>10286</v>
      </c>
      <c r="AE156" s="287" t="s">
        <v>10286</v>
      </c>
      <c r="AF156" s="287" t="s">
        <v>10286</v>
      </c>
      <c r="AG156" s="287" t="s">
        <v>10286</v>
      </c>
      <c r="AH156" s="287" t="s">
        <v>10286</v>
      </c>
      <c r="AI156" s="287" t="s">
        <v>10286</v>
      </c>
      <c r="AJ156" s="287" t="s">
        <v>10286</v>
      </c>
      <c r="AK156" s="287" t="s">
        <v>10286</v>
      </c>
      <c r="AL156" s="287" t="s">
        <v>10286</v>
      </c>
      <c r="AM156" s="287" t="s">
        <v>10286</v>
      </c>
      <c r="AN156" s="287" t="s">
        <v>10286</v>
      </c>
      <c r="AO156" s="287" t="s">
        <v>10286</v>
      </c>
      <c r="AP156" s="287" t="s">
        <v>10286</v>
      </c>
      <c r="AQ156" s="287" t="s">
        <v>10286</v>
      </c>
      <c r="AR156" s="287" t="s">
        <v>10286</v>
      </c>
      <c r="AS156" s="287" t="s">
        <v>10286</v>
      </c>
      <c r="AT156" s="287" t="s">
        <v>10286</v>
      </c>
      <c r="AU156" s="287" t="s">
        <v>10286</v>
      </c>
      <c r="AV156" s="287" t="s">
        <v>10286</v>
      </c>
      <c r="AW156" s="287" t="s">
        <v>10286</v>
      </c>
      <c r="AX156" s="287" t="s">
        <v>10286</v>
      </c>
      <c r="AY156" s="287" t="s">
        <v>10286</v>
      </c>
      <c r="AZ156" s="287" t="s">
        <v>10286</v>
      </c>
      <c r="BA156" s="287" t="s">
        <v>10286</v>
      </c>
      <c r="BB156" s="287" t="s">
        <v>10286</v>
      </c>
      <c r="BC156" s="287" t="s">
        <v>10286</v>
      </c>
      <c r="BD156" s="287" t="s">
        <v>10286</v>
      </c>
      <c r="BE156" s="287" t="s">
        <v>10286</v>
      </c>
      <c r="BF156" s="287" t="s">
        <v>10286</v>
      </c>
      <c r="BG156" s="287">
        <v>1.1000000000000001</v>
      </c>
      <c r="BH156" s="287">
        <v>1.1000000000000001</v>
      </c>
      <c r="BI156" s="287" t="s">
        <v>10286</v>
      </c>
      <c r="BJ156" s="287" t="s">
        <v>10286</v>
      </c>
      <c r="BK156" s="287" t="str">
        <f>_xlfn.IFNA(VLOOKUP(C156,'INFORM Severity - hidden'!$C$5:$G$300,5,FALSE),"-")</f>
        <v>-</v>
      </c>
    </row>
    <row r="157" spans="1:63" x14ac:dyDescent="0.25">
      <c r="A157" t="s">
        <v>513</v>
      </c>
      <c r="B157" t="s">
        <v>1853</v>
      </c>
      <c r="C157" t="s">
        <v>1854</v>
      </c>
      <c r="D157" s="287" t="str">
        <f t="shared" si="2"/>
        <v>Stable</v>
      </c>
      <c r="E157" s="287" t="s">
        <v>10286</v>
      </c>
      <c r="F157" s="287" t="s">
        <v>10286</v>
      </c>
      <c r="G157" s="287" t="s">
        <v>10286</v>
      </c>
      <c r="H157" s="287">
        <v>3.8</v>
      </c>
      <c r="I157" s="287">
        <v>3.7</v>
      </c>
      <c r="J157" s="287">
        <v>3.7</v>
      </c>
      <c r="K157" s="287">
        <v>3.2</v>
      </c>
      <c r="L157" s="287">
        <v>3.2</v>
      </c>
      <c r="M157" s="287">
        <v>3.2</v>
      </c>
      <c r="N157" s="287">
        <v>3.2</v>
      </c>
      <c r="O157" s="287">
        <v>3.4</v>
      </c>
      <c r="P157" s="287">
        <v>3.4</v>
      </c>
      <c r="Q157" s="287">
        <v>3.5</v>
      </c>
      <c r="R157" s="287">
        <v>3.5</v>
      </c>
      <c r="S157" s="287">
        <v>3.2</v>
      </c>
      <c r="T157" s="287">
        <v>3.2</v>
      </c>
      <c r="U157" s="287">
        <v>3.2</v>
      </c>
      <c r="V157" s="287">
        <v>3.2</v>
      </c>
      <c r="W157" s="287">
        <v>3</v>
      </c>
      <c r="X157" s="287">
        <v>3</v>
      </c>
      <c r="Y157" s="287">
        <v>3</v>
      </c>
      <c r="Z157" s="287">
        <v>3.2</v>
      </c>
      <c r="AA157" s="287">
        <v>3.3</v>
      </c>
      <c r="AB157" s="287">
        <v>3.3</v>
      </c>
      <c r="AC157" s="287">
        <v>3.6</v>
      </c>
      <c r="AD157" s="287">
        <v>3.6</v>
      </c>
      <c r="AE157" s="287">
        <v>3.6</v>
      </c>
      <c r="AF157" s="287">
        <v>3.6</v>
      </c>
      <c r="AG157" s="287">
        <v>3.6</v>
      </c>
      <c r="AH157" s="287">
        <v>3.7</v>
      </c>
      <c r="AI157" s="287" t="s">
        <v>10286</v>
      </c>
      <c r="AJ157" s="287" t="s">
        <v>10286</v>
      </c>
      <c r="AK157" s="287" t="s">
        <v>10286</v>
      </c>
      <c r="AL157" s="287" t="s">
        <v>10286</v>
      </c>
      <c r="AM157" s="287" t="s">
        <v>10286</v>
      </c>
      <c r="AN157" s="287" t="s">
        <v>10286</v>
      </c>
      <c r="AO157" s="287">
        <v>3.5</v>
      </c>
      <c r="AP157" s="287">
        <v>3.5</v>
      </c>
      <c r="AQ157" s="287">
        <v>3.6</v>
      </c>
      <c r="AR157" s="287">
        <v>3.6</v>
      </c>
      <c r="AS157" s="287">
        <v>3.6</v>
      </c>
      <c r="AT157" s="287">
        <v>3.6</v>
      </c>
      <c r="AU157" s="287">
        <v>3.6</v>
      </c>
      <c r="AV157" s="287">
        <v>3.6</v>
      </c>
      <c r="AW157" s="287">
        <v>3.6</v>
      </c>
      <c r="AX157" s="287">
        <v>3.6</v>
      </c>
      <c r="AY157" s="287">
        <v>3.6</v>
      </c>
      <c r="AZ157" s="287">
        <v>3.6</v>
      </c>
      <c r="BA157" s="287">
        <v>3.6</v>
      </c>
      <c r="BB157" s="287">
        <v>3.4</v>
      </c>
      <c r="BC157" s="287">
        <v>3.5</v>
      </c>
      <c r="BD157" s="287">
        <v>3.5</v>
      </c>
      <c r="BE157" s="287">
        <v>3.6</v>
      </c>
      <c r="BF157" s="287">
        <v>3.5</v>
      </c>
      <c r="BG157" s="287">
        <v>3.5</v>
      </c>
      <c r="BH157" s="287">
        <v>3.5</v>
      </c>
      <c r="BI157" s="287">
        <v>3.5</v>
      </c>
      <c r="BJ157" s="287">
        <v>3.5</v>
      </c>
      <c r="BK157" s="287">
        <f>_xlfn.IFNA(VLOOKUP(C157,'INFORM Severity - hidden'!$C$5:$G$300,5,FALSE),"-")</f>
        <v>3.6</v>
      </c>
    </row>
    <row r="158" spans="1:63" x14ac:dyDescent="0.25">
      <c r="C158" t="s">
        <v>10351</v>
      </c>
      <c r="D158" s="287" t="str">
        <f t="shared" si="2"/>
        <v>-</v>
      </c>
      <c r="E158" s="287" t="s">
        <v>10286</v>
      </c>
      <c r="F158" s="287">
        <v>3.3</v>
      </c>
      <c r="G158" s="287">
        <v>3.3</v>
      </c>
      <c r="H158" s="287">
        <v>3.3</v>
      </c>
      <c r="I158" s="287">
        <v>3.3</v>
      </c>
      <c r="J158" s="287" t="s">
        <v>10286</v>
      </c>
      <c r="K158" s="287" t="s">
        <v>10286</v>
      </c>
      <c r="L158" s="287" t="s">
        <v>10286</v>
      </c>
      <c r="M158" s="287" t="s">
        <v>10286</v>
      </c>
      <c r="N158" s="287" t="s">
        <v>10286</v>
      </c>
      <c r="O158" s="287" t="s">
        <v>10286</v>
      </c>
      <c r="P158" s="287" t="s">
        <v>10286</v>
      </c>
      <c r="Q158" s="287" t="s">
        <v>10286</v>
      </c>
      <c r="R158" s="287" t="s">
        <v>10286</v>
      </c>
      <c r="S158" s="287" t="s">
        <v>10286</v>
      </c>
      <c r="T158" s="287" t="s">
        <v>10286</v>
      </c>
      <c r="U158" s="287" t="s">
        <v>10286</v>
      </c>
      <c r="V158" s="287" t="s">
        <v>10286</v>
      </c>
      <c r="W158" s="287" t="s">
        <v>10286</v>
      </c>
      <c r="X158" s="287" t="s">
        <v>10286</v>
      </c>
      <c r="Y158" s="287" t="s">
        <v>10286</v>
      </c>
      <c r="Z158" s="287" t="s">
        <v>10286</v>
      </c>
      <c r="AA158" s="287" t="s">
        <v>10286</v>
      </c>
      <c r="AB158" s="287" t="s">
        <v>10286</v>
      </c>
      <c r="AC158" s="287" t="s">
        <v>10286</v>
      </c>
      <c r="AD158" s="287" t="s">
        <v>10286</v>
      </c>
      <c r="AE158" s="287" t="s">
        <v>10286</v>
      </c>
      <c r="AF158" s="287" t="s">
        <v>10286</v>
      </c>
      <c r="AG158" s="287" t="s">
        <v>10286</v>
      </c>
      <c r="AH158" s="287" t="s">
        <v>10286</v>
      </c>
      <c r="AI158" s="287" t="s">
        <v>10286</v>
      </c>
      <c r="AJ158" s="287" t="s">
        <v>10286</v>
      </c>
      <c r="AK158" s="287" t="s">
        <v>10286</v>
      </c>
      <c r="AL158" s="287" t="s">
        <v>10286</v>
      </c>
      <c r="AM158" s="287" t="s">
        <v>10286</v>
      </c>
      <c r="AN158" s="287" t="s">
        <v>10286</v>
      </c>
      <c r="AO158" s="287" t="s">
        <v>10286</v>
      </c>
      <c r="AP158" s="287" t="s">
        <v>10286</v>
      </c>
      <c r="AQ158" s="287" t="s">
        <v>10286</v>
      </c>
      <c r="AR158" s="287" t="s">
        <v>10286</v>
      </c>
      <c r="AS158" s="287" t="s">
        <v>10286</v>
      </c>
      <c r="AT158" s="287" t="s">
        <v>10286</v>
      </c>
      <c r="AU158" s="287" t="s">
        <v>10286</v>
      </c>
      <c r="AV158" s="287" t="s">
        <v>10286</v>
      </c>
      <c r="AW158" s="287" t="s">
        <v>10286</v>
      </c>
      <c r="AX158" s="287" t="s">
        <v>10286</v>
      </c>
      <c r="AY158" s="287" t="s">
        <v>10286</v>
      </c>
      <c r="AZ158" s="287" t="s">
        <v>10286</v>
      </c>
      <c r="BA158" s="287" t="s">
        <v>10286</v>
      </c>
      <c r="BB158" s="287" t="s">
        <v>10286</v>
      </c>
      <c r="BC158" s="287" t="s">
        <v>10286</v>
      </c>
      <c r="BD158" s="287" t="s">
        <v>10286</v>
      </c>
      <c r="BE158" s="287" t="s">
        <v>10286</v>
      </c>
      <c r="BF158" s="287" t="s">
        <v>10286</v>
      </c>
      <c r="BG158" s="287" t="s">
        <v>10286</v>
      </c>
      <c r="BH158" s="287" t="s">
        <v>10286</v>
      </c>
      <c r="BI158" s="287" t="s">
        <v>10286</v>
      </c>
      <c r="BJ158" s="287" t="s">
        <v>10286</v>
      </c>
      <c r="BK158" s="287" t="str">
        <f>_xlfn.IFNA(VLOOKUP(C158,'INFORM Severity - hidden'!$C$5:$G$300,5,FALSE),"-")</f>
        <v>-</v>
      </c>
    </row>
    <row r="159" spans="1:63" x14ac:dyDescent="0.25">
      <c r="C159" t="s">
        <v>10352</v>
      </c>
      <c r="D159" s="287" t="str">
        <f t="shared" si="2"/>
        <v>-</v>
      </c>
      <c r="E159" s="287" t="s">
        <v>10286</v>
      </c>
      <c r="F159" s="287" t="s">
        <v>10286</v>
      </c>
      <c r="G159" s="287">
        <v>3.1</v>
      </c>
      <c r="H159" s="287">
        <v>3.4</v>
      </c>
      <c r="I159" s="287">
        <v>3.4</v>
      </c>
      <c r="J159" s="287" t="s">
        <v>10286</v>
      </c>
      <c r="K159" s="287" t="s">
        <v>10286</v>
      </c>
      <c r="L159" s="287" t="s">
        <v>10286</v>
      </c>
      <c r="M159" s="287" t="s">
        <v>10286</v>
      </c>
      <c r="N159" s="287" t="s">
        <v>10286</v>
      </c>
      <c r="O159" s="287" t="s">
        <v>10286</v>
      </c>
      <c r="P159" s="287" t="s">
        <v>10286</v>
      </c>
      <c r="Q159" s="287" t="s">
        <v>10286</v>
      </c>
      <c r="R159" s="287" t="s">
        <v>10286</v>
      </c>
      <c r="S159" s="287" t="s">
        <v>10286</v>
      </c>
      <c r="T159" s="287" t="s">
        <v>10286</v>
      </c>
      <c r="U159" s="287" t="s">
        <v>10286</v>
      </c>
      <c r="V159" s="287" t="s">
        <v>10286</v>
      </c>
      <c r="W159" s="287" t="s">
        <v>10286</v>
      </c>
      <c r="X159" s="287" t="s">
        <v>10286</v>
      </c>
      <c r="Y159" s="287" t="s">
        <v>10286</v>
      </c>
      <c r="Z159" s="287" t="s">
        <v>10286</v>
      </c>
      <c r="AA159" s="287" t="s">
        <v>10286</v>
      </c>
      <c r="AB159" s="287" t="s">
        <v>10286</v>
      </c>
      <c r="AC159" s="287" t="s">
        <v>10286</v>
      </c>
      <c r="AD159" s="287" t="s">
        <v>10286</v>
      </c>
      <c r="AE159" s="287" t="s">
        <v>10286</v>
      </c>
      <c r="AF159" s="287" t="s">
        <v>10286</v>
      </c>
      <c r="AG159" s="287" t="s">
        <v>10286</v>
      </c>
      <c r="AH159" s="287" t="s">
        <v>10286</v>
      </c>
      <c r="AI159" s="287" t="s">
        <v>10286</v>
      </c>
      <c r="AJ159" s="287" t="s">
        <v>10286</v>
      </c>
      <c r="AK159" s="287" t="s">
        <v>10286</v>
      </c>
      <c r="AL159" s="287" t="s">
        <v>10286</v>
      </c>
      <c r="AM159" s="287" t="s">
        <v>10286</v>
      </c>
      <c r="AN159" s="287" t="s">
        <v>10286</v>
      </c>
      <c r="AO159" s="287" t="s">
        <v>10286</v>
      </c>
      <c r="AP159" s="287" t="s">
        <v>10286</v>
      </c>
      <c r="AQ159" s="287" t="s">
        <v>10286</v>
      </c>
      <c r="AR159" s="287" t="s">
        <v>10286</v>
      </c>
      <c r="AS159" s="287" t="s">
        <v>10286</v>
      </c>
      <c r="AT159" s="287" t="s">
        <v>10286</v>
      </c>
      <c r="AU159" s="287" t="s">
        <v>10286</v>
      </c>
      <c r="AV159" s="287" t="s">
        <v>10286</v>
      </c>
      <c r="AW159" s="287" t="s">
        <v>10286</v>
      </c>
      <c r="AX159" s="287" t="s">
        <v>10286</v>
      </c>
      <c r="AY159" s="287" t="s">
        <v>10286</v>
      </c>
      <c r="AZ159" s="287" t="s">
        <v>10286</v>
      </c>
      <c r="BA159" s="287" t="s">
        <v>10286</v>
      </c>
      <c r="BB159" s="287" t="s">
        <v>10286</v>
      </c>
      <c r="BC159" s="287" t="s">
        <v>10286</v>
      </c>
      <c r="BD159" s="287" t="s">
        <v>10286</v>
      </c>
      <c r="BE159" s="287" t="s">
        <v>10286</v>
      </c>
      <c r="BF159" s="287" t="s">
        <v>10286</v>
      </c>
      <c r="BG159" s="287" t="s">
        <v>10286</v>
      </c>
      <c r="BH159" s="287" t="s">
        <v>10286</v>
      </c>
      <c r="BI159" s="287" t="s">
        <v>10286</v>
      </c>
      <c r="BJ159" s="287" t="s">
        <v>10286</v>
      </c>
      <c r="BK159" s="287" t="str">
        <f>_xlfn.IFNA(VLOOKUP(C159,'INFORM Severity - hidden'!$C$5:$G$300,5,FALSE),"-")</f>
        <v>-</v>
      </c>
    </row>
    <row r="160" spans="1:63" x14ac:dyDescent="0.25">
      <c r="A160" t="s">
        <v>513</v>
      </c>
      <c r="B160" t="s">
        <v>511</v>
      </c>
      <c r="C160" t="s">
        <v>512</v>
      </c>
      <c r="D160" s="287" t="str">
        <f t="shared" si="2"/>
        <v>Stable</v>
      </c>
      <c r="E160" s="287" t="s">
        <v>10286</v>
      </c>
      <c r="F160" s="287" t="s">
        <v>10286</v>
      </c>
      <c r="G160" s="287" t="s">
        <v>10286</v>
      </c>
      <c r="H160" s="287" t="s">
        <v>10286</v>
      </c>
      <c r="I160" s="287" t="s">
        <v>10286</v>
      </c>
      <c r="J160" s="287" t="s">
        <v>10286</v>
      </c>
      <c r="K160" s="287" t="s">
        <v>10286</v>
      </c>
      <c r="L160" s="287" t="s">
        <v>10286</v>
      </c>
      <c r="M160" s="287" t="s">
        <v>10286</v>
      </c>
      <c r="N160" s="287" t="s">
        <v>10286</v>
      </c>
      <c r="O160" s="287" t="s">
        <v>10286</v>
      </c>
      <c r="P160" s="287" t="s">
        <v>10286</v>
      </c>
      <c r="Q160" s="287" t="s">
        <v>10286</v>
      </c>
      <c r="R160" s="287" t="s">
        <v>10286</v>
      </c>
      <c r="S160" s="287">
        <v>2</v>
      </c>
      <c r="T160" s="287">
        <v>2</v>
      </c>
      <c r="U160" s="287">
        <v>2.6</v>
      </c>
      <c r="V160" s="287">
        <v>2.6</v>
      </c>
      <c r="W160" s="287">
        <v>2.8</v>
      </c>
      <c r="X160" s="287">
        <v>2.9</v>
      </c>
      <c r="Y160" s="287">
        <v>2.9</v>
      </c>
      <c r="Z160" s="287">
        <v>2.9</v>
      </c>
      <c r="AA160" s="287">
        <v>2.1</v>
      </c>
      <c r="AB160" s="287">
        <v>2.1</v>
      </c>
      <c r="AC160" s="287">
        <v>3.5</v>
      </c>
      <c r="AD160" s="287">
        <v>3.5</v>
      </c>
      <c r="AE160" s="287">
        <v>3.5</v>
      </c>
      <c r="AF160" s="287">
        <v>3.6</v>
      </c>
      <c r="AG160" s="287">
        <v>3.6</v>
      </c>
      <c r="AH160" s="287">
        <v>3.6</v>
      </c>
      <c r="AI160" s="287">
        <v>3.4</v>
      </c>
      <c r="AJ160" s="287">
        <v>3.4</v>
      </c>
      <c r="AK160" s="287">
        <v>3.4</v>
      </c>
      <c r="AL160" s="287">
        <v>3.3</v>
      </c>
      <c r="AM160" s="287">
        <v>3.3</v>
      </c>
      <c r="AN160" s="287">
        <v>3.3</v>
      </c>
      <c r="AO160" s="287">
        <v>3.4</v>
      </c>
      <c r="AP160" s="287">
        <v>3.4</v>
      </c>
      <c r="AQ160" s="287">
        <v>3.4</v>
      </c>
      <c r="AR160" s="287">
        <v>3.4</v>
      </c>
      <c r="AS160" s="287">
        <v>3.4</v>
      </c>
      <c r="AT160" s="287">
        <v>3.4</v>
      </c>
      <c r="AU160" s="287">
        <v>3.4</v>
      </c>
      <c r="AV160" s="287">
        <v>3.4</v>
      </c>
      <c r="AW160" s="287">
        <v>3.4</v>
      </c>
      <c r="AX160" s="287">
        <v>3.4</v>
      </c>
      <c r="AY160" s="287">
        <v>3.5</v>
      </c>
      <c r="AZ160" s="287">
        <v>3.5</v>
      </c>
      <c r="BA160" s="287">
        <v>3.5</v>
      </c>
      <c r="BB160" s="287">
        <v>3.5</v>
      </c>
      <c r="BC160" s="287">
        <v>3.5</v>
      </c>
      <c r="BD160" s="287">
        <v>3.4</v>
      </c>
      <c r="BE160" s="287">
        <v>3.5</v>
      </c>
      <c r="BF160" s="287">
        <v>3.4</v>
      </c>
      <c r="BG160" s="287">
        <v>3.4</v>
      </c>
      <c r="BH160" s="287">
        <v>3.4</v>
      </c>
      <c r="BI160" s="287">
        <v>3.4</v>
      </c>
      <c r="BJ160" s="287">
        <v>3.4</v>
      </c>
      <c r="BK160" s="287">
        <f>_xlfn.IFNA(VLOOKUP(C160,'INFORM Severity - hidden'!$C$5:$G$300,5,FALSE),"-")</f>
        <v>3.5</v>
      </c>
    </row>
    <row r="161" spans="1:63" x14ac:dyDescent="0.25">
      <c r="C161" t="s">
        <v>10353</v>
      </c>
      <c r="D161" s="287" t="str">
        <f t="shared" si="2"/>
        <v>-</v>
      </c>
      <c r="E161" s="287" t="s">
        <v>10286</v>
      </c>
      <c r="F161" s="287" t="s">
        <v>10286</v>
      </c>
      <c r="G161" s="287" t="s">
        <v>10286</v>
      </c>
      <c r="H161" s="287">
        <v>2.7</v>
      </c>
      <c r="I161" s="287">
        <v>2.8</v>
      </c>
      <c r="J161" s="287" t="s">
        <v>10286</v>
      </c>
      <c r="K161" s="287" t="s">
        <v>10286</v>
      </c>
      <c r="L161" s="287" t="s">
        <v>10286</v>
      </c>
      <c r="M161" s="287" t="s">
        <v>10286</v>
      </c>
      <c r="N161" s="287" t="s">
        <v>10286</v>
      </c>
      <c r="O161" s="287" t="s">
        <v>10286</v>
      </c>
      <c r="P161" s="287" t="s">
        <v>10286</v>
      </c>
      <c r="Q161" s="287" t="s">
        <v>10286</v>
      </c>
      <c r="R161" s="287" t="s">
        <v>10286</v>
      </c>
      <c r="S161" s="287" t="s">
        <v>10286</v>
      </c>
      <c r="T161" s="287" t="s">
        <v>10286</v>
      </c>
      <c r="U161" s="287" t="s">
        <v>10286</v>
      </c>
      <c r="V161" s="287" t="s">
        <v>10286</v>
      </c>
      <c r="W161" s="287" t="s">
        <v>10286</v>
      </c>
      <c r="X161" s="287" t="s">
        <v>10286</v>
      </c>
      <c r="Y161" s="287" t="s">
        <v>10286</v>
      </c>
      <c r="Z161" s="287" t="s">
        <v>10286</v>
      </c>
      <c r="AA161" s="287" t="s">
        <v>10286</v>
      </c>
      <c r="AB161" s="287" t="s">
        <v>10286</v>
      </c>
      <c r="AC161" s="287" t="s">
        <v>10286</v>
      </c>
      <c r="AD161" s="287" t="s">
        <v>10286</v>
      </c>
      <c r="AE161" s="287" t="s">
        <v>10286</v>
      </c>
      <c r="AF161" s="287" t="s">
        <v>10286</v>
      </c>
      <c r="AG161" s="287" t="s">
        <v>10286</v>
      </c>
      <c r="AH161" s="287" t="s">
        <v>10286</v>
      </c>
      <c r="AI161" s="287" t="s">
        <v>10286</v>
      </c>
      <c r="AJ161" s="287" t="s">
        <v>10286</v>
      </c>
      <c r="AK161" s="287" t="s">
        <v>10286</v>
      </c>
      <c r="AL161" s="287" t="s">
        <v>10286</v>
      </c>
      <c r="AM161" s="287" t="s">
        <v>10286</v>
      </c>
      <c r="AN161" s="287" t="s">
        <v>10286</v>
      </c>
      <c r="AO161" s="287" t="s">
        <v>10286</v>
      </c>
      <c r="AP161" s="287" t="s">
        <v>10286</v>
      </c>
      <c r="AQ161" s="287" t="s">
        <v>10286</v>
      </c>
      <c r="AR161" s="287" t="s">
        <v>10286</v>
      </c>
      <c r="AS161" s="287" t="s">
        <v>10286</v>
      </c>
      <c r="AT161" s="287" t="s">
        <v>10286</v>
      </c>
      <c r="AU161" s="287" t="s">
        <v>10286</v>
      </c>
      <c r="AV161" s="287" t="s">
        <v>10286</v>
      </c>
      <c r="AW161" s="287" t="s">
        <v>10286</v>
      </c>
      <c r="AX161" s="287" t="s">
        <v>10286</v>
      </c>
      <c r="AY161" s="287" t="s">
        <v>10286</v>
      </c>
      <c r="AZ161" s="287" t="s">
        <v>10286</v>
      </c>
      <c r="BA161" s="287" t="s">
        <v>10286</v>
      </c>
      <c r="BB161" s="287" t="s">
        <v>10286</v>
      </c>
      <c r="BC161" s="287" t="s">
        <v>10286</v>
      </c>
      <c r="BD161" s="287" t="s">
        <v>10286</v>
      </c>
      <c r="BE161" s="287" t="s">
        <v>10286</v>
      </c>
      <c r="BF161" s="287" t="s">
        <v>10286</v>
      </c>
      <c r="BG161" s="287" t="s">
        <v>10286</v>
      </c>
      <c r="BH161" s="287" t="s">
        <v>10286</v>
      </c>
      <c r="BI161" s="287" t="s">
        <v>10286</v>
      </c>
      <c r="BJ161" s="287" t="s">
        <v>10286</v>
      </c>
      <c r="BK161" s="287" t="str">
        <f>_xlfn.IFNA(VLOOKUP(C161,'INFORM Severity - hidden'!$C$5:$G$300,5,FALSE),"-")</f>
        <v>-</v>
      </c>
    </row>
    <row r="162" spans="1:63" x14ac:dyDescent="0.25">
      <c r="C162" t="s">
        <v>10354</v>
      </c>
      <c r="D162" s="287" t="str">
        <f t="shared" si="2"/>
        <v>-</v>
      </c>
      <c r="E162" s="287" t="s">
        <v>10286</v>
      </c>
      <c r="F162" s="287" t="s">
        <v>10286</v>
      </c>
      <c r="G162" s="287" t="s">
        <v>10286</v>
      </c>
      <c r="H162" s="287" t="s">
        <v>10286</v>
      </c>
      <c r="I162" s="287" t="s">
        <v>10286</v>
      </c>
      <c r="J162" s="287" t="s">
        <v>10286</v>
      </c>
      <c r="K162" s="287" t="s">
        <v>10286</v>
      </c>
      <c r="L162" s="287" t="s">
        <v>10286</v>
      </c>
      <c r="M162" s="287" t="s">
        <v>10286</v>
      </c>
      <c r="N162" s="287" t="s">
        <v>10286</v>
      </c>
      <c r="O162" s="287" t="s">
        <v>10286</v>
      </c>
      <c r="P162" s="287" t="s">
        <v>10286</v>
      </c>
      <c r="Q162" s="287" t="s">
        <v>10286</v>
      </c>
      <c r="R162" s="287">
        <v>3.2</v>
      </c>
      <c r="S162" s="287">
        <v>3.2</v>
      </c>
      <c r="T162" s="287">
        <v>3.2</v>
      </c>
      <c r="U162" s="287">
        <v>3.2</v>
      </c>
      <c r="V162" s="287">
        <v>3.2</v>
      </c>
      <c r="W162" s="287">
        <v>3.2</v>
      </c>
      <c r="X162" s="287">
        <v>3.2</v>
      </c>
      <c r="Y162" s="287">
        <v>3.2</v>
      </c>
      <c r="Z162" s="287">
        <v>2.8</v>
      </c>
      <c r="AA162" s="287">
        <v>3</v>
      </c>
      <c r="AB162" s="287">
        <v>3</v>
      </c>
      <c r="AC162" s="287">
        <v>3.4</v>
      </c>
      <c r="AD162" s="287">
        <v>3.4</v>
      </c>
      <c r="AE162" s="287">
        <v>3.4</v>
      </c>
      <c r="AF162" s="287">
        <v>3.5</v>
      </c>
      <c r="AG162" s="287">
        <v>3.5</v>
      </c>
      <c r="AH162" s="287">
        <v>3.5</v>
      </c>
      <c r="AI162" s="287" t="s">
        <v>10286</v>
      </c>
      <c r="AJ162" s="287" t="s">
        <v>10286</v>
      </c>
      <c r="AK162" s="287" t="s">
        <v>10286</v>
      </c>
      <c r="AL162" s="287" t="s">
        <v>10286</v>
      </c>
      <c r="AM162" s="287" t="s">
        <v>10286</v>
      </c>
      <c r="AN162" s="287" t="s">
        <v>10286</v>
      </c>
      <c r="AO162" s="287" t="s">
        <v>10286</v>
      </c>
      <c r="AP162" s="287" t="s">
        <v>10286</v>
      </c>
      <c r="AQ162" s="287" t="s">
        <v>10286</v>
      </c>
      <c r="AR162" s="287" t="s">
        <v>10286</v>
      </c>
      <c r="AS162" s="287" t="s">
        <v>10286</v>
      </c>
      <c r="AT162" s="287" t="s">
        <v>10286</v>
      </c>
      <c r="AU162" s="287" t="s">
        <v>10286</v>
      </c>
      <c r="AV162" s="287" t="s">
        <v>10286</v>
      </c>
      <c r="AW162" s="287" t="s">
        <v>10286</v>
      </c>
      <c r="AX162" s="287" t="s">
        <v>10286</v>
      </c>
      <c r="AY162" s="287" t="s">
        <v>10286</v>
      </c>
      <c r="AZ162" s="287" t="s">
        <v>10286</v>
      </c>
      <c r="BA162" s="287" t="s">
        <v>10286</v>
      </c>
      <c r="BB162" s="287" t="s">
        <v>10286</v>
      </c>
      <c r="BC162" s="287" t="s">
        <v>10286</v>
      </c>
      <c r="BD162" s="287" t="s">
        <v>10286</v>
      </c>
      <c r="BE162" s="287" t="s">
        <v>10286</v>
      </c>
      <c r="BF162" s="287" t="s">
        <v>10286</v>
      </c>
      <c r="BG162" s="287" t="s">
        <v>10286</v>
      </c>
      <c r="BH162" s="287" t="s">
        <v>10286</v>
      </c>
      <c r="BI162" s="287" t="s">
        <v>10286</v>
      </c>
      <c r="BJ162" s="287" t="s">
        <v>10286</v>
      </c>
      <c r="BK162" s="287" t="str">
        <f>_xlfn.IFNA(VLOOKUP(C162,'INFORM Severity - hidden'!$C$5:$G$300,5,FALSE),"-")</f>
        <v>-</v>
      </c>
    </row>
    <row r="163" spans="1:63" x14ac:dyDescent="0.25">
      <c r="C163" t="s">
        <v>10355</v>
      </c>
      <c r="D163" s="287" t="str">
        <f t="shared" si="2"/>
        <v>-</v>
      </c>
      <c r="E163" s="287" t="s">
        <v>10286</v>
      </c>
      <c r="F163" s="287" t="s">
        <v>10286</v>
      </c>
      <c r="G163" s="287" t="s">
        <v>10286</v>
      </c>
      <c r="H163" s="287" t="s">
        <v>10286</v>
      </c>
      <c r="I163" s="287" t="s">
        <v>10286</v>
      </c>
      <c r="J163" s="287" t="s">
        <v>10286</v>
      </c>
      <c r="K163" s="287" t="s">
        <v>10286</v>
      </c>
      <c r="L163" s="287" t="s">
        <v>10286</v>
      </c>
      <c r="M163" s="287" t="s">
        <v>10286</v>
      </c>
      <c r="N163" s="287" t="s">
        <v>10286</v>
      </c>
      <c r="O163" s="287" t="s">
        <v>10286</v>
      </c>
      <c r="P163" s="287" t="s">
        <v>10286</v>
      </c>
      <c r="Q163" s="287" t="s">
        <v>10286</v>
      </c>
      <c r="R163" s="287" t="s">
        <v>10286</v>
      </c>
      <c r="S163" s="287" t="s">
        <v>10286</v>
      </c>
      <c r="T163" s="287" t="s">
        <v>10286</v>
      </c>
      <c r="U163" s="287" t="s">
        <v>10286</v>
      </c>
      <c r="V163" s="287" t="s">
        <v>10286</v>
      </c>
      <c r="W163" s="287" t="s">
        <v>10286</v>
      </c>
      <c r="X163" s="287" t="s">
        <v>10286</v>
      </c>
      <c r="Y163" s="287" t="s">
        <v>10286</v>
      </c>
      <c r="Z163" s="287" t="s">
        <v>10286</v>
      </c>
      <c r="AA163" s="287" t="s">
        <v>10286</v>
      </c>
      <c r="AB163" s="287" t="s">
        <v>10286</v>
      </c>
      <c r="AC163" s="287" t="s">
        <v>10286</v>
      </c>
      <c r="AD163" s="287">
        <v>2.2000000000000002</v>
      </c>
      <c r="AE163" s="287">
        <v>2.2000000000000002</v>
      </c>
      <c r="AF163" s="287">
        <v>2.2999999999999998</v>
      </c>
      <c r="AG163" s="287">
        <v>2.2999999999999998</v>
      </c>
      <c r="AH163" s="287">
        <v>2.2999999999999998</v>
      </c>
      <c r="AI163" s="287" t="s">
        <v>10286</v>
      </c>
      <c r="AJ163" s="287" t="s">
        <v>10286</v>
      </c>
      <c r="AK163" s="287" t="s">
        <v>10286</v>
      </c>
      <c r="AL163" s="287" t="s">
        <v>10286</v>
      </c>
      <c r="AM163" s="287" t="s">
        <v>10286</v>
      </c>
      <c r="AN163" s="287" t="s">
        <v>10286</v>
      </c>
      <c r="AO163" s="287" t="s">
        <v>10286</v>
      </c>
      <c r="AP163" s="287" t="s">
        <v>10286</v>
      </c>
      <c r="AQ163" s="287" t="s">
        <v>10286</v>
      </c>
      <c r="AR163" s="287" t="s">
        <v>10286</v>
      </c>
      <c r="AS163" s="287" t="s">
        <v>10286</v>
      </c>
      <c r="AT163" s="287" t="s">
        <v>10286</v>
      </c>
      <c r="AU163" s="287" t="s">
        <v>10286</v>
      </c>
      <c r="AV163" s="287" t="s">
        <v>10286</v>
      </c>
      <c r="AW163" s="287" t="s">
        <v>10286</v>
      </c>
      <c r="AX163" s="287" t="s">
        <v>10286</v>
      </c>
      <c r="AY163" s="287" t="s">
        <v>10286</v>
      </c>
      <c r="AZ163" s="287" t="s">
        <v>10286</v>
      </c>
      <c r="BA163" s="287" t="s">
        <v>10286</v>
      </c>
      <c r="BB163" s="287" t="s">
        <v>10286</v>
      </c>
      <c r="BC163" s="287" t="s">
        <v>10286</v>
      </c>
      <c r="BD163" s="287" t="s">
        <v>10286</v>
      </c>
      <c r="BE163" s="287" t="s">
        <v>10286</v>
      </c>
      <c r="BF163" s="287" t="s">
        <v>10286</v>
      </c>
      <c r="BG163" s="287" t="s">
        <v>10286</v>
      </c>
      <c r="BH163" s="287" t="s">
        <v>10286</v>
      </c>
      <c r="BI163" s="287" t="s">
        <v>10286</v>
      </c>
      <c r="BJ163" s="287" t="s">
        <v>10286</v>
      </c>
      <c r="BK163" s="287" t="str">
        <f>_xlfn.IFNA(VLOOKUP(C163,'INFORM Severity - hidden'!$C$5:$G$300,5,FALSE),"-")</f>
        <v>-</v>
      </c>
    </row>
    <row r="164" spans="1:63" x14ac:dyDescent="0.25">
      <c r="C164" t="s">
        <v>10356</v>
      </c>
      <c r="D164" s="287" t="str">
        <f t="shared" si="2"/>
        <v>-</v>
      </c>
      <c r="E164" s="287" t="s">
        <v>10286</v>
      </c>
      <c r="F164" s="287" t="s">
        <v>10286</v>
      </c>
      <c r="G164" s="287" t="s">
        <v>10286</v>
      </c>
      <c r="H164" s="287" t="s">
        <v>10286</v>
      </c>
      <c r="I164" s="287" t="s">
        <v>10286</v>
      </c>
      <c r="J164" s="287" t="s">
        <v>10286</v>
      </c>
      <c r="K164" s="287" t="s">
        <v>10286</v>
      </c>
      <c r="L164" s="287" t="s">
        <v>10286</v>
      </c>
      <c r="M164" s="287" t="s">
        <v>10286</v>
      </c>
      <c r="N164" s="287" t="s">
        <v>10286</v>
      </c>
      <c r="O164" s="287" t="s">
        <v>10286</v>
      </c>
      <c r="P164" s="287" t="s">
        <v>10286</v>
      </c>
      <c r="Q164" s="287" t="s">
        <v>10286</v>
      </c>
      <c r="R164" s="287" t="s">
        <v>10286</v>
      </c>
      <c r="S164" s="287" t="s">
        <v>10286</v>
      </c>
      <c r="T164" s="287" t="s">
        <v>10286</v>
      </c>
      <c r="U164" s="287" t="s">
        <v>10286</v>
      </c>
      <c r="V164" s="287" t="s">
        <v>10286</v>
      </c>
      <c r="W164" s="287" t="s">
        <v>10286</v>
      </c>
      <c r="X164" s="287" t="s">
        <v>10286</v>
      </c>
      <c r="Y164" s="287" t="s">
        <v>10286</v>
      </c>
      <c r="Z164" s="287" t="s">
        <v>10286</v>
      </c>
      <c r="AA164" s="287" t="s">
        <v>10286</v>
      </c>
      <c r="AB164" s="287" t="s">
        <v>10286</v>
      </c>
      <c r="AC164" s="287" t="s">
        <v>10286</v>
      </c>
      <c r="AD164" s="287" t="s">
        <v>10286</v>
      </c>
      <c r="AE164" s="287" t="s">
        <v>10286</v>
      </c>
      <c r="AF164" s="287" t="s">
        <v>10286</v>
      </c>
      <c r="AG164" s="287" t="s">
        <v>10286</v>
      </c>
      <c r="AH164" s="287" t="s">
        <v>10286</v>
      </c>
      <c r="AI164" s="287" t="s">
        <v>10286</v>
      </c>
      <c r="AJ164" s="287" t="s">
        <v>10286</v>
      </c>
      <c r="AK164" s="287" t="s">
        <v>10286</v>
      </c>
      <c r="AL164" s="287" t="s">
        <v>10286</v>
      </c>
      <c r="AM164" s="287" t="s">
        <v>10286</v>
      </c>
      <c r="AN164" s="287" t="s">
        <v>10286</v>
      </c>
      <c r="AO164" s="287">
        <v>2.2999999999999998</v>
      </c>
      <c r="AP164" s="287">
        <v>2.4</v>
      </c>
      <c r="AQ164" s="287">
        <v>2.6</v>
      </c>
      <c r="AR164" s="287">
        <v>3.1</v>
      </c>
      <c r="AS164" s="287">
        <v>3.1</v>
      </c>
      <c r="AT164" s="287">
        <v>3.1</v>
      </c>
      <c r="AU164" s="287">
        <v>3.1</v>
      </c>
      <c r="AV164" s="287">
        <v>3.1</v>
      </c>
      <c r="AW164" s="287">
        <v>3.1</v>
      </c>
      <c r="AX164" s="287">
        <v>3.1</v>
      </c>
      <c r="AY164" s="287">
        <v>2.9</v>
      </c>
      <c r="AZ164" s="287">
        <v>2.9</v>
      </c>
      <c r="BA164" s="287" t="s">
        <v>10286</v>
      </c>
      <c r="BB164" s="287" t="s">
        <v>10286</v>
      </c>
      <c r="BC164" s="287" t="s">
        <v>10286</v>
      </c>
      <c r="BD164" s="287" t="s">
        <v>10286</v>
      </c>
      <c r="BE164" s="287" t="s">
        <v>10286</v>
      </c>
      <c r="BF164" s="287" t="s">
        <v>10286</v>
      </c>
      <c r="BG164" s="287" t="s">
        <v>10286</v>
      </c>
      <c r="BH164" s="287" t="s">
        <v>10286</v>
      </c>
      <c r="BI164" s="287" t="s">
        <v>10286</v>
      </c>
      <c r="BJ164" s="287" t="s">
        <v>10286</v>
      </c>
      <c r="BK164" s="287" t="str">
        <f>_xlfn.IFNA(VLOOKUP(C164,'INFORM Severity - hidden'!$C$5:$G$300,5,FALSE),"-")</f>
        <v>-</v>
      </c>
    </row>
    <row r="165" spans="1:63" x14ac:dyDescent="0.25">
      <c r="C165" t="s">
        <v>10357</v>
      </c>
      <c r="D165" s="287" t="str">
        <f t="shared" si="2"/>
        <v>-</v>
      </c>
      <c r="E165" s="287" t="s">
        <v>10286</v>
      </c>
      <c r="F165" s="287" t="s">
        <v>10286</v>
      </c>
      <c r="G165" s="287" t="s">
        <v>10286</v>
      </c>
      <c r="H165" s="287" t="s">
        <v>10286</v>
      </c>
      <c r="I165" s="287" t="s">
        <v>10286</v>
      </c>
      <c r="J165" s="287" t="s">
        <v>10286</v>
      </c>
      <c r="K165" s="287" t="s">
        <v>10286</v>
      </c>
      <c r="L165" s="287" t="s">
        <v>10286</v>
      </c>
      <c r="M165" s="287" t="s">
        <v>10286</v>
      </c>
      <c r="N165" s="287" t="s">
        <v>10286</v>
      </c>
      <c r="O165" s="287" t="s">
        <v>10286</v>
      </c>
      <c r="P165" s="287" t="s">
        <v>10286</v>
      </c>
      <c r="Q165" s="287" t="s">
        <v>10286</v>
      </c>
      <c r="R165" s="287" t="s">
        <v>10286</v>
      </c>
      <c r="S165" s="287" t="s">
        <v>10286</v>
      </c>
      <c r="T165" s="287" t="s">
        <v>10286</v>
      </c>
      <c r="U165" s="287" t="s">
        <v>10286</v>
      </c>
      <c r="V165" s="287" t="s">
        <v>10286</v>
      </c>
      <c r="W165" s="287" t="s">
        <v>10286</v>
      </c>
      <c r="X165" s="287" t="s">
        <v>10286</v>
      </c>
      <c r="Y165" s="287" t="s">
        <v>10286</v>
      </c>
      <c r="Z165" s="287" t="s">
        <v>10286</v>
      </c>
      <c r="AA165" s="287" t="s">
        <v>10286</v>
      </c>
      <c r="AB165" s="287" t="s">
        <v>10286</v>
      </c>
      <c r="AC165" s="287" t="s">
        <v>10286</v>
      </c>
      <c r="AD165" s="287" t="s">
        <v>10286</v>
      </c>
      <c r="AE165" s="287" t="s">
        <v>10286</v>
      </c>
      <c r="AF165" s="287" t="s">
        <v>10286</v>
      </c>
      <c r="AG165" s="287" t="s">
        <v>10286</v>
      </c>
      <c r="AH165" s="287" t="s">
        <v>10286</v>
      </c>
      <c r="AI165" s="287" t="s">
        <v>10286</v>
      </c>
      <c r="AJ165" s="287" t="s">
        <v>10286</v>
      </c>
      <c r="AK165" s="287" t="s">
        <v>10286</v>
      </c>
      <c r="AL165" s="287" t="s">
        <v>10286</v>
      </c>
      <c r="AM165" s="287" t="s">
        <v>10286</v>
      </c>
      <c r="AN165" s="287" t="s">
        <v>10286</v>
      </c>
      <c r="AO165" s="287" t="s">
        <v>10286</v>
      </c>
      <c r="AP165" s="287" t="s">
        <v>10286</v>
      </c>
      <c r="AQ165" s="287" t="s">
        <v>10286</v>
      </c>
      <c r="AR165" s="287" t="s">
        <v>10286</v>
      </c>
      <c r="AS165" s="287" t="s">
        <v>10286</v>
      </c>
      <c r="AT165" s="287" t="s">
        <v>10286</v>
      </c>
      <c r="AU165" s="287" t="s">
        <v>10286</v>
      </c>
      <c r="AV165" s="287" t="s">
        <v>10286</v>
      </c>
      <c r="AW165" s="287" t="s">
        <v>10286</v>
      </c>
      <c r="AX165" s="287" t="s">
        <v>10286</v>
      </c>
      <c r="AY165" s="287" t="s">
        <v>10286</v>
      </c>
      <c r="AZ165" s="287" t="s">
        <v>10286</v>
      </c>
      <c r="BA165" s="287" t="s">
        <v>10286</v>
      </c>
      <c r="BB165" s="287">
        <v>1.5</v>
      </c>
      <c r="BC165" s="287">
        <v>1.5</v>
      </c>
      <c r="BD165" s="287">
        <v>1.5</v>
      </c>
      <c r="BE165" s="287">
        <v>1.5</v>
      </c>
      <c r="BF165" s="287">
        <v>1.5</v>
      </c>
      <c r="BG165" s="287">
        <v>1.5</v>
      </c>
      <c r="BH165" s="287">
        <v>1.5</v>
      </c>
      <c r="BI165" s="287">
        <v>1.5</v>
      </c>
      <c r="BJ165" s="287">
        <v>1.5</v>
      </c>
      <c r="BK165" s="287" t="str">
        <f>_xlfn.IFNA(VLOOKUP(C165,'INFORM Severity - hidden'!$C$5:$G$300,5,FALSE),"-")</f>
        <v>-</v>
      </c>
    </row>
    <row r="166" spans="1:63" x14ac:dyDescent="0.25">
      <c r="A166" t="s">
        <v>513</v>
      </c>
      <c r="B166" t="s">
        <v>1845</v>
      </c>
      <c r="C166" t="s">
        <v>1846</v>
      </c>
      <c r="D166" s="287" t="str">
        <f t="shared" si="2"/>
        <v>Increasing</v>
      </c>
      <c r="E166" s="287" t="s">
        <v>10286</v>
      </c>
      <c r="F166" s="287" t="s">
        <v>10286</v>
      </c>
      <c r="G166" s="287" t="s">
        <v>10286</v>
      </c>
      <c r="H166" s="287" t="s">
        <v>10286</v>
      </c>
      <c r="I166" s="287" t="s">
        <v>10286</v>
      </c>
      <c r="J166" s="287" t="s">
        <v>10286</v>
      </c>
      <c r="K166" s="287" t="s">
        <v>10286</v>
      </c>
      <c r="L166" s="287" t="s">
        <v>10286</v>
      </c>
      <c r="M166" s="287" t="s">
        <v>10286</v>
      </c>
      <c r="N166" s="287" t="s">
        <v>10286</v>
      </c>
      <c r="O166" s="287" t="s">
        <v>10286</v>
      </c>
      <c r="P166" s="287" t="s">
        <v>10286</v>
      </c>
      <c r="Q166" s="287" t="s">
        <v>10286</v>
      </c>
      <c r="R166" s="287" t="s">
        <v>10286</v>
      </c>
      <c r="S166" s="287" t="s">
        <v>10286</v>
      </c>
      <c r="T166" s="287" t="s">
        <v>10286</v>
      </c>
      <c r="U166" s="287" t="s">
        <v>10286</v>
      </c>
      <c r="V166" s="287" t="s">
        <v>10286</v>
      </c>
      <c r="W166" s="287" t="s">
        <v>10286</v>
      </c>
      <c r="X166" s="287" t="s">
        <v>10286</v>
      </c>
      <c r="Y166" s="287" t="s">
        <v>10286</v>
      </c>
      <c r="Z166" s="287" t="s">
        <v>10286</v>
      </c>
      <c r="AA166" s="287" t="s">
        <v>10286</v>
      </c>
      <c r="AB166" s="287" t="s">
        <v>10286</v>
      </c>
      <c r="AC166" s="287" t="s">
        <v>10286</v>
      </c>
      <c r="AD166" s="287" t="s">
        <v>10286</v>
      </c>
      <c r="AE166" s="287" t="s">
        <v>10286</v>
      </c>
      <c r="AF166" s="287" t="s">
        <v>10286</v>
      </c>
      <c r="AG166" s="287" t="s">
        <v>10286</v>
      </c>
      <c r="AH166" s="287" t="s">
        <v>10286</v>
      </c>
      <c r="AI166" s="287" t="s">
        <v>10286</v>
      </c>
      <c r="AJ166" s="287" t="s">
        <v>10286</v>
      </c>
      <c r="AK166" s="287" t="s">
        <v>10286</v>
      </c>
      <c r="AL166" s="287" t="s">
        <v>10286</v>
      </c>
      <c r="AM166" s="287" t="s">
        <v>10286</v>
      </c>
      <c r="AN166" s="287" t="s">
        <v>10286</v>
      </c>
      <c r="AO166" s="287" t="s">
        <v>10286</v>
      </c>
      <c r="AP166" s="287" t="s">
        <v>10286</v>
      </c>
      <c r="AQ166" s="287" t="s">
        <v>10286</v>
      </c>
      <c r="AR166" s="287" t="s">
        <v>10286</v>
      </c>
      <c r="AS166" s="287" t="s">
        <v>10286</v>
      </c>
      <c r="AT166" s="287" t="s">
        <v>10286</v>
      </c>
      <c r="AU166" s="287" t="s">
        <v>10286</v>
      </c>
      <c r="AV166" s="287" t="s">
        <v>10286</v>
      </c>
      <c r="AW166" s="287" t="s">
        <v>10286</v>
      </c>
      <c r="AX166" s="287" t="s">
        <v>10286</v>
      </c>
      <c r="AY166" s="287" t="s">
        <v>10286</v>
      </c>
      <c r="AZ166" s="287" t="s">
        <v>10286</v>
      </c>
      <c r="BA166" s="287" t="s">
        <v>10286</v>
      </c>
      <c r="BB166" s="287" t="s">
        <v>10286</v>
      </c>
      <c r="BC166" s="287">
        <v>2.2000000000000002</v>
      </c>
      <c r="BD166" s="287">
        <v>2.2000000000000002</v>
      </c>
      <c r="BE166" s="287">
        <v>2.4</v>
      </c>
      <c r="BF166" s="287">
        <v>2.2999999999999998</v>
      </c>
      <c r="BG166" s="287">
        <v>2.2999999999999998</v>
      </c>
      <c r="BH166" s="287">
        <v>2.2999999999999998</v>
      </c>
      <c r="BI166" s="287">
        <v>2.2999999999999998</v>
      </c>
      <c r="BJ166" s="287">
        <v>2.2999999999999998</v>
      </c>
      <c r="BK166" s="287">
        <f>_xlfn.IFNA(VLOOKUP(C166,'INFORM Severity - hidden'!$C$5:$G$300,5,FALSE),"-")</f>
        <v>3.1</v>
      </c>
    </row>
    <row r="167" spans="1:63" x14ac:dyDescent="0.25">
      <c r="C167" t="s">
        <v>10358</v>
      </c>
      <c r="D167" s="287" t="str">
        <f t="shared" si="2"/>
        <v>-</v>
      </c>
      <c r="E167" s="287" t="s">
        <v>10286</v>
      </c>
      <c r="F167" s="287">
        <v>2.9</v>
      </c>
      <c r="G167" s="287">
        <v>2.9</v>
      </c>
      <c r="H167" s="287" t="s">
        <v>10286</v>
      </c>
      <c r="I167" s="287" t="s">
        <v>10286</v>
      </c>
      <c r="J167" s="287" t="s">
        <v>10286</v>
      </c>
      <c r="K167" s="287" t="s">
        <v>10286</v>
      </c>
      <c r="L167" s="287" t="s">
        <v>10286</v>
      </c>
      <c r="M167" s="287" t="s">
        <v>10286</v>
      </c>
      <c r="N167" s="287" t="s">
        <v>10286</v>
      </c>
      <c r="O167" s="287" t="s">
        <v>10286</v>
      </c>
      <c r="P167" s="287" t="s">
        <v>10286</v>
      </c>
      <c r="Q167" s="287" t="s">
        <v>10286</v>
      </c>
      <c r="R167" s="287" t="s">
        <v>10286</v>
      </c>
      <c r="S167" s="287" t="s">
        <v>10286</v>
      </c>
      <c r="T167" s="287" t="s">
        <v>10286</v>
      </c>
      <c r="U167" s="287" t="s">
        <v>10286</v>
      </c>
      <c r="V167" s="287" t="s">
        <v>10286</v>
      </c>
      <c r="W167" s="287" t="s">
        <v>10286</v>
      </c>
      <c r="X167" s="287" t="s">
        <v>10286</v>
      </c>
      <c r="Y167" s="287" t="s">
        <v>10286</v>
      </c>
      <c r="Z167" s="287" t="s">
        <v>10286</v>
      </c>
      <c r="AA167" s="287" t="s">
        <v>10286</v>
      </c>
      <c r="AB167" s="287" t="s">
        <v>10286</v>
      </c>
      <c r="AC167" s="287" t="s">
        <v>10286</v>
      </c>
      <c r="AD167" s="287" t="s">
        <v>10286</v>
      </c>
      <c r="AE167" s="287" t="s">
        <v>10286</v>
      </c>
      <c r="AF167" s="287" t="s">
        <v>10286</v>
      </c>
      <c r="AG167" s="287" t="s">
        <v>10286</v>
      </c>
      <c r="AH167" s="287" t="s">
        <v>10286</v>
      </c>
      <c r="AI167" s="287" t="s">
        <v>10286</v>
      </c>
      <c r="AJ167" s="287" t="s">
        <v>10286</v>
      </c>
      <c r="AK167" s="287" t="s">
        <v>10286</v>
      </c>
      <c r="AL167" s="287" t="s">
        <v>10286</v>
      </c>
      <c r="AM167" s="287" t="s">
        <v>10286</v>
      </c>
      <c r="AN167" s="287" t="s">
        <v>10286</v>
      </c>
      <c r="AO167" s="287" t="s">
        <v>10286</v>
      </c>
      <c r="AP167" s="287" t="s">
        <v>10286</v>
      </c>
      <c r="AQ167" s="287" t="s">
        <v>10286</v>
      </c>
      <c r="AR167" s="287" t="s">
        <v>10286</v>
      </c>
      <c r="AS167" s="287" t="s">
        <v>10286</v>
      </c>
      <c r="AT167" s="287" t="s">
        <v>10286</v>
      </c>
      <c r="AU167" s="287" t="s">
        <v>10286</v>
      </c>
      <c r="AV167" s="287" t="s">
        <v>10286</v>
      </c>
      <c r="AW167" s="287" t="s">
        <v>10286</v>
      </c>
      <c r="AX167" s="287" t="s">
        <v>10286</v>
      </c>
      <c r="AY167" s="287" t="s">
        <v>10286</v>
      </c>
      <c r="AZ167" s="287" t="s">
        <v>10286</v>
      </c>
      <c r="BA167" s="287" t="s">
        <v>10286</v>
      </c>
      <c r="BB167" s="287" t="s">
        <v>10286</v>
      </c>
      <c r="BC167" s="287" t="s">
        <v>10286</v>
      </c>
      <c r="BD167" s="287" t="s">
        <v>10286</v>
      </c>
      <c r="BE167" s="287" t="s">
        <v>10286</v>
      </c>
      <c r="BF167" s="287" t="s">
        <v>10286</v>
      </c>
      <c r="BG167" s="287" t="s">
        <v>10286</v>
      </c>
      <c r="BH167" s="287" t="s">
        <v>10286</v>
      </c>
      <c r="BI167" s="287" t="s">
        <v>10286</v>
      </c>
      <c r="BJ167" s="287" t="s">
        <v>10286</v>
      </c>
      <c r="BK167" s="287" t="str">
        <f>_xlfn.IFNA(VLOOKUP(C167,'INFORM Severity - hidden'!$C$5:$G$300,5,FALSE),"-")</f>
        <v>-</v>
      </c>
    </row>
    <row r="168" spans="1:63" x14ac:dyDescent="0.25">
      <c r="A168" t="s">
        <v>263</v>
      </c>
      <c r="B168" t="s">
        <v>261</v>
      </c>
      <c r="C168" t="s">
        <v>262</v>
      </c>
      <c r="D168" s="287" t="str">
        <f t="shared" si="2"/>
        <v>Stable</v>
      </c>
      <c r="E168" s="287" t="s">
        <v>10286</v>
      </c>
      <c r="F168" s="287">
        <v>2.2999999999999998</v>
      </c>
      <c r="G168" s="287">
        <v>2.2999999999999998</v>
      </c>
      <c r="H168" s="287">
        <v>2.2999999999999998</v>
      </c>
      <c r="I168" s="287">
        <v>2.2000000000000002</v>
      </c>
      <c r="J168" s="287">
        <v>2.2000000000000002</v>
      </c>
      <c r="K168" s="287">
        <v>2.2000000000000002</v>
      </c>
      <c r="L168" s="287">
        <v>2.2000000000000002</v>
      </c>
      <c r="M168" s="287">
        <v>2.2000000000000002</v>
      </c>
      <c r="N168" s="287">
        <v>2.2000000000000002</v>
      </c>
      <c r="O168" s="287">
        <v>2.2000000000000002</v>
      </c>
      <c r="P168" s="287">
        <v>2.2000000000000002</v>
      </c>
      <c r="Q168" s="287">
        <v>2.2000000000000002</v>
      </c>
      <c r="R168" s="287">
        <v>2.2000000000000002</v>
      </c>
      <c r="S168" s="287">
        <v>2.2000000000000002</v>
      </c>
      <c r="T168" s="287">
        <v>2.2999999999999998</v>
      </c>
      <c r="U168" s="287">
        <v>2.2999999999999998</v>
      </c>
      <c r="V168" s="287">
        <v>2.2999999999999998</v>
      </c>
      <c r="W168" s="287">
        <v>2.2999999999999998</v>
      </c>
      <c r="X168" s="287">
        <v>2.2999999999999998</v>
      </c>
      <c r="Y168" s="287">
        <v>2.2999999999999998</v>
      </c>
      <c r="Z168" s="287">
        <v>2.2999999999999998</v>
      </c>
      <c r="AA168" s="287">
        <v>2.2000000000000002</v>
      </c>
      <c r="AB168" s="287">
        <v>2.2000000000000002</v>
      </c>
      <c r="AC168" s="287">
        <v>2.2000000000000002</v>
      </c>
      <c r="AD168" s="287">
        <v>2.2000000000000002</v>
      </c>
      <c r="AE168" s="287">
        <v>2.2000000000000002</v>
      </c>
      <c r="AF168" s="287">
        <v>2.2000000000000002</v>
      </c>
      <c r="AG168" s="287">
        <v>2.2000000000000002</v>
      </c>
      <c r="AH168" s="287">
        <v>2.2000000000000002</v>
      </c>
      <c r="AI168" s="287">
        <v>2.2000000000000002</v>
      </c>
      <c r="AJ168" s="287">
        <v>2.1</v>
      </c>
      <c r="AK168" s="287">
        <v>2.1</v>
      </c>
      <c r="AL168" s="287">
        <v>2.1</v>
      </c>
      <c r="AM168" s="287">
        <v>2.1</v>
      </c>
      <c r="AN168" s="287">
        <v>2.1</v>
      </c>
      <c r="AO168" s="287">
        <v>2.1</v>
      </c>
      <c r="AP168" s="287">
        <v>2.1</v>
      </c>
      <c r="AQ168" s="287">
        <v>2.1</v>
      </c>
      <c r="AR168" s="287">
        <v>2.1</v>
      </c>
      <c r="AS168" s="287">
        <v>2.1</v>
      </c>
      <c r="AT168" s="287">
        <v>2.1</v>
      </c>
      <c r="AU168" s="287">
        <v>2.2000000000000002</v>
      </c>
      <c r="AV168" s="287">
        <v>2.2000000000000002</v>
      </c>
      <c r="AW168" s="287">
        <v>2.2000000000000002</v>
      </c>
      <c r="AX168" s="287">
        <v>2.2000000000000002</v>
      </c>
      <c r="AY168" s="287">
        <v>2.2999999999999998</v>
      </c>
      <c r="AZ168" s="287">
        <v>2.2999999999999998</v>
      </c>
      <c r="BA168" s="287">
        <v>2.2999999999999998</v>
      </c>
      <c r="BB168" s="287">
        <v>2.2999999999999998</v>
      </c>
      <c r="BC168" s="287">
        <v>2.1</v>
      </c>
      <c r="BD168" s="287">
        <v>2.1</v>
      </c>
      <c r="BE168" s="287">
        <v>2.1</v>
      </c>
      <c r="BF168" s="287">
        <v>2.1</v>
      </c>
      <c r="BG168" s="287">
        <v>2.1</v>
      </c>
      <c r="BH168" s="287">
        <v>2.2000000000000002</v>
      </c>
      <c r="BI168" s="287">
        <v>2.2000000000000002</v>
      </c>
      <c r="BJ168" s="287">
        <v>2.2000000000000002</v>
      </c>
      <c r="BK168" s="287">
        <f>_xlfn.IFNA(VLOOKUP(C168,'INFORM Severity - hidden'!$C$5:$G$300,5,FALSE),"-")</f>
        <v>1.9</v>
      </c>
    </row>
    <row r="169" spans="1:63" x14ac:dyDescent="0.25">
      <c r="A169" t="s">
        <v>263</v>
      </c>
      <c r="B169" t="s">
        <v>911</v>
      </c>
      <c r="C169" t="s">
        <v>912</v>
      </c>
      <c r="D169" s="287" t="str">
        <f t="shared" si="2"/>
        <v>Stable</v>
      </c>
      <c r="E169" s="287" t="s">
        <v>10286</v>
      </c>
      <c r="F169" s="287">
        <v>3</v>
      </c>
      <c r="G169" s="287">
        <v>3</v>
      </c>
      <c r="H169" s="287">
        <v>3</v>
      </c>
      <c r="I169" s="287">
        <v>2.7</v>
      </c>
      <c r="J169" s="287">
        <v>2.8</v>
      </c>
      <c r="K169" s="287">
        <v>2.9</v>
      </c>
      <c r="L169" s="287">
        <v>2.9</v>
      </c>
      <c r="M169" s="287">
        <v>2.9</v>
      </c>
      <c r="N169" s="287">
        <v>2.9</v>
      </c>
      <c r="O169" s="287">
        <v>2.8</v>
      </c>
      <c r="P169" s="287">
        <v>2.8</v>
      </c>
      <c r="Q169" s="287">
        <v>2.6</v>
      </c>
      <c r="R169" s="287">
        <v>2.6</v>
      </c>
      <c r="S169" s="287">
        <v>2.6</v>
      </c>
      <c r="T169" s="287">
        <v>2.6</v>
      </c>
      <c r="U169" s="287">
        <v>2.6</v>
      </c>
      <c r="V169" s="287">
        <v>2.7</v>
      </c>
      <c r="W169" s="287">
        <v>2.7</v>
      </c>
      <c r="X169" s="287">
        <v>3</v>
      </c>
      <c r="Y169" s="287">
        <v>2.9</v>
      </c>
      <c r="Z169" s="287">
        <v>2.9</v>
      </c>
      <c r="AA169" s="287">
        <v>2.8</v>
      </c>
      <c r="AB169" s="287">
        <v>2.8</v>
      </c>
      <c r="AC169" s="287">
        <v>2.8</v>
      </c>
      <c r="AD169" s="287">
        <v>2.8</v>
      </c>
      <c r="AE169" s="287">
        <v>2.8</v>
      </c>
      <c r="AF169" s="287">
        <v>2.8</v>
      </c>
      <c r="AG169" s="287">
        <v>2.8</v>
      </c>
      <c r="AH169" s="287">
        <v>2.8</v>
      </c>
      <c r="AI169" s="287">
        <v>2.8</v>
      </c>
      <c r="AJ169" s="287">
        <v>2.8</v>
      </c>
      <c r="AK169" s="287">
        <v>2.8</v>
      </c>
      <c r="AL169" s="287">
        <v>2.8</v>
      </c>
      <c r="AM169" s="287">
        <v>2.8</v>
      </c>
      <c r="AN169" s="287">
        <v>2.8</v>
      </c>
      <c r="AO169" s="287">
        <v>2.8</v>
      </c>
      <c r="AP169" s="287">
        <v>2.8</v>
      </c>
      <c r="AQ169" s="287">
        <v>2.8</v>
      </c>
      <c r="AR169" s="287">
        <v>2.8</v>
      </c>
      <c r="AS169" s="287">
        <v>2.8</v>
      </c>
      <c r="AT169" s="287">
        <v>2.8</v>
      </c>
      <c r="AU169" s="287">
        <v>2.8</v>
      </c>
      <c r="AV169" s="287">
        <v>2.7</v>
      </c>
      <c r="AW169" s="287">
        <v>2.7</v>
      </c>
      <c r="AX169" s="287">
        <v>2.7</v>
      </c>
      <c r="AY169" s="287">
        <v>2.7</v>
      </c>
      <c r="AZ169" s="287">
        <v>2.7</v>
      </c>
      <c r="BA169" s="287">
        <v>2.7</v>
      </c>
      <c r="BB169" s="287">
        <v>2.7</v>
      </c>
      <c r="BC169" s="287">
        <v>2.7</v>
      </c>
      <c r="BD169" s="287">
        <v>2.7</v>
      </c>
      <c r="BE169" s="287">
        <v>2.7</v>
      </c>
      <c r="BF169" s="287">
        <v>2.7</v>
      </c>
      <c r="BG169" s="287">
        <v>2.6</v>
      </c>
      <c r="BH169" s="287">
        <v>2.6</v>
      </c>
      <c r="BI169" s="287">
        <v>2.6</v>
      </c>
      <c r="BJ169" s="287">
        <v>2.6</v>
      </c>
      <c r="BK169" s="287">
        <f>_xlfn.IFNA(VLOOKUP(C169,'INFORM Severity - hidden'!$C$5:$G$300,5,FALSE),"-")</f>
        <v>2.6</v>
      </c>
    </row>
    <row r="170" spans="1:63" x14ac:dyDescent="0.25">
      <c r="A170" t="s">
        <v>1778</v>
      </c>
      <c r="B170" t="s">
        <v>1785</v>
      </c>
      <c r="C170" t="s">
        <v>1786</v>
      </c>
      <c r="D170" s="287" t="str">
        <f t="shared" si="2"/>
        <v>Decreasing</v>
      </c>
      <c r="E170" s="287" t="s">
        <v>10286</v>
      </c>
      <c r="F170" s="287" t="s">
        <v>10286</v>
      </c>
      <c r="G170" s="287">
        <v>2.9</v>
      </c>
      <c r="H170" s="287">
        <v>3</v>
      </c>
      <c r="I170" s="287">
        <v>3.1</v>
      </c>
      <c r="J170" s="287">
        <v>3.1</v>
      </c>
      <c r="K170" s="287">
        <v>3.1</v>
      </c>
      <c r="L170" s="287">
        <v>2.7</v>
      </c>
      <c r="M170" s="287">
        <v>2.7</v>
      </c>
      <c r="N170" s="287">
        <v>2.5</v>
      </c>
      <c r="O170" s="287">
        <v>2.5</v>
      </c>
      <c r="P170" s="287">
        <v>2.5</v>
      </c>
      <c r="Q170" s="287">
        <v>2.6</v>
      </c>
      <c r="R170" s="287">
        <v>2.6</v>
      </c>
      <c r="S170" s="287">
        <v>2.7</v>
      </c>
      <c r="T170" s="287">
        <v>2.7</v>
      </c>
      <c r="U170" s="287">
        <v>2.6</v>
      </c>
      <c r="V170" s="287">
        <v>2.7</v>
      </c>
      <c r="W170" s="287">
        <v>2.7</v>
      </c>
      <c r="X170" s="287">
        <v>2.6</v>
      </c>
      <c r="Y170" s="287">
        <v>2.6</v>
      </c>
      <c r="Z170" s="287">
        <v>2.7</v>
      </c>
      <c r="AA170" s="287">
        <v>2.8</v>
      </c>
      <c r="AB170" s="287">
        <v>2.8</v>
      </c>
      <c r="AC170" s="287">
        <v>2.8</v>
      </c>
      <c r="AD170" s="287">
        <v>2.8</v>
      </c>
      <c r="AE170" s="287">
        <v>2.8</v>
      </c>
      <c r="AF170" s="287">
        <v>2.8</v>
      </c>
      <c r="AG170" s="287">
        <v>2.9</v>
      </c>
      <c r="AH170" s="287">
        <v>2.9</v>
      </c>
      <c r="AI170" s="287">
        <v>3</v>
      </c>
      <c r="AJ170" s="287">
        <v>3</v>
      </c>
      <c r="AK170" s="287">
        <v>2.8</v>
      </c>
      <c r="AL170" s="287">
        <v>2.8</v>
      </c>
      <c r="AM170" s="287">
        <v>3</v>
      </c>
      <c r="AN170" s="287">
        <v>3</v>
      </c>
      <c r="AO170" s="287">
        <v>3</v>
      </c>
      <c r="AP170" s="287">
        <v>3</v>
      </c>
      <c r="AQ170" s="287">
        <v>2.5</v>
      </c>
      <c r="AR170" s="287">
        <v>2.5</v>
      </c>
      <c r="AS170" s="287">
        <v>2.4</v>
      </c>
      <c r="AT170" s="287">
        <v>3</v>
      </c>
      <c r="AU170" s="287">
        <v>3</v>
      </c>
      <c r="AV170" s="287">
        <v>3</v>
      </c>
      <c r="AW170" s="287">
        <v>3</v>
      </c>
      <c r="AX170" s="287">
        <v>3.2</v>
      </c>
      <c r="AY170" s="287">
        <v>3.2</v>
      </c>
      <c r="AZ170" s="287">
        <v>3.2</v>
      </c>
      <c r="BA170" s="287">
        <v>3.3</v>
      </c>
      <c r="BB170" s="287">
        <v>3.3</v>
      </c>
      <c r="BC170" s="287">
        <v>3.4</v>
      </c>
      <c r="BD170" s="287">
        <v>3.4</v>
      </c>
      <c r="BE170" s="287">
        <v>3.3</v>
      </c>
      <c r="BF170" s="287">
        <v>3.5</v>
      </c>
      <c r="BG170" s="287">
        <v>3.5</v>
      </c>
      <c r="BH170" s="287">
        <v>3.3</v>
      </c>
      <c r="BI170" s="287">
        <v>3.2</v>
      </c>
      <c r="BJ170" s="287">
        <v>3.4</v>
      </c>
      <c r="BK170" s="287">
        <f>_xlfn.IFNA(VLOOKUP(C170,'INFORM Severity - hidden'!$C$5:$G$300,5,FALSE),"-")</f>
        <v>3.4</v>
      </c>
    </row>
    <row r="171" spans="1:63" x14ac:dyDescent="0.25">
      <c r="C171" t="s">
        <v>10359</v>
      </c>
      <c r="D171" s="287" t="str">
        <f t="shared" si="2"/>
        <v>-</v>
      </c>
      <c r="E171" s="287" t="s">
        <v>10286</v>
      </c>
      <c r="F171" s="287" t="s">
        <v>10286</v>
      </c>
      <c r="G171" s="287" t="s">
        <v>10286</v>
      </c>
      <c r="H171" s="287" t="s">
        <v>10286</v>
      </c>
      <c r="I171" s="287">
        <v>2.7</v>
      </c>
      <c r="J171" s="287">
        <v>2.6</v>
      </c>
      <c r="K171" s="287" t="s">
        <v>10286</v>
      </c>
      <c r="L171" s="287" t="s">
        <v>10286</v>
      </c>
      <c r="M171" s="287" t="s">
        <v>10286</v>
      </c>
      <c r="N171" s="287" t="s">
        <v>10286</v>
      </c>
      <c r="O171" s="287" t="s">
        <v>10286</v>
      </c>
      <c r="P171" s="287" t="s">
        <v>10286</v>
      </c>
      <c r="Q171" s="287" t="s">
        <v>10286</v>
      </c>
      <c r="R171" s="287" t="s">
        <v>10286</v>
      </c>
      <c r="S171" s="287" t="s">
        <v>10286</v>
      </c>
      <c r="T171" s="287" t="s">
        <v>10286</v>
      </c>
      <c r="U171" s="287" t="s">
        <v>10286</v>
      </c>
      <c r="V171" s="287" t="s">
        <v>10286</v>
      </c>
      <c r="W171" s="287" t="s">
        <v>10286</v>
      </c>
      <c r="X171" s="287" t="s">
        <v>10286</v>
      </c>
      <c r="Y171" s="287" t="s">
        <v>10286</v>
      </c>
      <c r="Z171" s="287" t="s">
        <v>10286</v>
      </c>
      <c r="AA171" s="287" t="s">
        <v>10286</v>
      </c>
      <c r="AB171" s="287" t="s">
        <v>10286</v>
      </c>
      <c r="AC171" s="287" t="s">
        <v>10286</v>
      </c>
      <c r="AD171" s="287" t="s">
        <v>10286</v>
      </c>
      <c r="AE171" s="287" t="s">
        <v>10286</v>
      </c>
      <c r="AF171" s="287" t="s">
        <v>10286</v>
      </c>
      <c r="AG171" s="287" t="s">
        <v>10286</v>
      </c>
      <c r="AH171" s="287" t="s">
        <v>10286</v>
      </c>
      <c r="AI171" s="287" t="s">
        <v>10286</v>
      </c>
      <c r="AJ171" s="287" t="s">
        <v>10286</v>
      </c>
      <c r="AK171" s="287" t="s">
        <v>10286</v>
      </c>
      <c r="AL171" s="287" t="s">
        <v>10286</v>
      </c>
      <c r="AM171" s="287" t="s">
        <v>10286</v>
      </c>
      <c r="AN171" s="287" t="s">
        <v>10286</v>
      </c>
      <c r="AO171" s="287" t="s">
        <v>10286</v>
      </c>
      <c r="AP171" s="287" t="s">
        <v>10286</v>
      </c>
      <c r="AQ171" s="287" t="s">
        <v>10286</v>
      </c>
      <c r="AR171" s="287" t="s">
        <v>10286</v>
      </c>
      <c r="AS171" s="287" t="s">
        <v>10286</v>
      </c>
      <c r="AT171" s="287" t="s">
        <v>10286</v>
      </c>
      <c r="AU171" s="287" t="s">
        <v>10286</v>
      </c>
      <c r="AV171" s="287" t="s">
        <v>10286</v>
      </c>
      <c r="AW171" s="287" t="s">
        <v>10286</v>
      </c>
      <c r="AX171" s="287" t="s">
        <v>10286</v>
      </c>
      <c r="AY171" s="287" t="s">
        <v>10286</v>
      </c>
      <c r="AZ171" s="287" t="s">
        <v>10286</v>
      </c>
      <c r="BA171" s="287" t="s">
        <v>10286</v>
      </c>
      <c r="BB171" s="287" t="s">
        <v>10286</v>
      </c>
      <c r="BC171" s="287" t="s">
        <v>10286</v>
      </c>
      <c r="BD171" s="287" t="s">
        <v>10286</v>
      </c>
      <c r="BE171" s="287" t="s">
        <v>10286</v>
      </c>
      <c r="BF171" s="287" t="s">
        <v>10286</v>
      </c>
      <c r="BG171" s="287" t="s">
        <v>10286</v>
      </c>
      <c r="BH171" s="287" t="s">
        <v>10286</v>
      </c>
      <c r="BI171" s="287" t="s">
        <v>10286</v>
      </c>
      <c r="BJ171" s="287" t="s">
        <v>10286</v>
      </c>
      <c r="BK171" s="287" t="str">
        <f>_xlfn.IFNA(VLOOKUP(C171,'INFORM Severity - hidden'!$C$5:$G$300,5,FALSE),"-")</f>
        <v>-</v>
      </c>
    </row>
    <row r="172" spans="1:63" x14ac:dyDescent="0.25">
      <c r="C172" t="s">
        <v>10360</v>
      </c>
      <c r="D172" s="287" t="str">
        <f t="shared" si="2"/>
        <v>-</v>
      </c>
      <c r="E172" s="287" t="s">
        <v>10286</v>
      </c>
      <c r="F172" s="287" t="s">
        <v>10286</v>
      </c>
      <c r="G172" s="287" t="s">
        <v>10286</v>
      </c>
      <c r="H172" s="287" t="s">
        <v>10286</v>
      </c>
      <c r="I172" s="287" t="s">
        <v>10286</v>
      </c>
      <c r="J172" s="287" t="s">
        <v>10286</v>
      </c>
      <c r="K172" s="287" t="s">
        <v>10286</v>
      </c>
      <c r="L172" s="287" t="s">
        <v>10286</v>
      </c>
      <c r="M172" s="287" t="s">
        <v>10286</v>
      </c>
      <c r="N172" s="287" t="s">
        <v>10286</v>
      </c>
      <c r="O172" s="287" t="s">
        <v>10286</v>
      </c>
      <c r="P172" s="287" t="s">
        <v>10286</v>
      </c>
      <c r="Q172" s="287" t="s">
        <v>10286</v>
      </c>
      <c r="R172" s="287" t="s">
        <v>10286</v>
      </c>
      <c r="S172" s="287" t="s">
        <v>10286</v>
      </c>
      <c r="T172" s="287" t="s">
        <v>10286</v>
      </c>
      <c r="U172" s="287" t="s">
        <v>10286</v>
      </c>
      <c r="V172" s="287" t="s">
        <v>10286</v>
      </c>
      <c r="W172" s="287" t="s">
        <v>10286</v>
      </c>
      <c r="X172" s="287" t="s">
        <v>10286</v>
      </c>
      <c r="Y172" s="287" t="s">
        <v>10286</v>
      </c>
      <c r="Z172" s="287" t="s">
        <v>10286</v>
      </c>
      <c r="AA172" s="287" t="s">
        <v>10286</v>
      </c>
      <c r="AB172" s="287" t="s">
        <v>10286</v>
      </c>
      <c r="AC172" s="287" t="s">
        <v>10286</v>
      </c>
      <c r="AD172" s="287" t="s">
        <v>10286</v>
      </c>
      <c r="AE172" s="287" t="s">
        <v>10286</v>
      </c>
      <c r="AF172" s="287" t="s">
        <v>10286</v>
      </c>
      <c r="AG172" s="287" t="s">
        <v>10286</v>
      </c>
      <c r="AH172" s="287" t="s">
        <v>10286</v>
      </c>
      <c r="AI172" s="287" t="s">
        <v>10286</v>
      </c>
      <c r="AJ172" s="287" t="s">
        <v>10286</v>
      </c>
      <c r="AK172" s="287" t="s">
        <v>10286</v>
      </c>
      <c r="AL172" s="287" t="s">
        <v>10286</v>
      </c>
      <c r="AM172" s="287" t="s">
        <v>10286</v>
      </c>
      <c r="AN172" s="287" t="s">
        <v>10286</v>
      </c>
      <c r="AO172" s="287">
        <v>2.1</v>
      </c>
      <c r="AP172" s="287">
        <v>2.1</v>
      </c>
      <c r="AQ172" s="287">
        <v>2.1</v>
      </c>
      <c r="AR172" s="287">
        <v>2.1</v>
      </c>
      <c r="AS172" s="287">
        <v>2</v>
      </c>
      <c r="AT172" s="287">
        <v>2.5</v>
      </c>
      <c r="AU172" s="287">
        <v>2.5</v>
      </c>
      <c r="AV172" s="287">
        <v>2.5</v>
      </c>
      <c r="AW172" s="287">
        <v>2.5</v>
      </c>
      <c r="AX172" s="287">
        <v>2.4</v>
      </c>
      <c r="AY172" s="287">
        <v>2.4</v>
      </c>
      <c r="AZ172" s="287">
        <v>2.4</v>
      </c>
      <c r="BA172" s="287" t="s">
        <v>10286</v>
      </c>
      <c r="BB172" s="287" t="s">
        <v>10286</v>
      </c>
      <c r="BC172" s="287" t="s">
        <v>10286</v>
      </c>
      <c r="BD172" s="287" t="s">
        <v>10286</v>
      </c>
      <c r="BE172" s="287" t="s">
        <v>10286</v>
      </c>
      <c r="BF172" s="287" t="s">
        <v>10286</v>
      </c>
      <c r="BG172" s="287" t="s">
        <v>10286</v>
      </c>
      <c r="BH172" s="287" t="s">
        <v>10286</v>
      </c>
      <c r="BI172" s="287" t="s">
        <v>10286</v>
      </c>
      <c r="BJ172" s="287" t="s">
        <v>10286</v>
      </c>
      <c r="BK172" s="287" t="str">
        <f>_xlfn.IFNA(VLOOKUP(C172,'INFORM Severity - hidden'!$C$5:$G$300,5,FALSE),"-")</f>
        <v>-</v>
      </c>
    </row>
    <row r="173" spans="1:63" x14ac:dyDescent="0.25">
      <c r="A173" t="s">
        <v>1778</v>
      </c>
      <c r="B173" t="s">
        <v>1776</v>
      </c>
      <c r="C173" t="s">
        <v>1777</v>
      </c>
      <c r="D173" s="287" t="str">
        <f t="shared" si="2"/>
        <v>Stable</v>
      </c>
      <c r="E173" s="287" t="s">
        <v>10286</v>
      </c>
      <c r="F173" s="287" t="s">
        <v>10286</v>
      </c>
      <c r="G173" s="287" t="s">
        <v>10286</v>
      </c>
      <c r="H173" s="287" t="s">
        <v>10286</v>
      </c>
      <c r="I173" s="287" t="s">
        <v>10286</v>
      </c>
      <c r="J173" s="287" t="s">
        <v>10286</v>
      </c>
      <c r="K173" s="287" t="s">
        <v>10286</v>
      </c>
      <c r="L173" s="287" t="s">
        <v>10286</v>
      </c>
      <c r="M173" s="287" t="s">
        <v>10286</v>
      </c>
      <c r="N173" s="287" t="s">
        <v>10286</v>
      </c>
      <c r="O173" s="287" t="s">
        <v>10286</v>
      </c>
      <c r="P173" s="287" t="s">
        <v>10286</v>
      </c>
      <c r="Q173" s="287" t="s">
        <v>10286</v>
      </c>
      <c r="R173" s="287" t="s">
        <v>10286</v>
      </c>
      <c r="S173" s="287" t="s">
        <v>10286</v>
      </c>
      <c r="T173" s="287" t="s">
        <v>10286</v>
      </c>
      <c r="U173" s="287" t="s">
        <v>10286</v>
      </c>
      <c r="V173" s="287" t="s">
        <v>10286</v>
      </c>
      <c r="W173" s="287" t="s">
        <v>10286</v>
      </c>
      <c r="X173" s="287" t="s">
        <v>10286</v>
      </c>
      <c r="Y173" s="287" t="s">
        <v>10286</v>
      </c>
      <c r="Z173" s="287" t="s">
        <v>10286</v>
      </c>
      <c r="AA173" s="287" t="s">
        <v>10286</v>
      </c>
      <c r="AB173" s="287" t="s">
        <v>10286</v>
      </c>
      <c r="AC173" s="287" t="s">
        <v>10286</v>
      </c>
      <c r="AD173" s="287" t="s">
        <v>10286</v>
      </c>
      <c r="AE173" s="287" t="s">
        <v>10286</v>
      </c>
      <c r="AF173" s="287" t="s">
        <v>10286</v>
      </c>
      <c r="AG173" s="287" t="s">
        <v>10286</v>
      </c>
      <c r="AH173" s="287" t="s">
        <v>10286</v>
      </c>
      <c r="AI173" s="287" t="s">
        <v>10286</v>
      </c>
      <c r="AJ173" s="287" t="s">
        <v>10286</v>
      </c>
      <c r="AK173" s="287" t="s">
        <v>10286</v>
      </c>
      <c r="AL173" s="287" t="s">
        <v>10286</v>
      </c>
      <c r="AM173" s="287" t="s">
        <v>10286</v>
      </c>
      <c r="AN173" s="287" t="s">
        <v>10286</v>
      </c>
      <c r="AO173" s="287" t="s">
        <v>10286</v>
      </c>
      <c r="AP173" s="287" t="s">
        <v>10286</v>
      </c>
      <c r="AQ173" s="287" t="s">
        <v>10286</v>
      </c>
      <c r="AR173" s="287" t="s">
        <v>10286</v>
      </c>
      <c r="AS173" s="287" t="s">
        <v>10286</v>
      </c>
      <c r="AT173" s="287" t="s">
        <v>10286</v>
      </c>
      <c r="AU173" s="287" t="s">
        <v>10286</v>
      </c>
      <c r="AV173" s="287" t="s">
        <v>10286</v>
      </c>
      <c r="AW173" s="287" t="s">
        <v>10286</v>
      </c>
      <c r="AX173" s="287" t="s">
        <v>10286</v>
      </c>
      <c r="AY173" s="287" t="s">
        <v>10286</v>
      </c>
      <c r="AZ173" s="287" t="s">
        <v>10286</v>
      </c>
      <c r="BA173" s="287" t="s">
        <v>10286</v>
      </c>
      <c r="BB173" s="287" t="s">
        <v>10286</v>
      </c>
      <c r="BC173" s="287">
        <v>2.7</v>
      </c>
      <c r="BD173" s="287">
        <v>2.8</v>
      </c>
      <c r="BE173" s="287">
        <v>2.9</v>
      </c>
      <c r="BF173" s="287">
        <v>2.9</v>
      </c>
      <c r="BG173" s="287">
        <v>2.9</v>
      </c>
      <c r="BH173" s="287">
        <v>2.9</v>
      </c>
      <c r="BI173" s="287">
        <v>2.9</v>
      </c>
      <c r="BJ173" s="287">
        <v>2.8</v>
      </c>
      <c r="BK173" s="287">
        <f>_xlfn.IFNA(VLOOKUP(C173,'INFORM Severity - hidden'!$C$5:$G$300,5,FALSE),"-")</f>
        <v>3</v>
      </c>
    </row>
    <row r="174" spans="1:63" x14ac:dyDescent="0.25">
      <c r="A174" t="s">
        <v>1019</v>
      </c>
      <c r="B174" t="s">
        <v>1017</v>
      </c>
      <c r="C174" t="s">
        <v>1018</v>
      </c>
      <c r="D174" s="287" t="str">
        <f t="shared" si="2"/>
        <v>Decreasing</v>
      </c>
      <c r="E174" s="287" t="s">
        <v>10286</v>
      </c>
      <c r="F174" s="287" t="s">
        <v>10286</v>
      </c>
      <c r="G174" s="287" t="s">
        <v>10286</v>
      </c>
      <c r="H174" s="287" t="s">
        <v>10286</v>
      </c>
      <c r="I174" s="287" t="s">
        <v>10286</v>
      </c>
      <c r="J174" s="287" t="s">
        <v>10286</v>
      </c>
      <c r="K174" s="287" t="s">
        <v>10286</v>
      </c>
      <c r="L174" s="287" t="s">
        <v>10286</v>
      </c>
      <c r="M174" s="287" t="s">
        <v>10286</v>
      </c>
      <c r="N174" s="287" t="s">
        <v>10286</v>
      </c>
      <c r="O174" s="287" t="s">
        <v>10286</v>
      </c>
      <c r="P174" s="287" t="s">
        <v>10286</v>
      </c>
      <c r="Q174" s="287" t="s">
        <v>10286</v>
      </c>
      <c r="R174" s="287" t="s">
        <v>10286</v>
      </c>
      <c r="S174" s="287" t="s">
        <v>10286</v>
      </c>
      <c r="T174" s="287" t="s">
        <v>10286</v>
      </c>
      <c r="U174" s="287" t="s">
        <v>10286</v>
      </c>
      <c r="V174" s="287" t="s">
        <v>10286</v>
      </c>
      <c r="W174" s="287" t="s">
        <v>10286</v>
      </c>
      <c r="X174" s="287" t="s">
        <v>10286</v>
      </c>
      <c r="Y174" s="287" t="s">
        <v>10286</v>
      </c>
      <c r="Z174" s="287" t="s">
        <v>10286</v>
      </c>
      <c r="AA174" s="287" t="s">
        <v>10286</v>
      </c>
      <c r="AB174" s="287" t="s">
        <v>10286</v>
      </c>
      <c r="AC174" s="287" t="s">
        <v>10286</v>
      </c>
      <c r="AD174" s="287" t="s">
        <v>10286</v>
      </c>
      <c r="AE174" s="287">
        <v>1.6</v>
      </c>
      <c r="AF174" s="287">
        <v>1.6</v>
      </c>
      <c r="AG174" s="287">
        <v>1.6</v>
      </c>
      <c r="AH174" s="287">
        <v>1.7</v>
      </c>
      <c r="AI174" s="287">
        <v>1.7</v>
      </c>
      <c r="AJ174" s="287">
        <v>1.7</v>
      </c>
      <c r="AK174" s="287">
        <v>1.7</v>
      </c>
      <c r="AL174" s="287">
        <v>1.7</v>
      </c>
      <c r="AM174" s="287">
        <v>1.7</v>
      </c>
      <c r="AN174" s="287">
        <v>1.6</v>
      </c>
      <c r="AO174" s="287">
        <v>1.6</v>
      </c>
      <c r="AP174" s="287">
        <v>1.7</v>
      </c>
      <c r="AQ174" s="287">
        <v>1.6</v>
      </c>
      <c r="AR174" s="287">
        <v>2.2000000000000002</v>
      </c>
      <c r="AS174" s="287">
        <v>2.2999999999999998</v>
      </c>
      <c r="AT174" s="287">
        <v>2.2999999999999998</v>
      </c>
      <c r="AU174" s="287">
        <v>2.2999999999999998</v>
      </c>
      <c r="AV174" s="287">
        <v>2.2999999999999998</v>
      </c>
      <c r="AW174" s="287">
        <v>2.2999999999999998</v>
      </c>
      <c r="AX174" s="287">
        <v>2.2999999999999998</v>
      </c>
      <c r="AY174" s="287">
        <v>2.2999999999999998</v>
      </c>
      <c r="AZ174" s="287">
        <v>2.2999999999999998</v>
      </c>
      <c r="BA174" s="287">
        <v>2.2999999999999998</v>
      </c>
      <c r="BB174" s="287">
        <v>2.2999999999999998</v>
      </c>
      <c r="BC174" s="287">
        <v>2.2999999999999998</v>
      </c>
      <c r="BD174" s="287">
        <v>2.2999999999999998</v>
      </c>
      <c r="BE174" s="287">
        <v>2.5</v>
      </c>
      <c r="BF174" s="287">
        <v>2.5</v>
      </c>
      <c r="BG174" s="287">
        <v>2.2999999999999998</v>
      </c>
      <c r="BH174" s="287">
        <v>2.2999999999999998</v>
      </c>
      <c r="BI174" s="287">
        <v>2.2999999999999998</v>
      </c>
      <c r="BJ174" s="287">
        <v>2.2999999999999998</v>
      </c>
      <c r="BK174" s="287">
        <f>_xlfn.IFNA(VLOOKUP(C174,'INFORM Severity - hidden'!$C$5:$G$300,5,FALSE),"-")</f>
        <v>2.2999999999999998</v>
      </c>
    </row>
    <row r="175" spans="1:63" x14ac:dyDescent="0.25">
      <c r="A175" t="s">
        <v>768</v>
      </c>
      <c r="B175" t="s">
        <v>766</v>
      </c>
      <c r="C175" t="s">
        <v>767</v>
      </c>
      <c r="D175" s="287" t="str">
        <f t="shared" si="2"/>
        <v>Increasing</v>
      </c>
      <c r="E175" s="287" t="s">
        <v>10286</v>
      </c>
      <c r="F175" s="287" t="s">
        <v>10286</v>
      </c>
      <c r="G175" s="287" t="s">
        <v>10286</v>
      </c>
      <c r="H175" s="287" t="s">
        <v>10286</v>
      </c>
      <c r="I175" s="287" t="s">
        <v>10286</v>
      </c>
      <c r="J175" s="287" t="s">
        <v>10286</v>
      </c>
      <c r="K175" s="287" t="s">
        <v>10286</v>
      </c>
      <c r="L175" s="287" t="s">
        <v>10286</v>
      </c>
      <c r="M175" s="287" t="s">
        <v>10286</v>
      </c>
      <c r="N175" s="287" t="s">
        <v>10286</v>
      </c>
      <c r="O175" s="287" t="s">
        <v>10286</v>
      </c>
      <c r="P175" s="287" t="s">
        <v>10286</v>
      </c>
      <c r="Q175" s="287" t="s">
        <v>10286</v>
      </c>
      <c r="R175" s="287">
        <v>2.2000000000000002</v>
      </c>
      <c r="S175" s="287">
        <v>2.1</v>
      </c>
      <c r="T175" s="287">
        <v>2.1</v>
      </c>
      <c r="U175" s="287">
        <v>2.1</v>
      </c>
      <c r="V175" s="287">
        <v>2.1</v>
      </c>
      <c r="W175" s="287">
        <v>2.1</v>
      </c>
      <c r="X175" s="287">
        <v>2.1</v>
      </c>
      <c r="Y175" s="287">
        <v>2.1</v>
      </c>
      <c r="Z175" s="287">
        <v>2</v>
      </c>
      <c r="AA175" s="287">
        <v>2.1</v>
      </c>
      <c r="AB175" s="287">
        <v>2.1</v>
      </c>
      <c r="AC175" s="287">
        <v>2.1</v>
      </c>
      <c r="AD175" s="287">
        <v>2.1</v>
      </c>
      <c r="AE175" s="287">
        <v>2.1</v>
      </c>
      <c r="AF175" s="287">
        <v>2.1</v>
      </c>
      <c r="AG175" s="287">
        <v>2.1</v>
      </c>
      <c r="AH175" s="287">
        <v>2.1</v>
      </c>
      <c r="AI175" s="287">
        <v>2.2999999999999998</v>
      </c>
      <c r="AJ175" s="287">
        <v>2.2999999999999998</v>
      </c>
      <c r="AK175" s="287">
        <v>2.2999999999999998</v>
      </c>
      <c r="AL175" s="287">
        <v>2.2000000000000002</v>
      </c>
      <c r="AM175" s="287">
        <v>2.2000000000000002</v>
      </c>
      <c r="AN175" s="287">
        <v>2.4</v>
      </c>
      <c r="AO175" s="287">
        <v>2.4</v>
      </c>
      <c r="AP175" s="287">
        <v>2.4</v>
      </c>
      <c r="AQ175" s="287">
        <v>2.4</v>
      </c>
      <c r="AR175" s="287">
        <v>2.4</v>
      </c>
      <c r="AS175" s="287">
        <v>2.5</v>
      </c>
      <c r="AT175" s="287">
        <v>2.5</v>
      </c>
      <c r="AU175" s="287">
        <v>2.5</v>
      </c>
      <c r="AV175" s="287">
        <v>2.5</v>
      </c>
      <c r="AW175" s="287">
        <v>2.5</v>
      </c>
      <c r="AX175" s="287">
        <v>2.5</v>
      </c>
      <c r="AY175" s="287">
        <v>2.5</v>
      </c>
      <c r="AZ175" s="287">
        <v>2.5</v>
      </c>
      <c r="BA175" s="287">
        <v>2.5</v>
      </c>
      <c r="BB175" s="287">
        <v>2.5</v>
      </c>
      <c r="BC175" s="287">
        <v>2.4</v>
      </c>
      <c r="BD175" s="287">
        <v>2.2000000000000002</v>
      </c>
      <c r="BE175" s="287">
        <v>2.2999999999999998</v>
      </c>
      <c r="BF175" s="287">
        <v>2.2999999999999998</v>
      </c>
      <c r="BG175" s="287">
        <v>2.2999999999999998</v>
      </c>
      <c r="BH175" s="287">
        <v>2.2999999999999998</v>
      </c>
      <c r="BI175" s="287">
        <v>2.5</v>
      </c>
      <c r="BJ175" s="287">
        <v>2.2999999999999998</v>
      </c>
      <c r="BK175" s="287">
        <f>_xlfn.IFNA(VLOOKUP(C175,'INFORM Severity - hidden'!$C$5:$G$300,5,FALSE),"-")</f>
        <v>2.5</v>
      </c>
    </row>
    <row r="176" spans="1:63" x14ac:dyDescent="0.25">
      <c r="A176" t="s">
        <v>144</v>
      </c>
      <c r="B176" t="s">
        <v>142</v>
      </c>
      <c r="C176" t="s">
        <v>143</v>
      </c>
      <c r="D176" s="287" t="str">
        <f t="shared" si="2"/>
        <v>Stable</v>
      </c>
      <c r="E176" s="287" t="s">
        <v>10286</v>
      </c>
      <c r="F176" s="287">
        <v>3.1</v>
      </c>
      <c r="G176" s="287">
        <v>3.2</v>
      </c>
      <c r="H176" s="287">
        <v>3.5</v>
      </c>
      <c r="I176" s="287">
        <v>3.5</v>
      </c>
      <c r="J176" s="287">
        <v>3.5</v>
      </c>
      <c r="K176" s="287">
        <v>3.5</v>
      </c>
      <c r="L176" s="287">
        <v>3.5</v>
      </c>
      <c r="M176" s="287">
        <v>3.5</v>
      </c>
      <c r="N176" s="287">
        <v>3.6</v>
      </c>
      <c r="O176" s="287">
        <v>3.6</v>
      </c>
      <c r="P176" s="287">
        <v>3.6</v>
      </c>
      <c r="Q176" s="287">
        <v>3.6</v>
      </c>
      <c r="R176" s="287">
        <v>3.6</v>
      </c>
      <c r="S176" s="287">
        <v>3.6</v>
      </c>
      <c r="T176" s="287">
        <v>3.6</v>
      </c>
      <c r="U176" s="287">
        <v>3.6</v>
      </c>
      <c r="V176" s="287">
        <v>3.6</v>
      </c>
      <c r="W176" s="287">
        <v>3.7</v>
      </c>
      <c r="X176" s="287">
        <v>3.7</v>
      </c>
      <c r="Y176" s="287">
        <v>3.7</v>
      </c>
      <c r="Z176" s="287">
        <v>3.8</v>
      </c>
      <c r="AA176" s="287">
        <v>3.7</v>
      </c>
      <c r="AB176" s="287">
        <v>3.7</v>
      </c>
      <c r="AC176" s="287">
        <v>3.7</v>
      </c>
      <c r="AD176" s="287">
        <v>3.7</v>
      </c>
      <c r="AE176" s="287">
        <v>3.7</v>
      </c>
      <c r="AF176" s="287">
        <v>3.7</v>
      </c>
      <c r="AG176" s="287">
        <v>3.7</v>
      </c>
      <c r="AH176" s="287">
        <v>3.8</v>
      </c>
      <c r="AI176" s="287">
        <v>3.8</v>
      </c>
      <c r="AJ176" s="287">
        <v>3.8</v>
      </c>
      <c r="AK176" s="287">
        <v>3.8</v>
      </c>
      <c r="AL176" s="287">
        <v>3.8</v>
      </c>
      <c r="AM176" s="287">
        <v>3.8</v>
      </c>
      <c r="AN176" s="287">
        <v>3.8</v>
      </c>
      <c r="AO176" s="287">
        <v>3.8</v>
      </c>
      <c r="AP176" s="287">
        <v>3.8</v>
      </c>
      <c r="AQ176" s="287">
        <v>3.8</v>
      </c>
      <c r="AR176" s="287">
        <v>3.7</v>
      </c>
      <c r="AS176" s="287">
        <v>3.7</v>
      </c>
      <c r="AT176" s="287">
        <v>3.5</v>
      </c>
      <c r="AU176" s="287">
        <v>3.5</v>
      </c>
      <c r="AV176" s="287">
        <v>3.6</v>
      </c>
      <c r="AW176" s="287">
        <v>3.6</v>
      </c>
      <c r="AX176" s="287">
        <v>3.7</v>
      </c>
      <c r="AY176" s="287">
        <v>3.5</v>
      </c>
      <c r="AZ176" s="287">
        <v>3.7</v>
      </c>
      <c r="BA176" s="287">
        <v>3.9</v>
      </c>
      <c r="BB176" s="287">
        <v>3.9</v>
      </c>
      <c r="BC176" s="287">
        <v>3.9</v>
      </c>
      <c r="BD176" s="287">
        <v>3.9</v>
      </c>
      <c r="BE176" s="287">
        <v>3.8</v>
      </c>
      <c r="BF176" s="287">
        <v>3.8</v>
      </c>
      <c r="BG176" s="287">
        <v>3.7</v>
      </c>
      <c r="BH176" s="287">
        <v>3.8</v>
      </c>
      <c r="BI176" s="287">
        <v>3.8</v>
      </c>
      <c r="BJ176" s="287">
        <v>3.8</v>
      </c>
      <c r="BK176" s="287">
        <f>_xlfn.IFNA(VLOOKUP(C176,'INFORM Severity - hidden'!$C$5:$G$300,5,FALSE),"-")</f>
        <v>3.7</v>
      </c>
    </row>
    <row r="177" spans="1:63" x14ac:dyDescent="0.25">
      <c r="A177" t="s">
        <v>144</v>
      </c>
      <c r="B177" t="s">
        <v>151</v>
      </c>
      <c r="C177" t="s">
        <v>152</v>
      </c>
      <c r="D177" s="287" t="str">
        <f t="shared" si="2"/>
        <v>Stable</v>
      </c>
      <c r="E177" s="287" t="s">
        <v>10286</v>
      </c>
      <c r="F177" s="287">
        <v>3.1</v>
      </c>
      <c r="G177" s="287">
        <v>3.2</v>
      </c>
      <c r="H177" s="287">
        <v>3.2</v>
      </c>
      <c r="I177" s="287">
        <v>3.2</v>
      </c>
      <c r="J177" s="287">
        <v>3.3</v>
      </c>
      <c r="K177" s="287">
        <v>3.3</v>
      </c>
      <c r="L177" s="287">
        <v>3.3</v>
      </c>
      <c r="M177" s="287">
        <v>3.3</v>
      </c>
      <c r="N177" s="287">
        <v>3.4</v>
      </c>
      <c r="O177" s="287">
        <v>3.4</v>
      </c>
      <c r="P177" s="287">
        <v>3.4</v>
      </c>
      <c r="Q177" s="287">
        <v>3.4</v>
      </c>
      <c r="R177" s="287">
        <v>3.4</v>
      </c>
      <c r="S177" s="287">
        <v>3.4</v>
      </c>
      <c r="T177" s="287">
        <v>3.4</v>
      </c>
      <c r="U177" s="287">
        <v>3.4</v>
      </c>
      <c r="V177" s="287">
        <v>3.4</v>
      </c>
      <c r="W177" s="287">
        <v>3.5</v>
      </c>
      <c r="X177" s="287">
        <v>3.5</v>
      </c>
      <c r="Y177" s="287">
        <v>3.4</v>
      </c>
      <c r="Z177" s="287">
        <v>3.4</v>
      </c>
      <c r="AA177" s="287">
        <v>3.4</v>
      </c>
      <c r="AB177" s="287">
        <v>3.4</v>
      </c>
      <c r="AC177" s="287">
        <v>2.9</v>
      </c>
      <c r="AD177" s="287">
        <v>2.9</v>
      </c>
      <c r="AE177" s="287">
        <v>2.9</v>
      </c>
      <c r="AF177" s="287">
        <v>2.9</v>
      </c>
      <c r="AG177" s="287">
        <v>2.9</v>
      </c>
      <c r="AH177" s="287">
        <v>3</v>
      </c>
      <c r="AI177" s="287">
        <v>3</v>
      </c>
      <c r="AJ177" s="287">
        <v>3</v>
      </c>
      <c r="AK177" s="287">
        <v>3</v>
      </c>
      <c r="AL177" s="287">
        <v>3</v>
      </c>
      <c r="AM177" s="287">
        <v>3</v>
      </c>
      <c r="AN177" s="287">
        <v>3</v>
      </c>
      <c r="AO177" s="287">
        <v>3</v>
      </c>
      <c r="AP177" s="287">
        <v>3</v>
      </c>
      <c r="AQ177" s="287">
        <v>3</v>
      </c>
      <c r="AR177" s="287">
        <v>2.9</v>
      </c>
      <c r="AS177" s="287">
        <v>2.9</v>
      </c>
      <c r="AT177" s="287">
        <v>2.9</v>
      </c>
      <c r="AU177" s="287">
        <v>2.9</v>
      </c>
      <c r="AV177" s="287">
        <v>3</v>
      </c>
      <c r="AW177" s="287">
        <v>3</v>
      </c>
      <c r="AX177" s="287">
        <v>3</v>
      </c>
      <c r="AY177" s="287">
        <v>3</v>
      </c>
      <c r="AZ177" s="287">
        <v>3</v>
      </c>
      <c r="BA177" s="287">
        <v>3</v>
      </c>
      <c r="BB177" s="287">
        <v>3</v>
      </c>
      <c r="BC177" s="287">
        <v>3.1</v>
      </c>
      <c r="BD177" s="287">
        <v>3.1</v>
      </c>
      <c r="BE177" s="287">
        <v>3.1</v>
      </c>
      <c r="BF177" s="287">
        <v>3.1</v>
      </c>
      <c r="BG177" s="287">
        <v>3.2</v>
      </c>
      <c r="BH177" s="287">
        <v>3.2</v>
      </c>
      <c r="BI177" s="287">
        <v>3.2</v>
      </c>
      <c r="BJ177" s="287">
        <v>3.2</v>
      </c>
      <c r="BK177" s="287">
        <f>_xlfn.IFNA(VLOOKUP(C177,'INFORM Severity - hidden'!$C$5:$G$300,5,FALSE),"-")</f>
        <v>3.2</v>
      </c>
    </row>
    <row r="178" spans="1:63" x14ac:dyDescent="0.25">
      <c r="A178" t="s">
        <v>144</v>
      </c>
      <c r="B178" t="s">
        <v>157</v>
      </c>
      <c r="C178" t="s">
        <v>158</v>
      </c>
      <c r="D178" s="287" t="str">
        <f t="shared" si="2"/>
        <v>Stable</v>
      </c>
      <c r="E178" s="287" t="s">
        <v>10286</v>
      </c>
      <c r="F178" s="287">
        <v>2.4</v>
      </c>
      <c r="G178" s="287">
        <v>2.6</v>
      </c>
      <c r="H178" s="287">
        <v>3</v>
      </c>
      <c r="I178" s="287">
        <v>3</v>
      </c>
      <c r="J178" s="287">
        <v>3</v>
      </c>
      <c r="K178" s="287">
        <v>3</v>
      </c>
      <c r="L178" s="287">
        <v>3</v>
      </c>
      <c r="M178" s="287">
        <v>3</v>
      </c>
      <c r="N178" s="287">
        <v>3.1</v>
      </c>
      <c r="O178" s="287">
        <v>3.1</v>
      </c>
      <c r="P178" s="287">
        <v>3.1</v>
      </c>
      <c r="Q178" s="287">
        <v>3.1</v>
      </c>
      <c r="R178" s="287">
        <v>3.1</v>
      </c>
      <c r="S178" s="287">
        <v>3.2</v>
      </c>
      <c r="T178" s="287">
        <v>3.2</v>
      </c>
      <c r="U178" s="287">
        <v>3.2</v>
      </c>
      <c r="V178" s="287">
        <v>3.2</v>
      </c>
      <c r="W178" s="287">
        <v>3.3</v>
      </c>
      <c r="X178" s="287">
        <v>3.2</v>
      </c>
      <c r="Y178" s="287">
        <v>3.2</v>
      </c>
      <c r="Z178" s="287">
        <v>3.2</v>
      </c>
      <c r="AA178" s="287">
        <v>3.2</v>
      </c>
      <c r="AB178" s="287">
        <v>3.2</v>
      </c>
      <c r="AC178" s="287">
        <v>3.2</v>
      </c>
      <c r="AD178" s="287">
        <v>3.2</v>
      </c>
      <c r="AE178" s="287">
        <v>3.2</v>
      </c>
      <c r="AF178" s="287">
        <v>3.3</v>
      </c>
      <c r="AG178" s="287">
        <v>3.3</v>
      </c>
      <c r="AH178" s="287">
        <v>3.4</v>
      </c>
      <c r="AI178" s="287">
        <v>3.4</v>
      </c>
      <c r="AJ178" s="287">
        <v>3.4</v>
      </c>
      <c r="AK178" s="287">
        <v>3.4</v>
      </c>
      <c r="AL178" s="287">
        <v>3.3</v>
      </c>
      <c r="AM178" s="287">
        <v>3.3</v>
      </c>
      <c r="AN178" s="287">
        <v>3.3</v>
      </c>
      <c r="AO178" s="287">
        <v>3.3</v>
      </c>
      <c r="AP178" s="287">
        <v>3.3</v>
      </c>
      <c r="AQ178" s="287">
        <v>3.3</v>
      </c>
      <c r="AR178" s="287">
        <v>3.3</v>
      </c>
      <c r="AS178" s="287">
        <v>3.3</v>
      </c>
      <c r="AT178" s="287">
        <v>3.3</v>
      </c>
      <c r="AU178" s="287">
        <v>3.3</v>
      </c>
      <c r="AV178" s="287">
        <v>3.6</v>
      </c>
      <c r="AW178" s="287">
        <v>3.6</v>
      </c>
      <c r="AX178" s="287">
        <v>3.7</v>
      </c>
      <c r="AY178" s="287">
        <v>3.7</v>
      </c>
      <c r="AZ178" s="287">
        <v>3.6</v>
      </c>
      <c r="BA178" s="287">
        <v>3.6</v>
      </c>
      <c r="BB178" s="287">
        <v>3.6</v>
      </c>
      <c r="BC178" s="287">
        <v>3.6</v>
      </c>
      <c r="BD178" s="287">
        <v>3.6</v>
      </c>
      <c r="BE178" s="287">
        <v>3.5</v>
      </c>
      <c r="BF178" s="287">
        <v>3.5</v>
      </c>
      <c r="BG178" s="287">
        <v>3.5</v>
      </c>
      <c r="BH178" s="287">
        <v>3.4</v>
      </c>
      <c r="BI178" s="287">
        <v>3.5</v>
      </c>
      <c r="BJ178" s="287">
        <v>3.5</v>
      </c>
      <c r="BK178" s="287">
        <f>_xlfn.IFNA(VLOOKUP(C178,'INFORM Severity - hidden'!$C$5:$G$300,5,FALSE),"-")</f>
        <v>3.5</v>
      </c>
    </row>
    <row r="179" spans="1:63" x14ac:dyDescent="0.25">
      <c r="A179" t="s">
        <v>144</v>
      </c>
      <c r="B179" t="s">
        <v>725</v>
      </c>
      <c r="C179" t="s">
        <v>726</v>
      </c>
      <c r="D179" s="287" t="str">
        <f t="shared" si="2"/>
        <v>Stable</v>
      </c>
      <c r="E179" s="287" t="s">
        <v>10286</v>
      </c>
      <c r="F179" s="287" t="s">
        <v>10286</v>
      </c>
      <c r="G179" s="287" t="s">
        <v>10286</v>
      </c>
      <c r="H179" s="287" t="s">
        <v>10286</v>
      </c>
      <c r="I179" s="287" t="s">
        <v>10286</v>
      </c>
      <c r="J179" s="287" t="s">
        <v>10286</v>
      </c>
      <c r="K179" s="287" t="s">
        <v>10286</v>
      </c>
      <c r="L179" s="287" t="s">
        <v>10286</v>
      </c>
      <c r="M179" s="287" t="s">
        <v>10286</v>
      </c>
      <c r="N179" s="287" t="s">
        <v>10286</v>
      </c>
      <c r="O179" s="287" t="s">
        <v>10286</v>
      </c>
      <c r="P179" s="287">
        <v>2.5</v>
      </c>
      <c r="Q179" s="287">
        <v>2.5</v>
      </c>
      <c r="R179" s="287">
        <v>2.6</v>
      </c>
      <c r="S179" s="287">
        <v>2.5</v>
      </c>
      <c r="T179" s="287">
        <v>2.5</v>
      </c>
      <c r="U179" s="287">
        <v>2.5</v>
      </c>
      <c r="V179" s="287">
        <v>2.6</v>
      </c>
      <c r="W179" s="287">
        <v>2.5</v>
      </c>
      <c r="X179" s="287">
        <v>2.5</v>
      </c>
      <c r="Y179" s="287">
        <v>2.5</v>
      </c>
      <c r="Z179" s="287">
        <v>2.5</v>
      </c>
      <c r="AA179" s="287">
        <v>2.4</v>
      </c>
      <c r="AB179" s="287">
        <v>2.5</v>
      </c>
      <c r="AC179" s="287">
        <v>2.7</v>
      </c>
      <c r="AD179" s="287">
        <v>2.7</v>
      </c>
      <c r="AE179" s="287">
        <v>2.7</v>
      </c>
      <c r="AF179" s="287">
        <v>2.7</v>
      </c>
      <c r="AG179" s="287">
        <v>2.7</v>
      </c>
      <c r="AH179" s="287">
        <v>2.7</v>
      </c>
      <c r="AI179" s="287">
        <v>2.7</v>
      </c>
      <c r="AJ179" s="287">
        <v>2.7</v>
      </c>
      <c r="AK179" s="287">
        <v>2.7</v>
      </c>
      <c r="AL179" s="287">
        <v>2.7</v>
      </c>
      <c r="AM179" s="287">
        <v>2.7</v>
      </c>
      <c r="AN179" s="287">
        <v>2.7</v>
      </c>
      <c r="AO179" s="287">
        <v>2.7</v>
      </c>
      <c r="AP179" s="287">
        <v>2.7</v>
      </c>
      <c r="AQ179" s="287">
        <v>2.7</v>
      </c>
      <c r="AR179" s="287">
        <v>2.7</v>
      </c>
      <c r="AS179" s="287">
        <v>2.7</v>
      </c>
      <c r="AT179" s="287">
        <v>2.7</v>
      </c>
      <c r="AU179" s="287">
        <v>2.7</v>
      </c>
      <c r="AV179" s="287">
        <v>2.8</v>
      </c>
      <c r="AW179" s="287">
        <v>2.7</v>
      </c>
      <c r="AX179" s="287">
        <v>2.8</v>
      </c>
      <c r="AY179" s="287">
        <v>2.8</v>
      </c>
      <c r="AZ179" s="287">
        <v>2.6</v>
      </c>
      <c r="BA179" s="287">
        <v>2.6</v>
      </c>
      <c r="BB179" s="287">
        <v>2.6</v>
      </c>
      <c r="BC179" s="287">
        <v>2.6</v>
      </c>
      <c r="BD179" s="287">
        <v>2.6</v>
      </c>
      <c r="BE179" s="287">
        <v>2.5</v>
      </c>
      <c r="BF179" s="287">
        <v>2.5</v>
      </c>
      <c r="BG179" s="287">
        <v>2.6</v>
      </c>
      <c r="BH179" s="287">
        <v>2.6</v>
      </c>
      <c r="BI179" s="287">
        <v>2.6</v>
      </c>
      <c r="BJ179" s="287">
        <v>2.6</v>
      </c>
      <c r="BK179" s="287">
        <f>_xlfn.IFNA(VLOOKUP(C179,'INFORM Severity - hidden'!$C$5:$G$300,5,FALSE),"-")</f>
        <v>2.6</v>
      </c>
    </row>
    <row r="180" spans="1:63" x14ac:dyDescent="0.25">
      <c r="C180" t="s">
        <v>10361</v>
      </c>
      <c r="D180" s="287" t="str">
        <f t="shared" si="2"/>
        <v>-</v>
      </c>
      <c r="E180" s="287" t="s">
        <v>10286</v>
      </c>
      <c r="F180" s="287" t="s">
        <v>10286</v>
      </c>
      <c r="G180" s="287" t="s">
        <v>10286</v>
      </c>
      <c r="H180" s="287" t="s">
        <v>10286</v>
      </c>
      <c r="I180" s="287" t="s">
        <v>10286</v>
      </c>
      <c r="J180" s="287" t="s">
        <v>10286</v>
      </c>
      <c r="K180" s="287" t="s">
        <v>10286</v>
      </c>
      <c r="L180" s="287" t="s">
        <v>10286</v>
      </c>
      <c r="M180" s="287" t="s">
        <v>10286</v>
      </c>
      <c r="N180" s="287" t="s">
        <v>10286</v>
      </c>
      <c r="O180" s="287" t="s">
        <v>10286</v>
      </c>
      <c r="P180" s="287" t="s">
        <v>10286</v>
      </c>
      <c r="Q180" s="287" t="s">
        <v>10286</v>
      </c>
      <c r="R180" s="287" t="s">
        <v>10286</v>
      </c>
      <c r="S180" s="287" t="s">
        <v>10286</v>
      </c>
      <c r="T180" s="287" t="s">
        <v>10286</v>
      </c>
      <c r="U180" s="287" t="s">
        <v>10286</v>
      </c>
      <c r="V180" s="287" t="s">
        <v>10286</v>
      </c>
      <c r="W180" s="287" t="s">
        <v>10286</v>
      </c>
      <c r="X180" s="287" t="s">
        <v>10286</v>
      </c>
      <c r="Y180" s="287" t="s">
        <v>10286</v>
      </c>
      <c r="Z180" s="287">
        <v>2.9</v>
      </c>
      <c r="AA180" s="287">
        <v>2.9</v>
      </c>
      <c r="AB180" s="287">
        <v>2.9</v>
      </c>
      <c r="AC180" s="287">
        <v>2.9</v>
      </c>
      <c r="AD180" s="287" t="s">
        <v>10286</v>
      </c>
      <c r="AE180" s="287" t="s">
        <v>10286</v>
      </c>
      <c r="AF180" s="287" t="s">
        <v>10286</v>
      </c>
      <c r="AG180" s="287" t="s">
        <v>10286</v>
      </c>
      <c r="AH180" s="287" t="s">
        <v>10286</v>
      </c>
      <c r="AI180" s="287" t="s">
        <v>10286</v>
      </c>
      <c r="AJ180" s="287" t="s">
        <v>10286</v>
      </c>
      <c r="AK180" s="287" t="s">
        <v>10286</v>
      </c>
      <c r="AL180" s="287" t="s">
        <v>10286</v>
      </c>
      <c r="AM180" s="287" t="s">
        <v>10286</v>
      </c>
      <c r="AN180" s="287" t="s">
        <v>10286</v>
      </c>
      <c r="AO180" s="287" t="s">
        <v>10286</v>
      </c>
      <c r="AP180" s="287" t="s">
        <v>10286</v>
      </c>
      <c r="AQ180" s="287" t="s">
        <v>10286</v>
      </c>
      <c r="AR180" s="287" t="s">
        <v>10286</v>
      </c>
      <c r="AS180" s="287" t="s">
        <v>10286</v>
      </c>
      <c r="AT180" s="287" t="s">
        <v>10286</v>
      </c>
      <c r="AU180" s="287" t="s">
        <v>10286</v>
      </c>
      <c r="AV180" s="287" t="s">
        <v>10286</v>
      </c>
      <c r="AW180" s="287" t="s">
        <v>10286</v>
      </c>
      <c r="AX180" s="287" t="s">
        <v>10286</v>
      </c>
      <c r="AY180" s="287" t="s">
        <v>10286</v>
      </c>
      <c r="AZ180" s="287" t="s">
        <v>10286</v>
      </c>
      <c r="BA180" s="287" t="s">
        <v>10286</v>
      </c>
      <c r="BB180" s="287" t="s">
        <v>10286</v>
      </c>
      <c r="BC180" s="287" t="s">
        <v>10286</v>
      </c>
      <c r="BD180" s="287" t="s">
        <v>10286</v>
      </c>
      <c r="BE180" s="287" t="s">
        <v>10286</v>
      </c>
      <c r="BF180" s="287" t="s">
        <v>10286</v>
      </c>
      <c r="BG180" s="287" t="s">
        <v>10286</v>
      </c>
      <c r="BH180" s="287" t="s">
        <v>10286</v>
      </c>
      <c r="BI180" s="287" t="s">
        <v>10286</v>
      </c>
      <c r="BJ180" s="287" t="s">
        <v>10286</v>
      </c>
      <c r="BK180" s="287" t="str">
        <f>_xlfn.IFNA(VLOOKUP(C180,'INFORM Severity - hidden'!$C$5:$G$300,5,FALSE),"-")</f>
        <v>-</v>
      </c>
    </row>
    <row r="181" spans="1:63" x14ac:dyDescent="0.25">
      <c r="A181" t="s">
        <v>632</v>
      </c>
      <c r="B181" t="s">
        <v>656</v>
      </c>
      <c r="C181" t="s">
        <v>657</v>
      </c>
      <c r="D181" s="287" t="str">
        <f t="shared" si="2"/>
        <v>Decreasing</v>
      </c>
      <c r="E181" s="287">
        <v>3.5</v>
      </c>
      <c r="F181" s="287">
        <v>3.5</v>
      </c>
      <c r="G181" s="287">
        <v>4</v>
      </c>
      <c r="H181" s="287">
        <v>4.0999999999999996</v>
      </c>
      <c r="I181" s="287">
        <v>3.8</v>
      </c>
      <c r="J181" s="287">
        <v>3.8</v>
      </c>
      <c r="K181" s="287">
        <v>4.0999999999999996</v>
      </c>
      <c r="L181" s="287">
        <v>4.0999999999999996</v>
      </c>
      <c r="M181" s="287">
        <v>4.0999999999999996</v>
      </c>
      <c r="N181" s="287">
        <v>4.0999999999999996</v>
      </c>
      <c r="O181" s="287">
        <v>4.0999999999999996</v>
      </c>
      <c r="P181" s="287">
        <v>4.0999999999999996</v>
      </c>
      <c r="Q181" s="287">
        <v>4</v>
      </c>
      <c r="R181" s="287">
        <v>4</v>
      </c>
      <c r="S181" s="287">
        <v>3.7</v>
      </c>
      <c r="T181" s="287">
        <v>4.2</v>
      </c>
      <c r="U181" s="287">
        <v>4.0999999999999996</v>
      </c>
      <c r="V181" s="287">
        <v>4.2</v>
      </c>
      <c r="W181" s="287">
        <v>4.2</v>
      </c>
      <c r="X181" s="287">
        <v>4.2</v>
      </c>
      <c r="Y181" s="287">
        <v>4.2</v>
      </c>
      <c r="Z181" s="287">
        <v>4.2</v>
      </c>
      <c r="AA181" s="287">
        <v>4</v>
      </c>
      <c r="AB181" s="287">
        <v>4</v>
      </c>
      <c r="AC181" s="287">
        <v>4</v>
      </c>
      <c r="AD181" s="287">
        <v>4.0999999999999996</v>
      </c>
      <c r="AE181" s="287">
        <v>4.0999999999999996</v>
      </c>
      <c r="AF181" s="287">
        <v>4.0999999999999996</v>
      </c>
      <c r="AG181" s="287">
        <v>4.0999999999999996</v>
      </c>
      <c r="AH181" s="287">
        <v>4.0999999999999996</v>
      </c>
      <c r="AI181" s="287">
        <v>4.0999999999999996</v>
      </c>
      <c r="AJ181" s="287">
        <v>4.2</v>
      </c>
      <c r="AK181" s="287">
        <v>4.2</v>
      </c>
      <c r="AL181" s="287">
        <v>4.2</v>
      </c>
      <c r="AM181" s="287">
        <v>4.2</v>
      </c>
      <c r="AN181" s="287">
        <v>4.2</v>
      </c>
      <c r="AO181" s="287">
        <v>4.2</v>
      </c>
      <c r="AP181" s="287">
        <v>4.2</v>
      </c>
      <c r="AQ181" s="287">
        <v>4.2</v>
      </c>
      <c r="AR181" s="287">
        <v>4.2</v>
      </c>
      <c r="AS181" s="287">
        <v>4.0999999999999996</v>
      </c>
      <c r="AT181" s="287">
        <v>3.5</v>
      </c>
      <c r="AU181" s="287">
        <v>4.0999999999999996</v>
      </c>
      <c r="AV181" s="287">
        <v>4.0999999999999996</v>
      </c>
      <c r="AW181" s="287">
        <v>4.0999999999999996</v>
      </c>
      <c r="AX181" s="287">
        <v>4.0999999999999996</v>
      </c>
      <c r="AY181" s="287">
        <v>4.0999999999999996</v>
      </c>
      <c r="AZ181" s="287">
        <v>4.0999999999999996</v>
      </c>
      <c r="BA181" s="287">
        <v>4.0999999999999996</v>
      </c>
      <c r="BB181" s="287">
        <v>4.0999999999999996</v>
      </c>
      <c r="BC181" s="287">
        <v>4.0999999999999996</v>
      </c>
      <c r="BD181" s="287">
        <v>4.0999999999999996</v>
      </c>
      <c r="BE181" s="287">
        <v>4.2</v>
      </c>
      <c r="BF181" s="287">
        <v>4.2</v>
      </c>
      <c r="BG181" s="287">
        <v>4.2</v>
      </c>
      <c r="BH181" s="287">
        <v>4.2</v>
      </c>
      <c r="BI181" s="287">
        <v>4.2</v>
      </c>
      <c r="BJ181" s="287">
        <v>4.0999999999999996</v>
      </c>
      <c r="BK181" s="287">
        <f>_xlfn.IFNA(VLOOKUP(C181,'INFORM Severity - hidden'!$C$5:$G$300,5,FALSE),"-")</f>
        <v>3.9</v>
      </c>
    </row>
    <row r="182" spans="1:63" x14ac:dyDescent="0.25">
      <c r="C182" t="s">
        <v>10362</v>
      </c>
      <c r="D182" s="287" t="str">
        <f t="shared" si="2"/>
        <v>-</v>
      </c>
      <c r="E182" s="287">
        <v>3.6</v>
      </c>
      <c r="F182" s="287">
        <v>3.6</v>
      </c>
      <c r="G182" s="287">
        <v>3.5</v>
      </c>
      <c r="H182" s="287">
        <v>3.6</v>
      </c>
      <c r="I182" s="287" t="s">
        <v>10286</v>
      </c>
      <c r="J182" s="287" t="s">
        <v>10286</v>
      </c>
      <c r="K182" s="287" t="s">
        <v>10286</v>
      </c>
      <c r="L182" s="287" t="s">
        <v>10286</v>
      </c>
      <c r="M182" s="287" t="s">
        <v>10286</v>
      </c>
      <c r="N182" s="287" t="s">
        <v>10286</v>
      </c>
      <c r="O182" s="287" t="s">
        <v>10286</v>
      </c>
      <c r="P182" s="287" t="s">
        <v>10286</v>
      </c>
      <c r="Q182" s="287" t="s">
        <v>10286</v>
      </c>
      <c r="R182" s="287" t="s">
        <v>10286</v>
      </c>
      <c r="S182" s="287" t="s">
        <v>10286</v>
      </c>
      <c r="T182" s="287" t="s">
        <v>10286</v>
      </c>
      <c r="U182" s="287" t="s">
        <v>10286</v>
      </c>
      <c r="V182" s="287" t="s">
        <v>10286</v>
      </c>
      <c r="W182" s="287" t="s">
        <v>10286</v>
      </c>
      <c r="X182" s="287" t="s">
        <v>10286</v>
      </c>
      <c r="Y182" s="287" t="s">
        <v>10286</v>
      </c>
      <c r="Z182" s="287" t="s">
        <v>10286</v>
      </c>
      <c r="AA182" s="287" t="s">
        <v>10286</v>
      </c>
      <c r="AB182" s="287" t="s">
        <v>10286</v>
      </c>
      <c r="AC182" s="287" t="s">
        <v>10286</v>
      </c>
      <c r="AD182" s="287" t="s">
        <v>10286</v>
      </c>
      <c r="AE182" s="287" t="s">
        <v>10286</v>
      </c>
      <c r="AF182" s="287" t="s">
        <v>10286</v>
      </c>
      <c r="AG182" s="287" t="s">
        <v>10286</v>
      </c>
      <c r="AH182" s="287" t="s">
        <v>10286</v>
      </c>
      <c r="AI182" s="287" t="s">
        <v>10286</v>
      </c>
      <c r="AJ182" s="287" t="s">
        <v>10286</v>
      </c>
      <c r="AK182" s="287" t="s">
        <v>10286</v>
      </c>
      <c r="AL182" s="287" t="s">
        <v>10286</v>
      </c>
      <c r="AM182" s="287" t="s">
        <v>10286</v>
      </c>
      <c r="AN182" s="287" t="s">
        <v>10286</v>
      </c>
      <c r="AO182" s="287" t="s">
        <v>10286</v>
      </c>
      <c r="AP182" s="287" t="s">
        <v>10286</v>
      </c>
      <c r="AQ182" s="287" t="s">
        <v>10286</v>
      </c>
      <c r="AR182" s="287" t="s">
        <v>10286</v>
      </c>
      <c r="AS182" s="287" t="s">
        <v>10286</v>
      </c>
      <c r="AT182" s="287" t="s">
        <v>10286</v>
      </c>
      <c r="AU182" s="287" t="s">
        <v>10286</v>
      </c>
      <c r="AV182" s="287" t="s">
        <v>10286</v>
      </c>
      <c r="AW182" s="287" t="s">
        <v>10286</v>
      </c>
      <c r="AX182" s="287" t="s">
        <v>10286</v>
      </c>
      <c r="AY182" s="287" t="s">
        <v>10286</v>
      </c>
      <c r="AZ182" s="287" t="s">
        <v>10286</v>
      </c>
      <c r="BA182" s="287" t="s">
        <v>10286</v>
      </c>
      <c r="BB182" s="287" t="s">
        <v>10286</v>
      </c>
      <c r="BC182" s="287" t="s">
        <v>10286</v>
      </c>
      <c r="BD182" s="287" t="s">
        <v>10286</v>
      </c>
      <c r="BE182" s="287" t="s">
        <v>10286</v>
      </c>
      <c r="BF182" s="287" t="s">
        <v>10286</v>
      </c>
      <c r="BG182" s="287" t="s">
        <v>10286</v>
      </c>
      <c r="BH182" s="287" t="s">
        <v>10286</v>
      </c>
      <c r="BI182" s="287" t="s">
        <v>10286</v>
      </c>
      <c r="BJ182" s="287" t="s">
        <v>10286</v>
      </c>
      <c r="BK182" s="287" t="str">
        <f>_xlfn.IFNA(VLOOKUP(C182,'INFORM Severity - hidden'!$C$5:$G$300,5,FALSE),"-")</f>
        <v>-</v>
      </c>
    </row>
    <row r="183" spans="1:63" x14ac:dyDescent="0.25">
      <c r="A183" t="s">
        <v>632</v>
      </c>
      <c r="B183" t="s">
        <v>646</v>
      </c>
      <c r="C183" t="s">
        <v>647</v>
      </c>
      <c r="D183" s="287" t="str">
        <f t="shared" si="2"/>
        <v>Stable</v>
      </c>
      <c r="E183" s="287">
        <v>2.1</v>
      </c>
      <c r="F183" s="287">
        <v>2</v>
      </c>
      <c r="G183" s="287">
        <v>2.7</v>
      </c>
      <c r="H183" s="287">
        <v>2.8</v>
      </c>
      <c r="I183" s="287">
        <v>2.8</v>
      </c>
      <c r="J183" s="287">
        <v>2.8</v>
      </c>
      <c r="K183" s="287">
        <v>2.8</v>
      </c>
      <c r="L183" s="287">
        <v>2.8</v>
      </c>
      <c r="M183" s="287">
        <v>2.8</v>
      </c>
      <c r="N183" s="287">
        <v>2.8</v>
      </c>
      <c r="O183" s="287" t="s">
        <v>10286</v>
      </c>
      <c r="P183" s="287" t="s">
        <v>10286</v>
      </c>
      <c r="Q183" s="287" t="s">
        <v>10286</v>
      </c>
      <c r="R183" s="287" t="s">
        <v>10286</v>
      </c>
      <c r="S183" s="287" t="s">
        <v>10286</v>
      </c>
      <c r="T183" s="287" t="s">
        <v>10286</v>
      </c>
      <c r="U183" s="287" t="s">
        <v>10286</v>
      </c>
      <c r="V183" s="287" t="s">
        <v>10286</v>
      </c>
      <c r="W183" s="287" t="s">
        <v>10286</v>
      </c>
      <c r="X183" s="287" t="s">
        <v>10286</v>
      </c>
      <c r="Y183" s="287" t="s">
        <v>10286</v>
      </c>
      <c r="Z183" s="287" t="s">
        <v>10286</v>
      </c>
      <c r="AA183" s="287">
        <v>2.5</v>
      </c>
      <c r="AB183" s="287">
        <v>2.5</v>
      </c>
      <c r="AC183" s="287">
        <v>2.5</v>
      </c>
      <c r="AD183" s="287">
        <v>2.5</v>
      </c>
      <c r="AE183" s="287">
        <v>2.5</v>
      </c>
      <c r="AF183" s="287">
        <v>2.5</v>
      </c>
      <c r="AG183" s="287">
        <v>2.5</v>
      </c>
      <c r="AH183" s="287">
        <v>2.6</v>
      </c>
      <c r="AI183" s="287">
        <v>2.6</v>
      </c>
      <c r="AJ183" s="287">
        <v>3.4</v>
      </c>
      <c r="AK183" s="287">
        <v>3.4</v>
      </c>
      <c r="AL183" s="287">
        <v>3.4</v>
      </c>
      <c r="AM183" s="287">
        <v>3.2</v>
      </c>
      <c r="AN183" s="287">
        <v>3.2</v>
      </c>
      <c r="AO183" s="287">
        <v>3.2</v>
      </c>
      <c r="AP183" s="287">
        <v>3.2</v>
      </c>
      <c r="AQ183" s="287">
        <v>3.2</v>
      </c>
      <c r="AR183" s="287">
        <v>3.2</v>
      </c>
      <c r="AS183" s="287">
        <v>3.2</v>
      </c>
      <c r="AT183" s="287">
        <v>3.2</v>
      </c>
      <c r="AU183" s="287">
        <v>3.3</v>
      </c>
      <c r="AV183" s="287">
        <v>3.3</v>
      </c>
      <c r="AW183" s="287">
        <v>3.3</v>
      </c>
      <c r="AX183" s="287">
        <v>3.3</v>
      </c>
      <c r="AY183" s="287">
        <v>3.3</v>
      </c>
      <c r="AZ183" s="287">
        <v>3.3</v>
      </c>
      <c r="BA183" s="287">
        <v>3.3</v>
      </c>
      <c r="BB183" s="287">
        <v>3.4</v>
      </c>
      <c r="BC183" s="287">
        <v>3.4</v>
      </c>
      <c r="BD183" s="287">
        <v>3.4</v>
      </c>
      <c r="BE183" s="287">
        <v>3.4</v>
      </c>
      <c r="BF183" s="287">
        <v>3.4</v>
      </c>
      <c r="BG183" s="287">
        <v>3.4</v>
      </c>
      <c r="BH183" s="287">
        <v>3.4</v>
      </c>
      <c r="BI183" s="287">
        <v>3.4</v>
      </c>
      <c r="BJ183" s="287">
        <v>3.4</v>
      </c>
      <c r="BK183" s="287">
        <f>_xlfn.IFNA(VLOOKUP(C183,'INFORM Severity - hidden'!$C$5:$G$300,5,FALSE),"-")</f>
        <v>3.4</v>
      </c>
    </row>
    <row r="184" spans="1:63" x14ac:dyDescent="0.25">
      <c r="A184" t="s">
        <v>632</v>
      </c>
      <c r="B184" t="s">
        <v>630</v>
      </c>
      <c r="C184" t="s">
        <v>631</v>
      </c>
      <c r="D184" s="287" t="str">
        <f t="shared" si="2"/>
        <v>Decreasing</v>
      </c>
      <c r="E184" s="287">
        <v>4</v>
      </c>
      <c r="F184" s="287">
        <v>4</v>
      </c>
      <c r="G184" s="287">
        <v>4</v>
      </c>
      <c r="H184" s="287">
        <v>4.0999999999999996</v>
      </c>
      <c r="I184" s="287">
        <v>4.0999999999999996</v>
      </c>
      <c r="J184" s="287">
        <v>4.0999999999999996</v>
      </c>
      <c r="K184" s="287">
        <v>4.2</v>
      </c>
      <c r="L184" s="287">
        <v>4.0999999999999996</v>
      </c>
      <c r="M184" s="287">
        <v>4.0999999999999996</v>
      </c>
      <c r="N184" s="287">
        <v>4.0999999999999996</v>
      </c>
      <c r="O184" s="287">
        <v>4.0999999999999996</v>
      </c>
      <c r="P184" s="287">
        <v>4.0999999999999996</v>
      </c>
      <c r="Q184" s="287">
        <v>4</v>
      </c>
      <c r="R184" s="287">
        <v>4</v>
      </c>
      <c r="S184" s="287">
        <v>4</v>
      </c>
      <c r="T184" s="287">
        <v>4</v>
      </c>
      <c r="U184" s="287">
        <v>4</v>
      </c>
      <c r="V184" s="287">
        <v>4.0999999999999996</v>
      </c>
      <c r="W184" s="287">
        <v>4.0999999999999996</v>
      </c>
      <c r="X184" s="287">
        <v>4.0999999999999996</v>
      </c>
      <c r="Y184" s="287">
        <v>4.0999999999999996</v>
      </c>
      <c r="Z184" s="287">
        <v>4</v>
      </c>
      <c r="AA184" s="287">
        <v>4.0999999999999996</v>
      </c>
      <c r="AB184" s="287">
        <v>4.0999999999999996</v>
      </c>
      <c r="AC184" s="287">
        <v>4.0999999999999996</v>
      </c>
      <c r="AD184" s="287">
        <v>4</v>
      </c>
      <c r="AE184" s="287">
        <v>4.0999999999999996</v>
      </c>
      <c r="AF184" s="287">
        <v>4.0999999999999996</v>
      </c>
      <c r="AG184" s="287">
        <v>4.0999999999999996</v>
      </c>
      <c r="AH184" s="287">
        <v>4.0999999999999996</v>
      </c>
      <c r="AI184" s="287">
        <v>4.0999999999999996</v>
      </c>
      <c r="AJ184" s="287">
        <v>4.2</v>
      </c>
      <c r="AK184" s="287">
        <v>4.2</v>
      </c>
      <c r="AL184" s="287">
        <v>4.2</v>
      </c>
      <c r="AM184" s="287">
        <v>4.0999999999999996</v>
      </c>
      <c r="AN184" s="287">
        <v>4.0999999999999996</v>
      </c>
      <c r="AO184" s="287">
        <v>4.0999999999999996</v>
      </c>
      <c r="AP184" s="287">
        <v>4.2</v>
      </c>
      <c r="AQ184" s="287">
        <v>4.2</v>
      </c>
      <c r="AR184" s="287">
        <v>4.2</v>
      </c>
      <c r="AS184" s="287">
        <v>4.2</v>
      </c>
      <c r="AT184" s="287">
        <v>4.2</v>
      </c>
      <c r="AU184" s="287">
        <v>4.0999999999999996</v>
      </c>
      <c r="AV184" s="287">
        <v>4.0999999999999996</v>
      </c>
      <c r="AW184" s="287">
        <v>4.0999999999999996</v>
      </c>
      <c r="AX184" s="287">
        <v>4.2</v>
      </c>
      <c r="AY184" s="287">
        <v>4.0999999999999996</v>
      </c>
      <c r="AZ184" s="287">
        <v>4.0999999999999996</v>
      </c>
      <c r="BA184" s="287">
        <v>4.2</v>
      </c>
      <c r="BB184" s="287">
        <v>4.2</v>
      </c>
      <c r="BC184" s="287">
        <v>4.2</v>
      </c>
      <c r="BD184" s="287">
        <v>4.2</v>
      </c>
      <c r="BE184" s="287">
        <v>4.3</v>
      </c>
      <c r="BF184" s="287">
        <v>4.3</v>
      </c>
      <c r="BG184" s="287">
        <v>4.3</v>
      </c>
      <c r="BH184" s="287">
        <v>4.3</v>
      </c>
      <c r="BI184" s="287">
        <v>4.3</v>
      </c>
      <c r="BJ184" s="287">
        <v>4.2</v>
      </c>
      <c r="BK184" s="287">
        <f>_xlfn.IFNA(VLOOKUP(C184,'INFORM Severity - hidden'!$C$5:$G$300,5,FALSE),"-")</f>
        <v>4.0999999999999996</v>
      </c>
    </row>
    <row r="185" spans="1:63" x14ac:dyDescent="0.25">
      <c r="C185" t="s">
        <v>10363</v>
      </c>
      <c r="D185" s="287" t="str">
        <f t="shared" si="2"/>
        <v>-</v>
      </c>
      <c r="E185" s="287">
        <v>1.5</v>
      </c>
      <c r="F185" s="287">
        <v>1.5</v>
      </c>
      <c r="G185" s="287" t="s">
        <v>10286</v>
      </c>
      <c r="H185" s="287" t="s">
        <v>10286</v>
      </c>
      <c r="I185" s="287" t="s">
        <v>10286</v>
      </c>
      <c r="J185" s="287" t="s">
        <v>10286</v>
      </c>
      <c r="K185" s="287" t="s">
        <v>10286</v>
      </c>
      <c r="L185" s="287" t="s">
        <v>10286</v>
      </c>
      <c r="M185" s="287" t="s">
        <v>10286</v>
      </c>
      <c r="N185" s="287" t="s">
        <v>10286</v>
      </c>
      <c r="O185" s="287" t="s">
        <v>10286</v>
      </c>
      <c r="P185" s="287" t="s">
        <v>10286</v>
      </c>
      <c r="Q185" s="287" t="s">
        <v>10286</v>
      </c>
      <c r="R185" s="287" t="s">
        <v>10286</v>
      </c>
      <c r="S185" s="287" t="s">
        <v>10286</v>
      </c>
      <c r="T185" s="287" t="s">
        <v>10286</v>
      </c>
      <c r="U185" s="287" t="s">
        <v>10286</v>
      </c>
      <c r="V185" s="287" t="s">
        <v>10286</v>
      </c>
      <c r="W185" s="287" t="s">
        <v>10286</v>
      </c>
      <c r="X185" s="287" t="s">
        <v>10286</v>
      </c>
      <c r="Y185" s="287" t="s">
        <v>10286</v>
      </c>
      <c r="Z185" s="287" t="s">
        <v>10286</v>
      </c>
      <c r="AA185" s="287" t="s">
        <v>10286</v>
      </c>
      <c r="AB185" s="287" t="s">
        <v>10286</v>
      </c>
      <c r="AC185" s="287" t="s">
        <v>10286</v>
      </c>
      <c r="AD185" s="287" t="s">
        <v>10286</v>
      </c>
      <c r="AE185" s="287" t="s">
        <v>10286</v>
      </c>
      <c r="AF185" s="287" t="s">
        <v>10286</v>
      </c>
      <c r="AG185" s="287" t="s">
        <v>10286</v>
      </c>
      <c r="AH185" s="287" t="s">
        <v>10286</v>
      </c>
      <c r="AI185" s="287" t="s">
        <v>10286</v>
      </c>
      <c r="AJ185" s="287" t="s">
        <v>10286</v>
      </c>
      <c r="AK185" s="287" t="s">
        <v>10286</v>
      </c>
      <c r="AL185" s="287" t="s">
        <v>10286</v>
      </c>
      <c r="AM185" s="287" t="s">
        <v>10286</v>
      </c>
      <c r="AN185" s="287" t="s">
        <v>10286</v>
      </c>
      <c r="AO185" s="287" t="s">
        <v>10286</v>
      </c>
      <c r="AP185" s="287" t="s">
        <v>10286</v>
      </c>
      <c r="AQ185" s="287" t="s">
        <v>10286</v>
      </c>
      <c r="AR185" s="287" t="s">
        <v>10286</v>
      </c>
      <c r="AS185" s="287" t="s">
        <v>10286</v>
      </c>
      <c r="AT185" s="287" t="s">
        <v>10286</v>
      </c>
      <c r="AU185" s="287" t="s">
        <v>10286</v>
      </c>
      <c r="AV185" s="287" t="s">
        <v>10286</v>
      </c>
      <c r="AW185" s="287" t="s">
        <v>10286</v>
      </c>
      <c r="AX185" s="287" t="s">
        <v>10286</v>
      </c>
      <c r="AY185" s="287" t="s">
        <v>10286</v>
      </c>
      <c r="AZ185" s="287" t="s">
        <v>10286</v>
      </c>
      <c r="BA185" s="287" t="s">
        <v>10286</v>
      </c>
      <c r="BB185" s="287" t="s">
        <v>10286</v>
      </c>
      <c r="BC185" s="287" t="s">
        <v>10286</v>
      </c>
      <c r="BD185" s="287" t="s">
        <v>10286</v>
      </c>
      <c r="BE185" s="287" t="s">
        <v>10286</v>
      </c>
      <c r="BF185" s="287" t="s">
        <v>10286</v>
      </c>
      <c r="BG185" s="287" t="s">
        <v>10286</v>
      </c>
      <c r="BH185" s="287" t="s">
        <v>10286</v>
      </c>
      <c r="BI185" s="287" t="s">
        <v>10286</v>
      </c>
      <c r="BJ185" s="287" t="s">
        <v>10286</v>
      </c>
      <c r="BK185" s="287" t="str">
        <f>_xlfn.IFNA(VLOOKUP(C185,'INFORM Severity - hidden'!$C$5:$G$300,5,FALSE),"-")</f>
        <v>-</v>
      </c>
    </row>
    <row r="186" spans="1:63" x14ac:dyDescent="0.25">
      <c r="A186" t="s">
        <v>632</v>
      </c>
      <c r="B186" t="s">
        <v>735</v>
      </c>
      <c r="C186" t="s">
        <v>736</v>
      </c>
      <c r="D186" s="287" t="str">
        <f t="shared" si="2"/>
        <v>Stable</v>
      </c>
      <c r="E186" s="287" t="s">
        <v>10286</v>
      </c>
      <c r="F186" s="287" t="s">
        <v>10286</v>
      </c>
      <c r="G186" s="287" t="s">
        <v>10286</v>
      </c>
      <c r="H186" s="287" t="s">
        <v>10286</v>
      </c>
      <c r="I186" s="287" t="s">
        <v>10286</v>
      </c>
      <c r="J186" s="287" t="s">
        <v>10286</v>
      </c>
      <c r="K186" s="287" t="s">
        <v>10286</v>
      </c>
      <c r="L186" s="287" t="s">
        <v>10286</v>
      </c>
      <c r="M186" s="287" t="s">
        <v>10286</v>
      </c>
      <c r="N186" s="287" t="s">
        <v>10286</v>
      </c>
      <c r="O186" s="287" t="s">
        <v>10286</v>
      </c>
      <c r="P186" s="287" t="s">
        <v>10286</v>
      </c>
      <c r="Q186" s="287" t="s">
        <v>10286</v>
      </c>
      <c r="R186" s="287" t="s">
        <v>10286</v>
      </c>
      <c r="S186" s="287">
        <v>2.5</v>
      </c>
      <c r="T186" s="287">
        <v>2.5</v>
      </c>
      <c r="U186" s="287">
        <v>2.6</v>
      </c>
      <c r="V186" s="287">
        <v>2.6</v>
      </c>
      <c r="W186" s="287">
        <v>2.6</v>
      </c>
      <c r="X186" s="287">
        <v>2.6</v>
      </c>
      <c r="Y186" s="287">
        <v>2.6</v>
      </c>
      <c r="Z186" s="287">
        <v>2.6</v>
      </c>
      <c r="AA186" s="287">
        <v>2.6</v>
      </c>
      <c r="AB186" s="287">
        <v>2.6</v>
      </c>
      <c r="AC186" s="287">
        <v>2.6</v>
      </c>
      <c r="AD186" s="287">
        <v>2.6</v>
      </c>
      <c r="AE186" s="287">
        <v>2.7</v>
      </c>
      <c r="AF186" s="287">
        <v>2.7</v>
      </c>
      <c r="AG186" s="287">
        <v>2.7</v>
      </c>
      <c r="AH186" s="287">
        <v>2.9</v>
      </c>
      <c r="AI186" s="287">
        <v>2.8</v>
      </c>
      <c r="AJ186" s="287">
        <v>3.7</v>
      </c>
      <c r="AK186" s="287">
        <v>3.7</v>
      </c>
      <c r="AL186" s="287">
        <v>3.6</v>
      </c>
      <c r="AM186" s="287">
        <v>3.6</v>
      </c>
      <c r="AN186" s="287">
        <v>3.6</v>
      </c>
      <c r="AO186" s="287">
        <v>3.6</v>
      </c>
      <c r="AP186" s="287">
        <v>3.6</v>
      </c>
      <c r="AQ186" s="287">
        <v>3.6</v>
      </c>
      <c r="AR186" s="287">
        <v>3.6</v>
      </c>
      <c r="AS186" s="287">
        <v>3.6</v>
      </c>
      <c r="AT186" s="287">
        <v>3.6</v>
      </c>
      <c r="AU186" s="287">
        <v>3.7</v>
      </c>
      <c r="AV186" s="287">
        <v>3.7</v>
      </c>
      <c r="AW186" s="287">
        <v>3.7</v>
      </c>
      <c r="AX186" s="287">
        <v>3.7</v>
      </c>
      <c r="AY186" s="287">
        <v>3.7</v>
      </c>
      <c r="AZ186" s="287">
        <v>3.7</v>
      </c>
      <c r="BA186" s="287">
        <v>3.7</v>
      </c>
      <c r="BB186" s="287">
        <v>3.6</v>
      </c>
      <c r="BC186" s="287">
        <v>3.7</v>
      </c>
      <c r="BD186" s="287">
        <v>3.7</v>
      </c>
      <c r="BE186" s="287">
        <v>3.7</v>
      </c>
      <c r="BF186" s="287">
        <v>3.7</v>
      </c>
      <c r="BG186" s="287">
        <v>3.7</v>
      </c>
      <c r="BH186" s="287">
        <v>3.7</v>
      </c>
      <c r="BI186" s="287">
        <v>3.7</v>
      </c>
      <c r="BJ186" s="287">
        <v>3.7</v>
      </c>
      <c r="BK186" s="287">
        <f>_xlfn.IFNA(VLOOKUP(C186,'INFORM Severity - hidden'!$C$5:$G$300,5,FALSE),"-")</f>
        <v>3.7</v>
      </c>
    </row>
    <row r="187" spans="1:63" x14ac:dyDescent="0.25">
      <c r="A187" t="s">
        <v>632</v>
      </c>
      <c r="B187" t="s">
        <v>753</v>
      </c>
      <c r="C187" t="s">
        <v>754</v>
      </c>
      <c r="D187" s="287" t="str">
        <f t="shared" si="2"/>
        <v>Decreasing</v>
      </c>
      <c r="E187" s="287" t="s">
        <v>10286</v>
      </c>
      <c r="F187" s="287" t="s">
        <v>10286</v>
      </c>
      <c r="G187" s="287" t="s">
        <v>10286</v>
      </c>
      <c r="H187" s="287" t="s">
        <v>10286</v>
      </c>
      <c r="I187" s="287" t="s">
        <v>10286</v>
      </c>
      <c r="J187" s="287" t="s">
        <v>10286</v>
      </c>
      <c r="K187" s="287" t="s">
        <v>10286</v>
      </c>
      <c r="L187" s="287" t="s">
        <v>10286</v>
      </c>
      <c r="M187" s="287" t="s">
        <v>10286</v>
      </c>
      <c r="N187" s="287" t="s">
        <v>10286</v>
      </c>
      <c r="O187" s="287" t="s">
        <v>10286</v>
      </c>
      <c r="P187" s="287" t="s">
        <v>10286</v>
      </c>
      <c r="Q187" s="287">
        <v>2</v>
      </c>
      <c r="R187" s="287">
        <v>2.4</v>
      </c>
      <c r="S187" s="287">
        <v>2.4</v>
      </c>
      <c r="T187" s="287">
        <v>2.5</v>
      </c>
      <c r="U187" s="287">
        <v>2.5</v>
      </c>
      <c r="V187" s="287">
        <v>2.1</v>
      </c>
      <c r="W187" s="287">
        <v>2.1</v>
      </c>
      <c r="X187" s="287">
        <v>2.1</v>
      </c>
      <c r="Y187" s="287">
        <v>2.1</v>
      </c>
      <c r="Z187" s="287">
        <v>2</v>
      </c>
      <c r="AA187" s="287">
        <v>2.1</v>
      </c>
      <c r="AB187" s="287">
        <v>2.1</v>
      </c>
      <c r="AC187" s="287">
        <v>2.1</v>
      </c>
      <c r="AD187" s="287">
        <v>2.1</v>
      </c>
      <c r="AE187" s="287">
        <v>2.1</v>
      </c>
      <c r="AF187" s="287">
        <v>2.1</v>
      </c>
      <c r="AG187" s="287">
        <v>2.1</v>
      </c>
      <c r="AH187" s="287">
        <v>2</v>
      </c>
      <c r="AI187" s="287">
        <v>2</v>
      </c>
      <c r="AJ187" s="287">
        <v>2</v>
      </c>
      <c r="AK187" s="287">
        <v>2</v>
      </c>
      <c r="AL187" s="287">
        <v>2</v>
      </c>
      <c r="AM187" s="287">
        <v>2</v>
      </c>
      <c r="AN187" s="287">
        <v>2</v>
      </c>
      <c r="AO187" s="287">
        <v>2</v>
      </c>
      <c r="AP187" s="287">
        <v>2</v>
      </c>
      <c r="AQ187" s="287">
        <v>2</v>
      </c>
      <c r="AR187" s="287">
        <v>2</v>
      </c>
      <c r="AS187" s="287">
        <v>2</v>
      </c>
      <c r="AT187" s="287">
        <v>1.7</v>
      </c>
      <c r="AU187" s="287">
        <v>2.2000000000000002</v>
      </c>
      <c r="AV187" s="287">
        <v>2.2000000000000002</v>
      </c>
      <c r="AW187" s="287">
        <v>2.2000000000000002</v>
      </c>
      <c r="AX187" s="287">
        <v>2.2000000000000002</v>
      </c>
      <c r="AY187" s="287">
        <v>2.2000000000000002</v>
      </c>
      <c r="AZ187" s="287">
        <v>2.2000000000000002</v>
      </c>
      <c r="BA187" s="287">
        <v>2.2000000000000002</v>
      </c>
      <c r="BB187" s="287">
        <v>2.2999999999999998</v>
      </c>
      <c r="BC187" s="287">
        <v>2.2999999999999998</v>
      </c>
      <c r="BD187" s="287">
        <v>2.2999999999999998</v>
      </c>
      <c r="BE187" s="287">
        <v>2.2999999999999998</v>
      </c>
      <c r="BF187" s="287">
        <v>2.2999999999999998</v>
      </c>
      <c r="BG187" s="287">
        <v>2.2999999999999998</v>
      </c>
      <c r="BH187" s="287">
        <v>2.2999999999999998</v>
      </c>
      <c r="BI187" s="287">
        <v>2.2999999999999998</v>
      </c>
      <c r="BJ187" s="287">
        <v>2.2999999999999998</v>
      </c>
      <c r="BK187" s="287">
        <f>_xlfn.IFNA(VLOOKUP(C187,'INFORM Severity - hidden'!$C$5:$G$300,5,FALSE),"-")</f>
        <v>2</v>
      </c>
    </row>
    <row r="188" spans="1:63" x14ac:dyDescent="0.25">
      <c r="A188" t="s">
        <v>1526</v>
      </c>
      <c r="B188" t="s">
        <v>1524</v>
      </c>
      <c r="C188" t="s">
        <v>1525</v>
      </c>
      <c r="D188" s="287" t="str">
        <f t="shared" si="2"/>
        <v>-</v>
      </c>
      <c r="E188" s="287">
        <v>2</v>
      </c>
      <c r="F188" s="287">
        <v>2</v>
      </c>
      <c r="G188" s="287">
        <v>2</v>
      </c>
      <c r="H188" s="287">
        <v>2.4</v>
      </c>
      <c r="I188" s="287">
        <v>2.4</v>
      </c>
      <c r="J188" s="287">
        <v>2.4</v>
      </c>
      <c r="K188" s="287">
        <v>2.4</v>
      </c>
      <c r="L188" s="287">
        <v>2.4</v>
      </c>
      <c r="M188" s="287">
        <v>2.4</v>
      </c>
      <c r="N188" s="287" t="s">
        <v>10286</v>
      </c>
      <c r="O188" s="287" t="s">
        <v>10286</v>
      </c>
      <c r="P188" s="287" t="s">
        <v>10286</v>
      </c>
      <c r="Q188" s="287" t="s">
        <v>10286</v>
      </c>
      <c r="R188" s="287" t="s">
        <v>10286</v>
      </c>
      <c r="S188" s="287" t="s">
        <v>10286</v>
      </c>
      <c r="T188" s="287" t="s">
        <v>10286</v>
      </c>
      <c r="U188" s="287" t="s">
        <v>10286</v>
      </c>
      <c r="V188" s="287" t="s">
        <v>10286</v>
      </c>
      <c r="W188" s="287" t="s">
        <v>10286</v>
      </c>
      <c r="X188" s="287" t="s">
        <v>10286</v>
      </c>
      <c r="Y188" s="287" t="s">
        <v>10286</v>
      </c>
      <c r="Z188" s="287" t="s">
        <v>10286</v>
      </c>
      <c r="AA188" s="287" t="s">
        <v>10286</v>
      </c>
      <c r="AB188" s="287" t="s">
        <v>10286</v>
      </c>
      <c r="AC188" s="287" t="s">
        <v>10286</v>
      </c>
      <c r="AD188" s="287" t="s">
        <v>10286</v>
      </c>
      <c r="AE188" s="287" t="s">
        <v>10286</v>
      </c>
      <c r="AF188" s="287" t="s">
        <v>10286</v>
      </c>
      <c r="AG188" s="287" t="s">
        <v>10286</v>
      </c>
      <c r="AH188" s="287" t="s">
        <v>10286</v>
      </c>
      <c r="AI188" s="287" t="s">
        <v>10286</v>
      </c>
      <c r="AJ188" s="287" t="s">
        <v>10286</v>
      </c>
      <c r="AK188" s="287" t="s">
        <v>10286</v>
      </c>
      <c r="AL188" s="287" t="s">
        <v>10286</v>
      </c>
      <c r="AM188" s="287" t="s">
        <v>10286</v>
      </c>
      <c r="AN188" s="287" t="s">
        <v>10286</v>
      </c>
      <c r="AO188" s="287" t="s">
        <v>10286</v>
      </c>
      <c r="AP188" s="287" t="s">
        <v>10286</v>
      </c>
      <c r="AQ188" s="287" t="s">
        <v>10286</v>
      </c>
      <c r="AR188" s="287">
        <v>1.9</v>
      </c>
      <c r="AS188" s="287">
        <v>1.9</v>
      </c>
      <c r="AT188" s="287" t="s">
        <v>10286</v>
      </c>
      <c r="AU188" s="287" t="s">
        <v>10286</v>
      </c>
      <c r="AV188" s="287">
        <v>2</v>
      </c>
      <c r="AW188" s="287" t="s">
        <v>10286</v>
      </c>
      <c r="AX188" s="287">
        <v>1.9</v>
      </c>
      <c r="AY188" s="287">
        <v>1.9</v>
      </c>
      <c r="AZ188" s="287" t="s">
        <v>10286</v>
      </c>
      <c r="BA188" s="287" t="s">
        <v>10286</v>
      </c>
      <c r="BB188" s="287" t="s">
        <v>10286</v>
      </c>
      <c r="BC188" s="287" t="s">
        <v>10286</v>
      </c>
      <c r="BD188" s="287" t="s">
        <v>10286</v>
      </c>
      <c r="BE188" s="287" t="s">
        <v>10286</v>
      </c>
      <c r="BF188" s="287" t="s">
        <v>10286</v>
      </c>
      <c r="BG188" s="287" t="s">
        <v>10286</v>
      </c>
      <c r="BH188" s="287" t="s">
        <v>10286</v>
      </c>
      <c r="BI188" s="287">
        <v>1.9</v>
      </c>
      <c r="BJ188" s="287">
        <v>1.9</v>
      </c>
      <c r="BK188" s="287">
        <f>_xlfn.IFNA(VLOOKUP(C188,'INFORM Severity - hidden'!$C$5:$G$300,5,FALSE),"-")</f>
        <v>1.9</v>
      </c>
    </row>
    <row r="189" spans="1:63" x14ac:dyDescent="0.25">
      <c r="C189" t="s">
        <v>10364</v>
      </c>
      <c r="D189" s="287" t="str">
        <f t="shared" si="2"/>
        <v>-</v>
      </c>
      <c r="E189" s="287" t="s">
        <v>10286</v>
      </c>
      <c r="F189" s="287" t="s">
        <v>10286</v>
      </c>
      <c r="G189" s="287" t="s">
        <v>10286</v>
      </c>
      <c r="H189" s="287" t="s">
        <v>10286</v>
      </c>
      <c r="I189" s="287" t="s">
        <v>10286</v>
      </c>
      <c r="J189" s="287" t="s">
        <v>10286</v>
      </c>
      <c r="K189" s="287" t="s">
        <v>10286</v>
      </c>
      <c r="L189" s="287" t="s">
        <v>10286</v>
      </c>
      <c r="M189" s="287" t="s">
        <v>10286</v>
      </c>
      <c r="N189" s="287" t="s">
        <v>10286</v>
      </c>
      <c r="O189" s="287" t="s">
        <v>10286</v>
      </c>
      <c r="P189" s="287" t="s">
        <v>10286</v>
      </c>
      <c r="Q189" s="287" t="s">
        <v>10286</v>
      </c>
      <c r="R189" s="287" t="s">
        <v>10286</v>
      </c>
      <c r="S189" s="287" t="s">
        <v>10286</v>
      </c>
      <c r="T189" s="287" t="s">
        <v>10286</v>
      </c>
      <c r="U189" s="287" t="s">
        <v>10286</v>
      </c>
      <c r="V189" s="287" t="s">
        <v>10286</v>
      </c>
      <c r="W189" s="287" t="s">
        <v>10286</v>
      </c>
      <c r="X189" s="287" t="s">
        <v>10286</v>
      </c>
      <c r="Y189" s="287" t="s">
        <v>10286</v>
      </c>
      <c r="Z189" s="287" t="s">
        <v>10286</v>
      </c>
      <c r="AA189" s="287" t="s">
        <v>10286</v>
      </c>
      <c r="AB189" s="287">
        <v>2.2000000000000002</v>
      </c>
      <c r="AC189" s="287">
        <v>2.2000000000000002</v>
      </c>
      <c r="AD189" s="287">
        <v>2.2000000000000002</v>
      </c>
      <c r="AE189" s="287">
        <v>2.2000000000000002</v>
      </c>
      <c r="AF189" s="287">
        <v>2.2000000000000002</v>
      </c>
      <c r="AG189" s="287">
        <v>2.2000000000000002</v>
      </c>
      <c r="AH189" s="287">
        <v>2.2999999999999998</v>
      </c>
      <c r="AI189" s="287">
        <v>2.2999999999999998</v>
      </c>
      <c r="AJ189" s="287">
        <v>2.2999999999999998</v>
      </c>
      <c r="AK189" s="287">
        <v>2.2999999999999998</v>
      </c>
      <c r="AL189" s="287" t="s">
        <v>10286</v>
      </c>
      <c r="AM189" s="287" t="s">
        <v>10286</v>
      </c>
      <c r="AN189" s="287" t="s">
        <v>10286</v>
      </c>
      <c r="AO189" s="287" t="s">
        <v>10286</v>
      </c>
      <c r="AP189" s="287" t="s">
        <v>10286</v>
      </c>
      <c r="AQ189" s="287" t="s">
        <v>10286</v>
      </c>
      <c r="AR189" s="287" t="s">
        <v>10286</v>
      </c>
      <c r="AS189" s="287" t="s">
        <v>10286</v>
      </c>
      <c r="AT189" s="287" t="s">
        <v>10286</v>
      </c>
      <c r="AU189" s="287" t="s">
        <v>10286</v>
      </c>
      <c r="AV189" s="287" t="s">
        <v>10286</v>
      </c>
      <c r="AW189" s="287" t="s">
        <v>10286</v>
      </c>
      <c r="AX189" s="287" t="s">
        <v>10286</v>
      </c>
      <c r="AY189" s="287" t="s">
        <v>10286</v>
      </c>
      <c r="AZ189" s="287" t="s">
        <v>10286</v>
      </c>
      <c r="BA189" s="287" t="s">
        <v>10286</v>
      </c>
      <c r="BB189" s="287" t="s">
        <v>10286</v>
      </c>
      <c r="BC189" s="287" t="s">
        <v>10286</v>
      </c>
      <c r="BD189" s="287" t="s">
        <v>10286</v>
      </c>
      <c r="BE189" s="287" t="s">
        <v>10286</v>
      </c>
      <c r="BF189" s="287" t="s">
        <v>10286</v>
      </c>
      <c r="BG189" s="287" t="s">
        <v>10286</v>
      </c>
      <c r="BH189" s="287" t="s">
        <v>10286</v>
      </c>
      <c r="BI189" s="287" t="s">
        <v>10286</v>
      </c>
      <c r="BJ189" s="287" t="s">
        <v>10286</v>
      </c>
      <c r="BK189" s="287" t="str">
        <f>_xlfn.IFNA(VLOOKUP(C189,'INFORM Severity - hidden'!$C$5:$G$300,5,FALSE),"-")</f>
        <v>-</v>
      </c>
    </row>
    <row r="190" spans="1:63" x14ac:dyDescent="0.25">
      <c r="C190" t="s">
        <v>10365</v>
      </c>
      <c r="D190" s="287" t="str">
        <f t="shared" si="2"/>
        <v>-</v>
      </c>
      <c r="E190" s="287" t="s">
        <v>10286</v>
      </c>
      <c r="F190" s="287" t="s">
        <v>10286</v>
      </c>
      <c r="G190" s="287" t="s">
        <v>10286</v>
      </c>
      <c r="H190" s="287" t="s">
        <v>10286</v>
      </c>
      <c r="I190" s="287" t="s">
        <v>10286</v>
      </c>
      <c r="J190" s="287" t="s">
        <v>10286</v>
      </c>
      <c r="K190" s="287">
        <v>1.9</v>
      </c>
      <c r="L190" s="287">
        <v>1.9</v>
      </c>
      <c r="M190" s="287" t="s">
        <v>10286</v>
      </c>
      <c r="N190" s="287" t="s">
        <v>10286</v>
      </c>
      <c r="O190" s="287" t="s">
        <v>10286</v>
      </c>
      <c r="P190" s="287" t="s">
        <v>10286</v>
      </c>
      <c r="Q190" s="287" t="s">
        <v>10286</v>
      </c>
      <c r="R190" s="287" t="s">
        <v>10286</v>
      </c>
      <c r="S190" s="287" t="s">
        <v>10286</v>
      </c>
      <c r="T190" s="287" t="s">
        <v>10286</v>
      </c>
      <c r="U190" s="287" t="s">
        <v>10286</v>
      </c>
      <c r="V190" s="287" t="s">
        <v>10286</v>
      </c>
      <c r="W190" s="287" t="s">
        <v>10286</v>
      </c>
      <c r="X190" s="287" t="s">
        <v>10286</v>
      </c>
      <c r="Y190" s="287" t="s">
        <v>10286</v>
      </c>
      <c r="Z190" s="287" t="s">
        <v>10286</v>
      </c>
      <c r="AA190" s="287" t="s">
        <v>10286</v>
      </c>
      <c r="AB190" s="287" t="s">
        <v>10286</v>
      </c>
      <c r="AC190" s="287" t="s">
        <v>10286</v>
      </c>
      <c r="AD190" s="287" t="s">
        <v>10286</v>
      </c>
      <c r="AE190" s="287" t="s">
        <v>10286</v>
      </c>
      <c r="AF190" s="287" t="s">
        <v>10286</v>
      </c>
      <c r="AG190" s="287" t="s">
        <v>10286</v>
      </c>
      <c r="AH190" s="287" t="s">
        <v>10286</v>
      </c>
      <c r="AI190" s="287" t="s">
        <v>10286</v>
      </c>
      <c r="AJ190" s="287" t="s">
        <v>10286</v>
      </c>
      <c r="AK190" s="287" t="s">
        <v>10286</v>
      </c>
      <c r="AL190" s="287" t="s">
        <v>10286</v>
      </c>
      <c r="AM190" s="287" t="s">
        <v>10286</v>
      </c>
      <c r="AN190" s="287" t="s">
        <v>10286</v>
      </c>
      <c r="AO190" s="287" t="s">
        <v>10286</v>
      </c>
      <c r="AP190" s="287" t="s">
        <v>10286</v>
      </c>
      <c r="AQ190" s="287" t="s">
        <v>10286</v>
      </c>
      <c r="AR190" s="287" t="s">
        <v>10286</v>
      </c>
      <c r="AS190" s="287" t="s">
        <v>10286</v>
      </c>
      <c r="AT190" s="287" t="s">
        <v>10286</v>
      </c>
      <c r="AU190" s="287" t="s">
        <v>10286</v>
      </c>
      <c r="AV190" s="287" t="s">
        <v>10286</v>
      </c>
      <c r="AW190" s="287" t="s">
        <v>10286</v>
      </c>
      <c r="AX190" s="287" t="s">
        <v>10286</v>
      </c>
      <c r="AY190" s="287" t="s">
        <v>10286</v>
      </c>
      <c r="AZ190" s="287" t="s">
        <v>10286</v>
      </c>
      <c r="BA190" s="287" t="s">
        <v>10286</v>
      </c>
      <c r="BB190" s="287" t="s">
        <v>10286</v>
      </c>
      <c r="BC190" s="287" t="s">
        <v>10286</v>
      </c>
      <c r="BD190" s="287" t="s">
        <v>10286</v>
      </c>
      <c r="BE190" s="287" t="s">
        <v>10286</v>
      </c>
      <c r="BF190" s="287" t="s">
        <v>10286</v>
      </c>
      <c r="BG190" s="287" t="s">
        <v>10286</v>
      </c>
      <c r="BH190" s="287" t="s">
        <v>10286</v>
      </c>
      <c r="BI190" s="287" t="s">
        <v>10286</v>
      </c>
      <c r="BJ190" s="287" t="s">
        <v>10286</v>
      </c>
      <c r="BK190" s="287" t="str">
        <f>_xlfn.IFNA(VLOOKUP(C190,'INFORM Severity - hidden'!$C$5:$G$300,5,FALSE),"-")</f>
        <v>-</v>
      </c>
    </row>
    <row r="191" spans="1:63" x14ac:dyDescent="0.25">
      <c r="A191" t="s">
        <v>125</v>
      </c>
      <c r="B191" t="s">
        <v>123</v>
      </c>
      <c r="C191" t="s">
        <v>124</v>
      </c>
      <c r="D191" s="287" t="str">
        <f t="shared" si="2"/>
        <v>Stable</v>
      </c>
      <c r="E191" s="287" t="s">
        <v>10286</v>
      </c>
      <c r="F191" s="287">
        <v>3.2</v>
      </c>
      <c r="G191" s="287">
        <v>3.2</v>
      </c>
      <c r="H191" s="287">
        <v>3.3</v>
      </c>
      <c r="I191" s="287">
        <v>3.3</v>
      </c>
      <c r="J191" s="287">
        <v>3.3</v>
      </c>
      <c r="K191" s="287">
        <v>3.3</v>
      </c>
      <c r="L191" s="287">
        <v>3.3</v>
      </c>
      <c r="M191" s="287">
        <v>3.3</v>
      </c>
      <c r="N191" s="287">
        <v>3.4</v>
      </c>
      <c r="O191" s="287">
        <v>3.4</v>
      </c>
      <c r="P191" s="287">
        <v>3.4</v>
      </c>
      <c r="Q191" s="287">
        <v>3.4</v>
      </c>
      <c r="R191" s="287">
        <v>3.4</v>
      </c>
      <c r="S191" s="287">
        <v>3.4</v>
      </c>
      <c r="T191" s="287">
        <v>3.4</v>
      </c>
      <c r="U191" s="287">
        <v>3.4</v>
      </c>
      <c r="V191" s="287">
        <v>3.4</v>
      </c>
      <c r="W191" s="287">
        <v>3.4</v>
      </c>
      <c r="X191" s="287">
        <v>3.4</v>
      </c>
      <c r="Y191" s="287">
        <v>3.4</v>
      </c>
      <c r="Z191" s="287">
        <v>3.4</v>
      </c>
      <c r="AA191" s="287">
        <v>3.4</v>
      </c>
      <c r="AB191" s="287">
        <v>3.4</v>
      </c>
      <c r="AC191" s="287">
        <v>3.4</v>
      </c>
      <c r="AD191" s="287">
        <v>3.4</v>
      </c>
      <c r="AE191" s="287">
        <v>3.4</v>
      </c>
      <c r="AF191" s="287">
        <v>3.4</v>
      </c>
      <c r="AG191" s="287">
        <v>3.8</v>
      </c>
      <c r="AH191" s="287">
        <v>3.8</v>
      </c>
      <c r="AI191" s="287">
        <v>3.8</v>
      </c>
      <c r="AJ191" s="287">
        <v>3.8</v>
      </c>
      <c r="AK191" s="287">
        <v>3.8</v>
      </c>
      <c r="AL191" s="287">
        <v>3.7</v>
      </c>
      <c r="AM191" s="287">
        <v>3.7</v>
      </c>
      <c r="AN191" s="287">
        <v>3.6</v>
      </c>
      <c r="AO191" s="287">
        <v>3.6</v>
      </c>
      <c r="AP191" s="287">
        <v>3.6</v>
      </c>
      <c r="AQ191" s="287">
        <v>3.6</v>
      </c>
      <c r="AR191" s="287">
        <v>3.6</v>
      </c>
      <c r="AS191" s="287">
        <v>3.7</v>
      </c>
      <c r="AT191" s="287">
        <v>3.7</v>
      </c>
      <c r="AU191" s="287">
        <v>3.7</v>
      </c>
      <c r="AV191" s="287">
        <v>3.7</v>
      </c>
      <c r="AW191" s="287">
        <v>4</v>
      </c>
      <c r="AX191" s="287">
        <v>3.8</v>
      </c>
      <c r="AY191" s="287">
        <v>3.9</v>
      </c>
      <c r="AZ191" s="287">
        <v>3.8</v>
      </c>
      <c r="BA191" s="287">
        <v>3.8</v>
      </c>
      <c r="BB191" s="287">
        <v>3.8</v>
      </c>
      <c r="BC191" s="287">
        <v>3.8</v>
      </c>
      <c r="BD191" s="287">
        <v>3.8</v>
      </c>
      <c r="BE191" s="287">
        <v>3.9</v>
      </c>
      <c r="BF191" s="287">
        <v>3.9</v>
      </c>
      <c r="BG191" s="287">
        <v>3.9</v>
      </c>
      <c r="BH191" s="287">
        <v>3.9</v>
      </c>
      <c r="BI191" s="287">
        <v>3.9</v>
      </c>
      <c r="BJ191" s="287">
        <v>3.9</v>
      </c>
      <c r="BK191" s="287">
        <f>_xlfn.IFNA(VLOOKUP(C191,'INFORM Severity - hidden'!$C$5:$G$300,5,FALSE),"-")</f>
        <v>3.9</v>
      </c>
    </row>
    <row r="192" spans="1:63" x14ac:dyDescent="0.25">
      <c r="C192" t="s">
        <v>10366</v>
      </c>
      <c r="D192" s="287" t="str">
        <f t="shared" si="2"/>
        <v>-</v>
      </c>
      <c r="E192" s="287" t="s">
        <v>10286</v>
      </c>
      <c r="F192" s="287">
        <v>2.6</v>
      </c>
      <c r="G192" s="287" t="s">
        <v>10286</v>
      </c>
      <c r="H192" s="287" t="s">
        <v>10286</v>
      </c>
      <c r="I192" s="287" t="s">
        <v>10286</v>
      </c>
      <c r="J192" s="287" t="s">
        <v>10286</v>
      </c>
      <c r="K192" s="287" t="s">
        <v>10286</v>
      </c>
      <c r="L192" s="287" t="s">
        <v>10286</v>
      </c>
      <c r="M192" s="287" t="s">
        <v>10286</v>
      </c>
      <c r="N192" s="287" t="s">
        <v>10286</v>
      </c>
      <c r="O192" s="287" t="s">
        <v>10286</v>
      </c>
      <c r="P192" s="287" t="s">
        <v>10286</v>
      </c>
      <c r="Q192" s="287" t="s">
        <v>10286</v>
      </c>
      <c r="R192" s="287" t="s">
        <v>10286</v>
      </c>
      <c r="S192" s="287" t="s">
        <v>10286</v>
      </c>
      <c r="T192" s="287" t="s">
        <v>10286</v>
      </c>
      <c r="U192" s="287" t="s">
        <v>10286</v>
      </c>
      <c r="V192" s="287" t="s">
        <v>10286</v>
      </c>
      <c r="W192" s="287" t="s">
        <v>10286</v>
      </c>
      <c r="X192" s="287" t="s">
        <v>10286</v>
      </c>
      <c r="Y192" s="287" t="s">
        <v>10286</v>
      </c>
      <c r="Z192" s="287" t="s">
        <v>10286</v>
      </c>
      <c r="AA192" s="287" t="s">
        <v>10286</v>
      </c>
      <c r="AB192" s="287" t="s">
        <v>10286</v>
      </c>
      <c r="AC192" s="287" t="s">
        <v>10286</v>
      </c>
      <c r="AD192" s="287" t="s">
        <v>10286</v>
      </c>
      <c r="AE192" s="287" t="s">
        <v>10286</v>
      </c>
      <c r="AF192" s="287" t="s">
        <v>10286</v>
      </c>
      <c r="AG192" s="287" t="s">
        <v>10286</v>
      </c>
      <c r="AH192" s="287" t="s">
        <v>10286</v>
      </c>
      <c r="AI192" s="287" t="s">
        <v>10286</v>
      </c>
      <c r="AJ192" s="287" t="s">
        <v>10286</v>
      </c>
      <c r="AK192" s="287" t="s">
        <v>10286</v>
      </c>
      <c r="AL192" s="287" t="s">
        <v>10286</v>
      </c>
      <c r="AM192" s="287" t="s">
        <v>10286</v>
      </c>
      <c r="AN192" s="287" t="s">
        <v>10286</v>
      </c>
      <c r="AO192" s="287" t="s">
        <v>10286</v>
      </c>
      <c r="AP192" s="287" t="s">
        <v>10286</v>
      </c>
      <c r="AQ192" s="287" t="s">
        <v>10286</v>
      </c>
      <c r="AR192" s="287" t="s">
        <v>10286</v>
      </c>
      <c r="AS192" s="287" t="s">
        <v>10286</v>
      </c>
      <c r="AT192" s="287" t="s">
        <v>10286</v>
      </c>
      <c r="AU192" s="287" t="s">
        <v>10286</v>
      </c>
      <c r="AV192" s="287" t="s">
        <v>10286</v>
      </c>
      <c r="AW192" s="287" t="s">
        <v>10286</v>
      </c>
      <c r="AX192" s="287" t="s">
        <v>10286</v>
      </c>
      <c r="AY192" s="287" t="s">
        <v>10286</v>
      </c>
      <c r="AZ192" s="287" t="s">
        <v>10286</v>
      </c>
      <c r="BA192" s="287" t="s">
        <v>10286</v>
      </c>
      <c r="BB192" s="287" t="s">
        <v>10286</v>
      </c>
      <c r="BC192" s="287" t="s">
        <v>10286</v>
      </c>
      <c r="BD192" s="287" t="s">
        <v>10286</v>
      </c>
      <c r="BE192" s="287" t="s">
        <v>10286</v>
      </c>
      <c r="BF192" s="287" t="s">
        <v>10286</v>
      </c>
      <c r="BG192" s="287" t="s">
        <v>10286</v>
      </c>
      <c r="BH192" s="287" t="s">
        <v>10286</v>
      </c>
      <c r="BI192" s="287" t="s">
        <v>10286</v>
      </c>
      <c r="BJ192" s="287" t="s">
        <v>10286</v>
      </c>
      <c r="BK192" s="287" t="str">
        <f>_xlfn.IFNA(VLOOKUP(C192,'INFORM Severity - hidden'!$C$5:$G$300,5,FALSE),"-")</f>
        <v>-</v>
      </c>
    </row>
    <row r="193" spans="1:63" x14ac:dyDescent="0.25">
      <c r="C193" t="s">
        <v>10367</v>
      </c>
      <c r="D193" s="287" t="str">
        <f t="shared" si="2"/>
        <v>-</v>
      </c>
      <c r="E193" s="287" t="s">
        <v>10286</v>
      </c>
      <c r="F193" s="287">
        <v>3.2</v>
      </c>
      <c r="G193" s="287">
        <v>3.2</v>
      </c>
      <c r="H193" s="287" t="s">
        <v>10286</v>
      </c>
      <c r="I193" s="287" t="s">
        <v>10286</v>
      </c>
      <c r="J193" s="287" t="s">
        <v>10286</v>
      </c>
      <c r="K193" s="287" t="s">
        <v>10286</v>
      </c>
      <c r="L193" s="287" t="s">
        <v>10286</v>
      </c>
      <c r="M193" s="287" t="s">
        <v>10286</v>
      </c>
      <c r="N193" s="287" t="s">
        <v>10286</v>
      </c>
      <c r="O193" s="287" t="s">
        <v>10286</v>
      </c>
      <c r="P193" s="287" t="s">
        <v>10286</v>
      </c>
      <c r="Q193" s="287" t="s">
        <v>10286</v>
      </c>
      <c r="R193" s="287" t="s">
        <v>10286</v>
      </c>
      <c r="S193" s="287" t="s">
        <v>10286</v>
      </c>
      <c r="T193" s="287" t="s">
        <v>10286</v>
      </c>
      <c r="U193" s="287" t="s">
        <v>10286</v>
      </c>
      <c r="V193" s="287" t="s">
        <v>10286</v>
      </c>
      <c r="W193" s="287" t="s">
        <v>10286</v>
      </c>
      <c r="X193" s="287" t="s">
        <v>10286</v>
      </c>
      <c r="Y193" s="287" t="s">
        <v>10286</v>
      </c>
      <c r="Z193" s="287" t="s">
        <v>10286</v>
      </c>
      <c r="AA193" s="287" t="s">
        <v>10286</v>
      </c>
      <c r="AB193" s="287" t="s">
        <v>10286</v>
      </c>
      <c r="AC193" s="287" t="s">
        <v>10286</v>
      </c>
      <c r="AD193" s="287" t="s">
        <v>10286</v>
      </c>
      <c r="AE193" s="287" t="s">
        <v>10286</v>
      </c>
      <c r="AF193" s="287" t="s">
        <v>10286</v>
      </c>
      <c r="AG193" s="287" t="s">
        <v>10286</v>
      </c>
      <c r="AH193" s="287" t="s">
        <v>10286</v>
      </c>
      <c r="AI193" s="287" t="s">
        <v>10286</v>
      </c>
      <c r="AJ193" s="287" t="s">
        <v>10286</v>
      </c>
      <c r="AK193" s="287" t="s">
        <v>10286</v>
      </c>
      <c r="AL193" s="287" t="s">
        <v>10286</v>
      </c>
      <c r="AM193" s="287" t="s">
        <v>10286</v>
      </c>
      <c r="AN193" s="287" t="s">
        <v>10286</v>
      </c>
      <c r="AO193" s="287" t="s">
        <v>10286</v>
      </c>
      <c r="AP193" s="287" t="s">
        <v>10286</v>
      </c>
      <c r="AQ193" s="287" t="s">
        <v>10286</v>
      </c>
      <c r="AR193" s="287" t="s">
        <v>10286</v>
      </c>
      <c r="AS193" s="287" t="s">
        <v>10286</v>
      </c>
      <c r="AT193" s="287" t="s">
        <v>10286</v>
      </c>
      <c r="AU193" s="287" t="s">
        <v>10286</v>
      </c>
      <c r="AV193" s="287" t="s">
        <v>10286</v>
      </c>
      <c r="AW193" s="287" t="s">
        <v>10286</v>
      </c>
      <c r="AX193" s="287" t="s">
        <v>10286</v>
      </c>
      <c r="AY193" s="287" t="s">
        <v>10286</v>
      </c>
      <c r="AZ193" s="287" t="s">
        <v>10286</v>
      </c>
      <c r="BA193" s="287" t="s">
        <v>10286</v>
      </c>
      <c r="BB193" s="287" t="s">
        <v>10286</v>
      </c>
      <c r="BC193" s="287" t="s">
        <v>10286</v>
      </c>
      <c r="BD193" s="287" t="s">
        <v>10286</v>
      </c>
      <c r="BE193" s="287" t="s">
        <v>10286</v>
      </c>
      <c r="BF193" s="287" t="s">
        <v>10286</v>
      </c>
      <c r="BG193" s="287" t="s">
        <v>10286</v>
      </c>
      <c r="BH193" s="287" t="s">
        <v>10286</v>
      </c>
      <c r="BI193" s="287" t="s">
        <v>10286</v>
      </c>
      <c r="BJ193" s="287" t="s">
        <v>10286</v>
      </c>
      <c r="BK193" s="287" t="str">
        <f>_xlfn.IFNA(VLOOKUP(C193,'INFORM Severity - hidden'!$C$5:$G$300,5,FALSE),"-")</f>
        <v>-</v>
      </c>
    </row>
    <row r="194" spans="1:63" x14ac:dyDescent="0.25">
      <c r="A194" t="s">
        <v>125</v>
      </c>
      <c r="B194" t="s">
        <v>476</v>
      </c>
      <c r="C194" t="s">
        <v>477</v>
      </c>
      <c r="D194" s="287" t="str">
        <f t="shared" si="2"/>
        <v>-</v>
      </c>
      <c r="E194" s="287" t="s">
        <v>10286</v>
      </c>
      <c r="F194" s="287" t="s">
        <v>10286</v>
      </c>
      <c r="G194" s="287" t="s">
        <v>10286</v>
      </c>
      <c r="H194" s="287" t="s">
        <v>10286</v>
      </c>
      <c r="I194" s="287" t="s">
        <v>10286</v>
      </c>
      <c r="J194" s="287" t="s">
        <v>10286</v>
      </c>
      <c r="K194" s="287" t="s">
        <v>10286</v>
      </c>
      <c r="L194" s="287" t="s">
        <v>10286</v>
      </c>
      <c r="M194" s="287" t="s">
        <v>10286</v>
      </c>
      <c r="N194" s="287" t="s">
        <v>10286</v>
      </c>
      <c r="O194" s="287" t="s">
        <v>10286</v>
      </c>
      <c r="P194" s="287" t="s">
        <v>10286</v>
      </c>
      <c r="Q194" s="287" t="s">
        <v>10286</v>
      </c>
      <c r="R194" s="287" t="s">
        <v>10286</v>
      </c>
      <c r="S194" s="287" t="s">
        <v>10286</v>
      </c>
      <c r="T194" s="287" t="s">
        <v>10286</v>
      </c>
      <c r="U194" s="287" t="s">
        <v>10286</v>
      </c>
      <c r="V194" s="287" t="s">
        <v>10286</v>
      </c>
      <c r="W194" s="287" t="s">
        <v>10286</v>
      </c>
      <c r="X194" s="287" t="s">
        <v>10286</v>
      </c>
      <c r="Y194" s="287" t="s">
        <v>10286</v>
      </c>
      <c r="Z194" s="287" t="s">
        <v>10286</v>
      </c>
      <c r="AA194" s="287" t="s">
        <v>10286</v>
      </c>
      <c r="AB194" s="287" t="s">
        <v>10286</v>
      </c>
      <c r="AC194" s="287" t="s">
        <v>10286</v>
      </c>
      <c r="AD194" s="287" t="s">
        <v>10286</v>
      </c>
      <c r="AE194" s="287" t="s">
        <v>10286</v>
      </c>
      <c r="AF194" s="287" t="s">
        <v>10286</v>
      </c>
      <c r="AG194" s="287" t="s">
        <v>10286</v>
      </c>
      <c r="AH194" s="287" t="s">
        <v>10286</v>
      </c>
      <c r="AI194" s="287" t="s">
        <v>10286</v>
      </c>
      <c r="AJ194" s="287" t="s">
        <v>10286</v>
      </c>
      <c r="AK194" s="287" t="s">
        <v>10286</v>
      </c>
      <c r="AL194" s="287" t="s">
        <v>10286</v>
      </c>
      <c r="AM194" s="287" t="s">
        <v>10286</v>
      </c>
      <c r="AN194" s="287" t="s">
        <v>10286</v>
      </c>
      <c r="AO194" s="287" t="s">
        <v>10286</v>
      </c>
      <c r="AP194" s="287" t="s">
        <v>10286</v>
      </c>
      <c r="AQ194" s="287" t="s">
        <v>10286</v>
      </c>
      <c r="AR194" s="287" t="s">
        <v>10286</v>
      </c>
      <c r="AS194" s="287" t="s">
        <v>10286</v>
      </c>
      <c r="AT194" s="287" t="s">
        <v>10286</v>
      </c>
      <c r="AU194" s="287" t="s">
        <v>10286</v>
      </c>
      <c r="AV194" s="287" t="s">
        <v>10286</v>
      </c>
      <c r="AW194" s="287" t="s">
        <v>10286</v>
      </c>
      <c r="AX194" s="287" t="s">
        <v>10286</v>
      </c>
      <c r="AY194" s="287" t="s">
        <v>10286</v>
      </c>
      <c r="AZ194" s="287" t="s">
        <v>10286</v>
      </c>
      <c r="BA194" s="287" t="s">
        <v>10286</v>
      </c>
      <c r="BB194" s="287" t="s">
        <v>10286</v>
      </c>
      <c r="BC194" s="287" t="s">
        <v>10286</v>
      </c>
      <c r="BD194" s="287" t="s">
        <v>10286</v>
      </c>
      <c r="BE194" s="287" t="s">
        <v>10286</v>
      </c>
      <c r="BF194" s="287" t="s">
        <v>10286</v>
      </c>
      <c r="BG194" s="287" t="s">
        <v>10286</v>
      </c>
      <c r="BH194" s="287" t="s">
        <v>10286</v>
      </c>
      <c r="BI194" s="287" t="s">
        <v>10286</v>
      </c>
      <c r="BJ194" s="287" t="s">
        <v>10286</v>
      </c>
      <c r="BK194" s="287" t="str">
        <f>_xlfn.IFNA(VLOOKUP(C194,'INFORM Severity - hidden'!$C$5:$G$300,5,FALSE),"-")</f>
        <v>x</v>
      </c>
    </row>
    <row r="195" spans="1:63" x14ac:dyDescent="0.25">
      <c r="A195" t="s">
        <v>125</v>
      </c>
      <c r="B195" t="s">
        <v>1210</v>
      </c>
      <c r="C195" t="s">
        <v>1211</v>
      </c>
      <c r="D195" s="287" t="str">
        <f t="shared" ref="D195:D258" si="3">IF(BK195="-","-",IFERROR(IF(ROUND(AVERAGE(BI195:BK195),1)=ROUND(AVERAGE(BF195:BH195),1),"Stable",IF(ROUND(AVERAGE(BI195:BK195),1)&lt;ROUND(AVERAGE(BF195:BH195),1),"Decreasing",IF(ROUND(AVERAGE(BI195:BK195),1)&gt;ROUND(AVERAGE(BF195:BH195),1),"Increasing"))),"-"))</f>
        <v>Stable</v>
      </c>
      <c r="E195" s="287" t="s">
        <v>10286</v>
      </c>
      <c r="F195" s="287" t="s">
        <v>10286</v>
      </c>
      <c r="G195" s="287" t="s">
        <v>10286</v>
      </c>
      <c r="H195" s="287" t="s">
        <v>10286</v>
      </c>
      <c r="I195" s="287" t="s">
        <v>10286</v>
      </c>
      <c r="J195" s="287" t="s">
        <v>10286</v>
      </c>
      <c r="K195" s="287" t="s">
        <v>10286</v>
      </c>
      <c r="L195" s="287" t="s">
        <v>10286</v>
      </c>
      <c r="M195" s="287" t="s">
        <v>10286</v>
      </c>
      <c r="N195" s="287" t="s">
        <v>10286</v>
      </c>
      <c r="O195" s="287" t="s">
        <v>10286</v>
      </c>
      <c r="P195" s="287" t="s">
        <v>10286</v>
      </c>
      <c r="Q195" s="287" t="s">
        <v>10286</v>
      </c>
      <c r="R195" s="287" t="s">
        <v>10286</v>
      </c>
      <c r="S195" s="287" t="s">
        <v>10286</v>
      </c>
      <c r="T195" s="287" t="s">
        <v>10286</v>
      </c>
      <c r="U195" s="287" t="s">
        <v>10286</v>
      </c>
      <c r="V195" s="287" t="s">
        <v>10286</v>
      </c>
      <c r="W195" s="287" t="s">
        <v>10286</v>
      </c>
      <c r="X195" s="287" t="s">
        <v>10286</v>
      </c>
      <c r="Y195" s="287" t="s">
        <v>10286</v>
      </c>
      <c r="Z195" s="287" t="s">
        <v>10286</v>
      </c>
      <c r="AA195" s="287" t="s">
        <v>10286</v>
      </c>
      <c r="AB195" s="287" t="s">
        <v>10286</v>
      </c>
      <c r="AC195" s="287" t="s">
        <v>10286</v>
      </c>
      <c r="AD195" s="287" t="s">
        <v>10286</v>
      </c>
      <c r="AE195" s="287" t="s">
        <v>10286</v>
      </c>
      <c r="AF195" s="287" t="s">
        <v>10286</v>
      </c>
      <c r="AG195" s="287" t="s">
        <v>10286</v>
      </c>
      <c r="AH195" s="287" t="s">
        <v>10286</v>
      </c>
      <c r="AI195" s="287" t="s">
        <v>10286</v>
      </c>
      <c r="AJ195" s="287" t="s">
        <v>10286</v>
      </c>
      <c r="AK195" s="287" t="s">
        <v>10286</v>
      </c>
      <c r="AL195" s="287" t="s">
        <v>10286</v>
      </c>
      <c r="AM195" s="287" t="s">
        <v>10286</v>
      </c>
      <c r="AN195" s="287" t="s">
        <v>10286</v>
      </c>
      <c r="AO195" s="287" t="s">
        <v>10286</v>
      </c>
      <c r="AP195" s="287" t="s">
        <v>10286</v>
      </c>
      <c r="AQ195" s="287" t="s">
        <v>10286</v>
      </c>
      <c r="AR195" s="287" t="s">
        <v>10286</v>
      </c>
      <c r="AS195" s="287" t="s">
        <v>10286</v>
      </c>
      <c r="AT195" s="287" t="s">
        <v>10286</v>
      </c>
      <c r="AU195" s="287">
        <v>2.1</v>
      </c>
      <c r="AV195" s="287">
        <v>3.6</v>
      </c>
      <c r="AW195" s="287">
        <v>3.6</v>
      </c>
      <c r="AX195" s="287">
        <v>3.7</v>
      </c>
      <c r="AY195" s="287">
        <v>3.7</v>
      </c>
      <c r="AZ195" s="287">
        <v>3.6</v>
      </c>
      <c r="BA195" s="287">
        <v>3.6</v>
      </c>
      <c r="BB195" s="287">
        <v>3.6</v>
      </c>
      <c r="BC195" s="287">
        <v>3.6</v>
      </c>
      <c r="BD195" s="287">
        <v>3.6</v>
      </c>
      <c r="BE195" s="287">
        <v>3.6</v>
      </c>
      <c r="BF195" s="287">
        <v>3.6</v>
      </c>
      <c r="BG195" s="287">
        <v>3.6</v>
      </c>
      <c r="BH195" s="287">
        <v>3.6</v>
      </c>
      <c r="BI195" s="287">
        <v>3.6</v>
      </c>
      <c r="BJ195" s="287">
        <v>3.6</v>
      </c>
      <c r="BK195" s="287">
        <f>_xlfn.IFNA(VLOOKUP(C195,'INFORM Severity - hidden'!$C$5:$G$300,5,FALSE),"-")</f>
        <v>3.6</v>
      </c>
    </row>
    <row r="196" spans="1:63" x14ac:dyDescent="0.25">
      <c r="A196" t="s">
        <v>2445</v>
      </c>
      <c r="B196" t="s">
        <v>2443</v>
      </c>
      <c r="C196" t="s">
        <v>2444</v>
      </c>
      <c r="D196" s="287" t="str">
        <f t="shared" si="3"/>
        <v>Decreasing</v>
      </c>
      <c r="E196" s="287" t="s">
        <v>10286</v>
      </c>
      <c r="F196" s="287">
        <v>1.1000000000000001</v>
      </c>
      <c r="G196" s="287" t="s">
        <v>10286</v>
      </c>
      <c r="H196" s="287" t="s">
        <v>10286</v>
      </c>
      <c r="I196" s="287" t="s">
        <v>10286</v>
      </c>
      <c r="J196" s="287" t="s">
        <v>10286</v>
      </c>
      <c r="K196" s="287" t="s">
        <v>10286</v>
      </c>
      <c r="L196" s="287" t="s">
        <v>10286</v>
      </c>
      <c r="M196" s="287" t="s">
        <v>10286</v>
      </c>
      <c r="N196" s="287" t="s">
        <v>10286</v>
      </c>
      <c r="O196" s="287" t="s">
        <v>10286</v>
      </c>
      <c r="P196" s="287" t="s">
        <v>10286</v>
      </c>
      <c r="Q196" s="287" t="s">
        <v>10286</v>
      </c>
      <c r="R196" s="287" t="s">
        <v>10286</v>
      </c>
      <c r="S196" s="287" t="s">
        <v>10286</v>
      </c>
      <c r="T196" s="287" t="s">
        <v>10286</v>
      </c>
      <c r="U196" s="287" t="s">
        <v>10286</v>
      </c>
      <c r="V196" s="287" t="s">
        <v>10286</v>
      </c>
      <c r="W196" s="287" t="s">
        <v>10286</v>
      </c>
      <c r="X196" s="287" t="s">
        <v>10286</v>
      </c>
      <c r="Y196" s="287" t="s">
        <v>10286</v>
      </c>
      <c r="Z196" s="287" t="s">
        <v>10286</v>
      </c>
      <c r="AA196" s="287" t="s">
        <v>10286</v>
      </c>
      <c r="AB196" s="287" t="s">
        <v>10286</v>
      </c>
      <c r="AC196" s="287" t="s">
        <v>10286</v>
      </c>
      <c r="AD196" s="287" t="s">
        <v>10286</v>
      </c>
      <c r="AE196" s="287" t="s">
        <v>10286</v>
      </c>
      <c r="AF196" s="287" t="s">
        <v>10286</v>
      </c>
      <c r="AG196" s="287" t="s">
        <v>10286</v>
      </c>
      <c r="AH196" s="287" t="s">
        <v>10286</v>
      </c>
      <c r="AI196" s="287" t="s">
        <v>10286</v>
      </c>
      <c r="AJ196" s="287" t="s">
        <v>10286</v>
      </c>
      <c r="AK196" s="287" t="s">
        <v>10286</v>
      </c>
      <c r="AL196" s="287" t="s">
        <v>10286</v>
      </c>
      <c r="AM196" s="287" t="s">
        <v>10286</v>
      </c>
      <c r="AN196" s="287" t="s">
        <v>10286</v>
      </c>
      <c r="AO196" s="287" t="s">
        <v>10286</v>
      </c>
      <c r="AP196" s="287">
        <v>2.1</v>
      </c>
      <c r="AQ196" s="287">
        <v>2.1</v>
      </c>
      <c r="AR196" s="287">
        <v>2.1</v>
      </c>
      <c r="AS196" s="287">
        <v>2.1</v>
      </c>
      <c r="AT196" s="287">
        <v>2.2000000000000002</v>
      </c>
      <c r="AU196" s="287">
        <v>2.2000000000000002</v>
      </c>
      <c r="AV196" s="287">
        <v>2.2000000000000002</v>
      </c>
      <c r="AW196" s="287">
        <v>2.2000000000000002</v>
      </c>
      <c r="AX196" s="287">
        <v>2.2999999999999998</v>
      </c>
      <c r="AY196" s="287">
        <v>2.2999999999999998</v>
      </c>
      <c r="AZ196" s="287">
        <v>2.4</v>
      </c>
      <c r="BA196" s="287">
        <v>2.2999999999999998</v>
      </c>
      <c r="BB196" s="287">
        <v>2.2999999999999998</v>
      </c>
      <c r="BC196" s="287">
        <v>2.2999999999999998</v>
      </c>
      <c r="BD196" s="287">
        <v>2.2999999999999998</v>
      </c>
      <c r="BE196" s="287">
        <v>2.2999999999999998</v>
      </c>
      <c r="BF196" s="287">
        <v>2.2999999999999998</v>
      </c>
      <c r="BG196" s="287">
        <v>2.2999999999999998</v>
      </c>
      <c r="BH196" s="287">
        <v>2.2999999999999998</v>
      </c>
      <c r="BI196" s="287">
        <v>2</v>
      </c>
      <c r="BJ196" s="287">
        <v>2</v>
      </c>
      <c r="BK196" s="287">
        <f>_xlfn.IFNA(VLOOKUP(C196,'INFORM Severity - hidden'!$C$5:$G$300,5,FALSE),"-")</f>
        <v>2</v>
      </c>
    </row>
    <row r="197" spans="1:63" x14ac:dyDescent="0.25">
      <c r="A197" t="s">
        <v>2105</v>
      </c>
      <c r="B197" t="s">
        <v>2103</v>
      </c>
      <c r="C197" t="s">
        <v>2104</v>
      </c>
      <c r="D197" s="287" t="str">
        <f t="shared" si="3"/>
        <v>Decreasing</v>
      </c>
      <c r="E197" s="287" t="s">
        <v>10286</v>
      </c>
      <c r="F197" s="287">
        <v>1.5</v>
      </c>
      <c r="G197" s="287">
        <v>1.5</v>
      </c>
      <c r="H197" s="287">
        <v>2.6</v>
      </c>
      <c r="I197" s="287">
        <v>2.6</v>
      </c>
      <c r="J197" s="287">
        <v>2.6</v>
      </c>
      <c r="K197" s="287">
        <v>2.6</v>
      </c>
      <c r="L197" s="287">
        <v>2.6</v>
      </c>
      <c r="M197" s="287">
        <v>2.6</v>
      </c>
      <c r="N197" s="287">
        <v>2.6</v>
      </c>
      <c r="O197" s="287">
        <v>2.2999999999999998</v>
      </c>
      <c r="P197" s="287">
        <v>2.2999999999999998</v>
      </c>
      <c r="Q197" s="287">
        <v>2.2999999999999998</v>
      </c>
      <c r="R197" s="287">
        <v>2.6</v>
      </c>
      <c r="S197" s="287">
        <v>2.6</v>
      </c>
      <c r="T197" s="287">
        <v>2.6</v>
      </c>
      <c r="U197" s="287">
        <v>2.6</v>
      </c>
      <c r="V197" s="287">
        <v>2.6</v>
      </c>
      <c r="W197" s="287">
        <v>2.6</v>
      </c>
      <c r="X197" s="287">
        <v>2.6</v>
      </c>
      <c r="Y197" s="287">
        <v>2.6</v>
      </c>
      <c r="Z197" s="287">
        <v>2.6</v>
      </c>
      <c r="AA197" s="287">
        <v>2.7</v>
      </c>
      <c r="AB197" s="287">
        <v>2.7</v>
      </c>
      <c r="AC197" s="287">
        <v>2.8</v>
      </c>
      <c r="AD197" s="287">
        <v>2.8</v>
      </c>
      <c r="AE197" s="287">
        <v>2.8</v>
      </c>
      <c r="AF197" s="287">
        <v>2.8</v>
      </c>
      <c r="AG197" s="287">
        <v>2.8</v>
      </c>
      <c r="AH197" s="287">
        <v>2.8</v>
      </c>
      <c r="AI197" s="287">
        <v>2.8</v>
      </c>
      <c r="AJ197" s="287">
        <v>2.8</v>
      </c>
      <c r="AK197" s="287">
        <v>2.8</v>
      </c>
      <c r="AL197" s="287">
        <v>2.7</v>
      </c>
      <c r="AM197" s="287">
        <v>2.8</v>
      </c>
      <c r="AN197" s="287">
        <v>2.8</v>
      </c>
      <c r="AO197" s="287">
        <v>2.8</v>
      </c>
      <c r="AP197" s="287">
        <v>3</v>
      </c>
      <c r="AQ197" s="287">
        <v>3</v>
      </c>
      <c r="AR197" s="287">
        <v>3</v>
      </c>
      <c r="AS197" s="287">
        <v>2.9</v>
      </c>
      <c r="AT197" s="287">
        <v>2.9</v>
      </c>
      <c r="AU197" s="287">
        <v>3.1</v>
      </c>
      <c r="AV197" s="287">
        <v>3.1</v>
      </c>
      <c r="AW197" s="287">
        <v>3.1</v>
      </c>
      <c r="AX197" s="287">
        <v>3.1</v>
      </c>
      <c r="AY197" s="287">
        <v>3.2</v>
      </c>
      <c r="AZ197" s="287">
        <v>3.2</v>
      </c>
      <c r="BA197" s="287">
        <v>3.2</v>
      </c>
      <c r="BB197" s="287">
        <v>3.2</v>
      </c>
      <c r="BC197" s="287">
        <v>3.2</v>
      </c>
      <c r="BD197" s="287">
        <v>3.2</v>
      </c>
      <c r="BE197" s="287">
        <v>3.1</v>
      </c>
      <c r="BF197" s="287">
        <v>3.1</v>
      </c>
      <c r="BG197" s="287">
        <v>3</v>
      </c>
      <c r="BH197" s="287">
        <v>3</v>
      </c>
      <c r="BI197" s="287">
        <v>2.8</v>
      </c>
      <c r="BJ197" s="287">
        <v>2.9</v>
      </c>
      <c r="BK197" s="287">
        <f>_xlfn.IFNA(VLOOKUP(C197,'INFORM Severity - hidden'!$C$5:$G$300,5,FALSE),"-")</f>
        <v>2.9</v>
      </c>
    </row>
    <row r="198" spans="1:63" x14ac:dyDescent="0.25">
      <c r="C198" t="s">
        <v>10368</v>
      </c>
      <c r="D198" s="287" t="str">
        <f t="shared" si="3"/>
        <v>-</v>
      </c>
      <c r="E198" s="287" t="s">
        <v>10286</v>
      </c>
      <c r="F198" s="287" t="s">
        <v>10286</v>
      </c>
      <c r="G198" s="287" t="s">
        <v>10286</v>
      </c>
      <c r="H198" s="287" t="s">
        <v>10286</v>
      </c>
      <c r="I198" s="287" t="s">
        <v>10286</v>
      </c>
      <c r="J198" s="287" t="s">
        <v>10286</v>
      </c>
      <c r="K198" s="287" t="s">
        <v>10286</v>
      </c>
      <c r="L198" s="287" t="s">
        <v>10286</v>
      </c>
      <c r="M198" s="287" t="s">
        <v>10286</v>
      </c>
      <c r="N198" s="287" t="s">
        <v>10286</v>
      </c>
      <c r="O198" s="287" t="s">
        <v>10286</v>
      </c>
      <c r="P198" s="287">
        <v>2.7</v>
      </c>
      <c r="Q198" s="287">
        <v>2.7</v>
      </c>
      <c r="R198" s="287">
        <v>3.4</v>
      </c>
      <c r="S198" s="287">
        <v>2.7</v>
      </c>
      <c r="T198" s="287">
        <v>2.4</v>
      </c>
      <c r="U198" s="287">
        <v>2.4</v>
      </c>
      <c r="V198" s="287">
        <v>2.5</v>
      </c>
      <c r="W198" s="287">
        <v>2.5</v>
      </c>
      <c r="X198" s="287">
        <v>2.5</v>
      </c>
      <c r="Y198" s="287">
        <v>2.5</v>
      </c>
      <c r="Z198" s="287">
        <v>2.4</v>
      </c>
      <c r="AA198" s="287">
        <v>3</v>
      </c>
      <c r="AB198" s="287">
        <v>3</v>
      </c>
      <c r="AC198" s="287">
        <v>3</v>
      </c>
      <c r="AD198" s="287">
        <v>3</v>
      </c>
      <c r="AE198" s="287">
        <v>3</v>
      </c>
      <c r="AF198" s="287">
        <v>3</v>
      </c>
      <c r="AG198" s="287" t="s">
        <v>10286</v>
      </c>
      <c r="AH198" s="287" t="s">
        <v>10286</v>
      </c>
      <c r="AI198" s="287" t="s">
        <v>10286</v>
      </c>
      <c r="AJ198" s="287" t="s">
        <v>10286</v>
      </c>
      <c r="AK198" s="287" t="s">
        <v>10286</v>
      </c>
      <c r="AL198" s="287" t="s">
        <v>10286</v>
      </c>
      <c r="AM198" s="287" t="s">
        <v>10286</v>
      </c>
      <c r="AN198" s="287">
        <v>3.3</v>
      </c>
      <c r="AO198" s="287">
        <v>3.2</v>
      </c>
      <c r="AP198" s="287">
        <v>3.3</v>
      </c>
      <c r="AQ198" s="287">
        <v>3.3</v>
      </c>
      <c r="AR198" s="287">
        <v>3.3</v>
      </c>
      <c r="AS198" s="287">
        <v>3.1</v>
      </c>
      <c r="AT198" s="287">
        <v>3.2</v>
      </c>
      <c r="AU198" s="287">
        <v>3.1</v>
      </c>
      <c r="AV198" s="287">
        <v>3.1</v>
      </c>
      <c r="AW198" s="287">
        <v>2.9</v>
      </c>
      <c r="AX198" s="287">
        <v>2.9</v>
      </c>
      <c r="AY198" s="287">
        <v>3</v>
      </c>
      <c r="AZ198" s="287">
        <v>3.1</v>
      </c>
      <c r="BA198" s="287">
        <v>2.7</v>
      </c>
      <c r="BB198" s="287">
        <v>2.6</v>
      </c>
      <c r="BC198" s="287">
        <v>2.6</v>
      </c>
      <c r="BD198" s="287">
        <v>2.6</v>
      </c>
      <c r="BE198" s="287">
        <v>2.6</v>
      </c>
      <c r="BF198" s="287">
        <v>2.5</v>
      </c>
      <c r="BG198" s="287">
        <v>2.5</v>
      </c>
      <c r="BH198" s="287">
        <v>2.6</v>
      </c>
      <c r="BI198" s="287">
        <v>2.6</v>
      </c>
      <c r="BJ198" s="287">
        <v>2.5</v>
      </c>
      <c r="BK198" s="287" t="str">
        <f>_xlfn.IFNA(VLOOKUP(C198,'INFORM Severity - hidden'!$C$5:$G$300,5,FALSE),"-")</f>
        <v>-</v>
      </c>
    </row>
    <row r="199" spans="1:63" x14ac:dyDescent="0.25">
      <c r="A199" t="s">
        <v>2457</v>
      </c>
      <c r="B199" t="s">
        <v>2455</v>
      </c>
      <c r="C199" t="s">
        <v>2456</v>
      </c>
      <c r="D199" s="287" t="str">
        <f t="shared" si="3"/>
        <v>Stable</v>
      </c>
      <c r="E199" s="287" t="s">
        <v>10286</v>
      </c>
      <c r="F199" s="287" t="s">
        <v>10286</v>
      </c>
      <c r="G199" s="287">
        <v>1.1000000000000001</v>
      </c>
      <c r="H199" s="287">
        <v>1.8</v>
      </c>
      <c r="I199" s="287">
        <v>2</v>
      </c>
      <c r="J199" s="287">
        <v>1.8</v>
      </c>
      <c r="K199" s="287">
        <v>2.2000000000000002</v>
      </c>
      <c r="L199" s="287">
        <v>2.2000000000000002</v>
      </c>
      <c r="M199" s="287">
        <v>2.2000000000000002</v>
      </c>
      <c r="N199" s="287">
        <v>2.1</v>
      </c>
      <c r="O199" s="287">
        <v>2.2000000000000002</v>
      </c>
      <c r="P199" s="287">
        <v>2.2000000000000002</v>
      </c>
      <c r="Q199" s="287">
        <v>2.2000000000000002</v>
      </c>
      <c r="R199" s="287">
        <v>2.4</v>
      </c>
      <c r="S199" s="287">
        <v>2.4</v>
      </c>
      <c r="T199" s="287">
        <v>2.2000000000000002</v>
      </c>
      <c r="U199" s="287">
        <v>2.2000000000000002</v>
      </c>
      <c r="V199" s="287">
        <v>2.2999999999999998</v>
      </c>
      <c r="W199" s="287">
        <v>2.2999999999999998</v>
      </c>
      <c r="X199" s="287">
        <v>2.2999999999999998</v>
      </c>
      <c r="Y199" s="287">
        <v>2.2999999999999998</v>
      </c>
      <c r="Z199" s="287">
        <v>2.2999999999999998</v>
      </c>
      <c r="AA199" s="287">
        <v>2.2999999999999998</v>
      </c>
      <c r="AB199" s="287">
        <v>2.2999999999999998</v>
      </c>
      <c r="AC199" s="287">
        <v>2.2999999999999998</v>
      </c>
      <c r="AD199" s="287">
        <v>2.2999999999999998</v>
      </c>
      <c r="AE199" s="287">
        <v>2.4</v>
      </c>
      <c r="AF199" s="287">
        <v>2.4</v>
      </c>
      <c r="AG199" s="287">
        <v>2.4</v>
      </c>
      <c r="AH199" s="287">
        <v>2.4</v>
      </c>
      <c r="AI199" s="287">
        <v>2.4</v>
      </c>
      <c r="AJ199" s="287">
        <v>2.4</v>
      </c>
      <c r="AK199" s="287">
        <v>2.2999999999999998</v>
      </c>
      <c r="AL199" s="287">
        <v>2.2000000000000002</v>
      </c>
      <c r="AM199" s="287">
        <v>2.2000000000000002</v>
      </c>
      <c r="AN199" s="287">
        <v>2.1</v>
      </c>
      <c r="AO199" s="287">
        <v>2.1</v>
      </c>
      <c r="AP199" s="287">
        <v>2.4</v>
      </c>
      <c r="AQ199" s="287">
        <v>2.2999999999999998</v>
      </c>
      <c r="AR199" s="287">
        <v>2.2999999999999998</v>
      </c>
      <c r="AS199" s="287">
        <v>2.2000000000000002</v>
      </c>
      <c r="AT199" s="287">
        <v>2.1</v>
      </c>
      <c r="AU199" s="287">
        <v>2.1</v>
      </c>
      <c r="AV199" s="287">
        <v>2.1</v>
      </c>
      <c r="AW199" s="287">
        <v>2.1</v>
      </c>
      <c r="AX199" s="287">
        <v>2.2000000000000002</v>
      </c>
      <c r="AY199" s="287">
        <v>2.2000000000000002</v>
      </c>
      <c r="AZ199" s="287">
        <v>2.2000000000000002</v>
      </c>
      <c r="BA199" s="287">
        <v>2.2000000000000002</v>
      </c>
      <c r="BB199" s="287">
        <v>2.2000000000000002</v>
      </c>
      <c r="BC199" s="287">
        <v>2.2000000000000002</v>
      </c>
      <c r="BD199" s="287">
        <v>2.2000000000000002</v>
      </c>
      <c r="BE199" s="287">
        <v>2.2000000000000002</v>
      </c>
      <c r="BF199" s="287">
        <v>2.1</v>
      </c>
      <c r="BG199" s="287">
        <v>2.1</v>
      </c>
      <c r="BH199" s="287">
        <v>2.1</v>
      </c>
      <c r="BI199" s="287">
        <v>2.1</v>
      </c>
      <c r="BJ199" s="287">
        <v>2.1</v>
      </c>
      <c r="BK199" s="287">
        <f>_xlfn.IFNA(VLOOKUP(C199,'INFORM Severity - hidden'!$C$5:$G$300,5,FALSE),"-")</f>
        <v>2.2000000000000002</v>
      </c>
    </row>
    <row r="200" spans="1:63" x14ac:dyDescent="0.25">
      <c r="C200" t="s">
        <v>10369</v>
      </c>
      <c r="D200" s="287" t="str">
        <f t="shared" si="3"/>
        <v>-</v>
      </c>
      <c r="E200" s="287" t="s">
        <v>10286</v>
      </c>
      <c r="F200" s="287" t="s">
        <v>10286</v>
      </c>
      <c r="G200" s="287" t="s">
        <v>10286</v>
      </c>
      <c r="H200" s="287" t="s">
        <v>10286</v>
      </c>
      <c r="I200" s="287" t="s">
        <v>10286</v>
      </c>
      <c r="J200" s="287" t="s">
        <v>10286</v>
      </c>
      <c r="K200" s="287" t="s">
        <v>10286</v>
      </c>
      <c r="L200" s="287" t="s">
        <v>10286</v>
      </c>
      <c r="M200" s="287" t="s">
        <v>10286</v>
      </c>
      <c r="N200" s="287" t="s">
        <v>10286</v>
      </c>
      <c r="O200" s="287" t="s">
        <v>10286</v>
      </c>
      <c r="P200" s="287">
        <v>2.1</v>
      </c>
      <c r="Q200" s="287">
        <v>2.1</v>
      </c>
      <c r="R200" s="287">
        <v>2.1</v>
      </c>
      <c r="S200" s="287">
        <v>2.1</v>
      </c>
      <c r="T200" s="287">
        <v>2.1</v>
      </c>
      <c r="U200" s="287">
        <v>2.1</v>
      </c>
      <c r="V200" s="287">
        <v>2.1</v>
      </c>
      <c r="W200" s="287">
        <v>2.1</v>
      </c>
      <c r="X200" s="287">
        <v>2</v>
      </c>
      <c r="Y200" s="287">
        <v>2</v>
      </c>
      <c r="Z200" s="287">
        <v>1.8</v>
      </c>
      <c r="AA200" s="287">
        <v>1.8</v>
      </c>
      <c r="AB200" s="287">
        <v>1.8</v>
      </c>
      <c r="AC200" s="287">
        <v>1.8</v>
      </c>
      <c r="AD200" s="287">
        <v>1.8</v>
      </c>
      <c r="AE200" s="287">
        <v>1.8</v>
      </c>
      <c r="AF200" s="287">
        <v>1.8</v>
      </c>
      <c r="AG200" s="287" t="s">
        <v>10286</v>
      </c>
      <c r="AH200" s="287" t="s">
        <v>10286</v>
      </c>
      <c r="AI200" s="287" t="s">
        <v>10286</v>
      </c>
      <c r="AJ200" s="287" t="s">
        <v>10286</v>
      </c>
      <c r="AK200" s="287" t="s">
        <v>10286</v>
      </c>
      <c r="AL200" s="287" t="s">
        <v>10286</v>
      </c>
      <c r="AM200" s="287" t="s">
        <v>10286</v>
      </c>
      <c r="AN200" s="287" t="s">
        <v>10286</v>
      </c>
      <c r="AO200" s="287" t="s">
        <v>10286</v>
      </c>
      <c r="AP200" s="287" t="s">
        <v>10286</v>
      </c>
      <c r="AQ200" s="287" t="s">
        <v>10286</v>
      </c>
      <c r="AR200" s="287" t="s">
        <v>10286</v>
      </c>
      <c r="AS200" s="287" t="s">
        <v>10286</v>
      </c>
      <c r="AT200" s="287" t="s">
        <v>10286</v>
      </c>
      <c r="AU200" s="287" t="s">
        <v>10286</v>
      </c>
      <c r="AV200" s="287" t="s">
        <v>10286</v>
      </c>
      <c r="AW200" s="287" t="s">
        <v>10286</v>
      </c>
      <c r="AX200" s="287" t="s">
        <v>10286</v>
      </c>
      <c r="AY200" s="287" t="s">
        <v>10286</v>
      </c>
      <c r="AZ200" s="287" t="s">
        <v>10286</v>
      </c>
      <c r="BA200" s="287" t="s">
        <v>10286</v>
      </c>
      <c r="BB200" s="287" t="s">
        <v>10286</v>
      </c>
      <c r="BC200" s="287" t="s">
        <v>10286</v>
      </c>
      <c r="BD200" s="287" t="s">
        <v>10286</v>
      </c>
      <c r="BE200" s="287" t="s">
        <v>10286</v>
      </c>
      <c r="BF200" s="287" t="s">
        <v>10286</v>
      </c>
      <c r="BG200" s="287" t="s">
        <v>10286</v>
      </c>
      <c r="BH200" s="287" t="s">
        <v>10286</v>
      </c>
      <c r="BI200" s="287" t="s">
        <v>10286</v>
      </c>
      <c r="BJ200" s="287" t="s">
        <v>10286</v>
      </c>
      <c r="BK200" s="287" t="str">
        <f>_xlfn.IFNA(VLOOKUP(C200,'INFORM Severity - hidden'!$C$5:$G$300,5,FALSE),"-")</f>
        <v>-</v>
      </c>
    </row>
    <row r="201" spans="1:63" x14ac:dyDescent="0.25">
      <c r="C201" t="s">
        <v>10370</v>
      </c>
      <c r="D201" s="287" t="str">
        <f t="shared" si="3"/>
        <v>-</v>
      </c>
      <c r="E201" s="287" t="s">
        <v>10286</v>
      </c>
      <c r="F201" s="287" t="s">
        <v>10286</v>
      </c>
      <c r="G201" s="287" t="s">
        <v>10286</v>
      </c>
      <c r="H201" s="287" t="s">
        <v>10286</v>
      </c>
      <c r="I201" s="287" t="s">
        <v>10286</v>
      </c>
      <c r="J201" s="287" t="s">
        <v>10286</v>
      </c>
      <c r="K201" s="287" t="s">
        <v>10286</v>
      </c>
      <c r="L201" s="287" t="s">
        <v>10286</v>
      </c>
      <c r="M201" s="287" t="s">
        <v>10286</v>
      </c>
      <c r="N201" s="287" t="s">
        <v>10286</v>
      </c>
      <c r="O201" s="287" t="s">
        <v>10286</v>
      </c>
      <c r="P201" s="287">
        <v>1.8</v>
      </c>
      <c r="Q201" s="287">
        <v>1.8</v>
      </c>
      <c r="R201" s="287" t="s">
        <v>10286</v>
      </c>
      <c r="S201" s="287" t="s">
        <v>10286</v>
      </c>
      <c r="T201" s="287" t="s">
        <v>10286</v>
      </c>
      <c r="U201" s="287" t="s">
        <v>10286</v>
      </c>
      <c r="V201" s="287" t="s">
        <v>10286</v>
      </c>
      <c r="W201" s="287" t="s">
        <v>10286</v>
      </c>
      <c r="X201" s="287" t="s">
        <v>10286</v>
      </c>
      <c r="Y201" s="287" t="s">
        <v>10286</v>
      </c>
      <c r="Z201" s="287" t="s">
        <v>10286</v>
      </c>
      <c r="AA201" s="287" t="s">
        <v>10286</v>
      </c>
      <c r="AB201" s="287" t="s">
        <v>10286</v>
      </c>
      <c r="AC201" s="287" t="s">
        <v>10286</v>
      </c>
      <c r="AD201" s="287" t="s">
        <v>10286</v>
      </c>
      <c r="AE201" s="287" t="s">
        <v>10286</v>
      </c>
      <c r="AF201" s="287" t="s">
        <v>10286</v>
      </c>
      <c r="AG201" s="287" t="s">
        <v>10286</v>
      </c>
      <c r="AH201" s="287" t="s">
        <v>10286</v>
      </c>
      <c r="AI201" s="287" t="s">
        <v>10286</v>
      </c>
      <c r="AJ201" s="287" t="s">
        <v>10286</v>
      </c>
      <c r="AK201" s="287" t="s">
        <v>10286</v>
      </c>
      <c r="AL201" s="287" t="s">
        <v>10286</v>
      </c>
      <c r="AM201" s="287" t="s">
        <v>10286</v>
      </c>
      <c r="AN201" s="287" t="s">
        <v>10286</v>
      </c>
      <c r="AO201" s="287" t="s">
        <v>10286</v>
      </c>
      <c r="AP201" s="287" t="s">
        <v>10286</v>
      </c>
      <c r="AQ201" s="287" t="s">
        <v>10286</v>
      </c>
      <c r="AR201" s="287" t="s">
        <v>10286</v>
      </c>
      <c r="AS201" s="287" t="s">
        <v>10286</v>
      </c>
      <c r="AT201" s="287" t="s">
        <v>10286</v>
      </c>
      <c r="AU201" s="287" t="s">
        <v>10286</v>
      </c>
      <c r="AV201" s="287" t="s">
        <v>10286</v>
      </c>
      <c r="AW201" s="287" t="s">
        <v>10286</v>
      </c>
      <c r="AX201" s="287" t="s">
        <v>10286</v>
      </c>
      <c r="AY201" s="287" t="s">
        <v>10286</v>
      </c>
      <c r="AZ201" s="287" t="s">
        <v>10286</v>
      </c>
      <c r="BA201" s="287" t="s">
        <v>10286</v>
      </c>
      <c r="BB201" s="287" t="s">
        <v>10286</v>
      </c>
      <c r="BC201" s="287" t="s">
        <v>10286</v>
      </c>
      <c r="BD201" s="287" t="s">
        <v>10286</v>
      </c>
      <c r="BE201" s="287" t="s">
        <v>10286</v>
      </c>
      <c r="BF201" s="287" t="s">
        <v>10286</v>
      </c>
      <c r="BG201" s="287" t="s">
        <v>10286</v>
      </c>
      <c r="BH201" s="287" t="s">
        <v>10286</v>
      </c>
      <c r="BI201" s="287" t="s">
        <v>10286</v>
      </c>
      <c r="BJ201" s="287" t="s">
        <v>10286</v>
      </c>
      <c r="BK201" s="287" t="str">
        <f>_xlfn.IFNA(VLOOKUP(C201,'INFORM Severity - hidden'!$C$5:$G$300,5,FALSE),"-")</f>
        <v>-</v>
      </c>
    </row>
    <row r="202" spans="1:63" x14ac:dyDescent="0.25">
      <c r="C202" t="s">
        <v>10371</v>
      </c>
      <c r="D202" s="287" t="str">
        <f t="shared" si="3"/>
        <v>-</v>
      </c>
      <c r="E202" s="287" t="s">
        <v>10286</v>
      </c>
      <c r="F202" s="287" t="s">
        <v>10286</v>
      </c>
      <c r="G202" s="287" t="s">
        <v>10286</v>
      </c>
      <c r="H202" s="287" t="s">
        <v>10286</v>
      </c>
      <c r="I202" s="287" t="s">
        <v>10286</v>
      </c>
      <c r="J202" s="287" t="s">
        <v>10286</v>
      </c>
      <c r="K202" s="287" t="s">
        <v>10286</v>
      </c>
      <c r="L202" s="287" t="s">
        <v>10286</v>
      </c>
      <c r="M202" s="287" t="s">
        <v>10286</v>
      </c>
      <c r="N202" s="287" t="s">
        <v>10286</v>
      </c>
      <c r="O202" s="287" t="s">
        <v>10286</v>
      </c>
      <c r="P202" s="287" t="s">
        <v>10286</v>
      </c>
      <c r="Q202" s="287">
        <v>3</v>
      </c>
      <c r="R202" s="287">
        <v>3.1</v>
      </c>
      <c r="S202" s="287" t="s">
        <v>10286</v>
      </c>
      <c r="T202" s="287" t="s">
        <v>10286</v>
      </c>
      <c r="U202" s="287" t="s">
        <v>10286</v>
      </c>
      <c r="V202" s="287" t="s">
        <v>10286</v>
      </c>
      <c r="W202" s="287" t="s">
        <v>10286</v>
      </c>
      <c r="X202" s="287" t="s">
        <v>10286</v>
      </c>
      <c r="Y202" s="287" t="s">
        <v>10286</v>
      </c>
      <c r="Z202" s="287" t="s">
        <v>10286</v>
      </c>
      <c r="AA202" s="287" t="s">
        <v>10286</v>
      </c>
      <c r="AB202" s="287" t="s">
        <v>10286</v>
      </c>
      <c r="AC202" s="287" t="s">
        <v>10286</v>
      </c>
      <c r="AD202" s="287" t="s">
        <v>10286</v>
      </c>
      <c r="AE202" s="287" t="s">
        <v>10286</v>
      </c>
      <c r="AF202" s="287" t="s">
        <v>10286</v>
      </c>
      <c r="AG202" s="287" t="s">
        <v>10286</v>
      </c>
      <c r="AH202" s="287" t="s">
        <v>10286</v>
      </c>
      <c r="AI202" s="287" t="s">
        <v>10286</v>
      </c>
      <c r="AJ202" s="287" t="s">
        <v>10286</v>
      </c>
      <c r="AK202" s="287" t="s">
        <v>10286</v>
      </c>
      <c r="AL202" s="287" t="s">
        <v>10286</v>
      </c>
      <c r="AM202" s="287" t="s">
        <v>10286</v>
      </c>
      <c r="AN202" s="287" t="s">
        <v>10286</v>
      </c>
      <c r="AO202" s="287" t="s">
        <v>10286</v>
      </c>
      <c r="AP202" s="287" t="s">
        <v>10286</v>
      </c>
      <c r="AQ202" s="287" t="s">
        <v>10286</v>
      </c>
      <c r="AR202" s="287" t="s">
        <v>10286</v>
      </c>
      <c r="AS202" s="287" t="s">
        <v>10286</v>
      </c>
      <c r="AT202" s="287" t="s">
        <v>10286</v>
      </c>
      <c r="AU202" s="287" t="s">
        <v>10286</v>
      </c>
      <c r="AV202" s="287" t="s">
        <v>10286</v>
      </c>
      <c r="AW202" s="287" t="s">
        <v>10286</v>
      </c>
      <c r="AX202" s="287" t="s">
        <v>10286</v>
      </c>
      <c r="AY202" s="287" t="s">
        <v>10286</v>
      </c>
      <c r="AZ202" s="287" t="s">
        <v>10286</v>
      </c>
      <c r="BA202" s="287" t="s">
        <v>10286</v>
      </c>
      <c r="BB202" s="287" t="s">
        <v>10286</v>
      </c>
      <c r="BC202" s="287" t="s">
        <v>10286</v>
      </c>
      <c r="BD202" s="287" t="s">
        <v>10286</v>
      </c>
      <c r="BE202" s="287" t="s">
        <v>10286</v>
      </c>
      <c r="BF202" s="287" t="s">
        <v>10286</v>
      </c>
      <c r="BG202" s="287" t="s">
        <v>10286</v>
      </c>
      <c r="BH202" s="287" t="s">
        <v>10286</v>
      </c>
      <c r="BI202" s="287" t="s">
        <v>10286</v>
      </c>
      <c r="BJ202" s="287" t="s">
        <v>10286</v>
      </c>
      <c r="BK202" s="287" t="str">
        <f>_xlfn.IFNA(VLOOKUP(C202,'INFORM Severity - hidden'!$C$5:$G$300,5,FALSE),"-")</f>
        <v>-</v>
      </c>
    </row>
    <row r="203" spans="1:63" x14ac:dyDescent="0.25">
      <c r="C203" t="s">
        <v>10372</v>
      </c>
      <c r="D203" s="287" t="str">
        <f t="shared" si="3"/>
        <v>-</v>
      </c>
      <c r="E203" s="287" t="s">
        <v>10286</v>
      </c>
      <c r="F203" s="287" t="s">
        <v>10286</v>
      </c>
      <c r="G203" s="287" t="s">
        <v>10286</v>
      </c>
      <c r="H203" s="287" t="s">
        <v>10286</v>
      </c>
      <c r="I203" s="287" t="s">
        <v>10286</v>
      </c>
      <c r="J203" s="287" t="s">
        <v>10286</v>
      </c>
      <c r="K203" s="287" t="s">
        <v>10286</v>
      </c>
      <c r="L203" s="287" t="s">
        <v>10286</v>
      </c>
      <c r="M203" s="287" t="s">
        <v>10286</v>
      </c>
      <c r="N203" s="287" t="s">
        <v>10286</v>
      </c>
      <c r="O203" s="287" t="s">
        <v>10286</v>
      </c>
      <c r="P203" s="287" t="s">
        <v>10286</v>
      </c>
      <c r="Q203" s="287" t="s">
        <v>10286</v>
      </c>
      <c r="R203" s="287">
        <v>2</v>
      </c>
      <c r="S203" s="287" t="s">
        <v>10286</v>
      </c>
      <c r="T203" s="287" t="s">
        <v>10286</v>
      </c>
      <c r="U203" s="287" t="s">
        <v>10286</v>
      </c>
      <c r="V203" s="287" t="s">
        <v>10286</v>
      </c>
      <c r="W203" s="287" t="s">
        <v>10286</v>
      </c>
      <c r="X203" s="287" t="s">
        <v>10286</v>
      </c>
      <c r="Y203" s="287" t="s">
        <v>10286</v>
      </c>
      <c r="Z203" s="287" t="s">
        <v>10286</v>
      </c>
      <c r="AA203" s="287" t="s">
        <v>10286</v>
      </c>
      <c r="AB203" s="287" t="s">
        <v>10286</v>
      </c>
      <c r="AC203" s="287" t="s">
        <v>10286</v>
      </c>
      <c r="AD203" s="287" t="s">
        <v>10286</v>
      </c>
      <c r="AE203" s="287" t="s">
        <v>10286</v>
      </c>
      <c r="AF203" s="287" t="s">
        <v>10286</v>
      </c>
      <c r="AG203" s="287" t="s">
        <v>10286</v>
      </c>
      <c r="AH203" s="287" t="s">
        <v>10286</v>
      </c>
      <c r="AI203" s="287" t="s">
        <v>10286</v>
      </c>
      <c r="AJ203" s="287" t="s">
        <v>10286</v>
      </c>
      <c r="AK203" s="287" t="s">
        <v>10286</v>
      </c>
      <c r="AL203" s="287" t="s">
        <v>10286</v>
      </c>
      <c r="AM203" s="287" t="s">
        <v>10286</v>
      </c>
      <c r="AN203" s="287" t="s">
        <v>10286</v>
      </c>
      <c r="AO203" s="287" t="s">
        <v>10286</v>
      </c>
      <c r="AP203" s="287" t="s">
        <v>10286</v>
      </c>
      <c r="AQ203" s="287" t="s">
        <v>10286</v>
      </c>
      <c r="AR203" s="287" t="s">
        <v>10286</v>
      </c>
      <c r="AS203" s="287" t="s">
        <v>10286</v>
      </c>
      <c r="AT203" s="287" t="s">
        <v>10286</v>
      </c>
      <c r="AU203" s="287" t="s">
        <v>10286</v>
      </c>
      <c r="AV203" s="287" t="s">
        <v>10286</v>
      </c>
      <c r="AW203" s="287" t="s">
        <v>10286</v>
      </c>
      <c r="AX203" s="287" t="s">
        <v>10286</v>
      </c>
      <c r="AY203" s="287" t="s">
        <v>10286</v>
      </c>
      <c r="AZ203" s="287" t="s">
        <v>10286</v>
      </c>
      <c r="BA203" s="287" t="s">
        <v>10286</v>
      </c>
      <c r="BB203" s="287" t="s">
        <v>10286</v>
      </c>
      <c r="BC203" s="287" t="s">
        <v>10286</v>
      </c>
      <c r="BD203" s="287" t="s">
        <v>10286</v>
      </c>
      <c r="BE203" s="287" t="s">
        <v>10286</v>
      </c>
      <c r="BF203" s="287" t="s">
        <v>10286</v>
      </c>
      <c r="BG203" s="287" t="s">
        <v>10286</v>
      </c>
      <c r="BH203" s="287" t="s">
        <v>10286</v>
      </c>
      <c r="BI203" s="287" t="s">
        <v>10286</v>
      </c>
      <c r="BJ203" s="287" t="s">
        <v>10286</v>
      </c>
      <c r="BK203" s="287" t="str">
        <f>_xlfn.IFNA(VLOOKUP(C203,'INFORM Severity - hidden'!$C$5:$G$300,5,FALSE),"-")</f>
        <v>-</v>
      </c>
    </row>
    <row r="204" spans="1:63" x14ac:dyDescent="0.25">
      <c r="C204" t="s">
        <v>10373</v>
      </c>
      <c r="D204" s="287" t="str">
        <f t="shared" si="3"/>
        <v>-</v>
      </c>
      <c r="E204" s="287" t="s">
        <v>10286</v>
      </c>
      <c r="F204" s="287" t="s">
        <v>10286</v>
      </c>
      <c r="G204" s="287" t="s">
        <v>10286</v>
      </c>
      <c r="H204" s="287" t="s">
        <v>10286</v>
      </c>
      <c r="I204" s="287" t="s">
        <v>10286</v>
      </c>
      <c r="J204" s="287" t="s">
        <v>10286</v>
      </c>
      <c r="K204" s="287" t="s">
        <v>10286</v>
      </c>
      <c r="L204" s="287" t="s">
        <v>10286</v>
      </c>
      <c r="M204" s="287" t="s">
        <v>10286</v>
      </c>
      <c r="N204" s="287" t="s">
        <v>10286</v>
      </c>
      <c r="O204" s="287" t="s">
        <v>10286</v>
      </c>
      <c r="P204" s="287" t="s">
        <v>10286</v>
      </c>
      <c r="Q204" s="287" t="s">
        <v>10286</v>
      </c>
      <c r="R204" s="287" t="s">
        <v>10286</v>
      </c>
      <c r="S204" s="287" t="s">
        <v>10286</v>
      </c>
      <c r="T204" s="287" t="s">
        <v>10286</v>
      </c>
      <c r="U204" s="287" t="s">
        <v>10286</v>
      </c>
      <c r="V204" s="287" t="s">
        <v>10286</v>
      </c>
      <c r="W204" s="287" t="s">
        <v>10286</v>
      </c>
      <c r="X204" s="287" t="s">
        <v>10286</v>
      </c>
      <c r="Y204" s="287" t="s">
        <v>10286</v>
      </c>
      <c r="Z204" s="287" t="s">
        <v>10286</v>
      </c>
      <c r="AA204" s="287" t="s">
        <v>10286</v>
      </c>
      <c r="AB204" s="287" t="s">
        <v>10286</v>
      </c>
      <c r="AC204" s="287" t="s">
        <v>10286</v>
      </c>
      <c r="AD204" s="287" t="s">
        <v>10286</v>
      </c>
      <c r="AE204" s="287" t="s">
        <v>10286</v>
      </c>
      <c r="AF204" s="287" t="s">
        <v>10286</v>
      </c>
      <c r="AG204" s="287" t="s">
        <v>10286</v>
      </c>
      <c r="AH204" s="287" t="s">
        <v>10286</v>
      </c>
      <c r="AI204" s="287" t="s">
        <v>10286</v>
      </c>
      <c r="AJ204" s="287" t="s">
        <v>10286</v>
      </c>
      <c r="AK204" s="287" t="s">
        <v>10286</v>
      </c>
      <c r="AL204" s="287" t="s">
        <v>10286</v>
      </c>
      <c r="AM204" s="287" t="s">
        <v>10286</v>
      </c>
      <c r="AN204" s="287" t="s">
        <v>10286</v>
      </c>
      <c r="AO204" s="287" t="s">
        <v>10286</v>
      </c>
      <c r="AP204" s="287" t="s">
        <v>10286</v>
      </c>
      <c r="AQ204" s="287" t="s">
        <v>10286</v>
      </c>
      <c r="AR204" s="287" t="s">
        <v>10286</v>
      </c>
      <c r="AS204" s="287" t="s">
        <v>10286</v>
      </c>
      <c r="AT204" s="287" t="s">
        <v>10286</v>
      </c>
      <c r="AU204" s="287" t="s">
        <v>10286</v>
      </c>
      <c r="AV204" s="287" t="s">
        <v>10286</v>
      </c>
      <c r="AW204" s="287" t="s">
        <v>10286</v>
      </c>
      <c r="AX204" s="287" t="s">
        <v>10286</v>
      </c>
      <c r="AY204" s="287" t="s">
        <v>10286</v>
      </c>
      <c r="AZ204" s="287" t="s">
        <v>10286</v>
      </c>
      <c r="BA204" s="287" t="s">
        <v>10286</v>
      </c>
      <c r="BB204" s="287" t="s">
        <v>10286</v>
      </c>
      <c r="BC204" s="287" t="s">
        <v>10286</v>
      </c>
      <c r="BD204" s="287" t="s">
        <v>10286</v>
      </c>
      <c r="BE204" s="287" t="s">
        <v>10286</v>
      </c>
      <c r="BF204" s="287" t="s">
        <v>10286</v>
      </c>
      <c r="BG204" s="287" t="s">
        <v>10286</v>
      </c>
      <c r="BH204" s="287" t="s">
        <v>10286</v>
      </c>
      <c r="BI204" s="287" t="s">
        <v>10286</v>
      </c>
      <c r="BJ204" s="287" t="s">
        <v>10286</v>
      </c>
      <c r="BK204" s="287" t="str">
        <f>_xlfn.IFNA(VLOOKUP(C204,'INFORM Severity - hidden'!$C$5:$G$300,5,FALSE),"-")</f>
        <v>-</v>
      </c>
    </row>
    <row r="205" spans="1:63" x14ac:dyDescent="0.25">
      <c r="C205" t="s">
        <v>10374</v>
      </c>
      <c r="D205" s="287" t="str">
        <f t="shared" si="3"/>
        <v>-</v>
      </c>
      <c r="E205" s="287" t="s">
        <v>10286</v>
      </c>
      <c r="F205" s="287" t="s">
        <v>10286</v>
      </c>
      <c r="G205" s="287" t="s">
        <v>10286</v>
      </c>
      <c r="H205" s="287" t="s">
        <v>10286</v>
      </c>
      <c r="I205" s="287" t="s">
        <v>10286</v>
      </c>
      <c r="J205" s="287" t="s">
        <v>10286</v>
      </c>
      <c r="K205" s="287" t="s">
        <v>10286</v>
      </c>
      <c r="L205" s="287" t="s">
        <v>10286</v>
      </c>
      <c r="M205" s="287" t="s">
        <v>10286</v>
      </c>
      <c r="N205" s="287" t="s">
        <v>10286</v>
      </c>
      <c r="O205" s="287" t="s">
        <v>10286</v>
      </c>
      <c r="P205" s="287" t="s">
        <v>10286</v>
      </c>
      <c r="Q205" s="287" t="s">
        <v>10286</v>
      </c>
      <c r="R205" s="287" t="s">
        <v>10286</v>
      </c>
      <c r="S205" s="287" t="s">
        <v>10286</v>
      </c>
      <c r="T205" s="287" t="s">
        <v>10286</v>
      </c>
      <c r="U205" s="287" t="s">
        <v>10286</v>
      </c>
      <c r="V205" s="287" t="s">
        <v>10286</v>
      </c>
      <c r="W205" s="287" t="s">
        <v>10286</v>
      </c>
      <c r="X205" s="287" t="s">
        <v>10286</v>
      </c>
      <c r="Y205" s="287" t="s">
        <v>10286</v>
      </c>
      <c r="Z205" s="287" t="s">
        <v>10286</v>
      </c>
      <c r="AA205" s="287" t="s">
        <v>10286</v>
      </c>
      <c r="AB205" s="287">
        <v>2.5</v>
      </c>
      <c r="AC205" s="287">
        <v>2.5</v>
      </c>
      <c r="AD205" s="287">
        <v>2.5</v>
      </c>
      <c r="AE205" s="287">
        <v>2.5</v>
      </c>
      <c r="AF205" s="287">
        <v>2.5</v>
      </c>
      <c r="AG205" s="287" t="s">
        <v>10286</v>
      </c>
      <c r="AH205" s="287" t="s">
        <v>10286</v>
      </c>
      <c r="AI205" s="287" t="s">
        <v>10286</v>
      </c>
      <c r="AJ205" s="287" t="s">
        <v>10286</v>
      </c>
      <c r="AK205" s="287" t="s">
        <v>10286</v>
      </c>
      <c r="AL205" s="287" t="s">
        <v>10286</v>
      </c>
      <c r="AM205" s="287" t="s">
        <v>10286</v>
      </c>
      <c r="AN205" s="287" t="s">
        <v>10286</v>
      </c>
      <c r="AO205" s="287" t="s">
        <v>10286</v>
      </c>
      <c r="AP205" s="287" t="s">
        <v>10286</v>
      </c>
      <c r="AQ205" s="287" t="s">
        <v>10286</v>
      </c>
      <c r="AR205" s="287" t="s">
        <v>10286</v>
      </c>
      <c r="AS205" s="287" t="s">
        <v>10286</v>
      </c>
      <c r="AT205" s="287" t="s">
        <v>10286</v>
      </c>
      <c r="AU205" s="287" t="s">
        <v>10286</v>
      </c>
      <c r="AV205" s="287" t="s">
        <v>10286</v>
      </c>
      <c r="AW205" s="287" t="s">
        <v>10286</v>
      </c>
      <c r="AX205" s="287" t="s">
        <v>10286</v>
      </c>
      <c r="AY205" s="287" t="s">
        <v>10286</v>
      </c>
      <c r="AZ205" s="287" t="s">
        <v>10286</v>
      </c>
      <c r="BA205" s="287" t="s">
        <v>10286</v>
      </c>
      <c r="BB205" s="287" t="s">
        <v>10286</v>
      </c>
      <c r="BC205" s="287" t="s">
        <v>10286</v>
      </c>
      <c r="BD205" s="287" t="s">
        <v>10286</v>
      </c>
      <c r="BE205" s="287" t="s">
        <v>10286</v>
      </c>
      <c r="BF205" s="287" t="s">
        <v>10286</v>
      </c>
      <c r="BG205" s="287" t="s">
        <v>10286</v>
      </c>
      <c r="BH205" s="287" t="s">
        <v>10286</v>
      </c>
      <c r="BI205" s="287" t="s">
        <v>10286</v>
      </c>
      <c r="BJ205" s="287" t="s">
        <v>10286</v>
      </c>
      <c r="BK205" s="287" t="str">
        <f>_xlfn.IFNA(VLOOKUP(C205,'INFORM Severity - hidden'!$C$5:$G$300,5,FALSE),"-")</f>
        <v>-</v>
      </c>
    </row>
    <row r="206" spans="1:63" x14ac:dyDescent="0.25">
      <c r="C206" t="s">
        <v>10375</v>
      </c>
      <c r="D206" s="287" t="str">
        <f t="shared" si="3"/>
        <v>-</v>
      </c>
      <c r="E206" s="287" t="s">
        <v>10286</v>
      </c>
      <c r="F206" s="287" t="s">
        <v>10286</v>
      </c>
      <c r="G206" s="287" t="s">
        <v>10286</v>
      </c>
      <c r="H206" s="287" t="s">
        <v>10286</v>
      </c>
      <c r="I206" s="287" t="s">
        <v>10286</v>
      </c>
      <c r="J206" s="287" t="s">
        <v>10286</v>
      </c>
      <c r="K206" s="287" t="s">
        <v>10286</v>
      </c>
      <c r="L206" s="287" t="s">
        <v>10286</v>
      </c>
      <c r="M206" s="287" t="s">
        <v>10286</v>
      </c>
      <c r="N206" s="287" t="s">
        <v>10286</v>
      </c>
      <c r="O206" s="287" t="s">
        <v>10286</v>
      </c>
      <c r="P206" s="287" t="s">
        <v>10286</v>
      </c>
      <c r="Q206" s="287" t="s">
        <v>10286</v>
      </c>
      <c r="R206" s="287" t="s">
        <v>10286</v>
      </c>
      <c r="S206" s="287" t="s">
        <v>10286</v>
      </c>
      <c r="T206" s="287" t="s">
        <v>10286</v>
      </c>
      <c r="U206" s="287" t="s">
        <v>10286</v>
      </c>
      <c r="V206" s="287" t="s">
        <v>10286</v>
      </c>
      <c r="W206" s="287" t="s">
        <v>10286</v>
      </c>
      <c r="X206" s="287" t="s">
        <v>10286</v>
      </c>
      <c r="Y206" s="287" t="s">
        <v>10286</v>
      </c>
      <c r="Z206" s="287" t="s">
        <v>10286</v>
      </c>
      <c r="AA206" s="287" t="s">
        <v>10286</v>
      </c>
      <c r="AB206" s="287" t="s">
        <v>10286</v>
      </c>
      <c r="AC206" s="287" t="s">
        <v>10286</v>
      </c>
      <c r="AD206" s="287" t="s">
        <v>10286</v>
      </c>
      <c r="AE206" s="287" t="s">
        <v>10286</v>
      </c>
      <c r="AF206" s="287" t="s">
        <v>10286</v>
      </c>
      <c r="AG206" s="287" t="s">
        <v>10286</v>
      </c>
      <c r="AH206" s="287" t="s">
        <v>10286</v>
      </c>
      <c r="AI206" s="287" t="s">
        <v>10286</v>
      </c>
      <c r="AJ206" s="287" t="s">
        <v>10286</v>
      </c>
      <c r="AK206" s="287" t="s">
        <v>10286</v>
      </c>
      <c r="AL206" s="287" t="s">
        <v>10286</v>
      </c>
      <c r="AM206" s="287" t="s">
        <v>10286</v>
      </c>
      <c r="AN206" s="287">
        <v>3.1</v>
      </c>
      <c r="AO206" s="287">
        <v>3.1</v>
      </c>
      <c r="AP206" s="287">
        <v>3.1</v>
      </c>
      <c r="AQ206" s="287">
        <v>3.1</v>
      </c>
      <c r="AR206" s="287">
        <v>3.1</v>
      </c>
      <c r="AS206" s="287">
        <v>3.1</v>
      </c>
      <c r="AT206" s="287">
        <v>3.1</v>
      </c>
      <c r="AU206" s="287">
        <v>3.1</v>
      </c>
      <c r="AV206" s="287">
        <v>3.1</v>
      </c>
      <c r="AW206" s="287">
        <v>3.1</v>
      </c>
      <c r="AX206" s="287">
        <v>3</v>
      </c>
      <c r="AY206" s="287">
        <v>3</v>
      </c>
      <c r="AZ206" s="287">
        <v>3</v>
      </c>
      <c r="BA206" s="287" t="s">
        <v>10286</v>
      </c>
      <c r="BB206" s="287" t="s">
        <v>10286</v>
      </c>
      <c r="BC206" s="287" t="s">
        <v>10286</v>
      </c>
      <c r="BD206" s="287" t="s">
        <v>10286</v>
      </c>
      <c r="BE206" s="287" t="s">
        <v>10286</v>
      </c>
      <c r="BF206" s="287" t="s">
        <v>10286</v>
      </c>
      <c r="BG206" s="287" t="s">
        <v>10286</v>
      </c>
      <c r="BH206" s="287" t="s">
        <v>10286</v>
      </c>
      <c r="BI206" s="287" t="s">
        <v>10286</v>
      </c>
      <c r="BJ206" s="287" t="s">
        <v>10286</v>
      </c>
      <c r="BK206" s="287" t="str">
        <f>_xlfn.IFNA(VLOOKUP(C206,'INFORM Severity - hidden'!$C$5:$G$300,5,FALSE),"-")</f>
        <v>-</v>
      </c>
    </row>
    <row r="207" spans="1:63" x14ac:dyDescent="0.25">
      <c r="C207" t="s">
        <v>10376</v>
      </c>
      <c r="D207" s="287" t="str">
        <f t="shared" si="3"/>
        <v>-</v>
      </c>
      <c r="E207" s="287" t="s">
        <v>10286</v>
      </c>
      <c r="F207" s="287" t="s">
        <v>10286</v>
      </c>
      <c r="G207" s="287" t="s">
        <v>10286</v>
      </c>
      <c r="H207" s="287" t="s">
        <v>10286</v>
      </c>
      <c r="I207" s="287" t="s">
        <v>10286</v>
      </c>
      <c r="J207" s="287" t="s">
        <v>10286</v>
      </c>
      <c r="K207" s="287" t="s">
        <v>10286</v>
      </c>
      <c r="L207" s="287" t="s">
        <v>10286</v>
      </c>
      <c r="M207" s="287" t="s">
        <v>10286</v>
      </c>
      <c r="N207" s="287" t="s">
        <v>10286</v>
      </c>
      <c r="O207" s="287" t="s">
        <v>10286</v>
      </c>
      <c r="P207" s="287" t="s">
        <v>10286</v>
      </c>
      <c r="Q207" s="287" t="s">
        <v>10286</v>
      </c>
      <c r="R207" s="287" t="s">
        <v>10286</v>
      </c>
      <c r="S207" s="287" t="s">
        <v>10286</v>
      </c>
      <c r="T207" s="287" t="s">
        <v>10286</v>
      </c>
      <c r="U207" s="287" t="s">
        <v>10286</v>
      </c>
      <c r="V207" s="287" t="s">
        <v>10286</v>
      </c>
      <c r="W207" s="287" t="s">
        <v>10286</v>
      </c>
      <c r="X207" s="287" t="s">
        <v>10286</v>
      </c>
      <c r="Y207" s="287" t="s">
        <v>10286</v>
      </c>
      <c r="Z207" s="287" t="s">
        <v>10286</v>
      </c>
      <c r="AA207" s="287" t="s">
        <v>10286</v>
      </c>
      <c r="AB207" s="287" t="s">
        <v>10286</v>
      </c>
      <c r="AC207" s="287" t="s">
        <v>10286</v>
      </c>
      <c r="AD207" s="287" t="s">
        <v>10286</v>
      </c>
      <c r="AE207" s="287" t="s">
        <v>10286</v>
      </c>
      <c r="AF207" s="287" t="s">
        <v>10286</v>
      </c>
      <c r="AG207" s="287" t="s">
        <v>10286</v>
      </c>
      <c r="AH207" s="287" t="s">
        <v>10286</v>
      </c>
      <c r="AI207" s="287" t="s">
        <v>10286</v>
      </c>
      <c r="AJ207" s="287" t="s">
        <v>10286</v>
      </c>
      <c r="AK207" s="287" t="s">
        <v>10286</v>
      </c>
      <c r="AL207" s="287" t="s">
        <v>10286</v>
      </c>
      <c r="AM207" s="287" t="s">
        <v>10286</v>
      </c>
      <c r="AN207" s="287" t="s">
        <v>10286</v>
      </c>
      <c r="AO207" s="287" t="s">
        <v>10286</v>
      </c>
      <c r="AP207" s="287" t="s">
        <v>10286</v>
      </c>
      <c r="AQ207" s="287" t="s">
        <v>10286</v>
      </c>
      <c r="AR207" s="287" t="s">
        <v>10286</v>
      </c>
      <c r="AS207" s="287" t="s">
        <v>10286</v>
      </c>
      <c r="AT207" s="287" t="s">
        <v>10286</v>
      </c>
      <c r="AU207" s="287" t="s">
        <v>10286</v>
      </c>
      <c r="AV207" s="287" t="s">
        <v>10286</v>
      </c>
      <c r="AW207" s="287">
        <v>1.9</v>
      </c>
      <c r="AX207" s="287">
        <v>1.9</v>
      </c>
      <c r="AY207" s="287">
        <v>1.9</v>
      </c>
      <c r="AZ207" s="287">
        <v>1.9</v>
      </c>
      <c r="BA207" s="287" t="s">
        <v>10286</v>
      </c>
      <c r="BB207" s="287" t="s">
        <v>10286</v>
      </c>
      <c r="BC207" s="287" t="s">
        <v>10286</v>
      </c>
      <c r="BD207" s="287" t="s">
        <v>10286</v>
      </c>
      <c r="BE207" s="287" t="s">
        <v>10286</v>
      </c>
      <c r="BF207" s="287" t="s">
        <v>10286</v>
      </c>
      <c r="BG207" s="287" t="s">
        <v>10286</v>
      </c>
      <c r="BH207" s="287" t="s">
        <v>10286</v>
      </c>
      <c r="BI207" s="287" t="s">
        <v>10286</v>
      </c>
      <c r="BJ207" s="287" t="s">
        <v>10286</v>
      </c>
      <c r="BK207" s="287" t="str">
        <f>_xlfn.IFNA(VLOOKUP(C207,'INFORM Severity - hidden'!$C$5:$G$300,5,FALSE),"-")</f>
        <v>-</v>
      </c>
    </row>
    <row r="208" spans="1:63" x14ac:dyDescent="0.25">
      <c r="C208" t="s">
        <v>10377</v>
      </c>
      <c r="D208" s="287" t="str">
        <f t="shared" si="3"/>
        <v>-</v>
      </c>
      <c r="E208" s="287" t="s">
        <v>10286</v>
      </c>
      <c r="F208" s="287" t="s">
        <v>10286</v>
      </c>
      <c r="G208" s="287" t="s">
        <v>10286</v>
      </c>
      <c r="H208" s="287" t="s">
        <v>10286</v>
      </c>
      <c r="I208" s="287" t="s">
        <v>10286</v>
      </c>
      <c r="J208" s="287" t="s">
        <v>10286</v>
      </c>
      <c r="K208" s="287" t="s">
        <v>10286</v>
      </c>
      <c r="L208" s="287" t="s">
        <v>10286</v>
      </c>
      <c r="M208" s="287" t="s">
        <v>10286</v>
      </c>
      <c r="N208" s="287" t="s">
        <v>10286</v>
      </c>
      <c r="O208" s="287" t="s">
        <v>10286</v>
      </c>
      <c r="P208" s="287" t="s">
        <v>10286</v>
      </c>
      <c r="Q208" s="287" t="s">
        <v>10286</v>
      </c>
      <c r="R208" s="287" t="s">
        <v>10286</v>
      </c>
      <c r="S208" s="287" t="s">
        <v>10286</v>
      </c>
      <c r="T208" s="287" t="s">
        <v>10286</v>
      </c>
      <c r="U208" s="287" t="s">
        <v>10286</v>
      </c>
      <c r="V208" s="287" t="s">
        <v>10286</v>
      </c>
      <c r="W208" s="287" t="s">
        <v>10286</v>
      </c>
      <c r="X208" s="287" t="s">
        <v>10286</v>
      </c>
      <c r="Y208" s="287" t="s">
        <v>10286</v>
      </c>
      <c r="Z208" s="287" t="s">
        <v>10286</v>
      </c>
      <c r="AA208" s="287" t="s">
        <v>10286</v>
      </c>
      <c r="AB208" s="287" t="s">
        <v>10286</v>
      </c>
      <c r="AC208" s="287" t="s">
        <v>10286</v>
      </c>
      <c r="AD208" s="287" t="s">
        <v>10286</v>
      </c>
      <c r="AE208" s="287" t="s">
        <v>10286</v>
      </c>
      <c r="AF208" s="287" t="s">
        <v>10286</v>
      </c>
      <c r="AG208" s="287" t="s">
        <v>10286</v>
      </c>
      <c r="AH208" s="287" t="s">
        <v>10286</v>
      </c>
      <c r="AI208" s="287" t="s">
        <v>10286</v>
      </c>
      <c r="AJ208" s="287" t="s">
        <v>10286</v>
      </c>
      <c r="AK208" s="287" t="s">
        <v>10286</v>
      </c>
      <c r="AL208" s="287" t="s">
        <v>10286</v>
      </c>
      <c r="AM208" s="287" t="s">
        <v>10286</v>
      </c>
      <c r="AN208" s="287" t="s">
        <v>10286</v>
      </c>
      <c r="AO208" s="287" t="s">
        <v>10286</v>
      </c>
      <c r="AP208" s="287" t="s">
        <v>10286</v>
      </c>
      <c r="AQ208" s="287" t="s">
        <v>10286</v>
      </c>
      <c r="AR208" s="287" t="s">
        <v>10286</v>
      </c>
      <c r="AS208" s="287" t="s">
        <v>10286</v>
      </c>
      <c r="AT208" s="287" t="s">
        <v>10286</v>
      </c>
      <c r="AU208" s="287" t="s">
        <v>10286</v>
      </c>
      <c r="AV208" s="287" t="s">
        <v>10286</v>
      </c>
      <c r="AW208" s="287" t="s">
        <v>10286</v>
      </c>
      <c r="AX208" s="287" t="s">
        <v>10286</v>
      </c>
      <c r="AY208" s="287">
        <v>2.2999999999999998</v>
      </c>
      <c r="AZ208" s="287">
        <v>2.2999999999999998</v>
      </c>
      <c r="BA208" s="287">
        <v>2.2999999999999998</v>
      </c>
      <c r="BB208" s="287">
        <v>2.2999999999999998</v>
      </c>
      <c r="BC208" s="287">
        <v>2.2999999999999998</v>
      </c>
      <c r="BD208" s="287">
        <v>2</v>
      </c>
      <c r="BE208" s="287">
        <v>2</v>
      </c>
      <c r="BF208" s="287">
        <v>1.9</v>
      </c>
      <c r="BG208" s="287">
        <v>1.9</v>
      </c>
      <c r="BH208" s="287">
        <v>1.7</v>
      </c>
      <c r="BI208" s="287">
        <v>1.7</v>
      </c>
      <c r="BJ208" s="287">
        <v>1.7</v>
      </c>
      <c r="BK208" s="287" t="str">
        <f>_xlfn.IFNA(VLOOKUP(C208,'INFORM Severity - hidden'!$C$5:$G$300,5,FALSE),"-")</f>
        <v>-</v>
      </c>
    </row>
    <row r="209" spans="1:63" x14ac:dyDescent="0.25">
      <c r="C209" t="s">
        <v>10378</v>
      </c>
      <c r="D209" s="287" t="str">
        <f t="shared" si="3"/>
        <v>-</v>
      </c>
      <c r="E209" s="287" t="s">
        <v>10286</v>
      </c>
      <c r="F209" s="287" t="s">
        <v>10286</v>
      </c>
      <c r="G209" s="287" t="s">
        <v>10286</v>
      </c>
      <c r="H209" s="287" t="s">
        <v>10286</v>
      </c>
      <c r="I209" s="287" t="s">
        <v>10286</v>
      </c>
      <c r="J209" s="287" t="s">
        <v>10286</v>
      </c>
      <c r="K209" s="287" t="s">
        <v>10286</v>
      </c>
      <c r="L209" s="287" t="s">
        <v>10286</v>
      </c>
      <c r="M209" s="287" t="s">
        <v>10286</v>
      </c>
      <c r="N209" s="287" t="s">
        <v>10286</v>
      </c>
      <c r="O209" s="287" t="s">
        <v>10286</v>
      </c>
      <c r="P209" s="287" t="s">
        <v>10286</v>
      </c>
      <c r="Q209" s="287" t="s">
        <v>10286</v>
      </c>
      <c r="R209" s="287" t="s">
        <v>10286</v>
      </c>
      <c r="S209" s="287" t="s">
        <v>10286</v>
      </c>
      <c r="T209" s="287" t="s">
        <v>10286</v>
      </c>
      <c r="U209" s="287" t="s">
        <v>10286</v>
      </c>
      <c r="V209" s="287" t="s">
        <v>10286</v>
      </c>
      <c r="W209" s="287" t="s">
        <v>10286</v>
      </c>
      <c r="X209" s="287" t="s">
        <v>10286</v>
      </c>
      <c r="Y209" s="287" t="s">
        <v>10286</v>
      </c>
      <c r="Z209" s="287" t="s">
        <v>10286</v>
      </c>
      <c r="AA209" s="287" t="s">
        <v>10286</v>
      </c>
      <c r="AB209" s="287" t="s">
        <v>10286</v>
      </c>
      <c r="AC209" s="287" t="s">
        <v>10286</v>
      </c>
      <c r="AD209" s="287" t="s">
        <v>10286</v>
      </c>
      <c r="AE209" s="287" t="s">
        <v>10286</v>
      </c>
      <c r="AF209" s="287" t="s">
        <v>10286</v>
      </c>
      <c r="AG209" s="287" t="s">
        <v>10286</v>
      </c>
      <c r="AH209" s="287" t="s">
        <v>10286</v>
      </c>
      <c r="AI209" s="287" t="s">
        <v>10286</v>
      </c>
      <c r="AJ209" s="287" t="s">
        <v>10286</v>
      </c>
      <c r="AK209" s="287" t="s">
        <v>10286</v>
      </c>
      <c r="AL209" s="287" t="s">
        <v>10286</v>
      </c>
      <c r="AM209" s="287" t="s">
        <v>10286</v>
      </c>
      <c r="AN209" s="287" t="s">
        <v>10286</v>
      </c>
      <c r="AO209" s="287" t="s">
        <v>10286</v>
      </c>
      <c r="AP209" s="287" t="s">
        <v>10286</v>
      </c>
      <c r="AQ209" s="287" t="s">
        <v>10286</v>
      </c>
      <c r="AR209" s="287" t="s">
        <v>10286</v>
      </c>
      <c r="AS209" s="287" t="s">
        <v>10286</v>
      </c>
      <c r="AT209" s="287" t="s">
        <v>10286</v>
      </c>
      <c r="AU209" s="287" t="s">
        <v>10286</v>
      </c>
      <c r="AV209" s="287" t="s">
        <v>10286</v>
      </c>
      <c r="AW209" s="287" t="s">
        <v>10286</v>
      </c>
      <c r="AX209" s="287" t="s">
        <v>10286</v>
      </c>
      <c r="AY209" s="287" t="s">
        <v>10286</v>
      </c>
      <c r="AZ209" s="287" t="s">
        <v>10286</v>
      </c>
      <c r="BA209" s="287">
        <v>2</v>
      </c>
      <c r="BB209" s="287">
        <v>1.6</v>
      </c>
      <c r="BC209" s="287">
        <v>1.6</v>
      </c>
      <c r="BD209" s="287">
        <v>1.6</v>
      </c>
      <c r="BE209" s="287" t="s">
        <v>10286</v>
      </c>
      <c r="BF209" s="287" t="s">
        <v>10286</v>
      </c>
      <c r="BG209" s="287" t="s">
        <v>10286</v>
      </c>
      <c r="BH209" s="287" t="s">
        <v>10286</v>
      </c>
      <c r="BI209" s="287" t="s">
        <v>10286</v>
      </c>
      <c r="BJ209" s="287" t="s">
        <v>10286</v>
      </c>
      <c r="BK209" s="287" t="str">
        <f>_xlfn.IFNA(VLOOKUP(C209,'INFORM Severity - hidden'!$C$5:$G$300,5,FALSE),"-")</f>
        <v>-</v>
      </c>
    </row>
    <row r="210" spans="1:63" x14ac:dyDescent="0.25">
      <c r="C210" t="s">
        <v>10379</v>
      </c>
      <c r="D210" s="287" t="str">
        <f t="shared" si="3"/>
        <v>-</v>
      </c>
      <c r="E210" s="287" t="s">
        <v>10286</v>
      </c>
      <c r="F210" s="287" t="s">
        <v>10286</v>
      </c>
      <c r="G210" s="287" t="s">
        <v>10286</v>
      </c>
      <c r="H210" s="287" t="s">
        <v>10286</v>
      </c>
      <c r="I210" s="287" t="s">
        <v>10286</v>
      </c>
      <c r="J210" s="287" t="s">
        <v>10286</v>
      </c>
      <c r="K210" s="287" t="s">
        <v>10286</v>
      </c>
      <c r="L210" s="287" t="s">
        <v>10286</v>
      </c>
      <c r="M210" s="287" t="s">
        <v>10286</v>
      </c>
      <c r="N210" s="287" t="s">
        <v>10286</v>
      </c>
      <c r="O210" s="287" t="s">
        <v>10286</v>
      </c>
      <c r="P210" s="287" t="s">
        <v>10286</v>
      </c>
      <c r="Q210" s="287" t="s">
        <v>10286</v>
      </c>
      <c r="R210" s="287" t="s">
        <v>10286</v>
      </c>
      <c r="S210" s="287" t="s">
        <v>10286</v>
      </c>
      <c r="T210" s="287" t="s">
        <v>10286</v>
      </c>
      <c r="U210" s="287" t="s">
        <v>10286</v>
      </c>
      <c r="V210" s="287" t="s">
        <v>10286</v>
      </c>
      <c r="W210" s="287" t="s">
        <v>10286</v>
      </c>
      <c r="X210" s="287" t="s">
        <v>10286</v>
      </c>
      <c r="Y210" s="287" t="s">
        <v>10286</v>
      </c>
      <c r="Z210" s="287" t="s">
        <v>10286</v>
      </c>
      <c r="AA210" s="287" t="s">
        <v>10286</v>
      </c>
      <c r="AB210" s="287" t="s">
        <v>10286</v>
      </c>
      <c r="AC210" s="287" t="s">
        <v>10286</v>
      </c>
      <c r="AD210" s="287" t="s">
        <v>10286</v>
      </c>
      <c r="AE210" s="287" t="s">
        <v>10286</v>
      </c>
      <c r="AF210" s="287" t="s">
        <v>10286</v>
      </c>
      <c r="AG210" s="287" t="s">
        <v>10286</v>
      </c>
      <c r="AH210" s="287" t="s">
        <v>10286</v>
      </c>
      <c r="AI210" s="287" t="s">
        <v>10286</v>
      </c>
      <c r="AJ210" s="287" t="s">
        <v>10286</v>
      </c>
      <c r="AK210" s="287" t="s">
        <v>10286</v>
      </c>
      <c r="AL210" s="287" t="s">
        <v>10286</v>
      </c>
      <c r="AM210" s="287" t="s">
        <v>10286</v>
      </c>
      <c r="AN210" s="287" t="s">
        <v>10286</v>
      </c>
      <c r="AO210" s="287" t="s">
        <v>10286</v>
      </c>
      <c r="AP210" s="287" t="s">
        <v>10286</v>
      </c>
      <c r="AQ210" s="287" t="s">
        <v>10286</v>
      </c>
      <c r="AR210" s="287" t="s">
        <v>10286</v>
      </c>
      <c r="AS210" s="287" t="s">
        <v>10286</v>
      </c>
      <c r="AT210" s="287" t="s">
        <v>10286</v>
      </c>
      <c r="AU210" s="287" t="s">
        <v>10286</v>
      </c>
      <c r="AV210" s="287" t="s">
        <v>10286</v>
      </c>
      <c r="AW210" s="287" t="s">
        <v>10286</v>
      </c>
      <c r="AX210" s="287" t="s">
        <v>10286</v>
      </c>
      <c r="AY210" s="287" t="s">
        <v>10286</v>
      </c>
      <c r="AZ210" s="287" t="s">
        <v>10286</v>
      </c>
      <c r="BA210" s="287" t="s">
        <v>10286</v>
      </c>
      <c r="BB210" s="287" t="s">
        <v>10286</v>
      </c>
      <c r="BC210" s="287" t="s">
        <v>10286</v>
      </c>
      <c r="BD210" s="287" t="s">
        <v>10286</v>
      </c>
      <c r="BE210" s="287" t="s">
        <v>10286</v>
      </c>
      <c r="BF210" s="287" t="s">
        <v>10286</v>
      </c>
      <c r="BG210" s="287" t="s">
        <v>10286</v>
      </c>
      <c r="BH210" s="287">
        <v>2.2999999999999998</v>
      </c>
      <c r="BI210" s="287">
        <v>2.2999999999999998</v>
      </c>
      <c r="BJ210" s="287">
        <v>1.8</v>
      </c>
      <c r="BK210" s="287" t="str">
        <f>_xlfn.IFNA(VLOOKUP(C210,'INFORM Severity - hidden'!$C$5:$G$300,5,FALSE),"-")</f>
        <v>-</v>
      </c>
    </row>
    <row r="211" spans="1:63" x14ac:dyDescent="0.25">
      <c r="C211" t="s">
        <v>10380</v>
      </c>
      <c r="D211" s="287" t="str">
        <f t="shared" si="3"/>
        <v>-</v>
      </c>
      <c r="E211" s="287" t="s">
        <v>10286</v>
      </c>
      <c r="F211" s="287" t="s">
        <v>10286</v>
      </c>
      <c r="G211" s="287" t="s">
        <v>10286</v>
      </c>
      <c r="H211" s="287" t="s">
        <v>10286</v>
      </c>
      <c r="I211" s="287" t="s">
        <v>10286</v>
      </c>
      <c r="J211" s="287" t="s">
        <v>10286</v>
      </c>
      <c r="K211" s="287" t="s">
        <v>10286</v>
      </c>
      <c r="L211" s="287" t="s">
        <v>10286</v>
      </c>
      <c r="M211" s="287" t="s">
        <v>10286</v>
      </c>
      <c r="N211" s="287" t="s">
        <v>10286</v>
      </c>
      <c r="O211" s="287" t="s">
        <v>10286</v>
      </c>
      <c r="P211" s="287" t="s">
        <v>10286</v>
      </c>
      <c r="Q211" s="287" t="s">
        <v>10286</v>
      </c>
      <c r="R211" s="287" t="s">
        <v>10286</v>
      </c>
      <c r="S211" s="287" t="s">
        <v>10286</v>
      </c>
      <c r="T211" s="287" t="s">
        <v>10286</v>
      </c>
      <c r="U211" s="287" t="s">
        <v>10286</v>
      </c>
      <c r="V211" s="287" t="s">
        <v>10286</v>
      </c>
      <c r="W211" s="287" t="s">
        <v>10286</v>
      </c>
      <c r="X211" s="287" t="s">
        <v>10286</v>
      </c>
      <c r="Y211" s="287" t="s">
        <v>10286</v>
      </c>
      <c r="Z211" s="287" t="s">
        <v>10286</v>
      </c>
      <c r="AA211" s="287" t="s">
        <v>10286</v>
      </c>
      <c r="AB211" s="287" t="s">
        <v>10286</v>
      </c>
      <c r="AC211" s="287" t="s">
        <v>10286</v>
      </c>
      <c r="AD211" s="287" t="s">
        <v>10286</v>
      </c>
      <c r="AE211" s="287" t="s">
        <v>10286</v>
      </c>
      <c r="AF211" s="287" t="s">
        <v>10286</v>
      </c>
      <c r="AG211" s="287" t="s">
        <v>10286</v>
      </c>
      <c r="AH211" s="287" t="s">
        <v>10286</v>
      </c>
      <c r="AI211" s="287" t="s">
        <v>10286</v>
      </c>
      <c r="AJ211" s="287" t="s">
        <v>10286</v>
      </c>
      <c r="AK211" s="287" t="s">
        <v>10286</v>
      </c>
      <c r="AL211" s="287" t="s">
        <v>10286</v>
      </c>
      <c r="AM211" s="287" t="s">
        <v>10286</v>
      </c>
      <c r="AN211" s="287" t="s">
        <v>10286</v>
      </c>
      <c r="AO211" s="287" t="s">
        <v>10286</v>
      </c>
      <c r="AP211" s="287" t="s">
        <v>10286</v>
      </c>
      <c r="AQ211" s="287" t="s">
        <v>10286</v>
      </c>
      <c r="AR211" s="287" t="s">
        <v>10286</v>
      </c>
      <c r="AS211" s="287" t="s">
        <v>10286</v>
      </c>
      <c r="AT211" s="287" t="s">
        <v>10286</v>
      </c>
      <c r="AU211" s="287" t="s">
        <v>10286</v>
      </c>
      <c r="AV211" s="287" t="s">
        <v>10286</v>
      </c>
      <c r="AW211" s="287" t="s">
        <v>10286</v>
      </c>
      <c r="AX211" s="287" t="s">
        <v>10286</v>
      </c>
      <c r="AY211" s="287" t="s">
        <v>10286</v>
      </c>
      <c r="AZ211" s="287" t="s">
        <v>10286</v>
      </c>
      <c r="BA211" s="287" t="s">
        <v>10286</v>
      </c>
      <c r="BB211" s="287" t="s">
        <v>10286</v>
      </c>
      <c r="BC211" s="287" t="s">
        <v>10286</v>
      </c>
      <c r="BD211" s="287" t="s">
        <v>10286</v>
      </c>
      <c r="BE211" s="287" t="s">
        <v>10286</v>
      </c>
      <c r="BF211" s="287" t="s">
        <v>10286</v>
      </c>
      <c r="BG211" s="287" t="s">
        <v>10286</v>
      </c>
      <c r="BH211" s="287" t="s">
        <v>10286</v>
      </c>
      <c r="BI211" s="287" t="s">
        <v>10286</v>
      </c>
      <c r="BJ211" s="287" t="s">
        <v>10286</v>
      </c>
      <c r="BK211" s="287" t="str">
        <f>_xlfn.IFNA(VLOOKUP(C211,'INFORM Severity - hidden'!$C$5:$G$300,5,FALSE),"-")</f>
        <v>-</v>
      </c>
    </row>
    <row r="212" spans="1:63" x14ac:dyDescent="0.25">
      <c r="A212" t="s">
        <v>2469</v>
      </c>
      <c r="B212" t="s">
        <v>2467</v>
      </c>
      <c r="C212" t="s">
        <v>2468</v>
      </c>
      <c r="D212" s="287" t="str">
        <f t="shared" si="3"/>
        <v>Increasing</v>
      </c>
      <c r="E212" s="287" t="s">
        <v>10286</v>
      </c>
      <c r="F212" s="287" t="s">
        <v>10286</v>
      </c>
      <c r="G212" s="287" t="s">
        <v>10286</v>
      </c>
      <c r="H212" s="287" t="s">
        <v>10286</v>
      </c>
      <c r="I212" s="287" t="s">
        <v>10286</v>
      </c>
      <c r="J212" s="287" t="s">
        <v>10286</v>
      </c>
      <c r="K212" s="287" t="s">
        <v>10286</v>
      </c>
      <c r="L212" s="287" t="s">
        <v>10286</v>
      </c>
      <c r="M212" s="287" t="s">
        <v>10286</v>
      </c>
      <c r="N212" s="287" t="s">
        <v>10286</v>
      </c>
      <c r="O212" s="287" t="s">
        <v>10286</v>
      </c>
      <c r="P212" s="287" t="s">
        <v>10286</v>
      </c>
      <c r="Q212" s="287" t="s">
        <v>10286</v>
      </c>
      <c r="R212" s="287" t="s">
        <v>10286</v>
      </c>
      <c r="S212" s="287" t="s">
        <v>10286</v>
      </c>
      <c r="T212" s="287" t="s">
        <v>10286</v>
      </c>
      <c r="U212" s="287" t="s">
        <v>10286</v>
      </c>
      <c r="V212" s="287" t="s">
        <v>10286</v>
      </c>
      <c r="W212" s="287" t="s">
        <v>10286</v>
      </c>
      <c r="X212" s="287" t="s">
        <v>10286</v>
      </c>
      <c r="Y212" s="287" t="s">
        <v>10286</v>
      </c>
      <c r="Z212" s="287" t="s">
        <v>10286</v>
      </c>
      <c r="AA212" s="287" t="s">
        <v>10286</v>
      </c>
      <c r="AB212" s="287" t="s">
        <v>10286</v>
      </c>
      <c r="AC212" s="287" t="s">
        <v>10286</v>
      </c>
      <c r="AD212" s="287" t="s">
        <v>10286</v>
      </c>
      <c r="AE212" s="287" t="s">
        <v>10286</v>
      </c>
      <c r="AF212" s="287" t="s">
        <v>10286</v>
      </c>
      <c r="AG212" s="287" t="s">
        <v>10286</v>
      </c>
      <c r="AH212" s="287" t="s">
        <v>10286</v>
      </c>
      <c r="AI212" s="287" t="s">
        <v>10286</v>
      </c>
      <c r="AJ212" s="287" t="s">
        <v>10286</v>
      </c>
      <c r="AK212" s="287" t="s">
        <v>10286</v>
      </c>
      <c r="AL212" s="287" t="s">
        <v>10286</v>
      </c>
      <c r="AM212" s="287" t="s">
        <v>10286</v>
      </c>
      <c r="AN212" s="287" t="s">
        <v>10286</v>
      </c>
      <c r="AO212" s="287" t="s">
        <v>10286</v>
      </c>
      <c r="AP212" s="287" t="s">
        <v>10286</v>
      </c>
      <c r="AQ212" s="287" t="s">
        <v>10286</v>
      </c>
      <c r="AR212" s="287" t="s">
        <v>10286</v>
      </c>
      <c r="AS212" s="287" t="s">
        <v>10286</v>
      </c>
      <c r="AT212" s="287" t="s">
        <v>10286</v>
      </c>
      <c r="AU212" s="287" t="s">
        <v>10286</v>
      </c>
      <c r="AV212" s="287" t="s">
        <v>10286</v>
      </c>
      <c r="AW212" s="287">
        <v>2.6</v>
      </c>
      <c r="AX212" s="287">
        <v>2.7</v>
      </c>
      <c r="AY212" s="287">
        <v>2.7</v>
      </c>
      <c r="AZ212" s="287">
        <v>2.6</v>
      </c>
      <c r="BA212" s="287">
        <v>2.6</v>
      </c>
      <c r="BB212" s="287">
        <v>2.6</v>
      </c>
      <c r="BC212" s="287">
        <v>2.6</v>
      </c>
      <c r="BD212" s="287">
        <v>2.6</v>
      </c>
      <c r="BE212" s="287">
        <v>2.5</v>
      </c>
      <c r="BF212" s="287">
        <v>2.5</v>
      </c>
      <c r="BG212" s="287">
        <v>2.5</v>
      </c>
      <c r="BH212" s="287">
        <v>2.5</v>
      </c>
      <c r="BI212" s="287">
        <v>2.6</v>
      </c>
      <c r="BJ212" s="287">
        <v>2.6</v>
      </c>
      <c r="BK212" s="287">
        <f>_xlfn.IFNA(VLOOKUP(C212,'INFORM Severity - hidden'!$C$5:$G$300,5,FALSE),"-")</f>
        <v>2.6</v>
      </c>
    </row>
    <row r="213" spans="1:63" x14ac:dyDescent="0.25">
      <c r="A213" t="s">
        <v>5876</v>
      </c>
      <c r="B213" t="s">
        <v>5874</v>
      </c>
      <c r="C213" t="s">
        <v>5875</v>
      </c>
      <c r="D213" s="287" t="str">
        <f t="shared" si="3"/>
        <v>Decreasing</v>
      </c>
      <c r="E213" s="287" t="s">
        <v>10286</v>
      </c>
      <c r="F213" s="287" t="s">
        <v>10286</v>
      </c>
      <c r="G213" s="287" t="s">
        <v>10286</v>
      </c>
      <c r="H213" s="287" t="s">
        <v>10286</v>
      </c>
      <c r="I213" s="287" t="s">
        <v>10286</v>
      </c>
      <c r="J213" s="287" t="s">
        <v>10286</v>
      </c>
      <c r="K213" s="287" t="s">
        <v>10286</v>
      </c>
      <c r="L213" s="287" t="s">
        <v>10286</v>
      </c>
      <c r="M213" s="287" t="s">
        <v>10286</v>
      </c>
      <c r="N213" s="287" t="s">
        <v>10286</v>
      </c>
      <c r="O213" s="287" t="s">
        <v>10286</v>
      </c>
      <c r="P213" s="287" t="s">
        <v>10286</v>
      </c>
      <c r="Q213" s="287" t="s">
        <v>10286</v>
      </c>
      <c r="R213" s="287" t="s">
        <v>10286</v>
      </c>
      <c r="S213" s="287" t="s">
        <v>10286</v>
      </c>
      <c r="T213" s="287" t="s">
        <v>10286</v>
      </c>
      <c r="U213" s="287" t="s">
        <v>10286</v>
      </c>
      <c r="V213" s="287" t="s">
        <v>10286</v>
      </c>
      <c r="W213" s="287" t="s">
        <v>10286</v>
      </c>
      <c r="X213" s="287" t="s">
        <v>10286</v>
      </c>
      <c r="Y213" s="287" t="s">
        <v>10286</v>
      </c>
      <c r="Z213" s="287" t="s">
        <v>10286</v>
      </c>
      <c r="AA213" s="287" t="s">
        <v>10286</v>
      </c>
      <c r="AB213" s="287" t="s">
        <v>10286</v>
      </c>
      <c r="AC213" s="287" t="s">
        <v>10286</v>
      </c>
      <c r="AD213" s="287" t="s">
        <v>10286</v>
      </c>
      <c r="AE213" s="287" t="s">
        <v>10286</v>
      </c>
      <c r="AF213" s="287" t="s">
        <v>10286</v>
      </c>
      <c r="AG213" s="287" t="s">
        <v>10286</v>
      </c>
      <c r="AH213" s="287" t="s">
        <v>10286</v>
      </c>
      <c r="AI213" s="287" t="s">
        <v>10286</v>
      </c>
      <c r="AJ213" s="287" t="s">
        <v>10286</v>
      </c>
      <c r="AK213" s="287" t="s">
        <v>10286</v>
      </c>
      <c r="AL213" s="287" t="s">
        <v>10286</v>
      </c>
      <c r="AM213" s="287" t="s">
        <v>10286</v>
      </c>
      <c r="AN213" s="287" t="s">
        <v>10286</v>
      </c>
      <c r="AO213" s="287" t="s">
        <v>10286</v>
      </c>
      <c r="AP213" s="287">
        <v>1.2</v>
      </c>
      <c r="AQ213" s="287">
        <v>1.6</v>
      </c>
      <c r="AR213" s="287">
        <v>1.6</v>
      </c>
      <c r="AS213" s="287">
        <v>1.7</v>
      </c>
      <c r="AT213" s="287">
        <v>1.7</v>
      </c>
      <c r="AU213" s="287">
        <v>2.9</v>
      </c>
      <c r="AV213" s="287">
        <v>2.9</v>
      </c>
      <c r="AW213" s="287">
        <v>2.9</v>
      </c>
      <c r="AX213" s="287">
        <v>2.9</v>
      </c>
      <c r="AY213" s="287">
        <v>2.9</v>
      </c>
      <c r="AZ213" s="287">
        <v>2.5</v>
      </c>
      <c r="BA213" s="287">
        <v>2.5</v>
      </c>
      <c r="BB213" s="287">
        <v>2.5</v>
      </c>
      <c r="BC213" s="287">
        <v>2.5</v>
      </c>
      <c r="BD213" s="287">
        <v>2.5</v>
      </c>
      <c r="BE213" s="287">
        <v>2.6</v>
      </c>
      <c r="BF213" s="287">
        <v>2.4</v>
      </c>
      <c r="BG213" s="287">
        <v>2.4</v>
      </c>
      <c r="BH213" s="287">
        <v>2.4</v>
      </c>
      <c r="BI213" s="287">
        <v>2.4</v>
      </c>
      <c r="BJ213" s="287">
        <v>2.2000000000000002</v>
      </c>
      <c r="BK213" s="287">
        <f>_xlfn.IFNA(VLOOKUP(C213,'INFORM Severity - hidden'!$C$5:$G$300,5,FALSE),"-")</f>
        <v>2.1</v>
      </c>
    </row>
    <row r="214" spans="1:63" x14ac:dyDescent="0.25">
      <c r="A214" t="s">
        <v>44</v>
      </c>
      <c r="B214" t="s">
        <v>42</v>
      </c>
      <c r="C214" t="s">
        <v>43</v>
      </c>
      <c r="D214" s="287" t="str">
        <f t="shared" si="3"/>
        <v>Increasing</v>
      </c>
      <c r="E214" s="287">
        <v>3.6</v>
      </c>
      <c r="F214" s="287">
        <v>3.6</v>
      </c>
      <c r="G214" s="287">
        <v>3.6</v>
      </c>
      <c r="H214" s="287">
        <v>3.9</v>
      </c>
      <c r="I214" s="287">
        <v>3.9</v>
      </c>
      <c r="J214" s="287">
        <v>3.9</v>
      </c>
      <c r="K214" s="287">
        <v>3.9</v>
      </c>
      <c r="L214" s="287">
        <v>3.9</v>
      </c>
      <c r="M214" s="287">
        <v>3.9</v>
      </c>
      <c r="N214" s="287">
        <v>3.9</v>
      </c>
      <c r="O214" s="287">
        <v>4.0999999999999996</v>
      </c>
      <c r="P214" s="287">
        <v>4.0999999999999996</v>
      </c>
      <c r="Q214" s="287">
        <v>4.0999999999999996</v>
      </c>
      <c r="R214" s="287">
        <v>4.0999999999999996</v>
      </c>
      <c r="S214" s="287">
        <v>4.0999999999999996</v>
      </c>
      <c r="T214" s="287">
        <v>4.0999999999999996</v>
      </c>
      <c r="U214" s="287">
        <v>4</v>
      </c>
      <c r="V214" s="287">
        <v>4</v>
      </c>
      <c r="W214" s="287">
        <v>4</v>
      </c>
      <c r="X214" s="287">
        <v>4</v>
      </c>
      <c r="Y214" s="287">
        <v>4</v>
      </c>
      <c r="Z214" s="287">
        <v>4</v>
      </c>
      <c r="AA214" s="287">
        <v>3.7</v>
      </c>
      <c r="AB214" s="287">
        <v>3.7</v>
      </c>
      <c r="AC214" s="287">
        <v>3.7</v>
      </c>
      <c r="AD214" s="287">
        <v>3.7</v>
      </c>
      <c r="AE214" s="287">
        <v>3.8</v>
      </c>
      <c r="AF214" s="287">
        <v>3.7</v>
      </c>
      <c r="AG214" s="287">
        <v>3.7</v>
      </c>
      <c r="AH214" s="287">
        <v>3.8</v>
      </c>
      <c r="AI214" s="287">
        <v>3.8</v>
      </c>
      <c r="AJ214" s="287">
        <v>3.8</v>
      </c>
      <c r="AK214" s="287">
        <v>3.8</v>
      </c>
      <c r="AL214" s="287">
        <v>3.8</v>
      </c>
      <c r="AM214" s="287">
        <v>3.8</v>
      </c>
      <c r="AN214" s="287">
        <v>3.8</v>
      </c>
      <c r="AO214" s="287">
        <v>3.8</v>
      </c>
      <c r="AP214" s="287">
        <v>3.8</v>
      </c>
      <c r="AQ214" s="287">
        <v>3.8</v>
      </c>
      <c r="AR214" s="287">
        <v>3.8</v>
      </c>
      <c r="AS214" s="287">
        <v>3.8</v>
      </c>
      <c r="AT214" s="287">
        <v>3.8</v>
      </c>
      <c r="AU214" s="287">
        <v>3.8</v>
      </c>
      <c r="AV214" s="287">
        <v>3.8</v>
      </c>
      <c r="AW214" s="287">
        <v>3.8</v>
      </c>
      <c r="AX214" s="287">
        <v>3.7</v>
      </c>
      <c r="AY214" s="287">
        <v>3.7</v>
      </c>
      <c r="AZ214" s="287">
        <v>3.7</v>
      </c>
      <c r="BA214" s="287">
        <v>3.7</v>
      </c>
      <c r="BB214" s="287">
        <v>3.7</v>
      </c>
      <c r="BC214" s="287">
        <v>3.7</v>
      </c>
      <c r="BD214" s="287">
        <v>3.7</v>
      </c>
      <c r="BE214" s="287">
        <v>3.7</v>
      </c>
      <c r="BF214" s="287">
        <v>3.7</v>
      </c>
      <c r="BG214" s="287">
        <v>3.7</v>
      </c>
      <c r="BH214" s="287">
        <v>3.8</v>
      </c>
      <c r="BI214" s="287">
        <v>3.8</v>
      </c>
      <c r="BJ214" s="287">
        <v>3.8</v>
      </c>
      <c r="BK214" s="287">
        <f>_xlfn.IFNA(VLOOKUP(C214,'INFORM Severity - hidden'!$C$5:$G$300,5,FALSE),"-")</f>
        <v>3.8</v>
      </c>
    </row>
    <row r="215" spans="1:63" x14ac:dyDescent="0.25">
      <c r="A215" t="s">
        <v>4549</v>
      </c>
      <c r="B215" t="s">
        <v>4547</v>
      </c>
      <c r="C215" t="s">
        <v>4548</v>
      </c>
      <c r="D215" s="287" t="str">
        <f t="shared" si="3"/>
        <v>Increasing</v>
      </c>
      <c r="E215" s="287" t="s">
        <v>10286</v>
      </c>
      <c r="F215" s="287">
        <v>3.6</v>
      </c>
      <c r="G215" s="287">
        <v>3.6</v>
      </c>
      <c r="H215" s="287">
        <v>3.8</v>
      </c>
      <c r="I215" s="287">
        <v>3.8</v>
      </c>
      <c r="J215" s="287">
        <v>3.8</v>
      </c>
      <c r="K215" s="287">
        <v>3.8</v>
      </c>
      <c r="L215" s="287">
        <v>3.8</v>
      </c>
      <c r="M215" s="287">
        <v>3.8</v>
      </c>
      <c r="N215" s="287">
        <v>3.8</v>
      </c>
      <c r="O215" s="287">
        <v>3.8</v>
      </c>
      <c r="P215" s="287">
        <v>3.8</v>
      </c>
      <c r="Q215" s="287">
        <v>3.8</v>
      </c>
      <c r="R215" s="287">
        <v>3.8</v>
      </c>
      <c r="S215" s="287">
        <v>3.8</v>
      </c>
      <c r="T215" s="287">
        <v>3.8</v>
      </c>
      <c r="U215" s="287">
        <v>3.9</v>
      </c>
      <c r="V215" s="287">
        <v>3.9</v>
      </c>
      <c r="W215" s="287">
        <v>3.9</v>
      </c>
      <c r="X215" s="287">
        <v>3.9</v>
      </c>
      <c r="Y215" s="287">
        <v>3.9</v>
      </c>
      <c r="Z215" s="287">
        <v>3.9</v>
      </c>
      <c r="AA215" s="287">
        <v>3.9</v>
      </c>
      <c r="AB215" s="287">
        <v>3.9</v>
      </c>
      <c r="AC215" s="287">
        <v>3.9</v>
      </c>
      <c r="AD215" s="287">
        <v>4</v>
      </c>
      <c r="AE215" s="287">
        <v>4</v>
      </c>
      <c r="AF215" s="287">
        <v>4</v>
      </c>
      <c r="AG215" s="287">
        <v>4</v>
      </c>
      <c r="AH215" s="287">
        <v>4.2</v>
      </c>
      <c r="AI215" s="287">
        <v>4.2</v>
      </c>
      <c r="AJ215" s="287">
        <v>4.2</v>
      </c>
      <c r="AK215" s="287">
        <v>4.2</v>
      </c>
      <c r="AL215" s="287">
        <v>4.2</v>
      </c>
      <c r="AM215" s="287">
        <v>3.9</v>
      </c>
      <c r="AN215" s="287">
        <v>3.8</v>
      </c>
      <c r="AO215" s="287">
        <v>3.8</v>
      </c>
      <c r="AP215" s="287">
        <v>3.8</v>
      </c>
      <c r="AQ215" s="287">
        <v>3.8</v>
      </c>
      <c r="AR215" s="287">
        <v>3.8</v>
      </c>
      <c r="AS215" s="287">
        <v>3.7</v>
      </c>
      <c r="AT215" s="287">
        <v>3.7</v>
      </c>
      <c r="AU215" s="287">
        <v>3.7</v>
      </c>
      <c r="AV215" s="287">
        <v>3.7</v>
      </c>
      <c r="AW215" s="287">
        <v>3.7</v>
      </c>
      <c r="AX215" s="287">
        <v>3.5</v>
      </c>
      <c r="AY215" s="287">
        <v>3.5</v>
      </c>
      <c r="AZ215" s="287">
        <v>3.5</v>
      </c>
      <c r="BA215" s="287">
        <v>3.5</v>
      </c>
      <c r="BB215" s="287">
        <v>3.5</v>
      </c>
      <c r="BC215" s="287">
        <v>3.5</v>
      </c>
      <c r="BD215" s="287">
        <v>3.8</v>
      </c>
      <c r="BE215" s="287">
        <v>3.8</v>
      </c>
      <c r="BF215" s="287">
        <v>3.7</v>
      </c>
      <c r="BG215" s="287">
        <v>3.7</v>
      </c>
      <c r="BH215" s="287">
        <v>3.7</v>
      </c>
      <c r="BI215" s="287">
        <v>3.7</v>
      </c>
      <c r="BJ215" s="287">
        <v>4.0999999999999996</v>
      </c>
      <c r="BK215" s="287">
        <f>_xlfn.IFNA(VLOOKUP(C215,'INFORM Severity - hidden'!$C$5:$G$300,5,FALSE),"-")</f>
        <v>4.0999999999999996</v>
      </c>
    </row>
    <row r="216" spans="1:63" x14ac:dyDescent="0.25">
      <c r="A216" t="s">
        <v>4549</v>
      </c>
      <c r="B216" t="s">
        <v>4570</v>
      </c>
      <c r="C216" t="s">
        <v>4571</v>
      </c>
      <c r="D216" s="287" t="str">
        <f t="shared" si="3"/>
        <v>-</v>
      </c>
      <c r="E216" s="287" t="s">
        <v>10286</v>
      </c>
      <c r="F216" s="287" t="s">
        <v>10286</v>
      </c>
      <c r="G216" s="287" t="s">
        <v>10286</v>
      </c>
      <c r="H216" s="287" t="s">
        <v>10286</v>
      </c>
      <c r="I216" s="287" t="s">
        <v>10286</v>
      </c>
      <c r="J216" s="287" t="s">
        <v>10286</v>
      </c>
      <c r="K216" s="287" t="s">
        <v>10286</v>
      </c>
      <c r="L216" s="287" t="s">
        <v>10286</v>
      </c>
      <c r="M216" s="287" t="s">
        <v>10286</v>
      </c>
      <c r="N216" s="287" t="s">
        <v>10286</v>
      </c>
      <c r="O216" s="287" t="s">
        <v>10286</v>
      </c>
      <c r="P216" s="287" t="s">
        <v>10286</v>
      </c>
      <c r="Q216" s="287" t="s">
        <v>10286</v>
      </c>
      <c r="R216" s="287" t="s">
        <v>10286</v>
      </c>
      <c r="S216" s="287" t="s">
        <v>10286</v>
      </c>
      <c r="T216" s="287" t="s">
        <v>10286</v>
      </c>
      <c r="U216" s="287" t="s">
        <v>10286</v>
      </c>
      <c r="V216" s="287" t="s">
        <v>10286</v>
      </c>
      <c r="W216" s="287" t="s">
        <v>10286</v>
      </c>
      <c r="X216" s="287" t="s">
        <v>10286</v>
      </c>
      <c r="Y216" s="287" t="s">
        <v>10286</v>
      </c>
      <c r="Z216" s="287" t="s">
        <v>10286</v>
      </c>
      <c r="AA216" s="287" t="s">
        <v>10286</v>
      </c>
      <c r="AB216" s="287" t="s">
        <v>10286</v>
      </c>
      <c r="AC216" s="287" t="s">
        <v>10286</v>
      </c>
      <c r="AD216" s="287" t="s">
        <v>10286</v>
      </c>
      <c r="AE216" s="287" t="s">
        <v>10286</v>
      </c>
      <c r="AF216" s="287" t="s">
        <v>10286</v>
      </c>
      <c r="AG216" s="287" t="s">
        <v>10286</v>
      </c>
      <c r="AH216" s="287" t="s">
        <v>10286</v>
      </c>
      <c r="AI216" s="287" t="s">
        <v>10286</v>
      </c>
      <c r="AJ216" s="287" t="s">
        <v>10286</v>
      </c>
      <c r="AK216" s="287" t="s">
        <v>10286</v>
      </c>
      <c r="AL216" s="287" t="s">
        <v>10286</v>
      </c>
      <c r="AM216" s="287" t="s">
        <v>10286</v>
      </c>
      <c r="AN216" s="287" t="s">
        <v>10286</v>
      </c>
      <c r="AO216" s="287" t="s">
        <v>10286</v>
      </c>
      <c r="AP216" s="287" t="s">
        <v>10286</v>
      </c>
      <c r="AQ216" s="287" t="s">
        <v>10286</v>
      </c>
      <c r="AR216" s="287" t="s">
        <v>10286</v>
      </c>
      <c r="AS216" s="287" t="s">
        <v>10286</v>
      </c>
      <c r="AT216" s="287" t="s">
        <v>10286</v>
      </c>
      <c r="AU216" s="287" t="s">
        <v>10286</v>
      </c>
      <c r="AV216" s="287" t="s">
        <v>10286</v>
      </c>
      <c r="AW216" s="287" t="s">
        <v>10286</v>
      </c>
      <c r="AX216" s="287" t="s">
        <v>10286</v>
      </c>
      <c r="AY216" s="287" t="s">
        <v>10286</v>
      </c>
      <c r="AZ216" s="287" t="s">
        <v>10286</v>
      </c>
      <c r="BA216" s="287" t="s">
        <v>10286</v>
      </c>
      <c r="BB216" s="287" t="s">
        <v>10286</v>
      </c>
      <c r="BC216" s="287" t="s">
        <v>10286</v>
      </c>
      <c r="BD216" s="287" t="s">
        <v>10286</v>
      </c>
      <c r="BE216" s="287" t="s">
        <v>10286</v>
      </c>
      <c r="BF216" s="287" t="s">
        <v>10286</v>
      </c>
      <c r="BG216" s="287" t="s">
        <v>10286</v>
      </c>
      <c r="BH216" s="287" t="s">
        <v>10286</v>
      </c>
      <c r="BI216" s="287" t="s">
        <v>10286</v>
      </c>
      <c r="BJ216" s="287">
        <v>3.4</v>
      </c>
      <c r="BK216" s="287">
        <f>_xlfn.IFNA(VLOOKUP(C216,'INFORM Severity - hidden'!$C$5:$G$300,5,FALSE),"-")</f>
        <v>3.5</v>
      </c>
    </row>
    <row r="217" spans="1:63" x14ac:dyDescent="0.25">
      <c r="A217" t="s">
        <v>4549</v>
      </c>
      <c r="B217" t="s">
        <v>4585</v>
      </c>
      <c r="C217" t="s">
        <v>4586</v>
      </c>
      <c r="D217" s="287" t="str">
        <f t="shared" si="3"/>
        <v>-</v>
      </c>
      <c r="E217" s="287" t="s">
        <v>10286</v>
      </c>
      <c r="F217" s="287" t="s">
        <v>10286</v>
      </c>
      <c r="G217" s="287" t="s">
        <v>10286</v>
      </c>
      <c r="H217" s="287" t="s">
        <v>10286</v>
      </c>
      <c r="I217" s="287" t="s">
        <v>10286</v>
      </c>
      <c r="J217" s="287" t="s">
        <v>10286</v>
      </c>
      <c r="K217" s="287" t="s">
        <v>10286</v>
      </c>
      <c r="L217" s="287" t="s">
        <v>10286</v>
      </c>
      <c r="M217" s="287" t="s">
        <v>10286</v>
      </c>
      <c r="N217" s="287" t="s">
        <v>10286</v>
      </c>
      <c r="O217" s="287" t="s">
        <v>10286</v>
      </c>
      <c r="P217" s="287" t="s">
        <v>10286</v>
      </c>
      <c r="Q217" s="287" t="s">
        <v>10286</v>
      </c>
      <c r="R217" s="287" t="s">
        <v>10286</v>
      </c>
      <c r="S217" s="287" t="s">
        <v>10286</v>
      </c>
      <c r="T217" s="287" t="s">
        <v>10286</v>
      </c>
      <c r="U217" s="287" t="s">
        <v>10286</v>
      </c>
      <c r="V217" s="287" t="s">
        <v>10286</v>
      </c>
      <c r="W217" s="287" t="s">
        <v>10286</v>
      </c>
      <c r="X217" s="287" t="s">
        <v>10286</v>
      </c>
      <c r="Y217" s="287" t="s">
        <v>10286</v>
      </c>
      <c r="Z217" s="287" t="s">
        <v>10286</v>
      </c>
      <c r="AA217" s="287" t="s">
        <v>10286</v>
      </c>
      <c r="AB217" s="287" t="s">
        <v>10286</v>
      </c>
      <c r="AC217" s="287" t="s">
        <v>10286</v>
      </c>
      <c r="AD217" s="287" t="s">
        <v>10286</v>
      </c>
      <c r="AE217" s="287" t="s">
        <v>10286</v>
      </c>
      <c r="AF217" s="287" t="s">
        <v>10286</v>
      </c>
      <c r="AG217" s="287" t="s">
        <v>10286</v>
      </c>
      <c r="AH217" s="287" t="s">
        <v>10286</v>
      </c>
      <c r="AI217" s="287" t="s">
        <v>10286</v>
      </c>
      <c r="AJ217" s="287" t="s">
        <v>10286</v>
      </c>
      <c r="AK217" s="287" t="s">
        <v>10286</v>
      </c>
      <c r="AL217" s="287" t="s">
        <v>10286</v>
      </c>
      <c r="AM217" s="287" t="s">
        <v>10286</v>
      </c>
      <c r="AN217" s="287" t="s">
        <v>10286</v>
      </c>
      <c r="AO217" s="287" t="s">
        <v>10286</v>
      </c>
      <c r="AP217" s="287" t="s">
        <v>10286</v>
      </c>
      <c r="AQ217" s="287" t="s">
        <v>10286</v>
      </c>
      <c r="AR217" s="287" t="s">
        <v>10286</v>
      </c>
      <c r="AS217" s="287" t="s">
        <v>10286</v>
      </c>
      <c r="AT217" s="287" t="s">
        <v>10286</v>
      </c>
      <c r="AU217" s="287" t="s">
        <v>10286</v>
      </c>
      <c r="AV217" s="287" t="s">
        <v>10286</v>
      </c>
      <c r="AW217" s="287" t="s">
        <v>10286</v>
      </c>
      <c r="AX217" s="287" t="s">
        <v>10286</v>
      </c>
      <c r="AY217" s="287" t="s">
        <v>10286</v>
      </c>
      <c r="AZ217" s="287" t="s">
        <v>10286</v>
      </c>
      <c r="BA217" s="287" t="s">
        <v>10286</v>
      </c>
      <c r="BB217" s="287" t="s">
        <v>10286</v>
      </c>
      <c r="BC217" s="287" t="s">
        <v>10286</v>
      </c>
      <c r="BD217" s="287" t="s">
        <v>10286</v>
      </c>
      <c r="BE217" s="287" t="s">
        <v>10286</v>
      </c>
      <c r="BF217" s="287" t="s">
        <v>10286</v>
      </c>
      <c r="BG217" s="287" t="s">
        <v>10286</v>
      </c>
      <c r="BH217" s="287" t="s">
        <v>10286</v>
      </c>
      <c r="BI217" s="287" t="s">
        <v>10286</v>
      </c>
      <c r="BJ217" s="287">
        <v>3.9</v>
      </c>
      <c r="BK217" s="287">
        <f>_xlfn.IFNA(VLOOKUP(C217,'INFORM Severity - hidden'!$C$5:$G$300,5,FALSE),"-")</f>
        <v>4.2</v>
      </c>
    </row>
    <row r="218" spans="1:63" x14ac:dyDescent="0.25">
      <c r="A218" t="s">
        <v>503</v>
      </c>
      <c r="B218" t="s">
        <v>501</v>
      </c>
      <c r="C218" t="s">
        <v>502</v>
      </c>
      <c r="D218" s="287" t="str">
        <f t="shared" si="3"/>
        <v>Stable</v>
      </c>
      <c r="E218" s="287" t="s">
        <v>10286</v>
      </c>
      <c r="F218" s="287" t="s">
        <v>10286</v>
      </c>
      <c r="G218" s="287">
        <v>4.2</v>
      </c>
      <c r="H218" s="287">
        <v>4.2</v>
      </c>
      <c r="I218" s="287">
        <v>4.2</v>
      </c>
      <c r="J218" s="287">
        <v>4.2</v>
      </c>
      <c r="K218" s="287">
        <v>4.2</v>
      </c>
      <c r="L218" s="287">
        <v>4.2</v>
      </c>
      <c r="M218" s="287">
        <v>4.2</v>
      </c>
      <c r="N218" s="287">
        <v>4.3</v>
      </c>
      <c r="O218" s="287">
        <v>4.3</v>
      </c>
      <c r="P218" s="287">
        <v>4.3</v>
      </c>
      <c r="Q218" s="287">
        <v>4.3</v>
      </c>
      <c r="R218" s="287">
        <v>4.3</v>
      </c>
      <c r="S218" s="287">
        <v>4.3</v>
      </c>
      <c r="T218" s="287">
        <v>4.3</v>
      </c>
      <c r="U218" s="287">
        <v>4.0999999999999996</v>
      </c>
      <c r="V218" s="287">
        <v>4</v>
      </c>
      <c r="W218" s="287">
        <v>4</v>
      </c>
      <c r="X218" s="287">
        <v>4</v>
      </c>
      <c r="Y218" s="287">
        <v>4</v>
      </c>
      <c r="Z218" s="287">
        <v>4</v>
      </c>
      <c r="AA218" s="287">
        <v>4.0999999999999996</v>
      </c>
      <c r="AB218" s="287">
        <v>4.0999999999999996</v>
      </c>
      <c r="AC218" s="287">
        <v>4.0999999999999996</v>
      </c>
      <c r="AD218" s="287">
        <v>4.0999999999999996</v>
      </c>
      <c r="AE218" s="287">
        <v>4.2</v>
      </c>
      <c r="AF218" s="287">
        <v>4.2</v>
      </c>
      <c r="AG218" s="287">
        <v>4.2</v>
      </c>
      <c r="AH218" s="287">
        <v>4.3</v>
      </c>
      <c r="AI218" s="287">
        <v>4.3</v>
      </c>
      <c r="AJ218" s="287">
        <v>4.3</v>
      </c>
      <c r="AK218" s="287">
        <v>4.3</v>
      </c>
      <c r="AL218" s="287">
        <v>4.2</v>
      </c>
      <c r="AM218" s="287">
        <v>4.2</v>
      </c>
      <c r="AN218" s="287">
        <v>4.2</v>
      </c>
      <c r="AO218" s="287">
        <v>4.2</v>
      </c>
      <c r="AP218" s="287">
        <v>4.2</v>
      </c>
      <c r="AQ218" s="287">
        <v>4.2</v>
      </c>
      <c r="AR218" s="287">
        <v>4.3</v>
      </c>
      <c r="AS218" s="287">
        <v>4.3</v>
      </c>
      <c r="AT218" s="287">
        <v>4.3</v>
      </c>
      <c r="AU218" s="287">
        <v>4.3</v>
      </c>
      <c r="AV218" s="287">
        <v>4.4000000000000004</v>
      </c>
      <c r="AW218" s="287">
        <v>4.4000000000000004</v>
      </c>
      <c r="AX218" s="287">
        <v>4.4000000000000004</v>
      </c>
      <c r="AY218" s="287">
        <v>4.4000000000000004</v>
      </c>
      <c r="AZ218" s="287">
        <v>4.4000000000000004</v>
      </c>
      <c r="BA218" s="287">
        <v>4.4000000000000004</v>
      </c>
      <c r="BB218" s="287">
        <v>4.4000000000000004</v>
      </c>
      <c r="BC218" s="287">
        <v>4.4000000000000004</v>
      </c>
      <c r="BD218" s="287">
        <v>4.4000000000000004</v>
      </c>
      <c r="BE218" s="287">
        <v>4.4000000000000004</v>
      </c>
      <c r="BF218" s="287">
        <v>4.4000000000000004</v>
      </c>
      <c r="BG218" s="287">
        <v>4.4000000000000004</v>
      </c>
      <c r="BH218" s="287">
        <v>4.4000000000000004</v>
      </c>
      <c r="BI218" s="287">
        <v>4.4000000000000004</v>
      </c>
      <c r="BJ218" s="287">
        <v>4.4000000000000004</v>
      </c>
      <c r="BK218" s="287">
        <f>_xlfn.IFNA(VLOOKUP(C218,'INFORM Severity - hidden'!$C$5:$G$300,5,FALSE),"-")</f>
        <v>4.4000000000000004</v>
      </c>
    </row>
    <row r="219" spans="1:63" x14ac:dyDescent="0.25">
      <c r="A219" t="s">
        <v>587</v>
      </c>
      <c r="B219" t="s">
        <v>585</v>
      </c>
      <c r="C219" t="s">
        <v>586</v>
      </c>
      <c r="D219" s="287" t="str">
        <f t="shared" si="3"/>
        <v>Stable</v>
      </c>
      <c r="E219" s="287" t="s">
        <v>10286</v>
      </c>
      <c r="F219" s="287" t="s">
        <v>10286</v>
      </c>
      <c r="G219" s="287" t="s">
        <v>10286</v>
      </c>
      <c r="H219" s="287">
        <v>3.6</v>
      </c>
      <c r="I219" s="287">
        <v>3.6</v>
      </c>
      <c r="J219" s="287">
        <v>3.6</v>
      </c>
      <c r="K219" s="287">
        <v>3.6</v>
      </c>
      <c r="L219" s="287">
        <v>3.6</v>
      </c>
      <c r="M219" s="287">
        <v>3.6</v>
      </c>
      <c r="N219" s="287">
        <v>3.6</v>
      </c>
      <c r="O219" s="287">
        <v>3.5</v>
      </c>
      <c r="P219" s="287">
        <v>3.6</v>
      </c>
      <c r="Q219" s="287">
        <v>3.6</v>
      </c>
      <c r="R219" s="287">
        <v>3.5</v>
      </c>
      <c r="S219" s="287">
        <v>3.6</v>
      </c>
      <c r="T219" s="287">
        <v>3.6</v>
      </c>
      <c r="U219" s="287">
        <v>3.6</v>
      </c>
      <c r="V219" s="287">
        <v>3.6</v>
      </c>
      <c r="W219" s="287">
        <v>3.6</v>
      </c>
      <c r="X219" s="287">
        <v>3.6</v>
      </c>
      <c r="Y219" s="287">
        <v>3.6</v>
      </c>
      <c r="Z219" s="287">
        <v>3.6</v>
      </c>
      <c r="AA219" s="287">
        <v>3.8</v>
      </c>
      <c r="AB219" s="287">
        <v>3.8</v>
      </c>
      <c r="AC219" s="287">
        <v>3.8</v>
      </c>
      <c r="AD219" s="287">
        <v>3.8</v>
      </c>
      <c r="AE219" s="287">
        <v>3.8</v>
      </c>
      <c r="AF219" s="287">
        <v>3.8</v>
      </c>
      <c r="AG219" s="287">
        <v>3.8</v>
      </c>
      <c r="AH219" s="287">
        <v>3.7</v>
      </c>
      <c r="AI219" s="287">
        <v>3.7</v>
      </c>
      <c r="AJ219" s="287">
        <v>3.7</v>
      </c>
      <c r="AK219" s="287">
        <v>3.7</v>
      </c>
      <c r="AL219" s="287">
        <v>3.9</v>
      </c>
      <c r="AM219" s="287">
        <v>3.9</v>
      </c>
      <c r="AN219" s="287">
        <v>3.9</v>
      </c>
      <c r="AO219" s="287">
        <v>3.9</v>
      </c>
      <c r="AP219" s="287">
        <v>3.9</v>
      </c>
      <c r="AQ219" s="287">
        <v>3.9</v>
      </c>
      <c r="AR219" s="287">
        <v>3.9</v>
      </c>
      <c r="AS219" s="287">
        <v>3.8</v>
      </c>
      <c r="AT219" s="287">
        <v>3.8</v>
      </c>
      <c r="AU219" s="287">
        <v>3.8</v>
      </c>
      <c r="AV219" s="287">
        <v>3.9</v>
      </c>
      <c r="AW219" s="287">
        <v>3.9</v>
      </c>
      <c r="AX219" s="287">
        <v>3.9</v>
      </c>
      <c r="AY219" s="287">
        <v>3.9</v>
      </c>
      <c r="AZ219" s="287">
        <v>3.9</v>
      </c>
      <c r="BA219" s="287">
        <v>3.9</v>
      </c>
      <c r="BB219" s="287">
        <v>3.9</v>
      </c>
      <c r="BC219" s="287">
        <v>3.9</v>
      </c>
      <c r="BD219" s="287">
        <v>3.9</v>
      </c>
      <c r="BE219" s="287">
        <v>3.9</v>
      </c>
      <c r="BF219" s="287">
        <v>3.9</v>
      </c>
      <c r="BG219" s="287">
        <v>3.9</v>
      </c>
      <c r="BH219" s="287">
        <v>3.9</v>
      </c>
      <c r="BI219" s="287">
        <v>3.9</v>
      </c>
      <c r="BJ219" s="287">
        <v>3.9</v>
      </c>
      <c r="BK219" s="287">
        <f>_xlfn.IFNA(VLOOKUP(C219,'INFORM Severity - hidden'!$C$5:$G$300,5,FALSE),"-")</f>
        <v>3.9</v>
      </c>
    </row>
    <row r="220" spans="1:63" x14ac:dyDescent="0.25">
      <c r="A220" t="s">
        <v>551</v>
      </c>
      <c r="B220" t="s">
        <v>549</v>
      </c>
      <c r="C220" t="s">
        <v>550</v>
      </c>
      <c r="D220" s="287" t="str">
        <f t="shared" si="3"/>
        <v>-</v>
      </c>
      <c r="E220" s="287" t="s">
        <v>10286</v>
      </c>
      <c r="F220" s="287" t="s">
        <v>10286</v>
      </c>
      <c r="G220" s="287" t="s">
        <v>10286</v>
      </c>
      <c r="H220" s="287" t="s">
        <v>10286</v>
      </c>
      <c r="I220" s="287" t="s">
        <v>10286</v>
      </c>
      <c r="J220" s="287" t="s">
        <v>10286</v>
      </c>
      <c r="K220" s="287" t="s">
        <v>10286</v>
      </c>
      <c r="L220" s="287" t="s">
        <v>10286</v>
      </c>
      <c r="M220" s="287" t="s">
        <v>10286</v>
      </c>
      <c r="N220" s="287" t="s">
        <v>10286</v>
      </c>
      <c r="O220" s="287" t="s">
        <v>10286</v>
      </c>
      <c r="P220" s="287" t="s">
        <v>10286</v>
      </c>
      <c r="Q220" s="287" t="s">
        <v>10286</v>
      </c>
      <c r="R220" s="287" t="s">
        <v>10286</v>
      </c>
      <c r="S220" s="287" t="s">
        <v>10286</v>
      </c>
      <c r="T220" s="287" t="s">
        <v>10286</v>
      </c>
      <c r="U220" s="287" t="s">
        <v>10286</v>
      </c>
      <c r="V220" s="287" t="s">
        <v>10286</v>
      </c>
      <c r="W220" s="287" t="s">
        <v>10286</v>
      </c>
      <c r="X220" s="287" t="s">
        <v>10286</v>
      </c>
      <c r="Y220" s="287" t="s">
        <v>10286</v>
      </c>
      <c r="Z220" s="287" t="s">
        <v>10286</v>
      </c>
      <c r="AA220" s="287" t="s">
        <v>10286</v>
      </c>
      <c r="AB220" s="287" t="s">
        <v>10286</v>
      </c>
      <c r="AC220" s="287" t="s">
        <v>10286</v>
      </c>
      <c r="AD220" s="287" t="s">
        <v>10286</v>
      </c>
      <c r="AE220" s="287" t="s">
        <v>10286</v>
      </c>
      <c r="AF220" s="287" t="s">
        <v>10286</v>
      </c>
      <c r="AG220" s="287" t="s">
        <v>10286</v>
      </c>
      <c r="AH220" s="287" t="s">
        <v>10286</v>
      </c>
      <c r="AI220" s="287" t="s">
        <v>10286</v>
      </c>
      <c r="AJ220" s="287" t="s">
        <v>10286</v>
      </c>
      <c r="AK220" s="287" t="s">
        <v>10286</v>
      </c>
      <c r="AL220" s="287" t="s">
        <v>10286</v>
      </c>
      <c r="AM220" s="287" t="s">
        <v>10286</v>
      </c>
      <c r="AN220" s="287" t="s">
        <v>10286</v>
      </c>
      <c r="AO220" s="287" t="s">
        <v>10286</v>
      </c>
      <c r="AP220" s="287" t="s">
        <v>10286</v>
      </c>
      <c r="AQ220" s="287" t="s">
        <v>10286</v>
      </c>
      <c r="AR220" s="287" t="s">
        <v>10286</v>
      </c>
      <c r="AS220" s="287" t="s">
        <v>10286</v>
      </c>
      <c r="AT220" s="287" t="s">
        <v>10286</v>
      </c>
      <c r="AU220" s="287" t="s">
        <v>10286</v>
      </c>
      <c r="AV220" s="287" t="s">
        <v>10286</v>
      </c>
      <c r="AW220" s="287" t="s">
        <v>10286</v>
      </c>
      <c r="AX220" s="287" t="s">
        <v>10286</v>
      </c>
      <c r="AY220" s="287" t="s">
        <v>10286</v>
      </c>
      <c r="AZ220" s="287" t="s">
        <v>10286</v>
      </c>
      <c r="BA220" s="287" t="s">
        <v>10286</v>
      </c>
      <c r="BB220" s="287" t="s">
        <v>10286</v>
      </c>
      <c r="BC220" s="287" t="s">
        <v>10286</v>
      </c>
      <c r="BD220" s="287" t="s">
        <v>10286</v>
      </c>
      <c r="BE220" s="287" t="s">
        <v>10286</v>
      </c>
      <c r="BF220" s="287" t="s">
        <v>10286</v>
      </c>
      <c r="BG220" s="287" t="s">
        <v>10286</v>
      </c>
      <c r="BH220" s="287" t="s">
        <v>10286</v>
      </c>
      <c r="BI220" s="287" t="s">
        <v>10286</v>
      </c>
      <c r="BJ220" s="287" t="s">
        <v>10286</v>
      </c>
      <c r="BK220" s="287" t="str">
        <f>_xlfn.IFNA(VLOOKUP(C220,'INFORM Severity - hidden'!$C$5:$G$300,5,FALSE),"-")</f>
        <v>x</v>
      </c>
    </row>
    <row r="221" spans="1:63" x14ac:dyDescent="0.25">
      <c r="A221" t="s">
        <v>610</v>
      </c>
      <c r="B221" t="s">
        <v>608</v>
      </c>
      <c r="C221" t="s">
        <v>609</v>
      </c>
      <c r="D221" s="287" t="str">
        <f t="shared" si="3"/>
        <v>Stable</v>
      </c>
      <c r="E221" s="287" t="s">
        <v>10286</v>
      </c>
      <c r="F221" s="287" t="s">
        <v>10286</v>
      </c>
      <c r="G221" s="287" t="s">
        <v>10286</v>
      </c>
      <c r="H221" s="287" t="s">
        <v>10286</v>
      </c>
      <c r="I221" s="287">
        <v>4.0999999999999996</v>
      </c>
      <c r="J221" s="287">
        <v>4.2</v>
      </c>
      <c r="K221" s="287">
        <v>4.2</v>
      </c>
      <c r="L221" s="287">
        <v>4.2</v>
      </c>
      <c r="M221" s="287">
        <v>4.2</v>
      </c>
      <c r="N221" s="287">
        <v>4.2</v>
      </c>
      <c r="O221" s="287">
        <v>4.2</v>
      </c>
      <c r="P221" s="287">
        <v>4.2</v>
      </c>
      <c r="Q221" s="287">
        <v>4.2</v>
      </c>
      <c r="R221" s="287">
        <v>4.2</v>
      </c>
      <c r="S221" s="287">
        <v>4.2</v>
      </c>
      <c r="T221" s="287">
        <v>4.2</v>
      </c>
      <c r="U221" s="287">
        <v>4.2</v>
      </c>
      <c r="V221" s="287">
        <v>4</v>
      </c>
      <c r="W221" s="287">
        <v>4</v>
      </c>
      <c r="X221" s="287">
        <v>4</v>
      </c>
      <c r="Y221" s="287">
        <v>4</v>
      </c>
      <c r="Z221" s="287">
        <v>4</v>
      </c>
      <c r="AA221" s="287">
        <v>4.3</v>
      </c>
      <c r="AB221" s="287">
        <v>4.3</v>
      </c>
      <c r="AC221" s="287">
        <v>4.3</v>
      </c>
      <c r="AD221" s="287">
        <v>4.5</v>
      </c>
      <c r="AE221" s="287">
        <v>4.5</v>
      </c>
      <c r="AF221" s="287">
        <v>4.5</v>
      </c>
      <c r="AG221" s="287">
        <v>4.5</v>
      </c>
      <c r="AH221" s="287">
        <v>4.5999999999999996</v>
      </c>
      <c r="AI221" s="287">
        <v>4.5999999999999996</v>
      </c>
      <c r="AJ221" s="287">
        <v>4.5999999999999996</v>
      </c>
      <c r="AK221" s="287">
        <v>4.5999999999999996</v>
      </c>
      <c r="AL221" s="287">
        <v>4.5999999999999996</v>
      </c>
      <c r="AM221" s="287">
        <v>4.5999999999999996</v>
      </c>
      <c r="AN221" s="287">
        <v>4.3</v>
      </c>
      <c r="AO221" s="287">
        <v>4.3</v>
      </c>
      <c r="AP221" s="287">
        <v>4.3</v>
      </c>
      <c r="AQ221" s="287">
        <v>4.3</v>
      </c>
      <c r="AR221" s="287">
        <v>4.3</v>
      </c>
      <c r="AS221" s="287">
        <v>4.2</v>
      </c>
      <c r="AT221" s="287">
        <v>4.2</v>
      </c>
      <c r="AU221" s="287">
        <v>4.2</v>
      </c>
      <c r="AV221" s="287">
        <v>4.2</v>
      </c>
      <c r="AW221" s="287">
        <v>4</v>
      </c>
      <c r="AX221" s="287">
        <v>4</v>
      </c>
      <c r="AY221" s="287">
        <v>4.2</v>
      </c>
      <c r="AZ221" s="287">
        <v>4.3</v>
      </c>
      <c r="BA221" s="287">
        <v>4.3</v>
      </c>
      <c r="BB221" s="287">
        <v>4.3</v>
      </c>
      <c r="BC221" s="287">
        <v>4.3</v>
      </c>
      <c r="BD221" s="287">
        <v>4.3</v>
      </c>
      <c r="BE221" s="287">
        <v>4.3</v>
      </c>
      <c r="BF221" s="287">
        <v>4.2</v>
      </c>
      <c r="BG221" s="287">
        <v>4.2</v>
      </c>
      <c r="BH221" s="287">
        <v>4.2</v>
      </c>
      <c r="BI221" s="287">
        <v>4.2</v>
      </c>
      <c r="BJ221" s="287">
        <v>4.2</v>
      </c>
      <c r="BK221" s="287">
        <f>_xlfn.IFNA(VLOOKUP(C221,'INFORM Severity - hidden'!$C$5:$G$300,5,FALSE),"-")</f>
        <v>4.2</v>
      </c>
    </row>
    <row r="222" spans="1:63" x14ac:dyDescent="0.25">
      <c r="A222" t="s">
        <v>598</v>
      </c>
      <c r="B222" t="s">
        <v>596</v>
      </c>
      <c r="C222" t="s">
        <v>597</v>
      </c>
      <c r="D222" s="287" t="str">
        <f t="shared" si="3"/>
        <v>Stable</v>
      </c>
      <c r="E222" s="287" t="s">
        <v>10286</v>
      </c>
      <c r="F222" s="287" t="s">
        <v>10286</v>
      </c>
      <c r="G222" s="287" t="s">
        <v>10286</v>
      </c>
      <c r="H222" s="287" t="s">
        <v>10286</v>
      </c>
      <c r="I222" s="287" t="s">
        <v>10286</v>
      </c>
      <c r="J222" s="287" t="s">
        <v>10286</v>
      </c>
      <c r="K222" s="287" t="s">
        <v>10286</v>
      </c>
      <c r="L222" s="287" t="s">
        <v>10286</v>
      </c>
      <c r="M222" s="287" t="s">
        <v>10286</v>
      </c>
      <c r="N222" s="287" t="s">
        <v>10286</v>
      </c>
      <c r="O222" s="287" t="s">
        <v>10286</v>
      </c>
      <c r="P222" s="287" t="s">
        <v>10286</v>
      </c>
      <c r="Q222" s="287" t="s">
        <v>10286</v>
      </c>
      <c r="R222" s="287" t="s">
        <v>10286</v>
      </c>
      <c r="S222" s="287" t="s">
        <v>10286</v>
      </c>
      <c r="T222" s="287" t="s">
        <v>10286</v>
      </c>
      <c r="U222" s="287" t="s">
        <v>10286</v>
      </c>
      <c r="V222" s="287" t="s">
        <v>10286</v>
      </c>
      <c r="W222" s="287" t="s">
        <v>10286</v>
      </c>
      <c r="X222" s="287" t="s">
        <v>10286</v>
      </c>
      <c r="Y222" s="287" t="s">
        <v>10286</v>
      </c>
      <c r="Z222" s="287" t="s">
        <v>10286</v>
      </c>
      <c r="AA222" s="287" t="s">
        <v>10286</v>
      </c>
      <c r="AB222" s="287" t="s">
        <v>10286</v>
      </c>
      <c r="AC222" s="287" t="s">
        <v>10286</v>
      </c>
      <c r="AD222" s="287" t="s">
        <v>10286</v>
      </c>
      <c r="AE222" s="287" t="s">
        <v>10286</v>
      </c>
      <c r="AF222" s="287" t="s">
        <v>10286</v>
      </c>
      <c r="AG222" s="287" t="s">
        <v>10286</v>
      </c>
      <c r="AH222" s="287" t="s">
        <v>10286</v>
      </c>
      <c r="AI222" s="287" t="s">
        <v>10286</v>
      </c>
      <c r="AJ222" s="287" t="s">
        <v>10286</v>
      </c>
      <c r="AK222" s="287">
        <v>3.1</v>
      </c>
      <c r="AL222" s="287">
        <v>3.2</v>
      </c>
      <c r="AM222" s="287">
        <v>3.2</v>
      </c>
      <c r="AN222" s="287">
        <v>3.3</v>
      </c>
      <c r="AO222" s="287">
        <v>3.3</v>
      </c>
      <c r="AP222" s="287">
        <v>3.3</v>
      </c>
      <c r="AQ222" s="287">
        <v>3.2</v>
      </c>
      <c r="AR222" s="287">
        <v>3.2</v>
      </c>
      <c r="AS222" s="287">
        <v>3.2</v>
      </c>
      <c r="AT222" s="287">
        <v>3.2</v>
      </c>
      <c r="AU222" s="287">
        <v>3.2</v>
      </c>
      <c r="AV222" s="287">
        <v>3.2</v>
      </c>
      <c r="AW222" s="287">
        <v>3.2</v>
      </c>
      <c r="AX222" s="287">
        <v>3.1</v>
      </c>
      <c r="AY222" s="287">
        <v>2.2999999999999998</v>
      </c>
      <c r="AZ222" s="287">
        <v>2.2999999999999998</v>
      </c>
      <c r="BA222" s="287">
        <v>2.2999999999999998</v>
      </c>
      <c r="BB222" s="287">
        <v>2.4</v>
      </c>
      <c r="BC222" s="287">
        <v>2.4</v>
      </c>
      <c r="BD222" s="287">
        <v>2.4</v>
      </c>
      <c r="BE222" s="287">
        <v>2.4</v>
      </c>
      <c r="BF222" s="287">
        <v>2.5</v>
      </c>
      <c r="BG222" s="287">
        <v>2.2999999999999998</v>
      </c>
      <c r="BH222" s="287">
        <v>2.2000000000000002</v>
      </c>
      <c r="BI222" s="287">
        <v>2.2000000000000002</v>
      </c>
      <c r="BJ222" s="287">
        <v>2.2000000000000002</v>
      </c>
      <c r="BK222" s="287">
        <f>_xlfn.IFNA(VLOOKUP(C222,'INFORM Severity - hidden'!$C$5:$G$300,5,FALSE),"-")</f>
        <v>2.5</v>
      </c>
    </row>
    <row r="223" spans="1:63" x14ac:dyDescent="0.25">
      <c r="A223" t="s">
        <v>1270</v>
      </c>
      <c r="B223" t="s">
        <v>1268</v>
      </c>
      <c r="C223" t="s">
        <v>1269</v>
      </c>
      <c r="D223" s="287" t="str">
        <f t="shared" si="3"/>
        <v>Decreasing</v>
      </c>
      <c r="E223" s="287" t="s">
        <v>10286</v>
      </c>
      <c r="F223" s="287" t="s">
        <v>10286</v>
      </c>
      <c r="G223" s="287" t="s">
        <v>10286</v>
      </c>
      <c r="H223" s="287" t="s">
        <v>10286</v>
      </c>
      <c r="I223" s="287" t="s">
        <v>10286</v>
      </c>
      <c r="J223" s="287" t="s">
        <v>10286</v>
      </c>
      <c r="K223" s="287" t="s">
        <v>10286</v>
      </c>
      <c r="L223" s="287" t="s">
        <v>10286</v>
      </c>
      <c r="M223" s="287" t="s">
        <v>10286</v>
      </c>
      <c r="N223" s="287" t="s">
        <v>10286</v>
      </c>
      <c r="O223" s="287" t="s">
        <v>10286</v>
      </c>
      <c r="P223" s="287" t="s">
        <v>10286</v>
      </c>
      <c r="Q223" s="287" t="s">
        <v>10286</v>
      </c>
      <c r="R223" s="287" t="s">
        <v>10286</v>
      </c>
      <c r="S223" s="287" t="s">
        <v>10286</v>
      </c>
      <c r="T223" s="287" t="s">
        <v>10286</v>
      </c>
      <c r="U223" s="287" t="s">
        <v>10286</v>
      </c>
      <c r="V223" s="287" t="s">
        <v>10286</v>
      </c>
      <c r="W223" s="287" t="s">
        <v>10286</v>
      </c>
      <c r="X223" s="287" t="s">
        <v>10286</v>
      </c>
      <c r="Y223" s="287" t="s">
        <v>10286</v>
      </c>
      <c r="Z223" s="287" t="s">
        <v>10286</v>
      </c>
      <c r="AA223" s="287" t="s">
        <v>10286</v>
      </c>
      <c r="AB223" s="287" t="s">
        <v>10286</v>
      </c>
      <c r="AC223" s="287" t="s">
        <v>10286</v>
      </c>
      <c r="AD223" s="287" t="s">
        <v>10286</v>
      </c>
      <c r="AE223" s="287" t="s">
        <v>10286</v>
      </c>
      <c r="AF223" s="287" t="s">
        <v>10286</v>
      </c>
      <c r="AG223" s="287" t="s">
        <v>10286</v>
      </c>
      <c r="AH223" s="287" t="s">
        <v>10286</v>
      </c>
      <c r="AI223" s="287" t="s">
        <v>10286</v>
      </c>
      <c r="AJ223" s="287" t="s">
        <v>10286</v>
      </c>
      <c r="AK223" s="287" t="s">
        <v>10286</v>
      </c>
      <c r="AL223" s="287" t="s">
        <v>10286</v>
      </c>
      <c r="AM223" s="287" t="s">
        <v>10286</v>
      </c>
      <c r="AN223" s="287" t="s">
        <v>10286</v>
      </c>
      <c r="AO223" s="287" t="s">
        <v>10286</v>
      </c>
      <c r="AP223" s="287" t="s">
        <v>10286</v>
      </c>
      <c r="AQ223" s="287" t="s">
        <v>10286</v>
      </c>
      <c r="AR223" s="287" t="s">
        <v>10286</v>
      </c>
      <c r="AS223" s="287" t="s">
        <v>10286</v>
      </c>
      <c r="AT223" s="287" t="s">
        <v>10286</v>
      </c>
      <c r="AU223" s="287" t="s">
        <v>10286</v>
      </c>
      <c r="AV223" s="287">
        <v>3</v>
      </c>
      <c r="AW223" s="287">
        <v>3</v>
      </c>
      <c r="AX223" s="287">
        <v>3</v>
      </c>
      <c r="AY223" s="287">
        <v>3</v>
      </c>
      <c r="AZ223" s="287">
        <v>3</v>
      </c>
      <c r="BA223" s="287">
        <v>3</v>
      </c>
      <c r="BB223" s="287">
        <v>3</v>
      </c>
      <c r="BC223" s="287">
        <v>3</v>
      </c>
      <c r="BD223" s="287">
        <v>3</v>
      </c>
      <c r="BE223" s="287">
        <v>2.9</v>
      </c>
      <c r="BF223" s="287">
        <v>2.9</v>
      </c>
      <c r="BG223" s="287">
        <v>2.9</v>
      </c>
      <c r="BH223" s="287">
        <v>2.8</v>
      </c>
      <c r="BI223" s="287">
        <v>2.8</v>
      </c>
      <c r="BJ223" s="287">
        <v>2.8</v>
      </c>
      <c r="BK223" s="287">
        <f>_xlfn.IFNA(VLOOKUP(C223,'INFORM Severity - hidden'!$C$5:$G$300,5,FALSE),"-")</f>
        <v>2.9</v>
      </c>
    </row>
    <row r="224" spans="1:63" x14ac:dyDescent="0.25">
      <c r="A224" t="s">
        <v>1285</v>
      </c>
      <c r="B224" t="s">
        <v>1283</v>
      </c>
      <c r="C224" t="s">
        <v>1284</v>
      </c>
      <c r="D224" s="287" t="str">
        <f t="shared" si="3"/>
        <v>Stable</v>
      </c>
      <c r="E224" s="287" t="s">
        <v>10286</v>
      </c>
      <c r="F224" s="287" t="s">
        <v>10286</v>
      </c>
      <c r="G224" s="287" t="s">
        <v>10286</v>
      </c>
      <c r="H224" s="287" t="s">
        <v>10286</v>
      </c>
      <c r="I224" s="287" t="s">
        <v>10286</v>
      </c>
      <c r="J224" s="287" t="s">
        <v>10286</v>
      </c>
      <c r="K224" s="287" t="s">
        <v>10286</v>
      </c>
      <c r="L224" s="287" t="s">
        <v>10286</v>
      </c>
      <c r="M224" s="287" t="s">
        <v>10286</v>
      </c>
      <c r="N224" s="287" t="s">
        <v>10286</v>
      </c>
      <c r="O224" s="287" t="s">
        <v>10286</v>
      </c>
      <c r="P224" s="287" t="s">
        <v>10286</v>
      </c>
      <c r="Q224" s="287" t="s">
        <v>10286</v>
      </c>
      <c r="R224" s="287" t="s">
        <v>10286</v>
      </c>
      <c r="S224" s="287" t="s">
        <v>10286</v>
      </c>
      <c r="T224" s="287" t="s">
        <v>10286</v>
      </c>
      <c r="U224" s="287" t="s">
        <v>10286</v>
      </c>
      <c r="V224" s="287" t="s">
        <v>10286</v>
      </c>
      <c r="W224" s="287" t="s">
        <v>10286</v>
      </c>
      <c r="X224" s="287" t="s">
        <v>10286</v>
      </c>
      <c r="Y224" s="287" t="s">
        <v>10286</v>
      </c>
      <c r="Z224" s="287" t="s">
        <v>10286</v>
      </c>
      <c r="AA224" s="287" t="s">
        <v>10286</v>
      </c>
      <c r="AB224" s="287" t="s">
        <v>10286</v>
      </c>
      <c r="AC224" s="287" t="s">
        <v>10286</v>
      </c>
      <c r="AD224" s="287" t="s">
        <v>10286</v>
      </c>
      <c r="AE224" s="287" t="s">
        <v>10286</v>
      </c>
      <c r="AF224" s="287" t="s">
        <v>10286</v>
      </c>
      <c r="AG224" s="287" t="s">
        <v>10286</v>
      </c>
      <c r="AH224" s="287" t="s">
        <v>10286</v>
      </c>
      <c r="AI224" s="287" t="s">
        <v>10286</v>
      </c>
      <c r="AJ224" s="287" t="s">
        <v>10286</v>
      </c>
      <c r="AK224" s="287" t="s">
        <v>10286</v>
      </c>
      <c r="AL224" s="287" t="s">
        <v>10286</v>
      </c>
      <c r="AM224" s="287" t="s">
        <v>10286</v>
      </c>
      <c r="AN224" s="287" t="s">
        <v>10286</v>
      </c>
      <c r="AO224" s="287" t="s">
        <v>10286</v>
      </c>
      <c r="AP224" s="287" t="s">
        <v>10286</v>
      </c>
      <c r="AQ224" s="287" t="s">
        <v>10286</v>
      </c>
      <c r="AR224" s="287" t="s">
        <v>10286</v>
      </c>
      <c r="AS224" s="287" t="s">
        <v>10286</v>
      </c>
      <c r="AT224" s="287" t="s">
        <v>10286</v>
      </c>
      <c r="AU224" s="287" t="s">
        <v>10286</v>
      </c>
      <c r="AV224" s="287">
        <v>2.6</v>
      </c>
      <c r="AW224" s="287">
        <v>2.6</v>
      </c>
      <c r="AX224" s="287">
        <v>2.7</v>
      </c>
      <c r="AY224" s="287">
        <v>2.7</v>
      </c>
      <c r="AZ224" s="287">
        <v>2.7</v>
      </c>
      <c r="BA224" s="287">
        <v>2.7</v>
      </c>
      <c r="BB224" s="287">
        <v>2.8</v>
      </c>
      <c r="BC224" s="287">
        <v>2.8</v>
      </c>
      <c r="BD224" s="287">
        <v>2.7</v>
      </c>
      <c r="BE224" s="287">
        <v>2.5</v>
      </c>
      <c r="BF224" s="287">
        <v>2.5</v>
      </c>
      <c r="BG224" s="287">
        <v>2.5</v>
      </c>
      <c r="BH224" s="287">
        <v>2.5</v>
      </c>
      <c r="BI224" s="287">
        <v>2.5</v>
      </c>
      <c r="BJ224" s="287">
        <v>2.5</v>
      </c>
      <c r="BK224" s="287">
        <f>_xlfn.IFNA(VLOOKUP(C224,'INFORM Severity - hidden'!$C$5:$G$300,5,FALSE),"-")</f>
        <v>2.6</v>
      </c>
    </row>
    <row r="225" spans="1:63" x14ac:dyDescent="0.25">
      <c r="A225" t="s">
        <v>2517</v>
      </c>
      <c r="B225" t="s">
        <v>2515</v>
      </c>
      <c r="C225" t="s">
        <v>2516</v>
      </c>
      <c r="D225" s="287" t="str">
        <f t="shared" si="3"/>
        <v>Stable</v>
      </c>
      <c r="E225" s="287" t="s">
        <v>10286</v>
      </c>
      <c r="F225" s="287" t="s">
        <v>10286</v>
      </c>
      <c r="G225" s="287" t="s">
        <v>10286</v>
      </c>
      <c r="H225" s="287">
        <v>3.5</v>
      </c>
      <c r="I225" s="287">
        <v>3.5</v>
      </c>
      <c r="J225" s="287">
        <v>3.5</v>
      </c>
      <c r="K225" s="287">
        <v>3.5</v>
      </c>
      <c r="L225" s="287">
        <v>3.5</v>
      </c>
      <c r="M225" s="287">
        <v>3.5</v>
      </c>
      <c r="N225" s="287">
        <v>3.7</v>
      </c>
      <c r="O225" s="287">
        <v>3.7</v>
      </c>
      <c r="P225" s="287">
        <v>3.7</v>
      </c>
      <c r="Q225" s="287">
        <v>3.7</v>
      </c>
      <c r="R225" s="287">
        <v>3.7</v>
      </c>
      <c r="S225" s="287">
        <v>3.7</v>
      </c>
      <c r="T225" s="287">
        <v>3.7</v>
      </c>
      <c r="U225" s="287">
        <v>3.7</v>
      </c>
      <c r="V225" s="287">
        <v>3.4</v>
      </c>
      <c r="W225" s="287">
        <v>3.4</v>
      </c>
      <c r="X225" s="287">
        <v>3.4</v>
      </c>
      <c r="Y225" s="287">
        <v>3.4</v>
      </c>
      <c r="Z225" s="287">
        <v>3.3</v>
      </c>
      <c r="AA225" s="287">
        <v>3.6</v>
      </c>
      <c r="AB225" s="287">
        <v>3.6</v>
      </c>
      <c r="AC225" s="287">
        <v>3.6</v>
      </c>
      <c r="AD225" s="287">
        <v>3.6</v>
      </c>
      <c r="AE225" s="287">
        <v>3.6</v>
      </c>
      <c r="AF225" s="287">
        <v>3.6</v>
      </c>
      <c r="AG225" s="287">
        <v>3.6</v>
      </c>
      <c r="AH225" s="287">
        <v>3.7</v>
      </c>
      <c r="AI225" s="287">
        <v>3.7</v>
      </c>
      <c r="AJ225" s="287">
        <v>3.7</v>
      </c>
      <c r="AK225" s="287">
        <v>3.7</v>
      </c>
      <c r="AL225" s="287">
        <v>3.7</v>
      </c>
      <c r="AM225" s="287">
        <v>3.4</v>
      </c>
      <c r="AN225" s="287">
        <v>3.5</v>
      </c>
      <c r="AO225" s="287">
        <v>3.8</v>
      </c>
      <c r="AP225" s="287">
        <v>3.8</v>
      </c>
      <c r="AQ225" s="287">
        <v>3.9</v>
      </c>
      <c r="AR225" s="287">
        <v>3.9</v>
      </c>
      <c r="AS225" s="287">
        <v>3.9</v>
      </c>
      <c r="AT225" s="287">
        <v>3.8</v>
      </c>
      <c r="AU225" s="287">
        <v>3.8</v>
      </c>
      <c r="AV225" s="287">
        <v>3.8</v>
      </c>
      <c r="AW225" s="287">
        <v>3.8</v>
      </c>
      <c r="AX225" s="287">
        <v>3.8</v>
      </c>
      <c r="AY225" s="287">
        <v>3.8</v>
      </c>
      <c r="AZ225" s="287">
        <v>3.8</v>
      </c>
      <c r="BA225" s="287">
        <v>3.9</v>
      </c>
      <c r="BB225" s="287">
        <v>3.9</v>
      </c>
      <c r="BC225" s="287">
        <v>3.9</v>
      </c>
      <c r="BD225" s="287">
        <v>3.9</v>
      </c>
      <c r="BE225" s="287">
        <v>3.8</v>
      </c>
      <c r="BF225" s="287">
        <v>3.8</v>
      </c>
      <c r="BG225" s="287">
        <v>3.8</v>
      </c>
      <c r="BH225" s="287">
        <v>3.8</v>
      </c>
      <c r="BI225" s="287">
        <v>3.8</v>
      </c>
      <c r="BJ225" s="287">
        <v>3.8</v>
      </c>
      <c r="BK225" s="287">
        <f>_xlfn.IFNA(VLOOKUP(C225,'INFORM Severity - hidden'!$C$5:$G$300,5,FALSE),"-")</f>
        <v>3.8</v>
      </c>
    </row>
    <row r="226" spans="1:63" x14ac:dyDescent="0.25">
      <c r="A226" t="s">
        <v>1600</v>
      </c>
      <c r="B226" t="s">
        <v>1598</v>
      </c>
      <c r="C226" t="s">
        <v>1599</v>
      </c>
      <c r="D226" s="287" t="str">
        <f t="shared" si="3"/>
        <v>Stable</v>
      </c>
      <c r="E226" s="287" t="s">
        <v>10286</v>
      </c>
      <c r="F226" s="287" t="s">
        <v>10286</v>
      </c>
      <c r="G226" s="287" t="s">
        <v>10286</v>
      </c>
      <c r="H226" s="287" t="s">
        <v>10286</v>
      </c>
      <c r="I226" s="287" t="s">
        <v>10286</v>
      </c>
      <c r="J226" s="287" t="s">
        <v>10286</v>
      </c>
      <c r="K226" s="287" t="s">
        <v>10286</v>
      </c>
      <c r="L226" s="287" t="s">
        <v>10286</v>
      </c>
      <c r="M226" s="287" t="s">
        <v>10286</v>
      </c>
      <c r="N226" s="287" t="s">
        <v>10286</v>
      </c>
      <c r="O226" s="287" t="s">
        <v>10286</v>
      </c>
      <c r="P226" s="287" t="s">
        <v>10286</v>
      </c>
      <c r="Q226" s="287" t="s">
        <v>10286</v>
      </c>
      <c r="R226" s="287">
        <v>3.5</v>
      </c>
      <c r="S226" s="287">
        <v>3.5</v>
      </c>
      <c r="T226" s="287">
        <v>3.5</v>
      </c>
      <c r="U226" s="287">
        <v>3.5</v>
      </c>
      <c r="V226" s="287">
        <v>3.5</v>
      </c>
      <c r="W226" s="287">
        <v>3.5</v>
      </c>
      <c r="X226" s="287">
        <v>3.5</v>
      </c>
      <c r="Y226" s="287">
        <v>3.5</v>
      </c>
      <c r="Z226" s="287">
        <v>3.5</v>
      </c>
      <c r="AA226" s="287">
        <v>3.5</v>
      </c>
      <c r="AB226" s="287">
        <v>3.5</v>
      </c>
      <c r="AC226" s="287">
        <v>3.5</v>
      </c>
      <c r="AD226" s="287">
        <v>3.5</v>
      </c>
      <c r="AE226" s="287">
        <v>3.5</v>
      </c>
      <c r="AF226" s="287">
        <v>3.6</v>
      </c>
      <c r="AG226" s="287">
        <v>3.6</v>
      </c>
      <c r="AH226" s="287">
        <v>3.9</v>
      </c>
      <c r="AI226" s="287">
        <v>3.6</v>
      </c>
      <c r="AJ226" s="287">
        <v>3.6</v>
      </c>
      <c r="AK226" s="287">
        <v>3.6</v>
      </c>
      <c r="AL226" s="287">
        <v>3.5</v>
      </c>
      <c r="AM226" s="287">
        <v>3.6</v>
      </c>
      <c r="AN226" s="287">
        <v>3.6</v>
      </c>
      <c r="AO226" s="287">
        <v>3.6</v>
      </c>
      <c r="AP226" s="287">
        <v>3.6</v>
      </c>
      <c r="AQ226" s="287">
        <v>3.5</v>
      </c>
      <c r="AR226" s="287">
        <v>3.5</v>
      </c>
      <c r="AS226" s="287">
        <v>3.4</v>
      </c>
      <c r="AT226" s="287">
        <v>3.4</v>
      </c>
      <c r="AU226" s="287">
        <v>3.4</v>
      </c>
      <c r="AV226" s="287">
        <v>3.4</v>
      </c>
      <c r="AW226" s="287">
        <v>3.4</v>
      </c>
      <c r="AX226" s="287">
        <v>3.5</v>
      </c>
      <c r="AY226" s="287">
        <v>3.5</v>
      </c>
      <c r="AZ226" s="287">
        <v>3.5</v>
      </c>
      <c r="BA226" s="287">
        <v>3.6</v>
      </c>
      <c r="BB226" s="287">
        <v>3.7</v>
      </c>
      <c r="BC226" s="287">
        <v>3.6</v>
      </c>
      <c r="BD226" s="287">
        <v>3.6</v>
      </c>
      <c r="BE226" s="287">
        <v>3.6</v>
      </c>
      <c r="BF226" s="287">
        <v>3.7</v>
      </c>
      <c r="BG226" s="287">
        <v>3.7</v>
      </c>
      <c r="BH226" s="287">
        <v>3.7</v>
      </c>
      <c r="BI226" s="287">
        <v>3.6</v>
      </c>
      <c r="BJ226" s="287">
        <v>3.6</v>
      </c>
      <c r="BK226" s="287">
        <f>_xlfn.IFNA(VLOOKUP(C226,'INFORM Severity - hidden'!$C$5:$G$300,5,FALSE),"-")</f>
        <v>3.9</v>
      </c>
    </row>
    <row r="227" spans="1:63" x14ac:dyDescent="0.25">
      <c r="A227" t="s">
        <v>963</v>
      </c>
      <c r="B227" t="s">
        <v>961</v>
      </c>
      <c r="C227" t="s">
        <v>962</v>
      </c>
      <c r="D227" s="287" t="str">
        <f t="shared" si="3"/>
        <v>Increasing</v>
      </c>
      <c r="E227" s="287" t="s">
        <v>10286</v>
      </c>
      <c r="F227" s="287" t="s">
        <v>10286</v>
      </c>
      <c r="G227" s="287" t="s">
        <v>10286</v>
      </c>
      <c r="H227" s="287" t="s">
        <v>10286</v>
      </c>
      <c r="I227" s="287" t="s">
        <v>10286</v>
      </c>
      <c r="J227" s="287" t="s">
        <v>10286</v>
      </c>
      <c r="K227" s="287" t="s">
        <v>10286</v>
      </c>
      <c r="L227" s="287" t="s">
        <v>10286</v>
      </c>
      <c r="M227" s="287" t="s">
        <v>10286</v>
      </c>
      <c r="N227" s="287" t="s">
        <v>10286</v>
      </c>
      <c r="O227" s="287" t="s">
        <v>10286</v>
      </c>
      <c r="P227" s="287" t="s">
        <v>10286</v>
      </c>
      <c r="Q227" s="287" t="s">
        <v>10286</v>
      </c>
      <c r="R227" s="287" t="s">
        <v>10286</v>
      </c>
      <c r="S227" s="287" t="s">
        <v>10286</v>
      </c>
      <c r="T227" s="287" t="s">
        <v>10286</v>
      </c>
      <c r="U227" s="287" t="s">
        <v>10286</v>
      </c>
      <c r="V227" s="287" t="s">
        <v>10286</v>
      </c>
      <c r="W227" s="287" t="s">
        <v>10286</v>
      </c>
      <c r="X227" s="287" t="s">
        <v>10286</v>
      </c>
      <c r="Y227" s="287" t="s">
        <v>10286</v>
      </c>
      <c r="Z227" s="287" t="s">
        <v>10286</v>
      </c>
      <c r="AA227" s="287" t="s">
        <v>10286</v>
      </c>
      <c r="AB227" s="287" t="s">
        <v>10286</v>
      </c>
      <c r="AC227" s="287" t="s">
        <v>10286</v>
      </c>
      <c r="AD227" s="287" t="s">
        <v>10286</v>
      </c>
      <c r="AE227" s="287" t="s">
        <v>10286</v>
      </c>
      <c r="AF227" s="287" t="s">
        <v>10286</v>
      </c>
      <c r="AG227" s="287" t="s">
        <v>10286</v>
      </c>
      <c r="AH227" s="287" t="s">
        <v>10286</v>
      </c>
      <c r="AI227" s="287" t="s">
        <v>10286</v>
      </c>
      <c r="AJ227" s="287" t="s">
        <v>10286</v>
      </c>
      <c r="AK227" s="287" t="s">
        <v>10286</v>
      </c>
      <c r="AL227" s="287" t="s">
        <v>10286</v>
      </c>
      <c r="AM227" s="287" t="s">
        <v>10286</v>
      </c>
      <c r="AN227" s="287" t="s">
        <v>10286</v>
      </c>
      <c r="AO227" s="287" t="s">
        <v>10286</v>
      </c>
      <c r="AP227" s="287" t="s">
        <v>10286</v>
      </c>
      <c r="AQ227" s="287" t="s">
        <v>10286</v>
      </c>
      <c r="AR227" s="287" t="s">
        <v>10286</v>
      </c>
      <c r="AS227" s="287" t="s">
        <v>10286</v>
      </c>
      <c r="AT227" s="287">
        <v>1.8</v>
      </c>
      <c r="AU227" s="287">
        <v>1.8</v>
      </c>
      <c r="AV227" s="287">
        <v>1.8</v>
      </c>
      <c r="AW227" s="287">
        <v>1.8</v>
      </c>
      <c r="AX227" s="287">
        <v>1.8</v>
      </c>
      <c r="AY227" s="287">
        <v>1.8</v>
      </c>
      <c r="AZ227" s="287">
        <v>1.8</v>
      </c>
      <c r="BA227" s="287">
        <v>1.8</v>
      </c>
      <c r="BB227" s="287">
        <v>1.8</v>
      </c>
      <c r="BC227" s="287">
        <v>1.8</v>
      </c>
      <c r="BD227" s="287">
        <v>1.8</v>
      </c>
      <c r="BE227" s="287">
        <v>2</v>
      </c>
      <c r="BF227" s="287">
        <v>2</v>
      </c>
      <c r="BG227" s="287">
        <v>2.4</v>
      </c>
      <c r="BH227" s="287">
        <v>2.4</v>
      </c>
      <c r="BI227" s="287">
        <v>2.5</v>
      </c>
      <c r="BJ227" s="287">
        <v>2.2000000000000002</v>
      </c>
      <c r="BK227" s="287">
        <f>_xlfn.IFNA(VLOOKUP(C227,'INFORM Severity - hidden'!$C$5:$G$300,5,FALSE),"-")</f>
        <v>2.6</v>
      </c>
    </row>
    <row r="228" spans="1:63" x14ac:dyDescent="0.25">
      <c r="A228" t="s">
        <v>1120</v>
      </c>
      <c r="B228" t="s">
        <v>1118</v>
      </c>
      <c r="C228" t="s">
        <v>1119</v>
      </c>
      <c r="D228" s="287" t="str">
        <f t="shared" si="3"/>
        <v>Stable</v>
      </c>
      <c r="E228" s="287" t="s">
        <v>10286</v>
      </c>
      <c r="F228" s="287" t="s">
        <v>10286</v>
      </c>
      <c r="G228" s="287" t="s">
        <v>10286</v>
      </c>
      <c r="H228" s="287" t="s">
        <v>10286</v>
      </c>
      <c r="I228" s="287" t="s">
        <v>10286</v>
      </c>
      <c r="J228" s="287" t="s">
        <v>10286</v>
      </c>
      <c r="K228" s="287" t="s">
        <v>10286</v>
      </c>
      <c r="L228" s="287" t="s">
        <v>10286</v>
      </c>
      <c r="M228" s="287" t="s">
        <v>10286</v>
      </c>
      <c r="N228" s="287" t="s">
        <v>10286</v>
      </c>
      <c r="O228" s="287" t="s">
        <v>10286</v>
      </c>
      <c r="P228" s="287" t="s">
        <v>10286</v>
      </c>
      <c r="Q228" s="287" t="s">
        <v>10286</v>
      </c>
      <c r="R228" s="287" t="s">
        <v>10286</v>
      </c>
      <c r="S228" s="287" t="s">
        <v>10286</v>
      </c>
      <c r="T228" s="287" t="s">
        <v>10286</v>
      </c>
      <c r="U228" s="287" t="s">
        <v>10286</v>
      </c>
      <c r="V228" s="287" t="s">
        <v>10286</v>
      </c>
      <c r="W228" s="287" t="s">
        <v>10286</v>
      </c>
      <c r="X228" s="287" t="s">
        <v>10286</v>
      </c>
      <c r="Y228" s="287" t="s">
        <v>10286</v>
      </c>
      <c r="Z228" s="287" t="s">
        <v>10286</v>
      </c>
      <c r="AA228" s="287" t="s">
        <v>10286</v>
      </c>
      <c r="AB228" s="287" t="s">
        <v>10286</v>
      </c>
      <c r="AC228" s="287" t="s">
        <v>10286</v>
      </c>
      <c r="AD228" s="287" t="s">
        <v>10286</v>
      </c>
      <c r="AE228" s="287" t="s">
        <v>10286</v>
      </c>
      <c r="AF228" s="287" t="s">
        <v>10286</v>
      </c>
      <c r="AG228" s="287" t="s">
        <v>10286</v>
      </c>
      <c r="AH228" s="287" t="s">
        <v>10286</v>
      </c>
      <c r="AI228" s="287" t="s">
        <v>10286</v>
      </c>
      <c r="AJ228" s="287" t="s">
        <v>10286</v>
      </c>
      <c r="AK228" s="287" t="s">
        <v>10286</v>
      </c>
      <c r="AL228" s="287" t="s">
        <v>10286</v>
      </c>
      <c r="AM228" s="287" t="s">
        <v>10286</v>
      </c>
      <c r="AN228" s="287" t="s">
        <v>10286</v>
      </c>
      <c r="AO228" s="287" t="s">
        <v>10286</v>
      </c>
      <c r="AP228" s="287" t="s">
        <v>10286</v>
      </c>
      <c r="AQ228" s="287">
        <v>3.9</v>
      </c>
      <c r="AR228" s="287">
        <v>3.9</v>
      </c>
      <c r="AS228" s="287">
        <v>3.8</v>
      </c>
      <c r="AT228" s="287">
        <v>3.8</v>
      </c>
      <c r="AU228" s="287">
        <v>3.8</v>
      </c>
      <c r="AV228" s="287">
        <v>3.8</v>
      </c>
      <c r="AW228" s="287">
        <v>4.0999999999999996</v>
      </c>
      <c r="AX228" s="287">
        <v>4.0999999999999996</v>
      </c>
      <c r="AY228" s="287">
        <v>4.2</v>
      </c>
      <c r="AZ228" s="287">
        <v>4.4000000000000004</v>
      </c>
      <c r="BA228" s="287">
        <v>4.4000000000000004</v>
      </c>
      <c r="BB228" s="287">
        <v>4.4000000000000004</v>
      </c>
      <c r="BC228" s="287">
        <v>4.4000000000000004</v>
      </c>
      <c r="BD228" s="287">
        <v>4.4000000000000004</v>
      </c>
      <c r="BE228" s="287">
        <v>4.4000000000000004</v>
      </c>
      <c r="BF228" s="287">
        <v>4.2</v>
      </c>
      <c r="BG228" s="287">
        <v>4.2</v>
      </c>
      <c r="BH228" s="287">
        <v>4.2</v>
      </c>
      <c r="BI228" s="287">
        <v>4.2</v>
      </c>
      <c r="BJ228" s="287">
        <v>4.2</v>
      </c>
      <c r="BK228" s="287">
        <f>_xlfn.IFNA(VLOOKUP(C228,'INFORM Severity - hidden'!$C$5:$G$300,5,FALSE),"-")</f>
        <v>4.2</v>
      </c>
    </row>
    <row r="229" spans="1:63" x14ac:dyDescent="0.25">
      <c r="A229" t="s">
        <v>2813</v>
      </c>
      <c r="B229" t="s">
        <v>2811</v>
      </c>
      <c r="C229" t="s">
        <v>2812</v>
      </c>
      <c r="D229" s="287" t="str">
        <f t="shared" si="3"/>
        <v>Decreasing</v>
      </c>
      <c r="E229" s="287" t="s">
        <v>10286</v>
      </c>
      <c r="F229" s="287" t="s">
        <v>10286</v>
      </c>
      <c r="G229" s="287" t="s">
        <v>10286</v>
      </c>
      <c r="H229" s="287" t="s">
        <v>10286</v>
      </c>
      <c r="I229" s="287" t="s">
        <v>10286</v>
      </c>
      <c r="J229" s="287" t="s">
        <v>10286</v>
      </c>
      <c r="K229" s="287" t="s">
        <v>10286</v>
      </c>
      <c r="L229" s="287" t="s">
        <v>10286</v>
      </c>
      <c r="M229" s="287" t="s">
        <v>10286</v>
      </c>
      <c r="N229" s="287" t="s">
        <v>10286</v>
      </c>
      <c r="O229" s="287" t="s">
        <v>10286</v>
      </c>
      <c r="P229" s="287" t="s">
        <v>10286</v>
      </c>
      <c r="Q229" s="287" t="s">
        <v>10286</v>
      </c>
      <c r="R229" s="287" t="s">
        <v>10286</v>
      </c>
      <c r="S229" s="287" t="s">
        <v>10286</v>
      </c>
      <c r="T229" s="287" t="s">
        <v>10286</v>
      </c>
      <c r="U229" s="287" t="s">
        <v>10286</v>
      </c>
      <c r="V229" s="287" t="s">
        <v>10286</v>
      </c>
      <c r="W229" s="287" t="s">
        <v>10286</v>
      </c>
      <c r="X229" s="287" t="s">
        <v>10286</v>
      </c>
      <c r="Y229" s="287" t="s">
        <v>10286</v>
      </c>
      <c r="Z229" s="287" t="s">
        <v>10286</v>
      </c>
      <c r="AA229" s="287" t="s">
        <v>10286</v>
      </c>
      <c r="AB229" s="287" t="s">
        <v>10286</v>
      </c>
      <c r="AC229" s="287" t="s">
        <v>10286</v>
      </c>
      <c r="AD229" s="287" t="s">
        <v>10286</v>
      </c>
      <c r="AE229" s="287" t="s">
        <v>10286</v>
      </c>
      <c r="AF229" s="287" t="s">
        <v>10286</v>
      </c>
      <c r="AG229" s="287" t="s">
        <v>10286</v>
      </c>
      <c r="AH229" s="287" t="s">
        <v>10286</v>
      </c>
      <c r="AI229" s="287" t="s">
        <v>10286</v>
      </c>
      <c r="AJ229" s="287" t="s">
        <v>10286</v>
      </c>
      <c r="AK229" s="287" t="s">
        <v>10286</v>
      </c>
      <c r="AL229" s="287" t="s">
        <v>10286</v>
      </c>
      <c r="AM229" s="287" t="s">
        <v>10286</v>
      </c>
      <c r="AN229" s="287" t="s">
        <v>10286</v>
      </c>
      <c r="AO229" s="287" t="s">
        <v>10286</v>
      </c>
      <c r="AP229" s="287" t="s">
        <v>10286</v>
      </c>
      <c r="AQ229" s="287" t="s">
        <v>10286</v>
      </c>
      <c r="AR229" s="287" t="s">
        <v>10286</v>
      </c>
      <c r="AS229" s="287" t="s">
        <v>10286</v>
      </c>
      <c r="AT229" s="287" t="s">
        <v>10286</v>
      </c>
      <c r="AU229" s="287" t="s">
        <v>10286</v>
      </c>
      <c r="AV229" s="287" t="s">
        <v>10286</v>
      </c>
      <c r="AW229" s="287" t="s">
        <v>10286</v>
      </c>
      <c r="AX229" s="287" t="s">
        <v>10286</v>
      </c>
      <c r="AY229" s="287" t="s">
        <v>10286</v>
      </c>
      <c r="AZ229" s="287" t="s">
        <v>10286</v>
      </c>
      <c r="BA229" s="287" t="s">
        <v>10286</v>
      </c>
      <c r="BB229" s="287" t="s">
        <v>10286</v>
      </c>
      <c r="BC229" s="287">
        <v>3.7</v>
      </c>
      <c r="BD229" s="287">
        <v>3.7</v>
      </c>
      <c r="BE229" s="287">
        <v>3.8</v>
      </c>
      <c r="BF229" s="287">
        <v>4</v>
      </c>
      <c r="BG229" s="287">
        <v>4</v>
      </c>
      <c r="BH229" s="287">
        <v>4</v>
      </c>
      <c r="BI229" s="287">
        <v>4</v>
      </c>
      <c r="BJ229" s="287">
        <v>4</v>
      </c>
      <c r="BK229" s="287">
        <f>_xlfn.IFNA(VLOOKUP(C229,'INFORM Severity - hidden'!$C$5:$G$300,5,FALSE),"-")</f>
        <v>3.6</v>
      </c>
    </row>
    <row r="230" spans="1:63" x14ac:dyDescent="0.25">
      <c r="A230" t="s">
        <v>5888</v>
      </c>
      <c r="B230" t="s">
        <v>5886</v>
      </c>
      <c r="C230" t="s">
        <v>5887</v>
      </c>
      <c r="D230" s="287" t="str">
        <f t="shared" si="3"/>
        <v>Increasing</v>
      </c>
      <c r="E230" s="287" t="s">
        <v>10286</v>
      </c>
      <c r="F230" s="287" t="s">
        <v>10286</v>
      </c>
      <c r="G230" s="287" t="s">
        <v>10286</v>
      </c>
      <c r="H230" s="287" t="s">
        <v>10286</v>
      </c>
      <c r="I230" s="287" t="s">
        <v>10286</v>
      </c>
      <c r="J230" s="287" t="s">
        <v>10286</v>
      </c>
      <c r="K230" s="287" t="s">
        <v>10286</v>
      </c>
      <c r="L230" s="287" t="s">
        <v>10286</v>
      </c>
      <c r="M230" s="287" t="s">
        <v>10286</v>
      </c>
      <c r="N230" s="287" t="s">
        <v>10286</v>
      </c>
      <c r="O230" s="287" t="s">
        <v>10286</v>
      </c>
      <c r="P230" s="287" t="s">
        <v>10286</v>
      </c>
      <c r="Q230" s="287" t="s">
        <v>10286</v>
      </c>
      <c r="R230" s="287" t="s">
        <v>10286</v>
      </c>
      <c r="S230" s="287" t="s">
        <v>10286</v>
      </c>
      <c r="T230" s="287" t="s">
        <v>10286</v>
      </c>
      <c r="U230" s="287" t="s">
        <v>10286</v>
      </c>
      <c r="V230" s="287" t="s">
        <v>10286</v>
      </c>
      <c r="W230" s="287" t="s">
        <v>10286</v>
      </c>
      <c r="X230" s="287" t="s">
        <v>10286</v>
      </c>
      <c r="Y230" s="287" t="s">
        <v>10286</v>
      </c>
      <c r="Z230" s="287" t="s">
        <v>10286</v>
      </c>
      <c r="AA230" s="287" t="s">
        <v>10286</v>
      </c>
      <c r="AB230" s="287" t="s">
        <v>10286</v>
      </c>
      <c r="AC230" s="287" t="s">
        <v>10286</v>
      </c>
      <c r="AD230" s="287" t="s">
        <v>10286</v>
      </c>
      <c r="AE230" s="287" t="s">
        <v>10286</v>
      </c>
      <c r="AF230" s="287" t="s">
        <v>10286</v>
      </c>
      <c r="AG230" s="287" t="s">
        <v>10286</v>
      </c>
      <c r="AH230" s="287" t="s">
        <v>10286</v>
      </c>
      <c r="AI230" s="287" t="s">
        <v>10286</v>
      </c>
      <c r="AJ230" s="287" t="s">
        <v>10286</v>
      </c>
      <c r="AK230" s="287" t="s">
        <v>10286</v>
      </c>
      <c r="AL230" s="287" t="s">
        <v>10286</v>
      </c>
      <c r="AM230" s="287" t="s">
        <v>10286</v>
      </c>
      <c r="AN230" s="287" t="s">
        <v>10286</v>
      </c>
      <c r="AO230" s="287" t="s">
        <v>10286</v>
      </c>
      <c r="AP230" s="287" t="s">
        <v>10286</v>
      </c>
      <c r="AQ230" s="287">
        <v>1</v>
      </c>
      <c r="AR230" s="287">
        <v>1</v>
      </c>
      <c r="AS230" s="287">
        <v>1</v>
      </c>
      <c r="AT230" s="287">
        <v>1</v>
      </c>
      <c r="AU230" s="287">
        <v>2.2999999999999998</v>
      </c>
      <c r="AV230" s="287">
        <v>2.4</v>
      </c>
      <c r="AW230" s="287">
        <v>2.5</v>
      </c>
      <c r="AX230" s="287">
        <v>2.5</v>
      </c>
      <c r="AY230" s="287">
        <v>2.5</v>
      </c>
      <c r="AZ230" s="287">
        <v>1.4</v>
      </c>
      <c r="BA230" s="287">
        <v>1.4</v>
      </c>
      <c r="BB230" s="287">
        <v>1.4</v>
      </c>
      <c r="BC230" s="287">
        <v>1.4</v>
      </c>
      <c r="BD230" s="287">
        <v>1.4</v>
      </c>
      <c r="BE230" s="287">
        <v>1.4</v>
      </c>
      <c r="BF230" s="287">
        <v>1.4</v>
      </c>
      <c r="BG230" s="287">
        <v>1.5</v>
      </c>
      <c r="BH230" s="287">
        <v>1.4</v>
      </c>
      <c r="BI230" s="287">
        <v>1.3</v>
      </c>
      <c r="BJ230" s="287">
        <v>1.7</v>
      </c>
      <c r="BK230" s="287">
        <f>_xlfn.IFNA(VLOOKUP(C230,'INFORM Severity - hidden'!$C$5:$G$300,5,FALSE),"-")</f>
        <v>1.7</v>
      </c>
    </row>
    <row r="231" spans="1:63" x14ac:dyDescent="0.25">
      <c r="A231" t="s">
        <v>5764</v>
      </c>
      <c r="B231" t="s">
        <v>5762</v>
      </c>
      <c r="C231" t="s">
        <v>5763</v>
      </c>
      <c r="D231" s="287" t="str">
        <f t="shared" si="3"/>
        <v>Stable</v>
      </c>
      <c r="E231" s="287" t="s">
        <v>10286</v>
      </c>
      <c r="F231" s="287" t="s">
        <v>10286</v>
      </c>
      <c r="G231" s="287" t="s">
        <v>10286</v>
      </c>
      <c r="H231" s="287" t="s">
        <v>10286</v>
      </c>
      <c r="I231" s="287" t="s">
        <v>10286</v>
      </c>
      <c r="J231" s="287" t="s">
        <v>10286</v>
      </c>
      <c r="K231" s="287" t="s">
        <v>10286</v>
      </c>
      <c r="L231" s="287" t="s">
        <v>10286</v>
      </c>
      <c r="M231" s="287" t="s">
        <v>10286</v>
      </c>
      <c r="N231" s="287" t="s">
        <v>10286</v>
      </c>
      <c r="O231" s="287" t="s">
        <v>10286</v>
      </c>
      <c r="P231" s="287" t="s">
        <v>10286</v>
      </c>
      <c r="Q231" s="287" t="s">
        <v>10286</v>
      </c>
      <c r="R231" s="287" t="s">
        <v>10286</v>
      </c>
      <c r="S231" s="287" t="s">
        <v>10286</v>
      </c>
      <c r="T231" s="287" t="s">
        <v>10286</v>
      </c>
      <c r="U231" s="287" t="s">
        <v>10286</v>
      </c>
      <c r="V231" s="287" t="s">
        <v>10286</v>
      </c>
      <c r="W231" s="287" t="s">
        <v>10286</v>
      </c>
      <c r="X231" s="287" t="s">
        <v>10286</v>
      </c>
      <c r="Y231" s="287" t="s">
        <v>10286</v>
      </c>
      <c r="Z231" s="287" t="s">
        <v>10286</v>
      </c>
      <c r="AA231" s="287" t="s">
        <v>10286</v>
      </c>
      <c r="AB231" s="287" t="s">
        <v>10286</v>
      </c>
      <c r="AC231" s="287" t="s">
        <v>10286</v>
      </c>
      <c r="AD231" s="287" t="s">
        <v>10286</v>
      </c>
      <c r="AE231" s="287" t="s">
        <v>10286</v>
      </c>
      <c r="AF231" s="287" t="s">
        <v>10286</v>
      </c>
      <c r="AG231" s="287" t="s">
        <v>10286</v>
      </c>
      <c r="AH231" s="287" t="s">
        <v>10286</v>
      </c>
      <c r="AI231" s="287" t="s">
        <v>10286</v>
      </c>
      <c r="AJ231" s="287" t="s">
        <v>10286</v>
      </c>
      <c r="AK231" s="287" t="s">
        <v>10286</v>
      </c>
      <c r="AL231" s="287" t="s">
        <v>10286</v>
      </c>
      <c r="AM231" s="287" t="s">
        <v>10286</v>
      </c>
      <c r="AN231" s="287" t="s">
        <v>10286</v>
      </c>
      <c r="AO231" s="287" t="s">
        <v>10286</v>
      </c>
      <c r="AP231" s="287" t="s">
        <v>10286</v>
      </c>
      <c r="AQ231" s="287" t="s">
        <v>10286</v>
      </c>
      <c r="AR231" s="287" t="s">
        <v>10286</v>
      </c>
      <c r="AS231" s="287" t="s">
        <v>10286</v>
      </c>
      <c r="AT231" s="287" t="s">
        <v>10286</v>
      </c>
      <c r="AU231" s="287" t="s">
        <v>10286</v>
      </c>
      <c r="AV231" s="287" t="s">
        <v>10286</v>
      </c>
      <c r="AW231" s="287" t="s">
        <v>10286</v>
      </c>
      <c r="AX231" s="287" t="s">
        <v>10286</v>
      </c>
      <c r="AY231" s="287" t="s">
        <v>10286</v>
      </c>
      <c r="AZ231" s="287" t="s">
        <v>10286</v>
      </c>
      <c r="BA231" s="287" t="s">
        <v>10286</v>
      </c>
      <c r="BB231" s="287" t="s">
        <v>10286</v>
      </c>
      <c r="BC231" s="287" t="s">
        <v>10286</v>
      </c>
      <c r="BD231" s="287" t="s">
        <v>10286</v>
      </c>
      <c r="BE231" s="287" t="s">
        <v>10286</v>
      </c>
      <c r="BF231" s="287" t="s">
        <v>10286</v>
      </c>
      <c r="BG231" s="287" t="s">
        <v>10286</v>
      </c>
      <c r="BH231" s="287">
        <v>2.7</v>
      </c>
      <c r="BI231" s="287">
        <v>2.7</v>
      </c>
      <c r="BJ231" s="287">
        <v>2.7</v>
      </c>
      <c r="BK231" s="287">
        <f>_xlfn.IFNA(VLOOKUP(C231,'INFORM Severity - hidden'!$C$5:$G$300,5,FALSE),"-")</f>
        <v>2.7</v>
      </c>
    </row>
    <row r="232" spans="1:63" x14ac:dyDescent="0.25">
      <c r="A232" t="s">
        <v>344</v>
      </c>
      <c r="B232" t="s">
        <v>342</v>
      </c>
      <c r="C232" t="s">
        <v>343</v>
      </c>
      <c r="D232" s="287" t="str">
        <f t="shared" si="3"/>
        <v>Stable</v>
      </c>
      <c r="E232" s="287" t="s">
        <v>10286</v>
      </c>
      <c r="F232" s="287">
        <v>1.4</v>
      </c>
      <c r="G232" s="287">
        <v>1.4</v>
      </c>
      <c r="H232" s="287">
        <v>1.6</v>
      </c>
      <c r="I232" s="287">
        <v>1.6</v>
      </c>
      <c r="J232" s="287">
        <v>1.6</v>
      </c>
      <c r="K232" s="287">
        <v>1.6</v>
      </c>
      <c r="L232" s="287">
        <v>1.6</v>
      </c>
      <c r="M232" s="287">
        <v>1.6</v>
      </c>
      <c r="N232" s="287">
        <v>2.2999999999999998</v>
      </c>
      <c r="O232" s="287">
        <v>2.2999999999999998</v>
      </c>
      <c r="P232" s="287">
        <v>2.2999999999999998</v>
      </c>
      <c r="Q232" s="287">
        <v>2.2999999999999998</v>
      </c>
      <c r="R232" s="287">
        <v>2.2999999999999998</v>
      </c>
      <c r="S232" s="287">
        <v>2</v>
      </c>
      <c r="T232" s="287">
        <v>2</v>
      </c>
      <c r="U232" s="287">
        <v>1.8</v>
      </c>
      <c r="V232" s="287">
        <v>1.9</v>
      </c>
      <c r="W232" s="287">
        <v>1.9</v>
      </c>
      <c r="X232" s="287">
        <v>1.9</v>
      </c>
      <c r="Y232" s="287">
        <v>1.8</v>
      </c>
      <c r="Z232" s="287">
        <v>1.9</v>
      </c>
      <c r="AA232" s="287">
        <v>2</v>
      </c>
      <c r="AB232" s="287">
        <v>2</v>
      </c>
      <c r="AC232" s="287">
        <v>1.9</v>
      </c>
      <c r="AD232" s="287">
        <v>1.9</v>
      </c>
      <c r="AE232" s="287">
        <v>1.9</v>
      </c>
      <c r="AF232" s="287">
        <v>2</v>
      </c>
      <c r="AG232" s="287">
        <v>2</v>
      </c>
      <c r="AH232" s="287">
        <v>2</v>
      </c>
      <c r="AI232" s="287">
        <v>2</v>
      </c>
      <c r="AJ232" s="287">
        <v>2</v>
      </c>
      <c r="AK232" s="287">
        <v>2</v>
      </c>
      <c r="AL232" s="287">
        <v>2</v>
      </c>
      <c r="AM232" s="287">
        <v>2</v>
      </c>
      <c r="AN232" s="287">
        <v>2</v>
      </c>
      <c r="AO232" s="287">
        <v>2</v>
      </c>
      <c r="AP232" s="287">
        <v>2</v>
      </c>
      <c r="AQ232" s="287">
        <v>2.4</v>
      </c>
      <c r="AR232" s="287">
        <v>2.4</v>
      </c>
      <c r="AS232" s="287">
        <v>2.4</v>
      </c>
      <c r="AT232" s="287">
        <v>2.4</v>
      </c>
      <c r="AU232" s="287">
        <v>2.4</v>
      </c>
      <c r="AV232" s="287">
        <v>2.4</v>
      </c>
      <c r="AW232" s="287">
        <v>2.4</v>
      </c>
      <c r="AX232" s="287">
        <v>2.4</v>
      </c>
      <c r="AY232" s="287">
        <v>2.4</v>
      </c>
      <c r="AZ232" s="287">
        <v>2.4</v>
      </c>
      <c r="BA232" s="287">
        <v>2.4</v>
      </c>
      <c r="BB232" s="287">
        <v>2.4</v>
      </c>
      <c r="BC232" s="287">
        <v>2.4</v>
      </c>
      <c r="BD232" s="287">
        <v>2.4</v>
      </c>
      <c r="BE232" s="287">
        <v>2.4</v>
      </c>
      <c r="BF232" s="287">
        <v>2.4</v>
      </c>
      <c r="BG232" s="287">
        <v>2.4</v>
      </c>
      <c r="BH232" s="287">
        <v>2.4</v>
      </c>
      <c r="BI232" s="287">
        <v>2.4</v>
      </c>
      <c r="BJ232" s="287">
        <v>2.4</v>
      </c>
      <c r="BK232" s="287">
        <f>_xlfn.IFNA(VLOOKUP(C232,'INFORM Severity - hidden'!$C$5:$G$300,5,FALSE),"-")</f>
        <v>2.4</v>
      </c>
    </row>
    <row r="233" spans="1:63" x14ac:dyDescent="0.25">
      <c r="A233" t="s">
        <v>361</v>
      </c>
      <c r="B233" t="s">
        <v>359</v>
      </c>
      <c r="C233" t="s">
        <v>360</v>
      </c>
      <c r="D233" s="287" t="str">
        <f t="shared" si="3"/>
        <v>Increasing</v>
      </c>
      <c r="E233" s="287" t="s">
        <v>10286</v>
      </c>
      <c r="F233" s="287">
        <v>3.9</v>
      </c>
      <c r="G233" s="287">
        <v>3.9</v>
      </c>
      <c r="H233" s="287">
        <v>4</v>
      </c>
      <c r="I233" s="287">
        <v>3.9</v>
      </c>
      <c r="J233" s="287">
        <v>4</v>
      </c>
      <c r="K233" s="287">
        <v>4</v>
      </c>
      <c r="L233" s="287">
        <v>4</v>
      </c>
      <c r="M233" s="287">
        <v>4</v>
      </c>
      <c r="N233" s="287">
        <v>4.0999999999999996</v>
      </c>
      <c r="O233" s="287">
        <v>4.0999999999999996</v>
      </c>
      <c r="P233" s="287">
        <v>4.0999999999999996</v>
      </c>
      <c r="Q233" s="287">
        <v>4.0999999999999996</v>
      </c>
      <c r="R233" s="287">
        <v>4.5999999999999996</v>
      </c>
      <c r="S233" s="287">
        <v>4.5999999999999996</v>
      </c>
      <c r="T233" s="287">
        <v>4.5999999999999996</v>
      </c>
      <c r="U233" s="287">
        <v>4.5999999999999996</v>
      </c>
      <c r="V233" s="287">
        <v>4.5</v>
      </c>
      <c r="W233" s="287">
        <v>4.5</v>
      </c>
      <c r="X233" s="287">
        <v>4.5</v>
      </c>
      <c r="Y233" s="287">
        <v>4.5</v>
      </c>
      <c r="Z233" s="287">
        <v>4.5</v>
      </c>
      <c r="AA233" s="287">
        <v>4.5</v>
      </c>
      <c r="AB233" s="287">
        <v>4.5</v>
      </c>
      <c r="AC233" s="287">
        <v>4.5</v>
      </c>
      <c r="AD233" s="287">
        <v>4.3</v>
      </c>
      <c r="AE233" s="287">
        <v>4.3</v>
      </c>
      <c r="AF233" s="287">
        <v>4.2</v>
      </c>
      <c r="AG233" s="287">
        <v>4.2</v>
      </c>
      <c r="AH233" s="287">
        <v>4.4000000000000004</v>
      </c>
      <c r="AI233" s="287">
        <v>4.4000000000000004</v>
      </c>
      <c r="AJ233" s="287">
        <v>4.4000000000000004</v>
      </c>
      <c r="AK233" s="287">
        <v>4.4000000000000004</v>
      </c>
      <c r="AL233" s="287">
        <v>4.4000000000000004</v>
      </c>
      <c r="AM233" s="287">
        <v>4.3</v>
      </c>
      <c r="AN233" s="287">
        <v>4.4000000000000004</v>
      </c>
      <c r="AO233" s="287">
        <v>4.3</v>
      </c>
      <c r="AP233" s="287">
        <v>4.3</v>
      </c>
      <c r="AQ233" s="287">
        <v>4.4000000000000004</v>
      </c>
      <c r="AR233" s="287">
        <v>4.4000000000000004</v>
      </c>
      <c r="AS233" s="287">
        <v>4.4000000000000004</v>
      </c>
      <c r="AT233" s="287">
        <v>4.4000000000000004</v>
      </c>
      <c r="AU233" s="287">
        <v>4.4000000000000004</v>
      </c>
      <c r="AV233" s="287">
        <v>4.4000000000000004</v>
      </c>
      <c r="AW233" s="287">
        <v>4.4000000000000004</v>
      </c>
      <c r="AX233" s="287">
        <v>4.4000000000000004</v>
      </c>
      <c r="AY233" s="287">
        <v>4.4000000000000004</v>
      </c>
      <c r="AZ233" s="287">
        <v>4.4000000000000004</v>
      </c>
      <c r="BA233" s="287">
        <v>4.4000000000000004</v>
      </c>
      <c r="BB233" s="287">
        <v>4.4000000000000004</v>
      </c>
      <c r="BC233" s="287">
        <v>4.4000000000000004</v>
      </c>
      <c r="BD233" s="287">
        <v>4.4000000000000004</v>
      </c>
      <c r="BE233" s="287">
        <v>4.5</v>
      </c>
      <c r="BF233" s="287">
        <v>4.7</v>
      </c>
      <c r="BG233" s="287">
        <v>4.5999999999999996</v>
      </c>
      <c r="BH233" s="287">
        <v>4.9000000000000004</v>
      </c>
      <c r="BI233" s="287">
        <v>4.9000000000000004</v>
      </c>
      <c r="BJ233" s="287">
        <v>4.8</v>
      </c>
      <c r="BK233" s="287">
        <f>_xlfn.IFNA(VLOOKUP(C233,'INFORM Severity - hidden'!$C$5:$G$300,5,FALSE),"-")</f>
        <v>4.8</v>
      </c>
    </row>
    <row r="234" spans="1:63" x14ac:dyDescent="0.25">
      <c r="C234" t="s">
        <v>10381</v>
      </c>
      <c r="D234" s="287" t="str">
        <f t="shared" si="3"/>
        <v>-</v>
      </c>
      <c r="E234" s="287" t="s">
        <v>10286</v>
      </c>
      <c r="F234" s="287">
        <v>3.9</v>
      </c>
      <c r="G234" s="287">
        <v>3.9</v>
      </c>
      <c r="H234" s="287" t="s">
        <v>10286</v>
      </c>
      <c r="I234" s="287" t="s">
        <v>10286</v>
      </c>
      <c r="J234" s="287" t="s">
        <v>10286</v>
      </c>
      <c r="K234" s="287" t="s">
        <v>10286</v>
      </c>
      <c r="L234" s="287" t="s">
        <v>10286</v>
      </c>
      <c r="M234" s="287" t="s">
        <v>10286</v>
      </c>
      <c r="N234" s="287" t="s">
        <v>10286</v>
      </c>
      <c r="O234" s="287" t="s">
        <v>10286</v>
      </c>
      <c r="P234" s="287" t="s">
        <v>10286</v>
      </c>
      <c r="Q234" s="287" t="s">
        <v>10286</v>
      </c>
      <c r="R234" s="287" t="s">
        <v>10286</v>
      </c>
      <c r="S234" s="287" t="s">
        <v>10286</v>
      </c>
      <c r="T234" s="287" t="s">
        <v>10286</v>
      </c>
      <c r="U234" s="287" t="s">
        <v>10286</v>
      </c>
      <c r="V234" s="287" t="s">
        <v>10286</v>
      </c>
      <c r="W234" s="287" t="s">
        <v>10286</v>
      </c>
      <c r="X234" s="287" t="s">
        <v>10286</v>
      </c>
      <c r="Y234" s="287" t="s">
        <v>10286</v>
      </c>
      <c r="Z234" s="287" t="s">
        <v>10286</v>
      </c>
      <c r="AA234" s="287" t="s">
        <v>10286</v>
      </c>
      <c r="AB234" s="287" t="s">
        <v>10286</v>
      </c>
      <c r="AC234" s="287" t="s">
        <v>10286</v>
      </c>
      <c r="AD234" s="287" t="s">
        <v>10286</v>
      </c>
      <c r="AE234" s="287" t="s">
        <v>10286</v>
      </c>
      <c r="AF234" s="287" t="s">
        <v>10286</v>
      </c>
      <c r="AG234" s="287" t="s">
        <v>10286</v>
      </c>
      <c r="AH234" s="287" t="s">
        <v>10286</v>
      </c>
      <c r="AI234" s="287" t="s">
        <v>10286</v>
      </c>
      <c r="AJ234" s="287" t="s">
        <v>10286</v>
      </c>
      <c r="AK234" s="287" t="s">
        <v>10286</v>
      </c>
      <c r="AL234" s="287" t="s">
        <v>10286</v>
      </c>
      <c r="AM234" s="287" t="s">
        <v>10286</v>
      </c>
      <c r="AN234" s="287" t="s">
        <v>10286</v>
      </c>
      <c r="AO234" s="287" t="s">
        <v>10286</v>
      </c>
      <c r="AP234" s="287" t="s">
        <v>10286</v>
      </c>
      <c r="AQ234" s="287" t="s">
        <v>10286</v>
      </c>
      <c r="AR234" s="287" t="s">
        <v>10286</v>
      </c>
      <c r="AS234" s="287" t="s">
        <v>10286</v>
      </c>
      <c r="AT234" s="287" t="s">
        <v>10286</v>
      </c>
      <c r="AU234" s="287" t="s">
        <v>10286</v>
      </c>
      <c r="AV234" s="287" t="s">
        <v>10286</v>
      </c>
      <c r="AW234" s="287" t="s">
        <v>10286</v>
      </c>
      <c r="AX234" s="287" t="s">
        <v>10286</v>
      </c>
      <c r="AY234" s="287" t="s">
        <v>10286</v>
      </c>
      <c r="AZ234" s="287" t="s">
        <v>10286</v>
      </c>
      <c r="BA234" s="287" t="s">
        <v>10286</v>
      </c>
      <c r="BB234" s="287" t="s">
        <v>10286</v>
      </c>
      <c r="BC234" s="287" t="s">
        <v>10286</v>
      </c>
      <c r="BD234" s="287" t="s">
        <v>10286</v>
      </c>
      <c r="BE234" s="287" t="s">
        <v>10286</v>
      </c>
      <c r="BF234" s="287" t="s">
        <v>10286</v>
      </c>
      <c r="BG234" s="287" t="s">
        <v>10286</v>
      </c>
      <c r="BH234" s="287" t="s">
        <v>10286</v>
      </c>
      <c r="BI234" s="287" t="s">
        <v>10286</v>
      </c>
      <c r="BJ234" s="287" t="s">
        <v>10286</v>
      </c>
      <c r="BK234" s="287" t="str">
        <f>_xlfn.IFNA(VLOOKUP(C234,'INFORM Severity - hidden'!$C$5:$G$300,5,FALSE),"-")</f>
        <v>-</v>
      </c>
    </row>
    <row r="235" spans="1:63" x14ac:dyDescent="0.25">
      <c r="C235" t="s">
        <v>10382</v>
      </c>
      <c r="D235" s="287" t="str">
        <f t="shared" si="3"/>
        <v>-</v>
      </c>
      <c r="E235" s="287" t="s">
        <v>10286</v>
      </c>
      <c r="F235" s="287">
        <v>2.1</v>
      </c>
      <c r="G235" s="287">
        <v>2.1</v>
      </c>
      <c r="H235" s="287">
        <v>2.7</v>
      </c>
      <c r="I235" s="287">
        <v>2.7</v>
      </c>
      <c r="J235" s="287">
        <v>2.7</v>
      </c>
      <c r="K235" s="287">
        <v>2.8</v>
      </c>
      <c r="L235" s="287">
        <v>2.7</v>
      </c>
      <c r="M235" s="287">
        <v>2.7</v>
      </c>
      <c r="N235" s="287">
        <v>2.7</v>
      </c>
      <c r="O235" s="287">
        <v>2.7</v>
      </c>
      <c r="P235" s="287" t="s">
        <v>10286</v>
      </c>
      <c r="Q235" s="287" t="s">
        <v>10286</v>
      </c>
      <c r="R235" s="287" t="s">
        <v>10286</v>
      </c>
      <c r="S235" s="287" t="s">
        <v>10286</v>
      </c>
      <c r="T235" s="287" t="s">
        <v>10286</v>
      </c>
      <c r="U235" s="287" t="s">
        <v>10286</v>
      </c>
      <c r="V235" s="287" t="s">
        <v>10286</v>
      </c>
      <c r="W235" s="287" t="s">
        <v>10286</v>
      </c>
      <c r="X235" s="287" t="s">
        <v>10286</v>
      </c>
      <c r="Y235" s="287" t="s">
        <v>10286</v>
      </c>
      <c r="Z235" s="287" t="s">
        <v>10286</v>
      </c>
      <c r="AA235" s="287" t="s">
        <v>10286</v>
      </c>
      <c r="AB235" s="287" t="s">
        <v>10286</v>
      </c>
      <c r="AC235" s="287" t="s">
        <v>10286</v>
      </c>
      <c r="AD235" s="287" t="s">
        <v>10286</v>
      </c>
      <c r="AE235" s="287" t="s">
        <v>10286</v>
      </c>
      <c r="AF235" s="287" t="s">
        <v>10286</v>
      </c>
      <c r="AG235" s="287" t="s">
        <v>10286</v>
      </c>
      <c r="AH235" s="287" t="s">
        <v>10286</v>
      </c>
      <c r="AI235" s="287" t="s">
        <v>10286</v>
      </c>
      <c r="AJ235" s="287" t="s">
        <v>10286</v>
      </c>
      <c r="AK235" s="287" t="s">
        <v>10286</v>
      </c>
      <c r="AL235" s="287" t="s">
        <v>10286</v>
      </c>
      <c r="AM235" s="287" t="s">
        <v>10286</v>
      </c>
      <c r="AN235" s="287" t="s">
        <v>10286</v>
      </c>
      <c r="AO235" s="287" t="s">
        <v>10286</v>
      </c>
      <c r="AP235" s="287" t="s">
        <v>10286</v>
      </c>
      <c r="AQ235" s="287" t="s">
        <v>10286</v>
      </c>
      <c r="AR235" s="287" t="s">
        <v>10286</v>
      </c>
      <c r="AS235" s="287" t="s">
        <v>10286</v>
      </c>
      <c r="AT235" s="287" t="s">
        <v>10286</v>
      </c>
      <c r="AU235" s="287" t="s">
        <v>10286</v>
      </c>
      <c r="AV235" s="287" t="s">
        <v>10286</v>
      </c>
      <c r="AW235" s="287" t="s">
        <v>10286</v>
      </c>
      <c r="AX235" s="287" t="s">
        <v>10286</v>
      </c>
      <c r="AY235" s="287" t="s">
        <v>10286</v>
      </c>
      <c r="AZ235" s="287" t="s">
        <v>10286</v>
      </c>
      <c r="BA235" s="287" t="s">
        <v>10286</v>
      </c>
      <c r="BB235" s="287" t="s">
        <v>10286</v>
      </c>
      <c r="BC235" s="287" t="s">
        <v>10286</v>
      </c>
      <c r="BD235" s="287" t="s">
        <v>10286</v>
      </c>
      <c r="BE235" s="287" t="s">
        <v>10286</v>
      </c>
      <c r="BF235" s="287" t="s">
        <v>10286</v>
      </c>
      <c r="BG235" s="287" t="s">
        <v>10286</v>
      </c>
      <c r="BH235" s="287" t="s">
        <v>10286</v>
      </c>
      <c r="BI235" s="287" t="s">
        <v>10286</v>
      </c>
      <c r="BJ235" s="287" t="s">
        <v>10286</v>
      </c>
      <c r="BK235" s="287" t="str">
        <f>_xlfn.IFNA(VLOOKUP(C235,'INFORM Severity - hidden'!$C$5:$G$300,5,FALSE),"-")</f>
        <v>-</v>
      </c>
    </row>
    <row r="236" spans="1:63" x14ac:dyDescent="0.25">
      <c r="C236" t="s">
        <v>10383</v>
      </c>
      <c r="D236" s="287" t="str">
        <f t="shared" si="3"/>
        <v>-</v>
      </c>
      <c r="E236" s="287" t="s">
        <v>10286</v>
      </c>
      <c r="F236" s="287">
        <v>2.6</v>
      </c>
      <c r="G236" s="287">
        <v>2.6</v>
      </c>
      <c r="H236" s="287">
        <v>3.5</v>
      </c>
      <c r="I236" s="287">
        <v>3.5</v>
      </c>
      <c r="J236" s="287">
        <v>3.5</v>
      </c>
      <c r="K236" s="287">
        <v>3.5</v>
      </c>
      <c r="L236" s="287">
        <v>3.4</v>
      </c>
      <c r="M236" s="287">
        <v>3.4</v>
      </c>
      <c r="N236" s="287">
        <v>3.4</v>
      </c>
      <c r="O236" s="287">
        <v>3.4</v>
      </c>
      <c r="P236" s="287" t="s">
        <v>10286</v>
      </c>
      <c r="Q236" s="287" t="s">
        <v>10286</v>
      </c>
      <c r="R236" s="287" t="s">
        <v>10286</v>
      </c>
      <c r="S236" s="287" t="s">
        <v>10286</v>
      </c>
      <c r="T236" s="287" t="s">
        <v>10286</v>
      </c>
      <c r="U236" s="287" t="s">
        <v>10286</v>
      </c>
      <c r="V236" s="287" t="s">
        <v>10286</v>
      </c>
      <c r="W236" s="287" t="s">
        <v>10286</v>
      </c>
      <c r="X236" s="287" t="s">
        <v>10286</v>
      </c>
      <c r="Y236" s="287" t="s">
        <v>10286</v>
      </c>
      <c r="Z236" s="287" t="s">
        <v>10286</v>
      </c>
      <c r="AA236" s="287" t="s">
        <v>10286</v>
      </c>
      <c r="AB236" s="287" t="s">
        <v>10286</v>
      </c>
      <c r="AC236" s="287" t="s">
        <v>10286</v>
      </c>
      <c r="AD236" s="287" t="s">
        <v>10286</v>
      </c>
      <c r="AE236" s="287" t="s">
        <v>10286</v>
      </c>
      <c r="AF236" s="287" t="s">
        <v>10286</v>
      </c>
      <c r="AG236" s="287" t="s">
        <v>10286</v>
      </c>
      <c r="AH236" s="287" t="s">
        <v>10286</v>
      </c>
      <c r="AI236" s="287" t="s">
        <v>10286</v>
      </c>
      <c r="AJ236" s="287" t="s">
        <v>10286</v>
      </c>
      <c r="AK236" s="287" t="s">
        <v>10286</v>
      </c>
      <c r="AL236" s="287" t="s">
        <v>10286</v>
      </c>
      <c r="AM236" s="287" t="s">
        <v>10286</v>
      </c>
      <c r="AN236" s="287" t="s">
        <v>10286</v>
      </c>
      <c r="AO236" s="287" t="s">
        <v>10286</v>
      </c>
      <c r="AP236" s="287" t="s">
        <v>10286</v>
      </c>
      <c r="AQ236" s="287" t="s">
        <v>10286</v>
      </c>
      <c r="AR236" s="287" t="s">
        <v>10286</v>
      </c>
      <c r="AS236" s="287" t="s">
        <v>10286</v>
      </c>
      <c r="AT236" s="287" t="s">
        <v>10286</v>
      </c>
      <c r="AU236" s="287" t="s">
        <v>10286</v>
      </c>
      <c r="AV236" s="287" t="s">
        <v>10286</v>
      </c>
      <c r="AW236" s="287" t="s">
        <v>10286</v>
      </c>
      <c r="AX236" s="287" t="s">
        <v>10286</v>
      </c>
      <c r="AY236" s="287" t="s">
        <v>10286</v>
      </c>
      <c r="AZ236" s="287" t="s">
        <v>10286</v>
      </c>
      <c r="BA236" s="287" t="s">
        <v>10286</v>
      </c>
      <c r="BB236" s="287" t="s">
        <v>10286</v>
      </c>
      <c r="BC236" s="287" t="s">
        <v>10286</v>
      </c>
      <c r="BD236" s="287" t="s">
        <v>10286</v>
      </c>
      <c r="BE236" s="287" t="s">
        <v>10286</v>
      </c>
      <c r="BF236" s="287" t="s">
        <v>10286</v>
      </c>
      <c r="BG236" s="287" t="s">
        <v>10286</v>
      </c>
      <c r="BH236" s="287" t="s">
        <v>10286</v>
      </c>
      <c r="BI236" s="287" t="s">
        <v>10286</v>
      </c>
      <c r="BJ236" s="287" t="s">
        <v>10286</v>
      </c>
      <c r="BK236" s="287" t="str">
        <f>_xlfn.IFNA(VLOOKUP(C236,'INFORM Severity - hidden'!$C$5:$G$300,5,FALSE),"-")</f>
        <v>-</v>
      </c>
    </row>
    <row r="237" spans="1:63" x14ac:dyDescent="0.25">
      <c r="A237" t="s">
        <v>361</v>
      </c>
      <c r="B237" t="s">
        <v>772</v>
      </c>
      <c r="C237" t="s">
        <v>773</v>
      </c>
      <c r="D237" s="287" t="str">
        <f t="shared" si="3"/>
        <v>Decreasing</v>
      </c>
      <c r="E237" s="287" t="s">
        <v>10286</v>
      </c>
      <c r="F237" s="287" t="s">
        <v>10286</v>
      </c>
      <c r="G237" s="287" t="s">
        <v>10286</v>
      </c>
      <c r="H237" s="287" t="s">
        <v>10286</v>
      </c>
      <c r="I237" s="287" t="s">
        <v>10286</v>
      </c>
      <c r="J237" s="287" t="s">
        <v>10286</v>
      </c>
      <c r="K237" s="287" t="s">
        <v>10286</v>
      </c>
      <c r="L237" s="287" t="s">
        <v>10286</v>
      </c>
      <c r="M237" s="287" t="s">
        <v>10286</v>
      </c>
      <c r="N237" s="287" t="s">
        <v>10286</v>
      </c>
      <c r="O237" s="287" t="s">
        <v>10286</v>
      </c>
      <c r="P237" s="287" t="s">
        <v>10286</v>
      </c>
      <c r="Q237" s="287" t="s">
        <v>10286</v>
      </c>
      <c r="R237" s="287">
        <v>3.7</v>
      </c>
      <c r="S237" s="287">
        <v>3.8</v>
      </c>
      <c r="T237" s="287">
        <v>3.8</v>
      </c>
      <c r="U237" s="287">
        <v>3.8</v>
      </c>
      <c r="V237" s="287">
        <v>3.8</v>
      </c>
      <c r="W237" s="287">
        <v>3.8</v>
      </c>
      <c r="X237" s="287">
        <v>3.8</v>
      </c>
      <c r="Y237" s="287">
        <v>3.8</v>
      </c>
      <c r="Z237" s="287">
        <v>3.8</v>
      </c>
      <c r="AA237" s="287">
        <v>4.0999999999999996</v>
      </c>
      <c r="AB237" s="287">
        <v>4.0999999999999996</v>
      </c>
      <c r="AC237" s="287">
        <v>4</v>
      </c>
      <c r="AD237" s="287">
        <v>3.9</v>
      </c>
      <c r="AE237" s="287">
        <v>3.9</v>
      </c>
      <c r="AF237" s="287">
        <v>3.8</v>
      </c>
      <c r="AG237" s="287">
        <v>3.8</v>
      </c>
      <c r="AH237" s="287">
        <v>3.5</v>
      </c>
      <c r="AI237" s="287">
        <v>3.2</v>
      </c>
      <c r="AJ237" s="287">
        <v>3.2</v>
      </c>
      <c r="AK237" s="287">
        <v>3.2</v>
      </c>
      <c r="AL237" s="287">
        <v>3.2</v>
      </c>
      <c r="AM237" s="287">
        <v>3.2</v>
      </c>
      <c r="AN237" s="287">
        <v>3.2</v>
      </c>
      <c r="AO237" s="287">
        <v>3.2</v>
      </c>
      <c r="AP237" s="287">
        <v>3.2</v>
      </c>
      <c r="AQ237" s="287">
        <v>3.3</v>
      </c>
      <c r="AR237" s="287">
        <v>3.3</v>
      </c>
      <c r="AS237" s="287">
        <v>3.3</v>
      </c>
      <c r="AT237" s="287">
        <v>3.3</v>
      </c>
      <c r="AU237" s="287">
        <v>3.3</v>
      </c>
      <c r="AV237" s="287">
        <v>3.3</v>
      </c>
      <c r="AW237" s="287">
        <v>3.3</v>
      </c>
      <c r="AX237" s="287">
        <v>3.3</v>
      </c>
      <c r="AY237" s="287">
        <v>3.3</v>
      </c>
      <c r="AZ237" s="287">
        <v>3.3</v>
      </c>
      <c r="BA237" s="287">
        <v>3.3</v>
      </c>
      <c r="BB237" s="287">
        <v>3.3</v>
      </c>
      <c r="BC237" s="287">
        <v>3.3</v>
      </c>
      <c r="BD237" s="287">
        <v>3.3</v>
      </c>
      <c r="BE237" s="287">
        <v>3.4</v>
      </c>
      <c r="BF237" s="287">
        <v>3.4</v>
      </c>
      <c r="BG237" s="287">
        <v>3.4</v>
      </c>
      <c r="BH237" s="287">
        <v>3.4</v>
      </c>
      <c r="BI237" s="287">
        <v>3.4</v>
      </c>
      <c r="BJ237" s="287">
        <v>3.3</v>
      </c>
      <c r="BK237" s="287">
        <f>_xlfn.IFNA(VLOOKUP(C237,'INFORM Severity - hidden'!$C$5:$G$300,5,FALSE),"-")</f>
        <v>3.3</v>
      </c>
    </row>
    <row r="238" spans="1:63" x14ac:dyDescent="0.25">
      <c r="C238" t="s">
        <v>10384</v>
      </c>
      <c r="D238" s="287" t="str">
        <f t="shared" si="3"/>
        <v>-</v>
      </c>
      <c r="E238" s="287" t="s">
        <v>10286</v>
      </c>
      <c r="F238" s="287" t="s">
        <v>10286</v>
      </c>
      <c r="G238" s="287" t="s">
        <v>10286</v>
      </c>
      <c r="H238" s="287" t="s">
        <v>10286</v>
      </c>
      <c r="I238" s="287" t="s">
        <v>10286</v>
      </c>
      <c r="J238" s="287" t="s">
        <v>10286</v>
      </c>
      <c r="K238" s="287" t="s">
        <v>10286</v>
      </c>
      <c r="L238" s="287" t="s">
        <v>10286</v>
      </c>
      <c r="M238" s="287" t="s">
        <v>10286</v>
      </c>
      <c r="N238" s="287" t="s">
        <v>10286</v>
      </c>
      <c r="O238" s="287" t="s">
        <v>10286</v>
      </c>
      <c r="P238" s="287" t="s">
        <v>10286</v>
      </c>
      <c r="Q238" s="287" t="s">
        <v>10286</v>
      </c>
      <c r="R238" s="287" t="s">
        <v>10286</v>
      </c>
      <c r="S238" s="287" t="s">
        <v>10286</v>
      </c>
      <c r="T238" s="287" t="s">
        <v>10286</v>
      </c>
      <c r="U238" s="287" t="s">
        <v>10286</v>
      </c>
      <c r="V238" s="287" t="s">
        <v>10286</v>
      </c>
      <c r="W238" s="287" t="s">
        <v>10286</v>
      </c>
      <c r="X238" s="287">
        <v>2.5</v>
      </c>
      <c r="Y238" s="287">
        <v>2.5</v>
      </c>
      <c r="Z238" s="287">
        <v>2.6</v>
      </c>
      <c r="AA238" s="287">
        <v>2.6</v>
      </c>
      <c r="AB238" s="287">
        <v>2.6</v>
      </c>
      <c r="AC238" s="287">
        <v>2.6</v>
      </c>
      <c r="AD238" s="287">
        <v>2.6</v>
      </c>
      <c r="AE238" s="287">
        <v>2.6</v>
      </c>
      <c r="AF238" s="287">
        <v>2.5</v>
      </c>
      <c r="AG238" s="287">
        <v>2.5</v>
      </c>
      <c r="AH238" s="287">
        <v>2.5</v>
      </c>
      <c r="AI238" s="287">
        <v>2.5</v>
      </c>
      <c r="AJ238" s="287">
        <v>2.5</v>
      </c>
      <c r="AK238" s="287">
        <v>2.2999999999999998</v>
      </c>
      <c r="AL238" s="287">
        <v>2.4</v>
      </c>
      <c r="AM238" s="287">
        <v>2.6</v>
      </c>
      <c r="AN238" s="287">
        <v>2.6</v>
      </c>
      <c r="AO238" s="287" t="s">
        <v>10286</v>
      </c>
      <c r="AP238" s="287" t="s">
        <v>10286</v>
      </c>
      <c r="AQ238" s="287" t="s">
        <v>10286</v>
      </c>
      <c r="AR238" s="287" t="s">
        <v>10286</v>
      </c>
      <c r="AS238" s="287" t="s">
        <v>10286</v>
      </c>
      <c r="AT238" s="287" t="s">
        <v>10286</v>
      </c>
      <c r="AU238" s="287" t="s">
        <v>10286</v>
      </c>
      <c r="AV238" s="287">
        <v>2.9</v>
      </c>
      <c r="AW238" s="287">
        <v>2.9</v>
      </c>
      <c r="AX238" s="287">
        <v>2.8</v>
      </c>
      <c r="AY238" s="287">
        <v>2.8</v>
      </c>
      <c r="AZ238" s="287">
        <v>2.8</v>
      </c>
      <c r="BA238" s="287">
        <v>2.8</v>
      </c>
      <c r="BB238" s="287">
        <v>2.8</v>
      </c>
      <c r="BC238" s="287">
        <v>2.8</v>
      </c>
      <c r="BD238" s="287" t="s">
        <v>10286</v>
      </c>
      <c r="BE238" s="287" t="s">
        <v>10286</v>
      </c>
      <c r="BF238" s="287" t="s">
        <v>10286</v>
      </c>
      <c r="BG238" s="287" t="s">
        <v>10286</v>
      </c>
      <c r="BH238" s="287" t="s">
        <v>10286</v>
      </c>
      <c r="BI238" s="287" t="s">
        <v>10286</v>
      </c>
      <c r="BJ238" s="287" t="s">
        <v>10286</v>
      </c>
      <c r="BK238" s="287" t="str">
        <f>_xlfn.IFNA(VLOOKUP(C238,'INFORM Severity - hidden'!$C$5:$G$300,5,FALSE),"-")</f>
        <v>-</v>
      </c>
    </row>
    <row r="239" spans="1:63" x14ac:dyDescent="0.25">
      <c r="C239" t="s">
        <v>10385</v>
      </c>
      <c r="D239" s="287" t="str">
        <f t="shared" si="3"/>
        <v>-</v>
      </c>
      <c r="E239" s="287" t="s">
        <v>10286</v>
      </c>
      <c r="F239" s="287" t="s">
        <v>10286</v>
      </c>
      <c r="G239" s="287" t="s">
        <v>10286</v>
      </c>
      <c r="H239" s="287" t="s">
        <v>10286</v>
      </c>
      <c r="I239" s="287" t="s">
        <v>10286</v>
      </c>
      <c r="J239" s="287" t="s">
        <v>10286</v>
      </c>
      <c r="K239" s="287" t="s">
        <v>10286</v>
      </c>
      <c r="L239" s="287" t="s">
        <v>10286</v>
      </c>
      <c r="M239" s="287" t="s">
        <v>10286</v>
      </c>
      <c r="N239" s="287" t="s">
        <v>10286</v>
      </c>
      <c r="O239" s="287" t="s">
        <v>10286</v>
      </c>
      <c r="P239" s="287" t="s">
        <v>10286</v>
      </c>
      <c r="Q239" s="287" t="s">
        <v>10286</v>
      </c>
      <c r="R239" s="287" t="s">
        <v>10286</v>
      </c>
      <c r="S239" s="287" t="s">
        <v>10286</v>
      </c>
      <c r="T239" s="287" t="s">
        <v>10286</v>
      </c>
      <c r="U239" s="287" t="s">
        <v>10286</v>
      </c>
      <c r="V239" s="287" t="s">
        <v>10286</v>
      </c>
      <c r="W239" s="287" t="s">
        <v>10286</v>
      </c>
      <c r="X239" s="287" t="s">
        <v>10286</v>
      </c>
      <c r="Y239" s="287" t="s">
        <v>10286</v>
      </c>
      <c r="Z239" s="287" t="s">
        <v>10286</v>
      </c>
      <c r="AA239" s="287" t="s">
        <v>10286</v>
      </c>
      <c r="AB239" s="287" t="s">
        <v>10286</v>
      </c>
      <c r="AC239" s="287">
        <v>2.9</v>
      </c>
      <c r="AD239" s="287">
        <v>2.1</v>
      </c>
      <c r="AE239" s="287">
        <v>2.1</v>
      </c>
      <c r="AF239" s="287">
        <v>2.4</v>
      </c>
      <c r="AG239" s="287">
        <v>2.4</v>
      </c>
      <c r="AH239" s="287">
        <v>2.5</v>
      </c>
      <c r="AI239" s="287">
        <v>2.5</v>
      </c>
      <c r="AJ239" s="287">
        <v>2.5</v>
      </c>
      <c r="AK239" s="287">
        <v>2.5</v>
      </c>
      <c r="AL239" s="287">
        <v>2.5</v>
      </c>
      <c r="AM239" s="287">
        <v>2.5</v>
      </c>
      <c r="AN239" s="287">
        <v>2.5</v>
      </c>
      <c r="AO239" s="287">
        <v>2.5</v>
      </c>
      <c r="AP239" s="287">
        <v>2.5</v>
      </c>
      <c r="AQ239" s="287">
        <v>2.5</v>
      </c>
      <c r="AR239" s="287">
        <v>2.5</v>
      </c>
      <c r="AS239" s="287">
        <v>2.5</v>
      </c>
      <c r="AT239" s="287" t="s">
        <v>10286</v>
      </c>
      <c r="AU239" s="287" t="s">
        <v>10286</v>
      </c>
      <c r="AV239" s="287" t="s">
        <v>10286</v>
      </c>
      <c r="AW239" s="287" t="s">
        <v>10286</v>
      </c>
      <c r="AX239" s="287" t="s">
        <v>10286</v>
      </c>
      <c r="AY239" s="287" t="s">
        <v>10286</v>
      </c>
      <c r="AZ239" s="287" t="s">
        <v>10286</v>
      </c>
      <c r="BA239" s="287" t="s">
        <v>10286</v>
      </c>
      <c r="BB239" s="287" t="s">
        <v>10286</v>
      </c>
      <c r="BC239" s="287" t="s">
        <v>10286</v>
      </c>
      <c r="BD239" s="287" t="s">
        <v>10286</v>
      </c>
      <c r="BE239" s="287" t="s">
        <v>10286</v>
      </c>
      <c r="BF239" s="287" t="s">
        <v>10286</v>
      </c>
      <c r="BG239" s="287" t="s">
        <v>10286</v>
      </c>
      <c r="BH239" s="287" t="s">
        <v>10286</v>
      </c>
      <c r="BI239" s="287" t="s">
        <v>10286</v>
      </c>
      <c r="BJ239" s="287" t="s">
        <v>10286</v>
      </c>
      <c r="BK239" s="287" t="str">
        <f>_xlfn.IFNA(VLOOKUP(C239,'INFORM Severity - hidden'!$C$5:$G$300,5,FALSE),"-")</f>
        <v>-</v>
      </c>
    </row>
    <row r="240" spans="1:63" x14ac:dyDescent="0.25">
      <c r="C240" t="s">
        <v>10386</v>
      </c>
      <c r="D240" s="287" t="str">
        <f t="shared" si="3"/>
        <v>-</v>
      </c>
      <c r="E240" s="287" t="s">
        <v>10286</v>
      </c>
      <c r="F240" s="287" t="s">
        <v>10286</v>
      </c>
      <c r="G240" s="287" t="s">
        <v>10286</v>
      </c>
      <c r="H240" s="287" t="s">
        <v>10286</v>
      </c>
      <c r="I240" s="287" t="s">
        <v>10286</v>
      </c>
      <c r="J240" s="287" t="s">
        <v>10286</v>
      </c>
      <c r="K240" s="287" t="s">
        <v>10286</v>
      </c>
      <c r="L240" s="287" t="s">
        <v>10286</v>
      </c>
      <c r="M240" s="287" t="s">
        <v>10286</v>
      </c>
      <c r="N240" s="287" t="s">
        <v>10286</v>
      </c>
      <c r="O240" s="287" t="s">
        <v>10286</v>
      </c>
      <c r="P240" s="287" t="s">
        <v>10286</v>
      </c>
      <c r="Q240" s="287" t="s">
        <v>10286</v>
      </c>
      <c r="R240" s="287" t="s">
        <v>10286</v>
      </c>
      <c r="S240" s="287" t="s">
        <v>10286</v>
      </c>
      <c r="T240" s="287" t="s">
        <v>10286</v>
      </c>
      <c r="U240" s="287" t="s">
        <v>10286</v>
      </c>
      <c r="V240" s="287" t="s">
        <v>10286</v>
      </c>
      <c r="W240" s="287" t="s">
        <v>10286</v>
      </c>
      <c r="X240" s="287" t="s">
        <v>10286</v>
      </c>
      <c r="Y240" s="287" t="s">
        <v>10286</v>
      </c>
      <c r="Z240" s="287" t="s">
        <v>10286</v>
      </c>
      <c r="AA240" s="287" t="s">
        <v>10286</v>
      </c>
      <c r="AB240" s="287" t="s">
        <v>10286</v>
      </c>
      <c r="AC240" s="287" t="s">
        <v>10286</v>
      </c>
      <c r="AD240" s="287" t="s">
        <v>10286</v>
      </c>
      <c r="AE240" s="287" t="s">
        <v>10286</v>
      </c>
      <c r="AF240" s="287">
        <v>2.8</v>
      </c>
      <c r="AG240" s="287">
        <v>2.8</v>
      </c>
      <c r="AH240" s="287">
        <v>2.9</v>
      </c>
      <c r="AI240" s="287">
        <v>3.2</v>
      </c>
      <c r="AJ240" s="287">
        <v>3.2</v>
      </c>
      <c r="AK240" s="287">
        <v>3.2</v>
      </c>
      <c r="AL240" s="287">
        <v>3.2</v>
      </c>
      <c r="AM240" s="287">
        <v>3.1</v>
      </c>
      <c r="AN240" s="287">
        <v>3.4</v>
      </c>
      <c r="AO240" s="287">
        <v>3.5</v>
      </c>
      <c r="AP240" s="287">
        <v>3.5</v>
      </c>
      <c r="AQ240" s="287">
        <v>3.6</v>
      </c>
      <c r="AR240" s="287">
        <v>3.6</v>
      </c>
      <c r="AS240" s="287">
        <v>3.6</v>
      </c>
      <c r="AT240" s="287">
        <v>4.2</v>
      </c>
      <c r="AU240" s="287">
        <v>4.2</v>
      </c>
      <c r="AV240" s="287">
        <v>4.3</v>
      </c>
      <c r="AW240" s="287">
        <v>4.3</v>
      </c>
      <c r="AX240" s="287">
        <v>4.2</v>
      </c>
      <c r="AY240" s="287">
        <v>4</v>
      </c>
      <c r="AZ240" s="287">
        <v>4</v>
      </c>
      <c r="BA240" s="287">
        <v>4</v>
      </c>
      <c r="BB240" s="287">
        <v>4</v>
      </c>
      <c r="BC240" s="287">
        <v>4</v>
      </c>
      <c r="BD240" s="287">
        <v>4</v>
      </c>
      <c r="BE240" s="287">
        <v>4.0999999999999996</v>
      </c>
      <c r="BF240" s="287">
        <v>4</v>
      </c>
      <c r="BG240" s="287">
        <v>4</v>
      </c>
      <c r="BH240" s="287">
        <v>4.5</v>
      </c>
      <c r="BI240" s="287">
        <v>4.5</v>
      </c>
      <c r="BJ240" s="287">
        <v>4.4000000000000004</v>
      </c>
      <c r="BK240" s="287" t="str">
        <f>_xlfn.IFNA(VLOOKUP(C240,'INFORM Severity - hidden'!$C$5:$G$300,5,FALSE),"-")</f>
        <v>-</v>
      </c>
    </row>
    <row r="241" spans="1:63" x14ac:dyDescent="0.25">
      <c r="A241" t="s">
        <v>32</v>
      </c>
      <c r="B241" t="s">
        <v>30</v>
      </c>
      <c r="C241" t="s">
        <v>31</v>
      </c>
      <c r="D241" s="287" t="str">
        <f t="shared" si="3"/>
        <v>Stable</v>
      </c>
      <c r="E241" s="287">
        <v>2.5</v>
      </c>
      <c r="F241" s="287">
        <v>2.5</v>
      </c>
      <c r="G241" s="287">
        <v>2.5</v>
      </c>
      <c r="H241" s="287">
        <v>2.5</v>
      </c>
      <c r="I241" s="287">
        <v>2.5</v>
      </c>
      <c r="J241" s="287">
        <v>2.5</v>
      </c>
      <c r="K241" s="287">
        <v>2.5</v>
      </c>
      <c r="L241" s="287">
        <v>2.5</v>
      </c>
      <c r="M241" s="287">
        <v>2.5</v>
      </c>
      <c r="N241" s="287">
        <v>2.6</v>
      </c>
      <c r="O241" s="287">
        <v>2.6</v>
      </c>
      <c r="P241" s="287">
        <v>2.6</v>
      </c>
      <c r="Q241" s="287">
        <v>2.6</v>
      </c>
      <c r="R241" s="287">
        <v>2.6</v>
      </c>
      <c r="S241" s="287">
        <v>2.6</v>
      </c>
      <c r="T241" s="287">
        <v>2.6</v>
      </c>
      <c r="U241" s="287">
        <v>2.5</v>
      </c>
      <c r="V241" s="287">
        <v>2.7</v>
      </c>
      <c r="W241" s="287">
        <v>2.5</v>
      </c>
      <c r="X241" s="287">
        <v>2.5</v>
      </c>
      <c r="Y241" s="287">
        <v>2.4</v>
      </c>
      <c r="Z241" s="287">
        <v>2.4</v>
      </c>
      <c r="AA241" s="287">
        <v>2.4</v>
      </c>
      <c r="AB241" s="287">
        <v>2.4</v>
      </c>
      <c r="AC241" s="287">
        <v>2.4</v>
      </c>
      <c r="AD241" s="287">
        <v>2.4</v>
      </c>
      <c r="AE241" s="287">
        <v>2.4</v>
      </c>
      <c r="AF241" s="287">
        <v>2.4</v>
      </c>
      <c r="AG241" s="287">
        <v>2.4</v>
      </c>
      <c r="AH241" s="287">
        <v>2.4</v>
      </c>
      <c r="AI241" s="287">
        <v>2.4</v>
      </c>
      <c r="AJ241" s="287">
        <v>2.4</v>
      </c>
      <c r="AK241" s="287">
        <v>2.4</v>
      </c>
      <c r="AL241" s="287">
        <v>2.4</v>
      </c>
      <c r="AM241" s="287">
        <v>2.4</v>
      </c>
      <c r="AN241" s="287">
        <v>2.4</v>
      </c>
      <c r="AO241" s="287">
        <v>2.4</v>
      </c>
      <c r="AP241" s="287">
        <v>2.4</v>
      </c>
      <c r="AQ241" s="287">
        <v>2.4</v>
      </c>
      <c r="AR241" s="287">
        <v>2.4</v>
      </c>
      <c r="AS241" s="287">
        <v>2.4</v>
      </c>
      <c r="AT241" s="287">
        <v>2.4</v>
      </c>
      <c r="AU241" s="287">
        <v>2.4</v>
      </c>
      <c r="AV241" s="287">
        <v>2.4</v>
      </c>
      <c r="AW241" s="287">
        <v>2.4</v>
      </c>
      <c r="AX241" s="287">
        <v>2.4</v>
      </c>
      <c r="AY241" s="287">
        <v>2.2999999999999998</v>
      </c>
      <c r="AZ241" s="287">
        <v>2.4</v>
      </c>
      <c r="BA241" s="287">
        <v>2.4</v>
      </c>
      <c r="BB241" s="287">
        <v>2.4</v>
      </c>
      <c r="BC241" s="287">
        <v>2.4</v>
      </c>
      <c r="BD241" s="287">
        <v>2.2999999999999998</v>
      </c>
      <c r="BE241" s="287">
        <v>2.2999999999999998</v>
      </c>
      <c r="BF241" s="287">
        <v>2.7</v>
      </c>
      <c r="BG241" s="287">
        <v>2.7</v>
      </c>
      <c r="BH241" s="287">
        <v>2.7</v>
      </c>
      <c r="BI241" s="287">
        <v>2.7</v>
      </c>
      <c r="BJ241" s="287">
        <v>2.7</v>
      </c>
      <c r="BK241" s="287">
        <f>_xlfn.IFNA(VLOOKUP(C241,'INFORM Severity - hidden'!$C$5:$G$300,5,FALSE),"-")</f>
        <v>2.7</v>
      </c>
    </row>
    <row r="242" spans="1:63" x14ac:dyDescent="0.25">
      <c r="A242" t="s">
        <v>2606</v>
      </c>
      <c r="B242" t="s">
        <v>2604</v>
      </c>
      <c r="C242" t="s">
        <v>2605</v>
      </c>
      <c r="D242" s="287" t="str">
        <f t="shared" si="3"/>
        <v>Stable</v>
      </c>
      <c r="E242" s="287" t="s">
        <v>10286</v>
      </c>
      <c r="F242" s="287">
        <v>2.8</v>
      </c>
      <c r="G242" s="287">
        <v>2.8</v>
      </c>
      <c r="H242" s="287">
        <v>3</v>
      </c>
      <c r="I242" s="287">
        <v>3</v>
      </c>
      <c r="J242" s="287">
        <v>3</v>
      </c>
      <c r="K242" s="287">
        <v>3</v>
      </c>
      <c r="L242" s="287">
        <v>3</v>
      </c>
      <c r="M242" s="287">
        <v>2.6</v>
      </c>
      <c r="N242" s="287">
        <v>2.6</v>
      </c>
      <c r="O242" s="287">
        <v>2.7</v>
      </c>
      <c r="P242" s="287">
        <v>2.7</v>
      </c>
      <c r="Q242" s="287">
        <v>2.7</v>
      </c>
      <c r="R242" s="287">
        <v>2.7</v>
      </c>
      <c r="S242" s="287">
        <v>2.7</v>
      </c>
      <c r="T242" s="287">
        <v>2.7</v>
      </c>
      <c r="U242" s="287">
        <v>2.7</v>
      </c>
      <c r="V242" s="287">
        <v>2.7</v>
      </c>
      <c r="W242" s="287">
        <v>2.7</v>
      </c>
      <c r="X242" s="287">
        <v>2.7</v>
      </c>
      <c r="Y242" s="287">
        <v>2.7</v>
      </c>
      <c r="Z242" s="287">
        <v>3</v>
      </c>
      <c r="AA242" s="287">
        <v>3</v>
      </c>
      <c r="AB242" s="287">
        <v>3</v>
      </c>
      <c r="AC242" s="287">
        <v>3</v>
      </c>
      <c r="AD242" s="287">
        <v>3</v>
      </c>
      <c r="AE242" s="287">
        <v>3</v>
      </c>
      <c r="AF242" s="287">
        <v>3</v>
      </c>
      <c r="AG242" s="287">
        <v>3</v>
      </c>
      <c r="AH242" s="287">
        <v>3</v>
      </c>
      <c r="AI242" s="287">
        <v>3</v>
      </c>
      <c r="AJ242" s="287">
        <v>3</v>
      </c>
      <c r="AK242" s="287">
        <v>3</v>
      </c>
      <c r="AL242" s="287">
        <v>3</v>
      </c>
      <c r="AM242" s="287">
        <v>3.1</v>
      </c>
      <c r="AN242" s="287">
        <v>3.1</v>
      </c>
      <c r="AO242" s="287">
        <v>3.1</v>
      </c>
      <c r="AP242" s="287">
        <v>3.1</v>
      </c>
      <c r="AQ242" s="287">
        <v>3.1</v>
      </c>
      <c r="AR242" s="287">
        <v>3.1</v>
      </c>
      <c r="AS242" s="287">
        <v>3.2</v>
      </c>
      <c r="AT242" s="287">
        <v>3.2</v>
      </c>
      <c r="AU242" s="287">
        <v>3.2</v>
      </c>
      <c r="AV242" s="287">
        <v>3.2</v>
      </c>
      <c r="AW242" s="287">
        <v>3.2</v>
      </c>
      <c r="AX242" s="287">
        <v>3.2</v>
      </c>
      <c r="AY242" s="287">
        <v>3.2</v>
      </c>
      <c r="AZ242" s="287">
        <v>3.2</v>
      </c>
      <c r="BA242" s="287">
        <v>3.1</v>
      </c>
      <c r="BB242" s="287">
        <v>3.1</v>
      </c>
      <c r="BC242" s="287">
        <v>3.1</v>
      </c>
      <c r="BD242" s="287">
        <v>3.1</v>
      </c>
      <c r="BE242" s="287">
        <v>3.1</v>
      </c>
      <c r="BF242" s="287">
        <v>3.1</v>
      </c>
      <c r="BG242" s="287">
        <v>3.2</v>
      </c>
      <c r="BH242" s="287">
        <v>3.2</v>
      </c>
      <c r="BI242" s="287">
        <v>3.2</v>
      </c>
      <c r="BJ242" s="287">
        <v>3.2</v>
      </c>
      <c r="BK242" s="287">
        <f>_xlfn.IFNA(VLOOKUP(C242,'INFORM Severity - hidden'!$C$5:$G$300,5,FALSE),"-")</f>
        <v>3.1</v>
      </c>
    </row>
    <row r="243" spans="1:63" x14ac:dyDescent="0.25">
      <c r="A243" t="s">
        <v>87</v>
      </c>
      <c r="B243" t="s">
        <v>85</v>
      </c>
      <c r="C243" t="s">
        <v>86</v>
      </c>
      <c r="D243" s="287" t="str">
        <f t="shared" si="3"/>
        <v>Stable</v>
      </c>
      <c r="E243" s="287">
        <v>3.6</v>
      </c>
      <c r="F243" s="287">
        <v>3.6</v>
      </c>
      <c r="G243" s="287">
        <v>3.6</v>
      </c>
      <c r="H243" s="287">
        <v>4.0999999999999996</v>
      </c>
      <c r="I243" s="287">
        <v>4.3</v>
      </c>
      <c r="J243" s="287">
        <v>4.3</v>
      </c>
      <c r="K243" s="287">
        <v>4.3</v>
      </c>
      <c r="L243" s="287">
        <v>4.3</v>
      </c>
      <c r="M243" s="287">
        <v>4.3</v>
      </c>
      <c r="N243" s="287">
        <v>4.2</v>
      </c>
      <c r="O243" s="287">
        <v>4.2</v>
      </c>
      <c r="P243" s="287">
        <v>4.2</v>
      </c>
      <c r="Q243" s="287">
        <v>4.2</v>
      </c>
      <c r="R243" s="287">
        <v>4.7</v>
      </c>
      <c r="S243" s="287">
        <v>4.7</v>
      </c>
      <c r="T243" s="287">
        <v>4.7</v>
      </c>
      <c r="U243" s="287">
        <v>4.7</v>
      </c>
      <c r="V243" s="287">
        <v>4.7</v>
      </c>
      <c r="W243" s="287">
        <v>4.7</v>
      </c>
      <c r="X243" s="287">
        <v>4.7</v>
      </c>
      <c r="Y243" s="287">
        <v>4.5999999999999996</v>
      </c>
      <c r="Z243" s="287">
        <v>4.5999999999999996</v>
      </c>
      <c r="AA243" s="287">
        <v>4</v>
      </c>
      <c r="AB243" s="287">
        <v>4</v>
      </c>
      <c r="AC243" s="287">
        <v>4</v>
      </c>
      <c r="AD243" s="287">
        <v>4</v>
      </c>
      <c r="AE243" s="287">
        <v>4.4000000000000004</v>
      </c>
      <c r="AF243" s="287">
        <v>4.4000000000000004</v>
      </c>
      <c r="AG243" s="287">
        <v>4.4000000000000004</v>
      </c>
      <c r="AH243" s="287">
        <v>4.5</v>
      </c>
      <c r="AI243" s="287">
        <v>4.5</v>
      </c>
      <c r="AJ243" s="287">
        <v>4.5</v>
      </c>
      <c r="AK243" s="287">
        <v>4.5</v>
      </c>
      <c r="AL243" s="287">
        <v>4.4000000000000004</v>
      </c>
      <c r="AM243" s="287">
        <v>4.2</v>
      </c>
      <c r="AN243" s="287">
        <v>4.2</v>
      </c>
      <c r="AO243" s="287">
        <v>4.2</v>
      </c>
      <c r="AP243" s="287">
        <v>4.2</v>
      </c>
      <c r="AQ243" s="287">
        <v>4.2</v>
      </c>
      <c r="AR243" s="287">
        <v>4.2</v>
      </c>
      <c r="AS243" s="287">
        <v>4.4000000000000004</v>
      </c>
      <c r="AT243" s="287">
        <v>4.4000000000000004</v>
      </c>
      <c r="AU243" s="287">
        <v>4.4000000000000004</v>
      </c>
      <c r="AV243" s="287">
        <v>4.4000000000000004</v>
      </c>
      <c r="AW243" s="287">
        <v>4.4000000000000004</v>
      </c>
      <c r="AX243" s="287">
        <v>4.4000000000000004</v>
      </c>
      <c r="AY243" s="287">
        <v>4.4000000000000004</v>
      </c>
      <c r="AZ243" s="287">
        <v>4.4000000000000004</v>
      </c>
      <c r="BA243" s="287">
        <v>4.4000000000000004</v>
      </c>
      <c r="BB243" s="287">
        <v>4.7</v>
      </c>
      <c r="BC243" s="287">
        <v>4.7</v>
      </c>
      <c r="BD243" s="287">
        <v>4.7</v>
      </c>
      <c r="BE243" s="287">
        <v>4.7</v>
      </c>
      <c r="BF243" s="287">
        <v>4.7</v>
      </c>
      <c r="BG243" s="287">
        <v>4.7</v>
      </c>
      <c r="BH243" s="287">
        <v>4.7</v>
      </c>
      <c r="BI243" s="287">
        <v>4.7</v>
      </c>
      <c r="BJ243" s="287">
        <v>4.7</v>
      </c>
      <c r="BK243" s="287">
        <f>_xlfn.IFNA(VLOOKUP(C243,'INFORM Severity - hidden'!$C$5:$G$300,5,FALSE),"-")</f>
        <v>4.7</v>
      </c>
    </row>
    <row r="244" spans="1:63" x14ac:dyDescent="0.25">
      <c r="A244" t="s">
        <v>87</v>
      </c>
      <c r="B244" t="s">
        <v>576</v>
      </c>
      <c r="C244" t="s">
        <v>577</v>
      </c>
      <c r="D244" s="287" t="str">
        <f t="shared" si="3"/>
        <v>Stable</v>
      </c>
      <c r="E244" s="287" t="s">
        <v>10286</v>
      </c>
      <c r="F244" s="287" t="s">
        <v>10286</v>
      </c>
      <c r="G244" s="287" t="s">
        <v>10286</v>
      </c>
      <c r="H244" s="287">
        <v>2.1</v>
      </c>
      <c r="I244" s="287">
        <v>2.1</v>
      </c>
      <c r="J244" s="287">
        <v>2.1</v>
      </c>
      <c r="K244" s="287">
        <v>2.1</v>
      </c>
      <c r="L244" s="287">
        <v>2.1</v>
      </c>
      <c r="M244" s="287">
        <v>2.1</v>
      </c>
      <c r="N244" s="287">
        <v>2</v>
      </c>
      <c r="O244" s="287">
        <v>2</v>
      </c>
      <c r="P244" s="287">
        <v>2</v>
      </c>
      <c r="Q244" s="287">
        <v>2</v>
      </c>
      <c r="R244" s="287">
        <v>2</v>
      </c>
      <c r="S244" s="287">
        <v>2</v>
      </c>
      <c r="T244" s="287">
        <v>2</v>
      </c>
      <c r="U244" s="287">
        <v>2</v>
      </c>
      <c r="V244" s="287">
        <v>2</v>
      </c>
      <c r="W244" s="287">
        <v>2</v>
      </c>
      <c r="X244" s="287">
        <v>2</v>
      </c>
      <c r="Y244" s="287">
        <v>1.9</v>
      </c>
      <c r="Z244" s="287">
        <v>1.9</v>
      </c>
      <c r="AA244" s="287">
        <v>1.9</v>
      </c>
      <c r="AB244" s="287">
        <v>1.9</v>
      </c>
      <c r="AC244" s="287">
        <v>1.9</v>
      </c>
      <c r="AD244" s="287">
        <v>1.9</v>
      </c>
      <c r="AE244" s="287">
        <v>1.9</v>
      </c>
      <c r="AF244" s="287">
        <v>1.9</v>
      </c>
      <c r="AG244" s="287">
        <v>1.8</v>
      </c>
      <c r="AH244" s="287">
        <v>1.9</v>
      </c>
      <c r="AI244" s="287">
        <v>1.9</v>
      </c>
      <c r="AJ244" s="287">
        <v>1.9</v>
      </c>
      <c r="AK244" s="287">
        <v>1.9</v>
      </c>
      <c r="AL244" s="287">
        <v>1.8</v>
      </c>
      <c r="AM244" s="287">
        <v>1.8</v>
      </c>
      <c r="AN244" s="287">
        <v>1.8</v>
      </c>
      <c r="AO244" s="287">
        <v>1.7</v>
      </c>
      <c r="AP244" s="287">
        <v>1.7</v>
      </c>
      <c r="AQ244" s="287">
        <v>1.7</v>
      </c>
      <c r="AR244" s="287">
        <v>1.7</v>
      </c>
      <c r="AS244" s="287">
        <v>1.7</v>
      </c>
      <c r="AT244" s="287">
        <v>1.7</v>
      </c>
      <c r="AU244" s="287">
        <v>1.7</v>
      </c>
      <c r="AV244" s="287">
        <v>1.8</v>
      </c>
      <c r="AW244" s="287">
        <v>1.8</v>
      </c>
      <c r="AX244" s="287">
        <v>1.9</v>
      </c>
      <c r="AY244" s="287">
        <v>1.9</v>
      </c>
      <c r="AZ244" s="287">
        <v>1.9</v>
      </c>
      <c r="BA244" s="287">
        <v>1.9</v>
      </c>
      <c r="BB244" s="287">
        <v>1.9</v>
      </c>
      <c r="BC244" s="287">
        <v>1.8</v>
      </c>
      <c r="BD244" s="287">
        <v>1.8</v>
      </c>
      <c r="BE244" s="287">
        <v>1.8</v>
      </c>
      <c r="BF244" s="287">
        <v>1.9</v>
      </c>
      <c r="BG244" s="287">
        <v>1.9</v>
      </c>
      <c r="BH244" s="287">
        <v>1.9</v>
      </c>
      <c r="BI244" s="287">
        <v>1.9</v>
      </c>
      <c r="BJ244" s="287">
        <v>1.9</v>
      </c>
      <c r="BK244" s="287">
        <f>_xlfn.IFNA(VLOOKUP(C244,'INFORM Severity - hidden'!$C$5:$G$300,5,FALSE),"-")</f>
        <v>2</v>
      </c>
    </row>
    <row r="245" spans="1:63" x14ac:dyDescent="0.25">
      <c r="C245" t="s">
        <v>10387</v>
      </c>
      <c r="D245" s="287" t="str">
        <f t="shared" si="3"/>
        <v>-</v>
      </c>
      <c r="E245" s="287" t="s">
        <v>10286</v>
      </c>
      <c r="F245" s="287" t="s">
        <v>10286</v>
      </c>
      <c r="G245" s="287" t="s">
        <v>10286</v>
      </c>
      <c r="H245" s="287" t="s">
        <v>10286</v>
      </c>
      <c r="I245" s="287" t="s">
        <v>10286</v>
      </c>
      <c r="J245" s="287" t="s">
        <v>10286</v>
      </c>
      <c r="K245" s="287" t="s">
        <v>10286</v>
      </c>
      <c r="L245" s="287" t="s">
        <v>10286</v>
      </c>
      <c r="M245" s="287" t="s">
        <v>10286</v>
      </c>
      <c r="N245" s="287" t="s">
        <v>10286</v>
      </c>
      <c r="O245" s="287" t="s">
        <v>10286</v>
      </c>
      <c r="P245" s="287" t="s">
        <v>10286</v>
      </c>
      <c r="Q245" s="287" t="s">
        <v>10286</v>
      </c>
      <c r="R245" s="287" t="s">
        <v>10286</v>
      </c>
      <c r="S245" s="287" t="s">
        <v>10286</v>
      </c>
      <c r="T245" s="287">
        <v>2.4</v>
      </c>
      <c r="U245" s="287">
        <v>2.4</v>
      </c>
      <c r="V245" s="287">
        <v>2.4</v>
      </c>
      <c r="W245" s="287">
        <v>3.3</v>
      </c>
      <c r="X245" s="287">
        <v>3.3</v>
      </c>
      <c r="Y245" s="287">
        <v>3.2</v>
      </c>
      <c r="Z245" s="287">
        <v>3.2</v>
      </c>
      <c r="AA245" s="287">
        <v>3.2</v>
      </c>
      <c r="AB245" s="287">
        <v>3.2</v>
      </c>
      <c r="AC245" s="287">
        <v>3.2</v>
      </c>
      <c r="AD245" s="287">
        <v>3.2</v>
      </c>
      <c r="AE245" s="287">
        <v>3.2</v>
      </c>
      <c r="AF245" s="287">
        <v>3.2</v>
      </c>
      <c r="AG245" s="287">
        <v>2.8</v>
      </c>
      <c r="AH245" s="287">
        <v>3</v>
      </c>
      <c r="AI245" s="287">
        <v>2.9</v>
      </c>
      <c r="AJ245" s="287">
        <v>2.9</v>
      </c>
      <c r="AK245" s="287" t="s">
        <v>10286</v>
      </c>
      <c r="AL245" s="287" t="s">
        <v>10286</v>
      </c>
      <c r="AM245" s="287" t="s">
        <v>10286</v>
      </c>
      <c r="AN245" s="287" t="s">
        <v>10286</v>
      </c>
      <c r="AO245" s="287" t="s">
        <v>10286</v>
      </c>
      <c r="AP245" s="287" t="s">
        <v>10286</v>
      </c>
      <c r="AQ245" s="287" t="s">
        <v>10286</v>
      </c>
      <c r="AR245" s="287" t="s">
        <v>10286</v>
      </c>
      <c r="AS245" s="287" t="s">
        <v>10286</v>
      </c>
      <c r="AT245" s="287" t="s">
        <v>10286</v>
      </c>
      <c r="AU245" s="287" t="s">
        <v>10286</v>
      </c>
      <c r="AV245" s="287" t="s">
        <v>10286</v>
      </c>
      <c r="AW245" s="287" t="s">
        <v>10286</v>
      </c>
      <c r="AX245" s="287" t="s">
        <v>10286</v>
      </c>
      <c r="AY245" s="287" t="s">
        <v>10286</v>
      </c>
      <c r="AZ245" s="287" t="s">
        <v>10286</v>
      </c>
      <c r="BA245" s="287" t="s">
        <v>10286</v>
      </c>
      <c r="BB245" s="287" t="s">
        <v>10286</v>
      </c>
      <c r="BC245" s="287" t="s">
        <v>10286</v>
      </c>
      <c r="BD245" s="287" t="s">
        <v>10286</v>
      </c>
      <c r="BE245" s="287" t="s">
        <v>10286</v>
      </c>
      <c r="BF245" s="287" t="s">
        <v>10286</v>
      </c>
      <c r="BG245" s="287" t="s">
        <v>10286</v>
      </c>
      <c r="BH245" s="287" t="s">
        <v>10286</v>
      </c>
      <c r="BI245" s="287" t="s">
        <v>10286</v>
      </c>
      <c r="BJ245" s="287" t="s">
        <v>10286</v>
      </c>
      <c r="BK245" s="287" t="str">
        <f>_xlfn.IFNA(VLOOKUP(C245,'INFORM Severity - hidden'!$C$5:$G$300,5,FALSE),"-")</f>
        <v>-</v>
      </c>
    </row>
    <row r="246" spans="1:63" x14ac:dyDescent="0.25">
      <c r="A246" t="s">
        <v>269</v>
      </c>
      <c r="B246" t="s">
        <v>267</v>
      </c>
      <c r="C246" t="s">
        <v>268</v>
      </c>
      <c r="D246" s="287" t="str">
        <f t="shared" si="3"/>
        <v>Stable</v>
      </c>
      <c r="E246" s="287" t="s">
        <v>10286</v>
      </c>
      <c r="F246" s="287">
        <v>4.3</v>
      </c>
      <c r="G246" s="287">
        <v>4.3</v>
      </c>
      <c r="H246" s="287">
        <v>4.3</v>
      </c>
      <c r="I246" s="287">
        <v>4.3</v>
      </c>
      <c r="J246" s="287">
        <v>4.3</v>
      </c>
      <c r="K246" s="287">
        <v>4.3</v>
      </c>
      <c r="L246" s="287">
        <v>4.3</v>
      </c>
      <c r="M246" s="287">
        <v>4.3</v>
      </c>
      <c r="N246" s="287">
        <v>4.3</v>
      </c>
      <c r="O246" s="287">
        <v>4.3</v>
      </c>
      <c r="P246" s="287">
        <v>4.3</v>
      </c>
      <c r="Q246" s="287">
        <v>4.3</v>
      </c>
      <c r="R246" s="287">
        <v>4.3</v>
      </c>
      <c r="S246" s="287">
        <v>4.3</v>
      </c>
      <c r="T246" s="287">
        <v>4.3</v>
      </c>
      <c r="U246" s="287">
        <v>4.3</v>
      </c>
      <c r="V246" s="287">
        <v>4.3</v>
      </c>
      <c r="W246" s="287">
        <v>4.4000000000000004</v>
      </c>
      <c r="X246" s="287">
        <v>4.4000000000000004</v>
      </c>
      <c r="Y246" s="287">
        <v>4.4000000000000004</v>
      </c>
      <c r="Z246" s="287">
        <v>4.4000000000000004</v>
      </c>
      <c r="AA246" s="287">
        <v>4.2</v>
      </c>
      <c r="AB246" s="287">
        <v>4.3</v>
      </c>
      <c r="AC246" s="287">
        <v>4.3</v>
      </c>
      <c r="AD246" s="287">
        <v>4.3</v>
      </c>
      <c r="AE246" s="287">
        <v>4.3</v>
      </c>
      <c r="AF246" s="287">
        <v>4.4000000000000004</v>
      </c>
      <c r="AG246" s="287">
        <v>4.4000000000000004</v>
      </c>
      <c r="AH246" s="287">
        <v>4.4000000000000004</v>
      </c>
      <c r="AI246" s="287">
        <v>4.4000000000000004</v>
      </c>
      <c r="AJ246" s="287">
        <v>4.4000000000000004</v>
      </c>
      <c r="AK246" s="287">
        <v>4.4000000000000004</v>
      </c>
      <c r="AL246" s="287">
        <v>4.4000000000000004</v>
      </c>
      <c r="AM246" s="287">
        <v>4.4000000000000004</v>
      </c>
      <c r="AN246" s="287">
        <v>4.4000000000000004</v>
      </c>
      <c r="AO246" s="287">
        <v>4.4000000000000004</v>
      </c>
      <c r="AP246" s="287">
        <v>4.4000000000000004</v>
      </c>
      <c r="AQ246" s="287">
        <v>4.5999999999999996</v>
      </c>
      <c r="AR246" s="287">
        <v>4.5999999999999996</v>
      </c>
      <c r="AS246" s="287">
        <v>4.5999999999999996</v>
      </c>
      <c r="AT246" s="287">
        <v>4.5999999999999996</v>
      </c>
      <c r="AU246" s="287">
        <v>4.5999999999999996</v>
      </c>
      <c r="AV246" s="287">
        <v>4.5999999999999996</v>
      </c>
      <c r="AW246" s="287">
        <v>4.4000000000000004</v>
      </c>
      <c r="AX246" s="287">
        <v>4.4000000000000004</v>
      </c>
      <c r="AY246" s="287">
        <v>4.4000000000000004</v>
      </c>
      <c r="AZ246" s="287">
        <v>4.4000000000000004</v>
      </c>
      <c r="BA246" s="287">
        <v>4.4000000000000004</v>
      </c>
      <c r="BB246" s="287">
        <v>4.4000000000000004</v>
      </c>
      <c r="BC246" s="287">
        <v>4.4000000000000004</v>
      </c>
      <c r="BD246" s="287">
        <v>4.4000000000000004</v>
      </c>
      <c r="BE246" s="287">
        <v>4.4000000000000004</v>
      </c>
      <c r="BF246" s="287">
        <v>4.4000000000000004</v>
      </c>
      <c r="BG246" s="287">
        <v>4.4000000000000004</v>
      </c>
      <c r="BH246" s="287">
        <v>4.4000000000000004</v>
      </c>
      <c r="BI246" s="287">
        <v>4.4000000000000004</v>
      </c>
      <c r="BJ246" s="287">
        <v>4.4000000000000004</v>
      </c>
      <c r="BK246" s="287">
        <f>_xlfn.IFNA(VLOOKUP(C246,'INFORM Severity - hidden'!$C$5:$G$300,5,FALSE),"-")</f>
        <v>4.5</v>
      </c>
    </row>
    <row r="247" spans="1:63" x14ac:dyDescent="0.25">
      <c r="C247" t="s">
        <v>10388</v>
      </c>
      <c r="D247" s="287" t="str">
        <f t="shared" si="3"/>
        <v>-</v>
      </c>
      <c r="E247" s="287" t="s">
        <v>10286</v>
      </c>
      <c r="F247" s="287" t="s">
        <v>10286</v>
      </c>
      <c r="G247" s="287" t="s">
        <v>10286</v>
      </c>
      <c r="H247" s="287" t="s">
        <v>10286</v>
      </c>
      <c r="I247" s="287" t="s">
        <v>10286</v>
      </c>
      <c r="J247" s="287" t="s">
        <v>10286</v>
      </c>
      <c r="K247" s="287" t="s">
        <v>10286</v>
      </c>
      <c r="L247" s="287" t="s">
        <v>10286</v>
      </c>
      <c r="M247" s="287" t="s">
        <v>10286</v>
      </c>
      <c r="N247" s="287" t="s">
        <v>10286</v>
      </c>
      <c r="O247" s="287">
        <v>3.1</v>
      </c>
      <c r="P247" s="287">
        <v>3.1</v>
      </c>
      <c r="Q247" s="287">
        <v>3.1</v>
      </c>
      <c r="R247" s="287">
        <v>3.1</v>
      </c>
      <c r="S247" s="287" t="s">
        <v>10286</v>
      </c>
      <c r="T247" s="287" t="s">
        <v>10286</v>
      </c>
      <c r="U247" s="287" t="s">
        <v>10286</v>
      </c>
      <c r="V247" s="287" t="s">
        <v>10286</v>
      </c>
      <c r="W247" s="287" t="s">
        <v>10286</v>
      </c>
      <c r="X247" s="287" t="s">
        <v>10286</v>
      </c>
      <c r="Y247" s="287" t="s">
        <v>10286</v>
      </c>
      <c r="Z247" s="287" t="s">
        <v>10286</v>
      </c>
      <c r="AA247" s="287" t="s">
        <v>10286</v>
      </c>
      <c r="AB247" s="287" t="s">
        <v>10286</v>
      </c>
      <c r="AC247" s="287" t="s">
        <v>10286</v>
      </c>
      <c r="AD247" s="287" t="s">
        <v>10286</v>
      </c>
      <c r="AE247" s="287" t="s">
        <v>10286</v>
      </c>
      <c r="AF247" s="287" t="s">
        <v>10286</v>
      </c>
      <c r="AG247" s="287" t="s">
        <v>10286</v>
      </c>
      <c r="AH247" s="287" t="s">
        <v>10286</v>
      </c>
      <c r="AI247" s="287" t="s">
        <v>10286</v>
      </c>
      <c r="AJ247" s="287" t="s">
        <v>10286</v>
      </c>
      <c r="AK247" s="287" t="s">
        <v>10286</v>
      </c>
      <c r="AL247" s="287" t="s">
        <v>10286</v>
      </c>
      <c r="AM247" s="287" t="s">
        <v>10286</v>
      </c>
      <c r="AN247" s="287" t="s">
        <v>10286</v>
      </c>
      <c r="AO247" s="287" t="s">
        <v>10286</v>
      </c>
      <c r="AP247" s="287" t="s">
        <v>10286</v>
      </c>
      <c r="AQ247" s="287" t="s">
        <v>10286</v>
      </c>
      <c r="AR247" s="287" t="s">
        <v>10286</v>
      </c>
      <c r="AS247" s="287" t="s">
        <v>10286</v>
      </c>
      <c r="AT247" s="287" t="s">
        <v>10286</v>
      </c>
      <c r="AU247" s="287" t="s">
        <v>10286</v>
      </c>
      <c r="AV247" s="287" t="s">
        <v>10286</v>
      </c>
      <c r="AW247" s="287" t="s">
        <v>10286</v>
      </c>
      <c r="AX247" s="287" t="s">
        <v>10286</v>
      </c>
      <c r="AY247" s="287" t="s">
        <v>10286</v>
      </c>
      <c r="AZ247" s="287" t="s">
        <v>10286</v>
      </c>
      <c r="BA247" s="287" t="s">
        <v>10286</v>
      </c>
      <c r="BB247" s="287" t="s">
        <v>10286</v>
      </c>
      <c r="BC247" s="287" t="s">
        <v>10286</v>
      </c>
      <c r="BD247" s="287" t="s">
        <v>10286</v>
      </c>
      <c r="BE247" s="287" t="s">
        <v>10286</v>
      </c>
      <c r="BF247" s="287" t="s">
        <v>10286</v>
      </c>
      <c r="BG247" s="287" t="s">
        <v>10286</v>
      </c>
      <c r="BH247" s="287" t="s">
        <v>10286</v>
      </c>
      <c r="BI247" s="287" t="s">
        <v>10286</v>
      </c>
      <c r="BJ247" s="287" t="s">
        <v>10286</v>
      </c>
      <c r="BK247" s="287" t="str">
        <f>_xlfn.IFNA(VLOOKUP(C247,'INFORM Severity - hidden'!$C$5:$G$300,5,FALSE),"-")</f>
        <v>-</v>
      </c>
    </row>
    <row r="248" spans="1:63" x14ac:dyDescent="0.25">
      <c r="C248" t="s">
        <v>10389</v>
      </c>
      <c r="D248" s="287" t="str">
        <f t="shared" si="3"/>
        <v>-</v>
      </c>
      <c r="E248" s="287" t="s">
        <v>10286</v>
      </c>
      <c r="F248" s="287" t="s">
        <v>10286</v>
      </c>
      <c r="G248" s="287" t="s">
        <v>10286</v>
      </c>
      <c r="H248" s="287" t="s">
        <v>10286</v>
      </c>
      <c r="I248" s="287" t="s">
        <v>10286</v>
      </c>
      <c r="J248" s="287" t="s">
        <v>10286</v>
      </c>
      <c r="K248" s="287" t="s">
        <v>10286</v>
      </c>
      <c r="L248" s="287" t="s">
        <v>10286</v>
      </c>
      <c r="M248" s="287" t="s">
        <v>10286</v>
      </c>
      <c r="N248" s="287" t="s">
        <v>10286</v>
      </c>
      <c r="O248" s="287" t="s">
        <v>10286</v>
      </c>
      <c r="P248" s="287" t="s">
        <v>10286</v>
      </c>
      <c r="Q248" s="287" t="s">
        <v>10286</v>
      </c>
      <c r="R248" s="287" t="s">
        <v>10286</v>
      </c>
      <c r="S248" s="287" t="s">
        <v>10286</v>
      </c>
      <c r="T248" s="287" t="s">
        <v>10286</v>
      </c>
      <c r="U248" s="287" t="s">
        <v>10286</v>
      </c>
      <c r="V248" s="287" t="s">
        <v>10286</v>
      </c>
      <c r="W248" s="287" t="s">
        <v>10286</v>
      </c>
      <c r="X248" s="287" t="s">
        <v>10286</v>
      </c>
      <c r="Y248" s="287" t="s">
        <v>10286</v>
      </c>
      <c r="Z248" s="287" t="s">
        <v>10286</v>
      </c>
      <c r="AA248" s="287" t="s">
        <v>10286</v>
      </c>
      <c r="AB248" s="287" t="s">
        <v>10286</v>
      </c>
      <c r="AC248" s="287" t="s">
        <v>10286</v>
      </c>
      <c r="AD248" s="287" t="s">
        <v>10286</v>
      </c>
      <c r="AE248" s="287" t="s">
        <v>10286</v>
      </c>
      <c r="AF248" s="287" t="s">
        <v>10286</v>
      </c>
      <c r="AG248" s="287" t="s">
        <v>10286</v>
      </c>
      <c r="AH248" s="287" t="s">
        <v>10286</v>
      </c>
      <c r="AI248" s="287" t="s">
        <v>10286</v>
      </c>
      <c r="AJ248" s="287" t="s">
        <v>10286</v>
      </c>
      <c r="AK248" s="287" t="s">
        <v>10286</v>
      </c>
      <c r="AL248" s="287" t="s">
        <v>10286</v>
      </c>
      <c r="AM248" s="287" t="s">
        <v>10286</v>
      </c>
      <c r="AN248" s="287" t="s">
        <v>10286</v>
      </c>
      <c r="AO248" s="287" t="s">
        <v>10286</v>
      </c>
      <c r="AP248" s="287" t="s">
        <v>10286</v>
      </c>
      <c r="AQ248" s="287" t="s">
        <v>10286</v>
      </c>
      <c r="AR248" s="287" t="s">
        <v>10286</v>
      </c>
      <c r="AS248" s="287" t="s">
        <v>10286</v>
      </c>
      <c r="AT248" s="287" t="s">
        <v>10286</v>
      </c>
      <c r="AU248" s="287" t="s">
        <v>10286</v>
      </c>
      <c r="AV248" s="287" t="s">
        <v>10286</v>
      </c>
      <c r="AW248" s="287" t="s">
        <v>10286</v>
      </c>
      <c r="AX248" s="287">
        <v>3.4</v>
      </c>
      <c r="AY248" s="287">
        <v>3.5</v>
      </c>
      <c r="AZ248" s="287">
        <v>3.5</v>
      </c>
      <c r="BA248" s="287">
        <v>3.5</v>
      </c>
      <c r="BB248" s="287">
        <v>3.5</v>
      </c>
      <c r="BC248" s="287" t="s">
        <v>10286</v>
      </c>
      <c r="BD248" s="287" t="s">
        <v>10286</v>
      </c>
      <c r="BE248" s="287" t="s">
        <v>10286</v>
      </c>
      <c r="BF248" s="287" t="s">
        <v>10286</v>
      </c>
      <c r="BG248" s="287" t="s">
        <v>10286</v>
      </c>
      <c r="BH248" s="287" t="s">
        <v>10286</v>
      </c>
      <c r="BI248" s="287" t="s">
        <v>10286</v>
      </c>
      <c r="BJ248" s="287" t="s">
        <v>10286</v>
      </c>
      <c r="BK248" s="287" t="str">
        <f>_xlfn.IFNA(VLOOKUP(C248,'INFORM Severity - hidden'!$C$5:$G$300,5,FALSE),"-")</f>
        <v>-</v>
      </c>
    </row>
    <row r="249" spans="1:63" x14ac:dyDescent="0.25">
      <c r="A249" t="s">
        <v>5909</v>
      </c>
      <c r="B249" t="s">
        <v>5907</v>
      </c>
      <c r="C249" t="s">
        <v>5908</v>
      </c>
      <c r="D249" s="287" t="str">
        <f t="shared" si="3"/>
        <v>Decreasing</v>
      </c>
      <c r="E249" s="287" t="s">
        <v>10286</v>
      </c>
      <c r="F249" s="287" t="s">
        <v>10286</v>
      </c>
      <c r="G249" s="287" t="s">
        <v>10286</v>
      </c>
      <c r="H249" s="287" t="s">
        <v>10286</v>
      </c>
      <c r="I249" s="287" t="s">
        <v>10286</v>
      </c>
      <c r="J249" s="287" t="s">
        <v>10286</v>
      </c>
      <c r="K249" s="287" t="s">
        <v>10286</v>
      </c>
      <c r="L249" s="287" t="s">
        <v>10286</v>
      </c>
      <c r="M249" s="287" t="s">
        <v>10286</v>
      </c>
      <c r="N249" s="287" t="s">
        <v>10286</v>
      </c>
      <c r="O249" s="287" t="s">
        <v>10286</v>
      </c>
      <c r="P249" s="287" t="s">
        <v>10286</v>
      </c>
      <c r="Q249" s="287" t="s">
        <v>10286</v>
      </c>
      <c r="R249" s="287" t="s">
        <v>10286</v>
      </c>
      <c r="S249" s="287" t="s">
        <v>10286</v>
      </c>
      <c r="T249" s="287" t="s">
        <v>10286</v>
      </c>
      <c r="U249" s="287" t="s">
        <v>10286</v>
      </c>
      <c r="V249" s="287" t="s">
        <v>10286</v>
      </c>
      <c r="W249" s="287" t="s">
        <v>10286</v>
      </c>
      <c r="X249" s="287" t="s">
        <v>10286</v>
      </c>
      <c r="Y249" s="287" t="s">
        <v>10286</v>
      </c>
      <c r="Z249" s="287" t="s">
        <v>10286</v>
      </c>
      <c r="AA249" s="287" t="s">
        <v>10286</v>
      </c>
      <c r="AB249" s="287" t="s">
        <v>10286</v>
      </c>
      <c r="AC249" s="287" t="s">
        <v>10286</v>
      </c>
      <c r="AD249" s="287" t="s">
        <v>10286</v>
      </c>
      <c r="AE249" s="287" t="s">
        <v>10286</v>
      </c>
      <c r="AF249" s="287" t="s">
        <v>10286</v>
      </c>
      <c r="AG249" s="287" t="s">
        <v>10286</v>
      </c>
      <c r="AH249" s="287" t="s">
        <v>10286</v>
      </c>
      <c r="AI249" s="287" t="s">
        <v>10286</v>
      </c>
      <c r="AJ249" s="287" t="s">
        <v>10286</v>
      </c>
      <c r="AK249" s="287" t="s">
        <v>10286</v>
      </c>
      <c r="AL249" s="287" t="s">
        <v>10286</v>
      </c>
      <c r="AM249" s="287" t="s">
        <v>10286</v>
      </c>
      <c r="AN249" s="287" t="s">
        <v>10286</v>
      </c>
      <c r="AO249" s="287" t="s">
        <v>10286</v>
      </c>
      <c r="AP249" s="287" t="s">
        <v>10286</v>
      </c>
      <c r="AQ249" s="287">
        <v>1.2</v>
      </c>
      <c r="AR249" s="287">
        <v>1.2</v>
      </c>
      <c r="AS249" s="287">
        <v>1.2</v>
      </c>
      <c r="AT249" s="287">
        <v>1.2</v>
      </c>
      <c r="AU249" s="287">
        <v>2.2999999999999998</v>
      </c>
      <c r="AV249" s="287">
        <v>2.2999999999999998</v>
      </c>
      <c r="AW249" s="287">
        <v>2.2999999999999998</v>
      </c>
      <c r="AX249" s="287">
        <v>2.2999999999999998</v>
      </c>
      <c r="AY249" s="287">
        <v>2.4</v>
      </c>
      <c r="AZ249" s="287">
        <v>1.8</v>
      </c>
      <c r="BA249" s="287">
        <v>1.8</v>
      </c>
      <c r="BB249" s="287">
        <v>1.8</v>
      </c>
      <c r="BC249" s="287">
        <v>1.8</v>
      </c>
      <c r="BD249" s="287">
        <v>1.8</v>
      </c>
      <c r="BE249" s="287">
        <v>1.8</v>
      </c>
      <c r="BF249" s="287">
        <v>1.8</v>
      </c>
      <c r="BG249" s="287">
        <v>1.8</v>
      </c>
      <c r="BH249" s="287">
        <v>1.8</v>
      </c>
      <c r="BI249" s="287">
        <v>1.8</v>
      </c>
      <c r="BJ249" s="287">
        <v>1.6</v>
      </c>
      <c r="BK249" s="287">
        <f>_xlfn.IFNA(VLOOKUP(C249,'INFORM Severity - hidden'!$C$5:$G$300,5,FALSE),"-")</f>
        <v>1.6</v>
      </c>
    </row>
    <row r="250" spans="1:63" x14ac:dyDescent="0.25">
      <c r="A250" t="s">
        <v>783</v>
      </c>
      <c r="B250" t="s">
        <v>781</v>
      </c>
      <c r="C250" t="s">
        <v>782</v>
      </c>
      <c r="D250" s="287" t="str">
        <f t="shared" si="3"/>
        <v>Decreasing</v>
      </c>
      <c r="E250" s="287" t="s">
        <v>10286</v>
      </c>
      <c r="F250" s="287" t="s">
        <v>10286</v>
      </c>
      <c r="G250" s="287" t="s">
        <v>10286</v>
      </c>
      <c r="H250" s="287" t="s">
        <v>10286</v>
      </c>
      <c r="I250" s="287" t="s">
        <v>10286</v>
      </c>
      <c r="J250" s="287" t="s">
        <v>10286</v>
      </c>
      <c r="K250" s="287" t="s">
        <v>10286</v>
      </c>
      <c r="L250" s="287" t="s">
        <v>10286</v>
      </c>
      <c r="M250" s="287" t="s">
        <v>10286</v>
      </c>
      <c r="N250" s="287" t="s">
        <v>10286</v>
      </c>
      <c r="O250" s="287" t="s">
        <v>10286</v>
      </c>
      <c r="P250" s="287" t="s">
        <v>10286</v>
      </c>
      <c r="Q250" s="287" t="s">
        <v>10286</v>
      </c>
      <c r="R250" s="287" t="s">
        <v>10286</v>
      </c>
      <c r="S250" s="287" t="s">
        <v>10286</v>
      </c>
      <c r="T250" s="287" t="s">
        <v>10286</v>
      </c>
      <c r="U250" s="287" t="s">
        <v>10286</v>
      </c>
      <c r="V250" s="287" t="s">
        <v>10286</v>
      </c>
      <c r="W250" s="287" t="s">
        <v>10286</v>
      </c>
      <c r="X250" s="287" t="s">
        <v>10286</v>
      </c>
      <c r="Y250" s="287" t="s">
        <v>10286</v>
      </c>
      <c r="Z250" s="287" t="s">
        <v>10286</v>
      </c>
      <c r="AA250" s="287">
        <v>2.7</v>
      </c>
      <c r="AB250" s="287">
        <v>2.7</v>
      </c>
      <c r="AC250" s="287">
        <v>2.7</v>
      </c>
      <c r="AD250" s="287">
        <v>2.7</v>
      </c>
      <c r="AE250" s="287">
        <v>2.7</v>
      </c>
      <c r="AF250" s="287">
        <v>2.7</v>
      </c>
      <c r="AG250" s="287">
        <v>2.7</v>
      </c>
      <c r="AH250" s="287">
        <v>2.7</v>
      </c>
      <c r="AI250" s="287">
        <v>2.2999999999999998</v>
      </c>
      <c r="AJ250" s="287">
        <v>2.2999999999999998</v>
      </c>
      <c r="AK250" s="287">
        <v>2.2999999999999998</v>
      </c>
      <c r="AL250" s="287">
        <v>2.2999999999999998</v>
      </c>
      <c r="AM250" s="287">
        <v>2.5</v>
      </c>
      <c r="AN250" s="287">
        <v>2.5</v>
      </c>
      <c r="AO250" s="287">
        <v>2.4</v>
      </c>
      <c r="AP250" s="287">
        <v>2.4</v>
      </c>
      <c r="AQ250" s="287">
        <v>2.4</v>
      </c>
      <c r="AR250" s="287">
        <v>2.4</v>
      </c>
      <c r="AS250" s="287">
        <v>2.2999999999999998</v>
      </c>
      <c r="AT250" s="287">
        <v>2.2999999999999998</v>
      </c>
      <c r="AU250" s="287">
        <v>2.2000000000000002</v>
      </c>
      <c r="AV250" s="287">
        <v>2.1</v>
      </c>
      <c r="AW250" s="287">
        <v>2.1</v>
      </c>
      <c r="AX250" s="287">
        <v>2.2999999999999998</v>
      </c>
      <c r="AY250" s="287">
        <v>2.2999999999999998</v>
      </c>
      <c r="AZ250" s="287">
        <v>2.2999999999999998</v>
      </c>
      <c r="BA250" s="287">
        <v>2.2999999999999998</v>
      </c>
      <c r="BB250" s="287">
        <v>2.2999999999999998</v>
      </c>
      <c r="BC250" s="287">
        <v>2.2999999999999998</v>
      </c>
      <c r="BD250" s="287">
        <v>2.2999999999999998</v>
      </c>
      <c r="BE250" s="287">
        <v>2.2999999999999998</v>
      </c>
      <c r="BF250" s="287">
        <v>2.2999999999999998</v>
      </c>
      <c r="BG250" s="287">
        <v>2.2999999999999998</v>
      </c>
      <c r="BH250" s="287">
        <v>2.6</v>
      </c>
      <c r="BI250" s="287">
        <v>2.2999999999999998</v>
      </c>
      <c r="BJ250" s="287">
        <v>2.2999999999999998</v>
      </c>
      <c r="BK250" s="287">
        <f>_xlfn.IFNA(VLOOKUP(C250,'INFORM Severity - hidden'!$C$5:$G$300,5,FALSE),"-")</f>
        <v>2.4</v>
      </c>
    </row>
    <row r="251" spans="1:63" x14ac:dyDescent="0.25">
      <c r="A251" t="s">
        <v>65</v>
      </c>
      <c r="B251" t="s">
        <v>63</v>
      </c>
      <c r="C251" t="s">
        <v>64</v>
      </c>
      <c r="D251" s="287" t="str">
        <f t="shared" si="3"/>
        <v>Stable</v>
      </c>
      <c r="E251" s="287">
        <v>4.9000000000000004</v>
      </c>
      <c r="F251" s="287">
        <v>4.9000000000000004</v>
      </c>
      <c r="G251" s="287">
        <v>4.8</v>
      </c>
      <c r="H251" s="287">
        <v>4.8</v>
      </c>
      <c r="I251" s="287">
        <v>4.8</v>
      </c>
      <c r="J251" s="287">
        <v>4.9000000000000004</v>
      </c>
      <c r="K251" s="287">
        <v>4.9000000000000004</v>
      </c>
      <c r="L251" s="287">
        <v>4.9000000000000004</v>
      </c>
      <c r="M251" s="287">
        <v>4.9000000000000004</v>
      </c>
      <c r="N251" s="287">
        <v>4.8</v>
      </c>
      <c r="O251" s="287">
        <v>4.9000000000000004</v>
      </c>
      <c r="P251" s="287">
        <v>4.9000000000000004</v>
      </c>
      <c r="Q251" s="287">
        <v>4.9000000000000004</v>
      </c>
      <c r="R251" s="287">
        <v>4.9000000000000004</v>
      </c>
      <c r="S251" s="287">
        <v>4.9000000000000004</v>
      </c>
      <c r="T251" s="287">
        <v>4.9000000000000004</v>
      </c>
      <c r="U251" s="287">
        <v>4.9000000000000004</v>
      </c>
      <c r="V251" s="287">
        <v>4.9000000000000004</v>
      </c>
      <c r="W251" s="287">
        <v>4.9000000000000004</v>
      </c>
      <c r="X251" s="287">
        <v>4.9000000000000004</v>
      </c>
      <c r="Y251" s="287">
        <v>4.9000000000000004</v>
      </c>
      <c r="Z251" s="287">
        <v>4.9000000000000004</v>
      </c>
      <c r="AA251" s="287">
        <v>4.9000000000000004</v>
      </c>
      <c r="AB251" s="287">
        <v>4.9000000000000004</v>
      </c>
      <c r="AC251" s="287">
        <v>4.7</v>
      </c>
      <c r="AD251" s="287">
        <v>4.9000000000000004</v>
      </c>
      <c r="AE251" s="287">
        <v>4.9000000000000004</v>
      </c>
      <c r="AF251" s="287">
        <v>4.9000000000000004</v>
      </c>
      <c r="AG251" s="287">
        <v>4.9000000000000004</v>
      </c>
      <c r="AH251" s="287">
        <v>4.9000000000000004</v>
      </c>
      <c r="AI251" s="287">
        <v>4.9000000000000004</v>
      </c>
      <c r="AJ251" s="287">
        <v>4.9000000000000004</v>
      </c>
      <c r="AK251" s="287">
        <v>4.9000000000000004</v>
      </c>
      <c r="AL251" s="287">
        <v>4.9000000000000004</v>
      </c>
      <c r="AM251" s="287">
        <v>4.9000000000000004</v>
      </c>
      <c r="AN251" s="287">
        <v>4.9000000000000004</v>
      </c>
      <c r="AO251" s="287">
        <v>4.9000000000000004</v>
      </c>
      <c r="AP251" s="287">
        <v>4.5999999999999996</v>
      </c>
      <c r="AQ251" s="287">
        <v>4.5999999999999996</v>
      </c>
      <c r="AR251" s="287">
        <v>4.5999999999999996</v>
      </c>
      <c r="AS251" s="287">
        <v>4.5999999999999996</v>
      </c>
      <c r="AT251" s="287">
        <v>4.5999999999999996</v>
      </c>
      <c r="AU251" s="287">
        <v>4.5999999999999996</v>
      </c>
      <c r="AV251" s="287">
        <v>4.5999999999999996</v>
      </c>
      <c r="AW251" s="287">
        <v>4.5999999999999996</v>
      </c>
      <c r="AX251" s="287">
        <v>4.5999999999999996</v>
      </c>
      <c r="AY251" s="287">
        <v>4.5</v>
      </c>
      <c r="AZ251" s="287">
        <v>4.5999999999999996</v>
      </c>
      <c r="BA251" s="287">
        <v>4.5999999999999996</v>
      </c>
      <c r="BB251" s="287">
        <v>4.5999999999999996</v>
      </c>
      <c r="BC251" s="287">
        <v>4.5999999999999996</v>
      </c>
      <c r="BD251" s="287">
        <v>4.5999999999999996</v>
      </c>
      <c r="BE251" s="287">
        <v>4.5999999999999996</v>
      </c>
      <c r="BF251" s="287">
        <v>4.5999999999999996</v>
      </c>
      <c r="BG251" s="287">
        <v>4.5999999999999996</v>
      </c>
      <c r="BH251" s="287">
        <v>4.5999999999999996</v>
      </c>
      <c r="BI251" s="287">
        <v>4.5999999999999996</v>
      </c>
      <c r="BJ251" s="287">
        <v>4.5999999999999996</v>
      </c>
      <c r="BK251" s="287">
        <f>_xlfn.IFNA(VLOOKUP(C251,'INFORM Severity - hidden'!$C$5:$G$300,5,FALSE),"-")</f>
        <v>4.5</v>
      </c>
    </row>
    <row r="252" spans="1:63" x14ac:dyDescent="0.25">
      <c r="A252" t="s">
        <v>65</v>
      </c>
      <c r="B252" t="s">
        <v>4187</v>
      </c>
      <c r="C252" t="s">
        <v>4188</v>
      </c>
      <c r="D252" s="287" t="str">
        <f t="shared" si="3"/>
        <v>Increasing</v>
      </c>
      <c r="E252" s="287" t="s">
        <v>10286</v>
      </c>
      <c r="F252" s="287" t="s">
        <v>10286</v>
      </c>
      <c r="G252" s="287" t="s">
        <v>10286</v>
      </c>
      <c r="H252" s="287" t="s">
        <v>10286</v>
      </c>
      <c r="I252" s="287" t="s">
        <v>10286</v>
      </c>
      <c r="J252" s="287" t="s">
        <v>10286</v>
      </c>
      <c r="K252" s="287" t="s">
        <v>10286</v>
      </c>
      <c r="L252" s="287" t="s">
        <v>10286</v>
      </c>
      <c r="M252" s="287" t="s">
        <v>10286</v>
      </c>
      <c r="N252" s="287" t="s">
        <v>10286</v>
      </c>
      <c r="O252" s="287" t="s">
        <v>10286</v>
      </c>
      <c r="P252" s="287" t="s">
        <v>10286</v>
      </c>
      <c r="Q252" s="287" t="s">
        <v>10286</v>
      </c>
      <c r="R252" s="287" t="s">
        <v>10286</v>
      </c>
      <c r="S252" s="287" t="s">
        <v>10286</v>
      </c>
      <c r="T252" s="287" t="s">
        <v>10286</v>
      </c>
      <c r="U252" s="287" t="s">
        <v>10286</v>
      </c>
      <c r="V252" s="287" t="s">
        <v>10286</v>
      </c>
      <c r="W252" s="287" t="s">
        <v>10286</v>
      </c>
      <c r="X252" s="287" t="s">
        <v>10286</v>
      </c>
      <c r="Y252" s="287" t="s">
        <v>10286</v>
      </c>
      <c r="Z252" s="287" t="s">
        <v>10286</v>
      </c>
      <c r="AA252" s="287" t="s">
        <v>10286</v>
      </c>
      <c r="AB252" s="287" t="s">
        <v>10286</v>
      </c>
      <c r="AC252" s="287" t="s">
        <v>10286</v>
      </c>
      <c r="AD252" s="287" t="s">
        <v>10286</v>
      </c>
      <c r="AE252" s="287" t="s">
        <v>10286</v>
      </c>
      <c r="AF252" s="287" t="s">
        <v>10286</v>
      </c>
      <c r="AG252" s="287" t="s">
        <v>10286</v>
      </c>
      <c r="AH252" s="287" t="s">
        <v>10286</v>
      </c>
      <c r="AI252" s="287" t="s">
        <v>10286</v>
      </c>
      <c r="AJ252" s="287" t="s">
        <v>10286</v>
      </c>
      <c r="AK252" s="287" t="s">
        <v>10286</v>
      </c>
      <c r="AL252" s="287" t="s">
        <v>10286</v>
      </c>
      <c r="AM252" s="287" t="s">
        <v>10286</v>
      </c>
      <c r="AN252" s="287" t="s">
        <v>10286</v>
      </c>
      <c r="AO252" s="287" t="s">
        <v>10286</v>
      </c>
      <c r="AP252" s="287" t="s">
        <v>10286</v>
      </c>
      <c r="AQ252" s="287" t="s">
        <v>10286</v>
      </c>
      <c r="AR252" s="287" t="s">
        <v>10286</v>
      </c>
      <c r="AS252" s="287" t="s">
        <v>10286</v>
      </c>
      <c r="AT252" s="287" t="s">
        <v>10286</v>
      </c>
      <c r="AU252" s="287" t="s">
        <v>10286</v>
      </c>
      <c r="AV252" s="287" t="s">
        <v>10286</v>
      </c>
      <c r="AW252" s="287" t="s">
        <v>10286</v>
      </c>
      <c r="AX252" s="287" t="s">
        <v>10286</v>
      </c>
      <c r="AY252" s="287" t="s">
        <v>10286</v>
      </c>
      <c r="AZ252" s="287" t="s">
        <v>10286</v>
      </c>
      <c r="BA252" s="287" t="s">
        <v>10286</v>
      </c>
      <c r="BB252" s="287" t="s">
        <v>10286</v>
      </c>
      <c r="BC252" s="287">
        <v>3.4</v>
      </c>
      <c r="BD252" s="287">
        <v>3.4</v>
      </c>
      <c r="BE252" s="287">
        <v>3.4</v>
      </c>
      <c r="BF252" s="287">
        <v>3.4</v>
      </c>
      <c r="BG252" s="287">
        <v>3.4</v>
      </c>
      <c r="BH252" s="287">
        <v>3.4</v>
      </c>
      <c r="BI252" s="287">
        <v>4.2</v>
      </c>
      <c r="BJ252" s="287">
        <v>4.2</v>
      </c>
      <c r="BK252" s="287">
        <f>_xlfn.IFNA(VLOOKUP(C252,'INFORM Severity - hidden'!$C$5:$G$300,5,FALSE),"-")</f>
        <v>4.0999999999999996</v>
      </c>
    </row>
    <row r="253" spans="1:63" x14ac:dyDescent="0.25">
      <c r="A253" t="s">
        <v>366</v>
      </c>
      <c r="B253" t="s">
        <v>970</v>
      </c>
      <c r="C253" t="s">
        <v>971</v>
      </c>
      <c r="D253" s="287" t="str">
        <f t="shared" si="3"/>
        <v>Decreasing</v>
      </c>
      <c r="E253" s="287" t="s">
        <v>10286</v>
      </c>
      <c r="F253" s="287" t="s">
        <v>10286</v>
      </c>
      <c r="G253" s="287" t="s">
        <v>10286</v>
      </c>
      <c r="H253" s="287">
        <v>4</v>
      </c>
      <c r="I253" s="287">
        <v>4</v>
      </c>
      <c r="J253" s="287">
        <v>4</v>
      </c>
      <c r="K253" s="287">
        <v>4</v>
      </c>
      <c r="L253" s="287">
        <v>4</v>
      </c>
      <c r="M253" s="287">
        <v>4</v>
      </c>
      <c r="N253" s="287">
        <v>4.0999999999999996</v>
      </c>
      <c r="O253" s="287">
        <v>4.0999999999999996</v>
      </c>
      <c r="P253" s="287">
        <v>4.0999999999999996</v>
      </c>
      <c r="Q253" s="287">
        <v>4.0999999999999996</v>
      </c>
      <c r="R253" s="287">
        <v>4.0999999999999996</v>
      </c>
      <c r="S253" s="287">
        <v>4.0999999999999996</v>
      </c>
      <c r="T253" s="287">
        <v>4.0999999999999996</v>
      </c>
      <c r="U253" s="287">
        <v>4.0999999999999996</v>
      </c>
      <c r="V253" s="287">
        <v>4.0999999999999996</v>
      </c>
      <c r="W253" s="287">
        <v>4.0999999999999996</v>
      </c>
      <c r="X253" s="287">
        <v>4.0999999999999996</v>
      </c>
      <c r="Y253" s="287">
        <v>4.0999999999999996</v>
      </c>
      <c r="Z253" s="287">
        <v>4.2</v>
      </c>
      <c r="AA253" s="287">
        <v>4.0999999999999996</v>
      </c>
      <c r="AB253" s="287">
        <v>4.0999999999999996</v>
      </c>
      <c r="AC253" s="287">
        <v>4.0999999999999996</v>
      </c>
      <c r="AD253" s="287">
        <v>4.0999999999999996</v>
      </c>
      <c r="AE253" s="287">
        <v>4.0999999999999996</v>
      </c>
      <c r="AF253" s="287">
        <v>4.0999999999999996</v>
      </c>
      <c r="AG253" s="287">
        <v>4.0999999999999996</v>
      </c>
      <c r="AH253" s="287">
        <v>4.0999999999999996</v>
      </c>
      <c r="AI253" s="287">
        <v>4.0999999999999996</v>
      </c>
      <c r="AJ253" s="287">
        <v>4.0999999999999996</v>
      </c>
      <c r="AK253" s="287">
        <v>4.0999999999999996</v>
      </c>
      <c r="AL253" s="287">
        <v>4.0999999999999996</v>
      </c>
      <c r="AM253" s="287">
        <v>4.0999999999999996</v>
      </c>
      <c r="AN253" s="287">
        <v>4.0999999999999996</v>
      </c>
      <c r="AO253" s="287">
        <v>4.0999999999999996</v>
      </c>
      <c r="AP253" s="287">
        <v>4.0999999999999996</v>
      </c>
      <c r="AQ253" s="287">
        <v>4.0999999999999996</v>
      </c>
      <c r="AR253" s="287">
        <v>4.0999999999999996</v>
      </c>
      <c r="AS253" s="287">
        <v>4.2</v>
      </c>
      <c r="AT253" s="287">
        <v>4.2</v>
      </c>
      <c r="AU253" s="287">
        <v>4.4000000000000004</v>
      </c>
      <c r="AV253" s="287">
        <v>4.4000000000000004</v>
      </c>
      <c r="AW253" s="287">
        <v>4.4000000000000004</v>
      </c>
      <c r="AX253" s="287">
        <v>4.4000000000000004</v>
      </c>
      <c r="AY253" s="287">
        <v>4.4000000000000004</v>
      </c>
      <c r="AZ253" s="287">
        <v>4.4000000000000004</v>
      </c>
      <c r="BA253" s="287">
        <v>4.4000000000000004</v>
      </c>
      <c r="BB253" s="287">
        <v>4.4000000000000004</v>
      </c>
      <c r="BC253" s="287">
        <v>4.4000000000000004</v>
      </c>
      <c r="BD253" s="287">
        <v>4.5</v>
      </c>
      <c r="BE253" s="287">
        <v>4.4000000000000004</v>
      </c>
      <c r="BF253" s="287">
        <v>4.4000000000000004</v>
      </c>
      <c r="BG253" s="287">
        <v>4.4000000000000004</v>
      </c>
      <c r="BH253" s="287">
        <v>4.3</v>
      </c>
      <c r="BI253" s="287">
        <v>4.3</v>
      </c>
      <c r="BJ253" s="287">
        <v>4.3</v>
      </c>
      <c r="BK253" s="287">
        <f>_xlfn.IFNA(VLOOKUP(C253,'INFORM Severity - hidden'!$C$5:$G$300,5,FALSE),"-")</f>
        <v>4.2</v>
      </c>
    </row>
    <row r="254" spans="1:63" x14ac:dyDescent="0.25">
      <c r="C254" t="s">
        <v>10390</v>
      </c>
      <c r="D254" s="287" t="str">
        <f t="shared" si="3"/>
        <v>-</v>
      </c>
      <c r="E254" s="287" t="s">
        <v>10286</v>
      </c>
      <c r="F254" s="287" t="s">
        <v>10286</v>
      </c>
      <c r="G254" s="287" t="s">
        <v>10286</v>
      </c>
      <c r="H254" s="287">
        <v>3</v>
      </c>
      <c r="I254" s="287" t="s">
        <v>10286</v>
      </c>
      <c r="J254" s="287" t="s">
        <v>10286</v>
      </c>
      <c r="K254" s="287" t="s">
        <v>10286</v>
      </c>
      <c r="L254" s="287" t="s">
        <v>10286</v>
      </c>
      <c r="M254" s="287" t="s">
        <v>10286</v>
      </c>
      <c r="N254" s="287" t="s">
        <v>10286</v>
      </c>
      <c r="O254" s="287" t="s">
        <v>10286</v>
      </c>
      <c r="P254" s="287" t="s">
        <v>10286</v>
      </c>
      <c r="Q254" s="287" t="s">
        <v>10286</v>
      </c>
      <c r="R254" s="287" t="s">
        <v>10286</v>
      </c>
      <c r="S254" s="287" t="s">
        <v>10286</v>
      </c>
      <c r="T254" s="287" t="s">
        <v>10286</v>
      </c>
      <c r="U254" s="287" t="s">
        <v>10286</v>
      </c>
      <c r="V254" s="287" t="s">
        <v>10286</v>
      </c>
      <c r="W254" s="287" t="s">
        <v>10286</v>
      </c>
      <c r="X254" s="287" t="s">
        <v>10286</v>
      </c>
      <c r="Y254" s="287" t="s">
        <v>10286</v>
      </c>
      <c r="Z254" s="287" t="s">
        <v>10286</v>
      </c>
      <c r="AA254" s="287" t="s">
        <v>10286</v>
      </c>
      <c r="AB254" s="287" t="s">
        <v>10286</v>
      </c>
      <c r="AC254" s="287" t="s">
        <v>10286</v>
      </c>
      <c r="AD254" s="287" t="s">
        <v>10286</v>
      </c>
      <c r="AE254" s="287" t="s">
        <v>10286</v>
      </c>
      <c r="AF254" s="287" t="s">
        <v>10286</v>
      </c>
      <c r="AG254" s="287" t="s">
        <v>10286</v>
      </c>
      <c r="AH254" s="287" t="s">
        <v>10286</v>
      </c>
      <c r="AI254" s="287" t="s">
        <v>10286</v>
      </c>
      <c r="AJ254" s="287" t="s">
        <v>10286</v>
      </c>
      <c r="AK254" s="287" t="s">
        <v>10286</v>
      </c>
      <c r="AL254" s="287" t="s">
        <v>10286</v>
      </c>
      <c r="AM254" s="287" t="s">
        <v>10286</v>
      </c>
      <c r="AN254" s="287" t="s">
        <v>10286</v>
      </c>
      <c r="AO254" s="287" t="s">
        <v>10286</v>
      </c>
      <c r="AP254" s="287" t="s">
        <v>10286</v>
      </c>
      <c r="AQ254" s="287" t="s">
        <v>10286</v>
      </c>
      <c r="AR254" s="287" t="s">
        <v>10286</v>
      </c>
      <c r="AS254" s="287" t="s">
        <v>10286</v>
      </c>
      <c r="AT254" s="287" t="s">
        <v>10286</v>
      </c>
      <c r="AU254" s="287" t="s">
        <v>10286</v>
      </c>
      <c r="AV254" s="287" t="s">
        <v>10286</v>
      </c>
      <c r="AW254" s="287" t="s">
        <v>10286</v>
      </c>
      <c r="AX254" s="287" t="s">
        <v>10286</v>
      </c>
      <c r="AY254" s="287" t="s">
        <v>10286</v>
      </c>
      <c r="AZ254" s="287" t="s">
        <v>10286</v>
      </c>
      <c r="BA254" s="287" t="s">
        <v>10286</v>
      </c>
      <c r="BB254" s="287" t="s">
        <v>10286</v>
      </c>
      <c r="BC254" s="287" t="s">
        <v>10286</v>
      </c>
      <c r="BD254" s="287" t="s">
        <v>10286</v>
      </c>
      <c r="BE254" s="287" t="s">
        <v>10286</v>
      </c>
      <c r="BF254" s="287" t="s">
        <v>10286</v>
      </c>
      <c r="BG254" s="287" t="s">
        <v>10286</v>
      </c>
      <c r="BH254" s="287" t="s">
        <v>10286</v>
      </c>
      <c r="BI254" s="287" t="s">
        <v>10286</v>
      </c>
      <c r="BJ254" s="287" t="s">
        <v>10286</v>
      </c>
      <c r="BK254" s="287" t="str">
        <f>_xlfn.IFNA(VLOOKUP(C254,'INFORM Severity - hidden'!$C$5:$G$300,5,FALSE),"-")</f>
        <v>-</v>
      </c>
    </row>
    <row r="255" spans="1:63" x14ac:dyDescent="0.25">
      <c r="A255" t="s">
        <v>366</v>
      </c>
      <c r="B255" t="s">
        <v>364</v>
      </c>
      <c r="C255" t="s">
        <v>365</v>
      </c>
      <c r="D255" s="287" t="str">
        <f t="shared" si="3"/>
        <v>Decreasing</v>
      </c>
      <c r="E255" s="287" t="s">
        <v>10286</v>
      </c>
      <c r="F255" s="287" t="s">
        <v>10286</v>
      </c>
      <c r="G255" s="287" t="s">
        <v>10286</v>
      </c>
      <c r="H255" s="287">
        <v>3.4</v>
      </c>
      <c r="I255" s="287">
        <v>3.4</v>
      </c>
      <c r="J255" s="287">
        <v>3.4</v>
      </c>
      <c r="K255" s="287">
        <v>3.4</v>
      </c>
      <c r="L255" s="287">
        <v>3.4</v>
      </c>
      <c r="M255" s="287">
        <v>3.4</v>
      </c>
      <c r="N255" s="287">
        <v>3.5</v>
      </c>
      <c r="O255" s="287">
        <v>3.5</v>
      </c>
      <c r="P255" s="287">
        <v>3.5</v>
      </c>
      <c r="Q255" s="287">
        <v>3.5</v>
      </c>
      <c r="R255" s="287">
        <v>3.5</v>
      </c>
      <c r="S255" s="287">
        <v>3.7</v>
      </c>
      <c r="T255" s="287">
        <v>3.7</v>
      </c>
      <c r="U255" s="287">
        <v>3.7</v>
      </c>
      <c r="V255" s="287">
        <v>3.7</v>
      </c>
      <c r="W255" s="287">
        <v>3.7</v>
      </c>
      <c r="X255" s="287">
        <v>3.7</v>
      </c>
      <c r="Y255" s="287">
        <v>3.7</v>
      </c>
      <c r="Z255" s="287">
        <v>3.7</v>
      </c>
      <c r="AA255" s="287">
        <v>3.6</v>
      </c>
      <c r="AB255" s="287">
        <v>3.6</v>
      </c>
      <c r="AC255" s="287">
        <v>3.6</v>
      </c>
      <c r="AD255" s="287">
        <v>3.6</v>
      </c>
      <c r="AE255" s="287">
        <v>3.6</v>
      </c>
      <c r="AF255" s="287">
        <v>3.7</v>
      </c>
      <c r="AG255" s="287">
        <v>3.7</v>
      </c>
      <c r="AH255" s="287">
        <v>3.7</v>
      </c>
      <c r="AI255" s="287">
        <v>3.7</v>
      </c>
      <c r="AJ255" s="287">
        <v>3.7</v>
      </c>
      <c r="AK255" s="287">
        <v>3.7</v>
      </c>
      <c r="AL255" s="287">
        <v>3.7</v>
      </c>
      <c r="AM255" s="287">
        <v>3.7</v>
      </c>
      <c r="AN255" s="287">
        <v>3.7</v>
      </c>
      <c r="AO255" s="287">
        <v>3.7</v>
      </c>
      <c r="AP255" s="287">
        <v>3.7</v>
      </c>
      <c r="AQ255" s="287">
        <v>3.7</v>
      </c>
      <c r="AR255" s="287">
        <v>3.7</v>
      </c>
      <c r="AS255" s="287">
        <v>3.7</v>
      </c>
      <c r="AT255" s="287">
        <v>3.7</v>
      </c>
      <c r="AU255" s="287">
        <v>3.8</v>
      </c>
      <c r="AV255" s="287">
        <v>3.8</v>
      </c>
      <c r="AW255" s="287">
        <v>3.8</v>
      </c>
      <c r="AX255" s="287">
        <v>3.9</v>
      </c>
      <c r="AY255" s="287">
        <v>3.9</v>
      </c>
      <c r="AZ255" s="287">
        <v>3.9</v>
      </c>
      <c r="BA255" s="287">
        <v>3.9</v>
      </c>
      <c r="BB255" s="287">
        <v>3.9</v>
      </c>
      <c r="BC255" s="287">
        <v>3.9</v>
      </c>
      <c r="BD255" s="287">
        <v>3.9</v>
      </c>
      <c r="BE255" s="287">
        <v>3.8</v>
      </c>
      <c r="BF255" s="287">
        <v>3.8</v>
      </c>
      <c r="BG255" s="287">
        <v>3.6</v>
      </c>
      <c r="BH255" s="287">
        <v>3.6</v>
      </c>
      <c r="BI255" s="287">
        <v>3.6</v>
      </c>
      <c r="BJ255" s="287">
        <v>3.6</v>
      </c>
      <c r="BK255" s="287">
        <f>_xlfn.IFNA(VLOOKUP(C255,'INFORM Severity - hidden'!$C$5:$G$300,5,FALSE),"-")</f>
        <v>3.6</v>
      </c>
    </row>
    <row r="256" spans="1:63" x14ac:dyDescent="0.25">
      <c r="A256" t="s">
        <v>366</v>
      </c>
      <c r="B256" t="s">
        <v>374</v>
      </c>
      <c r="C256" t="s">
        <v>375</v>
      </c>
      <c r="D256" s="287" t="str">
        <f t="shared" si="3"/>
        <v>Decreasing</v>
      </c>
      <c r="E256" s="287" t="s">
        <v>10286</v>
      </c>
      <c r="F256" s="287" t="s">
        <v>10286</v>
      </c>
      <c r="G256" s="287" t="s">
        <v>10286</v>
      </c>
      <c r="H256" s="287">
        <v>3.1</v>
      </c>
      <c r="I256" s="287">
        <v>3.1</v>
      </c>
      <c r="J256" s="287">
        <v>3.1</v>
      </c>
      <c r="K256" s="287">
        <v>3.1</v>
      </c>
      <c r="L256" s="287">
        <v>3.1</v>
      </c>
      <c r="M256" s="287">
        <v>3.1</v>
      </c>
      <c r="N256" s="287">
        <v>3.1</v>
      </c>
      <c r="O256" s="287">
        <v>3.1</v>
      </c>
      <c r="P256" s="287">
        <v>3.1</v>
      </c>
      <c r="Q256" s="287">
        <v>3.1</v>
      </c>
      <c r="R256" s="287">
        <v>3.1</v>
      </c>
      <c r="S256" s="287">
        <v>3.3</v>
      </c>
      <c r="T256" s="287">
        <v>3.3</v>
      </c>
      <c r="U256" s="287">
        <v>3.4</v>
      </c>
      <c r="V256" s="287">
        <v>3.4</v>
      </c>
      <c r="W256" s="287">
        <v>3.4</v>
      </c>
      <c r="X256" s="287">
        <v>3.4</v>
      </c>
      <c r="Y256" s="287">
        <v>3.4</v>
      </c>
      <c r="Z256" s="287">
        <v>3.4</v>
      </c>
      <c r="AA256" s="287">
        <v>3.3</v>
      </c>
      <c r="AB256" s="287">
        <v>3.3</v>
      </c>
      <c r="AC256" s="287">
        <v>3.3</v>
      </c>
      <c r="AD256" s="287">
        <v>3.3</v>
      </c>
      <c r="AE256" s="287">
        <v>3.3</v>
      </c>
      <c r="AF256" s="287">
        <v>3.4</v>
      </c>
      <c r="AG256" s="287">
        <v>3.4</v>
      </c>
      <c r="AH256" s="287">
        <v>3.4</v>
      </c>
      <c r="AI256" s="287">
        <v>3.4</v>
      </c>
      <c r="AJ256" s="287">
        <v>3.4</v>
      </c>
      <c r="AK256" s="287">
        <v>3.4</v>
      </c>
      <c r="AL256" s="287">
        <v>3.3</v>
      </c>
      <c r="AM256" s="287">
        <v>3.3</v>
      </c>
      <c r="AN256" s="287">
        <v>3.3</v>
      </c>
      <c r="AO256" s="287">
        <v>3.3</v>
      </c>
      <c r="AP256" s="287">
        <v>3.3</v>
      </c>
      <c r="AQ256" s="287">
        <v>3.3</v>
      </c>
      <c r="AR256" s="287">
        <v>3.3</v>
      </c>
      <c r="AS256" s="287">
        <v>3.4</v>
      </c>
      <c r="AT256" s="287">
        <v>3.4</v>
      </c>
      <c r="AU256" s="287">
        <v>3.4</v>
      </c>
      <c r="AV256" s="287">
        <v>3.7</v>
      </c>
      <c r="AW256" s="287">
        <v>3.7</v>
      </c>
      <c r="AX256" s="287">
        <v>3.8</v>
      </c>
      <c r="AY256" s="287">
        <v>3.8</v>
      </c>
      <c r="AZ256" s="287">
        <v>3.7</v>
      </c>
      <c r="BA256" s="287">
        <v>3.7</v>
      </c>
      <c r="BB256" s="287">
        <v>3.7</v>
      </c>
      <c r="BC256" s="287">
        <v>3.7</v>
      </c>
      <c r="BD256" s="287">
        <v>3.7</v>
      </c>
      <c r="BE256" s="287">
        <v>3.6</v>
      </c>
      <c r="BF256" s="287">
        <v>3.6</v>
      </c>
      <c r="BG256" s="287">
        <v>3.7</v>
      </c>
      <c r="BH256" s="287">
        <v>3.7</v>
      </c>
      <c r="BI256" s="287">
        <v>3.6</v>
      </c>
      <c r="BJ256" s="287">
        <v>3.5</v>
      </c>
      <c r="BK256" s="287">
        <f>_xlfn.IFNA(VLOOKUP(C256,'INFORM Severity - hidden'!$C$5:$G$300,5,FALSE),"-")</f>
        <v>3.5</v>
      </c>
    </row>
    <row r="257" spans="1:63" x14ac:dyDescent="0.25">
      <c r="A257" t="s">
        <v>366</v>
      </c>
      <c r="B257" t="s">
        <v>386</v>
      </c>
      <c r="C257" t="s">
        <v>387</v>
      </c>
      <c r="D257" s="287" t="str">
        <f t="shared" si="3"/>
        <v>Stable</v>
      </c>
      <c r="E257" s="287" t="s">
        <v>10286</v>
      </c>
      <c r="F257" s="287" t="s">
        <v>10286</v>
      </c>
      <c r="G257" s="287" t="s">
        <v>10286</v>
      </c>
      <c r="H257" s="287">
        <v>3.3</v>
      </c>
      <c r="I257" s="287">
        <v>3.3</v>
      </c>
      <c r="J257" s="287">
        <v>3.3</v>
      </c>
      <c r="K257" s="287">
        <v>3.3</v>
      </c>
      <c r="L257" s="287">
        <v>3.3</v>
      </c>
      <c r="M257" s="287">
        <v>3.3</v>
      </c>
      <c r="N257" s="287">
        <v>3.3</v>
      </c>
      <c r="O257" s="287">
        <v>3.3</v>
      </c>
      <c r="P257" s="287">
        <v>3.3</v>
      </c>
      <c r="Q257" s="287">
        <v>3.3</v>
      </c>
      <c r="R257" s="287">
        <v>3.3</v>
      </c>
      <c r="S257" s="287">
        <v>3.3</v>
      </c>
      <c r="T257" s="287">
        <v>3.4</v>
      </c>
      <c r="U257" s="287">
        <v>3.4</v>
      </c>
      <c r="V257" s="287">
        <v>3.4</v>
      </c>
      <c r="W257" s="287">
        <v>3.3</v>
      </c>
      <c r="X257" s="287">
        <v>3.3</v>
      </c>
      <c r="Y257" s="287">
        <v>3.2</v>
      </c>
      <c r="Z257" s="287">
        <v>3.2</v>
      </c>
      <c r="AA257" s="287">
        <v>3.2</v>
      </c>
      <c r="AB257" s="287">
        <v>3.2</v>
      </c>
      <c r="AC257" s="287">
        <v>3.2</v>
      </c>
      <c r="AD257" s="287">
        <v>3.2</v>
      </c>
      <c r="AE257" s="287">
        <v>3.2</v>
      </c>
      <c r="AF257" s="287">
        <v>3.3</v>
      </c>
      <c r="AG257" s="287">
        <v>3.3</v>
      </c>
      <c r="AH257" s="287">
        <v>3.3</v>
      </c>
      <c r="AI257" s="287">
        <v>3.3</v>
      </c>
      <c r="AJ257" s="287">
        <v>3.3</v>
      </c>
      <c r="AK257" s="287">
        <v>3.3</v>
      </c>
      <c r="AL257" s="287">
        <v>3.2</v>
      </c>
      <c r="AM257" s="287">
        <v>3.2</v>
      </c>
      <c r="AN257" s="287">
        <v>3.2</v>
      </c>
      <c r="AO257" s="287">
        <v>3.2</v>
      </c>
      <c r="AP257" s="287">
        <v>3.2</v>
      </c>
      <c r="AQ257" s="287">
        <v>3.2</v>
      </c>
      <c r="AR257" s="287">
        <v>3.2</v>
      </c>
      <c r="AS257" s="287">
        <v>3.2</v>
      </c>
      <c r="AT257" s="287">
        <v>3.2</v>
      </c>
      <c r="AU257" s="287">
        <v>3.7</v>
      </c>
      <c r="AV257" s="287">
        <v>3.7</v>
      </c>
      <c r="AW257" s="287">
        <v>3.7</v>
      </c>
      <c r="AX257" s="287">
        <v>3.9</v>
      </c>
      <c r="AY257" s="287">
        <v>3.9</v>
      </c>
      <c r="AZ257" s="287">
        <v>3.8</v>
      </c>
      <c r="BA257" s="287">
        <v>3.8</v>
      </c>
      <c r="BB257" s="287">
        <v>3.8</v>
      </c>
      <c r="BC257" s="287">
        <v>3.8</v>
      </c>
      <c r="BD257" s="287">
        <v>3.8</v>
      </c>
      <c r="BE257" s="287">
        <v>3.7</v>
      </c>
      <c r="BF257" s="287">
        <v>3.7</v>
      </c>
      <c r="BG257" s="287">
        <v>3.7</v>
      </c>
      <c r="BH257" s="287">
        <v>3.7</v>
      </c>
      <c r="BI257" s="287">
        <v>3.7</v>
      </c>
      <c r="BJ257" s="287">
        <v>3.7</v>
      </c>
      <c r="BK257" s="287">
        <f>_xlfn.IFNA(VLOOKUP(C257,'INFORM Severity - hidden'!$C$5:$G$300,5,FALSE),"-")</f>
        <v>3.6</v>
      </c>
    </row>
    <row r="258" spans="1:63" x14ac:dyDescent="0.25">
      <c r="C258" t="s">
        <v>10391</v>
      </c>
      <c r="D258" s="287" t="str">
        <f t="shared" si="3"/>
        <v>-</v>
      </c>
      <c r="E258" s="287" t="s">
        <v>10286</v>
      </c>
      <c r="F258" s="287" t="s">
        <v>10286</v>
      </c>
      <c r="G258" s="287" t="s">
        <v>10286</v>
      </c>
      <c r="H258" s="287" t="s">
        <v>10286</v>
      </c>
      <c r="I258" s="287" t="s">
        <v>10286</v>
      </c>
      <c r="J258" s="287" t="s">
        <v>10286</v>
      </c>
      <c r="K258" s="287" t="s">
        <v>10286</v>
      </c>
      <c r="L258" s="287" t="s">
        <v>10286</v>
      </c>
      <c r="M258" s="287" t="s">
        <v>10286</v>
      </c>
      <c r="N258" s="287" t="s">
        <v>10286</v>
      </c>
      <c r="O258" s="287" t="s">
        <v>10286</v>
      </c>
      <c r="P258" s="287" t="s">
        <v>10286</v>
      </c>
      <c r="Q258" s="287" t="s">
        <v>10286</v>
      </c>
      <c r="R258" s="287" t="s">
        <v>10286</v>
      </c>
      <c r="S258" s="287" t="s">
        <v>10286</v>
      </c>
      <c r="T258" s="287" t="s">
        <v>10286</v>
      </c>
      <c r="U258" s="287" t="s">
        <v>10286</v>
      </c>
      <c r="V258" s="287" t="s">
        <v>10286</v>
      </c>
      <c r="W258" s="287">
        <v>2.6</v>
      </c>
      <c r="X258" s="287">
        <v>2.6</v>
      </c>
      <c r="Y258" s="287">
        <v>2.6</v>
      </c>
      <c r="Z258" s="287">
        <v>2.5</v>
      </c>
      <c r="AA258" s="287">
        <v>2.5</v>
      </c>
      <c r="AB258" s="287">
        <v>2.5</v>
      </c>
      <c r="AC258" s="287">
        <v>2.5</v>
      </c>
      <c r="AD258" s="287">
        <v>2.5</v>
      </c>
      <c r="AE258" s="287">
        <v>2.5</v>
      </c>
      <c r="AF258" s="287">
        <v>2.5</v>
      </c>
      <c r="AG258" s="287">
        <v>2.5</v>
      </c>
      <c r="AH258" s="287">
        <v>2.6</v>
      </c>
      <c r="AI258" s="287">
        <v>2.6</v>
      </c>
      <c r="AJ258" s="287">
        <v>2.6</v>
      </c>
      <c r="AK258" s="287">
        <v>2.6</v>
      </c>
      <c r="AL258" s="287">
        <v>2.5</v>
      </c>
      <c r="AM258" s="287">
        <v>2.5</v>
      </c>
      <c r="AN258" s="287">
        <v>2.5</v>
      </c>
      <c r="AO258" s="287">
        <v>2.5</v>
      </c>
      <c r="AP258" s="287">
        <v>2.5</v>
      </c>
      <c r="AQ258" s="287">
        <v>2.5</v>
      </c>
      <c r="AR258" s="287">
        <v>2.5</v>
      </c>
      <c r="AS258" s="287">
        <v>2.5</v>
      </c>
      <c r="AT258" s="287">
        <v>2.5</v>
      </c>
      <c r="AU258" s="287">
        <v>2.7</v>
      </c>
      <c r="AV258" s="287">
        <v>2.7</v>
      </c>
      <c r="AW258" s="287">
        <v>2.7</v>
      </c>
      <c r="AX258" s="287">
        <v>2.7</v>
      </c>
      <c r="AY258" s="287">
        <v>2.7</v>
      </c>
      <c r="AZ258" s="287">
        <v>2.6</v>
      </c>
      <c r="BA258" s="287">
        <v>2.6</v>
      </c>
      <c r="BB258" s="287">
        <v>2.5</v>
      </c>
      <c r="BC258" s="287">
        <v>2.5</v>
      </c>
      <c r="BD258" s="287" t="s">
        <v>10286</v>
      </c>
      <c r="BE258" s="287" t="s">
        <v>10286</v>
      </c>
      <c r="BF258" s="287" t="s">
        <v>10286</v>
      </c>
      <c r="BG258" s="287" t="s">
        <v>10286</v>
      </c>
      <c r="BH258" s="287" t="s">
        <v>10286</v>
      </c>
      <c r="BI258" s="287" t="s">
        <v>10286</v>
      </c>
      <c r="BJ258" s="287" t="s">
        <v>10286</v>
      </c>
      <c r="BK258" s="287" t="str">
        <f>_xlfn.IFNA(VLOOKUP(C258,'INFORM Severity - hidden'!$C$5:$G$300,5,FALSE),"-")</f>
        <v>-</v>
      </c>
    </row>
    <row r="259" spans="1:63" x14ac:dyDescent="0.25">
      <c r="C259" t="s">
        <v>10392</v>
      </c>
      <c r="D259" s="287" t="str">
        <f t="shared" ref="D259:D296" si="4">IF(BK259="-","-",IFERROR(IF(ROUND(AVERAGE(BI259:BK259),1)=ROUND(AVERAGE(BF259:BH259),1),"Stable",IF(ROUND(AVERAGE(BI259:BK259),1)&lt;ROUND(AVERAGE(BF259:BH259),1),"Decreasing",IF(ROUND(AVERAGE(BI259:BK259),1)&gt;ROUND(AVERAGE(BF259:BH259),1),"Increasing"))),"-"))</f>
        <v>-</v>
      </c>
      <c r="E259" s="287" t="s">
        <v>10286</v>
      </c>
      <c r="F259" s="287" t="s">
        <v>10286</v>
      </c>
      <c r="G259" s="287" t="s">
        <v>10286</v>
      </c>
      <c r="H259" s="287" t="s">
        <v>10286</v>
      </c>
      <c r="I259" s="287" t="s">
        <v>10286</v>
      </c>
      <c r="J259" s="287" t="s">
        <v>10286</v>
      </c>
      <c r="K259" s="287" t="s">
        <v>10286</v>
      </c>
      <c r="L259" s="287" t="s">
        <v>10286</v>
      </c>
      <c r="M259" s="287" t="s">
        <v>10286</v>
      </c>
      <c r="N259" s="287" t="s">
        <v>10286</v>
      </c>
      <c r="O259" s="287" t="s">
        <v>10286</v>
      </c>
      <c r="P259" s="287" t="s">
        <v>10286</v>
      </c>
      <c r="Q259" s="287" t="s">
        <v>10286</v>
      </c>
      <c r="R259" s="287" t="s">
        <v>10286</v>
      </c>
      <c r="S259" s="287" t="s">
        <v>10286</v>
      </c>
      <c r="T259" s="287" t="s">
        <v>10286</v>
      </c>
      <c r="U259" s="287" t="s">
        <v>10286</v>
      </c>
      <c r="V259" s="287" t="s">
        <v>10286</v>
      </c>
      <c r="W259" s="287" t="s">
        <v>10286</v>
      </c>
      <c r="X259" s="287" t="s">
        <v>10286</v>
      </c>
      <c r="Y259" s="287">
        <v>2.1</v>
      </c>
      <c r="Z259" s="287">
        <v>2.6</v>
      </c>
      <c r="AA259" s="287">
        <v>2.6</v>
      </c>
      <c r="AB259" s="287">
        <v>2.6</v>
      </c>
      <c r="AC259" s="287">
        <v>2.6</v>
      </c>
      <c r="AD259" s="287" t="s">
        <v>10286</v>
      </c>
      <c r="AE259" s="287" t="s">
        <v>10286</v>
      </c>
      <c r="AF259" s="287" t="s">
        <v>10286</v>
      </c>
      <c r="AG259" s="287" t="s">
        <v>10286</v>
      </c>
      <c r="AH259" s="287" t="s">
        <v>10286</v>
      </c>
      <c r="AI259" s="287" t="s">
        <v>10286</v>
      </c>
      <c r="AJ259" s="287" t="s">
        <v>10286</v>
      </c>
      <c r="AK259" s="287" t="s">
        <v>10286</v>
      </c>
      <c r="AL259" s="287" t="s">
        <v>10286</v>
      </c>
      <c r="AM259" s="287" t="s">
        <v>10286</v>
      </c>
      <c r="AN259" s="287" t="s">
        <v>10286</v>
      </c>
      <c r="AO259" s="287" t="s">
        <v>10286</v>
      </c>
      <c r="AP259" s="287" t="s">
        <v>10286</v>
      </c>
      <c r="AQ259" s="287" t="s">
        <v>10286</v>
      </c>
      <c r="AR259" s="287" t="s">
        <v>10286</v>
      </c>
      <c r="AS259" s="287" t="s">
        <v>10286</v>
      </c>
      <c r="AT259" s="287" t="s">
        <v>10286</v>
      </c>
      <c r="AU259" s="287" t="s">
        <v>10286</v>
      </c>
      <c r="AV259" s="287" t="s">
        <v>10286</v>
      </c>
      <c r="AW259" s="287" t="s">
        <v>10286</v>
      </c>
      <c r="AX259" s="287" t="s">
        <v>10286</v>
      </c>
      <c r="AY259" s="287" t="s">
        <v>10286</v>
      </c>
      <c r="AZ259" s="287" t="s">
        <v>10286</v>
      </c>
      <c r="BA259" s="287" t="s">
        <v>10286</v>
      </c>
      <c r="BB259" s="287" t="s">
        <v>10286</v>
      </c>
      <c r="BC259" s="287" t="s">
        <v>10286</v>
      </c>
      <c r="BD259" s="287" t="s">
        <v>10286</v>
      </c>
      <c r="BE259" s="287" t="s">
        <v>10286</v>
      </c>
      <c r="BF259" s="287" t="s">
        <v>10286</v>
      </c>
      <c r="BG259" s="287" t="s">
        <v>10286</v>
      </c>
      <c r="BH259" s="287" t="s">
        <v>10286</v>
      </c>
      <c r="BI259" s="287" t="s">
        <v>10286</v>
      </c>
      <c r="BJ259" s="287" t="s">
        <v>10286</v>
      </c>
      <c r="BK259" s="287" t="str">
        <f>_xlfn.IFNA(VLOOKUP(C259,'INFORM Severity - hidden'!$C$5:$G$300,5,FALSE),"-")</f>
        <v>-</v>
      </c>
    </row>
    <row r="260" spans="1:63" x14ac:dyDescent="0.25">
      <c r="A260" t="s">
        <v>214</v>
      </c>
      <c r="B260" t="s">
        <v>212</v>
      </c>
      <c r="C260" t="s">
        <v>213</v>
      </c>
      <c r="D260" s="287" t="str">
        <f t="shared" si="4"/>
        <v>Stable</v>
      </c>
      <c r="E260" s="287" t="s">
        <v>10286</v>
      </c>
      <c r="F260" s="287" t="s">
        <v>10286</v>
      </c>
      <c r="G260" s="287" t="s">
        <v>10286</v>
      </c>
      <c r="H260" s="287" t="s">
        <v>10286</v>
      </c>
      <c r="I260" s="287" t="s">
        <v>10286</v>
      </c>
      <c r="J260" s="287" t="s">
        <v>10286</v>
      </c>
      <c r="K260" s="287" t="s">
        <v>10286</v>
      </c>
      <c r="L260" s="287" t="s">
        <v>10286</v>
      </c>
      <c r="M260" s="287" t="s">
        <v>10286</v>
      </c>
      <c r="N260" s="287" t="s">
        <v>10286</v>
      </c>
      <c r="O260" s="287" t="s">
        <v>10286</v>
      </c>
      <c r="P260" s="287" t="s">
        <v>10286</v>
      </c>
      <c r="Q260" s="287">
        <v>1.7</v>
      </c>
      <c r="R260" s="287">
        <v>1.7</v>
      </c>
      <c r="S260" s="287">
        <v>2.1</v>
      </c>
      <c r="T260" s="287">
        <v>2.1</v>
      </c>
      <c r="U260" s="287">
        <v>2.2000000000000002</v>
      </c>
      <c r="V260" s="287">
        <v>2.2000000000000002</v>
      </c>
      <c r="W260" s="287">
        <v>2.1</v>
      </c>
      <c r="X260" s="287">
        <v>2.1</v>
      </c>
      <c r="Y260" s="287">
        <v>2.1</v>
      </c>
      <c r="Z260" s="287">
        <v>2.1</v>
      </c>
      <c r="AA260" s="287">
        <v>2.1</v>
      </c>
      <c r="AB260" s="287">
        <v>2.1</v>
      </c>
      <c r="AC260" s="287">
        <v>1.9</v>
      </c>
      <c r="AD260" s="287">
        <v>2</v>
      </c>
      <c r="AE260" s="287">
        <v>2</v>
      </c>
      <c r="AF260" s="287">
        <v>2</v>
      </c>
      <c r="AG260" s="287">
        <v>2.1</v>
      </c>
      <c r="AH260" s="287">
        <v>2.1</v>
      </c>
      <c r="AI260" s="287">
        <v>2.1</v>
      </c>
      <c r="AJ260" s="287">
        <v>2</v>
      </c>
      <c r="AK260" s="287">
        <v>2</v>
      </c>
      <c r="AL260" s="287">
        <v>1.9</v>
      </c>
      <c r="AM260" s="287">
        <v>1.9</v>
      </c>
      <c r="AN260" s="287">
        <v>1.9</v>
      </c>
      <c r="AO260" s="287">
        <v>1.8</v>
      </c>
      <c r="AP260" s="287">
        <v>1.9</v>
      </c>
      <c r="AQ260" s="287">
        <v>1.8</v>
      </c>
      <c r="AR260" s="287">
        <v>1.8</v>
      </c>
      <c r="AS260" s="287">
        <v>1.8</v>
      </c>
      <c r="AT260" s="287">
        <v>1.8</v>
      </c>
      <c r="AU260" s="287">
        <v>1.8</v>
      </c>
      <c r="AV260" s="287">
        <v>1.8</v>
      </c>
      <c r="AW260" s="287">
        <v>1.8</v>
      </c>
      <c r="AX260" s="287">
        <v>1.8</v>
      </c>
      <c r="AY260" s="287">
        <v>1.8</v>
      </c>
      <c r="AZ260" s="287">
        <v>1.8</v>
      </c>
      <c r="BA260" s="287">
        <v>1.8</v>
      </c>
      <c r="BB260" s="287">
        <v>1.8</v>
      </c>
      <c r="BC260" s="287">
        <v>1.8</v>
      </c>
      <c r="BD260" s="287">
        <v>1.8</v>
      </c>
      <c r="BE260" s="287">
        <v>1.8</v>
      </c>
      <c r="BF260" s="287">
        <v>1.8</v>
      </c>
      <c r="BG260" s="287">
        <v>1.8</v>
      </c>
      <c r="BH260" s="287">
        <v>1.8</v>
      </c>
      <c r="BI260" s="287">
        <v>1.8</v>
      </c>
      <c r="BJ260" s="287">
        <v>1.8</v>
      </c>
      <c r="BK260" s="287">
        <f>_xlfn.IFNA(VLOOKUP(C260,'INFORM Severity - hidden'!$C$5:$G$300,5,FALSE),"-")</f>
        <v>1.8</v>
      </c>
    </row>
    <row r="261" spans="1:63" x14ac:dyDescent="0.25">
      <c r="A261" t="s">
        <v>214</v>
      </c>
      <c r="B261" t="s">
        <v>225</v>
      </c>
      <c r="C261" t="s">
        <v>226</v>
      </c>
      <c r="D261" s="287" t="str">
        <f t="shared" si="4"/>
        <v>-</v>
      </c>
      <c r="E261" s="287" t="s">
        <v>10286</v>
      </c>
      <c r="F261" s="287" t="s">
        <v>10286</v>
      </c>
      <c r="G261" s="287" t="s">
        <v>10286</v>
      </c>
      <c r="H261" s="287" t="s">
        <v>10286</v>
      </c>
      <c r="I261" s="287" t="s">
        <v>10286</v>
      </c>
      <c r="J261" s="287" t="s">
        <v>10286</v>
      </c>
      <c r="K261" s="287" t="s">
        <v>10286</v>
      </c>
      <c r="L261" s="287" t="s">
        <v>10286</v>
      </c>
      <c r="M261" s="287" t="s">
        <v>10286</v>
      </c>
      <c r="N261" s="287" t="s">
        <v>10286</v>
      </c>
      <c r="O261" s="287" t="s">
        <v>10286</v>
      </c>
      <c r="P261" s="287" t="s">
        <v>10286</v>
      </c>
      <c r="Q261" s="287" t="s">
        <v>10286</v>
      </c>
      <c r="R261" s="287" t="s">
        <v>10286</v>
      </c>
      <c r="S261" s="287" t="s">
        <v>10286</v>
      </c>
      <c r="T261" s="287" t="s">
        <v>10286</v>
      </c>
      <c r="U261" s="287" t="s">
        <v>10286</v>
      </c>
      <c r="V261" s="287" t="s">
        <v>10286</v>
      </c>
      <c r="W261" s="287" t="s">
        <v>10286</v>
      </c>
      <c r="X261" s="287" t="s">
        <v>10286</v>
      </c>
      <c r="Y261" s="287" t="s">
        <v>10286</v>
      </c>
      <c r="Z261" s="287" t="s">
        <v>10286</v>
      </c>
      <c r="AA261" s="287" t="s">
        <v>10286</v>
      </c>
      <c r="AB261" s="287" t="s">
        <v>10286</v>
      </c>
      <c r="AC261" s="287" t="s">
        <v>10286</v>
      </c>
      <c r="AD261" s="287" t="s">
        <v>10286</v>
      </c>
      <c r="AE261" s="287" t="s">
        <v>10286</v>
      </c>
      <c r="AF261" s="287" t="s">
        <v>10286</v>
      </c>
      <c r="AG261" s="287" t="s">
        <v>10286</v>
      </c>
      <c r="AH261" s="287" t="s">
        <v>10286</v>
      </c>
      <c r="AI261" s="287" t="s">
        <v>10286</v>
      </c>
      <c r="AJ261" s="287" t="s">
        <v>10286</v>
      </c>
      <c r="AK261" s="287" t="s">
        <v>10286</v>
      </c>
      <c r="AL261" s="287" t="s">
        <v>10286</v>
      </c>
      <c r="AM261" s="287" t="s">
        <v>10286</v>
      </c>
      <c r="AN261" s="287" t="s">
        <v>10286</v>
      </c>
      <c r="AO261" s="287" t="s">
        <v>10286</v>
      </c>
      <c r="AP261" s="287" t="s">
        <v>10286</v>
      </c>
      <c r="AQ261" s="287" t="s">
        <v>10286</v>
      </c>
      <c r="AR261" s="287" t="s">
        <v>10286</v>
      </c>
      <c r="AS261" s="287" t="s">
        <v>10286</v>
      </c>
      <c r="AT261" s="287" t="s">
        <v>10286</v>
      </c>
      <c r="AU261" s="287" t="s">
        <v>10286</v>
      </c>
      <c r="AV261" s="287" t="s">
        <v>10286</v>
      </c>
      <c r="AW261" s="287" t="s">
        <v>10286</v>
      </c>
      <c r="AX261" s="287" t="s">
        <v>10286</v>
      </c>
      <c r="AY261" s="287" t="s">
        <v>10286</v>
      </c>
      <c r="AZ261" s="287" t="s">
        <v>10286</v>
      </c>
      <c r="BA261" s="287" t="s">
        <v>10286</v>
      </c>
      <c r="BB261" s="287" t="s">
        <v>10286</v>
      </c>
      <c r="BC261" s="287" t="s">
        <v>10286</v>
      </c>
      <c r="BD261" s="287" t="s">
        <v>10286</v>
      </c>
      <c r="BE261" s="287" t="s">
        <v>10286</v>
      </c>
      <c r="BF261" s="287" t="s">
        <v>10286</v>
      </c>
      <c r="BG261" s="287" t="s">
        <v>10286</v>
      </c>
      <c r="BH261" s="287" t="s">
        <v>10286</v>
      </c>
      <c r="BI261" s="287" t="s">
        <v>10286</v>
      </c>
      <c r="BJ261" s="287" t="s">
        <v>10286</v>
      </c>
      <c r="BK261" s="287" t="str">
        <f>_xlfn.IFNA(VLOOKUP(C261,'INFORM Severity - hidden'!$C$5:$G$300,5,FALSE),"-")</f>
        <v>x</v>
      </c>
    </row>
    <row r="262" spans="1:63" x14ac:dyDescent="0.25">
      <c r="A262" t="s">
        <v>214</v>
      </c>
      <c r="B262" t="s">
        <v>235</v>
      </c>
      <c r="C262" t="s">
        <v>236</v>
      </c>
      <c r="D262" s="287" t="str">
        <f t="shared" si="4"/>
        <v>Stable</v>
      </c>
      <c r="E262" s="287" t="s">
        <v>10286</v>
      </c>
      <c r="F262" s="287">
        <v>1.2</v>
      </c>
      <c r="G262" s="287">
        <v>1.2</v>
      </c>
      <c r="H262" s="287">
        <v>1.4</v>
      </c>
      <c r="I262" s="287">
        <v>1.4</v>
      </c>
      <c r="J262" s="287">
        <v>1.4</v>
      </c>
      <c r="K262" s="287">
        <v>1.4</v>
      </c>
      <c r="L262" s="287">
        <v>1.4</v>
      </c>
      <c r="M262" s="287">
        <v>1.4</v>
      </c>
      <c r="N262" s="287">
        <v>1.4</v>
      </c>
      <c r="O262" s="287">
        <v>2.1</v>
      </c>
      <c r="P262" s="287">
        <v>2.1</v>
      </c>
      <c r="Q262" s="287">
        <v>2.1</v>
      </c>
      <c r="R262" s="287">
        <v>2.1</v>
      </c>
      <c r="S262" s="287">
        <v>2.1</v>
      </c>
      <c r="T262" s="287">
        <v>2.1</v>
      </c>
      <c r="U262" s="287">
        <v>2.1</v>
      </c>
      <c r="V262" s="287">
        <v>2.1</v>
      </c>
      <c r="W262" s="287">
        <v>2.1</v>
      </c>
      <c r="X262" s="287">
        <v>2.1</v>
      </c>
      <c r="Y262" s="287">
        <v>2.1</v>
      </c>
      <c r="Z262" s="287">
        <v>2.2000000000000002</v>
      </c>
      <c r="AA262" s="287">
        <v>2.2999999999999998</v>
      </c>
      <c r="AB262" s="287">
        <v>2.2999999999999998</v>
      </c>
      <c r="AC262" s="287">
        <v>2.2999999999999998</v>
      </c>
      <c r="AD262" s="287">
        <v>2.2999999999999998</v>
      </c>
      <c r="AE262" s="287">
        <v>2.2999999999999998</v>
      </c>
      <c r="AF262" s="287">
        <v>2.2999999999999998</v>
      </c>
      <c r="AG262" s="287">
        <v>2.2999999999999998</v>
      </c>
      <c r="AH262" s="287">
        <v>2.2999999999999998</v>
      </c>
      <c r="AI262" s="287">
        <v>2.2999999999999998</v>
      </c>
      <c r="AJ262" s="287">
        <v>2.2999999999999998</v>
      </c>
      <c r="AK262" s="287">
        <v>2.2999999999999998</v>
      </c>
      <c r="AL262" s="287">
        <v>2.2999999999999998</v>
      </c>
      <c r="AM262" s="287">
        <v>2.2999999999999998</v>
      </c>
      <c r="AN262" s="287">
        <v>2.2999999999999998</v>
      </c>
      <c r="AO262" s="287">
        <v>2.2999999999999998</v>
      </c>
      <c r="AP262" s="287">
        <v>2.2999999999999998</v>
      </c>
      <c r="AQ262" s="287">
        <v>2.2999999999999998</v>
      </c>
      <c r="AR262" s="287">
        <v>2.2999999999999998</v>
      </c>
      <c r="AS262" s="287">
        <v>2.2000000000000002</v>
      </c>
      <c r="AT262" s="287">
        <v>2.2000000000000002</v>
      </c>
      <c r="AU262" s="287">
        <v>2.2000000000000002</v>
      </c>
      <c r="AV262" s="287">
        <v>2.2000000000000002</v>
      </c>
      <c r="AW262" s="287">
        <v>2.2000000000000002</v>
      </c>
      <c r="AX262" s="287">
        <v>2.2999999999999998</v>
      </c>
      <c r="AY262" s="287">
        <v>2.2999999999999998</v>
      </c>
      <c r="AZ262" s="287">
        <v>2.2999999999999998</v>
      </c>
      <c r="BA262" s="287">
        <v>2.2999999999999998</v>
      </c>
      <c r="BB262" s="287">
        <v>2.2999999999999998</v>
      </c>
      <c r="BC262" s="287">
        <v>2.1</v>
      </c>
      <c r="BD262" s="287">
        <v>2.1</v>
      </c>
      <c r="BE262" s="287">
        <v>2</v>
      </c>
      <c r="BF262" s="287">
        <v>2</v>
      </c>
      <c r="BG262" s="287">
        <v>2</v>
      </c>
      <c r="BH262" s="287">
        <v>2</v>
      </c>
      <c r="BI262" s="287">
        <v>2</v>
      </c>
      <c r="BJ262" s="287">
        <v>2</v>
      </c>
      <c r="BK262" s="287">
        <f>_xlfn.IFNA(VLOOKUP(C262,'INFORM Severity - hidden'!$C$5:$G$300,5,FALSE),"-")</f>
        <v>2</v>
      </c>
    </row>
    <row r="263" spans="1:63" x14ac:dyDescent="0.25">
      <c r="C263" t="s">
        <v>10393</v>
      </c>
      <c r="D263" s="287" t="str">
        <f t="shared" si="4"/>
        <v>-</v>
      </c>
      <c r="E263" s="287" t="s">
        <v>10286</v>
      </c>
      <c r="F263" s="287" t="s">
        <v>10286</v>
      </c>
      <c r="G263" s="287" t="s">
        <v>10286</v>
      </c>
      <c r="H263" s="287" t="s">
        <v>10286</v>
      </c>
      <c r="I263" s="287" t="s">
        <v>10286</v>
      </c>
      <c r="J263" s="287" t="s">
        <v>10286</v>
      </c>
      <c r="K263" s="287" t="s">
        <v>10286</v>
      </c>
      <c r="L263" s="287" t="s">
        <v>10286</v>
      </c>
      <c r="M263" s="287" t="s">
        <v>10286</v>
      </c>
      <c r="N263" s="287" t="s">
        <v>10286</v>
      </c>
      <c r="O263" s="287" t="s">
        <v>10286</v>
      </c>
      <c r="P263" s="287" t="s">
        <v>10286</v>
      </c>
      <c r="Q263" s="287" t="s">
        <v>10286</v>
      </c>
      <c r="R263" s="287" t="s">
        <v>10286</v>
      </c>
      <c r="S263" s="287" t="s">
        <v>10286</v>
      </c>
      <c r="T263" s="287" t="s">
        <v>10286</v>
      </c>
      <c r="U263" s="287" t="s">
        <v>10286</v>
      </c>
      <c r="V263" s="287" t="s">
        <v>10286</v>
      </c>
      <c r="W263" s="287" t="s">
        <v>10286</v>
      </c>
      <c r="X263" s="287" t="s">
        <v>10286</v>
      </c>
      <c r="Y263" s="287" t="s">
        <v>10286</v>
      </c>
      <c r="Z263" s="287" t="s">
        <v>10286</v>
      </c>
      <c r="AA263" s="287" t="s">
        <v>10286</v>
      </c>
      <c r="AB263" s="287" t="s">
        <v>10286</v>
      </c>
      <c r="AC263" s="287" t="s">
        <v>10286</v>
      </c>
      <c r="AD263" s="287" t="s">
        <v>10286</v>
      </c>
      <c r="AE263" s="287" t="s">
        <v>10286</v>
      </c>
      <c r="AF263" s="287">
        <v>1.4</v>
      </c>
      <c r="AG263" s="287">
        <v>1.3</v>
      </c>
      <c r="AH263" s="287">
        <v>1.3</v>
      </c>
      <c r="AI263" s="287">
        <v>1.3</v>
      </c>
      <c r="AJ263" s="287">
        <v>1.3</v>
      </c>
      <c r="AK263" s="287" t="s">
        <v>10286</v>
      </c>
      <c r="AL263" s="287" t="s">
        <v>10286</v>
      </c>
      <c r="AM263" s="287" t="s">
        <v>10286</v>
      </c>
      <c r="AN263" s="287" t="s">
        <v>10286</v>
      </c>
      <c r="AO263" s="287" t="s">
        <v>10286</v>
      </c>
      <c r="AP263" s="287" t="s">
        <v>10286</v>
      </c>
      <c r="AQ263" s="287" t="s">
        <v>10286</v>
      </c>
      <c r="AR263" s="287" t="s">
        <v>10286</v>
      </c>
      <c r="AS263" s="287" t="s">
        <v>10286</v>
      </c>
      <c r="AT263" s="287" t="s">
        <v>10286</v>
      </c>
      <c r="AU263" s="287" t="s">
        <v>10286</v>
      </c>
      <c r="AV263" s="287" t="s">
        <v>10286</v>
      </c>
      <c r="AW263" s="287" t="s">
        <v>10286</v>
      </c>
      <c r="AX263" s="287" t="s">
        <v>10286</v>
      </c>
      <c r="AY263" s="287" t="s">
        <v>10286</v>
      </c>
      <c r="AZ263" s="287" t="s">
        <v>10286</v>
      </c>
      <c r="BA263" s="287" t="s">
        <v>10286</v>
      </c>
      <c r="BB263" s="287" t="s">
        <v>10286</v>
      </c>
      <c r="BC263" s="287" t="s">
        <v>10286</v>
      </c>
      <c r="BD263" s="287" t="s">
        <v>10286</v>
      </c>
      <c r="BE263" s="287" t="s">
        <v>10286</v>
      </c>
      <c r="BF263" s="287" t="s">
        <v>10286</v>
      </c>
      <c r="BG263" s="287" t="s">
        <v>10286</v>
      </c>
      <c r="BH263" s="287" t="s">
        <v>10286</v>
      </c>
      <c r="BI263" s="287" t="s">
        <v>10286</v>
      </c>
      <c r="BJ263" s="287" t="s">
        <v>10286</v>
      </c>
      <c r="BK263" s="287" t="str">
        <f>_xlfn.IFNA(VLOOKUP(C263,'INFORM Severity - hidden'!$C$5:$G$300,5,FALSE),"-")</f>
        <v>-</v>
      </c>
    </row>
    <row r="264" spans="1:63" x14ac:dyDescent="0.25">
      <c r="A264" t="s">
        <v>5236</v>
      </c>
      <c r="B264" t="s">
        <v>5234</v>
      </c>
      <c r="C264" t="s">
        <v>5235</v>
      </c>
      <c r="D264" s="287" t="str">
        <f t="shared" si="4"/>
        <v>-</v>
      </c>
      <c r="E264" s="287" t="s">
        <v>10286</v>
      </c>
      <c r="F264" s="287" t="s">
        <v>10286</v>
      </c>
      <c r="G264" s="287" t="s">
        <v>10286</v>
      </c>
      <c r="H264" s="287" t="s">
        <v>10286</v>
      </c>
      <c r="I264" s="287" t="s">
        <v>10286</v>
      </c>
      <c r="J264" s="287" t="s">
        <v>10286</v>
      </c>
      <c r="K264" s="287" t="s">
        <v>10286</v>
      </c>
      <c r="L264" s="287" t="s">
        <v>10286</v>
      </c>
      <c r="M264" s="287" t="s">
        <v>10286</v>
      </c>
      <c r="N264" s="287" t="s">
        <v>10286</v>
      </c>
      <c r="O264" s="287" t="s">
        <v>10286</v>
      </c>
      <c r="P264" s="287" t="s">
        <v>10286</v>
      </c>
      <c r="Q264" s="287" t="s">
        <v>10286</v>
      </c>
      <c r="R264" s="287" t="s">
        <v>10286</v>
      </c>
      <c r="S264" s="287" t="s">
        <v>10286</v>
      </c>
      <c r="T264" s="287" t="s">
        <v>10286</v>
      </c>
      <c r="U264" s="287" t="s">
        <v>10286</v>
      </c>
      <c r="V264" s="287" t="s">
        <v>10286</v>
      </c>
      <c r="W264" s="287" t="s">
        <v>10286</v>
      </c>
      <c r="X264" s="287" t="s">
        <v>10286</v>
      </c>
      <c r="Y264" s="287" t="s">
        <v>10286</v>
      </c>
      <c r="Z264" s="287" t="s">
        <v>10286</v>
      </c>
      <c r="AA264" s="287" t="s">
        <v>10286</v>
      </c>
      <c r="AB264" s="287" t="s">
        <v>10286</v>
      </c>
      <c r="AC264" s="287" t="s">
        <v>10286</v>
      </c>
      <c r="AD264" s="287" t="s">
        <v>10286</v>
      </c>
      <c r="AE264" s="287" t="s">
        <v>10286</v>
      </c>
      <c r="AF264" s="287" t="s">
        <v>10286</v>
      </c>
      <c r="AG264" s="287" t="s">
        <v>10286</v>
      </c>
      <c r="AH264" s="287" t="s">
        <v>10286</v>
      </c>
      <c r="AI264" s="287" t="s">
        <v>10286</v>
      </c>
      <c r="AJ264" s="287" t="s">
        <v>10286</v>
      </c>
      <c r="AK264" s="287" t="s">
        <v>10286</v>
      </c>
      <c r="AL264" s="287" t="s">
        <v>10286</v>
      </c>
      <c r="AM264" s="287" t="s">
        <v>10286</v>
      </c>
      <c r="AN264" s="287" t="s">
        <v>10286</v>
      </c>
      <c r="AO264" s="287" t="s">
        <v>10286</v>
      </c>
      <c r="AP264" s="287" t="s">
        <v>10286</v>
      </c>
      <c r="AQ264" s="287" t="s">
        <v>10286</v>
      </c>
      <c r="AR264" s="287" t="s">
        <v>10286</v>
      </c>
      <c r="AS264" s="287" t="s">
        <v>10286</v>
      </c>
      <c r="AT264" s="287" t="s">
        <v>10286</v>
      </c>
      <c r="AU264" s="287" t="s">
        <v>10286</v>
      </c>
      <c r="AV264" s="287" t="s">
        <v>10286</v>
      </c>
      <c r="AW264" s="287" t="s">
        <v>10286</v>
      </c>
      <c r="AX264" s="287" t="s">
        <v>10286</v>
      </c>
      <c r="AY264" s="287" t="s">
        <v>10286</v>
      </c>
      <c r="AZ264" s="287" t="s">
        <v>10286</v>
      </c>
      <c r="BA264" s="287" t="s">
        <v>10286</v>
      </c>
      <c r="BB264" s="287" t="s">
        <v>10286</v>
      </c>
      <c r="BC264" s="287" t="s">
        <v>10286</v>
      </c>
      <c r="BD264" s="287" t="s">
        <v>10286</v>
      </c>
      <c r="BE264" s="287" t="s">
        <v>10286</v>
      </c>
      <c r="BF264" s="287" t="s">
        <v>10286</v>
      </c>
      <c r="BG264" s="287" t="s">
        <v>10286</v>
      </c>
      <c r="BH264" s="287" t="s">
        <v>10286</v>
      </c>
      <c r="BI264" s="287" t="s">
        <v>10286</v>
      </c>
      <c r="BJ264" s="287">
        <v>2</v>
      </c>
      <c r="BK264" s="287">
        <f>_xlfn.IFNA(VLOOKUP(C264,'INFORM Severity - hidden'!$C$5:$G$300,5,FALSE),"-")</f>
        <v>2</v>
      </c>
    </row>
    <row r="265" spans="1:63" x14ac:dyDescent="0.25">
      <c r="C265" t="s">
        <v>10394</v>
      </c>
      <c r="D265" s="287" t="str">
        <f t="shared" si="4"/>
        <v>-</v>
      </c>
      <c r="E265" s="287" t="s">
        <v>10286</v>
      </c>
      <c r="F265" s="287" t="s">
        <v>10286</v>
      </c>
      <c r="G265" s="287" t="s">
        <v>10286</v>
      </c>
      <c r="H265" s="287" t="s">
        <v>10286</v>
      </c>
      <c r="I265" s="287" t="s">
        <v>10286</v>
      </c>
      <c r="J265" s="287" t="s">
        <v>10286</v>
      </c>
      <c r="K265" s="287" t="s">
        <v>10286</v>
      </c>
      <c r="L265" s="287" t="s">
        <v>10286</v>
      </c>
      <c r="M265" s="287" t="s">
        <v>10286</v>
      </c>
      <c r="N265" s="287" t="s">
        <v>10286</v>
      </c>
      <c r="O265" s="287" t="s">
        <v>10286</v>
      </c>
      <c r="P265" s="287" t="s">
        <v>10286</v>
      </c>
      <c r="Q265" s="287" t="s">
        <v>10286</v>
      </c>
      <c r="R265" s="287" t="s">
        <v>10286</v>
      </c>
      <c r="S265" s="287" t="s">
        <v>10286</v>
      </c>
      <c r="T265" s="287" t="s">
        <v>10286</v>
      </c>
      <c r="U265" s="287" t="s">
        <v>10286</v>
      </c>
      <c r="V265" s="287" t="s">
        <v>10286</v>
      </c>
      <c r="W265" s="287" t="s">
        <v>10286</v>
      </c>
      <c r="X265" s="287" t="s">
        <v>10286</v>
      </c>
      <c r="Y265" s="287" t="s">
        <v>10286</v>
      </c>
      <c r="Z265" s="287" t="s">
        <v>10286</v>
      </c>
      <c r="AA265" s="287" t="s">
        <v>10286</v>
      </c>
      <c r="AB265" s="287" t="s">
        <v>10286</v>
      </c>
      <c r="AC265" s="287" t="s">
        <v>10286</v>
      </c>
      <c r="AD265" s="287" t="s">
        <v>10286</v>
      </c>
      <c r="AE265" s="287" t="s">
        <v>10286</v>
      </c>
      <c r="AF265" s="287" t="s">
        <v>10286</v>
      </c>
      <c r="AG265" s="287" t="s">
        <v>10286</v>
      </c>
      <c r="AH265" s="287" t="s">
        <v>10286</v>
      </c>
      <c r="AI265" s="287" t="s">
        <v>10286</v>
      </c>
      <c r="AJ265" s="287" t="s">
        <v>10286</v>
      </c>
      <c r="AK265" s="287" t="s">
        <v>10286</v>
      </c>
      <c r="AL265" s="287" t="s">
        <v>10286</v>
      </c>
      <c r="AM265" s="287" t="s">
        <v>10286</v>
      </c>
      <c r="AN265" s="287" t="s">
        <v>10286</v>
      </c>
      <c r="AO265" s="287">
        <v>1.3</v>
      </c>
      <c r="AP265" s="287">
        <v>1.3</v>
      </c>
      <c r="AQ265" s="287">
        <v>1.3</v>
      </c>
      <c r="AR265" s="287">
        <v>1.3</v>
      </c>
      <c r="AS265" s="287">
        <v>1.3</v>
      </c>
      <c r="AT265" s="287">
        <v>1.3</v>
      </c>
      <c r="AU265" s="287">
        <v>1.3</v>
      </c>
      <c r="AV265" s="287">
        <v>1.3</v>
      </c>
      <c r="AW265" s="287">
        <v>1.2</v>
      </c>
      <c r="AX265" s="287">
        <v>1.2</v>
      </c>
      <c r="AY265" s="287">
        <v>1.2</v>
      </c>
      <c r="AZ265" s="287">
        <v>1.2</v>
      </c>
      <c r="BA265" s="287" t="s">
        <v>10286</v>
      </c>
      <c r="BB265" s="287" t="s">
        <v>10286</v>
      </c>
      <c r="BC265" s="287" t="s">
        <v>10286</v>
      </c>
      <c r="BD265" s="287" t="s">
        <v>10286</v>
      </c>
      <c r="BE265" s="287" t="s">
        <v>10286</v>
      </c>
      <c r="BF265" s="287" t="s">
        <v>10286</v>
      </c>
      <c r="BG265" s="287" t="s">
        <v>10286</v>
      </c>
      <c r="BH265" s="287" t="s">
        <v>10286</v>
      </c>
      <c r="BI265" s="287" t="s">
        <v>10286</v>
      </c>
      <c r="BJ265" s="287" t="s">
        <v>10286</v>
      </c>
      <c r="BK265" s="287" t="str">
        <f>_xlfn.IFNA(VLOOKUP(C265,'INFORM Severity - hidden'!$C$5:$G$300,5,FALSE),"-")</f>
        <v>-</v>
      </c>
    </row>
    <row r="266" spans="1:63" x14ac:dyDescent="0.25">
      <c r="A266" t="s">
        <v>2117</v>
      </c>
      <c r="B266" t="s">
        <v>2115</v>
      </c>
      <c r="C266" t="s">
        <v>2116</v>
      </c>
      <c r="D266" s="287" t="str">
        <f t="shared" si="4"/>
        <v>Decreasing</v>
      </c>
      <c r="E266" s="287" t="s">
        <v>10286</v>
      </c>
      <c r="F266" s="287">
        <v>0.9</v>
      </c>
      <c r="G266" s="287">
        <v>0.9</v>
      </c>
      <c r="H266" s="287">
        <v>1.4</v>
      </c>
      <c r="I266" s="287">
        <v>1.4</v>
      </c>
      <c r="J266" s="287">
        <v>1.4</v>
      </c>
      <c r="K266" s="287">
        <v>1.4</v>
      </c>
      <c r="L266" s="287">
        <v>1.4</v>
      </c>
      <c r="M266" s="287">
        <v>1.4</v>
      </c>
      <c r="N266" s="287">
        <v>1.4</v>
      </c>
      <c r="O266" s="287">
        <v>1.7</v>
      </c>
      <c r="P266" s="287">
        <v>1.5</v>
      </c>
      <c r="Q266" s="287">
        <v>1.5</v>
      </c>
      <c r="R266" s="287">
        <v>1.5</v>
      </c>
      <c r="S266" s="287">
        <v>1.5</v>
      </c>
      <c r="T266" s="287">
        <v>1.5</v>
      </c>
      <c r="U266" s="287">
        <v>1.6</v>
      </c>
      <c r="V266" s="287">
        <v>1.5</v>
      </c>
      <c r="W266" s="287">
        <v>1.5</v>
      </c>
      <c r="X266" s="287">
        <v>1.5</v>
      </c>
      <c r="Y266" s="287">
        <v>1.5</v>
      </c>
      <c r="Z266" s="287">
        <v>1.5</v>
      </c>
      <c r="AA266" s="287">
        <v>1.8</v>
      </c>
      <c r="AB266" s="287">
        <v>1.7</v>
      </c>
      <c r="AC266" s="287">
        <v>1.7</v>
      </c>
      <c r="AD266" s="287">
        <v>1.7</v>
      </c>
      <c r="AE266" s="287">
        <v>1.7</v>
      </c>
      <c r="AF266" s="287">
        <v>1.7</v>
      </c>
      <c r="AG266" s="287">
        <v>1.7</v>
      </c>
      <c r="AH266" s="287">
        <v>1.7</v>
      </c>
      <c r="AI266" s="287">
        <v>1.7</v>
      </c>
      <c r="AJ266" s="287">
        <v>1.7</v>
      </c>
      <c r="AK266" s="287">
        <v>1.7</v>
      </c>
      <c r="AL266" s="287">
        <v>1.8</v>
      </c>
      <c r="AM266" s="287">
        <v>1.8</v>
      </c>
      <c r="AN266" s="287">
        <v>1.8</v>
      </c>
      <c r="AO266" s="287">
        <v>1.8</v>
      </c>
      <c r="AP266" s="287">
        <v>1.6</v>
      </c>
      <c r="AQ266" s="287">
        <v>1.6</v>
      </c>
      <c r="AR266" s="287">
        <v>1.6</v>
      </c>
      <c r="AS266" s="287">
        <v>1.6</v>
      </c>
      <c r="AT266" s="287">
        <v>1.6</v>
      </c>
      <c r="AU266" s="287">
        <v>1.9</v>
      </c>
      <c r="AV266" s="287">
        <v>1.9</v>
      </c>
      <c r="AW266" s="287">
        <v>1.9</v>
      </c>
      <c r="AX266" s="287">
        <v>1.9</v>
      </c>
      <c r="AY266" s="287">
        <v>2</v>
      </c>
      <c r="AZ266" s="287">
        <v>2</v>
      </c>
      <c r="BA266" s="287">
        <v>2</v>
      </c>
      <c r="BB266" s="287">
        <v>2</v>
      </c>
      <c r="BC266" s="287">
        <v>2</v>
      </c>
      <c r="BD266" s="287">
        <v>2</v>
      </c>
      <c r="BE266" s="287">
        <v>2.1</v>
      </c>
      <c r="BF266" s="287">
        <v>2.1</v>
      </c>
      <c r="BG266" s="287">
        <v>2.1</v>
      </c>
      <c r="BH266" s="287">
        <v>2.1</v>
      </c>
      <c r="BI266" s="287">
        <v>1.8</v>
      </c>
      <c r="BJ266" s="287">
        <v>1.8</v>
      </c>
      <c r="BK266" s="287">
        <f>_xlfn.IFNA(VLOOKUP(C266,'INFORM Severity - hidden'!$C$5:$G$300,5,FALSE),"-")</f>
        <v>1.8</v>
      </c>
    </row>
    <row r="267" spans="1:63" x14ac:dyDescent="0.25">
      <c r="A267" t="s">
        <v>398</v>
      </c>
      <c r="B267" t="s">
        <v>396</v>
      </c>
      <c r="C267" t="s">
        <v>397</v>
      </c>
      <c r="D267" s="287" t="str">
        <f t="shared" si="4"/>
        <v>Stable</v>
      </c>
      <c r="E267" s="287" t="s">
        <v>10286</v>
      </c>
      <c r="F267" s="287" t="s">
        <v>10286</v>
      </c>
      <c r="G267" s="287" t="s">
        <v>10286</v>
      </c>
      <c r="H267" s="287" t="s">
        <v>10286</v>
      </c>
      <c r="I267" s="287" t="s">
        <v>10286</v>
      </c>
      <c r="J267" s="287" t="s">
        <v>10286</v>
      </c>
      <c r="K267" s="287" t="s">
        <v>10286</v>
      </c>
      <c r="L267" s="287" t="s">
        <v>10286</v>
      </c>
      <c r="M267" s="287" t="s">
        <v>10286</v>
      </c>
      <c r="N267" s="287" t="s">
        <v>10286</v>
      </c>
      <c r="O267" s="287" t="s">
        <v>10286</v>
      </c>
      <c r="P267" s="287" t="s">
        <v>10286</v>
      </c>
      <c r="Q267" s="287" t="s">
        <v>10286</v>
      </c>
      <c r="R267" s="287" t="s">
        <v>10286</v>
      </c>
      <c r="S267" s="287" t="s">
        <v>10286</v>
      </c>
      <c r="T267" s="287" t="s">
        <v>10286</v>
      </c>
      <c r="U267" s="287" t="s">
        <v>10286</v>
      </c>
      <c r="V267" s="287" t="s">
        <v>10286</v>
      </c>
      <c r="W267" s="287" t="s">
        <v>10286</v>
      </c>
      <c r="X267" s="287" t="s">
        <v>10286</v>
      </c>
      <c r="Y267" s="287" t="s">
        <v>10286</v>
      </c>
      <c r="Z267" s="287" t="s">
        <v>10286</v>
      </c>
      <c r="AA267" s="287" t="s">
        <v>10286</v>
      </c>
      <c r="AB267" s="287" t="s">
        <v>10286</v>
      </c>
      <c r="AC267" s="287" t="s">
        <v>10286</v>
      </c>
      <c r="AD267" s="287" t="s">
        <v>10286</v>
      </c>
      <c r="AE267" s="287" t="s">
        <v>10286</v>
      </c>
      <c r="AF267" s="287" t="s">
        <v>10286</v>
      </c>
      <c r="AG267" s="287" t="s">
        <v>10286</v>
      </c>
      <c r="AH267" s="287" t="s">
        <v>10286</v>
      </c>
      <c r="AI267" s="287" t="s">
        <v>10286</v>
      </c>
      <c r="AJ267" s="287" t="s">
        <v>10286</v>
      </c>
      <c r="AK267" s="287" t="s">
        <v>10286</v>
      </c>
      <c r="AL267" s="287" t="s">
        <v>10286</v>
      </c>
      <c r="AM267" s="287" t="s">
        <v>10286</v>
      </c>
      <c r="AN267" s="287" t="s">
        <v>10286</v>
      </c>
      <c r="AO267" s="287" t="s">
        <v>10286</v>
      </c>
      <c r="AP267" s="287" t="s">
        <v>10286</v>
      </c>
      <c r="AQ267" s="287" t="s">
        <v>10286</v>
      </c>
      <c r="AR267" s="287" t="s">
        <v>10286</v>
      </c>
      <c r="AS267" s="287" t="s">
        <v>10286</v>
      </c>
      <c r="AT267" s="287" t="s">
        <v>10286</v>
      </c>
      <c r="AU267" s="287">
        <v>1.8</v>
      </c>
      <c r="AV267" s="287">
        <v>1.8</v>
      </c>
      <c r="AW267" s="287">
        <v>1.8</v>
      </c>
      <c r="AX267" s="287">
        <v>1.8</v>
      </c>
      <c r="AY267" s="287">
        <v>1.8</v>
      </c>
      <c r="AZ267" s="287">
        <v>1.8</v>
      </c>
      <c r="BA267" s="287">
        <v>1.8</v>
      </c>
      <c r="BB267" s="287">
        <v>1.8</v>
      </c>
      <c r="BC267" s="287">
        <v>1.8</v>
      </c>
      <c r="BD267" s="287">
        <v>1.8</v>
      </c>
      <c r="BE267" s="287">
        <v>1.9</v>
      </c>
      <c r="BF267" s="287">
        <v>1.9</v>
      </c>
      <c r="BG267" s="287">
        <v>2</v>
      </c>
      <c r="BH267" s="287">
        <v>2</v>
      </c>
      <c r="BI267" s="287">
        <v>2</v>
      </c>
      <c r="BJ267" s="287">
        <v>2</v>
      </c>
      <c r="BK267" s="287">
        <f>_xlfn.IFNA(VLOOKUP(C267,'INFORM Severity - hidden'!$C$5:$G$300,5,FALSE),"-")</f>
        <v>2</v>
      </c>
    </row>
    <row r="268" spans="1:63" x14ac:dyDescent="0.25">
      <c r="A268" t="s">
        <v>408</v>
      </c>
      <c r="B268" t="s">
        <v>406</v>
      </c>
      <c r="C268" t="s">
        <v>407</v>
      </c>
      <c r="D268" s="287" t="str">
        <f t="shared" si="4"/>
        <v>Decreasing</v>
      </c>
      <c r="E268" s="287" t="s">
        <v>10286</v>
      </c>
      <c r="F268" s="287" t="s">
        <v>10286</v>
      </c>
      <c r="G268" s="287" t="s">
        <v>10286</v>
      </c>
      <c r="H268" s="287">
        <v>3.6</v>
      </c>
      <c r="I268" s="287">
        <v>3.6</v>
      </c>
      <c r="J268" s="287">
        <v>3.6</v>
      </c>
      <c r="K268" s="287">
        <v>3.5</v>
      </c>
      <c r="L268" s="287">
        <v>3.5</v>
      </c>
      <c r="M268" s="287">
        <v>3.5</v>
      </c>
      <c r="N268" s="287">
        <v>3.5</v>
      </c>
      <c r="O268" s="287">
        <v>3.5</v>
      </c>
      <c r="P268" s="287">
        <v>3.5</v>
      </c>
      <c r="Q268" s="287">
        <v>3.2</v>
      </c>
      <c r="R268" s="287">
        <v>3.2</v>
      </c>
      <c r="S268" s="287">
        <v>3.2</v>
      </c>
      <c r="T268" s="287">
        <v>3.2</v>
      </c>
      <c r="U268" s="287">
        <v>3.3</v>
      </c>
      <c r="V268" s="287">
        <v>3.2</v>
      </c>
      <c r="W268" s="287">
        <v>3.2</v>
      </c>
      <c r="X268" s="287">
        <v>3.2</v>
      </c>
      <c r="Y268" s="287">
        <v>3.2</v>
      </c>
      <c r="Z268" s="287">
        <v>3.3</v>
      </c>
      <c r="AA268" s="287">
        <v>3.3</v>
      </c>
      <c r="AB268" s="287">
        <v>3.3</v>
      </c>
      <c r="AC268" s="287">
        <v>3.2</v>
      </c>
      <c r="AD268" s="287">
        <v>3.2</v>
      </c>
      <c r="AE268" s="287">
        <v>3.2</v>
      </c>
      <c r="AF268" s="287">
        <v>3.2</v>
      </c>
      <c r="AG268" s="287">
        <v>3.2</v>
      </c>
      <c r="AH268" s="287">
        <v>3.2</v>
      </c>
      <c r="AI268" s="287">
        <v>3.2</v>
      </c>
      <c r="AJ268" s="287">
        <v>3.2</v>
      </c>
      <c r="AK268" s="287">
        <v>3.2</v>
      </c>
      <c r="AL268" s="287">
        <v>3.2</v>
      </c>
      <c r="AM268" s="287">
        <v>3.2</v>
      </c>
      <c r="AN268" s="287">
        <v>3.2</v>
      </c>
      <c r="AO268" s="287">
        <v>3.2</v>
      </c>
      <c r="AP268" s="287">
        <v>3.2</v>
      </c>
      <c r="AQ268" s="287">
        <v>3.2</v>
      </c>
      <c r="AR268" s="287">
        <v>3.2</v>
      </c>
      <c r="AS268" s="287">
        <v>3.2</v>
      </c>
      <c r="AT268" s="287">
        <v>3.2</v>
      </c>
      <c r="AU268" s="287">
        <v>3.2</v>
      </c>
      <c r="AV268" s="287">
        <v>3.2</v>
      </c>
      <c r="AW268" s="287">
        <v>3.1</v>
      </c>
      <c r="AX268" s="287">
        <v>3</v>
      </c>
      <c r="AY268" s="287">
        <v>3</v>
      </c>
      <c r="AZ268" s="287">
        <v>3.2</v>
      </c>
      <c r="BA268" s="287">
        <v>3.2</v>
      </c>
      <c r="BB268" s="287">
        <v>3.4</v>
      </c>
      <c r="BC268" s="287">
        <v>3.4</v>
      </c>
      <c r="BD268" s="287">
        <v>3.4</v>
      </c>
      <c r="BE268" s="287">
        <v>3.5</v>
      </c>
      <c r="BF268" s="287">
        <v>3.6</v>
      </c>
      <c r="BG268" s="287">
        <v>3.6</v>
      </c>
      <c r="BH268" s="287">
        <v>3.8</v>
      </c>
      <c r="BI268" s="287">
        <v>3.6</v>
      </c>
      <c r="BJ268" s="287">
        <v>3.5</v>
      </c>
      <c r="BK268" s="287">
        <f>_xlfn.IFNA(VLOOKUP(C268,'INFORM Severity - hidden'!$C$5:$G$300,5,FALSE),"-")</f>
        <v>3.6</v>
      </c>
    </row>
    <row r="269" spans="1:63" x14ac:dyDescent="0.25">
      <c r="A269" t="s">
        <v>408</v>
      </c>
      <c r="B269" t="s">
        <v>420</v>
      </c>
      <c r="C269" t="s">
        <v>421</v>
      </c>
      <c r="D269" s="287" t="str">
        <f t="shared" si="4"/>
        <v>Decreasing</v>
      </c>
      <c r="E269" s="287" t="s">
        <v>10286</v>
      </c>
      <c r="F269" s="287" t="s">
        <v>10286</v>
      </c>
      <c r="G269" s="287" t="s">
        <v>10286</v>
      </c>
      <c r="H269" s="287">
        <v>3.3</v>
      </c>
      <c r="I269" s="287">
        <v>3.3</v>
      </c>
      <c r="J269" s="287">
        <v>3.3</v>
      </c>
      <c r="K269" s="287">
        <v>3.3</v>
      </c>
      <c r="L269" s="287">
        <v>3.3</v>
      </c>
      <c r="M269" s="287">
        <v>3.3</v>
      </c>
      <c r="N269" s="287">
        <v>3.3</v>
      </c>
      <c r="O269" s="287">
        <v>3.3</v>
      </c>
      <c r="P269" s="287">
        <v>3.3</v>
      </c>
      <c r="Q269" s="287">
        <v>3.3</v>
      </c>
      <c r="R269" s="287">
        <v>3.3</v>
      </c>
      <c r="S269" s="287">
        <v>3.3</v>
      </c>
      <c r="T269" s="287">
        <v>3.3</v>
      </c>
      <c r="U269" s="287">
        <v>3.3</v>
      </c>
      <c r="V269" s="287">
        <v>3.3</v>
      </c>
      <c r="W269" s="287">
        <v>3.3</v>
      </c>
      <c r="X269" s="287">
        <v>3.3</v>
      </c>
      <c r="Y269" s="287">
        <v>3.3</v>
      </c>
      <c r="Z269" s="287">
        <v>3.3</v>
      </c>
      <c r="AA269" s="287">
        <v>3.3</v>
      </c>
      <c r="AB269" s="287">
        <v>3.3</v>
      </c>
      <c r="AC269" s="287">
        <v>3.3</v>
      </c>
      <c r="AD269" s="287">
        <v>3.3</v>
      </c>
      <c r="AE269" s="287">
        <v>3.3</v>
      </c>
      <c r="AF269" s="287">
        <v>3.3</v>
      </c>
      <c r="AG269" s="287">
        <v>3.3</v>
      </c>
      <c r="AH269" s="287">
        <v>3.3</v>
      </c>
      <c r="AI269" s="287">
        <v>3.3</v>
      </c>
      <c r="AJ269" s="287">
        <v>3.3</v>
      </c>
      <c r="AK269" s="287">
        <v>3.3</v>
      </c>
      <c r="AL269" s="287">
        <v>3.3</v>
      </c>
      <c r="AM269" s="287">
        <v>3.3</v>
      </c>
      <c r="AN269" s="287">
        <v>3.2</v>
      </c>
      <c r="AO269" s="287">
        <v>3.2</v>
      </c>
      <c r="AP269" s="287">
        <v>3.2</v>
      </c>
      <c r="AQ269" s="287">
        <v>3.2</v>
      </c>
      <c r="AR269" s="287">
        <v>3.3</v>
      </c>
      <c r="AS269" s="287">
        <v>3.3</v>
      </c>
      <c r="AT269" s="287">
        <v>3.3</v>
      </c>
      <c r="AU269" s="287">
        <v>3.3</v>
      </c>
      <c r="AV269" s="287">
        <v>3.3</v>
      </c>
      <c r="AW269" s="287">
        <v>3.4</v>
      </c>
      <c r="AX269" s="287">
        <v>3.3</v>
      </c>
      <c r="AY269" s="287">
        <v>3.3</v>
      </c>
      <c r="AZ269" s="287">
        <v>3.3</v>
      </c>
      <c r="BA269" s="287">
        <v>3.3</v>
      </c>
      <c r="BB269" s="287">
        <v>3.3</v>
      </c>
      <c r="BC269" s="287">
        <v>3.3</v>
      </c>
      <c r="BD269" s="287">
        <v>3.1</v>
      </c>
      <c r="BE269" s="287">
        <v>3.1</v>
      </c>
      <c r="BF269" s="287">
        <v>3.2</v>
      </c>
      <c r="BG269" s="287">
        <v>3.3</v>
      </c>
      <c r="BH269" s="287">
        <v>3.3</v>
      </c>
      <c r="BI269" s="287">
        <v>3.1</v>
      </c>
      <c r="BJ269" s="287">
        <v>3.1</v>
      </c>
      <c r="BK269" s="287">
        <f>_xlfn.IFNA(VLOOKUP(C269,'INFORM Severity - hidden'!$C$5:$G$300,5,FALSE),"-")</f>
        <v>3.1</v>
      </c>
    </row>
    <row r="270" spans="1:63" x14ac:dyDescent="0.25">
      <c r="A270" t="s">
        <v>408</v>
      </c>
      <c r="B270" t="s">
        <v>437</v>
      </c>
      <c r="C270" t="s">
        <v>438</v>
      </c>
      <c r="D270" s="287" t="str">
        <f t="shared" si="4"/>
        <v>Decreasing</v>
      </c>
      <c r="E270" s="287" t="s">
        <v>10286</v>
      </c>
      <c r="F270" s="287" t="s">
        <v>10286</v>
      </c>
      <c r="G270" s="287" t="s">
        <v>10286</v>
      </c>
      <c r="H270" s="287">
        <v>3.3</v>
      </c>
      <c r="I270" s="287">
        <v>3.3</v>
      </c>
      <c r="J270" s="287">
        <v>3.3</v>
      </c>
      <c r="K270" s="287">
        <v>3.2</v>
      </c>
      <c r="L270" s="287">
        <v>3.3</v>
      </c>
      <c r="M270" s="287">
        <v>3.3</v>
      </c>
      <c r="N270" s="287">
        <v>3.2</v>
      </c>
      <c r="O270" s="287">
        <v>3.2</v>
      </c>
      <c r="P270" s="287">
        <v>3.2</v>
      </c>
      <c r="Q270" s="287">
        <v>3.1</v>
      </c>
      <c r="R270" s="287">
        <v>3.1</v>
      </c>
      <c r="S270" s="287">
        <v>3.1</v>
      </c>
      <c r="T270" s="287">
        <v>3.1</v>
      </c>
      <c r="U270" s="287">
        <v>3.2</v>
      </c>
      <c r="V270" s="287">
        <v>3.2</v>
      </c>
      <c r="W270" s="287">
        <v>3.2</v>
      </c>
      <c r="X270" s="287">
        <v>3.2</v>
      </c>
      <c r="Y270" s="287">
        <v>3.2</v>
      </c>
      <c r="Z270" s="287">
        <v>3.2</v>
      </c>
      <c r="AA270" s="287">
        <v>3.2</v>
      </c>
      <c r="AB270" s="287">
        <v>3.2</v>
      </c>
      <c r="AC270" s="287">
        <v>3.2</v>
      </c>
      <c r="AD270" s="287">
        <v>3.2</v>
      </c>
      <c r="AE270" s="287">
        <v>3.2</v>
      </c>
      <c r="AF270" s="287">
        <v>3.2</v>
      </c>
      <c r="AG270" s="287">
        <v>3.2</v>
      </c>
      <c r="AH270" s="287">
        <v>3.2</v>
      </c>
      <c r="AI270" s="287">
        <v>3.2</v>
      </c>
      <c r="AJ270" s="287">
        <v>3.2</v>
      </c>
      <c r="AK270" s="287">
        <v>3.2</v>
      </c>
      <c r="AL270" s="287">
        <v>3.2</v>
      </c>
      <c r="AM270" s="287">
        <v>3.2</v>
      </c>
      <c r="AN270" s="287">
        <v>3.3</v>
      </c>
      <c r="AO270" s="287">
        <v>3.3</v>
      </c>
      <c r="AP270" s="287">
        <v>3.3</v>
      </c>
      <c r="AQ270" s="287">
        <v>3.2</v>
      </c>
      <c r="AR270" s="287">
        <v>3.2</v>
      </c>
      <c r="AS270" s="287">
        <v>3.2</v>
      </c>
      <c r="AT270" s="287">
        <v>3.2</v>
      </c>
      <c r="AU270" s="287">
        <v>3.2</v>
      </c>
      <c r="AV270" s="287">
        <v>3.2</v>
      </c>
      <c r="AW270" s="287">
        <v>3.3</v>
      </c>
      <c r="AX270" s="287">
        <v>2.2999999999999998</v>
      </c>
      <c r="AY270" s="287">
        <v>2.4</v>
      </c>
      <c r="AZ270" s="287">
        <v>2.4</v>
      </c>
      <c r="BA270" s="287">
        <v>2.4</v>
      </c>
      <c r="BB270" s="287">
        <v>2.4</v>
      </c>
      <c r="BC270" s="287">
        <v>2.4</v>
      </c>
      <c r="BD270" s="287">
        <v>2.4</v>
      </c>
      <c r="BE270" s="287">
        <v>2.4</v>
      </c>
      <c r="BF270" s="287">
        <v>2.2000000000000002</v>
      </c>
      <c r="BG270" s="287">
        <v>2.2999999999999998</v>
      </c>
      <c r="BH270" s="287">
        <v>2.2999999999999998</v>
      </c>
      <c r="BI270" s="287">
        <v>2.1</v>
      </c>
      <c r="BJ270" s="287">
        <v>2.1</v>
      </c>
      <c r="BK270" s="287">
        <f>_xlfn.IFNA(VLOOKUP(C270,'INFORM Severity - hidden'!$C$5:$G$300,5,FALSE),"-")</f>
        <v>2.2999999999999998</v>
      </c>
    </row>
    <row r="271" spans="1:63" x14ac:dyDescent="0.25">
      <c r="A271" t="s">
        <v>408</v>
      </c>
      <c r="B271" t="s">
        <v>450</v>
      </c>
      <c r="C271" t="s">
        <v>451</v>
      </c>
      <c r="D271" s="287" t="str">
        <f t="shared" si="4"/>
        <v>-</v>
      </c>
      <c r="E271" s="287" t="s">
        <v>10286</v>
      </c>
      <c r="F271" s="287" t="s">
        <v>10286</v>
      </c>
      <c r="G271" s="287" t="s">
        <v>10286</v>
      </c>
      <c r="H271" s="287" t="s">
        <v>10286</v>
      </c>
      <c r="I271" s="287" t="s">
        <v>10286</v>
      </c>
      <c r="J271" s="287" t="s">
        <v>10286</v>
      </c>
      <c r="K271" s="287" t="s">
        <v>10286</v>
      </c>
      <c r="L271" s="287" t="s">
        <v>10286</v>
      </c>
      <c r="M271" s="287" t="s">
        <v>10286</v>
      </c>
      <c r="N271" s="287" t="s">
        <v>10286</v>
      </c>
      <c r="O271" s="287" t="s">
        <v>10286</v>
      </c>
      <c r="P271" s="287" t="s">
        <v>10286</v>
      </c>
      <c r="Q271" s="287" t="s">
        <v>10286</v>
      </c>
      <c r="R271" s="287" t="s">
        <v>10286</v>
      </c>
      <c r="S271" s="287" t="s">
        <v>10286</v>
      </c>
      <c r="T271" s="287" t="s">
        <v>10286</v>
      </c>
      <c r="U271" s="287" t="s">
        <v>10286</v>
      </c>
      <c r="V271" s="287" t="s">
        <v>10286</v>
      </c>
      <c r="W271" s="287" t="s">
        <v>10286</v>
      </c>
      <c r="X271" s="287" t="s">
        <v>10286</v>
      </c>
      <c r="Y271" s="287" t="s">
        <v>10286</v>
      </c>
      <c r="Z271" s="287" t="s">
        <v>10286</v>
      </c>
      <c r="AA271" s="287" t="s">
        <v>10286</v>
      </c>
      <c r="AB271" s="287" t="s">
        <v>10286</v>
      </c>
      <c r="AC271" s="287" t="s">
        <v>10286</v>
      </c>
      <c r="AD271" s="287" t="s">
        <v>10286</v>
      </c>
      <c r="AE271" s="287" t="s">
        <v>10286</v>
      </c>
      <c r="AF271" s="287" t="s">
        <v>10286</v>
      </c>
      <c r="AG271" s="287" t="s">
        <v>10286</v>
      </c>
      <c r="AH271" s="287" t="s">
        <v>10286</v>
      </c>
      <c r="AI271" s="287" t="s">
        <v>10286</v>
      </c>
      <c r="AJ271" s="287" t="s">
        <v>10286</v>
      </c>
      <c r="AK271" s="287" t="s">
        <v>10286</v>
      </c>
      <c r="AL271" s="287" t="s">
        <v>10286</v>
      </c>
      <c r="AM271" s="287" t="s">
        <v>10286</v>
      </c>
      <c r="AN271" s="287" t="s">
        <v>10286</v>
      </c>
      <c r="AO271" s="287" t="s">
        <v>10286</v>
      </c>
      <c r="AP271" s="287" t="s">
        <v>10286</v>
      </c>
      <c r="AQ271" s="287" t="s">
        <v>10286</v>
      </c>
      <c r="AR271" s="287" t="s">
        <v>10286</v>
      </c>
      <c r="AS271" s="287" t="s">
        <v>10286</v>
      </c>
      <c r="AT271" s="287" t="s">
        <v>10286</v>
      </c>
      <c r="AU271" s="287" t="s">
        <v>10286</v>
      </c>
      <c r="AV271" s="287" t="s">
        <v>10286</v>
      </c>
      <c r="AW271" s="287" t="s">
        <v>10286</v>
      </c>
      <c r="AX271" s="287" t="s">
        <v>10286</v>
      </c>
      <c r="AY271" s="287" t="s">
        <v>10286</v>
      </c>
      <c r="AZ271" s="287" t="s">
        <v>10286</v>
      </c>
      <c r="BA271" s="287" t="s">
        <v>10286</v>
      </c>
      <c r="BB271" s="287" t="s">
        <v>10286</v>
      </c>
      <c r="BC271" s="287" t="s">
        <v>10286</v>
      </c>
      <c r="BD271" s="287" t="s">
        <v>10286</v>
      </c>
      <c r="BE271" s="287" t="s">
        <v>10286</v>
      </c>
      <c r="BF271" s="287" t="s">
        <v>10286</v>
      </c>
      <c r="BG271" s="287" t="s">
        <v>10286</v>
      </c>
      <c r="BH271" s="287" t="s">
        <v>10286</v>
      </c>
      <c r="BI271" s="287" t="s">
        <v>10286</v>
      </c>
      <c r="BJ271" s="287" t="s">
        <v>10286</v>
      </c>
      <c r="BK271" s="287" t="str">
        <f>_xlfn.IFNA(VLOOKUP(C271,'INFORM Severity - hidden'!$C$5:$G$300,5,FALSE),"-")</f>
        <v>x</v>
      </c>
    </row>
    <row r="272" spans="1:63" x14ac:dyDescent="0.25">
      <c r="A272" t="s">
        <v>408</v>
      </c>
      <c r="B272" t="s">
        <v>4308</v>
      </c>
      <c r="C272" t="s">
        <v>4309</v>
      </c>
      <c r="D272" s="287" t="str">
        <f t="shared" si="4"/>
        <v>Decreasing</v>
      </c>
      <c r="E272" s="287" t="s">
        <v>10286</v>
      </c>
      <c r="F272" s="287" t="s">
        <v>10286</v>
      </c>
      <c r="G272" s="287" t="s">
        <v>10286</v>
      </c>
      <c r="H272" s="287" t="s">
        <v>10286</v>
      </c>
      <c r="I272" s="287" t="s">
        <v>10286</v>
      </c>
      <c r="J272" s="287" t="s">
        <v>10286</v>
      </c>
      <c r="K272" s="287" t="s">
        <v>10286</v>
      </c>
      <c r="L272" s="287" t="s">
        <v>10286</v>
      </c>
      <c r="M272" s="287" t="s">
        <v>10286</v>
      </c>
      <c r="N272" s="287" t="s">
        <v>10286</v>
      </c>
      <c r="O272" s="287" t="s">
        <v>10286</v>
      </c>
      <c r="P272" s="287" t="s">
        <v>10286</v>
      </c>
      <c r="Q272" s="287" t="s">
        <v>10286</v>
      </c>
      <c r="R272" s="287" t="s">
        <v>10286</v>
      </c>
      <c r="S272" s="287" t="s">
        <v>10286</v>
      </c>
      <c r="T272" s="287" t="s">
        <v>10286</v>
      </c>
      <c r="U272" s="287" t="s">
        <v>10286</v>
      </c>
      <c r="V272" s="287" t="s">
        <v>10286</v>
      </c>
      <c r="W272" s="287" t="s">
        <v>10286</v>
      </c>
      <c r="X272" s="287" t="s">
        <v>10286</v>
      </c>
      <c r="Y272" s="287" t="s">
        <v>10286</v>
      </c>
      <c r="Z272" s="287" t="s">
        <v>10286</v>
      </c>
      <c r="AA272" s="287" t="s">
        <v>10286</v>
      </c>
      <c r="AB272" s="287" t="s">
        <v>10286</v>
      </c>
      <c r="AC272" s="287" t="s">
        <v>10286</v>
      </c>
      <c r="AD272" s="287" t="s">
        <v>10286</v>
      </c>
      <c r="AE272" s="287" t="s">
        <v>10286</v>
      </c>
      <c r="AF272" s="287" t="s">
        <v>10286</v>
      </c>
      <c r="AG272" s="287" t="s">
        <v>10286</v>
      </c>
      <c r="AH272" s="287" t="s">
        <v>10286</v>
      </c>
      <c r="AI272" s="287" t="s">
        <v>10286</v>
      </c>
      <c r="AJ272" s="287" t="s">
        <v>10286</v>
      </c>
      <c r="AK272" s="287" t="s">
        <v>10286</v>
      </c>
      <c r="AL272" s="287" t="s">
        <v>10286</v>
      </c>
      <c r="AM272" s="287" t="s">
        <v>10286</v>
      </c>
      <c r="AN272" s="287" t="s">
        <v>10286</v>
      </c>
      <c r="AO272" s="287" t="s">
        <v>10286</v>
      </c>
      <c r="AP272" s="287" t="s">
        <v>10286</v>
      </c>
      <c r="AQ272" s="287" t="s">
        <v>10286</v>
      </c>
      <c r="AR272" s="287" t="s">
        <v>10286</v>
      </c>
      <c r="AS272" s="287" t="s">
        <v>10286</v>
      </c>
      <c r="AT272" s="287" t="s">
        <v>10286</v>
      </c>
      <c r="AU272" s="287" t="s">
        <v>10286</v>
      </c>
      <c r="AV272" s="287" t="s">
        <v>10286</v>
      </c>
      <c r="AW272" s="287" t="s">
        <v>10286</v>
      </c>
      <c r="AX272" s="287" t="s">
        <v>10286</v>
      </c>
      <c r="AY272" s="287" t="s">
        <v>10286</v>
      </c>
      <c r="AZ272" s="287" t="s">
        <v>10286</v>
      </c>
      <c r="BA272" s="287" t="s">
        <v>10286</v>
      </c>
      <c r="BB272" s="287" t="s">
        <v>10286</v>
      </c>
      <c r="BC272" s="287">
        <v>3.3</v>
      </c>
      <c r="BD272" s="287">
        <v>3.3</v>
      </c>
      <c r="BE272" s="287">
        <v>3.3</v>
      </c>
      <c r="BF272" s="287">
        <v>3.5</v>
      </c>
      <c r="BG272" s="287">
        <v>3.5</v>
      </c>
      <c r="BH272" s="287">
        <v>3.5</v>
      </c>
      <c r="BI272" s="287">
        <v>3.3</v>
      </c>
      <c r="BJ272" s="287">
        <v>3.3</v>
      </c>
      <c r="BK272" s="287">
        <f>_xlfn.IFNA(VLOOKUP(C272,'INFORM Severity - hidden'!$C$5:$G$300,5,FALSE),"-")</f>
        <v>3.2</v>
      </c>
    </row>
    <row r="273" spans="1:63" x14ac:dyDescent="0.25">
      <c r="A273" t="s">
        <v>79</v>
      </c>
      <c r="B273" t="s">
        <v>1130</v>
      </c>
      <c r="C273" t="s">
        <v>1131</v>
      </c>
      <c r="D273" s="287" t="str">
        <f t="shared" si="4"/>
        <v>Decreasing</v>
      </c>
      <c r="E273" s="287" t="s">
        <v>10286</v>
      </c>
      <c r="F273" s="287" t="s">
        <v>10286</v>
      </c>
      <c r="G273" s="287" t="s">
        <v>10286</v>
      </c>
      <c r="H273" s="287" t="s">
        <v>10286</v>
      </c>
      <c r="I273" s="287" t="s">
        <v>10286</v>
      </c>
      <c r="J273" s="287" t="s">
        <v>10286</v>
      </c>
      <c r="K273" s="287" t="s">
        <v>10286</v>
      </c>
      <c r="L273" s="287" t="s">
        <v>10286</v>
      </c>
      <c r="M273" s="287" t="s">
        <v>10286</v>
      </c>
      <c r="N273" s="287" t="s">
        <v>10286</v>
      </c>
      <c r="O273" s="287" t="s">
        <v>10286</v>
      </c>
      <c r="P273" s="287" t="s">
        <v>10286</v>
      </c>
      <c r="Q273" s="287" t="s">
        <v>10286</v>
      </c>
      <c r="R273" s="287" t="s">
        <v>10286</v>
      </c>
      <c r="S273" s="287" t="s">
        <v>10286</v>
      </c>
      <c r="T273" s="287" t="s">
        <v>10286</v>
      </c>
      <c r="U273" s="287" t="s">
        <v>10286</v>
      </c>
      <c r="V273" s="287" t="s">
        <v>10286</v>
      </c>
      <c r="W273" s="287" t="s">
        <v>10286</v>
      </c>
      <c r="X273" s="287" t="s">
        <v>10286</v>
      </c>
      <c r="Y273" s="287" t="s">
        <v>10286</v>
      </c>
      <c r="Z273" s="287" t="s">
        <v>10286</v>
      </c>
      <c r="AA273" s="287" t="s">
        <v>10286</v>
      </c>
      <c r="AB273" s="287" t="s">
        <v>10286</v>
      </c>
      <c r="AC273" s="287" t="s">
        <v>10286</v>
      </c>
      <c r="AD273" s="287" t="s">
        <v>10286</v>
      </c>
      <c r="AE273" s="287" t="s">
        <v>10286</v>
      </c>
      <c r="AF273" s="287" t="s">
        <v>10286</v>
      </c>
      <c r="AG273" s="287" t="s">
        <v>10286</v>
      </c>
      <c r="AH273" s="287" t="s">
        <v>10286</v>
      </c>
      <c r="AI273" s="287" t="s">
        <v>10286</v>
      </c>
      <c r="AJ273" s="287" t="s">
        <v>10286</v>
      </c>
      <c r="AK273" s="287" t="s">
        <v>10286</v>
      </c>
      <c r="AL273" s="287" t="s">
        <v>10286</v>
      </c>
      <c r="AM273" s="287" t="s">
        <v>10286</v>
      </c>
      <c r="AN273" s="287" t="s">
        <v>10286</v>
      </c>
      <c r="AO273" s="287" t="s">
        <v>10286</v>
      </c>
      <c r="AP273" s="287" t="s">
        <v>10286</v>
      </c>
      <c r="AQ273" s="287">
        <v>2.4</v>
      </c>
      <c r="AR273" s="287">
        <v>2.2999999999999998</v>
      </c>
      <c r="AS273" s="287">
        <v>2.6</v>
      </c>
      <c r="AT273" s="287">
        <v>2.6</v>
      </c>
      <c r="AU273" s="287">
        <v>2.6</v>
      </c>
      <c r="AV273" s="287">
        <v>2.7</v>
      </c>
      <c r="AW273" s="287">
        <v>2.7</v>
      </c>
      <c r="AX273" s="287">
        <v>2.7</v>
      </c>
      <c r="AY273" s="287">
        <v>2.7</v>
      </c>
      <c r="AZ273" s="287">
        <v>2.7</v>
      </c>
      <c r="BA273" s="287">
        <v>2.8</v>
      </c>
      <c r="BB273" s="287">
        <v>2.8</v>
      </c>
      <c r="BC273" s="287">
        <v>2.6</v>
      </c>
      <c r="BD273" s="287">
        <v>2.6</v>
      </c>
      <c r="BE273" s="287">
        <v>2.6</v>
      </c>
      <c r="BF273" s="287">
        <v>2.7</v>
      </c>
      <c r="BG273" s="287">
        <v>2.7</v>
      </c>
      <c r="BH273" s="287">
        <v>2.6</v>
      </c>
      <c r="BI273" s="287">
        <v>2.6</v>
      </c>
      <c r="BJ273" s="287">
        <v>2.6</v>
      </c>
      <c r="BK273" s="287">
        <f>_xlfn.IFNA(VLOOKUP(C273,'INFORM Severity - hidden'!$C$5:$G$300,5,FALSE),"-")</f>
        <v>2.7</v>
      </c>
    </row>
    <row r="274" spans="1:63" x14ac:dyDescent="0.25">
      <c r="A274" t="s">
        <v>79</v>
      </c>
      <c r="B274" t="s">
        <v>77</v>
      </c>
      <c r="C274" t="s">
        <v>78</v>
      </c>
      <c r="D274" s="287" t="str">
        <f t="shared" si="4"/>
        <v>Stable</v>
      </c>
      <c r="E274" s="287">
        <v>1.5</v>
      </c>
      <c r="F274" s="287">
        <v>1.5</v>
      </c>
      <c r="G274" s="287">
        <v>1.5</v>
      </c>
      <c r="H274" s="287">
        <v>2.2000000000000002</v>
      </c>
      <c r="I274" s="287">
        <v>2.2000000000000002</v>
      </c>
      <c r="J274" s="287">
        <v>2.1</v>
      </c>
      <c r="K274" s="287">
        <v>1.8</v>
      </c>
      <c r="L274" s="287">
        <v>1.8</v>
      </c>
      <c r="M274" s="287">
        <v>1.9</v>
      </c>
      <c r="N274" s="287">
        <v>1.8</v>
      </c>
      <c r="O274" s="287">
        <v>1.8</v>
      </c>
      <c r="P274" s="287">
        <v>1.8</v>
      </c>
      <c r="Q274" s="287">
        <v>1.8</v>
      </c>
      <c r="R274" s="287">
        <v>1.8</v>
      </c>
      <c r="S274" s="287">
        <v>1.8</v>
      </c>
      <c r="T274" s="287">
        <v>1.8</v>
      </c>
      <c r="U274" s="287">
        <v>1.8</v>
      </c>
      <c r="V274" s="287">
        <v>1.8</v>
      </c>
      <c r="W274" s="287">
        <v>1.8</v>
      </c>
      <c r="X274" s="287">
        <v>2.5</v>
      </c>
      <c r="Y274" s="287">
        <v>2.4</v>
      </c>
      <c r="Z274" s="287">
        <v>1.7</v>
      </c>
      <c r="AA274" s="287">
        <v>1.7</v>
      </c>
      <c r="AB274" s="287">
        <v>1.7</v>
      </c>
      <c r="AC274" s="287">
        <v>1.7</v>
      </c>
      <c r="AD274" s="287">
        <v>1.7</v>
      </c>
      <c r="AE274" s="287">
        <v>1.7</v>
      </c>
      <c r="AF274" s="287">
        <v>1.8</v>
      </c>
      <c r="AG274" s="287">
        <v>1.8</v>
      </c>
      <c r="AH274" s="287">
        <v>1.8</v>
      </c>
      <c r="AI274" s="287">
        <v>2.4</v>
      </c>
      <c r="AJ274" s="287">
        <v>2.4</v>
      </c>
      <c r="AK274" s="287">
        <v>2.4</v>
      </c>
      <c r="AL274" s="287">
        <v>2.4</v>
      </c>
      <c r="AM274" s="287">
        <v>2.2999999999999998</v>
      </c>
      <c r="AN274" s="287">
        <v>2.4</v>
      </c>
      <c r="AO274" s="287">
        <v>2.4</v>
      </c>
      <c r="AP274" s="287">
        <v>2.4</v>
      </c>
      <c r="AQ274" s="287">
        <v>2.2999999999999998</v>
      </c>
      <c r="AR274" s="287">
        <v>2.2999999999999998</v>
      </c>
      <c r="AS274" s="287">
        <v>2.2999999999999998</v>
      </c>
      <c r="AT274" s="287">
        <v>2.2999999999999998</v>
      </c>
      <c r="AU274" s="287">
        <v>2.2999999999999998</v>
      </c>
      <c r="AV274" s="287">
        <v>2.2999999999999998</v>
      </c>
      <c r="AW274" s="287">
        <v>2.2999999999999998</v>
      </c>
      <c r="AX274" s="287">
        <v>2.2999999999999998</v>
      </c>
      <c r="AY274" s="287">
        <v>2.2999999999999998</v>
      </c>
      <c r="AZ274" s="287">
        <v>2.2999999999999998</v>
      </c>
      <c r="BA274" s="287">
        <v>2.2999999999999998</v>
      </c>
      <c r="BB274" s="287">
        <v>2.2999999999999998</v>
      </c>
      <c r="BC274" s="287">
        <v>2.2999999999999998</v>
      </c>
      <c r="BD274" s="287">
        <v>2.2999999999999998</v>
      </c>
      <c r="BE274" s="287">
        <v>2.4</v>
      </c>
      <c r="BF274" s="287">
        <v>2.4</v>
      </c>
      <c r="BG274" s="287">
        <v>2.4</v>
      </c>
      <c r="BH274" s="287">
        <v>2.4</v>
      </c>
      <c r="BI274" s="287">
        <v>2.4</v>
      </c>
      <c r="BJ274" s="287">
        <v>2.4</v>
      </c>
      <c r="BK274" s="287">
        <f>_xlfn.IFNA(VLOOKUP(C274,'INFORM Severity - hidden'!$C$5:$G$300,5,FALSE),"-")</f>
        <v>2.5</v>
      </c>
    </row>
    <row r="275" spans="1:63" x14ac:dyDescent="0.25">
      <c r="A275" t="s">
        <v>79</v>
      </c>
      <c r="B275" t="s">
        <v>1140</v>
      </c>
      <c r="C275" t="s">
        <v>1141</v>
      </c>
      <c r="D275" s="287" t="str">
        <f t="shared" si="4"/>
        <v>Stable</v>
      </c>
      <c r="E275" s="287" t="s">
        <v>10286</v>
      </c>
      <c r="F275" s="287" t="s">
        <v>10286</v>
      </c>
      <c r="G275" s="287" t="s">
        <v>10286</v>
      </c>
      <c r="H275" s="287" t="s">
        <v>10286</v>
      </c>
      <c r="I275" s="287" t="s">
        <v>10286</v>
      </c>
      <c r="J275" s="287" t="s">
        <v>10286</v>
      </c>
      <c r="K275" s="287" t="s">
        <v>10286</v>
      </c>
      <c r="L275" s="287" t="s">
        <v>10286</v>
      </c>
      <c r="M275" s="287" t="s">
        <v>10286</v>
      </c>
      <c r="N275" s="287" t="s">
        <v>10286</v>
      </c>
      <c r="O275" s="287" t="s">
        <v>10286</v>
      </c>
      <c r="P275" s="287" t="s">
        <v>10286</v>
      </c>
      <c r="Q275" s="287" t="s">
        <v>10286</v>
      </c>
      <c r="R275" s="287" t="s">
        <v>10286</v>
      </c>
      <c r="S275" s="287" t="s">
        <v>10286</v>
      </c>
      <c r="T275" s="287" t="s">
        <v>10286</v>
      </c>
      <c r="U275" s="287" t="s">
        <v>10286</v>
      </c>
      <c r="V275" s="287" t="s">
        <v>10286</v>
      </c>
      <c r="W275" s="287" t="s">
        <v>10286</v>
      </c>
      <c r="X275" s="287" t="s">
        <v>10286</v>
      </c>
      <c r="Y275" s="287" t="s">
        <v>10286</v>
      </c>
      <c r="Z275" s="287" t="s">
        <v>10286</v>
      </c>
      <c r="AA275" s="287" t="s">
        <v>10286</v>
      </c>
      <c r="AB275" s="287" t="s">
        <v>10286</v>
      </c>
      <c r="AC275" s="287" t="s">
        <v>10286</v>
      </c>
      <c r="AD275" s="287" t="s">
        <v>10286</v>
      </c>
      <c r="AE275" s="287" t="s">
        <v>10286</v>
      </c>
      <c r="AF275" s="287" t="s">
        <v>10286</v>
      </c>
      <c r="AG275" s="287" t="s">
        <v>10286</v>
      </c>
      <c r="AH275" s="287" t="s">
        <v>10286</v>
      </c>
      <c r="AI275" s="287" t="s">
        <v>10286</v>
      </c>
      <c r="AJ275" s="287" t="s">
        <v>10286</v>
      </c>
      <c r="AK275" s="287" t="s">
        <v>10286</v>
      </c>
      <c r="AL275" s="287" t="s">
        <v>10286</v>
      </c>
      <c r="AM275" s="287" t="s">
        <v>10286</v>
      </c>
      <c r="AN275" s="287" t="s">
        <v>10286</v>
      </c>
      <c r="AO275" s="287" t="s">
        <v>10286</v>
      </c>
      <c r="AP275" s="287" t="s">
        <v>10286</v>
      </c>
      <c r="AQ275" s="287">
        <v>2.2000000000000002</v>
      </c>
      <c r="AR275" s="287">
        <v>2.2000000000000002</v>
      </c>
      <c r="AS275" s="287">
        <v>2.2999999999999998</v>
      </c>
      <c r="AT275" s="287">
        <v>2.2999999999999998</v>
      </c>
      <c r="AU275" s="287">
        <v>2.2999999999999998</v>
      </c>
      <c r="AV275" s="287">
        <v>2.2999999999999998</v>
      </c>
      <c r="AW275" s="287">
        <v>2.2999999999999998</v>
      </c>
      <c r="AX275" s="287">
        <v>2.2999999999999998</v>
      </c>
      <c r="AY275" s="287">
        <v>2.2999999999999998</v>
      </c>
      <c r="AZ275" s="287">
        <v>2.2999999999999998</v>
      </c>
      <c r="BA275" s="287">
        <v>2.5</v>
      </c>
      <c r="BB275" s="287">
        <v>2.5</v>
      </c>
      <c r="BC275" s="287">
        <v>2.4</v>
      </c>
      <c r="BD275" s="287">
        <v>2.4</v>
      </c>
      <c r="BE275" s="287">
        <v>2.6</v>
      </c>
      <c r="BF275" s="287">
        <v>2.6</v>
      </c>
      <c r="BG275" s="287">
        <v>2.6</v>
      </c>
      <c r="BH275" s="287">
        <v>2.6</v>
      </c>
      <c r="BI275" s="287">
        <v>2.6</v>
      </c>
      <c r="BJ275" s="287">
        <v>2.6</v>
      </c>
      <c r="BK275" s="287">
        <f>_xlfn.IFNA(VLOOKUP(C275,'INFORM Severity - hidden'!$C$5:$G$300,5,FALSE),"-")</f>
        <v>2.6</v>
      </c>
    </row>
    <row r="276" spans="1:63" x14ac:dyDescent="0.25">
      <c r="C276" t="s">
        <v>10395</v>
      </c>
      <c r="D276" s="287" t="str">
        <f t="shared" si="4"/>
        <v>-</v>
      </c>
      <c r="E276" s="287" t="s">
        <v>10286</v>
      </c>
      <c r="F276" s="287">
        <v>2.9</v>
      </c>
      <c r="G276" s="287">
        <v>3</v>
      </c>
      <c r="H276" s="287">
        <v>3.1</v>
      </c>
      <c r="I276" s="287">
        <v>3.1</v>
      </c>
      <c r="J276" s="287">
        <v>3</v>
      </c>
      <c r="K276" s="287">
        <v>2.9</v>
      </c>
      <c r="L276" s="287">
        <v>2.9</v>
      </c>
      <c r="M276" s="287">
        <v>2.9</v>
      </c>
      <c r="N276" s="287">
        <v>2.9</v>
      </c>
      <c r="O276" s="287" t="s">
        <v>10286</v>
      </c>
      <c r="P276" s="287" t="s">
        <v>10286</v>
      </c>
      <c r="Q276" s="287" t="s">
        <v>10286</v>
      </c>
      <c r="R276" s="287" t="s">
        <v>10286</v>
      </c>
      <c r="S276" s="287" t="s">
        <v>10286</v>
      </c>
      <c r="T276" s="287" t="s">
        <v>10286</v>
      </c>
      <c r="U276" s="287">
        <v>2.9</v>
      </c>
      <c r="V276" s="287">
        <v>2.9</v>
      </c>
      <c r="W276" s="287">
        <v>2.9</v>
      </c>
      <c r="X276" s="287">
        <v>2.9</v>
      </c>
      <c r="Y276" s="287">
        <v>2.9</v>
      </c>
      <c r="Z276" s="287">
        <v>2.9</v>
      </c>
      <c r="AA276" s="287">
        <v>3.1</v>
      </c>
      <c r="AB276" s="287">
        <v>3.1</v>
      </c>
      <c r="AC276" s="287">
        <v>3.1</v>
      </c>
      <c r="AD276" s="287">
        <v>3.1</v>
      </c>
      <c r="AE276" s="287">
        <v>3.1</v>
      </c>
      <c r="AF276" s="287">
        <v>3.1</v>
      </c>
      <c r="AG276" s="287">
        <v>3.1</v>
      </c>
      <c r="AH276" s="287" t="s">
        <v>10286</v>
      </c>
      <c r="AI276" s="287" t="s">
        <v>10286</v>
      </c>
      <c r="AJ276" s="287" t="s">
        <v>10286</v>
      </c>
      <c r="AK276" s="287" t="s">
        <v>10286</v>
      </c>
      <c r="AL276" s="287" t="s">
        <v>10286</v>
      </c>
      <c r="AM276" s="287" t="s">
        <v>10286</v>
      </c>
      <c r="AN276" s="287" t="s">
        <v>10286</v>
      </c>
      <c r="AO276" s="287" t="s">
        <v>10286</v>
      </c>
      <c r="AP276" s="287" t="s">
        <v>10286</v>
      </c>
      <c r="AQ276" s="287" t="s">
        <v>10286</v>
      </c>
      <c r="AR276" s="287" t="s">
        <v>10286</v>
      </c>
      <c r="AS276" s="287" t="s">
        <v>10286</v>
      </c>
      <c r="AT276" s="287" t="s">
        <v>10286</v>
      </c>
      <c r="AU276" s="287">
        <v>3.3</v>
      </c>
      <c r="AV276" s="287">
        <v>3.3</v>
      </c>
      <c r="AW276" s="287">
        <v>3.3</v>
      </c>
      <c r="AX276" s="287">
        <v>3.3</v>
      </c>
      <c r="AY276" s="287">
        <v>3.2</v>
      </c>
      <c r="AZ276" s="287">
        <v>3.3</v>
      </c>
      <c r="BA276" s="287">
        <v>3.3</v>
      </c>
      <c r="BB276" s="287">
        <v>3.3</v>
      </c>
      <c r="BC276" s="287" t="s">
        <v>10286</v>
      </c>
      <c r="BD276" s="287" t="s">
        <v>10286</v>
      </c>
      <c r="BE276" s="287" t="s">
        <v>10286</v>
      </c>
      <c r="BF276" s="287" t="s">
        <v>10286</v>
      </c>
      <c r="BG276" s="287" t="s">
        <v>10286</v>
      </c>
      <c r="BH276" s="287" t="s">
        <v>10286</v>
      </c>
      <c r="BI276" s="287" t="s">
        <v>10286</v>
      </c>
      <c r="BJ276" s="287" t="s">
        <v>10286</v>
      </c>
      <c r="BK276" s="287" t="str">
        <f>_xlfn.IFNA(VLOOKUP(C276,'INFORM Severity - hidden'!$C$5:$G$300,5,FALSE),"-")</f>
        <v>-</v>
      </c>
    </row>
    <row r="277" spans="1:63" x14ac:dyDescent="0.25">
      <c r="C277" t="s">
        <v>10396</v>
      </c>
      <c r="D277" s="287" t="str">
        <f t="shared" si="4"/>
        <v>-</v>
      </c>
      <c r="E277" s="287" t="s">
        <v>10286</v>
      </c>
      <c r="F277" s="287">
        <v>2.8</v>
      </c>
      <c r="G277" s="287">
        <v>2.8</v>
      </c>
      <c r="H277" s="287">
        <v>2.6</v>
      </c>
      <c r="I277" s="287">
        <v>2.6</v>
      </c>
      <c r="J277" s="287">
        <v>2.5</v>
      </c>
      <c r="K277" s="287">
        <v>2.5</v>
      </c>
      <c r="L277" s="287">
        <v>2.5</v>
      </c>
      <c r="M277" s="287">
        <v>2.5</v>
      </c>
      <c r="N277" s="287" t="s">
        <v>10286</v>
      </c>
      <c r="O277" s="287" t="s">
        <v>10286</v>
      </c>
      <c r="P277" s="287" t="s">
        <v>10286</v>
      </c>
      <c r="Q277" s="287" t="s">
        <v>10286</v>
      </c>
      <c r="R277" s="287" t="s">
        <v>10286</v>
      </c>
      <c r="S277" s="287" t="s">
        <v>10286</v>
      </c>
      <c r="T277" s="287" t="s">
        <v>10286</v>
      </c>
      <c r="U277" s="287" t="s">
        <v>10286</v>
      </c>
      <c r="V277" s="287" t="s">
        <v>10286</v>
      </c>
      <c r="W277" s="287" t="s">
        <v>10286</v>
      </c>
      <c r="X277" s="287" t="s">
        <v>10286</v>
      </c>
      <c r="Y277" s="287" t="s">
        <v>10286</v>
      </c>
      <c r="Z277" s="287" t="s">
        <v>10286</v>
      </c>
      <c r="AA277" s="287" t="s">
        <v>10286</v>
      </c>
      <c r="AB277" s="287" t="s">
        <v>10286</v>
      </c>
      <c r="AC277" s="287" t="s">
        <v>10286</v>
      </c>
      <c r="AD277" s="287" t="s">
        <v>10286</v>
      </c>
      <c r="AE277" s="287" t="s">
        <v>10286</v>
      </c>
      <c r="AF277" s="287" t="s">
        <v>10286</v>
      </c>
      <c r="AG277" s="287" t="s">
        <v>10286</v>
      </c>
      <c r="AH277" s="287" t="s">
        <v>10286</v>
      </c>
      <c r="AI277" s="287" t="s">
        <v>10286</v>
      </c>
      <c r="AJ277" s="287" t="s">
        <v>10286</v>
      </c>
      <c r="AK277" s="287" t="s">
        <v>10286</v>
      </c>
      <c r="AL277" s="287" t="s">
        <v>10286</v>
      </c>
      <c r="AM277" s="287" t="s">
        <v>10286</v>
      </c>
      <c r="AN277" s="287" t="s">
        <v>10286</v>
      </c>
      <c r="AO277" s="287" t="s">
        <v>10286</v>
      </c>
      <c r="AP277" s="287" t="s">
        <v>10286</v>
      </c>
      <c r="AQ277" s="287" t="s">
        <v>10286</v>
      </c>
      <c r="AR277" s="287" t="s">
        <v>10286</v>
      </c>
      <c r="AS277" s="287" t="s">
        <v>10286</v>
      </c>
      <c r="AT277" s="287" t="s">
        <v>10286</v>
      </c>
      <c r="AU277" s="287" t="s">
        <v>10286</v>
      </c>
      <c r="AV277" s="287" t="s">
        <v>10286</v>
      </c>
      <c r="AW277" s="287" t="s">
        <v>10286</v>
      </c>
      <c r="AX277" s="287" t="s">
        <v>10286</v>
      </c>
      <c r="AY277" s="287" t="s">
        <v>10286</v>
      </c>
      <c r="AZ277" s="287" t="s">
        <v>10286</v>
      </c>
      <c r="BA277" s="287" t="s">
        <v>10286</v>
      </c>
      <c r="BB277" s="287" t="s">
        <v>10286</v>
      </c>
      <c r="BC277" s="287" t="s">
        <v>10286</v>
      </c>
      <c r="BD277" s="287" t="s">
        <v>10286</v>
      </c>
      <c r="BE277" s="287" t="s">
        <v>10286</v>
      </c>
      <c r="BF277" s="287" t="s">
        <v>10286</v>
      </c>
      <c r="BG277" s="287" t="s">
        <v>10286</v>
      </c>
      <c r="BH277" s="287" t="s">
        <v>10286</v>
      </c>
      <c r="BI277" s="287" t="s">
        <v>10286</v>
      </c>
      <c r="BJ277" s="287" t="s">
        <v>10286</v>
      </c>
      <c r="BK277" s="287" t="str">
        <f>_xlfn.IFNA(VLOOKUP(C277,'INFORM Severity - hidden'!$C$5:$G$300,5,FALSE),"-")</f>
        <v>-</v>
      </c>
    </row>
    <row r="278" spans="1:63" x14ac:dyDescent="0.25">
      <c r="C278" t="s">
        <v>10397</v>
      </c>
      <c r="D278" s="287" t="str">
        <f t="shared" si="4"/>
        <v>-</v>
      </c>
      <c r="E278" s="287" t="s">
        <v>10286</v>
      </c>
      <c r="F278" s="287">
        <v>1.9</v>
      </c>
      <c r="G278" s="287">
        <v>1.9</v>
      </c>
      <c r="H278" s="287">
        <v>2.4</v>
      </c>
      <c r="I278" s="287">
        <v>2.4</v>
      </c>
      <c r="J278" s="287">
        <v>2.2999999999999998</v>
      </c>
      <c r="K278" s="287">
        <v>2.2999999999999998</v>
      </c>
      <c r="L278" s="287">
        <v>2.2999999999999998</v>
      </c>
      <c r="M278" s="287">
        <v>1.6</v>
      </c>
      <c r="N278" s="287" t="s">
        <v>10286</v>
      </c>
      <c r="O278" s="287" t="s">
        <v>10286</v>
      </c>
      <c r="P278" s="287" t="s">
        <v>10286</v>
      </c>
      <c r="Q278" s="287" t="s">
        <v>10286</v>
      </c>
      <c r="R278" s="287" t="s">
        <v>10286</v>
      </c>
      <c r="S278" s="287" t="s">
        <v>10286</v>
      </c>
      <c r="T278" s="287" t="s">
        <v>10286</v>
      </c>
      <c r="U278" s="287" t="s">
        <v>10286</v>
      </c>
      <c r="V278" s="287" t="s">
        <v>10286</v>
      </c>
      <c r="W278" s="287" t="s">
        <v>10286</v>
      </c>
      <c r="X278" s="287" t="s">
        <v>10286</v>
      </c>
      <c r="Y278" s="287" t="s">
        <v>10286</v>
      </c>
      <c r="Z278" s="287" t="s">
        <v>10286</v>
      </c>
      <c r="AA278" s="287" t="s">
        <v>10286</v>
      </c>
      <c r="AB278" s="287" t="s">
        <v>10286</v>
      </c>
      <c r="AC278" s="287" t="s">
        <v>10286</v>
      </c>
      <c r="AD278" s="287" t="s">
        <v>10286</v>
      </c>
      <c r="AE278" s="287" t="s">
        <v>10286</v>
      </c>
      <c r="AF278" s="287" t="s">
        <v>10286</v>
      </c>
      <c r="AG278" s="287" t="s">
        <v>10286</v>
      </c>
      <c r="AH278" s="287" t="s">
        <v>10286</v>
      </c>
      <c r="AI278" s="287" t="s">
        <v>10286</v>
      </c>
      <c r="AJ278" s="287" t="s">
        <v>10286</v>
      </c>
      <c r="AK278" s="287" t="s">
        <v>10286</v>
      </c>
      <c r="AL278" s="287" t="s">
        <v>10286</v>
      </c>
      <c r="AM278" s="287" t="s">
        <v>10286</v>
      </c>
      <c r="AN278" s="287" t="s">
        <v>10286</v>
      </c>
      <c r="AO278" s="287" t="s">
        <v>10286</v>
      </c>
      <c r="AP278" s="287" t="s">
        <v>10286</v>
      </c>
      <c r="AQ278" s="287" t="s">
        <v>10286</v>
      </c>
      <c r="AR278" s="287" t="s">
        <v>10286</v>
      </c>
      <c r="AS278" s="287" t="s">
        <v>10286</v>
      </c>
      <c r="AT278" s="287" t="s">
        <v>10286</v>
      </c>
      <c r="AU278" s="287" t="s">
        <v>10286</v>
      </c>
      <c r="AV278" s="287" t="s">
        <v>10286</v>
      </c>
      <c r="AW278" s="287" t="s">
        <v>10286</v>
      </c>
      <c r="AX278" s="287" t="s">
        <v>10286</v>
      </c>
      <c r="AY278" s="287" t="s">
        <v>10286</v>
      </c>
      <c r="AZ278" s="287" t="s">
        <v>10286</v>
      </c>
      <c r="BA278" s="287" t="s">
        <v>10286</v>
      </c>
      <c r="BB278" s="287" t="s">
        <v>10286</v>
      </c>
      <c r="BC278" s="287" t="s">
        <v>10286</v>
      </c>
      <c r="BD278" s="287" t="s">
        <v>10286</v>
      </c>
      <c r="BE278" s="287" t="s">
        <v>10286</v>
      </c>
      <c r="BF278" s="287" t="s">
        <v>10286</v>
      </c>
      <c r="BG278" s="287" t="s">
        <v>10286</v>
      </c>
      <c r="BH278" s="287" t="s">
        <v>10286</v>
      </c>
      <c r="BI278" s="287" t="s">
        <v>10286</v>
      </c>
      <c r="BJ278" s="287" t="s">
        <v>10286</v>
      </c>
      <c r="BK278" s="287" t="str">
        <f>_xlfn.IFNA(VLOOKUP(C278,'INFORM Severity - hidden'!$C$5:$G$300,5,FALSE),"-")</f>
        <v>-</v>
      </c>
    </row>
    <row r="279" spans="1:63" x14ac:dyDescent="0.25">
      <c r="C279" t="s">
        <v>10398</v>
      </c>
      <c r="D279" s="287" t="str">
        <f t="shared" si="4"/>
        <v>-</v>
      </c>
      <c r="E279" s="287" t="s">
        <v>10286</v>
      </c>
      <c r="F279" s="287">
        <v>2</v>
      </c>
      <c r="G279" s="287">
        <v>2.2000000000000002</v>
      </c>
      <c r="H279" s="287">
        <v>2.4</v>
      </c>
      <c r="I279" s="287">
        <v>2.4</v>
      </c>
      <c r="J279" s="287">
        <v>2.2999999999999998</v>
      </c>
      <c r="K279" s="287">
        <v>2.2999999999999998</v>
      </c>
      <c r="L279" s="287">
        <v>2.2999999999999998</v>
      </c>
      <c r="M279" s="287">
        <v>2.2999999999999998</v>
      </c>
      <c r="N279" s="287" t="s">
        <v>10286</v>
      </c>
      <c r="O279" s="287" t="s">
        <v>10286</v>
      </c>
      <c r="P279" s="287" t="s">
        <v>10286</v>
      </c>
      <c r="Q279" s="287" t="s">
        <v>10286</v>
      </c>
      <c r="R279" s="287" t="s">
        <v>10286</v>
      </c>
      <c r="S279" s="287" t="s">
        <v>10286</v>
      </c>
      <c r="T279" s="287" t="s">
        <v>10286</v>
      </c>
      <c r="U279" s="287" t="s">
        <v>10286</v>
      </c>
      <c r="V279" s="287" t="s">
        <v>10286</v>
      </c>
      <c r="W279" s="287" t="s">
        <v>10286</v>
      </c>
      <c r="X279" s="287" t="s">
        <v>10286</v>
      </c>
      <c r="Y279" s="287" t="s">
        <v>10286</v>
      </c>
      <c r="Z279" s="287" t="s">
        <v>10286</v>
      </c>
      <c r="AA279" s="287" t="s">
        <v>10286</v>
      </c>
      <c r="AB279" s="287" t="s">
        <v>10286</v>
      </c>
      <c r="AC279" s="287" t="s">
        <v>10286</v>
      </c>
      <c r="AD279" s="287" t="s">
        <v>10286</v>
      </c>
      <c r="AE279" s="287" t="s">
        <v>10286</v>
      </c>
      <c r="AF279" s="287" t="s">
        <v>10286</v>
      </c>
      <c r="AG279" s="287" t="s">
        <v>10286</v>
      </c>
      <c r="AH279" s="287" t="s">
        <v>10286</v>
      </c>
      <c r="AI279" s="287" t="s">
        <v>10286</v>
      </c>
      <c r="AJ279" s="287" t="s">
        <v>10286</v>
      </c>
      <c r="AK279" s="287" t="s">
        <v>10286</v>
      </c>
      <c r="AL279" s="287" t="s">
        <v>10286</v>
      </c>
      <c r="AM279" s="287" t="s">
        <v>10286</v>
      </c>
      <c r="AN279" s="287" t="s">
        <v>10286</v>
      </c>
      <c r="AO279" s="287" t="s">
        <v>10286</v>
      </c>
      <c r="AP279" s="287" t="s">
        <v>10286</v>
      </c>
      <c r="AQ279" s="287" t="s">
        <v>10286</v>
      </c>
      <c r="AR279" s="287" t="s">
        <v>10286</v>
      </c>
      <c r="AS279" s="287" t="s">
        <v>10286</v>
      </c>
      <c r="AT279" s="287" t="s">
        <v>10286</v>
      </c>
      <c r="AU279" s="287" t="s">
        <v>10286</v>
      </c>
      <c r="AV279" s="287" t="s">
        <v>10286</v>
      </c>
      <c r="AW279" s="287" t="s">
        <v>10286</v>
      </c>
      <c r="AX279" s="287" t="s">
        <v>10286</v>
      </c>
      <c r="AY279" s="287" t="s">
        <v>10286</v>
      </c>
      <c r="AZ279" s="287" t="s">
        <v>10286</v>
      </c>
      <c r="BA279" s="287" t="s">
        <v>10286</v>
      </c>
      <c r="BB279" s="287" t="s">
        <v>10286</v>
      </c>
      <c r="BC279" s="287" t="s">
        <v>10286</v>
      </c>
      <c r="BD279" s="287" t="s">
        <v>10286</v>
      </c>
      <c r="BE279" s="287" t="s">
        <v>10286</v>
      </c>
      <c r="BF279" s="287" t="s">
        <v>10286</v>
      </c>
      <c r="BG279" s="287" t="s">
        <v>10286</v>
      </c>
      <c r="BH279" s="287" t="s">
        <v>10286</v>
      </c>
      <c r="BI279" s="287" t="s">
        <v>10286</v>
      </c>
      <c r="BJ279" s="287" t="s">
        <v>10286</v>
      </c>
      <c r="BK279" s="287" t="str">
        <f>_xlfn.IFNA(VLOOKUP(C279,'INFORM Severity - hidden'!$C$5:$G$300,5,FALSE),"-")</f>
        <v>-</v>
      </c>
    </row>
    <row r="280" spans="1:63" x14ac:dyDescent="0.25">
      <c r="A280" t="s">
        <v>719</v>
      </c>
      <c r="B280" t="s">
        <v>717</v>
      </c>
      <c r="C280" t="s">
        <v>718</v>
      </c>
      <c r="D280" s="287" t="str">
        <f t="shared" si="4"/>
        <v>Stable</v>
      </c>
      <c r="E280" s="287" t="s">
        <v>10286</v>
      </c>
      <c r="F280" s="287" t="s">
        <v>10286</v>
      </c>
      <c r="G280" s="287" t="s">
        <v>10286</v>
      </c>
      <c r="H280" s="287" t="s">
        <v>10286</v>
      </c>
      <c r="I280" s="287" t="s">
        <v>10286</v>
      </c>
      <c r="J280" s="287" t="s">
        <v>10286</v>
      </c>
      <c r="K280" s="287" t="s">
        <v>10286</v>
      </c>
      <c r="L280" s="287" t="s">
        <v>10286</v>
      </c>
      <c r="M280" s="287" t="s">
        <v>10286</v>
      </c>
      <c r="N280" s="287" t="s">
        <v>10286</v>
      </c>
      <c r="O280" s="287">
        <v>3</v>
      </c>
      <c r="P280" s="287">
        <v>2.8</v>
      </c>
      <c r="Q280" s="287">
        <v>2.8</v>
      </c>
      <c r="R280" s="287">
        <v>3</v>
      </c>
      <c r="S280" s="287">
        <v>3</v>
      </c>
      <c r="T280" s="287">
        <v>3</v>
      </c>
      <c r="U280" s="287">
        <v>3</v>
      </c>
      <c r="V280" s="287">
        <v>3.1</v>
      </c>
      <c r="W280" s="287">
        <v>3.1</v>
      </c>
      <c r="X280" s="287">
        <v>3.1</v>
      </c>
      <c r="Y280" s="287">
        <v>3.1</v>
      </c>
      <c r="Z280" s="287">
        <v>3.1</v>
      </c>
      <c r="AA280" s="287">
        <v>3.2</v>
      </c>
      <c r="AB280" s="287">
        <v>3.1</v>
      </c>
      <c r="AC280" s="287">
        <v>3.1</v>
      </c>
      <c r="AD280" s="287">
        <v>3.1</v>
      </c>
      <c r="AE280" s="287">
        <v>3.1</v>
      </c>
      <c r="AF280" s="287">
        <v>3.1</v>
      </c>
      <c r="AG280" s="287">
        <v>3.1</v>
      </c>
      <c r="AH280" s="287">
        <v>3.1</v>
      </c>
      <c r="AI280" s="287">
        <v>3.1</v>
      </c>
      <c r="AJ280" s="287">
        <v>3.1</v>
      </c>
      <c r="AK280" s="287">
        <v>3.1</v>
      </c>
      <c r="AL280" s="287">
        <v>3.1</v>
      </c>
      <c r="AM280" s="287">
        <v>3.1</v>
      </c>
      <c r="AN280" s="287">
        <v>3.1</v>
      </c>
      <c r="AO280" s="287">
        <v>3.1</v>
      </c>
      <c r="AP280" s="287">
        <v>3.1</v>
      </c>
      <c r="AQ280" s="287">
        <v>3.1</v>
      </c>
      <c r="AR280" s="287">
        <v>3.1</v>
      </c>
      <c r="AS280" s="287">
        <v>3.1</v>
      </c>
      <c r="AT280" s="287">
        <v>3.1</v>
      </c>
      <c r="AU280" s="287">
        <v>3.2</v>
      </c>
      <c r="AV280" s="287">
        <v>3.2</v>
      </c>
      <c r="AW280" s="287">
        <v>3.2</v>
      </c>
      <c r="AX280" s="287">
        <v>3.2</v>
      </c>
      <c r="AY280" s="287">
        <v>3.2</v>
      </c>
      <c r="AZ280" s="287">
        <v>3.2</v>
      </c>
      <c r="BA280" s="287">
        <v>3.2</v>
      </c>
      <c r="BB280" s="287">
        <v>3.3</v>
      </c>
      <c r="BC280" s="287">
        <v>3.2</v>
      </c>
      <c r="BD280" s="287">
        <v>3.2</v>
      </c>
      <c r="BE280" s="287">
        <v>3.2</v>
      </c>
      <c r="BF280" s="287">
        <v>3.2</v>
      </c>
      <c r="BG280" s="287">
        <v>3.2</v>
      </c>
      <c r="BH280" s="287">
        <v>3.2</v>
      </c>
      <c r="BI280" s="287">
        <v>3.2</v>
      </c>
      <c r="BJ280" s="287">
        <v>3.2</v>
      </c>
      <c r="BK280" s="287">
        <f>_xlfn.IFNA(VLOOKUP(C280,'INFORM Severity - hidden'!$C$5:$G$300,5,FALSE),"-")</f>
        <v>3.2</v>
      </c>
    </row>
    <row r="281" spans="1:63" x14ac:dyDescent="0.25">
      <c r="C281" t="s">
        <v>10399</v>
      </c>
      <c r="D281" s="287" t="str">
        <f t="shared" si="4"/>
        <v>-</v>
      </c>
      <c r="E281" s="287" t="s">
        <v>10286</v>
      </c>
      <c r="F281" s="287" t="s">
        <v>10286</v>
      </c>
      <c r="G281" s="287" t="s">
        <v>10286</v>
      </c>
      <c r="H281" s="287" t="s">
        <v>10286</v>
      </c>
      <c r="I281" s="287" t="s">
        <v>10286</v>
      </c>
      <c r="J281" s="287" t="s">
        <v>10286</v>
      </c>
      <c r="K281" s="287" t="s">
        <v>10286</v>
      </c>
      <c r="L281" s="287" t="s">
        <v>10286</v>
      </c>
      <c r="M281" s="287" t="s">
        <v>10286</v>
      </c>
      <c r="N281" s="287" t="s">
        <v>10286</v>
      </c>
      <c r="O281" s="287" t="s">
        <v>10286</v>
      </c>
      <c r="P281" s="287" t="s">
        <v>10286</v>
      </c>
      <c r="Q281" s="287" t="s">
        <v>10286</v>
      </c>
      <c r="R281" s="287" t="s">
        <v>10286</v>
      </c>
      <c r="S281" s="287" t="s">
        <v>10286</v>
      </c>
      <c r="T281" s="287" t="s">
        <v>10286</v>
      </c>
      <c r="U281" s="287" t="s">
        <v>10286</v>
      </c>
      <c r="V281" s="287" t="s">
        <v>10286</v>
      </c>
      <c r="W281" s="287" t="s">
        <v>10286</v>
      </c>
      <c r="X281" s="287" t="s">
        <v>10286</v>
      </c>
      <c r="Y281" s="287" t="s">
        <v>10286</v>
      </c>
      <c r="Z281" s="287" t="s">
        <v>10286</v>
      </c>
      <c r="AA281" s="287" t="s">
        <v>10286</v>
      </c>
      <c r="AB281" s="287" t="s">
        <v>10286</v>
      </c>
      <c r="AC281" s="287" t="s">
        <v>10286</v>
      </c>
      <c r="AD281" s="287" t="s">
        <v>10286</v>
      </c>
      <c r="AE281" s="287" t="s">
        <v>10286</v>
      </c>
      <c r="AF281" s="287" t="s">
        <v>10286</v>
      </c>
      <c r="AG281" s="287" t="s">
        <v>10286</v>
      </c>
      <c r="AH281" s="287" t="s">
        <v>10286</v>
      </c>
      <c r="AI281" s="287" t="s">
        <v>10286</v>
      </c>
      <c r="AJ281" s="287" t="s">
        <v>10286</v>
      </c>
      <c r="AK281" s="287" t="s">
        <v>10286</v>
      </c>
      <c r="AL281" s="287" t="s">
        <v>10286</v>
      </c>
      <c r="AM281" s="287" t="s">
        <v>10286</v>
      </c>
      <c r="AN281" s="287" t="s">
        <v>10286</v>
      </c>
      <c r="AO281" s="287" t="s">
        <v>10286</v>
      </c>
      <c r="AP281" s="287" t="s">
        <v>10286</v>
      </c>
      <c r="AQ281" s="287" t="s">
        <v>10286</v>
      </c>
      <c r="AR281" s="287" t="s">
        <v>10286</v>
      </c>
      <c r="AS281" s="287" t="s">
        <v>10286</v>
      </c>
      <c r="AT281" s="287" t="s">
        <v>10286</v>
      </c>
      <c r="AU281" s="287" t="s">
        <v>10286</v>
      </c>
      <c r="AV281" s="287" t="s">
        <v>10286</v>
      </c>
      <c r="AW281" s="287" t="s">
        <v>10286</v>
      </c>
      <c r="AX281" s="287" t="s">
        <v>10286</v>
      </c>
      <c r="AY281" s="287" t="s">
        <v>10286</v>
      </c>
      <c r="AZ281" s="287" t="s">
        <v>10286</v>
      </c>
      <c r="BA281" s="287" t="s">
        <v>10286</v>
      </c>
      <c r="BB281" s="287" t="s">
        <v>10286</v>
      </c>
      <c r="BC281" s="287" t="s">
        <v>10286</v>
      </c>
      <c r="BD281" s="287" t="s">
        <v>10286</v>
      </c>
      <c r="BE281" s="287" t="s">
        <v>10286</v>
      </c>
      <c r="BF281" s="287" t="s">
        <v>10286</v>
      </c>
      <c r="BG281" s="287" t="s">
        <v>10286</v>
      </c>
      <c r="BH281" s="287" t="s">
        <v>10286</v>
      </c>
      <c r="BI281" s="287" t="s">
        <v>10286</v>
      </c>
      <c r="BJ281" s="287" t="s">
        <v>10286</v>
      </c>
      <c r="BK281" s="287" t="str">
        <f>_xlfn.IFNA(VLOOKUP(C281,'INFORM Severity - hidden'!$C$5:$G$300,5,FALSE),"-")</f>
        <v>-</v>
      </c>
    </row>
    <row r="282" spans="1:63" x14ac:dyDescent="0.25">
      <c r="C282" t="s">
        <v>10400</v>
      </c>
      <c r="D282" s="287" t="str">
        <f t="shared" si="4"/>
        <v>-</v>
      </c>
      <c r="E282" s="287" t="s">
        <v>10286</v>
      </c>
      <c r="F282" s="287" t="s">
        <v>10286</v>
      </c>
      <c r="G282" s="287" t="s">
        <v>10286</v>
      </c>
      <c r="H282" s="287" t="s">
        <v>10286</v>
      </c>
      <c r="I282" s="287" t="s">
        <v>10286</v>
      </c>
      <c r="J282" s="287" t="s">
        <v>10286</v>
      </c>
      <c r="K282" s="287" t="s">
        <v>10286</v>
      </c>
      <c r="L282" s="287" t="s">
        <v>10286</v>
      </c>
      <c r="M282" s="287" t="s">
        <v>10286</v>
      </c>
      <c r="N282" s="287" t="s">
        <v>10286</v>
      </c>
      <c r="O282" s="287" t="s">
        <v>10286</v>
      </c>
      <c r="P282" s="287" t="s">
        <v>10286</v>
      </c>
      <c r="Q282" s="287" t="s">
        <v>10286</v>
      </c>
      <c r="R282" s="287" t="s">
        <v>10286</v>
      </c>
      <c r="S282" s="287" t="s">
        <v>10286</v>
      </c>
      <c r="T282" s="287" t="s">
        <v>10286</v>
      </c>
      <c r="U282" s="287" t="s">
        <v>10286</v>
      </c>
      <c r="V282" s="287" t="s">
        <v>10286</v>
      </c>
      <c r="W282" s="287" t="s">
        <v>10286</v>
      </c>
      <c r="X282" s="287" t="s">
        <v>10286</v>
      </c>
      <c r="Y282" s="287" t="s">
        <v>10286</v>
      </c>
      <c r="Z282" s="287" t="s">
        <v>10286</v>
      </c>
      <c r="AA282" s="287" t="s">
        <v>10286</v>
      </c>
      <c r="AB282" s="287" t="s">
        <v>10286</v>
      </c>
      <c r="AC282" s="287" t="s">
        <v>10286</v>
      </c>
      <c r="AD282" s="287" t="s">
        <v>10286</v>
      </c>
      <c r="AE282" s="287" t="s">
        <v>10286</v>
      </c>
      <c r="AF282" s="287" t="s">
        <v>10286</v>
      </c>
      <c r="AG282" s="287" t="s">
        <v>10286</v>
      </c>
      <c r="AH282" s="287" t="s">
        <v>10286</v>
      </c>
      <c r="AI282" s="287" t="s">
        <v>10286</v>
      </c>
      <c r="AJ282" s="287" t="s">
        <v>10286</v>
      </c>
      <c r="AK282" s="287" t="s">
        <v>10286</v>
      </c>
      <c r="AL282" s="287" t="s">
        <v>10286</v>
      </c>
      <c r="AM282" s="287" t="s">
        <v>10286</v>
      </c>
      <c r="AN282" s="287" t="s">
        <v>10286</v>
      </c>
      <c r="AO282" s="287" t="s">
        <v>10286</v>
      </c>
      <c r="AP282" s="287" t="s">
        <v>10286</v>
      </c>
      <c r="AQ282" s="287" t="s">
        <v>10286</v>
      </c>
      <c r="AR282" s="287" t="s">
        <v>10286</v>
      </c>
      <c r="AS282" s="287" t="s">
        <v>10286</v>
      </c>
      <c r="AT282" s="287" t="s">
        <v>10286</v>
      </c>
      <c r="AU282" s="287">
        <v>3.3</v>
      </c>
      <c r="AV282" s="287">
        <v>3</v>
      </c>
      <c r="AW282" s="287">
        <v>2.9</v>
      </c>
      <c r="AX282" s="287">
        <v>2.9</v>
      </c>
      <c r="AY282" s="287">
        <v>2.9</v>
      </c>
      <c r="AZ282" s="287">
        <v>2.9</v>
      </c>
      <c r="BA282" s="287">
        <v>2.9</v>
      </c>
      <c r="BB282" s="287">
        <v>2.9</v>
      </c>
      <c r="BC282" s="287" t="s">
        <v>10286</v>
      </c>
      <c r="BD282" s="287" t="s">
        <v>10286</v>
      </c>
      <c r="BE282" s="287" t="s">
        <v>10286</v>
      </c>
      <c r="BF282" s="287" t="s">
        <v>10286</v>
      </c>
      <c r="BG282" s="287" t="s">
        <v>10286</v>
      </c>
      <c r="BH282" s="287" t="s">
        <v>10286</v>
      </c>
      <c r="BI282" s="287" t="s">
        <v>10286</v>
      </c>
      <c r="BJ282" s="287" t="s">
        <v>10286</v>
      </c>
      <c r="BK282" s="287" t="str">
        <f>_xlfn.IFNA(VLOOKUP(C282,'INFORM Severity - hidden'!$C$5:$G$300,5,FALSE),"-")</f>
        <v>-</v>
      </c>
    </row>
    <row r="283" spans="1:63" x14ac:dyDescent="0.25">
      <c r="A283" t="s">
        <v>5776</v>
      </c>
      <c r="B283" t="s">
        <v>5774</v>
      </c>
      <c r="C283" t="s">
        <v>5775</v>
      </c>
      <c r="D283" s="287" t="str">
        <f t="shared" si="4"/>
        <v>Stable</v>
      </c>
      <c r="E283" s="287" t="s">
        <v>10286</v>
      </c>
      <c r="F283" s="287">
        <v>3.3</v>
      </c>
      <c r="G283" s="287">
        <v>3.3</v>
      </c>
      <c r="H283" s="287">
        <v>3.6</v>
      </c>
      <c r="I283" s="287">
        <v>3.6</v>
      </c>
      <c r="J283" s="287">
        <v>3.6</v>
      </c>
      <c r="K283" s="287">
        <v>3.6</v>
      </c>
      <c r="L283" s="287">
        <v>3.6</v>
      </c>
      <c r="M283" s="287">
        <v>3.6</v>
      </c>
      <c r="N283" s="287">
        <v>3.5</v>
      </c>
      <c r="O283" s="287">
        <v>3.5</v>
      </c>
      <c r="P283" s="287">
        <v>3.5</v>
      </c>
      <c r="Q283" s="287">
        <v>3.5</v>
      </c>
      <c r="R283" s="287">
        <v>3.5</v>
      </c>
      <c r="S283" s="287">
        <v>3.5</v>
      </c>
      <c r="T283" s="287">
        <v>3.5</v>
      </c>
      <c r="U283" s="287">
        <v>3.5</v>
      </c>
      <c r="V283" s="287">
        <v>3.5</v>
      </c>
      <c r="W283" s="287">
        <v>3.5</v>
      </c>
      <c r="X283" s="287">
        <v>3.5</v>
      </c>
      <c r="Y283" s="287">
        <v>3.5</v>
      </c>
      <c r="Z283" s="287">
        <v>3.5</v>
      </c>
      <c r="AA283" s="287">
        <v>3.5</v>
      </c>
      <c r="AB283" s="287">
        <v>3.5</v>
      </c>
      <c r="AC283" s="287">
        <v>3.5</v>
      </c>
      <c r="AD283" s="287">
        <v>3.5</v>
      </c>
      <c r="AE283" s="287">
        <v>3.5</v>
      </c>
      <c r="AF283" s="287">
        <v>3.5</v>
      </c>
      <c r="AG283" s="287">
        <v>3.5</v>
      </c>
      <c r="AH283" s="287">
        <v>3.5</v>
      </c>
      <c r="AI283" s="287">
        <v>3.5</v>
      </c>
      <c r="AJ283" s="287">
        <v>3.5</v>
      </c>
      <c r="AK283" s="287">
        <v>3.5</v>
      </c>
      <c r="AL283" s="287">
        <v>3.6</v>
      </c>
      <c r="AM283" s="287">
        <v>3.6</v>
      </c>
      <c r="AN283" s="287">
        <v>3.6</v>
      </c>
      <c r="AO283" s="287">
        <v>3.6</v>
      </c>
      <c r="AP283" s="287">
        <v>3.9</v>
      </c>
      <c r="AQ283" s="287">
        <v>4.0999999999999996</v>
      </c>
      <c r="AR283" s="287">
        <v>4.3</v>
      </c>
      <c r="AS283" s="287">
        <v>4.4000000000000004</v>
      </c>
      <c r="AT283" s="287">
        <v>4.4000000000000004</v>
      </c>
      <c r="AU283" s="287">
        <v>4.2</v>
      </c>
      <c r="AV283" s="287">
        <v>4.2</v>
      </c>
      <c r="AW283" s="287">
        <v>4.2</v>
      </c>
      <c r="AX283" s="287">
        <v>4.0999999999999996</v>
      </c>
      <c r="AY283" s="287">
        <v>4.0999999999999996</v>
      </c>
      <c r="AZ283" s="287">
        <v>4.3</v>
      </c>
      <c r="BA283" s="287">
        <v>4.3</v>
      </c>
      <c r="BB283" s="287">
        <v>4.3</v>
      </c>
      <c r="BC283" s="287">
        <v>4.3</v>
      </c>
      <c r="BD283" s="287">
        <v>4.3</v>
      </c>
      <c r="BE283" s="287">
        <v>4.3</v>
      </c>
      <c r="BF283" s="287">
        <v>4.3</v>
      </c>
      <c r="BG283" s="287">
        <v>4.3</v>
      </c>
      <c r="BH283" s="287">
        <v>4.3</v>
      </c>
      <c r="BI283" s="287">
        <v>4.3</v>
      </c>
      <c r="BJ283" s="287">
        <v>4.3</v>
      </c>
      <c r="BK283" s="287">
        <f>_xlfn.IFNA(VLOOKUP(C283,'INFORM Severity - hidden'!$C$5:$G$300,5,FALSE),"-")</f>
        <v>4.3</v>
      </c>
    </row>
    <row r="284" spans="1:63" x14ac:dyDescent="0.25">
      <c r="C284" t="s">
        <v>10401</v>
      </c>
      <c r="D284" s="287" t="str">
        <f t="shared" si="4"/>
        <v>-</v>
      </c>
      <c r="E284" s="287" t="s">
        <v>10286</v>
      </c>
      <c r="F284" s="287" t="s">
        <v>10286</v>
      </c>
      <c r="G284" s="287" t="s">
        <v>10286</v>
      </c>
      <c r="H284" s="287" t="s">
        <v>10286</v>
      </c>
      <c r="I284" s="287" t="s">
        <v>10286</v>
      </c>
      <c r="J284" s="287" t="s">
        <v>10286</v>
      </c>
      <c r="K284" s="287" t="s">
        <v>10286</v>
      </c>
      <c r="L284" s="287" t="s">
        <v>10286</v>
      </c>
      <c r="M284" s="287" t="s">
        <v>10286</v>
      </c>
      <c r="N284" s="287" t="s">
        <v>10286</v>
      </c>
      <c r="O284" s="287" t="s">
        <v>10286</v>
      </c>
      <c r="P284" s="287" t="s">
        <v>10286</v>
      </c>
      <c r="Q284" s="287" t="s">
        <v>10286</v>
      </c>
      <c r="R284" s="287" t="s">
        <v>10286</v>
      </c>
      <c r="S284" s="287" t="s">
        <v>10286</v>
      </c>
      <c r="T284" s="287" t="s">
        <v>10286</v>
      </c>
      <c r="U284" s="287" t="s">
        <v>10286</v>
      </c>
      <c r="V284" s="287" t="s">
        <v>10286</v>
      </c>
      <c r="W284" s="287" t="s">
        <v>10286</v>
      </c>
      <c r="X284" s="287" t="s">
        <v>10286</v>
      </c>
      <c r="Y284" s="287" t="s">
        <v>10286</v>
      </c>
      <c r="Z284" s="287" t="s">
        <v>10286</v>
      </c>
      <c r="AA284" s="287" t="s">
        <v>10286</v>
      </c>
      <c r="AB284" s="287" t="s">
        <v>10286</v>
      </c>
      <c r="AC284" s="287" t="s">
        <v>10286</v>
      </c>
      <c r="AD284" s="287" t="s">
        <v>10286</v>
      </c>
      <c r="AE284" s="287" t="s">
        <v>10286</v>
      </c>
      <c r="AF284" s="287">
        <v>1.5</v>
      </c>
      <c r="AG284" s="287">
        <v>1.5</v>
      </c>
      <c r="AH284" s="287">
        <v>1.6</v>
      </c>
      <c r="AI284" s="287">
        <v>1.6</v>
      </c>
      <c r="AJ284" s="287">
        <v>1.6</v>
      </c>
      <c r="AK284" s="287" t="s">
        <v>10286</v>
      </c>
      <c r="AL284" s="287" t="s">
        <v>10286</v>
      </c>
      <c r="AM284" s="287" t="s">
        <v>10286</v>
      </c>
      <c r="AN284" s="287" t="s">
        <v>10286</v>
      </c>
      <c r="AO284" s="287" t="s">
        <v>10286</v>
      </c>
      <c r="AP284" s="287" t="s">
        <v>10286</v>
      </c>
      <c r="AQ284" s="287" t="s">
        <v>10286</v>
      </c>
      <c r="AR284" s="287" t="s">
        <v>10286</v>
      </c>
      <c r="AS284" s="287" t="s">
        <v>10286</v>
      </c>
      <c r="AT284" s="287" t="s">
        <v>10286</v>
      </c>
      <c r="AU284" s="287" t="s">
        <v>10286</v>
      </c>
      <c r="AV284" s="287" t="s">
        <v>10286</v>
      </c>
      <c r="AW284" s="287" t="s">
        <v>10286</v>
      </c>
      <c r="AX284" s="287" t="s">
        <v>10286</v>
      </c>
      <c r="AY284" s="287" t="s">
        <v>10286</v>
      </c>
      <c r="AZ284" s="287" t="s">
        <v>10286</v>
      </c>
      <c r="BA284" s="287" t="s">
        <v>10286</v>
      </c>
      <c r="BB284" s="287" t="s">
        <v>10286</v>
      </c>
      <c r="BC284" s="287" t="s">
        <v>10286</v>
      </c>
      <c r="BD284" s="287" t="s">
        <v>10286</v>
      </c>
      <c r="BE284" s="287" t="s">
        <v>10286</v>
      </c>
      <c r="BF284" s="287" t="s">
        <v>10286</v>
      </c>
      <c r="BG284" s="287" t="s">
        <v>10286</v>
      </c>
      <c r="BH284" s="287" t="s">
        <v>10286</v>
      </c>
      <c r="BI284" s="287" t="s">
        <v>10286</v>
      </c>
      <c r="BJ284" s="287" t="s">
        <v>10286</v>
      </c>
      <c r="BK284" s="287" t="str">
        <f>_xlfn.IFNA(VLOOKUP(C284,'INFORM Severity - hidden'!$C$5:$G$300,5,FALSE),"-")</f>
        <v>-</v>
      </c>
    </row>
    <row r="285" spans="1:63" x14ac:dyDescent="0.25">
      <c r="A285" t="s">
        <v>6523</v>
      </c>
      <c r="B285" t="s">
        <v>6521</v>
      </c>
      <c r="C285" t="s">
        <v>6522</v>
      </c>
      <c r="D285" s="287" t="str">
        <f t="shared" si="4"/>
        <v>Increasing</v>
      </c>
      <c r="E285" s="287">
        <v>4.2</v>
      </c>
      <c r="F285" s="287">
        <v>4.2</v>
      </c>
      <c r="G285" s="287">
        <v>4.2</v>
      </c>
      <c r="H285" s="287">
        <v>3.9</v>
      </c>
      <c r="I285" s="287">
        <v>3.9</v>
      </c>
      <c r="J285" s="287">
        <v>4</v>
      </c>
      <c r="K285" s="287">
        <v>4</v>
      </c>
      <c r="L285" s="287">
        <v>4</v>
      </c>
      <c r="M285" s="287">
        <v>4</v>
      </c>
      <c r="N285" s="287">
        <v>4</v>
      </c>
      <c r="O285" s="287">
        <v>4</v>
      </c>
      <c r="P285" s="287">
        <v>4</v>
      </c>
      <c r="Q285" s="287">
        <v>4</v>
      </c>
      <c r="R285" s="287">
        <v>4.0999999999999996</v>
      </c>
      <c r="S285" s="287">
        <v>4.0999999999999996</v>
      </c>
      <c r="T285" s="287">
        <v>4.0999999999999996</v>
      </c>
      <c r="U285" s="287">
        <v>4.0999999999999996</v>
      </c>
      <c r="V285" s="287">
        <v>4.0999999999999996</v>
      </c>
      <c r="W285" s="287">
        <v>4.0999999999999996</v>
      </c>
      <c r="X285" s="287">
        <v>4.0999999999999996</v>
      </c>
      <c r="Y285" s="287">
        <v>4.0999999999999996</v>
      </c>
      <c r="Z285" s="287">
        <v>4.0999999999999996</v>
      </c>
      <c r="AA285" s="287">
        <v>4</v>
      </c>
      <c r="AB285" s="287">
        <v>4</v>
      </c>
      <c r="AC285" s="287">
        <v>4</v>
      </c>
      <c r="AD285" s="287">
        <v>4</v>
      </c>
      <c r="AE285" s="287">
        <v>4</v>
      </c>
      <c r="AF285" s="287">
        <v>4</v>
      </c>
      <c r="AG285" s="287">
        <v>4</v>
      </c>
      <c r="AH285" s="287">
        <v>4.0999999999999996</v>
      </c>
      <c r="AI285" s="287">
        <v>4.0999999999999996</v>
      </c>
      <c r="AJ285" s="287">
        <v>4.0999999999999996</v>
      </c>
      <c r="AK285" s="287">
        <v>4.0999999999999996</v>
      </c>
      <c r="AL285" s="287">
        <v>4.2</v>
      </c>
      <c r="AM285" s="287">
        <v>4.2</v>
      </c>
      <c r="AN285" s="287">
        <v>4.2</v>
      </c>
      <c r="AO285" s="287">
        <v>4.2</v>
      </c>
      <c r="AP285" s="287">
        <v>4.2</v>
      </c>
      <c r="AQ285" s="287">
        <v>4.2</v>
      </c>
      <c r="AR285" s="287">
        <v>4.0999999999999996</v>
      </c>
      <c r="AS285" s="287">
        <v>4.0999999999999996</v>
      </c>
      <c r="AT285" s="287">
        <v>4.0999999999999996</v>
      </c>
      <c r="AU285" s="287">
        <v>4</v>
      </c>
      <c r="AV285" s="287">
        <v>4</v>
      </c>
      <c r="AW285" s="287">
        <v>4</v>
      </c>
      <c r="AX285" s="287">
        <v>3.9</v>
      </c>
      <c r="AY285" s="287">
        <v>4</v>
      </c>
      <c r="AZ285" s="287">
        <v>4</v>
      </c>
      <c r="BA285" s="287">
        <v>4</v>
      </c>
      <c r="BB285" s="287">
        <v>4</v>
      </c>
      <c r="BC285" s="287">
        <v>4</v>
      </c>
      <c r="BD285" s="287">
        <v>4</v>
      </c>
      <c r="BE285" s="287">
        <v>3.8</v>
      </c>
      <c r="BF285" s="287">
        <v>4.0999999999999996</v>
      </c>
      <c r="BG285" s="287">
        <v>4.0999999999999996</v>
      </c>
      <c r="BH285" s="287">
        <v>4.0999999999999996</v>
      </c>
      <c r="BI285" s="287">
        <v>4</v>
      </c>
      <c r="BJ285" s="287">
        <v>4.3</v>
      </c>
      <c r="BK285" s="287">
        <f>_xlfn.IFNA(VLOOKUP(C285,'INFORM Severity - hidden'!$C$5:$G$300,5,FALSE),"-")</f>
        <v>4.3</v>
      </c>
    </row>
    <row r="286" spans="1:63" x14ac:dyDescent="0.25">
      <c r="C286" t="s">
        <v>10402</v>
      </c>
      <c r="D286" s="287" t="str">
        <f t="shared" si="4"/>
        <v>-</v>
      </c>
      <c r="E286" s="287" t="s">
        <v>10286</v>
      </c>
      <c r="F286" s="287" t="s">
        <v>10286</v>
      </c>
      <c r="G286" s="287" t="s">
        <v>10286</v>
      </c>
      <c r="H286" s="287" t="s">
        <v>10286</v>
      </c>
      <c r="I286" s="287" t="s">
        <v>10286</v>
      </c>
      <c r="J286" s="287" t="s">
        <v>10286</v>
      </c>
      <c r="K286" s="287" t="s">
        <v>10286</v>
      </c>
      <c r="L286" s="287" t="s">
        <v>10286</v>
      </c>
      <c r="M286" s="287" t="s">
        <v>10286</v>
      </c>
      <c r="N286" s="287" t="s">
        <v>10286</v>
      </c>
      <c r="O286" s="287" t="s">
        <v>10286</v>
      </c>
      <c r="P286" s="287" t="s">
        <v>10286</v>
      </c>
      <c r="Q286" s="287" t="s">
        <v>10286</v>
      </c>
      <c r="R286" s="287" t="s">
        <v>10286</v>
      </c>
      <c r="S286" s="287" t="s">
        <v>10286</v>
      </c>
      <c r="T286" s="287" t="s">
        <v>10286</v>
      </c>
      <c r="U286" s="287" t="s">
        <v>10286</v>
      </c>
      <c r="V286" s="287" t="s">
        <v>10286</v>
      </c>
      <c r="W286" s="287" t="s">
        <v>10286</v>
      </c>
      <c r="X286" s="287" t="s">
        <v>10286</v>
      </c>
      <c r="Y286" s="287" t="s">
        <v>10286</v>
      </c>
      <c r="Z286" s="287" t="s">
        <v>10286</v>
      </c>
      <c r="AA286" s="287">
        <v>2.4</v>
      </c>
      <c r="AB286" s="287">
        <v>2.4</v>
      </c>
      <c r="AC286" s="287">
        <v>2.4</v>
      </c>
      <c r="AD286" s="287">
        <v>2.9</v>
      </c>
      <c r="AE286" s="287">
        <v>2.9</v>
      </c>
      <c r="AF286" s="287">
        <v>2.8</v>
      </c>
      <c r="AG286" s="287" t="s">
        <v>10286</v>
      </c>
      <c r="AH286" s="287" t="s">
        <v>10286</v>
      </c>
      <c r="AI286" s="287" t="s">
        <v>10286</v>
      </c>
      <c r="AJ286" s="287" t="s">
        <v>10286</v>
      </c>
      <c r="AK286" s="287" t="s">
        <v>10286</v>
      </c>
      <c r="AL286" s="287" t="s">
        <v>10286</v>
      </c>
      <c r="AM286" s="287" t="s">
        <v>10286</v>
      </c>
      <c r="AN286" s="287" t="s">
        <v>10286</v>
      </c>
      <c r="AO286" s="287" t="s">
        <v>10286</v>
      </c>
      <c r="AP286" s="287" t="s">
        <v>10286</v>
      </c>
      <c r="AQ286" s="287" t="s">
        <v>10286</v>
      </c>
      <c r="AR286" s="287" t="s">
        <v>10286</v>
      </c>
      <c r="AS286" s="287" t="s">
        <v>10286</v>
      </c>
      <c r="AT286" s="287" t="s">
        <v>10286</v>
      </c>
      <c r="AU286" s="287" t="s">
        <v>10286</v>
      </c>
      <c r="AV286" s="287" t="s">
        <v>10286</v>
      </c>
      <c r="AW286" s="287" t="s">
        <v>10286</v>
      </c>
      <c r="AX286" s="287" t="s">
        <v>10286</v>
      </c>
      <c r="AY286" s="287" t="s">
        <v>10286</v>
      </c>
      <c r="AZ286" s="287" t="s">
        <v>10286</v>
      </c>
      <c r="BA286" s="287" t="s">
        <v>10286</v>
      </c>
      <c r="BB286" s="287" t="s">
        <v>10286</v>
      </c>
      <c r="BC286" s="287" t="s">
        <v>10286</v>
      </c>
      <c r="BD286" s="287" t="s">
        <v>10286</v>
      </c>
      <c r="BE286" s="287" t="s">
        <v>10286</v>
      </c>
      <c r="BF286" s="287" t="s">
        <v>10286</v>
      </c>
      <c r="BG286" s="287" t="s">
        <v>10286</v>
      </c>
      <c r="BH286" s="287" t="s">
        <v>10286</v>
      </c>
      <c r="BI286" s="287" t="s">
        <v>10286</v>
      </c>
      <c r="BJ286" s="287" t="s">
        <v>10286</v>
      </c>
      <c r="BK286" s="287" t="str">
        <f>_xlfn.IFNA(VLOOKUP(C286,'INFORM Severity - hidden'!$C$5:$G$300,5,FALSE),"-")</f>
        <v>-</v>
      </c>
    </row>
    <row r="287" spans="1:63" x14ac:dyDescent="0.25">
      <c r="C287" t="s">
        <v>10403</v>
      </c>
      <c r="D287" s="287" t="str">
        <f t="shared" si="4"/>
        <v>-</v>
      </c>
      <c r="E287" s="287" t="s">
        <v>10286</v>
      </c>
      <c r="F287" s="287" t="s">
        <v>10286</v>
      </c>
      <c r="G287" s="287" t="s">
        <v>10286</v>
      </c>
      <c r="H287" s="287" t="s">
        <v>10286</v>
      </c>
      <c r="I287" s="287" t="s">
        <v>10286</v>
      </c>
      <c r="J287" s="287" t="s">
        <v>10286</v>
      </c>
      <c r="K287" s="287" t="s">
        <v>10286</v>
      </c>
      <c r="L287" s="287" t="s">
        <v>10286</v>
      </c>
      <c r="M287" s="287" t="s">
        <v>10286</v>
      </c>
      <c r="N287" s="287" t="s">
        <v>10286</v>
      </c>
      <c r="O287" s="287" t="s">
        <v>10286</v>
      </c>
      <c r="P287" s="287" t="s">
        <v>10286</v>
      </c>
      <c r="Q287" s="287" t="s">
        <v>10286</v>
      </c>
      <c r="R287" s="287" t="s">
        <v>10286</v>
      </c>
      <c r="S287" s="287" t="s">
        <v>10286</v>
      </c>
      <c r="T287" s="287">
        <v>1.9</v>
      </c>
      <c r="U287" s="287">
        <v>1.9</v>
      </c>
      <c r="V287" s="287">
        <v>2</v>
      </c>
      <c r="W287" s="287">
        <v>2</v>
      </c>
      <c r="X287" s="287">
        <v>2</v>
      </c>
      <c r="Y287" s="287">
        <v>2</v>
      </c>
      <c r="Z287" s="287">
        <v>2</v>
      </c>
      <c r="AA287" s="287">
        <v>2</v>
      </c>
      <c r="AB287" s="287">
        <v>2</v>
      </c>
      <c r="AC287" s="287">
        <v>2</v>
      </c>
      <c r="AD287" s="287">
        <v>2</v>
      </c>
      <c r="AE287" s="287">
        <v>2</v>
      </c>
      <c r="AF287" s="287">
        <v>2</v>
      </c>
      <c r="AG287" s="287" t="s">
        <v>10286</v>
      </c>
      <c r="AH287" s="287" t="s">
        <v>10286</v>
      </c>
      <c r="AI287" s="287" t="s">
        <v>10286</v>
      </c>
      <c r="AJ287" s="287" t="s">
        <v>10286</v>
      </c>
      <c r="AK287" s="287" t="s">
        <v>10286</v>
      </c>
      <c r="AL287" s="287" t="s">
        <v>10286</v>
      </c>
      <c r="AM287" s="287" t="s">
        <v>10286</v>
      </c>
      <c r="AN287" s="287" t="s">
        <v>10286</v>
      </c>
      <c r="AO287" s="287" t="s">
        <v>10286</v>
      </c>
      <c r="AP287" s="287" t="s">
        <v>10286</v>
      </c>
      <c r="AQ287" s="287" t="s">
        <v>10286</v>
      </c>
      <c r="AR287" s="287" t="s">
        <v>10286</v>
      </c>
      <c r="AS287" s="287" t="s">
        <v>10286</v>
      </c>
      <c r="AT287" s="287" t="s">
        <v>10286</v>
      </c>
      <c r="AU287" s="287" t="s">
        <v>10286</v>
      </c>
      <c r="AV287" s="287" t="s">
        <v>10286</v>
      </c>
      <c r="AW287" s="287" t="s">
        <v>10286</v>
      </c>
      <c r="AX287" s="287" t="s">
        <v>10286</v>
      </c>
      <c r="AY287" s="287" t="s">
        <v>10286</v>
      </c>
      <c r="AZ287" s="287" t="s">
        <v>10286</v>
      </c>
      <c r="BA287" s="287" t="s">
        <v>10286</v>
      </c>
      <c r="BB287" s="287" t="s">
        <v>10286</v>
      </c>
      <c r="BC287" s="287" t="s">
        <v>10286</v>
      </c>
      <c r="BD287" s="287" t="s">
        <v>10286</v>
      </c>
      <c r="BE287" s="287" t="s">
        <v>10286</v>
      </c>
      <c r="BF287" s="287" t="s">
        <v>10286</v>
      </c>
      <c r="BG287" s="287" t="s">
        <v>10286</v>
      </c>
      <c r="BH287" s="287" t="s">
        <v>10286</v>
      </c>
      <c r="BI287" s="287" t="s">
        <v>10286</v>
      </c>
      <c r="BJ287" s="287" t="s">
        <v>10286</v>
      </c>
      <c r="BK287" s="287" t="str">
        <f>_xlfn.IFNA(VLOOKUP(C287,'INFORM Severity - hidden'!$C$5:$G$300,5,FALSE),"-")</f>
        <v>-</v>
      </c>
    </row>
    <row r="288" spans="1:63" x14ac:dyDescent="0.25">
      <c r="C288" t="s">
        <v>10404</v>
      </c>
      <c r="D288" s="287" t="str">
        <f t="shared" si="4"/>
        <v>-</v>
      </c>
      <c r="E288" s="287" t="s">
        <v>10286</v>
      </c>
      <c r="F288" s="287" t="s">
        <v>10286</v>
      </c>
      <c r="G288" s="287" t="s">
        <v>10286</v>
      </c>
      <c r="H288" s="287" t="s">
        <v>10286</v>
      </c>
      <c r="I288" s="287" t="s">
        <v>10286</v>
      </c>
      <c r="J288" s="287" t="s">
        <v>10286</v>
      </c>
      <c r="K288" s="287" t="s">
        <v>10286</v>
      </c>
      <c r="L288" s="287" t="s">
        <v>10286</v>
      </c>
      <c r="M288" s="287" t="s">
        <v>10286</v>
      </c>
      <c r="N288" s="287" t="s">
        <v>10286</v>
      </c>
      <c r="O288" s="287" t="s">
        <v>10286</v>
      </c>
      <c r="P288" s="287" t="s">
        <v>10286</v>
      </c>
      <c r="Q288" s="287" t="s">
        <v>10286</v>
      </c>
      <c r="R288" s="287" t="s">
        <v>10286</v>
      </c>
      <c r="S288" s="287" t="s">
        <v>10286</v>
      </c>
      <c r="T288" s="287" t="s">
        <v>10286</v>
      </c>
      <c r="U288" s="287" t="s">
        <v>10286</v>
      </c>
      <c r="V288" s="287" t="s">
        <v>10286</v>
      </c>
      <c r="W288" s="287" t="s">
        <v>10286</v>
      </c>
      <c r="X288" s="287" t="s">
        <v>10286</v>
      </c>
      <c r="Y288" s="287" t="s">
        <v>10286</v>
      </c>
      <c r="Z288" s="287" t="s">
        <v>10286</v>
      </c>
      <c r="AA288" s="287" t="s">
        <v>10286</v>
      </c>
      <c r="AB288" s="287" t="s">
        <v>10286</v>
      </c>
      <c r="AC288" s="287" t="s">
        <v>10286</v>
      </c>
      <c r="AD288" s="287" t="s">
        <v>10286</v>
      </c>
      <c r="AE288" s="287" t="s">
        <v>10286</v>
      </c>
      <c r="AF288" s="287" t="s">
        <v>10286</v>
      </c>
      <c r="AG288" s="287" t="s">
        <v>10286</v>
      </c>
      <c r="AH288" s="287" t="s">
        <v>10286</v>
      </c>
      <c r="AI288" s="287" t="s">
        <v>10286</v>
      </c>
      <c r="AJ288" s="287" t="s">
        <v>10286</v>
      </c>
      <c r="AK288" s="287" t="s">
        <v>10286</v>
      </c>
      <c r="AL288" s="287" t="s">
        <v>10286</v>
      </c>
      <c r="AM288" s="287" t="s">
        <v>10286</v>
      </c>
      <c r="AN288" s="287" t="s">
        <v>10286</v>
      </c>
      <c r="AO288" s="287" t="s">
        <v>10286</v>
      </c>
      <c r="AP288" s="287" t="s">
        <v>10286</v>
      </c>
      <c r="AQ288" s="287" t="s">
        <v>10286</v>
      </c>
      <c r="AR288" s="287" t="s">
        <v>10286</v>
      </c>
      <c r="AS288" s="287" t="s">
        <v>10286</v>
      </c>
      <c r="AT288" s="287" t="s">
        <v>10286</v>
      </c>
      <c r="AU288" s="287" t="s">
        <v>10286</v>
      </c>
      <c r="AV288" s="287" t="s">
        <v>10286</v>
      </c>
      <c r="AW288" s="287" t="s">
        <v>10286</v>
      </c>
      <c r="AX288" s="287" t="s">
        <v>10286</v>
      </c>
      <c r="AY288" s="287" t="s">
        <v>10286</v>
      </c>
      <c r="AZ288" s="287" t="s">
        <v>10286</v>
      </c>
      <c r="BA288" s="287" t="s">
        <v>10286</v>
      </c>
      <c r="BB288" s="287" t="s">
        <v>10286</v>
      </c>
      <c r="BC288" s="287">
        <v>2.2000000000000002</v>
      </c>
      <c r="BD288" s="287">
        <v>2.2000000000000002</v>
      </c>
      <c r="BE288" s="287">
        <v>2.2999999999999998</v>
      </c>
      <c r="BF288" s="287">
        <v>2.2999999999999998</v>
      </c>
      <c r="BG288" s="287">
        <v>2.2999999999999998</v>
      </c>
      <c r="BH288" s="287">
        <v>2.2999999999999998</v>
      </c>
      <c r="BI288" s="287">
        <v>2.2999999999999998</v>
      </c>
      <c r="BJ288" s="287">
        <v>2.2999999999999998</v>
      </c>
      <c r="BK288" s="287" t="str">
        <f>_xlfn.IFNA(VLOOKUP(C288,'INFORM Severity - hidden'!$C$5:$G$300,5,FALSE),"-")</f>
        <v>-</v>
      </c>
    </row>
    <row r="289" spans="1:63" x14ac:dyDescent="0.25">
      <c r="C289" t="s">
        <v>10405</v>
      </c>
      <c r="D289" s="287" t="str">
        <f t="shared" si="4"/>
        <v>-</v>
      </c>
      <c r="E289" s="287" t="s">
        <v>10286</v>
      </c>
      <c r="F289" s="287">
        <v>1.5</v>
      </c>
      <c r="G289" s="287" t="s">
        <v>10286</v>
      </c>
      <c r="H289" s="287" t="s">
        <v>10286</v>
      </c>
      <c r="I289" s="287" t="s">
        <v>10286</v>
      </c>
      <c r="J289" s="287" t="s">
        <v>10286</v>
      </c>
      <c r="K289" s="287" t="s">
        <v>10286</v>
      </c>
      <c r="L289" s="287" t="s">
        <v>10286</v>
      </c>
      <c r="M289" s="287" t="s">
        <v>10286</v>
      </c>
      <c r="N289" s="287" t="s">
        <v>10286</v>
      </c>
      <c r="O289" s="287" t="s">
        <v>10286</v>
      </c>
      <c r="P289" s="287" t="s">
        <v>10286</v>
      </c>
      <c r="Q289" s="287" t="s">
        <v>10286</v>
      </c>
      <c r="R289" s="287" t="s">
        <v>10286</v>
      </c>
      <c r="S289" s="287" t="s">
        <v>10286</v>
      </c>
      <c r="T289" s="287" t="s">
        <v>10286</v>
      </c>
      <c r="U289" s="287" t="s">
        <v>10286</v>
      </c>
      <c r="V289" s="287" t="s">
        <v>10286</v>
      </c>
      <c r="W289" s="287" t="s">
        <v>10286</v>
      </c>
      <c r="X289" s="287" t="s">
        <v>10286</v>
      </c>
      <c r="Y289" s="287" t="s">
        <v>10286</v>
      </c>
      <c r="Z289" s="287" t="s">
        <v>10286</v>
      </c>
      <c r="AA289" s="287" t="s">
        <v>10286</v>
      </c>
      <c r="AB289" s="287" t="s">
        <v>10286</v>
      </c>
      <c r="AC289" s="287" t="s">
        <v>10286</v>
      </c>
      <c r="AD289" s="287" t="s">
        <v>10286</v>
      </c>
      <c r="AE289" s="287" t="s">
        <v>10286</v>
      </c>
      <c r="AF289" s="287" t="s">
        <v>10286</v>
      </c>
      <c r="AG289" s="287" t="s">
        <v>10286</v>
      </c>
      <c r="AH289" s="287" t="s">
        <v>10286</v>
      </c>
      <c r="AI289" s="287" t="s">
        <v>10286</v>
      </c>
      <c r="AJ289" s="287" t="s">
        <v>10286</v>
      </c>
      <c r="AK289" s="287" t="s">
        <v>10286</v>
      </c>
      <c r="AL289" s="287" t="s">
        <v>10286</v>
      </c>
      <c r="AM289" s="287" t="s">
        <v>10286</v>
      </c>
      <c r="AN289" s="287" t="s">
        <v>10286</v>
      </c>
      <c r="AO289" s="287" t="s">
        <v>10286</v>
      </c>
      <c r="AP289" s="287" t="s">
        <v>10286</v>
      </c>
      <c r="AQ289" s="287" t="s">
        <v>10286</v>
      </c>
      <c r="AR289" s="287" t="s">
        <v>10286</v>
      </c>
      <c r="AS289" s="287" t="s">
        <v>10286</v>
      </c>
      <c r="AT289" s="287" t="s">
        <v>10286</v>
      </c>
      <c r="AU289" s="287" t="s">
        <v>10286</v>
      </c>
      <c r="AV289" s="287" t="s">
        <v>10286</v>
      </c>
      <c r="AW289" s="287" t="s">
        <v>10286</v>
      </c>
      <c r="AX289" s="287" t="s">
        <v>10286</v>
      </c>
      <c r="AY289" s="287" t="s">
        <v>10286</v>
      </c>
      <c r="AZ289" s="287" t="s">
        <v>10286</v>
      </c>
      <c r="BA289" s="287" t="s">
        <v>10286</v>
      </c>
      <c r="BB289" s="287" t="s">
        <v>10286</v>
      </c>
      <c r="BC289" s="287" t="s">
        <v>10286</v>
      </c>
      <c r="BD289" s="287" t="s">
        <v>10286</v>
      </c>
      <c r="BE289" s="287" t="s">
        <v>10286</v>
      </c>
      <c r="BF289" s="287" t="s">
        <v>10286</v>
      </c>
      <c r="BG289" s="287" t="s">
        <v>10286</v>
      </c>
      <c r="BH289" s="287" t="s">
        <v>10286</v>
      </c>
      <c r="BI289" s="287" t="s">
        <v>10286</v>
      </c>
      <c r="BJ289" s="287" t="s">
        <v>10286</v>
      </c>
      <c r="BK289" s="287" t="str">
        <f>_xlfn.IFNA(VLOOKUP(C289,'INFORM Severity - hidden'!$C$5:$G$300,5,FALSE),"-")</f>
        <v>-</v>
      </c>
    </row>
    <row r="290" spans="1:63" x14ac:dyDescent="0.25">
      <c r="C290" t="s">
        <v>10406</v>
      </c>
      <c r="D290" s="287" t="str">
        <f t="shared" si="4"/>
        <v>-</v>
      </c>
      <c r="E290" s="287" t="s">
        <v>10286</v>
      </c>
      <c r="F290" s="287">
        <v>1.3</v>
      </c>
      <c r="G290" s="287" t="s">
        <v>10286</v>
      </c>
      <c r="H290" s="287" t="s">
        <v>10286</v>
      </c>
      <c r="I290" s="287" t="s">
        <v>10286</v>
      </c>
      <c r="J290" s="287" t="s">
        <v>10286</v>
      </c>
      <c r="K290" s="287" t="s">
        <v>10286</v>
      </c>
      <c r="L290" s="287" t="s">
        <v>10286</v>
      </c>
      <c r="M290" s="287" t="s">
        <v>10286</v>
      </c>
      <c r="N290" s="287" t="s">
        <v>10286</v>
      </c>
      <c r="O290" s="287" t="s">
        <v>10286</v>
      </c>
      <c r="P290" s="287" t="s">
        <v>10286</v>
      </c>
      <c r="Q290" s="287" t="s">
        <v>10286</v>
      </c>
      <c r="R290" s="287" t="s">
        <v>10286</v>
      </c>
      <c r="S290" s="287" t="s">
        <v>10286</v>
      </c>
      <c r="T290" s="287" t="s">
        <v>10286</v>
      </c>
      <c r="U290" s="287" t="s">
        <v>10286</v>
      </c>
      <c r="V290" s="287" t="s">
        <v>10286</v>
      </c>
      <c r="W290" s="287" t="s">
        <v>10286</v>
      </c>
      <c r="X290" s="287" t="s">
        <v>10286</v>
      </c>
      <c r="Y290" s="287" t="s">
        <v>10286</v>
      </c>
      <c r="Z290" s="287" t="s">
        <v>10286</v>
      </c>
      <c r="AA290" s="287" t="s">
        <v>10286</v>
      </c>
      <c r="AB290" s="287" t="s">
        <v>10286</v>
      </c>
      <c r="AC290" s="287" t="s">
        <v>10286</v>
      </c>
      <c r="AD290" s="287" t="s">
        <v>10286</v>
      </c>
      <c r="AE290" s="287" t="s">
        <v>10286</v>
      </c>
      <c r="AF290" s="287" t="s">
        <v>10286</v>
      </c>
      <c r="AG290" s="287" t="s">
        <v>10286</v>
      </c>
      <c r="AH290" s="287" t="s">
        <v>10286</v>
      </c>
      <c r="AI290" s="287" t="s">
        <v>10286</v>
      </c>
      <c r="AJ290" s="287" t="s">
        <v>10286</v>
      </c>
      <c r="AK290" s="287" t="s">
        <v>10286</v>
      </c>
      <c r="AL290" s="287" t="s">
        <v>10286</v>
      </c>
      <c r="AM290" s="287" t="s">
        <v>10286</v>
      </c>
      <c r="AN290" s="287" t="s">
        <v>10286</v>
      </c>
      <c r="AO290" s="287" t="s">
        <v>10286</v>
      </c>
      <c r="AP290" s="287" t="s">
        <v>10286</v>
      </c>
      <c r="AQ290" s="287" t="s">
        <v>10286</v>
      </c>
      <c r="AR290" s="287" t="s">
        <v>10286</v>
      </c>
      <c r="AS290" s="287" t="s">
        <v>10286</v>
      </c>
      <c r="AT290" s="287" t="s">
        <v>10286</v>
      </c>
      <c r="AU290" s="287" t="s">
        <v>10286</v>
      </c>
      <c r="AV290" s="287" t="s">
        <v>10286</v>
      </c>
      <c r="AW290" s="287" t="s">
        <v>10286</v>
      </c>
      <c r="AX290" s="287" t="s">
        <v>10286</v>
      </c>
      <c r="AY290" s="287" t="s">
        <v>10286</v>
      </c>
      <c r="AZ290" s="287" t="s">
        <v>10286</v>
      </c>
      <c r="BA290" s="287" t="s">
        <v>10286</v>
      </c>
      <c r="BB290" s="287" t="s">
        <v>10286</v>
      </c>
      <c r="BC290" s="287" t="s">
        <v>10286</v>
      </c>
      <c r="BD290" s="287" t="s">
        <v>10286</v>
      </c>
      <c r="BE290" s="287" t="s">
        <v>10286</v>
      </c>
      <c r="BF290" s="287" t="s">
        <v>10286</v>
      </c>
      <c r="BG290" s="287" t="s">
        <v>10286</v>
      </c>
      <c r="BH290" s="287" t="s">
        <v>10286</v>
      </c>
      <c r="BI290" s="287" t="s">
        <v>10286</v>
      </c>
      <c r="BJ290" s="287" t="s">
        <v>10286</v>
      </c>
      <c r="BK290" s="287" t="str">
        <f>_xlfn.IFNA(VLOOKUP(C290,'INFORM Severity - hidden'!$C$5:$G$300,5,FALSE),"-")</f>
        <v>-</v>
      </c>
    </row>
    <row r="291" spans="1:63" x14ac:dyDescent="0.25">
      <c r="A291" t="s">
        <v>57</v>
      </c>
      <c r="B291" t="s">
        <v>55</v>
      </c>
      <c r="C291" t="s">
        <v>56</v>
      </c>
      <c r="D291" s="287" t="str">
        <f t="shared" si="4"/>
        <v>Stable</v>
      </c>
      <c r="E291" s="287">
        <v>4.2</v>
      </c>
      <c r="F291" s="287">
        <v>4.3</v>
      </c>
      <c r="G291" s="287">
        <v>4.3</v>
      </c>
      <c r="H291" s="287">
        <v>4.7</v>
      </c>
      <c r="I291" s="287">
        <v>4.7</v>
      </c>
      <c r="J291" s="287">
        <v>4.7</v>
      </c>
      <c r="K291" s="287">
        <v>4.7</v>
      </c>
      <c r="L291" s="287">
        <v>4.7</v>
      </c>
      <c r="M291" s="287">
        <v>4.7</v>
      </c>
      <c r="N291" s="287">
        <v>4.7</v>
      </c>
      <c r="O291" s="287">
        <v>4.7</v>
      </c>
      <c r="P291" s="287">
        <v>4.7</v>
      </c>
      <c r="Q291" s="287">
        <v>4.7</v>
      </c>
      <c r="R291" s="287">
        <v>4.7</v>
      </c>
      <c r="S291" s="287">
        <v>4.7</v>
      </c>
      <c r="T291" s="287">
        <v>4.7</v>
      </c>
      <c r="U291" s="287">
        <v>4.7</v>
      </c>
      <c r="V291" s="287">
        <v>4.7</v>
      </c>
      <c r="W291" s="287">
        <v>4.7</v>
      </c>
      <c r="X291" s="287">
        <v>4.7</v>
      </c>
      <c r="Y291" s="287">
        <v>4.5999999999999996</v>
      </c>
      <c r="Z291" s="287">
        <v>4.5999999999999996</v>
      </c>
      <c r="AA291" s="287">
        <v>4.5999999999999996</v>
      </c>
      <c r="AB291" s="287">
        <v>4.5999999999999996</v>
      </c>
      <c r="AC291" s="287">
        <v>4.5999999999999996</v>
      </c>
      <c r="AD291" s="287">
        <v>4.5999999999999996</v>
      </c>
      <c r="AE291" s="287">
        <v>4.5999999999999996</v>
      </c>
      <c r="AF291" s="287">
        <v>4.5999999999999996</v>
      </c>
      <c r="AG291" s="287">
        <v>4.9000000000000004</v>
      </c>
      <c r="AH291" s="287">
        <v>4.9000000000000004</v>
      </c>
      <c r="AI291" s="287">
        <v>4.9000000000000004</v>
      </c>
      <c r="AJ291" s="287">
        <v>4.9000000000000004</v>
      </c>
      <c r="AK291" s="287">
        <v>4.8</v>
      </c>
      <c r="AL291" s="287">
        <v>4.7</v>
      </c>
      <c r="AM291" s="287">
        <v>4.7</v>
      </c>
      <c r="AN291" s="287">
        <v>4.7</v>
      </c>
      <c r="AO291" s="287">
        <v>4.7</v>
      </c>
      <c r="AP291" s="287">
        <v>4.7</v>
      </c>
      <c r="AQ291" s="287">
        <v>4.7</v>
      </c>
      <c r="AR291" s="287">
        <v>4.7</v>
      </c>
      <c r="AS291" s="287">
        <v>4.8</v>
      </c>
      <c r="AT291" s="287">
        <v>4.8</v>
      </c>
      <c r="AU291" s="287">
        <v>4.7</v>
      </c>
      <c r="AV291" s="287">
        <v>4.7</v>
      </c>
      <c r="AW291" s="287">
        <v>4.7</v>
      </c>
      <c r="AX291" s="287">
        <v>4.7</v>
      </c>
      <c r="AY291" s="287">
        <v>4.7</v>
      </c>
      <c r="AZ291" s="287">
        <v>4.5999999999999996</v>
      </c>
      <c r="BA291" s="287">
        <v>4.5999999999999996</v>
      </c>
      <c r="BB291" s="287">
        <v>4.7</v>
      </c>
      <c r="BC291" s="287">
        <v>4.7</v>
      </c>
      <c r="BD291" s="287">
        <v>4.7</v>
      </c>
      <c r="BE291" s="287">
        <v>4.7</v>
      </c>
      <c r="BF291" s="287">
        <v>4.7</v>
      </c>
      <c r="BG291" s="287">
        <v>4.7</v>
      </c>
      <c r="BH291" s="287">
        <v>4.7</v>
      </c>
      <c r="BI291" s="287">
        <v>4.7</v>
      </c>
      <c r="BJ291" s="287">
        <v>4.7</v>
      </c>
      <c r="BK291" s="287">
        <f>_xlfn.IFNA(VLOOKUP(C291,'INFORM Severity - hidden'!$C$5:$G$300,5,FALSE),"-")</f>
        <v>4.5999999999999996</v>
      </c>
    </row>
    <row r="292" spans="1:63" x14ac:dyDescent="0.25">
      <c r="A292" t="s">
        <v>57</v>
      </c>
      <c r="B292" t="s">
        <v>492</v>
      </c>
      <c r="C292" t="s">
        <v>493</v>
      </c>
      <c r="D292" s="287" t="str">
        <f t="shared" si="4"/>
        <v>Decreasing</v>
      </c>
      <c r="E292" s="287" t="s">
        <v>10286</v>
      </c>
      <c r="F292" s="287">
        <v>2.8</v>
      </c>
      <c r="G292" s="287">
        <v>2.8</v>
      </c>
      <c r="H292" s="287">
        <v>3</v>
      </c>
      <c r="I292" s="287">
        <v>3</v>
      </c>
      <c r="J292" s="287">
        <v>3</v>
      </c>
      <c r="K292" s="287">
        <v>3</v>
      </c>
      <c r="L292" s="287">
        <v>3</v>
      </c>
      <c r="M292" s="287">
        <v>2.9</v>
      </c>
      <c r="N292" s="287">
        <v>2.9</v>
      </c>
      <c r="O292" s="287">
        <v>3</v>
      </c>
      <c r="P292" s="287">
        <v>3</v>
      </c>
      <c r="Q292" s="287">
        <v>3</v>
      </c>
      <c r="R292" s="287">
        <v>2.9</v>
      </c>
      <c r="S292" s="287">
        <v>2.9</v>
      </c>
      <c r="T292" s="287">
        <v>2.9</v>
      </c>
      <c r="U292" s="287">
        <v>2.9</v>
      </c>
      <c r="V292" s="287">
        <v>2.6</v>
      </c>
      <c r="W292" s="287">
        <v>2.6</v>
      </c>
      <c r="X292" s="287">
        <v>2.6</v>
      </c>
      <c r="Y292" s="287">
        <v>2.6</v>
      </c>
      <c r="Z292" s="287">
        <v>2.6</v>
      </c>
      <c r="AA292" s="287">
        <v>2.9</v>
      </c>
      <c r="AB292" s="287">
        <v>2.9</v>
      </c>
      <c r="AC292" s="287">
        <v>2.9</v>
      </c>
      <c r="AD292" s="287">
        <v>2.9</v>
      </c>
      <c r="AE292" s="287">
        <v>2.9</v>
      </c>
      <c r="AF292" s="287">
        <v>3</v>
      </c>
      <c r="AG292" s="287">
        <v>2.6</v>
      </c>
      <c r="AH292" s="287">
        <v>2.5</v>
      </c>
      <c r="AI292" s="287">
        <v>2.5</v>
      </c>
      <c r="AJ292" s="287">
        <v>2.5</v>
      </c>
      <c r="AK292" s="287">
        <v>4.5</v>
      </c>
      <c r="AL292" s="287">
        <v>4.5</v>
      </c>
      <c r="AM292" s="287">
        <v>4.5</v>
      </c>
      <c r="AN292" s="287">
        <v>4.5</v>
      </c>
      <c r="AO292" s="287">
        <v>4.5</v>
      </c>
      <c r="AP292" s="287">
        <v>4.5</v>
      </c>
      <c r="AQ292" s="287">
        <v>4.5</v>
      </c>
      <c r="AR292" s="287">
        <v>4.5</v>
      </c>
      <c r="AS292" s="287">
        <v>4.5</v>
      </c>
      <c r="AT292" s="287">
        <v>4.5</v>
      </c>
      <c r="AU292" s="287">
        <v>3.1</v>
      </c>
      <c r="AV292" s="287">
        <v>3.1</v>
      </c>
      <c r="AW292" s="287">
        <v>2.8</v>
      </c>
      <c r="AX292" s="287">
        <v>2.8</v>
      </c>
      <c r="AY292" s="287">
        <v>2.8</v>
      </c>
      <c r="AZ292" s="287">
        <v>2.2999999999999998</v>
      </c>
      <c r="BA292" s="287">
        <v>2.2999999999999998</v>
      </c>
      <c r="BB292" s="287">
        <v>2.2999999999999998</v>
      </c>
      <c r="BC292" s="287">
        <v>2.2999999999999998</v>
      </c>
      <c r="BD292" s="287">
        <v>2.2999999999999998</v>
      </c>
      <c r="BE292" s="287">
        <v>3</v>
      </c>
      <c r="BF292" s="287">
        <v>3</v>
      </c>
      <c r="BG292" s="287">
        <v>2.5</v>
      </c>
      <c r="BH292" s="287">
        <v>2.5</v>
      </c>
      <c r="BI292" s="287">
        <v>2.5</v>
      </c>
      <c r="BJ292" s="287">
        <v>2.5</v>
      </c>
      <c r="BK292" s="287">
        <f>_xlfn.IFNA(VLOOKUP(C292,'INFORM Severity - hidden'!$C$5:$G$300,5,FALSE),"-")</f>
        <v>2.4</v>
      </c>
    </row>
    <row r="293" spans="1:63" x14ac:dyDescent="0.25">
      <c r="A293" t="s">
        <v>247</v>
      </c>
      <c r="B293" t="s">
        <v>245</v>
      </c>
      <c r="C293" t="s">
        <v>246</v>
      </c>
      <c r="D293" s="287" t="str">
        <f t="shared" si="4"/>
        <v>Stable</v>
      </c>
      <c r="E293" s="287" t="s">
        <v>10286</v>
      </c>
      <c r="F293" s="287">
        <v>2.7</v>
      </c>
      <c r="G293" s="287">
        <v>2.7</v>
      </c>
      <c r="H293" s="287">
        <v>2.7</v>
      </c>
      <c r="I293" s="287">
        <v>2.7</v>
      </c>
      <c r="J293" s="287">
        <v>2.7</v>
      </c>
      <c r="K293" s="287">
        <v>2.7</v>
      </c>
      <c r="L293" s="287">
        <v>2.7</v>
      </c>
      <c r="M293" s="287">
        <v>2.7</v>
      </c>
      <c r="N293" s="287">
        <v>2.7</v>
      </c>
      <c r="O293" s="287">
        <v>2.7</v>
      </c>
      <c r="P293" s="287">
        <v>2.7</v>
      </c>
      <c r="Q293" s="287">
        <v>2.7</v>
      </c>
      <c r="R293" s="287">
        <v>2.7</v>
      </c>
      <c r="S293" s="287">
        <v>2.7</v>
      </c>
      <c r="T293" s="287">
        <v>2.7</v>
      </c>
      <c r="U293" s="287">
        <v>2.7</v>
      </c>
      <c r="V293" s="287">
        <v>2.8</v>
      </c>
      <c r="W293" s="287">
        <v>2.8</v>
      </c>
      <c r="X293" s="287">
        <v>2.8</v>
      </c>
      <c r="Y293" s="287">
        <v>2.8</v>
      </c>
      <c r="Z293" s="287">
        <v>2.7</v>
      </c>
      <c r="AA293" s="287">
        <v>2.7</v>
      </c>
      <c r="AB293" s="287">
        <v>2.7</v>
      </c>
      <c r="AC293" s="287">
        <v>2.7</v>
      </c>
      <c r="AD293" s="287">
        <v>2.7</v>
      </c>
      <c r="AE293" s="287">
        <v>2.7</v>
      </c>
      <c r="AF293" s="287">
        <v>2.7</v>
      </c>
      <c r="AG293" s="287">
        <v>2.7</v>
      </c>
      <c r="AH293" s="287">
        <v>2.8</v>
      </c>
      <c r="AI293" s="287">
        <v>2.9</v>
      </c>
      <c r="AJ293" s="287">
        <v>2.9</v>
      </c>
      <c r="AK293" s="287">
        <v>2.9</v>
      </c>
      <c r="AL293" s="287">
        <v>2.8</v>
      </c>
      <c r="AM293" s="287">
        <v>2.9</v>
      </c>
      <c r="AN293" s="287">
        <v>2.9</v>
      </c>
      <c r="AO293" s="287">
        <v>2.9</v>
      </c>
      <c r="AP293" s="287">
        <v>2.9</v>
      </c>
      <c r="AQ293" s="287">
        <v>2.9</v>
      </c>
      <c r="AR293" s="287">
        <v>2.9</v>
      </c>
      <c r="AS293" s="287">
        <v>2.9</v>
      </c>
      <c r="AT293" s="287">
        <v>2.8</v>
      </c>
      <c r="AU293" s="287">
        <v>2.8</v>
      </c>
      <c r="AV293" s="287">
        <v>2.8</v>
      </c>
      <c r="AW293" s="287">
        <v>2.8</v>
      </c>
      <c r="AX293" s="287">
        <v>2.9</v>
      </c>
      <c r="AY293" s="287">
        <v>2.9</v>
      </c>
      <c r="AZ293" s="287">
        <v>2.9</v>
      </c>
      <c r="BA293" s="287">
        <v>2.9</v>
      </c>
      <c r="BB293" s="287">
        <v>2.9</v>
      </c>
      <c r="BC293" s="287">
        <v>2.9</v>
      </c>
      <c r="BD293" s="287">
        <v>2.9</v>
      </c>
      <c r="BE293" s="287">
        <v>3</v>
      </c>
      <c r="BF293" s="287">
        <v>3</v>
      </c>
      <c r="BG293" s="287">
        <v>3</v>
      </c>
      <c r="BH293" s="287">
        <v>3</v>
      </c>
      <c r="BI293" s="287">
        <v>3</v>
      </c>
      <c r="BJ293" s="287">
        <v>3</v>
      </c>
      <c r="BK293" s="287">
        <f>_xlfn.IFNA(VLOOKUP(C293,'INFORM Severity - hidden'!$C$5:$G$300,5,FALSE),"-")</f>
        <v>3</v>
      </c>
    </row>
    <row r="294" spans="1:63" x14ac:dyDescent="0.25">
      <c r="A294" t="s">
        <v>105</v>
      </c>
      <c r="B294" t="s">
        <v>103</v>
      </c>
      <c r="C294" t="s">
        <v>104</v>
      </c>
      <c r="D294" s="287" t="str">
        <f t="shared" si="4"/>
        <v>Stable</v>
      </c>
      <c r="E294" s="287" t="s">
        <v>10286</v>
      </c>
      <c r="F294" s="287">
        <v>3.6</v>
      </c>
      <c r="G294" s="287">
        <v>3.8</v>
      </c>
      <c r="H294" s="287">
        <v>3.9</v>
      </c>
      <c r="I294" s="287">
        <v>3.9</v>
      </c>
      <c r="J294" s="287">
        <v>3.9</v>
      </c>
      <c r="K294" s="287">
        <v>3.9</v>
      </c>
      <c r="L294" s="287">
        <v>3.9</v>
      </c>
      <c r="M294" s="287">
        <v>3.9</v>
      </c>
      <c r="N294" s="287">
        <v>3.7</v>
      </c>
      <c r="O294" s="287">
        <v>3.7</v>
      </c>
      <c r="P294" s="287">
        <v>3.7</v>
      </c>
      <c r="Q294" s="287">
        <v>3.8</v>
      </c>
      <c r="R294" s="287">
        <v>3.8</v>
      </c>
      <c r="S294" s="287">
        <v>3.8</v>
      </c>
      <c r="T294" s="287">
        <v>3.7</v>
      </c>
      <c r="U294" s="287">
        <v>3.7</v>
      </c>
      <c r="V294" s="287">
        <v>3.7</v>
      </c>
      <c r="W294" s="287">
        <v>3.7</v>
      </c>
      <c r="X294" s="287">
        <v>3.7</v>
      </c>
      <c r="Y294" s="287">
        <v>3.7</v>
      </c>
      <c r="Z294" s="287">
        <v>3.5</v>
      </c>
      <c r="AA294" s="287">
        <v>3.5</v>
      </c>
      <c r="AB294" s="287">
        <v>3.5</v>
      </c>
      <c r="AC294" s="287">
        <v>3.5</v>
      </c>
      <c r="AD294" s="287">
        <v>3.5</v>
      </c>
      <c r="AE294" s="287">
        <v>3.5</v>
      </c>
      <c r="AF294" s="287">
        <v>3.5</v>
      </c>
      <c r="AG294" s="287">
        <v>3.5</v>
      </c>
      <c r="AH294" s="287">
        <v>3.5</v>
      </c>
      <c r="AI294" s="287">
        <v>3.4</v>
      </c>
      <c r="AJ294" s="287">
        <v>3.4</v>
      </c>
      <c r="AK294" s="287">
        <v>3.4</v>
      </c>
      <c r="AL294" s="287">
        <v>3.4</v>
      </c>
      <c r="AM294" s="287">
        <v>3.4</v>
      </c>
      <c r="AN294" s="287">
        <v>3.7</v>
      </c>
      <c r="AO294" s="287">
        <v>3.8</v>
      </c>
      <c r="AP294" s="287">
        <v>3.8</v>
      </c>
      <c r="AQ294" s="287">
        <v>3.8</v>
      </c>
      <c r="AR294" s="287">
        <v>3.8</v>
      </c>
      <c r="AS294" s="287">
        <v>3.8</v>
      </c>
      <c r="AT294" s="287">
        <v>3.8</v>
      </c>
      <c r="AU294" s="287">
        <v>3.8</v>
      </c>
      <c r="AV294" s="287">
        <v>3.8</v>
      </c>
      <c r="AW294" s="287">
        <v>3.8</v>
      </c>
      <c r="AX294" s="287">
        <v>3.8</v>
      </c>
      <c r="AY294" s="287">
        <v>3.9</v>
      </c>
      <c r="AZ294" s="287">
        <v>3.9</v>
      </c>
      <c r="BA294" s="287">
        <v>3.9</v>
      </c>
      <c r="BB294" s="287">
        <v>3.6</v>
      </c>
      <c r="BC294" s="287">
        <v>3.5</v>
      </c>
      <c r="BD294" s="287">
        <v>3.5</v>
      </c>
      <c r="BE294" s="287">
        <v>3.5</v>
      </c>
      <c r="BF294" s="287">
        <v>3.5</v>
      </c>
      <c r="BG294" s="287">
        <v>3.5</v>
      </c>
      <c r="BH294" s="287">
        <v>3.5</v>
      </c>
      <c r="BI294" s="287">
        <v>3.5</v>
      </c>
      <c r="BJ294" s="287">
        <v>3.5</v>
      </c>
      <c r="BK294" s="287">
        <f>_xlfn.IFNA(VLOOKUP(C294,'INFORM Severity - hidden'!$C$5:$G$300,5,FALSE),"-")</f>
        <v>3.5</v>
      </c>
    </row>
    <row r="295" spans="1:63" x14ac:dyDescent="0.25">
      <c r="C295" t="s">
        <v>10407</v>
      </c>
      <c r="D295" s="287" t="str">
        <f t="shared" si="4"/>
        <v>-</v>
      </c>
      <c r="E295" s="287" t="s">
        <v>10286</v>
      </c>
      <c r="F295" s="287" t="s">
        <v>10286</v>
      </c>
      <c r="G295" s="287">
        <v>2.2999999999999998</v>
      </c>
      <c r="H295" s="287">
        <v>3.2</v>
      </c>
      <c r="I295" s="287">
        <v>3.2</v>
      </c>
      <c r="J295" s="287" t="s">
        <v>10286</v>
      </c>
      <c r="K295" s="287" t="s">
        <v>10286</v>
      </c>
      <c r="L295" s="287" t="s">
        <v>10286</v>
      </c>
      <c r="M295" s="287" t="s">
        <v>10286</v>
      </c>
      <c r="N295" s="287" t="s">
        <v>10286</v>
      </c>
      <c r="O295" s="287" t="s">
        <v>10286</v>
      </c>
      <c r="P295" s="287" t="s">
        <v>10286</v>
      </c>
      <c r="Q295" s="287" t="s">
        <v>10286</v>
      </c>
      <c r="R295" s="287" t="s">
        <v>10286</v>
      </c>
      <c r="S295" s="287" t="s">
        <v>10286</v>
      </c>
      <c r="T295" s="287" t="s">
        <v>10286</v>
      </c>
      <c r="U295" s="287" t="s">
        <v>10286</v>
      </c>
      <c r="V295" s="287" t="s">
        <v>10286</v>
      </c>
      <c r="W295" s="287" t="s">
        <v>10286</v>
      </c>
      <c r="X295" s="287" t="s">
        <v>10286</v>
      </c>
      <c r="Y295" s="287" t="s">
        <v>10286</v>
      </c>
      <c r="Z295" s="287" t="s">
        <v>10286</v>
      </c>
      <c r="AA295" s="287" t="s">
        <v>10286</v>
      </c>
      <c r="AB295" s="287" t="s">
        <v>10286</v>
      </c>
      <c r="AC295" s="287" t="s">
        <v>10286</v>
      </c>
      <c r="AD295" s="287" t="s">
        <v>10286</v>
      </c>
      <c r="AE295" s="287" t="s">
        <v>10286</v>
      </c>
      <c r="AF295" s="287" t="s">
        <v>10286</v>
      </c>
      <c r="AG295" s="287" t="s">
        <v>10286</v>
      </c>
      <c r="AH295" s="287" t="s">
        <v>10286</v>
      </c>
      <c r="AI295" s="287" t="s">
        <v>10286</v>
      </c>
      <c r="AJ295" s="287" t="s">
        <v>10286</v>
      </c>
      <c r="AK295" s="287" t="s">
        <v>10286</v>
      </c>
      <c r="AL295" s="287" t="s">
        <v>10286</v>
      </c>
      <c r="AM295" s="287" t="s">
        <v>10286</v>
      </c>
      <c r="AN295" s="287" t="s">
        <v>10286</v>
      </c>
      <c r="AO295" s="287" t="s">
        <v>10286</v>
      </c>
      <c r="AP295" s="287" t="s">
        <v>10286</v>
      </c>
      <c r="AQ295" s="287" t="s">
        <v>10286</v>
      </c>
      <c r="AR295" s="287" t="s">
        <v>10286</v>
      </c>
      <c r="AS295" s="287" t="s">
        <v>10286</v>
      </c>
      <c r="AT295" s="287" t="s">
        <v>10286</v>
      </c>
      <c r="AU295" s="287" t="s">
        <v>10286</v>
      </c>
      <c r="AV295" s="287" t="s">
        <v>10286</v>
      </c>
      <c r="AW295" s="287" t="s">
        <v>10286</v>
      </c>
      <c r="AX295" s="287" t="s">
        <v>10286</v>
      </c>
      <c r="AY295" s="287" t="s">
        <v>10286</v>
      </c>
      <c r="AZ295" s="287" t="s">
        <v>10286</v>
      </c>
      <c r="BA295" s="287" t="s">
        <v>10286</v>
      </c>
      <c r="BB295" s="287" t="s">
        <v>10286</v>
      </c>
      <c r="BC295" s="287" t="s">
        <v>10286</v>
      </c>
      <c r="BD295" s="287" t="s">
        <v>10286</v>
      </c>
      <c r="BE295" s="287" t="s">
        <v>10286</v>
      </c>
      <c r="BF295" s="287" t="s">
        <v>10286</v>
      </c>
      <c r="BG295" s="287" t="s">
        <v>10286</v>
      </c>
      <c r="BH295" s="287" t="s">
        <v>10286</v>
      </c>
      <c r="BI295" s="287" t="s">
        <v>10286</v>
      </c>
      <c r="BJ295" s="287" t="s">
        <v>10286</v>
      </c>
      <c r="BK295" s="287" t="str">
        <f>_xlfn.IFNA(VLOOKUP(C295,'INFORM Severity - hidden'!$C$5:$G$300,5,FALSE),"-")</f>
        <v>-</v>
      </c>
    </row>
    <row r="296" spans="1:63" x14ac:dyDescent="0.25">
      <c r="C296" t="s">
        <v>10408</v>
      </c>
      <c r="D296" s="287" t="str">
        <f t="shared" si="4"/>
        <v>-</v>
      </c>
      <c r="E296" s="287" t="s">
        <v>10286</v>
      </c>
      <c r="F296" s="287" t="s">
        <v>10286</v>
      </c>
      <c r="G296" s="287" t="s">
        <v>10286</v>
      </c>
      <c r="H296" s="287" t="s">
        <v>10286</v>
      </c>
      <c r="I296" s="287" t="s">
        <v>10286</v>
      </c>
      <c r="J296" s="287" t="s">
        <v>10286</v>
      </c>
      <c r="K296" s="287" t="s">
        <v>10286</v>
      </c>
      <c r="L296" s="287" t="s">
        <v>10286</v>
      </c>
      <c r="M296" s="287" t="s">
        <v>10286</v>
      </c>
      <c r="N296" s="287" t="s">
        <v>10286</v>
      </c>
      <c r="O296" s="287" t="s">
        <v>10286</v>
      </c>
      <c r="P296" s="287" t="s">
        <v>10286</v>
      </c>
      <c r="Q296" s="287" t="s">
        <v>10286</v>
      </c>
      <c r="R296" s="287" t="s">
        <v>10286</v>
      </c>
      <c r="S296" s="287" t="s">
        <v>10286</v>
      </c>
      <c r="T296" s="287" t="s">
        <v>10286</v>
      </c>
      <c r="U296" s="287" t="s">
        <v>10286</v>
      </c>
      <c r="V296" s="287">
        <v>2.6</v>
      </c>
      <c r="W296" s="287">
        <v>2.6</v>
      </c>
      <c r="X296" s="287">
        <v>2.6</v>
      </c>
      <c r="Y296" s="287">
        <v>2.6</v>
      </c>
      <c r="Z296" s="287">
        <v>2.6</v>
      </c>
      <c r="AA296" s="287">
        <v>2.6</v>
      </c>
      <c r="AB296" s="287" t="s">
        <v>10286</v>
      </c>
      <c r="AC296" s="287" t="s">
        <v>10286</v>
      </c>
      <c r="AD296" s="287" t="s">
        <v>10286</v>
      </c>
      <c r="AE296" s="287" t="s">
        <v>10286</v>
      </c>
      <c r="AF296" s="287" t="s">
        <v>10286</v>
      </c>
      <c r="AG296" s="287" t="s">
        <v>10286</v>
      </c>
      <c r="AH296" s="287" t="s">
        <v>10286</v>
      </c>
      <c r="AI296" s="287" t="s">
        <v>10286</v>
      </c>
      <c r="AJ296" s="287" t="s">
        <v>10286</v>
      </c>
      <c r="AK296" s="287" t="s">
        <v>10286</v>
      </c>
      <c r="AL296" s="287" t="s">
        <v>10286</v>
      </c>
      <c r="AM296" s="287" t="s">
        <v>10286</v>
      </c>
      <c r="AN296" s="287" t="s">
        <v>10286</v>
      </c>
      <c r="AO296" s="287" t="s">
        <v>10286</v>
      </c>
      <c r="AP296" s="287" t="s">
        <v>10286</v>
      </c>
      <c r="AQ296" s="287" t="s">
        <v>10286</v>
      </c>
      <c r="AR296" s="287" t="s">
        <v>10286</v>
      </c>
      <c r="AS296" s="287" t="s">
        <v>10286</v>
      </c>
      <c r="AT296" s="287" t="s">
        <v>10286</v>
      </c>
      <c r="AU296" s="287" t="s">
        <v>10286</v>
      </c>
      <c r="AV296" s="287" t="s">
        <v>10286</v>
      </c>
      <c r="AW296" s="287" t="s">
        <v>10286</v>
      </c>
      <c r="AX296" s="287" t="s">
        <v>10286</v>
      </c>
      <c r="AY296" s="287" t="s">
        <v>10286</v>
      </c>
      <c r="AZ296" s="287" t="s">
        <v>10286</v>
      </c>
      <c r="BA296" s="287" t="s">
        <v>10286</v>
      </c>
      <c r="BB296" s="287" t="s">
        <v>10286</v>
      </c>
      <c r="BC296" s="287" t="s">
        <v>10286</v>
      </c>
      <c r="BD296" s="287" t="s">
        <v>10286</v>
      </c>
      <c r="BE296" s="287" t="s">
        <v>10286</v>
      </c>
      <c r="BF296" s="287" t="s">
        <v>10286</v>
      </c>
      <c r="BG296" s="287" t="s">
        <v>10286</v>
      </c>
      <c r="BH296" s="287" t="s">
        <v>10286</v>
      </c>
      <c r="BI296" s="287" t="s">
        <v>10286</v>
      </c>
      <c r="BJ296" s="287" t="s">
        <v>10286</v>
      </c>
      <c r="BK296" s="287" t="str">
        <f>_xlfn.IFNA(VLOOKUP(C296,'INFORM Severity - hidden'!$C$5:$G$300,5,FALSE),"-")</f>
        <v>-</v>
      </c>
    </row>
  </sheetData>
  <conditionalFormatting sqref="D3:D296">
    <cfRule type="cellIs" dxfId="8" priority="1" stopIfTrue="1" operator="equal">
      <formula>"Increasing"</formula>
    </cfRule>
    <cfRule type="cellIs" dxfId="7" priority="2" stopIfTrue="1" operator="equal">
      <formula>"Stable"</formula>
    </cfRule>
    <cfRule type="cellIs" dxfId="6" priority="3" stopIfTrue="1" operator="equal">
      <formula>"Decreasing"</formula>
    </cfRule>
  </conditionalFormatting>
  <conditionalFormatting sqref="E3:BK296">
    <cfRule type="cellIs" dxfId="5" priority="4" stopIfTrue="1" operator="equal">
      <formula>"-"</formula>
    </cfRule>
    <cfRule type="cellIs" dxfId="4" priority="5" stopIfTrue="1" operator="greaterThanOrEqual">
      <formula>4</formula>
    </cfRule>
    <cfRule type="cellIs" dxfId="3" priority="6" stopIfTrue="1" operator="between">
      <formula>3</formula>
      <formula>4</formula>
    </cfRule>
    <cfRule type="cellIs" dxfId="2" priority="7" stopIfTrue="1" operator="between">
      <formula>2</formula>
      <formula>3</formula>
    </cfRule>
    <cfRule type="cellIs" dxfId="1" priority="8" stopIfTrue="1" operator="between">
      <formula>1</formula>
      <formula>2</formula>
    </cfRule>
    <cfRule type="cellIs" dxfId="0" priority="9" stopIfTrue="1" operator="between">
      <formula>0.1</formula>
      <formula>1</formula>
    </cfRule>
  </conditionalFormatting>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72"/>
  <sheetViews>
    <sheetView workbookViewId="0"/>
  </sheetViews>
  <sheetFormatPr defaultRowHeight="15" x14ac:dyDescent="0.25"/>
  <cols>
    <col min="1" max="1" width="10" customWidth="1"/>
    <col min="2" max="3" width="20" hidden="1" customWidth="1"/>
    <col min="4" max="4" width="25" customWidth="1"/>
    <col min="5" max="5" width="40" customWidth="1"/>
    <col min="6" max="7" width="15" customWidth="1"/>
    <col min="8" max="9" width="25" customWidth="1"/>
    <col min="10" max="10" width="20" customWidth="1"/>
    <col min="11" max="11" width="60" customWidth="1"/>
    <col min="12" max="12" width="20" customWidth="1"/>
    <col min="13" max="14" width="15" customWidth="1"/>
    <col min="15" max="15" width="20" customWidth="1"/>
    <col min="16" max="17" width="25" customWidth="1"/>
  </cols>
  <sheetData>
    <row r="1" spans="1:17" x14ac:dyDescent="0.25">
      <c r="A1" s="288" t="s">
        <v>1</v>
      </c>
      <c r="B1" s="288" t="s">
        <v>10409</v>
      </c>
      <c r="C1" s="288" t="s">
        <v>10410</v>
      </c>
      <c r="D1" s="288" t="s">
        <v>2</v>
      </c>
      <c r="E1" s="288" t="s">
        <v>0</v>
      </c>
      <c r="F1" s="288" t="s">
        <v>10411</v>
      </c>
      <c r="G1" s="288" t="s">
        <v>10412</v>
      </c>
      <c r="H1" s="288" t="s">
        <v>9757</v>
      </c>
      <c r="I1" s="288" t="s">
        <v>10413</v>
      </c>
      <c r="J1" s="288" t="s">
        <v>9674</v>
      </c>
      <c r="K1" s="288" t="s">
        <v>10414</v>
      </c>
      <c r="L1" s="288" t="s">
        <v>10415</v>
      </c>
      <c r="M1" s="288" t="s">
        <v>10416</v>
      </c>
      <c r="N1" s="288" t="s">
        <v>10417</v>
      </c>
      <c r="O1" s="288" t="s">
        <v>10418</v>
      </c>
      <c r="P1" s="288" t="s">
        <v>10419</v>
      </c>
      <c r="Q1" s="288" t="s">
        <v>10420</v>
      </c>
    </row>
    <row r="2" spans="1:17" x14ac:dyDescent="0.25">
      <c r="A2" t="s">
        <v>4419</v>
      </c>
      <c r="D2" t="s">
        <v>4389</v>
      </c>
      <c r="E2" t="s">
        <v>4418</v>
      </c>
      <c r="F2" t="s">
        <v>9841</v>
      </c>
      <c r="G2" t="s">
        <v>10421</v>
      </c>
      <c r="H2" t="s">
        <v>10422</v>
      </c>
      <c r="I2" t="s">
        <v>4389</v>
      </c>
      <c r="J2" t="s">
        <v>10423</v>
      </c>
      <c r="K2" t="s">
        <v>10424</v>
      </c>
      <c r="L2" t="s">
        <v>10289</v>
      </c>
      <c r="M2" t="s">
        <v>10425</v>
      </c>
      <c r="N2" t="s">
        <v>10426</v>
      </c>
      <c r="O2" t="s">
        <v>10427</v>
      </c>
    </row>
    <row r="3" spans="1:17" x14ac:dyDescent="0.25">
      <c r="A3" t="s">
        <v>4388</v>
      </c>
      <c r="D3" t="s">
        <v>4389</v>
      </c>
      <c r="E3" t="s">
        <v>4387</v>
      </c>
      <c r="F3" t="s">
        <v>9841</v>
      </c>
      <c r="G3" t="s">
        <v>10421</v>
      </c>
      <c r="H3" t="s">
        <v>10428</v>
      </c>
      <c r="I3" t="s">
        <v>4389</v>
      </c>
      <c r="J3" t="s">
        <v>4387</v>
      </c>
      <c r="K3" t="s">
        <v>10429</v>
      </c>
      <c r="L3" t="s">
        <v>4419</v>
      </c>
      <c r="M3" t="s">
        <v>10430</v>
      </c>
      <c r="N3">
        <v>31</v>
      </c>
      <c r="O3" t="s">
        <v>10431</v>
      </c>
      <c r="P3" t="s">
        <v>10432</v>
      </c>
      <c r="Q3" t="s">
        <v>10433</v>
      </c>
    </row>
    <row r="4" spans="1:17" x14ac:dyDescent="0.25">
      <c r="A4" t="s">
        <v>1076</v>
      </c>
      <c r="D4" t="s">
        <v>1077</v>
      </c>
      <c r="E4" t="s">
        <v>1075</v>
      </c>
      <c r="F4" t="s">
        <v>9842</v>
      </c>
      <c r="G4" t="s">
        <v>10434</v>
      </c>
      <c r="H4" t="s">
        <v>10435</v>
      </c>
      <c r="I4" t="s">
        <v>1077</v>
      </c>
      <c r="J4" t="s">
        <v>10436</v>
      </c>
      <c r="K4" t="s">
        <v>10437</v>
      </c>
      <c r="M4" t="s">
        <v>10438</v>
      </c>
      <c r="N4">
        <v>716</v>
      </c>
      <c r="O4" t="s">
        <v>10431</v>
      </c>
      <c r="P4" t="s">
        <v>10439</v>
      </c>
      <c r="Q4" t="s">
        <v>10440</v>
      </c>
    </row>
    <row r="5" spans="1:17" x14ac:dyDescent="0.25">
      <c r="A5" t="s">
        <v>942</v>
      </c>
      <c r="D5" t="s">
        <v>943</v>
      </c>
      <c r="E5" t="s">
        <v>941</v>
      </c>
      <c r="F5" t="s">
        <v>9849</v>
      </c>
      <c r="G5" t="s">
        <v>10441</v>
      </c>
      <c r="H5" t="s">
        <v>10442</v>
      </c>
      <c r="I5" t="s">
        <v>943</v>
      </c>
      <c r="J5" t="s">
        <v>941</v>
      </c>
      <c r="K5" t="s">
        <v>10443</v>
      </c>
      <c r="L5" t="s">
        <v>951</v>
      </c>
      <c r="M5" t="s">
        <v>10444</v>
      </c>
      <c r="N5">
        <v>1121</v>
      </c>
      <c r="O5" t="s">
        <v>10431</v>
      </c>
      <c r="P5" t="s">
        <v>10445</v>
      </c>
      <c r="Q5" t="s">
        <v>10446</v>
      </c>
    </row>
    <row r="6" spans="1:17" x14ac:dyDescent="0.25">
      <c r="A6" t="s">
        <v>951</v>
      </c>
      <c r="D6" t="s">
        <v>952</v>
      </c>
      <c r="E6" t="s">
        <v>950</v>
      </c>
      <c r="F6" t="s">
        <v>9856</v>
      </c>
      <c r="G6" t="s">
        <v>10441</v>
      </c>
      <c r="H6" t="s">
        <v>10442</v>
      </c>
      <c r="I6" t="s">
        <v>952</v>
      </c>
      <c r="J6" t="s">
        <v>950</v>
      </c>
      <c r="K6" t="s">
        <v>10447</v>
      </c>
      <c r="L6" t="s">
        <v>942</v>
      </c>
      <c r="M6" t="s">
        <v>10444</v>
      </c>
      <c r="N6">
        <v>1121</v>
      </c>
      <c r="O6" t="s">
        <v>10431</v>
      </c>
      <c r="P6" t="s">
        <v>10448</v>
      </c>
      <c r="Q6" t="s">
        <v>10449</v>
      </c>
    </row>
    <row r="7" spans="1:17" x14ac:dyDescent="0.25">
      <c r="A7" t="s">
        <v>465</v>
      </c>
      <c r="D7" t="s">
        <v>466</v>
      </c>
      <c r="E7" t="s">
        <v>464</v>
      </c>
      <c r="F7" t="s">
        <v>9857</v>
      </c>
      <c r="G7" t="s">
        <v>10434</v>
      </c>
      <c r="H7" t="s">
        <v>10450</v>
      </c>
      <c r="I7" t="s">
        <v>466</v>
      </c>
      <c r="J7" t="s">
        <v>10451</v>
      </c>
      <c r="K7" t="s">
        <v>10452</v>
      </c>
      <c r="L7" t="s">
        <v>10453</v>
      </c>
      <c r="M7" t="s">
        <v>10425</v>
      </c>
      <c r="N7" t="s">
        <v>10426</v>
      </c>
      <c r="O7" t="s">
        <v>10427</v>
      </c>
    </row>
    <row r="8" spans="1:17" x14ac:dyDescent="0.25">
      <c r="A8" t="s">
        <v>281</v>
      </c>
      <c r="D8" t="s">
        <v>282</v>
      </c>
      <c r="E8" t="s">
        <v>280</v>
      </c>
      <c r="F8" t="s">
        <v>9862</v>
      </c>
      <c r="G8" t="s">
        <v>10434</v>
      </c>
      <c r="H8" t="s">
        <v>10454</v>
      </c>
      <c r="I8" t="s">
        <v>282</v>
      </c>
      <c r="J8" t="s">
        <v>10455</v>
      </c>
      <c r="K8" t="s">
        <v>10456</v>
      </c>
      <c r="M8" t="s">
        <v>10425</v>
      </c>
      <c r="N8" t="s">
        <v>10426</v>
      </c>
      <c r="O8" t="s">
        <v>10427</v>
      </c>
    </row>
    <row r="9" spans="1:17" x14ac:dyDescent="0.25">
      <c r="A9" t="s">
        <v>2137</v>
      </c>
      <c r="D9" t="s">
        <v>2138</v>
      </c>
      <c r="E9" t="s">
        <v>2136</v>
      </c>
      <c r="F9" t="s">
        <v>9863</v>
      </c>
      <c r="G9" t="s">
        <v>10421</v>
      </c>
      <c r="H9" t="s">
        <v>10457</v>
      </c>
      <c r="I9" t="s">
        <v>2138</v>
      </c>
      <c r="J9" t="s">
        <v>10458</v>
      </c>
      <c r="K9" t="s">
        <v>10459</v>
      </c>
      <c r="L9" t="s">
        <v>10460</v>
      </c>
      <c r="M9" t="s">
        <v>10425</v>
      </c>
      <c r="N9" t="s">
        <v>10426</v>
      </c>
      <c r="O9" t="s">
        <v>10431</v>
      </c>
      <c r="P9" t="s">
        <v>10461</v>
      </c>
      <c r="Q9" t="s">
        <v>10462</v>
      </c>
    </row>
    <row r="10" spans="1:17" x14ac:dyDescent="0.25">
      <c r="A10" t="s">
        <v>3539</v>
      </c>
      <c r="D10" t="s">
        <v>2138</v>
      </c>
      <c r="E10" t="s">
        <v>3538</v>
      </c>
      <c r="F10" t="s">
        <v>9863</v>
      </c>
      <c r="G10" t="s">
        <v>10421</v>
      </c>
      <c r="H10" t="s">
        <v>10463</v>
      </c>
      <c r="I10" t="s">
        <v>2138</v>
      </c>
      <c r="J10" t="s">
        <v>3538</v>
      </c>
      <c r="K10" t="s">
        <v>10464</v>
      </c>
      <c r="M10" t="s">
        <v>10465</v>
      </c>
      <c r="N10">
        <v>93</v>
      </c>
      <c r="O10" t="s">
        <v>10431</v>
      </c>
      <c r="P10" t="s">
        <v>10461</v>
      </c>
      <c r="Q10" t="s">
        <v>10462</v>
      </c>
    </row>
    <row r="11" spans="1:17" x14ac:dyDescent="0.25">
      <c r="A11" t="s">
        <v>5438</v>
      </c>
      <c r="D11" t="s">
        <v>2138</v>
      </c>
      <c r="E11" t="s">
        <v>5437</v>
      </c>
      <c r="F11" t="s">
        <v>9863</v>
      </c>
      <c r="G11" t="s">
        <v>10421</v>
      </c>
      <c r="H11" t="s">
        <v>10466</v>
      </c>
      <c r="I11" t="s">
        <v>2138</v>
      </c>
      <c r="J11" t="s">
        <v>10423</v>
      </c>
      <c r="K11" t="s">
        <v>10467</v>
      </c>
      <c r="M11" t="s">
        <v>10468</v>
      </c>
      <c r="N11">
        <v>30</v>
      </c>
      <c r="O11" t="s">
        <v>10427</v>
      </c>
    </row>
    <row r="12" spans="1:17" x14ac:dyDescent="0.25">
      <c r="A12" t="s">
        <v>5466</v>
      </c>
      <c r="D12" t="s">
        <v>2138</v>
      </c>
      <c r="E12" t="s">
        <v>5465</v>
      </c>
      <c r="F12" t="s">
        <v>9863</v>
      </c>
      <c r="G12" t="s">
        <v>10421</v>
      </c>
      <c r="H12" t="s">
        <v>10469</v>
      </c>
      <c r="I12" t="s">
        <v>2138</v>
      </c>
      <c r="J12" t="s">
        <v>5465</v>
      </c>
      <c r="K12" t="s">
        <v>10470</v>
      </c>
      <c r="M12" t="s">
        <v>10471</v>
      </c>
      <c r="N12">
        <v>2</v>
      </c>
      <c r="O12" t="s">
        <v>10431</v>
      </c>
      <c r="P12" t="s">
        <v>10461</v>
      </c>
      <c r="Q12" t="s">
        <v>10462</v>
      </c>
    </row>
    <row r="13" spans="1:17" x14ac:dyDescent="0.25">
      <c r="A13" t="s">
        <v>4503</v>
      </c>
      <c r="D13" t="s">
        <v>4504</v>
      </c>
      <c r="E13" t="s">
        <v>4502</v>
      </c>
      <c r="F13" t="s">
        <v>9864</v>
      </c>
      <c r="G13" t="s">
        <v>10472</v>
      </c>
      <c r="H13" t="s">
        <v>10442</v>
      </c>
      <c r="I13" t="s">
        <v>4504</v>
      </c>
      <c r="J13" t="s">
        <v>10473</v>
      </c>
      <c r="K13" t="s">
        <v>10474</v>
      </c>
      <c r="L13" t="s">
        <v>10475</v>
      </c>
      <c r="M13" t="s">
        <v>10476</v>
      </c>
      <c r="N13">
        <v>6</v>
      </c>
      <c r="O13" t="s">
        <v>10431</v>
      </c>
      <c r="P13" t="s">
        <v>10477</v>
      </c>
      <c r="Q13" t="s">
        <v>10478</v>
      </c>
    </row>
    <row r="14" spans="1:17" x14ac:dyDescent="0.25">
      <c r="A14" t="s">
        <v>4464</v>
      </c>
      <c r="D14" t="s">
        <v>4465</v>
      </c>
      <c r="E14" t="s">
        <v>4463</v>
      </c>
      <c r="F14" t="s">
        <v>9871</v>
      </c>
      <c r="G14" t="s">
        <v>10472</v>
      </c>
      <c r="H14" t="s">
        <v>10479</v>
      </c>
      <c r="I14" t="s">
        <v>4465</v>
      </c>
      <c r="J14" t="s">
        <v>10473</v>
      </c>
      <c r="K14" t="s">
        <v>10480</v>
      </c>
      <c r="L14" t="s">
        <v>10481</v>
      </c>
      <c r="M14" t="s">
        <v>10476</v>
      </c>
      <c r="N14">
        <v>6</v>
      </c>
      <c r="O14" t="s">
        <v>10427</v>
      </c>
    </row>
    <row r="15" spans="1:17" x14ac:dyDescent="0.25">
      <c r="A15" t="s">
        <v>5416</v>
      </c>
      <c r="D15" t="s">
        <v>1185</v>
      </c>
      <c r="E15" t="s">
        <v>5415</v>
      </c>
      <c r="F15" t="s">
        <v>9876</v>
      </c>
      <c r="G15" t="s">
        <v>10482</v>
      </c>
      <c r="H15" t="s">
        <v>10483</v>
      </c>
      <c r="I15" t="s">
        <v>1185</v>
      </c>
      <c r="J15" t="s">
        <v>10484</v>
      </c>
      <c r="K15" t="s">
        <v>10485</v>
      </c>
      <c r="L15" t="s">
        <v>10486</v>
      </c>
      <c r="M15" t="s">
        <v>10487</v>
      </c>
      <c r="N15">
        <v>695</v>
      </c>
      <c r="O15" t="s">
        <v>10427</v>
      </c>
    </row>
    <row r="16" spans="1:17" x14ac:dyDescent="0.25">
      <c r="A16" t="s">
        <v>1184</v>
      </c>
      <c r="D16" t="s">
        <v>1185</v>
      </c>
      <c r="E16" t="s">
        <v>1183</v>
      </c>
      <c r="F16" t="s">
        <v>9876</v>
      </c>
      <c r="G16" t="s">
        <v>10482</v>
      </c>
      <c r="H16" t="s">
        <v>10488</v>
      </c>
      <c r="I16" t="s">
        <v>1185</v>
      </c>
      <c r="J16" t="s">
        <v>10489</v>
      </c>
      <c r="K16" t="s">
        <v>10490</v>
      </c>
      <c r="L16" t="s">
        <v>6522</v>
      </c>
      <c r="M16" t="s">
        <v>10425</v>
      </c>
      <c r="N16" t="s">
        <v>10426</v>
      </c>
      <c r="O16" t="s">
        <v>10431</v>
      </c>
      <c r="P16" t="s">
        <v>10491</v>
      </c>
      <c r="Q16" t="s">
        <v>10492</v>
      </c>
    </row>
    <row r="17" spans="1:17" x14ac:dyDescent="0.25">
      <c r="A17" t="s">
        <v>1510</v>
      </c>
      <c r="D17" t="s">
        <v>1185</v>
      </c>
      <c r="E17" t="s">
        <v>1509</v>
      </c>
      <c r="F17" t="s">
        <v>9876</v>
      </c>
      <c r="G17" t="s">
        <v>10482</v>
      </c>
      <c r="H17" t="s">
        <v>10463</v>
      </c>
      <c r="I17" t="s">
        <v>1185</v>
      </c>
      <c r="J17" t="s">
        <v>10463</v>
      </c>
      <c r="K17" t="s">
        <v>10493</v>
      </c>
      <c r="M17" t="s">
        <v>10487</v>
      </c>
      <c r="N17">
        <v>695</v>
      </c>
      <c r="O17" t="s">
        <v>10431</v>
      </c>
      <c r="P17" t="s">
        <v>10494</v>
      </c>
      <c r="Q17" t="s">
        <v>10495</v>
      </c>
    </row>
    <row r="18" spans="1:17" x14ac:dyDescent="0.25">
      <c r="A18" t="s">
        <v>5412</v>
      </c>
      <c r="D18" t="s">
        <v>1185</v>
      </c>
      <c r="E18" t="s">
        <v>5411</v>
      </c>
      <c r="F18" t="s">
        <v>9876</v>
      </c>
      <c r="G18" t="s">
        <v>10482</v>
      </c>
      <c r="H18" t="s">
        <v>10435</v>
      </c>
      <c r="I18" t="s">
        <v>1185</v>
      </c>
      <c r="J18" t="s">
        <v>5411</v>
      </c>
      <c r="K18" t="s">
        <v>10496</v>
      </c>
      <c r="M18" t="s">
        <v>10471</v>
      </c>
      <c r="N18">
        <v>2</v>
      </c>
      <c r="O18" t="s">
        <v>10431</v>
      </c>
      <c r="P18" t="s">
        <v>10497</v>
      </c>
      <c r="Q18" t="s">
        <v>10498</v>
      </c>
    </row>
    <row r="19" spans="1:17" x14ac:dyDescent="0.25">
      <c r="A19" t="s">
        <v>134</v>
      </c>
      <c r="D19" t="s">
        <v>135</v>
      </c>
      <c r="E19" t="s">
        <v>133</v>
      </c>
      <c r="F19" t="s">
        <v>9885</v>
      </c>
      <c r="G19" t="s">
        <v>10434</v>
      </c>
      <c r="H19" t="s">
        <v>10442</v>
      </c>
      <c r="I19" t="s">
        <v>135</v>
      </c>
      <c r="J19" t="s">
        <v>10423</v>
      </c>
      <c r="K19" t="s">
        <v>10499</v>
      </c>
      <c r="M19" t="s">
        <v>10425</v>
      </c>
      <c r="N19" t="s">
        <v>10426</v>
      </c>
      <c r="O19" t="s">
        <v>10427</v>
      </c>
    </row>
    <row r="20" spans="1:17" x14ac:dyDescent="0.25">
      <c r="A20" t="s">
        <v>2083</v>
      </c>
      <c r="D20" t="s">
        <v>2084</v>
      </c>
      <c r="E20" t="s">
        <v>2082</v>
      </c>
      <c r="F20" t="s">
        <v>9890</v>
      </c>
      <c r="G20" t="s">
        <v>10482</v>
      </c>
      <c r="H20" t="s">
        <v>10488</v>
      </c>
      <c r="I20" t="s">
        <v>2084</v>
      </c>
      <c r="J20" t="s">
        <v>10489</v>
      </c>
      <c r="K20" t="s">
        <v>10500</v>
      </c>
      <c r="L20" t="s">
        <v>6522</v>
      </c>
      <c r="M20" t="s">
        <v>10501</v>
      </c>
      <c r="N20">
        <v>657</v>
      </c>
      <c r="O20" t="s">
        <v>10427</v>
      </c>
    </row>
    <row r="21" spans="1:17" x14ac:dyDescent="0.25">
      <c r="A21" t="s">
        <v>167</v>
      </c>
      <c r="D21" t="s">
        <v>168</v>
      </c>
      <c r="E21" t="s">
        <v>166</v>
      </c>
      <c r="F21" t="s">
        <v>9895</v>
      </c>
      <c r="G21" t="s">
        <v>10434</v>
      </c>
      <c r="H21" t="s">
        <v>10442</v>
      </c>
      <c r="I21" t="s">
        <v>168</v>
      </c>
      <c r="J21" t="s">
        <v>10484</v>
      </c>
      <c r="K21" t="s">
        <v>10502</v>
      </c>
      <c r="M21" t="s">
        <v>10425</v>
      </c>
      <c r="N21" t="s">
        <v>10426</v>
      </c>
      <c r="O21" t="s">
        <v>10427</v>
      </c>
    </row>
    <row r="22" spans="1:17" x14ac:dyDescent="0.25">
      <c r="A22" t="s">
        <v>171</v>
      </c>
      <c r="D22" t="s">
        <v>168</v>
      </c>
      <c r="E22" t="s">
        <v>170</v>
      </c>
      <c r="F22" t="s">
        <v>9895</v>
      </c>
      <c r="G22" t="s">
        <v>10434</v>
      </c>
      <c r="H22" t="s">
        <v>10455</v>
      </c>
      <c r="I22" t="s">
        <v>168</v>
      </c>
      <c r="J22" t="s">
        <v>364</v>
      </c>
      <c r="K22" t="s">
        <v>10503</v>
      </c>
      <c r="M22" t="s">
        <v>10425</v>
      </c>
      <c r="N22" t="s">
        <v>10426</v>
      </c>
      <c r="O22" t="s">
        <v>10431</v>
      </c>
      <c r="P22" t="s">
        <v>10504</v>
      </c>
      <c r="Q22" t="s">
        <v>10505</v>
      </c>
    </row>
    <row r="23" spans="1:17" x14ac:dyDescent="0.25">
      <c r="A23" t="s">
        <v>181</v>
      </c>
      <c r="D23" t="s">
        <v>168</v>
      </c>
      <c r="E23" t="s">
        <v>180</v>
      </c>
      <c r="F23" t="s">
        <v>9895</v>
      </c>
      <c r="G23" t="s">
        <v>10434</v>
      </c>
      <c r="H23" t="s">
        <v>10455</v>
      </c>
      <c r="I23" t="s">
        <v>168</v>
      </c>
      <c r="J23" t="s">
        <v>10506</v>
      </c>
      <c r="K23" t="s">
        <v>10507</v>
      </c>
      <c r="M23" t="s">
        <v>10425</v>
      </c>
      <c r="N23" t="s">
        <v>10426</v>
      </c>
      <c r="O23" t="s">
        <v>10431</v>
      </c>
      <c r="P23" t="s">
        <v>10508</v>
      </c>
      <c r="Q23" t="s">
        <v>10509</v>
      </c>
    </row>
    <row r="24" spans="1:17" x14ac:dyDescent="0.25">
      <c r="A24" t="s">
        <v>188</v>
      </c>
      <c r="D24" t="s">
        <v>168</v>
      </c>
      <c r="E24" t="s">
        <v>187</v>
      </c>
      <c r="F24" t="s">
        <v>9895</v>
      </c>
      <c r="G24" t="s">
        <v>10434</v>
      </c>
      <c r="H24" t="s">
        <v>10442</v>
      </c>
      <c r="I24" t="s">
        <v>168</v>
      </c>
      <c r="J24" t="s">
        <v>10510</v>
      </c>
      <c r="K24" t="s">
        <v>10511</v>
      </c>
      <c r="M24" t="s">
        <v>10425</v>
      </c>
      <c r="N24" t="s">
        <v>10426</v>
      </c>
      <c r="O24" t="s">
        <v>10431</v>
      </c>
      <c r="P24" t="s">
        <v>10512</v>
      </c>
      <c r="Q24" t="s">
        <v>10513</v>
      </c>
    </row>
    <row r="25" spans="1:17" x14ac:dyDescent="0.25">
      <c r="A25" t="s">
        <v>196</v>
      </c>
      <c r="D25" t="s">
        <v>197</v>
      </c>
      <c r="E25" t="s">
        <v>195</v>
      </c>
      <c r="F25" t="s">
        <v>9896</v>
      </c>
      <c r="G25" t="s">
        <v>10434</v>
      </c>
      <c r="H25" t="s">
        <v>10514</v>
      </c>
      <c r="I25" t="s">
        <v>197</v>
      </c>
      <c r="J25" t="s">
        <v>10423</v>
      </c>
      <c r="K25" t="s">
        <v>10515</v>
      </c>
      <c r="M25" t="s">
        <v>10425</v>
      </c>
      <c r="N25" t="s">
        <v>10426</v>
      </c>
      <c r="O25" t="s">
        <v>10427</v>
      </c>
    </row>
    <row r="26" spans="1:17" x14ac:dyDescent="0.25">
      <c r="A26" t="s">
        <v>980</v>
      </c>
      <c r="D26" t="s">
        <v>981</v>
      </c>
      <c r="E26" t="s">
        <v>979</v>
      </c>
      <c r="F26" t="s">
        <v>9897</v>
      </c>
      <c r="G26" t="s">
        <v>10434</v>
      </c>
      <c r="H26" t="s">
        <v>10455</v>
      </c>
      <c r="I26" t="s">
        <v>981</v>
      </c>
      <c r="J26" t="s">
        <v>10423</v>
      </c>
      <c r="K26" t="s">
        <v>10516</v>
      </c>
      <c r="M26" t="s">
        <v>10517</v>
      </c>
      <c r="N26">
        <v>1460</v>
      </c>
      <c r="O26" t="s">
        <v>10427</v>
      </c>
    </row>
    <row r="27" spans="1:17" x14ac:dyDescent="0.25">
      <c r="A27" t="s">
        <v>2185</v>
      </c>
      <c r="D27" t="s">
        <v>1492</v>
      </c>
      <c r="E27" t="s">
        <v>2184</v>
      </c>
      <c r="F27" t="s">
        <v>9898</v>
      </c>
      <c r="G27" t="s">
        <v>10482</v>
      </c>
      <c r="H27" t="s">
        <v>10518</v>
      </c>
      <c r="I27" t="s">
        <v>1492</v>
      </c>
      <c r="J27" t="s">
        <v>10423</v>
      </c>
      <c r="K27" t="s">
        <v>10519</v>
      </c>
      <c r="M27" t="s">
        <v>10425</v>
      </c>
      <c r="N27" t="s">
        <v>10426</v>
      </c>
      <c r="O27" t="s">
        <v>10427</v>
      </c>
    </row>
    <row r="28" spans="1:17" x14ac:dyDescent="0.25">
      <c r="A28" t="s">
        <v>1491</v>
      </c>
      <c r="D28" t="s">
        <v>1492</v>
      </c>
      <c r="E28" t="s">
        <v>1490</v>
      </c>
      <c r="F28" t="s">
        <v>9898</v>
      </c>
      <c r="G28" t="s">
        <v>10482</v>
      </c>
      <c r="H28" t="s">
        <v>10488</v>
      </c>
      <c r="I28" t="s">
        <v>1492</v>
      </c>
      <c r="J28" t="s">
        <v>10520</v>
      </c>
      <c r="K28" t="s">
        <v>10521</v>
      </c>
      <c r="L28" t="s">
        <v>6522</v>
      </c>
      <c r="M28" t="s">
        <v>10425</v>
      </c>
      <c r="N28" t="s">
        <v>10426</v>
      </c>
      <c r="O28" t="s">
        <v>10427</v>
      </c>
    </row>
    <row r="29" spans="1:17" x14ac:dyDescent="0.25">
      <c r="A29" t="s">
        <v>1518</v>
      </c>
      <c r="D29" t="s">
        <v>1519</v>
      </c>
      <c r="E29" t="s">
        <v>1517</v>
      </c>
      <c r="F29" t="s">
        <v>9903</v>
      </c>
      <c r="G29" t="s">
        <v>10482</v>
      </c>
      <c r="H29" t="s">
        <v>10488</v>
      </c>
      <c r="I29" t="s">
        <v>1519</v>
      </c>
      <c r="J29" t="s">
        <v>10522</v>
      </c>
      <c r="K29" t="s">
        <v>10523</v>
      </c>
      <c r="L29" t="s">
        <v>1525</v>
      </c>
      <c r="M29" t="s">
        <v>10524</v>
      </c>
      <c r="N29">
        <v>1704</v>
      </c>
      <c r="O29" t="s">
        <v>10427</v>
      </c>
    </row>
    <row r="30" spans="1:17" x14ac:dyDescent="0.25">
      <c r="A30" t="s">
        <v>5364</v>
      </c>
      <c r="D30" t="s">
        <v>5365</v>
      </c>
      <c r="E30" t="s">
        <v>5363</v>
      </c>
      <c r="F30" t="s">
        <v>9908</v>
      </c>
      <c r="G30" t="s">
        <v>10472</v>
      </c>
      <c r="H30" t="s">
        <v>10442</v>
      </c>
      <c r="I30" t="s">
        <v>5365</v>
      </c>
      <c r="J30" t="s">
        <v>10473</v>
      </c>
      <c r="K30" t="s">
        <v>10525</v>
      </c>
      <c r="L30" t="s">
        <v>10526</v>
      </c>
      <c r="M30" t="s">
        <v>10476</v>
      </c>
      <c r="N30">
        <v>6</v>
      </c>
      <c r="O30" t="s">
        <v>10427</v>
      </c>
    </row>
    <row r="31" spans="1:17" x14ac:dyDescent="0.25">
      <c r="A31" t="s">
        <v>1476</v>
      </c>
      <c r="D31" t="s">
        <v>1448</v>
      </c>
      <c r="E31" t="s">
        <v>1475</v>
      </c>
      <c r="F31" t="s">
        <v>9911</v>
      </c>
      <c r="G31" t="s">
        <v>10434</v>
      </c>
      <c r="H31" t="s">
        <v>10527</v>
      </c>
      <c r="I31" t="s">
        <v>1448</v>
      </c>
      <c r="J31" t="s">
        <v>10484</v>
      </c>
      <c r="K31" t="s">
        <v>10528</v>
      </c>
      <c r="M31" t="s">
        <v>10425</v>
      </c>
      <c r="N31" t="s">
        <v>10426</v>
      </c>
      <c r="O31" t="s">
        <v>10427</v>
      </c>
    </row>
    <row r="32" spans="1:17" x14ac:dyDescent="0.25">
      <c r="A32" t="s">
        <v>1461</v>
      </c>
      <c r="D32" t="s">
        <v>1448</v>
      </c>
      <c r="E32" t="s">
        <v>1460</v>
      </c>
      <c r="F32" t="s">
        <v>9911</v>
      </c>
      <c r="G32" t="s">
        <v>10434</v>
      </c>
      <c r="H32" t="s">
        <v>10488</v>
      </c>
      <c r="I32" t="s">
        <v>1448</v>
      </c>
      <c r="J32" t="s">
        <v>10529</v>
      </c>
      <c r="K32" t="s">
        <v>10530</v>
      </c>
      <c r="M32" t="s">
        <v>10425</v>
      </c>
      <c r="N32" t="s">
        <v>10426</v>
      </c>
      <c r="O32" t="s">
        <v>10427</v>
      </c>
    </row>
    <row r="33" spans="1:17" x14ac:dyDescent="0.25">
      <c r="A33" t="s">
        <v>1447</v>
      </c>
      <c r="D33" t="s">
        <v>1448</v>
      </c>
      <c r="E33" t="s">
        <v>1446</v>
      </c>
      <c r="F33" t="s">
        <v>9911</v>
      </c>
      <c r="G33" t="s">
        <v>10434</v>
      </c>
      <c r="H33" t="s">
        <v>10435</v>
      </c>
      <c r="I33" t="s">
        <v>1448</v>
      </c>
      <c r="J33" t="s">
        <v>10435</v>
      </c>
      <c r="K33" t="s">
        <v>10531</v>
      </c>
      <c r="M33" t="s">
        <v>10425</v>
      </c>
      <c r="N33" t="s">
        <v>10426</v>
      </c>
      <c r="O33" t="s">
        <v>10427</v>
      </c>
    </row>
    <row r="34" spans="1:17" x14ac:dyDescent="0.25">
      <c r="A34" t="s">
        <v>1548</v>
      </c>
      <c r="D34" t="s">
        <v>1549</v>
      </c>
      <c r="E34" t="s">
        <v>1547</v>
      </c>
      <c r="F34" t="s">
        <v>9916</v>
      </c>
      <c r="G34" t="s">
        <v>10482</v>
      </c>
      <c r="H34" t="s">
        <v>10488</v>
      </c>
      <c r="I34" t="s">
        <v>1549</v>
      </c>
      <c r="J34" t="s">
        <v>10520</v>
      </c>
      <c r="K34" t="s">
        <v>10532</v>
      </c>
      <c r="L34" t="s">
        <v>6522</v>
      </c>
      <c r="M34" t="s">
        <v>10501</v>
      </c>
      <c r="N34">
        <v>657</v>
      </c>
      <c r="O34" t="s">
        <v>10427</v>
      </c>
    </row>
    <row r="35" spans="1:17" x14ac:dyDescent="0.25">
      <c r="A35" t="s">
        <v>288</v>
      </c>
      <c r="D35" t="s">
        <v>289</v>
      </c>
      <c r="E35" t="s">
        <v>287</v>
      </c>
      <c r="F35" t="s">
        <v>9917</v>
      </c>
      <c r="G35" t="s">
        <v>10434</v>
      </c>
      <c r="H35" t="s">
        <v>10488</v>
      </c>
      <c r="I35" t="s">
        <v>289</v>
      </c>
      <c r="J35" t="s">
        <v>10529</v>
      </c>
      <c r="K35" t="s">
        <v>10533</v>
      </c>
      <c r="M35" t="s">
        <v>10425</v>
      </c>
      <c r="N35" t="s">
        <v>10426</v>
      </c>
      <c r="O35" t="s">
        <v>10427</v>
      </c>
    </row>
    <row r="36" spans="1:17" x14ac:dyDescent="0.25">
      <c r="A36" t="s">
        <v>294</v>
      </c>
      <c r="D36" t="s">
        <v>289</v>
      </c>
      <c r="E36" t="s">
        <v>293</v>
      </c>
      <c r="F36" t="s">
        <v>9917</v>
      </c>
      <c r="G36" t="s">
        <v>10434</v>
      </c>
      <c r="H36" t="s">
        <v>10488</v>
      </c>
      <c r="I36" t="s">
        <v>289</v>
      </c>
      <c r="J36" t="s">
        <v>10534</v>
      </c>
      <c r="K36" t="s">
        <v>10535</v>
      </c>
      <c r="M36" t="s">
        <v>10425</v>
      </c>
      <c r="N36" t="s">
        <v>10426</v>
      </c>
      <c r="O36" t="s">
        <v>10431</v>
      </c>
      <c r="P36" t="s">
        <v>10536</v>
      </c>
      <c r="Q36" t="s">
        <v>10537</v>
      </c>
    </row>
    <row r="37" spans="1:17" x14ac:dyDescent="0.25">
      <c r="A37" t="s">
        <v>861</v>
      </c>
      <c r="D37" t="s">
        <v>289</v>
      </c>
      <c r="E37" t="s">
        <v>860</v>
      </c>
      <c r="F37" t="s">
        <v>9917</v>
      </c>
      <c r="G37" t="s">
        <v>10434</v>
      </c>
      <c r="H37" t="s">
        <v>10488</v>
      </c>
      <c r="I37" t="s">
        <v>289</v>
      </c>
      <c r="J37" t="s">
        <v>10484</v>
      </c>
      <c r="K37" t="s">
        <v>10538</v>
      </c>
      <c r="M37" t="s">
        <v>10539</v>
      </c>
      <c r="N37">
        <v>1255</v>
      </c>
      <c r="O37" t="s">
        <v>10427</v>
      </c>
    </row>
    <row r="38" spans="1:17" x14ac:dyDescent="0.25">
      <c r="A38" t="s">
        <v>2210</v>
      </c>
      <c r="D38" t="s">
        <v>2211</v>
      </c>
      <c r="E38" t="s">
        <v>2209</v>
      </c>
      <c r="F38" t="s">
        <v>9918</v>
      </c>
      <c r="G38" t="s">
        <v>10482</v>
      </c>
      <c r="H38" t="s">
        <v>10488</v>
      </c>
      <c r="I38" t="s">
        <v>2211</v>
      </c>
      <c r="J38" t="s">
        <v>10520</v>
      </c>
      <c r="K38" t="s">
        <v>10540</v>
      </c>
      <c r="L38" t="s">
        <v>6522</v>
      </c>
      <c r="M38" t="s">
        <v>10425</v>
      </c>
      <c r="N38" t="s">
        <v>10426</v>
      </c>
      <c r="O38" t="s">
        <v>10427</v>
      </c>
    </row>
    <row r="39" spans="1:17" x14ac:dyDescent="0.25">
      <c r="A39" t="s">
        <v>3418</v>
      </c>
      <c r="D39" t="s">
        <v>3419</v>
      </c>
      <c r="E39" t="s">
        <v>3417</v>
      </c>
      <c r="F39" t="s">
        <v>9919</v>
      </c>
      <c r="G39" t="s">
        <v>10434</v>
      </c>
      <c r="H39" t="s">
        <v>10479</v>
      </c>
      <c r="I39" t="s">
        <v>3419</v>
      </c>
      <c r="J39" t="s">
        <v>10541</v>
      </c>
      <c r="K39" t="s">
        <v>10542</v>
      </c>
      <c r="M39" t="s">
        <v>10543</v>
      </c>
      <c r="N39">
        <v>129</v>
      </c>
      <c r="O39" t="s">
        <v>10427</v>
      </c>
    </row>
    <row r="40" spans="1:17" x14ac:dyDescent="0.25">
      <c r="A40" t="s">
        <v>205</v>
      </c>
      <c r="D40" t="s">
        <v>206</v>
      </c>
      <c r="E40" t="s">
        <v>204</v>
      </c>
      <c r="F40" t="s">
        <v>9920</v>
      </c>
      <c r="G40" t="s">
        <v>10434</v>
      </c>
      <c r="H40" t="s">
        <v>10544</v>
      </c>
      <c r="I40" t="s">
        <v>206</v>
      </c>
      <c r="J40" t="s">
        <v>10423</v>
      </c>
      <c r="K40" t="s">
        <v>10545</v>
      </c>
      <c r="L40" t="s">
        <v>10546</v>
      </c>
      <c r="M40" t="s">
        <v>10425</v>
      </c>
      <c r="N40" t="s">
        <v>10426</v>
      </c>
      <c r="O40" t="s">
        <v>10427</v>
      </c>
    </row>
    <row r="41" spans="1:17" x14ac:dyDescent="0.25">
      <c r="A41" t="s">
        <v>252</v>
      </c>
      <c r="D41" t="s">
        <v>253</v>
      </c>
      <c r="E41" t="s">
        <v>251</v>
      </c>
      <c r="F41" t="s">
        <v>9921</v>
      </c>
      <c r="G41" t="s">
        <v>10472</v>
      </c>
      <c r="H41" t="s">
        <v>10488</v>
      </c>
      <c r="I41" t="s">
        <v>253</v>
      </c>
      <c r="J41" t="s">
        <v>10529</v>
      </c>
      <c r="K41" t="s">
        <v>10547</v>
      </c>
      <c r="M41" t="s">
        <v>10425</v>
      </c>
      <c r="N41" t="s">
        <v>10426</v>
      </c>
      <c r="O41" t="s">
        <v>10427</v>
      </c>
      <c r="P41" t="s">
        <v>10548</v>
      </c>
      <c r="Q41" t="s">
        <v>10549</v>
      </c>
    </row>
    <row r="42" spans="1:17" x14ac:dyDescent="0.25">
      <c r="A42" t="s">
        <v>5376</v>
      </c>
      <c r="D42" t="s">
        <v>5377</v>
      </c>
      <c r="E42" t="s">
        <v>5375</v>
      </c>
      <c r="F42" t="s">
        <v>9922</v>
      </c>
      <c r="G42" t="s">
        <v>10472</v>
      </c>
      <c r="H42" t="s">
        <v>10442</v>
      </c>
      <c r="I42" t="s">
        <v>5377</v>
      </c>
      <c r="J42" t="s">
        <v>10473</v>
      </c>
      <c r="K42" t="s">
        <v>10550</v>
      </c>
      <c r="L42" t="s">
        <v>10551</v>
      </c>
      <c r="M42" t="s">
        <v>10476</v>
      </c>
      <c r="N42">
        <v>6</v>
      </c>
      <c r="O42" t="s">
        <v>10427</v>
      </c>
    </row>
    <row r="43" spans="1:17" x14ac:dyDescent="0.25">
      <c r="A43" t="s">
        <v>1176</v>
      </c>
      <c r="D43" t="s">
        <v>1028</v>
      </c>
      <c r="E43" t="s">
        <v>1175</v>
      </c>
      <c r="F43" t="s">
        <v>9923</v>
      </c>
      <c r="G43" t="s">
        <v>10434</v>
      </c>
      <c r="H43" t="s">
        <v>10552</v>
      </c>
      <c r="I43" t="s">
        <v>1028</v>
      </c>
      <c r="J43" t="s">
        <v>10423</v>
      </c>
      <c r="K43" t="s">
        <v>10553</v>
      </c>
      <c r="L43" t="s">
        <v>205</v>
      </c>
      <c r="M43" t="s">
        <v>10425</v>
      </c>
      <c r="N43" t="s">
        <v>10426</v>
      </c>
      <c r="O43" t="s">
        <v>10427</v>
      </c>
    </row>
    <row r="44" spans="1:17" x14ac:dyDescent="0.25">
      <c r="A44" t="s">
        <v>1027</v>
      </c>
      <c r="D44" t="s">
        <v>1028</v>
      </c>
      <c r="E44" t="s">
        <v>1026</v>
      </c>
      <c r="F44" t="s">
        <v>9923</v>
      </c>
      <c r="G44" t="s">
        <v>10434</v>
      </c>
      <c r="H44" t="s">
        <v>10488</v>
      </c>
      <c r="I44" t="s">
        <v>1028</v>
      </c>
      <c r="J44" t="s">
        <v>1026</v>
      </c>
      <c r="K44" t="s">
        <v>10554</v>
      </c>
      <c r="M44" t="s">
        <v>10555</v>
      </c>
      <c r="N44">
        <v>1277</v>
      </c>
      <c r="O44" t="s">
        <v>10427</v>
      </c>
    </row>
    <row r="45" spans="1:17" x14ac:dyDescent="0.25">
      <c r="A45" t="s">
        <v>1037</v>
      </c>
      <c r="D45" t="s">
        <v>1028</v>
      </c>
      <c r="E45" t="s">
        <v>1036</v>
      </c>
      <c r="F45" t="s">
        <v>9923</v>
      </c>
      <c r="G45" t="s">
        <v>10434</v>
      </c>
      <c r="H45" t="s">
        <v>10442</v>
      </c>
      <c r="I45" t="s">
        <v>1028</v>
      </c>
      <c r="J45" t="s">
        <v>1036</v>
      </c>
      <c r="K45" t="s">
        <v>10556</v>
      </c>
      <c r="L45" t="s">
        <v>205</v>
      </c>
      <c r="M45" t="s">
        <v>10557</v>
      </c>
      <c r="N45">
        <v>1091</v>
      </c>
      <c r="O45" t="s">
        <v>10431</v>
      </c>
      <c r="P45" t="s">
        <v>10558</v>
      </c>
      <c r="Q45" t="s">
        <v>10559</v>
      </c>
    </row>
    <row r="46" spans="1:17" x14ac:dyDescent="0.25">
      <c r="A46" t="s">
        <v>1110</v>
      </c>
      <c r="D46" t="s">
        <v>1028</v>
      </c>
      <c r="E46" t="s">
        <v>1109</v>
      </c>
      <c r="F46" t="s">
        <v>9923</v>
      </c>
      <c r="G46" t="s">
        <v>10434</v>
      </c>
      <c r="H46" t="s">
        <v>10435</v>
      </c>
      <c r="I46" t="s">
        <v>1028</v>
      </c>
      <c r="J46" t="s">
        <v>10435</v>
      </c>
      <c r="K46" t="s">
        <v>10560</v>
      </c>
      <c r="L46" t="s">
        <v>1176</v>
      </c>
      <c r="M46" t="s">
        <v>10561</v>
      </c>
      <c r="N46">
        <v>660</v>
      </c>
      <c r="O46" t="s">
        <v>10431</v>
      </c>
      <c r="P46" t="s">
        <v>10562</v>
      </c>
      <c r="Q46" t="s">
        <v>10563</v>
      </c>
    </row>
    <row r="47" spans="1:17" x14ac:dyDescent="0.25">
      <c r="A47" t="s">
        <v>93</v>
      </c>
      <c r="D47" t="s">
        <v>94</v>
      </c>
      <c r="E47" t="s">
        <v>92</v>
      </c>
      <c r="F47" t="s">
        <v>9948</v>
      </c>
      <c r="G47" t="s">
        <v>10472</v>
      </c>
      <c r="H47" t="s">
        <v>10488</v>
      </c>
      <c r="I47" t="s">
        <v>94</v>
      </c>
      <c r="J47" t="s">
        <v>10529</v>
      </c>
      <c r="K47" t="s">
        <v>10564</v>
      </c>
      <c r="M47" t="s">
        <v>10425</v>
      </c>
      <c r="N47" t="s">
        <v>10426</v>
      </c>
      <c r="O47" t="s">
        <v>10431</v>
      </c>
      <c r="P47" t="s">
        <v>10565</v>
      </c>
      <c r="Q47" t="s">
        <v>10566</v>
      </c>
    </row>
    <row r="48" spans="1:17" x14ac:dyDescent="0.25">
      <c r="A48" t="s">
        <v>2674</v>
      </c>
      <c r="D48" t="s">
        <v>2675</v>
      </c>
      <c r="E48" t="s">
        <v>2673</v>
      </c>
      <c r="F48" t="s">
        <v>9951</v>
      </c>
      <c r="G48" t="s">
        <v>10482</v>
      </c>
      <c r="H48" t="s">
        <v>10567</v>
      </c>
      <c r="I48" t="s">
        <v>2675</v>
      </c>
      <c r="J48" t="s">
        <v>10423</v>
      </c>
      <c r="K48" t="s">
        <v>10568</v>
      </c>
      <c r="M48" t="s">
        <v>10425</v>
      </c>
      <c r="N48" t="s">
        <v>10426</v>
      </c>
      <c r="O48" t="s">
        <v>10427</v>
      </c>
    </row>
    <row r="49" spans="1:17" x14ac:dyDescent="0.25">
      <c r="A49" t="s">
        <v>2222</v>
      </c>
      <c r="D49" t="s">
        <v>2223</v>
      </c>
      <c r="E49" t="s">
        <v>2221</v>
      </c>
      <c r="F49" t="s">
        <v>9954</v>
      </c>
      <c r="G49" t="s">
        <v>10482</v>
      </c>
      <c r="H49" t="s">
        <v>10567</v>
      </c>
      <c r="I49" t="s">
        <v>2223</v>
      </c>
      <c r="J49" t="s">
        <v>10423</v>
      </c>
      <c r="K49" t="s">
        <v>10569</v>
      </c>
      <c r="M49" t="s">
        <v>10425</v>
      </c>
      <c r="N49" t="s">
        <v>10426</v>
      </c>
      <c r="O49" t="s">
        <v>10427</v>
      </c>
    </row>
    <row r="50" spans="1:17" x14ac:dyDescent="0.25">
      <c r="A50" t="s">
        <v>1911</v>
      </c>
      <c r="D50" t="s">
        <v>1912</v>
      </c>
      <c r="E50" t="s">
        <v>1910</v>
      </c>
      <c r="F50" t="s">
        <v>9957</v>
      </c>
      <c r="G50" t="s">
        <v>10482</v>
      </c>
      <c r="H50" t="s">
        <v>10570</v>
      </c>
      <c r="I50" t="s">
        <v>1912</v>
      </c>
      <c r="J50" t="s">
        <v>10423</v>
      </c>
      <c r="K50" t="s">
        <v>10571</v>
      </c>
      <c r="M50" t="s">
        <v>10425</v>
      </c>
      <c r="N50" t="s">
        <v>10426</v>
      </c>
      <c r="O50" t="s">
        <v>10427</v>
      </c>
    </row>
    <row r="51" spans="1:17" x14ac:dyDescent="0.25">
      <c r="A51" t="s">
        <v>1972</v>
      </c>
      <c r="D51" t="s">
        <v>1912</v>
      </c>
      <c r="E51" t="s">
        <v>1971</v>
      </c>
      <c r="F51" t="s">
        <v>9957</v>
      </c>
      <c r="G51" t="s">
        <v>10482</v>
      </c>
      <c r="H51" t="s">
        <v>10428</v>
      </c>
      <c r="I51" t="s">
        <v>1912</v>
      </c>
      <c r="J51" t="s">
        <v>10428</v>
      </c>
      <c r="K51" t="s">
        <v>10572</v>
      </c>
      <c r="M51" t="s">
        <v>10573</v>
      </c>
      <c r="N51">
        <v>836</v>
      </c>
      <c r="O51" t="s">
        <v>10431</v>
      </c>
      <c r="P51" t="s">
        <v>10574</v>
      </c>
      <c r="Q51" t="s">
        <v>10575</v>
      </c>
    </row>
    <row r="52" spans="1:17" x14ac:dyDescent="0.25">
      <c r="A52" t="s">
        <v>1225</v>
      </c>
      <c r="D52" t="s">
        <v>1226</v>
      </c>
      <c r="E52" t="s">
        <v>1224</v>
      </c>
      <c r="F52" t="s">
        <v>9958</v>
      </c>
      <c r="G52" t="s">
        <v>10472</v>
      </c>
      <c r="H52" t="s">
        <v>10442</v>
      </c>
      <c r="I52" t="s">
        <v>1226</v>
      </c>
      <c r="J52" t="s">
        <v>10473</v>
      </c>
      <c r="K52" t="s">
        <v>10576</v>
      </c>
      <c r="L52" t="s">
        <v>10577</v>
      </c>
      <c r="M52" t="s">
        <v>10578</v>
      </c>
      <c r="N52">
        <v>640</v>
      </c>
      <c r="O52" t="s">
        <v>10431</v>
      </c>
      <c r="P52" t="s">
        <v>10579</v>
      </c>
      <c r="Q52" t="s">
        <v>10580</v>
      </c>
    </row>
    <row r="53" spans="1:17" x14ac:dyDescent="0.25">
      <c r="A53" t="s">
        <v>668</v>
      </c>
      <c r="D53" t="s">
        <v>669</v>
      </c>
      <c r="E53" t="s">
        <v>667</v>
      </c>
      <c r="F53" t="s">
        <v>9959</v>
      </c>
      <c r="G53" t="s">
        <v>10421</v>
      </c>
      <c r="H53" t="s">
        <v>10581</v>
      </c>
      <c r="I53" t="s">
        <v>669</v>
      </c>
      <c r="J53" t="s">
        <v>667</v>
      </c>
      <c r="K53" t="s">
        <v>10582</v>
      </c>
      <c r="M53" t="s">
        <v>10583</v>
      </c>
      <c r="N53">
        <v>1613</v>
      </c>
      <c r="O53" t="s">
        <v>10431</v>
      </c>
      <c r="P53" t="s">
        <v>10584</v>
      </c>
      <c r="Q53" t="s">
        <v>10585</v>
      </c>
    </row>
    <row r="54" spans="1:17" x14ac:dyDescent="0.25">
      <c r="A54" t="s">
        <v>523</v>
      </c>
      <c r="D54" t="s">
        <v>524</v>
      </c>
      <c r="E54" t="s">
        <v>522</v>
      </c>
      <c r="F54" t="s">
        <v>9960</v>
      </c>
      <c r="G54" t="s">
        <v>10421</v>
      </c>
      <c r="H54" t="s">
        <v>10586</v>
      </c>
      <c r="I54" t="s">
        <v>524</v>
      </c>
      <c r="J54" t="s">
        <v>10587</v>
      </c>
      <c r="K54" t="s">
        <v>10588</v>
      </c>
      <c r="L54" t="s">
        <v>477</v>
      </c>
      <c r="M54" t="s">
        <v>10589</v>
      </c>
      <c r="N54">
        <v>1735</v>
      </c>
      <c r="O54" t="s">
        <v>10431</v>
      </c>
      <c r="P54" t="s">
        <v>10590</v>
      </c>
      <c r="Q54" t="s">
        <v>10591</v>
      </c>
    </row>
    <row r="55" spans="1:17" x14ac:dyDescent="0.25">
      <c r="A55" t="s">
        <v>787</v>
      </c>
      <c r="D55" t="s">
        <v>788</v>
      </c>
      <c r="E55" t="s">
        <v>786</v>
      </c>
      <c r="F55" t="s">
        <v>9963</v>
      </c>
      <c r="G55" t="s">
        <v>10441</v>
      </c>
      <c r="H55" t="s">
        <v>10488</v>
      </c>
      <c r="I55" t="s">
        <v>788</v>
      </c>
      <c r="J55" t="s">
        <v>10592</v>
      </c>
      <c r="K55" t="s">
        <v>10593</v>
      </c>
      <c r="M55" t="s">
        <v>10594</v>
      </c>
      <c r="N55">
        <v>1369</v>
      </c>
      <c r="O55" t="s">
        <v>10431</v>
      </c>
      <c r="P55" t="s">
        <v>10595</v>
      </c>
      <c r="Q55" t="s">
        <v>10596</v>
      </c>
    </row>
    <row r="56" spans="1:17" x14ac:dyDescent="0.25">
      <c r="A56" t="s">
        <v>797</v>
      </c>
      <c r="D56" t="s">
        <v>300</v>
      </c>
      <c r="E56" t="s">
        <v>796</v>
      </c>
      <c r="F56" t="s">
        <v>9964</v>
      </c>
      <c r="G56" t="s">
        <v>10441</v>
      </c>
      <c r="H56" t="s">
        <v>10597</v>
      </c>
      <c r="I56" t="s">
        <v>300</v>
      </c>
      <c r="J56" t="s">
        <v>10484</v>
      </c>
      <c r="K56" t="s">
        <v>10598</v>
      </c>
      <c r="M56" t="s">
        <v>10425</v>
      </c>
      <c r="N56" t="s">
        <v>10426</v>
      </c>
      <c r="O56" t="s">
        <v>10427</v>
      </c>
      <c r="P56" t="s">
        <v>10599</v>
      </c>
      <c r="Q56" t="s">
        <v>10600</v>
      </c>
    </row>
    <row r="57" spans="1:17" x14ac:dyDescent="0.25">
      <c r="A57" t="s">
        <v>299</v>
      </c>
      <c r="D57" t="s">
        <v>300</v>
      </c>
      <c r="E57" t="s">
        <v>298</v>
      </c>
      <c r="F57" t="s">
        <v>9964</v>
      </c>
      <c r="G57" t="s">
        <v>10441</v>
      </c>
      <c r="H57" t="s">
        <v>10601</v>
      </c>
      <c r="I57" t="s">
        <v>300</v>
      </c>
      <c r="J57" t="s">
        <v>10455</v>
      </c>
      <c r="K57" t="s">
        <v>10602</v>
      </c>
      <c r="M57" t="s">
        <v>10425</v>
      </c>
      <c r="N57" t="s">
        <v>10426</v>
      </c>
      <c r="O57" t="s">
        <v>10427</v>
      </c>
      <c r="P57" t="s">
        <v>10599</v>
      </c>
      <c r="Q57" t="s">
        <v>10600</v>
      </c>
    </row>
    <row r="58" spans="1:17" x14ac:dyDescent="0.25">
      <c r="A58" t="s">
        <v>305</v>
      </c>
      <c r="D58" t="s">
        <v>300</v>
      </c>
      <c r="E58" t="s">
        <v>304</v>
      </c>
      <c r="F58" t="s">
        <v>9964</v>
      </c>
      <c r="G58" t="s">
        <v>10441</v>
      </c>
      <c r="H58" t="s">
        <v>10488</v>
      </c>
      <c r="I58" t="s">
        <v>300</v>
      </c>
      <c r="J58" t="s">
        <v>10603</v>
      </c>
      <c r="K58" t="s">
        <v>10604</v>
      </c>
      <c r="M58" t="s">
        <v>10425</v>
      </c>
      <c r="N58" t="s">
        <v>10426</v>
      </c>
      <c r="O58" t="s">
        <v>10431</v>
      </c>
      <c r="P58" t="s">
        <v>10605</v>
      </c>
      <c r="Q58" t="s">
        <v>10606</v>
      </c>
    </row>
    <row r="59" spans="1:17" x14ac:dyDescent="0.25">
      <c r="A59" t="s">
        <v>317</v>
      </c>
      <c r="D59" t="s">
        <v>318</v>
      </c>
      <c r="E59" t="s">
        <v>316</v>
      </c>
      <c r="F59" t="s">
        <v>9969</v>
      </c>
      <c r="G59" t="s">
        <v>10472</v>
      </c>
      <c r="H59" t="s">
        <v>10488</v>
      </c>
      <c r="I59" t="s">
        <v>318</v>
      </c>
      <c r="J59" t="s">
        <v>10529</v>
      </c>
      <c r="K59" t="s">
        <v>10607</v>
      </c>
      <c r="M59" t="s">
        <v>10425</v>
      </c>
      <c r="N59" t="s">
        <v>10426</v>
      </c>
      <c r="O59" t="s">
        <v>10427</v>
      </c>
      <c r="P59" t="s">
        <v>10608</v>
      </c>
      <c r="Q59" t="s">
        <v>10609</v>
      </c>
    </row>
    <row r="60" spans="1:17" x14ac:dyDescent="0.25">
      <c r="A60" t="s">
        <v>110</v>
      </c>
      <c r="D60" t="s">
        <v>111</v>
      </c>
      <c r="E60" t="s">
        <v>109</v>
      </c>
      <c r="F60" t="s">
        <v>9972</v>
      </c>
      <c r="G60" t="s">
        <v>10441</v>
      </c>
      <c r="H60" t="s">
        <v>10488</v>
      </c>
      <c r="I60" t="s">
        <v>111</v>
      </c>
      <c r="J60" t="s">
        <v>10610</v>
      </c>
      <c r="K60" t="s">
        <v>10611</v>
      </c>
      <c r="M60" t="s">
        <v>10425</v>
      </c>
      <c r="N60" t="s">
        <v>10426</v>
      </c>
      <c r="O60" t="s">
        <v>10431</v>
      </c>
      <c r="P60" t="s">
        <v>10612</v>
      </c>
      <c r="Q60" t="s">
        <v>10613</v>
      </c>
    </row>
    <row r="61" spans="1:17" x14ac:dyDescent="0.25">
      <c r="A61" t="s">
        <v>1049</v>
      </c>
      <c r="D61" t="s">
        <v>329</v>
      </c>
      <c r="E61" t="s">
        <v>1048</v>
      </c>
      <c r="F61" t="s">
        <v>9977</v>
      </c>
      <c r="G61" t="s">
        <v>10434</v>
      </c>
      <c r="H61" t="s">
        <v>10614</v>
      </c>
      <c r="I61" t="s">
        <v>329</v>
      </c>
      <c r="J61" t="s">
        <v>10615</v>
      </c>
      <c r="K61" t="s">
        <v>10616</v>
      </c>
      <c r="M61" t="s">
        <v>10617</v>
      </c>
      <c r="N61">
        <v>1643</v>
      </c>
      <c r="O61" t="s">
        <v>10427</v>
      </c>
    </row>
    <row r="62" spans="1:17" x14ac:dyDescent="0.25">
      <c r="A62" t="s">
        <v>328</v>
      </c>
      <c r="D62" t="s">
        <v>329</v>
      </c>
      <c r="E62" t="s">
        <v>327</v>
      </c>
      <c r="F62" t="s">
        <v>9977</v>
      </c>
      <c r="G62" t="s">
        <v>10434</v>
      </c>
      <c r="H62" t="s">
        <v>10488</v>
      </c>
      <c r="I62" t="s">
        <v>329</v>
      </c>
      <c r="J62" t="s">
        <v>10618</v>
      </c>
      <c r="K62" t="s">
        <v>10619</v>
      </c>
      <c r="L62" t="s">
        <v>10620</v>
      </c>
      <c r="M62" t="s">
        <v>10425</v>
      </c>
      <c r="N62" t="s">
        <v>10426</v>
      </c>
      <c r="O62" t="s">
        <v>10431</v>
      </c>
      <c r="P62" t="s">
        <v>10621</v>
      </c>
      <c r="Q62" t="s">
        <v>10622</v>
      </c>
    </row>
    <row r="63" spans="1:17" x14ac:dyDescent="0.25">
      <c r="A63" t="s">
        <v>1063</v>
      </c>
      <c r="D63" t="s">
        <v>329</v>
      </c>
      <c r="E63" t="s">
        <v>1062</v>
      </c>
      <c r="F63" t="s">
        <v>9977</v>
      </c>
      <c r="G63" t="s">
        <v>10434</v>
      </c>
      <c r="H63" t="s">
        <v>10435</v>
      </c>
      <c r="I63" t="s">
        <v>329</v>
      </c>
      <c r="J63" t="s">
        <v>10435</v>
      </c>
      <c r="K63" t="s">
        <v>10623</v>
      </c>
      <c r="M63" t="s">
        <v>10617</v>
      </c>
      <c r="N63">
        <v>1643</v>
      </c>
      <c r="O63" t="s">
        <v>10431</v>
      </c>
      <c r="P63" t="s">
        <v>10624</v>
      </c>
      <c r="Q63" t="s">
        <v>10625</v>
      </c>
    </row>
    <row r="64" spans="1:17" x14ac:dyDescent="0.25">
      <c r="A64" t="s">
        <v>5160</v>
      </c>
      <c r="D64" t="s">
        <v>5161</v>
      </c>
      <c r="E64" t="s">
        <v>5159</v>
      </c>
      <c r="F64" t="s">
        <v>9990</v>
      </c>
      <c r="G64" t="s">
        <v>10421</v>
      </c>
      <c r="H64" t="s">
        <v>10463</v>
      </c>
      <c r="I64" t="s">
        <v>5161</v>
      </c>
      <c r="J64" t="s">
        <v>10626</v>
      </c>
      <c r="K64" t="s">
        <v>10627</v>
      </c>
      <c r="M64" t="s">
        <v>10468</v>
      </c>
      <c r="N64">
        <v>30</v>
      </c>
      <c r="O64" t="s">
        <v>10431</v>
      </c>
      <c r="P64" t="s">
        <v>10628</v>
      </c>
      <c r="Q64" t="s">
        <v>10629</v>
      </c>
    </row>
    <row r="65" spans="1:17" x14ac:dyDescent="0.25">
      <c r="A65" t="s">
        <v>837</v>
      </c>
      <c r="D65" t="s">
        <v>820</v>
      </c>
      <c r="E65" t="s">
        <v>836</v>
      </c>
      <c r="F65" t="s">
        <v>9991</v>
      </c>
      <c r="G65" t="s">
        <v>10441</v>
      </c>
      <c r="H65" t="s">
        <v>10488</v>
      </c>
      <c r="I65" t="s">
        <v>820</v>
      </c>
      <c r="J65" t="s">
        <v>10610</v>
      </c>
      <c r="K65" t="s">
        <v>10630</v>
      </c>
      <c r="M65" t="s">
        <v>10425</v>
      </c>
      <c r="N65" t="s">
        <v>10426</v>
      </c>
      <c r="O65" t="s">
        <v>10427</v>
      </c>
    </row>
    <row r="66" spans="1:17" x14ac:dyDescent="0.25">
      <c r="A66" t="s">
        <v>819</v>
      </c>
      <c r="D66" t="s">
        <v>820</v>
      </c>
      <c r="E66" t="s">
        <v>818</v>
      </c>
      <c r="F66" t="s">
        <v>9991</v>
      </c>
      <c r="G66" t="s">
        <v>10441</v>
      </c>
      <c r="H66" t="s">
        <v>10631</v>
      </c>
      <c r="I66" t="s">
        <v>820</v>
      </c>
      <c r="J66" t="s">
        <v>10632</v>
      </c>
      <c r="K66" t="s">
        <v>10633</v>
      </c>
      <c r="M66" t="s">
        <v>10634</v>
      </c>
      <c r="N66">
        <v>1338</v>
      </c>
      <c r="O66" t="s">
        <v>10427</v>
      </c>
    </row>
    <row r="67" spans="1:17" x14ac:dyDescent="0.25">
      <c r="A67" t="s">
        <v>3848</v>
      </c>
      <c r="D67" t="s">
        <v>117</v>
      </c>
      <c r="E67" t="s">
        <v>3847</v>
      </c>
      <c r="F67" t="s">
        <v>9994</v>
      </c>
      <c r="G67" t="s">
        <v>10434</v>
      </c>
      <c r="H67" t="s">
        <v>10514</v>
      </c>
      <c r="I67" t="s">
        <v>117</v>
      </c>
      <c r="J67" t="s">
        <v>10423</v>
      </c>
      <c r="K67" t="s">
        <v>10635</v>
      </c>
      <c r="M67" t="s">
        <v>10425</v>
      </c>
      <c r="N67" t="s">
        <v>10426</v>
      </c>
      <c r="O67" t="s">
        <v>10427</v>
      </c>
    </row>
    <row r="68" spans="1:17" x14ac:dyDescent="0.25">
      <c r="A68" t="s">
        <v>116</v>
      </c>
      <c r="D68" t="s">
        <v>117</v>
      </c>
      <c r="E68" t="s">
        <v>115</v>
      </c>
      <c r="F68" t="s">
        <v>9994</v>
      </c>
      <c r="G68" t="s">
        <v>10434</v>
      </c>
      <c r="H68" t="s">
        <v>10488</v>
      </c>
      <c r="I68" t="s">
        <v>117</v>
      </c>
      <c r="J68" t="s">
        <v>10529</v>
      </c>
      <c r="K68" t="s">
        <v>10636</v>
      </c>
      <c r="M68" t="s">
        <v>10425</v>
      </c>
      <c r="N68" t="s">
        <v>10426</v>
      </c>
      <c r="O68" t="s">
        <v>10427</v>
      </c>
    </row>
    <row r="69" spans="1:17" x14ac:dyDescent="0.25">
      <c r="A69" t="s">
        <v>3828</v>
      </c>
      <c r="D69" t="s">
        <v>117</v>
      </c>
      <c r="E69" t="s">
        <v>3827</v>
      </c>
      <c r="F69" t="s">
        <v>9994</v>
      </c>
      <c r="G69" t="s">
        <v>10434</v>
      </c>
      <c r="H69" t="s">
        <v>10637</v>
      </c>
      <c r="I69" t="s">
        <v>117</v>
      </c>
      <c r="J69" t="s">
        <v>10638</v>
      </c>
      <c r="K69" t="s">
        <v>10639</v>
      </c>
      <c r="M69" t="s">
        <v>10640</v>
      </c>
      <c r="N69">
        <v>66</v>
      </c>
      <c r="O69" t="s">
        <v>10431</v>
      </c>
      <c r="P69" t="s">
        <v>10641</v>
      </c>
      <c r="Q69" t="s">
        <v>10642</v>
      </c>
    </row>
    <row r="70" spans="1:17" x14ac:dyDescent="0.25">
      <c r="A70" t="s">
        <v>4637</v>
      </c>
      <c r="D70" t="s">
        <v>2280</v>
      </c>
      <c r="E70" t="s">
        <v>4636</v>
      </c>
      <c r="F70" t="s">
        <v>9999</v>
      </c>
      <c r="G70" t="s">
        <v>10421</v>
      </c>
      <c r="H70" t="s">
        <v>10643</v>
      </c>
      <c r="I70" t="s">
        <v>2280</v>
      </c>
      <c r="J70" t="s">
        <v>10644</v>
      </c>
      <c r="K70" t="s">
        <v>10645</v>
      </c>
      <c r="M70" t="s">
        <v>10468</v>
      </c>
      <c r="N70">
        <v>30</v>
      </c>
      <c r="O70" t="s">
        <v>10427</v>
      </c>
    </row>
    <row r="71" spans="1:17" x14ac:dyDescent="0.25">
      <c r="A71" t="s">
        <v>2279</v>
      </c>
      <c r="D71" t="s">
        <v>2280</v>
      </c>
      <c r="E71" t="s">
        <v>2278</v>
      </c>
      <c r="F71" t="s">
        <v>9999</v>
      </c>
      <c r="G71" t="s">
        <v>10421</v>
      </c>
      <c r="H71" t="s">
        <v>10646</v>
      </c>
      <c r="I71" t="s">
        <v>2280</v>
      </c>
      <c r="J71" t="s">
        <v>10647</v>
      </c>
      <c r="K71" t="s">
        <v>10648</v>
      </c>
      <c r="M71" t="s">
        <v>10649</v>
      </c>
      <c r="N71">
        <v>528</v>
      </c>
      <c r="O71" t="s">
        <v>10427</v>
      </c>
    </row>
    <row r="72" spans="1:17" x14ac:dyDescent="0.25">
      <c r="A72" t="s">
        <v>4719</v>
      </c>
      <c r="D72" t="s">
        <v>2280</v>
      </c>
      <c r="E72" t="s">
        <v>4718</v>
      </c>
      <c r="F72" t="s">
        <v>9999</v>
      </c>
      <c r="G72" t="s">
        <v>10421</v>
      </c>
      <c r="H72" t="s">
        <v>10463</v>
      </c>
      <c r="I72" t="s">
        <v>2280</v>
      </c>
      <c r="J72" t="s">
        <v>4718</v>
      </c>
      <c r="K72" t="s">
        <v>10650</v>
      </c>
      <c r="M72" t="s">
        <v>10468</v>
      </c>
      <c r="N72">
        <v>30</v>
      </c>
      <c r="O72" t="s">
        <v>10431</v>
      </c>
      <c r="P72" t="s">
        <v>10651</v>
      </c>
      <c r="Q72" t="s">
        <v>10652</v>
      </c>
    </row>
    <row r="73" spans="1:17" x14ac:dyDescent="0.25">
      <c r="A73" t="s">
        <v>5388</v>
      </c>
      <c r="D73" t="s">
        <v>5389</v>
      </c>
      <c r="E73" t="s">
        <v>5387</v>
      </c>
      <c r="F73" t="s">
        <v>10002</v>
      </c>
      <c r="G73" t="s">
        <v>10472</v>
      </c>
      <c r="H73" t="s">
        <v>10442</v>
      </c>
      <c r="I73" t="s">
        <v>5389</v>
      </c>
      <c r="J73" t="s">
        <v>10473</v>
      </c>
      <c r="K73" t="s">
        <v>10653</v>
      </c>
      <c r="L73" t="s">
        <v>10654</v>
      </c>
      <c r="M73" t="s">
        <v>10476</v>
      </c>
      <c r="N73">
        <v>6</v>
      </c>
      <c r="O73" t="s">
        <v>10427</v>
      </c>
    </row>
    <row r="74" spans="1:17" x14ac:dyDescent="0.25">
      <c r="A74" t="s">
        <v>5400</v>
      </c>
      <c r="D74" t="s">
        <v>5401</v>
      </c>
      <c r="E74" t="s">
        <v>5399</v>
      </c>
      <c r="F74" t="s">
        <v>10005</v>
      </c>
      <c r="G74" t="s">
        <v>10472</v>
      </c>
      <c r="H74" t="s">
        <v>10442</v>
      </c>
      <c r="I74" t="s">
        <v>5401</v>
      </c>
      <c r="J74" t="s">
        <v>10473</v>
      </c>
      <c r="K74" t="s">
        <v>10655</v>
      </c>
      <c r="L74" t="s">
        <v>10656</v>
      </c>
      <c r="M74" t="s">
        <v>10476</v>
      </c>
      <c r="N74">
        <v>6</v>
      </c>
      <c r="O74" t="s">
        <v>10427</v>
      </c>
    </row>
    <row r="75" spans="1:17" x14ac:dyDescent="0.25">
      <c r="A75" t="s">
        <v>3872</v>
      </c>
      <c r="D75" t="s">
        <v>333</v>
      </c>
      <c r="E75" t="s">
        <v>3871</v>
      </c>
      <c r="F75" t="s">
        <v>10006</v>
      </c>
      <c r="G75" t="s">
        <v>10434</v>
      </c>
      <c r="H75" t="s">
        <v>10657</v>
      </c>
      <c r="I75" t="s">
        <v>333</v>
      </c>
      <c r="J75" t="s">
        <v>10644</v>
      </c>
      <c r="K75" t="s">
        <v>10658</v>
      </c>
      <c r="M75" t="s">
        <v>10659</v>
      </c>
      <c r="N75">
        <v>65</v>
      </c>
      <c r="O75" t="s">
        <v>10427</v>
      </c>
    </row>
    <row r="76" spans="1:17" x14ac:dyDescent="0.25">
      <c r="A76" t="s">
        <v>332</v>
      </c>
      <c r="D76" t="s">
        <v>333</v>
      </c>
      <c r="E76" t="s">
        <v>331</v>
      </c>
      <c r="F76" t="s">
        <v>10006</v>
      </c>
      <c r="G76" t="s">
        <v>10434</v>
      </c>
      <c r="H76" t="s">
        <v>10488</v>
      </c>
      <c r="I76" t="s">
        <v>333</v>
      </c>
      <c r="J76" t="s">
        <v>10529</v>
      </c>
      <c r="K76" t="s">
        <v>10660</v>
      </c>
      <c r="M76" t="s">
        <v>10425</v>
      </c>
      <c r="N76" t="s">
        <v>10426</v>
      </c>
      <c r="O76" t="s">
        <v>10427</v>
      </c>
    </row>
    <row r="77" spans="1:17" x14ac:dyDescent="0.25">
      <c r="A77" t="s">
        <v>3889</v>
      </c>
      <c r="D77" t="s">
        <v>333</v>
      </c>
      <c r="E77" t="s">
        <v>3888</v>
      </c>
      <c r="F77" t="s">
        <v>10006</v>
      </c>
      <c r="G77" t="s">
        <v>10434</v>
      </c>
      <c r="H77" t="s">
        <v>10428</v>
      </c>
      <c r="I77" t="s">
        <v>333</v>
      </c>
      <c r="J77" t="s">
        <v>10661</v>
      </c>
      <c r="K77" t="s">
        <v>10662</v>
      </c>
      <c r="M77" t="s">
        <v>10659</v>
      </c>
      <c r="N77">
        <v>65</v>
      </c>
      <c r="O77" t="s">
        <v>10431</v>
      </c>
      <c r="P77" t="s">
        <v>10663</v>
      </c>
      <c r="Q77" t="s">
        <v>10664</v>
      </c>
    </row>
    <row r="78" spans="1:17" x14ac:dyDescent="0.25">
      <c r="A78" t="s">
        <v>5863</v>
      </c>
      <c r="D78" t="s">
        <v>5864</v>
      </c>
      <c r="E78" t="s">
        <v>5862</v>
      </c>
      <c r="F78" t="s">
        <v>10007</v>
      </c>
      <c r="G78" t="s">
        <v>10472</v>
      </c>
      <c r="H78" t="s">
        <v>10479</v>
      </c>
      <c r="I78" t="s">
        <v>5864</v>
      </c>
      <c r="J78" t="s">
        <v>10473</v>
      </c>
      <c r="K78" t="s">
        <v>10665</v>
      </c>
      <c r="L78" t="s">
        <v>10666</v>
      </c>
      <c r="M78" t="s">
        <v>10667</v>
      </c>
      <c r="N78">
        <v>637</v>
      </c>
      <c r="O78" t="s">
        <v>10431</v>
      </c>
      <c r="P78" t="s">
        <v>10668</v>
      </c>
      <c r="Q78" t="s">
        <v>10669</v>
      </c>
    </row>
    <row r="79" spans="1:17" x14ac:dyDescent="0.25">
      <c r="A79" t="s">
        <v>1803</v>
      </c>
      <c r="D79" t="s">
        <v>1607</v>
      </c>
      <c r="E79" t="s">
        <v>1802</v>
      </c>
      <c r="F79" t="s">
        <v>10008</v>
      </c>
      <c r="G79" t="s">
        <v>10434</v>
      </c>
      <c r="H79" t="s">
        <v>10670</v>
      </c>
      <c r="I79" t="s">
        <v>1607</v>
      </c>
      <c r="J79" t="s">
        <v>10484</v>
      </c>
      <c r="K79" t="s">
        <v>10671</v>
      </c>
      <c r="L79" t="s">
        <v>10672</v>
      </c>
      <c r="M79" t="s">
        <v>10425</v>
      </c>
      <c r="N79" t="s">
        <v>10426</v>
      </c>
      <c r="O79" t="s">
        <v>10427</v>
      </c>
    </row>
    <row r="80" spans="1:17" x14ac:dyDescent="0.25">
      <c r="A80" t="s">
        <v>1606</v>
      </c>
      <c r="D80" t="s">
        <v>1607</v>
      </c>
      <c r="E80" t="s">
        <v>1605</v>
      </c>
      <c r="F80" t="s">
        <v>10008</v>
      </c>
      <c r="G80" t="s">
        <v>10434</v>
      </c>
      <c r="H80" t="s">
        <v>10435</v>
      </c>
      <c r="I80" t="s">
        <v>1607</v>
      </c>
      <c r="J80" t="s">
        <v>10435</v>
      </c>
      <c r="K80" t="s">
        <v>10673</v>
      </c>
      <c r="L80" t="s">
        <v>1803</v>
      </c>
      <c r="M80" t="s">
        <v>10425</v>
      </c>
      <c r="N80" t="s">
        <v>10426</v>
      </c>
      <c r="O80" t="s">
        <v>10431</v>
      </c>
      <c r="P80" t="s">
        <v>10674</v>
      </c>
      <c r="Q80" t="s">
        <v>10675</v>
      </c>
    </row>
    <row r="81" spans="1:17" x14ac:dyDescent="0.25">
      <c r="A81" t="s">
        <v>1792</v>
      </c>
      <c r="D81" t="s">
        <v>1607</v>
      </c>
      <c r="E81" t="s">
        <v>1791</v>
      </c>
      <c r="F81" t="s">
        <v>10008</v>
      </c>
      <c r="G81" t="s">
        <v>10434</v>
      </c>
      <c r="H81" t="s">
        <v>10469</v>
      </c>
      <c r="I81" t="s">
        <v>1607</v>
      </c>
      <c r="J81" t="s">
        <v>10676</v>
      </c>
      <c r="K81" t="s">
        <v>10677</v>
      </c>
      <c r="L81" t="s">
        <v>10678</v>
      </c>
      <c r="M81" t="s">
        <v>10679</v>
      </c>
      <c r="N81">
        <v>244</v>
      </c>
      <c r="O81" t="s">
        <v>10431</v>
      </c>
      <c r="P81" t="s">
        <v>10680</v>
      </c>
      <c r="Q81" t="s">
        <v>10681</v>
      </c>
    </row>
    <row r="82" spans="1:17" x14ac:dyDescent="0.25">
      <c r="A82" t="s">
        <v>1681</v>
      </c>
      <c r="D82" t="s">
        <v>1682</v>
      </c>
      <c r="E82" t="s">
        <v>1680</v>
      </c>
      <c r="F82" t="s">
        <v>10011</v>
      </c>
      <c r="G82" t="s">
        <v>10482</v>
      </c>
      <c r="H82" t="s">
        <v>10682</v>
      </c>
      <c r="I82" t="s">
        <v>1682</v>
      </c>
      <c r="J82" t="s">
        <v>10683</v>
      </c>
      <c r="K82" t="s">
        <v>10684</v>
      </c>
      <c r="M82" t="s">
        <v>10685</v>
      </c>
      <c r="N82">
        <v>1490</v>
      </c>
      <c r="O82" t="s">
        <v>10427</v>
      </c>
    </row>
    <row r="83" spans="1:17" x14ac:dyDescent="0.25">
      <c r="A83" t="s">
        <v>1713</v>
      </c>
      <c r="D83" t="s">
        <v>1682</v>
      </c>
      <c r="E83" t="s">
        <v>1712</v>
      </c>
      <c r="F83" t="s">
        <v>10011</v>
      </c>
      <c r="G83" t="s">
        <v>10482</v>
      </c>
      <c r="H83" t="s">
        <v>10682</v>
      </c>
      <c r="I83" t="s">
        <v>1682</v>
      </c>
      <c r="J83" t="s">
        <v>10686</v>
      </c>
      <c r="K83" t="s">
        <v>10687</v>
      </c>
      <c r="M83" t="s">
        <v>10685</v>
      </c>
      <c r="N83">
        <v>1490</v>
      </c>
      <c r="O83" t="s">
        <v>10427</v>
      </c>
    </row>
    <row r="84" spans="1:17" x14ac:dyDescent="0.25">
      <c r="A84" t="s">
        <v>1746</v>
      </c>
      <c r="D84" t="s">
        <v>1682</v>
      </c>
      <c r="E84" t="s">
        <v>1745</v>
      </c>
      <c r="F84" t="s">
        <v>10011</v>
      </c>
      <c r="G84" t="s">
        <v>10482</v>
      </c>
      <c r="H84" t="s">
        <v>10488</v>
      </c>
      <c r="I84" t="s">
        <v>1682</v>
      </c>
      <c r="J84" t="s">
        <v>10529</v>
      </c>
      <c r="K84" t="s">
        <v>10688</v>
      </c>
      <c r="L84" t="s">
        <v>10689</v>
      </c>
      <c r="M84" t="s">
        <v>10685</v>
      </c>
      <c r="N84">
        <v>1490</v>
      </c>
      <c r="O84" t="s">
        <v>10427</v>
      </c>
    </row>
    <row r="85" spans="1:17" x14ac:dyDescent="0.25">
      <c r="A85" t="s">
        <v>14</v>
      </c>
      <c r="D85" t="s">
        <v>15</v>
      </c>
      <c r="E85" t="s">
        <v>13</v>
      </c>
      <c r="F85" t="s">
        <v>10016</v>
      </c>
      <c r="G85" t="s">
        <v>10434</v>
      </c>
      <c r="H85" t="s">
        <v>10455</v>
      </c>
      <c r="I85" t="s">
        <v>15</v>
      </c>
      <c r="J85" t="s">
        <v>10423</v>
      </c>
      <c r="K85" t="s">
        <v>10690</v>
      </c>
      <c r="M85" t="s">
        <v>10425</v>
      </c>
      <c r="N85" t="s">
        <v>10426</v>
      </c>
      <c r="O85" t="s">
        <v>10427</v>
      </c>
    </row>
    <row r="86" spans="1:17" x14ac:dyDescent="0.25">
      <c r="A86" t="s">
        <v>2318</v>
      </c>
      <c r="D86" t="s">
        <v>2319</v>
      </c>
      <c r="E86" t="s">
        <v>2317</v>
      </c>
      <c r="F86" t="s">
        <v>10019</v>
      </c>
      <c r="G86" t="s">
        <v>10421</v>
      </c>
      <c r="H86" t="s">
        <v>10691</v>
      </c>
      <c r="I86" t="s">
        <v>2319</v>
      </c>
      <c r="J86" t="s">
        <v>10484</v>
      </c>
      <c r="K86" t="s">
        <v>10692</v>
      </c>
      <c r="M86" t="s">
        <v>10425</v>
      </c>
      <c r="N86" t="s">
        <v>10426</v>
      </c>
      <c r="O86" t="s">
        <v>10427</v>
      </c>
    </row>
    <row r="87" spans="1:17" x14ac:dyDescent="0.25">
      <c r="A87" t="s">
        <v>2330</v>
      </c>
      <c r="D87" t="s">
        <v>2319</v>
      </c>
      <c r="E87" t="s">
        <v>2329</v>
      </c>
      <c r="F87" t="s">
        <v>10019</v>
      </c>
      <c r="G87" t="s">
        <v>10421</v>
      </c>
      <c r="H87" t="s">
        <v>10455</v>
      </c>
      <c r="I87" t="s">
        <v>2319</v>
      </c>
      <c r="J87" t="s">
        <v>10693</v>
      </c>
      <c r="K87" t="s">
        <v>10694</v>
      </c>
      <c r="M87" t="s">
        <v>10425</v>
      </c>
      <c r="N87" t="s">
        <v>10426</v>
      </c>
      <c r="O87" t="s">
        <v>10431</v>
      </c>
      <c r="P87" t="s">
        <v>10695</v>
      </c>
      <c r="Q87" t="s">
        <v>10696</v>
      </c>
    </row>
    <row r="88" spans="1:17" x14ac:dyDescent="0.25">
      <c r="A88" t="s">
        <v>2341</v>
      </c>
      <c r="D88" t="s">
        <v>2319</v>
      </c>
      <c r="E88" t="s">
        <v>2340</v>
      </c>
      <c r="F88" t="s">
        <v>10019</v>
      </c>
      <c r="G88" t="s">
        <v>10421</v>
      </c>
      <c r="H88" t="s">
        <v>10455</v>
      </c>
      <c r="I88" t="s">
        <v>2319</v>
      </c>
      <c r="J88" t="s">
        <v>10697</v>
      </c>
      <c r="K88" t="s">
        <v>10698</v>
      </c>
      <c r="M88" t="s">
        <v>10425</v>
      </c>
      <c r="N88" t="s">
        <v>10426</v>
      </c>
      <c r="O88" t="s">
        <v>10431</v>
      </c>
      <c r="P88" t="s">
        <v>10699</v>
      </c>
      <c r="Q88" t="s">
        <v>10700</v>
      </c>
    </row>
    <row r="89" spans="1:17" x14ac:dyDescent="0.25">
      <c r="A89" t="s">
        <v>2352</v>
      </c>
      <c r="D89" t="s">
        <v>2319</v>
      </c>
      <c r="E89" t="s">
        <v>2351</v>
      </c>
      <c r="F89" t="s">
        <v>10019</v>
      </c>
      <c r="G89" t="s">
        <v>10421</v>
      </c>
      <c r="H89" t="s">
        <v>10701</v>
      </c>
      <c r="I89" t="s">
        <v>2319</v>
      </c>
      <c r="J89" t="s">
        <v>10702</v>
      </c>
      <c r="K89" t="s">
        <v>10703</v>
      </c>
      <c r="M89" t="s">
        <v>10704</v>
      </c>
      <c r="N89">
        <v>896</v>
      </c>
      <c r="O89" t="s">
        <v>10431</v>
      </c>
      <c r="P89" t="s">
        <v>10705</v>
      </c>
      <c r="Q89" t="s">
        <v>10706</v>
      </c>
    </row>
    <row r="90" spans="1:17" x14ac:dyDescent="0.25">
      <c r="A90" t="s">
        <v>2768</v>
      </c>
      <c r="D90" t="s">
        <v>2319</v>
      </c>
      <c r="E90" t="s">
        <v>2767</v>
      </c>
      <c r="F90" t="s">
        <v>10019</v>
      </c>
      <c r="G90" t="s">
        <v>10421</v>
      </c>
      <c r="H90" t="s">
        <v>10707</v>
      </c>
      <c r="I90" t="s">
        <v>2319</v>
      </c>
      <c r="J90" t="s">
        <v>10708</v>
      </c>
      <c r="K90" t="s">
        <v>10709</v>
      </c>
      <c r="M90" t="s">
        <v>10710</v>
      </c>
      <c r="N90">
        <v>185</v>
      </c>
      <c r="O90" t="s">
        <v>10431</v>
      </c>
      <c r="P90" t="s">
        <v>10711</v>
      </c>
      <c r="Q90" t="s">
        <v>10712</v>
      </c>
    </row>
    <row r="91" spans="1:17" x14ac:dyDescent="0.25">
      <c r="A91" t="s">
        <v>1854</v>
      </c>
      <c r="D91" t="s">
        <v>513</v>
      </c>
      <c r="E91" t="s">
        <v>1853</v>
      </c>
      <c r="F91" t="s">
        <v>10024</v>
      </c>
      <c r="G91" t="s">
        <v>10434</v>
      </c>
      <c r="H91" t="s">
        <v>10713</v>
      </c>
      <c r="I91" t="s">
        <v>513</v>
      </c>
      <c r="J91" t="s">
        <v>10714</v>
      </c>
      <c r="K91" t="s">
        <v>10715</v>
      </c>
      <c r="L91" t="s">
        <v>10716</v>
      </c>
      <c r="M91" t="s">
        <v>10524</v>
      </c>
      <c r="N91">
        <v>1704</v>
      </c>
      <c r="P91" t="s">
        <v>10717</v>
      </c>
      <c r="Q91" t="s">
        <v>10718</v>
      </c>
    </row>
    <row r="92" spans="1:17" x14ac:dyDescent="0.25">
      <c r="A92" t="s">
        <v>512</v>
      </c>
      <c r="D92" t="s">
        <v>513</v>
      </c>
      <c r="E92" t="s">
        <v>511</v>
      </c>
      <c r="F92" t="s">
        <v>10024</v>
      </c>
      <c r="G92" t="s">
        <v>10434</v>
      </c>
      <c r="H92" t="s">
        <v>10442</v>
      </c>
      <c r="I92" t="s">
        <v>513</v>
      </c>
      <c r="J92" t="s">
        <v>10719</v>
      </c>
      <c r="K92" t="s">
        <v>10720</v>
      </c>
      <c r="M92" t="s">
        <v>10589</v>
      </c>
      <c r="N92">
        <v>1735</v>
      </c>
      <c r="O92" t="s">
        <v>10431</v>
      </c>
      <c r="P92" t="s">
        <v>10721</v>
      </c>
      <c r="Q92" t="s">
        <v>10722</v>
      </c>
    </row>
    <row r="93" spans="1:17" x14ac:dyDescent="0.25">
      <c r="A93" t="s">
        <v>1846</v>
      </c>
      <c r="D93" t="s">
        <v>513</v>
      </c>
      <c r="E93" t="s">
        <v>1845</v>
      </c>
      <c r="F93" t="s">
        <v>10024</v>
      </c>
      <c r="G93" t="s">
        <v>10434</v>
      </c>
      <c r="H93" t="s">
        <v>10469</v>
      </c>
      <c r="I93" t="s">
        <v>513</v>
      </c>
      <c r="J93" t="s">
        <v>10723</v>
      </c>
      <c r="K93" t="s">
        <v>10724</v>
      </c>
      <c r="L93" t="s">
        <v>10725</v>
      </c>
      <c r="M93" t="s">
        <v>10679</v>
      </c>
      <c r="N93">
        <v>244</v>
      </c>
      <c r="O93" t="s">
        <v>10431</v>
      </c>
      <c r="P93" t="s">
        <v>10726</v>
      </c>
      <c r="Q93" t="s">
        <v>10727</v>
      </c>
    </row>
    <row r="94" spans="1:17" x14ac:dyDescent="0.25">
      <c r="A94" t="s">
        <v>262</v>
      </c>
      <c r="D94" t="s">
        <v>263</v>
      </c>
      <c r="E94" t="s">
        <v>261</v>
      </c>
      <c r="F94" t="s">
        <v>10025</v>
      </c>
      <c r="G94" t="s">
        <v>10434</v>
      </c>
      <c r="H94" t="s">
        <v>10488</v>
      </c>
      <c r="I94" t="s">
        <v>263</v>
      </c>
      <c r="J94" t="s">
        <v>10728</v>
      </c>
      <c r="K94" t="s">
        <v>10729</v>
      </c>
      <c r="M94" t="s">
        <v>10425</v>
      </c>
      <c r="N94" t="s">
        <v>10426</v>
      </c>
      <c r="O94" t="s">
        <v>10431</v>
      </c>
      <c r="P94" t="s">
        <v>10730</v>
      </c>
      <c r="Q94" t="s">
        <v>10731</v>
      </c>
    </row>
    <row r="95" spans="1:17" x14ac:dyDescent="0.25">
      <c r="A95" t="s">
        <v>912</v>
      </c>
      <c r="D95" t="s">
        <v>263</v>
      </c>
      <c r="E95" t="s">
        <v>911</v>
      </c>
      <c r="F95" t="s">
        <v>10025</v>
      </c>
      <c r="G95" t="s">
        <v>10434</v>
      </c>
      <c r="H95" t="s">
        <v>10732</v>
      </c>
      <c r="I95" t="s">
        <v>263</v>
      </c>
      <c r="J95" t="s">
        <v>10733</v>
      </c>
      <c r="K95" t="s">
        <v>10734</v>
      </c>
      <c r="M95" t="s">
        <v>10425</v>
      </c>
      <c r="N95" t="s">
        <v>10426</v>
      </c>
      <c r="O95" t="s">
        <v>10427</v>
      </c>
    </row>
    <row r="96" spans="1:17" x14ac:dyDescent="0.25">
      <c r="A96" t="s">
        <v>1786</v>
      </c>
      <c r="D96" t="s">
        <v>1778</v>
      </c>
      <c r="E96" t="s">
        <v>1785</v>
      </c>
      <c r="F96" t="s">
        <v>10028</v>
      </c>
      <c r="G96" t="s">
        <v>10434</v>
      </c>
      <c r="H96" t="s">
        <v>10735</v>
      </c>
      <c r="I96" t="s">
        <v>1778</v>
      </c>
      <c r="J96" t="s">
        <v>10736</v>
      </c>
      <c r="K96" t="s">
        <v>10737</v>
      </c>
      <c r="L96" t="s">
        <v>1777</v>
      </c>
      <c r="M96" t="s">
        <v>10425</v>
      </c>
      <c r="N96" t="s">
        <v>10426</v>
      </c>
      <c r="O96" t="s">
        <v>10427</v>
      </c>
    </row>
    <row r="97" spans="1:17" x14ac:dyDescent="0.25">
      <c r="A97" t="s">
        <v>1777</v>
      </c>
      <c r="D97" t="s">
        <v>1778</v>
      </c>
      <c r="E97" t="s">
        <v>1776</v>
      </c>
      <c r="F97" t="s">
        <v>10028</v>
      </c>
      <c r="G97" t="s">
        <v>10434</v>
      </c>
      <c r="H97" t="s">
        <v>10469</v>
      </c>
      <c r="I97" t="s">
        <v>1778</v>
      </c>
      <c r="J97" t="s">
        <v>10723</v>
      </c>
      <c r="K97" t="s">
        <v>10738</v>
      </c>
      <c r="L97" t="s">
        <v>10739</v>
      </c>
      <c r="M97" t="s">
        <v>10679</v>
      </c>
      <c r="N97">
        <v>244</v>
      </c>
      <c r="O97" t="s">
        <v>10431</v>
      </c>
      <c r="P97" t="s">
        <v>10740</v>
      </c>
      <c r="Q97" t="s">
        <v>10741</v>
      </c>
    </row>
    <row r="98" spans="1:17" x14ac:dyDescent="0.25">
      <c r="A98" t="s">
        <v>1018</v>
      </c>
      <c r="D98" t="s">
        <v>1019</v>
      </c>
      <c r="E98" t="s">
        <v>1017</v>
      </c>
      <c r="F98" t="s">
        <v>10029</v>
      </c>
      <c r="G98" t="s">
        <v>10421</v>
      </c>
      <c r="H98" t="s">
        <v>10488</v>
      </c>
      <c r="I98" t="s">
        <v>1019</v>
      </c>
      <c r="J98" t="s">
        <v>10742</v>
      </c>
      <c r="K98" t="s">
        <v>10743</v>
      </c>
      <c r="L98" t="s">
        <v>2330</v>
      </c>
      <c r="M98" t="s">
        <v>10744</v>
      </c>
      <c r="N98">
        <v>979</v>
      </c>
      <c r="O98" t="s">
        <v>10427</v>
      </c>
    </row>
    <row r="99" spans="1:17" x14ac:dyDescent="0.25">
      <c r="A99" t="s">
        <v>767</v>
      </c>
      <c r="D99" t="s">
        <v>768</v>
      </c>
      <c r="E99" t="s">
        <v>766</v>
      </c>
      <c r="F99" t="s">
        <v>10030</v>
      </c>
      <c r="G99" t="s">
        <v>10434</v>
      </c>
      <c r="H99" t="s">
        <v>10435</v>
      </c>
      <c r="I99" t="s">
        <v>768</v>
      </c>
      <c r="J99" t="s">
        <v>10745</v>
      </c>
      <c r="K99" t="s">
        <v>10746</v>
      </c>
      <c r="M99" t="s">
        <v>10747</v>
      </c>
      <c r="N99">
        <v>1429</v>
      </c>
      <c r="O99" t="s">
        <v>10427</v>
      </c>
    </row>
    <row r="100" spans="1:17" x14ac:dyDescent="0.25">
      <c r="A100" t="s">
        <v>143</v>
      </c>
      <c r="D100" t="s">
        <v>144</v>
      </c>
      <c r="E100" t="s">
        <v>142</v>
      </c>
      <c r="F100" t="s">
        <v>10031</v>
      </c>
      <c r="G100" t="s">
        <v>10434</v>
      </c>
      <c r="H100" t="s">
        <v>10442</v>
      </c>
      <c r="I100" t="s">
        <v>144</v>
      </c>
      <c r="J100" t="s">
        <v>10484</v>
      </c>
      <c r="K100" t="s">
        <v>10748</v>
      </c>
      <c r="M100" t="s">
        <v>10425</v>
      </c>
      <c r="N100" t="s">
        <v>10426</v>
      </c>
      <c r="O100" t="s">
        <v>10427</v>
      </c>
    </row>
    <row r="101" spans="1:17" x14ac:dyDescent="0.25">
      <c r="A101" t="s">
        <v>152</v>
      </c>
      <c r="D101" t="s">
        <v>144</v>
      </c>
      <c r="E101" t="s">
        <v>151</v>
      </c>
      <c r="F101" t="s">
        <v>10031</v>
      </c>
      <c r="G101" t="s">
        <v>10434</v>
      </c>
      <c r="H101" t="s">
        <v>10455</v>
      </c>
      <c r="I101" t="s">
        <v>144</v>
      </c>
      <c r="J101" t="s">
        <v>364</v>
      </c>
      <c r="K101" t="s">
        <v>10749</v>
      </c>
      <c r="M101" t="s">
        <v>10425</v>
      </c>
      <c r="N101" t="s">
        <v>10426</v>
      </c>
      <c r="O101" t="s">
        <v>10431</v>
      </c>
      <c r="P101" t="s">
        <v>10750</v>
      </c>
      <c r="Q101" t="s">
        <v>10751</v>
      </c>
    </row>
    <row r="102" spans="1:17" x14ac:dyDescent="0.25">
      <c r="A102" t="s">
        <v>158</v>
      </c>
      <c r="D102" t="s">
        <v>144</v>
      </c>
      <c r="E102" t="s">
        <v>157</v>
      </c>
      <c r="F102" t="s">
        <v>10031</v>
      </c>
      <c r="G102" t="s">
        <v>10434</v>
      </c>
      <c r="H102" t="s">
        <v>10455</v>
      </c>
      <c r="I102" t="s">
        <v>144</v>
      </c>
      <c r="J102" t="s">
        <v>10752</v>
      </c>
      <c r="K102" t="s">
        <v>10753</v>
      </c>
      <c r="M102" t="s">
        <v>10425</v>
      </c>
      <c r="N102" t="s">
        <v>10426</v>
      </c>
      <c r="O102" t="s">
        <v>10431</v>
      </c>
      <c r="P102" t="s">
        <v>10754</v>
      </c>
      <c r="Q102" t="s">
        <v>10755</v>
      </c>
    </row>
    <row r="103" spans="1:17" x14ac:dyDescent="0.25">
      <c r="A103" t="s">
        <v>726</v>
      </c>
      <c r="D103" t="s">
        <v>144</v>
      </c>
      <c r="E103" t="s">
        <v>725</v>
      </c>
      <c r="F103" t="s">
        <v>10031</v>
      </c>
      <c r="G103" t="s">
        <v>10434</v>
      </c>
      <c r="H103" t="s">
        <v>10488</v>
      </c>
      <c r="I103" t="s">
        <v>144</v>
      </c>
      <c r="J103" t="s">
        <v>725</v>
      </c>
      <c r="K103" t="s">
        <v>10756</v>
      </c>
      <c r="M103" t="s">
        <v>10517</v>
      </c>
      <c r="N103">
        <v>1460</v>
      </c>
      <c r="O103" t="s">
        <v>10431</v>
      </c>
      <c r="P103" t="s">
        <v>10757</v>
      </c>
      <c r="Q103" t="s">
        <v>10758</v>
      </c>
    </row>
    <row r="104" spans="1:17" x14ac:dyDescent="0.25">
      <c r="A104" t="s">
        <v>657</v>
      </c>
      <c r="D104" t="s">
        <v>632</v>
      </c>
      <c r="E104" t="s">
        <v>656</v>
      </c>
      <c r="F104" t="s">
        <v>10032</v>
      </c>
      <c r="G104" t="s">
        <v>10434</v>
      </c>
      <c r="H104" t="s">
        <v>10454</v>
      </c>
      <c r="I104" t="s">
        <v>632</v>
      </c>
      <c r="J104" t="s">
        <v>10423</v>
      </c>
      <c r="K104" t="s">
        <v>10759</v>
      </c>
      <c r="L104" t="s">
        <v>10760</v>
      </c>
      <c r="M104" t="s">
        <v>10425</v>
      </c>
      <c r="N104" t="s">
        <v>10426</v>
      </c>
      <c r="O104" t="s">
        <v>10427</v>
      </c>
    </row>
    <row r="105" spans="1:17" x14ac:dyDescent="0.25">
      <c r="A105" t="s">
        <v>647</v>
      </c>
      <c r="D105" t="s">
        <v>632</v>
      </c>
      <c r="E105" t="s">
        <v>646</v>
      </c>
      <c r="F105" t="s">
        <v>10032</v>
      </c>
      <c r="G105" t="s">
        <v>10434</v>
      </c>
      <c r="H105" t="s">
        <v>10761</v>
      </c>
      <c r="I105" t="s">
        <v>632</v>
      </c>
      <c r="J105" t="s">
        <v>10762</v>
      </c>
      <c r="K105" t="s">
        <v>10763</v>
      </c>
      <c r="M105" t="s">
        <v>10425</v>
      </c>
      <c r="N105" t="s">
        <v>10426</v>
      </c>
      <c r="O105" t="s">
        <v>10431</v>
      </c>
      <c r="P105" t="s">
        <v>10764</v>
      </c>
      <c r="Q105" t="s">
        <v>10765</v>
      </c>
    </row>
    <row r="106" spans="1:17" x14ac:dyDescent="0.25">
      <c r="A106" t="s">
        <v>631</v>
      </c>
      <c r="D106" t="s">
        <v>632</v>
      </c>
      <c r="E106" t="s">
        <v>630</v>
      </c>
      <c r="F106" t="s">
        <v>10032</v>
      </c>
      <c r="G106" t="s">
        <v>10434</v>
      </c>
      <c r="H106" t="s">
        <v>10442</v>
      </c>
      <c r="I106" t="s">
        <v>632</v>
      </c>
      <c r="J106" t="s">
        <v>364</v>
      </c>
      <c r="K106" t="s">
        <v>10766</v>
      </c>
      <c r="L106" t="s">
        <v>726</v>
      </c>
      <c r="M106" t="s">
        <v>10425</v>
      </c>
      <c r="N106" t="s">
        <v>10426</v>
      </c>
      <c r="O106" t="s">
        <v>10431</v>
      </c>
      <c r="P106" t="s">
        <v>10767</v>
      </c>
      <c r="Q106" t="s">
        <v>10768</v>
      </c>
    </row>
    <row r="107" spans="1:17" x14ac:dyDescent="0.25">
      <c r="A107" t="s">
        <v>736</v>
      </c>
      <c r="D107" t="s">
        <v>632</v>
      </c>
      <c r="E107" t="s">
        <v>735</v>
      </c>
      <c r="F107" t="s">
        <v>10032</v>
      </c>
      <c r="G107" t="s">
        <v>10434</v>
      </c>
      <c r="H107" t="s">
        <v>10682</v>
      </c>
      <c r="I107" t="s">
        <v>632</v>
      </c>
      <c r="J107" t="s">
        <v>735</v>
      </c>
      <c r="K107" t="s">
        <v>10769</v>
      </c>
      <c r="L107" t="s">
        <v>726</v>
      </c>
      <c r="M107" t="s">
        <v>10517</v>
      </c>
      <c r="N107">
        <v>1460</v>
      </c>
      <c r="O107" t="s">
        <v>10431</v>
      </c>
      <c r="P107" t="s">
        <v>10770</v>
      </c>
      <c r="Q107" t="s">
        <v>10771</v>
      </c>
    </row>
    <row r="108" spans="1:17" x14ac:dyDescent="0.25">
      <c r="A108" t="s">
        <v>754</v>
      </c>
      <c r="D108" t="s">
        <v>632</v>
      </c>
      <c r="E108" t="s">
        <v>753</v>
      </c>
      <c r="F108" t="s">
        <v>10032</v>
      </c>
      <c r="G108" t="s">
        <v>10434</v>
      </c>
      <c r="H108" t="s">
        <v>10488</v>
      </c>
      <c r="I108" t="s">
        <v>632</v>
      </c>
      <c r="J108" t="s">
        <v>10772</v>
      </c>
      <c r="K108" t="s">
        <v>10773</v>
      </c>
      <c r="L108" t="s">
        <v>181</v>
      </c>
      <c r="M108" t="s">
        <v>10747</v>
      </c>
      <c r="N108">
        <v>1429</v>
      </c>
      <c r="O108" t="s">
        <v>10431</v>
      </c>
      <c r="P108" t="s">
        <v>10774</v>
      </c>
      <c r="Q108" t="s">
        <v>10775</v>
      </c>
    </row>
    <row r="109" spans="1:17" x14ac:dyDescent="0.25">
      <c r="A109" t="s">
        <v>1525</v>
      </c>
      <c r="D109" t="s">
        <v>1526</v>
      </c>
      <c r="E109" t="s">
        <v>1524</v>
      </c>
      <c r="F109" t="s">
        <v>10033</v>
      </c>
      <c r="G109" t="s">
        <v>10482</v>
      </c>
      <c r="H109" t="s">
        <v>10586</v>
      </c>
      <c r="I109" t="s">
        <v>1526</v>
      </c>
      <c r="J109" t="s">
        <v>10632</v>
      </c>
      <c r="K109" t="s">
        <v>10776</v>
      </c>
      <c r="M109" t="s">
        <v>10425</v>
      </c>
      <c r="N109" t="s">
        <v>10426</v>
      </c>
      <c r="O109" t="s">
        <v>10427</v>
      </c>
    </row>
    <row r="110" spans="1:17" x14ac:dyDescent="0.25">
      <c r="A110" t="s">
        <v>124</v>
      </c>
      <c r="D110" t="s">
        <v>125</v>
      </c>
      <c r="E110" t="s">
        <v>123</v>
      </c>
      <c r="F110" t="s">
        <v>10046</v>
      </c>
      <c r="G110" t="s">
        <v>10421</v>
      </c>
      <c r="H110" t="s">
        <v>10479</v>
      </c>
      <c r="I110" t="s">
        <v>125</v>
      </c>
      <c r="J110" t="s">
        <v>10423</v>
      </c>
      <c r="K110" t="s">
        <v>10777</v>
      </c>
      <c r="M110" t="s">
        <v>10425</v>
      </c>
      <c r="N110" t="s">
        <v>10426</v>
      </c>
      <c r="O110" t="s">
        <v>10427</v>
      </c>
    </row>
    <row r="111" spans="1:17" x14ac:dyDescent="0.25">
      <c r="A111" t="s">
        <v>477</v>
      </c>
      <c r="D111" t="s">
        <v>125</v>
      </c>
      <c r="E111" t="s">
        <v>476</v>
      </c>
      <c r="F111" t="s">
        <v>10046</v>
      </c>
      <c r="G111" t="s">
        <v>10421</v>
      </c>
      <c r="H111" t="s">
        <v>10455</v>
      </c>
      <c r="I111" t="s">
        <v>125</v>
      </c>
      <c r="J111" t="s">
        <v>10778</v>
      </c>
      <c r="K111" t="s">
        <v>10779</v>
      </c>
      <c r="M111" t="s">
        <v>10780</v>
      </c>
      <c r="N111">
        <v>1763</v>
      </c>
      <c r="O111" t="s">
        <v>10431</v>
      </c>
      <c r="P111" t="s">
        <v>10781</v>
      </c>
      <c r="Q111" t="s">
        <v>10782</v>
      </c>
    </row>
    <row r="112" spans="1:17" x14ac:dyDescent="0.25">
      <c r="A112" t="s">
        <v>1211</v>
      </c>
      <c r="D112" t="s">
        <v>125</v>
      </c>
      <c r="E112" t="s">
        <v>1210</v>
      </c>
      <c r="F112" t="s">
        <v>10046</v>
      </c>
      <c r="G112" t="s">
        <v>10421</v>
      </c>
      <c r="H112" t="s">
        <v>10783</v>
      </c>
      <c r="I112" t="s">
        <v>125</v>
      </c>
      <c r="J112" t="s">
        <v>10784</v>
      </c>
      <c r="K112" t="s">
        <v>10785</v>
      </c>
      <c r="L112" t="s">
        <v>124</v>
      </c>
      <c r="M112" t="s">
        <v>10786</v>
      </c>
      <c r="N112">
        <v>490</v>
      </c>
      <c r="O112" t="s">
        <v>10431</v>
      </c>
      <c r="P112" t="s">
        <v>10787</v>
      </c>
      <c r="Q112" t="s">
        <v>10788</v>
      </c>
    </row>
    <row r="113" spans="1:17" x14ac:dyDescent="0.25">
      <c r="A113" t="s">
        <v>2444</v>
      </c>
      <c r="D113" t="s">
        <v>2445</v>
      </c>
      <c r="E113" t="s">
        <v>2443</v>
      </c>
      <c r="F113" t="s">
        <v>10047</v>
      </c>
      <c r="G113" t="s">
        <v>10482</v>
      </c>
      <c r="H113" t="s">
        <v>10488</v>
      </c>
      <c r="I113" t="s">
        <v>2445</v>
      </c>
      <c r="J113" t="s">
        <v>10489</v>
      </c>
      <c r="K113" t="s">
        <v>10789</v>
      </c>
      <c r="L113" t="s">
        <v>6522</v>
      </c>
      <c r="M113" t="s">
        <v>10425</v>
      </c>
      <c r="N113" t="s">
        <v>10426</v>
      </c>
      <c r="O113" t="s">
        <v>10427</v>
      </c>
    </row>
    <row r="114" spans="1:17" x14ac:dyDescent="0.25">
      <c r="A114" t="s">
        <v>2104</v>
      </c>
      <c r="D114" t="s">
        <v>2105</v>
      </c>
      <c r="E114" t="s">
        <v>2103</v>
      </c>
      <c r="F114" t="s">
        <v>10048</v>
      </c>
      <c r="G114" t="s">
        <v>10482</v>
      </c>
      <c r="H114" t="s">
        <v>10488</v>
      </c>
      <c r="I114" t="s">
        <v>2105</v>
      </c>
      <c r="J114" t="s">
        <v>10489</v>
      </c>
      <c r="K114" t="s">
        <v>10790</v>
      </c>
      <c r="L114" t="s">
        <v>6522</v>
      </c>
      <c r="M114" t="s">
        <v>10425</v>
      </c>
      <c r="N114" t="s">
        <v>10426</v>
      </c>
      <c r="O114" t="s">
        <v>10427</v>
      </c>
    </row>
    <row r="115" spans="1:17" x14ac:dyDescent="0.25">
      <c r="A115" t="s">
        <v>2456</v>
      </c>
      <c r="D115" t="s">
        <v>2457</v>
      </c>
      <c r="E115" t="s">
        <v>2455</v>
      </c>
      <c r="F115" t="s">
        <v>10049</v>
      </c>
      <c r="G115" t="s">
        <v>10421</v>
      </c>
      <c r="H115" t="s">
        <v>10791</v>
      </c>
      <c r="I115" t="s">
        <v>2457</v>
      </c>
      <c r="J115" t="s">
        <v>10792</v>
      </c>
      <c r="K115" t="s">
        <v>10793</v>
      </c>
      <c r="M115" t="s">
        <v>10425</v>
      </c>
      <c r="N115" t="s">
        <v>10426</v>
      </c>
      <c r="O115" t="s">
        <v>10431</v>
      </c>
      <c r="P115" t="s">
        <v>10794</v>
      </c>
      <c r="Q115" t="s">
        <v>10795</v>
      </c>
    </row>
    <row r="116" spans="1:17" x14ac:dyDescent="0.25">
      <c r="A116" t="s">
        <v>2468</v>
      </c>
      <c r="D116" t="s">
        <v>2469</v>
      </c>
      <c r="E116" t="s">
        <v>2467</v>
      </c>
      <c r="F116" t="s">
        <v>10052</v>
      </c>
      <c r="G116" t="s">
        <v>10796</v>
      </c>
      <c r="H116" t="s">
        <v>10428</v>
      </c>
      <c r="I116" t="s">
        <v>2469</v>
      </c>
      <c r="J116" t="s">
        <v>2467</v>
      </c>
      <c r="K116" t="s">
        <v>10797</v>
      </c>
      <c r="M116" t="s">
        <v>10798</v>
      </c>
      <c r="N116">
        <v>444</v>
      </c>
      <c r="O116" t="s">
        <v>10431</v>
      </c>
      <c r="P116" t="s">
        <v>10799</v>
      </c>
      <c r="Q116" t="s">
        <v>10800</v>
      </c>
    </row>
    <row r="117" spans="1:17" x14ac:dyDescent="0.25">
      <c r="A117" t="s">
        <v>5875</v>
      </c>
      <c r="D117" t="s">
        <v>5876</v>
      </c>
      <c r="E117" t="s">
        <v>5874</v>
      </c>
      <c r="F117" t="s">
        <v>10053</v>
      </c>
      <c r="G117" t="s">
        <v>10472</v>
      </c>
      <c r="H117" t="s">
        <v>10479</v>
      </c>
      <c r="I117" t="s">
        <v>5876</v>
      </c>
      <c r="J117" t="s">
        <v>10473</v>
      </c>
      <c r="K117" t="s">
        <v>10801</v>
      </c>
      <c r="L117" t="s">
        <v>10802</v>
      </c>
      <c r="M117" t="s">
        <v>10578</v>
      </c>
      <c r="N117">
        <v>640</v>
      </c>
      <c r="O117" t="s">
        <v>10431</v>
      </c>
      <c r="P117" t="s">
        <v>10803</v>
      </c>
      <c r="Q117" t="s">
        <v>10804</v>
      </c>
    </row>
    <row r="118" spans="1:17" x14ac:dyDescent="0.25">
      <c r="A118" t="s">
        <v>43</v>
      </c>
      <c r="D118" t="s">
        <v>44</v>
      </c>
      <c r="E118" t="s">
        <v>42</v>
      </c>
      <c r="F118" t="s">
        <v>10054</v>
      </c>
      <c r="G118" t="s">
        <v>10421</v>
      </c>
      <c r="H118" t="s">
        <v>10805</v>
      </c>
      <c r="I118" t="s">
        <v>44</v>
      </c>
      <c r="J118" t="s">
        <v>10423</v>
      </c>
      <c r="K118" t="s">
        <v>10806</v>
      </c>
      <c r="M118" t="s">
        <v>10425</v>
      </c>
      <c r="N118" t="s">
        <v>10426</v>
      </c>
      <c r="O118" t="s">
        <v>10427</v>
      </c>
    </row>
    <row r="119" spans="1:17" x14ac:dyDescent="0.25">
      <c r="A119" t="s">
        <v>4548</v>
      </c>
      <c r="D119" t="s">
        <v>4549</v>
      </c>
      <c r="E119" t="s">
        <v>4547</v>
      </c>
      <c r="F119" t="s">
        <v>10059</v>
      </c>
      <c r="G119" t="s">
        <v>10441</v>
      </c>
      <c r="H119" t="s">
        <v>10601</v>
      </c>
      <c r="I119" t="s">
        <v>4549</v>
      </c>
      <c r="J119" t="s">
        <v>10455</v>
      </c>
      <c r="K119" t="s">
        <v>10807</v>
      </c>
      <c r="L119" t="s">
        <v>10808</v>
      </c>
      <c r="M119" t="s">
        <v>10425</v>
      </c>
      <c r="N119" t="s">
        <v>10426</v>
      </c>
      <c r="O119" t="s">
        <v>10427</v>
      </c>
    </row>
    <row r="120" spans="1:17" x14ac:dyDescent="0.25">
      <c r="A120" t="s">
        <v>4571</v>
      </c>
      <c r="D120" t="s">
        <v>4549</v>
      </c>
      <c r="E120" t="s">
        <v>4570</v>
      </c>
      <c r="F120" t="s">
        <v>10059</v>
      </c>
      <c r="G120" t="s">
        <v>10441</v>
      </c>
      <c r="H120" t="s">
        <v>10809</v>
      </c>
      <c r="I120" t="s">
        <v>4549</v>
      </c>
      <c r="J120" t="s">
        <v>4570</v>
      </c>
      <c r="K120" t="s">
        <v>10810</v>
      </c>
      <c r="L120" t="s">
        <v>4548</v>
      </c>
      <c r="M120" t="s">
        <v>10811</v>
      </c>
      <c r="N120">
        <v>36</v>
      </c>
      <c r="O120" t="s">
        <v>10431</v>
      </c>
      <c r="P120" t="s">
        <v>10812</v>
      </c>
      <c r="Q120" t="s">
        <v>10813</v>
      </c>
    </row>
    <row r="121" spans="1:17" x14ac:dyDescent="0.25">
      <c r="A121" t="s">
        <v>4586</v>
      </c>
      <c r="D121" t="s">
        <v>4549</v>
      </c>
      <c r="E121" t="s">
        <v>4585</v>
      </c>
      <c r="F121" t="s">
        <v>10059</v>
      </c>
      <c r="G121" t="s">
        <v>10441</v>
      </c>
      <c r="H121" t="s">
        <v>10809</v>
      </c>
      <c r="I121" t="s">
        <v>4549</v>
      </c>
      <c r="J121" t="s">
        <v>4585</v>
      </c>
      <c r="K121" t="s">
        <v>10814</v>
      </c>
      <c r="L121" t="s">
        <v>4548</v>
      </c>
      <c r="M121" t="s">
        <v>10811</v>
      </c>
      <c r="N121">
        <v>36</v>
      </c>
      <c r="O121" t="s">
        <v>10431</v>
      </c>
      <c r="P121" t="s">
        <v>10815</v>
      </c>
      <c r="Q121" t="s">
        <v>10816</v>
      </c>
    </row>
    <row r="122" spans="1:17" x14ac:dyDescent="0.25">
      <c r="A122" t="s">
        <v>502</v>
      </c>
      <c r="D122" t="s">
        <v>503</v>
      </c>
      <c r="E122" t="s">
        <v>501</v>
      </c>
      <c r="F122" t="s">
        <v>10817</v>
      </c>
      <c r="G122" t="s">
        <v>10818</v>
      </c>
      <c r="I122" t="s">
        <v>632</v>
      </c>
      <c r="J122" t="s">
        <v>501</v>
      </c>
      <c r="K122" t="s">
        <v>10819</v>
      </c>
      <c r="M122" t="s">
        <v>10589</v>
      </c>
      <c r="N122">
        <v>1735</v>
      </c>
      <c r="P122" t="s">
        <v>10820</v>
      </c>
      <c r="Q122" t="s">
        <v>10821</v>
      </c>
    </row>
    <row r="123" spans="1:17" x14ac:dyDescent="0.25">
      <c r="A123" t="s">
        <v>586</v>
      </c>
      <c r="D123" t="s">
        <v>587</v>
      </c>
      <c r="E123" t="s">
        <v>585</v>
      </c>
      <c r="F123" t="s">
        <v>10822</v>
      </c>
      <c r="G123" t="s">
        <v>10823</v>
      </c>
      <c r="I123" t="s">
        <v>6523</v>
      </c>
      <c r="J123" t="s">
        <v>585</v>
      </c>
      <c r="K123" t="s">
        <v>10824</v>
      </c>
      <c r="M123" t="s">
        <v>10524</v>
      </c>
      <c r="N123">
        <v>1704</v>
      </c>
      <c r="P123" t="s">
        <v>10825</v>
      </c>
      <c r="Q123" t="s">
        <v>10826</v>
      </c>
    </row>
    <row r="124" spans="1:17" x14ac:dyDescent="0.25">
      <c r="A124" t="s">
        <v>550</v>
      </c>
      <c r="D124" t="s">
        <v>551</v>
      </c>
      <c r="E124" t="s">
        <v>549</v>
      </c>
      <c r="F124" t="s">
        <v>10827</v>
      </c>
      <c r="G124" t="s">
        <v>10828</v>
      </c>
      <c r="I124" t="s">
        <v>524</v>
      </c>
      <c r="J124" t="s">
        <v>549</v>
      </c>
      <c r="K124" t="s">
        <v>10829</v>
      </c>
      <c r="M124" t="s">
        <v>10524</v>
      </c>
      <c r="N124">
        <v>1704</v>
      </c>
    </row>
    <row r="125" spans="1:17" x14ac:dyDescent="0.25">
      <c r="A125" t="s">
        <v>609</v>
      </c>
      <c r="D125" t="s">
        <v>610</v>
      </c>
      <c r="E125" t="s">
        <v>608</v>
      </c>
      <c r="F125" t="s">
        <v>10830</v>
      </c>
      <c r="G125" t="s">
        <v>10831</v>
      </c>
      <c r="I125" t="s">
        <v>65</v>
      </c>
      <c r="J125" t="s">
        <v>608</v>
      </c>
      <c r="K125" t="s">
        <v>10832</v>
      </c>
      <c r="M125" t="s">
        <v>10833</v>
      </c>
      <c r="N125">
        <v>1674</v>
      </c>
      <c r="P125" t="s">
        <v>10834</v>
      </c>
      <c r="Q125" t="s">
        <v>10835</v>
      </c>
    </row>
    <row r="126" spans="1:17" x14ac:dyDescent="0.25">
      <c r="A126" t="s">
        <v>597</v>
      </c>
      <c r="D126" t="s">
        <v>598</v>
      </c>
      <c r="E126" t="s">
        <v>596</v>
      </c>
      <c r="F126" t="s">
        <v>10836</v>
      </c>
      <c r="G126" t="s">
        <v>10837</v>
      </c>
      <c r="I126" t="s">
        <v>408</v>
      </c>
      <c r="J126" t="s">
        <v>596</v>
      </c>
      <c r="K126" t="s">
        <v>10838</v>
      </c>
      <c r="M126" t="s">
        <v>10833</v>
      </c>
      <c r="N126">
        <v>1674</v>
      </c>
      <c r="P126" t="s">
        <v>10839</v>
      </c>
      <c r="Q126" t="s">
        <v>10840</v>
      </c>
    </row>
    <row r="127" spans="1:17" x14ac:dyDescent="0.25">
      <c r="A127" t="s">
        <v>1269</v>
      </c>
      <c r="D127" t="s">
        <v>1270</v>
      </c>
      <c r="E127" t="s">
        <v>1268</v>
      </c>
      <c r="F127" t="s">
        <v>10841</v>
      </c>
      <c r="G127" t="s">
        <v>10842</v>
      </c>
      <c r="I127" t="s">
        <v>289</v>
      </c>
      <c r="J127" t="s">
        <v>1268</v>
      </c>
      <c r="K127" t="s">
        <v>10843</v>
      </c>
      <c r="M127" t="s">
        <v>10524</v>
      </c>
      <c r="N127">
        <v>1704</v>
      </c>
    </row>
    <row r="128" spans="1:17" x14ac:dyDescent="0.25">
      <c r="A128" t="s">
        <v>1284</v>
      </c>
      <c r="D128" t="s">
        <v>1285</v>
      </c>
      <c r="E128" t="s">
        <v>1283</v>
      </c>
      <c r="F128" t="s">
        <v>10844</v>
      </c>
      <c r="G128" t="s">
        <v>10845</v>
      </c>
      <c r="I128" t="s">
        <v>289</v>
      </c>
      <c r="J128" t="s">
        <v>1283</v>
      </c>
      <c r="K128" t="s">
        <v>10846</v>
      </c>
      <c r="M128" t="s">
        <v>10524</v>
      </c>
      <c r="N128">
        <v>1704</v>
      </c>
    </row>
    <row r="129" spans="1:17" x14ac:dyDescent="0.25">
      <c r="A129" t="s">
        <v>2516</v>
      </c>
      <c r="D129" t="s">
        <v>2517</v>
      </c>
      <c r="E129" t="s">
        <v>2515</v>
      </c>
      <c r="F129" t="s">
        <v>10847</v>
      </c>
      <c r="G129" t="s">
        <v>10828</v>
      </c>
      <c r="I129" t="s">
        <v>2138</v>
      </c>
      <c r="J129" t="s">
        <v>2515</v>
      </c>
      <c r="K129" t="s">
        <v>10848</v>
      </c>
      <c r="M129" t="s">
        <v>10524</v>
      </c>
      <c r="N129">
        <v>1704</v>
      </c>
    </row>
    <row r="130" spans="1:17" x14ac:dyDescent="0.25">
      <c r="A130" t="s">
        <v>1599</v>
      </c>
      <c r="D130" t="s">
        <v>1600</v>
      </c>
      <c r="E130" t="s">
        <v>1598</v>
      </c>
      <c r="F130" t="s">
        <v>10849</v>
      </c>
      <c r="G130" t="s">
        <v>10850</v>
      </c>
      <c r="I130" t="s">
        <v>10000</v>
      </c>
      <c r="J130" t="s">
        <v>1598</v>
      </c>
      <c r="K130" t="s">
        <v>10851</v>
      </c>
      <c r="M130" t="s">
        <v>10852</v>
      </c>
      <c r="N130">
        <v>1398</v>
      </c>
      <c r="P130" t="s">
        <v>10853</v>
      </c>
      <c r="Q130" t="s">
        <v>10854</v>
      </c>
    </row>
    <row r="131" spans="1:17" x14ac:dyDescent="0.25">
      <c r="A131" t="s">
        <v>962</v>
      </c>
      <c r="D131" t="s">
        <v>963</v>
      </c>
      <c r="E131" t="s">
        <v>961</v>
      </c>
      <c r="F131" t="s">
        <v>10855</v>
      </c>
      <c r="G131" t="s">
        <v>10856</v>
      </c>
      <c r="I131" t="s">
        <v>943</v>
      </c>
      <c r="J131" t="s">
        <v>10857</v>
      </c>
      <c r="K131" t="s">
        <v>10858</v>
      </c>
      <c r="M131" t="s">
        <v>10859</v>
      </c>
      <c r="N131">
        <v>1127</v>
      </c>
    </row>
    <row r="132" spans="1:17" x14ac:dyDescent="0.25">
      <c r="A132" t="s">
        <v>1119</v>
      </c>
      <c r="D132" t="s">
        <v>1120</v>
      </c>
      <c r="E132" t="s">
        <v>1118</v>
      </c>
      <c r="F132" t="s">
        <v>10860</v>
      </c>
      <c r="G132" t="s">
        <v>10861</v>
      </c>
      <c r="H132" t="s">
        <v>10435</v>
      </c>
      <c r="I132" t="s">
        <v>1028</v>
      </c>
      <c r="J132" t="s">
        <v>1118</v>
      </c>
      <c r="K132" t="s">
        <v>10862</v>
      </c>
      <c r="L132" t="s">
        <v>10863</v>
      </c>
      <c r="M132" t="s">
        <v>10864</v>
      </c>
      <c r="N132">
        <v>638</v>
      </c>
      <c r="P132" t="s">
        <v>10865</v>
      </c>
      <c r="Q132" t="s">
        <v>10866</v>
      </c>
    </row>
    <row r="133" spans="1:17" x14ac:dyDescent="0.25">
      <c r="A133" t="s">
        <v>2812</v>
      </c>
      <c r="D133" t="s">
        <v>2813</v>
      </c>
      <c r="E133" t="s">
        <v>2811</v>
      </c>
      <c r="F133" t="s">
        <v>10867</v>
      </c>
      <c r="G133" t="s">
        <v>10856</v>
      </c>
      <c r="H133" t="s">
        <v>10428</v>
      </c>
      <c r="I133" t="s">
        <v>408</v>
      </c>
      <c r="J133" t="s">
        <v>10868</v>
      </c>
      <c r="K133" t="s">
        <v>10869</v>
      </c>
      <c r="L133" t="s">
        <v>10870</v>
      </c>
      <c r="M133" t="s">
        <v>10871</v>
      </c>
      <c r="N133">
        <v>296</v>
      </c>
      <c r="O133" t="s">
        <v>10431</v>
      </c>
      <c r="P133" t="s">
        <v>10872</v>
      </c>
      <c r="Q133" t="s">
        <v>10873</v>
      </c>
    </row>
    <row r="134" spans="1:17" x14ac:dyDescent="0.25">
      <c r="A134" t="s">
        <v>5887</v>
      </c>
      <c r="D134" t="s">
        <v>5888</v>
      </c>
      <c r="E134" t="s">
        <v>5886</v>
      </c>
      <c r="F134" t="s">
        <v>10064</v>
      </c>
      <c r="G134" t="s">
        <v>10472</v>
      </c>
      <c r="H134" t="s">
        <v>10442</v>
      </c>
      <c r="I134" t="s">
        <v>5888</v>
      </c>
      <c r="J134" t="s">
        <v>10473</v>
      </c>
      <c r="K134" t="s">
        <v>10874</v>
      </c>
      <c r="L134" t="s">
        <v>10875</v>
      </c>
      <c r="M134" t="s">
        <v>10876</v>
      </c>
      <c r="N134">
        <v>631</v>
      </c>
      <c r="O134" t="s">
        <v>10431</v>
      </c>
      <c r="P134" t="s">
        <v>10877</v>
      </c>
      <c r="Q134" t="s">
        <v>10878</v>
      </c>
    </row>
    <row r="135" spans="1:17" x14ac:dyDescent="0.25">
      <c r="A135" t="s">
        <v>5763</v>
      </c>
      <c r="D135" t="s">
        <v>5764</v>
      </c>
      <c r="E135" t="s">
        <v>5762</v>
      </c>
      <c r="F135" t="s">
        <v>10065</v>
      </c>
      <c r="G135" t="s">
        <v>10472</v>
      </c>
      <c r="H135" t="s">
        <v>10442</v>
      </c>
      <c r="I135" t="s">
        <v>5764</v>
      </c>
      <c r="J135" t="s">
        <v>10473</v>
      </c>
      <c r="K135" t="s">
        <v>10879</v>
      </c>
      <c r="L135" t="s">
        <v>10880</v>
      </c>
      <c r="M135" t="s">
        <v>10881</v>
      </c>
      <c r="N135">
        <v>101</v>
      </c>
      <c r="O135" t="s">
        <v>10427</v>
      </c>
    </row>
    <row r="136" spans="1:17" x14ac:dyDescent="0.25">
      <c r="A136" t="s">
        <v>343</v>
      </c>
      <c r="D136" t="s">
        <v>344</v>
      </c>
      <c r="E136" t="s">
        <v>342</v>
      </c>
      <c r="F136" t="s">
        <v>10066</v>
      </c>
      <c r="G136" t="s">
        <v>10434</v>
      </c>
      <c r="H136" t="s">
        <v>10488</v>
      </c>
      <c r="I136" t="s">
        <v>344</v>
      </c>
      <c r="J136" t="s">
        <v>10882</v>
      </c>
      <c r="K136" t="s">
        <v>10883</v>
      </c>
      <c r="L136" t="s">
        <v>10884</v>
      </c>
      <c r="M136" t="s">
        <v>10425</v>
      </c>
      <c r="N136" t="s">
        <v>10426</v>
      </c>
      <c r="O136" t="s">
        <v>10427</v>
      </c>
    </row>
    <row r="137" spans="1:17" x14ac:dyDescent="0.25">
      <c r="A137" t="s">
        <v>360</v>
      </c>
      <c r="D137" t="s">
        <v>361</v>
      </c>
      <c r="E137" t="s">
        <v>359</v>
      </c>
      <c r="F137" t="s">
        <v>10069</v>
      </c>
      <c r="G137" t="s">
        <v>10434</v>
      </c>
      <c r="H137" t="s">
        <v>10885</v>
      </c>
      <c r="I137" t="s">
        <v>361</v>
      </c>
      <c r="J137" t="s">
        <v>10423</v>
      </c>
      <c r="K137" t="s">
        <v>10886</v>
      </c>
      <c r="M137" t="s">
        <v>10425</v>
      </c>
      <c r="N137" t="s">
        <v>10426</v>
      </c>
      <c r="O137" t="s">
        <v>10427</v>
      </c>
    </row>
    <row r="138" spans="1:17" x14ac:dyDescent="0.25">
      <c r="A138" t="s">
        <v>773</v>
      </c>
      <c r="D138" t="s">
        <v>361</v>
      </c>
      <c r="E138" t="s">
        <v>772</v>
      </c>
      <c r="F138" t="s">
        <v>10069</v>
      </c>
      <c r="G138" t="s">
        <v>10434</v>
      </c>
      <c r="H138" t="s">
        <v>10488</v>
      </c>
      <c r="I138" t="s">
        <v>361</v>
      </c>
      <c r="J138" t="s">
        <v>10882</v>
      </c>
      <c r="K138" t="s">
        <v>10887</v>
      </c>
      <c r="L138" t="s">
        <v>10888</v>
      </c>
      <c r="M138" t="s">
        <v>10747</v>
      </c>
      <c r="N138">
        <v>1429</v>
      </c>
      <c r="O138" t="s">
        <v>10431</v>
      </c>
      <c r="P138" t="s">
        <v>10889</v>
      </c>
      <c r="Q138" t="s">
        <v>10890</v>
      </c>
    </row>
    <row r="139" spans="1:17" x14ac:dyDescent="0.25">
      <c r="A139" t="s">
        <v>31</v>
      </c>
      <c r="D139" t="s">
        <v>32</v>
      </c>
      <c r="E139" t="s">
        <v>30</v>
      </c>
      <c r="F139" t="s">
        <v>10070</v>
      </c>
      <c r="G139" t="s">
        <v>10434</v>
      </c>
      <c r="H139" t="s">
        <v>10435</v>
      </c>
      <c r="I139" t="s">
        <v>32</v>
      </c>
      <c r="J139" t="s">
        <v>10435</v>
      </c>
      <c r="K139" t="s">
        <v>10891</v>
      </c>
      <c r="M139" t="s">
        <v>10425</v>
      </c>
      <c r="N139" t="s">
        <v>10426</v>
      </c>
      <c r="O139" t="s">
        <v>10427</v>
      </c>
    </row>
    <row r="140" spans="1:17" x14ac:dyDescent="0.25">
      <c r="A140" t="s">
        <v>2605</v>
      </c>
      <c r="D140" t="s">
        <v>2606</v>
      </c>
      <c r="E140" t="s">
        <v>2604</v>
      </c>
      <c r="F140" t="s">
        <v>10077</v>
      </c>
      <c r="G140" t="s">
        <v>10482</v>
      </c>
      <c r="H140" t="s">
        <v>10892</v>
      </c>
      <c r="I140" t="s">
        <v>2606</v>
      </c>
      <c r="J140" t="s">
        <v>10423</v>
      </c>
      <c r="K140" t="s">
        <v>10893</v>
      </c>
      <c r="M140" t="s">
        <v>10425</v>
      </c>
      <c r="N140" t="s">
        <v>10426</v>
      </c>
      <c r="O140" t="s">
        <v>10427</v>
      </c>
    </row>
    <row r="141" spans="1:17" x14ac:dyDescent="0.25">
      <c r="A141" t="s">
        <v>86</v>
      </c>
      <c r="D141" t="s">
        <v>87</v>
      </c>
      <c r="E141" t="s">
        <v>85</v>
      </c>
      <c r="F141" t="s">
        <v>10078</v>
      </c>
      <c r="G141" t="s">
        <v>10434</v>
      </c>
      <c r="H141" t="s">
        <v>10894</v>
      </c>
      <c r="I141" t="s">
        <v>87</v>
      </c>
      <c r="J141" t="s">
        <v>10423</v>
      </c>
      <c r="K141" t="s">
        <v>10895</v>
      </c>
      <c r="L141" t="s">
        <v>10896</v>
      </c>
      <c r="M141" t="s">
        <v>10425</v>
      </c>
      <c r="N141" t="s">
        <v>10426</v>
      </c>
      <c r="O141" t="s">
        <v>10427</v>
      </c>
    </row>
    <row r="142" spans="1:17" x14ac:dyDescent="0.25">
      <c r="A142" t="s">
        <v>577</v>
      </c>
      <c r="D142" t="s">
        <v>87</v>
      </c>
      <c r="E142" t="s">
        <v>576</v>
      </c>
      <c r="F142" t="s">
        <v>10078</v>
      </c>
      <c r="G142" t="s">
        <v>10434</v>
      </c>
      <c r="H142" t="s">
        <v>10488</v>
      </c>
      <c r="I142" t="s">
        <v>87</v>
      </c>
      <c r="J142" t="s">
        <v>10529</v>
      </c>
      <c r="K142" t="s">
        <v>10897</v>
      </c>
      <c r="L142" t="s">
        <v>10898</v>
      </c>
      <c r="M142" t="s">
        <v>10524</v>
      </c>
      <c r="N142">
        <v>1704</v>
      </c>
      <c r="O142" t="s">
        <v>10431</v>
      </c>
      <c r="P142" t="s">
        <v>10899</v>
      </c>
      <c r="Q142" t="s">
        <v>10900</v>
      </c>
    </row>
    <row r="143" spans="1:17" x14ac:dyDescent="0.25">
      <c r="A143" t="s">
        <v>268</v>
      </c>
      <c r="D143" t="s">
        <v>269</v>
      </c>
      <c r="E143" t="s">
        <v>267</v>
      </c>
      <c r="F143" t="s">
        <v>10081</v>
      </c>
      <c r="G143" t="s">
        <v>10434</v>
      </c>
      <c r="H143" t="s">
        <v>10901</v>
      </c>
      <c r="I143" t="s">
        <v>269</v>
      </c>
      <c r="J143" t="s">
        <v>10423</v>
      </c>
      <c r="K143" t="s">
        <v>10902</v>
      </c>
      <c r="L143" t="s">
        <v>10903</v>
      </c>
      <c r="M143" t="s">
        <v>10425</v>
      </c>
      <c r="N143" t="s">
        <v>10426</v>
      </c>
      <c r="O143" t="s">
        <v>10427</v>
      </c>
    </row>
    <row r="144" spans="1:17" x14ac:dyDescent="0.25">
      <c r="A144" t="s">
        <v>5908</v>
      </c>
      <c r="D144" t="s">
        <v>5909</v>
      </c>
      <c r="E144" t="s">
        <v>5907</v>
      </c>
      <c r="F144" t="s">
        <v>10086</v>
      </c>
      <c r="G144" t="s">
        <v>10472</v>
      </c>
      <c r="H144" t="s">
        <v>10479</v>
      </c>
      <c r="I144" t="s">
        <v>5909</v>
      </c>
      <c r="J144" t="s">
        <v>10473</v>
      </c>
      <c r="K144" t="s">
        <v>10904</v>
      </c>
      <c r="L144" t="s">
        <v>10905</v>
      </c>
      <c r="M144" t="s">
        <v>10906</v>
      </c>
      <c r="N144">
        <v>633</v>
      </c>
      <c r="O144" t="s">
        <v>10431</v>
      </c>
      <c r="P144" t="s">
        <v>10907</v>
      </c>
      <c r="Q144" t="s">
        <v>10908</v>
      </c>
    </row>
    <row r="145" spans="1:17" x14ac:dyDescent="0.25">
      <c r="A145" t="s">
        <v>782</v>
      </c>
      <c r="D145" t="s">
        <v>783</v>
      </c>
      <c r="E145" t="s">
        <v>781</v>
      </c>
      <c r="F145" t="s">
        <v>10091</v>
      </c>
      <c r="G145" t="s">
        <v>10434</v>
      </c>
      <c r="H145" t="s">
        <v>10435</v>
      </c>
      <c r="I145" t="s">
        <v>783</v>
      </c>
      <c r="J145" t="s">
        <v>10745</v>
      </c>
      <c r="K145" t="s">
        <v>10909</v>
      </c>
      <c r="M145" t="s">
        <v>10910</v>
      </c>
      <c r="N145">
        <v>1114</v>
      </c>
      <c r="O145" t="s">
        <v>10427</v>
      </c>
    </row>
    <row r="146" spans="1:17" x14ac:dyDescent="0.25">
      <c r="A146" t="s">
        <v>64</v>
      </c>
      <c r="D146" t="s">
        <v>65</v>
      </c>
      <c r="E146" t="s">
        <v>63</v>
      </c>
      <c r="F146" t="s">
        <v>10094</v>
      </c>
      <c r="G146" t="s">
        <v>10441</v>
      </c>
      <c r="H146" t="s">
        <v>10454</v>
      </c>
      <c r="I146" t="s">
        <v>65</v>
      </c>
      <c r="J146" t="s">
        <v>10455</v>
      </c>
      <c r="K146" t="s">
        <v>10911</v>
      </c>
      <c r="M146" t="s">
        <v>10425</v>
      </c>
      <c r="N146" t="s">
        <v>10426</v>
      </c>
      <c r="O146" t="s">
        <v>10427</v>
      </c>
    </row>
    <row r="147" spans="1:17" x14ac:dyDescent="0.25">
      <c r="A147" t="s">
        <v>4188</v>
      </c>
      <c r="D147" t="s">
        <v>65</v>
      </c>
      <c r="E147" t="s">
        <v>4187</v>
      </c>
      <c r="F147" t="s">
        <v>10094</v>
      </c>
      <c r="G147" t="s">
        <v>10441</v>
      </c>
      <c r="H147" t="s">
        <v>10428</v>
      </c>
      <c r="I147" t="s">
        <v>65</v>
      </c>
      <c r="J147" t="s">
        <v>10912</v>
      </c>
      <c r="K147" t="s">
        <v>10913</v>
      </c>
      <c r="L147" t="s">
        <v>4309</v>
      </c>
      <c r="M147" t="s">
        <v>10871</v>
      </c>
      <c r="N147">
        <v>296</v>
      </c>
      <c r="O147" t="s">
        <v>10431</v>
      </c>
      <c r="P147" t="s">
        <v>10914</v>
      </c>
      <c r="Q147" t="s">
        <v>10915</v>
      </c>
    </row>
    <row r="148" spans="1:17" x14ac:dyDescent="0.25">
      <c r="A148" t="s">
        <v>971</v>
      </c>
      <c r="D148" t="s">
        <v>366</v>
      </c>
      <c r="E148" t="s">
        <v>970</v>
      </c>
      <c r="F148" t="s">
        <v>10095</v>
      </c>
      <c r="G148" t="s">
        <v>10434</v>
      </c>
      <c r="H148" t="s">
        <v>10442</v>
      </c>
      <c r="I148" t="s">
        <v>366</v>
      </c>
      <c r="J148" t="s">
        <v>10423</v>
      </c>
      <c r="K148" t="s">
        <v>10916</v>
      </c>
      <c r="M148" t="s">
        <v>10425</v>
      </c>
      <c r="N148" t="s">
        <v>10426</v>
      </c>
      <c r="O148" t="s">
        <v>10427</v>
      </c>
    </row>
    <row r="149" spans="1:17" x14ac:dyDescent="0.25">
      <c r="A149" t="s">
        <v>365</v>
      </c>
      <c r="D149" t="s">
        <v>366</v>
      </c>
      <c r="E149" t="s">
        <v>364</v>
      </c>
      <c r="F149" t="s">
        <v>10095</v>
      </c>
      <c r="G149" t="s">
        <v>10434</v>
      </c>
      <c r="H149" t="s">
        <v>10455</v>
      </c>
      <c r="I149" t="s">
        <v>366</v>
      </c>
      <c r="J149" t="s">
        <v>364</v>
      </c>
      <c r="K149" t="s">
        <v>10917</v>
      </c>
      <c r="L149" t="s">
        <v>10918</v>
      </c>
      <c r="M149" t="s">
        <v>10425</v>
      </c>
      <c r="N149" t="s">
        <v>10426</v>
      </c>
      <c r="O149" t="s">
        <v>10431</v>
      </c>
      <c r="P149" t="s">
        <v>10919</v>
      </c>
      <c r="Q149" t="s">
        <v>10920</v>
      </c>
    </row>
    <row r="150" spans="1:17" x14ac:dyDescent="0.25">
      <c r="A150" t="s">
        <v>375</v>
      </c>
      <c r="D150" t="s">
        <v>366</v>
      </c>
      <c r="E150" t="s">
        <v>374</v>
      </c>
      <c r="F150" t="s">
        <v>10095</v>
      </c>
      <c r="G150" t="s">
        <v>10434</v>
      </c>
      <c r="H150" t="s">
        <v>10488</v>
      </c>
      <c r="I150" t="s">
        <v>366</v>
      </c>
      <c r="J150" t="s">
        <v>10510</v>
      </c>
      <c r="K150" t="s">
        <v>10921</v>
      </c>
      <c r="M150" t="s">
        <v>10425</v>
      </c>
      <c r="N150" t="s">
        <v>10426</v>
      </c>
      <c r="O150" t="s">
        <v>10431</v>
      </c>
      <c r="P150" t="s">
        <v>10922</v>
      </c>
      <c r="Q150" t="s">
        <v>10923</v>
      </c>
    </row>
    <row r="151" spans="1:17" x14ac:dyDescent="0.25">
      <c r="A151" t="s">
        <v>387</v>
      </c>
      <c r="D151" t="s">
        <v>366</v>
      </c>
      <c r="E151" t="s">
        <v>386</v>
      </c>
      <c r="F151" t="s">
        <v>10095</v>
      </c>
      <c r="G151" t="s">
        <v>10434</v>
      </c>
      <c r="H151" t="s">
        <v>10488</v>
      </c>
      <c r="I151" t="s">
        <v>366</v>
      </c>
      <c r="J151" t="s">
        <v>10924</v>
      </c>
      <c r="K151" t="s">
        <v>10925</v>
      </c>
      <c r="M151" t="s">
        <v>10425</v>
      </c>
      <c r="N151" t="s">
        <v>10426</v>
      </c>
      <c r="O151" t="s">
        <v>10431</v>
      </c>
      <c r="P151" t="s">
        <v>10926</v>
      </c>
      <c r="Q151" t="s">
        <v>10927</v>
      </c>
    </row>
    <row r="152" spans="1:17" x14ac:dyDescent="0.25">
      <c r="A152" t="s">
        <v>213</v>
      </c>
      <c r="D152" t="s">
        <v>214</v>
      </c>
      <c r="E152" t="s">
        <v>212</v>
      </c>
      <c r="F152" t="s">
        <v>10098</v>
      </c>
      <c r="G152" t="s">
        <v>10421</v>
      </c>
      <c r="H152" t="s">
        <v>10442</v>
      </c>
      <c r="I152" t="s">
        <v>214</v>
      </c>
      <c r="J152" t="s">
        <v>10484</v>
      </c>
      <c r="K152" t="s">
        <v>10928</v>
      </c>
      <c r="M152" t="s">
        <v>10425</v>
      </c>
      <c r="N152" t="s">
        <v>10426</v>
      </c>
      <c r="O152" t="s">
        <v>10427</v>
      </c>
    </row>
    <row r="153" spans="1:17" x14ac:dyDescent="0.25">
      <c r="A153" t="s">
        <v>226</v>
      </c>
      <c r="D153" t="s">
        <v>214</v>
      </c>
      <c r="E153" t="s">
        <v>225</v>
      </c>
      <c r="F153" t="s">
        <v>10098</v>
      </c>
      <c r="G153" t="s">
        <v>10421</v>
      </c>
      <c r="H153" t="s">
        <v>10455</v>
      </c>
      <c r="I153" t="s">
        <v>214</v>
      </c>
      <c r="J153" t="s">
        <v>10455</v>
      </c>
      <c r="K153" t="s">
        <v>10929</v>
      </c>
      <c r="M153" t="s">
        <v>10425</v>
      </c>
      <c r="N153" t="s">
        <v>10426</v>
      </c>
      <c r="O153" t="s">
        <v>10431</v>
      </c>
      <c r="P153" t="s">
        <v>10930</v>
      </c>
      <c r="Q153" t="s">
        <v>10931</v>
      </c>
    </row>
    <row r="154" spans="1:17" x14ac:dyDescent="0.25">
      <c r="A154" t="s">
        <v>236</v>
      </c>
      <c r="D154" t="s">
        <v>214</v>
      </c>
      <c r="E154" t="s">
        <v>235</v>
      </c>
      <c r="F154" t="s">
        <v>10098</v>
      </c>
      <c r="G154" t="s">
        <v>10421</v>
      </c>
      <c r="H154" t="s">
        <v>10455</v>
      </c>
      <c r="I154" t="s">
        <v>214</v>
      </c>
      <c r="J154" t="s">
        <v>10882</v>
      </c>
      <c r="K154" t="s">
        <v>10932</v>
      </c>
      <c r="L154" t="s">
        <v>2330</v>
      </c>
      <c r="M154" t="s">
        <v>10425</v>
      </c>
      <c r="N154" t="s">
        <v>10426</v>
      </c>
      <c r="O154" t="s">
        <v>10431</v>
      </c>
      <c r="P154" t="s">
        <v>10933</v>
      </c>
      <c r="Q154" t="s">
        <v>10934</v>
      </c>
    </row>
    <row r="155" spans="1:17" x14ac:dyDescent="0.25">
      <c r="A155" t="s">
        <v>5235</v>
      </c>
      <c r="D155" t="s">
        <v>5236</v>
      </c>
      <c r="E155" t="s">
        <v>5234</v>
      </c>
      <c r="F155" t="s">
        <v>10103</v>
      </c>
      <c r="G155" t="s">
        <v>10421</v>
      </c>
      <c r="H155" t="s">
        <v>10935</v>
      </c>
      <c r="I155" t="s">
        <v>5236</v>
      </c>
      <c r="J155" t="s">
        <v>10745</v>
      </c>
      <c r="K155" t="s">
        <v>10936</v>
      </c>
      <c r="M155" t="s">
        <v>10468</v>
      </c>
      <c r="N155">
        <v>30</v>
      </c>
      <c r="O155" t="s">
        <v>10427</v>
      </c>
    </row>
    <row r="156" spans="1:17" x14ac:dyDescent="0.25">
      <c r="A156" t="s">
        <v>2116</v>
      </c>
      <c r="D156" t="s">
        <v>2117</v>
      </c>
      <c r="E156" t="s">
        <v>2115</v>
      </c>
      <c r="F156" t="s">
        <v>10106</v>
      </c>
      <c r="G156" t="s">
        <v>10482</v>
      </c>
      <c r="H156" t="s">
        <v>10488</v>
      </c>
      <c r="I156" t="s">
        <v>2117</v>
      </c>
      <c r="J156" t="s">
        <v>10489</v>
      </c>
      <c r="K156" t="s">
        <v>10937</v>
      </c>
      <c r="L156" t="s">
        <v>6522</v>
      </c>
      <c r="M156" t="s">
        <v>10780</v>
      </c>
      <c r="N156">
        <v>1763</v>
      </c>
      <c r="O156" t="s">
        <v>10427</v>
      </c>
    </row>
    <row r="157" spans="1:17" x14ac:dyDescent="0.25">
      <c r="A157" t="s">
        <v>397</v>
      </c>
      <c r="D157" t="s">
        <v>398</v>
      </c>
      <c r="E157" t="s">
        <v>396</v>
      </c>
      <c r="F157" t="s">
        <v>10107</v>
      </c>
      <c r="G157" t="s">
        <v>10434</v>
      </c>
      <c r="H157" t="s">
        <v>10488</v>
      </c>
      <c r="I157" t="s">
        <v>398</v>
      </c>
      <c r="J157" t="s">
        <v>10529</v>
      </c>
      <c r="K157" t="s">
        <v>10938</v>
      </c>
      <c r="M157" t="s">
        <v>10425</v>
      </c>
      <c r="N157" t="s">
        <v>10426</v>
      </c>
      <c r="O157" t="s">
        <v>10427</v>
      </c>
    </row>
    <row r="158" spans="1:17" x14ac:dyDescent="0.25">
      <c r="A158" t="s">
        <v>407</v>
      </c>
      <c r="D158" t="s">
        <v>408</v>
      </c>
      <c r="E158" t="s">
        <v>406</v>
      </c>
      <c r="F158" t="s">
        <v>10108</v>
      </c>
      <c r="G158" t="s">
        <v>10441</v>
      </c>
      <c r="H158" t="s">
        <v>10479</v>
      </c>
      <c r="I158" t="s">
        <v>408</v>
      </c>
      <c r="J158" t="s">
        <v>10484</v>
      </c>
      <c r="K158" t="s">
        <v>10939</v>
      </c>
      <c r="M158" t="s">
        <v>10425</v>
      </c>
      <c r="N158" t="s">
        <v>10426</v>
      </c>
      <c r="O158" t="s">
        <v>10427</v>
      </c>
    </row>
    <row r="159" spans="1:17" x14ac:dyDescent="0.25">
      <c r="A159" t="s">
        <v>421</v>
      </c>
      <c r="D159" t="s">
        <v>408</v>
      </c>
      <c r="E159" t="s">
        <v>420</v>
      </c>
      <c r="F159" t="s">
        <v>10108</v>
      </c>
      <c r="G159" t="s">
        <v>10441</v>
      </c>
      <c r="H159" t="s">
        <v>10488</v>
      </c>
      <c r="I159" t="s">
        <v>408</v>
      </c>
      <c r="J159" t="s">
        <v>10610</v>
      </c>
      <c r="K159" t="s">
        <v>10940</v>
      </c>
      <c r="M159" t="s">
        <v>10425</v>
      </c>
      <c r="N159" t="s">
        <v>10426</v>
      </c>
      <c r="O159" t="s">
        <v>10431</v>
      </c>
      <c r="P159" t="s">
        <v>10941</v>
      </c>
      <c r="Q159" t="s">
        <v>10942</v>
      </c>
    </row>
    <row r="160" spans="1:17" x14ac:dyDescent="0.25">
      <c r="A160" t="s">
        <v>438</v>
      </c>
      <c r="D160" t="s">
        <v>408</v>
      </c>
      <c r="E160" t="s">
        <v>437</v>
      </c>
      <c r="F160" t="s">
        <v>10108</v>
      </c>
      <c r="G160" t="s">
        <v>10441</v>
      </c>
      <c r="H160" t="s">
        <v>10488</v>
      </c>
      <c r="I160" t="s">
        <v>408</v>
      </c>
      <c r="J160" t="s">
        <v>10529</v>
      </c>
      <c r="K160" t="s">
        <v>10943</v>
      </c>
      <c r="M160" t="s">
        <v>10425</v>
      </c>
      <c r="N160" t="s">
        <v>10426</v>
      </c>
      <c r="O160" t="s">
        <v>10431</v>
      </c>
      <c r="P160" t="s">
        <v>10944</v>
      </c>
      <c r="Q160" t="s">
        <v>10945</v>
      </c>
    </row>
    <row r="161" spans="1:17" x14ac:dyDescent="0.25">
      <c r="A161" t="s">
        <v>451</v>
      </c>
      <c r="D161" t="s">
        <v>408</v>
      </c>
      <c r="E161" t="s">
        <v>450</v>
      </c>
      <c r="F161" t="s">
        <v>10108</v>
      </c>
      <c r="G161" t="s">
        <v>10441</v>
      </c>
      <c r="H161" t="s">
        <v>10455</v>
      </c>
      <c r="I161" t="s">
        <v>408</v>
      </c>
      <c r="J161" t="s">
        <v>10946</v>
      </c>
      <c r="K161" t="s">
        <v>10947</v>
      </c>
      <c r="M161" t="s">
        <v>10425</v>
      </c>
      <c r="N161" t="s">
        <v>10426</v>
      </c>
      <c r="O161" t="s">
        <v>10431</v>
      </c>
      <c r="P161" t="s">
        <v>10948</v>
      </c>
      <c r="Q161" t="s">
        <v>10949</v>
      </c>
    </row>
    <row r="162" spans="1:17" x14ac:dyDescent="0.25">
      <c r="A162" t="s">
        <v>4309</v>
      </c>
      <c r="D162" t="s">
        <v>408</v>
      </c>
      <c r="E162" t="s">
        <v>4308</v>
      </c>
      <c r="F162" t="s">
        <v>10108</v>
      </c>
      <c r="G162" t="s">
        <v>10441</v>
      </c>
      <c r="H162" t="s">
        <v>10428</v>
      </c>
      <c r="I162" t="s">
        <v>408</v>
      </c>
      <c r="J162" t="s">
        <v>10912</v>
      </c>
      <c r="K162" t="s">
        <v>10950</v>
      </c>
      <c r="L162" t="s">
        <v>4188</v>
      </c>
      <c r="M162" t="s">
        <v>10871</v>
      </c>
      <c r="N162">
        <v>296</v>
      </c>
      <c r="O162" t="s">
        <v>10431</v>
      </c>
      <c r="P162" t="s">
        <v>10951</v>
      </c>
      <c r="Q162" t="s">
        <v>10952</v>
      </c>
    </row>
    <row r="163" spans="1:17" x14ac:dyDescent="0.25">
      <c r="A163" t="s">
        <v>1131</v>
      </c>
      <c r="D163" t="s">
        <v>79</v>
      </c>
      <c r="E163" t="s">
        <v>1130</v>
      </c>
      <c r="F163" t="s">
        <v>10111</v>
      </c>
      <c r="G163" t="s">
        <v>10434</v>
      </c>
      <c r="H163" t="s">
        <v>10527</v>
      </c>
      <c r="I163" t="s">
        <v>79</v>
      </c>
      <c r="J163" t="s">
        <v>10484</v>
      </c>
      <c r="K163" t="s">
        <v>10953</v>
      </c>
      <c r="M163" t="s">
        <v>10954</v>
      </c>
      <c r="N163">
        <v>625</v>
      </c>
      <c r="O163" t="s">
        <v>10431</v>
      </c>
      <c r="P163" t="s">
        <v>10955</v>
      </c>
      <c r="Q163" t="s">
        <v>10956</v>
      </c>
    </row>
    <row r="164" spans="1:17" x14ac:dyDescent="0.25">
      <c r="A164" t="s">
        <v>78</v>
      </c>
      <c r="D164" t="s">
        <v>79</v>
      </c>
      <c r="E164" t="s">
        <v>77</v>
      </c>
      <c r="F164" t="s">
        <v>10111</v>
      </c>
      <c r="G164" t="s">
        <v>10434</v>
      </c>
      <c r="H164" t="s">
        <v>10488</v>
      </c>
      <c r="I164" t="s">
        <v>79</v>
      </c>
      <c r="J164" t="s">
        <v>10882</v>
      </c>
      <c r="K164" t="s">
        <v>10957</v>
      </c>
      <c r="L164" t="s">
        <v>10884</v>
      </c>
      <c r="M164" t="s">
        <v>10425</v>
      </c>
      <c r="N164" t="s">
        <v>10426</v>
      </c>
      <c r="O164" t="s">
        <v>10431</v>
      </c>
      <c r="P164" t="s">
        <v>10958</v>
      </c>
      <c r="Q164" t="s">
        <v>10959</v>
      </c>
    </row>
    <row r="165" spans="1:17" x14ac:dyDescent="0.25">
      <c r="A165" t="s">
        <v>1141</v>
      </c>
      <c r="D165" t="s">
        <v>79</v>
      </c>
      <c r="E165" t="s">
        <v>1140</v>
      </c>
      <c r="F165" t="s">
        <v>10111</v>
      </c>
      <c r="G165" t="s">
        <v>10434</v>
      </c>
      <c r="H165" t="s">
        <v>10435</v>
      </c>
      <c r="I165" t="s">
        <v>79</v>
      </c>
      <c r="J165" t="s">
        <v>10960</v>
      </c>
      <c r="K165" t="s">
        <v>10961</v>
      </c>
      <c r="M165" t="s">
        <v>10954</v>
      </c>
      <c r="N165">
        <v>625</v>
      </c>
      <c r="O165" t="s">
        <v>10431</v>
      </c>
      <c r="P165" t="s">
        <v>10962</v>
      </c>
      <c r="Q165" t="s">
        <v>10963</v>
      </c>
    </row>
    <row r="166" spans="1:17" x14ac:dyDescent="0.25">
      <c r="A166" t="s">
        <v>718</v>
      </c>
      <c r="D166" t="s">
        <v>719</v>
      </c>
      <c r="E166" t="s">
        <v>717</v>
      </c>
      <c r="F166" t="s">
        <v>10112</v>
      </c>
      <c r="G166" t="s">
        <v>10434</v>
      </c>
      <c r="H166" t="s">
        <v>10488</v>
      </c>
      <c r="I166" t="s">
        <v>719</v>
      </c>
      <c r="J166" t="s">
        <v>10882</v>
      </c>
      <c r="K166" t="s">
        <v>10964</v>
      </c>
      <c r="L166" t="s">
        <v>10965</v>
      </c>
      <c r="M166" t="s">
        <v>10685</v>
      </c>
      <c r="N166">
        <v>1490</v>
      </c>
      <c r="O166" t="s">
        <v>10431</v>
      </c>
      <c r="P166" t="s">
        <v>10966</v>
      </c>
      <c r="Q166" t="s">
        <v>10967</v>
      </c>
    </row>
    <row r="167" spans="1:17" x14ac:dyDescent="0.25">
      <c r="A167" t="s">
        <v>5775</v>
      </c>
      <c r="D167" t="s">
        <v>5776</v>
      </c>
      <c r="E167" t="s">
        <v>5774</v>
      </c>
      <c r="F167" t="s">
        <v>10113</v>
      </c>
      <c r="G167" t="s">
        <v>10472</v>
      </c>
      <c r="H167" t="s">
        <v>10442</v>
      </c>
      <c r="I167" t="s">
        <v>5776</v>
      </c>
      <c r="J167" t="s">
        <v>5774</v>
      </c>
      <c r="K167" t="s">
        <v>10968</v>
      </c>
      <c r="L167" t="s">
        <v>10969</v>
      </c>
      <c r="M167" t="s">
        <v>10425</v>
      </c>
      <c r="N167" t="s">
        <v>10426</v>
      </c>
      <c r="O167" t="s">
        <v>10427</v>
      </c>
    </row>
    <row r="168" spans="1:17" x14ac:dyDescent="0.25">
      <c r="A168" t="s">
        <v>6522</v>
      </c>
      <c r="D168" t="s">
        <v>6523</v>
      </c>
      <c r="E168" t="s">
        <v>6521</v>
      </c>
      <c r="F168" t="s">
        <v>10122</v>
      </c>
      <c r="G168" t="s">
        <v>10482</v>
      </c>
      <c r="H168" t="s">
        <v>10970</v>
      </c>
      <c r="I168" t="s">
        <v>6523</v>
      </c>
      <c r="J168" t="s">
        <v>10423</v>
      </c>
      <c r="K168" t="s">
        <v>10971</v>
      </c>
      <c r="L168" t="s">
        <v>10972</v>
      </c>
      <c r="M168" t="s">
        <v>10425</v>
      </c>
      <c r="N168" t="s">
        <v>10426</v>
      </c>
      <c r="O168" t="s">
        <v>10427</v>
      </c>
    </row>
    <row r="169" spans="1:17" x14ac:dyDescent="0.25">
      <c r="A169" t="s">
        <v>56</v>
      </c>
      <c r="D169" t="s">
        <v>57</v>
      </c>
      <c r="E169" t="s">
        <v>55</v>
      </c>
      <c r="F169" t="s">
        <v>10129</v>
      </c>
      <c r="G169" t="s">
        <v>10441</v>
      </c>
      <c r="H169" t="s">
        <v>10455</v>
      </c>
      <c r="I169" t="s">
        <v>57</v>
      </c>
      <c r="J169" t="s">
        <v>10423</v>
      </c>
      <c r="K169" t="s">
        <v>10973</v>
      </c>
      <c r="M169" t="s">
        <v>10425</v>
      </c>
      <c r="N169" t="s">
        <v>10426</v>
      </c>
      <c r="O169" t="s">
        <v>10427</v>
      </c>
    </row>
    <row r="170" spans="1:17" x14ac:dyDescent="0.25">
      <c r="A170" t="s">
        <v>493</v>
      </c>
      <c r="D170" t="s">
        <v>57</v>
      </c>
      <c r="E170" t="s">
        <v>492</v>
      </c>
      <c r="F170" t="s">
        <v>10129</v>
      </c>
      <c r="G170" t="s">
        <v>10441</v>
      </c>
      <c r="H170" t="s">
        <v>10488</v>
      </c>
      <c r="I170" t="s">
        <v>57</v>
      </c>
      <c r="J170" t="s">
        <v>10529</v>
      </c>
      <c r="K170" t="s">
        <v>10974</v>
      </c>
      <c r="M170" t="s">
        <v>10780</v>
      </c>
      <c r="N170">
        <v>1763</v>
      </c>
      <c r="O170" t="s">
        <v>10427</v>
      </c>
    </row>
    <row r="171" spans="1:17" x14ac:dyDescent="0.25">
      <c r="A171" t="s">
        <v>246</v>
      </c>
      <c r="D171" t="s">
        <v>247</v>
      </c>
      <c r="E171" t="s">
        <v>245</v>
      </c>
      <c r="F171" t="s">
        <v>10132</v>
      </c>
      <c r="G171" t="s">
        <v>10434</v>
      </c>
      <c r="H171" t="s">
        <v>10435</v>
      </c>
      <c r="I171" t="s">
        <v>247</v>
      </c>
      <c r="J171" t="s">
        <v>10435</v>
      </c>
      <c r="K171" t="s">
        <v>10975</v>
      </c>
      <c r="M171" t="s">
        <v>10425</v>
      </c>
      <c r="N171" t="s">
        <v>10426</v>
      </c>
      <c r="O171" t="s">
        <v>10427</v>
      </c>
    </row>
    <row r="172" spans="1:17" x14ac:dyDescent="0.25">
      <c r="A172" t="s">
        <v>104</v>
      </c>
      <c r="D172" t="s">
        <v>105</v>
      </c>
      <c r="E172" t="s">
        <v>103</v>
      </c>
      <c r="F172" t="s">
        <v>10133</v>
      </c>
      <c r="G172" t="s">
        <v>10434</v>
      </c>
      <c r="H172" t="s">
        <v>10976</v>
      </c>
      <c r="I172" t="s">
        <v>105</v>
      </c>
      <c r="J172" t="s">
        <v>10423</v>
      </c>
      <c r="K172" t="s">
        <v>10977</v>
      </c>
      <c r="M172" t="s">
        <v>10425</v>
      </c>
      <c r="N172" t="s">
        <v>10426</v>
      </c>
      <c r="O172" t="s">
        <v>10427</v>
      </c>
    </row>
  </sheetData>
  <autoFilter ref="A1:Q172"/>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3"/>
  <sheetViews>
    <sheetView workbookViewId="0"/>
  </sheetViews>
  <sheetFormatPr defaultRowHeight="15" x14ac:dyDescent="0.25"/>
  <cols>
    <col min="1" max="1" width="25" customWidth="1"/>
    <col min="2" max="2" width="40" customWidth="1"/>
    <col min="3" max="4" width="10" customWidth="1"/>
    <col min="5" max="5" width="15" customWidth="1"/>
    <col min="6" max="6" width="25" customWidth="1"/>
    <col min="7" max="7" width="20" customWidth="1"/>
    <col min="8" max="8" width="15" customWidth="1"/>
    <col min="9" max="9" width="25" customWidth="1"/>
    <col min="10" max="10" width="80" customWidth="1"/>
    <col min="11" max="11" width="10" customWidth="1"/>
    <col min="12" max="12" width="25" customWidth="1"/>
  </cols>
  <sheetData>
    <row r="1" spans="1:12" x14ac:dyDescent="0.25">
      <c r="A1" s="289" t="s">
        <v>2</v>
      </c>
      <c r="B1" s="289" t="s">
        <v>0</v>
      </c>
      <c r="C1" s="289" t="s">
        <v>1</v>
      </c>
      <c r="D1" s="289" t="s">
        <v>10411</v>
      </c>
      <c r="E1" s="289" t="s">
        <v>10412</v>
      </c>
      <c r="F1" s="289" t="s">
        <v>9757</v>
      </c>
      <c r="G1" s="289" t="s">
        <v>9674</v>
      </c>
      <c r="H1" s="289" t="s">
        <v>10484</v>
      </c>
      <c r="I1" s="289" t="s">
        <v>10978</v>
      </c>
      <c r="J1" s="289" t="s">
        <v>3</v>
      </c>
      <c r="K1" s="289" t="s">
        <v>6</v>
      </c>
      <c r="L1" s="289" t="s">
        <v>12</v>
      </c>
    </row>
    <row r="2" spans="1:12" x14ac:dyDescent="0.25">
      <c r="A2" s="290"/>
      <c r="B2" s="290"/>
      <c r="C2" s="290"/>
      <c r="D2" s="290"/>
      <c r="E2" s="290"/>
      <c r="F2" s="290"/>
      <c r="G2" s="290"/>
      <c r="H2" s="290"/>
      <c r="I2" s="290"/>
      <c r="J2" s="290"/>
      <c r="K2" s="290"/>
      <c r="L2" s="290"/>
    </row>
    <row r="3" spans="1:12" x14ac:dyDescent="0.25">
      <c r="A3" s="291" t="s">
        <v>4389</v>
      </c>
      <c r="B3" s="291" t="s">
        <v>4418</v>
      </c>
      <c r="C3" s="291" t="s">
        <v>4419</v>
      </c>
      <c r="D3" s="291" t="s">
        <v>9841</v>
      </c>
      <c r="E3" s="291" t="s">
        <v>10421</v>
      </c>
      <c r="F3" s="291" t="s">
        <v>10422</v>
      </c>
      <c r="G3" s="291" t="s">
        <v>10423</v>
      </c>
      <c r="H3" s="291" t="s">
        <v>10979</v>
      </c>
      <c r="I3" s="291" t="s">
        <v>10980</v>
      </c>
      <c r="J3" s="291" t="s">
        <v>1297</v>
      </c>
      <c r="K3" s="291" t="s">
        <v>17</v>
      </c>
      <c r="L3" s="291" t="s">
        <v>20</v>
      </c>
    </row>
    <row r="4" spans="1:12" x14ac:dyDescent="0.25">
      <c r="A4" s="291" t="s">
        <v>4389</v>
      </c>
      <c r="B4" s="291" t="s">
        <v>4387</v>
      </c>
      <c r="C4" s="291" t="s">
        <v>4388</v>
      </c>
      <c r="D4" s="291" t="s">
        <v>9841</v>
      </c>
      <c r="E4" s="291" t="s">
        <v>10421</v>
      </c>
      <c r="F4" s="291" t="s">
        <v>10428</v>
      </c>
      <c r="G4" s="291" t="s">
        <v>4387</v>
      </c>
      <c r="H4" s="291" t="s">
        <v>10981</v>
      </c>
      <c r="I4" s="291" t="s">
        <v>10980</v>
      </c>
      <c r="J4" s="291" t="s">
        <v>927</v>
      </c>
      <c r="K4" s="291" t="s">
        <v>22</v>
      </c>
      <c r="L4" s="291" t="s">
        <v>526</v>
      </c>
    </row>
    <row r="5" spans="1:12" x14ac:dyDescent="0.25">
      <c r="A5" s="291" t="s">
        <v>1077</v>
      </c>
      <c r="B5" s="291" t="s">
        <v>1075</v>
      </c>
      <c r="C5" s="291" t="s">
        <v>1076</v>
      </c>
      <c r="D5" s="291" t="s">
        <v>9842</v>
      </c>
      <c r="E5" s="291" t="s">
        <v>10434</v>
      </c>
      <c r="F5" s="291" t="s">
        <v>10435</v>
      </c>
      <c r="G5" s="291" t="s">
        <v>10436</v>
      </c>
      <c r="H5" s="291" t="s">
        <v>10979</v>
      </c>
      <c r="I5" s="291" t="s">
        <v>10980</v>
      </c>
      <c r="J5" s="291" t="s">
        <v>1006</v>
      </c>
      <c r="K5" s="291" t="s">
        <v>33</v>
      </c>
      <c r="L5" s="291"/>
    </row>
    <row r="6" spans="1:12" x14ac:dyDescent="0.25">
      <c r="A6" s="291" t="s">
        <v>943</v>
      </c>
      <c r="B6" s="291" t="s">
        <v>941</v>
      </c>
      <c r="C6" s="291" t="s">
        <v>942</v>
      </c>
      <c r="D6" s="291" t="s">
        <v>9849</v>
      </c>
      <c r="E6" s="291" t="s">
        <v>10441</v>
      </c>
      <c r="F6" s="291" t="s">
        <v>10442</v>
      </c>
      <c r="G6" s="291" t="s">
        <v>941</v>
      </c>
      <c r="H6" s="291" t="s">
        <v>10979</v>
      </c>
      <c r="I6" s="291" t="s">
        <v>10980</v>
      </c>
      <c r="J6" s="291" t="s">
        <v>932</v>
      </c>
      <c r="K6" s="291" t="s">
        <v>66</v>
      </c>
      <c r="L6" s="291"/>
    </row>
    <row r="7" spans="1:12" x14ac:dyDescent="0.25">
      <c r="A7" s="291" t="s">
        <v>952</v>
      </c>
      <c r="B7" s="291" t="s">
        <v>950</v>
      </c>
      <c r="C7" s="291" t="s">
        <v>951</v>
      </c>
      <c r="D7" s="291" t="s">
        <v>9856</v>
      </c>
      <c r="E7" s="291" t="s">
        <v>10441</v>
      </c>
      <c r="F7" s="291" t="s">
        <v>10442</v>
      </c>
      <c r="G7" s="291" t="s">
        <v>950</v>
      </c>
      <c r="H7" s="291" t="s">
        <v>10979</v>
      </c>
      <c r="I7" s="291" t="s">
        <v>10980</v>
      </c>
      <c r="J7" s="291" t="s">
        <v>769</v>
      </c>
      <c r="K7" s="291"/>
      <c r="L7" s="291"/>
    </row>
    <row r="8" spans="1:12" x14ac:dyDescent="0.25">
      <c r="A8" s="291" t="s">
        <v>466</v>
      </c>
      <c r="B8" s="291" t="s">
        <v>464</v>
      </c>
      <c r="C8" s="291" t="s">
        <v>465</v>
      </c>
      <c r="D8" s="291" t="s">
        <v>9857</v>
      </c>
      <c r="E8" s="291" t="s">
        <v>10434</v>
      </c>
      <c r="F8" s="291" t="s">
        <v>10450</v>
      </c>
      <c r="G8" s="291" t="s">
        <v>10451</v>
      </c>
      <c r="H8" s="291" t="s">
        <v>10979</v>
      </c>
      <c r="I8" s="291" t="s">
        <v>10980</v>
      </c>
      <c r="J8" s="291" t="s">
        <v>40</v>
      </c>
      <c r="K8" s="291"/>
      <c r="L8" s="291"/>
    </row>
    <row r="9" spans="1:12" x14ac:dyDescent="0.25">
      <c r="A9" s="291" t="s">
        <v>282</v>
      </c>
      <c r="B9" s="291" t="s">
        <v>280</v>
      </c>
      <c r="C9" s="291" t="s">
        <v>281</v>
      </c>
      <c r="D9" s="291" t="s">
        <v>9862</v>
      </c>
      <c r="E9" s="291" t="s">
        <v>10434</v>
      </c>
      <c r="F9" s="291" t="s">
        <v>10454</v>
      </c>
      <c r="G9" s="291" t="s">
        <v>10455</v>
      </c>
      <c r="H9" s="291" t="s">
        <v>10979</v>
      </c>
      <c r="I9" s="291" t="s">
        <v>10980</v>
      </c>
      <c r="J9" s="291" t="s">
        <v>38</v>
      </c>
      <c r="K9" s="291"/>
      <c r="L9" s="291"/>
    </row>
    <row r="10" spans="1:12" x14ac:dyDescent="0.25">
      <c r="A10" s="291" t="s">
        <v>2138</v>
      </c>
      <c r="B10" s="291" t="s">
        <v>2136</v>
      </c>
      <c r="C10" s="291" t="s">
        <v>2137</v>
      </c>
      <c r="D10" s="291" t="s">
        <v>9863</v>
      </c>
      <c r="E10" s="291" t="s">
        <v>10421</v>
      </c>
      <c r="F10" s="291" t="s">
        <v>10457</v>
      </c>
      <c r="G10" s="291" t="s">
        <v>10458</v>
      </c>
      <c r="H10" s="291" t="s">
        <v>10981</v>
      </c>
      <c r="I10" s="291" t="s">
        <v>10980</v>
      </c>
      <c r="J10" s="291" t="s">
        <v>854</v>
      </c>
      <c r="K10" s="291"/>
      <c r="L10" s="291"/>
    </row>
    <row r="11" spans="1:12" x14ac:dyDescent="0.25">
      <c r="A11" s="291" t="s">
        <v>2138</v>
      </c>
      <c r="B11" s="291" t="s">
        <v>3538</v>
      </c>
      <c r="C11" s="291" t="s">
        <v>3539</v>
      </c>
      <c r="D11" s="291" t="s">
        <v>9863</v>
      </c>
      <c r="E11" s="291" t="s">
        <v>10421</v>
      </c>
      <c r="F11" s="291" t="s">
        <v>10463</v>
      </c>
      <c r="G11" s="291" t="s">
        <v>3538</v>
      </c>
      <c r="H11" s="291" t="s">
        <v>10981</v>
      </c>
      <c r="I11" s="291" t="s">
        <v>10980</v>
      </c>
      <c r="J11" s="291" t="s">
        <v>16</v>
      </c>
      <c r="K11" s="291"/>
      <c r="L11" s="291"/>
    </row>
    <row r="12" spans="1:12" x14ac:dyDescent="0.25">
      <c r="A12" s="291" t="s">
        <v>2138</v>
      </c>
      <c r="B12" s="291" t="s">
        <v>5437</v>
      </c>
      <c r="C12" s="291" t="s">
        <v>5438</v>
      </c>
      <c r="D12" s="291" t="s">
        <v>9863</v>
      </c>
      <c r="E12" s="291" t="s">
        <v>10421</v>
      </c>
      <c r="F12" s="291" t="s">
        <v>10466</v>
      </c>
      <c r="G12" s="291" t="s">
        <v>10423</v>
      </c>
      <c r="H12" s="291" t="s">
        <v>10979</v>
      </c>
      <c r="I12" s="291" t="s">
        <v>10980</v>
      </c>
      <c r="J12" s="291" t="s">
        <v>21</v>
      </c>
      <c r="K12" s="291"/>
      <c r="L12" s="291"/>
    </row>
    <row r="13" spans="1:12" x14ac:dyDescent="0.25">
      <c r="A13" s="291" t="s">
        <v>2138</v>
      </c>
      <c r="B13" s="291" t="s">
        <v>5465</v>
      </c>
      <c r="C13" s="291" t="s">
        <v>5466</v>
      </c>
      <c r="D13" s="291" t="s">
        <v>9863</v>
      </c>
      <c r="E13" s="291" t="s">
        <v>10421</v>
      </c>
      <c r="F13" s="291" t="s">
        <v>10469</v>
      </c>
      <c r="G13" s="291" t="s">
        <v>5465</v>
      </c>
      <c r="H13" s="291" t="s">
        <v>10981</v>
      </c>
      <c r="I13" s="291" t="s">
        <v>10980</v>
      </c>
      <c r="J13" s="291" t="s">
        <v>24</v>
      </c>
      <c r="K13" s="291"/>
      <c r="L13" s="291"/>
    </row>
    <row r="14" spans="1:12" x14ac:dyDescent="0.25">
      <c r="A14" s="291" t="s">
        <v>4504</v>
      </c>
      <c r="B14" s="291" t="s">
        <v>4502</v>
      </c>
      <c r="C14" s="291" t="s">
        <v>4503</v>
      </c>
      <c r="D14" s="291" t="s">
        <v>9864</v>
      </c>
      <c r="E14" s="291" t="s">
        <v>10472</v>
      </c>
      <c r="F14" s="291" t="s">
        <v>10442</v>
      </c>
      <c r="G14" s="291" t="s">
        <v>10473</v>
      </c>
      <c r="H14" s="291" t="s">
        <v>10979</v>
      </c>
      <c r="I14" s="291" t="s">
        <v>10980</v>
      </c>
      <c r="J14" s="291" t="s">
        <v>544</v>
      </c>
      <c r="K14" s="291"/>
      <c r="L14" s="291"/>
    </row>
    <row r="15" spans="1:12" x14ac:dyDescent="0.25">
      <c r="A15" s="291" t="s">
        <v>4465</v>
      </c>
      <c r="B15" s="291" t="s">
        <v>4463</v>
      </c>
      <c r="C15" s="291" t="s">
        <v>4464</v>
      </c>
      <c r="D15" s="291" t="s">
        <v>9871</v>
      </c>
      <c r="E15" s="291" t="s">
        <v>10472</v>
      </c>
      <c r="F15" s="291" t="s">
        <v>10479</v>
      </c>
      <c r="G15" s="291" t="s">
        <v>10473</v>
      </c>
      <c r="H15" s="291" t="s">
        <v>10979</v>
      </c>
      <c r="I15" s="291" t="s">
        <v>10980</v>
      </c>
      <c r="J15" s="291" t="s">
        <v>1193</v>
      </c>
      <c r="K15" s="291"/>
      <c r="L15" s="291"/>
    </row>
    <row r="16" spans="1:12" x14ac:dyDescent="0.25">
      <c r="A16" s="291" t="s">
        <v>1185</v>
      </c>
      <c r="B16" s="291" t="s">
        <v>5415</v>
      </c>
      <c r="C16" s="291" t="s">
        <v>5416</v>
      </c>
      <c r="D16" s="291" t="s">
        <v>9876</v>
      </c>
      <c r="E16" s="291" t="s">
        <v>10482</v>
      </c>
      <c r="F16" s="291" t="s">
        <v>10483</v>
      </c>
      <c r="G16" s="291" t="s">
        <v>10484</v>
      </c>
      <c r="H16" s="291" t="s">
        <v>10979</v>
      </c>
      <c r="I16" s="291" t="s">
        <v>10982</v>
      </c>
      <c r="J16" s="291" t="s">
        <v>569</v>
      </c>
      <c r="K16" s="291"/>
      <c r="L16" s="291"/>
    </row>
    <row r="17" spans="1:12" x14ac:dyDescent="0.25">
      <c r="A17" s="291" t="s">
        <v>1185</v>
      </c>
      <c r="B17" s="291" t="s">
        <v>1183</v>
      </c>
      <c r="C17" s="291" t="s">
        <v>1184</v>
      </c>
      <c r="D17" s="291" t="s">
        <v>9876</v>
      </c>
      <c r="E17" s="291" t="s">
        <v>10482</v>
      </c>
      <c r="F17" s="291" t="s">
        <v>10488</v>
      </c>
      <c r="G17" s="291" t="s">
        <v>10489</v>
      </c>
      <c r="H17" s="291" t="s">
        <v>10981</v>
      </c>
      <c r="I17" s="291" t="s">
        <v>10980</v>
      </c>
      <c r="J17" s="291" t="s">
        <v>562</v>
      </c>
      <c r="K17" s="291"/>
      <c r="L17" s="291"/>
    </row>
    <row r="18" spans="1:12" x14ac:dyDescent="0.25">
      <c r="A18" s="291" t="s">
        <v>1185</v>
      </c>
      <c r="B18" s="291" t="s">
        <v>1509</v>
      </c>
      <c r="C18" s="291" t="s">
        <v>1510</v>
      </c>
      <c r="D18" s="291" t="s">
        <v>9876</v>
      </c>
      <c r="E18" s="291" t="s">
        <v>10482</v>
      </c>
      <c r="F18" s="291" t="s">
        <v>10463</v>
      </c>
      <c r="G18" s="291" t="s">
        <v>10463</v>
      </c>
      <c r="H18" s="291" t="s">
        <v>10981</v>
      </c>
      <c r="I18" s="291" t="s">
        <v>10980</v>
      </c>
      <c r="J18" s="291" t="s">
        <v>567</v>
      </c>
      <c r="K18" s="291"/>
      <c r="L18" s="291"/>
    </row>
    <row r="19" spans="1:12" x14ac:dyDescent="0.25">
      <c r="A19" s="291" t="s">
        <v>1185</v>
      </c>
      <c r="B19" s="291" t="s">
        <v>5411</v>
      </c>
      <c r="C19" s="291" t="s">
        <v>5412</v>
      </c>
      <c r="D19" s="291" t="s">
        <v>9876</v>
      </c>
      <c r="E19" s="291" t="s">
        <v>10482</v>
      </c>
      <c r="F19" s="291" t="s">
        <v>10435</v>
      </c>
      <c r="G19" s="291" t="s">
        <v>5411</v>
      </c>
      <c r="H19" s="291" t="s">
        <v>10981</v>
      </c>
      <c r="I19" s="291" t="s">
        <v>10980</v>
      </c>
      <c r="J19" s="291" t="s">
        <v>558</v>
      </c>
      <c r="K19" s="291"/>
      <c r="L19" s="291"/>
    </row>
    <row r="20" spans="1:12" x14ac:dyDescent="0.25">
      <c r="A20" s="291" t="s">
        <v>135</v>
      </c>
      <c r="B20" s="291" t="s">
        <v>133</v>
      </c>
      <c r="C20" s="291" t="s">
        <v>134</v>
      </c>
      <c r="D20" s="291" t="s">
        <v>9885</v>
      </c>
      <c r="E20" s="291" t="s">
        <v>10434</v>
      </c>
      <c r="F20" s="291" t="s">
        <v>10442</v>
      </c>
      <c r="G20" s="291" t="s">
        <v>10423</v>
      </c>
      <c r="H20" s="291" t="s">
        <v>10979</v>
      </c>
      <c r="I20" s="291" t="s">
        <v>10980</v>
      </c>
      <c r="J20" s="291" t="s">
        <v>937</v>
      </c>
      <c r="K20" s="291"/>
      <c r="L20" s="291"/>
    </row>
    <row r="21" spans="1:12" x14ac:dyDescent="0.25">
      <c r="A21" s="291" t="s">
        <v>2084</v>
      </c>
      <c r="B21" s="291" t="s">
        <v>2082</v>
      </c>
      <c r="C21" s="291" t="s">
        <v>2083</v>
      </c>
      <c r="D21" s="291" t="s">
        <v>9890</v>
      </c>
      <c r="E21" s="291" t="s">
        <v>10482</v>
      </c>
      <c r="F21" s="291" t="s">
        <v>10488</v>
      </c>
      <c r="G21" s="291" t="s">
        <v>10489</v>
      </c>
      <c r="H21" s="291" t="s">
        <v>10979</v>
      </c>
      <c r="I21" s="291" t="s">
        <v>10980</v>
      </c>
      <c r="J21" s="291" t="s">
        <v>47</v>
      </c>
      <c r="K21" s="291"/>
      <c r="L21" s="291"/>
    </row>
    <row r="22" spans="1:12" x14ac:dyDescent="0.25">
      <c r="A22" s="291" t="s">
        <v>168</v>
      </c>
      <c r="B22" s="291" t="s">
        <v>166</v>
      </c>
      <c r="C22" s="291" t="s">
        <v>167</v>
      </c>
      <c r="D22" s="291" t="s">
        <v>9895</v>
      </c>
      <c r="E22" s="291" t="s">
        <v>10434</v>
      </c>
      <c r="F22" s="291" t="s">
        <v>10442</v>
      </c>
      <c r="G22" s="291" t="s">
        <v>10484</v>
      </c>
      <c r="H22" s="291" t="s">
        <v>10979</v>
      </c>
      <c r="I22" s="291" t="s">
        <v>10982</v>
      </c>
      <c r="J22" s="291" t="s">
        <v>26</v>
      </c>
      <c r="K22" s="291"/>
      <c r="L22" s="291"/>
    </row>
    <row r="23" spans="1:12" x14ac:dyDescent="0.25">
      <c r="A23" s="291" t="s">
        <v>168</v>
      </c>
      <c r="B23" s="291" t="s">
        <v>170</v>
      </c>
      <c r="C23" s="291" t="s">
        <v>171</v>
      </c>
      <c r="D23" s="291" t="s">
        <v>9895</v>
      </c>
      <c r="E23" s="291" t="s">
        <v>10434</v>
      </c>
      <c r="F23" s="291" t="s">
        <v>10455</v>
      </c>
      <c r="G23" s="291" t="s">
        <v>364</v>
      </c>
      <c r="H23" s="291" t="s">
        <v>10981</v>
      </c>
      <c r="I23" s="291" t="s">
        <v>10980</v>
      </c>
      <c r="J23" s="291" t="s">
        <v>28</v>
      </c>
      <c r="K23" s="291"/>
      <c r="L23" s="291"/>
    </row>
    <row r="24" spans="1:12" x14ac:dyDescent="0.25">
      <c r="A24" s="291" t="s">
        <v>168</v>
      </c>
      <c r="B24" s="291" t="s">
        <v>180</v>
      </c>
      <c r="C24" s="291" t="s">
        <v>181</v>
      </c>
      <c r="D24" s="291" t="s">
        <v>9895</v>
      </c>
      <c r="E24" s="291" t="s">
        <v>10434</v>
      </c>
      <c r="F24" s="291" t="s">
        <v>10455</v>
      </c>
      <c r="G24" s="291" t="s">
        <v>10506</v>
      </c>
      <c r="H24" s="291" t="s">
        <v>10981</v>
      </c>
      <c r="I24" s="291" t="s">
        <v>10980</v>
      </c>
      <c r="J24" s="291" t="s">
        <v>2021</v>
      </c>
      <c r="K24" s="291"/>
      <c r="L24" s="291"/>
    </row>
    <row r="25" spans="1:12" x14ac:dyDescent="0.25">
      <c r="A25" s="291" t="s">
        <v>168</v>
      </c>
      <c r="B25" s="291" t="s">
        <v>187</v>
      </c>
      <c r="C25" s="291" t="s">
        <v>188</v>
      </c>
      <c r="D25" s="291" t="s">
        <v>9895</v>
      </c>
      <c r="E25" s="291" t="s">
        <v>10434</v>
      </c>
      <c r="F25" s="291" t="s">
        <v>10442</v>
      </c>
      <c r="G25" s="291" t="s">
        <v>10510</v>
      </c>
      <c r="H25" s="291" t="s">
        <v>10981</v>
      </c>
      <c r="I25" s="291" t="s">
        <v>10980</v>
      </c>
      <c r="J25" s="291" t="s">
        <v>2033</v>
      </c>
      <c r="K25" s="291"/>
      <c r="L25" s="291"/>
    </row>
    <row r="26" spans="1:12" x14ac:dyDescent="0.25">
      <c r="A26" s="291" t="s">
        <v>197</v>
      </c>
      <c r="B26" s="291" t="s">
        <v>195</v>
      </c>
      <c r="C26" s="291" t="s">
        <v>196</v>
      </c>
      <c r="D26" s="291" t="s">
        <v>9896</v>
      </c>
      <c r="E26" s="291" t="s">
        <v>10434</v>
      </c>
      <c r="F26" s="291" t="s">
        <v>10514</v>
      </c>
      <c r="G26" s="291" t="s">
        <v>10423</v>
      </c>
      <c r="H26" s="291" t="s">
        <v>10979</v>
      </c>
      <c r="I26" s="291" t="s">
        <v>10980</v>
      </c>
      <c r="J26" s="291" t="s">
        <v>2023</v>
      </c>
      <c r="K26" s="291"/>
      <c r="L26" s="291"/>
    </row>
    <row r="27" spans="1:12" x14ac:dyDescent="0.25">
      <c r="A27" s="291" t="s">
        <v>981</v>
      </c>
      <c r="B27" s="291" t="s">
        <v>979</v>
      </c>
      <c r="C27" s="291" t="s">
        <v>980</v>
      </c>
      <c r="D27" s="291" t="s">
        <v>9897</v>
      </c>
      <c r="E27" s="291" t="s">
        <v>10434</v>
      </c>
      <c r="F27" s="291" t="s">
        <v>10455</v>
      </c>
      <c r="G27" s="291" t="s">
        <v>10423</v>
      </c>
      <c r="H27" s="291" t="s">
        <v>10979</v>
      </c>
      <c r="I27" s="291" t="s">
        <v>10980</v>
      </c>
      <c r="J27" s="291" t="s">
        <v>2035</v>
      </c>
      <c r="K27" s="291"/>
      <c r="L27" s="291"/>
    </row>
    <row r="28" spans="1:12" x14ac:dyDescent="0.25">
      <c r="A28" s="291" t="s">
        <v>1492</v>
      </c>
      <c r="B28" s="291" t="s">
        <v>2184</v>
      </c>
      <c r="C28" s="291" t="s">
        <v>2185</v>
      </c>
      <c r="D28" s="291" t="s">
        <v>9898</v>
      </c>
      <c r="E28" s="291" t="s">
        <v>10482</v>
      </c>
      <c r="F28" s="291" t="s">
        <v>10518</v>
      </c>
      <c r="G28" s="291" t="s">
        <v>10423</v>
      </c>
      <c r="H28" s="291" t="s">
        <v>10979</v>
      </c>
      <c r="I28" s="291" t="s">
        <v>10980</v>
      </c>
      <c r="J28" s="291" t="s">
        <v>2018</v>
      </c>
      <c r="K28" s="291"/>
      <c r="L28" s="291"/>
    </row>
    <row r="29" spans="1:12" x14ac:dyDescent="0.25">
      <c r="A29" s="291" t="s">
        <v>1492</v>
      </c>
      <c r="B29" s="291" t="s">
        <v>1490</v>
      </c>
      <c r="C29" s="291" t="s">
        <v>1491</v>
      </c>
      <c r="D29" s="291" t="s">
        <v>9898</v>
      </c>
      <c r="E29" s="291" t="s">
        <v>10482</v>
      </c>
      <c r="F29" s="291" t="s">
        <v>10488</v>
      </c>
      <c r="G29" s="291" t="s">
        <v>10520</v>
      </c>
      <c r="H29" s="291" t="s">
        <v>10981</v>
      </c>
      <c r="I29" s="291" t="s">
        <v>10980</v>
      </c>
      <c r="J29" s="291" t="s">
        <v>2031</v>
      </c>
      <c r="K29" s="291"/>
      <c r="L29" s="291"/>
    </row>
    <row r="30" spans="1:12" x14ac:dyDescent="0.25">
      <c r="A30" s="291" t="s">
        <v>1519</v>
      </c>
      <c r="B30" s="291" t="s">
        <v>1517</v>
      </c>
      <c r="C30" s="291" t="s">
        <v>1518</v>
      </c>
      <c r="D30" s="291" t="s">
        <v>9903</v>
      </c>
      <c r="E30" s="291" t="s">
        <v>10482</v>
      </c>
      <c r="F30" s="291" t="s">
        <v>10488</v>
      </c>
      <c r="G30" s="291" t="s">
        <v>10522</v>
      </c>
      <c r="H30" s="291" t="s">
        <v>10979</v>
      </c>
      <c r="I30" s="291" t="s">
        <v>10980</v>
      </c>
      <c r="J30" s="291" t="s">
        <v>2025</v>
      </c>
      <c r="K30" s="291"/>
      <c r="L30" s="291"/>
    </row>
    <row r="31" spans="1:12" x14ac:dyDescent="0.25">
      <c r="A31" s="291" t="s">
        <v>5365</v>
      </c>
      <c r="B31" s="291" t="s">
        <v>5363</v>
      </c>
      <c r="C31" s="291" t="s">
        <v>5364</v>
      </c>
      <c r="D31" s="291" t="s">
        <v>9908</v>
      </c>
      <c r="E31" s="291" t="s">
        <v>10472</v>
      </c>
      <c r="F31" s="291" t="s">
        <v>10442</v>
      </c>
      <c r="G31" s="291" t="s">
        <v>10473</v>
      </c>
      <c r="H31" s="291" t="s">
        <v>10979</v>
      </c>
      <c r="I31" s="291" t="s">
        <v>10980</v>
      </c>
      <c r="J31" s="291" t="s">
        <v>2029</v>
      </c>
      <c r="K31" s="291"/>
      <c r="L31" s="291"/>
    </row>
    <row r="32" spans="1:12" x14ac:dyDescent="0.25">
      <c r="A32" s="291" t="s">
        <v>1448</v>
      </c>
      <c r="B32" s="291" t="s">
        <v>1475</v>
      </c>
      <c r="C32" s="291" t="s">
        <v>1476</v>
      </c>
      <c r="D32" s="291" t="s">
        <v>9911</v>
      </c>
      <c r="E32" s="291" t="s">
        <v>10434</v>
      </c>
      <c r="F32" s="291" t="s">
        <v>10527</v>
      </c>
      <c r="G32" s="291" t="s">
        <v>10484</v>
      </c>
      <c r="H32" s="291" t="s">
        <v>10979</v>
      </c>
      <c r="I32" s="291" t="s">
        <v>10982</v>
      </c>
      <c r="J32" s="291" t="s">
        <v>2027</v>
      </c>
      <c r="K32" s="291"/>
      <c r="L32" s="291"/>
    </row>
    <row r="33" spans="1:12" x14ac:dyDescent="0.25">
      <c r="A33" s="291" t="s">
        <v>1448</v>
      </c>
      <c r="B33" s="291" t="s">
        <v>1460</v>
      </c>
      <c r="C33" s="291" t="s">
        <v>1461</v>
      </c>
      <c r="D33" s="291" t="s">
        <v>9911</v>
      </c>
      <c r="E33" s="291" t="s">
        <v>10434</v>
      </c>
      <c r="F33" s="291" t="s">
        <v>10488</v>
      </c>
      <c r="G33" s="291" t="s">
        <v>10529</v>
      </c>
      <c r="H33" s="291" t="s">
        <v>10981</v>
      </c>
      <c r="I33" s="291" t="s">
        <v>10980</v>
      </c>
      <c r="J33" s="291"/>
      <c r="K33" s="291"/>
      <c r="L33" s="291"/>
    </row>
    <row r="34" spans="1:12" x14ac:dyDescent="0.25">
      <c r="A34" s="291" t="s">
        <v>1448</v>
      </c>
      <c r="B34" s="291" t="s">
        <v>1446</v>
      </c>
      <c r="C34" s="291" t="s">
        <v>1447</v>
      </c>
      <c r="D34" s="291" t="s">
        <v>9911</v>
      </c>
      <c r="E34" s="291" t="s">
        <v>10434</v>
      </c>
      <c r="F34" s="291" t="s">
        <v>10435</v>
      </c>
      <c r="G34" s="291" t="s">
        <v>10435</v>
      </c>
      <c r="H34" s="291" t="s">
        <v>10981</v>
      </c>
      <c r="I34" s="291" t="s">
        <v>10980</v>
      </c>
      <c r="J34" s="291"/>
      <c r="K34" s="291"/>
      <c r="L34" s="291"/>
    </row>
    <row r="35" spans="1:12" x14ac:dyDescent="0.25">
      <c r="A35" s="291" t="s">
        <v>1549</v>
      </c>
      <c r="B35" s="291" t="s">
        <v>1547</v>
      </c>
      <c r="C35" s="291" t="s">
        <v>1548</v>
      </c>
      <c r="D35" s="291" t="s">
        <v>9916</v>
      </c>
      <c r="E35" s="291" t="s">
        <v>10482</v>
      </c>
      <c r="F35" s="291" t="s">
        <v>10488</v>
      </c>
      <c r="G35" s="291" t="s">
        <v>10520</v>
      </c>
      <c r="H35" s="291" t="s">
        <v>10979</v>
      </c>
      <c r="I35" s="291" t="s">
        <v>10980</v>
      </c>
      <c r="J35" s="291"/>
      <c r="K35" s="291"/>
      <c r="L35" s="291"/>
    </row>
    <row r="36" spans="1:12" x14ac:dyDescent="0.25">
      <c r="A36" s="291" t="s">
        <v>289</v>
      </c>
      <c r="B36" s="291" t="s">
        <v>287</v>
      </c>
      <c r="C36" s="291" t="s">
        <v>288</v>
      </c>
      <c r="D36" s="291" t="s">
        <v>9917</v>
      </c>
      <c r="E36" s="291" t="s">
        <v>10434</v>
      </c>
      <c r="F36" s="291" t="s">
        <v>10488</v>
      </c>
      <c r="G36" s="291" t="s">
        <v>10529</v>
      </c>
      <c r="H36" s="291" t="s">
        <v>10981</v>
      </c>
      <c r="I36" s="291" t="s">
        <v>10980</v>
      </c>
      <c r="J36" s="291"/>
      <c r="K36" s="291"/>
      <c r="L36" s="291"/>
    </row>
    <row r="37" spans="1:12" x14ac:dyDescent="0.25">
      <c r="A37" s="291" t="s">
        <v>289</v>
      </c>
      <c r="B37" s="291" t="s">
        <v>293</v>
      </c>
      <c r="C37" s="291" t="s">
        <v>294</v>
      </c>
      <c r="D37" s="291" t="s">
        <v>9917</v>
      </c>
      <c r="E37" s="291" t="s">
        <v>10434</v>
      </c>
      <c r="F37" s="291" t="s">
        <v>10488</v>
      </c>
      <c r="G37" s="291" t="s">
        <v>10534</v>
      </c>
      <c r="H37" s="291" t="s">
        <v>10981</v>
      </c>
      <c r="I37" s="291" t="s">
        <v>10980</v>
      </c>
      <c r="J37" s="291"/>
      <c r="K37" s="291"/>
      <c r="L37" s="291"/>
    </row>
    <row r="38" spans="1:12" x14ac:dyDescent="0.25">
      <c r="A38" s="291" t="s">
        <v>289</v>
      </c>
      <c r="B38" s="291" t="s">
        <v>860</v>
      </c>
      <c r="C38" s="291" t="s">
        <v>861</v>
      </c>
      <c r="D38" s="291" t="s">
        <v>9917</v>
      </c>
      <c r="E38" s="291" t="s">
        <v>10434</v>
      </c>
      <c r="F38" s="291" t="s">
        <v>10488</v>
      </c>
      <c r="G38" s="291" t="s">
        <v>10484</v>
      </c>
      <c r="H38" s="291" t="s">
        <v>10979</v>
      </c>
      <c r="I38" s="291" t="s">
        <v>10982</v>
      </c>
      <c r="J38" s="291"/>
      <c r="K38" s="291"/>
      <c r="L38" s="291"/>
    </row>
    <row r="39" spans="1:12" x14ac:dyDescent="0.25">
      <c r="A39" s="291" t="s">
        <v>2211</v>
      </c>
      <c r="B39" s="291" t="s">
        <v>2209</v>
      </c>
      <c r="C39" s="291" t="s">
        <v>2210</v>
      </c>
      <c r="D39" s="291" t="s">
        <v>9918</v>
      </c>
      <c r="E39" s="291" t="s">
        <v>10482</v>
      </c>
      <c r="F39" s="291" t="s">
        <v>10488</v>
      </c>
      <c r="G39" s="291" t="s">
        <v>10520</v>
      </c>
      <c r="H39" s="291" t="s">
        <v>10979</v>
      </c>
      <c r="I39" s="291" t="s">
        <v>10980</v>
      </c>
      <c r="J39" s="291"/>
      <c r="K39" s="291"/>
      <c r="L39" s="291"/>
    </row>
    <row r="40" spans="1:12" x14ac:dyDescent="0.25">
      <c r="A40" s="291" t="s">
        <v>3419</v>
      </c>
      <c r="B40" s="291" t="s">
        <v>3417</v>
      </c>
      <c r="C40" s="291" t="s">
        <v>3418</v>
      </c>
      <c r="D40" s="291" t="s">
        <v>9919</v>
      </c>
      <c r="E40" s="291" t="s">
        <v>10434</v>
      </c>
      <c r="F40" s="291" t="s">
        <v>10479</v>
      </c>
      <c r="G40" s="291" t="s">
        <v>10541</v>
      </c>
      <c r="H40" s="291" t="s">
        <v>10979</v>
      </c>
      <c r="I40" s="291" t="s">
        <v>10980</v>
      </c>
      <c r="J40" s="291"/>
      <c r="K40" s="291"/>
      <c r="L40" s="291"/>
    </row>
    <row r="41" spans="1:12" x14ac:dyDescent="0.25">
      <c r="A41" s="291" t="s">
        <v>206</v>
      </c>
      <c r="B41" s="291" t="s">
        <v>204</v>
      </c>
      <c r="C41" s="291" t="s">
        <v>205</v>
      </c>
      <c r="D41" s="291" t="s">
        <v>9920</v>
      </c>
      <c r="E41" s="291" t="s">
        <v>10434</v>
      </c>
      <c r="F41" s="291" t="s">
        <v>10544</v>
      </c>
      <c r="G41" s="291" t="s">
        <v>10423</v>
      </c>
      <c r="H41" s="291" t="s">
        <v>10979</v>
      </c>
      <c r="I41" s="291" t="s">
        <v>10980</v>
      </c>
      <c r="J41" s="291"/>
      <c r="K41" s="291"/>
      <c r="L41" s="291"/>
    </row>
    <row r="42" spans="1:12" x14ac:dyDescent="0.25">
      <c r="A42" s="291" t="s">
        <v>253</v>
      </c>
      <c r="B42" s="291" t="s">
        <v>251</v>
      </c>
      <c r="C42" s="291" t="s">
        <v>252</v>
      </c>
      <c r="D42" s="291" t="s">
        <v>9921</v>
      </c>
      <c r="E42" s="291" t="s">
        <v>10472</v>
      </c>
      <c r="F42" s="291" t="s">
        <v>10488</v>
      </c>
      <c r="G42" s="291" t="s">
        <v>10529</v>
      </c>
      <c r="H42" s="291" t="s">
        <v>10979</v>
      </c>
      <c r="I42" s="291" t="s">
        <v>10980</v>
      </c>
      <c r="J42" s="291"/>
      <c r="K42" s="291"/>
      <c r="L42" s="291"/>
    </row>
    <row r="43" spans="1:12" x14ac:dyDescent="0.25">
      <c r="A43" s="291" t="s">
        <v>5377</v>
      </c>
      <c r="B43" s="291" t="s">
        <v>5375</v>
      </c>
      <c r="C43" s="291" t="s">
        <v>5376</v>
      </c>
      <c r="D43" s="291" t="s">
        <v>9922</v>
      </c>
      <c r="E43" s="291" t="s">
        <v>10472</v>
      </c>
      <c r="F43" s="291" t="s">
        <v>10442</v>
      </c>
      <c r="G43" s="291" t="s">
        <v>10473</v>
      </c>
      <c r="H43" s="291" t="s">
        <v>10979</v>
      </c>
      <c r="I43" s="291" t="s">
        <v>10980</v>
      </c>
      <c r="J43" s="291"/>
      <c r="K43" s="291"/>
      <c r="L43" s="291"/>
    </row>
    <row r="44" spans="1:12" x14ac:dyDescent="0.25">
      <c r="A44" s="291" t="s">
        <v>1028</v>
      </c>
      <c r="B44" s="291" t="s">
        <v>1175</v>
      </c>
      <c r="C44" s="291" t="s">
        <v>1176</v>
      </c>
      <c r="D44" s="291" t="s">
        <v>9923</v>
      </c>
      <c r="E44" s="291" t="s">
        <v>10434</v>
      </c>
      <c r="F44" s="291" t="s">
        <v>10552</v>
      </c>
      <c r="G44" s="291" t="s">
        <v>10423</v>
      </c>
      <c r="H44" s="291" t="s">
        <v>10979</v>
      </c>
      <c r="I44" s="291" t="s">
        <v>10980</v>
      </c>
      <c r="J44" s="291"/>
      <c r="K44" s="291"/>
      <c r="L44" s="291"/>
    </row>
    <row r="45" spans="1:12" x14ac:dyDescent="0.25">
      <c r="A45" s="291" t="s">
        <v>1028</v>
      </c>
      <c r="B45" s="291" t="s">
        <v>1026</v>
      </c>
      <c r="C45" s="291" t="s">
        <v>1027</v>
      </c>
      <c r="D45" s="291" t="s">
        <v>9923</v>
      </c>
      <c r="E45" s="291" t="s">
        <v>10434</v>
      </c>
      <c r="F45" s="291" t="s">
        <v>10488</v>
      </c>
      <c r="G45" s="291" t="s">
        <v>1026</v>
      </c>
      <c r="H45" s="291" t="s">
        <v>10981</v>
      </c>
      <c r="I45" s="291" t="s">
        <v>10980</v>
      </c>
      <c r="J45" s="291"/>
      <c r="K45" s="291"/>
      <c r="L45" s="291"/>
    </row>
    <row r="46" spans="1:12" x14ac:dyDescent="0.25">
      <c r="A46" s="291" t="s">
        <v>1028</v>
      </c>
      <c r="B46" s="291" t="s">
        <v>1036</v>
      </c>
      <c r="C46" s="291" t="s">
        <v>1037</v>
      </c>
      <c r="D46" s="291" t="s">
        <v>9923</v>
      </c>
      <c r="E46" s="291" t="s">
        <v>10434</v>
      </c>
      <c r="F46" s="291" t="s">
        <v>10442</v>
      </c>
      <c r="G46" s="291" t="s">
        <v>1036</v>
      </c>
      <c r="H46" s="291" t="s">
        <v>10981</v>
      </c>
      <c r="I46" s="291" t="s">
        <v>10980</v>
      </c>
      <c r="J46" s="291"/>
      <c r="K46" s="291"/>
      <c r="L46" s="291"/>
    </row>
    <row r="47" spans="1:12" x14ac:dyDescent="0.25">
      <c r="A47" s="291" t="s">
        <v>1028</v>
      </c>
      <c r="B47" s="291" t="s">
        <v>1109</v>
      </c>
      <c r="C47" s="291" t="s">
        <v>1110</v>
      </c>
      <c r="D47" s="291" t="s">
        <v>9923</v>
      </c>
      <c r="E47" s="291" t="s">
        <v>10434</v>
      </c>
      <c r="F47" s="291" t="s">
        <v>10435</v>
      </c>
      <c r="G47" s="291" t="s">
        <v>10435</v>
      </c>
      <c r="H47" s="291" t="s">
        <v>10981</v>
      </c>
      <c r="I47" s="291" t="s">
        <v>10980</v>
      </c>
      <c r="J47" s="291"/>
      <c r="K47" s="291"/>
      <c r="L47" s="291"/>
    </row>
    <row r="48" spans="1:12" x14ac:dyDescent="0.25">
      <c r="A48" s="291" t="s">
        <v>94</v>
      </c>
      <c r="B48" s="291" t="s">
        <v>92</v>
      </c>
      <c r="C48" s="291" t="s">
        <v>93</v>
      </c>
      <c r="D48" s="291" t="s">
        <v>9948</v>
      </c>
      <c r="E48" s="291" t="s">
        <v>10472</v>
      </c>
      <c r="F48" s="291" t="s">
        <v>10488</v>
      </c>
      <c r="G48" s="291" t="s">
        <v>10529</v>
      </c>
      <c r="H48" s="291" t="s">
        <v>10979</v>
      </c>
      <c r="I48" s="291" t="s">
        <v>10980</v>
      </c>
      <c r="J48" s="291"/>
      <c r="K48" s="291"/>
      <c r="L48" s="291"/>
    </row>
    <row r="49" spans="1:12" x14ac:dyDescent="0.25">
      <c r="A49" s="291" t="s">
        <v>2675</v>
      </c>
      <c r="B49" s="291" t="s">
        <v>2673</v>
      </c>
      <c r="C49" s="291" t="s">
        <v>2674</v>
      </c>
      <c r="D49" s="291" t="s">
        <v>9951</v>
      </c>
      <c r="E49" s="291" t="s">
        <v>10482</v>
      </c>
      <c r="F49" s="291" t="s">
        <v>10567</v>
      </c>
      <c r="G49" s="291" t="s">
        <v>10423</v>
      </c>
      <c r="H49" s="291" t="s">
        <v>10979</v>
      </c>
      <c r="I49" s="291" t="s">
        <v>10980</v>
      </c>
      <c r="J49" s="291"/>
      <c r="K49" s="291"/>
      <c r="L49" s="291"/>
    </row>
    <row r="50" spans="1:12" x14ac:dyDescent="0.25">
      <c r="A50" s="291" t="s">
        <v>2223</v>
      </c>
      <c r="B50" s="291" t="s">
        <v>2221</v>
      </c>
      <c r="C50" s="291" t="s">
        <v>2222</v>
      </c>
      <c r="D50" s="291" t="s">
        <v>9954</v>
      </c>
      <c r="E50" s="291" t="s">
        <v>10482</v>
      </c>
      <c r="F50" s="291" t="s">
        <v>10567</v>
      </c>
      <c r="G50" s="291" t="s">
        <v>10423</v>
      </c>
      <c r="H50" s="291" t="s">
        <v>10979</v>
      </c>
      <c r="I50" s="291" t="s">
        <v>10980</v>
      </c>
      <c r="J50" s="291"/>
      <c r="K50" s="291"/>
      <c r="L50" s="291"/>
    </row>
    <row r="51" spans="1:12" x14ac:dyDescent="0.25">
      <c r="A51" s="291" t="s">
        <v>1912</v>
      </c>
      <c r="B51" s="291" t="s">
        <v>1910</v>
      </c>
      <c r="C51" s="291" t="s">
        <v>1911</v>
      </c>
      <c r="D51" s="291" t="s">
        <v>9957</v>
      </c>
      <c r="E51" s="291" t="s">
        <v>10482</v>
      </c>
      <c r="F51" s="291" t="s">
        <v>10570</v>
      </c>
      <c r="G51" s="291" t="s">
        <v>10423</v>
      </c>
      <c r="H51" s="291" t="s">
        <v>10979</v>
      </c>
      <c r="I51" s="291" t="s">
        <v>10980</v>
      </c>
      <c r="J51" s="291"/>
      <c r="K51" s="291"/>
      <c r="L51" s="291"/>
    </row>
    <row r="52" spans="1:12" x14ac:dyDescent="0.25">
      <c r="A52" s="291" t="s">
        <v>1912</v>
      </c>
      <c r="B52" s="291" t="s">
        <v>1971</v>
      </c>
      <c r="C52" s="291" t="s">
        <v>1972</v>
      </c>
      <c r="D52" s="291" t="s">
        <v>9957</v>
      </c>
      <c r="E52" s="291" t="s">
        <v>10482</v>
      </c>
      <c r="F52" s="291" t="s">
        <v>10428</v>
      </c>
      <c r="G52" s="291" t="s">
        <v>10428</v>
      </c>
      <c r="H52" s="291" t="s">
        <v>10981</v>
      </c>
      <c r="I52" s="291" t="s">
        <v>10980</v>
      </c>
      <c r="J52" s="291"/>
      <c r="K52" s="291"/>
      <c r="L52" s="291"/>
    </row>
    <row r="53" spans="1:12" x14ac:dyDescent="0.25">
      <c r="A53" s="291" t="s">
        <v>1226</v>
      </c>
      <c r="B53" s="291" t="s">
        <v>1224</v>
      </c>
      <c r="C53" s="291" t="s">
        <v>1225</v>
      </c>
      <c r="D53" s="291" t="s">
        <v>9958</v>
      </c>
      <c r="E53" s="291" t="s">
        <v>10472</v>
      </c>
      <c r="F53" s="291" t="s">
        <v>10442</v>
      </c>
      <c r="G53" s="291" t="s">
        <v>10473</v>
      </c>
      <c r="H53" s="291" t="s">
        <v>10979</v>
      </c>
      <c r="I53" s="291" t="s">
        <v>10980</v>
      </c>
      <c r="J53" s="291"/>
      <c r="K53" s="291"/>
      <c r="L53" s="291"/>
    </row>
    <row r="54" spans="1:12" x14ac:dyDescent="0.25">
      <c r="A54" s="291" t="s">
        <v>669</v>
      </c>
      <c r="B54" s="291" t="s">
        <v>667</v>
      </c>
      <c r="C54" s="291" t="s">
        <v>668</v>
      </c>
      <c r="D54" s="291" t="s">
        <v>9959</v>
      </c>
      <c r="E54" s="291" t="s">
        <v>10421</v>
      </c>
      <c r="F54" s="291" t="s">
        <v>10581</v>
      </c>
      <c r="G54" s="291" t="s">
        <v>667</v>
      </c>
      <c r="H54" s="291" t="s">
        <v>10979</v>
      </c>
      <c r="I54" s="291" t="s">
        <v>10980</v>
      </c>
      <c r="J54" s="291"/>
      <c r="K54" s="291"/>
      <c r="L54" s="291"/>
    </row>
    <row r="55" spans="1:12" x14ac:dyDescent="0.25">
      <c r="A55" s="291" t="s">
        <v>524</v>
      </c>
      <c r="B55" s="291" t="s">
        <v>522</v>
      </c>
      <c r="C55" s="291" t="s">
        <v>523</v>
      </c>
      <c r="D55" s="291" t="s">
        <v>9960</v>
      </c>
      <c r="E55" s="291" t="s">
        <v>10421</v>
      </c>
      <c r="F55" s="291" t="s">
        <v>10586</v>
      </c>
      <c r="G55" s="291" t="s">
        <v>10587</v>
      </c>
      <c r="H55" s="291" t="s">
        <v>10979</v>
      </c>
      <c r="I55" s="291" t="s">
        <v>10980</v>
      </c>
      <c r="J55" s="291"/>
      <c r="K55" s="291"/>
      <c r="L55" s="291"/>
    </row>
    <row r="56" spans="1:12" x14ac:dyDescent="0.25">
      <c r="A56" s="291" t="s">
        <v>788</v>
      </c>
      <c r="B56" s="291" t="s">
        <v>786</v>
      </c>
      <c r="C56" s="291" t="s">
        <v>787</v>
      </c>
      <c r="D56" s="291" t="s">
        <v>9963</v>
      </c>
      <c r="E56" s="291" t="s">
        <v>10441</v>
      </c>
      <c r="F56" s="291" t="s">
        <v>10488</v>
      </c>
      <c r="G56" s="291" t="s">
        <v>10592</v>
      </c>
      <c r="H56" s="291" t="s">
        <v>10979</v>
      </c>
      <c r="I56" s="291" t="s">
        <v>10980</v>
      </c>
      <c r="J56" s="291"/>
      <c r="K56" s="291"/>
      <c r="L56" s="291"/>
    </row>
    <row r="57" spans="1:12" x14ac:dyDescent="0.25">
      <c r="A57" s="291" t="s">
        <v>300</v>
      </c>
      <c r="B57" s="291" t="s">
        <v>796</v>
      </c>
      <c r="C57" s="291" t="s">
        <v>797</v>
      </c>
      <c r="D57" s="291" t="s">
        <v>9964</v>
      </c>
      <c r="E57" s="291" t="s">
        <v>10441</v>
      </c>
      <c r="F57" s="291" t="s">
        <v>10597</v>
      </c>
      <c r="G57" s="291" t="s">
        <v>10484</v>
      </c>
      <c r="H57" s="291" t="s">
        <v>10979</v>
      </c>
      <c r="I57" s="291" t="s">
        <v>10982</v>
      </c>
      <c r="J57" s="291"/>
      <c r="K57" s="291"/>
      <c r="L57" s="291"/>
    </row>
    <row r="58" spans="1:12" x14ac:dyDescent="0.25">
      <c r="A58" s="291" t="s">
        <v>300</v>
      </c>
      <c r="B58" s="291" t="s">
        <v>298</v>
      </c>
      <c r="C58" s="291" t="s">
        <v>299</v>
      </c>
      <c r="D58" s="291" t="s">
        <v>9964</v>
      </c>
      <c r="E58" s="291" t="s">
        <v>10441</v>
      </c>
      <c r="F58" s="291" t="s">
        <v>10601</v>
      </c>
      <c r="G58" s="291" t="s">
        <v>10455</v>
      </c>
      <c r="H58" s="291" t="s">
        <v>10981</v>
      </c>
      <c r="I58" s="291" t="s">
        <v>10980</v>
      </c>
      <c r="J58" s="291"/>
      <c r="K58" s="291"/>
      <c r="L58" s="291"/>
    </row>
    <row r="59" spans="1:12" x14ac:dyDescent="0.25">
      <c r="A59" s="291" t="s">
        <v>300</v>
      </c>
      <c r="B59" s="291" t="s">
        <v>304</v>
      </c>
      <c r="C59" s="291" t="s">
        <v>305</v>
      </c>
      <c r="D59" s="291" t="s">
        <v>9964</v>
      </c>
      <c r="E59" s="291" t="s">
        <v>10441</v>
      </c>
      <c r="F59" s="291" t="s">
        <v>10488</v>
      </c>
      <c r="G59" s="291" t="s">
        <v>10603</v>
      </c>
      <c r="H59" s="291" t="s">
        <v>10981</v>
      </c>
      <c r="I59" s="291" t="s">
        <v>10980</v>
      </c>
      <c r="J59" s="291"/>
      <c r="K59" s="291"/>
      <c r="L59" s="291"/>
    </row>
    <row r="60" spans="1:12" x14ac:dyDescent="0.25">
      <c r="A60" s="291" t="s">
        <v>318</v>
      </c>
      <c r="B60" s="291" t="s">
        <v>316</v>
      </c>
      <c r="C60" s="291" t="s">
        <v>317</v>
      </c>
      <c r="D60" s="291" t="s">
        <v>9969</v>
      </c>
      <c r="E60" s="291" t="s">
        <v>10472</v>
      </c>
      <c r="F60" s="291" t="s">
        <v>10488</v>
      </c>
      <c r="G60" s="291" t="s">
        <v>10529</v>
      </c>
      <c r="H60" s="291" t="s">
        <v>10979</v>
      </c>
      <c r="I60" s="291" t="s">
        <v>10980</v>
      </c>
      <c r="J60" s="291"/>
      <c r="K60" s="291"/>
      <c r="L60" s="291"/>
    </row>
    <row r="61" spans="1:12" x14ac:dyDescent="0.25">
      <c r="A61" s="291" t="s">
        <v>111</v>
      </c>
      <c r="B61" s="291" t="s">
        <v>109</v>
      </c>
      <c r="C61" s="291" t="s">
        <v>110</v>
      </c>
      <c r="D61" s="291" t="s">
        <v>9972</v>
      </c>
      <c r="E61" s="291" t="s">
        <v>10441</v>
      </c>
      <c r="F61" s="291" t="s">
        <v>10488</v>
      </c>
      <c r="G61" s="291" t="s">
        <v>10610</v>
      </c>
      <c r="H61" s="291" t="s">
        <v>10979</v>
      </c>
      <c r="I61" s="291" t="s">
        <v>10980</v>
      </c>
      <c r="J61" s="291"/>
      <c r="K61" s="291"/>
      <c r="L61" s="291"/>
    </row>
    <row r="62" spans="1:12" x14ac:dyDescent="0.25">
      <c r="A62" s="291" t="s">
        <v>329</v>
      </c>
      <c r="B62" s="291" t="s">
        <v>1048</v>
      </c>
      <c r="C62" s="291" t="s">
        <v>1049</v>
      </c>
      <c r="D62" s="291" t="s">
        <v>9977</v>
      </c>
      <c r="E62" s="291" t="s">
        <v>10434</v>
      </c>
      <c r="F62" s="291" t="s">
        <v>10614</v>
      </c>
      <c r="G62" s="291" t="s">
        <v>10615</v>
      </c>
      <c r="H62" s="291" t="s">
        <v>10979</v>
      </c>
      <c r="I62" s="291" t="s">
        <v>10982</v>
      </c>
      <c r="J62" s="291"/>
      <c r="K62" s="291"/>
      <c r="L62" s="291"/>
    </row>
    <row r="63" spans="1:12" x14ac:dyDescent="0.25">
      <c r="A63" s="291" t="s">
        <v>329</v>
      </c>
      <c r="B63" s="291" t="s">
        <v>327</v>
      </c>
      <c r="C63" s="291" t="s">
        <v>328</v>
      </c>
      <c r="D63" s="291" t="s">
        <v>9977</v>
      </c>
      <c r="E63" s="291" t="s">
        <v>10434</v>
      </c>
      <c r="F63" s="291" t="s">
        <v>10488</v>
      </c>
      <c r="G63" s="291" t="s">
        <v>10618</v>
      </c>
      <c r="H63" s="291" t="s">
        <v>10981</v>
      </c>
      <c r="I63" s="291" t="s">
        <v>10980</v>
      </c>
      <c r="J63" s="291"/>
      <c r="K63" s="291"/>
      <c r="L63" s="291"/>
    </row>
    <row r="64" spans="1:12" x14ac:dyDescent="0.25">
      <c r="A64" s="291" t="s">
        <v>329</v>
      </c>
      <c r="B64" s="291" t="s">
        <v>1062</v>
      </c>
      <c r="C64" s="291" t="s">
        <v>1063</v>
      </c>
      <c r="D64" s="291" t="s">
        <v>9977</v>
      </c>
      <c r="E64" s="291" t="s">
        <v>10434</v>
      </c>
      <c r="F64" s="291" t="s">
        <v>10435</v>
      </c>
      <c r="G64" s="291" t="s">
        <v>10435</v>
      </c>
      <c r="H64" s="291" t="s">
        <v>10981</v>
      </c>
      <c r="I64" s="291" t="s">
        <v>10980</v>
      </c>
      <c r="J64" s="291"/>
      <c r="K64" s="291"/>
      <c r="L64" s="291"/>
    </row>
    <row r="65" spans="1:12" x14ac:dyDescent="0.25">
      <c r="A65" s="291" t="s">
        <v>5161</v>
      </c>
      <c r="B65" s="291" t="s">
        <v>5159</v>
      </c>
      <c r="C65" s="291" t="s">
        <v>5160</v>
      </c>
      <c r="D65" s="291" t="s">
        <v>9990</v>
      </c>
      <c r="E65" s="291" t="s">
        <v>10421</v>
      </c>
      <c r="F65" s="291" t="s">
        <v>10463</v>
      </c>
      <c r="G65" s="291" t="s">
        <v>10626</v>
      </c>
      <c r="H65" s="291" t="s">
        <v>10979</v>
      </c>
      <c r="I65" s="291" t="s">
        <v>10980</v>
      </c>
      <c r="J65" s="291"/>
      <c r="K65" s="291"/>
      <c r="L65" s="291"/>
    </row>
    <row r="66" spans="1:12" x14ac:dyDescent="0.25">
      <c r="A66" s="291" t="s">
        <v>820</v>
      </c>
      <c r="B66" s="291" t="s">
        <v>836</v>
      </c>
      <c r="C66" s="291" t="s">
        <v>837</v>
      </c>
      <c r="D66" s="291" t="s">
        <v>9991</v>
      </c>
      <c r="E66" s="291" t="s">
        <v>10441</v>
      </c>
      <c r="F66" s="291" t="s">
        <v>10488</v>
      </c>
      <c r="G66" s="291" t="s">
        <v>10610</v>
      </c>
      <c r="H66" s="291" t="s">
        <v>10981</v>
      </c>
      <c r="I66" s="291" t="s">
        <v>10980</v>
      </c>
      <c r="J66" s="291"/>
      <c r="K66" s="291"/>
      <c r="L66" s="291"/>
    </row>
    <row r="67" spans="1:12" x14ac:dyDescent="0.25">
      <c r="A67" s="291" t="s">
        <v>820</v>
      </c>
      <c r="B67" s="291" t="s">
        <v>818</v>
      </c>
      <c r="C67" s="291" t="s">
        <v>819</v>
      </c>
      <c r="D67" s="291" t="s">
        <v>9991</v>
      </c>
      <c r="E67" s="291" t="s">
        <v>10441</v>
      </c>
      <c r="F67" s="291" t="s">
        <v>10631</v>
      </c>
      <c r="G67" s="291" t="s">
        <v>10632</v>
      </c>
      <c r="H67" s="291" t="s">
        <v>10979</v>
      </c>
      <c r="I67" s="291" t="s">
        <v>10980</v>
      </c>
      <c r="J67" s="291"/>
      <c r="K67" s="291"/>
      <c r="L67" s="291"/>
    </row>
    <row r="68" spans="1:12" x14ac:dyDescent="0.25">
      <c r="A68" s="291" t="s">
        <v>117</v>
      </c>
      <c r="B68" s="291" t="s">
        <v>3847</v>
      </c>
      <c r="C68" s="291" t="s">
        <v>3848</v>
      </c>
      <c r="D68" s="291" t="s">
        <v>9994</v>
      </c>
      <c r="E68" s="291" t="s">
        <v>10434</v>
      </c>
      <c r="F68" s="291" t="s">
        <v>10514</v>
      </c>
      <c r="G68" s="291" t="s">
        <v>10423</v>
      </c>
      <c r="H68" s="291" t="s">
        <v>10979</v>
      </c>
      <c r="I68" s="291" t="s">
        <v>10980</v>
      </c>
      <c r="J68" s="291"/>
      <c r="K68" s="291"/>
      <c r="L68" s="291"/>
    </row>
    <row r="69" spans="1:12" x14ac:dyDescent="0.25">
      <c r="A69" s="291" t="s">
        <v>117</v>
      </c>
      <c r="B69" s="291" t="s">
        <v>115</v>
      </c>
      <c r="C69" s="291" t="s">
        <v>116</v>
      </c>
      <c r="D69" s="291" t="s">
        <v>9994</v>
      </c>
      <c r="E69" s="291" t="s">
        <v>10434</v>
      </c>
      <c r="F69" s="291" t="s">
        <v>10488</v>
      </c>
      <c r="G69" s="291" t="s">
        <v>10529</v>
      </c>
      <c r="H69" s="291" t="s">
        <v>10981</v>
      </c>
      <c r="I69" s="291" t="s">
        <v>10980</v>
      </c>
      <c r="J69" s="291"/>
      <c r="K69" s="291"/>
      <c r="L69" s="291"/>
    </row>
    <row r="70" spans="1:12" x14ac:dyDescent="0.25">
      <c r="A70" s="291" t="s">
        <v>117</v>
      </c>
      <c r="B70" s="291" t="s">
        <v>3827</v>
      </c>
      <c r="C70" s="291" t="s">
        <v>3828</v>
      </c>
      <c r="D70" s="291" t="s">
        <v>9994</v>
      </c>
      <c r="E70" s="291" t="s">
        <v>10434</v>
      </c>
      <c r="F70" s="291" t="s">
        <v>10637</v>
      </c>
      <c r="G70" s="291" t="s">
        <v>10638</v>
      </c>
      <c r="H70" s="291" t="s">
        <v>10981</v>
      </c>
      <c r="I70" s="291" t="s">
        <v>10980</v>
      </c>
      <c r="J70" s="291"/>
      <c r="K70" s="291"/>
      <c r="L70" s="291"/>
    </row>
    <row r="71" spans="1:12" x14ac:dyDescent="0.25">
      <c r="A71" s="291" t="s">
        <v>2280</v>
      </c>
      <c r="B71" s="291" t="s">
        <v>4636</v>
      </c>
      <c r="C71" s="291" t="s">
        <v>4637</v>
      </c>
      <c r="D71" s="291" t="s">
        <v>9999</v>
      </c>
      <c r="E71" s="291" t="s">
        <v>10421</v>
      </c>
      <c r="F71" s="291" t="s">
        <v>10643</v>
      </c>
      <c r="G71" s="291" t="s">
        <v>10644</v>
      </c>
      <c r="H71" s="291" t="s">
        <v>10979</v>
      </c>
      <c r="I71" s="291" t="s">
        <v>10982</v>
      </c>
      <c r="J71" s="291"/>
      <c r="K71" s="291"/>
      <c r="L71" s="291"/>
    </row>
    <row r="72" spans="1:12" x14ac:dyDescent="0.25">
      <c r="A72" s="291" t="s">
        <v>2280</v>
      </c>
      <c r="B72" s="291" t="s">
        <v>2278</v>
      </c>
      <c r="C72" s="291" t="s">
        <v>2279</v>
      </c>
      <c r="D72" s="291" t="s">
        <v>9999</v>
      </c>
      <c r="E72" s="291" t="s">
        <v>10421</v>
      </c>
      <c r="F72" s="291" t="s">
        <v>10646</v>
      </c>
      <c r="G72" s="291" t="s">
        <v>10647</v>
      </c>
      <c r="H72" s="291" t="s">
        <v>10981</v>
      </c>
      <c r="I72" s="291" t="s">
        <v>10980</v>
      </c>
      <c r="J72" s="291"/>
      <c r="K72" s="291"/>
      <c r="L72" s="291"/>
    </row>
    <row r="73" spans="1:12" x14ac:dyDescent="0.25">
      <c r="A73" s="291" t="s">
        <v>2280</v>
      </c>
      <c r="B73" s="291" t="s">
        <v>4718</v>
      </c>
      <c r="C73" s="291" t="s">
        <v>4719</v>
      </c>
      <c r="D73" s="291" t="s">
        <v>9999</v>
      </c>
      <c r="E73" s="291" t="s">
        <v>10421</v>
      </c>
      <c r="F73" s="291" t="s">
        <v>10463</v>
      </c>
      <c r="G73" s="291" t="s">
        <v>4718</v>
      </c>
      <c r="H73" s="291" t="s">
        <v>10981</v>
      </c>
      <c r="I73" s="291" t="s">
        <v>10980</v>
      </c>
      <c r="J73" s="291"/>
      <c r="K73" s="291"/>
      <c r="L73" s="291"/>
    </row>
    <row r="74" spans="1:12" x14ac:dyDescent="0.25">
      <c r="A74" s="291" t="s">
        <v>5389</v>
      </c>
      <c r="B74" s="291" t="s">
        <v>5387</v>
      </c>
      <c r="C74" s="291" t="s">
        <v>5388</v>
      </c>
      <c r="D74" s="291" t="s">
        <v>10002</v>
      </c>
      <c r="E74" s="291" t="s">
        <v>10472</v>
      </c>
      <c r="F74" s="291" t="s">
        <v>10442</v>
      </c>
      <c r="G74" s="291" t="s">
        <v>10473</v>
      </c>
      <c r="H74" s="291" t="s">
        <v>10979</v>
      </c>
      <c r="I74" s="291" t="s">
        <v>10980</v>
      </c>
      <c r="J74" s="291"/>
      <c r="K74" s="291"/>
      <c r="L74" s="291"/>
    </row>
    <row r="75" spans="1:12" x14ac:dyDescent="0.25">
      <c r="A75" s="291" t="s">
        <v>5401</v>
      </c>
      <c r="B75" s="291" t="s">
        <v>5399</v>
      </c>
      <c r="C75" s="291" t="s">
        <v>5400</v>
      </c>
      <c r="D75" s="291" t="s">
        <v>10005</v>
      </c>
      <c r="E75" s="291" t="s">
        <v>10472</v>
      </c>
      <c r="F75" s="291" t="s">
        <v>10442</v>
      </c>
      <c r="G75" s="291" t="s">
        <v>10473</v>
      </c>
      <c r="H75" s="291" t="s">
        <v>10979</v>
      </c>
      <c r="I75" s="291" t="s">
        <v>10980</v>
      </c>
      <c r="J75" s="291"/>
      <c r="K75" s="291"/>
      <c r="L75" s="291"/>
    </row>
    <row r="76" spans="1:12" x14ac:dyDescent="0.25">
      <c r="A76" s="291" t="s">
        <v>333</v>
      </c>
      <c r="B76" s="291" t="s">
        <v>3871</v>
      </c>
      <c r="C76" s="291" t="s">
        <v>3872</v>
      </c>
      <c r="D76" s="291" t="s">
        <v>10006</v>
      </c>
      <c r="E76" s="291" t="s">
        <v>10434</v>
      </c>
      <c r="F76" s="291" t="s">
        <v>10657</v>
      </c>
      <c r="G76" s="291" t="s">
        <v>10644</v>
      </c>
      <c r="H76" s="291" t="s">
        <v>10979</v>
      </c>
      <c r="I76" s="291" t="s">
        <v>10982</v>
      </c>
      <c r="J76" s="291"/>
      <c r="K76" s="291"/>
      <c r="L76" s="291"/>
    </row>
    <row r="77" spans="1:12" x14ac:dyDescent="0.25">
      <c r="A77" s="291" t="s">
        <v>333</v>
      </c>
      <c r="B77" s="291" t="s">
        <v>331</v>
      </c>
      <c r="C77" s="291" t="s">
        <v>332</v>
      </c>
      <c r="D77" s="291" t="s">
        <v>10006</v>
      </c>
      <c r="E77" s="291" t="s">
        <v>10434</v>
      </c>
      <c r="F77" s="291" t="s">
        <v>10488</v>
      </c>
      <c r="G77" s="291" t="s">
        <v>10529</v>
      </c>
      <c r="H77" s="291" t="s">
        <v>10981</v>
      </c>
      <c r="I77" s="291" t="s">
        <v>10980</v>
      </c>
      <c r="J77" s="291"/>
      <c r="K77" s="291"/>
      <c r="L77" s="291"/>
    </row>
    <row r="78" spans="1:12" x14ac:dyDescent="0.25">
      <c r="A78" s="291" t="s">
        <v>333</v>
      </c>
      <c r="B78" s="291" t="s">
        <v>3888</v>
      </c>
      <c r="C78" s="291" t="s">
        <v>3889</v>
      </c>
      <c r="D78" s="291" t="s">
        <v>10006</v>
      </c>
      <c r="E78" s="291" t="s">
        <v>10434</v>
      </c>
      <c r="F78" s="291" t="s">
        <v>10428</v>
      </c>
      <c r="G78" s="291" t="s">
        <v>10661</v>
      </c>
      <c r="H78" s="291" t="s">
        <v>10981</v>
      </c>
      <c r="I78" s="291" t="s">
        <v>10980</v>
      </c>
      <c r="J78" s="291"/>
      <c r="K78" s="291"/>
      <c r="L78" s="291"/>
    </row>
    <row r="79" spans="1:12" x14ac:dyDescent="0.25">
      <c r="A79" s="291" t="s">
        <v>5864</v>
      </c>
      <c r="B79" s="291" t="s">
        <v>5862</v>
      </c>
      <c r="C79" s="291" t="s">
        <v>5863</v>
      </c>
      <c r="D79" s="291" t="s">
        <v>10007</v>
      </c>
      <c r="E79" s="291" t="s">
        <v>10472</v>
      </c>
      <c r="F79" s="291" t="s">
        <v>10479</v>
      </c>
      <c r="G79" s="291" t="s">
        <v>10473</v>
      </c>
      <c r="H79" s="291" t="s">
        <v>10979</v>
      </c>
      <c r="I79" s="291" t="s">
        <v>10980</v>
      </c>
      <c r="J79" s="291"/>
      <c r="K79" s="291"/>
      <c r="L79" s="291"/>
    </row>
    <row r="80" spans="1:12" x14ac:dyDescent="0.25">
      <c r="A80" s="291" t="s">
        <v>1607</v>
      </c>
      <c r="B80" s="291" t="s">
        <v>1802</v>
      </c>
      <c r="C80" s="291" t="s">
        <v>1803</v>
      </c>
      <c r="D80" s="291" t="s">
        <v>10008</v>
      </c>
      <c r="E80" s="291" t="s">
        <v>10434</v>
      </c>
      <c r="F80" s="291" t="s">
        <v>10670</v>
      </c>
      <c r="G80" s="291" t="s">
        <v>10484</v>
      </c>
      <c r="H80" s="291" t="s">
        <v>10979</v>
      </c>
      <c r="I80" s="291" t="s">
        <v>10982</v>
      </c>
      <c r="J80" s="291"/>
      <c r="K80" s="291"/>
      <c r="L80" s="291"/>
    </row>
    <row r="81" spans="1:12" x14ac:dyDescent="0.25">
      <c r="A81" s="291" t="s">
        <v>1607</v>
      </c>
      <c r="B81" s="291" t="s">
        <v>1605</v>
      </c>
      <c r="C81" s="291" t="s">
        <v>1606</v>
      </c>
      <c r="D81" s="291" t="s">
        <v>10008</v>
      </c>
      <c r="E81" s="291" t="s">
        <v>10434</v>
      </c>
      <c r="F81" s="291" t="s">
        <v>10435</v>
      </c>
      <c r="G81" s="291" t="s">
        <v>10435</v>
      </c>
      <c r="H81" s="291" t="s">
        <v>10981</v>
      </c>
      <c r="I81" s="291" t="s">
        <v>10980</v>
      </c>
      <c r="J81" s="291"/>
      <c r="K81" s="291"/>
      <c r="L81" s="291"/>
    </row>
    <row r="82" spans="1:12" x14ac:dyDescent="0.25">
      <c r="A82" s="291" t="s">
        <v>1607</v>
      </c>
      <c r="B82" s="291" t="s">
        <v>1791</v>
      </c>
      <c r="C82" s="291" t="s">
        <v>1792</v>
      </c>
      <c r="D82" s="291" t="s">
        <v>10008</v>
      </c>
      <c r="E82" s="291" t="s">
        <v>10434</v>
      </c>
      <c r="F82" s="291" t="s">
        <v>10469</v>
      </c>
      <c r="G82" s="291" t="s">
        <v>10676</v>
      </c>
      <c r="H82" s="291" t="s">
        <v>10981</v>
      </c>
      <c r="I82" s="291" t="s">
        <v>10980</v>
      </c>
      <c r="J82" s="291"/>
      <c r="K82" s="291"/>
      <c r="L82" s="291"/>
    </row>
    <row r="83" spans="1:12" x14ac:dyDescent="0.25">
      <c r="A83" s="291" t="s">
        <v>1682</v>
      </c>
      <c r="B83" s="291" t="s">
        <v>1680</v>
      </c>
      <c r="C83" s="291" t="s">
        <v>1681</v>
      </c>
      <c r="D83" s="291" t="s">
        <v>10011</v>
      </c>
      <c r="E83" s="291" t="s">
        <v>10482</v>
      </c>
      <c r="F83" s="291" t="s">
        <v>10682</v>
      </c>
      <c r="G83" s="291" t="s">
        <v>10683</v>
      </c>
      <c r="H83" s="291" t="s">
        <v>10979</v>
      </c>
      <c r="I83" s="291" t="s">
        <v>10982</v>
      </c>
      <c r="J83" s="291"/>
      <c r="K83" s="291"/>
      <c r="L83" s="291"/>
    </row>
    <row r="84" spans="1:12" x14ac:dyDescent="0.25">
      <c r="A84" s="291" t="s">
        <v>1682</v>
      </c>
      <c r="B84" s="291" t="s">
        <v>1712</v>
      </c>
      <c r="C84" s="291" t="s">
        <v>1713</v>
      </c>
      <c r="D84" s="291" t="s">
        <v>10011</v>
      </c>
      <c r="E84" s="291" t="s">
        <v>10482</v>
      </c>
      <c r="F84" s="291" t="s">
        <v>10682</v>
      </c>
      <c r="G84" s="291" t="s">
        <v>10686</v>
      </c>
      <c r="H84" s="291" t="s">
        <v>10981</v>
      </c>
      <c r="I84" s="291" t="s">
        <v>10980</v>
      </c>
      <c r="J84" s="291"/>
      <c r="K84" s="291"/>
      <c r="L84" s="291"/>
    </row>
    <row r="85" spans="1:12" x14ac:dyDescent="0.25">
      <c r="A85" s="291" t="s">
        <v>1682</v>
      </c>
      <c r="B85" s="291" t="s">
        <v>1745</v>
      </c>
      <c r="C85" s="291" t="s">
        <v>1746</v>
      </c>
      <c r="D85" s="291" t="s">
        <v>10011</v>
      </c>
      <c r="E85" s="291" t="s">
        <v>10482</v>
      </c>
      <c r="F85" s="291" t="s">
        <v>10488</v>
      </c>
      <c r="G85" s="291" t="s">
        <v>10529</v>
      </c>
      <c r="H85" s="291" t="s">
        <v>10981</v>
      </c>
      <c r="I85" s="291" t="s">
        <v>10980</v>
      </c>
      <c r="J85" s="291"/>
      <c r="K85" s="291"/>
      <c r="L85" s="291"/>
    </row>
    <row r="86" spans="1:12" x14ac:dyDescent="0.25">
      <c r="A86" s="291" t="s">
        <v>15</v>
      </c>
      <c r="B86" s="291" t="s">
        <v>13</v>
      </c>
      <c r="C86" s="291" t="s">
        <v>14</v>
      </c>
      <c r="D86" s="291" t="s">
        <v>10016</v>
      </c>
      <c r="E86" s="291" t="s">
        <v>10434</v>
      </c>
      <c r="F86" s="291" t="s">
        <v>10455</v>
      </c>
      <c r="G86" s="291" t="s">
        <v>10423</v>
      </c>
      <c r="H86" s="291" t="s">
        <v>10979</v>
      </c>
      <c r="I86" s="291" t="s">
        <v>10980</v>
      </c>
      <c r="J86" s="291"/>
      <c r="K86" s="291"/>
      <c r="L86" s="291"/>
    </row>
    <row r="87" spans="1:12" x14ac:dyDescent="0.25">
      <c r="A87" s="291" t="s">
        <v>2319</v>
      </c>
      <c r="B87" s="291" t="s">
        <v>2317</v>
      </c>
      <c r="C87" s="291" t="s">
        <v>2318</v>
      </c>
      <c r="D87" s="291" t="s">
        <v>10019</v>
      </c>
      <c r="E87" s="291" t="s">
        <v>10421</v>
      </c>
      <c r="F87" s="291" t="s">
        <v>10691</v>
      </c>
      <c r="G87" s="291" t="s">
        <v>10484</v>
      </c>
      <c r="H87" s="291" t="s">
        <v>10979</v>
      </c>
      <c r="I87" s="291" t="s">
        <v>10982</v>
      </c>
      <c r="J87" s="291"/>
      <c r="K87" s="291"/>
      <c r="L87" s="291"/>
    </row>
    <row r="88" spans="1:12" x14ac:dyDescent="0.25">
      <c r="A88" s="291" t="s">
        <v>2319</v>
      </c>
      <c r="B88" s="291" t="s">
        <v>2329</v>
      </c>
      <c r="C88" s="291" t="s">
        <v>2330</v>
      </c>
      <c r="D88" s="291" t="s">
        <v>10019</v>
      </c>
      <c r="E88" s="291" t="s">
        <v>10421</v>
      </c>
      <c r="F88" s="291" t="s">
        <v>10455</v>
      </c>
      <c r="G88" s="291" t="s">
        <v>10693</v>
      </c>
      <c r="H88" s="291" t="s">
        <v>10981</v>
      </c>
      <c r="I88" s="291" t="s">
        <v>10980</v>
      </c>
      <c r="J88" s="291"/>
      <c r="K88" s="291"/>
      <c r="L88" s="291"/>
    </row>
    <row r="89" spans="1:12" x14ac:dyDescent="0.25">
      <c r="A89" s="291" t="s">
        <v>2319</v>
      </c>
      <c r="B89" s="291" t="s">
        <v>2340</v>
      </c>
      <c r="C89" s="291" t="s">
        <v>2341</v>
      </c>
      <c r="D89" s="291" t="s">
        <v>10019</v>
      </c>
      <c r="E89" s="291" t="s">
        <v>10421</v>
      </c>
      <c r="F89" s="291" t="s">
        <v>10455</v>
      </c>
      <c r="G89" s="291" t="s">
        <v>10697</v>
      </c>
      <c r="H89" s="291" t="s">
        <v>10981</v>
      </c>
      <c r="I89" s="291" t="s">
        <v>10980</v>
      </c>
      <c r="J89" s="291"/>
      <c r="K89" s="291"/>
      <c r="L89" s="291"/>
    </row>
    <row r="90" spans="1:12" x14ac:dyDescent="0.25">
      <c r="A90" s="291" t="s">
        <v>2319</v>
      </c>
      <c r="B90" s="291" t="s">
        <v>2351</v>
      </c>
      <c r="C90" s="291" t="s">
        <v>2352</v>
      </c>
      <c r="D90" s="291" t="s">
        <v>10019</v>
      </c>
      <c r="E90" s="291" t="s">
        <v>10421</v>
      </c>
      <c r="F90" s="291" t="s">
        <v>10701</v>
      </c>
      <c r="G90" s="291" t="s">
        <v>10702</v>
      </c>
      <c r="H90" s="291" t="s">
        <v>10981</v>
      </c>
      <c r="I90" s="291" t="s">
        <v>10980</v>
      </c>
      <c r="J90" s="291"/>
      <c r="K90" s="291"/>
      <c r="L90" s="291"/>
    </row>
    <row r="91" spans="1:12" x14ac:dyDescent="0.25">
      <c r="A91" s="291" t="s">
        <v>2319</v>
      </c>
      <c r="B91" s="291" t="s">
        <v>2767</v>
      </c>
      <c r="C91" s="291" t="s">
        <v>2768</v>
      </c>
      <c r="D91" s="291" t="s">
        <v>10019</v>
      </c>
      <c r="E91" s="291" t="s">
        <v>10421</v>
      </c>
      <c r="F91" s="291" t="s">
        <v>10707</v>
      </c>
      <c r="G91" s="291" t="s">
        <v>10708</v>
      </c>
      <c r="H91" s="291" t="s">
        <v>10981</v>
      </c>
      <c r="I91" s="291" t="s">
        <v>10980</v>
      </c>
      <c r="J91" s="291"/>
      <c r="K91" s="291"/>
      <c r="L91" s="291"/>
    </row>
    <row r="92" spans="1:12" x14ac:dyDescent="0.25">
      <c r="A92" s="291" t="s">
        <v>513</v>
      </c>
      <c r="B92" s="291" t="s">
        <v>1853</v>
      </c>
      <c r="C92" s="291" t="s">
        <v>1854</v>
      </c>
      <c r="D92" s="291" t="s">
        <v>10024</v>
      </c>
      <c r="E92" s="291" t="s">
        <v>10434</v>
      </c>
      <c r="F92" s="291" t="s">
        <v>10713</v>
      </c>
      <c r="G92" s="291" t="s">
        <v>10714</v>
      </c>
      <c r="H92" s="291" t="s">
        <v>10979</v>
      </c>
      <c r="I92" s="291" t="s">
        <v>10982</v>
      </c>
      <c r="J92" s="291"/>
      <c r="K92" s="291"/>
      <c r="L92" s="291"/>
    </row>
    <row r="93" spans="1:12" x14ac:dyDescent="0.25">
      <c r="A93" s="291" t="s">
        <v>513</v>
      </c>
      <c r="B93" s="291" t="s">
        <v>511</v>
      </c>
      <c r="C93" s="291" t="s">
        <v>512</v>
      </c>
      <c r="D93" s="291" t="s">
        <v>10024</v>
      </c>
      <c r="E93" s="291" t="s">
        <v>10434</v>
      </c>
      <c r="F93" s="291" t="s">
        <v>10442</v>
      </c>
      <c r="G93" s="291" t="s">
        <v>10719</v>
      </c>
      <c r="H93" s="291" t="s">
        <v>10981</v>
      </c>
      <c r="I93" s="291" t="s">
        <v>10980</v>
      </c>
      <c r="J93" s="291"/>
      <c r="K93" s="291"/>
      <c r="L93" s="291"/>
    </row>
    <row r="94" spans="1:12" x14ac:dyDescent="0.25">
      <c r="A94" s="291" t="s">
        <v>513</v>
      </c>
      <c r="B94" s="291" t="s">
        <v>1845</v>
      </c>
      <c r="C94" s="291" t="s">
        <v>1846</v>
      </c>
      <c r="D94" s="291" t="s">
        <v>10024</v>
      </c>
      <c r="E94" s="291" t="s">
        <v>10434</v>
      </c>
      <c r="F94" s="291" t="s">
        <v>10469</v>
      </c>
      <c r="G94" s="291" t="s">
        <v>10723</v>
      </c>
      <c r="H94" s="291" t="s">
        <v>10981</v>
      </c>
      <c r="I94" s="291" t="s">
        <v>10980</v>
      </c>
      <c r="J94" s="291"/>
      <c r="K94" s="291"/>
      <c r="L94" s="291"/>
    </row>
    <row r="95" spans="1:12" x14ac:dyDescent="0.25">
      <c r="A95" s="291" t="s">
        <v>263</v>
      </c>
      <c r="B95" s="291" t="s">
        <v>261</v>
      </c>
      <c r="C95" s="291" t="s">
        <v>262</v>
      </c>
      <c r="D95" s="291" t="s">
        <v>10025</v>
      </c>
      <c r="E95" s="291" t="s">
        <v>10434</v>
      </c>
      <c r="F95" s="291" t="s">
        <v>10488</v>
      </c>
      <c r="G95" s="291" t="s">
        <v>10728</v>
      </c>
      <c r="H95" s="291" t="s">
        <v>10981</v>
      </c>
      <c r="I95" s="291" t="s">
        <v>10980</v>
      </c>
      <c r="J95" s="291"/>
      <c r="K95" s="291"/>
      <c r="L95" s="291"/>
    </row>
    <row r="96" spans="1:12" x14ac:dyDescent="0.25">
      <c r="A96" s="291" t="s">
        <v>263</v>
      </c>
      <c r="B96" s="291" t="s">
        <v>911</v>
      </c>
      <c r="C96" s="291" t="s">
        <v>912</v>
      </c>
      <c r="D96" s="291" t="s">
        <v>10025</v>
      </c>
      <c r="E96" s="291" t="s">
        <v>10434</v>
      </c>
      <c r="F96" s="291" t="s">
        <v>10732</v>
      </c>
      <c r="G96" s="291" t="s">
        <v>10733</v>
      </c>
      <c r="H96" s="291" t="s">
        <v>10979</v>
      </c>
      <c r="I96" s="291" t="s">
        <v>10980</v>
      </c>
      <c r="J96" s="291"/>
      <c r="K96" s="291"/>
      <c r="L96" s="291"/>
    </row>
    <row r="97" spans="1:12" x14ac:dyDescent="0.25">
      <c r="A97" s="291" t="s">
        <v>1778</v>
      </c>
      <c r="B97" s="291" t="s">
        <v>1785</v>
      </c>
      <c r="C97" s="291" t="s">
        <v>1786</v>
      </c>
      <c r="D97" s="291" t="s">
        <v>10028</v>
      </c>
      <c r="E97" s="291" t="s">
        <v>10434</v>
      </c>
      <c r="F97" s="291" t="s">
        <v>10735</v>
      </c>
      <c r="G97" s="291" t="s">
        <v>10736</v>
      </c>
      <c r="H97" s="291" t="s">
        <v>10979</v>
      </c>
      <c r="I97" s="291" t="s">
        <v>10980</v>
      </c>
      <c r="J97" s="291"/>
      <c r="K97" s="291"/>
      <c r="L97" s="291"/>
    </row>
    <row r="98" spans="1:12" x14ac:dyDescent="0.25">
      <c r="A98" s="291" t="s">
        <v>1778</v>
      </c>
      <c r="B98" s="291" t="s">
        <v>1776</v>
      </c>
      <c r="C98" s="291" t="s">
        <v>1777</v>
      </c>
      <c r="D98" s="291" t="s">
        <v>10028</v>
      </c>
      <c r="E98" s="291" t="s">
        <v>10434</v>
      </c>
      <c r="F98" s="291" t="s">
        <v>10469</v>
      </c>
      <c r="G98" s="291" t="s">
        <v>10723</v>
      </c>
      <c r="H98" s="291" t="s">
        <v>10981</v>
      </c>
      <c r="I98" s="291" t="s">
        <v>10980</v>
      </c>
      <c r="J98" s="291"/>
      <c r="K98" s="291"/>
      <c r="L98" s="291"/>
    </row>
    <row r="99" spans="1:12" x14ac:dyDescent="0.25">
      <c r="A99" s="291" t="s">
        <v>1019</v>
      </c>
      <c r="B99" s="291" t="s">
        <v>1017</v>
      </c>
      <c r="C99" s="291" t="s">
        <v>1018</v>
      </c>
      <c r="D99" s="291" t="s">
        <v>10029</v>
      </c>
      <c r="E99" s="291" t="s">
        <v>10421</v>
      </c>
      <c r="F99" s="291" t="s">
        <v>10488</v>
      </c>
      <c r="G99" s="291" t="s">
        <v>10742</v>
      </c>
      <c r="H99" s="291" t="s">
        <v>10979</v>
      </c>
      <c r="I99" s="291" t="s">
        <v>10980</v>
      </c>
      <c r="J99" s="291"/>
      <c r="K99" s="291"/>
      <c r="L99" s="291"/>
    </row>
    <row r="100" spans="1:12" x14ac:dyDescent="0.25">
      <c r="A100" s="291" t="s">
        <v>768</v>
      </c>
      <c r="B100" s="291" t="s">
        <v>766</v>
      </c>
      <c r="C100" s="291" t="s">
        <v>767</v>
      </c>
      <c r="D100" s="291" t="s">
        <v>10030</v>
      </c>
      <c r="E100" s="291" t="s">
        <v>10434</v>
      </c>
      <c r="F100" s="291" t="s">
        <v>10435</v>
      </c>
      <c r="G100" s="291" t="s">
        <v>10745</v>
      </c>
      <c r="H100" s="291" t="s">
        <v>10979</v>
      </c>
      <c r="I100" s="291" t="s">
        <v>10980</v>
      </c>
      <c r="J100" s="291"/>
      <c r="K100" s="291"/>
      <c r="L100" s="291"/>
    </row>
    <row r="101" spans="1:12" x14ac:dyDescent="0.25">
      <c r="A101" s="291" t="s">
        <v>144</v>
      </c>
      <c r="B101" s="291" t="s">
        <v>142</v>
      </c>
      <c r="C101" s="291" t="s">
        <v>143</v>
      </c>
      <c r="D101" s="291" t="s">
        <v>10031</v>
      </c>
      <c r="E101" s="291" t="s">
        <v>10434</v>
      </c>
      <c r="F101" s="291" t="s">
        <v>10442</v>
      </c>
      <c r="G101" s="291" t="s">
        <v>10484</v>
      </c>
      <c r="H101" s="291" t="s">
        <v>10979</v>
      </c>
      <c r="I101" s="291" t="s">
        <v>10982</v>
      </c>
      <c r="J101" s="291"/>
      <c r="K101" s="291"/>
      <c r="L101" s="291"/>
    </row>
    <row r="102" spans="1:12" x14ac:dyDescent="0.25">
      <c r="A102" s="291" t="s">
        <v>144</v>
      </c>
      <c r="B102" s="291" t="s">
        <v>151</v>
      </c>
      <c r="C102" s="291" t="s">
        <v>152</v>
      </c>
      <c r="D102" s="291" t="s">
        <v>10031</v>
      </c>
      <c r="E102" s="291" t="s">
        <v>10434</v>
      </c>
      <c r="F102" s="291" t="s">
        <v>10455</v>
      </c>
      <c r="G102" s="291" t="s">
        <v>364</v>
      </c>
      <c r="H102" s="291" t="s">
        <v>10981</v>
      </c>
      <c r="I102" s="291" t="s">
        <v>10980</v>
      </c>
      <c r="J102" s="291"/>
      <c r="K102" s="291"/>
      <c r="L102" s="291"/>
    </row>
    <row r="103" spans="1:12" x14ac:dyDescent="0.25">
      <c r="A103" s="291" t="s">
        <v>144</v>
      </c>
      <c r="B103" s="291" t="s">
        <v>157</v>
      </c>
      <c r="C103" s="291" t="s">
        <v>158</v>
      </c>
      <c r="D103" s="291" t="s">
        <v>10031</v>
      </c>
      <c r="E103" s="291" t="s">
        <v>10434</v>
      </c>
      <c r="F103" s="291" t="s">
        <v>10455</v>
      </c>
      <c r="G103" s="291" t="s">
        <v>10752</v>
      </c>
      <c r="H103" s="291" t="s">
        <v>10981</v>
      </c>
      <c r="I103" s="291" t="s">
        <v>10980</v>
      </c>
      <c r="J103" s="291"/>
      <c r="K103" s="291"/>
      <c r="L103" s="291"/>
    </row>
    <row r="104" spans="1:12" x14ac:dyDescent="0.25">
      <c r="A104" s="291" t="s">
        <v>144</v>
      </c>
      <c r="B104" s="291" t="s">
        <v>725</v>
      </c>
      <c r="C104" s="291" t="s">
        <v>726</v>
      </c>
      <c r="D104" s="291" t="s">
        <v>10031</v>
      </c>
      <c r="E104" s="291" t="s">
        <v>10434</v>
      </c>
      <c r="F104" s="291" t="s">
        <v>10488</v>
      </c>
      <c r="G104" s="291" t="s">
        <v>725</v>
      </c>
      <c r="H104" s="291" t="s">
        <v>10981</v>
      </c>
      <c r="I104" s="291" t="s">
        <v>10980</v>
      </c>
      <c r="J104" s="291"/>
      <c r="K104" s="291"/>
      <c r="L104" s="291"/>
    </row>
    <row r="105" spans="1:12" x14ac:dyDescent="0.25">
      <c r="A105" s="291" t="s">
        <v>632</v>
      </c>
      <c r="B105" s="291" t="s">
        <v>656</v>
      </c>
      <c r="C105" s="291" t="s">
        <v>657</v>
      </c>
      <c r="D105" s="291" t="s">
        <v>10032</v>
      </c>
      <c r="E105" s="291" t="s">
        <v>10434</v>
      </c>
      <c r="F105" s="291" t="s">
        <v>10454</v>
      </c>
      <c r="G105" s="291" t="s">
        <v>10423</v>
      </c>
      <c r="H105" s="291" t="s">
        <v>10979</v>
      </c>
      <c r="I105" s="291" t="s">
        <v>10980</v>
      </c>
      <c r="J105" s="291"/>
      <c r="K105" s="291"/>
      <c r="L105" s="291"/>
    </row>
    <row r="106" spans="1:12" x14ac:dyDescent="0.25">
      <c r="A106" s="291" t="s">
        <v>632</v>
      </c>
      <c r="B106" s="291" t="s">
        <v>646</v>
      </c>
      <c r="C106" s="291" t="s">
        <v>647</v>
      </c>
      <c r="D106" s="291" t="s">
        <v>10032</v>
      </c>
      <c r="E106" s="291" t="s">
        <v>10434</v>
      </c>
      <c r="F106" s="291" t="s">
        <v>10761</v>
      </c>
      <c r="G106" s="291" t="s">
        <v>10762</v>
      </c>
      <c r="H106" s="291" t="s">
        <v>10981</v>
      </c>
      <c r="I106" s="291" t="s">
        <v>10980</v>
      </c>
      <c r="J106" s="291"/>
      <c r="K106" s="291"/>
      <c r="L106" s="291"/>
    </row>
    <row r="107" spans="1:12" x14ac:dyDescent="0.25">
      <c r="A107" s="291" t="s">
        <v>632</v>
      </c>
      <c r="B107" s="291" t="s">
        <v>630</v>
      </c>
      <c r="C107" s="291" t="s">
        <v>631</v>
      </c>
      <c r="D107" s="291" t="s">
        <v>10032</v>
      </c>
      <c r="E107" s="291" t="s">
        <v>10434</v>
      </c>
      <c r="F107" s="291" t="s">
        <v>10442</v>
      </c>
      <c r="G107" s="291" t="s">
        <v>364</v>
      </c>
      <c r="H107" s="291" t="s">
        <v>10981</v>
      </c>
      <c r="I107" s="291" t="s">
        <v>10980</v>
      </c>
      <c r="J107" s="291"/>
      <c r="K107" s="291"/>
      <c r="L107" s="291"/>
    </row>
    <row r="108" spans="1:12" x14ac:dyDescent="0.25">
      <c r="A108" s="291" t="s">
        <v>632</v>
      </c>
      <c r="B108" s="291" t="s">
        <v>735</v>
      </c>
      <c r="C108" s="291" t="s">
        <v>736</v>
      </c>
      <c r="D108" s="291" t="s">
        <v>10032</v>
      </c>
      <c r="E108" s="291" t="s">
        <v>10434</v>
      </c>
      <c r="F108" s="291" t="s">
        <v>10682</v>
      </c>
      <c r="G108" s="291" t="s">
        <v>735</v>
      </c>
      <c r="H108" s="291" t="s">
        <v>10981</v>
      </c>
      <c r="I108" s="291" t="s">
        <v>10980</v>
      </c>
      <c r="J108" s="291"/>
      <c r="K108" s="291"/>
      <c r="L108" s="291"/>
    </row>
    <row r="109" spans="1:12" x14ac:dyDescent="0.25">
      <c r="A109" s="291" t="s">
        <v>632</v>
      </c>
      <c r="B109" s="291" t="s">
        <v>753</v>
      </c>
      <c r="C109" s="291" t="s">
        <v>754</v>
      </c>
      <c r="D109" s="291" t="s">
        <v>10032</v>
      </c>
      <c r="E109" s="291" t="s">
        <v>10434</v>
      </c>
      <c r="F109" s="291" t="s">
        <v>10488</v>
      </c>
      <c r="G109" s="291" t="s">
        <v>10772</v>
      </c>
      <c r="H109" s="291" t="s">
        <v>10981</v>
      </c>
      <c r="I109" s="291" t="s">
        <v>10980</v>
      </c>
      <c r="J109" s="291"/>
      <c r="K109" s="291"/>
      <c r="L109" s="291"/>
    </row>
    <row r="110" spans="1:12" x14ac:dyDescent="0.25">
      <c r="A110" s="291" t="s">
        <v>1526</v>
      </c>
      <c r="B110" s="291" t="s">
        <v>1524</v>
      </c>
      <c r="C110" s="291" t="s">
        <v>1525</v>
      </c>
      <c r="D110" s="291" t="s">
        <v>10033</v>
      </c>
      <c r="E110" s="291" t="s">
        <v>10482</v>
      </c>
      <c r="F110" s="291" t="s">
        <v>10586</v>
      </c>
      <c r="G110" s="291" t="s">
        <v>10632</v>
      </c>
      <c r="H110" s="291" t="s">
        <v>10979</v>
      </c>
      <c r="I110" s="291" t="s">
        <v>10980</v>
      </c>
      <c r="J110" s="291"/>
      <c r="K110" s="291"/>
      <c r="L110" s="291"/>
    </row>
    <row r="111" spans="1:12" x14ac:dyDescent="0.25">
      <c r="A111" s="291" t="s">
        <v>125</v>
      </c>
      <c r="B111" s="291" t="s">
        <v>123</v>
      </c>
      <c r="C111" s="291" t="s">
        <v>124</v>
      </c>
      <c r="D111" s="291" t="s">
        <v>10046</v>
      </c>
      <c r="E111" s="291" t="s">
        <v>10421</v>
      </c>
      <c r="F111" s="291" t="s">
        <v>10479</v>
      </c>
      <c r="G111" s="291" t="s">
        <v>10423</v>
      </c>
      <c r="H111" s="291" t="s">
        <v>10979</v>
      </c>
      <c r="I111" s="291" t="s">
        <v>10980</v>
      </c>
      <c r="J111" s="291"/>
      <c r="K111" s="291"/>
      <c r="L111" s="291"/>
    </row>
    <row r="112" spans="1:12" x14ac:dyDescent="0.25">
      <c r="A112" s="291" t="s">
        <v>125</v>
      </c>
      <c r="B112" s="291" t="s">
        <v>476</v>
      </c>
      <c r="C112" s="291" t="s">
        <v>477</v>
      </c>
      <c r="D112" s="291" t="s">
        <v>10046</v>
      </c>
      <c r="E112" s="291" t="s">
        <v>10421</v>
      </c>
      <c r="F112" s="291" t="s">
        <v>10455</v>
      </c>
      <c r="G112" s="291" t="s">
        <v>10778</v>
      </c>
      <c r="H112" s="291" t="s">
        <v>10981</v>
      </c>
      <c r="I112" s="291" t="s">
        <v>10980</v>
      </c>
      <c r="J112" s="291"/>
      <c r="K112" s="291"/>
      <c r="L112" s="291"/>
    </row>
    <row r="113" spans="1:12" x14ac:dyDescent="0.25">
      <c r="A113" s="291" t="s">
        <v>125</v>
      </c>
      <c r="B113" s="291" t="s">
        <v>1210</v>
      </c>
      <c r="C113" s="291" t="s">
        <v>1211</v>
      </c>
      <c r="D113" s="291" t="s">
        <v>10046</v>
      </c>
      <c r="E113" s="291" t="s">
        <v>10421</v>
      </c>
      <c r="F113" s="291" t="s">
        <v>10783</v>
      </c>
      <c r="G113" s="291" t="s">
        <v>10784</v>
      </c>
      <c r="H113" s="291" t="s">
        <v>10981</v>
      </c>
      <c r="I113" s="291" t="s">
        <v>10980</v>
      </c>
      <c r="J113" s="291"/>
      <c r="K113" s="291"/>
      <c r="L113" s="291"/>
    </row>
    <row r="114" spans="1:12" x14ac:dyDescent="0.25">
      <c r="A114" s="291" t="s">
        <v>2445</v>
      </c>
      <c r="B114" s="291" t="s">
        <v>2443</v>
      </c>
      <c r="C114" s="291" t="s">
        <v>2444</v>
      </c>
      <c r="D114" s="291" t="s">
        <v>10047</v>
      </c>
      <c r="E114" s="291" t="s">
        <v>10482</v>
      </c>
      <c r="F114" s="291" t="s">
        <v>10488</v>
      </c>
      <c r="G114" s="291" t="s">
        <v>10489</v>
      </c>
      <c r="H114" s="291" t="s">
        <v>10979</v>
      </c>
      <c r="I114" s="291" t="s">
        <v>10980</v>
      </c>
      <c r="J114" s="291"/>
      <c r="K114" s="291"/>
      <c r="L114" s="291"/>
    </row>
    <row r="115" spans="1:12" x14ac:dyDescent="0.25">
      <c r="A115" s="291" t="s">
        <v>2105</v>
      </c>
      <c r="B115" s="291" t="s">
        <v>2103</v>
      </c>
      <c r="C115" s="291" t="s">
        <v>2104</v>
      </c>
      <c r="D115" s="291" t="s">
        <v>10048</v>
      </c>
      <c r="E115" s="291" t="s">
        <v>10482</v>
      </c>
      <c r="F115" s="291" t="s">
        <v>10488</v>
      </c>
      <c r="G115" s="291" t="s">
        <v>10489</v>
      </c>
      <c r="H115" s="291" t="s">
        <v>10979</v>
      </c>
      <c r="I115" s="291" t="s">
        <v>10980</v>
      </c>
      <c r="J115" s="291"/>
      <c r="K115" s="291"/>
      <c r="L115" s="291"/>
    </row>
    <row r="116" spans="1:12" x14ac:dyDescent="0.25">
      <c r="A116" s="291" t="s">
        <v>2457</v>
      </c>
      <c r="B116" s="291" t="s">
        <v>2455</v>
      </c>
      <c r="C116" s="291" t="s">
        <v>2456</v>
      </c>
      <c r="D116" s="291" t="s">
        <v>10049</v>
      </c>
      <c r="E116" s="291" t="s">
        <v>10421</v>
      </c>
      <c r="F116" s="291" t="s">
        <v>10791</v>
      </c>
      <c r="G116" s="291" t="s">
        <v>10792</v>
      </c>
      <c r="H116" s="291" t="s">
        <v>10979</v>
      </c>
      <c r="I116" s="291" t="s">
        <v>10980</v>
      </c>
      <c r="J116" s="291"/>
      <c r="K116" s="291"/>
      <c r="L116" s="291"/>
    </row>
    <row r="117" spans="1:12" x14ac:dyDescent="0.25">
      <c r="A117" s="291" t="s">
        <v>2469</v>
      </c>
      <c r="B117" s="291" t="s">
        <v>2467</v>
      </c>
      <c r="C117" s="291" t="s">
        <v>2468</v>
      </c>
      <c r="D117" s="291" t="s">
        <v>10052</v>
      </c>
      <c r="E117" s="291" t="s">
        <v>10796</v>
      </c>
      <c r="F117" s="291" t="s">
        <v>10428</v>
      </c>
      <c r="G117" s="291" t="s">
        <v>2467</v>
      </c>
      <c r="H117" s="291" t="s">
        <v>10979</v>
      </c>
      <c r="I117" s="291" t="s">
        <v>10980</v>
      </c>
      <c r="J117" s="291"/>
      <c r="K117" s="291"/>
      <c r="L117" s="291"/>
    </row>
    <row r="118" spans="1:12" x14ac:dyDescent="0.25">
      <c r="A118" s="291" t="s">
        <v>5876</v>
      </c>
      <c r="B118" s="291" t="s">
        <v>5874</v>
      </c>
      <c r="C118" s="291" t="s">
        <v>5875</v>
      </c>
      <c r="D118" s="291" t="s">
        <v>10053</v>
      </c>
      <c r="E118" s="291" t="s">
        <v>10472</v>
      </c>
      <c r="F118" s="291" t="s">
        <v>10479</v>
      </c>
      <c r="G118" s="291" t="s">
        <v>10473</v>
      </c>
      <c r="H118" s="291" t="s">
        <v>10979</v>
      </c>
      <c r="I118" s="291" t="s">
        <v>10980</v>
      </c>
      <c r="J118" s="291"/>
      <c r="K118" s="291"/>
      <c r="L118" s="291"/>
    </row>
    <row r="119" spans="1:12" x14ac:dyDescent="0.25">
      <c r="A119" s="291" t="s">
        <v>44</v>
      </c>
      <c r="B119" s="291" t="s">
        <v>42</v>
      </c>
      <c r="C119" s="291" t="s">
        <v>43</v>
      </c>
      <c r="D119" s="291" t="s">
        <v>10054</v>
      </c>
      <c r="E119" s="291" t="s">
        <v>10421</v>
      </c>
      <c r="F119" s="291" t="s">
        <v>10805</v>
      </c>
      <c r="G119" s="291" t="s">
        <v>10423</v>
      </c>
      <c r="H119" s="291" t="s">
        <v>10979</v>
      </c>
      <c r="I119" s="291" t="s">
        <v>10980</v>
      </c>
      <c r="J119" s="291"/>
      <c r="K119" s="291"/>
      <c r="L119" s="291"/>
    </row>
    <row r="120" spans="1:12" x14ac:dyDescent="0.25">
      <c r="A120" s="291" t="s">
        <v>4549</v>
      </c>
      <c r="B120" s="291" t="s">
        <v>4547</v>
      </c>
      <c r="C120" s="291" t="s">
        <v>4548</v>
      </c>
      <c r="D120" s="291" t="s">
        <v>10059</v>
      </c>
      <c r="E120" s="291" t="s">
        <v>10441</v>
      </c>
      <c r="F120" s="291" t="s">
        <v>10601</v>
      </c>
      <c r="G120" s="291" t="s">
        <v>10455</v>
      </c>
      <c r="H120" s="291" t="s">
        <v>10979</v>
      </c>
      <c r="I120" s="291" t="s">
        <v>10982</v>
      </c>
      <c r="J120" s="291"/>
      <c r="K120" s="291"/>
      <c r="L120" s="291"/>
    </row>
    <row r="121" spans="1:12" x14ac:dyDescent="0.25">
      <c r="A121" s="291" t="s">
        <v>4549</v>
      </c>
      <c r="B121" s="291" t="s">
        <v>4570</v>
      </c>
      <c r="C121" s="291" t="s">
        <v>4571</v>
      </c>
      <c r="D121" s="291" t="s">
        <v>10059</v>
      </c>
      <c r="E121" s="291" t="s">
        <v>10441</v>
      </c>
      <c r="F121" s="291" t="s">
        <v>10809</v>
      </c>
      <c r="G121" s="291" t="s">
        <v>4570</v>
      </c>
      <c r="H121" s="291" t="s">
        <v>10981</v>
      </c>
      <c r="I121" s="291" t="s">
        <v>10980</v>
      </c>
      <c r="J121" s="291"/>
      <c r="K121" s="291"/>
      <c r="L121" s="291"/>
    </row>
    <row r="122" spans="1:12" x14ac:dyDescent="0.25">
      <c r="A122" s="291" t="s">
        <v>4549</v>
      </c>
      <c r="B122" s="291" t="s">
        <v>4585</v>
      </c>
      <c r="C122" s="291" t="s">
        <v>4586</v>
      </c>
      <c r="D122" s="291" t="s">
        <v>10059</v>
      </c>
      <c r="E122" s="291" t="s">
        <v>10441</v>
      </c>
      <c r="F122" s="291" t="s">
        <v>10809</v>
      </c>
      <c r="G122" s="291" t="s">
        <v>4585</v>
      </c>
      <c r="H122" s="291" t="s">
        <v>10981</v>
      </c>
      <c r="I122" s="291" t="s">
        <v>10980</v>
      </c>
      <c r="J122" s="291"/>
      <c r="K122" s="291"/>
      <c r="L122" s="291"/>
    </row>
    <row r="123" spans="1:12" x14ac:dyDescent="0.25">
      <c r="A123" s="291" t="s">
        <v>503</v>
      </c>
      <c r="B123" s="291" t="s">
        <v>501</v>
      </c>
      <c r="C123" s="291" t="s">
        <v>502</v>
      </c>
      <c r="D123" s="291" t="s">
        <v>10817</v>
      </c>
      <c r="E123" s="291" t="s">
        <v>10818</v>
      </c>
      <c r="F123" s="291"/>
      <c r="G123" s="291" t="s">
        <v>501</v>
      </c>
      <c r="H123" s="291" t="s">
        <v>10981</v>
      </c>
      <c r="I123" s="291" t="s">
        <v>10980</v>
      </c>
      <c r="J123" s="291"/>
      <c r="K123" s="291"/>
      <c r="L123" s="291"/>
    </row>
    <row r="124" spans="1:12" x14ac:dyDescent="0.25">
      <c r="A124" s="291" t="s">
        <v>587</v>
      </c>
      <c r="B124" s="291" t="s">
        <v>585</v>
      </c>
      <c r="C124" s="291" t="s">
        <v>586</v>
      </c>
      <c r="D124" s="291" t="s">
        <v>10822</v>
      </c>
      <c r="E124" s="291" t="s">
        <v>10823</v>
      </c>
      <c r="F124" s="291"/>
      <c r="G124" s="291" t="s">
        <v>585</v>
      </c>
      <c r="H124" s="291" t="s">
        <v>10981</v>
      </c>
      <c r="I124" s="291" t="s">
        <v>10980</v>
      </c>
      <c r="J124" s="291"/>
      <c r="K124" s="291"/>
      <c r="L124" s="291"/>
    </row>
    <row r="125" spans="1:12" x14ac:dyDescent="0.25">
      <c r="A125" s="291" t="s">
        <v>551</v>
      </c>
      <c r="B125" s="291" t="s">
        <v>549</v>
      </c>
      <c r="C125" s="291" t="s">
        <v>550</v>
      </c>
      <c r="D125" s="291" t="s">
        <v>10827</v>
      </c>
      <c r="E125" s="291" t="s">
        <v>10828</v>
      </c>
      <c r="F125" s="291"/>
      <c r="G125" s="291" t="s">
        <v>549</v>
      </c>
      <c r="H125" s="291" t="s">
        <v>10981</v>
      </c>
      <c r="I125" s="291" t="s">
        <v>10980</v>
      </c>
      <c r="J125" s="291"/>
      <c r="K125" s="291"/>
      <c r="L125" s="291"/>
    </row>
    <row r="126" spans="1:12" x14ac:dyDescent="0.25">
      <c r="A126" s="291" t="s">
        <v>610</v>
      </c>
      <c r="B126" s="291" t="s">
        <v>608</v>
      </c>
      <c r="C126" s="291" t="s">
        <v>609</v>
      </c>
      <c r="D126" s="291" t="s">
        <v>10830</v>
      </c>
      <c r="E126" s="291" t="s">
        <v>10831</v>
      </c>
      <c r="F126" s="291"/>
      <c r="G126" s="291" t="s">
        <v>608</v>
      </c>
      <c r="H126" s="291" t="s">
        <v>10981</v>
      </c>
      <c r="I126" s="291" t="s">
        <v>10980</v>
      </c>
      <c r="J126" s="291"/>
      <c r="K126" s="291"/>
      <c r="L126" s="291"/>
    </row>
    <row r="127" spans="1:12" x14ac:dyDescent="0.25">
      <c r="A127" s="291" t="s">
        <v>598</v>
      </c>
      <c r="B127" s="291" t="s">
        <v>596</v>
      </c>
      <c r="C127" s="291" t="s">
        <v>597</v>
      </c>
      <c r="D127" s="291" t="s">
        <v>10836</v>
      </c>
      <c r="E127" s="291" t="s">
        <v>10837</v>
      </c>
      <c r="F127" s="291"/>
      <c r="G127" s="291" t="s">
        <v>596</v>
      </c>
      <c r="H127" s="291" t="s">
        <v>10981</v>
      </c>
      <c r="I127" s="291" t="s">
        <v>10980</v>
      </c>
      <c r="J127" s="291"/>
      <c r="K127" s="291"/>
      <c r="L127" s="291"/>
    </row>
    <row r="128" spans="1:12" x14ac:dyDescent="0.25">
      <c r="A128" s="291" t="s">
        <v>1270</v>
      </c>
      <c r="B128" s="291" t="s">
        <v>1268</v>
      </c>
      <c r="C128" s="291" t="s">
        <v>1269</v>
      </c>
      <c r="D128" s="291" t="s">
        <v>10841</v>
      </c>
      <c r="E128" s="291" t="s">
        <v>10842</v>
      </c>
      <c r="F128" s="291"/>
      <c r="G128" s="291" t="s">
        <v>1268</v>
      </c>
      <c r="H128" s="291" t="s">
        <v>10981</v>
      </c>
      <c r="I128" s="291" t="s">
        <v>10980</v>
      </c>
      <c r="J128" s="291"/>
      <c r="K128" s="291"/>
      <c r="L128" s="291"/>
    </row>
    <row r="129" spans="1:12" x14ac:dyDescent="0.25">
      <c r="A129" s="291" t="s">
        <v>1285</v>
      </c>
      <c r="B129" s="291" t="s">
        <v>1283</v>
      </c>
      <c r="C129" s="291" t="s">
        <v>1284</v>
      </c>
      <c r="D129" s="291" t="s">
        <v>10844</v>
      </c>
      <c r="E129" s="291" t="s">
        <v>10845</v>
      </c>
      <c r="F129" s="291"/>
      <c r="G129" s="291" t="s">
        <v>1283</v>
      </c>
      <c r="H129" s="291" t="s">
        <v>10981</v>
      </c>
      <c r="I129" s="291" t="s">
        <v>10980</v>
      </c>
      <c r="J129" s="291"/>
      <c r="K129" s="291"/>
      <c r="L129" s="291"/>
    </row>
    <row r="130" spans="1:12" x14ac:dyDescent="0.25">
      <c r="A130" s="291" t="s">
        <v>2517</v>
      </c>
      <c r="B130" s="291" t="s">
        <v>2515</v>
      </c>
      <c r="C130" s="291" t="s">
        <v>2516</v>
      </c>
      <c r="D130" s="291" t="s">
        <v>10847</v>
      </c>
      <c r="E130" s="291" t="s">
        <v>10828</v>
      </c>
      <c r="F130" s="291"/>
      <c r="G130" s="291" t="s">
        <v>2515</v>
      </c>
      <c r="H130" s="291" t="s">
        <v>10981</v>
      </c>
      <c r="I130" s="291" t="s">
        <v>10980</v>
      </c>
      <c r="J130" s="291"/>
      <c r="K130" s="291"/>
      <c r="L130" s="291"/>
    </row>
    <row r="131" spans="1:12" x14ac:dyDescent="0.25">
      <c r="A131" s="291" t="s">
        <v>1600</v>
      </c>
      <c r="B131" s="291" t="s">
        <v>1598</v>
      </c>
      <c r="C131" s="291" t="s">
        <v>1599</v>
      </c>
      <c r="D131" s="291" t="s">
        <v>10849</v>
      </c>
      <c r="E131" s="291" t="s">
        <v>10850</v>
      </c>
      <c r="F131" s="291"/>
      <c r="G131" s="291" t="s">
        <v>1598</v>
      </c>
      <c r="H131" s="291" t="s">
        <v>10981</v>
      </c>
      <c r="I131" s="291" t="s">
        <v>10980</v>
      </c>
      <c r="J131" s="291"/>
      <c r="K131" s="291"/>
      <c r="L131" s="291"/>
    </row>
    <row r="132" spans="1:12" x14ac:dyDescent="0.25">
      <c r="A132" s="291" t="s">
        <v>963</v>
      </c>
      <c r="B132" s="291" t="s">
        <v>961</v>
      </c>
      <c r="C132" s="291" t="s">
        <v>962</v>
      </c>
      <c r="D132" s="291" t="s">
        <v>10855</v>
      </c>
      <c r="E132" s="291" t="s">
        <v>10856</v>
      </c>
      <c r="F132" s="291"/>
      <c r="G132" s="291" t="s">
        <v>10857</v>
      </c>
      <c r="H132" s="291" t="s">
        <v>10981</v>
      </c>
      <c r="I132" s="291" t="s">
        <v>10980</v>
      </c>
      <c r="J132" s="291"/>
      <c r="K132" s="291"/>
      <c r="L132" s="291"/>
    </row>
    <row r="133" spans="1:12" x14ac:dyDescent="0.25">
      <c r="A133" s="291" t="s">
        <v>1120</v>
      </c>
      <c r="B133" s="291" t="s">
        <v>1118</v>
      </c>
      <c r="C133" s="291" t="s">
        <v>1119</v>
      </c>
      <c r="D133" s="291" t="s">
        <v>10860</v>
      </c>
      <c r="E133" s="291" t="s">
        <v>10861</v>
      </c>
      <c r="F133" s="291" t="s">
        <v>10435</v>
      </c>
      <c r="G133" s="291" t="s">
        <v>1118</v>
      </c>
      <c r="H133" s="291" t="s">
        <v>10981</v>
      </c>
      <c r="I133" s="291" t="s">
        <v>10980</v>
      </c>
      <c r="J133" s="291"/>
      <c r="K133" s="291"/>
      <c r="L133" s="291"/>
    </row>
    <row r="134" spans="1:12" x14ac:dyDescent="0.25">
      <c r="A134" s="291" t="s">
        <v>2813</v>
      </c>
      <c r="B134" s="291" t="s">
        <v>2811</v>
      </c>
      <c r="C134" s="291" t="s">
        <v>2812</v>
      </c>
      <c r="D134" s="291" t="s">
        <v>10867</v>
      </c>
      <c r="E134" s="291" t="s">
        <v>10856</v>
      </c>
      <c r="F134" s="291" t="s">
        <v>10428</v>
      </c>
      <c r="G134" s="291" t="s">
        <v>10868</v>
      </c>
      <c r="H134" s="291" t="s">
        <v>10981</v>
      </c>
      <c r="I134" s="291" t="s">
        <v>10980</v>
      </c>
      <c r="J134" s="291"/>
      <c r="K134" s="291"/>
      <c r="L134" s="291"/>
    </row>
    <row r="135" spans="1:12" x14ac:dyDescent="0.25">
      <c r="A135" s="291" t="s">
        <v>5888</v>
      </c>
      <c r="B135" s="291" t="s">
        <v>5886</v>
      </c>
      <c r="C135" s="291" t="s">
        <v>5887</v>
      </c>
      <c r="D135" s="291" t="s">
        <v>10064</v>
      </c>
      <c r="E135" s="291" t="s">
        <v>10472</v>
      </c>
      <c r="F135" s="291" t="s">
        <v>10442</v>
      </c>
      <c r="G135" s="291" t="s">
        <v>10473</v>
      </c>
      <c r="H135" s="291" t="s">
        <v>10979</v>
      </c>
      <c r="I135" s="291" t="s">
        <v>10980</v>
      </c>
      <c r="J135" s="291"/>
      <c r="K135" s="291"/>
      <c r="L135" s="291"/>
    </row>
    <row r="136" spans="1:12" x14ac:dyDescent="0.25">
      <c r="A136" s="291" t="s">
        <v>5764</v>
      </c>
      <c r="B136" s="291" t="s">
        <v>5762</v>
      </c>
      <c r="C136" s="291" t="s">
        <v>5763</v>
      </c>
      <c r="D136" s="291" t="s">
        <v>10065</v>
      </c>
      <c r="E136" s="291" t="s">
        <v>10472</v>
      </c>
      <c r="F136" s="291" t="s">
        <v>10442</v>
      </c>
      <c r="G136" s="291" t="s">
        <v>10473</v>
      </c>
      <c r="H136" s="291" t="s">
        <v>10979</v>
      </c>
      <c r="I136" s="291" t="s">
        <v>10980</v>
      </c>
      <c r="J136" s="291"/>
      <c r="K136" s="291"/>
      <c r="L136" s="291"/>
    </row>
    <row r="137" spans="1:12" x14ac:dyDescent="0.25">
      <c r="A137" s="291" t="s">
        <v>344</v>
      </c>
      <c r="B137" s="291" t="s">
        <v>342</v>
      </c>
      <c r="C137" s="291" t="s">
        <v>343</v>
      </c>
      <c r="D137" s="291" t="s">
        <v>10066</v>
      </c>
      <c r="E137" s="291" t="s">
        <v>10434</v>
      </c>
      <c r="F137" s="291" t="s">
        <v>10488</v>
      </c>
      <c r="G137" s="291" t="s">
        <v>10882</v>
      </c>
      <c r="H137" s="291" t="s">
        <v>10979</v>
      </c>
      <c r="I137" s="291" t="s">
        <v>10980</v>
      </c>
      <c r="J137" s="291"/>
      <c r="K137" s="291"/>
      <c r="L137" s="291"/>
    </row>
    <row r="138" spans="1:12" x14ac:dyDescent="0.25">
      <c r="A138" s="291" t="s">
        <v>361</v>
      </c>
      <c r="B138" s="291" t="s">
        <v>359</v>
      </c>
      <c r="C138" s="291" t="s">
        <v>360</v>
      </c>
      <c r="D138" s="291" t="s">
        <v>10069</v>
      </c>
      <c r="E138" s="291" t="s">
        <v>10434</v>
      </c>
      <c r="F138" s="291" t="s">
        <v>10885</v>
      </c>
      <c r="G138" s="291" t="s">
        <v>10423</v>
      </c>
      <c r="H138" s="291" t="s">
        <v>10979</v>
      </c>
      <c r="I138" s="291" t="s">
        <v>10980</v>
      </c>
      <c r="J138" s="291"/>
      <c r="K138" s="291"/>
      <c r="L138" s="291"/>
    </row>
    <row r="139" spans="1:12" x14ac:dyDescent="0.25">
      <c r="A139" s="291" t="s">
        <v>361</v>
      </c>
      <c r="B139" s="291" t="s">
        <v>772</v>
      </c>
      <c r="C139" s="291" t="s">
        <v>773</v>
      </c>
      <c r="D139" s="291" t="s">
        <v>10069</v>
      </c>
      <c r="E139" s="291" t="s">
        <v>10434</v>
      </c>
      <c r="F139" s="291" t="s">
        <v>10488</v>
      </c>
      <c r="G139" s="291" t="s">
        <v>10882</v>
      </c>
      <c r="H139" s="291" t="s">
        <v>10981</v>
      </c>
      <c r="I139" s="291" t="s">
        <v>10980</v>
      </c>
      <c r="J139" s="291"/>
      <c r="K139" s="291"/>
      <c r="L139" s="291"/>
    </row>
    <row r="140" spans="1:12" x14ac:dyDescent="0.25">
      <c r="A140" s="291" t="s">
        <v>32</v>
      </c>
      <c r="B140" s="291" t="s">
        <v>30</v>
      </c>
      <c r="C140" s="291" t="s">
        <v>31</v>
      </c>
      <c r="D140" s="291" t="s">
        <v>10070</v>
      </c>
      <c r="E140" s="291" t="s">
        <v>10434</v>
      </c>
      <c r="F140" s="291" t="s">
        <v>10435</v>
      </c>
      <c r="G140" s="291" t="s">
        <v>10435</v>
      </c>
      <c r="H140" s="291" t="s">
        <v>10979</v>
      </c>
      <c r="I140" s="291" t="s">
        <v>10980</v>
      </c>
      <c r="J140" s="291"/>
      <c r="K140" s="291"/>
      <c r="L140" s="291"/>
    </row>
    <row r="141" spans="1:12" x14ac:dyDescent="0.25">
      <c r="A141" s="291" t="s">
        <v>2606</v>
      </c>
      <c r="B141" s="291" t="s">
        <v>2604</v>
      </c>
      <c r="C141" s="291" t="s">
        <v>2605</v>
      </c>
      <c r="D141" s="291" t="s">
        <v>10077</v>
      </c>
      <c r="E141" s="291" t="s">
        <v>10482</v>
      </c>
      <c r="F141" s="291" t="s">
        <v>10892</v>
      </c>
      <c r="G141" s="291" t="s">
        <v>10423</v>
      </c>
      <c r="H141" s="291" t="s">
        <v>10979</v>
      </c>
      <c r="I141" s="291" t="s">
        <v>10980</v>
      </c>
      <c r="J141" s="291"/>
      <c r="K141" s="291"/>
      <c r="L141" s="291"/>
    </row>
    <row r="142" spans="1:12" x14ac:dyDescent="0.25">
      <c r="A142" s="291" t="s">
        <v>87</v>
      </c>
      <c r="B142" s="291" t="s">
        <v>85</v>
      </c>
      <c r="C142" s="291" t="s">
        <v>86</v>
      </c>
      <c r="D142" s="291" t="s">
        <v>10078</v>
      </c>
      <c r="E142" s="291" t="s">
        <v>10434</v>
      </c>
      <c r="F142" s="291" t="s">
        <v>10894</v>
      </c>
      <c r="G142" s="291" t="s">
        <v>10423</v>
      </c>
      <c r="H142" s="291" t="s">
        <v>10979</v>
      </c>
      <c r="I142" s="291" t="s">
        <v>10980</v>
      </c>
      <c r="J142" s="291"/>
      <c r="K142" s="291"/>
      <c r="L142" s="291"/>
    </row>
    <row r="143" spans="1:12" x14ac:dyDescent="0.25">
      <c r="A143" s="291" t="s">
        <v>87</v>
      </c>
      <c r="B143" s="291" t="s">
        <v>576</v>
      </c>
      <c r="C143" s="291" t="s">
        <v>577</v>
      </c>
      <c r="D143" s="291" t="s">
        <v>10078</v>
      </c>
      <c r="E143" s="291" t="s">
        <v>10434</v>
      </c>
      <c r="F143" s="291" t="s">
        <v>10488</v>
      </c>
      <c r="G143" s="291" t="s">
        <v>10529</v>
      </c>
      <c r="H143" s="291" t="s">
        <v>10981</v>
      </c>
      <c r="I143" s="291" t="s">
        <v>10980</v>
      </c>
      <c r="J143" s="291"/>
      <c r="K143" s="291"/>
      <c r="L143" s="291"/>
    </row>
    <row r="144" spans="1:12" x14ac:dyDescent="0.25">
      <c r="A144" s="291" t="s">
        <v>269</v>
      </c>
      <c r="B144" s="291" t="s">
        <v>267</v>
      </c>
      <c r="C144" s="291" t="s">
        <v>268</v>
      </c>
      <c r="D144" s="291" t="s">
        <v>10081</v>
      </c>
      <c r="E144" s="291" t="s">
        <v>10434</v>
      </c>
      <c r="F144" s="291" t="s">
        <v>10901</v>
      </c>
      <c r="G144" s="291" t="s">
        <v>10423</v>
      </c>
      <c r="H144" s="291" t="s">
        <v>10979</v>
      </c>
      <c r="I144" s="291" t="s">
        <v>10980</v>
      </c>
      <c r="J144" s="291"/>
      <c r="K144" s="291"/>
      <c r="L144" s="291"/>
    </row>
    <row r="145" spans="1:12" x14ac:dyDescent="0.25">
      <c r="A145" s="291" t="s">
        <v>5909</v>
      </c>
      <c r="B145" s="291" t="s">
        <v>5907</v>
      </c>
      <c r="C145" s="291" t="s">
        <v>5908</v>
      </c>
      <c r="D145" s="291" t="s">
        <v>10086</v>
      </c>
      <c r="E145" s="291" t="s">
        <v>10472</v>
      </c>
      <c r="F145" s="291" t="s">
        <v>10479</v>
      </c>
      <c r="G145" s="291" t="s">
        <v>10473</v>
      </c>
      <c r="H145" s="291" t="s">
        <v>10979</v>
      </c>
      <c r="I145" s="291" t="s">
        <v>10980</v>
      </c>
      <c r="J145" s="291"/>
      <c r="K145" s="291"/>
      <c r="L145" s="291"/>
    </row>
    <row r="146" spans="1:12" x14ac:dyDescent="0.25">
      <c r="A146" s="291" t="s">
        <v>783</v>
      </c>
      <c r="B146" s="291" t="s">
        <v>781</v>
      </c>
      <c r="C146" s="291" t="s">
        <v>782</v>
      </c>
      <c r="D146" s="291" t="s">
        <v>10091</v>
      </c>
      <c r="E146" s="291" t="s">
        <v>10434</v>
      </c>
      <c r="F146" s="291" t="s">
        <v>10435</v>
      </c>
      <c r="G146" s="291" t="s">
        <v>10745</v>
      </c>
      <c r="H146" s="291" t="s">
        <v>10979</v>
      </c>
      <c r="I146" s="291" t="s">
        <v>10980</v>
      </c>
      <c r="J146" s="291"/>
      <c r="K146" s="291"/>
      <c r="L146" s="291"/>
    </row>
    <row r="147" spans="1:12" x14ac:dyDescent="0.25">
      <c r="A147" s="291" t="s">
        <v>65</v>
      </c>
      <c r="B147" s="291" t="s">
        <v>63</v>
      </c>
      <c r="C147" s="291" t="s">
        <v>64</v>
      </c>
      <c r="D147" s="291" t="s">
        <v>10094</v>
      </c>
      <c r="E147" s="291" t="s">
        <v>10441</v>
      </c>
      <c r="F147" s="291" t="s">
        <v>10454</v>
      </c>
      <c r="G147" s="291" t="s">
        <v>10455</v>
      </c>
      <c r="H147" s="291" t="s">
        <v>10979</v>
      </c>
      <c r="I147" s="291" t="s">
        <v>10980</v>
      </c>
      <c r="J147" s="291"/>
      <c r="K147" s="291"/>
      <c r="L147" s="291"/>
    </row>
    <row r="148" spans="1:12" x14ac:dyDescent="0.25">
      <c r="A148" s="291" t="s">
        <v>65</v>
      </c>
      <c r="B148" s="291" t="s">
        <v>4187</v>
      </c>
      <c r="C148" s="291" t="s">
        <v>4188</v>
      </c>
      <c r="D148" s="291" t="s">
        <v>10094</v>
      </c>
      <c r="E148" s="291" t="s">
        <v>10441</v>
      </c>
      <c r="F148" s="291" t="s">
        <v>10428</v>
      </c>
      <c r="G148" s="291" t="s">
        <v>10912</v>
      </c>
      <c r="H148" s="291" t="s">
        <v>10981</v>
      </c>
      <c r="I148" s="291" t="s">
        <v>10980</v>
      </c>
      <c r="J148" s="291"/>
      <c r="K148" s="291"/>
      <c r="L148" s="291"/>
    </row>
    <row r="149" spans="1:12" x14ac:dyDescent="0.25">
      <c r="A149" s="291" t="s">
        <v>366</v>
      </c>
      <c r="B149" s="291" t="s">
        <v>970</v>
      </c>
      <c r="C149" s="291" t="s">
        <v>971</v>
      </c>
      <c r="D149" s="291" t="s">
        <v>10095</v>
      </c>
      <c r="E149" s="291" t="s">
        <v>10434</v>
      </c>
      <c r="F149" s="291" t="s">
        <v>10442</v>
      </c>
      <c r="G149" s="291" t="s">
        <v>10423</v>
      </c>
      <c r="H149" s="291" t="s">
        <v>10979</v>
      </c>
      <c r="I149" s="291" t="s">
        <v>10980</v>
      </c>
      <c r="J149" s="291"/>
      <c r="K149" s="291"/>
      <c r="L149" s="291"/>
    </row>
    <row r="150" spans="1:12" x14ac:dyDescent="0.25">
      <c r="A150" s="291" t="s">
        <v>366</v>
      </c>
      <c r="B150" s="291" t="s">
        <v>364</v>
      </c>
      <c r="C150" s="291" t="s">
        <v>365</v>
      </c>
      <c r="D150" s="291" t="s">
        <v>10095</v>
      </c>
      <c r="E150" s="291" t="s">
        <v>10434</v>
      </c>
      <c r="F150" s="291" t="s">
        <v>10455</v>
      </c>
      <c r="G150" s="291" t="s">
        <v>364</v>
      </c>
      <c r="H150" s="291" t="s">
        <v>10981</v>
      </c>
      <c r="I150" s="291" t="s">
        <v>10980</v>
      </c>
      <c r="J150" s="291"/>
      <c r="K150" s="291"/>
      <c r="L150" s="291"/>
    </row>
    <row r="151" spans="1:12" x14ac:dyDescent="0.25">
      <c r="A151" s="291" t="s">
        <v>366</v>
      </c>
      <c r="B151" s="291" t="s">
        <v>374</v>
      </c>
      <c r="C151" s="291" t="s">
        <v>375</v>
      </c>
      <c r="D151" s="291" t="s">
        <v>10095</v>
      </c>
      <c r="E151" s="291" t="s">
        <v>10434</v>
      </c>
      <c r="F151" s="291" t="s">
        <v>10488</v>
      </c>
      <c r="G151" s="291" t="s">
        <v>10510</v>
      </c>
      <c r="H151" s="291" t="s">
        <v>10981</v>
      </c>
      <c r="I151" s="291" t="s">
        <v>10980</v>
      </c>
      <c r="J151" s="291"/>
      <c r="K151" s="291"/>
      <c r="L151" s="291"/>
    </row>
    <row r="152" spans="1:12" x14ac:dyDescent="0.25">
      <c r="A152" s="291" t="s">
        <v>366</v>
      </c>
      <c r="B152" s="291" t="s">
        <v>386</v>
      </c>
      <c r="C152" s="291" t="s">
        <v>387</v>
      </c>
      <c r="D152" s="291" t="s">
        <v>10095</v>
      </c>
      <c r="E152" s="291" t="s">
        <v>10434</v>
      </c>
      <c r="F152" s="291" t="s">
        <v>10488</v>
      </c>
      <c r="G152" s="291" t="s">
        <v>10924</v>
      </c>
      <c r="H152" s="291" t="s">
        <v>10981</v>
      </c>
      <c r="I152" s="291" t="s">
        <v>10980</v>
      </c>
      <c r="J152" s="291"/>
      <c r="K152" s="291"/>
      <c r="L152" s="291"/>
    </row>
    <row r="153" spans="1:12" x14ac:dyDescent="0.25">
      <c r="A153" s="291" t="s">
        <v>214</v>
      </c>
      <c r="B153" s="291" t="s">
        <v>212</v>
      </c>
      <c r="C153" s="291" t="s">
        <v>213</v>
      </c>
      <c r="D153" s="291" t="s">
        <v>10098</v>
      </c>
      <c r="E153" s="291" t="s">
        <v>10421</v>
      </c>
      <c r="F153" s="291" t="s">
        <v>10442</v>
      </c>
      <c r="G153" s="291" t="s">
        <v>10484</v>
      </c>
      <c r="H153" s="291" t="s">
        <v>10979</v>
      </c>
      <c r="I153" s="291" t="s">
        <v>10982</v>
      </c>
      <c r="J153" s="291"/>
      <c r="K153" s="291"/>
      <c r="L153" s="291"/>
    </row>
    <row r="154" spans="1:12" x14ac:dyDescent="0.25">
      <c r="A154" s="291" t="s">
        <v>214</v>
      </c>
      <c r="B154" s="291" t="s">
        <v>225</v>
      </c>
      <c r="C154" s="291" t="s">
        <v>226</v>
      </c>
      <c r="D154" s="291" t="s">
        <v>10098</v>
      </c>
      <c r="E154" s="291" t="s">
        <v>10421</v>
      </c>
      <c r="F154" s="291" t="s">
        <v>10455</v>
      </c>
      <c r="G154" s="291" t="s">
        <v>10455</v>
      </c>
      <c r="H154" s="291" t="s">
        <v>10981</v>
      </c>
      <c r="I154" s="291" t="s">
        <v>10980</v>
      </c>
      <c r="J154" s="291"/>
      <c r="K154" s="291"/>
      <c r="L154" s="291"/>
    </row>
    <row r="155" spans="1:12" x14ac:dyDescent="0.25">
      <c r="A155" s="291" t="s">
        <v>214</v>
      </c>
      <c r="B155" s="291" t="s">
        <v>235</v>
      </c>
      <c r="C155" s="291" t="s">
        <v>236</v>
      </c>
      <c r="D155" s="291" t="s">
        <v>10098</v>
      </c>
      <c r="E155" s="291" t="s">
        <v>10421</v>
      </c>
      <c r="F155" s="291" t="s">
        <v>10455</v>
      </c>
      <c r="G155" s="291" t="s">
        <v>10882</v>
      </c>
      <c r="H155" s="291" t="s">
        <v>10981</v>
      </c>
      <c r="I155" s="291" t="s">
        <v>10980</v>
      </c>
      <c r="J155" s="291"/>
      <c r="K155" s="291"/>
      <c r="L155" s="291"/>
    </row>
    <row r="156" spans="1:12" x14ac:dyDescent="0.25">
      <c r="A156" s="291" t="s">
        <v>5236</v>
      </c>
      <c r="B156" s="291" t="s">
        <v>5234</v>
      </c>
      <c r="C156" s="291" t="s">
        <v>5235</v>
      </c>
      <c r="D156" s="291" t="s">
        <v>10103</v>
      </c>
      <c r="E156" s="291" t="s">
        <v>10421</v>
      </c>
      <c r="F156" s="291" t="s">
        <v>10935</v>
      </c>
      <c r="G156" s="291" t="s">
        <v>10745</v>
      </c>
      <c r="H156" s="291" t="s">
        <v>10979</v>
      </c>
      <c r="I156" s="291" t="s">
        <v>10980</v>
      </c>
      <c r="J156" s="291"/>
      <c r="K156" s="291"/>
      <c r="L156" s="291"/>
    </row>
    <row r="157" spans="1:12" x14ac:dyDescent="0.25">
      <c r="A157" s="291" t="s">
        <v>2117</v>
      </c>
      <c r="B157" s="291" t="s">
        <v>2115</v>
      </c>
      <c r="C157" s="291" t="s">
        <v>2116</v>
      </c>
      <c r="D157" s="291" t="s">
        <v>10106</v>
      </c>
      <c r="E157" s="291" t="s">
        <v>10482</v>
      </c>
      <c r="F157" s="291" t="s">
        <v>10488</v>
      </c>
      <c r="G157" s="291" t="s">
        <v>10489</v>
      </c>
      <c r="H157" s="291" t="s">
        <v>10979</v>
      </c>
      <c r="I157" s="291" t="s">
        <v>10980</v>
      </c>
      <c r="J157" s="291"/>
      <c r="K157" s="291"/>
      <c r="L157" s="291"/>
    </row>
    <row r="158" spans="1:12" x14ac:dyDescent="0.25">
      <c r="A158" s="291" t="s">
        <v>398</v>
      </c>
      <c r="B158" s="291" t="s">
        <v>396</v>
      </c>
      <c r="C158" s="291" t="s">
        <v>397</v>
      </c>
      <c r="D158" s="291" t="s">
        <v>10107</v>
      </c>
      <c r="E158" s="291" t="s">
        <v>10434</v>
      </c>
      <c r="F158" s="291" t="s">
        <v>10488</v>
      </c>
      <c r="G158" s="291" t="s">
        <v>10529</v>
      </c>
      <c r="H158" s="291" t="s">
        <v>10979</v>
      </c>
      <c r="I158" s="291" t="s">
        <v>10980</v>
      </c>
      <c r="J158" s="291"/>
      <c r="K158" s="291"/>
      <c r="L158" s="291"/>
    </row>
    <row r="159" spans="1:12" x14ac:dyDescent="0.25">
      <c r="A159" s="291" t="s">
        <v>408</v>
      </c>
      <c r="B159" s="291" t="s">
        <v>406</v>
      </c>
      <c r="C159" s="291" t="s">
        <v>407</v>
      </c>
      <c r="D159" s="291" t="s">
        <v>10108</v>
      </c>
      <c r="E159" s="291" t="s">
        <v>10441</v>
      </c>
      <c r="F159" s="291" t="s">
        <v>10479</v>
      </c>
      <c r="G159" s="291" t="s">
        <v>10484</v>
      </c>
      <c r="H159" s="291" t="s">
        <v>10979</v>
      </c>
      <c r="I159" s="291" t="s">
        <v>10982</v>
      </c>
      <c r="J159" s="291"/>
      <c r="K159" s="291"/>
      <c r="L159" s="291"/>
    </row>
    <row r="160" spans="1:12" x14ac:dyDescent="0.25">
      <c r="A160" s="291" t="s">
        <v>408</v>
      </c>
      <c r="B160" s="291" t="s">
        <v>420</v>
      </c>
      <c r="C160" s="291" t="s">
        <v>421</v>
      </c>
      <c r="D160" s="291" t="s">
        <v>10108</v>
      </c>
      <c r="E160" s="291" t="s">
        <v>10441</v>
      </c>
      <c r="F160" s="291" t="s">
        <v>10488</v>
      </c>
      <c r="G160" s="291" t="s">
        <v>10610</v>
      </c>
      <c r="H160" s="291" t="s">
        <v>10981</v>
      </c>
      <c r="I160" s="291" t="s">
        <v>10980</v>
      </c>
      <c r="J160" s="291"/>
      <c r="K160" s="291"/>
      <c r="L160" s="291"/>
    </row>
    <row r="161" spans="1:12" x14ac:dyDescent="0.25">
      <c r="A161" s="291" t="s">
        <v>408</v>
      </c>
      <c r="B161" s="291" t="s">
        <v>437</v>
      </c>
      <c r="C161" s="291" t="s">
        <v>438</v>
      </c>
      <c r="D161" s="291" t="s">
        <v>10108</v>
      </c>
      <c r="E161" s="291" t="s">
        <v>10441</v>
      </c>
      <c r="F161" s="291" t="s">
        <v>10488</v>
      </c>
      <c r="G161" s="291" t="s">
        <v>10529</v>
      </c>
      <c r="H161" s="291" t="s">
        <v>10981</v>
      </c>
      <c r="I161" s="291" t="s">
        <v>10980</v>
      </c>
      <c r="J161" s="291"/>
      <c r="K161" s="291"/>
      <c r="L161" s="291"/>
    </row>
    <row r="162" spans="1:12" x14ac:dyDescent="0.25">
      <c r="A162" s="291" t="s">
        <v>408</v>
      </c>
      <c r="B162" s="291" t="s">
        <v>450</v>
      </c>
      <c r="C162" s="291" t="s">
        <v>451</v>
      </c>
      <c r="D162" s="291" t="s">
        <v>10108</v>
      </c>
      <c r="E162" s="291" t="s">
        <v>10441</v>
      </c>
      <c r="F162" s="291" t="s">
        <v>10455</v>
      </c>
      <c r="G162" s="291" t="s">
        <v>10946</v>
      </c>
      <c r="H162" s="291" t="s">
        <v>10981</v>
      </c>
      <c r="I162" s="291" t="s">
        <v>10980</v>
      </c>
      <c r="J162" s="291"/>
      <c r="K162" s="291"/>
      <c r="L162" s="291"/>
    </row>
    <row r="163" spans="1:12" x14ac:dyDescent="0.25">
      <c r="A163" s="291" t="s">
        <v>408</v>
      </c>
      <c r="B163" s="291" t="s">
        <v>4308</v>
      </c>
      <c r="C163" s="291" t="s">
        <v>4309</v>
      </c>
      <c r="D163" s="291" t="s">
        <v>10108</v>
      </c>
      <c r="E163" s="291" t="s">
        <v>10441</v>
      </c>
      <c r="F163" s="291" t="s">
        <v>10428</v>
      </c>
      <c r="G163" s="291" t="s">
        <v>10912</v>
      </c>
      <c r="H163" s="291" t="s">
        <v>10981</v>
      </c>
      <c r="I163" s="291" t="s">
        <v>10980</v>
      </c>
      <c r="J163" s="291"/>
      <c r="K163" s="291"/>
      <c r="L163" s="291"/>
    </row>
    <row r="164" spans="1:12" x14ac:dyDescent="0.25">
      <c r="A164" s="291" t="s">
        <v>79</v>
      </c>
      <c r="B164" s="291" t="s">
        <v>1130</v>
      </c>
      <c r="C164" s="291" t="s">
        <v>1131</v>
      </c>
      <c r="D164" s="291" t="s">
        <v>10111</v>
      </c>
      <c r="E164" s="291" t="s">
        <v>10434</v>
      </c>
      <c r="F164" s="291" t="s">
        <v>10527</v>
      </c>
      <c r="G164" s="291" t="s">
        <v>10484</v>
      </c>
      <c r="H164" s="291" t="s">
        <v>10979</v>
      </c>
      <c r="I164" s="291" t="s">
        <v>10982</v>
      </c>
      <c r="J164" s="291"/>
      <c r="K164" s="291"/>
      <c r="L164" s="291"/>
    </row>
    <row r="165" spans="1:12" x14ac:dyDescent="0.25">
      <c r="A165" s="291" t="s">
        <v>79</v>
      </c>
      <c r="B165" s="291" t="s">
        <v>77</v>
      </c>
      <c r="C165" s="291" t="s">
        <v>78</v>
      </c>
      <c r="D165" s="291" t="s">
        <v>10111</v>
      </c>
      <c r="E165" s="291" t="s">
        <v>10434</v>
      </c>
      <c r="F165" s="291" t="s">
        <v>10488</v>
      </c>
      <c r="G165" s="291" t="s">
        <v>10882</v>
      </c>
      <c r="H165" s="291" t="s">
        <v>10981</v>
      </c>
      <c r="I165" s="291" t="s">
        <v>10980</v>
      </c>
      <c r="J165" s="291"/>
      <c r="K165" s="291"/>
      <c r="L165" s="291"/>
    </row>
    <row r="166" spans="1:12" x14ac:dyDescent="0.25">
      <c r="A166" s="291" t="s">
        <v>79</v>
      </c>
      <c r="B166" s="291" t="s">
        <v>1140</v>
      </c>
      <c r="C166" s="291" t="s">
        <v>1141</v>
      </c>
      <c r="D166" s="291" t="s">
        <v>10111</v>
      </c>
      <c r="E166" s="291" t="s">
        <v>10434</v>
      </c>
      <c r="F166" s="291" t="s">
        <v>10435</v>
      </c>
      <c r="G166" s="291" t="s">
        <v>10960</v>
      </c>
      <c r="H166" s="291" t="s">
        <v>10981</v>
      </c>
      <c r="I166" s="291" t="s">
        <v>10980</v>
      </c>
      <c r="J166" s="291"/>
      <c r="K166" s="291"/>
      <c r="L166" s="291"/>
    </row>
    <row r="167" spans="1:12" x14ac:dyDescent="0.25">
      <c r="A167" s="291" t="s">
        <v>719</v>
      </c>
      <c r="B167" s="291" t="s">
        <v>717</v>
      </c>
      <c r="C167" s="291" t="s">
        <v>718</v>
      </c>
      <c r="D167" s="291" t="s">
        <v>10112</v>
      </c>
      <c r="E167" s="291" t="s">
        <v>10434</v>
      </c>
      <c r="F167" s="291" t="s">
        <v>10488</v>
      </c>
      <c r="G167" s="291" t="s">
        <v>10882</v>
      </c>
      <c r="H167" s="291" t="s">
        <v>10979</v>
      </c>
      <c r="I167" s="291" t="s">
        <v>10980</v>
      </c>
      <c r="J167" s="291"/>
      <c r="K167" s="291"/>
      <c r="L167" s="291"/>
    </row>
    <row r="168" spans="1:12" x14ac:dyDescent="0.25">
      <c r="A168" s="291" t="s">
        <v>5776</v>
      </c>
      <c r="B168" s="291" t="s">
        <v>5774</v>
      </c>
      <c r="C168" s="291" t="s">
        <v>5775</v>
      </c>
      <c r="D168" s="291" t="s">
        <v>10113</v>
      </c>
      <c r="E168" s="291" t="s">
        <v>10472</v>
      </c>
      <c r="F168" s="291" t="s">
        <v>10442</v>
      </c>
      <c r="G168" s="291" t="s">
        <v>5774</v>
      </c>
      <c r="H168" s="291" t="s">
        <v>10979</v>
      </c>
      <c r="I168" s="291" t="s">
        <v>10980</v>
      </c>
      <c r="J168" s="291"/>
      <c r="K168" s="291"/>
      <c r="L168" s="291"/>
    </row>
    <row r="169" spans="1:12" x14ac:dyDescent="0.25">
      <c r="A169" s="291" t="s">
        <v>6523</v>
      </c>
      <c r="B169" s="291" t="s">
        <v>6521</v>
      </c>
      <c r="C169" s="291" t="s">
        <v>6522</v>
      </c>
      <c r="D169" s="291" t="s">
        <v>10122</v>
      </c>
      <c r="E169" s="291" t="s">
        <v>10482</v>
      </c>
      <c r="F169" s="291" t="s">
        <v>10970</v>
      </c>
      <c r="G169" s="291" t="s">
        <v>10423</v>
      </c>
      <c r="H169" s="291" t="s">
        <v>10979</v>
      </c>
      <c r="I169" s="291" t="s">
        <v>10980</v>
      </c>
      <c r="J169" s="291"/>
      <c r="K169" s="291"/>
      <c r="L169" s="291"/>
    </row>
    <row r="170" spans="1:12" x14ac:dyDescent="0.25">
      <c r="A170" s="291" t="s">
        <v>57</v>
      </c>
      <c r="B170" s="291" t="s">
        <v>55</v>
      </c>
      <c r="C170" s="291" t="s">
        <v>56</v>
      </c>
      <c r="D170" s="291" t="s">
        <v>10129</v>
      </c>
      <c r="E170" s="291" t="s">
        <v>10441</v>
      </c>
      <c r="F170" s="291" t="s">
        <v>10455</v>
      </c>
      <c r="G170" s="291" t="s">
        <v>10423</v>
      </c>
      <c r="H170" s="291" t="s">
        <v>10979</v>
      </c>
      <c r="I170" s="291" t="s">
        <v>10980</v>
      </c>
      <c r="J170" s="291"/>
      <c r="K170" s="291"/>
      <c r="L170" s="291"/>
    </row>
    <row r="171" spans="1:12" x14ac:dyDescent="0.25">
      <c r="A171" s="291" t="s">
        <v>57</v>
      </c>
      <c r="B171" s="291" t="s">
        <v>492</v>
      </c>
      <c r="C171" s="291" t="s">
        <v>493</v>
      </c>
      <c r="D171" s="291" t="s">
        <v>10129</v>
      </c>
      <c r="E171" s="291" t="s">
        <v>10441</v>
      </c>
      <c r="F171" s="291" t="s">
        <v>10488</v>
      </c>
      <c r="G171" s="291" t="s">
        <v>10529</v>
      </c>
      <c r="H171" s="291" t="s">
        <v>10981</v>
      </c>
      <c r="I171" s="291" t="s">
        <v>10980</v>
      </c>
      <c r="J171" s="291"/>
      <c r="K171" s="291"/>
      <c r="L171" s="291"/>
    </row>
    <row r="172" spans="1:12" x14ac:dyDescent="0.25">
      <c r="A172" s="291" t="s">
        <v>247</v>
      </c>
      <c r="B172" s="291" t="s">
        <v>245</v>
      </c>
      <c r="C172" s="291" t="s">
        <v>246</v>
      </c>
      <c r="D172" s="291" t="s">
        <v>10132</v>
      </c>
      <c r="E172" s="291" t="s">
        <v>10434</v>
      </c>
      <c r="F172" s="291" t="s">
        <v>10435</v>
      </c>
      <c r="G172" s="291" t="s">
        <v>10435</v>
      </c>
      <c r="H172" s="291" t="s">
        <v>10979</v>
      </c>
      <c r="I172" s="291" t="s">
        <v>10980</v>
      </c>
      <c r="J172" s="291"/>
      <c r="K172" s="291"/>
      <c r="L172" s="291"/>
    </row>
    <row r="173" spans="1:12" x14ac:dyDescent="0.25">
      <c r="A173" s="291" t="s">
        <v>105</v>
      </c>
      <c r="B173" s="291" t="s">
        <v>103</v>
      </c>
      <c r="C173" s="291" t="s">
        <v>104</v>
      </c>
      <c r="D173" s="291" t="s">
        <v>10133</v>
      </c>
      <c r="E173" s="291" t="s">
        <v>10434</v>
      </c>
      <c r="F173" s="291" t="s">
        <v>10976</v>
      </c>
      <c r="G173" s="291" t="s">
        <v>10423</v>
      </c>
      <c r="H173" s="291" t="s">
        <v>10979</v>
      </c>
      <c r="I173" s="291" t="s">
        <v>10980</v>
      </c>
      <c r="J173" s="291"/>
      <c r="K173" s="291"/>
      <c r="L173" s="291"/>
    </row>
  </sheetData>
  <autoFilter ref="A1:L173"/>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163"/>
  <sheetViews>
    <sheetView workbookViewId="0"/>
  </sheetViews>
  <sheetFormatPr defaultRowHeight="15" x14ac:dyDescent="0.25"/>
  <cols>
    <col min="1" max="1" width="40" customWidth="1"/>
    <col min="2" max="2" width="10" customWidth="1"/>
    <col min="3" max="3" width="25" customWidth="1"/>
    <col min="4" max="4" width="50" customWidth="1"/>
    <col min="5" max="6" width="25" customWidth="1"/>
    <col min="7" max="7" width="20" customWidth="1"/>
    <col min="8" max="8" width="15" hidden="1" customWidth="1"/>
    <col min="9" max="9" width="40" customWidth="1"/>
    <col min="10" max="10" width="80" customWidth="1"/>
    <col min="11" max="11" width="30" hidden="1" customWidth="1"/>
    <col min="12" max="12" width="20" customWidth="1"/>
    <col min="13" max="13" width="30" customWidth="1"/>
  </cols>
  <sheetData>
    <row r="1" spans="1:13" x14ac:dyDescent="0.25">
      <c r="A1" s="257" t="s">
        <v>0</v>
      </c>
      <c r="B1" s="257" t="s">
        <v>1</v>
      </c>
      <c r="C1" s="257" t="s">
        <v>2</v>
      </c>
      <c r="D1" s="257" t="s">
        <v>3</v>
      </c>
      <c r="E1" s="257" t="s">
        <v>4</v>
      </c>
      <c r="F1" s="257" t="s">
        <v>5</v>
      </c>
      <c r="G1" s="257" t="s">
        <v>6</v>
      </c>
      <c r="H1" s="257" t="s">
        <v>7</v>
      </c>
      <c r="I1" s="257" t="s">
        <v>8</v>
      </c>
      <c r="J1" s="257" t="s">
        <v>9</v>
      </c>
      <c r="K1" s="257" t="s">
        <v>10</v>
      </c>
      <c r="L1" s="257" t="s">
        <v>11</v>
      </c>
      <c r="M1" s="257" t="s">
        <v>12</v>
      </c>
    </row>
    <row r="2" spans="1:13" x14ac:dyDescent="0.25">
      <c r="A2" s="258" t="s">
        <v>13</v>
      </c>
      <c r="B2" s="258" t="s">
        <v>14</v>
      </c>
      <c r="C2" s="258" t="s">
        <v>15</v>
      </c>
      <c r="D2" s="258" t="s">
        <v>16</v>
      </c>
      <c r="E2" s="258" t="s">
        <v>17</v>
      </c>
      <c r="F2" s="258"/>
      <c r="G2" s="258" t="s">
        <v>17</v>
      </c>
      <c r="H2" s="258" t="s">
        <v>17</v>
      </c>
      <c r="I2" s="258"/>
      <c r="J2" s="258" t="s">
        <v>18</v>
      </c>
      <c r="K2" s="258" t="s">
        <v>19</v>
      </c>
      <c r="L2" s="259">
        <v>43489</v>
      </c>
      <c r="M2" s="258" t="s">
        <v>20</v>
      </c>
    </row>
    <row r="3" spans="1:13" x14ac:dyDescent="0.25">
      <c r="A3" s="260" t="s">
        <v>13</v>
      </c>
      <c r="B3" s="260" t="s">
        <v>14</v>
      </c>
      <c r="C3" s="260" t="s">
        <v>15</v>
      </c>
      <c r="D3" s="260" t="s">
        <v>21</v>
      </c>
      <c r="E3" s="260">
        <v>1</v>
      </c>
      <c r="F3" s="260" t="s">
        <v>13</v>
      </c>
      <c r="G3" s="260" t="s">
        <v>22</v>
      </c>
      <c r="H3" s="260">
        <v>3</v>
      </c>
      <c r="I3" s="260" t="s">
        <v>14</v>
      </c>
      <c r="J3" s="260" t="s">
        <v>13</v>
      </c>
      <c r="K3" s="260" t="s">
        <v>23</v>
      </c>
      <c r="L3" s="261">
        <v>43489</v>
      </c>
      <c r="M3" s="260" t="s">
        <v>20</v>
      </c>
    </row>
    <row r="4" spans="1:13" x14ac:dyDescent="0.25">
      <c r="A4" s="258" t="s">
        <v>13</v>
      </c>
      <c r="B4" s="258" t="s">
        <v>14</v>
      </c>
      <c r="C4" s="258" t="s">
        <v>15</v>
      </c>
      <c r="D4" s="258" t="s">
        <v>24</v>
      </c>
      <c r="E4" s="258" t="s">
        <v>17</v>
      </c>
      <c r="F4" s="258"/>
      <c r="G4" s="258" t="s">
        <v>17</v>
      </c>
      <c r="H4" s="258" t="s">
        <v>17</v>
      </c>
      <c r="I4" s="258"/>
      <c r="J4" s="258" t="s">
        <v>18</v>
      </c>
      <c r="K4" s="258" t="s">
        <v>25</v>
      </c>
      <c r="L4" s="259">
        <v>43489</v>
      </c>
      <c r="M4" s="258" t="s">
        <v>20</v>
      </c>
    </row>
    <row r="5" spans="1:13" x14ac:dyDescent="0.25">
      <c r="A5" s="260" t="s">
        <v>13</v>
      </c>
      <c r="B5" s="260" t="s">
        <v>14</v>
      </c>
      <c r="C5" s="260" t="s">
        <v>15</v>
      </c>
      <c r="D5" s="260" t="s">
        <v>26</v>
      </c>
      <c r="E5" s="260" t="s">
        <v>17</v>
      </c>
      <c r="F5" s="260"/>
      <c r="G5" s="260" t="s">
        <v>17</v>
      </c>
      <c r="H5" s="260" t="s">
        <v>17</v>
      </c>
      <c r="I5" s="260"/>
      <c r="J5" s="260" t="s">
        <v>18</v>
      </c>
      <c r="K5" s="260" t="s">
        <v>27</v>
      </c>
      <c r="L5" s="261">
        <v>43489</v>
      </c>
      <c r="M5" s="260" t="s">
        <v>20</v>
      </c>
    </row>
    <row r="6" spans="1:13" x14ac:dyDescent="0.25">
      <c r="A6" s="258" t="s">
        <v>13</v>
      </c>
      <c r="B6" s="258" t="s">
        <v>14</v>
      </c>
      <c r="C6" s="258" t="s">
        <v>15</v>
      </c>
      <c r="D6" s="258" t="s">
        <v>28</v>
      </c>
      <c r="E6" s="258" t="s">
        <v>17</v>
      </c>
      <c r="F6" s="258"/>
      <c r="G6" s="258" t="s">
        <v>17</v>
      </c>
      <c r="H6" s="258" t="s">
        <v>17</v>
      </c>
      <c r="I6" s="258"/>
      <c r="J6" s="258" t="s">
        <v>18</v>
      </c>
      <c r="K6" s="258" t="s">
        <v>29</v>
      </c>
      <c r="L6" s="259">
        <v>43489</v>
      </c>
      <c r="M6" s="258" t="s">
        <v>20</v>
      </c>
    </row>
    <row r="7" spans="1:13" x14ac:dyDescent="0.25">
      <c r="A7" s="260" t="s">
        <v>30</v>
      </c>
      <c r="B7" s="260" t="s">
        <v>31</v>
      </c>
      <c r="C7" s="260" t="s">
        <v>32</v>
      </c>
      <c r="D7" s="260" t="s">
        <v>16</v>
      </c>
      <c r="E7" s="260">
        <v>0</v>
      </c>
      <c r="F7" s="260"/>
      <c r="G7" s="260" t="s">
        <v>33</v>
      </c>
      <c r="H7" s="260">
        <v>2</v>
      </c>
      <c r="I7" s="260"/>
      <c r="J7" s="260"/>
      <c r="K7" s="260" t="s">
        <v>34</v>
      </c>
      <c r="L7" s="261">
        <v>43489</v>
      </c>
      <c r="M7" s="260" t="s">
        <v>20</v>
      </c>
    </row>
    <row r="8" spans="1:13" x14ac:dyDescent="0.25">
      <c r="A8" s="258" t="s">
        <v>30</v>
      </c>
      <c r="B8" s="258" t="s">
        <v>31</v>
      </c>
      <c r="C8" s="258" t="s">
        <v>32</v>
      </c>
      <c r="D8" s="258" t="s">
        <v>21</v>
      </c>
      <c r="E8" s="258">
        <v>0</v>
      </c>
      <c r="F8" s="258"/>
      <c r="G8" s="258" t="s">
        <v>33</v>
      </c>
      <c r="H8" s="258">
        <v>2</v>
      </c>
      <c r="I8" s="258"/>
      <c r="J8" s="258"/>
      <c r="K8" s="258" t="s">
        <v>35</v>
      </c>
      <c r="L8" s="259">
        <v>43489</v>
      </c>
      <c r="M8" s="258" t="s">
        <v>20</v>
      </c>
    </row>
    <row r="9" spans="1:13" x14ac:dyDescent="0.25">
      <c r="A9" s="260" t="s">
        <v>30</v>
      </c>
      <c r="B9" s="260" t="s">
        <v>31</v>
      </c>
      <c r="C9" s="260" t="s">
        <v>32</v>
      </c>
      <c r="D9" s="260" t="s">
        <v>24</v>
      </c>
      <c r="E9" s="260" t="s">
        <v>17</v>
      </c>
      <c r="F9" s="260"/>
      <c r="G9" s="260" t="s">
        <v>22</v>
      </c>
      <c r="H9" s="260">
        <v>3</v>
      </c>
      <c r="I9" s="260"/>
      <c r="J9" s="260" t="s">
        <v>36</v>
      </c>
      <c r="K9" s="260" t="s">
        <v>37</v>
      </c>
      <c r="L9" s="261">
        <v>43489</v>
      </c>
      <c r="M9" s="260" t="s">
        <v>20</v>
      </c>
    </row>
    <row r="10" spans="1:13" x14ac:dyDescent="0.25">
      <c r="A10" s="258" t="s">
        <v>30</v>
      </c>
      <c r="B10" s="258" t="s">
        <v>31</v>
      </c>
      <c r="C10" s="258" t="s">
        <v>32</v>
      </c>
      <c r="D10" s="258" t="s">
        <v>38</v>
      </c>
      <c r="E10" s="258">
        <v>0</v>
      </c>
      <c r="F10" s="258"/>
      <c r="G10" s="258" t="s">
        <v>33</v>
      </c>
      <c r="H10" s="258">
        <v>2</v>
      </c>
      <c r="I10" s="258"/>
      <c r="J10" s="258"/>
      <c r="K10" s="258" t="s">
        <v>39</v>
      </c>
      <c r="L10" s="259">
        <v>43489</v>
      </c>
      <c r="M10" s="258" t="s">
        <v>20</v>
      </c>
    </row>
    <row r="11" spans="1:13" x14ac:dyDescent="0.25">
      <c r="A11" s="260" t="s">
        <v>30</v>
      </c>
      <c r="B11" s="260" t="s">
        <v>31</v>
      </c>
      <c r="C11" s="260" t="s">
        <v>32</v>
      </c>
      <c r="D11" s="260" t="s">
        <v>40</v>
      </c>
      <c r="E11" s="260">
        <v>0</v>
      </c>
      <c r="F11" s="260"/>
      <c r="G11" s="260" t="s">
        <v>33</v>
      </c>
      <c r="H11" s="260">
        <v>2</v>
      </c>
      <c r="I11" s="260"/>
      <c r="J11" s="260"/>
      <c r="K11" s="260" t="s">
        <v>41</v>
      </c>
      <c r="L11" s="261">
        <v>43489</v>
      </c>
      <c r="M11" s="260" t="s">
        <v>20</v>
      </c>
    </row>
    <row r="12" spans="1:13" x14ac:dyDescent="0.25">
      <c r="A12" s="258" t="s">
        <v>42</v>
      </c>
      <c r="B12" s="258" t="s">
        <v>43</v>
      </c>
      <c r="C12" s="258" t="s">
        <v>44</v>
      </c>
      <c r="D12" s="258" t="s">
        <v>16</v>
      </c>
      <c r="E12" s="258" t="s">
        <v>17</v>
      </c>
      <c r="F12" s="258"/>
      <c r="G12" s="258" t="s">
        <v>17</v>
      </c>
      <c r="H12" s="258" t="s">
        <v>17</v>
      </c>
      <c r="I12" s="258"/>
      <c r="J12" s="258"/>
      <c r="K12" s="258" t="s">
        <v>45</v>
      </c>
      <c r="L12" s="259">
        <v>43493</v>
      </c>
      <c r="M12" s="258" t="s">
        <v>20</v>
      </c>
    </row>
    <row r="13" spans="1:13" x14ac:dyDescent="0.25">
      <c r="A13" s="260" t="s">
        <v>42</v>
      </c>
      <c r="B13" s="260" t="s">
        <v>43</v>
      </c>
      <c r="C13" s="260" t="s">
        <v>44</v>
      </c>
      <c r="D13" s="260" t="s">
        <v>21</v>
      </c>
      <c r="E13" s="260" t="s">
        <v>17</v>
      </c>
      <c r="F13" s="260"/>
      <c r="G13" s="260" t="s">
        <v>17</v>
      </c>
      <c r="H13" s="260" t="s">
        <v>17</v>
      </c>
      <c r="I13" s="260"/>
      <c r="J13" s="260"/>
      <c r="K13" s="260" t="s">
        <v>46</v>
      </c>
      <c r="L13" s="261">
        <v>43493</v>
      </c>
      <c r="M13" s="260" t="s">
        <v>20</v>
      </c>
    </row>
    <row r="14" spans="1:13" x14ac:dyDescent="0.25">
      <c r="A14" s="258" t="s">
        <v>42</v>
      </c>
      <c r="B14" s="258" t="s">
        <v>43</v>
      </c>
      <c r="C14" s="258" t="s">
        <v>44</v>
      </c>
      <c r="D14" s="258" t="s">
        <v>47</v>
      </c>
      <c r="E14" s="258">
        <v>1</v>
      </c>
      <c r="F14" s="258"/>
      <c r="G14" s="258" t="s">
        <v>33</v>
      </c>
      <c r="H14" s="258">
        <v>2</v>
      </c>
      <c r="I14" s="258"/>
      <c r="J14" s="258" t="s">
        <v>48</v>
      </c>
      <c r="K14" s="258" t="s">
        <v>49</v>
      </c>
      <c r="L14" s="259">
        <v>43493</v>
      </c>
      <c r="M14" s="258" t="s">
        <v>20</v>
      </c>
    </row>
    <row r="15" spans="1:13" x14ac:dyDescent="0.25">
      <c r="A15" s="260" t="s">
        <v>42</v>
      </c>
      <c r="B15" s="260" t="s">
        <v>43</v>
      </c>
      <c r="C15" s="260" t="s">
        <v>44</v>
      </c>
      <c r="D15" s="260" t="s">
        <v>24</v>
      </c>
      <c r="E15" s="260" t="s">
        <v>17</v>
      </c>
      <c r="F15" s="260"/>
      <c r="G15" s="260" t="s">
        <v>17</v>
      </c>
      <c r="H15" s="260" t="s">
        <v>17</v>
      </c>
      <c r="I15" s="260"/>
      <c r="J15" s="260"/>
      <c r="K15" s="260" t="s">
        <v>50</v>
      </c>
      <c r="L15" s="261">
        <v>43493</v>
      </c>
      <c r="M15" s="260" t="s">
        <v>20</v>
      </c>
    </row>
    <row r="16" spans="1:13" x14ac:dyDescent="0.25">
      <c r="A16" s="258" t="s">
        <v>42</v>
      </c>
      <c r="B16" s="258" t="s">
        <v>43</v>
      </c>
      <c r="C16" s="258" t="s">
        <v>44</v>
      </c>
      <c r="D16" s="258" t="s">
        <v>38</v>
      </c>
      <c r="E16" s="258" t="s">
        <v>17</v>
      </c>
      <c r="F16" s="258"/>
      <c r="G16" s="258" t="s">
        <v>17</v>
      </c>
      <c r="H16" s="258" t="s">
        <v>17</v>
      </c>
      <c r="I16" s="258"/>
      <c r="J16" s="258"/>
      <c r="K16" s="258" t="s">
        <v>51</v>
      </c>
      <c r="L16" s="259">
        <v>43493</v>
      </c>
      <c r="M16" s="258" t="s">
        <v>20</v>
      </c>
    </row>
    <row r="17" spans="1:13" x14ac:dyDescent="0.25">
      <c r="A17" s="260" t="s">
        <v>42</v>
      </c>
      <c r="B17" s="260" t="s">
        <v>43</v>
      </c>
      <c r="C17" s="260" t="s">
        <v>44</v>
      </c>
      <c r="D17" s="260" t="s">
        <v>40</v>
      </c>
      <c r="E17" s="260" t="s">
        <v>17</v>
      </c>
      <c r="F17" s="260"/>
      <c r="G17" s="260" t="s">
        <v>17</v>
      </c>
      <c r="H17" s="260" t="s">
        <v>17</v>
      </c>
      <c r="I17" s="260"/>
      <c r="J17" s="260"/>
      <c r="K17" s="260" t="s">
        <v>52</v>
      </c>
      <c r="L17" s="261">
        <v>43493</v>
      </c>
      <c r="M17" s="260" t="s">
        <v>20</v>
      </c>
    </row>
    <row r="18" spans="1:13" x14ac:dyDescent="0.25">
      <c r="A18" s="258" t="s">
        <v>42</v>
      </c>
      <c r="B18" s="258" t="s">
        <v>43</v>
      </c>
      <c r="C18" s="258" t="s">
        <v>44</v>
      </c>
      <c r="D18" s="258" t="s">
        <v>26</v>
      </c>
      <c r="E18" s="258" t="s">
        <v>17</v>
      </c>
      <c r="F18" s="258"/>
      <c r="G18" s="258" t="s">
        <v>17</v>
      </c>
      <c r="H18" s="258" t="s">
        <v>17</v>
      </c>
      <c r="I18" s="258"/>
      <c r="J18" s="258"/>
      <c r="K18" s="258" t="s">
        <v>53</v>
      </c>
      <c r="L18" s="259">
        <v>43493</v>
      </c>
      <c r="M18" s="258" t="s">
        <v>20</v>
      </c>
    </row>
    <row r="19" spans="1:13" x14ac:dyDescent="0.25">
      <c r="A19" s="260" t="s">
        <v>42</v>
      </c>
      <c r="B19" s="260" t="s">
        <v>43</v>
      </c>
      <c r="C19" s="260" t="s">
        <v>44</v>
      </c>
      <c r="D19" s="260" t="s">
        <v>28</v>
      </c>
      <c r="E19" s="260" t="s">
        <v>17</v>
      </c>
      <c r="F19" s="260"/>
      <c r="G19" s="260" t="s">
        <v>17</v>
      </c>
      <c r="H19" s="260" t="s">
        <v>17</v>
      </c>
      <c r="I19" s="260"/>
      <c r="J19" s="260"/>
      <c r="K19" s="260" t="s">
        <v>54</v>
      </c>
      <c r="L19" s="261">
        <v>43493</v>
      </c>
      <c r="M19" s="260" t="s">
        <v>20</v>
      </c>
    </row>
    <row r="20" spans="1:13" x14ac:dyDescent="0.25">
      <c r="A20" s="258" t="s">
        <v>55</v>
      </c>
      <c r="B20" s="258" t="s">
        <v>56</v>
      </c>
      <c r="C20" s="258" t="s">
        <v>57</v>
      </c>
      <c r="D20" s="258" t="s">
        <v>16</v>
      </c>
      <c r="E20" s="258" t="s">
        <v>17</v>
      </c>
      <c r="F20" s="258"/>
      <c r="G20" s="258" t="s">
        <v>17</v>
      </c>
      <c r="H20" s="258" t="s">
        <v>17</v>
      </c>
      <c r="I20" s="258"/>
      <c r="J20" s="258"/>
      <c r="K20" s="258" t="s">
        <v>58</v>
      </c>
      <c r="L20" s="259">
        <v>43493</v>
      </c>
      <c r="M20" s="258" t="s">
        <v>20</v>
      </c>
    </row>
    <row r="21" spans="1:13" x14ac:dyDescent="0.25">
      <c r="A21" s="260" t="s">
        <v>55</v>
      </c>
      <c r="B21" s="260" t="s">
        <v>56</v>
      </c>
      <c r="C21" s="260" t="s">
        <v>57</v>
      </c>
      <c r="D21" s="260" t="s">
        <v>21</v>
      </c>
      <c r="E21" s="260" t="s">
        <v>17</v>
      </c>
      <c r="F21" s="260"/>
      <c r="G21" s="260" t="s">
        <v>17</v>
      </c>
      <c r="H21" s="260" t="s">
        <v>17</v>
      </c>
      <c r="I21" s="260"/>
      <c r="J21" s="260"/>
      <c r="K21" s="260" t="s">
        <v>59</v>
      </c>
      <c r="L21" s="261">
        <v>43493</v>
      </c>
      <c r="M21" s="260" t="s">
        <v>20</v>
      </c>
    </row>
    <row r="22" spans="1:13" x14ac:dyDescent="0.25">
      <c r="A22" s="258" t="s">
        <v>55</v>
      </c>
      <c r="B22" s="258" t="s">
        <v>56</v>
      </c>
      <c r="C22" s="258" t="s">
        <v>57</v>
      </c>
      <c r="D22" s="258" t="s">
        <v>24</v>
      </c>
      <c r="E22" s="258" t="s">
        <v>17</v>
      </c>
      <c r="F22" s="258"/>
      <c r="G22" s="258" t="s">
        <v>17</v>
      </c>
      <c r="H22" s="258" t="s">
        <v>17</v>
      </c>
      <c r="I22" s="258"/>
      <c r="J22" s="258"/>
      <c r="K22" s="258" t="s">
        <v>60</v>
      </c>
      <c r="L22" s="259">
        <v>43493</v>
      </c>
      <c r="M22" s="258" t="s">
        <v>20</v>
      </c>
    </row>
    <row r="23" spans="1:13" x14ac:dyDescent="0.25">
      <c r="A23" s="260" t="s">
        <v>55</v>
      </c>
      <c r="B23" s="260" t="s">
        <v>56</v>
      </c>
      <c r="C23" s="260" t="s">
        <v>57</v>
      </c>
      <c r="D23" s="260" t="s">
        <v>26</v>
      </c>
      <c r="E23" s="260" t="s">
        <v>17</v>
      </c>
      <c r="F23" s="260"/>
      <c r="G23" s="260" t="s">
        <v>17</v>
      </c>
      <c r="H23" s="260" t="s">
        <v>17</v>
      </c>
      <c r="I23" s="260"/>
      <c r="J23" s="260"/>
      <c r="K23" s="260" t="s">
        <v>61</v>
      </c>
      <c r="L23" s="261">
        <v>43493</v>
      </c>
      <c r="M23" s="260" t="s">
        <v>20</v>
      </c>
    </row>
    <row r="24" spans="1:13" x14ac:dyDescent="0.25">
      <c r="A24" s="258" t="s">
        <v>55</v>
      </c>
      <c r="B24" s="258" t="s">
        <v>56</v>
      </c>
      <c r="C24" s="258" t="s">
        <v>57</v>
      </c>
      <c r="D24" s="258" t="s">
        <v>28</v>
      </c>
      <c r="E24" s="258" t="s">
        <v>17</v>
      </c>
      <c r="F24" s="258"/>
      <c r="G24" s="258" t="s">
        <v>17</v>
      </c>
      <c r="H24" s="258" t="s">
        <v>17</v>
      </c>
      <c r="I24" s="258"/>
      <c r="J24" s="258"/>
      <c r="K24" s="258" t="s">
        <v>62</v>
      </c>
      <c r="L24" s="259">
        <v>43493</v>
      </c>
      <c r="M24" s="258" t="s">
        <v>20</v>
      </c>
    </row>
    <row r="25" spans="1:13" x14ac:dyDescent="0.25">
      <c r="A25" s="260" t="s">
        <v>63</v>
      </c>
      <c r="B25" s="260" t="s">
        <v>64</v>
      </c>
      <c r="C25" s="260" t="s">
        <v>65</v>
      </c>
      <c r="D25" s="260" t="s">
        <v>47</v>
      </c>
      <c r="E25" s="260">
        <v>5</v>
      </c>
      <c r="F25" s="260"/>
      <c r="G25" s="260" t="s">
        <v>66</v>
      </c>
      <c r="H25" s="260">
        <v>1</v>
      </c>
      <c r="I25" s="260"/>
      <c r="J25" s="260" t="s">
        <v>67</v>
      </c>
      <c r="K25" s="260" t="s">
        <v>68</v>
      </c>
      <c r="L25" s="261">
        <v>43495</v>
      </c>
      <c r="M25" s="260" t="s">
        <v>20</v>
      </c>
    </row>
    <row r="26" spans="1:13" x14ac:dyDescent="0.25">
      <c r="A26" s="258" t="s">
        <v>63</v>
      </c>
      <c r="B26" s="258" t="s">
        <v>64</v>
      </c>
      <c r="C26" s="258" t="s">
        <v>65</v>
      </c>
      <c r="D26" s="258" t="s">
        <v>38</v>
      </c>
      <c r="E26" s="258" t="s">
        <v>17</v>
      </c>
      <c r="F26" s="258" t="s">
        <v>17</v>
      </c>
      <c r="G26" s="258" t="s">
        <v>17</v>
      </c>
      <c r="H26" s="258" t="s">
        <v>17</v>
      </c>
      <c r="I26" s="258"/>
      <c r="J26" s="258" t="s">
        <v>69</v>
      </c>
      <c r="K26" s="258" t="s">
        <v>70</v>
      </c>
      <c r="L26" s="259">
        <v>43495</v>
      </c>
      <c r="M26" s="258" t="s">
        <v>20</v>
      </c>
    </row>
    <row r="27" spans="1:13" x14ac:dyDescent="0.25">
      <c r="A27" s="260" t="s">
        <v>63</v>
      </c>
      <c r="B27" s="260" t="s">
        <v>64</v>
      </c>
      <c r="C27" s="260" t="s">
        <v>65</v>
      </c>
      <c r="D27" s="260" t="s">
        <v>26</v>
      </c>
      <c r="E27" s="260" t="s">
        <v>17</v>
      </c>
      <c r="F27" s="260"/>
      <c r="G27" s="260" t="s">
        <v>17</v>
      </c>
      <c r="H27" s="260" t="s">
        <v>17</v>
      </c>
      <c r="I27" s="260"/>
      <c r="J27" s="260" t="s">
        <v>71</v>
      </c>
      <c r="K27" s="260" t="s">
        <v>72</v>
      </c>
      <c r="L27" s="261">
        <v>43495</v>
      </c>
      <c r="M27" s="260" t="s">
        <v>20</v>
      </c>
    </row>
    <row r="28" spans="1:13" x14ac:dyDescent="0.25">
      <c r="A28" s="258" t="s">
        <v>63</v>
      </c>
      <c r="B28" s="258" t="s">
        <v>64</v>
      </c>
      <c r="C28" s="258" t="s">
        <v>65</v>
      </c>
      <c r="D28" s="258" t="s">
        <v>28</v>
      </c>
      <c r="E28" s="258">
        <v>1160000</v>
      </c>
      <c r="F28" s="258" t="s">
        <v>73</v>
      </c>
      <c r="G28" s="258" t="s">
        <v>33</v>
      </c>
      <c r="H28" s="258">
        <v>2</v>
      </c>
      <c r="I28" s="258" t="s">
        <v>74</v>
      </c>
      <c r="J28" s="258" t="s">
        <v>75</v>
      </c>
      <c r="K28" s="258" t="s">
        <v>76</v>
      </c>
      <c r="L28" s="259">
        <v>43495</v>
      </c>
      <c r="M28" s="258" t="s">
        <v>20</v>
      </c>
    </row>
    <row r="29" spans="1:13" x14ac:dyDescent="0.25">
      <c r="A29" s="260" t="s">
        <v>77</v>
      </c>
      <c r="B29" s="260" t="s">
        <v>78</v>
      </c>
      <c r="C29" s="260" t="s">
        <v>79</v>
      </c>
      <c r="D29" s="260" t="s">
        <v>16</v>
      </c>
      <c r="E29" s="260" t="s">
        <v>17</v>
      </c>
      <c r="F29" s="260"/>
      <c r="G29" s="260" t="s">
        <v>17</v>
      </c>
      <c r="H29" s="260" t="s">
        <v>17</v>
      </c>
      <c r="I29" s="260"/>
      <c r="J29" s="260"/>
      <c r="K29" s="260" t="s">
        <v>80</v>
      </c>
      <c r="L29" s="261">
        <v>43495</v>
      </c>
      <c r="M29" s="260" t="s">
        <v>20</v>
      </c>
    </row>
    <row r="30" spans="1:13" x14ac:dyDescent="0.25">
      <c r="A30" s="258" t="s">
        <v>77</v>
      </c>
      <c r="B30" s="258" t="s">
        <v>78</v>
      </c>
      <c r="C30" s="258" t="s">
        <v>79</v>
      </c>
      <c r="D30" s="258" t="s">
        <v>24</v>
      </c>
      <c r="E30" s="258" t="s">
        <v>17</v>
      </c>
      <c r="F30" s="258"/>
      <c r="G30" s="258" t="s">
        <v>17</v>
      </c>
      <c r="H30" s="258" t="s">
        <v>17</v>
      </c>
      <c r="I30" s="258"/>
      <c r="J30" s="258"/>
      <c r="K30" s="258" t="s">
        <v>81</v>
      </c>
      <c r="L30" s="259">
        <v>43495</v>
      </c>
      <c r="M30" s="258" t="s">
        <v>20</v>
      </c>
    </row>
    <row r="31" spans="1:13" x14ac:dyDescent="0.25">
      <c r="A31" s="260" t="s">
        <v>77</v>
      </c>
      <c r="B31" s="260" t="s">
        <v>78</v>
      </c>
      <c r="C31" s="260" t="s">
        <v>79</v>
      </c>
      <c r="D31" s="260" t="s">
        <v>38</v>
      </c>
      <c r="E31" s="260" t="s">
        <v>17</v>
      </c>
      <c r="F31" s="260"/>
      <c r="G31" s="260" t="s">
        <v>17</v>
      </c>
      <c r="H31" s="260" t="s">
        <v>17</v>
      </c>
      <c r="I31" s="260"/>
      <c r="J31" s="260"/>
      <c r="K31" s="260" t="s">
        <v>82</v>
      </c>
      <c r="L31" s="261">
        <v>43495</v>
      </c>
      <c r="M31" s="260" t="s">
        <v>20</v>
      </c>
    </row>
    <row r="32" spans="1:13" x14ac:dyDescent="0.25">
      <c r="A32" s="258" t="s">
        <v>77</v>
      </c>
      <c r="B32" s="258" t="s">
        <v>78</v>
      </c>
      <c r="C32" s="258" t="s">
        <v>79</v>
      </c>
      <c r="D32" s="258" t="s">
        <v>26</v>
      </c>
      <c r="E32" s="258" t="s">
        <v>17</v>
      </c>
      <c r="F32" s="258"/>
      <c r="G32" s="258" t="s">
        <v>17</v>
      </c>
      <c r="H32" s="258" t="s">
        <v>17</v>
      </c>
      <c r="I32" s="258"/>
      <c r="J32" s="258"/>
      <c r="K32" s="258" t="s">
        <v>83</v>
      </c>
      <c r="L32" s="259">
        <v>43495</v>
      </c>
      <c r="M32" s="258" t="s">
        <v>20</v>
      </c>
    </row>
    <row r="33" spans="1:13" x14ac:dyDescent="0.25">
      <c r="A33" s="260" t="s">
        <v>77</v>
      </c>
      <c r="B33" s="260" t="s">
        <v>78</v>
      </c>
      <c r="C33" s="260" t="s">
        <v>79</v>
      </c>
      <c r="D33" s="260" t="s">
        <v>28</v>
      </c>
      <c r="E33" s="260" t="s">
        <v>17</v>
      </c>
      <c r="F33" s="260"/>
      <c r="G33" s="260" t="s">
        <v>17</v>
      </c>
      <c r="H33" s="260" t="s">
        <v>17</v>
      </c>
      <c r="I33" s="260"/>
      <c r="J33" s="260"/>
      <c r="K33" s="260" t="s">
        <v>84</v>
      </c>
      <c r="L33" s="261">
        <v>43495</v>
      </c>
      <c r="M33" s="260" t="s">
        <v>20</v>
      </c>
    </row>
    <row r="34" spans="1:13" x14ac:dyDescent="0.25">
      <c r="A34" s="258" t="s">
        <v>85</v>
      </c>
      <c r="B34" s="258" t="s">
        <v>86</v>
      </c>
      <c r="C34" s="258" t="s">
        <v>87</v>
      </c>
      <c r="D34" s="258" t="s">
        <v>16</v>
      </c>
      <c r="E34" s="258" t="s">
        <v>17</v>
      </c>
      <c r="F34" s="258"/>
      <c r="G34" s="258" t="s">
        <v>17</v>
      </c>
      <c r="H34" s="258" t="s">
        <v>17</v>
      </c>
      <c r="I34" s="258"/>
      <c r="J34" s="258"/>
      <c r="K34" s="258" t="s">
        <v>88</v>
      </c>
      <c r="L34" s="259">
        <v>43496</v>
      </c>
      <c r="M34" s="258" t="s">
        <v>20</v>
      </c>
    </row>
    <row r="35" spans="1:13" x14ac:dyDescent="0.25">
      <c r="A35" s="260" t="s">
        <v>85</v>
      </c>
      <c r="B35" s="260" t="s">
        <v>86</v>
      </c>
      <c r="C35" s="260" t="s">
        <v>87</v>
      </c>
      <c r="D35" s="260" t="s">
        <v>21</v>
      </c>
      <c r="E35" s="260" t="s">
        <v>17</v>
      </c>
      <c r="F35" s="260"/>
      <c r="G35" s="260" t="s">
        <v>17</v>
      </c>
      <c r="H35" s="260" t="s">
        <v>17</v>
      </c>
      <c r="I35" s="260"/>
      <c r="J35" s="260"/>
      <c r="K35" s="260" t="s">
        <v>89</v>
      </c>
      <c r="L35" s="261">
        <v>43496</v>
      </c>
      <c r="M35" s="260" t="s">
        <v>20</v>
      </c>
    </row>
    <row r="36" spans="1:13" x14ac:dyDescent="0.25">
      <c r="A36" s="258" t="s">
        <v>85</v>
      </c>
      <c r="B36" s="258" t="s">
        <v>86</v>
      </c>
      <c r="C36" s="258" t="s">
        <v>87</v>
      </c>
      <c r="D36" s="258" t="s">
        <v>26</v>
      </c>
      <c r="E36" s="258" t="s">
        <v>17</v>
      </c>
      <c r="F36" s="258"/>
      <c r="G36" s="258" t="s">
        <v>17</v>
      </c>
      <c r="H36" s="258" t="s">
        <v>17</v>
      </c>
      <c r="I36" s="258"/>
      <c r="J36" s="258"/>
      <c r="K36" s="258" t="s">
        <v>90</v>
      </c>
      <c r="L36" s="259">
        <v>43496</v>
      </c>
      <c r="M36" s="258" t="s">
        <v>20</v>
      </c>
    </row>
    <row r="37" spans="1:13" x14ac:dyDescent="0.25">
      <c r="A37" s="260" t="s">
        <v>85</v>
      </c>
      <c r="B37" s="260" t="s">
        <v>86</v>
      </c>
      <c r="C37" s="260" t="s">
        <v>87</v>
      </c>
      <c r="D37" s="260" t="s">
        <v>28</v>
      </c>
      <c r="E37" s="260" t="s">
        <v>17</v>
      </c>
      <c r="F37" s="260"/>
      <c r="G37" s="260" t="s">
        <v>17</v>
      </c>
      <c r="H37" s="260" t="s">
        <v>17</v>
      </c>
      <c r="I37" s="260"/>
      <c r="J37" s="260"/>
      <c r="K37" s="260" t="s">
        <v>91</v>
      </c>
      <c r="L37" s="261">
        <v>43496</v>
      </c>
      <c r="M37" s="260" t="s">
        <v>20</v>
      </c>
    </row>
    <row r="38" spans="1:13" x14ac:dyDescent="0.25">
      <c r="A38" s="258" t="s">
        <v>92</v>
      </c>
      <c r="B38" s="258" t="s">
        <v>93</v>
      </c>
      <c r="C38" s="258" t="s">
        <v>94</v>
      </c>
      <c r="D38" s="258" t="s">
        <v>16</v>
      </c>
      <c r="E38" s="258" t="s">
        <v>17</v>
      </c>
      <c r="F38" s="258"/>
      <c r="G38" s="258" t="s">
        <v>17</v>
      </c>
      <c r="H38" s="258" t="s">
        <v>17</v>
      </c>
      <c r="I38" s="258"/>
      <c r="J38" s="258"/>
      <c r="K38" s="258" t="s">
        <v>95</v>
      </c>
      <c r="L38" s="259">
        <v>43501</v>
      </c>
      <c r="M38" s="258" t="s">
        <v>20</v>
      </c>
    </row>
    <row r="39" spans="1:13" x14ac:dyDescent="0.25">
      <c r="A39" s="260" t="s">
        <v>92</v>
      </c>
      <c r="B39" s="260" t="s">
        <v>93</v>
      </c>
      <c r="C39" s="260" t="s">
        <v>94</v>
      </c>
      <c r="D39" s="260" t="s">
        <v>21</v>
      </c>
      <c r="E39" s="260" t="s">
        <v>17</v>
      </c>
      <c r="F39" s="260"/>
      <c r="G39" s="260" t="s">
        <v>17</v>
      </c>
      <c r="H39" s="260" t="s">
        <v>17</v>
      </c>
      <c r="I39" s="260"/>
      <c r="J39" s="260"/>
      <c r="K39" s="260" t="s">
        <v>96</v>
      </c>
      <c r="L39" s="261">
        <v>43501</v>
      </c>
      <c r="M39" s="260" t="s">
        <v>20</v>
      </c>
    </row>
    <row r="40" spans="1:13" x14ac:dyDescent="0.25">
      <c r="A40" s="258" t="s">
        <v>92</v>
      </c>
      <c r="B40" s="258" t="s">
        <v>93</v>
      </c>
      <c r="C40" s="258" t="s">
        <v>94</v>
      </c>
      <c r="D40" s="258" t="s">
        <v>47</v>
      </c>
      <c r="E40" s="258">
        <v>2</v>
      </c>
      <c r="F40" s="258"/>
      <c r="G40" s="258" t="s">
        <v>33</v>
      </c>
      <c r="H40" s="258">
        <v>2</v>
      </c>
      <c r="I40" s="258"/>
      <c r="J40" s="258" t="s">
        <v>97</v>
      </c>
      <c r="K40" s="258" t="s">
        <v>98</v>
      </c>
      <c r="L40" s="259">
        <v>43501</v>
      </c>
      <c r="M40" s="258" t="s">
        <v>20</v>
      </c>
    </row>
    <row r="41" spans="1:13" x14ac:dyDescent="0.25">
      <c r="A41" s="260" t="s">
        <v>92</v>
      </c>
      <c r="B41" s="260" t="s">
        <v>93</v>
      </c>
      <c r="C41" s="260" t="s">
        <v>94</v>
      </c>
      <c r="D41" s="260" t="s">
        <v>24</v>
      </c>
      <c r="E41" s="260" t="s">
        <v>17</v>
      </c>
      <c r="F41" s="260"/>
      <c r="G41" s="260" t="s">
        <v>17</v>
      </c>
      <c r="H41" s="260" t="s">
        <v>17</v>
      </c>
      <c r="I41" s="260"/>
      <c r="J41" s="260"/>
      <c r="K41" s="260" t="s">
        <v>99</v>
      </c>
      <c r="L41" s="261">
        <v>43501</v>
      </c>
      <c r="M41" s="260" t="s">
        <v>20</v>
      </c>
    </row>
    <row r="42" spans="1:13" x14ac:dyDescent="0.25">
      <c r="A42" s="258" t="s">
        <v>92</v>
      </c>
      <c r="B42" s="258" t="s">
        <v>93</v>
      </c>
      <c r="C42" s="258" t="s">
        <v>94</v>
      </c>
      <c r="D42" s="258" t="s">
        <v>38</v>
      </c>
      <c r="E42" s="258" t="s">
        <v>17</v>
      </c>
      <c r="F42" s="258"/>
      <c r="G42" s="258" t="s">
        <v>17</v>
      </c>
      <c r="H42" s="258" t="s">
        <v>17</v>
      </c>
      <c r="I42" s="258"/>
      <c r="J42" s="258"/>
      <c r="K42" s="258" t="s">
        <v>100</v>
      </c>
      <c r="L42" s="259">
        <v>43501</v>
      </c>
      <c r="M42" s="258" t="s">
        <v>20</v>
      </c>
    </row>
    <row r="43" spans="1:13" x14ac:dyDescent="0.25">
      <c r="A43" s="260" t="s">
        <v>92</v>
      </c>
      <c r="B43" s="260" t="s">
        <v>93</v>
      </c>
      <c r="C43" s="260" t="s">
        <v>94</v>
      </c>
      <c r="D43" s="260" t="s">
        <v>26</v>
      </c>
      <c r="E43" s="260" t="s">
        <v>17</v>
      </c>
      <c r="F43" s="260"/>
      <c r="G43" s="260" t="s">
        <v>17</v>
      </c>
      <c r="H43" s="260" t="s">
        <v>17</v>
      </c>
      <c r="I43" s="260"/>
      <c r="J43" s="260"/>
      <c r="K43" s="260" t="s">
        <v>101</v>
      </c>
      <c r="L43" s="261">
        <v>43501</v>
      </c>
      <c r="M43" s="260" t="s">
        <v>20</v>
      </c>
    </row>
    <row r="44" spans="1:13" x14ac:dyDescent="0.25">
      <c r="A44" s="258" t="s">
        <v>92</v>
      </c>
      <c r="B44" s="258" t="s">
        <v>93</v>
      </c>
      <c r="C44" s="258" t="s">
        <v>94</v>
      </c>
      <c r="D44" s="258" t="s">
        <v>28</v>
      </c>
      <c r="E44" s="258" t="s">
        <v>17</v>
      </c>
      <c r="F44" s="258"/>
      <c r="G44" s="258" t="s">
        <v>17</v>
      </c>
      <c r="H44" s="258" t="s">
        <v>17</v>
      </c>
      <c r="I44" s="258"/>
      <c r="J44" s="258"/>
      <c r="K44" s="258" t="s">
        <v>102</v>
      </c>
      <c r="L44" s="259">
        <v>43501</v>
      </c>
      <c r="M44" s="258" t="s">
        <v>20</v>
      </c>
    </row>
    <row r="45" spans="1:13" x14ac:dyDescent="0.25">
      <c r="A45" s="260" t="s">
        <v>103</v>
      </c>
      <c r="B45" s="260" t="s">
        <v>104</v>
      </c>
      <c r="C45" s="260" t="s">
        <v>105</v>
      </c>
      <c r="D45" s="260" t="s">
        <v>24</v>
      </c>
      <c r="E45" s="260" t="s">
        <v>17</v>
      </c>
      <c r="F45" s="260"/>
      <c r="G45" s="260" t="s">
        <v>17</v>
      </c>
      <c r="H45" s="260" t="s">
        <v>17</v>
      </c>
      <c r="I45" s="260"/>
      <c r="J45" s="260"/>
      <c r="K45" s="260" t="s">
        <v>106</v>
      </c>
      <c r="L45" s="261">
        <v>43502</v>
      </c>
      <c r="M45" s="260" t="s">
        <v>20</v>
      </c>
    </row>
    <row r="46" spans="1:13" x14ac:dyDescent="0.25">
      <c r="A46" s="258" t="s">
        <v>103</v>
      </c>
      <c r="B46" s="258" t="s">
        <v>104</v>
      </c>
      <c r="C46" s="258" t="s">
        <v>105</v>
      </c>
      <c r="D46" s="258" t="s">
        <v>26</v>
      </c>
      <c r="E46" s="258" t="s">
        <v>17</v>
      </c>
      <c r="F46" s="258"/>
      <c r="G46" s="258" t="s">
        <v>17</v>
      </c>
      <c r="H46" s="258" t="s">
        <v>17</v>
      </c>
      <c r="I46" s="258"/>
      <c r="J46" s="258"/>
      <c r="K46" s="258" t="s">
        <v>107</v>
      </c>
      <c r="L46" s="259">
        <v>43502</v>
      </c>
      <c r="M46" s="258" t="s">
        <v>20</v>
      </c>
    </row>
    <row r="47" spans="1:13" x14ac:dyDescent="0.25">
      <c r="A47" s="260" t="s">
        <v>103</v>
      </c>
      <c r="B47" s="260" t="s">
        <v>104</v>
      </c>
      <c r="C47" s="260" t="s">
        <v>105</v>
      </c>
      <c r="D47" s="260" t="s">
        <v>28</v>
      </c>
      <c r="E47" s="260" t="s">
        <v>17</v>
      </c>
      <c r="F47" s="260"/>
      <c r="G47" s="260" t="s">
        <v>17</v>
      </c>
      <c r="H47" s="260" t="s">
        <v>17</v>
      </c>
      <c r="I47" s="260"/>
      <c r="J47" s="260"/>
      <c r="K47" s="260" t="s">
        <v>108</v>
      </c>
      <c r="L47" s="261">
        <v>43502</v>
      </c>
      <c r="M47" s="260" t="s">
        <v>20</v>
      </c>
    </row>
    <row r="48" spans="1:13" x14ac:dyDescent="0.25">
      <c r="A48" s="258" t="s">
        <v>109</v>
      </c>
      <c r="B48" s="258" t="s">
        <v>110</v>
      </c>
      <c r="C48" s="258" t="s">
        <v>111</v>
      </c>
      <c r="D48" s="258" t="s">
        <v>26</v>
      </c>
      <c r="E48" s="258" t="s">
        <v>17</v>
      </c>
      <c r="F48" s="258"/>
      <c r="G48" s="258" t="s">
        <v>17</v>
      </c>
      <c r="H48" s="258" t="s">
        <v>17</v>
      </c>
      <c r="I48" s="258"/>
      <c r="J48" s="258" t="s">
        <v>112</v>
      </c>
      <c r="K48" s="258" t="s">
        <v>113</v>
      </c>
      <c r="L48" s="259">
        <v>43503</v>
      </c>
      <c r="M48" s="258" t="s">
        <v>20</v>
      </c>
    </row>
    <row r="49" spans="1:13" x14ac:dyDescent="0.25">
      <c r="A49" s="260" t="s">
        <v>109</v>
      </c>
      <c r="B49" s="260" t="s">
        <v>110</v>
      </c>
      <c r="C49" s="260" t="s">
        <v>111</v>
      </c>
      <c r="D49" s="260" t="s">
        <v>28</v>
      </c>
      <c r="E49" s="260" t="s">
        <v>17</v>
      </c>
      <c r="F49" s="260"/>
      <c r="G49" s="260" t="s">
        <v>17</v>
      </c>
      <c r="H49" s="260" t="s">
        <v>17</v>
      </c>
      <c r="I49" s="260"/>
      <c r="J49" s="260" t="s">
        <v>112</v>
      </c>
      <c r="K49" s="260" t="s">
        <v>114</v>
      </c>
      <c r="L49" s="261">
        <v>43503</v>
      </c>
      <c r="M49" s="260" t="s">
        <v>20</v>
      </c>
    </row>
    <row r="50" spans="1:13" x14ac:dyDescent="0.25">
      <c r="A50" s="258" t="s">
        <v>115</v>
      </c>
      <c r="B50" s="258" t="s">
        <v>116</v>
      </c>
      <c r="C50" s="258" t="s">
        <v>117</v>
      </c>
      <c r="D50" s="258" t="s">
        <v>16</v>
      </c>
      <c r="E50" s="258" t="s">
        <v>17</v>
      </c>
      <c r="F50" s="258"/>
      <c r="G50" s="258" t="s">
        <v>17</v>
      </c>
      <c r="H50" s="258" t="s">
        <v>17</v>
      </c>
      <c r="I50" s="258"/>
      <c r="J50" s="258" t="s">
        <v>18</v>
      </c>
      <c r="K50" s="258" t="s">
        <v>118</v>
      </c>
      <c r="L50" s="259">
        <v>43503</v>
      </c>
      <c r="M50" s="258" t="s">
        <v>20</v>
      </c>
    </row>
    <row r="51" spans="1:13" x14ac:dyDescent="0.25">
      <c r="A51" s="260" t="s">
        <v>115</v>
      </c>
      <c r="B51" s="260" t="s">
        <v>116</v>
      </c>
      <c r="C51" s="260" t="s">
        <v>117</v>
      </c>
      <c r="D51" s="260" t="s">
        <v>21</v>
      </c>
      <c r="E51" s="260" t="s">
        <v>17</v>
      </c>
      <c r="F51" s="260"/>
      <c r="G51" s="260" t="s">
        <v>17</v>
      </c>
      <c r="H51" s="260" t="s">
        <v>17</v>
      </c>
      <c r="I51" s="260"/>
      <c r="J51" s="260" t="s">
        <v>18</v>
      </c>
      <c r="K51" s="260" t="s">
        <v>119</v>
      </c>
      <c r="L51" s="261">
        <v>43503</v>
      </c>
      <c r="M51" s="260" t="s">
        <v>20</v>
      </c>
    </row>
    <row r="52" spans="1:13" x14ac:dyDescent="0.25">
      <c r="A52" s="258" t="s">
        <v>115</v>
      </c>
      <c r="B52" s="258" t="s">
        <v>116</v>
      </c>
      <c r="C52" s="258" t="s">
        <v>117</v>
      </c>
      <c r="D52" s="258" t="s">
        <v>24</v>
      </c>
      <c r="E52" s="258" t="s">
        <v>17</v>
      </c>
      <c r="F52" s="258"/>
      <c r="G52" s="258" t="s">
        <v>17</v>
      </c>
      <c r="H52" s="258" t="s">
        <v>17</v>
      </c>
      <c r="I52" s="258"/>
      <c r="J52" s="258" t="s">
        <v>18</v>
      </c>
      <c r="K52" s="258" t="s">
        <v>120</v>
      </c>
      <c r="L52" s="259">
        <v>43503</v>
      </c>
      <c r="M52" s="258" t="s">
        <v>20</v>
      </c>
    </row>
    <row r="53" spans="1:13" x14ac:dyDescent="0.25">
      <c r="A53" s="260" t="s">
        <v>115</v>
      </c>
      <c r="B53" s="260" t="s">
        <v>116</v>
      </c>
      <c r="C53" s="260" t="s">
        <v>117</v>
      </c>
      <c r="D53" s="260" t="s">
        <v>38</v>
      </c>
      <c r="E53" s="260" t="s">
        <v>17</v>
      </c>
      <c r="F53" s="260"/>
      <c r="G53" s="260" t="s">
        <v>17</v>
      </c>
      <c r="H53" s="260" t="s">
        <v>17</v>
      </c>
      <c r="I53" s="260"/>
      <c r="J53" s="260" t="s">
        <v>18</v>
      </c>
      <c r="K53" s="260" t="s">
        <v>121</v>
      </c>
      <c r="L53" s="261">
        <v>43503</v>
      </c>
      <c r="M53" s="260" t="s">
        <v>20</v>
      </c>
    </row>
    <row r="54" spans="1:13" x14ac:dyDescent="0.25">
      <c r="A54" s="258" t="s">
        <v>115</v>
      </c>
      <c r="B54" s="258" t="s">
        <v>116</v>
      </c>
      <c r="C54" s="258" t="s">
        <v>117</v>
      </c>
      <c r="D54" s="258" t="s">
        <v>40</v>
      </c>
      <c r="E54" s="258" t="s">
        <v>17</v>
      </c>
      <c r="F54" s="258"/>
      <c r="G54" s="258" t="s">
        <v>17</v>
      </c>
      <c r="H54" s="258" t="s">
        <v>17</v>
      </c>
      <c r="I54" s="258"/>
      <c r="J54" s="258" t="s">
        <v>18</v>
      </c>
      <c r="K54" s="258" t="s">
        <v>122</v>
      </c>
      <c r="L54" s="259">
        <v>43503</v>
      </c>
      <c r="M54" s="258" t="s">
        <v>20</v>
      </c>
    </row>
    <row r="55" spans="1:13" x14ac:dyDescent="0.25">
      <c r="A55" s="260" t="s">
        <v>123</v>
      </c>
      <c r="B55" s="260" t="s">
        <v>124</v>
      </c>
      <c r="C55" s="260" t="s">
        <v>125</v>
      </c>
      <c r="D55" s="260" t="s">
        <v>47</v>
      </c>
      <c r="E55" s="260">
        <v>5</v>
      </c>
      <c r="F55" s="260" t="s">
        <v>126</v>
      </c>
      <c r="G55" s="260" t="s">
        <v>66</v>
      </c>
      <c r="H55" s="260">
        <v>1</v>
      </c>
      <c r="I55" s="260"/>
      <c r="J55" s="260" t="s">
        <v>127</v>
      </c>
      <c r="K55" s="260" t="s">
        <v>128</v>
      </c>
      <c r="L55" s="261">
        <v>43503</v>
      </c>
      <c r="M55" s="260" t="s">
        <v>20</v>
      </c>
    </row>
    <row r="56" spans="1:13" x14ac:dyDescent="0.25">
      <c r="A56" s="258" t="s">
        <v>123</v>
      </c>
      <c r="B56" s="258" t="s">
        <v>124</v>
      </c>
      <c r="C56" s="258" t="s">
        <v>125</v>
      </c>
      <c r="D56" s="258" t="s">
        <v>24</v>
      </c>
      <c r="E56" s="258" t="s">
        <v>17</v>
      </c>
      <c r="F56" s="258" t="s">
        <v>129</v>
      </c>
      <c r="G56" s="258" t="s">
        <v>17</v>
      </c>
      <c r="H56" s="258" t="s">
        <v>17</v>
      </c>
      <c r="I56" s="258" t="s">
        <v>130</v>
      </c>
      <c r="J56" s="258" t="s">
        <v>131</v>
      </c>
      <c r="K56" s="258" t="s">
        <v>132</v>
      </c>
      <c r="L56" s="259">
        <v>43503</v>
      </c>
      <c r="M56" s="258" t="s">
        <v>20</v>
      </c>
    </row>
    <row r="57" spans="1:13" x14ac:dyDescent="0.25">
      <c r="A57" s="260" t="s">
        <v>133</v>
      </c>
      <c r="B57" s="260" t="s">
        <v>134</v>
      </c>
      <c r="C57" s="260" t="s">
        <v>135</v>
      </c>
      <c r="D57" s="260" t="s">
        <v>16</v>
      </c>
      <c r="E57" s="260" t="s">
        <v>17</v>
      </c>
      <c r="F57" s="260"/>
      <c r="G57" s="260" t="s">
        <v>17</v>
      </c>
      <c r="H57" s="260" t="s">
        <v>17</v>
      </c>
      <c r="I57" s="260"/>
      <c r="J57" s="260" t="s">
        <v>136</v>
      </c>
      <c r="K57" s="260" t="s">
        <v>137</v>
      </c>
      <c r="L57" s="261">
        <v>43508</v>
      </c>
      <c r="M57" s="260" t="s">
        <v>20</v>
      </c>
    </row>
    <row r="58" spans="1:13" x14ac:dyDescent="0.25">
      <c r="A58" s="258" t="s">
        <v>133</v>
      </c>
      <c r="B58" s="258" t="s">
        <v>134</v>
      </c>
      <c r="C58" s="258" t="s">
        <v>135</v>
      </c>
      <c r="D58" s="258" t="s">
        <v>21</v>
      </c>
      <c r="E58" s="258" t="s">
        <v>17</v>
      </c>
      <c r="F58" s="258"/>
      <c r="G58" s="258" t="s">
        <v>17</v>
      </c>
      <c r="H58" s="258" t="s">
        <v>17</v>
      </c>
      <c r="I58" s="258"/>
      <c r="J58" s="258" t="s">
        <v>136</v>
      </c>
      <c r="K58" s="258" t="s">
        <v>138</v>
      </c>
      <c r="L58" s="259">
        <v>43508</v>
      </c>
      <c r="M58" s="258" t="s">
        <v>20</v>
      </c>
    </row>
    <row r="59" spans="1:13" x14ac:dyDescent="0.25">
      <c r="A59" s="260" t="s">
        <v>133</v>
      </c>
      <c r="B59" s="260" t="s">
        <v>134</v>
      </c>
      <c r="C59" s="260" t="s">
        <v>135</v>
      </c>
      <c r="D59" s="260" t="s">
        <v>24</v>
      </c>
      <c r="E59" s="260" t="s">
        <v>17</v>
      </c>
      <c r="F59" s="260"/>
      <c r="G59" s="260" t="s">
        <v>17</v>
      </c>
      <c r="H59" s="260" t="s">
        <v>17</v>
      </c>
      <c r="I59" s="260"/>
      <c r="J59" s="260" t="s">
        <v>136</v>
      </c>
      <c r="K59" s="260" t="s">
        <v>139</v>
      </c>
      <c r="L59" s="261">
        <v>43508</v>
      </c>
      <c r="M59" s="260" t="s">
        <v>20</v>
      </c>
    </row>
    <row r="60" spans="1:13" x14ac:dyDescent="0.25">
      <c r="A60" s="258" t="s">
        <v>133</v>
      </c>
      <c r="B60" s="258" t="s">
        <v>134</v>
      </c>
      <c r="C60" s="258" t="s">
        <v>135</v>
      </c>
      <c r="D60" s="258" t="s">
        <v>26</v>
      </c>
      <c r="E60" s="258" t="s">
        <v>17</v>
      </c>
      <c r="F60" s="258"/>
      <c r="G60" s="258" t="s">
        <v>17</v>
      </c>
      <c r="H60" s="258" t="s">
        <v>17</v>
      </c>
      <c r="I60" s="258"/>
      <c r="J60" s="258" t="s">
        <v>136</v>
      </c>
      <c r="K60" s="258" t="s">
        <v>140</v>
      </c>
      <c r="L60" s="259">
        <v>43508</v>
      </c>
      <c r="M60" s="258" t="s">
        <v>20</v>
      </c>
    </row>
    <row r="61" spans="1:13" x14ac:dyDescent="0.25">
      <c r="A61" s="260" t="s">
        <v>133</v>
      </c>
      <c r="B61" s="260" t="s">
        <v>134</v>
      </c>
      <c r="C61" s="260" t="s">
        <v>135</v>
      </c>
      <c r="D61" s="260" t="s">
        <v>28</v>
      </c>
      <c r="E61" s="260" t="s">
        <v>17</v>
      </c>
      <c r="F61" s="260"/>
      <c r="G61" s="260" t="s">
        <v>17</v>
      </c>
      <c r="H61" s="260" t="s">
        <v>17</v>
      </c>
      <c r="I61" s="260"/>
      <c r="J61" s="260" t="s">
        <v>136</v>
      </c>
      <c r="K61" s="260" t="s">
        <v>141</v>
      </c>
      <c r="L61" s="261">
        <v>43508</v>
      </c>
      <c r="M61" s="260" t="s">
        <v>20</v>
      </c>
    </row>
    <row r="62" spans="1:13" x14ac:dyDescent="0.25">
      <c r="A62" s="258" t="s">
        <v>142</v>
      </c>
      <c r="B62" s="258" t="s">
        <v>143</v>
      </c>
      <c r="C62" s="258" t="s">
        <v>144</v>
      </c>
      <c r="D62" s="258" t="s">
        <v>16</v>
      </c>
      <c r="E62" s="258" t="s">
        <v>17</v>
      </c>
      <c r="F62" s="258"/>
      <c r="G62" s="258" t="s">
        <v>17</v>
      </c>
      <c r="H62" s="258" t="s">
        <v>17</v>
      </c>
      <c r="I62" s="258"/>
      <c r="J62" s="258" t="s">
        <v>136</v>
      </c>
      <c r="K62" s="258" t="s">
        <v>145</v>
      </c>
      <c r="L62" s="259">
        <v>43508</v>
      </c>
      <c r="M62" s="258" t="s">
        <v>20</v>
      </c>
    </row>
    <row r="63" spans="1:13" x14ac:dyDescent="0.25">
      <c r="A63" s="260" t="s">
        <v>142</v>
      </c>
      <c r="B63" s="260" t="s">
        <v>143</v>
      </c>
      <c r="C63" s="260" t="s">
        <v>144</v>
      </c>
      <c r="D63" s="260" t="s">
        <v>21</v>
      </c>
      <c r="E63" s="260" t="s">
        <v>17</v>
      </c>
      <c r="F63" s="260"/>
      <c r="G63" s="260" t="s">
        <v>17</v>
      </c>
      <c r="H63" s="260" t="s">
        <v>17</v>
      </c>
      <c r="I63" s="260"/>
      <c r="J63" s="260" t="s">
        <v>136</v>
      </c>
      <c r="K63" s="260" t="s">
        <v>146</v>
      </c>
      <c r="L63" s="261">
        <v>43508</v>
      </c>
      <c r="M63" s="260" t="s">
        <v>20</v>
      </c>
    </row>
    <row r="64" spans="1:13" x14ac:dyDescent="0.25">
      <c r="A64" s="258" t="s">
        <v>142</v>
      </c>
      <c r="B64" s="258" t="s">
        <v>143</v>
      </c>
      <c r="C64" s="258" t="s">
        <v>144</v>
      </c>
      <c r="D64" s="258" t="s">
        <v>24</v>
      </c>
      <c r="E64" s="258" t="s">
        <v>17</v>
      </c>
      <c r="F64" s="258"/>
      <c r="G64" s="258" t="s">
        <v>17</v>
      </c>
      <c r="H64" s="258" t="s">
        <v>17</v>
      </c>
      <c r="I64" s="258"/>
      <c r="J64" s="258" t="s">
        <v>136</v>
      </c>
      <c r="K64" s="258" t="s">
        <v>147</v>
      </c>
      <c r="L64" s="259">
        <v>43508</v>
      </c>
      <c r="M64" s="258" t="s">
        <v>20</v>
      </c>
    </row>
    <row r="65" spans="1:13" x14ac:dyDescent="0.25">
      <c r="A65" s="260" t="s">
        <v>142</v>
      </c>
      <c r="B65" s="260" t="s">
        <v>143</v>
      </c>
      <c r="C65" s="260" t="s">
        <v>144</v>
      </c>
      <c r="D65" s="260" t="s">
        <v>38</v>
      </c>
      <c r="E65" s="260" t="s">
        <v>17</v>
      </c>
      <c r="F65" s="260"/>
      <c r="G65" s="260" t="s">
        <v>17</v>
      </c>
      <c r="H65" s="260" t="s">
        <v>17</v>
      </c>
      <c r="I65" s="260"/>
      <c r="J65" s="260" t="s">
        <v>136</v>
      </c>
      <c r="K65" s="260" t="s">
        <v>148</v>
      </c>
      <c r="L65" s="261">
        <v>43508</v>
      </c>
      <c r="M65" s="260" t="s">
        <v>20</v>
      </c>
    </row>
    <row r="66" spans="1:13" x14ac:dyDescent="0.25">
      <c r="A66" s="258" t="s">
        <v>142</v>
      </c>
      <c r="B66" s="258" t="s">
        <v>143</v>
      </c>
      <c r="C66" s="258" t="s">
        <v>144</v>
      </c>
      <c r="D66" s="258" t="s">
        <v>26</v>
      </c>
      <c r="E66" s="258" t="s">
        <v>17</v>
      </c>
      <c r="F66" s="258"/>
      <c r="G66" s="258" t="s">
        <v>17</v>
      </c>
      <c r="H66" s="258" t="s">
        <v>17</v>
      </c>
      <c r="I66" s="258"/>
      <c r="J66" s="258" t="s">
        <v>136</v>
      </c>
      <c r="K66" s="258" t="s">
        <v>149</v>
      </c>
      <c r="L66" s="259">
        <v>43508</v>
      </c>
      <c r="M66" s="258" t="s">
        <v>20</v>
      </c>
    </row>
    <row r="67" spans="1:13" x14ac:dyDescent="0.25">
      <c r="A67" s="260" t="s">
        <v>142</v>
      </c>
      <c r="B67" s="260" t="s">
        <v>143</v>
      </c>
      <c r="C67" s="260" t="s">
        <v>144</v>
      </c>
      <c r="D67" s="260" t="s">
        <v>28</v>
      </c>
      <c r="E67" s="260" t="s">
        <v>17</v>
      </c>
      <c r="F67" s="260"/>
      <c r="G67" s="260" t="s">
        <v>17</v>
      </c>
      <c r="H67" s="260" t="s">
        <v>17</v>
      </c>
      <c r="I67" s="260"/>
      <c r="J67" s="260" t="s">
        <v>136</v>
      </c>
      <c r="K67" s="260" t="s">
        <v>150</v>
      </c>
      <c r="L67" s="261">
        <v>43508</v>
      </c>
      <c r="M67" s="260" t="s">
        <v>20</v>
      </c>
    </row>
    <row r="68" spans="1:13" x14ac:dyDescent="0.25">
      <c r="A68" s="258" t="s">
        <v>151</v>
      </c>
      <c r="B68" s="258" t="s">
        <v>152</v>
      </c>
      <c r="C68" s="258" t="s">
        <v>144</v>
      </c>
      <c r="D68" s="258" t="s">
        <v>24</v>
      </c>
      <c r="E68" s="258" t="s">
        <v>17</v>
      </c>
      <c r="F68" s="258"/>
      <c r="G68" s="258" t="s">
        <v>17</v>
      </c>
      <c r="H68" s="258" t="s">
        <v>17</v>
      </c>
      <c r="I68" s="258"/>
      <c r="J68" s="258" t="s">
        <v>136</v>
      </c>
      <c r="K68" s="258" t="s">
        <v>153</v>
      </c>
      <c r="L68" s="259">
        <v>43508</v>
      </c>
      <c r="M68" s="258" t="s">
        <v>20</v>
      </c>
    </row>
    <row r="69" spans="1:13" x14ac:dyDescent="0.25">
      <c r="A69" s="260" t="s">
        <v>151</v>
      </c>
      <c r="B69" s="260" t="s">
        <v>152</v>
      </c>
      <c r="C69" s="260" t="s">
        <v>144</v>
      </c>
      <c r="D69" s="260" t="s">
        <v>38</v>
      </c>
      <c r="E69" s="260" t="s">
        <v>17</v>
      </c>
      <c r="F69" s="260"/>
      <c r="G69" s="260" t="s">
        <v>17</v>
      </c>
      <c r="H69" s="260" t="s">
        <v>17</v>
      </c>
      <c r="I69" s="260"/>
      <c r="J69" s="260" t="s">
        <v>136</v>
      </c>
      <c r="K69" s="260" t="s">
        <v>154</v>
      </c>
      <c r="L69" s="261">
        <v>43508</v>
      </c>
      <c r="M69" s="260" t="s">
        <v>20</v>
      </c>
    </row>
    <row r="70" spans="1:13" x14ac:dyDescent="0.25">
      <c r="A70" s="258" t="s">
        <v>151</v>
      </c>
      <c r="B70" s="258" t="s">
        <v>152</v>
      </c>
      <c r="C70" s="258" t="s">
        <v>144</v>
      </c>
      <c r="D70" s="258" t="s">
        <v>26</v>
      </c>
      <c r="E70" s="258" t="s">
        <v>17</v>
      </c>
      <c r="F70" s="258"/>
      <c r="G70" s="258" t="s">
        <v>17</v>
      </c>
      <c r="H70" s="258" t="s">
        <v>17</v>
      </c>
      <c r="I70" s="258"/>
      <c r="J70" s="258" t="s">
        <v>136</v>
      </c>
      <c r="K70" s="258" t="s">
        <v>155</v>
      </c>
      <c r="L70" s="259">
        <v>43508</v>
      </c>
      <c r="M70" s="258" t="s">
        <v>20</v>
      </c>
    </row>
    <row r="71" spans="1:13" x14ac:dyDescent="0.25">
      <c r="A71" s="260" t="s">
        <v>151</v>
      </c>
      <c r="B71" s="260" t="s">
        <v>152</v>
      </c>
      <c r="C71" s="260" t="s">
        <v>144</v>
      </c>
      <c r="D71" s="260" t="s">
        <v>28</v>
      </c>
      <c r="E71" s="260" t="s">
        <v>17</v>
      </c>
      <c r="F71" s="260"/>
      <c r="G71" s="260" t="s">
        <v>17</v>
      </c>
      <c r="H71" s="260" t="s">
        <v>17</v>
      </c>
      <c r="I71" s="260"/>
      <c r="J71" s="260" t="s">
        <v>136</v>
      </c>
      <c r="K71" s="260" t="s">
        <v>156</v>
      </c>
      <c r="L71" s="261">
        <v>43508</v>
      </c>
      <c r="M71" s="260" t="s">
        <v>20</v>
      </c>
    </row>
    <row r="72" spans="1:13" x14ac:dyDescent="0.25">
      <c r="A72" s="258" t="s">
        <v>157</v>
      </c>
      <c r="B72" s="258" t="s">
        <v>158</v>
      </c>
      <c r="C72" s="258" t="s">
        <v>144</v>
      </c>
      <c r="D72" s="258" t="s">
        <v>16</v>
      </c>
      <c r="E72" s="258" t="s">
        <v>17</v>
      </c>
      <c r="F72" s="258"/>
      <c r="G72" s="258" t="s">
        <v>33</v>
      </c>
      <c r="H72" s="258">
        <v>2</v>
      </c>
      <c r="I72" s="258"/>
      <c r="J72" s="258" t="s">
        <v>136</v>
      </c>
      <c r="K72" s="258" t="s">
        <v>159</v>
      </c>
      <c r="L72" s="259">
        <v>43508</v>
      </c>
      <c r="M72" s="258" t="s">
        <v>20</v>
      </c>
    </row>
    <row r="73" spans="1:13" x14ac:dyDescent="0.25">
      <c r="A73" s="260" t="s">
        <v>157</v>
      </c>
      <c r="B73" s="260" t="s">
        <v>158</v>
      </c>
      <c r="C73" s="260" t="s">
        <v>144</v>
      </c>
      <c r="D73" s="260" t="s">
        <v>21</v>
      </c>
      <c r="E73" s="260" t="s">
        <v>17</v>
      </c>
      <c r="F73" s="260"/>
      <c r="G73" s="260" t="s">
        <v>17</v>
      </c>
      <c r="H73" s="260" t="s">
        <v>17</v>
      </c>
      <c r="I73" s="260"/>
      <c r="J73" s="260" t="s">
        <v>136</v>
      </c>
      <c r="K73" s="260" t="s">
        <v>160</v>
      </c>
      <c r="L73" s="261">
        <v>43508</v>
      </c>
      <c r="M73" s="260" t="s">
        <v>20</v>
      </c>
    </row>
    <row r="74" spans="1:13" x14ac:dyDescent="0.25">
      <c r="A74" s="258" t="s">
        <v>157</v>
      </c>
      <c r="B74" s="258" t="s">
        <v>158</v>
      </c>
      <c r="C74" s="258" t="s">
        <v>144</v>
      </c>
      <c r="D74" s="258" t="s">
        <v>24</v>
      </c>
      <c r="E74" s="258" t="s">
        <v>17</v>
      </c>
      <c r="F74" s="258"/>
      <c r="G74" s="258" t="s">
        <v>33</v>
      </c>
      <c r="H74" s="258">
        <v>2</v>
      </c>
      <c r="I74" s="258"/>
      <c r="J74" s="258" t="s">
        <v>136</v>
      </c>
      <c r="K74" s="258" t="s">
        <v>161</v>
      </c>
      <c r="L74" s="259">
        <v>43508</v>
      </c>
      <c r="M74" s="258" t="s">
        <v>20</v>
      </c>
    </row>
    <row r="75" spans="1:13" x14ac:dyDescent="0.25">
      <c r="A75" s="260" t="s">
        <v>157</v>
      </c>
      <c r="B75" s="260" t="s">
        <v>158</v>
      </c>
      <c r="C75" s="260" t="s">
        <v>144</v>
      </c>
      <c r="D75" s="260" t="s">
        <v>38</v>
      </c>
      <c r="E75" s="260" t="s">
        <v>17</v>
      </c>
      <c r="F75" s="260"/>
      <c r="G75" s="260" t="s">
        <v>33</v>
      </c>
      <c r="H75" s="260">
        <v>2</v>
      </c>
      <c r="I75" s="260"/>
      <c r="J75" s="260" t="s">
        <v>136</v>
      </c>
      <c r="K75" s="260" t="s">
        <v>162</v>
      </c>
      <c r="L75" s="261">
        <v>43508</v>
      </c>
      <c r="M75" s="260" t="s">
        <v>20</v>
      </c>
    </row>
    <row r="76" spans="1:13" x14ac:dyDescent="0.25">
      <c r="A76" s="258" t="s">
        <v>157</v>
      </c>
      <c r="B76" s="258" t="s">
        <v>158</v>
      </c>
      <c r="C76" s="258" t="s">
        <v>144</v>
      </c>
      <c r="D76" s="258" t="s">
        <v>40</v>
      </c>
      <c r="E76" s="258" t="s">
        <v>17</v>
      </c>
      <c r="F76" s="258"/>
      <c r="G76" s="258" t="s">
        <v>33</v>
      </c>
      <c r="H76" s="258">
        <v>2</v>
      </c>
      <c r="I76" s="258"/>
      <c r="J76" s="258" t="s">
        <v>136</v>
      </c>
      <c r="K76" s="258" t="s">
        <v>163</v>
      </c>
      <c r="L76" s="259">
        <v>43508</v>
      </c>
      <c r="M76" s="258" t="s">
        <v>20</v>
      </c>
    </row>
    <row r="77" spans="1:13" x14ac:dyDescent="0.25">
      <c r="A77" s="260" t="s">
        <v>157</v>
      </c>
      <c r="B77" s="260" t="s">
        <v>158</v>
      </c>
      <c r="C77" s="260" t="s">
        <v>144</v>
      </c>
      <c r="D77" s="260" t="s">
        <v>26</v>
      </c>
      <c r="E77" s="260" t="s">
        <v>17</v>
      </c>
      <c r="F77" s="260"/>
      <c r="G77" s="260" t="s">
        <v>33</v>
      </c>
      <c r="H77" s="260">
        <v>2</v>
      </c>
      <c r="I77" s="260"/>
      <c r="J77" s="260" t="s">
        <v>136</v>
      </c>
      <c r="K77" s="260" t="s">
        <v>164</v>
      </c>
      <c r="L77" s="261">
        <v>43508</v>
      </c>
      <c r="M77" s="260" t="s">
        <v>20</v>
      </c>
    </row>
    <row r="78" spans="1:13" x14ac:dyDescent="0.25">
      <c r="A78" s="258" t="s">
        <v>157</v>
      </c>
      <c r="B78" s="258" t="s">
        <v>158</v>
      </c>
      <c r="C78" s="258" t="s">
        <v>144</v>
      </c>
      <c r="D78" s="258" t="s">
        <v>28</v>
      </c>
      <c r="E78" s="258" t="s">
        <v>17</v>
      </c>
      <c r="F78" s="258"/>
      <c r="G78" s="258" t="s">
        <v>33</v>
      </c>
      <c r="H78" s="258">
        <v>2</v>
      </c>
      <c r="I78" s="258"/>
      <c r="J78" s="258" t="s">
        <v>136</v>
      </c>
      <c r="K78" s="258" t="s">
        <v>165</v>
      </c>
      <c r="L78" s="259">
        <v>43508</v>
      </c>
      <c r="M78" s="258" t="s">
        <v>20</v>
      </c>
    </row>
    <row r="79" spans="1:13" x14ac:dyDescent="0.25">
      <c r="A79" s="260" t="s">
        <v>166</v>
      </c>
      <c r="B79" s="260" t="s">
        <v>167</v>
      </c>
      <c r="C79" s="260" t="s">
        <v>168</v>
      </c>
      <c r="D79" s="260" t="s">
        <v>26</v>
      </c>
      <c r="E79" s="260" t="s">
        <v>17</v>
      </c>
      <c r="F79" s="260"/>
      <c r="G79" s="260" t="s">
        <v>33</v>
      </c>
      <c r="H79" s="260">
        <v>2</v>
      </c>
      <c r="I79" s="260"/>
      <c r="J79" s="260"/>
      <c r="K79" s="260" t="s">
        <v>169</v>
      </c>
      <c r="L79" s="261">
        <v>43509</v>
      </c>
      <c r="M79" s="260" t="s">
        <v>20</v>
      </c>
    </row>
    <row r="80" spans="1:13" x14ac:dyDescent="0.25">
      <c r="A80" s="258" t="s">
        <v>170</v>
      </c>
      <c r="B80" s="258" t="s">
        <v>171</v>
      </c>
      <c r="C80" s="258" t="s">
        <v>168</v>
      </c>
      <c r="D80" s="258" t="s">
        <v>16</v>
      </c>
      <c r="E80" s="258" t="s">
        <v>17</v>
      </c>
      <c r="F80" s="258"/>
      <c r="G80" s="258" t="s">
        <v>33</v>
      </c>
      <c r="H80" s="258">
        <v>2</v>
      </c>
      <c r="I80" s="258"/>
      <c r="J80" s="258"/>
      <c r="K80" s="258" t="s">
        <v>172</v>
      </c>
      <c r="L80" s="259">
        <v>43509</v>
      </c>
      <c r="M80" s="258" t="s">
        <v>20</v>
      </c>
    </row>
    <row r="81" spans="1:13" x14ac:dyDescent="0.25">
      <c r="A81" s="260" t="s">
        <v>170</v>
      </c>
      <c r="B81" s="260" t="s">
        <v>171</v>
      </c>
      <c r="C81" s="260" t="s">
        <v>168</v>
      </c>
      <c r="D81" s="260" t="s">
        <v>21</v>
      </c>
      <c r="E81" s="260" t="s">
        <v>17</v>
      </c>
      <c r="F81" s="260"/>
      <c r="G81" s="260" t="s">
        <v>17</v>
      </c>
      <c r="H81" s="260" t="s">
        <v>17</v>
      </c>
      <c r="I81" s="260"/>
      <c r="J81" s="260"/>
      <c r="K81" s="260" t="s">
        <v>173</v>
      </c>
      <c r="L81" s="261">
        <v>43509</v>
      </c>
      <c r="M81" s="260" t="s">
        <v>20</v>
      </c>
    </row>
    <row r="82" spans="1:13" x14ac:dyDescent="0.25">
      <c r="A82" s="258" t="s">
        <v>170</v>
      </c>
      <c r="B82" s="258" t="s">
        <v>171</v>
      </c>
      <c r="C82" s="258" t="s">
        <v>168</v>
      </c>
      <c r="D82" s="258" t="s">
        <v>24</v>
      </c>
      <c r="E82" s="258">
        <v>5.2</v>
      </c>
      <c r="F82" s="258" t="s">
        <v>174</v>
      </c>
      <c r="G82" s="258" t="s">
        <v>33</v>
      </c>
      <c r="H82" s="258">
        <v>2</v>
      </c>
      <c r="I82" s="258" t="s">
        <v>175</v>
      </c>
      <c r="J82" s="258" t="s">
        <v>176</v>
      </c>
      <c r="K82" s="258" t="s">
        <v>177</v>
      </c>
      <c r="L82" s="259">
        <v>43509</v>
      </c>
      <c r="M82" s="258" t="s">
        <v>20</v>
      </c>
    </row>
    <row r="83" spans="1:13" x14ac:dyDescent="0.25">
      <c r="A83" s="260" t="s">
        <v>170</v>
      </c>
      <c r="B83" s="260" t="s">
        <v>171</v>
      </c>
      <c r="C83" s="260" t="s">
        <v>168</v>
      </c>
      <c r="D83" s="260" t="s">
        <v>26</v>
      </c>
      <c r="E83" s="260" t="s">
        <v>17</v>
      </c>
      <c r="F83" s="260"/>
      <c r="G83" s="260" t="s">
        <v>33</v>
      </c>
      <c r="H83" s="260">
        <v>2</v>
      </c>
      <c r="I83" s="260"/>
      <c r="J83" s="260"/>
      <c r="K83" s="260" t="s">
        <v>178</v>
      </c>
      <c r="L83" s="261">
        <v>43509</v>
      </c>
      <c r="M83" s="260" t="s">
        <v>20</v>
      </c>
    </row>
    <row r="84" spans="1:13" x14ac:dyDescent="0.25">
      <c r="A84" s="258" t="s">
        <v>170</v>
      </c>
      <c r="B84" s="258" t="s">
        <v>171</v>
      </c>
      <c r="C84" s="258" t="s">
        <v>168</v>
      </c>
      <c r="D84" s="258" t="s">
        <v>28</v>
      </c>
      <c r="E84" s="258" t="s">
        <v>17</v>
      </c>
      <c r="F84" s="258"/>
      <c r="G84" s="258" t="s">
        <v>33</v>
      </c>
      <c r="H84" s="258">
        <v>2</v>
      </c>
      <c r="I84" s="258"/>
      <c r="J84" s="258"/>
      <c r="K84" s="258" t="s">
        <v>179</v>
      </c>
      <c r="L84" s="259">
        <v>43509</v>
      </c>
      <c r="M84" s="258" t="s">
        <v>20</v>
      </c>
    </row>
    <row r="85" spans="1:13" x14ac:dyDescent="0.25">
      <c r="A85" s="260" t="s">
        <v>180</v>
      </c>
      <c r="B85" s="260" t="s">
        <v>181</v>
      </c>
      <c r="C85" s="260" t="s">
        <v>168</v>
      </c>
      <c r="D85" s="260" t="s">
        <v>26</v>
      </c>
      <c r="E85" s="260" t="s">
        <v>17</v>
      </c>
      <c r="F85" s="260"/>
      <c r="G85" s="260" t="s">
        <v>33</v>
      </c>
      <c r="H85" s="260">
        <v>2</v>
      </c>
      <c r="I85" s="260"/>
      <c r="J85" s="260"/>
      <c r="K85" s="260" t="s">
        <v>182</v>
      </c>
      <c r="L85" s="261">
        <v>43509</v>
      </c>
      <c r="M85" s="260" t="s">
        <v>20</v>
      </c>
    </row>
    <row r="86" spans="1:13" x14ac:dyDescent="0.25">
      <c r="A86" s="258" t="s">
        <v>180</v>
      </c>
      <c r="B86" s="258" t="s">
        <v>181</v>
      </c>
      <c r="C86" s="258" t="s">
        <v>168</v>
      </c>
      <c r="D86" s="258" t="s">
        <v>28</v>
      </c>
      <c r="E86" s="258">
        <v>377500</v>
      </c>
      <c r="F86" s="258" t="s">
        <v>183</v>
      </c>
      <c r="G86" s="258" t="s">
        <v>33</v>
      </c>
      <c r="H86" s="258">
        <v>2</v>
      </c>
      <c r="I86" s="258" t="s">
        <v>184</v>
      </c>
      <c r="J86" s="258" t="s">
        <v>185</v>
      </c>
      <c r="K86" s="258" t="s">
        <v>186</v>
      </c>
      <c r="L86" s="259">
        <v>43509</v>
      </c>
      <c r="M86" s="258" t="s">
        <v>20</v>
      </c>
    </row>
    <row r="87" spans="1:13" x14ac:dyDescent="0.25">
      <c r="A87" s="260" t="s">
        <v>187</v>
      </c>
      <c r="B87" s="260" t="s">
        <v>188</v>
      </c>
      <c r="C87" s="260" t="s">
        <v>168</v>
      </c>
      <c r="D87" s="260" t="s">
        <v>16</v>
      </c>
      <c r="E87" s="260">
        <v>0</v>
      </c>
      <c r="F87" s="260"/>
      <c r="G87" s="260" t="s">
        <v>33</v>
      </c>
      <c r="H87" s="260">
        <v>2</v>
      </c>
      <c r="I87" s="260"/>
      <c r="J87" s="260"/>
      <c r="K87" s="260" t="s">
        <v>189</v>
      </c>
      <c r="L87" s="261">
        <v>43509</v>
      </c>
      <c r="M87" s="260" t="s">
        <v>20</v>
      </c>
    </row>
    <row r="88" spans="1:13" x14ac:dyDescent="0.25">
      <c r="A88" s="258" t="s">
        <v>187</v>
      </c>
      <c r="B88" s="258" t="s">
        <v>188</v>
      </c>
      <c r="C88" s="258" t="s">
        <v>168</v>
      </c>
      <c r="D88" s="258" t="s">
        <v>21</v>
      </c>
      <c r="E88" s="258">
        <v>0</v>
      </c>
      <c r="F88" s="258"/>
      <c r="G88" s="258" t="s">
        <v>33</v>
      </c>
      <c r="H88" s="258">
        <v>2</v>
      </c>
      <c r="I88" s="258"/>
      <c r="J88" s="258"/>
      <c r="K88" s="258" t="s">
        <v>190</v>
      </c>
      <c r="L88" s="259">
        <v>43509</v>
      </c>
      <c r="M88" s="258" t="s">
        <v>20</v>
      </c>
    </row>
    <row r="89" spans="1:13" x14ac:dyDescent="0.25">
      <c r="A89" s="260" t="s">
        <v>187</v>
      </c>
      <c r="B89" s="260" t="s">
        <v>188</v>
      </c>
      <c r="C89" s="260" t="s">
        <v>168</v>
      </c>
      <c r="D89" s="260" t="s">
        <v>24</v>
      </c>
      <c r="E89" s="260" t="s">
        <v>17</v>
      </c>
      <c r="F89" s="260"/>
      <c r="G89" s="260" t="s">
        <v>33</v>
      </c>
      <c r="H89" s="260">
        <v>2</v>
      </c>
      <c r="I89" s="260"/>
      <c r="J89" s="260"/>
      <c r="K89" s="260" t="s">
        <v>191</v>
      </c>
      <c r="L89" s="261">
        <v>43509</v>
      </c>
      <c r="M89" s="260" t="s">
        <v>20</v>
      </c>
    </row>
    <row r="90" spans="1:13" x14ac:dyDescent="0.25">
      <c r="A90" s="258" t="s">
        <v>187</v>
      </c>
      <c r="B90" s="258" t="s">
        <v>188</v>
      </c>
      <c r="C90" s="258" t="s">
        <v>168</v>
      </c>
      <c r="D90" s="258" t="s">
        <v>40</v>
      </c>
      <c r="E90" s="258">
        <v>0</v>
      </c>
      <c r="F90" s="258"/>
      <c r="G90" s="258" t="s">
        <v>33</v>
      </c>
      <c r="H90" s="258">
        <v>2</v>
      </c>
      <c r="I90" s="258"/>
      <c r="J90" s="258"/>
      <c r="K90" s="258" t="s">
        <v>192</v>
      </c>
      <c r="L90" s="259">
        <v>43509</v>
      </c>
      <c r="M90" s="258" t="s">
        <v>20</v>
      </c>
    </row>
    <row r="91" spans="1:13" x14ac:dyDescent="0.25">
      <c r="A91" s="260" t="s">
        <v>187</v>
      </c>
      <c r="B91" s="260" t="s">
        <v>188</v>
      </c>
      <c r="C91" s="260" t="s">
        <v>168</v>
      </c>
      <c r="D91" s="260" t="s">
        <v>26</v>
      </c>
      <c r="E91" s="260" t="s">
        <v>17</v>
      </c>
      <c r="F91" s="260"/>
      <c r="G91" s="260" t="s">
        <v>33</v>
      </c>
      <c r="H91" s="260">
        <v>2</v>
      </c>
      <c r="I91" s="260"/>
      <c r="J91" s="260"/>
      <c r="K91" s="260" t="s">
        <v>193</v>
      </c>
      <c r="L91" s="261">
        <v>43509</v>
      </c>
      <c r="M91" s="260" t="s">
        <v>20</v>
      </c>
    </row>
    <row r="92" spans="1:13" x14ac:dyDescent="0.25">
      <c r="A92" s="258" t="s">
        <v>187</v>
      </c>
      <c r="B92" s="258" t="s">
        <v>188</v>
      </c>
      <c r="C92" s="258" t="s">
        <v>168</v>
      </c>
      <c r="D92" s="258" t="s">
        <v>28</v>
      </c>
      <c r="E92" s="258" t="s">
        <v>17</v>
      </c>
      <c r="F92" s="258"/>
      <c r="G92" s="258" t="s">
        <v>33</v>
      </c>
      <c r="H92" s="258">
        <v>2</v>
      </c>
      <c r="I92" s="258"/>
      <c r="J92" s="258"/>
      <c r="K92" s="258" t="s">
        <v>194</v>
      </c>
      <c r="L92" s="259">
        <v>43509</v>
      </c>
      <c r="M92" s="258" t="s">
        <v>20</v>
      </c>
    </row>
    <row r="93" spans="1:13" x14ac:dyDescent="0.25">
      <c r="A93" s="260" t="s">
        <v>195</v>
      </c>
      <c r="B93" s="260" t="s">
        <v>196</v>
      </c>
      <c r="C93" s="260" t="s">
        <v>197</v>
      </c>
      <c r="D93" s="260" t="s">
        <v>16</v>
      </c>
      <c r="E93" s="260" t="s">
        <v>17</v>
      </c>
      <c r="F93" s="260"/>
      <c r="G93" s="260" t="s">
        <v>33</v>
      </c>
      <c r="H93" s="260">
        <v>2</v>
      </c>
      <c r="I93" s="260"/>
      <c r="J93" s="260"/>
      <c r="K93" s="260" t="s">
        <v>198</v>
      </c>
      <c r="L93" s="261">
        <v>43509</v>
      </c>
      <c r="M93" s="260" t="s">
        <v>20</v>
      </c>
    </row>
    <row r="94" spans="1:13" x14ac:dyDescent="0.25">
      <c r="A94" s="258" t="s">
        <v>195</v>
      </c>
      <c r="B94" s="258" t="s">
        <v>196</v>
      </c>
      <c r="C94" s="258" t="s">
        <v>197</v>
      </c>
      <c r="D94" s="258" t="s">
        <v>21</v>
      </c>
      <c r="E94" s="258" t="s">
        <v>17</v>
      </c>
      <c r="F94" s="258"/>
      <c r="G94" s="258" t="s">
        <v>17</v>
      </c>
      <c r="H94" s="258" t="s">
        <v>17</v>
      </c>
      <c r="I94" s="258"/>
      <c r="J94" s="258"/>
      <c r="K94" s="258" t="s">
        <v>199</v>
      </c>
      <c r="L94" s="259">
        <v>43509</v>
      </c>
      <c r="M94" s="258" t="s">
        <v>20</v>
      </c>
    </row>
    <row r="95" spans="1:13" x14ac:dyDescent="0.25">
      <c r="A95" s="260" t="s">
        <v>195</v>
      </c>
      <c r="B95" s="260" t="s">
        <v>196</v>
      </c>
      <c r="C95" s="260" t="s">
        <v>197</v>
      </c>
      <c r="D95" s="260" t="s">
        <v>24</v>
      </c>
      <c r="E95" s="260">
        <v>1700</v>
      </c>
      <c r="F95" s="260" t="s">
        <v>200</v>
      </c>
      <c r="G95" s="260" t="s">
        <v>33</v>
      </c>
      <c r="H95" s="260">
        <v>2</v>
      </c>
      <c r="I95" s="260" t="s">
        <v>201</v>
      </c>
      <c r="J95" s="260" t="s">
        <v>202</v>
      </c>
      <c r="K95" s="260" t="s">
        <v>203</v>
      </c>
      <c r="L95" s="261">
        <v>43509</v>
      </c>
      <c r="M95" s="260" t="s">
        <v>20</v>
      </c>
    </row>
    <row r="96" spans="1:13" x14ac:dyDescent="0.25">
      <c r="A96" s="258" t="s">
        <v>204</v>
      </c>
      <c r="B96" s="258" t="s">
        <v>205</v>
      </c>
      <c r="C96" s="258" t="s">
        <v>206</v>
      </c>
      <c r="D96" s="258" t="s">
        <v>16</v>
      </c>
      <c r="E96" s="258" t="s">
        <v>17</v>
      </c>
      <c r="F96" s="258"/>
      <c r="G96" s="258" t="s">
        <v>33</v>
      </c>
      <c r="H96" s="258">
        <v>2</v>
      </c>
      <c r="I96" s="258"/>
      <c r="J96" s="258" t="s">
        <v>207</v>
      </c>
      <c r="K96" s="258" t="s">
        <v>208</v>
      </c>
      <c r="L96" s="259">
        <v>43509</v>
      </c>
      <c r="M96" s="258" t="s">
        <v>20</v>
      </c>
    </row>
    <row r="97" spans="1:13" x14ac:dyDescent="0.25">
      <c r="A97" s="260" t="s">
        <v>204</v>
      </c>
      <c r="B97" s="260" t="s">
        <v>205</v>
      </c>
      <c r="C97" s="260" t="s">
        <v>206</v>
      </c>
      <c r="D97" s="260" t="s">
        <v>21</v>
      </c>
      <c r="E97" s="260" t="s">
        <v>17</v>
      </c>
      <c r="F97" s="260"/>
      <c r="G97" s="260" t="s">
        <v>17</v>
      </c>
      <c r="H97" s="260" t="s">
        <v>17</v>
      </c>
      <c r="I97" s="260"/>
      <c r="J97" s="260" t="s">
        <v>207</v>
      </c>
      <c r="K97" s="260" t="s">
        <v>209</v>
      </c>
      <c r="L97" s="261">
        <v>43509</v>
      </c>
      <c r="M97" s="260" t="s">
        <v>20</v>
      </c>
    </row>
    <row r="98" spans="1:13" x14ac:dyDescent="0.25">
      <c r="A98" s="258" t="s">
        <v>204</v>
      </c>
      <c r="B98" s="258" t="s">
        <v>205</v>
      </c>
      <c r="C98" s="258" t="s">
        <v>206</v>
      </c>
      <c r="D98" s="258" t="s">
        <v>26</v>
      </c>
      <c r="E98" s="258" t="s">
        <v>17</v>
      </c>
      <c r="F98" s="258"/>
      <c r="G98" s="258" t="s">
        <v>33</v>
      </c>
      <c r="H98" s="258">
        <v>2</v>
      </c>
      <c r="I98" s="258"/>
      <c r="J98" s="258" t="s">
        <v>207</v>
      </c>
      <c r="K98" s="258" t="s">
        <v>210</v>
      </c>
      <c r="L98" s="259">
        <v>43509</v>
      </c>
      <c r="M98" s="258" t="s">
        <v>20</v>
      </c>
    </row>
    <row r="99" spans="1:13" x14ac:dyDescent="0.25">
      <c r="A99" s="260" t="s">
        <v>204</v>
      </c>
      <c r="B99" s="260" t="s">
        <v>205</v>
      </c>
      <c r="C99" s="260" t="s">
        <v>206</v>
      </c>
      <c r="D99" s="260" t="s">
        <v>28</v>
      </c>
      <c r="E99" s="260" t="s">
        <v>17</v>
      </c>
      <c r="F99" s="260"/>
      <c r="G99" s="260" t="s">
        <v>33</v>
      </c>
      <c r="H99" s="260">
        <v>2</v>
      </c>
      <c r="I99" s="260"/>
      <c r="J99" s="260" t="s">
        <v>207</v>
      </c>
      <c r="K99" s="260" t="s">
        <v>211</v>
      </c>
      <c r="L99" s="261">
        <v>43509</v>
      </c>
      <c r="M99" s="260" t="s">
        <v>20</v>
      </c>
    </row>
    <row r="100" spans="1:13" x14ac:dyDescent="0.25">
      <c r="A100" s="258" t="s">
        <v>212</v>
      </c>
      <c r="B100" s="258" t="s">
        <v>213</v>
      </c>
      <c r="C100" s="258" t="s">
        <v>214</v>
      </c>
      <c r="D100" s="258" t="s">
        <v>16</v>
      </c>
      <c r="E100" s="258" t="s">
        <v>17</v>
      </c>
      <c r="F100" s="258"/>
      <c r="G100" s="258" t="s">
        <v>33</v>
      </c>
      <c r="H100" s="258">
        <v>2</v>
      </c>
      <c r="I100" s="258"/>
      <c r="J100" s="258" t="s">
        <v>18</v>
      </c>
      <c r="K100" s="258" t="s">
        <v>215</v>
      </c>
      <c r="L100" s="259">
        <v>43509</v>
      </c>
      <c r="M100" s="258" t="s">
        <v>20</v>
      </c>
    </row>
    <row r="101" spans="1:13" x14ac:dyDescent="0.25">
      <c r="A101" s="260" t="s">
        <v>212</v>
      </c>
      <c r="B101" s="260" t="s">
        <v>213</v>
      </c>
      <c r="C101" s="260" t="s">
        <v>214</v>
      </c>
      <c r="D101" s="260" t="s">
        <v>21</v>
      </c>
      <c r="E101" s="260" t="s">
        <v>17</v>
      </c>
      <c r="F101" s="260"/>
      <c r="G101" s="260" t="s">
        <v>17</v>
      </c>
      <c r="H101" s="260" t="s">
        <v>17</v>
      </c>
      <c r="I101" s="260"/>
      <c r="J101" s="260" t="s">
        <v>18</v>
      </c>
      <c r="K101" s="260" t="s">
        <v>216</v>
      </c>
      <c r="L101" s="261">
        <v>43509</v>
      </c>
      <c r="M101" s="260" t="s">
        <v>20</v>
      </c>
    </row>
    <row r="102" spans="1:13" x14ac:dyDescent="0.25">
      <c r="A102" s="258" t="s">
        <v>212</v>
      </c>
      <c r="B102" s="258" t="s">
        <v>213</v>
      </c>
      <c r="C102" s="258" t="s">
        <v>214</v>
      </c>
      <c r="D102" s="258" t="s">
        <v>47</v>
      </c>
      <c r="E102" s="258">
        <v>2</v>
      </c>
      <c r="F102" s="258" t="s">
        <v>217</v>
      </c>
      <c r="G102" s="258" t="s">
        <v>33</v>
      </c>
      <c r="H102" s="258">
        <v>2</v>
      </c>
      <c r="I102" s="258" t="s">
        <v>218</v>
      </c>
      <c r="J102" s="258" t="s">
        <v>219</v>
      </c>
      <c r="K102" s="258" t="s">
        <v>220</v>
      </c>
      <c r="L102" s="259">
        <v>43509</v>
      </c>
      <c r="M102" s="258" t="s">
        <v>20</v>
      </c>
    </row>
    <row r="103" spans="1:13" x14ac:dyDescent="0.25">
      <c r="A103" s="260" t="s">
        <v>212</v>
      </c>
      <c r="B103" s="260" t="s">
        <v>213</v>
      </c>
      <c r="C103" s="260" t="s">
        <v>214</v>
      </c>
      <c r="D103" s="260" t="s">
        <v>24</v>
      </c>
      <c r="E103" s="260" t="s">
        <v>17</v>
      </c>
      <c r="F103" s="260"/>
      <c r="G103" s="260" t="s">
        <v>33</v>
      </c>
      <c r="H103" s="260">
        <v>2</v>
      </c>
      <c r="I103" s="260"/>
      <c r="J103" s="260" t="s">
        <v>18</v>
      </c>
      <c r="K103" s="260" t="s">
        <v>221</v>
      </c>
      <c r="L103" s="261">
        <v>43509</v>
      </c>
      <c r="M103" s="260" t="s">
        <v>20</v>
      </c>
    </row>
    <row r="104" spans="1:13" x14ac:dyDescent="0.25">
      <c r="A104" s="258" t="s">
        <v>212</v>
      </c>
      <c r="B104" s="258" t="s">
        <v>213</v>
      </c>
      <c r="C104" s="258" t="s">
        <v>214</v>
      </c>
      <c r="D104" s="258" t="s">
        <v>38</v>
      </c>
      <c r="E104" s="258" t="s">
        <v>17</v>
      </c>
      <c r="F104" s="258"/>
      <c r="G104" s="258" t="s">
        <v>33</v>
      </c>
      <c r="H104" s="258">
        <v>2</v>
      </c>
      <c r="I104" s="258"/>
      <c r="J104" s="258" t="s">
        <v>18</v>
      </c>
      <c r="K104" s="258" t="s">
        <v>222</v>
      </c>
      <c r="L104" s="259">
        <v>43509</v>
      </c>
      <c r="M104" s="258" t="s">
        <v>20</v>
      </c>
    </row>
    <row r="105" spans="1:13" x14ac:dyDescent="0.25">
      <c r="A105" s="260" t="s">
        <v>212</v>
      </c>
      <c r="B105" s="260" t="s">
        <v>213</v>
      </c>
      <c r="C105" s="260" t="s">
        <v>214</v>
      </c>
      <c r="D105" s="260" t="s">
        <v>26</v>
      </c>
      <c r="E105" s="260" t="s">
        <v>17</v>
      </c>
      <c r="F105" s="260"/>
      <c r="G105" s="260" t="s">
        <v>33</v>
      </c>
      <c r="H105" s="260">
        <v>2</v>
      </c>
      <c r="I105" s="260"/>
      <c r="J105" s="260" t="s">
        <v>18</v>
      </c>
      <c r="K105" s="260" t="s">
        <v>223</v>
      </c>
      <c r="L105" s="261">
        <v>43509</v>
      </c>
      <c r="M105" s="260" t="s">
        <v>20</v>
      </c>
    </row>
    <row r="106" spans="1:13" x14ac:dyDescent="0.25">
      <c r="A106" s="258" t="s">
        <v>212</v>
      </c>
      <c r="B106" s="258" t="s">
        <v>213</v>
      </c>
      <c r="C106" s="258" t="s">
        <v>214</v>
      </c>
      <c r="D106" s="258" t="s">
        <v>28</v>
      </c>
      <c r="E106" s="258" t="s">
        <v>17</v>
      </c>
      <c r="F106" s="258"/>
      <c r="G106" s="258" t="s">
        <v>33</v>
      </c>
      <c r="H106" s="258">
        <v>2</v>
      </c>
      <c r="I106" s="258"/>
      <c r="J106" s="258" t="s">
        <v>18</v>
      </c>
      <c r="K106" s="258" t="s">
        <v>224</v>
      </c>
      <c r="L106" s="259">
        <v>43509</v>
      </c>
      <c r="M106" s="258" t="s">
        <v>20</v>
      </c>
    </row>
    <row r="107" spans="1:13" x14ac:dyDescent="0.25">
      <c r="A107" s="260" t="s">
        <v>225</v>
      </c>
      <c r="B107" s="260" t="s">
        <v>226</v>
      </c>
      <c r="C107" s="260" t="s">
        <v>214</v>
      </c>
      <c r="D107" s="260" t="s">
        <v>16</v>
      </c>
      <c r="E107" s="260" t="s">
        <v>17</v>
      </c>
      <c r="F107" s="260"/>
      <c r="G107" s="260" t="s">
        <v>33</v>
      </c>
      <c r="H107" s="260">
        <v>2</v>
      </c>
      <c r="I107" s="260"/>
      <c r="J107" s="260" t="s">
        <v>18</v>
      </c>
      <c r="K107" s="260" t="s">
        <v>227</v>
      </c>
      <c r="L107" s="261">
        <v>43509</v>
      </c>
      <c r="M107" s="260" t="s">
        <v>20</v>
      </c>
    </row>
    <row r="108" spans="1:13" x14ac:dyDescent="0.25">
      <c r="A108" s="258" t="s">
        <v>225</v>
      </c>
      <c r="B108" s="258" t="s">
        <v>226</v>
      </c>
      <c r="C108" s="258" t="s">
        <v>214</v>
      </c>
      <c r="D108" s="258" t="s">
        <v>21</v>
      </c>
      <c r="E108" s="258" t="s">
        <v>17</v>
      </c>
      <c r="F108" s="258"/>
      <c r="G108" s="258" t="s">
        <v>17</v>
      </c>
      <c r="H108" s="258" t="s">
        <v>17</v>
      </c>
      <c r="I108" s="258"/>
      <c r="J108" s="258" t="s">
        <v>18</v>
      </c>
      <c r="K108" s="258" t="s">
        <v>228</v>
      </c>
      <c r="L108" s="259">
        <v>43509</v>
      </c>
      <c r="M108" s="258" t="s">
        <v>20</v>
      </c>
    </row>
    <row r="109" spans="1:13" x14ac:dyDescent="0.25">
      <c r="A109" s="260" t="s">
        <v>225</v>
      </c>
      <c r="B109" s="260" t="s">
        <v>226</v>
      </c>
      <c r="C109" s="260" t="s">
        <v>214</v>
      </c>
      <c r="D109" s="260" t="s">
        <v>47</v>
      </c>
      <c r="E109" s="260">
        <v>1</v>
      </c>
      <c r="F109" s="260" t="s">
        <v>17</v>
      </c>
      <c r="G109" s="260" t="s">
        <v>33</v>
      </c>
      <c r="H109" s="260">
        <v>2</v>
      </c>
      <c r="I109" s="260" t="s">
        <v>17</v>
      </c>
      <c r="J109" s="260" t="s">
        <v>229</v>
      </c>
      <c r="K109" s="260" t="s">
        <v>230</v>
      </c>
      <c r="L109" s="261">
        <v>43509</v>
      </c>
      <c r="M109" s="260" t="s">
        <v>20</v>
      </c>
    </row>
    <row r="110" spans="1:13" x14ac:dyDescent="0.25">
      <c r="A110" s="258" t="s">
        <v>225</v>
      </c>
      <c r="B110" s="258" t="s">
        <v>226</v>
      </c>
      <c r="C110" s="258" t="s">
        <v>214</v>
      </c>
      <c r="D110" s="258" t="s">
        <v>24</v>
      </c>
      <c r="E110" s="258" t="s">
        <v>17</v>
      </c>
      <c r="F110" s="258"/>
      <c r="G110" s="258" t="s">
        <v>33</v>
      </c>
      <c r="H110" s="258">
        <v>2</v>
      </c>
      <c r="I110" s="258"/>
      <c r="J110" s="258" t="s">
        <v>18</v>
      </c>
      <c r="K110" s="258" t="s">
        <v>231</v>
      </c>
      <c r="L110" s="259">
        <v>43509</v>
      </c>
      <c r="M110" s="258" t="s">
        <v>20</v>
      </c>
    </row>
    <row r="111" spans="1:13" x14ac:dyDescent="0.25">
      <c r="A111" s="260" t="s">
        <v>225</v>
      </c>
      <c r="B111" s="260" t="s">
        <v>226</v>
      </c>
      <c r="C111" s="260" t="s">
        <v>214</v>
      </c>
      <c r="D111" s="260" t="s">
        <v>38</v>
      </c>
      <c r="E111" s="260" t="s">
        <v>17</v>
      </c>
      <c r="F111" s="260"/>
      <c r="G111" s="260" t="s">
        <v>33</v>
      </c>
      <c r="H111" s="260">
        <v>2</v>
      </c>
      <c r="I111" s="260"/>
      <c r="J111" s="260" t="s">
        <v>18</v>
      </c>
      <c r="K111" s="260" t="s">
        <v>232</v>
      </c>
      <c r="L111" s="261">
        <v>43509</v>
      </c>
      <c r="M111" s="260" t="s">
        <v>20</v>
      </c>
    </row>
    <row r="112" spans="1:13" x14ac:dyDescent="0.25">
      <c r="A112" s="258" t="s">
        <v>225</v>
      </c>
      <c r="B112" s="258" t="s">
        <v>226</v>
      </c>
      <c r="C112" s="258" t="s">
        <v>214</v>
      </c>
      <c r="D112" s="258" t="s">
        <v>26</v>
      </c>
      <c r="E112" s="258" t="s">
        <v>17</v>
      </c>
      <c r="F112" s="258"/>
      <c r="G112" s="258" t="s">
        <v>33</v>
      </c>
      <c r="H112" s="258">
        <v>2</v>
      </c>
      <c r="I112" s="258"/>
      <c r="J112" s="258" t="s">
        <v>18</v>
      </c>
      <c r="K112" s="258" t="s">
        <v>233</v>
      </c>
      <c r="L112" s="259">
        <v>43509</v>
      </c>
      <c r="M112" s="258" t="s">
        <v>20</v>
      </c>
    </row>
    <row r="113" spans="1:13" x14ac:dyDescent="0.25">
      <c r="A113" s="260" t="s">
        <v>225</v>
      </c>
      <c r="B113" s="260" t="s">
        <v>226</v>
      </c>
      <c r="C113" s="260" t="s">
        <v>214</v>
      </c>
      <c r="D113" s="260" t="s">
        <v>28</v>
      </c>
      <c r="E113" s="260" t="s">
        <v>17</v>
      </c>
      <c r="F113" s="260"/>
      <c r="G113" s="260" t="s">
        <v>33</v>
      </c>
      <c r="H113" s="260">
        <v>2</v>
      </c>
      <c r="I113" s="260"/>
      <c r="J113" s="260" t="s">
        <v>18</v>
      </c>
      <c r="K113" s="260" t="s">
        <v>234</v>
      </c>
      <c r="L113" s="261">
        <v>43509</v>
      </c>
      <c r="M113" s="260" t="s">
        <v>20</v>
      </c>
    </row>
    <row r="114" spans="1:13" x14ac:dyDescent="0.25">
      <c r="A114" s="258" t="s">
        <v>235</v>
      </c>
      <c r="B114" s="258" t="s">
        <v>236</v>
      </c>
      <c r="C114" s="258" t="s">
        <v>214</v>
      </c>
      <c r="D114" s="258" t="s">
        <v>16</v>
      </c>
      <c r="E114" s="258" t="s">
        <v>17</v>
      </c>
      <c r="F114" s="258"/>
      <c r="G114" s="258" t="s">
        <v>33</v>
      </c>
      <c r="H114" s="258">
        <v>2</v>
      </c>
      <c r="I114" s="258"/>
      <c r="J114" s="258" t="s">
        <v>18</v>
      </c>
      <c r="K114" s="258" t="s">
        <v>237</v>
      </c>
      <c r="L114" s="259">
        <v>43509</v>
      </c>
      <c r="M114" s="258" t="s">
        <v>20</v>
      </c>
    </row>
    <row r="115" spans="1:13" x14ac:dyDescent="0.25">
      <c r="A115" s="260" t="s">
        <v>235</v>
      </c>
      <c r="B115" s="260" t="s">
        <v>236</v>
      </c>
      <c r="C115" s="260" t="s">
        <v>214</v>
      </c>
      <c r="D115" s="260" t="s">
        <v>21</v>
      </c>
      <c r="E115" s="260" t="s">
        <v>17</v>
      </c>
      <c r="F115" s="260"/>
      <c r="G115" s="260" t="s">
        <v>17</v>
      </c>
      <c r="H115" s="260" t="s">
        <v>17</v>
      </c>
      <c r="I115" s="260"/>
      <c r="J115" s="260" t="s">
        <v>18</v>
      </c>
      <c r="K115" s="260" t="s">
        <v>238</v>
      </c>
      <c r="L115" s="261">
        <v>43509</v>
      </c>
      <c r="M115" s="260" t="s">
        <v>20</v>
      </c>
    </row>
    <row r="116" spans="1:13" x14ac:dyDescent="0.25">
      <c r="A116" s="258" t="s">
        <v>235</v>
      </c>
      <c r="B116" s="258" t="s">
        <v>236</v>
      </c>
      <c r="C116" s="258" t="s">
        <v>214</v>
      </c>
      <c r="D116" s="258" t="s">
        <v>47</v>
      </c>
      <c r="E116" s="258">
        <v>1</v>
      </c>
      <c r="F116" s="258" t="s">
        <v>217</v>
      </c>
      <c r="G116" s="258" t="s">
        <v>33</v>
      </c>
      <c r="H116" s="258">
        <v>2</v>
      </c>
      <c r="I116" s="258" t="s">
        <v>218</v>
      </c>
      <c r="J116" s="258" t="s">
        <v>239</v>
      </c>
      <c r="K116" s="258" t="s">
        <v>240</v>
      </c>
      <c r="L116" s="259">
        <v>43509</v>
      </c>
      <c r="M116" s="258" t="s">
        <v>20</v>
      </c>
    </row>
    <row r="117" spans="1:13" x14ac:dyDescent="0.25">
      <c r="A117" s="260" t="s">
        <v>235</v>
      </c>
      <c r="B117" s="260" t="s">
        <v>236</v>
      </c>
      <c r="C117" s="260" t="s">
        <v>214</v>
      </c>
      <c r="D117" s="260" t="s">
        <v>24</v>
      </c>
      <c r="E117" s="260" t="s">
        <v>17</v>
      </c>
      <c r="F117" s="260"/>
      <c r="G117" s="260" t="s">
        <v>33</v>
      </c>
      <c r="H117" s="260">
        <v>2</v>
      </c>
      <c r="I117" s="260"/>
      <c r="J117" s="260" t="s">
        <v>18</v>
      </c>
      <c r="K117" s="260" t="s">
        <v>241</v>
      </c>
      <c r="L117" s="261">
        <v>43509</v>
      </c>
      <c r="M117" s="260" t="s">
        <v>20</v>
      </c>
    </row>
    <row r="118" spans="1:13" x14ac:dyDescent="0.25">
      <c r="A118" s="258" t="s">
        <v>235</v>
      </c>
      <c r="B118" s="258" t="s">
        <v>236</v>
      </c>
      <c r="C118" s="258" t="s">
        <v>214</v>
      </c>
      <c r="D118" s="258" t="s">
        <v>38</v>
      </c>
      <c r="E118" s="258" t="s">
        <v>17</v>
      </c>
      <c r="F118" s="258"/>
      <c r="G118" s="258" t="s">
        <v>33</v>
      </c>
      <c r="H118" s="258">
        <v>2</v>
      </c>
      <c r="I118" s="258"/>
      <c r="J118" s="258" t="s">
        <v>18</v>
      </c>
      <c r="K118" s="258" t="s">
        <v>242</v>
      </c>
      <c r="L118" s="259">
        <v>43509</v>
      </c>
      <c r="M118" s="258" t="s">
        <v>20</v>
      </c>
    </row>
    <row r="119" spans="1:13" x14ac:dyDescent="0.25">
      <c r="A119" s="260" t="s">
        <v>235</v>
      </c>
      <c r="B119" s="260" t="s">
        <v>236</v>
      </c>
      <c r="C119" s="260" t="s">
        <v>214</v>
      </c>
      <c r="D119" s="260" t="s">
        <v>26</v>
      </c>
      <c r="E119" s="260" t="s">
        <v>17</v>
      </c>
      <c r="F119" s="260"/>
      <c r="G119" s="260" t="s">
        <v>33</v>
      </c>
      <c r="H119" s="260">
        <v>2</v>
      </c>
      <c r="I119" s="260"/>
      <c r="J119" s="260" t="s">
        <v>18</v>
      </c>
      <c r="K119" s="260" t="s">
        <v>243</v>
      </c>
      <c r="L119" s="261">
        <v>43509</v>
      </c>
      <c r="M119" s="260" t="s">
        <v>20</v>
      </c>
    </row>
    <row r="120" spans="1:13" x14ac:dyDescent="0.25">
      <c r="A120" s="258" t="s">
        <v>235</v>
      </c>
      <c r="B120" s="258" t="s">
        <v>236</v>
      </c>
      <c r="C120" s="258" t="s">
        <v>214</v>
      </c>
      <c r="D120" s="258" t="s">
        <v>28</v>
      </c>
      <c r="E120" s="258" t="s">
        <v>17</v>
      </c>
      <c r="F120" s="258"/>
      <c r="G120" s="258" t="s">
        <v>33</v>
      </c>
      <c r="H120" s="258">
        <v>2</v>
      </c>
      <c r="I120" s="258"/>
      <c r="J120" s="258" t="s">
        <v>18</v>
      </c>
      <c r="K120" s="258" t="s">
        <v>244</v>
      </c>
      <c r="L120" s="259">
        <v>43509</v>
      </c>
      <c r="M120" s="258" t="s">
        <v>20</v>
      </c>
    </row>
    <row r="121" spans="1:13" x14ac:dyDescent="0.25">
      <c r="A121" s="260" t="s">
        <v>245</v>
      </c>
      <c r="B121" s="260" t="s">
        <v>246</v>
      </c>
      <c r="C121" s="260" t="s">
        <v>247</v>
      </c>
      <c r="D121" s="260" t="s">
        <v>16</v>
      </c>
      <c r="E121" s="260">
        <v>0</v>
      </c>
      <c r="F121" s="260"/>
      <c r="G121" s="260" t="s">
        <v>33</v>
      </c>
      <c r="H121" s="260">
        <v>2</v>
      </c>
      <c r="I121" s="260"/>
      <c r="J121" s="260" t="s">
        <v>248</v>
      </c>
      <c r="K121" s="260" t="s">
        <v>249</v>
      </c>
      <c r="L121" s="261">
        <v>43509</v>
      </c>
      <c r="M121" s="260" t="s">
        <v>20</v>
      </c>
    </row>
    <row r="122" spans="1:13" x14ac:dyDescent="0.25">
      <c r="A122" s="258" t="s">
        <v>245</v>
      </c>
      <c r="B122" s="258" t="s">
        <v>246</v>
      </c>
      <c r="C122" s="258" t="s">
        <v>247</v>
      </c>
      <c r="D122" s="258" t="s">
        <v>21</v>
      </c>
      <c r="E122" s="258">
        <v>0</v>
      </c>
      <c r="F122" s="258"/>
      <c r="G122" s="258" t="s">
        <v>33</v>
      </c>
      <c r="H122" s="258">
        <v>2</v>
      </c>
      <c r="I122" s="258"/>
      <c r="J122" s="258" t="s">
        <v>248</v>
      </c>
      <c r="K122" s="258" t="s">
        <v>250</v>
      </c>
      <c r="L122" s="259">
        <v>43509</v>
      </c>
      <c r="M122" s="258" t="s">
        <v>20</v>
      </c>
    </row>
    <row r="123" spans="1:13" x14ac:dyDescent="0.25">
      <c r="A123" s="260" t="s">
        <v>251</v>
      </c>
      <c r="B123" s="260" t="s">
        <v>252</v>
      </c>
      <c r="C123" s="260" t="s">
        <v>253</v>
      </c>
      <c r="D123" s="260" t="s">
        <v>16</v>
      </c>
      <c r="E123" s="260" t="s">
        <v>17</v>
      </c>
      <c r="F123" s="260"/>
      <c r="G123" s="260" t="s">
        <v>33</v>
      </c>
      <c r="H123" s="260">
        <v>2</v>
      </c>
      <c r="I123" s="260"/>
      <c r="J123" s="260"/>
      <c r="K123" s="260" t="s">
        <v>254</v>
      </c>
      <c r="L123" s="261">
        <v>43510</v>
      </c>
      <c r="M123" s="260" t="s">
        <v>20</v>
      </c>
    </row>
    <row r="124" spans="1:13" x14ac:dyDescent="0.25">
      <c r="A124" s="258" t="s">
        <v>251</v>
      </c>
      <c r="B124" s="258" t="s">
        <v>252</v>
      </c>
      <c r="C124" s="258" t="s">
        <v>253</v>
      </c>
      <c r="D124" s="258" t="s">
        <v>21</v>
      </c>
      <c r="E124" s="258" t="s">
        <v>17</v>
      </c>
      <c r="F124" s="258"/>
      <c r="G124" s="258" t="s">
        <v>17</v>
      </c>
      <c r="H124" s="258" t="s">
        <v>17</v>
      </c>
      <c r="I124" s="258"/>
      <c r="J124" s="258"/>
      <c r="K124" s="258" t="s">
        <v>255</v>
      </c>
      <c r="L124" s="259">
        <v>43510</v>
      </c>
      <c r="M124" s="258" t="s">
        <v>20</v>
      </c>
    </row>
    <row r="125" spans="1:13" x14ac:dyDescent="0.25">
      <c r="A125" s="260" t="s">
        <v>251</v>
      </c>
      <c r="B125" s="260" t="s">
        <v>252</v>
      </c>
      <c r="C125" s="260" t="s">
        <v>253</v>
      </c>
      <c r="D125" s="260" t="s">
        <v>24</v>
      </c>
      <c r="E125" s="260" t="s">
        <v>17</v>
      </c>
      <c r="F125" s="260"/>
      <c r="G125" s="260" t="s">
        <v>33</v>
      </c>
      <c r="H125" s="260">
        <v>2</v>
      </c>
      <c r="I125" s="260"/>
      <c r="J125" s="260"/>
      <c r="K125" s="260" t="s">
        <v>256</v>
      </c>
      <c r="L125" s="261">
        <v>43510</v>
      </c>
      <c r="M125" s="260" t="s">
        <v>20</v>
      </c>
    </row>
    <row r="126" spans="1:13" x14ac:dyDescent="0.25">
      <c r="A126" s="258" t="s">
        <v>251</v>
      </c>
      <c r="B126" s="258" t="s">
        <v>252</v>
      </c>
      <c r="C126" s="258" t="s">
        <v>253</v>
      </c>
      <c r="D126" s="258" t="s">
        <v>38</v>
      </c>
      <c r="E126" s="258" t="s">
        <v>17</v>
      </c>
      <c r="F126" s="258"/>
      <c r="G126" s="258" t="s">
        <v>33</v>
      </c>
      <c r="H126" s="258">
        <v>2</v>
      </c>
      <c r="I126" s="258"/>
      <c r="J126" s="258"/>
      <c r="K126" s="258" t="s">
        <v>257</v>
      </c>
      <c r="L126" s="259">
        <v>43510</v>
      </c>
      <c r="M126" s="258" t="s">
        <v>20</v>
      </c>
    </row>
    <row r="127" spans="1:13" x14ac:dyDescent="0.25">
      <c r="A127" s="260" t="s">
        <v>251</v>
      </c>
      <c r="B127" s="260" t="s">
        <v>252</v>
      </c>
      <c r="C127" s="260" t="s">
        <v>253</v>
      </c>
      <c r="D127" s="260" t="s">
        <v>40</v>
      </c>
      <c r="E127" s="260" t="s">
        <v>17</v>
      </c>
      <c r="F127" s="260"/>
      <c r="G127" s="260" t="s">
        <v>33</v>
      </c>
      <c r="H127" s="260">
        <v>2</v>
      </c>
      <c r="I127" s="260"/>
      <c r="J127" s="260"/>
      <c r="K127" s="260" t="s">
        <v>258</v>
      </c>
      <c r="L127" s="261">
        <v>43510</v>
      </c>
      <c r="M127" s="260" t="s">
        <v>20</v>
      </c>
    </row>
    <row r="128" spans="1:13" x14ac:dyDescent="0.25">
      <c r="A128" s="258" t="s">
        <v>251</v>
      </c>
      <c r="B128" s="258" t="s">
        <v>252</v>
      </c>
      <c r="C128" s="258" t="s">
        <v>253</v>
      </c>
      <c r="D128" s="258" t="s">
        <v>26</v>
      </c>
      <c r="E128" s="258" t="s">
        <v>17</v>
      </c>
      <c r="F128" s="258"/>
      <c r="G128" s="258" t="s">
        <v>33</v>
      </c>
      <c r="H128" s="258">
        <v>2</v>
      </c>
      <c r="I128" s="258"/>
      <c r="J128" s="258"/>
      <c r="K128" s="258" t="s">
        <v>259</v>
      </c>
      <c r="L128" s="259">
        <v>43510</v>
      </c>
      <c r="M128" s="258" t="s">
        <v>20</v>
      </c>
    </row>
    <row r="129" spans="1:13" x14ac:dyDescent="0.25">
      <c r="A129" s="260" t="s">
        <v>251</v>
      </c>
      <c r="B129" s="260" t="s">
        <v>252</v>
      </c>
      <c r="C129" s="260" t="s">
        <v>253</v>
      </c>
      <c r="D129" s="260" t="s">
        <v>28</v>
      </c>
      <c r="E129" s="260" t="s">
        <v>17</v>
      </c>
      <c r="F129" s="260"/>
      <c r="G129" s="260" t="s">
        <v>33</v>
      </c>
      <c r="H129" s="260">
        <v>2</v>
      </c>
      <c r="I129" s="260"/>
      <c r="J129" s="260"/>
      <c r="K129" s="260" t="s">
        <v>260</v>
      </c>
      <c r="L129" s="261">
        <v>43510</v>
      </c>
      <c r="M129" s="260" t="s">
        <v>20</v>
      </c>
    </row>
    <row r="130" spans="1:13" x14ac:dyDescent="0.25">
      <c r="A130" s="258" t="s">
        <v>261</v>
      </c>
      <c r="B130" s="258" t="s">
        <v>262</v>
      </c>
      <c r="C130" s="258" t="s">
        <v>263</v>
      </c>
      <c r="D130" s="258" t="s">
        <v>24</v>
      </c>
      <c r="E130" s="258" t="s">
        <v>17</v>
      </c>
      <c r="F130" s="258"/>
      <c r="G130" s="258" t="s">
        <v>33</v>
      </c>
      <c r="H130" s="258">
        <v>2</v>
      </c>
      <c r="I130" s="258"/>
      <c r="J130" s="258"/>
      <c r="K130" s="258" t="s">
        <v>264</v>
      </c>
      <c r="L130" s="259">
        <v>43510</v>
      </c>
      <c r="M130" s="258" t="s">
        <v>20</v>
      </c>
    </row>
    <row r="131" spans="1:13" x14ac:dyDescent="0.25">
      <c r="A131" s="260" t="s">
        <v>261</v>
      </c>
      <c r="B131" s="260" t="s">
        <v>262</v>
      </c>
      <c r="C131" s="260" t="s">
        <v>263</v>
      </c>
      <c r="D131" s="260" t="s">
        <v>26</v>
      </c>
      <c r="E131" s="260" t="s">
        <v>17</v>
      </c>
      <c r="F131" s="260"/>
      <c r="G131" s="260" t="s">
        <v>33</v>
      </c>
      <c r="H131" s="260">
        <v>2</v>
      </c>
      <c r="I131" s="260"/>
      <c r="J131" s="260"/>
      <c r="K131" s="260" t="s">
        <v>265</v>
      </c>
      <c r="L131" s="261">
        <v>43510</v>
      </c>
      <c r="M131" s="260" t="s">
        <v>20</v>
      </c>
    </row>
    <row r="132" spans="1:13" x14ac:dyDescent="0.25">
      <c r="A132" s="258" t="s">
        <v>261</v>
      </c>
      <c r="B132" s="258" t="s">
        <v>262</v>
      </c>
      <c r="C132" s="258" t="s">
        <v>263</v>
      </c>
      <c r="D132" s="258" t="s">
        <v>28</v>
      </c>
      <c r="E132" s="258" t="s">
        <v>17</v>
      </c>
      <c r="F132" s="258"/>
      <c r="G132" s="258" t="s">
        <v>33</v>
      </c>
      <c r="H132" s="258">
        <v>2</v>
      </c>
      <c r="I132" s="258"/>
      <c r="J132" s="258"/>
      <c r="K132" s="258" t="s">
        <v>266</v>
      </c>
      <c r="L132" s="259">
        <v>43510</v>
      </c>
      <c r="M132" s="258" t="s">
        <v>20</v>
      </c>
    </row>
    <row r="133" spans="1:13" x14ac:dyDescent="0.25">
      <c r="A133" s="260" t="s">
        <v>267</v>
      </c>
      <c r="B133" s="260" t="s">
        <v>268</v>
      </c>
      <c r="C133" s="260" t="s">
        <v>269</v>
      </c>
      <c r="D133" s="260" t="s">
        <v>16</v>
      </c>
      <c r="E133" s="260" t="s">
        <v>17</v>
      </c>
      <c r="F133" s="260"/>
      <c r="G133" s="260" t="s">
        <v>33</v>
      </c>
      <c r="H133" s="260">
        <v>2</v>
      </c>
      <c r="I133" s="260"/>
      <c r="J133" s="260"/>
      <c r="K133" s="260" t="s">
        <v>270</v>
      </c>
      <c r="L133" s="261">
        <v>43510</v>
      </c>
      <c r="M133" s="260" t="s">
        <v>20</v>
      </c>
    </row>
    <row r="134" spans="1:13" x14ac:dyDescent="0.25">
      <c r="A134" s="258" t="s">
        <v>267</v>
      </c>
      <c r="B134" s="258" t="s">
        <v>268</v>
      </c>
      <c r="C134" s="258" t="s">
        <v>269</v>
      </c>
      <c r="D134" s="258" t="s">
        <v>21</v>
      </c>
      <c r="E134" s="258" t="s">
        <v>17</v>
      </c>
      <c r="F134" s="258"/>
      <c r="G134" s="258" t="s">
        <v>17</v>
      </c>
      <c r="H134" s="258" t="s">
        <v>17</v>
      </c>
      <c r="I134" s="258"/>
      <c r="J134" s="258"/>
      <c r="K134" s="258" t="s">
        <v>271</v>
      </c>
      <c r="L134" s="259">
        <v>43510</v>
      </c>
      <c r="M134" s="258" t="s">
        <v>20</v>
      </c>
    </row>
    <row r="135" spans="1:13" x14ac:dyDescent="0.25">
      <c r="A135" s="260" t="s">
        <v>267</v>
      </c>
      <c r="B135" s="260" t="s">
        <v>268</v>
      </c>
      <c r="C135" s="260" t="s">
        <v>269</v>
      </c>
      <c r="D135" s="260" t="s">
        <v>24</v>
      </c>
      <c r="E135" s="260">
        <v>14369</v>
      </c>
      <c r="F135" s="260" t="s">
        <v>272</v>
      </c>
      <c r="G135" s="260" t="s">
        <v>33</v>
      </c>
      <c r="H135" s="260">
        <v>2</v>
      </c>
      <c r="I135" s="260" t="s">
        <v>273</v>
      </c>
      <c r="J135" s="260" t="s">
        <v>274</v>
      </c>
      <c r="K135" s="260" t="s">
        <v>275</v>
      </c>
      <c r="L135" s="261">
        <v>43510</v>
      </c>
      <c r="M135" s="260" t="s">
        <v>20</v>
      </c>
    </row>
    <row r="136" spans="1:13" x14ac:dyDescent="0.25">
      <c r="A136" s="258" t="s">
        <v>267</v>
      </c>
      <c r="B136" s="258" t="s">
        <v>268</v>
      </c>
      <c r="C136" s="258" t="s">
        <v>269</v>
      </c>
      <c r="D136" s="258" t="s">
        <v>26</v>
      </c>
      <c r="E136" s="258" t="s">
        <v>17</v>
      </c>
      <c r="F136" s="258"/>
      <c r="G136" s="258" t="s">
        <v>33</v>
      </c>
      <c r="H136" s="258">
        <v>2</v>
      </c>
      <c r="I136" s="258"/>
      <c r="J136" s="258"/>
      <c r="K136" s="258" t="s">
        <v>276</v>
      </c>
      <c r="L136" s="259">
        <v>43510</v>
      </c>
      <c r="M136" s="258" t="s">
        <v>20</v>
      </c>
    </row>
    <row r="137" spans="1:13" x14ac:dyDescent="0.25">
      <c r="A137" s="260" t="s">
        <v>267</v>
      </c>
      <c r="B137" s="260" t="s">
        <v>268</v>
      </c>
      <c r="C137" s="260" t="s">
        <v>269</v>
      </c>
      <c r="D137" s="260" t="s">
        <v>28</v>
      </c>
      <c r="E137" s="260">
        <v>1500000</v>
      </c>
      <c r="F137" s="260" t="s">
        <v>277</v>
      </c>
      <c r="G137" s="260" t="s">
        <v>33</v>
      </c>
      <c r="H137" s="260">
        <v>2</v>
      </c>
      <c r="I137" s="260" t="s">
        <v>278</v>
      </c>
      <c r="J137" s="260"/>
      <c r="K137" s="260" t="s">
        <v>279</v>
      </c>
      <c r="L137" s="261">
        <v>43510</v>
      </c>
      <c r="M137" s="260" t="s">
        <v>20</v>
      </c>
    </row>
    <row r="138" spans="1:13" x14ac:dyDescent="0.25">
      <c r="A138" s="258" t="s">
        <v>280</v>
      </c>
      <c r="B138" s="258" t="s">
        <v>281</v>
      </c>
      <c r="C138" s="258" t="s">
        <v>282</v>
      </c>
      <c r="D138" s="258" t="s">
        <v>16</v>
      </c>
      <c r="E138" s="258" t="s">
        <v>17</v>
      </c>
      <c r="F138" s="258"/>
      <c r="G138" s="258" t="s">
        <v>17</v>
      </c>
      <c r="H138" s="258" t="s">
        <v>17</v>
      </c>
      <c r="I138" s="258"/>
      <c r="J138" s="258"/>
      <c r="K138" s="258" t="s">
        <v>283</v>
      </c>
      <c r="L138" s="259">
        <v>43511</v>
      </c>
      <c r="M138" s="258" t="s">
        <v>20</v>
      </c>
    </row>
    <row r="139" spans="1:13" x14ac:dyDescent="0.25">
      <c r="A139" s="260" t="s">
        <v>280</v>
      </c>
      <c r="B139" s="260" t="s">
        <v>281</v>
      </c>
      <c r="C139" s="260" t="s">
        <v>282</v>
      </c>
      <c r="D139" s="260" t="s">
        <v>21</v>
      </c>
      <c r="E139" s="260" t="s">
        <v>17</v>
      </c>
      <c r="F139" s="260"/>
      <c r="G139" s="260" t="s">
        <v>17</v>
      </c>
      <c r="H139" s="260" t="s">
        <v>17</v>
      </c>
      <c r="I139" s="260"/>
      <c r="J139" s="260"/>
      <c r="K139" s="260" t="s">
        <v>284</v>
      </c>
      <c r="L139" s="261">
        <v>43511</v>
      </c>
      <c r="M139" s="260" t="s">
        <v>20</v>
      </c>
    </row>
    <row r="140" spans="1:13" x14ac:dyDescent="0.25">
      <c r="A140" s="258" t="s">
        <v>280</v>
      </c>
      <c r="B140" s="258" t="s">
        <v>281</v>
      </c>
      <c r="C140" s="258" t="s">
        <v>282</v>
      </c>
      <c r="D140" s="258" t="s">
        <v>24</v>
      </c>
      <c r="E140" s="258" t="s">
        <v>17</v>
      </c>
      <c r="F140" s="258"/>
      <c r="G140" s="258" t="s">
        <v>33</v>
      </c>
      <c r="H140" s="258">
        <v>2</v>
      </c>
      <c r="I140" s="258"/>
      <c r="J140" s="258"/>
      <c r="K140" s="258" t="s">
        <v>285</v>
      </c>
      <c r="L140" s="259">
        <v>43511</v>
      </c>
      <c r="M140" s="258" t="s">
        <v>20</v>
      </c>
    </row>
    <row r="141" spans="1:13" x14ac:dyDescent="0.25">
      <c r="A141" s="260" t="s">
        <v>280</v>
      </c>
      <c r="B141" s="260" t="s">
        <v>281</v>
      </c>
      <c r="C141" s="260" t="s">
        <v>282</v>
      </c>
      <c r="D141" s="260" t="s">
        <v>38</v>
      </c>
      <c r="E141" s="260" t="s">
        <v>17</v>
      </c>
      <c r="F141" s="260"/>
      <c r="G141" s="260" t="s">
        <v>17</v>
      </c>
      <c r="H141" s="260" t="s">
        <v>17</v>
      </c>
      <c r="I141" s="260"/>
      <c r="J141" s="260"/>
      <c r="K141" s="260" t="s">
        <v>286</v>
      </c>
      <c r="L141" s="261">
        <v>43511</v>
      </c>
      <c r="M141" s="260" t="s">
        <v>20</v>
      </c>
    </row>
    <row r="142" spans="1:13" x14ac:dyDescent="0.25">
      <c r="A142" s="258" t="s">
        <v>287</v>
      </c>
      <c r="B142" s="258" t="s">
        <v>288</v>
      </c>
      <c r="C142" s="258" t="s">
        <v>289</v>
      </c>
      <c r="D142" s="258" t="s">
        <v>26</v>
      </c>
      <c r="E142" s="258" t="s">
        <v>17</v>
      </c>
      <c r="F142" s="258"/>
      <c r="G142" s="258" t="s">
        <v>33</v>
      </c>
      <c r="H142" s="258">
        <v>2</v>
      </c>
      <c r="I142" s="258"/>
      <c r="J142" s="258" t="s">
        <v>290</v>
      </c>
      <c r="K142" s="258" t="s">
        <v>291</v>
      </c>
      <c r="L142" s="259">
        <v>43511</v>
      </c>
      <c r="M142" s="258" t="s">
        <v>20</v>
      </c>
    </row>
    <row r="143" spans="1:13" x14ac:dyDescent="0.25">
      <c r="A143" s="260" t="s">
        <v>287</v>
      </c>
      <c r="B143" s="260" t="s">
        <v>288</v>
      </c>
      <c r="C143" s="260" t="s">
        <v>289</v>
      </c>
      <c r="D143" s="260" t="s">
        <v>28</v>
      </c>
      <c r="E143" s="260" t="s">
        <v>17</v>
      </c>
      <c r="F143" s="260"/>
      <c r="G143" s="260" t="s">
        <v>33</v>
      </c>
      <c r="H143" s="260">
        <v>2</v>
      </c>
      <c r="I143" s="260"/>
      <c r="J143" s="260" t="s">
        <v>290</v>
      </c>
      <c r="K143" s="260" t="s">
        <v>292</v>
      </c>
      <c r="L143" s="261">
        <v>43511</v>
      </c>
      <c r="M143" s="260" t="s">
        <v>20</v>
      </c>
    </row>
    <row r="144" spans="1:13" x14ac:dyDescent="0.25">
      <c r="A144" s="258" t="s">
        <v>293</v>
      </c>
      <c r="B144" s="258" t="s">
        <v>294</v>
      </c>
      <c r="C144" s="258" t="s">
        <v>289</v>
      </c>
      <c r="D144" s="258" t="s">
        <v>26</v>
      </c>
      <c r="E144" s="258">
        <v>0</v>
      </c>
      <c r="F144" s="258"/>
      <c r="G144" s="258" t="s">
        <v>33</v>
      </c>
      <c r="H144" s="258">
        <v>2</v>
      </c>
      <c r="I144" s="258"/>
      <c r="J144" s="258" t="s">
        <v>295</v>
      </c>
      <c r="K144" s="258" t="s">
        <v>296</v>
      </c>
      <c r="L144" s="259">
        <v>43511</v>
      </c>
      <c r="M144" s="258" t="s">
        <v>20</v>
      </c>
    </row>
    <row r="145" spans="1:13" x14ac:dyDescent="0.25">
      <c r="A145" s="260" t="s">
        <v>293</v>
      </c>
      <c r="B145" s="260" t="s">
        <v>294</v>
      </c>
      <c r="C145" s="260" t="s">
        <v>289</v>
      </c>
      <c r="D145" s="260" t="s">
        <v>28</v>
      </c>
      <c r="E145" s="260">
        <v>0</v>
      </c>
      <c r="F145" s="260"/>
      <c r="G145" s="260" t="s">
        <v>33</v>
      </c>
      <c r="H145" s="260">
        <v>2</v>
      </c>
      <c r="I145" s="260"/>
      <c r="J145" s="260" t="s">
        <v>295</v>
      </c>
      <c r="K145" s="260" t="s">
        <v>297</v>
      </c>
      <c r="L145" s="261">
        <v>43511</v>
      </c>
      <c r="M145" s="260" t="s">
        <v>20</v>
      </c>
    </row>
    <row r="146" spans="1:13" x14ac:dyDescent="0.25">
      <c r="A146" s="258" t="s">
        <v>298</v>
      </c>
      <c r="B146" s="258" t="s">
        <v>299</v>
      </c>
      <c r="C146" s="258" t="s">
        <v>300</v>
      </c>
      <c r="D146" s="258" t="s">
        <v>16</v>
      </c>
      <c r="E146" s="258" t="s">
        <v>17</v>
      </c>
      <c r="F146" s="258"/>
      <c r="G146" s="258" t="s">
        <v>33</v>
      </c>
      <c r="H146" s="258">
        <v>2</v>
      </c>
      <c r="I146" s="258"/>
      <c r="J146" s="258"/>
      <c r="K146" s="258" t="s">
        <v>301</v>
      </c>
      <c r="L146" s="259">
        <v>43511</v>
      </c>
      <c r="M146" s="258" t="s">
        <v>20</v>
      </c>
    </row>
    <row r="147" spans="1:13" x14ac:dyDescent="0.25">
      <c r="A147" s="260" t="s">
        <v>298</v>
      </c>
      <c r="B147" s="260" t="s">
        <v>299</v>
      </c>
      <c r="C147" s="260" t="s">
        <v>300</v>
      </c>
      <c r="D147" s="260" t="s">
        <v>21</v>
      </c>
      <c r="E147" s="260" t="s">
        <v>17</v>
      </c>
      <c r="F147" s="260" t="s">
        <v>17</v>
      </c>
      <c r="G147" s="260" t="s">
        <v>17</v>
      </c>
      <c r="H147" s="260" t="s">
        <v>17</v>
      </c>
      <c r="I147" s="260" t="s">
        <v>17</v>
      </c>
      <c r="J147" s="260" t="s">
        <v>17</v>
      </c>
      <c r="K147" s="260" t="s">
        <v>302</v>
      </c>
      <c r="L147" s="261">
        <v>43511</v>
      </c>
      <c r="M147" s="260" t="s">
        <v>20</v>
      </c>
    </row>
    <row r="148" spans="1:13" x14ac:dyDescent="0.25">
      <c r="A148" s="258" t="s">
        <v>298</v>
      </c>
      <c r="B148" s="258" t="s">
        <v>299</v>
      </c>
      <c r="C148" s="258" t="s">
        <v>300</v>
      </c>
      <c r="D148" s="258" t="s">
        <v>38</v>
      </c>
      <c r="E148" s="258" t="s">
        <v>17</v>
      </c>
      <c r="F148" s="258"/>
      <c r="G148" s="258" t="s">
        <v>33</v>
      </c>
      <c r="H148" s="258">
        <v>2</v>
      </c>
      <c r="I148" s="258"/>
      <c r="J148" s="258"/>
      <c r="K148" s="258" t="s">
        <v>303</v>
      </c>
      <c r="L148" s="259">
        <v>43511</v>
      </c>
      <c r="M148" s="258" t="s">
        <v>20</v>
      </c>
    </row>
    <row r="149" spans="1:13" x14ac:dyDescent="0.25">
      <c r="A149" s="260" t="s">
        <v>304</v>
      </c>
      <c r="B149" s="260" t="s">
        <v>305</v>
      </c>
      <c r="C149" s="260" t="s">
        <v>300</v>
      </c>
      <c r="D149" s="260" t="s">
        <v>16</v>
      </c>
      <c r="E149" s="260" t="s">
        <v>17</v>
      </c>
      <c r="F149" s="260"/>
      <c r="G149" s="260" t="s">
        <v>33</v>
      </c>
      <c r="H149" s="260">
        <v>2</v>
      </c>
      <c r="I149" s="260"/>
      <c r="J149" s="260" t="s">
        <v>306</v>
      </c>
      <c r="K149" s="260" t="s">
        <v>307</v>
      </c>
      <c r="L149" s="261">
        <v>43511</v>
      </c>
      <c r="M149" s="260" t="s">
        <v>20</v>
      </c>
    </row>
    <row r="150" spans="1:13" x14ac:dyDescent="0.25">
      <c r="A150" s="258" t="s">
        <v>304</v>
      </c>
      <c r="B150" s="258" t="s">
        <v>305</v>
      </c>
      <c r="C150" s="258" t="s">
        <v>300</v>
      </c>
      <c r="D150" s="258" t="s">
        <v>21</v>
      </c>
      <c r="E150" s="258">
        <v>0</v>
      </c>
      <c r="F150" s="258" t="s">
        <v>17</v>
      </c>
      <c r="G150" s="258" t="s">
        <v>33</v>
      </c>
      <c r="H150" s="258">
        <v>2</v>
      </c>
      <c r="I150" s="258" t="s">
        <v>17</v>
      </c>
      <c r="J150" s="258" t="s">
        <v>17</v>
      </c>
      <c r="K150" s="258" t="s">
        <v>308</v>
      </c>
      <c r="L150" s="259">
        <v>43511</v>
      </c>
      <c r="M150" s="258" t="s">
        <v>20</v>
      </c>
    </row>
    <row r="151" spans="1:13" x14ac:dyDescent="0.25">
      <c r="A151" s="260" t="s">
        <v>304</v>
      </c>
      <c r="B151" s="260" t="s">
        <v>305</v>
      </c>
      <c r="C151" s="260" t="s">
        <v>300</v>
      </c>
      <c r="D151" s="260" t="s">
        <v>47</v>
      </c>
      <c r="E151" s="260">
        <v>5</v>
      </c>
      <c r="F151" s="260" t="s">
        <v>309</v>
      </c>
      <c r="G151" s="260" t="s">
        <v>33</v>
      </c>
      <c r="H151" s="260">
        <v>2</v>
      </c>
      <c r="I151" s="260" t="s">
        <v>310</v>
      </c>
      <c r="J151" s="260" t="s">
        <v>311</v>
      </c>
      <c r="K151" s="260" t="s">
        <v>312</v>
      </c>
      <c r="L151" s="261">
        <v>43511</v>
      </c>
      <c r="M151" s="260" t="s">
        <v>20</v>
      </c>
    </row>
    <row r="152" spans="1:13" x14ac:dyDescent="0.25">
      <c r="A152" s="258" t="s">
        <v>304</v>
      </c>
      <c r="B152" s="258" t="s">
        <v>305</v>
      </c>
      <c r="C152" s="258" t="s">
        <v>300</v>
      </c>
      <c r="D152" s="258" t="s">
        <v>24</v>
      </c>
      <c r="E152" s="258" t="s">
        <v>17</v>
      </c>
      <c r="F152" s="258"/>
      <c r="G152" s="258" t="s">
        <v>33</v>
      </c>
      <c r="H152" s="258">
        <v>2</v>
      </c>
      <c r="I152" s="258"/>
      <c r="J152" s="258" t="s">
        <v>306</v>
      </c>
      <c r="K152" s="258" t="s">
        <v>313</v>
      </c>
      <c r="L152" s="259">
        <v>43511</v>
      </c>
      <c r="M152" s="258" t="s">
        <v>20</v>
      </c>
    </row>
    <row r="153" spans="1:13" x14ac:dyDescent="0.25">
      <c r="A153" s="260" t="s">
        <v>304</v>
      </c>
      <c r="B153" s="260" t="s">
        <v>305</v>
      </c>
      <c r="C153" s="260" t="s">
        <v>300</v>
      </c>
      <c r="D153" s="260" t="s">
        <v>38</v>
      </c>
      <c r="E153" s="260" t="s">
        <v>17</v>
      </c>
      <c r="F153" s="260"/>
      <c r="G153" s="260" t="s">
        <v>33</v>
      </c>
      <c r="H153" s="260">
        <v>2</v>
      </c>
      <c r="I153" s="260"/>
      <c r="J153" s="260"/>
      <c r="K153" s="260" t="s">
        <v>314</v>
      </c>
      <c r="L153" s="261">
        <v>43511</v>
      </c>
      <c r="M153" s="260" t="s">
        <v>20</v>
      </c>
    </row>
    <row r="154" spans="1:13" x14ac:dyDescent="0.25">
      <c r="A154" s="258" t="s">
        <v>304</v>
      </c>
      <c r="B154" s="258" t="s">
        <v>305</v>
      </c>
      <c r="C154" s="258" t="s">
        <v>300</v>
      </c>
      <c r="D154" s="258" t="s">
        <v>40</v>
      </c>
      <c r="E154" s="258" t="s">
        <v>17</v>
      </c>
      <c r="F154" s="258"/>
      <c r="G154" s="258" t="s">
        <v>33</v>
      </c>
      <c r="H154" s="258">
        <v>2</v>
      </c>
      <c r="I154" s="258"/>
      <c r="J154" s="258"/>
      <c r="K154" s="258" t="s">
        <v>315</v>
      </c>
      <c r="L154" s="259">
        <v>43511</v>
      </c>
      <c r="M154" s="258" t="s">
        <v>20</v>
      </c>
    </row>
    <row r="155" spans="1:13" x14ac:dyDescent="0.25">
      <c r="A155" s="260" t="s">
        <v>316</v>
      </c>
      <c r="B155" s="260" t="s">
        <v>317</v>
      </c>
      <c r="C155" s="260" t="s">
        <v>318</v>
      </c>
      <c r="D155" s="260" t="s">
        <v>16</v>
      </c>
      <c r="E155" s="260" t="s">
        <v>17</v>
      </c>
      <c r="F155" s="260"/>
      <c r="G155" s="260" t="s">
        <v>33</v>
      </c>
      <c r="H155" s="260">
        <v>2</v>
      </c>
      <c r="I155" s="260"/>
      <c r="J155" s="260" t="s">
        <v>18</v>
      </c>
      <c r="K155" s="260" t="s">
        <v>319</v>
      </c>
      <c r="L155" s="261">
        <v>43511</v>
      </c>
      <c r="M155" s="260" t="s">
        <v>20</v>
      </c>
    </row>
    <row r="156" spans="1:13" x14ac:dyDescent="0.25">
      <c r="A156" s="258" t="s">
        <v>316</v>
      </c>
      <c r="B156" s="258" t="s">
        <v>317</v>
      </c>
      <c r="C156" s="258" t="s">
        <v>318</v>
      </c>
      <c r="D156" s="258" t="s">
        <v>21</v>
      </c>
      <c r="E156" s="258">
        <v>0</v>
      </c>
      <c r="F156" s="258" t="s">
        <v>17</v>
      </c>
      <c r="G156" s="258" t="s">
        <v>33</v>
      </c>
      <c r="H156" s="258">
        <v>2</v>
      </c>
      <c r="I156" s="258" t="s">
        <v>17</v>
      </c>
      <c r="J156" s="258" t="s">
        <v>320</v>
      </c>
      <c r="K156" s="258" t="s">
        <v>321</v>
      </c>
      <c r="L156" s="259">
        <v>43511</v>
      </c>
      <c r="M156" s="258" t="s">
        <v>20</v>
      </c>
    </row>
    <row r="157" spans="1:13" x14ac:dyDescent="0.25">
      <c r="A157" s="260" t="s">
        <v>316</v>
      </c>
      <c r="B157" s="260" t="s">
        <v>317</v>
      </c>
      <c r="C157" s="260" t="s">
        <v>318</v>
      </c>
      <c r="D157" s="260" t="s">
        <v>24</v>
      </c>
      <c r="E157" s="260" t="s">
        <v>17</v>
      </c>
      <c r="F157" s="260"/>
      <c r="G157" s="260" t="s">
        <v>33</v>
      </c>
      <c r="H157" s="260">
        <v>2</v>
      </c>
      <c r="I157" s="260"/>
      <c r="J157" s="260" t="s">
        <v>18</v>
      </c>
      <c r="K157" s="260" t="s">
        <v>322</v>
      </c>
      <c r="L157" s="261">
        <v>43511</v>
      </c>
      <c r="M157" s="260" t="s">
        <v>20</v>
      </c>
    </row>
    <row r="158" spans="1:13" x14ac:dyDescent="0.25">
      <c r="A158" s="258" t="s">
        <v>316</v>
      </c>
      <c r="B158" s="258" t="s">
        <v>317</v>
      </c>
      <c r="C158" s="258" t="s">
        <v>318</v>
      </c>
      <c r="D158" s="258" t="s">
        <v>38</v>
      </c>
      <c r="E158" s="258" t="s">
        <v>17</v>
      </c>
      <c r="F158" s="258"/>
      <c r="G158" s="258" t="s">
        <v>33</v>
      </c>
      <c r="H158" s="258">
        <v>2</v>
      </c>
      <c r="I158" s="258"/>
      <c r="J158" s="258" t="s">
        <v>18</v>
      </c>
      <c r="K158" s="258" t="s">
        <v>323</v>
      </c>
      <c r="L158" s="259">
        <v>43511</v>
      </c>
      <c r="M158" s="258" t="s">
        <v>20</v>
      </c>
    </row>
    <row r="159" spans="1:13" x14ac:dyDescent="0.25">
      <c r="A159" s="260" t="s">
        <v>316</v>
      </c>
      <c r="B159" s="260" t="s">
        <v>317</v>
      </c>
      <c r="C159" s="260" t="s">
        <v>318</v>
      </c>
      <c r="D159" s="260" t="s">
        <v>40</v>
      </c>
      <c r="E159" s="260" t="s">
        <v>17</v>
      </c>
      <c r="F159" s="260"/>
      <c r="G159" s="260" t="s">
        <v>33</v>
      </c>
      <c r="H159" s="260">
        <v>2</v>
      </c>
      <c r="I159" s="260"/>
      <c r="J159" s="260" t="s">
        <v>18</v>
      </c>
      <c r="K159" s="260" t="s">
        <v>324</v>
      </c>
      <c r="L159" s="261">
        <v>43511</v>
      </c>
      <c r="M159" s="260" t="s">
        <v>20</v>
      </c>
    </row>
    <row r="160" spans="1:13" x14ac:dyDescent="0.25">
      <c r="A160" s="258" t="s">
        <v>316</v>
      </c>
      <c r="B160" s="258" t="s">
        <v>317</v>
      </c>
      <c r="C160" s="258" t="s">
        <v>318</v>
      </c>
      <c r="D160" s="258" t="s">
        <v>26</v>
      </c>
      <c r="E160" s="258" t="s">
        <v>17</v>
      </c>
      <c r="F160" s="258"/>
      <c r="G160" s="258" t="s">
        <v>33</v>
      </c>
      <c r="H160" s="258">
        <v>2</v>
      </c>
      <c r="I160" s="258"/>
      <c r="J160" s="258" t="s">
        <v>306</v>
      </c>
      <c r="K160" s="258" t="s">
        <v>325</v>
      </c>
      <c r="L160" s="259">
        <v>43511</v>
      </c>
      <c r="M160" s="258" t="s">
        <v>20</v>
      </c>
    </row>
    <row r="161" spans="1:13" x14ac:dyDescent="0.25">
      <c r="A161" s="260" t="s">
        <v>316</v>
      </c>
      <c r="B161" s="260" t="s">
        <v>317</v>
      </c>
      <c r="C161" s="260" t="s">
        <v>318</v>
      </c>
      <c r="D161" s="260" t="s">
        <v>28</v>
      </c>
      <c r="E161" s="260" t="s">
        <v>17</v>
      </c>
      <c r="F161" s="260"/>
      <c r="G161" s="260" t="s">
        <v>33</v>
      </c>
      <c r="H161" s="260">
        <v>2</v>
      </c>
      <c r="I161" s="260"/>
      <c r="J161" s="260" t="s">
        <v>306</v>
      </c>
      <c r="K161" s="260" t="s">
        <v>326</v>
      </c>
      <c r="L161" s="261">
        <v>43511</v>
      </c>
      <c r="M161" s="260" t="s">
        <v>20</v>
      </c>
    </row>
    <row r="162" spans="1:13" x14ac:dyDescent="0.25">
      <c r="A162" s="258" t="s">
        <v>327</v>
      </c>
      <c r="B162" s="258" t="s">
        <v>328</v>
      </c>
      <c r="C162" s="258" t="s">
        <v>329</v>
      </c>
      <c r="D162" s="258" t="s">
        <v>28</v>
      </c>
      <c r="E162" s="258" t="s">
        <v>17</v>
      </c>
      <c r="F162" s="258"/>
      <c r="G162" s="258" t="s">
        <v>17</v>
      </c>
      <c r="H162" s="258" t="s">
        <v>17</v>
      </c>
      <c r="I162" s="258"/>
      <c r="J162" s="258" t="s">
        <v>18</v>
      </c>
      <c r="K162" s="258" t="s">
        <v>330</v>
      </c>
      <c r="L162" s="259">
        <v>43511</v>
      </c>
      <c r="M162" s="258" t="s">
        <v>20</v>
      </c>
    </row>
    <row r="163" spans="1:13" x14ac:dyDescent="0.25">
      <c r="A163" s="260" t="s">
        <v>331</v>
      </c>
      <c r="B163" s="260" t="s">
        <v>332</v>
      </c>
      <c r="C163" s="260" t="s">
        <v>333</v>
      </c>
      <c r="D163" s="260" t="s">
        <v>16</v>
      </c>
      <c r="E163" s="260">
        <v>0</v>
      </c>
      <c r="F163" s="260"/>
      <c r="G163" s="260" t="s">
        <v>33</v>
      </c>
      <c r="H163" s="260">
        <v>2</v>
      </c>
      <c r="I163" s="260"/>
      <c r="J163" s="260" t="s">
        <v>334</v>
      </c>
      <c r="K163" s="260" t="s">
        <v>335</v>
      </c>
      <c r="L163" s="261">
        <v>43511</v>
      </c>
      <c r="M163" s="260" t="s">
        <v>20</v>
      </c>
    </row>
    <row r="164" spans="1:13" x14ac:dyDescent="0.25">
      <c r="A164" s="258" t="s">
        <v>331</v>
      </c>
      <c r="B164" s="258" t="s">
        <v>332</v>
      </c>
      <c r="C164" s="258" t="s">
        <v>333</v>
      </c>
      <c r="D164" s="258" t="s">
        <v>21</v>
      </c>
      <c r="E164" s="258">
        <v>0</v>
      </c>
      <c r="F164" s="258"/>
      <c r="G164" s="258" t="s">
        <v>33</v>
      </c>
      <c r="H164" s="258">
        <v>2</v>
      </c>
      <c r="I164" s="258"/>
      <c r="J164" s="258" t="s">
        <v>334</v>
      </c>
      <c r="K164" s="258" t="s">
        <v>336</v>
      </c>
      <c r="L164" s="259">
        <v>43511</v>
      </c>
      <c r="M164" s="258" t="s">
        <v>20</v>
      </c>
    </row>
    <row r="165" spans="1:13" x14ac:dyDescent="0.25">
      <c r="A165" s="260" t="s">
        <v>331</v>
      </c>
      <c r="B165" s="260" t="s">
        <v>332</v>
      </c>
      <c r="C165" s="260" t="s">
        <v>333</v>
      </c>
      <c r="D165" s="260" t="s">
        <v>24</v>
      </c>
      <c r="E165" s="260">
        <v>0</v>
      </c>
      <c r="F165" s="260"/>
      <c r="G165" s="260" t="s">
        <v>33</v>
      </c>
      <c r="H165" s="260">
        <v>2</v>
      </c>
      <c r="I165" s="260"/>
      <c r="J165" s="260" t="s">
        <v>337</v>
      </c>
      <c r="K165" s="260" t="s">
        <v>338</v>
      </c>
      <c r="L165" s="261">
        <v>43511</v>
      </c>
      <c r="M165" s="260" t="s">
        <v>20</v>
      </c>
    </row>
    <row r="166" spans="1:13" x14ac:dyDescent="0.25">
      <c r="A166" s="258" t="s">
        <v>331</v>
      </c>
      <c r="B166" s="258" t="s">
        <v>332</v>
      </c>
      <c r="C166" s="258" t="s">
        <v>333</v>
      </c>
      <c r="D166" s="258" t="s">
        <v>26</v>
      </c>
      <c r="E166" s="258">
        <v>0</v>
      </c>
      <c r="F166" s="258"/>
      <c r="G166" s="258" t="s">
        <v>33</v>
      </c>
      <c r="H166" s="258">
        <v>2</v>
      </c>
      <c r="I166" s="258"/>
      <c r="J166" s="258" t="s">
        <v>339</v>
      </c>
      <c r="K166" s="258" t="s">
        <v>340</v>
      </c>
      <c r="L166" s="259">
        <v>43511</v>
      </c>
      <c r="M166" s="258" t="s">
        <v>20</v>
      </c>
    </row>
    <row r="167" spans="1:13" x14ac:dyDescent="0.25">
      <c r="A167" s="260" t="s">
        <v>331</v>
      </c>
      <c r="B167" s="260" t="s">
        <v>332</v>
      </c>
      <c r="C167" s="260" t="s">
        <v>333</v>
      </c>
      <c r="D167" s="260" t="s">
        <v>28</v>
      </c>
      <c r="E167" s="260">
        <v>0</v>
      </c>
      <c r="F167" s="260"/>
      <c r="G167" s="260" t="s">
        <v>33</v>
      </c>
      <c r="H167" s="260">
        <v>2</v>
      </c>
      <c r="I167" s="260"/>
      <c r="J167" s="260" t="s">
        <v>339</v>
      </c>
      <c r="K167" s="260" t="s">
        <v>341</v>
      </c>
      <c r="L167" s="261">
        <v>43511</v>
      </c>
      <c r="M167" s="260" t="s">
        <v>20</v>
      </c>
    </row>
    <row r="168" spans="1:13" x14ac:dyDescent="0.25">
      <c r="A168" s="258" t="s">
        <v>342</v>
      </c>
      <c r="B168" s="258" t="s">
        <v>343</v>
      </c>
      <c r="C168" s="258" t="s">
        <v>344</v>
      </c>
      <c r="D168" s="258" t="s">
        <v>16</v>
      </c>
      <c r="E168" s="258">
        <v>0</v>
      </c>
      <c r="F168" s="258"/>
      <c r="G168" s="258" t="s">
        <v>33</v>
      </c>
      <c r="H168" s="258">
        <v>2</v>
      </c>
      <c r="I168" s="258"/>
      <c r="J168" s="258" t="s">
        <v>345</v>
      </c>
      <c r="K168" s="258" t="s">
        <v>346</v>
      </c>
      <c r="L168" s="259">
        <v>43511</v>
      </c>
      <c r="M168" s="258" t="s">
        <v>20</v>
      </c>
    </row>
    <row r="169" spans="1:13" x14ac:dyDescent="0.25">
      <c r="A169" s="260" t="s">
        <v>342</v>
      </c>
      <c r="B169" s="260" t="s">
        <v>343</v>
      </c>
      <c r="C169" s="260" t="s">
        <v>344</v>
      </c>
      <c r="D169" s="260" t="s">
        <v>21</v>
      </c>
      <c r="E169" s="260">
        <v>0</v>
      </c>
      <c r="F169" s="260"/>
      <c r="G169" s="260" t="s">
        <v>33</v>
      </c>
      <c r="H169" s="260">
        <v>2</v>
      </c>
      <c r="I169" s="260"/>
      <c r="J169" s="260" t="s">
        <v>345</v>
      </c>
      <c r="K169" s="260" t="s">
        <v>347</v>
      </c>
      <c r="L169" s="261">
        <v>43511</v>
      </c>
      <c r="M169" s="260" t="s">
        <v>20</v>
      </c>
    </row>
    <row r="170" spans="1:13" x14ac:dyDescent="0.25">
      <c r="A170" s="258" t="s">
        <v>342</v>
      </c>
      <c r="B170" s="258" t="s">
        <v>343</v>
      </c>
      <c r="C170" s="258" t="s">
        <v>344</v>
      </c>
      <c r="D170" s="258" t="s">
        <v>24</v>
      </c>
      <c r="E170" s="258">
        <v>0</v>
      </c>
      <c r="F170" s="258"/>
      <c r="G170" s="258" t="s">
        <v>33</v>
      </c>
      <c r="H170" s="258">
        <v>2</v>
      </c>
      <c r="I170" s="258"/>
      <c r="J170" s="258" t="s">
        <v>348</v>
      </c>
      <c r="K170" s="258" t="s">
        <v>349</v>
      </c>
      <c r="L170" s="259">
        <v>43511</v>
      </c>
      <c r="M170" s="258" t="s">
        <v>20</v>
      </c>
    </row>
    <row r="171" spans="1:13" x14ac:dyDescent="0.25">
      <c r="A171" s="260" t="s">
        <v>342</v>
      </c>
      <c r="B171" s="260" t="s">
        <v>343</v>
      </c>
      <c r="C171" s="260" t="s">
        <v>344</v>
      </c>
      <c r="D171" s="260" t="s">
        <v>38</v>
      </c>
      <c r="E171" s="260" t="s">
        <v>17</v>
      </c>
      <c r="F171" s="260" t="s">
        <v>350</v>
      </c>
      <c r="G171" s="260" t="s">
        <v>33</v>
      </c>
      <c r="H171" s="260">
        <v>2</v>
      </c>
      <c r="I171" s="260" t="s">
        <v>351</v>
      </c>
      <c r="J171" s="260" t="s">
        <v>352</v>
      </c>
      <c r="K171" s="260" t="s">
        <v>353</v>
      </c>
      <c r="L171" s="261">
        <v>43511</v>
      </c>
      <c r="M171" s="260" t="s">
        <v>20</v>
      </c>
    </row>
    <row r="172" spans="1:13" x14ac:dyDescent="0.25">
      <c r="A172" s="258" t="s">
        <v>342</v>
      </c>
      <c r="B172" s="258" t="s">
        <v>343</v>
      </c>
      <c r="C172" s="258" t="s">
        <v>344</v>
      </c>
      <c r="D172" s="258" t="s">
        <v>40</v>
      </c>
      <c r="E172" s="258" t="s">
        <v>17</v>
      </c>
      <c r="F172" s="258" t="s">
        <v>350</v>
      </c>
      <c r="G172" s="258" t="s">
        <v>33</v>
      </c>
      <c r="H172" s="258">
        <v>2</v>
      </c>
      <c r="I172" s="258" t="s">
        <v>351</v>
      </c>
      <c r="J172" s="258" t="s">
        <v>354</v>
      </c>
      <c r="K172" s="258" t="s">
        <v>355</v>
      </c>
      <c r="L172" s="259">
        <v>43511</v>
      </c>
      <c r="M172" s="258" t="s">
        <v>20</v>
      </c>
    </row>
    <row r="173" spans="1:13" x14ac:dyDescent="0.25">
      <c r="A173" s="260" t="s">
        <v>342</v>
      </c>
      <c r="B173" s="260" t="s">
        <v>343</v>
      </c>
      <c r="C173" s="260" t="s">
        <v>344</v>
      </c>
      <c r="D173" s="260" t="s">
        <v>26</v>
      </c>
      <c r="E173" s="260">
        <v>0</v>
      </c>
      <c r="F173" s="260"/>
      <c r="G173" s="260" t="s">
        <v>33</v>
      </c>
      <c r="H173" s="260">
        <v>2</v>
      </c>
      <c r="I173" s="260"/>
      <c r="J173" s="260" t="s">
        <v>356</v>
      </c>
      <c r="K173" s="260" t="s">
        <v>357</v>
      </c>
      <c r="L173" s="261">
        <v>43511</v>
      </c>
      <c r="M173" s="260" t="s">
        <v>20</v>
      </c>
    </row>
    <row r="174" spans="1:13" x14ac:dyDescent="0.25">
      <c r="A174" s="258" t="s">
        <v>342</v>
      </c>
      <c r="B174" s="258" t="s">
        <v>343</v>
      </c>
      <c r="C174" s="258" t="s">
        <v>344</v>
      </c>
      <c r="D174" s="258" t="s">
        <v>28</v>
      </c>
      <c r="E174" s="258">
        <v>0</v>
      </c>
      <c r="F174" s="258"/>
      <c r="G174" s="258" t="s">
        <v>33</v>
      </c>
      <c r="H174" s="258">
        <v>2</v>
      </c>
      <c r="I174" s="258"/>
      <c r="J174" s="258"/>
      <c r="K174" s="258" t="s">
        <v>358</v>
      </c>
      <c r="L174" s="259">
        <v>43511</v>
      </c>
      <c r="M174" s="258" t="s">
        <v>20</v>
      </c>
    </row>
    <row r="175" spans="1:13" x14ac:dyDescent="0.25">
      <c r="A175" s="260" t="s">
        <v>359</v>
      </c>
      <c r="B175" s="260" t="s">
        <v>360</v>
      </c>
      <c r="C175" s="260" t="s">
        <v>361</v>
      </c>
      <c r="D175" s="260" t="s">
        <v>26</v>
      </c>
      <c r="E175" s="260" t="s">
        <v>17</v>
      </c>
      <c r="F175" s="260"/>
      <c r="G175" s="260" t="s">
        <v>33</v>
      </c>
      <c r="H175" s="260">
        <v>2</v>
      </c>
      <c r="I175" s="260"/>
      <c r="J175" s="260" t="s">
        <v>18</v>
      </c>
      <c r="K175" s="260" t="s">
        <v>362</v>
      </c>
      <c r="L175" s="261">
        <v>43511</v>
      </c>
      <c r="M175" s="260" t="s">
        <v>20</v>
      </c>
    </row>
    <row r="176" spans="1:13" x14ac:dyDescent="0.25">
      <c r="A176" s="258" t="s">
        <v>359</v>
      </c>
      <c r="B176" s="258" t="s">
        <v>360</v>
      </c>
      <c r="C176" s="258" t="s">
        <v>361</v>
      </c>
      <c r="D176" s="258" t="s">
        <v>28</v>
      </c>
      <c r="E176" s="258" t="s">
        <v>17</v>
      </c>
      <c r="F176" s="258"/>
      <c r="G176" s="258" t="s">
        <v>33</v>
      </c>
      <c r="H176" s="258">
        <v>2</v>
      </c>
      <c r="I176" s="258"/>
      <c r="J176" s="258" t="s">
        <v>18</v>
      </c>
      <c r="K176" s="258" t="s">
        <v>363</v>
      </c>
      <c r="L176" s="259">
        <v>43511</v>
      </c>
      <c r="M176" s="258" t="s">
        <v>20</v>
      </c>
    </row>
    <row r="177" spans="1:13" x14ac:dyDescent="0.25">
      <c r="A177" s="260" t="s">
        <v>364</v>
      </c>
      <c r="B177" s="260" t="s">
        <v>365</v>
      </c>
      <c r="C177" s="260" t="s">
        <v>366</v>
      </c>
      <c r="D177" s="260" t="s">
        <v>16</v>
      </c>
      <c r="E177" s="260" t="s">
        <v>17</v>
      </c>
      <c r="F177" s="260"/>
      <c r="G177" s="260" t="s">
        <v>33</v>
      </c>
      <c r="H177" s="260">
        <v>2</v>
      </c>
      <c r="I177" s="260"/>
      <c r="J177" s="260" t="s">
        <v>18</v>
      </c>
      <c r="K177" s="260" t="s">
        <v>367</v>
      </c>
      <c r="L177" s="261">
        <v>43511</v>
      </c>
      <c r="M177" s="260" t="s">
        <v>20</v>
      </c>
    </row>
    <row r="178" spans="1:13" x14ac:dyDescent="0.25">
      <c r="A178" s="258" t="s">
        <v>364</v>
      </c>
      <c r="B178" s="258" t="s">
        <v>365</v>
      </c>
      <c r="C178" s="258" t="s">
        <v>366</v>
      </c>
      <c r="D178" s="258" t="s">
        <v>21</v>
      </c>
      <c r="E178" s="258" t="s">
        <v>17</v>
      </c>
      <c r="F178" s="258"/>
      <c r="G178" s="258" t="s">
        <v>17</v>
      </c>
      <c r="H178" s="258" t="s">
        <v>17</v>
      </c>
      <c r="I178" s="258"/>
      <c r="J178" s="258" t="s">
        <v>18</v>
      </c>
      <c r="K178" s="258" t="s">
        <v>368</v>
      </c>
      <c r="L178" s="259">
        <v>43511</v>
      </c>
      <c r="M178" s="258" t="s">
        <v>20</v>
      </c>
    </row>
    <row r="179" spans="1:13" x14ac:dyDescent="0.25">
      <c r="A179" s="260" t="s">
        <v>364</v>
      </c>
      <c r="B179" s="260" t="s">
        <v>365</v>
      </c>
      <c r="C179" s="260" t="s">
        <v>366</v>
      </c>
      <c r="D179" s="260" t="s">
        <v>24</v>
      </c>
      <c r="E179" s="260" t="s">
        <v>17</v>
      </c>
      <c r="F179" s="260"/>
      <c r="G179" s="260" t="s">
        <v>33</v>
      </c>
      <c r="H179" s="260">
        <v>2</v>
      </c>
      <c r="I179" s="260"/>
      <c r="J179" s="260" t="s">
        <v>18</v>
      </c>
      <c r="K179" s="260" t="s">
        <v>369</v>
      </c>
      <c r="L179" s="261">
        <v>43511</v>
      </c>
      <c r="M179" s="260" t="s">
        <v>20</v>
      </c>
    </row>
    <row r="180" spans="1:13" x14ac:dyDescent="0.25">
      <c r="A180" s="258" t="s">
        <v>364</v>
      </c>
      <c r="B180" s="258" t="s">
        <v>365</v>
      </c>
      <c r="C180" s="258" t="s">
        <v>366</v>
      </c>
      <c r="D180" s="258" t="s">
        <v>38</v>
      </c>
      <c r="E180" s="258" t="s">
        <v>17</v>
      </c>
      <c r="F180" s="258"/>
      <c r="G180" s="258" t="s">
        <v>33</v>
      </c>
      <c r="H180" s="258">
        <v>2</v>
      </c>
      <c r="I180" s="258"/>
      <c r="J180" s="258" t="s">
        <v>18</v>
      </c>
      <c r="K180" s="258" t="s">
        <v>370</v>
      </c>
      <c r="L180" s="259">
        <v>43511</v>
      </c>
      <c r="M180" s="258" t="s">
        <v>20</v>
      </c>
    </row>
    <row r="181" spans="1:13" x14ac:dyDescent="0.25">
      <c r="A181" s="260" t="s">
        <v>364</v>
      </c>
      <c r="B181" s="260" t="s">
        <v>365</v>
      </c>
      <c r="C181" s="260" t="s">
        <v>366</v>
      </c>
      <c r="D181" s="260" t="s">
        <v>40</v>
      </c>
      <c r="E181" s="260" t="s">
        <v>17</v>
      </c>
      <c r="F181" s="260"/>
      <c r="G181" s="260" t="s">
        <v>33</v>
      </c>
      <c r="H181" s="260">
        <v>2</v>
      </c>
      <c r="I181" s="260"/>
      <c r="J181" s="260" t="s">
        <v>18</v>
      </c>
      <c r="K181" s="260" t="s">
        <v>371</v>
      </c>
      <c r="L181" s="261">
        <v>43511</v>
      </c>
      <c r="M181" s="260" t="s">
        <v>20</v>
      </c>
    </row>
    <row r="182" spans="1:13" x14ac:dyDescent="0.25">
      <c r="A182" s="258" t="s">
        <v>364</v>
      </c>
      <c r="B182" s="258" t="s">
        <v>365</v>
      </c>
      <c r="C182" s="258" t="s">
        <v>366</v>
      </c>
      <c r="D182" s="258" t="s">
        <v>26</v>
      </c>
      <c r="E182" s="258" t="s">
        <v>17</v>
      </c>
      <c r="F182" s="258"/>
      <c r="G182" s="258" t="s">
        <v>33</v>
      </c>
      <c r="H182" s="258">
        <v>2</v>
      </c>
      <c r="I182" s="258"/>
      <c r="J182" s="258"/>
      <c r="K182" s="258" t="s">
        <v>372</v>
      </c>
      <c r="L182" s="259">
        <v>43511</v>
      </c>
      <c r="M182" s="258" t="s">
        <v>20</v>
      </c>
    </row>
    <row r="183" spans="1:13" x14ac:dyDescent="0.25">
      <c r="A183" s="260" t="s">
        <v>364</v>
      </c>
      <c r="B183" s="260" t="s">
        <v>365</v>
      </c>
      <c r="C183" s="260" t="s">
        <v>366</v>
      </c>
      <c r="D183" s="260" t="s">
        <v>28</v>
      </c>
      <c r="E183" s="260" t="s">
        <v>17</v>
      </c>
      <c r="F183" s="260"/>
      <c r="G183" s="260" t="s">
        <v>33</v>
      </c>
      <c r="H183" s="260">
        <v>2</v>
      </c>
      <c r="I183" s="260"/>
      <c r="J183" s="260"/>
      <c r="K183" s="260" t="s">
        <v>373</v>
      </c>
      <c r="L183" s="261">
        <v>43511</v>
      </c>
      <c r="M183" s="260" t="s">
        <v>20</v>
      </c>
    </row>
    <row r="184" spans="1:13" x14ac:dyDescent="0.25">
      <c r="A184" s="258" t="s">
        <v>374</v>
      </c>
      <c r="B184" s="258" t="s">
        <v>375</v>
      </c>
      <c r="C184" s="258" t="s">
        <v>366</v>
      </c>
      <c r="D184" s="258" t="s">
        <v>16</v>
      </c>
      <c r="E184" s="258" t="s">
        <v>17</v>
      </c>
      <c r="F184" s="258"/>
      <c r="G184" s="258" t="s">
        <v>33</v>
      </c>
      <c r="H184" s="258">
        <v>2</v>
      </c>
      <c r="I184" s="258"/>
      <c r="J184" s="258" t="s">
        <v>207</v>
      </c>
      <c r="K184" s="258" t="s">
        <v>376</v>
      </c>
      <c r="L184" s="259">
        <v>43511</v>
      </c>
      <c r="M184" s="258" t="s">
        <v>20</v>
      </c>
    </row>
    <row r="185" spans="1:13" x14ac:dyDescent="0.25">
      <c r="A185" s="260" t="s">
        <v>374</v>
      </c>
      <c r="B185" s="260" t="s">
        <v>375</v>
      </c>
      <c r="C185" s="260" t="s">
        <v>366</v>
      </c>
      <c r="D185" s="260" t="s">
        <v>21</v>
      </c>
      <c r="E185" s="260">
        <v>0</v>
      </c>
      <c r="F185" s="260" t="s">
        <v>17</v>
      </c>
      <c r="G185" s="260" t="s">
        <v>33</v>
      </c>
      <c r="H185" s="260">
        <v>2</v>
      </c>
      <c r="I185" s="260" t="s">
        <v>377</v>
      </c>
      <c r="J185" s="260" t="s">
        <v>378</v>
      </c>
      <c r="K185" s="260" t="s">
        <v>379</v>
      </c>
      <c r="L185" s="261">
        <v>43511</v>
      </c>
      <c r="M185" s="260" t="s">
        <v>20</v>
      </c>
    </row>
    <row r="186" spans="1:13" x14ac:dyDescent="0.25">
      <c r="A186" s="258" t="s">
        <v>374</v>
      </c>
      <c r="B186" s="258" t="s">
        <v>375</v>
      </c>
      <c r="C186" s="258" t="s">
        <v>366</v>
      </c>
      <c r="D186" s="258" t="s">
        <v>24</v>
      </c>
      <c r="E186" s="258" t="s">
        <v>17</v>
      </c>
      <c r="F186" s="258"/>
      <c r="G186" s="258" t="s">
        <v>33</v>
      </c>
      <c r="H186" s="258">
        <v>2</v>
      </c>
      <c r="I186" s="258"/>
      <c r="J186" s="258" t="s">
        <v>207</v>
      </c>
      <c r="K186" s="258" t="s">
        <v>380</v>
      </c>
      <c r="L186" s="259">
        <v>43511</v>
      </c>
      <c r="M186" s="258" t="s">
        <v>20</v>
      </c>
    </row>
    <row r="187" spans="1:13" x14ac:dyDescent="0.25">
      <c r="A187" s="260" t="s">
        <v>374</v>
      </c>
      <c r="B187" s="260" t="s">
        <v>375</v>
      </c>
      <c r="C187" s="260" t="s">
        <v>366</v>
      </c>
      <c r="D187" s="260" t="s">
        <v>38</v>
      </c>
      <c r="E187" s="260" t="s">
        <v>17</v>
      </c>
      <c r="F187" s="260"/>
      <c r="G187" s="260" t="s">
        <v>33</v>
      </c>
      <c r="H187" s="260">
        <v>2</v>
      </c>
      <c r="I187" s="260" t="s">
        <v>381</v>
      </c>
      <c r="J187" s="260" t="s">
        <v>207</v>
      </c>
      <c r="K187" s="260" t="s">
        <v>382</v>
      </c>
      <c r="L187" s="261">
        <v>43511</v>
      </c>
      <c r="M187" s="260" t="s">
        <v>20</v>
      </c>
    </row>
    <row r="188" spans="1:13" x14ac:dyDescent="0.25">
      <c r="A188" s="258" t="s">
        <v>374</v>
      </c>
      <c r="B188" s="258" t="s">
        <v>375</v>
      </c>
      <c r="C188" s="258" t="s">
        <v>366</v>
      </c>
      <c r="D188" s="258" t="s">
        <v>40</v>
      </c>
      <c r="E188" s="258" t="s">
        <v>17</v>
      </c>
      <c r="F188" s="258"/>
      <c r="G188" s="258" t="s">
        <v>33</v>
      </c>
      <c r="H188" s="258">
        <v>2</v>
      </c>
      <c r="I188" s="258" t="s">
        <v>381</v>
      </c>
      <c r="J188" s="258" t="s">
        <v>207</v>
      </c>
      <c r="K188" s="258" t="s">
        <v>383</v>
      </c>
      <c r="L188" s="259">
        <v>43511</v>
      </c>
      <c r="M188" s="258" t="s">
        <v>20</v>
      </c>
    </row>
    <row r="189" spans="1:13" x14ac:dyDescent="0.25">
      <c r="A189" s="260" t="s">
        <v>374</v>
      </c>
      <c r="B189" s="260" t="s">
        <v>375</v>
      </c>
      <c r="C189" s="260" t="s">
        <v>366</v>
      </c>
      <c r="D189" s="260" t="s">
        <v>26</v>
      </c>
      <c r="E189" s="260" t="s">
        <v>17</v>
      </c>
      <c r="F189" s="260"/>
      <c r="G189" s="260" t="s">
        <v>33</v>
      </c>
      <c r="H189" s="260">
        <v>2</v>
      </c>
      <c r="I189" s="260" t="s">
        <v>381</v>
      </c>
      <c r="J189" s="260" t="s">
        <v>207</v>
      </c>
      <c r="K189" s="260" t="s">
        <v>384</v>
      </c>
      <c r="L189" s="261">
        <v>43511</v>
      </c>
      <c r="M189" s="260" t="s">
        <v>20</v>
      </c>
    </row>
    <row r="190" spans="1:13" x14ac:dyDescent="0.25">
      <c r="A190" s="258" t="s">
        <v>374</v>
      </c>
      <c r="B190" s="258" t="s">
        <v>375</v>
      </c>
      <c r="C190" s="258" t="s">
        <v>366</v>
      </c>
      <c r="D190" s="258" t="s">
        <v>28</v>
      </c>
      <c r="E190" s="258" t="s">
        <v>17</v>
      </c>
      <c r="F190" s="258"/>
      <c r="G190" s="258" t="s">
        <v>33</v>
      </c>
      <c r="H190" s="258">
        <v>2</v>
      </c>
      <c r="I190" s="258"/>
      <c r="J190" s="258" t="s">
        <v>207</v>
      </c>
      <c r="K190" s="258" t="s">
        <v>385</v>
      </c>
      <c r="L190" s="259">
        <v>43511</v>
      </c>
      <c r="M190" s="258" t="s">
        <v>20</v>
      </c>
    </row>
    <row r="191" spans="1:13" x14ac:dyDescent="0.25">
      <c r="A191" s="260" t="s">
        <v>386</v>
      </c>
      <c r="B191" s="260" t="s">
        <v>387</v>
      </c>
      <c r="C191" s="260" t="s">
        <v>366</v>
      </c>
      <c r="D191" s="260" t="s">
        <v>16</v>
      </c>
      <c r="E191" s="260" t="s">
        <v>17</v>
      </c>
      <c r="F191" s="260"/>
      <c r="G191" s="260" t="s">
        <v>33</v>
      </c>
      <c r="H191" s="260">
        <v>2</v>
      </c>
      <c r="I191" s="260"/>
      <c r="J191" s="260" t="s">
        <v>207</v>
      </c>
      <c r="K191" s="260" t="s">
        <v>388</v>
      </c>
      <c r="L191" s="261">
        <v>43511</v>
      </c>
      <c r="M191" s="260" t="s">
        <v>20</v>
      </c>
    </row>
    <row r="192" spans="1:13" x14ac:dyDescent="0.25">
      <c r="A192" s="258" t="s">
        <v>386</v>
      </c>
      <c r="B192" s="258" t="s">
        <v>387</v>
      </c>
      <c r="C192" s="258" t="s">
        <v>366</v>
      </c>
      <c r="D192" s="258" t="s">
        <v>21</v>
      </c>
      <c r="E192" s="258">
        <v>0</v>
      </c>
      <c r="F192" s="258" t="s">
        <v>17</v>
      </c>
      <c r="G192" s="258" t="s">
        <v>33</v>
      </c>
      <c r="H192" s="258">
        <v>2</v>
      </c>
      <c r="I192" s="258" t="s">
        <v>17</v>
      </c>
      <c r="J192" s="258" t="s">
        <v>389</v>
      </c>
      <c r="K192" s="258" t="s">
        <v>390</v>
      </c>
      <c r="L192" s="259">
        <v>43511</v>
      </c>
      <c r="M192" s="258" t="s">
        <v>20</v>
      </c>
    </row>
    <row r="193" spans="1:13" x14ac:dyDescent="0.25">
      <c r="A193" s="260" t="s">
        <v>386</v>
      </c>
      <c r="B193" s="260" t="s">
        <v>387</v>
      </c>
      <c r="C193" s="260" t="s">
        <v>366</v>
      </c>
      <c r="D193" s="260" t="s">
        <v>24</v>
      </c>
      <c r="E193" s="260" t="s">
        <v>17</v>
      </c>
      <c r="F193" s="260"/>
      <c r="G193" s="260" t="s">
        <v>33</v>
      </c>
      <c r="H193" s="260">
        <v>2</v>
      </c>
      <c r="I193" s="260"/>
      <c r="J193" s="260" t="s">
        <v>207</v>
      </c>
      <c r="K193" s="260" t="s">
        <v>391</v>
      </c>
      <c r="L193" s="261">
        <v>43511</v>
      </c>
      <c r="M193" s="260" t="s">
        <v>20</v>
      </c>
    </row>
    <row r="194" spans="1:13" x14ac:dyDescent="0.25">
      <c r="A194" s="258" t="s">
        <v>386</v>
      </c>
      <c r="B194" s="258" t="s">
        <v>387</v>
      </c>
      <c r="C194" s="258" t="s">
        <v>366</v>
      </c>
      <c r="D194" s="258" t="s">
        <v>38</v>
      </c>
      <c r="E194" s="258" t="s">
        <v>17</v>
      </c>
      <c r="F194" s="258"/>
      <c r="G194" s="258" t="s">
        <v>33</v>
      </c>
      <c r="H194" s="258">
        <v>2</v>
      </c>
      <c r="I194" s="258"/>
      <c r="J194" s="258" t="s">
        <v>207</v>
      </c>
      <c r="K194" s="258" t="s">
        <v>392</v>
      </c>
      <c r="L194" s="259">
        <v>43511</v>
      </c>
      <c r="M194" s="258" t="s">
        <v>20</v>
      </c>
    </row>
    <row r="195" spans="1:13" x14ac:dyDescent="0.25">
      <c r="A195" s="260" t="s">
        <v>386</v>
      </c>
      <c r="B195" s="260" t="s">
        <v>387</v>
      </c>
      <c r="C195" s="260" t="s">
        <v>366</v>
      </c>
      <c r="D195" s="260" t="s">
        <v>40</v>
      </c>
      <c r="E195" s="260" t="s">
        <v>17</v>
      </c>
      <c r="F195" s="260"/>
      <c r="G195" s="260" t="s">
        <v>33</v>
      </c>
      <c r="H195" s="260">
        <v>2</v>
      </c>
      <c r="I195" s="260"/>
      <c r="J195" s="260" t="s">
        <v>207</v>
      </c>
      <c r="K195" s="260" t="s">
        <v>393</v>
      </c>
      <c r="L195" s="261">
        <v>43511</v>
      </c>
      <c r="M195" s="260" t="s">
        <v>20</v>
      </c>
    </row>
    <row r="196" spans="1:13" x14ac:dyDescent="0.25">
      <c r="A196" s="258" t="s">
        <v>386</v>
      </c>
      <c r="B196" s="258" t="s">
        <v>387</v>
      </c>
      <c r="C196" s="258" t="s">
        <v>366</v>
      </c>
      <c r="D196" s="258" t="s">
        <v>26</v>
      </c>
      <c r="E196" s="258" t="s">
        <v>17</v>
      </c>
      <c r="F196" s="258"/>
      <c r="G196" s="258" t="s">
        <v>33</v>
      </c>
      <c r="H196" s="258">
        <v>2</v>
      </c>
      <c r="I196" s="258"/>
      <c r="J196" s="258" t="s">
        <v>207</v>
      </c>
      <c r="K196" s="258" t="s">
        <v>394</v>
      </c>
      <c r="L196" s="259">
        <v>43511</v>
      </c>
      <c r="M196" s="258" t="s">
        <v>20</v>
      </c>
    </row>
    <row r="197" spans="1:13" x14ac:dyDescent="0.25">
      <c r="A197" s="260" t="s">
        <v>386</v>
      </c>
      <c r="B197" s="260" t="s">
        <v>387</v>
      </c>
      <c r="C197" s="260" t="s">
        <v>366</v>
      </c>
      <c r="D197" s="260" t="s">
        <v>28</v>
      </c>
      <c r="E197" s="260" t="s">
        <v>17</v>
      </c>
      <c r="F197" s="260"/>
      <c r="G197" s="260" t="s">
        <v>33</v>
      </c>
      <c r="H197" s="260">
        <v>2</v>
      </c>
      <c r="I197" s="260"/>
      <c r="J197" s="260" t="s">
        <v>207</v>
      </c>
      <c r="K197" s="260" t="s">
        <v>395</v>
      </c>
      <c r="L197" s="261">
        <v>43511</v>
      </c>
      <c r="M197" s="260" t="s">
        <v>20</v>
      </c>
    </row>
    <row r="198" spans="1:13" x14ac:dyDescent="0.25">
      <c r="A198" s="258" t="s">
        <v>396</v>
      </c>
      <c r="B198" s="258" t="s">
        <v>397</v>
      </c>
      <c r="C198" s="258" t="s">
        <v>398</v>
      </c>
      <c r="D198" s="258" t="s">
        <v>16</v>
      </c>
      <c r="E198" s="258">
        <v>0</v>
      </c>
      <c r="F198" s="258"/>
      <c r="G198" s="258" t="s">
        <v>33</v>
      </c>
      <c r="H198" s="258">
        <v>2</v>
      </c>
      <c r="I198" s="258"/>
      <c r="J198" s="258"/>
      <c r="K198" s="258" t="s">
        <v>399</v>
      </c>
      <c r="L198" s="259">
        <v>43511</v>
      </c>
      <c r="M198" s="258" t="s">
        <v>20</v>
      </c>
    </row>
    <row r="199" spans="1:13" x14ac:dyDescent="0.25">
      <c r="A199" s="260" t="s">
        <v>396</v>
      </c>
      <c r="B199" s="260" t="s">
        <v>397</v>
      </c>
      <c r="C199" s="260" t="s">
        <v>398</v>
      </c>
      <c r="D199" s="260" t="s">
        <v>21</v>
      </c>
      <c r="E199" s="260">
        <v>0</v>
      </c>
      <c r="F199" s="260" t="s">
        <v>17</v>
      </c>
      <c r="G199" s="260" t="s">
        <v>33</v>
      </c>
      <c r="H199" s="260">
        <v>2</v>
      </c>
      <c r="I199" s="260" t="s">
        <v>17</v>
      </c>
      <c r="J199" s="260" t="s">
        <v>17</v>
      </c>
      <c r="K199" s="260" t="s">
        <v>400</v>
      </c>
      <c r="L199" s="261">
        <v>43511</v>
      </c>
      <c r="M199" s="260" t="s">
        <v>20</v>
      </c>
    </row>
    <row r="200" spans="1:13" x14ac:dyDescent="0.25">
      <c r="A200" s="258" t="s">
        <v>396</v>
      </c>
      <c r="B200" s="258" t="s">
        <v>397</v>
      </c>
      <c r="C200" s="258" t="s">
        <v>398</v>
      </c>
      <c r="D200" s="258" t="s">
        <v>24</v>
      </c>
      <c r="E200" s="258" t="s">
        <v>17</v>
      </c>
      <c r="F200" s="258"/>
      <c r="G200" s="258" t="s">
        <v>33</v>
      </c>
      <c r="H200" s="258">
        <v>2</v>
      </c>
      <c r="I200" s="258"/>
      <c r="J200" s="258"/>
      <c r="K200" s="258" t="s">
        <v>401</v>
      </c>
      <c r="L200" s="259">
        <v>43511</v>
      </c>
      <c r="M200" s="258" t="s">
        <v>20</v>
      </c>
    </row>
    <row r="201" spans="1:13" x14ac:dyDescent="0.25">
      <c r="A201" s="260" t="s">
        <v>396</v>
      </c>
      <c r="B201" s="260" t="s">
        <v>397</v>
      </c>
      <c r="C201" s="260" t="s">
        <v>398</v>
      </c>
      <c r="D201" s="260" t="s">
        <v>38</v>
      </c>
      <c r="E201" s="260" t="s">
        <v>17</v>
      </c>
      <c r="F201" s="260"/>
      <c r="G201" s="260" t="s">
        <v>33</v>
      </c>
      <c r="H201" s="260">
        <v>2</v>
      </c>
      <c r="I201" s="260"/>
      <c r="J201" s="260"/>
      <c r="K201" s="260" t="s">
        <v>402</v>
      </c>
      <c r="L201" s="261">
        <v>43511</v>
      </c>
      <c r="M201" s="260" t="s">
        <v>20</v>
      </c>
    </row>
    <row r="202" spans="1:13" x14ac:dyDescent="0.25">
      <c r="A202" s="258" t="s">
        <v>396</v>
      </c>
      <c r="B202" s="258" t="s">
        <v>397</v>
      </c>
      <c r="C202" s="258" t="s">
        <v>398</v>
      </c>
      <c r="D202" s="258" t="s">
        <v>40</v>
      </c>
      <c r="E202" s="258" t="s">
        <v>17</v>
      </c>
      <c r="F202" s="258"/>
      <c r="G202" s="258" t="s">
        <v>33</v>
      </c>
      <c r="H202" s="258">
        <v>2</v>
      </c>
      <c r="I202" s="258"/>
      <c r="J202" s="258"/>
      <c r="K202" s="258" t="s">
        <v>403</v>
      </c>
      <c r="L202" s="259">
        <v>43511</v>
      </c>
      <c r="M202" s="258" t="s">
        <v>20</v>
      </c>
    </row>
    <row r="203" spans="1:13" x14ac:dyDescent="0.25">
      <c r="A203" s="260" t="s">
        <v>396</v>
      </c>
      <c r="B203" s="260" t="s">
        <v>397</v>
      </c>
      <c r="C203" s="260" t="s">
        <v>398</v>
      </c>
      <c r="D203" s="260" t="s">
        <v>26</v>
      </c>
      <c r="E203" s="260" t="s">
        <v>17</v>
      </c>
      <c r="F203" s="260"/>
      <c r="G203" s="260" t="s">
        <v>33</v>
      </c>
      <c r="H203" s="260">
        <v>2</v>
      </c>
      <c r="I203" s="260"/>
      <c r="J203" s="260"/>
      <c r="K203" s="260" t="s">
        <v>404</v>
      </c>
      <c r="L203" s="261">
        <v>43511</v>
      </c>
      <c r="M203" s="260" t="s">
        <v>20</v>
      </c>
    </row>
    <row r="204" spans="1:13" x14ac:dyDescent="0.25">
      <c r="A204" s="258" t="s">
        <v>396</v>
      </c>
      <c r="B204" s="258" t="s">
        <v>397</v>
      </c>
      <c r="C204" s="258" t="s">
        <v>398</v>
      </c>
      <c r="D204" s="258" t="s">
        <v>28</v>
      </c>
      <c r="E204" s="258" t="s">
        <v>17</v>
      </c>
      <c r="F204" s="258"/>
      <c r="G204" s="258" t="s">
        <v>33</v>
      </c>
      <c r="H204" s="258">
        <v>2</v>
      </c>
      <c r="I204" s="258"/>
      <c r="J204" s="258"/>
      <c r="K204" s="258" t="s">
        <v>405</v>
      </c>
      <c r="L204" s="259">
        <v>43511</v>
      </c>
      <c r="M204" s="258" t="s">
        <v>20</v>
      </c>
    </row>
    <row r="205" spans="1:13" x14ac:dyDescent="0.25">
      <c r="A205" s="260" t="s">
        <v>406</v>
      </c>
      <c r="B205" s="260" t="s">
        <v>407</v>
      </c>
      <c r="C205" s="260" t="s">
        <v>408</v>
      </c>
      <c r="D205" s="260" t="s">
        <v>16</v>
      </c>
      <c r="E205" s="260" t="s">
        <v>17</v>
      </c>
      <c r="F205" s="260"/>
      <c r="G205" s="260" t="s">
        <v>33</v>
      </c>
      <c r="H205" s="260">
        <v>2</v>
      </c>
      <c r="I205" s="260"/>
      <c r="J205" s="260" t="s">
        <v>409</v>
      </c>
      <c r="K205" s="260" t="s">
        <v>410</v>
      </c>
      <c r="L205" s="261">
        <v>43511</v>
      </c>
      <c r="M205" s="260" t="s">
        <v>20</v>
      </c>
    </row>
    <row r="206" spans="1:13" x14ac:dyDescent="0.25">
      <c r="A206" s="258" t="s">
        <v>406</v>
      </c>
      <c r="B206" s="258" t="s">
        <v>407</v>
      </c>
      <c r="C206" s="258" t="s">
        <v>408</v>
      </c>
      <c r="D206" s="258" t="s">
        <v>21</v>
      </c>
      <c r="E206" s="258" t="s">
        <v>17</v>
      </c>
      <c r="F206" s="258"/>
      <c r="G206" s="258" t="s">
        <v>17</v>
      </c>
      <c r="H206" s="258" t="s">
        <v>17</v>
      </c>
      <c r="I206" s="258"/>
      <c r="J206" s="258" t="s">
        <v>411</v>
      </c>
      <c r="K206" s="258" t="s">
        <v>412</v>
      </c>
      <c r="L206" s="259">
        <v>43511</v>
      </c>
      <c r="M206" s="258" t="s">
        <v>20</v>
      </c>
    </row>
    <row r="207" spans="1:13" x14ac:dyDescent="0.25">
      <c r="A207" s="260" t="s">
        <v>406</v>
      </c>
      <c r="B207" s="260" t="s">
        <v>407</v>
      </c>
      <c r="C207" s="260" t="s">
        <v>408</v>
      </c>
      <c r="D207" s="260" t="s">
        <v>47</v>
      </c>
      <c r="E207" s="260">
        <v>4</v>
      </c>
      <c r="F207" s="260"/>
      <c r="G207" s="260" t="s">
        <v>33</v>
      </c>
      <c r="H207" s="260">
        <v>2</v>
      </c>
      <c r="I207" s="260"/>
      <c r="J207" s="260" t="s">
        <v>413</v>
      </c>
      <c r="K207" s="260" t="s">
        <v>414</v>
      </c>
      <c r="L207" s="261">
        <v>43511</v>
      </c>
      <c r="M207" s="260" t="s">
        <v>20</v>
      </c>
    </row>
    <row r="208" spans="1:13" x14ac:dyDescent="0.25">
      <c r="A208" s="258" t="s">
        <v>406</v>
      </c>
      <c r="B208" s="258" t="s">
        <v>407</v>
      </c>
      <c r="C208" s="258" t="s">
        <v>408</v>
      </c>
      <c r="D208" s="258" t="s">
        <v>24</v>
      </c>
      <c r="E208" s="258" t="s">
        <v>17</v>
      </c>
      <c r="F208" s="258"/>
      <c r="G208" s="258" t="s">
        <v>33</v>
      </c>
      <c r="H208" s="258">
        <v>2</v>
      </c>
      <c r="I208" s="258"/>
      <c r="J208" s="258" t="s">
        <v>411</v>
      </c>
      <c r="K208" s="258" t="s">
        <v>415</v>
      </c>
      <c r="L208" s="259">
        <v>43511</v>
      </c>
      <c r="M208" s="258" t="s">
        <v>20</v>
      </c>
    </row>
    <row r="209" spans="1:13" x14ac:dyDescent="0.25">
      <c r="A209" s="260" t="s">
        <v>406</v>
      </c>
      <c r="B209" s="260" t="s">
        <v>407</v>
      </c>
      <c r="C209" s="260" t="s">
        <v>408</v>
      </c>
      <c r="D209" s="260" t="s">
        <v>38</v>
      </c>
      <c r="E209" s="260" t="s">
        <v>17</v>
      </c>
      <c r="F209" s="260"/>
      <c r="G209" s="260" t="s">
        <v>33</v>
      </c>
      <c r="H209" s="260">
        <v>2</v>
      </c>
      <c r="I209" s="260"/>
      <c r="J209" s="260" t="s">
        <v>411</v>
      </c>
      <c r="K209" s="260" t="s">
        <v>416</v>
      </c>
      <c r="L209" s="261">
        <v>43511</v>
      </c>
      <c r="M209" s="260" t="s">
        <v>20</v>
      </c>
    </row>
    <row r="210" spans="1:13" x14ac:dyDescent="0.25">
      <c r="A210" s="258" t="s">
        <v>406</v>
      </c>
      <c r="B210" s="258" t="s">
        <v>407</v>
      </c>
      <c r="C210" s="258" t="s">
        <v>408</v>
      </c>
      <c r="D210" s="258" t="s">
        <v>40</v>
      </c>
      <c r="E210" s="258" t="s">
        <v>17</v>
      </c>
      <c r="F210" s="258"/>
      <c r="G210" s="258" t="s">
        <v>33</v>
      </c>
      <c r="H210" s="258">
        <v>2</v>
      </c>
      <c r="I210" s="258"/>
      <c r="J210" s="258" t="s">
        <v>411</v>
      </c>
      <c r="K210" s="258" t="s">
        <v>417</v>
      </c>
      <c r="L210" s="259">
        <v>43511</v>
      </c>
      <c r="M210" s="258" t="s">
        <v>20</v>
      </c>
    </row>
    <row r="211" spans="1:13" x14ac:dyDescent="0.25">
      <c r="A211" s="260" t="s">
        <v>406</v>
      </c>
      <c r="B211" s="260" t="s">
        <v>407</v>
      </c>
      <c r="C211" s="260" t="s">
        <v>408</v>
      </c>
      <c r="D211" s="260" t="s">
        <v>26</v>
      </c>
      <c r="E211" s="260" t="s">
        <v>17</v>
      </c>
      <c r="F211" s="260"/>
      <c r="G211" s="260" t="s">
        <v>33</v>
      </c>
      <c r="H211" s="260">
        <v>2</v>
      </c>
      <c r="I211" s="260"/>
      <c r="J211" s="260" t="s">
        <v>411</v>
      </c>
      <c r="K211" s="260" t="s">
        <v>418</v>
      </c>
      <c r="L211" s="261">
        <v>43511</v>
      </c>
      <c r="M211" s="260" t="s">
        <v>20</v>
      </c>
    </row>
    <row r="212" spans="1:13" x14ac:dyDescent="0.25">
      <c r="A212" s="258" t="s">
        <v>406</v>
      </c>
      <c r="B212" s="258" t="s">
        <v>407</v>
      </c>
      <c r="C212" s="258" t="s">
        <v>408</v>
      </c>
      <c r="D212" s="258" t="s">
        <v>28</v>
      </c>
      <c r="E212" s="258" t="s">
        <v>17</v>
      </c>
      <c r="F212" s="258"/>
      <c r="G212" s="258" t="s">
        <v>33</v>
      </c>
      <c r="H212" s="258">
        <v>2</v>
      </c>
      <c r="I212" s="258"/>
      <c r="J212" s="258" t="s">
        <v>411</v>
      </c>
      <c r="K212" s="258" t="s">
        <v>419</v>
      </c>
      <c r="L212" s="259">
        <v>43511</v>
      </c>
      <c r="M212" s="258" t="s">
        <v>20</v>
      </c>
    </row>
    <row r="213" spans="1:13" x14ac:dyDescent="0.25">
      <c r="A213" s="260" t="s">
        <v>420</v>
      </c>
      <c r="B213" s="260" t="s">
        <v>421</v>
      </c>
      <c r="C213" s="260" t="s">
        <v>408</v>
      </c>
      <c r="D213" s="260" t="s">
        <v>16</v>
      </c>
      <c r="E213" s="260">
        <v>0</v>
      </c>
      <c r="F213" s="260"/>
      <c r="G213" s="260" t="s">
        <v>33</v>
      </c>
      <c r="H213" s="260">
        <v>2</v>
      </c>
      <c r="I213" s="260"/>
      <c r="J213" s="260" t="s">
        <v>422</v>
      </c>
      <c r="K213" s="260" t="s">
        <v>423</v>
      </c>
      <c r="L213" s="261">
        <v>43511</v>
      </c>
      <c r="M213" s="260" t="s">
        <v>20</v>
      </c>
    </row>
    <row r="214" spans="1:13" x14ac:dyDescent="0.25">
      <c r="A214" s="258" t="s">
        <v>420</v>
      </c>
      <c r="B214" s="258" t="s">
        <v>421</v>
      </c>
      <c r="C214" s="258" t="s">
        <v>408</v>
      </c>
      <c r="D214" s="258" t="s">
        <v>21</v>
      </c>
      <c r="E214" s="258">
        <v>0</v>
      </c>
      <c r="F214" s="258"/>
      <c r="G214" s="258" t="s">
        <v>33</v>
      </c>
      <c r="H214" s="258">
        <v>2</v>
      </c>
      <c r="I214" s="258"/>
      <c r="J214" s="258" t="s">
        <v>424</v>
      </c>
      <c r="K214" s="258" t="s">
        <v>425</v>
      </c>
      <c r="L214" s="259">
        <v>43511</v>
      </c>
      <c r="M214" s="258" t="s">
        <v>20</v>
      </c>
    </row>
    <row r="215" spans="1:13" x14ac:dyDescent="0.25">
      <c r="A215" s="260" t="s">
        <v>420</v>
      </c>
      <c r="B215" s="260" t="s">
        <v>421</v>
      </c>
      <c r="C215" s="260" t="s">
        <v>408</v>
      </c>
      <c r="D215" s="260" t="s">
        <v>47</v>
      </c>
      <c r="E215" s="260">
        <v>2</v>
      </c>
      <c r="F215" s="260"/>
      <c r="G215" s="260" t="s">
        <v>33</v>
      </c>
      <c r="H215" s="260">
        <v>2</v>
      </c>
      <c r="I215" s="260"/>
      <c r="J215" s="260" t="s">
        <v>426</v>
      </c>
      <c r="K215" s="260" t="s">
        <v>427</v>
      </c>
      <c r="L215" s="261">
        <v>43511</v>
      </c>
      <c r="M215" s="260" t="s">
        <v>20</v>
      </c>
    </row>
    <row r="216" spans="1:13" x14ac:dyDescent="0.25">
      <c r="A216" s="258" t="s">
        <v>420</v>
      </c>
      <c r="B216" s="258" t="s">
        <v>421</v>
      </c>
      <c r="C216" s="258" t="s">
        <v>408</v>
      </c>
      <c r="D216" s="258" t="s">
        <v>24</v>
      </c>
      <c r="E216" s="258" t="s">
        <v>17</v>
      </c>
      <c r="F216" s="258"/>
      <c r="G216" s="258" t="s">
        <v>33</v>
      </c>
      <c r="H216" s="258">
        <v>2</v>
      </c>
      <c r="I216" s="258"/>
      <c r="J216" s="258" t="s">
        <v>428</v>
      </c>
      <c r="K216" s="258" t="s">
        <v>429</v>
      </c>
      <c r="L216" s="259">
        <v>43511</v>
      </c>
      <c r="M216" s="258" t="s">
        <v>20</v>
      </c>
    </row>
    <row r="217" spans="1:13" x14ac:dyDescent="0.25">
      <c r="A217" s="260" t="s">
        <v>420</v>
      </c>
      <c r="B217" s="260" t="s">
        <v>421</v>
      </c>
      <c r="C217" s="260" t="s">
        <v>408</v>
      </c>
      <c r="D217" s="260" t="s">
        <v>38</v>
      </c>
      <c r="E217" s="260" t="s">
        <v>17</v>
      </c>
      <c r="F217" s="260"/>
      <c r="G217" s="260" t="s">
        <v>33</v>
      </c>
      <c r="H217" s="260">
        <v>2</v>
      </c>
      <c r="I217" s="260"/>
      <c r="J217" s="260" t="s">
        <v>430</v>
      </c>
      <c r="K217" s="260" t="s">
        <v>431</v>
      </c>
      <c r="L217" s="261">
        <v>43511</v>
      </c>
      <c r="M217" s="260" t="s">
        <v>20</v>
      </c>
    </row>
    <row r="218" spans="1:13" x14ac:dyDescent="0.25">
      <c r="A218" s="258" t="s">
        <v>420</v>
      </c>
      <c r="B218" s="258" t="s">
        <v>421</v>
      </c>
      <c r="C218" s="258" t="s">
        <v>408</v>
      </c>
      <c r="D218" s="258" t="s">
        <v>40</v>
      </c>
      <c r="E218" s="258" t="s">
        <v>17</v>
      </c>
      <c r="F218" s="258"/>
      <c r="G218" s="258" t="s">
        <v>33</v>
      </c>
      <c r="H218" s="258">
        <v>2</v>
      </c>
      <c r="I218" s="258"/>
      <c r="J218" s="258" t="s">
        <v>432</v>
      </c>
      <c r="K218" s="258" t="s">
        <v>433</v>
      </c>
      <c r="L218" s="259">
        <v>43511</v>
      </c>
      <c r="M218" s="258" t="s">
        <v>20</v>
      </c>
    </row>
    <row r="219" spans="1:13" x14ac:dyDescent="0.25">
      <c r="A219" s="260" t="s">
        <v>420</v>
      </c>
      <c r="B219" s="260" t="s">
        <v>421</v>
      </c>
      <c r="C219" s="260" t="s">
        <v>408</v>
      </c>
      <c r="D219" s="260" t="s">
        <v>26</v>
      </c>
      <c r="E219" s="260" t="s">
        <v>17</v>
      </c>
      <c r="F219" s="260"/>
      <c r="G219" s="260" t="s">
        <v>33</v>
      </c>
      <c r="H219" s="260">
        <v>2</v>
      </c>
      <c r="I219" s="260"/>
      <c r="J219" s="260" t="s">
        <v>434</v>
      </c>
      <c r="K219" s="260" t="s">
        <v>435</v>
      </c>
      <c r="L219" s="261">
        <v>43511</v>
      </c>
      <c r="M219" s="260" t="s">
        <v>20</v>
      </c>
    </row>
    <row r="220" spans="1:13" x14ac:dyDescent="0.25">
      <c r="A220" s="258" t="s">
        <v>420</v>
      </c>
      <c r="B220" s="258" t="s">
        <v>421</v>
      </c>
      <c r="C220" s="258" t="s">
        <v>408</v>
      </c>
      <c r="D220" s="258" t="s">
        <v>28</v>
      </c>
      <c r="E220" s="258" t="s">
        <v>17</v>
      </c>
      <c r="F220" s="258"/>
      <c r="G220" s="258" t="s">
        <v>33</v>
      </c>
      <c r="H220" s="258">
        <v>2</v>
      </c>
      <c r="I220" s="258"/>
      <c r="J220" s="258" t="s">
        <v>434</v>
      </c>
      <c r="K220" s="258" t="s">
        <v>436</v>
      </c>
      <c r="L220" s="259">
        <v>43511</v>
      </c>
      <c r="M220" s="258" t="s">
        <v>20</v>
      </c>
    </row>
    <row r="221" spans="1:13" x14ac:dyDescent="0.25">
      <c r="A221" s="260" t="s">
        <v>437</v>
      </c>
      <c r="B221" s="260" t="s">
        <v>438</v>
      </c>
      <c r="C221" s="260" t="s">
        <v>408</v>
      </c>
      <c r="D221" s="260" t="s">
        <v>16</v>
      </c>
      <c r="E221" s="260">
        <v>0</v>
      </c>
      <c r="F221" s="260"/>
      <c r="G221" s="260" t="s">
        <v>33</v>
      </c>
      <c r="H221" s="260">
        <v>2</v>
      </c>
      <c r="I221" s="260"/>
      <c r="J221" s="260"/>
      <c r="K221" s="260" t="s">
        <v>439</v>
      </c>
      <c r="L221" s="261">
        <v>43511</v>
      </c>
      <c r="M221" s="260" t="s">
        <v>20</v>
      </c>
    </row>
    <row r="222" spans="1:13" x14ac:dyDescent="0.25">
      <c r="A222" s="258" t="s">
        <v>437</v>
      </c>
      <c r="B222" s="258" t="s">
        <v>438</v>
      </c>
      <c r="C222" s="258" t="s">
        <v>408</v>
      </c>
      <c r="D222" s="258" t="s">
        <v>21</v>
      </c>
      <c r="E222" s="258">
        <v>0</v>
      </c>
      <c r="F222" s="258"/>
      <c r="G222" s="258" t="s">
        <v>33</v>
      </c>
      <c r="H222" s="258">
        <v>2</v>
      </c>
      <c r="I222" s="258"/>
      <c r="J222" s="258"/>
      <c r="K222" s="258" t="s">
        <v>440</v>
      </c>
      <c r="L222" s="259">
        <v>43511</v>
      </c>
      <c r="M222" s="258" t="s">
        <v>20</v>
      </c>
    </row>
    <row r="223" spans="1:13" x14ac:dyDescent="0.25">
      <c r="A223" s="260" t="s">
        <v>437</v>
      </c>
      <c r="B223" s="260" t="s">
        <v>438</v>
      </c>
      <c r="C223" s="260" t="s">
        <v>408</v>
      </c>
      <c r="D223" s="260" t="s">
        <v>47</v>
      </c>
      <c r="E223" s="260">
        <v>2</v>
      </c>
      <c r="F223" s="260"/>
      <c r="G223" s="260" t="s">
        <v>33</v>
      </c>
      <c r="H223" s="260">
        <v>2</v>
      </c>
      <c r="I223" s="260"/>
      <c r="J223" s="260" t="s">
        <v>441</v>
      </c>
      <c r="K223" s="260" t="s">
        <v>442</v>
      </c>
      <c r="L223" s="261">
        <v>43511</v>
      </c>
      <c r="M223" s="260" t="s">
        <v>20</v>
      </c>
    </row>
    <row r="224" spans="1:13" x14ac:dyDescent="0.25">
      <c r="A224" s="258" t="s">
        <v>437</v>
      </c>
      <c r="B224" s="258" t="s">
        <v>438</v>
      </c>
      <c r="C224" s="258" t="s">
        <v>408</v>
      </c>
      <c r="D224" s="258" t="s">
        <v>24</v>
      </c>
      <c r="E224" s="258" t="s">
        <v>17</v>
      </c>
      <c r="F224" s="258"/>
      <c r="G224" s="258" t="s">
        <v>33</v>
      </c>
      <c r="H224" s="258">
        <v>2</v>
      </c>
      <c r="I224" s="258"/>
      <c r="J224" s="258"/>
      <c r="K224" s="258" t="s">
        <v>443</v>
      </c>
      <c r="L224" s="259">
        <v>43511</v>
      </c>
      <c r="M224" s="258" t="s">
        <v>20</v>
      </c>
    </row>
    <row r="225" spans="1:13" x14ac:dyDescent="0.25">
      <c r="A225" s="260" t="s">
        <v>437</v>
      </c>
      <c r="B225" s="260" t="s">
        <v>438</v>
      </c>
      <c r="C225" s="260" t="s">
        <v>408</v>
      </c>
      <c r="D225" s="260" t="s">
        <v>38</v>
      </c>
      <c r="E225" s="260" t="s">
        <v>17</v>
      </c>
      <c r="F225" s="260"/>
      <c r="G225" s="260" t="s">
        <v>33</v>
      </c>
      <c r="H225" s="260">
        <v>2</v>
      </c>
      <c r="I225" s="260"/>
      <c r="J225" s="260"/>
      <c r="K225" s="260" t="s">
        <v>444</v>
      </c>
      <c r="L225" s="261">
        <v>43511</v>
      </c>
      <c r="M225" s="260" t="s">
        <v>20</v>
      </c>
    </row>
    <row r="226" spans="1:13" x14ac:dyDescent="0.25">
      <c r="A226" s="258" t="s">
        <v>437</v>
      </c>
      <c r="B226" s="258" t="s">
        <v>438</v>
      </c>
      <c r="C226" s="258" t="s">
        <v>408</v>
      </c>
      <c r="D226" s="258" t="s">
        <v>40</v>
      </c>
      <c r="E226" s="258" t="s">
        <v>17</v>
      </c>
      <c r="F226" s="258"/>
      <c r="G226" s="258" t="s">
        <v>33</v>
      </c>
      <c r="H226" s="258">
        <v>2</v>
      </c>
      <c r="I226" s="258"/>
      <c r="J226" s="258"/>
      <c r="K226" s="258" t="s">
        <v>445</v>
      </c>
      <c r="L226" s="259">
        <v>43511</v>
      </c>
      <c r="M226" s="258" t="s">
        <v>20</v>
      </c>
    </row>
    <row r="227" spans="1:13" x14ac:dyDescent="0.25">
      <c r="A227" s="260" t="s">
        <v>437</v>
      </c>
      <c r="B227" s="260" t="s">
        <v>438</v>
      </c>
      <c r="C227" s="260" t="s">
        <v>408</v>
      </c>
      <c r="D227" s="260" t="s">
        <v>26</v>
      </c>
      <c r="E227" s="260" t="s">
        <v>17</v>
      </c>
      <c r="F227" s="260"/>
      <c r="G227" s="260" t="s">
        <v>33</v>
      </c>
      <c r="H227" s="260">
        <v>2</v>
      </c>
      <c r="I227" s="260"/>
      <c r="J227" s="260" t="s">
        <v>446</v>
      </c>
      <c r="K227" s="260" t="s">
        <v>447</v>
      </c>
      <c r="L227" s="261">
        <v>43511</v>
      </c>
      <c r="M227" s="260" t="s">
        <v>20</v>
      </c>
    </row>
    <row r="228" spans="1:13" x14ac:dyDescent="0.25">
      <c r="A228" s="258" t="s">
        <v>437</v>
      </c>
      <c r="B228" s="258" t="s">
        <v>438</v>
      </c>
      <c r="C228" s="258" t="s">
        <v>408</v>
      </c>
      <c r="D228" s="258" t="s">
        <v>28</v>
      </c>
      <c r="E228" s="258" t="s">
        <v>17</v>
      </c>
      <c r="F228" s="258"/>
      <c r="G228" s="258" t="s">
        <v>33</v>
      </c>
      <c r="H228" s="258">
        <v>2</v>
      </c>
      <c r="I228" s="258"/>
      <c r="J228" s="258" t="s">
        <v>448</v>
      </c>
      <c r="K228" s="258" t="s">
        <v>449</v>
      </c>
      <c r="L228" s="259">
        <v>43511</v>
      </c>
      <c r="M228" s="258" t="s">
        <v>20</v>
      </c>
    </row>
    <row r="229" spans="1:13" x14ac:dyDescent="0.25">
      <c r="A229" s="260" t="s">
        <v>450</v>
      </c>
      <c r="B229" s="260" t="s">
        <v>451</v>
      </c>
      <c r="C229" s="260" t="s">
        <v>408</v>
      </c>
      <c r="D229" s="260" t="s">
        <v>16</v>
      </c>
      <c r="E229" s="260" t="s">
        <v>17</v>
      </c>
      <c r="F229" s="260"/>
      <c r="G229" s="260" t="s">
        <v>33</v>
      </c>
      <c r="H229" s="260">
        <v>2</v>
      </c>
      <c r="I229" s="260"/>
      <c r="J229" s="260"/>
      <c r="K229" s="260" t="s">
        <v>452</v>
      </c>
      <c r="L229" s="261">
        <v>43511</v>
      </c>
      <c r="M229" s="260" t="s">
        <v>20</v>
      </c>
    </row>
    <row r="230" spans="1:13" x14ac:dyDescent="0.25">
      <c r="A230" s="258" t="s">
        <v>450</v>
      </c>
      <c r="B230" s="258" t="s">
        <v>451</v>
      </c>
      <c r="C230" s="258" t="s">
        <v>408</v>
      </c>
      <c r="D230" s="258" t="s">
        <v>21</v>
      </c>
      <c r="E230" s="258" t="s">
        <v>17</v>
      </c>
      <c r="F230" s="258" t="s">
        <v>17</v>
      </c>
      <c r="G230" s="258" t="s">
        <v>17</v>
      </c>
      <c r="H230" s="258" t="s">
        <v>17</v>
      </c>
      <c r="I230" s="258"/>
      <c r="J230" s="258"/>
      <c r="K230" s="258" t="s">
        <v>453</v>
      </c>
      <c r="L230" s="259">
        <v>43511</v>
      </c>
      <c r="M230" s="258" t="s">
        <v>20</v>
      </c>
    </row>
    <row r="231" spans="1:13" x14ac:dyDescent="0.25">
      <c r="A231" s="260" t="s">
        <v>450</v>
      </c>
      <c r="B231" s="260" t="s">
        <v>451</v>
      </c>
      <c r="C231" s="260" t="s">
        <v>408</v>
      </c>
      <c r="D231" s="260" t="s">
        <v>47</v>
      </c>
      <c r="E231" s="260">
        <v>3</v>
      </c>
      <c r="F231" s="260"/>
      <c r="G231" s="260" t="s">
        <v>33</v>
      </c>
      <c r="H231" s="260">
        <v>2</v>
      </c>
      <c r="I231" s="260"/>
      <c r="J231" s="260" t="s">
        <v>454</v>
      </c>
      <c r="K231" s="260" t="s">
        <v>455</v>
      </c>
      <c r="L231" s="261">
        <v>43511</v>
      </c>
      <c r="M231" s="260" t="s">
        <v>20</v>
      </c>
    </row>
    <row r="232" spans="1:13" x14ac:dyDescent="0.25">
      <c r="A232" s="258" t="s">
        <v>450</v>
      </c>
      <c r="B232" s="258" t="s">
        <v>451</v>
      </c>
      <c r="C232" s="258" t="s">
        <v>408</v>
      </c>
      <c r="D232" s="258" t="s">
        <v>24</v>
      </c>
      <c r="E232" s="258" t="s">
        <v>17</v>
      </c>
      <c r="F232" s="258"/>
      <c r="G232" s="258" t="s">
        <v>33</v>
      </c>
      <c r="H232" s="258">
        <v>2</v>
      </c>
      <c r="I232" s="258"/>
      <c r="J232" s="258"/>
      <c r="K232" s="258" t="s">
        <v>456</v>
      </c>
      <c r="L232" s="259">
        <v>43511</v>
      </c>
      <c r="M232" s="258" t="s">
        <v>20</v>
      </c>
    </row>
    <row r="233" spans="1:13" x14ac:dyDescent="0.25">
      <c r="A233" s="260" t="s">
        <v>450</v>
      </c>
      <c r="B233" s="260" t="s">
        <v>451</v>
      </c>
      <c r="C233" s="260" t="s">
        <v>408</v>
      </c>
      <c r="D233" s="260" t="s">
        <v>38</v>
      </c>
      <c r="E233" s="260" t="s">
        <v>17</v>
      </c>
      <c r="F233" s="260"/>
      <c r="G233" s="260" t="s">
        <v>33</v>
      </c>
      <c r="H233" s="260">
        <v>2</v>
      </c>
      <c r="I233" s="260"/>
      <c r="J233" s="260"/>
      <c r="K233" s="260" t="s">
        <v>457</v>
      </c>
      <c r="L233" s="261">
        <v>43511</v>
      </c>
      <c r="M233" s="260" t="s">
        <v>20</v>
      </c>
    </row>
    <row r="234" spans="1:13" x14ac:dyDescent="0.25">
      <c r="A234" s="258" t="s">
        <v>450</v>
      </c>
      <c r="B234" s="258" t="s">
        <v>451</v>
      </c>
      <c r="C234" s="258" t="s">
        <v>408</v>
      </c>
      <c r="D234" s="258" t="s">
        <v>40</v>
      </c>
      <c r="E234" s="258" t="s">
        <v>17</v>
      </c>
      <c r="F234" s="258"/>
      <c r="G234" s="258" t="s">
        <v>33</v>
      </c>
      <c r="H234" s="258">
        <v>2</v>
      </c>
      <c r="I234" s="258"/>
      <c r="J234" s="258"/>
      <c r="K234" s="258" t="s">
        <v>458</v>
      </c>
      <c r="L234" s="259">
        <v>43511</v>
      </c>
      <c r="M234" s="258" t="s">
        <v>20</v>
      </c>
    </row>
    <row r="235" spans="1:13" x14ac:dyDescent="0.25">
      <c r="A235" s="260" t="s">
        <v>450</v>
      </c>
      <c r="B235" s="260" t="s">
        <v>451</v>
      </c>
      <c r="C235" s="260" t="s">
        <v>408</v>
      </c>
      <c r="D235" s="260" t="s">
        <v>26</v>
      </c>
      <c r="E235" s="260" t="s">
        <v>17</v>
      </c>
      <c r="F235" s="260"/>
      <c r="G235" s="260" t="s">
        <v>33</v>
      </c>
      <c r="H235" s="260">
        <v>2</v>
      </c>
      <c r="I235" s="260"/>
      <c r="J235" s="260" t="s">
        <v>459</v>
      </c>
      <c r="K235" s="260" t="s">
        <v>460</v>
      </c>
      <c r="L235" s="261">
        <v>43511</v>
      </c>
      <c r="M235" s="260" t="s">
        <v>20</v>
      </c>
    </row>
    <row r="236" spans="1:13" x14ac:dyDescent="0.25">
      <c r="A236" s="258" t="s">
        <v>450</v>
      </c>
      <c r="B236" s="258" t="s">
        <v>451</v>
      </c>
      <c r="C236" s="258" t="s">
        <v>408</v>
      </c>
      <c r="D236" s="258" t="s">
        <v>28</v>
      </c>
      <c r="E236" s="258" t="s">
        <v>17</v>
      </c>
      <c r="F236" s="258"/>
      <c r="G236" s="258" t="s">
        <v>33</v>
      </c>
      <c r="H236" s="258">
        <v>2</v>
      </c>
      <c r="I236" s="258"/>
      <c r="J236" s="258" t="s">
        <v>459</v>
      </c>
      <c r="K236" s="258" t="s">
        <v>461</v>
      </c>
      <c r="L236" s="259">
        <v>43511</v>
      </c>
      <c r="M236" s="258" t="s">
        <v>20</v>
      </c>
    </row>
    <row r="237" spans="1:13" x14ac:dyDescent="0.25">
      <c r="A237" s="260" t="s">
        <v>133</v>
      </c>
      <c r="B237" s="260" t="s">
        <v>134</v>
      </c>
      <c r="C237" s="260" t="s">
        <v>135</v>
      </c>
      <c r="D237" s="260" t="s">
        <v>38</v>
      </c>
      <c r="E237" s="260" t="s">
        <v>17</v>
      </c>
      <c r="F237" s="260"/>
      <c r="G237" s="260" t="s">
        <v>33</v>
      </c>
      <c r="H237" s="260">
        <v>2</v>
      </c>
      <c r="I237" s="260"/>
      <c r="J237" s="260" t="s">
        <v>462</v>
      </c>
      <c r="K237" s="260" t="s">
        <v>463</v>
      </c>
      <c r="L237" s="261">
        <v>43522</v>
      </c>
      <c r="M237" s="260" t="s">
        <v>20</v>
      </c>
    </row>
    <row r="238" spans="1:13" x14ac:dyDescent="0.25">
      <c r="A238" s="258" t="s">
        <v>464</v>
      </c>
      <c r="B238" s="258" t="s">
        <v>465</v>
      </c>
      <c r="C238" s="258" t="s">
        <v>466</v>
      </c>
      <c r="D238" s="258" t="s">
        <v>16</v>
      </c>
      <c r="E238" s="258" t="s">
        <v>17</v>
      </c>
      <c r="F238" s="258"/>
      <c r="G238" s="258" t="s">
        <v>33</v>
      </c>
      <c r="H238" s="258">
        <v>2</v>
      </c>
      <c r="I238" s="258"/>
      <c r="J238" s="258" t="s">
        <v>467</v>
      </c>
      <c r="K238" s="258" t="s">
        <v>468</v>
      </c>
      <c r="L238" s="259">
        <v>43523</v>
      </c>
      <c r="M238" s="258" t="s">
        <v>20</v>
      </c>
    </row>
    <row r="239" spans="1:13" x14ac:dyDescent="0.25">
      <c r="A239" s="260" t="s">
        <v>464</v>
      </c>
      <c r="B239" s="260" t="s">
        <v>465</v>
      </c>
      <c r="C239" s="260" t="s">
        <v>466</v>
      </c>
      <c r="D239" s="260" t="s">
        <v>21</v>
      </c>
      <c r="E239" s="260" t="s">
        <v>17</v>
      </c>
      <c r="F239" s="260" t="s">
        <v>17</v>
      </c>
      <c r="G239" s="260" t="s">
        <v>17</v>
      </c>
      <c r="H239" s="260" t="s">
        <v>17</v>
      </c>
      <c r="I239" s="260" t="s">
        <v>17</v>
      </c>
      <c r="J239" s="260" t="s">
        <v>467</v>
      </c>
      <c r="K239" s="260" t="s">
        <v>469</v>
      </c>
      <c r="L239" s="261">
        <v>43523</v>
      </c>
      <c r="M239" s="260" t="s">
        <v>20</v>
      </c>
    </row>
    <row r="240" spans="1:13" x14ac:dyDescent="0.25">
      <c r="A240" s="258" t="s">
        <v>464</v>
      </c>
      <c r="B240" s="258" t="s">
        <v>465</v>
      </c>
      <c r="C240" s="258" t="s">
        <v>466</v>
      </c>
      <c r="D240" s="258" t="s">
        <v>24</v>
      </c>
      <c r="E240" s="258">
        <v>444</v>
      </c>
      <c r="F240" s="258" t="s">
        <v>470</v>
      </c>
      <c r="G240" s="258" t="s">
        <v>33</v>
      </c>
      <c r="H240" s="258">
        <v>2</v>
      </c>
      <c r="I240" s="258" t="s">
        <v>471</v>
      </c>
      <c r="J240" s="258" t="s">
        <v>472</v>
      </c>
      <c r="K240" s="258" t="s">
        <v>473</v>
      </c>
      <c r="L240" s="259">
        <v>43523</v>
      </c>
      <c r="M240" s="258" t="s">
        <v>20</v>
      </c>
    </row>
    <row r="241" spans="1:13" x14ac:dyDescent="0.25">
      <c r="A241" s="260" t="s">
        <v>464</v>
      </c>
      <c r="B241" s="260" t="s">
        <v>465</v>
      </c>
      <c r="C241" s="260" t="s">
        <v>466</v>
      </c>
      <c r="D241" s="260" t="s">
        <v>26</v>
      </c>
      <c r="E241" s="260" t="s">
        <v>17</v>
      </c>
      <c r="F241" s="260"/>
      <c r="G241" s="260" t="s">
        <v>33</v>
      </c>
      <c r="H241" s="260">
        <v>2</v>
      </c>
      <c r="I241" s="260"/>
      <c r="J241" s="260"/>
      <c r="K241" s="260" t="s">
        <v>474</v>
      </c>
      <c r="L241" s="261">
        <v>43523</v>
      </c>
      <c r="M241" s="260" t="s">
        <v>20</v>
      </c>
    </row>
    <row r="242" spans="1:13" x14ac:dyDescent="0.25">
      <c r="A242" s="258" t="s">
        <v>464</v>
      </c>
      <c r="B242" s="258" t="s">
        <v>465</v>
      </c>
      <c r="C242" s="258" t="s">
        <v>466</v>
      </c>
      <c r="D242" s="258" t="s">
        <v>28</v>
      </c>
      <c r="E242" s="258" t="s">
        <v>17</v>
      </c>
      <c r="F242" s="258"/>
      <c r="G242" s="258" t="s">
        <v>33</v>
      </c>
      <c r="H242" s="258">
        <v>2</v>
      </c>
      <c r="I242" s="258"/>
      <c r="J242" s="258"/>
      <c r="K242" s="258" t="s">
        <v>475</v>
      </c>
      <c r="L242" s="259">
        <v>43523</v>
      </c>
      <c r="M242" s="258" t="s">
        <v>20</v>
      </c>
    </row>
    <row r="243" spans="1:13" x14ac:dyDescent="0.25">
      <c r="A243" s="260" t="s">
        <v>476</v>
      </c>
      <c r="B243" s="260" t="s">
        <v>477</v>
      </c>
      <c r="C243" s="260" t="s">
        <v>125</v>
      </c>
      <c r="D243" s="260" t="s">
        <v>16</v>
      </c>
      <c r="E243" s="260" t="s">
        <v>17</v>
      </c>
      <c r="F243" s="260" t="s">
        <v>17</v>
      </c>
      <c r="G243" s="260" t="s">
        <v>33</v>
      </c>
      <c r="H243" s="260">
        <v>2</v>
      </c>
      <c r="I243" s="260" t="s">
        <v>17</v>
      </c>
      <c r="J243" s="260" t="s">
        <v>478</v>
      </c>
      <c r="K243" s="260" t="s">
        <v>479</v>
      </c>
      <c r="L243" s="261">
        <v>43523</v>
      </c>
      <c r="M243" s="260" t="s">
        <v>20</v>
      </c>
    </row>
    <row r="244" spans="1:13" x14ac:dyDescent="0.25">
      <c r="A244" s="258" t="s">
        <v>476</v>
      </c>
      <c r="B244" s="258" t="s">
        <v>477</v>
      </c>
      <c r="C244" s="258" t="s">
        <v>125</v>
      </c>
      <c r="D244" s="258" t="s">
        <v>21</v>
      </c>
      <c r="E244" s="258" t="s">
        <v>17</v>
      </c>
      <c r="F244" s="258" t="s">
        <v>17</v>
      </c>
      <c r="G244" s="258" t="s">
        <v>17</v>
      </c>
      <c r="H244" s="258" t="s">
        <v>17</v>
      </c>
      <c r="I244" s="258" t="s">
        <v>17</v>
      </c>
      <c r="J244" s="258" t="s">
        <v>480</v>
      </c>
      <c r="K244" s="258" t="s">
        <v>481</v>
      </c>
      <c r="L244" s="259">
        <v>43523</v>
      </c>
      <c r="M244" s="258" t="s">
        <v>20</v>
      </c>
    </row>
    <row r="245" spans="1:13" x14ac:dyDescent="0.25">
      <c r="A245" s="260" t="s">
        <v>476</v>
      </c>
      <c r="B245" s="260" t="s">
        <v>477</v>
      </c>
      <c r="C245" s="260" t="s">
        <v>125</v>
      </c>
      <c r="D245" s="260" t="s">
        <v>47</v>
      </c>
      <c r="E245" s="260">
        <v>3</v>
      </c>
      <c r="F245" s="260" t="s">
        <v>482</v>
      </c>
      <c r="G245" s="260" t="s">
        <v>33</v>
      </c>
      <c r="H245" s="260">
        <v>2</v>
      </c>
      <c r="I245" s="260" t="s">
        <v>483</v>
      </c>
      <c r="J245" s="260" t="s">
        <v>484</v>
      </c>
      <c r="K245" s="260" t="s">
        <v>485</v>
      </c>
      <c r="L245" s="261">
        <v>43523</v>
      </c>
      <c r="M245" s="260" t="s">
        <v>20</v>
      </c>
    </row>
    <row r="246" spans="1:13" x14ac:dyDescent="0.25">
      <c r="A246" s="258" t="s">
        <v>476</v>
      </c>
      <c r="B246" s="258" t="s">
        <v>477</v>
      </c>
      <c r="C246" s="258" t="s">
        <v>125</v>
      </c>
      <c r="D246" s="258" t="s">
        <v>24</v>
      </c>
      <c r="E246" s="258" t="s">
        <v>17</v>
      </c>
      <c r="F246" s="258" t="s">
        <v>17</v>
      </c>
      <c r="G246" s="258" t="s">
        <v>33</v>
      </c>
      <c r="H246" s="258">
        <v>2</v>
      </c>
      <c r="I246" s="258" t="s">
        <v>17</v>
      </c>
      <c r="J246" s="258" t="s">
        <v>486</v>
      </c>
      <c r="K246" s="258" t="s">
        <v>487</v>
      </c>
      <c r="L246" s="259">
        <v>43523</v>
      </c>
      <c r="M246" s="258" t="s">
        <v>20</v>
      </c>
    </row>
    <row r="247" spans="1:13" x14ac:dyDescent="0.25">
      <c r="A247" s="260" t="s">
        <v>476</v>
      </c>
      <c r="B247" s="260" t="s">
        <v>477</v>
      </c>
      <c r="C247" s="260" t="s">
        <v>125</v>
      </c>
      <c r="D247" s="260" t="s">
        <v>38</v>
      </c>
      <c r="E247" s="260" t="s">
        <v>17</v>
      </c>
      <c r="F247" s="260" t="s">
        <v>17</v>
      </c>
      <c r="G247" s="260" t="s">
        <v>33</v>
      </c>
      <c r="H247" s="260">
        <v>2</v>
      </c>
      <c r="I247" s="260" t="s">
        <v>17</v>
      </c>
      <c r="J247" s="260" t="s">
        <v>488</v>
      </c>
      <c r="K247" s="260" t="s">
        <v>489</v>
      </c>
      <c r="L247" s="261">
        <v>43523</v>
      </c>
      <c r="M247" s="260" t="s">
        <v>20</v>
      </c>
    </row>
    <row r="248" spans="1:13" x14ac:dyDescent="0.25">
      <c r="A248" s="258" t="s">
        <v>476</v>
      </c>
      <c r="B248" s="258" t="s">
        <v>477</v>
      </c>
      <c r="C248" s="258" t="s">
        <v>125</v>
      </c>
      <c r="D248" s="258" t="s">
        <v>40</v>
      </c>
      <c r="E248" s="258" t="s">
        <v>17</v>
      </c>
      <c r="F248" s="258" t="s">
        <v>17</v>
      </c>
      <c r="G248" s="258" t="s">
        <v>33</v>
      </c>
      <c r="H248" s="258">
        <v>2</v>
      </c>
      <c r="I248" s="258" t="s">
        <v>17</v>
      </c>
      <c r="J248" s="258" t="s">
        <v>490</v>
      </c>
      <c r="K248" s="258" t="s">
        <v>491</v>
      </c>
      <c r="L248" s="259">
        <v>43523</v>
      </c>
      <c r="M248" s="258" t="s">
        <v>20</v>
      </c>
    </row>
    <row r="249" spans="1:13" x14ac:dyDescent="0.25">
      <c r="A249" s="260" t="s">
        <v>492</v>
      </c>
      <c r="B249" s="260" t="s">
        <v>493</v>
      </c>
      <c r="C249" s="260" t="s">
        <v>57</v>
      </c>
      <c r="D249" s="260" t="s">
        <v>26</v>
      </c>
      <c r="E249" s="260" t="s">
        <v>17</v>
      </c>
      <c r="F249" s="260"/>
      <c r="G249" s="260" t="s">
        <v>17</v>
      </c>
      <c r="H249" s="260" t="s">
        <v>17</v>
      </c>
      <c r="I249" s="260"/>
      <c r="J249" s="260"/>
      <c r="K249" s="260" t="s">
        <v>494</v>
      </c>
      <c r="L249" s="261">
        <v>43523</v>
      </c>
      <c r="M249" s="260" t="s">
        <v>20</v>
      </c>
    </row>
    <row r="250" spans="1:13" x14ac:dyDescent="0.25">
      <c r="A250" s="258" t="s">
        <v>492</v>
      </c>
      <c r="B250" s="258" t="s">
        <v>493</v>
      </c>
      <c r="C250" s="258" t="s">
        <v>57</v>
      </c>
      <c r="D250" s="258" t="s">
        <v>28</v>
      </c>
      <c r="E250" s="258" t="s">
        <v>17</v>
      </c>
      <c r="F250" s="258"/>
      <c r="G250" s="258" t="s">
        <v>17</v>
      </c>
      <c r="H250" s="258" t="s">
        <v>17</v>
      </c>
      <c r="I250" s="258"/>
      <c r="J250" s="258"/>
      <c r="K250" s="258" t="s">
        <v>495</v>
      </c>
      <c r="L250" s="259">
        <v>43523</v>
      </c>
      <c r="M250" s="258" t="s">
        <v>20</v>
      </c>
    </row>
    <row r="251" spans="1:13" x14ac:dyDescent="0.25">
      <c r="A251" s="260" t="s">
        <v>298</v>
      </c>
      <c r="B251" s="260" t="s">
        <v>299</v>
      </c>
      <c r="C251" s="260" t="s">
        <v>300</v>
      </c>
      <c r="D251" s="260" t="s">
        <v>40</v>
      </c>
      <c r="E251" s="260" t="s">
        <v>17</v>
      </c>
      <c r="F251" s="260" t="s">
        <v>17</v>
      </c>
      <c r="G251" s="260" t="s">
        <v>33</v>
      </c>
      <c r="H251" s="260">
        <v>2</v>
      </c>
      <c r="I251" s="260" t="s">
        <v>17</v>
      </c>
      <c r="J251" s="260" t="s">
        <v>496</v>
      </c>
      <c r="K251" s="260" t="s">
        <v>497</v>
      </c>
      <c r="L251" s="261">
        <v>43524</v>
      </c>
      <c r="M251" s="260" t="s">
        <v>20</v>
      </c>
    </row>
    <row r="252" spans="1:13" x14ac:dyDescent="0.25">
      <c r="A252" s="258" t="s">
        <v>492</v>
      </c>
      <c r="B252" s="258" t="s">
        <v>493</v>
      </c>
      <c r="C252" s="258" t="s">
        <v>57</v>
      </c>
      <c r="D252" s="258" t="s">
        <v>16</v>
      </c>
      <c r="E252" s="258" t="s">
        <v>17</v>
      </c>
      <c r="F252" s="258" t="s">
        <v>17</v>
      </c>
      <c r="G252" s="258" t="s">
        <v>17</v>
      </c>
      <c r="H252" s="258" t="s">
        <v>17</v>
      </c>
      <c r="I252" s="258" t="s">
        <v>17</v>
      </c>
      <c r="J252" s="258" t="s">
        <v>17</v>
      </c>
      <c r="K252" s="258" t="s">
        <v>498</v>
      </c>
      <c r="L252" s="259">
        <v>43532</v>
      </c>
      <c r="M252" s="258" t="s">
        <v>20</v>
      </c>
    </row>
    <row r="253" spans="1:13" x14ac:dyDescent="0.25">
      <c r="A253" s="260" t="s">
        <v>492</v>
      </c>
      <c r="B253" s="260" t="s">
        <v>493</v>
      </c>
      <c r="C253" s="260" t="s">
        <v>57</v>
      </c>
      <c r="D253" s="260" t="s">
        <v>21</v>
      </c>
      <c r="E253" s="260" t="s">
        <v>17</v>
      </c>
      <c r="F253" s="260" t="s">
        <v>17</v>
      </c>
      <c r="G253" s="260" t="s">
        <v>17</v>
      </c>
      <c r="H253" s="260" t="s">
        <v>17</v>
      </c>
      <c r="I253" s="260" t="s">
        <v>17</v>
      </c>
      <c r="J253" s="260" t="s">
        <v>17</v>
      </c>
      <c r="K253" s="260" t="s">
        <v>499</v>
      </c>
      <c r="L253" s="261">
        <v>43532</v>
      </c>
      <c r="M253" s="260" t="s">
        <v>20</v>
      </c>
    </row>
    <row r="254" spans="1:13" x14ac:dyDescent="0.25">
      <c r="A254" s="258" t="s">
        <v>492</v>
      </c>
      <c r="B254" s="258" t="s">
        <v>493</v>
      </c>
      <c r="C254" s="258" t="s">
        <v>57</v>
      </c>
      <c r="D254" s="258" t="s">
        <v>24</v>
      </c>
      <c r="E254" s="258" t="s">
        <v>17</v>
      </c>
      <c r="F254" s="258" t="s">
        <v>17</v>
      </c>
      <c r="G254" s="258" t="s">
        <v>17</v>
      </c>
      <c r="H254" s="258" t="s">
        <v>17</v>
      </c>
      <c r="I254" s="258" t="s">
        <v>17</v>
      </c>
      <c r="J254" s="258" t="s">
        <v>17</v>
      </c>
      <c r="K254" s="258" t="s">
        <v>500</v>
      </c>
      <c r="L254" s="259">
        <v>43532</v>
      </c>
      <c r="M254" s="258" t="s">
        <v>20</v>
      </c>
    </row>
    <row r="255" spans="1:13" x14ac:dyDescent="0.25">
      <c r="A255" s="260" t="s">
        <v>501</v>
      </c>
      <c r="B255" s="260" t="s">
        <v>502</v>
      </c>
      <c r="C255" s="260" t="s">
        <v>503</v>
      </c>
      <c r="D255" s="260" t="s">
        <v>16</v>
      </c>
      <c r="E255" s="260">
        <v>0</v>
      </c>
      <c r="F255" s="260"/>
      <c r="G255" s="260" t="s">
        <v>33</v>
      </c>
      <c r="H255" s="260">
        <v>2</v>
      </c>
      <c r="I255" s="260"/>
      <c r="J255" s="260"/>
      <c r="K255" s="260" t="s">
        <v>504</v>
      </c>
      <c r="L255" s="261">
        <v>43545</v>
      </c>
      <c r="M255" s="260" t="s">
        <v>20</v>
      </c>
    </row>
    <row r="256" spans="1:13" x14ac:dyDescent="0.25">
      <c r="A256" s="258" t="s">
        <v>501</v>
      </c>
      <c r="B256" s="258" t="s">
        <v>502</v>
      </c>
      <c r="C256" s="258" t="s">
        <v>503</v>
      </c>
      <c r="D256" s="258" t="s">
        <v>21</v>
      </c>
      <c r="E256" s="258">
        <v>4300</v>
      </c>
      <c r="F256" s="258" t="s">
        <v>505</v>
      </c>
      <c r="G256" s="258" t="s">
        <v>33</v>
      </c>
      <c r="H256" s="258">
        <v>2</v>
      </c>
      <c r="I256" s="258"/>
      <c r="J256" s="258" t="s">
        <v>506</v>
      </c>
      <c r="K256" s="258" t="s">
        <v>507</v>
      </c>
      <c r="L256" s="259">
        <v>43545</v>
      </c>
      <c r="M256" s="258" t="s">
        <v>20</v>
      </c>
    </row>
    <row r="257" spans="1:13" x14ac:dyDescent="0.25">
      <c r="A257" s="260" t="s">
        <v>501</v>
      </c>
      <c r="B257" s="260" t="s">
        <v>502</v>
      </c>
      <c r="C257" s="260" t="s">
        <v>503</v>
      </c>
      <c r="D257" s="260" t="s">
        <v>24</v>
      </c>
      <c r="E257" s="260">
        <v>5200000</v>
      </c>
      <c r="F257" s="260" t="s">
        <v>508</v>
      </c>
      <c r="G257" s="260" t="s">
        <v>33</v>
      </c>
      <c r="H257" s="260">
        <v>2</v>
      </c>
      <c r="I257" s="260"/>
      <c r="J257" s="260" t="s">
        <v>509</v>
      </c>
      <c r="K257" s="260" t="s">
        <v>510</v>
      </c>
      <c r="L257" s="261">
        <v>43545</v>
      </c>
      <c r="M257" s="260" t="s">
        <v>20</v>
      </c>
    </row>
    <row r="258" spans="1:13" x14ac:dyDescent="0.25">
      <c r="A258" s="258" t="s">
        <v>511</v>
      </c>
      <c r="B258" s="258" t="s">
        <v>512</v>
      </c>
      <c r="C258" s="258" t="s">
        <v>513</v>
      </c>
      <c r="D258" s="258" t="s">
        <v>16</v>
      </c>
      <c r="E258" s="258" t="s">
        <v>17</v>
      </c>
      <c r="F258" s="258" t="s">
        <v>17</v>
      </c>
      <c r="G258" s="258" t="s">
        <v>17</v>
      </c>
      <c r="H258" s="258" t="s">
        <v>17</v>
      </c>
      <c r="I258" s="258" t="s">
        <v>17</v>
      </c>
      <c r="J258" s="258" t="s">
        <v>17</v>
      </c>
      <c r="K258" s="258" t="s">
        <v>514</v>
      </c>
      <c r="L258" s="259">
        <v>43551</v>
      </c>
      <c r="M258" s="258" t="s">
        <v>20</v>
      </c>
    </row>
    <row r="259" spans="1:13" x14ac:dyDescent="0.25">
      <c r="A259" s="260" t="s">
        <v>511</v>
      </c>
      <c r="B259" s="260" t="s">
        <v>512</v>
      </c>
      <c r="C259" s="260" t="s">
        <v>513</v>
      </c>
      <c r="D259" s="260" t="s">
        <v>21</v>
      </c>
      <c r="E259" s="260" t="s">
        <v>17</v>
      </c>
      <c r="F259" s="260" t="s">
        <v>17</v>
      </c>
      <c r="G259" s="260" t="s">
        <v>17</v>
      </c>
      <c r="H259" s="260" t="s">
        <v>17</v>
      </c>
      <c r="I259" s="260" t="s">
        <v>17</v>
      </c>
      <c r="J259" s="260" t="s">
        <v>17</v>
      </c>
      <c r="K259" s="260" t="s">
        <v>515</v>
      </c>
      <c r="L259" s="261">
        <v>43551</v>
      </c>
      <c r="M259" s="260" t="s">
        <v>20</v>
      </c>
    </row>
    <row r="260" spans="1:13" x14ac:dyDescent="0.25">
      <c r="A260" s="258" t="s">
        <v>511</v>
      </c>
      <c r="B260" s="258" t="s">
        <v>512</v>
      </c>
      <c r="C260" s="258" t="s">
        <v>513</v>
      </c>
      <c r="D260" s="258" t="s">
        <v>24</v>
      </c>
      <c r="E260" s="258" t="s">
        <v>17</v>
      </c>
      <c r="F260" s="258"/>
      <c r="G260" s="258" t="s">
        <v>33</v>
      </c>
      <c r="H260" s="258">
        <v>2</v>
      </c>
      <c r="I260" s="258"/>
      <c r="J260" s="258"/>
      <c r="K260" s="258" t="s">
        <v>516</v>
      </c>
      <c r="L260" s="259">
        <v>43551</v>
      </c>
      <c r="M260" s="258" t="s">
        <v>20</v>
      </c>
    </row>
    <row r="261" spans="1:13" x14ac:dyDescent="0.25">
      <c r="A261" s="260" t="s">
        <v>511</v>
      </c>
      <c r="B261" s="260" t="s">
        <v>512</v>
      </c>
      <c r="C261" s="260" t="s">
        <v>513</v>
      </c>
      <c r="D261" s="260" t="s">
        <v>26</v>
      </c>
      <c r="E261" s="260" t="s">
        <v>17</v>
      </c>
      <c r="F261" s="260"/>
      <c r="G261" s="260" t="s">
        <v>33</v>
      </c>
      <c r="H261" s="260">
        <v>2</v>
      </c>
      <c r="I261" s="260"/>
      <c r="J261" s="260" t="s">
        <v>517</v>
      </c>
      <c r="K261" s="260" t="s">
        <v>518</v>
      </c>
      <c r="L261" s="261">
        <v>43551</v>
      </c>
      <c r="M261" s="260" t="s">
        <v>20</v>
      </c>
    </row>
    <row r="262" spans="1:13" x14ac:dyDescent="0.25">
      <c r="A262" s="258" t="s">
        <v>151</v>
      </c>
      <c r="B262" s="258" t="s">
        <v>152</v>
      </c>
      <c r="C262" s="258" t="s">
        <v>144</v>
      </c>
      <c r="D262" s="258" t="s">
        <v>16</v>
      </c>
      <c r="E262" s="258" t="s">
        <v>17</v>
      </c>
      <c r="F262" s="258"/>
      <c r="G262" s="258" t="s">
        <v>33</v>
      </c>
      <c r="H262" s="258">
        <v>2</v>
      </c>
      <c r="I262" s="258" t="s">
        <v>377</v>
      </c>
      <c r="J262" s="258" t="s">
        <v>519</v>
      </c>
      <c r="K262" s="258" t="s">
        <v>520</v>
      </c>
      <c r="L262" s="259">
        <v>43552</v>
      </c>
      <c r="M262" s="258" t="s">
        <v>20</v>
      </c>
    </row>
    <row r="263" spans="1:13" x14ac:dyDescent="0.25">
      <c r="A263" s="260" t="s">
        <v>151</v>
      </c>
      <c r="B263" s="260" t="s">
        <v>152</v>
      </c>
      <c r="C263" s="260" t="s">
        <v>144</v>
      </c>
      <c r="D263" s="260" t="s">
        <v>21</v>
      </c>
      <c r="E263" s="260" t="s">
        <v>17</v>
      </c>
      <c r="F263" s="260"/>
      <c r="G263" s="260" t="s">
        <v>33</v>
      </c>
      <c r="H263" s="260">
        <v>2</v>
      </c>
      <c r="I263" s="260" t="s">
        <v>377</v>
      </c>
      <c r="J263" s="260" t="s">
        <v>519</v>
      </c>
      <c r="K263" s="260" t="s">
        <v>521</v>
      </c>
      <c r="L263" s="261">
        <v>43552</v>
      </c>
      <c r="M263" s="260" t="s">
        <v>20</v>
      </c>
    </row>
    <row r="264" spans="1:13" x14ac:dyDescent="0.25">
      <c r="A264" s="258" t="s">
        <v>522</v>
      </c>
      <c r="B264" s="258" t="s">
        <v>523</v>
      </c>
      <c r="C264" s="258" t="s">
        <v>524</v>
      </c>
      <c r="D264" s="258" t="s">
        <v>16</v>
      </c>
      <c r="E264" s="258" t="s">
        <v>17</v>
      </c>
      <c r="F264" s="258"/>
      <c r="G264" s="258" t="s">
        <v>17</v>
      </c>
      <c r="H264" s="258" t="s">
        <v>17</v>
      </c>
      <c r="I264" s="258"/>
      <c r="J264" s="258"/>
      <c r="K264" s="258" t="s">
        <v>525</v>
      </c>
      <c r="L264" s="259">
        <v>43553</v>
      </c>
      <c r="M264" s="258" t="s">
        <v>526</v>
      </c>
    </row>
    <row r="265" spans="1:13" x14ac:dyDescent="0.25">
      <c r="A265" s="260" t="s">
        <v>522</v>
      </c>
      <c r="B265" s="260" t="s">
        <v>523</v>
      </c>
      <c r="C265" s="260" t="s">
        <v>524</v>
      </c>
      <c r="D265" s="260" t="s">
        <v>21</v>
      </c>
      <c r="E265" s="260" t="s">
        <v>17</v>
      </c>
      <c r="F265" s="260" t="s">
        <v>17</v>
      </c>
      <c r="G265" s="260" t="s">
        <v>17</v>
      </c>
      <c r="H265" s="260" t="s">
        <v>17</v>
      </c>
      <c r="I265" s="260" t="s">
        <v>17</v>
      </c>
      <c r="J265" s="260" t="s">
        <v>17</v>
      </c>
      <c r="K265" s="260" t="s">
        <v>527</v>
      </c>
      <c r="L265" s="261">
        <v>43553</v>
      </c>
      <c r="M265" s="260" t="s">
        <v>526</v>
      </c>
    </row>
    <row r="266" spans="1:13" x14ac:dyDescent="0.25">
      <c r="A266" s="258" t="s">
        <v>522</v>
      </c>
      <c r="B266" s="258" t="s">
        <v>523</v>
      </c>
      <c r="C266" s="258" t="s">
        <v>524</v>
      </c>
      <c r="D266" s="258" t="s">
        <v>24</v>
      </c>
      <c r="E266" s="258" t="s">
        <v>17</v>
      </c>
      <c r="F266" s="258"/>
      <c r="G266" s="258" t="s">
        <v>17</v>
      </c>
      <c r="H266" s="258" t="s">
        <v>17</v>
      </c>
      <c r="I266" s="258"/>
      <c r="J266" s="258"/>
      <c r="K266" s="258" t="s">
        <v>528</v>
      </c>
      <c r="L266" s="259">
        <v>43553</v>
      </c>
      <c r="M266" s="258" t="s">
        <v>526</v>
      </c>
    </row>
    <row r="267" spans="1:13" x14ac:dyDescent="0.25">
      <c r="A267" s="260" t="s">
        <v>522</v>
      </c>
      <c r="B267" s="260" t="s">
        <v>523</v>
      </c>
      <c r="C267" s="260" t="s">
        <v>524</v>
      </c>
      <c r="D267" s="260" t="s">
        <v>38</v>
      </c>
      <c r="E267" s="260" t="s">
        <v>17</v>
      </c>
      <c r="F267" s="260"/>
      <c r="G267" s="260" t="s">
        <v>17</v>
      </c>
      <c r="H267" s="260" t="s">
        <v>17</v>
      </c>
      <c r="I267" s="260" t="s">
        <v>17</v>
      </c>
      <c r="J267" s="260" t="s">
        <v>529</v>
      </c>
      <c r="K267" s="260" t="s">
        <v>530</v>
      </c>
      <c r="L267" s="261">
        <v>43553</v>
      </c>
      <c r="M267" s="260" t="s">
        <v>526</v>
      </c>
    </row>
    <row r="268" spans="1:13" x14ac:dyDescent="0.25">
      <c r="A268" s="258" t="s">
        <v>522</v>
      </c>
      <c r="B268" s="258" t="s">
        <v>523</v>
      </c>
      <c r="C268" s="258" t="s">
        <v>524</v>
      </c>
      <c r="D268" s="258" t="s">
        <v>40</v>
      </c>
      <c r="E268" s="258" t="s">
        <v>17</v>
      </c>
      <c r="F268" s="258" t="s">
        <v>17</v>
      </c>
      <c r="G268" s="258" t="s">
        <v>17</v>
      </c>
      <c r="H268" s="258" t="s">
        <v>17</v>
      </c>
      <c r="I268" s="258" t="s">
        <v>17</v>
      </c>
      <c r="J268" s="258" t="s">
        <v>17</v>
      </c>
      <c r="K268" s="258" t="s">
        <v>531</v>
      </c>
      <c r="L268" s="259">
        <v>43553</v>
      </c>
      <c r="M268" s="258" t="s">
        <v>526</v>
      </c>
    </row>
    <row r="269" spans="1:13" x14ac:dyDescent="0.25">
      <c r="A269" s="260" t="s">
        <v>522</v>
      </c>
      <c r="B269" s="260" t="s">
        <v>523</v>
      </c>
      <c r="C269" s="260" t="s">
        <v>524</v>
      </c>
      <c r="D269" s="260" t="s">
        <v>26</v>
      </c>
      <c r="E269" s="260" t="s">
        <v>17</v>
      </c>
      <c r="F269" s="260"/>
      <c r="G269" s="260" t="s">
        <v>33</v>
      </c>
      <c r="H269" s="260">
        <v>2</v>
      </c>
      <c r="I269" s="260"/>
      <c r="J269" s="260"/>
      <c r="K269" s="260" t="s">
        <v>532</v>
      </c>
      <c r="L269" s="261">
        <v>43553</v>
      </c>
      <c r="M269" s="260" t="s">
        <v>526</v>
      </c>
    </row>
    <row r="270" spans="1:13" x14ac:dyDescent="0.25">
      <c r="A270" s="258" t="s">
        <v>522</v>
      </c>
      <c r="B270" s="258" t="s">
        <v>523</v>
      </c>
      <c r="C270" s="258" t="s">
        <v>524</v>
      </c>
      <c r="D270" s="258" t="s">
        <v>28</v>
      </c>
      <c r="E270" s="258" t="s">
        <v>17</v>
      </c>
      <c r="F270" s="258"/>
      <c r="G270" s="258" t="s">
        <v>33</v>
      </c>
      <c r="H270" s="258">
        <v>2</v>
      </c>
      <c r="I270" s="258"/>
      <c r="J270" s="258"/>
      <c r="K270" s="258" t="s">
        <v>533</v>
      </c>
      <c r="L270" s="259">
        <v>43553</v>
      </c>
      <c r="M270" s="258" t="s">
        <v>526</v>
      </c>
    </row>
    <row r="271" spans="1:13" x14ac:dyDescent="0.25">
      <c r="A271" s="260" t="s">
        <v>123</v>
      </c>
      <c r="B271" s="260" t="s">
        <v>124</v>
      </c>
      <c r="C271" s="260" t="s">
        <v>125</v>
      </c>
      <c r="D271" s="260" t="s">
        <v>26</v>
      </c>
      <c r="E271" s="260" t="s">
        <v>17</v>
      </c>
      <c r="F271" s="260" t="s">
        <v>534</v>
      </c>
      <c r="G271" s="260" t="s">
        <v>17</v>
      </c>
      <c r="H271" s="260" t="s">
        <v>17</v>
      </c>
      <c r="I271" s="260" t="s">
        <v>535</v>
      </c>
      <c r="J271" s="260" t="s">
        <v>536</v>
      </c>
      <c r="K271" s="260" t="s">
        <v>537</v>
      </c>
      <c r="L271" s="261">
        <v>43578</v>
      </c>
      <c r="M271" s="260" t="s">
        <v>526</v>
      </c>
    </row>
    <row r="272" spans="1:13" x14ac:dyDescent="0.25">
      <c r="A272" s="258" t="s">
        <v>123</v>
      </c>
      <c r="B272" s="258" t="s">
        <v>124</v>
      </c>
      <c r="C272" s="258" t="s">
        <v>125</v>
      </c>
      <c r="D272" s="258" t="s">
        <v>28</v>
      </c>
      <c r="E272" s="258" t="s">
        <v>17</v>
      </c>
      <c r="F272" s="258" t="s">
        <v>534</v>
      </c>
      <c r="G272" s="258" t="s">
        <v>17</v>
      </c>
      <c r="H272" s="258" t="s">
        <v>17</v>
      </c>
      <c r="I272" s="258" t="s">
        <v>535</v>
      </c>
      <c r="J272" s="258" t="s">
        <v>536</v>
      </c>
      <c r="K272" s="258" t="s">
        <v>538</v>
      </c>
      <c r="L272" s="259">
        <v>43578</v>
      </c>
      <c r="M272" s="258" t="s">
        <v>526</v>
      </c>
    </row>
    <row r="273" spans="1:13" x14ac:dyDescent="0.25">
      <c r="A273" s="260" t="s">
        <v>476</v>
      </c>
      <c r="B273" s="260" t="s">
        <v>477</v>
      </c>
      <c r="C273" s="260" t="s">
        <v>125</v>
      </c>
      <c r="D273" s="260" t="s">
        <v>26</v>
      </c>
      <c r="E273" s="260" t="s">
        <v>17</v>
      </c>
      <c r="F273" s="260" t="s">
        <v>534</v>
      </c>
      <c r="G273" s="260" t="s">
        <v>17</v>
      </c>
      <c r="H273" s="260" t="s">
        <v>17</v>
      </c>
      <c r="I273" s="260" t="s">
        <v>535</v>
      </c>
      <c r="J273" s="260" t="s">
        <v>536</v>
      </c>
      <c r="K273" s="260" t="s">
        <v>539</v>
      </c>
      <c r="L273" s="261">
        <v>43578</v>
      </c>
      <c r="M273" s="260" t="s">
        <v>526</v>
      </c>
    </row>
    <row r="274" spans="1:13" x14ac:dyDescent="0.25">
      <c r="A274" s="258" t="s">
        <v>476</v>
      </c>
      <c r="B274" s="258" t="s">
        <v>477</v>
      </c>
      <c r="C274" s="258" t="s">
        <v>125</v>
      </c>
      <c r="D274" s="258" t="s">
        <v>28</v>
      </c>
      <c r="E274" s="258" t="s">
        <v>17</v>
      </c>
      <c r="F274" s="258" t="s">
        <v>534</v>
      </c>
      <c r="G274" s="258" t="s">
        <v>17</v>
      </c>
      <c r="H274" s="258" t="s">
        <v>17</v>
      </c>
      <c r="I274" s="258" t="s">
        <v>535</v>
      </c>
      <c r="J274" s="258" t="s">
        <v>536</v>
      </c>
      <c r="K274" s="258" t="s">
        <v>540</v>
      </c>
      <c r="L274" s="259">
        <v>43578</v>
      </c>
      <c r="M274" s="258" t="s">
        <v>526</v>
      </c>
    </row>
    <row r="275" spans="1:13" x14ac:dyDescent="0.25">
      <c r="A275" s="260" t="s">
        <v>245</v>
      </c>
      <c r="B275" s="260" t="s">
        <v>246</v>
      </c>
      <c r="C275" s="260" t="s">
        <v>247</v>
      </c>
      <c r="D275" s="260" t="s">
        <v>26</v>
      </c>
      <c r="E275" s="260" t="s">
        <v>17</v>
      </c>
      <c r="F275" s="260" t="s">
        <v>534</v>
      </c>
      <c r="G275" s="260" t="s">
        <v>17</v>
      </c>
      <c r="H275" s="260" t="s">
        <v>17</v>
      </c>
      <c r="I275" s="260" t="s">
        <v>541</v>
      </c>
      <c r="J275" s="260" t="s">
        <v>536</v>
      </c>
      <c r="K275" s="260" t="s">
        <v>542</v>
      </c>
      <c r="L275" s="261">
        <v>43578</v>
      </c>
      <c r="M275" s="260" t="s">
        <v>526</v>
      </c>
    </row>
    <row r="276" spans="1:13" x14ac:dyDescent="0.25">
      <c r="A276" s="258" t="s">
        <v>245</v>
      </c>
      <c r="B276" s="258" t="s">
        <v>246</v>
      </c>
      <c r="C276" s="258" t="s">
        <v>247</v>
      </c>
      <c r="D276" s="258" t="s">
        <v>28</v>
      </c>
      <c r="E276" s="258" t="s">
        <v>17</v>
      </c>
      <c r="F276" s="258" t="s">
        <v>534</v>
      </c>
      <c r="G276" s="258" t="s">
        <v>17</v>
      </c>
      <c r="H276" s="258" t="s">
        <v>17</v>
      </c>
      <c r="I276" s="258" t="s">
        <v>541</v>
      </c>
      <c r="J276" s="258" t="s">
        <v>536</v>
      </c>
      <c r="K276" s="258" t="s">
        <v>543</v>
      </c>
      <c r="L276" s="259">
        <v>43578</v>
      </c>
      <c r="M276" s="258" t="s">
        <v>526</v>
      </c>
    </row>
    <row r="277" spans="1:13" x14ac:dyDescent="0.25">
      <c r="A277" s="260" t="s">
        <v>42</v>
      </c>
      <c r="B277" s="260" t="s">
        <v>43</v>
      </c>
      <c r="C277" s="260" t="s">
        <v>44</v>
      </c>
      <c r="D277" s="260" t="s">
        <v>544</v>
      </c>
      <c r="E277" s="260">
        <v>10900000</v>
      </c>
      <c r="F277" s="260" t="s">
        <v>545</v>
      </c>
      <c r="G277" s="260" t="s">
        <v>33</v>
      </c>
      <c r="H277" s="260">
        <v>2</v>
      </c>
      <c r="I277" s="260" t="s">
        <v>546</v>
      </c>
      <c r="J277" s="260" t="s">
        <v>547</v>
      </c>
      <c r="K277" s="260" t="s">
        <v>548</v>
      </c>
      <c r="L277" s="261">
        <v>43579</v>
      </c>
      <c r="M277" s="260" t="s">
        <v>526</v>
      </c>
    </row>
    <row r="278" spans="1:13" x14ac:dyDescent="0.25">
      <c r="A278" s="258" t="s">
        <v>549</v>
      </c>
      <c r="B278" s="258" t="s">
        <v>550</v>
      </c>
      <c r="C278" s="258" t="s">
        <v>551</v>
      </c>
      <c r="D278" s="258" t="s">
        <v>16</v>
      </c>
      <c r="E278" s="258" t="s">
        <v>17</v>
      </c>
      <c r="F278" s="258" t="s">
        <v>17</v>
      </c>
      <c r="G278" s="258" t="s">
        <v>17</v>
      </c>
      <c r="H278" s="258" t="s">
        <v>17</v>
      </c>
      <c r="I278" s="258" t="s">
        <v>17</v>
      </c>
      <c r="J278" s="258" t="s">
        <v>552</v>
      </c>
      <c r="K278" s="258" t="s">
        <v>553</v>
      </c>
      <c r="L278" s="259">
        <v>43580</v>
      </c>
      <c r="M278" s="258" t="s">
        <v>526</v>
      </c>
    </row>
    <row r="279" spans="1:13" x14ac:dyDescent="0.25">
      <c r="A279" s="260" t="s">
        <v>549</v>
      </c>
      <c r="B279" s="260" t="s">
        <v>550</v>
      </c>
      <c r="C279" s="260" t="s">
        <v>551</v>
      </c>
      <c r="D279" s="260" t="s">
        <v>21</v>
      </c>
      <c r="E279" s="260" t="s">
        <v>17</v>
      </c>
      <c r="F279" s="260" t="s">
        <v>17</v>
      </c>
      <c r="G279" s="260" t="s">
        <v>17</v>
      </c>
      <c r="H279" s="260" t="s">
        <v>17</v>
      </c>
      <c r="I279" s="260" t="s">
        <v>17</v>
      </c>
      <c r="J279" s="260" t="s">
        <v>552</v>
      </c>
      <c r="K279" s="260" t="s">
        <v>554</v>
      </c>
      <c r="L279" s="261">
        <v>43580</v>
      </c>
      <c r="M279" s="260" t="s">
        <v>526</v>
      </c>
    </row>
    <row r="280" spans="1:13" x14ac:dyDescent="0.25">
      <c r="A280" s="258" t="s">
        <v>549</v>
      </c>
      <c r="B280" s="258" t="s">
        <v>550</v>
      </c>
      <c r="C280" s="258" t="s">
        <v>551</v>
      </c>
      <c r="D280" s="258" t="s">
        <v>47</v>
      </c>
      <c r="E280" s="258">
        <v>3</v>
      </c>
      <c r="F280" s="258" t="s">
        <v>482</v>
      </c>
      <c r="G280" s="258" t="s">
        <v>33</v>
      </c>
      <c r="H280" s="258">
        <v>2</v>
      </c>
      <c r="I280" s="258" t="s">
        <v>483</v>
      </c>
      <c r="J280" s="258" t="s">
        <v>555</v>
      </c>
      <c r="K280" s="258" t="s">
        <v>556</v>
      </c>
      <c r="L280" s="259">
        <v>43580</v>
      </c>
      <c r="M280" s="258" t="s">
        <v>526</v>
      </c>
    </row>
    <row r="281" spans="1:13" x14ac:dyDescent="0.25">
      <c r="A281" s="260" t="s">
        <v>549</v>
      </c>
      <c r="B281" s="260" t="s">
        <v>550</v>
      </c>
      <c r="C281" s="260" t="s">
        <v>551</v>
      </c>
      <c r="D281" s="260" t="s">
        <v>24</v>
      </c>
      <c r="E281" s="260" t="s">
        <v>17</v>
      </c>
      <c r="F281" s="260" t="s">
        <v>17</v>
      </c>
      <c r="G281" s="260" t="s">
        <v>17</v>
      </c>
      <c r="H281" s="260" t="s">
        <v>17</v>
      </c>
      <c r="I281" s="260" t="s">
        <v>17</v>
      </c>
      <c r="J281" s="260" t="s">
        <v>552</v>
      </c>
      <c r="K281" s="260" t="s">
        <v>557</v>
      </c>
      <c r="L281" s="261">
        <v>43580</v>
      </c>
      <c r="M281" s="260" t="s">
        <v>526</v>
      </c>
    </row>
    <row r="282" spans="1:13" x14ac:dyDescent="0.25">
      <c r="A282" s="258" t="s">
        <v>549</v>
      </c>
      <c r="B282" s="258" t="s">
        <v>550</v>
      </c>
      <c r="C282" s="258" t="s">
        <v>551</v>
      </c>
      <c r="D282" s="258" t="s">
        <v>558</v>
      </c>
      <c r="E282" s="258" t="s">
        <v>17</v>
      </c>
      <c r="F282" s="258" t="s">
        <v>17</v>
      </c>
      <c r="G282" s="258" t="s">
        <v>22</v>
      </c>
      <c r="H282" s="258">
        <v>3</v>
      </c>
      <c r="I282" s="258" t="s">
        <v>17</v>
      </c>
      <c r="J282" s="258" t="s">
        <v>552</v>
      </c>
      <c r="K282" s="258" t="s">
        <v>559</v>
      </c>
      <c r="L282" s="259">
        <v>43580</v>
      </c>
      <c r="M282" s="258" t="s">
        <v>526</v>
      </c>
    </row>
    <row r="283" spans="1:13" x14ac:dyDescent="0.25">
      <c r="A283" s="260" t="s">
        <v>549</v>
      </c>
      <c r="B283" s="260" t="s">
        <v>550</v>
      </c>
      <c r="C283" s="260" t="s">
        <v>551</v>
      </c>
      <c r="D283" s="260" t="s">
        <v>38</v>
      </c>
      <c r="E283" s="260" t="s">
        <v>17</v>
      </c>
      <c r="F283" s="260" t="s">
        <v>17</v>
      </c>
      <c r="G283" s="260" t="s">
        <v>17</v>
      </c>
      <c r="H283" s="260" t="s">
        <v>17</v>
      </c>
      <c r="I283" s="260" t="s">
        <v>17</v>
      </c>
      <c r="J283" s="260" t="s">
        <v>552</v>
      </c>
      <c r="K283" s="260" t="s">
        <v>560</v>
      </c>
      <c r="L283" s="261">
        <v>43580</v>
      </c>
      <c r="M283" s="260" t="s">
        <v>526</v>
      </c>
    </row>
    <row r="284" spans="1:13" x14ac:dyDescent="0.25">
      <c r="A284" s="258" t="s">
        <v>549</v>
      </c>
      <c r="B284" s="258" t="s">
        <v>550</v>
      </c>
      <c r="C284" s="258" t="s">
        <v>551</v>
      </c>
      <c r="D284" s="258" t="s">
        <v>40</v>
      </c>
      <c r="E284" s="258" t="s">
        <v>17</v>
      </c>
      <c r="F284" s="258" t="s">
        <v>17</v>
      </c>
      <c r="G284" s="258" t="s">
        <v>17</v>
      </c>
      <c r="H284" s="258" t="s">
        <v>17</v>
      </c>
      <c r="I284" s="258" t="s">
        <v>17</v>
      </c>
      <c r="J284" s="258" t="s">
        <v>552</v>
      </c>
      <c r="K284" s="258" t="s">
        <v>561</v>
      </c>
      <c r="L284" s="259">
        <v>43580</v>
      </c>
      <c r="M284" s="258" t="s">
        <v>526</v>
      </c>
    </row>
    <row r="285" spans="1:13" x14ac:dyDescent="0.25">
      <c r="A285" s="260" t="s">
        <v>549</v>
      </c>
      <c r="B285" s="260" t="s">
        <v>550</v>
      </c>
      <c r="C285" s="260" t="s">
        <v>551</v>
      </c>
      <c r="D285" s="260" t="s">
        <v>562</v>
      </c>
      <c r="E285" s="260" t="s">
        <v>17</v>
      </c>
      <c r="F285" s="260" t="s">
        <v>17</v>
      </c>
      <c r="G285" s="260" t="s">
        <v>22</v>
      </c>
      <c r="H285" s="260">
        <v>3</v>
      </c>
      <c r="I285" s="260" t="s">
        <v>17</v>
      </c>
      <c r="J285" s="260" t="s">
        <v>552</v>
      </c>
      <c r="K285" s="260" t="s">
        <v>563</v>
      </c>
      <c r="L285" s="261">
        <v>43580</v>
      </c>
      <c r="M285" s="260" t="s">
        <v>526</v>
      </c>
    </row>
    <row r="286" spans="1:13" x14ac:dyDescent="0.25">
      <c r="A286" s="258" t="s">
        <v>549</v>
      </c>
      <c r="B286" s="258" t="s">
        <v>550</v>
      </c>
      <c r="C286" s="258" t="s">
        <v>551</v>
      </c>
      <c r="D286" s="258" t="s">
        <v>26</v>
      </c>
      <c r="E286" s="258" t="s">
        <v>17</v>
      </c>
      <c r="F286" s="258" t="s">
        <v>17</v>
      </c>
      <c r="G286" s="258" t="s">
        <v>17</v>
      </c>
      <c r="H286" s="258" t="s">
        <v>17</v>
      </c>
      <c r="I286" s="258" t="s">
        <v>17</v>
      </c>
      <c r="J286" s="258" t="s">
        <v>17</v>
      </c>
      <c r="K286" s="258" t="s">
        <v>564</v>
      </c>
      <c r="L286" s="259">
        <v>43580</v>
      </c>
      <c r="M286" s="258" t="s">
        <v>526</v>
      </c>
    </row>
    <row r="287" spans="1:13" x14ac:dyDescent="0.25">
      <c r="A287" s="260" t="s">
        <v>549</v>
      </c>
      <c r="B287" s="260" t="s">
        <v>550</v>
      </c>
      <c r="C287" s="260" t="s">
        <v>551</v>
      </c>
      <c r="D287" s="260" t="s">
        <v>28</v>
      </c>
      <c r="E287" s="260" t="s">
        <v>17</v>
      </c>
      <c r="F287" s="260" t="s">
        <v>17</v>
      </c>
      <c r="G287" s="260" t="s">
        <v>17</v>
      </c>
      <c r="H287" s="260" t="s">
        <v>17</v>
      </c>
      <c r="I287" s="260" t="s">
        <v>17</v>
      </c>
      <c r="J287" s="260" t="s">
        <v>17</v>
      </c>
      <c r="K287" s="260" t="s">
        <v>565</v>
      </c>
      <c r="L287" s="261">
        <v>43580</v>
      </c>
      <c r="M287" s="260" t="s">
        <v>526</v>
      </c>
    </row>
    <row r="288" spans="1:13" x14ac:dyDescent="0.25">
      <c r="A288" s="258" t="s">
        <v>549</v>
      </c>
      <c r="B288" s="258" t="s">
        <v>550</v>
      </c>
      <c r="C288" s="258" t="s">
        <v>551</v>
      </c>
      <c r="D288" s="258" t="s">
        <v>544</v>
      </c>
      <c r="E288" s="258" t="s">
        <v>17</v>
      </c>
      <c r="F288" s="258" t="s">
        <v>17</v>
      </c>
      <c r="G288" s="258" t="s">
        <v>17</v>
      </c>
      <c r="H288" s="258" t="s">
        <v>17</v>
      </c>
      <c r="I288" s="258" t="s">
        <v>17</v>
      </c>
      <c r="J288" s="258" t="s">
        <v>552</v>
      </c>
      <c r="K288" s="258" t="s">
        <v>566</v>
      </c>
      <c r="L288" s="259">
        <v>43580</v>
      </c>
      <c r="M288" s="258" t="s">
        <v>526</v>
      </c>
    </row>
    <row r="289" spans="1:13" x14ac:dyDescent="0.25">
      <c r="A289" s="260" t="s">
        <v>549</v>
      </c>
      <c r="B289" s="260" t="s">
        <v>550</v>
      </c>
      <c r="C289" s="260" t="s">
        <v>551</v>
      </c>
      <c r="D289" s="260" t="s">
        <v>567</v>
      </c>
      <c r="E289" s="260" t="s">
        <v>17</v>
      </c>
      <c r="F289" s="260" t="s">
        <v>17</v>
      </c>
      <c r="G289" s="260" t="s">
        <v>22</v>
      </c>
      <c r="H289" s="260">
        <v>3</v>
      </c>
      <c r="I289" s="260" t="s">
        <v>17</v>
      </c>
      <c r="J289" s="260" t="s">
        <v>552</v>
      </c>
      <c r="K289" s="260" t="s">
        <v>568</v>
      </c>
      <c r="L289" s="261">
        <v>43580</v>
      </c>
      <c r="M289" s="260" t="s">
        <v>526</v>
      </c>
    </row>
    <row r="290" spans="1:13" x14ac:dyDescent="0.25">
      <c r="A290" s="258" t="s">
        <v>549</v>
      </c>
      <c r="B290" s="258" t="s">
        <v>550</v>
      </c>
      <c r="C290" s="258" t="s">
        <v>551</v>
      </c>
      <c r="D290" s="258" t="s">
        <v>569</v>
      </c>
      <c r="E290" s="258" t="s">
        <v>17</v>
      </c>
      <c r="F290" s="258" t="s">
        <v>17</v>
      </c>
      <c r="G290" s="258" t="s">
        <v>22</v>
      </c>
      <c r="H290" s="258">
        <v>3</v>
      </c>
      <c r="I290" s="258" t="s">
        <v>17</v>
      </c>
      <c r="J290" s="258" t="s">
        <v>552</v>
      </c>
      <c r="K290" s="258" t="s">
        <v>570</v>
      </c>
      <c r="L290" s="259">
        <v>43580</v>
      </c>
      <c r="M290" s="258" t="s">
        <v>526</v>
      </c>
    </row>
    <row r="291" spans="1:13" x14ac:dyDescent="0.25">
      <c r="A291" s="260" t="s">
        <v>30</v>
      </c>
      <c r="B291" s="260" t="s">
        <v>31</v>
      </c>
      <c r="C291" s="260" t="s">
        <v>32</v>
      </c>
      <c r="D291" s="260" t="s">
        <v>26</v>
      </c>
      <c r="E291" s="260">
        <v>0</v>
      </c>
      <c r="F291" s="260"/>
      <c r="G291" s="260" t="s">
        <v>33</v>
      </c>
      <c r="H291" s="260">
        <v>2</v>
      </c>
      <c r="I291" s="260"/>
      <c r="J291" s="260"/>
      <c r="K291" s="260" t="s">
        <v>571</v>
      </c>
      <c r="L291" s="261">
        <v>43580</v>
      </c>
      <c r="M291" s="260" t="s">
        <v>20</v>
      </c>
    </row>
    <row r="292" spans="1:13" x14ac:dyDescent="0.25">
      <c r="A292" s="258" t="s">
        <v>30</v>
      </c>
      <c r="B292" s="258" t="s">
        <v>31</v>
      </c>
      <c r="C292" s="258" t="s">
        <v>32</v>
      </c>
      <c r="D292" s="258" t="s">
        <v>28</v>
      </c>
      <c r="E292" s="258">
        <v>0</v>
      </c>
      <c r="F292" s="258"/>
      <c r="G292" s="258" t="s">
        <v>33</v>
      </c>
      <c r="H292" s="258">
        <v>2</v>
      </c>
      <c r="I292" s="258"/>
      <c r="J292" s="258"/>
      <c r="K292" s="258" t="s">
        <v>572</v>
      </c>
      <c r="L292" s="259">
        <v>43580</v>
      </c>
      <c r="M292" s="258" t="s">
        <v>20</v>
      </c>
    </row>
    <row r="293" spans="1:13" x14ac:dyDescent="0.25">
      <c r="A293" s="260" t="s">
        <v>166</v>
      </c>
      <c r="B293" s="260" t="s">
        <v>167</v>
      </c>
      <c r="C293" s="260" t="s">
        <v>168</v>
      </c>
      <c r="D293" s="260" t="s">
        <v>40</v>
      </c>
      <c r="E293" s="260">
        <v>150</v>
      </c>
      <c r="F293" s="260" t="s">
        <v>573</v>
      </c>
      <c r="G293" s="260" t="s">
        <v>33</v>
      </c>
      <c r="H293" s="260">
        <v>2</v>
      </c>
      <c r="I293" s="260" t="s">
        <v>130</v>
      </c>
      <c r="J293" s="260" t="s">
        <v>574</v>
      </c>
      <c r="K293" s="260" t="s">
        <v>575</v>
      </c>
      <c r="L293" s="261">
        <v>43584</v>
      </c>
      <c r="M293" s="260" t="s">
        <v>526</v>
      </c>
    </row>
    <row r="294" spans="1:13" x14ac:dyDescent="0.25">
      <c r="A294" s="258" t="s">
        <v>576</v>
      </c>
      <c r="B294" s="258" t="s">
        <v>577</v>
      </c>
      <c r="C294" s="258" t="s">
        <v>87</v>
      </c>
      <c r="D294" s="258" t="s">
        <v>16</v>
      </c>
      <c r="E294" s="258">
        <v>0</v>
      </c>
      <c r="F294" s="258" t="s">
        <v>17</v>
      </c>
      <c r="G294" s="258" t="s">
        <v>66</v>
      </c>
      <c r="H294" s="258">
        <v>1</v>
      </c>
      <c r="I294" s="258" t="s">
        <v>17</v>
      </c>
      <c r="J294" s="258" t="s">
        <v>17</v>
      </c>
      <c r="K294" s="258" t="s">
        <v>578</v>
      </c>
      <c r="L294" s="259">
        <v>43584</v>
      </c>
      <c r="M294" s="258" t="s">
        <v>526</v>
      </c>
    </row>
    <row r="295" spans="1:13" x14ac:dyDescent="0.25">
      <c r="A295" s="260" t="s">
        <v>576</v>
      </c>
      <c r="B295" s="260" t="s">
        <v>577</v>
      </c>
      <c r="C295" s="260" t="s">
        <v>87</v>
      </c>
      <c r="D295" s="260" t="s">
        <v>21</v>
      </c>
      <c r="E295" s="260">
        <v>0</v>
      </c>
      <c r="F295" s="260" t="s">
        <v>17</v>
      </c>
      <c r="G295" s="260" t="s">
        <v>66</v>
      </c>
      <c r="H295" s="260">
        <v>1</v>
      </c>
      <c r="I295" s="260" t="s">
        <v>17</v>
      </c>
      <c r="J295" s="260" t="s">
        <v>17</v>
      </c>
      <c r="K295" s="260" t="s">
        <v>579</v>
      </c>
      <c r="L295" s="261">
        <v>43584</v>
      </c>
      <c r="M295" s="260" t="s">
        <v>526</v>
      </c>
    </row>
    <row r="296" spans="1:13" x14ac:dyDescent="0.25">
      <c r="A296" s="258" t="s">
        <v>576</v>
      </c>
      <c r="B296" s="258" t="s">
        <v>577</v>
      </c>
      <c r="C296" s="258" t="s">
        <v>87</v>
      </c>
      <c r="D296" s="258" t="s">
        <v>24</v>
      </c>
      <c r="E296" s="258">
        <v>0</v>
      </c>
      <c r="F296" s="258" t="s">
        <v>17</v>
      </c>
      <c r="G296" s="258" t="s">
        <v>66</v>
      </c>
      <c r="H296" s="258">
        <v>1</v>
      </c>
      <c r="I296" s="258" t="s">
        <v>17</v>
      </c>
      <c r="J296" s="258" t="s">
        <v>17</v>
      </c>
      <c r="K296" s="258" t="s">
        <v>580</v>
      </c>
      <c r="L296" s="259">
        <v>43584</v>
      </c>
      <c r="M296" s="258" t="s">
        <v>526</v>
      </c>
    </row>
    <row r="297" spans="1:13" x14ac:dyDescent="0.25">
      <c r="A297" s="260" t="s">
        <v>576</v>
      </c>
      <c r="B297" s="260" t="s">
        <v>577</v>
      </c>
      <c r="C297" s="260" t="s">
        <v>87</v>
      </c>
      <c r="D297" s="260" t="s">
        <v>38</v>
      </c>
      <c r="E297" s="260" t="s">
        <v>17</v>
      </c>
      <c r="F297" s="260" t="s">
        <v>17</v>
      </c>
      <c r="G297" s="260" t="s">
        <v>17</v>
      </c>
      <c r="H297" s="260" t="s">
        <v>17</v>
      </c>
      <c r="I297" s="260" t="s">
        <v>17</v>
      </c>
      <c r="J297" s="260" t="s">
        <v>207</v>
      </c>
      <c r="K297" s="260" t="s">
        <v>581</v>
      </c>
      <c r="L297" s="261">
        <v>43584</v>
      </c>
      <c r="M297" s="260" t="s">
        <v>526</v>
      </c>
    </row>
    <row r="298" spans="1:13" x14ac:dyDescent="0.25">
      <c r="A298" s="258" t="s">
        <v>576</v>
      </c>
      <c r="B298" s="258" t="s">
        <v>577</v>
      </c>
      <c r="C298" s="258" t="s">
        <v>87</v>
      </c>
      <c r="D298" s="258" t="s">
        <v>26</v>
      </c>
      <c r="E298" s="258" t="s">
        <v>17</v>
      </c>
      <c r="F298" s="258" t="s">
        <v>17</v>
      </c>
      <c r="G298" s="258" t="s">
        <v>17</v>
      </c>
      <c r="H298" s="258" t="s">
        <v>17</v>
      </c>
      <c r="I298" s="258" t="s">
        <v>17</v>
      </c>
      <c r="J298" s="258" t="s">
        <v>207</v>
      </c>
      <c r="K298" s="258" t="s">
        <v>582</v>
      </c>
      <c r="L298" s="259">
        <v>43584</v>
      </c>
      <c r="M298" s="258" t="s">
        <v>526</v>
      </c>
    </row>
    <row r="299" spans="1:13" x14ac:dyDescent="0.25">
      <c r="A299" s="260" t="s">
        <v>576</v>
      </c>
      <c r="B299" s="260" t="s">
        <v>577</v>
      </c>
      <c r="C299" s="260" t="s">
        <v>87</v>
      </c>
      <c r="D299" s="260" t="s">
        <v>28</v>
      </c>
      <c r="E299" s="260" t="s">
        <v>17</v>
      </c>
      <c r="F299" s="260" t="s">
        <v>17</v>
      </c>
      <c r="G299" s="260" t="s">
        <v>17</v>
      </c>
      <c r="H299" s="260" t="s">
        <v>17</v>
      </c>
      <c r="I299" s="260" t="s">
        <v>17</v>
      </c>
      <c r="J299" s="260" t="s">
        <v>207</v>
      </c>
      <c r="K299" s="260" t="s">
        <v>583</v>
      </c>
      <c r="L299" s="261">
        <v>43584</v>
      </c>
      <c r="M299" s="260" t="s">
        <v>526</v>
      </c>
    </row>
    <row r="300" spans="1:13" x14ac:dyDescent="0.25">
      <c r="A300" s="258" t="s">
        <v>92</v>
      </c>
      <c r="B300" s="258" t="s">
        <v>93</v>
      </c>
      <c r="C300" s="258" t="s">
        <v>94</v>
      </c>
      <c r="D300" s="258" t="s">
        <v>40</v>
      </c>
      <c r="E300" s="258">
        <v>0</v>
      </c>
      <c r="F300" s="258" t="s">
        <v>17</v>
      </c>
      <c r="G300" s="258" t="s">
        <v>17</v>
      </c>
      <c r="H300" s="258" t="s">
        <v>17</v>
      </c>
      <c r="I300" s="258" t="s">
        <v>17</v>
      </c>
      <c r="J300" s="258" t="s">
        <v>17</v>
      </c>
      <c r="K300" s="258" t="s">
        <v>584</v>
      </c>
      <c r="L300" s="259">
        <v>43585</v>
      </c>
      <c r="M300" s="258" t="s">
        <v>526</v>
      </c>
    </row>
    <row r="301" spans="1:13" x14ac:dyDescent="0.25">
      <c r="A301" s="260" t="s">
        <v>585</v>
      </c>
      <c r="B301" s="260" t="s">
        <v>586</v>
      </c>
      <c r="C301" s="260" t="s">
        <v>587</v>
      </c>
      <c r="D301" s="260" t="s">
        <v>26</v>
      </c>
      <c r="E301" s="260" t="s">
        <v>17</v>
      </c>
      <c r="F301" s="260"/>
      <c r="G301" s="260" t="s">
        <v>17</v>
      </c>
      <c r="H301" s="260" t="s">
        <v>17</v>
      </c>
      <c r="I301" s="260"/>
      <c r="J301" s="260" t="s">
        <v>588</v>
      </c>
      <c r="K301" s="260" t="s">
        <v>589</v>
      </c>
      <c r="L301" s="261">
        <v>43585</v>
      </c>
      <c r="M301" s="260" t="s">
        <v>526</v>
      </c>
    </row>
    <row r="302" spans="1:13" x14ac:dyDescent="0.25">
      <c r="A302" s="258" t="s">
        <v>585</v>
      </c>
      <c r="B302" s="258" t="s">
        <v>586</v>
      </c>
      <c r="C302" s="258" t="s">
        <v>587</v>
      </c>
      <c r="D302" s="258" t="s">
        <v>28</v>
      </c>
      <c r="E302" s="258" t="s">
        <v>17</v>
      </c>
      <c r="F302" s="258"/>
      <c r="G302" s="258" t="s">
        <v>17</v>
      </c>
      <c r="H302" s="258" t="s">
        <v>17</v>
      </c>
      <c r="I302" s="258"/>
      <c r="J302" s="258"/>
      <c r="K302" s="258" t="s">
        <v>590</v>
      </c>
      <c r="L302" s="259">
        <v>43585</v>
      </c>
      <c r="M302" s="258" t="s">
        <v>526</v>
      </c>
    </row>
    <row r="303" spans="1:13" x14ac:dyDescent="0.25">
      <c r="A303" s="260" t="s">
        <v>501</v>
      </c>
      <c r="B303" s="260" t="s">
        <v>502</v>
      </c>
      <c r="C303" s="260" t="s">
        <v>503</v>
      </c>
      <c r="D303" s="260" t="s">
        <v>26</v>
      </c>
      <c r="E303" s="260" t="s">
        <v>17</v>
      </c>
      <c r="F303" s="260" t="s">
        <v>591</v>
      </c>
      <c r="G303" s="260" t="s">
        <v>33</v>
      </c>
      <c r="H303" s="260">
        <v>2</v>
      </c>
      <c r="I303" s="260" t="s">
        <v>17</v>
      </c>
      <c r="J303" s="260" t="s">
        <v>17</v>
      </c>
      <c r="K303" s="260" t="s">
        <v>592</v>
      </c>
      <c r="L303" s="261">
        <v>43586</v>
      </c>
      <c r="M303" s="260" t="s">
        <v>526</v>
      </c>
    </row>
    <row r="304" spans="1:13" x14ac:dyDescent="0.25">
      <c r="A304" s="258" t="s">
        <v>501</v>
      </c>
      <c r="B304" s="258" t="s">
        <v>502</v>
      </c>
      <c r="C304" s="258" t="s">
        <v>503</v>
      </c>
      <c r="D304" s="258" t="s">
        <v>28</v>
      </c>
      <c r="E304" s="258">
        <v>800000</v>
      </c>
      <c r="F304" s="258" t="s">
        <v>591</v>
      </c>
      <c r="G304" s="258" t="s">
        <v>33</v>
      </c>
      <c r="H304" s="258">
        <v>2</v>
      </c>
      <c r="I304" s="258" t="s">
        <v>593</v>
      </c>
      <c r="J304" s="258" t="s">
        <v>594</v>
      </c>
      <c r="K304" s="258" t="s">
        <v>595</v>
      </c>
      <c r="L304" s="259">
        <v>43586</v>
      </c>
      <c r="M304" s="258" t="s">
        <v>526</v>
      </c>
    </row>
    <row r="305" spans="1:13" x14ac:dyDescent="0.25">
      <c r="A305" s="260" t="s">
        <v>596</v>
      </c>
      <c r="B305" s="260" t="s">
        <v>597</v>
      </c>
      <c r="C305" s="260" t="s">
        <v>598</v>
      </c>
      <c r="D305" s="260" t="s">
        <v>16</v>
      </c>
      <c r="E305" s="260" t="s">
        <v>17</v>
      </c>
      <c r="F305" s="260" t="s">
        <v>17</v>
      </c>
      <c r="G305" s="260" t="s">
        <v>17</v>
      </c>
      <c r="H305" s="260" t="s">
        <v>17</v>
      </c>
      <c r="I305" s="260" t="s">
        <v>17</v>
      </c>
      <c r="J305" s="260" t="s">
        <v>17</v>
      </c>
      <c r="K305" s="260" t="s">
        <v>599</v>
      </c>
      <c r="L305" s="261">
        <v>43603</v>
      </c>
      <c r="M305" s="260" t="s">
        <v>526</v>
      </c>
    </row>
    <row r="306" spans="1:13" x14ac:dyDescent="0.25">
      <c r="A306" s="258" t="s">
        <v>596</v>
      </c>
      <c r="B306" s="258" t="s">
        <v>597</v>
      </c>
      <c r="C306" s="258" t="s">
        <v>598</v>
      </c>
      <c r="D306" s="258" t="s">
        <v>21</v>
      </c>
      <c r="E306" s="258" t="s">
        <v>17</v>
      </c>
      <c r="F306" s="258" t="s">
        <v>17</v>
      </c>
      <c r="G306" s="258" t="s">
        <v>17</v>
      </c>
      <c r="H306" s="258" t="s">
        <v>17</v>
      </c>
      <c r="I306" s="258" t="s">
        <v>17</v>
      </c>
      <c r="J306" s="258" t="s">
        <v>17</v>
      </c>
      <c r="K306" s="258" t="s">
        <v>600</v>
      </c>
      <c r="L306" s="259">
        <v>43603</v>
      </c>
      <c r="M306" s="258" t="s">
        <v>526</v>
      </c>
    </row>
    <row r="307" spans="1:13" x14ac:dyDescent="0.25">
      <c r="A307" s="260" t="s">
        <v>596</v>
      </c>
      <c r="B307" s="260" t="s">
        <v>597</v>
      </c>
      <c r="C307" s="260" t="s">
        <v>598</v>
      </c>
      <c r="D307" s="260" t="s">
        <v>47</v>
      </c>
      <c r="E307" s="260">
        <v>2</v>
      </c>
      <c r="F307" s="260" t="s">
        <v>17</v>
      </c>
      <c r="G307" s="260" t="s">
        <v>17</v>
      </c>
      <c r="H307" s="260" t="s">
        <v>17</v>
      </c>
      <c r="I307" s="260" t="s">
        <v>17</v>
      </c>
      <c r="J307" s="260" t="s">
        <v>601</v>
      </c>
      <c r="K307" s="260" t="s">
        <v>602</v>
      </c>
      <c r="L307" s="261">
        <v>43603</v>
      </c>
      <c r="M307" s="260" t="s">
        <v>526</v>
      </c>
    </row>
    <row r="308" spans="1:13" x14ac:dyDescent="0.25">
      <c r="A308" s="258" t="s">
        <v>596</v>
      </c>
      <c r="B308" s="258" t="s">
        <v>597</v>
      </c>
      <c r="C308" s="258" t="s">
        <v>598</v>
      </c>
      <c r="D308" s="258" t="s">
        <v>24</v>
      </c>
      <c r="E308" s="258" t="s">
        <v>17</v>
      </c>
      <c r="F308" s="258" t="s">
        <v>17</v>
      </c>
      <c r="G308" s="258" t="s">
        <v>17</v>
      </c>
      <c r="H308" s="258" t="s">
        <v>17</v>
      </c>
      <c r="I308" s="258" t="s">
        <v>17</v>
      </c>
      <c r="J308" s="258" t="s">
        <v>17</v>
      </c>
      <c r="K308" s="258" t="s">
        <v>603</v>
      </c>
      <c r="L308" s="259">
        <v>43603</v>
      </c>
      <c r="M308" s="258" t="s">
        <v>526</v>
      </c>
    </row>
    <row r="309" spans="1:13" x14ac:dyDescent="0.25">
      <c r="A309" s="260" t="s">
        <v>596</v>
      </c>
      <c r="B309" s="260" t="s">
        <v>597</v>
      </c>
      <c r="C309" s="260" t="s">
        <v>598</v>
      </c>
      <c r="D309" s="260" t="s">
        <v>38</v>
      </c>
      <c r="E309" s="260" t="s">
        <v>17</v>
      </c>
      <c r="F309" s="260" t="s">
        <v>17</v>
      </c>
      <c r="G309" s="260" t="s">
        <v>17</v>
      </c>
      <c r="H309" s="260" t="s">
        <v>17</v>
      </c>
      <c r="I309" s="260" t="s">
        <v>17</v>
      </c>
      <c r="J309" s="260" t="s">
        <v>17</v>
      </c>
      <c r="K309" s="260" t="s">
        <v>604</v>
      </c>
      <c r="L309" s="261">
        <v>43603</v>
      </c>
      <c r="M309" s="260" t="s">
        <v>526</v>
      </c>
    </row>
    <row r="310" spans="1:13" x14ac:dyDescent="0.25">
      <c r="A310" s="258" t="s">
        <v>596</v>
      </c>
      <c r="B310" s="258" t="s">
        <v>597</v>
      </c>
      <c r="C310" s="258" t="s">
        <v>598</v>
      </c>
      <c r="D310" s="258" t="s">
        <v>40</v>
      </c>
      <c r="E310" s="258" t="s">
        <v>17</v>
      </c>
      <c r="F310" s="258" t="s">
        <v>17</v>
      </c>
      <c r="G310" s="258" t="s">
        <v>17</v>
      </c>
      <c r="H310" s="258" t="s">
        <v>17</v>
      </c>
      <c r="I310" s="258" t="s">
        <v>17</v>
      </c>
      <c r="J310" s="258" t="s">
        <v>17</v>
      </c>
      <c r="K310" s="258" t="s">
        <v>605</v>
      </c>
      <c r="L310" s="259">
        <v>43603</v>
      </c>
      <c r="M310" s="258" t="s">
        <v>526</v>
      </c>
    </row>
    <row r="311" spans="1:13" x14ac:dyDescent="0.25">
      <c r="A311" s="260" t="s">
        <v>596</v>
      </c>
      <c r="B311" s="260" t="s">
        <v>597</v>
      </c>
      <c r="C311" s="260" t="s">
        <v>598</v>
      </c>
      <c r="D311" s="260" t="s">
        <v>26</v>
      </c>
      <c r="E311" s="260" t="s">
        <v>17</v>
      </c>
      <c r="F311" s="260" t="s">
        <v>17</v>
      </c>
      <c r="G311" s="260" t="s">
        <v>17</v>
      </c>
      <c r="H311" s="260" t="s">
        <v>17</v>
      </c>
      <c r="I311" s="260" t="s">
        <v>17</v>
      </c>
      <c r="J311" s="260" t="s">
        <v>17</v>
      </c>
      <c r="K311" s="260" t="s">
        <v>606</v>
      </c>
      <c r="L311" s="261">
        <v>43603</v>
      </c>
      <c r="M311" s="260" t="s">
        <v>526</v>
      </c>
    </row>
    <row r="312" spans="1:13" x14ac:dyDescent="0.25">
      <c r="A312" s="258" t="s">
        <v>596</v>
      </c>
      <c r="B312" s="258" t="s">
        <v>597</v>
      </c>
      <c r="C312" s="258" t="s">
        <v>598</v>
      </c>
      <c r="D312" s="258" t="s">
        <v>28</v>
      </c>
      <c r="E312" s="258" t="s">
        <v>17</v>
      </c>
      <c r="F312" s="258" t="s">
        <v>17</v>
      </c>
      <c r="G312" s="258" t="s">
        <v>17</v>
      </c>
      <c r="H312" s="258" t="s">
        <v>17</v>
      </c>
      <c r="I312" s="258" t="s">
        <v>17</v>
      </c>
      <c r="J312" s="258" t="s">
        <v>17</v>
      </c>
      <c r="K312" s="258" t="s">
        <v>607</v>
      </c>
      <c r="L312" s="259">
        <v>43603</v>
      </c>
      <c r="M312" s="258" t="s">
        <v>526</v>
      </c>
    </row>
    <row r="313" spans="1:13" x14ac:dyDescent="0.25">
      <c r="A313" s="260" t="s">
        <v>608</v>
      </c>
      <c r="B313" s="260" t="s">
        <v>609</v>
      </c>
      <c r="C313" s="260" t="s">
        <v>610</v>
      </c>
      <c r="D313" s="260" t="s">
        <v>16</v>
      </c>
      <c r="E313" s="260" t="s">
        <v>17</v>
      </c>
      <c r="F313" s="260" t="s">
        <v>611</v>
      </c>
      <c r="G313" s="260" t="s">
        <v>33</v>
      </c>
      <c r="H313" s="260">
        <v>2</v>
      </c>
      <c r="I313" s="260" t="s">
        <v>611</v>
      </c>
      <c r="J313" s="260" t="s">
        <v>612</v>
      </c>
      <c r="K313" s="260" t="s">
        <v>613</v>
      </c>
      <c r="L313" s="261">
        <v>43606</v>
      </c>
      <c r="M313" s="260" t="s">
        <v>20</v>
      </c>
    </row>
    <row r="314" spans="1:13" x14ac:dyDescent="0.25">
      <c r="A314" s="258" t="s">
        <v>608</v>
      </c>
      <c r="B314" s="258" t="s">
        <v>609</v>
      </c>
      <c r="C314" s="258" t="s">
        <v>610</v>
      </c>
      <c r="D314" s="258" t="s">
        <v>21</v>
      </c>
      <c r="E314" s="258" t="s">
        <v>17</v>
      </c>
      <c r="F314" s="258" t="s">
        <v>611</v>
      </c>
      <c r="G314" s="258" t="s">
        <v>33</v>
      </c>
      <c r="H314" s="258">
        <v>2</v>
      </c>
      <c r="I314" s="258" t="s">
        <v>611</v>
      </c>
      <c r="J314" s="258" t="s">
        <v>612</v>
      </c>
      <c r="K314" s="258" t="s">
        <v>614</v>
      </c>
      <c r="L314" s="259">
        <v>43606</v>
      </c>
      <c r="M314" s="258" t="s">
        <v>20</v>
      </c>
    </row>
    <row r="315" spans="1:13" x14ac:dyDescent="0.25">
      <c r="A315" s="260" t="s">
        <v>608</v>
      </c>
      <c r="B315" s="260" t="s">
        <v>609</v>
      </c>
      <c r="C315" s="260" t="s">
        <v>610</v>
      </c>
      <c r="D315" s="260" t="s">
        <v>47</v>
      </c>
      <c r="E315" s="260">
        <v>5</v>
      </c>
      <c r="F315" s="260" t="s">
        <v>611</v>
      </c>
      <c r="G315" s="260" t="s">
        <v>33</v>
      </c>
      <c r="H315" s="260">
        <v>2</v>
      </c>
      <c r="I315" s="260" t="s">
        <v>611</v>
      </c>
      <c r="J315" s="260" t="s">
        <v>615</v>
      </c>
      <c r="K315" s="260" t="s">
        <v>616</v>
      </c>
      <c r="L315" s="261">
        <v>43606</v>
      </c>
      <c r="M315" s="260" t="s">
        <v>20</v>
      </c>
    </row>
    <row r="316" spans="1:13" x14ac:dyDescent="0.25">
      <c r="A316" s="258" t="s">
        <v>608</v>
      </c>
      <c r="B316" s="258" t="s">
        <v>609</v>
      </c>
      <c r="C316" s="258" t="s">
        <v>610</v>
      </c>
      <c r="D316" s="258" t="s">
        <v>24</v>
      </c>
      <c r="E316" s="258" t="s">
        <v>17</v>
      </c>
      <c r="F316" s="258" t="s">
        <v>611</v>
      </c>
      <c r="G316" s="258" t="s">
        <v>33</v>
      </c>
      <c r="H316" s="258">
        <v>2</v>
      </c>
      <c r="I316" s="258" t="s">
        <v>611</v>
      </c>
      <c r="J316" s="258" t="s">
        <v>612</v>
      </c>
      <c r="K316" s="258" t="s">
        <v>617</v>
      </c>
      <c r="L316" s="259">
        <v>43606</v>
      </c>
      <c r="M316" s="258" t="s">
        <v>20</v>
      </c>
    </row>
    <row r="317" spans="1:13" x14ac:dyDescent="0.25">
      <c r="A317" s="260" t="s">
        <v>166</v>
      </c>
      <c r="B317" s="260" t="s">
        <v>167</v>
      </c>
      <c r="C317" s="260" t="s">
        <v>168</v>
      </c>
      <c r="D317" s="260" t="s">
        <v>38</v>
      </c>
      <c r="E317" s="260" t="s">
        <v>17</v>
      </c>
      <c r="F317" s="260" t="s">
        <v>618</v>
      </c>
      <c r="G317" s="260" t="s">
        <v>17</v>
      </c>
      <c r="H317" s="260" t="s">
        <v>17</v>
      </c>
      <c r="I317" s="260" t="s">
        <v>619</v>
      </c>
      <c r="J317" s="260" t="s">
        <v>620</v>
      </c>
      <c r="K317" s="260" t="s">
        <v>621</v>
      </c>
      <c r="L317" s="261">
        <v>43642</v>
      </c>
      <c r="M317" s="260" t="s">
        <v>526</v>
      </c>
    </row>
    <row r="318" spans="1:13" x14ac:dyDescent="0.25">
      <c r="A318" s="258" t="s">
        <v>180</v>
      </c>
      <c r="B318" s="258" t="s">
        <v>181</v>
      </c>
      <c r="C318" s="258" t="s">
        <v>168</v>
      </c>
      <c r="D318" s="258" t="s">
        <v>38</v>
      </c>
      <c r="E318" s="258" t="s">
        <v>17</v>
      </c>
      <c r="F318" s="258" t="s">
        <v>618</v>
      </c>
      <c r="G318" s="258" t="s">
        <v>17</v>
      </c>
      <c r="H318" s="258" t="s">
        <v>17</v>
      </c>
      <c r="I318" s="258" t="s">
        <v>619</v>
      </c>
      <c r="J318" s="258" t="s">
        <v>620</v>
      </c>
      <c r="K318" s="258" t="s">
        <v>622</v>
      </c>
      <c r="L318" s="259">
        <v>43642</v>
      </c>
      <c r="M318" s="258" t="s">
        <v>526</v>
      </c>
    </row>
    <row r="319" spans="1:13" x14ac:dyDescent="0.25">
      <c r="A319" s="260" t="s">
        <v>187</v>
      </c>
      <c r="B319" s="260" t="s">
        <v>188</v>
      </c>
      <c r="C319" s="260" t="s">
        <v>168</v>
      </c>
      <c r="D319" s="260" t="s">
        <v>38</v>
      </c>
      <c r="E319" s="260" t="s">
        <v>17</v>
      </c>
      <c r="F319" s="260" t="s">
        <v>618</v>
      </c>
      <c r="G319" s="260" t="s">
        <v>17</v>
      </c>
      <c r="H319" s="260" t="s">
        <v>17</v>
      </c>
      <c r="I319" s="260" t="s">
        <v>619</v>
      </c>
      <c r="J319" s="260" t="s">
        <v>620</v>
      </c>
      <c r="K319" s="260" t="s">
        <v>623</v>
      </c>
      <c r="L319" s="261">
        <v>43642</v>
      </c>
      <c r="M319" s="260" t="s">
        <v>526</v>
      </c>
    </row>
    <row r="320" spans="1:13" x14ac:dyDescent="0.25">
      <c r="A320" s="258" t="s">
        <v>13</v>
      </c>
      <c r="B320" s="258" t="s">
        <v>14</v>
      </c>
      <c r="C320" s="258" t="s">
        <v>15</v>
      </c>
      <c r="D320" s="258" t="s">
        <v>38</v>
      </c>
      <c r="E320" s="258">
        <v>44056</v>
      </c>
      <c r="F320" s="258" t="s">
        <v>624</v>
      </c>
      <c r="G320" s="258" t="s">
        <v>22</v>
      </c>
      <c r="H320" s="258">
        <v>3</v>
      </c>
      <c r="I320" s="258" t="s">
        <v>625</v>
      </c>
      <c r="J320" s="258"/>
      <c r="K320" s="258" t="s">
        <v>626</v>
      </c>
      <c r="L320" s="259">
        <v>43642</v>
      </c>
      <c r="M320" s="258" t="s">
        <v>526</v>
      </c>
    </row>
    <row r="321" spans="1:13" x14ac:dyDescent="0.25">
      <c r="A321" s="260" t="s">
        <v>261</v>
      </c>
      <c r="B321" s="260" t="s">
        <v>262</v>
      </c>
      <c r="C321" s="260" t="s">
        <v>263</v>
      </c>
      <c r="D321" s="260" t="s">
        <v>16</v>
      </c>
      <c r="E321" s="260">
        <v>0</v>
      </c>
      <c r="F321" s="260" t="s">
        <v>17</v>
      </c>
      <c r="G321" s="260" t="s">
        <v>66</v>
      </c>
      <c r="H321" s="260">
        <v>1</v>
      </c>
      <c r="I321" s="260" t="s">
        <v>17</v>
      </c>
      <c r="J321" s="260"/>
      <c r="K321" s="260" t="s">
        <v>627</v>
      </c>
      <c r="L321" s="261">
        <v>43644</v>
      </c>
      <c r="M321" s="260" t="s">
        <v>526</v>
      </c>
    </row>
    <row r="322" spans="1:13" x14ac:dyDescent="0.25">
      <c r="A322" s="258" t="s">
        <v>261</v>
      </c>
      <c r="B322" s="258" t="s">
        <v>262</v>
      </c>
      <c r="C322" s="258" t="s">
        <v>263</v>
      </c>
      <c r="D322" s="258" t="s">
        <v>21</v>
      </c>
      <c r="E322" s="258">
        <v>0</v>
      </c>
      <c r="F322" s="258" t="s">
        <v>17</v>
      </c>
      <c r="G322" s="258" t="s">
        <v>66</v>
      </c>
      <c r="H322" s="258">
        <v>1</v>
      </c>
      <c r="I322" s="258" t="s">
        <v>17</v>
      </c>
      <c r="J322" s="258"/>
      <c r="K322" s="258" t="s">
        <v>628</v>
      </c>
      <c r="L322" s="259">
        <v>43644</v>
      </c>
      <c r="M322" s="258" t="s">
        <v>526</v>
      </c>
    </row>
    <row r="323" spans="1:13" x14ac:dyDescent="0.25">
      <c r="A323" s="260" t="s">
        <v>261</v>
      </c>
      <c r="B323" s="260" t="s">
        <v>262</v>
      </c>
      <c r="C323" s="260" t="s">
        <v>263</v>
      </c>
      <c r="D323" s="260" t="s">
        <v>40</v>
      </c>
      <c r="E323" s="260">
        <v>0</v>
      </c>
      <c r="F323" s="260"/>
      <c r="G323" s="260" t="s">
        <v>66</v>
      </c>
      <c r="H323" s="260">
        <v>1</v>
      </c>
      <c r="I323" s="260" t="s">
        <v>17</v>
      </c>
      <c r="J323" s="260"/>
      <c r="K323" s="260" t="s">
        <v>629</v>
      </c>
      <c r="L323" s="261">
        <v>43644</v>
      </c>
      <c r="M323" s="260" t="s">
        <v>526</v>
      </c>
    </row>
    <row r="324" spans="1:13" x14ac:dyDescent="0.25">
      <c r="A324" s="258" t="s">
        <v>630</v>
      </c>
      <c r="B324" s="258" t="s">
        <v>631</v>
      </c>
      <c r="C324" s="258" t="s">
        <v>632</v>
      </c>
      <c r="D324" s="258" t="s">
        <v>16</v>
      </c>
      <c r="E324" s="258" t="s">
        <v>17</v>
      </c>
      <c r="F324" s="258" t="s">
        <v>17</v>
      </c>
      <c r="G324" s="258" t="s">
        <v>17</v>
      </c>
      <c r="H324" s="258" t="s">
        <v>17</v>
      </c>
      <c r="I324" s="258" t="s">
        <v>17</v>
      </c>
      <c r="J324" s="258" t="s">
        <v>633</v>
      </c>
      <c r="K324" s="258" t="s">
        <v>634</v>
      </c>
      <c r="L324" s="259">
        <v>43647</v>
      </c>
      <c r="M324" s="258" t="s">
        <v>20</v>
      </c>
    </row>
    <row r="325" spans="1:13" x14ac:dyDescent="0.25">
      <c r="A325" s="260" t="s">
        <v>630</v>
      </c>
      <c r="B325" s="260" t="s">
        <v>631</v>
      </c>
      <c r="C325" s="260" t="s">
        <v>632</v>
      </c>
      <c r="D325" s="260" t="s">
        <v>47</v>
      </c>
      <c r="E325" s="260">
        <v>4</v>
      </c>
      <c r="F325" s="260" t="s">
        <v>17</v>
      </c>
      <c r="G325" s="260" t="s">
        <v>17</v>
      </c>
      <c r="H325" s="260" t="s">
        <v>17</v>
      </c>
      <c r="I325" s="260" t="s">
        <v>17</v>
      </c>
      <c r="J325" s="260" t="s">
        <v>635</v>
      </c>
      <c r="K325" s="260" t="s">
        <v>636</v>
      </c>
      <c r="L325" s="261">
        <v>43647</v>
      </c>
      <c r="M325" s="260" t="s">
        <v>20</v>
      </c>
    </row>
    <row r="326" spans="1:13" x14ac:dyDescent="0.25">
      <c r="A326" s="258" t="s">
        <v>630</v>
      </c>
      <c r="B326" s="258" t="s">
        <v>631</v>
      </c>
      <c r="C326" s="258" t="s">
        <v>632</v>
      </c>
      <c r="D326" s="258" t="s">
        <v>24</v>
      </c>
      <c r="E326" s="258" t="s">
        <v>17</v>
      </c>
      <c r="F326" s="258" t="s">
        <v>637</v>
      </c>
      <c r="G326" s="258" t="s">
        <v>17</v>
      </c>
      <c r="H326" s="258" t="s">
        <v>17</v>
      </c>
      <c r="I326" s="258" t="s">
        <v>638</v>
      </c>
      <c r="J326" s="258" t="s">
        <v>639</v>
      </c>
      <c r="K326" s="258" t="s">
        <v>640</v>
      </c>
      <c r="L326" s="259">
        <v>43647</v>
      </c>
      <c r="M326" s="258" t="s">
        <v>20</v>
      </c>
    </row>
    <row r="327" spans="1:13" x14ac:dyDescent="0.25">
      <c r="A327" s="260" t="s">
        <v>630</v>
      </c>
      <c r="B327" s="260" t="s">
        <v>631</v>
      </c>
      <c r="C327" s="260" t="s">
        <v>632</v>
      </c>
      <c r="D327" s="260" t="s">
        <v>26</v>
      </c>
      <c r="E327" s="260" t="s">
        <v>17</v>
      </c>
      <c r="F327" s="260" t="s">
        <v>17</v>
      </c>
      <c r="G327" s="260" t="s">
        <v>17</v>
      </c>
      <c r="H327" s="260" t="s">
        <v>17</v>
      </c>
      <c r="I327" s="260" t="s">
        <v>17</v>
      </c>
      <c r="J327" s="260" t="s">
        <v>633</v>
      </c>
      <c r="K327" s="260" t="s">
        <v>641</v>
      </c>
      <c r="L327" s="261">
        <v>43647</v>
      </c>
      <c r="M327" s="260" t="s">
        <v>20</v>
      </c>
    </row>
    <row r="328" spans="1:13" x14ac:dyDescent="0.25">
      <c r="A328" s="258" t="s">
        <v>630</v>
      </c>
      <c r="B328" s="258" t="s">
        <v>631</v>
      </c>
      <c r="C328" s="258" t="s">
        <v>632</v>
      </c>
      <c r="D328" s="258" t="s">
        <v>28</v>
      </c>
      <c r="E328" s="258">
        <v>800000</v>
      </c>
      <c r="F328" s="258" t="s">
        <v>642</v>
      </c>
      <c r="G328" s="258" t="s">
        <v>33</v>
      </c>
      <c r="H328" s="258">
        <v>2</v>
      </c>
      <c r="I328" s="258" t="s">
        <v>643</v>
      </c>
      <c r="J328" s="258" t="s">
        <v>644</v>
      </c>
      <c r="K328" s="258" t="s">
        <v>645</v>
      </c>
      <c r="L328" s="259">
        <v>43647</v>
      </c>
      <c r="M328" s="258" t="s">
        <v>20</v>
      </c>
    </row>
    <row r="329" spans="1:13" x14ac:dyDescent="0.25">
      <c r="A329" s="260" t="s">
        <v>646</v>
      </c>
      <c r="B329" s="260" t="s">
        <v>647</v>
      </c>
      <c r="C329" s="260" t="s">
        <v>632</v>
      </c>
      <c r="D329" s="260" t="s">
        <v>16</v>
      </c>
      <c r="E329" s="260" t="s">
        <v>17</v>
      </c>
      <c r="F329" s="260" t="s">
        <v>17</v>
      </c>
      <c r="G329" s="260" t="s">
        <v>17</v>
      </c>
      <c r="H329" s="260" t="s">
        <v>17</v>
      </c>
      <c r="I329" s="260" t="s">
        <v>17</v>
      </c>
      <c r="J329" s="260" t="s">
        <v>633</v>
      </c>
      <c r="K329" s="260" t="s">
        <v>648</v>
      </c>
      <c r="L329" s="261">
        <v>43648</v>
      </c>
      <c r="M329" s="260" t="s">
        <v>20</v>
      </c>
    </row>
    <row r="330" spans="1:13" x14ac:dyDescent="0.25">
      <c r="A330" s="258" t="s">
        <v>646</v>
      </c>
      <c r="B330" s="258" t="s">
        <v>647</v>
      </c>
      <c r="C330" s="258" t="s">
        <v>632</v>
      </c>
      <c r="D330" s="258" t="s">
        <v>47</v>
      </c>
      <c r="E330" s="258">
        <v>5</v>
      </c>
      <c r="F330" s="258" t="s">
        <v>17</v>
      </c>
      <c r="G330" s="258" t="s">
        <v>33</v>
      </c>
      <c r="H330" s="258">
        <v>2</v>
      </c>
      <c r="I330" s="258" t="s">
        <v>17</v>
      </c>
      <c r="J330" s="258" t="s">
        <v>649</v>
      </c>
      <c r="K330" s="258" t="s">
        <v>650</v>
      </c>
      <c r="L330" s="259">
        <v>43648</v>
      </c>
      <c r="M330" s="258" t="s">
        <v>20</v>
      </c>
    </row>
    <row r="331" spans="1:13" x14ac:dyDescent="0.25">
      <c r="A331" s="260" t="s">
        <v>646</v>
      </c>
      <c r="B331" s="260" t="s">
        <v>647</v>
      </c>
      <c r="C331" s="260" t="s">
        <v>632</v>
      </c>
      <c r="D331" s="260" t="s">
        <v>24</v>
      </c>
      <c r="E331" s="260" t="s">
        <v>17</v>
      </c>
      <c r="F331" s="260" t="s">
        <v>17</v>
      </c>
      <c r="G331" s="260" t="s">
        <v>17</v>
      </c>
      <c r="H331" s="260" t="s">
        <v>17</v>
      </c>
      <c r="I331" s="260" t="s">
        <v>17</v>
      </c>
      <c r="J331" s="260" t="s">
        <v>633</v>
      </c>
      <c r="K331" s="260" t="s">
        <v>651</v>
      </c>
      <c r="L331" s="261">
        <v>43648</v>
      </c>
      <c r="M331" s="260" t="s">
        <v>20</v>
      </c>
    </row>
    <row r="332" spans="1:13" x14ac:dyDescent="0.25">
      <c r="A332" s="258" t="s">
        <v>646</v>
      </c>
      <c r="B332" s="258" t="s">
        <v>647</v>
      </c>
      <c r="C332" s="258" t="s">
        <v>632</v>
      </c>
      <c r="D332" s="258" t="s">
        <v>26</v>
      </c>
      <c r="E332" s="258" t="s">
        <v>17</v>
      </c>
      <c r="F332" s="258" t="s">
        <v>17</v>
      </c>
      <c r="G332" s="258" t="s">
        <v>17</v>
      </c>
      <c r="H332" s="258" t="s">
        <v>17</v>
      </c>
      <c r="I332" s="258" t="s">
        <v>17</v>
      </c>
      <c r="J332" s="258" t="s">
        <v>652</v>
      </c>
      <c r="K332" s="258" t="s">
        <v>653</v>
      </c>
      <c r="L332" s="259">
        <v>43648</v>
      </c>
      <c r="M332" s="258" t="s">
        <v>20</v>
      </c>
    </row>
    <row r="333" spans="1:13" x14ac:dyDescent="0.25">
      <c r="A333" s="260" t="s">
        <v>646</v>
      </c>
      <c r="B333" s="260" t="s">
        <v>647</v>
      </c>
      <c r="C333" s="260" t="s">
        <v>632</v>
      </c>
      <c r="D333" s="260" t="s">
        <v>28</v>
      </c>
      <c r="E333" s="260" t="s">
        <v>17</v>
      </c>
      <c r="F333" s="260" t="s">
        <v>17</v>
      </c>
      <c r="G333" s="260" t="s">
        <v>17</v>
      </c>
      <c r="H333" s="260" t="s">
        <v>17</v>
      </c>
      <c r="I333" s="260" t="s">
        <v>17</v>
      </c>
      <c r="J333" s="260" t="s">
        <v>654</v>
      </c>
      <c r="K333" s="260" t="s">
        <v>655</v>
      </c>
      <c r="L333" s="261">
        <v>43648</v>
      </c>
      <c r="M333" s="260" t="s">
        <v>20</v>
      </c>
    </row>
    <row r="334" spans="1:13" x14ac:dyDescent="0.25">
      <c r="A334" s="258" t="s">
        <v>656</v>
      </c>
      <c r="B334" s="258" t="s">
        <v>657</v>
      </c>
      <c r="C334" s="258" t="s">
        <v>632</v>
      </c>
      <c r="D334" s="258" t="s">
        <v>24</v>
      </c>
      <c r="E334" s="258" t="s">
        <v>17</v>
      </c>
      <c r="F334" s="258" t="s">
        <v>637</v>
      </c>
      <c r="G334" s="258" t="s">
        <v>17</v>
      </c>
      <c r="H334" s="258" t="s">
        <v>17</v>
      </c>
      <c r="I334" s="258" t="s">
        <v>638</v>
      </c>
      <c r="J334" s="258" t="s">
        <v>658</v>
      </c>
      <c r="K334" s="258" t="s">
        <v>659</v>
      </c>
      <c r="L334" s="259">
        <v>43649</v>
      </c>
      <c r="M334" s="258" t="s">
        <v>20</v>
      </c>
    </row>
    <row r="335" spans="1:13" x14ac:dyDescent="0.25">
      <c r="A335" s="260" t="s">
        <v>656</v>
      </c>
      <c r="B335" s="260" t="s">
        <v>657</v>
      </c>
      <c r="C335" s="260" t="s">
        <v>632</v>
      </c>
      <c r="D335" s="260" t="s">
        <v>26</v>
      </c>
      <c r="E335" s="260" t="s">
        <v>17</v>
      </c>
      <c r="F335" s="260" t="s">
        <v>17</v>
      </c>
      <c r="G335" s="260" t="s">
        <v>17</v>
      </c>
      <c r="H335" s="260" t="s">
        <v>17</v>
      </c>
      <c r="I335" s="260" t="s">
        <v>17</v>
      </c>
      <c r="J335" s="260" t="s">
        <v>633</v>
      </c>
      <c r="K335" s="260" t="s">
        <v>660</v>
      </c>
      <c r="L335" s="261">
        <v>43649</v>
      </c>
      <c r="M335" s="260" t="s">
        <v>20</v>
      </c>
    </row>
    <row r="336" spans="1:13" x14ac:dyDescent="0.25">
      <c r="A336" s="258" t="s">
        <v>656</v>
      </c>
      <c r="B336" s="258" t="s">
        <v>657</v>
      </c>
      <c r="C336" s="258" t="s">
        <v>632</v>
      </c>
      <c r="D336" s="258" t="s">
        <v>28</v>
      </c>
      <c r="E336" s="258">
        <v>800000</v>
      </c>
      <c r="F336" s="258" t="s">
        <v>642</v>
      </c>
      <c r="G336" s="258" t="s">
        <v>33</v>
      </c>
      <c r="H336" s="258">
        <v>2</v>
      </c>
      <c r="I336" s="258" t="s">
        <v>643</v>
      </c>
      <c r="J336" s="258" t="s">
        <v>644</v>
      </c>
      <c r="K336" s="258" t="s">
        <v>661</v>
      </c>
      <c r="L336" s="259">
        <v>43649</v>
      </c>
      <c r="M336" s="258" t="s">
        <v>20</v>
      </c>
    </row>
    <row r="337" spans="1:13" x14ac:dyDescent="0.25">
      <c r="A337" s="260" t="s">
        <v>77</v>
      </c>
      <c r="B337" s="260" t="s">
        <v>78</v>
      </c>
      <c r="C337" s="260" t="s">
        <v>79</v>
      </c>
      <c r="D337" s="260" t="s">
        <v>40</v>
      </c>
      <c r="E337" s="260">
        <v>0</v>
      </c>
      <c r="F337" s="260" t="s">
        <v>17</v>
      </c>
      <c r="G337" s="260" t="s">
        <v>17</v>
      </c>
      <c r="H337" s="260" t="s">
        <v>17</v>
      </c>
      <c r="I337" s="260" t="s">
        <v>17</v>
      </c>
      <c r="J337" s="260" t="s">
        <v>17</v>
      </c>
      <c r="K337" s="260" t="s">
        <v>662</v>
      </c>
      <c r="L337" s="261">
        <v>43670</v>
      </c>
      <c r="M337" s="260" t="s">
        <v>20</v>
      </c>
    </row>
    <row r="338" spans="1:13" x14ac:dyDescent="0.25">
      <c r="A338" s="258" t="s">
        <v>646</v>
      </c>
      <c r="B338" s="258" t="s">
        <v>647</v>
      </c>
      <c r="C338" s="258" t="s">
        <v>632</v>
      </c>
      <c r="D338" s="258" t="s">
        <v>38</v>
      </c>
      <c r="E338" s="258" t="s">
        <v>17</v>
      </c>
      <c r="F338" s="258" t="s">
        <v>17</v>
      </c>
      <c r="G338" s="258" t="s">
        <v>17</v>
      </c>
      <c r="H338" s="258" t="s">
        <v>17</v>
      </c>
      <c r="I338" s="258" t="s">
        <v>17</v>
      </c>
      <c r="J338" s="258" t="s">
        <v>663</v>
      </c>
      <c r="K338" s="258" t="s">
        <v>664</v>
      </c>
      <c r="L338" s="259">
        <v>43672</v>
      </c>
      <c r="M338" s="258" t="s">
        <v>20</v>
      </c>
    </row>
    <row r="339" spans="1:13" x14ac:dyDescent="0.25">
      <c r="A339" s="260" t="s">
        <v>646</v>
      </c>
      <c r="B339" s="260" t="s">
        <v>647</v>
      </c>
      <c r="C339" s="260" t="s">
        <v>632</v>
      </c>
      <c r="D339" s="260" t="s">
        <v>40</v>
      </c>
      <c r="E339" s="260" t="s">
        <v>17</v>
      </c>
      <c r="F339" s="260" t="s">
        <v>17</v>
      </c>
      <c r="G339" s="260" t="s">
        <v>17</v>
      </c>
      <c r="H339" s="260" t="s">
        <v>17</v>
      </c>
      <c r="I339" s="260" t="s">
        <v>17</v>
      </c>
      <c r="J339" s="260" t="s">
        <v>663</v>
      </c>
      <c r="K339" s="260" t="s">
        <v>665</v>
      </c>
      <c r="L339" s="261">
        <v>43672</v>
      </c>
      <c r="M339" s="260" t="s">
        <v>20</v>
      </c>
    </row>
    <row r="340" spans="1:13" x14ac:dyDescent="0.25">
      <c r="A340" s="258" t="s">
        <v>630</v>
      </c>
      <c r="B340" s="258" t="s">
        <v>631</v>
      </c>
      <c r="C340" s="258" t="s">
        <v>632</v>
      </c>
      <c r="D340" s="258" t="s">
        <v>40</v>
      </c>
      <c r="E340" s="258" t="s">
        <v>17</v>
      </c>
      <c r="F340" s="258" t="s">
        <v>17</v>
      </c>
      <c r="G340" s="258" t="s">
        <v>17</v>
      </c>
      <c r="H340" s="258" t="s">
        <v>17</v>
      </c>
      <c r="I340" s="258" t="s">
        <v>17</v>
      </c>
      <c r="J340" s="258" t="s">
        <v>663</v>
      </c>
      <c r="K340" s="258" t="s">
        <v>666</v>
      </c>
      <c r="L340" s="259">
        <v>43672</v>
      </c>
      <c r="M340" s="258" t="s">
        <v>20</v>
      </c>
    </row>
    <row r="341" spans="1:13" x14ac:dyDescent="0.25">
      <c r="A341" s="260" t="s">
        <v>667</v>
      </c>
      <c r="B341" s="260" t="s">
        <v>668</v>
      </c>
      <c r="C341" s="260" t="s">
        <v>669</v>
      </c>
      <c r="D341" s="260" t="s">
        <v>16</v>
      </c>
      <c r="E341" s="260" t="s">
        <v>17</v>
      </c>
      <c r="F341" s="260" t="s">
        <v>17</v>
      </c>
      <c r="G341" s="260" t="s">
        <v>17</v>
      </c>
      <c r="H341" s="260" t="s">
        <v>17</v>
      </c>
      <c r="I341" s="260" t="s">
        <v>17</v>
      </c>
      <c r="J341" s="260" t="s">
        <v>663</v>
      </c>
      <c r="K341" s="260" t="s">
        <v>670</v>
      </c>
      <c r="L341" s="261">
        <v>43676</v>
      </c>
      <c r="M341" s="260" t="s">
        <v>20</v>
      </c>
    </row>
    <row r="342" spans="1:13" x14ac:dyDescent="0.25">
      <c r="A342" s="258" t="s">
        <v>667</v>
      </c>
      <c r="B342" s="258" t="s">
        <v>668</v>
      </c>
      <c r="C342" s="258" t="s">
        <v>669</v>
      </c>
      <c r="D342" s="258" t="s">
        <v>21</v>
      </c>
      <c r="E342" s="258" t="s">
        <v>17</v>
      </c>
      <c r="F342" s="258" t="s">
        <v>17</v>
      </c>
      <c r="G342" s="258" t="s">
        <v>17</v>
      </c>
      <c r="H342" s="258" t="s">
        <v>17</v>
      </c>
      <c r="I342" s="258" t="s">
        <v>17</v>
      </c>
      <c r="J342" s="258" t="s">
        <v>663</v>
      </c>
      <c r="K342" s="258" t="s">
        <v>671</v>
      </c>
      <c r="L342" s="259">
        <v>43676</v>
      </c>
      <c r="M342" s="258" t="s">
        <v>20</v>
      </c>
    </row>
    <row r="343" spans="1:13" x14ac:dyDescent="0.25">
      <c r="A343" s="260" t="s">
        <v>667</v>
      </c>
      <c r="B343" s="260" t="s">
        <v>668</v>
      </c>
      <c r="C343" s="260" t="s">
        <v>669</v>
      </c>
      <c r="D343" s="260" t="s">
        <v>24</v>
      </c>
      <c r="E343" s="260" t="s">
        <v>17</v>
      </c>
      <c r="F343" s="260" t="s">
        <v>17</v>
      </c>
      <c r="G343" s="260" t="s">
        <v>17</v>
      </c>
      <c r="H343" s="260" t="s">
        <v>17</v>
      </c>
      <c r="I343" s="260" t="s">
        <v>17</v>
      </c>
      <c r="J343" s="260" t="s">
        <v>663</v>
      </c>
      <c r="K343" s="260" t="s">
        <v>672</v>
      </c>
      <c r="L343" s="261">
        <v>43676</v>
      </c>
      <c r="M343" s="260" t="s">
        <v>20</v>
      </c>
    </row>
    <row r="344" spans="1:13" x14ac:dyDescent="0.25">
      <c r="A344" s="258" t="s">
        <v>667</v>
      </c>
      <c r="B344" s="258" t="s">
        <v>668</v>
      </c>
      <c r="C344" s="258" t="s">
        <v>669</v>
      </c>
      <c r="D344" s="258" t="s">
        <v>38</v>
      </c>
      <c r="E344" s="258" t="s">
        <v>17</v>
      </c>
      <c r="F344" s="258" t="s">
        <v>17</v>
      </c>
      <c r="G344" s="258" t="s">
        <v>17</v>
      </c>
      <c r="H344" s="258" t="s">
        <v>17</v>
      </c>
      <c r="I344" s="258" t="s">
        <v>17</v>
      </c>
      <c r="J344" s="258" t="s">
        <v>663</v>
      </c>
      <c r="K344" s="258" t="s">
        <v>673</v>
      </c>
      <c r="L344" s="259">
        <v>43676</v>
      </c>
      <c r="M344" s="258" t="s">
        <v>20</v>
      </c>
    </row>
    <row r="345" spans="1:13" x14ac:dyDescent="0.25">
      <c r="A345" s="260" t="s">
        <v>667</v>
      </c>
      <c r="B345" s="260" t="s">
        <v>668</v>
      </c>
      <c r="C345" s="260" t="s">
        <v>669</v>
      </c>
      <c r="D345" s="260" t="s">
        <v>26</v>
      </c>
      <c r="E345" s="260" t="s">
        <v>17</v>
      </c>
      <c r="F345" s="260" t="s">
        <v>17</v>
      </c>
      <c r="G345" s="260" t="s">
        <v>17</v>
      </c>
      <c r="H345" s="260" t="s">
        <v>17</v>
      </c>
      <c r="I345" s="260" t="s">
        <v>17</v>
      </c>
      <c r="J345" s="260" t="s">
        <v>663</v>
      </c>
      <c r="K345" s="260" t="s">
        <v>674</v>
      </c>
      <c r="L345" s="261">
        <v>43676</v>
      </c>
      <c r="M345" s="260" t="s">
        <v>20</v>
      </c>
    </row>
    <row r="346" spans="1:13" x14ac:dyDescent="0.25">
      <c r="A346" s="258" t="s">
        <v>667</v>
      </c>
      <c r="B346" s="258" t="s">
        <v>668</v>
      </c>
      <c r="C346" s="258" t="s">
        <v>669</v>
      </c>
      <c r="D346" s="258" t="s">
        <v>28</v>
      </c>
      <c r="E346" s="258" t="s">
        <v>17</v>
      </c>
      <c r="F346" s="258" t="s">
        <v>17</v>
      </c>
      <c r="G346" s="258" t="s">
        <v>17</v>
      </c>
      <c r="H346" s="258" t="s">
        <v>17</v>
      </c>
      <c r="I346" s="258" t="s">
        <v>17</v>
      </c>
      <c r="J346" s="258" t="s">
        <v>663</v>
      </c>
      <c r="K346" s="258" t="s">
        <v>675</v>
      </c>
      <c r="L346" s="259">
        <v>43676</v>
      </c>
      <c r="M346" s="258" t="s">
        <v>20</v>
      </c>
    </row>
    <row r="347" spans="1:13" x14ac:dyDescent="0.25">
      <c r="A347" s="260" t="s">
        <v>235</v>
      </c>
      <c r="B347" s="260" t="s">
        <v>236</v>
      </c>
      <c r="C347" s="260" t="s">
        <v>214</v>
      </c>
      <c r="D347" s="260" t="s">
        <v>40</v>
      </c>
      <c r="E347" s="260">
        <v>0</v>
      </c>
      <c r="F347" s="260" t="s">
        <v>17</v>
      </c>
      <c r="G347" s="260" t="s">
        <v>17</v>
      </c>
      <c r="H347" s="260" t="s">
        <v>17</v>
      </c>
      <c r="I347" s="260" t="s">
        <v>17</v>
      </c>
      <c r="J347" s="260" t="s">
        <v>676</v>
      </c>
      <c r="K347" s="260" t="s">
        <v>677</v>
      </c>
      <c r="L347" s="261">
        <v>43676</v>
      </c>
      <c r="M347" s="260" t="s">
        <v>20</v>
      </c>
    </row>
    <row r="348" spans="1:13" x14ac:dyDescent="0.25">
      <c r="A348" s="258" t="s">
        <v>166</v>
      </c>
      <c r="B348" s="258" t="s">
        <v>167</v>
      </c>
      <c r="C348" s="258" t="s">
        <v>168</v>
      </c>
      <c r="D348" s="258" t="s">
        <v>16</v>
      </c>
      <c r="E348" s="258" t="s">
        <v>17</v>
      </c>
      <c r="F348" s="258" t="s">
        <v>17</v>
      </c>
      <c r="G348" s="258" t="s">
        <v>17</v>
      </c>
      <c r="H348" s="258" t="s">
        <v>17</v>
      </c>
      <c r="I348" s="258" t="s">
        <v>17</v>
      </c>
      <c r="J348" s="258" t="s">
        <v>678</v>
      </c>
      <c r="K348" s="258" t="s">
        <v>679</v>
      </c>
      <c r="L348" s="259">
        <v>43697</v>
      </c>
      <c r="M348" s="258" t="s">
        <v>526</v>
      </c>
    </row>
    <row r="349" spans="1:13" x14ac:dyDescent="0.25">
      <c r="A349" s="260" t="s">
        <v>166</v>
      </c>
      <c r="B349" s="260" t="s">
        <v>167</v>
      </c>
      <c r="C349" s="260" t="s">
        <v>168</v>
      </c>
      <c r="D349" s="260" t="s">
        <v>21</v>
      </c>
      <c r="E349" s="260" t="s">
        <v>17</v>
      </c>
      <c r="F349" s="260" t="s">
        <v>17</v>
      </c>
      <c r="G349" s="260" t="s">
        <v>17</v>
      </c>
      <c r="H349" s="260" t="s">
        <v>17</v>
      </c>
      <c r="I349" s="260" t="s">
        <v>17</v>
      </c>
      <c r="J349" s="260" t="s">
        <v>678</v>
      </c>
      <c r="K349" s="260" t="s">
        <v>680</v>
      </c>
      <c r="L349" s="261">
        <v>43697</v>
      </c>
      <c r="M349" s="260" t="s">
        <v>526</v>
      </c>
    </row>
    <row r="350" spans="1:13" x14ac:dyDescent="0.25">
      <c r="A350" s="258" t="s">
        <v>166</v>
      </c>
      <c r="B350" s="258" t="s">
        <v>167</v>
      </c>
      <c r="C350" s="258" t="s">
        <v>168</v>
      </c>
      <c r="D350" s="258" t="s">
        <v>24</v>
      </c>
      <c r="E350" s="258" t="s">
        <v>17</v>
      </c>
      <c r="F350" s="258" t="s">
        <v>17</v>
      </c>
      <c r="G350" s="258" t="s">
        <v>17</v>
      </c>
      <c r="H350" s="258" t="s">
        <v>17</v>
      </c>
      <c r="I350" s="258" t="s">
        <v>17</v>
      </c>
      <c r="J350" s="258" t="s">
        <v>678</v>
      </c>
      <c r="K350" s="258" t="s">
        <v>681</v>
      </c>
      <c r="L350" s="259">
        <v>43697</v>
      </c>
      <c r="M350" s="258" t="s">
        <v>526</v>
      </c>
    </row>
    <row r="351" spans="1:13" x14ac:dyDescent="0.25">
      <c r="A351" s="260" t="s">
        <v>166</v>
      </c>
      <c r="B351" s="260" t="s">
        <v>167</v>
      </c>
      <c r="C351" s="260" t="s">
        <v>168</v>
      </c>
      <c r="D351" s="260" t="s">
        <v>28</v>
      </c>
      <c r="E351" s="260" t="s">
        <v>17</v>
      </c>
      <c r="F351" s="260" t="s">
        <v>17</v>
      </c>
      <c r="G351" s="260" t="s">
        <v>17</v>
      </c>
      <c r="H351" s="260" t="s">
        <v>17</v>
      </c>
      <c r="I351" s="260" t="s">
        <v>17</v>
      </c>
      <c r="J351" s="260" t="s">
        <v>678</v>
      </c>
      <c r="K351" s="260" t="s">
        <v>682</v>
      </c>
      <c r="L351" s="261">
        <v>43697</v>
      </c>
      <c r="M351" s="260" t="s">
        <v>526</v>
      </c>
    </row>
    <row r="352" spans="1:13" x14ac:dyDescent="0.25">
      <c r="A352" s="258" t="s">
        <v>170</v>
      </c>
      <c r="B352" s="258" t="s">
        <v>171</v>
      </c>
      <c r="C352" s="258" t="s">
        <v>168</v>
      </c>
      <c r="D352" s="258" t="s">
        <v>38</v>
      </c>
      <c r="E352" s="258" t="s">
        <v>17</v>
      </c>
      <c r="F352" s="258" t="s">
        <v>683</v>
      </c>
      <c r="G352" s="258" t="s">
        <v>17</v>
      </c>
      <c r="H352" s="258" t="s">
        <v>17</v>
      </c>
      <c r="I352" s="258" t="s">
        <v>683</v>
      </c>
      <c r="J352" s="258" t="s">
        <v>684</v>
      </c>
      <c r="K352" s="258" t="s">
        <v>685</v>
      </c>
      <c r="L352" s="259">
        <v>43697</v>
      </c>
      <c r="M352" s="258" t="s">
        <v>526</v>
      </c>
    </row>
    <row r="353" spans="1:13" x14ac:dyDescent="0.25">
      <c r="A353" s="260" t="s">
        <v>170</v>
      </c>
      <c r="B353" s="260" t="s">
        <v>171</v>
      </c>
      <c r="C353" s="260" t="s">
        <v>168</v>
      </c>
      <c r="D353" s="260" t="s">
        <v>40</v>
      </c>
      <c r="E353" s="260" t="s">
        <v>17</v>
      </c>
      <c r="F353" s="260" t="s">
        <v>683</v>
      </c>
      <c r="G353" s="260" t="s">
        <v>17</v>
      </c>
      <c r="H353" s="260" t="s">
        <v>17</v>
      </c>
      <c r="I353" s="260" t="s">
        <v>683</v>
      </c>
      <c r="J353" s="260" t="s">
        <v>686</v>
      </c>
      <c r="K353" s="260" t="s">
        <v>687</v>
      </c>
      <c r="L353" s="261">
        <v>43697</v>
      </c>
      <c r="M353" s="260" t="s">
        <v>526</v>
      </c>
    </row>
    <row r="354" spans="1:13" x14ac:dyDescent="0.25">
      <c r="A354" s="258" t="s">
        <v>180</v>
      </c>
      <c r="B354" s="258" t="s">
        <v>181</v>
      </c>
      <c r="C354" s="258" t="s">
        <v>168</v>
      </c>
      <c r="D354" s="258" t="s">
        <v>16</v>
      </c>
      <c r="E354" s="258" t="s">
        <v>17</v>
      </c>
      <c r="F354" s="258" t="s">
        <v>683</v>
      </c>
      <c r="G354" s="258" t="s">
        <v>17</v>
      </c>
      <c r="H354" s="258" t="s">
        <v>17</v>
      </c>
      <c r="I354" s="258" t="s">
        <v>683</v>
      </c>
      <c r="J354" s="258" t="s">
        <v>688</v>
      </c>
      <c r="K354" s="258" t="s">
        <v>689</v>
      </c>
      <c r="L354" s="259">
        <v>43697</v>
      </c>
      <c r="M354" s="258" t="s">
        <v>526</v>
      </c>
    </row>
    <row r="355" spans="1:13" x14ac:dyDescent="0.25">
      <c r="A355" s="260" t="s">
        <v>180</v>
      </c>
      <c r="B355" s="260" t="s">
        <v>181</v>
      </c>
      <c r="C355" s="260" t="s">
        <v>168</v>
      </c>
      <c r="D355" s="260" t="s">
        <v>21</v>
      </c>
      <c r="E355" s="260" t="s">
        <v>17</v>
      </c>
      <c r="F355" s="260" t="s">
        <v>683</v>
      </c>
      <c r="G355" s="260" t="s">
        <v>17</v>
      </c>
      <c r="H355" s="260" t="s">
        <v>17</v>
      </c>
      <c r="I355" s="260" t="s">
        <v>683</v>
      </c>
      <c r="J355" s="260" t="s">
        <v>688</v>
      </c>
      <c r="K355" s="260" t="s">
        <v>690</v>
      </c>
      <c r="L355" s="261">
        <v>43697</v>
      </c>
      <c r="M355" s="260" t="s">
        <v>526</v>
      </c>
    </row>
    <row r="356" spans="1:13" x14ac:dyDescent="0.25">
      <c r="A356" s="258" t="s">
        <v>180</v>
      </c>
      <c r="B356" s="258" t="s">
        <v>181</v>
      </c>
      <c r="C356" s="258" t="s">
        <v>168</v>
      </c>
      <c r="D356" s="258" t="s">
        <v>24</v>
      </c>
      <c r="E356" s="258" t="s">
        <v>17</v>
      </c>
      <c r="F356" s="258" t="s">
        <v>683</v>
      </c>
      <c r="G356" s="258" t="s">
        <v>17</v>
      </c>
      <c r="H356" s="258" t="s">
        <v>17</v>
      </c>
      <c r="I356" s="258" t="s">
        <v>683</v>
      </c>
      <c r="J356" s="258" t="s">
        <v>688</v>
      </c>
      <c r="K356" s="258" t="s">
        <v>691</v>
      </c>
      <c r="L356" s="259">
        <v>43697</v>
      </c>
      <c r="M356" s="258" t="s">
        <v>526</v>
      </c>
    </row>
    <row r="357" spans="1:13" x14ac:dyDescent="0.25">
      <c r="A357" s="260" t="s">
        <v>180</v>
      </c>
      <c r="B357" s="260" t="s">
        <v>181</v>
      </c>
      <c r="C357" s="260" t="s">
        <v>168</v>
      </c>
      <c r="D357" s="260" t="s">
        <v>40</v>
      </c>
      <c r="E357" s="260" t="s">
        <v>17</v>
      </c>
      <c r="F357" s="260" t="s">
        <v>683</v>
      </c>
      <c r="G357" s="260" t="s">
        <v>17</v>
      </c>
      <c r="H357" s="260" t="s">
        <v>17</v>
      </c>
      <c r="I357" s="260" t="s">
        <v>683</v>
      </c>
      <c r="J357" s="260" t="s">
        <v>686</v>
      </c>
      <c r="K357" s="260" t="s">
        <v>692</v>
      </c>
      <c r="L357" s="261">
        <v>43697</v>
      </c>
      <c r="M357" s="260" t="s">
        <v>526</v>
      </c>
    </row>
    <row r="358" spans="1:13" x14ac:dyDescent="0.25">
      <c r="A358" s="258" t="s">
        <v>195</v>
      </c>
      <c r="B358" s="258" t="s">
        <v>196</v>
      </c>
      <c r="C358" s="258" t="s">
        <v>197</v>
      </c>
      <c r="D358" s="258" t="s">
        <v>26</v>
      </c>
      <c r="E358" s="258" t="s">
        <v>17</v>
      </c>
      <c r="F358" s="258" t="s">
        <v>17</v>
      </c>
      <c r="G358" s="258" t="s">
        <v>17</v>
      </c>
      <c r="H358" s="258" t="s">
        <v>17</v>
      </c>
      <c r="I358" s="258" t="s">
        <v>17</v>
      </c>
      <c r="J358" s="258" t="s">
        <v>693</v>
      </c>
      <c r="K358" s="258" t="s">
        <v>694</v>
      </c>
      <c r="L358" s="259">
        <v>43698</v>
      </c>
      <c r="M358" s="258" t="s">
        <v>526</v>
      </c>
    </row>
    <row r="359" spans="1:13" x14ac:dyDescent="0.25">
      <c r="A359" s="260" t="s">
        <v>195</v>
      </c>
      <c r="B359" s="260" t="s">
        <v>196</v>
      </c>
      <c r="C359" s="260" t="s">
        <v>197</v>
      </c>
      <c r="D359" s="260" t="s">
        <v>28</v>
      </c>
      <c r="E359" s="260" t="s">
        <v>17</v>
      </c>
      <c r="F359" s="260" t="s">
        <v>17</v>
      </c>
      <c r="G359" s="260" t="s">
        <v>17</v>
      </c>
      <c r="H359" s="260" t="s">
        <v>17</v>
      </c>
      <c r="I359" s="260" t="s">
        <v>17</v>
      </c>
      <c r="J359" s="260" t="s">
        <v>693</v>
      </c>
      <c r="K359" s="260" t="s">
        <v>695</v>
      </c>
      <c r="L359" s="261">
        <v>43698</v>
      </c>
      <c r="M359" s="260" t="s">
        <v>526</v>
      </c>
    </row>
    <row r="360" spans="1:13" x14ac:dyDescent="0.25">
      <c r="A360" s="258" t="s">
        <v>123</v>
      </c>
      <c r="B360" s="258" t="s">
        <v>124</v>
      </c>
      <c r="C360" s="258" t="s">
        <v>125</v>
      </c>
      <c r="D360" s="258" t="s">
        <v>38</v>
      </c>
      <c r="E360" s="258" t="s">
        <v>17</v>
      </c>
      <c r="F360" s="258" t="s">
        <v>17</v>
      </c>
      <c r="G360" s="258" t="s">
        <v>17</v>
      </c>
      <c r="H360" s="258" t="s">
        <v>17</v>
      </c>
      <c r="I360" s="258" t="s">
        <v>17</v>
      </c>
      <c r="J360" s="258" t="s">
        <v>696</v>
      </c>
      <c r="K360" s="258" t="s">
        <v>697</v>
      </c>
      <c r="L360" s="259">
        <v>43742</v>
      </c>
      <c r="M360" s="258" t="s">
        <v>526</v>
      </c>
    </row>
    <row r="361" spans="1:13" x14ac:dyDescent="0.25">
      <c r="A361" s="260" t="s">
        <v>103</v>
      </c>
      <c r="B361" s="260" t="s">
        <v>104</v>
      </c>
      <c r="C361" s="260" t="s">
        <v>105</v>
      </c>
      <c r="D361" s="260" t="s">
        <v>40</v>
      </c>
      <c r="E361" s="260">
        <v>0</v>
      </c>
      <c r="F361" s="260" t="s">
        <v>17</v>
      </c>
      <c r="G361" s="260" t="s">
        <v>17</v>
      </c>
      <c r="H361" s="260" t="s">
        <v>17</v>
      </c>
      <c r="I361" s="260" t="s">
        <v>17</v>
      </c>
      <c r="J361" s="260" t="s">
        <v>698</v>
      </c>
      <c r="K361" s="260" t="s">
        <v>699</v>
      </c>
      <c r="L361" s="261">
        <v>43742</v>
      </c>
      <c r="M361" s="260" t="s">
        <v>20</v>
      </c>
    </row>
    <row r="362" spans="1:13" x14ac:dyDescent="0.25">
      <c r="A362" s="258" t="s">
        <v>85</v>
      </c>
      <c r="B362" s="258" t="s">
        <v>86</v>
      </c>
      <c r="C362" s="258" t="s">
        <v>87</v>
      </c>
      <c r="D362" s="258" t="s">
        <v>24</v>
      </c>
      <c r="E362" s="258" t="s">
        <v>17</v>
      </c>
      <c r="F362" s="258" t="s">
        <v>17</v>
      </c>
      <c r="G362" s="258" t="s">
        <v>17</v>
      </c>
      <c r="H362" s="258" t="s">
        <v>17</v>
      </c>
      <c r="I362" s="258" t="s">
        <v>17</v>
      </c>
      <c r="J362" s="258" t="s">
        <v>17</v>
      </c>
      <c r="K362" s="258" t="s">
        <v>700</v>
      </c>
      <c r="L362" s="259">
        <v>43759</v>
      </c>
      <c r="M362" s="258" t="s">
        <v>526</v>
      </c>
    </row>
    <row r="363" spans="1:13" x14ac:dyDescent="0.25">
      <c r="A363" s="260" t="s">
        <v>63</v>
      </c>
      <c r="B363" s="260" t="s">
        <v>64</v>
      </c>
      <c r="C363" s="260" t="s">
        <v>65</v>
      </c>
      <c r="D363" s="260" t="s">
        <v>16</v>
      </c>
      <c r="E363" s="260" t="s">
        <v>17</v>
      </c>
      <c r="F363" s="260" t="s">
        <v>17</v>
      </c>
      <c r="G363" s="260" t="s">
        <v>17</v>
      </c>
      <c r="H363" s="260" t="s">
        <v>17</v>
      </c>
      <c r="I363" s="260" t="s">
        <v>17</v>
      </c>
      <c r="J363" s="260" t="s">
        <v>17</v>
      </c>
      <c r="K363" s="260" t="s">
        <v>701</v>
      </c>
      <c r="L363" s="261">
        <v>43767</v>
      </c>
      <c r="M363" s="260" t="s">
        <v>20</v>
      </c>
    </row>
    <row r="364" spans="1:13" x14ac:dyDescent="0.25">
      <c r="A364" s="258" t="s">
        <v>63</v>
      </c>
      <c r="B364" s="258" t="s">
        <v>64</v>
      </c>
      <c r="C364" s="258" t="s">
        <v>65</v>
      </c>
      <c r="D364" s="258" t="s">
        <v>21</v>
      </c>
      <c r="E364" s="258" t="s">
        <v>17</v>
      </c>
      <c r="F364" s="258" t="s">
        <v>17</v>
      </c>
      <c r="G364" s="258" t="s">
        <v>17</v>
      </c>
      <c r="H364" s="258" t="s">
        <v>17</v>
      </c>
      <c r="I364" s="258" t="s">
        <v>17</v>
      </c>
      <c r="J364" s="258" t="s">
        <v>17</v>
      </c>
      <c r="K364" s="258" t="s">
        <v>702</v>
      </c>
      <c r="L364" s="259">
        <v>43767</v>
      </c>
      <c r="M364" s="258" t="s">
        <v>20</v>
      </c>
    </row>
    <row r="365" spans="1:13" x14ac:dyDescent="0.25">
      <c r="A365" s="260" t="s">
        <v>63</v>
      </c>
      <c r="B365" s="260" t="s">
        <v>64</v>
      </c>
      <c r="C365" s="260" t="s">
        <v>65</v>
      </c>
      <c r="D365" s="260" t="s">
        <v>40</v>
      </c>
      <c r="E365" s="260" t="s">
        <v>17</v>
      </c>
      <c r="F365" s="260" t="s">
        <v>703</v>
      </c>
      <c r="G365" s="260" t="s">
        <v>17</v>
      </c>
      <c r="H365" s="260" t="s">
        <v>17</v>
      </c>
      <c r="I365" s="260" t="s">
        <v>704</v>
      </c>
      <c r="J365" s="260" t="s">
        <v>705</v>
      </c>
      <c r="K365" s="260" t="s">
        <v>706</v>
      </c>
      <c r="L365" s="261">
        <v>43767</v>
      </c>
      <c r="M365" s="260" t="s">
        <v>20</v>
      </c>
    </row>
    <row r="366" spans="1:13" x14ac:dyDescent="0.25">
      <c r="A366" s="258" t="s">
        <v>501</v>
      </c>
      <c r="B366" s="258" t="s">
        <v>502</v>
      </c>
      <c r="C366" s="258" t="s">
        <v>503</v>
      </c>
      <c r="D366" s="258" t="s">
        <v>38</v>
      </c>
      <c r="E366" s="258" t="s">
        <v>17</v>
      </c>
      <c r="F366" s="258"/>
      <c r="G366" s="258" t="s">
        <v>17</v>
      </c>
      <c r="H366" s="258" t="s">
        <v>17</v>
      </c>
      <c r="I366" s="258"/>
      <c r="J366" s="258"/>
      <c r="K366" s="258" t="s">
        <v>707</v>
      </c>
      <c r="L366" s="259">
        <v>43769</v>
      </c>
      <c r="M366" s="258" t="s">
        <v>20</v>
      </c>
    </row>
    <row r="367" spans="1:13" x14ac:dyDescent="0.25">
      <c r="A367" s="260" t="s">
        <v>511</v>
      </c>
      <c r="B367" s="260" t="s">
        <v>512</v>
      </c>
      <c r="C367" s="260" t="s">
        <v>513</v>
      </c>
      <c r="D367" s="260" t="s">
        <v>28</v>
      </c>
      <c r="E367" s="260" t="s">
        <v>17</v>
      </c>
      <c r="F367" s="260" t="s">
        <v>17</v>
      </c>
      <c r="G367" s="260" t="s">
        <v>17</v>
      </c>
      <c r="H367" s="260" t="s">
        <v>17</v>
      </c>
      <c r="I367" s="260" t="s">
        <v>17</v>
      </c>
      <c r="J367" s="260" t="s">
        <v>17</v>
      </c>
      <c r="K367" s="260" t="s">
        <v>708</v>
      </c>
      <c r="L367" s="261">
        <v>43784</v>
      </c>
      <c r="M367" s="260" t="s">
        <v>20</v>
      </c>
    </row>
    <row r="368" spans="1:13" x14ac:dyDescent="0.25">
      <c r="A368" s="258" t="s">
        <v>245</v>
      </c>
      <c r="B368" s="258" t="s">
        <v>246</v>
      </c>
      <c r="C368" s="258" t="s">
        <v>247</v>
      </c>
      <c r="D368" s="258" t="s">
        <v>24</v>
      </c>
      <c r="E368" s="258" t="s">
        <v>17</v>
      </c>
      <c r="F368" s="258" t="s">
        <v>17</v>
      </c>
      <c r="G368" s="258" t="s">
        <v>17</v>
      </c>
      <c r="H368" s="258" t="s">
        <v>17</v>
      </c>
      <c r="I368" s="258" t="s">
        <v>17</v>
      </c>
      <c r="J368" s="258" t="s">
        <v>17</v>
      </c>
      <c r="K368" s="258" t="s">
        <v>709</v>
      </c>
      <c r="L368" s="259">
        <v>43784</v>
      </c>
      <c r="M368" s="258" t="s">
        <v>526</v>
      </c>
    </row>
    <row r="369" spans="1:13" x14ac:dyDescent="0.25">
      <c r="A369" s="260" t="s">
        <v>245</v>
      </c>
      <c r="B369" s="260" t="s">
        <v>246</v>
      </c>
      <c r="C369" s="260" t="s">
        <v>247</v>
      </c>
      <c r="D369" s="260" t="s">
        <v>40</v>
      </c>
      <c r="E369" s="260">
        <v>0</v>
      </c>
      <c r="F369" s="260" t="s">
        <v>17</v>
      </c>
      <c r="G369" s="260" t="s">
        <v>66</v>
      </c>
      <c r="H369" s="260">
        <v>1</v>
      </c>
      <c r="I369" s="260" t="s">
        <v>17</v>
      </c>
      <c r="J369" s="260" t="s">
        <v>17</v>
      </c>
      <c r="K369" s="260" t="s">
        <v>710</v>
      </c>
      <c r="L369" s="261">
        <v>43784</v>
      </c>
      <c r="M369" s="260" t="s">
        <v>526</v>
      </c>
    </row>
    <row r="370" spans="1:13" x14ac:dyDescent="0.25">
      <c r="A370" s="258" t="s">
        <v>103</v>
      </c>
      <c r="B370" s="258" t="s">
        <v>104</v>
      </c>
      <c r="C370" s="258" t="s">
        <v>105</v>
      </c>
      <c r="D370" s="258" t="s">
        <v>16</v>
      </c>
      <c r="E370" s="258" t="s">
        <v>17</v>
      </c>
      <c r="F370" s="258" t="s">
        <v>17</v>
      </c>
      <c r="G370" s="258" t="s">
        <v>17</v>
      </c>
      <c r="H370" s="258" t="s">
        <v>17</v>
      </c>
      <c r="I370" s="258" t="s">
        <v>17</v>
      </c>
      <c r="J370" s="258" t="s">
        <v>17</v>
      </c>
      <c r="K370" s="258" t="s">
        <v>711</v>
      </c>
      <c r="L370" s="259">
        <v>43787</v>
      </c>
      <c r="M370" s="258" t="s">
        <v>526</v>
      </c>
    </row>
    <row r="371" spans="1:13" x14ac:dyDescent="0.25">
      <c r="A371" s="260" t="s">
        <v>103</v>
      </c>
      <c r="B371" s="260" t="s">
        <v>104</v>
      </c>
      <c r="C371" s="260" t="s">
        <v>105</v>
      </c>
      <c r="D371" s="260" t="s">
        <v>21</v>
      </c>
      <c r="E371" s="260" t="s">
        <v>17</v>
      </c>
      <c r="F371" s="260" t="s">
        <v>17</v>
      </c>
      <c r="G371" s="260" t="s">
        <v>17</v>
      </c>
      <c r="H371" s="260" t="s">
        <v>17</v>
      </c>
      <c r="I371" s="260" t="s">
        <v>17</v>
      </c>
      <c r="J371" s="260" t="s">
        <v>17</v>
      </c>
      <c r="K371" s="260" t="s">
        <v>712</v>
      </c>
      <c r="L371" s="261">
        <v>43787</v>
      </c>
      <c r="M371" s="260" t="s">
        <v>526</v>
      </c>
    </row>
    <row r="372" spans="1:13" x14ac:dyDescent="0.25">
      <c r="A372" s="258" t="s">
        <v>522</v>
      </c>
      <c r="B372" s="258" t="s">
        <v>523</v>
      </c>
      <c r="C372" s="258" t="s">
        <v>524</v>
      </c>
      <c r="D372" s="258" t="s">
        <v>47</v>
      </c>
      <c r="E372" s="258" t="s">
        <v>17</v>
      </c>
      <c r="F372" s="258" t="s">
        <v>17</v>
      </c>
      <c r="G372" s="258" t="s">
        <v>17</v>
      </c>
      <c r="H372" s="258" t="s">
        <v>17</v>
      </c>
      <c r="I372" s="258" t="s">
        <v>17</v>
      </c>
      <c r="J372" s="258" t="s">
        <v>713</v>
      </c>
      <c r="K372" s="258" t="s">
        <v>714</v>
      </c>
      <c r="L372" s="259">
        <v>43796</v>
      </c>
      <c r="M372" s="258" t="s">
        <v>526</v>
      </c>
    </row>
    <row r="373" spans="1:13" x14ac:dyDescent="0.25">
      <c r="A373" s="260" t="s">
        <v>331</v>
      </c>
      <c r="B373" s="260" t="s">
        <v>332</v>
      </c>
      <c r="C373" s="260" t="s">
        <v>333</v>
      </c>
      <c r="D373" s="260" t="s">
        <v>38</v>
      </c>
      <c r="E373" s="260" t="s">
        <v>17</v>
      </c>
      <c r="F373" s="260" t="s">
        <v>17</v>
      </c>
      <c r="G373" s="260" t="s">
        <v>17</v>
      </c>
      <c r="H373" s="260" t="s">
        <v>17</v>
      </c>
      <c r="I373" s="260" t="s">
        <v>17</v>
      </c>
      <c r="J373" s="260" t="s">
        <v>17</v>
      </c>
      <c r="K373" s="260" t="s">
        <v>715</v>
      </c>
      <c r="L373" s="261">
        <v>43798</v>
      </c>
      <c r="M373" s="260" t="s">
        <v>20</v>
      </c>
    </row>
    <row r="374" spans="1:13" x14ac:dyDescent="0.25">
      <c r="A374" s="258" t="s">
        <v>331</v>
      </c>
      <c r="B374" s="258" t="s">
        <v>332</v>
      </c>
      <c r="C374" s="258" t="s">
        <v>333</v>
      </c>
      <c r="D374" s="258" t="s">
        <v>40</v>
      </c>
      <c r="E374" s="258" t="s">
        <v>17</v>
      </c>
      <c r="F374" s="258" t="s">
        <v>17</v>
      </c>
      <c r="G374" s="258" t="s">
        <v>17</v>
      </c>
      <c r="H374" s="258" t="s">
        <v>17</v>
      </c>
      <c r="I374" s="258" t="s">
        <v>17</v>
      </c>
      <c r="J374" s="258" t="s">
        <v>17</v>
      </c>
      <c r="K374" s="258" t="s">
        <v>716</v>
      </c>
      <c r="L374" s="259">
        <v>43798</v>
      </c>
      <c r="M374" s="258" t="s">
        <v>20</v>
      </c>
    </row>
    <row r="375" spans="1:13" x14ac:dyDescent="0.25">
      <c r="A375" s="260" t="s">
        <v>717</v>
      </c>
      <c r="B375" s="260" t="s">
        <v>718</v>
      </c>
      <c r="C375" s="260" t="s">
        <v>719</v>
      </c>
      <c r="D375" s="260" t="s">
        <v>16</v>
      </c>
      <c r="E375" s="260" t="s">
        <v>17</v>
      </c>
      <c r="F375" s="260" t="s">
        <v>17</v>
      </c>
      <c r="G375" s="260" t="s">
        <v>17</v>
      </c>
      <c r="H375" s="260" t="s">
        <v>17</v>
      </c>
      <c r="I375" s="260" t="s">
        <v>17</v>
      </c>
      <c r="J375" s="260" t="s">
        <v>663</v>
      </c>
      <c r="K375" s="260" t="s">
        <v>720</v>
      </c>
      <c r="L375" s="261">
        <v>43798</v>
      </c>
      <c r="M375" s="260" t="s">
        <v>20</v>
      </c>
    </row>
    <row r="376" spans="1:13" x14ac:dyDescent="0.25">
      <c r="A376" s="258" t="s">
        <v>717</v>
      </c>
      <c r="B376" s="258" t="s">
        <v>718</v>
      </c>
      <c r="C376" s="258" t="s">
        <v>719</v>
      </c>
      <c r="D376" s="258" t="s">
        <v>21</v>
      </c>
      <c r="E376" s="258" t="s">
        <v>17</v>
      </c>
      <c r="F376" s="258" t="s">
        <v>17</v>
      </c>
      <c r="G376" s="258" t="s">
        <v>17</v>
      </c>
      <c r="H376" s="258" t="s">
        <v>17</v>
      </c>
      <c r="I376" s="258" t="s">
        <v>17</v>
      </c>
      <c r="J376" s="258" t="s">
        <v>663</v>
      </c>
      <c r="K376" s="258" t="s">
        <v>721</v>
      </c>
      <c r="L376" s="259">
        <v>43798</v>
      </c>
      <c r="M376" s="258" t="s">
        <v>20</v>
      </c>
    </row>
    <row r="377" spans="1:13" x14ac:dyDescent="0.25">
      <c r="A377" s="260" t="s">
        <v>717</v>
      </c>
      <c r="B377" s="260" t="s">
        <v>718</v>
      </c>
      <c r="C377" s="260" t="s">
        <v>719</v>
      </c>
      <c r="D377" s="260" t="s">
        <v>24</v>
      </c>
      <c r="E377" s="260" t="s">
        <v>17</v>
      </c>
      <c r="F377" s="260" t="s">
        <v>17</v>
      </c>
      <c r="G377" s="260" t="s">
        <v>17</v>
      </c>
      <c r="H377" s="260" t="s">
        <v>17</v>
      </c>
      <c r="I377" s="260" t="s">
        <v>17</v>
      </c>
      <c r="J377" s="260" t="s">
        <v>663</v>
      </c>
      <c r="K377" s="260" t="s">
        <v>722</v>
      </c>
      <c r="L377" s="261">
        <v>43798</v>
      </c>
      <c r="M377" s="260" t="s">
        <v>20</v>
      </c>
    </row>
    <row r="378" spans="1:13" x14ac:dyDescent="0.25">
      <c r="A378" s="258" t="s">
        <v>717</v>
      </c>
      <c r="B378" s="258" t="s">
        <v>718</v>
      </c>
      <c r="C378" s="258" t="s">
        <v>719</v>
      </c>
      <c r="D378" s="258" t="s">
        <v>38</v>
      </c>
      <c r="E378" s="258" t="s">
        <v>17</v>
      </c>
      <c r="F378" s="258" t="s">
        <v>17</v>
      </c>
      <c r="G378" s="258" t="s">
        <v>17</v>
      </c>
      <c r="H378" s="258" t="s">
        <v>17</v>
      </c>
      <c r="I378" s="258" t="s">
        <v>17</v>
      </c>
      <c r="J378" s="258" t="s">
        <v>663</v>
      </c>
      <c r="K378" s="258" t="s">
        <v>723</v>
      </c>
      <c r="L378" s="259">
        <v>43798</v>
      </c>
      <c r="M378" s="258" t="s">
        <v>20</v>
      </c>
    </row>
    <row r="379" spans="1:13" x14ac:dyDescent="0.25">
      <c r="A379" s="260" t="s">
        <v>717</v>
      </c>
      <c r="B379" s="260" t="s">
        <v>718</v>
      </c>
      <c r="C379" s="260" t="s">
        <v>719</v>
      </c>
      <c r="D379" s="260" t="s">
        <v>40</v>
      </c>
      <c r="E379" s="260" t="s">
        <v>17</v>
      </c>
      <c r="F379" s="260" t="s">
        <v>17</v>
      </c>
      <c r="G379" s="260" t="s">
        <v>17</v>
      </c>
      <c r="H379" s="260" t="s">
        <v>17</v>
      </c>
      <c r="I379" s="260" t="s">
        <v>17</v>
      </c>
      <c r="J379" s="260" t="s">
        <v>663</v>
      </c>
      <c r="K379" s="260" t="s">
        <v>724</v>
      </c>
      <c r="L379" s="261">
        <v>43798</v>
      </c>
      <c r="M379" s="260" t="s">
        <v>20</v>
      </c>
    </row>
    <row r="380" spans="1:13" x14ac:dyDescent="0.25">
      <c r="A380" s="258" t="s">
        <v>725</v>
      </c>
      <c r="B380" s="258" t="s">
        <v>726</v>
      </c>
      <c r="C380" s="258" t="s">
        <v>144</v>
      </c>
      <c r="D380" s="258" t="s">
        <v>16</v>
      </c>
      <c r="E380" s="258">
        <v>0</v>
      </c>
      <c r="F380" s="258" t="s">
        <v>17</v>
      </c>
      <c r="G380" s="258" t="s">
        <v>66</v>
      </c>
      <c r="H380" s="258">
        <v>1</v>
      </c>
      <c r="I380" s="258" t="s">
        <v>17</v>
      </c>
      <c r="J380" s="258" t="s">
        <v>727</v>
      </c>
      <c r="K380" s="258" t="s">
        <v>728</v>
      </c>
      <c r="L380" s="259">
        <v>43815</v>
      </c>
      <c r="M380" s="258" t="s">
        <v>20</v>
      </c>
    </row>
    <row r="381" spans="1:13" x14ac:dyDescent="0.25">
      <c r="A381" s="260" t="s">
        <v>725</v>
      </c>
      <c r="B381" s="260" t="s">
        <v>726</v>
      </c>
      <c r="C381" s="260" t="s">
        <v>144</v>
      </c>
      <c r="D381" s="260" t="s">
        <v>21</v>
      </c>
      <c r="E381" s="260">
        <v>0</v>
      </c>
      <c r="F381" s="260" t="s">
        <v>17</v>
      </c>
      <c r="G381" s="260" t="s">
        <v>66</v>
      </c>
      <c r="H381" s="260">
        <v>1</v>
      </c>
      <c r="I381" s="260" t="s">
        <v>17</v>
      </c>
      <c r="J381" s="260" t="s">
        <v>727</v>
      </c>
      <c r="K381" s="260" t="s">
        <v>729</v>
      </c>
      <c r="L381" s="261">
        <v>43815</v>
      </c>
      <c r="M381" s="260" t="s">
        <v>20</v>
      </c>
    </row>
    <row r="382" spans="1:13" x14ac:dyDescent="0.25">
      <c r="A382" s="258" t="s">
        <v>725</v>
      </c>
      <c r="B382" s="258" t="s">
        <v>726</v>
      </c>
      <c r="C382" s="258" t="s">
        <v>144</v>
      </c>
      <c r="D382" s="258" t="s">
        <v>24</v>
      </c>
      <c r="E382" s="258">
        <v>0</v>
      </c>
      <c r="F382" s="258" t="s">
        <v>17</v>
      </c>
      <c r="G382" s="258" t="s">
        <v>66</v>
      </c>
      <c r="H382" s="258">
        <v>1</v>
      </c>
      <c r="I382" s="258" t="s">
        <v>17</v>
      </c>
      <c r="J382" s="258" t="s">
        <v>727</v>
      </c>
      <c r="K382" s="258" t="s">
        <v>730</v>
      </c>
      <c r="L382" s="259">
        <v>43815</v>
      </c>
      <c r="M382" s="258" t="s">
        <v>20</v>
      </c>
    </row>
    <row r="383" spans="1:13" x14ac:dyDescent="0.25">
      <c r="A383" s="260" t="s">
        <v>725</v>
      </c>
      <c r="B383" s="260" t="s">
        <v>726</v>
      </c>
      <c r="C383" s="260" t="s">
        <v>144</v>
      </c>
      <c r="D383" s="260" t="s">
        <v>38</v>
      </c>
      <c r="E383" s="260" t="s">
        <v>17</v>
      </c>
      <c r="F383" s="260" t="s">
        <v>17</v>
      </c>
      <c r="G383" s="260" t="s">
        <v>17</v>
      </c>
      <c r="H383" s="260" t="s">
        <v>17</v>
      </c>
      <c r="I383" s="260" t="s">
        <v>17</v>
      </c>
      <c r="J383" s="260" t="s">
        <v>18</v>
      </c>
      <c r="K383" s="260" t="s">
        <v>731</v>
      </c>
      <c r="L383" s="261">
        <v>43815</v>
      </c>
      <c r="M383" s="260" t="s">
        <v>20</v>
      </c>
    </row>
    <row r="384" spans="1:13" x14ac:dyDescent="0.25">
      <c r="A384" s="258" t="s">
        <v>725</v>
      </c>
      <c r="B384" s="258" t="s">
        <v>726</v>
      </c>
      <c r="C384" s="258" t="s">
        <v>144</v>
      </c>
      <c r="D384" s="258" t="s">
        <v>40</v>
      </c>
      <c r="E384" s="258" t="s">
        <v>17</v>
      </c>
      <c r="F384" s="258" t="s">
        <v>17</v>
      </c>
      <c r="G384" s="258" t="s">
        <v>17</v>
      </c>
      <c r="H384" s="258" t="s">
        <v>17</v>
      </c>
      <c r="I384" s="258" t="s">
        <v>17</v>
      </c>
      <c r="J384" s="258" t="s">
        <v>18</v>
      </c>
      <c r="K384" s="258" t="s">
        <v>732</v>
      </c>
      <c r="L384" s="259">
        <v>43815</v>
      </c>
      <c r="M384" s="258" t="s">
        <v>20</v>
      </c>
    </row>
    <row r="385" spans="1:13" x14ac:dyDescent="0.25">
      <c r="A385" s="260" t="s">
        <v>725</v>
      </c>
      <c r="B385" s="260" t="s">
        <v>726</v>
      </c>
      <c r="C385" s="260" t="s">
        <v>144</v>
      </c>
      <c r="D385" s="260" t="s">
        <v>26</v>
      </c>
      <c r="E385" s="260" t="s">
        <v>17</v>
      </c>
      <c r="F385" s="260" t="s">
        <v>17</v>
      </c>
      <c r="G385" s="260" t="s">
        <v>17</v>
      </c>
      <c r="H385" s="260" t="s">
        <v>17</v>
      </c>
      <c r="I385" s="260" t="s">
        <v>17</v>
      </c>
      <c r="J385" s="260" t="s">
        <v>18</v>
      </c>
      <c r="K385" s="260" t="s">
        <v>733</v>
      </c>
      <c r="L385" s="261">
        <v>43815</v>
      </c>
      <c r="M385" s="260" t="s">
        <v>20</v>
      </c>
    </row>
    <row r="386" spans="1:13" x14ac:dyDescent="0.25">
      <c r="A386" s="258" t="s">
        <v>725</v>
      </c>
      <c r="B386" s="258" t="s">
        <v>726</v>
      </c>
      <c r="C386" s="258" t="s">
        <v>144</v>
      </c>
      <c r="D386" s="258" t="s">
        <v>28</v>
      </c>
      <c r="E386" s="258" t="s">
        <v>17</v>
      </c>
      <c r="F386" s="258" t="s">
        <v>17</v>
      </c>
      <c r="G386" s="258" t="s">
        <v>17</v>
      </c>
      <c r="H386" s="258" t="s">
        <v>17</v>
      </c>
      <c r="I386" s="258" t="s">
        <v>17</v>
      </c>
      <c r="J386" s="258" t="s">
        <v>18</v>
      </c>
      <c r="K386" s="258" t="s">
        <v>734</v>
      </c>
      <c r="L386" s="259">
        <v>43815</v>
      </c>
      <c r="M386" s="258" t="s">
        <v>20</v>
      </c>
    </row>
    <row r="387" spans="1:13" x14ac:dyDescent="0.25">
      <c r="A387" s="260" t="s">
        <v>735</v>
      </c>
      <c r="B387" s="260" t="s">
        <v>736</v>
      </c>
      <c r="C387" s="260" t="s">
        <v>632</v>
      </c>
      <c r="D387" s="260" t="s">
        <v>47</v>
      </c>
      <c r="E387" s="260">
        <v>5</v>
      </c>
      <c r="F387" s="260" t="s">
        <v>17</v>
      </c>
      <c r="G387" s="260" t="s">
        <v>66</v>
      </c>
      <c r="H387" s="260">
        <v>1</v>
      </c>
      <c r="I387" s="260" t="s">
        <v>17</v>
      </c>
      <c r="J387" s="260" t="s">
        <v>737</v>
      </c>
      <c r="K387" s="260" t="s">
        <v>738</v>
      </c>
      <c r="L387" s="261">
        <v>43815</v>
      </c>
      <c r="M387" s="260" t="s">
        <v>20</v>
      </c>
    </row>
    <row r="388" spans="1:13" x14ac:dyDescent="0.25">
      <c r="A388" s="258" t="s">
        <v>735</v>
      </c>
      <c r="B388" s="258" t="s">
        <v>736</v>
      </c>
      <c r="C388" s="258" t="s">
        <v>632</v>
      </c>
      <c r="D388" s="258" t="s">
        <v>24</v>
      </c>
      <c r="E388" s="258">
        <v>49</v>
      </c>
      <c r="F388" s="258" t="s">
        <v>739</v>
      </c>
      <c r="G388" s="258" t="s">
        <v>22</v>
      </c>
      <c r="H388" s="258">
        <v>3</v>
      </c>
      <c r="I388" s="258" t="s">
        <v>740</v>
      </c>
      <c r="J388" s="258" t="s">
        <v>741</v>
      </c>
      <c r="K388" s="258" t="s">
        <v>742</v>
      </c>
      <c r="L388" s="259">
        <v>43815</v>
      </c>
      <c r="M388" s="258" t="s">
        <v>20</v>
      </c>
    </row>
    <row r="389" spans="1:13" x14ac:dyDescent="0.25">
      <c r="A389" s="260" t="s">
        <v>735</v>
      </c>
      <c r="B389" s="260" t="s">
        <v>736</v>
      </c>
      <c r="C389" s="260" t="s">
        <v>632</v>
      </c>
      <c r="D389" s="260" t="s">
        <v>38</v>
      </c>
      <c r="E389" s="260" t="s">
        <v>17</v>
      </c>
      <c r="F389" s="260" t="s">
        <v>17</v>
      </c>
      <c r="G389" s="260" t="s">
        <v>17</v>
      </c>
      <c r="H389" s="260" t="s">
        <v>17</v>
      </c>
      <c r="I389" s="260" t="s">
        <v>17</v>
      </c>
      <c r="J389" s="260" t="s">
        <v>663</v>
      </c>
      <c r="K389" s="260" t="s">
        <v>743</v>
      </c>
      <c r="L389" s="261">
        <v>43815</v>
      </c>
      <c r="M389" s="260" t="s">
        <v>20</v>
      </c>
    </row>
    <row r="390" spans="1:13" x14ac:dyDescent="0.25">
      <c r="A390" s="258" t="s">
        <v>735</v>
      </c>
      <c r="B390" s="258" t="s">
        <v>736</v>
      </c>
      <c r="C390" s="258" t="s">
        <v>632</v>
      </c>
      <c r="D390" s="258" t="s">
        <v>40</v>
      </c>
      <c r="E390" s="258" t="s">
        <v>17</v>
      </c>
      <c r="F390" s="258" t="s">
        <v>17</v>
      </c>
      <c r="G390" s="258" t="s">
        <v>17</v>
      </c>
      <c r="H390" s="258" t="s">
        <v>17</v>
      </c>
      <c r="I390" s="258" t="s">
        <v>17</v>
      </c>
      <c r="J390" s="258" t="s">
        <v>663</v>
      </c>
      <c r="K390" s="258" t="s">
        <v>744</v>
      </c>
      <c r="L390" s="259">
        <v>43815</v>
      </c>
      <c r="M390" s="258" t="s">
        <v>20</v>
      </c>
    </row>
    <row r="391" spans="1:13" x14ac:dyDescent="0.25">
      <c r="A391" s="260" t="s">
        <v>608</v>
      </c>
      <c r="B391" s="260" t="s">
        <v>609</v>
      </c>
      <c r="C391" s="260" t="s">
        <v>610</v>
      </c>
      <c r="D391" s="260" t="s">
        <v>38</v>
      </c>
      <c r="E391" s="260" t="s">
        <v>17</v>
      </c>
      <c r="F391" s="260" t="s">
        <v>611</v>
      </c>
      <c r="G391" s="260" t="s">
        <v>33</v>
      </c>
      <c r="H391" s="260">
        <v>2</v>
      </c>
      <c r="I391" s="260" t="s">
        <v>611</v>
      </c>
      <c r="J391" s="260" t="s">
        <v>745</v>
      </c>
      <c r="K391" s="260" t="s">
        <v>746</v>
      </c>
      <c r="L391" s="261">
        <v>43815</v>
      </c>
      <c r="M391" s="260" t="s">
        <v>20</v>
      </c>
    </row>
    <row r="392" spans="1:13" x14ac:dyDescent="0.25">
      <c r="A392" s="258" t="s">
        <v>608</v>
      </c>
      <c r="B392" s="258" t="s">
        <v>609</v>
      </c>
      <c r="C392" s="258" t="s">
        <v>610</v>
      </c>
      <c r="D392" s="258" t="s">
        <v>40</v>
      </c>
      <c r="E392" s="258" t="s">
        <v>17</v>
      </c>
      <c r="F392" s="258" t="s">
        <v>611</v>
      </c>
      <c r="G392" s="258" t="s">
        <v>33</v>
      </c>
      <c r="H392" s="258">
        <v>2</v>
      </c>
      <c r="I392" s="258" t="s">
        <v>611</v>
      </c>
      <c r="J392" s="258" t="s">
        <v>747</v>
      </c>
      <c r="K392" s="258" t="s">
        <v>748</v>
      </c>
      <c r="L392" s="259">
        <v>43815</v>
      </c>
      <c r="M392" s="258" t="s">
        <v>20</v>
      </c>
    </row>
    <row r="393" spans="1:13" x14ac:dyDescent="0.25">
      <c r="A393" s="260" t="s">
        <v>735</v>
      </c>
      <c r="B393" s="260" t="s">
        <v>736</v>
      </c>
      <c r="C393" s="260" t="s">
        <v>632</v>
      </c>
      <c r="D393" s="260" t="s">
        <v>26</v>
      </c>
      <c r="E393" s="260" t="s">
        <v>17</v>
      </c>
      <c r="F393" s="260" t="s">
        <v>17</v>
      </c>
      <c r="G393" s="260" t="s">
        <v>17</v>
      </c>
      <c r="H393" s="260" t="s">
        <v>17</v>
      </c>
      <c r="I393" s="260" t="s">
        <v>17</v>
      </c>
      <c r="J393" s="260" t="s">
        <v>17</v>
      </c>
      <c r="K393" s="260" t="s">
        <v>749</v>
      </c>
      <c r="L393" s="261">
        <v>43818</v>
      </c>
      <c r="M393" s="260" t="s">
        <v>20</v>
      </c>
    </row>
    <row r="394" spans="1:13" x14ac:dyDescent="0.25">
      <c r="A394" s="258" t="s">
        <v>735</v>
      </c>
      <c r="B394" s="258" t="s">
        <v>736</v>
      </c>
      <c r="C394" s="258" t="s">
        <v>632</v>
      </c>
      <c r="D394" s="258" t="s">
        <v>28</v>
      </c>
      <c r="E394" s="258" t="s">
        <v>17</v>
      </c>
      <c r="F394" s="258" t="s">
        <v>17</v>
      </c>
      <c r="G394" s="258" t="s">
        <v>17</v>
      </c>
      <c r="H394" s="258" t="s">
        <v>17</v>
      </c>
      <c r="I394" s="258" t="s">
        <v>17</v>
      </c>
      <c r="J394" s="258" t="s">
        <v>17</v>
      </c>
      <c r="K394" s="258" t="s">
        <v>750</v>
      </c>
      <c r="L394" s="259">
        <v>43818</v>
      </c>
      <c r="M394" s="258" t="s">
        <v>20</v>
      </c>
    </row>
    <row r="395" spans="1:13" x14ac:dyDescent="0.25">
      <c r="A395" s="260" t="s">
        <v>195</v>
      </c>
      <c r="B395" s="260" t="s">
        <v>196</v>
      </c>
      <c r="C395" s="260" t="s">
        <v>197</v>
      </c>
      <c r="D395" s="260" t="s">
        <v>38</v>
      </c>
      <c r="E395" s="260" t="s">
        <v>17</v>
      </c>
      <c r="F395" s="260" t="s">
        <v>17</v>
      </c>
      <c r="G395" s="260" t="s">
        <v>17</v>
      </c>
      <c r="H395" s="260" t="s">
        <v>17</v>
      </c>
      <c r="I395" s="260" t="s">
        <v>17</v>
      </c>
      <c r="J395" s="260" t="s">
        <v>751</v>
      </c>
      <c r="K395" s="260" t="s">
        <v>752</v>
      </c>
      <c r="L395" s="261">
        <v>43819</v>
      </c>
      <c r="M395" s="260" t="s">
        <v>20</v>
      </c>
    </row>
    <row r="396" spans="1:13" x14ac:dyDescent="0.25">
      <c r="A396" s="258" t="s">
        <v>753</v>
      </c>
      <c r="B396" s="258" t="s">
        <v>754</v>
      </c>
      <c r="C396" s="258" t="s">
        <v>632</v>
      </c>
      <c r="D396" s="258" t="s">
        <v>16</v>
      </c>
      <c r="E396" s="258" t="s">
        <v>17</v>
      </c>
      <c r="F396" s="258" t="s">
        <v>17</v>
      </c>
      <c r="G396" s="258" t="s">
        <v>17</v>
      </c>
      <c r="H396" s="258" t="s">
        <v>17</v>
      </c>
      <c r="I396" s="258" t="s">
        <v>683</v>
      </c>
      <c r="J396" s="258" t="s">
        <v>17</v>
      </c>
      <c r="K396" s="258" t="s">
        <v>755</v>
      </c>
      <c r="L396" s="259">
        <v>43840</v>
      </c>
      <c r="M396" s="258" t="s">
        <v>20</v>
      </c>
    </row>
    <row r="397" spans="1:13" x14ac:dyDescent="0.25">
      <c r="A397" s="260" t="s">
        <v>753</v>
      </c>
      <c r="B397" s="260" t="s">
        <v>754</v>
      </c>
      <c r="C397" s="260" t="s">
        <v>632</v>
      </c>
      <c r="D397" s="260" t="s">
        <v>24</v>
      </c>
      <c r="E397" s="260" t="s">
        <v>17</v>
      </c>
      <c r="F397" s="260" t="s">
        <v>17</v>
      </c>
      <c r="G397" s="260" t="s">
        <v>17</v>
      </c>
      <c r="H397" s="260" t="s">
        <v>17</v>
      </c>
      <c r="I397" s="260" t="s">
        <v>683</v>
      </c>
      <c r="J397" s="260" t="s">
        <v>17</v>
      </c>
      <c r="K397" s="260" t="s">
        <v>756</v>
      </c>
      <c r="L397" s="261">
        <v>43840</v>
      </c>
      <c r="M397" s="260" t="s">
        <v>20</v>
      </c>
    </row>
    <row r="398" spans="1:13" x14ac:dyDescent="0.25">
      <c r="A398" s="258" t="s">
        <v>753</v>
      </c>
      <c r="B398" s="258" t="s">
        <v>754</v>
      </c>
      <c r="C398" s="258" t="s">
        <v>632</v>
      </c>
      <c r="D398" s="258" t="s">
        <v>38</v>
      </c>
      <c r="E398" s="258" t="s">
        <v>17</v>
      </c>
      <c r="F398" s="258" t="s">
        <v>17</v>
      </c>
      <c r="G398" s="258" t="s">
        <v>17</v>
      </c>
      <c r="H398" s="258" t="s">
        <v>17</v>
      </c>
      <c r="I398" s="258" t="s">
        <v>17</v>
      </c>
      <c r="J398" s="258" t="s">
        <v>17</v>
      </c>
      <c r="K398" s="258" t="s">
        <v>757</v>
      </c>
      <c r="L398" s="259">
        <v>43840</v>
      </c>
      <c r="M398" s="258" t="s">
        <v>20</v>
      </c>
    </row>
    <row r="399" spans="1:13" x14ac:dyDescent="0.25">
      <c r="A399" s="260" t="s">
        <v>753</v>
      </c>
      <c r="B399" s="260" t="s">
        <v>754</v>
      </c>
      <c r="C399" s="260" t="s">
        <v>632</v>
      </c>
      <c r="D399" s="260" t="s">
        <v>40</v>
      </c>
      <c r="E399" s="260" t="s">
        <v>17</v>
      </c>
      <c r="F399" s="260" t="s">
        <v>17</v>
      </c>
      <c r="G399" s="260" t="s">
        <v>17</v>
      </c>
      <c r="H399" s="260" t="s">
        <v>17</v>
      </c>
      <c r="I399" s="260" t="s">
        <v>17</v>
      </c>
      <c r="J399" s="260" t="s">
        <v>17</v>
      </c>
      <c r="K399" s="260" t="s">
        <v>758</v>
      </c>
      <c r="L399" s="261">
        <v>43840</v>
      </c>
      <c r="M399" s="260" t="s">
        <v>20</v>
      </c>
    </row>
    <row r="400" spans="1:13" x14ac:dyDescent="0.25">
      <c r="A400" s="258" t="s">
        <v>753</v>
      </c>
      <c r="B400" s="258" t="s">
        <v>754</v>
      </c>
      <c r="C400" s="258" t="s">
        <v>632</v>
      </c>
      <c r="D400" s="258" t="s">
        <v>26</v>
      </c>
      <c r="E400" s="258" t="s">
        <v>17</v>
      </c>
      <c r="F400" s="258" t="s">
        <v>17</v>
      </c>
      <c r="G400" s="258" t="s">
        <v>17</v>
      </c>
      <c r="H400" s="258" t="s">
        <v>17</v>
      </c>
      <c r="I400" s="258" t="s">
        <v>17</v>
      </c>
      <c r="J400" s="258" t="s">
        <v>17</v>
      </c>
      <c r="K400" s="258" t="s">
        <v>759</v>
      </c>
      <c r="L400" s="259">
        <v>43840</v>
      </c>
      <c r="M400" s="258" t="s">
        <v>20</v>
      </c>
    </row>
    <row r="401" spans="1:13" x14ac:dyDescent="0.25">
      <c r="A401" s="260" t="s">
        <v>753</v>
      </c>
      <c r="B401" s="260" t="s">
        <v>754</v>
      </c>
      <c r="C401" s="260" t="s">
        <v>632</v>
      </c>
      <c r="D401" s="260" t="s">
        <v>28</v>
      </c>
      <c r="E401" s="260" t="s">
        <v>17</v>
      </c>
      <c r="F401" s="260" t="s">
        <v>17</v>
      </c>
      <c r="G401" s="260" t="s">
        <v>17</v>
      </c>
      <c r="H401" s="260" t="s">
        <v>17</v>
      </c>
      <c r="I401" s="260" t="s">
        <v>17</v>
      </c>
      <c r="J401" s="260" t="s">
        <v>17</v>
      </c>
      <c r="K401" s="260" t="s">
        <v>760</v>
      </c>
      <c r="L401" s="261">
        <v>43840</v>
      </c>
      <c r="M401" s="260" t="s">
        <v>20</v>
      </c>
    </row>
    <row r="402" spans="1:13" x14ac:dyDescent="0.25">
      <c r="A402" s="258" t="s">
        <v>212</v>
      </c>
      <c r="B402" s="258" t="s">
        <v>213</v>
      </c>
      <c r="C402" s="258" t="s">
        <v>214</v>
      </c>
      <c r="D402" s="258" t="s">
        <v>40</v>
      </c>
      <c r="E402" s="258" t="s">
        <v>17</v>
      </c>
      <c r="F402" s="258" t="s">
        <v>17</v>
      </c>
      <c r="G402" s="258" t="s">
        <v>17</v>
      </c>
      <c r="H402" s="258" t="s">
        <v>17</v>
      </c>
      <c r="I402" s="258" t="s">
        <v>17</v>
      </c>
      <c r="J402" s="258" t="s">
        <v>17</v>
      </c>
      <c r="K402" s="258" t="s">
        <v>761</v>
      </c>
      <c r="L402" s="259">
        <v>43859</v>
      </c>
      <c r="M402" s="258" t="s">
        <v>526</v>
      </c>
    </row>
    <row r="403" spans="1:13" x14ac:dyDescent="0.25">
      <c r="A403" s="260" t="s">
        <v>298</v>
      </c>
      <c r="B403" s="260" t="s">
        <v>299</v>
      </c>
      <c r="C403" s="260" t="s">
        <v>300</v>
      </c>
      <c r="D403" s="260" t="s">
        <v>47</v>
      </c>
      <c r="E403" s="260">
        <v>5</v>
      </c>
      <c r="F403" s="260" t="s">
        <v>762</v>
      </c>
      <c r="G403" s="260" t="s">
        <v>66</v>
      </c>
      <c r="H403" s="260">
        <v>1</v>
      </c>
      <c r="I403" s="260" t="s">
        <v>763</v>
      </c>
      <c r="J403" s="260" t="s">
        <v>764</v>
      </c>
      <c r="K403" s="260" t="s">
        <v>765</v>
      </c>
      <c r="L403" s="261">
        <v>43867</v>
      </c>
      <c r="M403" s="260" t="s">
        <v>20</v>
      </c>
    </row>
    <row r="404" spans="1:13" x14ac:dyDescent="0.25">
      <c r="A404" s="258" t="s">
        <v>766</v>
      </c>
      <c r="B404" s="258" t="s">
        <v>767</v>
      </c>
      <c r="C404" s="258" t="s">
        <v>768</v>
      </c>
      <c r="D404" s="258" t="s">
        <v>769</v>
      </c>
      <c r="E404" s="258">
        <v>0</v>
      </c>
      <c r="F404" s="258" t="s">
        <v>17</v>
      </c>
      <c r="G404" s="258" t="s">
        <v>17</v>
      </c>
      <c r="H404" s="258" t="s">
        <v>17</v>
      </c>
      <c r="I404" s="258" t="s">
        <v>17</v>
      </c>
      <c r="J404" s="258" t="s">
        <v>17</v>
      </c>
      <c r="K404" s="258" t="s">
        <v>770</v>
      </c>
      <c r="L404" s="259">
        <v>43868</v>
      </c>
      <c r="M404" s="258" t="s">
        <v>20</v>
      </c>
    </row>
    <row r="405" spans="1:13" x14ac:dyDescent="0.25">
      <c r="A405" s="260" t="s">
        <v>359</v>
      </c>
      <c r="B405" s="260" t="s">
        <v>360</v>
      </c>
      <c r="C405" s="260" t="s">
        <v>361</v>
      </c>
      <c r="D405" s="260" t="s">
        <v>38</v>
      </c>
      <c r="E405" s="260" t="s">
        <v>17</v>
      </c>
      <c r="F405" s="260" t="s">
        <v>17</v>
      </c>
      <c r="G405" s="260" t="s">
        <v>17</v>
      </c>
      <c r="H405" s="260" t="s">
        <v>17</v>
      </c>
      <c r="I405" s="260" t="s">
        <v>17</v>
      </c>
      <c r="J405" s="260" t="s">
        <v>663</v>
      </c>
      <c r="K405" s="260" t="s">
        <v>771</v>
      </c>
      <c r="L405" s="261">
        <v>43868</v>
      </c>
      <c r="M405" s="260" t="s">
        <v>20</v>
      </c>
    </row>
    <row r="406" spans="1:13" x14ac:dyDescent="0.25">
      <c r="A406" s="258" t="s">
        <v>772</v>
      </c>
      <c r="B406" s="258" t="s">
        <v>773</v>
      </c>
      <c r="C406" s="258" t="s">
        <v>361</v>
      </c>
      <c r="D406" s="258" t="s">
        <v>16</v>
      </c>
      <c r="E406" s="258" t="s">
        <v>17</v>
      </c>
      <c r="F406" s="258" t="s">
        <v>17</v>
      </c>
      <c r="G406" s="258" t="s">
        <v>17</v>
      </c>
      <c r="H406" s="258" t="s">
        <v>17</v>
      </c>
      <c r="I406" s="258" t="s">
        <v>17</v>
      </c>
      <c r="J406" s="258" t="s">
        <v>17</v>
      </c>
      <c r="K406" s="258" t="s">
        <v>774</v>
      </c>
      <c r="L406" s="259">
        <v>43868</v>
      </c>
      <c r="M406" s="258" t="s">
        <v>20</v>
      </c>
    </row>
    <row r="407" spans="1:13" x14ac:dyDescent="0.25">
      <c r="A407" s="260" t="s">
        <v>772</v>
      </c>
      <c r="B407" s="260" t="s">
        <v>773</v>
      </c>
      <c r="C407" s="260" t="s">
        <v>361</v>
      </c>
      <c r="D407" s="260" t="s">
        <v>21</v>
      </c>
      <c r="E407" s="260" t="s">
        <v>17</v>
      </c>
      <c r="F407" s="260" t="s">
        <v>17</v>
      </c>
      <c r="G407" s="260" t="s">
        <v>17</v>
      </c>
      <c r="H407" s="260" t="s">
        <v>17</v>
      </c>
      <c r="I407" s="260" t="s">
        <v>17</v>
      </c>
      <c r="J407" s="260" t="s">
        <v>17</v>
      </c>
      <c r="K407" s="260" t="s">
        <v>775</v>
      </c>
      <c r="L407" s="261">
        <v>43868</v>
      </c>
      <c r="M407" s="260" t="s">
        <v>20</v>
      </c>
    </row>
    <row r="408" spans="1:13" x14ac:dyDescent="0.25">
      <c r="A408" s="258" t="s">
        <v>772</v>
      </c>
      <c r="B408" s="258" t="s">
        <v>773</v>
      </c>
      <c r="C408" s="258" t="s">
        <v>361</v>
      </c>
      <c r="D408" s="258" t="s">
        <v>24</v>
      </c>
      <c r="E408" s="258" t="s">
        <v>17</v>
      </c>
      <c r="F408" s="258" t="s">
        <v>17</v>
      </c>
      <c r="G408" s="258" t="s">
        <v>17</v>
      </c>
      <c r="H408" s="258" t="s">
        <v>17</v>
      </c>
      <c r="I408" s="258" t="s">
        <v>17</v>
      </c>
      <c r="J408" s="258" t="s">
        <v>17</v>
      </c>
      <c r="K408" s="258" t="s">
        <v>776</v>
      </c>
      <c r="L408" s="259">
        <v>43868</v>
      </c>
      <c r="M408" s="258" t="s">
        <v>20</v>
      </c>
    </row>
    <row r="409" spans="1:13" x14ac:dyDescent="0.25">
      <c r="A409" s="260" t="s">
        <v>772</v>
      </c>
      <c r="B409" s="260" t="s">
        <v>773</v>
      </c>
      <c r="C409" s="260" t="s">
        <v>361</v>
      </c>
      <c r="D409" s="260" t="s">
        <v>38</v>
      </c>
      <c r="E409" s="260" t="s">
        <v>17</v>
      </c>
      <c r="F409" s="260" t="s">
        <v>17</v>
      </c>
      <c r="G409" s="260" t="s">
        <v>17</v>
      </c>
      <c r="H409" s="260" t="s">
        <v>17</v>
      </c>
      <c r="I409" s="260" t="s">
        <v>17</v>
      </c>
      <c r="J409" s="260" t="s">
        <v>17</v>
      </c>
      <c r="K409" s="260" t="s">
        <v>777</v>
      </c>
      <c r="L409" s="261">
        <v>43868</v>
      </c>
      <c r="M409" s="260" t="s">
        <v>20</v>
      </c>
    </row>
    <row r="410" spans="1:13" x14ac:dyDescent="0.25">
      <c r="A410" s="258" t="s">
        <v>772</v>
      </c>
      <c r="B410" s="258" t="s">
        <v>773</v>
      </c>
      <c r="C410" s="258" t="s">
        <v>361</v>
      </c>
      <c r="D410" s="258" t="s">
        <v>40</v>
      </c>
      <c r="E410" s="258" t="s">
        <v>17</v>
      </c>
      <c r="F410" s="258" t="s">
        <v>17</v>
      </c>
      <c r="G410" s="258" t="s">
        <v>17</v>
      </c>
      <c r="H410" s="258" t="s">
        <v>17</v>
      </c>
      <c r="I410" s="258" t="s">
        <v>17</v>
      </c>
      <c r="J410" s="258" t="s">
        <v>17</v>
      </c>
      <c r="K410" s="258" t="s">
        <v>778</v>
      </c>
      <c r="L410" s="259">
        <v>43868</v>
      </c>
      <c r="M410" s="258" t="s">
        <v>20</v>
      </c>
    </row>
    <row r="411" spans="1:13" x14ac:dyDescent="0.25">
      <c r="A411" s="260" t="s">
        <v>766</v>
      </c>
      <c r="B411" s="260" t="s">
        <v>767</v>
      </c>
      <c r="C411" s="260" t="s">
        <v>768</v>
      </c>
      <c r="D411" s="260" t="s">
        <v>38</v>
      </c>
      <c r="E411" s="260">
        <v>0</v>
      </c>
      <c r="F411" s="260" t="s">
        <v>17</v>
      </c>
      <c r="G411" s="260" t="s">
        <v>17</v>
      </c>
      <c r="H411" s="260" t="s">
        <v>17</v>
      </c>
      <c r="I411" s="260" t="s">
        <v>17</v>
      </c>
      <c r="J411" s="260" t="s">
        <v>17</v>
      </c>
      <c r="K411" s="260" t="s">
        <v>779</v>
      </c>
      <c r="L411" s="261">
        <v>43874</v>
      </c>
      <c r="M411" s="260" t="s">
        <v>20</v>
      </c>
    </row>
    <row r="412" spans="1:13" x14ac:dyDescent="0.25">
      <c r="A412" s="258" t="s">
        <v>766</v>
      </c>
      <c r="B412" s="258" t="s">
        <v>767</v>
      </c>
      <c r="C412" s="258" t="s">
        <v>768</v>
      </c>
      <c r="D412" s="258" t="s">
        <v>40</v>
      </c>
      <c r="E412" s="258">
        <v>0</v>
      </c>
      <c r="F412" s="258" t="s">
        <v>17</v>
      </c>
      <c r="G412" s="258" t="s">
        <v>17</v>
      </c>
      <c r="H412" s="258" t="s">
        <v>17</v>
      </c>
      <c r="I412" s="258" t="s">
        <v>17</v>
      </c>
      <c r="J412" s="258" t="s">
        <v>17</v>
      </c>
      <c r="K412" s="258" t="s">
        <v>780</v>
      </c>
      <c r="L412" s="259">
        <v>43874</v>
      </c>
      <c r="M412" s="258" t="s">
        <v>20</v>
      </c>
    </row>
    <row r="413" spans="1:13" x14ac:dyDescent="0.25">
      <c r="A413" s="260" t="s">
        <v>781</v>
      </c>
      <c r="B413" s="260" t="s">
        <v>782</v>
      </c>
      <c r="C413" s="260" t="s">
        <v>783</v>
      </c>
      <c r="D413" s="260" t="s">
        <v>38</v>
      </c>
      <c r="E413" s="260">
        <v>0</v>
      </c>
      <c r="F413" s="260" t="s">
        <v>17</v>
      </c>
      <c r="G413" s="260" t="s">
        <v>17</v>
      </c>
      <c r="H413" s="260" t="s">
        <v>17</v>
      </c>
      <c r="I413" s="260" t="s">
        <v>17</v>
      </c>
      <c r="J413" s="260" t="s">
        <v>17</v>
      </c>
      <c r="K413" s="260" t="s">
        <v>784</v>
      </c>
      <c r="L413" s="261">
        <v>43874</v>
      </c>
      <c r="M413" s="260" t="s">
        <v>20</v>
      </c>
    </row>
    <row r="414" spans="1:13" x14ac:dyDescent="0.25">
      <c r="A414" s="258" t="s">
        <v>781</v>
      </c>
      <c r="B414" s="258" t="s">
        <v>782</v>
      </c>
      <c r="C414" s="258" t="s">
        <v>783</v>
      </c>
      <c r="D414" s="258" t="s">
        <v>40</v>
      </c>
      <c r="E414" s="258">
        <v>0</v>
      </c>
      <c r="F414" s="258" t="s">
        <v>17</v>
      </c>
      <c r="G414" s="258" t="s">
        <v>17</v>
      </c>
      <c r="H414" s="258" t="s">
        <v>17</v>
      </c>
      <c r="I414" s="258" t="s">
        <v>17</v>
      </c>
      <c r="J414" s="258" t="s">
        <v>17</v>
      </c>
      <c r="K414" s="258" t="s">
        <v>785</v>
      </c>
      <c r="L414" s="259">
        <v>43874</v>
      </c>
      <c r="M414" s="258" t="s">
        <v>20</v>
      </c>
    </row>
    <row r="415" spans="1:13" x14ac:dyDescent="0.25">
      <c r="A415" s="260" t="s">
        <v>786</v>
      </c>
      <c r="B415" s="260" t="s">
        <v>787</v>
      </c>
      <c r="C415" s="260" t="s">
        <v>788</v>
      </c>
      <c r="D415" s="260" t="s">
        <v>16</v>
      </c>
      <c r="E415" s="260" t="s">
        <v>17</v>
      </c>
      <c r="F415" s="260" t="s">
        <v>17</v>
      </c>
      <c r="G415" s="260" t="s">
        <v>17</v>
      </c>
      <c r="H415" s="260" t="s">
        <v>17</v>
      </c>
      <c r="I415" s="260" t="s">
        <v>17</v>
      </c>
      <c r="J415" s="260" t="s">
        <v>17</v>
      </c>
      <c r="K415" s="260" t="s">
        <v>789</v>
      </c>
      <c r="L415" s="261">
        <v>43920</v>
      </c>
      <c r="M415" s="260" t="s">
        <v>20</v>
      </c>
    </row>
    <row r="416" spans="1:13" x14ac:dyDescent="0.25">
      <c r="A416" s="258" t="s">
        <v>786</v>
      </c>
      <c r="B416" s="258" t="s">
        <v>787</v>
      </c>
      <c r="C416" s="258" t="s">
        <v>788</v>
      </c>
      <c r="D416" s="258" t="s">
        <v>21</v>
      </c>
      <c r="E416" s="258" t="s">
        <v>17</v>
      </c>
      <c r="F416" s="258" t="s">
        <v>17</v>
      </c>
      <c r="G416" s="258" t="s">
        <v>17</v>
      </c>
      <c r="H416" s="258" t="s">
        <v>17</v>
      </c>
      <c r="I416" s="258" t="s">
        <v>17</v>
      </c>
      <c r="J416" s="258" t="s">
        <v>17</v>
      </c>
      <c r="K416" s="258" t="s">
        <v>790</v>
      </c>
      <c r="L416" s="259">
        <v>43920</v>
      </c>
      <c r="M416" s="258" t="s">
        <v>20</v>
      </c>
    </row>
    <row r="417" spans="1:13" x14ac:dyDescent="0.25">
      <c r="A417" s="260" t="s">
        <v>786</v>
      </c>
      <c r="B417" s="260" t="s">
        <v>787</v>
      </c>
      <c r="C417" s="260" t="s">
        <v>788</v>
      </c>
      <c r="D417" s="260" t="s">
        <v>24</v>
      </c>
      <c r="E417" s="260" t="s">
        <v>17</v>
      </c>
      <c r="F417" s="260" t="s">
        <v>17</v>
      </c>
      <c r="G417" s="260" t="s">
        <v>17</v>
      </c>
      <c r="H417" s="260" t="s">
        <v>17</v>
      </c>
      <c r="I417" s="260" t="s">
        <v>17</v>
      </c>
      <c r="J417" s="260" t="s">
        <v>17</v>
      </c>
      <c r="K417" s="260" t="s">
        <v>791</v>
      </c>
      <c r="L417" s="261">
        <v>43920</v>
      </c>
      <c r="M417" s="260" t="s">
        <v>20</v>
      </c>
    </row>
    <row r="418" spans="1:13" x14ac:dyDescent="0.25">
      <c r="A418" s="258" t="s">
        <v>786</v>
      </c>
      <c r="B418" s="258" t="s">
        <v>787</v>
      </c>
      <c r="C418" s="258" t="s">
        <v>788</v>
      </c>
      <c r="D418" s="258" t="s">
        <v>38</v>
      </c>
      <c r="E418" s="258" t="s">
        <v>17</v>
      </c>
      <c r="F418" s="258" t="s">
        <v>17</v>
      </c>
      <c r="G418" s="258" t="s">
        <v>17</v>
      </c>
      <c r="H418" s="258" t="s">
        <v>17</v>
      </c>
      <c r="I418" s="258" t="s">
        <v>17</v>
      </c>
      <c r="J418" s="258" t="s">
        <v>17</v>
      </c>
      <c r="K418" s="258" t="s">
        <v>792</v>
      </c>
      <c r="L418" s="259">
        <v>43920</v>
      </c>
      <c r="M418" s="258" t="s">
        <v>20</v>
      </c>
    </row>
    <row r="419" spans="1:13" x14ac:dyDescent="0.25">
      <c r="A419" s="260" t="s">
        <v>786</v>
      </c>
      <c r="B419" s="260" t="s">
        <v>787</v>
      </c>
      <c r="C419" s="260" t="s">
        <v>788</v>
      </c>
      <c r="D419" s="260" t="s">
        <v>40</v>
      </c>
      <c r="E419" s="260" t="s">
        <v>17</v>
      </c>
      <c r="F419" s="260" t="s">
        <v>17</v>
      </c>
      <c r="G419" s="260" t="s">
        <v>17</v>
      </c>
      <c r="H419" s="260" t="s">
        <v>17</v>
      </c>
      <c r="I419" s="260" t="s">
        <v>17</v>
      </c>
      <c r="J419" s="260" t="s">
        <v>17</v>
      </c>
      <c r="K419" s="260" t="s">
        <v>793</v>
      </c>
      <c r="L419" s="261">
        <v>43920</v>
      </c>
      <c r="M419" s="260" t="s">
        <v>20</v>
      </c>
    </row>
    <row r="420" spans="1:13" x14ac:dyDescent="0.25">
      <c r="A420" s="258" t="s">
        <v>786</v>
      </c>
      <c r="B420" s="258" t="s">
        <v>787</v>
      </c>
      <c r="C420" s="258" t="s">
        <v>788</v>
      </c>
      <c r="D420" s="258" t="s">
        <v>26</v>
      </c>
      <c r="E420" s="258" t="s">
        <v>17</v>
      </c>
      <c r="F420" s="258" t="s">
        <v>17</v>
      </c>
      <c r="G420" s="258" t="s">
        <v>17</v>
      </c>
      <c r="H420" s="258" t="s">
        <v>17</v>
      </c>
      <c r="I420" s="258" t="s">
        <v>17</v>
      </c>
      <c r="J420" s="258" t="s">
        <v>17</v>
      </c>
      <c r="K420" s="258" t="s">
        <v>794</v>
      </c>
      <c r="L420" s="259">
        <v>43920</v>
      </c>
      <c r="M420" s="258" t="s">
        <v>20</v>
      </c>
    </row>
    <row r="421" spans="1:13" x14ac:dyDescent="0.25">
      <c r="A421" s="260" t="s">
        <v>786</v>
      </c>
      <c r="B421" s="260" t="s">
        <v>787</v>
      </c>
      <c r="C421" s="260" t="s">
        <v>788</v>
      </c>
      <c r="D421" s="260" t="s">
        <v>28</v>
      </c>
      <c r="E421" s="260" t="s">
        <v>17</v>
      </c>
      <c r="F421" s="260" t="s">
        <v>17</v>
      </c>
      <c r="G421" s="260" t="s">
        <v>17</v>
      </c>
      <c r="H421" s="260" t="s">
        <v>17</v>
      </c>
      <c r="I421" s="260" t="s">
        <v>17</v>
      </c>
      <c r="J421" s="260" t="s">
        <v>17</v>
      </c>
      <c r="K421" s="260" t="s">
        <v>795</v>
      </c>
      <c r="L421" s="261">
        <v>43920</v>
      </c>
      <c r="M421" s="260" t="s">
        <v>20</v>
      </c>
    </row>
    <row r="422" spans="1:13" x14ac:dyDescent="0.25">
      <c r="A422" s="258" t="s">
        <v>796</v>
      </c>
      <c r="B422" s="258" t="s">
        <v>797</v>
      </c>
      <c r="C422" s="258" t="s">
        <v>300</v>
      </c>
      <c r="D422" s="258" t="s">
        <v>16</v>
      </c>
      <c r="E422" s="258" t="s">
        <v>17</v>
      </c>
      <c r="F422" s="258" t="s">
        <v>17</v>
      </c>
      <c r="G422" s="258" t="s">
        <v>17</v>
      </c>
      <c r="H422" s="258" t="s">
        <v>17</v>
      </c>
      <c r="I422" s="258" t="s">
        <v>17</v>
      </c>
      <c r="J422" s="258" t="s">
        <v>798</v>
      </c>
      <c r="K422" s="258" t="s">
        <v>799</v>
      </c>
      <c r="L422" s="259">
        <v>43950</v>
      </c>
      <c r="M422" s="258" t="s">
        <v>20</v>
      </c>
    </row>
    <row r="423" spans="1:13" x14ac:dyDescent="0.25">
      <c r="A423" s="260" t="s">
        <v>796</v>
      </c>
      <c r="B423" s="260" t="s">
        <v>797</v>
      </c>
      <c r="C423" s="260" t="s">
        <v>300</v>
      </c>
      <c r="D423" s="260" t="s">
        <v>21</v>
      </c>
      <c r="E423" s="260" t="s">
        <v>17</v>
      </c>
      <c r="F423" s="260" t="s">
        <v>17</v>
      </c>
      <c r="G423" s="260" t="s">
        <v>17</v>
      </c>
      <c r="H423" s="260" t="s">
        <v>17</v>
      </c>
      <c r="I423" s="260" t="s">
        <v>17</v>
      </c>
      <c r="J423" s="260" t="s">
        <v>798</v>
      </c>
      <c r="K423" s="260" t="s">
        <v>800</v>
      </c>
      <c r="L423" s="261">
        <v>43950</v>
      </c>
      <c r="M423" s="260" t="s">
        <v>20</v>
      </c>
    </row>
    <row r="424" spans="1:13" x14ac:dyDescent="0.25">
      <c r="A424" s="258" t="s">
        <v>796</v>
      </c>
      <c r="B424" s="258" t="s">
        <v>797</v>
      </c>
      <c r="C424" s="258" t="s">
        <v>300</v>
      </c>
      <c r="D424" s="258" t="s">
        <v>47</v>
      </c>
      <c r="E424" s="258">
        <v>5</v>
      </c>
      <c r="F424" s="258" t="s">
        <v>762</v>
      </c>
      <c r="G424" s="258" t="s">
        <v>66</v>
      </c>
      <c r="H424" s="258">
        <v>1</v>
      </c>
      <c r="I424" s="258" t="s">
        <v>763</v>
      </c>
      <c r="J424" s="258" t="s">
        <v>801</v>
      </c>
      <c r="K424" s="258" t="s">
        <v>802</v>
      </c>
      <c r="L424" s="259">
        <v>43950</v>
      </c>
      <c r="M424" s="258" t="s">
        <v>20</v>
      </c>
    </row>
    <row r="425" spans="1:13" x14ac:dyDescent="0.25">
      <c r="A425" s="260" t="s">
        <v>796</v>
      </c>
      <c r="B425" s="260" t="s">
        <v>797</v>
      </c>
      <c r="C425" s="260" t="s">
        <v>300</v>
      </c>
      <c r="D425" s="260" t="s">
        <v>24</v>
      </c>
      <c r="E425" s="260">
        <v>133900</v>
      </c>
      <c r="F425" s="260" t="s">
        <v>803</v>
      </c>
      <c r="G425" s="260" t="s">
        <v>22</v>
      </c>
      <c r="H425" s="260">
        <v>3</v>
      </c>
      <c r="I425" s="260" t="s">
        <v>804</v>
      </c>
      <c r="J425" s="260" t="s">
        <v>805</v>
      </c>
      <c r="K425" s="260" t="s">
        <v>806</v>
      </c>
      <c r="L425" s="261">
        <v>43950</v>
      </c>
      <c r="M425" s="260" t="s">
        <v>20</v>
      </c>
    </row>
    <row r="426" spans="1:13" x14ac:dyDescent="0.25">
      <c r="A426" s="258" t="s">
        <v>796</v>
      </c>
      <c r="B426" s="258" t="s">
        <v>797</v>
      </c>
      <c r="C426" s="258" t="s">
        <v>300</v>
      </c>
      <c r="D426" s="258" t="s">
        <v>38</v>
      </c>
      <c r="E426" s="258" t="s">
        <v>17</v>
      </c>
      <c r="F426" s="258" t="s">
        <v>17</v>
      </c>
      <c r="G426" s="258" t="s">
        <v>17</v>
      </c>
      <c r="H426" s="258" t="s">
        <v>17</v>
      </c>
      <c r="I426" s="258" t="s">
        <v>17</v>
      </c>
      <c r="J426" s="258" t="s">
        <v>17</v>
      </c>
      <c r="K426" s="258" t="s">
        <v>807</v>
      </c>
      <c r="L426" s="259">
        <v>43950</v>
      </c>
      <c r="M426" s="258" t="s">
        <v>20</v>
      </c>
    </row>
    <row r="427" spans="1:13" x14ac:dyDescent="0.25">
      <c r="A427" s="260" t="s">
        <v>796</v>
      </c>
      <c r="B427" s="260" t="s">
        <v>797</v>
      </c>
      <c r="C427" s="260" t="s">
        <v>300</v>
      </c>
      <c r="D427" s="260" t="s">
        <v>40</v>
      </c>
      <c r="E427" s="260" t="s">
        <v>17</v>
      </c>
      <c r="F427" s="260" t="s">
        <v>17</v>
      </c>
      <c r="G427" s="260" t="s">
        <v>17</v>
      </c>
      <c r="H427" s="260" t="s">
        <v>17</v>
      </c>
      <c r="I427" s="260" t="s">
        <v>17</v>
      </c>
      <c r="J427" s="260" t="s">
        <v>808</v>
      </c>
      <c r="K427" s="260" t="s">
        <v>809</v>
      </c>
      <c r="L427" s="261">
        <v>43950</v>
      </c>
      <c r="M427" s="260" t="s">
        <v>20</v>
      </c>
    </row>
    <row r="428" spans="1:13" x14ac:dyDescent="0.25">
      <c r="A428" s="258" t="s">
        <v>298</v>
      </c>
      <c r="B428" s="258" t="s">
        <v>299</v>
      </c>
      <c r="C428" s="258" t="s">
        <v>300</v>
      </c>
      <c r="D428" s="258" t="s">
        <v>24</v>
      </c>
      <c r="E428" s="258">
        <v>133900</v>
      </c>
      <c r="F428" s="258" t="s">
        <v>810</v>
      </c>
      <c r="G428" s="258" t="s">
        <v>22</v>
      </c>
      <c r="H428" s="258">
        <v>3</v>
      </c>
      <c r="I428" s="258" t="s">
        <v>811</v>
      </c>
      <c r="J428" s="258" t="s">
        <v>805</v>
      </c>
      <c r="K428" s="258" t="s">
        <v>812</v>
      </c>
      <c r="L428" s="259">
        <v>43950</v>
      </c>
      <c r="M428" s="258" t="s">
        <v>20</v>
      </c>
    </row>
    <row r="429" spans="1:13" x14ac:dyDescent="0.25">
      <c r="A429" s="260" t="s">
        <v>109</v>
      </c>
      <c r="B429" s="260" t="s">
        <v>110</v>
      </c>
      <c r="C429" s="260" t="s">
        <v>111</v>
      </c>
      <c r="D429" s="260" t="s">
        <v>16</v>
      </c>
      <c r="E429" s="260" t="s">
        <v>17</v>
      </c>
      <c r="F429" s="260" t="s">
        <v>17</v>
      </c>
      <c r="G429" s="260" t="s">
        <v>17</v>
      </c>
      <c r="H429" s="260" t="s">
        <v>17</v>
      </c>
      <c r="I429" s="260" t="s">
        <v>17</v>
      </c>
      <c r="J429" s="260" t="s">
        <v>813</v>
      </c>
      <c r="K429" s="260" t="s">
        <v>814</v>
      </c>
      <c r="L429" s="261">
        <v>43950</v>
      </c>
      <c r="M429" s="260" t="s">
        <v>20</v>
      </c>
    </row>
    <row r="430" spans="1:13" x14ac:dyDescent="0.25">
      <c r="A430" s="258" t="s">
        <v>109</v>
      </c>
      <c r="B430" s="258" t="s">
        <v>110</v>
      </c>
      <c r="C430" s="258" t="s">
        <v>111</v>
      </c>
      <c r="D430" s="258" t="s">
        <v>21</v>
      </c>
      <c r="E430" s="258" t="s">
        <v>17</v>
      </c>
      <c r="F430" s="258" t="s">
        <v>17</v>
      </c>
      <c r="G430" s="258" t="s">
        <v>17</v>
      </c>
      <c r="H430" s="258" t="s">
        <v>17</v>
      </c>
      <c r="I430" s="258" t="s">
        <v>17</v>
      </c>
      <c r="J430" s="258" t="s">
        <v>815</v>
      </c>
      <c r="K430" s="258" t="s">
        <v>816</v>
      </c>
      <c r="L430" s="259">
        <v>43950</v>
      </c>
      <c r="M430" s="258" t="s">
        <v>20</v>
      </c>
    </row>
    <row r="431" spans="1:13" x14ac:dyDescent="0.25">
      <c r="A431" s="260" t="s">
        <v>109</v>
      </c>
      <c r="B431" s="260" t="s">
        <v>110</v>
      </c>
      <c r="C431" s="260" t="s">
        <v>111</v>
      </c>
      <c r="D431" s="260" t="s">
        <v>38</v>
      </c>
      <c r="E431" s="260" t="s">
        <v>17</v>
      </c>
      <c r="F431" s="260" t="s">
        <v>17</v>
      </c>
      <c r="G431" s="260" t="s">
        <v>17</v>
      </c>
      <c r="H431" s="260" t="s">
        <v>17</v>
      </c>
      <c r="I431" s="260" t="s">
        <v>17</v>
      </c>
      <c r="J431" s="260" t="s">
        <v>112</v>
      </c>
      <c r="K431" s="260" t="s">
        <v>817</v>
      </c>
      <c r="L431" s="261">
        <v>43950</v>
      </c>
      <c r="M431" s="260" t="s">
        <v>20</v>
      </c>
    </row>
    <row r="432" spans="1:13" x14ac:dyDescent="0.25">
      <c r="A432" s="258" t="s">
        <v>818</v>
      </c>
      <c r="B432" s="258" t="s">
        <v>819</v>
      </c>
      <c r="C432" s="258" t="s">
        <v>820</v>
      </c>
      <c r="D432" s="258" t="s">
        <v>47</v>
      </c>
      <c r="E432" s="258">
        <v>3</v>
      </c>
      <c r="F432" s="258" t="s">
        <v>821</v>
      </c>
      <c r="G432" s="258" t="s">
        <v>66</v>
      </c>
      <c r="H432" s="258">
        <v>1</v>
      </c>
      <c r="I432" s="258" t="s">
        <v>822</v>
      </c>
      <c r="J432" s="258" t="s">
        <v>823</v>
      </c>
      <c r="K432" s="258" t="s">
        <v>824</v>
      </c>
      <c r="L432" s="259">
        <v>43950</v>
      </c>
      <c r="M432" s="258" t="s">
        <v>20</v>
      </c>
    </row>
    <row r="433" spans="1:13" x14ac:dyDescent="0.25">
      <c r="A433" s="260" t="s">
        <v>818</v>
      </c>
      <c r="B433" s="260" t="s">
        <v>819</v>
      </c>
      <c r="C433" s="260" t="s">
        <v>820</v>
      </c>
      <c r="D433" s="260" t="s">
        <v>24</v>
      </c>
      <c r="E433" s="260" t="s">
        <v>17</v>
      </c>
      <c r="F433" s="260" t="s">
        <v>17</v>
      </c>
      <c r="G433" s="260" t="s">
        <v>17</v>
      </c>
      <c r="H433" s="260" t="s">
        <v>17</v>
      </c>
      <c r="I433" s="260" t="s">
        <v>825</v>
      </c>
      <c r="J433" s="260" t="s">
        <v>826</v>
      </c>
      <c r="K433" s="260" t="s">
        <v>827</v>
      </c>
      <c r="L433" s="261">
        <v>43950</v>
      </c>
      <c r="M433" s="260" t="s">
        <v>20</v>
      </c>
    </row>
    <row r="434" spans="1:13" x14ac:dyDescent="0.25">
      <c r="A434" s="258" t="s">
        <v>818</v>
      </c>
      <c r="B434" s="258" t="s">
        <v>819</v>
      </c>
      <c r="C434" s="258" t="s">
        <v>820</v>
      </c>
      <c r="D434" s="258" t="s">
        <v>38</v>
      </c>
      <c r="E434" s="258" t="s">
        <v>17</v>
      </c>
      <c r="F434" s="258" t="s">
        <v>17</v>
      </c>
      <c r="G434" s="258" t="s">
        <v>17</v>
      </c>
      <c r="H434" s="258" t="s">
        <v>17</v>
      </c>
      <c r="I434" s="258" t="s">
        <v>552</v>
      </c>
      <c r="J434" s="258" t="s">
        <v>552</v>
      </c>
      <c r="K434" s="258" t="s">
        <v>828</v>
      </c>
      <c r="L434" s="259">
        <v>43950</v>
      </c>
      <c r="M434" s="258" t="s">
        <v>20</v>
      </c>
    </row>
    <row r="435" spans="1:13" x14ac:dyDescent="0.25">
      <c r="A435" s="260" t="s">
        <v>818</v>
      </c>
      <c r="B435" s="260" t="s">
        <v>819</v>
      </c>
      <c r="C435" s="260" t="s">
        <v>820</v>
      </c>
      <c r="D435" s="260" t="s">
        <v>26</v>
      </c>
      <c r="E435" s="260" t="s">
        <v>17</v>
      </c>
      <c r="F435" s="260" t="s">
        <v>17</v>
      </c>
      <c r="G435" s="260" t="s">
        <v>17</v>
      </c>
      <c r="H435" s="260" t="s">
        <v>17</v>
      </c>
      <c r="I435" s="260" t="s">
        <v>552</v>
      </c>
      <c r="J435" s="260" t="s">
        <v>829</v>
      </c>
      <c r="K435" s="260" t="s">
        <v>830</v>
      </c>
      <c r="L435" s="261">
        <v>43950</v>
      </c>
      <c r="M435" s="260" t="s">
        <v>20</v>
      </c>
    </row>
    <row r="436" spans="1:13" x14ac:dyDescent="0.25">
      <c r="A436" s="258" t="s">
        <v>818</v>
      </c>
      <c r="B436" s="258" t="s">
        <v>819</v>
      </c>
      <c r="C436" s="258" t="s">
        <v>820</v>
      </c>
      <c r="D436" s="258" t="s">
        <v>28</v>
      </c>
      <c r="E436" s="258" t="s">
        <v>17</v>
      </c>
      <c r="F436" s="258" t="s">
        <v>17</v>
      </c>
      <c r="G436" s="258" t="s">
        <v>17</v>
      </c>
      <c r="H436" s="258" t="s">
        <v>17</v>
      </c>
      <c r="I436" s="258" t="s">
        <v>552</v>
      </c>
      <c r="J436" s="258" t="s">
        <v>829</v>
      </c>
      <c r="K436" s="258" t="s">
        <v>831</v>
      </c>
      <c r="L436" s="259">
        <v>43950</v>
      </c>
      <c r="M436" s="258" t="s">
        <v>20</v>
      </c>
    </row>
    <row r="437" spans="1:13" x14ac:dyDescent="0.25">
      <c r="A437" s="260" t="s">
        <v>151</v>
      </c>
      <c r="B437" s="260" t="s">
        <v>152</v>
      </c>
      <c r="C437" s="260" t="s">
        <v>144</v>
      </c>
      <c r="D437" s="260" t="s">
        <v>40</v>
      </c>
      <c r="E437" s="260">
        <v>141012</v>
      </c>
      <c r="F437" s="260" t="s">
        <v>832</v>
      </c>
      <c r="G437" s="260" t="s">
        <v>33</v>
      </c>
      <c r="H437" s="260">
        <v>2</v>
      </c>
      <c r="I437" s="260" t="s">
        <v>833</v>
      </c>
      <c r="J437" s="260" t="s">
        <v>834</v>
      </c>
      <c r="K437" s="260" t="s">
        <v>835</v>
      </c>
      <c r="L437" s="261">
        <v>43951</v>
      </c>
      <c r="M437" s="260" t="s">
        <v>20</v>
      </c>
    </row>
    <row r="438" spans="1:13" x14ac:dyDescent="0.25">
      <c r="A438" s="258" t="s">
        <v>836</v>
      </c>
      <c r="B438" s="258" t="s">
        <v>837</v>
      </c>
      <c r="C438" s="258" t="s">
        <v>820</v>
      </c>
      <c r="D438" s="258" t="s">
        <v>16</v>
      </c>
      <c r="E438" s="258" t="s">
        <v>17</v>
      </c>
      <c r="F438" s="258" t="s">
        <v>838</v>
      </c>
      <c r="G438" s="258" t="s">
        <v>17</v>
      </c>
      <c r="H438" s="258" t="s">
        <v>17</v>
      </c>
      <c r="I438" s="258" t="s">
        <v>377</v>
      </c>
      <c r="J438" s="258" t="s">
        <v>839</v>
      </c>
      <c r="K438" s="258" t="s">
        <v>840</v>
      </c>
      <c r="L438" s="259">
        <v>43987</v>
      </c>
      <c r="M438" s="258" t="s">
        <v>20</v>
      </c>
    </row>
    <row r="439" spans="1:13" x14ac:dyDescent="0.25">
      <c r="A439" s="260" t="s">
        <v>836</v>
      </c>
      <c r="B439" s="260" t="s">
        <v>837</v>
      </c>
      <c r="C439" s="260" t="s">
        <v>820</v>
      </c>
      <c r="D439" s="260" t="s">
        <v>21</v>
      </c>
      <c r="E439" s="260" t="s">
        <v>17</v>
      </c>
      <c r="F439" s="260" t="s">
        <v>838</v>
      </c>
      <c r="G439" s="260" t="s">
        <v>17</v>
      </c>
      <c r="H439" s="260" t="s">
        <v>17</v>
      </c>
      <c r="I439" s="260" t="s">
        <v>377</v>
      </c>
      <c r="J439" s="260" t="s">
        <v>839</v>
      </c>
      <c r="K439" s="260" t="s">
        <v>841</v>
      </c>
      <c r="L439" s="261">
        <v>43987</v>
      </c>
      <c r="M439" s="260" t="s">
        <v>20</v>
      </c>
    </row>
    <row r="440" spans="1:13" x14ac:dyDescent="0.25">
      <c r="A440" s="258" t="s">
        <v>836</v>
      </c>
      <c r="B440" s="258" t="s">
        <v>837</v>
      </c>
      <c r="C440" s="258" t="s">
        <v>820</v>
      </c>
      <c r="D440" s="258" t="s">
        <v>47</v>
      </c>
      <c r="E440" s="258">
        <v>2</v>
      </c>
      <c r="F440" s="258" t="s">
        <v>842</v>
      </c>
      <c r="G440" s="258" t="s">
        <v>66</v>
      </c>
      <c r="H440" s="258">
        <v>1</v>
      </c>
      <c r="I440" s="258" t="s">
        <v>843</v>
      </c>
      <c r="J440" s="258" t="s">
        <v>844</v>
      </c>
      <c r="K440" s="258" t="s">
        <v>845</v>
      </c>
      <c r="L440" s="259">
        <v>43987</v>
      </c>
      <c r="M440" s="258" t="s">
        <v>20</v>
      </c>
    </row>
    <row r="441" spans="1:13" x14ac:dyDescent="0.25">
      <c r="A441" s="260" t="s">
        <v>836</v>
      </c>
      <c r="B441" s="260" t="s">
        <v>837</v>
      </c>
      <c r="C441" s="260" t="s">
        <v>820</v>
      </c>
      <c r="D441" s="260" t="s">
        <v>24</v>
      </c>
      <c r="E441" s="260" t="s">
        <v>17</v>
      </c>
      <c r="F441" s="260" t="s">
        <v>846</v>
      </c>
      <c r="G441" s="260" t="s">
        <v>17</v>
      </c>
      <c r="H441" s="260" t="s">
        <v>17</v>
      </c>
      <c r="I441" s="260" t="s">
        <v>847</v>
      </c>
      <c r="J441" s="260" t="s">
        <v>848</v>
      </c>
      <c r="K441" s="260" t="s">
        <v>849</v>
      </c>
      <c r="L441" s="261">
        <v>43987</v>
      </c>
      <c r="M441" s="260" t="s">
        <v>20</v>
      </c>
    </row>
    <row r="442" spans="1:13" x14ac:dyDescent="0.25">
      <c r="A442" s="258" t="s">
        <v>836</v>
      </c>
      <c r="B442" s="258" t="s">
        <v>837</v>
      </c>
      <c r="C442" s="258" t="s">
        <v>820</v>
      </c>
      <c r="D442" s="258" t="s">
        <v>38</v>
      </c>
      <c r="E442" s="258">
        <v>0</v>
      </c>
      <c r="F442" s="258" t="s">
        <v>838</v>
      </c>
      <c r="G442" s="258" t="s">
        <v>22</v>
      </c>
      <c r="H442" s="258">
        <v>3</v>
      </c>
      <c r="I442" s="258" t="s">
        <v>377</v>
      </c>
      <c r="J442" s="258" t="s">
        <v>850</v>
      </c>
      <c r="K442" s="258" t="s">
        <v>851</v>
      </c>
      <c r="L442" s="259">
        <v>43987</v>
      </c>
      <c r="M442" s="258" t="s">
        <v>20</v>
      </c>
    </row>
    <row r="443" spans="1:13" x14ac:dyDescent="0.25">
      <c r="A443" s="260" t="s">
        <v>836</v>
      </c>
      <c r="B443" s="260" t="s">
        <v>837</v>
      </c>
      <c r="C443" s="260" t="s">
        <v>820</v>
      </c>
      <c r="D443" s="260" t="s">
        <v>26</v>
      </c>
      <c r="E443" s="260" t="s">
        <v>17</v>
      </c>
      <c r="F443" s="260" t="s">
        <v>17</v>
      </c>
      <c r="G443" s="260" t="s">
        <v>17</v>
      </c>
      <c r="H443" s="260" t="s">
        <v>17</v>
      </c>
      <c r="I443" s="260" t="s">
        <v>17</v>
      </c>
      <c r="J443" s="260" t="s">
        <v>829</v>
      </c>
      <c r="K443" s="260" t="s">
        <v>852</v>
      </c>
      <c r="L443" s="261">
        <v>43987</v>
      </c>
      <c r="M443" s="260" t="s">
        <v>20</v>
      </c>
    </row>
    <row r="444" spans="1:13" x14ac:dyDescent="0.25">
      <c r="A444" s="258" t="s">
        <v>836</v>
      </c>
      <c r="B444" s="258" t="s">
        <v>837</v>
      </c>
      <c r="C444" s="258" t="s">
        <v>820</v>
      </c>
      <c r="D444" s="258" t="s">
        <v>28</v>
      </c>
      <c r="E444" s="258" t="s">
        <v>17</v>
      </c>
      <c r="F444" s="258" t="s">
        <v>17</v>
      </c>
      <c r="G444" s="258" t="s">
        <v>17</v>
      </c>
      <c r="H444" s="258" t="s">
        <v>17</v>
      </c>
      <c r="I444" s="258" t="s">
        <v>17</v>
      </c>
      <c r="J444" s="258" t="s">
        <v>829</v>
      </c>
      <c r="K444" s="258" t="s">
        <v>853</v>
      </c>
      <c r="L444" s="259">
        <v>43987</v>
      </c>
      <c r="M444" s="258" t="s">
        <v>20</v>
      </c>
    </row>
    <row r="445" spans="1:13" x14ac:dyDescent="0.25">
      <c r="A445" s="260" t="s">
        <v>717</v>
      </c>
      <c r="B445" s="260" t="s">
        <v>718</v>
      </c>
      <c r="C445" s="260" t="s">
        <v>719</v>
      </c>
      <c r="D445" s="260" t="s">
        <v>854</v>
      </c>
      <c r="E445" s="260" t="s">
        <v>17</v>
      </c>
      <c r="F445" s="260" t="s">
        <v>17</v>
      </c>
      <c r="G445" s="260" t="s">
        <v>17</v>
      </c>
      <c r="H445" s="260" t="s">
        <v>17</v>
      </c>
      <c r="I445" s="260" t="s">
        <v>17</v>
      </c>
      <c r="J445" s="260" t="s">
        <v>855</v>
      </c>
      <c r="K445" s="260" t="s">
        <v>856</v>
      </c>
      <c r="L445" s="261">
        <v>43987</v>
      </c>
      <c r="M445" s="260" t="s">
        <v>20</v>
      </c>
    </row>
    <row r="446" spans="1:13" x14ac:dyDescent="0.25">
      <c r="A446" s="258" t="s">
        <v>280</v>
      </c>
      <c r="B446" s="258" t="s">
        <v>281</v>
      </c>
      <c r="C446" s="258" t="s">
        <v>282</v>
      </c>
      <c r="D446" s="258" t="s">
        <v>26</v>
      </c>
      <c r="E446" s="258" t="s">
        <v>17</v>
      </c>
      <c r="F446" s="258" t="s">
        <v>17</v>
      </c>
      <c r="G446" s="258" t="s">
        <v>17</v>
      </c>
      <c r="H446" s="258" t="s">
        <v>17</v>
      </c>
      <c r="I446" s="258" t="s">
        <v>17</v>
      </c>
      <c r="J446" s="258" t="s">
        <v>857</v>
      </c>
      <c r="K446" s="258" t="s">
        <v>858</v>
      </c>
      <c r="L446" s="259">
        <v>44001</v>
      </c>
      <c r="M446" s="258" t="s">
        <v>526</v>
      </c>
    </row>
    <row r="447" spans="1:13" x14ac:dyDescent="0.25">
      <c r="A447" s="260" t="s">
        <v>280</v>
      </c>
      <c r="B447" s="260" t="s">
        <v>281</v>
      </c>
      <c r="C447" s="260" t="s">
        <v>282</v>
      </c>
      <c r="D447" s="260" t="s">
        <v>28</v>
      </c>
      <c r="E447" s="260" t="s">
        <v>17</v>
      </c>
      <c r="F447" s="260" t="s">
        <v>17</v>
      </c>
      <c r="G447" s="260" t="s">
        <v>17</v>
      </c>
      <c r="H447" s="260" t="s">
        <v>17</v>
      </c>
      <c r="I447" s="260" t="s">
        <v>17</v>
      </c>
      <c r="J447" s="260" t="s">
        <v>857</v>
      </c>
      <c r="K447" s="260" t="s">
        <v>859</v>
      </c>
      <c r="L447" s="261">
        <v>44001</v>
      </c>
      <c r="M447" s="260" t="s">
        <v>526</v>
      </c>
    </row>
    <row r="448" spans="1:13" x14ac:dyDescent="0.25">
      <c r="A448" s="258" t="s">
        <v>860</v>
      </c>
      <c r="B448" s="258" t="s">
        <v>861</v>
      </c>
      <c r="C448" s="258" t="s">
        <v>289</v>
      </c>
      <c r="D448" s="258" t="s">
        <v>16</v>
      </c>
      <c r="E448" s="258" t="s">
        <v>17</v>
      </c>
      <c r="F448" s="258" t="s">
        <v>17</v>
      </c>
      <c r="G448" s="258" t="s">
        <v>17</v>
      </c>
      <c r="H448" s="258" t="s">
        <v>17</v>
      </c>
      <c r="I448" s="258" t="s">
        <v>17</v>
      </c>
      <c r="J448" s="258" t="s">
        <v>862</v>
      </c>
      <c r="K448" s="258" t="s">
        <v>863</v>
      </c>
      <c r="L448" s="259">
        <v>44005</v>
      </c>
      <c r="M448" s="258" t="s">
        <v>20</v>
      </c>
    </row>
    <row r="449" spans="1:13" x14ac:dyDescent="0.25">
      <c r="A449" s="260" t="s">
        <v>860</v>
      </c>
      <c r="B449" s="260" t="s">
        <v>861</v>
      </c>
      <c r="C449" s="260" t="s">
        <v>289</v>
      </c>
      <c r="D449" s="260" t="s">
        <v>21</v>
      </c>
      <c r="E449" s="260" t="s">
        <v>17</v>
      </c>
      <c r="F449" s="260" t="s">
        <v>17</v>
      </c>
      <c r="G449" s="260" t="s">
        <v>17</v>
      </c>
      <c r="H449" s="260" t="s">
        <v>17</v>
      </c>
      <c r="I449" s="260" t="s">
        <v>17</v>
      </c>
      <c r="J449" s="260" t="s">
        <v>862</v>
      </c>
      <c r="K449" s="260" t="s">
        <v>864</v>
      </c>
      <c r="L449" s="261">
        <v>44005</v>
      </c>
      <c r="M449" s="260" t="s">
        <v>20</v>
      </c>
    </row>
    <row r="450" spans="1:13" x14ac:dyDescent="0.25">
      <c r="A450" s="258" t="s">
        <v>860</v>
      </c>
      <c r="B450" s="258" t="s">
        <v>861</v>
      </c>
      <c r="C450" s="258" t="s">
        <v>289</v>
      </c>
      <c r="D450" s="258" t="s">
        <v>24</v>
      </c>
      <c r="E450" s="258" t="s">
        <v>17</v>
      </c>
      <c r="F450" s="258" t="s">
        <v>17</v>
      </c>
      <c r="G450" s="258" t="s">
        <v>17</v>
      </c>
      <c r="H450" s="258" t="s">
        <v>17</v>
      </c>
      <c r="I450" s="258" t="s">
        <v>17</v>
      </c>
      <c r="J450" s="258" t="s">
        <v>18</v>
      </c>
      <c r="K450" s="258" t="s">
        <v>865</v>
      </c>
      <c r="L450" s="259">
        <v>44005</v>
      </c>
      <c r="M450" s="258" t="s">
        <v>20</v>
      </c>
    </row>
    <row r="451" spans="1:13" x14ac:dyDescent="0.25">
      <c r="A451" s="260" t="s">
        <v>860</v>
      </c>
      <c r="B451" s="260" t="s">
        <v>861</v>
      </c>
      <c r="C451" s="260" t="s">
        <v>289</v>
      </c>
      <c r="D451" s="260" t="s">
        <v>38</v>
      </c>
      <c r="E451" s="260" t="s">
        <v>17</v>
      </c>
      <c r="F451" s="260" t="s">
        <v>17</v>
      </c>
      <c r="G451" s="260" t="s">
        <v>17</v>
      </c>
      <c r="H451" s="260" t="s">
        <v>17</v>
      </c>
      <c r="I451" s="260" t="s">
        <v>17</v>
      </c>
      <c r="J451" s="260" t="s">
        <v>18</v>
      </c>
      <c r="K451" s="260" t="s">
        <v>866</v>
      </c>
      <c r="L451" s="261">
        <v>44005</v>
      </c>
      <c r="M451" s="260" t="s">
        <v>20</v>
      </c>
    </row>
    <row r="452" spans="1:13" x14ac:dyDescent="0.25">
      <c r="A452" s="258" t="s">
        <v>860</v>
      </c>
      <c r="B452" s="258" t="s">
        <v>861</v>
      </c>
      <c r="C452" s="258" t="s">
        <v>289</v>
      </c>
      <c r="D452" s="258" t="s">
        <v>40</v>
      </c>
      <c r="E452" s="258" t="s">
        <v>17</v>
      </c>
      <c r="F452" s="258" t="s">
        <v>17</v>
      </c>
      <c r="G452" s="258" t="s">
        <v>17</v>
      </c>
      <c r="H452" s="258" t="s">
        <v>17</v>
      </c>
      <c r="I452" s="258" t="s">
        <v>17</v>
      </c>
      <c r="J452" s="258" t="s">
        <v>867</v>
      </c>
      <c r="K452" s="258" t="s">
        <v>868</v>
      </c>
      <c r="L452" s="259">
        <v>44005</v>
      </c>
      <c r="M452" s="258" t="s">
        <v>20</v>
      </c>
    </row>
    <row r="453" spans="1:13" x14ac:dyDescent="0.25">
      <c r="A453" s="260" t="s">
        <v>860</v>
      </c>
      <c r="B453" s="260" t="s">
        <v>861</v>
      </c>
      <c r="C453" s="260" t="s">
        <v>289</v>
      </c>
      <c r="D453" s="260" t="s">
        <v>26</v>
      </c>
      <c r="E453" s="260" t="s">
        <v>17</v>
      </c>
      <c r="F453" s="260" t="s">
        <v>17</v>
      </c>
      <c r="G453" s="260" t="s">
        <v>17</v>
      </c>
      <c r="H453" s="260" t="s">
        <v>17</v>
      </c>
      <c r="I453" s="260" t="s">
        <v>17</v>
      </c>
      <c r="J453" s="260" t="s">
        <v>18</v>
      </c>
      <c r="K453" s="260" t="s">
        <v>869</v>
      </c>
      <c r="L453" s="261">
        <v>44005</v>
      </c>
      <c r="M453" s="260" t="s">
        <v>20</v>
      </c>
    </row>
    <row r="454" spans="1:13" x14ac:dyDescent="0.25">
      <c r="A454" s="258" t="s">
        <v>860</v>
      </c>
      <c r="B454" s="258" t="s">
        <v>861</v>
      </c>
      <c r="C454" s="258" t="s">
        <v>289</v>
      </c>
      <c r="D454" s="258" t="s">
        <v>28</v>
      </c>
      <c r="E454" s="258" t="s">
        <v>17</v>
      </c>
      <c r="F454" s="258" t="s">
        <v>17</v>
      </c>
      <c r="G454" s="258" t="s">
        <v>17</v>
      </c>
      <c r="H454" s="258" t="s">
        <v>17</v>
      </c>
      <c r="I454" s="258" t="s">
        <v>17</v>
      </c>
      <c r="J454" s="258" t="s">
        <v>18</v>
      </c>
      <c r="K454" s="258" t="s">
        <v>870</v>
      </c>
      <c r="L454" s="259">
        <v>44005</v>
      </c>
      <c r="M454" s="258" t="s">
        <v>20</v>
      </c>
    </row>
    <row r="455" spans="1:13" x14ac:dyDescent="0.25">
      <c r="A455" s="260" t="s">
        <v>796</v>
      </c>
      <c r="B455" s="260" t="s">
        <v>797</v>
      </c>
      <c r="C455" s="260" t="s">
        <v>300</v>
      </c>
      <c r="D455" s="260" t="s">
        <v>26</v>
      </c>
      <c r="E455" s="260">
        <v>1500000</v>
      </c>
      <c r="F455" s="260" t="s">
        <v>871</v>
      </c>
      <c r="G455" s="260" t="s">
        <v>22</v>
      </c>
      <c r="H455" s="260">
        <v>3</v>
      </c>
      <c r="I455" s="260" t="s">
        <v>872</v>
      </c>
      <c r="J455" s="260" t="s">
        <v>873</v>
      </c>
      <c r="K455" s="260" t="s">
        <v>874</v>
      </c>
      <c r="L455" s="261">
        <v>44015</v>
      </c>
      <c r="M455" s="260" t="s">
        <v>20</v>
      </c>
    </row>
    <row r="456" spans="1:13" x14ac:dyDescent="0.25">
      <c r="A456" s="258" t="s">
        <v>796</v>
      </c>
      <c r="B456" s="258" t="s">
        <v>797</v>
      </c>
      <c r="C456" s="258" t="s">
        <v>300</v>
      </c>
      <c r="D456" s="258" t="s">
        <v>28</v>
      </c>
      <c r="E456" s="258">
        <v>300000</v>
      </c>
      <c r="F456" s="258" t="s">
        <v>871</v>
      </c>
      <c r="G456" s="258" t="s">
        <v>22</v>
      </c>
      <c r="H456" s="258">
        <v>3</v>
      </c>
      <c r="I456" s="258" t="s">
        <v>872</v>
      </c>
      <c r="J456" s="258" t="s">
        <v>875</v>
      </c>
      <c r="K456" s="258" t="s">
        <v>876</v>
      </c>
      <c r="L456" s="259">
        <v>44015</v>
      </c>
      <c r="M456" s="258" t="s">
        <v>20</v>
      </c>
    </row>
    <row r="457" spans="1:13" x14ac:dyDescent="0.25">
      <c r="A457" s="260" t="s">
        <v>298</v>
      </c>
      <c r="B457" s="260" t="s">
        <v>299</v>
      </c>
      <c r="C457" s="260" t="s">
        <v>300</v>
      </c>
      <c r="D457" s="260" t="s">
        <v>26</v>
      </c>
      <c r="E457" s="260">
        <v>1500000</v>
      </c>
      <c r="F457" s="260" t="s">
        <v>871</v>
      </c>
      <c r="G457" s="260" t="s">
        <v>22</v>
      </c>
      <c r="H457" s="260">
        <v>3</v>
      </c>
      <c r="I457" s="260" t="s">
        <v>872</v>
      </c>
      <c r="J457" s="260" t="s">
        <v>877</v>
      </c>
      <c r="K457" s="260" t="s">
        <v>878</v>
      </c>
      <c r="L457" s="261">
        <v>44015</v>
      </c>
      <c r="M457" s="260" t="s">
        <v>20</v>
      </c>
    </row>
    <row r="458" spans="1:13" x14ac:dyDescent="0.25">
      <c r="A458" s="258" t="s">
        <v>298</v>
      </c>
      <c r="B458" s="258" t="s">
        <v>299</v>
      </c>
      <c r="C458" s="258" t="s">
        <v>300</v>
      </c>
      <c r="D458" s="258" t="s">
        <v>28</v>
      </c>
      <c r="E458" s="258">
        <v>300000</v>
      </c>
      <c r="F458" s="258" t="s">
        <v>871</v>
      </c>
      <c r="G458" s="258" t="s">
        <v>22</v>
      </c>
      <c r="H458" s="258">
        <v>3</v>
      </c>
      <c r="I458" s="258" t="s">
        <v>872</v>
      </c>
      <c r="J458" s="258" t="s">
        <v>879</v>
      </c>
      <c r="K458" s="258" t="s">
        <v>880</v>
      </c>
      <c r="L458" s="259">
        <v>44015</v>
      </c>
      <c r="M458" s="258" t="s">
        <v>20</v>
      </c>
    </row>
    <row r="459" spans="1:13" x14ac:dyDescent="0.25">
      <c r="A459" s="260" t="s">
        <v>304</v>
      </c>
      <c r="B459" s="260" t="s">
        <v>305</v>
      </c>
      <c r="C459" s="260" t="s">
        <v>300</v>
      </c>
      <c r="D459" s="260" t="s">
        <v>26</v>
      </c>
      <c r="E459" s="260" t="s">
        <v>17</v>
      </c>
      <c r="F459" s="260" t="s">
        <v>881</v>
      </c>
      <c r="G459" s="260" t="s">
        <v>17</v>
      </c>
      <c r="H459" s="260" t="s">
        <v>17</v>
      </c>
      <c r="I459" s="260" t="s">
        <v>882</v>
      </c>
      <c r="J459" s="260" t="s">
        <v>883</v>
      </c>
      <c r="K459" s="260" t="s">
        <v>884</v>
      </c>
      <c r="L459" s="261">
        <v>44015</v>
      </c>
      <c r="M459" s="260" t="s">
        <v>526</v>
      </c>
    </row>
    <row r="460" spans="1:13" x14ac:dyDescent="0.25">
      <c r="A460" s="258" t="s">
        <v>304</v>
      </c>
      <c r="B460" s="258" t="s">
        <v>305</v>
      </c>
      <c r="C460" s="258" t="s">
        <v>300</v>
      </c>
      <c r="D460" s="258" t="s">
        <v>28</v>
      </c>
      <c r="E460" s="258">
        <v>0</v>
      </c>
      <c r="F460" s="258" t="s">
        <v>881</v>
      </c>
      <c r="G460" s="258" t="s">
        <v>33</v>
      </c>
      <c r="H460" s="258">
        <v>2</v>
      </c>
      <c r="I460" s="258" t="s">
        <v>882</v>
      </c>
      <c r="J460" s="258" t="s">
        <v>885</v>
      </c>
      <c r="K460" s="258" t="s">
        <v>886</v>
      </c>
      <c r="L460" s="259">
        <v>44015</v>
      </c>
      <c r="M460" s="258" t="s">
        <v>20</v>
      </c>
    </row>
    <row r="461" spans="1:13" x14ac:dyDescent="0.25">
      <c r="A461" s="260" t="s">
        <v>109</v>
      </c>
      <c r="B461" s="260" t="s">
        <v>110</v>
      </c>
      <c r="C461" s="260" t="s">
        <v>111</v>
      </c>
      <c r="D461" s="260" t="s">
        <v>47</v>
      </c>
      <c r="E461" s="260">
        <v>2</v>
      </c>
      <c r="F461" s="260" t="s">
        <v>887</v>
      </c>
      <c r="G461" s="260" t="s">
        <v>33</v>
      </c>
      <c r="H461" s="260">
        <v>2</v>
      </c>
      <c r="I461" s="260" t="s">
        <v>888</v>
      </c>
      <c r="J461" s="260" t="s">
        <v>889</v>
      </c>
      <c r="K461" s="260" t="s">
        <v>890</v>
      </c>
      <c r="L461" s="261">
        <v>44015</v>
      </c>
      <c r="M461" s="260" t="s">
        <v>20</v>
      </c>
    </row>
    <row r="462" spans="1:13" x14ac:dyDescent="0.25">
      <c r="A462" s="258" t="s">
        <v>109</v>
      </c>
      <c r="B462" s="258" t="s">
        <v>110</v>
      </c>
      <c r="C462" s="258" t="s">
        <v>111</v>
      </c>
      <c r="D462" s="258" t="s">
        <v>24</v>
      </c>
      <c r="E462" s="258" t="s">
        <v>17</v>
      </c>
      <c r="F462" s="258" t="s">
        <v>891</v>
      </c>
      <c r="G462" s="258" t="s">
        <v>17</v>
      </c>
      <c r="H462" s="258" t="s">
        <v>17</v>
      </c>
      <c r="I462" s="258" t="s">
        <v>892</v>
      </c>
      <c r="J462" s="258" t="s">
        <v>893</v>
      </c>
      <c r="K462" s="258" t="s">
        <v>894</v>
      </c>
      <c r="L462" s="259">
        <v>44015</v>
      </c>
      <c r="M462" s="258" t="s">
        <v>20</v>
      </c>
    </row>
    <row r="463" spans="1:13" x14ac:dyDescent="0.25">
      <c r="A463" s="260" t="s">
        <v>818</v>
      </c>
      <c r="B463" s="260" t="s">
        <v>819</v>
      </c>
      <c r="C463" s="260" t="s">
        <v>820</v>
      </c>
      <c r="D463" s="260" t="s">
        <v>16</v>
      </c>
      <c r="E463" s="260" t="s">
        <v>17</v>
      </c>
      <c r="F463" s="260" t="s">
        <v>895</v>
      </c>
      <c r="G463" s="260" t="s">
        <v>17</v>
      </c>
      <c r="H463" s="260" t="s">
        <v>17</v>
      </c>
      <c r="I463" s="260" t="s">
        <v>896</v>
      </c>
      <c r="J463" s="260" t="s">
        <v>897</v>
      </c>
      <c r="K463" s="260" t="s">
        <v>898</v>
      </c>
      <c r="L463" s="261">
        <v>44015</v>
      </c>
      <c r="M463" s="260" t="s">
        <v>20</v>
      </c>
    </row>
    <row r="464" spans="1:13" x14ac:dyDescent="0.25">
      <c r="A464" s="258" t="s">
        <v>818</v>
      </c>
      <c r="B464" s="258" t="s">
        <v>819</v>
      </c>
      <c r="C464" s="258" t="s">
        <v>820</v>
      </c>
      <c r="D464" s="258" t="s">
        <v>21</v>
      </c>
      <c r="E464" s="258" t="s">
        <v>17</v>
      </c>
      <c r="F464" s="258" t="s">
        <v>895</v>
      </c>
      <c r="G464" s="258" t="s">
        <v>17</v>
      </c>
      <c r="H464" s="258" t="s">
        <v>17</v>
      </c>
      <c r="I464" s="258" t="s">
        <v>896</v>
      </c>
      <c r="J464" s="258" t="s">
        <v>899</v>
      </c>
      <c r="K464" s="258" t="s">
        <v>900</v>
      </c>
      <c r="L464" s="259">
        <v>44015</v>
      </c>
      <c r="M464" s="258" t="s">
        <v>20</v>
      </c>
    </row>
    <row r="465" spans="1:13" x14ac:dyDescent="0.25">
      <c r="A465" s="260" t="s">
        <v>115</v>
      </c>
      <c r="B465" s="260" t="s">
        <v>116</v>
      </c>
      <c r="C465" s="260" t="s">
        <v>117</v>
      </c>
      <c r="D465" s="260" t="s">
        <v>26</v>
      </c>
      <c r="E465" s="260">
        <v>79000</v>
      </c>
      <c r="F465" s="260" t="s">
        <v>901</v>
      </c>
      <c r="G465" s="260" t="s">
        <v>22</v>
      </c>
      <c r="H465" s="260">
        <v>3</v>
      </c>
      <c r="I465" s="260" t="s">
        <v>902</v>
      </c>
      <c r="J465" s="260" t="s">
        <v>903</v>
      </c>
      <c r="K465" s="260" t="s">
        <v>904</v>
      </c>
      <c r="L465" s="261">
        <v>44015</v>
      </c>
      <c r="M465" s="260" t="s">
        <v>20</v>
      </c>
    </row>
    <row r="466" spans="1:13" x14ac:dyDescent="0.25">
      <c r="A466" s="258" t="s">
        <v>115</v>
      </c>
      <c r="B466" s="258" t="s">
        <v>116</v>
      </c>
      <c r="C466" s="258" t="s">
        <v>117</v>
      </c>
      <c r="D466" s="258" t="s">
        <v>28</v>
      </c>
      <c r="E466" s="258">
        <v>229000</v>
      </c>
      <c r="F466" s="258" t="s">
        <v>901</v>
      </c>
      <c r="G466" s="258" t="s">
        <v>22</v>
      </c>
      <c r="H466" s="258">
        <v>3</v>
      </c>
      <c r="I466" s="258" t="s">
        <v>902</v>
      </c>
      <c r="J466" s="258" t="s">
        <v>903</v>
      </c>
      <c r="K466" s="258" t="s">
        <v>905</v>
      </c>
      <c r="L466" s="259">
        <v>44015</v>
      </c>
      <c r="M466" s="258" t="s">
        <v>20</v>
      </c>
    </row>
    <row r="467" spans="1:13" x14ac:dyDescent="0.25">
      <c r="A467" s="260" t="s">
        <v>608</v>
      </c>
      <c r="B467" s="260" t="s">
        <v>609</v>
      </c>
      <c r="C467" s="260" t="s">
        <v>610</v>
      </c>
      <c r="D467" s="260" t="s">
        <v>28</v>
      </c>
      <c r="E467" s="260" t="s">
        <v>17</v>
      </c>
      <c r="F467" s="260" t="s">
        <v>17</v>
      </c>
      <c r="G467" s="260" t="s">
        <v>17</v>
      </c>
      <c r="H467" s="260" t="s">
        <v>17</v>
      </c>
      <c r="I467" s="260" t="s">
        <v>17</v>
      </c>
      <c r="J467" s="260" t="s">
        <v>17</v>
      </c>
      <c r="K467" s="260" t="s">
        <v>906</v>
      </c>
      <c r="L467" s="261">
        <v>44015</v>
      </c>
      <c r="M467" s="260" t="s">
        <v>526</v>
      </c>
    </row>
    <row r="468" spans="1:13" x14ac:dyDescent="0.25">
      <c r="A468" s="258" t="s">
        <v>63</v>
      </c>
      <c r="B468" s="258" t="s">
        <v>64</v>
      </c>
      <c r="C468" s="258" t="s">
        <v>65</v>
      </c>
      <c r="D468" s="258" t="s">
        <v>24</v>
      </c>
      <c r="E468" s="258" t="s">
        <v>17</v>
      </c>
      <c r="F468" s="258" t="s">
        <v>907</v>
      </c>
      <c r="G468" s="258" t="s">
        <v>17</v>
      </c>
      <c r="H468" s="258" t="s">
        <v>17</v>
      </c>
      <c r="I468" s="258" t="s">
        <v>908</v>
      </c>
      <c r="J468" s="258" t="s">
        <v>909</v>
      </c>
      <c r="K468" s="258" t="s">
        <v>910</v>
      </c>
      <c r="L468" s="259">
        <v>44064</v>
      </c>
      <c r="M468" s="258" t="s">
        <v>526</v>
      </c>
    </row>
    <row r="469" spans="1:13" x14ac:dyDescent="0.25">
      <c r="A469" s="260" t="s">
        <v>911</v>
      </c>
      <c r="B469" s="260" t="s">
        <v>912</v>
      </c>
      <c r="C469" s="260" t="s">
        <v>263</v>
      </c>
      <c r="D469" s="260" t="s">
        <v>16</v>
      </c>
      <c r="E469" s="260" t="s">
        <v>17</v>
      </c>
      <c r="F469" s="260" t="s">
        <v>17</v>
      </c>
      <c r="G469" s="260" t="s">
        <v>17</v>
      </c>
      <c r="H469" s="260" t="s">
        <v>17</v>
      </c>
      <c r="I469" s="260" t="s">
        <v>17</v>
      </c>
      <c r="J469" s="260" t="s">
        <v>17</v>
      </c>
      <c r="K469" s="260" t="s">
        <v>913</v>
      </c>
      <c r="L469" s="261">
        <v>44069</v>
      </c>
      <c r="M469" s="260" t="s">
        <v>20</v>
      </c>
    </row>
    <row r="470" spans="1:13" x14ac:dyDescent="0.25">
      <c r="A470" s="258" t="s">
        <v>911</v>
      </c>
      <c r="B470" s="258" t="s">
        <v>912</v>
      </c>
      <c r="C470" s="258" t="s">
        <v>263</v>
      </c>
      <c r="D470" s="258" t="s">
        <v>21</v>
      </c>
      <c r="E470" s="258" t="s">
        <v>17</v>
      </c>
      <c r="F470" s="258" t="s">
        <v>17</v>
      </c>
      <c r="G470" s="258" t="s">
        <v>17</v>
      </c>
      <c r="H470" s="258" t="s">
        <v>17</v>
      </c>
      <c r="I470" s="258" t="s">
        <v>17</v>
      </c>
      <c r="J470" s="258" t="s">
        <v>17</v>
      </c>
      <c r="K470" s="258" t="s">
        <v>914</v>
      </c>
      <c r="L470" s="259">
        <v>44069</v>
      </c>
      <c r="M470" s="258" t="s">
        <v>20</v>
      </c>
    </row>
    <row r="471" spans="1:13" x14ac:dyDescent="0.25">
      <c r="A471" s="260" t="s">
        <v>911</v>
      </c>
      <c r="B471" s="260" t="s">
        <v>912</v>
      </c>
      <c r="C471" s="260" t="s">
        <v>263</v>
      </c>
      <c r="D471" s="260" t="s">
        <v>24</v>
      </c>
      <c r="E471" s="260" t="s">
        <v>17</v>
      </c>
      <c r="F471" s="260" t="s">
        <v>17</v>
      </c>
      <c r="G471" s="260" t="s">
        <v>17</v>
      </c>
      <c r="H471" s="260" t="s">
        <v>17</v>
      </c>
      <c r="I471" s="260" t="s">
        <v>17</v>
      </c>
      <c r="J471" s="260" t="s">
        <v>17</v>
      </c>
      <c r="K471" s="260" t="s">
        <v>915</v>
      </c>
      <c r="L471" s="261">
        <v>44069</v>
      </c>
      <c r="M471" s="260" t="s">
        <v>20</v>
      </c>
    </row>
    <row r="472" spans="1:13" x14ac:dyDescent="0.25">
      <c r="A472" s="258" t="s">
        <v>911</v>
      </c>
      <c r="B472" s="258" t="s">
        <v>912</v>
      </c>
      <c r="C472" s="258" t="s">
        <v>263</v>
      </c>
      <c r="D472" s="258" t="s">
        <v>40</v>
      </c>
      <c r="E472" s="258" t="s">
        <v>17</v>
      </c>
      <c r="F472" s="258" t="s">
        <v>17</v>
      </c>
      <c r="G472" s="258" t="s">
        <v>17</v>
      </c>
      <c r="H472" s="258" t="s">
        <v>17</v>
      </c>
      <c r="I472" s="258" t="s">
        <v>17</v>
      </c>
      <c r="J472" s="258" t="s">
        <v>17</v>
      </c>
      <c r="K472" s="258" t="s">
        <v>916</v>
      </c>
      <c r="L472" s="259">
        <v>44069</v>
      </c>
      <c r="M472" s="258" t="s">
        <v>20</v>
      </c>
    </row>
    <row r="473" spans="1:13" x14ac:dyDescent="0.25">
      <c r="A473" s="260" t="s">
        <v>911</v>
      </c>
      <c r="B473" s="260" t="s">
        <v>912</v>
      </c>
      <c r="C473" s="260" t="s">
        <v>263</v>
      </c>
      <c r="D473" s="260" t="s">
        <v>769</v>
      </c>
      <c r="E473" s="260" t="s">
        <v>17</v>
      </c>
      <c r="F473" s="260" t="s">
        <v>917</v>
      </c>
      <c r="G473" s="260" t="s">
        <v>17</v>
      </c>
      <c r="H473" s="260" t="s">
        <v>17</v>
      </c>
      <c r="I473" s="260" t="s">
        <v>918</v>
      </c>
      <c r="J473" s="260" t="s">
        <v>919</v>
      </c>
      <c r="K473" s="260" t="s">
        <v>920</v>
      </c>
      <c r="L473" s="261">
        <v>44069</v>
      </c>
      <c r="M473" s="260" t="s">
        <v>20</v>
      </c>
    </row>
    <row r="474" spans="1:13" x14ac:dyDescent="0.25">
      <c r="A474" s="258" t="s">
        <v>911</v>
      </c>
      <c r="B474" s="258" t="s">
        <v>912</v>
      </c>
      <c r="C474" s="258" t="s">
        <v>263</v>
      </c>
      <c r="D474" s="258" t="s">
        <v>26</v>
      </c>
      <c r="E474" s="258" t="s">
        <v>17</v>
      </c>
      <c r="F474" s="258" t="s">
        <v>17</v>
      </c>
      <c r="G474" s="258" t="s">
        <v>17</v>
      </c>
      <c r="H474" s="258" t="s">
        <v>17</v>
      </c>
      <c r="I474" s="258" t="s">
        <v>17</v>
      </c>
      <c r="J474" s="258" t="s">
        <v>17</v>
      </c>
      <c r="K474" s="258" t="s">
        <v>921</v>
      </c>
      <c r="L474" s="259">
        <v>44069</v>
      </c>
      <c r="M474" s="258" t="s">
        <v>20</v>
      </c>
    </row>
    <row r="475" spans="1:13" x14ac:dyDescent="0.25">
      <c r="A475" s="260" t="s">
        <v>911</v>
      </c>
      <c r="B475" s="260" t="s">
        <v>912</v>
      </c>
      <c r="C475" s="260" t="s">
        <v>263</v>
      </c>
      <c r="D475" s="260" t="s">
        <v>28</v>
      </c>
      <c r="E475" s="260" t="s">
        <v>17</v>
      </c>
      <c r="F475" s="260" t="s">
        <v>17</v>
      </c>
      <c r="G475" s="260" t="s">
        <v>17</v>
      </c>
      <c r="H475" s="260" t="s">
        <v>17</v>
      </c>
      <c r="I475" s="260" t="s">
        <v>17</v>
      </c>
      <c r="J475" s="260" t="s">
        <v>17</v>
      </c>
      <c r="K475" s="260" t="s">
        <v>922</v>
      </c>
      <c r="L475" s="261">
        <v>44069</v>
      </c>
      <c r="M475" s="260" t="s">
        <v>20</v>
      </c>
    </row>
    <row r="476" spans="1:13" x14ac:dyDescent="0.25">
      <c r="A476" s="258" t="s">
        <v>109</v>
      </c>
      <c r="B476" s="258" t="s">
        <v>110</v>
      </c>
      <c r="C476" s="258" t="s">
        <v>111</v>
      </c>
      <c r="D476" s="258" t="s">
        <v>40</v>
      </c>
      <c r="E476" s="258" t="s">
        <v>17</v>
      </c>
      <c r="F476" s="258" t="s">
        <v>923</v>
      </c>
      <c r="G476" s="258" t="s">
        <v>17</v>
      </c>
      <c r="H476" s="258" t="s">
        <v>17</v>
      </c>
      <c r="I476" s="258" t="s">
        <v>924</v>
      </c>
      <c r="J476" s="258" t="s">
        <v>925</v>
      </c>
      <c r="K476" s="258" t="s">
        <v>926</v>
      </c>
      <c r="L476" s="259">
        <v>44102</v>
      </c>
      <c r="M476" s="258" t="s">
        <v>20</v>
      </c>
    </row>
    <row r="477" spans="1:13" x14ac:dyDescent="0.25">
      <c r="A477" s="260" t="s">
        <v>911</v>
      </c>
      <c r="B477" s="260" t="s">
        <v>912</v>
      </c>
      <c r="C477" s="260" t="s">
        <v>263</v>
      </c>
      <c r="D477" s="260" t="s">
        <v>927</v>
      </c>
      <c r="E477" s="260">
        <v>1030700</v>
      </c>
      <c r="F477" s="260" t="s">
        <v>928</v>
      </c>
      <c r="G477" s="260" t="s">
        <v>33</v>
      </c>
      <c r="H477" s="260">
        <v>2</v>
      </c>
      <c r="I477" s="260" t="s">
        <v>929</v>
      </c>
      <c r="J477" s="260" t="s">
        <v>930</v>
      </c>
      <c r="K477" s="260" t="s">
        <v>931</v>
      </c>
      <c r="L477" s="261">
        <v>44102</v>
      </c>
      <c r="M477" s="260" t="s">
        <v>20</v>
      </c>
    </row>
    <row r="478" spans="1:13" x14ac:dyDescent="0.25">
      <c r="A478" s="258" t="s">
        <v>549</v>
      </c>
      <c r="B478" s="258" t="s">
        <v>550</v>
      </c>
      <c r="C478" s="258" t="s">
        <v>551</v>
      </c>
      <c r="D478" s="258" t="s">
        <v>932</v>
      </c>
      <c r="E478" s="258">
        <v>16991302</v>
      </c>
      <c r="F478" s="258" t="s">
        <v>933</v>
      </c>
      <c r="G478" s="258" t="s">
        <v>33</v>
      </c>
      <c r="H478" s="258">
        <v>2</v>
      </c>
      <c r="I478" s="258" t="s">
        <v>934</v>
      </c>
      <c r="J478" s="258" t="s">
        <v>935</v>
      </c>
      <c r="K478" s="258" t="s">
        <v>936</v>
      </c>
      <c r="L478" s="259">
        <v>44110</v>
      </c>
      <c r="M478" s="258" t="s">
        <v>20</v>
      </c>
    </row>
    <row r="479" spans="1:13" x14ac:dyDescent="0.25">
      <c r="A479" s="260" t="s">
        <v>342</v>
      </c>
      <c r="B479" s="260" t="s">
        <v>343</v>
      </c>
      <c r="C479" s="260" t="s">
        <v>344</v>
      </c>
      <c r="D479" s="260" t="s">
        <v>937</v>
      </c>
      <c r="E479" s="260" t="s">
        <v>17</v>
      </c>
      <c r="F479" s="260" t="s">
        <v>17</v>
      </c>
      <c r="G479" s="260" t="s">
        <v>17</v>
      </c>
      <c r="H479" s="260" t="s">
        <v>17</v>
      </c>
      <c r="I479" s="260" t="s">
        <v>17</v>
      </c>
      <c r="J479" s="260" t="s">
        <v>938</v>
      </c>
      <c r="K479" s="260" t="s">
        <v>939</v>
      </c>
      <c r="L479" s="261">
        <v>44134</v>
      </c>
      <c r="M479" s="260" t="s">
        <v>20</v>
      </c>
    </row>
    <row r="480" spans="1:13" x14ac:dyDescent="0.25">
      <c r="A480" s="258" t="s">
        <v>342</v>
      </c>
      <c r="B480" s="258" t="s">
        <v>343</v>
      </c>
      <c r="C480" s="258" t="s">
        <v>344</v>
      </c>
      <c r="D480" s="258" t="s">
        <v>854</v>
      </c>
      <c r="E480" s="258" t="s">
        <v>17</v>
      </c>
      <c r="F480" s="258" t="s">
        <v>17</v>
      </c>
      <c r="G480" s="258" t="s">
        <v>17</v>
      </c>
      <c r="H480" s="258" t="s">
        <v>17</v>
      </c>
      <c r="I480" s="258" t="s">
        <v>17</v>
      </c>
      <c r="J480" s="258" t="s">
        <v>938</v>
      </c>
      <c r="K480" s="258" t="s">
        <v>940</v>
      </c>
      <c r="L480" s="259">
        <v>44134</v>
      </c>
      <c r="M480" s="258" t="s">
        <v>20</v>
      </c>
    </row>
    <row r="481" spans="1:13" x14ac:dyDescent="0.25">
      <c r="A481" s="260" t="s">
        <v>941</v>
      </c>
      <c r="B481" s="260" t="s">
        <v>942</v>
      </c>
      <c r="C481" s="260" t="s">
        <v>943</v>
      </c>
      <c r="D481" s="260" t="s">
        <v>16</v>
      </c>
      <c r="E481" s="260" t="s">
        <v>17</v>
      </c>
      <c r="F481" s="260" t="s">
        <v>17</v>
      </c>
      <c r="G481" s="260" t="s">
        <v>17</v>
      </c>
      <c r="H481" s="260" t="s">
        <v>17</v>
      </c>
      <c r="I481" s="260" t="s">
        <v>17</v>
      </c>
      <c r="J481" s="260" t="s">
        <v>17</v>
      </c>
      <c r="K481" s="260" t="s">
        <v>944</v>
      </c>
      <c r="L481" s="261">
        <v>44139</v>
      </c>
      <c r="M481" s="260" t="s">
        <v>20</v>
      </c>
    </row>
    <row r="482" spans="1:13" x14ac:dyDescent="0.25">
      <c r="A482" s="258" t="s">
        <v>941</v>
      </c>
      <c r="B482" s="258" t="s">
        <v>942</v>
      </c>
      <c r="C482" s="258" t="s">
        <v>943</v>
      </c>
      <c r="D482" s="258" t="s">
        <v>21</v>
      </c>
      <c r="E482" s="258" t="s">
        <v>17</v>
      </c>
      <c r="F482" s="258" t="s">
        <v>17</v>
      </c>
      <c r="G482" s="258" t="s">
        <v>17</v>
      </c>
      <c r="H482" s="258" t="s">
        <v>17</v>
      </c>
      <c r="I482" s="258" t="s">
        <v>17</v>
      </c>
      <c r="J482" s="258" t="s">
        <v>17</v>
      </c>
      <c r="K482" s="258" t="s">
        <v>945</v>
      </c>
      <c r="L482" s="259">
        <v>44139</v>
      </c>
      <c r="M482" s="258" t="s">
        <v>20</v>
      </c>
    </row>
    <row r="483" spans="1:13" x14ac:dyDescent="0.25">
      <c r="A483" s="260" t="s">
        <v>941</v>
      </c>
      <c r="B483" s="260" t="s">
        <v>942</v>
      </c>
      <c r="C483" s="260" t="s">
        <v>943</v>
      </c>
      <c r="D483" s="260" t="s">
        <v>24</v>
      </c>
      <c r="E483" s="260" t="s">
        <v>17</v>
      </c>
      <c r="F483" s="260" t="s">
        <v>17</v>
      </c>
      <c r="G483" s="260" t="s">
        <v>17</v>
      </c>
      <c r="H483" s="260" t="s">
        <v>17</v>
      </c>
      <c r="I483" s="260" t="s">
        <v>17</v>
      </c>
      <c r="J483" s="260" t="s">
        <v>17</v>
      </c>
      <c r="K483" s="260" t="s">
        <v>946</v>
      </c>
      <c r="L483" s="261">
        <v>44139</v>
      </c>
      <c r="M483" s="260" t="s">
        <v>20</v>
      </c>
    </row>
    <row r="484" spans="1:13" x14ac:dyDescent="0.25">
      <c r="A484" s="258" t="s">
        <v>941</v>
      </c>
      <c r="B484" s="258" t="s">
        <v>942</v>
      </c>
      <c r="C484" s="258" t="s">
        <v>943</v>
      </c>
      <c r="D484" s="258" t="s">
        <v>38</v>
      </c>
      <c r="E484" s="258" t="s">
        <v>17</v>
      </c>
      <c r="F484" s="258" t="s">
        <v>17</v>
      </c>
      <c r="G484" s="258" t="s">
        <v>17</v>
      </c>
      <c r="H484" s="258" t="s">
        <v>17</v>
      </c>
      <c r="I484" s="258" t="s">
        <v>17</v>
      </c>
      <c r="J484" s="258" t="s">
        <v>17</v>
      </c>
      <c r="K484" s="258" t="s">
        <v>947</v>
      </c>
      <c r="L484" s="259">
        <v>44139</v>
      </c>
      <c r="M484" s="258" t="s">
        <v>20</v>
      </c>
    </row>
    <row r="485" spans="1:13" x14ac:dyDescent="0.25">
      <c r="A485" s="260" t="s">
        <v>941</v>
      </c>
      <c r="B485" s="260" t="s">
        <v>942</v>
      </c>
      <c r="C485" s="260" t="s">
        <v>943</v>
      </c>
      <c r="D485" s="260" t="s">
        <v>26</v>
      </c>
      <c r="E485" s="260" t="s">
        <v>17</v>
      </c>
      <c r="F485" s="260" t="s">
        <v>17</v>
      </c>
      <c r="G485" s="260" t="s">
        <v>17</v>
      </c>
      <c r="H485" s="260" t="s">
        <v>17</v>
      </c>
      <c r="I485" s="260" t="s">
        <v>17</v>
      </c>
      <c r="J485" s="260" t="s">
        <v>17</v>
      </c>
      <c r="K485" s="260" t="s">
        <v>948</v>
      </c>
      <c r="L485" s="261">
        <v>44139</v>
      </c>
      <c r="M485" s="260" t="s">
        <v>20</v>
      </c>
    </row>
    <row r="486" spans="1:13" x14ac:dyDescent="0.25">
      <c r="A486" s="258" t="s">
        <v>941</v>
      </c>
      <c r="B486" s="258" t="s">
        <v>942</v>
      </c>
      <c r="C486" s="258" t="s">
        <v>943</v>
      </c>
      <c r="D486" s="258" t="s">
        <v>28</v>
      </c>
      <c r="E486" s="258" t="s">
        <v>17</v>
      </c>
      <c r="F486" s="258" t="s">
        <v>17</v>
      </c>
      <c r="G486" s="258" t="s">
        <v>17</v>
      </c>
      <c r="H486" s="258" t="s">
        <v>17</v>
      </c>
      <c r="I486" s="258" t="s">
        <v>17</v>
      </c>
      <c r="J486" s="258" t="s">
        <v>17</v>
      </c>
      <c r="K486" s="258" t="s">
        <v>949</v>
      </c>
      <c r="L486" s="259">
        <v>44139</v>
      </c>
      <c r="M486" s="258" t="s">
        <v>20</v>
      </c>
    </row>
    <row r="487" spans="1:13" x14ac:dyDescent="0.25">
      <c r="A487" s="260" t="s">
        <v>950</v>
      </c>
      <c r="B487" s="260" t="s">
        <v>951</v>
      </c>
      <c r="C487" s="260" t="s">
        <v>952</v>
      </c>
      <c r="D487" s="260" t="s">
        <v>16</v>
      </c>
      <c r="E487" s="260" t="s">
        <v>17</v>
      </c>
      <c r="F487" s="260" t="s">
        <v>17</v>
      </c>
      <c r="G487" s="260" t="s">
        <v>17</v>
      </c>
      <c r="H487" s="260" t="s">
        <v>17</v>
      </c>
      <c r="I487" s="260" t="s">
        <v>17</v>
      </c>
      <c r="J487" s="260" t="s">
        <v>17</v>
      </c>
      <c r="K487" s="260" t="s">
        <v>953</v>
      </c>
      <c r="L487" s="261">
        <v>44139</v>
      </c>
      <c r="M487" s="260" t="s">
        <v>20</v>
      </c>
    </row>
    <row r="488" spans="1:13" x14ac:dyDescent="0.25">
      <c r="A488" s="258" t="s">
        <v>950</v>
      </c>
      <c r="B488" s="258" t="s">
        <v>951</v>
      </c>
      <c r="C488" s="258" t="s">
        <v>952</v>
      </c>
      <c r="D488" s="258" t="s">
        <v>21</v>
      </c>
      <c r="E488" s="258" t="s">
        <v>17</v>
      </c>
      <c r="F488" s="258" t="s">
        <v>17</v>
      </c>
      <c r="G488" s="258" t="s">
        <v>17</v>
      </c>
      <c r="H488" s="258" t="s">
        <v>17</v>
      </c>
      <c r="I488" s="258" t="s">
        <v>17</v>
      </c>
      <c r="J488" s="258" t="s">
        <v>17</v>
      </c>
      <c r="K488" s="258" t="s">
        <v>954</v>
      </c>
      <c r="L488" s="259">
        <v>44139</v>
      </c>
      <c r="M488" s="258" t="s">
        <v>20</v>
      </c>
    </row>
    <row r="489" spans="1:13" x14ac:dyDescent="0.25">
      <c r="A489" s="260" t="s">
        <v>950</v>
      </c>
      <c r="B489" s="260" t="s">
        <v>951</v>
      </c>
      <c r="C489" s="260" t="s">
        <v>952</v>
      </c>
      <c r="D489" s="260" t="s">
        <v>47</v>
      </c>
      <c r="E489" s="260">
        <v>3</v>
      </c>
      <c r="F489" s="260" t="s">
        <v>17</v>
      </c>
      <c r="G489" s="260" t="s">
        <v>17</v>
      </c>
      <c r="H489" s="260" t="s">
        <v>17</v>
      </c>
      <c r="I489" s="260" t="s">
        <v>17</v>
      </c>
      <c r="J489" s="260" t="s">
        <v>955</v>
      </c>
      <c r="K489" s="260" t="s">
        <v>956</v>
      </c>
      <c r="L489" s="261">
        <v>44139</v>
      </c>
      <c r="M489" s="260" t="s">
        <v>20</v>
      </c>
    </row>
    <row r="490" spans="1:13" x14ac:dyDescent="0.25">
      <c r="A490" s="258" t="s">
        <v>950</v>
      </c>
      <c r="B490" s="258" t="s">
        <v>951</v>
      </c>
      <c r="C490" s="258" t="s">
        <v>952</v>
      </c>
      <c r="D490" s="258" t="s">
        <v>24</v>
      </c>
      <c r="E490" s="258" t="s">
        <v>17</v>
      </c>
      <c r="F490" s="258" t="s">
        <v>17</v>
      </c>
      <c r="G490" s="258" t="s">
        <v>17</v>
      </c>
      <c r="H490" s="258" t="s">
        <v>17</v>
      </c>
      <c r="I490" s="258" t="s">
        <v>17</v>
      </c>
      <c r="J490" s="258" t="s">
        <v>17</v>
      </c>
      <c r="K490" s="258" t="s">
        <v>957</v>
      </c>
      <c r="L490" s="259">
        <v>44139</v>
      </c>
      <c r="M490" s="258" t="s">
        <v>20</v>
      </c>
    </row>
    <row r="491" spans="1:13" x14ac:dyDescent="0.25">
      <c r="A491" s="260" t="s">
        <v>950</v>
      </c>
      <c r="B491" s="260" t="s">
        <v>951</v>
      </c>
      <c r="C491" s="260" t="s">
        <v>952</v>
      </c>
      <c r="D491" s="260" t="s">
        <v>38</v>
      </c>
      <c r="E491" s="260" t="s">
        <v>17</v>
      </c>
      <c r="F491" s="260" t="s">
        <v>17</v>
      </c>
      <c r="G491" s="260" t="s">
        <v>17</v>
      </c>
      <c r="H491" s="260" t="s">
        <v>17</v>
      </c>
      <c r="I491" s="260" t="s">
        <v>17</v>
      </c>
      <c r="J491" s="260" t="s">
        <v>17</v>
      </c>
      <c r="K491" s="260" t="s">
        <v>958</v>
      </c>
      <c r="L491" s="261">
        <v>44139</v>
      </c>
      <c r="M491" s="260" t="s">
        <v>20</v>
      </c>
    </row>
    <row r="492" spans="1:13" x14ac:dyDescent="0.25">
      <c r="A492" s="258" t="s">
        <v>950</v>
      </c>
      <c r="B492" s="258" t="s">
        <v>951</v>
      </c>
      <c r="C492" s="258" t="s">
        <v>952</v>
      </c>
      <c r="D492" s="258" t="s">
        <v>26</v>
      </c>
      <c r="E492" s="258" t="s">
        <v>17</v>
      </c>
      <c r="F492" s="258" t="s">
        <v>17</v>
      </c>
      <c r="G492" s="258" t="s">
        <v>17</v>
      </c>
      <c r="H492" s="258" t="s">
        <v>17</v>
      </c>
      <c r="I492" s="258" t="s">
        <v>17</v>
      </c>
      <c r="J492" s="258" t="s">
        <v>17</v>
      </c>
      <c r="K492" s="258" t="s">
        <v>959</v>
      </c>
      <c r="L492" s="259">
        <v>44139</v>
      </c>
      <c r="M492" s="258" t="s">
        <v>20</v>
      </c>
    </row>
    <row r="493" spans="1:13" x14ac:dyDescent="0.25">
      <c r="A493" s="260" t="s">
        <v>950</v>
      </c>
      <c r="B493" s="260" t="s">
        <v>951</v>
      </c>
      <c r="C493" s="260" t="s">
        <v>952</v>
      </c>
      <c r="D493" s="260" t="s">
        <v>28</v>
      </c>
      <c r="E493" s="260" t="s">
        <v>17</v>
      </c>
      <c r="F493" s="260" t="s">
        <v>17</v>
      </c>
      <c r="G493" s="260" t="s">
        <v>17</v>
      </c>
      <c r="H493" s="260" t="s">
        <v>17</v>
      </c>
      <c r="I493" s="260" t="s">
        <v>17</v>
      </c>
      <c r="J493" s="260" t="s">
        <v>17</v>
      </c>
      <c r="K493" s="260" t="s">
        <v>960</v>
      </c>
      <c r="L493" s="261">
        <v>44139</v>
      </c>
      <c r="M493" s="260" t="s">
        <v>20</v>
      </c>
    </row>
    <row r="494" spans="1:13" x14ac:dyDescent="0.25">
      <c r="A494" s="258" t="s">
        <v>961</v>
      </c>
      <c r="B494" s="258" t="s">
        <v>962</v>
      </c>
      <c r="C494" s="258" t="s">
        <v>963</v>
      </c>
      <c r="D494" s="258" t="s">
        <v>16</v>
      </c>
      <c r="E494" s="258" t="s">
        <v>17</v>
      </c>
      <c r="F494" s="258" t="s">
        <v>17</v>
      </c>
      <c r="G494" s="258" t="s">
        <v>17</v>
      </c>
      <c r="H494" s="258" t="s">
        <v>17</v>
      </c>
      <c r="I494" s="258" t="s">
        <v>17</v>
      </c>
      <c r="J494" s="258" t="s">
        <v>17</v>
      </c>
      <c r="K494" s="258" t="s">
        <v>964</v>
      </c>
      <c r="L494" s="259">
        <v>44139</v>
      </c>
      <c r="M494" s="258" t="s">
        <v>20</v>
      </c>
    </row>
    <row r="495" spans="1:13" x14ac:dyDescent="0.25">
      <c r="A495" s="260" t="s">
        <v>961</v>
      </c>
      <c r="B495" s="260" t="s">
        <v>962</v>
      </c>
      <c r="C495" s="260" t="s">
        <v>963</v>
      </c>
      <c r="D495" s="260" t="s">
        <v>21</v>
      </c>
      <c r="E495" s="260" t="s">
        <v>17</v>
      </c>
      <c r="F495" s="260" t="s">
        <v>17</v>
      </c>
      <c r="G495" s="260" t="s">
        <v>17</v>
      </c>
      <c r="H495" s="260" t="s">
        <v>17</v>
      </c>
      <c r="I495" s="260" t="s">
        <v>17</v>
      </c>
      <c r="J495" s="260" t="s">
        <v>17</v>
      </c>
      <c r="K495" s="260" t="s">
        <v>965</v>
      </c>
      <c r="L495" s="261">
        <v>44139</v>
      </c>
      <c r="M495" s="260" t="s">
        <v>20</v>
      </c>
    </row>
    <row r="496" spans="1:13" x14ac:dyDescent="0.25">
      <c r="A496" s="258" t="s">
        <v>961</v>
      </c>
      <c r="B496" s="258" t="s">
        <v>962</v>
      </c>
      <c r="C496" s="258" t="s">
        <v>963</v>
      </c>
      <c r="D496" s="258" t="s">
        <v>24</v>
      </c>
      <c r="E496" s="258" t="s">
        <v>17</v>
      </c>
      <c r="F496" s="258" t="s">
        <v>17</v>
      </c>
      <c r="G496" s="258" t="s">
        <v>17</v>
      </c>
      <c r="H496" s="258" t="s">
        <v>17</v>
      </c>
      <c r="I496" s="258" t="s">
        <v>17</v>
      </c>
      <c r="J496" s="258" t="s">
        <v>17</v>
      </c>
      <c r="K496" s="258" t="s">
        <v>966</v>
      </c>
      <c r="L496" s="259">
        <v>44139</v>
      </c>
      <c r="M496" s="258" t="s">
        <v>20</v>
      </c>
    </row>
    <row r="497" spans="1:13" x14ac:dyDescent="0.25">
      <c r="A497" s="260" t="s">
        <v>961</v>
      </c>
      <c r="B497" s="260" t="s">
        <v>962</v>
      </c>
      <c r="C497" s="260" t="s">
        <v>963</v>
      </c>
      <c r="D497" s="260" t="s">
        <v>38</v>
      </c>
      <c r="E497" s="260" t="s">
        <v>17</v>
      </c>
      <c r="F497" s="260" t="s">
        <v>17</v>
      </c>
      <c r="G497" s="260" t="s">
        <v>17</v>
      </c>
      <c r="H497" s="260" t="s">
        <v>17</v>
      </c>
      <c r="I497" s="260" t="s">
        <v>17</v>
      </c>
      <c r="J497" s="260" t="s">
        <v>17</v>
      </c>
      <c r="K497" s="260" t="s">
        <v>967</v>
      </c>
      <c r="L497" s="261">
        <v>44139</v>
      </c>
      <c r="M497" s="260" t="s">
        <v>20</v>
      </c>
    </row>
    <row r="498" spans="1:13" x14ac:dyDescent="0.25">
      <c r="A498" s="258" t="s">
        <v>961</v>
      </c>
      <c r="B498" s="258" t="s">
        <v>962</v>
      </c>
      <c r="C498" s="258" t="s">
        <v>963</v>
      </c>
      <c r="D498" s="258" t="s">
        <v>26</v>
      </c>
      <c r="E498" s="258" t="s">
        <v>17</v>
      </c>
      <c r="F498" s="258" t="s">
        <v>17</v>
      </c>
      <c r="G498" s="258" t="s">
        <v>17</v>
      </c>
      <c r="H498" s="258" t="s">
        <v>17</v>
      </c>
      <c r="I498" s="258" t="s">
        <v>17</v>
      </c>
      <c r="J498" s="258" t="s">
        <v>17</v>
      </c>
      <c r="K498" s="258" t="s">
        <v>968</v>
      </c>
      <c r="L498" s="259">
        <v>44139</v>
      </c>
      <c r="M498" s="258" t="s">
        <v>20</v>
      </c>
    </row>
    <row r="499" spans="1:13" x14ac:dyDescent="0.25">
      <c r="A499" s="260" t="s">
        <v>961</v>
      </c>
      <c r="B499" s="260" t="s">
        <v>962</v>
      </c>
      <c r="C499" s="260" t="s">
        <v>963</v>
      </c>
      <c r="D499" s="260" t="s">
        <v>28</v>
      </c>
      <c r="E499" s="260" t="s">
        <v>17</v>
      </c>
      <c r="F499" s="260" t="s">
        <v>17</v>
      </c>
      <c r="G499" s="260" t="s">
        <v>17</v>
      </c>
      <c r="H499" s="260" t="s">
        <v>17</v>
      </c>
      <c r="I499" s="260" t="s">
        <v>17</v>
      </c>
      <c r="J499" s="260" t="s">
        <v>17</v>
      </c>
      <c r="K499" s="260" t="s">
        <v>969</v>
      </c>
      <c r="L499" s="261">
        <v>44139</v>
      </c>
      <c r="M499" s="260" t="s">
        <v>20</v>
      </c>
    </row>
    <row r="500" spans="1:13" x14ac:dyDescent="0.25">
      <c r="A500" s="258" t="s">
        <v>970</v>
      </c>
      <c r="B500" s="258" t="s">
        <v>971</v>
      </c>
      <c r="C500" s="258" t="s">
        <v>366</v>
      </c>
      <c r="D500" s="258" t="s">
        <v>16</v>
      </c>
      <c r="E500" s="258" t="s">
        <v>17</v>
      </c>
      <c r="F500" s="258" t="s">
        <v>17</v>
      </c>
      <c r="G500" s="258" t="s">
        <v>22</v>
      </c>
      <c r="H500" s="258">
        <v>3</v>
      </c>
      <c r="I500" s="258" t="s">
        <v>17</v>
      </c>
      <c r="J500" s="258" t="s">
        <v>17</v>
      </c>
      <c r="K500" s="258" t="s">
        <v>972</v>
      </c>
      <c r="L500" s="259">
        <v>44187</v>
      </c>
      <c r="M500" s="258" t="s">
        <v>526</v>
      </c>
    </row>
    <row r="501" spans="1:13" x14ac:dyDescent="0.25">
      <c r="A501" s="260" t="s">
        <v>970</v>
      </c>
      <c r="B501" s="260" t="s">
        <v>971</v>
      </c>
      <c r="C501" s="260" t="s">
        <v>366</v>
      </c>
      <c r="D501" s="260" t="s">
        <v>21</v>
      </c>
      <c r="E501" s="260" t="s">
        <v>17</v>
      </c>
      <c r="F501" s="260" t="s">
        <v>17</v>
      </c>
      <c r="G501" s="260" t="s">
        <v>22</v>
      </c>
      <c r="H501" s="260">
        <v>3</v>
      </c>
      <c r="I501" s="260" t="s">
        <v>17</v>
      </c>
      <c r="J501" s="260" t="s">
        <v>17</v>
      </c>
      <c r="K501" s="260" t="s">
        <v>973</v>
      </c>
      <c r="L501" s="261">
        <v>44187</v>
      </c>
      <c r="M501" s="260" t="s">
        <v>526</v>
      </c>
    </row>
    <row r="502" spans="1:13" x14ac:dyDescent="0.25">
      <c r="A502" s="258" t="s">
        <v>970</v>
      </c>
      <c r="B502" s="258" t="s">
        <v>971</v>
      </c>
      <c r="C502" s="258" t="s">
        <v>366</v>
      </c>
      <c r="D502" s="258" t="s">
        <v>24</v>
      </c>
      <c r="E502" s="258" t="s">
        <v>17</v>
      </c>
      <c r="F502" s="258" t="s">
        <v>17</v>
      </c>
      <c r="G502" s="258" t="s">
        <v>22</v>
      </c>
      <c r="H502" s="258">
        <v>3</v>
      </c>
      <c r="I502" s="258" t="s">
        <v>17</v>
      </c>
      <c r="J502" s="258" t="s">
        <v>17</v>
      </c>
      <c r="K502" s="258" t="s">
        <v>974</v>
      </c>
      <c r="L502" s="259">
        <v>44187</v>
      </c>
      <c r="M502" s="258" t="s">
        <v>526</v>
      </c>
    </row>
    <row r="503" spans="1:13" x14ac:dyDescent="0.25">
      <c r="A503" s="260" t="s">
        <v>970</v>
      </c>
      <c r="B503" s="260" t="s">
        <v>971</v>
      </c>
      <c r="C503" s="260" t="s">
        <v>366</v>
      </c>
      <c r="D503" s="260" t="s">
        <v>38</v>
      </c>
      <c r="E503" s="260" t="s">
        <v>17</v>
      </c>
      <c r="F503" s="260" t="s">
        <v>17</v>
      </c>
      <c r="G503" s="260" t="s">
        <v>22</v>
      </c>
      <c r="H503" s="260">
        <v>3</v>
      </c>
      <c r="I503" s="260" t="s">
        <v>17</v>
      </c>
      <c r="J503" s="260" t="s">
        <v>17</v>
      </c>
      <c r="K503" s="260" t="s">
        <v>975</v>
      </c>
      <c r="L503" s="261">
        <v>44187</v>
      </c>
      <c r="M503" s="260" t="s">
        <v>526</v>
      </c>
    </row>
    <row r="504" spans="1:13" x14ac:dyDescent="0.25">
      <c r="A504" s="258" t="s">
        <v>970</v>
      </c>
      <c r="B504" s="258" t="s">
        <v>971</v>
      </c>
      <c r="C504" s="258" t="s">
        <v>366</v>
      </c>
      <c r="D504" s="258" t="s">
        <v>40</v>
      </c>
      <c r="E504" s="258" t="s">
        <v>17</v>
      </c>
      <c r="F504" s="258" t="s">
        <v>17</v>
      </c>
      <c r="G504" s="258" t="s">
        <v>22</v>
      </c>
      <c r="H504" s="258">
        <v>3</v>
      </c>
      <c r="I504" s="258" t="s">
        <v>17</v>
      </c>
      <c r="J504" s="258" t="s">
        <v>17</v>
      </c>
      <c r="K504" s="258" t="s">
        <v>976</v>
      </c>
      <c r="L504" s="259">
        <v>44187</v>
      </c>
      <c r="M504" s="258" t="s">
        <v>526</v>
      </c>
    </row>
    <row r="505" spans="1:13" x14ac:dyDescent="0.25">
      <c r="A505" s="260" t="s">
        <v>970</v>
      </c>
      <c r="B505" s="260" t="s">
        <v>971</v>
      </c>
      <c r="C505" s="260" t="s">
        <v>366</v>
      </c>
      <c r="D505" s="260" t="s">
        <v>26</v>
      </c>
      <c r="E505" s="260" t="s">
        <v>17</v>
      </c>
      <c r="F505" s="260" t="s">
        <v>17</v>
      </c>
      <c r="G505" s="260" t="s">
        <v>22</v>
      </c>
      <c r="H505" s="260">
        <v>3</v>
      </c>
      <c r="I505" s="260" t="s">
        <v>17</v>
      </c>
      <c r="J505" s="260" t="s">
        <v>17</v>
      </c>
      <c r="K505" s="260" t="s">
        <v>977</v>
      </c>
      <c r="L505" s="261">
        <v>44187</v>
      </c>
      <c r="M505" s="260" t="s">
        <v>526</v>
      </c>
    </row>
    <row r="506" spans="1:13" x14ac:dyDescent="0.25">
      <c r="A506" s="258" t="s">
        <v>970</v>
      </c>
      <c r="B506" s="258" t="s">
        <v>971</v>
      </c>
      <c r="C506" s="258" t="s">
        <v>366</v>
      </c>
      <c r="D506" s="258" t="s">
        <v>28</v>
      </c>
      <c r="E506" s="258" t="s">
        <v>17</v>
      </c>
      <c r="F506" s="258" t="s">
        <v>17</v>
      </c>
      <c r="G506" s="258" t="s">
        <v>22</v>
      </c>
      <c r="H506" s="258">
        <v>3</v>
      </c>
      <c r="I506" s="258" t="s">
        <v>17</v>
      </c>
      <c r="J506" s="258" t="s">
        <v>17</v>
      </c>
      <c r="K506" s="258" t="s">
        <v>978</v>
      </c>
      <c r="L506" s="259">
        <v>44187</v>
      </c>
      <c r="M506" s="258" t="s">
        <v>526</v>
      </c>
    </row>
    <row r="507" spans="1:13" x14ac:dyDescent="0.25">
      <c r="A507" s="260" t="s">
        <v>979</v>
      </c>
      <c r="B507" s="260" t="s">
        <v>980</v>
      </c>
      <c r="C507" s="260" t="s">
        <v>981</v>
      </c>
      <c r="D507" s="260" t="s">
        <v>40</v>
      </c>
      <c r="E507" s="260" t="s">
        <v>17</v>
      </c>
      <c r="F507" s="260" t="s">
        <v>17</v>
      </c>
      <c r="G507" s="260" t="s">
        <v>17</v>
      </c>
      <c r="H507" s="260" t="s">
        <v>17</v>
      </c>
      <c r="I507" s="260" t="s">
        <v>17</v>
      </c>
      <c r="J507" s="260" t="s">
        <v>17</v>
      </c>
      <c r="K507" s="260" t="s">
        <v>982</v>
      </c>
      <c r="L507" s="261">
        <v>44203</v>
      </c>
      <c r="M507" s="260" t="s">
        <v>20</v>
      </c>
    </row>
    <row r="508" spans="1:13" x14ac:dyDescent="0.25">
      <c r="A508" s="258" t="s">
        <v>979</v>
      </c>
      <c r="B508" s="258" t="s">
        <v>980</v>
      </c>
      <c r="C508" s="258" t="s">
        <v>981</v>
      </c>
      <c r="D508" s="258" t="s">
        <v>38</v>
      </c>
      <c r="E508" s="258" t="s">
        <v>17</v>
      </c>
      <c r="F508" s="258" t="s">
        <v>17</v>
      </c>
      <c r="G508" s="258" t="s">
        <v>17</v>
      </c>
      <c r="H508" s="258" t="s">
        <v>17</v>
      </c>
      <c r="I508" s="258" t="s">
        <v>17</v>
      </c>
      <c r="J508" s="258" t="s">
        <v>17</v>
      </c>
      <c r="K508" s="258" t="s">
        <v>983</v>
      </c>
      <c r="L508" s="259">
        <v>44203</v>
      </c>
      <c r="M508" s="258" t="s">
        <v>20</v>
      </c>
    </row>
    <row r="509" spans="1:13" x14ac:dyDescent="0.25">
      <c r="A509" s="260" t="s">
        <v>979</v>
      </c>
      <c r="B509" s="260" t="s">
        <v>980</v>
      </c>
      <c r="C509" s="260" t="s">
        <v>981</v>
      </c>
      <c r="D509" s="260" t="s">
        <v>16</v>
      </c>
      <c r="E509" s="260" t="s">
        <v>17</v>
      </c>
      <c r="F509" s="260" t="s">
        <v>17</v>
      </c>
      <c r="G509" s="260" t="s">
        <v>17</v>
      </c>
      <c r="H509" s="260" t="s">
        <v>17</v>
      </c>
      <c r="I509" s="260" t="s">
        <v>17</v>
      </c>
      <c r="J509" s="260" t="s">
        <v>17</v>
      </c>
      <c r="K509" s="260" t="s">
        <v>984</v>
      </c>
      <c r="L509" s="261">
        <v>44203</v>
      </c>
      <c r="M509" s="260" t="s">
        <v>20</v>
      </c>
    </row>
    <row r="510" spans="1:13" x14ac:dyDescent="0.25">
      <c r="A510" s="258" t="s">
        <v>979</v>
      </c>
      <c r="B510" s="258" t="s">
        <v>980</v>
      </c>
      <c r="C510" s="258" t="s">
        <v>981</v>
      </c>
      <c r="D510" s="258" t="s">
        <v>21</v>
      </c>
      <c r="E510" s="258" t="s">
        <v>17</v>
      </c>
      <c r="F510" s="258" t="s">
        <v>17</v>
      </c>
      <c r="G510" s="258" t="s">
        <v>17</v>
      </c>
      <c r="H510" s="258" t="s">
        <v>17</v>
      </c>
      <c r="I510" s="258" t="s">
        <v>17</v>
      </c>
      <c r="J510" s="258" t="s">
        <v>17</v>
      </c>
      <c r="K510" s="258" t="s">
        <v>985</v>
      </c>
      <c r="L510" s="259">
        <v>44203</v>
      </c>
      <c r="M510" s="258" t="s">
        <v>20</v>
      </c>
    </row>
    <row r="511" spans="1:13" x14ac:dyDescent="0.25">
      <c r="A511" s="260" t="s">
        <v>979</v>
      </c>
      <c r="B511" s="260" t="s">
        <v>980</v>
      </c>
      <c r="C511" s="260" t="s">
        <v>981</v>
      </c>
      <c r="D511" s="260" t="s">
        <v>24</v>
      </c>
      <c r="E511" s="260" t="s">
        <v>17</v>
      </c>
      <c r="F511" s="260" t="s">
        <v>17</v>
      </c>
      <c r="G511" s="260" t="s">
        <v>17</v>
      </c>
      <c r="H511" s="260" t="s">
        <v>17</v>
      </c>
      <c r="I511" s="260" t="s">
        <v>17</v>
      </c>
      <c r="J511" s="260" t="s">
        <v>17</v>
      </c>
      <c r="K511" s="260" t="s">
        <v>986</v>
      </c>
      <c r="L511" s="261">
        <v>44203</v>
      </c>
      <c r="M511" s="260" t="s">
        <v>20</v>
      </c>
    </row>
    <row r="512" spans="1:13" x14ac:dyDescent="0.25">
      <c r="A512" s="258" t="s">
        <v>979</v>
      </c>
      <c r="B512" s="258" t="s">
        <v>980</v>
      </c>
      <c r="C512" s="258" t="s">
        <v>981</v>
      </c>
      <c r="D512" s="258" t="s">
        <v>26</v>
      </c>
      <c r="E512" s="258" t="s">
        <v>17</v>
      </c>
      <c r="F512" s="258" t="s">
        <v>17</v>
      </c>
      <c r="G512" s="258" t="s">
        <v>17</v>
      </c>
      <c r="H512" s="258" t="s">
        <v>17</v>
      </c>
      <c r="I512" s="258" t="s">
        <v>17</v>
      </c>
      <c r="J512" s="258" t="s">
        <v>17</v>
      </c>
      <c r="K512" s="258" t="s">
        <v>987</v>
      </c>
      <c r="L512" s="259">
        <v>44203</v>
      </c>
      <c r="M512" s="258" t="s">
        <v>20</v>
      </c>
    </row>
    <row r="513" spans="1:13" x14ac:dyDescent="0.25">
      <c r="A513" s="260" t="s">
        <v>979</v>
      </c>
      <c r="B513" s="260" t="s">
        <v>980</v>
      </c>
      <c r="C513" s="260" t="s">
        <v>981</v>
      </c>
      <c r="D513" s="260" t="s">
        <v>28</v>
      </c>
      <c r="E513" s="260" t="s">
        <v>17</v>
      </c>
      <c r="F513" s="260" t="s">
        <v>17</v>
      </c>
      <c r="G513" s="260" t="s">
        <v>17</v>
      </c>
      <c r="H513" s="260" t="s">
        <v>17</v>
      </c>
      <c r="I513" s="260" t="s">
        <v>17</v>
      </c>
      <c r="J513" s="260" t="s">
        <v>17</v>
      </c>
      <c r="K513" s="260" t="s">
        <v>988</v>
      </c>
      <c r="L513" s="261">
        <v>44203</v>
      </c>
      <c r="M513" s="260" t="s">
        <v>20</v>
      </c>
    </row>
    <row r="514" spans="1:13" x14ac:dyDescent="0.25">
      <c r="A514" s="258" t="s">
        <v>522</v>
      </c>
      <c r="B514" s="258" t="s">
        <v>523</v>
      </c>
      <c r="C514" s="258" t="s">
        <v>524</v>
      </c>
      <c r="D514" s="258" t="s">
        <v>927</v>
      </c>
      <c r="E514" s="258">
        <v>222236</v>
      </c>
      <c r="F514" s="258" t="s">
        <v>989</v>
      </c>
      <c r="G514" s="258" t="s">
        <v>33</v>
      </c>
      <c r="H514" s="258">
        <v>2</v>
      </c>
      <c r="I514" s="258" t="s">
        <v>990</v>
      </c>
      <c r="J514" s="258" t="s">
        <v>991</v>
      </c>
      <c r="K514" s="258" t="s">
        <v>992</v>
      </c>
      <c r="L514" s="259">
        <v>44223</v>
      </c>
      <c r="M514" s="258" t="s">
        <v>20</v>
      </c>
    </row>
    <row r="515" spans="1:13" x14ac:dyDescent="0.25">
      <c r="A515" s="260" t="s">
        <v>522</v>
      </c>
      <c r="B515" s="260" t="s">
        <v>523</v>
      </c>
      <c r="C515" s="260" t="s">
        <v>524</v>
      </c>
      <c r="D515" s="260" t="s">
        <v>932</v>
      </c>
      <c r="E515" s="260" t="s">
        <v>17</v>
      </c>
      <c r="F515" s="260" t="s">
        <v>17</v>
      </c>
      <c r="G515" s="260" t="s">
        <v>17</v>
      </c>
      <c r="H515" s="260" t="s">
        <v>17</v>
      </c>
      <c r="I515" s="260" t="s">
        <v>17</v>
      </c>
      <c r="J515" s="260" t="s">
        <v>993</v>
      </c>
      <c r="K515" s="260" t="s">
        <v>994</v>
      </c>
      <c r="L515" s="261">
        <v>44223</v>
      </c>
      <c r="M515" s="260" t="s">
        <v>20</v>
      </c>
    </row>
    <row r="516" spans="1:13" x14ac:dyDescent="0.25">
      <c r="A516" s="258" t="s">
        <v>522</v>
      </c>
      <c r="B516" s="258" t="s">
        <v>523</v>
      </c>
      <c r="C516" s="258" t="s">
        <v>524</v>
      </c>
      <c r="D516" s="258" t="s">
        <v>562</v>
      </c>
      <c r="E516" s="258" t="s">
        <v>17</v>
      </c>
      <c r="F516" s="258" t="s">
        <v>17</v>
      </c>
      <c r="G516" s="258" t="s">
        <v>17</v>
      </c>
      <c r="H516" s="258" t="s">
        <v>17</v>
      </c>
      <c r="I516" s="258" t="s">
        <v>17</v>
      </c>
      <c r="J516" s="258" t="s">
        <v>995</v>
      </c>
      <c r="K516" s="258" t="s">
        <v>996</v>
      </c>
      <c r="L516" s="259">
        <v>44223</v>
      </c>
      <c r="M516" s="258" t="s">
        <v>20</v>
      </c>
    </row>
    <row r="517" spans="1:13" x14ac:dyDescent="0.25">
      <c r="A517" s="260" t="s">
        <v>522</v>
      </c>
      <c r="B517" s="260" t="s">
        <v>523</v>
      </c>
      <c r="C517" s="260" t="s">
        <v>524</v>
      </c>
      <c r="D517" s="260" t="s">
        <v>544</v>
      </c>
      <c r="E517" s="260" t="s">
        <v>17</v>
      </c>
      <c r="F517" s="260" t="s">
        <v>17</v>
      </c>
      <c r="G517" s="260" t="s">
        <v>17</v>
      </c>
      <c r="H517" s="260" t="s">
        <v>17</v>
      </c>
      <c r="I517" s="260" t="s">
        <v>17</v>
      </c>
      <c r="J517" s="260" t="s">
        <v>995</v>
      </c>
      <c r="K517" s="260" t="s">
        <v>997</v>
      </c>
      <c r="L517" s="261">
        <v>44223</v>
      </c>
      <c r="M517" s="260" t="s">
        <v>20</v>
      </c>
    </row>
    <row r="518" spans="1:13" x14ac:dyDescent="0.25">
      <c r="A518" s="258" t="s">
        <v>522</v>
      </c>
      <c r="B518" s="258" t="s">
        <v>523</v>
      </c>
      <c r="C518" s="258" t="s">
        <v>524</v>
      </c>
      <c r="D518" s="258" t="s">
        <v>569</v>
      </c>
      <c r="E518" s="258" t="s">
        <v>17</v>
      </c>
      <c r="F518" s="258" t="s">
        <v>17</v>
      </c>
      <c r="G518" s="258" t="s">
        <v>17</v>
      </c>
      <c r="H518" s="258" t="s">
        <v>17</v>
      </c>
      <c r="I518" s="258" t="s">
        <v>17</v>
      </c>
      <c r="J518" s="258" t="s">
        <v>995</v>
      </c>
      <c r="K518" s="258" t="s">
        <v>998</v>
      </c>
      <c r="L518" s="259">
        <v>44223</v>
      </c>
      <c r="M518" s="258" t="s">
        <v>20</v>
      </c>
    </row>
    <row r="519" spans="1:13" x14ac:dyDescent="0.25">
      <c r="A519" s="260" t="s">
        <v>522</v>
      </c>
      <c r="B519" s="260" t="s">
        <v>523</v>
      </c>
      <c r="C519" s="260" t="s">
        <v>524</v>
      </c>
      <c r="D519" s="260" t="s">
        <v>567</v>
      </c>
      <c r="E519" s="260" t="s">
        <v>17</v>
      </c>
      <c r="F519" s="260" t="s">
        <v>999</v>
      </c>
      <c r="G519" s="260" t="s">
        <v>17</v>
      </c>
      <c r="H519" s="260" t="s">
        <v>17</v>
      </c>
      <c r="I519" s="260" t="s">
        <v>17</v>
      </c>
      <c r="J519" s="260" t="s">
        <v>995</v>
      </c>
      <c r="K519" s="260" t="s">
        <v>1000</v>
      </c>
      <c r="L519" s="261">
        <v>44223</v>
      </c>
      <c r="M519" s="260" t="s">
        <v>20</v>
      </c>
    </row>
    <row r="520" spans="1:13" x14ac:dyDescent="0.25">
      <c r="A520" s="258" t="s">
        <v>522</v>
      </c>
      <c r="B520" s="258" t="s">
        <v>523</v>
      </c>
      <c r="C520" s="258" t="s">
        <v>524</v>
      </c>
      <c r="D520" s="258" t="s">
        <v>558</v>
      </c>
      <c r="E520" s="258" t="s">
        <v>17</v>
      </c>
      <c r="F520" s="258" t="s">
        <v>17</v>
      </c>
      <c r="G520" s="258" t="s">
        <v>17</v>
      </c>
      <c r="H520" s="258" t="s">
        <v>17</v>
      </c>
      <c r="I520" s="258" t="s">
        <v>17</v>
      </c>
      <c r="J520" s="258" t="s">
        <v>995</v>
      </c>
      <c r="K520" s="258" t="s">
        <v>1001</v>
      </c>
      <c r="L520" s="259">
        <v>44223</v>
      </c>
      <c r="M520" s="258" t="s">
        <v>20</v>
      </c>
    </row>
    <row r="521" spans="1:13" x14ac:dyDescent="0.25">
      <c r="A521" s="260" t="s">
        <v>786</v>
      </c>
      <c r="B521" s="260" t="s">
        <v>787</v>
      </c>
      <c r="C521" s="260" t="s">
        <v>788</v>
      </c>
      <c r="D521" s="260" t="s">
        <v>927</v>
      </c>
      <c r="E521" s="260">
        <v>239561</v>
      </c>
      <c r="F521" s="260" t="s">
        <v>1002</v>
      </c>
      <c r="G521" s="260" t="s">
        <v>22</v>
      </c>
      <c r="H521" s="260">
        <v>3</v>
      </c>
      <c r="I521" s="260" t="s">
        <v>1003</v>
      </c>
      <c r="J521" s="260" t="s">
        <v>1004</v>
      </c>
      <c r="K521" s="260" t="s">
        <v>1005</v>
      </c>
      <c r="L521" s="261">
        <v>44270</v>
      </c>
      <c r="M521" s="260" t="s">
        <v>20</v>
      </c>
    </row>
    <row r="522" spans="1:13" x14ac:dyDescent="0.25">
      <c r="A522" s="258" t="s">
        <v>786</v>
      </c>
      <c r="B522" s="258" t="s">
        <v>787</v>
      </c>
      <c r="C522" s="258" t="s">
        <v>788</v>
      </c>
      <c r="D522" s="258" t="s">
        <v>1006</v>
      </c>
      <c r="E522" s="258">
        <v>24822988</v>
      </c>
      <c r="F522" s="258" t="s">
        <v>1002</v>
      </c>
      <c r="G522" s="258" t="s">
        <v>22</v>
      </c>
      <c r="H522" s="258">
        <v>3</v>
      </c>
      <c r="I522" s="258" t="s">
        <v>1003</v>
      </c>
      <c r="J522" s="258" t="s">
        <v>1007</v>
      </c>
      <c r="K522" s="258" t="s">
        <v>1008</v>
      </c>
      <c r="L522" s="259">
        <v>44270</v>
      </c>
      <c r="M522" s="258" t="s">
        <v>20</v>
      </c>
    </row>
    <row r="523" spans="1:13" x14ac:dyDescent="0.25">
      <c r="A523" s="260" t="s">
        <v>786</v>
      </c>
      <c r="B523" s="260" t="s">
        <v>787</v>
      </c>
      <c r="C523" s="260" t="s">
        <v>788</v>
      </c>
      <c r="D523" s="260" t="s">
        <v>47</v>
      </c>
      <c r="E523" s="260">
        <v>2</v>
      </c>
      <c r="F523" s="260" t="s">
        <v>1009</v>
      </c>
      <c r="G523" s="260" t="s">
        <v>22</v>
      </c>
      <c r="H523" s="260">
        <v>3</v>
      </c>
      <c r="I523" s="260" t="s">
        <v>1010</v>
      </c>
      <c r="J523" s="260" t="s">
        <v>1011</v>
      </c>
      <c r="K523" s="260" t="s">
        <v>1012</v>
      </c>
      <c r="L523" s="261">
        <v>44270</v>
      </c>
      <c r="M523" s="260" t="s">
        <v>20</v>
      </c>
    </row>
    <row r="524" spans="1:13" x14ac:dyDescent="0.25">
      <c r="A524" s="258" t="s">
        <v>42</v>
      </c>
      <c r="B524" s="258" t="s">
        <v>43</v>
      </c>
      <c r="C524" s="258" t="s">
        <v>44</v>
      </c>
      <c r="D524" s="258" t="s">
        <v>927</v>
      </c>
      <c r="E524" s="258">
        <v>120410</v>
      </c>
      <c r="F524" s="258" t="s">
        <v>1013</v>
      </c>
      <c r="G524" s="258" t="s">
        <v>33</v>
      </c>
      <c r="H524" s="258">
        <v>2</v>
      </c>
      <c r="I524" s="258" t="s">
        <v>1014</v>
      </c>
      <c r="J524" s="258" t="s">
        <v>1015</v>
      </c>
      <c r="K524" s="258" t="s">
        <v>1016</v>
      </c>
      <c r="L524" s="259">
        <v>44278</v>
      </c>
      <c r="M524" s="258" t="s">
        <v>20</v>
      </c>
    </row>
    <row r="525" spans="1:13" x14ac:dyDescent="0.25">
      <c r="A525" s="260" t="s">
        <v>1017</v>
      </c>
      <c r="B525" s="260" t="s">
        <v>1018</v>
      </c>
      <c r="C525" s="260" t="s">
        <v>1019</v>
      </c>
      <c r="D525" s="260" t="s">
        <v>47</v>
      </c>
      <c r="E525" s="260">
        <v>3</v>
      </c>
      <c r="F525" s="260" t="s">
        <v>1020</v>
      </c>
      <c r="G525" s="260" t="s">
        <v>33</v>
      </c>
      <c r="H525" s="260">
        <v>2</v>
      </c>
      <c r="I525" s="260" t="s">
        <v>1021</v>
      </c>
      <c r="J525" s="260" t="s">
        <v>1022</v>
      </c>
      <c r="K525" s="260" t="s">
        <v>1023</v>
      </c>
      <c r="L525" s="261">
        <v>44284</v>
      </c>
      <c r="M525" s="260" t="s">
        <v>20</v>
      </c>
    </row>
    <row r="526" spans="1:13" x14ac:dyDescent="0.25">
      <c r="A526" s="258" t="s">
        <v>576</v>
      </c>
      <c r="B526" s="258" t="s">
        <v>577</v>
      </c>
      <c r="C526" s="258" t="s">
        <v>87</v>
      </c>
      <c r="D526" s="258" t="s">
        <v>47</v>
      </c>
      <c r="E526" s="258">
        <v>1</v>
      </c>
      <c r="F526" s="258" t="s">
        <v>17</v>
      </c>
      <c r="G526" s="258" t="s">
        <v>33</v>
      </c>
      <c r="H526" s="258">
        <v>2</v>
      </c>
      <c r="I526" s="258" t="s">
        <v>17</v>
      </c>
      <c r="J526" s="258" t="s">
        <v>1024</v>
      </c>
      <c r="K526" s="258" t="s">
        <v>1025</v>
      </c>
      <c r="L526" s="259">
        <v>44340</v>
      </c>
      <c r="M526" s="258" t="s">
        <v>526</v>
      </c>
    </row>
    <row r="527" spans="1:13" x14ac:dyDescent="0.25">
      <c r="A527" s="260" t="s">
        <v>1026</v>
      </c>
      <c r="B527" s="260" t="s">
        <v>1027</v>
      </c>
      <c r="C527" s="260" t="s">
        <v>1028</v>
      </c>
      <c r="D527" s="260" t="s">
        <v>47</v>
      </c>
      <c r="E527" s="260">
        <v>3</v>
      </c>
      <c r="F527" s="260" t="s">
        <v>1029</v>
      </c>
      <c r="G527" s="260" t="s">
        <v>66</v>
      </c>
      <c r="H527" s="260">
        <v>1</v>
      </c>
      <c r="I527" s="260" t="s">
        <v>1030</v>
      </c>
      <c r="J527" s="260" t="s">
        <v>1031</v>
      </c>
      <c r="K527" s="260" t="s">
        <v>1032</v>
      </c>
      <c r="L527" s="261">
        <v>44363</v>
      </c>
      <c r="M527" s="260" t="s">
        <v>20</v>
      </c>
    </row>
    <row r="528" spans="1:13" x14ac:dyDescent="0.25">
      <c r="A528" s="258" t="s">
        <v>1026</v>
      </c>
      <c r="B528" s="258" t="s">
        <v>1027</v>
      </c>
      <c r="C528" s="258" t="s">
        <v>1028</v>
      </c>
      <c r="D528" s="258" t="s">
        <v>26</v>
      </c>
      <c r="E528" s="258">
        <v>0</v>
      </c>
      <c r="F528" s="258" t="s">
        <v>17</v>
      </c>
      <c r="G528" s="258" t="s">
        <v>17</v>
      </c>
      <c r="H528" s="258" t="s">
        <v>17</v>
      </c>
      <c r="I528" s="258" t="s">
        <v>17</v>
      </c>
      <c r="J528" s="258" t="s">
        <v>1033</v>
      </c>
      <c r="K528" s="258" t="s">
        <v>1034</v>
      </c>
      <c r="L528" s="259">
        <v>44363</v>
      </c>
      <c r="M528" s="258" t="s">
        <v>20</v>
      </c>
    </row>
    <row r="529" spans="1:13" x14ac:dyDescent="0.25">
      <c r="A529" s="260" t="s">
        <v>1026</v>
      </c>
      <c r="B529" s="260" t="s">
        <v>1027</v>
      </c>
      <c r="C529" s="260" t="s">
        <v>1028</v>
      </c>
      <c r="D529" s="260" t="s">
        <v>28</v>
      </c>
      <c r="E529" s="260">
        <v>0</v>
      </c>
      <c r="F529" s="260" t="s">
        <v>17</v>
      </c>
      <c r="G529" s="260" t="s">
        <v>17</v>
      </c>
      <c r="H529" s="260" t="s">
        <v>17</v>
      </c>
      <c r="I529" s="260" t="s">
        <v>17</v>
      </c>
      <c r="J529" s="260" t="s">
        <v>1033</v>
      </c>
      <c r="K529" s="260" t="s">
        <v>1035</v>
      </c>
      <c r="L529" s="261">
        <v>44363</v>
      </c>
      <c r="M529" s="260" t="s">
        <v>20</v>
      </c>
    </row>
    <row r="530" spans="1:13" x14ac:dyDescent="0.25">
      <c r="A530" s="258" t="s">
        <v>1036</v>
      </c>
      <c r="B530" s="258" t="s">
        <v>1037</v>
      </c>
      <c r="C530" s="258" t="s">
        <v>1028</v>
      </c>
      <c r="D530" s="258" t="s">
        <v>26</v>
      </c>
      <c r="E530" s="258">
        <v>0</v>
      </c>
      <c r="F530" s="258" t="s">
        <v>17</v>
      </c>
      <c r="G530" s="258" t="s">
        <v>17</v>
      </c>
      <c r="H530" s="258" t="s">
        <v>17</v>
      </c>
      <c r="I530" s="258" t="s">
        <v>17</v>
      </c>
      <c r="J530" s="258" t="s">
        <v>1038</v>
      </c>
      <c r="K530" s="258" t="s">
        <v>1039</v>
      </c>
      <c r="L530" s="259">
        <v>44363</v>
      </c>
      <c r="M530" s="258" t="s">
        <v>20</v>
      </c>
    </row>
    <row r="531" spans="1:13" x14ac:dyDescent="0.25">
      <c r="A531" s="260" t="s">
        <v>766</v>
      </c>
      <c r="B531" s="260" t="s">
        <v>767</v>
      </c>
      <c r="C531" s="260" t="s">
        <v>768</v>
      </c>
      <c r="D531" s="260" t="s">
        <v>47</v>
      </c>
      <c r="E531" s="260">
        <v>1</v>
      </c>
      <c r="F531" s="260" t="s">
        <v>17</v>
      </c>
      <c r="G531" s="260" t="s">
        <v>66</v>
      </c>
      <c r="H531" s="260">
        <v>1</v>
      </c>
      <c r="I531" s="260" t="s">
        <v>17</v>
      </c>
      <c r="J531" s="260" t="s">
        <v>1040</v>
      </c>
      <c r="K531" s="260" t="s">
        <v>1041</v>
      </c>
      <c r="L531" s="261">
        <v>44388</v>
      </c>
      <c r="M531" s="260" t="s">
        <v>20</v>
      </c>
    </row>
    <row r="532" spans="1:13" x14ac:dyDescent="0.25">
      <c r="A532" s="258" t="s">
        <v>245</v>
      </c>
      <c r="B532" s="258" t="s">
        <v>246</v>
      </c>
      <c r="C532" s="258" t="s">
        <v>247</v>
      </c>
      <c r="D532" s="258" t="s">
        <v>47</v>
      </c>
      <c r="E532" s="258">
        <v>3</v>
      </c>
      <c r="F532" s="258" t="s">
        <v>1042</v>
      </c>
      <c r="G532" s="258" t="s">
        <v>66</v>
      </c>
      <c r="H532" s="258">
        <v>1</v>
      </c>
      <c r="I532" s="258" t="s">
        <v>1043</v>
      </c>
      <c r="J532" s="258" t="s">
        <v>1044</v>
      </c>
      <c r="K532" s="258" t="s">
        <v>1045</v>
      </c>
      <c r="L532" s="259">
        <v>44451</v>
      </c>
      <c r="M532" s="258" t="s">
        <v>20</v>
      </c>
    </row>
    <row r="533" spans="1:13" x14ac:dyDescent="0.25">
      <c r="A533" s="260" t="s">
        <v>772</v>
      </c>
      <c r="B533" s="260" t="s">
        <v>773</v>
      </c>
      <c r="C533" s="260" t="s">
        <v>361</v>
      </c>
      <c r="D533" s="260" t="s">
        <v>47</v>
      </c>
      <c r="E533" s="260">
        <v>2</v>
      </c>
      <c r="F533" s="260" t="s">
        <v>17</v>
      </c>
      <c r="G533" s="260" t="s">
        <v>33</v>
      </c>
      <c r="H533" s="260">
        <v>2</v>
      </c>
      <c r="I533" s="260" t="s">
        <v>17</v>
      </c>
      <c r="J533" s="260" t="s">
        <v>1046</v>
      </c>
      <c r="K533" s="260" t="s">
        <v>1047</v>
      </c>
      <c r="L533" s="261">
        <v>44452</v>
      </c>
      <c r="M533" s="260" t="s">
        <v>20</v>
      </c>
    </row>
    <row r="534" spans="1:13" x14ac:dyDescent="0.25">
      <c r="A534" s="258" t="s">
        <v>1048</v>
      </c>
      <c r="B534" s="258" t="s">
        <v>1049</v>
      </c>
      <c r="C534" s="258" t="s">
        <v>329</v>
      </c>
      <c r="D534" s="258" t="s">
        <v>16</v>
      </c>
      <c r="E534" s="258">
        <v>0</v>
      </c>
      <c r="F534" s="258" t="s">
        <v>17</v>
      </c>
      <c r="G534" s="258" t="s">
        <v>17</v>
      </c>
      <c r="H534" s="258" t="s">
        <v>17</v>
      </c>
      <c r="I534" s="258" t="s">
        <v>17</v>
      </c>
      <c r="J534" s="258" t="s">
        <v>1050</v>
      </c>
      <c r="K534" s="258" t="s">
        <v>1051</v>
      </c>
      <c r="L534" s="259">
        <v>44456</v>
      </c>
      <c r="M534" s="258" t="s">
        <v>526</v>
      </c>
    </row>
    <row r="535" spans="1:13" x14ac:dyDescent="0.25">
      <c r="A535" s="260" t="s">
        <v>1048</v>
      </c>
      <c r="B535" s="260" t="s">
        <v>1049</v>
      </c>
      <c r="C535" s="260" t="s">
        <v>329</v>
      </c>
      <c r="D535" s="260" t="s">
        <v>21</v>
      </c>
      <c r="E535" s="260">
        <v>0</v>
      </c>
      <c r="F535" s="260" t="s">
        <v>17</v>
      </c>
      <c r="G535" s="260" t="s">
        <v>17</v>
      </c>
      <c r="H535" s="260" t="s">
        <v>17</v>
      </c>
      <c r="I535" s="260" t="s">
        <v>17</v>
      </c>
      <c r="J535" s="260" t="s">
        <v>1050</v>
      </c>
      <c r="K535" s="260" t="s">
        <v>1052</v>
      </c>
      <c r="L535" s="261">
        <v>44456</v>
      </c>
      <c r="M535" s="260" t="s">
        <v>526</v>
      </c>
    </row>
    <row r="536" spans="1:13" x14ac:dyDescent="0.25">
      <c r="A536" s="258" t="s">
        <v>1048</v>
      </c>
      <c r="B536" s="258" t="s">
        <v>1049</v>
      </c>
      <c r="C536" s="258" t="s">
        <v>329</v>
      </c>
      <c r="D536" s="258" t="s">
        <v>1053</v>
      </c>
      <c r="E536" s="258">
        <v>0</v>
      </c>
      <c r="F536" s="258" t="s">
        <v>17</v>
      </c>
      <c r="G536" s="258" t="s">
        <v>17</v>
      </c>
      <c r="H536" s="258" t="s">
        <v>17</v>
      </c>
      <c r="I536" s="258" t="s">
        <v>17</v>
      </c>
      <c r="J536" s="258" t="s">
        <v>1050</v>
      </c>
      <c r="K536" s="258" t="s">
        <v>1054</v>
      </c>
      <c r="L536" s="259">
        <v>44456</v>
      </c>
      <c r="M536" s="258" t="s">
        <v>526</v>
      </c>
    </row>
    <row r="537" spans="1:13" x14ac:dyDescent="0.25">
      <c r="A537" s="260" t="s">
        <v>1048</v>
      </c>
      <c r="B537" s="260" t="s">
        <v>1049</v>
      </c>
      <c r="C537" s="260" t="s">
        <v>329</v>
      </c>
      <c r="D537" s="260" t="s">
        <v>24</v>
      </c>
      <c r="E537" s="260">
        <v>0</v>
      </c>
      <c r="F537" s="260" t="s">
        <v>17</v>
      </c>
      <c r="G537" s="260" t="s">
        <v>17</v>
      </c>
      <c r="H537" s="260" t="s">
        <v>17</v>
      </c>
      <c r="I537" s="260" t="s">
        <v>17</v>
      </c>
      <c r="J537" s="260" t="s">
        <v>1050</v>
      </c>
      <c r="K537" s="260" t="s">
        <v>1055</v>
      </c>
      <c r="L537" s="261">
        <v>44456</v>
      </c>
      <c r="M537" s="260" t="s">
        <v>526</v>
      </c>
    </row>
    <row r="538" spans="1:13" x14ac:dyDescent="0.25">
      <c r="A538" s="258" t="s">
        <v>1048</v>
      </c>
      <c r="B538" s="258" t="s">
        <v>1049</v>
      </c>
      <c r="C538" s="258" t="s">
        <v>329</v>
      </c>
      <c r="D538" s="258" t="s">
        <v>26</v>
      </c>
      <c r="E538" s="258">
        <v>0</v>
      </c>
      <c r="F538" s="258" t="s">
        <v>17</v>
      </c>
      <c r="G538" s="258" t="s">
        <v>17</v>
      </c>
      <c r="H538" s="258" t="s">
        <v>17</v>
      </c>
      <c r="I538" s="258" t="s">
        <v>17</v>
      </c>
      <c r="J538" s="258" t="s">
        <v>1050</v>
      </c>
      <c r="K538" s="258" t="s">
        <v>1056</v>
      </c>
      <c r="L538" s="259">
        <v>44456</v>
      </c>
      <c r="M538" s="258" t="s">
        <v>526</v>
      </c>
    </row>
    <row r="539" spans="1:13" x14ac:dyDescent="0.25">
      <c r="A539" s="260" t="s">
        <v>1048</v>
      </c>
      <c r="B539" s="260" t="s">
        <v>1049</v>
      </c>
      <c r="C539" s="260" t="s">
        <v>329</v>
      </c>
      <c r="D539" s="260" t="s">
        <v>28</v>
      </c>
      <c r="E539" s="260">
        <v>0</v>
      </c>
      <c r="F539" s="260" t="s">
        <v>17</v>
      </c>
      <c r="G539" s="260" t="s">
        <v>17</v>
      </c>
      <c r="H539" s="260" t="s">
        <v>17</v>
      </c>
      <c r="I539" s="260" t="s">
        <v>17</v>
      </c>
      <c r="J539" s="260" t="s">
        <v>1050</v>
      </c>
      <c r="K539" s="260" t="s">
        <v>1057</v>
      </c>
      <c r="L539" s="261">
        <v>44456</v>
      </c>
      <c r="M539" s="260" t="s">
        <v>526</v>
      </c>
    </row>
    <row r="540" spans="1:13" x14ac:dyDescent="0.25">
      <c r="A540" s="258" t="s">
        <v>327</v>
      </c>
      <c r="B540" s="258" t="s">
        <v>328</v>
      </c>
      <c r="C540" s="258" t="s">
        <v>329</v>
      </c>
      <c r="D540" s="258" t="s">
        <v>16</v>
      </c>
      <c r="E540" s="258">
        <v>0</v>
      </c>
      <c r="F540" s="258" t="s">
        <v>17</v>
      </c>
      <c r="G540" s="258" t="s">
        <v>17</v>
      </c>
      <c r="H540" s="258" t="s">
        <v>17</v>
      </c>
      <c r="I540" s="258" t="s">
        <v>17</v>
      </c>
      <c r="J540" s="258" t="s">
        <v>1050</v>
      </c>
      <c r="K540" s="258" t="s">
        <v>1058</v>
      </c>
      <c r="L540" s="259">
        <v>44456</v>
      </c>
      <c r="M540" s="258" t="s">
        <v>526</v>
      </c>
    </row>
    <row r="541" spans="1:13" x14ac:dyDescent="0.25">
      <c r="A541" s="260" t="s">
        <v>327</v>
      </c>
      <c r="B541" s="260" t="s">
        <v>328</v>
      </c>
      <c r="C541" s="260" t="s">
        <v>329</v>
      </c>
      <c r="D541" s="260" t="s">
        <v>21</v>
      </c>
      <c r="E541" s="260">
        <v>0</v>
      </c>
      <c r="F541" s="260" t="s">
        <v>17</v>
      </c>
      <c r="G541" s="260" t="s">
        <v>17</v>
      </c>
      <c r="H541" s="260" t="s">
        <v>17</v>
      </c>
      <c r="I541" s="260" t="s">
        <v>17</v>
      </c>
      <c r="J541" s="260" t="s">
        <v>1050</v>
      </c>
      <c r="K541" s="260" t="s">
        <v>1059</v>
      </c>
      <c r="L541" s="261">
        <v>44456</v>
      </c>
      <c r="M541" s="260" t="s">
        <v>526</v>
      </c>
    </row>
    <row r="542" spans="1:13" x14ac:dyDescent="0.25">
      <c r="A542" s="258" t="s">
        <v>327</v>
      </c>
      <c r="B542" s="258" t="s">
        <v>328</v>
      </c>
      <c r="C542" s="258" t="s">
        <v>329</v>
      </c>
      <c r="D542" s="258" t="s">
        <v>1053</v>
      </c>
      <c r="E542" s="258">
        <v>0</v>
      </c>
      <c r="F542" s="258" t="s">
        <v>17</v>
      </c>
      <c r="G542" s="258" t="s">
        <v>17</v>
      </c>
      <c r="H542" s="258" t="s">
        <v>17</v>
      </c>
      <c r="I542" s="258" t="s">
        <v>17</v>
      </c>
      <c r="J542" s="258" t="s">
        <v>1050</v>
      </c>
      <c r="K542" s="258" t="s">
        <v>1060</v>
      </c>
      <c r="L542" s="259">
        <v>44456</v>
      </c>
      <c r="M542" s="258" t="s">
        <v>526</v>
      </c>
    </row>
    <row r="543" spans="1:13" x14ac:dyDescent="0.25">
      <c r="A543" s="260" t="s">
        <v>327</v>
      </c>
      <c r="B543" s="260" t="s">
        <v>328</v>
      </c>
      <c r="C543" s="260" t="s">
        <v>329</v>
      </c>
      <c r="D543" s="260" t="s">
        <v>24</v>
      </c>
      <c r="E543" s="260">
        <v>0</v>
      </c>
      <c r="F543" s="260" t="s">
        <v>17</v>
      </c>
      <c r="G543" s="260" t="s">
        <v>17</v>
      </c>
      <c r="H543" s="260" t="s">
        <v>17</v>
      </c>
      <c r="I543" s="260" t="s">
        <v>17</v>
      </c>
      <c r="J543" s="260" t="s">
        <v>1050</v>
      </c>
      <c r="K543" s="260" t="s">
        <v>1061</v>
      </c>
      <c r="L543" s="261">
        <v>44456</v>
      </c>
      <c r="M543" s="260" t="s">
        <v>526</v>
      </c>
    </row>
    <row r="544" spans="1:13" x14ac:dyDescent="0.25">
      <c r="A544" s="258" t="s">
        <v>1062</v>
      </c>
      <c r="B544" s="258" t="s">
        <v>1063</v>
      </c>
      <c r="C544" s="258" t="s">
        <v>329</v>
      </c>
      <c r="D544" s="258" t="s">
        <v>16</v>
      </c>
      <c r="E544" s="258">
        <v>0</v>
      </c>
      <c r="F544" s="258" t="s">
        <v>17</v>
      </c>
      <c r="G544" s="258" t="s">
        <v>17</v>
      </c>
      <c r="H544" s="258" t="s">
        <v>17</v>
      </c>
      <c r="I544" s="258" t="s">
        <v>17</v>
      </c>
      <c r="J544" s="258" t="s">
        <v>1050</v>
      </c>
      <c r="K544" s="258" t="s">
        <v>1064</v>
      </c>
      <c r="L544" s="259">
        <v>44456</v>
      </c>
      <c r="M544" s="258" t="s">
        <v>526</v>
      </c>
    </row>
    <row r="545" spans="1:13" x14ac:dyDescent="0.25">
      <c r="A545" s="260" t="s">
        <v>1062</v>
      </c>
      <c r="B545" s="260" t="s">
        <v>1063</v>
      </c>
      <c r="C545" s="260" t="s">
        <v>329</v>
      </c>
      <c r="D545" s="260" t="s">
        <v>21</v>
      </c>
      <c r="E545" s="260">
        <v>0</v>
      </c>
      <c r="F545" s="260" t="s">
        <v>17</v>
      </c>
      <c r="G545" s="260" t="s">
        <v>17</v>
      </c>
      <c r="H545" s="260" t="s">
        <v>17</v>
      </c>
      <c r="I545" s="260" t="s">
        <v>17</v>
      </c>
      <c r="J545" s="260" t="s">
        <v>1050</v>
      </c>
      <c r="K545" s="260" t="s">
        <v>1065</v>
      </c>
      <c r="L545" s="261">
        <v>44456</v>
      </c>
      <c r="M545" s="260" t="s">
        <v>526</v>
      </c>
    </row>
    <row r="546" spans="1:13" x14ac:dyDescent="0.25">
      <c r="A546" s="258" t="s">
        <v>1062</v>
      </c>
      <c r="B546" s="258" t="s">
        <v>1063</v>
      </c>
      <c r="C546" s="258" t="s">
        <v>329</v>
      </c>
      <c r="D546" s="258" t="s">
        <v>1053</v>
      </c>
      <c r="E546" s="258">
        <v>0</v>
      </c>
      <c r="F546" s="258" t="s">
        <v>17</v>
      </c>
      <c r="G546" s="258" t="s">
        <v>17</v>
      </c>
      <c r="H546" s="258" t="s">
        <v>17</v>
      </c>
      <c r="I546" s="258" t="s">
        <v>17</v>
      </c>
      <c r="J546" s="258" t="s">
        <v>1050</v>
      </c>
      <c r="K546" s="258" t="s">
        <v>1066</v>
      </c>
      <c r="L546" s="259">
        <v>44456</v>
      </c>
      <c r="M546" s="258" t="s">
        <v>526</v>
      </c>
    </row>
    <row r="547" spans="1:13" x14ac:dyDescent="0.25">
      <c r="A547" s="260" t="s">
        <v>1062</v>
      </c>
      <c r="B547" s="260" t="s">
        <v>1063</v>
      </c>
      <c r="C547" s="260" t="s">
        <v>329</v>
      </c>
      <c r="D547" s="260" t="s">
        <v>24</v>
      </c>
      <c r="E547" s="260">
        <v>0</v>
      </c>
      <c r="F547" s="260" t="s">
        <v>17</v>
      </c>
      <c r="G547" s="260" t="s">
        <v>17</v>
      </c>
      <c r="H547" s="260" t="s">
        <v>17</v>
      </c>
      <c r="I547" s="260" t="s">
        <v>17</v>
      </c>
      <c r="J547" s="260" t="s">
        <v>1050</v>
      </c>
      <c r="K547" s="260" t="s">
        <v>1067</v>
      </c>
      <c r="L547" s="261">
        <v>44456</v>
      </c>
      <c r="M547" s="260" t="s">
        <v>526</v>
      </c>
    </row>
    <row r="548" spans="1:13" x14ac:dyDescent="0.25">
      <c r="A548" s="258" t="s">
        <v>327</v>
      </c>
      <c r="B548" s="258" t="s">
        <v>328</v>
      </c>
      <c r="C548" s="258" t="s">
        <v>329</v>
      </c>
      <c r="D548" s="258" t="s">
        <v>26</v>
      </c>
      <c r="E548" s="258">
        <v>0</v>
      </c>
      <c r="F548" s="258" t="s">
        <v>17</v>
      </c>
      <c r="G548" s="258" t="s">
        <v>17</v>
      </c>
      <c r="H548" s="258" t="s">
        <v>17</v>
      </c>
      <c r="I548" s="258" t="s">
        <v>17</v>
      </c>
      <c r="J548" s="258" t="s">
        <v>1050</v>
      </c>
      <c r="K548" s="258" t="s">
        <v>1068</v>
      </c>
      <c r="L548" s="259">
        <v>44456</v>
      </c>
      <c r="M548" s="258" t="s">
        <v>526</v>
      </c>
    </row>
    <row r="549" spans="1:13" x14ac:dyDescent="0.25">
      <c r="A549" s="260" t="s">
        <v>1062</v>
      </c>
      <c r="B549" s="260" t="s">
        <v>1063</v>
      </c>
      <c r="C549" s="260" t="s">
        <v>329</v>
      </c>
      <c r="D549" s="260" t="s">
        <v>26</v>
      </c>
      <c r="E549" s="260">
        <v>0</v>
      </c>
      <c r="F549" s="260" t="s">
        <v>17</v>
      </c>
      <c r="G549" s="260" t="s">
        <v>17</v>
      </c>
      <c r="H549" s="260" t="s">
        <v>17</v>
      </c>
      <c r="I549" s="260" t="s">
        <v>17</v>
      </c>
      <c r="J549" s="260" t="s">
        <v>1050</v>
      </c>
      <c r="K549" s="260" t="s">
        <v>1069</v>
      </c>
      <c r="L549" s="261">
        <v>44456</v>
      </c>
      <c r="M549" s="260" t="s">
        <v>526</v>
      </c>
    </row>
    <row r="550" spans="1:13" x14ac:dyDescent="0.25">
      <c r="A550" s="258" t="s">
        <v>1062</v>
      </c>
      <c r="B550" s="258" t="s">
        <v>1063</v>
      </c>
      <c r="C550" s="258" t="s">
        <v>329</v>
      </c>
      <c r="D550" s="258" t="s">
        <v>28</v>
      </c>
      <c r="E550" s="258">
        <v>0</v>
      </c>
      <c r="F550" s="258" t="s">
        <v>17</v>
      </c>
      <c r="G550" s="258" t="s">
        <v>17</v>
      </c>
      <c r="H550" s="258" t="s">
        <v>17</v>
      </c>
      <c r="I550" s="258" t="s">
        <v>17</v>
      </c>
      <c r="J550" s="258" t="s">
        <v>1050</v>
      </c>
      <c r="K550" s="258" t="s">
        <v>1070</v>
      </c>
      <c r="L550" s="259">
        <v>44456</v>
      </c>
      <c r="M550" s="258" t="s">
        <v>526</v>
      </c>
    </row>
    <row r="551" spans="1:13" x14ac:dyDescent="0.25">
      <c r="A551" s="260" t="s">
        <v>1036</v>
      </c>
      <c r="B551" s="260" t="s">
        <v>1037</v>
      </c>
      <c r="C551" s="260" t="s">
        <v>1028</v>
      </c>
      <c r="D551" s="260" t="s">
        <v>47</v>
      </c>
      <c r="E551" s="260">
        <v>4</v>
      </c>
      <c r="F551" s="260" t="s">
        <v>1071</v>
      </c>
      <c r="G551" s="260" t="s">
        <v>66</v>
      </c>
      <c r="H551" s="260">
        <v>1</v>
      </c>
      <c r="I551" s="260" t="s">
        <v>1072</v>
      </c>
      <c r="J551" s="260" t="s">
        <v>1073</v>
      </c>
      <c r="K551" s="260" t="s">
        <v>1074</v>
      </c>
      <c r="L551" s="261">
        <v>44514</v>
      </c>
      <c r="M551" s="260" t="s">
        <v>526</v>
      </c>
    </row>
    <row r="552" spans="1:13" x14ac:dyDescent="0.25">
      <c r="A552" s="258" t="s">
        <v>1075</v>
      </c>
      <c r="B552" s="258" t="s">
        <v>1076</v>
      </c>
      <c r="C552" s="258" t="s">
        <v>1077</v>
      </c>
      <c r="D552" s="258" t="s">
        <v>854</v>
      </c>
      <c r="E552" s="258">
        <v>0</v>
      </c>
      <c r="F552" s="258" t="s">
        <v>1078</v>
      </c>
      <c r="G552" s="258" t="s">
        <v>66</v>
      </c>
      <c r="H552" s="258">
        <v>1</v>
      </c>
      <c r="I552" s="258" t="s">
        <v>1079</v>
      </c>
      <c r="J552" s="258" t="s">
        <v>1080</v>
      </c>
      <c r="K552" s="258" t="s">
        <v>1081</v>
      </c>
      <c r="L552" s="259">
        <v>44546</v>
      </c>
      <c r="M552" s="258" t="s">
        <v>526</v>
      </c>
    </row>
    <row r="553" spans="1:13" x14ac:dyDescent="0.25">
      <c r="A553" s="260" t="s">
        <v>1075</v>
      </c>
      <c r="B553" s="260" t="s">
        <v>1076</v>
      </c>
      <c r="C553" s="260" t="s">
        <v>1077</v>
      </c>
      <c r="D553" s="260" t="s">
        <v>937</v>
      </c>
      <c r="E553" s="260">
        <v>4</v>
      </c>
      <c r="F553" s="260" t="s">
        <v>1082</v>
      </c>
      <c r="G553" s="260" t="s">
        <v>66</v>
      </c>
      <c r="H553" s="260">
        <v>1</v>
      </c>
      <c r="I553" s="260" t="s">
        <v>1079</v>
      </c>
      <c r="J553" s="260" t="s">
        <v>1083</v>
      </c>
      <c r="K553" s="260" t="s">
        <v>1084</v>
      </c>
      <c r="L553" s="261">
        <v>44550</v>
      </c>
      <c r="M553" s="260" t="s">
        <v>526</v>
      </c>
    </row>
    <row r="554" spans="1:13" x14ac:dyDescent="0.25">
      <c r="A554" s="258" t="s">
        <v>123</v>
      </c>
      <c r="B554" s="258" t="s">
        <v>124</v>
      </c>
      <c r="C554" s="258" t="s">
        <v>125</v>
      </c>
      <c r="D554" s="258" t="s">
        <v>927</v>
      </c>
      <c r="E554" s="258">
        <v>770880</v>
      </c>
      <c r="F554" s="258" t="s">
        <v>1085</v>
      </c>
      <c r="G554" s="258" t="s">
        <v>66</v>
      </c>
      <c r="H554" s="258">
        <v>1</v>
      </c>
      <c r="I554" s="258" t="s">
        <v>1086</v>
      </c>
      <c r="J554" s="258" t="s">
        <v>1087</v>
      </c>
      <c r="K554" s="258" t="s">
        <v>1088</v>
      </c>
      <c r="L554" s="259">
        <v>44558</v>
      </c>
      <c r="M554" s="258" t="s">
        <v>526</v>
      </c>
    </row>
    <row r="555" spans="1:13" x14ac:dyDescent="0.25">
      <c r="A555" s="260" t="s">
        <v>476</v>
      </c>
      <c r="B555" s="260" t="s">
        <v>477</v>
      </c>
      <c r="C555" s="260" t="s">
        <v>125</v>
      </c>
      <c r="D555" s="260" t="s">
        <v>932</v>
      </c>
      <c r="E555" s="260" t="s">
        <v>17</v>
      </c>
      <c r="F555" s="260" t="s">
        <v>683</v>
      </c>
      <c r="G555" s="260" t="s">
        <v>17</v>
      </c>
      <c r="H555" s="260" t="s">
        <v>17</v>
      </c>
      <c r="I555" s="260" t="s">
        <v>683</v>
      </c>
      <c r="J555" s="260" t="s">
        <v>1089</v>
      </c>
      <c r="K555" s="260" t="s">
        <v>1090</v>
      </c>
      <c r="L555" s="261">
        <v>44558</v>
      </c>
      <c r="M555" s="260" t="s">
        <v>526</v>
      </c>
    </row>
    <row r="556" spans="1:13" x14ac:dyDescent="0.25">
      <c r="A556" s="258" t="s">
        <v>476</v>
      </c>
      <c r="B556" s="258" t="s">
        <v>477</v>
      </c>
      <c r="C556" s="258" t="s">
        <v>125</v>
      </c>
      <c r="D556" s="258" t="s">
        <v>769</v>
      </c>
      <c r="E556" s="258" t="s">
        <v>17</v>
      </c>
      <c r="F556" s="258" t="s">
        <v>683</v>
      </c>
      <c r="G556" s="258" t="s">
        <v>17</v>
      </c>
      <c r="H556" s="258" t="s">
        <v>17</v>
      </c>
      <c r="I556" s="258" t="s">
        <v>1091</v>
      </c>
      <c r="J556" s="258" t="s">
        <v>1092</v>
      </c>
      <c r="K556" s="258" t="s">
        <v>1093</v>
      </c>
      <c r="L556" s="259">
        <v>44558</v>
      </c>
      <c r="M556" s="258" t="s">
        <v>526</v>
      </c>
    </row>
    <row r="557" spans="1:13" x14ac:dyDescent="0.25">
      <c r="A557" s="260" t="s">
        <v>476</v>
      </c>
      <c r="B557" s="260" t="s">
        <v>477</v>
      </c>
      <c r="C557" s="260" t="s">
        <v>125</v>
      </c>
      <c r="D557" s="260" t="s">
        <v>544</v>
      </c>
      <c r="E557" s="260" t="s">
        <v>17</v>
      </c>
      <c r="F557" s="260" t="s">
        <v>17</v>
      </c>
      <c r="G557" s="260" t="s">
        <v>17</v>
      </c>
      <c r="H557" s="260" t="s">
        <v>17</v>
      </c>
      <c r="I557" s="260" t="s">
        <v>683</v>
      </c>
      <c r="J557" s="260" t="s">
        <v>1094</v>
      </c>
      <c r="K557" s="260" t="s">
        <v>1095</v>
      </c>
      <c r="L557" s="261">
        <v>44558</v>
      </c>
      <c r="M557" s="260" t="s">
        <v>526</v>
      </c>
    </row>
    <row r="558" spans="1:13" x14ac:dyDescent="0.25">
      <c r="A558" s="258" t="s">
        <v>476</v>
      </c>
      <c r="B558" s="258" t="s">
        <v>477</v>
      </c>
      <c r="C558" s="258" t="s">
        <v>125</v>
      </c>
      <c r="D558" s="258" t="s">
        <v>569</v>
      </c>
      <c r="E558" s="258" t="s">
        <v>17</v>
      </c>
      <c r="F558" s="258" t="s">
        <v>17</v>
      </c>
      <c r="G558" s="258" t="s">
        <v>17</v>
      </c>
      <c r="H558" s="258" t="s">
        <v>17</v>
      </c>
      <c r="I558" s="258" t="s">
        <v>683</v>
      </c>
      <c r="J558" s="258" t="s">
        <v>1094</v>
      </c>
      <c r="K558" s="258" t="s">
        <v>1096</v>
      </c>
      <c r="L558" s="259">
        <v>44558</v>
      </c>
      <c r="M558" s="258" t="s">
        <v>526</v>
      </c>
    </row>
    <row r="559" spans="1:13" x14ac:dyDescent="0.25">
      <c r="A559" s="260" t="s">
        <v>476</v>
      </c>
      <c r="B559" s="260" t="s">
        <v>477</v>
      </c>
      <c r="C559" s="260" t="s">
        <v>125</v>
      </c>
      <c r="D559" s="260" t="s">
        <v>562</v>
      </c>
      <c r="E559" s="260" t="s">
        <v>17</v>
      </c>
      <c r="F559" s="260" t="s">
        <v>17</v>
      </c>
      <c r="G559" s="260" t="s">
        <v>17</v>
      </c>
      <c r="H559" s="260" t="s">
        <v>17</v>
      </c>
      <c r="I559" s="260" t="s">
        <v>683</v>
      </c>
      <c r="J559" s="260" t="s">
        <v>1094</v>
      </c>
      <c r="K559" s="260" t="s">
        <v>1097</v>
      </c>
      <c r="L559" s="261">
        <v>44558</v>
      </c>
      <c r="M559" s="260" t="s">
        <v>526</v>
      </c>
    </row>
    <row r="560" spans="1:13" x14ac:dyDescent="0.25">
      <c r="A560" s="258" t="s">
        <v>476</v>
      </c>
      <c r="B560" s="258" t="s">
        <v>477</v>
      </c>
      <c r="C560" s="258" t="s">
        <v>125</v>
      </c>
      <c r="D560" s="258" t="s">
        <v>567</v>
      </c>
      <c r="E560" s="258" t="s">
        <v>17</v>
      </c>
      <c r="F560" s="258" t="s">
        <v>17</v>
      </c>
      <c r="G560" s="258" t="s">
        <v>17</v>
      </c>
      <c r="H560" s="258" t="s">
        <v>17</v>
      </c>
      <c r="I560" s="258" t="s">
        <v>683</v>
      </c>
      <c r="J560" s="258" t="s">
        <v>1094</v>
      </c>
      <c r="K560" s="258" t="s">
        <v>1098</v>
      </c>
      <c r="L560" s="259">
        <v>44558</v>
      </c>
      <c r="M560" s="258" t="s">
        <v>526</v>
      </c>
    </row>
    <row r="561" spans="1:13" x14ac:dyDescent="0.25">
      <c r="A561" s="260" t="s">
        <v>476</v>
      </c>
      <c r="B561" s="260" t="s">
        <v>477</v>
      </c>
      <c r="C561" s="260" t="s">
        <v>125</v>
      </c>
      <c r="D561" s="260" t="s">
        <v>558</v>
      </c>
      <c r="E561" s="260" t="s">
        <v>17</v>
      </c>
      <c r="F561" s="260" t="s">
        <v>999</v>
      </c>
      <c r="G561" s="260" t="s">
        <v>17</v>
      </c>
      <c r="H561" s="260" t="s">
        <v>17</v>
      </c>
      <c r="I561" s="260" t="s">
        <v>683</v>
      </c>
      <c r="J561" s="260" t="s">
        <v>1094</v>
      </c>
      <c r="K561" s="260" t="s">
        <v>1099</v>
      </c>
      <c r="L561" s="261">
        <v>44558</v>
      </c>
      <c r="M561" s="260" t="s">
        <v>526</v>
      </c>
    </row>
    <row r="562" spans="1:13" x14ac:dyDescent="0.25">
      <c r="A562" s="258" t="s">
        <v>492</v>
      </c>
      <c r="B562" s="258" t="s">
        <v>493</v>
      </c>
      <c r="C562" s="258" t="s">
        <v>57</v>
      </c>
      <c r="D562" s="258" t="s">
        <v>38</v>
      </c>
      <c r="E562" s="258">
        <v>35674</v>
      </c>
      <c r="F562" s="258" t="s">
        <v>1100</v>
      </c>
      <c r="G562" s="258" t="s">
        <v>33</v>
      </c>
      <c r="H562" s="258">
        <v>2</v>
      </c>
      <c r="I562" s="258" t="s">
        <v>1101</v>
      </c>
      <c r="J562" s="258" t="s">
        <v>1102</v>
      </c>
      <c r="K562" s="258" t="s">
        <v>1103</v>
      </c>
      <c r="L562" s="259">
        <v>44585</v>
      </c>
      <c r="M562" s="258" t="s">
        <v>20</v>
      </c>
    </row>
    <row r="563" spans="1:13" x14ac:dyDescent="0.25">
      <c r="A563" s="260" t="s">
        <v>55</v>
      </c>
      <c r="B563" s="260" t="s">
        <v>56</v>
      </c>
      <c r="C563" s="260" t="s">
        <v>57</v>
      </c>
      <c r="D563" s="260" t="s">
        <v>38</v>
      </c>
      <c r="E563" s="260">
        <v>35674</v>
      </c>
      <c r="F563" s="260" t="s">
        <v>1100</v>
      </c>
      <c r="G563" s="260" t="s">
        <v>33</v>
      </c>
      <c r="H563" s="260">
        <v>2</v>
      </c>
      <c r="I563" s="260" t="s">
        <v>1101</v>
      </c>
      <c r="J563" s="260" t="s">
        <v>1102</v>
      </c>
      <c r="K563" s="260" t="s">
        <v>1104</v>
      </c>
      <c r="L563" s="261">
        <v>44585</v>
      </c>
      <c r="M563" s="260" t="s">
        <v>20</v>
      </c>
    </row>
    <row r="564" spans="1:13" x14ac:dyDescent="0.25">
      <c r="A564" s="258" t="s">
        <v>55</v>
      </c>
      <c r="B564" s="258" t="s">
        <v>56</v>
      </c>
      <c r="C564" s="258" t="s">
        <v>57</v>
      </c>
      <c r="D564" s="258" t="s">
        <v>40</v>
      </c>
      <c r="E564" s="258">
        <v>1037</v>
      </c>
      <c r="F564" s="258" t="s">
        <v>1105</v>
      </c>
      <c r="G564" s="258" t="s">
        <v>33</v>
      </c>
      <c r="H564" s="258">
        <v>2</v>
      </c>
      <c r="I564" s="258" t="s">
        <v>1106</v>
      </c>
      <c r="J564" s="258" t="s">
        <v>1107</v>
      </c>
      <c r="K564" s="258" t="s">
        <v>1108</v>
      </c>
      <c r="L564" s="259">
        <v>44585</v>
      </c>
      <c r="M564" s="258" t="s">
        <v>20</v>
      </c>
    </row>
    <row r="565" spans="1:13" x14ac:dyDescent="0.25">
      <c r="A565" s="260" t="s">
        <v>1109</v>
      </c>
      <c r="B565" s="260" t="s">
        <v>1110</v>
      </c>
      <c r="C565" s="260" t="s">
        <v>1028</v>
      </c>
      <c r="D565" s="260" t="s">
        <v>16</v>
      </c>
      <c r="E565" s="260" t="s">
        <v>17</v>
      </c>
      <c r="F565" s="260" t="s">
        <v>17</v>
      </c>
      <c r="G565" s="260"/>
      <c r="H565" s="260">
        <v>0</v>
      </c>
      <c r="I565" s="260" t="s">
        <v>17</v>
      </c>
      <c r="J565" s="260" t="s">
        <v>17</v>
      </c>
      <c r="K565" s="260" t="s">
        <v>1111</v>
      </c>
      <c r="L565" s="261">
        <v>44600</v>
      </c>
      <c r="M565" s="260" t="s">
        <v>20</v>
      </c>
    </row>
    <row r="566" spans="1:13" x14ac:dyDescent="0.25">
      <c r="A566" s="258" t="s">
        <v>1109</v>
      </c>
      <c r="B566" s="258" t="s">
        <v>1110</v>
      </c>
      <c r="C566" s="258" t="s">
        <v>1028</v>
      </c>
      <c r="D566" s="258" t="s">
        <v>21</v>
      </c>
      <c r="E566" s="258" t="s">
        <v>17</v>
      </c>
      <c r="F566" s="258" t="s">
        <v>17</v>
      </c>
      <c r="G566" s="258"/>
      <c r="H566" s="258">
        <v>0</v>
      </c>
      <c r="I566" s="258" t="s">
        <v>17</v>
      </c>
      <c r="J566" s="258" t="s">
        <v>17</v>
      </c>
      <c r="K566" s="258" t="s">
        <v>1112</v>
      </c>
      <c r="L566" s="259">
        <v>44600</v>
      </c>
      <c r="M566" s="258" t="s">
        <v>20</v>
      </c>
    </row>
    <row r="567" spans="1:13" x14ac:dyDescent="0.25">
      <c r="A567" s="260" t="s">
        <v>1109</v>
      </c>
      <c r="B567" s="260" t="s">
        <v>1110</v>
      </c>
      <c r="C567" s="260" t="s">
        <v>1028</v>
      </c>
      <c r="D567" s="260" t="s">
        <v>1053</v>
      </c>
      <c r="E567" s="260" t="s">
        <v>17</v>
      </c>
      <c r="F567" s="260" t="s">
        <v>17</v>
      </c>
      <c r="G567" s="260"/>
      <c r="H567" s="260">
        <v>0</v>
      </c>
      <c r="I567" s="260" t="s">
        <v>17</v>
      </c>
      <c r="J567" s="260" t="s">
        <v>17</v>
      </c>
      <c r="K567" s="260" t="s">
        <v>1113</v>
      </c>
      <c r="L567" s="261">
        <v>44600</v>
      </c>
      <c r="M567" s="260" t="s">
        <v>20</v>
      </c>
    </row>
    <row r="568" spans="1:13" x14ac:dyDescent="0.25">
      <c r="A568" s="258" t="s">
        <v>1109</v>
      </c>
      <c r="B568" s="258" t="s">
        <v>1110</v>
      </c>
      <c r="C568" s="258" t="s">
        <v>1028</v>
      </c>
      <c r="D568" s="258" t="s">
        <v>47</v>
      </c>
      <c r="E568" s="258">
        <v>3</v>
      </c>
      <c r="F568" s="258" t="s">
        <v>17</v>
      </c>
      <c r="G568" s="258" t="s">
        <v>33</v>
      </c>
      <c r="H568" s="258">
        <v>2</v>
      </c>
      <c r="I568" s="258" t="s">
        <v>17</v>
      </c>
      <c r="J568" s="258" t="s">
        <v>1114</v>
      </c>
      <c r="K568" s="258" t="s">
        <v>1115</v>
      </c>
      <c r="L568" s="259">
        <v>44600</v>
      </c>
      <c r="M568" s="258" t="s">
        <v>20</v>
      </c>
    </row>
    <row r="569" spans="1:13" x14ac:dyDescent="0.25">
      <c r="A569" s="260" t="s">
        <v>1109</v>
      </c>
      <c r="B569" s="260" t="s">
        <v>1110</v>
      </c>
      <c r="C569" s="260" t="s">
        <v>1028</v>
      </c>
      <c r="D569" s="260" t="s">
        <v>26</v>
      </c>
      <c r="E569" s="260" t="s">
        <v>17</v>
      </c>
      <c r="F569" s="260" t="s">
        <v>17</v>
      </c>
      <c r="G569" s="260"/>
      <c r="H569" s="260">
        <v>0</v>
      </c>
      <c r="I569" s="260" t="s">
        <v>17</v>
      </c>
      <c r="J569" s="260" t="s">
        <v>17</v>
      </c>
      <c r="K569" s="260" t="s">
        <v>1116</v>
      </c>
      <c r="L569" s="261">
        <v>44600</v>
      </c>
      <c r="M569" s="260" t="s">
        <v>20</v>
      </c>
    </row>
    <row r="570" spans="1:13" x14ac:dyDescent="0.25">
      <c r="A570" s="258" t="s">
        <v>1109</v>
      </c>
      <c r="B570" s="258" t="s">
        <v>1110</v>
      </c>
      <c r="C570" s="258" t="s">
        <v>1028</v>
      </c>
      <c r="D570" s="258" t="s">
        <v>28</v>
      </c>
      <c r="E570" s="258" t="s">
        <v>17</v>
      </c>
      <c r="F570" s="258" t="s">
        <v>17</v>
      </c>
      <c r="G570" s="258"/>
      <c r="H570" s="258">
        <v>0</v>
      </c>
      <c r="I570" s="258" t="s">
        <v>17</v>
      </c>
      <c r="J570" s="258" t="s">
        <v>17</v>
      </c>
      <c r="K570" s="258" t="s">
        <v>1117</v>
      </c>
      <c r="L570" s="259">
        <v>44600</v>
      </c>
      <c r="M570" s="258" t="s">
        <v>20</v>
      </c>
    </row>
    <row r="571" spans="1:13" x14ac:dyDescent="0.25">
      <c r="A571" s="260" t="s">
        <v>1118</v>
      </c>
      <c r="B571" s="260" t="s">
        <v>1119</v>
      </c>
      <c r="C571" s="260" t="s">
        <v>1120</v>
      </c>
      <c r="D571" s="260" t="s">
        <v>16</v>
      </c>
      <c r="E571" s="260" t="s">
        <v>17</v>
      </c>
      <c r="F571" s="260" t="s">
        <v>17</v>
      </c>
      <c r="G571" s="260" t="s">
        <v>22</v>
      </c>
      <c r="H571" s="260">
        <v>3</v>
      </c>
      <c r="I571" s="260" t="s">
        <v>17</v>
      </c>
      <c r="J571" s="260" t="s">
        <v>17</v>
      </c>
      <c r="K571" s="260" t="s">
        <v>1121</v>
      </c>
      <c r="L571" s="261">
        <v>44622</v>
      </c>
      <c r="M571" s="260" t="s">
        <v>20</v>
      </c>
    </row>
    <row r="572" spans="1:13" x14ac:dyDescent="0.25">
      <c r="A572" s="258" t="s">
        <v>1118</v>
      </c>
      <c r="B572" s="258" t="s">
        <v>1119</v>
      </c>
      <c r="C572" s="258" t="s">
        <v>1120</v>
      </c>
      <c r="D572" s="258" t="s">
        <v>21</v>
      </c>
      <c r="E572" s="258" t="s">
        <v>17</v>
      </c>
      <c r="F572" s="258" t="s">
        <v>17</v>
      </c>
      <c r="G572" s="258" t="s">
        <v>22</v>
      </c>
      <c r="H572" s="258">
        <v>3</v>
      </c>
      <c r="I572" s="258" t="s">
        <v>17</v>
      </c>
      <c r="J572" s="258" t="s">
        <v>17</v>
      </c>
      <c r="K572" s="258" t="s">
        <v>1122</v>
      </c>
      <c r="L572" s="259">
        <v>44622</v>
      </c>
      <c r="M572" s="258" t="s">
        <v>20</v>
      </c>
    </row>
    <row r="573" spans="1:13" x14ac:dyDescent="0.25">
      <c r="A573" s="260" t="s">
        <v>1118</v>
      </c>
      <c r="B573" s="260" t="s">
        <v>1119</v>
      </c>
      <c r="C573" s="260" t="s">
        <v>1120</v>
      </c>
      <c r="D573" s="260" t="s">
        <v>1053</v>
      </c>
      <c r="E573" s="260" t="s">
        <v>17</v>
      </c>
      <c r="F573" s="260" t="s">
        <v>17</v>
      </c>
      <c r="G573" s="260" t="s">
        <v>22</v>
      </c>
      <c r="H573" s="260">
        <v>3</v>
      </c>
      <c r="I573" s="260" t="s">
        <v>17</v>
      </c>
      <c r="J573" s="260" t="s">
        <v>17</v>
      </c>
      <c r="K573" s="260" t="s">
        <v>1123</v>
      </c>
      <c r="L573" s="261">
        <v>44622</v>
      </c>
      <c r="M573" s="260" t="s">
        <v>20</v>
      </c>
    </row>
    <row r="574" spans="1:13" x14ac:dyDescent="0.25">
      <c r="A574" s="258" t="s">
        <v>1118</v>
      </c>
      <c r="B574" s="258" t="s">
        <v>1119</v>
      </c>
      <c r="C574" s="258" t="s">
        <v>1120</v>
      </c>
      <c r="D574" s="258" t="s">
        <v>47</v>
      </c>
      <c r="E574" s="258">
        <v>5</v>
      </c>
      <c r="F574" s="258" t="s">
        <v>17</v>
      </c>
      <c r="G574" s="258" t="s">
        <v>33</v>
      </c>
      <c r="H574" s="258">
        <v>2</v>
      </c>
      <c r="I574" s="258" t="s">
        <v>17</v>
      </c>
      <c r="J574" s="258" t="s">
        <v>1124</v>
      </c>
      <c r="K574" s="258" t="s">
        <v>1125</v>
      </c>
      <c r="L574" s="259">
        <v>44622</v>
      </c>
      <c r="M574" s="258" t="s">
        <v>20</v>
      </c>
    </row>
    <row r="575" spans="1:13" x14ac:dyDescent="0.25">
      <c r="A575" s="260" t="s">
        <v>1118</v>
      </c>
      <c r="B575" s="260" t="s">
        <v>1119</v>
      </c>
      <c r="C575" s="260" t="s">
        <v>1120</v>
      </c>
      <c r="D575" s="260" t="s">
        <v>26</v>
      </c>
      <c r="E575" s="260" t="s">
        <v>17</v>
      </c>
      <c r="F575" s="260" t="s">
        <v>17</v>
      </c>
      <c r="G575" s="260" t="s">
        <v>22</v>
      </c>
      <c r="H575" s="260">
        <v>3</v>
      </c>
      <c r="I575" s="260" t="s">
        <v>17</v>
      </c>
      <c r="J575" s="260" t="s">
        <v>17</v>
      </c>
      <c r="K575" s="260" t="s">
        <v>1126</v>
      </c>
      <c r="L575" s="261">
        <v>44622</v>
      </c>
      <c r="M575" s="260" t="s">
        <v>20</v>
      </c>
    </row>
    <row r="576" spans="1:13" x14ac:dyDescent="0.25">
      <c r="A576" s="258" t="s">
        <v>1118</v>
      </c>
      <c r="B576" s="258" t="s">
        <v>1119</v>
      </c>
      <c r="C576" s="258" t="s">
        <v>1120</v>
      </c>
      <c r="D576" s="258" t="s">
        <v>28</v>
      </c>
      <c r="E576" s="258" t="s">
        <v>17</v>
      </c>
      <c r="F576" s="258" t="s">
        <v>17</v>
      </c>
      <c r="G576" s="258" t="s">
        <v>22</v>
      </c>
      <c r="H576" s="258">
        <v>3</v>
      </c>
      <c r="I576" s="258" t="s">
        <v>17</v>
      </c>
      <c r="J576" s="258" t="s">
        <v>17</v>
      </c>
      <c r="K576" s="258" t="s">
        <v>1127</v>
      </c>
      <c r="L576" s="259">
        <v>44622</v>
      </c>
      <c r="M576" s="258" t="s">
        <v>20</v>
      </c>
    </row>
    <row r="577" spans="1:13" x14ac:dyDescent="0.25">
      <c r="A577" s="260" t="s">
        <v>585</v>
      </c>
      <c r="B577" s="260" t="s">
        <v>586</v>
      </c>
      <c r="C577" s="260" t="s">
        <v>587</v>
      </c>
      <c r="D577" s="260" t="s">
        <v>558</v>
      </c>
      <c r="E577" s="260">
        <v>0</v>
      </c>
      <c r="F577" s="260" t="s">
        <v>999</v>
      </c>
      <c r="G577" s="260" t="s">
        <v>22</v>
      </c>
      <c r="H577" s="260">
        <v>3</v>
      </c>
      <c r="I577" s="260" t="s">
        <v>17</v>
      </c>
      <c r="J577" s="260" t="s">
        <v>1128</v>
      </c>
      <c r="K577" s="260" t="s">
        <v>1129</v>
      </c>
      <c r="L577" s="261">
        <v>44634</v>
      </c>
      <c r="M577" s="260" t="s">
        <v>20</v>
      </c>
    </row>
    <row r="578" spans="1:13" x14ac:dyDescent="0.25">
      <c r="A578" s="258" t="s">
        <v>1130</v>
      </c>
      <c r="B578" s="258" t="s">
        <v>1131</v>
      </c>
      <c r="C578" s="258" t="s">
        <v>79</v>
      </c>
      <c r="D578" s="258" t="s">
        <v>38</v>
      </c>
      <c r="E578" s="258" t="s">
        <v>17</v>
      </c>
      <c r="F578" s="258" t="s">
        <v>17</v>
      </c>
      <c r="G578" s="258" t="s">
        <v>22</v>
      </c>
      <c r="H578" s="258">
        <v>3</v>
      </c>
      <c r="I578" s="258" t="s">
        <v>17</v>
      </c>
      <c r="J578" s="258" t="s">
        <v>17</v>
      </c>
      <c r="K578" s="258" t="s">
        <v>1132</v>
      </c>
      <c r="L578" s="259">
        <v>44635</v>
      </c>
      <c r="M578" s="258" t="s">
        <v>20</v>
      </c>
    </row>
    <row r="579" spans="1:13" x14ac:dyDescent="0.25">
      <c r="A579" s="260" t="s">
        <v>1130</v>
      </c>
      <c r="B579" s="260" t="s">
        <v>1131</v>
      </c>
      <c r="C579" s="260" t="s">
        <v>79</v>
      </c>
      <c r="D579" s="260" t="s">
        <v>40</v>
      </c>
      <c r="E579" s="260" t="s">
        <v>17</v>
      </c>
      <c r="F579" s="260" t="s">
        <v>17</v>
      </c>
      <c r="G579" s="260" t="s">
        <v>22</v>
      </c>
      <c r="H579" s="260">
        <v>3</v>
      </c>
      <c r="I579" s="260" t="s">
        <v>17</v>
      </c>
      <c r="J579" s="260" t="s">
        <v>17</v>
      </c>
      <c r="K579" s="260" t="s">
        <v>1133</v>
      </c>
      <c r="L579" s="261">
        <v>44635</v>
      </c>
      <c r="M579" s="260" t="s">
        <v>20</v>
      </c>
    </row>
    <row r="580" spans="1:13" x14ac:dyDescent="0.25">
      <c r="A580" s="258" t="s">
        <v>1130</v>
      </c>
      <c r="B580" s="258" t="s">
        <v>1131</v>
      </c>
      <c r="C580" s="258" t="s">
        <v>79</v>
      </c>
      <c r="D580" s="258" t="s">
        <v>16</v>
      </c>
      <c r="E580" s="258" t="s">
        <v>17</v>
      </c>
      <c r="F580" s="258" t="s">
        <v>17</v>
      </c>
      <c r="G580" s="258" t="s">
        <v>22</v>
      </c>
      <c r="H580" s="258">
        <v>3</v>
      </c>
      <c r="I580" s="258" t="s">
        <v>17</v>
      </c>
      <c r="J580" s="258" t="s">
        <v>17</v>
      </c>
      <c r="K580" s="258" t="s">
        <v>1134</v>
      </c>
      <c r="L580" s="259">
        <v>44635</v>
      </c>
      <c r="M580" s="258" t="s">
        <v>20</v>
      </c>
    </row>
    <row r="581" spans="1:13" x14ac:dyDescent="0.25">
      <c r="A581" s="260" t="s">
        <v>1130</v>
      </c>
      <c r="B581" s="260" t="s">
        <v>1131</v>
      </c>
      <c r="C581" s="260" t="s">
        <v>79</v>
      </c>
      <c r="D581" s="260" t="s">
        <v>21</v>
      </c>
      <c r="E581" s="260" t="s">
        <v>17</v>
      </c>
      <c r="F581" s="260" t="s">
        <v>17</v>
      </c>
      <c r="G581" s="260" t="s">
        <v>22</v>
      </c>
      <c r="H581" s="260">
        <v>3</v>
      </c>
      <c r="I581" s="260" t="s">
        <v>17</v>
      </c>
      <c r="J581" s="260" t="s">
        <v>17</v>
      </c>
      <c r="K581" s="260" t="s">
        <v>1135</v>
      </c>
      <c r="L581" s="261">
        <v>44635</v>
      </c>
      <c r="M581" s="260" t="s">
        <v>20</v>
      </c>
    </row>
    <row r="582" spans="1:13" x14ac:dyDescent="0.25">
      <c r="A582" s="258" t="s">
        <v>1130</v>
      </c>
      <c r="B582" s="258" t="s">
        <v>1131</v>
      </c>
      <c r="C582" s="258" t="s">
        <v>79</v>
      </c>
      <c r="D582" s="258" t="s">
        <v>1053</v>
      </c>
      <c r="E582" s="258" t="s">
        <v>17</v>
      </c>
      <c r="F582" s="258" t="s">
        <v>17</v>
      </c>
      <c r="G582" s="258" t="s">
        <v>22</v>
      </c>
      <c r="H582" s="258">
        <v>3</v>
      </c>
      <c r="I582" s="258" t="s">
        <v>17</v>
      </c>
      <c r="J582" s="258" t="s">
        <v>17</v>
      </c>
      <c r="K582" s="258" t="s">
        <v>1136</v>
      </c>
      <c r="L582" s="259">
        <v>44635</v>
      </c>
      <c r="M582" s="258" t="s">
        <v>20</v>
      </c>
    </row>
    <row r="583" spans="1:13" x14ac:dyDescent="0.25">
      <c r="A583" s="260" t="s">
        <v>1130</v>
      </c>
      <c r="B583" s="260" t="s">
        <v>1131</v>
      </c>
      <c r="C583" s="260" t="s">
        <v>79</v>
      </c>
      <c r="D583" s="260" t="s">
        <v>24</v>
      </c>
      <c r="E583" s="260" t="s">
        <v>17</v>
      </c>
      <c r="F583" s="260" t="s">
        <v>17</v>
      </c>
      <c r="G583" s="260" t="s">
        <v>22</v>
      </c>
      <c r="H583" s="260">
        <v>3</v>
      </c>
      <c r="I583" s="260" t="s">
        <v>17</v>
      </c>
      <c r="J583" s="260" t="s">
        <v>17</v>
      </c>
      <c r="K583" s="260" t="s">
        <v>1137</v>
      </c>
      <c r="L583" s="261">
        <v>44635</v>
      </c>
      <c r="M583" s="260" t="s">
        <v>20</v>
      </c>
    </row>
    <row r="584" spans="1:13" x14ac:dyDescent="0.25">
      <c r="A584" s="258" t="s">
        <v>1130</v>
      </c>
      <c r="B584" s="258" t="s">
        <v>1131</v>
      </c>
      <c r="C584" s="258" t="s">
        <v>79</v>
      </c>
      <c r="D584" s="258" t="s">
        <v>26</v>
      </c>
      <c r="E584" s="258" t="s">
        <v>17</v>
      </c>
      <c r="F584" s="258" t="s">
        <v>17</v>
      </c>
      <c r="G584" s="258" t="s">
        <v>22</v>
      </c>
      <c r="H584" s="258">
        <v>3</v>
      </c>
      <c r="I584" s="258" t="s">
        <v>17</v>
      </c>
      <c r="J584" s="258" t="s">
        <v>17</v>
      </c>
      <c r="K584" s="258" t="s">
        <v>1138</v>
      </c>
      <c r="L584" s="259">
        <v>44635</v>
      </c>
      <c r="M584" s="258" t="s">
        <v>20</v>
      </c>
    </row>
    <row r="585" spans="1:13" x14ac:dyDescent="0.25">
      <c r="A585" s="260" t="s">
        <v>1130</v>
      </c>
      <c r="B585" s="260" t="s">
        <v>1131</v>
      </c>
      <c r="C585" s="260" t="s">
        <v>79</v>
      </c>
      <c r="D585" s="260" t="s">
        <v>28</v>
      </c>
      <c r="E585" s="260" t="s">
        <v>17</v>
      </c>
      <c r="F585" s="260" t="s">
        <v>17</v>
      </c>
      <c r="G585" s="260" t="s">
        <v>22</v>
      </c>
      <c r="H585" s="260">
        <v>3</v>
      </c>
      <c r="I585" s="260" t="s">
        <v>17</v>
      </c>
      <c r="J585" s="260" t="s">
        <v>17</v>
      </c>
      <c r="K585" s="260" t="s">
        <v>1139</v>
      </c>
      <c r="L585" s="261">
        <v>44635</v>
      </c>
      <c r="M585" s="260" t="s">
        <v>20</v>
      </c>
    </row>
    <row r="586" spans="1:13" x14ac:dyDescent="0.25">
      <c r="A586" s="258" t="s">
        <v>1140</v>
      </c>
      <c r="B586" s="258" t="s">
        <v>1141</v>
      </c>
      <c r="C586" s="258" t="s">
        <v>79</v>
      </c>
      <c r="D586" s="258" t="s">
        <v>769</v>
      </c>
      <c r="E586" s="258" t="s">
        <v>17</v>
      </c>
      <c r="F586" s="258" t="s">
        <v>17</v>
      </c>
      <c r="G586" s="258" t="s">
        <v>22</v>
      </c>
      <c r="H586" s="258">
        <v>3</v>
      </c>
      <c r="I586" s="258" t="s">
        <v>17</v>
      </c>
      <c r="J586" s="258" t="s">
        <v>17</v>
      </c>
      <c r="K586" s="258" t="s">
        <v>1142</v>
      </c>
      <c r="L586" s="259">
        <v>44635</v>
      </c>
      <c r="M586" s="258" t="s">
        <v>20</v>
      </c>
    </row>
    <row r="587" spans="1:13" x14ac:dyDescent="0.25">
      <c r="A587" s="260" t="s">
        <v>1140</v>
      </c>
      <c r="B587" s="260" t="s">
        <v>1141</v>
      </c>
      <c r="C587" s="260" t="s">
        <v>79</v>
      </c>
      <c r="D587" s="260" t="s">
        <v>38</v>
      </c>
      <c r="E587" s="260" t="s">
        <v>17</v>
      </c>
      <c r="F587" s="260" t="s">
        <v>17</v>
      </c>
      <c r="G587" s="260" t="s">
        <v>22</v>
      </c>
      <c r="H587" s="260">
        <v>3</v>
      </c>
      <c r="I587" s="260" t="s">
        <v>17</v>
      </c>
      <c r="J587" s="260" t="s">
        <v>17</v>
      </c>
      <c r="K587" s="260" t="s">
        <v>1143</v>
      </c>
      <c r="L587" s="261">
        <v>44635</v>
      </c>
      <c r="M587" s="260" t="s">
        <v>20</v>
      </c>
    </row>
    <row r="588" spans="1:13" x14ac:dyDescent="0.25">
      <c r="A588" s="258" t="s">
        <v>1140</v>
      </c>
      <c r="B588" s="258" t="s">
        <v>1141</v>
      </c>
      <c r="C588" s="258" t="s">
        <v>79</v>
      </c>
      <c r="D588" s="258" t="s">
        <v>40</v>
      </c>
      <c r="E588" s="258" t="s">
        <v>17</v>
      </c>
      <c r="F588" s="258" t="s">
        <v>17</v>
      </c>
      <c r="G588" s="258" t="s">
        <v>22</v>
      </c>
      <c r="H588" s="258">
        <v>3</v>
      </c>
      <c r="I588" s="258" t="s">
        <v>17</v>
      </c>
      <c r="J588" s="258" t="s">
        <v>17</v>
      </c>
      <c r="K588" s="258" t="s">
        <v>1144</v>
      </c>
      <c r="L588" s="259">
        <v>44635</v>
      </c>
      <c r="M588" s="258" t="s">
        <v>20</v>
      </c>
    </row>
    <row r="589" spans="1:13" x14ac:dyDescent="0.25">
      <c r="A589" s="260" t="s">
        <v>1140</v>
      </c>
      <c r="B589" s="260" t="s">
        <v>1141</v>
      </c>
      <c r="C589" s="260" t="s">
        <v>79</v>
      </c>
      <c r="D589" s="260" t="s">
        <v>16</v>
      </c>
      <c r="E589" s="260" t="s">
        <v>17</v>
      </c>
      <c r="F589" s="260" t="s">
        <v>17</v>
      </c>
      <c r="G589" s="260" t="s">
        <v>22</v>
      </c>
      <c r="H589" s="260">
        <v>3</v>
      </c>
      <c r="I589" s="260" t="s">
        <v>17</v>
      </c>
      <c r="J589" s="260" t="s">
        <v>17</v>
      </c>
      <c r="K589" s="260" t="s">
        <v>1145</v>
      </c>
      <c r="L589" s="261">
        <v>44635</v>
      </c>
      <c r="M589" s="260" t="s">
        <v>20</v>
      </c>
    </row>
    <row r="590" spans="1:13" x14ac:dyDescent="0.25">
      <c r="A590" s="258" t="s">
        <v>1140</v>
      </c>
      <c r="B590" s="258" t="s">
        <v>1141</v>
      </c>
      <c r="C590" s="258" t="s">
        <v>79</v>
      </c>
      <c r="D590" s="258" t="s">
        <v>21</v>
      </c>
      <c r="E590" s="258" t="s">
        <v>17</v>
      </c>
      <c r="F590" s="258" t="s">
        <v>17</v>
      </c>
      <c r="G590" s="258" t="s">
        <v>22</v>
      </c>
      <c r="H590" s="258">
        <v>3</v>
      </c>
      <c r="I590" s="258" t="s">
        <v>17</v>
      </c>
      <c r="J590" s="258" t="s">
        <v>17</v>
      </c>
      <c r="K590" s="258" t="s">
        <v>1146</v>
      </c>
      <c r="L590" s="259">
        <v>44635</v>
      </c>
      <c r="M590" s="258" t="s">
        <v>20</v>
      </c>
    </row>
    <row r="591" spans="1:13" x14ac:dyDescent="0.25">
      <c r="A591" s="260" t="s">
        <v>1140</v>
      </c>
      <c r="B591" s="260" t="s">
        <v>1141</v>
      </c>
      <c r="C591" s="260" t="s">
        <v>79</v>
      </c>
      <c r="D591" s="260" t="s">
        <v>1053</v>
      </c>
      <c r="E591" s="260" t="s">
        <v>17</v>
      </c>
      <c r="F591" s="260" t="s">
        <v>17</v>
      </c>
      <c r="G591" s="260" t="s">
        <v>22</v>
      </c>
      <c r="H591" s="260">
        <v>3</v>
      </c>
      <c r="I591" s="260" t="s">
        <v>17</v>
      </c>
      <c r="J591" s="260" t="s">
        <v>17</v>
      </c>
      <c r="K591" s="260" t="s">
        <v>1147</v>
      </c>
      <c r="L591" s="261">
        <v>44635</v>
      </c>
      <c r="M591" s="260" t="s">
        <v>20</v>
      </c>
    </row>
    <row r="592" spans="1:13" x14ac:dyDescent="0.25">
      <c r="A592" s="258" t="s">
        <v>1140</v>
      </c>
      <c r="B592" s="258" t="s">
        <v>1141</v>
      </c>
      <c r="C592" s="258" t="s">
        <v>79</v>
      </c>
      <c r="D592" s="258" t="s">
        <v>24</v>
      </c>
      <c r="E592" s="258" t="s">
        <v>17</v>
      </c>
      <c r="F592" s="258" t="s">
        <v>17</v>
      </c>
      <c r="G592" s="258" t="s">
        <v>22</v>
      </c>
      <c r="H592" s="258">
        <v>3</v>
      </c>
      <c r="I592" s="258" t="s">
        <v>17</v>
      </c>
      <c r="J592" s="258" t="s">
        <v>17</v>
      </c>
      <c r="K592" s="258" t="s">
        <v>1148</v>
      </c>
      <c r="L592" s="259">
        <v>44635</v>
      </c>
      <c r="M592" s="258" t="s">
        <v>20</v>
      </c>
    </row>
    <row r="593" spans="1:13" x14ac:dyDescent="0.25">
      <c r="A593" s="260" t="s">
        <v>1140</v>
      </c>
      <c r="B593" s="260" t="s">
        <v>1141</v>
      </c>
      <c r="C593" s="260" t="s">
        <v>79</v>
      </c>
      <c r="D593" s="260" t="s">
        <v>47</v>
      </c>
      <c r="E593" s="260">
        <v>2</v>
      </c>
      <c r="F593" s="260" t="s">
        <v>17</v>
      </c>
      <c r="G593" s="260" t="s">
        <v>22</v>
      </c>
      <c r="H593" s="260">
        <v>3</v>
      </c>
      <c r="I593" s="260" t="s">
        <v>17</v>
      </c>
      <c r="J593" s="260" t="s">
        <v>1149</v>
      </c>
      <c r="K593" s="260" t="s">
        <v>1150</v>
      </c>
      <c r="L593" s="261">
        <v>44635</v>
      </c>
      <c r="M593" s="260" t="s">
        <v>20</v>
      </c>
    </row>
    <row r="594" spans="1:13" x14ac:dyDescent="0.25">
      <c r="A594" s="258" t="s">
        <v>1140</v>
      </c>
      <c r="B594" s="258" t="s">
        <v>1141</v>
      </c>
      <c r="C594" s="258" t="s">
        <v>79</v>
      </c>
      <c r="D594" s="258" t="s">
        <v>26</v>
      </c>
      <c r="E594" s="258" t="s">
        <v>17</v>
      </c>
      <c r="F594" s="258" t="s">
        <v>17</v>
      </c>
      <c r="G594" s="258" t="s">
        <v>22</v>
      </c>
      <c r="H594" s="258">
        <v>3</v>
      </c>
      <c r="I594" s="258" t="s">
        <v>17</v>
      </c>
      <c r="J594" s="258" t="s">
        <v>17</v>
      </c>
      <c r="K594" s="258" t="s">
        <v>1151</v>
      </c>
      <c r="L594" s="259">
        <v>44635</v>
      </c>
      <c r="M594" s="258" t="s">
        <v>20</v>
      </c>
    </row>
    <row r="595" spans="1:13" x14ac:dyDescent="0.25">
      <c r="A595" s="260" t="s">
        <v>1140</v>
      </c>
      <c r="B595" s="260" t="s">
        <v>1141</v>
      </c>
      <c r="C595" s="260" t="s">
        <v>79</v>
      </c>
      <c r="D595" s="260" t="s">
        <v>28</v>
      </c>
      <c r="E595" s="260" t="s">
        <v>17</v>
      </c>
      <c r="F595" s="260" t="s">
        <v>17</v>
      </c>
      <c r="G595" s="260" t="s">
        <v>22</v>
      </c>
      <c r="H595" s="260">
        <v>3</v>
      </c>
      <c r="I595" s="260" t="s">
        <v>17</v>
      </c>
      <c r="J595" s="260" t="s">
        <v>17</v>
      </c>
      <c r="K595" s="260" t="s">
        <v>1152</v>
      </c>
      <c r="L595" s="261">
        <v>44635</v>
      </c>
      <c r="M595" s="260" t="s">
        <v>20</v>
      </c>
    </row>
    <row r="596" spans="1:13" x14ac:dyDescent="0.25">
      <c r="A596" s="258" t="s">
        <v>1036</v>
      </c>
      <c r="B596" s="258" t="s">
        <v>1037</v>
      </c>
      <c r="C596" s="258" t="s">
        <v>1028</v>
      </c>
      <c r="D596" s="258" t="s">
        <v>28</v>
      </c>
      <c r="E596" s="258">
        <v>210000</v>
      </c>
      <c r="F596" s="258" t="s">
        <v>1153</v>
      </c>
      <c r="G596" s="258" t="s">
        <v>22</v>
      </c>
      <c r="H596" s="258">
        <v>3</v>
      </c>
      <c r="I596" s="258" t="s">
        <v>1154</v>
      </c>
      <c r="J596" s="258" t="s">
        <v>1155</v>
      </c>
      <c r="K596" s="258" t="s">
        <v>1156</v>
      </c>
      <c r="L596" s="259">
        <v>44648</v>
      </c>
      <c r="M596" s="258" t="s">
        <v>20</v>
      </c>
    </row>
    <row r="597" spans="1:13" x14ac:dyDescent="0.25">
      <c r="A597" s="260" t="s">
        <v>103</v>
      </c>
      <c r="B597" s="260" t="s">
        <v>104</v>
      </c>
      <c r="C597" s="260" t="s">
        <v>105</v>
      </c>
      <c r="D597" s="260" t="s">
        <v>47</v>
      </c>
      <c r="E597" s="260">
        <v>4</v>
      </c>
      <c r="F597" s="260" t="s">
        <v>17</v>
      </c>
      <c r="G597" s="260" t="s">
        <v>33</v>
      </c>
      <c r="H597" s="260">
        <v>2</v>
      </c>
      <c r="I597" s="260" t="s">
        <v>17</v>
      </c>
      <c r="J597" s="260" t="s">
        <v>1157</v>
      </c>
      <c r="K597" s="260" t="s">
        <v>1158</v>
      </c>
      <c r="L597" s="261">
        <v>44660</v>
      </c>
      <c r="M597" s="260" t="s">
        <v>20</v>
      </c>
    </row>
    <row r="598" spans="1:13" x14ac:dyDescent="0.25">
      <c r="A598" s="258" t="s">
        <v>860</v>
      </c>
      <c r="B598" s="258" t="s">
        <v>861</v>
      </c>
      <c r="C598" s="258" t="s">
        <v>289</v>
      </c>
      <c r="D598" s="258" t="s">
        <v>47</v>
      </c>
      <c r="E598" s="258">
        <v>3</v>
      </c>
      <c r="F598" s="258" t="s">
        <v>1159</v>
      </c>
      <c r="G598" s="258" t="s">
        <v>66</v>
      </c>
      <c r="H598" s="258">
        <v>1</v>
      </c>
      <c r="I598" s="258" t="s">
        <v>1160</v>
      </c>
      <c r="J598" s="258" t="s">
        <v>1161</v>
      </c>
      <c r="K598" s="258" t="s">
        <v>1162</v>
      </c>
      <c r="L598" s="259">
        <v>44696</v>
      </c>
      <c r="M598" s="258" t="s">
        <v>526</v>
      </c>
    </row>
    <row r="599" spans="1:13" x14ac:dyDescent="0.25">
      <c r="A599" s="260" t="s">
        <v>204</v>
      </c>
      <c r="B599" s="260" t="s">
        <v>205</v>
      </c>
      <c r="C599" s="260" t="s">
        <v>206</v>
      </c>
      <c r="D599" s="260" t="s">
        <v>47</v>
      </c>
      <c r="E599" s="260">
        <v>5</v>
      </c>
      <c r="F599" s="260" t="s">
        <v>683</v>
      </c>
      <c r="G599" s="260" t="s">
        <v>33</v>
      </c>
      <c r="H599" s="260">
        <v>2</v>
      </c>
      <c r="I599" s="260" t="s">
        <v>683</v>
      </c>
      <c r="J599" s="260" t="s">
        <v>1163</v>
      </c>
      <c r="K599" s="260" t="s">
        <v>1164</v>
      </c>
      <c r="L599" s="261">
        <v>44699</v>
      </c>
      <c r="M599" s="260" t="s">
        <v>20</v>
      </c>
    </row>
    <row r="600" spans="1:13" x14ac:dyDescent="0.25">
      <c r="A600" s="258" t="s">
        <v>204</v>
      </c>
      <c r="B600" s="258" t="s">
        <v>205</v>
      </c>
      <c r="C600" s="258" t="s">
        <v>206</v>
      </c>
      <c r="D600" s="258" t="s">
        <v>38</v>
      </c>
      <c r="E600" s="258" t="s">
        <v>17</v>
      </c>
      <c r="F600" s="258" t="s">
        <v>683</v>
      </c>
      <c r="G600" s="258" t="s">
        <v>17</v>
      </c>
      <c r="H600" s="258" t="s">
        <v>17</v>
      </c>
      <c r="I600" s="258" t="s">
        <v>683</v>
      </c>
      <c r="J600" s="258" t="s">
        <v>1165</v>
      </c>
      <c r="K600" s="258" t="s">
        <v>1166</v>
      </c>
      <c r="L600" s="259">
        <v>44699</v>
      </c>
      <c r="M600" s="258" t="s">
        <v>20</v>
      </c>
    </row>
    <row r="601" spans="1:13" x14ac:dyDescent="0.25">
      <c r="A601" s="260" t="s">
        <v>204</v>
      </c>
      <c r="B601" s="260" t="s">
        <v>205</v>
      </c>
      <c r="C601" s="260" t="s">
        <v>206</v>
      </c>
      <c r="D601" s="260" t="s">
        <v>1053</v>
      </c>
      <c r="E601" s="260" t="s">
        <v>17</v>
      </c>
      <c r="F601" s="260" t="s">
        <v>683</v>
      </c>
      <c r="G601" s="260" t="s">
        <v>17</v>
      </c>
      <c r="H601" s="260" t="s">
        <v>17</v>
      </c>
      <c r="I601" s="260" t="s">
        <v>683</v>
      </c>
      <c r="J601" s="260" t="s">
        <v>1165</v>
      </c>
      <c r="K601" s="260" t="s">
        <v>1167</v>
      </c>
      <c r="L601" s="261">
        <v>44699</v>
      </c>
      <c r="M601" s="260" t="s">
        <v>20</v>
      </c>
    </row>
    <row r="602" spans="1:13" x14ac:dyDescent="0.25">
      <c r="A602" s="258" t="s">
        <v>204</v>
      </c>
      <c r="B602" s="258" t="s">
        <v>205</v>
      </c>
      <c r="C602" s="258" t="s">
        <v>206</v>
      </c>
      <c r="D602" s="258" t="s">
        <v>24</v>
      </c>
      <c r="E602" s="258" t="s">
        <v>17</v>
      </c>
      <c r="F602" s="258" t="s">
        <v>683</v>
      </c>
      <c r="G602" s="258" t="s">
        <v>17</v>
      </c>
      <c r="H602" s="258" t="s">
        <v>17</v>
      </c>
      <c r="I602" s="258" t="s">
        <v>683</v>
      </c>
      <c r="J602" s="258" t="s">
        <v>1165</v>
      </c>
      <c r="K602" s="258" t="s">
        <v>1168</v>
      </c>
      <c r="L602" s="259">
        <v>44699</v>
      </c>
      <c r="M602" s="258" t="s">
        <v>20</v>
      </c>
    </row>
    <row r="603" spans="1:13" x14ac:dyDescent="0.25">
      <c r="A603" s="260" t="s">
        <v>1062</v>
      </c>
      <c r="B603" s="260" t="s">
        <v>1063</v>
      </c>
      <c r="C603" s="260" t="s">
        <v>329</v>
      </c>
      <c r="D603" s="260" t="s">
        <v>40</v>
      </c>
      <c r="E603" s="260" t="s">
        <v>17</v>
      </c>
      <c r="F603" s="260" t="s">
        <v>683</v>
      </c>
      <c r="G603" s="260" t="s">
        <v>17</v>
      </c>
      <c r="H603" s="260" t="s">
        <v>17</v>
      </c>
      <c r="I603" s="260" t="s">
        <v>683</v>
      </c>
      <c r="J603" s="260" t="s">
        <v>1169</v>
      </c>
      <c r="K603" s="260" t="s">
        <v>1170</v>
      </c>
      <c r="L603" s="261">
        <v>44736</v>
      </c>
      <c r="M603" s="260" t="s">
        <v>20</v>
      </c>
    </row>
    <row r="604" spans="1:13" x14ac:dyDescent="0.25">
      <c r="A604" s="258" t="s">
        <v>327</v>
      </c>
      <c r="B604" s="258" t="s">
        <v>328</v>
      </c>
      <c r="C604" s="258" t="s">
        <v>329</v>
      </c>
      <c r="D604" s="258" t="s">
        <v>40</v>
      </c>
      <c r="E604" s="258" t="s">
        <v>17</v>
      </c>
      <c r="F604" s="258" t="s">
        <v>683</v>
      </c>
      <c r="G604" s="258" t="s">
        <v>17</v>
      </c>
      <c r="H604" s="258" t="s">
        <v>17</v>
      </c>
      <c r="I604" s="258" t="s">
        <v>1171</v>
      </c>
      <c r="J604" s="258"/>
      <c r="K604" s="258" t="s">
        <v>1172</v>
      </c>
      <c r="L604" s="259">
        <v>44736</v>
      </c>
      <c r="M604" s="258" t="s">
        <v>20</v>
      </c>
    </row>
    <row r="605" spans="1:13" x14ac:dyDescent="0.25">
      <c r="A605" s="260" t="s">
        <v>327</v>
      </c>
      <c r="B605" s="260" t="s">
        <v>328</v>
      </c>
      <c r="C605" s="260" t="s">
        <v>329</v>
      </c>
      <c r="D605" s="260" t="s">
        <v>854</v>
      </c>
      <c r="E605" s="260" t="s">
        <v>17</v>
      </c>
      <c r="F605" s="260" t="s">
        <v>683</v>
      </c>
      <c r="G605" s="260" t="s">
        <v>17</v>
      </c>
      <c r="H605" s="260" t="s">
        <v>17</v>
      </c>
      <c r="I605" s="260" t="s">
        <v>1171</v>
      </c>
      <c r="J605" s="260"/>
      <c r="K605" s="260" t="s">
        <v>1173</v>
      </c>
      <c r="L605" s="261">
        <v>44736</v>
      </c>
      <c r="M605" s="260" t="s">
        <v>20</v>
      </c>
    </row>
    <row r="606" spans="1:13" x14ac:dyDescent="0.25">
      <c r="A606" s="258" t="s">
        <v>327</v>
      </c>
      <c r="B606" s="258" t="s">
        <v>328</v>
      </c>
      <c r="C606" s="258" t="s">
        <v>329</v>
      </c>
      <c r="D606" s="258" t="s">
        <v>937</v>
      </c>
      <c r="E606" s="258" t="s">
        <v>17</v>
      </c>
      <c r="F606" s="258" t="s">
        <v>683</v>
      </c>
      <c r="G606" s="258" t="s">
        <v>17</v>
      </c>
      <c r="H606" s="258" t="s">
        <v>17</v>
      </c>
      <c r="I606" s="258" t="s">
        <v>1171</v>
      </c>
      <c r="J606" s="258"/>
      <c r="K606" s="258" t="s">
        <v>1174</v>
      </c>
      <c r="L606" s="259">
        <v>44736</v>
      </c>
      <c r="M606" s="258" t="s">
        <v>20</v>
      </c>
    </row>
    <row r="607" spans="1:13" x14ac:dyDescent="0.25">
      <c r="A607" s="260" t="s">
        <v>1175</v>
      </c>
      <c r="B607" s="260" t="s">
        <v>1176</v>
      </c>
      <c r="C607" s="260" t="s">
        <v>1028</v>
      </c>
      <c r="D607" s="260" t="s">
        <v>47</v>
      </c>
      <c r="E607" s="260">
        <v>4</v>
      </c>
      <c r="F607" s="260" t="s">
        <v>1071</v>
      </c>
      <c r="G607" s="260" t="s">
        <v>66</v>
      </c>
      <c r="H607" s="260">
        <v>1</v>
      </c>
      <c r="I607" s="260" t="s">
        <v>1072</v>
      </c>
      <c r="J607" s="260" t="s">
        <v>1073</v>
      </c>
      <c r="K607" s="260" t="s">
        <v>1177</v>
      </c>
      <c r="L607" s="261">
        <v>44736</v>
      </c>
      <c r="M607" s="260" t="s">
        <v>20</v>
      </c>
    </row>
    <row r="608" spans="1:13" x14ac:dyDescent="0.25">
      <c r="A608" s="258" t="s">
        <v>1175</v>
      </c>
      <c r="B608" s="258" t="s">
        <v>1176</v>
      </c>
      <c r="C608" s="258" t="s">
        <v>1028</v>
      </c>
      <c r="D608" s="258" t="s">
        <v>26</v>
      </c>
      <c r="E608" s="258" t="s">
        <v>17</v>
      </c>
      <c r="F608" s="258" t="s">
        <v>17</v>
      </c>
      <c r="G608" s="258" t="s">
        <v>17</v>
      </c>
      <c r="H608" s="258" t="s">
        <v>17</v>
      </c>
      <c r="I608" s="258" t="s">
        <v>17</v>
      </c>
      <c r="J608" s="258" t="s">
        <v>17</v>
      </c>
      <c r="K608" s="258" t="s">
        <v>1178</v>
      </c>
      <c r="L608" s="259">
        <v>44736</v>
      </c>
      <c r="M608" s="258" t="s">
        <v>20</v>
      </c>
    </row>
    <row r="609" spans="1:13" x14ac:dyDescent="0.25">
      <c r="A609" s="260" t="s">
        <v>1175</v>
      </c>
      <c r="B609" s="260" t="s">
        <v>1176</v>
      </c>
      <c r="C609" s="260" t="s">
        <v>1028</v>
      </c>
      <c r="D609" s="260" t="s">
        <v>28</v>
      </c>
      <c r="E609" s="260">
        <v>10000</v>
      </c>
      <c r="F609" s="260" t="s">
        <v>1179</v>
      </c>
      <c r="G609" s="260" t="s">
        <v>22</v>
      </c>
      <c r="H609" s="260">
        <v>3</v>
      </c>
      <c r="I609" s="260" t="s">
        <v>1180</v>
      </c>
      <c r="J609" s="260" t="s">
        <v>1181</v>
      </c>
      <c r="K609" s="260" t="s">
        <v>1182</v>
      </c>
      <c r="L609" s="261">
        <v>44736</v>
      </c>
      <c r="M609" s="260" t="s">
        <v>20</v>
      </c>
    </row>
    <row r="610" spans="1:13" x14ac:dyDescent="0.25">
      <c r="A610" s="258" t="s">
        <v>1183</v>
      </c>
      <c r="B610" s="258" t="s">
        <v>1184</v>
      </c>
      <c r="C610" s="258" t="s">
        <v>1185</v>
      </c>
      <c r="D610" s="258" t="s">
        <v>28</v>
      </c>
      <c r="E610" s="258" t="s">
        <v>17</v>
      </c>
      <c r="F610" s="258" t="s">
        <v>17</v>
      </c>
      <c r="G610" s="258" t="s">
        <v>17</v>
      </c>
      <c r="H610" s="258" t="s">
        <v>17</v>
      </c>
      <c r="I610" s="258" t="s">
        <v>17</v>
      </c>
      <c r="J610" s="258" t="s">
        <v>17</v>
      </c>
      <c r="K610" s="258" t="s">
        <v>1186</v>
      </c>
      <c r="L610" s="259">
        <v>44742</v>
      </c>
      <c r="M610" s="258" t="s">
        <v>20</v>
      </c>
    </row>
    <row r="611" spans="1:13" x14ac:dyDescent="0.25">
      <c r="A611" s="260" t="s">
        <v>1075</v>
      </c>
      <c r="B611" s="260" t="s">
        <v>1076</v>
      </c>
      <c r="C611" s="260" t="s">
        <v>1077</v>
      </c>
      <c r="D611" s="260" t="s">
        <v>1006</v>
      </c>
      <c r="E611" s="260">
        <v>2750125</v>
      </c>
      <c r="F611" s="260" t="s">
        <v>1187</v>
      </c>
      <c r="G611" s="260" t="s">
        <v>33</v>
      </c>
      <c r="H611" s="260">
        <v>2</v>
      </c>
      <c r="I611" s="260" t="s">
        <v>1188</v>
      </c>
      <c r="J611" s="260" t="s">
        <v>1189</v>
      </c>
      <c r="K611" s="260" t="s">
        <v>1190</v>
      </c>
      <c r="L611" s="261">
        <v>44742</v>
      </c>
      <c r="M611" s="260" t="s">
        <v>20</v>
      </c>
    </row>
    <row r="612" spans="1:13" x14ac:dyDescent="0.25">
      <c r="A612" s="258" t="s">
        <v>1075</v>
      </c>
      <c r="B612" s="258" t="s">
        <v>1076</v>
      </c>
      <c r="C612" s="258" t="s">
        <v>1077</v>
      </c>
      <c r="D612" s="258" t="s">
        <v>932</v>
      </c>
      <c r="E612" s="258">
        <v>2267300</v>
      </c>
      <c r="F612" s="258" t="s">
        <v>1187</v>
      </c>
      <c r="G612" s="258" t="s">
        <v>33</v>
      </c>
      <c r="H612" s="258">
        <v>2</v>
      </c>
      <c r="I612" s="258" t="s">
        <v>1188</v>
      </c>
      <c r="J612" s="258" t="s">
        <v>1191</v>
      </c>
      <c r="K612" s="258" t="s">
        <v>1192</v>
      </c>
      <c r="L612" s="259">
        <v>44742</v>
      </c>
      <c r="M612" s="258" t="s">
        <v>20</v>
      </c>
    </row>
    <row r="613" spans="1:13" x14ac:dyDescent="0.25">
      <c r="A613" s="260" t="s">
        <v>1075</v>
      </c>
      <c r="B613" s="260" t="s">
        <v>1076</v>
      </c>
      <c r="C613" s="260" t="s">
        <v>1077</v>
      </c>
      <c r="D613" s="260" t="s">
        <v>1193</v>
      </c>
      <c r="E613" s="260">
        <v>482825</v>
      </c>
      <c r="F613" s="260" t="s">
        <v>1187</v>
      </c>
      <c r="G613" s="260" t="s">
        <v>33</v>
      </c>
      <c r="H613" s="260">
        <v>2</v>
      </c>
      <c r="I613" s="260" t="s">
        <v>1188</v>
      </c>
      <c r="J613" s="260" t="s">
        <v>1194</v>
      </c>
      <c r="K613" s="260" t="s">
        <v>1195</v>
      </c>
      <c r="L613" s="261">
        <v>44742</v>
      </c>
      <c r="M613" s="260" t="s">
        <v>20</v>
      </c>
    </row>
    <row r="614" spans="1:13" x14ac:dyDescent="0.25">
      <c r="A614" s="258" t="s">
        <v>1075</v>
      </c>
      <c r="B614" s="258" t="s">
        <v>1076</v>
      </c>
      <c r="C614" s="258" t="s">
        <v>1077</v>
      </c>
      <c r="D614" s="258" t="s">
        <v>569</v>
      </c>
      <c r="E614" s="258">
        <v>683303</v>
      </c>
      <c r="F614" s="258" t="s">
        <v>1187</v>
      </c>
      <c r="G614" s="258" t="s">
        <v>33</v>
      </c>
      <c r="H614" s="258">
        <v>2</v>
      </c>
      <c r="I614" s="258" t="s">
        <v>1188</v>
      </c>
      <c r="J614" s="258" t="s">
        <v>1196</v>
      </c>
      <c r="K614" s="258" t="s">
        <v>1197</v>
      </c>
      <c r="L614" s="259">
        <v>44742</v>
      </c>
      <c r="M614" s="258" t="s">
        <v>20</v>
      </c>
    </row>
    <row r="615" spans="1:13" x14ac:dyDescent="0.25">
      <c r="A615" s="260" t="s">
        <v>1075</v>
      </c>
      <c r="B615" s="260" t="s">
        <v>1076</v>
      </c>
      <c r="C615" s="260" t="s">
        <v>1077</v>
      </c>
      <c r="D615" s="260" t="s">
        <v>562</v>
      </c>
      <c r="E615" s="260">
        <v>1167337</v>
      </c>
      <c r="F615" s="260" t="s">
        <v>1187</v>
      </c>
      <c r="G615" s="260" t="s">
        <v>33</v>
      </c>
      <c r="H615" s="260">
        <v>2</v>
      </c>
      <c r="I615" s="260" t="s">
        <v>1188</v>
      </c>
      <c r="J615" s="260" t="s">
        <v>1198</v>
      </c>
      <c r="K615" s="260" t="s">
        <v>1199</v>
      </c>
      <c r="L615" s="261">
        <v>44742</v>
      </c>
      <c r="M615" s="260" t="s">
        <v>20</v>
      </c>
    </row>
    <row r="616" spans="1:13" x14ac:dyDescent="0.25">
      <c r="A616" s="258" t="s">
        <v>1075</v>
      </c>
      <c r="B616" s="258" t="s">
        <v>1076</v>
      </c>
      <c r="C616" s="258" t="s">
        <v>1077</v>
      </c>
      <c r="D616" s="258" t="s">
        <v>567</v>
      </c>
      <c r="E616" s="258">
        <v>416660</v>
      </c>
      <c r="F616" s="258" t="s">
        <v>1187</v>
      </c>
      <c r="G616" s="258" t="s">
        <v>33</v>
      </c>
      <c r="H616" s="258">
        <v>2</v>
      </c>
      <c r="I616" s="258" t="s">
        <v>1188</v>
      </c>
      <c r="J616" s="258" t="s">
        <v>1200</v>
      </c>
      <c r="K616" s="258" t="s">
        <v>1201</v>
      </c>
      <c r="L616" s="259">
        <v>44742</v>
      </c>
      <c r="M616" s="258" t="s">
        <v>20</v>
      </c>
    </row>
    <row r="617" spans="1:13" x14ac:dyDescent="0.25">
      <c r="A617" s="260" t="s">
        <v>1075</v>
      </c>
      <c r="B617" s="260" t="s">
        <v>1076</v>
      </c>
      <c r="C617" s="260" t="s">
        <v>1077</v>
      </c>
      <c r="D617" s="260" t="s">
        <v>558</v>
      </c>
      <c r="E617" s="260">
        <v>0</v>
      </c>
      <c r="F617" s="260" t="s">
        <v>1187</v>
      </c>
      <c r="G617" s="260" t="s">
        <v>33</v>
      </c>
      <c r="H617" s="260">
        <v>2</v>
      </c>
      <c r="I617" s="260" t="s">
        <v>1188</v>
      </c>
      <c r="J617" s="260" t="s">
        <v>1202</v>
      </c>
      <c r="K617" s="260" t="s">
        <v>1203</v>
      </c>
      <c r="L617" s="261">
        <v>44742</v>
      </c>
      <c r="M617" s="260" t="s">
        <v>20</v>
      </c>
    </row>
    <row r="618" spans="1:13" x14ac:dyDescent="0.25">
      <c r="A618" s="258" t="s">
        <v>753</v>
      </c>
      <c r="B618" s="258" t="s">
        <v>754</v>
      </c>
      <c r="C618" s="258" t="s">
        <v>632</v>
      </c>
      <c r="D618" s="258" t="s">
        <v>854</v>
      </c>
      <c r="E618" s="258" t="s">
        <v>17</v>
      </c>
      <c r="F618" s="258" t="s">
        <v>17</v>
      </c>
      <c r="G618" s="258" t="s">
        <v>17</v>
      </c>
      <c r="H618" s="258" t="s">
        <v>17</v>
      </c>
      <c r="I618" s="258" t="s">
        <v>17</v>
      </c>
      <c r="J618" s="258" t="s">
        <v>1204</v>
      </c>
      <c r="K618" s="258" t="s">
        <v>1205</v>
      </c>
      <c r="L618" s="259">
        <v>44767</v>
      </c>
      <c r="M618" s="258" t="s">
        <v>526</v>
      </c>
    </row>
    <row r="619" spans="1:13" x14ac:dyDescent="0.25">
      <c r="A619" s="260" t="s">
        <v>911</v>
      </c>
      <c r="B619" s="260" t="s">
        <v>912</v>
      </c>
      <c r="C619" s="260" t="s">
        <v>263</v>
      </c>
      <c r="D619" s="260" t="s">
        <v>38</v>
      </c>
      <c r="E619" s="260">
        <v>136000</v>
      </c>
      <c r="F619" s="260" t="s">
        <v>1206</v>
      </c>
      <c r="G619" s="260" t="s">
        <v>33</v>
      </c>
      <c r="H619" s="260">
        <v>2</v>
      </c>
      <c r="I619" s="260" t="s">
        <v>1207</v>
      </c>
      <c r="J619" s="260" t="s">
        <v>1208</v>
      </c>
      <c r="K619" s="260" t="s">
        <v>1209</v>
      </c>
      <c r="L619" s="261">
        <v>44768</v>
      </c>
      <c r="M619" s="260" t="s">
        <v>20</v>
      </c>
    </row>
    <row r="620" spans="1:13" x14ac:dyDescent="0.25">
      <c r="A620" s="258" t="s">
        <v>1210</v>
      </c>
      <c r="B620" s="258" t="s">
        <v>1211</v>
      </c>
      <c r="C620" s="258" t="s">
        <v>125</v>
      </c>
      <c r="D620" s="258" t="s">
        <v>38</v>
      </c>
      <c r="E620" s="258">
        <v>0</v>
      </c>
      <c r="F620" s="258" t="s">
        <v>17</v>
      </c>
      <c r="G620" s="258" t="s">
        <v>17</v>
      </c>
      <c r="H620" s="258" t="s">
        <v>17</v>
      </c>
      <c r="I620" s="258" t="s">
        <v>17</v>
      </c>
      <c r="J620" s="258" t="s">
        <v>17</v>
      </c>
      <c r="K620" s="258" t="s">
        <v>1212</v>
      </c>
      <c r="L620" s="259">
        <v>44770</v>
      </c>
      <c r="M620" s="258" t="s">
        <v>20</v>
      </c>
    </row>
    <row r="621" spans="1:13" x14ac:dyDescent="0.25">
      <c r="A621" s="260" t="s">
        <v>1210</v>
      </c>
      <c r="B621" s="260" t="s">
        <v>1211</v>
      </c>
      <c r="C621" s="260" t="s">
        <v>125</v>
      </c>
      <c r="D621" s="260" t="s">
        <v>1053</v>
      </c>
      <c r="E621" s="260">
        <v>0</v>
      </c>
      <c r="F621" s="260" t="s">
        <v>17</v>
      </c>
      <c r="G621" s="260" t="s">
        <v>17</v>
      </c>
      <c r="H621" s="260" t="s">
        <v>17</v>
      </c>
      <c r="I621" s="260" t="s">
        <v>17</v>
      </c>
      <c r="J621" s="260" t="s">
        <v>17</v>
      </c>
      <c r="K621" s="260" t="s">
        <v>1213</v>
      </c>
      <c r="L621" s="261">
        <v>44770</v>
      </c>
      <c r="M621" s="260" t="s">
        <v>20</v>
      </c>
    </row>
    <row r="622" spans="1:13" x14ac:dyDescent="0.25">
      <c r="A622" s="258" t="s">
        <v>1210</v>
      </c>
      <c r="B622" s="258" t="s">
        <v>1211</v>
      </c>
      <c r="C622" s="258" t="s">
        <v>125</v>
      </c>
      <c r="D622" s="258" t="s">
        <v>24</v>
      </c>
      <c r="E622" s="258">
        <v>0</v>
      </c>
      <c r="F622" s="258" t="s">
        <v>17</v>
      </c>
      <c r="G622" s="258" t="s">
        <v>17</v>
      </c>
      <c r="H622" s="258" t="s">
        <v>17</v>
      </c>
      <c r="I622" s="258" t="s">
        <v>17</v>
      </c>
      <c r="J622" s="258" t="s">
        <v>17</v>
      </c>
      <c r="K622" s="258" t="s">
        <v>1214</v>
      </c>
      <c r="L622" s="259">
        <v>44770</v>
      </c>
      <c r="M622" s="258" t="s">
        <v>20</v>
      </c>
    </row>
    <row r="623" spans="1:13" x14ac:dyDescent="0.25">
      <c r="A623" s="260" t="s">
        <v>1210</v>
      </c>
      <c r="B623" s="260" t="s">
        <v>1211</v>
      </c>
      <c r="C623" s="260" t="s">
        <v>125</v>
      </c>
      <c r="D623" s="260" t="s">
        <v>47</v>
      </c>
      <c r="E623" s="260">
        <v>1</v>
      </c>
      <c r="F623" s="260" t="s">
        <v>1215</v>
      </c>
      <c r="G623" s="260" t="s">
        <v>33</v>
      </c>
      <c r="H623" s="260">
        <v>2</v>
      </c>
      <c r="I623" s="260" t="s">
        <v>1216</v>
      </c>
      <c r="J623" s="260" t="s">
        <v>1217</v>
      </c>
      <c r="K623" s="260" t="s">
        <v>1218</v>
      </c>
      <c r="L623" s="261">
        <v>44770</v>
      </c>
      <c r="M623" s="260" t="s">
        <v>20</v>
      </c>
    </row>
    <row r="624" spans="1:13" x14ac:dyDescent="0.25">
      <c r="A624" s="258" t="s">
        <v>287</v>
      </c>
      <c r="B624" s="258" t="s">
        <v>288</v>
      </c>
      <c r="C624" s="258" t="s">
        <v>289</v>
      </c>
      <c r="D624" s="258" t="s">
        <v>47</v>
      </c>
      <c r="E624" s="258">
        <v>4</v>
      </c>
      <c r="F624" s="258" t="s">
        <v>17</v>
      </c>
      <c r="G624" s="258" t="s">
        <v>1219</v>
      </c>
      <c r="H624" s="258">
        <v>2</v>
      </c>
      <c r="I624" s="258" t="s">
        <v>17</v>
      </c>
      <c r="J624" s="258" t="s">
        <v>1220</v>
      </c>
      <c r="K624" s="258" t="s">
        <v>1221</v>
      </c>
      <c r="L624" s="259">
        <v>44773</v>
      </c>
      <c r="M624" s="258" t="s">
        <v>526</v>
      </c>
    </row>
    <row r="625" spans="1:13" x14ac:dyDescent="0.25">
      <c r="A625" s="260" t="s">
        <v>293</v>
      </c>
      <c r="B625" s="260" t="s">
        <v>294</v>
      </c>
      <c r="C625" s="260" t="s">
        <v>289</v>
      </c>
      <c r="D625" s="260" t="s">
        <v>47</v>
      </c>
      <c r="E625" s="260">
        <v>2</v>
      </c>
      <c r="F625" s="260" t="s">
        <v>17</v>
      </c>
      <c r="G625" s="260" t="s">
        <v>22</v>
      </c>
      <c r="H625" s="260">
        <v>3</v>
      </c>
      <c r="I625" s="260" t="s">
        <v>17</v>
      </c>
      <c r="J625" s="260" t="s">
        <v>1222</v>
      </c>
      <c r="K625" s="260" t="s">
        <v>1223</v>
      </c>
      <c r="L625" s="261">
        <v>44773</v>
      </c>
      <c r="M625" s="260" t="s">
        <v>526</v>
      </c>
    </row>
    <row r="626" spans="1:13" x14ac:dyDescent="0.25">
      <c r="A626" s="258" t="s">
        <v>1224</v>
      </c>
      <c r="B626" s="258" t="s">
        <v>1225</v>
      </c>
      <c r="C626" s="258" t="s">
        <v>1226</v>
      </c>
      <c r="D626" s="258" t="s">
        <v>47</v>
      </c>
      <c r="E626" s="258">
        <v>2</v>
      </c>
      <c r="F626" s="258" t="s">
        <v>17</v>
      </c>
      <c r="G626" s="258" t="s">
        <v>33</v>
      </c>
      <c r="H626" s="258">
        <v>2</v>
      </c>
      <c r="I626" s="258" t="s">
        <v>17</v>
      </c>
      <c r="J626" s="258" t="s">
        <v>1227</v>
      </c>
      <c r="K626" s="258" t="s">
        <v>1228</v>
      </c>
      <c r="L626" s="259">
        <v>44773</v>
      </c>
      <c r="M626" s="258" t="s">
        <v>526</v>
      </c>
    </row>
    <row r="627" spans="1:13" x14ac:dyDescent="0.25">
      <c r="A627" s="260" t="s">
        <v>316</v>
      </c>
      <c r="B627" s="260" t="s">
        <v>317</v>
      </c>
      <c r="C627" s="260" t="s">
        <v>318</v>
      </c>
      <c r="D627" s="260" t="s">
        <v>927</v>
      </c>
      <c r="E627" s="260">
        <v>41055</v>
      </c>
      <c r="F627" s="260" t="s">
        <v>1229</v>
      </c>
      <c r="G627" s="260" t="s">
        <v>33</v>
      </c>
      <c r="H627" s="260">
        <v>2</v>
      </c>
      <c r="I627" s="260" t="s">
        <v>1230</v>
      </c>
      <c r="J627" s="260" t="s">
        <v>1231</v>
      </c>
      <c r="K627" s="260" t="s">
        <v>1232</v>
      </c>
      <c r="L627" s="261">
        <v>44773</v>
      </c>
      <c r="M627" s="260" t="s">
        <v>526</v>
      </c>
    </row>
    <row r="628" spans="1:13" x14ac:dyDescent="0.25">
      <c r="A628" s="258" t="s">
        <v>316</v>
      </c>
      <c r="B628" s="258" t="s">
        <v>317</v>
      </c>
      <c r="C628" s="258" t="s">
        <v>318</v>
      </c>
      <c r="D628" s="258" t="s">
        <v>47</v>
      </c>
      <c r="E628" s="258">
        <v>3</v>
      </c>
      <c r="F628" s="258" t="s">
        <v>1233</v>
      </c>
      <c r="G628" s="258" t="s">
        <v>33</v>
      </c>
      <c r="H628" s="258">
        <v>2</v>
      </c>
      <c r="I628" s="258" t="s">
        <v>1234</v>
      </c>
      <c r="J628" s="258" t="s">
        <v>1235</v>
      </c>
      <c r="K628" s="258" t="s">
        <v>1236</v>
      </c>
      <c r="L628" s="259">
        <v>44773</v>
      </c>
      <c r="M628" s="258" t="s">
        <v>526</v>
      </c>
    </row>
    <row r="629" spans="1:13" x14ac:dyDescent="0.25">
      <c r="A629" s="260" t="s">
        <v>115</v>
      </c>
      <c r="B629" s="260" t="s">
        <v>116</v>
      </c>
      <c r="C629" s="260" t="s">
        <v>117</v>
      </c>
      <c r="D629" s="260" t="s">
        <v>47</v>
      </c>
      <c r="E629" s="260">
        <v>4</v>
      </c>
      <c r="F629" s="260" t="s">
        <v>17</v>
      </c>
      <c r="G629" s="260" t="s">
        <v>66</v>
      </c>
      <c r="H629" s="260">
        <v>1</v>
      </c>
      <c r="I629" s="260" t="s">
        <v>17</v>
      </c>
      <c r="J629" s="260" t="s">
        <v>1237</v>
      </c>
      <c r="K629" s="260" t="s">
        <v>1238</v>
      </c>
      <c r="L629" s="261">
        <v>44773</v>
      </c>
      <c r="M629" s="260" t="s">
        <v>526</v>
      </c>
    </row>
    <row r="630" spans="1:13" x14ac:dyDescent="0.25">
      <c r="A630" s="258" t="s">
        <v>331</v>
      </c>
      <c r="B630" s="258" t="s">
        <v>332</v>
      </c>
      <c r="C630" s="258" t="s">
        <v>333</v>
      </c>
      <c r="D630" s="258" t="s">
        <v>927</v>
      </c>
      <c r="E630" s="258">
        <v>446300</v>
      </c>
      <c r="F630" s="258" t="s">
        <v>1239</v>
      </c>
      <c r="G630" s="258" t="s">
        <v>33</v>
      </c>
      <c r="H630" s="258">
        <v>2</v>
      </c>
      <c r="I630" s="258" t="s">
        <v>1240</v>
      </c>
      <c r="J630" s="258" t="s">
        <v>1241</v>
      </c>
      <c r="K630" s="258" t="s">
        <v>1242</v>
      </c>
      <c r="L630" s="259">
        <v>44773</v>
      </c>
      <c r="M630" s="258" t="s">
        <v>526</v>
      </c>
    </row>
    <row r="631" spans="1:13" x14ac:dyDescent="0.25">
      <c r="A631" s="260" t="s">
        <v>331</v>
      </c>
      <c r="B631" s="260" t="s">
        <v>332</v>
      </c>
      <c r="C631" s="260" t="s">
        <v>333</v>
      </c>
      <c r="D631" s="260" t="s">
        <v>47</v>
      </c>
      <c r="E631" s="260">
        <v>4</v>
      </c>
      <c r="F631" s="260" t="s">
        <v>17</v>
      </c>
      <c r="G631" s="260" t="s">
        <v>22</v>
      </c>
      <c r="H631" s="260">
        <v>3</v>
      </c>
      <c r="I631" s="260" t="s">
        <v>17</v>
      </c>
      <c r="J631" s="260" t="s">
        <v>1243</v>
      </c>
      <c r="K631" s="260" t="s">
        <v>1244</v>
      </c>
      <c r="L631" s="261">
        <v>44773</v>
      </c>
      <c r="M631" s="260" t="s">
        <v>526</v>
      </c>
    </row>
    <row r="632" spans="1:13" x14ac:dyDescent="0.25">
      <c r="A632" s="258" t="s">
        <v>251</v>
      </c>
      <c r="B632" s="258" t="s">
        <v>252</v>
      </c>
      <c r="C632" s="258" t="s">
        <v>253</v>
      </c>
      <c r="D632" s="258" t="s">
        <v>927</v>
      </c>
      <c r="E632" s="258">
        <v>100000</v>
      </c>
      <c r="F632" s="258" t="s">
        <v>1245</v>
      </c>
      <c r="G632" s="258" t="s">
        <v>33</v>
      </c>
      <c r="H632" s="258">
        <v>2</v>
      </c>
      <c r="I632" s="258" t="s">
        <v>1246</v>
      </c>
      <c r="J632" s="258" t="s">
        <v>1247</v>
      </c>
      <c r="K632" s="258" t="s">
        <v>1248</v>
      </c>
      <c r="L632" s="259">
        <v>44773</v>
      </c>
      <c r="M632" s="258" t="s">
        <v>526</v>
      </c>
    </row>
    <row r="633" spans="1:13" x14ac:dyDescent="0.25">
      <c r="A633" s="260" t="s">
        <v>251</v>
      </c>
      <c r="B633" s="260" t="s">
        <v>252</v>
      </c>
      <c r="C633" s="260" t="s">
        <v>253</v>
      </c>
      <c r="D633" s="260" t="s">
        <v>47</v>
      </c>
      <c r="E633" s="260">
        <v>3</v>
      </c>
      <c r="F633" s="260" t="s">
        <v>17</v>
      </c>
      <c r="G633" s="260" t="s">
        <v>22</v>
      </c>
      <c r="H633" s="260">
        <v>3</v>
      </c>
      <c r="I633" s="260" t="s">
        <v>17</v>
      </c>
      <c r="J633" s="260" t="s">
        <v>1249</v>
      </c>
      <c r="K633" s="260" t="s">
        <v>1250</v>
      </c>
      <c r="L633" s="261">
        <v>44773</v>
      </c>
      <c r="M633" s="260" t="s">
        <v>526</v>
      </c>
    </row>
    <row r="634" spans="1:13" x14ac:dyDescent="0.25">
      <c r="A634" s="258" t="s">
        <v>396</v>
      </c>
      <c r="B634" s="258" t="s">
        <v>397</v>
      </c>
      <c r="C634" s="258" t="s">
        <v>398</v>
      </c>
      <c r="D634" s="258" t="s">
        <v>927</v>
      </c>
      <c r="E634" s="258">
        <v>163610</v>
      </c>
      <c r="F634" s="258" t="s">
        <v>1251</v>
      </c>
      <c r="G634" s="258" t="s">
        <v>33</v>
      </c>
      <c r="H634" s="258">
        <v>2</v>
      </c>
      <c r="I634" s="258" t="s">
        <v>1252</v>
      </c>
      <c r="J634" s="258" t="s">
        <v>1253</v>
      </c>
      <c r="K634" s="258" t="s">
        <v>1254</v>
      </c>
      <c r="L634" s="259">
        <v>44773</v>
      </c>
      <c r="M634" s="258" t="s">
        <v>526</v>
      </c>
    </row>
    <row r="635" spans="1:13" x14ac:dyDescent="0.25">
      <c r="A635" s="260" t="s">
        <v>396</v>
      </c>
      <c r="B635" s="260" t="s">
        <v>397</v>
      </c>
      <c r="C635" s="260" t="s">
        <v>398</v>
      </c>
      <c r="D635" s="260" t="s">
        <v>47</v>
      </c>
      <c r="E635" s="260">
        <v>4</v>
      </c>
      <c r="F635" s="260" t="s">
        <v>1255</v>
      </c>
      <c r="G635" s="260" t="s">
        <v>22</v>
      </c>
      <c r="H635" s="260">
        <v>3</v>
      </c>
      <c r="I635" s="260" t="s">
        <v>1256</v>
      </c>
      <c r="J635" s="260" t="s">
        <v>1220</v>
      </c>
      <c r="K635" s="260" t="s">
        <v>1257</v>
      </c>
      <c r="L635" s="261">
        <v>44773</v>
      </c>
      <c r="M635" s="260" t="s">
        <v>20</v>
      </c>
    </row>
    <row r="636" spans="1:13" x14ac:dyDescent="0.25">
      <c r="A636" s="258" t="s">
        <v>293</v>
      </c>
      <c r="B636" s="258" t="s">
        <v>294</v>
      </c>
      <c r="C636" s="258" t="s">
        <v>289</v>
      </c>
      <c r="D636" s="258" t="s">
        <v>769</v>
      </c>
      <c r="E636" s="258" t="s">
        <v>17</v>
      </c>
      <c r="F636" s="258" t="s">
        <v>17</v>
      </c>
      <c r="G636" s="258" t="s">
        <v>17</v>
      </c>
      <c r="H636" s="258" t="s">
        <v>17</v>
      </c>
      <c r="I636" s="258" t="s">
        <v>17</v>
      </c>
      <c r="J636" s="258" t="s">
        <v>683</v>
      </c>
      <c r="K636" s="258" t="s">
        <v>1258</v>
      </c>
      <c r="L636" s="259">
        <v>44797</v>
      </c>
      <c r="M636" s="258" t="s">
        <v>526</v>
      </c>
    </row>
    <row r="637" spans="1:13" x14ac:dyDescent="0.25">
      <c r="A637" s="260" t="s">
        <v>476</v>
      </c>
      <c r="B637" s="260" t="s">
        <v>477</v>
      </c>
      <c r="C637" s="260" t="s">
        <v>125</v>
      </c>
      <c r="D637" s="260" t="s">
        <v>927</v>
      </c>
      <c r="E637" s="260">
        <v>13297</v>
      </c>
      <c r="F637" s="260" t="s">
        <v>1259</v>
      </c>
      <c r="G637" s="260" t="s">
        <v>66</v>
      </c>
      <c r="H637" s="260">
        <v>1</v>
      </c>
      <c r="I637" s="260" t="s">
        <v>1260</v>
      </c>
      <c r="J637" s="260" t="s">
        <v>1259</v>
      </c>
      <c r="K637" s="260" t="s">
        <v>1261</v>
      </c>
      <c r="L637" s="261">
        <v>44800</v>
      </c>
      <c r="M637" s="260" t="s">
        <v>526</v>
      </c>
    </row>
    <row r="638" spans="1:13" x14ac:dyDescent="0.25">
      <c r="A638" s="258" t="s">
        <v>549</v>
      </c>
      <c r="B638" s="258" t="s">
        <v>550</v>
      </c>
      <c r="C638" s="258" t="s">
        <v>551</v>
      </c>
      <c r="D638" s="258" t="s">
        <v>927</v>
      </c>
      <c r="E638" s="258">
        <v>235533</v>
      </c>
      <c r="F638" s="258" t="s">
        <v>1262</v>
      </c>
      <c r="G638" s="258" t="s">
        <v>1219</v>
      </c>
      <c r="H638" s="258">
        <v>2</v>
      </c>
      <c r="I638" s="258" t="s">
        <v>1263</v>
      </c>
      <c r="J638" s="258" t="s">
        <v>1264</v>
      </c>
      <c r="K638" s="258" t="s">
        <v>1265</v>
      </c>
      <c r="L638" s="259">
        <v>44800</v>
      </c>
      <c r="M638" s="258" t="s">
        <v>526</v>
      </c>
    </row>
    <row r="639" spans="1:13" x14ac:dyDescent="0.25">
      <c r="A639" s="260" t="s">
        <v>261</v>
      </c>
      <c r="B639" s="260" t="s">
        <v>262</v>
      </c>
      <c r="C639" s="260" t="s">
        <v>263</v>
      </c>
      <c r="D639" s="260" t="s">
        <v>38</v>
      </c>
      <c r="E639" s="260" t="s">
        <v>17</v>
      </c>
      <c r="F639" s="260" t="s">
        <v>17</v>
      </c>
      <c r="G639" s="260" t="s">
        <v>17</v>
      </c>
      <c r="H639" s="260" t="s">
        <v>17</v>
      </c>
      <c r="I639" s="260" t="s">
        <v>17</v>
      </c>
      <c r="J639" s="260" t="s">
        <v>683</v>
      </c>
      <c r="K639" s="260" t="s">
        <v>1266</v>
      </c>
      <c r="L639" s="261">
        <v>44801</v>
      </c>
      <c r="M639" s="260" t="s">
        <v>20</v>
      </c>
    </row>
    <row r="640" spans="1:13" x14ac:dyDescent="0.25">
      <c r="A640" s="258" t="s">
        <v>77</v>
      </c>
      <c r="B640" s="258" t="s">
        <v>78</v>
      </c>
      <c r="C640" s="258" t="s">
        <v>79</v>
      </c>
      <c r="D640" s="258" t="s">
        <v>21</v>
      </c>
      <c r="E640" s="258" t="s">
        <v>17</v>
      </c>
      <c r="F640" s="258" t="s">
        <v>17</v>
      </c>
      <c r="G640" s="258" t="s">
        <v>17</v>
      </c>
      <c r="H640" s="258" t="s">
        <v>17</v>
      </c>
      <c r="I640" s="258" t="s">
        <v>17</v>
      </c>
      <c r="J640" s="258" t="s">
        <v>17</v>
      </c>
      <c r="K640" s="258" t="s">
        <v>1267</v>
      </c>
      <c r="L640" s="259">
        <v>44801</v>
      </c>
      <c r="M640" s="258" t="s">
        <v>20</v>
      </c>
    </row>
    <row r="641" spans="1:13" x14ac:dyDescent="0.25">
      <c r="A641" s="260" t="s">
        <v>1268</v>
      </c>
      <c r="B641" s="260" t="s">
        <v>1269</v>
      </c>
      <c r="C641" s="260" t="s">
        <v>1270</v>
      </c>
      <c r="D641" s="260" t="s">
        <v>38</v>
      </c>
      <c r="E641" s="260" t="s">
        <v>17</v>
      </c>
      <c r="F641" s="260" t="s">
        <v>1271</v>
      </c>
      <c r="G641" s="260" t="s">
        <v>17</v>
      </c>
      <c r="H641" s="260" t="s">
        <v>17</v>
      </c>
      <c r="I641" s="260" t="s">
        <v>17</v>
      </c>
      <c r="J641" s="260" t="s">
        <v>17</v>
      </c>
      <c r="K641" s="260" t="s">
        <v>1272</v>
      </c>
      <c r="L641" s="261">
        <v>44801</v>
      </c>
      <c r="M641" s="260" t="s">
        <v>526</v>
      </c>
    </row>
    <row r="642" spans="1:13" x14ac:dyDescent="0.25">
      <c r="A642" s="258" t="s">
        <v>1268</v>
      </c>
      <c r="B642" s="258" t="s">
        <v>1269</v>
      </c>
      <c r="C642" s="258" t="s">
        <v>1270</v>
      </c>
      <c r="D642" s="258" t="s">
        <v>40</v>
      </c>
      <c r="E642" s="258" t="s">
        <v>17</v>
      </c>
      <c r="F642" s="258" t="s">
        <v>1271</v>
      </c>
      <c r="G642" s="258" t="s">
        <v>17</v>
      </c>
      <c r="H642" s="258" t="s">
        <v>17</v>
      </c>
      <c r="I642" s="258" t="s">
        <v>17</v>
      </c>
      <c r="J642" s="258" t="s">
        <v>17</v>
      </c>
      <c r="K642" s="258" t="s">
        <v>1273</v>
      </c>
      <c r="L642" s="259">
        <v>44801</v>
      </c>
      <c r="M642" s="258" t="s">
        <v>526</v>
      </c>
    </row>
    <row r="643" spans="1:13" x14ac:dyDescent="0.25">
      <c r="A643" s="260" t="s">
        <v>1268</v>
      </c>
      <c r="B643" s="260" t="s">
        <v>1269</v>
      </c>
      <c r="C643" s="260" t="s">
        <v>1270</v>
      </c>
      <c r="D643" s="260" t="s">
        <v>16</v>
      </c>
      <c r="E643" s="260" t="s">
        <v>17</v>
      </c>
      <c r="F643" s="260" t="s">
        <v>17</v>
      </c>
      <c r="G643" s="260" t="s">
        <v>17</v>
      </c>
      <c r="H643" s="260" t="s">
        <v>17</v>
      </c>
      <c r="I643" s="260" t="s">
        <v>17</v>
      </c>
      <c r="J643" s="260" t="s">
        <v>17</v>
      </c>
      <c r="K643" s="260" t="s">
        <v>1274</v>
      </c>
      <c r="L643" s="261">
        <v>44801</v>
      </c>
      <c r="M643" s="260" t="s">
        <v>526</v>
      </c>
    </row>
    <row r="644" spans="1:13" x14ac:dyDescent="0.25">
      <c r="A644" s="258" t="s">
        <v>1268</v>
      </c>
      <c r="B644" s="258" t="s">
        <v>1269</v>
      </c>
      <c r="C644" s="258" t="s">
        <v>1270</v>
      </c>
      <c r="D644" s="258" t="s">
        <v>21</v>
      </c>
      <c r="E644" s="258" t="s">
        <v>17</v>
      </c>
      <c r="F644" s="258" t="s">
        <v>17</v>
      </c>
      <c r="G644" s="258" t="s">
        <v>17</v>
      </c>
      <c r="H644" s="258" t="s">
        <v>17</v>
      </c>
      <c r="I644" s="258" t="s">
        <v>17</v>
      </c>
      <c r="J644" s="258" t="s">
        <v>17</v>
      </c>
      <c r="K644" s="258" t="s">
        <v>1275</v>
      </c>
      <c r="L644" s="259">
        <v>44801</v>
      </c>
      <c r="M644" s="258" t="s">
        <v>526</v>
      </c>
    </row>
    <row r="645" spans="1:13" x14ac:dyDescent="0.25">
      <c r="A645" s="260" t="s">
        <v>1268</v>
      </c>
      <c r="B645" s="260" t="s">
        <v>1269</v>
      </c>
      <c r="C645" s="260" t="s">
        <v>1270</v>
      </c>
      <c r="D645" s="260" t="s">
        <v>1053</v>
      </c>
      <c r="E645" s="260" t="s">
        <v>17</v>
      </c>
      <c r="F645" s="260" t="s">
        <v>17</v>
      </c>
      <c r="G645" s="260" t="s">
        <v>17</v>
      </c>
      <c r="H645" s="260" t="s">
        <v>17</v>
      </c>
      <c r="I645" s="260" t="s">
        <v>17</v>
      </c>
      <c r="J645" s="260" t="s">
        <v>17</v>
      </c>
      <c r="K645" s="260" t="s">
        <v>1276</v>
      </c>
      <c r="L645" s="261">
        <v>44801</v>
      </c>
      <c r="M645" s="260" t="s">
        <v>526</v>
      </c>
    </row>
    <row r="646" spans="1:13" x14ac:dyDescent="0.25">
      <c r="A646" s="258" t="s">
        <v>1268</v>
      </c>
      <c r="B646" s="258" t="s">
        <v>1269</v>
      </c>
      <c r="C646" s="258" t="s">
        <v>1270</v>
      </c>
      <c r="D646" s="258" t="s">
        <v>24</v>
      </c>
      <c r="E646" s="258" t="s">
        <v>17</v>
      </c>
      <c r="F646" s="258" t="s">
        <v>17</v>
      </c>
      <c r="G646" s="258" t="s">
        <v>17</v>
      </c>
      <c r="H646" s="258" t="s">
        <v>17</v>
      </c>
      <c r="I646" s="258" t="s">
        <v>17</v>
      </c>
      <c r="J646" s="258" t="s">
        <v>17</v>
      </c>
      <c r="K646" s="258" t="s">
        <v>1277</v>
      </c>
      <c r="L646" s="259">
        <v>44801</v>
      </c>
      <c r="M646" s="258" t="s">
        <v>526</v>
      </c>
    </row>
    <row r="647" spans="1:13" x14ac:dyDescent="0.25">
      <c r="A647" s="260" t="s">
        <v>1268</v>
      </c>
      <c r="B647" s="260" t="s">
        <v>1269</v>
      </c>
      <c r="C647" s="260" t="s">
        <v>1270</v>
      </c>
      <c r="D647" s="260" t="s">
        <v>47</v>
      </c>
      <c r="E647" s="260">
        <v>4</v>
      </c>
      <c r="F647" s="260" t="s">
        <v>1278</v>
      </c>
      <c r="G647" s="260" t="s">
        <v>66</v>
      </c>
      <c r="H647" s="260">
        <v>1</v>
      </c>
      <c r="I647" s="260" t="s">
        <v>1279</v>
      </c>
      <c r="J647" s="260" t="s">
        <v>1220</v>
      </c>
      <c r="K647" s="260" t="s">
        <v>1280</v>
      </c>
      <c r="L647" s="261">
        <v>44801</v>
      </c>
      <c r="M647" s="260" t="s">
        <v>526</v>
      </c>
    </row>
    <row r="648" spans="1:13" x14ac:dyDescent="0.25">
      <c r="A648" s="258" t="s">
        <v>1268</v>
      </c>
      <c r="B648" s="258" t="s">
        <v>1269</v>
      </c>
      <c r="C648" s="258" t="s">
        <v>1270</v>
      </c>
      <c r="D648" s="258" t="s">
        <v>26</v>
      </c>
      <c r="E648" s="258" t="s">
        <v>17</v>
      </c>
      <c r="F648" s="258" t="s">
        <v>17</v>
      </c>
      <c r="G648" s="258" t="s">
        <v>17</v>
      </c>
      <c r="H648" s="258" t="s">
        <v>17</v>
      </c>
      <c r="I648" s="258" t="s">
        <v>17</v>
      </c>
      <c r="J648" s="258" t="s">
        <v>17</v>
      </c>
      <c r="K648" s="258" t="s">
        <v>1281</v>
      </c>
      <c r="L648" s="259">
        <v>44801</v>
      </c>
      <c r="M648" s="258" t="s">
        <v>526</v>
      </c>
    </row>
    <row r="649" spans="1:13" x14ac:dyDescent="0.25">
      <c r="A649" s="260" t="s">
        <v>1268</v>
      </c>
      <c r="B649" s="260" t="s">
        <v>1269</v>
      </c>
      <c r="C649" s="260" t="s">
        <v>1270</v>
      </c>
      <c r="D649" s="260" t="s">
        <v>28</v>
      </c>
      <c r="E649" s="260" t="s">
        <v>17</v>
      </c>
      <c r="F649" s="260" t="s">
        <v>17</v>
      </c>
      <c r="G649" s="260" t="s">
        <v>17</v>
      </c>
      <c r="H649" s="260" t="s">
        <v>17</v>
      </c>
      <c r="I649" s="260" t="s">
        <v>17</v>
      </c>
      <c r="J649" s="260" t="s">
        <v>17</v>
      </c>
      <c r="K649" s="260" t="s">
        <v>1282</v>
      </c>
      <c r="L649" s="261">
        <v>44801</v>
      </c>
      <c r="M649" s="260" t="s">
        <v>526</v>
      </c>
    </row>
    <row r="650" spans="1:13" x14ac:dyDescent="0.25">
      <c r="A650" s="258" t="s">
        <v>1283</v>
      </c>
      <c r="B650" s="258" t="s">
        <v>1284</v>
      </c>
      <c r="C650" s="258" t="s">
        <v>1285</v>
      </c>
      <c r="D650" s="258" t="s">
        <v>38</v>
      </c>
      <c r="E650" s="258" t="s">
        <v>17</v>
      </c>
      <c r="F650" s="258" t="s">
        <v>17</v>
      </c>
      <c r="G650" s="258" t="s">
        <v>17</v>
      </c>
      <c r="H650" s="258" t="s">
        <v>17</v>
      </c>
      <c r="I650" s="258" t="s">
        <v>17</v>
      </c>
      <c r="J650" s="258" t="s">
        <v>17</v>
      </c>
      <c r="K650" s="258" t="s">
        <v>1286</v>
      </c>
      <c r="L650" s="259">
        <v>44801</v>
      </c>
      <c r="M650" s="258" t="s">
        <v>526</v>
      </c>
    </row>
    <row r="651" spans="1:13" x14ac:dyDescent="0.25">
      <c r="A651" s="260" t="s">
        <v>1283</v>
      </c>
      <c r="B651" s="260" t="s">
        <v>1284</v>
      </c>
      <c r="C651" s="260" t="s">
        <v>1285</v>
      </c>
      <c r="D651" s="260" t="s">
        <v>40</v>
      </c>
      <c r="E651" s="260" t="s">
        <v>17</v>
      </c>
      <c r="F651" s="260" t="s">
        <v>17</v>
      </c>
      <c r="G651" s="260" t="s">
        <v>17</v>
      </c>
      <c r="H651" s="260" t="s">
        <v>17</v>
      </c>
      <c r="I651" s="260" t="s">
        <v>17</v>
      </c>
      <c r="J651" s="260" t="s">
        <v>17</v>
      </c>
      <c r="K651" s="260" t="s">
        <v>1287</v>
      </c>
      <c r="L651" s="261">
        <v>44801</v>
      </c>
      <c r="M651" s="260" t="s">
        <v>526</v>
      </c>
    </row>
    <row r="652" spans="1:13" x14ac:dyDescent="0.25">
      <c r="A652" s="258" t="s">
        <v>1283</v>
      </c>
      <c r="B652" s="258" t="s">
        <v>1284</v>
      </c>
      <c r="C652" s="258" t="s">
        <v>1285</v>
      </c>
      <c r="D652" s="258" t="s">
        <v>16</v>
      </c>
      <c r="E652" s="258" t="s">
        <v>17</v>
      </c>
      <c r="F652" s="258" t="s">
        <v>17</v>
      </c>
      <c r="G652" s="258" t="s">
        <v>17</v>
      </c>
      <c r="H652" s="258" t="s">
        <v>17</v>
      </c>
      <c r="I652" s="258" t="s">
        <v>17</v>
      </c>
      <c r="J652" s="258" t="s">
        <v>17</v>
      </c>
      <c r="K652" s="258" t="s">
        <v>1288</v>
      </c>
      <c r="L652" s="259">
        <v>44801</v>
      </c>
      <c r="M652" s="258" t="s">
        <v>526</v>
      </c>
    </row>
    <row r="653" spans="1:13" x14ac:dyDescent="0.25">
      <c r="A653" s="260" t="s">
        <v>1283</v>
      </c>
      <c r="B653" s="260" t="s">
        <v>1284</v>
      </c>
      <c r="C653" s="260" t="s">
        <v>1285</v>
      </c>
      <c r="D653" s="260" t="s">
        <v>21</v>
      </c>
      <c r="E653" s="260" t="s">
        <v>17</v>
      </c>
      <c r="F653" s="260" t="s">
        <v>17</v>
      </c>
      <c r="G653" s="260" t="s">
        <v>17</v>
      </c>
      <c r="H653" s="260" t="s">
        <v>17</v>
      </c>
      <c r="I653" s="260" t="s">
        <v>17</v>
      </c>
      <c r="J653" s="260" t="s">
        <v>17</v>
      </c>
      <c r="K653" s="260" t="s">
        <v>1289</v>
      </c>
      <c r="L653" s="261">
        <v>44801</v>
      </c>
      <c r="M653" s="260" t="s">
        <v>526</v>
      </c>
    </row>
    <row r="654" spans="1:13" x14ac:dyDescent="0.25">
      <c r="A654" s="258" t="s">
        <v>1283</v>
      </c>
      <c r="B654" s="258" t="s">
        <v>1284</v>
      </c>
      <c r="C654" s="258" t="s">
        <v>1285</v>
      </c>
      <c r="D654" s="258" t="s">
        <v>1053</v>
      </c>
      <c r="E654" s="258" t="s">
        <v>17</v>
      </c>
      <c r="F654" s="258" t="s">
        <v>17</v>
      </c>
      <c r="G654" s="258" t="s">
        <v>17</v>
      </c>
      <c r="H654" s="258" t="s">
        <v>17</v>
      </c>
      <c r="I654" s="258" t="s">
        <v>17</v>
      </c>
      <c r="J654" s="258" t="s">
        <v>17</v>
      </c>
      <c r="K654" s="258" t="s">
        <v>1290</v>
      </c>
      <c r="L654" s="259">
        <v>44801</v>
      </c>
      <c r="M654" s="258" t="s">
        <v>526</v>
      </c>
    </row>
    <row r="655" spans="1:13" x14ac:dyDescent="0.25">
      <c r="A655" s="260" t="s">
        <v>1283</v>
      </c>
      <c r="B655" s="260" t="s">
        <v>1284</v>
      </c>
      <c r="C655" s="260" t="s">
        <v>1285</v>
      </c>
      <c r="D655" s="260" t="s">
        <v>24</v>
      </c>
      <c r="E655" s="260" t="s">
        <v>17</v>
      </c>
      <c r="F655" s="260" t="s">
        <v>17</v>
      </c>
      <c r="G655" s="260" t="s">
        <v>17</v>
      </c>
      <c r="H655" s="260" t="s">
        <v>17</v>
      </c>
      <c r="I655" s="260" t="s">
        <v>17</v>
      </c>
      <c r="J655" s="260" t="s">
        <v>17</v>
      </c>
      <c r="K655" s="260" t="s">
        <v>1291</v>
      </c>
      <c r="L655" s="261">
        <v>44801</v>
      </c>
      <c r="M655" s="260" t="s">
        <v>526</v>
      </c>
    </row>
    <row r="656" spans="1:13" x14ac:dyDescent="0.25">
      <c r="A656" s="258" t="s">
        <v>1283</v>
      </c>
      <c r="B656" s="258" t="s">
        <v>1284</v>
      </c>
      <c r="C656" s="258" t="s">
        <v>1285</v>
      </c>
      <c r="D656" s="258" t="s">
        <v>47</v>
      </c>
      <c r="E656" s="258">
        <v>4</v>
      </c>
      <c r="F656" s="258" t="s">
        <v>1292</v>
      </c>
      <c r="G656" s="258" t="s">
        <v>66</v>
      </c>
      <c r="H656" s="258">
        <v>1</v>
      </c>
      <c r="I656" s="258" t="s">
        <v>1293</v>
      </c>
      <c r="J656" s="258" t="s">
        <v>1220</v>
      </c>
      <c r="K656" s="258" t="s">
        <v>1294</v>
      </c>
      <c r="L656" s="259">
        <v>44801</v>
      </c>
      <c r="M656" s="258" t="s">
        <v>526</v>
      </c>
    </row>
    <row r="657" spans="1:13" x14ac:dyDescent="0.25">
      <c r="A657" s="260" t="s">
        <v>1283</v>
      </c>
      <c r="B657" s="260" t="s">
        <v>1284</v>
      </c>
      <c r="C657" s="260" t="s">
        <v>1285</v>
      </c>
      <c r="D657" s="260" t="s">
        <v>26</v>
      </c>
      <c r="E657" s="260" t="s">
        <v>17</v>
      </c>
      <c r="F657" s="260" t="s">
        <v>17</v>
      </c>
      <c r="G657" s="260" t="s">
        <v>17</v>
      </c>
      <c r="H657" s="260" t="s">
        <v>17</v>
      </c>
      <c r="I657" s="260" t="s">
        <v>17</v>
      </c>
      <c r="J657" s="260" t="s">
        <v>17</v>
      </c>
      <c r="K657" s="260" t="s">
        <v>1295</v>
      </c>
      <c r="L657" s="261">
        <v>44801</v>
      </c>
      <c r="M657" s="260" t="s">
        <v>526</v>
      </c>
    </row>
    <row r="658" spans="1:13" x14ac:dyDescent="0.25">
      <c r="A658" s="258" t="s">
        <v>1283</v>
      </c>
      <c r="B658" s="258" t="s">
        <v>1284</v>
      </c>
      <c r="C658" s="258" t="s">
        <v>1285</v>
      </c>
      <c r="D658" s="258" t="s">
        <v>28</v>
      </c>
      <c r="E658" s="258" t="s">
        <v>17</v>
      </c>
      <c r="F658" s="258" t="s">
        <v>17</v>
      </c>
      <c r="G658" s="258" t="s">
        <v>17</v>
      </c>
      <c r="H658" s="258" t="s">
        <v>17</v>
      </c>
      <c r="I658" s="258" t="s">
        <v>17</v>
      </c>
      <c r="J658" s="258" t="s">
        <v>17</v>
      </c>
      <c r="K658" s="258" t="s">
        <v>1296</v>
      </c>
      <c r="L658" s="259">
        <v>44801</v>
      </c>
      <c r="M658" s="258" t="s">
        <v>526</v>
      </c>
    </row>
    <row r="659" spans="1:13" x14ac:dyDescent="0.25">
      <c r="A659" s="260" t="s">
        <v>585</v>
      </c>
      <c r="B659" s="260" t="s">
        <v>586</v>
      </c>
      <c r="C659" s="260" t="s">
        <v>587</v>
      </c>
      <c r="D659" s="260" t="s">
        <v>1297</v>
      </c>
      <c r="E659" s="260">
        <v>837127015</v>
      </c>
      <c r="F659" s="260" t="s">
        <v>1298</v>
      </c>
      <c r="G659" s="260" t="s">
        <v>66</v>
      </c>
      <c r="H659" s="260">
        <v>1</v>
      </c>
      <c r="I659" s="260" t="s">
        <v>1299</v>
      </c>
      <c r="J659" s="260" t="s">
        <v>1300</v>
      </c>
      <c r="K659" s="260" t="s">
        <v>1301</v>
      </c>
      <c r="L659" s="261">
        <v>44802</v>
      </c>
      <c r="M659" s="260" t="s">
        <v>20</v>
      </c>
    </row>
    <row r="660" spans="1:13" x14ac:dyDescent="0.25">
      <c r="A660" s="258" t="s">
        <v>585</v>
      </c>
      <c r="B660" s="258" t="s">
        <v>586</v>
      </c>
      <c r="C660" s="258" t="s">
        <v>587</v>
      </c>
      <c r="D660" s="258" t="s">
        <v>927</v>
      </c>
      <c r="E660" s="258">
        <v>5811256</v>
      </c>
      <c r="F660" s="258" t="s">
        <v>1302</v>
      </c>
      <c r="G660" s="258" t="s">
        <v>33</v>
      </c>
      <c r="H660" s="258">
        <v>2</v>
      </c>
      <c r="I660" s="258" t="s">
        <v>1303</v>
      </c>
      <c r="J660" s="258" t="s">
        <v>1304</v>
      </c>
      <c r="K660" s="258" t="s">
        <v>1305</v>
      </c>
      <c r="L660" s="259">
        <v>44802</v>
      </c>
      <c r="M660" s="258" t="s">
        <v>20</v>
      </c>
    </row>
    <row r="661" spans="1:13" x14ac:dyDescent="0.25">
      <c r="A661" s="260" t="s">
        <v>585</v>
      </c>
      <c r="B661" s="260" t="s">
        <v>586</v>
      </c>
      <c r="C661" s="260" t="s">
        <v>587</v>
      </c>
      <c r="D661" s="260" t="s">
        <v>1006</v>
      </c>
      <c r="E661" s="260">
        <v>214402247</v>
      </c>
      <c r="F661" s="260" t="s">
        <v>1306</v>
      </c>
      <c r="G661" s="260" t="s">
        <v>33</v>
      </c>
      <c r="H661" s="260">
        <v>2</v>
      </c>
      <c r="I661" s="260" t="s">
        <v>1307</v>
      </c>
      <c r="J661" s="260" t="s">
        <v>1308</v>
      </c>
      <c r="K661" s="260" t="s">
        <v>1309</v>
      </c>
      <c r="L661" s="261">
        <v>44802</v>
      </c>
      <c r="M661" s="260" t="s">
        <v>20</v>
      </c>
    </row>
    <row r="662" spans="1:13" x14ac:dyDescent="0.25">
      <c r="A662" s="258" t="s">
        <v>585</v>
      </c>
      <c r="B662" s="258" t="s">
        <v>586</v>
      </c>
      <c r="C662" s="258" t="s">
        <v>587</v>
      </c>
      <c r="D662" s="258" t="s">
        <v>932</v>
      </c>
      <c r="E662" s="258">
        <v>64593140</v>
      </c>
      <c r="F662" s="258" t="s">
        <v>1310</v>
      </c>
      <c r="G662" s="258" t="s">
        <v>33</v>
      </c>
      <c r="H662" s="258">
        <v>2</v>
      </c>
      <c r="I662" s="258" t="s">
        <v>1311</v>
      </c>
      <c r="J662" s="258" t="s">
        <v>1312</v>
      </c>
      <c r="K662" s="258" t="s">
        <v>1313</v>
      </c>
      <c r="L662" s="259">
        <v>44802</v>
      </c>
      <c r="M662" s="258" t="s">
        <v>20</v>
      </c>
    </row>
    <row r="663" spans="1:13" x14ac:dyDescent="0.25">
      <c r="A663" s="260" t="s">
        <v>585</v>
      </c>
      <c r="B663" s="260" t="s">
        <v>586</v>
      </c>
      <c r="C663" s="260" t="s">
        <v>587</v>
      </c>
      <c r="D663" s="260" t="s">
        <v>769</v>
      </c>
      <c r="E663" s="260">
        <v>11995659</v>
      </c>
      <c r="F663" s="260" t="s">
        <v>1314</v>
      </c>
      <c r="G663" s="260" t="s">
        <v>33</v>
      </c>
      <c r="H663" s="260">
        <v>2</v>
      </c>
      <c r="I663" s="260" t="s">
        <v>1315</v>
      </c>
      <c r="J663" s="260" t="s">
        <v>1316</v>
      </c>
      <c r="K663" s="260" t="s">
        <v>1317</v>
      </c>
      <c r="L663" s="261">
        <v>44802</v>
      </c>
      <c r="M663" s="260" t="s">
        <v>20</v>
      </c>
    </row>
    <row r="664" spans="1:13" x14ac:dyDescent="0.25">
      <c r="A664" s="258" t="s">
        <v>585</v>
      </c>
      <c r="B664" s="258" t="s">
        <v>586</v>
      </c>
      <c r="C664" s="258" t="s">
        <v>587</v>
      </c>
      <c r="D664" s="258" t="s">
        <v>38</v>
      </c>
      <c r="E664" s="258" t="s">
        <v>17</v>
      </c>
      <c r="F664" s="258" t="s">
        <v>999</v>
      </c>
      <c r="G664" s="258" t="s">
        <v>17</v>
      </c>
      <c r="H664" s="258" t="s">
        <v>17</v>
      </c>
      <c r="I664" s="258" t="s">
        <v>17</v>
      </c>
      <c r="J664" s="258" t="s">
        <v>1318</v>
      </c>
      <c r="K664" s="258" t="s">
        <v>1319</v>
      </c>
      <c r="L664" s="259">
        <v>44802</v>
      </c>
      <c r="M664" s="258" t="s">
        <v>526</v>
      </c>
    </row>
    <row r="665" spans="1:13" x14ac:dyDescent="0.25">
      <c r="A665" s="260" t="s">
        <v>585</v>
      </c>
      <c r="B665" s="260" t="s">
        <v>586</v>
      </c>
      <c r="C665" s="260" t="s">
        <v>587</v>
      </c>
      <c r="D665" s="260" t="s">
        <v>40</v>
      </c>
      <c r="E665" s="260" t="s">
        <v>17</v>
      </c>
      <c r="F665" s="260" t="s">
        <v>999</v>
      </c>
      <c r="G665" s="260" t="s">
        <v>17</v>
      </c>
      <c r="H665" s="260" t="s">
        <v>17</v>
      </c>
      <c r="I665" s="260" t="s">
        <v>17</v>
      </c>
      <c r="J665" s="260" t="s">
        <v>1318</v>
      </c>
      <c r="K665" s="260" t="s">
        <v>1320</v>
      </c>
      <c r="L665" s="261">
        <v>44802</v>
      </c>
      <c r="M665" s="260" t="s">
        <v>526</v>
      </c>
    </row>
    <row r="666" spans="1:13" x14ac:dyDescent="0.25">
      <c r="A666" s="258" t="s">
        <v>585</v>
      </c>
      <c r="B666" s="258" t="s">
        <v>586</v>
      </c>
      <c r="C666" s="258" t="s">
        <v>587</v>
      </c>
      <c r="D666" s="258" t="s">
        <v>854</v>
      </c>
      <c r="E666" s="258">
        <v>512</v>
      </c>
      <c r="F666" s="258" t="s">
        <v>1321</v>
      </c>
      <c r="G666" s="258" t="s">
        <v>33</v>
      </c>
      <c r="H666" s="258">
        <v>2</v>
      </c>
      <c r="I666" s="258" t="s">
        <v>1322</v>
      </c>
      <c r="J666" s="258" t="s">
        <v>1323</v>
      </c>
      <c r="K666" s="258" t="s">
        <v>1324</v>
      </c>
      <c r="L666" s="259">
        <v>44802</v>
      </c>
      <c r="M666" s="258" t="s">
        <v>20</v>
      </c>
    </row>
    <row r="667" spans="1:13" x14ac:dyDescent="0.25">
      <c r="A667" s="260" t="s">
        <v>585</v>
      </c>
      <c r="B667" s="260" t="s">
        <v>586</v>
      </c>
      <c r="C667" s="260" t="s">
        <v>587</v>
      </c>
      <c r="D667" s="260" t="s">
        <v>937</v>
      </c>
      <c r="E667" s="260">
        <v>4004</v>
      </c>
      <c r="F667" s="260" t="s">
        <v>1325</v>
      </c>
      <c r="G667" s="260" t="s">
        <v>33</v>
      </c>
      <c r="H667" s="260">
        <v>2</v>
      </c>
      <c r="I667" s="260" t="s">
        <v>1326</v>
      </c>
      <c r="J667" s="260" t="s">
        <v>1327</v>
      </c>
      <c r="K667" s="260" t="s">
        <v>1328</v>
      </c>
      <c r="L667" s="261">
        <v>44802</v>
      </c>
      <c r="M667" s="260" t="s">
        <v>20</v>
      </c>
    </row>
    <row r="668" spans="1:13" x14ac:dyDescent="0.25">
      <c r="A668" s="258" t="s">
        <v>585</v>
      </c>
      <c r="B668" s="258" t="s">
        <v>586</v>
      </c>
      <c r="C668" s="258" t="s">
        <v>587</v>
      </c>
      <c r="D668" s="258" t="s">
        <v>16</v>
      </c>
      <c r="E668" s="258" t="s">
        <v>17</v>
      </c>
      <c r="F668" s="258" t="s">
        <v>999</v>
      </c>
      <c r="G668" s="258" t="s">
        <v>17</v>
      </c>
      <c r="H668" s="258" t="s">
        <v>17</v>
      </c>
      <c r="I668" s="258" t="s">
        <v>17</v>
      </c>
      <c r="J668" s="258" t="s">
        <v>18</v>
      </c>
      <c r="K668" s="258" t="s">
        <v>1329</v>
      </c>
      <c r="L668" s="259">
        <v>44802</v>
      </c>
      <c r="M668" s="258" t="s">
        <v>526</v>
      </c>
    </row>
    <row r="669" spans="1:13" x14ac:dyDescent="0.25">
      <c r="A669" s="260" t="s">
        <v>585</v>
      </c>
      <c r="B669" s="260" t="s">
        <v>586</v>
      </c>
      <c r="C669" s="260" t="s">
        <v>587</v>
      </c>
      <c r="D669" s="260" t="s">
        <v>21</v>
      </c>
      <c r="E669" s="260" t="s">
        <v>17</v>
      </c>
      <c r="F669" s="260" t="s">
        <v>999</v>
      </c>
      <c r="G669" s="260" t="s">
        <v>17</v>
      </c>
      <c r="H669" s="260" t="s">
        <v>17</v>
      </c>
      <c r="I669" s="260" t="s">
        <v>17</v>
      </c>
      <c r="J669" s="260" t="s">
        <v>18</v>
      </c>
      <c r="K669" s="260" t="s">
        <v>1330</v>
      </c>
      <c r="L669" s="261">
        <v>44802</v>
      </c>
      <c r="M669" s="260" t="s">
        <v>526</v>
      </c>
    </row>
    <row r="670" spans="1:13" x14ac:dyDescent="0.25">
      <c r="A670" s="258" t="s">
        <v>585</v>
      </c>
      <c r="B670" s="258" t="s">
        <v>586</v>
      </c>
      <c r="C670" s="258" t="s">
        <v>587</v>
      </c>
      <c r="D670" s="258" t="s">
        <v>24</v>
      </c>
      <c r="E670" s="258" t="s">
        <v>17</v>
      </c>
      <c r="F670" s="258" t="s">
        <v>999</v>
      </c>
      <c r="G670" s="258" t="s">
        <v>17</v>
      </c>
      <c r="H670" s="258" t="s">
        <v>17</v>
      </c>
      <c r="I670" s="258" t="s">
        <v>17</v>
      </c>
      <c r="J670" s="258" t="s">
        <v>18</v>
      </c>
      <c r="K670" s="258" t="s">
        <v>1331</v>
      </c>
      <c r="L670" s="259">
        <v>44802</v>
      </c>
      <c r="M670" s="258" t="s">
        <v>526</v>
      </c>
    </row>
    <row r="671" spans="1:13" x14ac:dyDescent="0.25">
      <c r="A671" s="260" t="s">
        <v>585</v>
      </c>
      <c r="B671" s="260" t="s">
        <v>586</v>
      </c>
      <c r="C671" s="260" t="s">
        <v>587</v>
      </c>
      <c r="D671" s="260" t="s">
        <v>544</v>
      </c>
      <c r="E671" s="260">
        <v>26942629</v>
      </c>
      <c r="F671" s="260" t="s">
        <v>1332</v>
      </c>
      <c r="G671" s="260" t="s">
        <v>33</v>
      </c>
      <c r="H671" s="260">
        <v>2</v>
      </c>
      <c r="I671" s="260" t="s">
        <v>1333</v>
      </c>
      <c r="J671" s="260" t="s">
        <v>1334</v>
      </c>
      <c r="K671" s="260" t="s">
        <v>1335</v>
      </c>
      <c r="L671" s="261">
        <v>44802</v>
      </c>
      <c r="M671" s="260" t="s">
        <v>20</v>
      </c>
    </row>
    <row r="672" spans="1:13" x14ac:dyDescent="0.25">
      <c r="A672" s="258" t="s">
        <v>585</v>
      </c>
      <c r="B672" s="258" t="s">
        <v>586</v>
      </c>
      <c r="C672" s="258" t="s">
        <v>587</v>
      </c>
      <c r="D672" s="258" t="s">
        <v>1193</v>
      </c>
      <c r="E672" s="258">
        <v>149809107</v>
      </c>
      <c r="F672" s="258" t="s">
        <v>1336</v>
      </c>
      <c r="G672" s="258" t="s">
        <v>33</v>
      </c>
      <c r="H672" s="258">
        <v>2</v>
      </c>
      <c r="I672" s="258" t="s">
        <v>1337</v>
      </c>
      <c r="J672" s="258" t="s">
        <v>1338</v>
      </c>
      <c r="K672" s="258" t="s">
        <v>1339</v>
      </c>
      <c r="L672" s="259">
        <v>44802</v>
      </c>
      <c r="M672" s="258" t="s">
        <v>20</v>
      </c>
    </row>
    <row r="673" spans="1:13" x14ac:dyDescent="0.25">
      <c r="A673" s="260" t="s">
        <v>585</v>
      </c>
      <c r="B673" s="260" t="s">
        <v>586</v>
      </c>
      <c r="C673" s="260" t="s">
        <v>587</v>
      </c>
      <c r="D673" s="260" t="s">
        <v>569</v>
      </c>
      <c r="E673" s="260">
        <v>37650511</v>
      </c>
      <c r="F673" s="260" t="s">
        <v>1336</v>
      </c>
      <c r="G673" s="260" t="s">
        <v>33</v>
      </c>
      <c r="H673" s="260">
        <v>2</v>
      </c>
      <c r="I673" s="260" t="s">
        <v>1337</v>
      </c>
      <c r="J673" s="260" t="s">
        <v>1340</v>
      </c>
      <c r="K673" s="260" t="s">
        <v>1341</v>
      </c>
      <c r="L673" s="261">
        <v>44802</v>
      </c>
      <c r="M673" s="260" t="s">
        <v>20</v>
      </c>
    </row>
    <row r="674" spans="1:13" x14ac:dyDescent="0.25">
      <c r="A674" s="258" t="s">
        <v>585</v>
      </c>
      <c r="B674" s="258" t="s">
        <v>586</v>
      </c>
      <c r="C674" s="258" t="s">
        <v>587</v>
      </c>
      <c r="D674" s="258" t="s">
        <v>562</v>
      </c>
      <c r="E674" s="258">
        <v>26942629</v>
      </c>
      <c r="F674" s="258" t="s">
        <v>1332</v>
      </c>
      <c r="G674" s="258" t="s">
        <v>33</v>
      </c>
      <c r="H674" s="258">
        <v>2</v>
      </c>
      <c r="I674" s="258" t="s">
        <v>1333</v>
      </c>
      <c r="J674" s="258" t="s">
        <v>1342</v>
      </c>
      <c r="K674" s="258" t="s">
        <v>1343</v>
      </c>
      <c r="L674" s="259">
        <v>44802</v>
      </c>
      <c r="M674" s="258" t="s">
        <v>20</v>
      </c>
    </row>
    <row r="675" spans="1:13" x14ac:dyDescent="0.25">
      <c r="A675" s="260" t="s">
        <v>585</v>
      </c>
      <c r="B675" s="260" t="s">
        <v>586</v>
      </c>
      <c r="C675" s="260" t="s">
        <v>587</v>
      </c>
      <c r="D675" s="260" t="s">
        <v>567</v>
      </c>
      <c r="E675" s="260">
        <v>0</v>
      </c>
      <c r="F675" s="260" t="s">
        <v>1332</v>
      </c>
      <c r="G675" s="260" t="s">
        <v>22</v>
      </c>
      <c r="H675" s="260">
        <v>3</v>
      </c>
      <c r="I675" s="260" t="s">
        <v>1333</v>
      </c>
      <c r="J675" s="260" t="s">
        <v>1344</v>
      </c>
      <c r="K675" s="260" t="s">
        <v>1345</v>
      </c>
      <c r="L675" s="261">
        <v>44802</v>
      </c>
      <c r="M675" s="260" t="s">
        <v>20</v>
      </c>
    </row>
    <row r="676" spans="1:13" x14ac:dyDescent="0.25">
      <c r="A676" s="258" t="s">
        <v>585</v>
      </c>
      <c r="B676" s="258" t="s">
        <v>586</v>
      </c>
      <c r="C676" s="258" t="s">
        <v>587</v>
      </c>
      <c r="D676" s="258" t="s">
        <v>47</v>
      </c>
      <c r="E676" s="258">
        <v>5</v>
      </c>
      <c r="F676" s="258" t="s">
        <v>1346</v>
      </c>
      <c r="G676" s="258" t="s">
        <v>33</v>
      </c>
      <c r="H676" s="258">
        <v>2</v>
      </c>
      <c r="I676" s="258" t="s">
        <v>1347</v>
      </c>
      <c r="J676" s="258" t="s">
        <v>1348</v>
      </c>
      <c r="K676" s="258" t="s">
        <v>1349</v>
      </c>
      <c r="L676" s="259">
        <v>44802</v>
      </c>
      <c r="M676" s="258" t="s">
        <v>20</v>
      </c>
    </row>
    <row r="677" spans="1:13" x14ac:dyDescent="0.25">
      <c r="A677" s="260" t="s">
        <v>576</v>
      </c>
      <c r="B677" s="260" t="s">
        <v>577</v>
      </c>
      <c r="C677" s="260" t="s">
        <v>87</v>
      </c>
      <c r="D677" s="260" t="s">
        <v>40</v>
      </c>
      <c r="E677" s="260" t="s">
        <v>17</v>
      </c>
      <c r="F677" s="260" t="s">
        <v>17</v>
      </c>
      <c r="G677" s="260" t="s">
        <v>17</v>
      </c>
      <c r="H677" s="260" t="s">
        <v>17</v>
      </c>
      <c r="I677" s="260" t="s">
        <v>17</v>
      </c>
      <c r="J677" s="260" t="s">
        <v>1350</v>
      </c>
      <c r="K677" s="260" t="s">
        <v>1351</v>
      </c>
      <c r="L677" s="261">
        <v>44803</v>
      </c>
      <c r="M677" s="260" t="s">
        <v>526</v>
      </c>
    </row>
    <row r="678" spans="1:13" x14ac:dyDescent="0.25">
      <c r="A678" s="258" t="s">
        <v>287</v>
      </c>
      <c r="B678" s="258" t="s">
        <v>288</v>
      </c>
      <c r="C678" s="258" t="s">
        <v>289</v>
      </c>
      <c r="D678" s="258" t="s">
        <v>40</v>
      </c>
      <c r="E678" s="258" t="s">
        <v>17</v>
      </c>
      <c r="F678" s="258" t="s">
        <v>17</v>
      </c>
      <c r="G678" s="258" t="s">
        <v>17</v>
      </c>
      <c r="H678" s="258" t="s">
        <v>17</v>
      </c>
      <c r="I678" s="258" t="s">
        <v>17</v>
      </c>
      <c r="J678" s="258" t="s">
        <v>17</v>
      </c>
      <c r="K678" s="258" t="s">
        <v>1352</v>
      </c>
      <c r="L678" s="259">
        <v>44803</v>
      </c>
      <c r="M678" s="258" t="s">
        <v>20</v>
      </c>
    </row>
    <row r="679" spans="1:13" x14ac:dyDescent="0.25">
      <c r="A679" s="260" t="s">
        <v>287</v>
      </c>
      <c r="B679" s="260" t="s">
        <v>288</v>
      </c>
      <c r="C679" s="260" t="s">
        <v>289</v>
      </c>
      <c r="D679" s="260" t="s">
        <v>16</v>
      </c>
      <c r="E679" s="260" t="s">
        <v>17</v>
      </c>
      <c r="F679" s="260" t="s">
        <v>17</v>
      </c>
      <c r="G679" s="260" t="s">
        <v>17</v>
      </c>
      <c r="H679" s="260" t="s">
        <v>17</v>
      </c>
      <c r="I679" s="260" t="s">
        <v>17</v>
      </c>
      <c r="J679" s="260" t="s">
        <v>17</v>
      </c>
      <c r="K679" s="260" t="s">
        <v>1353</v>
      </c>
      <c r="L679" s="261">
        <v>44803</v>
      </c>
      <c r="M679" s="260" t="s">
        <v>20</v>
      </c>
    </row>
    <row r="680" spans="1:13" x14ac:dyDescent="0.25">
      <c r="A680" s="258" t="s">
        <v>287</v>
      </c>
      <c r="B680" s="258" t="s">
        <v>288</v>
      </c>
      <c r="C680" s="258" t="s">
        <v>289</v>
      </c>
      <c r="D680" s="258" t="s">
        <v>24</v>
      </c>
      <c r="E680" s="258" t="s">
        <v>17</v>
      </c>
      <c r="F680" s="258" t="s">
        <v>17</v>
      </c>
      <c r="G680" s="258" t="s">
        <v>17</v>
      </c>
      <c r="H680" s="258" t="s">
        <v>17</v>
      </c>
      <c r="I680" s="258" t="s">
        <v>17</v>
      </c>
      <c r="J680" s="258" t="s">
        <v>17</v>
      </c>
      <c r="K680" s="258" t="s">
        <v>1354</v>
      </c>
      <c r="L680" s="259">
        <v>44803</v>
      </c>
      <c r="M680" s="258" t="s">
        <v>20</v>
      </c>
    </row>
    <row r="681" spans="1:13" x14ac:dyDescent="0.25">
      <c r="A681" s="260" t="s">
        <v>287</v>
      </c>
      <c r="B681" s="260" t="s">
        <v>288</v>
      </c>
      <c r="C681" s="260" t="s">
        <v>289</v>
      </c>
      <c r="D681" s="260" t="s">
        <v>21</v>
      </c>
      <c r="E681" s="260" t="s">
        <v>17</v>
      </c>
      <c r="F681" s="260" t="s">
        <v>17</v>
      </c>
      <c r="G681" s="260" t="s">
        <v>17</v>
      </c>
      <c r="H681" s="260" t="s">
        <v>17</v>
      </c>
      <c r="I681" s="260" t="s">
        <v>17</v>
      </c>
      <c r="J681" s="260" t="s">
        <v>17</v>
      </c>
      <c r="K681" s="260" t="s">
        <v>1355</v>
      </c>
      <c r="L681" s="261">
        <v>44803</v>
      </c>
      <c r="M681" s="260" t="s">
        <v>20</v>
      </c>
    </row>
    <row r="682" spans="1:13" x14ac:dyDescent="0.25">
      <c r="A682" s="258" t="s">
        <v>287</v>
      </c>
      <c r="B682" s="258" t="s">
        <v>288</v>
      </c>
      <c r="C682" s="258" t="s">
        <v>289</v>
      </c>
      <c r="D682" s="258" t="s">
        <v>38</v>
      </c>
      <c r="E682" s="258" t="s">
        <v>17</v>
      </c>
      <c r="F682" s="258" t="s">
        <v>17</v>
      </c>
      <c r="G682" s="258" t="s">
        <v>17</v>
      </c>
      <c r="H682" s="258" t="s">
        <v>17</v>
      </c>
      <c r="I682" s="258" t="s">
        <v>17</v>
      </c>
      <c r="J682" s="258" t="s">
        <v>17</v>
      </c>
      <c r="K682" s="258" t="s">
        <v>1356</v>
      </c>
      <c r="L682" s="259">
        <v>44803</v>
      </c>
      <c r="M682" s="258" t="s">
        <v>20</v>
      </c>
    </row>
    <row r="683" spans="1:13" x14ac:dyDescent="0.25">
      <c r="A683" s="260" t="s">
        <v>656</v>
      </c>
      <c r="B683" s="260" t="s">
        <v>657</v>
      </c>
      <c r="C683" s="260" t="s">
        <v>632</v>
      </c>
      <c r="D683" s="260" t="s">
        <v>21</v>
      </c>
      <c r="E683" s="260" t="s">
        <v>17</v>
      </c>
      <c r="F683" s="260" t="s">
        <v>17</v>
      </c>
      <c r="G683" s="260" t="s">
        <v>17</v>
      </c>
      <c r="H683" s="260" t="s">
        <v>17</v>
      </c>
      <c r="I683" s="260" t="s">
        <v>17</v>
      </c>
      <c r="J683" s="260" t="s">
        <v>1357</v>
      </c>
      <c r="K683" s="260" t="s">
        <v>1358</v>
      </c>
      <c r="L683" s="261">
        <v>44803</v>
      </c>
      <c r="M683" s="260" t="s">
        <v>526</v>
      </c>
    </row>
    <row r="684" spans="1:13" x14ac:dyDescent="0.25">
      <c r="A684" s="258" t="s">
        <v>646</v>
      </c>
      <c r="B684" s="258" t="s">
        <v>647</v>
      </c>
      <c r="C684" s="258" t="s">
        <v>632</v>
      </c>
      <c r="D684" s="258" t="s">
        <v>21</v>
      </c>
      <c r="E684" s="258" t="s">
        <v>17</v>
      </c>
      <c r="F684" s="258" t="s">
        <v>17</v>
      </c>
      <c r="G684" s="258" t="s">
        <v>17</v>
      </c>
      <c r="H684" s="258" t="s">
        <v>17</v>
      </c>
      <c r="I684" s="258" t="s">
        <v>17</v>
      </c>
      <c r="J684" s="258" t="s">
        <v>1357</v>
      </c>
      <c r="K684" s="258" t="s">
        <v>1359</v>
      </c>
      <c r="L684" s="259">
        <v>44803</v>
      </c>
      <c r="M684" s="258" t="s">
        <v>526</v>
      </c>
    </row>
    <row r="685" spans="1:13" x14ac:dyDescent="0.25">
      <c r="A685" s="260" t="s">
        <v>630</v>
      </c>
      <c r="B685" s="260" t="s">
        <v>631</v>
      </c>
      <c r="C685" s="260" t="s">
        <v>632</v>
      </c>
      <c r="D685" s="260" t="s">
        <v>21</v>
      </c>
      <c r="E685" s="260" t="s">
        <v>17</v>
      </c>
      <c r="F685" s="260" t="s">
        <v>17</v>
      </c>
      <c r="G685" s="260" t="s">
        <v>17</v>
      </c>
      <c r="H685" s="260" t="s">
        <v>17</v>
      </c>
      <c r="I685" s="260" t="s">
        <v>17</v>
      </c>
      <c r="J685" s="260" t="s">
        <v>1357</v>
      </c>
      <c r="K685" s="260" t="s">
        <v>1360</v>
      </c>
      <c r="L685" s="261">
        <v>44803</v>
      </c>
      <c r="M685" s="260" t="s">
        <v>526</v>
      </c>
    </row>
    <row r="686" spans="1:13" x14ac:dyDescent="0.25">
      <c r="A686" s="258" t="s">
        <v>735</v>
      </c>
      <c r="B686" s="258" t="s">
        <v>736</v>
      </c>
      <c r="C686" s="258" t="s">
        <v>632</v>
      </c>
      <c r="D686" s="258" t="s">
        <v>21</v>
      </c>
      <c r="E686" s="258" t="s">
        <v>17</v>
      </c>
      <c r="F686" s="258" t="s">
        <v>17</v>
      </c>
      <c r="G686" s="258" t="s">
        <v>17</v>
      </c>
      <c r="H686" s="258" t="s">
        <v>17</v>
      </c>
      <c r="I686" s="258" t="s">
        <v>17</v>
      </c>
      <c r="J686" s="258" t="s">
        <v>1357</v>
      </c>
      <c r="K686" s="258" t="s">
        <v>1361</v>
      </c>
      <c r="L686" s="259">
        <v>44803</v>
      </c>
      <c r="M686" s="258" t="s">
        <v>526</v>
      </c>
    </row>
    <row r="687" spans="1:13" x14ac:dyDescent="0.25">
      <c r="A687" s="260" t="s">
        <v>753</v>
      </c>
      <c r="B687" s="260" t="s">
        <v>754</v>
      </c>
      <c r="C687" s="260" t="s">
        <v>632</v>
      </c>
      <c r="D687" s="260" t="s">
        <v>21</v>
      </c>
      <c r="E687" s="260" t="s">
        <v>17</v>
      </c>
      <c r="F687" s="260" t="s">
        <v>17</v>
      </c>
      <c r="G687" s="260" t="s">
        <v>17</v>
      </c>
      <c r="H687" s="260" t="s">
        <v>17</v>
      </c>
      <c r="I687" s="260" t="s">
        <v>17</v>
      </c>
      <c r="J687" s="260" t="s">
        <v>1357</v>
      </c>
      <c r="K687" s="260" t="s">
        <v>1362</v>
      </c>
      <c r="L687" s="261">
        <v>44803</v>
      </c>
      <c r="M687" s="260" t="s">
        <v>526</v>
      </c>
    </row>
    <row r="688" spans="1:13" x14ac:dyDescent="0.25">
      <c r="A688" s="258" t="s">
        <v>293</v>
      </c>
      <c r="B688" s="258" t="s">
        <v>294</v>
      </c>
      <c r="C688" s="258" t="s">
        <v>289</v>
      </c>
      <c r="D688" s="258" t="s">
        <v>40</v>
      </c>
      <c r="E688" s="258" t="s">
        <v>17</v>
      </c>
      <c r="F688" s="258" t="s">
        <v>17</v>
      </c>
      <c r="G688" s="258" t="s">
        <v>17</v>
      </c>
      <c r="H688" s="258" t="s">
        <v>17</v>
      </c>
      <c r="I688" s="258" t="s">
        <v>17</v>
      </c>
      <c r="J688" s="258" t="s">
        <v>17</v>
      </c>
      <c r="K688" s="258" t="s">
        <v>1363</v>
      </c>
      <c r="L688" s="259">
        <v>44803</v>
      </c>
      <c r="M688" s="258" t="s">
        <v>20</v>
      </c>
    </row>
    <row r="689" spans="1:13" x14ac:dyDescent="0.25">
      <c r="A689" s="260" t="s">
        <v>293</v>
      </c>
      <c r="B689" s="260" t="s">
        <v>294</v>
      </c>
      <c r="C689" s="260" t="s">
        <v>289</v>
      </c>
      <c r="D689" s="260" t="s">
        <v>21</v>
      </c>
      <c r="E689" s="260" t="s">
        <v>17</v>
      </c>
      <c r="F689" s="260" t="s">
        <v>17</v>
      </c>
      <c r="G689" s="260" t="s">
        <v>17</v>
      </c>
      <c r="H689" s="260" t="s">
        <v>17</v>
      </c>
      <c r="I689" s="260" t="s">
        <v>17</v>
      </c>
      <c r="J689" s="260" t="s">
        <v>17</v>
      </c>
      <c r="K689" s="260" t="s">
        <v>1364</v>
      </c>
      <c r="L689" s="261">
        <v>44803</v>
      </c>
      <c r="M689" s="260" t="s">
        <v>20</v>
      </c>
    </row>
    <row r="690" spans="1:13" x14ac:dyDescent="0.25">
      <c r="A690" s="258" t="s">
        <v>293</v>
      </c>
      <c r="B690" s="258" t="s">
        <v>294</v>
      </c>
      <c r="C690" s="258" t="s">
        <v>289</v>
      </c>
      <c r="D690" s="258" t="s">
        <v>16</v>
      </c>
      <c r="E690" s="258" t="s">
        <v>17</v>
      </c>
      <c r="F690" s="258" t="s">
        <v>17</v>
      </c>
      <c r="G690" s="258" t="s">
        <v>17</v>
      </c>
      <c r="H690" s="258" t="s">
        <v>17</v>
      </c>
      <c r="I690" s="258" t="s">
        <v>17</v>
      </c>
      <c r="J690" s="258" t="s">
        <v>17</v>
      </c>
      <c r="K690" s="258" t="s">
        <v>1365</v>
      </c>
      <c r="L690" s="259">
        <v>44803</v>
      </c>
      <c r="M690" s="258" t="s">
        <v>20</v>
      </c>
    </row>
    <row r="691" spans="1:13" x14ac:dyDescent="0.25">
      <c r="A691" s="260" t="s">
        <v>293</v>
      </c>
      <c r="B691" s="260" t="s">
        <v>294</v>
      </c>
      <c r="C691" s="260" t="s">
        <v>289</v>
      </c>
      <c r="D691" s="260" t="s">
        <v>24</v>
      </c>
      <c r="E691" s="260" t="s">
        <v>17</v>
      </c>
      <c r="F691" s="260" t="s">
        <v>17</v>
      </c>
      <c r="G691" s="260" t="s">
        <v>17</v>
      </c>
      <c r="H691" s="260" t="s">
        <v>17</v>
      </c>
      <c r="I691" s="260" t="s">
        <v>17</v>
      </c>
      <c r="J691" s="260" t="s">
        <v>17</v>
      </c>
      <c r="K691" s="260" t="s">
        <v>1366</v>
      </c>
      <c r="L691" s="261">
        <v>44803</v>
      </c>
      <c r="M691" s="260" t="s">
        <v>20</v>
      </c>
    </row>
    <row r="692" spans="1:13" x14ac:dyDescent="0.25">
      <c r="A692" s="258" t="s">
        <v>293</v>
      </c>
      <c r="B692" s="258" t="s">
        <v>294</v>
      </c>
      <c r="C692" s="258" t="s">
        <v>289</v>
      </c>
      <c r="D692" s="258" t="s">
        <v>38</v>
      </c>
      <c r="E692" s="258" t="s">
        <v>17</v>
      </c>
      <c r="F692" s="258" t="s">
        <v>17</v>
      </c>
      <c r="G692" s="258" t="s">
        <v>17</v>
      </c>
      <c r="H692" s="258" t="s">
        <v>17</v>
      </c>
      <c r="I692" s="258" t="s">
        <v>17</v>
      </c>
      <c r="J692" s="258" t="s">
        <v>17</v>
      </c>
      <c r="K692" s="258" t="s">
        <v>1367</v>
      </c>
      <c r="L692" s="259">
        <v>44803</v>
      </c>
      <c r="M692" s="258" t="s">
        <v>20</v>
      </c>
    </row>
    <row r="693" spans="1:13" x14ac:dyDescent="0.25">
      <c r="A693" s="260" t="s">
        <v>735</v>
      </c>
      <c r="B693" s="260" t="s">
        <v>736</v>
      </c>
      <c r="C693" s="260" t="s">
        <v>632</v>
      </c>
      <c r="D693" s="260" t="s">
        <v>16</v>
      </c>
      <c r="E693" s="260" t="s">
        <v>17</v>
      </c>
      <c r="F693" s="260" t="s">
        <v>17</v>
      </c>
      <c r="G693" s="260" t="s">
        <v>17</v>
      </c>
      <c r="H693" s="260" t="s">
        <v>17</v>
      </c>
      <c r="I693" s="260" t="s">
        <v>17</v>
      </c>
      <c r="J693" s="260" t="s">
        <v>1357</v>
      </c>
      <c r="K693" s="260" t="s">
        <v>1368</v>
      </c>
      <c r="L693" s="261">
        <v>44803</v>
      </c>
      <c r="M693" s="260" t="s">
        <v>526</v>
      </c>
    </row>
    <row r="694" spans="1:13" x14ac:dyDescent="0.25">
      <c r="A694" s="258" t="s">
        <v>511</v>
      </c>
      <c r="B694" s="258" t="s">
        <v>512</v>
      </c>
      <c r="C694" s="258" t="s">
        <v>513</v>
      </c>
      <c r="D694" s="258" t="s">
        <v>38</v>
      </c>
      <c r="E694" s="258" t="s">
        <v>17</v>
      </c>
      <c r="F694" s="258" t="s">
        <v>17</v>
      </c>
      <c r="G694" s="258" t="s">
        <v>17</v>
      </c>
      <c r="H694" s="258" t="s">
        <v>17</v>
      </c>
      <c r="I694" s="258" t="s">
        <v>17</v>
      </c>
      <c r="J694" s="258" t="s">
        <v>1369</v>
      </c>
      <c r="K694" s="258" t="s">
        <v>1370</v>
      </c>
      <c r="L694" s="259">
        <v>44803</v>
      </c>
      <c r="M694" s="258" t="s">
        <v>526</v>
      </c>
    </row>
    <row r="695" spans="1:13" x14ac:dyDescent="0.25">
      <c r="A695" s="260" t="s">
        <v>13</v>
      </c>
      <c r="B695" s="260" t="s">
        <v>14</v>
      </c>
      <c r="C695" s="260" t="s">
        <v>15</v>
      </c>
      <c r="D695" s="260" t="s">
        <v>927</v>
      </c>
      <c r="E695" s="260">
        <v>1240190</v>
      </c>
      <c r="F695" s="260" t="s">
        <v>928</v>
      </c>
      <c r="G695" s="260" t="s">
        <v>22</v>
      </c>
      <c r="H695" s="260">
        <v>3</v>
      </c>
      <c r="I695" s="260" t="s">
        <v>1371</v>
      </c>
      <c r="J695" s="260" t="s">
        <v>1372</v>
      </c>
      <c r="K695" s="260" t="s">
        <v>1373</v>
      </c>
      <c r="L695" s="261">
        <v>44804</v>
      </c>
      <c r="M695" s="260" t="s">
        <v>526</v>
      </c>
    </row>
    <row r="696" spans="1:13" x14ac:dyDescent="0.25">
      <c r="A696" s="258" t="s">
        <v>30</v>
      </c>
      <c r="B696" s="258" t="s">
        <v>31</v>
      </c>
      <c r="C696" s="258" t="s">
        <v>32</v>
      </c>
      <c r="D696" s="258" t="s">
        <v>854</v>
      </c>
      <c r="E696" s="258">
        <v>15</v>
      </c>
      <c r="F696" s="258" t="s">
        <v>1374</v>
      </c>
      <c r="G696" s="258" t="s">
        <v>66</v>
      </c>
      <c r="H696" s="258">
        <v>1</v>
      </c>
      <c r="I696" s="258" t="s">
        <v>1079</v>
      </c>
      <c r="J696" s="258" t="s">
        <v>1375</v>
      </c>
      <c r="K696" s="258" t="s">
        <v>1376</v>
      </c>
      <c r="L696" s="259">
        <v>44804</v>
      </c>
      <c r="M696" s="258" t="s">
        <v>20</v>
      </c>
    </row>
    <row r="697" spans="1:13" x14ac:dyDescent="0.25">
      <c r="A697" s="260" t="s">
        <v>30</v>
      </c>
      <c r="B697" s="260" t="s">
        <v>31</v>
      </c>
      <c r="C697" s="260" t="s">
        <v>32</v>
      </c>
      <c r="D697" s="260" t="s">
        <v>937</v>
      </c>
      <c r="E697" s="260">
        <v>15</v>
      </c>
      <c r="F697" s="260" t="s">
        <v>1374</v>
      </c>
      <c r="G697" s="260" t="s">
        <v>66</v>
      </c>
      <c r="H697" s="260">
        <v>1</v>
      </c>
      <c r="I697" s="260" t="s">
        <v>1079</v>
      </c>
      <c r="J697" s="260" t="s">
        <v>1377</v>
      </c>
      <c r="K697" s="260" t="s">
        <v>1378</v>
      </c>
      <c r="L697" s="261">
        <v>44804</v>
      </c>
      <c r="M697" s="260" t="s">
        <v>20</v>
      </c>
    </row>
    <row r="698" spans="1:13" x14ac:dyDescent="0.25">
      <c r="A698" s="258" t="s">
        <v>1075</v>
      </c>
      <c r="B698" s="258" t="s">
        <v>1076</v>
      </c>
      <c r="C698" s="258" t="s">
        <v>1077</v>
      </c>
      <c r="D698" s="258" t="s">
        <v>927</v>
      </c>
      <c r="E698" s="258">
        <v>1246700</v>
      </c>
      <c r="F698" s="258" t="s">
        <v>1379</v>
      </c>
      <c r="G698" s="258" t="s">
        <v>33</v>
      </c>
      <c r="H698" s="258">
        <v>2</v>
      </c>
      <c r="I698" s="258" t="s">
        <v>1380</v>
      </c>
      <c r="J698" s="258" t="s">
        <v>1381</v>
      </c>
      <c r="K698" s="258" t="s">
        <v>1382</v>
      </c>
      <c r="L698" s="259">
        <v>44804</v>
      </c>
      <c r="M698" s="258" t="s">
        <v>526</v>
      </c>
    </row>
    <row r="699" spans="1:13" x14ac:dyDescent="0.25">
      <c r="A699" s="260" t="s">
        <v>1109</v>
      </c>
      <c r="B699" s="260" t="s">
        <v>1110</v>
      </c>
      <c r="C699" s="260" t="s">
        <v>1028</v>
      </c>
      <c r="D699" s="260" t="s">
        <v>40</v>
      </c>
      <c r="E699" s="260" t="s">
        <v>17</v>
      </c>
      <c r="F699" s="260" t="s">
        <v>17</v>
      </c>
      <c r="G699" s="260" t="s">
        <v>17</v>
      </c>
      <c r="H699" s="260" t="s">
        <v>17</v>
      </c>
      <c r="I699" s="260" t="s">
        <v>17</v>
      </c>
      <c r="J699" s="260" t="s">
        <v>1383</v>
      </c>
      <c r="K699" s="260" t="s">
        <v>1384</v>
      </c>
      <c r="L699" s="261">
        <v>44805</v>
      </c>
      <c r="M699" s="260" t="s">
        <v>20</v>
      </c>
    </row>
    <row r="700" spans="1:13" x14ac:dyDescent="0.25">
      <c r="A700" s="258" t="s">
        <v>1062</v>
      </c>
      <c r="B700" s="258" t="s">
        <v>1063</v>
      </c>
      <c r="C700" s="258" t="s">
        <v>329</v>
      </c>
      <c r="D700" s="258" t="s">
        <v>854</v>
      </c>
      <c r="E700" s="258" t="s">
        <v>17</v>
      </c>
      <c r="F700" s="258" t="s">
        <v>17</v>
      </c>
      <c r="G700" s="258" t="s">
        <v>17</v>
      </c>
      <c r="H700" s="258" t="s">
        <v>17</v>
      </c>
      <c r="I700" s="258" t="s">
        <v>17</v>
      </c>
      <c r="J700" s="258" t="s">
        <v>1385</v>
      </c>
      <c r="K700" s="258" t="s">
        <v>1386</v>
      </c>
      <c r="L700" s="259">
        <v>44809</v>
      </c>
      <c r="M700" s="258" t="s">
        <v>526</v>
      </c>
    </row>
    <row r="701" spans="1:13" x14ac:dyDescent="0.25">
      <c r="A701" s="260" t="s">
        <v>1062</v>
      </c>
      <c r="B701" s="260" t="s">
        <v>1063</v>
      </c>
      <c r="C701" s="260" t="s">
        <v>329</v>
      </c>
      <c r="D701" s="260" t="s">
        <v>937</v>
      </c>
      <c r="E701" s="260" t="s">
        <v>17</v>
      </c>
      <c r="F701" s="260" t="s">
        <v>17</v>
      </c>
      <c r="G701" s="260" t="s">
        <v>17</v>
      </c>
      <c r="H701" s="260" t="s">
        <v>17</v>
      </c>
      <c r="I701" s="260" t="s">
        <v>17</v>
      </c>
      <c r="J701" s="260" t="s">
        <v>1385</v>
      </c>
      <c r="K701" s="260" t="s">
        <v>1387</v>
      </c>
      <c r="L701" s="261">
        <v>44809</v>
      </c>
      <c r="M701" s="260" t="s">
        <v>526</v>
      </c>
    </row>
    <row r="702" spans="1:13" x14ac:dyDescent="0.25">
      <c r="A702" s="258" t="s">
        <v>280</v>
      </c>
      <c r="B702" s="258" t="s">
        <v>281</v>
      </c>
      <c r="C702" s="258" t="s">
        <v>282</v>
      </c>
      <c r="D702" s="258" t="s">
        <v>1297</v>
      </c>
      <c r="E702" s="258">
        <v>21537059</v>
      </c>
      <c r="F702" s="258" t="s">
        <v>1388</v>
      </c>
      <c r="G702" s="258" t="s">
        <v>33</v>
      </c>
      <c r="H702" s="258">
        <v>2</v>
      </c>
      <c r="I702" s="258" t="s">
        <v>1389</v>
      </c>
      <c r="J702" s="258" t="s">
        <v>1390</v>
      </c>
      <c r="K702" s="258" t="s">
        <v>1391</v>
      </c>
      <c r="L702" s="259">
        <v>44816</v>
      </c>
      <c r="M702" s="258" t="s">
        <v>526</v>
      </c>
    </row>
    <row r="703" spans="1:13" x14ac:dyDescent="0.25">
      <c r="A703" s="260" t="s">
        <v>85</v>
      </c>
      <c r="B703" s="260" t="s">
        <v>86</v>
      </c>
      <c r="C703" s="260" t="s">
        <v>87</v>
      </c>
      <c r="D703" s="260" t="s">
        <v>38</v>
      </c>
      <c r="E703" s="260">
        <v>1800000</v>
      </c>
      <c r="F703" s="260" t="s">
        <v>1392</v>
      </c>
      <c r="G703" s="260" t="s">
        <v>1219</v>
      </c>
      <c r="H703" s="260">
        <v>2</v>
      </c>
      <c r="I703" s="260" t="s">
        <v>1393</v>
      </c>
      <c r="J703" s="260" t="s">
        <v>1394</v>
      </c>
      <c r="K703" s="260" t="s">
        <v>1395</v>
      </c>
      <c r="L703" s="261">
        <v>44821</v>
      </c>
      <c r="M703" s="260" t="s">
        <v>20</v>
      </c>
    </row>
    <row r="704" spans="1:13" x14ac:dyDescent="0.25">
      <c r="A704" s="258" t="s">
        <v>464</v>
      </c>
      <c r="B704" s="258" t="s">
        <v>465</v>
      </c>
      <c r="C704" s="258" t="s">
        <v>466</v>
      </c>
      <c r="D704" s="258" t="s">
        <v>38</v>
      </c>
      <c r="E704" s="258">
        <v>283000</v>
      </c>
      <c r="F704" s="258" t="s">
        <v>1396</v>
      </c>
      <c r="G704" s="258" t="s">
        <v>33</v>
      </c>
      <c r="H704" s="258">
        <v>2</v>
      </c>
      <c r="I704" s="258" t="s">
        <v>1397</v>
      </c>
      <c r="J704" s="258" t="s">
        <v>1398</v>
      </c>
      <c r="K704" s="258" t="s">
        <v>1399</v>
      </c>
      <c r="L704" s="259">
        <v>44825</v>
      </c>
      <c r="M704" s="258" t="s">
        <v>20</v>
      </c>
    </row>
    <row r="705" spans="1:13" x14ac:dyDescent="0.25">
      <c r="A705" s="260" t="s">
        <v>123</v>
      </c>
      <c r="B705" s="260" t="s">
        <v>124</v>
      </c>
      <c r="C705" s="260" t="s">
        <v>125</v>
      </c>
      <c r="D705" s="260" t="s">
        <v>16</v>
      </c>
      <c r="E705" s="260">
        <v>1200000</v>
      </c>
      <c r="F705" s="260" t="s">
        <v>1400</v>
      </c>
      <c r="G705" s="260" t="s">
        <v>66</v>
      </c>
      <c r="H705" s="260">
        <v>1</v>
      </c>
      <c r="I705" s="260" t="s">
        <v>1401</v>
      </c>
      <c r="J705" s="260" t="s">
        <v>1402</v>
      </c>
      <c r="K705" s="260" t="s">
        <v>1403</v>
      </c>
      <c r="L705" s="261">
        <v>44830</v>
      </c>
      <c r="M705" s="260" t="s">
        <v>526</v>
      </c>
    </row>
    <row r="706" spans="1:13" x14ac:dyDescent="0.25">
      <c r="A706" s="258" t="s">
        <v>123</v>
      </c>
      <c r="B706" s="258" t="s">
        <v>124</v>
      </c>
      <c r="C706" s="258" t="s">
        <v>125</v>
      </c>
      <c r="D706" s="258" t="s">
        <v>21</v>
      </c>
      <c r="E706" s="258">
        <v>805000</v>
      </c>
      <c r="F706" s="258" t="s">
        <v>1400</v>
      </c>
      <c r="G706" s="258" t="s">
        <v>66</v>
      </c>
      <c r="H706" s="258">
        <v>1</v>
      </c>
      <c r="I706" s="258" t="s">
        <v>1401</v>
      </c>
      <c r="J706" s="258" t="s">
        <v>1404</v>
      </c>
      <c r="K706" s="258" t="s">
        <v>1405</v>
      </c>
      <c r="L706" s="259">
        <v>44830</v>
      </c>
      <c r="M706" s="258" t="s">
        <v>526</v>
      </c>
    </row>
    <row r="707" spans="1:13" x14ac:dyDescent="0.25">
      <c r="A707" s="260" t="s">
        <v>1210</v>
      </c>
      <c r="B707" s="260" t="s">
        <v>1211</v>
      </c>
      <c r="C707" s="260" t="s">
        <v>125</v>
      </c>
      <c r="D707" s="260" t="s">
        <v>16</v>
      </c>
      <c r="E707" s="260">
        <v>1200000</v>
      </c>
      <c r="F707" s="260" t="s">
        <v>1400</v>
      </c>
      <c r="G707" s="260" t="s">
        <v>66</v>
      </c>
      <c r="H707" s="260">
        <v>1</v>
      </c>
      <c r="I707" s="260" t="s">
        <v>1401</v>
      </c>
      <c r="J707" s="260" t="s">
        <v>1402</v>
      </c>
      <c r="K707" s="260" t="s">
        <v>1406</v>
      </c>
      <c r="L707" s="261">
        <v>44830</v>
      </c>
      <c r="M707" s="260" t="s">
        <v>526</v>
      </c>
    </row>
    <row r="708" spans="1:13" x14ac:dyDescent="0.25">
      <c r="A708" s="258" t="s">
        <v>1210</v>
      </c>
      <c r="B708" s="258" t="s">
        <v>1211</v>
      </c>
      <c r="C708" s="258" t="s">
        <v>125</v>
      </c>
      <c r="D708" s="258" t="s">
        <v>21</v>
      </c>
      <c r="E708" s="258">
        <v>805000</v>
      </c>
      <c r="F708" s="258" t="s">
        <v>1400</v>
      </c>
      <c r="G708" s="258" t="s">
        <v>66</v>
      </c>
      <c r="H708" s="258">
        <v>1</v>
      </c>
      <c r="I708" s="258" t="s">
        <v>1401</v>
      </c>
      <c r="J708" s="258" t="s">
        <v>1404</v>
      </c>
      <c r="K708" s="258" t="s">
        <v>1407</v>
      </c>
      <c r="L708" s="259">
        <v>44830</v>
      </c>
      <c r="M708" s="258" t="s">
        <v>526</v>
      </c>
    </row>
    <row r="709" spans="1:13" x14ac:dyDescent="0.25">
      <c r="A709" s="260" t="s">
        <v>717</v>
      </c>
      <c r="B709" s="260" t="s">
        <v>718</v>
      </c>
      <c r="C709" s="260" t="s">
        <v>719</v>
      </c>
      <c r="D709" s="260" t="s">
        <v>937</v>
      </c>
      <c r="E709" s="260">
        <v>2465</v>
      </c>
      <c r="F709" s="260" t="s">
        <v>1408</v>
      </c>
      <c r="G709" s="260" t="s">
        <v>1219</v>
      </c>
      <c r="H709" s="260">
        <v>2</v>
      </c>
      <c r="I709" s="260" t="s">
        <v>1409</v>
      </c>
      <c r="J709" s="260" t="s">
        <v>1410</v>
      </c>
      <c r="K709" s="260" t="s">
        <v>1411</v>
      </c>
      <c r="L709" s="261">
        <v>44831</v>
      </c>
      <c r="M709" s="260" t="s">
        <v>20</v>
      </c>
    </row>
    <row r="710" spans="1:13" x14ac:dyDescent="0.25">
      <c r="A710" s="258" t="s">
        <v>630</v>
      </c>
      <c r="B710" s="258" t="s">
        <v>631</v>
      </c>
      <c r="C710" s="258" t="s">
        <v>632</v>
      </c>
      <c r="D710" s="258" t="s">
        <v>38</v>
      </c>
      <c r="E710" s="258">
        <v>1529500</v>
      </c>
      <c r="F710" s="258" t="s">
        <v>1412</v>
      </c>
      <c r="G710" s="258" t="s">
        <v>1219</v>
      </c>
      <c r="H710" s="258">
        <v>2</v>
      </c>
      <c r="I710" s="258" t="s">
        <v>1413</v>
      </c>
      <c r="J710" s="258" t="s">
        <v>1414</v>
      </c>
      <c r="K710" s="258" t="s">
        <v>1415</v>
      </c>
      <c r="L710" s="259">
        <v>44833</v>
      </c>
      <c r="M710" s="258" t="s">
        <v>20</v>
      </c>
    </row>
    <row r="711" spans="1:13" x14ac:dyDescent="0.25">
      <c r="A711" s="260" t="s">
        <v>55</v>
      </c>
      <c r="B711" s="260" t="s">
        <v>56</v>
      </c>
      <c r="C711" s="260" t="s">
        <v>57</v>
      </c>
      <c r="D711" s="260" t="s">
        <v>47</v>
      </c>
      <c r="E711" s="260">
        <v>4</v>
      </c>
      <c r="F711" s="260" t="s">
        <v>1416</v>
      </c>
      <c r="G711" s="260" t="s">
        <v>1219</v>
      </c>
      <c r="H711" s="260">
        <v>2</v>
      </c>
      <c r="I711" s="260" t="s">
        <v>1417</v>
      </c>
      <c r="J711" s="260" t="s">
        <v>1418</v>
      </c>
      <c r="K711" s="260" t="s">
        <v>1419</v>
      </c>
      <c r="L711" s="261">
        <v>44833</v>
      </c>
      <c r="M711" s="260" t="s">
        <v>526</v>
      </c>
    </row>
    <row r="712" spans="1:13" x14ac:dyDescent="0.25">
      <c r="A712" s="258" t="s">
        <v>1075</v>
      </c>
      <c r="B712" s="258" t="s">
        <v>1076</v>
      </c>
      <c r="C712" s="258" t="s">
        <v>1077</v>
      </c>
      <c r="D712" s="258" t="s">
        <v>544</v>
      </c>
      <c r="E712" s="258">
        <v>7300000</v>
      </c>
      <c r="F712" s="258" t="s">
        <v>1420</v>
      </c>
      <c r="G712" s="258" t="s">
        <v>66</v>
      </c>
      <c r="H712" s="258">
        <v>1</v>
      </c>
      <c r="I712" s="258" t="s">
        <v>1421</v>
      </c>
      <c r="J712" s="258" t="s">
        <v>1422</v>
      </c>
      <c r="K712" s="258" t="s">
        <v>1423</v>
      </c>
      <c r="L712" s="259">
        <v>44838</v>
      </c>
      <c r="M712" s="258" t="s">
        <v>20</v>
      </c>
    </row>
    <row r="713" spans="1:13" x14ac:dyDescent="0.25">
      <c r="A713" s="260" t="s">
        <v>359</v>
      </c>
      <c r="B713" s="260" t="s">
        <v>360</v>
      </c>
      <c r="C713" s="260" t="s">
        <v>361</v>
      </c>
      <c r="D713" s="260" t="s">
        <v>24</v>
      </c>
      <c r="E713" s="260">
        <v>14851</v>
      </c>
      <c r="F713" s="260" t="s">
        <v>1424</v>
      </c>
      <c r="G713" s="260" t="s">
        <v>1219</v>
      </c>
      <c r="H713" s="260">
        <v>2</v>
      </c>
      <c r="I713" s="260" t="s">
        <v>1425</v>
      </c>
      <c r="J713" s="260" t="s">
        <v>1426</v>
      </c>
      <c r="K713" s="260" t="s">
        <v>1427</v>
      </c>
      <c r="L713" s="261">
        <v>44851</v>
      </c>
      <c r="M713" s="260" t="s">
        <v>526</v>
      </c>
    </row>
    <row r="714" spans="1:13" x14ac:dyDescent="0.25">
      <c r="A714" s="258" t="s">
        <v>1210</v>
      </c>
      <c r="B714" s="258" t="s">
        <v>1211</v>
      </c>
      <c r="C714" s="258" t="s">
        <v>125</v>
      </c>
      <c r="D714" s="258" t="s">
        <v>40</v>
      </c>
      <c r="E714" s="258">
        <v>12900</v>
      </c>
      <c r="F714" s="258" t="s">
        <v>1428</v>
      </c>
      <c r="G714" s="258" t="s">
        <v>66</v>
      </c>
      <c r="H714" s="258">
        <v>1</v>
      </c>
      <c r="I714" s="258" t="s">
        <v>1429</v>
      </c>
      <c r="J714" s="258" t="s">
        <v>1430</v>
      </c>
      <c r="K714" s="258" t="s">
        <v>1431</v>
      </c>
      <c r="L714" s="259">
        <v>44865</v>
      </c>
      <c r="M714" s="258" t="s">
        <v>526</v>
      </c>
    </row>
    <row r="715" spans="1:13" x14ac:dyDescent="0.25">
      <c r="A715" s="260" t="s">
        <v>1210</v>
      </c>
      <c r="B715" s="260" t="s">
        <v>1211</v>
      </c>
      <c r="C715" s="260" t="s">
        <v>125</v>
      </c>
      <c r="D715" s="260" t="s">
        <v>544</v>
      </c>
      <c r="E715" s="260">
        <v>20600000</v>
      </c>
      <c r="F715" s="260" t="s">
        <v>1432</v>
      </c>
      <c r="G715" s="260" t="s">
        <v>1219</v>
      </c>
      <c r="H715" s="260">
        <v>2</v>
      </c>
      <c r="I715" s="260" t="s">
        <v>1433</v>
      </c>
      <c r="J715" s="260" t="s">
        <v>1434</v>
      </c>
      <c r="K715" s="260" t="s">
        <v>1435</v>
      </c>
      <c r="L715" s="261">
        <v>44865</v>
      </c>
      <c r="M715" s="260" t="s">
        <v>526</v>
      </c>
    </row>
    <row r="716" spans="1:13" x14ac:dyDescent="0.25">
      <c r="A716" s="258" t="s">
        <v>30</v>
      </c>
      <c r="B716" s="258" t="s">
        <v>31</v>
      </c>
      <c r="C716" s="258" t="s">
        <v>32</v>
      </c>
      <c r="D716" s="258" t="s">
        <v>769</v>
      </c>
      <c r="E716" s="258">
        <v>4363</v>
      </c>
      <c r="F716" s="258" t="s">
        <v>1436</v>
      </c>
      <c r="G716" s="258" t="s">
        <v>66</v>
      </c>
      <c r="H716" s="258">
        <v>1</v>
      </c>
      <c r="I716" s="258" t="s">
        <v>1437</v>
      </c>
      <c r="J716" s="258" t="s">
        <v>1438</v>
      </c>
      <c r="K716" s="258" t="s">
        <v>1439</v>
      </c>
      <c r="L716" s="259">
        <v>44869</v>
      </c>
      <c r="M716" s="258" t="s">
        <v>20</v>
      </c>
    </row>
    <row r="717" spans="1:13" x14ac:dyDescent="0.25">
      <c r="A717" s="260" t="s">
        <v>30</v>
      </c>
      <c r="B717" s="260" t="s">
        <v>31</v>
      </c>
      <c r="C717" s="260" t="s">
        <v>32</v>
      </c>
      <c r="D717" s="260" t="s">
        <v>47</v>
      </c>
      <c r="E717" s="260">
        <v>1</v>
      </c>
      <c r="F717" s="260" t="s">
        <v>1436</v>
      </c>
      <c r="G717" s="260" t="s">
        <v>66</v>
      </c>
      <c r="H717" s="260">
        <v>1</v>
      </c>
      <c r="I717" s="260" t="s">
        <v>1437</v>
      </c>
      <c r="J717" s="260" t="s">
        <v>1440</v>
      </c>
      <c r="K717" s="260" t="s">
        <v>1441</v>
      </c>
      <c r="L717" s="261">
        <v>44869</v>
      </c>
      <c r="M717" s="260" t="s">
        <v>20</v>
      </c>
    </row>
    <row r="718" spans="1:13" x14ac:dyDescent="0.25">
      <c r="A718" s="258" t="s">
        <v>142</v>
      </c>
      <c r="B718" s="258" t="s">
        <v>143</v>
      </c>
      <c r="C718" s="258" t="s">
        <v>144</v>
      </c>
      <c r="D718" s="258" t="s">
        <v>40</v>
      </c>
      <c r="E718" s="258">
        <v>5</v>
      </c>
      <c r="F718" s="258" t="s">
        <v>1442</v>
      </c>
      <c r="G718" s="258" t="s">
        <v>33</v>
      </c>
      <c r="H718" s="258">
        <v>2</v>
      </c>
      <c r="I718" s="258" t="s">
        <v>1443</v>
      </c>
      <c r="J718" s="258" t="s">
        <v>1444</v>
      </c>
      <c r="K718" s="258" t="s">
        <v>1445</v>
      </c>
      <c r="L718" s="259">
        <v>44869</v>
      </c>
      <c r="M718" s="258" t="s">
        <v>20</v>
      </c>
    </row>
    <row r="719" spans="1:13" x14ac:dyDescent="0.25">
      <c r="A719" s="260" t="s">
        <v>1446</v>
      </c>
      <c r="B719" s="260" t="s">
        <v>1447</v>
      </c>
      <c r="C719" s="260" t="s">
        <v>1448</v>
      </c>
      <c r="D719" s="260" t="s">
        <v>38</v>
      </c>
      <c r="E719" s="260" t="s">
        <v>17</v>
      </c>
      <c r="F719" s="260" t="s">
        <v>17</v>
      </c>
      <c r="G719" s="260" t="s">
        <v>17</v>
      </c>
      <c r="H719" s="260" t="s">
        <v>17</v>
      </c>
      <c r="I719" s="260" t="s">
        <v>17</v>
      </c>
      <c r="J719" s="260" t="s">
        <v>1449</v>
      </c>
      <c r="K719" s="260" t="s">
        <v>1450</v>
      </c>
      <c r="L719" s="261">
        <v>44893</v>
      </c>
      <c r="M719" s="260" t="s">
        <v>20</v>
      </c>
    </row>
    <row r="720" spans="1:13" x14ac:dyDescent="0.25">
      <c r="A720" s="258" t="s">
        <v>1446</v>
      </c>
      <c r="B720" s="258" t="s">
        <v>1447</v>
      </c>
      <c r="C720" s="258" t="s">
        <v>1448</v>
      </c>
      <c r="D720" s="258" t="s">
        <v>40</v>
      </c>
      <c r="E720" s="258" t="s">
        <v>17</v>
      </c>
      <c r="F720" s="258" t="s">
        <v>17</v>
      </c>
      <c r="G720" s="258" t="s">
        <v>17</v>
      </c>
      <c r="H720" s="258" t="s">
        <v>17</v>
      </c>
      <c r="I720" s="258" t="s">
        <v>17</v>
      </c>
      <c r="J720" s="258" t="s">
        <v>1449</v>
      </c>
      <c r="K720" s="258" t="s">
        <v>1451</v>
      </c>
      <c r="L720" s="259">
        <v>44893</v>
      </c>
      <c r="M720" s="258" t="s">
        <v>20</v>
      </c>
    </row>
    <row r="721" spans="1:13" x14ac:dyDescent="0.25">
      <c r="A721" s="260" t="s">
        <v>1446</v>
      </c>
      <c r="B721" s="260" t="s">
        <v>1447</v>
      </c>
      <c r="C721" s="260" t="s">
        <v>1448</v>
      </c>
      <c r="D721" s="260" t="s">
        <v>16</v>
      </c>
      <c r="E721" s="260" t="s">
        <v>17</v>
      </c>
      <c r="F721" s="260" t="s">
        <v>17</v>
      </c>
      <c r="G721" s="260" t="s">
        <v>17</v>
      </c>
      <c r="H721" s="260" t="s">
        <v>17</v>
      </c>
      <c r="I721" s="260" t="s">
        <v>17</v>
      </c>
      <c r="J721" s="260" t="s">
        <v>1449</v>
      </c>
      <c r="K721" s="260" t="s">
        <v>1452</v>
      </c>
      <c r="L721" s="261">
        <v>44893</v>
      </c>
      <c r="M721" s="260" t="s">
        <v>20</v>
      </c>
    </row>
    <row r="722" spans="1:13" x14ac:dyDescent="0.25">
      <c r="A722" s="258" t="s">
        <v>1446</v>
      </c>
      <c r="B722" s="258" t="s">
        <v>1447</v>
      </c>
      <c r="C722" s="258" t="s">
        <v>1448</v>
      </c>
      <c r="D722" s="258" t="s">
        <v>21</v>
      </c>
      <c r="E722" s="258" t="s">
        <v>17</v>
      </c>
      <c r="F722" s="258" t="s">
        <v>17</v>
      </c>
      <c r="G722" s="258" t="s">
        <v>17</v>
      </c>
      <c r="H722" s="258" t="s">
        <v>17</v>
      </c>
      <c r="I722" s="258" t="s">
        <v>17</v>
      </c>
      <c r="J722" s="258" t="s">
        <v>1449</v>
      </c>
      <c r="K722" s="258" t="s">
        <v>1453</v>
      </c>
      <c r="L722" s="259">
        <v>44893</v>
      </c>
      <c r="M722" s="258" t="s">
        <v>20</v>
      </c>
    </row>
    <row r="723" spans="1:13" x14ac:dyDescent="0.25">
      <c r="A723" s="260" t="s">
        <v>1446</v>
      </c>
      <c r="B723" s="260" t="s">
        <v>1447</v>
      </c>
      <c r="C723" s="260" t="s">
        <v>1448</v>
      </c>
      <c r="D723" s="260" t="s">
        <v>1053</v>
      </c>
      <c r="E723" s="260" t="s">
        <v>17</v>
      </c>
      <c r="F723" s="260" t="s">
        <v>17</v>
      </c>
      <c r="G723" s="260" t="s">
        <v>17</v>
      </c>
      <c r="H723" s="260" t="s">
        <v>17</v>
      </c>
      <c r="I723" s="260" t="s">
        <v>17</v>
      </c>
      <c r="J723" s="260" t="s">
        <v>1449</v>
      </c>
      <c r="K723" s="260" t="s">
        <v>1454</v>
      </c>
      <c r="L723" s="261">
        <v>44893</v>
      </c>
      <c r="M723" s="260" t="s">
        <v>20</v>
      </c>
    </row>
    <row r="724" spans="1:13" x14ac:dyDescent="0.25">
      <c r="A724" s="258" t="s">
        <v>1446</v>
      </c>
      <c r="B724" s="258" t="s">
        <v>1447</v>
      </c>
      <c r="C724" s="258" t="s">
        <v>1448</v>
      </c>
      <c r="D724" s="258" t="s">
        <v>24</v>
      </c>
      <c r="E724" s="258" t="s">
        <v>17</v>
      </c>
      <c r="F724" s="258" t="s">
        <v>17</v>
      </c>
      <c r="G724" s="258" t="s">
        <v>17</v>
      </c>
      <c r="H724" s="258" t="s">
        <v>17</v>
      </c>
      <c r="I724" s="258" t="s">
        <v>17</v>
      </c>
      <c r="J724" s="258" t="s">
        <v>1449</v>
      </c>
      <c r="K724" s="258" t="s">
        <v>1455</v>
      </c>
      <c r="L724" s="259">
        <v>44893</v>
      </c>
      <c r="M724" s="258" t="s">
        <v>20</v>
      </c>
    </row>
    <row r="725" spans="1:13" x14ac:dyDescent="0.25">
      <c r="A725" s="260" t="s">
        <v>1446</v>
      </c>
      <c r="B725" s="260" t="s">
        <v>1447</v>
      </c>
      <c r="C725" s="260" t="s">
        <v>1448</v>
      </c>
      <c r="D725" s="260" t="s">
        <v>47</v>
      </c>
      <c r="E725" s="260">
        <v>5</v>
      </c>
      <c r="F725" s="260" t="s">
        <v>17</v>
      </c>
      <c r="G725" s="260" t="s">
        <v>1219</v>
      </c>
      <c r="H725" s="260">
        <v>2</v>
      </c>
      <c r="I725" s="260" t="s">
        <v>17</v>
      </c>
      <c r="J725" s="260" t="s">
        <v>1456</v>
      </c>
      <c r="K725" s="260" t="s">
        <v>1457</v>
      </c>
      <c r="L725" s="261">
        <v>44893</v>
      </c>
      <c r="M725" s="260" t="s">
        <v>20</v>
      </c>
    </row>
    <row r="726" spans="1:13" x14ac:dyDescent="0.25">
      <c r="A726" s="258" t="s">
        <v>1446</v>
      </c>
      <c r="B726" s="258" t="s">
        <v>1447</v>
      </c>
      <c r="C726" s="258" t="s">
        <v>1448</v>
      </c>
      <c r="D726" s="258" t="s">
        <v>26</v>
      </c>
      <c r="E726" s="258" t="s">
        <v>17</v>
      </c>
      <c r="F726" s="258" t="s">
        <v>17</v>
      </c>
      <c r="G726" s="258" t="s">
        <v>17</v>
      </c>
      <c r="H726" s="258" t="s">
        <v>17</v>
      </c>
      <c r="I726" s="258" t="s">
        <v>17</v>
      </c>
      <c r="J726" s="258" t="s">
        <v>1449</v>
      </c>
      <c r="K726" s="258" t="s">
        <v>1458</v>
      </c>
      <c r="L726" s="259">
        <v>44893</v>
      </c>
      <c r="M726" s="258" t="s">
        <v>20</v>
      </c>
    </row>
    <row r="727" spans="1:13" x14ac:dyDescent="0.25">
      <c r="A727" s="260" t="s">
        <v>1446</v>
      </c>
      <c r="B727" s="260" t="s">
        <v>1447</v>
      </c>
      <c r="C727" s="260" t="s">
        <v>1448</v>
      </c>
      <c r="D727" s="260" t="s">
        <v>28</v>
      </c>
      <c r="E727" s="260" t="s">
        <v>17</v>
      </c>
      <c r="F727" s="260" t="s">
        <v>17</v>
      </c>
      <c r="G727" s="260" t="s">
        <v>17</v>
      </c>
      <c r="H727" s="260" t="s">
        <v>17</v>
      </c>
      <c r="I727" s="260" t="s">
        <v>17</v>
      </c>
      <c r="J727" s="260" t="s">
        <v>1449</v>
      </c>
      <c r="K727" s="260" t="s">
        <v>1459</v>
      </c>
      <c r="L727" s="261">
        <v>44893</v>
      </c>
      <c r="M727" s="260" t="s">
        <v>20</v>
      </c>
    </row>
    <row r="728" spans="1:13" x14ac:dyDescent="0.25">
      <c r="A728" s="258" t="s">
        <v>1460</v>
      </c>
      <c r="B728" s="258" t="s">
        <v>1461</v>
      </c>
      <c r="C728" s="258" t="s">
        <v>1448</v>
      </c>
      <c r="D728" s="258" t="s">
        <v>38</v>
      </c>
      <c r="E728" s="258" t="s">
        <v>17</v>
      </c>
      <c r="F728" s="258" t="s">
        <v>683</v>
      </c>
      <c r="G728" s="258" t="s">
        <v>17</v>
      </c>
      <c r="H728" s="258" t="s">
        <v>17</v>
      </c>
      <c r="I728" s="258" t="s">
        <v>683</v>
      </c>
      <c r="J728" s="258" t="s">
        <v>1462</v>
      </c>
      <c r="K728" s="258" t="s">
        <v>1463</v>
      </c>
      <c r="L728" s="259">
        <v>44893</v>
      </c>
      <c r="M728" s="258" t="s">
        <v>20</v>
      </c>
    </row>
    <row r="729" spans="1:13" x14ac:dyDescent="0.25">
      <c r="A729" s="260" t="s">
        <v>1460</v>
      </c>
      <c r="B729" s="260" t="s">
        <v>1461</v>
      </c>
      <c r="C729" s="260" t="s">
        <v>1448</v>
      </c>
      <c r="D729" s="260" t="s">
        <v>40</v>
      </c>
      <c r="E729" s="260" t="s">
        <v>17</v>
      </c>
      <c r="F729" s="260" t="s">
        <v>683</v>
      </c>
      <c r="G729" s="260" t="s">
        <v>17</v>
      </c>
      <c r="H729" s="260" t="s">
        <v>17</v>
      </c>
      <c r="I729" s="260" t="s">
        <v>683</v>
      </c>
      <c r="J729" s="260" t="s">
        <v>1462</v>
      </c>
      <c r="K729" s="260" t="s">
        <v>1464</v>
      </c>
      <c r="L729" s="261">
        <v>44893</v>
      </c>
      <c r="M729" s="260" t="s">
        <v>20</v>
      </c>
    </row>
    <row r="730" spans="1:13" x14ac:dyDescent="0.25">
      <c r="A730" s="258" t="s">
        <v>1460</v>
      </c>
      <c r="B730" s="258" t="s">
        <v>1461</v>
      </c>
      <c r="C730" s="258" t="s">
        <v>1448</v>
      </c>
      <c r="D730" s="258" t="s">
        <v>16</v>
      </c>
      <c r="E730" s="258" t="s">
        <v>17</v>
      </c>
      <c r="F730" s="258" t="s">
        <v>683</v>
      </c>
      <c r="G730" s="258" t="s">
        <v>17</v>
      </c>
      <c r="H730" s="258" t="s">
        <v>17</v>
      </c>
      <c r="I730" s="258" t="s">
        <v>683</v>
      </c>
      <c r="J730" s="258" t="s">
        <v>1462</v>
      </c>
      <c r="K730" s="258" t="s">
        <v>1465</v>
      </c>
      <c r="L730" s="259">
        <v>44893</v>
      </c>
      <c r="M730" s="258" t="s">
        <v>20</v>
      </c>
    </row>
    <row r="731" spans="1:13" x14ac:dyDescent="0.25">
      <c r="A731" s="260" t="s">
        <v>1460</v>
      </c>
      <c r="B731" s="260" t="s">
        <v>1461</v>
      </c>
      <c r="C731" s="260" t="s">
        <v>1448</v>
      </c>
      <c r="D731" s="260" t="s">
        <v>21</v>
      </c>
      <c r="E731" s="260" t="s">
        <v>17</v>
      </c>
      <c r="F731" s="260" t="s">
        <v>683</v>
      </c>
      <c r="G731" s="260" t="s">
        <v>17</v>
      </c>
      <c r="H731" s="260" t="s">
        <v>17</v>
      </c>
      <c r="I731" s="260" t="s">
        <v>683</v>
      </c>
      <c r="J731" s="260" t="s">
        <v>1462</v>
      </c>
      <c r="K731" s="260" t="s">
        <v>1466</v>
      </c>
      <c r="L731" s="261">
        <v>44893</v>
      </c>
      <c r="M731" s="260" t="s">
        <v>20</v>
      </c>
    </row>
    <row r="732" spans="1:13" x14ac:dyDescent="0.25">
      <c r="A732" s="258" t="s">
        <v>1460</v>
      </c>
      <c r="B732" s="258" t="s">
        <v>1461</v>
      </c>
      <c r="C732" s="258" t="s">
        <v>1448</v>
      </c>
      <c r="D732" s="258" t="s">
        <v>1053</v>
      </c>
      <c r="E732" s="258" t="s">
        <v>17</v>
      </c>
      <c r="F732" s="258" t="s">
        <v>683</v>
      </c>
      <c r="G732" s="258" t="s">
        <v>17</v>
      </c>
      <c r="H732" s="258" t="s">
        <v>17</v>
      </c>
      <c r="I732" s="258" t="s">
        <v>683</v>
      </c>
      <c r="J732" s="258" t="s">
        <v>1462</v>
      </c>
      <c r="K732" s="258" t="s">
        <v>1467</v>
      </c>
      <c r="L732" s="259">
        <v>44893</v>
      </c>
      <c r="M732" s="258" t="s">
        <v>20</v>
      </c>
    </row>
    <row r="733" spans="1:13" x14ac:dyDescent="0.25">
      <c r="A733" s="260" t="s">
        <v>1460</v>
      </c>
      <c r="B733" s="260" t="s">
        <v>1461</v>
      </c>
      <c r="C733" s="260" t="s">
        <v>1448</v>
      </c>
      <c r="D733" s="260" t="s">
        <v>24</v>
      </c>
      <c r="E733" s="260" t="s">
        <v>17</v>
      </c>
      <c r="F733" s="260" t="s">
        <v>683</v>
      </c>
      <c r="G733" s="260" t="s">
        <v>17</v>
      </c>
      <c r="H733" s="260" t="s">
        <v>17</v>
      </c>
      <c r="I733" s="260" t="s">
        <v>683</v>
      </c>
      <c r="J733" s="260" t="s">
        <v>1462</v>
      </c>
      <c r="K733" s="260" t="s">
        <v>1468</v>
      </c>
      <c r="L733" s="261">
        <v>44893</v>
      </c>
      <c r="M733" s="260" t="s">
        <v>20</v>
      </c>
    </row>
    <row r="734" spans="1:13" x14ac:dyDescent="0.25">
      <c r="A734" s="258" t="s">
        <v>1460</v>
      </c>
      <c r="B734" s="258" t="s">
        <v>1461</v>
      </c>
      <c r="C734" s="258" t="s">
        <v>1448</v>
      </c>
      <c r="D734" s="258" t="s">
        <v>47</v>
      </c>
      <c r="E734" s="258">
        <v>1</v>
      </c>
      <c r="F734" s="258" t="s">
        <v>1469</v>
      </c>
      <c r="G734" s="258" t="s">
        <v>1219</v>
      </c>
      <c r="H734" s="258">
        <v>2</v>
      </c>
      <c r="I734" s="258" t="s">
        <v>1470</v>
      </c>
      <c r="J734" s="258" t="s">
        <v>1471</v>
      </c>
      <c r="K734" s="258" t="s">
        <v>1472</v>
      </c>
      <c r="L734" s="259">
        <v>44893</v>
      </c>
      <c r="M734" s="258" t="s">
        <v>20</v>
      </c>
    </row>
    <row r="735" spans="1:13" x14ac:dyDescent="0.25">
      <c r="A735" s="260" t="s">
        <v>1460</v>
      </c>
      <c r="B735" s="260" t="s">
        <v>1461</v>
      </c>
      <c r="C735" s="260" t="s">
        <v>1448</v>
      </c>
      <c r="D735" s="260" t="s">
        <v>26</v>
      </c>
      <c r="E735" s="260" t="s">
        <v>17</v>
      </c>
      <c r="F735" s="260" t="s">
        <v>683</v>
      </c>
      <c r="G735" s="260" t="s">
        <v>17</v>
      </c>
      <c r="H735" s="260" t="s">
        <v>17</v>
      </c>
      <c r="I735" s="260" t="s">
        <v>683</v>
      </c>
      <c r="J735" s="260" t="s">
        <v>1462</v>
      </c>
      <c r="K735" s="260" t="s">
        <v>1473</v>
      </c>
      <c r="L735" s="261">
        <v>44893</v>
      </c>
      <c r="M735" s="260" t="s">
        <v>20</v>
      </c>
    </row>
    <row r="736" spans="1:13" x14ac:dyDescent="0.25">
      <c r="A736" s="258" t="s">
        <v>1460</v>
      </c>
      <c r="B736" s="258" t="s">
        <v>1461</v>
      </c>
      <c r="C736" s="258" t="s">
        <v>1448</v>
      </c>
      <c r="D736" s="258" t="s">
        <v>28</v>
      </c>
      <c r="E736" s="258" t="s">
        <v>17</v>
      </c>
      <c r="F736" s="258" t="s">
        <v>683</v>
      </c>
      <c r="G736" s="258" t="s">
        <v>17</v>
      </c>
      <c r="H736" s="258" t="s">
        <v>17</v>
      </c>
      <c r="I736" s="258" t="s">
        <v>683</v>
      </c>
      <c r="J736" s="258" t="s">
        <v>1462</v>
      </c>
      <c r="K736" s="258" t="s">
        <v>1474</v>
      </c>
      <c r="L736" s="259">
        <v>44893</v>
      </c>
      <c r="M736" s="258" t="s">
        <v>20</v>
      </c>
    </row>
    <row r="737" spans="1:13" x14ac:dyDescent="0.25">
      <c r="A737" s="260" t="s">
        <v>1475</v>
      </c>
      <c r="B737" s="260" t="s">
        <v>1476</v>
      </c>
      <c r="C737" s="260" t="s">
        <v>1448</v>
      </c>
      <c r="D737" s="260" t="s">
        <v>38</v>
      </c>
      <c r="E737" s="260" t="s">
        <v>17</v>
      </c>
      <c r="F737" s="260" t="s">
        <v>17</v>
      </c>
      <c r="G737" s="260" t="s">
        <v>17</v>
      </c>
      <c r="H737" s="260" t="s">
        <v>17</v>
      </c>
      <c r="I737" s="260" t="s">
        <v>17</v>
      </c>
      <c r="J737" s="260" t="s">
        <v>1449</v>
      </c>
      <c r="K737" s="260" t="s">
        <v>1477</v>
      </c>
      <c r="L737" s="261">
        <v>44893</v>
      </c>
      <c r="M737" s="260" t="s">
        <v>20</v>
      </c>
    </row>
    <row r="738" spans="1:13" x14ac:dyDescent="0.25">
      <c r="A738" s="258" t="s">
        <v>1475</v>
      </c>
      <c r="B738" s="258" t="s">
        <v>1476</v>
      </c>
      <c r="C738" s="258" t="s">
        <v>1448</v>
      </c>
      <c r="D738" s="258" t="s">
        <v>40</v>
      </c>
      <c r="E738" s="258" t="s">
        <v>17</v>
      </c>
      <c r="F738" s="258" t="s">
        <v>17</v>
      </c>
      <c r="G738" s="258" t="s">
        <v>17</v>
      </c>
      <c r="H738" s="258" t="s">
        <v>17</v>
      </c>
      <c r="I738" s="258" t="s">
        <v>17</v>
      </c>
      <c r="J738" s="258" t="s">
        <v>1449</v>
      </c>
      <c r="K738" s="258" t="s">
        <v>1478</v>
      </c>
      <c r="L738" s="259">
        <v>44893</v>
      </c>
      <c r="M738" s="258" t="s">
        <v>20</v>
      </c>
    </row>
    <row r="739" spans="1:13" x14ac:dyDescent="0.25">
      <c r="A739" s="260" t="s">
        <v>1475</v>
      </c>
      <c r="B739" s="260" t="s">
        <v>1476</v>
      </c>
      <c r="C739" s="260" t="s">
        <v>1448</v>
      </c>
      <c r="D739" s="260" t="s">
        <v>16</v>
      </c>
      <c r="E739" s="260" t="s">
        <v>17</v>
      </c>
      <c r="F739" s="260" t="s">
        <v>17</v>
      </c>
      <c r="G739" s="260" t="s">
        <v>17</v>
      </c>
      <c r="H739" s="260" t="s">
        <v>17</v>
      </c>
      <c r="I739" s="260" t="s">
        <v>17</v>
      </c>
      <c r="J739" s="260" t="s">
        <v>1449</v>
      </c>
      <c r="K739" s="260" t="s">
        <v>1479</v>
      </c>
      <c r="L739" s="261">
        <v>44893</v>
      </c>
      <c r="M739" s="260" t="s">
        <v>20</v>
      </c>
    </row>
    <row r="740" spans="1:13" x14ac:dyDescent="0.25">
      <c r="A740" s="258" t="s">
        <v>1475</v>
      </c>
      <c r="B740" s="258" t="s">
        <v>1476</v>
      </c>
      <c r="C740" s="258" t="s">
        <v>1448</v>
      </c>
      <c r="D740" s="258" t="s">
        <v>21</v>
      </c>
      <c r="E740" s="258" t="s">
        <v>17</v>
      </c>
      <c r="F740" s="258" t="s">
        <v>17</v>
      </c>
      <c r="G740" s="258" t="s">
        <v>17</v>
      </c>
      <c r="H740" s="258" t="s">
        <v>17</v>
      </c>
      <c r="I740" s="258" t="s">
        <v>17</v>
      </c>
      <c r="J740" s="258" t="s">
        <v>1449</v>
      </c>
      <c r="K740" s="258" t="s">
        <v>1480</v>
      </c>
      <c r="L740" s="259">
        <v>44893</v>
      </c>
      <c r="M740" s="258" t="s">
        <v>20</v>
      </c>
    </row>
    <row r="741" spans="1:13" x14ac:dyDescent="0.25">
      <c r="A741" s="260" t="s">
        <v>1475</v>
      </c>
      <c r="B741" s="260" t="s">
        <v>1476</v>
      </c>
      <c r="C741" s="260" t="s">
        <v>1448</v>
      </c>
      <c r="D741" s="260" t="s">
        <v>1053</v>
      </c>
      <c r="E741" s="260" t="s">
        <v>17</v>
      </c>
      <c r="F741" s="260" t="s">
        <v>17</v>
      </c>
      <c r="G741" s="260" t="s">
        <v>17</v>
      </c>
      <c r="H741" s="260" t="s">
        <v>17</v>
      </c>
      <c r="I741" s="260" t="s">
        <v>17</v>
      </c>
      <c r="J741" s="260" t="s">
        <v>1449</v>
      </c>
      <c r="K741" s="260" t="s">
        <v>1481</v>
      </c>
      <c r="L741" s="261">
        <v>44893</v>
      </c>
      <c r="M741" s="260" t="s">
        <v>20</v>
      </c>
    </row>
    <row r="742" spans="1:13" x14ac:dyDescent="0.25">
      <c r="A742" s="258" t="s">
        <v>1475</v>
      </c>
      <c r="B742" s="258" t="s">
        <v>1476</v>
      </c>
      <c r="C742" s="258" t="s">
        <v>1448</v>
      </c>
      <c r="D742" s="258" t="s">
        <v>24</v>
      </c>
      <c r="E742" s="258" t="s">
        <v>17</v>
      </c>
      <c r="F742" s="258" t="s">
        <v>17</v>
      </c>
      <c r="G742" s="258" t="s">
        <v>17</v>
      </c>
      <c r="H742" s="258" t="s">
        <v>17</v>
      </c>
      <c r="I742" s="258" t="s">
        <v>17</v>
      </c>
      <c r="J742" s="258" t="s">
        <v>1449</v>
      </c>
      <c r="K742" s="258" t="s">
        <v>1482</v>
      </c>
      <c r="L742" s="259">
        <v>44893</v>
      </c>
      <c r="M742" s="258" t="s">
        <v>20</v>
      </c>
    </row>
    <row r="743" spans="1:13" x14ac:dyDescent="0.25">
      <c r="A743" s="260" t="s">
        <v>1475</v>
      </c>
      <c r="B743" s="260" t="s">
        <v>1476</v>
      </c>
      <c r="C743" s="260" t="s">
        <v>1448</v>
      </c>
      <c r="D743" s="260" t="s">
        <v>47</v>
      </c>
      <c r="E743" s="260">
        <v>5</v>
      </c>
      <c r="F743" s="260" t="s">
        <v>17</v>
      </c>
      <c r="G743" s="260" t="s">
        <v>1219</v>
      </c>
      <c r="H743" s="260">
        <v>2</v>
      </c>
      <c r="I743" s="260" t="s">
        <v>17</v>
      </c>
      <c r="J743" s="260" t="s">
        <v>1456</v>
      </c>
      <c r="K743" s="260" t="s">
        <v>1483</v>
      </c>
      <c r="L743" s="261">
        <v>44893</v>
      </c>
      <c r="M743" s="260" t="s">
        <v>20</v>
      </c>
    </row>
    <row r="744" spans="1:13" x14ac:dyDescent="0.25">
      <c r="A744" s="258" t="s">
        <v>1475</v>
      </c>
      <c r="B744" s="258" t="s">
        <v>1476</v>
      </c>
      <c r="C744" s="258" t="s">
        <v>1448</v>
      </c>
      <c r="D744" s="258" t="s">
        <v>26</v>
      </c>
      <c r="E744" s="258" t="s">
        <v>17</v>
      </c>
      <c r="F744" s="258" t="s">
        <v>17</v>
      </c>
      <c r="G744" s="258" t="s">
        <v>17</v>
      </c>
      <c r="H744" s="258" t="s">
        <v>17</v>
      </c>
      <c r="I744" s="258" t="s">
        <v>17</v>
      </c>
      <c r="J744" s="258" t="s">
        <v>1449</v>
      </c>
      <c r="K744" s="258" t="s">
        <v>1484</v>
      </c>
      <c r="L744" s="259">
        <v>44893</v>
      </c>
      <c r="M744" s="258" t="s">
        <v>20</v>
      </c>
    </row>
    <row r="745" spans="1:13" x14ac:dyDescent="0.25">
      <c r="A745" s="260" t="s">
        <v>1475</v>
      </c>
      <c r="B745" s="260" t="s">
        <v>1476</v>
      </c>
      <c r="C745" s="260" t="s">
        <v>1448</v>
      </c>
      <c r="D745" s="260" t="s">
        <v>28</v>
      </c>
      <c r="E745" s="260" t="s">
        <v>17</v>
      </c>
      <c r="F745" s="260" t="s">
        <v>17</v>
      </c>
      <c r="G745" s="260" t="s">
        <v>17</v>
      </c>
      <c r="H745" s="260" t="s">
        <v>17</v>
      </c>
      <c r="I745" s="260" t="s">
        <v>17</v>
      </c>
      <c r="J745" s="260"/>
      <c r="K745" s="260" t="s">
        <v>1485</v>
      </c>
      <c r="L745" s="261">
        <v>44893</v>
      </c>
      <c r="M745" s="260" t="s">
        <v>20</v>
      </c>
    </row>
    <row r="746" spans="1:13" x14ac:dyDescent="0.25">
      <c r="A746" s="258" t="s">
        <v>1210</v>
      </c>
      <c r="B746" s="258" t="s">
        <v>1211</v>
      </c>
      <c r="C746" s="258" t="s">
        <v>125</v>
      </c>
      <c r="D746" s="258" t="s">
        <v>854</v>
      </c>
      <c r="E746" s="258">
        <v>1739</v>
      </c>
      <c r="F746" s="258" t="s">
        <v>1486</v>
      </c>
      <c r="G746" s="258" t="s">
        <v>1219</v>
      </c>
      <c r="H746" s="258">
        <v>2</v>
      </c>
      <c r="I746" s="258" t="s">
        <v>1487</v>
      </c>
      <c r="J746" s="258" t="s">
        <v>1488</v>
      </c>
      <c r="K746" s="258" t="s">
        <v>1489</v>
      </c>
      <c r="L746" s="259">
        <v>44895</v>
      </c>
      <c r="M746" s="258" t="s">
        <v>526</v>
      </c>
    </row>
    <row r="747" spans="1:13" x14ac:dyDescent="0.25">
      <c r="A747" s="260" t="s">
        <v>1490</v>
      </c>
      <c r="B747" s="260" t="s">
        <v>1491</v>
      </c>
      <c r="C747" s="260" t="s">
        <v>1492</v>
      </c>
      <c r="D747" s="260" t="s">
        <v>26</v>
      </c>
      <c r="E747" s="260" t="s">
        <v>17</v>
      </c>
      <c r="F747" s="260" t="s">
        <v>999</v>
      </c>
      <c r="G747" s="260" t="s">
        <v>17</v>
      </c>
      <c r="H747" s="260" t="s">
        <v>17</v>
      </c>
      <c r="I747" s="260" t="s">
        <v>17</v>
      </c>
      <c r="J747" s="260" t="s">
        <v>306</v>
      </c>
      <c r="K747" s="260" t="s">
        <v>1493</v>
      </c>
      <c r="L747" s="261">
        <v>44915</v>
      </c>
      <c r="M747" s="260" t="s">
        <v>20</v>
      </c>
    </row>
    <row r="748" spans="1:13" x14ac:dyDescent="0.25">
      <c r="A748" s="258" t="s">
        <v>1490</v>
      </c>
      <c r="B748" s="258" t="s">
        <v>1491</v>
      </c>
      <c r="C748" s="258" t="s">
        <v>1492</v>
      </c>
      <c r="D748" s="258" t="s">
        <v>28</v>
      </c>
      <c r="E748" s="258" t="s">
        <v>17</v>
      </c>
      <c r="F748" s="258" t="s">
        <v>999</v>
      </c>
      <c r="G748" s="258" t="s">
        <v>17</v>
      </c>
      <c r="H748" s="258" t="s">
        <v>17</v>
      </c>
      <c r="I748" s="258" t="s">
        <v>17</v>
      </c>
      <c r="J748" s="258" t="s">
        <v>306</v>
      </c>
      <c r="K748" s="258" t="s">
        <v>1494</v>
      </c>
      <c r="L748" s="259">
        <v>44915</v>
      </c>
      <c r="M748" s="258" t="s">
        <v>20</v>
      </c>
    </row>
    <row r="749" spans="1:13" x14ac:dyDescent="0.25">
      <c r="A749" s="260" t="s">
        <v>1109</v>
      </c>
      <c r="B749" s="260" t="s">
        <v>1110</v>
      </c>
      <c r="C749" s="260" t="s">
        <v>1028</v>
      </c>
      <c r="D749" s="260" t="s">
        <v>854</v>
      </c>
      <c r="E749" s="260">
        <v>24</v>
      </c>
      <c r="F749" s="260" t="s">
        <v>1495</v>
      </c>
      <c r="G749" s="260" t="s">
        <v>1219</v>
      </c>
      <c r="H749" s="260">
        <v>2</v>
      </c>
      <c r="I749" s="260" t="s">
        <v>1496</v>
      </c>
      <c r="J749" s="260" t="s">
        <v>1497</v>
      </c>
      <c r="K749" s="260" t="s">
        <v>1498</v>
      </c>
      <c r="L749" s="261">
        <v>44915</v>
      </c>
      <c r="M749" s="260" t="s">
        <v>20</v>
      </c>
    </row>
    <row r="750" spans="1:13" x14ac:dyDescent="0.25">
      <c r="A750" s="258" t="s">
        <v>1026</v>
      </c>
      <c r="B750" s="258" t="s">
        <v>1027</v>
      </c>
      <c r="C750" s="258" t="s">
        <v>1028</v>
      </c>
      <c r="D750" s="258" t="s">
        <v>38</v>
      </c>
      <c r="E750" s="258" t="s">
        <v>17</v>
      </c>
      <c r="F750" s="258" t="s">
        <v>17</v>
      </c>
      <c r="G750" s="258" t="s">
        <v>17</v>
      </c>
      <c r="H750" s="258" t="s">
        <v>17</v>
      </c>
      <c r="I750" s="258" t="s">
        <v>17</v>
      </c>
      <c r="J750" s="258"/>
      <c r="K750" s="258" t="s">
        <v>1499</v>
      </c>
      <c r="L750" s="259">
        <v>44915</v>
      </c>
      <c r="M750" s="258" t="s">
        <v>20</v>
      </c>
    </row>
    <row r="751" spans="1:13" x14ac:dyDescent="0.25">
      <c r="A751" s="260" t="s">
        <v>1026</v>
      </c>
      <c r="B751" s="260" t="s">
        <v>1027</v>
      </c>
      <c r="C751" s="260" t="s">
        <v>1028</v>
      </c>
      <c r="D751" s="260" t="s">
        <v>40</v>
      </c>
      <c r="E751" s="260" t="s">
        <v>17</v>
      </c>
      <c r="F751" s="260" t="s">
        <v>17</v>
      </c>
      <c r="G751" s="260" t="s">
        <v>17</v>
      </c>
      <c r="H751" s="260" t="s">
        <v>17</v>
      </c>
      <c r="I751" s="260" t="s">
        <v>17</v>
      </c>
      <c r="J751" s="260" t="s">
        <v>1500</v>
      </c>
      <c r="K751" s="260" t="s">
        <v>1501</v>
      </c>
      <c r="L751" s="261">
        <v>44915</v>
      </c>
      <c r="M751" s="260" t="s">
        <v>20</v>
      </c>
    </row>
    <row r="752" spans="1:13" x14ac:dyDescent="0.25">
      <c r="A752" s="258" t="s">
        <v>1026</v>
      </c>
      <c r="B752" s="258" t="s">
        <v>1027</v>
      </c>
      <c r="C752" s="258" t="s">
        <v>1028</v>
      </c>
      <c r="D752" s="258" t="s">
        <v>854</v>
      </c>
      <c r="E752" s="258" t="s">
        <v>17</v>
      </c>
      <c r="F752" s="258" t="s">
        <v>17</v>
      </c>
      <c r="G752" s="258" t="s">
        <v>17</v>
      </c>
      <c r="H752" s="258" t="s">
        <v>17</v>
      </c>
      <c r="I752" s="258" t="s">
        <v>17</v>
      </c>
      <c r="J752" s="258" t="s">
        <v>1502</v>
      </c>
      <c r="K752" s="258" t="s">
        <v>1503</v>
      </c>
      <c r="L752" s="259">
        <v>44915</v>
      </c>
      <c r="M752" s="258" t="s">
        <v>20</v>
      </c>
    </row>
    <row r="753" spans="1:13" x14ac:dyDescent="0.25">
      <c r="A753" s="260" t="s">
        <v>1026</v>
      </c>
      <c r="B753" s="260" t="s">
        <v>1027</v>
      </c>
      <c r="C753" s="260" t="s">
        <v>1028</v>
      </c>
      <c r="D753" s="260" t="s">
        <v>16</v>
      </c>
      <c r="E753" s="260" t="s">
        <v>17</v>
      </c>
      <c r="F753" s="260" t="s">
        <v>17</v>
      </c>
      <c r="G753" s="260" t="s">
        <v>17</v>
      </c>
      <c r="H753" s="260" t="s">
        <v>17</v>
      </c>
      <c r="I753" s="260" t="s">
        <v>17</v>
      </c>
      <c r="J753" s="260" t="s">
        <v>1500</v>
      </c>
      <c r="K753" s="260" t="s">
        <v>1504</v>
      </c>
      <c r="L753" s="261">
        <v>44915</v>
      </c>
      <c r="M753" s="260" t="s">
        <v>20</v>
      </c>
    </row>
    <row r="754" spans="1:13" x14ac:dyDescent="0.25">
      <c r="A754" s="258" t="s">
        <v>1026</v>
      </c>
      <c r="B754" s="258" t="s">
        <v>1027</v>
      </c>
      <c r="C754" s="258" t="s">
        <v>1028</v>
      </c>
      <c r="D754" s="258" t="s">
        <v>21</v>
      </c>
      <c r="E754" s="258" t="s">
        <v>17</v>
      </c>
      <c r="F754" s="258" t="s">
        <v>17</v>
      </c>
      <c r="G754" s="258" t="s">
        <v>17</v>
      </c>
      <c r="H754" s="258" t="s">
        <v>17</v>
      </c>
      <c r="I754" s="258" t="s">
        <v>17</v>
      </c>
      <c r="J754" s="258" t="s">
        <v>1500</v>
      </c>
      <c r="K754" s="258" t="s">
        <v>1505</v>
      </c>
      <c r="L754" s="259">
        <v>44915</v>
      </c>
      <c r="M754" s="258" t="s">
        <v>20</v>
      </c>
    </row>
    <row r="755" spans="1:13" x14ac:dyDescent="0.25">
      <c r="A755" s="260" t="s">
        <v>1026</v>
      </c>
      <c r="B755" s="260" t="s">
        <v>1027</v>
      </c>
      <c r="C755" s="260" t="s">
        <v>1028</v>
      </c>
      <c r="D755" s="260" t="s">
        <v>1053</v>
      </c>
      <c r="E755" s="260" t="s">
        <v>17</v>
      </c>
      <c r="F755" s="260" t="s">
        <v>17</v>
      </c>
      <c r="G755" s="260" t="s">
        <v>17</v>
      </c>
      <c r="H755" s="260" t="s">
        <v>17</v>
      </c>
      <c r="I755" s="260" t="s">
        <v>17</v>
      </c>
      <c r="J755" s="260" t="s">
        <v>1500</v>
      </c>
      <c r="K755" s="260" t="s">
        <v>1506</v>
      </c>
      <c r="L755" s="261">
        <v>44915</v>
      </c>
      <c r="M755" s="260" t="s">
        <v>20</v>
      </c>
    </row>
    <row r="756" spans="1:13" x14ac:dyDescent="0.25">
      <c r="A756" s="258" t="s">
        <v>1026</v>
      </c>
      <c r="B756" s="258" t="s">
        <v>1027</v>
      </c>
      <c r="C756" s="258" t="s">
        <v>1028</v>
      </c>
      <c r="D756" s="258" t="s">
        <v>24</v>
      </c>
      <c r="E756" s="258" t="s">
        <v>17</v>
      </c>
      <c r="F756" s="258" t="s">
        <v>17</v>
      </c>
      <c r="G756" s="258" t="s">
        <v>17</v>
      </c>
      <c r="H756" s="258" t="s">
        <v>17</v>
      </c>
      <c r="I756" s="258" t="s">
        <v>17</v>
      </c>
      <c r="J756" s="258" t="s">
        <v>1500</v>
      </c>
      <c r="K756" s="258" t="s">
        <v>1507</v>
      </c>
      <c r="L756" s="259">
        <v>44915</v>
      </c>
      <c r="M756" s="258" t="s">
        <v>20</v>
      </c>
    </row>
    <row r="757" spans="1:13" x14ac:dyDescent="0.25">
      <c r="A757" s="260" t="s">
        <v>1183</v>
      </c>
      <c r="B757" s="260" t="s">
        <v>1184</v>
      </c>
      <c r="C757" s="260" t="s">
        <v>1185</v>
      </c>
      <c r="D757" s="260" t="s">
        <v>26</v>
      </c>
      <c r="E757" s="260" t="s">
        <v>17</v>
      </c>
      <c r="F757" s="260" t="s">
        <v>17</v>
      </c>
      <c r="G757" s="260" t="s">
        <v>17</v>
      </c>
      <c r="H757" s="260" t="s">
        <v>17</v>
      </c>
      <c r="I757" s="260" t="s">
        <v>17</v>
      </c>
      <c r="J757" s="260" t="s">
        <v>18</v>
      </c>
      <c r="K757" s="260" t="s">
        <v>1508</v>
      </c>
      <c r="L757" s="261">
        <v>44918</v>
      </c>
      <c r="M757" s="260" t="s">
        <v>526</v>
      </c>
    </row>
    <row r="758" spans="1:13" x14ac:dyDescent="0.25">
      <c r="A758" s="258" t="s">
        <v>1509</v>
      </c>
      <c r="B758" s="258" t="s">
        <v>1510</v>
      </c>
      <c r="C758" s="258" t="s">
        <v>1185</v>
      </c>
      <c r="D758" s="258" t="s">
        <v>26</v>
      </c>
      <c r="E758" s="258" t="s">
        <v>17</v>
      </c>
      <c r="F758" s="258" t="s">
        <v>17</v>
      </c>
      <c r="G758" s="258" t="s">
        <v>17</v>
      </c>
      <c r="H758" s="258" t="s">
        <v>17</v>
      </c>
      <c r="I758" s="258" t="s">
        <v>17</v>
      </c>
      <c r="J758" s="258" t="s">
        <v>18</v>
      </c>
      <c r="K758" s="258" t="s">
        <v>1511</v>
      </c>
      <c r="L758" s="259">
        <v>44918</v>
      </c>
      <c r="M758" s="258" t="s">
        <v>526</v>
      </c>
    </row>
    <row r="759" spans="1:13" x14ac:dyDescent="0.25">
      <c r="A759" s="260" t="s">
        <v>1509</v>
      </c>
      <c r="B759" s="260" t="s">
        <v>1510</v>
      </c>
      <c r="C759" s="260" t="s">
        <v>1185</v>
      </c>
      <c r="D759" s="260" t="s">
        <v>28</v>
      </c>
      <c r="E759" s="260" t="s">
        <v>17</v>
      </c>
      <c r="F759" s="260" t="s">
        <v>17</v>
      </c>
      <c r="G759" s="260" t="s">
        <v>17</v>
      </c>
      <c r="H759" s="260" t="s">
        <v>17</v>
      </c>
      <c r="I759" s="260" t="s">
        <v>17</v>
      </c>
      <c r="J759" s="260" t="s">
        <v>18</v>
      </c>
      <c r="K759" s="260" t="s">
        <v>1512</v>
      </c>
      <c r="L759" s="261">
        <v>44918</v>
      </c>
      <c r="M759" s="260" t="s">
        <v>526</v>
      </c>
    </row>
    <row r="760" spans="1:13" x14ac:dyDescent="0.25">
      <c r="A760" s="258" t="s">
        <v>656</v>
      </c>
      <c r="B760" s="258" t="s">
        <v>657</v>
      </c>
      <c r="C760" s="258" t="s">
        <v>632</v>
      </c>
      <c r="D760" s="258" t="s">
        <v>16</v>
      </c>
      <c r="E760" s="258">
        <v>174000</v>
      </c>
      <c r="F760" s="258" t="s">
        <v>1513</v>
      </c>
      <c r="G760" s="258" t="s">
        <v>1219</v>
      </c>
      <c r="H760" s="258">
        <v>2</v>
      </c>
      <c r="I760" s="258" t="s">
        <v>1514</v>
      </c>
      <c r="J760" s="258" t="s">
        <v>1515</v>
      </c>
      <c r="K760" s="258" t="s">
        <v>1516</v>
      </c>
      <c r="L760" s="259">
        <v>44919</v>
      </c>
      <c r="M760" s="258" t="s">
        <v>20</v>
      </c>
    </row>
    <row r="761" spans="1:13" x14ac:dyDescent="0.25">
      <c r="A761" s="260" t="s">
        <v>1517</v>
      </c>
      <c r="B761" s="260" t="s">
        <v>1518</v>
      </c>
      <c r="C761" s="260" t="s">
        <v>1519</v>
      </c>
      <c r="D761" s="260" t="s">
        <v>26</v>
      </c>
      <c r="E761" s="260" t="s">
        <v>17</v>
      </c>
      <c r="F761" s="260" t="s">
        <v>17</v>
      </c>
      <c r="G761" s="260" t="s">
        <v>17</v>
      </c>
      <c r="H761" s="260" t="s">
        <v>17</v>
      </c>
      <c r="I761" s="260" t="s">
        <v>17</v>
      </c>
      <c r="J761" s="260" t="s">
        <v>1520</v>
      </c>
      <c r="K761" s="260" t="s">
        <v>1521</v>
      </c>
      <c r="L761" s="261">
        <v>44921</v>
      </c>
      <c r="M761" s="260" t="s">
        <v>20</v>
      </c>
    </row>
    <row r="762" spans="1:13" x14ac:dyDescent="0.25">
      <c r="A762" s="258" t="s">
        <v>1517</v>
      </c>
      <c r="B762" s="258" t="s">
        <v>1518</v>
      </c>
      <c r="C762" s="258" t="s">
        <v>1519</v>
      </c>
      <c r="D762" s="258" t="s">
        <v>28</v>
      </c>
      <c r="E762" s="258" t="s">
        <v>17</v>
      </c>
      <c r="F762" s="258" t="s">
        <v>17</v>
      </c>
      <c r="G762" s="258" t="s">
        <v>17</v>
      </c>
      <c r="H762" s="258" t="s">
        <v>17</v>
      </c>
      <c r="I762" s="258" t="s">
        <v>17</v>
      </c>
      <c r="J762" s="258" t="s">
        <v>1522</v>
      </c>
      <c r="K762" s="258" t="s">
        <v>1523</v>
      </c>
      <c r="L762" s="259">
        <v>44921</v>
      </c>
      <c r="M762" s="258" t="s">
        <v>20</v>
      </c>
    </row>
    <row r="763" spans="1:13" x14ac:dyDescent="0.25">
      <c r="A763" s="260" t="s">
        <v>1524</v>
      </c>
      <c r="B763" s="260" t="s">
        <v>1525</v>
      </c>
      <c r="C763" s="260" t="s">
        <v>1526</v>
      </c>
      <c r="D763" s="260" t="s">
        <v>40</v>
      </c>
      <c r="E763" s="260" t="s">
        <v>17</v>
      </c>
      <c r="F763" s="260" t="s">
        <v>17</v>
      </c>
      <c r="G763" s="260" t="s">
        <v>17</v>
      </c>
      <c r="H763" s="260" t="s">
        <v>17</v>
      </c>
      <c r="I763" s="260" t="s">
        <v>17</v>
      </c>
      <c r="J763" s="260" t="s">
        <v>1527</v>
      </c>
      <c r="K763" s="260" t="s">
        <v>1528</v>
      </c>
      <c r="L763" s="261">
        <v>44921</v>
      </c>
      <c r="M763" s="260" t="s">
        <v>20</v>
      </c>
    </row>
    <row r="764" spans="1:13" x14ac:dyDescent="0.25">
      <c r="A764" s="258" t="s">
        <v>1524</v>
      </c>
      <c r="B764" s="258" t="s">
        <v>1525</v>
      </c>
      <c r="C764" s="258" t="s">
        <v>1526</v>
      </c>
      <c r="D764" s="258" t="s">
        <v>544</v>
      </c>
      <c r="E764" s="258" t="s">
        <v>17</v>
      </c>
      <c r="F764" s="258" t="s">
        <v>17</v>
      </c>
      <c r="G764" s="258" t="s">
        <v>17</v>
      </c>
      <c r="H764" s="258" t="s">
        <v>17</v>
      </c>
      <c r="I764" s="258" t="s">
        <v>17</v>
      </c>
      <c r="J764" s="258" t="s">
        <v>1529</v>
      </c>
      <c r="K764" s="258" t="s">
        <v>1530</v>
      </c>
      <c r="L764" s="259">
        <v>44921</v>
      </c>
      <c r="M764" s="258" t="s">
        <v>20</v>
      </c>
    </row>
    <row r="765" spans="1:13" x14ac:dyDescent="0.25">
      <c r="A765" s="260" t="s">
        <v>1524</v>
      </c>
      <c r="B765" s="260" t="s">
        <v>1525</v>
      </c>
      <c r="C765" s="260" t="s">
        <v>1526</v>
      </c>
      <c r="D765" s="260" t="s">
        <v>47</v>
      </c>
      <c r="E765" s="260" t="s">
        <v>17</v>
      </c>
      <c r="F765" s="260" t="s">
        <v>17</v>
      </c>
      <c r="G765" s="260" t="s">
        <v>17</v>
      </c>
      <c r="H765" s="260" t="s">
        <v>17</v>
      </c>
      <c r="I765" s="260" t="s">
        <v>17</v>
      </c>
      <c r="J765" s="260" t="s">
        <v>1531</v>
      </c>
      <c r="K765" s="260" t="s">
        <v>1532</v>
      </c>
      <c r="L765" s="261">
        <v>44921</v>
      </c>
      <c r="M765" s="260" t="s">
        <v>20</v>
      </c>
    </row>
    <row r="766" spans="1:13" x14ac:dyDescent="0.25">
      <c r="A766" s="258" t="s">
        <v>1524</v>
      </c>
      <c r="B766" s="258" t="s">
        <v>1525</v>
      </c>
      <c r="C766" s="258" t="s">
        <v>1526</v>
      </c>
      <c r="D766" s="258" t="s">
        <v>26</v>
      </c>
      <c r="E766" s="258" t="s">
        <v>17</v>
      </c>
      <c r="F766" s="258" t="s">
        <v>17</v>
      </c>
      <c r="G766" s="258" t="s">
        <v>17</v>
      </c>
      <c r="H766" s="258" t="s">
        <v>17</v>
      </c>
      <c r="I766" s="258" t="s">
        <v>17</v>
      </c>
      <c r="J766" s="258" t="s">
        <v>1533</v>
      </c>
      <c r="K766" s="258" t="s">
        <v>1534</v>
      </c>
      <c r="L766" s="259">
        <v>44921</v>
      </c>
      <c r="M766" s="258" t="s">
        <v>20</v>
      </c>
    </row>
    <row r="767" spans="1:13" x14ac:dyDescent="0.25">
      <c r="A767" s="260" t="s">
        <v>1524</v>
      </c>
      <c r="B767" s="260" t="s">
        <v>1525</v>
      </c>
      <c r="C767" s="260" t="s">
        <v>1526</v>
      </c>
      <c r="D767" s="260" t="s">
        <v>28</v>
      </c>
      <c r="E767" s="260" t="s">
        <v>17</v>
      </c>
      <c r="F767" s="260" t="s">
        <v>17</v>
      </c>
      <c r="G767" s="260" t="s">
        <v>17</v>
      </c>
      <c r="H767" s="260" t="s">
        <v>17</v>
      </c>
      <c r="I767" s="260" t="s">
        <v>17</v>
      </c>
      <c r="J767" s="260" t="s">
        <v>1535</v>
      </c>
      <c r="K767" s="260" t="s">
        <v>1536</v>
      </c>
      <c r="L767" s="261">
        <v>44921</v>
      </c>
      <c r="M767" s="260" t="s">
        <v>20</v>
      </c>
    </row>
    <row r="768" spans="1:13" x14ac:dyDescent="0.25">
      <c r="A768" s="258" t="s">
        <v>1524</v>
      </c>
      <c r="B768" s="258" t="s">
        <v>1525</v>
      </c>
      <c r="C768" s="258" t="s">
        <v>1526</v>
      </c>
      <c r="D768" s="258" t="s">
        <v>38</v>
      </c>
      <c r="E768" s="258" t="s">
        <v>17</v>
      </c>
      <c r="F768" s="258" t="s">
        <v>17</v>
      </c>
      <c r="G768" s="258" t="s">
        <v>17</v>
      </c>
      <c r="H768" s="258" t="s">
        <v>17</v>
      </c>
      <c r="I768" s="258" t="s">
        <v>17</v>
      </c>
      <c r="J768" s="258" t="s">
        <v>1537</v>
      </c>
      <c r="K768" s="258" t="s">
        <v>1538</v>
      </c>
      <c r="L768" s="259">
        <v>44921</v>
      </c>
      <c r="M768" s="258" t="s">
        <v>20</v>
      </c>
    </row>
    <row r="769" spans="1:13" x14ac:dyDescent="0.25">
      <c r="A769" s="260" t="s">
        <v>1524</v>
      </c>
      <c r="B769" s="260" t="s">
        <v>1525</v>
      </c>
      <c r="C769" s="260" t="s">
        <v>1526</v>
      </c>
      <c r="D769" s="260" t="s">
        <v>16</v>
      </c>
      <c r="E769" s="260" t="s">
        <v>17</v>
      </c>
      <c r="F769" s="260" t="s">
        <v>17</v>
      </c>
      <c r="G769" s="260" t="s">
        <v>17</v>
      </c>
      <c r="H769" s="260" t="s">
        <v>17</v>
      </c>
      <c r="I769" s="260" t="s">
        <v>17</v>
      </c>
      <c r="J769" s="260" t="s">
        <v>1539</v>
      </c>
      <c r="K769" s="260" t="s">
        <v>1540</v>
      </c>
      <c r="L769" s="261">
        <v>44921</v>
      </c>
      <c r="M769" s="260" t="s">
        <v>20</v>
      </c>
    </row>
    <row r="770" spans="1:13" x14ac:dyDescent="0.25">
      <c r="A770" s="258" t="s">
        <v>1524</v>
      </c>
      <c r="B770" s="258" t="s">
        <v>1525</v>
      </c>
      <c r="C770" s="258" t="s">
        <v>1526</v>
      </c>
      <c r="D770" s="258" t="s">
        <v>21</v>
      </c>
      <c r="E770" s="258" t="s">
        <v>17</v>
      </c>
      <c r="F770" s="258" t="s">
        <v>17</v>
      </c>
      <c r="G770" s="258" t="s">
        <v>17</v>
      </c>
      <c r="H770" s="258" t="s">
        <v>17</v>
      </c>
      <c r="I770" s="258" t="s">
        <v>17</v>
      </c>
      <c r="J770" s="258" t="s">
        <v>1541</v>
      </c>
      <c r="K770" s="258" t="s">
        <v>1542</v>
      </c>
      <c r="L770" s="259">
        <v>44921</v>
      </c>
      <c r="M770" s="258" t="s">
        <v>20</v>
      </c>
    </row>
    <row r="771" spans="1:13" x14ac:dyDescent="0.25">
      <c r="A771" s="260" t="s">
        <v>1524</v>
      </c>
      <c r="B771" s="260" t="s">
        <v>1525</v>
      </c>
      <c r="C771" s="260" t="s">
        <v>1526</v>
      </c>
      <c r="D771" s="260" t="s">
        <v>1053</v>
      </c>
      <c r="E771" s="260" t="s">
        <v>17</v>
      </c>
      <c r="F771" s="260" t="s">
        <v>17</v>
      </c>
      <c r="G771" s="260" t="s">
        <v>17</v>
      </c>
      <c r="H771" s="260" t="s">
        <v>17</v>
      </c>
      <c r="I771" s="260" t="s">
        <v>17</v>
      </c>
      <c r="J771" s="260" t="s">
        <v>1543</v>
      </c>
      <c r="K771" s="260" t="s">
        <v>1544</v>
      </c>
      <c r="L771" s="261">
        <v>44921</v>
      </c>
      <c r="M771" s="260" t="s">
        <v>20</v>
      </c>
    </row>
    <row r="772" spans="1:13" x14ac:dyDescent="0.25">
      <c r="A772" s="258" t="s">
        <v>1524</v>
      </c>
      <c r="B772" s="258" t="s">
        <v>1525</v>
      </c>
      <c r="C772" s="258" t="s">
        <v>1526</v>
      </c>
      <c r="D772" s="258" t="s">
        <v>24</v>
      </c>
      <c r="E772" s="258" t="s">
        <v>17</v>
      </c>
      <c r="F772" s="258" t="s">
        <v>17</v>
      </c>
      <c r="G772" s="258" t="s">
        <v>17</v>
      </c>
      <c r="H772" s="258" t="s">
        <v>17</v>
      </c>
      <c r="I772" s="258" t="s">
        <v>17</v>
      </c>
      <c r="J772" s="258" t="s">
        <v>1545</v>
      </c>
      <c r="K772" s="258" t="s">
        <v>1546</v>
      </c>
      <c r="L772" s="259">
        <v>44921</v>
      </c>
      <c r="M772" s="258" t="s">
        <v>20</v>
      </c>
    </row>
    <row r="773" spans="1:13" x14ac:dyDescent="0.25">
      <c r="A773" s="260" t="s">
        <v>1547</v>
      </c>
      <c r="B773" s="260" t="s">
        <v>1548</v>
      </c>
      <c r="C773" s="260" t="s">
        <v>1549</v>
      </c>
      <c r="D773" s="260" t="s">
        <v>26</v>
      </c>
      <c r="E773" s="260" t="s">
        <v>17</v>
      </c>
      <c r="F773" s="260" t="s">
        <v>17</v>
      </c>
      <c r="G773" s="260" t="s">
        <v>17</v>
      </c>
      <c r="H773" s="260" t="s">
        <v>17</v>
      </c>
      <c r="I773" s="260" t="s">
        <v>17</v>
      </c>
      <c r="J773" s="260" t="s">
        <v>1533</v>
      </c>
      <c r="K773" s="260" t="s">
        <v>1550</v>
      </c>
      <c r="L773" s="261">
        <v>44921</v>
      </c>
      <c r="M773" s="260" t="s">
        <v>20</v>
      </c>
    </row>
    <row r="774" spans="1:13" x14ac:dyDescent="0.25">
      <c r="A774" s="258" t="s">
        <v>1547</v>
      </c>
      <c r="B774" s="258" t="s">
        <v>1548</v>
      </c>
      <c r="C774" s="258" t="s">
        <v>1549</v>
      </c>
      <c r="D774" s="258" t="s">
        <v>28</v>
      </c>
      <c r="E774" s="258" t="s">
        <v>17</v>
      </c>
      <c r="F774" s="258" t="s">
        <v>17</v>
      </c>
      <c r="G774" s="258" t="s">
        <v>17</v>
      </c>
      <c r="H774" s="258" t="s">
        <v>17</v>
      </c>
      <c r="I774" s="258" t="s">
        <v>17</v>
      </c>
      <c r="J774" s="258" t="s">
        <v>1535</v>
      </c>
      <c r="K774" s="258" t="s">
        <v>1551</v>
      </c>
      <c r="L774" s="259">
        <v>44921</v>
      </c>
      <c r="M774" s="258" t="s">
        <v>20</v>
      </c>
    </row>
    <row r="775" spans="1:13" x14ac:dyDescent="0.25">
      <c r="A775" s="260" t="s">
        <v>1175</v>
      </c>
      <c r="B775" s="260" t="s">
        <v>1176</v>
      </c>
      <c r="C775" s="260" t="s">
        <v>1028</v>
      </c>
      <c r="D775" s="260" t="s">
        <v>40</v>
      </c>
      <c r="E775" s="260" t="s">
        <v>17</v>
      </c>
      <c r="F775" s="260" t="s">
        <v>683</v>
      </c>
      <c r="G775" s="260" t="s">
        <v>17</v>
      </c>
      <c r="H775" s="260" t="s">
        <v>17</v>
      </c>
      <c r="I775" s="260" t="s">
        <v>683</v>
      </c>
      <c r="J775" s="260" t="s">
        <v>1552</v>
      </c>
      <c r="K775" s="260" t="s">
        <v>1553</v>
      </c>
      <c r="L775" s="261">
        <v>44922</v>
      </c>
      <c r="M775" s="260" t="s">
        <v>20</v>
      </c>
    </row>
    <row r="776" spans="1:13" x14ac:dyDescent="0.25">
      <c r="A776" s="258" t="s">
        <v>1175</v>
      </c>
      <c r="B776" s="258" t="s">
        <v>1176</v>
      </c>
      <c r="C776" s="258" t="s">
        <v>1028</v>
      </c>
      <c r="D776" s="258" t="s">
        <v>16</v>
      </c>
      <c r="E776" s="258" t="s">
        <v>17</v>
      </c>
      <c r="F776" s="258" t="s">
        <v>683</v>
      </c>
      <c r="G776" s="258" t="s">
        <v>17</v>
      </c>
      <c r="H776" s="258" t="s">
        <v>17</v>
      </c>
      <c r="I776" s="258" t="s">
        <v>683</v>
      </c>
      <c r="J776" s="258" t="s">
        <v>1552</v>
      </c>
      <c r="K776" s="258" t="s">
        <v>1554</v>
      </c>
      <c r="L776" s="259">
        <v>44922</v>
      </c>
      <c r="M776" s="258" t="s">
        <v>20</v>
      </c>
    </row>
    <row r="777" spans="1:13" x14ac:dyDescent="0.25">
      <c r="A777" s="260" t="s">
        <v>1175</v>
      </c>
      <c r="B777" s="260" t="s">
        <v>1176</v>
      </c>
      <c r="C777" s="260" t="s">
        <v>1028</v>
      </c>
      <c r="D777" s="260" t="s">
        <v>21</v>
      </c>
      <c r="E777" s="260" t="s">
        <v>17</v>
      </c>
      <c r="F777" s="260" t="s">
        <v>683</v>
      </c>
      <c r="G777" s="260" t="s">
        <v>17</v>
      </c>
      <c r="H777" s="260" t="s">
        <v>17</v>
      </c>
      <c r="I777" s="260" t="s">
        <v>683</v>
      </c>
      <c r="J777" s="260" t="s">
        <v>1552</v>
      </c>
      <c r="K777" s="260" t="s">
        <v>1555</v>
      </c>
      <c r="L777" s="261">
        <v>44922</v>
      </c>
      <c r="M777" s="260" t="s">
        <v>20</v>
      </c>
    </row>
    <row r="778" spans="1:13" x14ac:dyDescent="0.25">
      <c r="A778" s="258" t="s">
        <v>1175</v>
      </c>
      <c r="B778" s="258" t="s">
        <v>1176</v>
      </c>
      <c r="C778" s="258" t="s">
        <v>1028</v>
      </c>
      <c r="D778" s="258" t="s">
        <v>1053</v>
      </c>
      <c r="E778" s="258" t="s">
        <v>17</v>
      </c>
      <c r="F778" s="258" t="s">
        <v>683</v>
      </c>
      <c r="G778" s="258" t="s">
        <v>17</v>
      </c>
      <c r="H778" s="258" t="s">
        <v>17</v>
      </c>
      <c r="I778" s="258" t="s">
        <v>683</v>
      </c>
      <c r="J778" s="258" t="s">
        <v>1552</v>
      </c>
      <c r="K778" s="258" t="s">
        <v>1556</v>
      </c>
      <c r="L778" s="259">
        <v>44922</v>
      </c>
      <c r="M778" s="258" t="s">
        <v>20</v>
      </c>
    </row>
    <row r="779" spans="1:13" x14ac:dyDescent="0.25">
      <c r="A779" s="260" t="s">
        <v>979</v>
      </c>
      <c r="B779" s="260" t="s">
        <v>980</v>
      </c>
      <c r="C779" s="260" t="s">
        <v>981</v>
      </c>
      <c r="D779" s="260" t="s">
        <v>1297</v>
      </c>
      <c r="E779" s="260">
        <v>5800000</v>
      </c>
      <c r="F779" s="260" t="s">
        <v>1557</v>
      </c>
      <c r="G779" s="260" t="s">
        <v>33</v>
      </c>
      <c r="H779" s="260">
        <v>2</v>
      </c>
      <c r="I779" s="260" t="s">
        <v>1558</v>
      </c>
      <c r="J779" s="260" t="s">
        <v>1559</v>
      </c>
      <c r="K779" s="260" t="s">
        <v>1560</v>
      </c>
      <c r="L779" s="261">
        <v>44924</v>
      </c>
      <c r="M779" s="260" t="s">
        <v>20</v>
      </c>
    </row>
    <row r="780" spans="1:13" x14ac:dyDescent="0.25">
      <c r="A780" s="258" t="s">
        <v>1075</v>
      </c>
      <c r="B780" s="258" t="s">
        <v>1076</v>
      </c>
      <c r="C780" s="258" t="s">
        <v>1077</v>
      </c>
      <c r="D780" s="258" t="s">
        <v>1297</v>
      </c>
      <c r="E780" s="258">
        <v>34500000</v>
      </c>
      <c r="F780" s="258" t="s">
        <v>1561</v>
      </c>
      <c r="G780" s="258" t="s">
        <v>66</v>
      </c>
      <c r="H780" s="258">
        <v>1</v>
      </c>
      <c r="I780" s="258" t="s">
        <v>1380</v>
      </c>
      <c r="J780" s="258" t="s">
        <v>1562</v>
      </c>
      <c r="K780" s="258" t="s">
        <v>1563</v>
      </c>
      <c r="L780" s="259">
        <v>44924</v>
      </c>
      <c r="M780" s="258" t="s">
        <v>20</v>
      </c>
    </row>
    <row r="781" spans="1:13" x14ac:dyDescent="0.25">
      <c r="A781" s="260" t="s">
        <v>911</v>
      </c>
      <c r="B781" s="260" t="s">
        <v>912</v>
      </c>
      <c r="C781" s="260" t="s">
        <v>263</v>
      </c>
      <c r="D781" s="260" t="s">
        <v>47</v>
      </c>
      <c r="E781" s="260">
        <v>3</v>
      </c>
      <c r="F781" s="260" t="s">
        <v>1564</v>
      </c>
      <c r="G781" s="260" t="s">
        <v>1219</v>
      </c>
      <c r="H781" s="260">
        <v>2</v>
      </c>
      <c r="I781" s="260" t="s">
        <v>1565</v>
      </c>
      <c r="J781" s="260" t="s">
        <v>1566</v>
      </c>
      <c r="K781" s="260" t="s">
        <v>1567</v>
      </c>
      <c r="L781" s="261">
        <v>44938</v>
      </c>
      <c r="M781" s="260" t="s">
        <v>526</v>
      </c>
    </row>
    <row r="782" spans="1:13" x14ac:dyDescent="0.25">
      <c r="A782" s="258" t="s">
        <v>656</v>
      </c>
      <c r="B782" s="258" t="s">
        <v>657</v>
      </c>
      <c r="C782" s="258" t="s">
        <v>632</v>
      </c>
      <c r="D782" s="258" t="s">
        <v>40</v>
      </c>
      <c r="E782" s="258">
        <v>2416</v>
      </c>
      <c r="F782" s="258" t="s">
        <v>1568</v>
      </c>
      <c r="G782" s="258" t="s">
        <v>22</v>
      </c>
      <c r="H782" s="258">
        <v>3</v>
      </c>
      <c r="I782" s="258" t="s">
        <v>1569</v>
      </c>
      <c r="J782" s="258" t="s">
        <v>1570</v>
      </c>
      <c r="K782" s="258" t="s">
        <v>1571</v>
      </c>
      <c r="L782" s="259">
        <v>44952</v>
      </c>
      <c r="M782" s="258" t="s">
        <v>20</v>
      </c>
    </row>
    <row r="783" spans="1:13" x14ac:dyDescent="0.25">
      <c r="A783" s="260" t="s">
        <v>1175</v>
      </c>
      <c r="B783" s="260" t="s">
        <v>1176</v>
      </c>
      <c r="C783" s="260" t="s">
        <v>1028</v>
      </c>
      <c r="D783" s="260" t="s">
        <v>24</v>
      </c>
      <c r="E783" s="260">
        <v>4500000</v>
      </c>
      <c r="F783" s="260" t="s">
        <v>1572</v>
      </c>
      <c r="G783" s="260" t="s">
        <v>1219</v>
      </c>
      <c r="H783" s="260">
        <v>2</v>
      </c>
      <c r="I783" s="260" t="s">
        <v>1573</v>
      </c>
      <c r="J783" s="260" t="s">
        <v>1574</v>
      </c>
      <c r="K783" s="260" t="s">
        <v>1575</v>
      </c>
      <c r="L783" s="261">
        <v>44953</v>
      </c>
      <c r="M783" s="260" t="s">
        <v>20</v>
      </c>
    </row>
    <row r="784" spans="1:13" x14ac:dyDescent="0.25">
      <c r="A784" s="258" t="s">
        <v>13</v>
      </c>
      <c r="B784" s="258" t="s">
        <v>14</v>
      </c>
      <c r="C784" s="258" t="s">
        <v>15</v>
      </c>
      <c r="D784" s="258" t="s">
        <v>1297</v>
      </c>
      <c r="E784" s="258">
        <v>21700000</v>
      </c>
      <c r="F784" s="258" t="s">
        <v>1576</v>
      </c>
      <c r="G784" s="258" t="s">
        <v>66</v>
      </c>
      <c r="H784" s="258">
        <v>1</v>
      </c>
      <c r="I784" s="258" t="s">
        <v>1577</v>
      </c>
      <c r="J784" s="258" t="s">
        <v>1578</v>
      </c>
      <c r="K784" s="258" t="s">
        <v>1579</v>
      </c>
      <c r="L784" s="259">
        <v>44953</v>
      </c>
      <c r="M784" s="258" t="s">
        <v>20</v>
      </c>
    </row>
    <row r="785" spans="1:13" x14ac:dyDescent="0.25">
      <c r="A785" s="260" t="s">
        <v>13</v>
      </c>
      <c r="B785" s="260" t="s">
        <v>14</v>
      </c>
      <c r="C785" s="260" t="s">
        <v>15</v>
      </c>
      <c r="D785" s="260" t="s">
        <v>1006</v>
      </c>
      <c r="E785" s="260">
        <v>21700000</v>
      </c>
      <c r="F785" s="260" t="s">
        <v>1576</v>
      </c>
      <c r="G785" s="260" t="s">
        <v>66</v>
      </c>
      <c r="H785" s="260">
        <v>1</v>
      </c>
      <c r="I785" s="260" t="s">
        <v>1577</v>
      </c>
      <c r="J785" s="260" t="s">
        <v>1580</v>
      </c>
      <c r="K785" s="260" t="s">
        <v>1581</v>
      </c>
      <c r="L785" s="261">
        <v>44953</v>
      </c>
      <c r="M785" s="260" t="s">
        <v>20</v>
      </c>
    </row>
    <row r="786" spans="1:13" x14ac:dyDescent="0.25">
      <c r="A786" s="258" t="s">
        <v>13</v>
      </c>
      <c r="B786" s="258" t="s">
        <v>14</v>
      </c>
      <c r="C786" s="258" t="s">
        <v>15</v>
      </c>
      <c r="D786" s="258" t="s">
        <v>932</v>
      </c>
      <c r="E786" s="258">
        <v>12900000</v>
      </c>
      <c r="F786" s="258" t="s">
        <v>1576</v>
      </c>
      <c r="G786" s="258" t="s">
        <v>66</v>
      </c>
      <c r="H786" s="258">
        <v>1</v>
      </c>
      <c r="I786" s="258" t="s">
        <v>1577</v>
      </c>
      <c r="J786" s="258" t="s">
        <v>1582</v>
      </c>
      <c r="K786" s="258" t="s">
        <v>1583</v>
      </c>
      <c r="L786" s="259">
        <v>44953</v>
      </c>
      <c r="M786" s="258" t="s">
        <v>20</v>
      </c>
    </row>
    <row r="787" spans="1:13" x14ac:dyDescent="0.25">
      <c r="A787" s="260" t="s">
        <v>13</v>
      </c>
      <c r="B787" s="260" t="s">
        <v>14</v>
      </c>
      <c r="C787" s="260" t="s">
        <v>15</v>
      </c>
      <c r="D787" s="260" t="s">
        <v>544</v>
      </c>
      <c r="E787" s="260">
        <v>8800000</v>
      </c>
      <c r="F787" s="260" t="s">
        <v>1576</v>
      </c>
      <c r="G787" s="260" t="s">
        <v>66</v>
      </c>
      <c r="H787" s="260">
        <v>1</v>
      </c>
      <c r="I787" s="260" t="s">
        <v>1577</v>
      </c>
      <c r="J787" s="260" t="s">
        <v>1584</v>
      </c>
      <c r="K787" s="260" t="s">
        <v>1585</v>
      </c>
      <c r="L787" s="261">
        <v>44953</v>
      </c>
      <c r="M787" s="260" t="s">
        <v>20</v>
      </c>
    </row>
    <row r="788" spans="1:13" x14ac:dyDescent="0.25">
      <c r="A788" s="258" t="s">
        <v>13</v>
      </c>
      <c r="B788" s="258" t="s">
        <v>14</v>
      </c>
      <c r="C788" s="258" t="s">
        <v>15</v>
      </c>
      <c r="D788" s="258" t="s">
        <v>1193</v>
      </c>
      <c r="E788" s="258">
        <v>8800000</v>
      </c>
      <c r="F788" s="258" t="s">
        <v>1576</v>
      </c>
      <c r="G788" s="258" t="s">
        <v>66</v>
      </c>
      <c r="H788" s="258">
        <v>1</v>
      </c>
      <c r="I788" s="258" t="s">
        <v>1577</v>
      </c>
      <c r="J788" s="258" t="s">
        <v>1586</v>
      </c>
      <c r="K788" s="258" t="s">
        <v>1587</v>
      </c>
      <c r="L788" s="259">
        <v>44953</v>
      </c>
      <c r="M788" s="258" t="s">
        <v>20</v>
      </c>
    </row>
    <row r="789" spans="1:13" x14ac:dyDescent="0.25">
      <c r="A789" s="260" t="s">
        <v>13</v>
      </c>
      <c r="B789" s="260" t="s">
        <v>14</v>
      </c>
      <c r="C789" s="260" t="s">
        <v>15</v>
      </c>
      <c r="D789" s="260" t="s">
        <v>569</v>
      </c>
      <c r="E789" s="260">
        <v>4100000</v>
      </c>
      <c r="F789" s="260" t="s">
        <v>1576</v>
      </c>
      <c r="G789" s="260" t="s">
        <v>66</v>
      </c>
      <c r="H789" s="260">
        <v>1</v>
      </c>
      <c r="I789" s="260" t="s">
        <v>1577</v>
      </c>
      <c r="J789" s="260" t="s">
        <v>1588</v>
      </c>
      <c r="K789" s="260" t="s">
        <v>1589</v>
      </c>
      <c r="L789" s="261">
        <v>44953</v>
      </c>
      <c r="M789" s="260" t="s">
        <v>20</v>
      </c>
    </row>
    <row r="790" spans="1:13" x14ac:dyDescent="0.25">
      <c r="A790" s="258" t="s">
        <v>13</v>
      </c>
      <c r="B790" s="258" t="s">
        <v>14</v>
      </c>
      <c r="C790" s="258" t="s">
        <v>15</v>
      </c>
      <c r="D790" s="258" t="s">
        <v>562</v>
      </c>
      <c r="E790" s="258">
        <v>6800000</v>
      </c>
      <c r="F790" s="258" t="s">
        <v>1576</v>
      </c>
      <c r="G790" s="258" t="s">
        <v>66</v>
      </c>
      <c r="H790" s="258">
        <v>1</v>
      </c>
      <c r="I790" s="258" t="s">
        <v>1577</v>
      </c>
      <c r="J790" s="258" t="s">
        <v>1590</v>
      </c>
      <c r="K790" s="258" t="s">
        <v>1591</v>
      </c>
      <c r="L790" s="259">
        <v>44953</v>
      </c>
      <c r="M790" s="258" t="s">
        <v>20</v>
      </c>
    </row>
    <row r="791" spans="1:13" x14ac:dyDescent="0.25">
      <c r="A791" s="260" t="s">
        <v>13</v>
      </c>
      <c r="B791" s="260" t="s">
        <v>14</v>
      </c>
      <c r="C791" s="260" t="s">
        <v>15</v>
      </c>
      <c r="D791" s="260" t="s">
        <v>567</v>
      </c>
      <c r="E791" s="260">
        <v>1800000</v>
      </c>
      <c r="F791" s="260" t="s">
        <v>1576</v>
      </c>
      <c r="G791" s="260" t="s">
        <v>66</v>
      </c>
      <c r="H791" s="260">
        <v>1</v>
      </c>
      <c r="I791" s="260" t="s">
        <v>1577</v>
      </c>
      <c r="J791" s="260" t="s">
        <v>1592</v>
      </c>
      <c r="K791" s="260" t="s">
        <v>1593</v>
      </c>
      <c r="L791" s="261">
        <v>44953</v>
      </c>
      <c r="M791" s="260" t="s">
        <v>20</v>
      </c>
    </row>
    <row r="792" spans="1:13" x14ac:dyDescent="0.25">
      <c r="A792" s="258" t="s">
        <v>13</v>
      </c>
      <c r="B792" s="258" t="s">
        <v>14</v>
      </c>
      <c r="C792" s="258" t="s">
        <v>15</v>
      </c>
      <c r="D792" s="258" t="s">
        <v>558</v>
      </c>
      <c r="E792" s="258">
        <v>200000</v>
      </c>
      <c r="F792" s="258" t="s">
        <v>1576</v>
      </c>
      <c r="G792" s="258" t="s">
        <v>66</v>
      </c>
      <c r="H792" s="258">
        <v>1</v>
      </c>
      <c r="I792" s="258" t="s">
        <v>1577</v>
      </c>
      <c r="J792" s="258" t="s">
        <v>1594</v>
      </c>
      <c r="K792" s="258" t="s">
        <v>1595</v>
      </c>
      <c r="L792" s="259">
        <v>44953</v>
      </c>
      <c r="M792" s="258" t="s">
        <v>20</v>
      </c>
    </row>
    <row r="793" spans="1:13" x14ac:dyDescent="0.25">
      <c r="A793" s="260" t="s">
        <v>123</v>
      </c>
      <c r="B793" s="260" t="s">
        <v>124</v>
      </c>
      <c r="C793" s="260" t="s">
        <v>125</v>
      </c>
      <c r="D793" s="260" t="s">
        <v>40</v>
      </c>
      <c r="E793" s="260">
        <v>12900</v>
      </c>
      <c r="F793" s="260" t="s">
        <v>1428</v>
      </c>
      <c r="G793" s="260" t="s">
        <v>1219</v>
      </c>
      <c r="H793" s="260">
        <v>2</v>
      </c>
      <c r="I793" s="260" t="s">
        <v>1429</v>
      </c>
      <c r="J793" s="260" t="s">
        <v>1596</v>
      </c>
      <c r="K793" s="260" t="s">
        <v>1597</v>
      </c>
      <c r="L793" s="261">
        <v>44956</v>
      </c>
      <c r="M793" s="260" t="s">
        <v>526</v>
      </c>
    </row>
    <row r="794" spans="1:13" x14ac:dyDescent="0.25">
      <c r="A794" s="258" t="s">
        <v>1598</v>
      </c>
      <c r="B794" s="258" t="s">
        <v>1599</v>
      </c>
      <c r="C794" s="258" t="s">
        <v>1600</v>
      </c>
      <c r="D794" s="258" t="s">
        <v>24</v>
      </c>
      <c r="E794" s="258">
        <v>228</v>
      </c>
      <c r="F794" s="258" t="s">
        <v>1601</v>
      </c>
      <c r="G794" s="258" t="s">
        <v>1219</v>
      </c>
      <c r="H794" s="258">
        <v>2</v>
      </c>
      <c r="I794" s="258" t="s">
        <v>1602</v>
      </c>
      <c r="J794" s="258" t="s">
        <v>1603</v>
      </c>
      <c r="K794" s="258" t="s">
        <v>1604</v>
      </c>
      <c r="L794" s="259">
        <v>44957</v>
      </c>
      <c r="M794" s="258" t="s">
        <v>20</v>
      </c>
    </row>
    <row r="795" spans="1:13" x14ac:dyDescent="0.25">
      <c r="A795" s="260" t="s">
        <v>1605</v>
      </c>
      <c r="B795" s="260" t="s">
        <v>1606</v>
      </c>
      <c r="C795" s="260" t="s">
        <v>1607</v>
      </c>
      <c r="D795" s="260" t="s">
        <v>40</v>
      </c>
      <c r="E795" s="260" t="s">
        <v>17</v>
      </c>
      <c r="F795" s="260" t="s">
        <v>17</v>
      </c>
      <c r="G795" s="260" t="s">
        <v>17</v>
      </c>
      <c r="H795" s="260" t="s">
        <v>17</v>
      </c>
      <c r="I795" s="260" t="s">
        <v>17</v>
      </c>
      <c r="J795" s="260" t="s">
        <v>17</v>
      </c>
      <c r="K795" s="260" t="s">
        <v>1608</v>
      </c>
      <c r="L795" s="261">
        <v>44965</v>
      </c>
      <c r="M795" s="260" t="s">
        <v>20</v>
      </c>
    </row>
    <row r="796" spans="1:13" x14ac:dyDescent="0.25">
      <c r="A796" s="258" t="s">
        <v>1605</v>
      </c>
      <c r="B796" s="258" t="s">
        <v>1606</v>
      </c>
      <c r="C796" s="258" t="s">
        <v>1607</v>
      </c>
      <c r="D796" s="258" t="s">
        <v>16</v>
      </c>
      <c r="E796" s="258" t="s">
        <v>17</v>
      </c>
      <c r="F796" s="258" t="s">
        <v>17</v>
      </c>
      <c r="G796" s="258" t="s">
        <v>17</v>
      </c>
      <c r="H796" s="258" t="s">
        <v>17</v>
      </c>
      <c r="I796" s="258" t="s">
        <v>17</v>
      </c>
      <c r="J796" s="258" t="s">
        <v>17</v>
      </c>
      <c r="K796" s="258" t="s">
        <v>1609</v>
      </c>
      <c r="L796" s="259">
        <v>44965</v>
      </c>
      <c r="M796" s="258" t="s">
        <v>20</v>
      </c>
    </row>
    <row r="797" spans="1:13" x14ac:dyDescent="0.25">
      <c r="A797" s="260" t="s">
        <v>1605</v>
      </c>
      <c r="B797" s="260" t="s">
        <v>1606</v>
      </c>
      <c r="C797" s="260" t="s">
        <v>1607</v>
      </c>
      <c r="D797" s="260" t="s">
        <v>21</v>
      </c>
      <c r="E797" s="260" t="s">
        <v>17</v>
      </c>
      <c r="F797" s="260" t="s">
        <v>17</v>
      </c>
      <c r="G797" s="260" t="s">
        <v>17</v>
      </c>
      <c r="H797" s="260" t="s">
        <v>17</v>
      </c>
      <c r="I797" s="260" t="s">
        <v>17</v>
      </c>
      <c r="J797" s="260" t="s">
        <v>17</v>
      </c>
      <c r="K797" s="260" t="s">
        <v>1610</v>
      </c>
      <c r="L797" s="261">
        <v>44965</v>
      </c>
      <c r="M797" s="260" t="s">
        <v>20</v>
      </c>
    </row>
    <row r="798" spans="1:13" x14ac:dyDescent="0.25">
      <c r="A798" s="258" t="s">
        <v>1605</v>
      </c>
      <c r="B798" s="258" t="s">
        <v>1606</v>
      </c>
      <c r="C798" s="258" t="s">
        <v>1607</v>
      </c>
      <c r="D798" s="258" t="s">
        <v>1053</v>
      </c>
      <c r="E798" s="258" t="s">
        <v>17</v>
      </c>
      <c r="F798" s="258" t="s">
        <v>17</v>
      </c>
      <c r="G798" s="258" t="s">
        <v>17</v>
      </c>
      <c r="H798" s="258" t="s">
        <v>17</v>
      </c>
      <c r="I798" s="258" t="s">
        <v>17</v>
      </c>
      <c r="J798" s="258" t="s">
        <v>17</v>
      </c>
      <c r="K798" s="258" t="s">
        <v>1611</v>
      </c>
      <c r="L798" s="259">
        <v>44965</v>
      </c>
      <c r="M798" s="258" t="s">
        <v>20</v>
      </c>
    </row>
    <row r="799" spans="1:13" x14ac:dyDescent="0.25">
      <c r="A799" s="260" t="s">
        <v>1605</v>
      </c>
      <c r="B799" s="260" t="s">
        <v>1606</v>
      </c>
      <c r="C799" s="260" t="s">
        <v>1607</v>
      </c>
      <c r="D799" s="260" t="s">
        <v>24</v>
      </c>
      <c r="E799" s="260" t="s">
        <v>17</v>
      </c>
      <c r="F799" s="260" t="s">
        <v>17</v>
      </c>
      <c r="G799" s="260" t="s">
        <v>17</v>
      </c>
      <c r="H799" s="260" t="s">
        <v>17</v>
      </c>
      <c r="I799" s="260" t="s">
        <v>17</v>
      </c>
      <c r="J799" s="260" t="s">
        <v>17</v>
      </c>
      <c r="K799" s="260" t="s">
        <v>1612</v>
      </c>
      <c r="L799" s="261">
        <v>44965</v>
      </c>
      <c r="M799" s="260" t="s">
        <v>20</v>
      </c>
    </row>
    <row r="800" spans="1:13" x14ac:dyDescent="0.25">
      <c r="A800" s="258" t="s">
        <v>1605</v>
      </c>
      <c r="B800" s="258" t="s">
        <v>1606</v>
      </c>
      <c r="C800" s="258" t="s">
        <v>1607</v>
      </c>
      <c r="D800" s="258" t="s">
        <v>26</v>
      </c>
      <c r="E800" s="258" t="s">
        <v>17</v>
      </c>
      <c r="F800" s="258" t="s">
        <v>17</v>
      </c>
      <c r="G800" s="258" t="s">
        <v>17</v>
      </c>
      <c r="H800" s="258" t="s">
        <v>17</v>
      </c>
      <c r="I800" s="258" t="s">
        <v>17</v>
      </c>
      <c r="J800" s="258" t="s">
        <v>17</v>
      </c>
      <c r="K800" s="258" t="s">
        <v>1613</v>
      </c>
      <c r="L800" s="259">
        <v>44965</v>
      </c>
      <c r="M800" s="258" t="s">
        <v>20</v>
      </c>
    </row>
    <row r="801" spans="1:13" x14ac:dyDescent="0.25">
      <c r="A801" s="260" t="s">
        <v>1605</v>
      </c>
      <c r="B801" s="260" t="s">
        <v>1606</v>
      </c>
      <c r="C801" s="260" t="s">
        <v>1607</v>
      </c>
      <c r="D801" s="260" t="s">
        <v>28</v>
      </c>
      <c r="E801" s="260" t="s">
        <v>17</v>
      </c>
      <c r="F801" s="260" t="s">
        <v>17</v>
      </c>
      <c r="G801" s="260" t="s">
        <v>17</v>
      </c>
      <c r="H801" s="260" t="s">
        <v>17</v>
      </c>
      <c r="I801" s="260" t="s">
        <v>17</v>
      </c>
      <c r="J801" s="260" t="s">
        <v>17</v>
      </c>
      <c r="K801" s="260" t="s">
        <v>1614</v>
      </c>
      <c r="L801" s="261">
        <v>44965</v>
      </c>
      <c r="M801" s="260" t="s">
        <v>20</v>
      </c>
    </row>
    <row r="802" spans="1:13" x14ac:dyDescent="0.25">
      <c r="A802" s="258" t="s">
        <v>1118</v>
      </c>
      <c r="B802" s="258" t="s">
        <v>1119</v>
      </c>
      <c r="C802" s="258" t="s">
        <v>1120</v>
      </c>
      <c r="D802" s="258" t="s">
        <v>40</v>
      </c>
      <c r="E802" s="258">
        <v>4893</v>
      </c>
      <c r="F802" s="258" t="s">
        <v>1615</v>
      </c>
      <c r="G802" s="258" t="s">
        <v>1219</v>
      </c>
      <c r="H802" s="258">
        <v>2</v>
      </c>
      <c r="I802" s="258" t="s">
        <v>1616</v>
      </c>
      <c r="J802" s="258" t="s">
        <v>1617</v>
      </c>
      <c r="K802" s="258" t="s">
        <v>1618</v>
      </c>
      <c r="L802" s="259">
        <v>44985</v>
      </c>
      <c r="M802" s="258" t="s">
        <v>20</v>
      </c>
    </row>
    <row r="803" spans="1:13" x14ac:dyDescent="0.25">
      <c r="A803" s="260" t="s">
        <v>1118</v>
      </c>
      <c r="B803" s="260" t="s">
        <v>1119</v>
      </c>
      <c r="C803" s="260" t="s">
        <v>1120</v>
      </c>
      <c r="D803" s="260" t="s">
        <v>24</v>
      </c>
      <c r="E803" s="260">
        <v>7852053</v>
      </c>
      <c r="F803" s="260" t="s">
        <v>1619</v>
      </c>
      <c r="G803" s="260" t="s">
        <v>66</v>
      </c>
      <c r="H803" s="260">
        <v>1</v>
      </c>
      <c r="I803" s="260" t="s">
        <v>1620</v>
      </c>
      <c r="J803" s="260" t="s">
        <v>1574</v>
      </c>
      <c r="K803" s="260" t="s">
        <v>1621</v>
      </c>
      <c r="L803" s="261">
        <v>44985</v>
      </c>
      <c r="M803" s="260"/>
    </row>
    <row r="804" spans="1:13" x14ac:dyDescent="0.25">
      <c r="A804" s="258" t="s">
        <v>656</v>
      </c>
      <c r="B804" s="258" t="s">
        <v>657</v>
      </c>
      <c r="C804" s="258" t="s">
        <v>632</v>
      </c>
      <c r="D804" s="258" t="s">
        <v>38</v>
      </c>
      <c r="E804" s="258">
        <v>5934949</v>
      </c>
      <c r="F804" s="258" t="s">
        <v>1622</v>
      </c>
      <c r="G804" s="258" t="s">
        <v>1219</v>
      </c>
      <c r="H804" s="258">
        <v>2</v>
      </c>
      <c r="I804" s="258" t="s">
        <v>1623</v>
      </c>
      <c r="J804" s="258" t="s">
        <v>1624</v>
      </c>
      <c r="K804" s="258" t="s">
        <v>1625</v>
      </c>
      <c r="L804" s="259">
        <v>44985</v>
      </c>
      <c r="M804" s="258" t="s">
        <v>20</v>
      </c>
    </row>
    <row r="805" spans="1:13" x14ac:dyDescent="0.25">
      <c r="A805" s="260" t="s">
        <v>42</v>
      </c>
      <c r="B805" s="260" t="s">
        <v>43</v>
      </c>
      <c r="C805" s="260" t="s">
        <v>44</v>
      </c>
      <c r="D805" s="260" t="s">
        <v>567</v>
      </c>
      <c r="E805" s="260">
        <v>5459159</v>
      </c>
      <c r="F805" s="260" t="s">
        <v>1626</v>
      </c>
      <c r="G805" s="260" t="s">
        <v>22</v>
      </c>
      <c r="H805" s="260">
        <v>3</v>
      </c>
      <c r="I805" s="260" t="s">
        <v>1627</v>
      </c>
      <c r="J805" s="260" t="s">
        <v>1628</v>
      </c>
      <c r="K805" s="260" t="s">
        <v>1629</v>
      </c>
      <c r="L805" s="261">
        <v>44985</v>
      </c>
      <c r="M805" s="260" t="s">
        <v>526</v>
      </c>
    </row>
    <row r="806" spans="1:13" x14ac:dyDescent="0.25">
      <c r="A806" s="258" t="s">
        <v>42</v>
      </c>
      <c r="B806" s="258" t="s">
        <v>43</v>
      </c>
      <c r="C806" s="258" t="s">
        <v>44</v>
      </c>
      <c r="D806" s="258" t="s">
        <v>558</v>
      </c>
      <c r="E806" s="258">
        <v>0</v>
      </c>
      <c r="F806" s="258" t="s">
        <v>1626</v>
      </c>
      <c r="G806" s="258" t="s">
        <v>22</v>
      </c>
      <c r="H806" s="258">
        <v>3</v>
      </c>
      <c r="I806" s="258" t="s">
        <v>1627</v>
      </c>
      <c r="J806" s="258" t="s">
        <v>1628</v>
      </c>
      <c r="K806" s="258" t="s">
        <v>1630</v>
      </c>
      <c r="L806" s="259">
        <v>44985</v>
      </c>
      <c r="M806" s="258" t="s">
        <v>526</v>
      </c>
    </row>
    <row r="807" spans="1:13" x14ac:dyDescent="0.25">
      <c r="A807" s="260" t="s">
        <v>786</v>
      </c>
      <c r="B807" s="260" t="s">
        <v>787</v>
      </c>
      <c r="C807" s="260" t="s">
        <v>788</v>
      </c>
      <c r="D807" s="260" t="s">
        <v>769</v>
      </c>
      <c r="E807" s="260">
        <v>4477000</v>
      </c>
      <c r="F807" s="260" t="s">
        <v>1631</v>
      </c>
      <c r="G807" s="260" t="s">
        <v>22</v>
      </c>
      <c r="H807" s="260">
        <v>3</v>
      </c>
      <c r="I807" s="260" t="s">
        <v>1632</v>
      </c>
      <c r="J807" s="260" t="s">
        <v>1633</v>
      </c>
      <c r="K807" s="260" t="s">
        <v>1634</v>
      </c>
      <c r="L807" s="261">
        <v>44985</v>
      </c>
      <c r="M807" s="260" t="s">
        <v>526</v>
      </c>
    </row>
    <row r="808" spans="1:13" x14ac:dyDescent="0.25">
      <c r="A808" s="258" t="s">
        <v>195</v>
      </c>
      <c r="B808" s="258" t="s">
        <v>196</v>
      </c>
      <c r="C808" s="258" t="s">
        <v>197</v>
      </c>
      <c r="D808" s="258" t="s">
        <v>927</v>
      </c>
      <c r="E808" s="258">
        <v>2344860</v>
      </c>
      <c r="F808" s="258" t="s">
        <v>1635</v>
      </c>
      <c r="G808" s="258" t="s">
        <v>33</v>
      </c>
      <c r="H808" s="258">
        <v>2</v>
      </c>
      <c r="I808" s="258" t="s">
        <v>1636</v>
      </c>
      <c r="J808" s="258" t="s">
        <v>1637</v>
      </c>
      <c r="K808" s="258" t="s">
        <v>1638</v>
      </c>
      <c r="L808" s="259">
        <v>44985</v>
      </c>
      <c r="M808" s="258" t="s">
        <v>20</v>
      </c>
    </row>
    <row r="809" spans="1:13" x14ac:dyDescent="0.25">
      <c r="A809" s="260" t="s">
        <v>123</v>
      </c>
      <c r="B809" s="260" t="s">
        <v>124</v>
      </c>
      <c r="C809" s="260" t="s">
        <v>125</v>
      </c>
      <c r="D809" s="260" t="s">
        <v>544</v>
      </c>
      <c r="E809" s="260">
        <v>20600000</v>
      </c>
      <c r="F809" s="260" t="s">
        <v>1639</v>
      </c>
      <c r="G809" s="260" t="s">
        <v>1219</v>
      </c>
      <c r="H809" s="260">
        <v>2</v>
      </c>
      <c r="I809" s="260" t="s">
        <v>1640</v>
      </c>
      <c r="J809" s="260" t="s">
        <v>1641</v>
      </c>
      <c r="K809" s="260" t="s">
        <v>1642</v>
      </c>
      <c r="L809" s="261">
        <v>44985</v>
      </c>
      <c r="M809" s="260" t="s">
        <v>526</v>
      </c>
    </row>
    <row r="810" spans="1:13" x14ac:dyDescent="0.25">
      <c r="A810" s="258" t="s">
        <v>1210</v>
      </c>
      <c r="B810" s="258" t="s">
        <v>1211</v>
      </c>
      <c r="C810" s="258" t="s">
        <v>125</v>
      </c>
      <c r="D810" s="258" t="s">
        <v>927</v>
      </c>
      <c r="E810" s="258">
        <v>669831</v>
      </c>
      <c r="F810" s="258" t="s">
        <v>1643</v>
      </c>
      <c r="G810" s="258" t="s">
        <v>22</v>
      </c>
      <c r="H810" s="258">
        <v>3</v>
      </c>
      <c r="I810" s="258" t="s">
        <v>1644</v>
      </c>
      <c r="J810" s="258" t="s">
        <v>1645</v>
      </c>
      <c r="K810" s="258" t="s">
        <v>1646</v>
      </c>
      <c r="L810" s="259">
        <v>44985</v>
      </c>
      <c r="M810" s="258" t="s">
        <v>526</v>
      </c>
    </row>
    <row r="811" spans="1:13" x14ac:dyDescent="0.25">
      <c r="A811" s="260" t="s">
        <v>786</v>
      </c>
      <c r="B811" s="260" t="s">
        <v>787</v>
      </c>
      <c r="C811" s="260" t="s">
        <v>788</v>
      </c>
      <c r="D811" s="260" t="s">
        <v>932</v>
      </c>
      <c r="E811" s="260">
        <v>4477000</v>
      </c>
      <c r="F811" s="260" t="s">
        <v>1631</v>
      </c>
      <c r="G811" s="260" t="s">
        <v>22</v>
      </c>
      <c r="H811" s="260">
        <v>3</v>
      </c>
      <c r="I811" s="260" t="s">
        <v>1632</v>
      </c>
      <c r="J811" s="260" t="s">
        <v>1647</v>
      </c>
      <c r="K811" s="260" t="s">
        <v>1648</v>
      </c>
      <c r="L811" s="261">
        <v>44985</v>
      </c>
      <c r="M811" s="260" t="s">
        <v>526</v>
      </c>
    </row>
    <row r="812" spans="1:13" x14ac:dyDescent="0.25">
      <c r="A812" s="258" t="s">
        <v>786</v>
      </c>
      <c r="B812" s="258" t="s">
        <v>787</v>
      </c>
      <c r="C812" s="258" t="s">
        <v>788</v>
      </c>
      <c r="D812" s="258" t="s">
        <v>544</v>
      </c>
      <c r="E812" s="258">
        <v>4477000</v>
      </c>
      <c r="F812" s="258" t="s">
        <v>1631</v>
      </c>
      <c r="G812" s="258" t="s">
        <v>22</v>
      </c>
      <c r="H812" s="258">
        <v>3</v>
      </c>
      <c r="I812" s="258" t="s">
        <v>1649</v>
      </c>
      <c r="J812" s="258" t="s">
        <v>1650</v>
      </c>
      <c r="K812" s="258" t="s">
        <v>1651</v>
      </c>
      <c r="L812" s="259">
        <v>44985</v>
      </c>
      <c r="M812" s="258" t="s">
        <v>526</v>
      </c>
    </row>
    <row r="813" spans="1:13" x14ac:dyDescent="0.25">
      <c r="A813" s="260" t="s">
        <v>786</v>
      </c>
      <c r="B813" s="260" t="s">
        <v>787</v>
      </c>
      <c r="C813" s="260" t="s">
        <v>788</v>
      </c>
      <c r="D813" s="260" t="s">
        <v>1193</v>
      </c>
      <c r="E813" s="260">
        <v>20345988</v>
      </c>
      <c r="F813" s="260" t="s">
        <v>1631</v>
      </c>
      <c r="G813" s="260" t="s">
        <v>22</v>
      </c>
      <c r="H813" s="260">
        <v>3</v>
      </c>
      <c r="I813" s="260" t="s">
        <v>1649</v>
      </c>
      <c r="J813" s="260" t="s">
        <v>1650</v>
      </c>
      <c r="K813" s="260" t="s">
        <v>1652</v>
      </c>
      <c r="L813" s="261">
        <v>44985</v>
      </c>
      <c r="M813" s="260" t="s">
        <v>526</v>
      </c>
    </row>
    <row r="814" spans="1:13" x14ac:dyDescent="0.25">
      <c r="A814" s="258" t="s">
        <v>786</v>
      </c>
      <c r="B814" s="258" t="s">
        <v>787</v>
      </c>
      <c r="C814" s="258" t="s">
        <v>788</v>
      </c>
      <c r="D814" s="258" t="s">
        <v>569</v>
      </c>
      <c r="E814" s="258">
        <v>0</v>
      </c>
      <c r="F814" s="258" t="s">
        <v>1631</v>
      </c>
      <c r="G814" s="258" t="s">
        <v>22</v>
      </c>
      <c r="H814" s="258">
        <v>3</v>
      </c>
      <c r="I814" s="258" t="s">
        <v>1649</v>
      </c>
      <c r="J814" s="258" t="s">
        <v>1650</v>
      </c>
      <c r="K814" s="258" t="s">
        <v>1653</v>
      </c>
      <c r="L814" s="259">
        <v>44985</v>
      </c>
      <c r="M814" s="258" t="s">
        <v>526</v>
      </c>
    </row>
    <row r="815" spans="1:13" x14ac:dyDescent="0.25">
      <c r="A815" s="260" t="s">
        <v>786</v>
      </c>
      <c r="B815" s="260" t="s">
        <v>787</v>
      </c>
      <c r="C815" s="260" t="s">
        <v>788</v>
      </c>
      <c r="D815" s="260" t="s">
        <v>562</v>
      </c>
      <c r="E815" s="260">
        <v>1377000</v>
      </c>
      <c r="F815" s="260" t="s">
        <v>1631</v>
      </c>
      <c r="G815" s="260" t="s">
        <v>22</v>
      </c>
      <c r="H815" s="260">
        <v>3</v>
      </c>
      <c r="I815" s="260" t="s">
        <v>1649</v>
      </c>
      <c r="J815" s="260" t="s">
        <v>1650</v>
      </c>
      <c r="K815" s="260" t="s">
        <v>1654</v>
      </c>
      <c r="L815" s="261">
        <v>44985</v>
      </c>
      <c r="M815" s="260" t="s">
        <v>526</v>
      </c>
    </row>
    <row r="816" spans="1:13" x14ac:dyDescent="0.25">
      <c r="A816" s="258" t="s">
        <v>786</v>
      </c>
      <c r="B816" s="258" t="s">
        <v>787</v>
      </c>
      <c r="C816" s="258" t="s">
        <v>788</v>
      </c>
      <c r="D816" s="258" t="s">
        <v>567</v>
      </c>
      <c r="E816" s="258">
        <v>3100000</v>
      </c>
      <c r="F816" s="258" t="s">
        <v>1631</v>
      </c>
      <c r="G816" s="258" t="s">
        <v>22</v>
      </c>
      <c r="H816" s="258">
        <v>3</v>
      </c>
      <c r="I816" s="258" t="s">
        <v>1649</v>
      </c>
      <c r="J816" s="258" t="s">
        <v>1650</v>
      </c>
      <c r="K816" s="258" t="s">
        <v>1655</v>
      </c>
      <c r="L816" s="259">
        <v>44985</v>
      </c>
      <c r="M816" s="258" t="s">
        <v>526</v>
      </c>
    </row>
    <row r="817" spans="1:13" x14ac:dyDescent="0.25">
      <c r="A817" s="260" t="s">
        <v>786</v>
      </c>
      <c r="B817" s="260" t="s">
        <v>787</v>
      </c>
      <c r="C817" s="260" t="s">
        <v>788</v>
      </c>
      <c r="D817" s="260" t="s">
        <v>558</v>
      </c>
      <c r="E817" s="260">
        <v>0</v>
      </c>
      <c r="F817" s="260" t="s">
        <v>1631</v>
      </c>
      <c r="G817" s="260" t="s">
        <v>22</v>
      </c>
      <c r="H817" s="260">
        <v>3</v>
      </c>
      <c r="I817" s="260" t="s">
        <v>1649</v>
      </c>
      <c r="J817" s="260" t="s">
        <v>1650</v>
      </c>
      <c r="K817" s="260" t="s">
        <v>1656</v>
      </c>
      <c r="L817" s="261">
        <v>44985</v>
      </c>
      <c r="M817" s="260" t="s">
        <v>526</v>
      </c>
    </row>
    <row r="818" spans="1:13" x14ac:dyDescent="0.25">
      <c r="A818" s="258" t="s">
        <v>280</v>
      </c>
      <c r="B818" s="258" t="s">
        <v>281</v>
      </c>
      <c r="C818" s="258" t="s">
        <v>282</v>
      </c>
      <c r="D818" s="258" t="s">
        <v>927</v>
      </c>
      <c r="E818" s="258">
        <v>166000</v>
      </c>
      <c r="F818" s="258" t="s">
        <v>1657</v>
      </c>
      <c r="G818" s="258" t="s">
        <v>1219</v>
      </c>
      <c r="H818" s="258">
        <v>2</v>
      </c>
      <c r="I818" s="258" t="s">
        <v>1658</v>
      </c>
      <c r="J818" s="258" t="s">
        <v>1659</v>
      </c>
      <c r="K818" s="258" t="s">
        <v>1660</v>
      </c>
      <c r="L818" s="259">
        <v>44985</v>
      </c>
      <c r="M818" s="258" t="s">
        <v>20</v>
      </c>
    </row>
    <row r="819" spans="1:13" x14ac:dyDescent="0.25">
      <c r="A819" s="260" t="s">
        <v>195</v>
      </c>
      <c r="B819" s="260" t="s">
        <v>196</v>
      </c>
      <c r="C819" s="260" t="s">
        <v>197</v>
      </c>
      <c r="D819" s="260" t="s">
        <v>1297</v>
      </c>
      <c r="E819" s="260">
        <v>108583502</v>
      </c>
      <c r="F819" s="260" t="s">
        <v>1661</v>
      </c>
      <c r="G819" s="260" t="s">
        <v>66</v>
      </c>
      <c r="H819" s="260">
        <v>1</v>
      </c>
      <c r="I819" s="260" t="s">
        <v>1662</v>
      </c>
      <c r="J819" s="260" t="s">
        <v>1663</v>
      </c>
      <c r="K819" s="260" t="s">
        <v>1664</v>
      </c>
      <c r="L819" s="261">
        <v>44985</v>
      </c>
      <c r="M819" s="260" t="s">
        <v>20</v>
      </c>
    </row>
    <row r="820" spans="1:13" x14ac:dyDescent="0.25">
      <c r="A820" s="258" t="s">
        <v>359</v>
      </c>
      <c r="B820" s="258" t="s">
        <v>360</v>
      </c>
      <c r="C820" s="258" t="s">
        <v>361</v>
      </c>
      <c r="D820" s="258" t="s">
        <v>16</v>
      </c>
      <c r="E820" s="258">
        <v>48200</v>
      </c>
      <c r="F820" s="258" t="s">
        <v>1665</v>
      </c>
      <c r="G820" s="258" t="s">
        <v>1219</v>
      </c>
      <c r="H820" s="258">
        <v>2</v>
      </c>
      <c r="I820" s="258" t="s">
        <v>1666</v>
      </c>
      <c r="J820" s="258" t="s">
        <v>1667</v>
      </c>
      <c r="K820" s="258" t="s">
        <v>1668</v>
      </c>
      <c r="L820" s="259">
        <v>44999</v>
      </c>
      <c r="M820" s="258" t="s">
        <v>20</v>
      </c>
    </row>
    <row r="821" spans="1:13" x14ac:dyDescent="0.25">
      <c r="A821" s="260" t="s">
        <v>359</v>
      </c>
      <c r="B821" s="260" t="s">
        <v>360</v>
      </c>
      <c r="C821" s="260" t="s">
        <v>361</v>
      </c>
      <c r="D821" s="260" t="s">
        <v>21</v>
      </c>
      <c r="E821" s="260">
        <v>24800</v>
      </c>
      <c r="F821" s="260" t="s">
        <v>1665</v>
      </c>
      <c r="G821" s="260" t="s">
        <v>1219</v>
      </c>
      <c r="H821" s="260">
        <v>2</v>
      </c>
      <c r="I821" s="260" t="s">
        <v>1666</v>
      </c>
      <c r="J821" s="260" t="s">
        <v>1669</v>
      </c>
      <c r="K821" s="260" t="s">
        <v>1670</v>
      </c>
      <c r="L821" s="261">
        <v>44999</v>
      </c>
      <c r="M821" s="260" t="s">
        <v>20</v>
      </c>
    </row>
    <row r="822" spans="1:13" x14ac:dyDescent="0.25">
      <c r="A822" s="258" t="s">
        <v>464</v>
      </c>
      <c r="B822" s="258" t="s">
        <v>465</v>
      </c>
      <c r="C822" s="258" t="s">
        <v>466</v>
      </c>
      <c r="D822" s="258" t="s">
        <v>40</v>
      </c>
      <c r="E822" s="258" t="s">
        <v>17</v>
      </c>
      <c r="F822" s="258" t="s">
        <v>17</v>
      </c>
      <c r="G822" s="258" t="s">
        <v>22</v>
      </c>
      <c r="H822" s="258">
        <v>3</v>
      </c>
      <c r="I822" s="258" t="s">
        <v>17</v>
      </c>
      <c r="J822" s="258" t="s">
        <v>1671</v>
      </c>
      <c r="K822" s="258" t="s">
        <v>1672</v>
      </c>
      <c r="L822" s="259">
        <v>45002</v>
      </c>
      <c r="M822" s="258" t="s">
        <v>20</v>
      </c>
    </row>
    <row r="823" spans="1:13" x14ac:dyDescent="0.25">
      <c r="A823" s="260" t="s">
        <v>1048</v>
      </c>
      <c r="B823" s="260" t="s">
        <v>1049</v>
      </c>
      <c r="C823" s="260" t="s">
        <v>329</v>
      </c>
      <c r="D823" s="260" t="s">
        <v>40</v>
      </c>
      <c r="E823" s="260" t="s">
        <v>17</v>
      </c>
      <c r="F823" s="260" t="s">
        <v>17</v>
      </c>
      <c r="G823" s="260" t="s">
        <v>17</v>
      </c>
      <c r="H823" s="260" t="s">
        <v>17</v>
      </c>
      <c r="I823" s="260" t="s">
        <v>17</v>
      </c>
      <c r="J823" s="260" t="s">
        <v>1169</v>
      </c>
      <c r="K823" s="260" t="s">
        <v>1673</v>
      </c>
      <c r="L823" s="261">
        <v>45012</v>
      </c>
      <c r="M823" s="260" t="s">
        <v>20</v>
      </c>
    </row>
    <row r="824" spans="1:13" x14ac:dyDescent="0.25">
      <c r="A824" s="258" t="s">
        <v>1048</v>
      </c>
      <c r="B824" s="258" t="s">
        <v>1049</v>
      </c>
      <c r="C824" s="258" t="s">
        <v>329</v>
      </c>
      <c r="D824" s="258" t="s">
        <v>854</v>
      </c>
      <c r="E824" s="258" t="s">
        <v>17</v>
      </c>
      <c r="F824" s="258" t="s">
        <v>17</v>
      </c>
      <c r="G824" s="258" t="s">
        <v>17</v>
      </c>
      <c r="H824" s="258" t="s">
        <v>17</v>
      </c>
      <c r="I824" s="258" t="s">
        <v>17</v>
      </c>
      <c r="J824" s="258" t="s">
        <v>1385</v>
      </c>
      <c r="K824" s="258" t="s">
        <v>1674</v>
      </c>
      <c r="L824" s="259">
        <v>45012</v>
      </c>
      <c r="M824" s="258" t="s">
        <v>20</v>
      </c>
    </row>
    <row r="825" spans="1:13" x14ac:dyDescent="0.25">
      <c r="A825" s="260" t="s">
        <v>1048</v>
      </c>
      <c r="B825" s="260" t="s">
        <v>1049</v>
      </c>
      <c r="C825" s="260" t="s">
        <v>329</v>
      </c>
      <c r="D825" s="260" t="s">
        <v>937</v>
      </c>
      <c r="E825" s="260" t="s">
        <v>17</v>
      </c>
      <c r="F825" s="260" t="s">
        <v>17</v>
      </c>
      <c r="G825" s="260" t="s">
        <v>17</v>
      </c>
      <c r="H825" s="260" t="s">
        <v>17</v>
      </c>
      <c r="I825" s="260" t="s">
        <v>17</v>
      </c>
      <c r="J825" s="260" t="s">
        <v>1385</v>
      </c>
      <c r="K825" s="260" t="s">
        <v>1675</v>
      </c>
      <c r="L825" s="261">
        <v>45012</v>
      </c>
      <c r="M825" s="260" t="s">
        <v>20</v>
      </c>
    </row>
    <row r="826" spans="1:13" x14ac:dyDescent="0.25">
      <c r="A826" s="258" t="s">
        <v>267</v>
      </c>
      <c r="B826" s="258" t="s">
        <v>268</v>
      </c>
      <c r="C826" s="258" t="s">
        <v>269</v>
      </c>
      <c r="D826" s="258" t="s">
        <v>38</v>
      </c>
      <c r="E826" s="258">
        <v>2141832</v>
      </c>
      <c r="F826" s="258" t="s">
        <v>1676</v>
      </c>
      <c r="G826" s="258" t="s">
        <v>1219</v>
      </c>
      <c r="H826" s="258">
        <v>2</v>
      </c>
      <c r="I826" s="258" t="s">
        <v>1677</v>
      </c>
      <c r="J826" s="258" t="s">
        <v>1678</v>
      </c>
      <c r="K826" s="258" t="s">
        <v>1679</v>
      </c>
      <c r="L826" s="259">
        <v>45012</v>
      </c>
      <c r="M826" s="258" t="s">
        <v>20</v>
      </c>
    </row>
    <row r="827" spans="1:13" x14ac:dyDescent="0.25">
      <c r="A827" s="260" t="s">
        <v>1680</v>
      </c>
      <c r="B827" s="260" t="s">
        <v>1681</v>
      </c>
      <c r="C827" s="260" t="s">
        <v>1682</v>
      </c>
      <c r="D827" s="260" t="s">
        <v>1297</v>
      </c>
      <c r="E827" s="260">
        <v>118413683</v>
      </c>
      <c r="F827" s="260" t="s">
        <v>1683</v>
      </c>
      <c r="G827" s="260" t="s">
        <v>1219</v>
      </c>
      <c r="H827" s="260">
        <v>2</v>
      </c>
      <c r="I827" s="260" t="s">
        <v>1684</v>
      </c>
      <c r="J827" s="260" t="s">
        <v>1685</v>
      </c>
      <c r="K827" s="260" t="s">
        <v>1686</v>
      </c>
      <c r="L827" s="261">
        <v>45013</v>
      </c>
      <c r="M827" s="260" t="s">
        <v>20</v>
      </c>
    </row>
    <row r="828" spans="1:13" x14ac:dyDescent="0.25">
      <c r="A828" s="258" t="s">
        <v>1680</v>
      </c>
      <c r="B828" s="258" t="s">
        <v>1681</v>
      </c>
      <c r="C828" s="258" t="s">
        <v>1682</v>
      </c>
      <c r="D828" s="258" t="s">
        <v>927</v>
      </c>
      <c r="E828" s="258">
        <v>1943950</v>
      </c>
      <c r="F828" s="258" t="s">
        <v>1687</v>
      </c>
      <c r="G828" s="258" t="s">
        <v>1219</v>
      </c>
      <c r="H828" s="258">
        <v>2</v>
      </c>
      <c r="I828" s="258" t="s">
        <v>1688</v>
      </c>
      <c r="J828" s="258" t="s">
        <v>1689</v>
      </c>
      <c r="K828" s="258" t="s">
        <v>1690</v>
      </c>
      <c r="L828" s="259">
        <v>45013</v>
      </c>
      <c r="M828" s="258" t="s">
        <v>20</v>
      </c>
    </row>
    <row r="829" spans="1:13" x14ac:dyDescent="0.25">
      <c r="A829" s="260" t="s">
        <v>1680</v>
      </c>
      <c r="B829" s="260" t="s">
        <v>1681</v>
      </c>
      <c r="C829" s="260" t="s">
        <v>1682</v>
      </c>
      <c r="D829" s="260" t="s">
        <v>1006</v>
      </c>
      <c r="E829" s="260">
        <v>118413683</v>
      </c>
      <c r="F829" s="260" t="s">
        <v>1687</v>
      </c>
      <c r="G829" s="260" t="s">
        <v>22</v>
      </c>
      <c r="H829" s="260">
        <v>3</v>
      </c>
      <c r="I829" s="260" t="s">
        <v>1684</v>
      </c>
      <c r="J829" s="260" t="s">
        <v>1691</v>
      </c>
      <c r="K829" s="260" t="s">
        <v>1692</v>
      </c>
      <c r="L829" s="261">
        <v>45013</v>
      </c>
      <c r="M829" s="260" t="s">
        <v>20</v>
      </c>
    </row>
    <row r="830" spans="1:13" x14ac:dyDescent="0.25">
      <c r="A830" s="258" t="s">
        <v>1680</v>
      </c>
      <c r="B830" s="258" t="s">
        <v>1681</v>
      </c>
      <c r="C830" s="258" t="s">
        <v>1682</v>
      </c>
      <c r="D830" s="258" t="s">
        <v>40</v>
      </c>
      <c r="E830" s="258" t="s">
        <v>17</v>
      </c>
      <c r="F830" s="258" t="s">
        <v>683</v>
      </c>
      <c r="G830" s="258" t="s">
        <v>17</v>
      </c>
      <c r="H830" s="258" t="s">
        <v>17</v>
      </c>
      <c r="I830" s="258" t="s">
        <v>683</v>
      </c>
      <c r="J830" s="258" t="s">
        <v>1527</v>
      </c>
      <c r="K830" s="258" t="s">
        <v>1693</v>
      </c>
      <c r="L830" s="259">
        <v>45013</v>
      </c>
      <c r="M830" s="258" t="s">
        <v>20</v>
      </c>
    </row>
    <row r="831" spans="1:13" x14ac:dyDescent="0.25">
      <c r="A831" s="260" t="s">
        <v>1680</v>
      </c>
      <c r="B831" s="260" t="s">
        <v>1681</v>
      </c>
      <c r="C831" s="260" t="s">
        <v>1682</v>
      </c>
      <c r="D831" s="260" t="s">
        <v>567</v>
      </c>
      <c r="E831" s="260">
        <v>0</v>
      </c>
      <c r="F831" s="260" t="s">
        <v>17</v>
      </c>
      <c r="G831" s="260" t="s">
        <v>17</v>
      </c>
      <c r="H831" s="260" t="s">
        <v>17</v>
      </c>
      <c r="I831" s="260" t="s">
        <v>17</v>
      </c>
      <c r="J831" s="260" t="s">
        <v>1694</v>
      </c>
      <c r="K831" s="260" t="s">
        <v>1695</v>
      </c>
      <c r="L831" s="261">
        <v>45013</v>
      </c>
      <c r="M831" s="260" t="s">
        <v>20</v>
      </c>
    </row>
    <row r="832" spans="1:13" x14ac:dyDescent="0.25">
      <c r="A832" s="258" t="s">
        <v>1680</v>
      </c>
      <c r="B832" s="258" t="s">
        <v>1681</v>
      </c>
      <c r="C832" s="258" t="s">
        <v>1682</v>
      </c>
      <c r="D832" s="258" t="s">
        <v>558</v>
      </c>
      <c r="E832" s="258">
        <v>0</v>
      </c>
      <c r="F832" s="258" t="s">
        <v>17</v>
      </c>
      <c r="G832" s="258" t="s">
        <v>17</v>
      </c>
      <c r="H832" s="258" t="s">
        <v>17</v>
      </c>
      <c r="I832" s="258" t="s">
        <v>17</v>
      </c>
      <c r="J832" s="258" t="s">
        <v>1696</v>
      </c>
      <c r="K832" s="258" t="s">
        <v>1697</v>
      </c>
      <c r="L832" s="259">
        <v>45013</v>
      </c>
      <c r="M832" s="258" t="s">
        <v>20</v>
      </c>
    </row>
    <row r="833" spans="1:13" x14ac:dyDescent="0.25">
      <c r="A833" s="260" t="s">
        <v>1680</v>
      </c>
      <c r="B833" s="260" t="s">
        <v>1681</v>
      </c>
      <c r="C833" s="260" t="s">
        <v>1682</v>
      </c>
      <c r="D833" s="260" t="s">
        <v>47</v>
      </c>
      <c r="E833" s="260">
        <v>5</v>
      </c>
      <c r="F833" s="260" t="s">
        <v>1698</v>
      </c>
      <c r="G833" s="260" t="s">
        <v>22</v>
      </c>
      <c r="H833" s="260">
        <v>3</v>
      </c>
      <c r="I833" s="260" t="s">
        <v>1699</v>
      </c>
      <c r="J833" s="260" t="s">
        <v>1348</v>
      </c>
      <c r="K833" s="260" t="s">
        <v>1700</v>
      </c>
      <c r="L833" s="261">
        <v>45013</v>
      </c>
      <c r="M833" s="260" t="s">
        <v>20</v>
      </c>
    </row>
    <row r="834" spans="1:13" x14ac:dyDescent="0.25">
      <c r="A834" s="258" t="s">
        <v>1680</v>
      </c>
      <c r="B834" s="258" t="s">
        <v>1681</v>
      </c>
      <c r="C834" s="258" t="s">
        <v>1682</v>
      </c>
      <c r="D834" s="258" t="s">
        <v>26</v>
      </c>
      <c r="E834" s="258" t="s">
        <v>17</v>
      </c>
      <c r="F834" s="258" t="s">
        <v>17</v>
      </c>
      <c r="G834" s="258" t="s">
        <v>17</v>
      </c>
      <c r="H834" s="258" t="s">
        <v>17</v>
      </c>
      <c r="I834" s="258" t="s">
        <v>17</v>
      </c>
      <c r="J834" s="258" t="s">
        <v>1520</v>
      </c>
      <c r="K834" s="258" t="s">
        <v>1701</v>
      </c>
      <c r="L834" s="259">
        <v>45013</v>
      </c>
      <c r="M834" s="258" t="s">
        <v>20</v>
      </c>
    </row>
    <row r="835" spans="1:13" x14ac:dyDescent="0.25">
      <c r="A835" s="260" t="s">
        <v>1680</v>
      </c>
      <c r="B835" s="260" t="s">
        <v>1681</v>
      </c>
      <c r="C835" s="260" t="s">
        <v>1682</v>
      </c>
      <c r="D835" s="260" t="s">
        <v>28</v>
      </c>
      <c r="E835" s="260" t="s">
        <v>17</v>
      </c>
      <c r="F835" s="260" t="s">
        <v>17</v>
      </c>
      <c r="G835" s="260" t="s">
        <v>17</v>
      </c>
      <c r="H835" s="260" t="s">
        <v>17</v>
      </c>
      <c r="I835" s="260" t="s">
        <v>17</v>
      </c>
      <c r="J835" s="260" t="s">
        <v>1522</v>
      </c>
      <c r="K835" s="260" t="s">
        <v>1702</v>
      </c>
      <c r="L835" s="261">
        <v>45013</v>
      </c>
      <c r="M835" s="260" t="s">
        <v>20</v>
      </c>
    </row>
    <row r="836" spans="1:13" x14ac:dyDescent="0.25">
      <c r="A836" s="258" t="s">
        <v>1680</v>
      </c>
      <c r="B836" s="258" t="s">
        <v>1681</v>
      </c>
      <c r="C836" s="258" t="s">
        <v>1682</v>
      </c>
      <c r="D836" s="258" t="s">
        <v>38</v>
      </c>
      <c r="E836" s="258" t="s">
        <v>17</v>
      </c>
      <c r="F836" s="258" t="s">
        <v>17</v>
      </c>
      <c r="G836" s="258" t="s">
        <v>17</v>
      </c>
      <c r="H836" s="258" t="s">
        <v>17</v>
      </c>
      <c r="I836" s="258" t="s">
        <v>17</v>
      </c>
      <c r="J836" s="258" t="s">
        <v>1703</v>
      </c>
      <c r="K836" s="258" t="s">
        <v>1704</v>
      </c>
      <c r="L836" s="259">
        <v>45013</v>
      </c>
      <c r="M836" s="258" t="s">
        <v>20</v>
      </c>
    </row>
    <row r="837" spans="1:13" x14ac:dyDescent="0.25">
      <c r="A837" s="260" t="s">
        <v>1680</v>
      </c>
      <c r="B837" s="260" t="s">
        <v>1681</v>
      </c>
      <c r="C837" s="260" t="s">
        <v>1682</v>
      </c>
      <c r="D837" s="260" t="s">
        <v>16</v>
      </c>
      <c r="E837" s="260" t="s">
        <v>17</v>
      </c>
      <c r="F837" s="260" t="s">
        <v>17</v>
      </c>
      <c r="G837" s="260" t="s">
        <v>17</v>
      </c>
      <c r="H837" s="260" t="s">
        <v>17</v>
      </c>
      <c r="I837" s="260" t="s">
        <v>17</v>
      </c>
      <c r="J837" s="260" t="s">
        <v>1705</v>
      </c>
      <c r="K837" s="260" t="s">
        <v>1706</v>
      </c>
      <c r="L837" s="261">
        <v>45013</v>
      </c>
      <c r="M837" s="260" t="s">
        <v>20</v>
      </c>
    </row>
    <row r="838" spans="1:13" x14ac:dyDescent="0.25">
      <c r="A838" s="258" t="s">
        <v>1680</v>
      </c>
      <c r="B838" s="258" t="s">
        <v>1681</v>
      </c>
      <c r="C838" s="258" t="s">
        <v>1682</v>
      </c>
      <c r="D838" s="258" t="s">
        <v>21</v>
      </c>
      <c r="E838" s="258" t="s">
        <v>17</v>
      </c>
      <c r="F838" s="258" t="s">
        <v>17</v>
      </c>
      <c r="G838" s="258" t="s">
        <v>17</v>
      </c>
      <c r="H838" s="258" t="s">
        <v>17</v>
      </c>
      <c r="I838" s="258" t="s">
        <v>17</v>
      </c>
      <c r="J838" s="258" t="s">
        <v>1707</v>
      </c>
      <c r="K838" s="258" t="s">
        <v>1708</v>
      </c>
      <c r="L838" s="259">
        <v>45013</v>
      </c>
      <c r="M838" s="258" t="s">
        <v>20</v>
      </c>
    </row>
    <row r="839" spans="1:13" x14ac:dyDescent="0.25">
      <c r="A839" s="260" t="s">
        <v>1680</v>
      </c>
      <c r="B839" s="260" t="s">
        <v>1681</v>
      </c>
      <c r="C839" s="260" t="s">
        <v>1682</v>
      </c>
      <c r="D839" s="260" t="s">
        <v>1053</v>
      </c>
      <c r="E839" s="260" t="s">
        <v>17</v>
      </c>
      <c r="F839" s="260" t="s">
        <v>17</v>
      </c>
      <c r="G839" s="260" t="s">
        <v>17</v>
      </c>
      <c r="H839" s="260" t="s">
        <v>17</v>
      </c>
      <c r="I839" s="260" t="s">
        <v>17</v>
      </c>
      <c r="J839" s="260" t="s">
        <v>1543</v>
      </c>
      <c r="K839" s="260" t="s">
        <v>1709</v>
      </c>
      <c r="L839" s="261">
        <v>45013</v>
      </c>
      <c r="M839" s="260" t="s">
        <v>20</v>
      </c>
    </row>
    <row r="840" spans="1:13" x14ac:dyDescent="0.25">
      <c r="A840" s="258" t="s">
        <v>1680</v>
      </c>
      <c r="B840" s="258" t="s">
        <v>1681</v>
      </c>
      <c r="C840" s="258" t="s">
        <v>1682</v>
      </c>
      <c r="D840" s="258" t="s">
        <v>24</v>
      </c>
      <c r="E840" s="258" t="s">
        <v>17</v>
      </c>
      <c r="F840" s="258" t="s">
        <v>17</v>
      </c>
      <c r="G840" s="258" t="s">
        <v>17</v>
      </c>
      <c r="H840" s="258" t="s">
        <v>17</v>
      </c>
      <c r="I840" s="258" t="s">
        <v>17</v>
      </c>
      <c r="J840" s="258" t="s">
        <v>1710</v>
      </c>
      <c r="K840" s="258" t="s">
        <v>1711</v>
      </c>
      <c r="L840" s="259">
        <v>45013</v>
      </c>
      <c r="M840" s="258" t="s">
        <v>20</v>
      </c>
    </row>
    <row r="841" spans="1:13" x14ac:dyDescent="0.25">
      <c r="A841" s="260" t="s">
        <v>1712</v>
      </c>
      <c r="B841" s="260" t="s">
        <v>1713</v>
      </c>
      <c r="C841" s="260" t="s">
        <v>1682</v>
      </c>
      <c r="D841" s="260" t="s">
        <v>1297</v>
      </c>
      <c r="E841" s="260">
        <v>118413683</v>
      </c>
      <c r="F841" s="260" t="s">
        <v>1683</v>
      </c>
      <c r="G841" s="260" t="s">
        <v>1219</v>
      </c>
      <c r="H841" s="260">
        <v>2</v>
      </c>
      <c r="I841" s="260" t="s">
        <v>1684</v>
      </c>
      <c r="J841" s="260" t="s">
        <v>1685</v>
      </c>
      <c r="K841" s="260" t="s">
        <v>1714</v>
      </c>
      <c r="L841" s="261">
        <v>45013</v>
      </c>
      <c r="M841" s="260" t="s">
        <v>20</v>
      </c>
    </row>
    <row r="842" spans="1:13" x14ac:dyDescent="0.25">
      <c r="A842" s="258" t="s">
        <v>1712</v>
      </c>
      <c r="B842" s="258" t="s">
        <v>1713</v>
      </c>
      <c r="C842" s="258" t="s">
        <v>1682</v>
      </c>
      <c r="D842" s="258" t="s">
        <v>927</v>
      </c>
      <c r="E842" s="258">
        <v>1943950</v>
      </c>
      <c r="F842" s="258" t="s">
        <v>1687</v>
      </c>
      <c r="G842" s="258" t="s">
        <v>1219</v>
      </c>
      <c r="H842" s="258">
        <v>2</v>
      </c>
      <c r="I842" s="258" t="s">
        <v>1715</v>
      </c>
      <c r="J842" s="258" t="s">
        <v>1716</v>
      </c>
      <c r="K842" s="258" t="s">
        <v>1717</v>
      </c>
      <c r="L842" s="259">
        <v>45013</v>
      </c>
      <c r="M842" s="258" t="s">
        <v>20</v>
      </c>
    </row>
    <row r="843" spans="1:13" x14ac:dyDescent="0.25">
      <c r="A843" s="260" t="s">
        <v>1712</v>
      </c>
      <c r="B843" s="260" t="s">
        <v>1713</v>
      </c>
      <c r="C843" s="260" t="s">
        <v>1682</v>
      </c>
      <c r="D843" s="260" t="s">
        <v>1006</v>
      </c>
      <c r="E843" s="260">
        <v>118413683</v>
      </c>
      <c r="F843" s="260" t="s">
        <v>1687</v>
      </c>
      <c r="G843" s="260" t="s">
        <v>22</v>
      </c>
      <c r="H843" s="260">
        <v>3</v>
      </c>
      <c r="I843" s="260" t="s">
        <v>1718</v>
      </c>
      <c r="J843" s="260" t="s">
        <v>1719</v>
      </c>
      <c r="K843" s="260" t="s">
        <v>1720</v>
      </c>
      <c r="L843" s="261">
        <v>45013</v>
      </c>
      <c r="M843" s="260" t="s">
        <v>20</v>
      </c>
    </row>
    <row r="844" spans="1:13" x14ac:dyDescent="0.25">
      <c r="A844" s="258" t="s">
        <v>1712</v>
      </c>
      <c r="B844" s="258" t="s">
        <v>1713</v>
      </c>
      <c r="C844" s="258" t="s">
        <v>1682</v>
      </c>
      <c r="D844" s="258" t="s">
        <v>932</v>
      </c>
      <c r="E844" s="258">
        <v>379000</v>
      </c>
      <c r="F844" s="258" t="s">
        <v>1721</v>
      </c>
      <c r="G844" s="258" t="s">
        <v>22</v>
      </c>
      <c r="H844" s="258">
        <v>3</v>
      </c>
      <c r="I844" s="258" t="s">
        <v>1722</v>
      </c>
      <c r="J844" s="258" t="s">
        <v>1723</v>
      </c>
      <c r="K844" s="258" t="s">
        <v>1724</v>
      </c>
      <c r="L844" s="259">
        <v>45013</v>
      </c>
      <c r="M844" s="258" t="s">
        <v>20</v>
      </c>
    </row>
    <row r="845" spans="1:13" x14ac:dyDescent="0.25">
      <c r="A845" s="260" t="s">
        <v>1712</v>
      </c>
      <c r="B845" s="260" t="s">
        <v>1713</v>
      </c>
      <c r="C845" s="260" t="s">
        <v>1682</v>
      </c>
      <c r="D845" s="260" t="s">
        <v>769</v>
      </c>
      <c r="E845" s="260">
        <v>379000</v>
      </c>
      <c r="F845" s="260" t="s">
        <v>1721</v>
      </c>
      <c r="G845" s="260" t="s">
        <v>22</v>
      </c>
      <c r="H845" s="260">
        <v>3</v>
      </c>
      <c r="I845" s="260" t="s">
        <v>1722</v>
      </c>
      <c r="J845" s="260" t="s">
        <v>1723</v>
      </c>
      <c r="K845" s="260" t="s">
        <v>1725</v>
      </c>
      <c r="L845" s="261">
        <v>45013</v>
      </c>
      <c r="M845" s="260" t="s">
        <v>20</v>
      </c>
    </row>
    <row r="846" spans="1:13" x14ac:dyDescent="0.25">
      <c r="A846" s="258" t="s">
        <v>1712</v>
      </c>
      <c r="B846" s="258" t="s">
        <v>1713</v>
      </c>
      <c r="C846" s="258" t="s">
        <v>1682</v>
      </c>
      <c r="D846" s="258" t="s">
        <v>40</v>
      </c>
      <c r="E846" s="258" t="s">
        <v>17</v>
      </c>
      <c r="F846" s="258" t="s">
        <v>17</v>
      </c>
      <c r="G846" s="258" t="s">
        <v>17</v>
      </c>
      <c r="H846" s="258" t="s">
        <v>17</v>
      </c>
      <c r="I846" s="258" t="s">
        <v>17</v>
      </c>
      <c r="J846" s="258" t="s">
        <v>1527</v>
      </c>
      <c r="K846" s="258" t="s">
        <v>1726</v>
      </c>
      <c r="L846" s="259">
        <v>45013</v>
      </c>
      <c r="M846" s="258" t="s">
        <v>20</v>
      </c>
    </row>
    <row r="847" spans="1:13" x14ac:dyDescent="0.25">
      <c r="A847" s="260" t="s">
        <v>1712</v>
      </c>
      <c r="B847" s="260" t="s">
        <v>1713</v>
      </c>
      <c r="C847" s="260" t="s">
        <v>1682</v>
      </c>
      <c r="D847" s="260" t="s">
        <v>544</v>
      </c>
      <c r="E847" s="260" t="s">
        <v>17</v>
      </c>
      <c r="F847" s="260" t="s">
        <v>17</v>
      </c>
      <c r="G847" s="260" t="s">
        <v>17</v>
      </c>
      <c r="H847" s="260" t="s">
        <v>17</v>
      </c>
      <c r="I847" s="260" t="s">
        <v>17</v>
      </c>
      <c r="J847" s="260" t="s">
        <v>1529</v>
      </c>
      <c r="K847" s="260" t="s">
        <v>1727</v>
      </c>
      <c r="L847" s="261">
        <v>45013</v>
      </c>
      <c r="M847" s="260" t="s">
        <v>20</v>
      </c>
    </row>
    <row r="848" spans="1:13" x14ac:dyDescent="0.25">
      <c r="A848" s="258" t="s">
        <v>1712</v>
      </c>
      <c r="B848" s="258" t="s">
        <v>1713</v>
      </c>
      <c r="C848" s="258" t="s">
        <v>1682</v>
      </c>
      <c r="D848" s="258" t="s">
        <v>1193</v>
      </c>
      <c r="E848" s="258">
        <v>118034683</v>
      </c>
      <c r="F848" s="258" t="s">
        <v>1728</v>
      </c>
      <c r="G848" s="258" t="s">
        <v>22</v>
      </c>
      <c r="H848" s="258">
        <v>3</v>
      </c>
      <c r="I848" s="258" t="s">
        <v>1722</v>
      </c>
      <c r="J848" s="258" t="s">
        <v>1729</v>
      </c>
      <c r="K848" s="258" t="s">
        <v>1730</v>
      </c>
      <c r="L848" s="259">
        <v>45013</v>
      </c>
      <c r="M848" s="258" t="s">
        <v>20</v>
      </c>
    </row>
    <row r="849" spans="1:13" x14ac:dyDescent="0.25">
      <c r="A849" s="260" t="s">
        <v>1712</v>
      </c>
      <c r="B849" s="260" t="s">
        <v>1713</v>
      </c>
      <c r="C849" s="260" t="s">
        <v>1682</v>
      </c>
      <c r="D849" s="260" t="s">
        <v>569</v>
      </c>
      <c r="E849" s="260">
        <v>379000</v>
      </c>
      <c r="F849" s="260" t="s">
        <v>1721</v>
      </c>
      <c r="G849" s="260" t="s">
        <v>22</v>
      </c>
      <c r="H849" s="260">
        <v>3</v>
      </c>
      <c r="I849" s="260" t="s">
        <v>1722</v>
      </c>
      <c r="J849" s="260" t="s">
        <v>1731</v>
      </c>
      <c r="K849" s="260" t="s">
        <v>1732</v>
      </c>
      <c r="L849" s="261">
        <v>45013</v>
      </c>
      <c r="M849" s="260" t="s">
        <v>20</v>
      </c>
    </row>
    <row r="850" spans="1:13" x14ac:dyDescent="0.25">
      <c r="A850" s="258" t="s">
        <v>1712</v>
      </c>
      <c r="B850" s="258" t="s">
        <v>1713</v>
      </c>
      <c r="C850" s="258" t="s">
        <v>1682</v>
      </c>
      <c r="D850" s="258" t="s">
        <v>562</v>
      </c>
      <c r="E850" s="258" t="s">
        <v>17</v>
      </c>
      <c r="F850" s="258" t="s">
        <v>17</v>
      </c>
      <c r="G850" s="258" t="s">
        <v>17</v>
      </c>
      <c r="H850" s="258" t="s">
        <v>17</v>
      </c>
      <c r="I850" s="258" t="s">
        <v>17</v>
      </c>
      <c r="J850" s="258" t="s">
        <v>1733</v>
      </c>
      <c r="K850" s="258" t="s">
        <v>1734</v>
      </c>
      <c r="L850" s="259">
        <v>45013</v>
      </c>
      <c r="M850" s="258" t="s">
        <v>20</v>
      </c>
    </row>
    <row r="851" spans="1:13" x14ac:dyDescent="0.25">
      <c r="A851" s="260" t="s">
        <v>1712</v>
      </c>
      <c r="B851" s="260" t="s">
        <v>1713</v>
      </c>
      <c r="C851" s="260" t="s">
        <v>1682</v>
      </c>
      <c r="D851" s="260" t="s">
        <v>567</v>
      </c>
      <c r="E851" s="260" t="s">
        <v>17</v>
      </c>
      <c r="F851" s="260" t="s">
        <v>17</v>
      </c>
      <c r="G851" s="260" t="s">
        <v>17</v>
      </c>
      <c r="H851" s="260" t="s">
        <v>17</v>
      </c>
      <c r="I851" s="260" t="s">
        <v>17</v>
      </c>
      <c r="J851" s="260" t="s">
        <v>1694</v>
      </c>
      <c r="K851" s="260" t="s">
        <v>1735</v>
      </c>
      <c r="L851" s="261">
        <v>45013</v>
      </c>
      <c r="M851" s="260" t="s">
        <v>20</v>
      </c>
    </row>
    <row r="852" spans="1:13" x14ac:dyDescent="0.25">
      <c r="A852" s="258" t="s">
        <v>1712</v>
      </c>
      <c r="B852" s="258" t="s">
        <v>1713</v>
      </c>
      <c r="C852" s="258" t="s">
        <v>1682</v>
      </c>
      <c r="D852" s="258" t="s">
        <v>558</v>
      </c>
      <c r="E852" s="258" t="s">
        <v>17</v>
      </c>
      <c r="F852" s="258" t="s">
        <v>17</v>
      </c>
      <c r="G852" s="258" t="s">
        <v>17</v>
      </c>
      <c r="H852" s="258" t="s">
        <v>17</v>
      </c>
      <c r="I852" s="258" t="s">
        <v>17</v>
      </c>
      <c r="J852" s="258" t="s">
        <v>1696</v>
      </c>
      <c r="K852" s="258" t="s">
        <v>1736</v>
      </c>
      <c r="L852" s="259">
        <v>45013</v>
      </c>
      <c r="M852" s="258" t="s">
        <v>20</v>
      </c>
    </row>
    <row r="853" spans="1:13" x14ac:dyDescent="0.25">
      <c r="A853" s="260" t="s">
        <v>1712</v>
      </c>
      <c r="B853" s="260" t="s">
        <v>1713</v>
      </c>
      <c r="C853" s="260" t="s">
        <v>1682</v>
      </c>
      <c r="D853" s="260" t="s">
        <v>47</v>
      </c>
      <c r="E853" s="260">
        <v>5</v>
      </c>
      <c r="F853" s="260" t="s">
        <v>1721</v>
      </c>
      <c r="G853" s="260" t="s">
        <v>1219</v>
      </c>
      <c r="H853" s="260">
        <v>2</v>
      </c>
      <c r="I853" s="260" t="s">
        <v>1722</v>
      </c>
      <c r="J853" s="260" t="s">
        <v>1348</v>
      </c>
      <c r="K853" s="260" t="s">
        <v>1737</v>
      </c>
      <c r="L853" s="261">
        <v>45013</v>
      </c>
      <c r="M853" s="260" t="s">
        <v>20</v>
      </c>
    </row>
    <row r="854" spans="1:13" x14ac:dyDescent="0.25">
      <c r="A854" s="258" t="s">
        <v>1712</v>
      </c>
      <c r="B854" s="258" t="s">
        <v>1713</v>
      </c>
      <c r="C854" s="258" t="s">
        <v>1682</v>
      </c>
      <c r="D854" s="258" t="s">
        <v>26</v>
      </c>
      <c r="E854" s="258" t="s">
        <v>17</v>
      </c>
      <c r="F854" s="258" t="s">
        <v>17</v>
      </c>
      <c r="G854" s="258" t="s">
        <v>17</v>
      </c>
      <c r="H854" s="258" t="s">
        <v>17</v>
      </c>
      <c r="I854" s="258" t="s">
        <v>17</v>
      </c>
      <c r="J854" s="258" t="s">
        <v>1533</v>
      </c>
      <c r="K854" s="258" t="s">
        <v>1738</v>
      </c>
      <c r="L854" s="259">
        <v>45013</v>
      </c>
      <c r="M854" s="258" t="s">
        <v>20</v>
      </c>
    </row>
    <row r="855" spans="1:13" x14ac:dyDescent="0.25">
      <c r="A855" s="260" t="s">
        <v>1712</v>
      </c>
      <c r="B855" s="260" t="s">
        <v>1713</v>
      </c>
      <c r="C855" s="260" t="s">
        <v>1682</v>
      </c>
      <c r="D855" s="260" t="s">
        <v>28</v>
      </c>
      <c r="E855" s="260" t="s">
        <v>17</v>
      </c>
      <c r="F855" s="260" t="s">
        <v>17</v>
      </c>
      <c r="G855" s="260" t="s">
        <v>17</v>
      </c>
      <c r="H855" s="260" t="s">
        <v>17</v>
      </c>
      <c r="I855" s="260" t="s">
        <v>17</v>
      </c>
      <c r="J855" s="260" t="s">
        <v>1535</v>
      </c>
      <c r="K855" s="260" t="s">
        <v>1739</v>
      </c>
      <c r="L855" s="261">
        <v>45013</v>
      </c>
      <c r="M855" s="260" t="s">
        <v>20</v>
      </c>
    </row>
    <row r="856" spans="1:13" x14ac:dyDescent="0.25">
      <c r="A856" s="258" t="s">
        <v>1712</v>
      </c>
      <c r="B856" s="258" t="s">
        <v>1713</v>
      </c>
      <c r="C856" s="258" t="s">
        <v>1682</v>
      </c>
      <c r="D856" s="258" t="s">
        <v>38</v>
      </c>
      <c r="E856" s="258" t="s">
        <v>17</v>
      </c>
      <c r="F856" s="258" t="s">
        <v>17</v>
      </c>
      <c r="G856" s="258" t="s">
        <v>17</v>
      </c>
      <c r="H856" s="258" t="s">
        <v>17</v>
      </c>
      <c r="I856" s="258" t="s">
        <v>17</v>
      </c>
      <c r="J856" s="258" t="s">
        <v>1537</v>
      </c>
      <c r="K856" s="258" t="s">
        <v>1740</v>
      </c>
      <c r="L856" s="259">
        <v>45013</v>
      </c>
      <c r="M856" s="258" t="s">
        <v>20</v>
      </c>
    </row>
    <row r="857" spans="1:13" x14ac:dyDescent="0.25">
      <c r="A857" s="260" t="s">
        <v>1712</v>
      </c>
      <c r="B857" s="260" t="s">
        <v>1713</v>
      </c>
      <c r="C857" s="260" t="s">
        <v>1682</v>
      </c>
      <c r="D857" s="260" t="s">
        <v>16</v>
      </c>
      <c r="E857" s="260" t="s">
        <v>17</v>
      </c>
      <c r="F857" s="260" t="s">
        <v>17</v>
      </c>
      <c r="G857" s="260" t="s">
        <v>17</v>
      </c>
      <c r="H857" s="260" t="s">
        <v>17</v>
      </c>
      <c r="I857" s="260" t="s">
        <v>17</v>
      </c>
      <c r="J857" s="260" t="s">
        <v>1539</v>
      </c>
      <c r="K857" s="260" t="s">
        <v>1741</v>
      </c>
      <c r="L857" s="261">
        <v>45013</v>
      </c>
      <c r="M857" s="260" t="s">
        <v>20</v>
      </c>
    </row>
    <row r="858" spans="1:13" x14ac:dyDescent="0.25">
      <c r="A858" s="258" t="s">
        <v>1712</v>
      </c>
      <c r="B858" s="258" t="s">
        <v>1713</v>
      </c>
      <c r="C858" s="258" t="s">
        <v>1682</v>
      </c>
      <c r="D858" s="258" t="s">
        <v>21</v>
      </c>
      <c r="E858" s="258" t="s">
        <v>17</v>
      </c>
      <c r="F858" s="258" t="s">
        <v>17</v>
      </c>
      <c r="G858" s="258" t="s">
        <v>17</v>
      </c>
      <c r="H858" s="258" t="s">
        <v>17</v>
      </c>
      <c r="I858" s="258" t="s">
        <v>17</v>
      </c>
      <c r="J858" s="258" t="s">
        <v>1541</v>
      </c>
      <c r="K858" s="258" t="s">
        <v>1742</v>
      </c>
      <c r="L858" s="259">
        <v>45013</v>
      </c>
      <c r="M858" s="258" t="s">
        <v>20</v>
      </c>
    </row>
    <row r="859" spans="1:13" x14ac:dyDescent="0.25">
      <c r="A859" s="260" t="s">
        <v>1712</v>
      </c>
      <c r="B859" s="260" t="s">
        <v>1713</v>
      </c>
      <c r="C859" s="260" t="s">
        <v>1682</v>
      </c>
      <c r="D859" s="260" t="s">
        <v>1053</v>
      </c>
      <c r="E859" s="260" t="s">
        <v>17</v>
      </c>
      <c r="F859" s="260" t="s">
        <v>17</v>
      </c>
      <c r="G859" s="260" t="s">
        <v>17</v>
      </c>
      <c r="H859" s="260" t="s">
        <v>17</v>
      </c>
      <c r="I859" s="260" t="s">
        <v>17</v>
      </c>
      <c r="J859" s="260" t="s">
        <v>1543</v>
      </c>
      <c r="K859" s="260" t="s">
        <v>1743</v>
      </c>
      <c r="L859" s="261">
        <v>45013</v>
      </c>
      <c r="M859" s="260" t="s">
        <v>20</v>
      </c>
    </row>
    <row r="860" spans="1:13" x14ac:dyDescent="0.25">
      <c r="A860" s="258" t="s">
        <v>1712</v>
      </c>
      <c r="B860" s="258" t="s">
        <v>1713</v>
      </c>
      <c r="C860" s="258" t="s">
        <v>1682</v>
      </c>
      <c r="D860" s="258" t="s">
        <v>24</v>
      </c>
      <c r="E860" s="258" t="s">
        <v>17</v>
      </c>
      <c r="F860" s="258" t="s">
        <v>17</v>
      </c>
      <c r="G860" s="258" t="s">
        <v>17</v>
      </c>
      <c r="H860" s="258" t="s">
        <v>17</v>
      </c>
      <c r="I860" s="258" t="s">
        <v>17</v>
      </c>
      <c r="J860" s="258" t="s">
        <v>1545</v>
      </c>
      <c r="K860" s="258" t="s">
        <v>1744</v>
      </c>
      <c r="L860" s="259">
        <v>45013</v>
      </c>
      <c r="M860" s="258" t="s">
        <v>20</v>
      </c>
    </row>
    <row r="861" spans="1:13" x14ac:dyDescent="0.25">
      <c r="A861" s="260" t="s">
        <v>1745</v>
      </c>
      <c r="B861" s="260" t="s">
        <v>1746</v>
      </c>
      <c r="C861" s="260" t="s">
        <v>1682</v>
      </c>
      <c r="D861" s="260" t="s">
        <v>1297</v>
      </c>
      <c r="E861" s="260">
        <v>118413683</v>
      </c>
      <c r="F861" s="260" t="s">
        <v>1683</v>
      </c>
      <c r="G861" s="260" t="s">
        <v>1219</v>
      </c>
      <c r="H861" s="260">
        <v>2</v>
      </c>
      <c r="I861" s="260" t="s">
        <v>1684</v>
      </c>
      <c r="J861" s="260" t="s">
        <v>1685</v>
      </c>
      <c r="K861" s="260" t="s">
        <v>1747</v>
      </c>
      <c r="L861" s="261">
        <v>45013</v>
      </c>
      <c r="M861" s="260" t="s">
        <v>20</v>
      </c>
    </row>
    <row r="862" spans="1:13" x14ac:dyDescent="0.25">
      <c r="A862" s="258" t="s">
        <v>1745</v>
      </c>
      <c r="B862" s="258" t="s">
        <v>1746</v>
      </c>
      <c r="C862" s="258" t="s">
        <v>1682</v>
      </c>
      <c r="D862" s="258" t="s">
        <v>47</v>
      </c>
      <c r="E862" s="258">
        <v>3</v>
      </c>
      <c r="F862" s="258" t="s">
        <v>1748</v>
      </c>
      <c r="G862" s="258" t="s">
        <v>1219</v>
      </c>
      <c r="H862" s="258">
        <v>2</v>
      </c>
      <c r="I862" s="258" t="s">
        <v>1749</v>
      </c>
      <c r="J862" s="258" t="s">
        <v>1750</v>
      </c>
      <c r="K862" s="258" t="s">
        <v>1751</v>
      </c>
      <c r="L862" s="259">
        <v>45013</v>
      </c>
      <c r="M862" s="258" t="s">
        <v>20</v>
      </c>
    </row>
    <row r="863" spans="1:13" x14ac:dyDescent="0.25">
      <c r="A863" s="260" t="s">
        <v>1745</v>
      </c>
      <c r="B863" s="260" t="s">
        <v>1746</v>
      </c>
      <c r="C863" s="260" t="s">
        <v>1682</v>
      </c>
      <c r="D863" s="260" t="s">
        <v>26</v>
      </c>
      <c r="E863" s="260" t="s">
        <v>17</v>
      </c>
      <c r="F863" s="260" t="s">
        <v>999</v>
      </c>
      <c r="G863" s="260" t="s">
        <v>17</v>
      </c>
      <c r="H863" s="260" t="s">
        <v>17</v>
      </c>
      <c r="I863" s="260" t="s">
        <v>17</v>
      </c>
      <c r="J863" s="260" t="s">
        <v>1520</v>
      </c>
      <c r="K863" s="260" t="s">
        <v>1752</v>
      </c>
      <c r="L863" s="261">
        <v>45013</v>
      </c>
      <c r="M863" s="260" t="s">
        <v>20</v>
      </c>
    </row>
    <row r="864" spans="1:13" x14ac:dyDescent="0.25">
      <c r="A864" s="258" t="s">
        <v>1745</v>
      </c>
      <c r="B864" s="258" t="s">
        <v>1746</v>
      </c>
      <c r="C864" s="258" t="s">
        <v>1682</v>
      </c>
      <c r="D864" s="258" t="s">
        <v>28</v>
      </c>
      <c r="E864" s="258" t="s">
        <v>17</v>
      </c>
      <c r="F864" s="258" t="s">
        <v>999</v>
      </c>
      <c r="G864" s="258" t="s">
        <v>17</v>
      </c>
      <c r="H864" s="258" t="s">
        <v>17</v>
      </c>
      <c r="I864" s="258" t="s">
        <v>17</v>
      </c>
      <c r="J864" s="258" t="s">
        <v>1522</v>
      </c>
      <c r="K864" s="258" t="s">
        <v>1753</v>
      </c>
      <c r="L864" s="259">
        <v>45013</v>
      </c>
      <c r="M864" s="258" t="s">
        <v>20</v>
      </c>
    </row>
    <row r="865" spans="1:13" x14ac:dyDescent="0.25">
      <c r="A865" s="260" t="s">
        <v>1745</v>
      </c>
      <c r="B865" s="260" t="s">
        <v>1746</v>
      </c>
      <c r="C865" s="260" t="s">
        <v>1682</v>
      </c>
      <c r="D865" s="260" t="s">
        <v>38</v>
      </c>
      <c r="E865" s="260" t="s">
        <v>17</v>
      </c>
      <c r="F865" s="260" t="s">
        <v>999</v>
      </c>
      <c r="G865" s="260" t="s">
        <v>17</v>
      </c>
      <c r="H865" s="260" t="s">
        <v>17</v>
      </c>
      <c r="I865" s="260" t="s">
        <v>17</v>
      </c>
      <c r="J865" s="260" t="s">
        <v>1537</v>
      </c>
      <c r="K865" s="260" t="s">
        <v>1754</v>
      </c>
      <c r="L865" s="261">
        <v>45013</v>
      </c>
      <c r="M865" s="260" t="s">
        <v>20</v>
      </c>
    </row>
    <row r="866" spans="1:13" x14ac:dyDescent="0.25">
      <c r="A866" s="258" t="s">
        <v>1745</v>
      </c>
      <c r="B866" s="258" t="s">
        <v>1746</v>
      </c>
      <c r="C866" s="258" t="s">
        <v>1682</v>
      </c>
      <c r="D866" s="258" t="s">
        <v>16</v>
      </c>
      <c r="E866" s="258" t="s">
        <v>17</v>
      </c>
      <c r="F866" s="258" t="s">
        <v>999</v>
      </c>
      <c r="G866" s="258" t="s">
        <v>17</v>
      </c>
      <c r="H866" s="258" t="s">
        <v>17</v>
      </c>
      <c r="I866" s="258" t="s">
        <v>17</v>
      </c>
      <c r="J866" s="258" t="s">
        <v>1539</v>
      </c>
      <c r="K866" s="258" t="s">
        <v>1755</v>
      </c>
      <c r="L866" s="259">
        <v>45013</v>
      </c>
      <c r="M866" s="258" t="s">
        <v>20</v>
      </c>
    </row>
    <row r="867" spans="1:13" x14ac:dyDescent="0.25">
      <c r="A867" s="260" t="s">
        <v>1745</v>
      </c>
      <c r="B867" s="260" t="s">
        <v>1746</v>
      </c>
      <c r="C867" s="260" t="s">
        <v>1682</v>
      </c>
      <c r="D867" s="260" t="s">
        <v>21</v>
      </c>
      <c r="E867" s="260" t="s">
        <v>17</v>
      </c>
      <c r="F867" s="260" t="s">
        <v>999</v>
      </c>
      <c r="G867" s="260" t="s">
        <v>17</v>
      </c>
      <c r="H867" s="260" t="s">
        <v>17</v>
      </c>
      <c r="I867" s="260" t="s">
        <v>17</v>
      </c>
      <c r="J867" s="260" t="s">
        <v>1541</v>
      </c>
      <c r="K867" s="260" t="s">
        <v>1756</v>
      </c>
      <c r="L867" s="261">
        <v>45013</v>
      </c>
      <c r="M867" s="260" t="s">
        <v>20</v>
      </c>
    </row>
    <row r="868" spans="1:13" x14ac:dyDescent="0.25">
      <c r="A868" s="258" t="s">
        <v>1745</v>
      </c>
      <c r="B868" s="258" t="s">
        <v>1746</v>
      </c>
      <c r="C868" s="258" t="s">
        <v>1682</v>
      </c>
      <c r="D868" s="258" t="s">
        <v>1053</v>
      </c>
      <c r="E868" s="258" t="s">
        <v>17</v>
      </c>
      <c r="F868" s="258" t="s">
        <v>999</v>
      </c>
      <c r="G868" s="258" t="s">
        <v>17</v>
      </c>
      <c r="H868" s="258" t="s">
        <v>17</v>
      </c>
      <c r="I868" s="258" t="s">
        <v>17</v>
      </c>
      <c r="J868" s="258" t="s">
        <v>1543</v>
      </c>
      <c r="K868" s="258" t="s">
        <v>1757</v>
      </c>
      <c r="L868" s="259">
        <v>45013</v>
      </c>
      <c r="M868" s="258" t="s">
        <v>20</v>
      </c>
    </row>
    <row r="869" spans="1:13" x14ac:dyDescent="0.25">
      <c r="A869" s="260" t="s">
        <v>1745</v>
      </c>
      <c r="B869" s="260" t="s">
        <v>1746</v>
      </c>
      <c r="C869" s="260" t="s">
        <v>1682</v>
      </c>
      <c r="D869" s="260" t="s">
        <v>24</v>
      </c>
      <c r="E869" s="260" t="s">
        <v>17</v>
      </c>
      <c r="F869" s="260" t="s">
        <v>999</v>
      </c>
      <c r="G869" s="260" t="s">
        <v>17</v>
      </c>
      <c r="H869" s="260" t="s">
        <v>17</v>
      </c>
      <c r="I869" s="260" t="s">
        <v>17</v>
      </c>
      <c r="J869" s="260" t="s">
        <v>1545</v>
      </c>
      <c r="K869" s="260" t="s">
        <v>1758</v>
      </c>
      <c r="L869" s="261">
        <v>45013</v>
      </c>
      <c r="M869" s="260" t="s">
        <v>20</v>
      </c>
    </row>
    <row r="870" spans="1:13" x14ac:dyDescent="0.25">
      <c r="A870" s="258" t="s">
        <v>1598</v>
      </c>
      <c r="B870" s="258" t="s">
        <v>1599</v>
      </c>
      <c r="C870" s="258" t="s">
        <v>1600</v>
      </c>
      <c r="D870" s="258" t="s">
        <v>16</v>
      </c>
      <c r="E870" s="258">
        <v>437</v>
      </c>
      <c r="F870" s="258" t="s">
        <v>1759</v>
      </c>
      <c r="G870" s="258" t="s">
        <v>1219</v>
      </c>
      <c r="H870" s="258">
        <v>2</v>
      </c>
      <c r="I870" s="258" t="s">
        <v>1760</v>
      </c>
      <c r="J870" s="258" t="s">
        <v>1761</v>
      </c>
      <c r="K870" s="258" t="s">
        <v>1762</v>
      </c>
      <c r="L870" s="259">
        <v>45014</v>
      </c>
      <c r="M870" s="258" t="s">
        <v>20</v>
      </c>
    </row>
    <row r="871" spans="1:13" x14ac:dyDescent="0.25">
      <c r="A871" s="260" t="s">
        <v>1598</v>
      </c>
      <c r="B871" s="260" t="s">
        <v>1599</v>
      </c>
      <c r="C871" s="260" t="s">
        <v>1600</v>
      </c>
      <c r="D871" s="260" t="s">
        <v>21</v>
      </c>
      <c r="E871" s="260">
        <v>437</v>
      </c>
      <c r="F871" s="260" t="s">
        <v>1763</v>
      </c>
      <c r="G871" s="260" t="s">
        <v>1219</v>
      </c>
      <c r="H871" s="260">
        <v>2</v>
      </c>
      <c r="I871" s="260" t="s">
        <v>1760</v>
      </c>
      <c r="J871" s="260" t="s">
        <v>1764</v>
      </c>
      <c r="K871" s="260" t="s">
        <v>1765</v>
      </c>
      <c r="L871" s="261">
        <v>45014</v>
      </c>
      <c r="M871" s="260" t="s">
        <v>20</v>
      </c>
    </row>
    <row r="872" spans="1:13" x14ac:dyDescent="0.25">
      <c r="A872" s="258" t="s">
        <v>492</v>
      </c>
      <c r="B872" s="258" t="s">
        <v>493</v>
      </c>
      <c r="C872" s="258" t="s">
        <v>57</v>
      </c>
      <c r="D872" s="258" t="s">
        <v>47</v>
      </c>
      <c r="E872" s="258">
        <v>2</v>
      </c>
      <c r="F872" s="258" t="s">
        <v>1766</v>
      </c>
      <c r="G872" s="258" t="s">
        <v>1219</v>
      </c>
      <c r="H872" s="258">
        <v>2</v>
      </c>
      <c r="I872" s="258" t="s">
        <v>1767</v>
      </c>
      <c r="J872" s="258" t="s">
        <v>1768</v>
      </c>
      <c r="K872" s="258" t="s">
        <v>1769</v>
      </c>
      <c r="L872" s="259">
        <v>45015</v>
      </c>
      <c r="M872" s="258" t="s">
        <v>20</v>
      </c>
    </row>
    <row r="873" spans="1:13" x14ac:dyDescent="0.25">
      <c r="A873" s="260" t="s">
        <v>1109</v>
      </c>
      <c r="B873" s="260" t="s">
        <v>1110</v>
      </c>
      <c r="C873" s="260" t="s">
        <v>1028</v>
      </c>
      <c r="D873" s="260" t="s">
        <v>24</v>
      </c>
      <c r="E873" s="260">
        <v>6850000</v>
      </c>
      <c r="F873" s="260" t="s">
        <v>1770</v>
      </c>
      <c r="G873" s="260" t="s">
        <v>66</v>
      </c>
      <c r="H873" s="260">
        <v>1</v>
      </c>
      <c r="I873" s="260" t="s">
        <v>1771</v>
      </c>
      <c r="J873" s="260" t="s">
        <v>1772</v>
      </c>
      <c r="K873" s="260" t="s">
        <v>1773</v>
      </c>
      <c r="L873" s="261">
        <v>45015</v>
      </c>
      <c r="M873" s="260" t="s">
        <v>20</v>
      </c>
    </row>
    <row r="874" spans="1:13" x14ac:dyDescent="0.25">
      <c r="A874" s="258" t="s">
        <v>1036</v>
      </c>
      <c r="B874" s="258" t="s">
        <v>1037</v>
      </c>
      <c r="C874" s="258" t="s">
        <v>1028</v>
      </c>
      <c r="D874" s="258" t="s">
        <v>40</v>
      </c>
      <c r="E874" s="258" t="s">
        <v>17</v>
      </c>
      <c r="F874" s="258" t="s">
        <v>17</v>
      </c>
      <c r="G874" s="258"/>
      <c r="H874" s="258">
        <v>0</v>
      </c>
      <c r="I874" s="258" t="s">
        <v>17</v>
      </c>
      <c r="J874" s="258" t="s">
        <v>1774</v>
      </c>
      <c r="K874" s="258" t="s">
        <v>1775</v>
      </c>
      <c r="L874" s="259">
        <v>45015</v>
      </c>
      <c r="M874" s="258" t="s">
        <v>20</v>
      </c>
    </row>
    <row r="875" spans="1:13" x14ac:dyDescent="0.25">
      <c r="A875" s="260" t="s">
        <v>1776</v>
      </c>
      <c r="B875" s="260" t="s">
        <v>1777</v>
      </c>
      <c r="C875" s="260" t="s">
        <v>1778</v>
      </c>
      <c r="D875" s="260" t="s">
        <v>38</v>
      </c>
      <c r="E875" s="260">
        <v>0</v>
      </c>
      <c r="F875" s="260" t="s">
        <v>17</v>
      </c>
      <c r="G875" s="260" t="s">
        <v>22</v>
      </c>
      <c r="H875" s="260">
        <v>3</v>
      </c>
      <c r="I875" s="260" t="s">
        <v>17</v>
      </c>
      <c r="J875" s="260" t="s">
        <v>1779</v>
      </c>
      <c r="K875" s="260" t="s">
        <v>1780</v>
      </c>
      <c r="L875" s="261">
        <v>45016</v>
      </c>
      <c r="M875" s="260" t="s">
        <v>20</v>
      </c>
    </row>
    <row r="876" spans="1:13" x14ac:dyDescent="0.25">
      <c r="A876" s="258" t="s">
        <v>1776</v>
      </c>
      <c r="B876" s="258" t="s">
        <v>1777</v>
      </c>
      <c r="C876" s="258" t="s">
        <v>1778</v>
      </c>
      <c r="D876" s="258" t="s">
        <v>1053</v>
      </c>
      <c r="E876" s="258">
        <v>0</v>
      </c>
      <c r="F876" s="258" t="s">
        <v>17</v>
      </c>
      <c r="G876" s="258" t="s">
        <v>22</v>
      </c>
      <c r="H876" s="258">
        <v>3</v>
      </c>
      <c r="I876" s="258" t="s">
        <v>17</v>
      </c>
      <c r="J876" s="258" t="s">
        <v>1781</v>
      </c>
      <c r="K876" s="258" t="s">
        <v>1782</v>
      </c>
      <c r="L876" s="259">
        <v>45016</v>
      </c>
      <c r="M876" s="258" t="s">
        <v>20</v>
      </c>
    </row>
    <row r="877" spans="1:13" x14ac:dyDescent="0.25">
      <c r="A877" s="260" t="s">
        <v>1776</v>
      </c>
      <c r="B877" s="260" t="s">
        <v>1777</v>
      </c>
      <c r="C877" s="260" t="s">
        <v>1778</v>
      </c>
      <c r="D877" s="260" t="s">
        <v>26</v>
      </c>
      <c r="E877" s="260">
        <v>0</v>
      </c>
      <c r="F877" s="260" t="s">
        <v>17</v>
      </c>
      <c r="G877" s="260" t="s">
        <v>22</v>
      </c>
      <c r="H877" s="260">
        <v>3</v>
      </c>
      <c r="I877" s="260" t="s">
        <v>17</v>
      </c>
      <c r="J877" s="260" t="s">
        <v>1781</v>
      </c>
      <c r="K877" s="260" t="s">
        <v>1783</v>
      </c>
      <c r="L877" s="261">
        <v>45016</v>
      </c>
      <c r="M877" s="260" t="s">
        <v>20</v>
      </c>
    </row>
    <row r="878" spans="1:13" x14ac:dyDescent="0.25">
      <c r="A878" s="258" t="s">
        <v>1776</v>
      </c>
      <c r="B878" s="258" t="s">
        <v>1777</v>
      </c>
      <c r="C878" s="258" t="s">
        <v>1778</v>
      </c>
      <c r="D878" s="258" t="s">
        <v>28</v>
      </c>
      <c r="E878" s="258">
        <v>0</v>
      </c>
      <c r="F878" s="258" t="s">
        <v>17</v>
      </c>
      <c r="G878" s="258" t="s">
        <v>22</v>
      </c>
      <c r="H878" s="258">
        <v>3</v>
      </c>
      <c r="I878" s="258" t="s">
        <v>17</v>
      </c>
      <c r="J878" s="258" t="s">
        <v>1781</v>
      </c>
      <c r="K878" s="258" t="s">
        <v>1784</v>
      </c>
      <c r="L878" s="259">
        <v>45016</v>
      </c>
      <c r="M878" s="258" t="s">
        <v>20</v>
      </c>
    </row>
    <row r="879" spans="1:13" x14ac:dyDescent="0.25">
      <c r="A879" s="260" t="s">
        <v>1785</v>
      </c>
      <c r="B879" s="260" t="s">
        <v>1786</v>
      </c>
      <c r="C879" s="260" t="s">
        <v>1778</v>
      </c>
      <c r="D879" s="260" t="s">
        <v>1053</v>
      </c>
      <c r="E879" s="260">
        <v>0</v>
      </c>
      <c r="F879" s="260" t="s">
        <v>17</v>
      </c>
      <c r="G879" s="260" t="s">
        <v>17</v>
      </c>
      <c r="H879" s="260" t="s">
        <v>17</v>
      </c>
      <c r="I879" s="260" t="s">
        <v>17</v>
      </c>
      <c r="J879" s="260" t="s">
        <v>1787</v>
      </c>
      <c r="K879" s="260" t="s">
        <v>1788</v>
      </c>
      <c r="L879" s="261">
        <v>45016</v>
      </c>
      <c r="M879" s="260" t="s">
        <v>20</v>
      </c>
    </row>
    <row r="880" spans="1:13" x14ac:dyDescent="0.25">
      <c r="A880" s="258" t="s">
        <v>1785</v>
      </c>
      <c r="B880" s="258" t="s">
        <v>1786</v>
      </c>
      <c r="C880" s="258" t="s">
        <v>1778</v>
      </c>
      <c r="D880" s="258" t="s">
        <v>26</v>
      </c>
      <c r="E880" s="258">
        <v>0</v>
      </c>
      <c r="F880" s="258" t="s">
        <v>17</v>
      </c>
      <c r="G880" s="258" t="s">
        <v>22</v>
      </c>
      <c r="H880" s="258">
        <v>3</v>
      </c>
      <c r="I880" s="258" t="s">
        <v>17</v>
      </c>
      <c r="J880" s="258" t="s">
        <v>1787</v>
      </c>
      <c r="K880" s="258" t="s">
        <v>1789</v>
      </c>
      <c r="L880" s="259">
        <v>45016</v>
      </c>
      <c r="M880" s="258" t="s">
        <v>20</v>
      </c>
    </row>
    <row r="881" spans="1:13" x14ac:dyDescent="0.25">
      <c r="A881" s="260" t="s">
        <v>1785</v>
      </c>
      <c r="B881" s="260" t="s">
        <v>1786</v>
      </c>
      <c r="C881" s="260" t="s">
        <v>1778</v>
      </c>
      <c r="D881" s="260" t="s">
        <v>28</v>
      </c>
      <c r="E881" s="260">
        <v>0</v>
      </c>
      <c r="F881" s="260" t="s">
        <v>17</v>
      </c>
      <c r="G881" s="260" t="s">
        <v>22</v>
      </c>
      <c r="H881" s="260">
        <v>3</v>
      </c>
      <c r="I881" s="260" t="s">
        <v>17</v>
      </c>
      <c r="J881" s="260" t="s">
        <v>1787</v>
      </c>
      <c r="K881" s="260" t="s">
        <v>1790</v>
      </c>
      <c r="L881" s="261">
        <v>45016</v>
      </c>
      <c r="M881" s="260" t="s">
        <v>20</v>
      </c>
    </row>
    <row r="882" spans="1:13" x14ac:dyDescent="0.25">
      <c r="A882" s="258" t="s">
        <v>1791</v>
      </c>
      <c r="B882" s="258" t="s">
        <v>1792</v>
      </c>
      <c r="C882" s="258" t="s">
        <v>1607</v>
      </c>
      <c r="D882" s="258" t="s">
        <v>26</v>
      </c>
      <c r="E882" s="258">
        <v>0</v>
      </c>
      <c r="F882" s="258" t="s">
        <v>17</v>
      </c>
      <c r="G882" s="258" t="s">
        <v>17</v>
      </c>
      <c r="H882" s="258" t="s">
        <v>17</v>
      </c>
      <c r="I882" s="258" t="s">
        <v>17</v>
      </c>
      <c r="J882" s="258" t="s">
        <v>1793</v>
      </c>
      <c r="K882" s="258" t="s">
        <v>1794</v>
      </c>
      <c r="L882" s="259">
        <v>45016</v>
      </c>
      <c r="M882" s="258" t="s">
        <v>20</v>
      </c>
    </row>
    <row r="883" spans="1:13" x14ac:dyDescent="0.25">
      <c r="A883" s="260" t="s">
        <v>1791</v>
      </c>
      <c r="B883" s="260" t="s">
        <v>1792</v>
      </c>
      <c r="C883" s="260" t="s">
        <v>1607</v>
      </c>
      <c r="D883" s="260" t="s">
        <v>28</v>
      </c>
      <c r="E883" s="260">
        <v>0</v>
      </c>
      <c r="F883" s="260" t="s">
        <v>17</v>
      </c>
      <c r="G883" s="260" t="s">
        <v>17</v>
      </c>
      <c r="H883" s="260" t="s">
        <v>17</v>
      </c>
      <c r="I883" s="260" t="s">
        <v>17</v>
      </c>
      <c r="J883" s="260" t="s">
        <v>1793</v>
      </c>
      <c r="K883" s="260" t="s">
        <v>1795</v>
      </c>
      <c r="L883" s="261">
        <v>45016</v>
      </c>
      <c r="M883" s="260" t="s">
        <v>20</v>
      </c>
    </row>
    <row r="884" spans="1:13" x14ac:dyDescent="0.25">
      <c r="A884" s="258" t="s">
        <v>1791</v>
      </c>
      <c r="B884" s="258" t="s">
        <v>1792</v>
      </c>
      <c r="C884" s="258" t="s">
        <v>1607</v>
      </c>
      <c r="D884" s="258" t="s">
        <v>38</v>
      </c>
      <c r="E884" s="258">
        <v>0</v>
      </c>
      <c r="F884" s="258" t="s">
        <v>17</v>
      </c>
      <c r="G884" s="258" t="s">
        <v>17</v>
      </c>
      <c r="H884" s="258" t="s">
        <v>17</v>
      </c>
      <c r="I884" s="258" t="s">
        <v>17</v>
      </c>
      <c r="J884" s="258" t="s">
        <v>1793</v>
      </c>
      <c r="K884" s="258" t="s">
        <v>1796</v>
      </c>
      <c r="L884" s="259">
        <v>45016</v>
      </c>
      <c r="M884" s="258" t="s">
        <v>20</v>
      </c>
    </row>
    <row r="885" spans="1:13" x14ac:dyDescent="0.25">
      <c r="A885" s="260" t="s">
        <v>1791</v>
      </c>
      <c r="B885" s="260" t="s">
        <v>1792</v>
      </c>
      <c r="C885" s="260" t="s">
        <v>1607</v>
      </c>
      <c r="D885" s="260" t="s">
        <v>16</v>
      </c>
      <c r="E885" s="260">
        <v>7102</v>
      </c>
      <c r="F885" s="260" t="s">
        <v>1797</v>
      </c>
      <c r="G885" s="260" t="s">
        <v>66</v>
      </c>
      <c r="H885" s="260">
        <v>1</v>
      </c>
      <c r="I885" s="260" t="s">
        <v>1798</v>
      </c>
      <c r="J885" s="260" t="s">
        <v>1799</v>
      </c>
      <c r="K885" s="260" t="s">
        <v>1800</v>
      </c>
      <c r="L885" s="261">
        <v>45016</v>
      </c>
      <c r="M885" s="260" t="s">
        <v>20</v>
      </c>
    </row>
    <row r="886" spans="1:13" x14ac:dyDescent="0.25">
      <c r="A886" s="258" t="s">
        <v>1791</v>
      </c>
      <c r="B886" s="258" t="s">
        <v>1792</v>
      </c>
      <c r="C886" s="258" t="s">
        <v>1607</v>
      </c>
      <c r="D886" s="258" t="s">
        <v>1053</v>
      </c>
      <c r="E886" s="258">
        <v>0</v>
      </c>
      <c r="F886" s="258" t="s">
        <v>17</v>
      </c>
      <c r="G886" s="258" t="s">
        <v>17</v>
      </c>
      <c r="H886" s="258" t="s">
        <v>17</v>
      </c>
      <c r="I886" s="258" t="s">
        <v>17</v>
      </c>
      <c r="J886" s="258" t="s">
        <v>1793</v>
      </c>
      <c r="K886" s="258" t="s">
        <v>1801</v>
      </c>
      <c r="L886" s="259">
        <v>45016</v>
      </c>
      <c r="M886" s="258" t="s">
        <v>20</v>
      </c>
    </row>
    <row r="887" spans="1:13" x14ac:dyDescent="0.25">
      <c r="A887" s="260" t="s">
        <v>1802</v>
      </c>
      <c r="B887" s="260" t="s">
        <v>1803</v>
      </c>
      <c r="C887" s="260" t="s">
        <v>1607</v>
      </c>
      <c r="D887" s="260" t="s">
        <v>16</v>
      </c>
      <c r="E887" s="260">
        <v>30702</v>
      </c>
      <c r="F887" s="260" t="s">
        <v>1804</v>
      </c>
      <c r="G887" s="260" t="s">
        <v>66</v>
      </c>
      <c r="H887" s="260">
        <v>1</v>
      </c>
      <c r="I887" s="260" t="s">
        <v>1805</v>
      </c>
      <c r="J887" s="260" t="s">
        <v>1806</v>
      </c>
      <c r="K887" s="260" t="s">
        <v>1807</v>
      </c>
      <c r="L887" s="261">
        <v>45016</v>
      </c>
      <c r="M887" s="260" t="s">
        <v>20</v>
      </c>
    </row>
    <row r="888" spans="1:13" x14ac:dyDescent="0.25">
      <c r="A888" s="258" t="s">
        <v>1802</v>
      </c>
      <c r="B888" s="258" t="s">
        <v>1803</v>
      </c>
      <c r="C888" s="258" t="s">
        <v>1607</v>
      </c>
      <c r="D888" s="258" t="s">
        <v>1053</v>
      </c>
      <c r="E888" s="258">
        <v>0</v>
      </c>
      <c r="F888" s="258" t="s">
        <v>17</v>
      </c>
      <c r="G888" s="258" t="s">
        <v>17</v>
      </c>
      <c r="H888" s="258" t="s">
        <v>17</v>
      </c>
      <c r="I888" s="258" t="s">
        <v>17</v>
      </c>
      <c r="J888" s="258" t="s">
        <v>1808</v>
      </c>
      <c r="K888" s="258" t="s">
        <v>1809</v>
      </c>
      <c r="L888" s="259">
        <v>45016</v>
      </c>
      <c r="M888" s="258" t="s">
        <v>20</v>
      </c>
    </row>
    <row r="889" spans="1:13" x14ac:dyDescent="0.25">
      <c r="A889" s="260" t="s">
        <v>1802</v>
      </c>
      <c r="B889" s="260" t="s">
        <v>1803</v>
      </c>
      <c r="C889" s="260" t="s">
        <v>1607</v>
      </c>
      <c r="D889" s="260" t="s">
        <v>26</v>
      </c>
      <c r="E889" s="260" t="s">
        <v>17</v>
      </c>
      <c r="F889" s="260" t="s">
        <v>17</v>
      </c>
      <c r="G889" s="260" t="s">
        <v>17</v>
      </c>
      <c r="H889" s="260" t="s">
        <v>17</v>
      </c>
      <c r="I889" s="260" t="s">
        <v>17</v>
      </c>
      <c r="J889" s="260" t="s">
        <v>17</v>
      </c>
      <c r="K889" s="260" t="s">
        <v>1810</v>
      </c>
      <c r="L889" s="261">
        <v>45016</v>
      </c>
      <c r="M889" s="260" t="s">
        <v>20</v>
      </c>
    </row>
    <row r="890" spans="1:13" x14ac:dyDescent="0.25">
      <c r="A890" s="258" t="s">
        <v>1802</v>
      </c>
      <c r="B890" s="258" t="s">
        <v>1803</v>
      </c>
      <c r="C890" s="258" t="s">
        <v>1607</v>
      </c>
      <c r="D890" s="258" t="s">
        <v>28</v>
      </c>
      <c r="E890" s="258" t="s">
        <v>17</v>
      </c>
      <c r="F890" s="258" t="s">
        <v>17</v>
      </c>
      <c r="G890" s="258" t="s">
        <v>17</v>
      </c>
      <c r="H890" s="258" t="s">
        <v>17</v>
      </c>
      <c r="I890" s="258" t="s">
        <v>17</v>
      </c>
      <c r="J890" s="258" t="s">
        <v>17</v>
      </c>
      <c r="K890" s="258" t="s">
        <v>1811</v>
      </c>
      <c r="L890" s="259">
        <v>45016</v>
      </c>
      <c r="M890" s="258" t="s">
        <v>20</v>
      </c>
    </row>
    <row r="891" spans="1:13" x14ac:dyDescent="0.25">
      <c r="A891" s="260" t="s">
        <v>1547</v>
      </c>
      <c r="B891" s="260" t="s">
        <v>1548</v>
      </c>
      <c r="C891" s="260" t="s">
        <v>1549</v>
      </c>
      <c r="D891" s="260" t="s">
        <v>1297</v>
      </c>
      <c r="E891" s="260">
        <v>8961548</v>
      </c>
      <c r="F891" s="260" t="s">
        <v>1812</v>
      </c>
      <c r="G891" s="260" t="s">
        <v>1219</v>
      </c>
      <c r="H891" s="260">
        <v>2</v>
      </c>
      <c r="I891" s="260" t="s">
        <v>1813</v>
      </c>
      <c r="J891" s="260" t="s">
        <v>1814</v>
      </c>
      <c r="K891" s="260" t="s">
        <v>1815</v>
      </c>
      <c r="L891" s="261">
        <v>45042</v>
      </c>
      <c r="M891" s="260" t="s">
        <v>20</v>
      </c>
    </row>
    <row r="892" spans="1:13" x14ac:dyDescent="0.25">
      <c r="A892" s="258" t="s">
        <v>1547</v>
      </c>
      <c r="B892" s="258" t="s">
        <v>1548</v>
      </c>
      <c r="C892" s="258" t="s">
        <v>1549</v>
      </c>
      <c r="D892" s="258" t="s">
        <v>927</v>
      </c>
      <c r="E892" s="258">
        <v>48310</v>
      </c>
      <c r="F892" s="258" t="s">
        <v>1239</v>
      </c>
      <c r="G892" s="258" t="s">
        <v>33</v>
      </c>
      <c r="H892" s="258">
        <v>2</v>
      </c>
      <c r="I892" s="258" t="s">
        <v>1816</v>
      </c>
      <c r="J892" s="258" t="s">
        <v>1817</v>
      </c>
      <c r="K892" s="258" t="s">
        <v>1818</v>
      </c>
      <c r="L892" s="259">
        <v>45042</v>
      </c>
      <c r="M892" s="258" t="s">
        <v>20</v>
      </c>
    </row>
    <row r="893" spans="1:13" x14ac:dyDescent="0.25">
      <c r="A893" s="260" t="s">
        <v>1547</v>
      </c>
      <c r="B893" s="260" t="s">
        <v>1548</v>
      </c>
      <c r="C893" s="260" t="s">
        <v>1549</v>
      </c>
      <c r="D893" s="260" t="s">
        <v>40</v>
      </c>
      <c r="E893" s="260" t="s">
        <v>17</v>
      </c>
      <c r="F893" s="260" t="s">
        <v>17</v>
      </c>
      <c r="G893" s="260" t="s">
        <v>17</v>
      </c>
      <c r="H893" s="260" t="s">
        <v>17</v>
      </c>
      <c r="I893" s="260" t="s">
        <v>17</v>
      </c>
      <c r="J893" s="260" t="s">
        <v>1527</v>
      </c>
      <c r="K893" s="260" t="s">
        <v>1819</v>
      </c>
      <c r="L893" s="261">
        <v>45042</v>
      </c>
      <c r="M893" s="260" t="s">
        <v>20</v>
      </c>
    </row>
    <row r="894" spans="1:13" x14ac:dyDescent="0.25">
      <c r="A894" s="258" t="s">
        <v>1547</v>
      </c>
      <c r="B894" s="258" t="s">
        <v>1548</v>
      </c>
      <c r="C894" s="258" t="s">
        <v>1549</v>
      </c>
      <c r="D894" s="258" t="s">
        <v>854</v>
      </c>
      <c r="E894" s="258" t="s">
        <v>17</v>
      </c>
      <c r="F894" s="258" t="s">
        <v>17</v>
      </c>
      <c r="G894" s="258" t="s">
        <v>17</v>
      </c>
      <c r="H894" s="258" t="s">
        <v>17</v>
      </c>
      <c r="I894" s="258" t="s">
        <v>17</v>
      </c>
      <c r="J894" s="258" t="s">
        <v>1820</v>
      </c>
      <c r="K894" s="258" t="s">
        <v>1821</v>
      </c>
      <c r="L894" s="259">
        <v>45042</v>
      </c>
      <c r="M894" s="258" t="s">
        <v>20</v>
      </c>
    </row>
    <row r="895" spans="1:13" x14ac:dyDescent="0.25">
      <c r="A895" s="260" t="s">
        <v>1547</v>
      </c>
      <c r="B895" s="260" t="s">
        <v>1548</v>
      </c>
      <c r="C895" s="260" t="s">
        <v>1549</v>
      </c>
      <c r="D895" s="260" t="s">
        <v>937</v>
      </c>
      <c r="E895" s="260" t="s">
        <v>17</v>
      </c>
      <c r="F895" s="260" t="s">
        <v>17</v>
      </c>
      <c r="G895" s="260" t="s">
        <v>17</v>
      </c>
      <c r="H895" s="260" t="s">
        <v>17</v>
      </c>
      <c r="I895" s="260" t="s">
        <v>17</v>
      </c>
      <c r="J895" s="260" t="s">
        <v>1820</v>
      </c>
      <c r="K895" s="260" t="s">
        <v>1822</v>
      </c>
      <c r="L895" s="261">
        <v>45042</v>
      </c>
      <c r="M895" s="260" t="s">
        <v>20</v>
      </c>
    </row>
    <row r="896" spans="1:13" x14ac:dyDescent="0.25">
      <c r="A896" s="258" t="s">
        <v>1547</v>
      </c>
      <c r="B896" s="258" t="s">
        <v>1548</v>
      </c>
      <c r="C896" s="258" t="s">
        <v>1549</v>
      </c>
      <c r="D896" s="258" t="s">
        <v>567</v>
      </c>
      <c r="E896" s="258">
        <v>0</v>
      </c>
      <c r="F896" s="258" t="s">
        <v>17</v>
      </c>
      <c r="G896" s="258" t="s">
        <v>17</v>
      </c>
      <c r="H896" s="258" t="s">
        <v>17</v>
      </c>
      <c r="I896" s="258" t="s">
        <v>17</v>
      </c>
      <c r="J896" s="258" t="s">
        <v>1694</v>
      </c>
      <c r="K896" s="258" t="s">
        <v>1823</v>
      </c>
      <c r="L896" s="259">
        <v>45042</v>
      </c>
      <c r="M896" s="258" t="s">
        <v>20</v>
      </c>
    </row>
    <row r="897" spans="1:13" x14ac:dyDescent="0.25">
      <c r="A897" s="260" t="s">
        <v>1547</v>
      </c>
      <c r="B897" s="260" t="s">
        <v>1548</v>
      </c>
      <c r="C897" s="260" t="s">
        <v>1549</v>
      </c>
      <c r="D897" s="260" t="s">
        <v>558</v>
      </c>
      <c r="E897" s="260">
        <v>0</v>
      </c>
      <c r="F897" s="260" t="s">
        <v>17</v>
      </c>
      <c r="G897" s="260" t="s">
        <v>17</v>
      </c>
      <c r="H897" s="260" t="s">
        <v>17</v>
      </c>
      <c r="I897" s="260" t="s">
        <v>17</v>
      </c>
      <c r="J897" s="260" t="s">
        <v>1696</v>
      </c>
      <c r="K897" s="260" t="s">
        <v>1824</v>
      </c>
      <c r="L897" s="261">
        <v>45042</v>
      </c>
      <c r="M897" s="260" t="s">
        <v>20</v>
      </c>
    </row>
    <row r="898" spans="1:13" x14ac:dyDescent="0.25">
      <c r="A898" s="258" t="s">
        <v>1547</v>
      </c>
      <c r="B898" s="258" t="s">
        <v>1548</v>
      </c>
      <c r="C898" s="258" t="s">
        <v>1549</v>
      </c>
      <c r="D898" s="258" t="s">
        <v>47</v>
      </c>
      <c r="E898" s="258">
        <v>2</v>
      </c>
      <c r="F898" s="258" t="s">
        <v>1346</v>
      </c>
      <c r="G898" s="258" t="s">
        <v>33</v>
      </c>
      <c r="H898" s="258">
        <v>2</v>
      </c>
      <c r="I898" s="258" t="s">
        <v>1825</v>
      </c>
      <c r="J898" s="258" t="s">
        <v>1826</v>
      </c>
      <c r="K898" s="258" t="s">
        <v>1827</v>
      </c>
      <c r="L898" s="259">
        <v>45042</v>
      </c>
      <c r="M898" s="258" t="s">
        <v>20</v>
      </c>
    </row>
    <row r="899" spans="1:13" x14ac:dyDescent="0.25">
      <c r="A899" s="260" t="s">
        <v>1547</v>
      </c>
      <c r="B899" s="260" t="s">
        <v>1548</v>
      </c>
      <c r="C899" s="260" t="s">
        <v>1549</v>
      </c>
      <c r="D899" s="260" t="s">
        <v>38</v>
      </c>
      <c r="E899" s="260" t="s">
        <v>17</v>
      </c>
      <c r="F899" s="260" t="s">
        <v>17</v>
      </c>
      <c r="G899" s="260" t="s">
        <v>17</v>
      </c>
      <c r="H899" s="260" t="s">
        <v>17</v>
      </c>
      <c r="I899" s="260" t="s">
        <v>17</v>
      </c>
      <c r="J899" s="260" t="s">
        <v>1537</v>
      </c>
      <c r="K899" s="260" t="s">
        <v>1828</v>
      </c>
      <c r="L899" s="261">
        <v>45042</v>
      </c>
      <c r="M899" s="260" t="s">
        <v>20</v>
      </c>
    </row>
    <row r="900" spans="1:13" x14ac:dyDescent="0.25">
      <c r="A900" s="258" t="s">
        <v>1547</v>
      </c>
      <c r="B900" s="258" t="s">
        <v>1548</v>
      </c>
      <c r="C900" s="258" t="s">
        <v>1549</v>
      </c>
      <c r="D900" s="258" t="s">
        <v>16</v>
      </c>
      <c r="E900" s="258" t="s">
        <v>17</v>
      </c>
      <c r="F900" s="258" t="s">
        <v>17</v>
      </c>
      <c r="G900" s="258" t="s">
        <v>17</v>
      </c>
      <c r="H900" s="258" t="s">
        <v>17</v>
      </c>
      <c r="I900" s="258" t="s">
        <v>17</v>
      </c>
      <c r="J900" s="258" t="s">
        <v>1539</v>
      </c>
      <c r="K900" s="258" t="s">
        <v>1829</v>
      </c>
      <c r="L900" s="259">
        <v>45042</v>
      </c>
      <c r="M900" s="258" t="s">
        <v>20</v>
      </c>
    </row>
    <row r="901" spans="1:13" x14ac:dyDescent="0.25">
      <c r="A901" s="260" t="s">
        <v>1547</v>
      </c>
      <c r="B901" s="260" t="s">
        <v>1548</v>
      </c>
      <c r="C901" s="260" t="s">
        <v>1549</v>
      </c>
      <c r="D901" s="260" t="s">
        <v>21</v>
      </c>
      <c r="E901" s="260" t="s">
        <v>17</v>
      </c>
      <c r="F901" s="260" t="s">
        <v>17</v>
      </c>
      <c r="G901" s="260" t="s">
        <v>17</v>
      </c>
      <c r="H901" s="260" t="s">
        <v>17</v>
      </c>
      <c r="I901" s="260" t="s">
        <v>17</v>
      </c>
      <c r="J901" s="260" t="s">
        <v>1541</v>
      </c>
      <c r="K901" s="260" t="s">
        <v>1830</v>
      </c>
      <c r="L901" s="261">
        <v>45042</v>
      </c>
      <c r="M901" s="260" t="s">
        <v>20</v>
      </c>
    </row>
    <row r="902" spans="1:13" x14ac:dyDescent="0.25">
      <c r="A902" s="258" t="s">
        <v>1547</v>
      </c>
      <c r="B902" s="258" t="s">
        <v>1548</v>
      </c>
      <c r="C902" s="258" t="s">
        <v>1549</v>
      </c>
      <c r="D902" s="258" t="s">
        <v>1053</v>
      </c>
      <c r="E902" s="258" t="s">
        <v>17</v>
      </c>
      <c r="F902" s="258" t="s">
        <v>17</v>
      </c>
      <c r="G902" s="258" t="s">
        <v>17</v>
      </c>
      <c r="H902" s="258" t="s">
        <v>17</v>
      </c>
      <c r="I902" s="258" t="s">
        <v>17</v>
      </c>
      <c r="J902" s="258" t="s">
        <v>1543</v>
      </c>
      <c r="K902" s="258" t="s">
        <v>1831</v>
      </c>
      <c r="L902" s="259">
        <v>45042</v>
      </c>
      <c r="M902" s="258" t="s">
        <v>20</v>
      </c>
    </row>
    <row r="903" spans="1:13" x14ac:dyDescent="0.25">
      <c r="A903" s="260" t="s">
        <v>1547</v>
      </c>
      <c r="B903" s="260" t="s">
        <v>1548</v>
      </c>
      <c r="C903" s="260" t="s">
        <v>1549</v>
      </c>
      <c r="D903" s="260" t="s">
        <v>24</v>
      </c>
      <c r="E903" s="260" t="s">
        <v>17</v>
      </c>
      <c r="F903" s="260" t="s">
        <v>17</v>
      </c>
      <c r="G903" s="260" t="s">
        <v>17</v>
      </c>
      <c r="H903" s="260" t="s">
        <v>17</v>
      </c>
      <c r="I903" s="260" t="s">
        <v>17</v>
      </c>
      <c r="J903" s="260" t="s">
        <v>1545</v>
      </c>
      <c r="K903" s="260" t="s">
        <v>1832</v>
      </c>
      <c r="L903" s="261">
        <v>45042</v>
      </c>
      <c r="M903" s="260" t="s">
        <v>20</v>
      </c>
    </row>
    <row r="904" spans="1:13" x14ac:dyDescent="0.25">
      <c r="A904" s="258" t="s">
        <v>979</v>
      </c>
      <c r="B904" s="258" t="s">
        <v>980</v>
      </c>
      <c r="C904" s="258" t="s">
        <v>981</v>
      </c>
      <c r="D904" s="258" t="s">
        <v>927</v>
      </c>
      <c r="E904" s="258">
        <v>341500</v>
      </c>
      <c r="F904" s="258" t="s">
        <v>1833</v>
      </c>
      <c r="G904" s="258" t="s">
        <v>33</v>
      </c>
      <c r="H904" s="258">
        <v>2</v>
      </c>
      <c r="I904" s="258" t="s">
        <v>1834</v>
      </c>
      <c r="J904" s="258" t="s">
        <v>1835</v>
      </c>
      <c r="K904" s="258" t="s">
        <v>1836</v>
      </c>
      <c r="L904" s="259">
        <v>45043</v>
      </c>
      <c r="M904" s="258" t="s">
        <v>20</v>
      </c>
    </row>
    <row r="905" spans="1:13" x14ac:dyDescent="0.25">
      <c r="A905" s="260" t="s">
        <v>1785</v>
      </c>
      <c r="B905" s="260" t="s">
        <v>1786</v>
      </c>
      <c r="C905" s="260" t="s">
        <v>1778</v>
      </c>
      <c r="D905" s="260" t="s">
        <v>47</v>
      </c>
      <c r="E905" s="260">
        <v>3</v>
      </c>
      <c r="F905" s="260" t="s">
        <v>1837</v>
      </c>
      <c r="G905" s="260" t="s">
        <v>1219</v>
      </c>
      <c r="H905" s="260">
        <v>2</v>
      </c>
      <c r="I905" s="260" t="s">
        <v>1838</v>
      </c>
      <c r="J905" s="260" t="s">
        <v>1839</v>
      </c>
      <c r="K905" s="260" t="s">
        <v>1840</v>
      </c>
      <c r="L905" s="261">
        <v>45044</v>
      </c>
      <c r="M905" s="260" t="s">
        <v>526</v>
      </c>
    </row>
    <row r="906" spans="1:13" x14ac:dyDescent="0.25">
      <c r="A906" s="258" t="s">
        <v>1776</v>
      </c>
      <c r="B906" s="258" t="s">
        <v>1777</v>
      </c>
      <c r="C906" s="258" t="s">
        <v>1778</v>
      </c>
      <c r="D906" s="258" t="s">
        <v>47</v>
      </c>
      <c r="E906" s="258">
        <v>2</v>
      </c>
      <c r="F906" s="258" t="s">
        <v>1841</v>
      </c>
      <c r="G906" s="258" t="s">
        <v>66</v>
      </c>
      <c r="H906" s="258">
        <v>1</v>
      </c>
      <c r="I906" s="258" t="s">
        <v>1842</v>
      </c>
      <c r="J906" s="258" t="s">
        <v>1843</v>
      </c>
      <c r="K906" s="258" t="s">
        <v>1844</v>
      </c>
      <c r="L906" s="259">
        <v>45044</v>
      </c>
      <c r="M906" s="258" t="s">
        <v>20</v>
      </c>
    </row>
    <row r="907" spans="1:13" x14ac:dyDescent="0.25">
      <c r="A907" s="260" t="s">
        <v>1845</v>
      </c>
      <c r="B907" s="260" t="s">
        <v>1846</v>
      </c>
      <c r="C907" s="260" t="s">
        <v>513</v>
      </c>
      <c r="D907" s="260" t="s">
        <v>26</v>
      </c>
      <c r="E907" s="260" t="s">
        <v>17</v>
      </c>
      <c r="F907" s="260" t="s">
        <v>683</v>
      </c>
      <c r="G907" s="260" t="s">
        <v>17</v>
      </c>
      <c r="H907" s="260" t="s">
        <v>17</v>
      </c>
      <c r="I907" s="260" t="s">
        <v>683</v>
      </c>
      <c r="J907" s="260" t="s">
        <v>683</v>
      </c>
      <c r="K907" s="260" t="s">
        <v>1847</v>
      </c>
      <c r="L907" s="261">
        <v>45045</v>
      </c>
      <c r="M907" s="260" t="s">
        <v>20</v>
      </c>
    </row>
    <row r="908" spans="1:13" x14ac:dyDescent="0.25">
      <c r="A908" s="258" t="s">
        <v>1845</v>
      </c>
      <c r="B908" s="258" t="s">
        <v>1846</v>
      </c>
      <c r="C908" s="258" t="s">
        <v>513</v>
      </c>
      <c r="D908" s="258" t="s">
        <v>28</v>
      </c>
      <c r="E908" s="258" t="s">
        <v>17</v>
      </c>
      <c r="F908" s="258" t="s">
        <v>683</v>
      </c>
      <c r="G908" s="258" t="s">
        <v>17</v>
      </c>
      <c r="H908" s="258" t="s">
        <v>17</v>
      </c>
      <c r="I908" s="258" t="s">
        <v>683</v>
      </c>
      <c r="J908" s="258" t="s">
        <v>683</v>
      </c>
      <c r="K908" s="258" t="s">
        <v>1848</v>
      </c>
      <c r="L908" s="259">
        <v>45045</v>
      </c>
      <c r="M908" s="258" t="s">
        <v>20</v>
      </c>
    </row>
    <row r="909" spans="1:13" x14ac:dyDescent="0.25">
      <c r="A909" s="260" t="s">
        <v>1845</v>
      </c>
      <c r="B909" s="260" t="s">
        <v>1846</v>
      </c>
      <c r="C909" s="260" t="s">
        <v>513</v>
      </c>
      <c r="D909" s="260" t="s">
        <v>38</v>
      </c>
      <c r="E909" s="260" t="s">
        <v>17</v>
      </c>
      <c r="F909" s="260" t="s">
        <v>17</v>
      </c>
      <c r="G909" s="260" t="s">
        <v>1219</v>
      </c>
      <c r="H909" s="260">
        <v>2</v>
      </c>
      <c r="I909" s="260" t="s">
        <v>17</v>
      </c>
      <c r="J909" s="260" t="s">
        <v>1849</v>
      </c>
      <c r="K909" s="260" t="s">
        <v>1850</v>
      </c>
      <c r="L909" s="261">
        <v>45045</v>
      </c>
      <c r="M909" s="260" t="s">
        <v>20</v>
      </c>
    </row>
    <row r="910" spans="1:13" x14ac:dyDescent="0.25">
      <c r="A910" s="258" t="s">
        <v>1845</v>
      </c>
      <c r="B910" s="258" t="s">
        <v>1846</v>
      </c>
      <c r="C910" s="258" t="s">
        <v>513</v>
      </c>
      <c r="D910" s="258" t="s">
        <v>1053</v>
      </c>
      <c r="E910" s="258" t="s">
        <v>17</v>
      </c>
      <c r="F910" s="258" t="s">
        <v>683</v>
      </c>
      <c r="G910" s="258" t="s">
        <v>17</v>
      </c>
      <c r="H910" s="258" t="s">
        <v>17</v>
      </c>
      <c r="I910" s="258" t="s">
        <v>683</v>
      </c>
      <c r="J910" s="258" t="s">
        <v>683</v>
      </c>
      <c r="K910" s="258" t="s">
        <v>1851</v>
      </c>
      <c r="L910" s="259">
        <v>45045</v>
      </c>
      <c r="M910" s="258" t="s">
        <v>20</v>
      </c>
    </row>
    <row r="911" spans="1:13" x14ac:dyDescent="0.25">
      <c r="A911" s="260" t="s">
        <v>1845</v>
      </c>
      <c r="B911" s="260" t="s">
        <v>1846</v>
      </c>
      <c r="C911" s="260" t="s">
        <v>513</v>
      </c>
      <c r="D911" s="260" t="s">
        <v>24</v>
      </c>
      <c r="E911" s="260" t="s">
        <v>17</v>
      </c>
      <c r="F911" s="260" t="s">
        <v>683</v>
      </c>
      <c r="G911" s="260" t="s">
        <v>17</v>
      </c>
      <c r="H911" s="260" t="s">
        <v>17</v>
      </c>
      <c r="I911" s="260" t="s">
        <v>683</v>
      </c>
      <c r="J911" s="260" t="s">
        <v>683</v>
      </c>
      <c r="K911" s="260" t="s">
        <v>1852</v>
      </c>
      <c r="L911" s="261">
        <v>45045</v>
      </c>
      <c r="M911" s="260" t="s">
        <v>20</v>
      </c>
    </row>
    <row r="912" spans="1:13" x14ac:dyDescent="0.25">
      <c r="A912" s="258" t="s">
        <v>1853</v>
      </c>
      <c r="B912" s="258" t="s">
        <v>1854</v>
      </c>
      <c r="C912" s="258" t="s">
        <v>513</v>
      </c>
      <c r="D912" s="258" t="s">
        <v>26</v>
      </c>
      <c r="E912" s="258" t="s">
        <v>17</v>
      </c>
      <c r="F912" s="258" t="s">
        <v>17</v>
      </c>
      <c r="G912" s="258" t="s">
        <v>17</v>
      </c>
      <c r="H912" s="258" t="s">
        <v>17</v>
      </c>
      <c r="I912" s="258" t="s">
        <v>17</v>
      </c>
      <c r="J912" s="258" t="s">
        <v>1793</v>
      </c>
      <c r="K912" s="258" t="s">
        <v>1855</v>
      </c>
      <c r="L912" s="259">
        <v>45045</v>
      </c>
      <c r="M912" s="258" t="s">
        <v>20</v>
      </c>
    </row>
    <row r="913" spans="1:13" x14ac:dyDescent="0.25">
      <c r="A913" s="260" t="s">
        <v>1853</v>
      </c>
      <c r="B913" s="260" t="s">
        <v>1854</v>
      </c>
      <c r="C913" s="260" t="s">
        <v>513</v>
      </c>
      <c r="D913" s="260" t="s">
        <v>28</v>
      </c>
      <c r="E913" s="260" t="s">
        <v>17</v>
      </c>
      <c r="F913" s="260" t="s">
        <v>17</v>
      </c>
      <c r="G913" s="260" t="s">
        <v>17</v>
      </c>
      <c r="H913" s="260" t="s">
        <v>17</v>
      </c>
      <c r="I913" s="260" t="s">
        <v>17</v>
      </c>
      <c r="J913" s="260" t="s">
        <v>1793</v>
      </c>
      <c r="K913" s="260" t="s">
        <v>1856</v>
      </c>
      <c r="L913" s="261">
        <v>45045</v>
      </c>
      <c r="M913" s="260" t="s">
        <v>20</v>
      </c>
    </row>
    <row r="914" spans="1:13" x14ac:dyDescent="0.25">
      <c r="A914" s="258" t="s">
        <v>1853</v>
      </c>
      <c r="B914" s="258" t="s">
        <v>1854</v>
      </c>
      <c r="C914" s="258" t="s">
        <v>513</v>
      </c>
      <c r="D914" s="258" t="s">
        <v>38</v>
      </c>
      <c r="E914" s="258" t="s">
        <v>17</v>
      </c>
      <c r="F914" s="258" t="s">
        <v>17</v>
      </c>
      <c r="G914" s="258" t="s">
        <v>17</v>
      </c>
      <c r="H914" s="258" t="s">
        <v>17</v>
      </c>
      <c r="I914" s="258" t="s">
        <v>17</v>
      </c>
      <c r="J914" s="258" t="s">
        <v>1793</v>
      </c>
      <c r="K914" s="258" t="s">
        <v>1857</v>
      </c>
      <c r="L914" s="259">
        <v>45045</v>
      </c>
      <c r="M914" s="258" t="s">
        <v>20</v>
      </c>
    </row>
    <row r="915" spans="1:13" x14ac:dyDescent="0.25">
      <c r="A915" s="260" t="s">
        <v>1853</v>
      </c>
      <c r="B915" s="260" t="s">
        <v>1854</v>
      </c>
      <c r="C915" s="260" t="s">
        <v>513</v>
      </c>
      <c r="D915" s="260" t="s">
        <v>1053</v>
      </c>
      <c r="E915" s="260" t="s">
        <v>17</v>
      </c>
      <c r="F915" s="260" t="s">
        <v>17</v>
      </c>
      <c r="G915" s="260" t="s">
        <v>17</v>
      </c>
      <c r="H915" s="260" t="s">
        <v>17</v>
      </c>
      <c r="I915" s="260" t="s">
        <v>17</v>
      </c>
      <c r="J915" s="260" t="s">
        <v>1858</v>
      </c>
      <c r="K915" s="260" t="s">
        <v>1859</v>
      </c>
      <c r="L915" s="261">
        <v>45045</v>
      </c>
      <c r="M915" s="260" t="s">
        <v>20</v>
      </c>
    </row>
    <row r="916" spans="1:13" x14ac:dyDescent="0.25">
      <c r="A916" s="258" t="s">
        <v>1853</v>
      </c>
      <c r="B916" s="258" t="s">
        <v>1854</v>
      </c>
      <c r="C916" s="258" t="s">
        <v>513</v>
      </c>
      <c r="D916" s="258" t="s">
        <v>24</v>
      </c>
      <c r="E916" s="258">
        <v>0</v>
      </c>
      <c r="F916" s="258" t="s">
        <v>683</v>
      </c>
      <c r="G916" s="258" t="s">
        <v>17</v>
      </c>
      <c r="H916" s="258" t="s">
        <v>17</v>
      </c>
      <c r="I916" s="258" t="s">
        <v>683</v>
      </c>
      <c r="J916" s="258" t="s">
        <v>683</v>
      </c>
      <c r="K916" s="258" t="s">
        <v>1860</v>
      </c>
      <c r="L916" s="259">
        <v>45045</v>
      </c>
      <c r="M916" s="258" t="s">
        <v>20</v>
      </c>
    </row>
    <row r="917" spans="1:13" x14ac:dyDescent="0.25">
      <c r="A917" s="260" t="s">
        <v>786</v>
      </c>
      <c r="B917" s="260" t="s">
        <v>787</v>
      </c>
      <c r="C917" s="260" t="s">
        <v>788</v>
      </c>
      <c r="D917" s="260" t="s">
        <v>854</v>
      </c>
      <c r="E917" s="260" t="s">
        <v>17</v>
      </c>
      <c r="F917" s="260" t="s">
        <v>683</v>
      </c>
      <c r="G917" s="260" t="s">
        <v>17</v>
      </c>
      <c r="H917" s="260" t="s">
        <v>17</v>
      </c>
      <c r="I917" s="260" t="s">
        <v>683</v>
      </c>
      <c r="J917" s="260" t="s">
        <v>1861</v>
      </c>
      <c r="K917" s="260" t="s">
        <v>1862</v>
      </c>
      <c r="L917" s="261">
        <v>45046</v>
      </c>
      <c r="M917" s="260" t="s">
        <v>526</v>
      </c>
    </row>
    <row r="918" spans="1:13" x14ac:dyDescent="0.25">
      <c r="A918" s="258" t="s">
        <v>786</v>
      </c>
      <c r="B918" s="258" t="s">
        <v>787</v>
      </c>
      <c r="C918" s="258" t="s">
        <v>788</v>
      </c>
      <c r="D918" s="258" t="s">
        <v>937</v>
      </c>
      <c r="E918" s="258" t="s">
        <v>17</v>
      </c>
      <c r="F918" s="258" t="s">
        <v>683</v>
      </c>
      <c r="G918" s="258" t="s">
        <v>17</v>
      </c>
      <c r="H918" s="258" t="s">
        <v>17</v>
      </c>
      <c r="I918" s="258" t="s">
        <v>683</v>
      </c>
      <c r="J918" s="258" t="s">
        <v>1863</v>
      </c>
      <c r="K918" s="258" t="s">
        <v>1864</v>
      </c>
      <c r="L918" s="259">
        <v>45046</v>
      </c>
      <c r="M918" s="258" t="s">
        <v>526</v>
      </c>
    </row>
    <row r="919" spans="1:13" x14ac:dyDescent="0.25">
      <c r="A919" s="260" t="s">
        <v>1130</v>
      </c>
      <c r="B919" s="260" t="s">
        <v>1131</v>
      </c>
      <c r="C919" s="260" t="s">
        <v>79</v>
      </c>
      <c r="D919" s="260" t="s">
        <v>47</v>
      </c>
      <c r="E919" s="260">
        <v>2</v>
      </c>
      <c r="F919" s="260" t="s">
        <v>1865</v>
      </c>
      <c r="G919" s="260" t="s">
        <v>1219</v>
      </c>
      <c r="H919" s="260">
        <v>2</v>
      </c>
      <c r="I919" s="260" t="s">
        <v>1866</v>
      </c>
      <c r="J919" s="260" t="s">
        <v>1867</v>
      </c>
      <c r="K919" s="260" t="s">
        <v>1868</v>
      </c>
      <c r="L919" s="261">
        <v>45046</v>
      </c>
      <c r="M919" s="260" t="s">
        <v>20</v>
      </c>
    </row>
    <row r="920" spans="1:13" x14ac:dyDescent="0.25">
      <c r="A920" s="258" t="s">
        <v>77</v>
      </c>
      <c r="B920" s="258" t="s">
        <v>78</v>
      </c>
      <c r="C920" s="258" t="s">
        <v>79</v>
      </c>
      <c r="D920" s="258" t="s">
        <v>47</v>
      </c>
      <c r="E920" s="258">
        <v>2</v>
      </c>
      <c r="F920" s="258" t="s">
        <v>1869</v>
      </c>
      <c r="G920" s="258" t="s">
        <v>1219</v>
      </c>
      <c r="H920" s="258">
        <v>2</v>
      </c>
      <c r="I920" s="258" t="s">
        <v>1870</v>
      </c>
      <c r="J920" s="258" t="s">
        <v>1867</v>
      </c>
      <c r="K920" s="258" t="s">
        <v>1871</v>
      </c>
      <c r="L920" s="259">
        <v>45046</v>
      </c>
      <c r="M920" s="258" t="s">
        <v>20</v>
      </c>
    </row>
    <row r="921" spans="1:13" x14ac:dyDescent="0.25">
      <c r="A921" s="260" t="s">
        <v>261</v>
      </c>
      <c r="B921" s="260" t="s">
        <v>262</v>
      </c>
      <c r="C921" s="260" t="s">
        <v>263</v>
      </c>
      <c r="D921" s="260" t="s">
        <v>927</v>
      </c>
      <c r="E921" s="260">
        <v>206000</v>
      </c>
      <c r="F921" s="260" t="s">
        <v>1872</v>
      </c>
      <c r="G921" s="260" t="s">
        <v>1219</v>
      </c>
      <c r="H921" s="260">
        <v>2</v>
      </c>
      <c r="I921" s="260" t="s">
        <v>1873</v>
      </c>
      <c r="J921" s="260" t="s">
        <v>1874</v>
      </c>
      <c r="K921" s="260" t="s">
        <v>1875</v>
      </c>
      <c r="L921" s="261">
        <v>45046</v>
      </c>
      <c r="M921" s="260" t="s">
        <v>20</v>
      </c>
    </row>
    <row r="922" spans="1:13" x14ac:dyDescent="0.25">
      <c r="A922" s="258" t="s">
        <v>261</v>
      </c>
      <c r="B922" s="258" t="s">
        <v>262</v>
      </c>
      <c r="C922" s="258" t="s">
        <v>263</v>
      </c>
      <c r="D922" s="258" t="s">
        <v>47</v>
      </c>
      <c r="E922" s="258">
        <v>2</v>
      </c>
      <c r="F922" s="258" t="s">
        <v>1876</v>
      </c>
      <c r="G922" s="258" t="s">
        <v>1219</v>
      </c>
      <c r="H922" s="258">
        <v>2</v>
      </c>
      <c r="I922" s="258" t="s">
        <v>1877</v>
      </c>
      <c r="J922" s="258" t="s">
        <v>1149</v>
      </c>
      <c r="K922" s="258" t="s">
        <v>1878</v>
      </c>
      <c r="L922" s="259">
        <v>45046</v>
      </c>
      <c r="M922" s="258" t="s">
        <v>20</v>
      </c>
    </row>
    <row r="923" spans="1:13" x14ac:dyDescent="0.25">
      <c r="A923" s="260" t="s">
        <v>1517</v>
      </c>
      <c r="B923" s="260" t="s">
        <v>1518</v>
      </c>
      <c r="C923" s="260" t="s">
        <v>1519</v>
      </c>
      <c r="D923" s="260" t="s">
        <v>40</v>
      </c>
      <c r="E923" s="260" t="s">
        <v>17</v>
      </c>
      <c r="F923" s="260" t="s">
        <v>999</v>
      </c>
      <c r="G923" s="260" t="s">
        <v>17</v>
      </c>
      <c r="H923" s="260" t="s">
        <v>17</v>
      </c>
      <c r="I923" s="260" t="s">
        <v>17</v>
      </c>
      <c r="J923" s="260" t="s">
        <v>1879</v>
      </c>
      <c r="K923" s="260" t="s">
        <v>1880</v>
      </c>
      <c r="L923" s="261">
        <v>45046</v>
      </c>
      <c r="M923" s="260" t="s">
        <v>20</v>
      </c>
    </row>
    <row r="924" spans="1:13" x14ac:dyDescent="0.25">
      <c r="A924" s="258" t="s">
        <v>1517</v>
      </c>
      <c r="B924" s="258" t="s">
        <v>1518</v>
      </c>
      <c r="C924" s="258" t="s">
        <v>1519</v>
      </c>
      <c r="D924" s="258" t="s">
        <v>854</v>
      </c>
      <c r="E924" s="258" t="s">
        <v>17</v>
      </c>
      <c r="F924" s="258" t="s">
        <v>17</v>
      </c>
      <c r="G924" s="258" t="s">
        <v>17</v>
      </c>
      <c r="H924" s="258" t="s">
        <v>17</v>
      </c>
      <c r="I924" s="258" t="s">
        <v>17</v>
      </c>
      <c r="J924" s="258" t="s">
        <v>1881</v>
      </c>
      <c r="K924" s="258" t="s">
        <v>1882</v>
      </c>
      <c r="L924" s="259">
        <v>45046</v>
      </c>
      <c r="M924" s="258" t="s">
        <v>20</v>
      </c>
    </row>
    <row r="925" spans="1:13" x14ac:dyDescent="0.25">
      <c r="A925" s="260" t="s">
        <v>1517</v>
      </c>
      <c r="B925" s="260" t="s">
        <v>1518</v>
      </c>
      <c r="C925" s="260" t="s">
        <v>1519</v>
      </c>
      <c r="D925" s="260" t="s">
        <v>937</v>
      </c>
      <c r="E925" s="260" t="s">
        <v>17</v>
      </c>
      <c r="F925" s="260" t="s">
        <v>17</v>
      </c>
      <c r="G925" s="260" t="s">
        <v>17</v>
      </c>
      <c r="H925" s="260" t="s">
        <v>17</v>
      </c>
      <c r="I925" s="260" t="s">
        <v>17</v>
      </c>
      <c r="J925" s="260" t="s">
        <v>1881</v>
      </c>
      <c r="K925" s="260" t="s">
        <v>1883</v>
      </c>
      <c r="L925" s="261">
        <v>45046</v>
      </c>
      <c r="M925" s="260" t="s">
        <v>20</v>
      </c>
    </row>
    <row r="926" spans="1:13" x14ac:dyDescent="0.25">
      <c r="A926" s="258" t="s">
        <v>1517</v>
      </c>
      <c r="B926" s="258" t="s">
        <v>1518</v>
      </c>
      <c r="C926" s="258" t="s">
        <v>1519</v>
      </c>
      <c r="D926" s="258" t="s">
        <v>38</v>
      </c>
      <c r="E926" s="258" t="s">
        <v>17</v>
      </c>
      <c r="F926" s="258" t="s">
        <v>999</v>
      </c>
      <c r="G926" s="258" t="s">
        <v>17</v>
      </c>
      <c r="H926" s="258" t="s">
        <v>17</v>
      </c>
      <c r="I926" s="258" t="s">
        <v>17</v>
      </c>
      <c r="J926" s="258" t="s">
        <v>18</v>
      </c>
      <c r="K926" s="258" t="s">
        <v>1884</v>
      </c>
      <c r="L926" s="259">
        <v>45046</v>
      </c>
      <c r="M926" s="258" t="s">
        <v>20</v>
      </c>
    </row>
    <row r="927" spans="1:13" x14ac:dyDescent="0.25">
      <c r="A927" s="260" t="s">
        <v>1517</v>
      </c>
      <c r="B927" s="260" t="s">
        <v>1518</v>
      </c>
      <c r="C927" s="260" t="s">
        <v>1519</v>
      </c>
      <c r="D927" s="260" t="s">
        <v>16</v>
      </c>
      <c r="E927" s="260" t="s">
        <v>17</v>
      </c>
      <c r="F927" s="260" t="s">
        <v>999</v>
      </c>
      <c r="G927" s="260" t="s">
        <v>17</v>
      </c>
      <c r="H927" s="260" t="s">
        <v>17</v>
      </c>
      <c r="I927" s="260" t="s">
        <v>17</v>
      </c>
      <c r="J927" s="260" t="s">
        <v>18</v>
      </c>
      <c r="K927" s="260" t="s">
        <v>1885</v>
      </c>
      <c r="L927" s="261">
        <v>45046</v>
      </c>
      <c r="M927" s="260" t="s">
        <v>20</v>
      </c>
    </row>
    <row r="928" spans="1:13" x14ac:dyDescent="0.25">
      <c r="A928" s="258" t="s">
        <v>1517</v>
      </c>
      <c r="B928" s="258" t="s">
        <v>1518</v>
      </c>
      <c r="C928" s="258" t="s">
        <v>1519</v>
      </c>
      <c r="D928" s="258" t="s">
        <v>21</v>
      </c>
      <c r="E928" s="258" t="s">
        <v>17</v>
      </c>
      <c r="F928" s="258" t="s">
        <v>999</v>
      </c>
      <c r="G928" s="258" t="s">
        <v>17</v>
      </c>
      <c r="H928" s="258" t="s">
        <v>17</v>
      </c>
      <c r="I928" s="258" t="s">
        <v>17</v>
      </c>
      <c r="J928" s="258" t="s">
        <v>18</v>
      </c>
      <c r="K928" s="258" t="s">
        <v>1886</v>
      </c>
      <c r="L928" s="259">
        <v>45046</v>
      </c>
      <c r="M928" s="258" t="s">
        <v>20</v>
      </c>
    </row>
    <row r="929" spans="1:13" x14ac:dyDescent="0.25">
      <c r="A929" s="260" t="s">
        <v>1517</v>
      </c>
      <c r="B929" s="260" t="s">
        <v>1518</v>
      </c>
      <c r="C929" s="260" t="s">
        <v>1519</v>
      </c>
      <c r="D929" s="260" t="s">
        <v>1053</v>
      </c>
      <c r="E929" s="260" t="s">
        <v>17</v>
      </c>
      <c r="F929" s="260" t="s">
        <v>999</v>
      </c>
      <c r="G929" s="260" t="s">
        <v>17</v>
      </c>
      <c r="H929" s="260" t="s">
        <v>17</v>
      </c>
      <c r="I929" s="260" t="s">
        <v>17</v>
      </c>
      <c r="J929" s="260" t="s">
        <v>18</v>
      </c>
      <c r="K929" s="260" t="s">
        <v>1887</v>
      </c>
      <c r="L929" s="261">
        <v>45046</v>
      </c>
      <c r="M929" s="260" t="s">
        <v>20</v>
      </c>
    </row>
    <row r="930" spans="1:13" x14ac:dyDescent="0.25">
      <c r="A930" s="258" t="s">
        <v>1517</v>
      </c>
      <c r="B930" s="258" t="s">
        <v>1518</v>
      </c>
      <c r="C930" s="258" t="s">
        <v>1519</v>
      </c>
      <c r="D930" s="258" t="s">
        <v>24</v>
      </c>
      <c r="E930" s="258" t="s">
        <v>17</v>
      </c>
      <c r="F930" s="258" t="s">
        <v>999</v>
      </c>
      <c r="G930" s="258" t="s">
        <v>17</v>
      </c>
      <c r="H930" s="258" t="s">
        <v>17</v>
      </c>
      <c r="I930" s="258" t="s">
        <v>17</v>
      </c>
      <c r="J930" s="258" t="s">
        <v>18</v>
      </c>
      <c r="K930" s="258" t="s">
        <v>1888</v>
      </c>
      <c r="L930" s="259">
        <v>45046</v>
      </c>
      <c r="M930" s="258" t="s">
        <v>20</v>
      </c>
    </row>
    <row r="931" spans="1:13" x14ac:dyDescent="0.25">
      <c r="A931" s="260" t="s">
        <v>123</v>
      </c>
      <c r="B931" s="260" t="s">
        <v>124</v>
      </c>
      <c r="C931" s="260" t="s">
        <v>125</v>
      </c>
      <c r="D931" s="260" t="s">
        <v>1297</v>
      </c>
      <c r="E931" s="260">
        <v>239632928</v>
      </c>
      <c r="F931" s="260" t="s">
        <v>1889</v>
      </c>
      <c r="G931" s="260" t="s">
        <v>1219</v>
      </c>
      <c r="H931" s="260">
        <v>2</v>
      </c>
      <c r="I931" s="260" t="s">
        <v>1890</v>
      </c>
      <c r="J931" s="260" t="s">
        <v>1891</v>
      </c>
      <c r="K931" s="260" t="s">
        <v>1892</v>
      </c>
      <c r="L931" s="261">
        <v>45046</v>
      </c>
      <c r="M931" s="260" t="s">
        <v>526</v>
      </c>
    </row>
    <row r="932" spans="1:13" x14ac:dyDescent="0.25">
      <c r="A932" s="258" t="s">
        <v>123</v>
      </c>
      <c r="B932" s="258" t="s">
        <v>124</v>
      </c>
      <c r="C932" s="258" t="s">
        <v>125</v>
      </c>
      <c r="D932" s="258" t="s">
        <v>1006</v>
      </c>
      <c r="E932" s="258">
        <v>239632928</v>
      </c>
      <c r="F932" s="258" t="s">
        <v>1889</v>
      </c>
      <c r="G932" s="258" t="s">
        <v>1219</v>
      </c>
      <c r="H932" s="258">
        <v>2</v>
      </c>
      <c r="I932" s="258" t="s">
        <v>1890</v>
      </c>
      <c r="J932" s="258" t="s">
        <v>1893</v>
      </c>
      <c r="K932" s="258" t="s">
        <v>1894</v>
      </c>
      <c r="L932" s="259">
        <v>45046</v>
      </c>
      <c r="M932" s="258" t="s">
        <v>526</v>
      </c>
    </row>
    <row r="933" spans="1:13" x14ac:dyDescent="0.25">
      <c r="A933" s="260" t="s">
        <v>123</v>
      </c>
      <c r="B933" s="260" t="s">
        <v>124</v>
      </c>
      <c r="C933" s="260" t="s">
        <v>125</v>
      </c>
      <c r="D933" s="260" t="s">
        <v>558</v>
      </c>
      <c r="E933" s="260">
        <v>0</v>
      </c>
      <c r="F933" s="260" t="s">
        <v>1895</v>
      </c>
      <c r="G933" s="260" t="s">
        <v>1219</v>
      </c>
      <c r="H933" s="260">
        <v>2</v>
      </c>
      <c r="I933" s="260" t="s">
        <v>1896</v>
      </c>
      <c r="J933" s="260" t="s">
        <v>1897</v>
      </c>
      <c r="K933" s="260" t="s">
        <v>1898</v>
      </c>
      <c r="L933" s="261">
        <v>45046</v>
      </c>
      <c r="M933" s="260" t="s">
        <v>526</v>
      </c>
    </row>
    <row r="934" spans="1:13" x14ac:dyDescent="0.25">
      <c r="A934" s="258" t="s">
        <v>1210</v>
      </c>
      <c r="B934" s="258" t="s">
        <v>1211</v>
      </c>
      <c r="C934" s="258" t="s">
        <v>125</v>
      </c>
      <c r="D934" s="258" t="s">
        <v>1297</v>
      </c>
      <c r="E934" s="258">
        <v>239632928</v>
      </c>
      <c r="F934" s="258" t="s">
        <v>1889</v>
      </c>
      <c r="G934" s="258" t="s">
        <v>1219</v>
      </c>
      <c r="H934" s="258">
        <v>2</v>
      </c>
      <c r="I934" s="258" t="s">
        <v>1890</v>
      </c>
      <c r="J934" s="258" t="s">
        <v>1899</v>
      </c>
      <c r="K934" s="258" t="s">
        <v>1900</v>
      </c>
      <c r="L934" s="259">
        <v>45046</v>
      </c>
      <c r="M934" s="258" t="s">
        <v>526</v>
      </c>
    </row>
    <row r="935" spans="1:13" x14ac:dyDescent="0.25">
      <c r="A935" s="260" t="s">
        <v>42</v>
      </c>
      <c r="B935" s="260" t="s">
        <v>43</v>
      </c>
      <c r="C935" s="260" t="s">
        <v>44</v>
      </c>
      <c r="D935" s="260" t="s">
        <v>562</v>
      </c>
      <c r="E935" s="260">
        <v>4970376</v>
      </c>
      <c r="F935" s="260" t="s">
        <v>1626</v>
      </c>
      <c r="G935" s="260" t="s">
        <v>22</v>
      </c>
      <c r="H935" s="260">
        <v>3</v>
      </c>
      <c r="I935" s="260" t="s">
        <v>1627</v>
      </c>
      <c r="J935" s="260" t="s">
        <v>1628</v>
      </c>
      <c r="K935" s="260" t="s">
        <v>1901</v>
      </c>
      <c r="L935" s="261">
        <v>45046</v>
      </c>
      <c r="M935" s="260" t="s">
        <v>526</v>
      </c>
    </row>
    <row r="936" spans="1:13" x14ac:dyDescent="0.25">
      <c r="A936" s="258" t="s">
        <v>1845</v>
      </c>
      <c r="B936" s="258" t="s">
        <v>1846</v>
      </c>
      <c r="C936" s="258" t="s">
        <v>513</v>
      </c>
      <c r="D936" s="258" t="s">
        <v>16</v>
      </c>
      <c r="E936" s="258">
        <v>283000</v>
      </c>
      <c r="F936" s="258" t="s">
        <v>1902</v>
      </c>
      <c r="G936" s="258" t="s">
        <v>1219</v>
      </c>
      <c r="H936" s="258">
        <v>2</v>
      </c>
      <c r="I936" s="258" t="s">
        <v>1903</v>
      </c>
      <c r="J936" s="258" t="s">
        <v>1904</v>
      </c>
      <c r="K936" s="258" t="s">
        <v>1905</v>
      </c>
      <c r="L936" s="259">
        <v>45046</v>
      </c>
      <c r="M936" s="258" t="s">
        <v>20</v>
      </c>
    </row>
    <row r="937" spans="1:13" x14ac:dyDescent="0.25">
      <c r="A937" s="260" t="s">
        <v>1853</v>
      </c>
      <c r="B937" s="260" t="s">
        <v>1854</v>
      </c>
      <c r="C937" s="260" t="s">
        <v>513</v>
      </c>
      <c r="D937" s="260" t="s">
        <v>16</v>
      </c>
      <c r="E937" s="260">
        <v>290330</v>
      </c>
      <c r="F937" s="260" t="s">
        <v>1906</v>
      </c>
      <c r="G937" s="260" t="s">
        <v>1219</v>
      </c>
      <c r="H937" s="260">
        <v>2</v>
      </c>
      <c r="I937" s="260" t="s">
        <v>1907</v>
      </c>
      <c r="J937" s="260" t="s">
        <v>1908</v>
      </c>
      <c r="K937" s="260" t="s">
        <v>1909</v>
      </c>
      <c r="L937" s="261">
        <v>45046</v>
      </c>
      <c r="M937" s="260" t="s">
        <v>20</v>
      </c>
    </row>
    <row r="938" spans="1:13" x14ac:dyDescent="0.25">
      <c r="A938" s="258" t="s">
        <v>1910</v>
      </c>
      <c r="B938" s="258" t="s">
        <v>1911</v>
      </c>
      <c r="C938" s="258" t="s">
        <v>1912</v>
      </c>
      <c r="D938" s="258" t="s">
        <v>1297</v>
      </c>
      <c r="E938" s="258">
        <v>11400000</v>
      </c>
      <c r="F938" s="258" t="s">
        <v>1913</v>
      </c>
      <c r="G938" s="258" t="s">
        <v>66</v>
      </c>
      <c r="H938" s="258">
        <v>1</v>
      </c>
      <c r="I938" s="258" t="s">
        <v>1914</v>
      </c>
      <c r="J938" s="258" t="s">
        <v>1915</v>
      </c>
      <c r="K938" s="258" t="s">
        <v>1916</v>
      </c>
      <c r="L938" s="259">
        <v>45049</v>
      </c>
      <c r="M938" s="258" t="s">
        <v>526</v>
      </c>
    </row>
    <row r="939" spans="1:13" x14ac:dyDescent="0.25">
      <c r="A939" s="260" t="s">
        <v>1910</v>
      </c>
      <c r="B939" s="260" t="s">
        <v>1911</v>
      </c>
      <c r="C939" s="260" t="s">
        <v>1912</v>
      </c>
      <c r="D939" s="260" t="s">
        <v>927</v>
      </c>
      <c r="E939" s="260">
        <v>27560</v>
      </c>
      <c r="F939" s="260" t="s">
        <v>1917</v>
      </c>
      <c r="G939" s="260" t="s">
        <v>33</v>
      </c>
      <c r="H939" s="260">
        <v>2</v>
      </c>
      <c r="I939" s="260" t="s">
        <v>1918</v>
      </c>
      <c r="J939" s="260" t="s">
        <v>1919</v>
      </c>
      <c r="K939" s="260" t="s">
        <v>1920</v>
      </c>
      <c r="L939" s="261">
        <v>45049</v>
      </c>
      <c r="M939" s="260" t="s">
        <v>20</v>
      </c>
    </row>
    <row r="940" spans="1:13" x14ac:dyDescent="0.25">
      <c r="A940" s="258" t="s">
        <v>1910</v>
      </c>
      <c r="B940" s="258" t="s">
        <v>1911</v>
      </c>
      <c r="C940" s="258" t="s">
        <v>1912</v>
      </c>
      <c r="D940" s="258" t="s">
        <v>1006</v>
      </c>
      <c r="E940" s="258">
        <v>11400000</v>
      </c>
      <c r="F940" s="258" t="s">
        <v>1913</v>
      </c>
      <c r="G940" s="258" t="s">
        <v>66</v>
      </c>
      <c r="H940" s="258">
        <v>1</v>
      </c>
      <c r="I940" s="258" t="s">
        <v>1914</v>
      </c>
      <c r="J940" s="258" t="s">
        <v>1915</v>
      </c>
      <c r="K940" s="258" t="s">
        <v>1921</v>
      </c>
      <c r="L940" s="259">
        <v>45049</v>
      </c>
      <c r="M940" s="258" t="s">
        <v>526</v>
      </c>
    </row>
    <row r="941" spans="1:13" x14ac:dyDescent="0.25">
      <c r="A941" s="260" t="s">
        <v>1910</v>
      </c>
      <c r="B941" s="260" t="s">
        <v>1911</v>
      </c>
      <c r="C941" s="260" t="s">
        <v>1912</v>
      </c>
      <c r="D941" s="260" t="s">
        <v>932</v>
      </c>
      <c r="E941" s="260">
        <v>7500000</v>
      </c>
      <c r="F941" s="260" t="s">
        <v>1913</v>
      </c>
      <c r="G941" s="260" t="s">
        <v>66</v>
      </c>
      <c r="H941" s="260">
        <v>1</v>
      </c>
      <c r="I941" s="260" t="s">
        <v>1914</v>
      </c>
      <c r="J941" s="260" t="s">
        <v>1922</v>
      </c>
      <c r="K941" s="260" t="s">
        <v>1923</v>
      </c>
      <c r="L941" s="261">
        <v>45049</v>
      </c>
      <c r="M941" s="260" t="s">
        <v>526</v>
      </c>
    </row>
    <row r="942" spans="1:13" x14ac:dyDescent="0.25">
      <c r="A942" s="258" t="s">
        <v>1910</v>
      </c>
      <c r="B942" s="258" t="s">
        <v>1911</v>
      </c>
      <c r="C942" s="258" t="s">
        <v>1912</v>
      </c>
      <c r="D942" s="258" t="s">
        <v>769</v>
      </c>
      <c r="E942" s="258">
        <v>157728</v>
      </c>
      <c r="F942" s="258" t="s">
        <v>1913</v>
      </c>
      <c r="G942" s="258" t="s">
        <v>66</v>
      </c>
      <c r="H942" s="258">
        <v>1</v>
      </c>
      <c r="I942" s="258" t="s">
        <v>1914</v>
      </c>
      <c r="J942" s="258" t="s">
        <v>1924</v>
      </c>
      <c r="K942" s="258" t="s">
        <v>1925</v>
      </c>
      <c r="L942" s="259">
        <v>45049</v>
      </c>
      <c r="M942" s="258" t="s">
        <v>20</v>
      </c>
    </row>
    <row r="943" spans="1:13" x14ac:dyDescent="0.25">
      <c r="A943" s="260" t="s">
        <v>1910</v>
      </c>
      <c r="B943" s="260" t="s">
        <v>1911</v>
      </c>
      <c r="C943" s="260" t="s">
        <v>1912</v>
      </c>
      <c r="D943" s="260" t="s">
        <v>40</v>
      </c>
      <c r="E943" s="260">
        <v>1552</v>
      </c>
      <c r="F943" s="260" t="s">
        <v>1913</v>
      </c>
      <c r="G943" s="260" t="s">
        <v>66</v>
      </c>
      <c r="H943" s="260">
        <v>1</v>
      </c>
      <c r="I943" s="260" t="s">
        <v>1914</v>
      </c>
      <c r="J943" s="260" t="s">
        <v>1926</v>
      </c>
      <c r="K943" s="260" t="s">
        <v>1927</v>
      </c>
      <c r="L943" s="261">
        <v>45049</v>
      </c>
      <c r="M943" s="260" t="s">
        <v>526</v>
      </c>
    </row>
    <row r="944" spans="1:13" x14ac:dyDescent="0.25">
      <c r="A944" s="258" t="s">
        <v>1910</v>
      </c>
      <c r="B944" s="258" t="s">
        <v>1911</v>
      </c>
      <c r="C944" s="258" t="s">
        <v>1912</v>
      </c>
      <c r="D944" s="258" t="s">
        <v>544</v>
      </c>
      <c r="E944" s="258">
        <v>4900000</v>
      </c>
      <c r="F944" s="258" t="s">
        <v>1913</v>
      </c>
      <c r="G944" s="258" t="s">
        <v>66</v>
      </c>
      <c r="H944" s="258">
        <v>1</v>
      </c>
      <c r="I944" s="258" t="s">
        <v>1914</v>
      </c>
      <c r="J944" s="258" t="s">
        <v>1928</v>
      </c>
      <c r="K944" s="258" t="s">
        <v>1929</v>
      </c>
      <c r="L944" s="259">
        <v>45049</v>
      </c>
      <c r="M944" s="258" t="s">
        <v>526</v>
      </c>
    </row>
    <row r="945" spans="1:13" x14ac:dyDescent="0.25">
      <c r="A945" s="260" t="s">
        <v>1910</v>
      </c>
      <c r="B945" s="260" t="s">
        <v>1911</v>
      </c>
      <c r="C945" s="260" t="s">
        <v>1912</v>
      </c>
      <c r="D945" s="260" t="s">
        <v>1193</v>
      </c>
      <c r="E945" s="260">
        <v>3900000</v>
      </c>
      <c r="F945" s="260" t="s">
        <v>1913</v>
      </c>
      <c r="G945" s="260" t="s">
        <v>66</v>
      </c>
      <c r="H945" s="260">
        <v>1</v>
      </c>
      <c r="I945" s="260" t="s">
        <v>1914</v>
      </c>
      <c r="J945" s="260" t="s">
        <v>1930</v>
      </c>
      <c r="K945" s="260" t="s">
        <v>1931</v>
      </c>
      <c r="L945" s="261">
        <v>45049</v>
      </c>
      <c r="M945" s="260" t="s">
        <v>526</v>
      </c>
    </row>
    <row r="946" spans="1:13" x14ac:dyDescent="0.25">
      <c r="A946" s="258" t="s">
        <v>1910</v>
      </c>
      <c r="B946" s="258" t="s">
        <v>1911</v>
      </c>
      <c r="C946" s="258" t="s">
        <v>1912</v>
      </c>
      <c r="D946" s="258" t="s">
        <v>569</v>
      </c>
      <c r="E946" s="258">
        <v>2600000</v>
      </c>
      <c r="F946" s="258" t="s">
        <v>1913</v>
      </c>
      <c r="G946" s="258" t="s">
        <v>66</v>
      </c>
      <c r="H946" s="258">
        <v>1</v>
      </c>
      <c r="I946" s="258" t="s">
        <v>1914</v>
      </c>
      <c r="J946" s="258" t="s">
        <v>1932</v>
      </c>
      <c r="K946" s="258" t="s">
        <v>1933</v>
      </c>
      <c r="L946" s="259">
        <v>45049</v>
      </c>
      <c r="M946" s="258" t="s">
        <v>526</v>
      </c>
    </row>
    <row r="947" spans="1:13" x14ac:dyDescent="0.25">
      <c r="A947" s="260" t="s">
        <v>1910</v>
      </c>
      <c r="B947" s="260" t="s">
        <v>1911</v>
      </c>
      <c r="C947" s="260" t="s">
        <v>1912</v>
      </c>
      <c r="D947" s="260" t="s">
        <v>562</v>
      </c>
      <c r="E947" s="260">
        <v>2700000</v>
      </c>
      <c r="F947" s="260" t="s">
        <v>1913</v>
      </c>
      <c r="G947" s="260" t="s">
        <v>66</v>
      </c>
      <c r="H947" s="260">
        <v>1</v>
      </c>
      <c r="I947" s="260" t="s">
        <v>1914</v>
      </c>
      <c r="J947" s="260" t="s">
        <v>1934</v>
      </c>
      <c r="K947" s="260" t="s">
        <v>1935</v>
      </c>
      <c r="L947" s="261">
        <v>45049</v>
      </c>
      <c r="M947" s="260" t="s">
        <v>526</v>
      </c>
    </row>
    <row r="948" spans="1:13" x14ac:dyDescent="0.25">
      <c r="A948" s="258" t="s">
        <v>1910</v>
      </c>
      <c r="B948" s="258" t="s">
        <v>1911</v>
      </c>
      <c r="C948" s="258" t="s">
        <v>1912</v>
      </c>
      <c r="D948" s="258" t="s">
        <v>567</v>
      </c>
      <c r="E948" s="258">
        <v>1400000</v>
      </c>
      <c r="F948" s="258" t="s">
        <v>1913</v>
      </c>
      <c r="G948" s="258" t="s">
        <v>66</v>
      </c>
      <c r="H948" s="258">
        <v>1</v>
      </c>
      <c r="I948" s="258" t="s">
        <v>1914</v>
      </c>
      <c r="J948" s="258" t="s">
        <v>1936</v>
      </c>
      <c r="K948" s="258" t="s">
        <v>1937</v>
      </c>
      <c r="L948" s="259">
        <v>45049</v>
      </c>
      <c r="M948" s="258" t="s">
        <v>526</v>
      </c>
    </row>
    <row r="949" spans="1:13" x14ac:dyDescent="0.25">
      <c r="A949" s="260" t="s">
        <v>1910</v>
      </c>
      <c r="B949" s="260" t="s">
        <v>1911</v>
      </c>
      <c r="C949" s="260" t="s">
        <v>1912</v>
      </c>
      <c r="D949" s="260" t="s">
        <v>558</v>
      </c>
      <c r="E949" s="260">
        <v>800000</v>
      </c>
      <c r="F949" s="260" t="s">
        <v>1913</v>
      </c>
      <c r="G949" s="260" t="s">
        <v>66</v>
      </c>
      <c r="H949" s="260">
        <v>1</v>
      </c>
      <c r="I949" s="260" t="s">
        <v>1914</v>
      </c>
      <c r="J949" s="260" t="s">
        <v>1936</v>
      </c>
      <c r="K949" s="260" t="s">
        <v>1938</v>
      </c>
      <c r="L949" s="261">
        <v>45049</v>
      </c>
      <c r="M949" s="260" t="s">
        <v>526</v>
      </c>
    </row>
    <row r="950" spans="1:13" x14ac:dyDescent="0.25">
      <c r="A950" s="258" t="s">
        <v>1910</v>
      </c>
      <c r="B950" s="258" t="s">
        <v>1911</v>
      </c>
      <c r="C950" s="258" t="s">
        <v>1912</v>
      </c>
      <c r="D950" s="258" t="s">
        <v>47</v>
      </c>
      <c r="E950" s="258">
        <v>5</v>
      </c>
      <c r="F950" s="258" t="s">
        <v>1913</v>
      </c>
      <c r="G950" s="258" t="s">
        <v>66</v>
      </c>
      <c r="H950" s="258">
        <v>1</v>
      </c>
      <c r="I950" s="258" t="s">
        <v>1914</v>
      </c>
      <c r="J950" s="258" t="s">
        <v>1939</v>
      </c>
      <c r="K950" s="258" t="s">
        <v>1940</v>
      </c>
      <c r="L950" s="259">
        <v>45049</v>
      </c>
      <c r="M950" s="258" t="s">
        <v>526</v>
      </c>
    </row>
    <row r="951" spans="1:13" x14ac:dyDescent="0.25">
      <c r="A951" s="260" t="s">
        <v>1910</v>
      </c>
      <c r="B951" s="260" t="s">
        <v>1911</v>
      </c>
      <c r="C951" s="260" t="s">
        <v>1912</v>
      </c>
      <c r="D951" s="260" t="s">
        <v>26</v>
      </c>
      <c r="E951" s="260" t="s">
        <v>17</v>
      </c>
      <c r="F951" s="260" t="s">
        <v>683</v>
      </c>
      <c r="G951" s="260" t="s">
        <v>17</v>
      </c>
      <c r="H951" s="260" t="s">
        <v>17</v>
      </c>
      <c r="I951" s="260" t="s">
        <v>683</v>
      </c>
      <c r="J951" s="260" t="s">
        <v>18</v>
      </c>
      <c r="K951" s="260" t="s">
        <v>1941</v>
      </c>
      <c r="L951" s="261">
        <v>45049</v>
      </c>
      <c r="M951" s="260" t="s">
        <v>526</v>
      </c>
    </row>
    <row r="952" spans="1:13" x14ac:dyDescent="0.25">
      <c r="A952" s="258" t="s">
        <v>1910</v>
      </c>
      <c r="B952" s="258" t="s">
        <v>1911</v>
      </c>
      <c r="C952" s="258" t="s">
        <v>1912</v>
      </c>
      <c r="D952" s="258" t="s">
        <v>28</v>
      </c>
      <c r="E952" s="258" t="s">
        <v>17</v>
      </c>
      <c r="F952" s="258" t="s">
        <v>683</v>
      </c>
      <c r="G952" s="258" t="s">
        <v>17</v>
      </c>
      <c r="H952" s="258" t="s">
        <v>17</v>
      </c>
      <c r="I952" s="258" t="s">
        <v>683</v>
      </c>
      <c r="J952" s="258" t="s">
        <v>18</v>
      </c>
      <c r="K952" s="258" t="s">
        <v>1942</v>
      </c>
      <c r="L952" s="259">
        <v>45049</v>
      </c>
      <c r="M952" s="258" t="s">
        <v>526</v>
      </c>
    </row>
    <row r="953" spans="1:13" x14ac:dyDescent="0.25">
      <c r="A953" s="260" t="s">
        <v>1910</v>
      </c>
      <c r="B953" s="260" t="s">
        <v>1911</v>
      </c>
      <c r="C953" s="260" t="s">
        <v>1912</v>
      </c>
      <c r="D953" s="260" t="s">
        <v>16</v>
      </c>
      <c r="E953" s="260">
        <v>77006</v>
      </c>
      <c r="F953" s="260" t="s">
        <v>1943</v>
      </c>
      <c r="G953" s="260" t="s">
        <v>22</v>
      </c>
      <c r="H953" s="260">
        <v>3</v>
      </c>
      <c r="I953" s="260" t="s">
        <v>1944</v>
      </c>
      <c r="J953" s="260" t="s">
        <v>1705</v>
      </c>
      <c r="K953" s="260" t="s">
        <v>1945</v>
      </c>
      <c r="L953" s="261">
        <v>45049</v>
      </c>
      <c r="M953" s="260" t="s">
        <v>20</v>
      </c>
    </row>
    <row r="954" spans="1:13" x14ac:dyDescent="0.25">
      <c r="A954" s="258" t="s">
        <v>1910</v>
      </c>
      <c r="B954" s="258" t="s">
        <v>1911</v>
      </c>
      <c r="C954" s="258" t="s">
        <v>1912</v>
      </c>
      <c r="D954" s="258" t="s">
        <v>21</v>
      </c>
      <c r="E954" s="258">
        <v>6643</v>
      </c>
      <c r="F954" s="258" t="s">
        <v>1946</v>
      </c>
      <c r="G954" s="258" t="s">
        <v>1219</v>
      </c>
      <c r="H954" s="258">
        <v>2</v>
      </c>
      <c r="I954" s="258" t="s">
        <v>1947</v>
      </c>
      <c r="J954" s="258" t="s">
        <v>1948</v>
      </c>
      <c r="K954" s="258" t="s">
        <v>1949</v>
      </c>
      <c r="L954" s="259">
        <v>45049</v>
      </c>
      <c r="M954" s="258" t="s">
        <v>526</v>
      </c>
    </row>
    <row r="955" spans="1:13" x14ac:dyDescent="0.25">
      <c r="A955" s="260" t="s">
        <v>1910</v>
      </c>
      <c r="B955" s="260" t="s">
        <v>1911</v>
      </c>
      <c r="C955" s="260" t="s">
        <v>1912</v>
      </c>
      <c r="D955" s="260" t="s">
        <v>1053</v>
      </c>
      <c r="E955" s="260" t="s">
        <v>17</v>
      </c>
      <c r="F955" s="260" t="s">
        <v>683</v>
      </c>
      <c r="G955" s="260" t="s">
        <v>17</v>
      </c>
      <c r="H955" s="260" t="s">
        <v>17</v>
      </c>
      <c r="I955" s="260" t="s">
        <v>683</v>
      </c>
      <c r="J955" s="260" t="s">
        <v>18</v>
      </c>
      <c r="K955" s="260" t="s">
        <v>1950</v>
      </c>
      <c r="L955" s="261">
        <v>45049</v>
      </c>
      <c r="M955" s="260" t="s">
        <v>20</v>
      </c>
    </row>
    <row r="956" spans="1:13" x14ac:dyDescent="0.25">
      <c r="A956" s="258" t="s">
        <v>1910</v>
      </c>
      <c r="B956" s="258" t="s">
        <v>1911</v>
      </c>
      <c r="C956" s="258" t="s">
        <v>1912</v>
      </c>
      <c r="D956" s="258" t="s">
        <v>24</v>
      </c>
      <c r="E956" s="258">
        <v>1500000000</v>
      </c>
      <c r="F956" s="258" t="s">
        <v>1951</v>
      </c>
      <c r="G956" s="258" t="s">
        <v>22</v>
      </c>
      <c r="H956" s="258">
        <v>3</v>
      </c>
      <c r="I956" s="258" t="s">
        <v>1952</v>
      </c>
      <c r="J956" s="258" t="s">
        <v>1710</v>
      </c>
      <c r="K956" s="258" t="s">
        <v>1953</v>
      </c>
      <c r="L956" s="259">
        <v>45049</v>
      </c>
      <c r="M956" s="258" t="s">
        <v>20</v>
      </c>
    </row>
    <row r="957" spans="1:13" x14ac:dyDescent="0.25">
      <c r="A957" s="260" t="s">
        <v>979</v>
      </c>
      <c r="B957" s="260" t="s">
        <v>980</v>
      </c>
      <c r="C957" s="260" t="s">
        <v>981</v>
      </c>
      <c r="D957" s="260" t="s">
        <v>1006</v>
      </c>
      <c r="E957" s="260">
        <v>5800000</v>
      </c>
      <c r="F957" s="260" t="s">
        <v>1954</v>
      </c>
      <c r="G957" s="260" t="s">
        <v>66</v>
      </c>
      <c r="H957" s="260">
        <v>1</v>
      </c>
      <c r="I957" s="260" t="s">
        <v>1955</v>
      </c>
      <c r="J957" s="260" t="s">
        <v>1956</v>
      </c>
      <c r="K957" s="260" t="s">
        <v>1957</v>
      </c>
      <c r="L957" s="261">
        <v>45054</v>
      </c>
      <c r="M957" s="260" t="s">
        <v>526</v>
      </c>
    </row>
    <row r="958" spans="1:13" x14ac:dyDescent="0.25">
      <c r="A958" s="258" t="s">
        <v>979</v>
      </c>
      <c r="B958" s="258" t="s">
        <v>980</v>
      </c>
      <c r="C958" s="258" t="s">
        <v>981</v>
      </c>
      <c r="D958" s="258" t="s">
        <v>932</v>
      </c>
      <c r="E958" s="258">
        <v>293400</v>
      </c>
      <c r="F958" s="258" t="s">
        <v>1954</v>
      </c>
      <c r="G958" s="258" t="s">
        <v>33</v>
      </c>
      <c r="H958" s="258">
        <v>2</v>
      </c>
      <c r="I958" s="258" t="s">
        <v>1955</v>
      </c>
      <c r="J958" s="258" t="s">
        <v>1958</v>
      </c>
      <c r="K958" s="258" t="s">
        <v>1959</v>
      </c>
      <c r="L958" s="259">
        <v>45054</v>
      </c>
      <c r="M958" s="258" t="s">
        <v>526</v>
      </c>
    </row>
    <row r="959" spans="1:13" x14ac:dyDescent="0.25">
      <c r="A959" s="260" t="s">
        <v>979</v>
      </c>
      <c r="B959" s="260" t="s">
        <v>980</v>
      </c>
      <c r="C959" s="260" t="s">
        <v>981</v>
      </c>
      <c r="D959" s="260" t="s">
        <v>544</v>
      </c>
      <c r="E959" s="260">
        <v>134400</v>
      </c>
      <c r="F959" s="260" t="s">
        <v>1954</v>
      </c>
      <c r="G959" s="260" t="s">
        <v>1219</v>
      </c>
      <c r="H959" s="260">
        <v>2</v>
      </c>
      <c r="I959" s="260" t="s">
        <v>1955</v>
      </c>
      <c r="J959" s="260" t="s">
        <v>1960</v>
      </c>
      <c r="K959" s="260" t="s">
        <v>1961</v>
      </c>
      <c r="L959" s="261">
        <v>45054</v>
      </c>
      <c r="M959" s="260" t="s">
        <v>526</v>
      </c>
    </row>
    <row r="960" spans="1:13" x14ac:dyDescent="0.25">
      <c r="A960" s="258" t="s">
        <v>979</v>
      </c>
      <c r="B960" s="258" t="s">
        <v>980</v>
      </c>
      <c r="C960" s="258" t="s">
        <v>981</v>
      </c>
      <c r="D960" s="258" t="s">
        <v>1193</v>
      </c>
      <c r="E960" s="258">
        <v>5506600</v>
      </c>
      <c r="F960" s="258" t="s">
        <v>1954</v>
      </c>
      <c r="G960" s="258" t="s">
        <v>1219</v>
      </c>
      <c r="H960" s="258">
        <v>2</v>
      </c>
      <c r="I960" s="258" t="s">
        <v>1955</v>
      </c>
      <c r="J960" s="258" t="s">
        <v>1962</v>
      </c>
      <c r="K960" s="258" t="s">
        <v>1963</v>
      </c>
      <c r="L960" s="259">
        <v>45054</v>
      </c>
      <c r="M960" s="258" t="s">
        <v>526</v>
      </c>
    </row>
    <row r="961" spans="1:13" x14ac:dyDescent="0.25">
      <c r="A961" s="260" t="s">
        <v>979</v>
      </c>
      <c r="B961" s="260" t="s">
        <v>980</v>
      </c>
      <c r="C961" s="260" t="s">
        <v>981</v>
      </c>
      <c r="D961" s="260" t="s">
        <v>569</v>
      </c>
      <c r="E961" s="260">
        <v>159000</v>
      </c>
      <c r="F961" s="260" t="s">
        <v>1954</v>
      </c>
      <c r="G961" s="260" t="s">
        <v>1219</v>
      </c>
      <c r="H961" s="260">
        <v>2</v>
      </c>
      <c r="I961" s="260" t="s">
        <v>1955</v>
      </c>
      <c r="J961" s="260" t="s">
        <v>1964</v>
      </c>
      <c r="K961" s="260" t="s">
        <v>1965</v>
      </c>
      <c r="L961" s="261">
        <v>45054</v>
      </c>
      <c r="M961" s="260" t="s">
        <v>526</v>
      </c>
    </row>
    <row r="962" spans="1:13" x14ac:dyDescent="0.25">
      <c r="A962" s="258" t="s">
        <v>979</v>
      </c>
      <c r="B962" s="258" t="s">
        <v>980</v>
      </c>
      <c r="C962" s="258" t="s">
        <v>981</v>
      </c>
      <c r="D962" s="258" t="s">
        <v>562</v>
      </c>
      <c r="E962" s="258">
        <v>134400</v>
      </c>
      <c r="F962" s="258" t="s">
        <v>1954</v>
      </c>
      <c r="G962" s="258" t="s">
        <v>1219</v>
      </c>
      <c r="H962" s="258">
        <v>2</v>
      </c>
      <c r="I962" s="258" t="s">
        <v>1955</v>
      </c>
      <c r="J962" s="258" t="s">
        <v>1966</v>
      </c>
      <c r="K962" s="258" t="s">
        <v>1967</v>
      </c>
      <c r="L962" s="259">
        <v>45054</v>
      </c>
      <c r="M962" s="258" t="s">
        <v>526</v>
      </c>
    </row>
    <row r="963" spans="1:13" x14ac:dyDescent="0.25">
      <c r="A963" s="260" t="s">
        <v>979</v>
      </c>
      <c r="B963" s="260" t="s">
        <v>980</v>
      </c>
      <c r="C963" s="260" t="s">
        <v>981</v>
      </c>
      <c r="D963" s="260" t="s">
        <v>567</v>
      </c>
      <c r="E963" s="260">
        <v>0</v>
      </c>
      <c r="F963" s="260" t="s">
        <v>1954</v>
      </c>
      <c r="G963" s="260" t="s">
        <v>1219</v>
      </c>
      <c r="H963" s="260">
        <v>2</v>
      </c>
      <c r="I963" s="260" t="s">
        <v>1955</v>
      </c>
      <c r="J963" s="260" t="s">
        <v>1968</v>
      </c>
      <c r="K963" s="260" t="s">
        <v>1969</v>
      </c>
      <c r="L963" s="261">
        <v>45054</v>
      </c>
      <c r="M963" s="260" t="s">
        <v>526</v>
      </c>
    </row>
    <row r="964" spans="1:13" x14ac:dyDescent="0.25">
      <c r="A964" s="258" t="s">
        <v>979</v>
      </c>
      <c r="B964" s="258" t="s">
        <v>980</v>
      </c>
      <c r="C964" s="258" t="s">
        <v>981</v>
      </c>
      <c r="D964" s="258" t="s">
        <v>558</v>
      </c>
      <c r="E964" s="258">
        <v>0</v>
      </c>
      <c r="F964" s="258" t="s">
        <v>1954</v>
      </c>
      <c r="G964" s="258" t="s">
        <v>1219</v>
      </c>
      <c r="H964" s="258">
        <v>2</v>
      </c>
      <c r="I964" s="258" t="s">
        <v>1955</v>
      </c>
      <c r="J964" s="258" t="s">
        <v>1968</v>
      </c>
      <c r="K964" s="258" t="s">
        <v>1970</v>
      </c>
      <c r="L964" s="259">
        <v>45054</v>
      </c>
      <c r="M964" s="258" t="s">
        <v>526</v>
      </c>
    </row>
    <row r="965" spans="1:13" x14ac:dyDescent="0.25">
      <c r="A965" s="260" t="s">
        <v>1971</v>
      </c>
      <c r="B965" s="260" t="s">
        <v>1972</v>
      </c>
      <c r="C965" s="260" t="s">
        <v>1912</v>
      </c>
      <c r="D965" s="260" t="s">
        <v>1297</v>
      </c>
      <c r="E965" s="260">
        <v>11400000</v>
      </c>
      <c r="F965" s="260" t="s">
        <v>1913</v>
      </c>
      <c r="G965" s="260" t="s">
        <v>33</v>
      </c>
      <c r="H965" s="260">
        <v>2</v>
      </c>
      <c r="I965" s="260" t="s">
        <v>1914</v>
      </c>
      <c r="J965" s="260" t="s">
        <v>1915</v>
      </c>
      <c r="K965" s="260" t="s">
        <v>1973</v>
      </c>
      <c r="L965" s="261">
        <v>45057</v>
      </c>
      <c r="M965" s="260" t="s">
        <v>20</v>
      </c>
    </row>
    <row r="966" spans="1:13" x14ac:dyDescent="0.25">
      <c r="A966" s="258" t="s">
        <v>1971</v>
      </c>
      <c r="B966" s="258" t="s">
        <v>1972</v>
      </c>
      <c r="C966" s="258" t="s">
        <v>1912</v>
      </c>
      <c r="D966" s="258" t="s">
        <v>927</v>
      </c>
      <c r="E966" s="258">
        <v>12851</v>
      </c>
      <c r="F966" s="258" t="s">
        <v>1974</v>
      </c>
      <c r="G966" s="258" t="s">
        <v>1219</v>
      </c>
      <c r="H966" s="258">
        <v>2</v>
      </c>
      <c r="I966" s="258" t="s">
        <v>1975</v>
      </c>
      <c r="J966" s="258" t="s">
        <v>1976</v>
      </c>
      <c r="K966" s="258" t="s">
        <v>1977</v>
      </c>
      <c r="L966" s="259">
        <v>45057</v>
      </c>
      <c r="M966" s="258" t="s">
        <v>526</v>
      </c>
    </row>
    <row r="967" spans="1:13" x14ac:dyDescent="0.25">
      <c r="A967" s="260" t="s">
        <v>1971</v>
      </c>
      <c r="B967" s="260" t="s">
        <v>1972</v>
      </c>
      <c r="C967" s="260" t="s">
        <v>1912</v>
      </c>
      <c r="D967" s="260" t="s">
        <v>1006</v>
      </c>
      <c r="E967" s="260">
        <v>6429000</v>
      </c>
      <c r="F967" s="260" t="s">
        <v>1978</v>
      </c>
      <c r="G967" s="260" t="s">
        <v>1219</v>
      </c>
      <c r="H967" s="260">
        <v>2</v>
      </c>
      <c r="I967" s="260" t="s">
        <v>1979</v>
      </c>
      <c r="J967" s="260" t="s">
        <v>1980</v>
      </c>
      <c r="K967" s="260" t="s">
        <v>1981</v>
      </c>
      <c r="L967" s="261">
        <v>45057</v>
      </c>
      <c r="M967" s="260" t="s">
        <v>526</v>
      </c>
    </row>
    <row r="968" spans="1:13" x14ac:dyDescent="0.25">
      <c r="A968" s="258" t="s">
        <v>1971</v>
      </c>
      <c r="B968" s="258" t="s">
        <v>1972</v>
      </c>
      <c r="C968" s="258" t="s">
        <v>1912</v>
      </c>
      <c r="D968" s="258" t="s">
        <v>932</v>
      </c>
      <c r="E968" s="258">
        <v>690000</v>
      </c>
      <c r="F968" s="258" t="s">
        <v>1982</v>
      </c>
      <c r="G968" s="258" t="s">
        <v>1219</v>
      </c>
      <c r="H968" s="258">
        <v>2</v>
      </c>
      <c r="I968" s="258" t="s">
        <v>1983</v>
      </c>
      <c r="J968" s="258" t="s">
        <v>1984</v>
      </c>
      <c r="K968" s="258" t="s">
        <v>1985</v>
      </c>
      <c r="L968" s="259">
        <v>45057</v>
      </c>
      <c r="M968" s="258" t="s">
        <v>20</v>
      </c>
    </row>
    <row r="969" spans="1:13" x14ac:dyDescent="0.25">
      <c r="A969" s="260" t="s">
        <v>1971</v>
      </c>
      <c r="B969" s="260" t="s">
        <v>1972</v>
      </c>
      <c r="C969" s="260" t="s">
        <v>1912</v>
      </c>
      <c r="D969" s="260" t="s">
        <v>769</v>
      </c>
      <c r="E969" s="260">
        <v>17000</v>
      </c>
      <c r="F969" s="260" t="s">
        <v>1986</v>
      </c>
      <c r="G969" s="260" t="s">
        <v>1219</v>
      </c>
      <c r="H969" s="260">
        <v>2</v>
      </c>
      <c r="I969" s="260" t="s">
        <v>1987</v>
      </c>
      <c r="J969" s="260" t="s">
        <v>1988</v>
      </c>
      <c r="K969" s="260" t="s">
        <v>1989</v>
      </c>
      <c r="L969" s="261">
        <v>45057</v>
      </c>
      <c r="M969" s="260" t="s">
        <v>20</v>
      </c>
    </row>
    <row r="970" spans="1:13" x14ac:dyDescent="0.25">
      <c r="A970" s="258" t="s">
        <v>1971</v>
      </c>
      <c r="B970" s="258" t="s">
        <v>1972</v>
      </c>
      <c r="C970" s="258" t="s">
        <v>1912</v>
      </c>
      <c r="D970" s="258" t="s">
        <v>40</v>
      </c>
      <c r="E970" s="258">
        <v>12763</v>
      </c>
      <c r="F970" s="258" t="s">
        <v>1990</v>
      </c>
      <c r="G970" s="258" t="s">
        <v>1219</v>
      </c>
      <c r="H970" s="258">
        <v>2</v>
      </c>
      <c r="I970" s="258" t="s">
        <v>1991</v>
      </c>
      <c r="J970" s="258" t="s">
        <v>1992</v>
      </c>
      <c r="K970" s="258" t="s">
        <v>1993</v>
      </c>
      <c r="L970" s="259">
        <v>45057</v>
      </c>
      <c r="M970" s="258" t="s">
        <v>20</v>
      </c>
    </row>
    <row r="971" spans="1:13" x14ac:dyDescent="0.25">
      <c r="A971" s="260" t="s">
        <v>1971</v>
      </c>
      <c r="B971" s="260" t="s">
        <v>1972</v>
      </c>
      <c r="C971" s="260" t="s">
        <v>1912</v>
      </c>
      <c r="D971" s="260" t="s">
        <v>854</v>
      </c>
      <c r="E971" s="260">
        <v>2248</v>
      </c>
      <c r="F971" s="260" t="s">
        <v>1990</v>
      </c>
      <c r="G971" s="260" t="s">
        <v>1219</v>
      </c>
      <c r="H971" s="260">
        <v>2</v>
      </c>
      <c r="I971" s="260" t="s">
        <v>1991</v>
      </c>
      <c r="J971" s="260" t="s">
        <v>1992</v>
      </c>
      <c r="K971" s="260" t="s">
        <v>1994</v>
      </c>
      <c r="L971" s="261">
        <v>45057</v>
      </c>
      <c r="M971" s="260" t="s">
        <v>20</v>
      </c>
    </row>
    <row r="972" spans="1:13" x14ac:dyDescent="0.25">
      <c r="A972" s="258" t="s">
        <v>1971</v>
      </c>
      <c r="B972" s="258" t="s">
        <v>1972</v>
      </c>
      <c r="C972" s="258" t="s">
        <v>1912</v>
      </c>
      <c r="D972" s="258" t="s">
        <v>937</v>
      </c>
      <c r="E972" s="258">
        <v>5236</v>
      </c>
      <c r="F972" s="258" t="s">
        <v>1995</v>
      </c>
      <c r="G972" s="258" t="s">
        <v>1219</v>
      </c>
      <c r="H972" s="258">
        <v>2</v>
      </c>
      <c r="I972" s="258" t="s">
        <v>1991</v>
      </c>
      <c r="J972" s="258" t="s">
        <v>1996</v>
      </c>
      <c r="K972" s="258" t="s">
        <v>1997</v>
      </c>
      <c r="L972" s="259">
        <v>45057</v>
      </c>
      <c r="M972" s="258" t="s">
        <v>20</v>
      </c>
    </row>
    <row r="973" spans="1:13" x14ac:dyDescent="0.25">
      <c r="A973" s="260" t="s">
        <v>1971</v>
      </c>
      <c r="B973" s="260" t="s">
        <v>1972</v>
      </c>
      <c r="C973" s="260" t="s">
        <v>1912</v>
      </c>
      <c r="D973" s="260" t="s">
        <v>567</v>
      </c>
      <c r="E973" s="260">
        <v>0</v>
      </c>
      <c r="F973" s="260" t="s">
        <v>999</v>
      </c>
      <c r="G973" s="260" t="s">
        <v>17</v>
      </c>
      <c r="H973" s="260" t="s">
        <v>17</v>
      </c>
      <c r="I973" s="260" t="s">
        <v>17</v>
      </c>
      <c r="J973" s="260" t="s">
        <v>1694</v>
      </c>
      <c r="K973" s="260" t="s">
        <v>1998</v>
      </c>
      <c r="L973" s="261">
        <v>45057</v>
      </c>
      <c r="M973" s="260" t="s">
        <v>20</v>
      </c>
    </row>
    <row r="974" spans="1:13" x14ac:dyDescent="0.25">
      <c r="A974" s="258" t="s">
        <v>1971</v>
      </c>
      <c r="B974" s="258" t="s">
        <v>1972</v>
      </c>
      <c r="C974" s="258" t="s">
        <v>1912</v>
      </c>
      <c r="D974" s="258" t="s">
        <v>558</v>
      </c>
      <c r="E974" s="258">
        <v>0</v>
      </c>
      <c r="F974" s="258" t="s">
        <v>17</v>
      </c>
      <c r="G974" s="258" t="s">
        <v>17</v>
      </c>
      <c r="H974" s="258" t="s">
        <v>17</v>
      </c>
      <c r="I974" s="258" t="s">
        <v>17</v>
      </c>
      <c r="J974" s="258" t="s">
        <v>1696</v>
      </c>
      <c r="K974" s="258" t="s">
        <v>1999</v>
      </c>
      <c r="L974" s="259">
        <v>45057</v>
      </c>
      <c r="M974" s="258" t="s">
        <v>20</v>
      </c>
    </row>
    <row r="975" spans="1:13" x14ac:dyDescent="0.25">
      <c r="A975" s="260" t="s">
        <v>1971</v>
      </c>
      <c r="B975" s="260" t="s">
        <v>1972</v>
      </c>
      <c r="C975" s="260" t="s">
        <v>1912</v>
      </c>
      <c r="D975" s="260" t="s">
        <v>47</v>
      </c>
      <c r="E975" s="260">
        <v>3</v>
      </c>
      <c r="F975" s="260" t="s">
        <v>2000</v>
      </c>
      <c r="G975" s="260" t="s">
        <v>1219</v>
      </c>
      <c r="H975" s="260">
        <v>2</v>
      </c>
      <c r="I975" s="260" t="s">
        <v>2001</v>
      </c>
      <c r="J975" s="260" t="s">
        <v>2002</v>
      </c>
      <c r="K975" s="260" t="s">
        <v>2003</v>
      </c>
      <c r="L975" s="261">
        <v>45057</v>
      </c>
      <c r="M975" s="260" t="s">
        <v>20</v>
      </c>
    </row>
    <row r="976" spans="1:13" x14ac:dyDescent="0.25">
      <c r="A976" s="258" t="s">
        <v>1971</v>
      </c>
      <c r="B976" s="258" t="s">
        <v>1972</v>
      </c>
      <c r="C976" s="258" t="s">
        <v>1912</v>
      </c>
      <c r="D976" s="258" t="s">
        <v>26</v>
      </c>
      <c r="E976" s="258" t="s">
        <v>17</v>
      </c>
      <c r="F976" s="258" t="s">
        <v>17</v>
      </c>
      <c r="G976" s="258" t="s">
        <v>17</v>
      </c>
      <c r="H976" s="258" t="s">
        <v>17</v>
      </c>
      <c r="I976" s="258" t="s">
        <v>17</v>
      </c>
      <c r="J976" s="258" t="s">
        <v>1520</v>
      </c>
      <c r="K976" s="258" t="s">
        <v>2004</v>
      </c>
      <c r="L976" s="259">
        <v>45057</v>
      </c>
      <c r="M976" s="258" t="s">
        <v>20</v>
      </c>
    </row>
    <row r="977" spans="1:13" x14ac:dyDescent="0.25">
      <c r="A977" s="260" t="s">
        <v>1971</v>
      </c>
      <c r="B977" s="260" t="s">
        <v>1972</v>
      </c>
      <c r="C977" s="260" t="s">
        <v>1912</v>
      </c>
      <c r="D977" s="260" t="s">
        <v>28</v>
      </c>
      <c r="E977" s="260" t="s">
        <v>17</v>
      </c>
      <c r="F977" s="260" t="s">
        <v>17</v>
      </c>
      <c r="G977" s="260" t="s">
        <v>17</v>
      </c>
      <c r="H977" s="260" t="s">
        <v>17</v>
      </c>
      <c r="I977" s="260" t="s">
        <v>17</v>
      </c>
      <c r="J977" s="260" t="s">
        <v>1522</v>
      </c>
      <c r="K977" s="260" t="s">
        <v>2005</v>
      </c>
      <c r="L977" s="261">
        <v>45057</v>
      </c>
      <c r="M977" s="260" t="s">
        <v>20</v>
      </c>
    </row>
    <row r="978" spans="1:13" x14ac:dyDescent="0.25">
      <c r="A978" s="258" t="s">
        <v>1971</v>
      </c>
      <c r="B978" s="258" t="s">
        <v>1972</v>
      </c>
      <c r="C978" s="258" t="s">
        <v>1912</v>
      </c>
      <c r="D978" s="258" t="s">
        <v>38</v>
      </c>
      <c r="E978" s="258">
        <v>33000</v>
      </c>
      <c r="F978" s="258" t="s">
        <v>2006</v>
      </c>
      <c r="G978" s="258" t="s">
        <v>1219</v>
      </c>
      <c r="H978" s="258">
        <v>2</v>
      </c>
      <c r="I978" s="258" t="s">
        <v>2007</v>
      </c>
      <c r="J978" s="258" t="s">
        <v>2008</v>
      </c>
      <c r="K978" s="258" t="s">
        <v>2009</v>
      </c>
      <c r="L978" s="259">
        <v>45057</v>
      </c>
      <c r="M978" s="258" t="s">
        <v>20</v>
      </c>
    </row>
    <row r="979" spans="1:13" x14ac:dyDescent="0.25">
      <c r="A979" s="260" t="s">
        <v>1971</v>
      </c>
      <c r="B979" s="260" t="s">
        <v>1972</v>
      </c>
      <c r="C979" s="260" t="s">
        <v>1912</v>
      </c>
      <c r="D979" s="260" t="s">
        <v>16</v>
      </c>
      <c r="E979" s="260">
        <v>83858</v>
      </c>
      <c r="F979" s="260" t="s">
        <v>2010</v>
      </c>
      <c r="G979" s="260" t="s">
        <v>33</v>
      </c>
      <c r="H979" s="260">
        <v>2</v>
      </c>
      <c r="I979" s="260" t="s">
        <v>1991</v>
      </c>
      <c r="J979" s="260" t="s">
        <v>2011</v>
      </c>
      <c r="K979" s="260" t="s">
        <v>2012</v>
      </c>
      <c r="L979" s="261">
        <v>45057</v>
      </c>
      <c r="M979" s="260" t="s">
        <v>20</v>
      </c>
    </row>
    <row r="980" spans="1:13" x14ac:dyDescent="0.25">
      <c r="A980" s="258" t="s">
        <v>1971</v>
      </c>
      <c r="B980" s="258" t="s">
        <v>1972</v>
      </c>
      <c r="C980" s="258" t="s">
        <v>1912</v>
      </c>
      <c r="D980" s="258" t="s">
        <v>21</v>
      </c>
      <c r="E980" s="258">
        <v>53815</v>
      </c>
      <c r="F980" s="258" t="s">
        <v>2010</v>
      </c>
      <c r="G980" s="258" t="s">
        <v>1219</v>
      </c>
      <c r="H980" s="258">
        <v>2</v>
      </c>
      <c r="I980" s="258" t="s">
        <v>1991</v>
      </c>
      <c r="J980" s="258" t="s">
        <v>2013</v>
      </c>
      <c r="K980" s="258" t="s">
        <v>2014</v>
      </c>
      <c r="L980" s="259">
        <v>45057</v>
      </c>
      <c r="M980" s="258" t="s">
        <v>20</v>
      </c>
    </row>
    <row r="981" spans="1:13" x14ac:dyDescent="0.25">
      <c r="A981" s="260" t="s">
        <v>1971</v>
      </c>
      <c r="B981" s="260" t="s">
        <v>1972</v>
      </c>
      <c r="C981" s="260" t="s">
        <v>1912</v>
      </c>
      <c r="D981" s="260" t="s">
        <v>1053</v>
      </c>
      <c r="E981" s="260" t="s">
        <v>17</v>
      </c>
      <c r="F981" s="260" t="s">
        <v>17</v>
      </c>
      <c r="G981" s="260" t="s">
        <v>17</v>
      </c>
      <c r="H981" s="260" t="s">
        <v>17</v>
      </c>
      <c r="I981" s="260" t="s">
        <v>17</v>
      </c>
      <c r="J981" s="260" t="s">
        <v>1543</v>
      </c>
      <c r="K981" s="260" t="s">
        <v>2015</v>
      </c>
      <c r="L981" s="261">
        <v>45057</v>
      </c>
      <c r="M981" s="260" t="s">
        <v>20</v>
      </c>
    </row>
    <row r="982" spans="1:13" x14ac:dyDescent="0.25">
      <c r="A982" s="258" t="s">
        <v>1971</v>
      </c>
      <c r="B982" s="258" t="s">
        <v>1972</v>
      </c>
      <c r="C982" s="258" t="s">
        <v>1912</v>
      </c>
      <c r="D982" s="258" t="s">
        <v>24</v>
      </c>
      <c r="E982" s="258">
        <v>1500000000</v>
      </c>
      <c r="F982" s="258" t="s">
        <v>2010</v>
      </c>
      <c r="G982" s="258" t="s">
        <v>33</v>
      </c>
      <c r="H982" s="258">
        <v>2</v>
      </c>
      <c r="I982" s="258" t="s">
        <v>1991</v>
      </c>
      <c r="J982" s="258" t="s">
        <v>2016</v>
      </c>
      <c r="K982" s="258" t="s">
        <v>2017</v>
      </c>
      <c r="L982" s="259">
        <v>45057</v>
      </c>
      <c r="M982" s="258" t="s">
        <v>20</v>
      </c>
    </row>
    <row r="983" spans="1:13" x14ac:dyDescent="0.25">
      <c r="A983" s="260" t="s">
        <v>280</v>
      </c>
      <c r="B983" s="260" t="s">
        <v>281</v>
      </c>
      <c r="C983" s="260" t="s">
        <v>282</v>
      </c>
      <c r="D983" s="260" t="s">
        <v>2018</v>
      </c>
      <c r="E983" s="260">
        <v>2</v>
      </c>
      <c r="F983" s="260" t="s">
        <v>2019</v>
      </c>
      <c r="G983" s="260" t="s">
        <v>33</v>
      </c>
      <c r="H983" s="260">
        <v>2</v>
      </c>
      <c r="I983" s="260" t="s">
        <v>17</v>
      </c>
      <c r="J983" s="260" t="s">
        <v>17</v>
      </c>
      <c r="K983" s="260" t="s">
        <v>2020</v>
      </c>
      <c r="L983" s="261">
        <v>45061</v>
      </c>
      <c r="M983" s="260" t="s">
        <v>20</v>
      </c>
    </row>
    <row r="984" spans="1:13" x14ac:dyDescent="0.25">
      <c r="A984" s="258" t="s">
        <v>280</v>
      </c>
      <c r="B984" s="258" t="s">
        <v>281</v>
      </c>
      <c r="C984" s="258" t="s">
        <v>282</v>
      </c>
      <c r="D984" s="258" t="s">
        <v>2021</v>
      </c>
      <c r="E984" s="258">
        <v>0</v>
      </c>
      <c r="F984" s="258" t="s">
        <v>2019</v>
      </c>
      <c r="G984" s="258" t="s">
        <v>33</v>
      </c>
      <c r="H984" s="258">
        <v>2</v>
      </c>
      <c r="I984" s="258" t="s">
        <v>17</v>
      </c>
      <c r="J984" s="258" t="s">
        <v>17</v>
      </c>
      <c r="K984" s="258" t="s">
        <v>2022</v>
      </c>
      <c r="L984" s="259">
        <v>45061</v>
      </c>
      <c r="M984" s="258" t="s">
        <v>20</v>
      </c>
    </row>
    <row r="985" spans="1:13" x14ac:dyDescent="0.25">
      <c r="A985" s="260" t="s">
        <v>280</v>
      </c>
      <c r="B985" s="260" t="s">
        <v>281</v>
      </c>
      <c r="C985" s="260" t="s">
        <v>282</v>
      </c>
      <c r="D985" s="260" t="s">
        <v>2023</v>
      </c>
      <c r="E985" s="260">
        <v>2</v>
      </c>
      <c r="F985" s="260" t="s">
        <v>2019</v>
      </c>
      <c r="G985" s="260" t="s">
        <v>33</v>
      </c>
      <c r="H985" s="260">
        <v>2</v>
      </c>
      <c r="I985" s="260" t="s">
        <v>17</v>
      </c>
      <c r="J985" s="260" t="s">
        <v>17</v>
      </c>
      <c r="K985" s="260" t="s">
        <v>2024</v>
      </c>
      <c r="L985" s="261">
        <v>45061</v>
      </c>
      <c r="M985" s="260" t="s">
        <v>20</v>
      </c>
    </row>
    <row r="986" spans="1:13" x14ac:dyDescent="0.25">
      <c r="A986" s="258" t="s">
        <v>280</v>
      </c>
      <c r="B986" s="258" t="s">
        <v>281</v>
      </c>
      <c r="C986" s="258" t="s">
        <v>282</v>
      </c>
      <c r="D986" s="258" t="s">
        <v>2025</v>
      </c>
      <c r="E986" s="258">
        <v>3</v>
      </c>
      <c r="F986" s="258" t="s">
        <v>2019</v>
      </c>
      <c r="G986" s="258" t="s">
        <v>33</v>
      </c>
      <c r="H986" s="258">
        <v>2</v>
      </c>
      <c r="I986" s="258" t="s">
        <v>17</v>
      </c>
      <c r="J986" s="258" t="s">
        <v>17</v>
      </c>
      <c r="K986" s="258" t="s">
        <v>2026</v>
      </c>
      <c r="L986" s="259">
        <v>45061</v>
      </c>
      <c r="M986" s="258" t="s">
        <v>20</v>
      </c>
    </row>
    <row r="987" spans="1:13" x14ac:dyDescent="0.25">
      <c r="A987" s="260" t="s">
        <v>280</v>
      </c>
      <c r="B987" s="260" t="s">
        <v>281</v>
      </c>
      <c r="C987" s="260" t="s">
        <v>282</v>
      </c>
      <c r="D987" s="260" t="s">
        <v>2027</v>
      </c>
      <c r="E987" s="260">
        <v>3</v>
      </c>
      <c r="F987" s="260" t="s">
        <v>2019</v>
      </c>
      <c r="G987" s="260" t="s">
        <v>33</v>
      </c>
      <c r="H987" s="260">
        <v>2</v>
      </c>
      <c r="I987" s="260" t="s">
        <v>17</v>
      </c>
      <c r="J987" s="260" t="s">
        <v>17</v>
      </c>
      <c r="K987" s="260" t="s">
        <v>2028</v>
      </c>
      <c r="L987" s="261">
        <v>45061</v>
      </c>
      <c r="M987" s="260" t="s">
        <v>20</v>
      </c>
    </row>
    <row r="988" spans="1:13" x14ac:dyDescent="0.25">
      <c r="A988" s="258" t="s">
        <v>280</v>
      </c>
      <c r="B988" s="258" t="s">
        <v>281</v>
      </c>
      <c r="C988" s="258" t="s">
        <v>282</v>
      </c>
      <c r="D988" s="258" t="s">
        <v>2029</v>
      </c>
      <c r="E988" s="258">
        <v>1</v>
      </c>
      <c r="F988" s="258" t="s">
        <v>2019</v>
      </c>
      <c r="G988" s="258" t="s">
        <v>33</v>
      </c>
      <c r="H988" s="258">
        <v>2</v>
      </c>
      <c r="I988" s="258" t="s">
        <v>17</v>
      </c>
      <c r="J988" s="258" t="s">
        <v>17</v>
      </c>
      <c r="K988" s="258" t="s">
        <v>2030</v>
      </c>
      <c r="L988" s="259">
        <v>45061</v>
      </c>
      <c r="M988" s="258" t="s">
        <v>20</v>
      </c>
    </row>
    <row r="989" spans="1:13" x14ac:dyDescent="0.25">
      <c r="A989" s="260" t="s">
        <v>280</v>
      </c>
      <c r="B989" s="260" t="s">
        <v>281</v>
      </c>
      <c r="C989" s="260" t="s">
        <v>282</v>
      </c>
      <c r="D989" s="260" t="s">
        <v>2031</v>
      </c>
      <c r="E989" s="260">
        <v>2</v>
      </c>
      <c r="F989" s="260" t="s">
        <v>2019</v>
      </c>
      <c r="G989" s="260" t="s">
        <v>33</v>
      </c>
      <c r="H989" s="260">
        <v>2</v>
      </c>
      <c r="I989" s="260" t="s">
        <v>17</v>
      </c>
      <c r="J989" s="260" t="s">
        <v>17</v>
      </c>
      <c r="K989" s="260" t="s">
        <v>2032</v>
      </c>
      <c r="L989" s="261">
        <v>45061</v>
      </c>
      <c r="M989" s="260" t="s">
        <v>20</v>
      </c>
    </row>
    <row r="990" spans="1:13" x14ac:dyDescent="0.25">
      <c r="A990" s="258" t="s">
        <v>280</v>
      </c>
      <c r="B990" s="258" t="s">
        <v>281</v>
      </c>
      <c r="C990" s="258" t="s">
        <v>282</v>
      </c>
      <c r="D990" s="258" t="s">
        <v>2033</v>
      </c>
      <c r="E990" s="258">
        <v>3</v>
      </c>
      <c r="F990" s="258" t="s">
        <v>2019</v>
      </c>
      <c r="G990" s="258" t="s">
        <v>33</v>
      </c>
      <c r="H990" s="258">
        <v>2</v>
      </c>
      <c r="I990" s="258" t="s">
        <v>17</v>
      </c>
      <c r="J990" s="258" t="s">
        <v>17</v>
      </c>
      <c r="K990" s="258" t="s">
        <v>2034</v>
      </c>
      <c r="L990" s="259">
        <v>45061</v>
      </c>
      <c r="M990" s="258" t="s">
        <v>20</v>
      </c>
    </row>
    <row r="991" spans="1:13" x14ac:dyDescent="0.25">
      <c r="A991" s="260" t="s">
        <v>280</v>
      </c>
      <c r="B991" s="260" t="s">
        <v>281</v>
      </c>
      <c r="C991" s="260" t="s">
        <v>282</v>
      </c>
      <c r="D991" s="260" t="s">
        <v>2035</v>
      </c>
      <c r="E991" s="260">
        <v>1</v>
      </c>
      <c r="F991" s="260" t="s">
        <v>2019</v>
      </c>
      <c r="G991" s="260" t="s">
        <v>33</v>
      </c>
      <c r="H991" s="260">
        <v>2</v>
      </c>
      <c r="I991" s="260" t="s">
        <v>17</v>
      </c>
      <c r="J991" s="260" t="s">
        <v>17</v>
      </c>
      <c r="K991" s="260" t="s">
        <v>2036</v>
      </c>
      <c r="L991" s="261">
        <v>45061</v>
      </c>
      <c r="M991" s="260" t="s">
        <v>20</v>
      </c>
    </row>
    <row r="992" spans="1:13" x14ac:dyDescent="0.25">
      <c r="A992" s="258" t="s">
        <v>133</v>
      </c>
      <c r="B992" s="258" t="s">
        <v>134</v>
      </c>
      <c r="C992" s="258" t="s">
        <v>135</v>
      </c>
      <c r="D992" s="258" t="s">
        <v>2018</v>
      </c>
      <c r="E992" s="258">
        <v>0</v>
      </c>
      <c r="F992" s="258" t="s">
        <v>2019</v>
      </c>
      <c r="G992" s="258" t="s">
        <v>33</v>
      </c>
      <c r="H992" s="258">
        <v>2</v>
      </c>
      <c r="I992" s="258" t="s">
        <v>17</v>
      </c>
      <c r="J992" s="258" t="s">
        <v>17</v>
      </c>
      <c r="K992" s="258" t="s">
        <v>2037</v>
      </c>
      <c r="L992" s="259">
        <v>45061</v>
      </c>
      <c r="M992" s="258" t="s">
        <v>20</v>
      </c>
    </row>
    <row r="993" spans="1:13" x14ac:dyDescent="0.25">
      <c r="A993" s="260" t="s">
        <v>133</v>
      </c>
      <c r="B993" s="260" t="s">
        <v>134</v>
      </c>
      <c r="C993" s="260" t="s">
        <v>135</v>
      </c>
      <c r="D993" s="260" t="s">
        <v>2021</v>
      </c>
      <c r="E993" s="260">
        <v>1</v>
      </c>
      <c r="F993" s="260" t="s">
        <v>2019</v>
      </c>
      <c r="G993" s="260" t="s">
        <v>33</v>
      </c>
      <c r="H993" s="260">
        <v>2</v>
      </c>
      <c r="I993" s="260" t="s">
        <v>17</v>
      </c>
      <c r="J993" s="260" t="s">
        <v>17</v>
      </c>
      <c r="K993" s="260" t="s">
        <v>2038</v>
      </c>
      <c r="L993" s="261">
        <v>45061</v>
      </c>
      <c r="M993" s="260" t="s">
        <v>20</v>
      </c>
    </row>
    <row r="994" spans="1:13" x14ac:dyDescent="0.25">
      <c r="A994" s="258" t="s">
        <v>133</v>
      </c>
      <c r="B994" s="258" t="s">
        <v>134</v>
      </c>
      <c r="C994" s="258" t="s">
        <v>135</v>
      </c>
      <c r="D994" s="258" t="s">
        <v>2023</v>
      </c>
      <c r="E994" s="258">
        <v>2</v>
      </c>
      <c r="F994" s="258" t="s">
        <v>2019</v>
      </c>
      <c r="G994" s="258" t="s">
        <v>33</v>
      </c>
      <c r="H994" s="258">
        <v>2</v>
      </c>
      <c r="I994" s="258" t="s">
        <v>17</v>
      </c>
      <c r="J994" s="258" t="s">
        <v>17</v>
      </c>
      <c r="K994" s="258" t="s">
        <v>2039</v>
      </c>
      <c r="L994" s="259">
        <v>45061</v>
      </c>
      <c r="M994" s="258" t="s">
        <v>20</v>
      </c>
    </row>
    <row r="995" spans="1:13" x14ac:dyDescent="0.25">
      <c r="A995" s="260" t="s">
        <v>133</v>
      </c>
      <c r="B995" s="260" t="s">
        <v>134</v>
      </c>
      <c r="C995" s="260" t="s">
        <v>135</v>
      </c>
      <c r="D995" s="260" t="s">
        <v>2025</v>
      </c>
      <c r="E995" s="260">
        <v>3</v>
      </c>
      <c r="F995" s="260" t="s">
        <v>2019</v>
      </c>
      <c r="G995" s="260" t="s">
        <v>33</v>
      </c>
      <c r="H995" s="260">
        <v>2</v>
      </c>
      <c r="I995" s="260" t="s">
        <v>17</v>
      </c>
      <c r="J995" s="260" t="s">
        <v>17</v>
      </c>
      <c r="K995" s="260" t="s">
        <v>2040</v>
      </c>
      <c r="L995" s="261">
        <v>45061</v>
      </c>
      <c r="M995" s="260" t="s">
        <v>20</v>
      </c>
    </row>
    <row r="996" spans="1:13" x14ac:dyDescent="0.25">
      <c r="A996" s="258" t="s">
        <v>133</v>
      </c>
      <c r="B996" s="258" t="s">
        <v>134</v>
      </c>
      <c r="C996" s="258" t="s">
        <v>135</v>
      </c>
      <c r="D996" s="258" t="s">
        <v>2027</v>
      </c>
      <c r="E996" s="258">
        <v>3</v>
      </c>
      <c r="F996" s="258" t="s">
        <v>2019</v>
      </c>
      <c r="G996" s="258" t="s">
        <v>33</v>
      </c>
      <c r="H996" s="258">
        <v>2</v>
      </c>
      <c r="I996" s="258" t="s">
        <v>17</v>
      </c>
      <c r="J996" s="258" t="s">
        <v>17</v>
      </c>
      <c r="K996" s="258" t="s">
        <v>2041</v>
      </c>
      <c r="L996" s="259">
        <v>45061</v>
      </c>
      <c r="M996" s="258" t="s">
        <v>20</v>
      </c>
    </row>
    <row r="997" spans="1:13" x14ac:dyDescent="0.25">
      <c r="A997" s="260" t="s">
        <v>133</v>
      </c>
      <c r="B997" s="260" t="s">
        <v>134</v>
      </c>
      <c r="C997" s="260" t="s">
        <v>135</v>
      </c>
      <c r="D997" s="260" t="s">
        <v>2029</v>
      </c>
      <c r="E997" s="260">
        <v>1</v>
      </c>
      <c r="F997" s="260" t="s">
        <v>2019</v>
      </c>
      <c r="G997" s="260" t="s">
        <v>33</v>
      </c>
      <c r="H997" s="260">
        <v>2</v>
      </c>
      <c r="I997" s="260" t="s">
        <v>17</v>
      </c>
      <c r="J997" s="260" t="s">
        <v>17</v>
      </c>
      <c r="K997" s="260" t="s">
        <v>2042</v>
      </c>
      <c r="L997" s="261">
        <v>45061</v>
      </c>
      <c r="M997" s="260" t="s">
        <v>20</v>
      </c>
    </row>
    <row r="998" spans="1:13" x14ac:dyDescent="0.25">
      <c r="A998" s="258" t="s">
        <v>133</v>
      </c>
      <c r="B998" s="258" t="s">
        <v>134</v>
      </c>
      <c r="C998" s="258" t="s">
        <v>135</v>
      </c>
      <c r="D998" s="258" t="s">
        <v>2031</v>
      </c>
      <c r="E998" s="258">
        <v>2</v>
      </c>
      <c r="F998" s="258" t="s">
        <v>2019</v>
      </c>
      <c r="G998" s="258" t="s">
        <v>33</v>
      </c>
      <c r="H998" s="258">
        <v>2</v>
      </c>
      <c r="I998" s="258" t="s">
        <v>17</v>
      </c>
      <c r="J998" s="258" t="s">
        <v>17</v>
      </c>
      <c r="K998" s="258" t="s">
        <v>2043</v>
      </c>
      <c r="L998" s="259">
        <v>45061</v>
      </c>
      <c r="M998" s="258" t="s">
        <v>20</v>
      </c>
    </row>
    <row r="999" spans="1:13" x14ac:dyDescent="0.25">
      <c r="A999" s="260" t="s">
        <v>133</v>
      </c>
      <c r="B999" s="260" t="s">
        <v>134</v>
      </c>
      <c r="C999" s="260" t="s">
        <v>135</v>
      </c>
      <c r="D999" s="260" t="s">
        <v>2033</v>
      </c>
      <c r="E999" s="260">
        <v>3</v>
      </c>
      <c r="F999" s="260" t="s">
        <v>2019</v>
      </c>
      <c r="G999" s="260" t="s">
        <v>33</v>
      </c>
      <c r="H999" s="260">
        <v>2</v>
      </c>
      <c r="I999" s="260" t="s">
        <v>17</v>
      </c>
      <c r="J999" s="260" t="s">
        <v>17</v>
      </c>
      <c r="K999" s="260" t="s">
        <v>2044</v>
      </c>
      <c r="L999" s="261">
        <v>45061</v>
      </c>
      <c r="M999" s="260" t="s">
        <v>20</v>
      </c>
    </row>
    <row r="1000" spans="1:13" x14ac:dyDescent="0.25">
      <c r="A1000" s="258" t="s">
        <v>133</v>
      </c>
      <c r="B1000" s="258" t="s">
        <v>134</v>
      </c>
      <c r="C1000" s="258" t="s">
        <v>135</v>
      </c>
      <c r="D1000" s="258" t="s">
        <v>2035</v>
      </c>
      <c r="E1000" s="258">
        <v>3</v>
      </c>
      <c r="F1000" s="258" t="s">
        <v>2019</v>
      </c>
      <c r="G1000" s="258" t="s">
        <v>33</v>
      </c>
      <c r="H1000" s="258">
        <v>2</v>
      </c>
      <c r="I1000" s="258" t="s">
        <v>17</v>
      </c>
      <c r="J1000" s="258" t="s">
        <v>17</v>
      </c>
      <c r="K1000" s="258" t="s">
        <v>2045</v>
      </c>
      <c r="L1000" s="259">
        <v>45061</v>
      </c>
      <c r="M1000" s="258" t="s">
        <v>20</v>
      </c>
    </row>
    <row r="1001" spans="1:13" x14ac:dyDescent="0.25">
      <c r="A1001" s="260" t="s">
        <v>195</v>
      </c>
      <c r="B1001" s="260" t="s">
        <v>196</v>
      </c>
      <c r="C1001" s="260" t="s">
        <v>197</v>
      </c>
      <c r="D1001" s="260" t="s">
        <v>2018</v>
      </c>
      <c r="E1001" s="260">
        <v>0</v>
      </c>
      <c r="F1001" s="260" t="s">
        <v>2019</v>
      </c>
      <c r="G1001" s="260" t="s">
        <v>33</v>
      </c>
      <c r="H1001" s="260">
        <v>2</v>
      </c>
      <c r="I1001" s="260" t="s">
        <v>17</v>
      </c>
      <c r="J1001" s="260" t="s">
        <v>17</v>
      </c>
      <c r="K1001" s="260" t="s">
        <v>2046</v>
      </c>
      <c r="L1001" s="261">
        <v>45061</v>
      </c>
      <c r="M1001" s="260" t="s">
        <v>20</v>
      </c>
    </row>
    <row r="1002" spans="1:13" x14ac:dyDescent="0.25">
      <c r="A1002" s="258" t="s">
        <v>195</v>
      </c>
      <c r="B1002" s="258" t="s">
        <v>196</v>
      </c>
      <c r="C1002" s="258" t="s">
        <v>197</v>
      </c>
      <c r="D1002" s="258" t="s">
        <v>2021</v>
      </c>
      <c r="E1002" s="258">
        <v>1</v>
      </c>
      <c r="F1002" s="258" t="s">
        <v>2019</v>
      </c>
      <c r="G1002" s="258" t="s">
        <v>33</v>
      </c>
      <c r="H1002" s="258">
        <v>2</v>
      </c>
      <c r="I1002" s="258" t="s">
        <v>17</v>
      </c>
      <c r="J1002" s="258" t="s">
        <v>17</v>
      </c>
      <c r="K1002" s="258" t="s">
        <v>2047</v>
      </c>
      <c r="L1002" s="259">
        <v>45061</v>
      </c>
      <c r="M1002" s="258" t="s">
        <v>20</v>
      </c>
    </row>
    <row r="1003" spans="1:13" x14ac:dyDescent="0.25">
      <c r="A1003" s="260" t="s">
        <v>195</v>
      </c>
      <c r="B1003" s="260" t="s">
        <v>196</v>
      </c>
      <c r="C1003" s="260" t="s">
        <v>197</v>
      </c>
      <c r="D1003" s="260" t="s">
        <v>2023</v>
      </c>
      <c r="E1003" s="260">
        <v>2</v>
      </c>
      <c r="F1003" s="260" t="s">
        <v>2019</v>
      </c>
      <c r="G1003" s="260" t="s">
        <v>33</v>
      </c>
      <c r="H1003" s="260">
        <v>2</v>
      </c>
      <c r="I1003" s="260" t="s">
        <v>17</v>
      </c>
      <c r="J1003" s="260" t="s">
        <v>17</v>
      </c>
      <c r="K1003" s="260" t="s">
        <v>2048</v>
      </c>
      <c r="L1003" s="261">
        <v>45061</v>
      </c>
      <c r="M1003" s="260" t="s">
        <v>20</v>
      </c>
    </row>
    <row r="1004" spans="1:13" x14ac:dyDescent="0.25">
      <c r="A1004" s="258" t="s">
        <v>195</v>
      </c>
      <c r="B1004" s="258" t="s">
        <v>196</v>
      </c>
      <c r="C1004" s="258" t="s">
        <v>197</v>
      </c>
      <c r="D1004" s="258" t="s">
        <v>2025</v>
      </c>
      <c r="E1004" s="258">
        <v>3</v>
      </c>
      <c r="F1004" s="258" t="s">
        <v>2019</v>
      </c>
      <c r="G1004" s="258" t="s">
        <v>33</v>
      </c>
      <c r="H1004" s="258">
        <v>2</v>
      </c>
      <c r="I1004" s="258" t="s">
        <v>17</v>
      </c>
      <c r="J1004" s="258" t="s">
        <v>17</v>
      </c>
      <c r="K1004" s="258" t="s">
        <v>2049</v>
      </c>
      <c r="L1004" s="259">
        <v>45061</v>
      </c>
      <c r="M1004" s="258" t="s">
        <v>20</v>
      </c>
    </row>
    <row r="1005" spans="1:13" x14ac:dyDescent="0.25">
      <c r="A1005" s="260" t="s">
        <v>195</v>
      </c>
      <c r="B1005" s="260" t="s">
        <v>196</v>
      </c>
      <c r="C1005" s="260" t="s">
        <v>197</v>
      </c>
      <c r="D1005" s="260" t="s">
        <v>2027</v>
      </c>
      <c r="E1005" s="260">
        <v>3</v>
      </c>
      <c r="F1005" s="260" t="s">
        <v>2019</v>
      </c>
      <c r="G1005" s="260" t="s">
        <v>33</v>
      </c>
      <c r="H1005" s="260">
        <v>2</v>
      </c>
      <c r="I1005" s="260" t="s">
        <v>17</v>
      </c>
      <c r="J1005" s="260" t="s">
        <v>17</v>
      </c>
      <c r="K1005" s="260" t="s">
        <v>2050</v>
      </c>
      <c r="L1005" s="261">
        <v>45061</v>
      </c>
      <c r="M1005" s="260" t="s">
        <v>20</v>
      </c>
    </row>
    <row r="1006" spans="1:13" x14ac:dyDescent="0.25">
      <c r="A1006" s="258" t="s">
        <v>195</v>
      </c>
      <c r="B1006" s="258" t="s">
        <v>196</v>
      </c>
      <c r="C1006" s="258" t="s">
        <v>197</v>
      </c>
      <c r="D1006" s="258" t="s">
        <v>2029</v>
      </c>
      <c r="E1006" s="258">
        <v>2</v>
      </c>
      <c r="F1006" s="258" t="s">
        <v>2019</v>
      </c>
      <c r="G1006" s="258" t="s">
        <v>33</v>
      </c>
      <c r="H1006" s="258">
        <v>2</v>
      </c>
      <c r="I1006" s="258" t="s">
        <v>17</v>
      </c>
      <c r="J1006" s="258" t="s">
        <v>17</v>
      </c>
      <c r="K1006" s="258" t="s">
        <v>2051</v>
      </c>
      <c r="L1006" s="259">
        <v>45061</v>
      </c>
      <c r="M1006" s="258" t="s">
        <v>20</v>
      </c>
    </row>
    <row r="1007" spans="1:13" x14ac:dyDescent="0.25">
      <c r="A1007" s="260" t="s">
        <v>195</v>
      </c>
      <c r="B1007" s="260" t="s">
        <v>196</v>
      </c>
      <c r="C1007" s="260" t="s">
        <v>197</v>
      </c>
      <c r="D1007" s="260" t="s">
        <v>2031</v>
      </c>
      <c r="E1007" s="260">
        <v>2</v>
      </c>
      <c r="F1007" s="260" t="s">
        <v>2019</v>
      </c>
      <c r="G1007" s="260" t="s">
        <v>33</v>
      </c>
      <c r="H1007" s="260">
        <v>2</v>
      </c>
      <c r="I1007" s="260" t="s">
        <v>17</v>
      </c>
      <c r="J1007" s="260" t="s">
        <v>17</v>
      </c>
      <c r="K1007" s="260" t="s">
        <v>2052</v>
      </c>
      <c r="L1007" s="261">
        <v>45061</v>
      </c>
      <c r="M1007" s="260" t="s">
        <v>20</v>
      </c>
    </row>
    <row r="1008" spans="1:13" x14ac:dyDescent="0.25">
      <c r="A1008" s="258" t="s">
        <v>195</v>
      </c>
      <c r="B1008" s="258" t="s">
        <v>196</v>
      </c>
      <c r="C1008" s="258" t="s">
        <v>197</v>
      </c>
      <c r="D1008" s="258" t="s">
        <v>2033</v>
      </c>
      <c r="E1008" s="258">
        <v>3</v>
      </c>
      <c r="F1008" s="258" t="s">
        <v>2019</v>
      </c>
      <c r="G1008" s="258" t="s">
        <v>33</v>
      </c>
      <c r="H1008" s="258">
        <v>2</v>
      </c>
      <c r="I1008" s="258" t="s">
        <v>17</v>
      </c>
      <c r="J1008" s="258" t="s">
        <v>17</v>
      </c>
      <c r="K1008" s="258" t="s">
        <v>2053</v>
      </c>
      <c r="L1008" s="259">
        <v>45061</v>
      </c>
      <c r="M1008" s="258" t="s">
        <v>20</v>
      </c>
    </row>
    <row r="1009" spans="1:13" x14ac:dyDescent="0.25">
      <c r="A1009" s="260" t="s">
        <v>195</v>
      </c>
      <c r="B1009" s="260" t="s">
        <v>196</v>
      </c>
      <c r="C1009" s="260" t="s">
        <v>197</v>
      </c>
      <c r="D1009" s="260" t="s">
        <v>2035</v>
      </c>
      <c r="E1009" s="260">
        <v>3</v>
      </c>
      <c r="F1009" s="260" t="s">
        <v>2019</v>
      </c>
      <c r="G1009" s="260" t="s">
        <v>33</v>
      </c>
      <c r="H1009" s="260">
        <v>2</v>
      </c>
      <c r="I1009" s="260" t="s">
        <v>17</v>
      </c>
      <c r="J1009" s="260" t="s">
        <v>17</v>
      </c>
      <c r="K1009" s="260" t="s">
        <v>2054</v>
      </c>
      <c r="L1009" s="261">
        <v>45061</v>
      </c>
      <c r="M1009" s="260" t="s">
        <v>20</v>
      </c>
    </row>
    <row r="1010" spans="1:13" x14ac:dyDescent="0.25">
      <c r="A1010" s="258" t="s">
        <v>979</v>
      </c>
      <c r="B1010" s="258" t="s">
        <v>980</v>
      </c>
      <c r="C1010" s="258" t="s">
        <v>981</v>
      </c>
      <c r="D1010" s="258" t="s">
        <v>2018</v>
      </c>
      <c r="E1010" s="258">
        <v>0</v>
      </c>
      <c r="F1010" s="258" t="s">
        <v>2019</v>
      </c>
      <c r="G1010" s="258" t="s">
        <v>33</v>
      </c>
      <c r="H1010" s="258">
        <v>2</v>
      </c>
      <c r="I1010" s="258" t="s">
        <v>17</v>
      </c>
      <c r="J1010" s="258" t="s">
        <v>17</v>
      </c>
      <c r="K1010" s="258" t="s">
        <v>2055</v>
      </c>
      <c r="L1010" s="259">
        <v>45061</v>
      </c>
      <c r="M1010" s="258" t="s">
        <v>20</v>
      </c>
    </row>
    <row r="1011" spans="1:13" x14ac:dyDescent="0.25">
      <c r="A1011" s="260" t="s">
        <v>979</v>
      </c>
      <c r="B1011" s="260" t="s">
        <v>980</v>
      </c>
      <c r="C1011" s="260" t="s">
        <v>981</v>
      </c>
      <c r="D1011" s="260" t="s">
        <v>2021</v>
      </c>
      <c r="E1011" s="260">
        <v>0</v>
      </c>
      <c r="F1011" s="260" t="s">
        <v>2019</v>
      </c>
      <c r="G1011" s="260" t="s">
        <v>33</v>
      </c>
      <c r="H1011" s="260">
        <v>2</v>
      </c>
      <c r="I1011" s="260" t="s">
        <v>17</v>
      </c>
      <c r="J1011" s="260" t="s">
        <v>17</v>
      </c>
      <c r="K1011" s="260" t="s">
        <v>2056</v>
      </c>
      <c r="L1011" s="261">
        <v>45061</v>
      </c>
      <c r="M1011" s="260" t="s">
        <v>20</v>
      </c>
    </row>
    <row r="1012" spans="1:13" x14ac:dyDescent="0.25">
      <c r="A1012" s="258" t="s">
        <v>979</v>
      </c>
      <c r="B1012" s="258" t="s">
        <v>980</v>
      </c>
      <c r="C1012" s="258" t="s">
        <v>981</v>
      </c>
      <c r="D1012" s="258" t="s">
        <v>2023</v>
      </c>
      <c r="E1012" s="258">
        <v>0</v>
      </c>
      <c r="F1012" s="258" t="s">
        <v>2019</v>
      </c>
      <c r="G1012" s="258" t="s">
        <v>33</v>
      </c>
      <c r="H1012" s="258">
        <v>2</v>
      </c>
      <c r="I1012" s="258" t="s">
        <v>17</v>
      </c>
      <c r="J1012" s="258" t="s">
        <v>17</v>
      </c>
      <c r="K1012" s="258" t="s">
        <v>2057</v>
      </c>
      <c r="L1012" s="259">
        <v>45061</v>
      </c>
      <c r="M1012" s="258" t="s">
        <v>20</v>
      </c>
    </row>
    <row r="1013" spans="1:13" x14ac:dyDescent="0.25">
      <c r="A1013" s="260" t="s">
        <v>979</v>
      </c>
      <c r="B1013" s="260" t="s">
        <v>980</v>
      </c>
      <c r="C1013" s="260" t="s">
        <v>981</v>
      </c>
      <c r="D1013" s="260" t="s">
        <v>2025</v>
      </c>
      <c r="E1013" s="260">
        <v>0</v>
      </c>
      <c r="F1013" s="260" t="s">
        <v>2019</v>
      </c>
      <c r="G1013" s="260" t="s">
        <v>33</v>
      </c>
      <c r="H1013" s="260">
        <v>2</v>
      </c>
      <c r="I1013" s="260" t="s">
        <v>17</v>
      </c>
      <c r="J1013" s="260" t="s">
        <v>17</v>
      </c>
      <c r="K1013" s="260" t="s">
        <v>2058</v>
      </c>
      <c r="L1013" s="261">
        <v>45061</v>
      </c>
      <c r="M1013" s="260" t="s">
        <v>20</v>
      </c>
    </row>
    <row r="1014" spans="1:13" x14ac:dyDescent="0.25">
      <c r="A1014" s="258" t="s">
        <v>979</v>
      </c>
      <c r="B1014" s="258" t="s">
        <v>980</v>
      </c>
      <c r="C1014" s="258" t="s">
        <v>981</v>
      </c>
      <c r="D1014" s="258" t="s">
        <v>2027</v>
      </c>
      <c r="E1014" s="258">
        <v>3</v>
      </c>
      <c r="F1014" s="258" t="s">
        <v>2019</v>
      </c>
      <c r="G1014" s="258" t="s">
        <v>33</v>
      </c>
      <c r="H1014" s="258">
        <v>2</v>
      </c>
      <c r="I1014" s="258" t="s">
        <v>17</v>
      </c>
      <c r="J1014" s="258" t="s">
        <v>17</v>
      </c>
      <c r="K1014" s="258" t="s">
        <v>2059</v>
      </c>
      <c r="L1014" s="259">
        <v>45061</v>
      </c>
      <c r="M1014" s="258" t="s">
        <v>20</v>
      </c>
    </row>
    <row r="1015" spans="1:13" x14ac:dyDescent="0.25">
      <c r="A1015" s="260" t="s">
        <v>979</v>
      </c>
      <c r="B1015" s="260" t="s">
        <v>980</v>
      </c>
      <c r="C1015" s="260" t="s">
        <v>981</v>
      </c>
      <c r="D1015" s="260" t="s">
        <v>2029</v>
      </c>
      <c r="E1015" s="260">
        <v>0</v>
      </c>
      <c r="F1015" s="260" t="s">
        <v>2019</v>
      </c>
      <c r="G1015" s="260" t="s">
        <v>33</v>
      </c>
      <c r="H1015" s="260">
        <v>2</v>
      </c>
      <c r="I1015" s="260" t="s">
        <v>17</v>
      </c>
      <c r="J1015" s="260" t="s">
        <v>17</v>
      </c>
      <c r="K1015" s="260" t="s">
        <v>2060</v>
      </c>
      <c r="L1015" s="261">
        <v>45061</v>
      </c>
      <c r="M1015" s="260" t="s">
        <v>20</v>
      </c>
    </row>
    <row r="1016" spans="1:13" x14ac:dyDescent="0.25">
      <c r="A1016" s="258" t="s">
        <v>979</v>
      </c>
      <c r="B1016" s="258" t="s">
        <v>980</v>
      </c>
      <c r="C1016" s="258" t="s">
        <v>981</v>
      </c>
      <c r="D1016" s="258" t="s">
        <v>2031</v>
      </c>
      <c r="E1016" s="258">
        <v>0</v>
      </c>
      <c r="F1016" s="258" t="s">
        <v>2019</v>
      </c>
      <c r="G1016" s="258" t="s">
        <v>33</v>
      </c>
      <c r="H1016" s="258">
        <v>2</v>
      </c>
      <c r="I1016" s="258" t="s">
        <v>17</v>
      </c>
      <c r="J1016" s="258" t="s">
        <v>17</v>
      </c>
      <c r="K1016" s="258" t="s">
        <v>2061</v>
      </c>
      <c r="L1016" s="259">
        <v>45061</v>
      </c>
      <c r="M1016" s="258" t="s">
        <v>20</v>
      </c>
    </row>
    <row r="1017" spans="1:13" x14ac:dyDescent="0.25">
      <c r="A1017" s="260" t="s">
        <v>979</v>
      </c>
      <c r="B1017" s="260" t="s">
        <v>980</v>
      </c>
      <c r="C1017" s="260" t="s">
        <v>981</v>
      </c>
      <c r="D1017" s="260" t="s">
        <v>2033</v>
      </c>
      <c r="E1017" s="260">
        <v>0</v>
      </c>
      <c r="F1017" s="260" t="s">
        <v>2019</v>
      </c>
      <c r="G1017" s="260" t="s">
        <v>33</v>
      </c>
      <c r="H1017" s="260">
        <v>2</v>
      </c>
      <c r="I1017" s="260" t="s">
        <v>17</v>
      </c>
      <c r="J1017" s="260" t="s">
        <v>17</v>
      </c>
      <c r="K1017" s="260" t="s">
        <v>2062</v>
      </c>
      <c r="L1017" s="261">
        <v>45061</v>
      </c>
      <c r="M1017" s="260" t="s">
        <v>20</v>
      </c>
    </row>
    <row r="1018" spans="1:13" x14ac:dyDescent="0.25">
      <c r="A1018" s="258" t="s">
        <v>979</v>
      </c>
      <c r="B1018" s="258" t="s">
        <v>980</v>
      </c>
      <c r="C1018" s="258" t="s">
        <v>981</v>
      </c>
      <c r="D1018" s="258" t="s">
        <v>2035</v>
      </c>
      <c r="E1018" s="258">
        <v>0</v>
      </c>
      <c r="F1018" s="258" t="s">
        <v>2019</v>
      </c>
      <c r="G1018" s="258" t="s">
        <v>33</v>
      </c>
      <c r="H1018" s="258">
        <v>2</v>
      </c>
      <c r="I1018" s="258" t="s">
        <v>17</v>
      </c>
      <c r="J1018" s="258" t="s">
        <v>17</v>
      </c>
      <c r="K1018" s="258" t="s">
        <v>2063</v>
      </c>
      <c r="L1018" s="259">
        <v>45061</v>
      </c>
      <c r="M1018" s="258" t="s">
        <v>20</v>
      </c>
    </row>
    <row r="1019" spans="1:13" x14ac:dyDescent="0.25">
      <c r="A1019" s="260" t="s">
        <v>13</v>
      </c>
      <c r="B1019" s="260" t="s">
        <v>14</v>
      </c>
      <c r="C1019" s="260" t="s">
        <v>15</v>
      </c>
      <c r="D1019" s="260" t="s">
        <v>2018</v>
      </c>
      <c r="E1019" s="260">
        <v>0</v>
      </c>
      <c r="F1019" s="260" t="s">
        <v>2019</v>
      </c>
      <c r="G1019" s="260" t="s">
        <v>33</v>
      </c>
      <c r="H1019" s="260">
        <v>2</v>
      </c>
      <c r="I1019" s="260" t="s">
        <v>17</v>
      </c>
      <c r="J1019" s="260" t="s">
        <v>17</v>
      </c>
      <c r="K1019" s="260" t="s">
        <v>2064</v>
      </c>
      <c r="L1019" s="261">
        <v>45061</v>
      </c>
      <c r="M1019" s="260" t="s">
        <v>20</v>
      </c>
    </row>
    <row r="1020" spans="1:13" x14ac:dyDescent="0.25">
      <c r="A1020" s="258" t="s">
        <v>13</v>
      </c>
      <c r="B1020" s="258" t="s">
        <v>14</v>
      </c>
      <c r="C1020" s="258" t="s">
        <v>15</v>
      </c>
      <c r="D1020" s="258" t="s">
        <v>2021</v>
      </c>
      <c r="E1020" s="258">
        <v>0</v>
      </c>
      <c r="F1020" s="258" t="s">
        <v>2019</v>
      </c>
      <c r="G1020" s="258" t="s">
        <v>33</v>
      </c>
      <c r="H1020" s="258">
        <v>2</v>
      </c>
      <c r="I1020" s="258" t="s">
        <v>17</v>
      </c>
      <c r="J1020" s="258" t="s">
        <v>17</v>
      </c>
      <c r="K1020" s="258" t="s">
        <v>2065</v>
      </c>
      <c r="L1020" s="259">
        <v>45061</v>
      </c>
      <c r="M1020" s="258" t="s">
        <v>20</v>
      </c>
    </row>
    <row r="1021" spans="1:13" x14ac:dyDescent="0.25">
      <c r="A1021" s="260" t="s">
        <v>13</v>
      </c>
      <c r="B1021" s="260" t="s">
        <v>14</v>
      </c>
      <c r="C1021" s="260" t="s">
        <v>15</v>
      </c>
      <c r="D1021" s="260" t="s">
        <v>2023</v>
      </c>
      <c r="E1021" s="260">
        <v>2</v>
      </c>
      <c r="F1021" s="260" t="s">
        <v>2019</v>
      </c>
      <c r="G1021" s="260" t="s">
        <v>33</v>
      </c>
      <c r="H1021" s="260">
        <v>2</v>
      </c>
      <c r="I1021" s="260" t="s">
        <v>17</v>
      </c>
      <c r="J1021" s="260" t="s">
        <v>17</v>
      </c>
      <c r="K1021" s="260" t="s">
        <v>2066</v>
      </c>
      <c r="L1021" s="261">
        <v>45061</v>
      </c>
      <c r="M1021" s="260" t="s">
        <v>20</v>
      </c>
    </row>
    <row r="1022" spans="1:13" x14ac:dyDescent="0.25">
      <c r="A1022" s="258" t="s">
        <v>13</v>
      </c>
      <c r="B1022" s="258" t="s">
        <v>14</v>
      </c>
      <c r="C1022" s="258" t="s">
        <v>15</v>
      </c>
      <c r="D1022" s="258" t="s">
        <v>2025</v>
      </c>
      <c r="E1022" s="258">
        <v>3</v>
      </c>
      <c r="F1022" s="258" t="s">
        <v>2019</v>
      </c>
      <c r="G1022" s="258" t="s">
        <v>33</v>
      </c>
      <c r="H1022" s="258">
        <v>2</v>
      </c>
      <c r="I1022" s="258" t="s">
        <v>17</v>
      </c>
      <c r="J1022" s="258" t="s">
        <v>17</v>
      </c>
      <c r="K1022" s="258" t="s">
        <v>2067</v>
      </c>
      <c r="L1022" s="259">
        <v>45061</v>
      </c>
      <c r="M1022" s="258" t="s">
        <v>20</v>
      </c>
    </row>
    <row r="1023" spans="1:13" x14ac:dyDescent="0.25">
      <c r="A1023" s="260" t="s">
        <v>13</v>
      </c>
      <c r="B1023" s="260" t="s">
        <v>14</v>
      </c>
      <c r="C1023" s="260" t="s">
        <v>15</v>
      </c>
      <c r="D1023" s="260" t="s">
        <v>2027</v>
      </c>
      <c r="E1023" s="260">
        <v>3</v>
      </c>
      <c r="F1023" s="260" t="s">
        <v>2019</v>
      </c>
      <c r="G1023" s="260" t="s">
        <v>33</v>
      </c>
      <c r="H1023" s="260">
        <v>2</v>
      </c>
      <c r="I1023" s="260" t="s">
        <v>17</v>
      </c>
      <c r="J1023" s="260" t="s">
        <v>17</v>
      </c>
      <c r="K1023" s="260" t="s">
        <v>2068</v>
      </c>
      <c r="L1023" s="261">
        <v>45061</v>
      </c>
      <c r="M1023" s="260" t="s">
        <v>20</v>
      </c>
    </row>
    <row r="1024" spans="1:13" x14ac:dyDescent="0.25">
      <c r="A1024" s="258" t="s">
        <v>13</v>
      </c>
      <c r="B1024" s="258" t="s">
        <v>14</v>
      </c>
      <c r="C1024" s="258" t="s">
        <v>15</v>
      </c>
      <c r="D1024" s="258" t="s">
        <v>2029</v>
      </c>
      <c r="E1024" s="258">
        <v>1</v>
      </c>
      <c r="F1024" s="258" t="s">
        <v>2019</v>
      </c>
      <c r="G1024" s="258" t="s">
        <v>33</v>
      </c>
      <c r="H1024" s="258">
        <v>2</v>
      </c>
      <c r="I1024" s="258" t="s">
        <v>17</v>
      </c>
      <c r="J1024" s="258" t="s">
        <v>17</v>
      </c>
      <c r="K1024" s="258" t="s">
        <v>2069</v>
      </c>
      <c r="L1024" s="259">
        <v>45061</v>
      </c>
      <c r="M1024" s="258" t="s">
        <v>20</v>
      </c>
    </row>
    <row r="1025" spans="1:13" x14ac:dyDescent="0.25">
      <c r="A1025" s="260" t="s">
        <v>13</v>
      </c>
      <c r="B1025" s="260" t="s">
        <v>14</v>
      </c>
      <c r="C1025" s="260" t="s">
        <v>15</v>
      </c>
      <c r="D1025" s="260" t="s">
        <v>2031</v>
      </c>
      <c r="E1025" s="260">
        <v>3</v>
      </c>
      <c r="F1025" s="260" t="s">
        <v>2019</v>
      </c>
      <c r="G1025" s="260" t="s">
        <v>33</v>
      </c>
      <c r="H1025" s="260">
        <v>2</v>
      </c>
      <c r="I1025" s="260" t="s">
        <v>17</v>
      </c>
      <c r="J1025" s="260" t="s">
        <v>17</v>
      </c>
      <c r="K1025" s="260" t="s">
        <v>2070</v>
      </c>
      <c r="L1025" s="261">
        <v>45061</v>
      </c>
      <c r="M1025" s="260" t="s">
        <v>20</v>
      </c>
    </row>
    <row r="1026" spans="1:13" x14ac:dyDescent="0.25">
      <c r="A1026" s="258" t="s">
        <v>13</v>
      </c>
      <c r="B1026" s="258" t="s">
        <v>14</v>
      </c>
      <c r="C1026" s="258" t="s">
        <v>15</v>
      </c>
      <c r="D1026" s="258" t="s">
        <v>2033</v>
      </c>
      <c r="E1026" s="258">
        <v>3</v>
      </c>
      <c r="F1026" s="258" t="s">
        <v>2019</v>
      </c>
      <c r="G1026" s="258" t="s">
        <v>33</v>
      </c>
      <c r="H1026" s="258">
        <v>2</v>
      </c>
      <c r="I1026" s="258" t="s">
        <v>17</v>
      </c>
      <c r="J1026" s="258" t="s">
        <v>17</v>
      </c>
      <c r="K1026" s="258" t="s">
        <v>2071</v>
      </c>
      <c r="L1026" s="259">
        <v>45061</v>
      </c>
      <c r="M1026" s="258" t="s">
        <v>20</v>
      </c>
    </row>
    <row r="1027" spans="1:13" x14ac:dyDescent="0.25">
      <c r="A1027" s="260" t="s">
        <v>13</v>
      </c>
      <c r="B1027" s="260" t="s">
        <v>14</v>
      </c>
      <c r="C1027" s="260" t="s">
        <v>15</v>
      </c>
      <c r="D1027" s="260" t="s">
        <v>2035</v>
      </c>
      <c r="E1027" s="260">
        <v>3</v>
      </c>
      <c r="F1027" s="260" t="s">
        <v>2019</v>
      </c>
      <c r="G1027" s="260" t="s">
        <v>33</v>
      </c>
      <c r="H1027" s="260">
        <v>2</v>
      </c>
      <c r="I1027" s="260" t="s">
        <v>17</v>
      </c>
      <c r="J1027" s="260" t="s">
        <v>17</v>
      </c>
      <c r="K1027" s="260" t="s">
        <v>2072</v>
      </c>
      <c r="L1027" s="261">
        <v>45061</v>
      </c>
      <c r="M1027" s="260" t="s">
        <v>20</v>
      </c>
    </row>
    <row r="1028" spans="1:13" x14ac:dyDescent="0.25">
      <c r="A1028" s="258" t="s">
        <v>30</v>
      </c>
      <c r="B1028" s="258" t="s">
        <v>31</v>
      </c>
      <c r="C1028" s="258" t="s">
        <v>32</v>
      </c>
      <c r="D1028" s="258" t="s">
        <v>2018</v>
      </c>
      <c r="E1028" s="258">
        <v>0</v>
      </c>
      <c r="F1028" s="258" t="s">
        <v>2019</v>
      </c>
      <c r="G1028" s="258" t="s">
        <v>33</v>
      </c>
      <c r="H1028" s="258">
        <v>2</v>
      </c>
      <c r="I1028" s="258" t="s">
        <v>17</v>
      </c>
      <c r="J1028" s="258" t="s">
        <v>17</v>
      </c>
      <c r="K1028" s="258" t="s">
        <v>2073</v>
      </c>
      <c r="L1028" s="259">
        <v>45061</v>
      </c>
      <c r="M1028" s="258" t="s">
        <v>20</v>
      </c>
    </row>
    <row r="1029" spans="1:13" x14ac:dyDescent="0.25">
      <c r="A1029" s="260" t="s">
        <v>30</v>
      </c>
      <c r="B1029" s="260" t="s">
        <v>31</v>
      </c>
      <c r="C1029" s="260" t="s">
        <v>32</v>
      </c>
      <c r="D1029" s="260" t="s">
        <v>2021</v>
      </c>
      <c r="E1029" s="260">
        <v>0</v>
      </c>
      <c r="F1029" s="260" t="s">
        <v>2019</v>
      </c>
      <c r="G1029" s="260" t="s">
        <v>33</v>
      </c>
      <c r="H1029" s="260">
        <v>2</v>
      </c>
      <c r="I1029" s="260" t="s">
        <v>17</v>
      </c>
      <c r="J1029" s="260" t="s">
        <v>17</v>
      </c>
      <c r="K1029" s="260" t="s">
        <v>2074</v>
      </c>
      <c r="L1029" s="261">
        <v>45061</v>
      </c>
      <c r="M1029" s="260" t="s">
        <v>20</v>
      </c>
    </row>
    <row r="1030" spans="1:13" x14ac:dyDescent="0.25">
      <c r="A1030" s="258" t="s">
        <v>30</v>
      </c>
      <c r="B1030" s="258" t="s">
        <v>31</v>
      </c>
      <c r="C1030" s="258" t="s">
        <v>32</v>
      </c>
      <c r="D1030" s="258" t="s">
        <v>2023</v>
      </c>
      <c r="E1030" s="258">
        <v>0</v>
      </c>
      <c r="F1030" s="258" t="s">
        <v>2019</v>
      </c>
      <c r="G1030" s="258" t="s">
        <v>33</v>
      </c>
      <c r="H1030" s="258">
        <v>2</v>
      </c>
      <c r="I1030" s="258" t="s">
        <v>17</v>
      </c>
      <c r="J1030" s="258" t="s">
        <v>17</v>
      </c>
      <c r="K1030" s="258" t="s">
        <v>2075</v>
      </c>
      <c r="L1030" s="259">
        <v>45061</v>
      </c>
      <c r="M1030" s="258" t="s">
        <v>20</v>
      </c>
    </row>
    <row r="1031" spans="1:13" x14ac:dyDescent="0.25">
      <c r="A1031" s="260" t="s">
        <v>30</v>
      </c>
      <c r="B1031" s="260" t="s">
        <v>31</v>
      </c>
      <c r="C1031" s="260" t="s">
        <v>32</v>
      </c>
      <c r="D1031" s="260" t="s">
        <v>2025</v>
      </c>
      <c r="E1031" s="260">
        <v>0</v>
      </c>
      <c r="F1031" s="260" t="s">
        <v>2019</v>
      </c>
      <c r="G1031" s="260" t="s">
        <v>33</v>
      </c>
      <c r="H1031" s="260">
        <v>2</v>
      </c>
      <c r="I1031" s="260" t="s">
        <v>17</v>
      </c>
      <c r="J1031" s="260" t="s">
        <v>17</v>
      </c>
      <c r="K1031" s="260" t="s">
        <v>2076</v>
      </c>
      <c r="L1031" s="261">
        <v>45061</v>
      </c>
      <c r="M1031" s="260" t="s">
        <v>20</v>
      </c>
    </row>
    <row r="1032" spans="1:13" x14ac:dyDescent="0.25">
      <c r="A1032" s="258" t="s">
        <v>30</v>
      </c>
      <c r="B1032" s="258" t="s">
        <v>31</v>
      </c>
      <c r="C1032" s="258" t="s">
        <v>32</v>
      </c>
      <c r="D1032" s="258" t="s">
        <v>2027</v>
      </c>
      <c r="E1032" s="258">
        <v>1</v>
      </c>
      <c r="F1032" s="258" t="s">
        <v>2019</v>
      </c>
      <c r="G1032" s="258" t="s">
        <v>33</v>
      </c>
      <c r="H1032" s="258">
        <v>2</v>
      </c>
      <c r="I1032" s="258" t="s">
        <v>17</v>
      </c>
      <c r="J1032" s="258" t="s">
        <v>17</v>
      </c>
      <c r="K1032" s="258" t="s">
        <v>2077</v>
      </c>
      <c r="L1032" s="259">
        <v>45061</v>
      </c>
      <c r="M1032" s="258" t="s">
        <v>20</v>
      </c>
    </row>
    <row r="1033" spans="1:13" x14ac:dyDescent="0.25">
      <c r="A1033" s="260" t="s">
        <v>30</v>
      </c>
      <c r="B1033" s="260" t="s">
        <v>31</v>
      </c>
      <c r="C1033" s="260" t="s">
        <v>32</v>
      </c>
      <c r="D1033" s="260" t="s">
        <v>2029</v>
      </c>
      <c r="E1033" s="260">
        <v>1</v>
      </c>
      <c r="F1033" s="260" t="s">
        <v>2019</v>
      </c>
      <c r="G1033" s="260" t="s">
        <v>33</v>
      </c>
      <c r="H1033" s="260">
        <v>2</v>
      </c>
      <c r="I1033" s="260" t="s">
        <v>17</v>
      </c>
      <c r="J1033" s="260" t="s">
        <v>17</v>
      </c>
      <c r="K1033" s="260" t="s">
        <v>2078</v>
      </c>
      <c r="L1033" s="261">
        <v>45061</v>
      </c>
      <c r="M1033" s="260" t="s">
        <v>20</v>
      </c>
    </row>
    <row r="1034" spans="1:13" x14ac:dyDescent="0.25">
      <c r="A1034" s="258" t="s">
        <v>30</v>
      </c>
      <c r="B1034" s="258" t="s">
        <v>31</v>
      </c>
      <c r="C1034" s="258" t="s">
        <v>32</v>
      </c>
      <c r="D1034" s="258" t="s">
        <v>2031</v>
      </c>
      <c r="E1034" s="258">
        <v>0</v>
      </c>
      <c r="F1034" s="258" t="s">
        <v>2019</v>
      </c>
      <c r="G1034" s="258" t="s">
        <v>33</v>
      </c>
      <c r="H1034" s="258">
        <v>2</v>
      </c>
      <c r="I1034" s="258" t="s">
        <v>17</v>
      </c>
      <c r="J1034" s="258" t="s">
        <v>17</v>
      </c>
      <c r="K1034" s="258" t="s">
        <v>2079</v>
      </c>
      <c r="L1034" s="259">
        <v>45061</v>
      </c>
      <c r="M1034" s="258" t="s">
        <v>20</v>
      </c>
    </row>
    <row r="1035" spans="1:13" x14ac:dyDescent="0.25">
      <c r="A1035" s="260" t="s">
        <v>30</v>
      </c>
      <c r="B1035" s="260" t="s">
        <v>31</v>
      </c>
      <c r="C1035" s="260" t="s">
        <v>32</v>
      </c>
      <c r="D1035" s="260" t="s">
        <v>2033</v>
      </c>
      <c r="E1035" s="260">
        <v>0</v>
      </c>
      <c r="F1035" s="260" t="s">
        <v>2019</v>
      </c>
      <c r="G1035" s="260" t="s">
        <v>33</v>
      </c>
      <c r="H1035" s="260">
        <v>2</v>
      </c>
      <c r="I1035" s="260" t="s">
        <v>17</v>
      </c>
      <c r="J1035" s="260" t="s">
        <v>17</v>
      </c>
      <c r="K1035" s="260" t="s">
        <v>2080</v>
      </c>
      <c r="L1035" s="261">
        <v>45061</v>
      </c>
      <c r="M1035" s="260" t="s">
        <v>20</v>
      </c>
    </row>
    <row r="1036" spans="1:13" x14ac:dyDescent="0.25">
      <c r="A1036" s="258" t="s">
        <v>30</v>
      </c>
      <c r="B1036" s="258" t="s">
        <v>31</v>
      </c>
      <c r="C1036" s="258" t="s">
        <v>32</v>
      </c>
      <c r="D1036" s="258" t="s">
        <v>2035</v>
      </c>
      <c r="E1036" s="258">
        <v>0</v>
      </c>
      <c r="F1036" s="258" t="s">
        <v>2019</v>
      </c>
      <c r="G1036" s="258" t="s">
        <v>33</v>
      </c>
      <c r="H1036" s="258">
        <v>2</v>
      </c>
      <c r="I1036" s="258" t="s">
        <v>17</v>
      </c>
      <c r="J1036" s="258" t="s">
        <v>17</v>
      </c>
      <c r="K1036" s="258" t="s">
        <v>2081</v>
      </c>
      <c r="L1036" s="259">
        <v>45061</v>
      </c>
      <c r="M1036" s="258" t="s">
        <v>20</v>
      </c>
    </row>
    <row r="1037" spans="1:13" x14ac:dyDescent="0.25">
      <c r="A1037" s="260" t="s">
        <v>2082</v>
      </c>
      <c r="B1037" s="260" t="s">
        <v>2083</v>
      </c>
      <c r="C1037" s="260" t="s">
        <v>2084</v>
      </c>
      <c r="D1037" s="260" t="s">
        <v>2018</v>
      </c>
      <c r="E1037" s="260">
        <v>0</v>
      </c>
      <c r="F1037" s="260" t="s">
        <v>2019</v>
      </c>
      <c r="G1037" s="260" t="s">
        <v>33</v>
      </c>
      <c r="H1037" s="260">
        <v>2</v>
      </c>
      <c r="I1037" s="260" t="s">
        <v>17</v>
      </c>
      <c r="J1037" s="260" t="s">
        <v>17</v>
      </c>
      <c r="K1037" s="260" t="s">
        <v>2085</v>
      </c>
      <c r="L1037" s="261">
        <v>45062</v>
      </c>
      <c r="M1037" s="260" t="s">
        <v>20</v>
      </c>
    </row>
    <row r="1038" spans="1:13" x14ac:dyDescent="0.25">
      <c r="A1038" s="258" t="s">
        <v>2082</v>
      </c>
      <c r="B1038" s="258" t="s">
        <v>2083</v>
      </c>
      <c r="C1038" s="258" t="s">
        <v>2084</v>
      </c>
      <c r="D1038" s="258" t="s">
        <v>2021</v>
      </c>
      <c r="E1038" s="258">
        <v>0</v>
      </c>
      <c r="F1038" s="258" t="s">
        <v>2019</v>
      </c>
      <c r="G1038" s="258" t="s">
        <v>33</v>
      </c>
      <c r="H1038" s="258">
        <v>2</v>
      </c>
      <c r="I1038" s="258" t="s">
        <v>17</v>
      </c>
      <c r="J1038" s="258" t="s">
        <v>17</v>
      </c>
      <c r="K1038" s="258" t="s">
        <v>2086</v>
      </c>
      <c r="L1038" s="259">
        <v>45062</v>
      </c>
      <c r="M1038" s="258" t="s">
        <v>20</v>
      </c>
    </row>
    <row r="1039" spans="1:13" x14ac:dyDescent="0.25">
      <c r="A1039" s="260" t="s">
        <v>2082</v>
      </c>
      <c r="B1039" s="260" t="s">
        <v>2083</v>
      </c>
      <c r="C1039" s="260" t="s">
        <v>2084</v>
      </c>
      <c r="D1039" s="260" t="s">
        <v>2023</v>
      </c>
      <c r="E1039" s="260">
        <v>0</v>
      </c>
      <c r="F1039" s="260" t="s">
        <v>2019</v>
      </c>
      <c r="G1039" s="260" t="s">
        <v>33</v>
      </c>
      <c r="H1039" s="260">
        <v>2</v>
      </c>
      <c r="I1039" s="260" t="s">
        <v>17</v>
      </c>
      <c r="J1039" s="260" t="s">
        <v>17</v>
      </c>
      <c r="K1039" s="260" t="s">
        <v>2087</v>
      </c>
      <c r="L1039" s="261">
        <v>45062</v>
      </c>
      <c r="M1039" s="260" t="s">
        <v>20</v>
      </c>
    </row>
    <row r="1040" spans="1:13" x14ac:dyDescent="0.25">
      <c r="A1040" s="258" t="s">
        <v>2082</v>
      </c>
      <c r="B1040" s="258" t="s">
        <v>2083</v>
      </c>
      <c r="C1040" s="258" t="s">
        <v>2084</v>
      </c>
      <c r="D1040" s="258" t="s">
        <v>2025</v>
      </c>
      <c r="E1040" s="258">
        <v>0</v>
      </c>
      <c r="F1040" s="258" t="s">
        <v>2019</v>
      </c>
      <c r="G1040" s="258" t="s">
        <v>33</v>
      </c>
      <c r="H1040" s="258">
        <v>2</v>
      </c>
      <c r="I1040" s="258" t="s">
        <v>17</v>
      </c>
      <c r="J1040" s="258" t="s">
        <v>17</v>
      </c>
      <c r="K1040" s="258" t="s">
        <v>2088</v>
      </c>
      <c r="L1040" s="259">
        <v>45062</v>
      </c>
      <c r="M1040" s="258" t="s">
        <v>20</v>
      </c>
    </row>
    <row r="1041" spans="1:13" x14ac:dyDescent="0.25">
      <c r="A1041" s="260" t="s">
        <v>2082</v>
      </c>
      <c r="B1041" s="260" t="s">
        <v>2083</v>
      </c>
      <c r="C1041" s="260" t="s">
        <v>2084</v>
      </c>
      <c r="D1041" s="260" t="s">
        <v>2027</v>
      </c>
      <c r="E1041" s="260">
        <v>2</v>
      </c>
      <c r="F1041" s="260" t="s">
        <v>2019</v>
      </c>
      <c r="G1041" s="260" t="s">
        <v>33</v>
      </c>
      <c r="H1041" s="260">
        <v>2</v>
      </c>
      <c r="I1041" s="260" t="s">
        <v>17</v>
      </c>
      <c r="J1041" s="260" t="s">
        <v>17</v>
      </c>
      <c r="K1041" s="260" t="s">
        <v>2089</v>
      </c>
      <c r="L1041" s="261">
        <v>45062</v>
      </c>
      <c r="M1041" s="260" t="s">
        <v>20</v>
      </c>
    </row>
    <row r="1042" spans="1:13" x14ac:dyDescent="0.25">
      <c r="A1042" s="258" t="s">
        <v>2082</v>
      </c>
      <c r="B1042" s="258" t="s">
        <v>2083</v>
      </c>
      <c r="C1042" s="258" t="s">
        <v>2084</v>
      </c>
      <c r="D1042" s="258" t="s">
        <v>2029</v>
      </c>
      <c r="E1042" s="258">
        <v>2</v>
      </c>
      <c r="F1042" s="258" t="s">
        <v>2019</v>
      </c>
      <c r="G1042" s="258" t="s">
        <v>33</v>
      </c>
      <c r="H1042" s="258">
        <v>2</v>
      </c>
      <c r="I1042" s="258" t="s">
        <v>17</v>
      </c>
      <c r="J1042" s="258" t="s">
        <v>17</v>
      </c>
      <c r="K1042" s="258" t="s">
        <v>2090</v>
      </c>
      <c r="L1042" s="259">
        <v>45062</v>
      </c>
      <c r="M1042" s="258" t="s">
        <v>20</v>
      </c>
    </row>
    <row r="1043" spans="1:13" x14ac:dyDescent="0.25">
      <c r="A1043" s="260" t="s">
        <v>2082</v>
      </c>
      <c r="B1043" s="260" t="s">
        <v>2083</v>
      </c>
      <c r="C1043" s="260" t="s">
        <v>2084</v>
      </c>
      <c r="D1043" s="260" t="s">
        <v>2031</v>
      </c>
      <c r="E1043" s="260">
        <v>2</v>
      </c>
      <c r="F1043" s="260" t="s">
        <v>2019</v>
      </c>
      <c r="G1043" s="260" t="s">
        <v>33</v>
      </c>
      <c r="H1043" s="260">
        <v>2</v>
      </c>
      <c r="I1043" s="260" t="s">
        <v>17</v>
      </c>
      <c r="J1043" s="260" t="s">
        <v>17</v>
      </c>
      <c r="K1043" s="260" t="s">
        <v>2091</v>
      </c>
      <c r="L1043" s="261">
        <v>45062</v>
      </c>
      <c r="M1043" s="260" t="s">
        <v>20</v>
      </c>
    </row>
    <row r="1044" spans="1:13" x14ac:dyDescent="0.25">
      <c r="A1044" s="258" t="s">
        <v>2082</v>
      </c>
      <c r="B1044" s="258" t="s">
        <v>2083</v>
      </c>
      <c r="C1044" s="258" t="s">
        <v>2084</v>
      </c>
      <c r="D1044" s="258" t="s">
        <v>2033</v>
      </c>
      <c r="E1044" s="258">
        <v>0</v>
      </c>
      <c r="F1044" s="258" t="s">
        <v>2019</v>
      </c>
      <c r="G1044" s="258" t="s">
        <v>33</v>
      </c>
      <c r="H1044" s="258">
        <v>2</v>
      </c>
      <c r="I1044" s="258" t="s">
        <v>17</v>
      </c>
      <c r="J1044" s="258" t="s">
        <v>17</v>
      </c>
      <c r="K1044" s="258" t="s">
        <v>2092</v>
      </c>
      <c r="L1044" s="259">
        <v>45062</v>
      </c>
      <c r="M1044" s="258" t="s">
        <v>20</v>
      </c>
    </row>
    <row r="1045" spans="1:13" x14ac:dyDescent="0.25">
      <c r="A1045" s="260" t="s">
        <v>2082</v>
      </c>
      <c r="B1045" s="260" t="s">
        <v>2083</v>
      </c>
      <c r="C1045" s="260" t="s">
        <v>2084</v>
      </c>
      <c r="D1045" s="260" t="s">
        <v>2035</v>
      </c>
      <c r="E1045" s="260">
        <v>0</v>
      </c>
      <c r="F1045" s="260" t="s">
        <v>2019</v>
      </c>
      <c r="G1045" s="260" t="s">
        <v>33</v>
      </c>
      <c r="H1045" s="260">
        <v>2</v>
      </c>
      <c r="I1045" s="260" t="s">
        <v>17</v>
      </c>
      <c r="J1045" s="260" t="s">
        <v>17</v>
      </c>
      <c r="K1045" s="260" t="s">
        <v>2093</v>
      </c>
      <c r="L1045" s="261">
        <v>45062</v>
      </c>
      <c r="M1045" s="260" t="s">
        <v>20</v>
      </c>
    </row>
    <row r="1046" spans="1:13" x14ac:dyDescent="0.25">
      <c r="A1046" s="258" t="s">
        <v>1547</v>
      </c>
      <c r="B1046" s="258" t="s">
        <v>1548</v>
      </c>
      <c r="C1046" s="258" t="s">
        <v>1549</v>
      </c>
      <c r="D1046" s="258" t="s">
        <v>2018</v>
      </c>
      <c r="E1046" s="258">
        <v>0</v>
      </c>
      <c r="F1046" s="258" t="s">
        <v>2019</v>
      </c>
      <c r="G1046" s="258" t="s">
        <v>33</v>
      </c>
      <c r="H1046" s="258">
        <v>2</v>
      </c>
      <c r="I1046" s="258" t="s">
        <v>17</v>
      </c>
      <c r="J1046" s="258" t="s">
        <v>17</v>
      </c>
      <c r="K1046" s="258" t="s">
        <v>2094</v>
      </c>
      <c r="L1046" s="259">
        <v>45062</v>
      </c>
      <c r="M1046" s="258" t="s">
        <v>20</v>
      </c>
    </row>
    <row r="1047" spans="1:13" x14ac:dyDescent="0.25">
      <c r="A1047" s="260" t="s">
        <v>1547</v>
      </c>
      <c r="B1047" s="260" t="s">
        <v>1548</v>
      </c>
      <c r="C1047" s="260" t="s">
        <v>1549</v>
      </c>
      <c r="D1047" s="260" t="s">
        <v>2021</v>
      </c>
      <c r="E1047" s="260">
        <v>0</v>
      </c>
      <c r="F1047" s="260" t="s">
        <v>2019</v>
      </c>
      <c r="G1047" s="260" t="s">
        <v>33</v>
      </c>
      <c r="H1047" s="260">
        <v>2</v>
      </c>
      <c r="I1047" s="260" t="s">
        <v>17</v>
      </c>
      <c r="J1047" s="260" t="s">
        <v>17</v>
      </c>
      <c r="K1047" s="260" t="s">
        <v>2095</v>
      </c>
      <c r="L1047" s="261">
        <v>45062</v>
      </c>
      <c r="M1047" s="260" t="s">
        <v>20</v>
      </c>
    </row>
    <row r="1048" spans="1:13" x14ac:dyDescent="0.25">
      <c r="A1048" s="258" t="s">
        <v>1547</v>
      </c>
      <c r="B1048" s="258" t="s">
        <v>1548</v>
      </c>
      <c r="C1048" s="258" t="s">
        <v>1549</v>
      </c>
      <c r="D1048" s="258" t="s">
        <v>2023</v>
      </c>
      <c r="E1048" s="258">
        <v>0</v>
      </c>
      <c r="F1048" s="258" t="s">
        <v>2019</v>
      </c>
      <c r="G1048" s="258" t="s">
        <v>33</v>
      </c>
      <c r="H1048" s="258">
        <v>2</v>
      </c>
      <c r="I1048" s="258" t="s">
        <v>17</v>
      </c>
      <c r="J1048" s="258" t="s">
        <v>17</v>
      </c>
      <c r="K1048" s="258" t="s">
        <v>2096</v>
      </c>
      <c r="L1048" s="259">
        <v>45062</v>
      </c>
      <c r="M1048" s="258" t="s">
        <v>20</v>
      </c>
    </row>
    <row r="1049" spans="1:13" x14ac:dyDescent="0.25">
      <c r="A1049" s="260" t="s">
        <v>1547</v>
      </c>
      <c r="B1049" s="260" t="s">
        <v>1548</v>
      </c>
      <c r="C1049" s="260" t="s">
        <v>1549</v>
      </c>
      <c r="D1049" s="260" t="s">
        <v>2025</v>
      </c>
      <c r="E1049" s="260">
        <v>0</v>
      </c>
      <c r="F1049" s="260" t="s">
        <v>2019</v>
      </c>
      <c r="G1049" s="260" t="s">
        <v>33</v>
      </c>
      <c r="H1049" s="260">
        <v>2</v>
      </c>
      <c r="I1049" s="260" t="s">
        <v>17</v>
      </c>
      <c r="J1049" s="260" t="s">
        <v>17</v>
      </c>
      <c r="K1049" s="260" t="s">
        <v>2097</v>
      </c>
      <c r="L1049" s="261">
        <v>45062</v>
      </c>
      <c r="M1049" s="260" t="s">
        <v>20</v>
      </c>
    </row>
    <row r="1050" spans="1:13" x14ac:dyDescent="0.25">
      <c r="A1050" s="258" t="s">
        <v>1547</v>
      </c>
      <c r="B1050" s="258" t="s">
        <v>1548</v>
      </c>
      <c r="C1050" s="258" t="s">
        <v>1549</v>
      </c>
      <c r="D1050" s="258" t="s">
        <v>2027</v>
      </c>
      <c r="E1050" s="258">
        <v>1</v>
      </c>
      <c r="F1050" s="258" t="s">
        <v>2019</v>
      </c>
      <c r="G1050" s="258" t="s">
        <v>33</v>
      </c>
      <c r="H1050" s="258">
        <v>2</v>
      </c>
      <c r="I1050" s="258" t="s">
        <v>17</v>
      </c>
      <c r="J1050" s="258" t="s">
        <v>17</v>
      </c>
      <c r="K1050" s="258" t="s">
        <v>2098</v>
      </c>
      <c r="L1050" s="259">
        <v>45062</v>
      </c>
      <c r="M1050" s="258" t="s">
        <v>20</v>
      </c>
    </row>
    <row r="1051" spans="1:13" x14ac:dyDescent="0.25">
      <c r="A1051" s="260" t="s">
        <v>1547</v>
      </c>
      <c r="B1051" s="260" t="s">
        <v>1548</v>
      </c>
      <c r="C1051" s="260" t="s">
        <v>1549</v>
      </c>
      <c r="D1051" s="260" t="s">
        <v>2029</v>
      </c>
      <c r="E1051" s="260">
        <v>0</v>
      </c>
      <c r="F1051" s="260" t="s">
        <v>2019</v>
      </c>
      <c r="G1051" s="260" t="s">
        <v>33</v>
      </c>
      <c r="H1051" s="260">
        <v>2</v>
      </c>
      <c r="I1051" s="260" t="s">
        <v>17</v>
      </c>
      <c r="J1051" s="260" t="s">
        <v>17</v>
      </c>
      <c r="K1051" s="260" t="s">
        <v>2099</v>
      </c>
      <c r="L1051" s="261">
        <v>45062</v>
      </c>
      <c r="M1051" s="260" t="s">
        <v>20</v>
      </c>
    </row>
    <row r="1052" spans="1:13" x14ac:dyDescent="0.25">
      <c r="A1052" s="258" t="s">
        <v>1547</v>
      </c>
      <c r="B1052" s="258" t="s">
        <v>1548</v>
      </c>
      <c r="C1052" s="258" t="s">
        <v>1549</v>
      </c>
      <c r="D1052" s="258" t="s">
        <v>2031</v>
      </c>
      <c r="E1052" s="258">
        <v>0</v>
      </c>
      <c r="F1052" s="258" t="s">
        <v>2019</v>
      </c>
      <c r="G1052" s="258" t="s">
        <v>33</v>
      </c>
      <c r="H1052" s="258">
        <v>2</v>
      </c>
      <c r="I1052" s="258" t="s">
        <v>17</v>
      </c>
      <c r="J1052" s="258" t="s">
        <v>17</v>
      </c>
      <c r="K1052" s="258" t="s">
        <v>2100</v>
      </c>
      <c r="L1052" s="259">
        <v>45062</v>
      </c>
      <c r="M1052" s="258" t="s">
        <v>20</v>
      </c>
    </row>
    <row r="1053" spans="1:13" x14ac:dyDescent="0.25">
      <c r="A1053" s="260" t="s">
        <v>1547</v>
      </c>
      <c r="B1053" s="260" t="s">
        <v>1548</v>
      </c>
      <c r="C1053" s="260" t="s">
        <v>1549</v>
      </c>
      <c r="D1053" s="260" t="s">
        <v>2033</v>
      </c>
      <c r="E1053" s="260">
        <v>0</v>
      </c>
      <c r="F1053" s="260" t="s">
        <v>2019</v>
      </c>
      <c r="G1053" s="260" t="s">
        <v>33</v>
      </c>
      <c r="H1053" s="260">
        <v>2</v>
      </c>
      <c r="I1053" s="260" t="s">
        <v>17</v>
      </c>
      <c r="J1053" s="260" t="s">
        <v>17</v>
      </c>
      <c r="K1053" s="260" t="s">
        <v>2101</v>
      </c>
      <c r="L1053" s="261">
        <v>45062</v>
      </c>
      <c r="M1053" s="260" t="s">
        <v>20</v>
      </c>
    </row>
    <row r="1054" spans="1:13" x14ac:dyDescent="0.25">
      <c r="A1054" s="258" t="s">
        <v>1547</v>
      </c>
      <c r="B1054" s="258" t="s">
        <v>1548</v>
      </c>
      <c r="C1054" s="258" t="s">
        <v>1549</v>
      </c>
      <c r="D1054" s="258" t="s">
        <v>2035</v>
      </c>
      <c r="E1054" s="258">
        <v>0</v>
      </c>
      <c r="F1054" s="258" t="s">
        <v>2019</v>
      </c>
      <c r="G1054" s="258" t="s">
        <v>33</v>
      </c>
      <c r="H1054" s="258">
        <v>2</v>
      </c>
      <c r="I1054" s="258" t="s">
        <v>17</v>
      </c>
      <c r="J1054" s="258" t="s">
        <v>17</v>
      </c>
      <c r="K1054" s="258" t="s">
        <v>2102</v>
      </c>
      <c r="L1054" s="259">
        <v>45062</v>
      </c>
      <c r="M1054" s="258" t="s">
        <v>20</v>
      </c>
    </row>
    <row r="1055" spans="1:13" x14ac:dyDescent="0.25">
      <c r="A1055" s="260" t="s">
        <v>2103</v>
      </c>
      <c r="B1055" s="260" t="s">
        <v>2104</v>
      </c>
      <c r="C1055" s="260" t="s">
        <v>2105</v>
      </c>
      <c r="D1055" s="260" t="s">
        <v>2018</v>
      </c>
      <c r="E1055" s="260">
        <v>2</v>
      </c>
      <c r="F1055" s="260" t="s">
        <v>2019</v>
      </c>
      <c r="G1055" s="260" t="s">
        <v>33</v>
      </c>
      <c r="H1055" s="260">
        <v>2</v>
      </c>
      <c r="I1055" s="260" t="s">
        <v>17</v>
      </c>
      <c r="J1055" s="260" t="s">
        <v>17</v>
      </c>
      <c r="K1055" s="260" t="s">
        <v>2106</v>
      </c>
      <c r="L1055" s="261">
        <v>45062</v>
      </c>
      <c r="M1055" s="260" t="s">
        <v>20</v>
      </c>
    </row>
    <row r="1056" spans="1:13" x14ac:dyDescent="0.25">
      <c r="A1056" s="258" t="s">
        <v>2103</v>
      </c>
      <c r="B1056" s="258" t="s">
        <v>2104</v>
      </c>
      <c r="C1056" s="258" t="s">
        <v>2105</v>
      </c>
      <c r="D1056" s="258" t="s">
        <v>2021</v>
      </c>
      <c r="E1056" s="258">
        <v>0</v>
      </c>
      <c r="F1056" s="258" t="s">
        <v>2019</v>
      </c>
      <c r="G1056" s="258" t="s">
        <v>33</v>
      </c>
      <c r="H1056" s="258">
        <v>2</v>
      </c>
      <c r="I1056" s="258" t="s">
        <v>17</v>
      </c>
      <c r="J1056" s="258" t="s">
        <v>17</v>
      </c>
      <c r="K1056" s="258" t="s">
        <v>2107</v>
      </c>
      <c r="L1056" s="259">
        <v>45062</v>
      </c>
      <c r="M1056" s="258" t="s">
        <v>20</v>
      </c>
    </row>
    <row r="1057" spans="1:13" x14ac:dyDescent="0.25">
      <c r="A1057" s="260" t="s">
        <v>2103</v>
      </c>
      <c r="B1057" s="260" t="s">
        <v>2104</v>
      </c>
      <c r="C1057" s="260" t="s">
        <v>2105</v>
      </c>
      <c r="D1057" s="260" t="s">
        <v>2023</v>
      </c>
      <c r="E1057" s="260">
        <v>0</v>
      </c>
      <c r="F1057" s="260" t="s">
        <v>2019</v>
      </c>
      <c r="G1057" s="260" t="s">
        <v>33</v>
      </c>
      <c r="H1057" s="260">
        <v>2</v>
      </c>
      <c r="I1057" s="260" t="s">
        <v>17</v>
      </c>
      <c r="J1057" s="260" t="s">
        <v>17</v>
      </c>
      <c r="K1057" s="260" t="s">
        <v>2108</v>
      </c>
      <c r="L1057" s="261">
        <v>45062</v>
      </c>
      <c r="M1057" s="260" t="s">
        <v>20</v>
      </c>
    </row>
    <row r="1058" spans="1:13" x14ac:dyDescent="0.25">
      <c r="A1058" s="258" t="s">
        <v>2103</v>
      </c>
      <c r="B1058" s="258" t="s">
        <v>2104</v>
      </c>
      <c r="C1058" s="258" t="s">
        <v>2105</v>
      </c>
      <c r="D1058" s="258" t="s">
        <v>2025</v>
      </c>
      <c r="E1058" s="258">
        <v>1</v>
      </c>
      <c r="F1058" s="258" t="s">
        <v>2019</v>
      </c>
      <c r="G1058" s="258" t="s">
        <v>33</v>
      </c>
      <c r="H1058" s="258">
        <v>2</v>
      </c>
      <c r="I1058" s="258" t="s">
        <v>17</v>
      </c>
      <c r="J1058" s="258" t="s">
        <v>17</v>
      </c>
      <c r="K1058" s="258" t="s">
        <v>2109</v>
      </c>
      <c r="L1058" s="259">
        <v>45062</v>
      </c>
      <c r="M1058" s="258" t="s">
        <v>20</v>
      </c>
    </row>
    <row r="1059" spans="1:13" x14ac:dyDescent="0.25">
      <c r="A1059" s="260" t="s">
        <v>2103</v>
      </c>
      <c r="B1059" s="260" t="s">
        <v>2104</v>
      </c>
      <c r="C1059" s="260" t="s">
        <v>2105</v>
      </c>
      <c r="D1059" s="260" t="s">
        <v>2027</v>
      </c>
      <c r="E1059" s="260">
        <v>3</v>
      </c>
      <c r="F1059" s="260" t="s">
        <v>2019</v>
      </c>
      <c r="G1059" s="260" t="s">
        <v>33</v>
      </c>
      <c r="H1059" s="260">
        <v>2</v>
      </c>
      <c r="I1059" s="260" t="s">
        <v>17</v>
      </c>
      <c r="J1059" s="260" t="s">
        <v>17</v>
      </c>
      <c r="K1059" s="260" t="s">
        <v>2110</v>
      </c>
      <c r="L1059" s="261">
        <v>45062</v>
      </c>
      <c r="M1059" s="260" t="s">
        <v>20</v>
      </c>
    </row>
    <row r="1060" spans="1:13" x14ac:dyDescent="0.25">
      <c r="A1060" s="258" t="s">
        <v>2103</v>
      </c>
      <c r="B1060" s="258" t="s">
        <v>2104</v>
      </c>
      <c r="C1060" s="258" t="s">
        <v>2105</v>
      </c>
      <c r="D1060" s="258" t="s">
        <v>2029</v>
      </c>
      <c r="E1060" s="258">
        <v>1</v>
      </c>
      <c r="F1060" s="258" t="s">
        <v>2019</v>
      </c>
      <c r="G1060" s="258" t="s">
        <v>33</v>
      </c>
      <c r="H1060" s="258">
        <v>2</v>
      </c>
      <c r="I1060" s="258" t="s">
        <v>17</v>
      </c>
      <c r="J1060" s="258" t="s">
        <v>17</v>
      </c>
      <c r="K1060" s="258" t="s">
        <v>2111</v>
      </c>
      <c r="L1060" s="259">
        <v>45062</v>
      </c>
      <c r="M1060" s="258" t="s">
        <v>20</v>
      </c>
    </row>
    <row r="1061" spans="1:13" x14ac:dyDescent="0.25">
      <c r="A1061" s="260" t="s">
        <v>2103</v>
      </c>
      <c r="B1061" s="260" t="s">
        <v>2104</v>
      </c>
      <c r="C1061" s="260" t="s">
        <v>2105</v>
      </c>
      <c r="D1061" s="260" t="s">
        <v>2031</v>
      </c>
      <c r="E1061" s="260">
        <v>2</v>
      </c>
      <c r="F1061" s="260" t="s">
        <v>2019</v>
      </c>
      <c r="G1061" s="260" t="s">
        <v>33</v>
      </c>
      <c r="H1061" s="260">
        <v>2</v>
      </c>
      <c r="I1061" s="260" t="s">
        <v>17</v>
      </c>
      <c r="J1061" s="260" t="s">
        <v>17</v>
      </c>
      <c r="K1061" s="260" t="s">
        <v>2112</v>
      </c>
      <c r="L1061" s="261">
        <v>45062</v>
      </c>
      <c r="M1061" s="260" t="s">
        <v>20</v>
      </c>
    </row>
    <row r="1062" spans="1:13" x14ac:dyDescent="0.25">
      <c r="A1062" s="258" t="s">
        <v>2103</v>
      </c>
      <c r="B1062" s="258" t="s">
        <v>2104</v>
      </c>
      <c r="C1062" s="258" t="s">
        <v>2105</v>
      </c>
      <c r="D1062" s="258" t="s">
        <v>2033</v>
      </c>
      <c r="E1062" s="258">
        <v>0</v>
      </c>
      <c r="F1062" s="258" t="s">
        <v>2019</v>
      </c>
      <c r="G1062" s="258" t="s">
        <v>33</v>
      </c>
      <c r="H1062" s="258">
        <v>2</v>
      </c>
      <c r="I1062" s="258" t="s">
        <v>17</v>
      </c>
      <c r="J1062" s="258" t="s">
        <v>17</v>
      </c>
      <c r="K1062" s="258" t="s">
        <v>2113</v>
      </c>
      <c r="L1062" s="259">
        <v>45062</v>
      </c>
      <c r="M1062" s="258" t="s">
        <v>20</v>
      </c>
    </row>
    <row r="1063" spans="1:13" x14ac:dyDescent="0.25">
      <c r="A1063" s="260" t="s">
        <v>2103</v>
      </c>
      <c r="B1063" s="260" t="s">
        <v>2104</v>
      </c>
      <c r="C1063" s="260" t="s">
        <v>2105</v>
      </c>
      <c r="D1063" s="260" t="s">
        <v>2035</v>
      </c>
      <c r="E1063" s="260">
        <v>1</v>
      </c>
      <c r="F1063" s="260" t="s">
        <v>2019</v>
      </c>
      <c r="G1063" s="260" t="s">
        <v>33</v>
      </c>
      <c r="H1063" s="260">
        <v>2</v>
      </c>
      <c r="I1063" s="260" t="s">
        <v>17</v>
      </c>
      <c r="J1063" s="260" t="s">
        <v>17</v>
      </c>
      <c r="K1063" s="260" t="s">
        <v>2114</v>
      </c>
      <c r="L1063" s="261">
        <v>45062</v>
      </c>
      <c r="M1063" s="260" t="s">
        <v>20</v>
      </c>
    </row>
    <row r="1064" spans="1:13" x14ac:dyDescent="0.25">
      <c r="A1064" s="258" t="s">
        <v>2115</v>
      </c>
      <c r="B1064" s="258" t="s">
        <v>2116</v>
      </c>
      <c r="C1064" s="258" t="s">
        <v>2117</v>
      </c>
      <c r="D1064" s="258" t="s">
        <v>2018</v>
      </c>
      <c r="E1064" s="258">
        <v>2</v>
      </c>
      <c r="F1064" s="258" t="s">
        <v>2019</v>
      </c>
      <c r="G1064" s="258" t="s">
        <v>33</v>
      </c>
      <c r="H1064" s="258">
        <v>2</v>
      </c>
      <c r="I1064" s="258" t="s">
        <v>17</v>
      </c>
      <c r="J1064" s="258" t="s">
        <v>17</v>
      </c>
      <c r="K1064" s="258" t="s">
        <v>2118</v>
      </c>
      <c r="L1064" s="259">
        <v>45062</v>
      </c>
      <c r="M1064" s="258" t="s">
        <v>20</v>
      </c>
    </row>
    <row r="1065" spans="1:13" x14ac:dyDescent="0.25">
      <c r="A1065" s="260" t="s">
        <v>2115</v>
      </c>
      <c r="B1065" s="260" t="s">
        <v>2116</v>
      </c>
      <c r="C1065" s="260" t="s">
        <v>2117</v>
      </c>
      <c r="D1065" s="260" t="s">
        <v>2021</v>
      </c>
      <c r="E1065" s="260">
        <v>0</v>
      </c>
      <c r="F1065" s="260" t="s">
        <v>2019</v>
      </c>
      <c r="G1065" s="260" t="s">
        <v>33</v>
      </c>
      <c r="H1065" s="260">
        <v>2</v>
      </c>
      <c r="I1065" s="260" t="s">
        <v>17</v>
      </c>
      <c r="J1065" s="260" t="s">
        <v>17</v>
      </c>
      <c r="K1065" s="260" t="s">
        <v>2119</v>
      </c>
      <c r="L1065" s="261">
        <v>45062</v>
      </c>
      <c r="M1065" s="260" t="s">
        <v>20</v>
      </c>
    </row>
    <row r="1066" spans="1:13" x14ac:dyDescent="0.25">
      <c r="A1066" s="258" t="s">
        <v>2115</v>
      </c>
      <c r="B1066" s="258" t="s">
        <v>2116</v>
      </c>
      <c r="C1066" s="258" t="s">
        <v>2117</v>
      </c>
      <c r="D1066" s="258" t="s">
        <v>2023</v>
      </c>
      <c r="E1066" s="258">
        <v>0</v>
      </c>
      <c r="F1066" s="258" t="s">
        <v>2019</v>
      </c>
      <c r="G1066" s="258" t="s">
        <v>33</v>
      </c>
      <c r="H1066" s="258">
        <v>2</v>
      </c>
      <c r="I1066" s="258" t="s">
        <v>17</v>
      </c>
      <c r="J1066" s="258" t="s">
        <v>17</v>
      </c>
      <c r="K1066" s="258" t="s">
        <v>2120</v>
      </c>
      <c r="L1066" s="259">
        <v>45062</v>
      </c>
      <c r="M1066" s="258" t="s">
        <v>20</v>
      </c>
    </row>
    <row r="1067" spans="1:13" x14ac:dyDescent="0.25">
      <c r="A1067" s="260" t="s">
        <v>2115</v>
      </c>
      <c r="B1067" s="260" t="s">
        <v>2116</v>
      </c>
      <c r="C1067" s="260" t="s">
        <v>2117</v>
      </c>
      <c r="D1067" s="260" t="s">
        <v>2025</v>
      </c>
      <c r="E1067" s="260">
        <v>0</v>
      </c>
      <c r="F1067" s="260" t="s">
        <v>2019</v>
      </c>
      <c r="G1067" s="260" t="s">
        <v>33</v>
      </c>
      <c r="H1067" s="260">
        <v>2</v>
      </c>
      <c r="I1067" s="260" t="s">
        <v>17</v>
      </c>
      <c r="J1067" s="260" t="s">
        <v>17</v>
      </c>
      <c r="K1067" s="260" t="s">
        <v>2121</v>
      </c>
      <c r="L1067" s="261">
        <v>45062</v>
      </c>
      <c r="M1067" s="260" t="s">
        <v>20</v>
      </c>
    </row>
    <row r="1068" spans="1:13" x14ac:dyDescent="0.25">
      <c r="A1068" s="258" t="s">
        <v>2115</v>
      </c>
      <c r="B1068" s="258" t="s">
        <v>2116</v>
      </c>
      <c r="C1068" s="258" t="s">
        <v>2117</v>
      </c>
      <c r="D1068" s="258" t="s">
        <v>2027</v>
      </c>
      <c r="E1068" s="258">
        <v>2</v>
      </c>
      <c r="F1068" s="258" t="s">
        <v>2019</v>
      </c>
      <c r="G1068" s="258" t="s">
        <v>33</v>
      </c>
      <c r="H1068" s="258">
        <v>2</v>
      </c>
      <c r="I1068" s="258" t="s">
        <v>17</v>
      </c>
      <c r="J1068" s="258" t="s">
        <v>17</v>
      </c>
      <c r="K1068" s="258" t="s">
        <v>2122</v>
      </c>
      <c r="L1068" s="259">
        <v>45062</v>
      </c>
      <c r="M1068" s="258" t="s">
        <v>20</v>
      </c>
    </row>
    <row r="1069" spans="1:13" x14ac:dyDescent="0.25">
      <c r="A1069" s="260" t="s">
        <v>2115</v>
      </c>
      <c r="B1069" s="260" t="s">
        <v>2116</v>
      </c>
      <c r="C1069" s="260" t="s">
        <v>2117</v>
      </c>
      <c r="D1069" s="260" t="s">
        <v>2029</v>
      </c>
      <c r="E1069" s="260">
        <v>0</v>
      </c>
      <c r="F1069" s="260" t="s">
        <v>2019</v>
      </c>
      <c r="G1069" s="260" t="s">
        <v>33</v>
      </c>
      <c r="H1069" s="260">
        <v>2</v>
      </c>
      <c r="I1069" s="260" t="s">
        <v>17</v>
      </c>
      <c r="J1069" s="260" t="s">
        <v>17</v>
      </c>
      <c r="K1069" s="260" t="s">
        <v>2123</v>
      </c>
      <c r="L1069" s="261">
        <v>45062</v>
      </c>
      <c r="M1069" s="260" t="s">
        <v>20</v>
      </c>
    </row>
    <row r="1070" spans="1:13" x14ac:dyDescent="0.25">
      <c r="A1070" s="258" t="s">
        <v>2115</v>
      </c>
      <c r="B1070" s="258" t="s">
        <v>2116</v>
      </c>
      <c r="C1070" s="258" t="s">
        <v>2117</v>
      </c>
      <c r="D1070" s="258" t="s">
        <v>2031</v>
      </c>
      <c r="E1070" s="258">
        <v>2</v>
      </c>
      <c r="F1070" s="258" t="s">
        <v>2019</v>
      </c>
      <c r="G1070" s="258" t="s">
        <v>33</v>
      </c>
      <c r="H1070" s="258">
        <v>2</v>
      </c>
      <c r="I1070" s="258" t="s">
        <v>17</v>
      </c>
      <c r="J1070" s="258" t="s">
        <v>17</v>
      </c>
      <c r="K1070" s="258" t="s">
        <v>2124</v>
      </c>
      <c r="L1070" s="259">
        <v>45062</v>
      </c>
      <c r="M1070" s="258" t="s">
        <v>20</v>
      </c>
    </row>
    <row r="1071" spans="1:13" x14ac:dyDescent="0.25">
      <c r="A1071" s="260" t="s">
        <v>2115</v>
      </c>
      <c r="B1071" s="260" t="s">
        <v>2116</v>
      </c>
      <c r="C1071" s="260" t="s">
        <v>2117</v>
      </c>
      <c r="D1071" s="260" t="s">
        <v>2033</v>
      </c>
      <c r="E1071" s="260">
        <v>0</v>
      </c>
      <c r="F1071" s="260" t="s">
        <v>2019</v>
      </c>
      <c r="G1071" s="260" t="s">
        <v>33</v>
      </c>
      <c r="H1071" s="260">
        <v>2</v>
      </c>
      <c r="I1071" s="260" t="s">
        <v>17</v>
      </c>
      <c r="J1071" s="260" t="s">
        <v>17</v>
      </c>
      <c r="K1071" s="260" t="s">
        <v>2125</v>
      </c>
      <c r="L1071" s="261">
        <v>45062</v>
      </c>
      <c r="M1071" s="260" t="s">
        <v>20</v>
      </c>
    </row>
    <row r="1072" spans="1:13" x14ac:dyDescent="0.25">
      <c r="A1072" s="258" t="s">
        <v>2115</v>
      </c>
      <c r="B1072" s="258" t="s">
        <v>2116</v>
      </c>
      <c r="C1072" s="258" t="s">
        <v>2117</v>
      </c>
      <c r="D1072" s="258" t="s">
        <v>2035</v>
      </c>
      <c r="E1072" s="258">
        <v>0</v>
      </c>
      <c r="F1072" s="258" t="s">
        <v>2019</v>
      </c>
      <c r="G1072" s="258" t="s">
        <v>33</v>
      </c>
      <c r="H1072" s="258">
        <v>2</v>
      </c>
      <c r="I1072" s="258" t="s">
        <v>17</v>
      </c>
      <c r="J1072" s="258" t="s">
        <v>17</v>
      </c>
      <c r="K1072" s="258" t="s">
        <v>2126</v>
      </c>
      <c r="L1072" s="259">
        <v>45062</v>
      </c>
      <c r="M1072" s="258" t="s">
        <v>20</v>
      </c>
    </row>
    <row r="1073" spans="1:13" x14ac:dyDescent="0.25">
      <c r="A1073" s="260" t="s">
        <v>1075</v>
      </c>
      <c r="B1073" s="260" t="s">
        <v>1076</v>
      </c>
      <c r="C1073" s="260" t="s">
        <v>1077</v>
      </c>
      <c r="D1073" s="260" t="s">
        <v>2018</v>
      </c>
      <c r="E1073" s="260">
        <v>0</v>
      </c>
      <c r="F1073" s="260" t="s">
        <v>2019</v>
      </c>
      <c r="G1073" s="260" t="s">
        <v>33</v>
      </c>
      <c r="H1073" s="260">
        <v>2</v>
      </c>
      <c r="I1073" s="260" t="s">
        <v>17</v>
      </c>
      <c r="J1073" s="260" t="s">
        <v>17</v>
      </c>
      <c r="K1073" s="260" t="s">
        <v>2127</v>
      </c>
      <c r="L1073" s="261">
        <v>45063</v>
      </c>
      <c r="M1073" s="260" t="s">
        <v>20</v>
      </c>
    </row>
    <row r="1074" spans="1:13" x14ac:dyDescent="0.25">
      <c r="A1074" s="258" t="s">
        <v>1075</v>
      </c>
      <c r="B1074" s="258" t="s">
        <v>1076</v>
      </c>
      <c r="C1074" s="258" t="s">
        <v>1077</v>
      </c>
      <c r="D1074" s="258" t="s">
        <v>2021</v>
      </c>
      <c r="E1074" s="258">
        <v>0</v>
      </c>
      <c r="F1074" s="258" t="s">
        <v>2019</v>
      </c>
      <c r="G1074" s="258" t="s">
        <v>33</v>
      </c>
      <c r="H1074" s="258">
        <v>2</v>
      </c>
      <c r="I1074" s="258" t="s">
        <v>17</v>
      </c>
      <c r="J1074" s="258" t="s">
        <v>17</v>
      </c>
      <c r="K1074" s="258" t="s">
        <v>2128</v>
      </c>
      <c r="L1074" s="259">
        <v>45063</v>
      </c>
      <c r="M1074" s="258" t="s">
        <v>20</v>
      </c>
    </row>
    <row r="1075" spans="1:13" x14ac:dyDescent="0.25">
      <c r="A1075" s="260" t="s">
        <v>1075</v>
      </c>
      <c r="B1075" s="260" t="s">
        <v>1076</v>
      </c>
      <c r="C1075" s="260" t="s">
        <v>1077</v>
      </c>
      <c r="D1075" s="260" t="s">
        <v>2023</v>
      </c>
      <c r="E1075" s="260">
        <v>0</v>
      </c>
      <c r="F1075" s="260" t="s">
        <v>2019</v>
      </c>
      <c r="G1075" s="260" t="s">
        <v>33</v>
      </c>
      <c r="H1075" s="260">
        <v>2</v>
      </c>
      <c r="I1075" s="260" t="s">
        <v>17</v>
      </c>
      <c r="J1075" s="260" t="s">
        <v>17</v>
      </c>
      <c r="K1075" s="260" t="s">
        <v>2129</v>
      </c>
      <c r="L1075" s="261">
        <v>45063</v>
      </c>
      <c r="M1075" s="260" t="s">
        <v>20</v>
      </c>
    </row>
    <row r="1076" spans="1:13" x14ac:dyDescent="0.25">
      <c r="A1076" s="258" t="s">
        <v>1075</v>
      </c>
      <c r="B1076" s="258" t="s">
        <v>1076</v>
      </c>
      <c r="C1076" s="258" t="s">
        <v>1077</v>
      </c>
      <c r="D1076" s="258" t="s">
        <v>2025</v>
      </c>
      <c r="E1076" s="258">
        <v>0</v>
      </c>
      <c r="F1076" s="258" t="s">
        <v>2019</v>
      </c>
      <c r="G1076" s="258" t="s">
        <v>33</v>
      </c>
      <c r="H1076" s="258">
        <v>2</v>
      </c>
      <c r="I1076" s="258" t="s">
        <v>17</v>
      </c>
      <c r="J1076" s="258" t="s">
        <v>17</v>
      </c>
      <c r="K1076" s="258" t="s">
        <v>2130</v>
      </c>
      <c r="L1076" s="259">
        <v>45063</v>
      </c>
      <c r="M1076" s="258" t="s">
        <v>20</v>
      </c>
    </row>
    <row r="1077" spans="1:13" x14ac:dyDescent="0.25">
      <c r="A1077" s="260" t="s">
        <v>1075</v>
      </c>
      <c r="B1077" s="260" t="s">
        <v>1076</v>
      </c>
      <c r="C1077" s="260" t="s">
        <v>1077</v>
      </c>
      <c r="D1077" s="260" t="s">
        <v>2027</v>
      </c>
      <c r="E1077" s="260">
        <v>2</v>
      </c>
      <c r="F1077" s="260" t="s">
        <v>2019</v>
      </c>
      <c r="G1077" s="260" t="s">
        <v>33</v>
      </c>
      <c r="H1077" s="260">
        <v>2</v>
      </c>
      <c r="I1077" s="260" t="s">
        <v>17</v>
      </c>
      <c r="J1077" s="260" t="s">
        <v>17</v>
      </c>
      <c r="K1077" s="260" t="s">
        <v>2131</v>
      </c>
      <c r="L1077" s="261">
        <v>45063</v>
      </c>
      <c r="M1077" s="260" t="s">
        <v>20</v>
      </c>
    </row>
    <row r="1078" spans="1:13" x14ac:dyDescent="0.25">
      <c r="A1078" s="258" t="s">
        <v>1075</v>
      </c>
      <c r="B1078" s="258" t="s">
        <v>1076</v>
      </c>
      <c r="C1078" s="258" t="s">
        <v>1077</v>
      </c>
      <c r="D1078" s="258" t="s">
        <v>2029</v>
      </c>
      <c r="E1078" s="258">
        <v>2</v>
      </c>
      <c r="F1078" s="258" t="s">
        <v>2019</v>
      </c>
      <c r="G1078" s="258" t="s">
        <v>33</v>
      </c>
      <c r="H1078" s="258">
        <v>2</v>
      </c>
      <c r="I1078" s="258" t="s">
        <v>17</v>
      </c>
      <c r="J1078" s="258" t="s">
        <v>17</v>
      </c>
      <c r="K1078" s="258" t="s">
        <v>2132</v>
      </c>
      <c r="L1078" s="259">
        <v>45063</v>
      </c>
      <c r="M1078" s="258" t="s">
        <v>20</v>
      </c>
    </row>
    <row r="1079" spans="1:13" x14ac:dyDescent="0.25">
      <c r="A1079" s="260" t="s">
        <v>1075</v>
      </c>
      <c r="B1079" s="260" t="s">
        <v>1076</v>
      </c>
      <c r="C1079" s="260" t="s">
        <v>1077</v>
      </c>
      <c r="D1079" s="260" t="s">
        <v>2031</v>
      </c>
      <c r="E1079" s="260">
        <v>1</v>
      </c>
      <c r="F1079" s="260" t="s">
        <v>2019</v>
      </c>
      <c r="G1079" s="260" t="s">
        <v>33</v>
      </c>
      <c r="H1079" s="260">
        <v>2</v>
      </c>
      <c r="I1079" s="260" t="s">
        <v>17</v>
      </c>
      <c r="J1079" s="260" t="s">
        <v>17</v>
      </c>
      <c r="K1079" s="260" t="s">
        <v>2133</v>
      </c>
      <c r="L1079" s="261">
        <v>45063</v>
      </c>
      <c r="M1079" s="260" t="s">
        <v>20</v>
      </c>
    </row>
    <row r="1080" spans="1:13" x14ac:dyDescent="0.25">
      <c r="A1080" s="258" t="s">
        <v>1075</v>
      </c>
      <c r="B1080" s="258" t="s">
        <v>1076</v>
      </c>
      <c r="C1080" s="258" t="s">
        <v>1077</v>
      </c>
      <c r="D1080" s="258" t="s">
        <v>2033</v>
      </c>
      <c r="E1080" s="258">
        <v>0</v>
      </c>
      <c r="F1080" s="258" t="s">
        <v>2019</v>
      </c>
      <c r="G1080" s="258" t="s">
        <v>33</v>
      </c>
      <c r="H1080" s="258">
        <v>2</v>
      </c>
      <c r="I1080" s="258" t="s">
        <v>17</v>
      </c>
      <c r="J1080" s="258" t="s">
        <v>17</v>
      </c>
      <c r="K1080" s="258" t="s">
        <v>2134</v>
      </c>
      <c r="L1080" s="259">
        <v>45063</v>
      </c>
      <c r="M1080" s="258" t="s">
        <v>20</v>
      </c>
    </row>
    <row r="1081" spans="1:13" x14ac:dyDescent="0.25">
      <c r="A1081" s="260" t="s">
        <v>1075</v>
      </c>
      <c r="B1081" s="260" t="s">
        <v>1076</v>
      </c>
      <c r="C1081" s="260" t="s">
        <v>1077</v>
      </c>
      <c r="D1081" s="260" t="s">
        <v>2035</v>
      </c>
      <c r="E1081" s="260">
        <v>0</v>
      </c>
      <c r="F1081" s="260" t="s">
        <v>2019</v>
      </c>
      <c r="G1081" s="260" t="s">
        <v>33</v>
      </c>
      <c r="H1081" s="260">
        <v>2</v>
      </c>
      <c r="I1081" s="260" t="s">
        <v>17</v>
      </c>
      <c r="J1081" s="260" t="s">
        <v>17</v>
      </c>
      <c r="K1081" s="260" t="s">
        <v>2135</v>
      </c>
      <c r="L1081" s="261">
        <v>45063</v>
      </c>
      <c r="M1081" s="260" t="s">
        <v>20</v>
      </c>
    </row>
    <row r="1082" spans="1:13" x14ac:dyDescent="0.25">
      <c r="A1082" s="258" t="s">
        <v>2136</v>
      </c>
      <c r="B1082" s="258" t="s">
        <v>2137</v>
      </c>
      <c r="C1082" s="258" t="s">
        <v>2138</v>
      </c>
      <c r="D1082" s="258" t="s">
        <v>2018</v>
      </c>
      <c r="E1082" s="258">
        <v>1</v>
      </c>
      <c r="F1082" s="258" t="s">
        <v>2019</v>
      </c>
      <c r="G1082" s="258" t="s">
        <v>33</v>
      </c>
      <c r="H1082" s="258">
        <v>2</v>
      </c>
      <c r="I1082" s="258" t="s">
        <v>17</v>
      </c>
      <c r="J1082" s="258" t="s">
        <v>17</v>
      </c>
      <c r="K1082" s="258" t="s">
        <v>2139</v>
      </c>
      <c r="L1082" s="259">
        <v>45063</v>
      </c>
      <c r="M1082" s="258" t="s">
        <v>20</v>
      </c>
    </row>
    <row r="1083" spans="1:13" x14ac:dyDescent="0.25">
      <c r="A1083" s="260" t="s">
        <v>2136</v>
      </c>
      <c r="B1083" s="260" t="s">
        <v>2137</v>
      </c>
      <c r="C1083" s="260" t="s">
        <v>2138</v>
      </c>
      <c r="D1083" s="260" t="s">
        <v>2021</v>
      </c>
      <c r="E1083" s="260">
        <v>2</v>
      </c>
      <c r="F1083" s="260" t="s">
        <v>2019</v>
      </c>
      <c r="G1083" s="260" t="s">
        <v>33</v>
      </c>
      <c r="H1083" s="260">
        <v>2</v>
      </c>
      <c r="I1083" s="260" t="s">
        <v>17</v>
      </c>
      <c r="J1083" s="260" t="s">
        <v>17</v>
      </c>
      <c r="K1083" s="260" t="s">
        <v>2140</v>
      </c>
      <c r="L1083" s="261">
        <v>45063</v>
      </c>
      <c r="M1083" s="260" t="s">
        <v>20</v>
      </c>
    </row>
    <row r="1084" spans="1:13" x14ac:dyDescent="0.25">
      <c r="A1084" s="258" t="s">
        <v>2136</v>
      </c>
      <c r="B1084" s="258" t="s">
        <v>2137</v>
      </c>
      <c r="C1084" s="258" t="s">
        <v>2138</v>
      </c>
      <c r="D1084" s="258" t="s">
        <v>2023</v>
      </c>
      <c r="E1084" s="258">
        <v>1</v>
      </c>
      <c r="F1084" s="258" t="s">
        <v>2019</v>
      </c>
      <c r="G1084" s="258" t="s">
        <v>33</v>
      </c>
      <c r="H1084" s="258">
        <v>2</v>
      </c>
      <c r="I1084" s="258" t="s">
        <v>17</v>
      </c>
      <c r="J1084" s="258" t="s">
        <v>17</v>
      </c>
      <c r="K1084" s="258" t="s">
        <v>2141</v>
      </c>
      <c r="L1084" s="259">
        <v>45063</v>
      </c>
      <c r="M1084" s="258" t="s">
        <v>20</v>
      </c>
    </row>
    <row r="1085" spans="1:13" x14ac:dyDescent="0.25">
      <c r="A1085" s="260" t="s">
        <v>2136</v>
      </c>
      <c r="B1085" s="260" t="s">
        <v>2137</v>
      </c>
      <c r="C1085" s="260" t="s">
        <v>2138</v>
      </c>
      <c r="D1085" s="260" t="s">
        <v>2025</v>
      </c>
      <c r="E1085" s="260">
        <v>1</v>
      </c>
      <c r="F1085" s="260" t="s">
        <v>2019</v>
      </c>
      <c r="G1085" s="260" t="s">
        <v>33</v>
      </c>
      <c r="H1085" s="260">
        <v>2</v>
      </c>
      <c r="I1085" s="260" t="s">
        <v>17</v>
      </c>
      <c r="J1085" s="260" t="s">
        <v>17</v>
      </c>
      <c r="K1085" s="260" t="s">
        <v>2142</v>
      </c>
      <c r="L1085" s="261">
        <v>45063</v>
      </c>
      <c r="M1085" s="260" t="s">
        <v>20</v>
      </c>
    </row>
    <row r="1086" spans="1:13" x14ac:dyDescent="0.25">
      <c r="A1086" s="258" t="s">
        <v>2136</v>
      </c>
      <c r="B1086" s="258" t="s">
        <v>2137</v>
      </c>
      <c r="C1086" s="258" t="s">
        <v>2138</v>
      </c>
      <c r="D1086" s="258" t="s">
        <v>2027</v>
      </c>
      <c r="E1086" s="258">
        <v>0</v>
      </c>
      <c r="F1086" s="258" t="s">
        <v>2019</v>
      </c>
      <c r="G1086" s="258" t="s">
        <v>33</v>
      </c>
      <c r="H1086" s="258">
        <v>2</v>
      </c>
      <c r="I1086" s="258" t="s">
        <v>17</v>
      </c>
      <c r="J1086" s="258" t="s">
        <v>17</v>
      </c>
      <c r="K1086" s="258" t="s">
        <v>2143</v>
      </c>
      <c r="L1086" s="259">
        <v>45063</v>
      </c>
      <c r="M1086" s="258" t="s">
        <v>20</v>
      </c>
    </row>
    <row r="1087" spans="1:13" x14ac:dyDescent="0.25">
      <c r="A1087" s="260" t="s">
        <v>2136</v>
      </c>
      <c r="B1087" s="260" t="s">
        <v>2137</v>
      </c>
      <c r="C1087" s="260" t="s">
        <v>2138</v>
      </c>
      <c r="D1087" s="260" t="s">
        <v>2029</v>
      </c>
      <c r="E1087" s="260">
        <v>0</v>
      </c>
      <c r="F1087" s="260" t="s">
        <v>2019</v>
      </c>
      <c r="G1087" s="260" t="s">
        <v>33</v>
      </c>
      <c r="H1087" s="260">
        <v>2</v>
      </c>
      <c r="I1087" s="260" t="s">
        <v>17</v>
      </c>
      <c r="J1087" s="260" t="s">
        <v>17</v>
      </c>
      <c r="K1087" s="260" t="s">
        <v>2144</v>
      </c>
      <c r="L1087" s="261">
        <v>45063</v>
      </c>
      <c r="M1087" s="260" t="s">
        <v>20</v>
      </c>
    </row>
    <row r="1088" spans="1:13" x14ac:dyDescent="0.25">
      <c r="A1088" s="258" t="s">
        <v>2136</v>
      </c>
      <c r="B1088" s="258" t="s">
        <v>2137</v>
      </c>
      <c r="C1088" s="258" t="s">
        <v>2138</v>
      </c>
      <c r="D1088" s="258" t="s">
        <v>2031</v>
      </c>
      <c r="E1088" s="258">
        <v>2</v>
      </c>
      <c r="F1088" s="258" t="s">
        <v>2019</v>
      </c>
      <c r="G1088" s="258" t="s">
        <v>33</v>
      </c>
      <c r="H1088" s="258">
        <v>2</v>
      </c>
      <c r="I1088" s="258" t="s">
        <v>17</v>
      </c>
      <c r="J1088" s="258" t="s">
        <v>17</v>
      </c>
      <c r="K1088" s="258" t="s">
        <v>2145</v>
      </c>
      <c r="L1088" s="259">
        <v>45063</v>
      </c>
      <c r="M1088" s="258" t="s">
        <v>20</v>
      </c>
    </row>
    <row r="1089" spans="1:13" x14ac:dyDescent="0.25">
      <c r="A1089" s="260" t="s">
        <v>2136</v>
      </c>
      <c r="B1089" s="260" t="s">
        <v>2137</v>
      </c>
      <c r="C1089" s="260" t="s">
        <v>2138</v>
      </c>
      <c r="D1089" s="260" t="s">
        <v>2033</v>
      </c>
      <c r="E1089" s="260">
        <v>1</v>
      </c>
      <c r="F1089" s="260" t="s">
        <v>2019</v>
      </c>
      <c r="G1089" s="260" t="s">
        <v>33</v>
      </c>
      <c r="H1089" s="260">
        <v>2</v>
      </c>
      <c r="I1089" s="260" t="s">
        <v>17</v>
      </c>
      <c r="J1089" s="260" t="s">
        <v>17</v>
      </c>
      <c r="K1089" s="260" t="s">
        <v>2146</v>
      </c>
      <c r="L1089" s="261">
        <v>45063</v>
      </c>
      <c r="M1089" s="260" t="s">
        <v>20</v>
      </c>
    </row>
    <row r="1090" spans="1:13" x14ac:dyDescent="0.25">
      <c r="A1090" s="258" t="s">
        <v>2136</v>
      </c>
      <c r="B1090" s="258" t="s">
        <v>2137</v>
      </c>
      <c r="C1090" s="258" t="s">
        <v>2138</v>
      </c>
      <c r="D1090" s="258" t="s">
        <v>2035</v>
      </c>
      <c r="E1090" s="258">
        <v>0</v>
      </c>
      <c r="F1090" s="258" t="s">
        <v>2019</v>
      </c>
      <c r="G1090" s="258" t="s">
        <v>33</v>
      </c>
      <c r="H1090" s="258">
        <v>2</v>
      </c>
      <c r="I1090" s="258" t="s">
        <v>17</v>
      </c>
      <c r="J1090" s="258" t="s">
        <v>17</v>
      </c>
      <c r="K1090" s="258" t="s">
        <v>2147</v>
      </c>
      <c r="L1090" s="259">
        <v>45063</v>
      </c>
      <c r="M1090" s="258" t="s">
        <v>20</v>
      </c>
    </row>
    <row r="1091" spans="1:13" x14ac:dyDescent="0.25">
      <c r="A1091" s="260" t="s">
        <v>166</v>
      </c>
      <c r="B1091" s="260" t="s">
        <v>167</v>
      </c>
      <c r="C1091" s="260" t="s">
        <v>168</v>
      </c>
      <c r="D1091" s="260" t="s">
        <v>2018</v>
      </c>
      <c r="E1091" s="260">
        <v>2</v>
      </c>
      <c r="F1091" s="260" t="s">
        <v>2019</v>
      </c>
      <c r="G1091" s="260" t="s">
        <v>33</v>
      </c>
      <c r="H1091" s="260">
        <v>2</v>
      </c>
      <c r="I1091" s="260" t="s">
        <v>17</v>
      </c>
      <c r="J1091" s="260" t="s">
        <v>17</v>
      </c>
      <c r="K1091" s="260" t="s">
        <v>2148</v>
      </c>
      <c r="L1091" s="261">
        <v>45063</v>
      </c>
      <c r="M1091" s="260" t="s">
        <v>20</v>
      </c>
    </row>
    <row r="1092" spans="1:13" x14ac:dyDescent="0.25">
      <c r="A1092" s="258" t="s">
        <v>166</v>
      </c>
      <c r="B1092" s="258" t="s">
        <v>167</v>
      </c>
      <c r="C1092" s="258" t="s">
        <v>168</v>
      </c>
      <c r="D1092" s="258" t="s">
        <v>2021</v>
      </c>
      <c r="E1092" s="258">
        <v>1</v>
      </c>
      <c r="F1092" s="258" t="s">
        <v>2019</v>
      </c>
      <c r="G1092" s="258" t="s">
        <v>33</v>
      </c>
      <c r="H1092" s="258">
        <v>2</v>
      </c>
      <c r="I1092" s="258" t="s">
        <v>17</v>
      </c>
      <c r="J1092" s="258" t="s">
        <v>17</v>
      </c>
      <c r="K1092" s="258" t="s">
        <v>2149</v>
      </c>
      <c r="L1092" s="259">
        <v>45063</v>
      </c>
      <c r="M1092" s="258" t="s">
        <v>20</v>
      </c>
    </row>
    <row r="1093" spans="1:13" x14ac:dyDescent="0.25">
      <c r="A1093" s="260" t="s">
        <v>166</v>
      </c>
      <c r="B1093" s="260" t="s">
        <v>167</v>
      </c>
      <c r="C1093" s="260" t="s">
        <v>168</v>
      </c>
      <c r="D1093" s="260" t="s">
        <v>2023</v>
      </c>
      <c r="E1093" s="260">
        <v>3</v>
      </c>
      <c r="F1093" s="260" t="s">
        <v>2019</v>
      </c>
      <c r="G1093" s="260" t="s">
        <v>33</v>
      </c>
      <c r="H1093" s="260">
        <v>2</v>
      </c>
      <c r="I1093" s="260" t="s">
        <v>17</v>
      </c>
      <c r="J1093" s="260" t="s">
        <v>17</v>
      </c>
      <c r="K1093" s="260" t="s">
        <v>2150</v>
      </c>
      <c r="L1093" s="261">
        <v>45063</v>
      </c>
      <c r="M1093" s="260" t="s">
        <v>20</v>
      </c>
    </row>
    <row r="1094" spans="1:13" x14ac:dyDescent="0.25">
      <c r="A1094" s="258" t="s">
        <v>166</v>
      </c>
      <c r="B1094" s="258" t="s">
        <v>167</v>
      </c>
      <c r="C1094" s="258" t="s">
        <v>168</v>
      </c>
      <c r="D1094" s="258" t="s">
        <v>2025</v>
      </c>
      <c r="E1094" s="258">
        <v>3</v>
      </c>
      <c r="F1094" s="258" t="s">
        <v>2019</v>
      </c>
      <c r="G1094" s="258" t="s">
        <v>33</v>
      </c>
      <c r="H1094" s="258">
        <v>2</v>
      </c>
      <c r="I1094" s="258" t="s">
        <v>17</v>
      </c>
      <c r="J1094" s="258" t="s">
        <v>17</v>
      </c>
      <c r="K1094" s="258" t="s">
        <v>2151</v>
      </c>
      <c r="L1094" s="259">
        <v>45063</v>
      </c>
      <c r="M1094" s="258" t="s">
        <v>20</v>
      </c>
    </row>
    <row r="1095" spans="1:13" x14ac:dyDescent="0.25">
      <c r="A1095" s="260" t="s">
        <v>166</v>
      </c>
      <c r="B1095" s="260" t="s">
        <v>167</v>
      </c>
      <c r="C1095" s="260" t="s">
        <v>168</v>
      </c>
      <c r="D1095" s="260" t="s">
        <v>2027</v>
      </c>
      <c r="E1095" s="260">
        <v>3</v>
      </c>
      <c r="F1095" s="260" t="s">
        <v>2019</v>
      </c>
      <c r="G1095" s="260" t="s">
        <v>33</v>
      </c>
      <c r="H1095" s="260">
        <v>2</v>
      </c>
      <c r="I1095" s="260" t="s">
        <v>17</v>
      </c>
      <c r="J1095" s="260" t="s">
        <v>17</v>
      </c>
      <c r="K1095" s="260" t="s">
        <v>2152</v>
      </c>
      <c r="L1095" s="261">
        <v>45063</v>
      </c>
      <c r="M1095" s="260" t="s">
        <v>20</v>
      </c>
    </row>
    <row r="1096" spans="1:13" x14ac:dyDescent="0.25">
      <c r="A1096" s="258" t="s">
        <v>166</v>
      </c>
      <c r="B1096" s="258" t="s">
        <v>167</v>
      </c>
      <c r="C1096" s="258" t="s">
        <v>168</v>
      </c>
      <c r="D1096" s="258" t="s">
        <v>2029</v>
      </c>
      <c r="E1096" s="258">
        <v>1</v>
      </c>
      <c r="F1096" s="258" t="s">
        <v>2019</v>
      </c>
      <c r="G1096" s="258" t="s">
        <v>33</v>
      </c>
      <c r="H1096" s="258">
        <v>2</v>
      </c>
      <c r="I1096" s="258" t="s">
        <v>17</v>
      </c>
      <c r="J1096" s="258" t="s">
        <v>17</v>
      </c>
      <c r="K1096" s="258" t="s">
        <v>2153</v>
      </c>
      <c r="L1096" s="259">
        <v>45063</v>
      </c>
      <c r="M1096" s="258" t="s">
        <v>20</v>
      </c>
    </row>
    <row r="1097" spans="1:13" x14ac:dyDescent="0.25">
      <c r="A1097" s="260" t="s">
        <v>166</v>
      </c>
      <c r="B1097" s="260" t="s">
        <v>167</v>
      </c>
      <c r="C1097" s="260" t="s">
        <v>168</v>
      </c>
      <c r="D1097" s="260" t="s">
        <v>2031</v>
      </c>
      <c r="E1097" s="260">
        <v>3</v>
      </c>
      <c r="F1097" s="260" t="s">
        <v>2019</v>
      </c>
      <c r="G1097" s="260" t="s">
        <v>33</v>
      </c>
      <c r="H1097" s="260">
        <v>2</v>
      </c>
      <c r="I1097" s="260" t="s">
        <v>17</v>
      </c>
      <c r="J1097" s="260" t="s">
        <v>17</v>
      </c>
      <c r="K1097" s="260" t="s">
        <v>2154</v>
      </c>
      <c r="L1097" s="261">
        <v>45063</v>
      </c>
      <c r="M1097" s="260" t="s">
        <v>20</v>
      </c>
    </row>
    <row r="1098" spans="1:13" x14ac:dyDescent="0.25">
      <c r="A1098" s="258" t="s">
        <v>166</v>
      </c>
      <c r="B1098" s="258" t="s">
        <v>167</v>
      </c>
      <c r="C1098" s="258" t="s">
        <v>168</v>
      </c>
      <c r="D1098" s="258" t="s">
        <v>2033</v>
      </c>
      <c r="E1098" s="258">
        <v>3</v>
      </c>
      <c r="F1098" s="258" t="s">
        <v>2019</v>
      </c>
      <c r="G1098" s="258" t="s">
        <v>33</v>
      </c>
      <c r="H1098" s="258">
        <v>2</v>
      </c>
      <c r="I1098" s="258" t="s">
        <v>17</v>
      </c>
      <c r="J1098" s="258" t="s">
        <v>17</v>
      </c>
      <c r="K1098" s="258" t="s">
        <v>2155</v>
      </c>
      <c r="L1098" s="259">
        <v>45063</v>
      </c>
      <c r="M1098" s="258" t="s">
        <v>20</v>
      </c>
    </row>
    <row r="1099" spans="1:13" x14ac:dyDescent="0.25">
      <c r="A1099" s="260" t="s">
        <v>166</v>
      </c>
      <c r="B1099" s="260" t="s">
        <v>167</v>
      </c>
      <c r="C1099" s="260" t="s">
        <v>168</v>
      </c>
      <c r="D1099" s="260" t="s">
        <v>2035</v>
      </c>
      <c r="E1099" s="260">
        <v>0</v>
      </c>
      <c r="F1099" s="260" t="s">
        <v>2019</v>
      </c>
      <c r="G1099" s="260" t="s">
        <v>33</v>
      </c>
      <c r="H1099" s="260">
        <v>2</v>
      </c>
      <c r="I1099" s="260" t="s">
        <v>17</v>
      </c>
      <c r="J1099" s="260" t="s">
        <v>17</v>
      </c>
      <c r="K1099" s="260" t="s">
        <v>2156</v>
      </c>
      <c r="L1099" s="261">
        <v>45063</v>
      </c>
      <c r="M1099" s="260" t="s">
        <v>20</v>
      </c>
    </row>
    <row r="1100" spans="1:13" x14ac:dyDescent="0.25">
      <c r="A1100" s="258" t="s">
        <v>170</v>
      </c>
      <c r="B1100" s="258" t="s">
        <v>171</v>
      </c>
      <c r="C1100" s="258" t="s">
        <v>168</v>
      </c>
      <c r="D1100" s="258" t="s">
        <v>2018</v>
      </c>
      <c r="E1100" s="258">
        <v>0</v>
      </c>
      <c r="F1100" s="258" t="s">
        <v>2019</v>
      </c>
      <c r="G1100" s="258" t="s">
        <v>33</v>
      </c>
      <c r="H1100" s="258">
        <v>2</v>
      </c>
      <c r="I1100" s="258" t="s">
        <v>17</v>
      </c>
      <c r="J1100" s="258" t="s">
        <v>17</v>
      </c>
      <c r="K1100" s="258" t="s">
        <v>2157</v>
      </c>
      <c r="L1100" s="259">
        <v>45063</v>
      </c>
      <c r="M1100" s="258" t="s">
        <v>20</v>
      </c>
    </row>
    <row r="1101" spans="1:13" x14ac:dyDescent="0.25">
      <c r="A1101" s="260" t="s">
        <v>170</v>
      </c>
      <c r="B1101" s="260" t="s">
        <v>171</v>
      </c>
      <c r="C1101" s="260" t="s">
        <v>168</v>
      </c>
      <c r="D1101" s="260" t="s">
        <v>2021</v>
      </c>
      <c r="E1101" s="260">
        <v>1</v>
      </c>
      <c r="F1101" s="260" t="s">
        <v>2019</v>
      </c>
      <c r="G1101" s="260" t="s">
        <v>33</v>
      </c>
      <c r="H1101" s="260">
        <v>2</v>
      </c>
      <c r="I1101" s="260" t="s">
        <v>17</v>
      </c>
      <c r="J1101" s="260" t="s">
        <v>17</v>
      </c>
      <c r="K1101" s="260" t="s">
        <v>2158</v>
      </c>
      <c r="L1101" s="261">
        <v>45063</v>
      </c>
      <c r="M1101" s="260" t="s">
        <v>20</v>
      </c>
    </row>
    <row r="1102" spans="1:13" x14ac:dyDescent="0.25">
      <c r="A1102" s="258" t="s">
        <v>170</v>
      </c>
      <c r="B1102" s="258" t="s">
        <v>171</v>
      </c>
      <c r="C1102" s="258" t="s">
        <v>168</v>
      </c>
      <c r="D1102" s="258" t="s">
        <v>2023</v>
      </c>
      <c r="E1102" s="258">
        <v>2</v>
      </c>
      <c r="F1102" s="258" t="s">
        <v>2019</v>
      </c>
      <c r="G1102" s="258" t="s">
        <v>33</v>
      </c>
      <c r="H1102" s="258">
        <v>2</v>
      </c>
      <c r="I1102" s="258" t="s">
        <v>17</v>
      </c>
      <c r="J1102" s="258" t="s">
        <v>17</v>
      </c>
      <c r="K1102" s="258" t="s">
        <v>2159</v>
      </c>
      <c r="L1102" s="259">
        <v>45063</v>
      </c>
      <c r="M1102" s="258" t="s">
        <v>20</v>
      </c>
    </row>
    <row r="1103" spans="1:13" x14ac:dyDescent="0.25">
      <c r="A1103" s="260" t="s">
        <v>170</v>
      </c>
      <c r="B1103" s="260" t="s">
        <v>171</v>
      </c>
      <c r="C1103" s="260" t="s">
        <v>168</v>
      </c>
      <c r="D1103" s="260" t="s">
        <v>2025</v>
      </c>
      <c r="E1103" s="260">
        <v>3</v>
      </c>
      <c r="F1103" s="260" t="s">
        <v>2019</v>
      </c>
      <c r="G1103" s="260" t="s">
        <v>33</v>
      </c>
      <c r="H1103" s="260">
        <v>2</v>
      </c>
      <c r="I1103" s="260" t="s">
        <v>17</v>
      </c>
      <c r="J1103" s="260" t="s">
        <v>17</v>
      </c>
      <c r="K1103" s="260" t="s">
        <v>2160</v>
      </c>
      <c r="L1103" s="261">
        <v>45063</v>
      </c>
      <c r="M1103" s="260" t="s">
        <v>20</v>
      </c>
    </row>
    <row r="1104" spans="1:13" x14ac:dyDescent="0.25">
      <c r="A1104" s="258" t="s">
        <v>170</v>
      </c>
      <c r="B1104" s="258" t="s">
        <v>171</v>
      </c>
      <c r="C1104" s="258" t="s">
        <v>168</v>
      </c>
      <c r="D1104" s="258" t="s">
        <v>2027</v>
      </c>
      <c r="E1104" s="258">
        <v>2</v>
      </c>
      <c r="F1104" s="258" t="s">
        <v>2019</v>
      </c>
      <c r="G1104" s="258" t="s">
        <v>33</v>
      </c>
      <c r="H1104" s="258">
        <v>2</v>
      </c>
      <c r="I1104" s="258" t="s">
        <v>17</v>
      </c>
      <c r="J1104" s="258" t="s">
        <v>17</v>
      </c>
      <c r="K1104" s="258" t="s">
        <v>2161</v>
      </c>
      <c r="L1104" s="259">
        <v>45063</v>
      </c>
      <c r="M1104" s="258" t="s">
        <v>20</v>
      </c>
    </row>
    <row r="1105" spans="1:13" x14ac:dyDescent="0.25">
      <c r="A1105" s="260" t="s">
        <v>170</v>
      </c>
      <c r="B1105" s="260" t="s">
        <v>171</v>
      </c>
      <c r="C1105" s="260" t="s">
        <v>168</v>
      </c>
      <c r="D1105" s="260" t="s">
        <v>2029</v>
      </c>
      <c r="E1105" s="260">
        <v>1</v>
      </c>
      <c r="F1105" s="260" t="s">
        <v>2019</v>
      </c>
      <c r="G1105" s="260" t="s">
        <v>33</v>
      </c>
      <c r="H1105" s="260">
        <v>2</v>
      </c>
      <c r="I1105" s="260" t="s">
        <v>17</v>
      </c>
      <c r="J1105" s="260" t="s">
        <v>17</v>
      </c>
      <c r="K1105" s="260" t="s">
        <v>2162</v>
      </c>
      <c r="L1105" s="261">
        <v>45063</v>
      </c>
      <c r="M1105" s="260" t="s">
        <v>20</v>
      </c>
    </row>
    <row r="1106" spans="1:13" x14ac:dyDescent="0.25">
      <c r="A1106" s="258" t="s">
        <v>170</v>
      </c>
      <c r="B1106" s="258" t="s">
        <v>171</v>
      </c>
      <c r="C1106" s="258" t="s">
        <v>168</v>
      </c>
      <c r="D1106" s="258" t="s">
        <v>2031</v>
      </c>
      <c r="E1106" s="258">
        <v>3</v>
      </c>
      <c r="F1106" s="258" t="s">
        <v>2019</v>
      </c>
      <c r="G1106" s="258" t="s">
        <v>33</v>
      </c>
      <c r="H1106" s="258">
        <v>2</v>
      </c>
      <c r="I1106" s="258" t="s">
        <v>17</v>
      </c>
      <c r="J1106" s="258" t="s">
        <v>17</v>
      </c>
      <c r="K1106" s="258" t="s">
        <v>2163</v>
      </c>
      <c r="L1106" s="259">
        <v>45063</v>
      </c>
      <c r="M1106" s="258" t="s">
        <v>20</v>
      </c>
    </row>
    <row r="1107" spans="1:13" x14ac:dyDescent="0.25">
      <c r="A1107" s="260" t="s">
        <v>170</v>
      </c>
      <c r="B1107" s="260" t="s">
        <v>171</v>
      </c>
      <c r="C1107" s="260" t="s">
        <v>168</v>
      </c>
      <c r="D1107" s="260" t="s">
        <v>2033</v>
      </c>
      <c r="E1107" s="260">
        <v>3</v>
      </c>
      <c r="F1107" s="260" t="s">
        <v>2019</v>
      </c>
      <c r="G1107" s="260" t="s">
        <v>33</v>
      </c>
      <c r="H1107" s="260">
        <v>2</v>
      </c>
      <c r="I1107" s="260" t="s">
        <v>17</v>
      </c>
      <c r="J1107" s="260" t="s">
        <v>17</v>
      </c>
      <c r="K1107" s="260" t="s">
        <v>2164</v>
      </c>
      <c r="L1107" s="261">
        <v>45063</v>
      </c>
      <c r="M1107" s="260" t="s">
        <v>20</v>
      </c>
    </row>
    <row r="1108" spans="1:13" x14ac:dyDescent="0.25">
      <c r="A1108" s="258" t="s">
        <v>170</v>
      </c>
      <c r="B1108" s="258" t="s">
        <v>171</v>
      </c>
      <c r="C1108" s="258" t="s">
        <v>168</v>
      </c>
      <c r="D1108" s="258" t="s">
        <v>2035</v>
      </c>
      <c r="E1108" s="258">
        <v>0</v>
      </c>
      <c r="F1108" s="258" t="s">
        <v>2019</v>
      </c>
      <c r="G1108" s="258" t="s">
        <v>33</v>
      </c>
      <c r="H1108" s="258">
        <v>2</v>
      </c>
      <c r="I1108" s="258" t="s">
        <v>17</v>
      </c>
      <c r="J1108" s="258" t="s">
        <v>17</v>
      </c>
      <c r="K1108" s="258" t="s">
        <v>2165</v>
      </c>
      <c r="L1108" s="259">
        <v>45063</v>
      </c>
      <c r="M1108" s="258" t="s">
        <v>20</v>
      </c>
    </row>
    <row r="1109" spans="1:13" x14ac:dyDescent="0.25">
      <c r="A1109" s="260" t="s">
        <v>180</v>
      </c>
      <c r="B1109" s="260" t="s">
        <v>181</v>
      </c>
      <c r="C1109" s="260" t="s">
        <v>168</v>
      </c>
      <c r="D1109" s="260" t="s">
        <v>2018</v>
      </c>
      <c r="E1109" s="260">
        <v>2</v>
      </c>
      <c r="F1109" s="260" t="s">
        <v>2019</v>
      </c>
      <c r="G1109" s="260" t="s">
        <v>33</v>
      </c>
      <c r="H1109" s="260">
        <v>2</v>
      </c>
      <c r="I1109" s="260" t="s">
        <v>17</v>
      </c>
      <c r="J1109" s="260" t="s">
        <v>17</v>
      </c>
      <c r="K1109" s="260" t="s">
        <v>2166</v>
      </c>
      <c r="L1109" s="261">
        <v>45063</v>
      </c>
      <c r="M1109" s="260" t="s">
        <v>20</v>
      </c>
    </row>
    <row r="1110" spans="1:13" x14ac:dyDescent="0.25">
      <c r="A1110" s="258" t="s">
        <v>180</v>
      </c>
      <c r="B1110" s="258" t="s">
        <v>181</v>
      </c>
      <c r="C1110" s="258" t="s">
        <v>168</v>
      </c>
      <c r="D1110" s="258" t="s">
        <v>2021</v>
      </c>
      <c r="E1110" s="258">
        <v>1</v>
      </c>
      <c r="F1110" s="258" t="s">
        <v>2019</v>
      </c>
      <c r="G1110" s="258" t="s">
        <v>33</v>
      </c>
      <c r="H1110" s="258">
        <v>2</v>
      </c>
      <c r="I1110" s="258" t="s">
        <v>17</v>
      </c>
      <c r="J1110" s="258" t="s">
        <v>17</v>
      </c>
      <c r="K1110" s="258" t="s">
        <v>2167</v>
      </c>
      <c r="L1110" s="259">
        <v>45063</v>
      </c>
      <c r="M1110" s="258" t="s">
        <v>20</v>
      </c>
    </row>
    <row r="1111" spans="1:13" x14ac:dyDescent="0.25">
      <c r="A1111" s="260" t="s">
        <v>180</v>
      </c>
      <c r="B1111" s="260" t="s">
        <v>181</v>
      </c>
      <c r="C1111" s="260" t="s">
        <v>168</v>
      </c>
      <c r="D1111" s="260" t="s">
        <v>2023</v>
      </c>
      <c r="E1111" s="260">
        <v>3</v>
      </c>
      <c r="F1111" s="260" t="s">
        <v>2019</v>
      </c>
      <c r="G1111" s="260" t="s">
        <v>33</v>
      </c>
      <c r="H1111" s="260">
        <v>2</v>
      </c>
      <c r="I1111" s="260" t="s">
        <v>17</v>
      </c>
      <c r="J1111" s="260" t="s">
        <v>17</v>
      </c>
      <c r="K1111" s="260" t="s">
        <v>2168</v>
      </c>
      <c r="L1111" s="261">
        <v>45063</v>
      </c>
      <c r="M1111" s="260" t="s">
        <v>20</v>
      </c>
    </row>
    <row r="1112" spans="1:13" x14ac:dyDescent="0.25">
      <c r="A1112" s="258" t="s">
        <v>180</v>
      </c>
      <c r="B1112" s="258" t="s">
        <v>181</v>
      </c>
      <c r="C1112" s="258" t="s">
        <v>168</v>
      </c>
      <c r="D1112" s="258" t="s">
        <v>2025</v>
      </c>
      <c r="E1112" s="258">
        <v>3</v>
      </c>
      <c r="F1112" s="258" t="s">
        <v>2019</v>
      </c>
      <c r="G1112" s="258" t="s">
        <v>33</v>
      </c>
      <c r="H1112" s="258">
        <v>2</v>
      </c>
      <c r="I1112" s="258" t="s">
        <v>17</v>
      </c>
      <c r="J1112" s="258" t="s">
        <v>17</v>
      </c>
      <c r="K1112" s="258" t="s">
        <v>2169</v>
      </c>
      <c r="L1112" s="259">
        <v>45063</v>
      </c>
      <c r="M1112" s="258" t="s">
        <v>20</v>
      </c>
    </row>
    <row r="1113" spans="1:13" x14ac:dyDescent="0.25">
      <c r="A1113" s="260" t="s">
        <v>180</v>
      </c>
      <c r="B1113" s="260" t="s">
        <v>181</v>
      </c>
      <c r="C1113" s="260" t="s">
        <v>168</v>
      </c>
      <c r="D1113" s="260" t="s">
        <v>2027</v>
      </c>
      <c r="E1113" s="260">
        <v>3</v>
      </c>
      <c r="F1113" s="260" t="s">
        <v>2019</v>
      </c>
      <c r="G1113" s="260" t="s">
        <v>33</v>
      </c>
      <c r="H1113" s="260">
        <v>2</v>
      </c>
      <c r="I1113" s="260" t="s">
        <v>17</v>
      </c>
      <c r="J1113" s="260" t="s">
        <v>17</v>
      </c>
      <c r="K1113" s="260" t="s">
        <v>2170</v>
      </c>
      <c r="L1113" s="261">
        <v>45063</v>
      </c>
      <c r="M1113" s="260" t="s">
        <v>20</v>
      </c>
    </row>
    <row r="1114" spans="1:13" x14ac:dyDescent="0.25">
      <c r="A1114" s="258" t="s">
        <v>180</v>
      </c>
      <c r="B1114" s="258" t="s">
        <v>181</v>
      </c>
      <c r="C1114" s="258" t="s">
        <v>168</v>
      </c>
      <c r="D1114" s="258" t="s">
        <v>2029</v>
      </c>
      <c r="E1114" s="258">
        <v>1</v>
      </c>
      <c r="F1114" s="258" t="s">
        <v>2019</v>
      </c>
      <c r="G1114" s="258" t="s">
        <v>33</v>
      </c>
      <c r="H1114" s="258">
        <v>2</v>
      </c>
      <c r="I1114" s="258" t="s">
        <v>17</v>
      </c>
      <c r="J1114" s="258" t="s">
        <v>17</v>
      </c>
      <c r="K1114" s="258" t="s">
        <v>2171</v>
      </c>
      <c r="L1114" s="259">
        <v>45063</v>
      </c>
      <c r="M1114" s="258" t="s">
        <v>20</v>
      </c>
    </row>
    <row r="1115" spans="1:13" x14ac:dyDescent="0.25">
      <c r="A1115" s="260" t="s">
        <v>180</v>
      </c>
      <c r="B1115" s="260" t="s">
        <v>181</v>
      </c>
      <c r="C1115" s="260" t="s">
        <v>168</v>
      </c>
      <c r="D1115" s="260" t="s">
        <v>2031</v>
      </c>
      <c r="E1115" s="260">
        <v>3</v>
      </c>
      <c r="F1115" s="260" t="s">
        <v>2019</v>
      </c>
      <c r="G1115" s="260" t="s">
        <v>33</v>
      </c>
      <c r="H1115" s="260">
        <v>2</v>
      </c>
      <c r="I1115" s="260" t="s">
        <v>17</v>
      </c>
      <c r="J1115" s="260" t="s">
        <v>17</v>
      </c>
      <c r="K1115" s="260" t="s">
        <v>2172</v>
      </c>
      <c r="L1115" s="261">
        <v>45063</v>
      </c>
      <c r="M1115" s="260" t="s">
        <v>20</v>
      </c>
    </row>
    <row r="1116" spans="1:13" x14ac:dyDescent="0.25">
      <c r="A1116" s="258" t="s">
        <v>180</v>
      </c>
      <c r="B1116" s="258" t="s">
        <v>181</v>
      </c>
      <c r="C1116" s="258" t="s">
        <v>168</v>
      </c>
      <c r="D1116" s="258" t="s">
        <v>2033</v>
      </c>
      <c r="E1116" s="258">
        <v>3</v>
      </c>
      <c r="F1116" s="258" t="s">
        <v>2019</v>
      </c>
      <c r="G1116" s="258" t="s">
        <v>33</v>
      </c>
      <c r="H1116" s="258">
        <v>2</v>
      </c>
      <c r="I1116" s="258" t="s">
        <v>17</v>
      </c>
      <c r="J1116" s="258" t="s">
        <v>17</v>
      </c>
      <c r="K1116" s="258" t="s">
        <v>2173</v>
      </c>
      <c r="L1116" s="259">
        <v>45063</v>
      </c>
      <c r="M1116" s="258" t="s">
        <v>20</v>
      </c>
    </row>
    <row r="1117" spans="1:13" x14ac:dyDescent="0.25">
      <c r="A1117" s="260" t="s">
        <v>180</v>
      </c>
      <c r="B1117" s="260" t="s">
        <v>181</v>
      </c>
      <c r="C1117" s="260" t="s">
        <v>168</v>
      </c>
      <c r="D1117" s="260" t="s">
        <v>2035</v>
      </c>
      <c r="E1117" s="260">
        <v>0</v>
      </c>
      <c r="F1117" s="260" t="s">
        <v>2019</v>
      </c>
      <c r="G1117" s="260" t="s">
        <v>33</v>
      </c>
      <c r="H1117" s="260">
        <v>2</v>
      </c>
      <c r="I1117" s="260" t="s">
        <v>17</v>
      </c>
      <c r="J1117" s="260" t="s">
        <v>17</v>
      </c>
      <c r="K1117" s="260" t="s">
        <v>2174</v>
      </c>
      <c r="L1117" s="261">
        <v>45063</v>
      </c>
      <c r="M1117" s="260" t="s">
        <v>20</v>
      </c>
    </row>
    <row r="1118" spans="1:13" x14ac:dyDescent="0.25">
      <c r="A1118" s="258" t="s">
        <v>187</v>
      </c>
      <c r="B1118" s="258" t="s">
        <v>188</v>
      </c>
      <c r="C1118" s="258" t="s">
        <v>168</v>
      </c>
      <c r="D1118" s="258" t="s">
        <v>2018</v>
      </c>
      <c r="E1118" s="258">
        <v>0</v>
      </c>
      <c r="F1118" s="258" t="s">
        <v>2019</v>
      </c>
      <c r="G1118" s="258" t="s">
        <v>33</v>
      </c>
      <c r="H1118" s="258">
        <v>2</v>
      </c>
      <c r="I1118" s="258" t="s">
        <v>17</v>
      </c>
      <c r="J1118" s="258" t="s">
        <v>17</v>
      </c>
      <c r="K1118" s="258" t="s">
        <v>2175</v>
      </c>
      <c r="L1118" s="259">
        <v>45063</v>
      </c>
      <c r="M1118" s="258" t="s">
        <v>20</v>
      </c>
    </row>
    <row r="1119" spans="1:13" x14ac:dyDescent="0.25">
      <c r="A1119" s="260" t="s">
        <v>187</v>
      </c>
      <c r="B1119" s="260" t="s">
        <v>188</v>
      </c>
      <c r="C1119" s="260" t="s">
        <v>168</v>
      </c>
      <c r="D1119" s="260" t="s">
        <v>2021</v>
      </c>
      <c r="E1119" s="260">
        <v>1</v>
      </c>
      <c r="F1119" s="260" t="s">
        <v>2019</v>
      </c>
      <c r="G1119" s="260" t="s">
        <v>33</v>
      </c>
      <c r="H1119" s="260">
        <v>2</v>
      </c>
      <c r="I1119" s="260" t="s">
        <v>17</v>
      </c>
      <c r="J1119" s="260" t="s">
        <v>17</v>
      </c>
      <c r="K1119" s="260" t="s">
        <v>2176</v>
      </c>
      <c r="L1119" s="261">
        <v>45063</v>
      </c>
      <c r="M1119" s="260" t="s">
        <v>20</v>
      </c>
    </row>
    <row r="1120" spans="1:13" x14ac:dyDescent="0.25">
      <c r="A1120" s="258" t="s">
        <v>187</v>
      </c>
      <c r="B1120" s="258" t="s">
        <v>188</v>
      </c>
      <c r="C1120" s="258" t="s">
        <v>168</v>
      </c>
      <c r="D1120" s="258" t="s">
        <v>2023</v>
      </c>
      <c r="E1120" s="258">
        <v>1</v>
      </c>
      <c r="F1120" s="258" t="s">
        <v>2019</v>
      </c>
      <c r="G1120" s="258" t="s">
        <v>33</v>
      </c>
      <c r="H1120" s="258">
        <v>2</v>
      </c>
      <c r="I1120" s="258" t="s">
        <v>17</v>
      </c>
      <c r="J1120" s="258" t="s">
        <v>17</v>
      </c>
      <c r="K1120" s="258" t="s">
        <v>2177</v>
      </c>
      <c r="L1120" s="259">
        <v>45063</v>
      </c>
      <c r="M1120" s="258" t="s">
        <v>20</v>
      </c>
    </row>
    <row r="1121" spans="1:13" x14ac:dyDescent="0.25">
      <c r="A1121" s="260" t="s">
        <v>187</v>
      </c>
      <c r="B1121" s="260" t="s">
        <v>188</v>
      </c>
      <c r="C1121" s="260" t="s">
        <v>168</v>
      </c>
      <c r="D1121" s="260" t="s">
        <v>2025</v>
      </c>
      <c r="E1121" s="260">
        <v>0</v>
      </c>
      <c r="F1121" s="260" t="s">
        <v>2019</v>
      </c>
      <c r="G1121" s="260" t="s">
        <v>33</v>
      </c>
      <c r="H1121" s="260">
        <v>2</v>
      </c>
      <c r="I1121" s="260" t="s">
        <v>17</v>
      </c>
      <c r="J1121" s="260" t="s">
        <v>17</v>
      </c>
      <c r="K1121" s="260" t="s">
        <v>2178</v>
      </c>
      <c r="L1121" s="261">
        <v>45063</v>
      </c>
      <c r="M1121" s="260" t="s">
        <v>20</v>
      </c>
    </row>
    <row r="1122" spans="1:13" x14ac:dyDescent="0.25">
      <c r="A1122" s="258" t="s">
        <v>187</v>
      </c>
      <c r="B1122" s="258" t="s">
        <v>188</v>
      </c>
      <c r="C1122" s="258" t="s">
        <v>168</v>
      </c>
      <c r="D1122" s="258" t="s">
        <v>2027</v>
      </c>
      <c r="E1122" s="258">
        <v>1</v>
      </c>
      <c r="F1122" s="258" t="s">
        <v>2019</v>
      </c>
      <c r="G1122" s="258" t="s">
        <v>33</v>
      </c>
      <c r="H1122" s="258">
        <v>2</v>
      </c>
      <c r="I1122" s="258" t="s">
        <v>17</v>
      </c>
      <c r="J1122" s="258" t="s">
        <v>17</v>
      </c>
      <c r="K1122" s="258" t="s">
        <v>2179</v>
      </c>
      <c r="L1122" s="259">
        <v>45063</v>
      </c>
      <c r="M1122" s="258" t="s">
        <v>20</v>
      </c>
    </row>
    <row r="1123" spans="1:13" x14ac:dyDescent="0.25">
      <c r="A1123" s="260" t="s">
        <v>187</v>
      </c>
      <c r="B1123" s="260" t="s">
        <v>188</v>
      </c>
      <c r="C1123" s="260" t="s">
        <v>168</v>
      </c>
      <c r="D1123" s="260" t="s">
        <v>2029</v>
      </c>
      <c r="E1123" s="260">
        <v>1</v>
      </c>
      <c r="F1123" s="260" t="s">
        <v>2019</v>
      </c>
      <c r="G1123" s="260" t="s">
        <v>33</v>
      </c>
      <c r="H1123" s="260">
        <v>2</v>
      </c>
      <c r="I1123" s="260" t="s">
        <v>17</v>
      </c>
      <c r="J1123" s="260" t="s">
        <v>17</v>
      </c>
      <c r="K1123" s="260" t="s">
        <v>2180</v>
      </c>
      <c r="L1123" s="261">
        <v>45063</v>
      </c>
      <c r="M1123" s="260" t="s">
        <v>20</v>
      </c>
    </row>
    <row r="1124" spans="1:13" x14ac:dyDescent="0.25">
      <c r="A1124" s="258" t="s">
        <v>187</v>
      </c>
      <c r="B1124" s="258" t="s">
        <v>188</v>
      </c>
      <c r="C1124" s="258" t="s">
        <v>168</v>
      </c>
      <c r="D1124" s="258" t="s">
        <v>2031</v>
      </c>
      <c r="E1124" s="258">
        <v>1</v>
      </c>
      <c r="F1124" s="258" t="s">
        <v>2019</v>
      </c>
      <c r="G1124" s="258" t="s">
        <v>33</v>
      </c>
      <c r="H1124" s="258">
        <v>2</v>
      </c>
      <c r="I1124" s="258" t="s">
        <v>17</v>
      </c>
      <c r="J1124" s="258" t="s">
        <v>17</v>
      </c>
      <c r="K1124" s="258" t="s">
        <v>2181</v>
      </c>
      <c r="L1124" s="259">
        <v>45063</v>
      </c>
      <c r="M1124" s="258" t="s">
        <v>20</v>
      </c>
    </row>
    <row r="1125" spans="1:13" x14ac:dyDescent="0.25">
      <c r="A1125" s="260" t="s">
        <v>187</v>
      </c>
      <c r="B1125" s="260" t="s">
        <v>188</v>
      </c>
      <c r="C1125" s="260" t="s">
        <v>168</v>
      </c>
      <c r="D1125" s="260" t="s">
        <v>2033</v>
      </c>
      <c r="E1125" s="260">
        <v>2</v>
      </c>
      <c r="F1125" s="260" t="s">
        <v>2019</v>
      </c>
      <c r="G1125" s="260" t="s">
        <v>33</v>
      </c>
      <c r="H1125" s="260">
        <v>2</v>
      </c>
      <c r="I1125" s="260" t="s">
        <v>17</v>
      </c>
      <c r="J1125" s="260" t="s">
        <v>17</v>
      </c>
      <c r="K1125" s="260" t="s">
        <v>2182</v>
      </c>
      <c r="L1125" s="261">
        <v>45063</v>
      </c>
      <c r="M1125" s="260" t="s">
        <v>20</v>
      </c>
    </row>
    <row r="1126" spans="1:13" x14ac:dyDescent="0.25">
      <c r="A1126" s="258" t="s">
        <v>187</v>
      </c>
      <c r="B1126" s="258" t="s">
        <v>188</v>
      </c>
      <c r="C1126" s="258" t="s">
        <v>168</v>
      </c>
      <c r="D1126" s="258" t="s">
        <v>2035</v>
      </c>
      <c r="E1126" s="258">
        <v>0</v>
      </c>
      <c r="F1126" s="258" t="s">
        <v>2019</v>
      </c>
      <c r="G1126" s="258" t="s">
        <v>33</v>
      </c>
      <c r="H1126" s="258">
        <v>2</v>
      </c>
      <c r="I1126" s="258" t="s">
        <v>17</v>
      </c>
      <c r="J1126" s="258" t="s">
        <v>17</v>
      </c>
      <c r="K1126" s="258" t="s">
        <v>2183</v>
      </c>
      <c r="L1126" s="259">
        <v>45063</v>
      </c>
      <c r="M1126" s="258" t="s">
        <v>20</v>
      </c>
    </row>
    <row r="1127" spans="1:13" x14ac:dyDescent="0.25">
      <c r="A1127" s="260" t="s">
        <v>2184</v>
      </c>
      <c r="B1127" s="260" t="s">
        <v>2185</v>
      </c>
      <c r="C1127" s="260" t="s">
        <v>1492</v>
      </c>
      <c r="D1127" s="260" t="s">
        <v>2018</v>
      </c>
      <c r="E1127" s="260">
        <v>0</v>
      </c>
      <c r="F1127" s="260" t="s">
        <v>2019</v>
      </c>
      <c r="G1127" s="260" t="s">
        <v>33</v>
      </c>
      <c r="H1127" s="260">
        <v>2</v>
      </c>
      <c r="I1127" s="260" t="s">
        <v>17</v>
      </c>
      <c r="J1127" s="260" t="s">
        <v>17</v>
      </c>
      <c r="K1127" s="260" t="s">
        <v>2186</v>
      </c>
      <c r="L1127" s="261">
        <v>45063</v>
      </c>
      <c r="M1127" s="260" t="s">
        <v>20</v>
      </c>
    </row>
    <row r="1128" spans="1:13" x14ac:dyDescent="0.25">
      <c r="A1128" s="258" t="s">
        <v>2184</v>
      </c>
      <c r="B1128" s="258" t="s">
        <v>2185</v>
      </c>
      <c r="C1128" s="258" t="s">
        <v>1492</v>
      </c>
      <c r="D1128" s="258" t="s">
        <v>2021</v>
      </c>
      <c r="E1128" s="258">
        <v>0</v>
      </c>
      <c r="F1128" s="258" t="s">
        <v>2019</v>
      </c>
      <c r="G1128" s="258" t="s">
        <v>33</v>
      </c>
      <c r="H1128" s="258">
        <v>2</v>
      </c>
      <c r="I1128" s="258" t="s">
        <v>17</v>
      </c>
      <c r="J1128" s="258" t="s">
        <v>17</v>
      </c>
      <c r="K1128" s="258" t="s">
        <v>2187</v>
      </c>
      <c r="L1128" s="259">
        <v>45063</v>
      </c>
      <c r="M1128" s="258" t="s">
        <v>20</v>
      </c>
    </row>
    <row r="1129" spans="1:13" x14ac:dyDescent="0.25">
      <c r="A1129" s="260" t="s">
        <v>2184</v>
      </c>
      <c r="B1129" s="260" t="s">
        <v>2185</v>
      </c>
      <c r="C1129" s="260" t="s">
        <v>1492</v>
      </c>
      <c r="D1129" s="260" t="s">
        <v>2023</v>
      </c>
      <c r="E1129" s="260">
        <v>0</v>
      </c>
      <c r="F1129" s="260" t="s">
        <v>2019</v>
      </c>
      <c r="G1129" s="260" t="s">
        <v>33</v>
      </c>
      <c r="H1129" s="260">
        <v>2</v>
      </c>
      <c r="I1129" s="260" t="s">
        <v>17</v>
      </c>
      <c r="J1129" s="260" t="s">
        <v>17</v>
      </c>
      <c r="K1129" s="260" t="s">
        <v>2188</v>
      </c>
      <c r="L1129" s="261">
        <v>45063</v>
      </c>
      <c r="M1129" s="260" t="s">
        <v>20</v>
      </c>
    </row>
    <row r="1130" spans="1:13" x14ac:dyDescent="0.25">
      <c r="A1130" s="258" t="s">
        <v>2184</v>
      </c>
      <c r="B1130" s="258" t="s">
        <v>2185</v>
      </c>
      <c r="C1130" s="258" t="s">
        <v>1492</v>
      </c>
      <c r="D1130" s="258" t="s">
        <v>2025</v>
      </c>
      <c r="E1130" s="258">
        <v>2</v>
      </c>
      <c r="F1130" s="258" t="s">
        <v>2019</v>
      </c>
      <c r="G1130" s="258" t="s">
        <v>33</v>
      </c>
      <c r="H1130" s="258">
        <v>2</v>
      </c>
      <c r="I1130" s="258" t="s">
        <v>17</v>
      </c>
      <c r="J1130" s="258" t="s">
        <v>17</v>
      </c>
      <c r="K1130" s="258" t="s">
        <v>2189</v>
      </c>
      <c r="L1130" s="259">
        <v>45063</v>
      </c>
      <c r="M1130" s="258" t="s">
        <v>20</v>
      </c>
    </row>
    <row r="1131" spans="1:13" x14ac:dyDescent="0.25">
      <c r="A1131" s="260" t="s">
        <v>2184</v>
      </c>
      <c r="B1131" s="260" t="s">
        <v>2185</v>
      </c>
      <c r="C1131" s="260" t="s">
        <v>1492</v>
      </c>
      <c r="D1131" s="260" t="s">
        <v>2027</v>
      </c>
      <c r="E1131" s="260">
        <v>3</v>
      </c>
      <c r="F1131" s="260" t="s">
        <v>2019</v>
      </c>
      <c r="G1131" s="260" t="s">
        <v>33</v>
      </c>
      <c r="H1131" s="260">
        <v>2</v>
      </c>
      <c r="I1131" s="260" t="s">
        <v>17</v>
      </c>
      <c r="J1131" s="260" t="s">
        <v>17</v>
      </c>
      <c r="K1131" s="260" t="s">
        <v>2190</v>
      </c>
      <c r="L1131" s="261">
        <v>45063</v>
      </c>
      <c r="M1131" s="260" t="s">
        <v>20</v>
      </c>
    </row>
    <row r="1132" spans="1:13" x14ac:dyDescent="0.25">
      <c r="A1132" s="258" t="s">
        <v>2184</v>
      </c>
      <c r="B1132" s="258" t="s">
        <v>2185</v>
      </c>
      <c r="C1132" s="258" t="s">
        <v>1492</v>
      </c>
      <c r="D1132" s="258" t="s">
        <v>2031</v>
      </c>
      <c r="E1132" s="258">
        <v>2</v>
      </c>
      <c r="F1132" s="258" t="s">
        <v>2019</v>
      </c>
      <c r="G1132" s="258" t="s">
        <v>33</v>
      </c>
      <c r="H1132" s="258">
        <v>2</v>
      </c>
      <c r="I1132" s="258" t="s">
        <v>17</v>
      </c>
      <c r="J1132" s="258" t="s">
        <v>17</v>
      </c>
      <c r="K1132" s="258" t="s">
        <v>2191</v>
      </c>
      <c r="L1132" s="259">
        <v>45063</v>
      </c>
      <c r="M1132" s="258" t="s">
        <v>20</v>
      </c>
    </row>
    <row r="1133" spans="1:13" x14ac:dyDescent="0.25">
      <c r="A1133" s="260" t="s">
        <v>2184</v>
      </c>
      <c r="B1133" s="260" t="s">
        <v>2185</v>
      </c>
      <c r="C1133" s="260" t="s">
        <v>1492</v>
      </c>
      <c r="D1133" s="260" t="s">
        <v>2033</v>
      </c>
      <c r="E1133" s="260">
        <v>2</v>
      </c>
      <c r="F1133" s="260" t="s">
        <v>2019</v>
      </c>
      <c r="G1133" s="260" t="s">
        <v>33</v>
      </c>
      <c r="H1133" s="260">
        <v>2</v>
      </c>
      <c r="I1133" s="260" t="s">
        <v>17</v>
      </c>
      <c r="J1133" s="260" t="s">
        <v>17</v>
      </c>
      <c r="K1133" s="260" t="s">
        <v>2192</v>
      </c>
      <c r="L1133" s="261">
        <v>45063</v>
      </c>
      <c r="M1133" s="260" t="s">
        <v>20</v>
      </c>
    </row>
    <row r="1134" spans="1:13" x14ac:dyDescent="0.25">
      <c r="A1134" s="258" t="s">
        <v>1490</v>
      </c>
      <c r="B1134" s="258" t="s">
        <v>1491</v>
      </c>
      <c r="C1134" s="258" t="s">
        <v>1492</v>
      </c>
      <c r="D1134" s="258" t="s">
        <v>2018</v>
      </c>
      <c r="E1134" s="258">
        <v>0</v>
      </c>
      <c r="F1134" s="258" t="s">
        <v>2019</v>
      </c>
      <c r="G1134" s="258" t="s">
        <v>33</v>
      </c>
      <c r="H1134" s="258">
        <v>2</v>
      </c>
      <c r="I1134" s="258" t="s">
        <v>17</v>
      </c>
      <c r="J1134" s="258" t="s">
        <v>17</v>
      </c>
      <c r="K1134" s="258" t="s">
        <v>2193</v>
      </c>
      <c r="L1134" s="259">
        <v>45063</v>
      </c>
      <c r="M1134" s="258" t="s">
        <v>20</v>
      </c>
    </row>
    <row r="1135" spans="1:13" x14ac:dyDescent="0.25">
      <c r="A1135" s="260" t="s">
        <v>1490</v>
      </c>
      <c r="B1135" s="260" t="s">
        <v>1491</v>
      </c>
      <c r="C1135" s="260" t="s">
        <v>1492</v>
      </c>
      <c r="D1135" s="260" t="s">
        <v>2021</v>
      </c>
      <c r="E1135" s="260">
        <v>0</v>
      </c>
      <c r="F1135" s="260" t="s">
        <v>2019</v>
      </c>
      <c r="G1135" s="260" t="s">
        <v>33</v>
      </c>
      <c r="H1135" s="260">
        <v>2</v>
      </c>
      <c r="I1135" s="260" t="s">
        <v>17</v>
      </c>
      <c r="J1135" s="260" t="s">
        <v>17</v>
      </c>
      <c r="K1135" s="260" t="s">
        <v>2194</v>
      </c>
      <c r="L1135" s="261">
        <v>45063</v>
      </c>
      <c r="M1135" s="260" t="s">
        <v>20</v>
      </c>
    </row>
    <row r="1136" spans="1:13" x14ac:dyDescent="0.25">
      <c r="A1136" s="258" t="s">
        <v>1490</v>
      </c>
      <c r="B1136" s="258" t="s">
        <v>1491</v>
      </c>
      <c r="C1136" s="258" t="s">
        <v>1492</v>
      </c>
      <c r="D1136" s="258" t="s">
        <v>2023</v>
      </c>
      <c r="E1136" s="258">
        <v>1</v>
      </c>
      <c r="F1136" s="258" t="s">
        <v>2019</v>
      </c>
      <c r="G1136" s="258" t="s">
        <v>33</v>
      </c>
      <c r="H1136" s="258">
        <v>2</v>
      </c>
      <c r="I1136" s="258" t="s">
        <v>17</v>
      </c>
      <c r="J1136" s="258" t="s">
        <v>17</v>
      </c>
      <c r="K1136" s="258" t="s">
        <v>2195</v>
      </c>
      <c r="L1136" s="259">
        <v>45063</v>
      </c>
      <c r="M1136" s="258" t="s">
        <v>20</v>
      </c>
    </row>
    <row r="1137" spans="1:13" x14ac:dyDescent="0.25">
      <c r="A1137" s="260" t="s">
        <v>1490</v>
      </c>
      <c r="B1137" s="260" t="s">
        <v>1491</v>
      </c>
      <c r="C1137" s="260" t="s">
        <v>1492</v>
      </c>
      <c r="D1137" s="260" t="s">
        <v>2025</v>
      </c>
      <c r="E1137" s="260">
        <v>2</v>
      </c>
      <c r="F1137" s="260" t="s">
        <v>2019</v>
      </c>
      <c r="G1137" s="260" t="s">
        <v>33</v>
      </c>
      <c r="H1137" s="260">
        <v>2</v>
      </c>
      <c r="I1137" s="260" t="s">
        <v>17</v>
      </c>
      <c r="J1137" s="260" t="s">
        <v>17</v>
      </c>
      <c r="K1137" s="260" t="s">
        <v>2196</v>
      </c>
      <c r="L1137" s="261">
        <v>45063</v>
      </c>
      <c r="M1137" s="260" t="s">
        <v>20</v>
      </c>
    </row>
    <row r="1138" spans="1:13" x14ac:dyDescent="0.25">
      <c r="A1138" s="258" t="s">
        <v>1490</v>
      </c>
      <c r="B1138" s="258" t="s">
        <v>1491</v>
      </c>
      <c r="C1138" s="258" t="s">
        <v>1492</v>
      </c>
      <c r="D1138" s="258" t="s">
        <v>2027</v>
      </c>
      <c r="E1138" s="258">
        <v>3</v>
      </c>
      <c r="F1138" s="258" t="s">
        <v>2019</v>
      </c>
      <c r="G1138" s="258" t="s">
        <v>33</v>
      </c>
      <c r="H1138" s="258">
        <v>2</v>
      </c>
      <c r="I1138" s="258" t="s">
        <v>17</v>
      </c>
      <c r="J1138" s="258" t="s">
        <v>17</v>
      </c>
      <c r="K1138" s="258" t="s">
        <v>2197</v>
      </c>
      <c r="L1138" s="259">
        <v>45063</v>
      </c>
      <c r="M1138" s="258" t="s">
        <v>20</v>
      </c>
    </row>
    <row r="1139" spans="1:13" x14ac:dyDescent="0.25">
      <c r="A1139" s="260" t="s">
        <v>1490</v>
      </c>
      <c r="B1139" s="260" t="s">
        <v>1491</v>
      </c>
      <c r="C1139" s="260" t="s">
        <v>1492</v>
      </c>
      <c r="D1139" s="260" t="s">
        <v>2031</v>
      </c>
      <c r="E1139" s="260">
        <v>2</v>
      </c>
      <c r="F1139" s="260" t="s">
        <v>2019</v>
      </c>
      <c r="G1139" s="260" t="s">
        <v>33</v>
      </c>
      <c r="H1139" s="260">
        <v>2</v>
      </c>
      <c r="I1139" s="260" t="s">
        <v>17</v>
      </c>
      <c r="J1139" s="260" t="s">
        <v>17</v>
      </c>
      <c r="K1139" s="260" t="s">
        <v>2198</v>
      </c>
      <c r="L1139" s="261">
        <v>45063</v>
      </c>
      <c r="M1139" s="260" t="s">
        <v>20</v>
      </c>
    </row>
    <row r="1140" spans="1:13" x14ac:dyDescent="0.25">
      <c r="A1140" s="258" t="s">
        <v>1490</v>
      </c>
      <c r="B1140" s="258" t="s">
        <v>1491</v>
      </c>
      <c r="C1140" s="258" t="s">
        <v>1492</v>
      </c>
      <c r="D1140" s="258" t="s">
        <v>2033</v>
      </c>
      <c r="E1140" s="258">
        <v>2</v>
      </c>
      <c r="F1140" s="258" t="s">
        <v>2019</v>
      </c>
      <c r="G1140" s="258" t="s">
        <v>33</v>
      </c>
      <c r="H1140" s="258">
        <v>2</v>
      </c>
      <c r="I1140" s="258" t="s">
        <v>17</v>
      </c>
      <c r="J1140" s="258" t="s">
        <v>17</v>
      </c>
      <c r="K1140" s="258" t="s">
        <v>2199</v>
      </c>
      <c r="L1140" s="259">
        <v>45063</v>
      </c>
      <c r="M1140" s="258" t="s">
        <v>20</v>
      </c>
    </row>
    <row r="1141" spans="1:13" x14ac:dyDescent="0.25">
      <c r="A1141" s="260" t="s">
        <v>1517</v>
      </c>
      <c r="B1141" s="260" t="s">
        <v>1518</v>
      </c>
      <c r="C1141" s="260" t="s">
        <v>1519</v>
      </c>
      <c r="D1141" s="260" t="s">
        <v>2018</v>
      </c>
      <c r="E1141" s="260">
        <v>0</v>
      </c>
      <c r="F1141" s="260" t="s">
        <v>2019</v>
      </c>
      <c r="G1141" s="260" t="s">
        <v>33</v>
      </c>
      <c r="H1141" s="260">
        <v>2</v>
      </c>
      <c r="I1141" s="260" t="s">
        <v>17</v>
      </c>
      <c r="J1141" s="260" t="s">
        <v>17</v>
      </c>
      <c r="K1141" s="260" t="s">
        <v>2200</v>
      </c>
      <c r="L1141" s="261">
        <v>45063</v>
      </c>
      <c r="M1141" s="260" t="s">
        <v>20</v>
      </c>
    </row>
    <row r="1142" spans="1:13" x14ac:dyDescent="0.25">
      <c r="A1142" s="258" t="s">
        <v>1517</v>
      </c>
      <c r="B1142" s="258" t="s">
        <v>1518</v>
      </c>
      <c r="C1142" s="258" t="s">
        <v>1519</v>
      </c>
      <c r="D1142" s="258" t="s">
        <v>2021</v>
      </c>
      <c r="E1142" s="258">
        <v>0</v>
      </c>
      <c r="F1142" s="258" t="s">
        <v>2019</v>
      </c>
      <c r="G1142" s="258" t="s">
        <v>33</v>
      </c>
      <c r="H1142" s="258">
        <v>2</v>
      </c>
      <c r="I1142" s="258" t="s">
        <v>17</v>
      </c>
      <c r="J1142" s="258" t="s">
        <v>17</v>
      </c>
      <c r="K1142" s="258" t="s">
        <v>2201</v>
      </c>
      <c r="L1142" s="259">
        <v>45063</v>
      </c>
      <c r="M1142" s="258" t="s">
        <v>20</v>
      </c>
    </row>
    <row r="1143" spans="1:13" x14ac:dyDescent="0.25">
      <c r="A1143" s="260" t="s">
        <v>1517</v>
      </c>
      <c r="B1143" s="260" t="s">
        <v>1518</v>
      </c>
      <c r="C1143" s="260" t="s">
        <v>1519</v>
      </c>
      <c r="D1143" s="260" t="s">
        <v>2023</v>
      </c>
      <c r="E1143" s="260">
        <v>0</v>
      </c>
      <c r="F1143" s="260" t="s">
        <v>2019</v>
      </c>
      <c r="G1143" s="260" t="s">
        <v>33</v>
      </c>
      <c r="H1143" s="260">
        <v>2</v>
      </c>
      <c r="I1143" s="260" t="s">
        <v>17</v>
      </c>
      <c r="J1143" s="260" t="s">
        <v>17</v>
      </c>
      <c r="K1143" s="260" t="s">
        <v>2202</v>
      </c>
      <c r="L1143" s="261">
        <v>45063</v>
      </c>
      <c r="M1143" s="260" t="s">
        <v>20</v>
      </c>
    </row>
    <row r="1144" spans="1:13" x14ac:dyDescent="0.25">
      <c r="A1144" s="258" t="s">
        <v>1517</v>
      </c>
      <c r="B1144" s="258" t="s">
        <v>1518</v>
      </c>
      <c r="C1144" s="258" t="s">
        <v>1519</v>
      </c>
      <c r="D1144" s="258" t="s">
        <v>2025</v>
      </c>
      <c r="E1144" s="258">
        <v>0</v>
      </c>
      <c r="F1144" s="258" t="s">
        <v>2019</v>
      </c>
      <c r="G1144" s="258" t="s">
        <v>33</v>
      </c>
      <c r="H1144" s="258">
        <v>2</v>
      </c>
      <c r="I1144" s="258" t="s">
        <v>17</v>
      </c>
      <c r="J1144" s="258" t="s">
        <v>17</v>
      </c>
      <c r="K1144" s="258" t="s">
        <v>2203</v>
      </c>
      <c r="L1144" s="259">
        <v>45063</v>
      </c>
      <c r="M1144" s="258" t="s">
        <v>20</v>
      </c>
    </row>
    <row r="1145" spans="1:13" x14ac:dyDescent="0.25">
      <c r="A1145" s="260" t="s">
        <v>1517</v>
      </c>
      <c r="B1145" s="260" t="s">
        <v>1518</v>
      </c>
      <c r="C1145" s="260" t="s">
        <v>1519</v>
      </c>
      <c r="D1145" s="260" t="s">
        <v>2027</v>
      </c>
      <c r="E1145" s="260">
        <v>1</v>
      </c>
      <c r="F1145" s="260" t="s">
        <v>2019</v>
      </c>
      <c r="G1145" s="260" t="s">
        <v>33</v>
      </c>
      <c r="H1145" s="260">
        <v>2</v>
      </c>
      <c r="I1145" s="260" t="s">
        <v>17</v>
      </c>
      <c r="J1145" s="260" t="s">
        <v>17</v>
      </c>
      <c r="K1145" s="260" t="s">
        <v>2204</v>
      </c>
      <c r="L1145" s="261">
        <v>45063</v>
      </c>
      <c r="M1145" s="260" t="s">
        <v>20</v>
      </c>
    </row>
    <row r="1146" spans="1:13" x14ac:dyDescent="0.25">
      <c r="A1146" s="258" t="s">
        <v>1517</v>
      </c>
      <c r="B1146" s="258" t="s">
        <v>1518</v>
      </c>
      <c r="C1146" s="258" t="s">
        <v>1519</v>
      </c>
      <c r="D1146" s="258" t="s">
        <v>2029</v>
      </c>
      <c r="E1146" s="258">
        <v>0</v>
      </c>
      <c r="F1146" s="258" t="s">
        <v>2019</v>
      </c>
      <c r="G1146" s="258" t="s">
        <v>33</v>
      </c>
      <c r="H1146" s="258">
        <v>2</v>
      </c>
      <c r="I1146" s="258" t="s">
        <v>17</v>
      </c>
      <c r="J1146" s="258" t="s">
        <v>17</v>
      </c>
      <c r="K1146" s="258" t="s">
        <v>2205</v>
      </c>
      <c r="L1146" s="259">
        <v>45063</v>
      </c>
      <c r="M1146" s="258" t="s">
        <v>20</v>
      </c>
    </row>
    <row r="1147" spans="1:13" x14ac:dyDescent="0.25">
      <c r="A1147" s="260" t="s">
        <v>1517</v>
      </c>
      <c r="B1147" s="260" t="s">
        <v>1518</v>
      </c>
      <c r="C1147" s="260" t="s">
        <v>1519</v>
      </c>
      <c r="D1147" s="260" t="s">
        <v>2031</v>
      </c>
      <c r="E1147" s="260">
        <v>0</v>
      </c>
      <c r="F1147" s="260" t="s">
        <v>2019</v>
      </c>
      <c r="G1147" s="260" t="s">
        <v>33</v>
      </c>
      <c r="H1147" s="260">
        <v>2</v>
      </c>
      <c r="I1147" s="260" t="s">
        <v>17</v>
      </c>
      <c r="J1147" s="260" t="s">
        <v>17</v>
      </c>
      <c r="K1147" s="260" t="s">
        <v>2206</v>
      </c>
      <c r="L1147" s="261">
        <v>45063</v>
      </c>
      <c r="M1147" s="260" t="s">
        <v>20</v>
      </c>
    </row>
    <row r="1148" spans="1:13" x14ac:dyDescent="0.25">
      <c r="A1148" s="258" t="s">
        <v>1517</v>
      </c>
      <c r="B1148" s="258" t="s">
        <v>1518</v>
      </c>
      <c r="C1148" s="258" t="s">
        <v>1519</v>
      </c>
      <c r="D1148" s="258" t="s">
        <v>2033</v>
      </c>
      <c r="E1148" s="258">
        <v>0</v>
      </c>
      <c r="F1148" s="258" t="s">
        <v>2019</v>
      </c>
      <c r="G1148" s="258" t="s">
        <v>33</v>
      </c>
      <c r="H1148" s="258">
        <v>2</v>
      </c>
      <c r="I1148" s="258" t="s">
        <v>17</v>
      </c>
      <c r="J1148" s="258" t="s">
        <v>17</v>
      </c>
      <c r="K1148" s="258" t="s">
        <v>2207</v>
      </c>
      <c r="L1148" s="259">
        <v>45063</v>
      </c>
      <c r="M1148" s="258" t="s">
        <v>20</v>
      </c>
    </row>
    <row r="1149" spans="1:13" x14ac:dyDescent="0.25">
      <c r="A1149" s="260" t="s">
        <v>1517</v>
      </c>
      <c r="B1149" s="260" t="s">
        <v>1518</v>
      </c>
      <c r="C1149" s="260" t="s">
        <v>1519</v>
      </c>
      <c r="D1149" s="260" t="s">
        <v>2035</v>
      </c>
      <c r="E1149" s="260">
        <v>0</v>
      </c>
      <c r="F1149" s="260" t="s">
        <v>2019</v>
      </c>
      <c r="G1149" s="260" t="s">
        <v>33</v>
      </c>
      <c r="H1149" s="260">
        <v>2</v>
      </c>
      <c r="I1149" s="260" t="s">
        <v>17</v>
      </c>
      <c r="J1149" s="260" t="s">
        <v>17</v>
      </c>
      <c r="K1149" s="260" t="s">
        <v>2208</v>
      </c>
      <c r="L1149" s="261">
        <v>45063</v>
      </c>
      <c r="M1149" s="260" t="s">
        <v>20</v>
      </c>
    </row>
    <row r="1150" spans="1:13" x14ac:dyDescent="0.25">
      <c r="A1150" s="258" t="s">
        <v>2209</v>
      </c>
      <c r="B1150" s="258" t="s">
        <v>2210</v>
      </c>
      <c r="C1150" s="258" t="s">
        <v>2211</v>
      </c>
      <c r="D1150" s="258" t="s">
        <v>2018</v>
      </c>
      <c r="E1150" s="258">
        <v>0</v>
      </c>
      <c r="F1150" s="258" t="s">
        <v>2019</v>
      </c>
      <c r="G1150" s="258" t="s">
        <v>33</v>
      </c>
      <c r="H1150" s="258">
        <v>2</v>
      </c>
      <c r="I1150" s="258" t="s">
        <v>17</v>
      </c>
      <c r="J1150" s="258" t="s">
        <v>17</v>
      </c>
      <c r="K1150" s="258" t="s">
        <v>2212</v>
      </c>
      <c r="L1150" s="259">
        <v>45063</v>
      </c>
      <c r="M1150" s="258" t="s">
        <v>20</v>
      </c>
    </row>
    <row r="1151" spans="1:13" x14ac:dyDescent="0.25">
      <c r="A1151" s="260" t="s">
        <v>2209</v>
      </c>
      <c r="B1151" s="260" t="s">
        <v>2210</v>
      </c>
      <c r="C1151" s="260" t="s">
        <v>2211</v>
      </c>
      <c r="D1151" s="260" t="s">
        <v>2021</v>
      </c>
      <c r="E1151" s="260">
        <v>0</v>
      </c>
      <c r="F1151" s="260" t="s">
        <v>2019</v>
      </c>
      <c r="G1151" s="260" t="s">
        <v>33</v>
      </c>
      <c r="H1151" s="260">
        <v>2</v>
      </c>
      <c r="I1151" s="260" t="s">
        <v>17</v>
      </c>
      <c r="J1151" s="260" t="s">
        <v>17</v>
      </c>
      <c r="K1151" s="260" t="s">
        <v>2213</v>
      </c>
      <c r="L1151" s="261">
        <v>45063</v>
      </c>
      <c r="M1151" s="260" t="s">
        <v>20</v>
      </c>
    </row>
    <row r="1152" spans="1:13" x14ac:dyDescent="0.25">
      <c r="A1152" s="258" t="s">
        <v>2209</v>
      </c>
      <c r="B1152" s="258" t="s">
        <v>2210</v>
      </c>
      <c r="C1152" s="258" t="s">
        <v>2211</v>
      </c>
      <c r="D1152" s="258" t="s">
        <v>2023</v>
      </c>
      <c r="E1152" s="258">
        <v>0</v>
      </c>
      <c r="F1152" s="258" t="s">
        <v>2019</v>
      </c>
      <c r="G1152" s="258" t="s">
        <v>33</v>
      </c>
      <c r="H1152" s="258">
        <v>2</v>
      </c>
      <c r="I1152" s="258" t="s">
        <v>17</v>
      </c>
      <c r="J1152" s="258" t="s">
        <v>17</v>
      </c>
      <c r="K1152" s="258" t="s">
        <v>2214</v>
      </c>
      <c r="L1152" s="259">
        <v>45063</v>
      </c>
      <c r="M1152" s="258" t="s">
        <v>20</v>
      </c>
    </row>
    <row r="1153" spans="1:13" x14ac:dyDescent="0.25">
      <c r="A1153" s="260" t="s">
        <v>2209</v>
      </c>
      <c r="B1153" s="260" t="s">
        <v>2210</v>
      </c>
      <c r="C1153" s="260" t="s">
        <v>2211</v>
      </c>
      <c r="D1153" s="260" t="s">
        <v>2025</v>
      </c>
      <c r="E1153" s="260">
        <v>1</v>
      </c>
      <c r="F1153" s="260" t="s">
        <v>2019</v>
      </c>
      <c r="G1153" s="260" t="s">
        <v>33</v>
      </c>
      <c r="H1153" s="260">
        <v>2</v>
      </c>
      <c r="I1153" s="260" t="s">
        <v>17</v>
      </c>
      <c r="J1153" s="260" t="s">
        <v>17</v>
      </c>
      <c r="K1153" s="260" t="s">
        <v>2215</v>
      </c>
      <c r="L1153" s="261">
        <v>45063</v>
      </c>
      <c r="M1153" s="260" t="s">
        <v>20</v>
      </c>
    </row>
    <row r="1154" spans="1:13" x14ac:dyDescent="0.25">
      <c r="A1154" s="258" t="s">
        <v>2209</v>
      </c>
      <c r="B1154" s="258" t="s">
        <v>2210</v>
      </c>
      <c r="C1154" s="258" t="s">
        <v>2211</v>
      </c>
      <c r="D1154" s="258" t="s">
        <v>2027</v>
      </c>
      <c r="E1154" s="258">
        <v>3</v>
      </c>
      <c r="F1154" s="258" t="s">
        <v>2019</v>
      </c>
      <c r="G1154" s="258" t="s">
        <v>33</v>
      </c>
      <c r="H1154" s="258">
        <v>2</v>
      </c>
      <c r="I1154" s="258" t="s">
        <v>17</v>
      </c>
      <c r="J1154" s="258" t="s">
        <v>17</v>
      </c>
      <c r="K1154" s="258" t="s">
        <v>2216</v>
      </c>
      <c r="L1154" s="259">
        <v>45063</v>
      </c>
      <c r="M1154" s="258" t="s">
        <v>20</v>
      </c>
    </row>
    <row r="1155" spans="1:13" x14ac:dyDescent="0.25">
      <c r="A1155" s="260" t="s">
        <v>2209</v>
      </c>
      <c r="B1155" s="260" t="s">
        <v>2210</v>
      </c>
      <c r="C1155" s="260" t="s">
        <v>2211</v>
      </c>
      <c r="D1155" s="260" t="s">
        <v>2029</v>
      </c>
      <c r="E1155" s="260">
        <v>1</v>
      </c>
      <c r="F1155" s="260" t="s">
        <v>2019</v>
      </c>
      <c r="G1155" s="260" t="s">
        <v>33</v>
      </c>
      <c r="H1155" s="260">
        <v>2</v>
      </c>
      <c r="I1155" s="260" t="s">
        <v>17</v>
      </c>
      <c r="J1155" s="260" t="s">
        <v>17</v>
      </c>
      <c r="K1155" s="260" t="s">
        <v>2217</v>
      </c>
      <c r="L1155" s="261">
        <v>45063</v>
      </c>
      <c r="M1155" s="260" t="s">
        <v>20</v>
      </c>
    </row>
    <row r="1156" spans="1:13" x14ac:dyDescent="0.25">
      <c r="A1156" s="258" t="s">
        <v>2209</v>
      </c>
      <c r="B1156" s="258" t="s">
        <v>2210</v>
      </c>
      <c r="C1156" s="258" t="s">
        <v>2211</v>
      </c>
      <c r="D1156" s="258" t="s">
        <v>2031</v>
      </c>
      <c r="E1156" s="258">
        <v>1</v>
      </c>
      <c r="F1156" s="258" t="s">
        <v>2019</v>
      </c>
      <c r="G1156" s="258" t="s">
        <v>33</v>
      </c>
      <c r="H1156" s="258">
        <v>2</v>
      </c>
      <c r="I1156" s="258" t="s">
        <v>17</v>
      </c>
      <c r="J1156" s="258" t="s">
        <v>17</v>
      </c>
      <c r="K1156" s="258" t="s">
        <v>2218</v>
      </c>
      <c r="L1156" s="259">
        <v>45063</v>
      </c>
      <c r="M1156" s="258" t="s">
        <v>20</v>
      </c>
    </row>
    <row r="1157" spans="1:13" x14ac:dyDescent="0.25">
      <c r="A1157" s="260" t="s">
        <v>2209</v>
      </c>
      <c r="B1157" s="260" t="s">
        <v>2210</v>
      </c>
      <c r="C1157" s="260" t="s">
        <v>2211</v>
      </c>
      <c r="D1157" s="260" t="s">
        <v>2033</v>
      </c>
      <c r="E1157" s="260">
        <v>0</v>
      </c>
      <c r="F1157" s="260" t="s">
        <v>2019</v>
      </c>
      <c r="G1157" s="260" t="s">
        <v>33</v>
      </c>
      <c r="H1157" s="260">
        <v>2</v>
      </c>
      <c r="I1157" s="260" t="s">
        <v>17</v>
      </c>
      <c r="J1157" s="260" t="s">
        <v>17</v>
      </c>
      <c r="K1157" s="260" t="s">
        <v>2219</v>
      </c>
      <c r="L1157" s="261">
        <v>45063</v>
      </c>
      <c r="M1157" s="260" t="s">
        <v>20</v>
      </c>
    </row>
    <row r="1158" spans="1:13" x14ac:dyDescent="0.25">
      <c r="A1158" s="258" t="s">
        <v>2209</v>
      </c>
      <c r="B1158" s="258" t="s">
        <v>2210</v>
      </c>
      <c r="C1158" s="258" t="s">
        <v>2211</v>
      </c>
      <c r="D1158" s="258" t="s">
        <v>2035</v>
      </c>
      <c r="E1158" s="258">
        <v>2</v>
      </c>
      <c r="F1158" s="258" t="s">
        <v>2019</v>
      </c>
      <c r="G1158" s="258" t="s">
        <v>33</v>
      </c>
      <c r="H1158" s="258">
        <v>2</v>
      </c>
      <c r="I1158" s="258" t="s">
        <v>17</v>
      </c>
      <c r="J1158" s="258" t="s">
        <v>17</v>
      </c>
      <c r="K1158" s="258" t="s">
        <v>2220</v>
      </c>
      <c r="L1158" s="259">
        <v>45063</v>
      </c>
      <c r="M1158" s="258" t="s">
        <v>20</v>
      </c>
    </row>
    <row r="1159" spans="1:13" x14ac:dyDescent="0.25">
      <c r="A1159" s="260" t="s">
        <v>2221</v>
      </c>
      <c r="B1159" s="260" t="s">
        <v>2222</v>
      </c>
      <c r="C1159" s="260" t="s">
        <v>2223</v>
      </c>
      <c r="D1159" s="260" t="s">
        <v>2018</v>
      </c>
      <c r="E1159" s="260">
        <v>0</v>
      </c>
      <c r="F1159" s="260" t="s">
        <v>2019</v>
      </c>
      <c r="G1159" s="260" t="s">
        <v>33</v>
      </c>
      <c r="H1159" s="260">
        <v>2</v>
      </c>
      <c r="I1159" s="260" t="s">
        <v>17</v>
      </c>
      <c r="J1159" s="260" t="s">
        <v>17</v>
      </c>
      <c r="K1159" s="260" t="s">
        <v>2224</v>
      </c>
      <c r="L1159" s="261">
        <v>45063</v>
      </c>
      <c r="M1159" s="260" t="s">
        <v>20</v>
      </c>
    </row>
    <row r="1160" spans="1:13" x14ac:dyDescent="0.25">
      <c r="A1160" s="258" t="s">
        <v>2221</v>
      </c>
      <c r="B1160" s="258" t="s">
        <v>2222</v>
      </c>
      <c r="C1160" s="258" t="s">
        <v>2223</v>
      </c>
      <c r="D1160" s="258" t="s">
        <v>2021</v>
      </c>
      <c r="E1160" s="258">
        <v>0</v>
      </c>
      <c r="F1160" s="258" t="s">
        <v>2019</v>
      </c>
      <c r="G1160" s="258" t="s">
        <v>33</v>
      </c>
      <c r="H1160" s="258">
        <v>2</v>
      </c>
      <c r="I1160" s="258" t="s">
        <v>17</v>
      </c>
      <c r="J1160" s="258" t="s">
        <v>17</v>
      </c>
      <c r="K1160" s="258" t="s">
        <v>2225</v>
      </c>
      <c r="L1160" s="259">
        <v>45063</v>
      </c>
      <c r="M1160" s="258" t="s">
        <v>20</v>
      </c>
    </row>
    <row r="1161" spans="1:13" x14ac:dyDescent="0.25">
      <c r="A1161" s="260" t="s">
        <v>2221</v>
      </c>
      <c r="B1161" s="260" t="s">
        <v>2222</v>
      </c>
      <c r="C1161" s="260" t="s">
        <v>2223</v>
      </c>
      <c r="D1161" s="260" t="s">
        <v>2023</v>
      </c>
      <c r="E1161" s="260">
        <v>0</v>
      </c>
      <c r="F1161" s="260" t="s">
        <v>2019</v>
      </c>
      <c r="G1161" s="260" t="s">
        <v>33</v>
      </c>
      <c r="H1161" s="260">
        <v>2</v>
      </c>
      <c r="I1161" s="260" t="s">
        <v>17</v>
      </c>
      <c r="J1161" s="260" t="s">
        <v>17</v>
      </c>
      <c r="K1161" s="260" t="s">
        <v>2226</v>
      </c>
      <c r="L1161" s="261">
        <v>45063</v>
      </c>
      <c r="M1161" s="260" t="s">
        <v>20</v>
      </c>
    </row>
    <row r="1162" spans="1:13" x14ac:dyDescent="0.25">
      <c r="A1162" s="258" t="s">
        <v>2221</v>
      </c>
      <c r="B1162" s="258" t="s">
        <v>2222</v>
      </c>
      <c r="C1162" s="258" t="s">
        <v>2223</v>
      </c>
      <c r="D1162" s="258" t="s">
        <v>2025</v>
      </c>
      <c r="E1162" s="258">
        <v>1</v>
      </c>
      <c r="F1162" s="258" t="s">
        <v>2019</v>
      </c>
      <c r="G1162" s="258" t="s">
        <v>33</v>
      </c>
      <c r="H1162" s="258">
        <v>2</v>
      </c>
      <c r="I1162" s="258" t="s">
        <v>17</v>
      </c>
      <c r="J1162" s="258" t="s">
        <v>17</v>
      </c>
      <c r="K1162" s="258" t="s">
        <v>2227</v>
      </c>
      <c r="L1162" s="259">
        <v>45063</v>
      </c>
      <c r="M1162" s="258" t="s">
        <v>20</v>
      </c>
    </row>
    <row r="1163" spans="1:13" x14ac:dyDescent="0.25">
      <c r="A1163" s="260" t="s">
        <v>2221</v>
      </c>
      <c r="B1163" s="260" t="s">
        <v>2222</v>
      </c>
      <c r="C1163" s="260" t="s">
        <v>2223</v>
      </c>
      <c r="D1163" s="260" t="s">
        <v>2027</v>
      </c>
      <c r="E1163" s="260">
        <v>3</v>
      </c>
      <c r="F1163" s="260" t="s">
        <v>2019</v>
      </c>
      <c r="G1163" s="260" t="s">
        <v>33</v>
      </c>
      <c r="H1163" s="260">
        <v>2</v>
      </c>
      <c r="I1163" s="260" t="s">
        <v>17</v>
      </c>
      <c r="J1163" s="260" t="s">
        <v>17</v>
      </c>
      <c r="K1163" s="260" t="s">
        <v>2228</v>
      </c>
      <c r="L1163" s="261">
        <v>45063</v>
      </c>
      <c r="M1163" s="260" t="s">
        <v>20</v>
      </c>
    </row>
    <row r="1164" spans="1:13" x14ac:dyDescent="0.25">
      <c r="A1164" s="258" t="s">
        <v>2221</v>
      </c>
      <c r="B1164" s="258" t="s">
        <v>2222</v>
      </c>
      <c r="C1164" s="258" t="s">
        <v>2223</v>
      </c>
      <c r="D1164" s="258" t="s">
        <v>2029</v>
      </c>
      <c r="E1164" s="258">
        <v>0</v>
      </c>
      <c r="F1164" s="258" t="s">
        <v>2019</v>
      </c>
      <c r="G1164" s="258" t="s">
        <v>33</v>
      </c>
      <c r="H1164" s="258">
        <v>2</v>
      </c>
      <c r="I1164" s="258" t="s">
        <v>17</v>
      </c>
      <c r="J1164" s="258" t="s">
        <v>17</v>
      </c>
      <c r="K1164" s="258" t="s">
        <v>2229</v>
      </c>
      <c r="L1164" s="259">
        <v>45063</v>
      </c>
      <c r="M1164" s="258" t="s">
        <v>20</v>
      </c>
    </row>
    <row r="1165" spans="1:13" x14ac:dyDescent="0.25">
      <c r="A1165" s="260" t="s">
        <v>2221</v>
      </c>
      <c r="B1165" s="260" t="s">
        <v>2222</v>
      </c>
      <c r="C1165" s="260" t="s">
        <v>2223</v>
      </c>
      <c r="D1165" s="260" t="s">
        <v>2031</v>
      </c>
      <c r="E1165" s="260">
        <v>2</v>
      </c>
      <c r="F1165" s="260" t="s">
        <v>2019</v>
      </c>
      <c r="G1165" s="260" t="s">
        <v>33</v>
      </c>
      <c r="H1165" s="260">
        <v>2</v>
      </c>
      <c r="I1165" s="260" t="s">
        <v>17</v>
      </c>
      <c r="J1165" s="260" t="s">
        <v>17</v>
      </c>
      <c r="K1165" s="260" t="s">
        <v>2230</v>
      </c>
      <c r="L1165" s="261">
        <v>45063</v>
      </c>
      <c r="M1165" s="260" t="s">
        <v>20</v>
      </c>
    </row>
    <row r="1166" spans="1:13" x14ac:dyDescent="0.25">
      <c r="A1166" s="258" t="s">
        <v>2221</v>
      </c>
      <c r="B1166" s="258" t="s">
        <v>2222</v>
      </c>
      <c r="C1166" s="258" t="s">
        <v>2223</v>
      </c>
      <c r="D1166" s="258" t="s">
        <v>2033</v>
      </c>
      <c r="E1166" s="258">
        <v>1</v>
      </c>
      <c r="F1166" s="258" t="s">
        <v>2019</v>
      </c>
      <c r="G1166" s="258" t="s">
        <v>33</v>
      </c>
      <c r="H1166" s="258">
        <v>2</v>
      </c>
      <c r="I1166" s="258" t="s">
        <v>17</v>
      </c>
      <c r="J1166" s="258" t="s">
        <v>17</v>
      </c>
      <c r="K1166" s="258" t="s">
        <v>2231</v>
      </c>
      <c r="L1166" s="259">
        <v>45063</v>
      </c>
      <c r="M1166" s="258" t="s">
        <v>20</v>
      </c>
    </row>
    <row r="1167" spans="1:13" x14ac:dyDescent="0.25">
      <c r="A1167" s="260" t="s">
        <v>2221</v>
      </c>
      <c r="B1167" s="260" t="s">
        <v>2222</v>
      </c>
      <c r="C1167" s="260" t="s">
        <v>2223</v>
      </c>
      <c r="D1167" s="260" t="s">
        <v>2035</v>
      </c>
      <c r="E1167" s="260">
        <v>0</v>
      </c>
      <c r="F1167" s="260" t="s">
        <v>2019</v>
      </c>
      <c r="G1167" s="260" t="s">
        <v>33</v>
      </c>
      <c r="H1167" s="260">
        <v>2</v>
      </c>
      <c r="I1167" s="260" t="s">
        <v>17</v>
      </c>
      <c r="J1167" s="260" t="s">
        <v>17</v>
      </c>
      <c r="K1167" s="260" t="s">
        <v>2232</v>
      </c>
      <c r="L1167" s="261">
        <v>45063</v>
      </c>
      <c r="M1167" s="260" t="s">
        <v>20</v>
      </c>
    </row>
    <row r="1168" spans="1:13" x14ac:dyDescent="0.25">
      <c r="A1168" s="258" t="s">
        <v>1910</v>
      </c>
      <c r="B1168" s="258" t="s">
        <v>1911</v>
      </c>
      <c r="C1168" s="258" t="s">
        <v>1912</v>
      </c>
      <c r="D1168" s="258" t="s">
        <v>2018</v>
      </c>
      <c r="E1168" s="258">
        <v>0</v>
      </c>
      <c r="F1168" s="258" t="s">
        <v>2019</v>
      </c>
      <c r="G1168" s="258" t="s">
        <v>33</v>
      </c>
      <c r="H1168" s="258">
        <v>2</v>
      </c>
      <c r="I1168" s="258" t="s">
        <v>17</v>
      </c>
      <c r="J1168" s="258" t="s">
        <v>17</v>
      </c>
      <c r="K1168" s="258" t="s">
        <v>2233</v>
      </c>
      <c r="L1168" s="259">
        <v>45063</v>
      </c>
      <c r="M1168" s="258" t="s">
        <v>20</v>
      </c>
    </row>
    <row r="1169" spans="1:13" x14ac:dyDescent="0.25">
      <c r="A1169" s="260" t="s">
        <v>1910</v>
      </c>
      <c r="B1169" s="260" t="s">
        <v>1911</v>
      </c>
      <c r="C1169" s="260" t="s">
        <v>1912</v>
      </c>
      <c r="D1169" s="260" t="s">
        <v>2021</v>
      </c>
      <c r="E1169" s="260">
        <v>0</v>
      </c>
      <c r="F1169" s="260" t="s">
        <v>2019</v>
      </c>
      <c r="G1169" s="260" t="s">
        <v>33</v>
      </c>
      <c r="H1169" s="260">
        <v>2</v>
      </c>
      <c r="I1169" s="260" t="s">
        <v>17</v>
      </c>
      <c r="J1169" s="260" t="s">
        <v>17</v>
      </c>
      <c r="K1169" s="260" t="s">
        <v>2234</v>
      </c>
      <c r="L1169" s="261">
        <v>45063</v>
      </c>
      <c r="M1169" s="260" t="s">
        <v>20</v>
      </c>
    </row>
    <row r="1170" spans="1:13" x14ac:dyDescent="0.25">
      <c r="A1170" s="258" t="s">
        <v>1910</v>
      </c>
      <c r="B1170" s="258" t="s">
        <v>1911</v>
      </c>
      <c r="C1170" s="258" t="s">
        <v>1912</v>
      </c>
      <c r="D1170" s="258" t="s">
        <v>2023</v>
      </c>
      <c r="E1170" s="258">
        <v>3</v>
      </c>
      <c r="F1170" s="258" t="s">
        <v>2019</v>
      </c>
      <c r="G1170" s="258" t="s">
        <v>33</v>
      </c>
      <c r="H1170" s="258">
        <v>2</v>
      </c>
      <c r="I1170" s="258" t="s">
        <v>17</v>
      </c>
      <c r="J1170" s="258" t="s">
        <v>17</v>
      </c>
      <c r="K1170" s="258" t="s">
        <v>2235</v>
      </c>
      <c r="L1170" s="259">
        <v>45063</v>
      </c>
      <c r="M1170" s="258" t="s">
        <v>20</v>
      </c>
    </row>
    <row r="1171" spans="1:13" x14ac:dyDescent="0.25">
      <c r="A1171" s="260" t="s">
        <v>1910</v>
      </c>
      <c r="B1171" s="260" t="s">
        <v>1911</v>
      </c>
      <c r="C1171" s="260" t="s">
        <v>1912</v>
      </c>
      <c r="D1171" s="260" t="s">
        <v>2025</v>
      </c>
      <c r="E1171" s="260">
        <v>3</v>
      </c>
      <c r="F1171" s="260" t="s">
        <v>2019</v>
      </c>
      <c r="G1171" s="260" t="s">
        <v>33</v>
      </c>
      <c r="H1171" s="260">
        <v>2</v>
      </c>
      <c r="I1171" s="260" t="s">
        <v>17</v>
      </c>
      <c r="J1171" s="260" t="s">
        <v>17</v>
      </c>
      <c r="K1171" s="260" t="s">
        <v>2236</v>
      </c>
      <c r="L1171" s="261">
        <v>45063</v>
      </c>
      <c r="M1171" s="260" t="s">
        <v>20</v>
      </c>
    </row>
    <row r="1172" spans="1:13" x14ac:dyDescent="0.25">
      <c r="A1172" s="258" t="s">
        <v>1910</v>
      </c>
      <c r="B1172" s="258" t="s">
        <v>1911</v>
      </c>
      <c r="C1172" s="258" t="s">
        <v>1912</v>
      </c>
      <c r="D1172" s="258" t="s">
        <v>2027</v>
      </c>
      <c r="E1172" s="258">
        <v>2</v>
      </c>
      <c r="F1172" s="258" t="s">
        <v>2019</v>
      </c>
      <c r="G1172" s="258" t="s">
        <v>33</v>
      </c>
      <c r="H1172" s="258">
        <v>2</v>
      </c>
      <c r="I1172" s="258" t="s">
        <v>17</v>
      </c>
      <c r="J1172" s="258" t="s">
        <v>17</v>
      </c>
      <c r="K1172" s="258" t="s">
        <v>2237</v>
      </c>
      <c r="L1172" s="259">
        <v>45063</v>
      </c>
      <c r="M1172" s="258" t="s">
        <v>20</v>
      </c>
    </row>
    <row r="1173" spans="1:13" x14ac:dyDescent="0.25">
      <c r="A1173" s="260" t="s">
        <v>1910</v>
      </c>
      <c r="B1173" s="260" t="s">
        <v>1911</v>
      </c>
      <c r="C1173" s="260" t="s">
        <v>1912</v>
      </c>
      <c r="D1173" s="260" t="s">
        <v>2029</v>
      </c>
      <c r="E1173" s="260">
        <v>0</v>
      </c>
      <c r="F1173" s="260" t="s">
        <v>2019</v>
      </c>
      <c r="G1173" s="260" t="s">
        <v>33</v>
      </c>
      <c r="H1173" s="260">
        <v>2</v>
      </c>
      <c r="I1173" s="260" t="s">
        <v>17</v>
      </c>
      <c r="J1173" s="260" t="s">
        <v>17</v>
      </c>
      <c r="K1173" s="260" t="s">
        <v>2238</v>
      </c>
      <c r="L1173" s="261">
        <v>45063</v>
      </c>
      <c r="M1173" s="260" t="s">
        <v>20</v>
      </c>
    </row>
    <row r="1174" spans="1:13" x14ac:dyDescent="0.25">
      <c r="A1174" s="258" t="s">
        <v>1910</v>
      </c>
      <c r="B1174" s="258" t="s">
        <v>1911</v>
      </c>
      <c r="C1174" s="258" t="s">
        <v>1912</v>
      </c>
      <c r="D1174" s="258" t="s">
        <v>2031</v>
      </c>
      <c r="E1174" s="258">
        <v>2</v>
      </c>
      <c r="F1174" s="258" t="s">
        <v>2019</v>
      </c>
      <c r="G1174" s="258" t="s">
        <v>33</v>
      </c>
      <c r="H1174" s="258">
        <v>2</v>
      </c>
      <c r="I1174" s="258" t="s">
        <v>17</v>
      </c>
      <c r="J1174" s="258" t="s">
        <v>17</v>
      </c>
      <c r="K1174" s="258" t="s">
        <v>2239</v>
      </c>
      <c r="L1174" s="259">
        <v>45063</v>
      </c>
      <c r="M1174" s="258" t="s">
        <v>20</v>
      </c>
    </row>
    <row r="1175" spans="1:13" x14ac:dyDescent="0.25">
      <c r="A1175" s="260" t="s">
        <v>1910</v>
      </c>
      <c r="B1175" s="260" t="s">
        <v>1911</v>
      </c>
      <c r="C1175" s="260" t="s">
        <v>1912</v>
      </c>
      <c r="D1175" s="260" t="s">
        <v>2033</v>
      </c>
      <c r="E1175" s="260">
        <v>2</v>
      </c>
      <c r="F1175" s="260" t="s">
        <v>2019</v>
      </c>
      <c r="G1175" s="260" t="s">
        <v>33</v>
      </c>
      <c r="H1175" s="260">
        <v>2</v>
      </c>
      <c r="I1175" s="260" t="s">
        <v>17</v>
      </c>
      <c r="J1175" s="260" t="s">
        <v>17</v>
      </c>
      <c r="K1175" s="260" t="s">
        <v>2240</v>
      </c>
      <c r="L1175" s="261">
        <v>45063</v>
      </c>
      <c r="M1175" s="260" t="s">
        <v>20</v>
      </c>
    </row>
    <row r="1176" spans="1:13" x14ac:dyDescent="0.25">
      <c r="A1176" s="258" t="s">
        <v>1910</v>
      </c>
      <c r="B1176" s="258" t="s">
        <v>1911</v>
      </c>
      <c r="C1176" s="258" t="s">
        <v>1912</v>
      </c>
      <c r="D1176" s="258" t="s">
        <v>2035</v>
      </c>
      <c r="E1176" s="258">
        <v>3</v>
      </c>
      <c r="F1176" s="258" t="s">
        <v>2019</v>
      </c>
      <c r="G1176" s="258" t="s">
        <v>33</v>
      </c>
      <c r="H1176" s="258">
        <v>2</v>
      </c>
      <c r="I1176" s="258" t="s">
        <v>17</v>
      </c>
      <c r="J1176" s="258" t="s">
        <v>17</v>
      </c>
      <c r="K1176" s="258" t="s">
        <v>2241</v>
      </c>
      <c r="L1176" s="259">
        <v>45063</v>
      </c>
      <c r="M1176" s="258" t="s">
        <v>20</v>
      </c>
    </row>
    <row r="1177" spans="1:13" x14ac:dyDescent="0.25">
      <c r="A1177" s="260" t="s">
        <v>1971</v>
      </c>
      <c r="B1177" s="260" t="s">
        <v>1972</v>
      </c>
      <c r="C1177" s="260" t="s">
        <v>1912</v>
      </c>
      <c r="D1177" s="260" t="s">
        <v>2018</v>
      </c>
      <c r="E1177" s="260">
        <v>0</v>
      </c>
      <c r="F1177" s="260" t="s">
        <v>2019</v>
      </c>
      <c r="G1177" s="260" t="s">
        <v>33</v>
      </c>
      <c r="H1177" s="260">
        <v>2</v>
      </c>
      <c r="I1177" s="260" t="s">
        <v>17</v>
      </c>
      <c r="J1177" s="260" t="s">
        <v>17</v>
      </c>
      <c r="K1177" s="260" t="s">
        <v>2242</v>
      </c>
      <c r="L1177" s="261">
        <v>45063</v>
      </c>
      <c r="M1177" s="260" t="s">
        <v>20</v>
      </c>
    </row>
    <row r="1178" spans="1:13" x14ac:dyDescent="0.25">
      <c r="A1178" s="258" t="s">
        <v>1971</v>
      </c>
      <c r="B1178" s="258" t="s">
        <v>1972</v>
      </c>
      <c r="C1178" s="258" t="s">
        <v>1912</v>
      </c>
      <c r="D1178" s="258" t="s">
        <v>2021</v>
      </c>
      <c r="E1178" s="258">
        <v>0</v>
      </c>
      <c r="F1178" s="258" t="s">
        <v>2019</v>
      </c>
      <c r="G1178" s="258" t="s">
        <v>33</v>
      </c>
      <c r="H1178" s="258">
        <v>2</v>
      </c>
      <c r="I1178" s="258" t="s">
        <v>17</v>
      </c>
      <c r="J1178" s="258" t="s">
        <v>17</v>
      </c>
      <c r="K1178" s="258" t="s">
        <v>2243</v>
      </c>
      <c r="L1178" s="259">
        <v>45063</v>
      </c>
      <c r="M1178" s="258" t="s">
        <v>20</v>
      </c>
    </row>
    <row r="1179" spans="1:13" x14ac:dyDescent="0.25">
      <c r="A1179" s="260" t="s">
        <v>1971</v>
      </c>
      <c r="B1179" s="260" t="s">
        <v>1972</v>
      </c>
      <c r="C1179" s="260" t="s">
        <v>1912</v>
      </c>
      <c r="D1179" s="260" t="s">
        <v>2023</v>
      </c>
      <c r="E1179" s="260">
        <v>2</v>
      </c>
      <c r="F1179" s="260" t="s">
        <v>2019</v>
      </c>
      <c r="G1179" s="260" t="s">
        <v>33</v>
      </c>
      <c r="H1179" s="260">
        <v>2</v>
      </c>
      <c r="I1179" s="260" t="s">
        <v>17</v>
      </c>
      <c r="J1179" s="260" t="s">
        <v>17</v>
      </c>
      <c r="K1179" s="260" t="s">
        <v>2244</v>
      </c>
      <c r="L1179" s="261">
        <v>45063</v>
      </c>
      <c r="M1179" s="260" t="s">
        <v>20</v>
      </c>
    </row>
    <row r="1180" spans="1:13" x14ac:dyDescent="0.25">
      <c r="A1180" s="258" t="s">
        <v>1971</v>
      </c>
      <c r="B1180" s="258" t="s">
        <v>1972</v>
      </c>
      <c r="C1180" s="258" t="s">
        <v>1912</v>
      </c>
      <c r="D1180" s="258" t="s">
        <v>2025</v>
      </c>
      <c r="E1180" s="258">
        <v>3</v>
      </c>
      <c r="F1180" s="258" t="s">
        <v>2019</v>
      </c>
      <c r="G1180" s="258" t="s">
        <v>33</v>
      </c>
      <c r="H1180" s="258">
        <v>2</v>
      </c>
      <c r="I1180" s="258" t="s">
        <v>17</v>
      </c>
      <c r="J1180" s="258" t="s">
        <v>17</v>
      </c>
      <c r="K1180" s="258" t="s">
        <v>2245</v>
      </c>
      <c r="L1180" s="259">
        <v>45063</v>
      </c>
      <c r="M1180" s="258" t="s">
        <v>20</v>
      </c>
    </row>
    <row r="1181" spans="1:13" x14ac:dyDescent="0.25">
      <c r="A1181" s="260" t="s">
        <v>1971</v>
      </c>
      <c r="B1181" s="260" t="s">
        <v>1972</v>
      </c>
      <c r="C1181" s="260" t="s">
        <v>1912</v>
      </c>
      <c r="D1181" s="260" t="s">
        <v>2027</v>
      </c>
      <c r="E1181" s="260">
        <v>2</v>
      </c>
      <c r="F1181" s="260" t="s">
        <v>2019</v>
      </c>
      <c r="G1181" s="260" t="s">
        <v>33</v>
      </c>
      <c r="H1181" s="260">
        <v>2</v>
      </c>
      <c r="I1181" s="260" t="s">
        <v>17</v>
      </c>
      <c r="J1181" s="260" t="s">
        <v>17</v>
      </c>
      <c r="K1181" s="260" t="s">
        <v>2246</v>
      </c>
      <c r="L1181" s="261">
        <v>45063</v>
      </c>
      <c r="M1181" s="260" t="s">
        <v>20</v>
      </c>
    </row>
    <row r="1182" spans="1:13" x14ac:dyDescent="0.25">
      <c r="A1182" s="258" t="s">
        <v>1971</v>
      </c>
      <c r="B1182" s="258" t="s">
        <v>1972</v>
      </c>
      <c r="C1182" s="258" t="s">
        <v>1912</v>
      </c>
      <c r="D1182" s="258" t="s">
        <v>2029</v>
      </c>
      <c r="E1182" s="258">
        <v>0</v>
      </c>
      <c r="F1182" s="258" t="s">
        <v>2019</v>
      </c>
      <c r="G1182" s="258" t="s">
        <v>33</v>
      </c>
      <c r="H1182" s="258">
        <v>2</v>
      </c>
      <c r="I1182" s="258" t="s">
        <v>17</v>
      </c>
      <c r="J1182" s="258" t="s">
        <v>17</v>
      </c>
      <c r="K1182" s="258" t="s">
        <v>2247</v>
      </c>
      <c r="L1182" s="259">
        <v>45063</v>
      </c>
      <c r="M1182" s="258" t="s">
        <v>20</v>
      </c>
    </row>
    <row r="1183" spans="1:13" x14ac:dyDescent="0.25">
      <c r="A1183" s="260" t="s">
        <v>1971</v>
      </c>
      <c r="B1183" s="260" t="s">
        <v>1972</v>
      </c>
      <c r="C1183" s="260" t="s">
        <v>1912</v>
      </c>
      <c r="D1183" s="260" t="s">
        <v>2031</v>
      </c>
      <c r="E1183" s="260">
        <v>2</v>
      </c>
      <c r="F1183" s="260" t="s">
        <v>2019</v>
      </c>
      <c r="G1183" s="260" t="s">
        <v>33</v>
      </c>
      <c r="H1183" s="260">
        <v>2</v>
      </c>
      <c r="I1183" s="260" t="s">
        <v>17</v>
      </c>
      <c r="J1183" s="260" t="s">
        <v>17</v>
      </c>
      <c r="K1183" s="260" t="s">
        <v>2248</v>
      </c>
      <c r="L1183" s="261">
        <v>45063</v>
      </c>
      <c r="M1183" s="260" t="s">
        <v>20</v>
      </c>
    </row>
    <row r="1184" spans="1:13" x14ac:dyDescent="0.25">
      <c r="A1184" s="258" t="s">
        <v>1971</v>
      </c>
      <c r="B1184" s="258" t="s">
        <v>1972</v>
      </c>
      <c r="C1184" s="258" t="s">
        <v>1912</v>
      </c>
      <c r="D1184" s="258" t="s">
        <v>2033</v>
      </c>
      <c r="E1184" s="258">
        <v>2</v>
      </c>
      <c r="F1184" s="258" t="s">
        <v>2019</v>
      </c>
      <c r="G1184" s="258" t="s">
        <v>33</v>
      </c>
      <c r="H1184" s="258">
        <v>2</v>
      </c>
      <c r="I1184" s="258" t="s">
        <v>17</v>
      </c>
      <c r="J1184" s="258" t="s">
        <v>17</v>
      </c>
      <c r="K1184" s="258" t="s">
        <v>2249</v>
      </c>
      <c r="L1184" s="259">
        <v>45063</v>
      </c>
      <c r="M1184" s="258" t="s">
        <v>20</v>
      </c>
    </row>
    <row r="1185" spans="1:13" x14ac:dyDescent="0.25">
      <c r="A1185" s="260" t="s">
        <v>1971</v>
      </c>
      <c r="B1185" s="260" t="s">
        <v>1972</v>
      </c>
      <c r="C1185" s="260" t="s">
        <v>1912</v>
      </c>
      <c r="D1185" s="260" t="s">
        <v>2035</v>
      </c>
      <c r="E1185" s="260">
        <v>3</v>
      </c>
      <c r="F1185" s="260" t="s">
        <v>2019</v>
      </c>
      <c r="G1185" s="260" t="s">
        <v>33</v>
      </c>
      <c r="H1185" s="260">
        <v>2</v>
      </c>
      <c r="I1185" s="260" t="s">
        <v>17</v>
      </c>
      <c r="J1185" s="260" t="s">
        <v>17</v>
      </c>
      <c r="K1185" s="260" t="s">
        <v>2250</v>
      </c>
      <c r="L1185" s="261">
        <v>45063</v>
      </c>
      <c r="M1185" s="260" t="s">
        <v>20</v>
      </c>
    </row>
    <row r="1186" spans="1:13" x14ac:dyDescent="0.25">
      <c r="A1186" s="258" t="s">
        <v>667</v>
      </c>
      <c r="B1186" s="258" t="s">
        <v>668</v>
      </c>
      <c r="C1186" s="258" t="s">
        <v>669</v>
      </c>
      <c r="D1186" s="258" t="s">
        <v>2018</v>
      </c>
      <c r="E1186" s="258">
        <v>2</v>
      </c>
      <c r="F1186" s="258" t="s">
        <v>2019</v>
      </c>
      <c r="G1186" s="258" t="s">
        <v>33</v>
      </c>
      <c r="H1186" s="258">
        <v>2</v>
      </c>
      <c r="I1186" s="258" t="s">
        <v>17</v>
      </c>
      <c r="J1186" s="258" t="s">
        <v>17</v>
      </c>
      <c r="K1186" s="258" t="s">
        <v>2251</v>
      </c>
      <c r="L1186" s="259">
        <v>45063</v>
      </c>
      <c r="M1186" s="258" t="s">
        <v>20</v>
      </c>
    </row>
    <row r="1187" spans="1:13" x14ac:dyDescent="0.25">
      <c r="A1187" s="260" t="s">
        <v>667</v>
      </c>
      <c r="B1187" s="260" t="s">
        <v>668</v>
      </c>
      <c r="C1187" s="260" t="s">
        <v>669</v>
      </c>
      <c r="D1187" s="260" t="s">
        <v>2021</v>
      </c>
      <c r="E1187" s="260">
        <v>1</v>
      </c>
      <c r="F1187" s="260" t="s">
        <v>2019</v>
      </c>
      <c r="G1187" s="260" t="s">
        <v>33</v>
      </c>
      <c r="H1187" s="260">
        <v>2</v>
      </c>
      <c r="I1187" s="260" t="s">
        <v>17</v>
      </c>
      <c r="J1187" s="260" t="s">
        <v>17</v>
      </c>
      <c r="K1187" s="260" t="s">
        <v>2252</v>
      </c>
      <c r="L1187" s="261">
        <v>45063</v>
      </c>
      <c r="M1187" s="260" t="s">
        <v>20</v>
      </c>
    </row>
    <row r="1188" spans="1:13" x14ac:dyDescent="0.25">
      <c r="A1188" s="258" t="s">
        <v>667</v>
      </c>
      <c r="B1188" s="258" t="s">
        <v>668</v>
      </c>
      <c r="C1188" s="258" t="s">
        <v>669</v>
      </c>
      <c r="D1188" s="258" t="s">
        <v>2023</v>
      </c>
      <c r="E1188" s="258">
        <v>2</v>
      </c>
      <c r="F1188" s="258" t="s">
        <v>2019</v>
      </c>
      <c r="G1188" s="258" t="s">
        <v>33</v>
      </c>
      <c r="H1188" s="258">
        <v>2</v>
      </c>
      <c r="I1188" s="258" t="s">
        <v>17</v>
      </c>
      <c r="J1188" s="258" t="s">
        <v>17</v>
      </c>
      <c r="K1188" s="258" t="s">
        <v>2253</v>
      </c>
      <c r="L1188" s="259">
        <v>45063</v>
      </c>
      <c r="M1188" s="258" t="s">
        <v>20</v>
      </c>
    </row>
    <row r="1189" spans="1:13" x14ac:dyDescent="0.25">
      <c r="A1189" s="260" t="s">
        <v>667</v>
      </c>
      <c r="B1189" s="260" t="s">
        <v>668</v>
      </c>
      <c r="C1189" s="260" t="s">
        <v>669</v>
      </c>
      <c r="D1189" s="260" t="s">
        <v>2025</v>
      </c>
      <c r="E1189" s="260">
        <v>1</v>
      </c>
      <c r="F1189" s="260" t="s">
        <v>2019</v>
      </c>
      <c r="G1189" s="260" t="s">
        <v>33</v>
      </c>
      <c r="H1189" s="260">
        <v>2</v>
      </c>
      <c r="I1189" s="260" t="s">
        <v>17</v>
      </c>
      <c r="J1189" s="260" t="s">
        <v>17</v>
      </c>
      <c r="K1189" s="260" t="s">
        <v>2254</v>
      </c>
      <c r="L1189" s="261">
        <v>45063</v>
      </c>
      <c r="M1189" s="260" t="s">
        <v>20</v>
      </c>
    </row>
    <row r="1190" spans="1:13" x14ac:dyDescent="0.25">
      <c r="A1190" s="258" t="s">
        <v>667</v>
      </c>
      <c r="B1190" s="258" t="s">
        <v>668</v>
      </c>
      <c r="C1190" s="258" t="s">
        <v>669</v>
      </c>
      <c r="D1190" s="258" t="s">
        <v>2027</v>
      </c>
      <c r="E1190" s="258">
        <v>3</v>
      </c>
      <c r="F1190" s="258" t="s">
        <v>2019</v>
      </c>
      <c r="G1190" s="258" t="s">
        <v>33</v>
      </c>
      <c r="H1190" s="258">
        <v>2</v>
      </c>
      <c r="I1190" s="258" t="s">
        <v>17</v>
      </c>
      <c r="J1190" s="258" t="s">
        <v>17</v>
      </c>
      <c r="K1190" s="258" t="s">
        <v>2255</v>
      </c>
      <c r="L1190" s="259">
        <v>45063</v>
      </c>
      <c r="M1190" s="258" t="s">
        <v>20</v>
      </c>
    </row>
    <row r="1191" spans="1:13" x14ac:dyDescent="0.25">
      <c r="A1191" s="260" t="s">
        <v>667</v>
      </c>
      <c r="B1191" s="260" t="s">
        <v>668</v>
      </c>
      <c r="C1191" s="260" t="s">
        <v>669</v>
      </c>
      <c r="D1191" s="260" t="s">
        <v>2029</v>
      </c>
      <c r="E1191" s="260">
        <v>0</v>
      </c>
      <c r="F1191" s="260" t="s">
        <v>2019</v>
      </c>
      <c r="G1191" s="260" t="s">
        <v>33</v>
      </c>
      <c r="H1191" s="260">
        <v>2</v>
      </c>
      <c r="I1191" s="260" t="s">
        <v>17</v>
      </c>
      <c r="J1191" s="260" t="s">
        <v>17</v>
      </c>
      <c r="K1191" s="260" t="s">
        <v>2256</v>
      </c>
      <c r="L1191" s="261">
        <v>45063</v>
      </c>
      <c r="M1191" s="260" t="s">
        <v>20</v>
      </c>
    </row>
    <row r="1192" spans="1:13" x14ac:dyDescent="0.25">
      <c r="A1192" s="258" t="s">
        <v>667</v>
      </c>
      <c r="B1192" s="258" t="s">
        <v>668</v>
      </c>
      <c r="C1192" s="258" t="s">
        <v>669</v>
      </c>
      <c r="D1192" s="258" t="s">
        <v>2031</v>
      </c>
      <c r="E1192" s="258">
        <v>3</v>
      </c>
      <c r="F1192" s="258" t="s">
        <v>2019</v>
      </c>
      <c r="G1192" s="258" t="s">
        <v>33</v>
      </c>
      <c r="H1192" s="258">
        <v>2</v>
      </c>
      <c r="I1192" s="258" t="s">
        <v>17</v>
      </c>
      <c r="J1192" s="258" t="s">
        <v>17</v>
      </c>
      <c r="K1192" s="258" t="s">
        <v>2257</v>
      </c>
      <c r="L1192" s="259">
        <v>45063</v>
      </c>
      <c r="M1192" s="258" t="s">
        <v>20</v>
      </c>
    </row>
    <row r="1193" spans="1:13" x14ac:dyDescent="0.25">
      <c r="A1193" s="260" t="s">
        <v>667</v>
      </c>
      <c r="B1193" s="260" t="s">
        <v>668</v>
      </c>
      <c r="C1193" s="260" t="s">
        <v>669</v>
      </c>
      <c r="D1193" s="260" t="s">
        <v>2033</v>
      </c>
      <c r="E1193" s="260">
        <v>2</v>
      </c>
      <c r="F1193" s="260" t="s">
        <v>2019</v>
      </c>
      <c r="G1193" s="260" t="s">
        <v>33</v>
      </c>
      <c r="H1193" s="260">
        <v>2</v>
      </c>
      <c r="I1193" s="260" t="s">
        <v>17</v>
      </c>
      <c r="J1193" s="260" t="s">
        <v>17</v>
      </c>
      <c r="K1193" s="260" t="s">
        <v>2258</v>
      </c>
      <c r="L1193" s="261">
        <v>45063</v>
      </c>
      <c r="M1193" s="260" t="s">
        <v>20</v>
      </c>
    </row>
    <row r="1194" spans="1:13" x14ac:dyDescent="0.25">
      <c r="A1194" s="258" t="s">
        <v>667</v>
      </c>
      <c r="B1194" s="258" t="s">
        <v>668</v>
      </c>
      <c r="C1194" s="258" t="s">
        <v>669</v>
      </c>
      <c r="D1194" s="258" t="s">
        <v>2035</v>
      </c>
      <c r="E1194" s="258">
        <v>0</v>
      </c>
      <c r="F1194" s="258" t="s">
        <v>2019</v>
      </c>
      <c r="G1194" s="258" t="s">
        <v>33</v>
      </c>
      <c r="H1194" s="258">
        <v>2</v>
      </c>
      <c r="I1194" s="258" t="s">
        <v>17</v>
      </c>
      <c r="J1194" s="258" t="s">
        <v>17</v>
      </c>
      <c r="K1194" s="258" t="s">
        <v>2259</v>
      </c>
      <c r="L1194" s="259">
        <v>45063</v>
      </c>
      <c r="M1194" s="258" t="s">
        <v>20</v>
      </c>
    </row>
    <row r="1195" spans="1:13" x14ac:dyDescent="0.25">
      <c r="A1195" s="260" t="s">
        <v>522</v>
      </c>
      <c r="B1195" s="260" t="s">
        <v>523</v>
      </c>
      <c r="C1195" s="260" t="s">
        <v>524</v>
      </c>
      <c r="D1195" s="260" t="s">
        <v>2018</v>
      </c>
      <c r="E1195" s="260">
        <v>0</v>
      </c>
      <c r="F1195" s="260" t="s">
        <v>2019</v>
      </c>
      <c r="G1195" s="260" t="s">
        <v>33</v>
      </c>
      <c r="H1195" s="260">
        <v>2</v>
      </c>
      <c r="I1195" s="260" t="s">
        <v>17</v>
      </c>
      <c r="J1195" s="260" t="s">
        <v>17</v>
      </c>
      <c r="K1195" s="260" t="s">
        <v>2260</v>
      </c>
      <c r="L1195" s="261">
        <v>45063</v>
      </c>
      <c r="M1195" s="260" t="s">
        <v>20</v>
      </c>
    </row>
    <row r="1196" spans="1:13" x14ac:dyDescent="0.25">
      <c r="A1196" s="258" t="s">
        <v>522</v>
      </c>
      <c r="B1196" s="258" t="s">
        <v>523</v>
      </c>
      <c r="C1196" s="258" t="s">
        <v>524</v>
      </c>
      <c r="D1196" s="258" t="s">
        <v>2021</v>
      </c>
      <c r="E1196" s="258">
        <v>2</v>
      </c>
      <c r="F1196" s="258" t="s">
        <v>2019</v>
      </c>
      <c r="G1196" s="258" t="s">
        <v>33</v>
      </c>
      <c r="H1196" s="258">
        <v>2</v>
      </c>
      <c r="I1196" s="258" t="s">
        <v>17</v>
      </c>
      <c r="J1196" s="258" t="s">
        <v>17</v>
      </c>
      <c r="K1196" s="258" t="s">
        <v>2261</v>
      </c>
      <c r="L1196" s="259">
        <v>45063</v>
      </c>
      <c r="M1196" s="258" t="s">
        <v>20</v>
      </c>
    </row>
    <row r="1197" spans="1:13" x14ac:dyDescent="0.25">
      <c r="A1197" s="260" t="s">
        <v>522</v>
      </c>
      <c r="B1197" s="260" t="s">
        <v>523</v>
      </c>
      <c r="C1197" s="260" t="s">
        <v>524</v>
      </c>
      <c r="D1197" s="260" t="s">
        <v>2023</v>
      </c>
      <c r="E1197" s="260">
        <v>2</v>
      </c>
      <c r="F1197" s="260" t="s">
        <v>2019</v>
      </c>
      <c r="G1197" s="260" t="s">
        <v>33</v>
      </c>
      <c r="H1197" s="260">
        <v>2</v>
      </c>
      <c r="I1197" s="260" t="s">
        <v>17</v>
      </c>
      <c r="J1197" s="260" t="s">
        <v>17</v>
      </c>
      <c r="K1197" s="260" t="s">
        <v>2262</v>
      </c>
      <c r="L1197" s="261">
        <v>45063</v>
      </c>
      <c r="M1197" s="260" t="s">
        <v>20</v>
      </c>
    </row>
    <row r="1198" spans="1:13" x14ac:dyDescent="0.25">
      <c r="A1198" s="258" t="s">
        <v>522</v>
      </c>
      <c r="B1198" s="258" t="s">
        <v>523</v>
      </c>
      <c r="C1198" s="258" t="s">
        <v>524</v>
      </c>
      <c r="D1198" s="258" t="s">
        <v>2025</v>
      </c>
      <c r="E1198" s="258">
        <v>1</v>
      </c>
      <c r="F1198" s="258" t="s">
        <v>2019</v>
      </c>
      <c r="G1198" s="258" t="s">
        <v>33</v>
      </c>
      <c r="H1198" s="258">
        <v>2</v>
      </c>
      <c r="I1198" s="258" t="s">
        <v>17</v>
      </c>
      <c r="J1198" s="258" t="s">
        <v>17</v>
      </c>
      <c r="K1198" s="258" t="s">
        <v>2263</v>
      </c>
      <c r="L1198" s="259">
        <v>45063</v>
      </c>
      <c r="M1198" s="258" t="s">
        <v>20</v>
      </c>
    </row>
    <row r="1199" spans="1:13" x14ac:dyDescent="0.25">
      <c r="A1199" s="260" t="s">
        <v>522</v>
      </c>
      <c r="B1199" s="260" t="s">
        <v>523</v>
      </c>
      <c r="C1199" s="260" t="s">
        <v>524</v>
      </c>
      <c r="D1199" s="260" t="s">
        <v>2027</v>
      </c>
      <c r="E1199" s="260">
        <v>2</v>
      </c>
      <c r="F1199" s="260" t="s">
        <v>2019</v>
      </c>
      <c r="G1199" s="260" t="s">
        <v>33</v>
      </c>
      <c r="H1199" s="260">
        <v>2</v>
      </c>
      <c r="I1199" s="260" t="s">
        <v>17</v>
      </c>
      <c r="J1199" s="260" t="s">
        <v>17</v>
      </c>
      <c r="K1199" s="260" t="s">
        <v>2264</v>
      </c>
      <c r="L1199" s="261">
        <v>45063</v>
      </c>
      <c r="M1199" s="260" t="s">
        <v>20</v>
      </c>
    </row>
    <row r="1200" spans="1:13" x14ac:dyDescent="0.25">
      <c r="A1200" s="258" t="s">
        <v>522</v>
      </c>
      <c r="B1200" s="258" t="s">
        <v>523</v>
      </c>
      <c r="C1200" s="258" t="s">
        <v>524</v>
      </c>
      <c r="D1200" s="258" t="s">
        <v>2029</v>
      </c>
      <c r="E1200" s="258">
        <v>1</v>
      </c>
      <c r="F1200" s="258" t="s">
        <v>2019</v>
      </c>
      <c r="G1200" s="258" t="s">
        <v>33</v>
      </c>
      <c r="H1200" s="258">
        <v>2</v>
      </c>
      <c r="I1200" s="258" t="s">
        <v>17</v>
      </c>
      <c r="J1200" s="258" t="s">
        <v>17</v>
      </c>
      <c r="K1200" s="258" t="s">
        <v>2265</v>
      </c>
      <c r="L1200" s="259">
        <v>45063</v>
      </c>
      <c r="M1200" s="258" t="s">
        <v>20</v>
      </c>
    </row>
    <row r="1201" spans="1:13" x14ac:dyDescent="0.25">
      <c r="A1201" s="260" t="s">
        <v>522</v>
      </c>
      <c r="B1201" s="260" t="s">
        <v>523</v>
      </c>
      <c r="C1201" s="260" t="s">
        <v>524</v>
      </c>
      <c r="D1201" s="260" t="s">
        <v>2031</v>
      </c>
      <c r="E1201" s="260">
        <v>2</v>
      </c>
      <c r="F1201" s="260" t="s">
        <v>2019</v>
      </c>
      <c r="G1201" s="260" t="s">
        <v>33</v>
      </c>
      <c r="H1201" s="260">
        <v>2</v>
      </c>
      <c r="I1201" s="260" t="s">
        <v>17</v>
      </c>
      <c r="J1201" s="260" t="s">
        <v>17</v>
      </c>
      <c r="K1201" s="260" t="s">
        <v>2266</v>
      </c>
      <c r="L1201" s="261">
        <v>45063</v>
      </c>
      <c r="M1201" s="260" t="s">
        <v>20</v>
      </c>
    </row>
    <row r="1202" spans="1:13" x14ac:dyDescent="0.25">
      <c r="A1202" s="258" t="s">
        <v>522</v>
      </c>
      <c r="B1202" s="258" t="s">
        <v>523</v>
      </c>
      <c r="C1202" s="258" t="s">
        <v>524</v>
      </c>
      <c r="D1202" s="258" t="s">
        <v>2033</v>
      </c>
      <c r="E1202" s="258">
        <v>1</v>
      </c>
      <c r="F1202" s="258" t="s">
        <v>2019</v>
      </c>
      <c r="G1202" s="258" t="s">
        <v>33</v>
      </c>
      <c r="H1202" s="258">
        <v>2</v>
      </c>
      <c r="I1202" s="258" t="s">
        <v>17</v>
      </c>
      <c r="J1202" s="258" t="s">
        <v>17</v>
      </c>
      <c r="K1202" s="258" t="s">
        <v>2267</v>
      </c>
      <c r="L1202" s="259">
        <v>45063</v>
      </c>
      <c r="M1202" s="258" t="s">
        <v>20</v>
      </c>
    </row>
    <row r="1203" spans="1:13" x14ac:dyDescent="0.25">
      <c r="A1203" s="260" t="s">
        <v>522</v>
      </c>
      <c r="B1203" s="260" t="s">
        <v>523</v>
      </c>
      <c r="C1203" s="260" t="s">
        <v>524</v>
      </c>
      <c r="D1203" s="260" t="s">
        <v>2035</v>
      </c>
      <c r="E1203" s="260">
        <v>0</v>
      </c>
      <c r="F1203" s="260" t="s">
        <v>2019</v>
      </c>
      <c r="G1203" s="260" t="s">
        <v>33</v>
      </c>
      <c r="H1203" s="260">
        <v>2</v>
      </c>
      <c r="I1203" s="260" t="s">
        <v>17</v>
      </c>
      <c r="J1203" s="260" t="s">
        <v>17</v>
      </c>
      <c r="K1203" s="260" t="s">
        <v>2268</v>
      </c>
      <c r="L1203" s="261">
        <v>45063</v>
      </c>
      <c r="M1203" s="260" t="s">
        <v>20</v>
      </c>
    </row>
    <row r="1204" spans="1:13" x14ac:dyDescent="0.25">
      <c r="A1204" s="258" t="s">
        <v>786</v>
      </c>
      <c r="B1204" s="258" t="s">
        <v>787</v>
      </c>
      <c r="C1204" s="258" t="s">
        <v>788</v>
      </c>
      <c r="D1204" s="258" t="s">
        <v>2018</v>
      </c>
      <c r="E1204" s="258">
        <v>2</v>
      </c>
      <c r="F1204" s="258" t="s">
        <v>2019</v>
      </c>
      <c r="G1204" s="258" t="s">
        <v>33</v>
      </c>
      <c r="H1204" s="258">
        <v>2</v>
      </c>
      <c r="I1204" s="258" t="s">
        <v>17</v>
      </c>
      <c r="J1204" s="258" t="s">
        <v>17</v>
      </c>
      <c r="K1204" s="258" t="s">
        <v>2269</v>
      </c>
      <c r="L1204" s="259">
        <v>45063</v>
      </c>
      <c r="M1204" s="258" t="s">
        <v>20</v>
      </c>
    </row>
    <row r="1205" spans="1:13" x14ac:dyDescent="0.25">
      <c r="A1205" s="260" t="s">
        <v>786</v>
      </c>
      <c r="B1205" s="260" t="s">
        <v>787</v>
      </c>
      <c r="C1205" s="260" t="s">
        <v>788</v>
      </c>
      <c r="D1205" s="260" t="s">
        <v>2021</v>
      </c>
      <c r="E1205" s="260">
        <v>1</v>
      </c>
      <c r="F1205" s="260" t="s">
        <v>2019</v>
      </c>
      <c r="G1205" s="260" t="s">
        <v>33</v>
      </c>
      <c r="H1205" s="260">
        <v>2</v>
      </c>
      <c r="I1205" s="260" t="s">
        <v>17</v>
      </c>
      <c r="J1205" s="260" t="s">
        <v>17</v>
      </c>
      <c r="K1205" s="260" t="s">
        <v>2270</v>
      </c>
      <c r="L1205" s="261">
        <v>45063</v>
      </c>
      <c r="M1205" s="260" t="s">
        <v>20</v>
      </c>
    </row>
    <row r="1206" spans="1:13" x14ac:dyDescent="0.25">
      <c r="A1206" s="258" t="s">
        <v>786</v>
      </c>
      <c r="B1206" s="258" t="s">
        <v>787</v>
      </c>
      <c r="C1206" s="258" t="s">
        <v>788</v>
      </c>
      <c r="D1206" s="258" t="s">
        <v>2023</v>
      </c>
      <c r="E1206" s="258">
        <v>1</v>
      </c>
      <c r="F1206" s="258" t="s">
        <v>2019</v>
      </c>
      <c r="G1206" s="258" t="s">
        <v>33</v>
      </c>
      <c r="H1206" s="258">
        <v>2</v>
      </c>
      <c r="I1206" s="258" t="s">
        <v>17</v>
      </c>
      <c r="J1206" s="258" t="s">
        <v>17</v>
      </c>
      <c r="K1206" s="258" t="s">
        <v>2271</v>
      </c>
      <c r="L1206" s="259">
        <v>45063</v>
      </c>
      <c r="M1206" s="258" t="s">
        <v>20</v>
      </c>
    </row>
    <row r="1207" spans="1:13" x14ac:dyDescent="0.25">
      <c r="A1207" s="260" t="s">
        <v>786</v>
      </c>
      <c r="B1207" s="260" t="s">
        <v>787</v>
      </c>
      <c r="C1207" s="260" t="s">
        <v>788</v>
      </c>
      <c r="D1207" s="260" t="s">
        <v>2025</v>
      </c>
      <c r="E1207" s="260">
        <v>0</v>
      </c>
      <c r="F1207" s="260" t="s">
        <v>2019</v>
      </c>
      <c r="G1207" s="260" t="s">
        <v>33</v>
      </c>
      <c r="H1207" s="260">
        <v>2</v>
      </c>
      <c r="I1207" s="260" t="s">
        <v>17</v>
      </c>
      <c r="J1207" s="260" t="s">
        <v>17</v>
      </c>
      <c r="K1207" s="260" t="s">
        <v>2272</v>
      </c>
      <c r="L1207" s="261">
        <v>45063</v>
      </c>
      <c r="M1207" s="260" t="s">
        <v>20</v>
      </c>
    </row>
    <row r="1208" spans="1:13" x14ac:dyDescent="0.25">
      <c r="A1208" s="258" t="s">
        <v>786</v>
      </c>
      <c r="B1208" s="258" t="s">
        <v>787</v>
      </c>
      <c r="C1208" s="258" t="s">
        <v>788</v>
      </c>
      <c r="D1208" s="258" t="s">
        <v>2027</v>
      </c>
      <c r="E1208" s="258">
        <v>0</v>
      </c>
      <c r="F1208" s="258" t="s">
        <v>2019</v>
      </c>
      <c r="G1208" s="258" t="s">
        <v>33</v>
      </c>
      <c r="H1208" s="258">
        <v>2</v>
      </c>
      <c r="I1208" s="258" t="s">
        <v>17</v>
      </c>
      <c r="J1208" s="258" t="s">
        <v>17</v>
      </c>
      <c r="K1208" s="258" t="s">
        <v>2273</v>
      </c>
      <c r="L1208" s="259">
        <v>45063</v>
      </c>
      <c r="M1208" s="258" t="s">
        <v>20</v>
      </c>
    </row>
    <row r="1209" spans="1:13" x14ac:dyDescent="0.25">
      <c r="A1209" s="260" t="s">
        <v>786</v>
      </c>
      <c r="B1209" s="260" t="s">
        <v>787</v>
      </c>
      <c r="C1209" s="260" t="s">
        <v>788</v>
      </c>
      <c r="D1209" s="260" t="s">
        <v>2029</v>
      </c>
      <c r="E1209" s="260">
        <v>1</v>
      </c>
      <c r="F1209" s="260" t="s">
        <v>2019</v>
      </c>
      <c r="G1209" s="260" t="s">
        <v>33</v>
      </c>
      <c r="H1209" s="260">
        <v>2</v>
      </c>
      <c r="I1209" s="260" t="s">
        <v>17</v>
      </c>
      <c r="J1209" s="260" t="s">
        <v>17</v>
      </c>
      <c r="K1209" s="260" t="s">
        <v>2274</v>
      </c>
      <c r="L1209" s="261">
        <v>45063</v>
      </c>
      <c r="M1209" s="260" t="s">
        <v>20</v>
      </c>
    </row>
    <row r="1210" spans="1:13" x14ac:dyDescent="0.25">
      <c r="A1210" s="258" t="s">
        <v>786</v>
      </c>
      <c r="B1210" s="258" t="s">
        <v>787</v>
      </c>
      <c r="C1210" s="258" t="s">
        <v>788</v>
      </c>
      <c r="D1210" s="258" t="s">
        <v>2031</v>
      </c>
      <c r="E1210" s="258">
        <v>2</v>
      </c>
      <c r="F1210" s="258" t="s">
        <v>2019</v>
      </c>
      <c r="G1210" s="258" t="s">
        <v>33</v>
      </c>
      <c r="H1210" s="258">
        <v>2</v>
      </c>
      <c r="I1210" s="258" t="s">
        <v>17</v>
      </c>
      <c r="J1210" s="258" t="s">
        <v>17</v>
      </c>
      <c r="K1210" s="258" t="s">
        <v>2275</v>
      </c>
      <c r="L1210" s="259">
        <v>45063</v>
      </c>
      <c r="M1210" s="258" t="s">
        <v>20</v>
      </c>
    </row>
    <row r="1211" spans="1:13" x14ac:dyDescent="0.25">
      <c r="A1211" s="260" t="s">
        <v>786</v>
      </c>
      <c r="B1211" s="260" t="s">
        <v>787</v>
      </c>
      <c r="C1211" s="260" t="s">
        <v>788</v>
      </c>
      <c r="D1211" s="260" t="s">
        <v>2033</v>
      </c>
      <c r="E1211" s="260">
        <v>1</v>
      </c>
      <c r="F1211" s="260" t="s">
        <v>2019</v>
      </c>
      <c r="G1211" s="260" t="s">
        <v>33</v>
      </c>
      <c r="H1211" s="260">
        <v>2</v>
      </c>
      <c r="I1211" s="260" t="s">
        <v>17</v>
      </c>
      <c r="J1211" s="260" t="s">
        <v>17</v>
      </c>
      <c r="K1211" s="260" t="s">
        <v>2276</v>
      </c>
      <c r="L1211" s="261">
        <v>45063</v>
      </c>
      <c r="M1211" s="260" t="s">
        <v>20</v>
      </c>
    </row>
    <row r="1212" spans="1:13" x14ac:dyDescent="0.25">
      <c r="A1212" s="258" t="s">
        <v>786</v>
      </c>
      <c r="B1212" s="258" t="s">
        <v>787</v>
      </c>
      <c r="C1212" s="258" t="s">
        <v>788</v>
      </c>
      <c r="D1212" s="258" t="s">
        <v>2035</v>
      </c>
      <c r="E1212" s="258">
        <v>0</v>
      </c>
      <c r="F1212" s="258" t="s">
        <v>2019</v>
      </c>
      <c r="G1212" s="258" t="s">
        <v>33</v>
      </c>
      <c r="H1212" s="258">
        <v>2</v>
      </c>
      <c r="I1212" s="258" t="s">
        <v>17</v>
      </c>
      <c r="J1212" s="258" t="s">
        <v>17</v>
      </c>
      <c r="K1212" s="258" t="s">
        <v>2277</v>
      </c>
      <c r="L1212" s="259">
        <v>45063</v>
      </c>
      <c r="M1212" s="258" t="s">
        <v>20</v>
      </c>
    </row>
    <row r="1213" spans="1:13" x14ac:dyDescent="0.25">
      <c r="A1213" s="260" t="s">
        <v>2278</v>
      </c>
      <c r="B1213" s="260" t="s">
        <v>2279</v>
      </c>
      <c r="C1213" s="260" t="s">
        <v>2280</v>
      </c>
      <c r="D1213" s="260" t="s">
        <v>2018</v>
      </c>
      <c r="E1213" s="260">
        <v>0</v>
      </c>
      <c r="F1213" s="260" t="s">
        <v>2019</v>
      </c>
      <c r="G1213" s="260" t="s">
        <v>33</v>
      </c>
      <c r="H1213" s="260">
        <v>2</v>
      </c>
      <c r="I1213" s="260" t="s">
        <v>17</v>
      </c>
      <c r="J1213" s="260" t="s">
        <v>17</v>
      </c>
      <c r="K1213" s="260" t="s">
        <v>2281</v>
      </c>
      <c r="L1213" s="261">
        <v>45063</v>
      </c>
      <c r="M1213" s="260" t="s">
        <v>20</v>
      </c>
    </row>
    <row r="1214" spans="1:13" x14ac:dyDescent="0.25">
      <c r="A1214" s="258" t="s">
        <v>2278</v>
      </c>
      <c r="B1214" s="258" t="s">
        <v>2279</v>
      </c>
      <c r="C1214" s="258" t="s">
        <v>2280</v>
      </c>
      <c r="D1214" s="258" t="s">
        <v>2021</v>
      </c>
      <c r="E1214" s="258">
        <v>0</v>
      </c>
      <c r="F1214" s="258" t="s">
        <v>2019</v>
      </c>
      <c r="G1214" s="258" t="s">
        <v>33</v>
      </c>
      <c r="H1214" s="258">
        <v>2</v>
      </c>
      <c r="I1214" s="258" t="s">
        <v>17</v>
      </c>
      <c r="J1214" s="258" t="s">
        <v>17</v>
      </c>
      <c r="K1214" s="258" t="s">
        <v>2282</v>
      </c>
      <c r="L1214" s="259">
        <v>45063</v>
      </c>
      <c r="M1214" s="258" t="s">
        <v>20</v>
      </c>
    </row>
    <row r="1215" spans="1:13" x14ac:dyDescent="0.25">
      <c r="A1215" s="260" t="s">
        <v>2278</v>
      </c>
      <c r="B1215" s="260" t="s">
        <v>2279</v>
      </c>
      <c r="C1215" s="260" t="s">
        <v>2280</v>
      </c>
      <c r="D1215" s="260" t="s">
        <v>2023</v>
      </c>
      <c r="E1215" s="260">
        <v>0</v>
      </c>
      <c r="F1215" s="260" t="s">
        <v>2019</v>
      </c>
      <c r="G1215" s="260" t="s">
        <v>33</v>
      </c>
      <c r="H1215" s="260">
        <v>2</v>
      </c>
      <c r="I1215" s="260" t="s">
        <v>17</v>
      </c>
      <c r="J1215" s="260" t="s">
        <v>17</v>
      </c>
      <c r="K1215" s="260" t="s">
        <v>2283</v>
      </c>
      <c r="L1215" s="261">
        <v>45063</v>
      </c>
      <c r="M1215" s="260" t="s">
        <v>20</v>
      </c>
    </row>
    <row r="1216" spans="1:13" x14ac:dyDescent="0.25">
      <c r="A1216" s="258" t="s">
        <v>2278</v>
      </c>
      <c r="B1216" s="258" t="s">
        <v>2279</v>
      </c>
      <c r="C1216" s="258" t="s">
        <v>2280</v>
      </c>
      <c r="D1216" s="258" t="s">
        <v>2025</v>
      </c>
      <c r="E1216" s="258">
        <v>0</v>
      </c>
      <c r="F1216" s="258" t="s">
        <v>2019</v>
      </c>
      <c r="G1216" s="258" t="s">
        <v>33</v>
      </c>
      <c r="H1216" s="258">
        <v>2</v>
      </c>
      <c r="I1216" s="258" t="s">
        <v>17</v>
      </c>
      <c r="J1216" s="258" t="s">
        <v>17</v>
      </c>
      <c r="K1216" s="258" t="s">
        <v>2284</v>
      </c>
      <c r="L1216" s="259">
        <v>45063</v>
      </c>
      <c r="M1216" s="258" t="s">
        <v>20</v>
      </c>
    </row>
    <row r="1217" spans="1:13" x14ac:dyDescent="0.25">
      <c r="A1217" s="260" t="s">
        <v>2278</v>
      </c>
      <c r="B1217" s="260" t="s">
        <v>2279</v>
      </c>
      <c r="C1217" s="260" t="s">
        <v>2280</v>
      </c>
      <c r="D1217" s="260" t="s">
        <v>2027</v>
      </c>
      <c r="E1217" s="260">
        <v>1</v>
      </c>
      <c r="F1217" s="260" t="s">
        <v>2019</v>
      </c>
      <c r="G1217" s="260" t="s">
        <v>33</v>
      </c>
      <c r="H1217" s="260">
        <v>2</v>
      </c>
      <c r="I1217" s="260" t="s">
        <v>17</v>
      </c>
      <c r="J1217" s="260" t="s">
        <v>17</v>
      </c>
      <c r="K1217" s="260" t="s">
        <v>2285</v>
      </c>
      <c r="L1217" s="261">
        <v>45063</v>
      </c>
      <c r="M1217" s="260" t="s">
        <v>20</v>
      </c>
    </row>
    <row r="1218" spans="1:13" x14ac:dyDescent="0.25">
      <c r="A1218" s="258" t="s">
        <v>2278</v>
      </c>
      <c r="B1218" s="258" t="s">
        <v>2279</v>
      </c>
      <c r="C1218" s="258" t="s">
        <v>2280</v>
      </c>
      <c r="D1218" s="258" t="s">
        <v>2029</v>
      </c>
      <c r="E1218" s="258">
        <v>2</v>
      </c>
      <c r="F1218" s="258" t="s">
        <v>2019</v>
      </c>
      <c r="G1218" s="258" t="s">
        <v>33</v>
      </c>
      <c r="H1218" s="258">
        <v>2</v>
      </c>
      <c r="I1218" s="258" t="s">
        <v>17</v>
      </c>
      <c r="J1218" s="258" t="s">
        <v>17</v>
      </c>
      <c r="K1218" s="258" t="s">
        <v>2286</v>
      </c>
      <c r="L1218" s="259">
        <v>45063</v>
      </c>
      <c r="M1218" s="258" t="s">
        <v>20</v>
      </c>
    </row>
    <row r="1219" spans="1:13" x14ac:dyDescent="0.25">
      <c r="A1219" s="260" t="s">
        <v>2278</v>
      </c>
      <c r="B1219" s="260" t="s">
        <v>2279</v>
      </c>
      <c r="C1219" s="260" t="s">
        <v>2280</v>
      </c>
      <c r="D1219" s="260" t="s">
        <v>2031</v>
      </c>
      <c r="E1219" s="260">
        <v>0</v>
      </c>
      <c r="F1219" s="260" t="s">
        <v>2019</v>
      </c>
      <c r="G1219" s="260" t="s">
        <v>33</v>
      </c>
      <c r="H1219" s="260">
        <v>2</v>
      </c>
      <c r="I1219" s="260" t="s">
        <v>17</v>
      </c>
      <c r="J1219" s="260" t="s">
        <v>17</v>
      </c>
      <c r="K1219" s="260" t="s">
        <v>2287</v>
      </c>
      <c r="L1219" s="261">
        <v>45063</v>
      </c>
      <c r="M1219" s="260" t="s">
        <v>20</v>
      </c>
    </row>
    <row r="1220" spans="1:13" x14ac:dyDescent="0.25">
      <c r="A1220" s="258" t="s">
        <v>2278</v>
      </c>
      <c r="B1220" s="258" t="s">
        <v>2279</v>
      </c>
      <c r="C1220" s="258" t="s">
        <v>2280</v>
      </c>
      <c r="D1220" s="258" t="s">
        <v>2033</v>
      </c>
      <c r="E1220" s="258">
        <v>0</v>
      </c>
      <c r="F1220" s="258" t="s">
        <v>2019</v>
      </c>
      <c r="G1220" s="258" t="s">
        <v>33</v>
      </c>
      <c r="H1220" s="258">
        <v>2</v>
      </c>
      <c r="I1220" s="258" t="s">
        <v>17</v>
      </c>
      <c r="J1220" s="258" t="s">
        <v>17</v>
      </c>
      <c r="K1220" s="258" t="s">
        <v>2288</v>
      </c>
      <c r="L1220" s="259">
        <v>45063</v>
      </c>
      <c r="M1220" s="258" t="s">
        <v>20</v>
      </c>
    </row>
    <row r="1221" spans="1:13" x14ac:dyDescent="0.25">
      <c r="A1221" s="260" t="s">
        <v>2278</v>
      </c>
      <c r="B1221" s="260" t="s">
        <v>2279</v>
      </c>
      <c r="C1221" s="260" t="s">
        <v>2280</v>
      </c>
      <c r="D1221" s="260" t="s">
        <v>2035</v>
      </c>
      <c r="E1221" s="260">
        <v>0</v>
      </c>
      <c r="F1221" s="260" t="s">
        <v>2019</v>
      </c>
      <c r="G1221" s="260" t="s">
        <v>33</v>
      </c>
      <c r="H1221" s="260">
        <v>2</v>
      </c>
      <c r="I1221" s="260" t="s">
        <v>17</v>
      </c>
      <c r="J1221" s="260" t="s">
        <v>17</v>
      </c>
      <c r="K1221" s="260" t="s">
        <v>2289</v>
      </c>
      <c r="L1221" s="261">
        <v>45063</v>
      </c>
      <c r="M1221" s="260" t="s">
        <v>20</v>
      </c>
    </row>
    <row r="1222" spans="1:13" x14ac:dyDescent="0.25">
      <c r="A1222" s="258" t="s">
        <v>1680</v>
      </c>
      <c r="B1222" s="258" t="s">
        <v>1681</v>
      </c>
      <c r="C1222" s="258" t="s">
        <v>1682</v>
      </c>
      <c r="D1222" s="258" t="s">
        <v>2018</v>
      </c>
      <c r="E1222" s="258">
        <v>2</v>
      </c>
      <c r="F1222" s="258" t="s">
        <v>2019</v>
      </c>
      <c r="G1222" s="258" t="s">
        <v>33</v>
      </c>
      <c r="H1222" s="258">
        <v>2</v>
      </c>
      <c r="I1222" s="258" t="s">
        <v>17</v>
      </c>
      <c r="J1222" s="258" t="s">
        <v>17</v>
      </c>
      <c r="K1222" s="258" t="s">
        <v>2290</v>
      </c>
      <c r="L1222" s="259">
        <v>45063</v>
      </c>
      <c r="M1222" s="258" t="s">
        <v>20</v>
      </c>
    </row>
    <row r="1223" spans="1:13" x14ac:dyDescent="0.25">
      <c r="A1223" s="260" t="s">
        <v>1680</v>
      </c>
      <c r="B1223" s="260" t="s">
        <v>1681</v>
      </c>
      <c r="C1223" s="260" t="s">
        <v>1682</v>
      </c>
      <c r="D1223" s="260" t="s">
        <v>2021</v>
      </c>
      <c r="E1223" s="260">
        <v>0</v>
      </c>
      <c r="F1223" s="260" t="s">
        <v>2019</v>
      </c>
      <c r="G1223" s="260" t="s">
        <v>33</v>
      </c>
      <c r="H1223" s="260">
        <v>2</v>
      </c>
      <c r="I1223" s="260" t="s">
        <v>17</v>
      </c>
      <c r="J1223" s="260" t="s">
        <v>17</v>
      </c>
      <c r="K1223" s="260" t="s">
        <v>2291</v>
      </c>
      <c r="L1223" s="261">
        <v>45063</v>
      </c>
      <c r="M1223" s="260" t="s">
        <v>20</v>
      </c>
    </row>
    <row r="1224" spans="1:13" x14ac:dyDescent="0.25">
      <c r="A1224" s="258" t="s">
        <v>1680</v>
      </c>
      <c r="B1224" s="258" t="s">
        <v>1681</v>
      </c>
      <c r="C1224" s="258" t="s">
        <v>1682</v>
      </c>
      <c r="D1224" s="258" t="s">
        <v>2023</v>
      </c>
      <c r="E1224" s="258">
        <v>1</v>
      </c>
      <c r="F1224" s="258" t="s">
        <v>2019</v>
      </c>
      <c r="G1224" s="258" t="s">
        <v>33</v>
      </c>
      <c r="H1224" s="258">
        <v>2</v>
      </c>
      <c r="I1224" s="258" t="s">
        <v>17</v>
      </c>
      <c r="J1224" s="258" t="s">
        <v>17</v>
      </c>
      <c r="K1224" s="258" t="s">
        <v>2292</v>
      </c>
      <c r="L1224" s="259">
        <v>45063</v>
      </c>
      <c r="M1224" s="258" t="s">
        <v>20</v>
      </c>
    </row>
    <row r="1225" spans="1:13" x14ac:dyDescent="0.25">
      <c r="A1225" s="260" t="s">
        <v>1680</v>
      </c>
      <c r="B1225" s="260" t="s">
        <v>1681</v>
      </c>
      <c r="C1225" s="260" t="s">
        <v>1682</v>
      </c>
      <c r="D1225" s="260" t="s">
        <v>2025</v>
      </c>
      <c r="E1225" s="260">
        <v>1</v>
      </c>
      <c r="F1225" s="260" t="s">
        <v>2019</v>
      </c>
      <c r="G1225" s="260" t="s">
        <v>33</v>
      </c>
      <c r="H1225" s="260">
        <v>2</v>
      </c>
      <c r="I1225" s="260" t="s">
        <v>17</v>
      </c>
      <c r="J1225" s="260" t="s">
        <v>17</v>
      </c>
      <c r="K1225" s="260" t="s">
        <v>2293</v>
      </c>
      <c r="L1225" s="261">
        <v>45063</v>
      </c>
      <c r="M1225" s="260" t="s">
        <v>20</v>
      </c>
    </row>
    <row r="1226" spans="1:13" x14ac:dyDescent="0.25">
      <c r="A1226" s="258" t="s">
        <v>1680</v>
      </c>
      <c r="B1226" s="258" t="s">
        <v>1681</v>
      </c>
      <c r="C1226" s="258" t="s">
        <v>1682</v>
      </c>
      <c r="D1226" s="258" t="s">
        <v>2027</v>
      </c>
      <c r="E1226" s="258">
        <v>1</v>
      </c>
      <c r="F1226" s="258" t="s">
        <v>2019</v>
      </c>
      <c r="G1226" s="258" t="s">
        <v>33</v>
      </c>
      <c r="H1226" s="258">
        <v>2</v>
      </c>
      <c r="I1226" s="258" t="s">
        <v>17</v>
      </c>
      <c r="J1226" s="258" t="s">
        <v>17</v>
      </c>
      <c r="K1226" s="258" t="s">
        <v>2294</v>
      </c>
      <c r="L1226" s="259">
        <v>45063</v>
      </c>
      <c r="M1226" s="258" t="s">
        <v>20</v>
      </c>
    </row>
    <row r="1227" spans="1:13" x14ac:dyDescent="0.25">
      <c r="A1227" s="260" t="s">
        <v>1680</v>
      </c>
      <c r="B1227" s="260" t="s">
        <v>1681</v>
      </c>
      <c r="C1227" s="260" t="s">
        <v>1682</v>
      </c>
      <c r="D1227" s="260" t="s">
        <v>2029</v>
      </c>
      <c r="E1227" s="260">
        <v>0</v>
      </c>
      <c r="F1227" s="260" t="s">
        <v>2019</v>
      </c>
      <c r="G1227" s="260" t="s">
        <v>33</v>
      </c>
      <c r="H1227" s="260">
        <v>2</v>
      </c>
      <c r="I1227" s="260" t="s">
        <v>17</v>
      </c>
      <c r="J1227" s="260" t="s">
        <v>17</v>
      </c>
      <c r="K1227" s="260" t="s">
        <v>2295</v>
      </c>
      <c r="L1227" s="261">
        <v>45063</v>
      </c>
      <c r="M1227" s="260" t="s">
        <v>20</v>
      </c>
    </row>
    <row r="1228" spans="1:13" x14ac:dyDescent="0.25">
      <c r="A1228" s="258" t="s">
        <v>1680</v>
      </c>
      <c r="B1228" s="258" t="s">
        <v>1681</v>
      </c>
      <c r="C1228" s="258" t="s">
        <v>1682</v>
      </c>
      <c r="D1228" s="258" t="s">
        <v>2031</v>
      </c>
      <c r="E1228" s="258">
        <v>3</v>
      </c>
      <c r="F1228" s="258" t="s">
        <v>2019</v>
      </c>
      <c r="G1228" s="258" t="s">
        <v>33</v>
      </c>
      <c r="H1228" s="258">
        <v>2</v>
      </c>
      <c r="I1228" s="258" t="s">
        <v>17</v>
      </c>
      <c r="J1228" s="258" t="s">
        <v>17</v>
      </c>
      <c r="K1228" s="258" t="s">
        <v>2296</v>
      </c>
      <c r="L1228" s="259">
        <v>45063</v>
      </c>
      <c r="M1228" s="258" t="s">
        <v>20</v>
      </c>
    </row>
    <row r="1229" spans="1:13" x14ac:dyDescent="0.25">
      <c r="A1229" s="260" t="s">
        <v>1680</v>
      </c>
      <c r="B1229" s="260" t="s">
        <v>1681</v>
      </c>
      <c r="C1229" s="260" t="s">
        <v>1682</v>
      </c>
      <c r="D1229" s="260" t="s">
        <v>2033</v>
      </c>
      <c r="E1229" s="260">
        <v>2</v>
      </c>
      <c r="F1229" s="260" t="s">
        <v>2019</v>
      </c>
      <c r="G1229" s="260" t="s">
        <v>33</v>
      </c>
      <c r="H1229" s="260">
        <v>2</v>
      </c>
      <c r="I1229" s="260" t="s">
        <v>17</v>
      </c>
      <c r="J1229" s="260" t="s">
        <v>17</v>
      </c>
      <c r="K1229" s="260" t="s">
        <v>2297</v>
      </c>
      <c r="L1229" s="261">
        <v>45063</v>
      </c>
      <c r="M1229" s="260" t="s">
        <v>20</v>
      </c>
    </row>
    <row r="1230" spans="1:13" x14ac:dyDescent="0.25">
      <c r="A1230" s="258" t="s">
        <v>1680</v>
      </c>
      <c r="B1230" s="258" t="s">
        <v>1681</v>
      </c>
      <c r="C1230" s="258" t="s">
        <v>1682</v>
      </c>
      <c r="D1230" s="258" t="s">
        <v>2035</v>
      </c>
      <c r="E1230" s="258">
        <v>1</v>
      </c>
      <c r="F1230" s="258" t="s">
        <v>2019</v>
      </c>
      <c r="G1230" s="258" t="s">
        <v>33</v>
      </c>
      <c r="H1230" s="258">
        <v>2</v>
      </c>
      <c r="I1230" s="258" t="s">
        <v>17</v>
      </c>
      <c r="J1230" s="258" t="s">
        <v>17</v>
      </c>
      <c r="K1230" s="258" t="s">
        <v>2298</v>
      </c>
      <c r="L1230" s="259">
        <v>45063</v>
      </c>
      <c r="M1230" s="258" t="s">
        <v>20</v>
      </c>
    </row>
    <row r="1231" spans="1:13" x14ac:dyDescent="0.25">
      <c r="A1231" s="260" t="s">
        <v>1712</v>
      </c>
      <c r="B1231" s="260" t="s">
        <v>1713</v>
      </c>
      <c r="C1231" s="260" t="s">
        <v>1682</v>
      </c>
      <c r="D1231" s="260" t="s">
        <v>2018</v>
      </c>
      <c r="E1231" s="260">
        <v>2</v>
      </c>
      <c r="F1231" s="260" t="s">
        <v>2019</v>
      </c>
      <c r="G1231" s="260" t="s">
        <v>33</v>
      </c>
      <c r="H1231" s="260">
        <v>2</v>
      </c>
      <c r="I1231" s="260" t="s">
        <v>17</v>
      </c>
      <c r="J1231" s="260" t="s">
        <v>17</v>
      </c>
      <c r="K1231" s="260" t="s">
        <v>2299</v>
      </c>
      <c r="L1231" s="261">
        <v>45063</v>
      </c>
      <c r="M1231" s="260" t="s">
        <v>20</v>
      </c>
    </row>
    <row r="1232" spans="1:13" x14ac:dyDescent="0.25">
      <c r="A1232" s="258" t="s">
        <v>1712</v>
      </c>
      <c r="B1232" s="258" t="s">
        <v>1713</v>
      </c>
      <c r="C1232" s="258" t="s">
        <v>1682</v>
      </c>
      <c r="D1232" s="258" t="s">
        <v>2021</v>
      </c>
      <c r="E1232" s="258">
        <v>0</v>
      </c>
      <c r="F1232" s="258" t="s">
        <v>2019</v>
      </c>
      <c r="G1232" s="258" t="s">
        <v>33</v>
      </c>
      <c r="H1232" s="258">
        <v>2</v>
      </c>
      <c r="I1232" s="258" t="s">
        <v>17</v>
      </c>
      <c r="J1232" s="258" t="s">
        <v>17</v>
      </c>
      <c r="K1232" s="258" t="s">
        <v>2300</v>
      </c>
      <c r="L1232" s="259">
        <v>45063</v>
      </c>
      <c r="M1232" s="258" t="s">
        <v>20</v>
      </c>
    </row>
    <row r="1233" spans="1:13" x14ac:dyDescent="0.25">
      <c r="A1233" s="260" t="s">
        <v>1712</v>
      </c>
      <c r="B1233" s="260" t="s">
        <v>1713</v>
      </c>
      <c r="C1233" s="260" t="s">
        <v>1682</v>
      </c>
      <c r="D1233" s="260" t="s">
        <v>2023</v>
      </c>
      <c r="E1233" s="260">
        <v>0</v>
      </c>
      <c r="F1233" s="260" t="s">
        <v>2019</v>
      </c>
      <c r="G1233" s="260" t="s">
        <v>33</v>
      </c>
      <c r="H1233" s="260">
        <v>2</v>
      </c>
      <c r="I1233" s="260" t="s">
        <v>17</v>
      </c>
      <c r="J1233" s="260" t="s">
        <v>17</v>
      </c>
      <c r="K1233" s="260" t="s">
        <v>2301</v>
      </c>
      <c r="L1233" s="261">
        <v>45063</v>
      </c>
      <c r="M1233" s="260" t="s">
        <v>20</v>
      </c>
    </row>
    <row r="1234" spans="1:13" x14ac:dyDescent="0.25">
      <c r="A1234" s="258" t="s">
        <v>1712</v>
      </c>
      <c r="B1234" s="258" t="s">
        <v>1713</v>
      </c>
      <c r="C1234" s="258" t="s">
        <v>1682</v>
      </c>
      <c r="D1234" s="258" t="s">
        <v>2025</v>
      </c>
      <c r="E1234" s="258">
        <v>1</v>
      </c>
      <c r="F1234" s="258" t="s">
        <v>2019</v>
      </c>
      <c r="G1234" s="258" t="s">
        <v>33</v>
      </c>
      <c r="H1234" s="258">
        <v>2</v>
      </c>
      <c r="I1234" s="258" t="s">
        <v>17</v>
      </c>
      <c r="J1234" s="258" t="s">
        <v>17</v>
      </c>
      <c r="K1234" s="258" t="s">
        <v>2302</v>
      </c>
      <c r="L1234" s="259">
        <v>45063</v>
      </c>
      <c r="M1234" s="258" t="s">
        <v>20</v>
      </c>
    </row>
    <row r="1235" spans="1:13" x14ac:dyDescent="0.25">
      <c r="A1235" s="260" t="s">
        <v>1712</v>
      </c>
      <c r="B1235" s="260" t="s">
        <v>1713</v>
      </c>
      <c r="C1235" s="260" t="s">
        <v>1682</v>
      </c>
      <c r="D1235" s="260" t="s">
        <v>2027</v>
      </c>
      <c r="E1235" s="260">
        <v>1</v>
      </c>
      <c r="F1235" s="260" t="s">
        <v>2019</v>
      </c>
      <c r="G1235" s="260" t="s">
        <v>33</v>
      </c>
      <c r="H1235" s="260">
        <v>2</v>
      </c>
      <c r="I1235" s="260" t="s">
        <v>17</v>
      </c>
      <c r="J1235" s="260" t="s">
        <v>17</v>
      </c>
      <c r="K1235" s="260" t="s">
        <v>2303</v>
      </c>
      <c r="L1235" s="261">
        <v>45063</v>
      </c>
      <c r="M1235" s="260" t="s">
        <v>20</v>
      </c>
    </row>
    <row r="1236" spans="1:13" x14ac:dyDescent="0.25">
      <c r="A1236" s="258" t="s">
        <v>1712</v>
      </c>
      <c r="B1236" s="258" t="s">
        <v>1713</v>
      </c>
      <c r="C1236" s="258" t="s">
        <v>1682</v>
      </c>
      <c r="D1236" s="258" t="s">
        <v>2029</v>
      </c>
      <c r="E1236" s="258">
        <v>0</v>
      </c>
      <c r="F1236" s="258" t="s">
        <v>2019</v>
      </c>
      <c r="G1236" s="258" t="s">
        <v>33</v>
      </c>
      <c r="H1236" s="258">
        <v>2</v>
      </c>
      <c r="I1236" s="258" t="s">
        <v>17</v>
      </c>
      <c r="J1236" s="258" t="s">
        <v>17</v>
      </c>
      <c r="K1236" s="258" t="s">
        <v>2304</v>
      </c>
      <c r="L1236" s="259">
        <v>45063</v>
      </c>
      <c r="M1236" s="258" t="s">
        <v>20</v>
      </c>
    </row>
    <row r="1237" spans="1:13" x14ac:dyDescent="0.25">
      <c r="A1237" s="260" t="s">
        <v>1712</v>
      </c>
      <c r="B1237" s="260" t="s">
        <v>1713</v>
      </c>
      <c r="C1237" s="260" t="s">
        <v>1682</v>
      </c>
      <c r="D1237" s="260" t="s">
        <v>2031</v>
      </c>
      <c r="E1237" s="260">
        <v>1</v>
      </c>
      <c r="F1237" s="260" t="s">
        <v>2019</v>
      </c>
      <c r="G1237" s="260" t="s">
        <v>33</v>
      </c>
      <c r="H1237" s="260">
        <v>2</v>
      </c>
      <c r="I1237" s="260" t="s">
        <v>17</v>
      </c>
      <c r="J1237" s="260" t="s">
        <v>17</v>
      </c>
      <c r="K1237" s="260" t="s">
        <v>2305</v>
      </c>
      <c r="L1237" s="261">
        <v>45063</v>
      </c>
      <c r="M1237" s="260" t="s">
        <v>20</v>
      </c>
    </row>
    <row r="1238" spans="1:13" x14ac:dyDescent="0.25">
      <c r="A1238" s="258" t="s">
        <v>1712</v>
      </c>
      <c r="B1238" s="258" t="s">
        <v>1713</v>
      </c>
      <c r="C1238" s="258" t="s">
        <v>1682</v>
      </c>
      <c r="D1238" s="258" t="s">
        <v>2033</v>
      </c>
      <c r="E1238" s="258">
        <v>2</v>
      </c>
      <c r="F1238" s="258" t="s">
        <v>2019</v>
      </c>
      <c r="G1238" s="258" t="s">
        <v>33</v>
      </c>
      <c r="H1238" s="258">
        <v>2</v>
      </c>
      <c r="I1238" s="258" t="s">
        <v>17</v>
      </c>
      <c r="J1238" s="258" t="s">
        <v>17</v>
      </c>
      <c r="K1238" s="258" t="s">
        <v>2306</v>
      </c>
      <c r="L1238" s="259">
        <v>45063</v>
      </c>
      <c r="M1238" s="258" t="s">
        <v>20</v>
      </c>
    </row>
    <row r="1239" spans="1:13" x14ac:dyDescent="0.25">
      <c r="A1239" s="260" t="s">
        <v>1712</v>
      </c>
      <c r="B1239" s="260" t="s">
        <v>1713</v>
      </c>
      <c r="C1239" s="260" t="s">
        <v>1682</v>
      </c>
      <c r="D1239" s="260" t="s">
        <v>2035</v>
      </c>
      <c r="E1239" s="260">
        <v>1</v>
      </c>
      <c r="F1239" s="260" t="s">
        <v>2019</v>
      </c>
      <c r="G1239" s="260" t="s">
        <v>33</v>
      </c>
      <c r="H1239" s="260">
        <v>2</v>
      </c>
      <c r="I1239" s="260" t="s">
        <v>17</v>
      </c>
      <c r="J1239" s="260" t="s">
        <v>17</v>
      </c>
      <c r="K1239" s="260" t="s">
        <v>2307</v>
      </c>
      <c r="L1239" s="261">
        <v>45063</v>
      </c>
      <c r="M1239" s="260" t="s">
        <v>20</v>
      </c>
    </row>
    <row r="1240" spans="1:13" x14ac:dyDescent="0.25">
      <c r="A1240" s="258" t="s">
        <v>1745</v>
      </c>
      <c r="B1240" s="258" t="s">
        <v>1746</v>
      </c>
      <c r="C1240" s="258" t="s">
        <v>1682</v>
      </c>
      <c r="D1240" s="258" t="s">
        <v>2018</v>
      </c>
      <c r="E1240" s="258">
        <v>2</v>
      </c>
      <c r="F1240" s="258" t="s">
        <v>2019</v>
      </c>
      <c r="G1240" s="258" t="s">
        <v>33</v>
      </c>
      <c r="H1240" s="258">
        <v>2</v>
      </c>
      <c r="I1240" s="258" t="s">
        <v>17</v>
      </c>
      <c r="J1240" s="258" t="s">
        <v>17</v>
      </c>
      <c r="K1240" s="258" t="s">
        <v>2308</v>
      </c>
      <c r="L1240" s="259">
        <v>45063</v>
      </c>
      <c r="M1240" s="258" t="s">
        <v>20</v>
      </c>
    </row>
    <row r="1241" spans="1:13" x14ac:dyDescent="0.25">
      <c r="A1241" s="260" t="s">
        <v>1745</v>
      </c>
      <c r="B1241" s="260" t="s">
        <v>1746</v>
      </c>
      <c r="C1241" s="260" t="s">
        <v>1682</v>
      </c>
      <c r="D1241" s="260" t="s">
        <v>2021</v>
      </c>
      <c r="E1241" s="260">
        <v>0</v>
      </c>
      <c r="F1241" s="260" t="s">
        <v>2019</v>
      </c>
      <c r="G1241" s="260" t="s">
        <v>33</v>
      </c>
      <c r="H1241" s="260">
        <v>2</v>
      </c>
      <c r="I1241" s="260" t="s">
        <v>17</v>
      </c>
      <c r="J1241" s="260" t="s">
        <v>17</v>
      </c>
      <c r="K1241" s="260" t="s">
        <v>2309</v>
      </c>
      <c r="L1241" s="261">
        <v>45063</v>
      </c>
      <c r="M1241" s="260" t="s">
        <v>20</v>
      </c>
    </row>
    <row r="1242" spans="1:13" x14ac:dyDescent="0.25">
      <c r="A1242" s="258" t="s">
        <v>1745</v>
      </c>
      <c r="B1242" s="258" t="s">
        <v>1746</v>
      </c>
      <c r="C1242" s="258" t="s">
        <v>1682</v>
      </c>
      <c r="D1242" s="258" t="s">
        <v>2023</v>
      </c>
      <c r="E1242" s="258">
        <v>1</v>
      </c>
      <c r="F1242" s="258" t="s">
        <v>2019</v>
      </c>
      <c r="G1242" s="258" t="s">
        <v>33</v>
      </c>
      <c r="H1242" s="258">
        <v>2</v>
      </c>
      <c r="I1242" s="258" t="s">
        <v>17</v>
      </c>
      <c r="J1242" s="258" t="s">
        <v>17</v>
      </c>
      <c r="K1242" s="258" t="s">
        <v>2310</v>
      </c>
      <c r="L1242" s="259">
        <v>45063</v>
      </c>
      <c r="M1242" s="258" t="s">
        <v>20</v>
      </c>
    </row>
    <row r="1243" spans="1:13" x14ac:dyDescent="0.25">
      <c r="A1243" s="260" t="s">
        <v>1745</v>
      </c>
      <c r="B1243" s="260" t="s">
        <v>1746</v>
      </c>
      <c r="C1243" s="260" t="s">
        <v>1682</v>
      </c>
      <c r="D1243" s="260" t="s">
        <v>2025</v>
      </c>
      <c r="E1243" s="260">
        <v>1</v>
      </c>
      <c r="F1243" s="260" t="s">
        <v>2019</v>
      </c>
      <c r="G1243" s="260" t="s">
        <v>33</v>
      </c>
      <c r="H1243" s="260">
        <v>2</v>
      </c>
      <c r="I1243" s="260" t="s">
        <v>17</v>
      </c>
      <c r="J1243" s="260" t="s">
        <v>17</v>
      </c>
      <c r="K1243" s="260" t="s">
        <v>2311</v>
      </c>
      <c r="L1243" s="261">
        <v>45063</v>
      </c>
      <c r="M1243" s="260" t="s">
        <v>20</v>
      </c>
    </row>
    <row r="1244" spans="1:13" x14ac:dyDescent="0.25">
      <c r="A1244" s="258" t="s">
        <v>1745</v>
      </c>
      <c r="B1244" s="258" t="s">
        <v>1746</v>
      </c>
      <c r="C1244" s="258" t="s">
        <v>1682</v>
      </c>
      <c r="D1244" s="258" t="s">
        <v>2027</v>
      </c>
      <c r="E1244" s="258">
        <v>1</v>
      </c>
      <c r="F1244" s="258" t="s">
        <v>2019</v>
      </c>
      <c r="G1244" s="258" t="s">
        <v>33</v>
      </c>
      <c r="H1244" s="258">
        <v>2</v>
      </c>
      <c r="I1244" s="258" t="s">
        <v>17</v>
      </c>
      <c r="J1244" s="258" t="s">
        <v>17</v>
      </c>
      <c r="K1244" s="258" t="s">
        <v>2312</v>
      </c>
      <c r="L1244" s="259">
        <v>45063</v>
      </c>
      <c r="M1244" s="258" t="s">
        <v>20</v>
      </c>
    </row>
    <row r="1245" spans="1:13" x14ac:dyDescent="0.25">
      <c r="A1245" s="260" t="s">
        <v>1745</v>
      </c>
      <c r="B1245" s="260" t="s">
        <v>1746</v>
      </c>
      <c r="C1245" s="260" t="s">
        <v>1682</v>
      </c>
      <c r="D1245" s="260" t="s">
        <v>2029</v>
      </c>
      <c r="E1245" s="260">
        <v>0</v>
      </c>
      <c r="F1245" s="260" t="s">
        <v>2019</v>
      </c>
      <c r="G1245" s="260" t="s">
        <v>33</v>
      </c>
      <c r="H1245" s="260">
        <v>2</v>
      </c>
      <c r="I1245" s="260" t="s">
        <v>17</v>
      </c>
      <c r="J1245" s="260" t="s">
        <v>17</v>
      </c>
      <c r="K1245" s="260" t="s">
        <v>2313</v>
      </c>
      <c r="L1245" s="261">
        <v>45063</v>
      </c>
      <c r="M1245" s="260" t="s">
        <v>20</v>
      </c>
    </row>
    <row r="1246" spans="1:13" x14ac:dyDescent="0.25">
      <c r="A1246" s="258" t="s">
        <v>1745</v>
      </c>
      <c r="B1246" s="258" t="s">
        <v>1746</v>
      </c>
      <c r="C1246" s="258" t="s">
        <v>1682</v>
      </c>
      <c r="D1246" s="258" t="s">
        <v>2031</v>
      </c>
      <c r="E1246" s="258">
        <v>3</v>
      </c>
      <c r="F1246" s="258" t="s">
        <v>2019</v>
      </c>
      <c r="G1246" s="258" t="s">
        <v>33</v>
      </c>
      <c r="H1246" s="258">
        <v>2</v>
      </c>
      <c r="I1246" s="258" t="s">
        <v>17</v>
      </c>
      <c r="J1246" s="258" t="s">
        <v>17</v>
      </c>
      <c r="K1246" s="258" t="s">
        <v>2314</v>
      </c>
      <c r="L1246" s="259">
        <v>45063</v>
      </c>
      <c r="M1246" s="258" t="s">
        <v>20</v>
      </c>
    </row>
    <row r="1247" spans="1:13" x14ac:dyDescent="0.25">
      <c r="A1247" s="260" t="s">
        <v>1745</v>
      </c>
      <c r="B1247" s="260" t="s">
        <v>1746</v>
      </c>
      <c r="C1247" s="260" t="s">
        <v>1682</v>
      </c>
      <c r="D1247" s="260" t="s">
        <v>2033</v>
      </c>
      <c r="E1247" s="260">
        <v>2</v>
      </c>
      <c r="F1247" s="260" t="s">
        <v>2019</v>
      </c>
      <c r="G1247" s="260" t="s">
        <v>33</v>
      </c>
      <c r="H1247" s="260">
        <v>2</v>
      </c>
      <c r="I1247" s="260" t="s">
        <v>17</v>
      </c>
      <c r="J1247" s="260" t="s">
        <v>17</v>
      </c>
      <c r="K1247" s="260" t="s">
        <v>2315</v>
      </c>
      <c r="L1247" s="261">
        <v>45063</v>
      </c>
      <c r="M1247" s="260" t="s">
        <v>20</v>
      </c>
    </row>
    <row r="1248" spans="1:13" x14ac:dyDescent="0.25">
      <c r="A1248" s="258" t="s">
        <v>1745</v>
      </c>
      <c r="B1248" s="258" t="s">
        <v>1746</v>
      </c>
      <c r="C1248" s="258" t="s">
        <v>1682</v>
      </c>
      <c r="D1248" s="258" t="s">
        <v>2035</v>
      </c>
      <c r="E1248" s="258">
        <v>1</v>
      </c>
      <c r="F1248" s="258" t="s">
        <v>2019</v>
      </c>
      <c r="G1248" s="258" t="s">
        <v>33</v>
      </c>
      <c r="H1248" s="258">
        <v>2</v>
      </c>
      <c r="I1248" s="258" t="s">
        <v>17</v>
      </c>
      <c r="J1248" s="258" t="s">
        <v>17</v>
      </c>
      <c r="K1248" s="258" t="s">
        <v>2316</v>
      </c>
      <c r="L1248" s="259">
        <v>45063</v>
      </c>
      <c r="M1248" s="258" t="s">
        <v>20</v>
      </c>
    </row>
    <row r="1249" spans="1:13" x14ac:dyDescent="0.25">
      <c r="A1249" s="260" t="s">
        <v>2317</v>
      </c>
      <c r="B1249" s="260" t="s">
        <v>2318</v>
      </c>
      <c r="C1249" s="260" t="s">
        <v>2319</v>
      </c>
      <c r="D1249" s="260" t="s">
        <v>2018</v>
      </c>
      <c r="E1249" s="260">
        <v>2</v>
      </c>
      <c r="F1249" s="260" t="s">
        <v>2019</v>
      </c>
      <c r="G1249" s="260" t="s">
        <v>33</v>
      </c>
      <c r="H1249" s="260">
        <v>2</v>
      </c>
      <c r="I1249" s="260" t="s">
        <v>17</v>
      </c>
      <c r="J1249" s="260" t="s">
        <v>17</v>
      </c>
      <c r="K1249" s="260" t="s">
        <v>2320</v>
      </c>
      <c r="L1249" s="261">
        <v>45063</v>
      </c>
      <c r="M1249" s="260" t="s">
        <v>20</v>
      </c>
    </row>
    <row r="1250" spans="1:13" x14ac:dyDescent="0.25">
      <c r="A1250" s="258" t="s">
        <v>2317</v>
      </c>
      <c r="B1250" s="258" t="s">
        <v>2318</v>
      </c>
      <c r="C1250" s="258" t="s">
        <v>2319</v>
      </c>
      <c r="D1250" s="258" t="s">
        <v>2021</v>
      </c>
      <c r="E1250" s="258">
        <v>2</v>
      </c>
      <c r="F1250" s="258" t="s">
        <v>2019</v>
      </c>
      <c r="G1250" s="258" t="s">
        <v>33</v>
      </c>
      <c r="H1250" s="258">
        <v>2</v>
      </c>
      <c r="I1250" s="258" t="s">
        <v>17</v>
      </c>
      <c r="J1250" s="258" t="s">
        <v>17</v>
      </c>
      <c r="K1250" s="258" t="s">
        <v>2321</v>
      </c>
      <c r="L1250" s="259">
        <v>45063</v>
      </c>
      <c r="M1250" s="258" t="s">
        <v>20</v>
      </c>
    </row>
    <row r="1251" spans="1:13" x14ac:dyDescent="0.25">
      <c r="A1251" s="260" t="s">
        <v>2317</v>
      </c>
      <c r="B1251" s="260" t="s">
        <v>2318</v>
      </c>
      <c r="C1251" s="260" t="s">
        <v>2319</v>
      </c>
      <c r="D1251" s="260" t="s">
        <v>2023</v>
      </c>
      <c r="E1251" s="260">
        <v>3</v>
      </c>
      <c r="F1251" s="260" t="s">
        <v>2019</v>
      </c>
      <c r="G1251" s="260" t="s">
        <v>33</v>
      </c>
      <c r="H1251" s="260">
        <v>2</v>
      </c>
      <c r="I1251" s="260" t="s">
        <v>17</v>
      </c>
      <c r="J1251" s="260" t="s">
        <v>17</v>
      </c>
      <c r="K1251" s="260" t="s">
        <v>2322</v>
      </c>
      <c r="L1251" s="261">
        <v>45063</v>
      </c>
      <c r="M1251" s="260" t="s">
        <v>20</v>
      </c>
    </row>
    <row r="1252" spans="1:13" x14ac:dyDescent="0.25">
      <c r="A1252" s="258" t="s">
        <v>2317</v>
      </c>
      <c r="B1252" s="258" t="s">
        <v>2318</v>
      </c>
      <c r="C1252" s="258" t="s">
        <v>2319</v>
      </c>
      <c r="D1252" s="258" t="s">
        <v>2025</v>
      </c>
      <c r="E1252" s="258">
        <v>3</v>
      </c>
      <c r="F1252" s="258" t="s">
        <v>2019</v>
      </c>
      <c r="G1252" s="258" t="s">
        <v>33</v>
      </c>
      <c r="H1252" s="258">
        <v>2</v>
      </c>
      <c r="I1252" s="258" t="s">
        <v>17</v>
      </c>
      <c r="J1252" s="258" t="s">
        <v>17</v>
      </c>
      <c r="K1252" s="258" t="s">
        <v>2323</v>
      </c>
      <c r="L1252" s="259">
        <v>45063</v>
      </c>
      <c r="M1252" s="258" t="s">
        <v>20</v>
      </c>
    </row>
    <row r="1253" spans="1:13" x14ac:dyDescent="0.25">
      <c r="A1253" s="260" t="s">
        <v>2317</v>
      </c>
      <c r="B1253" s="260" t="s">
        <v>2318</v>
      </c>
      <c r="C1253" s="260" t="s">
        <v>2319</v>
      </c>
      <c r="D1253" s="260" t="s">
        <v>2027</v>
      </c>
      <c r="E1253" s="260">
        <v>3</v>
      </c>
      <c r="F1253" s="260" t="s">
        <v>2019</v>
      </c>
      <c r="G1253" s="260" t="s">
        <v>33</v>
      </c>
      <c r="H1253" s="260">
        <v>2</v>
      </c>
      <c r="I1253" s="260" t="s">
        <v>17</v>
      </c>
      <c r="J1253" s="260" t="s">
        <v>17</v>
      </c>
      <c r="K1253" s="260" t="s">
        <v>2324</v>
      </c>
      <c r="L1253" s="261">
        <v>45063</v>
      </c>
      <c r="M1253" s="260" t="s">
        <v>20</v>
      </c>
    </row>
    <row r="1254" spans="1:13" x14ac:dyDescent="0.25">
      <c r="A1254" s="258" t="s">
        <v>2317</v>
      </c>
      <c r="B1254" s="258" t="s">
        <v>2318</v>
      </c>
      <c r="C1254" s="258" t="s">
        <v>2319</v>
      </c>
      <c r="D1254" s="258" t="s">
        <v>2029</v>
      </c>
      <c r="E1254" s="258">
        <v>1</v>
      </c>
      <c r="F1254" s="258" t="s">
        <v>2019</v>
      </c>
      <c r="G1254" s="258" t="s">
        <v>33</v>
      </c>
      <c r="H1254" s="258">
        <v>2</v>
      </c>
      <c r="I1254" s="258" t="s">
        <v>17</v>
      </c>
      <c r="J1254" s="258" t="s">
        <v>17</v>
      </c>
      <c r="K1254" s="258" t="s">
        <v>2325</v>
      </c>
      <c r="L1254" s="259">
        <v>45063</v>
      </c>
      <c r="M1254" s="258" t="s">
        <v>20</v>
      </c>
    </row>
    <row r="1255" spans="1:13" x14ac:dyDescent="0.25">
      <c r="A1255" s="260" t="s">
        <v>2317</v>
      </c>
      <c r="B1255" s="260" t="s">
        <v>2318</v>
      </c>
      <c r="C1255" s="260" t="s">
        <v>2319</v>
      </c>
      <c r="D1255" s="260" t="s">
        <v>2031</v>
      </c>
      <c r="E1255" s="260">
        <v>3</v>
      </c>
      <c r="F1255" s="260" t="s">
        <v>2019</v>
      </c>
      <c r="G1255" s="260" t="s">
        <v>33</v>
      </c>
      <c r="H1255" s="260">
        <v>2</v>
      </c>
      <c r="I1255" s="260" t="s">
        <v>17</v>
      </c>
      <c r="J1255" s="260" t="s">
        <v>17</v>
      </c>
      <c r="K1255" s="260" t="s">
        <v>2326</v>
      </c>
      <c r="L1255" s="261">
        <v>45063</v>
      </c>
      <c r="M1255" s="260" t="s">
        <v>20</v>
      </c>
    </row>
    <row r="1256" spans="1:13" x14ac:dyDescent="0.25">
      <c r="A1256" s="258" t="s">
        <v>2317</v>
      </c>
      <c r="B1256" s="258" t="s">
        <v>2318</v>
      </c>
      <c r="C1256" s="258" t="s">
        <v>2319</v>
      </c>
      <c r="D1256" s="258" t="s">
        <v>2033</v>
      </c>
      <c r="E1256" s="258">
        <v>3</v>
      </c>
      <c r="F1256" s="258" t="s">
        <v>2019</v>
      </c>
      <c r="G1256" s="258" t="s">
        <v>33</v>
      </c>
      <c r="H1256" s="258">
        <v>2</v>
      </c>
      <c r="I1256" s="258" t="s">
        <v>17</v>
      </c>
      <c r="J1256" s="258" t="s">
        <v>17</v>
      </c>
      <c r="K1256" s="258" t="s">
        <v>2327</v>
      </c>
      <c r="L1256" s="259">
        <v>45063</v>
      </c>
      <c r="M1256" s="258" t="s">
        <v>20</v>
      </c>
    </row>
    <row r="1257" spans="1:13" x14ac:dyDescent="0.25">
      <c r="A1257" s="260" t="s">
        <v>2317</v>
      </c>
      <c r="B1257" s="260" t="s">
        <v>2318</v>
      </c>
      <c r="C1257" s="260" t="s">
        <v>2319</v>
      </c>
      <c r="D1257" s="260" t="s">
        <v>2035</v>
      </c>
      <c r="E1257" s="260">
        <v>3</v>
      </c>
      <c r="F1257" s="260" t="s">
        <v>2019</v>
      </c>
      <c r="G1257" s="260" t="s">
        <v>33</v>
      </c>
      <c r="H1257" s="260">
        <v>2</v>
      </c>
      <c r="I1257" s="260" t="s">
        <v>17</v>
      </c>
      <c r="J1257" s="260" t="s">
        <v>17</v>
      </c>
      <c r="K1257" s="260" t="s">
        <v>2328</v>
      </c>
      <c r="L1257" s="261">
        <v>45063</v>
      </c>
      <c r="M1257" s="260" t="s">
        <v>20</v>
      </c>
    </row>
    <row r="1258" spans="1:13" x14ac:dyDescent="0.25">
      <c r="A1258" s="258" t="s">
        <v>2329</v>
      </c>
      <c r="B1258" s="258" t="s">
        <v>2330</v>
      </c>
      <c r="C1258" s="258" t="s">
        <v>2319</v>
      </c>
      <c r="D1258" s="258" t="s">
        <v>2018</v>
      </c>
      <c r="E1258" s="258">
        <v>2</v>
      </c>
      <c r="F1258" s="258" t="s">
        <v>2019</v>
      </c>
      <c r="G1258" s="258" t="s">
        <v>33</v>
      </c>
      <c r="H1258" s="258">
        <v>2</v>
      </c>
      <c r="I1258" s="258" t="s">
        <v>17</v>
      </c>
      <c r="J1258" s="258" t="s">
        <v>17</v>
      </c>
      <c r="K1258" s="258" t="s">
        <v>2331</v>
      </c>
      <c r="L1258" s="259">
        <v>45063</v>
      </c>
      <c r="M1258" s="258" t="s">
        <v>20</v>
      </c>
    </row>
    <row r="1259" spans="1:13" x14ac:dyDescent="0.25">
      <c r="A1259" s="260" t="s">
        <v>2329</v>
      </c>
      <c r="B1259" s="260" t="s">
        <v>2330</v>
      </c>
      <c r="C1259" s="260" t="s">
        <v>2319</v>
      </c>
      <c r="D1259" s="260" t="s">
        <v>2021</v>
      </c>
      <c r="E1259" s="260">
        <v>2</v>
      </c>
      <c r="F1259" s="260" t="s">
        <v>2019</v>
      </c>
      <c r="G1259" s="260" t="s">
        <v>33</v>
      </c>
      <c r="H1259" s="260">
        <v>2</v>
      </c>
      <c r="I1259" s="260" t="s">
        <v>17</v>
      </c>
      <c r="J1259" s="260" t="s">
        <v>17</v>
      </c>
      <c r="K1259" s="260" t="s">
        <v>2332</v>
      </c>
      <c r="L1259" s="261">
        <v>45063</v>
      </c>
      <c r="M1259" s="260" t="s">
        <v>20</v>
      </c>
    </row>
    <row r="1260" spans="1:13" x14ac:dyDescent="0.25">
      <c r="A1260" s="258" t="s">
        <v>2329</v>
      </c>
      <c r="B1260" s="258" t="s">
        <v>2330</v>
      </c>
      <c r="C1260" s="258" t="s">
        <v>2319</v>
      </c>
      <c r="D1260" s="258" t="s">
        <v>2023</v>
      </c>
      <c r="E1260" s="258">
        <v>2</v>
      </c>
      <c r="F1260" s="258" t="s">
        <v>2019</v>
      </c>
      <c r="G1260" s="258" t="s">
        <v>33</v>
      </c>
      <c r="H1260" s="258">
        <v>2</v>
      </c>
      <c r="I1260" s="258" t="s">
        <v>17</v>
      </c>
      <c r="J1260" s="258" t="s">
        <v>17</v>
      </c>
      <c r="K1260" s="258" t="s">
        <v>2333</v>
      </c>
      <c r="L1260" s="259">
        <v>45063</v>
      </c>
      <c r="M1260" s="258" t="s">
        <v>20</v>
      </c>
    </row>
    <row r="1261" spans="1:13" x14ac:dyDescent="0.25">
      <c r="A1261" s="260" t="s">
        <v>2329</v>
      </c>
      <c r="B1261" s="260" t="s">
        <v>2330</v>
      </c>
      <c r="C1261" s="260" t="s">
        <v>2319</v>
      </c>
      <c r="D1261" s="260" t="s">
        <v>2025</v>
      </c>
      <c r="E1261" s="260">
        <v>0</v>
      </c>
      <c r="F1261" s="260" t="s">
        <v>2019</v>
      </c>
      <c r="G1261" s="260" t="s">
        <v>33</v>
      </c>
      <c r="H1261" s="260">
        <v>2</v>
      </c>
      <c r="I1261" s="260" t="s">
        <v>17</v>
      </c>
      <c r="J1261" s="260" t="s">
        <v>17</v>
      </c>
      <c r="K1261" s="260" t="s">
        <v>2334</v>
      </c>
      <c r="L1261" s="261">
        <v>45063</v>
      </c>
      <c r="M1261" s="260" t="s">
        <v>20</v>
      </c>
    </row>
    <row r="1262" spans="1:13" x14ac:dyDescent="0.25">
      <c r="A1262" s="258" t="s">
        <v>2329</v>
      </c>
      <c r="B1262" s="258" t="s">
        <v>2330</v>
      </c>
      <c r="C1262" s="258" t="s">
        <v>2319</v>
      </c>
      <c r="D1262" s="258" t="s">
        <v>2027</v>
      </c>
      <c r="E1262" s="258">
        <v>3</v>
      </c>
      <c r="F1262" s="258" t="s">
        <v>2019</v>
      </c>
      <c r="G1262" s="258" t="s">
        <v>33</v>
      </c>
      <c r="H1262" s="258">
        <v>2</v>
      </c>
      <c r="I1262" s="258" t="s">
        <v>17</v>
      </c>
      <c r="J1262" s="258" t="s">
        <v>17</v>
      </c>
      <c r="K1262" s="258" t="s">
        <v>2335</v>
      </c>
      <c r="L1262" s="259">
        <v>45063</v>
      </c>
      <c r="M1262" s="258" t="s">
        <v>20</v>
      </c>
    </row>
    <row r="1263" spans="1:13" x14ac:dyDescent="0.25">
      <c r="A1263" s="260" t="s">
        <v>2329</v>
      </c>
      <c r="B1263" s="260" t="s">
        <v>2330</v>
      </c>
      <c r="C1263" s="260" t="s">
        <v>2319</v>
      </c>
      <c r="D1263" s="260" t="s">
        <v>2029</v>
      </c>
      <c r="E1263" s="260">
        <v>1</v>
      </c>
      <c r="F1263" s="260" t="s">
        <v>2019</v>
      </c>
      <c r="G1263" s="260" t="s">
        <v>33</v>
      </c>
      <c r="H1263" s="260">
        <v>2</v>
      </c>
      <c r="I1263" s="260" t="s">
        <v>17</v>
      </c>
      <c r="J1263" s="260" t="s">
        <v>17</v>
      </c>
      <c r="K1263" s="260" t="s">
        <v>2336</v>
      </c>
      <c r="L1263" s="261">
        <v>45063</v>
      </c>
      <c r="M1263" s="260" t="s">
        <v>20</v>
      </c>
    </row>
    <row r="1264" spans="1:13" x14ac:dyDescent="0.25">
      <c r="A1264" s="258" t="s">
        <v>2329</v>
      </c>
      <c r="B1264" s="258" t="s">
        <v>2330</v>
      </c>
      <c r="C1264" s="258" t="s">
        <v>2319</v>
      </c>
      <c r="D1264" s="258" t="s">
        <v>2031</v>
      </c>
      <c r="E1264" s="258">
        <v>3</v>
      </c>
      <c r="F1264" s="258" t="s">
        <v>2019</v>
      </c>
      <c r="G1264" s="258" t="s">
        <v>33</v>
      </c>
      <c r="H1264" s="258">
        <v>2</v>
      </c>
      <c r="I1264" s="258" t="s">
        <v>17</v>
      </c>
      <c r="J1264" s="258" t="s">
        <v>17</v>
      </c>
      <c r="K1264" s="258" t="s">
        <v>2337</v>
      </c>
      <c r="L1264" s="259">
        <v>45063</v>
      </c>
      <c r="M1264" s="258" t="s">
        <v>20</v>
      </c>
    </row>
    <row r="1265" spans="1:13" x14ac:dyDescent="0.25">
      <c r="A1265" s="260" t="s">
        <v>2329</v>
      </c>
      <c r="B1265" s="260" t="s">
        <v>2330</v>
      </c>
      <c r="C1265" s="260" t="s">
        <v>2319</v>
      </c>
      <c r="D1265" s="260" t="s">
        <v>2033</v>
      </c>
      <c r="E1265" s="260">
        <v>3</v>
      </c>
      <c r="F1265" s="260" t="s">
        <v>2019</v>
      </c>
      <c r="G1265" s="260" t="s">
        <v>33</v>
      </c>
      <c r="H1265" s="260">
        <v>2</v>
      </c>
      <c r="I1265" s="260" t="s">
        <v>17</v>
      </c>
      <c r="J1265" s="260" t="s">
        <v>17</v>
      </c>
      <c r="K1265" s="260" t="s">
        <v>2338</v>
      </c>
      <c r="L1265" s="261">
        <v>45063</v>
      </c>
      <c r="M1265" s="260" t="s">
        <v>20</v>
      </c>
    </row>
    <row r="1266" spans="1:13" x14ac:dyDescent="0.25">
      <c r="A1266" s="258" t="s">
        <v>2329</v>
      </c>
      <c r="B1266" s="258" t="s">
        <v>2330</v>
      </c>
      <c r="C1266" s="258" t="s">
        <v>2319</v>
      </c>
      <c r="D1266" s="258" t="s">
        <v>2035</v>
      </c>
      <c r="E1266" s="258">
        <v>0</v>
      </c>
      <c r="F1266" s="258" t="s">
        <v>2019</v>
      </c>
      <c r="G1266" s="258" t="s">
        <v>33</v>
      </c>
      <c r="H1266" s="258">
        <v>2</v>
      </c>
      <c r="I1266" s="258" t="s">
        <v>17</v>
      </c>
      <c r="J1266" s="258" t="s">
        <v>17</v>
      </c>
      <c r="K1266" s="258" t="s">
        <v>2339</v>
      </c>
      <c r="L1266" s="259">
        <v>45063</v>
      </c>
      <c r="M1266" s="258" t="s">
        <v>20</v>
      </c>
    </row>
    <row r="1267" spans="1:13" x14ac:dyDescent="0.25">
      <c r="A1267" s="260" t="s">
        <v>2340</v>
      </c>
      <c r="B1267" s="260" t="s">
        <v>2341</v>
      </c>
      <c r="C1267" s="260" t="s">
        <v>2319</v>
      </c>
      <c r="D1267" s="260" t="s">
        <v>2018</v>
      </c>
      <c r="E1267" s="260">
        <v>2</v>
      </c>
      <c r="F1267" s="260" t="s">
        <v>2019</v>
      </c>
      <c r="G1267" s="260" t="s">
        <v>33</v>
      </c>
      <c r="H1267" s="260">
        <v>2</v>
      </c>
      <c r="I1267" s="260" t="s">
        <v>17</v>
      </c>
      <c r="J1267" s="260" t="s">
        <v>17</v>
      </c>
      <c r="K1267" s="260" t="s">
        <v>2342</v>
      </c>
      <c r="L1267" s="261">
        <v>45063</v>
      </c>
      <c r="M1267" s="260" t="s">
        <v>20</v>
      </c>
    </row>
    <row r="1268" spans="1:13" x14ac:dyDescent="0.25">
      <c r="A1268" s="258" t="s">
        <v>2340</v>
      </c>
      <c r="B1268" s="258" t="s">
        <v>2341</v>
      </c>
      <c r="C1268" s="258" t="s">
        <v>2319</v>
      </c>
      <c r="D1268" s="258" t="s">
        <v>2021</v>
      </c>
      <c r="E1268" s="258">
        <v>2</v>
      </c>
      <c r="F1268" s="258" t="s">
        <v>2019</v>
      </c>
      <c r="G1268" s="258" t="s">
        <v>33</v>
      </c>
      <c r="H1268" s="258">
        <v>2</v>
      </c>
      <c r="I1268" s="258" t="s">
        <v>17</v>
      </c>
      <c r="J1268" s="258" t="s">
        <v>17</v>
      </c>
      <c r="K1268" s="258" t="s">
        <v>2343</v>
      </c>
      <c r="L1268" s="259">
        <v>45063</v>
      </c>
      <c r="M1268" s="258" t="s">
        <v>20</v>
      </c>
    </row>
    <row r="1269" spans="1:13" x14ac:dyDescent="0.25">
      <c r="A1269" s="260" t="s">
        <v>2340</v>
      </c>
      <c r="B1269" s="260" t="s">
        <v>2341</v>
      </c>
      <c r="C1269" s="260" t="s">
        <v>2319</v>
      </c>
      <c r="D1269" s="260" t="s">
        <v>2023</v>
      </c>
      <c r="E1269" s="260">
        <v>1</v>
      </c>
      <c r="F1269" s="260" t="s">
        <v>2019</v>
      </c>
      <c r="G1269" s="260" t="s">
        <v>33</v>
      </c>
      <c r="H1269" s="260">
        <v>2</v>
      </c>
      <c r="I1269" s="260" t="s">
        <v>17</v>
      </c>
      <c r="J1269" s="260" t="s">
        <v>17</v>
      </c>
      <c r="K1269" s="260" t="s">
        <v>2344</v>
      </c>
      <c r="L1269" s="261">
        <v>45063</v>
      </c>
      <c r="M1269" s="260" t="s">
        <v>20</v>
      </c>
    </row>
    <row r="1270" spans="1:13" x14ac:dyDescent="0.25">
      <c r="A1270" s="258" t="s">
        <v>2340</v>
      </c>
      <c r="B1270" s="258" t="s">
        <v>2341</v>
      </c>
      <c r="C1270" s="258" t="s">
        <v>2319</v>
      </c>
      <c r="D1270" s="258" t="s">
        <v>2025</v>
      </c>
      <c r="E1270" s="258">
        <v>3</v>
      </c>
      <c r="F1270" s="258" t="s">
        <v>2019</v>
      </c>
      <c r="G1270" s="258" t="s">
        <v>33</v>
      </c>
      <c r="H1270" s="258">
        <v>2</v>
      </c>
      <c r="I1270" s="258" t="s">
        <v>17</v>
      </c>
      <c r="J1270" s="258" t="s">
        <v>17</v>
      </c>
      <c r="K1270" s="258" t="s">
        <v>2345</v>
      </c>
      <c r="L1270" s="259">
        <v>45063</v>
      </c>
      <c r="M1270" s="258" t="s">
        <v>20</v>
      </c>
    </row>
    <row r="1271" spans="1:13" x14ac:dyDescent="0.25">
      <c r="A1271" s="260" t="s">
        <v>2340</v>
      </c>
      <c r="B1271" s="260" t="s">
        <v>2341</v>
      </c>
      <c r="C1271" s="260" t="s">
        <v>2319</v>
      </c>
      <c r="D1271" s="260" t="s">
        <v>2027</v>
      </c>
      <c r="E1271" s="260">
        <v>3</v>
      </c>
      <c r="F1271" s="260" t="s">
        <v>2019</v>
      </c>
      <c r="G1271" s="260" t="s">
        <v>33</v>
      </c>
      <c r="H1271" s="260">
        <v>2</v>
      </c>
      <c r="I1271" s="260" t="s">
        <v>17</v>
      </c>
      <c r="J1271" s="260" t="s">
        <v>17</v>
      </c>
      <c r="K1271" s="260" t="s">
        <v>2346</v>
      </c>
      <c r="L1271" s="261">
        <v>45063</v>
      </c>
      <c r="M1271" s="260" t="s">
        <v>20</v>
      </c>
    </row>
    <row r="1272" spans="1:13" x14ac:dyDescent="0.25">
      <c r="A1272" s="258" t="s">
        <v>2340</v>
      </c>
      <c r="B1272" s="258" t="s">
        <v>2341</v>
      </c>
      <c r="C1272" s="258" t="s">
        <v>2319</v>
      </c>
      <c r="D1272" s="258" t="s">
        <v>2029</v>
      </c>
      <c r="E1272" s="258">
        <v>1</v>
      </c>
      <c r="F1272" s="258" t="s">
        <v>2019</v>
      </c>
      <c r="G1272" s="258" t="s">
        <v>33</v>
      </c>
      <c r="H1272" s="258">
        <v>2</v>
      </c>
      <c r="I1272" s="258" t="s">
        <v>17</v>
      </c>
      <c r="J1272" s="258" t="s">
        <v>17</v>
      </c>
      <c r="K1272" s="258" t="s">
        <v>2347</v>
      </c>
      <c r="L1272" s="259">
        <v>45063</v>
      </c>
      <c r="M1272" s="258" t="s">
        <v>20</v>
      </c>
    </row>
    <row r="1273" spans="1:13" x14ac:dyDescent="0.25">
      <c r="A1273" s="260" t="s">
        <v>2340</v>
      </c>
      <c r="B1273" s="260" t="s">
        <v>2341</v>
      </c>
      <c r="C1273" s="260" t="s">
        <v>2319</v>
      </c>
      <c r="D1273" s="260" t="s">
        <v>2031</v>
      </c>
      <c r="E1273" s="260">
        <v>3</v>
      </c>
      <c r="F1273" s="260" t="s">
        <v>2019</v>
      </c>
      <c r="G1273" s="260" t="s">
        <v>33</v>
      </c>
      <c r="H1273" s="260">
        <v>2</v>
      </c>
      <c r="I1273" s="260" t="s">
        <v>17</v>
      </c>
      <c r="J1273" s="260" t="s">
        <v>17</v>
      </c>
      <c r="K1273" s="260" t="s">
        <v>2348</v>
      </c>
      <c r="L1273" s="261">
        <v>45063</v>
      </c>
      <c r="M1273" s="260" t="s">
        <v>20</v>
      </c>
    </row>
    <row r="1274" spans="1:13" x14ac:dyDescent="0.25">
      <c r="A1274" s="258" t="s">
        <v>2340</v>
      </c>
      <c r="B1274" s="258" t="s">
        <v>2341</v>
      </c>
      <c r="C1274" s="258" t="s">
        <v>2319</v>
      </c>
      <c r="D1274" s="258" t="s">
        <v>2033</v>
      </c>
      <c r="E1274" s="258">
        <v>3</v>
      </c>
      <c r="F1274" s="258" t="s">
        <v>2019</v>
      </c>
      <c r="G1274" s="258" t="s">
        <v>33</v>
      </c>
      <c r="H1274" s="258">
        <v>2</v>
      </c>
      <c r="I1274" s="258" t="s">
        <v>17</v>
      </c>
      <c r="J1274" s="258" t="s">
        <v>17</v>
      </c>
      <c r="K1274" s="258" t="s">
        <v>2349</v>
      </c>
      <c r="L1274" s="259">
        <v>45063</v>
      </c>
      <c r="M1274" s="258" t="s">
        <v>20</v>
      </c>
    </row>
    <row r="1275" spans="1:13" x14ac:dyDescent="0.25">
      <c r="A1275" s="260" t="s">
        <v>2340</v>
      </c>
      <c r="B1275" s="260" t="s">
        <v>2341</v>
      </c>
      <c r="C1275" s="260" t="s">
        <v>2319</v>
      </c>
      <c r="D1275" s="260" t="s">
        <v>2035</v>
      </c>
      <c r="E1275" s="260">
        <v>0</v>
      </c>
      <c r="F1275" s="260" t="s">
        <v>2019</v>
      </c>
      <c r="G1275" s="260" t="s">
        <v>33</v>
      </c>
      <c r="H1275" s="260">
        <v>2</v>
      </c>
      <c r="I1275" s="260" t="s">
        <v>17</v>
      </c>
      <c r="J1275" s="260" t="s">
        <v>17</v>
      </c>
      <c r="K1275" s="260" t="s">
        <v>2350</v>
      </c>
      <c r="L1275" s="261">
        <v>45063</v>
      </c>
      <c r="M1275" s="260" t="s">
        <v>20</v>
      </c>
    </row>
    <row r="1276" spans="1:13" x14ac:dyDescent="0.25">
      <c r="A1276" s="258" t="s">
        <v>2351</v>
      </c>
      <c r="B1276" s="258" t="s">
        <v>2352</v>
      </c>
      <c r="C1276" s="258" t="s">
        <v>2319</v>
      </c>
      <c r="D1276" s="258" t="s">
        <v>2018</v>
      </c>
      <c r="E1276" s="258">
        <v>2</v>
      </c>
      <c r="F1276" s="258" t="s">
        <v>2019</v>
      </c>
      <c r="G1276" s="258" t="s">
        <v>33</v>
      </c>
      <c r="H1276" s="258">
        <v>2</v>
      </c>
      <c r="I1276" s="258" t="s">
        <v>17</v>
      </c>
      <c r="J1276" s="258" t="s">
        <v>17</v>
      </c>
      <c r="K1276" s="258" t="s">
        <v>2353</v>
      </c>
      <c r="L1276" s="259">
        <v>45063</v>
      </c>
      <c r="M1276" s="258" t="s">
        <v>20</v>
      </c>
    </row>
    <row r="1277" spans="1:13" x14ac:dyDescent="0.25">
      <c r="A1277" s="260" t="s">
        <v>2351</v>
      </c>
      <c r="B1277" s="260" t="s">
        <v>2352</v>
      </c>
      <c r="C1277" s="260" t="s">
        <v>2319</v>
      </c>
      <c r="D1277" s="260" t="s">
        <v>2021</v>
      </c>
      <c r="E1277" s="260">
        <v>2</v>
      </c>
      <c r="F1277" s="260" t="s">
        <v>2019</v>
      </c>
      <c r="G1277" s="260" t="s">
        <v>33</v>
      </c>
      <c r="H1277" s="260">
        <v>2</v>
      </c>
      <c r="I1277" s="260" t="s">
        <v>17</v>
      </c>
      <c r="J1277" s="260" t="s">
        <v>17</v>
      </c>
      <c r="K1277" s="260" t="s">
        <v>2354</v>
      </c>
      <c r="L1277" s="261">
        <v>45063</v>
      </c>
      <c r="M1277" s="260" t="s">
        <v>20</v>
      </c>
    </row>
    <row r="1278" spans="1:13" x14ac:dyDescent="0.25">
      <c r="A1278" s="258" t="s">
        <v>2351</v>
      </c>
      <c r="B1278" s="258" t="s">
        <v>2352</v>
      </c>
      <c r="C1278" s="258" t="s">
        <v>2319</v>
      </c>
      <c r="D1278" s="258" t="s">
        <v>2023</v>
      </c>
      <c r="E1278" s="258">
        <v>3</v>
      </c>
      <c r="F1278" s="258" t="s">
        <v>2019</v>
      </c>
      <c r="G1278" s="258" t="s">
        <v>33</v>
      </c>
      <c r="H1278" s="258">
        <v>2</v>
      </c>
      <c r="I1278" s="258" t="s">
        <v>17</v>
      </c>
      <c r="J1278" s="258" t="s">
        <v>17</v>
      </c>
      <c r="K1278" s="258" t="s">
        <v>2355</v>
      </c>
      <c r="L1278" s="259">
        <v>45063</v>
      </c>
      <c r="M1278" s="258" t="s">
        <v>20</v>
      </c>
    </row>
    <row r="1279" spans="1:13" x14ac:dyDescent="0.25">
      <c r="A1279" s="260" t="s">
        <v>2351</v>
      </c>
      <c r="B1279" s="260" t="s">
        <v>2352</v>
      </c>
      <c r="C1279" s="260" t="s">
        <v>2319</v>
      </c>
      <c r="D1279" s="260" t="s">
        <v>2025</v>
      </c>
      <c r="E1279" s="260">
        <v>3</v>
      </c>
      <c r="F1279" s="260" t="s">
        <v>2019</v>
      </c>
      <c r="G1279" s="260" t="s">
        <v>33</v>
      </c>
      <c r="H1279" s="260">
        <v>2</v>
      </c>
      <c r="I1279" s="260" t="s">
        <v>17</v>
      </c>
      <c r="J1279" s="260" t="s">
        <v>17</v>
      </c>
      <c r="K1279" s="260" t="s">
        <v>2356</v>
      </c>
      <c r="L1279" s="261">
        <v>45063</v>
      </c>
      <c r="M1279" s="260" t="s">
        <v>20</v>
      </c>
    </row>
    <row r="1280" spans="1:13" x14ac:dyDescent="0.25">
      <c r="A1280" s="258" t="s">
        <v>2351</v>
      </c>
      <c r="B1280" s="258" t="s">
        <v>2352</v>
      </c>
      <c r="C1280" s="258" t="s">
        <v>2319</v>
      </c>
      <c r="D1280" s="258" t="s">
        <v>2027</v>
      </c>
      <c r="E1280" s="258">
        <v>3</v>
      </c>
      <c r="F1280" s="258" t="s">
        <v>2019</v>
      </c>
      <c r="G1280" s="258" t="s">
        <v>33</v>
      </c>
      <c r="H1280" s="258">
        <v>2</v>
      </c>
      <c r="I1280" s="258" t="s">
        <v>17</v>
      </c>
      <c r="J1280" s="258" t="s">
        <v>17</v>
      </c>
      <c r="K1280" s="258" t="s">
        <v>2357</v>
      </c>
      <c r="L1280" s="259">
        <v>45063</v>
      </c>
      <c r="M1280" s="258" t="s">
        <v>20</v>
      </c>
    </row>
    <row r="1281" spans="1:13" x14ac:dyDescent="0.25">
      <c r="A1281" s="260" t="s">
        <v>2351</v>
      </c>
      <c r="B1281" s="260" t="s">
        <v>2352</v>
      </c>
      <c r="C1281" s="260" t="s">
        <v>2319</v>
      </c>
      <c r="D1281" s="260" t="s">
        <v>2029</v>
      </c>
      <c r="E1281" s="260">
        <v>1</v>
      </c>
      <c r="F1281" s="260" t="s">
        <v>2019</v>
      </c>
      <c r="G1281" s="260" t="s">
        <v>33</v>
      </c>
      <c r="H1281" s="260">
        <v>2</v>
      </c>
      <c r="I1281" s="260" t="s">
        <v>17</v>
      </c>
      <c r="J1281" s="260" t="s">
        <v>17</v>
      </c>
      <c r="K1281" s="260" t="s">
        <v>2358</v>
      </c>
      <c r="L1281" s="261">
        <v>45063</v>
      </c>
      <c r="M1281" s="260" t="s">
        <v>20</v>
      </c>
    </row>
    <row r="1282" spans="1:13" x14ac:dyDescent="0.25">
      <c r="A1282" s="258" t="s">
        <v>2351</v>
      </c>
      <c r="B1282" s="258" t="s">
        <v>2352</v>
      </c>
      <c r="C1282" s="258" t="s">
        <v>2319</v>
      </c>
      <c r="D1282" s="258" t="s">
        <v>2031</v>
      </c>
      <c r="E1282" s="258">
        <v>3</v>
      </c>
      <c r="F1282" s="258" t="s">
        <v>2019</v>
      </c>
      <c r="G1282" s="258" t="s">
        <v>33</v>
      </c>
      <c r="H1282" s="258">
        <v>2</v>
      </c>
      <c r="I1282" s="258" t="s">
        <v>17</v>
      </c>
      <c r="J1282" s="258" t="s">
        <v>17</v>
      </c>
      <c r="K1282" s="258" t="s">
        <v>2359</v>
      </c>
      <c r="L1282" s="259">
        <v>45063</v>
      </c>
      <c r="M1282" s="258" t="s">
        <v>20</v>
      </c>
    </row>
    <row r="1283" spans="1:13" x14ac:dyDescent="0.25">
      <c r="A1283" s="260" t="s">
        <v>2351</v>
      </c>
      <c r="B1283" s="260" t="s">
        <v>2352</v>
      </c>
      <c r="C1283" s="260" t="s">
        <v>2319</v>
      </c>
      <c r="D1283" s="260" t="s">
        <v>2033</v>
      </c>
      <c r="E1283" s="260">
        <v>3</v>
      </c>
      <c r="F1283" s="260" t="s">
        <v>2019</v>
      </c>
      <c r="G1283" s="260" t="s">
        <v>33</v>
      </c>
      <c r="H1283" s="260">
        <v>2</v>
      </c>
      <c r="I1283" s="260" t="s">
        <v>17</v>
      </c>
      <c r="J1283" s="260" t="s">
        <v>17</v>
      </c>
      <c r="K1283" s="260" t="s">
        <v>2360</v>
      </c>
      <c r="L1283" s="261">
        <v>45063</v>
      </c>
      <c r="M1283" s="260" t="s">
        <v>20</v>
      </c>
    </row>
    <row r="1284" spans="1:13" x14ac:dyDescent="0.25">
      <c r="A1284" s="258" t="s">
        <v>2351</v>
      </c>
      <c r="B1284" s="258" t="s">
        <v>2352</v>
      </c>
      <c r="C1284" s="258" t="s">
        <v>2319</v>
      </c>
      <c r="D1284" s="258" t="s">
        <v>2035</v>
      </c>
      <c r="E1284" s="258">
        <v>3</v>
      </c>
      <c r="F1284" s="258" t="s">
        <v>2019</v>
      </c>
      <c r="G1284" s="258" t="s">
        <v>33</v>
      </c>
      <c r="H1284" s="258">
        <v>2</v>
      </c>
      <c r="I1284" s="258" t="s">
        <v>17</v>
      </c>
      <c r="J1284" s="258" t="s">
        <v>17</v>
      </c>
      <c r="K1284" s="258" t="s">
        <v>2361</v>
      </c>
      <c r="L1284" s="259">
        <v>45063</v>
      </c>
      <c r="M1284" s="258" t="s">
        <v>20</v>
      </c>
    </row>
    <row r="1285" spans="1:13" x14ac:dyDescent="0.25">
      <c r="A1285" s="260" t="s">
        <v>1017</v>
      </c>
      <c r="B1285" s="260" t="s">
        <v>1018</v>
      </c>
      <c r="C1285" s="260" t="s">
        <v>1019</v>
      </c>
      <c r="D1285" s="260" t="s">
        <v>2018</v>
      </c>
      <c r="E1285" s="260">
        <v>2</v>
      </c>
      <c r="F1285" s="260" t="s">
        <v>2019</v>
      </c>
      <c r="G1285" s="260" t="s">
        <v>33</v>
      </c>
      <c r="H1285" s="260">
        <v>2</v>
      </c>
      <c r="I1285" s="260" t="s">
        <v>17</v>
      </c>
      <c r="J1285" s="260" t="s">
        <v>17</v>
      </c>
      <c r="K1285" s="260" t="s">
        <v>2362</v>
      </c>
      <c r="L1285" s="261">
        <v>45063</v>
      </c>
      <c r="M1285" s="260" t="s">
        <v>20</v>
      </c>
    </row>
    <row r="1286" spans="1:13" x14ac:dyDescent="0.25">
      <c r="A1286" s="258" t="s">
        <v>1017</v>
      </c>
      <c r="B1286" s="258" t="s">
        <v>1018</v>
      </c>
      <c r="C1286" s="258" t="s">
        <v>1019</v>
      </c>
      <c r="D1286" s="258" t="s">
        <v>2021</v>
      </c>
      <c r="E1286" s="258">
        <v>1</v>
      </c>
      <c r="F1286" s="258" t="s">
        <v>2019</v>
      </c>
      <c r="G1286" s="258" t="s">
        <v>33</v>
      </c>
      <c r="H1286" s="258">
        <v>2</v>
      </c>
      <c r="I1286" s="258" t="s">
        <v>17</v>
      </c>
      <c r="J1286" s="258" t="s">
        <v>17</v>
      </c>
      <c r="K1286" s="258" t="s">
        <v>2363</v>
      </c>
      <c r="L1286" s="259">
        <v>45063</v>
      </c>
      <c r="M1286" s="258" t="s">
        <v>20</v>
      </c>
    </row>
    <row r="1287" spans="1:13" x14ac:dyDescent="0.25">
      <c r="A1287" s="260" t="s">
        <v>1017</v>
      </c>
      <c r="B1287" s="260" t="s">
        <v>1018</v>
      </c>
      <c r="C1287" s="260" t="s">
        <v>1019</v>
      </c>
      <c r="D1287" s="260" t="s">
        <v>2023</v>
      </c>
      <c r="E1287" s="260">
        <v>0</v>
      </c>
      <c r="F1287" s="260" t="s">
        <v>2019</v>
      </c>
      <c r="G1287" s="260" t="s">
        <v>33</v>
      </c>
      <c r="H1287" s="260">
        <v>2</v>
      </c>
      <c r="I1287" s="260" t="s">
        <v>17</v>
      </c>
      <c r="J1287" s="260" t="s">
        <v>17</v>
      </c>
      <c r="K1287" s="260" t="s">
        <v>2364</v>
      </c>
      <c r="L1287" s="261">
        <v>45063</v>
      </c>
      <c r="M1287" s="260" t="s">
        <v>20</v>
      </c>
    </row>
    <row r="1288" spans="1:13" x14ac:dyDescent="0.25">
      <c r="A1288" s="258" t="s">
        <v>1017</v>
      </c>
      <c r="B1288" s="258" t="s">
        <v>1018</v>
      </c>
      <c r="C1288" s="258" t="s">
        <v>1019</v>
      </c>
      <c r="D1288" s="258" t="s">
        <v>2025</v>
      </c>
      <c r="E1288" s="258">
        <v>0</v>
      </c>
      <c r="F1288" s="258" t="s">
        <v>2019</v>
      </c>
      <c r="G1288" s="258" t="s">
        <v>33</v>
      </c>
      <c r="H1288" s="258">
        <v>2</v>
      </c>
      <c r="I1288" s="258" t="s">
        <v>17</v>
      </c>
      <c r="J1288" s="258" t="s">
        <v>17</v>
      </c>
      <c r="K1288" s="258" t="s">
        <v>2365</v>
      </c>
      <c r="L1288" s="259">
        <v>45063</v>
      </c>
      <c r="M1288" s="258" t="s">
        <v>20</v>
      </c>
    </row>
    <row r="1289" spans="1:13" x14ac:dyDescent="0.25">
      <c r="A1289" s="260" t="s">
        <v>1017</v>
      </c>
      <c r="B1289" s="260" t="s">
        <v>1018</v>
      </c>
      <c r="C1289" s="260" t="s">
        <v>1019</v>
      </c>
      <c r="D1289" s="260" t="s">
        <v>2027</v>
      </c>
      <c r="E1289" s="260">
        <v>0</v>
      </c>
      <c r="F1289" s="260" t="s">
        <v>2019</v>
      </c>
      <c r="G1289" s="260" t="s">
        <v>33</v>
      </c>
      <c r="H1289" s="260">
        <v>2</v>
      </c>
      <c r="I1289" s="260" t="s">
        <v>17</v>
      </c>
      <c r="J1289" s="260" t="s">
        <v>17</v>
      </c>
      <c r="K1289" s="260" t="s">
        <v>2366</v>
      </c>
      <c r="L1289" s="261">
        <v>45063</v>
      </c>
      <c r="M1289" s="260" t="s">
        <v>20</v>
      </c>
    </row>
    <row r="1290" spans="1:13" x14ac:dyDescent="0.25">
      <c r="A1290" s="258" t="s">
        <v>1017</v>
      </c>
      <c r="B1290" s="258" t="s">
        <v>1018</v>
      </c>
      <c r="C1290" s="258" t="s">
        <v>1019</v>
      </c>
      <c r="D1290" s="258" t="s">
        <v>2029</v>
      </c>
      <c r="E1290" s="258">
        <v>0</v>
      </c>
      <c r="F1290" s="258" t="s">
        <v>2019</v>
      </c>
      <c r="G1290" s="258" t="s">
        <v>33</v>
      </c>
      <c r="H1290" s="258">
        <v>2</v>
      </c>
      <c r="I1290" s="258" t="s">
        <v>17</v>
      </c>
      <c r="J1290" s="258" t="s">
        <v>17</v>
      </c>
      <c r="K1290" s="258" t="s">
        <v>2367</v>
      </c>
      <c r="L1290" s="259">
        <v>45063</v>
      </c>
      <c r="M1290" s="258" t="s">
        <v>20</v>
      </c>
    </row>
    <row r="1291" spans="1:13" x14ac:dyDescent="0.25">
      <c r="A1291" s="260" t="s">
        <v>1017</v>
      </c>
      <c r="B1291" s="260" t="s">
        <v>1018</v>
      </c>
      <c r="C1291" s="260" t="s">
        <v>1019</v>
      </c>
      <c r="D1291" s="260" t="s">
        <v>2031</v>
      </c>
      <c r="E1291" s="260">
        <v>2</v>
      </c>
      <c r="F1291" s="260" t="s">
        <v>2019</v>
      </c>
      <c r="G1291" s="260" t="s">
        <v>33</v>
      </c>
      <c r="H1291" s="260">
        <v>2</v>
      </c>
      <c r="I1291" s="260" t="s">
        <v>17</v>
      </c>
      <c r="J1291" s="260" t="s">
        <v>17</v>
      </c>
      <c r="K1291" s="260" t="s">
        <v>2368</v>
      </c>
      <c r="L1291" s="261">
        <v>45063</v>
      </c>
      <c r="M1291" s="260" t="s">
        <v>20</v>
      </c>
    </row>
    <row r="1292" spans="1:13" x14ac:dyDescent="0.25">
      <c r="A1292" s="258" t="s">
        <v>1017</v>
      </c>
      <c r="B1292" s="258" t="s">
        <v>1018</v>
      </c>
      <c r="C1292" s="258" t="s">
        <v>1019</v>
      </c>
      <c r="D1292" s="258" t="s">
        <v>2033</v>
      </c>
      <c r="E1292" s="258">
        <v>1</v>
      </c>
      <c r="F1292" s="258" t="s">
        <v>2019</v>
      </c>
      <c r="G1292" s="258" t="s">
        <v>33</v>
      </c>
      <c r="H1292" s="258">
        <v>2</v>
      </c>
      <c r="I1292" s="258" t="s">
        <v>17</v>
      </c>
      <c r="J1292" s="258" t="s">
        <v>17</v>
      </c>
      <c r="K1292" s="258" t="s">
        <v>2369</v>
      </c>
      <c r="L1292" s="259">
        <v>45063</v>
      </c>
      <c r="M1292" s="258" t="s">
        <v>20</v>
      </c>
    </row>
    <row r="1293" spans="1:13" x14ac:dyDescent="0.25">
      <c r="A1293" s="260" t="s">
        <v>1017</v>
      </c>
      <c r="B1293" s="260" t="s">
        <v>1018</v>
      </c>
      <c r="C1293" s="260" t="s">
        <v>1019</v>
      </c>
      <c r="D1293" s="260" t="s">
        <v>2035</v>
      </c>
      <c r="E1293" s="260">
        <v>0</v>
      </c>
      <c r="F1293" s="260" t="s">
        <v>2019</v>
      </c>
      <c r="G1293" s="260" t="s">
        <v>33</v>
      </c>
      <c r="H1293" s="260">
        <v>2</v>
      </c>
      <c r="I1293" s="260" t="s">
        <v>17</v>
      </c>
      <c r="J1293" s="260" t="s">
        <v>17</v>
      </c>
      <c r="K1293" s="260" t="s">
        <v>2370</v>
      </c>
      <c r="L1293" s="261">
        <v>45063</v>
      </c>
      <c r="M1293" s="260" t="s">
        <v>20</v>
      </c>
    </row>
    <row r="1294" spans="1:13" x14ac:dyDescent="0.25">
      <c r="A1294" s="258" t="s">
        <v>142</v>
      </c>
      <c r="B1294" s="258" t="s">
        <v>143</v>
      </c>
      <c r="C1294" s="258" t="s">
        <v>144</v>
      </c>
      <c r="D1294" s="258" t="s">
        <v>2018</v>
      </c>
      <c r="E1294" s="258">
        <v>0</v>
      </c>
      <c r="F1294" s="258" t="s">
        <v>2019</v>
      </c>
      <c r="G1294" s="258" t="s">
        <v>33</v>
      </c>
      <c r="H1294" s="258">
        <v>2</v>
      </c>
      <c r="I1294" s="258" t="s">
        <v>17</v>
      </c>
      <c r="J1294" s="258" t="s">
        <v>17</v>
      </c>
      <c r="K1294" s="258" t="s">
        <v>2371</v>
      </c>
      <c r="L1294" s="259">
        <v>45063</v>
      </c>
      <c r="M1294" s="258" t="s">
        <v>20</v>
      </c>
    </row>
    <row r="1295" spans="1:13" x14ac:dyDescent="0.25">
      <c r="A1295" s="260" t="s">
        <v>142</v>
      </c>
      <c r="B1295" s="260" t="s">
        <v>143</v>
      </c>
      <c r="C1295" s="260" t="s">
        <v>144</v>
      </c>
      <c r="D1295" s="260" t="s">
        <v>2021</v>
      </c>
      <c r="E1295" s="260">
        <v>1</v>
      </c>
      <c r="F1295" s="260" t="s">
        <v>2019</v>
      </c>
      <c r="G1295" s="260" t="s">
        <v>33</v>
      </c>
      <c r="H1295" s="260">
        <v>2</v>
      </c>
      <c r="I1295" s="260" t="s">
        <v>17</v>
      </c>
      <c r="J1295" s="260" t="s">
        <v>17</v>
      </c>
      <c r="K1295" s="260" t="s">
        <v>2372</v>
      </c>
      <c r="L1295" s="261">
        <v>45063</v>
      </c>
      <c r="M1295" s="260" t="s">
        <v>20</v>
      </c>
    </row>
    <row r="1296" spans="1:13" x14ac:dyDescent="0.25">
      <c r="A1296" s="258" t="s">
        <v>142</v>
      </c>
      <c r="B1296" s="258" t="s">
        <v>143</v>
      </c>
      <c r="C1296" s="258" t="s">
        <v>144</v>
      </c>
      <c r="D1296" s="258" t="s">
        <v>2023</v>
      </c>
      <c r="E1296" s="258">
        <v>1</v>
      </c>
      <c r="F1296" s="258" t="s">
        <v>2019</v>
      </c>
      <c r="G1296" s="258" t="s">
        <v>33</v>
      </c>
      <c r="H1296" s="258">
        <v>2</v>
      </c>
      <c r="I1296" s="258" t="s">
        <v>17</v>
      </c>
      <c r="J1296" s="258" t="s">
        <v>17</v>
      </c>
      <c r="K1296" s="258" t="s">
        <v>2373</v>
      </c>
      <c r="L1296" s="259">
        <v>45063</v>
      </c>
      <c r="M1296" s="258" t="s">
        <v>20</v>
      </c>
    </row>
    <row r="1297" spans="1:13" x14ac:dyDescent="0.25">
      <c r="A1297" s="260" t="s">
        <v>142</v>
      </c>
      <c r="B1297" s="260" t="s">
        <v>143</v>
      </c>
      <c r="C1297" s="260" t="s">
        <v>144</v>
      </c>
      <c r="D1297" s="260" t="s">
        <v>2025</v>
      </c>
      <c r="E1297" s="260">
        <v>2</v>
      </c>
      <c r="F1297" s="260" t="s">
        <v>2019</v>
      </c>
      <c r="G1297" s="260" t="s">
        <v>33</v>
      </c>
      <c r="H1297" s="260">
        <v>2</v>
      </c>
      <c r="I1297" s="260" t="s">
        <v>17</v>
      </c>
      <c r="J1297" s="260" t="s">
        <v>17</v>
      </c>
      <c r="K1297" s="260" t="s">
        <v>2374</v>
      </c>
      <c r="L1297" s="261">
        <v>45063</v>
      </c>
      <c r="M1297" s="260" t="s">
        <v>20</v>
      </c>
    </row>
    <row r="1298" spans="1:13" x14ac:dyDescent="0.25">
      <c r="A1298" s="258" t="s">
        <v>142</v>
      </c>
      <c r="B1298" s="258" t="s">
        <v>143</v>
      </c>
      <c r="C1298" s="258" t="s">
        <v>144</v>
      </c>
      <c r="D1298" s="258" t="s">
        <v>2027</v>
      </c>
      <c r="E1298" s="258">
        <v>3</v>
      </c>
      <c r="F1298" s="258" t="s">
        <v>2019</v>
      </c>
      <c r="G1298" s="258" t="s">
        <v>33</v>
      </c>
      <c r="H1298" s="258">
        <v>2</v>
      </c>
      <c r="I1298" s="258" t="s">
        <v>17</v>
      </c>
      <c r="J1298" s="258" t="s">
        <v>17</v>
      </c>
      <c r="K1298" s="258" t="s">
        <v>2375</v>
      </c>
      <c r="L1298" s="259">
        <v>45063</v>
      </c>
      <c r="M1298" s="258" t="s">
        <v>20</v>
      </c>
    </row>
    <row r="1299" spans="1:13" x14ac:dyDescent="0.25">
      <c r="A1299" s="260" t="s">
        <v>142</v>
      </c>
      <c r="B1299" s="260" t="s">
        <v>143</v>
      </c>
      <c r="C1299" s="260" t="s">
        <v>144</v>
      </c>
      <c r="D1299" s="260" t="s">
        <v>2029</v>
      </c>
      <c r="E1299" s="260">
        <v>1</v>
      </c>
      <c r="F1299" s="260" t="s">
        <v>2019</v>
      </c>
      <c r="G1299" s="260" t="s">
        <v>33</v>
      </c>
      <c r="H1299" s="260">
        <v>2</v>
      </c>
      <c r="I1299" s="260" t="s">
        <v>17</v>
      </c>
      <c r="J1299" s="260" t="s">
        <v>17</v>
      </c>
      <c r="K1299" s="260" t="s">
        <v>2376</v>
      </c>
      <c r="L1299" s="261">
        <v>45063</v>
      </c>
      <c r="M1299" s="260" t="s">
        <v>20</v>
      </c>
    </row>
    <row r="1300" spans="1:13" x14ac:dyDescent="0.25">
      <c r="A1300" s="258" t="s">
        <v>142</v>
      </c>
      <c r="B1300" s="258" t="s">
        <v>143</v>
      </c>
      <c r="C1300" s="258" t="s">
        <v>144</v>
      </c>
      <c r="D1300" s="258" t="s">
        <v>2031</v>
      </c>
      <c r="E1300" s="258">
        <v>2</v>
      </c>
      <c r="F1300" s="258" t="s">
        <v>2019</v>
      </c>
      <c r="G1300" s="258" t="s">
        <v>33</v>
      </c>
      <c r="H1300" s="258">
        <v>2</v>
      </c>
      <c r="I1300" s="258" t="s">
        <v>17</v>
      </c>
      <c r="J1300" s="258" t="s">
        <v>17</v>
      </c>
      <c r="K1300" s="258" t="s">
        <v>2377</v>
      </c>
      <c r="L1300" s="259">
        <v>45063</v>
      </c>
      <c r="M1300" s="258" t="s">
        <v>20</v>
      </c>
    </row>
    <row r="1301" spans="1:13" x14ac:dyDescent="0.25">
      <c r="A1301" s="260" t="s">
        <v>142</v>
      </c>
      <c r="B1301" s="260" t="s">
        <v>143</v>
      </c>
      <c r="C1301" s="260" t="s">
        <v>144</v>
      </c>
      <c r="D1301" s="260" t="s">
        <v>2033</v>
      </c>
      <c r="E1301" s="260">
        <v>3</v>
      </c>
      <c r="F1301" s="260" t="s">
        <v>2019</v>
      </c>
      <c r="G1301" s="260" t="s">
        <v>33</v>
      </c>
      <c r="H1301" s="260">
        <v>2</v>
      </c>
      <c r="I1301" s="260" t="s">
        <v>17</v>
      </c>
      <c r="J1301" s="260" t="s">
        <v>17</v>
      </c>
      <c r="K1301" s="260" t="s">
        <v>2378</v>
      </c>
      <c r="L1301" s="261">
        <v>45063</v>
      </c>
      <c r="M1301" s="260" t="s">
        <v>20</v>
      </c>
    </row>
    <row r="1302" spans="1:13" x14ac:dyDescent="0.25">
      <c r="A1302" s="258" t="s">
        <v>142</v>
      </c>
      <c r="B1302" s="258" t="s">
        <v>143</v>
      </c>
      <c r="C1302" s="258" t="s">
        <v>144</v>
      </c>
      <c r="D1302" s="258" t="s">
        <v>2035</v>
      </c>
      <c r="E1302" s="258">
        <v>0</v>
      </c>
      <c r="F1302" s="258" t="s">
        <v>2019</v>
      </c>
      <c r="G1302" s="258" t="s">
        <v>33</v>
      </c>
      <c r="H1302" s="258">
        <v>2</v>
      </c>
      <c r="I1302" s="258" t="s">
        <v>17</v>
      </c>
      <c r="J1302" s="258" t="s">
        <v>17</v>
      </c>
      <c r="K1302" s="258" t="s">
        <v>2379</v>
      </c>
      <c r="L1302" s="259">
        <v>45063</v>
      </c>
      <c r="M1302" s="258" t="s">
        <v>20</v>
      </c>
    </row>
    <row r="1303" spans="1:13" x14ac:dyDescent="0.25">
      <c r="A1303" s="260" t="s">
        <v>151</v>
      </c>
      <c r="B1303" s="260" t="s">
        <v>152</v>
      </c>
      <c r="C1303" s="260" t="s">
        <v>144</v>
      </c>
      <c r="D1303" s="260" t="s">
        <v>2018</v>
      </c>
      <c r="E1303" s="260">
        <v>0</v>
      </c>
      <c r="F1303" s="260" t="s">
        <v>2019</v>
      </c>
      <c r="G1303" s="260" t="s">
        <v>33</v>
      </c>
      <c r="H1303" s="260">
        <v>2</v>
      </c>
      <c r="I1303" s="260" t="s">
        <v>17</v>
      </c>
      <c r="J1303" s="260" t="s">
        <v>17</v>
      </c>
      <c r="K1303" s="260" t="s">
        <v>2380</v>
      </c>
      <c r="L1303" s="261">
        <v>45063</v>
      </c>
      <c r="M1303" s="260" t="s">
        <v>20</v>
      </c>
    </row>
    <row r="1304" spans="1:13" x14ac:dyDescent="0.25">
      <c r="A1304" s="258" t="s">
        <v>151</v>
      </c>
      <c r="B1304" s="258" t="s">
        <v>152</v>
      </c>
      <c r="C1304" s="258" t="s">
        <v>144</v>
      </c>
      <c r="D1304" s="258" t="s">
        <v>2021</v>
      </c>
      <c r="E1304" s="258">
        <v>1</v>
      </c>
      <c r="F1304" s="258" t="s">
        <v>2019</v>
      </c>
      <c r="G1304" s="258" t="s">
        <v>33</v>
      </c>
      <c r="H1304" s="258">
        <v>2</v>
      </c>
      <c r="I1304" s="258" t="s">
        <v>17</v>
      </c>
      <c r="J1304" s="258" t="s">
        <v>17</v>
      </c>
      <c r="K1304" s="258" t="s">
        <v>2381</v>
      </c>
      <c r="L1304" s="259">
        <v>45063</v>
      </c>
      <c r="M1304" s="258" t="s">
        <v>20</v>
      </c>
    </row>
    <row r="1305" spans="1:13" x14ac:dyDescent="0.25">
      <c r="A1305" s="260" t="s">
        <v>151</v>
      </c>
      <c r="B1305" s="260" t="s">
        <v>152</v>
      </c>
      <c r="C1305" s="260" t="s">
        <v>144</v>
      </c>
      <c r="D1305" s="260" t="s">
        <v>2023</v>
      </c>
      <c r="E1305" s="260">
        <v>1</v>
      </c>
      <c r="F1305" s="260" t="s">
        <v>2019</v>
      </c>
      <c r="G1305" s="260" t="s">
        <v>33</v>
      </c>
      <c r="H1305" s="260">
        <v>2</v>
      </c>
      <c r="I1305" s="260" t="s">
        <v>17</v>
      </c>
      <c r="J1305" s="260" t="s">
        <v>17</v>
      </c>
      <c r="K1305" s="260" t="s">
        <v>2382</v>
      </c>
      <c r="L1305" s="261">
        <v>45063</v>
      </c>
      <c r="M1305" s="260" t="s">
        <v>20</v>
      </c>
    </row>
    <row r="1306" spans="1:13" x14ac:dyDescent="0.25">
      <c r="A1306" s="258" t="s">
        <v>151</v>
      </c>
      <c r="B1306" s="258" t="s">
        <v>152</v>
      </c>
      <c r="C1306" s="258" t="s">
        <v>144</v>
      </c>
      <c r="D1306" s="258" t="s">
        <v>2025</v>
      </c>
      <c r="E1306" s="258">
        <v>2</v>
      </c>
      <c r="F1306" s="258" t="s">
        <v>2019</v>
      </c>
      <c r="G1306" s="258" t="s">
        <v>33</v>
      </c>
      <c r="H1306" s="258">
        <v>2</v>
      </c>
      <c r="I1306" s="258" t="s">
        <v>17</v>
      </c>
      <c r="J1306" s="258" t="s">
        <v>17</v>
      </c>
      <c r="K1306" s="258" t="s">
        <v>2383</v>
      </c>
      <c r="L1306" s="259">
        <v>45063</v>
      </c>
      <c r="M1306" s="258" t="s">
        <v>20</v>
      </c>
    </row>
    <row r="1307" spans="1:13" x14ac:dyDescent="0.25">
      <c r="A1307" s="260" t="s">
        <v>151</v>
      </c>
      <c r="B1307" s="260" t="s">
        <v>152</v>
      </c>
      <c r="C1307" s="260" t="s">
        <v>144</v>
      </c>
      <c r="D1307" s="260" t="s">
        <v>2027</v>
      </c>
      <c r="E1307" s="260">
        <v>3</v>
      </c>
      <c r="F1307" s="260" t="s">
        <v>2019</v>
      </c>
      <c r="G1307" s="260" t="s">
        <v>33</v>
      </c>
      <c r="H1307" s="260">
        <v>2</v>
      </c>
      <c r="I1307" s="260" t="s">
        <v>17</v>
      </c>
      <c r="J1307" s="260" t="s">
        <v>17</v>
      </c>
      <c r="K1307" s="260" t="s">
        <v>2384</v>
      </c>
      <c r="L1307" s="261">
        <v>45063</v>
      </c>
      <c r="M1307" s="260" t="s">
        <v>20</v>
      </c>
    </row>
    <row r="1308" spans="1:13" x14ac:dyDescent="0.25">
      <c r="A1308" s="258" t="s">
        <v>151</v>
      </c>
      <c r="B1308" s="258" t="s">
        <v>152</v>
      </c>
      <c r="C1308" s="258" t="s">
        <v>144</v>
      </c>
      <c r="D1308" s="258" t="s">
        <v>2029</v>
      </c>
      <c r="E1308" s="258">
        <v>1</v>
      </c>
      <c r="F1308" s="258" t="s">
        <v>2019</v>
      </c>
      <c r="G1308" s="258" t="s">
        <v>33</v>
      </c>
      <c r="H1308" s="258">
        <v>2</v>
      </c>
      <c r="I1308" s="258" t="s">
        <v>17</v>
      </c>
      <c r="J1308" s="258" t="s">
        <v>17</v>
      </c>
      <c r="K1308" s="258" t="s">
        <v>2385</v>
      </c>
      <c r="L1308" s="259">
        <v>45063</v>
      </c>
      <c r="M1308" s="258" t="s">
        <v>20</v>
      </c>
    </row>
    <row r="1309" spans="1:13" x14ac:dyDescent="0.25">
      <c r="A1309" s="260" t="s">
        <v>151</v>
      </c>
      <c r="B1309" s="260" t="s">
        <v>152</v>
      </c>
      <c r="C1309" s="260" t="s">
        <v>144</v>
      </c>
      <c r="D1309" s="260" t="s">
        <v>2031</v>
      </c>
      <c r="E1309" s="260">
        <v>2</v>
      </c>
      <c r="F1309" s="260" t="s">
        <v>2019</v>
      </c>
      <c r="G1309" s="260" t="s">
        <v>33</v>
      </c>
      <c r="H1309" s="260">
        <v>2</v>
      </c>
      <c r="I1309" s="260" t="s">
        <v>17</v>
      </c>
      <c r="J1309" s="260" t="s">
        <v>17</v>
      </c>
      <c r="K1309" s="260" t="s">
        <v>2386</v>
      </c>
      <c r="L1309" s="261">
        <v>45063</v>
      </c>
      <c r="M1309" s="260" t="s">
        <v>20</v>
      </c>
    </row>
    <row r="1310" spans="1:13" x14ac:dyDescent="0.25">
      <c r="A1310" s="258" t="s">
        <v>151</v>
      </c>
      <c r="B1310" s="258" t="s">
        <v>152</v>
      </c>
      <c r="C1310" s="258" t="s">
        <v>144</v>
      </c>
      <c r="D1310" s="258" t="s">
        <v>2033</v>
      </c>
      <c r="E1310" s="258">
        <v>3</v>
      </c>
      <c r="F1310" s="258" t="s">
        <v>2019</v>
      </c>
      <c r="G1310" s="258" t="s">
        <v>33</v>
      </c>
      <c r="H1310" s="258">
        <v>2</v>
      </c>
      <c r="I1310" s="258" t="s">
        <v>17</v>
      </c>
      <c r="J1310" s="258" t="s">
        <v>17</v>
      </c>
      <c r="K1310" s="258" t="s">
        <v>2387</v>
      </c>
      <c r="L1310" s="259">
        <v>45063</v>
      </c>
      <c r="M1310" s="258" t="s">
        <v>20</v>
      </c>
    </row>
    <row r="1311" spans="1:13" x14ac:dyDescent="0.25">
      <c r="A1311" s="260" t="s">
        <v>151</v>
      </c>
      <c r="B1311" s="260" t="s">
        <v>152</v>
      </c>
      <c r="C1311" s="260" t="s">
        <v>144</v>
      </c>
      <c r="D1311" s="260" t="s">
        <v>2035</v>
      </c>
      <c r="E1311" s="260">
        <v>0</v>
      </c>
      <c r="F1311" s="260" t="s">
        <v>2019</v>
      </c>
      <c r="G1311" s="260" t="s">
        <v>33</v>
      </c>
      <c r="H1311" s="260">
        <v>2</v>
      </c>
      <c r="I1311" s="260" t="s">
        <v>17</v>
      </c>
      <c r="J1311" s="260" t="s">
        <v>17</v>
      </c>
      <c r="K1311" s="260" t="s">
        <v>2388</v>
      </c>
      <c r="L1311" s="261">
        <v>45063</v>
      </c>
      <c r="M1311" s="260" t="s">
        <v>20</v>
      </c>
    </row>
    <row r="1312" spans="1:13" x14ac:dyDescent="0.25">
      <c r="A1312" s="258" t="s">
        <v>157</v>
      </c>
      <c r="B1312" s="258" t="s">
        <v>158</v>
      </c>
      <c r="C1312" s="258" t="s">
        <v>144</v>
      </c>
      <c r="D1312" s="258" t="s">
        <v>2018</v>
      </c>
      <c r="E1312" s="258">
        <v>0</v>
      </c>
      <c r="F1312" s="258" t="s">
        <v>2019</v>
      </c>
      <c r="G1312" s="258" t="s">
        <v>33</v>
      </c>
      <c r="H1312" s="258">
        <v>2</v>
      </c>
      <c r="I1312" s="258" t="s">
        <v>17</v>
      </c>
      <c r="J1312" s="258" t="s">
        <v>17</v>
      </c>
      <c r="K1312" s="258" t="s">
        <v>2389</v>
      </c>
      <c r="L1312" s="259">
        <v>45063</v>
      </c>
      <c r="M1312" s="258" t="s">
        <v>20</v>
      </c>
    </row>
    <row r="1313" spans="1:13" x14ac:dyDescent="0.25">
      <c r="A1313" s="260" t="s">
        <v>157</v>
      </c>
      <c r="B1313" s="260" t="s">
        <v>158</v>
      </c>
      <c r="C1313" s="260" t="s">
        <v>144</v>
      </c>
      <c r="D1313" s="260" t="s">
        <v>2021</v>
      </c>
      <c r="E1313" s="260">
        <v>1</v>
      </c>
      <c r="F1313" s="260" t="s">
        <v>2019</v>
      </c>
      <c r="G1313" s="260" t="s">
        <v>33</v>
      </c>
      <c r="H1313" s="260">
        <v>2</v>
      </c>
      <c r="I1313" s="260" t="s">
        <v>17</v>
      </c>
      <c r="J1313" s="260" t="s">
        <v>17</v>
      </c>
      <c r="K1313" s="260" t="s">
        <v>2390</v>
      </c>
      <c r="L1313" s="261">
        <v>45063</v>
      </c>
      <c r="M1313" s="260" t="s">
        <v>20</v>
      </c>
    </row>
    <row r="1314" spans="1:13" x14ac:dyDescent="0.25">
      <c r="A1314" s="258" t="s">
        <v>157</v>
      </c>
      <c r="B1314" s="258" t="s">
        <v>158</v>
      </c>
      <c r="C1314" s="258" t="s">
        <v>144</v>
      </c>
      <c r="D1314" s="258" t="s">
        <v>2023</v>
      </c>
      <c r="E1314" s="258">
        <v>1</v>
      </c>
      <c r="F1314" s="258" t="s">
        <v>2019</v>
      </c>
      <c r="G1314" s="258" t="s">
        <v>33</v>
      </c>
      <c r="H1314" s="258">
        <v>2</v>
      </c>
      <c r="I1314" s="258" t="s">
        <v>17</v>
      </c>
      <c r="J1314" s="258" t="s">
        <v>17</v>
      </c>
      <c r="K1314" s="258" t="s">
        <v>2391</v>
      </c>
      <c r="L1314" s="259">
        <v>45063</v>
      </c>
      <c r="M1314" s="258" t="s">
        <v>20</v>
      </c>
    </row>
    <row r="1315" spans="1:13" x14ac:dyDescent="0.25">
      <c r="A1315" s="260" t="s">
        <v>157</v>
      </c>
      <c r="B1315" s="260" t="s">
        <v>158</v>
      </c>
      <c r="C1315" s="260" t="s">
        <v>144</v>
      </c>
      <c r="D1315" s="260" t="s">
        <v>2025</v>
      </c>
      <c r="E1315" s="260">
        <v>2</v>
      </c>
      <c r="F1315" s="260" t="s">
        <v>2019</v>
      </c>
      <c r="G1315" s="260" t="s">
        <v>33</v>
      </c>
      <c r="H1315" s="260">
        <v>2</v>
      </c>
      <c r="I1315" s="260" t="s">
        <v>17</v>
      </c>
      <c r="J1315" s="260" t="s">
        <v>17</v>
      </c>
      <c r="K1315" s="260" t="s">
        <v>2392</v>
      </c>
      <c r="L1315" s="261">
        <v>45063</v>
      </c>
      <c r="M1315" s="260" t="s">
        <v>20</v>
      </c>
    </row>
    <row r="1316" spans="1:13" x14ac:dyDescent="0.25">
      <c r="A1316" s="258" t="s">
        <v>157</v>
      </c>
      <c r="B1316" s="258" t="s">
        <v>158</v>
      </c>
      <c r="C1316" s="258" t="s">
        <v>144</v>
      </c>
      <c r="D1316" s="258" t="s">
        <v>2027</v>
      </c>
      <c r="E1316" s="258">
        <v>3</v>
      </c>
      <c r="F1316" s="258" t="s">
        <v>2019</v>
      </c>
      <c r="G1316" s="258" t="s">
        <v>33</v>
      </c>
      <c r="H1316" s="258">
        <v>2</v>
      </c>
      <c r="I1316" s="258" t="s">
        <v>17</v>
      </c>
      <c r="J1316" s="258" t="s">
        <v>17</v>
      </c>
      <c r="K1316" s="258" t="s">
        <v>2393</v>
      </c>
      <c r="L1316" s="259">
        <v>45063</v>
      </c>
      <c r="M1316" s="258" t="s">
        <v>20</v>
      </c>
    </row>
    <row r="1317" spans="1:13" x14ac:dyDescent="0.25">
      <c r="A1317" s="260" t="s">
        <v>157</v>
      </c>
      <c r="B1317" s="260" t="s">
        <v>158</v>
      </c>
      <c r="C1317" s="260" t="s">
        <v>144</v>
      </c>
      <c r="D1317" s="260" t="s">
        <v>2029</v>
      </c>
      <c r="E1317" s="260">
        <v>1</v>
      </c>
      <c r="F1317" s="260" t="s">
        <v>2019</v>
      </c>
      <c r="G1317" s="260" t="s">
        <v>33</v>
      </c>
      <c r="H1317" s="260">
        <v>2</v>
      </c>
      <c r="I1317" s="260" t="s">
        <v>17</v>
      </c>
      <c r="J1317" s="260" t="s">
        <v>17</v>
      </c>
      <c r="K1317" s="260" t="s">
        <v>2394</v>
      </c>
      <c r="L1317" s="261">
        <v>45063</v>
      </c>
      <c r="M1317" s="260" t="s">
        <v>20</v>
      </c>
    </row>
    <row r="1318" spans="1:13" x14ac:dyDescent="0.25">
      <c r="A1318" s="258" t="s">
        <v>157</v>
      </c>
      <c r="B1318" s="258" t="s">
        <v>158</v>
      </c>
      <c r="C1318" s="258" t="s">
        <v>144</v>
      </c>
      <c r="D1318" s="258" t="s">
        <v>2031</v>
      </c>
      <c r="E1318" s="258">
        <v>2</v>
      </c>
      <c r="F1318" s="258" t="s">
        <v>2019</v>
      </c>
      <c r="G1318" s="258" t="s">
        <v>33</v>
      </c>
      <c r="H1318" s="258">
        <v>2</v>
      </c>
      <c r="I1318" s="258" t="s">
        <v>17</v>
      </c>
      <c r="J1318" s="258" t="s">
        <v>17</v>
      </c>
      <c r="K1318" s="258" t="s">
        <v>2395</v>
      </c>
      <c r="L1318" s="259">
        <v>45063</v>
      </c>
      <c r="M1318" s="258" t="s">
        <v>20</v>
      </c>
    </row>
    <row r="1319" spans="1:13" x14ac:dyDescent="0.25">
      <c r="A1319" s="260" t="s">
        <v>157</v>
      </c>
      <c r="B1319" s="260" t="s">
        <v>158</v>
      </c>
      <c r="C1319" s="260" t="s">
        <v>144</v>
      </c>
      <c r="D1319" s="260" t="s">
        <v>2033</v>
      </c>
      <c r="E1319" s="260">
        <v>3</v>
      </c>
      <c r="F1319" s="260" t="s">
        <v>2019</v>
      </c>
      <c r="G1319" s="260" t="s">
        <v>33</v>
      </c>
      <c r="H1319" s="260">
        <v>2</v>
      </c>
      <c r="I1319" s="260" t="s">
        <v>17</v>
      </c>
      <c r="J1319" s="260" t="s">
        <v>17</v>
      </c>
      <c r="K1319" s="260" t="s">
        <v>2396</v>
      </c>
      <c r="L1319" s="261">
        <v>45063</v>
      </c>
      <c r="M1319" s="260" t="s">
        <v>20</v>
      </c>
    </row>
    <row r="1320" spans="1:13" x14ac:dyDescent="0.25">
      <c r="A1320" s="258" t="s">
        <v>157</v>
      </c>
      <c r="B1320" s="258" t="s">
        <v>158</v>
      </c>
      <c r="C1320" s="258" t="s">
        <v>144</v>
      </c>
      <c r="D1320" s="258" t="s">
        <v>2035</v>
      </c>
      <c r="E1320" s="258">
        <v>0</v>
      </c>
      <c r="F1320" s="258" t="s">
        <v>2019</v>
      </c>
      <c r="G1320" s="258" t="s">
        <v>33</v>
      </c>
      <c r="H1320" s="258">
        <v>2</v>
      </c>
      <c r="I1320" s="258" t="s">
        <v>17</v>
      </c>
      <c r="J1320" s="258" t="s">
        <v>17</v>
      </c>
      <c r="K1320" s="258" t="s">
        <v>2397</v>
      </c>
      <c r="L1320" s="259">
        <v>45063</v>
      </c>
      <c r="M1320" s="258" t="s">
        <v>20</v>
      </c>
    </row>
    <row r="1321" spans="1:13" x14ac:dyDescent="0.25">
      <c r="A1321" s="260" t="s">
        <v>725</v>
      </c>
      <c r="B1321" s="260" t="s">
        <v>726</v>
      </c>
      <c r="C1321" s="260" t="s">
        <v>144</v>
      </c>
      <c r="D1321" s="260" t="s">
        <v>2018</v>
      </c>
      <c r="E1321" s="260">
        <v>0</v>
      </c>
      <c r="F1321" s="260" t="s">
        <v>2019</v>
      </c>
      <c r="G1321" s="260" t="s">
        <v>33</v>
      </c>
      <c r="H1321" s="260">
        <v>2</v>
      </c>
      <c r="I1321" s="260" t="s">
        <v>17</v>
      </c>
      <c r="J1321" s="260" t="s">
        <v>17</v>
      </c>
      <c r="K1321" s="260" t="s">
        <v>2398</v>
      </c>
      <c r="L1321" s="261">
        <v>45063</v>
      </c>
      <c r="M1321" s="260" t="s">
        <v>20</v>
      </c>
    </row>
    <row r="1322" spans="1:13" x14ac:dyDescent="0.25">
      <c r="A1322" s="258" t="s">
        <v>725</v>
      </c>
      <c r="B1322" s="258" t="s">
        <v>726</v>
      </c>
      <c r="C1322" s="258" t="s">
        <v>144</v>
      </c>
      <c r="D1322" s="258" t="s">
        <v>2021</v>
      </c>
      <c r="E1322" s="258">
        <v>1</v>
      </c>
      <c r="F1322" s="258" t="s">
        <v>2019</v>
      </c>
      <c r="G1322" s="258" t="s">
        <v>33</v>
      </c>
      <c r="H1322" s="258">
        <v>2</v>
      </c>
      <c r="I1322" s="258" t="s">
        <v>17</v>
      </c>
      <c r="J1322" s="258" t="s">
        <v>17</v>
      </c>
      <c r="K1322" s="258" t="s">
        <v>2399</v>
      </c>
      <c r="L1322" s="259">
        <v>45063</v>
      </c>
      <c r="M1322" s="258" t="s">
        <v>20</v>
      </c>
    </row>
    <row r="1323" spans="1:13" x14ac:dyDescent="0.25">
      <c r="A1323" s="260" t="s">
        <v>725</v>
      </c>
      <c r="B1323" s="260" t="s">
        <v>726</v>
      </c>
      <c r="C1323" s="260" t="s">
        <v>144</v>
      </c>
      <c r="D1323" s="260" t="s">
        <v>2023</v>
      </c>
      <c r="E1323" s="260">
        <v>1</v>
      </c>
      <c r="F1323" s="260" t="s">
        <v>2019</v>
      </c>
      <c r="G1323" s="260" t="s">
        <v>33</v>
      </c>
      <c r="H1323" s="260">
        <v>2</v>
      </c>
      <c r="I1323" s="260" t="s">
        <v>17</v>
      </c>
      <c r="J1323" s="260" t="s">
        <v>17</v>
      </c>
      <c r="K1323" s="260" t="s">
        <v>2400</v>
      </c>
      <c r="L1323" s="261">
        <v>45063</v>
      </c>
      <c r="M1323" s="260" t="s">
        <v>20</v>
      </c>
    </row>
    <row r="1324" spans="1:13" x14ac:dyDescent="0.25">
      <c r="A1324" s="258" t="s">
        <v>725</v>
      </c>
      <c r="B1324" s="258" t="s">
        <v>726</v>
      </c>
      <c r="C1324" s="258" t="s">
        <v>144</v>
      </c>
      <c r="D1324" s="258" t="s">
        <v>2025</v>
      </c>
      <c r="E1324" s="258">
        <v>1</v>
      </c>
      <c r="F1324" s="258" t="s">
        <v>2019</v>
      </c>
      <c r="G1324" s="258" t="s">
        <v>33</v>
      </c>
      <c r="H1324" s="258">
        <v>2</v>
      </c>
      <c r="I1324" s="258" t="s">
        <v>17</v>
      </c>
      <c r="J1324" s="258" t="s">
        <v>17</v>
      </c>
      <c r="K1324" s="258" t="s">
        <v>2401</v>
      </c>
      <c r="L1324" s="259">
        <v>45063</v>
      </c>
      <c r="M1324" s="258" t="s">
        <v>20</v>
      </c>
    </row>
    <row r="1325" spans="1:13" x14ac:dyDescent="0.25">
      <c r="A1325" s="260" t="s">
        <v>725</v>
      </c>
      <c r="B1325" s="260" t="s">
        <v>726</v>
      </c>
      <c r="C1325" s="260" t="s">
        <v>144</v>
      </c>
      <c r="D1325" s="260" t="s">
        <v>2027</v>
      </c>
      <c r="E1325" s="260">
        <v>3</v>
      </c>
      <c r="F1325" s="260" t="s">
        <v>2019</v>
      </c>
      <c r="G1325" s="260" t="s">
        <v>33</v>
      </c>
      <c r="H1325" s="260">
        <v>2</v>
      </c>
      <c r="I1325" s="260" t="s">
        <v>17</v>
      </c>
      <c r="J1325" s="260" t="s">
        <v>17</v>
      </c>
      <c r="K1325" s="260" t="s">
        <v>2402</v>
      </c>
      <c r="L1325" s="261">
        <v>45063</v>
      </c>
      <c r="M1325" s="260" t="s">
        <v>20</v>
      </c>
    </row>
    <row r="1326" spans="1:13" x14ac:dyDescent="0.25">
      <c r="A1326" s="258" t="s">
        <v>725</v>
      </c>
      <c r="B1326" s="258" t="s">
        <v>726</v>
      </c>
      <c r="C1326" s="258" t="s">
        <v>144</v>
      </c>
      <c r="D1326" s="258" t="s">
        <v>2029</v>
      </c>
      <c r="E1326" s="258">
        <v>1</v>
      </c>
      <c r="F1326" s="258" t="s">
        <v>2019</v>
      </c>
      <c r="G1326" s="258" t="s">
        <v>33</v>
      </c>
      <c r="H1326" s="258">
        <v>2</v>
      </c>
      <c r="I1326" s="258" t="s">
        <v>17</v>
      </c>
      <c r="J1326" s="258" t="s">
        <v>17</v>
      </c>
      <c r="K1326" s="258" t="s">
        <v>2403</v>
      </c>
      <c r="L1326" s="259">
        <v>45063</v>
      </c>
      <c r="M1326" s="258" t="s">
        <v>20</v>
      </c>
    </row>
    <row r="1327" spans="1:13" x14ac:dyDescent="0.25">
      <c r="A1327" s="260" t="s">
        <v>725</v>
      </c>
      <c r="B1327" s="260" t="s">
        <v>726</v>
      </c>
      <c r="C1327" s="260" t="s">
        <v>144</v>
      </c>
      <c r="D1327" s="260" t="s">
        <v>2031</v>
      </c>
      <c r="E1327" s="260">
        <v>1</v>
      </c>
      <c r="F1327" s="260" t="s">
        <v>2019</v>
      </c>
      <c r="G1327" s="260" t="s">
        <v>33</v>
      </c>
      <c r="H1327" s="260">
        <v>2</v>
      </c>
      <c r="I1327" s="260" t="s">
        <v>17</v>
      </c>
      <c r="J1327" s="260" t="s">
        <v>17</v>
      </c>
      <c r="K1327" s="260" t="s">
        <v>2404</v>
      </c>
      <c r="L1327" s="261">
        <v>45063</v>
      </c>
      <c r="M1327" s="260" t="s">
        <v>20</v>
      </c>
    </row>
    <row r="1328" spans="1:13" x14ac:dyDescent="0.25">
      <c r="A1328" s="258" t="s">
        <v>725</v>
      </c>
      <c r="B1328" s="258" t="s">
        <v>726</v>
      </c>
      <c r="C1328" s="258" t="s">
        <v>144</v>
      </c>
      <c r="D1328" s="258" t="s">
        <v>2033</v>
      </c>
      <c r="E1328" s="258">
        <v>2</v>
      </c>
      <c r="F1328" s="258" t="s">
        <v>2019</v>
      </c>
      <c r="G1328" s="258" t="s">
        <v>33</v>
      </c>
      <c r="H1328" s="258">
        <v>2</v>
      </c>
      <c r="I1328" s="258" t="s">
        <v>17</v>
      </c>
      <c r="J1328" s="258" t="s">
        <v>17</v>
      </c>
      <c r="K1328" s="258" t="s">
        <v>2405</v>
      </c>
      <c r="L1328" s="259">
        <v>45063</v>
      </c>
      <c r="M1328" s="258" t="s">
        <v>20</v>
      </c>
    </row>
    <row r="1329" spans="1:13" x14ac:dyDescent="0.25">
      <c r="A1329" s="260" t="s">
        <v>725</v>
      </c>
      <c r="B1329" s="260" t="s">
        <v>726</v>
      </c>
      <c r="C1329" s="260" t="s">
        <v>144</v>
      </c>
      <c r="D1329" s="260" t="s">
        <v>2035</v>
      </c>
      <c r="E1329" s="260">
        <v>0</v>
      </c>
      <c r="F1329" s="260" t="s">
        <v>2019</v>
      </c>
      <c r="G1329" s="260" t="s">
        <v>33</v>
      </c>
      <c r="H1329" s="260">
        <v>2</v>
      </c>
      <c r="I1329" s="260" t="s">
        <v>17</v>
      </c>
      <c r="J1329" s="260" t="s">
        <v>17</v>
      </c>
      <c r="K1329" s="260" t="s">
        <v>2406</v>
      </c>
      <c r="L1329" s="261">
        <v>45063</v>
      </c>
      <c r="M1329" s="260" t="s">
        <v>20</v>
      </c>
    </row>
    <row r="1330" spans="1:13" x14ac:dyDescent="0.25">
      <c r="A1330" s="258" t="s">
        <v>1524</v>
      </c>
      <c r="B1330" s="258" t="s">
        <v>1525</v>
      </c>
      <c r="C1330" s="258" t="s">
        <v>1526</v>
      </c>
      <c r="D1330" s="258" t="s">
        <v>2018</v>
      </c>
      <c r="E1330" s="258">
        <v>3</v>
      </c>
      <c r="F1330" s="258" t="s">
        <v>2019</v>
      </c>
      <c r="G1330" s="258" t="s">
        <v>33</v>
      </c>
      <c r="H1330" s="258">
        <v>2</v>
      </c>
      <c r="I1330" s="258" t="s">
        <v>17</v>
      </c>
      <c r="J1330" s="258" t="s">
        <v>17</v>
      </c>
      <c r="K1330" s="258" t="s">
        <v>2407</v>
      </c>
      <c r="L1330" s="259">
        <v>45063</v>
      </c>
      <c r="M1330" s="258" t="s">
        <v>20</v>
      </c>
    </row>
    <row r="1331" spans="1:13" x14ac:dyDescent="0.25">
      <c r="A1331" s="260" t="s">
        <v>1524</v>
      </c>
      <c r="B1331" s="260" t="s">
        <v>1525</v>
      </c>
      <c r="C1331" s="260" t="s">
        <v>1526</v>
      </c>
      <c r="D1331" s="260" t="s">
        <v>2021</v>
      </c>
      <c r="E1331" s="260">
        <v>2</v>
      </c>
      <c r="F1331" s="260" t="s">
        <v>2019</v>
      </c>
      <c r="G1331" s="260" t="s">
        <v>33</v>
      </c>
      <c r="H1331" s="260">
        <v>2</v>
      </c>
      <c r="I1331" s="260" t="s">
        <v>17</v>
      </c>
      <c r="J1331" s="260" t="s">
        <v>17</v>
      </c>
      <c r="K1331" s="260" t="s">
        <v>2408</v>
      </c>
      <c r="L1331" s="261">
        <v>45063</v>
      </c>
      <c r="M1331" s="260" t="s">
        <v>20</v>
      </c>
    </row>
    <row r="1332" spans="1:13" x14ac:dyDescent="0.25">
      <c r="A1332" s="258" t="s">
        <v>1524</v>
      </c>
      <c r="B1332" s="258" t="s">
        <v>1525</v>
      </c>
      <c r="C1332" s="258" t="s">
        <v>1526</v>
      </c>
      <c r="D1332" s="258" t="s">
        <v>2023</v>
      </c>
      <c r="E1332" s="258">
        <v>3</v>
      </c>
      <c r="F1332" s="258" t="s">
        <v>2019</v>
      </c>
      <c r="G1332" s="258" t="s">
        <v>33</v>
      </c>
      <c r="H1332" s="258">
        <v>2</v>
      </c>
      <c r="I1332" s="258" t="s">
        <v>17</v>
      </c>
      <c r="J1332" s="258" t="s">
        <v>17</v>
      </c>
      <c r="K1332" s="258" t="s">
        <v>2409</v>
      </c>
      <c r="L1332" s="259">
        <v>45063</v>
      </c>
      <c r="M1332" s="258" t="s">
        <v>20</v>
      </c>
    </row>
    <row r="1333" spans="1:13" x14ac:dyDescent="0.25">
      <c r="A1333" s="260" t="s">
        <v>1524</v>
      </c>
      <c r="B1333" s="260" t="s">
        <v>1525</v>
      </c>
      <c r="C1333" s="260" t="s">
        <v>1526</v>
      </c>
      <c r="D1333" s="260" t="s">
        <v>2025</v>
      </c>
      <c r="E1333" s="260">
        <v>1</v>
      </c>
      <c r="F1333" s="260" t="s">
        <v>2019</v>
      </c>
      <c r="G1333" s="260" t="s">
        <v>33</v>
      </c>
      <c r="H1333" s="260">
        <v>2</v>
      </c>
      <c r="I1333" s="260" t="s">
        <v>17</v>
      </c>
      <c r="J1333" s="260" t="s">
        <v>17</v>
      </c>
      <c r="K1333" s="260" t="s">
        <v>2410</v>
      </c>
      <c r="L1333" s="261">
        <v>45063</v>
      </c>
      <c r="M1333" s="260" t="s">
        <v>20</v>
      </c>
    </row>
    <row r="1334" spans="1:13" x14ac:dyDescent="0.25">
      <c r="A1334" s="258" t="s">
        <v>1524</v>
      </c>
      <c r="B1334" s="258" t="s">
        <v>1525</v>
      </c>
      <c r="C1334" s="258" t="s">
        <v>1526</v>
      </c>
      <c r="D1334" s="258" t="s">
        <v>2027</v>
      </c>
      <c r="E1334" s="258">
        <v>1</v>
      </c>
      <c r="F1334" s="258" t="s">
        <v>2019</v>
      </c>
      <c r="G1334" s="258" t="s">
        <v>33</v>
      </c>
      <c r="H1334" s="258">
        <v>2</v>
      </c>
      <c r="I1334" s="258" t="s">
        <v>17</v>
      </c>
      <c r="J1334" s="258" t="s">
        <v>17</v>
      </c>
      <c r="K1334" s="258" t="s">
        <v>2411</v>
      </c>
      <c r="L1334" s="259">
        <v>45063</v>
      </c>
      <c r="M1334" s="258" t="s">
        <v>20</v>
      </c>
    </row>
    <row r="1335" spans="1:13" x14ac:dyDescent="0.25">
      <c r="A1335" s="260" t="s">
        <v>1524</v>
      </c>
      <c r="B1335" s="260" t="s">
        <v>1525</v>
      </c>
      <c r="C1335" s="260" t="s">
        <v>1526</v>
      </c>
      <c r="D1335" s="260" t="s">
        <v>2029</v>
      </c>
      <c r="E1335" s="260">
        <v>0</v>
      </c>
      <c r="F1335" s="260" t="s">
        <v>2019</v>
      </c>
      <c r="G1335" s="260" t="s">
        <v>33</v>
      </c>
      <c r="H1335" s="260">
        <v>2</v>
      </c>
      <c r="I1335" s="260" t="s">
        <v>17</v>
      </c>
      <c r="J1335" s="260" t="s">
        <v>17</v>
      </c>
      <c r="K1335" s="260" t="s">
        <v>2412</v>
      </c>
      <c r="L1335" s="261">
        <v>45063</v>
      </c>
      <c r="M1335" s="260" t="s">
        <v>20</v>
      </c>
    </row>
    <row r="1336" spans="1:13" x14ac:dyDescent="0.25">
      <c r="A1336" s="258" t="s">
        <v>1524</v>
      </c>
      <c r="B1336" s="258" t="s">
        <v>1525</v>
      </c>
      <c r="C1336" s="258" t="s">
        <v>1526</v>
      </c>
      <c r="D1336" s="258" t="s">
        <v>2031</v>
      </c>
      <c r="E1336" s="258">
        <v>1</v>
      </c>
      <c r="F1336" s="258" t="s">
        <v>2019</v>
      </c>
      <c r="G1336" s="258" t="s">
        <v>33</v>
      </c>
      <c r="H1336" s="258">
        <v>2</v>
      </c>
      <c r="I1336" s="258" t="s">
        <v>17</v>
      </c>
      <c r="J1336" s="258" t="s">
        <v>17</v>
      </c>
      <c r="K1336" s="258" t="s">
        <v>2413</v>
      </c>
      <c r="L1336" s="259">
        <v>45063</v>
      </c>
      <c r="M1336" s="258" t="s">
        <v>20</v>
      </c>
    </row>
    <row r="1337" spans="1:13" x14ac:dyDescent="0.25">
      <c r="A1337" s="260" t="s">
        <v>1524</v>
      </c>
      <c r="B1337" s="260" t="s">
        <v>1525</v>
      </c>
      <c r="C1337" s="260" t="s">
        <v>1526</v>
      </c>
      <c r="D1337" s="260" t="s">
        <v>2033</v>
      </c>
      <c r="E1337" s="260">
        <v>0</v>
      </c>
      <c r="F1337" s="260" t="s">
        <v>2019</v>
      </c>
      <c r="G1337" s="260" t="s">
        <v>33</v>
      </c>
      <c r="H1337" s="260">
        <v>2</v>
      </c>
      <c r="I1337" s="260" t="s">
        <v>17</v>
      </c>
      <c r="J1337" s="260" t="s">
        <v>17</v>
      </c>
      <c r="K1337" s="260" t="s">
        <v>2414</v>
      </c>
      <c r="L1337" s="261">
        <v>45063</v>
      </c>
      <c r="M1337" s="260" t="s">
        <v>20</v>
      </c>
    </row>
    <row r="1338" spans="1:13" x14ac:dyDescent="0.25">
      <c r="A1338" s="258" t="s">
        <v>1524</v>
      </c>
      <c r="B1338" s="258" t="s">
        <v>1525</v>
      </c>
      <c r="C1338" s="258" t="s">
        <v>1526</v>
      </c>
      <c r="D1338" s="258" t="s">
        <v>2035</v>
      </c>
      <c r="E1338" s="258">
        <v>0</v>
      </c>
      <c r="F1338" s="258" t="s">
        <v>2019</v>
      </c>
      <c r="G1338" s="258" t="s">
        <v>33</v>
      </c>
      <c r="H1338" s="258">
        <v>2</v>
      </c>
      <c r="I1338" s="258" t="s">
        <v>17</v>
      </c>
      <c r="J1338" s="258" t="s">
        <v>17</v>
      </c>
      <c r="K1338" s="258" t="s">
        <v>2415</v>
      </c>
      <c r="L1338" s="259">
        <v>45063</v>
      </c>
      <c r="M1338" s="258" t="s">
        <v>20</v>
      </c>
    </row>
    <row r="1339" spans="1:13" x14ac:dyDescent="0.25">
      <c r="A1339" s="260" t="s">
        <v>123</v>
      </c>
      <c r="B1339" s="260" t="s">
        <v>124</v>
      </c>
      <c r="C1339" s="260" t="s">
        <v>125</v>
      </c>
      <c r="D1339" s="260" t="s">
        <v>2018</v>
      </c>
      <c r="E1339" s="260">
        <v>2</v>
      </c>
      <c r="F1339" s="260" t="s">
        <v>2019</v>
      </c>
      <c r="G1339" s="260" t="s">
        <v>33</v>
      </c>
      <c r="H1339" s="260">
        <v>2</v>
      </c>
      <c r="I1339" s="260" t="s">
        <v>17</v>
      </c>
      <c r="J1339" s="260" t="s">
        <v>17</v>
      </c>
      <c r="K1339" s="260" t="s">
        <v>2416</v>
      </c>
      <c r="L1339" s="261">
        <v>45063</v>
      </c>
      <c r="M1339" s="260" t="s">
        <v>20</v>
      </c>
    </row>
    <row r="1340" spans="1:13" x14ac:dyDescent="0.25">
      <c r="A1340" s="258" t="s">
        <v>123</v>
      </c>
      <c r="B1340" s="258" t="s">
        <v>124</v>
      </c>
      <c r="C1340" s="258" t="s">
        <v>125</v>
      </c>
      <c r="D1340" s="258" t="s">
        <v>2021</v>
      </c>
      <c r="E1340" s="258">
        <v>2</v>
      </c>
      <c r="F1340" s="258" t="s">
        <v>2019</v>
      </c>
      <c r="G1340" s="258" t="s">
        <v>33</v>
      </c>
      <c r="H1340" s="258">
        <v>2</v>
      </c>
      <c r="I1340" s="258" t="s">
        <v>17</v>
      </c>
      <c r="J1340" s="258" t="s">
        <v>17</v>
      </c>
      <c r="K1340" s="258" t="s">
        <v>2417</v>
      </c>
      <c r="L1340" s="259">
        <v>45063</v>
      </c>
      <c r="M1340" s="258" t="s">
        <v>20</v>
      </c>
    </row>
    <row r="1341" spans="1:13" x14ac:dyDescent="0.25">
      <c r="A1341" s="260" t="s">
        <v>123</v>
      </c>
      <c r="B1341" s="260" t="s">
        <v>124</v>
      </c>
      <c r="C1341" s="260" t="s">
        <v>125</v>
      </c>
      <c r="D1341" s="260" t="s">
        <v>2023</v>
      </c>
      <c r="E1341" s="260">
        <v>2</v>
      </c>
      <c r="F1341" s="260" t="s">
        <v>2019</v>
      </c>
      <c r="G1341" s="260" t="s">
        <v>33</v>
      </c>
      <c r="H1341" s="260">
        <v>2</v>
      </c>
      <c r="I1341" s="260" t="s">
        <v>17</v>
      </c>
      <c r="J1341" s="260" t="s">
        <v>17</v>
      </c>
      <c r="K1341" s="260" t="s">
        <v>2418</v>
      </c>
      <c r="L1341" s="261">
        <v>45063</v>
      </c>
      <c r="M1341" s="260" t="s">
        <v>20</v>
      </c>
    </row>
    <row r="1342" spans="1:13" x14ac:dyDescent="0.25">
      <c r="A1342" s="258" t="s">
        <v>123</v>
      </c>
      <c r="B1342" s="258" t="s">
        <v>124</v>
      </c>
      <c r="C1342" s="258" t="s">
        <v>125</v>
      </c>
      <c r="D1342" s="258" t="s">
        <v>2025</v>
      </c>
      <c r="E1342" s="258">
        <v>1</v>
      </c>
      <c r="F1342" s="258" t="s">
        <v>2019</v>
      </c>
      <c r="G1342" s="258" t="s">
        <v>33</v>
      </c>
      <c r="H1342" s="258">
        <v>2</v>
      </c>
      <c r="I1342" s="258" t="s">
        <v>17</v>
      </c>
      <c r="J1342" s="258" t="s">
        <v>17</v>
      </c>
      <c r="K1342" s="258" t="s">
        <v>2419</v>
      </c>
      <c r="L1342" s="259">
        <v>45063</v>
      </c>
      <c r="M1342" s="258" t="s">
        <v>20</v>
      </c>
    </row>
    <row r="1343" spans="1:13" x14ac:dyDescent="0.25">
      <c r="A1343" s="260" t="s">
        <v>123</v>
      </c>
      <c r="B1343" s="260" t="s">
        <v>124</v>
      </c>
      <c r="C1343" s="260" t="s">
        <v>125</v>
      </c>
      <c r="D1343" s="260" t="s">
        <v>2027</v>
      </c>
      <c r="E1343" s="260">
        <v>3</v>
      </c>
      <c r="F1343" s="260" t="s">
        <v>2019</v>
      </c>
      <c r="G1343" s="260" t="s">
        <v>33</v>
      </c>
      <c r="H1343" s="260">
        <v>2</v>
      </c>
      <c r="I1343" s="260" t="s">
        <v>17</v>
      </c>
      <c r="J1343" s="260" t="s">
        <v>17</v>
      </c>
      <c r="K1343" s="260" t="s">
        <v>2420</v>
      </c>
      <c r="L1343" s="261">
        <v>45063</v>
      </c>
      <c r="M1343" s="260" t="s">
        <v>20</v>
      </c>
    </row>
    <row r="1344" spans="1:13" x14ac:dyDescent="0.25">
      <c r="A1344" s="258" t="s">
        <v>123</v>
      </c>
      <c r="B1344" s="258" t="s">
        <v>124</v>
      </c>
      <c r="C1344" s="258" t="s">
        <v>125</v>
      </c>
      <c r="D1344" s="258" t="s">
        <v>2029</v>
      </c>
      <c r="E1344" s="258">
        <v>1</v>
      </c>
      <c r="F1344" s="258" t="s">
        <v>2019</v>
      </c>
      <c r="G1344" s="258" t="s">
        <v>33</v>
      </c>
      <c r="H1344" s="258">
        <v>2</v>
      </c>
      <c r="I1344" s="258" t="s">
        <v>17</v>
      </c>
      <c r="J1344" s="258" t="s">
        <v>17</v>
      </c>
      <c r="K1344" s="258" t="s">
        <v>2421</v>
      </c>
      <c r="L1344" s="259">
        <v>45063</v>
      </c>
      <c r="M1344" s="258" t="s">
        <v>20</v>
      </c>
    </row>
    <row r="1345" spans="1:13" x14ac:dyDescent="0.25">
      <c r="A1345" s="260" t="s">
        <v>123</v>
      </c>
      <c r="B1345" s="260" t="s">
        <v>124</v>
      </c>
      <c r="C1345" s="260" t="s">
        <v>125</v>
      </c>
      <c r="D1345" s="260" t="s">
        <v>2031</v>
      </c>
      <c r="E1345" s="260">
        <v>2</v>
      </c>
      <c r="F1345" s="260" t="s">
        <v>2019</v>
      </c>
      <c r="G1345" s="260" t="s">
        <v>33</v>
      </c>
      <c r="H1345" s="260">
        <v>2</v>
      </c>
      <c r="I1345" s="260" t="s">
        <v>17</v>
      </c>
      <c r="J1345" s="260" t="s">
        <v>17</v>
      </c>
      <c r="K1345" s="260" t="s">
        <v>2422</v>
      </c>
      <c r="L1345" s="261">
        <v>45063</v>
      </c>
      <c r="M1345" s="260" t="s">
        <v>20</v>
      </c>
    </row>
    <row r="1346" spans="1:13" x14ac:dyDescent="0.25">
      <c r="A1346" s="258" t="s">
        <v>123</v>
      </c>
      <c r="B1346" s="258" t="s">
        <v>124</v>
      </c>
      <c r="C1346" s="258" t="s">
        <v>125</v>
      </c>
      <c r="D1346" s="258" t="s">
        <v>2033</v>
      </c>
      <c r="E1346" s="258">
        <v>1</v>
      </c>
      <c r="F1346" s="258" t="s">
        <v>2019</v>
      </c>
      <c r="G1346" s="258" t="s">
        <v>33</v>
      </c>
      <c r="H1346" s="258">
        <v>2</v>
      </c>
      <c r="I1346" s="258" t="s">
        <v>17</v>
      </c>
      <c r="J1346" s="258" t="s">
        <v>17</v>
      </c>
      <c r="K1346" s="258" t="s">
        <v>2423</v>
      </c>
      <c r="L1346" s="259">
        <v>45063</v>
      </c>
      <c r="M1346" s="258" t="s">
        <v>20</v>
      </c>
    </row>
    <row r="1347" spans="1:13" x14ac:dyDescent="0.25">
      <c r="A1347" s="260" t="s">
        <v>123</v>
      </c>
      <c r="B1347" s="260" t="s">
        <v>124</v>
      </c>
      <c r="C1347" s="260" t="s">
        <v>125</v>
      </c>
      <c r="D1347" s="260" t="s">
        <v>2035</v>
      </c>
      <c r="E1347" s="260">
        <v>0</v>
      </c>
      <c r="F1347" s="260" t="s">
        <v>2019</v>
      </c>
      <c r="G1347" s="260" t="s">
        <v>33</v>
      </c>
      <c r="H1347" s="260">
        <v>2</v>
      </c>
      <c r="I1347" s="260" t="s">
        <v>17</v>
      </c>
      <c r="J1347" s="260" t="s">
        <v>17</v>
      </c>
      <c r="K1347" s="260" t="s">
        <v>2424</v>
      </c>
      <c r="L1347" s="261">
        <v>45063</v>
      </c>
      <c r="M1347" s="260" t="s">
        <v>20</v>
      </c>
    </row>
    <row r="1348" spans="1:13" x14ac:dyDescent="0.25">
      <c r="A1348" s="258" t="s">
        <v>476</v>
      </c>
      <c r="B1348" s="258" t="s">
        <v>477</v>
      </c>
      <c r="C1348" s="258" t="s">
        <v>125</v>
      </c>
      <c r="D1348" s="258" t="s">
        <v>2018</v>
      </c>
      <c r="E1348" s="258">
        <v>2</v>
      </c>
      <c r="F1348" s="258" t="s">
        <v>2019</v>
      </c>
      <c r="G1348" s="258" t="s">
        <v>33</v>
      </c>
      <c r="H1348" s="258">
        <v>2</v>
      </c>
      <c r="I1348" s="258" t="s">
        <v>17</v>
      </c>
      <c r="J1348" s="258" t="s">
        <v>17</v>
      </c>
      <c r="K1348" s="258" t="s">
        <v>2425</v>
      </c>
      <c r="L1348" s="259">
        <v>45063</v>
      </c>
      <c r="M1348" s="258" t="s">
        <v>20</v>
      </c>
    </row>
    <row r="1349" spans="1:13" x14ac:dyDescent="0.25">
      <c r="A1349" s="260" t="s">
        <v>476</v>
      </c>
      <c r="B1349" s="260" t="s">
        <v>477</v>
      </c>
      <c r="C1349" s="260" t="s">
        <v>125</v>
      </c>
      <c r="D1349" s="260" t="s">
        <v>2021</v>
      </c>
      <c r="E1349" s="260">
        <v>2</v>
      </c>
      <c r="F1349" s="260" t="s">
        <v>2019</v>
      </c>
      <c r="G1349" s="260" t="s">
        <v>33</v>
      </c>
      <c r="H1349" s="260">
        <v>2</v>
      </c>
      <c r="I1349" s="260" t="s">
        <v>17</v>
      </c>
      <c r="J1349" s="260" t="s">
        <v>17</v>
      </c>
      <c r="K1349" s="260" t="s">
        <v>2426</v>
      </c>
      <c r="L1349" s="261">
        <v>45063</v>
      </c>
      <c r="M1349" s="260" t="s">
        <v>20</v>
      </c>
    </row>
    <row r="1350" spans="1:13" x14ac:dyDescent="0.25">
      <c r="A1350" s="258" t="s">
        <v>476</v>
      </c>
      <c r="B1350" s="258" t="s">
        <v>477</v>
      </c>
      <c r="C1350" s="258" t="s">
        <v>125</v>
      </c>
      <c r="D1350" s="258" t="s">
        <v>2023</v>
      </c>
      <c r="E1350" s="258">
        <v>2</v>
      </c>
      <c r="F1350" s="258" t="s">
        <v>2019</v>
      </c>
      <c r="G1350" s="258" t="s">
        <v>33</v>
      </c>
      <c r="H1350" s="258">
        <v>2</v>
      </c>
      <c r="I1350" s="258" t="s">
        <v>17</v>
      </c>
      <c r="J1350" s="258" t="s">
        <v>17</v>
      </c>
      <c r="K1350" s="258" t="s">
        <v>2427</v>
      </c>
      <c r="L1350" s="259">
        <v>45063</v>
      </c>
      <c r="M1350" s="258" t="s">
        <v>20</v>
      </c>
    </row>
    <row r="1351" spans="1:13" x14ac:dyDescent="0.25">
      <c r="A1351" s="260" t="s">
        <v>476</v>
      </c>
      <c r="B1351" s="260" t="s">
        <v>477</v>
      </c>
      <c r="C1351" s="260" t="s">
        <v>125</v>
      </c>
      <c r="D1351" s="260" t="s">
        <v>2025</v>
      </c>
      <c r="E1351" s="260">
        <v>1</v>
      </c>
      <c r="F1351" s="260" t="s">
        <v>2019</v>
      </c>
      <c r="G1351" s="260" t="s">
        <v>33</v>
      </c>
      <c r="H1351" s="260">
        <v>2</v>
      </c>
      <c r="I1351" s="260" t="s">
        <v>17</v>
      </c>
      <c r="J1351" s="260" t="s">
        <v>17</v>
      </c>
      <c r="K1351" s="260" t="s">
        <v>2428</v>
      </c>
      <c r="L1351" s="261">
        <v>45063</v>
      </c>
      <c r="M1351" s="260" t="s">
        <v>20</v>
      </c>
    </row>
    <row r="1352" spans="1:13" x14ac:dyDescent="0.25">
      <c r="A1352" s="258" t="s">
        <v>476</v>
      </c>
      <c r="B1352" s="258" t="s">
        <v>477</v>
      </c>
      <c r="C1352" s="258" t="s">
        <v>125</v>
      </c>
      <c r="D1352" s="258" t="s">
        <v>2027</v>
      </c>
      <c r="E1352" s="258">
        <v>3</v>
      </c>
      <c r="F1352" s="258" t="s">
        <v>2019</v>
      </c>
      <c r="G1352" s="258" t="s">
        <v>33</v>
      </c>
      <c r="H1352" s="258">
        <v>2</v>
      </c>
      <c r="I1352" s="258" t="s">
        <v>17</v>
      </c>
      <c r="J1352" s="258" t="s">
        <v>17</v>
      </c>
      <c r="K1352" s="258" t="s">
        <v>2429</v>
      </c>
      <c r="L1352" s="259">
        <v>45063</v>
      </c>
      <c r="M1352" s="258" t="s">
        <v>20</v>
      </c>
    </row>
    <row r="1353" spans="1:13" x14ac:dyDescent="0.25">
      <c r="A1353" s="260" t="s">
        <v>476</v>
      </c>
      <c r="B1353" s="260" t="s">
        <v>477</v>
      </c>
      <c r="C1353" s="260" t="s">
        <v>125</v>
      </c>
      <c r="D1353" s="260" t="s">
        <v>2029</v>
      </c>
      <c r="E1353" s="260">
        <v>1</v>
      </c>
      <c r="F1353" s="260" t="s">
        <v>2019</v>
      </c>
      <c r="G1353" s="260" t="s">
        <v>33</v>
      </c>
      <c r="H1353" s="260">
        <v>2</v>
      </c>
      <c r="I1353" s="260" t="s">
        <v>17</v>
      </c>
      <c r="J1353" s="260" t="s">
        <v>17</v>
      </c>
      <c r="K1353" s="260" t="s">
        <v>2430</v>
      </c>
      <c r="L1353" s="261">
        <v>45063</v>
      </c>
      <c r="M1353" s="260" t="s">
        <v>20</v>
      </c>
    </row>
    <row r="1354" spans="1:13" x14ac:dyDescent="0.25">
      <c r="A1354" s="258" t="s">
        <v>476</v>
      </c>
      <c r="B1354" s="258" t="s">
        <v>477</v>
      </c>
      <c r="C1354" s="258" t="s">
        <v>125</v>
      </c>
      <c r="D1354" s="258" t="s">
        <v>2031</v>
      </c>
      <c r="E1354" s="258">
        <v>2</v>
      </c>
      <c r="F1354" s="258" t="s">
        <v>2019</v>
      </c>
      <c r="G1354" s="258" t="s">
        <v>33</v>
      </c>
      <c r="H1354" s="258">
        <v>2</v>
      </c>
      <c r="I1354" s="258" t="s">
        <v>17</v>
      </c>
      <c r="J1354" s="258" t="s">
        <v>17</v>
      </c>
      <c r="K1354" s="258" t="s">
        <v>2431</v>
      </c>
      <c r="L1354" s="259">
        <v>45063</v>
      </c>
      <c r="M1354" s="258" t="s">
        <v>20</v>
      </c>
    </row>
    <row r="1355" spans="1:13" x14ac:dyDescent="0.25">
      <c r="A1355" s="260" t="s">
        <v>476</v>
      </c>
      <c r="B1355" s="260" t="s">
        <v>477</v>
      </c>
      <c r="C1355" s="260" t="s">
        <v>125</v>
      </c>
      <c r="D1355" s="260" t="s">
        <v>2033</v>
      </c>
      <c r="E1355" s="260">
        <v>1</v>
      </c>
      <c r="F1355" s="260" t="s">
        <v>2019</v>
      </c>
      <c r="G1355" s="260" t="s">
        <v>33</v>
      </c>
      <c r="H1355" s="260">
        <v>2</v>
      </c>
      <c r="I1355" s="260" t="s">
        <v>17</v>
      </c>
      <c r="J1355" s="260" t="s">
        <v>17</v>
      </c>
      <c r="K1355" s="260" t="s">
        <v>2432</v>
      </c>
      <c r="L1355" s="261">
        <v>45063</v>
      </c>
      <c r="M1355" s="260" t="s">
        <v>20</v>
      </c>
    </row>
    <row r="1356" spans="1:13" x14ac:dyDescent="0.25">
      <c r="A1356" s="258" t="s">
        <v>476</v>
      </c>
      <c r="B1356" s="258" t="s">
        <v>477</v>
      </c>
      <c r="C1356" s="258" t="s">
        <v>125</v>
      </c>
      <c r="D1356" s="258" t="s">
        <v>2035</v>
      </c>
      <c r="E1356" s="258">
        <v>0</v>
      </c>
      <c r="F1356" s="258" t="s">
        <v>2019</v>
      </c>
      <c r="G1356" s="258" t="s">
        <v>33</v>
      </c>
      <c r="H1356" s="258">
        <v>2</v>
      </c>
      <c r="I1356" s="258" t="s">
        <v>17</v>
      </c>
      <c r="J1356" s="258" t="s">
        <v>17</v>
      </c>
      <c r="K1356" s="258" t="s">
        <v>2433</v>
      </c>
      <c r="L1356" s="259">
        <v>45063</v>
      </c>
      <c r="M1356" s="258" t="s">
        <v>20</v>
      </c>
    </row>
    <row r="1357" spans="1:13" x14ac:dyDescent="0.25">
      <c r="A1357" s="260" t="s">
        <v>1210</v>
      </c>
      <c r="B1357" s="260" t="s">
        <v>1211</v>
      </c>
      <c r="C1357" s="260" t="s">
        <v>125</v>
      </c>
      <c r="D1357" s="260" t="s">
        <v>2018</v>
      </c>
      <c r="E1357" s="260">
        <v>2</v>
      </c>
      <c r="F1357" s="260" t="s">
        <v>2019</v>
      </c>
      <c r="G1357" s="260" t="s">
        <v>33</v>
      </c>
      <c r="H1357" s="260">
        <v>2</v>
      </c>
      <c r="I1357" s="260" t="s">
        <v>17</v>
      </c>
      <c r="J1357" s="260" t="s">
        <v>17</v>
      </c>
      <c r="K1357" s="260" t="s">
        <v>2434</v>
      </c>
      <c r="L1357" s="261">
        <v>45063</v>
      </c>
      <c r="M1357" s="260" t="s">
        <v>20</v>
      </c>
    </row>
    <row r="1358" spans="1:13" x14ac:dyDescent="0.25">
      <c r="A1358" s="258" t="s">
        <v>1210</v>
      </c>
      <c r="B1358" s="258" t="s">
        <v>1211</v>
      </c>
      <c r="C1358" s="258" t="s">
        <v>125</v>
      </c>
      <c r="D1358" s="258" t="s">
        <v>2021</v>
      </c>
      <c r="E1358" s="258">
        <v>2</v>
      </c>
      <c r="F1358" s="258" t="s">
        <v>2019</v>
      </c>
      <c r="G1358" s="258" t="s">
        <v>33</v>
      </c>
      <c r="H1358" s="258">
        <v>2</v>
      </c>
      <c r="I1358" s="258" t="s">
        <v>17</v>
      </c>
      <c r="J1358" s="258" t="s">
        <v>17</v>
      </c>
      <c r="K1358" s="258" t="s">
        <v>2435</v>
      </c>
      <c r="L1358" s="259">
        <v>45063</v>
      </c>
      <c r="M1358" s="258" t="s">
        <v>20</v>
      </c>
    </row>
    <row r="1359" spans="1:13" x14ac:dyDescent="0.25">
      <c r="A1359" s="260" t="s">
        <v>1210</v>
      </c>
      <c r="B1359" s="260" t="s">
        <v>1211</v>
      </c>
      <c r="C1359" s="260" t="s">
        <v>125</v>
      </c>
      <c r="D1359" s="260" t="s">
        <v>2023</v>
      </c>
      <c r="E1359" s="260">
        <v>2</v>
      </c>
      <c r="F1359" s="260" t="s">
        <v>2019</v>
      </c>
      <c r="G1359" s="260" t="s">
        <v>33</v>
      </c>
      <c r="H1359" s="260">
        <v>2</v>
      </c>
      <c r="I1359" s="260" t="s">
        <v>17</v>
      </c>
      <c r="J1359" s="260" t="s">
        <v>17</v>
      </c>
      <c r="K1359" s="260" t="s">
        <v>2436</v>
      </c>
      <c r="L1359" s="261">
        <v>45063</v>
      </c>
      <c r="M1359" s="260" t="s">
        <v>20</v>
      </c>
    </row>
    <row r="1360" spans="1:13" x14ac:dyDescent="0.25">
      <c r="A1360" s="258" t="s">
        <v>1210</v>
      </c>
      <c r="B1360" s="258" t="s">
        <v>1211</v>
      </c>
      <c r="C1360" s="258" t="s">
        <v>125</v>
      </c>
      <c r="D1360" s="258" t="s">
        <v>2025</v>
      </c>
      <c r="E1360" s="258">
        <v>1</v>
      </c>
      <c r="F1360" s="258" t="s">
        <v>2019</v>
      </c>
      <c r="G1360" s="258" t="s">
        <v>33</v>
      </c>
      <c r="H1360" s="258">
        <v>2</v>
      </c>
      <c r="I1360" s="258" t="s">
        <v>17</v>
      </c>
      <c r="J1360" s="258" t="s">
        <v>17</v>
      </c>
      <c r="K1360" s="258" t="s">
        <v>2437</v>
      </c>
      <c r="L1360" s="259">
        <v>45063</v>
      </c>
      <c r="M1360" s="258" t="s">
        <v>20</v>
      </c>
    </row>
    <row r="1361" spans="1:13" x14ac:dyDescent="0.25">
      <c r="A1361" s="260" t="s">
        <v>1210</v>
      </c>
      <c r="B1361" s="260" t="s">
        <v>1211</v>
      </c>
      <c r="C1361" s="260" t="s">
        <v>125</v>
      </c>
      <c r="D1361" s="260" t="s">
        <v>2027</v>
      </c>
      <c r="E1361" s="260">
        <v>3</v>
      </c>
      <c r="F1361" s="260" t="s">
        <v>2019</v>
      </c>
      <c r="G1361" s="260" t="s">
        <v>33</v>
      </c>
      <c r="H1361" s="260">
        <v>2</v>
      </c>
      <c r="I1361" s="260" t="s">
        <v>17</v>
      </c>
      <c r="J1361" s="260" t="s">
        <v>17</v>
      </c>
      <c r="K1361" s="260" t="s">
        <v>2438</v>
      </c>
      <c r="L1361" s="261">
        <v>45063</v>
      </c>
      <c r="M1361" s="260" t="s">
        <v>20</v>
      </c>
    </row>
    <row r="1362" spans="1:13" x14ac:dyDescent="0.25">
      <c r="A1362" s="258" t="s">
        <v>1210</v>
      </c>
      <c r="B1362" s="258" t="s">
        <v>1211</v>
      </c>
      <c r="C1362" s="258" t="s">
        <v>125</v>
      </c>
      <c r="D1362" s="258" t="s">
        <v>2029</v>
      </c>
      <c r="E1362" s="258">
        <v>1</v>
      </c>
      <c r="F1362" s="258" t="s">
        <v>2019</v>
      </c>
      <c r="G1362" s="258" t="s">
        <v>33</v>
      </c>
      <c r="H1362" s="258">
        <v>2</v>
      </c>
      <c r="I1362" s="258" t="s">
        <v>17</v>
      </c>
      <c r="J1362" s="258" t="s">
        <v>17</v>
      </c>
      <c r="K1362" s="258" t="s">
        <v>2439</v>
      </c>
      <c r="L1362" s="259">
        <v>45063</v>
      </c>
      <c r="M1362" s="258" t="s">
        <v>20</v>
      </c>
    </row>
    <row r="1363" spans="1:13" x14ac:dyDescent="0.25">
      <c r="A1363" s="260" t="s">
        <v>1210</v>
      </c>
      <c r="B1363" s="260" t="s">
        <v>1211</v>
      </c>
      <c r="C1363" s="260" t="s">
        <v>125</v>
      </c>
      <c r="D1363" s="260" t="s">
        <v>2031</v>
      </c>
      <c r="E1363" s="260">
        <v>1</v>
      </c>
      <c r="F1363" s="260" t="s">
        <v>2019</v>
      </c>
      <c r="G1363" s="260" t="s">
        <v>33</v>
      </c>
      <c r="H1363" s="260">
        <v>2</v>
      </c>
      <c r="I1363" s="260" t="s">
        <v>17</v>
      </c>
      <c r="J1363" s="260" t="s">
        <v>17</v>
      </c>
      <c r="K1363" s="260" t="s">
        <v>2440</v>
      </c>
      <c r="L1363" s="261">
        <v>45063</v>
      </c>
      <c r="M1363" s="260" t="s">
        <v>20</v>
      </c>
    </row>
    <row r="1364" spans="1:13" x14ac:dyDescent="0.25">
      <c r="A1364" s="258" t="s">
        <v>1210</v>
      </c>
      <c r="B1364" s="258" t="s">
        <v>1211</v>
      </c>
      <c r="C1364" s="258" t="s">
        <v>125</v>
      </c>
      <c r="D1364" s="258" t="s">
        <v>2033</v>
      </c>
      <c r="E1364" s="258">
        <v>1</v>
      </c>
      <c r="F1364" s="258" t="s">
        <v>2019</v>
      </c>
      <c r="G1364" s="258" t="s">
        <v>33</v>
      </c>
      <c r="H1364" s="258">
        <v>2</v>
      </c>
      <c r="I1364" s="258" t="s">
        <v>17</v>
      </c>
      <c r="J1364" s="258" t="s">
        <v>17</v>
      </c>
      <c r="K1364" s="258" t="s">
        <v>2441</v>
      </c>
      <c r="L1364" s="259">
        <v>45063</v>
      </c>
      <c r="M1364" s="258" t="s">
        <v>20</v>
      </c>
    </row>
    <row r="1365" spans="1:13" x14ac:dyDescent="0.25">
      <c r="A1365" s="260" t="s">
        <v>1210</v>
      </c>
      <c r="B1365" s="260" t="s">
        <v>1211</v>
      </c>
      <c r="C1365" s="260" t="s">
        <v>125</v>
      </c>
      <c r="D1365" s="260" t="s">
        <v>2035</v>
      </c>
      <c r="E1365" s="260">
        <v>0</v>
      </c>
      <c r="F1365" s="260" t="s">
        <v>2019</v>
      </c>
      <c r="G1365" s="260" t="s">
        <v>33</v>
      </c>
      <c r="H1365" s="260">
        <v>2</v>
      </c>
      <c r="I1365" s="260" t="s">
        <v>17</v>
      </c>
      <c r="J1365" s="260" t="s">
        <v>17</v>
      </c>
      <c r="K1365" s="260" t="s">
        <v>2442</v>
      </c>
      <c r="L1365" s="261">
        <v>45063</v>
      </c>
      <c r="M1365" s="260" t="s">
        <v>20</v>
      </c>
    </row>
    <row r="1366" spans="1:13" x14ac:dyDescent="0.25">
      <c r="A1366" s="258" t="s">
        <v>2443</v>
      </c>
      <c r="B1366" s="258" t="s">
        <v>2444</v>
      </c>
      <c r="C1366" s="258" t="s">
        <v>2445</v>
      </c>
      <c r="D1366" s="258" t="s">
        <v>2018</v>
      </c>
      <c r="E1366" s="258">
        <v>0</v>
      </c>
      <c r="F1366" s="258" t="s">
        <v>2019</v>
      </c>
      <c r="G1366" s="258" t="s">
        <v>33</v>
      </c>
      <c r="H1366" s="258">
        <v>2</v>
      </c>
      <c r="I1366" s="258" t="s">
        <v>17</v>
      </c>
      <c r="J1366" s="258" t="s">
        <v>17</v>
      </c>
      <c r="K1366" s="258" t="s">
        <v>2446</v>
      </c>
      <c r="L1366" s="259">
        <v>45063</v>
      </c>
      <c r="M1366" s="258" t="s">
        <v>20</v>
      </c>
    </row>
    <row r="1367" spans="1:13" x14ac:dyDescent="0.25">
      <c r="A1367" s="260" t="s">
        <v>2443</v>
      </c>
      <c r="B1367" s="260" t="s">
        <v>2444</v>
      </c>
      <c r="C1367" s="260" t="s">
        <v>2445</v>
      </c>
      <c r="D1367" s="260" t="s">
        <v>2021</v>
      </c>
      <c r="E1367" s="260">
        <v>0</v>
      </c>
      <c r="F1367" s="260" t="s">
        <v>2019</v>
      </c>
      <c r="G1367" s="260" t="s">
        <v>33</v>
      </c>
      <c r="H1367" s="260">
        <v>2</v>
      </c>
      <c r="I1367" s="260" t="s">
        <v>17</v>
      </c>
      <c r="J1367" s="260" t="s">
        <v>17</v>
      </c>
      <c r="K1367" s="260" t="s">
        <v>2447</v>
      </c>
      <c r="L1367" s="261">
        <v>45063</v>
      </c>
      <c r="M1367" s="260" t="s">
        <v>20</v>
      </c>
    </row>
    <row r="1368" spans="1:13" x14ac:dyDescent="0.25">
      <c r="A1368" s="258" t="s">
        <v>2443</v>
      </c>
      <c r="B1368" s="258" t="s">
        <v>2444</v>
      </c>
      <c r="C1368" s="258" t="s">
        <v>2445</v>
      </c>
      <c r="D1368" s="258" t="s">
        <v>2023</v>
      </c>
      <c r="E1368" s="258">
        <v>0</v>
      </c>
      <c r="F1368" s="258" t="s">
        <v>2019</v>
      </c>
      <c r="G1368" s="258" t="s">
        <v>33</v>
      </c>
      <c r="H1368" s="258">
        <v>2</v>
      </c>
      <c r="I1368" s="258" t="s">
        <v>17</v>
      </c>
      <c r="J1368" s="258" t="s">
        <v>17</v>
      </c>
      <c r="K1368" s="258" t="s">
        <v>2448</v>
      </c>
      <c r="L1368" s="259">
        <v>45063</v>
      </c>
      <c r="M1368" s="258" t="s">
        <v>20</v>
      </c>
    </row>
    <row r="1369" spans="1:13" x14ac:dyDescent="0.25">
      <c r="A1369" s="260" t="s">
        <v>2443</v>
      </c>
      <c r="B1369" s="260" t="s">
        <v>2444</v>
      </c>
      <c r="C1369" s="260" t="s">
        <v>2445</v>
      </c>
      <c r="D1369" s="260" t="s">
        <v>2025</v>
      </c>
      <c r="E1369" s="260">
        <v>1</v>
      </c>
      <c r="F1369" s="260" t="s">
        <v>2019</v>
      </c>
      <c r="G1369" s="260" t="s">
        <v>33</v>
      </c>
      <c r="H1369" s="260">
        <v>2</v>
      </c>
      <c r="I1369" s="260" t="s">
        <v>17</v>
      </c>
      <c r="J1369" s="260" t="s">
        <v>17</v>
      </c>
      <c r="K1369" s="260" t="s">
        <v>2449</v>
      </c>
      <c r="L1369" s="261">
        <v>45063</v>
      </c>
      <c r="M1369" s="260" t="s">
        <v>20</v>
      </c>
    </row>
    <row r="1370" spans="1:13" x14ac:dyDescent="0.25">
      <c r="A1370" s="258" t="s">
        <v>2443</v>
      </c>
      <c r="B1370" s="258" t="s">
        <v>2444</v>
      </c>
      <c r="C1370" s="258" t="s">
        <v>2445</v>
      </c>
      <c r="D1370" s="258" t="s">
        <v>2027</v>
      </c>
      <c r="E1370" s="258">
        <v>1</v>
      </c>
      <c r="F1370" s="258" t="s">
        <v>2019</v>
      </c>
      <c r="G1370" s="258" t="s">
        <v>33</v>
      </c>
      <c r="H1370" s="258">
        <v>2</v>
      </c>
      <c r="I1370" s="258" t="s">
        <v>17</v>
      </c>
      <c r="J1370" s="258" t="s">
        <v>17</v>
      </c>
      <c r="K1370" s="258" t="s">
        <v>2450</v>
      </c>
      <c r="L1370" s="259">
        <v>45063</v>
      </c>
      <c r="M1370" s="258" t="s">
        <v>20</v>
      </c>
    </row>
    <row r="1371" spans="1:13" x14ac:dyDescent="0.25">
      <c r="A1371" s="260" t="s">
        <v>2443</v>
      </c>
      <c r="B1371" s="260" t="s">
        <v>2444</v>
      </c>
      <c r="C1371" s="260" t="s">
        <v>2445</v>
      </c>
      <c r="D1371" s="260" t="s">
        <v>2029</v>
      </c>
      <c r="E1371" s="260">
        <v>0</v>
      </c>
      <c r="F1371" s="260" t="s">
        <v>2019</v>
      </c>
      <c r="G1371" s="260" t="s">
        <v>33</v>
      </c>
      <c r="H1371" s="260">
        <v>2</v>
      </c>
      <c r="I1371" s="260" t="s">
        <v>17</v>
      </c>
      <c r="J1371" s="260" t="s">
        <v>17</v>
      </c>
      <c r="K1371" s="260" t="s">
        <v>2451</v>
      </c>
      <c r="L1371" s="261">
        <v>45063</v>
      </c>
      <c r="M1371" s="260" t="s">
        <v>20</v>
      </c>
    </row>
    <row r="1372" spans="1:13" x14ac:dyDescent="0.25">
      <c r="A1372" s="258" t="s">
        <v>2443</v>
      </c>
      <c r="B1372" s="258" t="s">
        <v>2444</v>
      </c>
      <c r="C1372" s="258" t="s">
        <v>2445</v>
      </c>
      <c r="D1372" s="258" t="s">
        <v>2031</v>
      </c>
      <c r="E1372" s="258">
        <v>2</v>
      </c>
      <c r="F1372" s="258" t="s">
        <v>2019</v>
      </c>
      <c r="G1372" s="258" t="s">
        <v>33</v>
      </c>
      <c r="H1372" s="258">
        <v>2</v>
      </c>
      <c r="I1372" s="258" t="s">
        <v>17</v>
      </c>
      <c r="J1372" s="258" t="s">
        <v>17</v>
      </c>
      <c r="K1372" s="258" t="s">
        <v>2452</v>
      </c>
      <c r="L1372" s="259">
        <v>45063</v>
      </c>
      <c r="M1372" s="258" t="s">
        <v>20</v>
      </c>
    </row>
    <row r="1373" spans="1:13" x14ac:dyDescent="0.25">
      <c r="A1373" s="260" t="s">
        <v>2443</v>
      </c>
      <c r="B1373" s="260" t="s">
        <v>2444</v>
      </c>
      <c r="C1373" s="260" t="s">
        <v>2445</v>
      </c>
      <c r="D1373" s="260" t="s">
        <v>2033</v>
      </c>
      <c r="E1373" s="260">
        <v>1</v>
      </c>
      <c r="F1373" s="260" t="s">
        <v>2019</v>
      </c>
      <c r="G1373" s="260" t="s">
        <v>33</v>
      </c>
      <c r="H1373" s="260">
        <v>2</v>
      </c>
      <c r="I1373" s="260" t="s">
        <v>17</v>
      </c>
      <c r="J1373" s="260" t="s">
        <v>17</v>
      </c>
      <c r="K1373" s="260" t="s">
        <v>2453</v>
      </c>
      <c r="L1373" s="261">
        <v>45063</v>
      </c>
      <c r="M1373" s="260" t="s">
        <v>20</v>
      </c>
    </row>
    <row r="1374" spans="1:13" x14ac:dyDescent="0.25">
      <c r="A1374" s="258" t="s">
        <v>2443</v>
      </c>
      <c r="B1374" s="258" t="s">
        <v>2444</v>
      </c>
      <c r="C1374" s="258" t="s">
        <v>2445</v>
      </c>
      <c r="D1374" s="258" t="s">
        <v>2035</v>
      </c>
      <c r="E1374" s="258">
        <v>0</v>
      </c>
      <c r="F1374" s="258" t="s">
        <v>2019</v>
      </c>
      <c r="G1374" s="258" t="s">
        <v>33</v>
      </c>
      <c r="H1374" s="258">
        <v>2</v>
      </c>
      <c r="I1374" s="258" t="s">
        <v>17</v>
      </c>
      <c r="J1374" s="258" t="s">
        <v>17</v>
      </c>
      <c r="K1374" s="258" t="s">
        <v>2454</v>
      </c>
      <c r="L1374" s="259">
        <v>45063</v>
      </c>
      <c r="M1374" s="258" t="s">
        <v>20</v>
      </c>
    </row>
    <row r="1375" spans="1:13" x14ac:dyDescent="0.25">
      <c r="A1375" s="260" t="s">
        <v>2455</v>
      </c>
      <c r="B1375" s="260" t="s">
        <v>2456</v>
      </c>
      <c r="C1375" s="260" t="s">
        <v>2457</v>
      </c>
      <c r="D1375" s="260" t="s">
        <v>2018</v>
      </c>
      <c r="E1375" s="260">
        <v>0</v>
      </c>
      <c r="F1375" s="260" t="s">
        <v>2019</v>
      </c>
      <c r="G1375" s="260" t="s">
        <v>33</v>
      </c>
      <c r="H1375" s="260">
        <v>2</v>
      </c>
      <c r="I1375" s="260" t="s">
        <v>17</v>
      </c>
      <c r="J1375" s="260" t="s">
        <v>17</v>
      </c>
      <c r="K1375" s="260" t="s">
        <v>2458</v>
      </c>
      <c r="L1375" s="261">
        <v>45063</v>
      </c>
      <c r="M1375" s="260" t="s">
        <v>20</v>
      </c>
    </row>
    <row r="1376" spans="1:13" x14ac:dyDescent="0.25">
      <c r="A1376" s="258" t="s">
        <v>2455</v>
      </c>
      <c r="B1376" s="258" t="s">
        <v>2456</v>
      </c>
      <c r="C1376" s="258" t="s">
        <v>2457</v>
      </c>
      <c r="D1376" s="258" t="s">
        <v>2021</v>
      </c>
      <c r="E1376" s="258">
        <v>0</v>
      </c>
      <c r="F1376" s="258" t="s">
        <v>2019</v>
      </c>
      <c r="G1376" s="258" t="s">
        <v>33</v>
      </c>
      <c r="H1376" s="258">
        <v>2</v>
      </c>
      <c r="I1376" s="258" t="s">
        <v>17</v>
      </c>
      <c r="J1376" s="258" t="s">
        <v>17</v>
      </c>
      <c r="K1376" s="258" t="s">
        <v>2459</v>
      </c>
      <c r="L1376" s="259">
        <v>45063</v>
      </c>
      <c r="M1376" s="258" t="s">
        <v>20</v>
      </c>
    </row>
    <row r="1377" spans="1:13" x14ac:dyDescent="0.25">
      <c r="A1377" s="260" t="s">
        <v>2455</v>
      </c>
      <c r="B1377" s="260" t="s">
        <v>2456</v>
      </c>
      <c r="C1377" s="260" t="s">
        <v>2457</v>
      </c>
      <c r="D1377" s="260" t="s">
        <v>2023</v>
      </c>
      <c r="E1377" s="260">
        <v>0</v>
      </c>
      <c r="F1377" s="260" t="s">
        <v>2019</v>
      </c>
      <c r="G1377" s="260" t="s">
        <v>33</v>
      </c>
      <c r="H1377" s="260">
        <v>2</v>
      </c>
      <c r="I1377" s="260" t="s">
        <v>17</v>
      </c>
      <c r="J1377" s="260" t="s">
        <v>17</v>
      </c>
      <c r="K1377" s="260" t="s">
        <v>2460</v>
      </c>
      <c r="L1377" s="261">
        <v>45063</v>
      </c>
      <c r="M1377" s="260" t="s">
        <v>20</v>
      </c>
    </row>
    <row r="1378" spans="1:13" x14ac:dyDescent="0.25">
      <c r="A1378" s="258" t="s">
        <v>2455</v>
      </c>
      <c r="B1378" s="258" t="s">
        <v>2456</v>
      </c>
      <c r="C1378" s="258" t="s">
        <v>2457</v>
      </c>
      <c r="D1378" s="258" t="s">
        <v>2025</v>
      </c>
      <c r="E1378" s="258">
        <v>0</v>
      </c>
      <c r="F1378" s="258" t="s">
        <v>2019</v>
      </c>
      <c r="G1378" s="258" t="s">
        <v>33</v>
      </c>
      <c r="H1378" s="258">
        <v>2</v>
      </c>
      <c r="I1378" s="258" t="s">
        <v>17</v>
      </c>
      <c r="J1378" s="258" t="s">
        <v>17</v>
      </c>
      <c r="K1378" s="258" t="s">
        <v>2461</v>
      </c>
      <c r="L1378" s="259">
        <v>45063</v>
      </c>
      <c r="M1378" s="258" t="s">
        <v>20</v>
      </c>
    </row>
    <row r="1379" spans="1:13" x14ac:dyDescent="0.25">
      <c r="A1379" s="260" t="s">
        <v>2455</v>
      </c>
      <c r="B1379" s="260" t="s">
        <v>2456</v>
      </c>
      <c r="C1379" s="260" t="s">
        <v>2457</v>
      </c>
      <c r="D1379" s="260" t="s">
        <v>2027</v>
      </c>
      <c r="E1379" s="260">
        <v>1</v>
      </c>
      <c r="F1379" s="260" t="s">
        <v>2019</v>
      </c>
      <c r="G1379" s="260" t="s">
        <v>33</v>
      </c>
      <c r="H1379" s="260">
        <v>2</v>
      </c>
      <c r="I1379" s="260" t="s">
        <v>17</v>
      </c>
      <c r="J1379" s="260" t="s">
        <v>17</v>
      </c>
      <c r="K1379" s="260" t="s">
        <v>2462</v>
      </c>
      <c r="L1379" s="261">
        <v>45063</v>
      </c>
      <c r="M1379" s="260" t="s">
        <v>20</v>
      </c>
    </row>
    <row r="1380" spans="1:13" x14ac:dyDescent="0.25">
      <c r="A1380" s="258" t="s">
        <v>2455</v>
      </c>
      <c r="B1380" s="258" t="s">
        <v>2456</v>
      </c>
      <c r="C1380" s="258" t="s">
        <v>2457</v>
      </c>
      <c r="D1380" s="258" t="s">
        <v>2029</v>
      </c>
      <c r="E1380" s="258">
        <v>1</v>
      </c>
      <c r="F1380" s="258" t="s">
        <v>2019</v>
      </c>
      <c r="G1380" s="258" t="s">
        <v>33</v>
      </c>
      <c r="H1380" s="258">
        <v>2</v>
      </c>
      <c r="I1380" s="258" t="s">
        <v>17</v>
      </c>
      <c r="J1380" s="258" t="s">
        <v>17</v>
      </c>
      <c r="K1380" s="258" t="s">
        <v>2463</v>
      </c>
      <c r="L1380" s="259">
        <v>45063</v>
      </c>
      <c r="M1380" s="258" t="s">
        <v>20</v>
      </c>
    </row>
    <row r="1381" spans="1:13" x14ac:dyDescent="0.25">
      <c r="A1381" s="260" t="s">
        <v>2455</v>
      </c>
      <c r="B1381" s="260" t="s">
        <v>2456</v>
      </c>
      <c r="C1381" s="260" t="s">
        <v>2457</v>
      </c>
      <c r="D1381" s="260" t="s">
        <v>2031</v>
      </c>
      <c r="E1381" s="260">
        <v>0</v>
      </c>
      <c r="F1381" s="260" t="s">
        <v>2019</v>
      </c>
      <c r="G1381" s="260" t="s">
        <v>33</v>
      </c>
      <c r="H1381" s="260">
        <v>2</v>
      </c>
      <c r="I1381" s="260" t="s">
        <v>17</v>
      </c>
      <c r="J1381" s="260" t="s">
        <v>17</v>
      </c>
      <c r="K1381" s="260" t="s">
        <v>2464</v>
      </c>
      <c r="L1381" s="261">
        <v>45063</v>
      </c>
      <c r="M1381" s="260" t="s">
        <v>20</v>
      </c>
    </row>
    <row r="1382" spans="1:13" x14ac:dyDescent="0.25">
      <c r="A1382" s="258" t="s">
        <v>2455</v>
      </c>
      <c r="B1382" s="258" t="s">
        <v>2456</v>
      </c>
      <c r="C1382" s="258" t="s">
        <v>2457</v>
      </c>
      <c r="D1382" s="258" t="s">
        <v>2033</v>
      </c>
      <c r="E1382" s="258">
        <v>1</v>
      </c>
      <c r="F1382" s="258" t="s">
        <v>2019</v>
      </c>
      <c r="G1382" s="258" t="s">
        <v>33</v>
      </c>
      <c r="H1382" s="258">
        <v>2</v>
      </c>
      <c r="I1382" s="258" t="s">
        <v>17</v>
      </c>
      <c r="J1382" s="258" t="s">
        <v>17</v>
      </c>
      <c r="K1382" s="258" t="s">
        <v>2465</v>
      </c>
      <c r="L1382" s="259">
        <v>45063</v>
      </c>
      <c r="M1382" s="258" t="s">
        <v>20</v>
      </c>
    </row>
    <row r="1383" spans="1:13" x14ac:dyDescent="0.25">
      <c r="A1383" s="260" t="s">
        <v>2455</v>
      </c>
      <c r="B1383" s="260" t="s">
        <v>2456</v>
      </c>
      <c r="C1383" s="260" t="s">
        <v>2457</v>
      </c>
      <c r="D1383" s="260" t="s">
        <v>2035</v>
      </c>
      <c r="E1383" s="260">
        <v>0</v>
      </c>
      <c r="F1383" s="260" t="s">
        <v>2019</v>
      </c>
      <c r="G1383" s="260" t="s">
        <v>33</v>
      </c>
      <c r="H1383" s="260">
        <v>2</v>
      </c>
      <c r="I1383" s="260" t="s">
        <v>17</v>
      </c>
      <c r="J1383" s="260" t="s">
        <v>17</v>
      </c>
      <c r="K1383" s="260" t="s">
        <v>2466</v>
      </c>
      <c r="L1383" s="261">
        <v>45063</v>
      </c>
      <c r="M1383" s="260" t="s">
        <v>20</v>
      </c>
    </row>
    <row r="1384" spans="1:13" x14ac:dyDescent="0.25">
      <c r="A1384" s="258" t="s">
        <v>2467</v>
      </c>
      <c r="B1384" s="258" t="s">
        <v>2468</v>
      </c>
      <c r="C1384" s="258" t="s">
        <v>2469</v>
      </c>
      <c r="D1384" s="258" t="s">
        <v>2018</v>
      </c>
      <c r="E1384" s="258">
        <v>0</v>
      </c>
      <c r="F1384" s="258" t="s">
        <v>2019</v>
      </c>
      <c r="G1384" s="258" t="s">
        <v>33</v>
      </c>
      <c r="H1384" s="258">
        <v>2</v>
      </c>
      <c r="I1384" s="258" t="s">
        <v>17</v>
      </c>
      <c r="J1384" s="258" t="s">
        <v>17</v>
      </c>
      <c r="K1384" s="258" t="s">
        <v>2470</v>
      </c>
      <c r="L1384" s="259">
        <v>45063</v>
      </c>
      <c r="M1384" s="258" t="s">
        <v>20</v>
      </c>
    </row>
    <row r="1385" spans="1:13" x14ac:dyDescent="0.25">
      <c r="A1385" s="260" t="s">
        <v>2467</v>
      </c>
      <c r="B1385" s="260" t="s">
        <v>2468</v>
      </c>
      <c r="C1385" s="260" t="s">
        <v>2469</v>
      </c>
      <c r="D1385" s="260" t="s">
        <v>2021</v>
      </c>
      <c r="E1385" s="260">
        <v>0</v>
      </c>
      <c r="F1385" s="260" t="s">
        <v>2019</v>
      </c>
      <c r="G1385" s="260" t="s">
        <v>33</v>
      </c>
      <c r="H1385" s="260">
        <v>2</v>
      </c>
      <c r="I1385" s="260" t="s">
        <v>17</v>
      </c>
      <c r="J1385" s="260" t="s">
        <v>17</v>
      </c>
      <c r="K1385" s="260" t="s">
        <v>2471</v>
      </c>
      <c r="L1385" s="261">
        <v>45063</v>
      </c>
      <c r="M1385" s="260" t="s">
        <v>20</v>
      </c>
    </row>
    <row r="1386" spans="1:13" x14ac:dyDescent="0.25">
      <c r="A1386" s="258" t="s">
        <v>2467</v>
      </c>
      <c r="B1386" s="258" t="s">
        <v>2468</v>
      </c>
      <c r="C1386" s="258" t="s">
        <v>2469</v>
      </c>
      <c r="D1386" s="258" t="s">
        <v>2023</v>
      </c>
      <c r="E1386" s="258">
        <v>0</v>
      </c>
      <c r="F1386" s="258" t="s">
        <v>2019</v>
      </c>
      <c r="G1386" s="258" t="s">
        <v>33</v>
      </c>
      <c r="H1386" s="258">
        <v>2</v>
      </c>
      <c r="I1386" s="258" t="s">
        <v>17</v>
      </c>
      <c r="J1386" s="258" t="s">
        <v>17</v>
      </c>
      <c r="K1386" s="258" t="s">
        <v>2472</v>
      </c>
      <c r="L1386" s="259">
        <v>45063</v>
      </c>
      <c r="M1386" s="258" t="s">
        <v>20</v>
      </c>
    </row>
    <row r="1387" spans="1:13" x14ac:dyDescent="0.25">
      <c r="A1387" s="260" t="s">
        <v>2467</v>
      </c>
      <c r="B1387" s="260" t="s">
        <v>2468</v>
      </c>
      <c r="C1387" s="260" t="s">
        <v>2469</v>
      </c>
      <c r="D1387" s="260" t="s">
        <v>2025</v>
      </c>
      <c r="E1387" s="260">
        <v>1</v>
      </c>
      <c r="F1387" s="260" t="s">
        <v>2019</v>
      </c>
      <c r="G1387" s="260" t="s">
        <v>33</v>
      </c>
      <c r="H1387" s="260">
        <v>2</v>
      </c>
      <c r="I1387" s="260" t="s">
        <v>17</v>
      </c>
      <c r="J1387" s="260" t="s">
        <v>17</v>
      </c>
      <c r="K1387" s="260" t="s">
        <v>2473</v>
      </c>
      <c r="L1387" s="261">
        <v>45063</v>
      </c>
      <c r="M1387" s="260" t="s">
        <v>20</v>
      </c>
    </row>
    <row r="1388" spans="1:13" x14ac:dyDescent="0.25">
      <c r="A1388" s="258" t="s">
        <v>2467</v>
      </c>
      <c r="B1388" s="258" t="s">
        <v>2468</v>
      </c>
      <c r="C1388" s="258" t="s">
        <v>2469</v>
      </c>
      <c r="D1388" s="258" t="s">
        <v>2027</v>
      </c>
      <c r="E1388" s="258">
        <v>3</v>
      </c>
      <c r="F1388" s="258" t="s">
        <v>2019</v>
      </c>
      <c r="G1388" s="258" t="s">
        <v>33</v>
      </c>
      <c r="H1388" s="258">
        <v>2</v>
      </c>
      <c r="I1388" s="258" t="s">
        <v>17</v>
      </c>
      <c r="J1388" s="258" t="s">
        <v>17</v>
      </c>
      <c r="K1388" s="258" t="s">
        <v>2474</v>
      </c>
      <c r="L1388" s="259">
        <v>45063</v>
      </c>
      <c r="M1388" s="258" t="s">
        <v>20</v>
      </c>
    </row>
    <row r="1389" spans="1:13" x14ac:dyDescent="0.25">
      <c r="A1389" s="260" t="s">
        <v>2467</v>
      </c>
      <c r="B1389" s="260" t="s">
        <v>2468</v>
      </c>
      <c r="C1389" s="260" t="s">
        <v>2469</v>
      </c>
      <c r="D1389" s="260" t="s">
        <v>2029</v>
      </c>
      <c r="E1389" s="260">
        <v>0</v>
      </c>
      <c r="F1389" s="260" t="s">
        <v>2019</v>
      </c>
      <c r="G1389" s="260" t="s">
        <v>33</v>
      </c>
      <c r="H1389" s="260">
        <v>2</v>
      </c>
      <c r="I1389" s="260" t="s">
        <v>17</v>
      </c>
      <c r="J1389" s="260" t="s">
        <v>17</v>
      </c>
      <c r="K1389" s="260" t="s">
        <v>2475</v>
      </c>
      <c r="L1389" s="261">
        <v>45063</v>
      </c>
      <c r="M1389" s="260" t="s">
        <v>20</v>
      </c>
    </row>
    <row r="1390" spans="1:13" x14ac:dyDescent="0.25">
      <c r="A1390" s="258" t="s">
        <v>2467</v>
      </c>
      <c r="B1390" s="258" t="s">
        <v>2468</v>
      </c>
      <c r="C1390" s="258" t="s">
        <v>2469</v>
      </c>
      <c r="D1390" s="258" t="s">
        <v>2031</v>
      </c>
      <c r="E1390" s="258">
        <v>0</v>
      </c>
      <c r="F1390" s="258" t="s">
        <v>2019</v>
      </c>
      <c r="G1390" s="258" t="s">
        <v>33</v>
      </c>
      <c r="H1390" s="258">
        <v>2</v>
      </c>
      <c r="I1390" s="258" t="s">
        <v>17</v>
      </c>
      <c r="J1390" s="258" t="s">
        <v>17</v>
      </c>
      <c r="K1390" s="258" t="s">
        <v>2476</v>
      </c>
      <c r="L1390" s="259">
        <v>45063</v>
      </c>
      <c r="M1390" s="258" t="s">
        <v>20</v>
      </c>
    </row>
    <row r="1391" spans="1:13" x14ac:dyDescent="0.25">
      <c r="A1391" s="260" t="s">
        <v>2467</v>
      </c>
      <c r="B1391" s="260" t="s">
        <v>2468</v>
      </c>
      <c r="C1391" s="260" t="s">
        <v>2469</v>
      </c>
      <c r="D1391" s="260" t="s">
        <v>2033</v>
      </c>
      <c r="E1391" s="260">
        <v>1</v>
      </c>
      <c r="F1391" s="260" t="s">
        <v>2019</v>
      </c>
      <c r="G1391" s="260" t="s">
        <v>33</v>
      </c>
      <c r="H1391" s="260">
        <v>2</v>
      </c>
      <c r="I1391" s="260" t="s">
        <v>17</v>
      </c>
      <c r="J1391" s="260" t="s">
        <v>17</v>
      </c>
      <c r="K1391" s="260" t="s">
        <v>2477</v>
      </c>
      <c r="L1391" s="261">
        <v>45063</v>
      </c>
      <c r="M1391" s="260" t="s">
        <v>20</v>
      </c>
    </row>
    <row r="1392" spans="1:13" x14ac:dyDescent="0.25">
      <c r="A1392" s="258" t="s">
        <v>2467</v>
      </c>
      <c r="B1392" s="258" t="s">
        <v>2468</v>
      </c>
      <c r="C1392" s="258" t="s">
        <v>2469</v>
      </c>
      <c r="D1392" s="258" t="s">
        <v>2035</v>
      </c>
      <c r="E1392" s="258">
        <v>0</v>
      </c>
      <c r="F1392" s="258" t="s">
        <v>2019</v>
      </c>
      <c r="G1392" s="258" t="s">
        <v>33</v>
      </c>
      <c r="H1392" s="258">
        <v>2</v>
      </c>
      <c r="I1392" s="258" t="s">
        <v>17</v>
      </c>
      <c r="J1392" s="258" t="s">
        <v>17</v>
      </c>
      <c r="K1392" s="258" t="s">
        <v>2478</v>
      </c>
      <c r="L1392" s="259">
        <v>45063</v>
      </c>
      <c r="M1392" s="258" t="s">
        <v>20</v>
      </c>
    </row>
    <row r="1393" spans="1:13" x14ac:dyDescent="0.25">
      <c r="A1393" s="260" t="s">
        <v>42</v>
      </c>
      <c r="B1393" s="260" t="s">
        <v>43</v>
      </c>
      <c r="C1393" s="260" t="s">
        <v>44</v>
      </c>
      <c r="D1393" s="260" t="s">
        <v>2018</v>
      </c>
      <c r="E1393" s="260">
        <v>3</v>
      </c>
      <c r="F1393" s="260" t="s">
        <v>2019</v>
      </c>
      <c r="G1393" s="260" t="s">
        <v>33</v>
      </c>
      <c r="H1393" s="260">
        <v>2</v>
      </c>
      <c r="I1393" s="260" t="s">
        <v>17</v>
      </c>
      <c r="J1393" s="260" t="s">
        <v>17</v>
      </c>
      <c r="K1393" s="260" t="s">
        <v>2479</v>
      </c>
      <c r="L1393" s="261">
        <v>45063</v>
      </c>
      <c r="M1393" s="260" t="s">
        <v>20</v>
      </c>
    </row>
    <row r="1394" spans="1:13" x14ac:dyDescent="0.25">
      <c r="A1394" s="258" t="s">
        <v>42</v>
      </c>
      <c r="B1394" s="258" t="s">
        <v>43</v>
      </c>
      <c r="C1394" s="258" t="s">
        <v>44</v>
      </c>
      <c r="D1394" s="258" t="s">
        <v>2021</v>
      </c>
      <c r="E1394" s="258">
        <v>1</v>
      </c>
      <c r="F1394" s="258" t="s">
        <v>2019</v>
      </c>
      <c r="G1394" s="258" t="s">
        <v>33</v>
      </c>
      <c r="H1394" s="258">
        <v>2</v>
      </c>
      <c r="I1394" s="258" t="s">
        <v>17</v>
      </c>
      <c r="J1394" s="258" t="s">
        <v>17</v>
      </c>
      <c r="K1394" s="258" t="s">
        <v>2480</v>
      </c>
      <c r="L1394" s="259">
        <v>45063</v>
      </c>
      <c r="M1394" s="258" t="s">
        <v>20</v>
      </c>
    </row>
    <row r="1395" spans="1:13" x14ac:dyDescent="0.25">
      <c r="A1395" s="260" t="s">
        <v>42</v>
      </c>
      <c r="B1395" s="260" t="s">
        <v>43</v>
      </c>
      <c r="C1395" s="260" t="s">
        <v>44</v>
      </c>
      <c r="D1395" s="260" t="s">
        <v>2023</v>
      </c>
      <c r="E1395" s="260">
        <v>2</v>
      </c>
      <c r="F1395" s="260" t="s">
        <v>2019</v>
      </c>
      <c r="G1395" s="260" t="s">
        <v>33</v>
      </c>
      <c r="H1395" s="260">
        <v>2</v>
      </c>
      <c r="I1395" s="260" t="s">
        <v>17</v>
      </c>
      <c r="J1395" s="260" t="s">
        <v>17</v>
      </c>
      <c r="K1395" s="260" t="s">
        <v>2481</v>
      </c>
      <c r="L1395" s="261">
        <v>45063</v>
      </c>
      <c r="M1395" s="260" t="s">
        <v>20</v>
      </c>
    </row>
    <row r="1396" spans="1:13" x14ac:dyDescent="0.25">
      <c r="A1396" s="258" t="s">
        <v>42</v>
      </c>
      <c r="B1396" s="258" t="s">
        <v>43</v>
      </c>
      <c r="C1396" s="258" t="s">
        <v>44</v>
      </c>
      <c r="D1396" s="258" t="s">
        <v>2025</v>
      </c>
      <c r="E1396" s="258">
        <v>0</v>
      </c>
      <c r="F1396" s="258" t="s">
        <v>2019</v>
      </c>
      <c r="G1396" s="258" t="s">
        <v>33</v>
      </c>
      <c r="H1396" s="258">
        <v>2</v>
      </c>
      <c r="I1396" s="258" t="s">
        <v>17</v>
      </c>
      <c r="J1396" s="258" t="s">
        <v>17</v>
      </c>
      <c r="K1396" s="258" t="s">
        <v>2482</v>
      </c>
      <c r="L1396" s="259">
        <v>45063</v>
      </c>
      <c r="M1396" s="258" t="s">
        <v>20</v>
      </c>
    </row>
    <row r="1397" spans="1:13" x14ac:dyDescent="0.25">
      <c r="A1397" s="260" t="s">
        <v>42</v>
      </c>
      <c r="B1397" s="260" t="s">
        <v>43</v>
      </c>
      <c r="C1397" s="260" t="s">
        <v>44</v>
      </c>
      <c r="D1397" s="260" t="s">
        <v>2027</v>
      </c>
      <c r="E1397" s="260">
        <v>3</v>
      </c>
      <c r="F1397" s="260" t="s">
        <v>2019</v>
      </c>
      <c r="G1397" s="260" t="s">
        <v>33</v>
      </c>
      <c r="H1397" s="260">
        <v>2</v>
      </c>
      <c r="I1397" s="260" t="s">
        <v>17</v>
      </c>
      <c r="J1397" s="260" t="s">
        <v>17</v>
      </c>
      <c r="K1397" s="260" t="s">
        <v>2483</v>
      </c>
      <c r="L1397" s="261">
        <v>45063</v>
      </c>
      <c r="M1397" s="260" t="s">
        <v>20</v>
      </c>
    </row>
    <row r="1398" spans="1:13" x14ac:dyDescent="0.25">
      <c r="A1398" s="258" t="s">
        <v>42</v>
      </c>
      <c r="B1398" s="258" t="s">
        <v>43</v>
      </c>
      <c r="C1398" s="258" t="s">
        <v>44</v>
      </c>
      <c r="D1398" s="258" t="s">
        <v>2029</v>
      </c>
      <c r="E1398" s="258">
        <v>0</v>
      </c>
      <c r="F1398" s="258" t="s">
        <v>2019</v>
      </c>
      <c r="G1398" s="258" t="s">
        <v>33</v>
      </c>
      <c r="H1398" s="258">
        <v>2</v>
      </c>
      <c r="I1398" s="258" t="s">
        <v>17</v>
      </c>
      <c r="J1398" s="258" t="s">
        <v>17</v>
      </c>
      <c r="K1398" s="258" t="s">
        <v>2484</v>
      </c>
      <c r="L1398" s="259">
        <v>45063</v>
      </c>
      <c r="M1398" s="258" t="s">
        <v>20</v>
      </c>
    </row>
    <row r="1399" spans="1:13" x14ac:dyDescent="0.25">
      <c r="A1399" s="260" t="s">
        <v>42</v>
      </c>
      <c r="B1399" s="260" t="s">
        <v>43</v>
      </c>
      <c r="C1399" s="260" t="s">
        <v>44</v>
      </c>
      <c r="D1399" s="260" t="s">
        <v>2031</v>
      </c>
      <c r="E1399" s="260">
        <v>3</v>
      </c>
      <c r="F1399" s="260" t="s">
        <v>2019</v>
      </c>
      <c r="G1399" s="260" t="s">
        <v>33</v>
      </c>
      <c r="H1399" s="260">
        <v>2</v>
      </c>
      <c r="I1399" s="260" t="s">
        <v>17</v>
      </c>
      <c r="J1399" s="260" t="s">
        <v>17</v>
      </c>
      <c r="K1399" s="260" t="s">
        <v>2485</v>
      </c>
      <c r="L1399" s="261">
        <v>45063</v>
      </c>
      <c r="M1399" s="260" t="s">
        <v>20</v>
      </c>
    </row>
    <row r="1400" spans="1:13" x14ac:dyDescent="0.25">
      <c r="A1400" s="258" t="s">
        <v>42</v>
      </c>
      <c r="B1400" s="258" t="s">
        <v>43</v>
      </c>
      <c r="C1400" s="258" t="s">
        <v>44</v>
      </c>
      <c r="D1400" s="258" t="s">
        <v>2033</v>
      </c>
      <c r="E1400" s="258">
        <v>2</v>
      </c>
      <c r="F1400" s="258" t="s">
        <v>2019</v>
      </c>
      <c r="G1400" s="258" t="s">
        <v>33</v>
      </c>
      <c r="H1400" s="258">
        <v>2</v>
      </c>
      <c r="I1400" s="258" t="s">
        <v>17</v>
      </c>
      <c r="J1400" s="258" t="s">
        <v>17</v>
      </c>
      <c r="K1400" s="258" t="s">
        <v>2486</v>
      </c>
      <c r="L1400" s="259">
        <v>45063</v>
      </c>
      <c r="M1400" s="258" t="s">
        <v>20</v>
      </c>
    </row>
    <row r="1401" spans="1:13" x14ac:dyDescent="0.25">
      <c r="A1401" s="260" t="s">
        <v>42</v>
      </c>
      <c r="B1401" s="260" t="s">
        <v>43</v>
      </c>
      <c r="C1401" s="260" t="s">
        <v>44</v>
      </c>
      <c r="D1401" s="260" t="s">
        <v>2035</v>
      </c>
      <c r="E1401" s="260">
        <v>0</v>
      </c>
      <c r="F1401" s="260" t="s">
        <v>2019</v>
      </c>
      <c r="G1401" s="260" t="s">
        <v>33</v>
      </c>
      <c r="H1401" s="260">
        <v>2</v>
      </c>
      <c r="I1401" s="260" t="s">
        <v>17</v>
      </c>
      <c r="J1401" s="260" t="s">
        <v>17</v>
      </c>
      <c r="K1401" s="260" t="s">
        <v>2487</v>
      </c>
      <c r="L1401" s="261">
        <v>45063</v>
      </c>
      <c r="M1401" s="260" t="s">
        <v>20</v>
      </c>
    </row>
    <row r="1402" spans="1:13" x14ac:dyDescent="0.25">
      <c r="A1402" s="258" t="s">
        <v>501</v>
      </c>
      <c r="B1402" s="258" t="s">
        <v>502</v>
      </c>
      <c r="C1402" s="258" t="s">
        <v>503</v>
      </c>
      <c r="D1402" s="258" t="s">
        <v>2018</v>
      </c>
      <c r="E1402" s="258">
        <v>2</v>
      </c>
      <c r="F1402" s="258" t="s">
        <v>2019</v>
      </c>
      <c r="G1402" s="258" t="s">
        <v>33</v>
      </c>
      <c r="H1402" s="258">
        <v>2</v>
      </c>
      <c r="I1402" s="258" t="s">
        <v>17</v>
      </c>
      <c r="J1402" s="258" t="s">
        <v>17</v>
      </c>
      <c r="K1402" s="258" t="s">
        <v>2488</v>
      </c>
      <c r="L1402" s="259">
        <v>45063</v>
      </c>
      <c r="M1402" s="258" t="s">
        <v>20</v>
      </c>
    </row>
    <row r="1403" spans="1:13" x14ac:dyDescent="0.25">
      <c r="A1403" s="260" t="s">
        <v>501</v>
      </c>
      <c r="B1403" s="260" t="s">
        <v>502</v>
      </c>
      <c r="C1403" s="260" t="s">
        <v>503</v>
      </c>
      <c r="D1403" s="260" t="s">
        <v>2021</v>
      </c>
      <c r="E1403" s="260">
        <v>1</v>
      </c>
      <c r="F1403" s="260" t="s">
        <v>2019</v>
      </c>
      <c r="G1403" s="260" t="s">
        <v>33</v>
      </c>
      <c r="H1403" s="260">
        <v>2</v>
      </c>
      <c r="I1403" s="260" t="s">
        <v>17</v>
      </c>
      <c r="J1403" s="260" t="s">
        <v>17</v>
      </c>
      <c r="K1403" s="260" t="s">
        <v>2489</v>
      </c>
      <c r="L1403" s="261">
        <v>45063</v>
      </c>
      <c r="M1403" s="260" t="s">
        <v>20</v>
      </c>
    </row>
    <row r="1404" spans="1:13" x14ac:dyDescent="0.25">
      <c r="A1404" s="258" t="s">
        <v>501</v>
      </c>
      <c r="B1404" s="258" t="s">
        <v>502</v>
      </c>
      <c r="C1404" s="258" t="s">
        <v>503</v>
      </c>
      <c r="D1404" s="258" t="s">
        <v>2023</v>
      </c>
      <c r="E1404" s="258">
        <v>2</v>
      </c>
      <c r="F1404" s="258" t="s">
        <v>2019</v>
      </c>
      <c r="G1404" s="258" t="s">
        <v>33</v>
      </c>
      <c r="H1404" s="258">
        <v>2</v>
      </c>
      <c r="I1404" s="258" t="s">
        <v>17</v>
      </c>
      <c r="J1404" s="258" t="s">
        <v>17</v>
      </c>
      <c r="K1404" s="258" t="s">
        <v>2490</v>
      </c>
      <c r="L1404" s="259">
        <v>45063</v>
      </c>
      <c r="M1404" s="258" t="s">
        <v>20</v>
      </c>
    </row>
    <row r="1405" spans="1:13" x14ac:dyDescent="0.25">
      <c r="A1405" s="260" t="s">
        <v>501</v>
      </c>
      <c r="B1405" s="260" t="s">
        <v>502</v>
      </c>
      <c r="C1405" s="260" t="s">
        <v>503</v>
      </c>
      <c r="D1405" s="260" t="s">
        <v>2025</v>
      </c>
      <c r="E1405" s="260">
        <v>3</v>
      </c>
      <c r="F1405" s="260" t="s">
        <v>2019</v>
      </c>
      <c r="G1405" s="260" t="s">
        <v>33</v>
      </c>
      <c r="H1405" s="260">
        <v>2</v>
      </c>
      <c r="I1405" s="260" t="s">
        <v>17</v>
      </c>
      <c r="J1405" s="260" t="s">
        <v>17</v>
      </c>
      <c r="K1405" s="260" t="s">
        <v>2491</v>
      </c>
      <c r="L1405" s="261">
        <v>45063</v>
      </c>
      <c r="M1405" s="260" t="s">
        <v>20</v>
      </c>
    </row>
    <row r="1406" spans="1:13" x14ac:dyDescent="0.25">
      <c r="A1406" s="258" t="s">
        <v>501</v>
      </c>
      <c r="B1406" s="258" t="s">
        <v>502</v>
      </c>
      <c r="C1406" s="258" t="s">
        <v>503</v>
      </c>
      <c r="D1406" s="258" t="s">
        <v>2027</v>
      </c>
      <c r="E1406" s="258">
        <v>3</v>
      </c>
      <c r="F1406" s="258" t="s">
        <v>2019</v>
      </c>
      <c r="G1406" s="258" t="s">
        <v>33</v>
      </c>
      <c r="H1406" s="258">
        <v>2</v>
      </c>
      <c r="I1406" s="258" t="s">
        <v>17</v>
      </c>
      <c r="J1406" s="258" t="s">
        <v>17</v>
      </c>
      <c r="K1406" s="258" t="s">
        <v>2492</v>
      </c>
      <c r="L1406" s="259">
        <v>45063</v>
      </c>
      <c r="M1406" s="258" t="s">
        <v>20</v>
      </c>
    </row>
    <row r="1407" spans="1:13" x14ac:dyDescent="0.25">
      <c r="A1407" s="260" t="s">
        <v>501</v>
      </c>
      <c r="B1407" s="260" t="s">
        <v>502</v>
      </c>
      <c r="C1407" s="260" t="s">
        <v>503</v>
      </c>
      <c r="D1407" s="260" t="s">
        <v>2029</v>
      </c>
      <c r="E1407" s="260">
        <v>3</v>
      </c>
      <c r="F1407" s="260" t="s">
        <v>2019</v>
      </c>
      <c r="G1407" s="260" t="s">
        <v>33</v>
      </c>
      <c r="H1407" s="260">
        <v>2</v>
      </c>
      <c r="I1407" s="260" t="s">
        <v>17</v>
      </c>
      <c r="J1407" s="260" t="s">
        <v>17</v>
      </c>
      <c r="K1407" s="260" t="s">
        <v>2493</v>
      </c>
      <c r="L1407" s="261">
        <v>45063</v>
      </c>
      <c r="M1407" s="260" t="s">
        <v>20</v>
      </c>
    </row>
    <row r="1408" spans="1:13" x14ac:dyDescent="0.25">
      <c r="A1408" s="258" t="s">
        <v>501</v>
      </c>
      <c r="B1408" s="258" t="s">
        <v>502</v>
      </c>
      <c r="C1408" s="258" t="s">
        <v>503</v>
      </c>
      <c r="D1408" s="258" t="s">
        <v>2031</v>
      </c>
      <c r="E1408" s="258">
        <v>3</v>
      </c>
      <c r="F1408" s="258" t="s">
        <v>2019</v>
      </c>
      <c r="G1408" s="258" t="s">
        <v>33</v>
      </c>
      <c r="H1408" s="258">
        <v>2</v>
      </c>
      <c r="I1408" s="258" t="s">
        <v>17</v>
      </c>
      <c r="J1408" s="258" t="s">
        <v>17</v>
      </c>
      <c r="K1408" s="258" t="s">
        <v>2494</v>
      </c>
      <c r="L1408" s="259">
        <v>45063</v>
      </c>
      <c r="M1408" s="258" t="s">
        <v>20</v>
      </c>
    </row>
    <row r="1409" spans="1:13" x14ac:dyDescent="0.25">
      <c r="A1409" s="260" t="s">
        <v>501</v>
      </c>
      <c r="B1409" s="260" t="s">
        <v>502</v>
      </c>
      <c r="C1409" s="260" t="s">
        <v>503</v>
      </c>
      <c r="D1409" s="260" t="s">
        <v>2033</v>
      </c>
      <c r="E1409" s="260">
        <v>3</v>
      </c>
      <c r="F1409" s="260" t="s">
        <v>2019</v>
      </c>
      <c r="G1409" s="260" t="s">
        <v>33</v>
      </c>
      <c r="H1409" s="260">
        <v>2</v>
      </c>
      <c r="I1409" s="260" t="s">
        <v>17</v>
      </c>
      <c r="J1409" s="260" t="s">
        <v>17</v>
      </c>
      <c r="K1409" s="260" t="s">
        <v>2495</v>
      </c>
      <c r="L1409" s="261">
        <v>45063</v>
      </c>
      <c r="M1409" s="260" t="s">
        <v>20</v>
      </c>
    </row>
    <row r="1410" spans="1:13" x14ac:dyDescent="0.25">
      <c r="A1410" s="258" t="s">
        <v>501</v>
      </c>
      <c r="B1410" s="258" t="s">
        <v>502</v>
      </c>
      <c r="C1410" s="258" t="s">
        <v>503</v>
      </c>
      <c r="D1410" s="258" t="s">
        <v>2035</v>
      </c>
      <c r="E1410" s="258">
        <v>2</v>
      </c>
      <c r="F1410" s="258" t="s">
        <v>2019</v>
      </c>
      <c r="G1410" s="258" t="s">
        <v>33</v>
      </c>
      <c r="H1410" s="258">
        <v>2</v>
      </c>
      <c r="I1410" s="258" t="s">
        <v>17</v>
      </c>
      <c r="J1410" s="258" t="s">
        <v>17</v>
      </c>
      <c r="K1410" s="258" t="s">
        <v>2496</v>
      </c>
      <c r="L1410" s="259">
        <v>45063</v>
      </c>
      <c r="M1410" s="258" t="s">
        <v>20</v>
      </c>
    </row>
    <row r="1411" spans="1:13" x14ac:dyDescent="0.25">
      <c r="A1411" s="260" t="s">
        <v>585</v>
      </c>
      <c r="B1411" s="260" t="s">
        <v>586</v>
      </c>
      <c r="C1411" s="260" t="s">
        <v>587</v>
      </c>
      <c r="D1411" s="260" t="s">
        <v>2018</v>
      </c>
      <c r="E1411" s="260">
        <v>2</v>
      </c>
      <c r="F1411" s="260" t="s">
        <v>2019</v>
      </c>
      <c r="G1411" s="260" t="s">
        <v>33</v>
      </c>
      <c r="H1411" s="260">
        <v>2</v>
      </c>
      <c r="I1411" s="260" t="s">
        <v>17</v>
      </c>
      <c r="J1411" s="260" t="s">
        <v>17</v>
      </c>
      <c r="K1411" s="260" t="s">
        <v>2497</v>
      </c>
      <c r="L1411" s="261">
        <v>45063</v>
      </c>
      <c r="M1411" s="260" t="s">
        <v>20</v>
      </c>
    </row>
    <row r="1412" spans="1:13" x14ac:dyDescent="0.25">
      <c r="A1412" s="258" t="s">
        <v>585</v>
      </c>
      <c r="B1412" s="258" t="s">
        <v>586</v>
      </c>
      <c r="C1412" s="258" t="s">
        <v>587</v>
      </c>
      <c r="D1412" s="258" t="s">
        <v>2021</v>
      </c>
      <c r="E1412" s="258">
        <v>0</v>
      </c>
      <c r="F1412" s="258" t="s">
        <v>2019</v>
      </c>
      <c r="G1412" s="258" t="s">
        <v>33</v>
      </c>
      <c r="H1412" s="258">
        <v>2</v>
      </c>
      <c r="I1412" s="258" t="s">
        <v>17</v>
      </c>
      <c r="J1412" s="258" t="s">
        <v>17</v>
      </c>
      <c r="K1412" s="258" t="s">
        <v>2498</v>
      </c>
      <c r="L1412" s="259">
        <v>45063</v>
      </c>
      <c r="M1412" s="258" t="s">
        <v>20</v>
      </c>
    </row>
    <row r="1413" spans="1:13" x14ac:dyDescent="0.25">
      <c r="A1413" s="260" t="s">
        <v>585</v>
      </c>
      <c r="B1413" s="260" t="s">
        <v>586</v>
      </c>
      <c r="C1413" s="260" t="s">
        <v>587</v>
      </c>
      <c r="D1413" s="260" t="s">
        <v>2023</v>
      </c>
      <c r="E1413" s="260">
        <v>2</v>
      </c>
      <c r="F1413" s="260" t="s">
        <v>2019</v>
      </c>
      <c r="G1413" s="260" t="s">
        <v>33</v>
      </c>
      <c r="H1413" s="260">
        <v>2</v>
      </c>
      <c r="I1413" s="260" t="s">
        <v>17</v>
      </c>
      <c r="J1413" s="260" t="s">
        <v>17</v>
      </c>
      <c r="K1413" s="260" t="s">
        <v>2499</v>
      </c>
      <c r="L1413" s="261">
        <v>45063</v>
      </c>
      <c r="M1413" s="260" t="s">
        <v>20</v>
      </c>
    </row>
    <row r="1414" spans="1:13" x14ac:dyDescent="0.25">
      <c r="A1414" s="258" t="s">
        <v>585</v>
      </c>
      <c r="B1414" s="258" t="s">
        <v>586</v>
      </c>
      <c r="C1414" s="258" t="s">
        <v>587</v>
      </c>
      <c r="D1414" s="258" t="s">
        <v>2025</v>
      </c>
      <c r="E1414" s="258">
        <v>1</v>
      </c>
      <c r="F1414" s="258" t="s">
        <v>2019</v>
      </c>
      <c r="G1414" s="258" t="s">
        <v>33</v>
      </c>
      <c r="H1414" s="258">
        <v>2</v>
      </c>
      <c r="I1414" s="258" t="s">
        <v>17</v>
      </c>
      <c r="J1414" s="258" t="s">
        <v>17</v>
      </c>
      <c r="K1414" s="258" t="s">
        <v>2500</v>
      </c>
      <c r="L1414" s="259">
        <v>45063</v>
      </c>
      <c r="M1414" s="258" t="s">
        <v>20</v>
      </c>
    </row>
    <row r="1415" spans="1:13" x14ac:dyDescent="0.25">
      <c r="A1415" s="260" t="s">
        <v>585</v>
      </c>
      <c r="B1415" s="260" t="s">
        <v>586</v>
      </c>
      <c r="C1415" s="260" t="s">
        <v>587</v>
      </c>
      <c r="D1415" s="260" t="s">
        <v>2027</v>
      </c>
      <c r="E1415" s="260">
        <v>3</v>
      </c>
      <c r="F1415" s="260" t="s">
        <v>2019</v>
      </c>
      <c r="G1415" s="260" t="s">
        <v>33</v>
      </c>
      <c r="H1415" s="260">
        <v>2</v>
      </c>
      <c r="I1415" s="260" t="s">
        <v>17</v>
      </c>
      <c r="J1415" s="260" t="s">
        <v>17</v>
      </c>
      <c r="K1415" s="260" t="s">
        <v>2501</v>
      </c>
      <c r="L1415" s="261">
        <v>45063</v>
      </c>
      <c r="M1415" s="260" t="s">
        <v>20</v>
      </c>
    </row>
    <row r="1416" spans="1:13" x14ac:dyDescent="0.25">
      <c r="A1416" s="258" t="s">
        <v>585</v>
      </c>
      <c r="B1416" s="258" t="s">
        <v>586</v>
      </c>
      <c r="C1416" s="258" t="s">
        <v>587</v>
      </c>
      <c r="D1416" s="258" t="s">
        <v>2029</v>
      </c>
      <c r="E1416" s="258">
        <v>3</v>
      </c>
      <c r="F1416" s="258" t="s">
        <v>2019</v>
      </c>
      <c r="G1416" s="258" t="s">
        <v>33</v>
      </c>
      <c r="H1416" s="258">
        <v>2</v>
      </c>
      <c r="I1416" s="258" t="s">
        <v>17</v>
      </c>
      <c r="J1416" s="258" t="s">
        <v>17</v>
      </c>
      <c r="K1416" s="258" t="s">
        <v>2502</v>
      </c>
      <c r="L1416" s="259">
        <v>45063</v>
      </c>
      <c r="M1416" s="258" t="s">
        <v>20</v>
      </c>
    </row>
    <row r="1417" spans="1:13" x14ac:dyDescent="0.25">
      <c r="A1417" s="260" t="s">
        <v>585</v>
      </c>
      <c r="B1417" s="260" t="s">
        <v>586</v>
      </c>
      <c r="C1417" s="260" t="s">
        <v>587</v>
      </c>
      <c r="D1417" s="260" t="s">
        <v>2031</v>
      </c>
      <c r="E1417" s="260">
        <v>2</v>
      </c>
      <c r="F1417" s="260" t="s">
        <v>2019</v>
      </c>
      <c r="G1417" s="260" t="s">
        <v>33</v>
      </c>
      <c r="H1417" s="260">
        <v>2</v>
      </c>
      <c r="I1417" s="260" t="s">
        <v>17</v>
      </c>
      <c r="J1417" s="260" t="s">
        <v>17</v>
      </c>
      <c r="K1417" s="260" t="s">
        <v>2503</v>
      </c>
      <c r="L1417" s="261">
        <v>45063</v>
      </c>
      <c r="M1417" s="260" t="s">
        <v>20</v>
      </c>
    </row>
    <row r="1418" spans="1:13" x14ac:dyDescent="0.25">
      <c r="A1418" s="258" t="s">
        <v>585</v>
      </c>
      <c r="B1418" s="258" t="s">
        <v>586</v>
      </c>
      <c r="C1418" s="258" t="s">
        <v>587</v>
      </c>
      <c r="D1418" s="258" t="s">
        <v>2033</v>
      </c>
      <c r="E1418" s="258">
        <v>2</v>
      </c>
      <c r="F1418" s="258" t="s">
        <v>2019</v>
      </c>
      <c r="G1418" s="258" t="s">
        <v>33</v>
      </c>
      <c r="H1418" s="258">
        <v>2</v>
      </c>
      <c r="I1418" s="258" t="s">
        <v>17</v>
      </c>
      <c r="J1418" s="258" t="s">
        <v>17</v>
      </c>
      <c r="K1418" s="258" t="s">
        <v>2504</v>
      </c>
      <c r="L1418" s="259">
        <v>45063</v>
      </c>
      <c r="M1418" s="258" t="s">
        <v>20</v>
      </c>
    </row>
    <row r="1419" spans="1:13" x14ac:dyDescent="0.25">
      <c r="A1419" s="260" t="s">
        <v>585</v>
      </c>
      <c r="B1419" s="260" t="s">
        <v>586</v>
      </c>
      <c r="C1419" s="260" t="s">
        <v>587</v>
      </c>
      <c r="D1419" s="260" t="s">
        <v>2035</v>
      </c>
      <c r="E1419" s="260">
        <v>3</v>
      </c>
      <c r="F1419" s="260" t="s">
        <v>2019</v>
      </c>
      <c r="G1419" s="260" t="s">
        <v>33</v>
      </c>
      <c r="H1419" s="260">
        <v>2</v>
      </c>
      <c r="I1419" s="260" t="s">
        <v>17</v>
      </c>
      <c r="J1419" s="260" t="s">
        <v>17</v>
      </c>
      <c r="K1419" s="260" t="s">
        <v>2505</v>
      </c>
      <c r="L1419" s="261">
        <v>45063</v>
      </c>
      <c r="M1419" s="260" t="s">
        <v>20</v>
      </c>
    </row>
    <row r="1420" spans="1:13" x14ac:dyDescent="0.25">
      <c r="A1420" s="258" t="s">
        <v>549</v>
      </c>
      <c r="B1420" s="258" t="s">
        <v>550</v>
      </c>
      <c r="C1420" s="258" t="s">
        <v>551</v>
      </c>
      <c r="D1420" s="258" t="s">
        <v>2018</v>
      </c>
      <c r="E1420" s="258">
        <v>2</v>
      </c>
      <c r="F1420" s="258" t="s">
        <v>2019</v>
      </c>
      <c r="G1420" s="258" t="s">
        <v>33</v>
      </c>
      <c r="H1420" s="258">
        <v>2</v>
      </c>
      <c r="I1420" s="258" t="s">
        <v>17</v>
      </c>
      <c r="J1420" s="258" t="s">
        <v>17</v>
      </c>
      <c r="K1420" s="258" t="s">
        <v>2506</v>
      </c>
      <c r="L1420" s="259">
        <v>45063</v>
      </c>
      <c r="M1420" s="258" t="s">
        <v>20</v>
      </c>
    </row>
    <row r="1421" spans="1:13" x14ac:dyDescent="0.25">
      <c r="A1421" s="260" t="s">
        <v>549</v>
      </c>
      <c r="B1421" s="260" t="s">
        <v>550</v>
      </c>
      <c r="C1421" s="260" t="s">
        <v>551</v>
      </c>
      <c r="D1421" s="260" t="s">
        <v>2021</v>
      </c>
      <c r="E1421" s="260">
        <v>2</v>
      </c>
      <c r="F1421" s="260" t="s">
        <v>2019</v>
      </c>
      <c r="G1421" s="260" t="s">
        <v>33</v>
      </c>
      <c r="H1421" s="260">
        <v>2</v>
      </c>
      <c r="I1421" s="260" t="s">
        <v>17</v>
      </c>
      <c r="J1421" s="260" t="s">
        <v>17</v>
      </c>
      <c r="K1421" s="260" t="s">
        <v>2507</v>
      </c>
      <c r="L1421" s="261">
        <v>45063</v>
      </c>
      <c r="M1421" s="260" t="s">
        <v>20</v>
      </c>
    </row>
    <row r="1422" spans="1:13" x14ac:dyDescent="0.25">
      <c r="A1422" s="258" t="s">
        <v>549</v>
      </c>
      <c r="B1422" s="258" t="s">
        <v>550</v>
      </c>
      <c r="C1422" s="258" t="s">
        <v>551</v>
      </c>
      <c r="D1422" s="258" t="s">
        <v>2023</v>
      </c>
      <c r="E1422" s="258">
        <v>2</v>
      </c>
      <c r="F1422" s="258" t="s">
        <v>2019</v>
      </c>
      <c r="G1422" s="258" t="s">
        <v>33</v>
      </c>
      <c r="H1422" s="258">
        <v>2</v>
      </c>
      <c r="I1422" s="258" t="s">
        <v>17</v>
      </c>
      <c r="J1422" s="258" t="s">
        <v>17</v>
      </c>
      <c r="K1422" s="258" t="s">
        <v>2508</v>
      </c>
      <c r="L1422" s="259">
        <v>45063</v>
      </c>
      <c r="M1422" s="258" t="s">
        <v>20</v>
      </c>
    </row>
    <row r="1423" spans="1:13" x14ac:dyDescent="0.25">
      <c r="A1423" s="260" t="s">
        <v>549</v>
      </c>
      <c r="B1423" s="260" t="s">
        <v>550</v>
      </c>
      <c r="C1423" s="260" t="s">
        <v>551</v>
      </c>
      <c r="D1423" s="260" t="s">
        <v>2025</v>
      </c>
      <c r="E1423" s="260">
        <v>2</v>
      </c>
      <c r="F1423" s="260" t="s">
        <v>2019</v>
      </c>
      <c r="G1423" s="260" t="s">
        <v>33</v>
      </c>
      <c r="H1423" s="260">
        <v>2</v>
      </c>
      <c r="I1423" s="260" t="s">
        <v>17</v>
      </c>
      <c r="J1423" s="260" t="s">
        <v>17</v>
      </c>
      <c r="K1423" s="260" t="s">
        <v>2509</v>
      </c>
      <c r="L1423" s="261">
        <v>45063</v>
      </c>
      <c r="M1423" s="260" t="s">
        <v>20</v>
      </c>
    </row>
    <row r="1424" spans="1:13" x14ac:dyDescent="0.25">
      <c r="A1424" s="258" t="s">
        <v>549</v>
      </c>
      <c r="B1424" s="258" t="s">
        <v>550</v>
      </c>
      <c r="C1424" s="258" t="s">
        <v>551</v>
      </c>
      <c r="D1424" s="258" t="s">
        <v>2027</v>
      </c>
      <c r="E1424" s="258">
        <v>3</v>
      </c>
      <c r="F1424" s="258" t="s">
        <v>2019</v>
      </c>
      <c r="G1424" s="258" t="s">
        <v>33</v>
      </c>
      <c r="H1424" s="258">
        <v>2</v>
      </c>
      <c r="I1424" s="258" t="s">
        <v>17</v>
      </c>
      <c r="J1424" s="258" t="s">
        <v>17</v>
      </c>
      <c r="K1424" s="258" t="s">
        <v>2510</v>
      </c>
      <c r="L1424" s="259">
        <v>45063</v>
      </c>
      <c r="M1424" s="258" t="s">
        <v>20</v>
      </c>
    </row>
    <row r="1425" spans="1:13" x14ac:dyDescent="0.25">
      <c r="A1425" s="260" t="s">
        <v>549</v>
      </c>
      <c r="B1425" s="260" t="s">
        <v>550</v>
      </c>
      <c r="C1425" s="260" t="s">
        <v>551</v>
      </c>
      <c r="D1425" s="260" t="s">
        <v>2029</v>
      </c>
      <c r="E1425" s="260">
        <v>1</v>
      </c>
      <c r="F1425" s="260" t="s">
        <v>2019</v>
      </c>
      <c r="G1425" s="260" t="s">
        <v>33</v>
      </c>
      <c r="H1425" s="260">
        <v>2</v>
      </c>
      <c r="I1425" s="260" t="s">
        <v>17</v>
      </c>
      <c r="J1425" s="260" t="s">
        <v>17</v>
      </c>
      <c r="K1425" s="260" t="s">
        <v>2511</v>
      </c>
      <c r="L1425" s="261">
        <v>45063</v>
      </c>
      <c r="M1425" s="260" t="s">
        <v>20</v>
      </c>
    </row>
    <row r="1426" spans="1:13" x14ac:dyDescent="0.25">
      <c r="A1426" s="258" t="s">
        <v>549</v>
      </c>
      <c r="B1426" s="258" t="s">
        <v>550</v>
      </c>
      <c r="C1426" s="258" t="s">
        <v>551</v>
      </c>
      <c r="D1426" s="258" t="s">
        <v>2031</v>
      </c>
      <c r="E1426" s="258">
        <v>2</v>
      </c>
      <c r="F1426" s="258" t="s">
        <v>2019</v>
      </c>
      <c r="G1426" s="258" t="s">
        <v>33</v>
      </c>
      <c r="H1426" s="258">
        <v>2</v>
      </c>
      <c r="I1426" s="258" t="s">
        <v>17</v>
      </c>
      <c r="J1426" s="258" t="s">
        <v>17</v>
      </c>
      <c r="K1426" s="258" t="s">
        <v>2512</v>
      </c>
      <c r="L1426" s="259">
        <v>45063</v>
      </c>
      <c r="M1426" s="258" t="s">
        <v>20</v>
      </c>
    </row>
    <row r="1427" spans="1:13" x14ac:dyDescent="0.25">
      <c r="A1427" s="260" t="s">
        <v>549</v>
      </c>
      <c r="B1427" s="260" t="s">
        <v>550</v>
      </c>
      <c r="C1427" s="260" t="s">
        <v>551</v>
      </c>
      <c r="D1427" s="260" t="s">
        <v>2033</v>
      </c>
      <c r="E1427" s="260">
        <v>1</v>
      </c>
      <c r="F1427" s="260" t="s">
        <v>2019</v>
      </c>
      <c r="G1427" s="260" t="s">
        <v>33</v>
      </c>
      <c r="H1427" s="260">
        <v>2</v>
      </c>
      <c r="I1427" s="260" t="s">
        <v>17</v>
      </c>
      <c r="J1427" s="260" t="s">
        <v>17</v>
      </c>
      <c r="K1427" s="260" t="s">
        <v>2513</v>
      </c>
      <c r="L1427" s="261">
        <v>45063</v>
      </c>
      <c r="M1427" s="260" t="s">
        <v>20</v>
      </c>
    </row>
    <row r="1428" spans="1:13" x14ac:dyDescent="0.25">
      <c r="A1428" s="258" t="s">
        <v>549</v>
      </c>
      <c r="B1428" s="258" t="s">
        <v>550</v>
      </c>
      <c r="C1428" s="258" t="s">
        <v>551</v>
      </c>
      <c r="D1428" s="258" t="s">
        <v>2035</v>
      </c>
      <c r="E1428" s="258">
        <v>0</v>
      </c>
      <c r="F1428" s="258" t="s">
        <v>2019</v>
      </c>
      <c r="G1428" s="258" t="s">
        <v>33</v>
      </c>
      <c r="H1428" s="258">
        <v>2</v>
      </c>
      <c r="I1428" s="258" t="s">
        <v>17</v>
      </c>
      <c r="J1428" s="258" t="s">
        <v>17</v>
      </c>
      <c r="K1428" s="258" t="s">
        <v>2514</v>
      </c>
      <c r="L1428" s="259">
        <v>45063</v>
      </c>
      <c r="M1428" s="258" t="s">
        <v>20</v>
      </c>
    </row>
    <row r="1429" spans="1:13" x14ac:dyDescent="0.25">
      <c r="A1429" s="260" t="s">
        <v>2515</v>
      </c>
      <c r="B1429" s="260" t="s">
        <v>2516</v>
      </c>
      <c r="C1429" s="260" t="s">
        <v>2517</v>
      </c>
      <c r="D1429" s="260" t="s">
        <v>2018</v>
      </c>
      <c r="E1429" s="260">
        <v>3</v>
      </c>
      <c r="F1429" s="260" t="s">
        <v>2019</v>
      </c>
      <c r="G1429" s="260" t="s">
        <v>33</v>
      </c>
      <c r="H1429" s="260">
        <v>2</v>
      </c>
      <c r="I1429" s="260" t="s">
        <v>17</v>
      </c>
      <c r="J1429" s="260" t="s">
        <v>17</v>
      </c>
      <c r="K1429" s="260" t="s">
        <v>2518</v>
      </c>
      <c r="L1429" s="261">
        <v>45063</v>
      </c>
      <c r="M1429" s="260" t="s">
        <v>20</v>
      </c>
    </row>
    <row r="1430" spans="1:13" x14ac:dyDescent="0.25">
      <c r="A1430" s="258" t="s">
        <v>2515</v>
      </c>
      <c r="B1430" s="258" t="s">
        <v>2516</v>
      </c>
      <c r="C1430" s="258" t="s">
        <v>2517</v>
      </c>
      <c r="D1430" s="258" t="s">
        <v>2021</v>
      </c>
      <c r="E1430" s="258">
        <v>2</v>
      </c>
      <c r="F1430" s="258" t="s">
        <v>2019</v>
      </c>
      <c r="G1430" s="258" t="s">
        <v>33</v>
      </c>
      <c r="H1430" s="258">
        <v>2</v>
      </c>
      <c r="I1430" s="258" t="s">
        <v>17</v>
      </c>
      <c r="J1430" s="258" t="s">
        <v>17</v>
      </c>
      <c r="K1430" s="258" t="s">
        <v>2519</v>
      </c>
      <c r="L1430" s="259">
        <v>45063</v>
      </c>
      <c r="M1430" s="258" t="s">
        <v>20</v>
      </c>
    </row>
    <row r="1431" spans="1:13" x14ac:dyDescent="0.25">
      <c r="A1431" s="260" t="s">
        <v>2515</v>
      </c>
      <c r="B1431" s="260" t="s">
        <v>2516</v>
      </c>
      <c r="C1431" s="260" t="s">
        <v>2517</v>
      </c>
      <c r="D1431" s="260" t="s">
        <v>2023</v>
      </c>
      <c r="E1431" s="260">
        <v>2</v>
      </c>
      <c r="F1431" s="260" t="s">
        <v>2019</v>
      </c>
      <c r="G1431" s="260" t="s">
        <v>33</v>
      </c>
      <c r="H1431" s="260">
        <v>2</v>
      </c>
      <c r="I1431" s="260" t="s">
        <v>17</v>
      </c>
      <c r="J1431" s="260" t="s">
        <v>17</v>
      </c>
      <c r="K1431" s="260" t="s">
        <v>2520</v>
      </c>
      <c r="L1431" s="261">
        <v>45063</v>
      </c>
      <c r="M1431" s="260" t="s">
        <v>20</v>
      </c>
    </row>
    <row r="1432" spans="1:13" x14ac:dyDescent="0.25">
      <c r="A1432" s="258" t="s">
        <v>2515</v>
      </c>
      <c r="B1432" s="258" t="s">
        <v>2516</v>
      </c>
      <c r="C1432" s="258" t="s">
        <v>2517</v>
      </c>
      <c r="D1432" s="258" t="s">
        <v>2025</v>
      </c>
      <c r="E1432" s="258">
        <v>0</v>
      </c>
      <c r="F1432" s="258" t="s">
        <v>2019</v>
      </c>
      <c r="G1432" s="258" t="s">
        <v>33</v>
      </c>
      <c r="H1432" s="258">
        <v>2</v>
      </c>
      <c r="I1432" s="258" t="s">
        <v>17</v>
      </c>
      <c r="J1432" s="258" t="s">
        <v>17</v>
      </c>
      <c r="K1432" s="258" t="s">
        <v>2521</v>
      </c>
      <c r="L1432" s="259">
        <v>45063</v>
      </c>
      <c r="M1432" s="258" t="s">
        <v>20</v>
      </c>
    </row>
    <row r="1433" spans="1:13" x14ac:dyDescent="0.25">
      <c r="A1433" s="260" t="s">
        <v>2515</v>
      </c>
      <c r="B1433" s="260" t="s">
        <v>2516</v>
      </c>
      <c r="C1433" s="260" t="s">
        <v>2517</v>
      </c>
      <c r="D1433" s="260" t="s">
        <v>2027</v>
      </c>
      <c r="E1433" s="260">
        <v>3</v>
      </c>
      <c r="F1433" s="260" t="s">
        <v>2019</v>
      </c>
      <c r="G1433" s="260" t="s">
        <v>33</v>
      </c>
      <c r="H1433" s="260">
        <v>2</v>
      </c>
      <c r="I1433" s="260" t="s">
        <v>17</v>
      </c>
      <c r="J1433" s="260" t="s">
        <v>17</v>
      </c>
      <c r="K1433" s="260" t="s">
        <v>2522</v>
      </c>
      <c r="L1433" s="261">
        <v>45063</v>
      </c>
      <c r="M1433" s="260" t="s">
        <v>20</v>
      </c>
    </row>
    <row r="1434" spans="1:13" x14ac:dyDescent="0.25">
      <c r="A1434" s="258" t="s">
        <v>2515</v>
      </c>
      <c r="B1434" s="258" t="s">
        <v>2516</v>
      </c>
      <c r="C1434" s="258" t="s">
        <v>2517</v>
      </c>
      <c r="D1434" s="258" t="s">
        <v>2029</v>
      </c>
      <c r="E1434" s="258">
        <v>1</v>
      </c>
      <c r="F1434" s="258" t="s">
        <v>2019</v>
      </c>
      <c r="G1434" s="258" t="s">
        <v>33</v>
      </c>
      <c r="H1434" s="258">
        <v>2</v>
      </c>
      <c r="I1434" s="258" t="s">
        <v>17</v>
      </c>
      <c r="J1434" s="258" t="s">
        <v>17</v>
      </c>
      <c r="K1434" s="258" t="s">
        <v>2523</v>
      </c>
      <c r="L1434" s="259">
        <v>45063</v>
      </c>
      <c r="M1434" s="258" t="s">
        <v>20</v>
      </c>
    </row>
    <row r="1435" spans="1:13" x14ac:dyDescent="0.25">
      <c r="A1435" s="260" t="s">
        <v>2515</v>
      </c>
      <c r="B1435" s="260" t="s">
        <v>2516</v>
      </c>
      <c r="C1435" s="260" t="s">
        <v>2517</v>
      </c>
      <c r="D1435" s="260" t="s">
        <v>2031</v>
      </c>
      <c r="E1435" s="260">
        <v>3</v>
      </c>
      <c r="F1435" s="260" t="s">
        <v>2019</v>
      </c>
      <c r="G1435" s="260" t="s">
        <v>33</v>
      </c>
      <c r="H1435" s="260">
        <v>2</v>
      </c>
      <c r="I1435" s="260" t="s">
        <v>17</v>
      </c>
      <c r="J1435" s="260" t="s">
        <v>17</v>
      </c>
      <c r="K1435" s="260" t="s">
        <v>2524</v>
      </c>
      <c r="L1435" s="261">
        <v>45063</v>
      </c>
      <c r="M1435" s="260" t="s">
        <v>20</v>
      </c>
    </row>
    <row r="1436" spans="1:13" x14ac:dyDescent="0.25">
      <c r="A1436" s="258" t="s">
        <v>2515</v>
      </c>
      <c r="B1436" s="258" t="s">
        <v>2516</v>
      </c>
      <c r="C1436" s="258" t="s">
        <v>2517</v>
      </c>
      <c r="D1436" s="258" t="s">
        <v>2033</v>
      </c>
      <c r="E1436" s="258">
        <v>3</v>
      </c>
      <c r="F1436" s="258" t="s">
        <v>2019</v>
      </c>
      <c r="G1436" s="258" t="s">
        <v>33</v>
      </c>
      <c r="H1436" s="258">
        <v>2</v>
      </c>
      <c r="I1436" s="258" t="s">
        <v>17</v>
      </c>
      <c r="J1436" s="258" t="s">
        <v>17</v>
      </c>
      <c r="K1436" s="258" t="s">
        <v>2525</v>
      </c>
      <c r="L1436" s="259">
        <v>45063</v>
      </c>
      <c r="M1436" s="258" t="s">
        <v>20</v>
      </c>
    </row>
    <row r="1437" spans="1:13" x14ac:dyDescent="0.25">
      <c r="A1437" s="260" t="s">
        <v>2515</v>
      </c>
      <c r="B1437" s="260" t="s">
        <v>2516</v>
      </c>
      <c r="C1437" s="260" t="s">
        <v>2517</v>
      </c>
      <c r="D1437" s="260" t="s">
        <v>2035</v>
      </c>
      <c r="E1437" s="260">
        <v>0</v>
      </c>
      <c r="F1437" s="260" t="s">
        <v>2019</v>
      </c>
      <c r="G1437" s="260" t="s">
        <v>33</v>
      </c>
      <c r="H1437" s="260">
        <v>2</v>
      </c>
      <c r="I1437" s="260" t="s">
        <v>17</v>
      </c>
      <c r="J1437" s="260" t="s">
        <v>17</v>
      </c>
      <c r="K1437" s="260" t="s">
        <v>2526</v>
      </c>
      <c r="L1437" s="261">
        <v>45063</v>
      </c>
      <c r="M1437" s="260" t="s">
        <v>20</v>
      </c>
    </row>
    <row r="1438" spans="1:13" x14ac:dyDescent="0.25">
      <c r="A1438" s="258" t="s">
        <v>267</v>
      </c>
      <c r="B1438" s="258" t="s">
        <v>268</v>
      </c>
      <c r="C1438" s="258" t="s">
        <v>269</v>
      </c>
      <c r="D1438" s="258" t="s">
        <v>2018</v>
      </c>
      <c r="E1438" s="258">
        <v>2</v>
      </c>
      <c r="F1438" s="258" t="s">
        <v>2019</v>
      </c>
      <c r="G1438" s="258" t="s">
        <v>33</v>
      </c>
      <c r="H1438" s="258">
        <v>2</v>
      </c>
      <c r="I1438" s="258" t="s">
        <v>17</v>
      </c>
      <c r="J1438" s="258" t="s">
        <v>17</v>
      </c>
      <c r="K1438" s="258" t="s">
        <v>2527</v>
      </c>
      <c r="L1438" s="259">
        <v>45063</v>
      </c>
      <c r="M1438" s="258" t="s">
        <v>20</v>
      </c>
    </row>
    <row r="1439" spans="1:13" x14ac:dyDescent="0.25">
      <c r="A1439" s="260" t="s">
        <v>267</v>
      </c>
      <c r="B1439" s="260" t="s">
        <v>268</v>
      </c>
      <c r="C1439" s="260" t="s">
        <v>269</v>
      </c>
      <c r="D1439" s="260" t="s">
        <v>2021</v>
      </c>
      <c r="E1439" s="260">
        <v>2</v>
      </c>
      <c r="F1439" s="260" t="s">
        <v>2019</v>
      </c>
      <c r="G1439" s="260" t="s">
        <v>33</v>
      </c>
      <c r="H1439" s="260">
        <v>2</v>
      </c>
      <c r="I1439" s="260" t="s">
        <v>17</v>
      </c>
      <c r="J1439" s="260" t="s">
        <v>17</v>
      </c>
      <c r="K1439" s="260" t="s">
        <v>2528</v>
      </c>
      <c r="L1439" s="261">
        <v>45063</v>
      </c>
      <c r="M1439" s="260" t="s">
        <v>20</v>
      </c>
    </row>
    <row r="1440" spans="1:13" x14ac:dyDescent="0.25">
      <c r="A1440" s="258" t="s">
        <v>267</v>
      </c>
      <c r="B1440" s="258" t="s">
        <v>268</v>
      </c>
      <c r="C1440" s="258" t="s">
        <v>269</v>
      </c>
      <c r="D1440" s="258" t="s">
        <v>2023</v>
      </c>
      <c r="E1440" s="258">
        <v>2</v>
      </c>
      <c r="F1440" s="258" t="s">
        <v>2019</v>
      </c>
      <c r="G1440" s="258" t="s">
        <v>33</v>
      </c>
      <c r="H1440" s="258">
        <v>2</v>
      </c>
      <c r="I1440" s="258" t="s">
        <v>17</v>
      </c>
      <c r="J1440" s="258" t="s">
        <v>17</v>
      </c>
      <c r="K1440" s="258" t="s">
        <v>2529</v>
      </c>
      <c r="L1440" s="259">
        <v>45063</v>
      </c>
      <c r="M1440" s="258" t="s">
        <v>20</v>
      </c>
    </row>
    <row r="1441" spans="1:13" x14ac:dyDescent="0.25">
      <c r="A1441" s="260" t="s">
        <v>267</v>
      </c>
      <c r="B1441" s="260" t="s">
        <v>268</v>
      </c>
      <c r="C1441" s="260" t="s">
        <v>269</v>
      </c>
      <c r="D1441" s="260" t="s">
        <v>2025</v>
      </c>
      <c r="E1441" s="260">
        <v>3</v>
      </c>
      <c r="F1441" s="260" t="s">
        <v>2019</v>
      </c>
      <c r="G1441" s="260" t="s">
        <v>33</v>
      </c>
      <c r="H1441" s="260">
        <v>2</v>
      </c>
      <c r="I1441" s="260" t="s">
        <v>17</v>
      </c>
      <c r="J1441" s="260" t="s">
        <v>17</v>
      </c>
      <c r="K1441" s="260" t="s">
        <v>2530</v>
      </c>
      <c r="L1441" s="261">
        <v>45063</v>
      </c>
      <c r="M1441" s="260" t="s">
        <v>20</v>
      </c>
    </row>
    <row r="1442" spans="1:13" x14ac:dyDescent="0.25">
      <c r="A1442" s="258" t="s">
        <v>267</v>
      </c>
      <c r="B1442" s="258" t="s">
        <v>268</v>
      </c>
      <c r="C1442" s="258" t="s">
        <v>269</v>
      </c>
      <c r="D1442" s="258" t="s">
        <v>2027</v>
      </c>
      <c r="E1442" s="258">
        <v>3</v>
      </c>
      <c r="F1442" s="258" t="s">
        <v>2019</v>
      </c>
      <c r="G1442" s="258" t="s">
        <v>33</v>
      </c>
      <c r="H1442" s="258">
        <v>2</v>
      </c>
      <c r="I1442" s="258" t="s">
        <v>17</v>
      </c>
      <c r="J1442" s="258" t="s">
        <v>17</v>
      </c>
      <c r="K1442" s="258" t="s">
        <v>2531</v>
      </c>
      <c r="L1442" s="259">
        <v>45063</v>
      </c>
      <c r="M1442" s="258" t="s">
        <v>20</v>
      </c>
    </row>
    <row r="1443" spans="1:13" x14ac:dyDescent="0.25">
      <c r="A1443" s="260" t="s">
        <v>267</v>
      </c>
      <c r="B1443" s="260" t="s">
        <v>268</v>
      </c>
      <c r="C1443" s="260" t="s">
        <v>269</v>
      </c>
      <c r="D1443" s="260" t="s">
        <v>2029</v>
      </c>
      <c r="E1443" s="260">
        <v>3</v>
      </c>
      <c r="F1443" s="260" t="s">
        <v>2019</v>
      </c>
      <c r="G1443" s="260" t="s">
        <v>33</v>
      </c>
      <c r="H1443" s="260">
        <v>2</v>
      </c>
      <c r="I1443" s="260" t="s">
        <v>17</v>
      </c>
      <c r="J1443" s="260" t="s">
        <v>17</v>
      </c>
      <c r="K1443" s="260" t="s">
        <v>2532</v>
      </c>
      <c r="L1443" s="261">
        <v>45063</v>
      </c>
      <c r="M1443" s="260" t="s">
        <v>20</v>
      </c>
    </row>
    <row r="1444" spans="1:13" x14ac:dyDescent="0.25">
      <c r="A1444" s="258" t="s">
        <v>267</v>
      </c>
      <c r="B1444" s="258" t="s">
        <v>268</v>
      </c>
      <c r="C1444" s="258" t="s">
        <v>269</v>
      </c>
      <c r="D1444" s="258" t="s">
        <v>2031</v>
      </c>
      <c r="E1444" s="258">
        <v>2</v>
      </c>
      <c r="F1444" s="258" t="s">
        <v>2019</v>
      </c>
      <c r="G1444" s="258" t="s">
        <v>33</v>
      </c>
      <c r="H1444" s="258">
        <v>2</v>
      </c>
      <c r="I1444" s="258" t="s">
        <v>17</v>
      </c>
      <c r="J1444" s="258" t="s">
        <v>17</v>
      </c>
      <c r="K1444" s="258" t="s">
        <v>2533</v>
      </c>
      <c r="L1444" s="259">
        <v>45063</v>
      </c>
      <c r="M1444" s="258" t="s">
        <v>20</v>
      </c>
    </row>
    <row r="1445" spans="1:13" x14ac:dyDescent="0.25">
      <c r="A1445" s="260" t="s">
        <v>267</v>
      </c>
      <c r="B1445" s="260" t="s">
        <v>268</v>
      </c>
      <c r="C1445" s="260" t="s">
        <v>269</v>
      </c>
      <c r="D1445" s="260" t="s">
        <v>2033</v>
      </c>
      <c r="E1445" s="260">
        <v>2</v>
      </c>
      <c r="F1445" s="260" t="s">
        <v>2019</v>
      </c>
      <c r="G1445" s="260" t="s">
        <v>33</v>
      </c>
      <c r="H1445" s="260">
        <v>2</v>
      </c>
      <c r="I1445" s="260" t="s">
        <v>17</v>
      </c>
      <c r="J1445" s="260" t="s">
        <v>17</v>
      </c>
      <c r="K1445" s="260" t="s">
        <v>2534</v>
      </c>
      <c r="L1445" s="261">
        <v>45063</v>
      </c>
      <c r="M1445" s="260" t="s">
        <v>20</v>
      </c>
    </row>
    <row r="1446" spans="1:13" x14ac:dyDescent="0.25">
      <c r="A1446" s="258" t="s">
        <v>267</v>
      </c>
      <c r="B1446" s="258" t="s">
        <v>268</v>
      </c>
      <c r="C1446" s="258" t="s">
        <v>269</v>
      </c>
      <c r="D1446" s="258" t="s">
        <v>2035</v>
      </c>
      <c r="E1446" s="258">
        <v>3</v>
      </c>
      <c r="F1446" s="258" t="s">
        <v>2019</v>
      </c>
      <c r="G1446" s="258" t="s">
        <v>33</v>
      </c>
      <c r="H1446" s="258">
        <v>2</v>
      </c>
      <c r="I1446" s="258" t="s">
        <v>17</v>
      </c>
      <c r="J1446" s="258" t="s">
        <v>17</v>
      </c>
      <c r="K1446" s="258" t="s">
        <v>2535</v>
      </c>
      <c r="L1446" s="259">
        <v>45063</v>
      </c>
      <c r="M1446" s="258" t="s">
        <v>20</v>
      </c>
    </row>
    <row r="1447" spans="1:13" x14ac:dyDescent="0.25">
      <c r="A1447" s="260" t="s">
        <v>970</v>
      </c>
      <c r="B1447" s="260" t="s">
        <v>971</v>
      </c>
      <c r="C1447" s="260" t="s">
        <v>366</v>
      </c>
      <c r="D1447" s="260" t="s">
        <v>2018</v>
      </c>
      <c r="E1447" s="260">
        <v>0</v>
      </c>
      <c r="F1447" s="260" t="s">
        <v>2019</v>
      </c>
      <c r="G1447" s="260" t="s">
        <v>33</v>
      </c>
      <c r="H1447" s="260">
        <v>2</v>
      </c>
      <c r="I1447" s="260" t="s">
        <v>17</v>
      </c>
      <c r="J1447" s="260" t="s">
        <v>17</v>
      </c>
      <c r="K1447" s="260" t="s">
        <v>2536</v>
      </c>
      <c r="L1447" s="261">
        <v>45063</v>
      </c>
      <c r="M1447" s="260" t="s">
        <v>20</v>
      </c>
    </row>
    <row r="1448" spans="1:13" x14ac:dyDescent="0.25">
      <c r="A1448" s="258" t="s">
        <v>970</v>
      </c>
      <c r="B1448" s="258" t="s">
        <v>971</v>
      </c>
      <c r="C1448" s="258" t="s">
        <v>366</v>
      </c>
      <c r="D1448" s="258" t="s">
        <v>2021</v>
      </c>
      <c r="E1448" s="258">
        <v>1</v>
      </c>
      <c r="F1448" s="258" t="s">
        <v>2019</v>
      </c>
      <c r="G1448" s="258" t="s">
        <v>33</v>
      </c>
      <c r="H1448" s="258">
        <v>2</v>
      </c>
      <c r="I1448" s="258" t="s">
        <v>17</v>
      </c>
      <c r="J1448" s="258" t="s">
        <v>17</v>
      </c>
      <c r="K1448" s="258" t="s">
        <v>2537</v>
      </c>
      <c r="L1448" s="259">
        <v>45063</v>
      </c>
      <c r="M1448" s="258" t="s">
        <v>20</v>
      </c>
    </row>
    <row r="1449" spans="1:13" x14ac:dyDescent="0.25">
      <c r="A1449" s="260" t="s">
        <v>970</v>
      </c>
      <c r="B1449" s="260" t="s">
        <v>971</v>
      </c>
      <c r="C1449" s="260" t="s">
        <v>366</v>
      </c>
      <c r="D1449" s="260" t="s">
        <v>2023</v>
      </c>
      <c r="E1449" s="260">
        <v>1</v>
      </c>
      <c r="F1449" s="260" t="s">
        <v>2019</v>
      </c>
      <c r="G1449" s="260" t="s">
        <v>33</v>
      </c>
      <c r="H1449" s="260">
        <v>2</v>
      </c>
      <c r="I1449" s="260" t="s">
        <v>17</v>
      </c>
      <c r="J1449" s="260" t="s">
        <v>17</v>
      </c>
      <c r="K1449" s="260" t="s">
        <v>2538</v>
      </c>
      <c r="L1449" s="261">
        <v>45063</v>
      </c>
      <c r="M1449" s="260" t="s">
        <v>20</v>
      </c>
    </row>
    <row r="1450" spans="1:13" x14ac:dyDescent="0.25">
      <c r="A1450" s="258" t="s">
        <v>970</v>
      </c>
      <c r="B1450" s="258" t="s">
        <v>971</v>
      </c>
      <c r="C1450" s="258" t="s">
        <v>366</v>
      </c>
      <c r="D1450" s="258" t="s">
        <v>2025</v>
      </c>
      <c r="E1450" s="258">
        <v>3</v>
      </c>
      <c r="F1450" s="258" t="s">
        <v>2019</v>
      </c>
      <c r="G1450" s="258" t="s">
        <v>33</v>
      </c>
      <c r="H1450" s="258">
        <v>2</v>
      </c>
      <c r="I1450" s="258" t="s">
        <v>17</v>
      </c>
      <c r="J1450" s="258" t="s">
        <v>17</v>
      </c>
      <c r="K1450" s="258" t="s">
        <v>2539</v>
      </c>
      <c r="L1450" s="259">
        <v>45063</v>
      </c>
      <c r="M1450" s="258" t="s">
        <v>20</v>
      </c>
    </row>
    <row r="1451" spans="1:13" x14ac:dyDescent="0.25">
      <c r="A1451" s="260" t="s">
        <v>970</v>
      </c>
      <c r="B1451" s="260" t="s">
        <v>971</v>
      </c>
      <c r="C1451" s="260" t="s">
        <v>366</v>
      </c>
      <c r="D1451" s="260" t="s">
        <v>2027</v>
      </c>
      <c r="E1451" s="260">
        <v>3</v>
      </c>
      <c r="F1451" s="260" t="s">
        <v>2019</v>
      </c>
      <c r="G1451" s="260" t="s">
        <v>33</v>
      </c>
      <c r="H1451" s="260">
        <v>2</v>
      </c>
      <c r="I1451" s="260" t="s">
        <v>17</v>
      </c>
      <c r="J1451" s="260" t="s">
        <v>17</v>
      </c>
      <c r="K1451" s="260" t="s">
        <v>2540</v>
      </c>
      <c r="L1451" s="261">
        <v>45063</v>
      </c>
      <c r="M1451" s="260" t="s">
        <v>20</v>
      </c>
    </row>
    <row r="1452" spans="1:13" x14ac:dyDescent="0.25">
      <c r="A1452" s="258" t="s">
        <v>970</v>
      </c>
      <c r="B1452" s="258" t="s">
        <v>971</v>
      </c>
      <c r="C1452" s="258" t="s">
        <v>366</v>
      </c>
      <c r="D1452" s="258" t="s">
        <v>2029</v>
      </c>
      <c r="E1452" s="258">
        <v>2</v>
      </c>
      <c r="F1452" s="258" t="s">
        <v>2019</v>
      </c>
      <c r="G1452" s="258" t="s">
        <v>33</v>
      </c>
      <c r="H1452" s="258">
        <v>2</v>
      </c>
      <c r="I1452" s="258" t="s">
        <v>17</v>
      </c>
      <c r="J1452" s="258" t="s">
        <v>17</v>
      </c>
      <c r="K1452" s="258" t="s">
        <v>2541</v>
      </c>
      <c r="L1452" s="259">
        <v>45063</v>
      </c>
      <c r="M1452" s="258" t="s">
        <v>20</v>
      </c>
    </row>
    <row r="1453" spans="1:13" x14ac:dyDescent="0.25">
      <c r="A1453" s="260" t="s">
        <v>970</v>
      </c>
      <c r="B1453" s="260" t="s">
        <v>971</v>
      </c>
      <c r="C1453" s="260" t="s">
        <v>366</v>
      </c>
      <c r="D1453" s="260" t="s">
        <v>2031</v>
      </c>
      <c r="E1453" s="260">
        <v>3</v>
      </c>
      <c r="F1453" s="260" t="s">
        <v>2019</v>
      </c>
      <c r="G1453" s="260" t="s">
        <v>33</v>
      </c>
      <c r="H1453" s="260">
        <v>2</v>
      </c>
      <c r="I1453" s="260" t="s">
        <v>17</v>
      </c>
      <c r="J1453" s="260" t="s">
        <v>17</v>
      </c>
      <c r="K1453" s="260" t="s">
        <v>2542</v>
      </c>
      <c r="L1453" s="261">
        <v>45063</v>
      </c>
      <c r="M1453" s="260" t="s">
        <v>20</v>
      </c>
    </row>
    <row r="1454" spans="1:13" x14ac:dyDescent="0.25">
      <c r="A1454" s="258" t="s">
        <v>970</v>
      </c>
      <c r="B1454" s="258" t="s">
        <v>971</v>
      </c>
      <c r="C1454" s="258" t="s">
        <v>366</v>
      </c>
      <c r="D1454" s="258" t="s">
        <v>2033</v>
      </c>
      <c r="E1454" s="258">
        <v>3</v>
      </c>
      <c r="F1454" s="258" t="s">
        <v>2019</v>
      </c>
      <c r="G1454" s="258" t="s">
        <v>33</v>
      </c>
      <c r="H1454" s="258">
        <v>2</v>
      </c>
      <c r="I1454" s="258" t="s">
        <v>17</v>
      </c>
      <c r="J1454" s="258" t="s">
        <v>17</v>
      </c>
      <c r="K1454" s="258" t="s">
        <v>2543</v>
      </c>
      <c r="L1454" s="259">
        <v>45063</v>
      </c>
      <c r="M1454" s="258" t="s">
        <v>20</v>
      </c>
    </row>
    <row r="1455" spans="1:13" x14ac:dyDescent="0.25">
      <c r="A1455" s="260" t="s">
        <v>970</v>
      </c>
      <c r="B1455" s="260" t="s">
        <v>971</v>
      </c>
      <c r="C1455" s="260" t="s">
        <v>366</v>
      </c>
      <c r="D1455" s="260" t="s">
        <v>2035</v>
      </c>
      <c r="E1455" s="260">
        <v>0</v>
      </c>
      <c r="F1455" s="260" t="s">
        <v>2019</v>
      </c>
      <c r="G1455" s="260" t="s">
        <v>33</v>
      </c>
      <c r="H1455" s="260">
        <v>2</v>
      </c>
      <c r="I1455" s="260" t="s">
        <v>17</v>
      </c>
      <c r="J1455" s="260" t="s">
        <v>17</v>
      </c>
      <c r="K1455" s="260" t="s">
        <v>2544</v>
      </c>
      <c r="L1455" s="261">
        <v>45063</v>
      </c>
      <c r="M1455" s="260" t="s">
        <v>20</v>
      </c>
    </row>
    <row r="1456" spans="1:13" x14ac:dyDescent="0.25">
      <c r="A1456" s="258" t="s">
        <v>364</v>
      </c>
      <c r="B1456" s="258" t="s">
        <v>365</v>
      </c>
      <c r="C1456" s="258" t="s">
        <v>366</v>
      </c>
      <c r="D1456" s="258" t="s">
        <v>2018</v>
      </c>
      <c r="E1456" s="258">
        <v>0</v>
      </c>
      <c r="F1456" s="258" t="s">
        <v>2019</v>
      </c>
      <c r="G1456" s="258" t="s">
        <v>33</v>
      </c>
      <c r="H1456" s="258">
        <v>2</v>
      </c>
      <c r="I1456" s="258" t="s">
        <v>17</v>
      </c>
      <c r="J1456" s="258" t="s">
        <v>17</v>
      </c>
      <c r="K1456" s="258" t="s">
        <v>2545</v>
      </c>
      <c r="L1456" s="259">
        <v>45063</v>
      </c>
      <c r="M1456" s="258" t="s">
        <v>20</v>
      </c>
    </row>
    <row r="1457" spans="1:13" x14ac:dyDescent="0.25">
      <c r="A1457" s="260" t="s">
        <v>364</v>
      </c>
      <c r="B1457" s="260" t="s">
        <v>365</v>
      </c>
      <c r="C1457" s="260" t="s">
        <v>366</v>
      </c>
      <c r="D1457" s="260" t="s">
        <v>2021</v>
      </c>
      <c r="E1457" s="260">
        <v>1</v>
      </c>
      <c r="F1457" s="260" t="s">
        <v>2019</v>
      </c>
      <c r="G1457" s="260" t="s">
        <v>33</v>
      </c>
      <c r="H1457" s="260">
        <v>2</v>
      </c>
      <c r="I1457" s="260" t="s">
        <v>17</v>
      </c>
      <c r="J1457" s="260" t="s">
        <v>17</v>
      </c>
      <c r="K1457" s="260" t="s">
        <v>2546</v>
      </c>
      <c r="L1457" s="261">
        <v>45063</v>
      </c>
      <c r="M1457" s="260" t="s">
        <v>20</v>
      </c>
    </row>
    <row r="1458" spans="1:13" x14ac:dyDescent="0.25">
      <c r="A1458" s="258" t="s">
        <v>364</v>
      </c>
      <c r="B1458" s="258" t="s">
        <v>365</v>
      </c>
      <c r="C1458" s="258" t="s">
        <v>366</v>
      </c>
      <c r="D1458" s="258" t="s">
        <v>2023</v>
      </c>
      <c r="E1458" s="258">
        <v>1</v>
      </c>
      <c r="F1458" s="258" t="s">
        <v>2019</v>
      </c>
      <c r="G1458" s="258" t="s">
        <v>33</v>
      </c>
      <c r="H1458" s="258">
        <v>2</v>
      </c>
      <c r="I1458" s="258" t="s">
        <v>17</v>
      </c>
      <c r="J1458" s="258" t="s">
        <v>17</v>
      </c>
      <c r="K1458" s="258" t="s">
        <v>2547</v>
      </c>
      <c r="L1458" s="259">
        <v>45063</v>
      </c>
      <c r="M1458" s="258" t="s">
        <v>20</v>
      </c>
    </row>
    <row r="1459" spans="1:13" x14ac:dyDescent="0.25">
      <c r="A1459" s="260" t="s">
        <v>364</v>
      </c>
      <c r="B1459" s="260" t="s">
        <v>365</v>
      </c>
      <c r="C1459" s="260" t="s">
        <v>366</v>
      </c>
      <c r="D1459" s="260" t="s">
        <v>2025</v>
      </c>
      <c r="E1459" s="260">
        <v>3</v>
      </c>
      <c r="F1459" s="260" t="s">
        <v>2019</v>
      </c>
      <c r="G1459" s="260" t="s">
        <v>33</v>
      </c>
      <c r="H1459" s="260">
        <v>2</v>
      </c>
      <c r="I1459" s="260" t="s">
        <v>17</v>
      </c>
      <c r="J1459" s="260" t="s">
        <v>17</v>
      </c>
      <c r="K1459" s="260" t="s">
        <v>2548</v>
      </c>
      <c r="L1459" s="261">
        <v>45063</v>
      </c>
      <c r="M1459" s="260" t="s">
        <v>20</v>
      </c>
    </row>
    <row r="1460" spans="1:13" x14ac:dyDescent="0.25">
      <c r="A1460" s="258" t="s">
        <v>364</v>
      </c>
      <c r="B1460" s="258" t="s">
        <v>365</v>
      </c>
      <c r="C1460" s="258" t="s">
        <v>366</v>
      </c>
      <c r="D1460" s="258" t="s">
        <v>2027</v>
      </c>
      <c r="E1460" s="258">
        <v>3</v>
      </c>
      <c r="F1460" s="258" t="s">
        <v>2019</v>
      </c>
      <c r="G1460" s="258" t="s">
        <v>33</v>
      </c>
      <c r="H1460" s="258">
        <v>2</v>
      </c>
      <c r="I1460" s="258" t="s">
        <v>17</v>
      </c>
      <c r="J1460" s="258" t="s">
        <v>17</v>
      </c>
      <c r="K1460" s="258" t="s">
        <v>2549</v>
      </c>
      <c r="L1460" s="259">
        <v>45063</v>
      </c>
      <c r="M1460" s="258" t="s">
        <v>20</v>
      </c>
    </row>
    <row r="1461" spans="1:13" x14ac:dyDescent="0.25">
      <c r="A1461" s="260" t="s">
        <v>364</v>
      </c>
      <c r="B1461" s="260" t="s">
        <v>365</v>
      </c>
      <c r="C1461" s="260" t="s">
        <v>366</v>
      </c>
      <c r="D1461" s="260" t="s">
        <v>2029</v>
      </c>
      <c r="E1461" s="260">
        <v>2</v>
      </c>
      <c r="F1461" s="260" t="s">
        <v>2019</v>
      </c>
      <c r="G1461" s="260" t="s">
        <v>33</v>
      </c>
      <c r="H1461" s="260">
        <v>2</v>
      </c>
      <c r="I1461" s="260" t="s">
        <v>17</v>
      </c>
      <c r="J1461" s="260" t="s">
        <v>17</v>
      </c>
      <c r="K1461" s="260" t="s">
        <v>2550</v>
      </c>
      <c r="L1461" s="261">
        <v>45063</v>
      </c>
      <c r="M1461" s="260" t="s">
        <v>20</v>
      </c>
    </row>
    <row r="1462" spans="1:13" x14ac:dyDescent="0.25">
      <c r="A1462" s="258" t="s">
        <v>364</v>
      </c>
      <c r="B1462" s="258" t="s">
        <v>365</v>
      </c>
      <c r="C1462" s="258" t="s">
        <v>366</v>
      </c>
      <c r="D1462" s="258" t="s">
        <v>2031</v>
      </c>
      <c r="E1462" s="258">
        <v>3</v>
      </c>
      <c r="F1462" s="258" t="s">
        <v>2019</v>
      </c>
      <c r="G1462" s="258" t="s">
        <v>33</v>
      </c>
      <c r="H1462" s="258">
        <v>2</v>
      </c>
      <c r="I1462" s="258" t="s">
        <v>17</v>
      </c>
      <c r="J1462" s="258" t="s">
        <v>17</v>
      </c>
      <c r="K1462" s="258" t="s">
        <v>2551</v>
      </c>
      <c r="L1462" s="259">
        <v>45063</v>
      </c>
      <c r="M1462" s="258" t="s">
        <v>20</v>
      </c>
    </row>
    <row r="1463" spans="1:13" x14ac:dyDescent="0.25">
      <c r="A1463" s="260" t="s">
        <v>364</v>
      </c>
      <c r="B1463" s="260" t="s">
        <v>365</v>
      </c>
      <c r="C1463" s="260" t="s">
        <v>366</v>
      </c>
      <c r="D1463" s="260" t="s">
        <v>2033</v>
      </c>
      <c r="E1463" s="260">
        <v>3</v>
      </c>
      <c r="F1463" s="260" t="s">
        <v>2019</v>
      </c>
      <c r="G1463" s="260" t="s">
        <v>33</v>
      </c>
      <c r="H1463" s="260">
        <v>2</v>
      </c>
      <c r="I1463" s="260" t="s">
        <v>17</v>
      </c>
      <c r="J1463" s="260" t="s">
        <v>17</v>
      </c>
      <c r="K1463" s="260" t="s">
        <v>2552</v>
      </c>
      <c r="L1463" s="261">
        <v>45063</v>
      </c>
      <c r="M1463" s="260" t="s">
        <v>20</v>
      </c>
    </row>
    <row r="1464" spans="1:13" x14ac:dyDescent="0.25">
      <c r="A1464" s="258" t="s">
        <v>364</v>
      </c>
      <c r="B1464" s="258" t="s">
        <v>365</v>
      </c>
      <c r="C1464" s="258" t="s">
        <v>366</v>
      </c>
      <c r="D1464" s="258" t="s">
        <v>2035</v>
      </c>
      <c r="E1464" s="258">
        <v>0</v>
      </c>
      <c r="F1464" s="258" t="s">
        <v>2019</v>
      </c>
      <c r="G1464" s="258" t="s">
        <v>33</v>
      </c>
      <c r="H1464" s="258">
        <v>2</v>
      </c>
      <c r="I1464" s="258" t="s">
        <v>17</v>
      </c>
      <c r="J1464" s="258" t="s">
        <v>17</v>
      </c>
      <c r="K1464" s="258" t="s">
        <v>2553</v>
      </c>
      <c r="L1464" s="259">
        <v>45063</v>
      </c>
      <c r="M1464" s="258" t="s">
        <v>20</v>
      </c>
    </row>
    <row r="1465" spans="1:13" x14ac:dyDescent="0.25">
      <c r="A1465" s="260" t="s">
        <v>374</v>
      </c>
      <c r="B1465" s="260" t="s">
        <v>375</v>
      </c>
      <c r="C1465" s="260" t="s">
        <v>366</v>
      </c>
      <c r="D1465" s="260" t="s">
        <v>2018</v>
      </c>
      <c r="E1465" s="260">
        <v>0</v>
      </c>
      <c r="F1465" s="260" t="s">
        <v>2019</v>
      </c>
      <c r="G1465" s="260" t="s">
        <v>33</v>
      </c>
      <c r="H1465" s="260">
        <v>2</v>
      </c>
      <c r="I1465" s="260" t="s">
        <v>17</v>
      </c>
      <c r="J1465" s="260" t="s">
        <v>17</v>
      </c>
      <c r="K1465" s="260" t="s">
        <v>2554</v>
      </c>
      <c r="L1465" s="261">
        <v>45063</v>
      </c>
      <c r="M1465" s="260" t="s">
        <v>20</v>
      </c>
    </row>
    <row r="1466" spans="1:13" x14ac:dyDescent="0.25">
      <c r="A1466" s="258" t="s">
        <v>374</v>
      </c>
      <c r="B1466" s="258" t="s">
        <v>375</v>
      </c>
      <c r="C1466" s="258" t="s">
        <v>366</v>
      </c>
      <c r="D1466" s="258" t="s">
        <v>2021</v>
      </c>
      <c r="E1466" s="258">
        <v>1</v>
      </c>
      <c r="F1466" s="258" t="s">
        <v>2019</v>
      </c>
      <c r="G1466" s="258" t="s">
        <v>33</v>
      </c>
      <c r="H1466" s="258">
        <v>2</v>
      </c>
      <c r="I1466" s="258" t="s">
        <v>17</v>
      </c>
      <c r="J1466" s="258" t="s">
        <v>17</v>
      </c>
      <c r="K1466" s="258" t="s">
        <v>2555</v>
      </c>
      <c r="L1466" s="259">
        <v>45063</v>
      </c>
      <c r="M1466" s="258" t="s">
        <v>20</v>
      </c>
    </row>
    <row r="1467" spans="1:13" x14ac:dyDescent="0.25">
      <c r="A1467" s="260" t="s">
        <v>374</v>
      </c>
      <c r="B1467" s="260" t="s">
        <v>375</v>
      </c>
      <c r="C1467" s="260" t="s">
        <v>366</v>
      </c>
      <c r="D1467" s="260" t="s">
        <v>2023</v>
      </c>
      <c r="E1467" s="260">
        <v>1</v>
      </c>
      <c r="F1467" s="260" t="s">
        <v>2019</v>
      </c>
      <c r="G1467" s="260" t="s">
        <v>33</v>
      </c>
      <c r="H1467" s="260">
        <v>2</v>
      </c>
      <c r="I1467" s="260" t="s">
        <v>17</v>
      </c>
      <c r="J1467" s="260" t="s">
        <v>17</v>
      </c>
      <c r="K1467" s="260" t="s">
        <v>2556</v>
      </c>
      <c r="L1467" s="261">
        <v>45063</v>
      </c>
      <c r="M1467" s="260" t="s">
        <v>20</v>
      </c>
    </row>
    <row r="1468" spans="1:13" x14ac:dyDescent="0.25">
      <c r="A1468" s="258" t="s">
        <v>374</v>
      </c>
      <c r="B1468" s="258" t="s">
        <v>375</v>
      </c>
      <c r="C1468" s="258" t="s">
        <v>366</v>
      </c>
      <c r="D1468" s="258" t="s">
        <v>2025</v>
      </c>
      <c r="E1468" s="258">
        <v>2</v>
      </c>
      <c r="F1468" s="258" t="s">
        <v>2019</v>
      </c>
      <c r="G1468" s="258" t="s">
        <v>33</v>
      </c>
      <c r="H1468" s="258">
        <v>2</v>
      </c>
      <c r="I1468" s="258" t="s">
        <v>17</v>
      </c>
      <c r="J1468" s="258" t="s">
        <v>17</v>
      </c>
      <c r="K1468" s="258" t="s">
        <v>2557</v>
      </c>
      <c r="L1468" s="259">
        <v>45063</v>
      </c>
      <c r="M1468" s="258" t="s">
        <v>20</v>
      </c>
    </row>
    <row r="1469" spans="1:13" x14ac:dyDescent="0.25">
      <c r="A1469" s="260" t="s">
        <v>374</v>
      </c>
      <c r="B1469" s="260" t="s">
        <v>375</v>
      </c>
      <c r="C1469" s="260" t="s">
        <v>366</v>
      </c>
      <c r="D1469" s="260" t="s">
        <v>2027</v>
      </c>
      <c r="E1469" s="260">
        <v>2</v>
      </c>
      <c r="F1469" s="260" t="s">
        <v>2019</v>
      </c>
      <c r="G1469" s="260" t="s">
        <v>33</v>
      </c>
      <c r="H1469" s="260">
        <v>2</v>
      </c>
      <c r="I1469" s="260" t="s">
        <v>17</v>
      </c>
      <c r="J1469" s="260" t="s">
        <v>17</v>
      </c>
      <c r="K1469" s="260" t="s">
        <v>2558</v>
      </c>
      <c r="L1469" s="261">
        <v>45063</v>
      </c>
      <c r="M1469" s="260" t="s">
        <v>20</v>
      </c>
    </row>
    <row r="1470" spans="1:13" x14ac:dyDescent="0.25">
      <c r="A1470" s="258" t="s">
        <v>374</v>
      </c>
      <c r="B1470" s="258" t="s">
        <v>375</v>
      </c>
      <c r="C1470" s="258" t="s">
        <v>366</v>
      </c>
      <c r="D1470" s="258" t="s">
        <v>2029</v>
      </c>
      <c r="E1470" s="258">
        <v>2</v>
      </c>
      <c r="F1470" s="258" t="s">
        <v>2019</v>
      </c>
      <c r="G1470" s="258" t="s">
        <v>33</v>
      </c>
      <c r="H1470" s="258">
        <v>2</v>
      </c>
      <c r="I1470" s="258" t="s">
        <v>17</v>
      </c>
      <c r="J1470" s="258" t="s">
        <v>17</v>
      </c>
      <c r="K1470" s="258" t="s">
        <v>2559</v>
      </c>
      <c r="L1470" s="259">
        <v>45063</v>
      </c>
      <c r="M1470" s="258" t="s">
        <v>20</v>
      </c>
    </row>
    <row r="1471" spans="1:13" x14ac:dyDescent="0.25">
      <c r="A1471" s="260" t="s">
        <v>374</v>
      </c>
      <c r="B1471" s="260" t="s">
        <v>375</v>
      </c>
      <c r="C1471" s="260" t="s">
        <v>366</v>
      </c>
      <c r="D1471" s="260" t="s">
        <v>2031</v>
      </c>
      <c r="E1471" s="260">
        <v>2</v>
      </c>
      <c r="F1471" s="260" t="s">
        <v>2019</v>
      </c>
      <c r="G1471" s="260" t="s">
        <v>33</v>
      </c>
      <c r="H1471" s="260">
        <v>2</v>
      </c>
      <c r="I1471" s="260" t="s">
        <v>17</v>
      </c>
      <c r="J1471" s="260" t="s">
        <v>17</v>
      </c>
      <c r="K1471" s="260" t="s">
        <v>2560</v>
      </c>
      <c r="L1471" s="261">
        <v>45063</v>
      </c>
      <c r="M1471" s="260" t="s">
        <v>20</v>
      </c>
    </row>
    <row r="1472" spans="1:13" x14ac:dyDescent="0.25">
      <c r="A1472" s="258" t="s">
        <v>374</v>
      </c>
      <c r="B1472" s="258" t="s">
        <v>375</v>
      </c>
      <c r="C1472" s="258" t="s">
        <v>366</v>
      </c>
      <c r="D1472" s="258" t="s">
        <v>2033</v>
      </c>
      <c r="E1472" s="258">
        <v>2</v>
      </c>
      <c r="F1472" s="258" t="s">
        <v>2019</v>
      </c>
      <c r="G1472" s="258" t="s">
        <v>33</v>
      </c>
      <c r="H1472" s="258">
        <v>2</v>
      </c>
      <c r="I1472" s="258" t="s">
        <v>17</v>
      </c>
      <c r="J1472" s="258" t="s">
        <v>17</v>
      </c>
      <c r="K1472" s="258" t="s">
        <v>2561</v>
      </c>
      <c r="L1472" s="259">
        <v>45063</v>
      </c>
      <c r="M1472" s="258" t="s">
        <v>20</v>
      </c>
    </row>
    <row r="1473" spans="1:13" x14ac:dyDescent="0.25">
      <c r="A1473" s="260" t="s">
        <v>374</v>
      </c>
      <c r="B1473" s="260" t="s">
        <v>375</v>
      </c>
      <c r="C1473" s="260" t="s">
        <v>366</v>
      </c>
      <c r="D1473" s="260" t="s">
        <v>2035</v>
      </c>
      <c r="E1473" s="260">
        <v>0</v>
      </c>
      <c r="F1473" s="260" t="s">
        <v>2019</v>
      </c>
      <c r="G1473" s="260" t="s">
        <v>33</v>
      </c>
      <c r="H1473" s="260">
        <v>2</v>
      </c>
      <c r="I1473" s="260" t="s">
        <v>17</v>
      </c>
      <c r="J1473" s="260" t="s">
        <v>17</v>
      </c>
      <c r="K1473" s="260" t="s">
        <v>2562</v>
      </c>
      <c r="L1473" s="261">
        <v>45063</v>
      </c>
      <c r="M1473" s="260" t="s">
        <v>20</v>
      </c>
    </row>
    <row r="1474" spans="1:13" x14ac:dyDescent="0.25">
      <c r="A1474" s="258" t="s">
        <v>386</v>
      </c>
      <c r="B1474" s="258" t="s">
        <v>387</v>
      </c>
      <c r="C1474" s="258" t="s">
        <v>366</v>
      </c>
      <c r="D1474" s="258" t="s">
        <v>2018</v>
      </c>
      <c r="E1474" s="258">
        <v>0</v>
      </c>
      <c r="F1474" s="258" t="s">
        <v>2019</v>
      </c>
      <c r="G1474" s="258" t="s">
        <v>33</v>
      </c>
      <c r="H1474" s="258">
        <v>2</v>
      </c>
      <c r="I1474" s="258" t="s">
        <v>17</v>
      </c>
      <c r="J1474" s="258" t="s">
        <v>17</v>
      </c>
      <c r="K1474" s="258" t="s">
        <v>2563</v>
      </c>
      <c r="L1474" s="259">
        <v>45063</v>
      </c>
      <c r="M1474" s="258" t="s">
        <v>20</v>
      </c>
    </row>
    <row r="1475" spans="1:13" x14ac:dyDescent="0.25">
      <c r="A1475" s="260" t="s">
        <v>386</v>
      </c>
      <c r="B1475" s="260" t="s">
        <v>387</v>
      </c>
      <c r="C1475" s="260" t="s">
        <v>366</v>
      </c>
      <c r="D1475" s="260" t="s">
        <v>2021</v>
      </c>
      <c r="E1475" s="260">
        <v>1</v>
      </c>
      <c r="F1475" s="260" t="s">
        <v>2019</v>
      </c>
      <c r="G1475" s="260" t="s">
        <v>33</v>
      </c>
      <c r="H1475" s="260">
        <v>2</v>
      </c>
      <c r="I1475" s="260" t="s">
        <v>17</v>
      </c>
      <c r="J1475" s="260" t="s">
        <v>17</v>
      </c>
      <c r="K1475" s="260" t="s">
        <v>2564</v>
      </c>
      <c r="L1475" s="261">
        <v>45063</v>
      </c>
      <c r="M1475" s="260" t="s">
        <v>20</v>
      </c>
    </row>
    <row r="1476" spans="1:13" x14ac:dyDescent="0.25">
      <c r="A1476" s="258" t="s">
        <v>386</v>
      </c>
      <c r="B1476" s="258" t="s">
        <v>387</v>
      </c>
      <c r="C1476" s="258" t="s">
        <v>366</v>
      </c>
      <c r="D1476" s="258" t="s">
        <v>2023</v>
      </c>
      <c r="E1476" s="258">
        <v>1</v>
      </c>
      <c r="F1476" s="258" t="s">
        <v>2019</v>
      </c>
      <c r="G1476" s="258" t="s">
        <v>33</v>
      </c>
      <c r="H1476" s="258">
        <v>2</v>
      </c>
      <c r="I1476" s="258" t="s">
        <v>17</v>
      </c>
      <c r="J1476" s="258" t="s">
        <v>17</v>
      </c>
      <c r="K1476" s="258" t="s">
        <v>2565</v>
      </c>
      <c r="L1476" s="259">
        <v>45063</v>
      </c>
      <c r="M1476" s="258" t="s">
        <v>20</v>
      </c>
    </row>
    <row r="1477" spans="1:13" x14ac:dyDescent="0.25">
      <c r="A1477" s="260" t="s">
        <v>386</v>
      </c>
      <c r="B1477" s="260" t="s">
        <v>387</v>
      </c>
      <c r="C1477" s="260" t="s">
        <v>366</v>
      </c>
      <c r="D1477" s="260" t="s">
        <v>2025</v>
      </c>
      <c r="E1477" s="260">
        <v>2</v>
      </c>
      <c r="F1477" s="260" t="s">
        <v>2019</v>
      </c>
      <c r="G1477" s="260" t="s">
        <v>33</v>
      </c>
      <c r="H1477" s="260">
        <v>2</v>
      </c>
      <c r="I1477" s="260" t="s">
        <v>17</v>
      </c>
      <c r="J1477" s="260" t="s">
        <v>17</v>
      </c>
      <c r="K1477" s="260" t="s">
        <v>2566</v>
      </c>
      <c r="L1477" s="261">
        <v>45063</v>
      </c>
      <c r="M1477" s="260" t="s">
        <v>20</v>
      </c>
    </row>
    <row r="1478" spans="1:13" x14ac:dyDescent="0.25">
      <c r="A1478" s="258" t="s">
        <v>386</v>
      </c>
      <c r="B1478" s="258" t="s">
        <v>387</v>
      </c>
      <c r="C1478" s="258" t="s">
        <v>366</v>
      </c>
      <c r="D1478" s="258" t="s">
        <v>2027</v>
      </c>
      <c r="E1478" s="258">
        <v>2</v>
      </c>
      <c r="F1478" s="258" t="s">
        <v>2019</v>
      </c>
      <c r="G1478" s="258" t="s">
        <v>33</v>
      </c>
      <c r="H1478" s="258">
        <v>2</v>
      </c>
      <c r="I1478" s="258" t="s">
        <v>17</v>
      </c>
      <c r="J1478" s="258" t="s">
        <v>17</v>
      </c>
      <c r="K1478" s="258" t="s">
        <v>2567</v>
      </c>
      <c r="L1478" s="259">
        <v>45063</v>
      </c>
      <c r="M1478" s="258" t="s">
        <v>20</v>
      </c>
    </row>
    <row r="1479" spans="1:13" x14ac:dyDescent="0.25">
      <c r="A1479" s="260" t="s">
        <v>386</v>
      </c>
      <c r="B1479" s="260" t="s">
        <v>387</v>
      </c>
      <c r="C1479" s="260" t="s">
        <v>366</v>
      </c>
      <c r="D1479" s="260" t="s">
        <v>2029</v>
      </c>
      <c r="E1479" s="260">
        <v>2</v>
      </c>
      <c r="F1479" s="260" t="s">
        <v>2019</v>
      </c>
      <c r="G1479" s="260" t="s">
        <v>33</v>
      </c>
      <c r="H1479" s="260">
        <v>2</v>
      </c>
      <c r="I1479" s="260" t="s">
        <v>17</v>
      </c>
      <c r="J1479" s="260" t="s">
        <v>17</v>
      </c>
      <c r="K1479" s="260" t="s">
        <v>2568</v>
      </c>
      <c r="L1479" s="261">
        <v>45063</v>
      </c>
      <c r="M1479" s="260" t="s">
        <v>20</v>
      </c>
    </row>
    <row r="1480" spans="1:13" x14ac:dyDescent="0.25">
      <c r="A1480" s="258" t="s">
        <v>386</v>
      </c>
      <c r="B1480" s="258" t="s">
        <v>387</v>
      </c>
      <c r="C1480" s="258" t="s">
        <v>366</v>
      </c>
      <c r="D1480" s="258" t="s">
        <v>2031</v>
      </c>
      <c r="E1480" s="258">
        <v>2</v>
      </c>
      <c r="F1480" s="258" t="s">
        <v>2019</v>
      </c>
      <c r="G1480" s="258" t="s">
        <v>33</v>
      </c>
      <c r="H1480" s="258">
        <v>2</v>
      </c>
      <c r="I1480" s="258" t="s">
        <v>17</v>
      </c>
      <c r="J1480" s="258" t="s">
        <v>17</v>
      </c>
      <c r="K1480" s="258" t="s">
        <v>2569</v>
      </c>
      <c r="L1480" s="259">
        <v>45063</v>
      </c>
      <c r="M1480" s="258" t="s">
        <v>20</v>
      </c>
    </row>
    <row r="1481" spans="1:13" x14ac:dyDescent="0.25">
      <c r="A1481" s="260" t="s">
        <v>386</v>
      </c>
      <c r="B1481" s="260" t="s">
        <v>387</v>
      </c>
      <c r="C1481" s="260" t="s">
        <v>366</v>
      </c>
      <c r="D1481" s="260" t="s">
        <v>2033</v>
      </c>
      <c r="E1481" s="260">
        <v>2</v>
      </c>
      <c r="F1481" s="260" t="s">
        <v>2019</v>
      </c>
      <c r="G1481" s="260" t="s">
        <v>33</v>
      </c>
      <c r="H1481" s="260">
        <v>2</v>
      </c>
      <c r="I1481" s="260" t="s">
        <v>17</v>
      </c>
      <c r="J1481" s="260" t="s">
        <v>17</v>
      </c>
      <c r="K1481" s="260" t="s">
        <v>2570</v>
      </c>
      <c r="L1481" s="261">
        <v>45063</v>
      </c>
      <c r="M1481" s="260" t="s">
        <v>20</v>
      </c>
    </row>
    <row r="1482" spans="1:13" x14ac:dyDescent="0.25">
      <c r="A1482" s="258" t="s">
        <v>386</v>
      </c>
      <c r="B1482" s="258" t="s">
        <v>387</v>
      </c>
      <c r="C1482" s="258" t="s">
        <v>366</v>
      </c>
      <c r="D1482" s="258" t="s">
        <v>2035</v>
      </c>
      <c r="E1482" s="258">
        <v>0</v>
      </c>
      <c r="F1482" s="258" t="s">
        <v>2019</v>
      </c>
      <c r="G1482" s="258" t="s">
        <v>33</v>
      </c>
      <c r="H1482" s="258">
        <v>2</v>
      </c>
      <c r="I1482" s="258" t="s">
        <v>17</v>
      </c>
      <c r="J1482" s="258" t="s">
        <v>17</v>
      </c>
      <c r="K1482" s="258" t="s">
        <v>2571</v>
      </c>
      <c r="L1482" s="259">
        <v>45063</v>
      </c>
      <c r="M1482" s="258" t="s">
        <v>20</v>
      </c>
    </row>
    <row r="1483" spans="1:13" x14ac:dyDescent="0.25">
      <c r="A1483" s="260" t="s">
        <v>212</v>
      </c>
      <c r="B1483" s="260" t="s">
        <v>213</v>
      </c>
      <c r="C1483" s="260" t="s">
        <v>214</v>
      </c>
      <c r="D1483" s="260" t="s">
        <v>2018</v>
      </c>
      <c r="E1483" s="260">
        <v>0</v>
      </c>
      <c r="F1483" s="260" t="s">
        <v>2019</v>
      </c>
      <c r="G1483" s="260" t="s">
        <v>33</v>
      </c>
      <c r="H1483" s="260">
        <v>2</v>
      </c>
      <c r="I1483" s="260" t="s">
        <v>17</v>
      </c>
      <c r="J1483" s="260" t="s">
        <v>17</v>
      </c>
      <c r="K1483" s="260" t="s">
        <v>2572</v>
      </c>
      <c r="L1483" s="261">
        <v>45063</v>
      </c>
      <c r="M1483" s="260" t="s">
        <v>20</v>
      </c>
    </row>
    <row r="1484" spans="1:13" x14ac:dyDescent="0.25">
      <c r="A1484" s="258" t="s">
        <v>212</v>
      </c>
      <c r="B1484" s="258" t="s">
        <v>213</v>
      </c>
      <c r="C1484" s="258" t="s">
        <v>214</v>
      </c>
      <c r="D1484" s="258" t="s">
        <v>2021</v>
      </c>
      <c r="E1484" s="258">
        <v>1</v>
      </c>
      <c r="F1484" s="258" t="s">
        <v>2019</v>
      </c>
      <c r="G1484" s="258" t="s">
        <v>33</v>
      </c>
      <c r="H1484" s="258">
        <v>2</v>
      </c>
      <c r="I1484" s="258" t="s">
        <v>17</v>
      </c>
      <c r="J1484" s="258" t="s">
        <v>17</v>
      </c>
      <c r="K1484" s="258" t="s">
        <v>2573</v>
      </c>
      <c r="L1484" s="259">
        <v>45063</v>
      </c>
      <c r="M1484" s="258" t="s">
        <v>20</v>
      </c>
    </row>
    <row r="1485" spans="1:13" x14ac:dyDescent="0.25">
      <c r="A1485" s="260" t="s">
        <v>212</v>
      </c>
      <c r="B1485" s="260" t="s">
        <v>213</v>
      </c>
      <c r="C1485" s="260" t="s">
        <v>214</v>
      </c>
      <c r="D1485" s="260" t="s">
        <v>2023</v>
      </c>
      <c r="E1485" s="260">
        <v>1</v>
      </c>
      <c r="F1485" s="260" t="s">
        <v>2019</v>
      </c>
      <c r="G1485" s="260" t="s">
        <v>33</v>
      </c>
      <c r="H1485" s="260">
        <v>2</v>
      </c>
      <c r="I1485" s="260" t="s">
        <v>17</v>
      </c>
      <c r="J1485" s="260" t="s">
        <v>17</v>
      </c>
      <c r="K1485" s="260" t="s">
        <v>2574</v>
      </c>
      <c r="L1485" s="261">
        <v>45063</v>
      </c>
      <c r="M1485" s="260" t="s">
        <v>20</v>
      </c>
    </row>
    <row r="1486" spans="1:13" x14ac:dyDescent="0.25">
      <c r="A1486" s="258" t="s">
        <v>212</v>
      </c>
      <c r="B1486" s="258" t="s">
        <v>213</v>
      </c>
      <c r="C1486" s="258" t="s">
        <v>214</v>
      </c>
      <c r="D1486" s="258" t="s">
        <v>2025</v>
      </c>
      <c r="E1486" s="258">
        <v>0</v>
      </c>
      <c r="F1486" s="258" t="s">
        <v>2019</v>
      </c>
      <c r="G1486" s="258" t="s">
        <v>33</v>
      </c>
      <c r="H1486" s="258">
        <v>2</v>
      </c>
      <c r="I1486" s="258" t="s">
        <v>17</v>
      </c>
      <c r="J1486" s="258" t="s">
        <v>17</v>
      </c>
      <c r="K1486" s="258" t="s">
        <v>2575</v>
      </c>
      <c r="L1486" s="259">
        <v>45063</v>
      </c>
      <c r="M1486" s="258" t="s">
        <v>20</v>
      </c>
    </row>
    <row r="1487" spans="1:13" x14ac:dyDescent="0.25">
      <c r="A1487" s="260" t="s">
        <v>212</v>
      </c>
      <c r="B1487" s="260" t="s">
        <v>213</v>
      </c>
      <c r="C1487" s="260" t="s">
        <v>214</v>
      </c>
      <c r="D1487" s="260" t="s">
        <v>2027</v>
      </c>
      <c r="E1487" s="260">
        <v>1</v>
      </c>
      <c r="F1487" s="260" t="s">
        <v>2019</v>
      </c>
      <c r="G1487" s="260" t="s">
        <v>33</v>
      </c>
      <c r="H1487" s="260">
        <v>2</v>
      </c>
      <c r="I1487" s="260" t="s">
        <v>17</v>
      </c>
      <c r="J1487" s="260" t="s">
        <v>17</v>
      </c>
      <c r="K1487" s="260" t="s">
        <v>2576</v>
      </c>
      <c r="L1487" s="261">
        <v>45063</v>
      </c>
      <c r="M1487" s="260" t="s">
        <v>20</v>
      </c>
    </row>
    <row r="1488" spans="1:13" x14ac:dyDescent="0.25">
      <c r="A1488" s="258" t="s">
        <v>212</v>
      </c>
      <c r="B1488" s="258" t="s">
        <v>213</v>
      </c>
      <c r="C1488" s="258" t="s">
        <v>214</v>
      </c>
      <c r="D1488" s="258" t="s">
        <v>2029</v>
      </c>
      <c r="E1488" s="258">
        <v>3</v>
      </c>
      <c r="F1488" s="258" t="s">
        <v>2019</v>
      </c>
      <c r="G1488" s="258" t="s">
        <v>33</v>
      </c>
      <c r="H1488" s="258">
        <v>2</v>
      </c>
      <c r="I1488" s="258" t="s">
        <v>17</v>
      </c>
      <c r="J1488" s="258" t="s">
        <v>17</v>
      </c>
      <c r="K1488" s="258" t="s">
        <v>2577</v>
      </c>
      <c r="L1488" s="259">
        <v>45063</v>
      </c>
      <c r="M1488" s="258" t="s">
        <v>20</v>
      </c>
    </row>
    <row r="1489" spans="1:13" x14ac:dyDescent="0.25">
      <c r="A1489" s="260" t="s">
        <v>212</v>
      </c>
      <c r="B1489" s="260" t="s">
        <v>213</v>
      </c>
      <c r="C1489" s="260" t="s">
        <v>214</v>
      </c>
      <c r="D1489" s="260" t="s">
        <v>2031</v>
      </c>
      <c r="E1489" s="260">
        <v>2</v>
      </c>
      <c r="F1489" s="260" t="s">
        <v>2019</v>
      </c>
      <c r="G1489" s="260" t="s">
        <v>33</v>
      </c>
      <c r="H1489" s="260">
        <v>2</v>
      </c>
      <c r="I1489" s="260" t="s">
        <v>17</v>
      </c>
      <c r="J1489" s="260" t="s">
        <v>17</v>
      </c>
      <c r="K1489" s="260" t="s">
        <v>2578</v>
      </c>
      <c r="L1489" s="261">
        <v>45063</v>
      </c>
      <c r="M1489" s="260" t="s">
        <v>20</v>
      </c>
    </row>
    <row r="1490" spans="1:13" x14ac:dyDescent="0.25">
      <c r="A1490" s="258" t="s">
        <v>212</v>
      </c>
      <c r="B1490" s="258" t="s">
        <v>213</v>
      </c>
      <c r="C1490" s="258" t="s">
        <v>214</v>
      </c>
      <c r="D1490" s="258" t="s">
        <v>2033</v>
      </c>
      <c r="E1490" s="258">
        <v>1</v>
      </c>
      <c r="F1490" s="258" t="s">
        <v>2019</v>
      </c>
      <c r="G1490" s="258" t="s">
        <v>33</v>
      </c>
      <c r="H1490" s="258">
        <v>2</v>
      </c>
      <c r="I1490" s="258" t="s">
        <v>17</v>
      </c>
      <c r="J1490" s="258" t="s">
        <v>17</v>
      </c>
      <c r="K1490" s="258" t="s">
        <v>2579</v>
      </c>
      <c r="L1490" s="259">
        <v>45063</v>
      </c>
      <c r="M1490" s="258" t="s">
        <v>20</v>
      </c>
    </row>
    <row r="1491" spans="1:13" x14ac:dyDescent="0.25">
      <c r="A1491" s="260" t="s">
        <v>212</v>
      </c>
      <c r="B1491" s="260" t="s">
        <v>213</v>
      </c>
      <c r="C1491" s="260" t="s">
        <v>214</v>
      </c>
      <c r="D1491" s="260" t="s">
        <v>2035</v>
      </c>
      <c r="E1491" s="260">
        <v>0</v>
      </c>
      <c r="F1491" s="260" t="s">
        <v>2019</v>
      </c>
      <c r="G1491" s="260" t="s">
        <v>33</v>
      </c>
      <c r="H1491" s="260">
        <v>2</v>
      </c>
      <c r="I1491" s="260" t="s">
        <v>17</v>
      </c>
      <c r="J1491" s="260" t="s">
        <v>17</v>
      </c>
      <c r="K1491" s="260" t="s">
        <v>2580</v>
      </c>
      <c r="L1491" s="261">
        <v>45063</v>
      </c>
      <c r="M1491" s="260" t="s">
        <v>20</v>
      </c>
    </row>
    <row r="1492" spans="1:13" x14ac:dyDescent="0.25">
      <c r="A1492" s="258" t="s">
        <v>225</v>
      </c>
      <c r="B1492" s="258" t="s">
        <v>226</v>
      </c>
      <c r="C1492" s="258" t="s">
        <v>214</v>
      </c>
      <c r="D1492" s="258" t="s">
        <v>2018</v>
      </c>
      <c r="E1492" s="258">
        <v>0</v>
      </c>
      <c r="F1492" s="258" t="s">
        <v>2019</v>
      </c>
      <c r="G1492" s="258" t="s">
        <v>33</v>
      </c>
      <c r="H1492" s="258">
        <v>2</v>
      </c>
      <c r="I1492" s="258" t="s">
        <v>17</v>
      </c>
      <c r="J1492" s="258" t="s">
        <v>17</v>
      </c>
      <c r="K1492" s="258" t="s">
        <v>2581</v>
      </c>
      <c r="L1492" s="259">
        <v>45063</v>
      </c>
      <c r="M1492" s="258" t="s">
        <v>20</v>
      </c>
    </row>
    <row r="1493" spans="1:13" x14ac:dyDescent="0.25">
      <c r="A1493" s="260" t="s">
        <v>225</v>
      </c>
      <c r="B1493" s="260" t="s">
        <v>226</v>
      </c>
      <c r="C1493" s="260" t="s">
        <v>214</v>
      </c>
      <c r="D1493" s="260" t="s">
        <v>2021</v>
      </c>
      <c r="E1493" s="260">
        <v>1</v>
      </c>
      <c r="F1493" s="260" t="s">
        <v>2019</v>
      </c>
      <c r="G1493" s="260" t="s">
        <v>33</v>
      </c>
      <c r="H1493" s="260">
        <v>2</v>
      </c>
      <c r="I1493" s="260" t="s">
        <v>17</v>
      </c>
      <c r="J1493" s="260" t="s">
        <v>17</v>
      </c>
      <c r="K1493" s="260" t="s">
        <v>2582</v>
      </c>
      <c r="L1493" s="261">
        <v>45063</v>
      </c>
      <c r="M1493" s="260" t="s">
        <v>20</v>
      </c>
    </row>
    <row r="1494" spans="1:13" x14ac:dyDescent="0.25">
      <c r="A1494" s="258" t="s">
        <v>225</v>
      </c>
      <c r="B1494" s="258" t="s">
        <v>226</v>
      </c>
      <c r="C1494" s="258" t="s">
        <v>214</v>
      </c>
      <c r="D1494" s="258" t="s">
        <v>2023</v>
      </c>
      <c r="E1494" s="258">
        <v>0</v>
      </c>
      <c r="F1494" s="258" t="s">
        <v>2019</v>
      </c>
      <c r="G1494" s="258" t="s">
        <v>33</v>
      </c>
      <c r="H1494" s="258">
        <v>2</v>
      </c>
      <c r="I1494" s="258" t="s">
        <v>17</v>
      </c>
      <c r="J1494" s="258" t="s">
        <v>17</v>
      </c>
      <c r="K1494" s="258" t="s">
        <v>2583</v>
      </c>
      <c r="L1494" s="259">
        <v>45063</v>
      </c>
      <c r="M1494" s="258" t="s">
        <v>20</v>
      </c>
    </row>
    <row r="1495" spans="1:13" x14ac:dyDescent="0.25">
      <c r="A1495" s="260" t="s">
        <v>225</v>
      </c>
      <c r="B1495" s="260" t="s">
        <v>226</v>
      </c>
      <c r="C1495" s="260" t="s">
        <v>214</v>
      </c>
      <c r="D1495" s="260" t="s">
        <v>2025</v>
      </c>
      <c r="E1495" s="260">
        <v>0</v>
      </c>
      <c r="F1495" s="260" t="s">
        <v>2019</v>
      </c>
      <c r="G1495" s="260" t="s">
        <v>33</v>
      </c>
      <c r="H1495" s="260">
        <v>2</v>
      </c>
      <c r="I1495" s="260" t="s">
        <v>17</v>
      </c>
      <c r="J1495" s="260" t="s">
        <v>17</v>
      </c>
      <c r="K1495" s="260" t="s">
        <v>2584</v>
      </c>
      <c r="L1495" s="261">
        <v>45063</v>
      </c>
      <c r="M1495" s="260" t="s">
        <v>20</v>
      </c>
    </row>
    <row r="1496" spans="1:13" x14ac:dyDescent="0.25">
      <c r="A1496" s="258" t="s">
        <v>225</v>
      </c>
      <c r="B1496" s="258" t="s">
        <v>226</v>
      </c>
      <c r="C1496" s="258" t="s">
        <v>214</v>
      </c>
      <c r="D1496" s="258" t="s">
        <v>2027</v>
      </c>
      <c r="E1496" s="258">
        <v>0</v>
      </c>
      <c r="F1496" s="258" t="s">
        <v>2019</v>
      </c>
      <c r="G1496" s="258" t="s">
        <v>33</v>
      </c>
      <c r="H1496" s="258">
        <v>2</v>
      </c>
      <c r="I1496" s="258" t="s">
        <v>17</v>
      </c>
      <c r="J1496" s="258" t="s">
        <v>17</v>
      </c>
      <c r="K1496" s="258" t="s">
        <v>2585</v>
      </c>
      <c r="L1496" s="259">
        <v>45063</v>
      </c>
      <c r="M1496" s="258" t="s">
        <v>20</v>
      </c>
    </row>
    <row r="1497" spans="1:13" x14ac:dyDescent="0.25">
      <c r="A1497" s="260" t="s">
        <v>225</v>
      </c>
      <c r="B1497" s="260" t="s">
        <v>226</v>
      </c>
      <c r="C1497" s="260" t="s">
        <v>214</v>
      </c>
      <c r="D1497" s="260" t="s">
        <v>2029</v>
      </c>
      <c r="E1497" s="260">
        <v>3</v>
      </c>
      <c r="F1497" s="260" t="s">
        <v>2019</v>
      </c>
      <c r="G1497" s="260" t="s">
        <v>33</v>
      </c>
      <c r="H1497" s="260">
        <v>2</v>
      </c>
      <c r="I1497" s="260" t="s">
        <v>17</v>
      </c>
      <c r="J1497" s="260" t="s">
        <v>17</v>
      </c>
      <c r="K1497" s="260" t="s">
        <v>2586</v>
      </c>
      <c r="L1497" s="261">
        <v>45063</v>
      </c>
      <c r="M1497" s="260" t="s">
        <v>20</v>
      </c>
    </row>
    <row r="1498" spans="1:13" x14ac:dyDescent="0.25">
      <c r="A1498" s="258" t="s">
        <v>225</v>
      </c>
      <c r="B1498" s="258" t="s">
        <v>226</v>
      </c>
      <c r="C1498" s="258" t="s">
        <v>214</v>
      </c>
      <c r="D1498" s="258" t="s">
        <v>2031</v>
      </c>
      <c r="E1498" s="258">
        <v>0</v>
      </c>
      <c r="F1498" s="258" t="s">
        <v>2019</v>
      </c>
      <c r="G1498" s="258" t="s">
        <v>33</v>
      </c>
      <c r="H1498" s="258">
        <v>2</v>
      </c>
      <c r="I1498" s="258" t="s">
        <v>17</v>
      </c>
      <c r="J1498" s="258" t="s">
        <v>17</v>
      </c>
      <c r="K1498" s="258" t="s">
        <v>2587</v>
      </c>
      <c r="L1498" s="259">
        <v>45063</v>
      </c>
      <c r="M1498" s="258" t="s">
        <v>20</v>
      </c>
    </row>
    <row r="1499" spans="1:13" x14ac:dyDescent="0.25">
      <c r="A1499" s="260" t="s">
        <v>225</v>
      </c>
      <c r="B1499" s="260" t="s">
        <v>226</v>
      </c>
      <c r="C1499" s="260" t="s">
        <v>214</v>
      </c>
      <c r="D1499" s="260" t="s">
        <v>2033</v>
      </c>
      <c r="E1499" s="260">
        <v>1</v>
      </c>
      <c r="F1499" s="260" t="s">
        <v>2019</v>
      </c>
      <c r="G1499" s="260" t="s">
        <v>33</v>
      </c>
      <c r="H1499" s="260">
        <v>2</v>
      </c>
      <c r="I1499" s="260" t="s">
        <v>17</v>
      </c>
      <c r="J1499" s="260" t="s">
        <v>17</v>
      </c>
      <c r="K1499" s="260" t="s">
        <v>2588</v>
      </c>
      <c r="L1499" s="261">
        <v>45063</v>
      </c>
      <c r="M1499" s="260" t="s">
        <v>20</v>
      </c>
    </row>
    <row r="1500" spans="1:13" x14ac:dyDescent="0.25">
      <c r="A1500" s="258" t="s">
        <v>225</v>
      </c>
      <c r="B1500" s="258" t="s">
        <v>226</v>
      </c>
      <c r="C1500" s="258" t="s">
        <v>214</v>
      </c>
      <c r="D1500" s="258" t="s">
        <v>2035</v>
      </c>
      <c r="E1500" s="258">
        <v>0</v>
      </c>
      <c r="F1500" s="258" t="s">
        <v>2019</v>
      </c>
      <c r="G1500" s="258" t="s">
        <v>33</v>
      </c>
      <c r="H1500" s="258">
        <v>2</v>
      </c>
      <c r="I1500" s="258" t="s">
        <v>17</v>
      </c>
      <c r="J1500" s="258" t="s">
        <v>17</v>
      </c>
      <c r="K1500" s="258" t="s">
        <v>2589</v>
      </c>
      <c r="L1500" s="259">
        <v>45063</v>
      </c>
      <c r="M1500" s="258" t="s">
        <v>20</v>
      </c>
    </row>
    <row r="1501" spans="1:13" x14ac:dyDescent="0.25">
      <c r="A1501" s="260" t="s">
        <v>235</v>
      </c>
      <c r="B1501" s="260" t="s">
        <v>236</v>
      </c>
      <c r="C1501" s="260" t="s">
        <v>214</v>
      </c>
      <c r="D1501" s="260" t="s">
        <v>2018</v>
      </c>
      <c r="E1501" s="260">
        <v>0</v>
      </c>
      <c r="F1501" s="260" t="s">
        <v>2019</v>
      </c>
      <c r="G1501" s="260" t="s">
        <v>33</v>
      </c>
      <c r="H1501" s="260">
        <v>2</v>
      </c>
      <c r="I1501" s="260" t="s">
        <v>17</v>
      </c>
      <c r="J1501" s="260" t="s">
        <v>17</v>
      </c>
      <c r="K1501" s="260" t="s">
        <v>2590</v>
      </c>
      <c r="L1501" s="261">
        <v>45063</v>
      </c>
      <c r="M1501" s="260" t="s">
        <v>20</v>
      </c>
    </row>
    <row r="1502" spans="1:13" x14ac:dyDescent="0.25">
      <c r="A1502" s="258" t="s">
        <v>235</v>
      </c>
      <c r="B1502" s="258" t="s">
        <v>236</v>
      </c>
      <c r="C1502" s="258" t="s">
        <v>214</v>
      </c>
      <c r="D1502" s="258" t="s">
        <v>2021</v>
      </c>
      <c r="E1502" s="258">
        <v>1</v>
      </c>
      <c r="F1502" s="258" t="s">
        <v>2019</v>
      </c>
      <c r="G1502" s="258" t="s">
        <v>33</v>
      </c>
      <c r="H1502" s="258">
        <v>2</v>
      </c>
      <c r="I1502" s="258" t="s">
        <v>17</v>
      </c>
      <c r="J1502" s="258" t="s">
        <v>17</v>
      </c>
      <c r="K1502" s="258" t="s">
        <v>2591</v>
      </c>
      <c r="L1502" s="259">
        <v>45063</v>
      </c>
      <c r="M1502" s="258" t="s">
        <v>20</v>
      </c>
    </row>
    <row r="1503" spans="1:13" x14ac:dyDescent="0.25">
      <c r="A1503" s="260" t="s">
        <v>235</v>
      </c>
      <c r="B1503" s="260" t="s">
        <v>236</v>
      </c>
      <c r="C1503" s="260" t="s">
        <v>214</v>
      </c>
      <c r="D1503" s="260" t="s">
        <v>2023</v>
      </c>
      <c r="E1503" s="260">
        <v>1</v>
      </c>
      <c r="F1503" s="260" t="s">
        <v>2019</v>
      </c>
      <c r="G1503" s="260" t="s">
        <v>33</v>
      </c>
      <c r="H1503" s="260">
        <v>2</v>
      </c>
      <c r="I1503" s="260" t="s">
        <v>17</v>
      </c>
      <c r="J1503" s="260" t="s">
        <v>17</v>
      </c>
      <c r="K1503" s="260" t="s">
        <v>2592</v>
      </c>
      <c r="L1503" s="261">
        <v>45063</v>
      </c>
      <c r="M1503" s="260" t="s">
        <v>20</v>
      </c>
    </row>
    <row r="1504" spans="1:13" x14ac:dyDescent="0.25">
      <c r="A1504" s="258" t="s">
        <v>235</v>
      </c>
      <c r="B1504" s="258" t="s">
        <v>236</v>
      </c>
      <c r="C1504" s="258" t="s">
        <v>214</v>
      </c>
      <c r="D1504" s="258" t="s">
        <v>2025</v>
      </c>
      <c r="E1504" s="258">
        <v>0</v>
      </c>
      <c r="F1504" s="258" t="s">
        <v>2019</v>
      </c>
      <c r="G1504" s="258" t="s">
        <v>33</v>
      </c>
      <c r="H1504" s="258">
        <v>2</v>
      </c>
      <c r="I1504" s="258" t="s">
        <v>17</v>
      </c>
      <c r="J1504" s="258" t="s">
        <v>17</v>
      </c>
      <c r="K1504" s="258" t="s">
        <v>2593</v>
      </c>
      <c r="L1504" s="259">
        <v>45063</v>
      </c>
      <c r="M1504" s="258" t="s">
        <v>20</v>
      </c>
    </row>
    <row r="1505" spans="1:13" x14ac:dyDescent="0.25">
      <c r="A1505" s="260" t="s">
        <v>235</v>
      </c>
      <c r="B1505" s="260" t="s">
        <v>236</v>
      </c>
      <c r="C1505" s="260" t="s">
        <v>214</v>
      </c>
      <c r="D1505" s="260" t="s">
        <v>2027</v>
      </c>
      <c r="E1505" s="260">
        <v>1</v>
      </c>
      <c r="F1505" s="260" t="s">
        <v>2019</v>
      </c>
      <c r="G1505" s="260" t="s">
        <v>33</v>
      </c>
      <c r="H1505" s="260">
        <v>2</v>
      </c>
      <c r="I1505" s="260" t="s">
        <v>17</v>
      </c>
      <c r="J1505" s="260" t="s">
        <v>17</v>
      </c>
      <c r="K1505" s="260" t="s">
        <v>2594</v>
      </c>
      <c r="L1505" s="261">
        <v>45063</v>
      </c>
      <c r="M1505" s="260" t="s">
        <v>20</v>
      </c>
    </row>
    <row r="1506" spans="1:13" x14ac:dyDescent="0.25">
      <c r="A1506" s="258" t="s">
        <v>235</v>
      </c>
      <c r="B1506" s="258" t="s">
        <v>236</v>
      </c>
      <c r="C1506" s="258" t="s">
        <v>214</v>
      </c>
      <c r="D1506" s="258" t="s">
        <v>2029</v>
      </c>
      <c r="E1506" s="258">
        <v>3</v>
      </c>
      <c r="F1506" s="258" t="s">
        <v>2019</v>
      </c>
      <c r="G1506" s="258" t="s">
        <v>33</v>
      </c>
      <c r="H1506" s="258">
        <v>2</v>
      </c>
      <c r="I1506" s="258" t="s">
        <v>17</v>
      </c>
      <c r="J1506" s="258" t="s">
        <v>17</v>
      </c>
      <c r="K1506" s="258" t="s">
        <v>2595</v>
      </c>
      <c r="L1506" s="259">
        <v>45063</v>
      </c>
      <c r="M1506" s="258" t="s">
        <v>20</v>
      </c>
    </row>
    <row r="1507" spans="1:13" x14ac:dyDescent="0.25">
      <c r="A1507" s="260" t="s">
        <v>235</v>
      </c>
      <c r="B1507" s="260" t="s">
        <v>236</v>
      </c>
      <c r="C1507" s="260" t="s">
        <v>214</v>
      </c>
      <c r="D1507" s="260" t="s">
        <v>2031</v>
      </c>
      <c r="E1507" s="260">
        <v>2</v>
      </c>
      <c r="F1507" s="260" t="s">
        <v>2019</v>
      </c>
      <c r="G1507" s="260" t="s">
        <v>33</v>
      </c>
      <c r="H1507" s="260">
        <v>2</v>
      </c>
      <c r="I1507" s="260" t="s">
        <v>17</v>
      </c>
      <c r="J1507" s="260" t="s">
        <v>17</v>
      </c>
      <c r="K1507" s="260" t="s">
        <v>2596</v>
      </c>
      <c r="L1507" s="261">
        <v>45063</v>
      </c>
      <c r="M1507" s="260" t="s">
        <v>20</v>
      </c>
    </row>
    <row r="1508" spans="1:13" x14ac:dyDescent="0.25">
      <c r="A1508" s="258" t="s">
        <v>235</v>
      </c>
      <c r="B1508" s="258" t="s">
        <v>236</v>
      </c>
      <c r="C1508" s="258" t="s">
        <v>214</v>
      </c>
      <c r="D1508" s="258" t="s">
        <v>2033</v>
      </c>
      <c r="E1508" s="258">
        <v>0</v>
      </c>
      <c r="F1508" s="258" t="s">
        <v>2019</v>
      </c>
      <c r="G1508" s="258" t="s">
        <v>33</v>
      </c>
      <c r="H1508" s="258">
        <v>2</v>
      </c>
      <c r="I1508" s="258" t="s">
        <v>17</v>
      </c>
      <c r="J1508" s="258" t="s">
        <v>17</v>
      </c>
      <c r="K1508" s="258" t="s">
        <v>2597</v>
      </c>
      <c r="L1508" s="259">
        <v>45063</v>
      </c>
      <c r="M1508" s="258" t="s">
        <v>20</v>
      </c>
    </row>
    <row r="1509" spans="1:13" x14ac:dyDescent="0.25">
      <c r="A1509" s="260" t="s">
        <v>235</v>
      </c>
      <c r="B1509" s="260" t="s">
        <v>236</v>
      </c>
      <c r="C1509" s="260" t="s">
        <v>214</v>
      </c>
      <c r="D1509" s="260" t="s">
        <v>2035</v>
      </c>
      <c r="E1509" s="260">
        <v>0</v>
      </c>
      <c r="F1509" s="260" t="s">
        <v>2019</v>
      </c>
      <c r="G1509" s="260" t="s">
        <v>33</v>
      </c>
      <c r="H1509" s="260">
        <v>2</v>
      </c>
      <c r="I1509" s="260" t="s">
        <v>17</v>
      </c>
      <c r="J1509" s="260" t="s">
        <v>17</v>
      </c>
      <c r="K1509" s="260" t="s">
        <v>2598</v>
      </c>
      <c r="L1509" s="261">
        <v>45063</v>
      </c>
      <c r="M1509" s="260" t="s">
        <v>20</v>
      </c>
    </row>
    <row r="1510" spans="1:13" x14ac:dyDescent="0.25">
      <c r="A1510" s="258" t="s">
        <v>1026</v>
      </c>
      <c r="B1510" s="258" t="s">
        <v>1027</v>
      </c>
      <c r="C1510" s="258" t="s">
        <v>1028</v>
      </c>
      <c r="D1510" s="258" t="s">
        <v>2033</v>
      </c>
      <c r="E1510" s="258">
        <v>1</v>
      </c>
      <c r="F1510" s="258" t="s">
        <v>2019</v>
      </c>
      <c r="G1510" s="258" t="s">
        <v>33</v>
      </c>
      <c r="H1510" s="258">
        <v>2</v>
      </c>
      <c r="I1510" s="258" t="s">
        <v>17</v>
      </c>
      <c r="J1510" s="258" t="s">
        <v>17</v>
      </c>
      <c r="K1510" s="258" t="s">
        <v>2599</v>
      </c>
      <c r="L1510" s="259">
        <v>45064</v>
      </c>
      <c r="M1510" s="258" t="s">
        <v>20</v>
      </c>
    </row>
    <row r="1511" spans="1:13" x14ac:dyDescent="0.25">
      <c r="A1511" s="260" t="s">
        <v>1036</v>
      </c>
      <c r="B1511" s="260" t="s">
        <v>1037</v>
      </c>
      <c r="C1511" s="260" t="s">
        <v>1028</v>
      </c>
      <c r="D1511" s="260" t="s">
        <v>2018</v>
      </c>
      <c r="E1511" s="260">
        <v>0</v>
      </c>
      <c r="F1511" s="260" t="s">
        <v>2019</v>
      </c>
      <c r="G1511" s="260" t="s">
        <v>33</v>
      </c>
      <c r="H1511" s="260">
        <v>2</v>
      </c>
      <c r="I1511" s="260" t="s">
        <v>17</v>
      </c>
      <c r="J1511" s="260" t="s">
        <v>17</v>
      </c>
      <c r="K1511" s="260" t="s">
        <v>2600</v>
      </c>
      <c r="L1511" s="261">
        <v>45064</v>
      </c>
      <c r="M1511" s="260" t="s">
        <v>20</v>
      </c>
    </row>
    <row r="1512" spans="1:13" x14ac:dyDescent="0.25">
      <c r="A1512" s="258" t="s">
        <v>1036</v>
      </c>
      <c r="B1512" s="258" t="s">
        <v>1037</v>
      </c>
      <c r="C1512" s="258" t="s">
        <v>1028</v>
      </c>
      <c r="D1512" s="258" t="s">
        <v>2029</v>
      </c>
      <c r="E1512" s="258">
        <v>3</v>
      </c>
      <c r="F1512" s="258" t="s">
        <v>2019</v>
      </c>
      <c r="G1512" s="258" t="s">
        <v>33</v>
      </c>
      <c r="H1512" s="258">
        <v>2</v>
      </c>
      <c r="I1512" s="258" t="s">
        <v>17</v>
      </c>
      <c r="J1512" s="258" t="s">
        <v>17</v>
      </c>
      <c r="K1512" s="258" t="s">
        <v>2601</v>
      </c>
      <c r="L1512" s="259">
        <v>45064</v>
      </c>
      <c r="M1512" s="258" t="s">
        <v>20</v>
      </c>
    </row>
    <row r="1513" spans="1:13" x14ac:dyDescent="0.25">
      <c r="A1513" s="260" t="s">
        <v>1109</v>
      </c>
      <c r="B1513" s="260" t="s">
        <v>1110</v>
      </c>
      <c r="C1513" s="260" t="s">
        <v>1028</v>
      </c>
      <c r="D1513" s="260" t="s">
        <v>2018</v>
      </c>
      <c r="E1513" s="260">
        <v>0</v>
      </c>
      <c r="F1513" s="260" t="s">
        <v>2019</v>
      </c>
      <c r="G1513" s="260" t="s">
        <v>33</v>
      </c>
      <c r="H1513" s="260">
        <v>2</v>
      </c>
      <c r="I1513" s="260" t="s">
        <v>17</v>
      </c>
      <c r="J1513" s="260" t="s">
        <v>17</v>
      </c>
      <c r="K1513" s="260" t="s">
        <v>2602</v>
      </c>
      <c r="L1513" s="261">
        <v>45064</v>
      </c>
      <c r="M1513" s="260" t="s">
        <v>20</v>
      </c>
    </row>
    <row r="1514" spans="1:13" x14ac:dyDescent="0.25">
      <c r="A1514" s="258" t="s">
        <v>1109</v>
      </c>
      <c r="B1514" s="258" t="s">
        <v>1110</v>
      </c>
      <c r="C1514" s="258" t="s">
        <v>1028</v>
      </c>
      <c r="D1514" s="258" t="s">
        <v>2025</v>
      </c>
      <c r="E1514" s="258">
        <v>2</v>
      </c>
      <c r="F1514" s="258" t="s">
        <v>2019</v>
      </c>
      <c r="G1514" s="258" t="s">
        <v>33</v>
      </c>
      <c r="H1514" s="258">
        <v>2</v>
      </c>
      <c r="I1514" s="258" t="s">
        <v>17</v>
      </c>
      <c r="J1514" s="258" t="s">
        <v>17</v>
      </c>
      <c r="K1514" s="258" t="s">
        <v>2603</v>
      </c>
      <c r="L1514" s="259">
        <v>45064</v>
      </c>
      <c r="M1514" s="258" t="s">
        <v>20</v>
      </c>
    </row>
    <row r="1515" spans="1:13" x14ac:dyDescent="0.25">
      <c r="A1515" s="260" t="s">
        <v>2604</v>
      </c>
      <c r="B1515" s="260" t="s">
        <v>2605</v>
      </c>
      <c r="C1515" s="260" t="s">
        <v>2606</v>
      </c>
      <c r="D1515" s="260" t="s">
        <v>1297</v>
      </c>
      <c r="E1515" s="260">
        <v>6300000</v>
      </c>
      <c r="F1515" s="260" t="s">
        <v>2607</v>
      </c>
      <c r="G1515" s="260" t="s">
        <v>1219</v>
      </c>
      <c r="H1515" s="260">
        <v>2</v>
      </c>
      <c r="I1515" s="260" t="s">
        <v>2608</v>
      </c>
      <c r="J1515" s="260" t="s">
        <v>2609</v>
      </c>
      <c r="K1515" s="260" t="s">
        <v>2610</v>
      </c>
      <c r="L1515" s="261">
        <v>45076</v>
      </c>
      <c r="M1515" s="260" t="s">
        <v>20</v>
      </c>
    </row>
    <row r="1516" spans="1:13" x14ac:dyDescent="0.25">
      <c r="A1516" s="258" t="s">
        <v>2604</v>
      </c>
      <c r="B1516" s="258" t="s">
        <v>2605</v>
      </c>
      <c r="C1516" s="258" t="s">
        <v>2606</v>
      </c>
      <c r="D1516" s="258" t="s">
        <v>927</v>
      </c>
      <c r="E1516" s="258">
        <v>20720</v>
      </c>
      <c r="F1516" s="258" t="s">
        <v>2611</v>
      </c>
      <c r="G1516" s="258" t="s">
        <v>1219</v>
      </c>
      <c r="H1516" s="258">
        <v>2</v>
      </c>
      <c r="I1516" s="258" t="s">
        <v>2612</v>
      </c>
      <c r="J1516" s="258" t="s">
        <v>2613</v>
      </c>
      <c r="K1516" s="258" t="s">
        <v>2614</v>
      </c>
      <c r="L1516" s="259">
        <v>45076</v>
      </c>
      <c r="M1516" s="258" t="s">
        <v>20</v>
      </c>
    </row>
    <row r="1517" spans="1:13" x14ac:dyDescent="0.25">
      <c r="A1517" s="260" t="s">
        <v>2604</v>
      </c>
      <c r="B1517" s="260" t="s">
        <v>2605</v>
      </c>
      <c r="C1517" s="260" t="s">
        <v>2606</v>
      </c>
      <c r="D1517" s="260" t="s">
        <v>1006</v>
      </c>
      <c r="E1517" s="260">
        <v>6300000</v>
      </c>
      <c r="F1517" s="260" t="s">
        <v>2607</v>
      </c>
      <c r="G1517" s="260" t="s">
        <v>33</v>
      </c>
      <c r="H1517" s="260">
        <v>2</v>
      </c>
      <c r="I1517" s="260" t="s">
        <v>2608</v>
      </c>
      <c r="J1517" s="260" t="s">
        <v>2615</v>
      </c>
      <c r="K1517" s="260" t="s">
        <v>2616</v>
      </c>
      <c r="L1517" s="261">
        <v>45076</v>
      </c>
      <c r="M1517" s="260" t="s">
        <v>20</v>
      </c>
    </row>
    <row r="1518" spans="1:13" x14ac:dyDescent="0.25">
      <c r="A1518" s="258" t="s">
        <v>2604</v>
      </c>
      <c r="B1518" s="258" t="s">
        <v>2605</v>
      </c>
      <c r="C1518" s="258" t="s">
        <v>2606</v>
      </c>
      <c r="D1518" s="258" t="s">
        <v>932</v>
      </c>
      <c r="E1518" s="258">
        <v>1115100</v>
      </c>
      <c r="F1518" s="258" t="s">
        <v>2607</v>
      </c>
      <c r="G1518" s="258" t="s">
        <v>1219</v>
      </c>
      <c r="H1518" s="258">
        <v>2</v>
      </c>
      <c r="I1518" s="258" t="s">
        <v>2608</v>
      </c>
      <c r="J1518" s="258" t="s">
        <v>2617</v>
      </c>
      <c r="K1518" s="258" t="s">
        <v>2618</v>
      </c>
      <c r="L1518" s="259">
        <v>45076</v>
      </c>
      <c r="M1518" s="258" t="s">
        <v>20</v>
      </c>
    </row>
    <row r="1519" spans="1:13" x14ac:dyDescent="0.25">
      <c r="A1519" s="260" t="s">
        <v>2604</v>
      </c>
      <c r="B1519" s="260" t="s">
        <v>2605</v>
      </c>
      <c r="C1519" s="260" t="s">
        <v>2606</v>
      </c>
      <c r="D1519" s="260" t="s">
        <v>769</v>
      </c>
      <c r="E1519" s="260">
        <v>73000</v>
      </c>
      <c r="F1519" s="260" t="s">
        <v>2619</v>
      </c>
      <c r="G1519" s="260" t="s">
        <v>22</v>
      </c>
      <c r="H1519" s="260">
        <v>3</v>
      </c>
      <c r="I1519" s="260" t="s">
        <v>1722</v>
      </c>
      <c r="J1519" s="260" t="s">
        <v>2620</v>
      </c>
      <c r="K1519" s="260" t="s">
        <v>2621</v>
      </c>
      <c r="L1519" s="261">
        <v>45076</v>
      </c>
      <c r="M1519" s="260" t="s">
        <v>20</v>
      </c>
    </row>
    <row r="1520" spans="1:13" x14ac:dyDescent="0.25">
      <c r="A1520" s="258" t="s">
        <v>2604</v>
      </c>
      <c r="B1520" s="258" t="s">
        <v>2605</v>
      </c>
      <c r="C1520" s="258" t="s">
        <v>2606</v>
      </c>
      <c r="D1520" s="258" t="s">
        <v>40</v>
      </c>
      <c r="E1520" s="258" t="s">
        <v>17</v>
      </c>
      <c r="F1520" s="258" t="s">
        <v>17</v>
      </c>
      <c r="G1520" s="258" t="s">
        <v>17</v>
      </c>
      <c r="H1520" s="258" t="s">
        <v>17</v>
      </c>
      <c r="I1520" s="258" t="s">
        <v>17</v>
      </c>
      <c r="J1520" s="258" t="s">
        <v>2622</v>
      </c>
      <c r="K1520" s="258" t="s">
        <v>2623</v>
      </c>
      <c r="L1520" s="259">
        <v>45076</v>
      </c>
      <c r="M1520" s="258" t="s">
        <v>20</v>
      </c>
    </row>
    <row r="1521" spans="1:13" x14ac:dyDescent="0.25">
      <c r="A1521" s="260" t="s">
        <v>2604</v>
      </c>
      <c r="B1521" s="260" t="s">
        <v>2605</v>
      </c>
      <c r="C1521" s="260" t="s">
        <v>2606</v>
      </c>
      <c r="D1521" s="260" t="s">
        <v>544</v>
      </c>
      <c r="E1521" s="260">
        <v>1115100</v>
      </c>
      <c r="F1521" s="260" t="s">
        <v>2607</v>
      </c>
      <c r="G1521" s="260" t="s">
        <v>1219</v>
      </c>
      <c r="H1521" s="260">
        <v>2</v>
      </c>
      <c r="I1521" s="260" t="s">
        <v>2608</v>
      </c>
      <c r="J1521" s="260" t="s">
        <v>2624</v>
      </c>
      <c r="K1521" s="260" t="s">
        <v>2625</v>
      </c>
      <c r="L1521" s="261">
        <v>45076</v>
      </c>
      <c r="M1521" s="260" t="s">
        <v>20</v>
      </c>
    </row>
    <row r="1522" spans="1:13" x14ac:dyDescent="0.25">
      <c r="A1522" s="258" t="s">
        <v>2604</v>
      </c>
      <c r="B1522" s="258" t="s">
        <v>2605</v>
      </c>
      <c r="C1522" s="258" t="s">
        <v>2606</v>
      </c>
      <c r="D1522" s="258" t="s">
        <v>1193</v>
      </c>
      <c r="E1522" s="258">
        <v>5184900</v>
      </c>
      <c r="F1522" s="258" t="s">
        <v>2626</v>
      </c>
      <c r="G1522" s="258" t="s">
        <v>1219</v>
      </c>
      <c r="H1522" s="258">
        <v>2</v>
      </c>
      <c r="I1522" s="258" t="s">
        <v>2627</v>
      </c>
      <c r="J1522" s="258" t="s">
        <v>2628</v>
      </c>
      <c r="K1522" s="258" t="s">
        <v>2629</v>
      </c>
      <c r="L1522" s="259">
        <v>45076</v>
      </c>
      <c r="M1522" s="258" t="s">
        <v>20</v>
      </c>
    </row>
    <row r="1523" spans="1:13" x14ac:dyDescent="0.25">
      <c r="A1523" s="260" t="s">
        <v>2604</v>
      </c>
      <c r="B1523" s="260" t="s">
        <v>2605</v>
      </c>
      <c r="C1523" s="260" t="s">
        <v>2606</v>
      </c>
      <c r="D1523" s="260" t="s">
        <v>569</v>
      </c>
      <c r="E1523" s="260">
        <v>0</v>
      </c>
      <c r="F1523" s="260" t="s">
        <v>2607</v>
      </c>
      <c r="G1523" s="260" t="s">
        <v>1219</v>
      </c>
      <c r="H1523" s="260">
        <v>2</v>
      </c>
      <c r="I1523" s="260" t="s">
        <v>2608</v>
      </c>
      <c r="J1523" s="260" t="s">
        <v>2630</v>
      </c>
      <c r="K1523" s="260" t="s">
        <v>2631</v>
      </c>
      <c r="L1523" s="261">
        <v>45076</v>
      </c>
      <c r="M1523" s="260" t="s">
        <v>20</v>
      </c>
    </row>
    <row r="1524" spans="1:13" x14ac:dyDescent="0.25">
      <c r="A1524" s="258" t="s">
        <v>2604</v>
      </c>
      <c r="B1524" s="258" t="s">
        <v>2605</v>
      </c>
      <c r="C1524" s="258" t="s">
        <v>2606</v>
      </c>
      <c r="D1524" s="258" t="s">
        <v>562</v>
      </c>
      <c r="E1524" s="258">
        <v>446000</v>
      </c>
      <c r="F1524" s="258" t="s">
        <v>2607</v>
      </c>
      <c r="G1524" s="258" t="s">
        <v>1219</v>
      </c>
      <c r="H1524" s="258">
        <v>2</v>
      </c>
      <c r="I1524" s="258" t="s">
        <v>2608</v>
      </c>
      <c r="J1524" s="258" t="s">
        <v>2632</v>
      </c>
      <c r="K1524" s="258" t="s">
        <v>2633</v>
      </c>
      <c r="L1524" s="259">
        <v>45076</v>
      </c>
      <c r="M1524" s="258" t="s">
        <v>526</v>
      </c>
    </row>
    <row r="1525" spans="1:13" x14ac:dyDescent="0.25">
      <c r="A1525" s="260" t="s">
        <v>2604</v>
      </c>
      <c r="B1525" s="260" t="s">
        <v>2605</v>
      </c>
      <c r="C1525" s="260" t="s">
        <v>2606</v>
      </c>
      <c r="D1525" s="260" t="s">
        <v>567</v>
      </c>
      <c r="E1525" s="260">
        <v>669100</v>
      </c>
      <c r="F1525" s="260" t="s">
        <v>2607</v>
      </c>
      <c r="G1525" s="260" t="s">
        <v>33</v>
      </c>
      <c r="H1525" s="260">
        <v>2</v>
      </c>
      <c r="I1525" s="260" t="s">
        <v>2608</v>
      </c>
      <c r="J1525" s="260" t="s">
        <v>2634</v>
      </c>
      <c r="K1525" s="260" t="s">
        <v>2635</v>
      </c>
      <c r="L1525" s="261">
        <v>45076</v>
      </c>
      <c r="M1525" s="260" t="s">
        <v>20</v>
      </c>
    </row>
    <row r="1526" spans="1:13" x14ac:dyDescent="0.25">
      <c r="A1526" s="258" t="s">
        <v>2604</v>
      </c>
      <c r="B1526" s="258" t="s">
        <v>2605</v>
      </c>
      <c r="C1526" s="258" t="s">
        <v>2606</v>
      </c>
      <c r="D1526" s="258" t="s">
        <v>558</v>
      </c>
      <c r="E1526" s="258">
        <v>0</v>
      </c>
      <c r="F1526" s="258" t="s">
        <v>2607</v>
      </c>
      <c r="G1526" s="258" t="s">
        <v>33</v>
      </c>
      <c r="H1526" s="258">
        <v>2</v>
      </c>
      <c r="I1526" s="258" t="s">
        <v>2608</v>
      </c>
      <c r="J1526" s="258" t="s">
        <v>2636</v>
      </c>
      <c r="K1526" s="258" t="s">
        <v>2637</v>
      </c>
      <c r="L1526" s="259">
        <v>45076</v>
      </c>
      <c r="M1526" s="258" t="s">
        <v>20</v>
      </c>
    </row>
    <row r="1527" spans="1:13" x14ac:dyDescent="0.25">
      <c r="A1527" s="260" t="s">
        <v>2604</v>
      </c>
      <c r="B1527" s="260" t="s">
        <v>2605</v>
      </c>
      <c r="C1527" s="260" t="s">
        <v>2606</v>
      </c>
      <c r="D1527" s="260" t="s">
        <v>47</v>
      </c>
      <c r="E1527" s="260">
        <v>3</v>
      </c>
      <c r="F1527" s="260" t="s">
        <v>2626</v>
      </c>
      <c r="G1527" s="260" t="s">
        <v>1219</v>
      </c>
      <c r="H1527" s="260">
        <v>2</v>
      </c>
      <c r="I1527" s="260" t="s">
        <v>2627</v>
      </c>
      <c r="J1527" s="260" t="s">
        <v>2638</v>
      </c>
      <c r="K1527" s="260" t="s">
        <v>2639</v>
      </c>
      <c r="L1527" s="261">
        <v>45076</v>
      </c>
      <c r="M1527" s="260" t="s">
        <v>20</v>
      </c>
    </row>
    <row r="1528" spans="1:13" x14ac:dyDescent="0.25">
      <c r="A1528" s="258" t="s">
        <v>2604</v>
      </c>
      <c r="B1528" s="258" t="s">
        <v>2605</v>
      </c>
      <c r="C1528" s="258" t="s">
        <v>2606</v>
      </c>
      <c r="D1528" s="258" t="s">
        <v>26</v>
      </c>
      <c r="E1528" s="258" t="s">
        <v>17</v>
      </c>
      <c r="F1528" s="258" t="s">
        <v>17</v>
      </c>
      <c r="G1528" s="258" t="s">
        <v>17</v>
      </c>
      <c r="H1528" s="258" t="s">
        <v>17</v>
      </c>
      <c r="I1528" s="258" t="s">
        <v>17</v>
      </c>
      <c r="J1528" s="258" t="s">
        <v>18</v>
      </c>
      <c r="K1528" s="258" t="s">
        <v>2640</v>
      </c>
      <c r="L1528" s="259">
        <v>45076</v>
      </c>
      <c r="M1528" s="258" t="s">
        <v>20</v>
      </c>
    </row>
    <row r="1529" spans="1:13" x14ac:dyDescent="0.25">
      <c r="A1529" s="260" t="s">
        <v>2604</v>
      </c>
      <c r="B1529" s="260" t="s">
        <v>2605</v>
      </c>
      <c r="C1529" s="260" t="s">
        <v>2606</v>
      </c>
      <c r="D1529" s="260" t="s">
        <v>28</v>
      </c>
      <c r="E1529" s="260" t="s">
        <v>17</v>
      </c>
      <c r="F1529" s="260" t="s">
        <v>17</v>
      </c>
      <c r="G1529" s="260" t="s">
        <v>17</v>
      </c>
      <c r="H1529" s="260" t="s">
        <v>17</v>
      </c>
      <c r="I1529" s="260" t="s">
        <v>17</v>
      </c>
      <c r="J1529" s="260" t="s">
        <v>18</v>
      </c>
      <c r="K1529" s="260" t="s">
        <v>2641</v>
      </c>
      <c r="L1529" s="261">
        <v>45076</v>
      </c>
      <c r="M1529" s="260" t="s">
        <v>20</v>
      </c>
    </row>
    <row r="1530" spans="1:13" x14ac:dyDescent="0.25">
      <c r="A1530" s="258" t="s">
        <v>2604</v>
      </c>
      <c r="B1530" s="258" t="s">
        <v>2605</v>
      </c>
      <c r="C1530" s="258" t="s">
        <v>2606</v>
      </c>
      <c r="D1530" s="258" t="s">
        <v>38</v>
      </c>
      <c r="E1530" s="258">
        <v>1269</v>
      </c>
      <c r="F1530" s="258" t="s">
        <v>2642</v>
      </c>
      <c r="G1530" s="258" t="s">
        <v>1219</v>
      </c>
      <c r="H1530" s="258">
        <v>2</v>
      </c>
      <c r="I1530" s="258" t="s">
        <v>2643</v>
      </c>
      <c r="J1530" s="258" t="s">
        <v>2644</v>
      </c>
      <c r="K1530" s="258" t="s">
        <v>2645</v>
      </c>
      <c r="L1530" s="259">
        <v>45076</v>
      </c>
      <c r="M1530" s="258" t="s">
        <v>20</v>
      </c>
    </row>
    <row r="1531" spans="1:13" x14ac:dyDescent="0.25">
      <c r="A1531" s="260" t="s">
        <v>2604</v>
      </c>
      <c r="B1531" s="260" t="s">
        <v>2605</v>
      </c>
      <c r="C1531" s="260" t="s">
        <v>2606</v>
      </c>
      <c r="D1531" s="260" t="s">
        <v>16</v>
      </c>
      <c r="E1531" s="260" t="s">
        <v>17</v>
      </c>
      <c r="F1531" s="260" t="s">
        <v>17</v>
      </c>
      <c r="G1531" s="260" t="s">
        <v>17</v>
      </c>
      <c r="H1531" s="260" t="s">
        <v>17</v>
      </c>
      <c r="I1531" s="260" t="s">
        <v>17</v>
      </c>
      <c r="J1531" s="260" t="s">
        <v>18</v>
      </c>
      <c r="K1531" s="260" t="s">
        <v>2646</v>
      </c>
      <c r="L1531" s="261">
        <v>45076</v>
      </c>
      <c r="M1531" s="260" t="s">
        <v>20</v>
      </c>
    </row>
    <row r="1532" spans="1:13" x14ac:dyDescent="0.25">
      <c r="A1532" s="258" t="s">
        <v>2604</v>
      </c>
      <c r="B1532" s="258" t="s">
        <v>2605</v>
      </c>
      <c r="C1532" s="258" t="s">
        <v>2606</v>
      </c>
      <c r="D1532" s="258" t="s">
        <v>21</v>
      </c>
      <c r="E1532" s="258" t="s">
        <v>17</v>
      </c>
      <c r="F1532" s="258" t="s">
        <v>17</v>
      </c>
      <c r="G1532" s="258" t="s">
        <v>17</v>
      </c>
      <c r="H1532" s="258" t="s">
        <v>17</v>
      </c>
      <c r="I1532" s="258" t="s">
        <v>17</v>
      </c>
      <c r="J1532" s="258" t="s">
        <v>18</v>
      </c>
      <c r="K1532" s="258" t="s">
        <v>2647</v>
      </c>
      <c r="L1532" s="259">
        <v>45076</v>
      </c>
      <c r="M1532" s="258" t="s">
        <v>20</v>
      </c>
    </row>
    <row r="1533" spans="1:13" x14ac:dyDescent="0.25">
      <c r="A1533" s="260" t="s">
        <v>2604</v>
      </c>
      <c r="B1533" s="260" t="s">
        <v>2605</v>
      </c>
      <c r="C1533" s="260" t="s">
        <v>2606</v>
      </c>
      <c r="D1533" s="260" t="s">
        <v>1053</v>
      </c>
      <c r="E1533" s="260" t="s">
        <v>17</v>
      </c>
      <c r="F1533" s="260" t="s">
        <v>17</v>
      </c>
      <c r="G1533" s="260" t="s">
        <v>17</v>
      </c>
      <c r="H1533" s="260" t="s">
        <v>17</v>
      </c>
      <c r="I1533" s="260" t="s">
        <v>17</v>
      </c>
      <c r="J1533" s="260" t="s">
        <v>18</v>
      </c>
      <c r="K1533" s="260" t="s">
        <v>2648</v>
      </c>
      <c r="L1533" s="261">
        <v>45076</v>
      </c>
      <c r="M1533" s="260" t="s">
        <v>20</v>
      </c>
    </row>
    <row r="1534" spans="1:13" x14ac:dyDescent="0.25">
      <c r="A1534" s="258" t="s">
        <v>2604</v>
      </c>
      <c r="B1534" s="258" t="s">
        <v>2605</v>
      </c>
      <c r="C1534" s="258" t="s">
        <v>2606</v>
      </c>
      <c r="D1534" s="258" t="s">
        <v>24</v>
      </c>
      <c r="E1534" s="258">
        <v>977450</v>
      </c>
      <c r="F1534" s="258" t="s">
        <v>2649</v>
      </c>
      <c r="G1534" s="258" t="s">
        <v>22</v>
      </c>
      <c r="H1534" s="258">
        <v>3</v>
      </c>
      <c r="I1534" s="258" t="s">
        <v>2650</v>
      </c>
      <c r="J1534" s="258" t="s">
        <v>2651</v>
      </c>
      <c r="K1534" s="258" t="s">
        <v>2652</v>
      </c>
      <c r="L1534" s="259">
        <v>45076</v>
      </c>
      <c r="M1534" s="258" t="s">
        <v>20</v>
      </c>
    </row>
    <row r="1535" spans="1:13" x14ac:dyDescent="0.25">
      <c r="A1535" s="260" t="s">
        <v>522</v>
      </c>
      <c r="B1535" s="260" t="s">
        <v>523</v>
      </c>
      <c r="C1535" s="260" t="s">
        <v>524</v>
      </c>
      <c r="D1535" s="260" t="s">
        <v>1006</v>
      </c>
      <c r="E1535" s="260">
        <v>14999397</v>
      </c>
      <c r="F1535" s="260" t="s">
        <v>2653</v>
      </c>
      <c r="G1535" s="260" t="s">
        <v>1219</v>
      </c>
      <c r="H1535" s="260">
        <v>2</v>
      </c>
      <c r="I1535" s="260" t="s">
        <v>2654</v>
      </c>
      <c r="J1535" s="260" t="s">
        <v>2655</v>
      </c>
      <c r="K1535" s="260" t="s">
        <v>2656</v>
      </c>
      <c r="L1535" s="261">
        <v>45076</v>
      </c>
      <c r="M1535" s="260" t="s">
        <v>526</v>
      </c>
    </row>
    <row r="1536" spans="1:13" x14ac:dyDescent="0.25">
      <c r="A1536" s="258" t="s">
        <v>476</v>
      </c>
      <c r="B1536" s="258" t="s">
        <v>477</v>
      </c>
      <c r="C1536" s="258" t="s">
        <v>125</v>
      </c>
      <c r="D1536" s="258" t="s">
        <v>1297</v>
      </c>
      <c r="E1536" s="258">
        <v>239632928</v>
      </c>
      <c r="F1536" s="258" t="s">
        <v>1889</v>
      </c>
      <c r="G1536" s="258" t="s">
        <v>1219</v>
      </c>
      <c r="H1536" s="258">
        <v>2</v>
      </c>
      <c r="I1536" s="258" t="s">
        <v>1890</v>
      </c>
      <c r="J1536" s="258" t="s">
        <v>1891</v>
      </c>
      <c r="K1536" s="258" t="s">
        <v>2657</v>
      </c>
      <c r="L1536" s="259">
        <v>45076</v>
      </c>
      <c r="M1536" s="258" t="s">
        <v>526</v>
      </c>
    </row>
    <row r="1537" spans="1:13" x14ac:dyDescent="0.25">
      <c r="A1537" s="260" t="s">
        <v>549</v>
      </c>
      <c r="B1537" s="260" t="s">
        <v>550</v>
      </c>
      <c r="C1537" s="260" t="s">
        <v>551</v>
      </c>
      <c r="D1537" s="260" t="s">
        <v>1006</v>
      </c>
      <c r="E1537" s="260">
        <v>19360397</v>
      </c>
      <c r="F1537" s="260" t="s">
        <v>2658</v>
      </c>
      <c r="G1537" s="260" t="s">
        <v>1219</v>
      </c>
      <c r="H1537" s="260">
        <v>2</v>
      </c>
      <c r="I1537" s="260" t="s">
        <v>2659</v>
      </c>
      <c r="J1537" s="260" t="s">
        <v>2660</v>
      </c>
      <c r="K1537" s="260" t="s">
        <v>2661</v>
      </c>
      <c r="L1537" s="261">
        <v>45076</v>
      </c>
      <c r="M1537" s="260" t="s">
        <v>526</v>
      </c>
    </row>
    <row r="1538" spans="1:13" x14ac:dyDescent="0.25">
      <c r="A1538" s="258" t="s">
        <v>2443</v>
      </c>
      <c r="B1538" s="258" t="s">
        <v>2444</v>
      </c>
      <c r="C1538" s="258" t="s">
        <v>2445</v>
      </c>
      <c r="D1538" s="258" t="s">
        <v>40</v>
      </c>
      <c r="E1538" s="258" t="s">
        <v>17</v>
      </c>
      <c r="F1538" s="258" t="s">
        <v>17</v>
      </c>
      <c r="G1538" s="258" t="s">
        <v>17</v>
      </c>
      <c r="H1538" s="258" t="s">
        <v>17</v>
      </c>
      <c r="I1538" s="258" t="s">
        <v>17</v>
      </c>
      <c r="J1538" s="258" t="s">
        <v>2662</v>
      </c>
      <c r="K1538" s="258" t="s">
        <v>2663</v>
      </c>
      <c r="L1538" s="259">
        <v>45076</v>
      </c>
      <c r="M1538" s="258" t="s">
        <v>20</v>
      </c>
    </row>
    <row r="1539" spans="1:13" x14ac:dyDescent="0.25">
      <c r="A1539" s="260" t="s">
        <v>2443</v>
      </c>
      <c r="B1539" s="260" t="s">
        <v>2444</v>
      </c>
      <c r="C1539" s="260" t="s">
        <v>2445</v>
      </c>
      <c r="D1539" s="260" t="s">
        <v>47</v>
      </c>
      <c r="E1539" s="260">
        <v>2</v>
      </c>
      <c r="F1539" s="260" t="s">
        <v>2664</v>
      </c>
      <c r="G1539" s="260" t="s">
        <v>1219</v>
      </c>
      <c r="H1539" s="260">
        <v>2</v>
      </c>
      <c r="I1539" s="260" t="s">
        <v>1825</v>
      </c>
      <c r="J1539" s="260" t="s">
        <v>1826</v>
      </c>
      <c r="K1539" s="260" t="s">
        <v>2665</v>
      </c>
      <c r="L1539" s="261">
        <v>45076</v>
      </c>
      <c r="M1539" s="260" t="s">
        <v>20</v>
      </c>
    </row>
    <row r="1540" spans="1:13" x14ac:dyDescent="0.25">
      <c r="A1540" s="258" t="s">
        <v>2443</v>
      </c>
      <c r="B1540" s="258" t="s">
        <v>2444</v>
      </c>
      <c r="C1540" s="258" t="s">
        <v>2445</v>
      </c>
      <c r="D1540" s="258" t="s">
        <v>26</v>
      </c>
      <c r="E1540" s="258" t="s">
        <v>17</v>
      </c>
      <c r="F1540" s="258" t="s">
        <v>683</v>
      </c>
      <c r="G1540" s="258" t="s">
        <v>17</v>
      </c>
      <c r="H1540" s="258" t="s">
        <v>17</v>
      </c>
      <c r="I1540" s="258" t="s">
        <v>683</v>
      </c>
      <c r="J1540" s="258" t="s">
        <v>18</v>
      </c>
      <c r="K1540" s="258" t="s">
        <v>2666</v>
      </c>
      <c r="L1540" s="259">
        <v>45076</v>
      </c>
      <c r="M1540" s="258" t="s">
        <v>20</v>
      </c>
    </row>
    <row r="1541" spans="1:13" x14ac:dyDescent="0.25">
      <c r="A1541" s="260" t="s">
        <v>2443</v>
      </c>
      <c r="B1541" s="260" t="s">
        <v>2444</v>
      </c>
      <c r="C1541" s="260" t="s">
        <v>2445</v>
      </c>
      <c r="D1541" s="260" t="s">
        <v>28</v>
      </c>
      <c r="E1541" s="260" t="s">
        <v>17</v>
      </c>
      <c r="F1541" s="260" t="s">
        <v>683</v>
      </c>
      <c r="G1541" s="260" t="s">
        <v>17</v>
      </c>
      <c r="H1541" s="260" t="s">
        <v>17</v>
      </c>
      <c r="I1541" s="260" t="s">
        <v>683</v>
      </c>
      <c r="J1541" s="260" t="s">
        <v>18</v>
      </c>
      <c r="K1541" s="260" t="s">
        <v>2667</v>
      </c>
      <c r="L1541" s="261">
        <v>45076</v>
      </c>
      <c r="M1541" s="260" t="s">
        <v>20</v>
      </c>
    </row>
    <row r="1542" spans="1:13" x14ac:dyDescent="0.25">
      <c r="A1542" s="258" t="s">
        <v>2443</v>
      </c>
      <c r="B1542" s="258" t="s">
        <v>2444</v>
      </c>
      <c r="C1542" s="258" t="s">
        <v>2445</v>
      </c>
      <c r="D1542" s="258" t="s">
        <v>38</v>
      </c>
      <c r="E1542" s="258" t="s">
        <v>17</v>
      </c>
      <c r="F1542" s="258" t="s">
        <v>683</v>
      </c>
      <c r="G1542" s="258" t="s">
        <v>17</v>
      </c>
      <c r="H1542" s="258" t="s">
        <v>17</v>
      </c>
      <c r="I1542" s="258" t="s">
        <v>683</v>
      </c>
      <c r="J1542" s="258" t="s">
        <v>18</v>
      </c>
      <c r="K1542" s="258" t="s">
        <v>2668</v>
      </c>
      <c r="L1542" s="259">
        <v>45076</v>
      </c>
      <c r="M1542" s="258" t="s">
        <v>20</v>
      </c>
    </row>
    <row r="1543" spans="1:13" x14ac:dyDescent="0.25">
      <c r="A1543" s="260" t="s">
        <v>2443</v>
      </c>
      <c r="B1543" s="260" t="s">
        <v>2444</v>
      </c>
      <c r="C1543" s="260" t="s">
        <v>2445</v>
      </c>
      <c r="D1543" s="260" t="s">
        <v>16</v>
      </c>
      <c r="E1543" s="260" t="s">
        <v>17</v>
      </c>
      <c r="F1543" s="260" t="s">
        <v>683</v>
      </c>
      <c r="G1543" s="260" t="s">
        <v>17</v>
      </c>
      <c r="H1543" s="260" t="s">
        <v>17</v>
      </c>
      <c r="I1543" s="260" t="s">
        <v>683</v>
      </c>
      <c r="J1543" s="260" t="s">
        <v>18</v>
      </c>
      <c r="K1543" s="260" t="s">
        <v>2669</v>
      </c>
      <c r="L1543" s="261">
        <v>45076</v>
      </c>
      <c r="M1543" s="260" t="s">
        <v>20</v>
      </c>
    </row>
    <row r="1544" spans="1:13" x14ac:dyDescent="0.25">
      <c r="A1544" s="258" t="s">
        <v>2443</v>
      </c>
      <c r="B1544" s="258" t="s">
        <v>2444</v>
      </c>
      <c r="C1544" s="258" t="s">
        <v>2445</v>
      </c>
      <c r="D1544" s="258" t="s">
        <v>21</v>
      </c>
      <c r="E1544" s="258" t="s">
        <v>17</v>
      </c>
      <c r="F1544" s="258" t="s">
        <v>683</v>
      </c>
      <c r="G1544" s="258" t="s">
        <v>17</v>
      </c>
      <c r="H1544" s="258" t="s">
        <v>17</v>
      </c>
      <c r="I1544" s="258" t="s">
        <v>683</v>
      </c>
      <c r="J1544" s="258" t="s">
        <v>18</v>
      </c>
      <c r="K1544" s="258" t="s">
        <v>2670</v>
      </c>
      <c r="L1544" s="259">
        <v>45076</v>
      </c>
      <c r="M1544" s="258" t="s">
        <v>20</v>
      </c>
    </row>
    <row r="1545" spans="1:13" x14ac:dyDescent="0.25">
      <c r="A1545" s="260" t="s">
        <v>2443</v>
      </c>
      <c r="B1545" s="260" t="s">
        <v>2444</v>
      </c>
      <c r="C1545" s="260" t="s">
        <v>2445</v>
      </c>
      <c r="D1545" s="260" t="s">
        <v>1053</v>
      </c>
      <c r="E1545" s="260" t="s">
        <v>17</v>
      </c>
      <c r="F1545" s="260" t="s">
        <v>683</v>
      </c>
      <c r="G1545" s="260" t="s">
        <v>17</v>
      </c>
      <c r="H1545" s="260" t="s">
        <v>17</v>
      </c>
      <c r="I1545" s="260" t="s">
        <v>683</v>
      </c>
      <c r="J1545" s="260" t="s">
        <v>18</v>
      </c>
      <c r="K1545" s="260" t="s">
        <v>2671</v>
      </c>
      <c r="L1545" s="261">
        <v>45076</v>
      </c>
      <c r="M1545" s="260" t="s">
        <v>20</v>
      </c>
    </row>
    <row r="1546" spans="1:13" x14ac:dyDescent="0.25">
      <c r="A1546" s="258" t="s">
        <v>2443</v>
      </c>
      <c r="B1546" s="258" t="s">
        <v>2444</v>
      </c>
      <c r="C1546" s="258" t="s">
        <v>2445</v>
      </c>
      <c r="D1546" s="258" t="s">
        <v>24</v>
      </c>
      <c r="E1546" s="258" t="s">
        <v>17</v>
      </c>
      <c r="F1546" s="258" t="s">
        <v>683</v>
      </c>
      <c r="G1546" s="258" t="s">
        <v>17</v>
      </c>
      <c r="H1546" s="258" t="s">
        <v>17</v>
      </c>
      <c r="I1546" s="258" t="s">
        <v>683</v>
      </c>
      <c r="J1546" s="258" t="s">
        <v>18</v>
      </c>
      <c r="K1546" s="258" t="s">
        <v>2672</v>
      </c>
      <c r="L1546" s="259">
        <v>45076</v>
      </c>
      <c r="M1546" s="258" t="s">
        <v>20</v>
      </c>
    </row>
    <row r="1547" spans="1:13" x14ac:dyDescent="0.25">
      <c r="A1547" s="260" t="s">
        <v>2673</v>
      </c>
      <c r="B1547" s="260" t="s">
        <v>2674</v>
      </c>
      <c r="C1547" s="260" t="s">
        <v>2675</v>
      </c>
      <c r="D1547" s="260" t="s">
        <v>927</v>
      </c>
      <c r="E1547" s="260">
        <v>107160</v>
      </c>
      <c r="F1547" s="260" t="s">
        <v>2611</v>
      </c>
      <c r="G1547" s="260" t="s">
        <v>1219</v>
      </c>
      <c r="H1547" s="260">
        <v>2</v>
      </c>
      <c r="I1547" s="260" t="s">
        <v>2676</v>
      </c>
      <c r="J1547" s="260" t="s">
        <v>1817</v>
      </c>
      <c r="K1547" s="260" t="s">
        <v>2677</v>
      </c>
      <c r="L1547" s="261">
        <v>45077</v>
      </c>
      <c r="M1547" s="260" t="s">
        <v>20</v>
      </c>
    </row>
    <row r="1548" spans="1:13" x14ac:dyDescent="0.25">
      <c r="A1548" s="258" t="s">
        <v>2673</v>
      </c>
      <c r="B1548" s="258" t="s">
        <v>2674</v>
      </c>
      <c r="C1548" s="258" t="s">
        <v>2675</v>
      </c>
      <c r="D1548" s="258" t="s">
        <v>40</v>
      </c>
      <c r="E1548" s="258" t="s">
        <v>17</v>
      </c>
      <c r="F1548" s="258" t="s">
        <v>17</v>
      </c>
      <c r="G1548" s="258" t="s">
        <v>17</v>
      </c>
      <c r="H1548" s="258" t="s">
        <v>17</v>
      </c>
      <c r="I1548" s="258" t="s">
        <v>17</v>
      </c>
      <c r="J1548" s="258" t="s">
        <v>18</v>
      </c>
      <c r="K1548" s="258" t="s">
        <v>2678</v>
      </c>
      <c r="L1548" s="259">
        <v>45077</v>
      </c>
      <c r="M1548" s="258" t="s">
        <v>20</v>
      </c>
    </row>
    <row r="1549" spans="1:13" x14ac:dyDescent="0.25">
      <c r="A1549" s="260" t="s">
        <v>2673</v>
      </c>
      <c r="B1549" s="260" t="s">
        <v>2674</v>
      </c>
      <c r="C1549" s="260" t="s">
        <v>2675</v>
      </c>
      <c r="D1549" s="260" t="s">
        <v>47</v>
      </c>
      <c r="E1549" s="260">
        <v>5</v>
      </c>
      <c r="F1549" s="260" t="s">
        <v>2679</v>
      </c>
      <c r="G1549" s="260" t="s">
        <v>1219</v>
      </c>
      <c r="H1549" s="260">
        <v>2</v>
      </c>
      <c r="I1549" s="260" t="s">
        <v>2680</v>
      </c>
      <c r="J1549" s="260" t="s">
        <v>2681</v>
      </c>
      <c r="K1549" s="260" t="s">
        <v>2682</v>
      </c>
      <c r="L1549" s="261">
        <v>45077</v>
      </c>
      <c r="M1549" s="260" t="s">
        <v>526</v>
      </c>
    </row>
    <row r="1550" spans="1:13" x14ac:dyDescent="0.25">
      <c r="A1550" s="258" t="s">
        <v>2673</v>
      </c>
      <c r="B1550" s="258" t="s">
        <v>2674</v>
      </c>
      <c r="C1550" s="258" t="s">
        <v>2675</v>
      </c>
      <c r="D1550" s="258" t="s">
        <v>26</v>
      </c>
      <c r="E1550" s="258" t="s">
        <v>17</v>
      </c>
      <c r="F1550" s="258" t="s">
        <v>999</v>
      </c>
      <c r="G1550" s="258" t="s">
        <v>17</v>
      </c>
      <c r="H1550" s="258" t="s">
        <v>17</v>
      </c>
      <c r="I1550" s="258" t="s">
        <v>17</v>
      </c>
      <c r="J1550" s="258" t="s">
        <v>1520</v>
      </c>
      <c r="K1550" s="258" t="s">
        <v>2683</v>
      </c>
      <c r="L1550" s="259">
        <v>45077</v>
      </c>
      <c r="M1550" s="258" t="s">
        <v>20</v>
      </c>
    </row>
    <row r="1551" spans="1:13" x14ac:dyDescent="0.25">
      <c r="A1551" s="260" t="s">
        <v>2673</v>
      </c>
      <c r="B1551" s="260" t="s">
        <v>2674</v>
      </c>
      <c r="C1551" s="260" t="s">
        <v>2675</v>
      </c>
      <c r="D1551" s="260" t="s">
        <v>28</v>
      </c>
      <c r="E1551" s="260" t="s">
        <v>17</v>
      </c>
      <c r="F1551" s="260" t="s">
        <v>999</v>
      </c>
      <c r="G1551" s="260" t="s">
        <v>17</v>
      </c>
      <c r="H1551" s="260" t="s">
        <v>17</v>
      </c>
      <c r="I1551" s="260" t="s">
        <v>17</v>
      </c>
      <c r="J1551" s="260" t="s">
        <v>1522</v>
      </c>
      <c r="K1551" s="260" t="s">
        <v>2684</v>
      </c>
      <c r="L1551" s="261">
        <v>45077</v>
      </c>
      <c r="M1551" s="260" t="s">
        <v>20</v>
      </c>
    </row>
    <row r="1552" spans="1:13" x14ac:dyDescent="0.25">
      <c r="A1552" s="258" t="s">
        <v>2673</v>
      </c>
      <c r="B1552" s="258" t="s">
        <v>2674</v>
      </c>
      <c r="C1552" s="258" t="s">
        <v>2675</v>
      </c>
      <c r="D1552" s="258" t="s">
        <v>38</v>
      </c>
      <c r="E1552" s="258">
        <v>7505</v>
      </c>
      <c r="F1552" s="258" t="s">
        <v>2685</v>
      </c>
      <c r="G1552" s="258" t="s">
        <v>1219</v>
      </c>
      <c r="H1552" s="258">
        <v>2</v>
      </c>
      <c r="I1552" s="258" t="s">
        <v>2686</v>
      </c>
      <c r="J1552" s="258" t="s">
        <v>2687</v>
      </c>
      <c r="K1552" s="258" t="s">
        <v>2688</v>
      </c>
      <c r="L1552" s="259">
        <v>45077</v>
      </c>
      <c r="M1552" s="258" t="s">
        <v>20</v>
      </c>
    </row>
    <row r="1553" spans="1:13" x14ac:dyDescent="0.25">
      <c r="A1553" s="260" t="s">
        <v>2673</v>
      </c>
      <c r="B1553" s="260" t="s">
        <v>2674</v>
      </c>
      <c r="C1553" s="260" t="s">
        <v>2675</v>
      </c>
      <c r="D1553" s="260" t="s">
        <v>16</v>
      </c>
      <c r="E1553" s="260">
        <v>56769</v>
      </c>
      <c r="F1553" s="260" t="s">
        <v>2689</v>
      </c>
      <c r="G1553" s="260" t="s">
        <v>1219</v>
      </c>
      <c r="H1553" s="260">
        <v>2</v>
      </c>
      <c r="I1553" s="260" t="s">
        <v>2680</v>
      </c>
      <c r="J1553" s="260" t="s">
        <v>2690</v>
      </c>
      <c r="K1553" s="260" t="s">
        <v>2691</v>
      </c>
      <c r="L1553" s="261">
        <v>45077</v>
      </c>
      <c r="M1553" s="260" t="s">
        <v>526</v>
      </c>
    </row>
    <row r="1554" spans="1:13" x14ac:dyDescent="0.25">
      <c r="A1554" s="258" t="s">
        <v>2673</v>
      </c>
      <c r="B1554" s="258" t="s">
        <v>2674</v>
      </c>
      <c r="C1554" s="258" t="s">
        <v>2675</v>
      </c>
      <c r="D1554" s="258" t="s">
        <v>21</v>
      </c>
      <c r="E1554" s="258">
        <v>33</v>
      </c>
      <c r="F1554" s="258" t="s">
        <v>2689</v>
      </c>
      <c r="G1554" s="258" t="s">
        <v>33</v>
      </c>
      <c r="H1554" s="258">
        <v>2</v>
      </c>
      <c r="I1554" s="258" t="s">
        <v>2680</v>
      </c>
      <c r="J1554" s="258" t="s">
        <v>2692</v>
      </c>
      <c r="K1554" s="258" t="s">
        <v>2693</v>
      </c>
      <c r="L1554" s="259">
        <v>45077</v>
      </c>
      <c r="M1554" s="258" t="s">
        <v>526</v>
      </c>
    </row>
    <row r="1555" spans="1:13" x14ac:dyDescent="0.25">
      <c r="A1555" s="260" t="s">
        <v>2673</v>
      </c>
      <c r="B1555" s="260" t="s">
        <v>2674</v>
      </c>
      <c r="C1555" s="260" t="s">
        <v>2675</v>
      </c>
      <c r="D1555" s="260" t="s">
        <v>1053</v>
      </c>
      <c r="E1555" s="260" t="s">
        <v>17</v>
      </c>
      <c r="F1555" s="260" t="s">
        <v>17</v>
      </c>
      <c r="G1555" s="260" t="s">
        <v>17</v>
      </c>
      <c r="H1555" s="260" t="s">
        <v>17</v>
      </c>
      <c r="I1555" s="260" t="s">
        <v>17</v>
      </c>
      <c r="J1555" s="260" t="s">
        <v>18</v>
      </c>
      <c r="K1555" s="260" t="s">
        <v>2694</v>
      </c>
      <c r="L1555" s="261">
        <v>45077</v>
      </c>
      <c r="M1555" s="260" t="s">
        <v>20</v>
      </c>
    </row>
    <row r="1556" spans="1:13" x14ac:dyDescent="0.25">
      <c r="A1556" s="258" t="s">
        <v>2673</v>
      </c>
      <c r="B1556" s="258" t="s">
        <v>2674</v>
      </c>
      <c r="C1556" s="258" t="s">
        <v>2675</v>
      </c>
      <c r="D1556" s="258" t="s">
        <v>24</v>
      </c>
      <c r="E1556" s="258">
        <v>367600000</v>
      </c>
      <c r="F1556" s="258" t="s">
        <v>2689</v>
      </c>
      <c r="G1556" s="258" t="s">
        <v>1219</v>
      </c>
      <c r="H1556" s="258">
        <v>2</v>
      </c>
      <c r="I1556" s="258" t="s">
        <v>2680</v>
      </c>
      <c r="J1556" s="258" t="s">
        <v>2695</v>
      </c>
      <c r="K1556" s="258" t="s">
        <v>2696</v>
      </c>
      <c r="L1556" s="259">
        <v>45077</v>
      </c>
      <c r="M1556" s="258" t="s">
        <v>526</v>
      </c>
    </row>
    <row r="1557" spans="1:13" x14ac:dyDescent="0.25">
      <c r="A1557" s="260" t="s">
        <v>2221</v>
      </c>
      <c r="B1557" s="260" t="s">
        <v>2222</v>
      </c>
      <c r="C1557" s="260" t="s">
        <v>2223</v>
      </c>
      <c r="D1557" s="260" t="s">
        <v>1297</v>
      </c>
      <c r="E1557" s="260">
        <v>9600000</v>
      </c>
      <c r="F1557" s="260" t="s">
        <v>2697</v>
      </c>
      <c r="G1557" s="260" t="s">
        <v>1219</v>
      </c>
      <c r="H1557" s="260">
        <v>2</v>
      </c>
      <c r="I1557" s="260" t="s">
        <v>2698</v>
      </c>
      <c r="J1557" s="260" t="s">
        <v>2699</v>
      </c>
      <c r="K1557" s="260" t="s">
        <v>2700</v>
      </c>
      <c r="L1557" s="261">
        <v>45077</v>
      </c>
      <c r="M1557" s="260" t="s">
        <v>20</v>
      </c>
    </row>
    <row r="1558" spans="1:13" x14ac:dyDescent="0.25">
      <c r="A1558" s="258" t="s">
        <v>2221</v>
      </c>
      <c r="B1558" s="258" t="s">
        <v>2222</v>
      </c>
      <c r="C1558" s="258" t="s">
        <v>2223</v>
      </c>
      <c r="D1558" s="258" t="s">
        <v>927</v>
      </c>
      <c r="E1558" s="258">
        <v>111890</v>
      </c>
      <c r="F1558" s="258" t="s">
        <v>2701</v>
      </c>
      <c r="G1558" s="258" t="s">
        <v>1219</v>
      </c>
      <c r="H1558" s="258">
        <v>2</v>
      </c>
      <c r="I1558" s="258" t="s">
        <v>2702</v>
      </c>
      <c r="J1558" s="258" t="s">
        <v>1817</v>
      </c>
      <c r="K1558" s="258" t="s">
        <v>2703</v>
      </c>
      <c r="L1558" s="259">
        <v>45077</v>
      </c>
      <c r="M1558" s="258" t="s">
        <v>20</v>
      </c>
    </row>
    <row r="1559" spans="1:13" x14ac:dyDescent="0.25">
      <c r="A1559" s="260" t="s">
        <v>2221</v>
      </c>
      <c r="B1559" s="260" t="s">
        <v>2222</v>
      </c>
      <c r="C1559" s="260" t="s">
        <v>2223</v>
      </c>
      <c r="D1559" s="260" t="s">
        <v>40</v>
      </c>
      <c r="E1559" s="260" t="s">
        <v>17</v>
      </c>
      <c r="F1559" s="260" t="s">
        <v>17</v>
      </c>
      <c r="G1559" s="260" t="s">
        <v>17</v>
      </c>
      <c r="H1559" s="260" t="s">
        <v>17</v>
      </c>
      <c r="I1559" s="260" t="s">
        <v>17</v>
      </c>
      <c r="J1559" s="260" t="s">
        <v>18</v>
      </c>
      <c r="K1559" s="260" t="s">
        <v>2704</v>
      </c>
      <c r="L1559" s="261">
        <v>45077</v>
      </c>
      <c r="M1559" s="260" t="s">
        <v>20</v>
      </c>
    </row>
    <row r="1560" spans="1:13" x14ac:dyDescent="0.25">
      <c r="A1560" s="258" t="s">
        <v>2221</v>
      </c>
      <c r="B1560" s="258" t="s">
        <v>2222</v>
      </c>
      <c r="C1560" s="258" t="s">
        <v>2223</v>
      </c>
      <c r="D1560" s="258" t="s">
        <v>47</v>
      </c>
      <c r="E1560" s="258">
        <v>3</v>
      </c>
      <c r="F1560" s="258" t="s">
        <v>2705</v>
      </c>
      <c r="G1560" s="258" t="s">
        <v>1219</v>
      </c>
      <c r="H1560" s="258">
        <v>2</v>
      </c>
      <c r="I1560" s="258" t="s">
        <v>2706</v>
      </c>
      <c r="J1560" s="258" t="s">
        <v>2707</v>
      </c>
      <c r="K1560" s="258" t="s">
        <v>2708</v>
      </c>
      <c r="L1560" s="259">
        <v>45077</v>
      </c>
      <c r="M1560" s="258" t="s">
        <v>526</v>
      </c>
    </row>
    <row r="1561" spans="1:13" x14ac:dyDescent="0.25">
      <c r="A1561" s="260" t="s">
        <v>2221</v>
      </c>
      <c r="B1561" s="260" t="s">
        <v>2222</v>
      </c>
      <c r="C1561" s="260" t="s">
        <v>2223</v>
      </c>
      <c r="D1561" s="260" t="s">
        <v>26</v>
      </c>
      <c r="E1561" s="260" t="s">
        <v>17</v>
      </c>
      <c r="F1561" s="260" t="s">
        <v>17</v>
      </c>
      <c r="G1561" s="260" t="s">
        <v>17</v>
      </c>
      <c r="H1561" s="260" t="s">
        <v>17</v>
      </c>
      <c r="I1561" s="260" t="s">
        <v>17</v>
      </c>
      <c r="J1561" s="260" t="s">
        <v>18</v>
      </c>
      <c r="K1561" s="260" t="s">
        <v>2709</v>
      </c>
      <c r="L1561" s="261">
        <v>45077</v>
      </c>
      <c r="M1561" s="260" t="s">
        <v>20</v>
      </c>
    </row>
    <row r="1562" spans="1:13" x14ac:dyDescent="0.25">
      <c r="A1562" s="258" t="s">
        <v>2221</v>
      </c>
      <c r="B1562" s="258" t="s">
        <v>2222</v>
      </c>
      <c r="C1562" s="258" t="s">
        <v>2223</v>
      </c>
      <c r="D1562" s="258" t="s">
        <v>28</v>
      </c>
      <c r="E1562" s="258" t="s">
        <v>17</v>
      </c>
      <c r="F1562" s="258" t="s">
        <v>17</v>
      </c>
      <c r="G1562" s="258" t="s">
        <v>17</v>
      </c>
      <c r="H1562" s="258" t="s">
        <v>17</v>
      </c>
      <c r="I1562" s="258" t="s">
        <v>17</v>
      </c>
      <c r="J1562" s="258" t="s">
        <v>18</v>
      </c>
      <c r="K1562" s="258" t="s">
        <v>2710</v>
      </c>
      <c r="L1562" s="259">
        <v>45077</v>
      </c>
      <c r="M1562" s="258" t="s">
        <v>20</v>
      </c>
    </row>
    <row r="1563" spans="1:13" x14ac:dyDescent="0.25">
      <c r="A1563" s="260" t="s">
        <v>2221</v>
      </c>
      <c r="B1563" s="260" t="s">
        <v>2222</v>
      </c>
      <c r="C1563" s="260" t="s">
        <v>2223</v>
      </c>
      <c r="D1563" s="260" t="s">
        <v>38</v>
      </c>
      <c r="E1563" s="260">
        <v>3232</v>
      </c>
      <c r="F1563" s="260" t="s">
        <v>2711</v>
      </c>
      <c r="G1563" s="260" t="s">
        <v>1219</v>
      </c>
      <c r="H1563" s="260">
        <v>2</v>
      </c>
      <c r="I1563" s="260" t="s">
        <v>2712</v>
      </c>
      <c r="J1563" s="260" t="s">
        <v>2713</v>
      </c>
      <c r="K1563" s="260" t="s">
        <v>2714</v>
      </c>
      <c r="L1563" s="261">
        <v>45077</v>
      </c>
      <c r="M1563" s="260" t="s">
        <v>20</v>
      </c>
    </row>
    <row r="1564" spans="1:13" x14ac:dyDescent="0.25">
      <c r="A1564" s="258" t="s">
        <v>2221</v>
      </c>
      <c r="B1564" s="258" t="s">
        <v>2222</v>
      </c>
      <c r="C1564" s="258" t="s">
        <v>2223</v>
      </c>
      <c r="D1564" s="258" t="s">
        <v>16</v>
      </c>
      <c r="E1564" s="258">
        <v>414</v>
      </c>
      <c r="F1564" s="258" t="s">
        <v>2705</v>
      </c>
      <c r="G1564" s="258" t="s">
        <v>33</v>
      </c>
      <c r="H1564" s="258">
        <v>2</v>
      </c>
      <c r="I1564" s="258" t="s">
        <v>2706</v>
      </c>
      <c r="J1564" s="258" t="s">
        <v>2715</v>
      </c>
      <c r="K1564" s="258" t="s">
        <v>2716</v>
      </c>
      <c r="L1564" s="259">
        <v>45077</v>
      </c>
      <c r="M1564" s="258" t="s">
        <v>20</v>
      </c>
    </row>
    <row r="1565" spans="1:13" x14ac:dyDescent="0.25">
      <c r="A1565" s="260" t="s">
        <v>2221</v>
      </c>
      <c r="B1565" s="260" t="s">
        <v>2222</v>
      </c>
      <c r="C1565" s="260" t="s">
        <v>2223</v>
      </c>
      <c r="D1565" s="260" t="s">
        <v>21</v>
      </c>
      <c r="E1565" s="260">
        <v>414</v>
      </c>
      <c r="F1565" s="260" t="s">
        <v>2705</v>
      </c>
      <c r="G1565" s="260" t="s">
        <v>33</v>
      </c>
      <c r="H1565" s="260">
        <v>2</v>
      </c>
      <c r="I1565" s="260" t="s">
        <v>2706</v>
      </c>
      <c r="J1565" s="260" t="s">
        <v>2715</v>
      </c>
      <c r="K1565" s="260" t="s">
        <v>2717</v>
      </c>
      <c r="L1565" s="261">
        <v>45077</v>
      </c>
      <c r="M1565" s="260" t="s">
        <v>20</v>
      </c>
    </row>
    <row r="1566" spans="1:13" x14ac:dyDescent="0.25">
      <c r="A1566" s="258" t="s">
        <v>2221</v>
      </c>
      <c r="B1566" s="258" t="s">
        <v>2222</v>
      </c>
      <c r="C1566" s="258" t="s">
        <v>2223</v>
      </c>
      <c r="D1566" s="258" t="s">
        <v>1053</v>
      </c>
      <c r="E1566" s="258" t="s">
        <v>17</v>
      </c>
      <c r="F1566" s="258" t="s">
        <v>17</v>
      </c>
      <c r="G1566" s="258" t="s">
        <v>17</v>
      </c>
      <c r="H1566" s="258" t="s">
        <v>17</v>
      </c>
      <c r="I1566" s="258" t="s">
        <v>17</v>
      </c>
      <c r="J1566" s="258" t="s">
        <v>18</v>
      </c>
      <c r="K1566" s="258" t="s">
        <v>2718</v>
      </c>
      <c r="L1566" s="259">
        <v>45077</v>
      </c>
      <c r="M1566" s="258" t="s">
        <v>20</v>
      </c>
    </row>
    <row r="1567" spans="1:13" x14ac:dyDescent="0.25">
      <c r="A1567" s="260" t="s">
        <v>2221</v>
      </c>
      <c r="B1567" s="260" t="s">
        <v>2222</v>
      </c>
      <c r="C1567" s="260" t="s">
        <v>2223</v>
      </c>
      <c r="D1567" s="260" t="s">
        <v>24</v>
      </c>
      <c r="E1567" s="260">
        <v>2258000000</v>
      </c>
      <c r="F1567" s="260" t="s">
        <v>2705</v>
      </c>
      <c r="G1567" s="260" t="s">
        <v>33</v>
      </c>
      <c r="H1567" s="260">
        <v>2</v>
      </c>
      <c r="I1567" s="260" t="s">
        <v>2706</v>
      </c>
      <c r="J1567" s="260" t="s">
        <v>2719</v>
      </c>
      <c r="K1567" s="260" t="s">
        <v>2720</v>
      </c>
      <c r="L1567" s="261">
        <v>45077</v>
      </c>
      <c r="M1567" s="260" t="s">
        <v>20</v>
      </c>
    </row>
    <row r="1568" spans="1:13" x14ac:dyDescent="0.25">
      <c r="A1568" s="258" t="s">
        <v>1791</v>
      </c>
      <c r="B1568" s="258" t="s">
        <v>1792</v>
      </c>
      <c r="C1568" s="258" t="s">
        <v>1607</v>
      </c>
      <c r="D1568" s="258" t="s">
        <v>47</v>
      </c>
      <c r="E1568" s="258">
        <v>1</v>
      </c>
      <c r="F1568" s="258" t="s">
        <v>1797</v>
      </c>
      <c r="G1568" s="258" t="s">
        <v>33</v>
      </c>
      <c r="H1568" s="258">
        <v>2</v>
      </c>
      <c r="I1568" s="258" t="s">
        <v>2721</v>
      </c>
      <c r="J1568" s="258" t="s">
        <v>2722</v>
      </c>
      <c r="K1568" s="258" t="s">
        <v>2723</v>
      </c>
      <c r="L1568" s="259">
        <v>45077</v>
      </c>
      <c r="M1568" s="258" t="s">
        <v>20</v>
      </c>
    </row>
    <row r="1569" spans="1:13" x14ac:dyDescent="0.25">
      <c r="A1569" s="260" t="s">
        <v>1605</v>
      </c>
      <c r="B1569" s="260" t="s">
        <v>1606</v>
      </c>
      <c r="C1569" s="260" t="s">
        <v>1607</v>
      </c>
      <c r="D1569" s="260" t="s">
        <v>47</v>
      </c>
      <c r="E1569" s="260">
        <v>1</v>
      </c>
      <c r="F1569" s="260" t="s">
        <v>2724</v>
      </c>
      <c r="G1569" s="260" t="s">
        <v>33</v>
      </c>
      <c r="H1569" s="260">
        <v>2</v>
      </c>
      <c r="I1569" s="260" t="s">
        <v>2721</v>
      </c>
      <c r="J1569" s="260" t="s">
        <v>2725</v>
      </c>
      <c r="K1569" s="260" t="s">
        <v>2726</v>
      </c>
      <c r="L1569" s="261">
        <v>45077</v>
      </c>
      <c r="M1569" s="260" t="s">
        <v>20</v>
      </c>
    </row>
    <row r="1570" spans="1:13" x14ac:dyDescent="0.25">
      <c r="A1570" s="258" t="s">
        <v>1802</v>
      </c>
      <c r="B1570" s="258" t="s">
        <v>1803</v>
      </c>
      <c r="C1570" s="258" t="s">
        <v>1607</v>
      </c>
      <c r="D1570" s="258" t="s">
        <v>47</v>
      </c>
      <c r="E1570" s="258">
        <v>1</v>
      </c>
      <c r="F1570" s="258" t="s">
        <v>2724</v>
      </c>
      <c r="G1570" s="258" t="s">
        <v>33</v>
      </c>
      <c r="H1570" s="258">
        <v>2</v>
      </c>
      <c r="I1570" s="258" t="s">
        <v>2721</v>
      </c>
      <c r="J1570" s="258" t="s">
        <v>2727</v>
      </c>
      <c r="K1570" s="258" t="s">
        <v>2728</v>
      </c>
      <c r="L1570" s="259">
        <v>45077</v>
      </c>
      <c r="M1570" s="258" t="s">
        <v>20</v>
      </c>
    </row>
    <row r="1571" spans="1:13" x14ac:dyDescent="0.25">
      <c r="A1571" s="260" t="s">
        <v>1845</v>
      </c>
      <c r="B1571" s="260" t="s">
        <v>1846</v>
      </c>
      <c r="C1571" s="260" t="s">
        <v>513</v>
      </c>
      <c r="D1571" s="260" t="s">
        <v>927</v>
      </c>
      <c r="E1571" s="260">
        <v>598856</v>
      </c>
      <c r="F1571" s="260" t="s">
        <v>2729</v>
      </c>
      <c r="G1571" s="260" t="s">
        <v>33</v>
      </c>
      <c r="H1571" s="260">
        <v>2</v>
      </c>
      <c r="I1571" s="260" t="s">
        <v>2730</v>
      </c>
      <c r="J1571" s="260" t="s">
        <v>2731</v>
      </c>
      <c r="K1571" s="260" t="s">
        <v>2732</v>
      </c>
      <c r="L1571" s="261">
        <v>45077</v>
      </c>
      <c r="M1571" s="260" t="s">
        <v>526</v>
      </c>
    </row>
    <row r="1572" spans="1:13" x14ac:dyDescent="0.25">
      <c r="A1572" s="258" t="s">
        <v>1845</v>
      </c>
      <c r="B1572" s="258" t="s">
        <v>1846</v>
      </c>
      <c r="C1572" s="258" t="s">
        <v>513</v>
      </c>
      <c r="D1572" s="258" t="s">
        <v>769</v>
      </c>
      <c r="E1572" s="258">
        <v>40000</v>
      </c>
      <c r="F1572" s="258" t="s">
        <v>2733</v>
      </c>
      <c r="G1572" s="258" t="s">
        <v>33</v>
      </c>
      <c r="H1572" s="258">
        <v>2</v>
      </c>
      <c r="I1572" s="258" t="s">
        <v>2734</v>
      </c>
      <c r="J1572" s="258" t="s">
        <v>2735</v>
      </c>
      <c r="K1572" s="258" t="s">
        <v>2736</v>
      </c>
      <c r="L1572" s="259">
        <v>45077</v>
      </c>
      <c r="M1572" s="258" t="s">
        <v>526</v>
      </c>
    </row>
    <row r="1573" spans="1:13" x14ac:dyDescent="0.25">
      <c r="A1573" s="260" t="s">
        <v>1845</v>
      </c>
      <c r="B1573" s="260" t="s">
        <v>1846</v>
      </c>
      <c r="C1573" s="260" t="s">
        <v>513</v>
      </c>
      <c r="D1573" s="260" t="s">
        <v>47</v>
      </c>
      <c r="E1573" s="260">
        <v>2</v>
      </c>
      <c r="F1573" s="260" t="s">
        <v>2737</v>
      </c>
      <c r="G1573" s="260" t="s">
        <v>33</v>
      </c>
      <c r="H1573" s="260">
        <v>2</v>
      </c>
      <c r="I1573" s="260" t="s">
        <v>2738</v>
      </c>
      <c r="J1573" s="260" t="s">
        <v>2739</v>
      </c>
      <c r="K1573" s="260" t="s">
        <v>2740</v>
      </c>
      <c r="L1573" s="261">
        <v>45077</v>
      </c>
      <c r="M1573" s="260" t="s">
        <v>526</v>
      </c>
    </row>
    <row r="1574" spans="1:13" x14ac:dyDescent="0.25">
      <c r="A1574" s="258" t="s">
        <v>511</v>
      </c>
      <c r="B1574" s="258" t="s">
        <v>512</v>
      </c>
      <c r="C1574" s="258" t="s">
        <v>513</v>
      </c>
      <c r="D1574" s="258" t="s">
        <v>927</v>
      </c>
      <c r="E1574" s="258">
        <v>280615</v>
      </c>
      <c r="F1574" s="258" t="s">
        <v>2741</v>
      </c>
      <c r="G1574" s="258" t="s">
        <v>66</v>
      </c>
      <c r="H1574" s="258">
        <v>1</v>
      </c>
      <c r="I1574" s="258" t="s">
        <v>2730</v>
      </c>
      <c r="J1574" s="258" t="s">
        <v>2742</v>
      </c>
      <c r="K1574" s="258" t="s">
        <v>2743</v>
      </c>
      <c r="L1574" s="259">
        <v>45077</v>
      </c>
      <c r="M1574" s="258" t="s">
        <v>526</v>
      </c>
    </row>
    <row r="1575" spans="1:13" x14ac:dyDescent="0.25">
      <c r="A1575" s="260" t="s">
        <v>511</v>
      </c>
      <c r="B1575" s="260" t="s">
        <v>512</v>
      </c>
      <c r="C1575" s="260" t="s">
        <v>513</v>
      </c>
      <c r="D1575" s="260" t="s">
        <v>47</v>
      </c>
      <c r="E1575" s="260">
        <v>3</v>
      </c>
      <c r="F1575" s="260" t="s">
        <v>2744</v>
      </c>
      <c r="G1575" s="260" t="s">
        <v>33</v>
      </c>
      <c r="H1575" s="260">
        <v>2</v>
      </c>
      <c r="I1575" s="260" t="s">
        <v>2745</v>
      </c>
      <c r="J1575" s="260" t="s">
        <v>2746</v>
      </c>
      <c r="K1575" s="260" t="s">
        <v>2747</v>
      </c>
      <c r="L1575" s="261">
        <v>45077</v>
      </c>
      <c r="M1575" s="260" t="s">
        <v>20</v>
      </c>
    </row>
    <row r="1576" spans="1:13" x14ac:dyDescent="0.25">
      <c r="A1576" s="258" t="s">
        <v>511</v>
      </c>
      <c r="B1576" s="258" t="s">
        <v>512</v>
      </c>
      <c r="C1576" s="258" t="s">
        <v>513</v>
      </c>
      <c r="D1576" s="258" t="s">
        <v>40</v>
      </c>
      <c r="E1576" s="258" t="s">
        <v>17</v>
      </c>
      <c r="F1576" s="258" t="s">
        <v>683</v>
      </c>
      <c r="G1576" s="258" t="s">
        <v>22</v>
      </c>
      <c r="H1576" s="258">
        <v>3</v>
      </c>
      <c r="I1576" s="258" t="s">
        <v>683</v>
      </c>
      <c r="J1576" s="258" t="s">
        <v>2748</v>
      </c>
      <c r="K1576" s="258" t="s">
        <v>2749</v>
      </c>
      <c r="L1576" s="259">
        <v>45077</v>
      </c>
      <c r="M1576" s="258" t="s">
        <v>20</v>
      </c>
    </row>
    <row r="1577" spans="1:13" x14ac:dyDescent="0.25">
      <c r="A1577" s="260" t="s">
        <v>1853</v>
      </c>
      <c r="B1577" s="260" t="s">
        <v>1854</v>
      </c>
      <c r="C1577" s="260" t="s">
        <v>513</v>
      </c>
      <c r="D1577" s="260" t="s">
        <v>927</v>
      </c>
      <c r="E1577" s="260">
        <v>786380</v>
      </c>
      <c r="F1577" s="260" t="s">
        <v>2750</v>
      </c>
      <c r="G1577" s="260" t="s">
        <v>33</v>
      </c>
      <c r="H1577" s="260">
        <v>2</v>
      </c>
      <c r="I1577" s="260" t="s">
        <v>2751</v>
      </c>
      <c r="J1577" s="260" t="s">
        <v>2752</v>
      </c>
      <c r="K1577" s="260" t="s">
        <v>2753</v>
      </c>
      <c r="L1577" s="261">
        <v>45077</v>
      </c>
      <c r="M1577" s="260" t="s">
        <v>526</v>
      </c>
    </row>
    <row r="1578" spans="1:13" x14ac:dyDescent="0.25">
      <c r="A1578" s="258" t="s">
        <v>1853</v>
      </c>
      <c r="B1578" s="258" t="s">
        <v>1854</v>
      </c>
      <c r="C1578" s="258" t="s">
        <v>513</v>
      </c>
      <c r="D1578" s="258" t="s">
        <v>47</v>
      </c>
      <c r="E1578" s="258">
        <v>3</v>
      </c>
      <c r="F1578" s="258" t="s">
        <v>2744</v>
      </c>
      <c r="G1578" s="258" t="s">
        <v>33</v>
      </c>
      <c r="H1578" s="258">
        <v>2</v>
      </c>
      <c r="I1578" s="258" t="s">
        <v>2745</v>
      </c>
      <c r="J1578" s="258" t="s">
        <v>2746</v>
      </c>
      <c r="K1578" s="258" t="s">
        <v>2754</v>
      </c>
      <c r="L1578" s="259">
        <v>45077</v>
      </c>
      <c r="M1578" s="258" t="s">
        <v>20</v>
      </c>
    </row>
    <row r="1579" spans="1:13" x14ac:dyDescent="0.25">
      <c r="A1579" s="260" t="s">
        <v>359</v>
      </c>
      <c r="B1579" s="260" t="s">
        <v>360</v>
      </c>
      <c r="C1579" s="260" t="s">
        <v>361</v>
      </c>
      <c r="D1579" s="260" t="s">
        <v>47</v>
      </c>
      <c r="E1579" s="260">
        <v>5</v>
      </c>
      <c r="F1579" s="260" t="s">
        <v>2755</v>
      </c>
      <c r="G1579" s="260" t="s">
        <v>1219</v>
      </c>
      <c r="H1579" s="260">
        <v>2</v>
      </c>
      <c r="I1579" s="260" t="s">
        <v>2756</v>
      </c>
      <c r="J1579" s="260" t="s">
        <v>2757</v>
      </c>
      <c r="K1579" s="260" t="s">
        <v>2758</v>
      </c>
      <c r="L1579" s="261">
        <v>45077</v>
      </c>
      <c r="M1579" s="260" t="s">
        <v>20</v>
      </c>
    </row>
    <row r="1580" spans="1:13" x14ac:dyDescent="0.25">
      <c r="A1580" s="258" t="s">
        <v>549</v>
      </c>
      <c r="B1580" s="258" t="s">
        <v>550</v>
      </c>
      <c r="C1580" s="258" t="s">
        <v>551</v>
      </c>
      <c r="D1580" s="258" t="s">
        <v>1193</v>
      </c>
      <c r="E1580" s="258">
        <v>19360397</v>
      </c>
      <c r="F1580" s="258" t="s">
        <v>2658</v>
      </c>
      <c r="G1580" s="258" t="s">
        <v>1219</v>
      </c>
      <c r="H1580" s="258">
        <v>2</v>
      </c>
      <c r="I1580" s="258" t="s">
        <v>2659</v>
      </c>
      <c r="J1580" s="258" t="s">
        <v>2759</v>
      </c>
      <c r="K1580" s="258" t="s">
        <v>2760</v>
      </c>
      <c r="L1580" s="259">
        <v>45077</v>
      </c>
      <c r="M1580" s="258" t="s">
        <v>526</v>
      </c>
    </row>
    <row r="1581" spans="1:13" x14ac:dyDescent="0.25">
      <c r="A1581" s="260" t="s">
        <v>476</v>
      </c>
      <c r="B1581" s="260" t="s">
        <v>477</v>
      </c>
      <c r="C1581" s="260" t="s">
        <v>125</v>
      </c>
      <c r="D1581" s="260" t="s">
        <v>1193</v>
      </c>
      <c r="E1581" s="260">
        <v>4361000</v>
      </c>
      <c r="F1581" s="260" t="s">
        <v>2761</v>
      </c>
      <c r="G1581" s="260" t="s">
        <v>66</v>
      </c>
      <c r="H1581" s="260">
        <v>1</v>
      </c>
      <c r="I1581" s="260" t="s">
        <v>2762</v>
      </c>
      <c r="J1581" s="260" t="s">
        <v>2763</v>
      </c>
      <c r="K1581" s="260" t="s">
        <v>2764</v>
      </c>
      <c r="L1581" s="261">
        <v>45077</v>
      </c>
      <c r="M1581" s="260" t="s">
        <v>526</v>
      </c>
    </row>
    <row r="1582" spans="1:13" x14ac:dyDescent="0.25">
      <c r="A1582" s="258" t="s">
        <v>476</v>
      </c>
      <c r="B1582" s="258" t="s">
        <v>477</v>
      </c>
      <c r="C1582" s="258" t="s">
        <v>125</v>
      </c>
      <c r="D1582" s="258" t="s">
        <v>1006</v>
      </c>
      <c r="E1582" s="258">
        <v>4361000</v>
      </c>
      <c r="F1582" s="258" t="s">
        <v>2761</v>
      </c>
      <c r="G1582" s="258" t="s">
        <v>66</v>
      </c>
      <c r="H1582" s="258">
        <v>1</v>
      </c>
      <c r="I1582" s="258" t="s">
        <v>2762</v>
      </c>
      <c r="J1582" s="258" t="s">
        <v>2765</v>
      </c>
      <c r="K1582" s="258" t="s">
        <v>2766</v>
      </c>
      <c r="L1582" s="259">
        <v>45077</v>
      </c>
      <c r="M1582" s="258" t="s">
        <v>526</v>
      </c>
    </row>
    <row r="1583" spans="1:13" x14ac:dyDescent="0.25">
      <c r="A1583" s="260" t="s">
        <v>2767</v>
      </c>
      <c r="B1583" s="260" t="s">
        <v>2768</v>
      </c>
      <c r="C1583" s="260" t="s">
        <v>2319</v>
      </c>
      <c r="D1583" s="260" t="s">
        <v>2018</v>
      </c>
      <c r="E1583" s="260">
        <v>2</v>
      </c>
      <c r="F1583" s="260" t="s">
        <v>2019</v>
      </c>
      <c r="G1583" s="260" t="s">
        <v>33</v>
      </c>
      <c r="H1583" s="260">
        <v>2</v>
      </c>
      <c r="I1583" s="260" t="s">
        <v>17</v>
      </c>
      <c r="J1583" s="260" t="s">
        <v>17</v>
      </c>
      <c r="K1583" s="260" t="s">
        <v>2769</v>
      </c>
      <c r="L1583" s="261">
        <v>45077</v>
      </c>
      <c r="M1583" s="260" t="s">
        <v>20</v>
      </c>
    </row>
    <row r="1584" spans="1:13" x14ac:dyDescent="0.25">
      <c r="A1584" s="258" t="s">
        <v>2767</v>
      </c>
      <c r="B1584" s="258" t="s">
        <v>2768</v>
      </c>
      <c r="C1584" s="258" t="s">
        <v>2319</v>
      </c>
      <c r="D1584" s="258" t="s">
        <v>2021</v>
      </c>
      <c r="E1584" s="258">
        <v>2</v>
      </c>
      <c r="F1584" s="258" t="s">
        <v>2019</v>
      </c>
      <c r="G1584" s="258" t="s">
        <v>33</v>
      </c>
      <c r="H1584" s="258">
        <v>2</v>
      </c>
      <c r="I1584" s="258" t="s">
        <v>17</v>
      </c>
      <c r="J1584" s="258" t="s">
        <v>17</v>
      </c>
      <c r="K1584" s="258" t="s">
        <v>2770</v>
      </c>
      <c r="L1584" s="259">
        <v>45077</v>
      </c>
      <c r="M1584" s="258" t="s">
        <v>20</v>
      </c>
    </row>
    <row r="1585" spans="1:13" x14ac:dyDescent="0.25">
      <c r="A1585" s="260" t="s">
        <v>2767</v>
      </c>
      <c r="B1585" s="260" t="s">
        <v>2768</v>
      </c>
      <c r="C1585" s="260" t="s">
        <v>2319</v>
      </c>
      <c r="D1585" s="260" t="s">
        <v>2023</v>
      </c>
      <c r="E1585" s="260">
        <v>3</v>
      </c>
      <c r="F1585" s="260" t="s">
        <v>2019</v>
      </c>
      <c r="G1585" s="260" t="s">
        <v>33</v>
      </c>
      <c r="H1585" s="260">
        <v>2</v>
      </c>
      <c r="I1585" s="260" t="s">
        <v>17</v>
      </c>
      <c r="J1585" s="260" t="s">
        <v>17</v>
      </c>
      <c r="K1585" s="260" t="s">
        <v>2771</v>
      </c>
      <c r="L1585" s="261">
        <v>45077</v>
      </c>
      <c r="M1585" s="260" t="s">
        <v>20</v>
      </c>
    </row>
    <row r="1586" spans="1:13" x14ac:dyDescent="0.25">
      <c r="A1586" s="258" t="s">
        <v>2767</v>
      </c>
      <c r="B1586" s="258" t="s">
        <v>2768</v>
      </c>
      <c r="C1586" s="258" t="s">
        <v>2319</v>
      </c>
      <c r="D1586" s="258" t="s">
        <v>2025</v>
      </c>
      <c r="E1586" s="258">
        <v>3</v>
      </c>
      <c r="F1586" s="258" t="s">
        <v>2019</v>
      </c>
      <c r="G1586" s="258" t="s">
        <v>33</v>
      </c>
      <c r="H1586" s="258">
        <v>2</v>
      </c>
      <c r="I1586" s="258" t="s">
        <v>17</v>
      </c>
      <c r="J1586" s="258" t="s">
        <v>17</v>
      </c>
      <c r="K1586" s="258" t="s">
        <v>2772</v>
      </c>
      <c r="L1586" s="259">
        <v>45077</v>
      </c>
      <c r="M1586" s="258" t="s">
        <v>20</v>
      </c>
    </row>
    <row r="1587" spans="1:13" x14ac:dyDescent="0.25">
      <c r="A1587" s="260" t="s">
        <v>2767</v>
      </c>
      <c r="B1587" s="260" t="s">
        <v>2768</v>
      </c>
      <c r="C1587" s="260" t="s">
        <v>2319</v>
      </c>
      <c r="D1587" s="260" t="s">
        <v>2027</v>
      </c>
      <c r="E1587" s="260">
        <v>3</v>
      </c>
      <c r="F1587" s="260" t="s">
        <v>2019</v>
      </c>
      <c r="G1587" s="260" t="s">
        <v>33</v>
      </c>
      <c r="H1587" s="260">
        <v>2</v>
      </c>
      <c r="I1587" s="260" t="s">
        <v>17</v>
      </c>
      <c r="J1587" s="260" t="s">
        <v>17</v>
      </c>
      <c r="K1587" s="260" t="s">
        <v>2773</v>
      </c>
      <c r="L1587" s="261">
        <v>45077</v>
      </c>
      <c r="M1587" s="260" t="s">
        <v>20</v>
      </c>
    </row>
    <row r="1588" spans="1:13" x14ac:dyDescent="0.25">
      <c r="A1588" s="258" t="s">
        <v>2767</v>
      </c>
      <c r="B1588" s="258" t="s">
        <v>2768</v>
      </c>
      <c r="C1588" s="258" t="s">
        <v>2319</v>
      </c>
      <c r="D1588" s="258" t="s">
        <v>2029</v>
      </c>
      <c r="E1588" s="258">
        <v>1</v>
      </c>
      <c r="F1588" s="258" t="s">
        <v>2019</v>
      </c>
      <c r="G1588" s="258" t="s">
        <v>33</v>
      </c>
      <c r="H1588" s="258">
        <v>2</v>
      </c>
      <c r="I1588" s="258" t="s">
        <v>17</v>
      </c>
      <c r="J1588" s="258" t="s">
        <v>17</v>
      </c>
      <c r="K1588" s="258" t="s">
        <v>2774</v>
      </c>
      <c r="L1588" s="259">
        <v>45077</v>
      </c>
      <c r="M1588" s="258" t="s">
        <v>20</v>
      </c>
    </row>
    <row r="1589" spans="1:13" x14ac:dyDescent="0.25">
      <c r="A1589" s="260" t="s">
        <v>2767</v>
      </c>
      <c r="B1589" s="260" t="s">
        <v>2768</v>
      </c>
      <c r="C1589" s="260" t="s">
        <v>2319</v>
      </c>
      <c r="D1589" s="260" t="s">
        <v>2031</v>
      </c>
      <c r="E1589" s="260">
        <v>3</v>
      </c>
      <c r="F1589" s="260" t="s">
        <v>2019</v>
      </c>
      <c r="G1589" s="260" t="s">
        <v>33</v>
      </c>
      <c r="H1589" s="260">
        <v>2</v>
      </c>
      <c r="I1589" s="260" t="s">
        <v>17</v>
      </c>
      <c r="J1589" s="260" t="s">
        <v>17</v>
      </c>
      <c r="K1589" s="260" t="s">
        <v>2775</v>
      </c>
      <c r="L1589" s="261">
        <v>45077</v>
      </c>
      <c r="M1589" s="260" t="s">
        <v>20</v>
      </c>
    </row>
    <row r="1590" spans="1:13" x14ac:dyDescent="0.25">
      <c r="A1590" s="258" t="s">
        <v>2767</v>
      </c>
      <c r="B1590" s="258" t="s">
        <v>2768</v>
      </c>
      <c r="C1590" s="258" t="s">
        <v>2319</v>
      </c>
      <c r="D1590" s="258" t="s">
        <v>2033</v>
      </c>
      <c r="E1590" s="258">
        <v>3</v>
      </c>
      <c r="F1590" s="258" t="s">
        <v>2019</v>
      </c>
      <c r="G1590" s="258" t="s">
        <v>33</v>
      </c>
      <c r="H1590" s="258">
        <v>2</v>
      </c>
      <c r="I1590" s="258" t="s">
        <v>17</v>
      </c>
      <c r="J1590" s="258" t="s">
        <v>17</v>
      </c>
      <c r="K1590" s="258" t="s">
        <v>2776</v>
      </c>
      <c r="L1590" s="259">
        <v>45077</v>
      </c>
      <c r="M1590" s="258" t="s">
        <v>20</v>
      </c>
    </row>
    <row r="1591" spans="1:13" x14ac:dyDescent="0.25">
      <c r="A1591" s="260" t="s">
        <v>2767</v>
      </c>
      <c r="B1591" s="260" t="s">
        <v>2768</v>
      </c>
      <c r="C1591" s="260" t="s">
        <v>2319</v>
      </c>
      <c r="D1591" s="260" t="s">
        <v>2035</v>
      </c>
      <c r="E1591" s="260">
        <v>0</v>
      </c>
      <c r="F1591" s="260" t="s">
        <v>2019</v>
      </c>
      <c r="G1591" s="260" t="s">
        <v>33</v>
      </c>
      <c r="H1591" s="260">
        <v>2</v>
      </c>
      <c r="I1591" s="260" t="s">
        <v>17</v>
      </c>
      <c r="J1591" s="260" t="s">
        <v>17</v>
      </c>
      <c r="K1591" s="260" t="s">
        <v>2777</v>
      </c>
      <c r="L1591" s="261">
        <v>45077</v>
      </c>
      <c r="M1591" s="260" t="s">
        <v>20</v>
      </c>
    </row>
    <row r="1592" spans="1:13" x14ac:dyDescent="0.25">
      <c r="A1592" s="258" t="s">
        <v>522</v>
      </c>
      <c r="B1592" s="258" t="s">
        <v>523</v>
      </c>
      <c r="C1592" s="258" t="s">
        <v>524</v>
      </c>
      <c r="D1592" s="258" t="s">
        <v>1193</v>
      </c>
      <c r="E1592" s="258">
        <v>14999397</v>
      </c>
      <c r="F1592" s="258" t="s">
        <v>2653</v>
      </c>
      <c r="G1592" s="258" t="s">
        <v>1219</v>
      </c>
      <c r="H1592" s="258">
        <v>2</v>
      </c>
      <c r="I1592" s="258" t="s">
        <v>2654</v>
      </c>
      <c r="J1592" s="258" t="s">
        <v>995</v>
      </c>
      <c r="K1592" s="258" t="s">
        <v>2778</v>
      </c>
      <c r="L1592" s="259">
        <v>45078</v>
      </c>
      <c r="M1592" s="258" t="s">
        <v>526</v>
      </c>
    </row>
    <row r="1593" spans="1:13" x14ac:dyDescent="0.25">
      <c r="A1593" s="260" t="s">
        <v>55</v>
      </c>
      <c r="B1593" s="260" t="s">
        <v>56</v>
      </c>
      <c r="C1593" s="260" t="s">
        <v>57</v>
      </c>
      <c r="D1593" s="260" t="s">
        <v>927</v>
      </c>
      <c r="E1593" s="260">
        <v>527970</v>
      </c>
      <c r="F1593" s="260" t="s">
        <v>2779</v>
      </c>
      <c r="G1593" s="260" t="s">
        <v>66</v>
      </c>
      <c r="H1593" s="260">
        <v>1</v>
      </c>
      <c r="I1593" s="260" t="s">
        <v>2780</v>
      </c>
      <c r="J1593" s="260" t="s">
        <v>2781</v>
      </c>
      <c r="K1593" s="260" t="s">
        <v>2782</v>
      </c>
      <c r="L1593" s="261">
        <v>45100</v>
      </c>
      <c r="M1593" s="260" t="s">
        <v>20</v>
      </c>
    </row>
    <row r="1594" spans="1:13" x14ac:dyDescent="0.25">
      <c r="A1594" s="258" t="s">
        <v>492</v>
      </c>
      <c r="B1594" s="258" t="s">
        <v>493</v>
      </c>
      <c r="C1594" s="258" t="s">
        <v>57</v>
      </c>
      <c r="D1594" s="258" t="s">
        <v>927</v>
      </c>
      <c r="E1594" s="258">
        <v>46890</v>
      </c>
      <c r="F1594" s="258" t="s">
        <v>2783</v>
      </c>
      <c r="G1594" s="258" t="s">
        <v>1219</v>
      </c>
      <c r="H1594" s="258">
        <v>2</v>
      </c>
      <c r="I1594" s="258" t="s">
        <v>2784</v>
      </c>
      <c r="J1594" s="258" t="s">
        <v>2785</v>
      </c>
      <c r="K1594" s="258" t="s">
        <v>2786</v>
      </c>
      <c r="L1594" s="259">
        <v>45100</v>
      </c>
      <c r="M1594" s="258" t="s">
        <v>20</v>
      </c>
    </row>
    <row r="1595" spans="1:13" x14ac:dyDescent="0.25">
      <c r="A1595" s="260" t="s">
        <v>123</v>
      </c>
      <c r="B1595" s="260" t="s">
        <v>124</v>
      </c>
      <c r="C1595" s="260" t="s">
        <v>125</v>
      </c>
      <c r="D1595" s="260" t="s">
        <v>562</v>
      </c>
      <c r="E1595" s="260">
        <v>18502532</v>
      </c>
      <c r="F1595" s="260" t="s">
        <v>2787</v>
      </c>
      <c r="G1595" s="260" t="s">
        <v>1219</v>
      </c>
      <c r="H1595" s="260">
        <v>2</v>
      </c>
      <c r="I1595" s="260" t="s">
        <v>2788</v>
      </c>
      <c r="J1595" s="260" t="s">
        <v>2789</v>
      </c>
      <c r="K1595" s="260" t="s">
        <v>2790</v>
      </c>
      <c r="L1595" s="261">
        <v>45103</v>
      </c>
      <c r="M1595" s="260" t="s">
        <v>526</v>
      </c>
    </row>
    <row r="1596" spans="1:13" x14ac:dyDescent="0.25">
      <c r="A1596" s="258" t="s">
        <v>123</v>
      </c>
      <c r="B1596" s="258" t="s">
        <v>124</v>
      </c>
      <c r="C1596" s="258" t="s">
        <v>125</v>
      </c>
      <c r="D1596" s="258" t="s">
        <v>567</v>
      </c>
      <c r="E1596" s="258">
        <v>2097468</v>
      </c>
      <c r="F1596" s="258" t="s">
        <v>2787</v>
      </c>
      <c r="G1596" s="258" t="s">
        <v>1219</v>
      </c>
      <c r="H1596" s="258">
        <v>2</v>
      </c>
      <c r="I1596" s="258" t="s">
        <v>2788</v>
      </c>
      <c r="J1596" s="258" t="s">
        <v>2791</v>
      </c>
      <c r="K1596" s="258" t="s">
        <v>2792</v>
      </c>
      <c r="L1596" s="259">
        <v>45103</v>
      </c>
      <c r="M1596" s="258" t="s">
        <v>526</v>
      </c>
    </row>
    <row r="1597" spans="1:13" x14ac:dyDescent="0.25">
      <c r="A1597" s="260" t="s">
        <v>1210</v>
      </c>
      <c r="B1597" s="260" t="s">
        <v>1211</v>
      </c>
      <c r="C1597" s="260" t="s">
        <v>125</v>
      </c>
      <c r="D1597" s="260" t="s">
        <v>1006</v>
      </c>
      <c r="E1597" s="260">
        <v>33000000</v>
      </c>
      <c r="F1597" s="260" t="s">
        <v>1432</v>
      </c>
      <c r="G1597" s="260" t="s">
        <v>1219</v>
      </c>
      <c r="H1597" s="260">
        <v>2</v>
      </c>
      <c r="I1597" s="260" t="s">
        <v>1433</v>
      </c>
      <c r="J1597" s="260" t="s">
        <v>2793</v>
      </c>
      <c r="K1597" s="260" t="s">
        <v>2794</v>
      </c>
      <c r="L1597" s="261">
        <v>45103</v>
      </c>
      <c r="M1597" s="260" t="s">
        <v>526</v>
      </c>
    </row>
    <row r="1598" spans="1:13" x14ac:dyDescent="0.25">
      <c r="A1598" s="258" t="s">
        <v>1210</v>
      </c>
      <c r="B1598" s="258" t="s">
        <v>1211</v>
      </c>
      <c r="C1598" s="258" t="s">
        <v>125</v>
      </c>
      <c r="D1598" s="258" t="s">
        <v>932</v>
      </c>
      <c r="E1598" s="258">
        <v>33000000</v>
      </c>
      <c r="F1598" s="258" t="s">
        <v>1432</v>
      </c>
      <c r="G1598" s="258" t="s">
        <v>1219</v>
      </c>
      <c r="H1598" s="258">
        <v>2</v>
      </c>
      <c r="I1598" s="258" t="s">
        <v>1433</v>
      </c>
      <c r="J1598" s="258" t="s">
        <v>2795</v>
      </c>
      <c r="K1598" s="258" t="s">
        <v>2796</v>
      </c>
      <c r="L1598" s="259">
        <v>45103</v>
      </c>
      <c r="M1598" s="258" t="s">
        <v>526</v>
      </c>
    </row>
    <row r="1599" spans="1:13" x14ac:dyDescent="0.25">
      <c r="A1599" s="260" t="s">
        <v>1210</v>
      </c>
      <c r="B1599" s="260" t="s">
        <v>1211</v>
      </c>
      <c r="C1599" s="260" t="s">
        <v>125</v>
      </c>
      <c r="D1599" s="260" t="s">
        <v>1193</v>
      </c>
      <c r="E1599" s="260">
        <v>0</v>
      </c>
      <c r="F1599" s="260" t="s">
        <v>1432</v>
      </c>
      <c r="G1599" s="260" t="s">
        <v>1219</v>
      </c>
      <c r="H1599" s="260">
        <v>2</v>
      </c>
      <c r="I1599" s="260" t="s">
        <v>1433</v>
      </c>
      <c r="J1599" s="260" t="s">
        <v>2797</v>
      </c>
      <c r="K1599" s="260" t="s">
        <v>2798</v>
      </c>
      <c r="L1599" s="261">
        <v>45103</v>
      </c>
      <c r="M1599" s="260" t="s">
        <v>526</v>
      </c>
    </row>
    <row r="1600" spans="1:13" x14ac:dyDescent="0.25">
      <c r="A1600" s="258" t="s">
        <v>1210</v>
      </c>
      <c r="B1600" s="258" t="s">
        <v>1211</v>
      </c>
      <c r="C1600" s="258" t="s">
        <v>125</v>
      </c>
      <c r="D1600" s="258" t="s">
        <v>569</v>
      </c>
      <c r="E1600" s="258">
        <v>12400000</v>
      </c>
      <c r="F1600" s="258" t="s">
        <v>2799</v>
      </c>
      <c r="G1600" s="258" t="s">
        <v>1219</v>
      </c>
      <c r="H1600" s="258">
        <v>2</v>
      </c>
      <c r="I1600" s="258" t="s">
        <v>2800</v>
      </c>
      <c r="J1600" s="258" t="s">
        <v>2801</v>
      </c>
      <c r="K1600" s="258" t="s">
        <v>2802</v>
      </c>
      <c r="L1600" s="259">
        <v>45103</v>
      </c>
      <c r="M1600" s="258" t="s">
        <v>526</v>
      </c>
    </row>
    <row r="1601" spans="1:13" x14ac:dyDescent="0.25">
      <c r="A1601" s="260" t="s">
        <v>1210</v>
      </c>
      <c r="B1601" s="260" t="s">
        <v>1211</v>
      </c>
      <c r="C1601" s="260" t="s">
        <v>125</v>
      </c>
      <c r="D1601" s="260" t="s">
        <v>562</v>
      </c>
      <c r="E1601" s="260">
        <v>20570000</v>
      </c>
      <c r="F1601" s="260" t="s">
        <v>2799</v>
      </c>
      <c r="G1601" s="260" t="s">
        <v>1219</v>
      </c>
      <c r="H1601" s="260">
        <v>2</v>
      </c>
      <c r="I1601" s="260" t="s">
        <v>2800</v>
      </c>
      <c r="J1601" s="260" t="s">
        <v>2789</v>
      </c>
      <c r="K1601" s="260" t="s">
        <v>2803</v>
      </c>
      <c r="L1601" s="261">
        <v>45103</v>
      </c>
      <c r="M1601" s="260" t="s">
        <v>526</v>
      </c>
    </row>
    <row r="1602" spans="1:13" x14ac:dyDescent="0.25">
      <c r="A1602" s="258" t="s">
        <v>1210</v>
      </c>
      <c r="B1602" s="258" t="s">
        <v>1211</v>
      </c>
      <c r="C1602" s="258" t="s">
        <v>125</v>
      </c>
      <c r="D1602" s="258" t="s">
        <v>567</v>
      </c>
      <c r="E1602" s="258">
        <v>30000</v>
      </c>
      <c r="F1602" s="258" t="s">
        <v>1215</v>
      </c>
      <c r="G1602" s="258" t="s">
        <v>1219</v>
      </c>
      <c r="H1602" s="258">
        <v>2</v>
      </c>
      <c r="I1602" s="258" t="s">
        <v>1216</v>
      </c>
      <c r="J1602" s="258" t="s">
        <v>2804</v>
      </c>
      <c r="K1602" s="258" t="s">
        <v>2805</v>
      </c>
      <c r="L1602" s="259">
        <v>45103</v>
      </c>
      <c r="M1602" s="258" t="s">
        <v>526</v>
      </c>
    </row>
    <row r="1603" spans="1:13" x14ac:dyDescent="0.25">
      <c r="A1603" s="260" t="s">
        <v>1210</v>
      </c>
      <c r="B1603" s="260" t="s">
        <v>1211</v>
      </c>
      <c r="C1603" s="260" t="s">
        <v>125</v>
      </c>
      <c r="D1603" s="260" t="s">
        <v>558</v>
      </c>
      <c r="E1603" s="260">
        <v>0</v>
      </c>
      <c r="F1603" s="260" t="s">
        <v>17</v>
      </c>
      <c r="G1603" s="260" t="s">
        <v>22</v>
      </c>
      <c r="H1603" s="260">
        <v>3</v>
      </c>
      <c r="I1603" s="260" t="s">
        <v>17</v>
      </c>
      <c r="J1603" s="260" t="s">
        <v>17</v>
      </c>
      <c r="K1603" s="260" t="s">
        <v>2806</v>
      </c>
      <c r="L1603" s="261">
        <v>45103</v>
      </c>
      <c r="M1603" s="260" t="s">
        <v>526</v>
      </c>
    </row>
    <row r="1604" spans="1:13" x14ac:dyDescent="0.25">
      <c r="A1604" s="258" t="s">
        <v>522</v>
      </c>
      <c r="B1604" s="258" t="s">
        <v>523</v>
      </c>
      <c r="C1604" s="258" t="s">
        <v>524</v>
      </c>
      <c r="D1604" s="258" t="s">
        <v>769</v>
      </c>
      <c r="E1604" s="258">
        <v>321000</v>
      </c>
      <c r="F1604" s="258" t="s">
        <v>2807</v>
      </c>
      <c r="G1604" s="258" t="s">
        <v>22</v>
      </c>
      <c r="H1604" s="258">
        <v>3</v>
      </c>
      <c r="I1604" s="258" t="s">
        <v>2808</v>
      </c>
      <c r="J1604" s="258" t="s">
        <v>2809</v>
      </c>
      <c r="K1604" s="258" t="s">
        <v>2810</v>
      </c>
      <c r="L1604" s="259">
        <v>45103</v>
      </c>
      <c r="M1604" s="258" t="s">
        <v>526</v>
      </c>
    </row>
    <row r="1605" spans="1:13" x14ac:dyDescent="0.25">
      <c r="A1605" s="260" t="s">
        <v>2811</v>
      </c>
      <c r="B1605" s="260" t="s">
        <v>2812</v>
      </c>
      <c r="C1605" s="260" t="s">
        <v>2813</v>
      </c>
      <c r="D1605" s="260" t="s">
        <v>1297</v>
      </c>
      <c r="E1605" s="260">
        <v>107142736</v>
      </c>
      <c r="F1605" s="260" t="s">
        <v>2814</v>
      </c>
      <c r="G1605" s="260" t="s">
        <v>66</v>
      </c>
      <c r="H1605" s="260">
        <v>1</v>
      </c>
      <c r="I1605" s="260" t="s">
        <v>2815</v>
      </c>
      <c r="J1605" s="260" t="s">
        <v>2816</v>
      </c>
      <c r="K1605" s="260" t="s">
        <v>2817</v>
      </c>
      <c r="L1605" s="261">
        <v>45105</v>
      </c>
      <c r="M1605" s="260" t="s">
        <v>20</v>
      </c>
    </row>
    <row r="1606" spans="1:13" x14ac:dyDescent="0.25">
      <c r="A1606" s="258" t="s">
        <v>2811</v>
      </c>
      <c r="B1606" s="258" t="s">
        <v>2812</v>
      </c>
      <c r="C1606" s="258" t="s">
        <v>2813</v>
      </c>
      <c r="D1606" s="258" t="s">
        <v>927</v>
      </c>
      <c r="E1606" s="258">
        <v>155377</v>
      </c>
      <c r="F1606" s="258" t="s">
        <v>2818</v>
      </c>
      <c r="G1606" s="258" t="s">
        <v>66</v>
      </c>
      <c r="H1606" s="258">
        <v>1</v>
      </c>
      <c r="I1606" s="258" t="s">
        <v>2819</v>
      </c>
      <c r="J1606" s="258" t="s">
        <v>2820</v>
      </c>
      <c r="K1606" s="258" t="s">
        <v>2821</v>
      </c>
      <c r="L1606" s="259">
        <v>45105</v>
      </c>
      <c r="M1606" s="258" t="s">
        <v>20</v>
      </c>
    </row>
    <row r="1607" spans="1:13" x14ac:dyDescent="0.25">
      <c r="A1607" s="260" t="s">
        <v>2811</v>
      </c>
      <c r="B1607" s="260" t="s">
        <v>2812</v>
      </c>
      <c r="C1607" s="260" t="s">
        <v>2813</v>
      </c>
      <c r="D1607" s="260" t="s">
        <v>1006</v>
      </c>
      <c r="E1607" s="260">
        <v>27000077</v>
      </c>
      <c r="F1607" s="260" t="s">
        <v>2822</v>
      </c>
      <c r="G1607" s="260" t="s">
        <v>1219</v>
      </c>
      <c r="H1607" s="260">
        <v>2</v>
      </c>
      <c r="I1607" s="260" t="s">
        <v>2823</v>
      </c>
      <c r="J1607" s="260" t="s">
        <v>2824</v>
      </c>
      <c r="K1607" s="260" t="s">
        <v>2825</v>
      </c>
      <c r="L1607" s="261">
        <v>45105</v>
      </c>
      <c r="M1607" s="260" t="s">
        <v>20</v>
      </c>
    </row>
    <row r="1608" spans="1:13" x14ac:dyDescent="0.25">
      <c r="A1608" s="258" t="s">
        <v>2811</v>
      </c>
      <c r="B1608" s="258" t="s">
        <v>2812</v>
      </c>
      <c r="C1608" s="258" t="s">
        <v>2813</v>
      </c>
      <c r="D1608" s="258" t="s">
        <v>932</v>
      </c>
      <c r="E1608" s="258">
        <v>17900000</v>
      </c>
      <c r="F1608" s="258" t="s">
        <v>2826</v>
      </c>
      <c r="G1608" s="258" t="s">
        <v>22</v>
      </c>
      <c r="H1608" s="258">
        <v>3</v>
      </c>
      <c r="I1608" s="258" t="s">
        <v>2827</v>
      </c>
      <c r="J1608" s="258" t="s">
        <v>2828</v>
      </c>
      <c r="K1608" s="258" t="s">
        <v>2829</v>
      </c>
      <c r="L1608" s="259">
        <v>45105</v>
      </c>
      <c r="M1608" s="258" t="s">
        <v>20</v>
      </c>
    </row>
    <row r="1609" spans="1:13" x14ac:dyDescent="0.25">
      <c r="A1609" s="260" t="s">
        <v>2811</v>
      </c>
      <c r="B1609" s="260" t="s">
        <v>2812</v>
      </c>
      <c r="C1609" s="260" t="s">
        <v>2813</v>
      </c>
      <c r="D1609" s="260" t="s">
        <v>47</v>
      </c>
      <c r="E1609" s="260">
        <v>5</v>
      </c>
      <c r="F1609" s="260" t="s">
        <v>2830</v>
      </c>
      <c r="G1609" s="260" t="s">
        <v>22</v>
      </c>
      <c r="H1609" s="260">
        <v>3</v>
      </c>
      <c r="I1609" s="260" t="s">
        <v>2831</v>
      </c>
      <c r="J1609" s="260" t="s">
        <v>2832</v>
      </c>
      <c r="K1609" s="260" t="s">
        <v>2833</v>
      </c>
      <c r="L1609" s="261">
        <v>45105</v>
      </c>
      <c r="M1609" s="260" t="s">
        <v>20</v>
      </c>
    </row>
    <row r="1610" spans="1:13" x14ac:dyDescent="0.25">
      <c r="A1610" s="258" t="s">
        <v>2811</v>
      </c>
      <c r="B1610" s="258" t="s">
        <v>2812</v>
      </c>
      <c r="C1610" s="258" t="s">
        <v>2813</v>
      </c>
      <c r="D1610" s="258" t="s">
        <v>26</v>
      </c>
      <c r="E1610" s="258" t="s">
        <v>17</v>
      </c>
      <c r="F1610" s="258" t="s">
        <v>683</v>
      </c>
      <c r="G1610" s="258" t="s">
        <v>22</v>
      </c>
      <c r="H1610" s="258">
        <v>3</v>
      </c>
      <c r="I1610" s="258" t="s">
        <v>683</v>
      </c>
      <c r="J1610" s="258" t="s">
        <v>2834</v>
      </c>
      <c r="K1610" s="258" t="s">
        <v>2835</v>
      </c>
      <c r="L1610" s="259">
        <v>45105</v>
      </c>
      <c r="M1610" s="258" t="s">
        <v>20</v>
      </c>
    </row>
    <row r="1611" spans="1:13" x14ac:dyDescent="0.25">
      <c r="A1611" s="260" t="s">
        <v>2811</v>
      </c>
      <c r="B1611" s="260" t="s">
        <v>2812</v>
      </c>
      <c r="C1611" s="260" t="s">
        <v>2813</v>
      </c>
      <c r="D1611" s="260" t="s">
        <v>28</v>
      </c>
      <c r="E1611" s="260" t="s">
        <v>17</v>
      </c>
      <c r="F1611" s="260" t="s">
        <v>683</v>
      </c>
      <c r="G1611" s="260" t="s">
        <v>22</v>
      </c>
      <c r="H1611" s="260">
        <v>3</v>
      </c>
      <c r="I1611" s="260" t="s">
        <v>683</v>
      </c>
      <c r="J1611" s="260" t="s">
        <v>2834</v>
      </c>
      <c r="K1611" s="260" t="s">
        <v>2836</v>
      </c>
      <c r="L1611" s="261">
        <v>45105</v>
      </c>
      <c r="M1611" s="260" t="s">
        <v>20</v>
      </c>
    </row>
    <row r="1612" spans="1:13" x14ac:dyDescent="0.25">
      <c r="A1612" s="258" t="s">
        <v>2811</v>
      </c>
      <c r="B1612" s="258" t="s">
        <v>2812</v>
      </c>
      <c r="C1612" s="258" t="s">
        <v>2813</v>
      </c>
      <c r="D1612" s="258" t="s">
        <v>38</v>
      </c>
      <c r="E1612" s="258" t="s">
        <v>17</v>
      </c>
      <c r="F1612" s="258" t="s">
        <v>683</v>
      </c>
      <c r="G1612" s="258" t="s">
        <v>22</v>
      </c>
      <c r="H1612" s="258">
        <v>3</v>
      </c>
      <c r="I1612" s="258" t="s">
        <v>683</v>
      </c>
      <c r="J1612" s="258" t="s">
        <v>2834</v>
      </c>
      <c r="K1612" s="258" t="s">
        <v>2837</v>
      </c>
      <c r="L1612" s="259">
        <v>45105</v>
      </c>
      <c r="M1612" s="258" t="s">
        <v>20</v>
      </c>
    </row>
    <row r="1613" spans="1:13" x14ac:dyDescent="0.25">
      <c r="A1613" s="260" t="s">
        <v>2811</v>
      </c>
      <c r="B1613" s="260" t="s">
        <v>2812</v>
      </c>
      <c r="C1613" s="260" t="s">
        <v>2813</v>
      </c>
      <c r="D1613" s="260" t="s">
        <v>16</v>
      </c>
      <c r="E1613" s="260">
        <v>308000</v>
      </c>
      <c r="F1613" s="260" t="s">
        <v>2838</v>
      </c>
      <c r="G1613" s="260" t="s">
        <v>22</v>
      </c>
      <c r="H1613" s="260">
        <v>3</v>
      </c>
      <c r="I1613" s="260" t="s">
        <v>2839</v>
      </c>
      <c r="J1613" s="260" t="s">
        <v>2840</v>
      </c>
      <c r="K1613" s="260" t="s">
        <v>2841</v>
      </c>
      <c r="L1613" s="261">
        <v>45105</v>
      </c>
      <c r="M1613" s="260" t="s">
        <v>20</v>
      </c>
    </row>
    <row r="1614" spans="1:13" x14ac:dyDescent="0.25">
      <c r="A1614" s="258" t="s">
        <v>2811</v>
      </c>
      <c r="B1614" s="258" t="s">
        <v>2812</v>
      </c>
      <c r="C1614" s="258" t="s">
        <v>2813</v>
      </c>
      <c r="D1614" s="258" t="s">
        <v>21</v>
      </c>
      <c r="E1614" s="258">
        <v>10600</v>
      </c>
      <c r="F1614" s="258" t="s">
        <v>2842</v>
      </c>
      <c r="G1614" s="258" t="s">
        <v>22</v>
      </c>
      <c r="H1614" s="258">
        <v>3</v>
      </c>
      <c r="I1614" s="258" t="s">
        <v>2843</v>
      </c>
      <c r="J1614" s="258" t="s">
        <v>2834</v>
      </c>
      <c r="K1614" s="258" t="s">
        <v>2844</v>
      </c>
      <c r="L1614" s="259">
        <v>45105</v>
      </c>
      <c r="M1614" s="258" t="s">
        <v>20</v>
      </c>
    </row>
    <row r="1615" spans="1:13" x14ac:dyDescent="0.25">
      <c r="A1615" s="260" t="s">
        <v>2811</v>
      </c>
      <c r="B1615" s="260" t="s">
        <v>2812</v>
      </c>
      <c r="C1615" s="260" t="s">
        <v>2813</v>
      </c>
      <c r="D1615" s="260" t="s">
        <v>1053</v>
      </c>
      <c r="E1615" s="260" t="s">
        <v>17</v>
      </c>
      <c r="F1615" s="260" t="s">
        <v>683</v>
      </c>
      <c r="G1615" s="260" t="s">
        <v>22</v>
      </c>
      <c r="H1615" s="260">
        <v>3</v>
      </c>
      <c r="I1615" s="260" t="s">
        <v>683</v>
      </c>
      <c r="J1615" s="260" t="s">
        <v>2834</v>
      </c>
      <c r="K1615" s="260" t="s">
        <v>2845</v>
      </c>
      <c r="L1615" s="261">
        <v>45105</v>
      </c>
      <c r="M1615" s="260" t="s">
        <v>20</v>
      </c>
    </row>
    <row r="1616" spans="1:13" x14ac:dyDescent="0.25">
      <c r="A1616" s="258" t="s">
        <v>2811</v>
      </c>
      <c r="B1616" s="258" t="s">
        <v>2812</v>
      </c>
      <c r="C1616" s="258" t="s">
        <v>2813</v>
      </c>
      <c r="D1616" s="258" t="s">
        <v>24</v>
      </c>
      <c r="E1616" s="258" t="s">
        <v>17</v>
      </c>
      <c r="F1616" s="258" t="s">
        <v>683</v>
      </c>
      <c r="G1616" s="258" t="s">
        <v>22</v>
      </c>
      <c r="H1616" s="258">
        <v>3</v>
      </c>
      <c r="I1616" s="258" t="s">
        <v>683</v>
      </c>
      <c r="J1616" s="258" t="s">
        <v>2834</v>
      </c>
      <c r="K1616" s="258" t="s">
        <v>2846</v>
      </c>
      <c r="L1616" s="259">
        <v>45105</v>
      </c>
      <c r="M1616" s="258" t="s">
        <v>20</v>
      </c>
    </row>
    <row r="1617" spans="1:13" x14ac:dyDescent="0.25">
      <c r="A1617" s="260" t="s">
        <v>608</v>
      </c>
      <c r="B1617" s="260" t="s">
        <v>609</v>
      </c>
      <c r="C1617" s="260" t="s">
        <v>610</v>
      </c>
      <c r="D1617" s="260" t="s">
        <v>1297</v>
      </c>
      <c r="E1617" s="260">
        <v>279202774</v>
      </c>
      <c r="F1617" s="260" t="s">
        <v>2847</v>
      </c>
      <c r="G1617" s="260" t="s">
        <v>1219</v>
      </c>
      <c r="H1617" s="260">
        <v>2</v>
      </c>
      <c r="I1617" s="260" t="s">
        <v>2847</v>
      </c>
      <c r="J1617" s="260" t="s">
        <v>2848</v>
      </c>
      <c r="K1617" s="260" t="s">
        <v>2849</v>
      </c>
      <c r="L1617" s="261">
        <v>45105</v>
      </c>
      <c r="M1617" s="260" t="s">
        <v>20</v>
      </c>
    </row>
    <row r="1618" spans="1:13" x14ac:dyDescent="0.25">
      <c r="A1618" s="258" t="s">
        <v>608</v>
      </c>
      <c r="B1618" s="258" t="s">
        <v>609</v>
      </c>
      <c r="C1618" s="258" t="s">
        <v>610</v>
      </c>
      <c r="D1618" s="258" t="s">
        <v>927</v>
      </c>
      <c r="E1618" s="258">
        <v>566255</v>
      </c>
      <c r="F1618" s="258" t="s">
        <v>2847</v>
      </c>
      <c r="G1618" s="258" t="s">
        <v>1219</v>
      </c>
      <c r="H1618" s="258">
        <v>2</v>
      </c>
      <c r="I1618" s="258" t="s">
        <v>2847</v>
      </c>
      <c r="J1618" s="258" t="s">
        <v>2850</v>
      </c>
      <c r="K1618" s="258" t="s">
        <v>2851</v>
      </c>
      <c r="L1618" s="259">
        <v>45105</v>
      </c>
      <c r="M1618" s="258" t="s">
        <v>20</v>
      </c>
    </row>
    <row r="1619" spans="1:13" x14ac:dyDescent="0.25">
      <c r="A1619" s="260" t="s">
        <v>608</v>
      </c>
      <c r="B1619" s="260" t="s">
        <v>609</v>
      </c>
      <c r="C1619" s="260" t="s">
        <v>610</v>
      </c>
      <c r="D1619" s="260" t="s">
        <v>1006</v>
      </c>
      <c r="E1619" s="260">
        <v>96539716</v>
      </c>
      <c r="F1619" s="260" t="s">
        <v>2847</v>
      </c>
      <c r="G1619" s="260" t="s">
        <v>1219</v>
      </c>
      <c r="H1619" s="260">
        <v>2</v>
      </c>
      <c r="I1619" s="260" t="s">
        <v>2847</v>
      </c>
      <c r="J1619" s="260" t="s">
        <v>2852</v>
      </c>
      <c r="K1619" s="260" t="s">
        <v>2853</v>
      </c>
      <c r="L1619" s="261">
        <v>45105</v>
      </c>
      <c r="M1619" s="260" t="s">
        <v>20</v>
      </c>
    </row>
    <row r="1620" spans="1:13" x14ac:dyDescent="0.25">
      <c r="A1620" s="258" t="s">
        <v>608</v>
      </c>
      <c r="B1620" s="258" t="s">
        <v>609</v>
      </c>
      <c r="C1620" s="258" t="s">
        <v>610</v>
      </c>
      <c r="D1620" s="258" t="s">
        <v>932</v>
      </c>
      <c r="E1620" s="258">
        <v>34477581</v>
      </c>
      <c r="F1620" s="258" t="s">
        <v>2847</v>
      </c>
      <c r="G1620" s="258" t="s">
        <v>1219</v>
      </c>
      <c r="H1620" s="258">
        <v>2</v>
      </c>
      <c r="I1620" s="258" t="s">
        <v>2847</v>
      </c>
      <c r="J1620" s="258" t="s">
        <v>2854</v>
      </c>
      <c r="K1620" s="258" t="s">
        <v>2855</v>
      </c>
      <c r="L1620" s="259">
        <v>45105</v>
      </c>
      <c r="M1620" s="258" t="s">
        <v>20</v>
      </c>
    </row>
    <row r="1621" spans="1:13" x14ac:dyDescent="0.25">
      <c r="A1621" s="260" t="s">
        <v>608</v>
      </c>
      <c r="B1621" s="260" t="s">
        <v>609</v>
      </c>
      <c r="C1621" s="260" t="s">
        <v>610</v>
      </c>
      <c r="D1621" s="260" t="s">
        <v>769</v>
      </c>
      <c r="E1621" s="260">
        <v>24719704</v>
      </c>
      <c r="F1621" s="260" t="s">
        <v>2847</v>
      </c>
      <c r="G1621" s="260" t="s">
        <v>22</v>
      </c>
      <c r="H1621" s="260">
        <v>3</v>
      </c>
      <c r="I1621" s="260" t="s">
        <v>2847</v>
      </c>
      <c r="J1621" s="260" t="s">
        <v>2856</v>
      </c>
      <c r="K1621" s="260" t="s">
        <v>2857</v>
      </c>
      <c r="L1621" s="261">
        <v>45105</v>
      </c>
      <c r="M1621" s="260" t="s">
        <v>20</v>
      </c>
    </row>
    <row r="1622" spans="1:13" x14ac:dyDescent="0.25">
      <c r="A1622" s="258" t="s">
        <v>608</v>
      </c>
      <c r="B1622" s="258" t="s">
        <v>609</v>
      </c>
      <c r="C1622" s="258" t="s">
        <v>610</v>
      </c>
      <c r="D1622" s="258" t="s">
        <v>854</v>
      </c>
      <c r="E1622" s="258">
        <v>2554</v>
      </c>
      <c r="F1622" s="258" t="s">
        <v>2847</v>
      </c>
      <c r="G1622" s="258" t="s">
        <v>22</v>
      </c>
      <c r="H1622" s="258">
        <v>3</v>
      </c>
      <c r="I1622" s="258" t="s">
        <v>2847</v>
      </c>
      <c r="J1622" s="258" t="s">
        <v>2858</v>
      </c>
      <c r="K1622" s="258" t="s">
        <v>2859</v>
      </c>
      <c r="L1622" s="259">
        <v>45105</v>
      </c>
      <c r="M1622" s="258" t="s">
        <v>20</v>
      </c>
    </row>
    <row r="1623" spans="1:13" x14ac:dyDescent="0.25">
      <c r="A1623" s="260" t="s">
        <v>608</v>
      </c>
      <c r="B1623" s="260" t="s">
        <v>609</v>
      </c>
      <c r="C1623" s="260" t="s">
        <v>610</v>
      </c>
      <c r="D1623" s="260" t="s">
        <v>937</v>
      </c>
      <c r="E1623" s="260">
        <v>63137</v>
      </c>
      <c r="F1623" s="260" t="s">
        <v>2847</v>
      </c>
      <c r="G1623" s="260" t="s">
        <v>22</v>
      </c>
      <c r="H1623" s="260">
        <v>3</v>
      </c>
      <c r="I1623" s="260" t="s">
        <v>2847</v>
      </c>
      <c r="J1623" s="260" t="s">
        <v>2860</v>
      </c>
      <c r="K1623" s="260" t="s">
        <v>2861</v>
      </c>
      <c r="L1623" s="261">
        <v>45105</v>
      </c>
      <c r="M1623" s="260" t="s">
        <v>20</v>
      </c>
    </row>
    <row r="1624" spans="1:13" x14ac:dyDescent="0.25">
      <c r="A1624" s="258" t="s">
        <v>608</v>
      </c>
      <c r="B1624" s="258" t="s">
        <v>609</v>
      </c>
      <c r="C1624" s="258" t="s">
        <v>610</v>
      </c>
      <c r="D1624" s="258" t="s">
        <v>544</v>
      </c>
      <c r="E1624" s="258">
        <v>20547215</v>
      </c>
      <c r="F1624" s="258" t="s">
        <v>2847</v>
      </c>
      <c r="G1624" s="258" t="s">
        <v>1219</v>
      </c>
      <c r="H1624" s="258">
        <v>2</v>
      </c>
      <c r="I1624" s="258" t="s">
        <v>2847</v>
      </c>
      <c r="J1624" s="258" t="s">
        <v>2862</v>
      </c>
      <c r="K1624" s="258" t="s">
        <v>2863</v>
      </c>
      <c r="L1624" s="259">
        <v>45105</v>
      </c>
      <c r="M1624" s="258" t="s">
        <v>20</v>
      </c>
    </row>
    <row r="1625" spans="1:13" x14ac:dyDescent="0.25">
      <c r="A1625" s="260" t="s">
        <v>608</v>
      </c>
      <c r="B1625" s="260" t="s">
        <v>609</v>
      </c>
      <c r="C1625" s="260" t="s">
        <v>610</v>
      </c>
      <c r="D1625" s="260" t="s">
        <v>1193</v>
      </c>
      <c r="E1625" s="260">
        <v>62062135</v>
      </c>
      <c r="F1625" s="260" t="s">
        <v>2847</v>
      </c>
      <c r="G1625" s="260" t="s">
        <v>1219</v>
      </c>
      <c r="H1625" s="260">
        <v>2</v>
      </c>
      <c r="I1625" s="260" t="s">
        <v>2847</v>
      </c>
      <c r="J1625" s="260" t="s">
        <v>2864</v>
      </c>
      <c r="K1625" s="260" t="s">
        <v>2865</v>
      </c>
      <c r="L1625" s="261">
        <v>45105</v>
      </c>
      <c r="M1625" s="260" t="s">
        <v>20</v>
      </c>
    </row>
    <row r="1626" spans="1:13" x14ac:dyDescent="0.25">
      <c r="A1626" s="258" t="s">
        <v>608</v>
      </c>
      <c r="B1626" s="258" t="s">
        <v>609</v>
      </c>
      <c r="C1626" s="258" t="s">
        <v>610</v>
      </c>
      <c r="D1626" s="258" t="s">
        <v>569</v>
      </c>
      <c r="E1626" s="258">
        <v>13930366</v>
      </c>
      <c r="F1626" s="258" t="s">
        <v>2847</v>
      </c>
      <c r="G1626" s="258" t="s">
        <v>1219</v>
      </c>
      <c r="H1626" s="258">
        <v>2</v>
      </c>
      <c r="I1626" s="258" t="s">
        <v>2847</v>
      </c>
      <c r="J1626" s="258" t="s">
        <v>2864</v>
      </c>
      <c r="K1626" s="258" t="s">
        <v>2866</v>
      </c>
      <c r="L1626" s="259">
        <v>45105</v>
      </c>
      <c r="M1626" s="258" t="s">
        <v>20</v>
      </c>
    </row>
    <row r="1627" spans="1:13" x14ac:dyDescent="0.25">
      <c r="A1627" s="260" t="s">
        <v>608</v>
      </c>
      <c r="B1627" s="260" t="s">
        <v>609</v>
      </c>
      <c r="C1627" s="260" t="s">
        <v>610</v>
      </c>
      <c r="D1627" s="260" t="s">
        <v>562</v>
      </c>
      <c r="E1627" s="260">
        <v>14166631</v>
      </c>
      <c r="F1627" s="260" t="s">
        <v>2847</v>
      </c>
      <c r="G1627" s="260" t="s">
        <v>1219</v>
      </c>
      <c r="H1627" s="260">
        <v>2</v>
      </c>
      <c r="I1627" s="260" t="s">
        <v>2847</v>
      </c>
      <c r="J1627" s="260" t="s">
        <v>2864</v>
      </c>
      <c r="K1627" s="260" t="s">
        <v>2867</v>
      </c>
      <c r="L1627" s="261">
        <v>45105</v>
      </c>
      <c r="M1627" s="260" t="s">
        <v>20</v>
      </c>
    </row>
    <row r="1628" spans="1:13" x14ac:dyDescent="0.25">
      <c r="A1628" s="258" t="s">
        <v>608</v>
      </c>
      <c r="B1628" s="258" t="s">
        <v>609</v>
      </c>
      <c r="C1628" s="258" t="s">
        <v>610</v>
      </c>
      <c r="D1628" s="258" t="s">
        <v>567</v>
      </c>
      <c r="E1628" s="258">
        <v>6253768</v>
      </c>
      <c r="F1628" s="258" t="s">
        <v>2847</v>
      </c>
      <c r="G1628" s="258" t="s">
        <v>1219</v>
      </c>
      <c r="H1628" s="258">
        <v>2</v>
      </c>
      <c r="I1628" s="258" t="s">
        <v>2847</v>
      </c>
      <c r="J1628" s="258" t="s">
        <v>2864</v>
      </c>
      <c r="K1628" s="258" t="s">
        <v>2868</v>
      </c>
      <c r="L1628" s="259">
        <v>45105</v>
      </c>
      <c r="M1628" s="258" t="s">
        <v>20</v>
      </c>
    </row>
    <row r="1629" spans="1:13" x14ac:dyDescent="0.25">
      <c r="A1629" s="260" t="s">
        <v>608</v>
      </c>
      <c r="B1629" s="260" t="s">
        <v>609</v>
      </c>
      <c r="C1629" s="260" t="s">
        <v>610</v>
      </c>
      <c r="D1629" s="260" t="s">
        <v>558</v>
      </c>
      <c r="E1629" s="260">
        <v>126815</v>
      </c>
      <c r="F1629" s="260" t="s">
        <v>2847</v>
      </c>
      <c r="G1629" s="260" t="s">
        <v>1219</v>
      </c>
      <c r="H1629" s="260">
        <v>2</v>
      </c>
      <c r="I1629" s="260" t="s">
        <v>2847</v>
      </c>
      <c r="J1629" s="260" t="s">
        <v>2864</v>
      </c>
      <c r="K1629" s="260" t="s">
        <v>2869</v>
      </c>
      <c r="L1629" s="261">
        <v>45105</v>
      </c>
      <c r="M1629" s="260" t="s">
        <v>20</v>
      </c>
    </row>
    <row r="1630" spans="1:13" x14ac:dyDescent="0.25">
      <c r="A1630" s="258" t="s">
        <v>2221</v>
      </c>
      <c r="B1630" s="258" t="s">
        <v>2222</v>
      </c>
      <c r="C1630" s="258" t="s">
        <v>2223</v>
      </c>
      <c r="D1630" s="258" t="s">
        <v>1006</v>
      </c>
      <c r="E1630" s="258">
        <v>9600000</v>
      </c>
      <c r="F1630" s="258" t="s">
        <v>2697</v>
      </c>
      <c r="G1630" s="258" t="s">
        <v>1219</v>
      </c>
      <c r="H1630" s="258">
        <v>2</v>
      </c>
      <c r="I1630" s="258" t="s">
        <v>2698</v>
      </c>
      <c r="J1630" s="258" t="s">
        <v>2870</v>
      </c>
      <c r="K1630" s="258" t="s">
        <v>2871</v>
      </c>
      <c r="L1630" s="259">
        <v>45106</v>
      </c>
      <c r="M1630" s="258" t="s">
        <v>526</v>
      </c>
    </row>
    <row r="1631" spans="1:13" x14ac:dyDescent="0.25">
      <c r="A1631" s="260" t="s">
        <v>2221</v>
      </c>
      <c r="B1631" s="260" t="s">
        <v>2222</v>
      </c>
      <c r="C1631" s="260" t="s">
        <v>2223</v>
      </c>
      <c r="D1631" s="260" t="s">
        <v>544</v>
      </c>
      <c r="E1631" s="260">
        <v>3200000</v>
      </c>
      <c r="F1631" s="260" t="s">
        <v>2697</v>
      </c>
      <c r="G1631" s="260" t="s">
        <v>1219</v>
      </c>
      <c r="H1631" s="260">
        <v>2</v>
      </c>
      <c r="I1631" s="260" t="s">
        <v>2698</v>
      </c>
      <c r="J1631" s="260" t="s">
        <v>2872</v>
      </c>
      <c r="K1631" s="260" t="s">
        <v>2873</v>
      </c>
      <c r="L1631" s="261">
        <v>45106</v>
      </c>
      <c r="M1631" s="260" t="s">
        <v>526</v>
      </c>
    </row>
    <row r="1632" spans="1:13" x14ac:dyDescent="0.25">
      <c r="A1632" s="258" t="s">
        <v>2221</v>
      </c>
      <c r="B1632" s="258" t="s">
        <v>2222</v>
      </c>
      <c r="C1632" s="258" t="s">
        <v>2223</v>
      </c>
      <c r="D1632" s="258" t="s">
        <v>562</v>
      </c>
      <c r="E1632" s="258">
        <v>1632000</v>
      </c>
      <c r="F1632" s="258" t="s">
        <v>2697</v>
      </c>
      <c r="G1632" s="258" t="s">
        <v>1219</v>
      </c>
      <c r="H1632" s="258">
        <v>2</v>
      </c>
      <c r="I1632" s="258" t="s">
        <v>2698</v>
      </c>
      <c r="J1632" s="258" t="s">
        <v>2874</v>
      </c>
      <c r="K1632" s="258" t="s">
        <v>2875</v>
      </c>
      <c r="L1632" s="259">
        <v>45106</v>
      </c>
      <c r="M1632" s="258" t="s">
        <v>526</v>
      </c>
    </row>
    <row r="1633" spans="1:13" x14ac:dyDescent="0.25">
      <c r="A1633" s="260" t="s">
        <v>2221</v>
      </c>
      <c r="B1633" s="260" t="s">
        <v>2222</v>
      </c>
      <c r="C1633" s="260" t="s">
        <v>2223</v>
      </c>
      <c r="D1633" s="260" t="s">
        <v>567</v>
      </c>
      <c r="E1633" s="260">
        <v>1568000</v>
      </c>
      <c r="F1633" s="260" t="s">
        <v>2697</v>
      </c>
      <c r="G1633" s="260" t="s">
        <v>1219</v>
      </c>
      <c r="H1633" s="260">
        <v>2</v>
      </c>
      <c r="I1633" s="260" t="s">
        <v>2698</v>
      </c>
      <c r="J1633" s="260" t="s">
        <v>2876</v>
      </c>
      <c r="K1633" s="260" t="s">
        <v>2877</v>
      </c>
      <c r="L1633" s="261">
        <v>45106</v>
      </c>
      <c r="M1633" s="260" t="s">
        <v>526</v>
      </c>
    </row>
    <row r="1634" spans="1:13" x14ac:dyDescent="0.25">
      <c r="A1634" s="258" t="s">
        <v>2221</v>
      </c>
      <c r="B1634" s="258" t="s">
        <v>2222</v>
      </c>
      <c r="C1634" s="258" t="s">
        <v>2223</v>
      </c>
      <c r="D1634" s="258" t="s">
        <v>558</v>
      </c>
      <c r="E1634" s="258">
        <v>0</v>
      </c>
      <c r="F1634" s="258" t="s">
        <v>2697</v>
      </c>
      <c r="G1634" s="258" t="s">
        <v>1219</v>
      </c>
      <c r="H1634" s="258">
        <v>2</v>
      </c>
      <c r="I1634" s="258" t="s">
        <v>2698</v>
      </c>
      <c r="J1634" s="258" t="s">
        <v>2878</v>
      </c>
      <c r="K1634" s="258" t="s">
        <v>2879</v>
      </c>
      <c r="L1634" s="259">
        <v>45106</v>
      </c>
      <c r="M1634" s="258" t="s">
        <v>526</v>
      </c>
    </row>
    <row r="1635" spans="1:13" x14ac:dyDescent="0.25">
      <c r="A1635" s="260" t="s">
        <v>2673</v>
      </c>
      <c r="B1635" s="260" t="s">
        <v>2674</v>
      </c>
      <c r="C1635" s="260" t="s">
        <v>2675</v>
      </c>
      <c r="D1635" s="260" t="s">
        <v>932</v>
      </c>
      <c r="E1635" s="260">
        <v>5000000</v>
      </c>
      <c r="F1635" s="260" t="s">
        <v>2880</v>
      </c>
      <c r="G1635" s="260" t="s">
        <v>1219</v>
      </c>
      <c r="H1635" s="260">
        <v>2</v>
      </c>
      <c r="I1635" s="260" t="s">
        <v>2881</v>
      </c>
      <c r="J1635" s="260" t="s">
        <v>2617</v>
      </c>
      <c r="K1635" s="260" t="s">
        <v>2882</v>
      </c>
      <c r="L1635" s="261">
        <v>45106</v>
      </c>
      <c r="M1635" s="260"/>
    </row>
    <row r="1636" spans="1:13" x14ac:dyDescent="0.25">
      <c r="A1636" s="258" t="s">
        <v>2673</v>
      </c>
      <c r="B1636" s="258" t="s">
        <v>2674</v>
      </c>
      <c r="C1636" s="258" t="s">
        <v>2675</v>
      </c>
      <c r="D1636" s="258" t="s">
        <v>544</v>
      </c>
      <c r="E1636" s="258">
        <v>5000000</v>
      </c>
      <c r="F1636" s="258" t="s">
        <v>2880</v>
      </c>
      <c r="G1636" s="258" t="s">
        <v>1219</v>
      </c>
      <c r="H1636" s="258">
        <v>2</v>
      </c>
      <c r="I1636" s="258" t="s">
        <v>2881</v>
      </c>
      <c r="J1636" s="258" t="s">
        <v>2883</v>
      </c>
      <c r="K1636" s="258" t="s">
        <v>2884</v>
      </c>
      <c r="L1636" s="259">
        <v>45106</v>
      </c>
      <c r="M1636" s="258" t="s">
        <v>526</v>
      </c>
    </row>
    <row r="1637" spans="1:13" x14ac:dyDescent="0.25">
      <c r="A1637" s="260" t="s">
        <v>2673</v>
      </c>
      <c r="B1637" s="260" t="s">
        <v>2674</v>
      </c>
      <c r="C1637" s="260" t="s">
        <v>2675</v>
      </c>
      <c r="D1637" s="260" t="s">
        <v>1193</v>
      </c>
      <c r="E1637" s="260">
        <v>12300000</v>
      </c>
      <c r="F1637" s="260" t="s">
        <v>2880</v>
      </c>
      <c r="G1637" s="260" t="s">
        <v>1219</v>
      </c>
      <c r="H1637" s="260">
        <v>2</v>
      </c>
      <c r="I1637" s="260" t="s">
        <v>2881</v>
      </c>
      <c r="J1637" s="260" t="s">
        <v>2885</v>
      </c>
      <c r="K1637" s="260" t="s">
        <v>2886</v>
      </c>
      <c r="L1637" s="261">
        <v>45106</v>
      </c>
      <c r="M1637" s="260" t="s">
        <v>526</v>
      </c>
    </row>
    <row r="1638" spans="1:13" x14ac:dyDescent="0.25">
      <c r="A1638" s="258" t="s">
        <v>2673</v>
      </c>
      <c r="B1638" s="258" t="s">
        <v>2674</v>
      </c>
      <c r="C1638" s="258" t="s">
        <v>2675</v>
      </c>
      <c r="D1638" s="258" t="s">
        <v>569</v>
      </c>
      <c r="E1638" s="258">
        <v>0</v>
      </c>
      <c r="F1638" s="258" t="s">
        <v>2880</v>
      </c>
      <c r="G1638" s="258" t="s">
        <v>1219</v>
      </c>
      <c r="H1638" s="258">
        <v>2</v>
      </c>
      <c r="I1638" s="258" t="s">
        <v>2881</v>
      </c>
      <c r="J1638" s="258" t="s">
        <v>2630</v>
      </c>
      <c r="K1638" s="258" t="s">
        <v>2887</v>
      </c>
      <c r="L1638" s="259">
        <v>45106</v>
      </c>
      <c r="M1638" s="258" t="s">
        <v>526</v>
      </c>
    </row>
    <row r="1639" spans="1:13" x14ac:dyDescent="0.25">
      <c r="A1639" s="260" t="s">
        <v>2673</v>
      </c>
      <c r="B1639" s="260" t="s">
        <v>2674</v>
      </c>
      <c r="C1639" s="260" t="s">
        <v>2675</v>
      </c>
      <c r="D1639" s="260" t="s">
        <v>562</v>
      </c>
      <c r="E1639" s="260">
        <v>4550000</v>
      </c>
      <c r="F1639" s="260" t="s">
        <v>2880</v>
      </c>
      <c r="G1639" s="260" t="s">
        <v>1219</v>
      </c>
      <c r="H1639" s="260">
        <v>2</v>
      </c>
      <c r="I1639" s="260" t="s">
        <v>2881</v>
      </c>
      <c r="J1639" s="260" t="s">
        <v>2888</v>
      </c>
      <c r="K1639" s="260" t="s">
        <v>2889</v>
      </c>
      <c r="L1639" s="261">
        <v>45106</v>
      </c>
      <c r="M1639" s="260" t="s">
        <v>526</v>
      </c>
    </row>
    <row r="1640" spans="1:13" x14ac:dyDescent="0.25">
      <c r="A1640" s="258" t="s">
        <v>2673</v>
      </c>
      <c r="B1640" s="258" t="s">
        <v>2674</v>
      </c>
      <c r="C1640" s="258" t="s">
        <v>2675</v>
      </c>
      <c r="D1640" s="258" t="s">
        <v>567</v>
      </c>
      <c r="E1640" s="258">
        <v>450000</v>
      </c>
      <c r="F1640" s="258" t="s">
        <v>2880</v>
      </c>
      <c r="G1640" s="258" t="s">
        <v>1219</v>
      </c>
      <c r="H1640" s="258">
        <v>2</v>
      </c>
      <c r="I1640" s="258" t="s">
        <v>2881</v>
      </c>
      <c r="J1640" s="258" t="s">
        <v>2890</v>
      </c>
      <c r="K1640" s="258" t="s">
        <v>2891</v>
      </c>
      <c r="L1640" s="259">
        <v>45106</v>
      </c>
      <c r="M1640" s="258" t="s">
        <v>526</v>
      </c>
    </row>
    <row r="1641" spans="1:13" x14ac:dyDescent="0.25">
      <c r="A1641" s="260" t="s">
        <v>2673</v>
      </c>
      <c r="B1641" s="260" t="s">
        <v>2674</v>
      </c>
      <c r="C1641" s="260" t="s">
        <v>2675</v>
      </c>
      <c r="D1641" s="260" t="s">
        <v>558</v>
      </c>
      <c r="E1641" s="260">
        <v>0</v>
      </c>
      <c r="F1641" s="260" t="s">
        <v>2880</v>
      </c>
      <c r="G1641" s="260" t="s">
        <v>1219</v>
      </c>
      <c r="H1641" s="260">
        <v>2</v>
      </c>
      <c r="I1641" s="260" t="s">
        <v>2881</v>
      </c>
      <c r="J1641" s="260" t="s">
        <v>2892</v>
      </c>
      <c r="K1641" s="260" t="s">
        <v>2893</v>
      </c>
      <c r="L1641" s="261">
        <v>45106</v>
      </c>
      <c r="M1641" s="260" t="s">
        <v>526</v>
      </c>
    </row>
    <row r="1642" spans="1:13" x14ac:dyDescent="0.25">
      <c r="A1642" s="258" t="s">
        <v>1776</v>
      </c>
      <c r="B1642" s="258" t="s">
        <v>1777</v>
      </c>
      <c r="C1642" s="258" t="s">
        <v>1778</v>
      </c>
      <c r="D1642" s="258" t="s">
        <v>16</v>
      </c>
      <c r="E1642" s="258">
        <v>260681</v>
      </c>
      <c r="F1642" s="258" t="s">
        <v>2894</v>
      </c>
      <c r="G1642" s="258" t="s">
        <v>33</v>
      </c>
      <c r="H1642" s="258">
        <v>2</v>
      </c>
      <c r="I1642" s="258" t="s">
        <v>2895</v>
      </c>
      <c r="J1642" s="258" t="s">
        <v>2896</v>
      </c>
      <c r="K1642" s="258" t="s">
        <v>2897</v>
      </c>
      <c r="L1642" s="259">
        <v>45107</v>
      </c>
      <c r="M1642" s="258" t="s">
        <v>20</v>
      </c>
    </row>
    <row r="1643" spans="1:13" x14ac:dyDescent="0.25">
      <c r="A1643" s="260" t="s">
        <v>860</v>
      </c>
      <c r="B1643" s="260" t="s">
        <v>861</v>
      </c>
      <c r="C1643" s="260" t="s">
        <v>289</v>
      </c>
      <c r="D1643" s="260" t="s">
        <v>927</v>
      </c>
      <c r="E1643" s="260">
        <v>2381741</v>
      </c>
      <c r="F1643" s="260" t="s">
        <v>2898</v>
      </c>
      <c r="G1643" s="260" t="s">
        <v>1219</v>
      </c>
      <c r="H1643" s="260">
        <v>2</v>
      </c>
      <c r="I1643" s="260" t="s">
        <v>2899</v>
      </c>
      <c r="J1643" s="260" t="s">
        <v>2900</v>
      </c>
      <c r="K1643" s="260" t="s">
        <v>2901</v>
      </c>
      <c r="L1643" s="261">
        <v>45107</v>
      </c>
      <c r="M1643" s="260" t="s">
        <v>20</v>
      </c>
    </row>
    <row r="1644" spans="1:13" x14ac:dyDescent="0.25">
      <c r="A1644" s="258" t="s">
        <v>860</v>
      </c>
      <c r="B1644" s="258" t="s">
        <v>861</v>
      </c>
      <c r="C1644" s="258" t="s">
        <v>289</v>
      </c>
      <c r="D1644" s="258" t="s">
        <v>769</v>
      </c>
      <c r="E1644" s="258">
        <v>263000</v>
      </c>
      <c r="F1644" s="258" t="s">
        <v>2902</v>
      </c>
      <c r="G1644" s="258" t="s">
        <v>1219</v>
      </c>
      <c r="H1644" s="258">
        <v>2</v>
      </c>
      <c r="I1644" s="258" t="s">
        <v>2903</v>
      </c>
      <c r="J1644" s="258" t="s">
        <v>2904</v>
      </c>
      <c r="K1644" s="258" t="s">
        <v>2905</v>
      </c>
      <c r="L1644" s="259">
        <v>45107</v>
      </c>
      <c r="M1644" s="258" t="s">
        <v>20</v>
      </c>
    </row>
    <row r="1645" spans="1:13" x14ac:dyDescent="0.25">
      <c r="A1645" s="260" t="s">
        <v>287</v>
      </c>
      <c r="B1645" s="260" t="s">
        <v>288</v>
      </c>
      <c r="C1645" s="260" t="s">
        <v>289</v>
      </c>
      <c r="D1645" s="260" t="s">
        <v>927</v>
      </c>
      <c r="E1645" s="260">
        <v>2381741</v>
      </c>
      <c r="F1645" s="260" t="s">
        <v>2898</v>
      </c>
      <c r="G1645" s="260" t="s">
        <v>1219</v>
      </c>
      <c r="H1645" s="260">
        <v>2</v>
      </c>
      <c r="I1645" s="260" t="s">
        <v>2899</v>
      </c>
      <c r="J1645" s="260" t="s">
        <v>2906</v>
      </c>
      <c r="K1645" s="260" t="s">
        <v>2907</v>
      </c>
      <c r="L1645" s="261">
        <v>45107</v>
      </c>
      <c r="M1645" s="260" t="s">
        <v>20</v>
      </c>
    </row>
    <row r="1646" spans="1:13" x14ac:dyDescent="0.25">
      <c r="A1646" s="258" t="s">
        <v>293</v>
      </c>
      <c r="B1646" s="258" t="s">
        <v>294</v>
      </c>
      <c r="C1646" s="258" t="s">
        <v>289</v>
      </c>
      <c r="D1646" s="258" t="s">
        <v>927</v>
      </c>
      <c r="E1646" s="258">
        <v>159000</v>
      </c>
      <c r="F1646" s="258" t="s">
        <v>2908</v>
      </c>
      <c r="G1646" s="258" t="s">
        <v>22</v>
      </c>
      <c r="H1646" s="258">
        <v>3</v>
      </c>
      <c r="I1646" s="258" t="s">
        <v>2909</v>
      </c>
      <c r="J1646" s="258" t="s">
        <v>2910</v>
      </c>
      <c r="K1646" s="258" t="s">
        <v>2911</v>
      </c>
      <c r="L1646" s="259">
        <v>45107</v>
      </c>
      <c r="M1646" s="258" t="s">
        <v>20</v>
      </c>
    </row>
    <row r="1647" spans="1:13" x14ac:dyDescent="0.25">
      <c r="A1647" s="260" t="s">
        <v>293</v>
      </c>
      <c r="B1647" s="260" t="s">
        <v>294</v>
      </c>
      <c r="C1647" s="260" t="s">
        <v>289</v>
      </c>
      <c r="D1647" s="260" t="s">
        <v>1006</v>
      </c>
      <c r="E1647" s="260">
        <v>223000</v>
      </c>
      <c r="F1647" s="260" t="s">
        <v>2912</v>
      </c>
      <c r="G1647" s="260" t="s">
        <v>22</v>
      </c>
      <c r="H1647" s="260">
        <v>3</v>
      </c>
      <c r="I1647" s="260" t="s">
        <v>2913</v>
      </c>
      <c r="J1647" s="260" t="s">
        <v>2914</v>
      </c>
      <c r="K1647" s="260" t="s">
        <v>2915</v>
      </c>
      <c r="L1647" s="261">
        <v>45107</v>
      </c>
      <c r="M1647" s="260" t="s">
        <v>20</v>
      </c>
    </row>
    <row r="1648" spans="1:13" x14ac:dyDescent="0.25">
      <c r="A1648" s="258" t="s">
        <v>293</v>
      </c>
      <c r="B1648" s="258" t="s">
        <v>294</v>
      </c>
      <c r="C1648" s="258" t="s">
        <v>289</v>
      </c>
      <c r="D1648" s="258" t="s">
        <v>932</v>
      </c>
      <c r="E1648" s="258">
        <v>173600</v>
      </c>
      <c r="F1648" s="258" t="s">
        <v>2916</v>
      </c>
      <c r="G1648" s="258" t="s">
        <v>22</v>
      </c>
      <c r="H1648" s="258">
        <v>3</v>
      </c>
      <c r="I1648" s="258" t="s">
        <v>2917</v>
      </c>
      <c r="J1648" s="258" t="s">
        <v>2918</v>
      </c>
      <c r="K1648" s="258" t="s">
        <v>2919</v>
      </c>
      <c r="L1648" s="259">
        <v>45107</v>
      </c>
      <c r="M1648" s="258" t="s">
        <v>20</v>
      </c>
    </row>
    <row r="1649" spans="1:13" x14ac:dyDescent="0.25">
      <c r="A1649" s="260" t="s">
        <v>30</v>
      </c>
      <c r="B1649" s="260" t="s">
        <v>31</v>
      </c>
      <c r="C1649" s="260" t="s">
        <v>32</v>
      </c>
      <c r="D1649" s="260" t="s">
        <v>927</v>
      </c>
      <c r="E1649" s="260">
        <v>196712</v>
      </c>
      <c r="F1649" s="260" t="s">
        <v>2920</v>
      </c>
      <c r="G1649" s="260" t="s">
        <v>66</v>
      </c>
      <c r="H1649" s="260">
        <v>1</v>
      </c>
      <c r="I1649" s="260" t="s">
        <v>2921</v>
      </c>
      <c r="J1649" s="260" t="s">
        <v>2922</v>
      </c>
      <c r="K1649" s="260" t="s">
        <v>2923</v>
      </c>
      <c r="L1649" s="261">
        <v>45107</v>
      </c>
      <c r="M1649" s="260" t="s">
        <v>526</v>
      </c>
    </row>
    <row r="1650" spans="1:13" x14ac:dyDescent="0.25">
      <c r="A1650" s="258" t="s">
        <v>142</v>
      </c>
      <c r="B1650" s="258" t="s">
        <v>143</v>
      </c>
      <c r="C1650" s="258" t="s">
        <v>144</v>
      </c>
      <c r="D1650" s="258" t="s">
        <v>1297</v>
      </c>
      <c r="E1650" s="258">
        <v>12539856</v>
      </c>
      <c r="F1650" s="258" t="s">
        <v>2924</v>
      </c>
      <c r="G1650" s="258" t="s">
        <v>1219</v>
      </c>
      <c r="H1650" s="258">
        <v>2</v>
      </c>
      <c r="I1650" s="258" t="s">
        <v>2925</v>
      </c>
      <c r="J1650" s="258" t="s">
        <v>2926</v>
      </c>
      <c r="K1650" s="258" t="s">
        <v>2927</v>
      </c>
      <c r="L1650" s="259">
        <v>45111</v>
      </c>
      <c r="M1650" s="258" t="s">
        <v>526</v>
      </c>
    </row>
    <row r="1651" spans="1:13" x14ac:dyDescent="0.25">
      <c r="A1651" s="260" t="s">
        <v>142</v>
      </c>
      <c r="B1651" s="260" t="s">
        <v>143</v>
      </c>
      <c r="C1651" s="260" t="s">
        <v>144</v>
      </c>
      <c r="D1651" s="260" t="s">
        <v>927</v>
      </c>
      <c r="E1651" s="260">
        <v>409324</v>
      </c>
      <c r="F1651" s="260" t="s">
        <v>2928</v>
      </c>
      <c r="G1651" s="260" t="s">
        <v>1219</v>
      </c>
      <c r="H1651" s="260">
        <v>2</v>
      </c>
      <c r="I1651" s="260" t="s">
        <v>2925</v>
      </c>
      <c r="J1651" s="260" t="s">
        <v>2929</v>
      </c>
      <c r="K1651" s="260" t="s">
        <v>2930</v>
      </c>
      <c r="L1651" s="261">
        <v>45111</v>
      </c>
      <c r="M1651" s="260" t="s">
        <v>526</v>
      </c>
    </row>
    <row r="1652" spans="1:13" x14ac:dyDescent="0.25">
      <c r="A1652" s="258" t="s">
        <v>142</v>
      </c>
      <c r="B1652" s="258" t="s">
        <v>143</v>
      </c>
      <c r="C1652" s="258" t="s">
        <v>144</v>
      </c>
      <c r="D1652" s="258" t="s">
        <v>1006</v>
      </c>
      <c r="E1652" s="258">
        <v>12539856</v>
      </c>
      <c r="F1652" s="258" t="s">
        <v>2931</v>
      </c>
      <c r="G1652" s="258" t="s">
        <v>66</v>
      </c>
      <c r="H1652" s="258">
        <v>1</v>
      </c>
      <c r="I1652" s="258" t="s">
        <v>2932</v>
      </c>
      <c r="J1652" s="258" t="s">
        <v>2933</v>
      </c>
      <c r="K1652" s="258" t="s">
        <v>2934</v>
      </c>
      <c r="L1652" s="259">
        <v>45111</v>
      </c>
      <c r="M1652" s="258" t="s">
        <v>20</v>
      </c>
    </row>
    <row r="1653" spans="1:13" x14ac:dyDescent="0.25">
      <c r="A1653" s="260" t="s">
        <v>142</v>
      </c>
      <c r="B1653" s="260" t="s">
        <v>143</v>
      </c>
      <c r="C1653" s="260" t="s">
        <v>144</v>
      </c>
      <c r="D1653" s="260" t="s">
        <v>932</v>
      </c>
      <c r="E1653" s="260">
        <v>3140529</v>
      </c>
      <c r="F1653" s="260" t="s">
        <v>2931</v>
      </c>
      <c r="G1653" s="260" t="s">
        <v>66</v>
      </c>
      <c r="H1653" s="260">
        <v>1</v>
      </c>
      <c r="I1653" s="260" t="s">
        <v>2932</v>
      </c>
      <c r="J1653" s="260" t="s">
        <v>2935</v>
      </c>
      <c r="K1653" s="260" t="s">
        <v>2936</v>
      </c>
      <c r="L1653" s="261">
        <v>45111</v>
      </c>
      <c r="M1653" s="260" t="s">
        <v>20</v>
      </c>
    </row>
    <row r="1654" spans="1:13" x14ac:dyDescent="0.25">
      <c r="A1654" s="258" t="s">
        <v>142</v>
      </c>
      <c r="B1654" s="258" t="s">
        <v>143</v>
      </c>
      <c r="C1654" s="258" t="s">
        <v>144</v>
      </c>
      <c r="D1654" s="258" t="s">
        <v>544</v>
      </c>
      <c r="E1654" s="258">
        <v>3140529</v>
      </c>
      <c r="F1654" s="258" t="s">
        <v>2931</v>
      </c>
      <c r="G1654" s="258" t="s">
        <v>66</v>
      </c>
      <c r="H1654" s="258">
        <v>1</v>
      </c>
      <c r="I1654" s="258" t="s">
        <v>2932</v>
      </c>
      <c r="J1654" s="258" t="s">
        <v>2937</v>
      </c>
      <c r="K1654" s="258" t="s">
        <v>2938</v>
      </c>
      <c r="L1654" s="259">
        <v>45111</v>
      </c>
      <c r="M1654" s="258" t="s">
        <v>20</v>
      </c>
    </row>
    <row r="1655" spans="1:13" x14ac:dyDescent="0.25">
      <c r="A1655" s="260" t="s">
        <v>142</v>
      </c>
      <c r="B1655" s="260" t="s">
        <v>143</v>
      </c>
      <c r="C1655" s="260" t="s">
        <v>144</v>
      </c>
      <c r="D1655" s="260" t="s">
        <v>1193</v>
      </c>
      <c r="E1655" s="260">
        <v>9399327</v>
      </c>
      <c r="F1655" s="260" t="s">
        <v>2931</v>
      </c>
      <c r="G1655" s="260" t="s">
        <v>66</v>
      </c>
      <c r="H1655" s="260">
        <v>1</v>
      </c>
      <c r="I1655" s="260" t="s">
        <v>2932</v>
      </c>
      <c r="J1655" s="260" t="s">
        <v>2939</v>
      </c>
      <c r="K1655" s="260" t="s">
        <v>2940</v>
      </c>
      <c r="L1655" s="261">
        <v>45111</v>
      </c>
      <c r="M1655" s="260" t="s">
        <v>20</v>
      </c>
    </row>
    <row r="1656" spans="1:13" x14ac:dyDescent="0.25">
      <c r="A1656" s="258" t="s">
        <v>142</v>
      </c>
      <c r="B1656" s="258" t="s">
        <v>143</v>
      </c>
      <c r="C1656" s="258" t="s">
        <v>144</v>
      </c>
      <c r="D1656" s="258" t="s">
        <v>569</v>
      </c>
      <c r="E1656" s="258">
        <v>0</v>
      </c>
      <c r="F1656" s="258" t="s">
        <v>2931</v>
      </c>
      <c r="G1656" s="258" t="s">
        <v>66</v>
      </c>
      <c r="H1656" s="258">
        <v>1</v>
      </c>
      <c r="I1656" s="258" t="s">
        <v>2932</v>
      </c>
      <c r="J1656" s="258" t="s">
        <v>2941</v>
      </c>
      <c r="K1656" s="258" t="s">
        <v>2942</v>
      </c>
      <c r="L1656" s="259">
        <v>45111</v>
      </c>
      <c r="M1656" s="258" t="s">
        <v>20</v>
      </c>
    </row>
    <row r="1657" spans="1:13" x14ac:dyDescent="0.25">
      <c r="A1657" s="260" t="s">
        <v>142</v>
      </c>
      <c r="B1657" s="260" t="s">
        <v>143</v>
      </c>
      <c r="C1657" s="260" t="s">
        <v>144</v>
      </c>
      <c r="D1657" s="260" t="s">
        <v>562</v>
      </c>
      <c r="E1657" s="260">
        <v>1755871</v>
      </c>
      <c r="F1657" s="260" t="s">
        <v>2931</v>
      </c>
      <c r="G1657" s="260" t="s">
        <v>66</v>
      </c>
      <c r="H1657" s="260">
        <v>1</v>
      </c>
      <c r="I1657" s="260" t="s">
        <v>2932</v>
      </c>
      <c r="J1657" s="260" t="s">
        <v>2943</v>
      </c>
      <c r="K1657" s="260" t="s">
        <v>2944</v>
      </c>
      <c r="L1657" s="261">
        <v>45111</v>
      </c>
      <c r="M1657" s="260" t="s">
        <v>20</v>
      </c>
    </row>
    <row r="1658" spans="1:13" x14ac:dyDescent="0.25">
      <c r="A1658" s="258" t="s">
        <v>142</v>
      </c>
      <c r="B1658" s="258" t="s">
        <v>143</v>
      </c>
      <c r="C1658" s="258" t="s">
        <v>144</v>
      </c>
      <c r="D1658" s="258" t="s">
        <v>567</v>
      </c>
      <c r="E1658" s="258">
        <v>1384658</v>
      </c>
      <c r="F1658" s="258" t="s">
        <v>2931</v>
      </c>
      <c r="G1658" s="258" t="s">
        <v>66</v>
      </c>
      <c r="H1658" s="258">
        <v>1</v>
      </c>
      <c r="I1658" s="258" t="s">
        <v>2932</v>
      </c>
      <c r="J1658" s="258" t="s">
        <v>2945</v>
      </c>
      <c r="K1658" s="258" t="s">
        <v>2946</v>
      </c>
      <c r="L1658" s="259">
        <v>45111</v>
      </c>
      <c r="M1658" s="258" t="s">
        <v>20</v>
      </c>
    </row>
    <row r="1659" spans="1:13" x14ac:dyDescent="0.25">
      <c r="A1659" s="260" t="s">
        <v>142</v>
      </c>
      <c r="B1659" s="260" t="s">
        <v>143</v>
      </c>
      <c r="C1659" s="260" t="s">
        <v>144</v>
      </c>
      <c r="D1659" s="260" t="s">
        <v>558</v>
      </c>
      <c r="E1659" s="260">
        <v>0</v>
      </c>
      <c r="F1659" s="260" t="s">
        <v>2931</v>
      </c>
      <c r="G1659" s="260" t="s">
        <v>66</v>
      </c>
      <c r="H1659" s="260">
        <v>1</v>
      </c>
      <c r="I1659" s="260" t="s">
        <v>2932</v>
      </c>
      <c r="J1659" s="260" t="s">
        <v>2947</v>
      </c>
      <c r="K1659" s="260" t="s">
        <v>2948</v>
      </c>
      <c r="L1659" s="261">
        <v>45111</v>
      </c>
      <c r="M1659" s="260" t="s">
        <v>20</v>
      </c>
    </row>
    <row r="1660" spans="1:13" x14ac:dyDescent="0.25">
      <c r="A1660" s="258" t="s">
        <v>151</v>
      </c>
      <c r="B1660" s="258" t="s">
        <v>152</v>
      </c>
      <c r="C1660" s="258" t="s">
        <v>144</v>
      </c>
      <c r="D1660" s="258" t="s">
        <v>1297</v>
      </c>
      <c r="E1660" s="258">
        <v>788474</v>
      </c>
      <c r="F1660" s="258" t="s">
        <v>2949</v>
      </c>
      <c r="G1660" s="258" t="s">
        <v>33</v>
      </c>
      <c r="H1660" s="258">
        <v>2</v>
      </c>
      <c r="I1660" s="258" t="s">
        <v>2950</v>
      </c>
      <c r="J1660" s="258" t="s">
        <v>2951</v>
      </c>
      <c r="K1660" s="258" t="s">
        <v>2952</v>
      </c>
      <c r="L1660" s="259">
        <v>45111</v>
      </c>
      <c r="M1660" s="258" t="s">
        <v>526</v>
      </c>
    </row>
    <row r="1661" spans="1:13" x14ac:dyDescent="0.25">
      <c r="A1661" s="260" t="s">
        <v>151</v>
      </c>
      <c r="B1661" s="260" t="s">
        <v>152</v>
      </c>
      <c r="C1661" s="260" t="s">
        <v>144</v>
      </c>
      <c r="D1661" s="260" t="s">
        <v>927</v>
      </c>
      <c r="E1661" s="260">
        <v>156906</v>
      </c>
      <c r="F1661" s="260" t="s">
        <v>2949</v>
      </c>
      <c r="G1661" s="260" t="s">
        <v>33</v>
      </c>
      <c r="H1661" s="260">
        <v>2</v>
      </c>
      <c r="I1661" s="260" t="s">
        <v>2950</v>
      </c>
      <c r="J1661" s="260" t="s">
        <v>2953</v>
      </c>
      <c r="K1661" s="260" t="s">
        <v>2954</v>
      </c>
      <c r="L1661" s="261">
        <v>45111</v>
      </c>
      <c r="M1661" s="260" t="s">
        <v>526</v>
      </c>
    </row>
    <row r="1662" spans="1:13" x14ac:dyDescent="0.25">
      <c r="A1662" s="258" t="s">
        <v>151</v>
      </c>
      <c r="B1662" s="258" t="s">
        <v>152</v>
      </c>
      <c r="C1662" s="258" t="s">
        <v>144</v>
      </c>
      <c r="D1662" s="258" t="s">
        <v>1006</v>
      </c>
      <c r="E1662" s="258">
        <v>788474</v>
      </c>
      <c r="F1662" s="258" t="s">
        <v>2931</v>
      </c>
      <c r="G1662" s="258" t="s">
        <v>66</v>
      </c>
      <c r="H1662" s="258">
        <v>1</v>
      </c>
      <c r="I1662" s="258" t="s">
        <v>2932</v>
      </c>
      <c r="J1662" s="258" t="s">
        <v>2955</v>
      </c>
      <c r="K1662" s="258" t="s">
        <v>2956</v>
      </c>
      <c r="L1662" s="259">
        <v>45111</v>
      </c>
      <c r="M1662" s="258" t="s">
        <v>20</v>
      </c>
    </row>
    <row r="1663" spans="1:13" x14ac:dyDescent="0.25">
      <c r="A1663" s="260" t="s">
        <v>151</v>
      </c>
      <c r="B1663" s="260" t="s">
        <v>152</v>
      </c>
      <c r="C1663" s="260" t="s">
        <v>144</v>
      </c>
      <c r="D1663" s="260" t="s">
        <v>932</v>
      </c>
      <c r="E1663" s="260">
        <v>314790</v>
      </c>
      <c r="F1663" s="260" t="s">
        <v>2957</v>
      </c>
      <c r="G1663" s="260" t="s">
        <v>66</v>
      </c>
      <c r="H1663" s="260">
        <v>1</v>
      </c>
      <c r="I1663" s="260" t="s">
        <v>2958</v>
      </c>
      <c r="J1663" s="260" t="s">
        <v>2959</v>
      </c>
      <c r="K1663" s="260" t="s">
        <v>2960</v>
      </c>
      <c r="L1663" s="261">
        <v>45111</v>
      </c>
      <c r="M1663" s="260" t="s">
        <v>20</v>
      </c>
    </row>
    <row r="1664" spans="1:13" x14ac:dyDescent="0.25">
      <c r="A1664" s="258" t="s">
        <v>151</v>
      </c>
      <c r="B1664" s="258" t="s">
        <v>152</v>
      </c>
      <c r="C1664" s="258" t="s">
        <v>144</v>
      </c>
      <c r="D1664" s="258" t="s">
        <v>544</v>
      </c>
      <c r="E1664" s="258">
        <v>568850</v>
      </c>
      <c r="F1664" s="258" t="s">
        <v>2931</v>
      </c>
      <c r="G1664" s="258" t="s">
        <v>66</v>
      </c>
      <c r="H1664" s="258">
        <v>1</v>
      </c>
      <c r="I1664" s="258" t="s">
        <v>2932</v>
      </c>
      <c r="J1664" s="258" t="s">
        <v>2961</v>
      </c>
      <c r="K1664" s="258" t="s">
        <v>2962</v>
      </c>
      <c r="L1664" s="259">
        <v>45111</v>
      </c>
      <c r="M1664" s="258" t="s">
        <v>20</v>
      </c>
    </row>
    <row r="1665" spans="1:13" x14ac:dyDescent="0.25">
      <c r="A1665" s="260" t="s">
        <v>151</v>
      </c>
      <c r="B1665" s="260" t="s">
        <v>152</v>
      </c>
      <c r="C1665" s="260" t="s">
        <v>144</v>
      </c>
      <c r="D1665" s="260" t="s">
        <v>1193</v>
      </c>
      <c r="E1665" s="260">
        <v>219624</v>
      </c>
      <c r="F1665" s="260" t="s">
        <v>2931</v>
      </c>
      <c r="G1665" s="260" t="s">
        <v>66</v>
      </c>
      <c r="H1665" s="260">
        <v>1</v>
      </c>
      <c r="I1665" s="260" t="s">
        <v>2932</v>
      </c>
      <c r="J1665" s="260" t="s">
        <v>2963</v>
      </c>
      <c r="K1665" s="260" t="s">
        <v>2964</v>
      </c>
      <c r="L1665" s="261">
        <v>45111</v>
      </c>
      <c r="M1665" s="260" t="s">
        <v>20</v>
      </c>
    </row>
    <row r="1666" spans="1:13" x14ac:dyDescent="0.25">
      <c r="A1666" s="258" t="s">
        <v>151</v>
      </c>
      <c r="B1666" s="258" t="s">
        <v>152</v>
      </c>
      <c r="C1666" s="258" t="s">
        <v>144</v>
      </c>
      <c r="D1666" s="258" t="s">
        <v>569</v>
      </c>
      <c r="E1666" s="258">
        <v>0</v>
      </c>
      <c r="F1666" s="258" t="s">
        <v>2931</v>
      </c>
      <c r="G1666" s="258" t="s">
        <v>66</v>
      </c>
      <c r="H1666" s="258">
        <v>1</v>
      </c>
      <c r="I1666" s="258" t="s">
        <v>2932</v>
      </c>
      <c r="J1666" s="258" t="s">
        <v>2965</v>
      </c>
      <c r="K1666" s="258" t="s">
        <v>2966</v>
      </c>
      <c r="L1666" s="259">
        <v>45111</v>
      </c>
      <c r="M1666" s="258" t="s">
        <v>20</v>
      </c>
    </row>
    <row r="1667" spans="1:13" x14ac:dyDescent="0.25">
      <c r="A1667" s="260" t="s">
        <v>151</v>
      </c>
      <c r="B1667" s="260" t="s">
        <v>152</v>
      </c>
      <c r="C1667" s="260" t="s">
        <v>144</v>
      </c>
      <c r="D1667" s="260" t="s">
        <v>562</v>
      </c>
      <c r="E1667" s="260">
        <v>56881</v>
      </c>
      <c r="F1667" s="260" t="s">
        <v>2931</v>
      </c>
      <c r="G1667" s="260" t="s">
        <v>66</v>
      </c>
      <c r="H1667" s="260">
        <v>1</v>
      </c>
      <c r="I1667" s="260" t="s">
        <v>2932</v>
      </c>
      <c r="J1667" s="260" t="s">
        <v>2967</v>
      </c>
      <c r="K1667" s="260" t="s">
        <v>2968</v>
      </c>
      <c r="L1667" s="261">
        <v>45111</v>
      </c>
      <c r="M1667" s="260" t="s">
        <v>20</v>
      </c>
    </row>
    <row r="1668" spans="1:13" x14ac:dyDescent="0.25">
      <c r="A1668" s="258" t="s">
        <v>151</v>
      </c>
      <c r="B1668" s="258" t="s">
        <v>152</v>
      </c>
      <c r="C1668" s="258" t="s">
        <v>144</v>
      </c>
      <c r="D1668" s="258" t="s">
        <v>567</v>
      </c>
      <c r="E1668" s="258">
        <v>511969</v>
      </c>
      <c r="F1668" s="258" t="s">
        <v>2931</v>
      </c>
      <c r="G1668" s="258" t="s">
        <v>66</v>
      </c>
      <c r="H1668" s="258">
        <v>1</v>
      </c>
      <c r="I1668" s="258" t="s">
        <v>2932</v>
      </c>
      <c r="J1668" s="258" t="s">
        <v>2969</v>
      </c>
      <c r="K1668" s="258" t="s">
        <v>2970</v>
      </c>
      <c r="L1668" s="259">
        <v>45111</v>
      </c>
      <c r="M1668" s="258" t="s">
        <v>20</v>
      </c>
    </row>
    <row r="1669" spans="1:13" x14ac:dyDescent="0.25">
      <c r="A1669" s="260" t="s">
        <v>151</v>
      </c>
      <c r="B1669" s="260" t="s">
        <v>152</v>
      </c>
      <c r="C1669" s="260" t="s">
        <v>144</v>
      </c>
      <c r="D1669" s="260" t="s">
        <v>558</v>
      </c>
      <c r="E1669" s="260">
        <v>0</v>
      </c>
      <c r="F1669" s="260" t="s">
        <v>2931</v>
      </c>
      <c r="G1669" s="260" t="s">
        <v>66</v>
      </c>
      <c r="H1669" s="260">
        <v>1</v>
      </c>
      <c r="I1669" s="260" t="s">
        <v>2932</v>
      </c>
      <c r="J1669" s="260" t="s">
        <v>2971</v>
      </c>
      <c r="K1669" s="260" t="s">
        <v>2972</v>
      </c>
      <c r="L1669" s="261">
        <v>45111</v>
      </c>
      <c r="M1669" s="260" t="s">
        <v>20</v>
      </c>
    </row>
    <row r="1670" spans="1:13" x14ac:dyDescent="0.25">
      <c r="A1670" s="258" t="s">
        <v>157</v>
      </c>
      <c r="B1670" s="258" t="s">
        <v>158</v>
      </c>
      <c r="C1670" s="258" t="s">
        <v>144</v>
      </c>
      <c r="D1670" s="258" t="s">
        <v>1297</v>
      </c>
      <c r="E1670" s="258">
        <v>7549844</v>
      </c>
      <c r="F1670" s="258" t="s">
        <v>2973</v>
      </c>
      <c r="G1670" s="258" t="s">
        <v>66</v>
      </c>
      <c r="H1670" s="258">
        <v>1</v>
      </c>
      <c r="I1670" s="258" t="s">
        <v>2974</v>
      </c>
      <c r="J1670" s="258" t="s">
        <v>2975</v>
      </c>
      <c r="K1670" s="258" t="s">
        <v>2976</v>
      </c>
      <c r="L1670" s="259">
        <v>45111</v>
      </c>
      <c r="M1670" s="258" t="s">
        <v>526</v>
      </c>
    </row>
    <row r="1671" spans="1:13" x14ac:dyDescent="0.25">
      <c r="A1671" s="260" t="s">
        <v>157</v>
      </c>
      <c r="B1671" s="260" t="s">
        <v>158</v>
      </c>
      <c r="C1671" s="260" t="s">
        <v>144</v>
      </c>
      <c r="D1671" s="260" t="s">
        <v>927</v>
      </c>
      <c r="E1671" s="260">
        <v>210622</v>
      </c>
      <c r="F1671" s="260" t="s">
        <v>2973</v>
      </c>
      <c r="G1671" s="260" t="s">
        <v>66</v>
      </c>
      <c r="H1671" s="260">
        <v>1</v>
      </c>
      <c r="I1671" s="260" t="s">
        <v>2974</v>
      </c>
      <c r="J1671" s="260" t="s">
        <v>2977</v>
      </c>
      <c r="K1671" s="260" t="s">
        <v>2978</v>
      </c>
      <c r="L1671" s="261">
        <v>45111</v>
      </c>
      <c r="M1671" s="260" t="s">
        <v>526</v>
      </c>
    </row>
    <row r="1672" spans="1:13" x14ac:dyDescent="0.25">
      <c r="A1672" s="258" t="s">
        <v>157</v>
      </c>
      <c r="B1672" s="258" t="s">
        <v>158</v>
      </c>
      <c r="C1672" s="258" t="s">
        <v>144</v>
      </c>
      <c r="D1672" s="258" t="s">
        <v>1006</v>
      </c>
      <c r="E1672" s="258">
        <v>7549844</v>
      </c>
      <c r="F1672" s="258" t="s">
        <v>2931</v>
      </c>
      <c r="G1672" s="258" t="s">
        <v>66</v>
      </c>
      <c r="H1672" s="258">
        <v>1</v>
      </c>
      <c r="I1672" s="258" t="s">
        <v>2932</v>
      </c>
      <c r="J1672" s="258" t="s">
        <v>2979</v>
      </c>
      <c r="K1672" s="258" t="s">
        <v>2980</v>
      </c>
      <c r="L1672" s="259">
        <v>45111</v>
      </c>
      <c r="M1672" s="258" t="s">
        <v>20</v>
      </c>
    </row>
    <row r="1673" spans="1:13" x14ac:dyDescent="0.25">
      <c r="A1673" s="260" t="s">
        <v>157</v>
      </c>
      <c r="B1673" s="260" t="s">
        <v>158</v>
      </c>
      <c r="C1673" s="260" t="s">
        <v>144</v>
      </c>
      <c r="D1673" s="260" t="s">
        <v>932</v>
      </c>
      <c r="E1673" s="260">
        <v>1748656</v>
      </c>
      <c r="F1673" s="260" t="s">
        <v>2931</v>
      </c>
      <c r="G1673" s="260" t="s">
        <v>66</v>
      </c>
      <c r="H1673" s="260">
        <v>1</v>
      </c>
      <c r="I1673" s="260" t="s">
        <v>2932</v>
      </c>
      <c r="J1673" s="260" t="s">
        <v>2981</v>
      </c>
      <c r="K1673" s="260" t="s">
        <v>2982</v>
      </c>
      <c r="L1673" s="261">
        <v>45111</v>
      </c>
      <c r="M1673" s="260" t="s">
        <v>20</v>
      </c>
    </row>
    <row r="1674" spans="1:13" x14ac:dyDescent="0.25">
      <c r="A1674" s="258" t="s">
        <v>157</v>
      </c>
      <c r="B1674" s="258" t="s">
        <v>158</v>
      </c>
      <c r="C1674" s="258" t="s">
        <v>144</v>
      </c>
      <c r="D1674" s="258" t="s">
        <v>544</v>
      </c>
      <c r="E1674" s="258">
        <v>1748656</v>
      </c>
      <c r="F1674" s="258" t="s">
        <v>2931</v>
      </c>
      <c r="G1674" s="258" t="s">
        <v>66</v>
      </c>
      <c r="H1674" s="258">
        <v>1</v>
      </c>
      <c r="I1674" s="258" t="s">
        <v>2932</v>
      </c>
      <c r="J1674" s="258" t="s">
        <v>2983</v>
      </c>
      <c r="K1674" s="258" t="s">
        <v>2984</v>
      </c>
      <c r="L1674" s="259">
        <v>45111</v>
      </c>
      <c r="M1674" s="258" t="s">
        <v>20</v>
      </c>
    </row>
    <row r="1675" spans="1:13" x14ac:dyDescent="0.25">
      <c r="A1675" s="260" t="s">
        <v>157</v>
      </c>
      <c r="B1675" s="260" t="s">
        <v>158</v>
      </c>
      <c r="C1675" s="260" t="s">
        <v>144</v>
      </c>
      <c r="D1675" s="260" t="s">
        <v>1193</v>
      </c>
      <c r="E1675" s="260">
        <v>5801188</v>
      </c>
      <c r="F1675" s="260" t="s">
        <v>2931</v>
      </c>
      <c r="G1675" s="260" t="s">
        <v>66</v>
      </c>
      <c r="H1675" s="260">
        <v>1</v>
      </c>
      <c r="I1675" s="260" t="s">
        <v>2932</v>
      </c>
      <c r="J1675" s="260" t="s">
        <v>2985</v>
      </c>
      <c r="K1675" s="260" t="s">
        <v>2986</v>
      </c>
      <c r="L1675" s="261">
        <v>45111</v>
      </c>
      <c r="M1675" s="260" t="s">
        <v>20</v>
      </c>
    </row>
    <row r="1676" spans="1:13" x14ac:dyDescent="0.25">
      <c r="A1676" s="258" t="s">
        <v>157</v>
      </c>
      <c r="B1676" s="258" t="s">
        <v>158</v>
      </c>
      <c r="C1676" s="258" t="s">
        <v>144</v>
      </c>
      <c r="D1676" s="258" t="s">
        <v>569</v>
      </c>
      <c r="E1676" s="258">
        <v>0</v>
      </c>
      <c r="F1676" s="258" t="s">
        <v>2931</v>
      </c>
      <c r="G1676" s="258" t="s">
        <v>66</v>
      </c>
      <c r="H1676" s="258">
        <v>1</v>
      </c>
      <c r="I1676" s="258" t="s">
        <v>2932</v>
      </c>
      <c r="J1676" s="258" t="s">
        <v>2987</v>
      </c>
      <c r="K1676" s="258" t="s">
        <v>2988</v>
      </c>
      <c r="L1676" s="259">
        <v>45111</v>
      </c>
      <c r="M1676" s="258" t="s">
        <v>20</v>
      </c>
    </row>
    <row r="1677" spans="1:13" x14ac:dyDescent="0.25">
      <c r="A1677" s="260" t="s">
        <v>157</v>
      </c>
      <c r="B1677" s="260" t="s">
        <v>158</v>
      </c>
      <c r="C1677" s="260" t="s">
        <v>144</v>
      </c>
      <c r="D1677" s="260" t="s">
        <v>562</v>
      </c>
      <c r="E1677" s="260">
        <v>875967</v>
      </c>
      <c r="F1677" s="260" t="s">
        <v>2931</v>
      </c>
      <c r="G1677" s="260" t="s">
        <v>66</v>
      </c>
      <c r="H1677" s="260">
        <v>1</v>
      </c>
      <c r="I1677" s="260" t="s">
        <v>2932</v>
      </c>
      <c r="J1677" s="260" t="s">
        <v>2989</v>
      </c>
      <c r="K1677" s="260" t="s">
        <v>2990</v>
      </c>
      <c r="L1677" s="261">
        <v>45111</v>
      </c>
      <c r="M1677" s="260" t="s">
        <v>20</v>
      </c>
    </row>
    <row r="1678" spans="1:13" x14ac:dyDescent="0.25">
      <c r="A1678" s="258" t="s">
        <v>157</v>
      </c>
      <c r="B1678" s="258" t="s">
        <v>158</v>
      </c>
      <c r="C1678" s="258" t="s">
        <v>144</v>
      </c>
      <c r="D1678" s="258" t="s">
        <v>567</v>
      </c>
      <c r="E1678" s="258">
        <v>872689</v>
      </c>
      <c r="F1678" s="258" t="s">
        <v>2931</v>
      </c>
      <c r="G1678" s="258" t="s">
        <v>66</v>
      </c>
      <c r="H1678" s="258">
        <v>1</v>
      </c>
      <c r="I1678" s="258" t="s">
        <v>2932</v>
      </c>
      <c r="J1678" s="258" t="s">
        <v>2991</v>
      </c>
      <c r="K1678" s="258" t="s">
        <v>2992</v>
      </c>
      <c r="L1678" s="259">
        <v>45111</v>
      </c>
      <c r="M1678" s="258" t="s">
        <v>20</v>
      </c>
    </row>
    <row r="1679" spans="1:13" x14ac:dyDescent="0.25">
      <c r="A1679" s="260" t="s">
        <v>157</v>
      </c>
      <c r="B1679" s="260" t="s">
        <v>158</v>
      </c>
      <c r="C1679" s="260" t="s">
        <v>144</v>
      </c>
      <c r="D1679" s="260" t="s">
        <v>558</v>
      </c>
      <c r="E1679" s="260">
        <v>0</v>
      </c>
      <c r="F1679" s="260" t="s">
        <v>2931</v>
      </c>
      <c r="G1679" s="260" t="s">
        <v>66</v>
      </c>
      <c r="H1679" s="260">
        <v>1</v>
      </c>
      <c r="I1679" s="260" t="s">
        <v>2932</v>
      </c>
      <c r="J1679" s="260" t="s">
        <v>2993</v>
      </c>
      <c r="K1679" s="260" t="s">
        <v>2994</v>
      </c>
      <c r="L1679" s="261">
        <v>45111</v>
      </c>
      <c r="M1679" s="260" t="s">
        <v>20</v>
      </c>
    </row>
    <row r="1680" spans="1:13" x14ac:dyDescent="0.25">
      <c r="A1680" s="258" t="s">
        <v>725</v>
      </c>
      <c r="B1680" s="258" t="s">
        <v>726</v>
      </c>
      <c r="C1680" s="258" t="s">
        <v>144</v>
      </c>
      <c r="D1680" s="258" t="s">
        <v>1297</v>
      </c>
      <c r="E1680" s="258">
        <v>4201538</v>
      </c>
      <c r="F1680" s="258" t="s">
        <v>2995</v>
      </c>
      <c r="G1680" s="258" t="s">
        <v>66</v>
      </c>
      <c r="H1680" s="258">
        <v>1</v>
      </c>
      <c r="I1680" s="258" t="s">
        <v>2996</v>
      </c>
      <c r="J1680" s="258" t="s">
        <v>2997</v>
      </c>
      <c r="K1680" s="258" t="s">
        <v>2998</v>
      </c>
      <c r="L1680" s="259">
        <v>45111</v>
      </c>
      <c r="M1680" s="258" t="s">
        <v>526</v>
      </c>
    </row>
    <row r="1681" spans="1:13" x14ac:dyDescent="0.25">
      <c r="A1681" s="260" t="s">
        <v>725</v>
      </c>
      <c r="B1681" s="260" t="s">
        <v>726</v>
      </c>
      <c r="C1681" s="260" t="s">
        <v>144</v>
      </c>
      <c r="D1681" s="260" t="s">
        <v>927</v>
      </c>
      <c r="E1681" s="260">
        <v>41796</v>
      </c>
      <c r="F1681" s="260" t="s">
        <v>2995</v>
      </c>
      <c r="G1681" s="260" t="s">
        <v>66</v>
      </c>
      <c r="H1681" s="260">
        <v>1</v>
      </c>
      <c r="I1681" s="260" t="s">
        <v>2996</v>
      </c>
      <c r="J1681" s="260" t="s">
        <v>2999</v>
      </c>
      <c r="K1681" s="260" t="s">
        <v>3000</v>
      </c>
      <c r="L1681" s="261">
        <v>45111</v>
      </c>
      <c r="M1681" s="260" t="s">
        <v>526</v>
      </c>
    </row>
    <row r="1682" spans="1:13" x14ac:dyDescent="0.25">
      <c r="A1682" s="258" t="s">
        <v>725</v>
      </c>
      <c r="B1682" s="258" t="s">
        <v>726</v>
      </c>
      <c r="C1682" s="258" t="s">
        <v>144</v>
      </c>
      <c r="D1682" s="258" t="s">
        <v>1006</v>
      </c>
      <c r="E1682" s="258">
        <v>4201538</v>
      </c>
      <c r="F1682" s="258" t="s">
        <v>2931</v>
      </c>
      <c r="G1682" s="258" t="s">
        <v>66</v>
      </c>
      <c r="H1682" s="258">
        <v>1</v>
      </c>
      <c r="I1682" s="258" t="s">
        <v>2932</v>
      </c>
      <c r="J1682" s="258" t="s">
        <v>3001</v>
      </c>
      <c r="K1682" s="258" t="s">
        <v>3002</v>
      </c>
      <c r="L1682" s="259">
        <v>45111</v>
      </c>
      <c r="M1682" s="258" t="s">
        <v>20</v>
      </c>
    </row>
    <row r="1683" spans="1:13" x14ac:dyDescent="0.25">
      <c r="A1683" s="260" t="s">
        <v>725</v>
      </c>
      <c r="B1683" s="260" t="s">
        <v>726</v>
      </c>
      <c r="C1683" s="260" t="s">
        <v>144</v>
      </c>
      <c r="D1683" s="260" t="s">
        <v>932</v>
      </c>
      <c r="E1683" s="260">
        <v>823023</v>
      </c>
      <c r="F1683" s="260" t="s">
        <v>2931</v>
      </c>
      <c r="G1683" s="260" t="s">
        <v>66</v>
      </c>
      <c r="H1683" s="260">
        <v>1</v>
      </c>
      <c r="I1683" s="260" t="s">
        <v>2932</v>
      </c>
      <c r="J1683" s="260" t="s">
        <v>3003</v>
      </c>
      <c r="K1683" s="260" t="s">
        <v>3004</v>
      </c>
      <c r="L1683" s="261">
        <v>45111</v>
      </c>
      <c r="M1683" s="260" t="s">
        <v>20</v>
      </c>
    </row>
    <row r="1684" spans="1:13" x14ac:dyDescent="0.25">
      <c r="A1684" s="258" t="s">
        <v>725</v>
      </c>
      <c r="B1684" s="258" t="s">
        <v>726</v>
      </c>
      <c r="C1684" s="258" t="s">
        <v>144</v>
      </c>
      <c r="D1684" s="258" t="s">
        <v>544</v>
      </c>
      <c r="E1684" s="258">
        <v>823023</v>
      </c>
      <c r="F1684" s="258" t="s">
        <v>2931</v>
      </c>
      <c r="G1684" s="258" t="s">
        <v>66</v>
      </c>
      <c r="H1684" s="258">
        <v>1</v>
      </c>
      <c r="I1684" s="258" t="s">
        <v>2932</v>
      </c>
      <c r="J1684" s="258" t="s">
        <v>3005</v>
      </c>
      <c r="K1684" s="258" t="s">
        <v>3006</v>
      </c>
      <c r="L1684" s="259">
        <v>45111</v>
      </c>
      <c r="M1684" s="258" t="s">
        <v>20</v>
      </c>
    </row>
    <row r="1685" spans="1:13" x14ac:dyDescent="0.25">
      <c r="A1685" s="260" t="s">
        <v>725</v>
      </c>
      <c r="B1685" s="260" t="s">
        <v>726</v>
      </c>
      <c r="C1685" s="260" t="s">
        <v>144</v>
      </c>
      <c r="D1685" s="260" t="s">
        <v>1193</v>
      </c>
      <c r="E1685" s="260">
        <v>3378515</v>
      </c>
      <c r="F1685" s="260" t="s">
        <v>2931</v>
      </c>
      <c r="G1685" s="260" t="s">
        <v>66</v>
      </c>
      <c r="H1685" s="260">
        <v>1</v>
      </c>
      <c r="I1685" s="260" t="s">
        <v>2932</v>
      </c>
      <c r="J1685" s="260" t="s">
        <v>3007</v>
      </c>
      <c r="K1685" s="260" t="s">
        <v>3008</v>
      </c>
      <c r="L1685" s="261">
        <v>45111</v>
      </c>
      <c r="M1685" s="260" t="s">
        <v>20</v>
      </c>
    </row>
    <row r="1686" spans="1:13" x14ac:dyDescent="0.25">
      <c r="A1686" s="258" t="s">
        <v>725</v>
      </c>
      <c r="B1686" s="258" t="s">
        <v>726</v>
      </c>
      <c r="C1686" s="258" t="s">
        <v>144</v>
      </c>
      <c r="D1686" s="258" t="s">
        <v>569</v>
      </c>
      <c r="E1686" s="258">
        <v>0</v>
      </c>
      <c r="F1686" s="258" t="s">
        <v>2931</v>
      </c>
      <c r="G1686" s="258" t="s">
        <v>66</v>
      </c>
      <c r="H1686" s="258">
        <v>1</v>
      </c>
      <c r="I1686" s="258" t="s">
        <v>2932</v>
      </c>
      <c r="J1686" s="258" t="s">
        <v>3009</v>
      </c>
      <c r="K1686" s="258" t="s">
        <v>3010</v>
      </c>
      <c r="L1686" s="259">
        <v>45111</v>
      </c>
      <c r="M1686" s="258" t="s">
        <v>20</v>
      </c>
    </row>
    <row r="1687" spans="1:13" x14ac:dyDescent="0.25">
      <c r="A1687" s="260" t="s">
        <v>725</v>
      </c>
      <c r="B1687" s="260" t="s">
        <v>726</v>
      </c>
      <c r="C1687" s="260" t="s">
        <v>144</v>
      </c>
      <c r="D1687" s="260" t="s">
        <v>562</v>
      </c>
      <c r="E1687" s="260">
        <v>823023</v>
      </c>
      <c r="F1687" s="260" t="s">
        <v>2931</v>
      </c>
      <c r="G1687" s="260" t="s">
        <v>66</v>
      </c>
      <c r="H1687" s="260">
        <v>1</v>
      </c>
      <c r="I1687" s="260" t="s">
        <v>2932</v>
      </c>
      <c r="J1687" s="260" t="s">
        <v>3011</v>
      </c>
      <c r="K1687" s="260" t="s">
        <v>3012</v>
      </c>
      <c r="L1687" s="261">
        <v>45111</v>
      </c>
      <c r="M1687" s="260" t="s">
        <v>20</v>
      </c>
    </row>
    <row r="1688" spans="1:13" x14ac:dyDescent="0.25">
      <c r="A1688" s="258" t="s">
        <v>725</v>
      </c>
      <c r="B1688" s="258" t="s">
        <v>726</v>
      </c>
      <c r="C1688" s="258" t="s">
        <v>144</v>
      </c>
      <c r="D1688" s="258" t="s">
        <v>567</v>
      </c>
      <c r="E1688" s="258">
        <v>0</v>
      </c>
      <c r="F1688" s="258" t="s">
        <v>2931</v>
      </c>
      <c r="G1688" s="258" t="s">
        <v>66</v>
      </c>
      <c r="H1688" s="258">
        <v>1</v>
      </c>
      <c r="I1688" s="258" t="s">
        <v>2932</v>
      </c>
      <c r="J1688" s="258" t="s">
        <v>3013</v>
      </c>
      <c r="K1688" s="258" t="s">
        <v>3014</v>
      </c>
      <c r="L1688" s="259">
        <v>45111</v>
      </c>
      <c r="M1688" s="258" t="s">
        <v>20</v>
      </c>
    </row>
    <row r="1689" spans="1:13" x14ac:dyDescent="0.25">
      <c r="A1689" s="260" t="s">
        <v>725</v>
      </c>
      <c r="B1689" s="260" t="s">
        <v>726</v>
      </c>
      <c r="C1689" s="260" t="s">
        <v>144</v>
      </c>
      <c r="D1689" s="260" t="s">
        <v>558</v>
      </c>
      <c r="E1689" s="260">
        <v>0</v>
      </c>
      <c r="F1689" s="260" t="s">
        <v>2931</v>
      </c>
      <c r="G1689" s="260" t="s">
        <v>66</v>
      </c>
      <c r="H1689" s="260">
        <v>1</v>
      </c>
      <c r="I1689" s="260" t="s">
        <v>2932</v>
      </c>
      <c r="J1689" s="260" t="s">
        <v>3015</v>
      </c>
      <c r="K1689" s="260" t="s">
        <v>3016</v>
      </c>
      <c r="L1689" s="261">
        <v>45111</v>
      </c>
      <c r="M1689" s="260" t="s">
        <v>20</v>
      </c>
    </row>
    <row r="1690" spans="1:13" x14ac:dyDescent="0.25">
      <c r="A1690" s="258" t="s">
        <v>818</v>
      </c>
      <c r="B1690" s="258" t="s">
        <v>819</v>
      </c>
      <c r="C1690" s="258" t="s">
        <v>820</v>
      </c>
      <c r="D1690" s="258" t="s">
        <v>927</v>
      </c>
      <c r="E1690" s="258">
        <v>10450</v>
      </c>
      <c r="F1690" s="258" t="s">
        <v>3017</v>
      </c>
      <c r="G1690" s="258" t="s">
        <v>1219</v>
      </c>
      <c r="H1690" s="258">
        <v>2</v>
      </c>
      <c r="I1690" s="258" t="s">
        <v>3018</v>
      </c>
      <c r="J1690" s="258" t="s">
        <v>3019</v>
      </c>
      <c r="K1690" s="258" t="s">
        <v>3020</v>
      </c>
      <c r="L1690" s="259">
        <v>45112</v>
      </c>
      <c r="M1690" s="258" t="s">
        <v>526</v>
      </c>
    </row>
    <row r="1691" spans="1:13" x14ac:dyDescent="0.25">
      <c r="A1691" s="260" t="s">
        <v>836</v>
      </c>
      <c r="B1691" s="260" t="s">
        <v>837</v>
      </c>
      <c r="C1691" s="260" t="s">
        <v>820</v>
      </c>
      <c r="D1691" s="260" t="s">
        <v>927</v>
      </c>
      <c r="E1691" s="260">
        <v>10450</v>
      </c>
      <c r="F1691" s="260" t="s">
        <v>3021</v>
      </c>
      <c r="G1691" s="260" t="s">
        <v>1219</v>
      </c>
      <c r="H1691" s="260">
        <v>2</v>
      </c>
      <c r="I1691" s="260" t="s">
        <v>3022</v>
      </c>
      <c r="J1691" s="260" t="s">
        <v>3023</v>
      </c>
      <c r="K1691" s="260" t="s">
        <v>3024</v>
      </c>
      <c r="L1691" s="261">
        <v>45112</v>
      </c>
      <c r="M1691" s="260" t="s">
        <v>526</v>
      </c>
    </row>
    <row r="1692" spans="1:13" x14ac:dyDescent="0.25">
      <c r="A1692" s="258" t="s">
        <v>280</v>
      </c>
      <c r="B1692" s="258" t="s">
        <v>281</v>
      </c>
      <c r="C1692" s="258" t="s">
        <v>282</v>
      </c>
      <c r="D1692" s="258" t="s">
        <v>1006</v>
      </c>
      <c r="E1692" s="258">
        <v>21537059</v>
      </c>
      <c r="F1692" s="258" t="s">
        <v>3025</v>
      </c>
      <c r="G1692" s="258" t="s">
        <v>66</v>
      </c>
      <c r="H1692" s="258">
        <v>1</v>
      </c>
      <c r="I1692" s="258" t="s">
        <v>3026</v>
      </c>
      <c r="J1692" s="258" t="s">
        <v>3027</v>
      </c>
      <c r="K1692" s="258" t="s">
        <v>3028</v>
      </c>
      <c r="L1692" s="259">
        <v>45112</v>
      </c>
      <c r="M1692" s="258" t="s">
        <v>20</v>
      </c>
    </row>
    <row r="1693" spans="1:13" x14ac:dyDescent="0.25">
      <c r="A1693" s="260" t="s">
        <v>280</v>
      </c>
      <c r="B1693" s="260" t="s">
        <v>281</v>
      </c>
      <c r="C1693" s="260" t="s">
        <v>282</v>
      </c>
      <c r="D1693" s="260" t="s">
        <v>932</v>
      </c>
      <c r="E1693" s="260">
        <v>4618359</v>
      </c>
      <c r="F1693" s="260" t="s">
        <v>3025</v>
      </c>
      <c r="G1693" s="260" t="s">
        <v>66</v>
      </c>
      <c r="H1693" s="260">
        <v>1</v>
      </c>
      <c r="I1693" s="260" t="s">
        <v>3026</v>
      </c>
      <c r="J1693" s="260" t="s">
        <v>3029</v>
      </c>
      <c r="K1693" s="260" t="s">
        <v>3030</v>
      </c>
      <c r="L1693" s="261">
        <v>45112</v>
      </c>
      <c r="M1693" s="260" t="s">
        <v>20</v>
      </c>
    </row>
    <row r="1694" spans="1:13" x14ac:dyDescent="0.25">
      <c r="A1694" s="258" t="s">
        <v>280</v>
      </c>
      <c r="B1694" s="258" t="s">
        <v>281</v>
      </c>
      <c r="C1694" s="258" t="s">
        <v>282</v>
      </c>
      <c r="D1694" s="258" t="s">
        <v>544</v>
      </c>
      <c r="E1694" s="258">
        <v>4618359</v>
      </c>
      <c r="F1694" s="258" t="s">
        <v>3025</v>
      </c>
      <c r="G1694" s="258" t="s">
        <v>66</v>
      </c>
      <c r="H1694" s="258">
        <v>1</v>
      </c>
      <c r="I1694" s="258" t="s">
        <v>3026</v>
      </c>
      <c r="J1694" s="258" t="s">
        <v>3031</v>
      </c>
      <c r="K1694" s="258" t="s">
        <v>3032</v>
      </c>
      <c r="L1694" s="259">
        <v>45112</v>
      </c>
      <c r="M1694" s="258" t="s">
        <v>20</v>
      </c>
    </row>
    <row r="1695" spans="1:13" x14ac:dyDescent="0.25">
      <c r="A1695" s="260" t="s">
        <v>280</v>
      </c>
      <c r="B1695" s="260" t="s">
        <v>281</v>
      </c>
      <c r="C1695" s="260" t="s">
        <v>282</v>
      </c>
      <c r="D1695" s="260" t="s">
        <v>1193</v>
      </c>
      <c r="E1695" s="260">
        <v>16918700</v>
      </c>
      <c r="F1695" s="260" t="s">
        <v>3025</v>
      </c>
      <c r="G1695" s="260" t="s">
        <v>66</v>
      </c>
      <c r="H1695" s="260">
        <v>1</v>
      </c>
      <c r="I1695" s="260" t="s">
        <v>3026</v>
      </c>
      <c r="J1695" s="260" t="s">
        <v>3033</v>
      </c>
      <c r="K1695" s="260" t="s">
        <v>3034</v>
      </c>
      <c r="L1695" s="261">
        <v>45112</v>
      </c>
      <c r="M1695" s="260" t="s">
        <v>20</v>
      </c>
    </row>
    <row r="1696" spans="1:13" x14ac:dyDescent="0.25">
      <c r="A1696" s="258" t="s">
        <v>280</v>
      </c>
      <c r="B1696" s="258" t="s">
        <v>281</v>
      </c>
      <c r="C1696" s="258" t="s">
        <v>282</v>
      </c>
      <c r="D1696" s="258" t="s">
        <v>569</v>
      </c>
      <c r="E1696" s="258">
        <v>0</v>
      </c>
      <c r="F1696" s="258" t="s">
        <v>3025</v>
      </c>
      <c r="G1696" s="258" t="s">
        <v>66</v>
      </c>
      <c r="H1696" s="258">
        <v>1</v>
      </c>
      <c r="I1696" s="258" t="s">
        <v>3026</v>
      </c>
      <c r="J1696" s="258" t="s">
        <v>3033</v>
      </c>
      <c r="K1696" s="258" t="s">
        <v>3035</v>
      </c>
      <c r="L1696" s="259">
        <v>45112</v>
      </c>
      <c r="M1696" s="258" t="s">
        <v>20</v>
      </c>
    </row>
    <row r="1697" spans="1:13" x14ac:dyDescent="0.25">
      <c r="A1697" s="260" t="s">
        <v>280</v>
      </c>
      <c r="B1697" s="260" t="s">
        <v>281</v>
      </c>
      <c r="C1697" s="260" t="s">
        <v>282</v>
      </c>
      <c r="D1697" s="260" t="s">
        <v>562</v>
      </c>
      <c r="E1697" s="260">
        <v>2582494</v>
      </c>
      <c r="F1697" s="260" t="s">
        <v>3025</v>
      </c>
      <c r="G1697" s="260" t="s">
        <v>66</v>
      </c>
      <c r="H1697" s="260">
        <v>1</v>
      </c>
      <c r="I1697" s="260" t="s">
        <v>3026</v>
      </c>
      <c r="J1697" s="260" t="s">
        <v>3036</v>
      </c>
      <c r="K1697" s="260" t="s">
        <v>3037</v>
      </c>
      <c r="L1697" s="261">
        <v>45112</v>
      </c>
      <c r="M1697" s="260" t="s">
        <v>20</v>
      </c>
    </row>
    <row r="1698" spans="1:13" x14ac:dyDescent="0.25">
      <c r="A1698" s="258" t="s">
        <v>280</v>
      </c>
      <c r="B1698" s="258" t="s">
        <v>281</v>
      </c>
      <c r="C1698" s="258" t="s">
        <v>282</v>
      </c>
      <c r="D1698" s="258" t="s">
        <v>567</v>
      </c>
      <c r="E1698" s="258">
        <v>1947247</v>
      </c>
      <c r="F1698" s="258" t="s">
        <v>3025</v>
      </c>
      <c r="G1698" s="258" t="s">
        <v>66</v>
      </c>
      <c r="H1698" s="258">
        <v>1</v>
      </c>
      <c r="I1698" s="258" t="s">
        <v>3026</v>
      </c>
      <c r="J1698" s="258" t="s">
        <v>3038</v>
      </c>
      <c r="K1698" s="258" t="s">
        <v>3039</v>
      </c>
      <c r="L1698" s="259">
        <v>45112</v>
      </c>
      <c r="M1698" s="258" t="s">
        <v>20</v>
      </c>
    </row>
    <row r="1699" spans="1:13" x14ac:dyDescent="0.25">
      <c r="A1699" s="260" t="s">
        <v>280</v>
      </c>
      <c r="B1699" s="260" t="s">
        <v>281</v>
      </c>
      <c r="C1699" s="260" t="s">
        <v>282</v>
      </c>
      <c r="D1699" s="260" t="s">
        <v>558</v>
      </c>
      <c r="E1699" s="260">
        <v>88618</v>
      </c>
      <c r="F1699" s="260" t="s">
        <v>3025</v>
      </c>
      <c r="G1699" s="260" t="s">
        <v>66</v>
      </c>
      <c r="H1699" s="260">
        <v>1</v>
      </c>
      <c r="I1699" s="260" t="s">
        <v>3026</v>
      </c>
      <c r="J1699" s="260" t="s">
        <v>3040</v>
      </c>
      <c r="K1699" s="260" t="s">
        <v>3041</v>
      </c>
      <c r="L1699" s="261">
        <v>45112</v>
      </c>
      <c r="M1699" s="260" t="s">
        <v>20</v>
      </c>
    </row>
    <row r="1700" spans="1:13" x14ac:dyDescent="0.25">
      <c r="A1700" s="258" t="s">
        <v>166</v>
      </c>
      <c r="B1700" s="258" t="s">
        <v>167</v>
      </c>
      <c r="C1700" s="258" t="s">
        <v>168</v>
      </c>
      <c r="D1700" s="258" t="s">
        <v>927</v>
      </c>
      <c r="E1700" s="258">
        <v>475440</v>
      </c>
      <c r="F1700" s="258" t="s">
        <v>1917</v>
      </c>
      <c r="G1700" s="258" t="s">
        <v>22</v>
      </c>
      <c r="H1700" s="258">
        <v>3</v>
      </c>
      <c r="I1700" s="258" t="s">
        <v>3042</v>
      </c>
      <c r="J1700" s="258" t="s">
        <v>3043</v>
      </c>
      <c r="K1700" s="258" t="s">
        <v>3044</v>
      </c>
      <c r="L1700" s="259">
        <v>45112</v>
      </c>
      <c r="M1700" s="258" t="s">
        <v>526</v>
      </c>
    </row>
    <row r="1701" spans="1:13" x14ac:dyDescent="0.25">
      <c r="A1701" s="260" t="s">
        <v>170</v>
      </c>
      <c r="B1701" s="260" t="s">
        <v>171</v>
      </c>
      <c r="C1701" s="260" t="s">
        <v>168</v>
      </c>
      <c r="D1701" s="260" t="s">
        <v>927</v>
      </c>
      <c r="E1701" s="260">
        <v>34513</v>
      </c>
      <c r="F1701" s="260" t="s">
        <v>3045</v>
      </c>
      <c r="G1701" s="260" t="s">
        <v>66</v>
      </c>
      <c r="H1701" s="260">
        <v>1</v>
      </c>
      <c r="I1701" s="260" t="s">
        <v>3046</v>
      </c>
      <c r="J1701" s="260" t="s">
        <v>3047</v>
      </c>
      <c r="K1701" s="260" t="s">
        <v>3048</v>
      </c>
      <c r="L1701" s="261">
        <v>45112</v>
      </c>
      <c r="M1701" s="260" t="s">
        <v>526</v>
      </c>
    </row>
    <row r="1702" spans="1:13" x14ac:dyDescent="0.25">
      <c r="A1702" s="258" t="s">
        <v>180</v>
      </c>
      <c r="B1702" s="258" t="s">
        <v>181</v>
      </c>
      <c r="C1702" s="258" t="s">
        <v>168</v>
      </c>
      <c r="D1702" s="258" t="s">
        <v>927</v>
      </c>
      <c r="E1702" s="258">
        <v>88019</v>
      </c>
      <c r="F1702" s="258" t="s">
        <v>3045</v>
      </c>
      <c r="G1702" s="258" t="s">
        <v>33</v>
      </c>
      <c r="H1702" s="258">
        <v>2</v>
      </c>
      <c r="I1702" s="258" t="s">
        <v>3049</v>
      </c>
      <c r="J1702" s="258" t="s">
        <v>3050</v>
      </c>
      <c r="K1702" s="258" t="s">
        <v>3051</v>
      </c>
      <c r="L1702" s="259">
        <v>45112</v>
      </c>
      <c r="M1702" s="258" t="s">
        <v>526</v>
      </c>
    </row>
    <row r="1703" spans="1:13" x14ac:dyDescent="0.25">
      <c r="A1703" s="260" t="s">
        <v>187</v>
      </c>
      <c r="B1703" s="260" t="s">
        <v>188</v>
      </c>
      <c r="C1703" s="260" t="s">
        <v>168</v>
      </c>
      <c r="D1703" s="260" t="s">
        <v>927</v>
      </c>
      <c r="E1703" s="260">
        <v>231318</v>
      </c>
      <c r="F1703" s="260" t="s">
        <v>3052</v>
      </c>
      <c r="G1703" s="260" t="s">
        <v>66</v>
      </c>
      <c r="H1703" s="260">
        <v>1</v>
      </c>
      <c r="I1703" s="260" t="s">
        <v>3053</v>
      </c>
      <c r="J1703" s="260" t="s">
        <v>3054</v>
      </c>
      <c r="K1703" s="260" t="s">
        <v>3055</v>
      </c>
      <c r="L1703" s="261">
        <v>45112</v>
      </c>
      <c r="M1703" s="260" t="s">
        <v>526</v>
      </c>
    </row>
    <row r="1704" spans="1:13" x14ac:dyDescent="0.25">
      <c r="A1704" s="258" t="s">
        <v>970</v>
      </c>
      <c r="B1704" s="258" t="s">
        <v>971</v>
      </c>
      <c r="C1704" s="258" t="s">
        <v>366</v>
      </c>
      <c r="D1704" s="258" t="s">
        <v>1297</v>
      </c>
      <c r="E1704" s="258">
        <v>18294132</v>
      </c>
      <c r="F1704" s="258" t="s">
        <v>3056</v>
      </c>
      <c r="G1704" s="258" t="s">
        <v>66</v>
      </c>
      <c r="H1704" s="258">
        <v>1</v>
      </c>
      <c r="I1704" s="258" t="s">
        <v>3057</v>
      </c>
      <c r="J1704" s="258" t="s">
        <v>3058</v>
      </c>
      <c r="K1704" s="258" t="s">
        <v>3059</v>
      </c>
      <c r="L1704" s="259">
        <v>45112</v>
      </c>
      <c r="M1704" s="258" t="s">
        <v>526</v>
      </c>
    </row>
    <row r="1705" spans="1:13" x14ac:dyDescent="0.25">
      <c r="A1705" s="260" t="s">
        <v>970</v>
      </c>
      <c r="B1705" s="260" t="s">
        <v>971</v>
      </c>
      <c r="C1705" s="260" t="s">
        <v>366</v>
      </c>
      <c r="D1705" s="260" t="s">
        <v>927</v>
      </c>
      <c r="E1705" s="260">
        <v>1284000</v>
      </c>
      <c r="F1705" s="260" t="s">
        <v>1917</v>
      </c>
      <c r="G1705" s="260" t="s">
        <v>66</v>
      </c>
      <c r="H1705" s="260">
        <v>1</v>
      </c>
      <c r="I1705" s="260" t="s">
        <v>3060</v>
      </c>
      <c r="J1705" s="260" t="s">
        <v>3061</v>
      </c>
      <c r="K1705" s="260" t="s">
        <v>3062</v>
      </c>
      <c r="L1705" s="261">
        <v>45112</v>
      </c>
      <c r="M1705" s="260" t="s">
        <v>526</v>
      </c>
    </row>
    <row r="1706" spans="1:13" x14ac:dyDescent="0.25">
      <c r="A1706" s="258" t="s">
        <v>970</v>
      </c>
      <c r="B1706" s="258" t="s">
        <v>971</v>
      </c>
      <c r="C1706" s="258" t="s">
        <v>366</v>
      </c>
      <c r="D1706" s="258" t="s">
        <v>1006</v>
      </c>
      <c r="E1706" s="258">
        <v>18294132</v>
      </c>
      <c r="F1706" s="258" t="s">
        <v>3056</v>
      </c>
      <c r="G1706" s="258" t="s">
        <v>66</v>
      </c>
      <c r="H1706" s="258">
        <v>1</v>
      </c>
      <c r="I1706" s="258" t="s">
        <v>3063</v>
      </c>
      <c r="J1706" s="258" t="s">
        <v>3064</v>
      </c>
      <c r="K1706" s="258" t="s">
        <v>3065</v>
      </c>
      <c r="L1706" s="259">
        <v>45112</v>
      </c>
      <c r="M1706" s="258" t="s">
        <v>20</v>
      </c>
    </row>
    <row r="1707" spans="1:13" x14ac:dyDescent="0.25">
      <c r="A1707" s="260" t="s">
        <v>970</v>
      </c>
      <c r="B1707" s="260" t="s">
        <v>971</v>
      </c>
      <c r="C1707" s="260" t="s">
        <v>366</v>
      </c>
      <c r="D1707" s="260" t="s">
        <v>569</v>
      </c>
      <c r="E1707" s="260">
        <v>0</v>
      </c>
      <c r="F1707" s="260" t="s">
        <v>3056</v>
      </c>
      <c r="G1707" s="260" t="s">
        <v>66</v>
      </c>
      <c r="H1707" s="260">
        <v>1</v>
      </c>
      <c r="I1707" s="260" t="s">
        <v>3063</v>
      </c>
      <c r="J1707" s="260" t="s">
        <v>3066</v>
      </c>
      <c r="K1707" s="260" t="s">
        <v>3067</v>
      </c>
      <c r="L1707" s="261">
        <v>45112</v>
      </c>
      <c r="M1707" s="260" t="s">
        <v>20</v>
      </c>
    </row>
    <row r="1708" spans="1:13" x14ac:dyDescent="0.25">
      <c r="A1708" s="258" t="s">
        <v>364</v>
      </c>
      <c r="B1708" s="258" t="s">
        <v>365</v>
      </c>
      <c r="C1708" s="258" t="s">
        <v>366</v>
      </c>
      <c r="D1708" s="258" t="s">
        <v>1297</v>
      </c>
      <c r="E1708" s="258">
        <v>907691</v>
      </c>
      <c r="F1708" s="258" t="s">
        <v>3056</v>
      </c>
      <c r="G1708" s="258" t="s">
        <v>66</v>
      </c>
      <c r="H1708" s="258">
        <v>1</v>
      </c>
      <c r="I1708" s="258" t="s">
        <v>3057</v>
      </c>
      <c r="J1708" s="258" t="s">
        <v>3068</v>
      </c>
      <c r="K1708" s="258" t="s">
        <v>3069</v>
      </c>
      <c r="L1708" s="259">
        <v>45112</v>
      </c>
      <c r="M1708" s="258" t="s">
        <v>526</v>
      </c>
    </row>
    <row r="1709" spans="1:13" x14ac:dyDescent="0.25">
      <c r="A1709" s="260" t="s">
        <v>364</v>
      </c>
      <c r="B1709" s="260" t="s">
        <v>365</v>
      </c>
      <c r="C1709" s="260" t="s">
        <v>366</v>
      </c>
      <c r="D1709" s="260" t="s">
        <v>927</v>
      </c>
      <c r="E1709" s="260">
        <v>22320</v>
      </c>
      <c r="F1709" s="260" t="s">
        <v>3070</v>
      </c>
      <c r="G1709" s="260" t="s">
        <v>33</v>
      </c>
      <c r="H1709" s="260">
        <v>2</v>
      </c>
      <c r="I1709" s="260" t="s">
        <v>3071</v>
      </c>
      <c r="J1709" s="260" t="s">
        <v>3072</v>
      </c>
      <c r="K1709" s="260" t="s">
        <v>3073</v>
      </c>
      <c r="L1709" s="261">
        <v>45112</v>
      </c>
      <c r="M1709" s="260" t="s">
        <v>526</v>
      </c>
    </row>
    <row r="1710" spans="1:13" x14ac:dyDescent="0.25">
      <c r="A1710" s="258" t="s">
        <v>364</v>
      </c>
      <c r="B1710" s="258" t="s">
        <v>365</v>
      </c>
      <c r="C1710" s="258" t="s">
        <v>366</v>
      </c>
      <c r="D1710" s="258" t="s">
        <v>1006</v>
      </c>
      <c r="E1710" s="258">
        <v>907691</v>
      </c>
      <c r="F1710" s="258" t="s">
        <v>3056</v>
      </c>
      <c r="G1710" s="258" t="s">
        <v>66</v>
      </c>
      <c r="H1710" s="258">
        <v>1</v>
      </c>
      <c r="I1710" s="258" t="s">
        <v>3057</v>
      </c>
      <c r="J1710" s="258" t="s">
        <v>3074</v>
      </c>
      <c r="K1710" s="258" t="s">
        <v>3075</v>
      </c>
      <c r="L1710" s="259">
        <v>45112</v>
      </c>
      <c r="M1710" s="258" t="s">
        <v>20</v>
      </c>
    </row>
    <row r="1711" spans="1:13" x14ac:dyDescent="0.25">
      <c r="A1711" s="260" t="s">
        <v>364</v>
      </c>
      <c r="B1711" s="260" t="s">
        <v>365</v>
      </c>
      <c r="C1711" s="260" t="s">
        <v>366</v>
      </c>
      <c r="D1711" s="260" t="s">
        <v>932</v>
      </c>
      <c r="E1711" s="260">
        <v>771190</v>
      </c>
      <c r="F1711" s="260" t="s">
        <v>3056</v>
      </c>
      <c r="G1711" s="260" t="s">
        <v>66</v>
      </c>
      <c r="H1711" s="260">
        <v>1</v>
      </c>
      <c r="I1711" s="260" t="s">
        <v>3057</v>
      </c>
      <c r="J1711" s="260" t="s">
        <v>3076</v>
      </c>
      <c r="K1711" s="260" t="s">
        <v>3077</v>
      </c>
      <c r="L1711" s="261">
        <v>45112</v>
      </c>
      <c r="M1711" s="260" t="s">
        <v>20</v>
      </c>
    </row>
    <row r="1712" spans="1:13" x14ac:dyDescent="0.25">
      <c r="A1712" s="258" t="s">
        <v>364</v>
      </c>
      <c r="B1712" s="258" t="s">
        <v>365</v>
      </c>
      <c r="C1712" s="258" t="s">
        <v>366</v>
      </c>
      <c r="D1712" s="258" t="s">
        <v>544</v>
      </c>
      <c r="E1712" s="258">
        <v>771190</v>
      </c>
      <c r="F1712" s="258" t="s">
        <v>3056</v>
      </c>
      <c r="G1712" s="258" t="s">
        <v>66</v>
      </c>
      <c r="H1712" s="258">
        <v>1</v>
      </c>
      <c r="I1712" s="258" t="s">
        <v>3057</v>
      </c>
      <c r="J1712" s="258" t="s">
        <v>3078</v>
      </c>
      <c r="K1712" s="258" t="s">
        <v>3079</v>
      </c>
      <c r="L1712" s="259">
        <v>45112</v>
      </c>
      <c r="M1712" s="258" t="s">
        <v>20</v>
      </c>
    </row>
    <row r="1713" spans="1:13" x14ac:dyDescent="0.25">
      <c r="A1713" s="260" t="s">
        <v>364</v>
      </c>
      <c r="B1713" s="260" t="s">
        <v>365</v>
      </c>
      <c r="C1713" s="260" t="s">
        <v>366</v>
      </c>
      <c r="D1713" s="260" t="s">
        <v>1193</v>
      </c>
      <c r="E1713" s="260">
        <v>136501</v>
      </c>
      <c r="F1713" s="260" t="s">
        <v>3056</v>
      </c>
      <c r="G1713" s="260" t="s">
        <v>66</v>
      </c>
      <c r="H1713" s="260">
        <v>1</v>
      </c>
      <c r="I1713" s="260" t="s">
        <v>3057</v>
      </c>
      <c r="J1713" s="260" t="s">
        <v>3080</v>
      </c>
      <c r="K1713" s="260" t="s">
        <v>3081</v>
      </c>
      <c r="L1713" s="261">
        <v>45112</v>
      </c>
      <c r="M1713" s="260" t="s">
        <v>20</v>
      </c>
    </row>
    <row r="1714" spans="1:13" x14ac:dyDescent="0.25">
      <c r="A1714" s="258" t="s">
        <v>364</v>
      </c>
      <c r="B1714" s="258" t="s">
        <v>365</v>
      </c>
      <c r="C1714" s="258" t="s">
        <v>366</v>
      </c>
      <c r="D1714" s="258" t="s">
        <v>569</v>
      </c>
      <c r="E1714" s="258">
        <v>0</v>
      </c>
      <c r="F1714" s="258" t="s">
        <v>3056</v>
      </c>
      <c r="G1714" s="258" t="s">
        <v>66</v>
      </c>
      <c r="H1714" s="258">
        <v>1</v>
      </c>
      <c r="I1714" s="258" t="s">
        <v>3057</v>
      </c>
      <c r="J1714" s="258" t="s">
        <v>3082</v>
      </c>
      <c r="K1714" s="258" t="s">
        <v>3083</v>
      </c>
      <c r="L1714" s="259">
        <v>45112</v>
      </c>
      <c r="M1714" s="258" t="s">
        <v>20</v>
      </c>
    </row>
    <row r="1715" spans="1:13" x14ac:dyDescent="0.25">
      <c r="A1715" s="260" t="s">
        <v>364</v>
      </c>
      <c r="B1715" s="260" t="s">
        <v>365</v>
      </c>
      <c r="C1715" s="260" t="s">
        <v>366</v>
      </c>
      <c r="D1715" s="260" t="s">
        <v>562</v>
      </c>
      <c r="E1715" s="260">
        <v>0</v>
      </c>
      <c r="F1715" s="260" t="s">
        <v>3056</v>
      </c>
      <c r="G1715" s="260" t="s">
        <v>66</v>
      </c>
      <c r="H1715" s="260">
        <v>1</v>
      </c>
      <c r="I1715" s="260" t="s">
        <v>3057</v>
      </c>
      <c r="J1715" s="260" t="s">
        <v>3084</v>
      </c>
      <c r="K1715" s="260" t="s">
        <v>3085</v>
      </c>
      <c r="L1715" s="261">
        <v>45112</v>
      </c>
      <c r="M1715" s="260" t="s">
        <v>20</v>
      </c>
    </row>
    <row r="1716" spans="1:13" x14ac:dyDescent="0.25">
      <c r="A1716" s="258" t="s">
        <v>364</v>
      </c>
      <c r="B1716" s="258" t="s">
        <v>365</v>
      </c>
      <c r="C1716" s="258" t="s">
        <v>366</v>
      </c>
      <c r="D1716" s="258" t="s">
        <v>567</v>
      </c>
      <c r="E1716" s="258">
        <v>145529</v>
      </c>
      <c r="F1716" s="258" t="s">
        <v>3056</v>
      </c>
      <c r="G1716" s="258" t="s">
        <v>66</v>
      </c>
      <c r="H1716" s="258">
        <v>1</v>
      </c>
      <c r="I1716" s="258" t="s">
        <v>3057</v>
      </c>
      <c r="J1716" s="258" t="s">
        <v>3086</v>
      </c>
      <c r="K1716" s="258" t="s">
        <v>3087</v>
      </c>
      <c r="L1716" s="259">
        <v>45112</v>
      </c>
      <c r="M1716" s="258" t="s">
        <v>20</v>
      </c>
    </row>
    <row r="1717" spans="1:13" x14ac:dyDescent="0.25">
      <c r="A1717" s="260" t="s">
        <v>364</v>
      </c>
      <c r="B1717" s="260" t="s">
        <v>365</v>
      </c>
      <c r="C1717" s="260" t="s">
        <v>366</v>
      </c>
      <c r="D1717" s="260" t="s">
        <v>558</v>
      </c>
      <c r="E1717" s="260">
        <v>625661</v>
      </c>
      <c r="F1717" s="260" t="s">
        <v>3056</v>
      </c>
      <c r="G1717" s="260" t="s">
        <v>66</v>
      </c>
      <c r="H1717" s="260">
        <v>1</v>
      </c>
      <c r="I1717" s="260" t="s">
        <v>3057</v>
      </c>
      <c r="J1717" s="260" t="s">
        <v>3088</v>
      </c>
      <c r="K1717" s="260" t="s">
        <v>3089</v>
      </c>
      <c r="L1717" s="261">
        <v>45112</v>
      </c>
      <c r="M1717" s="260" t="s">
        <v>20</v>
      </c>
    </row>
    <row r="1718" spans="1:13" x14ac:dyDescent="0.25">
      <c r="A1718" s="258" t="s">
        <v>374</v>
      </c>
      <c r="B1718" s="258" t="s">
        <v>375</v>
      </c>
      <c r="C1718" s="258" t="s">
        <v>366</v>
      </c>
      <c r="D1718" s="258" t="s">
        <v>1297</v>
      </c>
      <c r="E1718" s="258">
        <v>3449050</v>
      </c>
      <c r="F1718" s="258" t="s">
        <v>3056</v>
      </c>
      <c r="G1718" s="258" t="s">
        <v>66</v>
      </c>
      <c r="H1718" s="258">
        <v>1</v>
      </c>
      <c r="I1718" s="258" t="s">
        <v>3057</v>
      </c>
      <c r="J1718" s="258" t="s">
        <v>3090</v>
      </c>
      <c r="K1718" s="258" t="s">
        <v>3091</v>
      </c>
      <c r="L1718" s="259">
        <v>45112</v>
      </c>
      <c r="M1718" s="258" t="s">
        <v>20</v>
      </c>
    </row>
    <row r="1719" spans="1:13" x14ac:dyDescent="0.25">
      <c r="A1719" s="260" t="s">
        <v>374</v>
      </c>
      <c r="B1719" s="260" t="s">
        <v>375</v>
      </c>
      <c r="C1719" s="260" t="s">
        <v>366</v>
      </c>
      <c r="D1719" s="260" t="s">
        <v>927</v>
      </c>
      <c r="E1719" s="260">
        <v>148765</v>
      </c>
      <c r="F1719" s="260" t="s">
        <v>3092</v>
      </c>
      <c r="G1719" s="260" t="s">
        <v>66</v>
      </c>
      <c r="H1719" s="260">
        <v>1</v>
      </c>
      <c r="I1719" s="260" t="s">
        <v>3093</v>
      </c>
      <c r="J1719" s="260" t="s">
        <v>3094</v>
      </c>
      <c r="K1719" s="260" t="s">
        <v>3095</v>
      </c>
      <c r="L1719" s="261">
        <v>45112</v>
      </c>
      <c r="M1719" s="260" t="s">
        <v>20</v>
      </c>
    </row>
    <row r="1720" spans="1:13" x14ac:dyDescent="0.25">
      <c r="A1720" s="258" t="s">
        <v>374</v>
      </c>
      <c r="B1720" s="258" t="s">
        <v>375</v>
      </c>
      <c r="C1720" s="258" t="s">
        <v>366</v>
      </c>
      <c r="D1720" s="258" t="s">
        <v>1006</v>
      </c>
      <c r="E1720" s="258">
        <v>3449050</v>
      </c>
      <c r="F1720" s="258" t="s">
        <v>3056</v>
      </c>
      <c r="G1720" s="258" t="s">
        <v>66</v>
      </c>
      <c r="H1720" s="258">
        <v>1</v>
      </c>
      <c r="I1720" s="258" t="s">
        <v>3057</v>
      </c>
      <c r="J1720" s="258" t="s">
        <v>3096</v>
      </c>
      <c r="K1720" s="258" t="s">
        <v>3097</v>
      </c>
      <c r="L1720" s="259">
        <v>45112</v>
      </c>
      <c r="M1720" s="258" t="s">
        <v>20</v>
      </c>
    </row>
    <row r="1721" spans="1:13" x14ac:dyDescent="0.25">
      <c r="A1721" s="260" t="s">
        <v>374</v>
      </c>
      <c r="B1721" s="260" t="s">
        <v>375</v>
      </c>
      <c r="C1721" s="260" t="s">
        <v>366</v>
      </c>
      <c r="D1721" s="260" t="s">
        <v>932</v>
      </c>
      <c r="E1721" s="260">
        <v>1261056</v>
      </c>
      <c r="F1721" s="260" t="s">
        <v>3056</v>
      </c>
      <c r="G1721" s="260" t="s">
        <v>66</v>
      </c>
      <c r="H1721" s="260">
        <v>1</v>
      </c>
      <c r="I1721" s="260" t="s">
        <v>3057</v>
      </c>
      <c r="J1721" s="260" t="s">
        <v>3098</v>
      </c>
      <c r="K1721" s="260" t="s">
        <v>3099</v>
      </c>
      <c r="L1721" s="261">
        <v>45112</v>
      </c>
      <c r="M1721" s="260" t="s">
        <v>20</v>
      </c>
    </row>
    <row r="1722" spans="1:13" x14ac:dyDescent="0.25">
      <c r="A1722" s="258" t="s">
        <v>374</v>
      </c>
      <c r="B1722" s="258" t="s">
        <v>375</v>
      </c>
      <c r="C1722" s="258" t="s">
        <v>366</v>
      </c>
      <c r="D1722" s="258" t="s">
        <v>544</v>
      </c>
      <c r="E1722" s="258">
        <v>1261056</v>
      </c>
      <c r="F1722" s="258" t="s">
        <v>3056</v>
      </c>
      <c r="G1722" s="258" t="s">
        <v>66</v>
      </c>
      <c r="H1722" s="258">
        <v>1</v>
      </c>
      <c r="I1722" s="258" t="s">
        <v>3057</v>
      </c>
      <c r="J1722" s="258" t="s">
        <v>3100</v>
      </c>
      <c r="K1722" s="258" t="s">
        <v>3101</v>
      </c>
      <c r="L1722" s="259">
        <v>45112</v>
      </c>
      <c r="M1722" s="258" t="s">
        <v>20</v>
      </c>
    </row>
    <row r="1723" spans="1:13" x14ac:dyDescent="0.25">
      <c r="A1723" s="260" t="s">
        <v>374</v>
      </c>
      <c r="B1723" s="260" t="s">
        <v>375</v>
      </c>
      <c r="C1723" s="260" t="s">
        <v>366</v>
      </c>
      <c r="D1723" s="260" t="s">
        <v>1193</v>
      </c>
      <c r="E1723" s="260">
        <v>2187994</v>
      </c>
      <c r="F1723" s="260" t="s">
        <v>3056</v>
      </c>
      <c r="G1723" s="260" t="s">
        <v>66</v>
      </c>
      <c r="H1723" s="260">
        <v>1</v>
      </c>
      <c r="I1723" s="260" t="s">
        <v>3057</v>
      </c>
      <c r="J1723" s="260" t="s">
        <v>3102</v>
      </c>
      <c r="K1723" s="260" t="s">
        <v>3103</v>
      </c>
      <c r="L1723" s="261">
        <v>45112</v>
      </c>
      <c r="M1723" s="260" t="s">
        <v>20</v>
      </c>
    </row>
    <row r="1724" spans="1:13" x14ac:dyDescent="0.25">
      <c r="A1724" s="258" t="s">
        <v>374</v>
      </c>
      <c r="B1724" s="258" t="s">
        <v>375</v>
      </c>
      <c r="C1724" s="258" t="s">
        <v>366</v>
      </c>
      <c r="D1724" s="258" t="s">
        <v>569</v>
      </c>
      <c r="E1724" s="258">
        <v>0</v>
      </c>
      <c r="F1724" s="258" t="s">
        <v>3056</v>
      </c>
      <c r="G1724" s="258" t="s">
        <v>66</v>
      </c>
      <c r="H1724" s="258">
        <v>1</v>
      </c>
      <c r="I1724" s="258" t="s">
        <v>3057</v>
      </c>
      <c r="J1724" s="258" t="s">
        <v>3104</v>
      </c>
      <c r="K1724" s="258" t="s">
        <v>3105</v>
      </c>
      <c r="L1724" s="259">
        <v>45112</v>
      </c>
      <c r="M1724" s="258" t="s">
        <v>20</v>
      </c>
    </row>
    <row r="1725" spans="1:13" x14ac:dyDescent="0.25">
      <c r="A1725" s="260" t="s">
        <v>374</v>
      </c>
      <c r="B1725" s="260" t="s">
        <v>375</v>
      </c>
      <c r="C1725" s="260" t="s">
        <v>366</v>
      </c>
      <c r="D1725" s="260" t="s">
        <v>562</v>
      </c>
      <c r="E1725" s="260">
        <v>0</v>
      </c>
      <c r="F1725" s="260" t="s">
        <v>3056</v>
      </c>
      <c r="G1725" s="260" t="s">
        <v>66</v>
      </c>
      <c r="H1725" s="260">
        <v>1</v>
      </c>
      <c r="I1725" s="260" t="s">
        <v>3057</v>
      </c>
      <c r="J1725" s="260" t="s">
        <v>3106</v>
      </c>
      <c r="K1725" s="260" t="s">
        <v>3107</v>
      </c>
      <c r="L1725" s="261">
        <v>45112</v>
      </c>
      <c r="M1725" s="260" t="s">
        <v>20</v>
      </c>
    </row>
    <row r="1726" spans="1:13" x14ac:dyDescent="0.25">
      <c r="A1726" s="258" t="s">
        <v>374</v>
      </c>
      <c r="B1726" s="258" t="s">
        <v>375</v>
      </c>
      <c r="C1726" s="258" t="s">
        <v>366</v>
      </c>
      <c r="D1726" s="258" t="s">
        <v>567</v>
      </c>
      <c r="E1726" s="258">
        <v>0</v>
      </c>
      <c r="F1726" s="258" t="s">
        <v>3056</v>
      </c>
      <c r="G1726" s="258" t="s">
        <v>66</v>
      </c>
      <c r="H1726" s="258">
        <v>1</v>
      </c>
      <c r="I1726" s="258" t="s">
        <v>3057</v>
      </c>
      <c r="J1726" s="258" t="s">
        <v>3108</v>
      </c>
      <c r="K1726" s="258" t="s">
        <v>3109</v>
      </c>
      <c r="L1726" s="259">
        <v>45112</v>
      </c>
      <c r="M1726" s="258" t="s">
        <v>20</v>
      </c>
    </row>
    <row r="1727" spans="1:13" x14ac:dyDescent="0.25">
      <c r="A1727" s="260" t="s">
        <v>374</v>
      </c>
      <c r="B1727" s="260" t="s">
        <v>375</v>
      </c>
      <c r="C1727" s="260" t="s">
        <v>366</v>
      </c>
      <c r="D1727" s="260" t="s">
        <v>558</v>
      </c>
      <c r="E1727" s="260">
        <v>1261056</v>
      </c>
      <c r="F1727" s="260" t="s">
        <v>3056</v>
      </c>
      <c r="G1727" s="260" t="s">
        <v>66</v>
      </c>
      <c r="H1727" s="260">
        <v>1</v>
      </c>
      <c r="I1727" s="260" t="s">
        <v>3057</v>
      </c>
      <c r="J1727" s="260" t="s">
        <v>3110</v>
      </c>
      <c r="K1727" s="260" t="s">
        <v>3111</v>
      </c>
      <c r="L1727" s="261">
        <v>45112</v>
      </c>
      <c r="M1727" s="260" t="s">
        <v>20</v>
      </c>
    </row>
    <row r="1728" spans="1:13" x14ac:dyDescent="0.25">
      <c r="A1728" s="258" t="s">
        <v>386</v>
      </c>
      <c r="B1728" s="258" t="s">
        <v>387</v>
      </c>
      <c r="C1728" s="258" t="s">
        <v>366</v>
      </c>
      <c r="D1728" s="258" t="s">
        <v>1297</v>
      </c>
      <c r="E1728" s="258">
        <v>2509340</v>
      </c>
      <c r="F1728" s="258" t="s">
        <v>3056</v>
      </c>
      <c r="G1728" s="258" t="s">
        <v>66</v>
      </c>
      <c r="H1728" s="258">
        <v>1</v>
      </c>
      <c r="I1728" s="258" t="s">
        <v>3063</v>
      </c>
      <c r="J1728" s="258" t="s">
        <v>3112</v>
      </c>
      <c r="K1728" s="258" t="s">
        <v>3113</v>
      </c>
      <c r="L1728" s="259">
        <v>45112</v>
      </c>
      <c r="M1728" s="258" t="s">
        <v>526</v>
      </c>
    </row>
    <row r="1729" spans="1:13" x14ac:dyDescent="0.25">
      <c r="A1729" s="260" t="s">
        <v>386</v>
      </c>
      <c r="B1729" s="260" t="s">
        <v>387</v>
      </c>
      <c r="C1729" s="260" t="s">
        <v>366</v>
      </c>
      <c r="D1729" s="260" t="s">
        <v>927</v>
      </c>
      <c r="E1729" s="260">
        <v>374096</v>
      </c>
      <c r="F1729" s="260" t="s">
        <v>3114</v>
      </c>
      <c r="G1729" s="260" t="s">
        <v>66</v>
      </c>
      <c r="H1729" s="260">
        <v>1</v>
      </c>
      <c r="I1729" s="260" t="s">
        <v>3115</v>
      </c>
      <c r="J1729" s="260" t="s">
        <v>3116</v>
      </c>
      <c r="K1729" s="260" t="s">
        <v>3117</v>
      </c>
      <c r="L1729" s="261">
        <v>45112</v>
      </c>
      <c r="M1729" s="260" t="s">
        <v>526</v>
      </c>
    </row>
    <row r="1730" spans="1:13" x14ac:dyDescent="0.25">
      <c r="A1730" s="258" t="s">
        <v>386</v>
      </c>
      <c r="B1730" s="258" t="s">
        <v>387</v>
      </c>
      <c r="C1730" s="258" t="s">
        <v>366</v>
      </c>
      <c r="D1730" s="258" t="s">
        <v>1006</v>
      </c>
      <c r="E1730" s="258">
        <v>2509340</v>
      </c>
      <c r="F1730" s="258" t="s">
        <v>3056</v>
      </c>
      <c r="G1730" s="258" t="s">
        <v>66</v>
      </c>
      <c r="H1730" s="258">
        <v>1</v>
      </c>
      <c r="I1730" s="258" t="s">
        <v>3063</v>
      </c>
      <c r="J1730" s="258" t="s">
        <v>3118</v>
      </c>
      <c r="K1730" s="258" t="s">
        <v>3119</v>
      </c>
      <c r="L1730" s="259">
        <v>45112</v>
      </c>
      <c r="M1730" s="258" t="s">
        <v>20</v>
      </c>
    </row>
    <row r="1731" spans="1:13" x14ac:dyDescent="0.25">
      <c r="A1731" s="260" t="s">
        <v>386</v>
      </c>
      <c r="B1731" s="260" t="s">
        <v>387</v>
      </c>
      <c r="C1731" s="260" t="s">
        <v>366</v>
      </c>
      <c r="D1731" s="260" t="s">
        <v>932</v>
      </c>
      <c r="E1731" s="260">
        <v>1433636</v>
      </c>
      <c r="F1731" s="260" t="s">
        <v>3056</v>
      </c>
      <c r="G1731" s="260" t="s">
        <v>66</v>
      </c>
      <c r="H1731" s="260">
        <v>1</v>
      </c>
      <c r="I1731" s="260" t="s">
        <v>3063</v>
      </c>
      <c r="J1731" s="260" t="s">
        <v>3120</v>
      </c>
      <c r="K1731" s="260" t="s">
        <v>3121</v>
      </c>
      <c r="L1731" s="261">
        <v>45112</v>
      </c>
      <c r="M1731" s="260" t="s">
        <v>20</v>
      </c>
    </row>
    <row r="1732" spans="1:13" x14ac:dyDescent="0.25">
      <c r="A1732" s="258" t="s">
        <v>386</v>
      </c>
      <c r="B1732" s="258" t="s">
        <v>387</v>
      </c>
      <c r="C1732" s="258" t="s">
        <v>366</v>
      </c>
      <c r="D1732" s="258" t="s">
        <v>544</v>
      </c>
      <c r="E1732" s="258">
        <v>1433636</v>
      </c>
      <c r="F1732" s="258" t="s">
        <v>3056</v>
      </c>
      <c r="G1732" s="258" t="s">
        <v>66</v>
      </c>
      <c r="H1732" s="258">
        <v>1</v>
      </c>
      <c r="I1732" s="258" t="s">
        <v>3057</v>
      </c>
      <c r="J1732" s="258" t="s">
        <v>3122</v>
      </c>
      <c r="K1732" s="258" t="s">
        <v>3123</v>
      </c>
      <c r="L1732" s="259">
        <v>45112</v>
      </c>
      <c r="M1732" s="258" t="s">
        <v>20</v>
      </c>
    </row>
    <row r="1733" spans="1:13" x14ac:dyDescent="0.25">
      <c r="A1733" s="260" t="s">
        <v>386</v>
      </c>
      <c r="B1733" s="260" t="s">
        <v>387</v>
      </c>
      <c r="C1733" s="260" t="s">
        <v>366</v>
      </c>
      <c r="D1733" s="260" t="s">
        <v>1193</v>
      </c>
      <c r="E1733" s="260">
        <v>1075704</v>
      </c>
      <c r="F1733" s="260" t="s">
        <v>3056</v>
      </c>
      <c r="G1733" s="260" t="s">
        <v>66</v>
      </c>
      <c r="H1733" s="260">
        <v>1</v>
      </c>
      <c r="I1733" s="260" t="s">
        <v>3057</v>
      </c>
      <c r="J1733" s="260" t="s">
        <v>3124</v>
      </c>
      <c r="K1733" s="260" t="s">
        <v>3125</v>
      </c>
      <c r="L1733" s="261">
        <v>45112</v>
      </c>
      <c r="M1733" s="260" t="s">
        <v>20</v>
      </c>
    </row>
    <row r="1734" spans="1:13" x14ac:dyDescent="0.25">
      <c r="A1734" s="258" t="s">
        <v>386</v>
      </c>
      <c r="B1734" s="258" t="s">
        <v>387</v>
      </c>
      <c r="C1734" s="258" t="s">
        <v>366</v>
      </c>
      <c r="D1734" s="258" t="s">
        <v>569</v>
      </c>
      <c r="E1734" s="258">
        <v>0</v>
      </c>
      <c r="F1734" s="258" t="s">
        <v>3056</v>
      </c>
      <c r="G1734" s="258" t="s">
        <v>66</v>
      </c>
      <c r="H1734" s="258">
        <v>1</v>
      </c>
      <c r="I1734" s="258" t="s">
        <v>3057</v>
      </c>
      <c r="J1734" s="258" t="s">
        <v>3126</v>
      </c>
      <c r="K1734" s="258" t="s">
        <v>3127</v>
      </c>
      <c r="L1734" s="259">
        <v>45112</v>
      </c>
      <c r="M1734" s="258" t="s">
        <v>20</v>
      </c>
    </row>
    <row r="1735" spans="1:13" x14ac:dyDescent="0.25">
      <c r="A1735" s="260" t="s">
        <v>386</v>
      </c>
      <c r="B1735" s="260" t="s">
        <v>387</v>
      </c>
      <c r="C1735" s="260" t="s">
        <v>366</v>
      </c>
      <c r="D1735" s="260" t="s">
        <v>562</v>
      </c>
      <c r="E1735" s="260">
        <v>0</v>
      </c>
      <c r="F1735" s="260" t="s">
        <v>3056</v>
      </c>
      <c r="G1735" s="260" t="s">
        <v>66</v>
      </c>
      <c r="H1735" s="260">
        <v>1</v>
      </c>
      <c r="I1735" s="260" t="s">
        <v>3057</v>
      </c>
      <c r="J1735" s="260" t="s">
        <v>3128</v>
      </c>
      <c r="K1735" s="260" t="s">
        <v>3129</v>
      </c>
      <c r="L1735" s="261">
        <v>45112</v>
      </c>
      <c r="M1735" s="260" t="s">
        <v>20</v>
      </c>
    </row>
    <row r="1736" spans="1:13" x14ac:dyDescent="0.25">
      <c r="A1736" s="258" t="s">
        <v>386</v>
      </c>
      <c r="B1736" s="258" t="s">
        <v>387</v>
      </c>
      <c r="C1736" s="258" t="s">
        <v>366</v>
      </c>
      <c r="D1736" s="258" t="s">
        <v>567</v>
      </c>
      <c r="E1736" s="258">
        <v>0</v>
      </c>
      <c r="F1736" s="258" t="s">
        <v>3056</v>
      </c>
      <c r="G1736" s="258" t="s">
        <v>66</v>
      </c>
      <c r="H1736" s="258">
        <v>1</v>
      </c>
      <c r="I1736" s="258" t="s">
        <v>3057</v>
      </c>
      <c r="J1736" s="258" t="s">
        <v>3130</v>
      </c>
      <c r="K1736" s="258" t="s">
        <v>3131</v>
      </c>
      <c r="L1736" s="259">
        <v>45112</v>
      </c>
      <c r="M1736" s="258" t="s">
        <v>20</v>
      </c>
    </row>
    <row r="1737" spans="1:13" x14ac:dyDescent="0.25">
      <c r="A1737" s="260" t="s">
        <v>386</v>
      </c>
      <c r="B1737" s="260" t="s">
        <v>387</v>
      </c>
      <c r="C1737" s="260" t="s">
        <v>366</v>
      </c>
      <c r="D1737" s="260" t="s">
        <v>558</v>
      </c>
      <c r="E1737" s="260">
        <v>1433636</v>
      </c>
      <c r="F1737" s="260" t="s">
        <v>3056</v>
      </c>
      <c r="G1737" s="260" t="s">
        <v>66</v>
      </c>
      <c r="H1737" s="260">
        <v>1</v>
      </c>
      <c r="I1737" s="260" t="s">
        <v>3057</v>
      </c>
      <c r="J1737" s="260" t="s">
        <v>3132</v>
      </c>
      <c r="K1737" s="260" t="s">
        <v>3133</v>
      </c>
      <c r="L1737" s="261">
        <v>45112</v>
      </c>
      <c r="M1737" s="260" t="s">
        <v>20</v>
      </c>
    </row>
    <row r="1738" spans="1:13" x14ac:dyDescent="0.25">
      <c r="A1738" s="258" t="s">
        <v>501</v>
      </c>
      <c r="B1738" s="258" t="s">
        <v>502</v>
      </c>
      <c r="C1738" s="258" t="s">
        <v>503</v>
      </c>
      <c r="D1738" s="258" t="s">
        <v>1297</v>
      </c>
      <c r="E1738" s="258">
        <v>21538175</v>
      </c>
      <c r="F1738" s="258" t="s">
        <v>3134</v>
      </c>
      <c r="G1738" s="258" t="s">
        <v>1219</v>
      </c>
      <c r="H1738" s="258">
        <v>2</v>
      </c>
      <c r="I1738" s="258" t="s">
        <v>3135</v>
      </c>
      <c r="J1738" s="258" t="s">
        <v>3136</v>
      </c>
      <c r="K1738" s="258" t="s">
        <v>3137</v>
      </c>
      <c r="L1738" s="259">
        <v>45113</v>
      </c>
      <c r="M1738" s="258" t="s">
        <v>526</v>
      </c>
    </row>
    <row r="1739" spans="1:13" x14ac:dyDescent="0.25">
      <c r="A1739" s="260" t="s">
        <v>501</v>
      </c>
      <c r="B1739" s="260" t="s">
        <v>502</v>
      </c>
      <c r="C1739" s="260" t="s">
        <v>503</v>
      </c>
      <c r="D1739" s="260" t="s">
        <v>927</v>
      </c>
      <c r="E1739" s="260">
        <v>368971</v>
      </c>
      <c r="F1739" s="260" t="s">
        <v>3138</v>
      </c>
      <c r="G1739" s="260" t="s">
        <v>1219</v>
      </c>
      <c r="H1739" s="260">
        <v>2</v>
      </c>
      <c r="I1739" s="260" t="s">
        <v>3139</v>
      </c>
      <c r="J1739" s="260" t="s">
        <v>3140</v>
      </c>
      <c r="K1739" s="260" t="s">
        <v>3141</v>
      </c>
      <c r="L1739" s="261">
        <v>45113</v>
      </c>
      <c r="M1739" s="260" t="s">
        <v>526</v>
      </c>
    </row>
    <row r="1740" spans="1:13" x14ac:dyDescent="0.25">
      <c r="A1740" s="258" t="s">
        <v>501</v>
      </c>
      <c r="B1740" s="258" t="s">
        <v>502</v>
      </c>
      <c r="C1740" s="258" t="s">
        <v>503</v>
      </c>
      <c r="D1740" s="258" t="s">
        <v>1006</v>
      </c>
      <c r="E1740" s="258">
        <v>21538175</v>
      </c>
      <c r="F1740" s="258" t="s">
        <v>3142</v>
      </c>
      <c r="G1740" s="258" t="s">
        <v>66</v>
      </c>
      <c r="H1740" s="258">
        <v>1</v>
      </c>
      <c r="I1740" s="258" t="s">
        <v>3143</v>
      </c>
      <c r="J1740" s="258" t="s">
        <v>3144</v>
      </c>
      <c r="K1740" s="258" t="s">
        <v>3145</v>
      </c>
      <c r="L1740" s="259">
        <v>45113</v>
      </c>
      <c r="M1740" s="258" t="s">
        <v>20</v>
      </c>
    </row>
    <row r="1741" spans="1:13" x14ac:dyDescent="0.25">
      <c r="A1741" s="260" t="s">
        <v>501</v>
      </c>
      <c r="B1741" s="260" t="s">
        <v>502</v>
      </c>
      <c r="C1741" s="260" t="s">
        <v>503</v>
      </c>
      <c r="D1741" s="260" t="s">
        <v>932</v>
      </c>
      <c r="E1741" s="260">
        <v>11099151</v>
      </c>
      <c r="F1741" s="260" t="s">
        <v>3142</v>
      </c>
      <c r="G1741" s="260" t="s">
        <v>66</v>
      </c>
      <c r="H1741" s="260">
        <v>1</v>
      </c>
      <c r="I1741" s="260" t="s">
        <v>3143</v>
      </c>
      <c r="J1741" s="260" t="s">
        <v>3146</v>
      </c>
      <c r="K1741" s="260" t="s">
        <v>3147</v>
      </c>
      <c r="L1741" s="261">
        <v>45113</v>
      </c>
      <c r="M1741" s="260" t="s">
        <v>20</v>
      </c>
    </row>
    <row r="1742" spans="1:13" x14ac:dyDescent="0.25">
      <c r="A1742" s="258" t="s">
        <v>501</v>
      </c>
      <c r="B1742" s="258" t="s">
        <v>502</v>
      </c>
      <c r="C1742" s="258" t="s">
        <v>503</v>
      </c>
      <c r="D1742" s="258" t="s">
        <v>544</v>
      </c>
      <c r="E1742" s="258">
        <v>11099151</v>
      </c>
      <c r="F1742" s="258" t="s">
        <v>3142</v>
      </c>
      <c r="G1742" s="258" t="s">
        <v>66</v>
      </c>
      <c r="H1742" s="258">
        <v>1</v>
      </c>
      <c r="I1742" s="258" t="s">
        <v>3143</v>
      </c>
      <c r="J1742" s="258" t="s">
        <v>3148</v>
      </c>
      <c r="K1742" s="258" t="s">
        <v>3149</v>
      </c>
      <c r="L1742" s="259">
        <v>45113</v>
      </c>
      <c r="M1742" s="258" t="s">
        <v>20</v>
      </c>
    </row>
    <row r="1743" spans="1:13" x14ac:dyDescent="0.25">
      <c r="A1743" s="260" t="s">
        <v>501</v>
      </c>
      <c r="B1743" s="260" t="s">
        <v>502</v>
      </c>
      <c r="C1743" s="260" t="s">
        <v>503</v>
      </c>
      <c r="D1743" s="260" t="s">
        <v>1193</v>
      </c>
      <c r="E1743" s="260">
        <v>10439024</v>
      </c>
      <c r="F1743" s="260" t="s">
        <v>3142</v>
      </c>
      <c r="G1743" s="260" t="s">
        <v>66</v>
      </c>
      <c r="H1743" s="260">
        <v>1</v>
      </c>
      <c r="I1743" s="260" t="s">
        <v>3143</v>
      </c>
      <c r="J1743" s="260" t="s">
        <v>3150</v>
      </c>
      <c r="K1743" s="260" t="s">
        <v>3151</v>
      </c>
      <c r="L1743" s="261">
        <v>45113</v>
      </c>
      <c r="M1743" s="260" t="s">
        <v>20</v>
      </c>
    </row>
    <row r="1744" spans="1:13" x14ac:dyDescent="0.25">
      <c r="A1744" s="258" t="s">
        <v>501</v>
      </c>
      <c r="B1744" s="258" t="s">
        <v>502</v>
      </c>
      <c r="C1744" s="258" t="s">
        <v>503</v>
      </c>
      <c r="D1744" s="258" t="s">
        <v>569</v>
      </c>
      <c r="E1744" s="258">
        <v>0</v>
      </c>
      <c r="F1744" s="258" t="s">
        <v>3142</v>
      </c>
      <c r="G1744" s="258" t="s">
        <v>66</v>
      </c>
      <c r="H1744" s="258">
        <v>1</v>
      </c>
      <c r="I1744" s="258" t="s">
        <v>3143</v>
      </c>
      <c r="J1744" s="258" t="s">
        <v>3152</v>
      </c>
      <c r="K1744" s="258" t="s">
        <v>3153</v>
      </c>
      <c r="L1744" s="259">
        <v>45113</v>
      </c>
      <c r="M1744" s="258" t="s">
        <v>20</v>
      </c>
    </row>
    <row r="1745" spans="1:13" x14ac:dyDescent="0.25">
      <c r="A1745" s="260" t="s">
        <v>501</v>
      </c>
      <c r="B1745" s="260" t="s">
        <v>502</v>
      </c>
      <c r="C1745" s="260" t="s">
        <v>503</v>
      </c>
      <c r="D1745" s="260" t="s">
        <v>562</v>
      </c>
      <c r="E1745" s="260">
        <v>5819235</v>
      </c>
      <c r="F1745" s="260" t="s">
        <v>3142</v>
      </c>
      <c r="G1745" s="260" t="s">
        <v>66</v>
      </c>
      <c r="H1745" s="260">
        <v>1</v>
      </c>
      <c r="I1745" s="260" t="s">
        <v>3143</v>
      </c>
      <c r="J1745" s="260" t="s">
        <v>3154</v>
      </c>
      <c r="K1745" s="260" t="s">
        <v>3155</v>
      </c>
      <c r="L1745" s="261">
        <v>45113</v>
      </c>
      <c r="M1745" s="260" t="s">
        <v>20</v>
      </c>
    </row>
    <row r="1746" spans="1:13" x14ac:dyDescent="0.25">
      <c r="A1746" s="258" t="s">
        <v>501</v>
      </c>
      <c r="B1746" s="258" t="s">
        <v>502</v>
      </c>
      <c r="C1746" s="258" t="s">
        <v>503</v>
      </c>
      <c r="D1746" s="258" t="s">
        <v>567</v>
      </c>
      <c r="E1746" s="258">
        <v>4405817</v>
      </c>
      <c r="F1746" s="258" t="s">
        <v>3142</v>
      </c>
      <c r="G1746" s="258" t="s">
        <v>66</v>
      </c>
      <c r="H1746" s="258">
        <v>1</v>
      </c>
      <c r="I1746" s="258" t="s">
        <v>3143</v>
      </c>
      <c r="J1746" s="258" t="s">
        <v>3156</v>
      </c>
      <c r="K1746" s="258" t="s">
        <v>3157</v>
      </c>
      <c r="L1746" s="259">
        <v>45113</v>
      </c>
      <c r="M1746" s="258" t="s">
        <v>20</v>
      </c>
    </row>
    <row r="1747" spans="1:13" x14ac:dyDescent="0.25">
      <c r="A1747" s="260" t="s">
        <v>501</v>
      </c>
      <c r="B1747" s="260" t="s">
        <v>502</v>
      </c>
      <c r="C1747" s="260" t="s">
        <v>503</v>
      </c>
      <c r="D1747" s="260" t="s">
        <v>558</v>
      </c>
      <c r="E1747" s="260">
        <v>874099</v>
      </c>
      <c r="F1747" s="260" t="s">
        <v>3142</v>
      </c>
      <c r="G1747" s="260" t="s">
        <v>66</v>
      </c>
      <c r="H1747" s="260">
        <v>1</v>
      </c>
      <c r="I1747" s="260" t="s">
        <v>3143</v>
      </c>
      <c r="J1747" s="260" t="s">
        <v>3158</v>
      </c>
      <c r="K1747" s="260" t="s">
        <v>3159</v>
      </c>
      <c r="L1747" s="261">
        <v>45113</v>
      </c>
      <c r="M1747" s="260" t="s">
        <v>20</v>
      </c>
    </row>
    <row r="1748" spans="1:13" x14ac:dyDescent="0.25">
      <c r="A1748" s="258" t="s">
        <v>717</v>
      </c>
      <c r="B1748" s="258" t="s">
        <v>718</v>
      </c>
      <c r="C1748" s="258" t="s">
        <v>719</v>
      </c>
      <c r="D1748" s="258" t="s">
        <v>927</v>
      </c>
      <c r="E1748" s="258">
        <v>26513</v>
      </c>
      <c r="F1748" s="258" t="s">
        <v>3160</v>
      </c>
      <c r="G1748" s="258" t="s">
        <v>1219</v>
      </c>
      <c r="H1748" s="258">
        <v>2</v>
      </c>
      <c r="I1748" s="258" t="s">
        <v>3161</v>
      </c>
      <c r="J1748" s="258" t="s">
        <v>3162</v>
      </c>
      <c r="K1748" s="258" t="s">
        <v>3163</v>
      </c>
      <c r="L1748" s="259">
        <v>45124</v>
      </c>
      <c r="M1748" s="258" t="s">
        <v>526</v>
      </c>
    </row>
    <row r="1749" spans="1:13" x14ac:dyDescent="0.25">
      <c r="A1749" s="260" t="s">
        <v>267</v>
      </c>
      <c r="B1749" s="260" t="s">
        <v>268</v>
      </c>
      <c r="C1749" s="260" t="s">
        <v>269</v>
      </c>
      <c r="D1749" s="260" t="s">
        <v>1297</v>
      </c>
      <c r="E1749" s="260">
        <v>12777000</v>
      </c>
      <c r="F1749" s="260" t="s">
        <v>3164</v>
      </c>
      <c r="G1749" s="260" t="s">
        <v>1219</v>
      </c>
      <c r="H1749" s="260">
        <v>2</v>
      </c>
      <c r="I1749" s="260" t="s">
        <v>3165</v>
      </c>
      <c r="J1749" s="260" t="s">
        <v>3166</v>
      </c>
      <c r="K1749" s="260" t="s">
        <v>3167</v>
      </c>
      <c r="L1749" s="261">
        <v>45124</v>
      </c>
      <c r="M1749" s="260" t="s">
        <v>526</v>
      </c>
    </row>
    <row r="1750" spans="1:13" x14ac:dyDescent="0.25">
      <c r="A1750" s="258" t="s">
        <v>267</v>
      </c>
      <c r="B1750" s="258" t="s">
        <v>268</v>
      </c>
      <c r="C1750" s="258" t="s">
        <v>269</v>
      </c>
      <c r="D1750" s="258" t="s">
        <v>927</v>
      </c>
      <c r="E1750" s="258">
        <v>644329</v>
      </c>
      <c r="F1750" s="258" t="s">
        <v>3168</v>
      </c>
      <c r="G1750" s="258" t="s">
        <v>22</v>
      </c>
      <c r="H1750" s="258">
        <v>3</v>
      </c>
      <c r="I1750" s="258" t="s">
        <v>3169</v>
      </c>
      <c r="J1750" s="258" t="s">
        <v>3170</v>
      </c>
      <c r="K1750" s="258" t="s">
        <v>3171</v>
      </c>
      <c r="L1750" s="259">
        <v>45124</v>
      </c>
      <c r="M1750" s="258" t="s">
        <v>526</v>
      </c>
    </row>
    <row r="1751" spans="1:13" x14ac:dyDescent="0.25">
      <c r="A1751" s="260" t="s">
        <v>267</v>
      </c>
      <c r="B1751" s="260" t="s">
        <v>268</v>
      </c>
      <c r="C1751" s="260" t="s">
        <v>269</v>
      </c>
      <c r="D1751" s="260" t="s">
        <v>1006</v>
      </c>
      <c r="E1751" s="260">
        <v>12777000</v>
      </c>
      <c r="F1751" s="260" t="s">
        <v>3164</v>
      </c>
      <c r="G1751" s="260" t="s">
        <v>1219</v>
      </c>
      <c r="H1751" s="260">
        <v>2</v>
      </c>
      <c r="I1751" s="260" t="s">
        <v>3165</v>
      </c>
      <c r="J1751" s="260" t="s">
        <v>3172</v>
      </c>
      <c r="K1751" s="260" t="s">
        <v>3173</v>
      </c>
      <c r="L1751" s="261">
        <v>45124</v>
      </c>
      <c r="M1751" s="260" t="s">
        <v>526</v>
      </c>
    </row>
    <row r="1752" spans="1:13" x14ac:dyDescent="0.25">
      <c r="A1752" s="258" t="s">
        <v>267</v>
      </c>
      <c r="B1752" s="258" t="s">
        <v>268</v>
      </c>
      <c r="C1752" s="258" t="s">
        <v>269</v>
      </c>
      <c r="D1752" s="258" t="s">
        <v>932</v>
      </c>
      <c r="E1752" s="258">
        <v>12777000</v>
      </c>
      <c r="F1752" s="258" t="s">
        <v>3164</v>
      </c>
      <c r="G1752" s="258" t="s">
        <v>1219</v>
      </c>
      <c r="H1752" s="258">
        <v>2</v>
      </c>
      <c r="I1752" s="258" t="s">
        <v>3165</v>
      </c>
      <c r="J1752" s="258" t="s">
        <v>3174</v>
      </c>
      <c r="K1752" s="258" t="s">
        <v>3175</v>
      </c>
      <c r="L1752" s="259">
        <v>45124</v>
      </c>
      <c r="M1752" s="258" t="s">
        <v>526</v>
      </c>
    </row>
    <row r="1753" spans="1:13" x14ac:dyDescent="0.25">
      <c r="A1753" s="260" t="s">
        <v>267</v>
      </c>
      <c r="B1753" s="260" t="s">
        <v>268</v>
      </c>
      <c r="C1753" s="260" t="s">
        <v>269</v>
      </c>
      <c r="D1753" s="260" t="s">
        <v>40</v>
      </c>
      <c r="E1753" s="260" t="s">
        <v>17</v>
      </c>
      <c r="F1753" s="260" t="s">
        <v>17</v>
      </c>
      <c r="G1753" s="260" t="s">
        <v>22</v>
      </c>
      <c r="H1753" s="260">
        <v>3</v>
      </c>
      <c r="I1753" s="260" t="s">
        <v>17</v>
      </c>
      <c r="J1753" s="260" t="s">
        <v>3176</v>
      </c>
      <c r="K1753" s="260" t="s">
        <v>3177</v>
      </c>
      <c r="L1753" s="261">
        <v>45124</v>
      </c>
      <c r="M1753" s="260" t="s">
        <v>20</v>
      </c>
    </row>
    <row r="1754" spans="1:13" x14ac:dyDescent="0.25">
      <c r="A1754" s="258" t="s">
        <v>267</v>
      </c>
      <c r="B1754" s="258" t="s">
        <v>268</v>
      </c>
      <c r="C1754" s="258" t="s">
        <v>269</v>
      </c>
      <c r="D1754" s="258" t="s">
        <v>544</v>
      </c>
      <c r="E1754" s="258">
        <v>9400000</v>
      </c>
      <c r="F1754" s="258" t="s">
        <v>3164</v>
      </c>
      <c r="G1754" s="258" t="s">
        <v>1219</v>
      </c>
      <c r="H1754" s="258">
        <v>2</v>
      </c>
      <c r="I1754" s="258" t="s">
        <v>3165</v>
      </c>
      <c r="J1754" s="258" t="s">
        <v>3178</v>
      </c>
      <c r="K1754" s="258" t="s">
        <v>3179</v>
      </c>
      <c r="L1754" s="259">
        <v>45124</v>
      </c>
      <c r="M1754" s="258" t="s">
        <v>20</v>
      </c>
    </row>
    <row r="1755" spans="1:13" x14ac:dyDescent="0.25">
      <c r="A1755" s="260" t="s">
        <v>267</v>
      </c>
      <c r="B1755" s="260" t="s">
        <v>268</v>
      </c>
      <c r="C1755" s="260" t="s">
        <v>269</v>
      </c>
      <c r="D1755" s="260" t="s">
        <v>1193</v>
      </c>
      <c r="E1755" s="260">
        <v>0</v>
      </c>
      <c r="F1755" s="260" t="s">
        <v>3164</v>
      </c>
      <c r="G1755" s="260" t="s">
        <v>1219</v>
      </c>
      <c r="H1755" s="260">
        <v>2</v>
      </c>
      <c r="I1755" s="260" t="s">
        <v>3165</v>
      </c>
      <c r="J1755" s="260" t="s">
        <v>3180</v>
      </c>
      <c r="K1755" s="260" t="s">
        <v>3181</v>
      </c>
      <c r="L1755" s="261">
        <v>45124</v>
      </c>
      <c r="M1755" s="260" t="s">
        <v>20</v>
      </c>
    </row>
    <row r="1756" spans="1:13" x14ac:dyDescent="0.25">
      <c r="A1756" s="258" t="s">
        <v>267</v>
      </c>
      <c r="B1756" s="258" t="s">
        <v>268</v>
      </c>
      <c r="C1756" s="258" t="s">
        <v>269</v>
      </c>
      <c r="D1756" s="258" t="s">
        <v>569</v>
      </c>
      <c r="E1756" s="258">
        <v>3370000</v>
      </c>
      <c r="F1756" s="258" t="s">
        <v>3164</v>
      </c>
      <c r="G1756" s="258" t="s">
        <v>1219</v>
      </c>
      <c r="H1756" s="258">
        <v>2</v>
      </c>
      <c r="I1756" s="258" t="s">
        <v>3165</v>
      </c>
      <c r="J1756" s="258" t="s">
        <v>3182</v>
      </c>
      <c r="K1756" s="258" t="s">
        <v>3183</v>
      </c>
      <c r="L1756" s="259">
        <v>45124</v>
      </c>
      <c r="M1756" s="258" t="s">
        <v>20</v>
      </c>
    </row>
    <row r="1757" spans="1:13" x14ac:dyDescent="0.25">
      <c r="A1757" s="260" t="s">
        <v>267</v>
      </c>
      <c r="B1757" s="260" t="s">
        <v>268</v>
      </c>
      <c r="C1757" s="260" t="s">
        <v>269</v>
      </c>
      <c r="D1757" s="260" t="s">
        <v>562</v>
      </c>
      <c r="E1757" s="260">
        <v>1410000</v>
      </c>
      <c r="F1757" s="260" t="s">
        <v>3164</v>
      </c>
      <c r="G1757" s="260" t="s">
        <v>1219</v>
      </c>
      <c r="H1757" s="260">
        <v>2</v>
      </c>
      <c r="I1757" s="260" t="s">
        <v>3165</v>
      </c>
      <c r="J1757" s="260" t="s">
        <v>3184</v>
      </c>
      <c r="K1757" s="260" t="s">
        <v>3185</v>
      </c>
      <c r="L1757" s="261">
        <v>45124</v>
      </c>
      <c r="M1757" s="260" t="s">
        <v>20</v>
      </c>
    </row>
    <row r="1758" spans="1:13" x14ac:dyDescent="0.25">
      <c r="A1758" s="258" t="s">
        <v>267</v>
      </c>
      <c r="B1758" s="258" t="s">
        <v>268</v>
      </c>
      <c r="C1758" s="258" t="s">
        <v>269</v>
      </c>
      <c r="D1758" s="258" t="s">
        <v>567</v>
      </c>
      <c r="E1758" s="258">
        <v>7896000</v>
      </c>
      <c r="F1758" s="258" t="s">
        <v>3164</v>
      </c>
      <c r="G1758" s="258" t="s">
        <v>1219</v>
      </c>
      <c r="H1758" s="258">
        <v>2</v>
      </c>
      <c r="I1758" s="258" t="s">
        <v>3165</v>
      </c>
      <c r="J1758" s="258" t="s">
        <v>3186</v>
      </c>
      <c r="K1758" s="258" t="s">
        <v>3187</v>
      </c>
      <c r="L1758" s="259">
        <v>45124</v>
      </c>
      <c r="M1758" s="258" t="s">
        <v>20</v>
      </c>
    </row>
    <row r="1759" spans="1:13" x14ac:dyDescent="0.25">
      <c r="A1759" s="260" t="s">
        <v>267</v>
      </c>
      <c r="B1759" s="260" t="s">
        <v>268</v>
      </c>
      <c r="C1759" s="260" t="s">
        <v>269</v>
      </c>
      <c r="D1759" s="260" t="s">
        <v>558</v>
      </c>
      <c r="E1759" s="260">
        <v>94000</v>
      </c>
      <c r="F1759" s="260" t="s">
        <v>3164</v>
      </c>
      <c r="G1759" s="260" t="s">
        <v>1219</v>
      </c>
      <c r="H1759" s="260">
        <v>2</v>
      </c>
      <c r="I1759" s="260" t="s">
        <v>3165</v>
      </c>
      <c r="J1759" s="260" t="s">
        <v>3188</v>
      </c>
      <c r="K1759" s="260" t="s">
        <v>3189</v>
      </c>
      <c r="L1759" s="261">
        <v>45124</v>
      </c>
      <c r="M1759" s="260" t="s">
        <v>20</v>
      </c>
    </row>
    <row r="1760" spans="1:13" x14ac:dyDescent="0.25">
      <c r="A1760" s="258" t="s">
        <v>267</v>
      </c>
      <c r="B1760" s="258" t="s">
        <v>268</v>
      </c>
      <c r="C1760" s="258" t="s">
        <v>269</v>
      </c>
      <c r="D1760" s="258" t="s">
        <v>47</v>
      </c>
      <c r="E1760" s="258">
        <v>5</v>
      </c>
      <c r="F1760" s="258" t="s">
        <v>3164</v>
      </c>
      <c r="G1760" s="258" t="s">
        <v>1219</v>
      </c>
      <c r="H1760" s="258">
        <v>2</v>
      </c>
      <c r="I1760" s="258" t="s">
        <v>3165</v>
      </c>
      <c r="J1760" s="258" t="s">
        <v>3190</v>
      </c>
      <c r="K1760" s="258" t="s">
        <v>3191</v>
      </c>
      <c r="L1760" s="259">
        <v>45124</v>
      </c>
      <c r="M1760" s="258" t="s">
        <v>20</v>
      </c>
    </row>
    <row r="1761" spans="1:13" x14ac:dyDescent="0.25">
      <c r="A1761" s="260" t="s">
        <v>941</v>
      </c>
      <c r="B1761" s="260" t="s">
        <v>942</v>
      </c>
      <c r="C1761" s="260" t="s">
        <v>943</v>
      </c>
      <c r="D1761" s="260" t="s">
        <v>927</v>
      </c>
      <c r="E1761" s="260">
        <v>12168</v>
      </c>
      <c r="F1761" s="260" t="s">
        <v>3192</v>
      </c>
      <c r="G1761" s="260" t="s">
        <v>1219</v>
      </c>
      <c r="H1761" s="260">
        <v>2</v>
      </c>
      <c r="I1761" s="260" t="s">
        <v>3193</v>
      </c>
      <c r="J1761" s="260" t="s">
        <v>3194</v>
      </c>
      <c r="K1761" s="260" t="s">
        <v>3195</v>
      </c>
      <c r="L1761" s="261">
        <v>45126</v>
      </c>
      <c r="M1761" s="260" t="s">
        <v>526</v>
      </c>
    </row>
    <row r="1762" spans="1:13" x14ac:dyDescent="0.25">
      <c r="A1762" s="258" t="s">
        <v>941</v>
      </c>
      <c r="B1762" s="258" t="s">
        <v>942</v>
      </c>
      <c r="C1762" s="258" t="s">
        <v>943</v>
      </c>
      <c r="D1762" s="258" t="s">
        <v>47</v>
      </c>
      <c r="E1762" s="258">
        <v>2</v>
      </c>
      <c r="F1762" s="258" t="s">
        <v>3196</v>
      </c>
      <c r="G1762" s="258" t="s">
        <v>22</v>
      </c>
      <c r="H1762" s="258">
        <v>3</v>
      </c>
      <c r="I1762" s="258" t="s">
        <v>3197</v>
      </c>
      <c r="J1762" s="258" t="s">
        <v>3198</v>
      </c>
      <c r="K1762" s="258" t="s">
        <v>3199</v>
      </c>
      <c r="L1762" s="259">
        <v>45126</v>
      </c>
      <c r="M1762" s="258" t="s">
        <v>20</v>
      </c>
    </row>
    <row r="1763" spans="1:13" x14ac:dyDescent="0.25">
      <c r="A1763" s="260" t="s">
        <v>204</v>
      </c>
      <c r="B1763" s="260" t="s">
        <v>205</v>
      </c>
      <c r="C1763" s="260" t="s">
        <v>206</v>
      </c>
      <c r="D1763" s="260" t="s">
        <v>927</v>
      </c>
      <c r="E1763" s="260">
        <v>101000</v>
      </c>
      <c r="F1763" s="260" t="s">
        <v>3200</v>
      </c>
      <c r="G1763" s="260" t="s">
        <v>1219</v>
      </c>
      <c r="H1763" s="260">
        <v>2</v>
      </c>
      <c r="I1763" s="260" t="s">
        <v>3201</v>
      </c>
      <c r="J1763" s="260" t="s">
        <v>3202</v>
      </c>
      <c r="K1763" s="260" t="s">
        <v>3203</v>
      </c>
      <c r="L1763" s="261">
        <v>45126</v>
      </c>
      <c r="M1763" s="260" t="s">
        <v>20</v>
      </c>
    </row>
    <row r="1764" spans="1:13" x14ac:dyDescent="0.25">
      <c r="A1764" s="258" t="s">
        <v>204</v>
      </c>
      <c r="B1764" s="258" t="s">
        <v>205</v>
      </c>
      <c r="C1764" s="258" t="s">
        <v>206</v>
      </c>
      <c r="D1764" s="258" t="s">
        <v>932</v>
      </c>
      <c r="E1764" s="258">
        <v>1100000</v>
      </c>
      <c r="F1764" s="258" t="s">
        <v>3204</v>
      </c>
      <c r="G1764" s="258" t="s">
        <v>22</v>
      </c>
      <c r="H1764" s="258">
        <v>3</v>
      </c>
      <c r="I1764" s="258" t="s">
        <v>3205</v>
      </c>
      <c r="J1764" s="258" t="s">
        <v>3206</v>
      </c>
      <c r="K1764" s="258" t="s">
        <v>3207</v>
      </c>
      <c r="L1764" s="259">
        <v>45126</v>
      </c>
      <c r="M1764" s="258" t="s">
        <v>526</v>
      </c>
    </row>
    <row r="1765" spans="1:13" x14ac:dyDescent="0.25">
      <c r="A1765" s="260" t="s">
        <v>204</v>
      </c>
      <c r="B1765" s="260" t="s">
        <v>205</v>
      </c>
      <c r="C1765" s="260" t="s">
        <v>206</v>
      </c>
      <c r="D1765" s="260" t="s">
        <v>40</v>
      </c>
      <c r="E1765" s="260">
        <v>0</v>
      </c>
      <c r="F1765" s="260" t="s">
        <v>683</v>
      </c>
      <c r="G1765" s="260" t="s">
        <v>17</v>
      </c>
      <c r="H1765" s="260" t="s">
        <v>17</v>
      </c>
      <c r="I1765" s="260" t="s">
        <v>683</v>
      </c>
      <c r="J1765" s="260" t="s">
        <v>3208</v>
      </c>
      <c r="K1765" s="260" t="s">
        <v>3209</v>
      </c>
      <c r="L1765" s="261">
        <v>45126</v>
      </c>
      <c r="M1765" s="260" t="s">
        <v>20</v>
      </c>
    </row>
    <row r="1766" spans="1:13" x14ac:dyDescent="0.25">
      <c r="A1766" s="258" t="s">
        <v>204</v>
      </c>
      <c r="B1766" s="258" t="s">
        <v>205</v>
      </c>
      <c r="C1766" s="258" t="s">
        <v>206</v>
      </c>
      <c r="D1766" s="258" t="s">
        <v>544</v>
      </c>
      <c r="E1766" s="258">
        <v>1100000</v>
      </c>
      <c r="F1766" s="258" t="s">
        <v>3204</v>
      </c>
      <c r="G1766" s="258" t="s">
        <v>22</v>
      </c>
      <c r="H1766" s="258">
        <v>3</v>
      </c>
      <c r="I1766" s="258" t="s">
        <v>3205</v>
      </c>
      <c r="J1766" s="258" t="s">
        <v>3210</v>
      </c>
      <c r="K1766" s="258" t="s">
        <v>3211</v>
      </c>
      <c r="L1766" s="259">
        <v>45126</v>
      </c>
      <c r="M1766" s="258" t="s">
        <v>526</v>
      </c>
    </row>
    <row r="1767" spans="1:13" x14ac:dyDescent="0.25">
      <c r="A1767" s="260" t="s">
        <v>464</v>
      </c>
      <c r="B1767" s="260" t="s">
        <v>465</v>
      </c>
      <c r="C1767" s="260" t="s">
        <v>466</v>
      </c>
      <c r="D1767" s="260" t="s">
        <v>1297</v>
      </c>
      <c r="E1767" s="260">
        <v>12288863</v>
      </c>
      <c r="F1767" s="260" t="s">
        <v>3212</v>
      </c>
      <c r="G1767" s="260" t="s">
        <v>1219</v>
      </c>
      <c r="H1767" s="260">
        <v>2</v>
      </c>
      <c r="I1767" s="260" t="s">
        <v>3213</v>
      </c>
      <c r="J1767" s="260" t="s">
        <v>3214</v>
      </c>
      <c r="K1767" s="260" t="s">
        <v>3215</v>
      </c>
      <c r="L1767" s="261">
        <v>45126</v>
      </c>
      <c r="M1767" s="260" t="s">
        <v>526</v>
      </c>
    </row>
    <row r="1768" spans="1:13" x14ac:dyDescent="0.25">
      <c r="A1768" s="258" t="s">
        <v>464</v>
      </c>
      <c r="B1768" s="258" t="s">
        <v>465</v>
      </c>
      <c r="C1768" s="258" t="s">
        <v>466</v>
      </c>
      <c r="D1768" s="258" t="s">
        <v>927</v>
      </c>
      <c r="E1768" s="258">
        <v>25680</v>
      </c>
      <c r="F1768" s="258" t="s">
        <v>3216</v>
      </c>
      <c r="G1768" s="258" t="s">
        <v>1219</v>
      </c>
      <c r="H1768" s="258">
        <v>2</v>
      </c>
      <c r="I1768" s="258" t="s">
        <v>3217</v>
      </c>
      <c r="J1768" s="258" t="s">
        <v>3218</v>
      </c>
      <c r="K1768" s="258" t="s">
        <v>3219</v>
      </c>
      <c r="L1768" s="259">
        <v>45126</v>
      </c>
      <c r="M1768" s="258" t="s">
        <v>526</v>
      </c>
    </row>
    <row r="1769" spans="1:13" x14ac:dyDescent="0.25">
      <c r="A1769" s="260" t="s">
        <v>464</v>
      </c>
      <c r="B1769" s="260" t="s">
        <v>465</v>
      </c>
      <c r="C1769" s="260" t="s">
        <v>466</v>
      </c>
      <c r="D1769" s="260" t="s">
        <v>1006</v>
      </c>
      <c r="E1769" s="260">
        <v>12288863</v>
      </c>
      <c r="F1769" s="260" t="s">
        <v>3212</v>
      </c>
      <c r="G1769" s="260" t="s">
        <v>1219</v>
      </c>
      <c r="H1769" s="260">
        <v>2</v>
      </c>
      <c r="I1769" s="260" t="s">
        <v>3217</v>
      </c>
      <c r="J1769" s="260" t="s">
        <v>3220</v>
      </c>
      <c r="K1769" s="260" t="s">
        <v>3221</v>
      </c>
      <c r="L1769" s="261">
        <v>45126</v>
      </c>
      <c r="M1769" s="260" t="s">
        <v>20</v>
      </c>
    </row>
    <row r="1770" spans="1:13" x14ac:dyDescent="0.25">
      <c r="A1770" s="258" t="s">
        <v>464</v>
      </c>
      <c r="B1770" s="258" t="s">
        <v>465</v>
      </c>
      <c r="C1770" s="258" t="s">
        <v>466</v>
      </c>
      <c r="D1770" s="258" t="s">
        <v>932</v>
      </c>
      <c r="E1770" s="258">
        <v>5330000</v>
      </c>
      <c r="F1770" s="258" t="s">
        <v>3212</v>
      </c>
      <c r="G1770" s="258" t="s">
        <v>1219</v>
      </c>
      <c r="H1770" s="258">
        <v>2</v>
      </c>
      <c r="I1770" s="258" t="s">
        <v>3222</v>
      </c>
      <c r="J1770" s="258" t="s">
        <v>3223</v>
      </c>
      <c r="K1770" s="258" t="s">
        <v>3224</v>
      </c>
      <c r="L1770" s="259">
        <v>45126</v>
      </c>
      <c r="M1770" s="258" t="s">
        <v>20</v>
      </c>
    </row>
    <row r="1771" spans="1:13" x14ac:dyDescent="0.25">
      <c r="A1771" s="260" t="s">
        <v>464</v>
      </c>
      <c r="B1771" s="260" t="s">
        <v>465</v>
      </c>
      <c r="C1771" s="260" t="s">
        <v>466</v>
      </c>
      <c r="D1771" s="260" t="s">
        <v>544</v>
      </c>
      <c r="E1771" s="260">
        <v>1156054</v>
      </c>
      <c r="F1771" s="260" t="s">
        <v>3212</v>
      </c>
      <c r="G1771" s="260" t="s">
        <v>1219</v>
      </c>
      <c r="H1771" s="260">
        <v>2</v>
      </c>
      <c r="I1771" s="260" t="s">
        <v>3225</v>
      </c>
      <c r="J1771" s="260" t="s">
        <v>3226</v>
      </c>
      <c r="K1771" s="260" t="s">
        <v>3227</v>
      </c>
      <c r="L1771" s="261">
        <v>45126</v>
      </c>
      <c r="M1771" s="260" t="s">
        <v>20</v>
      </c>
    </row>
    <row r="1772" spans="1:13" x14ac:dyDescent="0.25">
      <c r="A1772" s="258" t="s">
        <v>464</v>
      </c>
      <c r="B1772" s="258" t="s">
        <v>465</v>
      </c>
      <c r="C1772" s="258" t="s">
        <v>466</v>
      </c>
      <c r="D1772" s="258" t="s">
        <v>1193</v>
      </c>
      <c r="E1772" s="258">
        <v>6958863</v>
      </c>
      <c r="F1772" s="258" t="s">
        <v>3212</v>
      </c>
      <c r="G1772" s="258" t="s">
        <v>1219</v>
      </c>
      <c r="H1772" s="258">
        <v>2</v>
      </c>
      <c r="I1772" s="258" t="s">
        <v>3225</v>
      </c>
      <c r="J1772" s="258" t="s">
        <v>3226</v>
      </c>
      <c r="K1772" s="258" t="s">
        <v>3228</v>
      </c>
      <c r="L1772" s="259">
        <v>45126</v>
      </c>
      <c r="M1772" s="258" t="s">
        <v>20</v>
      </c>
    </row>
    <row r="1773" spans="1:13" x14ac:dyDescent="0.25">
      <c r="A1773" s="260" t="s">
        <v>464</v>
      </c>
      <c r="B1773" s="260" t="s">
        <v>465</v>
      </c>
      <c r="C1773" s="260" t="s">
        <v>466</v>
      </c>
      <c r="D1773" s="260" t="s">
        <v>569</v>
      </c>
      <c r="E1773" s="260">
        <v>4173946</v>
      </c>
      <c r="F1773" s="260" t="s">
        <v>3212</v>
      </c>
      <c r="G1773" s="260" t="s">
        <v>1219</v>
      </c>
      <c r="H1773" s="260">
        <v>2</v>
      </c>
      <c r="I1773" s="260" t="s">
        <v>3225</v>
      </c>
      <c r="J1773" s="260" t="s">
        <v>3226</v>
      </c>
      <c r="K1773" s="260" t="s">
        <v>3229</v>
      </c>
      <c r="L1773" s="261">
        <v>45126</v>
      </c>
      <c r="M1773" s="260" t="s">
        <v>20</v>
      </c>
    </row>
    <row r="1774" spans="1:13" x14ac:dyDescent="0.25">
      <c r="A1774" s="258" t="s">
        <v>464</v>
      </c>
      <c r="B1774" s="258" t="s">
        <v>465</v>
      </c>
      <c r="C1774" s="258" t="s">
        <v>466</v>
      </c>
      <c r="D1774" s="258" t="s">
        <v>562</v>
      </c>
      <c r="E1774" s="258">
        <v>1156054</v>
      </c>
      <c r="F1774" s="258" t="s">
        <v>3212</v>
      </c>
      <c r="G1774" s="258" t="s">
        <v>1219</v>
      </c>
      <c r="H1774" s="258">
        <v>2</v>
      </c>
      <c r="I1774" s="258" t="s">
        <v>3225</v>
      </c>
      <c r="J1774" s="258" t="s">
        <v>3226</v>
      </c>
      <c r="K1774" s="258" t="s">
        <v>3230</v>
      </c>
      <c r="L1774" s="259">
        <v>45126</v>
      </c>
      <c r="M1774" s="258" t="s">
        <v>20</v>
      </c>
    </row>
    <row r="1775" spans="1:13" x14ac:dyDescent="0.25">
      <c r="A1775" s="260" t="s">
        <v>464</v>
      </c>
      <c r="B1775" s="260" t="s">
        <v>465</v>
      </c>
      <c r="C1775" s="260" t="s">
        <v>466</v>
      </c>
      <c r="D1775" s="260" t="s">
        <v>567</v>
      </c>
      <c r="E1775" s="260">
        <v>0</v>
      </c>
      <c r="F1775" s="260" t="s">
        <v>3212</v>
      </c>
      <c r="G1775" s="260" t="s">
        <v>1219</v>
      </c>
      <c r="H1775" s="260">
        <v>2</v>
      </c>
      <c r="I1775" s="260" t="s">
        <v>3225</v>
      </c>
      <c r="J1775" s="260" t="s">
        <v>3226</v>
      </c>
      <c r="K1775" s="260" t="s">
        <v>3231</v>
      </c>
      <c r="L1775" s="261">
        <v>45126</v>
      </c>
      <c r="M1775" s="260" t="s">
        <v>20</v>
      </c>
    </row>
    <row r="1776" spans="1:13" x14ac:dyDescent="0.25">
      <c r="A1776" s="258" t="s">
        <v>464</v>
      </c>
      <c r="B1776" s="258" t="s">
        <v>465</v>
      </c>
      <c r="C1776" s="258" t="s">
        <v>466</v>
      </c>
      <c r="D1776" s="258" t="s">
        <v>558</v>
      </c>
      <c r="E1776" s="258">
        <v>0</v>
      </c>
      <c r="F1776" s="258" t="s">
        <v>3212</v>
      </c>
      <c r="G1776" s="258" t="s">
        <v>1219</v>
      </c>
      <c r="H1776" s="258">
        <v>2</v>
      </c>
      <c r="I1776" s="258" t="s">
        <v>3225</v>
      </c>
      <c r="J1776" s="258" t="s">
        <v>3226</v>
      </c>
      <c r="K1776" s="258" t="s">
        <v>3232</v>
      </c>
      <c r="L1776" s="259">
        <v>45126</v>
      </c>
      <c r="M1776" s="258" t="s">
        <v>20</v>
      </c>
    </row>
    <row r="1777" spans="1:13" x14ac:dyDescent="0.25">
      <c r="A1777" s="260" t="s">
        <v>464</v>
      </c>
      <c r="B1777" s="260" t="s">
        <v>465</v>
      </c>
      <c r="C1777" s="260" t="s">
        <v>466</v>
      </c>
      <c r="D1777" s="260" t="s">
        <v>47</v>
      </c>
      <c r="E1777" s="260">
        <v>5</v>
      </c>
      <c r="F1777" s="260" t="s">
        <v>3233</v>
      </c>
      <c r="G1777" s="260" t="s">
        <v>66</v>
      </c>
      <c r="H1777" s="260">
        <v>1</v>
      </c>
      <c r="I1777" s="260" t="s">
        <v>3234</v>
      </c>
      <c r="J1777" s="260" t="s">
        <v>3235</v>
      </c>
      <c r="K1777" s="260" t="s">
        <v>3236</v>
      </c>
      <c r="L1777" s="261">
        <v>45126</v>
      </c>
      <c r="M1777" s="260" t="s">
        <v>20</v>
      </c>
    </row>
    <row r="1778" spans="1:13" x14ac:dyDescent="0.25">
      <c r="A1778" s="258" t="s">
        <v>342</v>
      </c>
      <c r="B1778" s="258" t="s">
        <v>343</v>
      </c>
      <c r="C1778" s="258" t="s">
        <v>344</v>
      </c>
      <c r="D1778" s="258" t="s">
        <v>927</v>
      </c>
      <c r="E1778" s="258">
        <v>20524</v>
      </c>
      <c r="F1778" s="258" t="s">
        <v>3237</v>
      </c>
      <c r="G1778" s="258" t="s">
        <v>22</v>
      </c>
      <c r="H1778" s="258">
        <v>3</v>
      </c>
      <c r="I1778" s="258" t="s">
        <v>3238</v>
      </c>
      <c r="J1778" s="258" t="s">
        <v>3239</v>
      </c>
      <c r="K1778" s="258" t="s">
        <v>3240</v>
      </c>
      <c r="L1778" s="259">
        <v>45126</v>
      </c>
      <c r="M1778" s="258" t="s">
        <v>526</v>
      </c>
    </row>
    <row r="1779" spans="1:13" x14ac:dyDescent="0.25">
      <c r="A1779" s="260" t="s">
        <v>1745</v>
      </c>
      <c r="B1779" s="260" t="s">
        <v>1746</v>
      </c>
      <c r="C1779" s="260" t="s">
        <v>1682</v>
      </c>
      <c r="D1779" s="260" t="s">
        <v>40</v>
      </c>
      <c r="E1779" s="260" t="s">
        <v>17</v>
      </c>
      <c r="F1779" s="260" t="s">
        <v>17</v>
      </c>
      <c r="G1779" s="260" t="s">
        <v>17</v>
      </c>
      <c r="H1779" s="260" t="s">
        <v>17</v>
      </c>
      <c r="I1779" s="260" t="s">
        <v>17</v>
      </c>
      <c r="J1779" s="260" t="s">
        <v>1527</v>
      </c>
      <c r="K1779" s="260" t="s">
        <v>3241</v>
      </c>
      <c r="L1779" s="261">
        <v>45126</v>
      </c>
      <c r="M1779" s="260" t="s">
        <v>20</v>
      </c>
    </row>
    <row r="1780" spans="1:13" x14ac:dyDescent="0.25">
      <c r="A1780" s="258" t="s">
        <v>1910</v>
      </c>
      <c r="B1780" s="258" t="s">
        <v>1911</v>
      </c>
      <c r="C1780" s="258" t="s">
        <v>1912</v>
      </c>
      <c r="D1780" s="258" t="s">
        <v>38</v>
      </c>
      <c r="E1780" s="258">
        <v>44642</v>
      </c>
      <c r="F1780" s="258" t="s">
        <v>3242</v>
      </c>
      <c r="G1780" s="258" t="s">
        <v>1219</v>
      </c>
      <c r="H1780" s="258">
        <v>2</v>
      </c>
      <c r="I1780" s="258" t="s">
        <v>3243</v>
      </c>
      <c r="J1780" s="258" t="s">
        <v>3244</v>
      </c>
      <c r="K1780" s="258" t="s">
        <v>3245</v>
      </c>
      <c r="L1780" s="259">
        <v>45126</v>
      </c>
      <c r="M1780" s="258" t="s">
        <v>526</v>
      </c>
    </row>
    <row r="1781" spans="1:13" x14ac:dyDescent="0.25">
      <c r="A1781" s="260" t="s">
        <v>2221</v>
      </c>
      <c r="B1781" s="260" t="s">
        <v>2222</v>
      </c>
      <c r="C1781" s="260" t="s">
        <v>2223</v>
      </c>
      <c r="D1781" s="260" t="s">
        <v>932</v>
      </c>
      <c r="E1781" s="260">
        <v>3200000</v>
      </c>
      <c r="F1781" s="260" t="s">
        <v>2697</v>
      </c>
      <c r="G1781" s="260" t="s">
        <v>1219</v>
      </c>
      <c r="H1781" s="260">
        <v>2</v>
      </c>
      <c r="I1781" s="260" t="s">
        <v>2698</v>
      </c>
      <c r="J1781" s="260" t="s">
        <v>2617</v>
      </c>
      <c r="K1781" s="260" t="s">
        <v>3246</v>
      </c>
      <c r="L1781" s="261">
        <v>45126</v>
      </c>
      <c r="M1781" s="260" t="s">
        <v>20</v>
      </c>
    </row>
    <row r="1782" spans="1:13" x14ac:dyDescent="0.25">
      <c r="A1782" s="258" t="s">
        <v>2221</v>
      </c>
      <c r="B1782" s="258" t="s">
        <v>2222</v>
      </c>
      <c r="C1782" s="258" t="s">
        <v>2223</v>
      </c>
      <c r="D1782" s="258" t="s">
        <v>1193</v>
      </c>
      <c r="E1782" s="258">
        <v>6400000</v>
      </c>
      <c r="F1782" s="258" t="s">
        <v>2697</v>
      </c>
      <c r="G1782" s="258" t="s">
        <v>1219</v>
      </c>
      <c r="H1782" s="258">
        <v>2</v>
      </c>
      <c r="I1782" s="258" t="s">
        <v>2698</v>
      </c>
      <c r="J1782" s="258" t="s">
        <v>3247</v>
      </c>
      <c r="K1782" s="258" t="s">
        <v>3248</v>
      </c>
      <c r="L1782" s="259">
        <v>45126</v>
      </c>
      <c r="M1782" s="258" t="s">
        <v>526</v>
      </c>
    </row>
    <row r="1783" spans="1:13" x14ac:dyDescent="0.25">
      <c r="A1783" s="260" t="s">
        <v>2221</v>
      </c>
      <c r="B1783" s="260" t="s">
        <v>2222</v>
      </c>
      <c r="C1783" s="260" t="s">
        <v>2223</v>
      </c>
      <c r="D1783" s="260" t="s">
        <v>569</v>
      </c>
      <c r="E1783" s="260">
        <v>0</v>
      </c>
      <c r="F1783" s="260" t="s">
        <v>2697</v>
      </c>
      <c r="G1783" s="260" t="s">
        <v>1219</v>
      </c>
      <c r="H1783" s="260">
        <v>2</v>
      </c>
      <c r="I1783" s="260" t="s">
        <v>2698</v>
      </c>
      <c r="J1783" s="260" t="s">
        <v>2630</v>
      </c>
      <c r="K1783" s="260" t="s">
        <v>3249</v>
      </c>
      <c r="L1783" s="261">
        <v>45126</v>
      </c>
      <c r="M1783" s="260" t="s">
        <v>526</v>
      </c>
    </row>
    <row r="1784" spans="1:13" x14ac:dyDescent="0.25">
      <c r="A1784" s="258" t="s">
        <v>2673</v>
      </c>
      <c r="B1784" s="258" t="s">
        <v>2674</v>
      </c>
      <c r="C1784" s="258" t="s">
        <v>2675</v>
      </c>
      <c r="D1784" s="258" t="s">
        <v>769</v>
      </c>
      <c r="E1784" s="258">
        <v>242000</v>
      </c>
      <c r="F1784" s="258" t="s">
        <v>3250</v>
      </c>
      <c r="G1784" s="258" t="s">
        <v>1219</v>
      </c>
      <c r="H1784" s="258">
        <v>2</v>
      </c>
      <c r="I1784" s="258" t="s">
        <v>2680</v>
      </c>
      <c r="J1784" s="258" t="s">
        <v>3251</v>
      </c>
      <c r="K1784" s="258" t="s">
        <v>3252</v>
      </c>
      <c r="L1784" s="259">
        <v>45126</v>
      </c>
      <c r="M1784" s="258" t="s">
        <v>526</v>
      </c>
    </row>
    <row r="1785" spans="1:13" x14ac:dyDescent="0.25">
      <c r="A1785" s="260" t="s">
        <v>212</v>
      </c>
      <c r="B1785" s="260" t="s">
        <v>213</v>
      </c>
      <c r="C1785" s="260" t="s">
        <v>214</v>
      </c>
      <c r="D1785" s="260" t="s">
        <v>1297</v>
      </c>
      <c r="E1785" s="260">
        <v>63878267</v>
      </c>
      <c r="F1785" s="260" t="s">
        <v>3253</v>
      </c>
      <c r="G1785" s="260" t="s">
        <v>22</v>
      </c>
      <c r="H1785" s="260">
        <v>3</v>
      </c>
      <c r="I1785" s="260" t="s">
        <v>3254</v>
      </c>
      <c r="J1785" s="260" t="s">
        <v>3255</v>
      </c>
      <c r="K1785" s="260" t="s">
        <v>3256</v>
      </c>
      <c r="L1785" s="261">
        <v>45126</v>
      </c>
      <c r="M1785" s="260" t="s">
        <v>20</v>
      </c>
    </row>
    <row r="1786" spans="1:13" x14ac:dyDescent="0.25">
      <c r="A1786" s="258" t="s">
        <v>212</v>
      </c>
      <c r="B1786" s="258" t="s">
        <v>213</v>
      </c>
      <c r="C1786" s="258" t="s">
        <v>214</v>
      </c>
      <c r="D1786" s="258" t="s">
        <v>927</v>
      </c>
      <c r="E1786" s="258">
        <v>30342</v>
      </c>
      <c r="F1786" s="258" t="s">
        <v>3253</v>
      </c>
      <c r="G1786" s="258" t="s">
        <v>1219</v>
      </c>
      <c r="H1786" s="258">
        <v>2</v>
      </c>
      <c r="I1786" s="258" t="s">
        <v>3254</v>
      </c>
      <c r="J1786" s="258" t="s">
        <v>3257</v>
      </c>
      <c r="K1786" s="258" t="s">
        <v>3258</v>
      </c>
      <c r="L1786" s="259">
        <v>45126</v>
      </c>
      <c r="M1786" s="258" t="s">
        <v>20</v>
      </c>
    </row>
    <row r="1787" spans="1:13" x14ac:dyDescent="0.25">
      <c r="A1787" s="260" t="s">
        <v>212</v>
      </c>
      <c r="B1787" s="260" t="s">
        <v>213</v>
      </c>
      <c r="C1787" s="260" t="s">
        <v>214</v>
      </c>
      <c r="D1787" s="260" t="s">
        <v>569</v>
      </c>
      <c r="E1787" s="260">
        <v>0</v>
      </c>
      <c r="F1787" s="260" t="s">
        <v>17</v>
      </c>
      <c r="G1787" s="260" t="s">
        <v>1219</v>
      </c>
      <c r="H1787" s="260">
        <v>2</v>
      </c>
      <c r="I1787" s="260" t="s">
        <v>17</v>
      </c>
      <c r="J1787" s="260" t="s">
        <v>17</v>
      </c>
      <c r="K1787" s="260" t="s">
        <v>3259</v>
      </c>
      <c r="L1787" s="261">
        <v>45126</v>
      </c>
      <c r="M1787" s="260" t="s">
        <v>20</v>
      </c>
    </row>
    <row r="1788" spans="1:13" x14ac:dyDescent="0.25">
      <c r="A1788" s="258" t="s">
        <v>212</v>
      </c>
      <c r="B1788" s="258" t="s">
        <v>213</v>
      </c>
      <c r="C1788" s="258" t="s">
        <v>214</v>
      </c>
      <c r="D1788" s="258" t="s">
        <v>567</v>
      </c>
      <c r="E1788" s="258">
        <v>0</v>
      </c>
      <c r="F1788" s="258" t="s">
        <v>17</v>
      </c>
      <c r="G1788" s="258" t="s">
        <v>1219</v>
      </c>
      <c r="H1788" s="258">
        <v>2</v>
      </c>
      <c r="I1788" s="258" t="s">
        <v>3260</v>
      </c>
      <c r="J1788" s="258" t="s">
        <v>3261</v>
      </c>
      <c r="K1788" s="258" t="s">
        <v>3262</v>
      </c>
      <c r="L1788" s="259">
        <v>45126</v>
      </c>
      <c r="M1788" s="258" t="s">
        <v>20</v>
      </c>
    </row>
    <row r="1789" spans="1:13" x14ac:dyDescent="0.25">
      <c r="A1789" s="260" t="s">
        <v>212</v>
      </c>
      <c r="B1789" s="260" t="s">
        <v>213</v>
      </c>
      <c r="C1789" s="260" t="s">
        <v>214</v>
      </c>
      <c r="D1789" s="260" t="s">
        <v>558</v>
      </c>
      <c r="E1789" s="260">
        <v>0</v>
      </c>
      <c r="F1789" s="260" t="s">
        <v>17</v>
      </c>
      <c r="G1789" s="260" t="s">
        <v>1219</v>
      </c>
      <c r="H1789" s="260">
        <v>2</v>
      </c>
      <c r="I1789" s="260" t="s">
        <v>3260</v>
      </c>
      <c r="J1789" s="260" t="s">
        <v>3261</v>
      </c>
      <c r="K1789" s="260" t="s">
        <v>3263</v>
      </c>
      <c r="L1789" s="261">
        <v>45126</v>
      </c>
      <c r="M1789" s="260" t="s">
        <v>20</v>
      </c>
    </row>
    <row r="1790" spans="1:13" x14ac:dyDescent="0.25">
      <c r="A1790" s="258" t="s">
        <v>225</v>
      </c>
      <c r="B1790" s="258" t="s">
        <v>226</v>
      </c>
      <c r="C1790" s="258" t="s">
        <v>214</v>
      </c>
      <c r="D1790" s="258" t="s">
        <v>1297</v>
      </c>
      <c r="E1790" s="258">
        <v>63878267</v>
      </c>
      <c r="F1790" s="258" t="s">
        <v>3253</v>
      </c>
      <c r="G1790" s="258" t="s">
        <v>22</v>
      </c>
      <c r="H1790" s="258">
        <v>3</v>
      </c>
      <c r="I1790" s="258" t="s">
        <v>3254</v>
      </c>
      <c r="J1790" s="258" t="s">
        <v>3264</v>
      </c>
      <c r="K1790" s="258" t="s">
        <v>3265</v>
      </c>
      <c r="L1790" s="259">
        <v>45126</v>
      </c>
      <c r="M1790" s="258" t="s">
        <v>526</v>
      </c>
    </row>
    <row r="1791" spans="1:13" x14ac:dyDescent="0.25">
      <c r="A1791" s="260" t="s">
        <v>225</v>
      </c>
      <c r="B1791" s="260" t="s">
        <v>226</v>
      </c>
      <c r="C1791" s="260" t="s">
        <v>214</v>
      </c>
      <c r="D1791" s="260" t="s">
        <v>927</v>
      </c>
      <c r="E1791" s="260">
        <v>18330</v>
      </c>
      <c r="F1791" s="260" t="s">
        <v>3253</v>
      </c>
      <c r="G1791" s="260" t="s">
        <v>22</v>
      </c>
      <c r="H1791" s="260">
        <v>3</v>
      </c>
      <c r="I1791" s="260" t="s">
        <v>3266</v>
      </c>
      <c r="J1791" s="260" t="s">
        <v>3267</v>
      </c>
      <c r="K1791" s="260" t="s">
        <v>3268</v>
      </c>
      <c r="L1791" s="261">
        <v>45126</v>
      </c>
      <c r="M1791" s="260" t="s">
        <v>20</v>
      </c>
    </row>
    <row r="1792" spans="1:13" x14ac:dyDescent="0.25">
      <c r="A1792" s="258" t="s">
        <v>225</v>
      </c>
      <c r="B1792" s="258" t="s">
        <v>226</v>
      </c>
      <c r="C1792" s="258" t="s">
        <v>214</v>
      </c>
      <c r="D1792" s="258" t="s">
        <v>1006</v>
      </c>
      <c r="E1792" s="258">
        <v>3457560</v>
      </c>
      <c r="F1792" s="258" t="s">
        <v>3253</v>
      </c>
      <c r="G1792" s="258" t="s">
        <v>22</v>
      </c>
      <c r="H1792" s="258">
        <v>3</v>
      </c>
      <c r="I1792" s="258" t="s">
        <v>3266</v>
      </c>
      <c r="J1792" s="258" t="s">
        <v>3269</v>
      </c>
      <c r="K1792" s="258" t="s">
        <v>3270</v>
      </c>
      <c r="L1792" s="259">
        <v>45126</v>
      </c>
      <c r="M1792" s="258" t="s">
        <v>20</v>
      </c>
    </row>
    <row r="1793" spans="1:13" x14ac:dyDescent="0.25">
      <c r="A1793" s="260" t="s">
        <v>225</v>
      </c>
      <c r="B1793" s="260" t="s">
        <v>226</v>
      </c>
      <c r="C1793" s="260" t="s">
        <v>214</v>
      </c>
      <c r="D1793" s="260" t="s">
        <v>932</v>
      </c>
      <c r="E1793" s="260" t="s">
        <v>17</v>
      </c>
      <c r="F1793" s="260" t="s">
        <v>17</v>
      </c>
      <c r="G1793" s="260" t="s">
        <v>17</v>
      </c>
      <c r="H1793" s="260" t="s">
        <v>17</v>
      </c>
      <c r="I1793" s="260" t="s">
        <v>17</v>
      </c>
      <c r="J1793" s="260" t="s">
        <v>3271</v>
      </c>
      <c r="K1793" s="260" t="s">
        <v>3272</v>
      </c>
      <c r="L1793" s="261">
        <v>45126</v>
      </c>
      <c r="M1793" s="260" t="s">
        <v>20</v>
      </c>
    </row>
    <row r="1794" spans="1:13" x14ac:dyDescent="0.25">
      <c r="A1794" s="258" t="s">
        <v>225</v>
      </c>
      <c r="B1794" s="258" t="s">
        <v>226</v>
      </c>
      <c r="C1794" s="258" t="s">
        <v>214</v>
      </c>
      <c r="D1794" s="258" t="s">
        <v>769</v>
      </c>
      <c r="E1794" s="258" t="s">
        <v>17</v>
      </c>
      <c r="F1794" s="258" t="s">
        <v>17</v>
      </c>
      <c r="G1794" s="258" t="s">
        <v>17</v>
      </c>
      <c r="H1794" s="258" t="s">
        <v>17</v>
      </c>
      <c r="I1794" s="258" t="s">
        <v>17</v>
      </c>
      <c r="J1794" s="258" t="s">
        <v>18</v>
      </c>
      <c r="K1794" s="258" t="s">
        <v>3273</v>
      </c>
      <c r="L1794" s="259">
        <v>45126</v>
      </c>
      <c r="M1794" s="258" t="s">
        <v>20</v>
      </c>
    </row>
    <row r="1795" spans="1:13" x14ac:dyDescent="0.25">
      <c r="A1795" s="260" t="s">
        <v>225</v>
      </c>
      <c r="B1795" s="260" t="s">
        <v>226</v>
      </c>
      <c r="C1795" s="260" t="s">
        <v>214</v>
      </c>
      <c r="D1795" s="260" t="s">
        <v>40</v>
      </c>
      <c r="E1795" s="260" t="s">
        <v>17</v>
      </c>
      <c r="F1795" s="260" t="s">
        <v>17</v>
      </c>
      <c r="G1795" s="260" t="s">
        <v>17</v>
      </c>
      <c r="H1795" s="260" t="s">
        <v>17</v>
      </c>
      <c r="I1795" s="260" t="s">
        <v>17</v>
      </c>
      <c r="J1795" s="260" t="s">
        <v>18</v>
      </c>
      <c r="K1795" s="260" t="s">
        <v>3274</v>
      </c>
      <c r="L1795" s="261">
        <v>45126</v>
      </c>
      <c r="M1795" s="260" t="s">
        <v>20</v>
      </c>
    </row>
    <row r="1796" spans="1:13" x14ac:dyDescent="0.25">
      <c r="A1796" s="258" t="s">
        <v>225</v>
      </c>
      <c r="B1796" s="258" t="s">
        <v>226</v>
      </c>
      <c r="C1796" s="258" t="s">
        <v>214</v>
      </c>
      <c r="D1796" s="258" t="s">
        <v>544</v>
      </c>
      <c r="E1796" s="258" t="s">
        <v>17</v>
      </c>
      <c r="F1796" s="258" t="s">
        <v>17</v>
      </c>
      <c r="G1796" s="258" t="s">
        <v>17</v>
      </c>
      <c r="H1796" s="258" t="s">
        <v>17</v>
      </c>
      <c r="I1796" s="258" t="s">
        <v>17</v>
      </c>
      <c r="J1796" s="258" t="s">
        <v>3275</v>
      </c>
      <c r="K1796" s="258" t="s">
        <v>3276</v>
      </c>
      <c r="L1796" s="259">
        <v>45126</v>
      </c>
      <c r="M1796" s="258" t="s">
        <v>20</v>
      </c>
    </row>
    <row r="1797" spans="1:13" x14ac:dyDescent="0.25">
      <c r="A1797" s="260" t="s">
        <v>225</v>
      </c>
      <c r="B1797" s="260" t="s">
        <v>226</v>
      </c>
      <c r="C1797" s="260" t="s">
        <v>214</v>
      </c>
      <c r="D1797" s="260" t="s">
        <v>1193</v>
      </c>
      <c r="E1797" s="260">
        <v>3457560</v>
      </c>
      <c r="F1797" s="260" t="s">
        <v>3253</v>
      </c>
      <c r="G1797" s="260" t="s">
        <v>1219</v>
      </c>
      <c r="H1797" s="260">
        <v>2</v>
      </c>
      <c r="I1797" s="260" t="s">
        <v>3266</v>
      </c>
      <c r="J1797" s="260" t="s">
        <v>3277</v>
      </c>
      <c r="K1797" s="260" t="s">
        <v>3278</v>
      </c>
      <c r="L1797" s="261">
        <v>45126</v>
      </c>
      <c r="M1797" s="260" t="s">
        <v>526</v>
      </c>
    </row>
    <row r="1798" spans="1:13" x14ac:dyDescent="0.25">
      <c r="A1798" s="258" t="s">
        <v>225</v>
      </c>
      <c r="B1798" s="258" t="s">
        <v>226</v>
      </c>
      <c r="C1798" s="258" t="s">
        <v>214</v>
      </c>
      <c r="D1798" s="258" t="s">
        <v>569</v>
      </c>
      <c r="E1798" s="258" t="s">
        <v>17</v>
      </c>
      <c r="F1798" s="258" t="s">
        <v>17</v>
      </c>
      <c r="G1798" s="258" t="s">
        <v>17</v>
      </c>
      <c r="H1798" s="258" t="s">
        <v>17</v>
      </c>
      <c r="I1798" s="258" t="s">
        <v>17</v>
      </c>
      <c r="J1798" s="258" t="s">
        <v>3275</v>
      </c>
      <c r="K1798" s="258" t="s">
        <v>3279</v>
      </c>
      <c r="L1798" s="259">
        <v>45126</v>
      </c>
      <c r="M1798" s="258" t="s">
        <v>20</v>
      </c>
    </row>
    <row r="1799" spans="1:13" x14ac:dyDescent="0.25">
      <c r="A1799" s="260" t="s">
        <v>225</v>
      </c>
      <c r="B1799" s="260" t="s">
        <v>226</v>
      </c>
      <c r="C1799" s="260" t="s">
        <v>214</v>
      </c>
      <c r="D1799" s="260" t="s">
        <v>562</v>
      </c>
      <c r="E1799" s="260" t="s">
        <v>17</v>
      </c>
      <c r="F1799" s="260" t="s">
        <v>17</v>
      </c>
      <c r="G1799" s="260" t="s">
        <v>17</v>
      </c>
      <c r="H1799" s="260" t="s">
        <v>17</v>
      </c>
      <c r="I1799" s="260" t="s">
        <v>17</v>
      </c>
      <c r="J1799" s="260" t="s">
        <v>3275</v>
      </c>
      <c r="K1799" s="260" t="s">
        <v>3280</v>
      </c>
      <c r="L1799" s="261">
        <v>45126</v>
      </c>
      <c r="M1799" s="260" t="s">
        <v>20</v>
      </c>
    </row>
    <row r="1800" spans="1:13" x14ac:dyDescent="0.25">
      <c r="A1800" s="258" t="s">
        <v>225</v>
      </c>
      <c r="B1800" s="258" t="s">
        <v>226</v>
      </c>
      <c r="C1800" s="258" t="s">
        <v>214</v>
      </c>
      <c r="D1800" s="258" t="s">
        <v>567</v>
      </c>
      <c r="E1800" s="258" t="s">
        <v>17</v>
      </c>
      <c r="F1800" s="258" t="s">
        <v>17</v>
      </c>
      <c r="G1800" s="258" t="s">
        <v>17</v>
      </c>
      <c r="H1800" s="258" t="s">
        <v>17</v>
      </c>
      <c r="I1800" s="258" t="s">
        <v>17</v>
      </c>
      <c r="J1800" s="258" t="s">
        <v>3275</v>
      </c>
      <c r="K1800" s="258" t="s">
        <v>3281</v>
      </c>
      <c r="L1800" s="259">
        <v>45126</v>
      </c>
      <c r="M1800" s="258" t="s">
        <v>20</v>
      </c>
    </row>
    <row r="1801" spans="1:13" x14ac:dyDescent="0.25">
      <c r="A1801" s="260" t="s">
        <v>225</v>
      </c>
      <c r="B1801" s="260" t="s">
        <v>226</v>
      </c>
      <c r="C1801" s="260" t="s">
        <v>214</v>
      </c>
      <c r="D1801" s="260" t="s">
        <v>558</v>
      </c>
      <c r="E1801" s="260" t="s">
        <v>17</v>
      </c>
      <c r="F1801" s="260" t="s">
        <v>17</v>
      </c>
      <c r="G1801" s="260" t="s">
        <v>17</v>
      </c>
      <c r="H1801" s="260" t="s">
        <v>17</v>
      </c>
      <c r="I1801" s="260" t="s">
        <v>17</v>
      </c>
      <c r="J1801" s="260" t="s">
        <v>3275</v>
      </c>
      <c r="K1801" s="260" t="s">
        <v>3282</v>
      </c>
      <c r="L1801" s="261">
        <v>45126</v>
      </c>
      <c r="M1801" s="260" t="s">
        <v>20</v>
      </c>
    </row>
    <row r="1802" spans="1:13" x14ac:dyDescent="0.25">
      <c r="A1802" s="258" t="s">
        <v>235</v>
      </c>
      <c r="B1802" s="258" t="s">
        <v>236</v>
      </c>
      <c r="C1802" s="258" t="s">
        <v>214</v>
      </c>
      <c r="D1802" s="258" t="s">
        <v>1297</v>
      </c>
      <c r="E1802" s="258">
        <v>63878267</v>
      </c>
      <c r="F1802" s="258" t="s">
        <v>3253</v>
      </c>
      <c r="G1802" s="258" t="s">
        <v>22</v>
      </c>
      <c r="H1802" s="258">
        <v>3</v>
      </c>
      <c r="I1802" s="258" t="s">
        <v>3254</v>
      </c>
      <c r="J1802" s="258" t="s">
        <v>3264</v>
      </c>
      <c r="K1802" s="258" t="s">
        <v>3283</v>
      </c>
      <c r="L1802" s="259">
        <v>45126</v>
      </c>
      <c r="M1802" s="258" t="s">
        <v>20</v>
      </c>
    </row>
    <row r="1803" spans="1:13" x14ac:dyDescent="0.25">
      <c r="A1803" s="260" t="s">
        <v>235</v>
      </c>
      <c r="B1803" s="260" t="s">
        <v>236</v>
      </c>
      <c r="C1803" s="260" t="s">
        <v>214</v>
      </c>
      <c r="D1803" s="260" t="s">
        <v>927</v>
      </c>
      <c r="E1803" s="260">
        <v>12012</v>
      </c>
      <c r="F1803" s="260" t="s">
        <v>3253</v>
      </c>
      <c r="G1803" s="260" t="s">
        <v>1219</v>
      </c>
      <c r="H1803" s="260">
        <v>2</v>
      </c>
      <c r="I1803" s="260" t="s">
        <v>3284</v>
      </c>
      <c r="J1803" s="260" t="s">
        <v>3285</v>
      </c>
      <c r="K1803" s="260" t="s">
        <v>3286</v>
      </c>
      <c r="L1803" s="261">
        <v>45126</v>
      </c>
      <c r="M1803" s="260" t="s">
        <v>20</v>
      </c>
    </row>
    <row r="1804" spans="1:13" x14ac:dyDescent="0.25">
      <c r="A1804" s="258" t="s">
        <v>235</v>
      </c>
      <c r="B1804" s="258" t="s">
        <v>236</v>
      </c>
      <c r="C1804" s="258" t="s">
        <v>214</v>
      </c>
      <c r="D1804" s="258" t="s">
        <v>569</v>
      </c>
      <c r="E1804" s="258">
        <v>0</v>
      </c>
      <c r="F1804" s="258" t="s">
        <v>17</v>
      </c>
      <c r="G1804" s="258" t="s">
        <v>1219</v>
      </c>
      <c r="H1804" s="258">
        <v>2</v>
      </c>
      <c r="I1804" s="258" t="s">
        <v>17</v>
      </c>
      <c r="J1804" s="258" t="s">
        <v>3287</v>
      </c>
      <c r="K1804" s="258" t="s">
        <v>3288</v>
      </c>
      <c r="L1804" s="259">
        <v>45126</v>
      </c>
      <c r="M1804" s="258" t="s">
        <v>20</v>
      </c>
    </row>
    <row r="1805" spans="1:13" x14ac:dyDescent="0.25">
      <c r="A1805" s="260" t="s">
        <v>235</v>
      </c>
      <c r="B1805" s="260" t="s">
        <v>236</v>
      </c>
      <c r="C1805" s="260" t="s">
        <v>214</v>
      </c>
      <c r="D1805" s="260" t="s">
        <v>567</v>
      </c>
      <c r="E1805" s="260">
        <v>0</v>
      </c>
      <c r="F1805" s="260" t="s">
        <v>17</v>
      </c>
      <c r="G1805" s="260" t="s">
        <v>1219</v>
      </c>
      <c r="H1805" s="260">
        <v>2</v>
      </c>
      <c r="I1805" s="260" t="s">
        <v>17</v>
      </c>
      <c r="J1805" s="260" t="s">
        <v>3287</v>
      </c>
      <c r="K1805" s="260" t="s">
        <v>3289</v>
      </c>
      <c r="L1805" s="261">
        <v>45126</v>
      </c>
      <c r="M1805" s="260" t="s">
        <v>20</v>
      </c>
    </row>
    <row r="1806" spans="1:13" x14ac:dyDescent="0.25">
      <c r="A1806" s="258" t="s">
        <v>235</v>
      </c>
      <c r="B1806" s="258" t="s">
        <v>236</v>
      </c>
      <c r="C1806" s="258" t="s">
        <v>214</v>
      </c>
      <c r="D1806" s="258" t="s">
        <v>558</v>
      </c>
      <c r="E1806" s="258">
        <v>0</v>
      </c>
      <c r="F1806" s="258" t="s">
        <v>17</v>
      </c>
      <c r="G1806" s="258" t="s">
        <v>1219</v>
      </c>
      <c r="H1806" s="258">
        <v>2</v>
      </c>
      <c r="I1806" s="258" t="s">
        <v>17</v>
      </c>
      <c r="J1806" s="258" t="s">
        <v>3287</v>
      </c>
      <c r="K1806" s="258" t="s">
        <v>3290</v>
      </c>
      <c r="L1806" s="259">
        <v>45126</v>
      </c>
      <c r="M1806" s="258" t="s">
        <v>20</v>
      </c>
    </row>
    <row r="1807" spans="1:13" x14ac:dyDescent="0.25">
      <c r="A1807" s="260" t="s">
        <v>2278</v>
      </c>
      <c r="B1807" s="260" t="s">
        <v>2279</v>
      </c>
      <c r="C1807" s="260" t="s">
        <v>2280</v>
      </c>
      <c r="D1807" s="260" t="s">
        <v>47</v>
      </c>
      <c r="E1807" s="260">
        <v>1</v>
      </c>
      <c r="F1807" s="260" t="s">
        <v>3291</v>
      </c>
      <c r="G1807" s="260" t="s">
        <v>66</v>
      </c>
      <c r="H1807" s="260">
        <v>1</v>
      </c>
      <c r="I1807" s="260" t="s">
        <v>3292</v>
      </c>
      <c r="J1807" s="260" t="s">
        <v>3293</v>
      </c>
      <c r="K1807" s="260" t="s">
        <v>3294</v>
      </c>
      <c r="L1807" s="261">
        <v>45126</v>
      </c>
      <c r="M1807" s="260" t="s">
        <v>20</v>
      </c>
    </row>
    <row r="1808" spans="1:13" x14ac:dyDescent="0.25">
      <c r="A1808" s="258" t="s">
        <v>2467</v>
      </c>
      <c r="B1808" s="258" t="s">
        <v>2468</v>
      </c>
      <c r="C1808" s="258" t="s">
        <v>2469</v>
      </c>
      <c r="D1808" s="258" t="s">
        <v>558</v>
      </c>
      <c r="E1808" s="258">
        <v>0</v>
      </c>
      <c r="F1808" s="258" t="s">
        <v>17</v>
      </c>
      <c r="G1808" s="258" t="s">
        <v>17</v>
      </c>
      <c r="H1808" s="258" t="s">
        <v>17</v>
      </c>
      <c r="I1808" s="258" t="s">
        <v>3295</v>
      </c>
      <c r="J1808" s="258" t="s">
        <v>3296</v>
      </c>
      <c r="K1808" s="258" t="s">
        <v>3297</v>
      </c>
      <c r="L1808" s="259">
        <v>45126</v>
      </c>
      <c r="M1808" s="258" t="s">
        <v>20</v>
      </c>
    </row>
    <row r="1809" spans="1:13" x14ac:dyDescent="0.25">
      <c r="A1809" s="260" t="s">
        <v>2467</v>
      </c>
      <c r="B1809" s="260" t="s">
        <v>2468</v>
      </c>
      <c r="C1809" s="260" t="s">
        <v>2469</v>
      </c>
      <c r="D1809" s="260" t="s">
        <v>47</v>
      </c>
      <c r="E1809" s="260">
        <v>4</v>
      </c>
      <c r="F1809" s="260" t="s">
        <v>17</v>
      </c>
      <c r="G1809" s="260" t="s">
        <v>17</v>
      </c>
      <c r="H1809" s="260" t="s">
        <v>17</v>
      </c>
      <c r="I1809" s="260" t="s">
        <v>3295</v>
      </c>
      <c r="J1809" s="260" t="s">
        <v>3298</v>
      </c>
      <c r="K1809" s="260" t="s">
        <v>3299</v>
      </c>
      <c r="L1809" s="261">
        <v>45126</v>
      </c>
      <c r="M1809" s="260" t="s">
        <v>20</v>
      </c>
    </row>
    <row r="1810" spans="1:13" x14ac:dyDescent="0.25">
      <c r="A1810" s="258" t="s">
        <v>753</v>
      </c>
      <c r="B1810" s="258" t="s">
        <v>754</v>
      </c>
      <c r="C1810" s="258" t="s">
        <v>632</v>
      </c>
      <c r="D1810" s="258" t="s">
        <v>927</v>
      </c>
      <c r="E1810" s="258">
        <v>108869</v>
      </c>
      <c r="F1810" s="258" t="s">
        <v>3300</v>
      </c>
      <c r="G1810" s="258" t="s">
        <v>1219</v>
      </c>
      <c r="H1810" s="258">
        <v>2</v>
      </c>
      <c r="I1810" s="258" t="s">
        <v>3301</v>
      </c>
      <c r="J1810" s="258" t="s">
        <v>3302</v>
      </c>
      <c r="K1810" s="258" t="s">
        <v>3303</v>
      </c>
      <c r="L1810" s="259">
        <v>45127</v>
      </c>
      <c r="M1810" s="258" t="s">
        <v>526</v>
      </c>
    </row>
    <row r="1811" spans="1:13" x14ac:dyDescent="0.25">
      <c r="A1811" s="260" t="s">
        <v>753</v>
      </c>
      <c r="B1811" s="260" t="s">
        <v>754</v>
      </c>
      <c r="C1811" s="260" t="s">
        <v>632</v>
      </c>
      <c r="D1811" s="260" t="s">
        <v>1006</v>
      </c>
      <c r="E1811" s="260">
        <v>12674918</v>
      </c>
      <c r="F1811" s="260" t="s">
        <v>3300</v>
      </c>
      <c r="G1811" s="260" t="s">
        <v>22</v>
      </c>
      <c r="H1811" s="260">
        <v>3</v>
      </c>
      <c r="I1811" s="260" t="s">
        <v>3301</v>
      </c>
      <c r="J1811" s="260" t="s">
        <v>3304</v>
      </c>
      <c r="K1811" s="260" t="s">
        <v>3305</v>
      </c>
      <c r="L1811" s="261">
        <v>45127</v>
      </c>
      <c r="M1811" s="260" t="s">
        <v>526</v>
      </c>
    </row>
    <row r="1812" spans="1:13" x14ac:dyDescent="0.25">
      <c r="A1812" s="258" t="s">
        <v>735</v>
      </c>
      <c r="B1812" s="258" t="s">
        <v>736</v>
      </c>
      <c r="C1812" s="258" t="s">
        <v>632</v>
      </c>
      <c r="D1812" s="258" t="s">
        <v>927</v>
      </c>
      <c r="E1812" s="258">
        <v>237708</v>
      </c>
      <c r="F1812" s="258" t="s">
        <v>3300</v>
      </c>
      <c r="G1812" s="258" t="s">
        <v>1219</v>
      </c>
      <c r="H1812" s="258">
        <v>2</v>
      </c>
      <c r="I1812" s="258" t="s">
        <v>3306</v>
      </c>
      <c r="J1812" s="258" t="s">
        <v>3307</v>
      </c>
      <c r="K1812" s="258" t="s">
        <v>3308</v>
      </c>
      <c r="L1812" s="259">
        <v>45127</v>
      </c>
      <c r="M1812" s="258" t="s">
        <v>526</v>
      </c>
    </row>
    <row r="1813" spans="1:13" x14ac:dyDescent="0.25">
      <c r="A1813" s="260" t="s">
        <v>735</v>
      </c>
      <c r="B1813" s="260" t="s">
        <v>736</v>
      </c>
      <c r="C1813" s="260" t="s">
        <v>632</v>
      </c>
      <c r="D1813" s="260" t="s">
        <v>1006</v>
      </c>
      <c r="E1813" s="260">
        <v>42747599</v>
      </c>
      <c r="F1813" s="260" t="s">
        <v>3309</v>
      </c>
      <c r="G1813" s="260" t="s">
        <v>1219</v>
      </c>
      <c r="H1813" s="260">
        <v>2</v>
      </c>
      <c r="I1813" s="260" t="s">
        <v>3310</v>
      </c>
      <c r="J1813" s="260" t="s">
        <v>3311</v>
      </c>
      <c r="K1813" s="260" t="s">
        <v>3312</v>
      </c>
      <c r="L1813" s="261">
        <v>45127</v>
      </c>
      <c r="M1813" s="260" t="s">
        <v>526</v>
      </c>
    </row>
    <row r="1814" spans="1:13" x14ac:dyDescent="0.25">
      <c r="A1814" s="258" t="s">
        <v>735</v>
      </c>
      <c r="B1814" s="258" t="s">
        <v>736</v>
      </c>
      <c r="C1814" s="258" t="s">
        <v>632</v>
      </c>
      <c r="D1814" s="258" t="s">
        <v>932</v>
      </c>
      <c r="E1814" s="258">
        <v>23239237</v>
      </c>
      <c r="F1814" s="258" t="s">
        <v>3309</v>
      </c>
      <c r="G1814" s="258" t="s">
        <v>22</v>
      </c>
      <c r="H1814" s="258">
        <v>3</v>
      </c>
      <c r="I1814" s="258" t="s">
        <v>3310</v>
      </c>
      <c r="J1814" s="258" t="s">
        <v>3313</v>
      </c>
      <c r="K1814" s="258" t="s">
        <v>3314</v>
      </c>
      <c r="L1814" s="259">
        <v>45127</v>
      </c>
      <c r="M1814" s="258" t="s">
        <v>526</v>
      </c>
    </row>
    <row r="1815" spans="1:13" x14ac:dyDescent="0.25">
      <c r="A1815" s="260" t="s">
        <v>735</v>
      </c>
      <c r="B1815" s="260" t="s">
        <v>736</v>
      </c>
      <c r="C1815" s="260" t="s">
        <v>632</v>
      </c>
      <c r="D1815" s="260" t="s">
        <v>544</v>
      </c>
      <c r="E1815" s="260">
        <v>7424712</v>
      </c>
      <c r="F1815" s="260" t="s">
        <v>3309</v>
      </c>
      <c r="G1815" s="260" t="s">
        <v>22</v>
      </c>
      <c r="H1815" s="260">
        <v>3</v>
      </c>
      <c r="I1815" s="260" t="s">
        <v>3310</v>
      </c>
      <c r="J1815" s="260" t="s">
        <v>3315</v>
      </c>
      <c r="K1815" s="260" t="s">
        <v>3316</v>
      </c>
      <c r="L1815" s="261">
        <v>45127</v>
      </c>
      <c r="M1815" s="260" t="s">
        <v>526</v>
      </c>
    </row>
    <row r="1816" spans="1:13" x14ac:dyDescent="0.25">
      <c r="A1816" s="258" t="s">
        <v>735</v>
      </c>
      <c r="B1816" s="258" t="s">
        <v>736</v>
      </c>
      <c r="C1816" s="258" t="s">
        <v>632</v>
      </c>
      <c r="D1816" s="258" t="s">
        <v>1193</v>
      </c>
      <c r="E1816" s="258">
        <v>19508362</v>
      </c>
      <c r="F1816" s="258" t="s">
        <v>3309</v>
      </c>
      <c r="G1816" s="258" t="s">
        <v>22</v>
      </c>
      <c r="H1816" s="258">
        <v>3</v>
      </c>
      <c r="I1816" s="258" t="s">
        <v>3317</v>
      </c>
      <c r="J1816" s="258" t="s">
        <v>3318</v>
      </c>
      <c r="K1816" s="258" t="s">
        <v>3319</v>
      </c>
      <c r="L1816" s="259">
        <v>45127</v>
      </c>
      <c r="M1816" s="258" t="s">
        <v>526</v>
      </c>
    </row>
    <row r="1817" spans="1:13" x14ac:dyDescent="0.25">
      <c r="A1817" s="260" t="s">
        <v>735</v>
      </c>
      <c r="B1817" s="260" t="s">
        <v>736</v>
      </c>
      <c r="C1817" s="260" t="s">
        <v>632</v>
      </c>
      <c r="D1817" s="260" t="s">
        <v>569</v>
      </c>
      <c r="E1817" s="260">
        <v>15814525</v>
      </c>
      <c r="F1817" s="260" t="s">
        <v>3309</v>
      </c>
      <c r="G1817" s="260" t="s">
        <v>22</v>
      </c>
      <c r="H1817" s="260">
        <v>3</v>
      </c>
      <c r="I1817" s="260" t="s">
        <v>3317</v>
      </c>
      <c r="J1817" s="260" t="s">
        <v>3320</v>
      </c>
      <c r="K1817" s="260" t="s">
        <v>3321</v>
      </c>
      <c r="L1817" s="261">
        <v>45127</v>
      </c>
      <c r="M1817" s="260" t="s">
        <v>526</v>
      </c>
    </row>
    <row r="1818" spans="1:13" x14ac:dyDescent="0.25">
      <c r="A1818" s="258" t="s">
        <v>735</v>
      </c>
      <c r="B1818" s="258" t="s">
        <v>736</v>
      </c>
      <c r="C1818" s="258" t="s">
        <v>632</v>
      </c>
      <c r="D1818" s="258" t="s">
        <v>562</v>
      </c>
      <c r="E1818" s="258">
        <v>6993663</v>
      </c>
      <c r="F1818" s="258" t="s">
        <v>3309</v>
      </c>
      <c r="G1818" s="258" t="s">
        <v>22</v>
      </c>
      <c r="H1818" s="258">
        <v>3</v>
      </c>
      <c r="I1818" s="258" t="s">
        <v>3310</v>
      </c>
      <c r="J1818" s="258" t="s">
        <v>3322</v>
      </c>
      <c r="K1818" s="258" t="s">
        <v>3323</v>
      </c>
      <c r="L1818" s="259">
        <v>45127</v>
      </c>
      <c r="M1818" s="258" t="s">
        <v>526</v>
      </c>
    </row>
    <row r="1819" spans="1:13" x14ac:dyDescent="0.25">
      <c r="A1819" s="260" t="s">
        <v>735</v>
      </c>
      <c r="B1819" s="260" t="s">
        <v>736</v>
      </c>
      <c r="C1819" s="260" t="s">
        <v>632</v>
      </c>
      <c r="D1819" s="260" t="s">
        <v>567</v>
      </c>
      <c r="E1819" s="260">
        <v>431049</v>
      </c>
      <c r="F1819" s="260" t="s">
        <v>3309</v>
      </c>
      <c r="G1819" s="260" t="s">
        <v>22</v>
      </c>
      <c r="H1819" s="260">
        <v>3</v>
      </c>
      <c r="I1819" s="260" t="s">
        <v>3310</v>
      </c>
      <c r="J1819" s="260" t="s">
        <v>3322</v>
      </c>
      <c r="K1819" s="260" t="s">
        <v>3324</v>
      </c>
      <c r="L1819" s="261">
        <v>45127</v>
      </c>
      <c r="M1819" s="260" t="s">
        <v>526</v>
      </c>
    </row>
    <row r="1820" spans="1:13" x14ac:dyDescent="0.25">
      <c r="A1820" s="258" t="s">
        <v>735</v>
      </c>
      <c r="B1820" s="258" t="s">
        <v>736</v>
      </c>
      <c r="C1820" s="258" t="s">
        <v>632</v>
      </c>
      <c r="D1820" s="258" t="s">
        <v>558</v>
      </c>
      <c r="E1820" s="258">
        <v>0</v>
      </c>
      <c r="F1820" s="258" t="s">
        <v>3309</v>
      </c>
      <c r="G1820" s="258" t="s">
        <v>22</v>
      </c>
      <c r="H1820" s="258">
        <v>3</v>
      </c>
      <c r="I1820" s="258" t="s">
        <v>3310</v>
      </c>
      <c r="J1820" s="258" t="s">
        <v>3322</v>
      </c>
      <c r="K1820" s="258" t="s">
        <v>3325</v>
      </c>
      <c r="L1820" s="259">
        <v>45127</v>
      </c>
      <c r="M1820" s="258" t="s">
        <v>526</v>
      </c>
    </row>
    <row r="1821" spans="1:13" x14ac:dyDescent="0.25">
      <c r="A1821" s="260" t="s">
        <v>630</v>
      </c>
      <c r="B1821" s="260" t="s">
        <v>631</v>
      </c>
      <c r="C1821" s="260" t="s">
        <v>632</v>
      </c>
      <c r="D1821" s="260" t="s">
        <v>927</v>
      </c>
      <c r="E1821" s="260">
        <v>157918</v>
      </c>
      <c r="F1821" s="260" t="s">
        <v>3300</v>
      </c>
      <c r="G1821" s="260" t="s">
        <v>1219</v>
      </c>
      <c r="H1821" s="260">
        <v>2</v>
      </c>
      <c r="I1821" s="260" t="s">
        <v>3306</v>
      </c>
      <c r="J1821" s="260" t="s">
        <v>3326</v>
      </c>
      <c r="K1821" s="260" t="s">
        <v>3327</v>
      </c>
      <c r="L1821" s="261">
        <v>45127</v>
      </c>
      <c r="M1821" s="260" t="s">
        <v>526</v>
      </c>
    </row>
    <row r="1822" spans="1:13" x14ac:dyDescent="0.25">
      <c r="A1822" s="258" t="s">
        <v>630</v>
      </c>
      <c r="B1822" s="258" t="s">
        <v>631</v>
      </c>
      <c r="C1822" s="258" t="s">
        <v>632</v>
      </c>
      <c r="D1822" s="258" t="s">
        <v>1006</v>
      </c>
      <c r="E1822" s="258">
        <v>16100000</v>
      </c>
      <c r="F1822" s="258" t="s">
        <v>1763</v>
      </c>
      <c r="G1822" s="258" t="s">
        <v>1219</v>
      </c>
      <c r="H1822" s="258">
        <v>2</v>
      </c>
      <c r="I1822" s="258" t="s">
        <v>3328</v>
      </c>
      <c r="J1822" s="258" t="s">
        <v>3329</v>
      </c>
      <c r="K1822" s="258" t="s">
        <v>3330</v>
      </c>
      <c r="L1822" s="259">
        <v>45127</v>
      </c>
      <c r="M1822" s="258" t="s">
        <v>526</v>
      </c>
    </row>
    <row r="1823" spans="1:13" x14ac:dyDescent="0.25">
      <c r="A1823" s="260" t="s">
        <v>630</v>
      </c>
      <c r="B1823" s="260" t="s">
        <v>631</v>
      </c>
      <c r="C1823" s="260" t="s">
        <v>632</v>
      </c>
      <c r="D1823" s="260" t="s">
        <v>932</v>
      </c>
      <c r="E1823" s="260">
        <v>16100000</v>
      </c>
      <c r="F1823" s="260" t="s">
        <v>1763</v>
      </c>
      <c r="G1823" s="260" t="s">
        <v>1219</v>
      </c>
      <c r="H1823" s="260">
        <v>2</v>
      </c>
      <c r="I1823" s="260" t="s">
        <v>3328</v>
      </c>
      <c r="J1823" s="260" t="s">
        <v>3331</v>
      </c>
      <c r="K1823" s="260" t="s">
        <v>3332</v>
      </c>
      <c r="L1823" s="261">
        <v>45127</v>
      </c>
      <c r="M1823" s="260" t="s">
        <v>526</v>
      </c>
    </row>
    <row r="1824" spans="1:13" x14ac:dyDescent="0.25">
      <c r="A1824" s="258" t="s">
        <v>630</v>
      </c>
      <c r="B1824" s="258" t="s">
        <v>631</v>
      </c>
      <c r="C1824" s="258" t="s">
        <v>632</v>
      </c>
      <c r="D1824" s="258" t="s">
        <v>544</v>
      </c>
      <c r="E1824" s="258">
        <v>8300000</v>
      </c>
      <c r="F1824" s="258" t="s">
        <v>1763</v>
      </c>
      <c r="G1824" s="258" t="s">
        <v>1219</v>
      </c>
      <c r="H1824" s="258">
        <v>2</v>
      </c>
      <c r="I1824" s="258" t="s">
        <v>3328</v>
      </c>
      <c r="J1824" s="258" t="s">
        <v>3333</v>
      </c>
      <c r="K1824" s="258" t="s">
        <v>3334</v>
      </c>
      <c r="L1824" s="259">
        <v>45127</v>
      </c>
      <c r="M1824" s="258" t="s">
        <v>526</v>
      </c>
    </row>
    <row r="1825" spans="1:13" x14ac:dyDescent="0.25">
      <c r="A1825" s="260" t="s">
        <v>630</v>
      </c>
      <c r="B1825" s="260" t="s">
        <v>631</v>
      </c>
      <c r="C1825" s="260" t="s">
        <v>632</v>
      </c>
      <c r="D1825" s="260" t="s">
        <v>1193</v>
      </c>
      <c r="E1825" s="260">
        <v>2000000</v>
      </c>
      <c r="F1825" s="260" t="s">
        <v>1763</v>
      </c>
      <c r="G1825" s="260" t="s">
        <v>1219</v>
      </c>
      <c r="H1825" s="260">
        <v>2</v>
      </c>
      <c r="I1825" s="260" t="s">
        <v>3328</v>
      </c>
      <c r="J1825" s="260" t="s">
        <v>3335</v>
      </c>
      <c r="K1825" s="260" t="s">
        <v>3336</v>
      </c>
      <c r="L1825" s="261">
        <v>45127</v>
      </c>
      <c r="M1825" s="260" t="s">
        <v>526</v>
      </c>
    </row>
    <row r="1826" spans="1:13" x14ac:dyDescent="0.25">
      <c r="A1826" s="258" t="s">
        <v>630</v>
      </c>
      <c r="B1826" s="258" t="s">
        <v>631</v>
      </c>
      <c r="C1826" s="258" t="s">
        <v>632</v>
      </c>
      <c r="D1826" s="258" t="s">
        <v>569</v>
      </c>
      <c r="E1826" s="258">
        <v>5800000</v>
      </c>
      <c r="F1826" s="258" t="s">
        <v>1763</v>
      </c>
      <c r="G1826" s="258" t="s">
        <v>1219</v>
      </c>
      <c r="H1826" s="258">
        <v>2</v>
      </c>
      <c r="I1826" s="258" t="s">
        <v>3328</v>
      </c>
      <c r="J1826" s="258" t="s">
        <v>3335</v>
      </c>
      <c r="K1826" s="258" t="s">
        <v>3337</v>
      </c>
      <c r="L1826" s="259">
        <v>45127</v>
      </c>
      <c r="M1826" s="258" t="s">
        <v>526</v>
      </c>
    </row>
    <row r="1827" spans="1:13" x14ac:dyDescent="0.25">
      <c r="A1827" s="260" t="s">
        <v>630</v>
      </c>
      <c r="B1827" s="260" t="s">
        <v>631</v>
      </c>
      <c r="C1827" s="260" t="s">
        <v>632</v>
      </c>
      <c r="D1827" s="260" t="s">
        <v>562</v>
      </c>
      <c r="E1827" s="260">
        <v>5900000</v>
      </c>
      <c r="F1827" s="260" t="s">
        <v>1763</v>
      </c>
      <c r="G1827" s="260" t="s">
        <v>1219</v>
      </c>
      <c r="H1827" s="260">
        <v>2</v>
      </c>
      <c r="I1827" s="260" t="s">
        <v>3328</v>
      </c>
      <c r="J1827" s="260" t="s">
        <v>3335</v>
      </c>
      <c r="K1827" s="260" t="s">
        <v>3338</v>
      </c>
      <c r="L1827" s="261">
        <v>45127</v>
      </c>
      <c r="M1827" s="260" t="s">
        <v>526</v>
      </c>
    </row>
    <row r="1828" spans="1:13" x14ac:dyDescent="0.25">
      <c r="A1828" s="258" t="s">
        <v>630</v>
      </c>
      <c r="B1828" s="258" t="s">
        <v>631</v>
      </c>
      <c r="C1828" s="258" t="s">
        <v>632</v>
      </c>
      <c r="D1828" s="258" t="s">
        <v>567</v>
      </c>
      <c r="E1828" s="258">
        <v>2200000</v>
      </c>
      <c r="F1828" s="258" t="s">
        <v>1763</v>
      </c>
      <c r="G1828" s="258" t="s">
        <v>1219</v>
      </c>
      <c r="H1828" s="258">
        <v>2</v>
      </c>
      <c r="I1828" s="258" t="s">
        <v>3328</v>
      </c>
      <c r="J1828" s="258" t="s">
        <v>3335</v>
      </c>
      <c r="K1828" s="258" t="s">
        <v>3339</v>
      </c>
      <c r="L1828" s="259">
        <v>45127</v>
      </c>
      <c r="M1828" s="258" t="s">
        <v>526</v>
      </c>
    </row>
    <row r="1829" spans="1:13" x14ac:dyDescent="0.25">
      <c r="A1829" s="260" t="s">
        <v>630</v>
      </c>
      <c r="B1829" s="260" t="s">
        <v>631</v>
      </c>
      <c r="C1829" s="260" t="s">
        <v>632</v>
      </c>
      <c r="D1829" s="260" t="s">
        <v>558</v>
      </c>
      <c r="E1829" s="260">
        <v>200000</v>
      </c>
      <c r="F1829" s="260" t="s">
        <v>1763</v>
      </c>
      <c r="G1829" s="260" t="s">
        <v>1219</v>
      </c>
      <c r="H1829" s="260">
        <v>2</v>
      </c>
      <c r="I1829" s="260" t="s">
        <v>3328</v>
      </c>
      <c r="J1829" s="260" t="s">
        <v>3335</v>
      </c>
      <c r="K1829" s="260" t="s">
        <v>3340</v>
      </c>
      <c r="L1829" s="261">
        <v>45127</v>
      </c>
      <c r="M1829" s="260" t="s">
        <v>526</v>
      </c>
    </row>
    <row r="1830" spans="1:13" x14ac:dyDescent="0.25">
      <c r="A1830" s="258" t="s">
        <v>646</v>
      </c>
      <c r="B1830" s="258" t="s">
        <v>647</v>
      </c>
      <c r="C1830" s="258" t="s">
        <v>632</v>
      </c>
      <c r="D1830" s="258" t="s">
        <v>927</v>
      </c>
      <c r="E1830" s="258">
        <v>142964</v>
      </c>
      <c r="F1830" s="258" t="s">
        <v>3309</v>
      </c>
      <c r="G1830" s="258" t="s">
        <v>1219</v>
      </c>
      <c r="H1830" s="258">
        <v>2</v>
      </c>
      <c r="I1830" s="258" t="s">
        <v>3306</v>
      </c>
      <c r="J1830" s="258" t="s">
        <v>3341</v>
      </c>
      <c r="K1830" s="258" t="s">
        <v>3342</v>
      </c>
      <c r="L1830" s="259">
        <v>45127</v>
      </c>
      <c r="M1830" s="258" t="s">
        <v>526</v>
      </c>
    </row>
    <row r="1831" spans="1:13" x14ac:dyDescent="0.25">
      <c r="A1831" s="260" t="s">
        <v>646</v>
      </c>
      <c r="B1831" s="260" t="s">
        <v>647</v>
      </c>
      <c r="C1831" s="260" t="s">
        <v>632</v>
      </c>
      <c r="D1831" s="260" t="s">
        <v>1006</v>
      </c>
      <c r="E1831" s="260">
        <v>18000410</v>
      </c>
      <c r="F1831" s="260" t="s">
        <v>3309</v>
      </c>
      <c r="G1831" s="260" t="s">
        <v>22</v>
      </c>
      <c r="H1831" s="260">
        <v>3</v>
      </c>
      <c r="I1831" s="260" t="s">
        <v>3310</v>
      </c>
      <c r="J1831" s="260" t="s">
        <v>3343</v>
      </c>
      <c r="K1831" s="260" t="s">
        <v>3344</v>
      </c>
      <c r="L1831" s="261">
        <v>45127</v>
      </c>
      <c r="M1831" s="260" t="s">
        <v>526</v>
      </c>
    </row>
    <row r="1832" spans="1:13" x14ac:dyDescent="0.25">
      <c r="A1832" s="258" t="s">
        <v>646</v>
      </c>
      <c r="B1832" s="258" t="s">
        <v>647</v>
      </c>
      <c r="C1832" s="258" t="s">
        <v>632</v>
      </c>
      <c r="D1832" s="258" t="s">
        <v>932</v>
      </c>
      <c r="E1832" s="258">
        <v>8445232</v>
      </c>
      <c r="F1832" s="258" t="s">
        <v>3309</v>
      </c>
      <c r="G1832" s="258" t="s">
        <v>22</v>
      </c>
      <c r="H1832" s="258">
        <v>3</v>
      </c>
      <c r="I1832" s="258" t="s">
        <v>3310</v>
      </c>
      <c r="J1832" s="258" t="s">
        <v>3345</v>
      </c>
      <c r="K1832" s="258" t="s">
        <v>3346</v>
      </c>
      <c r="L1832" s="259">
        <v>45127</v>
      </c>
      <c r="M1832" s="258" t="s">
        <v>526</v>
      </c>
    </row>
    <row r="1833" spans="1:13" x14ac:dyDescent="0.25">
      <c r="A1833" s="260" t="s">
        <v>646</v>
      </c>
      <c r="B1833" s="260" t="s">
        <v>647</v>
      </c>
      <c r="C1833" s="260" t="s">
        <v>632</v>
      </c>
      <c r="D1833" s="260" t="s">
        <v>544</v>
      </c>
      <c r="E1833" s="260">
        <v>2468023</v>
      </c>
      <c r="F1833" s="260" t="s">
        <v>3309</v>
      </c>
      <c r="G1833" s="260" t="s">
        <v>22</v>
      </c>
      <c r="H1833" s="260">
        <v>3</v>
      </c>
      <c r="I1833" s="260" t="s">
        <v>3310</v>
      </c>
      <c r="J1833" s="260" t="s">
        <v>3347</v>
      </c>
      <c r="K1833" s="260" t="s">
        <v>3348</v>
      </c>
      <c r="L1833" s="261">
        <v>45127</v>
      </c>
      <c r="M1833" s="260" t="s">
        <v>526</v>
      </c>
    </row>
    <row r="1834" spans="1:13" x14ac:dyDescent="0.25">
      <c r="A1834" s="258" t="s">
        <v>646</v>
      </c>
      <c r="B1834" s="258" t="s">
        <v>647</v>
      </c>
      <c r="C1834" s="258" t="s">
        <v>632</v>
      </c>
      <c r="D1834" s="258" t="s">
        <v>1193</v>
      </c>
      <c r="E1834" s="258">
        <v>9555178</v>
      </c>
      <c r="F1834" s="258" t="s">
        <v>3309</v>
      </c>
      <c r="G1834" s="258" t="s">
        <v>22</v>
      </c>
      <c r="H1834" s="258">
        <v>3</v>
      </c>
      <c r="I1834" s="258" t="s">
        <v>3310</v>
      </c>
      <c r="J1834" s="258" t="s">
        <v>3349</v>
      </c>
      <c r="K1834" s="258" t="s">
        <v>3350</v>
      </c>
      <c r="L1834" s="259">
        <v>45127</v>
      </c>
      <c r="M1834" s="258" t="s">
        <v>526</v>
      </c>
    </row>
    <row r="1835" spans="1:13" x14ac:dyDescent="0.25">
      <c r="A1835" s="260" t="s">
        <v>646</v>
      </c>
      <c r="B1835" s="260" t="s">
        <v>647</v>
      </c>
      <c r="C1835" s="260" t="s">
        <v>632</v>
      </c>
      <c r="D1835" s="260" t="s">
        <v>569</v>
      </c>
      <c r="E1835" s="260">
        <v>5977209</v>
      </c>
      <c r="F1835" s="260" t="s">
        <v>3309</v>
      </c>
      <c r="G1835" s="260" t="s">
        <v>22</v>
      </c>
      <c r="H1835" s="260">
        <v>3</v>
      </c>
      <c r="I1835" s="260" t="s">
        <v>3317</v>
      </c>
      <c r="J1835" s="260" t="s">
        <v>3320</v>
      </c>
      <c r="K1835" s="260" t="s">
        <v>3351</v>
      </c>
      <c r="L1835" s="261">
        <v>45127</v>
      </c>
      <c r="M1835" s="260" t="s">
        <v>526</v>
      </c>
    </row>
    <row r="1836" spans="1:13" x14ac:dyDescent="0.25">
      <c r="A1836" s="258" t="s">
        <v>646</v>
      </c>
      <c r="B1836" s="258" t="s">
        <v>647</v>
      </c>
      <c r="C1836" s="258" t="s">
        <v>632</v>
      </c>
      <c r="D1836" s="258" t="s">
        <v>562</v>
      </c>
      <c r="E1836" s="258">
        <v>2468023</v>
      </c>
      <c r="F1836" s="258" t="s">
        <v>3309</v>
      </c>
      <c r="G1836" s="258" t="s">
        <v>22</v>
      </c>
      <c r="H1836" s="258">
        <v>3</v>
      </c>
      <c r="I1836" s="258" t="s">
        <v>3310</v>
      </c>
      <c r="J1836" s="258" t="s">
        <v>3352</v>
      </c>
      <c r="K1836" s="258" t="s">
        <v>3353</v>
      </c>
      <c r="L1836" s="259">
        <v>45127</v>
      </c>
      <c r="M1836" s="258" t="s">
        <v>526</v>
      </c>
    </row>
    <row r="1837" spans="1:13" x14ac:dyDescent="0.25">
      <c r="A1837" s="260" t="s">
        <v>646</v>
      </c>
      <c r="B1837" s="260" t="s">
        <v>647</v>
      </c>
      <c r="C1837" s="260" t="s">
        <v>632</v>
      </c>
      <c r="D1837" s="260" t="s">
        <v>567</v>
      </c>
      <c r="E1837" s="260">
        <v>0</v>
      </c>
      <c r="F1837" s="260" t="s">
        <v>3309</v>
      </c>
      <c r="G1837" s="260" t="s">
        <v>22</v>
      </c>
      <c r="H1837" s="260">
        <v>3</v>
      </c>
      <c r="I1837" s="260" t="s">
        <v>3310</v>
      </c>
      <c r="J1837" s="260" t="s">
        <v>3354</v>
      </c>
      <c r="K1837" s="260" t="s">
        <v>3355</v>
      </c>
      <c r="L1837" s="261">
        <v>45127</v>
      </c>
      <c r="M1837" s="260" t="s">
        <v>526</v>
      </c>
    </row>
    <row r="1838" spans="1:13" x14ac:dyDescent="0.25">
      <c r="A1838" s="258" t="s">
        <v>646</v>
      </c>
      <c r="B1838" s="258" t="s">
        <v>647</v>
      </c>
      <c r="C1838" s="258" t="s">
        <v>632</v>
      </c>
      <c r="D1838" s="258" t="s">
        <v>558</v>
      </c>
      <c r="E1838" s="258">
        <v>0</v>
      </c>
      <c r="F1838" s="258" t="s">
        <v>3309</v>
      </c>
      <c r="G1838" s="258" t="s">
        <v>22</v>
      </c>
      <c r="H1838" s="258">
        <v>3</v>
      </c>
      <c r="I1838" s="258" t="s">
        <v>3310</v>
      </c>
      <c r="J1838" s="258" t="s">
        <v>3354</v>
      </c>
      <c r="K1838" s="258" t="s">
        <v>3356</v>
      </c>
      <c r="L1838" s="259">
        <v>45127</v>
      </c>
      <c r="M1838" s="258" t="s">
        <v>526</v>
      </c>
    </row>
    <row r="1839" spans="1:13" x14ac:dyDescent="0.25">
      <c r="A1839" s="260" t="s">
        <v>656</v>
      </c>
      <c r="B1839" s="260" t="s">
        <v>657</v>
      </c>
      <c r="C1839" s="260" t="s">
        <v>632</v>
      </c>
      <c r="D1839" s="260" t="s">
        <v>927</v>
      </c>
      <c r="E1839" s="260">
        <v>910770</v>
      </c>
      <c r="F1839" s="260" t="s">
        <v>3357</v>
      </c>
      <c r="G1839" s="260" t="s">
        <v>33</v>
      </c>
      <c r="H1839" s="260">
        <v>2</v>
      </c>
      <c r="I1839" s="260" t="s">
        <v>3358</v>
      </c>
      <c r="J1839" s="260" t="s">
        <v>3359</v>
      </c>
      <c r="K1839" s="260" t="s">
        <v>3360</v>
      </c>
      <c r="L1839" s="261">
        <v>45127</v>
      </c>
      <c r="M1839" s="260" t="s">
        <v>526</v>
      </c>
    </row>
    <row r="1840" spans="1:13" x14ac:dyDescent="0.25">
      <c r="A1840" s="258" t="s">
        <v>576</v>
      </c>
      <c r="B1840" s="258" t="s">
        <v>577</v>
      </c>
      <c r="C1840" s="258" t="s">
        <v>87</v>
      </c>
      <c r="D1840" s="258" t="s">
        <v>927</v>
      </c>
      <c r="E1840" s="258">
        <v>98924</v>
      </c>
      <c r="F1840" s="258" t="s">
        <v>3361</v>
      </c>
      <c r="G1840" s="258" t="s">
        <v>1219</v>
      </c>
      <c r="H1840" s="258">
        <v>2</v>
      </c>
      <c r="I1840" s="258" t="s">
        <v>3217</v>
      </c>
      <c r="J1840" s="258" t="s">
        <v>3362</v>
      </c>
      <c r="K1840" s="258" t="s">
        <v>3363</v>
      </c>
      <c r="L1840" s="259">
        <v>45127</v>
      </c>
      <c r="M1840" s="258" t="s">
        <v>526</v>
      </c>
    </row>
    <row r="1841" spans="1:13" x14ac:dyDescent="0.25">
      <c r="A1841" s="260" t="s">
        <v>576</v>
      </c>
      <c r="B1841" s="260" t="s">
        <v>577</v>
      </c>
      <c r="C1841" s="260" t="s">
        <v>87</v>
      </c>
      <c r="D1841" s="260" t="s">
        <v>1006</v>
      </c>
      <c r="E1841" s="260">
        <v>2694100</v>
      </c>
      <c r="F1841" s="260" t="s">
        <v>3361</v>
      </c>
      <c r="G1841" s="260" t="s">
        <v>22</v>
      </c>
      <c r="H1841" s="260">
        <v>3</v>
      </c>
      <c r="I1841" s="260" t="s">
        <v>3217</v>
      </c>
      <c r="J1841" s="260" t="s">
        <v>3364</v>
      </c>
      <c r="K1841" s="260" t="s">
        <v>3365</v>
      </c>
      <c r="L1841" s="261">
        <v>45127</v>
      </c>
      <c r="M1841" s="260" t="s">
        <v>526</v>
      </c>
    </row>
    <row r="1842" spans="1:13" x14ac:dyDescent="0.25">
      <c r="A1842" s="258" t="s">
        <v>85</v>
      </c>
      <c r="B1842" s="258" t="s">
        <v>86</v>
      </c>
      <c r="C1842" s="258" t="s">
        <v>87</v>
      </c>
      <c r="D1842" s="258" t="s">
        <v>1297</v>
      </c>
      <c r="E1842" s="258">
        <v>16900000</v>
      </c>
      <c r="F1842" s="258" t="s">
        <v>3366</v>
      </c>
      <c r="G1842" s="258" t="s">
        <v>1219</v>
      </c>
      <c r="H1842" s="258">
        <v>2</v>
      </c>
      <c r="I1842" s="258" t="s">
        <v>3367</v>
      </c>
      <c r="J1842" s="258" t="s">
        <v>3368</v>
      </c>
      <c r="K1842" s="258" t="s">
        <v>3369</v>
      </c>
      <c r="L1842" s="259">
        <v>45127</v>
      </c>
      <c r="M1842" s="258" t="s">
        <v>526</v>
      </c>
    </row>
    <row r="1843" spans="1:13" x14ac:dyDescent="0.25">
      <c r="A1843" s="260" t="s">
        <v>85</v>
      </c>
      <c r="B1843" s="260" t="s">
        <v>86</v>
      </c>
      <c r="C1843" s="260" t="s">
        <v>87</v>
      </c>
      <c r="D1843" s="260" t="s">
        <v>927</v>
      </c>
      <c r="E1843" s="260">
        <v>627340</v>
      </c>
      <c r="F1843" s="260" t="s">
        <v>3370</v>
      </c>
      <c r="G1843" s="260" t="s">
        <v>66</v>
      </c>
      <c r="H1843" s="260">
        <v>1</v>
      </c>
      <c r="I1843" s="260" t="s">
        <v>3371</v>
      </c>
      <c r="J1843" s="260" t="s">
        <v>3372</v>
      </c>
      <c r="K1843" s="260" t="s">
        <v>3373</v>
      </c>
      <c r="L1843" s="261">
        <v>45127</v>
      </c>
      <c r="M1843" s="260" t="s">
        <v>526</v>
      </c>
    </row>
    <row r="1844" spans="1:13" x14ac:dyDescent="0.25">
      <c r="A1844" s="258" t="s">
        <v>85</v>
      </c>
      <c r="B1844" s="258" t="s">
        <v>86</v>
      </c>
      <c r="C1844" s="258" t="s">
        <v>87</v>
      </c>
      <c r="D1844" s="258" t="s">
        <v>1006</v>
      </c>
      <c r="E1844" s="258">
        <v>16900000</v>
      </c>
      <c r="F1844" s="258" t="s">
        <v>3366</v>
      </c>
      <c r="G1844" s="258" t="s">
        <v>1219</v>
      </c>
      <c r="H1844" s="258">
        <v>2</v>
      </c>
      <c r="I1844" s="258" t="s">
        <v>3367</v>
      </c>
      <c r="J1844" s="258" t="s">
        <v>3374</v>
      </c>
      <c r="K1844" s="258" t="s">
        <v>3375</v>
      </c>
      <c r="L1844" s="259">
        <v>45127</v>
      </c>
      <c r="M1844" s="258" t="s">
        <v>20</v>
      </c>
    </row>
    <row r="1845" spans="1:13" x14ac:dyDescent="0.25">
      <c r="A1845" s="260" t="s">
        <v>85</v>
      </c>
      <c r="B1845" s="260" t="s">
        <v>86</v>
      </c>
      <c r="C1845" s="260" t="s">
        <v>87</v>
      </c>
      <c r="D1845" s="260" t="s">
        <v>932</v>
      </c>
      <c r="E1845" s="260">
        <v>16900000</v>
      </c>
      <c r="F1845" s="260" t="s">
        <v>3366</v>
      </c>
      <c r="G1845" s="260" t="s">
        <v>1219</v>
      </c>
      <c r="H1845" s="260">
        <v>2</v>
      </c>
      <c r="I1845" s="260" t="s">
        <v>3367</v>
      </c>
      <c r="J1845" s="260" t="s">
        <v>3376</v>
      </c>
      <c r="K1845" s="260" t="s">
        <v>3377</v>
      </c>
      <c r="L1845" s="261">
        <v>45127</v>
      </c>
      <c r="M1845" s="260" t="s">
        <v>20</v>
      </c>
    </row>
    <row r="1846" spans="1:13" x14ac:dyDescent="0.25">
      <c r="A1846" s="258" t="s">
        <v>85</v>
      </c>
      <c r="B1846" s="258" t="s">
        <v>86</v>
      </c>
      <c r="C1846" s="258" t="s">
        <v>87</v>
      </c>
      <c r="D1846" s="258" t="s">
        <v>40</v>
      </c>
      <c r="E1846" s="258">
        <v>608</v>
      </c>
      <c r="F1846" s="258" t="s">
        <v>3378</v>
      </c>
      <c r="G1846" s="258" t="s">
        <v>22</v>
      </c>
      <c r="H1846" s="258">
        <v>3</v>
      </c>
      <c r="I1846" s="258" t="s">
        <v>3379</v>
      </c>
      <c r="J1846" s="258" t="s">
        <v>3380</v>
      </c>
      <c r="K1846" s="258" t="s">
        <v>3381</v>
      </c>
      <c r="L1846" s="259">
        <v>45127</v>
      </c>
      <c r="M1846" s="258" t="s">
        <v>526</v>
      </c>
    </row>
    <row r="1847" spans="1:13" x14ac:dyDescent="0.25">
      <c r="A1847" s="260" t="s">
        <v>85</v>
      </c>
      <c r="B1847" s="260" t="s">
        <v>86</v>
      </c>
      <c r="C1847" s="260" t="s">
        <v>87</v>
      </c>
      <c r="D1847" s="260" t="s">
        <v>544</v>
      </c>
      <c r="E1847" s="260">
        <v>8112000</v>
      </c>
      <c r="F1847" s="260" t="s">
        <v>3366</v>
      </c>
      <c r="G1847" s="260" t="s">
        <v>66</v>
      </c>
      <c r="H1847" s="260">
        <v>1</v>
      </c>
      <c r="I1847" s="260" t="s">
        <v>3367</v>
      </c>
      <c r="J1847" s="260" t="s">
        <v>3382</v>
      </c>
      <c r="K1847" s="260" t="s">
        <v>3383</v>
      </c>
      <c r="L1847" s="261">
        <v>45127</v>
      </c>
      <c r="M1847" s="260" t="s">
        <v>20</v>
      </c>
    </row>
    <row r="1848" spans="1:13" x14ac:dyDescent="0.25">
      <c r="A1848" s="258" t="s">
        <v>85</v>
      </c>
      <c r="B1848" s="258" t="s">
        <v>86</v>
      </c>
      <c r="C1848" s="258" t="s">
        <v>87</v>
      </c>
      <c r="D1848" s="258" t="s">
        <v>1193</v>
      </c>
      <c r="E1848" s="258">
        <v>0</v>
      </c>
      <c r="F1848" s="258" t="s">
        <v>3366</v>
      </c>
      <c r="G1848" s="258" t="s">
        <v>1219</v>
      </c>
      <c r="H1848" s="258">
        <v>2</v>
      </c>
      <c r="I1848" s="258" t="s">
        <v>3367</v>
      </c>
      <c r="J1848" s="258" t="s">
        <v>3384</v>
      </c>
      <c r="K1848" s="258" t="s">
        <v>3385</v>
      </c>
      <c r="L1848" s="259">
        <v>45127</v>
      </c>
      <c r="M1848" s="258" t="s">
        <v>20</v>
      </c>
    </row>
    <row r="1849" spans="1:13" x14ac:dyDescent="0.25">
      <c r="A1849" s="260" t="s">
        <v>85</v>
      </c>
      <c r="B1849" s="260" t="s">
        <v>86</v>
      </c>
      <c r="C1849" s="260" t="s">
        <v>87</v>
      </c>
      <c r="D1849" s="260" t="s">
        <v>569</v>
      </c>
      <c r="E1849" s="260">
        <v>8788000</v>
      </c>
      <c r="F1849" s="260" t="s">
        <v>3366</v>
      </c>
      <c r="G1849" s="260" t="s">
        <v>1219</v>
      </c>
      <c r="H1849" s="260">
        <v>2</v>
      </c>
      <c r="I1849" s="260" t="s">
        <v>3367</v>
      </c>
      <c r="J1849" s="260" t="s">
        <v>3182</v>
      </c>
      <c r="K1849" s="260" t="s">
        <v>3386</v>
      </c>
      <c r="L1849" s="261">
        <v>45127</v>
      </c>
      <c r="M1849" s="260" t="s">
        <v>20</v>
      </c>
    </row>
    <row r="1850" spans="1:13" x14ac:dyDescent="0.25">
      <c r="A1850" s="258" t="s">
        <v>85</v>
      </c>
      <c r="B1850" s="258" t="s">
        <v>86</v>
      </c>
      <c r="C1850" s="258" t="s">
        <v>87</v>
      </c>
      <c r="D1850" s="258" t="s">
        <v>562</v>
      </c>
      <c r="E1850" s="258">
        <v>4056000</v>
      </c>
      <c r="F1850" s="258" t="s">
        <v>3366</v>
      </c>
      <c r="G1850" s="258" t="s">
        <v>1219</v>
      </c>
      <c r="H1850" s="258">
        <v>2</v>
      </c>
      <c r="I1850" s="258" t="s">
        <v>3367</v>
      </c>
      <c r="J1850" s="258" t="s">
        <v>3387</v>
      </c>
      <c r="K1850" s="258" t="s">
        <v>3388</v>
      </c>
      <c r="L1850" s="259">
        <v>45127</v>
      </c>
      <c r="M1850" s="258" t="s">
        <v>20</v>
      </c>
    </row>
    <row r="1851" spans="1:13" x14ac:dyDescent="0.25">
      <c r="A1851" s="260" t="s">
        <v>85</v>
      </c>
      <c r="B1851" s="260" t="s">
        <v>86</v>
      </c>
      <c r="C1851" s="260" t="s">
        <v>87</v>
      </c>
      <c r="D1851" s="260" t="s">
        <v>567</v>
      </c>
      <c r="E1851" s="260">
        <v>2535000</v>
      </c>
      <c r="F1851" s="260" t="s">
        <v>3366</v>
      </c>
      <c r="G1851" s="260" t="s">
        <v>1219</v>
      </c>
      <c r="H1851" s="260">
        <v>2</v>
      </c>
      <c r="I1851" s="260" t="s">
        <v>3367</v>
      </c>
      <c r="J1851" s="260" t="s">
        <v>3387</v>
      </c>
      <c r="K1851" s="260" t="s">
        <v>3389</v>
      </c>
      <c r="L1851" s="261">
        <v>45127</v>
      </c>
      <c r="M1851" s="260" t="s">
        <v>20</v>
      </c>
    </row>
    <row r="1852" spans="1:13" x14ac:dyDescent="0.25">
      <c r="A1852" s="258" t="s">
        <v>85</v>
      </c>
      <c r="B1852" s="258" t="s">
        <v>86</v>
      </c>
      <c r="C1852" s="258" t="s">
        <v>87</v>
      </c>
      <c r="D1852" s="258" t="s">
        <v>558</v>
      </c>
      <c r="E1852" s="258">
        <v>1521000</v>
      </c>
      <c r="F1852" s="258" t="s">
        <v>3366</v>
      </c>
      <c r="G1852" s="258" t="s">
        <v>1219</v>
      </c>
      <c r="H1852" s="258">
        <v>2</v>
      </c>
      <c r="I1852" s="258" t="s">
        <v>3367</v>
      </c>
      <c r="J1852" s="258" t="s">
        <v>3387</v>
      </c>
      <c r="K1852" s="258" t="s">
        <v>3390</v>
      </c>
      <c r="L1852" s="259">
        <v>45127</v>
      </c>
      <c r="M1852" s="258" t="s">
        <v>20</v>
      </c>
    </row>
    <row r="1853" spans="1:13" x14ac:dyDescent="0.25">
      <c r="A1853" s="260" t="s">
        <v>85</v>
      </c>
      <c r="B1853" s="260" t="s">
        <v>86</v>
      </c>
      <c r="C1853" s="260" t="s">
        <v>87</v>
      </c>
      <c r="D1853" s="260" t="s">
        <v>47</v>
      </c>
      <c r="E1853" s="260">
        <v>5</v>
      </c>
      <c r="F1853" s="260" t="s">
        <v>3366</v>
      </c>
      <c r="G1853" s="260" t="s">
        <v>66</v>
      </c>
      <c r="H1853" s="260">
        <v>1</v>
      </c>
      <c r="I1853" s="260" t="s">
        <v>3367</v>
      </c>
      <c r="J1853" s="260" t="s">
        <v>3391</v>
      </c>
      <c r="K1853" s="260" t="s">
        <v>3392</v>
      </c>
      <c r="L1853" s="261">
        <v>45127</v>
      </c>
      <c r="M1853" s="260" t="s">
        <v>20</v>
      </c>
    </row>
    <row r="1854" spans="1:13" x14ac:dyDescent="0.25">
      <c r="A1854" s="258" t="s">
        <v>327</v>
      </c>
      <c r="B1854" s="258" t="s">
        <v>328</v>
      </c>
      <c r="C1854" s="258" t="s">
        <v>329</v>
      </c>
      <c r="D1854" s="258" t="s">
        <v>927</v>
      </c>
      <c r="E1854" s="258">
        <v>38244</v>
      </c>
      <c r="F1854" s="258" t="s">
        <v>3393</v>
      </c>
      <c r="G1854" s="258" t="s">
        <v>1219</v>
      </c>
      <c r="H1854" s="258">
        <v>2</v>
      </c>
      <c r="I1854" s="258" t="s">
        <v>3394</v>
      </c>
      <c r="J1854" s="258" t="s">
        <v>3395</v>
      </c>
      <c r="K1854" s="258" t="s">
        <v>3396</v>
      </c>
      <c r="L1854" s="259">
        <v>45127</v>
      </c>
      <c r="M1854" s="258" t="s">
        <v>526</v>
      </c>
    </row>
    <row r="1855" spans="1:13" x14ac:dyDescent="0.25">
      <c r="A1855" s="260" t="s">
        <v>1062</v>
      </c>
      <c r="B1855" s="260" t="s">
        <v>1063</v>
      </c>
      <c r="C1855" s="260" t="s">
        <v>329</v>
      </c>
      <c r="D1855" s="260" t="s">
        <v>927</v>
      </c>
      <c r="E1855" s="260">
        <v>543630</v>
      </c>
      <c r="F1855" s="260" t="s">
        <v>3397</v>
      </c>
      <c r="G1855" s="260" t="s">
        <v>1219</v>
      </c>
      <c r="H1855" s="260">
        <v>2</v>
      </c>
      <c r="I1855" s="260" t="s">
        <v>3398</v>
      </c>
      <c r="J1855" s="260" t="s">
        <v>3399</v>
      </c>
      <c r="K1855" s="260" t="s">
        <v>3400</v>
      </c>
      <c r="L1855" s="261">
        <v>45127</v>
      </c>
      <c r="M1855" s="260" t="s">
        <v>20</v>
      </c>
    </row>
    <row r="1856" spans="1:13" x14ac:dyDescent="0.25">
      <c r="A1856" s="258" t="s">
        <v>1048</v>
      </c>
      <c r="B1856" s="258" t="s">
        <v>1049</v>
      </c>
      <c r="C1856" s="258" t="s">
        <v>329</v>
      </c>
      <c r="D1856" s="258" t="s">
        <v>927</v>
      </c>
      <c r="E1856" s="258">
        <v>543630</v>
      </c>
      <c r="F1856" s="258" t="s">
        <v>3401</v>
      </c>
      <c r="G1856" s="258" t="s">
        <v>66</v>
      </c>
      <c r="H1856" s="258">
        <v>1</v>
      </c>
      <c r="I1856" s="258" t="s">
        <v>3402</v>
      </c>
      <c r="J1856" s="258" t="s">
        <v>3403</v>
      </c>
      <c r="K1856" s="258" t="s">
        <v>3404</v>
      </c>
      <c r="L1856" s="259">
        <v>45127</v>
      </c>
      <c r="M1856" s="258" t="s">
        <v>526</v>
      </c>
    </row>
    <row r="1857" spans="1:13" x14ac:dyDescent="0.25">
      <c r="A1857" s="260" t="s">
        <v>950</v>
      </c>
      <c r="B1857" s="260" t="s">
        <v>951</v>
      </c>
      <c r="C1857" s="260" t="s">
        <v>952</v>
      </c>
      <c r="D1857" s="260" t="s">
        <v>927</v>
      </c>
      <c r="E1857" s="260">
        <v>16458</v>
      </c>
      <c r="F1857" s="260" t="s">
        <v>3405</v>
      </c>
      <c r="G1857" s="260" t="s">
        <v>1219</v>
      </c>
      <c r="H1857" s="260">
        <v>2</v>
      </c>
      <c r="I1857" s="260" t="s">
        <v>3406</v>
      </c>
      <c r="J1857" s="260" t="s">
        <v>3407</v>
      </c>
      <c r="K1857" s="260" t="s">
        <v>3408</v>
      </c>
      <c r="L1857" s="261">
        <v>45127</v>
      </c>
      <c r="M1857" s="260" t="s">
        <v>526</v>
      </c>
    </row>
    <row r="1858" spans="1:13" x14ac:dyDescent="0.25">
      <c r="A1858" s="258" t="s">
        <v>1118</v>
      </c>
      <c r="B1858" s="258" t="s">
        <v>1119</v>
      </c>
      <c r="C1858" s="258" t="s">
        <v>1120</v>
      </c>
      <c r="D1858" s="258" t="s">
        <v>927</v>
      </c>
      <c r="E1858" s="258">
        <v>1955270</v>
      </c>
      <c r="F1858" s="258" t="s">
        <v>3409</v>
      </c>
      <c r="G1858" s="258" t="s">
        <v>1219</v>
      </c>
      <c r="H1858" s="258">
        <v>2</v>
      </c>
      <c r="I1858" s="258" t="s">
        <v>3410</v>
      </c>
      <c r="J1858" s="258" t="s">
        <v>3411</v>
      </c>
      <c r="K1858" s="258" t="s">
        <v>3412</v>
      </c>
      <c r="L1858" s="259">
        <v>45127</v>
      </c>
      <c r="M1858" s="258" t="s">
        <v>526</v>
      </c>
    </row>
    <row r="1859" spans="1:13" x14ac:dyDescent="0.25">
      <c r="A1859" s="260" t="s">
        <v>1118</v>
      </c>
      <c r="B1859" s="260" t="s">
        <v>1119</v>
      </c>
      <c r="C1859" s="260" t="s">
        <v>1120</v>
      </c>
      <c r="D1859" s="260" t="s">
        <v>854</v>
      </c>
      <c r="E1859" s="260">
        <v>43000</v>
      </c>
      <c r="F1859" s="260" t="s">
        <v>3413</v>
      </c>
      <c r="G1859" s="260" t="s">
        <v>1219</v>
      </c>
      <c r="H1859" s="260">
        <v>2</v>
      </c>
      <c r="I1859" s="260" t="s">
        <v>3414</v>
      </c>
      <c r="J1859" s="260" t="s">
        <v>3415</v>
      </c>
      <c r="K1859" s="260" t="s">
        <v>3416</v>
      </c>
      <c r="L1859" s="261">
        <v>45127</v>
      </c>
      <c r="M1859" s="260" t="s">
        <v>526</v>
      </c>
    </row>
    <row r="1860" spans="1:13" x14ac:dyDescent="0.25">
      <c r="A1860" s="258" t="s">
        <v>3417</v>
      </c>
      <c r="B1860" s="258" t="s">
        <v>3418</v>
      </c>
      <c r="C1860" s="258" t="s">
        <v>3419</v>
      </c>
      <c r="D1860" s="258" t="s">
        <v>927</v>
      </c>
      <c r="E1860" s="258">
        <v>91071.77</v>
      </c>
      <c r="F1860" s="258" t="s">
        <v>3420</v>
      </c>
      <c r="G1860" s="258" t="s">
        <v>1219</v>
      </c>
      <c r="H1860" s="258">
        <v>2</v>
      </c>
      <c r="I1860" s="258" t="s">
        <v>3421</v>
      </c>
      <c r="J1860" s="258" t="s">
        <v>3422</v>
      </c>
      <c r="K1860" s="258" t="s">
        <v>3423</v>
      </c>
      <c r="L1860" s="259">
        <v>45133</v>
      </c>
      <c r="M1860" s="258" t="s">
        <v>20</v>
      </c>
    </row>
    <row r="1861" spans="1:13" x14ac:dyDescent="0.25">
      <c r="A1861" s="260" t="s">
        <v>3417</v>
      </c>
      <c r="B1861" s="260" t="s">
        <v>3418</v>
      </c>
      <c r="C1861" s="260" t="s">
        <v>3419</v>
      </c>
      <c r="D1861" s="260" t="s">
        <v>38</v>
      </c>
      <c r="E1861" s="260" t="s">
        <v>17</v>
      </c>
      <c r="F1861" s="260" t="s">
        <v>17</v>
      </c>
      <c r="G1861" s="260" t="s">
        <v>17</v>
      </c>
      <c r="H1861" s="260" t="s">
        <v>17</v>
      </c>
      <c r="I1861" s="260" t="s">
        <v>17</v>
      </c>
      <c r="J1861" s="260" t="s">
        <v>17</v>
      </c>
      <c r="K1861" s="260" t="s">
        <v>3424</v>
      </c>
      <c r="L1861" s="261">
        <v>45133</v>
      </c>
      <c r="M1861" s="260" t="s">
        <v>20</v>
      </c>
    </row>
    <row r="1862" spans="1:13" x14ac:dyDescent="0.25">
      <c r="A1862" s="258" t="s">
        <v>3417</v>
      </c>
      <c r="B1862" s="258" t="s">
        <v>3418</v>
      </c>
      <c r="C1862" s="258" t="s">
        <v>3419</v>
      </c>
      <c r="D1862" s="258" t="s">
        <v>40</v>
      </c>
      <c r="E1862" s="258" t="s">
        <v>17</v>
      </c>
      <c r="F1862" s="258" t="s">
        <v>17</v>
      </c>
      <c r="G1862" s="258" t="s">
        <v>17</v>
      </c>
      <c r="H1862" s="258" t="s">
        <v>17</v>
      </c>
      <c r="I1862" s="258" t="s">
        <v>17</v>
      </c>
      <c r="J1862" s="258" t="s">
        <v>17</v>
      </c>
      <c r="K1862" s="258" t="s">
        <v>3425</v>
      </c>
      <c r="L1862" s="259">
        <v>45133</v>
      </c>
      <c r="M1862" s="258" t="s">
        <v>20</v>
      </c>
    </row>
    <row r="1863" spans="1:13" x14ac:dyDescent="0.25">
      <c r="A1863" s="260" t="s">
        <v>3417</v>
      </c>
      <c r="B1863" s="260" t="s">
        <v>3418</v>
      </c>
      <c r="C1863" s="260" t="s">
        <v>3419</v>
      </c>
      <c r="D1863" s="260" t="s">
        <v>16</v>
      </c>
      <c r="E1863" s="260" t="s">
        <v>17</v>
      </c>
      <c r="F1863" s="260" t="s">
        <v>17</v>
      </c>
      <c r="G1863" s="260" t="s">
        <v>17</v>
      </c>
      <c r="H1863" s="260" t="s">
        <v>17</v>
      </c>
      <c r="I1863" s="260" t="s">
        <v>17</v>
      </c>
      <c r="J1863" s="260" t="s">
        <v>17</v>
      </c>
      <c r="K1863" s="260" t="s">
        <v>3426</v>
      </c>
      <c r="L1863" s="261">
        <v>45133</v>
      </c>
      <c r="M1863" s="260" t="s">
        <v>20</v>
      </c>
    </row>
    <row r="1864" spans="1:13" x14ac:dyDescent="0.25">
      <c r="A1864" s="258" t="s">
        <v>3417</v>
      </c>
      <c r="B1864" s="258" t="s">
        <v>3418</v>
      </c>
      <c r="C1864" s="258" t="s">
        <v>3419</v>
      </c>
      <c r="D1864" s="258" t="s">
        <v>21</v>
      </c>
      <c r="E1864" s="258" t="s">
        <v>17</v>
      </c>
      <c r="F1864" s="258" t="s">
        <v>17</v>
      </c>
      <c r="G1864" s="258" t="s">
        <v>17</v>
      </c>
      <c r="H1864" s="258" t="s">
        <v>17</v>
      </c>
      <c r="I1864" s="258" t="s">
        <v>17</v>
      </c>
      <c r="J1864" s="258" t="s">
        <v>17</v>
      </c>
      <c r="K1864" s="258" t="s">
        <v>3427</v>
      </c>
      <c r="L1864" s="259">
        <v>45133</v>
      </c>
      <c r="M1864" s="258" t="s">
        <v>20</v>
      </c>
    </row>
    <row r="1865" spans="1:13" x14ac:dyDescent="0.25">
      <c r="A1865" s="260" t="s">
        <v>3417</v>
      </c>
      <c r="B1865" s="260" t="s">
        <v>3418</v>
      </c>
      <c r="C1865" s="260" t="s">
        <v>3419</v>
      </c>
      <c r="D1865" s="260" t="s">
        <v>1053</v>
      </c>
      <c r="E1865" s="260" t="s">
        <v>17</v>
      </c>
      <c r="F1865" s="260" t="s">
        <v>17</v>
      </c>
      <c r="G1865" s="260" t="s">
        <v>17</v>
      </c>
      <c r="H1865" s="260" t="s">
        <v>17</v>
      </c>
      <c r="I1865" s="260" t="s">
        <v>17</v>
      </c>
      <c r="J1865" s="260" t="s">
        <v>17</v>
      </c>
      <c r="K1865" s="260" t="s">
        <v>3428</v>
      </c>
      <c r="L1865" s="261">
        <v>45133</v>
      </c>
      <c r="M1865" s="260" t="s">
        <v>20</v>
      </c>
    </row>
    <row r="1866" spans="1:13" x14ac:dyDescent="0.25">
      <c r="A1866" s="258" t="s">
        <v>3417</v>
      </c>
      <c r="B1866" s="258" t="s">
        <v>3418</v>
      </c>
      <c r="C1866" s="258" t="s">
        <v>3419</v>
      </c>
      <c r="D1866" s="258" t="s">
        <v>24</v>
      </c>
      <c r="E1866" s="258" t="s">
        <v>17</v>
      </c>
      <c r="F1866" s="258" t="s">
        <v>17</v>
      </c>
      <c r="G1866" s="258" t="s">
        <v>17</v>
      </c>
      <c r="H1866" s="258" t="s">
        <v>17</v>
      </c>
      <c r="I1866" s="258" t="s">
        <v>17</v>
      </c>
      <c r="J1866" s="258" t="s">
        <v>17</v>
      </c>
      <c r="K1866" s="258" t="s">
        <v>3429</v>
      </c>
      <c r="L1866" s="259">
        <v>45133</v>
      </c>
      <c r="M1866" s="258" t="s">
        <v>20</v>
      </c>
    </row>
    <row r="1867" spans="1:13" x14ac:dyDescent="0.25">
      <c r="A1867" s="260" t="s">
        <v>3417</v>
      </c>
      <c r="B1867" s="260" t="s">
        <v>3418</v>
      </c>
      <c r="C1867" s="260" t="s">
        <v>3419</v>
      </c>
      <c r="D1867" s="260" t="s">
        <v>47</v>
      </c>
      <c r="E1867" s="260">
        <v>2</v>
      </c>
      <c r="F1867" s="260" t="s">
        <v>3430</v>
      </c>
      <c r="G1867" s="260" t="s">
        <v>1219</v>
      </c>
      <c r="H1867" s="260">
        <v>2</v>
      </c>
      <c r="I1867" s="260" t="s">
        <v>3431</v>
      </c>
      <c r="J1867" s="260" t="s">
        <v>3432</v>
      </c>
      <c r="K1867" s="260" t="s">
        <v>3433</v>
      </c>
      <c r="L1867" s="261">
        <v>45133</v>
      </c>
      <c r="M1867" s="260" t="s">
        <v>20</v>
      </c>
    </row>
    <row r="1868" spans="1:13" x14ac:dyDescent="0.25">
      <c r="A1868" s="258" t="s">
        <v>3417</v>
      </c>
      <c r="B1868" s="258" t="s">
        <v>3418</v>
      </c>
      <c r="C1868" s="258" t="s">
        <v>3419</v>
      </c>
      <c r="D1868" s="258" t="s">
        <v>26</v>
      </c>
      <c r="E1868" s="258" t="s">
        <v>17</v>
      </c>
      <c r="F1868" s="258" t="s">
        <v>17</v>
      </c>
      <c r="G1868" s="258" t="s">
        <v>17</v>
      </c>
      <c r="H1868" s="258" t="s">
        <v>17</v>
      </c>
      <c r="I1868" s="258" t="s">
        <v>17</v>
      </c>
      <c r="J1868" s="258" t="s">
        <v>17</v>
      </c>
      <c r="K1868" s="258" t="s">
        <v>3434</v>
      </c>
      <c r="L1868" s="259">
        <v>45133</v>
      </c>
      <c r="M1868" s="258" t="s">
        <v>20</v>
      </c>
    </row>
    <row r="1869" spans="1:13" x14ac:dyDescent="0.25">
      <c r="A1869" s="260" t="s">
        <v>3417</v>
      </c>
      <c r="B1869" s="260" t="s">
        <v>3418</v>
      </c>
      <c r="C1869" s="260" t="s">
        <v>3419</v>
      </c>
      <c r="D1869" s="260" t="s">
        <v>28</v>
      </c>
      <c r="E1869" s="260" t="s">
        <v>17</v>
      </c>
      <c r="F1869" s="260" t="s">
        <v>17</v>
      </c>
      <c r="G1869" s="260" t="s">
        <v>17</v>
      </c>
      <c r="H1869" s="260" t="s">
        <v>17</v>
      </c>
      <c r="I1869" s="260" t="s">
        <v>17</v>
      </c>
      <c r="J1869" s="260" t="s">
        <v>17</v>
      </c>
      <c r="K1869" s="260" t="s">
        <v>3435</v>
      </c>
      <c r="L1869" s="261">
        <v>45133</v>
      </c>
      <c r="M1869" s="260" t="s">
        <v>20</v>
      </c>
    </row>
    <row r="1870" spans="1:13" x14ac:dyDescent="0.25">
      <c r="A1870" s="258" t="s">
        <v>501</v>
      </c>
      <c r="B1870" s="258" t="s">
        <v>502</v>
      </c>
      <c r="C1870" s="258" t="s">
        <v>503</v>
      </c>
      <c r="D1870" s="258" t="s">
        <v>40</v>
      </c>
      <c r="E1870" s="258">
        <v>1</v>
      </c>
      <c r="F1870" s="258" t="s">
        <v>3436</v>
      </c>
      <c r="G1870" s="258" t="s">
        <v>66</v>
      </c>
      <c r="H1870" s="258">
        <v>1</v>
      </c>
      <c r="I1870" s="258" t="s">
        <v>3437</v>
      </c>
      <c r="J1870" s="258" t="s">
        <v>3438</v>
      </c>
      <c r="K1870" s="258" t="s">
        <v>3439</v>
      </c>
      <c r="L1870" s="259">
        <v>45133</v>
      </c>
      <c r="M1870" s="258" t="s">
        <v>20</v>
      </c>
    </row>
    <row r="1871" spans="1:13" x14ac:dyDescent="0.25">
      <c r="A1871" s="260" t="s">
        <v>961</v>
      </c>
      <c r="B1871" s="260" t="s">
        <v>962</v>
      </c>
      <c r="C1871" s="260" t="s">
        <v>963</v>
      </c>
      <c r="D1871" s="260" t="s">
        <v>927</v>
      </c>
      <c r="E1871" s="260">
        <v>28626</v>
      </c>
      <c r="F1871" s="260" t="s">
        <v>3440</v>
      </c>
      <c r="G1871" s="260" t="s">
        <v>1219</v>
      </c>
      <c r="H1871" s="260">
        <v>2</v>
      </c>
      <c r="I1871" s="260" t="s">
        <v>3441</v>
      </c>
      <c r="J1871" s="260" t="s">
        <v>3442</v>
      </c>
      <c r="K1871" s="260" t="s">
        <v>3443</v>
      </c>
      <c r="L1871" s="261">
        <v>45135</v>
      </c>
      <c r="M1871" s="260" t="s">
        <v>526</v>
      </c>
    </row>
    <row r="1872" spans="1:13" x14ac:dyDescent="0.25">
      <c r="A1872" s="258" t="s">
        <v>961</v>
      </c>
      <c r="B1872" s="258" t="s">
        <v>962</v>
      </c>
      <c r="C1872" s="258" t="s">
        <v>963</v>
      </c>
      <c r="D1872" s="258" t="s">
        <v>47</v>
      </c>
      <c r="E1872" s="258">
        <v>2</v>
      </c>
      <c r="F1872" s="258" t="s">
        <v>3444</v>
      </c>
      <c r="G1872" s="258" t="s">
        <v>22</v>
      </c>
      <c r="H1872" s="258">
        <v>3</v>
      </c>
      <c r="I1872" s="258" t="s">
        <v>3197</v>
      </c>
      <c r="J1872" s="258" t="s">
        <v>3198</v>
      </c>
      <c r="K1872" s="258" t="s">
        <v>3445</v>
      </c>
      <c r="L1872" s="259">
        <v>45135</v>
      </c>
      <c r="M1872" s="258" t="s">
        <v>20</v>
      </c>
    </row>
    <row r="1873" spans="1:13" x14ac:dyDescent="0.25">
      <c r="A1873" s="260" t="s">
        <v>796</v>
      </c>
      <c r="B1873" s="260" t="s">
        <v>797</v>
      </c>
      <c r="C1873" s="260" t="s">
        <v>300</v>
      </c>
      <c r="D1873" s="260" t="s">
        <v>927</v>
      </c>
      <c r="E1873" s="260">
        <v>383312</v>
      </c>
      <c r="F1873" s="260" t="s">
        <v>3446</v>
      </c>
      <c r="G1873" s="260" t="s">
        <v>1219</v>
      </c>
      <c r="H1873" s="260">
        <v>2</v>
      </c>
      <c r="I1873" s="260" t="s">
        <v>3447</v>
      </c>
      <c r="J1873" s="260" t="s">
        <v>3448</v>
      </c>
      <c r="K1873" s="260" t="s">
        <v>3449</v>
      </c>
      <c r="L1873" s="261">
        <v>45138</v>
      </c>
      <c r="M1873" s="260" t="s">
        <v>526</v>
      </c>
    </row>
    <row r="1874" spans="1:13" x14ac:dyDescent="0.25">
      <c r="A1874" s="258" t="s">
        <v>298</v>
      </c>
      <c r="B1874" s="258" t="s">
        <v>299</v>
      </c>
      <c r="C1874" s="258" t="s">
        <v>300</v>
      </c>
      <c r="D1874" s="258" t="s">
        <v>927</v>
      </c>
      <c r="E1874" s="258">
        <v>383312</v>
      </c>
      <c r="F1874" s="258" t="s">
        <v>3446</v>
      </c>
      <c r="G1874" s="258" t="s">
        <v>1219</v>
      </c>
      <c r="H1874" s="258">
        <v>2</v>
      </c>
      <c r="I1874" s="258" t="s">
        <v>3447</v>
      </c>
      <c r="J1874" s="258" t="s">
        <v>3448</v>
      </c>
      <c r="K1874" s="258" t="s">
        <v>3450</v>
      </c>
      <c r="L1874" s="259">
        <v>45138</v>
      </c>
      <c r="M1874" s="258" t="s">
        <v>526</v>
      </c>
    </row>
    <row r="1875" spans="1:13" x14ac:dyDescent="0.25">
      <c r="A1875" s="260" t="s">
        <v>304</v>
      </c>
      <c r="B1875" s="260" t="s">
        <v>305</v>
      </c>
      <c r="C1875" s="260" t="s">
        <v>300</v>
      </c>
      <c r="D1875" s="260" t="s">
        <v>927</v>
      </c>
      <c r="E1875" s="260">
        <v>36000</v>
      </c>
      <c r="F1875" s="260" t="s">
        <v>3451</v>
      </c>
      <c r="G1875" s="260" t="s">
        <v>66</v>
      </c>
      <c r="H1875" s="260">
        <v>1</v>
      </c>
      <c r="I1875" s="260" t="s">
        <v>3452</v>
      </c>
      <c r="J1875" s="260" t="s">
        <v>3453</v>
      </c>
      <c r="K1875" s="260" t="s">
        <v>3454</v>
      </c>
      <c r="L1875" s="261">
        <v>45138</v>
      </c>
      <c r="M1875" s="260" t="s">
        <v>526</v>
      </c>
    </row>
    <row r="1876" spans="1:13" x14ac:dyDescent="0.25">
      <c r="A1876" s="258" t="s">
        <v>549</v>
      </c>
      <c r="B1876" s="258" t="s">
        <v>550</v>
      </c>
      <c r="C1876" s="258" t="s">
        <v>551</v>
      </c>
      <c r="D1876" s="258" t="s">
        <v>769</v>
      </c>
      <c r="E1876" s="258">
        <v>321000</v>
      </c>
      <c r="F1876" s="258" t="s">
        <v>2807</v>
      </c>
      <c r="G1876" s="258" t="s">
        <v>22</v>
      </c>
      <c r="H1876" s="258">
        <v>3</v>
      </c>
      <c r="I1876" s="258" t="s">
        <v>2808</v>
      </c>
      <c r="J1876" s="258" t="s">
        <v>2809</v>
      </c>
      <c r="K1876" s="258" t="s">
        <v>3455</v>
      </c>
      <c r="L1876" s="259">
        <v>45138</v>
      </c>
      <c r="M1876" s="258" t="s">
        <v>526</v>
      </c>
    </row>
    <row r="1877" spans="1:13" x14ac:dyDescent="0.25">
      <c r="A1877" s="260" t="s">
        <v>1845</v>
      </c>
      <c r="B1877" s="260" t="s">
        <v>1846</v>
      </c>
      <c r="C1877" s="260" t="s">
        <v>513</v>
      </c>
      <c r="D1877" s="260" t="s">
        <v>40</v>
      </c>
      <c r="E1877" s="260">
        <v>698</v>
      </c>
      <c r="F1877" s="260" t="s">
        <v>3456</v>
      </c>
      <c r="G1877" s="260" t="s">
        <v>1219</v>
      </c>
      <c r="H1877" s="260">
        <v>2</v>
      </c>
      <c r="I1877" s="260" t="s">
        <v>3457</v>
      </c>
      <c r="J1877" s="260" t="s">
        <v>3458</v>
      </c>
      <c r="K1877" s="260" t="s">
        <v>3459</v>
      </c>
      <c r="L1877" s="261">
        <v>45138</v>
      </c>
      <c r="M1877" s="260" t="s">
        <v>20</v>
      </c>
    </row>
    <row r="1878" spans="1:13" x14ac:dyDescent="0.25">
      <c r="A1878" s="258" t="s">
        <v>1845</v>
      </c>
      <c r="B1878" s="258" t="s">
        <v>1846</v>
      </c>
      <c r="C1878" s="258" t="s">
        <v>513</v>
      </c>
      <c r="D1878" s="258" t="s">
        <v>21</v>
      </c>
      <c r="E1878" s="258">
        <v>199000</v>
      </c>
      <c r="F1878" s="258" t="s">
        <v>3456</v>
      </c>
      <c r="G1878" s="258" t="s">
        <v>1219</v>
      </c>
      <c r="H1878" s="258">
        <v>2</v>
      </c>
      <c r="I1878" s="258" t="s">
        <v>3457</v>
      </c>
      <c r="J1878" s="258" t="s">
        <v>3460</v>
      </c>
      <c r="K1878" s="258" t="s">
        <v>3461</v>
      </c>
      <c r="L1878" s="259">
        <v>45138</v>
      </c>
      <c r="M1878" s="258" t="s">
        <v>20</v>
      </c>
    </row>
    <row r="1879" spans="1:13" x14ac:dyDescent="0.25">
      <c r="A1879" s="260" t="s">
        <v>1853</v>
      </c>
      <c r="B1879" s="260" t="s">
        <v>1854</v>
      </c>
      <c r="C1879" s="260" t="s">
        <v>513</v>
      </c>
      <c r="D1879" s="260" t="s">
        <v>40</v>
      </c>
      <c r="E1879" s="260">
        <v>700</v>
      </c>
      <c r="F1879" s="260" t="s">
        <v>3462</v>
      </c>
      <c r="G1879" s="260" t="s">
        <v>1219</v>
      </c>
      <c r="H1879" s="260">
        <v>2</v>
      </c>
      <c r="I1879" s="260" t="s">
        <v>3463</v>
      </c>
      <c r="J1879" s="260" t="s">
        <v>3464</v>
      </c>
      <c r="K1879" s="260" t="s">
        <v>3465</v>
      </c>
      <c r="L1879" s="261">
        <v>45138</v>
      </c>
      <c r="M1879" s="260" t="s">
        <v>20</v>
      </c>
    </row>
    <row r="1880" spans="1:13" x14ac:dyDescent="0.25">
      <c r="A1880" s="258" t="s">
        <v>1853</v>
      </c>
      <c r="B1880" s="258" t="s">
        <v>1854</v>
      </c>
      <c r="C1880" s="258" t="s">
        <v>513</v>
      </c>
      <c r="D1880" s="258" t="s">
        <v>21</v>
      </c>
      <c r="E1880" s="258">
        <v>200900</v>
      </c>
      <c r="F1880" s="258" t="s">
        <v>3466</v>
      </c>
      <c r="G1880" s="258" t="s">
        <v>1219</v>
      </c>
      <c r="H1880" s="258">
        <v>2</v>
      </c>
      <c r="I1880" s="258" t="s">
        <v>3467</v>
      </c>
      <c r="J1880" s="258" t="s">
        <v>3468</v>
      </c>
      <c r="K1880" s="258" t="s">
        <v>3469</v>
      </c>
      <c r="L1880" s="259">
        <v>45138</v>
      </c>
      <c r="M1880" s="258" t="s">
        <v>20</v>
      </c>
    </row>
    <row r="1881" spans="1:13" x14ac:dyDescent="0.25">
      <c r="A1881" s="260" t="s">
        <v>1547</v>
      </c>
      <c r="B1881" s="260" t="s">
        <v>1548</v>
      </c>
      <c r="C1881" s="260" t="s">
        <v>1549</v>
      </c>
      <c r="D1881" s="260" t="s">
        <v>1006</v>
      </c>
      <c r="E1881" s="260">
        <v>11228821</v>
      </c>
      <c r="F1881" s="260" t="s">
        <v>3470</v>
      </c>
      <c r="G1881" s="260" t="s">
        <v>1219</v>
      </c>
      <c r="H1881" s="260">
        <v>2</v>
      </c>
      <c r="I1881" s="260" t="s">
        <v>3471</v>
      </c>
      <c r="J1881" s="260" t="s">
        <v>3472</v>
      </c>
      <c r="K1881" s="260" t="s">
        <v>3473</v>
      </c>
      <c r="L1881" s="261">
        <v>45138</v>
      </c>
      <c r="M1881" s="260" t="s">
        <v>20</v>
      </c>
    </row>
    <row r="1882" spans="1:13" x14ac:dyDescent="0.25">
      <c r="A1882" s="258" t="s">
        <v>970</v>
      </c>
      <c r="B1882" s="258" t="s">
        <v>971</v>
      </c>
      <c r="C1882" s="258" t="s">
        <v>366</v>
      </c>
      <c r="D1882" s="258" t="s">
        <v>562</v>
      </c>
      <c r="E1882" s="258">
        <v>2531400</v>
      </c>
      <c r="F1882" s="258" t="s">
        <v>3233</v>
      </c>
      <c r="G1882" s="258" t="s">
        <v>66</v>
      </c>
      <c r="H1882" s="258">
        <v>1</v>
      </c>
      <c r="I1882" s="258" t="s">
        <v>3474</v>
      </c>
      <c r="J1882" s="258" t="s">
        <v>3475</v>
      </c>
      <c r="K1882" s="258" t="s">
        <v>3476</v>
      </c>
      <c r="L1882" s="259">
        <v>45163</v>
      </c>
      <c r="M1882" s="258" t="s">
        <v>20</v>
      </c>
    </row>
    <row r="1883" spans="1:13" x14ac:dyDescent="0.25">
      <c r="A1883" s="260" t="s">
        <v>970</v>
      </c>
      <c r="B1883" s="260" t="s">
        <v>971</v>
      </c>
      <c r="C1883" s="260" t="s">
        <v>366</v>
      </c>
      <c r="D1883" s="260" t="s">
        <v>567</v>
      </c>
      <c r="E1883" s="260">
        <v>1743600</v>
      </c>
      <c r="F1883" s="260" t="s">
        <v>3233</v>
      </c>
      <c r="G1883" s="260" t="s">
        <v>66</v>
      </c>
      <c r="H1883" s="260">
        <v>1</v>
      </c>
      <c r="I1883" s="260" t="s">
        <v>3474</v>
      </c>
      <c r="J1883" s="260" t="s">
        <v>3477</v>
      </c>
      <c r="K1883" s="260" t="s">
        <v>3478</v>
      </c>
      <c r="L1883" s="261">
        <v>45163</v>
      </c>
      <c r="M1883" s="260" t="s">
        <v>20</v>
      </c>
    </row>
    <row r="1884" spans="1:13" x14ac:dyDescent="0.25">
      <c r="A1884" s="258" t="s">
        <v>970</v>
      </c>
      <c r="B1884" s="258" t="s">
        <v>971</v>
      </c>
      <c r="C1884" s="258" t="s">
        <v>366</v>
      </c>
      <c r="D1884" s="258" t="s">
        <v>558</v>
      </c>
      <c r="E1884" s="258">
        <v>1098000</v>
      </c>
      <c r="F1884" s="258" t="s">
        <v>3233</v>
      </c>
      <c r="G1884" s="258" t="s">
        <v>66</v>
      </c>
      <c r="H1884" s="258">
        <v>1</v>
      </c>
      <c r="I1884" s="258" t="s">
        <v>3474</v>
      </c>
      <c r="J1884" s="258" t="s">
        <v>3479</v>
      </c>
      <c r="K1884" s="258" t="s">
        <v>3480</v>
      </c>
      <c r="L1884" s="259">
        <v>45163</v>
      </c>
      <c r="M1884" s="258" t="s">
        <v>20</v>
      </c>
    </row>
    <row r="1885" spans="1:13" x14ac:dyDescent="0.25">
      <c r="A1885" s="260" t="s">
        <v>970</v>
      </c>
      <c r="B1885" s="260" t="s">
        <v>971</v>
      </c>
      <c r="C1885" s="260" t="s">
        <v>366</v>
      </c>
      <c r="D1885" s="260" t="s">
        <v>1193</v>
      </c>
      <c r="E1885" s="260">
        <v>12921132</v>
      </c>
      <c r="F1885" s="260" t="s">
        <v>3233</v>
      </c>
      <c r="G1885" s="260" t="s">
        <v>66</v>
      </c>
      <c r="H1885" s="260">
        <v>1</v>
      </c>
      <c r="I1885" s="260" t="s">
        <v>3474</v>
      </c>
      <c r="J1885" s="260" t="s">
        <v>3481</v>
      </c>
      <c r="K1885" s="260" t="s">
        <v>3482</v>
      </c>
      <c r="L1885" s="261">
        <v>45163</v>
      </c>
      <c r="M1885" s="260" t="s">
        <v>20</v>
      </c>
    </row>
    <row r="1886" spans="1:13" x14ac:dyDescent="0.25">
      <c r="A1886" s="258" t="s">
        <v>195</v>
      </c>
      <c r="B1886" s="258" t="s">
        <v>196</v>
      </c>
      <c r="C1886" s="258" t="s">
        <v>197</v>
      </c>
      <c r="D1886" s="258" t="s">
        <v>1193</v>
      </c>
      <c r="E1886" s="258">
        <v>82154502</v>
      </c>
      <c r="F1886" s="258" t="s">
        <v>1661</v>
      </c>
      <c r="G1886" s="258" t="s">
        <v>66</v>
      </c>
      <c r="H1886" s="258">
        <v>1</v>
      </c>
      <c r="I1886" s="258" t="s">
        <v>3483</v>
      </c>
      <c r="J1886" s="258" t="s">
        <v>3484</v>
      </c>
      <c r="K1886" s="258" t="s">
        <v>3485</v>
      </c>
      <c r="L1886" s="259">
        <v>45163</v>
      </c>
      <c r="M1886" s="258" t="s">
        <v>526</v>
      </c>
    </row>
    <row r="1887" spans="1:13" x14ac:dyDescent="0.25">
      <c r="A1887" s="260" t="s">
        <v>195</v>
      </c>
      <c r="B1887" s="260" t="s">
        <v>196</v>
      </c>
      <c r="C1887" s="260" t="s">
        <v>197</v>
      </c>
      <c r="D1887" s="260" t="s">
        <v>569</v>
      </c>
      <c r="E1887" s="260">
        <v>529000</v>
      </c>
      <c r="F1887" s="260" t="s">
        <v>1661</v>
      </c>
      <c r="G1887" s="260" t="s">
        <v>66</v>
      </c>
      <c r="H1887" s="260">
        <v>1</v>
      </c>
      <c r="I1887" s="260" t="s">
        <v>3483</v>
      </c>
      <c r="J1887" s="260" t="s">
        <v>3486</v>
      </c>
      <c r="K1887" s="260" t="s">
        <v>3487</v>
      </c>
      <c r="L1887" s="261">
        <v>45163</v>
      </c>
      <c r="M1887" s="260" t="s">
        <v>526</v>
      </c>
    </row>
    <row r="1888" spans="1:13" x14ac:dyDescent="0.25">
      <c r="A1888" s="258" t="s">
        <v>195</v>
      </c>
      <c r="B1888" s="258" t="s">
        <v>196</v>
      </c>
      <c r="C1888" s="258" t="s">
        <v>197</v>
      </c>
      <c r="D1888" s="258" t="s">
        <v>562</v>
      </c>
      <c r="E1888" s="258">
        <v>10300000</v>
      </c>
      <c r="F1888" s="258" t="s">
        <v>1661</v>
      </c>
      <c r="G1888" s="258" t="s">
        <v>66</v>
      </c>
      <c r="H1888" s="258">
        <v>1</v>
      </c>
      <c r="I1888" s="258" t="s">
        <v>3483</v>
      </c>
      <c r="J1888" s="258" t="s">
        <v>3488</v>
      </c>
      <c r="K1888" s="258" t="s">
        <v>3489</v>
      </c>
      <c r="L1888" s="259">
        <v>45163</v>
      </c>
      <c r="M1888" s="258" t="s">
        <v>526</v>
      </c>
    </row>
    <row r="1889" spans="1:13" x14ac:dyDescent="0.25">
      <c r="A1889" s="260" t="s">
        <v>195</v>
      </c>
      <c r="B1889" s="260" t="s">
        <v>196</v>
      </c>
      <c r="C1889" s="260" t="s">
        <v>197</v>
      </c>
      <c r="D1889" s="260" t="s">
        <v>567</v>
      </c>
      <c r="E1889" s="260">
        <v>10800000</v>
      </c>
      <c r="F1889" s="260" t="s">
        <v>1661</v>
      </c>
      <c r="G1889" s="260" t="s">
        <v>66</v>
      </c>
      <c r="H1889" s="260">
        <v>1</v>
      </c>
      <c r="I1889" s="260" t="s">
        <v>3483</v>
      </c>
      <c r="J1889" s="260" t="s">
        <v>3490</v>
      </c>
      <c r="K1889" s="260" t="s">
        <v>3491</v>
      </c>
      <c r="L1889" s="261">
        <v>45163</v>
      </c>
      <c r="M1889" s="260" t="s">
        <v>526</v>
      </c>
    </row>
    <row r="1890" spans="1:13" x14ac:dyDescent="0.25">
      <c r="A1890" s="258" t="s">
        <v>195</v>
      </c>
      <c r="B1890" s="258" t="s">
        <v>196</v>
      </c>
      <c r="C1890" s="258" t="s">
        <v>197</v>
      </c>
      <c r="D1890" s="258" t="s">
        <v>558</v>
      </c>
      <c r="E1890" s="258">
        <v>4800000</v>
      </c>
      <c r="F1890" s="258" t="s">
        <v>1661</v>
      </c>
      <c r="G1890" s="258" t="s">
        <v>66</v>
      </c>
      <c r="H1890" s="258">
        <v>1</v>
      </c>
      <c r="I1890" s="258" t="s">
        <v>3483</v>
      </c>
      <c r="J1890" s="258" t="s">
        <v>3492</v>
      </c>
      <c r="K1890" s="258" t="s">
        <v>3493</v>
      </c>
      <c r="L1890" s="259">
        <v>45163</v>
      </c>
      <c r="M1890" s="258" t="s">
        <v>526</v>
      </c>
    </row>
    <row r="1891" spans="1:13" x14ac:dyDescent="0.25">
      <c r="A1891" s="260" t="s">
        <v>195</v>
      </c>
      <c r="B1891" s="260" t="s">
        <v>196</v>
      </c>
      <c r="C1891" s="260" t="s">
        <v>197</v>
      </c>
      <c r="D1891" s="260" t="s">
        <v>1006</v>
      </c>
      <c r="E1891" s="260">
        <v>108583502</v>
      </c>
      <c r="F1891" s="260" t="s">
        <v>1661</v>
      </c>
      <c r="G1891" s="260" t="s">
        <v>66</v>
      </c>
      <c r="H1891" s="260">
        <v>1</v>
      </c>
      <c r="I1891" s="260" t="s">
        <v>3483</v>
      </c>
      <c r="J1891" s="260" t="s">
        <v>3494</v>
      </c>
      <c r="K1891" s="260" t="s">
        <v>3495</v>
      </c>
      <c r="L1891" s="261">
        <v>45163</v>
      </c>
      <c r="M1891" s="260" t="s">
        <v>526</v>
      </c>
    </row>
    <row r="1892" spans="1:13" x14ac:dyDescent="0.25">
      <c r="A1892" s="258" t="s">
        <v>195</v>
      </c>
      <c r="B1892" s="258" t="s">
        <v>196</v>
      </c>
      <c r="C1892" s="258" t="s">
        <v>197</v>
      </c>
      <c r="D1892" s="258" t="s">
        <v>932</v>
      </c>
      <c r="E1892" s="258">
        <v>26429000</v>
      </c>
      <c r="F1892" s="258" t="s">
        <v>1661</v>
      </c>
      <c r="G1892" s="258" t="s">
        <v>66</v>
      </c>
      <c r="H1892" s="258">
        <v>1</v>
      </c>
      <c r="I1892" s="258" t="s">
        <v>3483</v>
      </c>
      <c r="J1892" s="258" t="s">
        <v>3496</v>
      </c>
      <c r="K1892" s="258" t="s">
        <v>3497</v>
      </c>
      <c r="L1892" s="259">
        <v>45163</v>
      </c>
      <c r="M1892" s="258" t="s">
        <v>526</v>
      </c>
    </row>
    <row r="1893" spans="1:13" x14ac:dyDescent="0.25">
      <c r="A1893" s="260" t="s">
        <v>195</v>
      </c>
      <c r="B1893" s="260" t="s">
        <v>196</v>
      </c>
      <c r="C1893" s="260" t="s">
        <v>197</v>
      </c>
      <c r="D1893" s="260" t="s">
        <v>544</v>
      </c>
      <c r="E1893" s="260">
        <v>25900000</v>
      </c>
      <c r="F1893" s="260" t="s">
        <v>1661</v>
      </c>
      <c r="G1893" s="260" t="s">
        <v>66</v>
      </c>
      <c r="H1893" s="260">
        <v>1</v>
      </c>
      <c r="I1893" s="260" t="s">
        <v>3483</v>
      </c>
      <c r="J1893" s="260" t="s">
        <v>3498</v>
      </c>
      <c r="K1893" s="260" t="s">
        <v>3499</v>
      </c>
      <c r="L1893" s="261">
        <v>45163</v>
      </c>
      <c r="M1893" s="260" t="s">
        <v>526</v>
      </c>
    </row>
    <row r="1894" spans="1:13" x14ac:dyDescent="0.25">
      <c r="A1894" s="258" t="s">
        <v>970</v>
      </c>
      <c r="B1894" s="258" t="s">
        <v>971</v>
      </c>
      <c r="C1894" s="258" t="s">
        <v>366</v>
      </c>
      <c r="D1894" s="258" t="s">
        <v>932</v>
      </c>
      <c r="E1894" s="258">
        <v>5373000</v>
      </c>
      <c r="F1894" s="258" t="s">
        <v>3233</v>
      </c>
      <c r="G1894" s="258" t="s">
        <v>66</v>
      </c>
      <c r="H1894" s="258">
        <v>1</v>
      </c>
      <c r="I1894" s="258" t="s">
        <v>3474</v>
      </c>
      <c r="J1894" s="258" t="s">
        <v>3500</v>
      </c>
      <c r="K1894" s="258" t="s">
        <v>3501</v>
      </c>
      <c r="L1894" s="259">
        <v>45163</v>
      </c>
      <c r="M1894" s="258" t="s">
        <v>526</v>
      </c>
    </row>
    <row r="1895" spans="1:13" x14ac:dyDescent="0.25">
      <c r="A1895" s="260" t="s">
        <v>970</v>
      </c>
      <c r="B1895" s="260" t="s">
        <v>971</v>
      </c>
      <c r="C1895" s="260" t="s">
        <v>366</v>
      </c>
      <c r="D1895" s="260" t="s">
        <v>544</v>
      </c>
      <c r="E1895" s="260">
        <v>5373000</v>
      </c>
      <c r="F1895" s="260" t="s">
        <v>3233</v>
      </c>
      <c r="G1895" s="260" t="s">
        <v>66</v>
      </c>
      <c r="H1895" s="260">
        <v>1</v>
      </c>
      <c r="I1895" s="260" t="s">
        <v>3474</v>
      </c>
      <c r="J1895" s="260" t="s">
        <v>3502</v>
      </c>
      <c r="K1895" s="260" t="s">
        <v>3503</v>
      </c>
      <c r="L1895" s="261">
        <v>45163</v>
      </c>
      <c r="M1895" s="260" t="s">
        <v>526</v>
      </c>
    </row>
    <row r="1896" spans="1:13" x14ac:dyDescent="0.25">
      <c r="A1896" s="258" t="s">
        <v>646</v>
      </c>
      <c r="B1896" s="258" t="s">
        <v>647</v>
      </c>
      <c r="C1896" s="258" t="s">
        <v>632</v>
      </c>
      <c r="D1896" s="258" t="s">
        <v>769</v>
      </c>
      <c r="E1896" s="258">
        <v>580788</v>
      </c>
      <c r="F1896" s="258" t="s">
        <v>3504</v>
      </c>
      <c r="G1896" s="258" t="s">
        <v>1219</v>
      </c>
      <c r="H1896" s="258">
        <v>2</v>
      </c>
      <c r="I1896" s="258" t="s">
        <v>3505</v>
      </c>
      <c r="J1896" s="258" t="s">
        <v>3506</v>
      </c>
      <c r="K1896" s="258" t="s">
        <v>3507</v>
      </c>
      <c r="L1896" s="259">
        <v>45166</v>
      </c>
      <c r="M1896" s="258" t="s">
        <v>526</v>
      </c>
    </row>
    <row r="1897" spans="1:13" x14ac:dyDescent="0.25">
      <c r="A1897" s="260" t="s">
        <v>359</v>
      </c>
      <c r="B1897" s="260" t="s">
        <v>360</v>
      </c>
      <c r="C1897" s="260" t="s">
        <v>361</v>
      </c>
      <c r="D1897" s="260" t="s">
        <v>927</v>
      </c>
      <c r="E1897" s="260">
        <v>1840687</v>
      </c>
      <c r="F1897" s="260" t="s">
        <v>3508</v>
      </c>
      <c r="G1897" s="260" t="s">
        <v>1219</v>
      </c>
      <c r="H1897" s="260">
        <v>2</v>
      </c>
      <c r="I1897" s="260" t="s">
        <v>3509</v>
      </c>
      <c r="J1897" s="260" t="s">
        <v>3510</v>
      </c>
      <c r="K1897" s="260" t="s">
        <v>3511</v>
      </c>
      <c r="L1897" s="261">
        <v>45166</v>
      </c>
      <c r="M1897" s="260" t="s">
        <v>20</v>
      </c>
    </row>
    <row r="1898" spans="1:13" x14ac:dyDescent="0.25">
      <c r="A1898" s="258" t="s">
        <v>772</v>
      </c>
      <c r="B1898" s="258" t="s">
        <v>773</v>
      </c>
      <c r="C1898" s="258" t="s">
        <v>361</v>
      </c>
      <c r="D1898" s="258" t="s">
        <v>1297</v>
      </c>
      <c r="E1898" s="258">
        <v>49800000</v>
      </c>
      <c r="F1898" s="258" t="s">
        <v>3512</v>
      </c>
      <c r="G1898" s="258" t="s">
        <v>66</v>
      </c>
      <c r="H1898" s="258">
        <v>1</v>
      </c>
      <c r="I1898" s="258" t="s">
        <v>2756</v>
      </c>
      <c r="J1898" s="258" t="s">
        <v>3513</v>
      </c>
      <c r="K1898" s="258" t="s">
        <v>3514</v>
      </c>
      <c r="L1898" s="259">
        <v>45166</v>
      </c>
      <c r="M1898" s="258" t="s">
        <v>20</v>
      </c>
    </row>
    <row r="1899" spans="1:13" x14ac:dyDescent="0.25">
      <c r="A1899" s="260" t="s">
        <v>772</v>
      </c>
      <c r="B1899" s="260" t="s">
        <v>773</v>
      </c>
      <c r="C1899" s="260" t="s">
        <v>361</v>
      </c>
      <c r="D1899" s="260" t="s">
        <v>927</v>
      </c>
      <c r="E1899" s="260">
        <v>89263</v>
      </c>
      <c r="F1899" s="260" t="s">
        <v>3515</v>
      </c>
      <c r="G1899" s="260" t="s">
        <v>1219</v>
      </c>
      <c r="H1899" s="260">
        <v>2</v>
      </c>
      <c r="I1899" s="260" t="s">
        <v>3516</v>
      </c>
      <c r="J1899" s="260" t="s">
        <v>3517</v>
      </c>
      <c r="K1899" s="260" t="s">
        <v>3518</v>
      </c>
      <c r="L1899" s="261">
        <v>45166</v>
      </c>
      <c r="M1899" s="260" t="s">
        <v>20</v>
      </c>
    </row>
    <row r="1900" spans="1:13" x14ac:dyDescent="0.25">
      <c r="A1900" s="258" t="s">
        <v>772</v>
      </c>
      <c r="B1900" s="258" t="s">
        <v>773</v>
      </c>
      <c r="C1900" s="258" t="s">
        <v>361</v>
      </c>
      <c r="D1900" s="258" t="s">
        <v>1006</v>
      </c>
      <c r="E1900" s="258">
        <v>14770000</v>
      </c>
      <c r="F1900" s="258" t="s">
        <v>3519</v>
      </c>
      <c r="G1900" s="258" t="s">
        <v>1219</v>
      </c>
      <c r="H1900" s="258">
        <v>2</v>
      </c>
      <c r="I1900" s="258" t="s">
        <v>3520</v>
      </c>
      <c r="J1900" s="258" t="s">
        <v>3521</v>
      </c>
      <c r="K1900" s="258" t="s">
        <v>3522</v>
      </c>
      <c r="L1900" s="259">
        <v>45166</v>
      </c>
      <c r="M1900" s="258" t="s">
        <v>20</v>
      </c>
    </row>
    <row r="1901" spans="1:13" x14ac:dyDescent="0.25">
      <c r="A1901" s="260" t="s">
        <v>772</v>
      </c>
      <c r="B1901" s="260" t="s">
        <v>773</v>
      </c>
      <c r="C1901" s="260" t="s">
        <v>361</v>
      </c>
      <c r="D1901" s="260" t="s">
        <v>932</v>
      </c>
      <c r="E1901" s="260">
        <v>14770000</v>
      </c>
      <c r="F1901" s="260" t="s">
        <v>3523</v>
      </c>
      <c r="G1901" s="260" t="s">
        <v>1219</v>
      </c>
      <c r="H1901" s="260">
        <v>2</v>
      </c>
      <c r="I1901" s="260" t="s">
        <v>3520</v>
      </c>
      <c r="J1901" s="260" t="s">
        <v>3524</v>
      </c>
      <c r="K1901" s="260" t="s">
        <v>3525</v>
      </c>
      <c r="L1901" s="261">
        <v>45166</v>
      </c>
      <c r="M1901" s="260" t="s">
        <v>20</v>
      </c>
    </row>
    <row r="1902" spans="1:13" x14ac:dyDescent="0.25">
      <c r="A1902" s="258" t="s">
        <v>772</v>
      </c>
      <c r="B1902" s="258" t="s">
        <v>773</v>
      </c>
      <c r="C1902" s="258" t="s">
        <v>361</v>
      </c>
      <c r="D1902" s="258" t="s">
        <v>1193</v>
      </c>
      <c r="E1902" s="258">
        <v>0</v>
      </c>
      <c r="F1902" s="258" t="s">
        <v>3526</v>
      </c>
      <c r="G1902" s="258" t="s">
        <v>1219</v>
      </c>
      <c r="H1902" s="258">
        <v>2</v>
      </c>
      <c r="I1902" s="258" t="s">
        <v>3527</v>
      </c>
      <c r="J1902" s="258" t="s">
        <v>3528</v>
      </c>
      <c r="K1902" s="258" t="s">
        <v>3529</v>
      </c>
      <c r="L1902" s="259">
        <v>45166</v>
      </c>
      <c r="M1902" s="258" t="s">
        <v>526</v>
      </c>
    </row>
    <row r="1903" spans="1:13" x14ac:dyDescent="0.25">
      <c r="A1903" s="260" t="s">
        <v>772</v>
      </c>
      <c r="B1903" s="260" t="s">
        <v>773</v>
      </c>
      <c r="C1903" s="260" t="s">
        <v>361</v>
      </c>
      <c r="D1903" s="260" t="s">
        <v>569</v>
      </c>
      <c r="E1903" s="260">
        <v>13676000</v>
      </c>
      <c r="F1903" s="260" t="s">
        <v>3526</v>
      </c>
      <c r="G1903" s="260" t="s">
        <v>1219</v>
      </c>
      <c r="H1903" s="260">
        <v>2</v>
      </c>
      <c r="I1903" s="260" t="s">
        <v>3527</v>
      </c>
      <c r="J1903" s="260" t="s">
        <v>3530</v>
      </c>
      <c r="K1903" s="260" t="s">
        <v>3531</v>
      </c>
      <c r="L1903" s="261">
        <v>45166</v>
      </c>
      <c r="M1903" s="260" t="s">
        <v>526</v>
      </c>
    </row>
    <row r="1904" spans="1:13" x14ac:dyDescent="0.25">
      <c r="A1904" s="258" t="s">
        <v>772</v>
      </c>
      <c r="B1904" s="258" t="s">
        <v>773</v>
      </c>
      <c r="C1904" s="258" t="s">
        <v>361</v>
      </c>
      <c r="D1904" s="258" t="s">
        <v>562</v>
      </c>
      <c r="E1904" s="258">
        <v>650000</v>
      </c>
      <c r="F1904" s="258" t="s">
        <v>3526</v>
      </c>
      <c r="G1904" s="258" t="s">
        <v>66</v>
      </c>
      <c r="H1904" s="258">
        <v>1</v>
      </c>
      <c r="I1904" s="258" t="s">
        <v>3527</v>
      </c>
      <c r="J1904" s="258" t="s">
        <v>3532</v>
      </c>
      <c r="K1904" s="258" t="s">
        <v>3533</v>
      </c>
      <c r="L1904" s="259">
        <v>45166</v>
      </c>
      <c r="M1904" s="258" t="s">
        <v>526</v>
      </c>
    </row>
    <row r="1905" spans="1:13" x14ac:dyDescent="0.25">
      <c r="A1905" s="260" t="s">
        <v>772</v>
      </c>
      <c r="B1905" s="260" t="s">
        <v>773</v>
      </c>
      <c r="C1905" s="260" t="s">
        <v>361</v>
      </c>
      <c r="D1905" s="260" t="s">
        <v>567</v>
      </c>
      <c r="E1905" s="260">
        <v>218000</v>
      </c>
      <c r="F1905" s="260" t="s">
        <v>3526</v>
      </c>
      <c r="G1905" s="260" t="s">
        <v>66</v>
      </c>
      <c r="H1905" s="260">
        <v>1</v>
      </c>
      <c r="I1905" s="260" t="s">
        <v>3527</v>
      </c>
      <c r="J1905" s="260" t="s">
        <v>3534</v>
      </c>
      <c r="K1905" s="260" t="s">
        <v>3535</v>
      </c>
      <c r="L1905" s="261">
        <v>45166</v>
      </c>
      <c r="M1905" s="260" t="s">
        <v>526</v>
      </c>
    </row>
    <row r="1906" spans="1:13" x14ac:dyDescent="0.25">
      <c r="A1906" s="258" t="s">
        <v>772</v>
      </c>
      <c r="B1906" s="258" t="s">
        <v>773</v>
      </c>
      <c r="C1906" s="258" t="s">
        <v>361</v>
      </c>
      <c r="D1906" s="258" t="s">
        <v>558</v>
      </c>
      <c r="E1906" s="258">
        <v>226000</v>
      </c>
      <c r="F1906" s="258" t="s">
        <v>3526</v>
      </c>
      <c r="G1906" s="258" t="s">
        <v>66</v>
      </c>
      <c r="H1906" s="258">
        <v>1</v>
      </c>
      <c r="I1906" s="258" t="s">
        <v>3527</v>
      </c>
      <c r="J1906" s="258" t="s">
        <v>3536</v>
      </c>
      <c r="K1906" s="258" t="s">
        <v>3537</v>
      </c>
      <c r="L1906" s="259">
        <v>45166</v>
      </c>
      <c r="M1906" s="258" t="s">
        <v>526</v>
      </c>
    </row>
    <row r="1907" spans="1:13" x14ac:dyDescent="0.25">
      <c r="A1907" s="260" t="s">
        <v>3538</v>
      </c>
      <c r="B1907" s="260" t="s">
        <v>3539</v>
      </c>
      <c r="C1907" s="260" t="s">
        <v>2138</v>
      </c>
      <c r="D1907" s="260" t="s">
        <v>2018</v>
      </c>
      <c r="E1907" s="260">
        <v>0</v>
      </c>
      <c r="F1907" s="260" t="s">
        <v>2019</v>
      </c>
      <c r="G1907" s="260" t="s">
        <v>33</v>
      </c>
      <c r="H1907" s="260">
        <v>2</v>
      </c>
      <c r="I1907" s="260" t="s">
        <v>17</v>
      </c>
      <c r="J1907" s="260" t="s">
        <v>17</v>
      </c>
      <c r="K1907" s="260" t="s">
        <v>3540</v>
      </c>
      <c r="L1907" s="261">
        <v>45167</v>
      </c>
      <c r="M1907" s="260" t="s">
        <v>20</v>
      </c>
    </row>
    <row r="1908" spans="1:13" x14ac:dyDescent="0.25">
      <c r="A1908" s="258" t="s">
        <v>3538</v>
      </c>
      <c r="B1908" s="258" t="s">
        <v>3539</v>
      </c>
      <c r="C1908" s="258" t="s">
        <v>2138</v>
      </c>
      <c r="D1908" s="258" t="s">
        <v>2021</v>
      </c>
      <c r="E1908" s="258">
        <v>2</v>
      </c>
      <c r="F1908" s="258" t="s">
        <v>2019</v>
      </c>
      <c r="G1908" s="258" t="s">
        <v>33</v>
      </c>
      <c r="H1908" s="258">
        <v>2</v>
      </c>
      <c r="I1908" s="258" t="s">
        <v>17</v>
      </c>
      <c r="J1908" s="258" t="s">
        <v>17</v>
      </c>
      <c r="K1908" s="258" t="s">
        <v>3541</v>
      </c>
      <c r="L1908" s="259">
        <v>45167</v>
      </c>
      <c r="M1908" s="258" t="s">
        <v>20</v>
      </c>
    </row>
    <row r="1909" spans="1:13" x14ac:dyDescent="0.25">
      <c r="A1909" s="260" t="s">
        <v>3538</v>
      </c>
      <c r="B1909" s="260" t="s">
        <v>3539</v>
      </c>
      <c r="C1909" s="260" t="s">
        <v>2138</v>
      </c>
      <c r="D1909" s="260" t="s">
        <v>2023</v>
      </c>
      <c r="E1909" s="260">
        <v>0</v>
      </c>
      <c r="F1909" s="260" t="s">
        <v>2019</v>
      </c>
      <c r="G1909" s="260" t="s">
        <v>33</v>
      </c>
      <c r="H1909" s="260">
        <v>2</v>
      </c>
      <c r="I1909" s="260" t="s">
        <v>17</v>
      </c>
      <c r="J1909" s="260" t="s">
        <v>17</v>
      </c>
      <c r="K1909" s="260" t="s">
        <v>3542</v>
      </c>
      <c r="L1909" s="261">
        <v>45167</v>
      </c>
      <c r="M1909" s="260" t="s">
        <v>20</v>
      </c>
    </row>
    <row r="1910" spans="1:13" x14ac:dyDescent="0.25">
      <c r="A1910" s="258" t="s">
        <v>3538</v>
      </c>
      <c r="B1910" s="258" t="s">
        <v>3539</v>
      </c>
      <c r="C1910" s="258" t="s">
        <v>2138</v>
      </c>
      <c r="D1910" s="258" t="s">
        <v>2025</v>
      </c>
      <c r="E1910" s="258">
        <v>0</v>
      </c>
      <c r="F1910" s="258" t="s">
        <v>2019</v>
      </c>
      <c r="G1910" s="258" t="s">
        <v>33</v>
      </c>
      <c r="H1910" s="258">
        <v>2</v>
      </c>
      <c r="I1910" s="258" t="s">
        <v>17</v>
      </c>
      <c r="J1910" s="258" t="s">
        <v>17</v>
      </c>
      <c r="K1910" s="258" t="s">
        <v>3543</v>
      </c>
      <c r="L1910" s="259">
        <v>45167</v>
      </c>
      <c r="M1910" s="258" t="s">
        <v>20</v>
      </c>
    </row>
    <row r="1911" spans="1:13" x14ac:dyDescent="0.25">
      <c r="A1911" s="260" t="s">
        <v>3538</v>
      </c>
      <c r="B1911" s="260" t="s">
        <v>3539</v>
      </c>
      <c r="C1911" s="260" t="s">
        <v>2138</v>
      </c>
      <c r="D1911" s="260" t="s">
        <v>2027</v>
      </c>
      <c r="E1911" s="260">
        <v>2</v>
      </c>
      <c r="F1911" s="260" t="s">
        <v>2019</v>
      </c>
      <c r="G1911" s="260" t="s">
        <v>33</v>
      </c>
      <c r="H1911" s="260">
        <v>2</v>
      </c>
      <c r="I1911" s="260" t="s">
        <v>17</v>
      </c>
      <c r="J1911" s="260" t="s">
        <v>17</v>
      </c>
      <c r="K1911" s="260" t="s">
        <v>3544</v>
      </c>
      <c r="L1911" s="261">
        <v>45167</v>
      </c>
      <c r="M1911" s="260" t="s">
        <v>20</v>
      </c>
    </row>
    <row r="1912" spans="1:13" x14ac:dyDescent="0.25">
      <c r="A1912" s="258" t="s">
        <v>3538</v>
      </c>
      <c r="B1912" s="258" t="s">
        <v>3539</v>
      </c>
      <c r="C1912" s="258" t="s">
        <v>2138</v>
      </c>
      <c r="D1912" s="258" t="s">
        <v>2029</v>
      </c>
      <c r="E1912" s="258">
        <v>0</v>
      </c>
      <c r="F1912" s="258" t="s">
        <v>2019</v>
      </c>
      <c r="G1912" s="258" t="s">
        <v>33</v>
      </c>
      <c r="H1912" s="258">
        <v>2</v>
      </c>
      <c r="I1912" s="258" t="s">
        <v>17</v>
      </c>
      <c r="J1912" s="258" t="s">
        <v>17</v>
      </c>
      <c r="K1912" s="258" t="s">
        <v>3545</v>
      </c>
      <c r="L1912" s="259">
        <v>45167</v>
      </c>
      <c r="M1912" s="258" t="s">
        <v>20</v>
      </c>
    </row>
    <row r="1913" spans="1:13" x14ac:dyDescent="0.25">
      <c r="A1913" s="260" t="s">
        <v>3538</v>
      </c>
      <c r="B1913" s="260" t="s">
        <v>3539</v>
      </c>
      <c r="C1913" s="260" t="s">
        <v>2138</v>
      </c>
      <c r="D1913" s="260" t="s">
        <v>2031</v>
      </c>
      <c r="E1913" s="260">
        <v>0</v>
      </c>
      <c r="F1913" s="260" t="s">
        <v>2019</v>
      </c>
      <c r="G1913" s="260" t="s">
        <v>33</v>
      </c>
      <c r="H1913" s="260">
        <v>2</v>
      </c>
      <c r="I1913" s="260" t="s">
        <v>17</v>
      </c>
      <c r="J1913" s="260" t="s">
        <v>17</v>
      </c>
      <c r="K1913" s="260" t="s">
        <v>3546</v>
      </c>
      <c r="L1913" s="261">
        <v>45167</v>
      </c>
      <c r="M1913" s="260" t="s">
        <v>20</v>
      </c>
    </row>
    <row r="1914" spans="1:13" x14ac:dyDescent="0.25">
      <c r="A1914" s="258" t="s">
        <v>3538</v>
      </c>
      <c r="B1914" s="258" t="s">
        <v>3539</v>
      </c>
      <c r="C1914" s="258" t="s">
        <v>2138</v>
      </c>
      <c r="D1914" s="258" t="s">
        <v>2033</v>
      </c>
      <c r="E1914" s="258">
        <v>0</v>
      </c>
      <c r="F1914" s="258" t="s">
        <v>2019</v>
      </c>
      <c r="G1914" s="258" t="s">
        <v>33</v>
      </c>
      <c r="H1914" s="258">
        <v>2</v>
      </c>
      <c r="I1914" s="258" t="s">
        <v>17</v>
      </c>
      <c r="J1914" s="258" t="s">
        <v>17</v>
      </c>
      <c r="K1914" s="258" t="s">
        <v>3547</v>
      </c>
      <c r="L1914" s="259">
        <v>45167</v>
      </c>
      <c r="M1914" s="258" t="s">
        <v>20</v>
      </c>
    </row>
    <row r="1915" spans="1:13" x14ac:dyDescent="0.25">
      <c r="A1915" s="260" t="s">
        <v>3538</v>
      </c>
      <c r="B1915" s="260" t="s">
        <v>3539</v>
      </c>
      <c r="C1915" s="260" t="s">
        <v>2138</v>
      </c>
      <c r="D1915" s="260" t="s">
        <v>2035</v>
      </c>
      <c r="E1915" s="260">
        <v>0</v>
      </c>
      <c r="F1915" s="260" t="s">
        <v>2019</v>
      </c>
      <c r="G1915" s="260" t="s">
        <v>33</v>
      </c>
      <c r="H1915" s="260">
        <v>2</v>
      </c>
      <c r="I1915" s="260" t="s">
        <v>17</v>
      </c>
      <c r="J1915" s="260" t="s">
        <v>17</v>
      </c>
      <c r="K1915" s="260" t="s">
        <v>3548</v>
      </c>
      <c r="L1915" s="261">
        <v>45167</v>
      </c>
      <c r="M1915" s="260" t="s">
        <v>20</v>
      </c>
    </row>
    <row r="1916" spans="1:13" x14ac:dyDescent="0.25">
      <c r="A1916" s="258" t="s">
        <v>42</v>
      </c>
      <c r="B1916" s="258" t="s">
        <v>43</v>
      </c>
      <c r="C1916" s="258" t="s">
        <v>44</v>
      </c>
      <c r="D1916" s="258" t="s">
        <v>1297</v>
      </c>
      <c r="E1916" s="258">
        <v>26172172</v>
      </c>
      <c r="F1916" s="258" t="s">
        <v>3549</v>
      </c>
      <c r="G1916" s="258" t="s">
        <v>1219</v>
      </c>
      <c r="H1916" s="258">
        <v>2</v>
      </c>
      <c r="I1916" s="258" t="s">
        <v>3550</v>
      </c>
      <c r="J1916" s="258" t="s">
        <v>3551</v>
      </c>
      <c r="K1916" s="258" t="s">
        <v>3552</v>
      </c>
      <c r="L1916" s="259">
        <v>45168</v>
      </c>
      <c r="M1916" s="258" t="s">
        <v>526</v>
      </c>
    </row>
    <row r="1917" spans="1:13" x14ac:dyDescent="0.25">
      <c r="A1917" s="260" t="s">
        <v>42</v>
      </c>
      <c r="B1917" s="260" t="s">
        <v>43</v>
      </c>
      <c r="C1917" s="260" t="s">
        <v>44</v>
      </c>
      <c r="D1917" s="260" t="s">
        <v>1006</v>
      </c>
      <c r="E1917" s="260">
        <v>26172172</v>
      </c>
      <c r="F1917" s="260" t="s">
        <v>3549</v>
      </c>
      <c r="G1917" s="260" t="s">
        <v>1219</v>
      </c>
      <c r="H1917" s="260">
        <v>2</v>
      </c>
      <c r="I1917" s="260" t="s">
        <v>3553</v>
      </c>
      <c r="J1917" s="260" t="s">
        <v>3554</v>
      </c>
      <c r="K1917" s="260" t="s">
        <v>3555</v>
      </c>
      <c r="L1917" s="261">
        <v>45168</v>
      </c>
      <c r="M1917" s="260" t="s">
        <v>526</v>
      </c>
    </row>
    <row r="1918" spans="1:13" x14ac:dyDescent="0.25">
      <c r="A1918" s="258" t="s">
        <v>42</v>
      </c>
      <c r="B1918" s="258" t="s">
        <v>43</v>
      </c>
      <c r="C1918" s="258" t="s">
        <v>44</v>
      </c>
      <c r="D1918" s="258" t="s">
        <v>932</v>
      </c>
      <c r="E1918" s="258">
        <v>26172172</v>
      </c>
      <c r="F1918" s="258" t="s">
        <v>3549</v>
      </c>
      <c r="G1918" s="258" t="s">
        <v>1219</v>
      </c>
      <c r="H1918" s="258">
        <v>2</v>
      </c>
      <c r="I1918" s="258" t="s">
        <v>3553</v>
      </c>
      <c r="J1918" s="258" t="s">
        <v>3556</v>
      </c>
      <c r="K1918" s="258" t="s">
        <v>3557</v>
      </c>
      <c r="L1918" s="259">
        <v>45168</v>
      </c>
      <c r="M1918" s="258" t="s">
        <v>526</v>
      </c>
    </row>
    <row r="1919" spans="1:13" x14ac:dyDescent="0.25">
      <c r="A1919" s="260" t="s">
        <v>42</v>
      </c>
      <c r="B1919" s="260" t="s">
        <v>43</v>
      </c>
      <c r="C1919" s="260" t="s">
        <v>44</v>
      </c>
      <c r="D1919" s="260" t="s">
        <v>1193</v>
      </c>
      <c r="E1919" s="260">
        <v>0</v>
      </c>
      <c r="F1919" s="260" t="s">
        <v>3558</v>
      </c>
      <c r="G1919" s="260" t="s">
        <v>22</v>
      </c>
      <c r="H1919" s="260">
        <v>3</v>
      </c>
      <c r="I1919" s="260" t="s">
        <v>1627</v>
      </c>
      <c r="J1919" s="260" t="s">
        <v>3559</v>
      </c>
      <c r="K1919" s="260" t="s">
        <v>3560</v>
      </c>
      <c r="L1919" s="261">
        <v>45168</v>
      </c>
      <c r="M1919" s="260" t="s">
        <v>526</v>
      </c>
    </row>
    <row r="1920" spans="1:13" x14ac:dyDescent="0.25">
      <c r="A1920" s="258" t="s">
        <v>42</v>
      </c>
      <c r="B1920" s="258" t="s">
        <v>43</v>
      </c>
      <c r="C1920" s="258" t="s">
        <v>44</v>
      </c>
      <c r="D1920" s="258" t="s">
        <v>569</v>
      </c>
      <c r="E1920" s="258">
        <v>15253854</v>
      </c>
      <c r="F1920" s="258" t="s">
        <v>3558</v>
      </c>
      <c r="G1920" s="258" t="s">
        <v>22</v>
      </c>
      <c r="H1920" s="258">
        <v>3</v>
      </c>
      <c r="I1920" s="258" t="s">
        <v>1627</v>
      </c>
      <c r="J1920" s="258" t="s">
        <v>1628</v>
      </c>
      <c r="K1920" s="258" t="s">
        <v>3561</v>
      </c>
      <c r="L1920" s="259">
        <v>45168</v>
      </c>
      <c r="M1920" s="258" t="s">
        <v>526</v>
      </c>
    </row>
    <row r="1921" spans="1:13" x14ac:dyDescent="0.25">
      <c r="A1921" s="260" t="s">
        <v>522</v>
      </c>
      <c r="B1921" s="260" t="s">
        <v>523</v>
      </c>
      <c r="C1921" s="260" t="s">
        <v>524</v>
      </c>
      <c r="D1921" s="260" t="s">
        <v>1297</v>
      </c>
      <c r="E1921" s="260">
        <v>1430326518</v>
      </c>
      <c r="F1921" s="260" t="s">
        <v>3562</v>
      </c>
      <c r="G1921" s="260" t="s">
        <v>1219</v>
      </c>
      <c r="H1921" s="260">
        <v>2</v>
      </c>
      <c r="I1921" s="260" t="s">
        <v>3563</v>
      </c>
      <c r="J1921" s="260" t="s">
        <v>3564</v>
      </c>
      <c r="K1921" s="260" t="s">
        <v>3565</v>
      </c>
      <c r="L1921" s="261">
        <v>45168</v>
      </c>
      <c r="M1921" s="260" t="s">
        <v>526</v>
      </c>
    </row>
    <row r="1922" spans="1:13" x14ac:dyDescent="0.25">
      <c r="A1922" s="258" t="s">
        <v>549</v>
      </c>
      <c r="B1922" s="258" t="s">
        <v>550</v>
      </c>
      <c r="C1922" s="258" t="s">
        <v>551</v>
      </c>
      <c r="D1922" s="258" t="s">
        <v>1297</v>
      </c>
      <c r="E1922" s="258">
        <v>1669959446</v>
      </c>
      <c r="F1922" s="258" t="s">
        <v>3566</v>
      </c>
      <c r="G1922" s="258" t="s">
        <v>1219</v>
      </c>
      <c r="H1922" s="258">
        <v>2</v>
      </c>
      <c r="I1922" s="258" t="s">
        <v>3567</v>
      </c>
      <c r="J1922" s="258" t="s">
        <v>3568</v>
      </c>
      <c r="K1922" s="258" t="s">
        <v>3569</v>
      </c>
      <c r="L1922" s="259">
        <v>45168</v>
      </c>
      <c r="M1922" s="258" t="s">
        <v>526</v>
      </c>
    </row>
    <row r="1923" spans="1:13" x14ac:dyDescent="0.25">
      <c r="A1923" s="260" t="s">
        <v>818</v>
      </c>
      <c r="B1923" s="260" t="s">
        <v>819</v>
      </c>
      <c r="C1923" s="260" t="s">
        <v>820</v>
      </c>
      <c r="D1923" s="260" t="s">
        <v>1006</v>
      </c>
      <c r="E1923" s="260">
        <v>5700000</v>
      </c>
      <c r="F1923" s="260" t="s">
        <v>3570</v>
      </c>
      <c r="G1923" s="260" t="s">
        <v>1219</v>
      </c>
      <c r="H1923" s="260">
        <v>2</v>
      </c>
      <c r="I1923" s="260" t="s">
        <v>3571</v>
      </c>
      <c r="J1923" s="260" t="s">
        <v>3572</v>
      </c>
      <c r="K1923" s="260" t="s">
        <v>3573</v>
      </c>
      <c r="L1923" s="261">
        <v>45168</v>
      </c>
      <c r="M1923" s="260" t="s">
        <v>20</v>
      </c>
    </row>
    <row r="1924" spans="1:13" x14ac:dyDescent="0.25">
      <c r="A1924" s="258" t="s">
        <v>818</v>
      </c>
      <c r="B1924" s="258" t="s">
        <v>819</v>
      </c>
      <c r="C1924" s="258" t="s">
        <v>820</v>
      </c>
      <c r="D1924" s="258" t="s">
        <v>932</v>
      </c>
      <c r="E1924" s="258">
        <v>5700000</v>
      </c>
      <c r="F1924" s="258" t="s">
        <v>3570</v>
      </c>
      <c r="G1924" s="258" t="s">
        <v>1219</v>
      </c>
      <c r="H1924" s="258">
        <v>2</v>
      </c>
      <c r="I1924" s="258" t="s">
        <v>3571</v>
      </c>
      <c r="J1924" s="258" t="s">
        <v>3574</v>
      </c>
      <c r="K1924" s="258" t="s">
        <v>3575</v>
      </c>
      <c r="L1924" s="259">
        <v>45168</v>
      </c>
      <c r="M1924" s="258" t="s">
        <v>20</v>
      </c>
    </row>
    <row r="1925" spans="1:13" x14ac:dyDescent="0.25">
      <c r="A1925" s="260" t="s">
        <v>818</v>
      </c>
      <c r="B1925" s="260" t="s">
        <v>819</v>
      </c>
      <c r="C1925" s="260" t="s">
        <v>820</v>
      </c>
      <c r="D1925" s="260" t="s">
        <v>1297</v>
      </c>
      <c r="E1925" s="260">
        <v>5700000</v>
      </c>
      <c r="F1925" s="260" t="s">
        <v>3570</v>
      </c>
      <c r="G1925" s="260" t="s">
        <v>1219</v>
      </c>
      <c r="H1925" s="260">
        <v>2</v>
      </c>
      <c r="I1925" s="260" t="s">
        <v>3571</v>
      </c>
      <c r="J1925" s="260" t="s">
        <v>3576</v>
      </c>
      <c r="K1925" s="260" t="s">
        <v>3577</v>
      </c>
      <c r="L1925" s="261">
        <v>45168</v>
      </c>
      <c r="M1925" s="260" t="s">
        <v>20</v>
      </c>
    </row>
    <row r="1926" spans="1:13" x14ac:dyDescent="0.25">
      <c r="A1926" s="258" t="s">
        <v>818</v>
      </c>
      <c r="B1926" s="258" t="s">
        <v>819</v>
      </c>
      <c r="C1926" s="258" t="s">
        <v>820</v>
      </c>
      <c r="D1926" s="258" t="s">
        <v>544</v>
      </c>
      <c r="E1926" s="258">
        <v>3900000</v>
      </c>
      <c r="F1926" s="258" t="s">
        <v>3570</v>
      </c>
      <c r="G1926" s="258" t="s">
        <v>1219</v>
      </c>
      <c r="H1926" s="258">
        <v>2</v>
      </c>
      <c r="I1926" s="258" t="s">
        <v>3571</v>
      </c>
      <c r="J1926" s="258" t="s">
        <v>3578</v>
      </c>
      <c r="K1926" s="258" t="s">
        <v>3579</v>
      </c>
      <c r="L1926" s="259">
        <v>45168</v>
      </c>
      <c r="M1926" s="258" t="s">
        <v>20</v>
      </c>
    </row>
    <row r="1927" spans="1:13" x14ac:dyDescent="0.25">
      <c r="A1927" s="260" t="s">
        <v>818</v>
      </c>
      <c r="B1927" s="260" t="s">
        <v>819</v>
      </c>
      <c r="C1927" s="260" t="s">
        <v>820</v>
      </c>
      <c r="D1927" s="260" t="s">
        <v>1193</v>
      </c>
      <c r="E1927" s="260">
        <v>0</v>
      </c>
      <c r="F1927" s="260" t="s">
        <v>3570</v>
      </c>
      <c r="G1927" s="260" t="s">
        <v>1219</v>
      </c>
      <c r="H1927" s="260">
        <v>2</v>
      </c>
      <c r="I1927" s="260" t="s">
        <v>3571</v>
      </c>
      <c r="J1927" s="260" t="s">
        <v>3580</v>
      </c>
      <c r="K1927" s="260" t="s">
        <v>3581</v>
      </c>
      <c r="L1927" s="261">
        <v>45168</v>
      </c>
      <c r="M1927" s="260" t="s">
        <v>20</v>
      </c>
    </row>
    <row r="1928" spans="1:13" x14ac:dyDescent="0.25">
      <c r="A1928" s="258" t="s">
        <v>818</v>
      </c>
      <c r="B1928" s="258" t="s">
        <v>819</v>
      </c>
      <c r="C1928" s="258" t="s">
        <v>820</v>
      </c>
      <c r="D1928" s="258" t="s">
        <v>569</v>
      </c>
      <c r="E1928" s="258">
        <v>1800000</v>
      </c>
      <c r="F1928" s="258" t="s">
        <v>3570</v>
      </c>
      <c r="G1928" s="258" t="s">
        <v>1219</v>
      </c>
      <c r="H1928" s="258">
        <v>2</v>
      </c>
      <c r="I1928" s="258" t="s">
        <v>3571</v>
      </c>
      <c r="J1928" s="258" t="s">
        <v>3582</v>
      </c>
      <c r="K1928" s="258" t="s">
        <v>3583</v>
      </c>
      <c r="L1928" s="259">
        <v>45168</v>
      </c>
      <c r="M1928" s="258" t="s">
        <v>20</v>
      </c>
    </row>
    <row r="1929" spans="1:13" x14ac:dyDescent="0.25">
      <c r="A1929" s="260" t="s">
        <v>818</v>
      </c>
      <c r="B1929" s="260" t="s">
        <v>819</v>
      </c>
      <c r="C1929" s="260" t="s">
        <v>820</v>
      </c>
      <c r="D1929" s="260" t="s">
        <v>562</v>
      </c>
      <c r="E1929" s="260">
        <v>3788000</v>
      </c>
      <c r="F1929" s="260" t="s">
        <v>3584</v>
      </c>
      <c r="G1929" s="260" t="s">
        <v>1219</v>
      </c>
      <c r="H1929" s="260">
        <v>2</v>
      </c>
      <c r="I1929" s="260" t="s">
        <v>3585</v>
      </c>
      <c r="J1929" s="260" t="s">
        <v>3586</v>
      </c>
      <c r="K1929" s="260" t="s">
        <v>3587</v>
      </c>
      <c r="L1929" s="261">
        <v>45168</v>
      </c>
      <c r="M1929" s="260" t="s">
        <v>20</v>
      </c>
    </row>
    <row r="1930" spans="1:13" x14ac:dyDescent="0.25">
      <c r="A1930" s="258" t="s">
        <v>818</v>
      </c>
      <c r="B1930" s="258" t="s">
        <v>819</v>
      </c>
      <c r="C1930" s="258" t="s">
        <v>820</v>
      </c>
      <c r="D1930" s="258" t="s">
        <v>567</v>
      </c>
      <c r="E1930" s="258">
        <v>112000</v>
      </c>
      <c r="F1930" s="258" t="s">
        <v>3588</v>
      </c>
      <c r="G1930" s="258" t="s">
        <v>1219</v>
      </c>
      <c r="H1930" s="258">
        <v>2</v>
      </c>
      <c r="I1930" s="258" t="s">
        <v>3589</v>
      </c>
      <c r="J1930" s="258" t="s">
        <v>3586</v>
      </c>
      <c r="K1930" s="258" t="s">
        <v>3590</v>
      </c>
      <c r="L1930" s="259">
        <v>45168</v>
      </c>
      <c r="M1930" s="258" t="s">
        <v>20</v>
      </c>
    </row>
    <row r="1931" spans="1:13" x14ac:dyDescent="0.25">
      <c r="A1931" s="260" t="s">
        <v>818</v>
      </c>
      <c r="B1931" s="260" t="s">
        <v>819</v>
      </c>
      <c r="C1931" s="260" t="s">
        <v>820</v>
      </c>
      <c r="D1931" s="260" t="s">
        <v>558</v>
      </c>
      <c r="E1931" s="260">
        <v>0</v>
      </c>
      <c r="F1931" s="260" t="s">
        <v>3570</v>
      </c>
      <c r="G1931" s="260" t="s">
        <v>1219</v>
      </c>
      <c r="H1931" s="260">
        <v>2</v>
      </c>
      <c r="I1931" s="260" t="s">
        <v>3571</v>
      </c>
      <c r="J1931" s="260" t="s">
        <v>3591</v>
      </c>
      <c r="K1931" s="260" t="s">
        <v>3592</v>
      </c>
      <c r="L1931" s="261">
        <v>45168</v>
      </c>
      <c r="M1931" s="260" t="s">
        <v>20</v>
      </c>
    </row>
    <row r="1932" spans="1:13" x14ac:dyDescent="0.25">
      <c r="A1932" s="258" t="s">
        <v>836</v>
      </c>
      <c r="B1932" s="258" t="s">
        <v>837</v>
      </c>
      <c r="C1932" s="258" t="s">
        <v>820</v>
      </c>
      <c r="D1932" s="258" t="s">
        <v>769</v>
      </c>
      <c r="E1932" s="258">
        <v>1500000</v>
      </c>
      <c r="F1932" s="258" t="s">
        <v>3570</v>
      </c>
      <c r="G1932" s="258" t="s">
        <v>1219</v>
      </c>
      <c r="H1932" s="258">
        <v>2</v>
      </c>
      <c r="I1932" s="258" t="s">
        <v>3571</v>
      </c>
      <c r="J1932" s="258" t="s">
        <v>3593</v>
      </c>
      <c r="K1932" s="258" t="s">
        <v>3594</v>
      </c>
      <c r="L1932" s="259">
        <v>45168</v>
      </c>
      <c r="M1932" s="258" t="s">
        <v>20</v>
      </c>
    </row>
    <row r="1933" spans="1:13" x14ac:dyDescent="0.25">
      <c r="A1933" s="260" t="s">
        <v>109</v>
      </c>
      <c r="B1933" s="260" t="s">
        <v>110</v>
      </c>
      <c r="C1933" s="260" t="s">
        <v>111</v>
      </c>
      <c r="D1933" s="260" t="s">
        <v>927</v>
      </c>
      <c r="E1933" s="260">
        <v>40463</v>
      </c>
      <c r="F1933" s="260" t="s">
        <v>3595</v>
      </c>
      <c r="G1933" s="260" t="s">
        <v>66</v>
      </c>
      <c r="H1933" s="260">
        <v>1</v>
      </c>
      <c r="I1933" s="260" t="s">
        <v>3596</v>
      </c>
      <c r="J1933" s="260" t="s">
        <v>3597</v>
      </c>
      <c r="K1933" s="260" t="s">
        <v>3598</v>
      </c>
      <c r="L1933" s="261">
        <v>45168</v>
      </c>
      <c r="M1933" s="260" t="s">
        <v>20</v>
      </c>
    </row>
    <row r="1934" spans="1:13" x14ac:dyDescent="0.25">
      <c r="A1934" s="258" t="s">
        <v>133</v>
      </c>
      <c r="B1934" s="258" t="s">
        <v>134</v>
      </c>
      <c r="C1934" s="258" t="s">
        <v>135</v>
      </c>
      <c r="D1934" s="258" t="s">
        <v>40</v>
      </c>
      <c r="E1934" s="258">
        <v>1</v>
      </c>
      <c r="F1934" s="258" t="s">
        <v>3599</v>
      </c>
      <c r="G1934" s="258" t="s">
        <v>66</v>
      </c>
      <c r="H1934" s="258">
        <v>1</v>
      </c>
      <c r="I1934" s="258" t="s">
        <v>3600</v>
      </c>
      <c r="J1934" s="258" t="s">
        <v>3601</v>
      </c>
      <c r="K1934" s="258" t="s">
        <v>3602</v>
      </c>
      <c r="L1934" s="259">
        <v>45169</v>
      </c>
      <c r="M1934" s="258" t="s">
        <v>20</v>
      </c>
    </row>
    <row r="1935" spans="1:13" x14ac:dyDescent="0.25">
      <c r="A1935" s="260" t="s">
        <v>166</v>
      </c>
      <c r="B1935" s="260" t="s">
        <v>167</v>
      </c>
      <c r="C1935" s="260" t="s">
        <v>168</v>
      </c>
      <c r="D1935" s="260" t="s">
        <v>1297</v>
      </c>
      <c r="E1935" s="260">
        <v>28088850</v>
      </c>
      <c r="F1935" s="260" t="s">
        <v>3603</v>
      </c>
      <c r="G1935" s="260" t="s">
        <v>66</v>
      </c>
      <c r="H1935" s="260">
        <v>1</v>
      </c>
      <c r="I1935" s="260" t="s">
        <v>3604</v>
      </c>
      <c r="J1935" s="260" t="s">
        <v>3605</v>
      </c>
      <c r="K1935" s="260" t="s">
        <v>3606</v>
      </c>
      <c r="L1935" s="261">
        <v>45169</v>
      </c>
      <c r="M1935" s="260" t="s">
        <v>20</v>
      </c>
    </row>
    <row r="1936" spans="1:13" x14ac:dyDescent="0.25">
      <c r="A1936" s="258" t="s">
        <v>166</v>
      </c>
      <c r="B1936" s="258" t="s">
        <v>167</v>
      </c>
      <c r="C1936" s="258" t="s">
        <v>168</v>
      </c>
      <c r="D1936" s="258" t="s">
        <v>1006</v>
      </c>
      <c r="E1936" s="258">
        <v>25680192</v>
      </c>
      <c r="F1936" s="258" t="s">
        <v>3607</v>
      </c>
      <c r="G1936" s="258" t="s">
        <v>66</v>
      </c>
      <c r="H1936" s="258">
        <v>1</v>
      </c>
      <c r="I1936" s="258" t="s">
        <v>3604</v>
      </c>
      <c r="J1936" s="258" t="s">
        <v>3608</v>
      </c>
      <c r="K1936" s="258" t="s">
        <v>3609</v>
      </c>
      <c r="L1936" s="259">
        <v>45169</v>
      </c>
      <c r="M1936" s="258" t="s">
        <v>20</v>
      </c>
    </row>
    <row r="1937" spans="1:13" x14ac:dyDescent="0.25">
      <c r="A1937" s="260" t="s">
        <v>166</v>
      </c>
      <c r="B1937" s="260" t="s">
        <v>167</v>
      </c>
      <c r="C1937" s="260" t="s">
        <v>168</v>
      </c>
      <c r="D1937" s="260" t="s">
        <v>932</v>
      </c>
      <c r="E1937" s="260">
        <v>3848744</v>
      </c>
      <c r="F1937" s="260" t="s">
        <v>3610</v>
      </c>
      <c r="G1937" s="260" t="s">
        <v>33</v>
      </c>
      <c r="H1937" s="260">
        <v>2</v>
      </c>
      <c r="I1937" s="260" t="s">
        <v>3604</v>
      </c>
      <c r="J1937" s="260" t="s">
        <v>3611</v>
      </c>
      <c r="K1937" s="260" t="s">
        <v>3612</v>
      </c>
      <c r="L1937" s="261">
        <v>45169</v>
      </c>
      <c r="M1937" s="260" t="s">
        <v>20</v>
      </c>
    </row>
    <row r="1938" spans="1:13" x14ac:dyDescent="0.25">
      <c r="A1938" s="258" t="s">
        <v>166</v>
      </c>
      <c r="B1938" s="258" t="s">
        <v>167</v>
      </c>
      <c r="C1938" s="258" t="s">
        <v>168</v>
      </c>
      <c r="D1938" s="258" t="s">
        <v>544</v>
      </c>
      <c r="E1938" s="258">
        <v>3848744</v>
      </c>
      <c r="F1938" s="258" t="s">
        <v>3603</v>
      </c>
      <c r="G1938" s="258" t="s">
        <v>66</v>
      </c>
      <c r="H1938" s="258">
        <v>1</v>
      </c>
      <c r="I1938" s="258" t="s">
        <v>3604</v>
      </c>
      <c r="J1938" s="258" t="s">
        <v>3613</v>
      </c>
      <c r="K1938" s="258" t="s">
        <v>3614</v>
      </c>
      <c r="L1938" s="259">
        <v>45169</v>
      </c>
      <c r="M1938" s="258" t="s">
        <v>20</v>
      </c>
    </row>
    <row r="1939" spans="1:13" x14ac:dyDescent="0.25">
      <c r="A1939" s="260" t="s">
        <v>166</v>
      </c>
      <c r="B1939" s="260" t="s">
        <v>167</v>
      </c>
      <c r="C1939" s="260" t="s">
        <v>168</v>
      </c>
      <c r="D1939" s="260" t="s">
        <v>1193</v>
      </c>
      <c r="E1939" s="260">
        <v>21831448</v>
      </c>
      <c r="F1939" s="260" t="s">
        <v>3603</v>
      </c>
      <c r="G1939" s="260" t="s">
        <v>66</v>
      </c>
      <c r="H1939" s="260">
        <v>1</v>
      </c>
      <c r="I1939" s="260" t="s">
        <v>3604</v>
      </c>
      <c r="J1939" s="260" t="s">
        <v>3615</v>
      </c>
      <c r="K1939" s="260" t="s">
        <v>3616</v>
      </c>
      <c r="L1939" s="261">
        <v>45169</v>
      </c>
      <c r="M1939" s="260" t="s">
        <v>20</v>
      </c>
    </row>
    <row r="1940" spans="1:13" x14ac:dyDescent="0.25">
      <c r="A1940" s="258" t="s">
        <v>166</v>
      </c>
      <c r="B1940" s="258" t="s">
        <v>167</v>
      </c>
      <c r="C1940" s="258" t="s">
        <v>168</v>
      </c>
      <c r="D1940" s="258" t="s">
        <v>569</v>
      </c>
      <c r="E1940" s="258">
        <v>0</v>
      </c>
      <c r="F1940" s="258" t="s">
        <v>3603</v>
      </c>
      <c r="G1940" s="258" t="s">
        <v>33</v>
      </c>
      <c r="H1940" s="258">
        <v>2</v>
      </c>
      <c r="I1940" s="258" t="s">
        <v>3604</v>
      </c>
      <c r="J1940" s="258" t="s">
        <v>3617</v>
      </c>
      <c r="K1940" s="258" t="s">
        <v>3618</v>
      </c>
      <c r="L1940" s="259">
        <v>45169</v>
      </c>
      <c r="M1940" s="258" t="s">
        <v>20</v>
      </c>
    </row>
    <row r="1941" spans="1:13" x14ac:dyDescent="0.25">
      <c r="A1941" s="260" t="s">
        <v>166</v>
      </c>
      <c r="B1941" s="260" t="s">
        <v>167</v>
      </c>
      <c r="C1941" s="260" t="s">
        <v>168</v>
      </c>
      <c r="D1941" s="260" t="s">
        <v>562</v>
      </c>
      <c r="E1941" s="260">
        <v>2476643</v>
      </c>
      <c r="F1941" s="260" t="s">
        <v>3603</v>
      </c>
      <c r="G1941" s="260" t="s">
        <v>66</v>
      </c>
      <c r="H1941" s="260">
        <v>1</v>
      </c>
      <c r="I1941" s="260" t="s">
        <v>3604</v>
      </c>
      <c r="J1941" s="260" t="s">
        <v>3619</v>
      </c>
      <c r="K1941" s="260" t="s">
        <v>3620</v>
      </c>
      <c r="L1941" s="261">
        <v>45169</v>
      </c>
      <c r="M1941" s="260" t="s">
        <v>20</v>
      </c>
    </row>
    <row r="1942" spans="1:13" x14ac:dyDescent="0.25">
      <c r="A1942" s="258" t="s">
        <v>166</v>
      </c>
      <c r="B1942" s="258" t="s">
        <v>167</v>
      </c>
      <c r="C1942" s="258" t="s">
        <v>168</v>
      </c>
      <c r="D1942" s="258" t="s">
        <v>567</v>
      </c>
      <c r="E1942" s="258">
        <v>1372101</v>
      </c>
      <c r="F1942" s="258" t="s">
        <v>3603</v>
      </c>
      <c r="G1942" s="258" t="s">
        <v>66</v>
      </c>
      <c r="H1942" s="258">
        <v>1</v>
      </c>
      <c r="I1942" s="258" t="s">
        <v>3604</v>
      </c>
      <c r="J1942" s="258" t="s">
        <v>3621</v>
      </c>
      <c r="K1942" s="258" t="s">
        <v>3622</v>
      </c>
      <c r="L1942" s="259">
        <v>45169</v>
      </c>
      <c r="M1942" s="258" t="s">
        <v>20</v>
      </c>
    </row>
    <row r="1943" spans="1:13" x14ac:dyDescent="0.25">
      <c r="A1943" s="260" t="s">
        <v>166</v>
      </c>
      <c r="B1943" s="260" t="s">
        <v>167</v>
      </c>
      <c r="C1943" s="260" t="s">
        <v>168</v>
      </c>
      <c r="D1943" s="260" t="s">
        <v>558</v>
      </c>
      <c r="E1943" s="260" t="s">
        <v>17</v>
      </c>
      <c r="F1943" s="260" t="s">
        <v>3603</v>
      </c>
      <c r="G1943" s="260" t="s">
        <v>33</v>
      </c>
      <c r="H1943" s="260">
        <v>2</v>
      </c>
      <c r="I1943" s="260" t="s">
        <v>3604</v>
      </c>
      <c r="J1943" s="260" t="s">
        <v>3623</v>
      </c>
      <c r="K1943" s="260" t="s">
        <v>3624</v>
      </c>
      <c r="L1943" s="261">
        <v>45169</v>
      </c>
      <c r="M1943" s="260" t="s">
        <v>20</v>
      </c>
    </row>
    <row r="1944" spans="1:13" x14ac:dyDescent="0.25">
      <c r="A1944" s="258" t="s">
        <v>170</v>
      </c>
      <c r="B1944" s="258" t="s">
        <v>171</v>
      </c>
      <c r="C1944" s="258" t="s">
        <v>168</v>
      </c>
      <c r="D1944" s="258" t="s">
        <v>1297</v>
      </c>
      <c r="E1944" s="258">
        <v>5178810</v>
      </c>
      <c r="F1944" s="258" t="s">
        <v>3603</v>
      </c>
      <c r="G1944" s="258" t="s">
        <v>66</v>
      </c>
      <c r="H1944" s="258">
        <v>1</v>
      </c>
      <c r="I1944" s="258" t="s">
        <v>3604</v>
      </c>
      <c r="J1944" s="258" t="s">
        <v>3625</v>
      </c>
      <c r="K1944" s="258" t="s">
        <v>3626</v>
      </c>
      <c r="L1944" s="259">
        <v>45169</v>
      </c>
      <c r="M1944" s="258" t="s">
        <v>20</v>
      </c>
    </row>
    <row r="1945" spans="1:13" x14ac:dyDescent="0.25">
      <c r="A1945" s="260" t="s">
        <v>170</v>
      </c>
      <c r="B1945" s="260" t="s">
        <v>171</v>
      </c>
      <c r="C1945" s="260" t="s">
        <v>168</v>
      </c>
      <c r="D1945" s="260" t="s">
        <v>1006</v>
      </c>
      <c r="E1945" s="260">
        <v>5178810</v>
      </c>
      <c r="F1945" s="260" t="s">
        <v>3603</v>
      </c>
      <c r="G1945" s="260" t="s">
        <v>66</v>
      </c>
      <c r="H1945" s="260">
        <v>1</v>
      </c>
      <c r="I1945" s="260" t="s">
        <v>3604</v>
      </c>
      <c r="J1945" s="260" t="s">
        <v>3627</v>
      </c>
      <c r="K1945" s="260" t="s">
        <v>3628</v>
      </c>
      <c r="L1945" s="261">
        <v>45169</v>
      </c>
      <c r="M1945" s="260" t="s">
        <v>20</v>
      </c>
    </row>
    <row r="1946" spans="1:13" x14ac:dyDescent="0.25">
      <c r="A1946" s="258" t="s">
        <v>170</v>
      </c>
      <c r="B1946" s="258" t="s">
        <v>171</v>
      </c>
      <c r="C1946" s="258" t="s">
        <v>168</v>
      </c>
      <c r="D1946" s="258" t="s">
        <v>932</v>
      </c>
      <c r="E1946" s="258">
        <v>1555484</v>
      </c>
      <c r="F1946" s="258" t="s">
        <v>3603</v>
      </c>
      <c r="G1946" s="258" t="s">
        <v>33</v>
      </c>
      <c r="H1946" s="258">
        <v>2</v>
      </c>
      <c r="I1946" s="258" t="s">
        <v>3604</v>
      </c>
      <c r="J1946" s="258" t="s">
        <v>3629</v>
      </c>
      <c r="K1946" s="258" t="s">
        <v>3630</v>
      </c>
      <c r="L1946" s="259">
        <v>45169</v>
      </c>
      <c r="M1946" s="258" t="s">
        <v>20</v>
      </c>
    </row>
    <row r="1947" spans="1:13" x14ac:dyDescent="0.25">
      <c r="A1947" s="260" t="s">
        <v>170</v>
      </c>
      <c r="B1947" s="260" t="s">
        <v>171</v>
      </c>
      <c r="C1947" s="260" t="s">
        <v>168</v>
      </c>
      <c r="D1947" s="260" t="s">
        <v>544</v>
      </c>
      <c r="E1947" s="260">
        <v>1555484</v>
      </c>
      <c r="F1947" s="260" t="s">
        <v>3603</v>
      </c>
      <c r="G1947" s="260" t="s">
        <v>66</v>
      </c>
      <c r="H1947" s="260">
        <v>1</v>
      </c>
      <c r="I1947" s="260" t="s">
        <v>3604</v>
      </c>
      <c r="J1947" s="260" t="s">
        <v>3631</v>
      </c>
      <c r="K1947" s="260" t="s">
        <v>3632</v>
      </c>
      <c r="L1947" s="261">
        <v>45169</v>
      </c>
      <c r="M1947" s="260" t="s">
        <v>20</v>
      </c>
    </row>
    <row r="1948" spans="1:13" x14ac:dyDescent="0.25">
      <c r="A1948" s="258" t="s">
        <v>170</v>
      </c>
      <c r="B1948" s="258" t="s">
        <v>171</v>
      </c>
      <c r="C1948" s="258" t="s">
        <v>168</v>
      </c>
      <c r="D1948" s="258" t="s">
        <v>1193</v>
      </c>
      <c r="E1948" s="258">
        <v>3623326</v>
      </c>
      <c r="F1948" s="258" t="s">
        <v>3603</v>
      </c>
      <c r="G1948" s="258" t="s">
        <v>66</v>
      </c>
      <c r="H1948" s="258">
        <v>1</v>
      </c>
      <c r="I1948" s="258" t="s">
        <v>3604</v>
      </c>
      <c r="J1948" s="258" t="s">
        <v>3633</v>
      </c>
      <c r="K1948" s="258" t="s">
        <v>3634</v>
      </c>
      <c r="L1948" s="259">
        <v>45169</v>
      </c>
      <c r="M1948" s="258" t="s">
        <v>20</v>
      </c>
    </row>
    <row r="1949" spans="1:13" x14ac:dyDescent="0.25">
      <c r="A1949" s="260" t="s">
        <v>170</v>
      </c>
      <c r="B1949" s="260" t="s">
        <v>171</v>
      </c>
      <c r="C1949" s="260" t="s">
        <v>168</v>
      </c>
      <c r="D1949" s="260" t="s">
        <v>569</v>
      </c>
      <c r="E1949" s="260">
        <v>0</v>
      </c>
      <c r="F1949" s="260" t="s">
        <v>3603</v>
      </c>
      <c r="G1949" s="260" t="s">
        <v>33</v>
      </c>
      <c r="H1949" s="260">
        <v>2</v>
      </c>
      <c r="I1949" s="260" t="s">
        <v>3604</v>
      </c>
      <c r="J1949" s="260" t="s">
        <v>3635</v>
      </c>
      <c r="K1949" s="260" t="s">
        <v>3636</v>
      </c>
      <c r="L1949" s="261">
        <v>45169</v>
      </c>
      <c r="M1949" s="260" t="s">
        <v>20</v>
      </c>
    </row>
    <row r="1950" spans="1:13" x14ac:dyDescent="0.25">
      <c r="A1950" s="258" t="s">
        <v>170</v>
      </c>
      <c r="B1950" s="258" t="s">
        <v>171</v>
      </c>
      <c r="C1950" s="258" t="s">
        <v>168</v>
      </c>
      <c r="D1950" s="258" t="s">
        <v>562</v>
      </c>
      <c r="E1950" s="258">
        <v>492749</v>
      </c>
      <c r="F1950" s="258" t="s">
        <v>3603</v>
      </c>
      <c r="G1950" s="258" t="s">
        <v>66</v>
      </c>
      <c r="H1950" s="258">
        <v>1</v>
      </c>
      <c r="I1950" s="258" t="s">
        <v>3604</v>
      </c>
      <c r="J1950" s="258" t="s">
        <v>3637</v>
      </c>
      <c r="K1950" s="258" t="s">
        <v>3638</v>
      </c>
      <c r="L1950" s="259">
        <v>45169</v>
      </c>
      <c r="M1950" s="258" t="s">
        <v>20</v>
      </c>
    </row>
    <row r="1951" spans="1:13" x14ac:dyDescent="0.25">
      <c r="A1951" s="260" t="s">
        <v>170</v>
      </c>
      <c r="B1951" s="260" t="s">
        <v>171</v>
      </c>
      <c r="C1951" s="260" t="s">
        <v>168</v>
      </c>
      <c r="D1951" s="260" t="s">
        <v>567</v>
      </c>
      <c r="E1951" s="260">
        <v>1062735</v>
      </c>
      <c r="F1951" s="260" t="s">
        <v>3603</v>
      </c>
      <c r="G1951" s="260" t="s">
        <v>66</v>
      </c>
      <c r="H1951" s="260">
        <v>1</v>
      </c>
      <c r="I1951" s="260" t="s">
        <v>3604</v>
      </c>
      <c r="J1951" s="260" t="s">
        <v>3639</v>
      </c>
      <c r="K1951" s="260" t="s">
        <v>3640</v>
      </c>
      <c r="L1951" s="261">
        <v>45169</v>
      </c>
      <c r="M1951" s="260" t="s">
        <v>20</v>
      </c>
    </row>
    <row r="1952" spans="1:13" x14ac:dyDescent="0.25">
      <c r="A1952" s="258" t="s">
        <v>170</v>
      </c>
      <c r="B1952" s="258" t="s">
        <v>171</v>
      </c>
      <c r="C1952" s="258" t="s">
        <v>168</v>
      </c>
      <c r="D1952" s="258" t="s">
        <v>558</v>
      </c>
      <c r="E1952" s="258" t="s">
        <v>17</v>
      </c>
      <c r="F1952" s="258" t="s">
        <v>3603</v>
      </c>
      <c r="G1952" s="258" t="s">
        <v>33</v>
      </c>
      <c r="H1952" s="258">
        <v>2</v>
      </c>
      <c r="I1952" s="258" t="s">
        <v>3604</v>
      </c>
      <c r="J1952" s="258" t="s">
        <v>3641</v>
      </c>
      <c r="K1952" s="258" t="s">
        <v>3642</v>
      </c>
      <c r="L1952" s="259">
        <v>45169</v>
      </c>
      <c r="M1952" s="258" t="s">
        <v>20</v>
      </c>
    </row>
    <row r="1953" spans="1:13" x14ac:dyDescent="0.25">
      <c r="A1953" s="260" t="s">
        <v>180</v>
      </c>
      <c r="B1953" s="260" t="s">
        <v>181</v>
      </c>
      <c r="C1953" s="260" t="s">
        <v>168</v>
      </c>
      <c r="D1953" s="260" t="s">
        <v>1297</v>
      </c>
      <c r="E1953" s="260">
        <v>14851007</v>
      </c>
      <c r="F1953" s="260" t="s">
        <v>3603</v>
      </c>
      <c r="G1953" s="260" t="s">
        <v>66</v>
      </c>
      <c r="H1953" s="260">
        <v>1</v>
      </c>
      <c r="I1953" s="260" t="s">
        <v>3604</v>
      </c>
      <c r="J1953" s="260" t="s">
        <v>3643</v>
      </c>
      <c r="K1953" s="260" t="s">
        <v>3644</v>
      </c>
      <c r="L1953" s="261">
        <v>45169</v>
      </c>
      <c r="M1953" s="260" t="s">
        <v>20</v>
      </c>
    </row>
    <row r="1954" spans="1:13" x14ac:dyDescent="0.25">
      <c r="A1954" s="258" t="s">
        <v>180</v>
      </c>
      <c r="B1954" s="258" t="s">
        <v>181</v>
      </c>
      <c r="C1954" s="258" t="s">
        <v>168</v>
      </c>
      <c r="D1954" s="258" t="s">
        <v>1006</v>
      </c>
      <c r="E1954" s="258">
        <v>14851007</v>
      </c>
      <c r="F1954" s="258" t="s">
        <v>3603</v>
      </c>
      <c r="G1954" s="258" t="s">
        <v>66</v>
      </c>
      <c r="H1954" s="258">
        <v>1</v>
      </c>
      <c r="I1954" s="258" t="s">
        <v>3604</v>
      </c>
      <c r="J1954" s="258" t="s">
        <v>3645</v>
      </c>
      <c r="K1954" s="258" t="s">
        <v>3646</v>
      </c>
      <c r="L1954" s="259">
        <v>45169</v>
      </c>
      <c r="M1954" s="258" t="s">
        <v>20</v>
      </c>
    </row>
    <row r="1955" spans="1:13" x14ac:dyDescent="0.25">
      <c r="A1955" s="260" t="s">
        <v>180</v>
      </c>
      <c r="B1955" s="260" t="s">
        <v>181</v>
      </c>
      <c r="C1955" s="260" t="s">
        <v>168</v>
      </c>
      <c r="D1955" s="260" t="s">
        <v>932</v>
      </c>
      <c r="E1955" s="260">
        <v>1685952</v>
      </c>
      <c r="F1955" s="260" t="s">
        <v>3603</v>
      </c>
      <c r="G1955" s="260" t="s">
        <v>33</v>
      </c>
      <c r="H1955" s="260">
        <v>2</v>
      </c>
      <c r="I1955" s="260" t="s">
        <v>3604</v>
      </c>
      <c r="J1955" s="260" t="s">
        <v>3647</v>
      </c>
      <c r="K1955" s="260" t="s">
        <v>3648</v>
      </c>
      <c r="L1955" s="261">
        <v>45169</v>
      </c>
      <c r="M1955" s="260" t="s">
        <v>20</v>
      </c>
    </row>
    <row r="1956" spans="1:13" x14ac:dyDescent="0.25">
      <c r="A1956" s="258" t="s">
        <v>180</v>
      </c>
      <c r="B1956" s="258" t="s">
        <v>181</v>
      </c>
      <c r="C1956" s="258" t="s">
        <v>168</v>
      </c>
      <c r="D1956" s="258" t="s">
        <v>544</v>
      </c>
      <c r="E1956" s="258">
        <v>1685952</v>
      </c>
      <c r="F1956" s="258" t="s">
        <v>3603</v>
      </c>
      <c r="G1956" s="258" t="s">
        <v>66</v>
      </c>
      <c r="H1956" s="258">
        <v>1</v>
      </c>
      <c r="I1956" s="258" t="s">
        <v>3604</v>
      </c>
      <c r="J1956" s="258" t="s">
        <v>3649</v>
      </c>
      <c r="K1956" s="258" t="s">
        <v>3650</v>
      </c>
      <c r="L1956" s="259">
        <v>45169</v>
      </c>
      <c r="M1956" s="258" t="s">
        <v>20</v>
      </c>
    </row>
    <row r="1957" spans="1:13" x14ac:dyDescent="0.25">
      <c r="A1957" s="260" t="s">
        <v>180</v>
      </c>
      <c r="B1957" s="260" t="s">
        <v>181</v>
      </c>
      <c r="C1957" s="260" t="s">
        <v>168</v>
      </c>
      <c r="D1957" s="260" t="s">
        <v>1193</v>
      </c>
      <c r="E1957" s="260">
        <v>13165055</v>
      </c>
      <c r="F1957" s="260" t="s">
        <v>3603</v>
      </c>
      <c r="G1957" s="260" t="s">
        <v>66</v>
      </c>
      <c r="H1957" s="260">
        <v>1</v>
      </c>
      <c r="I1957" s="260" t="s">
        <v>3604</v>
      </c>
      <c r="J1957" s="260" t="s">
        <v>3651</v>
      </c>
      <c r="K1957" s="260" t="s">
        <v>3652</v>
      </c>
      <c r="L1957" s="261">
        <v>45169</v>
      </c>
      <c r="M1957" s="260" t="s">
        <v>20</v>
      </c>
    </row>
    <row r="1958" spans="1:13" x14ac:dyDescent="0.25">
      <c r="A1958" s="258" t="s">
        <v>180</v>
      </c>
      <c r="B1958" s="258" t="s">
        <v>181</v>
      </c>
      <c r="C1958" s="258" t="s">
        <v>168</v>
      </c>
      <c r="D1958" s="258" t="s">
        <v>569</v>
      </c>
      <c r="E1958" s="258">
        <v>0</v>
      </c>
      <c r="F1958" s="258" t="s">
        <v>3603</v>
      </c>
      <c r="G1958" s="258" t="s">
        <v>33</v>
      </c>
      <c r="H1958" s="258">
        <v>2</v>
      </c>
      <c r="I1958" s="258" t="s">
        <v>3604</v>
      </c>
      <c r="J1958" s="258" t="s">
        <v>3653</v>
      </c>
      <c r="K1958" s="258" t="s">
        <v>3654</v>
      </c>
      <c r="L1958" s="259">
        <v>45169</v>
      </c>
      <c r="M1958" s="258" t="s">
        <v>20</v>
      </c>
    </row>
    <row r="1959" spans="1:13" x14ac:dyDescent="0.25">
      <c r="A1959" s="260" t="s">
        <v>180</v>
      </c>
      <c r="B1959" s="260" t="s">
        <v>181</v>
      </c>
      <c r="C1959" s="260" t="s">
        <v>168</v>
      </c>
      <c r="D1959" s="260" t="s">
        <v>562</v>
      </c>
      <c r="E1959" s="260">
        <v>1376586</v>
      </c>
      <c r="F1959" s="260" t="s">
        <v>3603</v>
      </c>
      <c r="G1959" s="260" t="s">
        <v>66</v>
      </c>
      <c r="H1959" s="260">
        <v>1</v>
      </c>
      <c r="I1959" s="260" t="s">
        <v>3604</v>
      </c>
      <c r="J1959" s="260" t="s">
        <v>3655</v>
      </c>
      <c r="K1959" s="260" t="s">
        <v>3656</v>
      </c>
      <c r="L1959" s="261">
        <v>45169</v>
      </c>
      <c r="M1959" s="260" t="s">
        <v>20</v>
      </c>
    </row>
    <row r="1960" spans="1:13" x14ac:dyDescent="0.25">
      <c r="A1960" s="258" t="s">
        <v>180</v>
      </c>
      <c r="B1960" s="258" t="s">
        <v>181</v>
      </c>
      <c r="C1960" s="258" t="s">
        <v>168</v>
      </c>
      <c r="D1960" s="258" t="s">
        <v>567</v>
      </c>
      <c r="E1960" s="258">
        <v>309366</v>
      </c>
      <c r="F1960" s="258" t="s">
        <v>3603</v>
      </c>
      <c r="G1960" s="258" t="s">
        <v>66</v>
      </c>
      <c r="H1960" s="258">
        <v>1</v>
      </c>
      <c r="I1960" s="258" t="s">
        <v>3604</v>
      </c>
      <c r="J1960" s="258" t="s">
        <v>3657</v>
      </c>
      <c r="K1960" s="258" t="s">
        <v>3658</v>
      </c>
      <c r="L1960" s="259">
        <v>45169</v>
      </c>
      <c r="M1960" s="258" t="s">
        <v>20</v>
      </c>
    </row>
    <row r="1961" spans="1:13" x14ac:dyDescent="0.25">
      <c r="A1961" s="260" t="s">
        <v>180</v>
      </c>
      <c r="B1961" s="260" t="s">
        <v>181</v>
      </c>
      <c r="C1961" s="260" t="s">
        <v>168</v>
      </c>
      <c r="D1961" s="260" t="s">
        <v>558</v>
      </c>
      <c r="E1961" s="260" t="s">
        <v>17</v>
      </c>
      <c r="F1961" s="260" t="s">
        <v>3603</v>
      </c>
      <c r="G1961" s="260" t="s">
        <v>33</v>
      </c>
      <c r="H1961" s="260">
        <v>2</v>
      </c>
      <c r="I1961" s="260" t="s">
        <v>3604</v>
      </c>
      <c r="J1961" s="260" t="s">
        <v>3659</v>
      </c>
      <c r="K1961" s="260" t="s">
        <v>3660</v>
      </c>
      <c r="L1961" s="261">
        <v>45169</v>
      </c>
      <c r="M1961" s="260" t="s">
        <v>20</v>
      </c>
    </row>
    <row r="1962" spans="1:13" x14ac:dyDescent="0.25">
      <c r="A1962" s="258" t="s">
        <v>187</v>
      </c>
      <c r="B1962" s="258" t="s">
        <v>188</v>
      </c>
      <c r="C1962" s="258" t="s">
        <v>168</v>
      </c>
      <c r="D1962" s="258" t="s">
        <v>1297</v>
      </c>
      <c r="E1962" s="258">
        <v>5650375</v>
      </c>
      <c r="F1962" s="258" t="s">
        <v>3603</v>
      </c>
      <c r="G1962" s="258" t="s">
        <v>66</v>
      </c>
      <c r="H1962" s="258">
        <v>1</v>
      </c>
      <c r="I1962" s="258" t="s">
        <v>3604</v>
      </c>
      <c r="J1962" s="258" t="s">
        <v>3661</v>
      </c>
      <c r="K1962" s="258" t="s">
        <v>3662</v>
      </c>
      <c r="L1962" s="259">
        <v>45169</v>
      </c>
      <c r="M1962" s="258" t="s">
        <v>20</v>
      </c>
    </row>
    <row r="1963" spans="1:13" x14ac:dyDescent="0.25">
      <c r="A1963" s="260" t="s">
        <v>187</v>
      </c>
      <c r="B1963" s="260" t="s">
        <v>188</v>
      </c>
      <c r="C1963" s="260" t="s">
        <v>168</v>
      </c>
      <c r="D1963" s="260" t="s">
        <v>1006</v>
      </c>
      <c r="E1963" s="260">
        <v>5650375</v>
      </c>
      <c r="F1963" s="260" t="s">
        <v>3603</v>
      </c>
      <c r="G1963" s="260" t="s">
        <v>66</v>
      </c>
      <c r="H1963" s="260">
        <v>1</v>
      </c>
      <c r="I1963" s="260" t="s">
        <v>3604</v>
      </c>
      <c r="J1963" s="260" t="s">
        <v>3663</v>
      </c>
      <c r="K1963" s="260" t="s">
        <v>3664</v>
      </c>
      <c r="L1963" s="261">
        <v>45169</v>
      </c>
      <c r="M1963" s="260" t="s">
        <v>20</v>
      </c>
    </row>
    <row r="1964" spans="1:13" x14ac:dyDescent="0.25">
      <c r="A1964" s="258" t="s">
        <v>187</v>
      </c>
      <c r="B1964" s="258" t="s">
        <v>188</v>
      </c>
      <c r="C1964" s="258" t="s">
        <v>168</v>
      </c>
      <c r="D1964" s="258" t="s">
        <v>932</v>
      </c>
      <c r="E1964" s="258">
        <v>607308</v>
      </c>
      <c r="F1964" s="258" t="s">
        <v>3603</v>
      </c>
      <c r="G1964" s="258" t="s">
        <v>33</v>
      </c>
      <c r="H1964" s="258">
        <v>2</v>
      </c>
      <c r="I1964" s="258" t="s">
        <v>3604</v>
      </c>
      <c r="J1964" s="258" t="s">
        <v>3665</v>
      </c>
      <c r="K1964" s="258" t="s">
        <v>3666</v>
      </c>
      <c r="L1964" s="259">
        <v>45169</v>
      </c>
      <c r="M1964" s="258" t="s">
        <v>20</v>
      </c>
    </row>
    <row r="1965" spans="1:13" x14ac:dyDescent="0.25">
      <c r="A1965" s="260" t="s">
        <v>187</v>
      </c>
      <c r="B1965" s="260" t="s">
        <v>188</v>
      </c>
      <c r="C1965" s="260" t="s">
        <v>168</v>
      </c>
      <c r="D1965" s="260" t="s">
        <v>544</v>
      </c>
      <c r="E1965" s="260">
        <v>607308</v>
      </c>
      <c r="F1965" s="260" t="s">
        <v>3603</v>
      </c>
      <c r="G1965" s="260" t="s">
        <v>66</v>
      </c>
      <c r="H1965" s="260">
        <v>1</v>
      </c>
      <c r="I1965" s="260" t="s">
        <v>3604</v>
      </c>
      <c r="J1965" s="260" t="s">
        <v>3667</v>
      </c>
      <c r="K1965" s="260" t="s">
        <v>3668</v>
      </c>
      <c r="L1965" s="261">
        <v>45169</v>
      </c>
      <c r="M1965" s="260" t="s">
        <v>20</v>
      </c>
    </row>
    <row r="1966" spans="1:13" x14ac:dyDescent="0.25">
      <c r="A1966" s="258" t="s">
        <v>187</v>
      </c>
      <c r="B1966" s="258" t="s">
        <v>188</v>
      </c>
      <c r="C1966" s="258" t="s">
        <v>168</v>
      </c>
      <c r="D1966" s="258" t="s">
        <v>1193</v>
      </c>
      <c r="E1966" s="258">
        <v>5043067</v>
      </c>
      <c r="F1966" s="258" t="s">
        <v>3603</v>
      </c>
      <c r="G1966" s="258" t="s">
        <v>66</v>
      </c>
      <c r="H1966" s="258">
        <v>1</v>
      </c>
      <c r="I1966" s="258" t="s">
        <v>3604</v>
      </c>
      <c r="J1966" s="258" t="s">
        <v>3669</v>
      </c>
      <c r="K1966" s="258" t="s">
        <v>3670</v>
      </c>
      <c r="L1966" s="259">
        <v>45169</v>
      </c>
      <c r="M1966" s="258" t="s">
        <v>20</v>
      </c>
    </row>
    <row r="1967" spans="1:13" x14ac:dyDescent="0.25">
      <c r="A1967" s="260" t="s">
        <v>187</v>
      </c>
      <c r="B1967" s="260" t="s">
        <v>188</v>
      </c>
      <c r="C1967" s="260" t="s">
        <v>168</v>
      </c>
      <c r="D1967" s="260" t="s">
        <v>569</v>
      </c>
      <c r="E1967" s="260">
        <v>0</v>
      </c>
      <c r="F1967" s="260" t="s">
        <v>3603</v>
      </c>
      <c r="G1967" s="260" t="s">
        <v>33</v>
      </c>
      <c r="H1967" s="260">
        <v>2</v>
      </c>
      <c r="I1967" s="260" t="s">
        <v>3604</v>
      </c>
      <c r="J1967" s="260" t="s">
        <v>3671</v>
      </c>
      <c r="K1967" s="260" t="s">
        <v>3672</v>
      </c>
      <c r="L1967" s="261">
        <v>45169</v>
      </c>
      <c r="M1967" s="260" t="s">
        <v>20</v>
      </c>
    </row>
    <row r="1968" spans="1:13" x14ac:dyDescent="0.25">
      <c r="A1968" s="258" t="s">
        <v>187</v>
      </c>
      <c r="B1968" s="258" t="s">
        <v>188</v>
      </c>
      <c r="C1968" s="258" t="s">
        <v>168</v>
      </c>
      <c r="D1968" s="258" t="s">
        <v>562</v>
      </c>
      <c r="E1968" s="258">
        <v>607308</v>
      </c>
      <c r="F1968" s="258" t="s">
        <v>3603</v>
      </c>
      <c r="G1968" s="258" t="s">
        <v>66</v>
      </c>
      <c r="H1968" s="258">
        <v>1</v>
      </c>
      <c r="I1968" s="258" t="s">
        <v>3604</v>
      </c>
      <c r="J1968" s="258" t="s">
        <v>3673</v>
      </c>
      <c r="K1968" s="258" t="s">
        <v>3674</v>
      </c>
      <c r="L1968" s="259">
        <v>45169</v>
      </c>
      <c r="M1968" s="258" t="s">
        <v>20</v>
      </c>
    </row>
    <row r="1969" spans="1:13" x14ac:dyDescent="0.25">
      <c r="A1969" s="260" t="s">
        <v>187</v>
      </c>
      <c r="B1969" s="260" t="s">
        <v>188</v>
      </c>
      <c r="C1969" s="260" t="s">
        <v>168</v>
      </c>
      <c r="D1969" s="260" t="s">
        <v>567</v>
      </c>
      <c r="E1969" s="260" t="s">
        <v>17</v>
      </c>
      <c r="F1969" s="260" t="s">
        <v>3603</v>
      </c>
      <c r="G1969" s="260" t="s">
        <v>33</v>
      </c>
      <c r="H1969" s="260">
        <v>2</v>
      </c>
      <c r="I1969" s="260" t="s">
        <v>3604</v>
      </c>
      <c r="J1969" s="260" t="s">
        <v>3675</v>
      </c>
      <c r="K1969" s="260" t="s">
        <v>3676</v>
      </c>
      <c r="L1969" s="261">
        <v>45169</v>
      </c>
      <c r="M1969" s="260" t="s">
        <v>20</v>
      </c>
    </row>
    <row r="1970" spans="1:13" x14ac:dyDescent="0.25">
      <c r="A1970" s="258" t="s">
        <v>187</v>
      </c>
      <c r="B1970" s="258" t="s">
        <v>188</v>
      </c>
      <c r="C1970" s="258" t="s">
        <v>168</v>
      </c>
      <c r="D1970" s="258" t="s">
        <v>558</v>
      </c>
      <c r="E1970" s="258" t="s">
        <v>17</v>
      </c>
      <c r="F1970" s="258" t="s">
        <v>3603</v>
      </c>
      <c r="G1970" s="258" t="s">
        <v>33</v>
      </c>
      <c r="H1970" s="258">
        <v>2</v>
      </c>
      <c r="I1970" s="258" t="s">
        <v>3604</v>
      </c>
      <c r="J1970" s="258" t="s">
        <v>3677</v>
      </c>
      <c r="K1970" s="258" t="s">
        <v>3678</v>
      </c>
      <c r="L1970" s="259">
        <v>45169</v>
      </c>
      <c r="M1970" s="258" t="s">
        <v>20</v>
      </c>
    </row>
    <row r="1971" spans="1:13" x14ac:dyDescent="0.25">
      <c r="A1971" s="260" t="s">
        <v>2443</v>
      </c>
      <c r="B1971" s="260" t="s">
        <v>2444</v>
      </c>
      <c r="C1971" s="260" t="s">
        <v>2445</v>
      </c>
      <c r="D1971" s="260" t="s">
        <v>1297</v>
      </c>
      <c r="E1971" s="260">
        <v>4327219</v>
      </c>
      <c r="F1971" s="260" t="s">
        <v>3679</v>
      </c>
      <c r="G1971" s="260" t="s">
        <v>1219</v>
      </c>
      <c r="H1971" s="260">
        <v>2</v>
      </c>
      <c r="I1971" s="260" t="s">
        <v>3680</v>
      </c>
      <c r="J1971" s="260" t="s">
        <v>3681</v>
      </c>
      <c r="K1971" s="260" t="s">
        <v>3682</v>
      </c>
      <c r="L1971" s="261">
        <v>45193</v>
      </c>
      <c r="M1971" s="260" t="s">
        <v>526</v>
      </c>
    </row>
    <row r="1972" spans="1:13" x14ac:dyDescent="0.25">
      <c r="A1972" s="258" t="s">
        <v>2443</v>
      </c>
      <c r="B1972" s="258" t="s">
        <v>2444</v>
      </c>
      <c r="C1972" s="258" t="s">
        <v>2445</v>
      </c>
      <c r="D1972" s="258" t="s">
        <v>927</v>
      </c>
      <c r="E1972" s="258">
        <v>74180</v>
      </c>
      <c r="F1972" s="258" t="s">
        <v>3683</v>
      </c>
      <c r="G1972" s="258" t="s">
        <v>1219</v>
      </c>
      <c r="H1972" s="258">
        <v>2</v>
      </c>
      <c r="I1972" s="258" t="s">
        <v>3684</v>
      </c>
      <c r="J1972" s="258" t="s">
        <v>3685</v>
      </c>
      <c r="K1972" s="258" t="s">
        <v>3686</v>
      </c>
      <c r="L1972" s="259">
        <v>45193</v>
      </c>
      <c r="M1972" s="258" t="s">
        <v>526</v>
      </c>
    </row>
    <row r="1973" spans="1:13" x14ac:dyDescent="0.25">
      <c r="A1973" s="260" t="s">
        <v>2443</v>
      </c>
      <c r="B1973" s="260" t="s">
        <v>2444</v>
      </c>
      <c r="C1973" s="260" t="s">
        <v>2445</v>
      </c>
      <c r="D1973" s="260" t="s">
        <v>1006</v>
      </c>
      <c r="E1973" s="260">
        <v>58158</v>
      </c>
      <c r="F1973" s="260" t="s">
        <v>3687</v>
      </c>
      <c r="G1973" s="260" t="s">
        <v>1219</v>
      </c>
      <c r="H1973" s="260">
        <v>2</v>
      </c>
      <c r="I1973" s="260" t="s">
        <v>3688</v>
      </c>
      <c r="J1973" s="260" t="s">
        <v>3689</v>
      </c>
      <c r="K1973" s="260" t="s">
        <v>3690</v>
      </c>
      <c r="L1973" s="261">
        <v>45193</v>
      </c>
      <c r="M1973" s="260" t="s">
        <v>526</v>
      </c>
    </row>
    <row r="1974" spans="1:13" x14ac:dyDescent="0.25">
      <c r="A1974" s="258" t="s">
        <v>2443</v>
      </c>
      <c r="B1974" s="258" t="s">
        <v>2444</v>
      </c>
      <c r="C1974" s="258" t="s">
        <v>2445</v>
      </c>
      <c r="D1974" s="258" t="s">
        <v>932</v>
      </c>
      <c r="E1974" s="258">
        <v>58158</v>
      </c>
      <c r="F1974" s="258" t="s">
        <v>3687</v>
      </c>
      <c r="G1974" s="258" t="s">
        <v>1219</v>
      </c>
      <c r="H1974" s="258">
        <v>2</v>
      </c>
      <c r="I1974" s="258" t="s">
        <v>3688</v>
      </c>
      <c r="J1974" s="258" t="s">
        <v>3691</v>
      </c>
      <c r="K1974" s="258" t="s">
        <v>3692</v>
      </c>
      <c r="L1974" s="259">
        <v>45193</v>
      </c>
      <c r="M1974" s="258" t="s">
        <v>526</v>
      </c>
    </row>
    <row r="1975" spans="1:13" x14ac:dyDescent="0.25">
      <c r="A1975" s="260" t="s">
        <v>2443</v>
      </c>
      <c r="B1975" s="260" t="s">
        <v>2444</v>
      </c>
      <c r="C1975" s="260" t="s">
        <v>2445</v>
      </c>
      <c r="D1975" s="260" t="s">
        <v>769</v>
      </c>
      <c r="E1975" s="260">
        <v>58158</v>
      </c>
      <c r="F1975" s="260" t="s">
        <v>3687</v>
      </c>
      <c r="G1975" s="260" t="s">
        <v>1219</v>
      </c>
      <c r="H1975" s="260">
        <v>2</v>
      </c>
      <c r="I1975" s="260" t="s">
        <v>3688</v>
      </c>
      <c r="J1975" s="260" t="s">
        <v>3693</v>
      </c>
      <c r="K1975" s="260" t="s">
        <v>3694</v>
      </c>
      <c r="L1975" s="261">
        <v>45193</v>
      </c>
      <c r="M1975" s="260" t="s">
        <v>526</v>
      </c>
    </row>
    <row r="1976" spans="1:13" x14ac:dyDescent="0.25">
      <c r="A1976" s="258" t="s">
        <v>2443</v>
      </c>
      <c r="B1976" s="258" t="s">
        <v>2444</v>
      </c>
      <c r="C1976" s="258" t="s">
        <v>2445</v>
      </c>
      <c r="D1976" s="258" t="s">
        <v>854</v>
      </c>
      <c r="E1976" s="258">
        <v>0</v>
      </c>
      <c r="F1976" s="258" t="s">
        <v>17</v>
      </c>
      <c r="G1976" s="258" t="s">
        <v>22</v>
      </c>
      <c r="H1976" s="258">
        <v>3</v>
      </c>
      <c r="I1976" s="258" t="s">
        <v>17</v>
      </c>
      <c r="J1976" s="258" t="s">
        <v>3695</v>
      </c>
      <c r="K1976" s="258" t="s">
        <v>3696</v>
      </c>
      <c r="L1976" s="259">
        <v>45193</v>
      </c>
      <c r="M1976" s="258" t="s">
        <v>526</v>
      </c>
    </row>
    <row r="1977" spans="1:13" x14ac:dyDescent="0.25">
      <c r="A1977" s="260" t="s">
        <v>2443</v>
      </c>
      <c r="B1977" s="260" t="s">
        <v>2444</v>
      </c>
      <c r="C1977" s="260" t="s">
        <v>2445</v>
      </c>
      <c r="D1977" s="260" t="s">
        <v>937</v>
      </c>
      <c r="E1977" s="260">
        <v>0</v>
      </c>
      <c r="F1977" s="260" t="s">
        <v>17</v>
      </c>
      <c r="G1977" s="260" t="s">
        <v>22</v>
      </c>
      <c r="H1977" s="260">
        <v>3</v>
      </c>
      <c r="I1977" s="260" t="s">
        <v>17</v>
      </c>
      <c r="J1977" s="260" t="s">
        <v>3695</v>
      </c>
      <c r="K1977" s="260" t="s">
        <v>3697</v>
      </c>
      <c r="L1977" s="261">
        <v>45193</v>
      </c>
      <c r="M1977" s="260" t="s">
        <v>526</v>
      </c>
    </row>
    <row r="1978" spans="1:13" x14ac:dyDescent="0.25">
      <c r="A1978" s="258" t="s">
        <v>2443</v>
      </c>
      <c r="B1978" s="258" t="s">
        <v>2444</v>
      </c>
      <c r="C1978" s="258" t="s">
        <v>2445</v>
      </c>
      <c r="D1978" s="258" t="s">
        <v>544</v>
      </c>
      <c r="E1978" s="258">
        <v>35651</v>
      </c>
      <c r="F1978" s="258" t="s">
        <v>3698</v>
      </c>
      <c r="G1978" s="258" t="s">
        <v>1219</v>
      </c>
      <c r="H1978" s="258">
        <v>2</v>
      </c>
      <c r="I1978" s="258" t="s">
        <v>3699</v>
      </c>
      <c r="J1978" s="258" t="s">
        <v>3700</v>
      </c>
      <c r="K1978" s="258" t="s">
        <v>3701</v>
      </c>
      <c r="L1978" s="259">
        <v>45193</v>
      </c>
      <c r="M1978" s="258" t="s">
        <v>526</v>
      </c>
    </row>
    <row r="1979" spans="1:13" x14ac:dyDescent="0.25">
      <c r="A1979" s="260" t="s">
        <v>2443</v>
      </c>
      <c r="B1979" s="260" t="s">
        <v>2444</v>
      </c>
      <c r="C1979" s="260" t="s">
        <v>2445</v>
      </c>
      <c r="D1979" s="260" t="s">
        <v>1193</v>
      </c>
      <c r="E1979" s="260">
        <v>0</v>
      </c>
      <c r="F1979" s="260" t="s">
        <v>3698</v>
      </c>
      <c r="G1979" s="260" t="s">
        <v>1219</v>
      </c>
      <c r="H1979" s="260">
        <v>2</v>
      </c>
      <c r="I1979" s="260" t="s">
        <v>3699</v>
      </c>
      <c r="J1979" s="260" t="s">
        <v>1729</v>
      </c>
      <c r="K1979" s="260" t="s">
        <v>3702</v>
      </c>
      <c r="L1979" s="261">
        <v>45193</v>
      </c>
      <c r="M1979" s="260" t="s">
        <v>526</v>
      </c>
    </row>
    <row r="1980" spans="1:13" x14ac:dyDescent="0.25">
      <c r="A1980" s="258" t="s">
        <v>2443</v>
      </c>
      <c r="B1980" s="258" t="s">
        <v>2444</v>
      </c>
      <c r="C1980" s="258" t="s">
        <v>2445</v>
      </c>
      <c r="D1980" s="258" t="s">
        <v>569</v>
      </c>
      <c r="E1980" s="258">
        <v>22507</v>
      </c>
      <c r="F1980" s="258" t="s">
        <v>3698</v>
      </c>
      <c r="G1980" s="258" t="s">
        <v>1219</v>
      </c>
      <c r="H1980" s="258">
        <v>2</v>
      </c>
      <c r="I1980" s="258" t="s">
        <v>3699</v>
      </c>
      <c r="J1980" s="258" t="s">
        <v>3703</v>
      </c>
      <c r="K1980" s="258" t="s">
        <v>3704</v>
      </c>
      <c r="L1980" s="259">
        <v>45193</v>
      </c>
      <c r="M1980" s="258" t="s">
        <v>526</v>
      </c>
    </row>
    <row r="1981" spans="1:13" x14ac:dyDescent="0.25">
      <c r="A1981" s="260" t="s">
        <v>2443</v>
      </c>
      <c r="B1981" s="260" t="s">
        <v>2444</v>
      </c>
      <c r="C1981" s="260" t="s">
        <v>2445</v>
      </c>
      <c r="D1981" s="260" t="s">
        <v>562</v>
      </c>
      <c r="E1981" s="260">
        <v>35651</v>
      </c>
      <c r="F1981" s="260" t="s">
        <v>3698</v>
      </c>
      <c r="G1981" s="260" t="s">
        <v>1219</v>
      </c>
      <c r="H1981" s="260">
        <v>2</v>
      </c>
      <c r="I1981" s="260" t="s">
        <v>3699</v>
      </c>
      <c r="J1981" s="260" t="s">
        <v>3705</v>
      </c>
      <c r="K1981" s="260" t="s">
        <v>3706</v>
      </c>
      <c r="L1981" s="261">
        <v>45193</v>
      </c>
      <c r="M1981" s="260" t="s">
        <v>526</v>
      </c>
    </row>
    <row r="1982" spans="1:13" x14ac:dyDescent="0.25">
      <c r="A1982" s="258" t="s">
        <v>2443</v>
      </c>
      <c r="B1982" s="258" t="s">
        <v>2444</v>
      </c>
      <c r="C1982" s="258" t="s">
        <v>2445</v>
      </c>
      <c r="D1982" s="258" t="s">
        <v>567</v>
      </c>
      <c r="E1982" s="258">
        <v>0</v>
      </c>
      <c r="F1982" s="258" t="s">
        <v>3698</v>
      </c>
      <c r="G1982" s="258" t="s">
        <v>1219</v>
      </c>
      <c r="H1982" s="258">
        <v>2</v>
      </c>
      <c r="I1982" s="258" t="s">
        <v>3699</v>
      </c>
      <c r="J1982" s="258" t="s">
        <v>3705</v>
      </c>
      <c r="K1982" s="258" t="s">
        <v>3707</v>
      </c>
      <c r="L1982" s="259">
        <v>45193</v>
      </c>
      <c r="M1982" s="258" t="s">
        <v>526</v>
      </c>
    </row>
    <row r="1983" spans="1:13" x14ac:dyDescent="0.25">
      <c r="A1983" s="260" t="s">
        <v>2443</v>
      </c>
      <c r="B1983" s="260" t="s">
        <v>2444</v>
      </c>
      <c r="C1983" s="260" t="s">
        <v>2445</v>
      </c>
      <c r="D1983" s="260" t="s">
        <v>558</v>
      </c>
      <c r="E1983" s="260">
        <v>0</v>
      </c>
      <c r="F1983" s="260" t="s">
        <v>3698</v>
      </c>
      <c r="G1983" s="260" t="s">
        <v>1219</v>
      </c>
      <c r="H1983" s="260">
        <v>2</v>
      </c>
      <c r="I1983" s="260" t="s">
        <v>3699</v>
      </c>
      <c r="J1983" s="260" t="s">
        <v>3705</v>
      </c>
      <c r="K1983" s="260" t="s">
        <v>3708</v>
      </c>
      <c r="L1983" s="261">
        <v>45193</v>
      </c>
      <c r="M1983" s="260" t="s">
        <v>526</v>
      </c>
    </row>
    <row r="1984" spans="1:13" x14ac:dyDescent="0.25">
      <c r="A1984" s="258" t="s">
        <v>1517</v>
      </c>
      <c r="B1984" s="258" t="s">
        <v>1518</v>
      </c>
      <c r="C1984" s="258" t="s">
        <v>1519</v>
      </c>
      <c r="D1984" s="258" t="s">
        <v>1297</v>
      </c>
      <c r="E1984" s="258">
        <v>5452285</v>
      </c>
      <c r="F1984" s="258" t="s">
        <v>3709</v>
      </c>
      <c r="G1984" s="258" t="s">
        <v>1219</v>
      </c>
      <c r="H1984" s="258">
        <v>2</v>
      </c>
      <c r="I1984" s="258" t="s">
        <v>3710</v>
      </c>
      <c r="J1984" s="258" t="s">
        <v>3711</v>
      </c>
      <c r="K1984" s="258" t="s">
        <v>3712</v>
      </c>
      <c r="L1984" s="259">
        <v>45193</v>
      </c>
      <c r="M1984" s="258" t="s">
        <v>526</v>
      </c>
    </row>
    <row r="1985" spans="1:13" x14ac:dyDescent="0.25">
      <c r="A1985" s="260" t="s">
        <v>1517</v>
      </c>
      <c r="B1985" s="260" t="s">
        <v>1518</v>
      </c>
      <c r="C1985" s="260" t="s">
        <v>1519</v>
      </c>
      <c r="D1985" s="260" t="s">
        <v>927</v>
      </c>
      <c r="E1985" s="260">
        <v>1003.42</v>
      </c>
      <c r="F1985" s="260" t="s">
        <v>3713</v>
      </c>
      <c r="G1985" s="260" t="s">
        <v>1219</v>
      </c>
      <c r="H1985" s="260">
        <v>2</v>
      </c>
      <c r="I1985" s="260" t="s">
        <v>3714</v>
      </c>
      <c r="J1985" s="260" t="s">
        <v>3715</v>
      </c>
      <c r="K1985" s="260" t="s">
        <v>3716</v>
      </c>
      <c r="L1985" s="261">
        <v>45193</v>
      </c>
      <c r="M1985" s="260" t="s">
        <v>526</v>
      </c>
    </row>
    <row r="1986" spans="1:13" x14ac:dyDescent="0.25">
      <c r="A1986" s="258" t="s">
        <v>1517</v>
      </c>
      <c r="B1986" s="258" t="s">
        <v>1518</v>
      </c>
      <c r="C1986" s="258" t="s">
        <v>1519</v>
      </c>
      <c r="D1986" s="258" t="s">
        <v>47</v>
      </c>
      <c r="E1986" s="258">
        <v>2</v>
      </c>
      <c r="F1986" s="258" t="s">
        <v>3717</v>
      </c>
      <c r="G1986" s="258" t="s">
        <v>1219</v>
      </c>
      <c r="H1986" s="258">
        <v>2</v>
      </c>
      <c r="I1986" s="258" t="s">
        <v>3718</v>
      </c>
      <c r="J1986" s="258" t="s">
        <v>3719</v>
      </c>
      <c r="K1986" s="258" t="s">
        <v>3720</v>
      </c>
      <c r="L1986" s="259">
        <v>45193</v>
      </c>
      <c r="M1986" s="258" t="s">
        <v>526</v>
      </c>
    </row>
    <row r="1987" spans="1:13" x14ac:dyDescent="0.25">
      <c r="A1987" s="260" t="s">
        <v>2221</v>
      </c>
      <c r="B1987" s="260" t="s">
        <v>2222</v>
      </c>
      <c r="C1987" s="260" t="s">
        <v>2223</v>
      </c>
      <c r="D1987" s="260" t="s">
        <v>769</v>
      </c>
      <c r="E1987" s="260">
        <v>247000</v>
      </c>
      <c r="F1987" s="260" t="s">
        <v>3721</v>
      </c>
      <c r="G1987" s="260" t="s">
        <v>1219</v>
      </c>
      <c r="H1987" s="260">
        <v>2</v>
      </c>
      <c r="I1987" s="260" t="s">
        <v>3722</v>
      </c>
      <c r="J1987" s="260" t="s">
        <v>3723</v>
      </c>
      <c r="K1987" s="260" t="s">
        <v>3724</v>
      </c>
      <c r="L1987" s="261">
        <v>45193</v>
      </c>
      <c r="M1987" s="260" t="s">
        <v>526</v>
      </c>
    </row>
    <row r="1988" spans="1:13" x14ac:dyDescent="0.25">
      <c r="A1988" s="258" t="s">
        <v>1524</v>
      </c>
      <c r="B1988" s="258" t="s">
        <v>1525</v>
      </c>
      <c r="C1988" s="258" t="s">
        <v>1526</v>
      </c>
      <c r="D1988" s="258" t="s">
        <v>1297</v>
      </c>
      <c r="E1988" s="258">
        <v>7198392</v>
      </c>
      <c r="F1988" s="258" t="s">
        <v>3725</v>
      </c>
      <c r="G1988" s="258" t="s">
        <v>1219</v>
      </c>
      <c r="H1988" s="258">
        <v>2</v>
      </c>
      <c r="I1988" s="258" t="s">
        <v>3726</v>
      </c>
      <c r="J1988" s="258" t="s">
        <v>3727</v>
      </c>
      <c r="K1988" s="258" t="s">
        <v>3728</v>
      </c>
      <c r="L1988" s="259">
        <v>45193</v>
      </c>
      <c r="M1988" s="258" t="s">
        <v>526</v>
      </c>
    </row>
    <row r="1989" spans="1:13" x14ac:dyDescent="0.25">
      <c r="A1989" s="260" t="s">
        <v>1524</v>
      </c>
      <c r="B1989" s="260" t="s">
        <v>1525</v>
      </c>
      <c r="C1989" s="260" t="s">
        <v>1526</v>
      </c>
      <c r="D1989" s="260" t="s">
        <v>927</v>
      </c>
      <c r="E1989" s="260">
        <v>120340</v>
      </c>
      <c r="F1989" s="260" t="s">
        <v>3729</v>
      </c>
      <c r="G1989" s="260" t="s">
        <v>1219</v>
      </c>
      <c r="H1989" s="260">
        <v>2</v>
      </c>
      <c r="I1989" s="260" t="s">
        <v>3730</v>
      </c>
      <c r="J1989" s="260" t="s">
        <v>3731</v>
      </c>
      <c r="K1989" s="260" t="s">
        <v>3732</v>
      </c>
      <c r="L1989" s="261">
        <v>45193</v>
      </c>
      <c r="M1989" s="260" t="s">
        <v>526</v>
      </c>
    </row>
    <row r="1990" spans="1:13" x14ac:dyDescent="0.25">
      <c r="A1990" s="258" t="s">
        <v>1524</v>
      </c>
      <c r="B1990" s="258" t="s">
        <v>1525</v>
      </c>
      <c r="C1990" s="258" t="s">
        <v>1526</v>
      </c>
      <c r="D1990" s="258" t="s">
        <v>1006</v>
      </c>
      <c r="E1990" s="258">
        <v>7198392</v>
      </c>
      <c r="F1990" s="258" t="s">
        <v>3733</v>
      </c>
      <c r="G1990" s="258" t="s">
        <v>1219</v>
      </c>
      <c r="H1990" s="258">
        <v>2</v>
      </c>
      <c r="I1990" s="258" t="s">
        <v>3734</v>
      </c>
      <c r="J1990" s="258" t="s">
        <v>3735</v>
      </c>
      <c r="K1990" s="258" t="s">
        <v>3736</v>
      </c>
      <c r="L1990" s="259">
        <v>45193</v>
      </c>
      <c r="M1990" s="258" t="s">
        <v>526</v>
      </c>
    </row>
    <row r="1991" spans="1:13" x14ac:dyDescent="0.25">
      <c r="A1991" s="260" t="s">
        <v>1524</v>
      </c>
      <c r="B1991" s="260" t="s">
        <v>1525</v>
      </c>
      <c r="C1991" s="260" t="s">
        <v>1526</v>
      </c>
      <c r="D1991" s="260" t="s">
        <v>932</v>
      </c>
      <c r="E1991" s="260">
        <v>250000</v>
      </c>
      <c r="F1991" s="260" t="s">
        <v>3737</v>
      </c>
      <c r="G1991" s="260" t="s">
        <v>1219</v>
      </c>
      <c r="H1991" s="260">
        <v>2</v>
      </c>
      <c r="I1991" s="260" t="s">
        <v>3738</v>
      </c>
      <c r="J1991" s="260" t="s">
        <v>3739</v>
      </c>
      <c r="K1991" s="260" t="s">
        <v>3740</v>
      </c>
      <c r="L1991" s="261">
        <v>45193</v>
      </c>
      <c r="M1991" s="260" t="s">
        <v>526</v>
      </c>
    </row>
    <row r="1992" spans="1:13" x14ac:dyDescent="0.25">
      <c r="A1992" s="258" t="s">
        <v>1524</v>
      </c>
      <c r="B1992" s="258" t="s">
        <v>1525</v>
      </c>
      <c r="C1992" s="258" t="s">
        <v>1526</v>
      </c>
      <c r="D1992" s="258" t="s">
        <v>769</v>
      </c>
      <c r="E1992" s="258">
        <v>250000</v>
      </c>
      <c r="F1992" s="258" t="s">
        <v>3737</v>
      </c>
      <c r="G1992" s="258" t="s">
        <v>1219</v>
      </c>
      <c r="H1992" s="258">
        <v>2</v>
      </c>
      <c r="I1992" s="258" t="s">
        <v>3738</v>
      </c>
      <c r="J1992" s="258" t="s">
        <v>3739</v>
      </c>
      <c r="K1992" s="258" t="s">
        <v>3741</v>
      </c>
      <c r="L1992" s="259">
        <v>45193</v>
      </c>
      <c r="M1992" s="258" t="s">
        <v>526</v>
      </c>
    </row>
    <row r="1993" spans="1:13" x14ac:dyDescent="0.25">
      <c r="A1993" s="260" t="s">
        <v>2467</v>
      </c>
      <c r="B1993" s="260" t="s">
        <v>2468</v>
      </c>
      <c r="C1993" s="260" t="s">
        <v>2469</v>
      </c>
      <c r="D1993" s="260" t="s">
        <v>1297</v>
      </c>
      <c r="E1993" s="260">
        <v>7275324</v>
      </c>
      <c r="F1993" s="260" t="s">
        <v>3742</v>
      </c>
      <c r="G1993" s="260" t="s">
        <v>1219</v>
      </c>
      <c r="H1993" s="260">
        <v>2</v>
      </c>
      <c r="I1993" s="260" t="s">
        <v>3743</v>
      </c>
      <c r="J1993" s="260" t="s">
        <v>3744</v>
      </c>
      <c r="K1993" s="260" t="s">
        <v>3745</v>
      </c>
      <c r="L1993" s="261">
        <v>45193</v>
      </c>
      <c r="M1993" s="260" t="s">
        <v>20</v>
      </c>
    </row>
    <row r="1994" spans="1:13" x14ac:dyDescent="0.25">
      <c r="A1994" s="258" t="s">
        <v>2467</v>
      </c>
      <c r="B1994" s="258" t="s">
        <v>2468</v>
      </c>
      <c r="C1994" s="258" t="s">
        <v>2469</v>
      </c>
      <c r="D1994" s="258" t="s">
        <v>927</v>
      </c>
      <c r="E1994" s="258">
        <v>63679</v>
      </c>
      <c r="F1994" s="258" t="s">
        <v>3746</v>
      </c>
      <c r="G1994" s="258" t="s">
        <v>1219</v>
      </c>
      <c r="H1994" s="258">
        <v>2</v>
      </c>
      <c r="I1994" s="258" t="s">
        <v>3747</v>
      </c>
      <c r="J1994" s="258" t="s">
        <v>3748</v>
      </c>
      <c r="K1994" s="258" t="s">
        <v>3749</v>
      </c>
      <c r="L1994" s="259">
        <v>45193</v>
      </c>
      <c r="M1994" s="258" t="s">
        <v>20</v>
      </c>
    </row>
    <row r="1995" spans="1:13" x14ac:dyDescent="0.25">
      <c r="A1995" s="260" t="s">
        <v>2467</v>
      </c>
      <c r="B1995" s="260" t="s">
        <v>2468</v>
      </c>
      <c r="C1995" s="260" t="s">
        <v>2469</v>
      </c>
      <c r="D1995" s="260" t="s">
        <v>1006</v>
      </c>
      <c r="E1995" s="260">
        <v>2854874</v>
      </c>
      <c r="F1995" s="260" t="s">
        <v>3750</v>
      </c>
      <c r="G1995" s="260" t="s">
        <v>1219</v>
      </c>
      <c r="H1995" s="260">
        <v>2</v>
      </c>
      <c r="I1995" s="260" t="s">
        <v>3751</v>
      </c>
      <c r="J1995" s="260" t="s">
        <v>3752</v>
      </c>
      <c r="K1995" s="260" t="s">
        <v>3753</v>
      </c>
      <c r="L1995" s="261">
        <v>45193</v>
      </c>
      <c r="M1995" s="260" t="s">
        <v>20</v>
      </c>
    </row>
    <row r="1996" spans="1:13" x14ac:dyDescent="0.25">
      <c r="A1996" s="258" t="s">
        <v>2467</v>
      </c>
      <c r="B1996" s="258" t="s">
        <v>2468</v>
      </c>
      <c r="C1996" s="258" t="s">
        <v>2469</v>
      </c>
      <c r="D1996" s="258" t="s">
        <v>932</v>
      </c>
      <c r="E1996" s="258">
        <v>264590</v>
      </c>
      <c r="F1996" s="258" t="s">
        <v>3754</v>
      </c>
      <c r="G1996" s="258" t="s">
        <v>1219</v>
      </c>
      <c r="H1996" s="258">
        <v>2</v>
      </c>
      <c r="I1996" s="258" t="s">
        <v>3755</v>
      </c>
      <c r="J1996" s="258" t="s">
        <v>3756</v>
      </c>
      <c r="K1996" s="258" t="s">
        <v>3757</v>
      </c>
      <c r="L1996" s="259">
        <v>45193</v>
      </c>
      <c r="M1996" s="258" t="s">
        <v>20</v>
      </c>
    </row>
    <row r="1997" spans="1:13" x14ac:dyDescent="0.25">
      <c r="A1997" s="260" t="s">
        <v>2467</v>
      </c>
      <c r="B1997" s="260" t="s">
        <v>2468</v>
      </c>
      <c r="C1997" s="260" t="s">
        <v>2469</v>
      </c>
      <c r="D1997" s="260" t="s">
        <v>769</v>
      </c>
      <c r="E1997" s="260">
        <v>31481</v>
      </c>
      <c r="F1997" s="260" t="s">
        <v>3758</v>
      </c>
      <c r="G1997" s="260" t="s">
        <v>66</v>
      </c>
      <c r="H1997" s="260">
        <v>1</v>
      </c>
      <c r="I1997" s="260" t="s">
        <v>3759</v>
      </c>
      <c r="J1997" s="260" t="s">
        <v>3760</v>
      </c>
      <c r="K1997" s="260" t="s">
        <v>3761</v>
      </c>
      <c r="L1997" s="261">
        <v>45193</v>
      </c>
      <c r="M1997" s="260" t="s">
        <v>20</v>
      </c>
    </row>
    <row r="1998" spans="1:13" x14ac:dyDescent="0.25">
      <c r="A1998" s="258" t="s">
        <v>2467</v>
      </c>
      <c r="B1998" s="258" t="s">
        <v>2468</v>
      </c>
      <c r="C1998" s="258" t="s">
        <v>2469</v>
      </c>
      <c r="D1998" s="258" t="s">
        <v>40</v>
      </c>
      <c r="E1998" s="258" t="s">
        <v>17</v>
      </c>
      <c r="F1998" s="258" t="s">
        <v>17</v>
      </c>
      <c r="G1998" s="258" t="s">
        <v>17</v>
      </c>
      <c r="H1998" s="258" t="s">
        <v>17</v>
      </c>
      <c r="I1998" s="258" t="s">
        <v>17</v>
      </c>
      <c r="J1998" s="258" t="s">
        <v>3762</v>
      </c>
      <c r="K1998" s="258" t="s">
        <v>3763</v>
      </c>
      <c r="L1998" s="259">
        <v>45193</v>
      </c>
      <c r="M1998" s="258" t="s">
        <v>20</v>
      </c>
    </row>
    <row r="1999" spans="1:13" x14ac:dyDescent="0.25">
      <c r="A1999" s="260" t="s">
        <v>2467</v>
      </c>
      <c r="B1999" s="260" t="s">
        <v>2468</v>
      </c>
      <c r="C1999" s="260" t="s">
        <v>2469</v>
      </c>
      <c r="D1999" s="260" t="s">
        <v>544</v>
      </c>
      <c r="E1999" s="260">
        <v>264590</v>
      </c>
      <c r="F1999" s="260" t="s">
        <v>3764</v>
      </c>
      <c r="G1999" s="260" t="s">
        <v>1219</v>
      </c>
      <c r="H1999" s="260">
        <v>2</v>
      </c>
      <c r="I1999" s="260" t="s">
        <v>3755</v>
      </c>
      <c r="J1999" s="260" t="s">
        <v>3765</v>
      </c>
      <c r="K1999" s="260" t="s">
        <v>3766</v>
      </c>
      <c r="L1999" s="261">
        <v>45193</v>
      </c>
      <c r="M1999" s="260" t="s">
        <v>20</v>
      </c>
    </row>
    <row r="2000" spans="1:13" x14ac:dyDescent="0.25">
      <c r="A2000" s="258" t="s">
        <v>2467</v>
      </c>
      <c r="B2000" s="258" t="s">
        <v>2468</v>
      </c>
      <c r="C2000" s="258" t="s">
        <v>2469</v>
      </c>
      <c r="D2000" s="258" t="s">
        <v>1193</v>
      </c>
      <c r="E2000" s="258">
        <v>2590284</v>
      </c>
      <c r="F2000" s="258" t="s">
        <v>3767</v>
      </c>
      <c r="G2000" s="258" t="s">
        <v>1219</v>
      </c>
      <c r="H2000" s="258">
        <v>2</v>
      </c>
      <c r="I2000" s="258" t="s">
        <v>3755</v>
      </c>
      <c r="J2000" s="258" t="s">
        <v>1729</v>
      </c>
      <c r="K2000" s="258" t="s">
        <v>3768</v>
      </c>
      <c r="L2000" s="259">
        <v>45193</v>
      </c>
      <c r="M2000" s="258" t="s">
        <v>20</v>
      </c>
    </row>
    <row r="2001" spans="1:13" x14ac:dyDescent="0.25">
      <c r="A2001" s="260" t="s">
        <v>2467</v>
      </c>
      <c r="B2001" s="260" t="s">
        <v>2468</v>
      </c>
      <c r="C2001" s="260" t="s">
        <v>2469</v>
      </c>
      <c r="D2001" s="260" t="s">
        <v>569</v>
      </c>
      <c r="E2001" s="260">
        <v>0</v>
      </c>
      <c r="F2001" s="260" t="s">
        <v>17</v>
      </c>
      <c r="G2001" s="260" t="s">
        <v>17</v>
      </c>
      <c r="H2001" s="260" t="s">
        <v>17</v>
      </c>
      <c r="I2001" s="260" t="s">
        <v>17</v>
      </c>
      <c r="J2001" s="260" t="s">
        <v>3769</v>
      </c>
      <c r="K2001" s="260" t="s">
        <v>3770</v>
      </c>
      <c r="L2001" s="261">
        <v>45193</v>
      </c>
      <c r="M2001" s="260" t="s">
        <v>20</v>
      </c>
    </row>
    <row r="2002" spans="1:13" x14ac:dyDescent="0.25">
      <c r="A2002" s="258" t="s">
        <v>2467</v>
      </c>
      <c r="B2002" s="258" t="s">
        <v>2468</v>
      </c>
      <c r="C2002" s="258" t="s">
        <v>2469</v>
      </c>
      <c r="D2002" s="258" t="s">
        <v>562</v>
      </c>
      <c r="E2002" s="258">
        <v>232749</v>
      </c>
      <c r="F2002" s="258" t="s">
        <v>3771</v>
      </c>
      <c r="G2002" s="258" t="s">
        <v>1219</v>
      </c>
      <c r="H2002" s="258">
        <v>2</v>
      </c>
      <c r="I2002" s="258" t="s">
        <v>3755</v>
      </c>
      <c r="J2002" s="258" t="s">
        <v>3772</v>
      </c>
      <c r="K2002" s="258" t="s">
        <v>3773</v>
      </c>
      <c r="L2002" s="259">
        <v>45193</v>
      </c>
      <c r="M2002" s="258" t="s">
        <v>20</v>
      </c>
    </row>
    <row r="2003" spans="1:13" x14ac:dyDescent="0.25">
      <c r="A2003" s="260" t="s">
        <v>2467</v>
      </c>
      <c r="B2003" s="260" t="s">
        <v>2468</v>
      </c>
      <c r="C2003" s="260" t="s">
        <v>2469</v>
      </c>
      <c r="D2003" s="260" t="s">
        <v>567</v>
      </c>
      <c r="E2003" s="260">
        <v>31841</v>
      </c>
      <c r="F2003" s="260" t="s">
        <v>3758</v>
      </c>
      <c r="G2003" s="260" t="s">
        <v>66</v>
      </c>
      <c r="H2003" s="260">
        <v>1</v>
      </c>
      <c r="I2003" s="260" t="s">
        <v>3774</v>
      </c>
      <c r="J2003" s="260" t="s">
        <v>3775</v>
      </c>
      <c r="K2003" s="260" t="s">
        <v>3776</v>
      </c>
      <c r="L2003" s="261">
        <v>45193</v>
      </c>
      <c r="M2003" s="260" t="s">
        <v>20</v>
      </c>
    </row>
    <row r="2004" spans="1:13" x14ac:dyDescent="0.25">
      <c r="A2004" s="258" t="s">
        <v>667</v>
      </c>
      <c r="B2004" s="258" t="s">
        <v>668</v>
      </c>
      <c r="C2004" s="258" t="s">
        <v>669</v>
      </c>
      <c r="D2004" s="258" t="s">
        <v>1297</v>
      </c>
      <c r="E2004" s="258">
        <v>270213174</v>
      </c>
      <c r="F2004" s="258" t="s">
        <v>3777</v>
      </c>
      <c r="G2004" s="258" t="s">
        <v>1219</v>
      </c>
      <c r="H2004" s="258">
        <v>2</v>
      </c>
      <c r="I2004" s="258" t="s">
        <v>3778</v>
      </c>
      <c r="J2004" s="258" t="s">
        <v>3779</v>
      </c>
      <c r="K2004" s="258" t="s">
        <v>3780</v>
      </c>
      <c r="L2004" s="259">
        <v>45193</v>
      </c>
      <c r="M2004" s="258" t="s">
        <v>20</v>
      </c>
    </row>
    <row r="2005" spans="1:13" x14ac:dyDescent="0.25">
      <c r="A2005" s="260" t="s">
        <v>667</v>
      </c>
      <c r="B2005" s="260" t="s">
        <v>668</v>
      </c>
      <c r="C2005" s="260" t="s">
        <v>669</v>
      </c>
      <c r="D2005" s="260" t="s">
        <v>927</v>
      </c>
      <c r="E2005" s="260">
        <v>421991</v>
      </c>
      <c r="F2005" s="260" t="s">
        <v>3781</v>
      </c>
      <c r="G2005" s="260" t="s">
        <v>66</v>
      </c>
      <c r="H2005" s="260">
        <v>1</v>
      </c>
      <c r="I2005" s="260" t="s">
        <v>3782</v>
      </c>
      <c r="J2005" s="260" t="s">
        <v>3783</v>
      </c>
      <c r="K2005" s="260" t="s">
        <v>3784</v>
      </c>
      <c r="L2005" s="261">
        <v>45193</v>
      </c>
      <c r="M2005" s="260" t="s">
        <v>20</v>
      </c>
    </row>
    <row r="2006" spans="1:13" x14ac:dyDescent="0.25">
      <c r="A2006" s="258" t="s">
        <v>667</v>
      </c>
      <c r="B2006" s="258" t="s">
        <v>668</v>
      </c>
      <c r="C2006" s="258" t="s">
        <v>669</v>
      </c>
      <c r="D2006" s="258" t="s">
        <v>1006</v>
      </c>
      <c r="E2006" s="258">
        <v>5437800</v>
      </c>
      <c r="F2006" s="258" t="s">
        <v>3781</v>
      </c>
      <c r="G2006" s="258" t="s">
        <v>1219</v>
      </c>
      <c r="H2006" s="258">
        <v>2</v>
      </c>
      <c r="I2006" s="258" t="s">
        <v>3782</v>
      </c>
      <c r="J2006" s="258" t="s">
        <v>3785</v>
      </c>
      <c r="K2006" s="258" t="s">
        <v>3786</v>
      </c>
      <c r="L2006" s="259">
        <v>45193</v>
      </c>
      <c r="M2006" s="258" t="s">
        <v>20</v>
      </c>
    </row>
    <row r="2007" spans="1:13" x14ac:dyDescent="0.25">
      <c r="A2007" s="260" t="s">
        <v>667</v>
      </c>
      <c r="B2007" s="260" t="s">
        <v>668</v>
      </c>
      <c r="C2007" s="260" t="s">
        <v>669</v>
      </c>
      <c r="D2007" s="260" t="s">
        <v>932</v>
      </c>
      <c r="E2007" s="260">
        <v>5437800</v>
      </c>
      <c r="F2007" s="260" t="s">
        <v>3781</v>
      </c>
      <c r="G2007" s="260" t="s">
        <v>1219</v>
      </c>
      <c r="H2007" s="260">
        <v>2</v>
      </c>
      <c r="I2007" s="260" t="s">
        <v>3782</v>
      </c>
      <c r="J2007" s="260" t="s">
        <v>3787</v>
      </c>
      <c r="K2007" s="260" t="s">
        <v>3788</v>
      </c>
      <c r="L2007" s="261">
        <v>45193</v>
      </c>
      <c r="M2007" s="260" t="s">
        <v>20</v>
      </c>
    </row>
    <row r="2008" spans="1:13" x14ac:dyDescent="0.25">
      <c r="A2008" s="258" t="s">
        <v>667</v>
      </c>
      <c r="B2008" s="258" t="s">
        <v>668</v>
      </c>
      <c r="C2008" s="258" t="s">
        <v>669</v>
      </c>
      <c r="D2008" s="258" t="s">
        <v>769</v>
      </c>
      <c r="E2008" s="258">
        <v>100000</v>
      </c>
      <c r="F2008" s="258" t="s">
        <v>3789</v>
      </c>
      <c r="G2008" s="258" t="s">
        <v>22</v>
      </c>
      <c r="H2008" s="258">
        <v>3</v>
      </c>
      <c r="I2008" s="258" t="s">
        <v>3790</v>
      </c>
      <c r="J2008" s="258" t="s">
        <v>3791</v>
      </c>
      <c r="K2008" s="258" t="s">
        <v>3792</v>
      </c>
      <c r="L2008" s="259">
        <v>45193</v>
      </c>
      <c r="M2008" s="258" t="s">
        <v>20</v>
      </c>
    </row>
    <row r="2009" spans="1:13" x14ac:dyDescent="0.25">
      <c r="A2009" s="260" t="s">
        <v>667</v>
      </c>
      <c r="B2009" s="260" t="s">
        <v>668</v>
      </c>
      <c r="C2009" s="260" t="s">
        <v>669</v>
      </c>
      <c r="D2009" s="260" t="s">
        <v>40</v>
      </c>
      <c r="E2009" s="260">
        <v>0</v>
      </c>
      <c r="F2009" s="260" t="s">
        <v>17</v>
      </c>
      <c r="G2009" s="260" t="s">
        <v>17</v>
      </c>
      <c r="H2009" s="260" t="s">
        <v>17</v>
      </c>
      <c r="I2009" s="260" t="s">
        <v>17</v>
      </c>
      <c r="J2009" s="260" t="s">
        <v>552</v>
      </c>
      <c r="K2009" s="260" t="s">
        <v>3793</v>
      </c>
      <c r="L2009" s="261">
        <v>45193</v>
      </c>
      <c r="M2009" s="260" t="s">
        <v>20</v>
      </c>
    </row>
    <row r="2010" spans="1:13" x14ac:dyDescent="0.25">
      <c r="A2010" s="258" t="s">
        <v>667</v>
      </c>
      <c r="B2010" s="258" t="s">
        <v>668</v>
      </c>
      <c r="C2010" s="258" t="s">
        <v>669</v>
      </c>
      <c r="D2010" s="258" t="s">
        <v>544</v>
      </c>
      <c r="E2010" s="258">
        <v>100000</v>
      </c>
      <c r="F2010" s="258" t="s">
        <v>3789</v>
      </c>
      <c r="G2010" s="258" t="s">
        <v>22</v>
      </c>
      <c r="H2010" s="258">
        <v>3</v>
      </c>
      <c r="I2010" s="258" t="s">
        <v>3790</v>
      </c>
      <c r="J2010" s="258" t="s">
        <v>3794</v>
      </c>
      <c r="K2010" s="258" t="s">
        <v>3795</v>
      </c>
      <c r="L2010" s="259">
        <v>45193</v>
      </c>
      <c r="M2010" s="258" t="s">
        <v>20</v>
      </c>
    </row>
    <row r="2011" spans="1:13" x14ac:dyDescent="0.25">
      <c r="A2011" s="260" t="s">
        <v>667</v>
      </c>
      <c r="B2011" s="260" t="s">
        <v>668</v>
      </c>
      <c r="C2011" s="260" t="s">
        <v>669</v>
      </c>
      <c r="D2011" s="260" t="s">
        <v>1193</v>
      </c>
      <c r="E2011" s="260">
        <v>0</v>
      </c>
      <c r="F2011" s="260" t="s">
        <v>17</v>
      </c>
      <c r="G2011" s="260" t="s">
        <v>22</v>
      </c>
      <c r="H2011" s="260">
        <v>3</v>
      </c>
      <c r="I2011" s="260" t="s">
        <v>17</v>
      </c>
      <c r="J2011" s="260" t="s">
        <v>3796</v>
      </c>
      <c r="K2011" s="260" t="s">
        <v>3797</v>
      </c>
      <c r="L2011" s="261">
        <v>45193</v>
      </c>
      <c r="M2011" s="260" t="s">
        <v>20</v>
      </c>
    </row>
    <row r="2012" spans="1:13" x14ac:dyDescent="0.25">
      <c r="A2012" s="258" t="s">
        <v>667</v>
      </c>
      <c r="B2012" s="258" t="s">
        <v>668</v>
      </c>
      <c r="C2012" s="258" t="s">
        <v>669</v>
      </c>
      <c r="D2012" s="258" t="s">
        <v>569</v>
      </c>
      <c r="E2012" s="258">
        <v>5337800</v>
      </c>
      <c r="F2012" s="258" t="s">
        <v>3798</v>
      </c>
      <c r="G2012" s="258" t="s">
        <v>1219</v>
      </c>
      <c r="H2012" s="258">
        <v>2</v>
      </c>
      <c r="I2012" s="258" t="s">
        <v>3799</v>
      </c>
      <c r="J2012" s="258" t="s">
        <v>3800</v>
      </c>
      <c r="K2012" s="258" t="s">
        <v>3801</v>
      </c>
      <c r="L2012" s="259">
        <v>45193</v>
      </c>
      <c r="M2012" s="258" t="s">
        <v>20</v>
      </c>
    </row>
    <row r="2013" spans="1:13" x14ac:dyDescent="0.25">
      <c r="A2013" s="260" t="s">
        <v>667</v>
      </c>
      <c r="B2013" s="260" t="s">
        <v>668</v>
      </c>
      <c r="C2013" s="260" t="s">
        <v>669</v>
      </c>
      <c r="D2013" s="260" t="s">
        <v>562</v>
      </c>
      <c r="E2013" s="260">
        <v>100000</v>
      </c>
      <c r="F2013" s="260" t="s">
        <v>3789</v>
      </c>
      <c r="G2013" s="260" t="s">
        <v>33</v>
      </c>
      <c r="H2013" s="260">
        <v>2</v>
      </c>
      <c r="I2013" s="260" t="s">
        <v>3790</v>
      </c>
      <c r="J2013" s="260" t="s">
        <v>3802</v>
      </c>
      <c r="K2013" s="260" t="s">
        <v>3803</v>
      </c>
      <c r="L2013" s="261">
        <v>45193</v>
      </c>
      <c r="M2013" s="260" t="s">
        <v>20</v>
      </c>
    </row>
    <row r="2014" spans="1:13" x14ac:dyDescent="0.25">
      <c r="A2014" s="258" t="s">
        <v>667</v>
      </c>
      <c r="B2014" s="258" t="s">
        <v>668</v>
      </c>
      <c r="C2014" s="258" t="s">
        <v>669</v>
      </c>
      <c r="D2014" s="258" t="s">
        <v>567</v>
      </c>
      <c r="E2014" s="258">
        <v>0</v>
      </c>
      <c r="F2014" s="258" t="s">
        <v>17</v>
      </c>
      <c r="G2014" s="258" t="s">
        <v>22</v>
      </c>
      <c r="H2014" s="258">
        <v>3</v>
      </c>
      <c r="I2014" s="258" t="s">
        <v>17</v>
      </c>
      <c r="J2014" s="258" t="s">
        <v>3804</v>
      </c>
      <c r="K2014" s="258" t="s">
        <v>3805</v>
      </c>
      <c r="L2014" s="259">
        <v>45193</v>
      </c>
      <c r="M2014" s="258" t="s">
        <v>20</v>
      </c>
    </row>
    <row r="2015" spans="1:13" x14ac:dyDescent="0.25">
      <c r="A2015" s="260" t="s">
        <v>667</v>
      </c>
      <c r="B2015" s="260" t="s">
        <v>668</v>
      </c>
      <c r="C2015" s="260" t="s">
        <v>669</v>
      </c>
      <c r="D2015" s="260" t="s">
        <v>558</v>
      </c>
      <c r="E2015" s="260">
        <v>0</v>
      </c>
      <c r="F2015" s="260" t="s">
        <v>17</v>
      </c>
      <c r="G2015" s="260" t="s">
        <v>22</v>
      </c>
      <c r="H2015" s="260">
        <v>3</v>
      </c>
      <c r="I2015" s="260" t="s">
        <v>17</v>
      </c>
      <c r="J2015" s="260" t="s">
        <v>3804</v>
      </c>
      <c r="K2015" s="260" t="s">
        <v>3806</v>
      </c>
      <c r="L2015" s="261">
        <v>45193</v>
      </c>
      <c r="M2015" s="260" t="s">
        <v>20</v>
      </c>
    </row>
    <row r="2016" spans="1:13" x14ac:dyDescent="0.25">
      <c r="A2016" s="258" t="s">
        <v>667</v>
      </c>
      <c r="B2016" s="258" t="s">
        <v>668</v>
      </c>
      <c r="C2016" s="258" t="s">
        <v>669</v>
      </c>
      <c r="D2016" s="258" t="s">
        <v>47</v>
      </c>
      <c r="E2016" s="258">
        <v>4</v>
      </c>
      <c r="F2016" s="258" t="s">
        <v>3807</v>
      </c>
      <c r="G2016" s="258" t="s">
        <v>33</v>
      </c>
      <c r="H2016" s="258">
        <v>2</v>
      </c>
      <c r="I2016" s="258" t="s">
        <v>3808</v>
      </c>
      <c r="J2016" s="258" t="s">
        <v>3809</v>
      </c>
      <c r="K2016" s="258" t="s">
        <v>3810</v>
      </c>
      <c r="L2016" s="259">
        <v>45193</v>
      </c>
      <c r="M2016" s="258" t="s">
        <v>20</v>
      </c>
    </row>
    <row r="2017" spans="1:13" x14ac:dyDescent="0.25">
      <c r="A2017" s="260" t="s">
        <v>1017</v>
      </c>
      <c r="B2017" s="260" t="s">
        <v>1018</v>
      </c>
      <c r="C2017" s="260" t="s">
        <v>1019</v>
      </c>
      <c r="D2017" s="260" t="s">
        <v>1297</v>
      </c>
      <c r="E2017" s="260">
        <v>32694359</v>
      </c>
      <c r="F2017" s="260" t="s">
        <v>3811</v>
      </c>
      <c r="G2017" s="260" t="s">
        <v>1219</v>
      </c>
      <c r="H2017" s="260">
        <v>2</v>
      </c>
      <c r="I2017" s="260" t="s">
        <v>3812</v>
      </c>
      <c r="J2017" s="260" t="s">
        <v>3813</v>
      </c>
      <c r="K2017" s="260" t="s">
        <v>3814</v>
      </c>
      <c r="L2017" s="261">
        <v>45193</v>
      </c>
      <c r="M2017" s="260" t="s">
        <v>20</v>
      </c>
    </row>
    <row r="2018" spans="1:13" x14ac:dyDescent="0.25">
      <c r="A2018" s="258" t="s">
        <v>1017</v>
      </c>
      <c r="B2018" s="258" t="s">
        <v>1018</v>
      </c>
      <c r="C2018" s="258" t="s">
        <v>1019</v>
      </c>
      <c r="D2018" s="258" t="s">
        <v>927</v>
      </c>
      <c r="E2018" s="258">
        <v>9206</v>
      </c>
      <c r="F2018" s="258" t="s">
        <v>3815</v>
      </c>
      <c r="G2018" s="258" t="s">
        <v>22</v>
      </c>
      <c r="H2018" s="258">
        <v>3</v>
      </c>
      <c r="I2018" s="258" t="s">
        <v>3816</v>
      </c>
      <c r="J2018" s="258" t="s">
        <v>3817</v>
      </c>
      <c r="K2018" s="258" t="s">
        <v>3818</v>
      </c>
      <c r="L2018" s="259">
        <v>45193</v>
      </c>
      <c r="M2018" s="258" t="s">
        <v>20</v>
      </c>
    </row>
    <row r="2019" spans="1:13" x14ac:dyDescent="0.25">
      <c r="A2019" s="260" t="s">
        <v>1017</v>
      </c>
      <c r="B2019" s="260" t="s">
        <v>1018</v>
      </c>
      <c r="C2019" s="260" t="s">
        <v>1019</v>
      </c>
      <c r="D2019" s="260" t="s">
        <v>1006</v>
      </c>
      <c r="E2019" s="260">
        <v>10090282</v>
      </c>
      <c r="F2019" s="260" t="s">
        <v>3819</v>
      </c>
      <c r="G2019" s="260" t="s">
        <v>22</v>
      </c>
      <c r="H2019" s="260">
        <v>3</v>
      </c>
      <c r="I2019" s="260" t="s">
        <v>3820</v>
      </c>
      <c r="J2019" s="260" t="s">
        <v>3821</v>
      </c>
      <c r="K2019" s="260" t="s">
        <v>3822</v>
      </c>
      <c r="L2019" s="261">
        <v>45193</v>
      </c>
      <c r="M2019" s="260" t="s">
        <v>20</v>
      </c>
    </row>
    <row r="2020" spans="1:13" x14ac:dyDescent="0.25">
      <c r="A2020" s="258" t="s">
        <v>1017</v>
      </c>
      <c r="B2020" s="258" t="s">
        <v>1018</v>
      </c>
      <c r="C2020" s="258" t="s">
        <v>1019</v>
      </c>
      <c r="D2020" s="258" t="s">
        <v>932</v>
      </c>
      <c r="E2020" s="258">
        <v>10090282</v>
      </c>
      <c r="F2020" s="258" t="s">
        <v>3823</v>
      </c>
      <c r="G2020" s="258" t="s">
        <v>22</v>
      </c>
      <c r="H2020" s="258">
        <v>3</v>
      </c>
      <c r="I2020" s="258" t="s">
        <v>3820</v>
      </c>
      <c r="J2020" s="258" t="s">
        <v>3824</v>
      </c>
      <c r="K2020" s="258" t="s">
        <v>3825</v>
      </c>
      <c r="L2020" s="259">
        <v>45193</v>
      </c>
      <c r="M2020" s="258" t="s">
        <v>20</v>
      </c>
    </row>
    <row r="2021" spans="1:13" x14ac:dyDescent="0.25">
      <c r="A2021" s="260" t="s">
        <v>1017</v>
      </c>
      <c r="B2021" s="260" t="s">
        <v>1018</v>
      </c>
      <c r="C2021" s="260" t="s">
        <v>1019</v>
      </c>
      <c r="D2021" s="260" t="s">
        <v>40</v>
      </c>
      <c r="E2021" s="260" t="s">
        <v>17</v>
      </c>
      <c r="F2021" s="260" t="s">
        <v>17</v>
      </c>
      <c r="G2021" s="260" t="s">
        <v>17</v>
      </c>
      <c r="H2021" s="260" t="s">
        <v>17</v>
      </c>
      <c r="I2021" s="260" t="s">
        <v>17</v>
      </c>
      <c r="J2021" s="260" t="s">
        <v>17</v>
      </c>
      <c r="K2021" s="260" t="s">
        <v>3826</v>
      </c>
      <c r="L2021" s="261">
        <v>45193</v>
      </c>
      <c r="M2021" s="260" t="s">
        <v>526</v>
      </c>
    </row>
    <row r="2022" spans="1:13" x14ac:dyDescent="0.25">
      <c r="A2022" s="258" t="s">
        <v>3827</v>
      </c>
      <c r="B2022" s="258" t="s">
        <v>3828</v>
      </c>
      <c r="C2022" s="258" t="s">
        <v>117</v>
      </c>
      <c r="D2022" s="258" t="s">
        <v>927</v>
      </c>
      <c r="E2022" s="258">
        <v>67827</v>
      </c>
      <c r="F2022" s="258" t="s">
        <v>3829</v>
      </c>
      <c r="G2022" s="258" t="s">
        <v>66</v>
      </c>
      <c r="H2022" s="258">
        <v>1</v>
      </c>
      <c r="I2022" s="258" t="s">
        <v>3830</v>
      </c>
      <c r="J2022" s="258" t="s">
        <v>3831</v>
      </c>
      <c r="K2022" s="258" t="s">
        <v>3832</v>
      </c>
      <c r="L2022" s="259">
        <v>45194</v>
      </c>
      <c r="M2022" s="258" t="s">
        <v>20</v>
      </c>
    </row>
    <row r="2023" spans="1:13" x14ac:dyDescent="0.25">
      <c r="A2023" s="260" t="s">
        <v>3827</v>
      </c>
      <c r="B2023" s="260" t="s">
        <v>3828</v>
      </c>
      <c r="C2023" s="260" t="s">
        <v>117</v>
      </c>
      <c r="D2023" s="260" t="s">
        <v>38</v>
      </c>
      <c r="E2023" s="260" t="s">
        <v>17</v>
      </c>
      <c r="F2023" s="260" t="s">
        <v>17</v>
      </c>
      <c r="G2023" s="260" t="s">
        <v>17</v>
      </c>
      <c r="H2023" s="260" t="s">
        <v>17</v>
      </c>
      <c r="I2023" s="260" t="s">
        <v>17</v>
      </c>
      <c r="J2023" s="260" t="s">
        <v>17</v>
      </c>
      <c r="K2023" s="260" t="s">
        <v>3833</v>
      </c>
      <c r="L2023" s="261">
        <v>45194</v>
      </c>
      <c r="M2023" s="260" t="s">
        <v>20</v>
      </c>
    </row>
    <row r="2024" spans="1:13" x14ac:dyDescent="0.25">
      <c r="A2024" s="258" t="s">
        <v>3827</v>
      </c>
      <c r="B2024" s="258" t="s">
        <v>3828</v>
      </c>
      <c r="C2024" s="258" t="s">
        <v>117</v>
      </c>
      <c r="D2024" s="258" t="s">
        <v>40</v>
      </c>
      <c r="E2024" s="258" t="s">
        <v>17</v>
      </c>
      <c r="F2024" s="258" t="s">
        <v>17</v>
      </c>
      <c r="G2024" s="258" t="s">
        <v>17</v>
      </c>
      <c r="H2024" s="258" t="s">
        <v>17</v>
      </c>
      <c r="I2024" s="258" t="s">
        <v>17</v>
      </c>
      <c r="J2024" s="258" t="s">
        <v>17</v>
      </c>
      <c r="K2024" s="258" t="s">
        <v>3834</v>
      </c>
      <c r="L2024" s="259">
        <v>45194</v>
      </c>
      <c r="M2024" s="258" t="s">
        <v>20</v>
      </c>
    </row>
    <row r="2025" spans="1:13" x14ac:dyDescent="0.25">
      <c r="A2025" s="260" t="s">
        <v>3827</v>
      </c>
      <c r="B2025" s="260" t="s">
        <v>3828</v>
      </c>
      <c r="C2025" s="260" t="s">
        <v>117</v>
      </c>
      <c r="D2025" s="260" t="s">
        <v>16</v>
      </c>
      <c r="E2025" s="260">
        <v>2217</v>
      </c>
      <c r="F2025" s="260" t="s">
        <v>3835</v>
      </c>
      <c r="G2025" s="260" t="s">
        <v>1219</v>
      </c>
      <c r="H2025" s="260">
        <v>2</v>
      </c>
      <c r="I2025" s="260" t="s">
        <v>3836</v>
      </c>
      <c r="J2025" s="260" t="s">
        <v>3837</v>
      </c>
      <c r="K2025" s="260" t="s">
        <v>3838</v>
      </c>
      <c r="L2025" s="261">
        <v>45194</v>
      </c>
      <c r="M2025" s="260" t="s">
        <v>20</v>
      </c>
    </row>
    <row r="2026" spans="1:13" x14ac:dyDescent="0.25">
      <c r="A2026" s="258" t="s">
        <v>3827</v>
      </c>
      <c r="B2026" s="258" t="s">
        <v>3828</v>
      </c>
      <c r="C2026" s="258" t="s">
        <v>117</v>
      </c>
      <c r="D2026" s="258" t="s">
        <v>21</v>
      </c>
      <c r="E2026" s="258">
        <v>1127</v>
      </c>
      <c r="F2026" s="258" t="s">
        <v>3835</v>
      </c>
      <c r="G2026" s="258" t="s">
        <v>1219</v>
      </c>
      <c r="H2026" s="258">
        <v>2</v>
      </c>
      <c r="I2026" s="258" t="s">
        <v>3836</v>
      </c>
      <c r="J2026" s="258" t="s">
        <v>3839</v>
      </c>
      <c r="K2026" s="258" t="s">
        <v>3840</v>
      </c>
      <c r="L2026" s="259">
        <v>45194</v>
      </c>
      <c r="M2026" s="258" t="s">
        <v>20</v>
      </c>
    </row>
    <row r="2027" spans="1:13" x14ac:dyDescent="0.25">
      <c r="A2027" s="260" t="s">
        <v>3827</v>
      </c>
      <c r="B2027" s="260" t="s">
        <v>3828</v>
      </c>
      <c r="C2027" s="260" t="s">
        <v>117</v>
      </c>
      <c r="D2027" s="260" t="s">
        <v>1053</v>
      </c>
      <c r="E2027" s="260" t="s">
        <v>17</v>
      </c>
      <c r="F2027" s="260" t="s">
        <v>17</v>
      </c>
      <c r="G2027" s="260" t="s">
        <v>17</v>
      </c>
      <c r="H2027" s="260" t="s">
        <v>17</v>
      </c>
      <c r="I2027" s="260" t="s">
        <v>17</v>
      </c>
      <c r="J2027" s="260" t="s">
        <v>17</v>
      </c>
      <c r="K2027" s="260" t="s">
        <v>3841</v>
      </c>
      <c r="L2027" s="261">
        <v>45194</v>
      </c>
      <c r="M2027" s="260" t="s">
        <v>20</v>
      </c>
    </row>
    <row r="2028" spans="1:13" x14ac:dyDescent="0.25">
      <c r="A2028" s="258" t="s">
        <v>3827</v>
      </c>
      <c r="B2028" s="258" t="s">
        <v>3828</v>
      </c>
      <c r="C2028" s="258" t="s">
        <v>117</v>
      </c>
      <c r="D2028" s="258" t="s">
        <v>24</v>
      </c>
      <c r="E2028" s="258" t="s">
        <v>17</v>
      </c>
      <c r="F2028" s="258" t="s">
        <v>17</v>
      </c>
      <c r="G2028" s="258" t="s">
        <v>17</v>
      </c>
      <c r="H2028" s="258" t="s">
        <v>17</v>
      </c>
      <c r="I2028" s="258" t="s">
        <v>17</v>
      </c>
      <c r="J2028" s="258" t="s">
        <v>17</v>
      </c>
      <c r="K2028" s="258" t="s">
        <v>3842</v>
      </c>
      <c r="L2028" s="259">
        <v>45194</v>
      </c>
      <c r="M2028" s="258" t="s">
        <v>20</v>
      </c>
    </row>
    <row r="2029" spans="1:13" x14ac:dyDescent="0.25">
      <c r="A2029" s="260" t="s">
        <v>3827</v>
      </c>
      <c r="B2029" s="260" t="s">
        <v>3828</v>
      </c>
      <c r="C2029" s="260" t="s">
        <v>117</v>
      </c>
      <c r="D2029" s="260" t="s">
        <v>47</v>
      </c>
      <c r="E2029" s="260">
        <v>5</v>
      </c>
      <c r="F2029" s="260" t="s">
        <v>3835</v>
      </c>
      <c r="G2029" s="260" t="s">
        <v>22</v>
      </c>
      <c r="H2029" s="260">
        <v>3</v>
      </c>
      <c r="I2029" s="260" t="s">
        <v>3836</v>
      </c>
      <c r="J2029" s="260" t="s">
        <v>3843</v>
      </c>
      <c r="K2029" s="260" t="s">
        <v>3844</v>
      </c>
      <c r="L2029" s="261">
        <v>45194</v>
      </c>
      <c r="M2029" s="260" t="s">
        <v>20</v>
      </c>
    </row>
    <row r="2030" spans="1:13" x14ac:dyDescent="0.25">
      <c r="A2030" s="258" t="s">
        <v>3827</v>
      </c>
      <c r="B2030" s="258" t="s">
        <v>3828</v>
      </c>
      <c r="C2030" s="258" t="s">
        <v>117</v>
      </c>
      <c r="D2030" s="258" t="s">
        <v>26</v>
      </c>
      <c r="E2030" s="258" t="s">
        <v>17</v>
      </c>
      <c r="F2030" s="258" t="s">
        <v>17</v>
      </c>
      <c r="G2030" s="258" t="s">
        <v>17</v>
      </c>
      <c r="H2030" s="258" t="s">
        <v>17</v>
      </c>
      <c r="I2030" s="258" t="s">
        <v>17</v>
      </c>
      <c r="J2030" s="258" t="s">
        <v>17</v>
      </c>
      <c r="K2030" s="258" t="s">
        <v>3845</v>
      </c>
      <c r="L2030" s="259">
        <v>45194</v>
      </c>
      <c r="M2030" s="258" t="s">
        <v>20</v>
      </c>
    </row>
    <row r="2031" spans="1:13" x14ac:dyDescent="0.25">
      <c r="A2031" s="260" t="s">
        <v>3827</v>
      </c>
      <c r="B2031" s="260" t="s">
        <v>3828</v>
      </c>
      <c r="C2031" s="260" t="s">
        <v>117</v>
      </c>
      <c r="D2031" s="260" t="s">
        <v>28</v>
      </c>
      <c r="E2031" s="260" t="s">
        <v>17</v>
      </c>
      <c r="F2031" s="260" t="s">
        <v>17</v>
      </c>
      <c r="G2031" s="260" t="s">
        <v>17</v>
      </c>
      <c r="H2031" s="260" t="s">
        <v>17</v>
      </c>
      <c r="I2031" s="260" t="s">
        <v>17</v>
      </c>
      <c r="J2031" s="260" t="s">
        <v>17</v>
      </c>
      <c r="K2031" s="260" t="s">
        <v>3846</v>
      </c>
      <c r="L2031" s="261">
        <v>45194</v>
      </c>
      <c r="M2031" s="260" t="s">
        <v>20</v>
      </c>
    </row>
    <row r="2032" spans="1:13" x14ac:dyDescent="0.25">
      <c r="A2032" s="258" t="s">
        <v>3847</v>
      </c>
      <c r="B2032" s="258" t="s">
        <v>3848</v>
      </c>
      <c r="C2032" s="258" t="s">
        <v>117</v>
      </c>
      <c r="D2032" s="258" t="s">
        <v>927</v>
      </c>
      <c r="E2032" s="258">
        <v>1759540</v>
      </c>
      <c r="F2032" s="258" t="s">
        <v>1239</v>
      </c>
      <c r="G2032" s="258" t="s">
        <v>66</v>
      </c>
      <c r="H2032" s="258">
        <v>1</v>
      </c>
      <c r="I2032" s="258" t="s">
        <v>3849</v>
      </c>
      <c r="J2032" s="258" t="s">
        <v>3850</v>
      </c>
      <c r="K2032" s="258" t="s">
        <v>3851</v>
      </c>
      <c r="L2032" s="259">
        <v>45194</v>
      </c>
      <c r="M2032" s="258" t="s">
        <v>20</v>
      </c>
    </row>
    <row r="2033" spans="1:13" x14ac:dyDescent="0.25">
      <c r="A2033" s="260" t="s">
        <v>3847</v>
      </c>
      <c r="B2033" s="260" t="s">
        <v>3848</v>
      </c>
      <c r="C2033" s="260" t="s">
        <v>117</v>
      </c>
      <c r="D2033" s="260" t="s">
        <v>16</v>
      </c>
      <c r="E2033" s="260">
        <v>2217</v>
      </c>
      <c r="F2033" s="260" t="s">
        <v>3835</v>
      </c>
      <c r="G2033" s="260" t="s">
        <v>1219</v>
      </c>
      <c r="H2033" s="260">
        <v>2</v>
      </c>
      <c r="I2033" s="260" t="s">
        <v>3836</v>
      </c>
      <c r="J2033" s="260" t="s">
        <v>3837</v>
      </c>
      <c r="K2033" s="260" t="s">
        <v>3852</v>
      </c>
      <c r="L2033" s="261">
        <v>45194</v>
      </c>
      <c r="M2033" s="260" t="s">
        <v>20</v>
      </c>
    </row>
    <row r="2034" spans="1:13" x14ac:dyDescent="0.25">
      <c r="A2034" s="258" t="s">
        <v>3847</v>
      </c>
      <c r="B2034" s="258" t="s">
        <v>3848</v>
      </c>
      <c r="C2034" s="258" t="s">
        <v>117</v>
      </c>
      <c r="D2034" s="258" t="s">
        <v>21</v>
      </c>
      <c r="E2034" s="258">
        <v>1127</v>
      </c>
      <c r="F2034" s="258" t="s">
        <v>3835</v>
      </c>
      <c r="G2034" s="258" t="s">
        <v>1219</v>
      </c>
      <c r="H2034" s="258">
        <v>2</v>
      </c>
      <c r="I2034" s="258" t="s">
        <v>3836</v>
      </c>
      <c r="J2034" s="258" t="s">
        <v>3839</v>
      </c>
      <c r="K2034" s="258" t="s">
        <v>3853</v>
      </c>
      <c r="L2034" s="259">
        <v>45194</v>
      </c>
      <c r="M2034" s="258" t="s">
        <v>20</v>
      </c>
    </row>
    <row r="2035" spans="1:13" x14ac:dyDescent="0.25">
      <c r="A2035" s="260" t="s">
        <v>115</v>
      </c>
      <c r="B2035" s="260" t="s">
        <v>116</v>
      </c>
      <c r="C2035" s="260" t="s">
        <v>117</v>
      </c>
      <c r="D2035" s="260" t="s">
        <v>927</v>
      </c>
      <c r="E2035" s="260">
        <v>1759540</v>
      </c>
      <c r="F2035" s="260" t="s">
        <v>1239</v>
      </c>
      <c r="G2035" s="260" t="s">
        <v>66</v>
      </c>
      <c r="H2035" s="260">
        <v>1</v>
      </c>
      <c r="I2035" s="260" t="s">
        <v>3849</v>
      </c>
      <c r="J2035" s="260" t="s">
        <v>3850</v>
      </c>
      <c r="K2035" s="260" t="s">
        <v>3854</v>
      </c>
      <c r="L2035" s="261">
        <v>45194</v>
      </c>
      <c r="M2035" s="260" t="s">
        <v>20</v>
      </c>
    </row>
    <row r="2036" spans="1:13" x14ac:dyDescent="0.25">
      <c r="A2036" s="258" t="s">
        <v>772</v>
      </c>
      <c r="B2036" s="258" t="s">
        <v>773</v>
      </c>
      <c r="C2036" s="258" t="s">
        <v>361</v>
      </c>
      <c r="D2036" s="258" t="s">
        <v>544</v>
      </c>
      <c r="E2036" s="258">
        <v>1094000</v>
      </c>
      <c r="F2036" s="258" t="s">
        <v>3526</v>
      </c>
      <c r="G2036" s="258" t="s">
        <v>66</v>
      </c>
      <c r="H2036" s="258">
        <v>1</v>
      </c>
      <c r="I2036" s="258" t="s">
        <v>3527</v>
      </c>
      <c r="J2036" s="258" t="s">
        <v>3855</v>
      </c>
      <c r="K2036" s="258" t="s">
        <v>3856</v>
      </c>
      <c r="L2036" s="259">
        <v>45195</v>
      </c>
      <c r="M2036" s="258" t="s">
        <v>20</v>
      </c>
    </row>
    <row r="2037" spans="1:13" x14ac:dyDescent="0.25">
      <c r="A2037" s="260" t="s">
        <v>3847</v>
      </c>
      <c r="B2037" s="260" t="s">
        <v>3848</v>
      </c>
      <c r="C2037" s="260" t="s">
        <v>117</v>
      </c>
      <c r="D2037" s="260" t="s">
        <v>26</v>
      </c>
      <c r="E2037" s="260" t="s">
        <v>17</v>
      </c>
      <c r="F2037" s="260" t="s">
        <v>17</v>
      </c>
      <c r="G2037" s="260" t="s">
        <v>17</v>
      </c>
      <c r="H2037" s="260" t="s">
        <v>17</v>
      </c>
      <c r="I2037" s="260" t="s">
        <v>17</v>
      </c>
      <c r="J2037" s="260" t="s">
        <v>17</v>
      </c>
      <c r="K2037" s="260" t="s">
        <v>3857</v>
      </c>
      <c r="L2037" s="261">
        <v>45195</v>
      </c>
      <c r="M2037" s="260" t="s">
        <v>20</v>
      </c>
    </row>
    <row r="2038" spans="1:13" x14ac:dyDescent="0.25">
      <c r="A2038" s="258" t="s">
        <v>3847</v>
      </c>
      <c r="B2038" s="258" t="s">
        <v>3848</v>
      </c>
      <c r="C2038" s="258" t="s">
        <v>117</v>
      </c>
      <c r="D2038" s="258" t="s">
        <v>28</v>
      </c>
      <c r="E2038" s="258" t="s">
        <v>17</v>
      </c>
      <c r="F2038" s="258" t="s">
        <v>17</v>
      </c>
      <c r="G2038" s="258" t="s">
        <v>17</v>
      </c>
      <c r="H2038" s="258" t="s">
        <v>17</v>
      </c>
      <c r="I2038" s="258" t="s">
        <v>17</v>
      </c>
      <c r="J2038" s="258" t="s">
        <v>17</v>
      </c>
      <c r="K2038" s="258" t="s">
        <v>3858</v>
      </c>
      <c r="L2038" s="259">
        <v>45195</v>
      </c>
      <c r="M2038" s="258" t="s">
        <v>20</v>
      </c>
    </row>
    <row r="2039" spans="1:13" x14ac:dyDescent="0.25">
      <c r="A2039" s="260" t="s">
        <v>3847</v>
      </c>
      <c r="B2039" s="260" t="s">
        <v>3848</v>
      </c>
      <c r="C2039" s="260" t="s">
        <v>117</v>
      </c>
      <c r="D2039" s="260" t="s">
        <v>38</v>
      </c>
      <c r="E2039" s="260" t="s">
        <v>17</v>
      </c>
      <c r="F2039" s="260" t="s">
        <v>17</v>
      </c>
      <c r="G2039" s="260" t="s">
        <v>17</v>
      </c>
      <c r="H2039" s="260" t="s">
        <v>17</v>
      </c>
      <c r="I2039" s="260" t="s">
        <v>17</v>
      </c>
      <c r="J2039" s="260" t="s">
        <v>17</v>
      </c>
      <c r="K2039" s="260" t="s">
        <v>3859</v>
      </c>
      <c r="L2039" s="261">
        <v>45195</v>
      </c>
      <c r="M2039" s="260" t="s">
        <v>20</v>
      </c>
    </row>
    <row r="2040" spans="1:13" x14ac:dyDescent="0.25">
      <c r="A2040" s="258" t="s">
        <v>3847</v>
      </c>
      <c r="B2040" s="258" t="s">
        <v>3848</v>
      </c>
      <c r="C2040" s="258" t="s">
        <v>117</v>
      </c>
      <c r="D2040" s="258" t="s">
        <v>40</v>
      </c>
      <c r="E2040" s="258" t="s">
        <v>17</v>
      </c>
      <c r="F2040" s="258" t="s">
        <v>17</v>
      </c>
      <c r="G2040" s="258" t="s">
        <v>17</v>
      </c>
      <c r="H2040" s="258" t="s">
        <v>17</v>
      </c>
      <c r="I2040" s="258" t="s">
        <v>17</v>
      </c>
      <c r="J2040" s="258" t="s">
        <v>17</v>
      </c>
      <c r="K2040" s="258" t="s">
        <v>3860</v>
      </c>
      <c r="L2040" s="259">
        <v>45195</v>
      </c>
      <c r="M2040" s="258" t="s">
        <v>20</v>
      </c>
    </row>
    <row r="2041" spans="1:13" x14ac:dyDescent="0.25">
      <c r="A2041" s="260" t="s">
        <v>3847</v>
      </c>
      <c r="B2041" s="260" t="s">
        <v>3848</v>
      </c>
      <c r="C2041" s="260" t="s">
        <v>117</v>
      </c>
      <c r="D2041" s="260" t="s">
        <v>1053</v>
      </c>
      <c r="E2041" s="260" t="s">
        <v>17</v>
      </c>
      <c r="F2041" s="260" t="s">
        <v>17</v>
      </c>
      <c r="G2041" s="260" t="s">
        <v>17</v>
      </c>
      <c r="H2041" s="260" t="s">
        <v>17</v>
      </c>
      <c r="I2041" s="260" t="s">
        <v>17</v>
      </c>
      <c r="J2041" s="260" t="s">
        <v>17</v>
      </c>
      <c r="K2041" s="260" t="s">
        <v>3861</v>
      </c>
      <c r="L2041" s="261">
        <v>45195</v>
      </c>
      <c r="M2041" s="260" t="s">
        <v>20</v>
      </c>
    </row>
    <row r="2042" spans="1:13" x14ac:dyDescent="0.25">
      <c r="A2042" s="258" t="s">
        <v>3847</v>
      </c>
      <c r="B2042" s="258" t="s">
        <v>3848</v>
      </c>
      <c r="C2042" s="258" t="s">
        <v>117</v>
      </c>
      <c r="D2042" s="258" t="s">
        <v>24</v>
      </c>
      <c r="E2042" s="258" t="s">
        <v>17</v>
      </c>
      <c r="F2042" s="258" t="s">
        <v>17</v>
      </c>
      <c r="G2042" s="258" t="s">
        <v>17</v>
      </c>
      <c r="H2042" s="258" t="s">
        <v>17</v>
      </c>
      <c r="I2042" s="258" t="s">
        <v>17</v>
      </c>
      <c r="J2042" s="258" t="s">
        <v>17</v>
      </c>
      <c r="K2042" s="258" t="s">
        <v>3862</v>
      </c>
      <c r="L2042" s="259">
        <v>45195</v>
      </c>
      <c r="M2042" s="258" t="s">
        <v>20</v>
      </c>
    </row>
    <row r="2043" spans="1:13" x14ac:dyDescent="0.25">
      <c r="A2043" s="260" t="s">
        <v>3847</v>
      </c>
      <c r="B2043" s="260" t="s">
        <v>3848</v>
      </c>
      <c r="C2043" s="260" t="s">
        <v>117</v>
      </c>
      <c r="D2043" s="260" t="s">
        <v>47</v>
      </c>
      <c r="E2043" s="260">
        <v>5</v>
      </c>
      <c r="F2043" s="260" t="s">
        <v>3835</v>
      </c>
      <c r="G2043" s="260" t="s">
        <v>22</v>
      </c>
      <c r="H2043" s="260">
        <v>3</v>
      </c>
      <c r="I2043" s="260" t="s">
        <v>3836</v>
      </c>
      <c r="J2043" s="260" t="s">
        <v>3843</v>
      </c>
      <c r="K2043" s="260" t="s">
        <v>3863</v>
      </c>
      <c r="L2043" s="261">
        <v>45195</v>
      </c>
      <c r="M2043" s="260" t="s">
        <v>20</v>
      </c>
    </row>
    <row r="2044" spans="1:13" x14ac:dyDescent="0.25">
      <c r="A2044" s="258" t="s">
        <v>1524</v>
      </c>
      <c r="B2044" s="258" t="s">
        <v>1525</v>
      </c>
      <c r="C2044" s="258" t="s">
        <v>1526</v>
      </c>
      <c r="D2044" s="258" t="s">
        <v>1193</v>
      </c>
      <c r="E2044" s="258">
        <v>6948392</v>
      </c>
      <c r="F2044" s="258" t="s">
        <v>1251</v>
      </c>
      <c r="G2044" s="258" t="s">
        <v>1219</v>
      </c>
      <c r="H2044" s="258">
        <v>2</v>
      </c>
      <c r="I2044" s="258" t="s">
        <v>3864</v>
      </c>
      <c r="J2044" s="258" t="s">
        <v>1729</v>
      </c>
      <c r="K2044" s="258" t="s">
        <v>3865</v>
      </c>
      <c r="L2044" s="259">
        <v>45195</v>
      </c>
      <c r="M2044" s="258" t="s">
        <v>526</v>
      </c>
    </row>
    <row r="2045" spans="1:13" x14ac:dyDescent="0.25">
      <c r="A2045" s="260" t="s">
        <v>1524</v>
      </c>
      <c r="B2045" s="260" t="s">
        <v>1525</v>
      </c>
      <c r="C2045" s="260" t="s">
        <v>1526</v>
      </c>
      <c r="D2045" s="260" t="s">
        <v>569</v>
      </c>
      <c r="E2045" s="260">
        <v>250000</v>
      </c>
      <c r="F2045" s="260" t="s">
        <v>3866</v>
      </c>
      <c r="G2045" s="260" t="s">
        <v>1219</v>
      </c>
      <c r="H2045" s="260">
        <v>2</v>
      </c>
      <c r="I2045" s="260" t="s">
        <v>3738</v>
      </c>
      <c r="J2045" s="260" t="s">
        <v>1731</v>
      </c>
      <c r="K2045" s="260" t="s">
        <v>3867</v>
      </c>
      <c r="L2045" s="261">
        <v>45195</v>
      </c>
      <c r="M2045" s="260" t="s">
        <v>526</v>
      </c>
    </row>
    <row r="2046" spans="1:13" x14ac:dyDescent="0.25">
      <c r="A2046" s="258" t="s">
        <v>1524</v>
      </c>
      <c r="B2046" s="258" t="s">
        <v>1525</v>
      </c>
      <c r="C2046" s="258" t="s">
        <v>1526</v>
      </c>
      <c r="D2046" s="258" t="s">
        <v>562</v>
      </c>
      <c r="E2046" s="258">
        <v>0</v>
      </c>
      <c r="F2046" s="258" t="s">
        <v>17</v>
      </c>
      <c r="G2046" s="258" t="s">
        <v>17</v>
      </c>
      <c r="H2046" s="258" t="s">
        <v>17</v>
      </c>
      <c r="I2046" s="258" t="s">
        <v>17</v>
      </c>
      <c r="J2046" s="258" t="s">
        <v>1733</v>
      </c>
      <c r="K2046" s="258" t="s">
        <v>3868</v>
      </c>
      <c r="L2046" s="259">
        <v>45195</v>
      </c>
      <c r="M2046" s="258" t="s">
        <v>526</v>
      </c>
    </row>
    <row r="2047" spans="1:13" x14ac:dyDescent="0.25">
      <c r="A2047" s="260" t="s">
        <v>1524</v>
      </c>
      <c r="B2047" s="260" t="s">
        <v>1525</v>
      </c>
      <c r="C2047" s="260" t="s">
        <v>1526</v>
      </c>
      <c r="D2047" s="260" t="s">
        <v>567</v>
      </c>
      <c r="E2047" s="260">
        <v>0</v>
      </c>
      <c r="F2047" s="260" t="s">
        <v>17</v>
      </c>
      <c r="G2047" s="260" t="s">
        <v>17</v>
      </c>
      <c r="H2047" s="260" t="s">
        <v>17</v>
      </c>
      <c r="I2047" s="260" t="s">
        <v>17</v>
      </c>
      <c r="J2047" s="260" t="s">
        <v>1694</v>
      </c>
      <c r="K2047" s="260" t="s">
        <v>3869</v>
      </c>
      <c r="L2047" s="261">
        <v>45195</v>
      </c>
      <c r="M2047" s="260" t="s">
        <v>526</v>
      </c>
    </row>
    <row r="2048" spans="1:13" x14ac:dyDescent="0.25">
      <c r="A2048" s="258" t="s">
        <v>1524</v>
      </c>
      <c r="B2048" s="258" t="s">
        <v>1525</v>
      </c>
      <c r="C2048" s="258" t="s">
        <v>1526</v>
      </c>
      <c r="D2048" s="258" t="s">
        <v>558</v>
      </c>
      <c r="E2048" s="258">
        <v>0</v>
      </c>
      <c r="F2048" s="258" t="s">
        <v>17</v>
      </c>
      <c r="G2048" s="258" t="s">
        <v>17</v>
      </c>
      <c r="H2048" s="258" t="s">
        <v>17</v>
      </c>
      <c r="I2048" s="258" t="s">
        <v>17</v>
      </c>
      <c r="J2048" s="258" t="s">
        <v>1696</v>
      </c>
      <c r="K2048" s="258" t="s">
        <v>3870</v>
      </c>
      <c r="L2048" s="259">
        <v>45195</v>
      </c>
      <c r="M2048" s="258" t="s">
        <v>526</v>
      </c>
    </row>
    <row r="2049" spans="1:13" x14ac:dyDescent="0.25">
      <c r="A2049" s="260" t="s">
        <v>3871</v>
      </c>
      <c r="B2049" s="260" t="s">
        <v>3872</v>
      </c>
      <c r="C2049" s="260" t="s">
        <v>333</v>
      </c>
      <c r="D2049" s="260" t="s">
        <v>927</v>
      </c>
      <c r="E2049" s="260">
        <v>446300</v>
      </c>
      <c r="F2049" s="260" t="s">
        <v>1239</v>
      </c>
      <c r="G2049" s="260" t="s">
        <v>1219</v>
      </c>
      <c r="H2049" s="260">
        <v>2</v>
      </c>
      <c r="I2049" s="260" t="s">
        <v>1240</v>
      </c>
      <c r="J2049" s="260" t="s">
        <v>3873</v>
      </c>
      <c r="K2049" s="260" t="s">
        <v>3874</v>
      </c>
      <c r="L2049" s="261">
        <v>45195</v>
      </c>
      <c r="M2049" s="260" t="s">
        <v>20</v>
      </c>
    </row>
    <row r="2050" spans="1:13" x14ac:dyDescent="0.25">
      <c r="A2050" s="258" t="s">
        <v>3871</v>
      </c>
      <c r="B2050" s="258" t="s">
        <v>3872</v>
      </c>
      <c r="C2050" s="258" t="s">
        <v>333</v>
      </c>
      <c r="D2050" s="258" t="s">
        <v>38</v>
      </c>
      <c r="E2050" s="258" t="s">
        <v>17</v>
      </c>
      <c r="F2050" s="258" t="s">
        <v>17</v>
      </c>
      <c r="G2050" s="258" t="s">
        <v>17</v>
      </c>
      <c r="H2050" s="258" t="s">
        <v>17</v>
      </c>
      <c r="I2050" s="258" t="s">
        <v>17</v>
      </c>
      <c r="J2050" s="258" t="s">
        <v>3875</v>
      </c>
      <c r="K2050" s="258" t="s">
        <v>3876</v>
      </c>
      <c r="L2050" s="259">
        <v>45195</v>
      </c>
      <c r="M2050" s="258" t="s">
        <v>20</v>
      </c>
    </row>
    <row r="2051" spans="1:13" x14ac:dyDescent="0.25">
      <c r="A2051" s="260" t="s">
        <v>3871</v>
      </c>
      <c r="B2051" s="260" t="s">
        <v>3872</v>
      </c>
      <c r="C2051" s="260" t="s">
        <v>333</v>
      </c>
      <c r="D2051" s="260" t="s">
        <v>16</v>
      </c>
      <c r="E2051" s="260">
        <v>40579</v>
      </c>
      <c r="F2051" s="260" t="s">
        <v>3877</v>
      </c>
      <c r="G2051" s="260" t="s">
        <v>66</v>
      </c>
      <c r="H2051" s="260">
        <v>1</v>
      </c>
      <c r="I2051" s="260" t="s">
        <v>3878</v>
      </c>
      <c r="J2051" s="260" t="s">
        <v>3879</v>
      </c>
      <c r="K2051" s="260" t="s">
        <v>3880</v>
      </c>
      <c r="L2051" s="261">
        <v>45195</v>
      </c>
      <c r="M2051" s="260" t="s">
        <v>20</v>
      </c>
    </row>
    <row r="2052" spans="1:13" x14ac:dyDescent="0.25">
      <c r="A2052" s="258" t="s">
        <v>3871</v>
      </c>
      <c r="B2052" s="258" t="s">
        <v>3872</v>
      </c>
      <c r="C2052" s="258" t="s">
        <v>333</v>
      </c>
      <c r="D2052" s="258" t="s">
        <v>21</v>
      </c>
      <c r="E2052" s="258">
        <v>19095</v>
      </c>
      <c r="F2052" s="258" t="s">
        <v>3877</v>
      </c>
      <c r="G2052" s="258" t="s">
        <v>66</v>
      </c>
      <c r="H2052" s="258">
        <v>1</v>
      </c>
      <c r="I2052" s="258" t="s">
        <v>3878</v>
      </c>
      <c r="J2052" s="258" t="s">
        <v>3879</v>
      </c>
      <c r="K2052" s="258" t="s">
        <v>3881</v>
      </c>
      <c r="L2052" s="259">
        <v>45195</v>
      </c>
      <c r="M2052" s="258" t="s">
        <v>20</v>
      </c>
    </row>
    <row r="2053" spans="1:13" x14ac:dyDescent="0.25">
      <c r="A2053" s="260" t="s">
        <v>3871</v>
      </c>
      <c r="B2053" s="260" t="s">
        <v>3872</v>
      </c>
      <c r="C2053" s="260" t="s">
        <v>333</v>
      </c>
      <c r="D2053" s="260" t="s">
        <v>1053</v>
      </c>
      <c r="E2053" s="260" t="s">
        <v>17</v>
      </c>
      <c r="F2053" s="260" t="s">
        <v>17</v>
      </c>
      <c r="G2053" s="260" t="s">
        <v>17</v>
      </c>
      <c r="H2053" s="260" t="s">
        <v>17</v>
      </c>
      <c r="I2053" s="260" t="s">
        <v>17</v>
      </c>
      <c r="J2053" s="260" t="s">
        <v>3875</v>
      </c>
      <c r="K2053" s="260" t="s">
        <v>3882</v>
      </c>
      <c r="L2053" s="261">
        <v>45195</v>
      </c>
      <c r="M2053" s="260" t="s">
        <v>20</v>
      </c>
    </row>
    <row r="2054" spans="1:13" x14ac:dyDescent="0.25">
      <c r="A2054" s="258" t="s">
        <v>3871</v>
      </c>
      <c r="B2054" s="258" t="s">
        <v>3872</v>
      </c>
      <c r="C2054" s="258" t="s">
        <v>333</v>
      </c>
      <c r="D2054" s="258" t="s">
        <v>24</v>
      </c>
      <c r="E2054" s="258" t="s">
        <v>17</v>
      </c>
      <c r="F2054" s="258" t="s">
        <v>17</v>
      </c>
      <c r="G2054" s="258" t="s">
        <v>17</v>
      </c>
      <c r="H2054" s="258" t="s">
        <v>17</v>
      </c>
      <c r="I2054" s="258" t="s">
        <v>17</v>
      </c>
      <c r="J2054" s="258" t="s">
        <v>3875</v>
      </c>
      <c r="K2054" s="258" t="s">
        <v>3883</v>
      </c>
      <c r="L2054" s="259">
        <v>45195</v>
      </c>
      <c r="M2054" s="258" t="s">
        <v>20</v>
      </c>
    </row>
    <row r="2055" spans="1:13" x14ac:dyDescent="0.25">
      <c r="A2055" s="260" t="s">
        <v>3871</v>
      </c>
      <c r="B2055" s="260" t="s">
        <v>3872</v>
      </c>
      <c r="C2055" s="260" t="s">
        <v>333</v>
      </c>
      <c r="D2055" s="260" t="s">
        <v>47</v>
      </c>
      <c r="E2055" s="260">
        <v>2</v>
      </c>
      <c r="F2055" s="260" t="s">
        <v>3877</v>
      </c>
      <c r="G2055" s="260" t="s">
        <v>66</v>
      </c>
      <c r="H2055" s="260">
        <v>1</v>
      </c>
      <c r="I2055" s="260" t="s">
        <v>3878</v>
      </c>
      <c r="J2055" s="260" t="s">
        <v>3884</v>
      </c>
      <c r="K2055" s="260" t="s">
        <v>3885</v>
      </c>
      <c r="L2055" s="261">
        <v>45195</v>
      </c>
      <c r="M2055" s="260" t="s">
        <v>20</v>
      </c>
    </row>
    <row r="2056" spans="1:13" x14ac:dyDescent="0.25">
      <c r="A2056" s="258" t="s">
        <v>3871</v>
      </c>
      <c r="B2056" s="258" t="s">
        <v>3872</v>
      </c>
      <c r="C2056" s="258" t="s">
        <v>333</v>
      </c>
      <c r="D2056" s="258" t="s">
        <v>26</v>
      </c>
      <c r="E2056" s="258" t="s">
        <v>17</v>
      </c>
      <c r="F2056" s="258" t="s">
        <v>17</v>
      </c>
      <c r="G2056" s="258" t="s">
        <v>17</v>
      </c>
      <c r="H2056" s="258" t="s">
        <v>17</v>
      </c>
      <c r="I2056" s="258" t="s">
        <v>17</v>
      </c>
      <c r="J2056" s="258" t="s">
        <v>3875</v>
      </c>
      <c r="K2056" s="258" t="s">
        <v>3886</v>
      </c>
      <c r="L2056" s="259">
        <v>45195</v>
      </c>
      <c r="M2056" s="258" t="s">
        <v>20</v>
      </c>
    </row>
    <row r="2057" spans="1:13" x14ac:dyDescent="0.25">
      <c r="A2057" s="260" t="s">
        <v>3871</v>
      </c>
      <c r="B2057" s="260" t="s">
        <v>3872</v>
      </c>
      <c r="C2057" s="260" t="s">
        <v>333</v>
      </c>
      <c r="D2057" s="260" t="s">
        <v>28</v>
      </c>
      <c r="E2057" s="260" t="s">
        <v>17</v>
      </c>
      <c r="F2057" s="260" t="s">
        <v>17</v>
      </c>
      <c r="G2057" s="260" t="s">
        <v>17</v>
      </c>
      <c r="H2057" s="260" t="s">
        <v>17</v>
      </c>
      <c r="I2057" s="260" t="s">
        <v>17</v>
      </c>
      <c r="J2057" s="260" t="s">
        <v>3875</v>
      </c>
      <c r="K2057" s="260" t="s">
        <v>3887</v>
      </c>
      <c r="L2057" s="261">
        <v>45195</v>
      </c>
      <c r="M2057" s="260" t="s">
        <v>20</v>
      </c>
    </row>
    <row r="2058" spans="1:13" x14ac:dyDescent="0.25">
      <c r="A2058" s="258" t="s">
        <v>3888</v>
      </c>
      <c r="B2058" s="258" t="s">
        <v>3889</v>
      </c>
      <c r="C2058" s="258" t="s">
        <v>333</v>
      </c>
      <c r="D2058" s="258" t="s">
        <v>38</v>
      </c>
      <c r="E2058" s="258" t="s">
        <v>17</v>
      </c>
      <c r="F2058" s="258" t="s">
        <v>17</v>
      </c>
      <c r="G2058" s="258" t="s">
        <v>17</v>
      </c>
      <c r="H2058" s="258" t="s">
        <v>17</v>
      </c>
      <c r="I2058" s="258" t="s">
        <v>17</v>
      </c>
      <c r="J2058" s="258" t="s">
        <v>3875</v>
      </c>
      <c r="K2058" s="258" t="s">
        <v>3890</v>
      </c>
      <c r="L2058" s="259">
        <v>45195</v>
      </c>
      <c r="M2058" s="258" t="s">
        <v>20</v>
      </c>
    </row>
    <row r="2059" spans="1:13" x14ac:dyDescent="0.25">
      <c r="A2059" s="260" t="s">
        <v>3888</v>
      </c>
      <c r="B2059" s="260" t="s">
        <v>3889</v>
      </c>
      <c r="C2059" s="260" t="s">
        <v>333</v>
      </c>
      <c r="D2059" s="260" t="s">
        <v>16</v>
      </c>
      <c r="E2059" s="260">
        <v>40579</v>
      </c>
      <c r="F2059" s="260" t="s">
        <v>3891</v>
      </c>
      <c r="G2059" s="260" t="s">
        <v>66</v>
      </c>
      <c r="H2059" s="260">
        <v>1</v>
      </c>
      <c r="I2059" s="260" t="s">
        <v>3892</v>
      </c>
      <c r="J2059" s="260" t="s">
        <v>3879</v>
      </c>
      <c r="K2059" s="260" t="s">
        <v>3893</v>
      </c>
      <c r="L2059" s="261">
        <v>45195</v>
      </c>
      <c r="M2059" s="260" t="s">
        <v>20</v>
      </c>
    </row>
    <row r="2060" spans="1:13" x14ac:dyDescent="0.25">
      <c r="A2060" s="258" t="s">
        <v>3888</v>
      </c>
      <c r="B2060" s="258" t="s">
        <v>3889</v>
      </c>
      <c r="C2060" s="258" t="s">
        <v>333</v>
      </c>
      <c r="D2060" s="258" t="s">
        <v>21</v>
      </c>
      <c r="E2060" s="258">
        <v>19095</v>
      </c>
      <c r="F2060" s="258" t="s">
        <v>3891</v>
      </c>
      <c r="G2060" s="258" t="s">
        <v>66</v>
      </c>
      <c r="H2060" s="258">
        <v>1</v>
      </c>
      <c r="I2060" s="258" t="s">
        <v>3892</v>
      </c>
      <c r="J2060" s="258" t="s">
        <v>3879</v>
      </c>
      <c r="K2060" s="258" t="s">
        <v>3894</v>
      </c>
      <c r="L2060" s="259">
        <v>45195</v>
      </c>
      <c r="M2060" s="258" t="s">
        <v>20</v>
      </c>
    </row>
    <row r="2061" spans="1:13" x14ac:dyDescent="0.25">
      <c r="A2061" s="260" t="s">
        <v>3888</v>
      </c>
      <c r="B2061" s="260" t="s">
        <v>3889</v>
      </c>
      <c r="C2061" s="260" t="s">
        <v>333</v>
      </c>
      <c r="D2061" s="260" t="s">
        <v>1053</v>
      </c>
      <c r="E2061" s="260" t="s">
        <v>17</v>
      </c>
      <c r="F2061" s="260" t="s">
        <v>17</v>
      </c>
      <c r="G2061" s="260" t="s">
        <v>17</v>
      </c>
      <c r="H2061" s="260" t="s">
        <v>17</v>
      </c>
      <c r="I2061" s="260" t="s">
        <v>17</v>
      </c>
      <c r="J2061" s="260" t="s">
        <v>3875</v>
      </c>
      <c r="K2061" s="260" t="s">
        <v>3895</v>
      </c>
      <c r="L2061" s="261">
        <v>45195</v>
      </c>
      <c r="M2061" s="260" t="s">
        <v>20</v>
      </c>
    </row>
    <row r="2062" spans="1:13" x14ac:dyDescent="0.25">
      <c r="A2062" s="258" t="s">
        <v>3888</v>
      </c>
      <c r="B2062" s="258" t="s">
        <v>3889</v>
      </c>
      <c r="C2062" s="258" t="s">
        <v>333</v>
      </c>
      <c r="D2062" s="258" t="s">
        <v>24</v>
      </c>
      <c r="E2062" s="258" t="s">
        <v>17</v>
      </c>
      <c r="F2062" s="258" t="s">
        <v>17</v>
      </c>
      <c r="G2062" s="258" t="s">
        <v>17</v>
      </c>
      <c r="H2062" s="258" t="s">
        <v>17</v>
      </c>
      <c r="I2062" s="258" t="s">
        <v>17</v>
      </c>
      <c r="J2062" s="258" t="s">
        <v>3875</v>
      </c>
      <c r="K2062" s="258" t="s">
        <v>3896</v>
      </c>
      <c r="L2062" s="259">
        <v>45195</v>
      </c>
      <c r="M2062" s="258" t="s">
        <v>20</v>
      </c>
    </row>
    <row r="2063" spans="1:13" x14ac:dyDescent="0.25">
      <c r="A2063" s="260" t="s">
        <v>3888</v>
      </c>
      <c r="B2063" s="260" t="s">
        <v>3889</v>
      </c>
      <c r="C2063" s="260" t="s">
        <v>333</v>
      </c>
      <c r="D2063" s="260" t="s">
        <v>47</v>
      </c>
      <c r="E2063" s="260">
        <v>2</v>
      </c>
      <c r="F2063" s="260" t="s">
        <v>3891</v>
      </c>
      <c r="G2063" s="260" t="s">
        <v>66</v>
      </c>
      <c r="H2063" s="260">
        <v>1</v>
      </c>
      <c r="I2063" s="260" t="s">
        <v>3892</v>
      </c>
      <c r="J2063" s="260" t="s">
        <v>3884</v>
      </c>
      <c r="K2063" s="260" t="s">
        <v>3897</v>
      </c>
      <c r="L2063" s="261">
        <v>45195</v>
      </c>
      <c r="M2063" s="260" t="s">
        <v>20</v>
      </c>
    </row>
    <row r="2064" spans="1:13" x14ac:dyDescent="0.25">
      <c r="A2064" s="258" t="s">
        <v>3888</v>
      </c>
      <c r="B2064" s="258" t="s">
        <v>3889</v>
      </c>
      <c r="C2064" s="258" t="s">
        <v>333</v>
      </c>
      <c r="D2064" s="258" t="s">
        <v>26</v>
      </c>
      <c r="E2064" s="258" t="s">
        <v>17</v>
      </c>
      <c r="F2064" s="258" t="s">
        <v>17</v>
      </c>
      <c r="G2064" s="258" t="s">
        <v>17</v>
      </c>
      <c r="H2064" s="258" t="s">
        <v>17</v>
      </c>
      <c r="I2064" s="258" t="s">
        <v>17</v>
      </c>
      <c r="J2064" s="258" t="s">
        <v>3875</v>
      </c>
      <c r="K2064" s="258" t="s">
        <v>3898</v>
      </c>
      <c r="L2064" s="259">
        <v>45195</v>
      </c>
      <c r="M2064" s="258" t="s">
        <v>20</v>
      </c>
    </row>
    <row r="2065" spans="1:13" x14ac:dyDescent="0.25">
      <c r="A2065" s="260" t="s">
        <v>3888</v>
      </c>
      <c r="B2065" s="260" t="s">
        <v>3889</v>
      </c>
      <c r="C2065" s="260" t="s">
        <v>333</v>
      </c>
      <c r="D2065" s="260" t="s">
        <v>28</v>
      </c>
      <c r="E2065" s="260" t="s">
        <v>17</v>
      </c>
      <c r="F2065" s="260" t="s">
        <v>17</v>
      </c>
      <c r="G2065" s="260" t="s">
        <v>17</v>
      </c>
      <c r="H2065" s="260" t="s">
        <v>17</v>
      </c>
      <c r="I2065" s="260" t="s">
        <v>17</v>
      </c>
      <c r="J2065" s="260" t="s">
        <v>3875</v>
      </c>
      <c r="K2065" s="260" t="s">
        <v>3899</v>
      </c>
      <c r="L2065" s="261">
        <v>45195</v>
      </c>
      <c r="M2065" s="260" t="s">
        <v>20</v>
      </c>
    </row>
    <row r="2066" spans="1:13" x14ac:dyDescent="0.25">
      <c r="A2066" s="258" t="s">
        <v>327</v>
      </c>
      <c r="B2066" s="258" t="s">
        <v>328</v>
      </c>
      <c r="C2066" s="258" t="s">
        <v>329</v>
      </c>
      <c r="D2066" s="258" t="s">
        <v>38</v>
      </c>
      <c r="E2066" s="258">
        <v>940000</v>
      </c>
      <c r="F2066" s="258" t="s">
        <v>3900</v>
      </c>
      <c r="G2066" s="258" t="s">
        <v>1219</v>
      </c>
      <c r="H2066" s="258">
        <v>2</v>
      </c>
      <c r="I2066" s="258" t="s">
        <v>3901</v>
      </c>
      <c r="J2066" s="258" t="s">
        <v>3902</v>
      </c>
      <c r="K2066" s="258" t="s">
        <v>3903</v>
      </c>
      <c r="L2066" s="259">
        <v>45196</v>
      </c>
      <c r="M2066" s="258" t="s">
        <v>20</v>
      </c>
    </row>
    <row r="2067" spans="1:13" x14ac:dyDescent="0.25">
      <c r="A2067" s="260" t="s">
        <v>1745</v>
      </c>
      <c r="B2067" s="260" t="s">
        <v>1746</v>
      </c>
      <c r="C2067" s="260" t="s">
        <v>1682</v>
      </c>
      <c r="D2067" s="260" t="s">
        <v>927</v>
      </c>
      <c r="E2067" s="260">
        <v>1159951</v>
      </c>
      <c r="F2067" s="260" t="s">
        <v>3904</v>
      </c>
      <c r="G2067" s="260" t="s">
        <v>1219</v>
      </c>
      <c r="H2067" s="260">
        <v>2</v>
      </c>
      <c r="I2067" s="260" t="s">
        <v>3905</v>
      </c>
      <c r="J2067" s="260" t="s">
        <v>3906</v>
      </c>
      <c r="K2067" s="260" t="s">
        <v>3907</v>
      </c>
      <c r="L2067" s="261">
        <v>45196</v>
      </c>
      <c r="M2067" s="260" t="s">
        <v>526</v>
      </c>
    </row>
    <row r="2068" spans="1:13" x14ac:dyDescent="0.25">
      <c r="A2068" s="258" t="s">
        <v>1745</v>
      </c>
      <c r="B2068" s="258" t="s">
        <v>1746</v>
      </c>
      <c r="C2068" s="258" t="s">
        <v>1682</v>
      </c>
      <c r="D2068" s="258" t="s">
        <v>567</v>
      </c>
      <c r="E2068" s="258">
        <v>0</v>
      </c>
      <c r="F2068" s="258" t="s">
        <v>17</v>
      </c>
      <c r="G2068" s="258" t="s">
        <v>17</v>
      </c>
      <c r="H2068" s="258" t="s">
        <v>17</v>
      </c>
      <c r="I2068" s="258" t="s">
        <v>17</v>
      </c>
      <c r="J2068" s="258" t="s">
        <v>1694</v>
      </c>
      <c r="K2068" s="258" t="s">
        <v>3908</v>
      </c>
      <c r="L2068" s="259">
        <v>45196</v>
      </c>
      <c r="M2068" s="258" t="s">
        <v>526</v>
      </c>
    </row>
    <row r="2069" spans="1:13" x14ac:dyDescent="0.25">
      <c r="A2069" s="260" t="s">
        <v>1745</v>
      </c>
      <c r="B2069" s="260" t="s">
        <v>1746</v>
      </c>
      <c r="C2069" s="260" t="s">
        <v>1682</v>
      </c>
      <c r="D2069" s="260" t="s">
        <v>558</v>
      </c>
      <c r="E2069" s="260">
        <v>0</v>
      </c>
      <c r="F2069" s="260" t="s">
        <v>17</v>
      </c>
      <c r="G2069" s="260" t="s">
        <v>17</v>
      </c>
      <c r="H2069" s="260" t="s">
        <v>17</v>
      </c>
      <c r="I2069" s="260" t="s">
        <v>17</v>
      </c>
      <c r="J2069" s="260" t="s">
        <v>1696</v>
      </c>
      <c r="K2069" s="260" t="s">
        <v>3909</v>
      </c>
      <c r="L2069" s="261">
        <v>45196</v>
      </c>
      <c r="M2069" s="260" t="s">
        <v>526</v>
      </c>
    </row>
    <row r="2070" spans="1:13" x14ac:dyDescent="0.25">
      <c r="A2070" s="258" t="s">
        <v>1745</v>
      </c>
      <c r="B2070" s="258" t="s">
        <v>1746</v>
      </c>
      <c r="C2070" s="258" t="s">
        <v>1682</v>
      </c>
      <c r="D2070" s="258" t="s">
        <v>932</v>
      </c>
      <c r="E2070" s="258">
        <v>228397</v>
      </c>
      <c r="F2070" s="258" t="s">
        <v>3910</v>
      </c>
      <c r="G2070" s="258" t="s">
        <v>22</v>
      </c>
      <c r="H2070" s="258">
        <v>3</v>
      </c>
      <c r="I2070" s="258" t="s">
        <v>3911</v>
      </c>
      <c r="J2070" s="258" t="s">
        <v>3912</v>
      </c>
      <c r="K2070" s="258" t="s">
        <v>3913</v>
      </c>
      <c r="L2070" s="259">
        <v>45196</v>
      </c>
      <c r="M2070" s="258" t="s">
        <v>526</v>
      </c>
    </row>
    <row r="2071" spans="1:13" x14ac:dyDescent="0.25">
      <c r="A2071" s="260" t="s">
        <v>1745</v>
      </c>
      <c r="B2071" s="260" t="s">
        <v>1746</v>
      </c>
      <c r="C2071" s="260" t="s">
        <v>1682</v>
      </c>
      <c r="D2071" s="260" t="s">
        <v>769</v>
      </c>
      <c r="E2071" s="260">
        <v>228397</v>
      </c>
      <c r="F2071" s="260" t="s">
        <v>3910</v>
      </c>
      <c r="G2071" s="260" t="s">
        <v>22</v>
      </c>
      <c r="H2071" s="260">
        <v>3</v>
      </c>
      <c r="I2071" s="260" t="s">
        <v>3911</v>
      </c>
      <c r="J2071" s="260" t="s">
        <v>3912</v>
      </c>
      <c r="K2071" s="260" t="s">
        <v>3914</v>
      </c>
      <c r="L2071" s="261">
        <v>45196</v>
      </c>
      <c r="M2071" s="260" t="s">
        <v>526</v>
      </c>
    </row>
    <row r="2072" spans="1:13" x14ac:dyDescent="0.25">
      <c r="A2072" s="258" t="s">
        <v>1680</v>
      </c>
      <c r="B2072" s="258" t="s">
        <v>1681</v>
      </c>
      <c r="C2072" s="258" t="s">
        <v>1682</v>
      </c>
      <c r="D2072" s="258" t="s">
        <v>1193</v>
      </c>
      <c r="E2072" s="258">
        <v>117806286</v>
      </c>
      <c r="F2072" s="258" t="s">
        <v>3915</v>
      </c>
      <c r="G2072" s="258" t="s">
        <v>22</v>
      </c>
      <c r="H2072" s="258">
        <v>3</v>
      </c>
      <c r="I2072" s="258" t="s">
        <v>3916</v>
      </c>
      <c r="J2072" s="258" t="s">
        <v>1729</v>
      </c>
      <c r="K2072" s="258" t="s">
        <v>3917</v>
      </c>
      <c r="L2072" s="259">
        <v>45196</v>
      </c>
      <c r="M2072" s="258" t="s">
        <v>526</v>
      </c>
    </row>
    <row r="2073" spans="1:13" x14ac:dyDescent="0.25">
      <c r="A2073" s="260" t="s">
        <v>92</v>
      </c>
      <c r="B2073" s="260" t="s">
        <v>93</v>
      </c>
      <c r="C2073" s="260" t="s">
        <v>94</v>
      </c>
      <c r="D2073" s="260" t="s">
        <v>927</v>
      </c>
      <c r="E2073" s="260">
        <v>9776</v>
      </c>
      <c r="F2073" s="260" t="s">
        <v>3918</v>
      </c>
      <c r="G2073" s="260" t="s">
        <v>66</v>
      </c>
      <c r="H2073" s="260">
        <v>1</v>
      </c>
      <c r="I2073" s="260" t="s">
        <v>3919</v>
      </c>
      <c r="J2073" s="260" t="s">
        <v>3920</v>
      </c>
      <c r="K2073" s="260" t="s">
        <v>3921</v>
      </c>
      <c r="L2073" s="261">
        <v>45199</v>
      </c>
      <c r="M2073" s="260" t="s">
        <v>526</v>
      </c>
    </row>
    <row r="2074" spans="1:13" x14ac:dyDescent="0.25">
      <c r="A2074" s="258" t="s">
        <v>596</v>
      </c>
      <c r="B2074" s="258" t="s">
        <v>597</v>
      </c>
      <c r="C2074" s="258" t="s">
        <v>598</v>
      </c>
      <c r="D2074" s="258" t="s">
        <v>927</v>
      </c>
      <c r="E2074" s="258">
        <v>150195</v>
      </c>
      <c r="F2074" s="258" t="s">
        <v>3922</v>
      </c>
      <c r="G2074" s="258" t="s">
        <v>1219</v>
      </c>
      <c r="H2074" s="258">
        <v>2</v>
      </c>
      <c r="I2074" s="258" t="s">
        <v>3923</v>
      </c>
      <c r="J2074" s="258" t="s">
        <v>3924</v>
      </c>
      <c r="K2074" s="258" t="s">
        <v>3925</v>
      </c>
      <c r="L2074" s="259">
        <v>45199</v>
      </c>
      <c r="M2074" s="258" t="s">
        <v>20</v>
      </c>
    </row>
    <row r="2075" spans="1:13" x14ac:dyDescent="0.25">
      <c r="A2075" s="260" t="s">
        <v>2184</v>
      </c>
      <c r="B2075" s="260" t="s">
        <v>2185</v>
      </c>
      <c r="C2075" s="260" t="s">
        <v>1492</v>
      </c>
      <c r="D2075" s="260" t="s">
        <v>1297</v>
      </c>
      <c r="E2075" s="260">
        <v>51600000</v>
      </c>
      <c r="F2075" s="260" t="s">
        <v>3926</v>
      </c>
      <c r="G2075" s="260" t="s">
        <v>66</v>
      </c>
      <c r="H2075" s="260">
        <v>1</v>
      </c>
      <c r="I2075" s="260" t="s">
        <v>3927</v>
      </c>
      <c r="J2075" s="260" t="s">
        <v>3928</v>
      </c>
      <c r="K2075" s="260" t="s">
        <v>3929</v>
      </c>
      <c r="L2075" s="261">
        <v>45199</v>
      </c>
      <c r="M2075" s="260" t="s">
        <v>20</v>
      </c>
    </row>
    <row r="2076" spans="1:13" x14ac:dyDescent="0.25">
      <c r="A2076" s="258" t="s">
        <v>2184</v>
      </c>
      <c r="B2076" s="258" t="s">
        <v>2185</v>
      </c>
      <c r="C2076" s="258" t="s">
        <v>1492</v>
      </c>
      <c r="D2076" s="258" t="s">
        <v>927</v>
      </c>
      <c r="E2076" s="258">
        <v>1109500</v>
      </c>
      <c r="F2076" s="258" t="s">
        <v>2611</v>
      </c>
      <c r="G2076" s="258" t="s">
        <v>66</v>
      </c>
      <c r="H2076" s="258">
        <v>1</v>
      </c>
      <c r="I2076" s="258" t="s">
        <v>3930</v>
      </c>
      <c r="J2076" s="258" t="s">
        <v>3931</v>
      </c>
      <c r="K2076" s="258" t="s">
        <v>3932</v>
      </c>
      <c r="L2076" s="259">
        <v>45199</v>
      </c>
      <c r="M2076" s="258" t="s">
        <v>20</v>
      </c>
    </row>
    <row r="2077" spans="1:13" x14ac:dyDescent="0.25">
      <c r="A2077" s="260" t="s">
        <v>2184</v>
      </c>
      <c r="B2077" s="260" t="s">
        <v>2185</v>
      </c>
      <c r="C2077" s="260" t="s">
        <v>1492</v>
      </c>
      <c r="D2077" s="260" t="s">
        <v>1006</v>
      </c>
      <c r="E2077" s="260">
        <v>51600000</v>
      </c>
      <c r="F2077" s="260" t="s">
        <v>3926</v>
      </c>
      <c r="G2077" s="260" t="s">
        <v>66</v>
      </c>
      <c r="H2077" s="260">
        <v>1</v>
      </c>
      <c r="I2077" s="260" t="s">
        <v>3927</v>
      </c>
      <c r="J2077" s="260" t="s">
        <v>3933</v>
      </c>
      <c r="K2077" s="260" t="s">
        <v>3934</v>
      </c>
      <c r="L2077" s="261">
        <v>45199</v>
      </c>
      <c r="M2077" s="260" t="s">
        <v>20</v>
      </c>
    </row>
    <row r="2078" spans="1:13" x14ac:dyDescent="0.25">
      <c r="A2078" s="258" t="s">
        <v>2184</v>
      </c>
      <c r="B2078" s="258" t="s">
        <v>2185</v>
      </c>
      <c r="C2078" s="258" t="s">
        <v>1492</v>
      </c>
      <c r="D2078" s="258" t="s">
        <v>932</v>
      </c>
      <c r="E2078" s="258">
        <v>9800000</v>
      </c>
      <c r="F2078" s="258" t="s">
        <v>3926</v>
      </c>
      <c r="G2078" s="258" t="s">
        <v>66</v>
      </c>
      <c r="H2078" s="258">
        <v>1</v>
      </c>
      <c r="I2078" s="258" t="s">
        <v>3927</v>
      </c>
      <c r="J2078" s="258" t="s">
        <v>3935</v>
      </c>
      <c r="K2078" s="258" t="s">
        <v>3936</v>
      </c>
      <c r="L2078" s="259">
        <v>45199</v>
      </c>
      <c r="M2078" s="258" t="s">
        <v>20</v>
      </c>
    </row>
    <row r="2079" spans="1:13" x14ac:dyDescent="0.25">
      <c r="A2079" s="260" t="s">
        <v>2184</v>
      </c>
      <c r="B2079" s="260" t="s">
        <v>2185</v>
      </c>
      <c r="C2079" s="260" t="s">
        <v>1492</v>
      </c>
      <c r="D2079" s="260" t="s">
        <v>769</v>
      </c>
      <c r="E2079" s="260">
        <v>5446611</v>
      </c>
      <c r="F2079" s="260" t="s">
        <v>3937</v>
      </c>
      <c r="G2079" s="260" t="s">
        <v>66</v>
      </c>
      <c r="H2079" s="260">
        <v>1</v>
      </c>
      <c r="I2079" s="260" t="s">
        <v>3927</v>
      </c>
      <c r="J2079" s="260" t="s">
        <v>3938</v>
      </c>
      <c r="K2079" s="260" t="s">
        <v>3939</v>
      </c>
      <c r="L2079" s="261">
        <v>45199</v>
      </c>
      <c r="M2079" s="260" t="s">
        <v>20</v>
      </c>
    </row>
    <row r="2080" spans="1:13" x14ac:dyDescent="0.25">
      <c r="A2080" s="258" t="s">
        <v>2184</v>
      </c>
      <c r="B2080" s="258" t="s">
        <v>2185</v>
      </c>
      <c r="C2080" s="258" t="s">
        <v>1492</v>
      </c>
      <c r="D2080" s="258" t="s">
        <v>40</v>
      </c>
      <c r="E2080" s="258">
        <v>99</v>
      </c>
      <c r="F2080" s="258" t="s">
        <v>3926</v>
      </c>
      <c r="G2080" s="258" t="s">
        <v>33</v>
      </c>
      <c r="H2080" s="258">
        <v>2</v>
      </c>
      <c r="I2080" s="258" t="s">
        <v>3927</v>
      </c>
      <c r="J2080" s="258" t="s">
        <v>3940</v>
      </c>
      <c r="K2080" s="258" t="s">
        <v>3941</v>
      </c>
      <c r="L2080" s="259">
        <v>45199</v>
      </c>
      <c r="M2080" s="258" t="s">
        <v>20</v>
      </c>
    </row>
    <row r="2081" spans="1:13" x14ac:dyDescent="0.25">
      <c r="A2081" s="260" t="s">
        <v>2184</v>
      </c>
      <c r="B2081" s="260" t="s">
        <v>2185</v>
      </c>
      <c r="C2081" s="260" t="s">
        <v>1492</v>
      </c>
      <c r="D2081" s="260" t="s">
        <v>544</v>
      </c>
      <c r="E2081" s="260">
        <v>7700000</v>
      </c>
      <c r="F2081" s="260" t="s">
        <v>3926</v>
      </c>
      <c r="G2081" s="260" t="s">
        <v>66</v>
      </c>
      <c r="H2081" s="260">
        <v>1</v>
      </c>
      <c r="I2081" s="260" t="s">
        <v>3927</v>
      </c>
      <c r="J2081" s="260" t="s">
        <v>3942</v>
      </c>
      <c r="K2081" s="260" t="s">
        <v>3943</v>
      </c>
      <c r="L2081" s="261">
        <v>45199</v>
      </c>
      <c r="M2081" s="260" t="s">
        <v>20</v>
      </c>
    </row>
    <row r="2082" spans="1:13" x14ac:dyDescent="0.25">
      <c r="A2082" s="258" t="s">
        <v>2184</v>
      </c>
      <c r="B2082" s="258" t="s">
        <v>2185</v>
      </c>
      <c r="C2082" s="258" t="s">
        <v>1492</v>
      </c>
      <c r="D2082" s="258" t="s">
        <v>1193</v>
      </c>
      <c r="E2082" s="258">
        <v>41800000</v>
      </c>
      <c r="F2082" s="258" t="s">
        <v>3926</v>
      </c>
      <c r="G2082" s="258" t="s">
        <v>66</v>
      </c>
      <c r="H2082" s="258">
        <v>1</v>
      </c>
      <c r="I2082" s="258" t="s">
        <v>3944</v>
      </c>
      <c r="J2082" s="258" t="s">
        <v>3945</v>
      </c>
      <c r="K2082" s="258" t="s">
        <v>3946</v>
      </c>
      <c r="L2082" s="259">
        <v>45199</v>
      </c>
      <c r="M2082" s="258" t="s">
        <v>20</v>
      </c>
    </row>
    <row r="2083" spans="1:13" x14ac:dyDescent="0.25">
      <c r="A2083" s="260" t="s">
        <v>2184</v>
      </c>
      <c r="B2083" s="260" t="s">
        <v>2185</v>
      </c>
      <c r="C2083" s="260" t="s">
        <v>1492</v>
      </c>
      <c r="D2083" s="260" t="s">
        <v>569</v>
      </c>
      <c r="E2083" s="260">
        <v>2100000</v>
      </c>
      <c r="F2083" s="260" t="s">
        <v>3926</v>
      </c>
      <c r="G2083" s="260" t="s">
        <v>66</v>
      </c>
      <c r="H2083" s="260">
        <v>1</v>
      </c>
      <c r="I2083" s="260" t="s">
        <v>3944</v>
      </c>
      <c r="J2083" s="260" t="s">
        <v>3947</v>
      </c>
      <c r="K2083" s="260" t="s">
        <v>3948</v>
      </c>
      <c r="L2083" s="261">
        <v>45199</v>
      </c>
      <c r="M2083" s="260" t="s">
        <v>20</v>
      </c>
    </row>
    <row r="2084" spans="1:13" x14ac:dyDescent="0.25">
      <c r="A2084" s="258" t="s">
        <v>2184</v>
      </c>
      <c r="B2084" s="258" t="s">
        <v>2185</v>
      </c>
      <c r="C2084" s="258" t="s">
        <v>1492</v>
      </c>
      <c r="D2084" s="258" t="s">
        <v>562</v>
      </c>
      <c r="E2084" s="258">
        <v>4206000</v>
      </c>
      <c r="F2084" s="258" t="s">
        <v>3926</v>
      </c>
      <c r="G2084" s="258" t="s">
        <v>66</v>
      </c>
      <c r="H2084" s="258">
        <v>1</v>
      </c>
      <c r="I2084" s="258" t="s">
        <v>3944</v>
      </c>
      <c r="J2084" s="258" t="s">
        <v>3949</v>
      </c>
      <c r="K2084" s="258" t="s">
        <v>3950</v>
      </c>
      <c r="L2084" s="259">
        <v>45199</v>
      </c>
      <c r="M2084" s="258" t="s">
        <v>20</v>
      </c>
    </row>
    <row r="2085" spans="1:13" x14ac:dyDescent="0.25">
      <c r="A2085" s="260" t="s">
        <v>2184</v>
      </c>
      <c r="B2085" s="260" t="s">
        <v>2185</v>
      </c>
      <c r="C2085" s="260" t="s">
        <v>1492</v>
      </c>
      <c r="D2085" s="260" t="s">
        <v>567</v>
      </c>
      <c r="E2085" s="260">
        <v>3100000</v>
      </c>
      <c r="F2085" s="260" t="s">
        <v>3926</v>
      </c>
      <c r="G2085" s="260" t="s">
        <v>66</v>
      </c>
      <c r="H2085" s="260">
        <v>1</v>
      </c>
      <c r="I2085" s="260" t="s">
        <v>3944</v>
      </c>
      <c r="J2085" s="260" t="s">
        <v>3951</v>
      </c>
      <c r="K2085" s="260" t="s">
        <v>3952</v>
      </c>
      <c r="L2085" s="261">
        <v>45199</v>
      </c>
      <c r="M2085" s="260" t="s">
        <v>20</v>
      </c>
    </row>
    <row r="2086" spans="1:13" x14ac:dyDescent="0.25">
      <c r="A2086" s="258" t="s">
        <v>2184</v>
      </c>
      <c r="B2086" s="258" t="s">
        <v>2185</v>
      </c>
      <c r="C2086" s="258" t="s">
        <v>1492</v>
      </c>
      <c r="D2086" s="258" t="s">
        <v>558</v>
      </c>
      <c r="E2086" s="258">
        <v>394000</v>
      </c>
      <c r="F2086" s="258" t="s">
        <v>3926</v>
      </c>
      <c r="G2086" s="258" t="s">
        <v>66</v>
      </c>
      <c r="H2086" s="258">
        <v>1</v>
      </c>
      <c r="I2086" s="258" t="s">
        <v>3944</v>
      </c>
      <c r="J2086" s="258" t="s">
        <v>3953</v>
      </c>
      <c r="K2086" s="258" t="s">
        <v>3954</v>
      </c>
      <c r="L2086" s="259">
        <v>45199</v>
      </c>
      <c r="M2086" s="258" t="s">
        <v>20</v>
      </c>
    </row>
    <row r="2087" spans="1:13" x14ac:dyDescent="0.25">
      <c r="A2087" s="260" t="s">
        <v>2184</v>
      </c>
      <c r="B2087" s="260" t="s">
        <v>2185</v>
      </c>
      <c r="C2087" s="260" t="s">
        <v>1492</v>
      </c>
      <c r="D2087" s="260" t="s">
        <v>47</v>
      </c>
      <c r="E2087" s="260">
        <v>3</v>
      </c>
      <c r="F2087" s="260" t="s">
        <v>3926</v>
      </c>
      <c r="G2087" s="260" t="s">
        <v>66</v>
      </c>
      <c r="H2087" s="260">
        <v>1</v>
      </c>
      <c r="I2087" s="260" t="s">
        <v>3944</v>
      </c>
      <c r="J2087" s="260" t="s">
        <v>3955</v>
      </c>
      <c r="K2087" s="260" t="s">
        <v>3956</v>
      </c>
      <c r="L2087" s="261">
        <v>45199</v>
      </c>
      <c r="M2087" s="260" t="s">
        <v>20</v>
      </c>
    </row>
    <row r="2088" spans="1:13" x14ac:dyDescent="0.25">
      <c r="A2088" s="258" t="s">
        <v>2184</v>
      </c>
      <c r="B2088" s="258" t="s">
        <v>2185</v>
      </c>
      <c r="C2088" s="258" t="s">
        <v>1492</v>
      </c>
      <c r="D2088" s="258" t="s">
        <v>26</v>
      </c>
      <c r="E2088" s="258" t="s">
        <v>17</v>
      </c>
      <c r="F2088" s="258" t="s">
        <v>683</v>
      </c>
      <c r="G2088" s="258" t="s">
        <v>17</v>
      </c>
      <c r="H2088" s="258" t="s">
        <v>17</v>
      </c>
      <c r="I2088" s="258" t="s">
        <v>683</v>
      </c>
      <c r="J2088" s="258" t="s">
        <v>3957</v>
      </c>
      <c r="K2088" s="258" t="s">
        <v>3958</v>
      </c>
      <c r="L2088" s="259">
        <v>45199</v>
      </c>
      <c r="M2088" s="258" t="s">
        <v>20</v>
      </c>
    </row>
    <row r="2089" spans="1:13" x14ac:dyDescent="0.25">
      <c r="A2089" s="260" t="s">
        <v>2184</v>
      </c>
      <c r="B2089" s="260" t="s">
        <v>2185</v>
      </c>
      <c r="C2089" s="260" t="s">
        <v>1492</v>
      </c>
      <c r="D2089" s="260" t="s">
        <v>28</v>
      </c>
      <c r="E2089" s="260" t="s">
        <v>17</v>
      </c>
      <c r="F2089" s="260" t="s">
        <v>683</v>
      </c>
      <c r="G2089" s="260" t="s">
        <v>17</v>
      </c>
      <c r="H2089" s="260" t="s">
        <v>17</v>
      </c>
      <c r="I2089" s="260" t="s">
        <v>683</v>
      </c>
      <c r="J2089" s="260" t="s">
        <v>3957</v>
      </c>
      <c r="K2089" s="260" t="s">
        <v>3959</v>
      </c>
      <c r="L2089" s="261">
        <v>45199</v>
      </c>
      <c r="M2089" s="260" t="s">
        <v>20</v>
      </c>
    </row>
    <row r="2090" spans="1:13" x14ac:dyDescent="0.25">
      <c r="A2090" s="258" t="s">
        <v>2184</v>
      </c>
      <c r="B2090" s="258" t="s">
        <v>2185</v>
      </c>
      <c r="C2090" s="258" t="s">
        <v>1492</v>
      </c>
      <c r="D2090" s="258" t="s">
        <v>38</v>
      </c>
      <c r="E2090" s="258" t="s">
        <v>17</v>
      </c>
      <c r="F2090" s="258" t="s">
        <v>683</v>
      </c>
      <c r="G2090" s="258" t="s">
        <v>17</v>
      </c>
      <c r="H2090" s="258" t="s">
        <v>17</v>
      </c>
      <c r="I2090" s="258" t="s">
        <v>683</v>
      </c>
      <c r="J2090" s="258" t="s">
        <v>3957</v>
      </c>
      <c r="K2090" s="258" t="s">
        <v>3960</v>
      </c>
      <c r="L2090" s="259">
        <v>45199</v>
      </c>
      <c r="M2090" s="258" t="s">
        <v>20</v>
      </c>
    </row>
    <row r="2091" spans="1:13" x14ac:dyDescent="0.25">
      <c r="A2091" s="260" t="s">
        <v>2184</v>
      </c>
      <c r="B2091" s="260" t="s">
        <v>2185</v>
      </c>
      <c r="C2091" s="260" t="s">
        <v>1492</v>
      </c>
      <c r="D2091" s="260" t="s">
        <v>16</v>
      </c>
      <c r="E2091" s="260">
        <v>96400</v>
      </c>
      <c r="F2091" s="260" t="s">
        <v>3926</v>
      </c>
      <c r="G2091" s="260" t="s">
        <v>66</v>
      </c>
      <c r="H2091" s="260">
        <v>1</v>
      </c>
      <c r="I2091" s="260" t="s">
        <v>3944</v>
      </c>
      <c r="J2091" s="260" t="s">
        <v>3961</v>
      </c>
      <c r="K2091" s="260" t="s">
        <v>3962</v>
      </c>
      <c r="L2091" s="261">
        <v>45199</v>
      </c>
      <c r="M2091" s="260" t="s">
        <v>526</v>
      </c>
    </row>
    <row r="2092" spans="1:13" x14ac:dyDescent="0.25">
      <c r="A2092" s="258" t="s">
        <v>2184</v>
      </c>
      <c r="B2092" s="258" t="s">
        <v>2185</v>
      </c>
      <c r="C2092" s="258" t="s">
        <v>1492</v>
      </c>
      <c r="D2092" s="258" t="s">
        <v>21</v>
      </c>
      <c r="E2092" s="258" t="s">
        <v>17</v>
      </c>
      <c r="F2092" s="258" t="s">
        <v>17</v>
      </c>
      <c r="G2092" s="258" t="s">
        <v>17</v>
      </c>
      <c r="H2092" s="258" t="s">
        <v>17</v>
      </c>
      <c r="I2092" s="258" t="s">
        <v>17</v>
      </c>
      <c r="J2092" s="258" t="s">
        <v>3957</v>
      </c>
      <c r="K2092" s="258" t="s">
        <v>3963</v>
      </c>
      <c r="L2092" s="259">
        <v>45199</v>
      </c>
      <c r="M2092" s="258" t="s">
        <v>20</v>
      </c>
    </row>
    <row r="2093" spans="1:13" x14ac:dyDescent="0.25">
      <c r="A2093" s="260" t="s">
        <v>2184</v>
      </c>
      <c r="B2093" s="260" t="s">
        <v>2185</v>
      </c>
      <c r="C2093" s="260" t="s">
        <v>1492</v>
      </c>
      <c r="D2093" s="260" t="s">
        <v>1053</v>
      </c>
      <c r="E2093" s="260" t="s">
        <v>17</v>
      </c>
      <c r="F2093" s="260" t="s">
        <v>17</v>
      </c>
      <c r="G2093" s="260" t="s">
        <v>17</v>
      </c>
      <c r="H2093" s="260" t="s">
        <v>17</v>
      </c>
      <c r="I2093" s="260" t="s">
        <v>17</v>
      </c>
      <c r="J2093" s="260" t="s">
        <v>3957</v>
      </c>
      <c r="K2093" s="260" t="s">
        <v>3964</v>
      </c>
      <c r="L2093" s="261">
        <v>45199</v>
      </c>
      <c r="M2093" s="260" t="s">
        <v>20</v>
      </c>
    </row>
    <row r="2094" spans="1:13" x14ac:dyDescent="0.25">
      <c r="A2094" s="258" t="s">
        <v>2184</v>
      </c>
      <c r="B2094" s="258" t="s">
        <v>2185</v>
      </c>
      <c r="C2094" s="258" t="s">
        <v>1492</v>
      </c>
      <c r="D2094" s="258" t="s">
        <v>24</v>
      </c>
      <c r="E2094" s="258" t="s">
        <v>17</v>
      </c>
      <c r="F2094" s="258" t="s">
        <v>17</v>
      </c>
      <c r="G2094" s="258" t="s">
        <v>17</v>
      </c>
      <c r="H2094" s="258" t="s">
        <v>17</v>
      </c>
      <c r="I2094" s="258" t="s">
        <v>17</v>
      </c>
      <c r="J2094" s="258" t="s">
        <v>3957</v>
      </c>
      <c r="K2094" s="258" t="s">
        <v>3965</v>
      </c>
      <c r="L2094" s="259">
        <v>45199</v>
      </c>
      <c r="M2094" s="258" t="s">
        <v>20</v>
      </c>
    </row>
    <row r="2095" spans="1:13" x14ac:dyDescent="0.25">
      <c r="A2095" s="260" t="s">
        <v>1509</v>
      </c>
      <c r="B2095" s="260" t="s">
        <v>1510</v>
      </c>
      <c r="C2095" s="260" t="s">
        <v>1185</v>
      </c>
      <c r="D2095" s="260" t="s">
        <v>1297</v>
      </c>
      <c r="E2095" s="260">
        <v>215313498</v>
      </c>
      <c r="F2095" s="260" t="s">
        <v>3966</v>
      </c>
      <c r="G2095" s="260" t="s">
        <v>1219</v>
      </c>
      <c r="H2095" s="260">
        <v>2</v>
      </c>
      <c r="I2095" s="260" t="s">
        <v>3967</v>
      </c>
      <c r="J2095" s="260" t="s">
        <v>3968</v>
      </c>
      <c r="K2095" s="260" t="s">
        <v>3969</v>
      </c>
      <c r="L2095" s="261">
        <v>45199</v>
      </c>
      <c r="M2095" s="260" t="s">
        <v>20</v>
      </c>
    </row>
    <row r="2096" spans="1:13" x14ac:dyDescent="0.25">
      <c r="A2096" s="258" t="s">
        <v>1509</v>
      </c>
      <c r="B2096" s="258" t="s">
        <v>1510</v>
      </c>
      <c r="C2096" s="258" t="s">
        <v>1185</v>
      </c>
      <c r="D2096" s="258" t="s">
        <v>927</v>
      </c>
      <c r="E2096" s="258">
        <v>377437</v>
      </c>
      <c r="F2096" s="258" t="s">
        <v>3970</v>
      </c>
      <c r="G2096" s="258" t="s">
        <v>33</v>
      </c>
      <c r="H2096" s="258">
        <v>2</v>
      </c>
      <c r="I2096" s="258" t="s">
        <v>3971</v>
      </c>
      <c r="J2096" s="258" t="s">
        <v>3972</v>
      </c>
      <c r="K2096" s="258" t="s">
        <v>3973</v>
      </c>
      <c r="L2096" s="259">
        <v>45199</v>
      </c>
      <c r="M2096" s="258" t="s">
        <v>20</v>
      </c>
    </row>
    <row r="2097" spans="1:13" x14ac:dyDescent="0.25">
      <c r="A2097" s="260" t="s">
        <v>1509</v>
      </c>
      <c r="B2097" s="260" t="s">
        <v>1510</v>
      </c>
      <c r="C2097" s="260" t="s">
        <v>1185</v>
      </c>
      <c r="D2097" s="260" t="s">
        <v>1006</v>
      </c>
      <c r="E2097" s="260">
        <v>18850219</v>
      </c>
      <c r="F2097" s="260" t="s">
        <v>3970</v>
      </c>
      <c r="G2097" s="260" t="s">
        <v>1219</v>
      </c>
      <c r="H2097" s="260">
        <v>2</v>
      </c>
      <c r="I2097" s="260" t="s">
        <v>3971</v>
      </c>
      <c r="J2097" s="260" t="s">
        <v>3974</v>
      </c>
      <c r="K2097" s="260" t="s">
        <v>3975</v>
      </c>
      <c r="L2097" s="261">
        <v>45199</v>
      </c>
      <c r="M2097" s="260" t="s">
        <v>20</v>
      </c>
    </row>
    <row r="2098" spans="1:13" x14ac:dyDescent="0.25">
      <c r="A2098" s="258" t="s">
        <v>1509</v>
      </c>
      <c r="B2098" s="258" t="s">
        <v>1510</v>
      </c>
      <c r="C2098" s="258" t="s">
        <v>1185</v>
      </c>
      <c r="D2098" s="258" t="s">
        <v>932</v>
      </c>
      <c r="E2098" s="258">
        <v>354711</v>
      </c>
      <c r="F2098" s="258" t="s">
        <v>3976</v>
      </c>
      <c r="G2098" s="258" t="s">
        <v>33</v>
      </c>
      <c r="H2098" s="258">
        <v>2</v>
      </c>
      <c r="I2098" s="258" t="s">
        <v>3977</v>
      </c>
      <c r="J2098" s="258" t="s">
        <v>3978</v>
      </c>
      <c r="K2098" s="258" t="s">
        <v>3979</v>
      </c>
      <c r="L2098" s="259">
        <v>45199</v>
      </c>
      <c r="M2098" s="258" t="s">
        <v>20</v>
      </c>
    </row>
    <row r="2099" spans="1:13" x14ac:dyDescent="0.25">
      <c r="A2099" s="260" t="s">
        <v>1509</v>
      </c>
      <c r="B2099" s="260" t="s">
        <v>1510</v>
      </c>
      <c r="C2099" s="260" t="s">
        <v>1185</v>
      </c>
      <c r="D2099" s="260" t="s">
        <v>769</v>
      </c>
      <c r="E2099" s="260">
        <v>20498</v>
      </c>
      <c r="F2099" s="260" t="s">
        <v>3980</v>
      </c>
      <c r="G2099" s="260" t="s">
        <v>1219</v>
      </c>
      <c r="H2099" s="260">
        <v>2</v>
      </c>
      <c r="I2099" s="260" t="s">
        <v>3981</v>
      </c>
      <c r="J2099" s="260" t="s">
        <v>3982</v>
      </c>
      <c r="K2099" s="260" t="s">
        <v>3983</v>
      </c>
      <c r="L2099" s="261">
        <v>45199</v>
      </c>
      <c r="M2099" s="260" t="s">
        <v>20</v>
      </c>
    </row>
    <row r="2100" spans="1:13" x14ac:dyDescent="0.25">
      <c r="A2100" s="258" t="s">
        <v>1509</v>
      </c>
      <c r="B2100" s="258" t="s">
        <v>1510</v>
      </c>
      <c r="C2100" s="258" t="s">
        <v>1185</v>
      </c>
      <c r="D2100" s="258" t="s">
        <v>40</v>
      </c>
      <c r="E2100" s="258">
        <v>940</v>
      </c>
      <c r="F2100" s="258" t="s">
        <v>3976</v>
      </c>
      <c r="G2100" s="258" t="s">
        <v>1219</v>
      </c>
      <c r="H2100" s="258">
        <v>2</v>
      </c>
      <c r="I2100" s="258" t="s">
        <v>3977</v>
      </c>
      <c r="J2100" s="258" t="s">
        <v>3978</v>
      </c>
      <c r="K2100" s="258" t="s">
        <v>3984</v>
      </c>
      <c r="L2100" s="259">
        <v>45199</v>
      </c>
      <c r="M2100" s="258" t="s">
        <v>20</v>
      </c>
    </row>
    <row r="2101" spans="1:13" x14ac:dyDescent="0.25">
      <c r="A2101" s="260" t="s">
        <v>1509</v>
      </c>
      <c r="B2101" s="260" t="s">
        <v>1510</v>
      </c>
      <c r="C2101" s="260" t="s">
        <v>1185</v>
      </c>
      <c r="D2101" s="260" t="s">
        <v>854</v>
      </c>
      <c r="E2101" s="260">
        <v>46</v>
      </c>
      <c r="F2101" s="260" t="s">
        <v>3980</v>
      </c>
      <c r="G2101" s="260" t="s">
        <v>1219</v>
      </c>
      <c r="H2101" s="260">
        <v>2</v>
      </c>
      <c r="I2101" s="260" t="s">
        <v>3985</v>
      </c>
      <c r="J2101" s="260" t="s">
        <v>3986</v>
      </c>
      <c r="K2101" s="260" t="s">
        <v>3987</v>
      </c>
      <c r="L2101" s="261">
        <v>45199</v>
      </c>
      <c r="M2101" s="260" t="s">
        <v>526</v>
      </c>
    </row>
    <row r="2102" spans="1:13" x14ac:dyDescent="0.25">
      <c r="A2102" s="258" t="s">
        <v>1509</v>
      </c>
      <c r="B2102" s="258" t="s">
        <v>1510</v>
      </c>
      <c r="C2102" s="258" t="s">
        <v>1185</v>
      </c>
      <c r="D2102" s="258" t="s">
        <v>937</v>
      </c>
      <c r="E2102" s="258">
        <v>46</v>
      </c>
      <c r="F2102" s="258" t="s">
        <v>3988</v>
      </c>
      <c r="G2102" s="258" t="s">
        <v>1219</v>
      </c>
      <c r="H2102" s="258">
        <v>2</v>
      </c>
      <c r="I2102" s="258" t="s">
        <v>3989</v>
      </c>
      <c r="J2102" s="258" t="s">
        <v>3990</v>
      </c>
      <c r="K2102" s="258" t="s">
        <v>3991</v>
      </c>
      <c r="L2102" s="259">
        <v>45199</v>
      </c>
      <c r="M2102" s="258" t="s">
        <v>526</v>
      </c>
    </row>
    <row r="2103" spans="1:13" x14ac:dyDescent="0.25">
      <c r="A2103" s="260" t="s">
        <v>1509</v>
      </c>
      <c r="B2103" s="260" t="s">
        <v>1510</v>
      </c>
      <c r="C2103" s="260" t="s">
        <v>1185</v>
      </c>
      <c r="D2103" s="260" t="s">
        <v>544</v>
      </c>
      <c r="E2103" s="260">
        <v>25292</v>
      </c>
      <c r="F2103" s="260" t="s">
        <v>3980</v>
      </c>
      <c r="G2103" s="260" t="s">
        <v>1219</v>
      </c>
      <c r="H2103" s="260">
        <v>2</v>
      </c>
      <c r="I2103" s="260" t="s">
        <v>3981</v>
      </c>
      <c r="J2103" s="260" t="s">
        <v>3992</v>
      </c>
      <c r="K2103" s="260" t="s">
        <v>3993</v>
      </c>
      <c r="L2103" s="261">
        <v>45199</v>
      </c>
      <c r="M2103" s="260" t="s">
        <v>20</v>
      </c>
    </row>
    <row r="2104" spans="1:13" x14ac:dyDescent="0.25">
      <c r="A2104" s="258" t="s">
        <v>1509</v>
      </c>
      <c r="B2104" s="258" t="s">
        <v>1510</v>
      </c>
      <c r="C2104" s="258" t="s">
        <v>1185</v>
      </c>
      <c r="D2104" s="258" t="s">
        <v>1193</v>
      </c>
      <c r="E2104" s="258">
        <v>18495508</v>
      </c>
      <c r="F2104" s="258" t="s">
        <v>3994</v>
      </c>
      <c r="G2104" s="258" t="s">
        <v>22</v>
      </c>
      <c r="H2104" s="258">
        <v>3</v>
      </c>
      <c r="I2104" s="258" t="s">
        <v>3995</v>
      </c>
      <c r="J2104" s="258" t="s">
        <v>3996</v>
      </c>
      <c r="K2104" s="258" t="s">
        <v>3997</v>
      </c>
      <c r="L2104" s="259">
        <v>45199</v>
      </c>
      <c r="M2104" s="258" t="s">
        <v>20</v>
      </c>
    </row>
    <row r="2105" spans="1:13" x14ac:dyDescent="0.25">
      <c r="A2105" s="260" t="s">
        <v>1509</v>
      </c>
      <c r="B2105" s="260" t="s">
        <v>1510</v>
      </c>
      <c r="C2105" s="260" t="s">
        <v>1185</v>
      </c>
      <c r="D2105" s="260" t="s">
        <v>569</v>
      </c>
      <c r="E2105" s="260">
        <v>329419</v>
      </c>
      <c r="F2105" s="260" t="s">
        <v>3994</v>
      </c>
      <c r="G2105" s="260" t="s">
        <v>22</v>
      </c>
      <c r="H2105" s="260">
        <v>3</v>
      </c>
      <c r="I2105" s="260" t="s">
        <v>3995</v>
      </c>
      <c r="J2105" s="260" t="s">
        <v>3998</v>
      </c>
      <c r="K2105" s="260" t="s">
        <v>3999</v>
      </c>
      <c r="L2105" s="261">
        <v>45199</v>
      </c>
      <c r="M2105" s="260" t="s">
        <v>20</v>
      </c>
    </row>
    <row r="2106" spans="1:13" x14ac:dyDescent="0.25">
      <c r="A2106" s="258" t="s">
        <v>1509</v>
      </c>
      <c r="B2106" s="258" t="s">
        <v>1510</v>
      </c>
      <c r="C2106" s="258" t="s">
        <v>1185</v>
      </c>
      <c r="D2106" s="258" t="s">
        <v>562</v>
      </c>
      <c r="E2106" s="258">
        <v>25292</v>
      </c>
      <c r="F2106" s="258" t="s">
        <v>3994</v>
      </c>
      <c r="G2106" s="258" t="s">
        <v>22</v>
      </c>
      <c r="H2106" s="258">
        <v>3</v>
      </c>
      <c r="I2106" s="258" t="s">
        <v>3995</v>
      </c>
      <c r="J2106" s="258" t="s">
        <v>4000</v>
      </c>
      <c r="K2106" s="258" t="s">
        <v>4001</v>
      </c>
      <c r="L2106" s="259">
        <v>45199</v>
      </c>
      <c r="M2106" s="258" t="s">
        <v>526</v>
      </c>
    </row>
    <row r="2107" spans="1:13" x14ac:dyDescent="0.25">
      <c r="A2107" s="260" t="s">
        <v>1509</v>
      </c>
      <c r="B2107" s="260" t="s">
        <v>1510</v>
      </c>
      <c r="C2107" s="260" t="s">
        <v>1185</v>
      </c>
      <c r="D2107" s="260" t="s">
        <v>567</v>
      </c>
      <c r="E2107" s="260" t="s">
        <v>17</v>
      </c>
      <c r="F2107" s="260" t="s">
        <v>999</v>
      </c>
      <c r="G2107" s="260" t="s">
        <v>17</v>
      </c>
      <c r="H2107" s="260" t="s">
        <v>17</v>
      </c>
      <c r="I2107" s="260" t="s">
        <v>17</v>
      </c>
      <c r="J2107" s="260" t="s">
        <v>3957</v>
      </c>
      <c r="K2107" s="260" t="s">
        <v>4002</v>
      </c>
      <c r="L2107" s="261">
        <v>45199</v>
      </c>
      <c r="M2107" s="260" t="s">
        <v>20</v>
      </c>
    </row>
    <row r="2108" spans="1:13" x14ac:dyDescent="0.25">
      <c r="A2108" s="258" t="s">
        <v>1509</v>
      </c>
      <c r="B2108" s="258" t="s">
        <v>1510</v>
      </c>
      <c r="C2108" s="258" t="s">
        <v>1185</v>
      </c>
      <c r="D2108" s="258" t="s">
        <v>558</v>
      </c>
      <c r="E2108" s="258" t="s">
        <v>17</v>
      </c>
      <c r="F2108" s="258" t="s">
        <v>999</v>
      </c>
      <c r="G2108" s="258" t="s">
        <v>17</v>
      </c>
      <c r="H2108" s="258" t="s">
        <v>17</v>
      </c>
      <c r="I2108" s="258" t="s">
        <v>17</v>
      </c>
      <c r="J2108" s="258" t="s">
        <v>3957</v>
      </c>
      <c r="K2108" s="258" t="s">
        <v>4003</v>
      </c>
      <c r="L2108" s="259">
        <v>45199</v>
      </c>
      <c r="M2108" s="258" t="s">
        <v>20</v>
      </c>
    </row>
    <row r="2109" spans="1:13" x14ac:dyDescent="0.25">
      <c r="A2109" s="260" t="s">
        <v>1509</v>
      </c>
      <c r="B2109" s="260" t="s">
        <v>1510</v>
      </c>
      <c r="C2109" s="260" t="s">
        <v>1185</v>
      </c>
      <c r="D2109" s="260" t="s">
        <v>47</v>
      </c>
      <c r="E2109" s="260">
        <v>1</v>
      </c>
      <c r="F2109" s="260" t="s">
        <v>3980</v>
      </c>
      <c r="G2109" s="260" t="s">
        <v>22</v>
      </c>
      <c r="H2109" s="260">
        <v>3</v>
      </c>
      <c r="I2109" s="260" t="s">
        <v>3981</v>
      </c>
      <c r="J2109" s="260" t="s">
        <v>4004</v>
      </c>
      <c r="K2109" s="260" t="s">
        <v>4005</v>
      </c>
      <c r="L2109" s="261">
        <v>45199</v>
      </c>
      <c r="M2109" s="260" t="s">
        <v>20</v>
      </c>
    </row>
    <row r="2110" spans="1:13" x14ac:dyDescent="0.25">
      <c r="A2110" s="258" t="s">
        <v>1509</v>
      </c>
      <c r="B2110" s="258" t="s">
        <v>1510</v>
      </c>
      <c r="C2110" s="258" t="s">
        <v>1185</v>
      </c>
      <c r="D2110" s="258" t="s">
        <v>38</v>
      </c>
      <c r="E2110" s="258" t="s">
        <v>17</v>
      </c>
      <c r="F2110" s="258" t="s">
        <v>999</v>
      </c>
      <c r="G2110" s="258" t="s">
        <v>17</v>
      </c>
      <c r="H2110" s="258" t="s">
        <v>17</v>
      </c>
      <c r="I2110" s="258" t="s">
        <v>683</v>
      </c>
      <c r="J2110" s="258" t="s">
        <v>3957</v>
      </c>
      <c r="K2110" s="258" t="s">
        <v>4006</v>
      </c>
      <c r="L2110" s="259">
        <v>45199</v>
      </c>
      <c r="M2110" s="258" t="s">
        <v>20</v>
      </c>
    </row>
    <row r="2111" spans="1:13" x14ac:dyDescent="0.25">
      <c r="A2111" s="260" t="s">
        <v>1509</v>
      </c>
      <c r="B2111" s="260" t="s">
        <v>1510</v>
      </c>
      <c r="C2111" s="260" t="s">
        <v>1185</v>
      </c>
      <c r="D2111" s="260" t="s">
        <v>16</v>
      </c>
      <c r="E2111" s="260" t="s">
        <v>17</v>
      </c>
      <c r="F2111" s="260" t="s">
        <v>999</v>
      </c>
      <c r="G2111" s="260" t="s">
        <v>17</v>
      </c>
      <c r="H2111" s="260" t="s">
        <v>17</v>
      </c>
      <c r="I2111" s="260" t="s">
        <v>683</v>
      </c>
      <c r="J2111" s="260" t="s">
        <v>3957</v>
      </c>
      <c r="K2111" s="260" t="s">
        <v>4007</v>
      </c>
      <c r="L2111" s="261">
        <v>45199</v>
      </c>
      <c r="M2111" s="260" t="s">
        <v>20</v>
      </c>
    </row>
    <row r="2112" spans="1:13" x14ac:dyDescent="0.25">
      <c r="A2112" s="258" t="s">
        <v>1509</v>
      </c>
      <c r="B2112" s="258" t="s">
        <v>1510</v>
      </c>
      <c r="C2112" s="258" t="s">
        <v>1185</v>
      </c>
      <c r="D2112" s="258" t="s">
        <v>21</v>
      </c>
      <c r="E2112" s="258" t="s">
        <v>17</v>
      </c>
      <c r="F2112" s="258" t="s">
        <v>999</v>
      </c>
      <c r="G2112" s="258" t="s">
        <v>17</v>
      </c>
      <c r="H2112" s="258" t="s">
        <v>17</v>
      </c>
      <c r="I2112" s="258" t="s">
        <v>683</v>
      </c>
      <c r="J2112" s="258" t="s">
        <v>3957</v>
      </c>
      <c r="K2112" s="258" t="s">
        <v>4008</v>
      </c>
      <c r="L2112" s="259">
        <v>45199</v>
      </c>
      <c r="M2112" s="258" t="s">
        <v>20</v>
      </c>
    </row>
    <row r="2113" spans="1:13" x14ac:dyDescent="0.25">
      <c r="A2113" s="260" t="s">
        <v>1509</v>
      </c>
      <c r="B2113" s="260" t="s">
        <v>1510</v>
      </c>
      <c r="C2113" s="260" t="s">
        <v>1185</v>
      </c>
      <c r="D2113" s="260" t="s">
        <v>1053</v>
      </c>
      <c r="E2113" s="260" t="s">
        <v>17</v>
      </c>
      <c r="F2113" s="260" t="s">
        <v>999</v>
      </c>
      <c r="G2113" s="260" t="s">
        <v>17</v>
      </c>
      <c r="H2113" s="260" t="s">
        <v>17</v>
      </c>
      <c r="I2113" s="260" t="s">
        <v>683</v>
      </c>
      <c r="J2113" s="260" t="s">
        <v>3957</v>
      </c>
      <c r="K2113" s="260" t="s">
        <v>4009</v>
      </c>
      <c r="L2113" s="261">
        <v>45199</v>
      </c>
      <c r="M2113" s="260" t="s">
        <v>20</v>
      </c>
    </row>
    <row r="2114" spans="1:13" x14ac:dyDescent="0.25">
      <c r="A2114" s="258" t="s">
        <v>1509</v>
      </c>
      <c r="B2114" s="258" t="s">
        <v>1510</v>
      </c>
      <c r="C2114" s="258" t="s">
        <v>1185</v>
      </c>
      <c r="D2114" s="258" t="s">
        <v>24</v>
      </c>
      <c r="E2114" s="258" t="s">
        <v>17</v>
      </c>
      <c r="F2114" s="258" t="s">
        <v>999</v>
      </c>
      <c r="G2114" s="258" t="s">
        <v>17</v>
      </c>
      <c r="H2114" s="258" t="s">
        <v>17</v>
      </c>
      <c r="I2114" s="258" t="s">
        <v>683</v>
      </c>
      <c r="J2114" s="258" t="s">
        <v>3957</v>
      </c>
      <c r="K2114" s="258" t="s">
        <v>4010</v>
      </c>
      <c r="L2114" s="259">
        <v>45199</v>
      </c>
      <c r="M2114" s="258" t="s">
        <v>20</v>
      </c>
    </row>
    <row r="2115" spans="1:13" x14ac:dyDescent="0.25">
      <c r="A2115" s="260" t="s">
        <v>1183</v>
      </c>
      <c r="B2115" s="260" t="s">
        <v>1184</v>
      </c>
      <c r="C2115" s="260" t="s">
        <v>1185</v>
      </c>
      <c r="D2115" s="260" t="s">
        <v>1297</v>
      </c>
      <c r="E2115" s="260">
        <v>215313498</v>
      </c>
      <c r="F2115" s="260" t="s">
        <v>3966</v>
      </c>
      <c r="G2115" s="260" t="s">
        <v>33</v>
      </c>
      <c r="H2115" s="260">
        <v>2</v>
      </c>
      <c r="I2115" s="260" t="s">
        <v>3967</v>
      </c>
      <c r="J2115" s="260" t="s">
        <v>3968</v>
      </c>
      <c r="K2115" s="260" t="s">
        <v>4011</v>
      </c>
      <c r="L2115" s="261">
        <v>45199</v>
      </c>
      <c r="M2115" s="260" t="s">
        <v>20</v>
      </c>
    </row>
    <row r="2116" spans="1:13" x14ac:dyDescent="0.25">
      <c r="A2116" s="258" t="s">
        <v>1183</v>
      </c>
      <c r="B2116" s="258" t="s">
        <v>1184</v>
      </c>
      <c r="C2116" s="258" t="s">
        <v>1185</v>
      </c>
      <c r="D2116" s="258" t="s">
        <v>927</v>
      </c>
      <c r="E2116" s="258">
        <v>3551558</v>
      </c>
      <c r="F2116" s="258" t="s">
        <v>4012</v>
      </c>
      <c r="G2116" s="258" t="s">
        <v>1219</v>
      </c>
      <c r="H2116" s="258">
        <v>2</v>
      </c>
      <c r="I2116" s="258" t="s">
        <v>4013</v>
      </c>
      <c r="J2116" s="258" t="s">
        <v>4014</v>
      </c>
      <c r="K2116" s="258" t="s">
        <v>4015</v>
      </c>
      <c r="L2116" s="259">
        <v>45199</v>
      </c>
      <c r="M2116" s="258" t="s">
        <v>526</v>
      </c>
    </row>
    <row r="2117" spans="1:13" x14ac:dyDescent="0.25">
      <c r="A2117" s="260" t="s">
        <v>1183</v>
      </c>
      <c r="B2117" s="260" t="s">
        <v>1184</v>
      </c>
      <c r="C2117" s="260" t="s">
        <v>1185</v>
      </c>
      <c r="D2117" s="260" t="s">
        <v>1006</v>
      </c>
      <c r="E2117" s="260">
        <v>99943919</v>
      </c>
      <c r="F2117" s="260" t="s">
        <v>4016</v>
      </c>
      <c r="G2117" s="260" t="s">
        <v>1219</v>
      </c>
      <c r="H2117" s="260">
        <v>2</v>
      </c>
      <c r="I2117" s="260" t="s">
        <v>4017</v>
      </c>
      <c r="J2117" s="260" t="s">
        <v>4018</v>
      </c>
      <c r="K2117" s="260" t="s">
        <v>4019</v>
      </c>
      <c r="L2117" s="261">
        <v>45199</v>
      </c>
      <c r="M2117" s="260" t="s">
        <v>20</v>
      </c>
    </row>
    <row r="2118" spans="1:13" x14ac:dyDescent="0.25">
      <c r="A2118" s="258" t="s">
        <v>1183</v>
      </c>
      <c r="B2118" s="258" t="s">
        <v>1184</v>
      </c>
      <c r="C2118" s="258" t="s">
        <v>1185</v>
      </c>
      <c r="D2118" s="258" t="s">
        <v>932</v>
      </c>
      <c r="E2118" s="258">
        <v>451300</v>
      </c>
      <c r="F2118" s="258" t="s">
        <v>4020</v>
      </c>
      <c r="G2118" s="258" t="s">
        <v>1219</v>
      </c>
      <c r="H2118" s="258">
        <v>2</v>
      </c>
      <c r="I2118" s="258" t="s">
        <v>4021</v>
      </c>
      <c r="J2118" s="258" t="s">
        <v>4022</v>
      </c>
      <c r="K2118" s="258" t="s">
        <v>4023</v>
      </c>
      <c r="L2118" s="259">
        <v>45199</v>
      </c>
      <c r="M2118" s="258" t="s">
        <v>20</v>
      </c>
    </row>
    <row r="2119" spans="1:13" x14ac:dyDescent="0.25">
      <c r="A2119" s="260" t="s">
        <v>1183</v>
      </c>
      <c r="B2119" s="260" t="s">
        <v>1184</v>
      </c>
      <c r="C2119" s="260" t="s">
        <v>1185</v>
      </c>
      <c r="D2119" s="260" t="s">
        <v>769</v>
      </c>
      <c r="E2119" s="260">
        <v>477500</v>
      </c>
      <c r="F2119" s="260" t="s">
        <v>4024</v>
      </c>
      <c r="G2119" s="260" t="s">
        <v>1219</v>
      </c>
      <c r="H2119" s="260">
        <v>2</v>
      </c>
      <c r="I2119" s="260" t="s">
        <v>4025</v>
      </c>
      <c r="J2119" s="260" t="s">
        <v>4026</v>
      </c>
      <c r="K2119" s="260" t="s">
        <v>4027</v>
      </c>
      <c r="L2119" s="261">
        <v>45199</v>
      </c>
      <c r="M2119" s="260" t="s">
        <v>20</v>
      </c>
    </row>
    <row r="2120" spans="1:13" x14ac:dyDescent="0.25">
      <c r="A2120" s="258" t="s">
        <v>1183</v>
      </c>
      <c r="B2120" s="258" t="s">
        <v>1184</v>
      </c>
      <c r="C2120" s="258" t="s">
        <v>1185</v>
      </c>
      <c r="D2120" s="258" t="s">
        <v>40</v>
      </c>
      <c r="E2120" s="258" t="s">
        <v>17</v>
      </c>
      <c r="F2120" s="258" t="s">
        <v>17</v>
      </c>
      <c r="G2120" s="258" t="s">
        <v>17</v>
      </c>
      <c r="H2120" s="258" t="s">
        <v>17</v>
      </c>
      <c r="I2120" s="258" t="s">
        <v>17</v>
      </c>
      <c r="J2120" s="258" t="s">
        <v>3957</v>
      </c>
      <c r="K2120" s="258" t="s">
        <v>4028</v>
      </c>
      <c r="L2120" s="259">
        <v>45199</v>
      </c>
      <c r="M2120" s="258" t="s">
        <v>20</v>
      </c>
    </row>
    <row r="2121" spans="1:13" x14ac:dyDescent="0.25">
      <c r="A2121" s="260" t="s">
        <v>1183</v>
      </c>
      <c r="B2121" s="260" t="s">
        <v>1184</v>
      </c>
      <c r="C2121" s="260" t="s">
        <v>1185</v>
      </c>
      <c r="D2121" s="260" t="s">
        <v>854</v>
      </c>
      <c r="E2121" s="260">
        <v>0</v>
      </c>
      <c r="F2121" s="260" t="s">
        <v>4029</v>
      </c>
      <c r="G2121" s="260" t="s">
        <v>22</v>
      </c>
      <c r="H2121" s="260">
        <v>3</v>
      </c>
      <c r="I2121" s="260" t="s">
        <v>4030</v>
      </c>
      <c r="J2121" s="260" t="s">
        <v>4031</v>
      </c>
      <c r="K2121" s="260" t="s">
        <v>4032</v>
      </c>
      <c r="L2121" s="261">
        <v>45199</v>
      </c>
      <c r="M2121" s="260" t="s">
        <v>526</v>
      </c>
    </row>
    <row r="2122" spans="1:13" x14ac:dyDescent="0.25">
      <c r="A2122" s="258" t="s">
        <v>1183</v>
      </c>
      <c r="B2122" s="258" t="s">
        <v>1184</v>
      </c>
      <c r="C2122" s="258" t="s">
        <v>1185</v>
      </c>
      <c r="D2122" s="258" t="s">
        <v>937</v>
      </c>
      <c r="E2122" s="258">
        <v>46</v>
      </c>
      <c r="F2122" s="258" t="s">
        <v>3988</v>
      </c>
      <c r="G2122" s="258" t="s">
        <v>1219</v>
      </c>
      <c r="H2122" s="258">
        <v>2</v>
      </c>
      <c r="I2122" s="258" t="s">
        <v>3989</v>
      </c>
      <c r="J2122" s="258" t="s">
        <v>3990</v>
      </c>
      <c r="K2122" s="258" t="s">
        <v>4033</v>
      </c>
      <c r="L2122" s="259">
        <v>45199</v>
      </c>
      <c r="M2122" s="258" t="s">
        <v>526</v>
      </c>
    </row>
    <row r="2123" spans="1:13" x14ac:dyDescent="0.25">
      <c r="A2123" s="260" t="s">
        <v>1183</v>
      </c>
      <c r="B2123" s="260" t="s">
        <v>1184</v>
      </c>
      <c r="C2123" s="260" t="s">
        <v>1185</v>
      </c>
      <c r="D2123" s="260" t="s">
        <v>544</v>
      </c>
      <c r="E2123" s="260">
        <v>360900</v>
      </c>
      <c r="F2123" s="260" t="s">
        <v>4034</v>
      </c>
      <c r="G2123" s="260" t="s">
        <v>1219</v>
      </c>
      <c r="H2123" s="260">
        <v>2</v>
      </c>
      <c r="I2123" s="260" t="s">
        <v>4035</v>
      </c>
      <c r="J2123" s="260" t="s">
        <v>4036</v>
      </c>
      <c r="K2123" s="260" t="s">
        <v>4037</v>
      </c>
      <c r="L2123" s="261">
        <v>45199</v>
      </c>
      <c r="M2123" s="260" t="s">
        <v>20</v>
      </c>
    </row>
    <row r="2124" spans="1:13" x14ac:dyDescent="0.25">
      <c r="A2124" s="258" t="s">
        <v>1183</v>
      </c>
      <c r="B2124" s="258" t="s">
        <v>1184</v>
      </c>
      <c r="C2124" s="258" t="s">
        <v>1185</v>
      </c>
      <c r="D2124" s="258" t="s">
        <v>1193</v>
      </c>
      <c r="E2124" s="258">
        <v>99492619</v>
      </c>
      <c r="F2124" s="258" t="s">
        <v>4034</v>
      </c>
      <c r="G2124" s="258" t="s">
        <v>1219</v>
      </c>
      <c r="H2124" s="258">
        <v>2</v>
      </c>
      <c r="I2124" s="258" t="s">
        <v>4035</v>
      </c>
      <c r="J2124" s="258" t="s">
        <v>4038</v>
      </c>
      <c r="K2124" s="258" t="s">
        <v>4039</v>
      </c>
      <c r="L2124" s="259">
        <v>45199</v>
      </c>
      <c r="M2124" s="258" t="s">
        <v>20</v>
      </c>
    </row>
    <row r="2125" spans="1:13" x14ac:dyDescent="0.25">
      <c r="A2125" s="260" t="s">
        <v>1183</v>
      </c>
      <c r="B2125" s="260" t="s">
        <v>1184</v>
      </c>
      <c r="C2125" s="260" t="s">
        <v>1185</v>
      </c>
      <c r="D2125" s="260" t="s">
        <v>569</v>
      </c>
      <c r="E2125" s="260">
        <v>90400</v>
      </c>
      <c r="F2125" s="260" t="s">
        <v>4034</v>
      </c>
      <c r="G2125" s="260" t="s">
        <v>1219</v>
      </c>
      <c r="H2125" s="260">
        <v>2</v>
      </c>
      <c r="I2125" s="260" t="s">
        <v>4035</v>
      </c>
      <c r="J2125" s="260" t="s">
        <v>4040</v>
      </c>
      <c r="K2125" s="260" t="s">
        <v>4041</v>
      </c>
      <c r="L2125" s="261">
        <v>45199</v>
      </c>
      <c r="M2125" s="260" t="s">
        <v>20</v>
      </c>
    </row>
    <row r="2126" spans="1:13" x14ac:dyDescent="0.25">
      <c r="A2126" s="258" t="s">
        <v>1183</v>
      </c>
      <c r="B2126" s="258" t="s">
        <v>1184</v>
      </c>
      <c r="C2126" s="258" t="s">
        <v>1185</v>
      </c>
      <c r="D2126" s="258" t="s">
        <v>562</v>
      </c>
      <c r="E2126" s="258">
        <v>360900</v>
      </c>
      <c r="F2126" s="258" t="s">
        <v>4034</v>
      </c>
      <c r="G2126" s="258" t="s">
        <v>1219</v>
      </c>
      <c r="H2126" s="258">
        <v>2</v>
      </c>
      <c r="I2126" s="258" t="s">
        <v>4035</v>
      </c>
      <c r="J2126" s="258" t="s">
        <v>4036</v>
      </c>
      <c r="K2126" s="258" t="s">
        <v>4042</v>
      </c>
      <c r="L2126" s="259">
        <v>45199</v>
      </c>
      <c r="M2126" s="258" t="s">
        <v>20</v>
      </c>
    </row>
    <row r="2127" spans="1:13" x14ac:dyDescent="0.25">
      <c r="A2127" s="260" t="s">
        <v>1183</v>
      </c>
      <c r="B2127" s="260" t="s">
        <v>1184</v>
      </c>
      <c r="C2127" s="260" t="s">
        <v>1185</v>
      </c>
      <c r="D2127" s="260" t="s">
        <v>567</v>
      </c>
      <c r="E2127" s="260" t="s">
        <v>17</v>
      </c>
      <c r="F2127" s="260" t="s">
        <v>17</v>
      </c>
      <c r="G2127" s="260" t="s">
        <v>17</v>
      </c>
      <c r="H2127" s="260" t="s">
        <v>17</v>
      </c>
      <c r="I2127" s="260" t="s">
        <v>17</v>
      </c>
      <c r="J2127" s="260" t="s">
        <v>3957</v>
      </c>
      <c r="K2127" s="260" t="s">
        <v>4043</v>
      </c>
      <c r="L2127" s="261">
        <v>45199</v>
      </c>
      <c r="M2127" s="260" t="s">
        <v>20</v>
      </c>
    </row>
    <row r="2128" spans="1:13" x14ac:dyDescent="0.25">
      <c r="A2128" s="258" t="s">
        <v>1183</v>
      </c>
      <c r="B2128" s="258" t="s">
        <v>1184</v>
      </c>
      <c r="C2128" s="258" t="s">
        <v>1185</v>
      </c>
      <c r="D2128" s="258" t="s">
        <v>558</v>
      </c>
      <c r="E2128" s="258" t="s">
        <v>17</v>
      </c>
      <c r="F2128" s="258" t="s">
        <v>17</v>
      </c>
      <c r="G2128" s="258" t="s">
        <v>17</v>
      </c>
      <c r="H2128" s="258" t="s">
        <v>17</v>
      </c>
      <c r="I2128" s="258" t="s">
        <v>17</v>
      </c>
      <c r="J2128" s="258" t="s">
        <v>3957</v>
      </c>
      <c r="K2128" s="258" t="s">
        <v>4044</v>
      </c>
      <c r="L2128" s="259">
        <v>45199</v>
      </c>
      <c r="M2128" s="258" t="s">
        <v>20</v>
      </c>
    </row>
    <row r="2129" spans="1:13" x14ac:dyDescent="0.25">
      <c r="A2129" s="260" t="s">
        <v>1183</v>
      </c>
      <c r="B2129" s="260" t="s">
        <v>1184</v>
      </c>
      <c r="C2129" s="260" t="s">
        <v>1185</v>
      </c>
      <c r="D2129" s="260" t="s">
        <v>47</v>
      </c>
      <c r="E2129" s="260">
        <v>5</v>
      </c>
      <c r="F2129" s="260" t="s">
        <v>4045</v>
      </c>
      <c r="G2129" s="260" t="s">
        <v>33</v>
      </c>
      <c r="H2129" s="260">
        <v>2</v>
      </c>
      <c r="I2129" s="260" t="s">
        <v>4046</v>
      </c>
      <c r="J2129" s="260" t="s">
        <v>4047</v>
      </c>
      <c r="K2129" s="260" t="s">
        <v>4048</v>
      </c>
      <c r="L2129" s="261">
        <v>45199</v>
      </c>
      <c r="M2129" s="260" t="s">
        <v>20</v>
      </c>
    </row>
    <row r="2130" spans="1:13" x14ac:dyDescent="0.25">
      <c r="A2130" s="258" t="s">
        <v>1183</v>
      </c>
      <c r="B2130" s="258" t="s">
        <v>1184</v>
      </c>
      <c r="C2130" s="258" t="s">
        <v>1185</v>
      </c>
      <c r="D2130" s="258" t="s">
        <v>38</v>
      </c>
      <c r="E2130" s="258" t="s">
        <v>17</v>
      </c>
      <c r="F2130" s="258" t="s">
        <v>999</v>
      </c>
      <c r="G2130" s="258" t="s">
        <v>17</v>
      </c>
      <c r="H2130" s="258" t="s">
        <v>17</v>
      </c>
      <c r="I2130" s="258" t="s">
        <v>17</v>
      </c>
      <c r="J2130" s="258" t="s">
        <v>3957</v>
      </c>
      <c r="K2130" s="258" t="s">
        <v>4049</v>
      </c>
      <c r="L2130" s="259">
        <v>45199</v>
      </c>
      <c r="M2130" s="258" t="s">
        <v>20</v>
      </c>
    </row>
    <row r="2131" spans="1:13" x14ac:dyDescent="0.25">
      <c r="A2131" s="260" t="s">
        <v>1183</v>
      </c>
      <c r="B2131" s="260" t="s">
        <v>1184</v>
      </c>
      <c r="C2131" s="260" t="s">
        <v>1185</v>
      </c>
      <c r="D2131" s="260" t="s">
        <v>16</v>
      </c>
      <c r="E2131" s="260" t="s">
        <v>17</v>
      </c>
      <c r="F2131" s="260" t="s">
        <v>999</v>
      </c>
      <c r="G2131" s="260" t="s">
        <v>17</v>
      </c>
      <c r="H2131" s="260" t="s">
        <v>17</v>
      </c>
      <c r="I2131" s="260" t="s">
        <v>17</v>
      </c>
      <c r="J2131" s="260" t="s">
        <v>3957</v>
      </c>
      <c r="K2131" s="260" t="s">
        <v>4050</v>
      </c>
      <c r="L2131" s="261">
        <v>45199</v>
      </c>
      <c r="M2131" s="260" t="s">
        <v>20</v>
      </c>
    </row>
    <row r="2132" spans="1:13" x14ac:dyDescent="0.25">
      <c r="A2132" s="258" t="s">
        <v>1183</v>
      </c>
      <c r="B2132" s="258" t="s">
        <v>1184</v>
      </c>
      <c r="C2132" s="258" t="s">
        <v>1185</v>
      </c>
      <c r="D2132" s="258" t="s">
        <v>21</v>
      </c>
      <c r="E2132" s="258" t="s">
        <v>17</v>
      </c>
      <c r="F2132" s="258" t="s">
        <v>999</v>
      </c>
      <c r="G2132" s="258" t="s">
        <v>17</v>
      </c>
      <c r="H2132" s="258" t="s">
        <v>17</v>
      </c>
      <c r="I2132" s="258" t="s">
        <v>17</v>
      </c>
      <c r="J2132" s="258" t="s">
        <v>3957</v>
      </c>
      <c r="K2132" s="258" t="s">
        <v>4051</v>
      </c>
      <c r="L2132" s="259">
        <v>45199</v>
      </c>
      <c r="M2132" s="258" t="s">
        <v>20</v>
      </c>
    </row>
    <row r="2133" spans="1:13" x14ac:dyDescent="0.25">
      <c r="A2133" s="260" t="s">
        <v>1183</v>
      </c>
      <c r="B2133" s="260" t="s">
        <v>1184</v>
      </c>
      <c r="C2133" s="260" t="s">
        <v>1185</v>
      </c>
      <c r="D2133" s="260" t="s">
        <v>1053</v>
      </c>
      <c r="E2133" s="260" t="s">
        <v>17</v>
      </c>
      <c r="F2133" s="260" t="s">
        <v>999</v>
      </c>
      <c r="G2133" s="260" t="s">
        <v>17</v>
      </c>
      <c r="H2133" s="260" t="s">
        <v>17</v>
      </c>
      <c r="I2133" s="260" t="s">
        <v>17</v>
      </c>
      <c r="J2133" s="260" t="s">
        <v>3957</v>
      </c>
      <c r="K2133" s="260" t="s">
        <v>4052</v>
      </c>
      <c r="L2133" s="261">
        <v>45199</v>
      </c>
      <c r="M2133" s="260" t="s">
        <v>20</v>
      </c>
    </row>
    <row r="2134" spans="1:13" x14ac:dyDescent="0.25">
      <c r="A2134" s="258" t="s">
        <v>1183</v>
      </c>
      <c r="B2134" s="258" t="s">
        <v>1184</v>
      </c>
      <c r="C2134" s="258" t="s">
        <v>1185</v>
      </c>
      <c r="D2134" s="258" t="s">
        <v>24</v>
      </c>
      <c r="E2134" s="258" t="s">
        <v>17</v>
      </c>
      <c r="F2134" s="258" t="s">
        <v>999</v>
      </c>
      <c r="G2134" s="258" t="s">
        <v>17</v>
      </c>
      <c r="H2134" s="258" t="s">
        <v>17</v>
      </c>
      <c r="I2134" s="258" t="s">
        <v>17</v>
      </c>
      <c r="J2134" s="258" t="s">
        <v>3957</v>
      </c>
      <c r="K2134" s="258" t="s">
        <v>4053</v>
      </c>
      <c r="L2134" s="259">
        <v>45199</v>
      </c>
      <c r="M2134" s="258" t="s">
        <v>20</v>
      </c>
    </row>
    <row r="2135" spans="1:13" x14ac:dyDescent="0.25">
      <c r="A2135" s="260" t="s">
        <v>2082</v>
      </c>
      <c r="B2135" s="260" t="s">
        <v>2083</v>
      </c>
      <c r="C2135" s="260" t="s">
        <v>2084</v>
      </c>
      <c r="D2135" s="260" t="s">
        <v>1297</v>
      </c>
      <c r="E2135" s="260">
        <v>19603733</v>
      </c>
      <c r="F2135" s="260" t="s">
        <v>4054</v>
      </c>
      <c r="G2135" s="260" t="s">
        <v>33</v>
      </c>
      <c r="H2135" s="260">
        <v>2</v>
      </c>
      <c r="I2135" s="260" t="s">
        <v>4055</v>
      </c>
      <c r="J2135" s="260" t="s">
        <v>4056</v>
      </c>
      <c r="K2135" s="260" t="s">
        <v>4057</v>
      </c>
      <c r="L2135" s="261">
        <v>45199</v>
      </c>
      <c r="M2135" s="260" t="s">
        <v>526</v>
      </c>
    </row>
    <row r="2136" spans="1:13" x14ac:dyDescent="0.25">
      <c r="A2136" s="258" t="s">
        <v>2082</v>
      </c>
      <c r="B2136" s="258" t="s">
        <v>2083</v>
      </c>
      <c r="C2136" s="258" t="s">
        <v>2084</v>
      </c>
      <c r="D2136" s="258" t="s">
        <v>927</v>
      </c>
      <c r="E2136" s="258">
        <v>743532</v>
      </c>
      <c r="F2136" s="258" t="s">
        <v>4058</v>
      </c>
      <c r="G2136" s="258" t="s">
        <v>66</v>
      </c>
      <c r="H2136" s="258">
        <v>1</v>
      </c>
      <c r="I2136" s="258" t="s">
        <v>4055</v>
      </c>
      <c r="J2136" s="258" t="s">
        <v>4059</v>
      </c>
      <c r="K2136" s="258" t="s">
        <v>4060</v>
      </c>
      <c r="L2136" s="259">
        <v>45199</v>
      </c>
      <c r="M2136" s="258" t="s">
        <v>526</v>
      </c>
    </row>
    <row r="2137" spans="1:13" x14ac:dyDescent="0.25">
      <c r="A2137" s="260" t="s">
        <v>2082</v>
      </c>
      <c r="B2137" s="260" t="s">
        <v>2083</v>
      </c>
      <c r="C2137" s="260" t="s">
        <v>2084</v>
      </c>
      <c r="D2137" s="260" t="s">
        <v>1006</v>
      </c>
      <c r="E2137" s="260">
        <v>19603733</v>
      </c>
      <c r="F2137" s="260" t="s">
        <v>4054</v>
      </c>
      <c r="G2137" s="260" t="s">
        <v>33</v>
      </c>
      <c r="H2137" s="260">
        <v>2</v>
      </c>
      <c r="I2137" s="260" t="s">
        <v>4055</v>
      </c>
      <c r="J2137" s="260" t="s">
        <v>4061</v>
      </c>
      <c r="K2137" s="260" t="s">
        <v>4062</v>
      </c>
      <c r="L2137" s="261">
        <v>45199</v>
      </c>
      <c r="M2137" s="260" t="s">
        <v>20</v>
      </c>
    </row>
    <row r="2138" spans="1:13" x14ac:dyDescent="0.25">
      <c r="A2138" s="258" t="s">
        <v>2082</v>
      </c>
      <c r="B2138" s="258" t="s">
        <v>2083</v>
      </c>
      <c r="C2138" s="258" t="s">
        <v>2084</v>
      </c>
      <c r="D2138" s="258" t="s">
        <v>932</v>
      </c>
      <c r="E2138" s="258">
        <v>13131293</v>
      </c>
      <c r="F2138" s="258" t="s">
        <v>4063</v>
      </c>
      <c r="G2138" s="258" t="s">
        <v>1219</v>
      </c>
      <c r="H2138" s="258">
        <v>2</v>
      </c>
      <c r="I2138" s="258" t="s">
        <v>4064</v>
      </c>
      <c r="J2138" s="258" t="s">
        <v>4065</v>
      </c>
      <c r="K2138" s="258" t="s">
        <v>4066</v>
      </c>
      <c r="L2138" s="259">
        <v>45199</v>
      </c>
      <c r="M2138" s="258" t="s">
        <v>20</v>
      </c>
    </row>
    <row r="2139" spans="1:13" x14ac:dyDescent="0.25">
      <c r="A2139" s="260" t="s">
        <v>2082</v>
      </c>
      <c r="B2139" s="260" t="s">
        <v>2083</v>
      </c>
      <c r="C2139" s="260" t="s">
        <v>2084</v>
      </c>
      <c r="D2139" s="260" t="s">
        <v>769</v>
      </c>
      <c r="E2139" s="260">
        <v>444400</v>
      </c>
      <c r="F2139" s="260" t="s">
        <v>4067</v>
      </c>
      <c r="G2139" s="260" t="s">
        <v>1219</v>
      </c>
      <c r="H2139" s="260">
        <v>2</v>
      </c>
      <c r="I2139" s="260" t="s">
        <v>4025</v>
      </c>
      <c r="J2139" s="260" t="s">
        <v>4068</v>
      </c>
      <c r="K2139" s="260" t="s">
        <v>4069</v>
      </c>
      <c r="L2139" s="261">
        <v>45199</v>
      </c>
      <c r="M2139" s="260" t="s">
        <v>20</v>
      </c>
    </row>
    <row r="2140" spans="1:13" x14ac:dyDescent="0.25">
      <c r="A2140" s="258" t="s">
        <v>2082</v>
      </c>
      <c r="B2140" s="258" t="s">
        <v>2083</v>
      </c>
      <c r="C2140" s="258" t="s">
        <v>2084</v>
      </c>
      <c r="D2140" s="258" t="s">
        <v>40</v>
      </c>
      <c r="E2140" s="258" t="s">
        <v>17</v>
      </c>
      <c r="F2140" s="258" t="s">
        <v>17</v>
      </c>
      <c r="G2140" s="258" t="s">
        <v>17</v>
      </c>
      <c r="H2140" s="258" t="s">
        <v>17</v>
      </c>
      <c r="I2140" s="258" t="s">
        <v>17</v>
      </c>
      <c r="J2140" s="258" t="s">
        <v>3957</v>
      </c>
      <c r="K2140" s="258" t="s">
        <v>4070</v>
      </c>
      <c r="L2140" s="259">
        <v>45199</v>
      </c>
      <c r="M2140" s="258" t="s">
        <v>20</v>
      </c>
    </row>
    <row r="2141" spans="1:13" x14ac:dyDescent="0.25">
      <c r="A2141" s="260" t="s">
        <v>2082</v>
      </c>
      <c r="B2141" s="260" t="s">
        <v>2083</v>
      </c>
      <c r="C2141" s="260" t="s">
        <v>2084</v>
      </c>
      <c r="D2141" s="260" t="s">
        <v>544</v>
      </c>
      <c r="E2141" s="260">
        <v>309700</v>
      </c>
      <c r="F2141" s="260" t="s">
        <v>4034</v>
      </c>
      <c r="G2141" s="260" t="s">
        <v>1219</v>
      </c>
      <c r="H2141" s="260">
        <v>2</v>
      </c>
      <c r="I2141" s="260" t="s">
        <v>4071</v>
      </c>
      <c r="J2141" s="260" t="s">
        <v>4036</v>
      </c>
      <c r="K2141" s="260" t="s">
        <v>4072</v>
      </c>
      <c r="L2141" s="261">
        <v>45199</v>
      </c>
      <c r="M2141" s="260" t="s">
        <v>20</v>
      </c>
    </row>
    <row r="2142" spans="1:13" x14ac:dyDescent="0.25">
      <c r="A2142" s="258" t="s">
        <v>2082</v>
      </c>
      <c r="B2142" s="258" t="s">
        <v>2083</v>
      </c>
      <c r="C2142" s="258" t="s">
        <v>2084</v>
      </c>
      <c r="D2142" s="258" t="s">
        <v>1193</v>
      </c>
      <c r="E2142" s="258">
        <v>6472440</v>
      </c>
      <c r="F2142" s="258" t="s">
        <v>4073</v>
      </c>
      <c r="G2142" s="258" t="s">
        <v>33</v>
      </c>
      <c r="H2142" s="258">
        <v>2</v>
      </c>
      <c r="I2142" s="258" t="s">
        <v>4074</v>
      </c>
      <c r="J2142" s="258" t="s">
        <v>4038</v>
      </c>
      <c r="K2142" s="258" t="s">
        <v>4075</v>
      </c>
      <c r="L2142" s="259">
        <v>45199</v>
      </c>
      <c r="M2142" s="258" t="s">
        <v>20</v>
      </c>
    </row>
    <row r="2143" spans="1:13" x14ac:dyDescent="0.25">
      <c r="A2143" s="260" t="s">
        <v>2082</v>
      </c>
      <c r="B2143" s="260" t="s">
        <v>2083</v>
      </c>
      <c r="C2143" s="260" t="s">
        <v>2084</v>
      </c>
      <c r="D2143" s="260" t="s">
        <v>569</v>
      </c>
      <c r="E2143" s="260">
        <v>12821593</v>
      </c>
      <c r="F2143" s="260" t="s">
        <v>4073</v>
      </c>
      <c r="G2143" s="260" t="s">
        <v>33</v>
      </c>
      <c r="H2143" s="260">
        <v>2</v>
      </c>
      <c r="I2143" s="260" t="s">
        <v>4074</v>
      </c>
      <c r="J2143" s="260" t="s">
        <v>4076</v>
      </c>
      <c r="K2143" s="260" t="s">
        <v>4077</v>
      </c>
      <c r="L2143" s="261">
        <v>45199</v>
      </c>
      <c r="M2143" s="260" t="s">
        <v>20</v>
      </c>
    </row>
    <row r="2144" spans="1:13" x14ac:dyDescent="0.25">
      <c r="A2144" s="258" t="s">
        <v>2082</v>
      </c>
      <c r="B2144" s="258" t="s">
        <v>2083</v>
      </c>
      <c r="C2144" s="258" t="s">
        <v>2084</v>
      </c>
      <c r="D2144" s="258" t="s">
        <v>562</v>
      </c>
      <c r="E2144" s="258">
        <v>309700</v>
      </c>
      <c r="F2144" s="258" t="s">
        <v>4034</v>
      </c>
      <c r="G2144" s="258" t="s">
        <v>33</v>
      </c>
      <c r="H2144" s="258">
        <v>2</v>
      </c>
      <c r="I2144" s="258" t="s">
        <v>4071</v>
      </c>
      <c r="J2144" s="258" t="s">
        <v>4036</v>
      </c>
      <c r="K2144" s="258" t="s">
        <v>4078</v>
      </c>
      <c r="L2144" s="259">
        <v>45199</v>
      </c>
      <c r="M2144" s="258" t="s">
        <v>20</v>
      </c>
    </row>
    <row r="2145" spans="1:13" x14ac:dyDescent="0.25">
      <c r="A2145" s="260" t="s">
        <v>2082</v>
      </c>
      <c r="B2145" s="260" t="s">
        <v>2083</v>
      </c>
      <c r="C2145" s="260" t="s">
        <v>2084</v>
      </c>
      <c r="D2145" s="260" t="s">
        <v>567</v>
      </c>
      <c r="E2145" s="260" t="s">
        <v>17</v>
      </c>
      <c r="F2145" s="260" t="s">
        <v>17</v>
      </c>
      <c r="G2145" s="260" t="s">
        <v>17</v>
      </c>
      <c r="H2145" s="260" t="s">
        <v>17</v>
      </c>
      <c r="I2145" s="260" t="s">
        <v>17</v>
      </c>
      <c r="J2145" s="260" t="s">
        <v>3957</v>
      </c>
      <c r="K2145" s="260" t="s">
        <v>4079</v>
      </c>
      <c r="L2145" s="261">
        <v>45199</v>
      </c>
      <c r="M2145" s="260" t="s">
        <v>20</v>
      </c>
    </row>
    <row r="2146" spans="1:13" x14ac:dyDescent="0.25">
      <c r="A2146" s="258" t="s">
        <v>2082</v>
      </c>
      <c r="B2146" s="258" t="s">
        <v>2083</v>
      </c>
      <c r="C2146" s="258" t="s">
        <v>2084</v>
      </c>
      <c r="D2146" s="258" t="s">
        <v>558</v>
      </c>
      <c r="E2146" s="258" t="s">
        <v>17</v>
      </c>
      <c r="F2146" s="258" t="s">
        <v>17</v>
      </c>
      <c r="G2146" s="258" t="s">
        <v>17</v>
      </c>
      <c r="H2146" s="258" t="s">
        <v>17</v>
      </c>
      <c r="I2146" s="258" t="s">
        <v>17</v>
      </c>
      <c r="J2146" s="258" t="s">
        <v>3957</v>
      </c>
      <c r="K2146" s="258" t="s">
        <v>4080</v>
      </c>
      <c r="L2146" s="259">
        <v>45199</v>
      </c>
      <c r="M2146" s="258" t="s">
        <v>20</v>
      </c>
    </row>
    <row r="2147" spans="1:13" x14ac:dyDescent="0.25">
      <c r="A2147" s="260" t="s">
        <v>2082</v>
      </c>
      <c r="B2147" s="260" t="s">
        <v>2083</v>
      </c>
      <c r="C2147" s="260" t="s">
        <v>2084</v>
      </c>
      <c r="D2147" s="260" t="s">
        <v>47</v>
      </c>
      <c r="E2147" s="260">
        <v>3</v>
      </c>
      <c r="F2147" s="260" t="s">
        <v>4034</v>
      </c>
      <c r="G2147" s="260" t="s">
        <v>66</v>
      </c>
      <c r="H2147" s="260">
        <v>1</v>
      </c>
      <c r="I2147" s="260" t="s">
        <v>4071</v>
      </c>
      <c r="J2147" s="260" t="s">
        <v>4081</v>
      </c>
      <c r="K2147" s="260" t="s">
        <v>4082</v>
      </c>
      <c r="L2147" s="261">
        <v>45199</v>
      </c>
      <c r="M2147" s="260" t="s">
        <v>20</v>
      </c>
    </row>
    <row r="2148" spans="1:13" x14ac:dyDescent="0.25">
      <c r="A2148" s="258" t="s">
        <v>2082</v>
      </c>
      <c r="B2148" s="258" t="s">
        <v>2083</v>
      </c>
      <c r="C2148" s="258" t="s">
        <v>2084</v>
      </c>
      <c r="D2148" s="258" t="s">
        <v>26</v>
      </c>
      <c r="E2148" s="258" t="s">
        <v>17</v>
      </c>
      <c r="F2148" s="258" t="s">
        <v>17</v>
      </c>
      <c r="G2148" s="258" t="s">
        <v>17</v>
      </c>
      <c r="H2148" s="258" t="s">
        <v>17</v>
      </c>
      <c r="I2148" s="258" t="s">
        <v>17</v>
      </c>
      <c r="J2148" s="258" t="s">
        <v>3957</v>
      </c>
      <c r="K2148" s="258" t="s">
        <v>4083</v>
      </c>
      <c r="L2148" s="259">
        <v>45199</v>
      </c>
      <c r="M2148" s="258" t="s">
        <v>20</v>
      </c>
    </row>
    <row r="2149" spans="1:13" x14ac:dyDescent="0.25">
      <c r="A2149" s="260" t="s">
        <v>2082</v>
      </c>
      <c r="B2149" s="260" t="s">
        <v>2083</v>
      </c>
      <c r="C2149" s="260" t="s">
        <v>2084</v>
      </c>
      <c r="D2149" s="260" t="s">
        <v>28</v>
      </c>
      <c r="E2149" s="260" t="s">
        <v>17</v>
      </c>
      <c r="F2149" s="260" t="s">
        <v>17</v>
      </c>
      <c r="G2149" s="260" t="s">
        <v>17</v>
      </c>
      <c r="H2149" s="260" t="s">
        <v>17</v>
      </c>
      <c r="I2149" s="260" t="s">
        <v>17</v>
      </c>
      <c r="J2149" s="260" t="s">
        <v>3957</v>
      </c>
      <c r="K2149" s="260" t="s">
        <v>4084</v>
      </c>
      <c r="L2149" s="261">
        <v>45199</v>
      </c>
      <c r="M2149" s="260" t="s">
        <v>20</v>
      </c>
    </row>
    <row r="2150" spans="1:13" x14ac:dyDescent="0.25">
      <c r="A2150" s="258" t="s">
        <v>2082</v>
      </c>
      <c r="B2150" s="258" t="s">
        <v>2083</v>
      </c>
      <c r="C2150" s="258" t="s">
        <v>2084</v>
      </c>
      <c r="D2150" s="258" t="s">
        <v>38</v>
      </c>
      <c r="E2150" s="258" t="s">
        <v>17</v>
      </c>
      <c r="F2150" s="258" t="s">
        <v>17</v>
      </c>
      <c r="G2150" s="258" t="s">
        <v>17</v>
      </c>
      <c r="H2150" s="258" t="s">
        <v>17</v>
      </c>
      <c r="I2150" s="258" t="s">
        <v>17</v>
      </c>
      <c r="J2150" s="258" t="s">
        <v>3957</v>
      </c>
      <c r="K2150" s="258" t="s">
        <v>4085</v>
      </c>
      <c r="L2150" s="259">
        <v>45199</v>
      </c>
      <c r="M2150" s="258" t="s">
        <v>20</v>
      </c>
    </row>
    <row r="2151" spans="1:13" x14ac:dyDescent="0.25">
      <c r="A2151" s="260" t="s">
        <v>2082</v>
      </c>
      <c r="B2151" s="260" t="s">
        <v>2083</v>
      </c>
      <c r="C2151" s="260" t="s">
        <v>2084</v>
      </c>
      <c r="D2151" s="260" t="s">
        <v>16</v>
      </c>
      <c r="E2151" s="260" t="s">
        <v>17</v>
      </c>
      <c r="F2151" s="260" t="s">
        <v>17</v>
      </c>
      <c r="G2151" s="260" t="s">
        <v>17</v>
      </c>
      <c r="H2151" s="260" t="s">
        <v>17</v>
      </c>
      <c r="I2151" s="260" t="s">
        <v>17</v>
      </c>
      <c r="J2151" s="260" t="s">
        <v>3957</v>
      </c>
      <c r="K2151" s="260" t="s">
        <v>4086</v>
      </c>
      <c r="L2151" s="261">
        <v>45199</v>
      </c>
      <c r="M2151" s="260" t="s">
        <v>20</v>
      </c>
    </row>
    <row r="2152" spans="1:13" x14ac:dyDescent="0.25">
      <c r="A2152" s="258" t="s">
        <v>2082</v>
      </c>
      <c r="B2152" s="258" t="s">
        <v>2083</v>
      </c>
      <c r="C2152" s="258" t="s">
        <v>2084</v>
      </c>
      <c r="D2152" s="258" t="s">
        <v>21</v>
      </c>
      <c r="E2152" s="258" t="s">
        <v>17</v>
      </c>
      <c r="F2152" s="258" t="s">
        <v>17</v>
      </c>
      <c r="G2152" s="258" t="s">
        <v>17</v>
      </c>
      <c r="H2152" s="258" t="s">
        <v>17</v>
      </c>
      <c r="I2152" s="258" t="s">
        <v>17</v>
      </c>
      <c r="J2152" s="258" t="s">
        <v>3957</v>
      </c>
      <c r="K2152" s="258" t="s">
        <v>4087</v>
      </c>
      <c r="L2152" s="259">
        <v>45199</v>
      </c>
      <c r="M2152" s="258" t="s">
        <v>20</v>
      </c>
    </row>
    <row r="2153" spans="1:13" x14ac:dyDescent="0.25">
      <c r="A2153" s="260" t="s">
        <v>2082</v>
      </c>
      <c r="B2153" s="260" t="s">
        <v>2083</v>
      </c>
      <c r="C2153" s="260" t="s">
        <v>2084</v>
      </c>
      <c r="D2153" s="260" t="s">
        <v>1053</v>
      </c>
      <c r="E2153" s="260" t="s">
        <v>17</v>
      </c>
      <c r="F2153" s="260" t="s">
        <v>17</v>
      </c>
      <c r="G2153" s="260" t="s">
        <v>17</v>
      </c>
      <c r="H2153" s="260" t="s">
        <v>17</v>
      </c>
      <c r="I2153" s="260" t="s">
        <v>17</v>
      </c>
      <c r="J2153" s="260" t="s">
        <v>3957</v>
      </c>
      <c r="K2153" s="260" t="s">
        <v>4088</v>
      </c>
      <c r="L2153" s="261">
        <v>45199</v>
      </c>
      <c r="M2153" s="260" t="s">
        <v>20</v>
      </c>
    </row>
    <row r="2154" spans="1:13" x14ac:dyDescent="0.25">
      <c r="A2154" s="258" t="s">
        <v>2082</v>
      </c>
      <c r="B2154" s="258" t="s">
        <v>2083</v>
      </c>
      <c r="C2154" s="258" t="s">
        <v>2084</v>
      </c>
      <c r="D2154" s="258" t="s">
        <v>24</v>
      </c>
      <c r="E2154" s="258" t="s">
        <v>17</v>
      </c>
      <c r="F2154" s="258" t="s">
        <v>17</v>
      </c>
      <c r="G2154" s="258" t="s">
        <v>17</v>
      </c>
      <c r="H2154" s="258" t="s">
        <v>17</v>
      </c>
      <c r="I2154" s="258" t="s">
        <v>17</v>
      </c>
      <c r="J2154" s="258" t="s">
        <v>3957</v>
      </c>
      <c r="K2154" s="258" t="s">
        <v>4089</v>
      </c>
      <c r="L2154" s="259">
        <v>45199</v>
      </c>
      <c r="M2154" s="258" t="s">
        <v>20</v>
      </c>
    </row>
    <row r="2155" spans="1:13" x14ac:dyDescent="0.25">
      <c r="A2155" s="260" t="s">
        <v>2209</v>
      </c>
      <c r="B2155" s="260" t="s">
        <v>2210</v>
      </c>
      <c r="C2155" s="260" t="s">
        <v>2211</v>
      </c>
      <c r="D2155" s="260" t="s">
        <v>1297</v>
      </c>
      <c r="E2155" s="260">
        <v>18001000</v>
      </c>
      <c r="F2155" s="260" t="s">
        <v>4090</v>
      </c>
      <c r="G2155" s="260" t="s">
        <v>33</v>
      </c>
      <c r="H2155" s="260">
        <v>2</v>
      </c>
      <c r="I2155" s="260" t="s">
        <v>4091</v>
      </c>
      <c r="J2155" s="260" t="s">
        <v>4092</v>
      </c>
      <c r="K2155" s="260" t="s">
        <v>4093</v>
      </c>
      <c r="L2155" s="261">
        <v>45199</v>
      </c>
      <c r="M2155" s="260" t="s">
        <v>20</v>
      </c>
    </row>
    <row r="2156" spans="1:13" x14ac:dyDescent="0.25">
      <c r="A2156" s="258" t="s">
        <v>2209</v>
      </c>
      <c r="B2156" s="258" t="s">
        <v>2210</v>
      </c>
      <c r="C2156" s="258" t="s">
        <v>2211</v>
      </c>
      <c r="D2156" s="258" t="s">
        <v>927</v>
      </c>
      <c r="E2156" s="258">
        <v>248360</v>
      </c>
      <c r="F2156" s="258" t="s">
        <v>4094</v>
      </c>
      <c r="G2156" s="258" t="s">
        <v>66</v>
      </c>
      <c r="H2156" s="258">
        <v>1</v>
      </c>
      <c r="I2156" s="258" t="s">
        <v>4091</v>
      </c>
      <c r="J2156" s="258" t="s">
        <v>4095</v>
      </c>
      <c r="K2156" s="258" t="s">
        <v>4096</v>
      </c>
      <c r="L2156" s="259">
        <v>45199</v>
      </c>
      <c r="M2156" s="258" t="s">
        <v>20</v>
      </c>
    </row>
    <row r="2157" spans="1:13" x14ac:dyDescent="0.25">
      <c r="A2157" s="260" t="s">
        <v>2209</v>
      </c>
      <c r="B2157" s="260" t="s">
        <v>2210</v>
      </c>
      <c r="C2157" s="260" t="s">
        <v>2211</v>
      </c>
      <c r="D2157" s="260" t="s">
        <v>1006</v>
      </c>
      <c r="E2157" s="260">
        <v>18001000</v>
      </c>
      <c r="F2157" s="260" t="s">
        <v>4090</v>
      </c>
      <c r="G2157" s="260" t="s">
        <v>1219</v>
      </c>
      <c r="H2157" s="260">
        <v>2</v>
      </c>
      <c r="I2157" s="260" t="s">
        <v>4091</v>
      </c>
      <c r="J2157" s="260" t="s">
        <v>4092</v>
      </c>
      <c r="K2157" s="260" t="s">
        <v>4097</v>
      </c>
      <c r="L2157" s="261">
        <v>45199</v>
      </c>
      <c r="M2157" s="260" t="s">
        <v>20</v>
      </c>
    </row>
    <row r="2158" spans="1:13" x14ac:dyDescent="0.25">
      <c r="A2158" s="258" t="s">
        <v>2209</v>
      </c>
      <c r="B2158" s="258" t="s">
        <v>2210</v>
      </c>
      <c r="C2158" s="258" t="s">
        <v>2211</v>
      </c>
      <c r="D2158" s="258" t="s">
        <v>932</v>
      </c>
      <c r="E2158" s="258">
        <v>7591550</v>
      </c>
      <c r="F2158" s="258" t="s">
        <v>4098</v>
      </c>
      <c r="G2158" s="258" t="s">
        <v>1219</v>
      </c>
      <c r="H2158" s="258">
        <v>2</v>
      </c>
      <c r="I2158" s="258" t="s">
        <v>4099</v>
      </c>
      <c r="J2158" s="258" t="s">
        <v>4100</v>
      </c>
      <c r="K2158" s="258" t="s">
        <v>4101</v>
      </c>
      <c r="L2158" s="259">
        <v>45199</v>
      </c>
      <c r="M2158" s="258" t="s">
        <v>20</v>
      </c>
    </row>
    <row r="2159" spans="1:13" x14ac:dyDescent="0.25">
      <c r="A2159" s="260" t="s">
        <v>2209</v>
      </c>
      <c r="B2159" s="260" t="s">
        <v>2210</v>
      </c>
      <c r="C2159" s="260" t="s">
        <v>2211</v>
      </c>
      <c r="D2159" s="260" t="s">
        <v>769</v>
      </c>
      <c r="E2159" s="260">
        <v>474900</v>
      </c>
      <c r="F2159" s="260" t="s">
        <v>4102</v>
      </c>
      <c r="G2159" s="260" t="s">
        <v>1219</v>
      </c>
      <c r="H2159" s="260">
        <v>2</v>
      </c>
      <c r="I2159" s="260" t="s">
        <v>4025</v>
      </c>
      <c r="J2159" s="260" t="s">
        <v>4068</v>
      </c>
      <c r="K2159" s="260" t="s">
        <v>4103</v>
      </c>
      <c r="L2159" s="261">
        <v>45199</v>
      </c>
      <c r="M2159" s="260" t="s">
        <v>20</v>
      </c>
    </row>
    <row r="2160" spans="1:13" x14ac:dyDescent="0.25">
      <c r="A2160" s="258" t="s">
        <v>2209</v>
      </c>
      <c r="B2160" s="258" t="s">
        <v>2210</v>
      </c>
      <c r="C2160" s="258" t="s">
        <v>2211</v>
      </c>
      <c r="D2160" s="258" t="s">
        <v>40</v>
      </c>
      <c r="E2160" s="258" t="s">
        <v>17</v>
      </c>
      <c r="F2160" s="258" t="s">
        <v>17</v>
      </c>
      <c r="G2160" s="258" t="s">
        <v>17</v>
      </c>
      <c r="H2160" s="258" t="s">
        <v>17</v>
      </c>
      <c r="I2160" s="258" t="s">
        <v>17</v>
      </c>
      <c r="J2160" s="258" t="s">
        <v>3957</v>
      </c>
      <c r="K2160" s="258" t="s">
        <v>4104</v>
      </c>
      <c r="L2160" s="259">
        <v>45199</v>
      </c>
      <c r="M2160" s="258" t="s">
        <v>20</v>
      </c>
    </row>
    <row r="2161" spans="1:13" x14ac:dyDescent="0.25">
      <c r="A2161" s="260" t="s">
        <v>2209</v>
      </c>
      <c r="B2161" s="260" t="s">
        <v>2210</v>
      </c>
      <c r="C2161" s="260" t="s">
        <v>2211</v>
      </c>
      <c r="D2161" s="260" t="s">
        <v>544</v>
      </c>
      <c r="E2161" s="260">
        <v>402500</v>
      </c>
      <c r="F2161" s="260" t="s">
        <v>4105</v>
      </c>
      <c r="G2161" s="260" t="s">
        <v>33</v>
      </c>
      <c r="H2161" s="260">
        <v>2</v>
      </c>
      <c r="I2161" s="260" t="s">
        <v>4071</v>
      </c>
      <c r="J2161" s="260" t="s">
        <v>4106</v>
      </c>
      <c r="K2161" s="260" t="s">
        <v>4107</v>
      </c>
      <c r="L2161" s="261">
        <v>45199</v>
      </c>
      <c r="M2161" s="260" t="s">
        <v>526</v>
      </c>
    </row>
    <row r="2162" spans="1:13" x14ac:dyDescent="0.25">
      <c r="A2162" s="258" t="s">
        <v>2209</v>
      </c>
      <c r="B2162" s="258" t="s">
        <v>2210</v>
      </c>
      <c r="C2162" s="258" t="s">
        <v>2211</v>
      </c>
      <c r="D2162" s="258" t="s">
        <v>1193</v>
      </c>
      <c r="E2162" s="258">
        <v>10409450</v>
      </c>
      <c r="F2162" s="258" t="s">
        <v>4108</v>
      </c>
      <c r="G2162" s="258" t="s">
        <v>1219</v>
      </c>
      <c r="H2162" s="258">
        <v>2</v>
      </c>
      <c r="I2162" s="258" t="s">
        <v>4109</v>
      </c>
      <c r="J2162" s="258" t="s">
        <v>4038</v>
      </c>
      <c r="K2162" s="258" t="s">
        <v>4110</v>
      </c>
      <c r="L2162" s="259">
        <v>45199</v>
      </c>
      <c r="M2162" s="258" t="s">
        <v>20</v>
      </c>
    </row>
    <row r="2163" spans="1:13" x14ac:dyDescent="0.25">
      <c r="A2163" s="260" t="s">
        <v>2209</v>
      </c>
      <c r="B2163" s="260" t="s">
        <v>2210</v>
      </c>
      <c r="C2163" s="260" t="s">
        <v>2211</v>
      </c>
      <c r="D2163" s="260" t="s">
        <v>569</v>
      </c>
      <c r="E2163" s="260">
        <v>7189050</v>
      </c>
      <c r="F2163" s="260" t="s">
        <v>4108</v>
      </c>
      <c r="G2163" s="260" t="s">
        <v>1219</v>
      </c>
      <c r="H2163" s="260">
        <v>2</v>
      </c>
      <c r="I2163" s="260" t="s">
        <v>4111</v>
      </c>
      <c r="J2163" s="260" t="s">
        <v>4040</v>
      </c>
      <c r="K2163" s="260" t="s">
        <v>4112</v>
      </c>
      <c r="L2163" s="261">
        <v>45199</v>
      </c>
      <c r="M2163" s="260" t="s">
        <v>20</v>
      </c>
    </row>
    <row r="2164" spans="1:13" x14ac:dyDescent="0.25">
      <c r="A2164" s="258" t="s">
        <v>2209</v>
      </c>
      <c r="B2164" s="258" t="s">
        <v>2210</v>
      </c>
      <c r="C2164" s="258" t="s">
        <v>2211</v>
      </c>
      <c r="D2164" s="258" t="s">
        <v>562</v>
      </c>
      <c r="E2164" s="258">
        <v>402500</v>
      </c>
      <c r="F2164" s="258" t="s">
        <v>4113</v>
      </c>
      <c r="G2164" s="258" t="s">
        <v>1219</v>
      </c>
      <c r="H2164" s="258">
        <v>2</v>
      </c>
      <c r="I2164" s="258" t="s">
        <v>4071</v>
      </c>
      <c r="J2164" s="258" t="s">
        <v>4036</v>
      </c>
      <c r="K2164" s="258" t="s">
        <v>4114</v>
      </c>
      <c r="L2164" s="259">
        <v>45199</v>
      </c>
      <c r="M2164" s="258" t="s">
        <v>20</v>
      </c>
    </row>
    <row r="2165" spans="1:13" x14ac:dyDescent="0.25">
      <c r="A2165" s="260" t="s">
        <v>2209</v>
      </c>
      <c r="B2165" s="260" t="s">
        <v>2210</v>
      </c>
      <c r="C2165" s="260" t="s">
        <v>2211</v>
      </c>
      <c r="D2165" s="260" t="s">
        <v>567</v>
      </c>
      <c r="E2165" s="260" t="s">
        <v>17</v>
      </c>
      <c r="F2165" s="260" t="s">
        <v>17</v>
      </c>
      <c r="G2165" s="260" t="s">
        <v>17</v>
      </c>
      <c r="H2165" s="260" t="s">
        <v>17</v>
      </c>
      <c r="I2165" s="260" t="s">
        <v>17</v>
      </c>
      <c r="J2165" s="260" t="s">
        <v>3957</v>
      </c>
      <c r="K2165" s="260" t="s">
        <v>4115</v>
      </c>
      <c r="L2165" s="261">
        <v>45199</v>
      </c>
      <c r="M2165" s="260" t="s">
        <v>20</v>
      </c>
    </row>
    <row r="2166" spans="1:13" x14ac:dyDescent="0.25">
      <c r="A2166" s="258" t="s">
        <v>2209</v>
      </c>
      <c r="B2166" s="258" t="s">
        <v>2210</v>
      </c>
      <c r="C2166" s="258" t="s">
        <v>2211</v>
      </c>
      <c r="D2166" s="258" t="s">
        <v>558</v>
      </c>
      <c r="E2166" s="258" t="s">
        <v>17</v>
      </c>
      <c r="F2166" s="258" t="s">
        <v>17</v>
      </c>
      <c r="G2166" s="258" t="s">
        <v>17</v>
      </c>
      <c r="H2166" s="258" t="s">
        <v>17</v>
      </c>
      <c r="I2166" s="258" t="s">
        <v>17</v>
      </c>
      <c r="J2166" s="258" t="s">
        <v>3957</v>
      </c>
      <c r="K2166" s="258" t="s">
        <v>4116</v>
      </c>
      <c r="L2166" s="259">
        <v>45199</v>
      </c>
      <c r="M2166" s="258" t="s">
        <v>20</v>
      </c>
    </row>
    <row r="2167" spans="1:13" x14ac:dyDescent="0.25">
      <c r="A2167" s="260" t="s">
        <v>2209</v>
      </c>
      <c r="B2167" s="260" t="s">
        <v>2210</v>
      </c>
      <c r="C2167" s="260" t="s">
        <v>2211</v>
      </c>
      <c r="D2167" s="260" t="s">
        <v>47</v>
      </c>
      <c r="E2167" s="260">
        <v>3</v>
      </c>
      <c r="F2167" s="260" t="s">
        <v>4113</v>
      </c>
      <c r="G2167" s="260" t="s">
        <v>66</v>
      </c>
      <c r="H2167" s="260">
        <v>1</v>
      </c>
      <c r="I2167" s="260" t="s">
        <v>4071</v>
      </c>
      <c r="J2167" s="260" t="s">
        <v>4081</v>
      </c>
      <c r="K2167" s="260" t="s">
        <v>4117</v>
      </c>
      <c r="L2167" s="261">
        <v>45199</v>
      </c>
      <c r="M2167" s="260" t="s">
        <v>20</v>
      </c>
    </row>
    <row r="2168" spans="1:13" x14ac:dyDescent="0.25">
      <c r="A2168" s="258" t="s">
        <v>2209</v>
      </c>
      <c r="B2168" s="258" t="s">
        <v>2210</v>
      </c>
      <c r="C2168" s="258" t="s">
        <v>2211</v>
      </c>
      <c r="D2168" s="258" t="s">
        <v>26</v>
      </c>
      <c r="E2168" s="258" t="s">
        <v>17</v>
      </c>
      <c r="F2168" s="258" t="s">
        <v>17</v>
      </c>
      <c r="G2168" s="258" t="s">
        <v>17</v>
      </c>
      <c r="H2168" s="258" t="s">
        <v>17</v>
      </c>
      <c r="I2168" s="258" t="s">
        <v>17</v>
      </c>
      <c r="J2168" s="258" t="s">
        <v>3957</v>
      </c>
      <c r="K2168" s="258" t="s">
        <v>4118</v>
      </c>
      <c r="L2168" s="259">
        <v>45199</v>
      </c>
      <c r="M2168" s="258" t="s">
        <v>20</v>
      </c>
    </row>
    <row r="2169" spans="1:13" x14ac:dyDescent="0.25">
      <c r="A2169" s="260" t="s">
        <v>2209</v>
      </c>
      <c r="B2169" s="260" t="s">
        <v>2210</v>
      </c>
      <c r="C2169" s="260" t="s">
        <v>2211</v>
      </c>
      <c r="D2169" s="260" t="s">
        <v>28</v>
      </c>
      <c r="E2169" s="260" t="s">
        <v>17</v>
      </c>
      <c r="F2169" s="260" t="s">
        <v>17</v>
      </c>
      <c r="G2169" s="260" t="s">
        <v>17</v>
      </c>
      <c r="H2169" s="260" t="s">
        <v>17</v>
      </c>
      <c r="I2169" s="260" t="s">
        <v>17</v>
      </c>
      <c r="J2169" s="260" t="s">
        <v>3957</v>
      </c>
      <c r="K2169" s="260" t="s">
        <v>4119</v>
      </c>
      <c r="L2169" s="261">
        <v>45199</v>
      </c>
      <c r="M2169" s="260" t="s">
        <v>20</v>
      </c>
    </row>
    <row r="2170" spans="1:13" x14ac:dyDescent="0.25">
      <c r="A2170" s="258" t="s">
        <v>2209</v>
      </c>
      <c r="B2170" s="258" t="s">
        <v>2210</v>
      </c>
      <c r="C2170" s="258" t="s">
        <v>2211</v>
      </c>
      <c r="D2170" s="258" t="s">
        <v>38</v>
      </c>
      <c r="E2170" s="258" t="s">
        <v>17</v>
      </c>
      <c r="F2170" s="258" t="s">
        <v>17</v>
      </c>
      <c r="G2170" s="258" t="s">
        <v>17</v>
      </c>
      <c r="H2170" s="258" t="s">
        <v>17</v>
      </c>
      <c r="I2170" s="258" t="s">
        <v>17</v>
      </c>
      <c r="J2170" s="258" t="s">
        <v>3957</v>
      </c>
      <c r="K2170" s="258" t="s">
        <v>4120</v>
      </c>
      <c r="L2170" s="259">
        <v>45199</v>
      </c>
      <c r="M2170" s="258" t="s">
        <v>20</v>
      </c>
    </row>
    <row r="2171" spans="1:13" x14ac:dyDescent="0.25">
      <c r="A2171" s="260" t="s">
        <v>2209</v>
      </c>
      <c r="B2171" s="260" t="s">
        <v>2210</v>
      </c>
      <c r="C2171" s="260" t="s">
        <v>2211</v>
      </c>
      <c r="D2171" s="260" t="s">
        <v>16</v>
      </c>
      <c r="E2171" s="260" t="s">
        <v>17</v>
      </c>
      <c r="F2171" s="260" t="s">
        <v>17</v>
      </c>
      <c r="G2171" s="260" t="s">
        <v>17</v>
      </c>
      <c r="H2171" s="260" t="s">
        <v>17</v>
      </c>
      <c r="I2171" s="260" t="s">
        <v>17</v>
      </c>
      <c r="J2171" s="260" t="s">
        <v>3957</v>
      </c>
      <c r="K2171" s="260" t="s">
        <v>4121</v>
      </c>
      <c r="L2171" s="261">
        <v>45199</v>
      </c>
      <c r="M2171" s="260" t="s">
        <v>20</v>
      </c>
    </row>
    <row r="2172" spans="1:13" x14ac:dyDescent="0.25">
      <c r="A2172" s="258" t="s">
        <v>2209</v>
      </c>
      <c r="B2172" s="258" t="s">
        <v>2210</v>
      </c>
      <c r="C2172" s="258" t="s">
        <v>2211</v>
      </c>
      <c r="D2172" s="258" t="s">
        <v>21</v>
      </c>
      <c r="E2172" s="258" t="s">
        <v>17</v>
      </c>
      <c r="F2172" s="258" t="s">
        <v>17</v>
      </c>
      <c r="G2172" s="258" t="s">
        <v>17</v>
      </c>
      <c r="H2172" s="258" t="s">
        <v>17</v>
      </c>
      <c r="I2172" s="258" t="s">
        <v>17</v>
      </c>
      <c r="J2172" s="258" t="s">
        <v>3957</v>
      </c>
      <c r="K2172" s="258" t="s">
        <v>4122</v>
      </c>
      <c r="L2172" s="259">
        <v>45199</v>
      </c>
      <c r="M2172" s="258" t="s">
        <v>20</v>
      </c>
    </row>
    <row r="2173" spans="1:13" x14ac:dyDescent="0.25">
      <c r="A2173" s="260" t="s">
        <v>2209</v>
      </c>
      <c r="B2173" s="260" t="s">
        <v>2210</v>
      </c>
      <c r="C2173" s="260" t="s">
        <v>2211</v>
      </c>
      <c r="D2173" s="260" t="s">
        <v>1053</v>
      </c>
      <c r="E2173" s="260" t="s">
        <v>17</v>
      </c>
      <c r="F2173" s="260" t="s">
        <v>17</v>
      </c>
      <c r="G2173" s="260" t="s">
        <v>17</v>
      </c>
      <c r="H2173" s="260" t="s">
        <v>17</v>
      </c>
      <c r="I2173" s="260" t="s">
        <v>17</v>
      </c>
      <c r="J2173" s="260" t="s">
        <v>3957</v>
      </c>
      <c r="K2173" s="260" t="s">
        <v>4123</v>
      </c>
      <c r="L2173" s="261">
        <v>45199</v>
      </c>
      <c r="M2173" s="260" t="s">
        <v>20</v>
      </c>
    </row>
    <row r="2174" spans="1:13" x14ac:dyDescent="0.25">
      <c r="A2174" s="258" t="s">
        <v>2209</v>
      </c>
      <c r="B2174" s="258" t="s">
        <v>2210</v>
      </c>
      <c r="C2174" s="258" t="s">
        <v>2211</v>
      </c>
      <c r="D2174" s="258" t="s">
        <v>24</v>
      </c>
      <c r="E2174" s="258" t="s">
        <v>17</v>
      </c>
      <c r="F2174" s="258" t="s">
        <v>17</v>
      </c>
      <c r="G2174" s="258" t="s">
        <v>17</v>
      </c>
      <c r="H2174" s="258" t="s">
        <v>17</v>
      </c>
      <c r="I2174" s="258" t="s">
        <v>17</v>
      </c>
      <c r="J2174" s="258" t="s">
        <v>3957</v>
      </c>
      <c r="K2174" s="258" t="s">
        <v>4124</v>
      </c>
      <c r="L2174" s="259">
        <v>45199</v>
      </c>
      <c r="M2174" s="258" t="s">
        <v>20</v>
      </c>
    </row>
    <row r="2175" spans="1:13" x14ac:dyDescent="0.25">
      <c r="A2175" s="260" t="s">
        <v>2103</v>
      </c>
      <c r="B2175" s="260" t="s">
        <v>2104</v>
      </c>
      <c r="C2175" s="260" t="s">
        <v>2105</v>
      </c>
      <c r="D2175" s="260" t="s">
        <v>1297</v>
      </c>
      <c r="E2175" s="260">
        <v>34049588</v>
      </c>
      <c r="F2175" s="260" t="s">
        <v>4125</v>
      </c>
      <c r="G2175" s="260" t="s">
        <v>1219</v>
      </c>
      <c r="H2175" s="260">
        <v>2</v>
      </c>
      <c r="I2175" s="260" t="s">
        <v>4126</v>
      </c>
      <c r="J2175" s="260" t="s">
        <v>4092</v>
      </c>
      <c r="K2175" s="260" t="s">
        <v>4127</v>
      </c>
      <c r="L2175" s="261">
        <v>45199</v>
      </c>
      <c r="M2175" s="260" t="s">
        <v>20</v>
      </c>
    </row>
    <row r="2176" spans="1:13" x14ac:dyDescent="0.25">
      <c r="A2176" s="258" t="s">
        <v>2103</v>
      </c>
      <c r="B2176" s="258" t="s">
        <v>2104</v>
      </c>
      <c r="C2176" s="258" t="s">
        <v>2105</v>
      </c>
      <c r="D2176" s="258" t="s">
        <v>927</v>
      </c>
      <c r="E2176" s="258">
        <v>189315</v>
      </c>
      <c r="F2176" s="258" t="s">
        <v>4128</v>
      </c>
      <c r="G2176" s="258" t="s">
        <v>66</v>
      </c>
      <c r="H2176" s="258">
        <v>1</v>
      </c>
      <c r="I2176" s="258" t="s">
        <v>4129</v>
      </c>
      <c r="J2176" s="258" t="s">
        <v>4130</v>
      </c>
      <c r="K2176" s="258" t="s">
        <v>4131</v>
      </c>
      <c r="L2176" s="259">
        <v>45199</v>
      </c>
      <c r="M2176" s="258" t="s">
        <v>526</v>
      </c>
    </row>
    <row r="2177" spans="1:13" x14ac:dyDescent="0.25">
      <c r="A2177" s="260" t="s">
        <v>2103</v>
      </c>
      <c r="B2177" s="260" t="s">
        <v>2104</v>
      </c>
      <c r="C2177" s="260" t="s">
        <v>2105</v>
      </c>
      <c r="D2177" s="260" t="s">
        <v>1006</v>
      </c>
      <c r="E2177" s="260">
        <v>34049588</v>
      </c>
      <c r="F2177" s="260" t="s">
        <v>4125</v>
      </c>
      <c r="G2177" s="260" t="s">
        <v>1219</v>
      </c>
      <c r="H2177" s="260">
        <v>2</v>
      </c>
      <c r="I2177" s="260" t="s">
        <v>4126</v>
      </c>
      <c r="J2177" s="260" t="s">
        <v>4092</v>
      </c>
      <c r="K2177" s="260" t="s">
        <v>4132</v>
      </c>
      <c r="L2177" s="261">
        <v>45199</v>
      </c>
      <c r="M2177" s="260" t="s">
        <v>20</v>
      </c>
    </row>
    <row r="2178" spans="1:13" x14ac:dyDescent="0.25">
      <c r="A2178" s="258" t="s">
        <v>2103</v>
      </c>
      <c r="B2178" s="258" t="s">
        <v>2104</v>
      </c>
      <c r="C2178" s="258" t="s">
        <v>2105</v>
      </c>
      <c r="D2178" s="258" t="s">
        <v>932</v>
      </c>
      <c r="E2178" s="258">
        <v>14620812</v>
      </c>
      <c r="F2178" s="258" t="s">
        <v>4133</v>
      </c>
      <c r="G2178" s="258" t="s">
        <v>1219</v>
      </c>
      <c r="H2178" s="258">
        <v>2</v>
      </c>
      <c r="I2178" s="258" t="s">
        <v>4134</v>
      </c>
      <c r="J2178" s="258" t="s">
        <v>4135</v>
      </c>
      <c r="K2178" s="258" t="s">
        <v>4136</v>
      </c>
      <c r="L2178" s="259">
        <v>45199</v>
      </c>
      <c r="M2178" s="258" t="s">
        <v>20</v>
      </c>
    </row>
    <row r="2179" spans="1:13" x14ac:dyDescent="0.25">
      <c r="A2179" s="260" t="s">
        <v>2103</v>
      </c>
      <c r="B2179" s="260" t="s">
        <v>2104</v>
      </c>
      <c r="C2179" s="260" t="s">
        <v>2105</v>
      </c>
      <c r="D2179" s="260" t="s">
        <v>769</v>
      </c>
      <c r="E2179" s="260">
        <v>1540000</v>
      </c>
      <c r="F2179" s="260" t="s">
        <v>4067</v>
      </c>
      <c r="G2179" s="260" t="s">
        <v>1219</v>
      </c>
      <c r="H2179" s="260">
        <v>2</v>
      </c>
      <c r="I2179" s="260" t="s">
        <v>4025</v>
      </c>
      <c r="J2179" s="260" t="s">
        <v>4068</v>
      </c>
      <c r="K2179" s="260" t="s">
        <v>4137</v>
      </c>
      <c r="L2179" s="261">
        <v>45199</v>
      </c>
      <c r="M2179" s="260" t="s">
        <v>526</v>
      </c>
    </row>
    <row r="2180" spans="1:13" x14ac:dyDescent="0.25">
      <c r="A2180" s="258" t="s">
        <v>2103</v>
      </c>
      <c r="B2180" s="258" t="s">
        <v>2104</v>
      </c>
      <c r="C2180" s="258" t="s">
        <v>2105</v>
      </c>
      <c r="D2180" s="258" t="s">
        <v>40</v>
      </c>
      <c r="E2180" s="258" t="s">
        <v>17</v>
      </c>
      <c r="F2180" s="258" t="s">
        <v>17</v>
      </c>
      <c r="G2180" s="258" t="s">
        <v>17</v>
      </c>
      <c r="H2180" s="258" t="s">
        <v>17</v>
      </c>
      <c r="I2180" s="258" t="s">
        <v>17</v>
      </c>
      <c r="J2180" s="258" t="s">
        <v>3957</v>
      </c>
      <c r="K2180" s="258" t="s">
        <v>4138</v>
      </c>
      <c r="L2180" s="259">
        <v>45199</v>
      </c>
      <c r="M2180" s="258" t="s">
        <v>20</v>
      </c>
    </row>
    <row r="2181" spans="1:13" x14ac:dyDescent="0.25">
      <c r="A2181" s="260" t="s">
        <v>2103</v>
      </c>
      <c r="B2181" s="260" t="s">
        <v>2104</v>
      </c>
      <c r="C2181" s="260" t="s">
        <v>2105</v>
      </c>
      <c r="D2181" s="260" t="s">
        <v>544</v>
      </c>
      <c r="E2181" s="260">
        <v>1050000</v>
      </c>
      <c r="F2181" s="260" t="s">
        <v>4139</v>
      </c>
      <c r="G2181" s="260" t="s">
        <v>33</v>
      </c>
      <c r="H2181" s="260">
        <v>2</v>
      </c>
      <c r="I2181" s="260" t="s">
        <v>4140</v>
      </c>
      <c r="J2181" s="260" t="s">
        <v>4036</v>
      </c>
      <c r="K2181" s="260" t="s">
        <v>4141</v>
      </c>
      <c r="L2181" s="261">
        <v>45199</v>
      </c>
      <c r="M2181" s="260" t="s">
        <v>20</v>
      </c>
    </row>
    <row r="2182" spans="1:13" x14ac:dyDescent="0.25">
      <c r="A2182" s="258" t="s">
        <v>2103</v>
      </c>
      <c r="B2182" s="258" t="s">
        <v>2104</v>
      </c>
      <c r="C2182" s="258" t="s">
        <v>2105</v>
      </c>
      <c r="D2182" s="258" t="s">
        <v>1193</v>
      </c>
      <c r="E2182" s="258">
        <v>19428776</v>
      </c>
      <c r="F2182" s="258" t="s">
        <v>4142</v>
      </c>
      <c r="G2182" s="258" t="s">
        <v>33</v>
      </c>
      <c r="H2182" s="258">
        <v>2</v>
      </c>
      <c r="I2182" s="258" t="s">
        <v>4143</v>
      </c>
      <c r="J2182" s="258" t="s">
        <v>4038</v>
      </c>
      <c r="K2182" s="258" t="s">
        <v>4144</v>
      </c>
      <c r="L2182" s="259">
        <v>45199</v>
      </c>
      <c r="M2182" s="258" t="s">
        <v>20</v>
      </c>
    </row>
    <row r="2183" spans="1:13" x14ac:dyDescent="0.25">
      <c r="A2183" s="260" t="s">
        <v>2103</v>
      </c>
      <c r="B2183" s="260" t="s">
        <v>2104</v>
      </c>
      <c r="C2183" s="260" t="s">
        <v>2105</v>
      </c>
      <c r="D2183" s="260" t="s">
        <v>569</v>
      </c>
      <c r="E2183" s="260">
        <v>13570812</v>
      </c>
      <c r="F2183" s="260" t="s">
        <v>4142</v>
      </c>
      <c r="G2183" s="260" t="s">
        <v>1219</v>
      </c>
      <c r="H2183" s="260">
        <v>2</v>
      </c>
      <c r="I2183" s="260" t="s">
        <v>4145</v>
      </c>
      <c r="J2183" s="260" t="s">
        <v>4040</v>
      </c>
      <c r="K2183" s="260" t="s">
        <v>4146</v>
      </c>
      <c r="L2183" s="261">
        <v>45199</v>
      </c>
      <c r="M2183" s="260" t="s">
        <v>20</v>
      </c>
    </row>
    <row r="2184" spans="1:13" x14ac:dyDescent="0.25">
      <c r="A2184" s="258" t="s">
        <v>2103</v>
      </c>
      <c r="B2184" s="258" t="s">
        <v>2104</v>
      </c>
      <c r="C2184" s="258" t="s">
        <v>2105</v>
      </c>
      <c r="D2184" s="258" t="s">
        <v>562</v>
      </c>
      <c r="E2184" s="258">
        <v>1050000</v>
      </c>
      <c r="F2184" s="258" t="s">
        <v>4034</v>
      </c>
      <c r="G2184" s="258" t="s">
        <v>1219</v>
      </c>
      <c r="H2184" s="258">
        <v>2</v>
      </c>
      <c r="I2184" s="258" t="s">
        <v>4071</v>
      </c>
      <c r="J2184" s="258" t="s">
        <v>4036</v>
      </c>
      <c r="K2184" s="258" t="s">
        <v>4147</v>
      </c>
      <c r="L2184" s="259">
        <v>45199</v>
      </c>
      <c r="M2184" s="258" t="s">
        <v>20</v>
      </c>
    </row>
    <row r="2185" spans="1:13" x14ac:dyDescent="0.25">
      <c r="A2185" s="260" t="s">
        <v>2103</v>
      </c>
      <c r="B2185" s="260" t="s">
        <v>2104</v>
      </c>
      <c r="C2185" s="260" t="s">
        <v>2105</v>
      </c>
      <c r="D2185" s="260" t="s">
        <v>567</v>
      </c>
      <c r="E2185" s="260" t="s">
        <v>17</v>
      </c>
      <c r="F2185" s="260" t="s">
        <v>683</v>
      </c>
      <c r="G2185" s="260" t="s">
        <v>17</v>
      </c>
      <c r="H2185" s="260" t="s">
        <v>17</v>
      </c>
      <c r="I2185" s="260" t="s">
        <v>17</v>
      </c>
      <c r="J2185" s="260" t="s">
        <v>3957</v>
      </c>
      <c r="K2185" s="260" t="s">
        <v>4148</v>
      </c>
      <c r="L2185" s="261">
        <v>45199</v>
      </c>
      <c r="M2185" s="260" t="s">
        <v>20</v>
      </c>
    </row>
    <row r="2186" spans="1:13" x14ac:dyDescent="0.25">
      <c r="A2186" s="258" t="s">
        <v>2103</v>
      </c>
      <c r="B2186" s="258" t="s">
        <v>2104</v>
      </c>
      <c r="C2186" s="258" t="s">
        <v>2105</v>
      </c>
      <c r="D2186" s="258" t="s">
        <v>558</v>
      </c>
      <c r="E2186" s="258" t="s">
        <v>17</v>
      </c>
      <c r="F2186" s="258" t="s">
        <v>683</v>
      </c>
      <c r="G2186" s="258" t="s">
        <v>17</v>
      </c>
      <c r="H2186" s="258" t="s">
        <v>17</v>
      </c>
      <c r="I2186" s="258" t="s">
        <v>17</v>
      </c>
      <c r="J2186" s="258" t="s">
        <v>3957</v>
      </c>
      <c r="K2186" s="258" t="s">
        <v>4149</v>
      </c>
      <c r="L2186" s="259">
        <v>45199</v>
      </c>
      <c r="M2186" s="258" t="s">
        <v>20</v>
      </c>
    </row>
    <row r="2187" spans="1:13" x14ac:dyDescent="0.25">
      <c r="A2187" s="260" t="s">
        <v>2103</v>
      </c>
      <c r="B2187" s="260" t="s">
        <v>2104</v>
      </c>
      <c r="C2187" s="260" t="s">
        <v>2105</v>
      </c>
      <c r="D2187" s="260" t="s">
        <v>47</v>
      </c>
      <c r="E2187" s="260">
        <v>3</v>
      </c>
      <c r="F2187" s="260" t="s">
        <v>4034</v>
      </c>
      <c r="G2187" s="260" t="s">
        <v>66</v>
      </c>
      <c r="H2187" s="260">
        <v>1</v>
      </c>
      <c r="I2187" s="260" t="s">
        <v>4071</v>
      </c>
      <c r="J2187" s="260" t="s">
        <v>4081</v>
      </c>
      <c r="K2187" s="260" t="s">
        <v>4150</v>
      </c>
      <c r="L2187" s="261">
        <v>45199</v>
      </c>
      <c r="M2187" s="260" t="s">
        <v>20</v>
      </c>
    </row>
    <row r="2188" spans="1:13" x14ac:dyDescent="0.25">
      <c r="A2188" s="258" t="s">
        <v>2103</v>
      </c>
      <c r="B2188" s="258" t="s">
        <v>2104</v>
      </c>
      <c r="C2188" s="258" t="s">
        <v>2105</v>
      </c>
      <c r="D2188" s="258" t="s">
        <v>26</v>
      </c>
      <c r="E2188" s="258" t="s">
        <v>17</v>
      </c>
      <c r="F2188" s="258" t="s">
        <v>17</v>
      </c>
      <c r="G2188" s="258" t="s">
        <v>17</v>
      </c>
      <c r="H2188" s="258" t="s">
        <v>17</v>
      </c>
      <c r="I2188" s="258" t="s">
        <v>17</v>
      </c>
      <c r="J2188" s="258" t="s">
        <v>3957</v>
      </c>
      <c r="K2188" s="258" t="s">
        <v>4151</v>
      </c>
      <c r="L2188" s="259">
        <v>45199</v>
      </c>
      <c r="M2188" s="258" t="s">
        <v>20</v>
      </c>
    </row>
    <row r="2189" spans="1:13" x14ac:dyDescent="0.25">
      <c r="A2189" s="260" t="s">
        <v>2103</v>
      </c>
      <c r="B2189" s="260" t="s">
        <v>2104</v>
      </c>
      <c r="C2189" s="260" t="s">
        <v>2105</v>
      </c>
      <c r="D2189" s="260" t="s">
        <v>28</v>
      </c>
      <c r="E2189" s="260" t="s">
        <v>17</v>
      </c>
      <c r="F2189" s="260" t="s">
        <v>17</v>
      </c>
      <c r="G2189" s="260" t="s">
        <v>17</v>
      </c>
      <c r="H2189" s="260" t="s">
        <v>17</v>
      </c>
      <c r="I2189" s="260" t="s">
        <v>17</v>
      </c>
      <c r="J2189" s="260" t="s">
        <v>3957</v>
      </c>
      <c r="K2189" s="260" t="s">
        <v>4152</v>
      </c>
      <c r="L2189" s="261">
        <v>45199</v>
      </c>
      <c r="M2189" s="260" t="s">
        <v>20</v>
      </c>
    </row>
    <row r="2190" spans="1:13" x14ac:dyDescent="0.25">
      <c r="A2190" s="258" t="s">
        <v>2103</v>
      </c>
      <c r="B2190" s="258" t="s">
        <v>2104</v>
      </c>
      <c r="C2190" s="258" t="s">
        <v>2105</v>
      </c>
      <c r="D2190" s="258" t="s">
        <v>38</v>
      </c>
      <c r="E2190" s="258" t="s">
        <v>17</v>
      </c>
      <c r="F2190" s="258" t="s">
        <v>17</v>
      </c>
      <c r="G2190" s="258" t="s">
        <v>17</v>
      </c>
      <c r="H2190" s="258" t="s">
        <v>17</v>
      </c>
      <c r="I2190" s="258" t="s">
        <v>17</v>
      </c>
      <c r="J2190" s="258" t="s">
        <v>3957</v>
      </c>
      <c r="K2190" s="258" t="s">
        <v>4153</v>
      </c>
      <c r="L2190" s="259">
        <v>45199</v>
      </c>
      <c r="M2190" s="258" t="s">
        <v>20</v>
      </c>
    </row>
    <row r="2191" spans="1:13" x14ac:dyDescent="0.25">
      <c r="A2191" s="260" t="s">
        <v>2103</v>
      </c>
      <c r="B2191" s="260" t="s">
        <v>2104</v>
      </c>
      <c r="C2191" s="260" t="s">
        <v>2105</v>
      </c>
      <c r="D2191" s="260" t="s">
        <v>16</v>
      </c>
      <c r="E2191" s="260" t="s">
        <v>17</v>
      </c>
      <c r="F2191" s="260" t="s">
        <v>17</v>
      </c>
      <c r="G2191" s="260" t="s">
        <v>17</v>
      </c>
      <c r="H2191" s="260" t="s">
        <v>17</v>
      </c>
      <c r="I2191" s="260" t="s">
        <v>17</v>
      </c>
      <c r="J2191" s="260" t="s">
        <v>3957</v>
      </c>
      <c r="K2191" s="260" t="s">
        <v>4154</v>
      </c>
      <c r="L2191" s="261">
        <v>45199</v>
      </c>
      <c r="M2191" s="260" t="s">
        <v>20</v>
      </c>
    </row>
    <row r="2192" spans="1:13" x14ac:dyDescent="0.25">
      <c r="A2192" s="258" t="s">
        <v>2103</v>
      </c>
      <c r="B2192" s="258" t="s">
        <v>2104</v>
      </c>
      <c r="C2192" s="258" t="s">
        <v>2105</v>
      </c>
      <c r="D2192" s="258" t="s">
        <v>21</v>
      </c>
      <c r="E2192" s="258" t="s">
        <v>17</v>
      </c>
      <c r="F2192" s="258" t="s">
        <v>17</v>
      </c>
      <c r="G2192" s="258" t="s">
        <v>17</v>
      </c>
      <c r="H2192" s="258" t="s">
        <v>17</v>
      </c>
      <c r="I2192" s="258" t="s">
        <v>17</v>
      </c>
      <c r="J2192" s="258" t="s">
        <v>3957</v>
      </c>
      <c r="K2192" s="258" t="s">
        <v>4155</v>
      </c>
      <c r="L2192" s="259">
        <v>45199</v>
      </c>
      <c r="M2192" s="258" t="s">
        <v>20</v>
      </c>
    </row>
    <row r="2193" spans="1:13" x14ac:dyDescent="0.25">
      <c r="A2193" s="260" t="s">
        <v>2103</v>
      </c>
      <c r="B2193" s="260" t="s">
        <v>2104</v>
      </c>
      <c r="C2193" s="260" t="s">
        <v>2105</v>
      </c>
      <c r="D2193" s="260" t="s">
        <v>1053</v>
      </c>
      <c r="E2193" s="260" t="s">
        <v>17</v>
      </c>
      <c r="F2193" s="260" t="s">
        <v>17</v>
      </c>
      <c r="G2193" s="260" t="s">
        <v>17</v>
      </c>
      <c r="H2193" s="260" t="s">
        <v>17</v>
      </c>
      <c r="I2193" s="260" t="s">
        <v>17</v>
      </c>
      <c r="J2193" s="260" t="s">
        <v>3957</v>
      </c>
      <c r="K2193" s="260" t="s">
        <v>4156</v>
      </c>
      <c r="L2193" s="261">
        <v>45199</v>
      </c>
      <c r="M2193" s="260" t="s">
        <v>20</v>
      </c>
    </row>
    <row r="2194" spans="1:13" x14ac:dyDescent="0.25">
      <c r="A2194" s="258" t="s">
        <v>2103</v>
      </c>
      <c r="B2194" s="258" t="s">
        <v>2104</v>
      </c>
      <c r="C2194" s="258" t="s">
        <v>2105</v>
      </c>
      <c r="D2194" s="258" t="s">
        <v>24</v>
      </c>
      <c r="E2194" s="258" t="s">
        <v>17</v>
      </c>
      <c r="F2194" s="258" t="s">
        <v>17</v>
      </c>
      <c r="G2194" s="258" t="s">
        <v>17</v>
      </c>
      <c r="H2194" s="258" t="s">
        <v>17</v>
      </c>
      <c r="I2194" s="258" t="s">
        <v>17</v>
      </c>
      <c r="J2194" s="258" t="s">
        <v>3957</v>
      </c>
      <c r="K2194" s="258" t="s">
        <v>4157</v>
      </c>
      <c r="L2194" s="259">
        <v>45199</v>
      </c>
      <c r="M2194" s="258" t="s">
        <v>20</v>
      </c>
    </row>
    <row r="2195" spans="1:13" x14ac:dyDescent="0.25">
      <c r="A2195" s="260" t="s">
        <v>2115</v>
      </c>
      <c r="B2195" s="260" t="s">
        <v>2116</v>
      </c>
      <c r="C2195" s="260" t="s">
        <v>2117</v>
      </c>
      <c r="D2195" s="260" t="s">
        <v>1297</v>
      </c>
      <c r="E2195" s="260">
        <v>1531044</v>
      </c>
      <c r="F2195" s="260" t="s">
        <v>4158</v>
      </c>
      <c r="G2195" s="260" t="s">
        <v>1219</v>
      </c>
      <c r="H2195" s="260">
        <v>2</v>
      </c>
      <c r="I2195" s="260" t="s">
        <v>4159</v>
      </c>
      <c r="J2195" s="260" t="s">
        <v>4160</v>
      </c>
      <c r="K2195" s="260" t="s">
        <v>4161</v>
      </c>
      <c r="L2195" s="261">
        <v>45199</v>
      </c>
      <c r="M2195" s="260" t="s">
        <v>526</v>
      </c>
    </row>
    <row r="2196" spans="1:13" x14ac:dyDescent="0.25">
      <c r="A2196" s="258" t="s">
        <v>2115</v>
      </c>
      <c r="B2196" s="258" t="s">
        <v>2116</v>
      </c>
      <c r="C2196" s="258" t="s">
        <v>2117</v>
      </c>
      <c r="D2196" s="258" t="s">
        <v>927</v>
      </c>
      <c r="E2196" s="258">
        <v>5130</v>
      </c>
      <c r="F2196" s="258" t="s">
        <v>4162</v>
      </c>
      <c r="G2196" s="258" t="s">
        <v>66</v>
      </c>
      <c r="H2196" s="258">
        <v>1</v>
      </c>
      <c r="I2196" s="258" t="s">
        <v>4163</v>
      </c>
      <c r="J2196" s="258" t="s">
        <v>4095</v>
      </c>
      <c r="K2196" s="258" t="s">
        <v>4164</v>
      </c>
      <c r="L2196" s="259">
        <v>45199</v>
      </c>
      <c r="M2196" s="258" t="s">
        <v>526</v>
      </c>
    </row>
    <row r="2197" spans="1:13" x14ac:dyDescent="0.25">
      <c r="A2197" s="260" t="s">
        <v>2115</v>
      </c>
      <c r="B2197" s="260" t="s">
        <v>2116</v>
      </c>
      <c r="C2197" s="260" t="s">
        <v>2117</v>
      </c>
      <c r="D2197" s="260" t="s">
        <v>1006</v>
      </c>
      <c r="E2197" s="260">
        <v>1531044</v>
      </c>
      <c r="F2197" s="260" t="s">
        <v>4158</v>
      </c>
      <c r="G2197" s="260" t="s">
        <v>33</v>
      </c>
      <c r="H2197" s="260">
        <v>2</v>
      </c>
      <c r="I2197" s="260" t="s">
        <v>4159</v>
      </c>
      <c r="J2197" s="260" t="s">
        <v>4160</v>
      </c>
      <c r="K2197" s="260" t="s">
        <v>4165</v>
      </c>
      <c r="L2197" s="261">
        <v>45199</v>
      </c>
      <c r="M2197" s="260" t="s">
        <v>526</v>
      </c>
    </row>
    <row r="2198" spans="1:13" x14ac:dyDescent="0.25">
      <c r="A2198" s="258" t="s">
        <v>2115</v>
      </c>
      <c r="B2198" s="258" t="s">
        <v>2116</v>
      </c>
      <c r="C2198" s="258" t="s">
        <v>2117</v>
      </c>
      <c r="D2198" s="258" t="s">
        <v>932</v>
      </c>
      <c r="E2198" s="258">
        <v>212016</v>
      </c>
      <c r="F2198" s="258" t="s">
        <v>4166</v>
      </c>
      <c r="G2198" s="258" t="s">
        <v>33</v>
      </c>
      <c r="H2198" s="258">
        <v>2</v>
      </c>
      <c r="I2198" s="258" t="s">
        <v>4167</v>
      </c>
      <c r="J2198" s="258" t="s">
        <v>4168</v>
      </c>
      <c r="K2198" s="258" t="s">
        <v>4169</v>
      </c>
      <c r="L2198" s="259">
        <v>45199</v>
      </c>
      <c r="M2198" s="258" t="s">
        <v>20</v>
      </c>
    </row>
    <row r="2199" spans="1:13" x14ac:dyDescent="0.25">
      <c r="A2199" s="260" t="s">
        <v>2115</v>
      </c>
      <c r="B2199" s="260" t="s">
        <v>2116</v>
      </c>
      <c r="C2199" s="260" t="s">
        <v>2117</v>
      </c>
      <c r="D2199" s="260" t="s">
        <v>769</v>
      </c>
      <c r="E2199" s="260">
        <v>36200</v>
      </c>
      <c r="F2199" s="260" t="s">
        <v>4067</v>
      </c>
      <c r="G2199" s="260" t="s">
        <v>1219</v>
      </c>
      <c r="H2199" s="260">
        <v>2</v>
      </c>
      <c r="I2199" s="260" t="s">
        <v>4025</v>
      </c>
      <c r="J2199" s="260" t="s">
        <v>4068</v>
      </c>
      <c r="K2199" s="260" t="s">
        <v>4170</v>
      </c>
      <c r="L2199" s="261">
        <v>45199</v>
      </c>
      <c r="M2199" s="260" t="s">
        <v>20</v>
      </c>
    </row>
    <row r="2200" spans="1:13" x14ac:dyDescent="0.25">
      <c r="A2200" s="258" t="s">
        <v>2115</v>
      </c>
      <c r="B2200" s="258" t="s">
        <v>2116</v>
      </c>
      <c r="C2200" s="258" t="s">
        <v>2117</v>
      </c>
      <c r="D2200" s="258" t="s">
        <v>40</v>
      </c>
      <c r="E2200" s="258" t="s">
        <v>17</v>
      </c>
      <c r="F2200" s="258" t="s">
        <v>17</v>
      </c>
      <c r="G2200" s="258" t="s">
        <v>17</v>
      </c>
      <c r="H2200" s="258" t="s">
        <v>17</v>
      </c>
      <c r="I2200" s="258" t="s">
        <v>17</v>
      </c>
      <c r="J2200" s="258" t="s">
        <v>3957</v>
      </c>
      <c r="K2200" s="258" t="s">
        <v>4171</v>
      </c>
      <c r="L2200" s="259">
        <v>45199</v>
      </c>
      <c r="M2200" s="258" t="s">
        <v>20</v>
      </c>
    </row>
    <row r="2201" spans="1:13" x14ac:dyDescent="0.25">
      <c r="A2201" s="260" t="s">
        <v>2115</v>
      </c>
      <c r="B2201" s="260" t="s">
        <v>2116</v>
      </c>
      <c r="C2201" s="260" t="s">
        <v>2117</v>
      </c>
      <c r="D2201" s="260" t="s">
        <v>544</v>
      </c>
      <c r="E2201" s="260">
        <v>37700</v>
      </c>
      <c r="F2201" s="260" t="s">
        <v>4034</v>
      </c>
      <c r="G2201" s="260" t="s">
        <v>1219</v>
      </c>
      <c r="H2201" s="260">
        <v>2</v>
      </c>
      <c r="I2201" s="260" t="s">
        <v>4140</v>
      </c>
      <c r="J2201" s="260" t="s">
        <v>4036</v>
      </c>
      <c r="K2201" s="260" t="s">
        <v>4172</v>
      </c>
      <c r="L2201" s="261">
        <v>45199</v>
      </c>
      <c r="M2201" s="260" t="s">
        <v>20</v>
      </c>
    </row>
    <row r="2202" spans="1:13" x14ac:dyDescent="0.25">
      <c r="A2202" s="258" t="s">
        <v>2115</v>
      </c>
      <c r="B2202" s="258" t="s">
        <v>2116</v>
      </c>
      <c r="C2202" s="258" t="s">
        <v>2117</v>
      </c>
      <c r="D2202" s="258" t="s">
        <v>1193</v>
      </c>
      <c r="E2202" s="258">
        <v>1319028</v>
      </c>
      <c r="F2202" s="258" t="s">
        <v>4034</v>
      </c>
      <c r="G2202" s="258" t="s">
        <v>33</v>
      </c>
      <c r="H2202" s="258">
        <v>2</v>
      </c>
      <c r="I2202" s="258" t="s">
        <v>4140</v>
      </c>
      <c r="J2202" s="258" t="s">
        <v>4038</v>
      </c>
      <c r="K2202" s="258" t="s">
        <v>4173</v>
      </c>
      <c r="L2202" s="259">
        <v>45199</v>
      </c>
      <c r="M2202" s="258" t="s">
        <v>20</v>
      </c>
    </row>
    <row r="2203" spans="1:13" x14ac:dyDescent="0.25">
      <c r="A2203" s="260" t="s">
        <v>2115</v>
      </c>
      <c r="B2203" s="260" t="s">
        <v>2116</v>
      </c>
      <c r="C2203" s="260" t="s">
        <v>2117</v>
      </c>
      <c r="D2203" s="260" t="s">
        <v>569</v>
      </c>
      <c r="E2203" s="260">
        <v>174316</v>
      </c>
      <c r="F2203" s="260" t="s">
        <v>4034</v>
      </c>
      <c r="G2203" s="260" t="s">
        <v>33</v>
      </c>
      <c r="H2203" s="260">
        <v>2</v>
      </c>
      <c r="I2203" s="260" t="s">
        <v>4140</v>
      </c>
      <c r="J2203" s="260" t="s">
        <v>4040</v>
      </c>
      <c r="K2203" s="260" t="s">
        <v>4174</v>
      </c>
      <c r="L2203" s="261">
        <v>45199</v>
      </c>
      <c r="M2203" s="260" t="s">
        <v>20</v>
      </c>
    </row>
    <row r="2204" spans="1:13" x14ac:dyDescent="0.25">
      <c r="A2204" s="258" t="s">
        <v>2115</v>
      </c>
      <c r="B2204" s="258" t="s">
        <v>2116</v>
      </c>
      <c r="C2204" s="258" t="s">
        <v>2117</v>
      </c>
      <c r="D2204" s="258" t="s">
        <v>562</v>
      </c>
      <c r="E2204" s="258">
        <v>37700</v>
      </c>
      <c r="F2204" s="258" t="s">
        <v>4034</v>
      </c>
      <c r="G2204" s="258" t="s">
        <v>66</v>
      </c>
      <c r="H2204" s="258">
        <v>1</v>
      </c>
      <c r="I2204" s="258" t="s">
        <v>4140</v>
      </c>
      <c r="J2204" s="258" t="s">
        <v>4036</v>
      </c>
      <c r="K2204" s="258" t="s">
        <v>4175</v>
      </c>
      <c r="L2204" s="259">
        <v>45199</v>
      </c>
      <c r="M2204" s="258" t="s">
        <v>20</v>
      </c>
    </row>
    <row r="2205" spans="1:13" x14ac:dyDescent="0.25">
      <c r="A2205" s="260" t="s">
        <v>2115</v>
      </c>
      <c r="B2205" s="260" t="s">
        <v>2116</v>
      </c>
      <c r="C2205" s="260" t="s">
        <v>2117</v>
      </c>
      <c r="D2205" s="260" t="s">
        <v>567</v>
      </c>
      <c r="E2205" s="260" t="s">
        <v>17</v>
      </c>
      <c r="F2205" s="260" t="s">
        <v>17</v>
      </c>
      <c r="G2205" s="260" t="s">
        <v>17</v>
      </c>
      <c r="H2205" s="260" t="s">
        <v>17</v>
      </c>
      <c r="I2205" s="260" t="s">
        <v>17</v>
      </c>
      <c r="J2205" s="260" t="s">
        <v>3957</v>
      </c>
      <c r="K2205" s="260" t="s">
        <v>4176</v>
      </c>
      <c r="L2205" s="261">
        <v>45199</v>
      </c>
      <c r="M2205" s="260" t="s">
        <v>20</v>
      </c>
    </row>
    <row r="2206" spans="1:13" x14ac:dyDescent="0.25">
      <c r="A2206" s="258" t="s">
        <v>2115</v>
      </c>
      <c r="B2206" s="258" t="s">
        <v>2116</v>
      </c>
      <c r="C2206" s="258" t="s">
        <v>2117</v>
      </c>
      <c r="D2206" s="258" t="s">
        <v>558</v>
      </c>
      <c r="E2206" s="258" t="s">
        <v>17</v>
      </c>
      <c r="F2206" s="258" t="s">
        <v>17</v>
      </c>
      <c r="G2206" s="258" t="s">
        <v>17</v>
      </c>
      <c r="H2206" s="258" t="s">
        <v>17</v>
      </c>
      <c r="I2206" s="258" t="s">
        <v>17</v>
      </c>
      <c r="J2206" s="258" t="s">
        <v>3957</v>
      </c>
      <c r="K2206" s="258" t="s">
        <v>4177</v>
      </c>
      <c r="L2206" s="259">
        <v>45199</v>
      </c>
      <c r="M2206" s="258" t="s">
        <v>20</v>
      </c>
    </row>
    <row r="2207" spans="1:13" x14ac:dyDescent="0.25">
      <c r="A2207" s="260" t="s">
        <v>2115</v>
      </c>
      <c r="B2207" s="260" t="s">
        <v>2116</v>
      </c>
      <c r="C2207" s="260" t="s">
        <v>2117</v>
      </c>
      <c r="D2207" s="260" t="s">
        <v>47</v>
      </c>
      <c r="E2207" s="260">
        <v>3</v>
      </c>
      <c r="F2207" s="260" t="s">
        <v>4178</v>
      </c>
      <c r="G2207" s="260" t="s">
        <v>33</v>
      </c>
      <c r="H2207" s="260">
        <v>2</v>
      </c>
      <c r="I2207" s="260" t="s">
        <v>4140</v>
      </c>
      <c r="J2207" s="260" t="s">
        <v>4081</v>
      </c>
      <c r="K2207" s="260" t="s">
        <v>4179</v>
      </c>
      <c r="L2207" s="261">
        <v>45199</v>
      </c>
      <c r="M2207" s="260" t="s">
        <v>20</v>
      </c>
    </row>
    <row r="2208" spans="1:13" x14ac:dyDescent="0.25">
      <c r="A2208" s="258" t="s">
        <v>2115</v>
      </c>
      <c r="B2208" s="258" t="s">
        <v>2116</v>
      </c>
      <c r="C2208" s="258" t="s">
        <v>2117</v>
      </c>
      <c r="D2208" s="258" t="s">
        <v>26</v>
      </c>
      <c r="E2208" s="258" t="s">
        <v>17</v>
      </c>
      <c r="F2208" s="258" t="s">
        <v>17</v>
      </c>
      <c r="G2208" s="258" t="s">
        <v>17</v>
      </c>
      <c r="H2208" s="258" t="s">
        <v>17</v>
      </c>
      <c r="I2208" s="258" t="s">
        <v>17</v>
      </c>
      <c r="J2208" s="258" t="s">
        <v>3957</v>
      </c>
      <c r="K2208" s="258" t="s">
        <v>4180</v>
      </c>
      <c r="L2208" s="259">
        <v>45199</v>
      </c>
      <c r="M2208" s="258" t="s">
        <v>20</v>
      </c>
    </row>
    <row r="2209" spans="1:13" x14ac:dyDescent="0.25">
      <c r="A2209" s="260" t="s">
        <v>2115</v>
      </c>
      <c r="B2209" s="260" t="s">
        <v>2116</v>
      </c>
      <c r="C2209" s="260" t="s">
        <v>2117</v>
      </c>
      <c r="D2209" s="260" t="s">
        <v>28</v>
      </c>
      <c r="E2209" s="260" t="s">
        <v>17</v>
      </c>
      <c r="F2209" s="260" t="s">
        <v>17</v>
      </c>
      <c r="G2209" s="260" t="s">
        <v>17</v>
      </c>
      <c r="H2209" s="260" t="s">
        <v>17</v>
      </c>
      <c r="I2209" s="260" t="s">
        <v>17</v>
      </c>
      <c r="J2209" s="260" t="s">
        <v>3957</v>
      </c>
      <c r="K2209" s="260" t="s">
        <v>4181</v>
      </c>
      <c r="L2209" s="261">
        <v>45199</v>
      </c>
      <c r="M2209" s="260" t="s">
        <v>20</v>
      </c>
    </row>
    <row r="2210" spans="1:13" x14ac:dyDescent="0.25">
      <c r="A2210" s="258" t="s">
        <v>2115</v>
      </c>
      <c r="B2210" s="258" t="s">
        <v>2116</v>
      </c>
      <c r="C2210" s="258" t="s">
        <v>2117</v>
      </c>
      <c r="D2210" s="258" t="s">
        <v>38</v>
      </c>
      <c r="E2210" s="258" t="s">
        <v>17</v>
      </c>
      <c r="F2210" s="258" t="s">
        <v>17</v>
      </c>
      <c r="G2210" s="258" t="s">
        <v>17</v>
      </c>
      <c r="H2210" s="258" t="s">
        <v>17</v>
      </c>
      <c r="I2210" s="258" t="s">
        <v>17</v>
      </c>
      <c r="J2210" s="258" t="s">
        <v>3957</v>
      </c>
      <c r="K2210" s="258" t="s">
        <v>4182</v>
      </c>
      <c r="L2210" s="259">
        <v>45199</v>
      </c>
      <c r="M2210" s="258" t="s">
        <v>20</v>
      </c>
    </row>
    <row r="2211" spans="1:13" x14ac:dyDescent="0.25">
      <c r="A2211" s="260" t="s">
        <v>2115</v>
      </c>
      <c r="B2211" s="260" t="s">
        <v>2116</v>
      </c>
      <c r="C2211" s="260" t="s">
        <v>2117</v>
      </c>
      <c r="D2211" s="260" t="s">
        <v>16</v>
      </c>
      <c r="E2211" s="260" t="s">
        <v>17</v>
      </c>
      <c r="F2211" s="260" t="s">
        <v>17</v>
      </c>
      <c r="G2211" s="260" t="s">
        <v>17</v>
      </c>
      <c r="H2211" s="260" t="s">
        <v>17</v>
      </c>
      <c r="I2211" s="260" t="s">
        <v>17</v>
      </c>
      <c r="J2211" s="260" t="s">
        <v>3957</v>
      </c>
      <c r="K2211" s="260" t="s">
        <v>4183</v>
      </c>
      <c r="L2211" s="261">
        <v>45199</v>
      </c>
      <c r="M2211" s="260" t="s">
        <v>20</v>
      </c>
    </row>
    <row r="2212" spans="1:13" x14ac:dyDescent="0.25">
      <c r="A2212" s="258" t="s">
        <v>2115</v>
      </c>
      <c r="B2212" s="258" t="s">
        <v>2116</v>
      </c>
      <c r="C2212" s="258" t="s">
        <v>2117</v>
      </c>
      <c r="D2212" s="258" t="s">
        <v>21</v>
      </c>
      <c r="E2212" s="258" t="s">
        <v>17</v>
      </c>
      <c r="F2212" s="258" t="s">
        <v>17</v>
      </c>
      <c r="G2212" s="258" t="s">
        <v>17</v>
      </c>
      <c r="H2212" s="258" t="s">
        <v>17</v>
      </c>
      <c r="I2212" s="258" t="s">
        <v>17</v>
      </c>
      <c r="J2212" s="258" t="s">
        <v>3957</v>
      </c>
      <c r="K2212" s="258" t="s">
        <v>4184</v>
      </c>
      <c r="L2212" s="259">
        <v>45199</v>
      </c>
      <c r="M2212" s="258" t="s">
        <v>20</v>
      </c>
    </row>
    <row r="2213" spans="1:13" x14ac:dyDescent="0.25">
      <c r="A2213" s="260" t="s">
        <v>2115</v>
      </c>
      <c r="B2213" s="260" t="s">
        <v>2116</v>
      </c>
      <c r="C2213" s="260" t="s">
        <v>2117</v>
      </c>
      <c r="D2213" s="260" t="s">
        <v>1053</v>
      </c>
      <c r="E2213" s="260" t="s">
        <v>17</v>
      </c>
      <c r="F2213" s="260" t="s">
        <v>17</v>
      </c>
      <c r="G2213" s="260" t="s">
        <v>17</v>
      </c>
      <c r="H2213" s="260" t="s">
        <v>17</v>
      </c>
      <c r="I2213" s="260" t="s">
        <v>17</v>
      </c>
      <c r="J2213" s="260" t="s">
        <v>3957</v>
      </c>
      <c r="K2213" s="260" t="s">
        <v>4185</v>
      </c>
      <c r="L2213" s="261">
        <v>45199</v>
      </c>
      <c r="M2213" s="260" t="s">
        <v>20</v>
      </c>
    </row>
    <row r="2214" spans="1:13" x14ac:dyDescent="0.25">
      <c r="A2214" s="258" t="s">
        <v>2115</v>
      </c>
      <c r="B2214" s="258" t="s">
        <v>2116</v>
      </c>
      <c r="C2214" s="258" t="s">
        <v>2117</v>
      </c>
      <c r="D2214" s="258" t="s">
        <v>24</v>
      </c>
      <c r="E2214" s="258" t="s">
        <v>17</v>
      </c>
      <c r="F2214" s="258" t="s">
        <v>17</v>
      </c>
      <c r="G2214" s="258" t="s">
        <v>17</v>
      </c>
      <c r="H2214" s="258" t="s">
        <v>17</v>
      </c>
      <c r="I2214" s="258" t="s">
        <v>17</v>
      </c>
      <c r="J2214" s="258" t="s">
        <v>3957</v>
      </c>
      <c r="K2214" s="258" t="s">
        <v>4186</v>
      </c>
      <c r="L2214" s="259">
        <v>45199</v>
      </c>
      <c r="M2214" s="258" t="s">
        <v>20</v>
      </c>
    </row>
    <row r="2215" spans="1:13" x14ac:dyDescent="0.25">
      <c r="A2215" s="260" t="s">
        <v>4187</v>
      </c>
      <c r="B2215" s="260" t="s">
        <v>4188</v>
      </c>
      <c r="C2215" s="260" t="s">
        <v>65</v>
      </c>
      <c r="D2215" s="260" t="s">
        <v>1297</v>
      </c>
      <c r="E2215" s="260">
        <v>22125249</v>
      </c>
      <c r="F2215" s="260" t="s">
        <v>4189</v>
      </c>
      <c r="G2215" s="260" t="s">
        <v>66</v>
      </c>
      <c r="H2215" s="260">
        <v>1</v>
      </c>
      <c r="I2215" s="260" t="s">
        <v>4190</v>
      </c>
      <c r="J2215" s="260" t="s">
        <v>4191</v>
      </c>
      <c r="K2215" s="260" t="s">
        <v>4192</v>
      </c>
      <c r="L2215" s="261">
        <v>45199</v>
      </c>
      <c r="M2215" s="260" t="s">
        <v>20</v>
      </c>
    </row>
    <row r="2216" spans="1:13" x14ac:dyDescent="0.25">
      <c r="A2216" s="258" t="s">
        <v>4187</v>
      </c>
      <c r="B2216" s="258" t="s">
        <v>4188</v>
      </c>
      <c r="C2216" s="258" t="s">
        <v>65</v>
      </c>
      <c r="D2216" s="258" t="s">
        <v>927</v>
      </c>
      <c r="E2216" s="258">
        <v>57285</v>
      </c>
      <c r="F2216" s="258" t="s">
        <v>4193</v>
      </c>
      <c r="G2216" s="258" t="s">
        <v>66</v>
      </c>
      <c r="H2216" s="258">
        <v>1</v>
      </c>
      <c r="I2216" s="258" t="s">
        <v>4194</v>
      </c>
      <c r="J2216" s="258" t="s">
        <v>4195</v>
      </c>
      <c r="K2216" s="258" t="s">
        <v>4196</v>
      </c>
      <c r="L2216" s="259">
        <v>45199</v>
      </c>
      <c r="M2216" s="258" t="s">
        <v>20</v>
      </c>
    </row>
    <row r="2217" spans="1:13" x14ac:dyDescent="0.25">
      <c r="A2217" s="260" t="s">
        <v>4187</v>
      </c>
      <c r="B2217" s="260" t="s">
        <v>4188</v>
      </c>
      <c r="C2217" s="260" t="s">
        <v>65</v>
      </c>
      <c r="D2217" s="260" t="s">
        <v>1006</v>
      </c>
      <c r="E2217" s="260">
        <v>13578378</v>
      </c>
      <c r="F2217" s="260" t="s">
        <v>4197</v>
      </c>
      <c r="G2217" s="260" t="s">
        <v>1219</v>
      </c>
      <c r="H2217" s="260">
        <v>2</v>
      </c>
      <c r="I2217" s="260" t="s">
        <v>4198</v>
      </c>
      <c r="J2217" s="260" t="s">
        <v>4199</v>
      </c>
      <c r="K2217" s="260" t="s">
        <v>4200</v>
      </c>
      <c r="L2217" s="261">
        <v>45199</v>
      </c>
      <c r="M2217" s="260" t="s">
        <v>20</v>
      </c>
    </row>
    <row r="2218" spans="1:13" x14ac:dyDescent="0.25">
      <c r="A2218" s="258" t="s">
        <v>4187</v>
      </c>
      <c r="B2218" s="258" t="s">
        <v>4188</v>
      </c>
      <c r="C2218" s="258" t="s">
        <v>65</v>
      </c>
      <c r="D2218" s="258" t="s">
        <v>932</v>
      </c>
      <c r="E2218" s="258">
        <v>8800000</v>
      </c>
      <c r="F2218" s="258" t="s">
        <v>4201</v>
      </c>
      <c r="G2218" s="258" t="s">
        <v>1219</v>
      </c>
      <c r="H2218" s="258">
        <v>2</v>
      </c>
      <c r="I2218" s="258" t="s">
        <v>4202</v>
      </c>
      <c r="J2218" s="258" t="s">
        <v>4203</v>
      </c>
      <c r="K2218" s="258" t="s">
        <v>4204</v>
      </c>
      <c r="L2218" s="259">
        <v>45199</v>
      </c>
      <c r="M2218" s="258" t="s">
        <v>20</v>
      </c>
    </row>
    <row r="2219" spans="1:13" x14ac:dyDescent="0.25">
      <c r="A2219" s="260" t="s">
        <v>4187</v>
      </c>
      <c r="B2219" s="260" t="s">
        <v>4188</v>
      </c>
      <c r="C2219" s="260" t="s">
        <v>65</v>
      </c>
      <c r="D2219" s="260" t="s">
        <v>769</v>
      </c>
      <c r="E2219" s="260">
        <v>2700000</v>
      </c>
      <c r="F2219" s="260" t="s">
        <v>4205</v>
      </c>
      <c r="G2219" s="260" t="s">
        <v>22</v>
      </c>
      <c r="H2219" s="260">
        <v>3</v>
      </c>
      <c r="I2219" s="260" t="s">
        <v>4206</v>
      </c>
      <c r="J2219" s="260" t="s">
        <v>4207</v>
      </c>
      <c r="K2219" s="260" t="s">
        <v>4208</v>
      </c>
      <c r="L2219" s="261">
        <v>45199</v>
      </c>
      <c r="M2219" s="260" t="s">
        <v>20</v>
      </c>
    </row>
    <row r="2220" spans="1:13" x14ac:dyDescent="0.25">
      <c r="A2220" s="258" t="s">
        <v>4187</v>
      </c>
      <c r="B2220" s="258" t="s">
        <v>4188</v>
      </c>
      <c r="C2220" s="258" t="s">
        <v>65</v>
      </c>
      <c r="D2220" s="258" t="s">
        <v>40</v>
      </c>
      <c r="E2220" s="258">
        <v>11200</v>
      </c>
      <c r="F2220" s="258" t="s">
        <v>4209</v>
      </c>
      <c r="G2220" s="258" t="s">
        <v>22</v>
      </c>
      <c r="H2220" s="258">
        <v>3</v>
      </c>
      <c r="I2220" s="258" t="s">
        <v>4210</v>
      </c>
      <c r="J2220" s="258" t="s">
        <v>4211</v>
      </c>
      <c r="K2220" s="258" t="s">
        <v>4212</v>
      </c>
      <c r="L2220" s="259">
        <v>45199</v>
      </c>
      <c r="M2220" s="258" t="s">
        <v>20</v>
      </c>
    </row>
    <row r="2221" spans="1:13" x14ac:dyDescent="0.25">
      <c r="A2221" s="260" t="s">
        <v>4187</v>
      </c>
      <c r="B2221" s="260" t="s">
        <v>4188</v>
      </c>
      <c r="C2221" s="260" t="s">
        <v>65</v>
      </c>
      <c r="D2221" s="260" t="s">
        <v>854</v>
      </c>
      <c r="E2221" s="260">
        <v>0</v>
      </c>
      <c r="F2221" s="260" t="s">
        <v>17</v>
      </c>
      <c r="G2221" s="260" t="s">
        <v>17</v>
      </c>
      <c r="H2221" s="260" t="s">
        <v>17</v>
      </c>
      <c r="I2221" s="260" t="s">
        <v>17</v>
      </c>
      <c r="J2221" s="260" t="s">
        <v>4213</v>
      </c>
      <c r="K2221" s="260" t="s">
        <v>4214</v>
      </c>
      <c r="L2221" s="261">
        <v>45199</v>
      </c>
      <c r="M2221" s="260" t="s">
        <v>20</v>
      </c>
    </row>
    <row r="2222" spans="1:13" x14ac:dyDescent="0.25">
      <c r="A2222" s="258" t="s">
        <v>4187</v>
      </c>
      <c r="B2222" s="258" t="s">
        <v>4188</v>
      </c>
      <c r="C2222" s="258" t="s">
        <v>65</v>
      </c>
      <c r="D2222" s="258" t="s">
        <v>1193</v>
      </c>
      <c r="E2222" s="258">
        <v>4778378</v>
      </c>
      <c r="F2222" s="258" t="s">
        <v>4215</v>
      </c>
      <c r="G2222" s="258" t="s">
        <v>22</v>
      </c>
      <c r="H2222" s="258">
        <v>3</v>
      </c>
      <c r="I2222" s="258" t="s">
        <v>4216</v>
      </c>
      <c r="J2222" s="258" t="s">
        <v>4217</v>
      </c>
      <c r="K2222" s="258" t="s">
        <v>4218</v>
      </c>
      <c r="L2222" s="259">
        <v>45199</v>
      </c>
      <c r="M2222" s="258" t="s">
        <v>20</v>
      </c>
    </row>
    <row r="2223" spans="1:13" x14ac:dyDescent="0.25">
      <c r="A2223" s="260" t="s">
        <v>4187</v>
      </c>
      <c r="B2223" s="260" t="s">
        <v>4188</v>
      </c>
      <c r="C2223" s="260" t="s">
        <v>65</v>
      </c>
      <c r="D2223" s="260" t="s">
        <v>569</v>
      </c>
      <c r="E2223" s="260">
        <v>4700000</v>
      </c>
      <c r="F2223" s="260" t="s">
        <v>4219</v>
      </c>
      <c r="G2223" s="260" t="s">
        <v>22</v>
      </c>
      <c r="H2223" s="260">
        <v>3</v>
      </c>
      <c r="I2223" s="260" t="s">
        <v>4220</v>
      </c>
      <c r="J2223" s="260" t="s">
        <v>4221</v>
      </c>
      <c r="K2223" s="260" t="s">
        <v>4222</v>
      </c>
      <c r="L2223" s="261">
        <v>45199</v>
      </c>
      <c r="M2223" s="260" t="s">
        <v>20</v>
      </c>
    </row>
    <row r="2224" spans="1:13" x14ac:dyDescent="0.25">
      <c r="A2224" s="258" t="s">
        <v>4187</v>
      </c>
      <c r="B2224" s="258" t="s">
        <v>4188</v>
      </c>
      <c r="C2224" s="258" t="s">
        <v>65</v>
      </c>
      <c r="D2224" s="258" t="s">
        <v>562</v>
      </c>
      <c r="E2224" s="258">
        <v>2993000</v>
      </c>
      <c r="F2224" s="258" t="s">
        <v>4223</v>
      </c>
      <c r="G2224" s="258" t="s">
        <v>22</v>
      </c>
      <c r="H2224" s="258">
        <v>3</v>
      </c>
      <c r="I2224" s="258" t="s">
        <v>4224</v>
      </c>
      <c r="J2224" s="258" t="s">
        <v>4225</v>
      </c>
      <c r="K2224" s="258" t="s">
        <v>4226</v>
      </c>
      <c r="L2224" s="259">
        <v>45199</v>
      </c>
      <c r="M2224" s="258" t="s">
        <v>20</v>
      </c>
    </row>
    <row r="2225" spans="1:13" x14ac:dyDescent="0.25">
      <c r="A2225" s="260" t="s">
        <v>4187</v>
      </c>
      <c r="B2225" s="260" t="s">
        <v>4188</v>
      </c>
      <c r="C2225" s="260" t="s">
        <v>65</v>
      </c>
      <c r="D2225" s="260" t="s">
        <v>567</v>
      </c>
      <c r="E2225" s="260">
        <v>1066000</v>
      </c>
      <c r="F2225" s="260" t="s">
        <v>4223</v>
      </c>
      <c r="G2225" s="260" t="s">
        <v>22</v>
      </c>
      <c r="H2225" s="260">
        <v>3</v>
      </c>
      <c r="I2225" s="260" t="s">
        <v>4224</v>
      </c>
      <c r="J2225" s="260" t="s">
        <v>4225</v>
      </c>
      <c r="K2225" s="260" t="s">
        <v>4227</v>
      </c>
      <c r="L2225" s="261">
        <v>45199</v>
      </c>
      <c r="M2225" s="260" t="s">
        <v>20</v>
      </c>
    </row>
    <row r="2226" spans="1:13" x14ac:dyDescent="0.25">
      <c r="A2226" s="258" t="s">
        <v>4187</v>
      </c>
      <c r="B2226" s="258" t="s">
        <v>4188</v>
      </c>
      <c r="C2226" s="258" t="s">
        <v>65</v>
      </c>
      <c r="D2226" s="258" t="s">
        <v>558</v>
      </c>
      <c r="E2226" s="258">
        <v>41000</v>
      </c>
      <c r="F2226" s="258" t="s">
        <v>4223</v>
      </c>
      <c r="G2226" s="258" t="s">
        <v>22</v>
      </c>
      <c r="H2226" s="258">
        <v>3</v>
      </c>
      <c r="I2226" s="258" t="s">
        <v>4224</v>
      </c>
      <c r="J2226" s="258" t="s">
        <v>4225</v>
      </c>
      <c r="K2226" s="258" t="s">
        <v>4228</v>
      </c>
      <c r="L2226" s="259">
        <v>45199</v>
      </c>
      <c r="M2226" s="258" t="s">
        <v>20</v>
      </c>
    </row>
    <row r="2227" spans="1:13" x14ac:dyDescent="0.25">
      <c r="A2227" s="260" t="s">
        <v>4187</v>
      </c>
      <c r="B2227" s="260" t="s">
        <v>4188</v>
      </c>
      <c r="C2227" s="260" t="s">
        <v>65</v>
      </c>
      <c r="D2227" s="260" t="s">
        <v>47</v>
      </c>
      <c r="E2227" s="260">
        <v>5</v>
      </c>
      <c r="F2227" s="260" t="s">
        <v>4229</v>
      </c>
      <c r="G2227" s="260" t="s">
        <v>22</v>
      </c>
      <c r="H2227" s="260">
        <v>3</v>
      </c>
      <c r="I2227" s="260" t="s">
        <v>4230</v>
      </c>
      <c r="J2227" s="260" t="s">
        <v>4231</v>
      </c>
      <c r="K2227" s="260" t="s">
        <v>4232</v>
      </c>
      <c r="L2227" s="261">
        <v>45199</v>
      </c>
      <c r="M2227" s="260" t="s">
        <v>20</v>
      </c>
    </row>
    <row r="2228" spans="1:13" x14ac:dyDescent="0.25">
      <c r="A2228" s="258" t="s">
        <v>4187</v>
      </c>
      <c r="B2228" s="258" t="s">
        <v>4188</v>
      </c>
      <c r="C2228" s="258" t="s">
        <v>65</v>
      </c>
      <c r="D2228" s="258" t="s">
        <v>26</v>
      </c>
      <c r="E2228" s="258" t="s">
        <v>17</v>
      </c>
      <c r="F2228" s="258" t="s">
        <v>683</v>
      </c>
      <c r="G2228" s="258" t="s">
        <v>22</v>
      </c>
      <c r="H2228" s="258">
        <v>3</v>
      </c>
      <c r="I2228" s="258" t="s">
        <v>17</v>
      </c>
      <c r="J2228" s="258" t="s">
        <v>4233</v>
      </c>
      <c r="K2228" s="258" t="s">
        <v>4234</v>
      </c>
      <c r="L2228" s="259">
        <v>45199</v>
      </c>
      <c r="M2228" s="258" t="s">
        <v>20</v>
      </c>
    </row>
    <row r="2229" spans="1:13" x14ac:dyDescent="0.25">
      <c r="A2229" s="260" t="s">
        <v>4187</v>
      </c>
      <c r="B2229" s="260" t="s">
        <v>4188</v>
      </c>
      <c r="C2229" s="260" t="s">
        <v>65</v>
      </c>
      <c r="D2229" s="260" t="s">
        <v>28</v>
      </c>
      <c r="E2229" s="260" t="s">
        <v>17</v>
      </c>
      <c r="F2229" s="260" t="s">
        <v>683</v>
      </c>
      <c r="G2229" s="260" t="s">
        <v>22</v>
      </c>
      <c r="H2229" s="260">
        <v>3</v>
      </c>
      <c r="I2229" s="260" t="s">
        <v>17</v>
      </c>
      <c r="J2229" s="260" t="s">
        <v>4233</v>
      </c>
      <c r="K2229" s="260" t="s">
        <v>4235</v>
      </c>
      <c r="L2229" s="261">
        <v>45199</v>
      </c>
      <c r="M2229" s="260" t="s">
        <v>20</v>
      </c>
    </row>
    <row r="2230" spans="1:13" x14ac:dyDescent="0.25">
      <c r="A2230" s="258" t="s">
        <v>4187</v>
      </c>
      <c r="B2230" s="258" t="s">
        <v>4188</v>
      </c>
      <c r="C2230" s="258" t="s">
        <v>65</v>
      </c>
      <c r="D2230" s="258" t="s">
        <v>38</v>
      </c>
      <c r="E2230" s="258" t="s">
        <v>17</v>
      </c>
      <c r="F2230" s="258" t="s">
        <v>683</v>
      </c>
      <c r="G2230" s="258" t="s">
        <v>22</v>
      </c>
      <c r="H2230" s="258">
        <v>3</v>
      </c>
      <c r="I2230" s="258" t="s">
        <v>17</v>
      </c>
      <c r="J2230" s="258" t="s">
        <v>4233</v>
      </c>
      <c r="K2230" s="258" t="s">
        <v>4236</v>
      </c>
      <c r="L2230" s="259">
        <v>45199</v>
      </c>
      <c r="M2230" s="258" t="s">
        <v>20</v>
      </c>
    </row>
    <row r="2231" spans="1:13" x14ac:dyDescent="0.25">
      <c r="A2231" s="260" t="s">
        <v>4187</v>
      </c>
      <c r="B2231" s="260" t="s">
        <v>4188</v>
      </c>
      <c r="C2231" s="260" t="s">
        <v>65</v>
      </c>
      <c r="D2231" s="260" t="s">
        <v>16</v>
      </c>
      <c r="E2231" s="260">
        <v>10000</v>
      </c>
      <c r="F2231" s="260" t="s">
        <v>4237</v>
      </c>
      <c r="G2231" s="260" t="s">
        <v>22</v>
      </c>
      <c r="H2231" s="260">
        <v>3</v>
      </c>
      <c r="I2231" s="260" t="s">
        <v>4238</v>
      </c>
      <c r="J2231" s="260" t="s">
        <v>4239</v>
      </c>
      <c r="K2231" s="260" t="s">
        <v>4240</v>
      </c>
      <c r="L2231" s="261">
        <v>45199</v>
      </c>
      <c r="M2231" s="260" t="s">
        <v>20</v>
      </c>
    </row>
    <row r="2232" spans="1:13" x14ac:dyDescent="0.25">
      <c r="A2232" s="258" t="s">
        <v>4187</v>
      </c>
      <c r="B2232" s="258" t="s">
        <v>4188</v>
      </c>
      <c r="C2232" s="258" t="s">
        <v>65</v>
      </c>
      <c r="D2232" s="258" t="s">
        <v>21</v>
      </c>
      <c r="E2232" s="258">
        <v>10600</v>
      </c>
      <c r="F2232" s="258" t="s">
        <v>4241</v>
      </c>
      <c r="G2232" s="258" t="s">
        <v>22</v>
      </c>
      <c r="H2232" s="258">
        <v>3</v>
      </c>
      <c r="I2232" s="258" t="s">
        <v>4238</v>
      </c>
      <c r="J2232" s="258" t="s">
        <v>4242</v>
      </c>
      <c r="K2232" s="258" t="s">
        <v>4243</v>
      </c>
      <c r="L2232" s="259">
        <v>45199</v>
      </c>
      <c r="M2232" s="258" t="s">
        <v>20</v>
      </c>
    </row>
    <row r="2233" spans="1:13" x14ac:dyDescent="0.25">
      <c r="A2233" s="260" t="s">
        <v>4187</v>
      </c>
      <c r="B2233" s="260" t="s">
        <v>4188</v>
      </c>
      <c r="C2233" s="260" t="s">
        <v>65</v>
      </c>
      <c r="D2233" s="260" t="s">
        <v>1053</v>
      </c>
      <c r="E2233" s="260" t="s">
        <v>17</v>
      </c>
      <c r="F2233" s="260" t="s">
        <v>683</v>
      </c>
      <c r="G2233" s="260" t="s">
        <v>17</v>
      </c>
      <c r="H2233" s="260" t="s">
        <v>17</v>
      </c>
      <c r="I2233" s="260" t="s">
        <v>17</v>
      </c>
      <c r="J2233" s="260" t="s">
        <v>4233</v>
      </c>
      <c r="K2233" s="260" t="s">
        <v>4244</v>
      </c>
      <c r="L2233" s="261">
        <v>45199</v>
      </c>
      <c r="M2233" s="260" t="s">
        <v>20</v>
      </c>
    </row>
    <row r="2234" spans="1:13" x14ac:dyDescent="0.25">
      <c r="A2234" s="258" t="s">
        <v>4187</v>
      </c>
      <c r="B2234" s="258" t="s">
        <v>4188</v>
      </c>
      <c r="C2234" s="258" t="s">
        <v>65</v>
      </c>
      <c r="D2234" s="258" t="s">
        <v>24</v>
      </c>
      <c r="E2234" s="258" t="s">
        <v>17</v>
      </c>
      <c r="F2234" s="258" t="s">
        <v>683</v>
      </c>
      <c r="G2234" s="258" t="s">
        <v>17</v>
      </c>
      <c r="H2234" s="258" t="s">
        <v>17</v>
      </c>
      <c r="I2234" s="258" t="s">
        <v>17</v>
      </c>
      <c r="J2234" s="258" t="s">
        <v>4233</v>
      </c>
      <c r="K2234" s="258" t="s">
        <v>4245</v>
      </c>
      <c r="L2234" s="259">
        <v>45199</v>
      </c>
      <c r="M2234" s="258" t="s">
        <v>20</v>
      </c>
    </row>
    <row r="2235" spans="1:13" x14ac:dyDescent="0.25">
      <c r="A2235" s="260" t="s">
        <v>63</v>
      </c>
      <c r="B2235" s="260" t="s">
        <v>64</v>
      </c>
      <c r="C2235" s="260" t="s">
        <v>65</v>
      </c>
      <c r="D2235" s="260" t="s">
        <v>1297</v>
      </c>
      <c r="E2235" s="260">
        <v>22125249</v>
      </c>
      <c r="F2235" s="260" t="s">
        <v>4189</v>
      </c>
      <c r="G2235" s="260" t="s">
        <v>66</v>
      </c>
      <c r="H2235" s="260">
        <v>1</v>
      </c>
      <c r="I2235" s="260" t="s">
        <v>4190</v>
      </c>
      <c r="J2235" s="260" t="s">
        <v>4246</v>
      </c>
      <c r="K2235" s="260" t="s">
        <v>4247</v>
      </c>
      <c r="L2235" s="261">
        <v>45199</v>
      </c>
      <c r="M2235" s="260" t="s">
        <v>526</v>
      </c>
    </row>
    <row r="2236" spans="1:13" x14ac:dyDescent="0.25">
      <c r="A2236" s="258" t="s">
        <v>63</v>
      </c>
      <c r="B2236" s="258" t="s">
        <v>64</v>
      </c>
      <c r="C2236" s="258" t="s">
        <v>65</v>
      </c>
      <c r="D2236" s="258" t="s">
        <v>927</v>
      </c>
      <c r="E2236" s="258">
        <v>185180</v>
      </c>
      <c r="F2236" s="258" t="s">
        <v>928</v>
      </c>
      <c r="G2236" s="258" t="s">
        <v>1219</v>
      </c>
      <c r="H2236" s="258">
        <v>2</v>
      </c>
      <c r="I2236" s="258" t="s">
        <v>4248</v>
      </c>
      <c r="J2236" s="258" t="s">
        <v>4249</v>
      </c>
      <c r="K2236" s="258" t="s">
        <v>4250</v>
      </c>
      <c r="L2236" s="259">
        <v>45199</v>
      </c>
      <c r="M2236" s="258" t="s">
        <v>526</v>
      </c>
    </row>
    <row r="2237" spans="1:13" x14ac:dyDescent="0.25">
      <c r="A2237" s="260" t="s">
        <v>63</v>
      </c>
      <c r="B2237" s="260" t="s">
        <v>64</v>
      </c>
      <c r="C2237" s="260" t="s">
        <v>65</v>
      </c>
      <c r="D2237" s="260" t="s">
        <v>1006</v>
      </c>
      <c r="E2237" s="260">
        <v>22125249</v>
      </c>
      <c r="F2237" s="260" t="s">
        <v>4189</v>
      </c>
      <c r="G2237" s="260" t="s">
        <v>66</v>
      </c>
      <c r="H2237" s="260">
        <v>1</v>
      </c>
      <c r="I2237" s="260" t="s">
        <v>4190</v>
      </c>
      <c r="J2237" s="260" t="s">
        <v>4251</v>
      </c>
      <c r="K2237" s="260" t="s">
        <v>4252</v>
      </c>
      <c r="L2237" s="261">
        <v>45199</v>
      </c>
      <c r="M2237" s="260" t="s">
        <v>526</v>
      </c>
    </row>
    <row r="2238" spans="1:13" x14ac:dyDescent="0.25">
      <c r="A2238" s="258" t="s">
        <v>63</v>
      </c>
      <c r="B2238" s="258" t="s">
        <v>64</v>
      </c>
      <c r="C2238" s="258" t="s">
        <v>65</v>
      </c>
      <c r="D2238" s="258" t="s">
        <v>932</v>
      </c>
      <c r="E2238" s="258">
        <v>22125249</v>
      </c>
      <c r="F2238" s="258" t="s">
        <v>4189</v>
      </c>
      <c r="G2238" s="258" t="s">
        <v>66</v>
      </c>
      <c r="H2238" s="258">
        <v>1</v>
      </c>
      <c r="I2238" s="258" t="s">
        <v>4190</v>
      </c>
      <c r="J2238" s="258" t="s">
        <v>4253</v>
      </c>
      <c r="K2238" s="258" t="s">
        <v>4254</v>
      </c>
      <c r="L2238" s="259">
        <v>45199</v>
      </c>
      <c r="M2238" s="258" t="s">
        <v>526</v>
      </c>
    </row>
    <row r="2239" spans="1:13" x14ac:dyDescent="0.25">
      <c r="A2239" s="260" t="s">
        <v>406</v>
      </c>
      <c r="B2239" s="260" t="s">
        <v>407</v>
      </c>
      <c r="C2239" s="260" t="s">
        <v>408</v>
      </c>
      <c r="D2239" s="260" t="s">
        <v>1297</v>
      </c>
      <c r="E2239" s="260">
        <v>85042736</v>
      </c>
      <c r="F2239" s="260" t="s">
        <v>1251</v>
      </c>
      <c r="G2239" s="260" t="s">
        <v>66</v>
      </c>
      <c r="H2239" s="260">
        <v>1</v>
      </c>
      <c r="I2239" s="260" t="s">
        <v>4255</v>
      </c>
      <c r="J2239" s="260" t="s">
        <v>4256</v>
      </c>
      <c r="K2239" s="260" t="s">
        <v>4257</v>
      </c>
      <c r="L2239" s="261">
        <v>45199</v>
      </c>
      <c r="M2239" s="260" t="s">
        <v>20</v>
      </c>
    </row>
    <row r="2240" spans="1:13" x14ac:dyDescent="0.25">
      <c r="A2240" s="258" t="s">
        <v>406</v>
      </c>
      <c r="B2240" s="258" t="s">
        <v>407</v>
      </c>
      <c r="C2240" s="258" t="s">
        <v>408</v>
      </c>
      <c r="D2240" s="258" t="s">
        <v>927</v>
      </c>
      <c r="E2240" s="258">
        <v>333028</v>
      </c>
      <c r="F2240" s="258" t="s">
        <v>4258</v>
      </c>
      <c r="G2240" s="258" t="s">
        <v>1219</v>
      </c>
      <c r="H2240" s="258">
        <v>2</v>
      </c>
      <c r="I2240" s="258" t="s">
        <v>4259</v>
      </c>
      <c r="J2240" s="258" t="s">
        <v>4260</v>
      </c>
      <c r="K2240" s="258" t="s">
        <v>4261</v>
      </c>
      <c r="L2240" s="259">
        <v>45199</v>
      </c>
      <c r="M2240" s="258" t="s">
        <v>526</v>
      </c>
    </row>
    <row r="2241" spans="1:13" x14ac:dyDescent="0.25">
      <c r="A2241" s="260" t="s">
        <v>406</v>
      </c>
      <c r="B2241" s="260" t="s">
        <v>407</v>
      </c>
      <c r="C2241" s="260" t="s">
        <v>408</v>
      </c>
      <c r="D2241" s="260" t="s">
        <v>1006</v>
      </c>
      <c r="E2241" s="260">
        <v>52049984</v>
      </c>
      <c r="F2241" s="260" t="s">
        <v>4262</v>
      </c>
      <c r="G2241" s="260" t="s">
        <v>1219</v>
      </c>
      <c r="H2241" s="260">
        <v>2</v>
      </c>
      <c r="I2241" s="260" t="s">
        <v>4263</v>
      </c>
      <c r="J2241" s="260" t="s">
        <v>4264</v>
      </c>
      <c r="K2241" s="260" t="s">
        <v>4265</v>
      </c>
      <c r="L2241" s="261">
        <v>45199</v>
      </c>
      <c r="M2241" s="260" t="s">
        <v>526</v>
      </c>
    </row>
    <row r="2242" spans="1:13" x14ac:dyDescent="0.25">
      <c r="A2242" s="258" t="s">
        <v>406</v>
      </c>
      <c r="B2242" s="258" t="s">
        <v>407</v>
      </c>
      <c r="C2242" s="258" t="s">
        <v>408</v>
      </c>
      <c r="D2242" s="258" t="s">
        <v>932</v>
      </c>
      <c r="E2242" s="258">
        <v>16617250</v>
      </c>
      <c r="F2242" s="258" t="s">
        <v>4266</v>
      </c>
      <c r="G2242" s="258" t="s">
        <v>1219</v>
      </c>
      <c r="H2242" s="258">
        <v>2</v>
      </c>
      <c r="I2242" s="258" t="s">
        <v>4267</v>
      </c>
      <c r="J2242" s="258" t="s">
        <v>4268</v>
      </c>
      <c r="K2242" s="258" t="s">
        <v>4269</v>
      </c>
      <c r="L2242" s="259">
        <v>45199</v>
      </c>
      <c r="M2242" s="258" t="s">
        <v>20</v>
      </c>
    </row>
    <row r="2243" spans="1:13" x14ac:dyDescent="0.25">
      <c r="A2243" s="260" t="s">
        <v>420</v>
      </c>
      <c r="B2243" s="260" t="s">
        <v>421</v>
      </c>
      <c r="C2243" s="260" t="s">
        <v>408</v>
      </c>
      <c r="D2243" s="260" t="s">
        <v>1297</v>
      </c>
      <c r="E2243" s="260">
        <v>85042736</v>
      </c>
      <c r="F2243" s="260" t="s">
        <v>1251</v>
      </c>
      <c r="G2243" s="260" t="s">
        <v>66</v>
      </c>
      <c r="H2243" s="260">
        <v>1</v>
      </c>
      <c r="I2243" s="260" t="s">
        <v>4255</v>
      </c>
      <c r="J2243" s="260" t="s">
        <v>4256</v>
      </c>
      <c r="K2243" s="260" t="s">
        <v>4270</v>
      </c>
      <c r="L2243" s="261">
        <v>45199</v>
      </c>
      <c r="M2243" s="260" t="s">
        <v>20</v>
      </c>
    </row>
    <row r="2244" spans="1:13" x14ac:dyDescent="0.25">
      <c r="A2244" s="258" t="s">
        <v>420</v>
      </c>
      <c r="B2244" s="258" t="s">
        <v>421</v>
      </c>
      <c r="C2244" s="258" t="s">
        <v>408</v>
      </c>
      <c r="D2244" s="258" t="s">
        <v>927</v>
      </c>
      <c r="E2244" s="258">
        <v>203090</v>
      </c>
      <c r="F2244" s="258" t="s">
        <v>4271</v>
      </c>
      <c r="G2244" s="258" t="s">
        <v>1219</v>
      </c>
      <c r="H2244" s="258">
        <v>2</v>
      </c>
      <c r="I2244" s="258" t="s">
        <v>4272</v>
      </c>
      <c r="J2244" s="258" t="s">
        <v>4273</v>
      </c>
      <c r="K2244" s="258" t="s">
        <v>4274</v>
      </c>
      <c r="L2244" s="259">
        <v>45199</v>
      </c>
      <c r="M2244" s="258" t="s">
        <v>526</v>
      </c>
    </row>
    <row r="2245" spans="1:13" x14ac:dyDescent="0.25">
      <c r="A2245" s="260" t="s">
        <v>420</v>
      </c>
      <c r="B2245" s="260" t="s">
        <v>421</v>
      </c>
      <c r="C2245" s="260" t="s">
        <v>408</v>
      </c>
      <c r="D2245" s="260" t="s">
        <v>1006</v>
      </c>
      <c r="E2245" s="260">
        <v>42290032</v>
      </c>
      <c r="F2245" s="260" t="s">
        <v>4275</v>
      </c>
      <c r="G2245" s="260" t="s">
        <v>1219</v>
      </c>
      <c r="H2245" s="260">
        <v>2</v>
      </c>
      <c r="I2245" s="260" t="s">
        <v>4276</v>
      </c>
      <c r="J2245" s="260" t="s">
        <v>4273</v>
      </c>
      <c r="K2245" s="260" t="s">
        <v>4277</v>
      </c>
      <c r="L2245" s="261">
        <v>45199</v>
      </c>
      <c r="M2245" s="260" t="s">
        <v>526</v>
      </c>
    </row>
    <row r="2246" spans="1:13" x14ac:dyDescent="0.25">
      <c r="A2246" s="258" t="s">
        <v>420</v>
      </c>
      <c r="B2246" s="258" t="s">
        <v>421</v>
      </c>
      <c r="C2246" s="258" t="s">
        <v>408</v>
      </c>
      <c r="D2246" s="258" t="s">
        <v>854</v>
      </c>
      <c r="E2246" s="258">
        <v>0</v>
      </c>
      <c r="F2246" s="258" t="s">
        <v>683</v>
      </c>
      <c r="G2246" s="258" t="s">
        <v>17</v>
      </c>
      <c r="H2246" s="258" t="s">
        <v>17</v>
      </c>
      <c r="I2246" s="258" t="s">
        <v>683</v>
      </c>
      <c r="J2246" s="258" t="s">
        <v>683</v>
      </c>
      <c r="K2246" s="258" t="s">
        <v>4278</v>
      </c>
      <c r="L2246" s="259">
        <v>45199</v>
      </c>
      <c r="M2246" s="258" t="s">
        <v>20</v>
      </c>
    </row>
    <row r="2247" spans="1:13" x14ac:dyDescent="0.25">
      <c r="A2247" s="260" t="s">
        <v>437</v>
      </c>
      <c r="B2247" s="260" t="s">
        <v>438</v>
      </c>
      <c r="C2247" s="260" t="s">
        <v>408</v>
      </c>
      <c r="D2247" s="260" t="s">
        <v>1297</v>
      </c>
      <c r="E2247" s="260">
        <v>85042736</v>
      </c>
      <c r="F2247" s="260" t="s">
        <v>1251</v>
      </c>
      <c r="G2247" s="260" t="s">
        <v>66</v>
      </c>
      <c r="H2247" s="260">
        <v>1</v>
      </c>
      <c r="I2247" s="260" t="s">
        <v>4255</v>
      </c>
      <c r="J2247" s="260" t="s">
        <v>4279</v>
      </c>
      <c r="K2247" s="260" t="s">
        <v>4280</v>
      </c>
      <c r="L2247" s="261">
        <v>45199</v>
      </c>
      <c r="M2247" s="260" t="s">
        <v>526</v>
      </c>
    </row>
    <row r="2248" spans="1:13" x14ac:dyDescent="0.25">
      <c r="A2248" s="258" t="s">
        <v>437</v>
      </c>
      <c r="B2248" s="258" t="s">
        <v>438</v>
      </c>
      <c r="C2248" s="258" t="s">
        <v>408</v>
      </c>
      <c r="D2248" s="258" t="s">
        <v>927</v>
      </c>
      <c r="E2248" s="258">
        <v>140419</v>
      </c>
      <c r="F2248" s="258" t="s">
        <v>4281</v>
      </c>
      <c r="G2248" s="258" t="s">
        <v>1219</v>
      </c>
      <c r="H2248" s="258">
        <v>2</v>
      </c>
      <c r="I2248" s="258" t="s">
        <v>4282</v>
      </c>
      <c r="J2248" s="258" t="s">
        <v>4283</v>
      </c>
      <c r="K2248" s="258" t="s">
        <v>4284</v>
      </c>
      <c r="L2248" s="259">
        <v>45199</v>
      </c>
      <c r="M2248" s="258" t="s">
        <v>526</v>
      </c>
    </row>
    <row r="2249" spans="1:13" x14ac:dyDescent="0.25">
      <c r="A2249" s="260" t="s">
        <v>437</v>
      </c>
      <c r="B2249" s="260" t="s">
        <v>438</v>
      </c>
      <c r="C2249" s="260" t="s">
        <v>408</v>
      </c>
      <c r="D2249" s="260" t="s">
        <v>1006</v>
      </c>
      <c r="E2249" s="260">
        <v>15735901</v>
      </c>
      <c r="F2249" s="260" t="s">
        <v>4285</v>
      </c>
      <c r="G2249" s="260" t="s">
        <v>1219</v>
      </c>
      <c r="H2249" s="260">
        <v>2</v>
      </c>
      <c r="I2249" s="260" t="s">
        <v>4286</v>
      </c>
      <c r="J2249" s="260" t="s">
        <v>4279</v>
      </c>
      <c r="K2249" s="260" t="s">
        <v>4287</v>
      </c>
      <c r="L2249" s="261">
        <v>45199</v>
      </c>
      <c r="M2249" s="260" t="s">
        <v>526</v>
      </c>
    </row>
    <row r="2250" spans="1:13" x14ac:dyDescent="0.25">
      <c r="A2250" s="258" t="s">
        <v>450</v>
      </c>
      <c r="B2250" s="258" t="s">
        <v>451</v>
      </c>
      <c r="C2250" s="258" t="s">
        <v>408</v>
      </c>
      <c r="D2250" s="258" t="s">
        <v>1297</v>
      </c>
      <c r="E2250" s="258">
        <v>85042736</v>
      </c>
      <c r="F2250" s="258" t="s">
        <v>1251</v>
      </c>
      <c r="G2250" s="258" t="s">
        <v>66</v>
      </c>
      <c r="H2250" s="258">
        <v>1</v>
      </c>
      <c r="I2250" s="258" t="s">
        <v>4255</v>
      </c>
      <c r="J2250" s="258" t="s">
        <v>4256</v>
      </c>
      <c r="K2250" s="258" t="s">
        <v>4288</v>
      </c>
      <c r="L2250" s="259">
        <v>45199</v>
      </c>
      <c r="M2250" s="258" t="s">
        <v>526</v>
      </c>
    </row>
    <row r="2251" spans="1:13" x14ac:dyDescent="0.25">
      <c r="A2251" s="260" t="s">
        <v>450</v>
      </c>
      <c r="B2251" s="260" t="s">
        <v>451</v>
      </c>
      <c r="C2251" s="260" t="s">
        <v>408</v>
      </c>
      <c r="D2251" s="260" t="s">
        <v>927</v>
      </c>
      <c r="E2251" s="260">
        <v>81458</v>
      </c>
      <c r="F2251" s="260" t="s">
        <v>4289</v>
      </c>
      <c r="G2251" s="260" t="s">
        <v>1219</v>
      </c>
      <c r="H2251" s="260">
        <v>2</v>
      </c>
      <c r="I2251" s="260" t="s">
        <v>4290</v>
      </c>
      <c r="J2251" s="260" t="s">
        <v>4291</v>
      </c>
      <c r="K2251" s="260" t="s">
        <v>4292</v>
      </c>
      <c r="L2251" s="261">
        <v>45199</v>
      </c>
      <c r="M2251" s="260" t="s">
        <v>526</v>
      </c>
    </row>
    <row r="2252" spans="1:13" x14ac:dyDescent="0.25">
      <c r="A2252" s="258" t="s">
        <v>450</v>
      </c>
      <c r="B2252" s="258" t="s">
        <v>451</v>
      </c>
      <c r="C2252" s="258" t="s">
        <v>408</v>
      </c>
      <c r="D2252" s="258" t="s">
        <v>1006</v>
      </c>
      <c r="E2252" s="258">
        <v>5832866</v>
      </c>
      <c r="F2252" s="258" t="s">
        <v>4289</v>
      </c>
      <c r="G2252" s="258" t="s">
        <v>1219</v>
      </c>
      <c r="H2252" s="258">
        <v>2</v>
      </c>
      <c r="I2252" s="258" t="s">
        <v>4290</v>
      </c>
      <c r="J2252" s="258" t="s">
        <v>4293</v>
      </c>
      <c r="K2252" s="258" t="s">
        <v>4294</v>
      </c>
      <c r="L2252" s="259">
        <v>45199</v>
      </c>
      <c r="M2252" s="258" t="s">
        <v>526</v>
      </c>
    </row>
    <row r="2253" spans="1:13" x14ac:dyDescent="0.25">
      <c r="A2253" s="260" t="s">
        <v>450</v>
      </c>
      <c r="B2253" s="260" t="s">
        <v>451</v>
      </c>
      <c r="C2253" s="260" t="s">
        <v>408</v>
      </c>
      <c r="D2253" s="260" t="s">
        <v>932</v>
      </c>
      <c r="E2253" s="260" t="s">
        <v>17</v>
      </c>
      <c r="F2253" s="260" t="s">
        <v>683</v>
      </c>
      <c r="G2253" s="260" t="s">
        <v>17</v>
      </c>
      <c r="H2253" s="260" t="s">
        <v>17</v>
      </c>
      <c r="I2253" s="260" t="s">
        <v>683</v>
      </c>
      <c r="J2253" s="260" t="s">
        <v>4295</v>
      </c>
      <c r="K2253" s="260" t="s">
        <v>4296</v>
      </c>
      <c r="L2253" s="261">
        <v>45199</v>
      </c>
      <c r="M2253" s="260" t="s">
        <v>526</v>
      </c>
    </row>
    <row r="2254" spans="1:13" x14ac:dyDescent="0.25">
      <c r="A2254" s="258" t="s">
        <v>450</v>
      </c>
      <c r="B2254" s="258" t="s">
        <v>451</v>
      </c>
      <c r="C2254" s="258" t="s">
        <v>408</v>
      </c>
      <c r="D2254" s="258" t="s">
        <v>769</v>
      </c>
      <c r="E2254" s="258">
        <v>1200000</v>
      </c>
      <c r="F2254" s="258" t="s">
        <v>4297</v>
      </c>
      <c r="G2254" s="258" t="s">
        <v>22</v>
      </c>
      <c r="H2254" s="258">
        <v>3</v>
      </c>
      <c r="I2254" s="258" t="s">
        <v>4298</v>
      </c>
      <c r="J2254" s="258" t="s">
        <v>4299</v>
      </c>
      <c r="K2254" s="258" t="s">
        <v>4300</v>
      </c>
      <c r="L2254" s="259">
        <v>45199</v>
      </c>
      <c r="M2254" s="258" t="s">
        <v>526</v>
      </c>
    </row>
    <row r="2255" spans="1:13" x14ac:dyDescent="0.25">
      <c r="A2255" s="260" t="s">
        <v>450</v>
      </c>
      <c r="B2255" s="260" t="s">
        <v>451</v>
      </c>
      <c r="C2255" s="260" t="s">
        <v>408</v>
      </c>
      <c r="D2255" s="260" t="s">
        <v>544</v>
      </c>
      <c r="E2255" s="260" t="s">
        <v>17</v>
      </c>
      <c r="F2255" s="260" t="s">
        <v>683</v>
      </c>
      <c r="G2255" s="260" t="s">
        <v>17</v>
      </c>
      <c r="H2255" s="260" t="s">
        <v>17</v>
      </c>
      <c r="I2255" s="260" t="s">
        <v>683</v>
      </c>
      <c r="J2255" s="260" t="s">
        <v>4301</v>
      </c>
      <c r="K2255" s="260" t="s">
        <v>4302</v>
      </c>
      <c r="L2255" s="261">
        <v>45199</v>
      </c>
      <c r="M2255" s="260" t="s">
        <v>526</v>
      </c>
    </row>
    <row r="2256" spans="1:13" x14ac:dyDescent="0.25">
      <c r="A2256" s="258" t="s">
        <v>450</v>
      </c>
      <c r="B2256" s="258" t="s">
        <v>451</v>
      </c>
      <c r="C2256" s="258" t="s">
        <v>408</v>
      </c>
      <c r="D2256" s="258" t="s">
        <v>1193</v>
      </c>
      <c r="E2256" s="258" t="s">
        <v>17</v>
      </c>
      <c r="F2256" s="258" t="s">
        <v>683</v>
      </c>
      <c r="G2256" s="258" t="s">
        <v>17</v>
      </c>
      <c r="H2256" s="258" t="s">
        <v>17</v>
      </c>
      <c r="I2256" s="258" t="s">
        <v>683</v>
      </c>
      <c r="J2256" s="258" t="s">
        <v>552</v>
      </c>
      <c r="K2256" s="258" t="s">
        <v>4303</v>
      </c>
      <c r="L2256" s="259">
        <v>45199</v>
      </c>
      <c r="M2256" s="258" t="s">
        <v>526</v>
      </c>
    </row>
    <row r="2257" spans="1:13" x14ac:dyDescent="0.25">
      <c r="A2257" s="260" t="s">
        <v>450</v>
      </c>
      <c r="B2257" s="260" t="s">
        <v>451</v>
      </c>
      <c r="C2257" s="260" t="s">
        <v>408</v>
      </c>
      <c r="D2257" s="260" t="s">
        <v>569</v>
      </c>
      <c r="E2257" s="260" t="s">
        <v>17</v>
      </c>
      <c r="F2257" s="260" t="s">
        <v>683</v>
      </c>
      <c r="G2257" s="260" t="s">
        <v>17</v>
      </c>
      <c r="H2257" s="260" t="s">
        <v>17</v>
      </c>
      <c r="I2257" s="260" t="s">
        <v>683</v>
      </c>
      <c r="J2257" s="260" t="s">
        <v>552</v>
      </c>
      <c r="K2257" s="260" t="s">
        <v>4304</v>
      </c>
      <c r="L2257" s="261">
        <v>45199</v>
      </c>
      <c r="M2257" s="260" t="s">
        <v>526</v>
      </c>
    </row>
    <row r="2258" spans="1:13" x14ac:dyDescent="0.25">
      <c r="A2258" s="258" t="s">
        <v>450</v>
      </c>
      <c r="B2258" s="258" t="s">
        <v>451</v>
      </c>
      <c r="C2258" s="258" t="s">
        <v>408</v>
      </c>
      <c r="D2258" s="258" t="s">
        <v>562</v>
      </c>
      <c r="E2258" s="258" t="s">
        <v>17</v>
      </c>
      <c r="F2258" s="258" t="s">
        <v>683</v>
      </c>
      <c r="G2258" s="258" t="s">
        <v>17</v>
      </c>
      <c r="H2258" s="258" t="s">
        <v>17</v>
      </c>
      <c r="I2258" s="258" t="s">
        <v>683</v>
      </c>
      <c r="J2258" s="258" t="s">
        <v>552</v>
      </c>
      <c r="K2258" s="258" t="s">
        <v>4305</v>
      </c>
      <c r="L2258" s="259">
        <v>45199</v>
      </c>
      <c r="M2258" s="258" t="s">
        <v>526</v>
      </c>
    </row>
    <row r="2259" spans="1:13" x14ac:dyDescent="0.25">
      <c r="A2259" s="260" t="s">
        <v>450</v>
      </c>
      <c r="B2259" s="260" t="s">
        <v>451</v>
      </c>
      <c r="C2259" s="260" t="s">
        <v>408</v>
      </c>
      <c r="D2259" s="260" t="s">
        <v>567</v>
      </c>
      <c r="E2259" s="260" t="s">
        <v>17</v>
      </c>
      <c r="F2259" s="260" t="s">
        <v>683</v>
      </c>
      <c r="G2259" s="260" t="s">
        <v>17</v>
      </c>
      <c r="H2259" s="260" t="s">
        <v>17</v>
      </c>
      <c r="I2259" s="260" t="s">
        <v>683</v>
      </c>
      <c r="J2259" s="260" t="s">
        <v>552</v>
      </c>
      <c r="K2259" s="260" t="s">
        <v>4306</v>
      </c>
      <c r="L2259" s="261">
        <v>45199</v>
      </c>
      <c r="M2259" s="260" t="s">
        <v>526</v>
      </c>
    </row>
    <row r="2260" spans="1:13" x14ac:dyDescent="0.25">
      <c r="A2260" s="258" t="s">
        <v>450</v>
      </c>
      <c r="B2260" s="258" t="s">
        <v>451</v>
      </c>
      <c r="C2260" s="258" t="s">
        <v>408</v>
      </c>
      <c r="D2260" s="258" t="s">
        <v>558</v>
      </c>
      <c r="E2260" s="258" t="s">
        <v>17</v>
      </c>
      <c r="F2260" s="258" t="s">
        <v>683</v>
      </c>
      <c r="G2260" s="258" t="s">
        <v>17</v>
      </c>
      <c r="H2260" s="258" t="s">
        <v>17</v>
      </c>
      <c r="I2260" s="258" t="s">
        <v>683</v>
      </c>
      <c r="J2260" s="258" t="s">
        <v>552</v>
      </c>
      <c r="K2260" s="258" t="s">
        <v>4307</v>
      </c>
      <c r="L2260" s="259">
        <v>45199</v>
      </c>
      <c r="M2260" s="258" t="s">
        <v>526</v>
      </c>
    </row>
    <row r="2261" spans="1:13" x14ac:dyDescent="0.25">
      <c r="A2261" s="260" t="s">
        <v>4308</v>
      </c>
      <c r="B2261" s="260" t="s">
        <v>4309</v>
      </c>
      <c r="C2261" s="260" t="s">
        <v>408</v>
      </c>
      <c r="D2261" s="260" t="s">
        <v>1297</v>
      </c>
      <c r="E2261" s="260">
        <v>85042736</v>
      </c>
      <c r="F2261" s="260" t="s">
        <v>1251</v>
      </c>
      <c r="G2261" s="260" t="s">
        <v>66</v>
      </c>
      <c r="H2261" s="260">
        <v>1</v>
      </c>
      <c r="I2261" s="260" t="s">
        <v>4255</v>
      </c>
      <c r="J2261" s="260" t="s">
        <v>4256</v>
      </c>
      <c r="K2261" s="260" t="s">
        <v>4310</v>
      </c>
      <c r="L2261" s="261">
        <v>45199</v>
      </c>
      <c r="M2261" s="260" t="s">
        <v>20</v>
      </c>
    </row>
    <row r="2262" spans="1:13" x14ac:dyDescent="0.25">
      <c r="A2262" s="258" t="s">
        <v>4308</v>
      </c>
      <c r="B2262" s="258" t="s">
        <v>4309</v>
      </c>
      <c r="C2262" s="258" t="s">
        <v>408</v>
      </c>
      <c r="D2262" s="258" t="s">
        <v>927</v>
      </c>
      <c r="E2262" s="258">
        <v>98092</v>
      </c>
      <c r="F2262" s="258" t="s">
        <v>4311</v>
      </c>
      <c r="G2262" s="258" t="s">
        <v>66</v>
      </c>
      <c r="H2262" s="258">
        <v>1</v>
      </c>
      <c r="I2262" s="258" t="s">
        <v>4259</v>
      </c>
      <c r="J2262" s="258" t="s">
        <v>4312</v>
      </c>
      <c r="K2262" s="258" t="s">
        <v>4313</v>
      </c>
      <c r="L2262" s="259">
        <v>45199</v>
      </c>
      <c r="M2262" s="258" t="s">
        <v>20</v>
      </c>
    </row>
    <row r="2263" spans="1:13" x14ac:dyDescent="0.25">
      <c r="A2263" s="260" t="s">
        <v>4308</v>
      </c>
      <c r="B2263" s="260" t="s">
        <v>4309</v>
      </c>
      <c r="C2263" s="260" t="s">
        <v>408</v>
      </c>
      <c r="D2263" s="260" t="s">
        <v>1006</v>
      </c>
      <c r="E2263" s="260">
        <v>13421699</v>
      </c>
      <c r="F2263" s="260" t="s">
        <v>4314</v>
      </c>
      <c r="G2263" s="260" t="s">
        <v>22</v>
      </c>
      <c r="H2263" s="260">
        <v>3</v>
      </c>
      <c r="I2263" s="260" t="s">
        <v>4263</v>
      </c>
      <c r="J2263" s="260" t="s">
        <v>4315</v>
      </c>
      <c r="K2263" s="260" t="s">
        <v>4316</v>
      </c>
      <c r="L2263" s="261">
        <v>45199</v>
      </c>
      <c r="M2263" s="260" t="s">
        <v>20</v>
      </c>
    </row>
    <row r="2264" spans="1:13" x14ac:dyDescent="0.25">
      <c r="A2264" s="258" t="s">
        <v>4308</v>
      </c>
      <c r="B2264" s="258" t="s">
        <v>4309</v>
      </c>
      <c r="C2264" s="258" t="s">
        <v>408</v>
      </c>
      <c r="D2264" s="258" t="s">
        <v>932</v>
      </c>
      <c r="E2264" s="258">
        <v>9100000</v>
      </c>
      <c r="F2264" s="258" t="s">
        <v>4317</v>
      </c>
      <c r="G2264" s="258" t="s">
        <v>22</v>
      </c>
      <c r="H2264" s="258">
        <v>3</v>
      </c>
      <c r="I2264" s="258" t="s">
        <v>4318</v>
      </c>
      <c r="J2264" s="258" t="s">
        <v>4203</v>
      </c>
      <c r="K2264" s="258" t="s">
        <v>4319</v>
      </c>
      <c r="L2264" s="259">
        <v>45199</v>
      </c>
      <c r="M2264" s="258" t="s">
        <v>20</v>
      </c>
    </row>
    <row r="2265" spans="1:13" x14ac:dyDescent="0.25">
      <c r="A2265" s="260" t="s">
        <v>4308</v>
      </c>
      <c r="B2265" s="260" t="s">
        <v>4309</v>
      </c>
      <c r="C2265" s="260" t="s">
        <v>408</v>
      </c>
      <c r="D2265" s="260" t="s">
        <v>769</v>
      </c>
      <c r="E2265" s="260">
        <v>3000000</v>
      </c>
      <c r="F2265" s="260" t="s">
        <v>4320</v>
      </c>
      <c r="G2265" s="260" t="s">
        <v>22</v>
      </c>
      <c r="H2265" s="260">
        <v>3</v>
      </c>
      <c r="I2265" s="260" t="s">
        <v>4321</v>
      </c>
      <c r="J2265" s="260" t="s">
        <v>4322</v>
      </c>
      <c r="K2265" s="260" t="s">
        <v>4323</v>
      </c>
      <c r="L2265" s="261">
        <v>45199</v>
      </c>
      <c r="M2265" s="260" t="s">
        <v>20</v>
      </c>
    </row>
    <row r="2266" spans="1:13" x14ac:dyDescent="0.25">
      <c r="A2266" s="258" t="s">
        <v>4308</v>
      </c>
      <c r="B2266" s="258" t="s">
        <v>4309</v>
      </c>
      <c r="C2266" s="258" t="s">
        <v>408</v>
      </c>
      <c r="D2266" s="258" t="s">
        <v>40</v>
      </c>
      <c r="E2266" s="258">
        <v>107204</v>
      </c>
      <c r="F2266" s="258" t="s">
        <v>4324</v>
      </c>
      <c r="G2266" s="258" t="s">
        <v>22</v>
      </c>
      <c r="H2266" s="258">
        <v>3</v>
      </c>
      <c r="I2266" s="258" t="s">
        <v>4325</v>
      </c>
      <c r="J2266" s="258" t="s">
        <v>4326</v>
      </c>
      <c r="K2266" s="258" t="s">
        <v>4327</v>
      </c>
      <c r="L2266" s="259">
        <v>45199</v>
      </c>
      <c r="M2266" s="258" t="s">
        <v>20</v>
      </c>
    </row>
    <row r="2267" spans="1:13" x14ac:dyDescent="0.25">
      <c r="A2267" s="260" t="s">
        <v>4308</v>
      </c>
      <c r="B2267" s="260" t="s">
        <v>4309</v>
      </c>
      <c r="C2267" s="260" t="s">
        <v>408</v>
      </c>
      <c r="D2267" s="260" t="s">
        <v>854</v>
      </c>
      <c r="E2267" s="260">
        <v>0</v>
      </c>
      <c r="F2267" s="260" t="s">
        <v>17</v>
      </c>
      <c r="G2267" s="260" t="s">
        <v>22</v>
      </c>
      <c r="H2267" s="260">
        <v>3</v>
      </c>
      <c r="I2267" s="260" t="s">
        <v>17</v>
      </c>
      <c r="J2267" s="260" t="s">
        <v>4213</v>
      </c>
      <c r="K2267" s="260" t="s">
        <v>4328</v>
      </c>
      <c r="L2267" s="261">
        <v>45199</v>
      </c>
      <c r="M2267" s="260" t="s">
        <v>20</v>
      </c>
    </row>
    <row r="2268" spans="1:13" x14ac:dyDescent="0.25">
      <c r="A2268" s="258" t="s">
        <v>4308</v>
      </c>
      <c r="B2268" s="258" t="s">
        <v>4309</v>
      </c>
      <c r="C2268" s="258" t="s">
        <v>408</v>
      </c>
      <c r="D2268" s="258" t="s">
        <v>544</v>
      </c>
      <c r="E2268" s="258">
        <v>2600000</v>
      </c>
      <c r="F2268" s="258" t="s">
        <v>4329</v>
      </c>
      <c r="G2268" s="258" t="s">
        <v>22</v>
      </c>
      <c r="H2268" s="258">
        <v>3</v>
      </c>
      <c r="I2268" s="258" t="s">
        <v>4330</v>
      </c>
      <c r="J2268" s="258" t="s">
        <v>4331</v>
      </c>
      <c r="K2268" s="258" t="s">
        <v>4332</v>
      </c>
      <c r="L2268" s="259">
        <v>45199</v>
      </c>
      <c r="M2268" s="258" t="s">
        <v>20</v>
      </c>
    </row>
    <row r="2269" spans="1:13" x14ac:dyDescent="0.25">
      <c r="A2269" s="260" t="s">
        <v>4308</v>
      </c>
      <c r="B2269" s="260" t="s">
        <v>4309</v>
      </c>
      <c r="C2269" s="260" t="s">
        <v>408</v>
      </c>
      <c r="D2269" s="260" t="s">
        <v>1193</v>
      </c>
      <c r="E2269" s="260">
        <v>4321699</v>
      </c>
      <c r="F2269" s="260" t="s">
        <v>4333</v>
      </c>
      <c r="G2269" s="260" t="s">
        <v>22</v>
      </c>
      <c r="H2269" s="260">
        <v>3</v>
      </c>
      <c r="I2269" s="260" t="s">
        <v>4334</v>
      </c>
      <c r="J2269" s="260" t="s">
        <v>4335</v>
      </c>
      <c r="K2269" s="260" t="s">
        <v>4336</v>
      </c>
      <c r="L2269" s="261">
        <v>45199</v>
      </c>
      <c r="M2269" s="260" t="s">
        <v>20</v>
      </c>
    </row>
    <row r="2270" spans="1:13" x14ac:dyDescent="0.25">
      <c r="A2270" s="258" t="s">
        <v>4308</v>
      </c>
      <c r="B2270" s="258" t="s">
        <v>4309</v>
      </c>
      <c r="C2270" s="258" t="s">
        <v>408</v>
      </c>
      <c r="D2270" s="258" t="s">
        <v>569</v>
      </c>
      <c r="E2270" s="258">
        <v>6500000</v>
      </c>
      <c r="F2270" s="258" t="s">
        <v>4333</v>
      </c>
      <c r="G2270" s="258" t="s">
        <v>22</v>
      </c>
      <c r="H2270" s="258">
        <v>3</v>
      </c>
      <c r="I2270" s="258" t="s">
        <v>4334</v>
      </c>
      <c r="J2270" s="258" t="s">
        <v>4337</v>
      </c>
      <c r="K2270" s="258" t="s">
        <v>4338</v>
      </c>
      <c r="L2270" s="259">
        <v>45199</v>
      </c>
      <c r="M2270" s="258" t="s">
        <v>20</v>
      </c>
    </row>
    <row r="2271" spans="1:13" x14ac:dyDescent="0.25">
      <c r="A2271" s="260" t="s">
        <v>4308</v>
      </c>
      <c r="B2271" s="260" t="s">
        <v>4309</v>
      </c>
      <c r="C2271" s="260" t="s">
        <v>408</v>
      </c>
      <c r="D2271" s="260" t="s">
        <v>562</v>
      </c>
      <c r="E2271" s="260">
        <v>2600000</v>
      </c>
      <c r="F2271" s="260" t="s">
        <v>4339</v>
      </c>
      <c r="G2271" s="260" t="s">
        <v>22</v>
      </c>
      <c r="H2271" s="260">
        <v>3</v>
      </c>
      <c r="I2271" s="260" t="s">
        <v>4340</v>
      </c>
      <c r="J2271" s="260" t="s">
        <v>4341</v>
      </c>
      <c r="K2271" s="260" t="s">
        <v>4342</v>
      </c>
      <c r="L2271" s="261">
        <v>45199</v>
      </c>
      <c r="M2271" s="260" t="s">
        <v>20</v>
      </c>
    </row>
    <row r="2272" spans="1:13" x14ac:dyDescent="0.25">
      <c r="A2272" s="258" t="s">
        <v>4308</v>
      </c>
      <c r="B2272" s="258" t="s">
        <v>4309</v>
      </c>
      <c r="C2272" s="258" t="s">
        <v>408</v>
      </c>
      <c r="D2272" s="258" t="s">
        <v>567</v>
      </c>
      <c r="E2272" s="258" t="s">
        <v>17</v>
      </c>
      <c r="F2272" s="258" t="s">
        <v>683</v>
      </c>
      <c r="G2272" s="258" t="s">
        <v>22</v>
      </c>
      <c r="H2272" s="258">
        <v>3</v>
      </c>
      <c r="I2272" s="258" t="s">
        <v>17</v>
      </c>
      <c r="J2272" s="258" t="s">
        <v>4343</v>
      </c>
      <c r="K2272" s="258" t="s">
        <v>4344</v>
      </c>
      <c r="L2272" s="259">
        <v>45199</v>
      </c>
      <c r="M2272" s="258" t="s">
        <v>20</v>
      </c>
    </row>
    <row r="2273" spans="1:13" x14ac:dyDescent="0.25">
      <c r="A2273" s="260" t="s">
        <v>4308</v>
      </c>
      <c r="B2273" s="260" t="s">
        <v>4309</v>
      </c>
      <c r="C2273" s="260" t="s">
        <v>408</v>
      </c>
      <c r="D2273" s="260" t="s">
        <v>558</v>
      </c>
      <c r="E2273" s="260" t="s">
        <v>17</v>
      </c>
      <c r="F2273" s="260" t="s">
        <v>683</v>
      </c>
      <c r="G2273" s="260" t="s">
        <v>22</v>
      </c>
      <c r="H2273" s="260">
        <v>3</v>
      </c>
      <c r="I2273" s="260" t="s">
        <v>17</v>
      </c>
      <c r="J2273" s="260" t="s">
        <v>4343</v>
      </c>
      <c r="K2273" s="260" t="s">
        <v>4345</v>
      </c>
      <c r="L2273" s="261">
        <v>45199</v>
      </c>
      <c r="M2273" s="260" t="s">
        <v>20</v>
      </c>
    </row>
    <row r="2274" spans="1:13" x14ac:dyDescent="0.25">
      <c r="A2274" s="258" t="s">
        <v>4308</v>
      </c>
      <c r="B2274" s="258" t="s">
        <v>4309</v>
      </c>
      <c r="C2274" s="258" t="s">
        <v>408</v>
      </c>
      <c r="D2274" s="258" t="s">
        <v>47</v>
      </c>
      <c r="E2274" s="258">
        <v>3</v>
      </c>
      <c r="F2274" s="258" t="s">
        <v>4320</v>
      </c>
      <c r="G2274" s="258" t="s">
        <v>22</v>
      </c>
      <c r="H2274" s="258">
        <v>3</v>
      </c>
      <c r="I2274" s="258" t="s">
        <v>4321</v>
      </c>
      <c r="J2274" s="258" t="s">
        <v>4346</v>
      </c>
      <c r="K2274" s="258" t="s">
        <v>4347</v>
      </c>
      <c r="L2274" s="259">
        <v>45199</v>
      </c>
      <c r="M2274" s="258" t="s">
        <v>20</v>
      </c>
    </row>
    <row r="2275" spans="1:13" x14ac:dyDescent="0.25">
      <c r="A2275" s="260" t="s">
        <v>4308</v>
      </c>
      <c r="B2275" s="260" t="s">
        <v>4309</v>
      </c>
      <c r="C2275" s="260" t="s">
        <v>408</v>
      </c>
      <c r="D2275" s="260" t="s">
        <v>26</v>
      </c>
      <c r="E2275" s="260" t="s">
        <v>17</v>
      </c>
      <c r="F2275" s="260" t="s">
        <v>683</v>
      </c>
      <c r="G2275" s="260" t="s">
        <v>22</v>
      </c>
      <c r="H2275" s="260">
        <v>3</v>
      </c>
      <c r="I2275" s="260" t="s">
        <v>17</v>
      </c>
      <c r="J2275" s="260" t="s">
        <v>4233</v>
      </c>
      <c r="K2275" s="260" t="s">
        <v>4348</v>
      </c>
      <c r="L2275" s="261">
        <v>45199</v>
      </c>
      <c r="M2275" s="260" t="s">
        <v>20</v>
      </c>
    </row>
    <row r="2276" spans="1:13" x14ac:dyDescent="0.25">
      <c r="A2276" s="258" t="s">
        <v>4308</v>
      </c>
      <c r="B2276" s="258" t="s">
        <v>4309</v>
      </c>
      <c r="C2276" s="258" t="s">
        <v>408</v>
      </c>
      <c r="D2276" s="258" t="s">
        <v>28</v>
      </c>
      <c r="E2276" s="258" t="s">
        <v>17</v>
      </c>
      <c r="F2276" s="258" t="s">
        <v>683</v>
      </c>
      <c r="G2276" s="258" t="s">
        <v>22</v>
      </c>
      <c r="H2276" s="258">
        <v>3</v>
      </c>
      <c r="I2276" s="258" t="s">
        <v>17</v>
      </c>
      <c r="J2276" s="258" t="s">
        <v>4233</v>
      </c>
      <c r="K2276" s="258" t="s">
        <v>4349</v>
      </c>
      <c r="L2276" s="259">
        <v>45199</v>
      </c>
      <c r="M2276" s="258" t="s">
        <v>20</v>
      </c>
    </row>
    <row r="2277" spans="1:13" x14ac:dyDescent="0.25">
      <c r="A2277" s="260" t="s">
        <v>4308</v>
      </c>
      <c r="B2277" s="260" t="s">
        <v>4309</v>
      </c>
      <c r="C2277" s="260" t="s">
        <v>408</v>
      </c>
      <c r="D2277" s="260" t="s">
        <v>38</v>
      </c>
      <c r="E2277" s="260" t="s">
        <v>17</v>
      </c>
      <c r="F2277" s="260" t="s">
        <v>683</v>
      </c>
      <c r="G2277" s="260" t="s">
        <v>22</v>
      </c>
      <c r="H2277" s="260">
        <v>3</v>
      </c>
      <c r="I2277" s="260" t="s">
        <v>17</v>
      </c>
      <c r="J2277" s="260" t="s">
        <v>4233</v>
      </c>
      <c r="K2277" s="260" t="s">
        <v>4350</v>
      </c>
      <c r="L2277" s="261">
        <v>45199</v>
      </c>
      <c r="M2277" s="260" t="s">
        <v>20</v>
      </c>
    </row>
    <row r="2278" spans="1:13" x14ac:dyDescent="0.25">
      <c r="A2278" s="258" t="s">
        <v>4308</v>
      </c>
      <c r="B2278" s="258" t="s">
        <v>4309</v>
      </c>
      <c r="C2278" s="258" t="s">
        <v>408</v>
      </c>
      <c r="D2278" s="258" t="s">
        <v>16</v>
      </c>
      <c r="E2278" s="258">
        <v>3273605</v>
      </c>
      <c r="F2278" s="258" t="s">
        <v>4351</v>
      </c>
      <c r="G2278" s="258" t="s">
        <v>22</v>
      </c>
      <c r="H2278" s="258">
        <v>3</v>
      </c>
      <c r="I2278" s="258" t="s">
        <v>4352</v>
      </c>
      <c r="J2278" s="258" t="s">
        <v>4353</v>
      </c>
      <c r="K2278" s="258" t="s">
        <v>4354</v>
      </c>
      <c r="L2278" s="259">
        <v>45199</v>
      </c>
      <c r="M2278" s="258" t="s">
        <v>20</v>
      </c>
    </row>
    <row r="2279" spans="1:13" x14ac:dyDescent="0.25">
      <c r="A2279" s="260" t="s">
        <v>4308</v>
      </c>
      <c r="B2279" s="260" t="s">
        <v>4309</v>
      </c>
      <c r="C2279" s="260" t="s">
        <v>408</v>
      </c>
      <c r="D2279" s="260" t="s">
        <v>21</v>
      </c>
      <c r="E2279" s="260">
        <v>298000</v>
      </c>
      <c r="F2279" s="260" t="s">
        <v>4339</v>
      </c>
      <c r="G2279" s="260" t="s">
        <v>22</v>
      </c>
      <c r="H2279" s="260">
        <v>3</v>
      </c>
      <c r="I2279" s="260" t="s">
        <v>4340</v>
      </c>
      <c r="J2279" s="260" t="s">
        <v>4355</v>
      </c>
      <c r="K2279" s="260" t="s">
        <v>4356</v>
      </c>
      <c r="L2279" s="261">
        <v>45199</v>
      </c>
      <c r="M2279" s="260" t="s">
        <v>20</v>
      </c>
    </row>
    <row r="2280" spans="1:13" x14ac:dyDescent="0.25">
      <c r="A2280" s="258" t="s">
        <v>4308</v>
      </c>
      <c r="B2280" s="258" t="s">
        <v>4309</v>
      </c>
      <c r="C2280" s="258" t="s">
        <v>408</v>
      </c>
      <c r="D2280" s="258" t="s">
        <v>1053</v>
      </c>
      <c r="E2280" s="258" t="s">
        <v>17</v>
      </c>
      <c r="F2280" s="258" t="s">
        <v>683</v>
      </c>
      <c r="G2280" s="258" t="s">
        <v>22</v>
      </c>
      <c r="H2280" s="258">
        <v>3</v>
      </c>
      <c r="I2280" s="258" t="s">
        <v>17</v>
      </c>
      <c r="J2280" s="258" t="s">
        <v>4233</v>
      </c>
      <c r="K2280" s="258" t="s">
        <v>4357</v>
      </c>
      <c r="L2280" s="259">
        <v>45199</v>
      </c>
      <c r="M2280" s="258" t="s">
        <v>20</v>
      </c>
    </row>
    <row r="2281" spans="1:13" x14ac:dyDescent="0.25">
      <c r="A2281" s="260" t="s">
        <v>4308</v>
      </c>
      <c r="B2281" s="260" t="s">
        <v>4309</v>
      </c>
      <c r="C2281" s="260" t="s">
        <v>408</v>
      </c>
      <c r="D2281" s="260" t="s">
        <v>24</v>
      </c>
      <c r="E2281" s="260">
        <v>34000000000</v>
      </c>
      <c r="F2281" s="260" t="s">
        <v>4358</v>
      </c>
      <c r="G2281" s="260" t="s">
        <v>22</v>
      </c>
      <c r="H2281" s="260">
        <v>3</v>
      </c>
      <c r="I2281" s="260" t="s">
        <v>4359</v>
      </c>
      <c r="J2281" s="260" t="s">
        <v>4360</v>
      </c>
      <c r="K2281" s="260" t="s">
        <v>4361</v>
      </c>
      <c r="L2281" s="261">
        <v>45199</v>
      </c>
      <c r="M2281" s="260" t="s">
        <v>20</v>
      </c>
    </row>
    <row r="2282" spans="1:13" x14ac:dyDescent="0.25">
      <c r="A2282" s="258" t="s">
        <v>1971</v>
      </c>
      <c r="B2282" s="258" t="s">
        <v>1972</v>
      </c>
      <c r="C2282" s="258" t="s">
        <v>1912</v>
      </c>
      <c r="D2282" s="258" t="s">
        <v>544</v>
      </c>
      <c r="E2282" s="258">
        <v>650000</v>
      </c>
      <c r="F2282" s="258" t="s">
        <v>4362</v>
      </c>
      <c r="G2282" s="258" t="s">
        <v>1219</v>
      </c>
      <c r="H2282" s="258">
        <v>2</v>
      </c>
      <c r="I2282" s="258" t="s">
        <v>4363</v>
      </c>
      <c r="J2282" s="258" t="s">
        <v>4364</v>
      </c>
      <c r="K2282" s="258" t="s">
        <v>4365</v>
      </c>
      <c r="L2282" s="259">
        <v>45199</v>
      </c>
      <c r="M2282" s="258" t="s">
        <v>526</v>
      </c>
    </row>
    <row r="2283" spans="1:13" x14ac:dyDescent="0.25">
      <c r="A2283" s="260" t="s">
        <v>1971</v>
      </c>
      <c r="B2283" s="260" t="s">
        <v>1972</v>
      </c>
      <c r="C2283" s="260" t="s">
        <v>1912</v>
      </c>
      <c r="D2283" s="260" t="s">
        <v>1193</v>
      </c>
      <c r="E2283" s="260">
        <v>5739000</v>
      </c>
      <c r="F2283" s="260" t="s">
        <v>4366</v>
      </c>
      <c r="G2283" s="260" t="s">
        <v>1219</v>
      </c>
      <c r="H2283" s="260">
        <v>2</v>
      </c>
      <c r="I2283" s="260" t="s">
        <v>4367</v>
      </c>
      <c r="J2283" s="260" t="s">
        <v>4368</v>
      </c>
      <c r="K2283" s="260" t="s">
        <v>4369</v>
      </c>
      <c r="L2283" s="261">
        <v>45199</v>
      </c>
      <c r="M2283" s="260" t="s">
        <v>526</v>
      </c>
    </row>
    <row r="2284" spans="1:13" x14ac:dyDescent="0.25">
      <c r="A2284" s="258" t="s">
        <v>1971</v>
      </c>
      <c r="B2284" s="258" t="s">
        <v>1972</v>
      </c>
      <c r="C2284" s="258" t="s">
        <v>1912</v>
      </c>
      <c r="D2284" s="258" t="s">
        <v>569</v>
      </c>
      <c r="E2284" s="258">
        <v>40000</v>
      </c>
      <c r="F2284" s="258" t="s">
        <v>4370</v>
      </c>
      <c r="G2284" s="258" t="s">
        <v>1219</v>
      </c>
      <c r="H2284" s="258">
        <v>2</v>
      </c>
      <c r="I2284" s="258" t="s">
        <v>4371</v>
      </c>
      <c r="J2284" s="258" t="s">
        <v>4372</v>
      </c>
      <c r="K2284" s="258" t="s">
        <v>4373</v>
      </c>
      <c r="L2284" s="259">
        <v>45199</v>
      </c>
      <c r="M2284" s="258" t="s">
        <v>526</v>
      </c>
    </row>
    <row r="2285" spans="1:13" x14ac:dyDescent="0.25">
      <c r="A2285" s="260" t="s">
        <v>1971</v>
      </c>
      <c r="B2285" s="260" t="s">
        <v>1972</v>
      </c>
      <c r="C2285" s="260" t="s">
        <v>1912</v>
      </c>
      <c r="D2285" s="260" t="s">
        <v>562</v>
      </c>
      <c r="E2285" s="260">
        <v>650000</v>
      </c>
      <c r="F2285" s="260" t="s">
        <v>4362</v>
      </c>
      <c r="G2285" s="260" t="s">
        <v>1219</v>
      </c>
      <c r="H2285" s="260">
        <v>2</v>
      </c>
      <c r="I2285" s="260" t="s">
        <v>4363</v>
      </c>
      <c r="J2285" s="260" t="s">
        <v>4364</v>
      </c>
      <c r="K2285" s="260" t="s">
        <v>4374</v>
      </c>
      <c r="L2285" s="261">
        <v>45199</v>
      </c>
      <c r="M2285" s="260" t="s">
        <v>526</v>
      </c>
    </row>
    <row r="2286" spans="1:13" x14ac:dyDescent="0.25">
      <c r="A2286" s="258" t="s">
        <v>2673</v>
      </c>
      <c r="B2286" s="258" t="s">
        <v>2674</v>
      </c>
      <c r="C2286" s="258" t="s">
        <v>2675</v>
      </c>
      <c r="D2286" s="258" t="s">
        <v>1297</v>
      </c>
      <c r="E2286" s="258">
        <v>17300000</v>
      </c>
      <c r="F2286" s="258" t="s">
        <v>4375</v>
      </c>
      <c r="G2286" s="258" t="s">
        <v>1219</v>
      </c>
      <c r="H2286" s="258">
        <v>2</v>
      </c>
      <c r="I2286" s="258" t="s">
        <v>2881</v>
      </c>
      <c r="J2286" s="258" t="s">
        <v>4376</v>
      </c>
      <c r="K2286" s="258" t="s">
        <v>4377</v>
      </c>
      <c r="L2286" s="259">
        <v>45217</v>
      </c>
      <c r="M2286" s="258" t="s">
        <v>526</v>
      </c>
    </row>
    <row r="2287" spans="1:13" x14ac:dyDescent="0.25">
      <c r="A2287" s="260" t="s">
        <v>2673</v>
      </c>
      <c r="B2287" s="260" t="s">
        <v>2674</v>
      </c>
      <c r="C2287" s="260" t="s">
        <v>2675</v>
      </c>
      <c r="D2287" s="260" t="s">
        <v>1006</v>
      </c>
      <c r="E2287" s="260">
        <v>17300000</v>
      </c>
      <c r="F2287" s="260" t="s">
        <v>4375</v>
      </c>
      <c r="G2287" s="260" t="s">
        <v>1219</v>
      </c>
      <c r="H2287" s="260">
        <v>2</v>
      </c>
      <c r="I2287" s="260" t="s">
        <v>2881</v>
      </c>
      <c r="J2287" s="260" t="s">
        <v>4376</v>
      </c>
      <c r="K2287" s="260" t="s">
        <v>4378</v>
      </c>
      <c r="L2287" s="261">
        <v>45217</v>
      </c>
      <c r="M2287" s="260" t="s">
        <v>526</v>
      </c>
    </row>
    <row r="2288" spans="1:13" x14ac:dyDescent="0.25">
      <c r="A2288" s="258" t="s">
        <v>1517</v>
      </c>
      <c r="B2288" s="258" t="s">
        <v>1518</v>
      </c>
      <c r="C2288" s="258" t="s">
        <v>1519</v>
      </c>
      <c r="D2288" s="258" t="s">
        <v>1006</v>
      </c>
      <c r="E2288" s="258">
        <v>2450600</v>
      </c>
      <c r="F2288" s="258" t="s">
        <v>4379</v>
      </c>
      <c r="G2288" s="258" t="s">
        <v>1219</v>
      </c>
      <c r="H2288" s="258">
        <v>2</v>
      </c>
      <c r="I2288" s="258" t="s">
        <v>4380</v>
      </c>
      <c r="J2288" s="258" t="s">
        <v>4381</v>
      </c>
      <c r="K2288" s="258" t="s">
        <v>4382</v>
      </c>
      <c r="L2288" s="259">
        <v>45222</v>
      </c>
      <c r="M2288" s="258" t="s">
        <v>526</v>
      </c>
    </row>
    <row r="2289" spans="1:13" x14ac:dyDescent="0.25">
      <c r="A2289" s="260" t="s">
        <v>1517</v>
      </c>
      <c r="B2289" s="260" t="s">
        <v>1518</v>
      </c>
      <c r="C2289" s="260" t="s">
        <v>1519</v>
      </c>
      <c r="D2289" s="260" t="s">
        <v>567</v>
      </c>
      <c r="E2289" s="260" t="s">
        <v>17</v>
      </c>
      <c r="F2289" s="260" t="s">
        <v>17</v>
      </c>
      <c r="G2289" s="260" t="s">
        <v>17</v>
      </c>
      <c r="H2289" s="260" t="s">
        <v>17</v>
      </c>
      <c r="I2289" s="260" t="s">
        <v>17</v>
      </c>
      <c r="J2289" s="260" t="s">
        <v>4383</v>
      </c>
      <c r="K2289" s="260" t="s">
        <v>4384</v>
      </c>
      <c r="L2289" s="261">
        <v>45222</v>
      </c>
      <c r="M2289" s="260" t="s">
        <v>526</v>
      </c>
    </row>
    <row r="2290" spans="1:13" x14ac:dyDescent="0.25">
      <c r="A2290" s="258" t="s">
        <v>1517</v>
      </c>
      <c r="B2290" s="258" t="s">
        <v>1518</v>
      </c>
      <c r="C2290" s="258" t="s">
        <v>1519</v>
      </c>
      <c r="D2290" s="258" t="s">
        <v>558</v>
      </c>
      <c r="E2290" s="258" t="s">
        <v>17</v>
      </c>
      <c r="F2290" s="258" t="s">
        <v>17</v>
      </c>
      <c r="G2290" s="258" t="s">
        <v>17</v>
      </c>
      <c r="H2290" s="258" t="s">
        <v>17</v>
      </c>
      <c r="I2290" s="258" t="s">
        <v>17</v>
      </c>
      <c r="J2290" s="258" t="s">
        <v>4385</v>
      </c>
      <c r="K2290" s="258" t="s">
        <v>4386</v>
      </c>
      <c r="L2290" s="259">
        <v>45222</v>
      </c>
      <c r="M2290" s="258" t="s">
        <v>526</v>
      </c>
    </row>
    <row r="2291" spans="1:13" x14ac:dyDescent="0.25">
      <c r="A2291" s="260" t="s">
        <v>4387</v>
      </c>
      <c r="B2291" s="260" t="s">
        <v>4388</v>
      </c>
      <c r="C2291" s="260" t="s">
        <v>4389</v>
      </c>
      <c r="D2291" s="260" t="s">
        <v>1297</v>
      </c>
      <c r="E2291" s="260">
        <v>43100000</v>
      </c>
      <c r="F2291" s="260" t="s">
        <v>4390</v>
      </c>
      <c r="G2291" s="260" t="s">
        <v>66</v>
      </c>
      <c r="H2291" s="260">
        <v>1</v>
      </c>
      <c r="I2291" s="260" t="s">
        <v>4391</v>
      </c>
      <c r="J2291" s="260" t="s">
        <v>4392</v>
      </c>
      <c r="K2291" s="260" t="s">
        <v>4393</v>
      </c>
      <c r="L2291" s="261">
        <v>45223</v>
      </c>
      <c r="M2291" s="260" t="s">
        <v>20</v>
      </c>
    </row>
    <row r="2292" spans="1:13" x14ac:dyDescent="0.25">
      <c r="A2292" s="258" t="s">
        <v>4387</v>
      </c>
      <c r="B2292" s="258" t="s">
        <v>4388</v>
      </c>
      <c r="C2292" s="258" t="s">
        <v>4389</v>
      </c>
      <c r="D2292" s="258" t="s">
        <v>927</v>
      </c>
      <c r="E2292" s="258">
        <v>54778</v>
      </c>
      <c r="F2292" s="258" t="s">
        <v>4394</v>
      </c>
      <c r="G2292" s="258" t="s">
        <v>1219</v>
      </c>
      <c r="H2292" s="258">
        <v>2</v>
      </c>
      <c r="I2292" s="258" t="s">
        <v>4395</v>
      </c>
      <c r="J2292" s="258" t="s">
        <v>4396</v>
      </c>
      <c r="K2292" s="258" t="s">
        <v>4397</v>
      </c>
      <c r="L2292" s="259">
        <v>45223</v>
      </c>
      <c r="M2292" s="258" t="s">
        <v>20</v>
      </c>
    </row>
    <row r="2293" spans="1:13" x14ac:dyDescent="0.25">
      <c r="A2293" s="260" t="s">
        <v>4387</v>
      </c>
      <c r="B2293" s="260" t="s">
        <v>4388</v>
      </c>
      <c r="C2293" s="260" t="s">
        <v>4389</v>
      </c>
      <c r="D2293" s="260" t="s">
        <v>1006</v>
      </c>
      <c r="E2293" s="260">
        <v>3500000</v>
      </c>
      <c r="F2293" s="260" t="s">
        <v>4390</v>
      </c>
      <c r="G2293" s="260" t="s">
        <v>66</v>
      </c>
      <c r="H2293" s="260">
        <v>1</v>
      </c>
      <c r="I2293" s="260" t="s">
        <v>4391</v>
      </c>
      <c r="J2293" s="260" t="s">
        <v>4398</v>
      </c>
      <c r="K2293" s="260" t="s">
        <v>4399</v>
      </c>
      <c r="L2293" s="261">
        <v>45223</v>
      </c>
      <c r="M2293" s="260" t="s">
        <v>20</v>
      </c>
    </row>
    <row r="2294" spans="1:13" x14ac:dyDescent="0.25">
      <c r="A2294" s="258" t="s">
        <v>4387</v>
      </c>
      <c r="B2294" s="258" t="s">
        <v>4388</v>
      </c>
      <c r="C2294" s="258" t="s">
        <v>4389</v>
      </c>
      <c r="D2294" s="258" t="s">
        <v>932</v>
      </c>
      <c r="E2294" s="258">
        <v>1600000</v>
      </c>
      <c r="F2294" s="258" t="s">
        <v>4400</v>
      </c>
      <c r="G2294" s="258" t="s">
        <v>66</v>
      </c>
      <c r="H2294" s="258">
        <v>1</v>
      </c>
      <c r="I2294" s="258" t="s">
        <v>4401</v>
      </c>
      <c r="J2294" s="258" t="s">
        <v>4402</v>
      </c>
      <c r="K2294" s="258" t="s">
        <v>4403</v>
      </c>
      <c r="L2294" s="259">
        <v>45223</v>
      </c>
      <c r="M2294" s="258" t="s">
        <v>20</v>
      </c>
    </row>
    <row r="2295" spans="1:13" x14ac:dyDescent="0.25">
      <c r="A2295" s="260" t="s">
        <v>4387</v>
      </c>
      <c r="B2295" s="260" t="s">
        <v>4388</v>
      </c>
      <c r="C2295" s="260" t="s">
        <v>4389</v>
      </c>
      <c r="D2295" s="260" t="s">
        <v>769</v>
      </c>
      <c r="E2295" s="260" t="s">
        <v>17</v>
      </c>
      <c r="F2295" s="260" t="s">
        <v>17</v>
      </c>
      <c r="G2295" s="260" t="s">
        <v>17</v>
      </c>
      <c r="H2295" s="260" t="s">
        <v>17</v>
      </c>
      <c r="I2295" s="260" t="s">
        <v>17</v>
      </c>
      <c r="J2295" s="260" t="s">
        <v>4404</v>
      </c>
      <c r="K2295" s="260" t="s">
        <v>4405</v>
      </c>
      <c r="L2295" s="261">
        <v>45223</v>
      </c>
      <c r="M2295" s="260" t="s">
        <v>20</v>
      </c>
    </row>
    <row r="2296" spans="1:13" x14ac:dyDescent="0.25">
      <c r="A2296" s="258" t="s">
        <v>4387</v>
      </c>
      <c r="B2296" s="258" t="s">
        <v>4388</v>
      </c>
      <c r="C2296" s="258" t="s">
        <v>4389</v>
      </c>
      <c r="D2296" s="258" t="s">
        <v>16</v>
      </c>
      <c r="E2296" s="258">
        <v>21300</v>
      </c>
      <c r="F2296" s="258" t="s">
        <v>4400</v>
      </c>
      <c r="G2296" s="258" t="s">
        <v>1219</v>
      </c>
      <c r="H2296" s="258">
        <v>2</v>
      </c>
      <c r="I2296" s="258" t="s">
        <v>4401</v>
      </c>
      <c r="J2296" s="258" t="s">
        <v>4406</v>
      </c>
      <c r="K2296" s="258" t="s">
        <v>4407</v>
      </c>
      <c r="L2296" s="259">
        <v>45223</v>
      </c>
      <c r="M2296" s="258" t="s">
        <v>20</v>
      </c>
    </row>
    <row r="2297" spans="1:13" x14ac:dyDescent="0.25">
      <c r="A2297" s="260" t="s">
        <v>4387</v>
      </c>
      <c r="B2297" s="260" t="s">
        <v>4388</v>
      </c>
      <c r="C2297" s="260" t="s">
        <v>4389</v>
      </c>
      <c r="D2297" s="260" t="s">
        <v>21</v>
      </c>
      <c r="E2297" s="260">
        <v>3330</v>
      </c>
      <c r="F2297" s="260" t="s">
        <v>4400</v>
      </c>
      <c r="G2297" s="260" t="s">
        <v>1219</v>
      </c>
      <c r="H2297" s="260">
        <v>2</v>
      </c>
      <c r="I2297" s="260" t="s">
        <v>4401</v>
      </c>
      <c r="J2297" s="260" t="s">
        <v>4408</v>
      </c>
      <c r="K2297" s="260" t="s">
        <v>4409</v>
      </c>
      <c r="L2297" s="261">
        <v>45223</v>
      </c>
      <c r="M2297" s="260" t="s">
        <v>20</v>
      </c>
    </row>
    <row r="2298" spans="1:13" x14ac:dyDescent="0.25">
      <c r="A2298" s="258" t="s">
        <v>4387</v>
      </c>
      <c r="B2298" s="258" t="s">
        <v>4388</v>
      </c>
      <c r="C2298" s="258" t="s">
        <v>4389</v>
      </c>
      <c r="D2298" s="258" t="s">
        <v>1193</v>
      </c>
      <c r="E2298" s="258">
        <v>1900000</v>
      </c>
      <c r="F2298" s="258" t="s">
        <v>4410</v>
      </c>
      <c r="G2298" s="258" t="s">
        <v>1219</v>
      </c>
      <c r="H2298" s="258">
        <v>2</v>
      </c>
      <c r="I2298" s="258" t="s">
        <v>4411</v>
      </c>
      <c r="J2298" s="258" t="s">
        <v>4412</v>
      </c>
      <c r="K2298" s="258" t="s">
        <v>4413</v>
      </c>
      <c r="L2298" s="259">
        <v>45223</v>
      </c>
      <c r="M2298" s="258" t="s">
        <v>20</v>
      </c>
    </row>
    <row r="2299" spans="1:13" x14ac:dyDescent="0.25">
      <c r="A2299" s="260" t="s">
        <v>4387</v>
      </c>
      <c r="B2299" s="260" t="s">
        <v>4388</v>
      </c>
      <c r="C2299" s="260" t="s">
        <v>4389</v>
      </c>
      <c r="D2299" s="260" t="s">
        <v>569</v>
      </c>
      <c r="E2299" s="260">
        <v>1486000</v>
      </c>
      <c r="F2299" s="260" t="s">
        <v>4400</v>
      </c>
      <c r="G2299" s="260" t="s">
        <v>1219</v>
      </c>
      <c r="H2299" s="260">
        <v>2</v>
      </c>
      <c r="I2299" s="260" t="s">
        <v>4401</v>
      </c>
      <c r="J2299" s="260" t="s">
        <v>4414</v>
      </c>
      <c r="K2299" s="260" t="s">
        <v>4415</v>
      </c>
      <c r="L2299" s="261">
        <v>45223</v>
      </c>
      <c r="M2299" s="260" t="s">
        <v>20</v>
      </c>
    </row>
    <row r="2300" spans="1:13" x14ac:dyDescent="0.25">
      <c r="A2300" s="258" t="s">
        <v>4387</v>
      </c>
      <c r="B2300" s="258" t="s">
        <v>4388</v>
      </c>
      <c r="C2300" s="258" t="s">
        <v>4389</v>
      </c>
      <c r="D2300" s="258" t="s">
        <v>558</v>
      </c>
      <c r="E2300" s="258">
        <v>0</v>
      </c>
      <c r="F2300" s="258" t="s">
        <v>4400</v>
      </c>
      <c r="G2300" s="258" t="s">
        <v>1219</v>
      </c>
      <c r="H2300" s="258">
        <v>2</v>
      </c>
      <c r="I2300" s="258" t="s">
        <v>4401</v>
      </c>
      <c r="J2300" s="258" t="s">
        <v>4416</v>
      </c>
      <c r="K2300" s="258" t="s">
        <v>4417</v>
      </c>
      <c r="L2300" s="259">
        <v>45223</v>
      </c>
      <c r="M2300" s="258" t="s">
        <v>20</v>
      </c>
    </row>
    <row r="2301" spans="1:13" x14ac:dyDescent="0.25">
      <c r="A2301" s="260" t="s">
        <v>4418</v>
      </c>
      <c r="B2301" s="260" t="s">
        <v>4419</v>
      </c>
      <c r="C2301" s="260" t="s">
        <v>4389</v>
      </c>
      <c r="D2301" s="260" t="s">
        <v>40</v>
      </c>
      <c r="E2301" s="260">
        <v>2010</v>
      </c>
      <c r="F2301" s="260" t="s">
        <v>4420</v>
      </c>
      <c r="G2301" s="260" t="s">
        <v>1219</v>
      </c>
      <c r="H2301" s="260">
        <v>2</v>
      </c>
      <c r="I2301" s="260" t="s">
        <v>4421</v>
      </c>
      <c r="J2301" s="260" t="s">
        <v>4422</v>
      </c>
      <c r="K2301" s="260" t="s">
        <v>4423</v>
      </c>
      <c r="L2301" s="261">
        <v>45223</v>
      </c>
      <c r="M2301" s="260" t="s">
        <v>526</v>
      </c>
    </row>
    <row r="2302" spans="1:13" x14ac:dyDescent="0.25">
      <c r="A2302" s="258" t="s">
        <v>4418</v>
      </c>
      <c r="B2302" s="258" t="s">
        <v>4419</v>
      </c>
      <c r="C2302" s="258" t="s">
        <v>4389</v>
      </c>
      <c r="D2302" s="258" t="s">
        <v>544</v>
      </c>
      <c r="E2302" s="258">
        <v>29200000</v>
      </c>
      <c r="F2302" s="258" t="s">
        <v>4424</v>
      </c>
      <c r="G2302" s="258" t="s">
        <v>66</v>
      </c>
      <c r="H2302" s="258">
        <v>1</v>
      </c>
      <c r="I2302" s="258" t="s">
        <v>4425</v>
      </c>
      <c r="J2302" s="258" t="s">
        <v>4426</v>
      </c>
      <c r="K2302" s="258" t="s">
        <v>4427</v>
      </c>
      <c r="L2302" s="259">
        <v>45223</v>
      </c>
      <c r="M2302" s="258" t="s">
        <v>526</v>
      </c>
    </row>
    <row r="2303" spans="1:13" x14ac:dyDescent="0.25">
      <c r="A2303" s="260" t="s">
        <v>1224</v>
      </c>
      <c r="B2303" s="260" t="s">
        <v>1225</v>
      </c>
      <c r="C2303" s="260" t="s">
        <v>1226</v>
      </c>
      <c r="D2303" s="260" t="s">
        <v>1297</v>
      </c>
      <c r="E2303" s="260">
        <v>9736880</v>
      </c>
      <c r="F2303" s="260" t="s">
        <v>4428</v>
      </c>
      <c r="G2303" s="260" t="s">
        <v>66</v>
      </c>
      <c r="H2303" s="260">
        <v>1</v>
      </c>
      <c r="I2303" s="260" t="s">
        <v>4429</v>
      </c>
      <c r="J2303" s="260" t="s">
        <v>4430</v>
      </c>
      <c r="K2303" s="260" t="s">
        <v>4431</v>
      </c>
      <c r="L2303" s="261">
        <v>45224</v>
      </c>
      <c r="M2303" s="260" t="s">
        <v>526</v>
      </c>
    </row>
    <row r="2304" spans="1:13" x14ac:dyDescent="0.25">
      <c r="A2304" s="258" t="s">
        <v>1224</v>
      </c>
      <c r="B2304" s="258" t="s">
        <v>1225</v>
      </c>
      <c r="C2304" s="258" t="s">
        <v>1226</v>
      </c>
      <c r="D2304" s="258" t="s">
        <v>927</v>
      </c>
      <c r="E2304" s="258">
        <v>12324</v>
      </c>
      <c r="F2304" s="258" t="s">
        <v>4432</v>
      </c>
      <c r="G2304" s="258" t="s">
        <v>1219</v>
      </c>
      <c r="H2304" s="258">
        <v>2</v>
      </c>
      <c r="I2304" s="258" t="s">
        <v>4433</v>
      </c>
      <c r="J2304" s="258" t="s">
        <v>4434</v>
      </c>
      <c r="K2304" s="258" t="s">
        <v>4435</v>
      </c>
      <c r="L2304" s="259">
        <v>45224</v>
      </c>
      <c r="M2304" s="258" t="s">
        <v>20</v>
      </c>
    </row>
    <row r="2305" spans="1:13" x14ac:dyDescent="0.25">
      <c r="A2305" s="260" t="s">
        <v>1224</v>
      </c>
      <c r="B2305" s="260" t="s">
        <v>1225</v>
      </c>
      <c r="C2305" s="260" t="s">
        <v>1226</v>
      </c>
      <c r="D2305" s="260" t="s">
        <v>1006</v>
      </c>
      <c r="E2305" s="260">
        <v>3667436</v>
      </c>
      <c r="F2305" s="260" t="s">
        <v>4436</v>
      </c>
      <c r="G2305" s="260" t="s">
        <v>1219</v>
      </c>
      <c r="H2305" s="260">
        <v>2</v>
      </c>
      <c r="I2305" s="260" t="s">
        <v>4437</v>
      </c>
      <c r="J2305" s="260" t="s">
        <v>4438</v>
      </c>
      <c r="K2305" s="260" t="s">
        <v>4439</v>
      </c>
      <c r="L2305" s="261">
        <v>45224</v>
      </c>
      <c r="M2305" s="260" t="s">
        <v>20</v>
      </c>
    </row>
    <row r="2306" spans="1:13" x14ac:dyDescent="0.25">
      <c r="A2306" s="258" t="s">
        <v>1224</v>
      </c>
      <c r="B2306" s="258" t="s">
        <v>1225</v>
      </c>
      <c r="C2306" s="258" t="s">
        <v>1226</v>
      </c>
      <c r="D2306" s="258" t="s">
        <v>932</v>
      </c>
      <c r="E2306" s="258">
        <v>53375</v>
      </c>
      <c r="F2306" s="258" t="s">
        <v>4440</v>
      </c>
      <c r="G2306" s="258" t="s">
        <v>1219</v>
      </c>
      <c r="H2306" s="258">
        <v>2</v>
      </c>
      <c r="I2306" s="258" t="s">
        <v>4441</v>
      </c>
      <c r="J2306" s="258" t="s">
        <v>4442</v>
      </c>
      <c r="K2306" s="258" t="s">
        <v>4443</v>
      </c>
      <c r="L2306" s="259">
        <v>45224</v>
      </c>
      <c r="M2306" s="258" t="s">
        <v>20</v>
      </c>
    </row>
    <row r="2307" spans="1:13" x14ac:dyDescent="0.25">
      <c r="A2307" s="260" t="s">
        <v>1224</v>
      </c>
      <c r="B2307" s="260" t="s">
        <v>1225</v>
      </c>
      <c r="C2307" s="260" t="s">
        <v>1226</v>
      </c>
      <c r="D2307" s="260" t="s">
        <v>769</v>
      </c>
      <c r="E2307" s="260">
        <v>53375</v>
      </c>
      <c r="F2307" s="260" t="s">
        <v>4440</v>
      </c>
      <c r="G2307" s="260" t="s">
        <v>1219</v>
      </c>
      <c r="H2307" s="260">
        <v>2</v>
      </c>
      <c r="I2307" s="260" t="s">
        <v>4441</v>
      </c>
      <c r="J2307" s="260" t="s">
        <v>4442</v>
      </c>
      <c r="K2307" s="260" t="s">
        <v>4444</v>
      </c>
      <c r="L2307" s="261">
        <v>45224</v>
      </c>
      <c r="M2307" s="260" t="s">
        <v>20</v>
      </c>
    </row>
    <row r="2308" spans="1:13" x14ac:dyDescent="0.25">
      <c r="A2308" s="258" t="s">
        <v>1224</v>
      </c>
      <c r="B2308" s="258" t="s">
        <v>1225</v>
      </c>
      <c r="C2308" s="258" t="s">
        <v>1226</v>
      </c>
      <c r="D2308" s="258" t="s">
        <v>854</v>
      </c>
      <c r="E2308" s="258">
        <v>0</v>
      </c>
      <c r="F2308" s="258" t="s">
        <v>4445</v>
      </c>
      <c r="G2308" s="258" t="s">
        <v>1219</v>
      </c>
      <c r="H2308" s="258">
        <v>2</v>
      </c>
      <c r="I2308" s="258" t="s">
        <v>1079</v>
      </c>
      <c r="J2308" s="258" t="s">
        <v>4446</v>
      </c>
      <c r="K2308" s="258" t="s">
        <v>4447</v>
      </c>
      <c r="L2308" s="259">
        <v>45224</v>
      </c>
      <c r="M2308" s="258" t="s">
        <v>20</v>
      </c>
    </row>
    <row r="2309" spans="1:13" x14ac:dyDescent="0.25">
      <c r="A2309" s="260" t="s">
        <v>1224</v>
      </c>
      <c r="B2309" s="260" t="s">
        <v>1225</v>
      </c>
      <c r="C2309" s="260" t="s">
        <v>1226</v>
      </c>
      <c r="D2309" s="260" t="s">
        <v>937</v>
      </c>
      <c r="E2309" s="260">
        <v>0</v>
      </c>
      <c r="F2309" s="260" t="s">
        <v>4445</v>
      </c>
      <c r="G2309" s="260" t="s">
        <v>1219</v>
      </c>
      <c r="H2309" s="260">
        <v>2</v>
      </c>
      <c r="I2309" s="260" t="s">
        <v>1079</v>
      </c>
      <c r="J2309" s="260" t="s">
        <v>4448</v>
      </c>
      <c r="K2309" s="260" t="s">
        <v>4449</v>
      </c>
      <c r="L2309" s="261">
        <v>45224</v>
      </c>
      <c r="M2309" s="260" t="s">
        <v>20</v>
      </c>
    </row>
    <row r="2310" spans="1:13" x14ac:dyDescent="0.25">
      <c r="A2310" s="258" t="s">
        <v>1224</v>
      </c>
      <c r="B2310" s="258" t="s">
        <v>1225</v>
      </c>
      <c r="C2310" s="258" t="s">
        <v>1226</v>
      </c>
      <c r="D2310" s="258" t="s">
        <v>544</v>
      </c>
      <c r="E2310" s="258">
        <v>53375</v>
      </c>
      <c r="F2310" s="258" t="s">
        <v>4450</v>
      </c>
      <c r="G2310" s="258" t="s">
        <v>1219</v>
      </c>
      <c r="H2310" s="258">
        <v>2</v>
      </c>
      <c r="I2310" s="258" t="s">
        <v>4451</v>
      </c>
      <c r="J2310" s="258" t="s">
        <v>4452</v>
      </c>
      <c r="K2310" s="258" t="s">
        <v>4453</v>
      </c>
      <c r="L2310" s="259">
        <v>45224</v>
      </c>
      <c r="M2310" s="258" t="s">
        <v>20</v>
      </c>
    </row>
    <row r="2311" spans="1:13" x14ac:dyDescent="0.25">
      <c r="A2311" s="260" t="s">
        <v>1224</v>
      </c>
      <c r="B2311" s="260" t="s">
        <v>1225</v>
      </c>
      <c r="C2311" s="260" t="s">
        <v>1226</v>
      </c>
      <c r="D2311" s="260" t="s">
        <v>1193</v>
      </c>
      <c r="E2311" s="260">
        <v>3614061</v>
      </c>
      <c r="F2311" s="260" t="s">
        <v>4450</v>
      </c>
      <c r="G2311" s="260" t="s">
        <v>1219</v>
      </c>
      <c r="H2311" s="260">
        <v>2</v>
      </c>
      <c r="I2311" s="260" t="s">
        <v>4451</v>
      </c>
      <c r="J2311" s="260" t="s">
        <v>4454</v>
      </c>
      <c r="K2311" s="260" t="s">
        <v>4455</v>
      </c>
      <c r="L2311" s="261">
        <v>45224</v>
      </c>
      <c r="M2311" s="260" t="s">
        <v>20</v>
      </c>
    </row>
    <row r="2312" spans="1:13" x14ac:dyDescent="0.25">
      <c r="A2312" s="258" t="s">
        <v>1224</v>
      </c>
      <c r="B2312" s="258" t="s">
        <v>1225</v>
      </c>
      <c r="C2312" s="258" t="s">
        <v>1226</v>
      </c>
      <c r="D2312" s="258" t="s">
        <v>569</v>
      </c>
      <c r="E2312" s="258">
        <v>0</v>
      </c>
      <c r="F2312" s="258" t="s">
        <v>4436</v>
      </c>
      <c r="G2312" s="258" t="s">
        <v>1219</v>
      </c>
      <c r="H2312" s="258">
        <v>2</v>
      </c>
      <c r="I2312" s="258" t="s">
        <v>4437</v>
      </c>
      <c r="J2312" s="258" t="s">
        <v>4456</v>
      </c>
      <c r="K2312" s="258" t="s">
        <v>4457</v>
      </c>
      <c r="L2312" s="259">
        <v>45224</v>
      </c>
      <c r="M2312" s="258" t="s">
        <v>20</v>
      </c>
    </row>
    <row r="2313" spans="1:13" x14ac:dyDescent="0.25">
      <c r="A2313" s="260" t="s">
        <v>1224</v>
      </c>
      <c r="B2313" s="260" t="s">
        <v>1225</v>
      </c>
      <c r="C2313" s="260" t="s">
        <v>1226</v>
      </c>
      <c r="D2313" s="260" t="s">
        <v>562</v>
      </c>
      <c r="E2313" s="260">
        <v>53375</v>
      </c>
      <c r="F2313" s="260" t="s">
        <v>4450</v>
      </c>
      <c r="G2313" s="260" t="s">
        <v>1219</v>
      </c>
      <c r="H2313" s="260">
        <v>2</v>
      </c>
      <c r="I2313" s="260" t="s">
        <v>4451</v>
      </c>
      <c r="J2313" s="260" t="s">
        <v>4458</v>
      </c>
      <c r="K2313" s="260" t="s">
        <v>4459</v>
      </c>
      <c r="L2313" s="261">
        <v>45224</v>
      </c>
      <c r="M2313" s="260" t="s">
        <v>20</v>
      </c>
    </row>
    <row r="2314" spans="1:13" x14ac:dyDescent="0.25">
      <c r="A2314" s="258" t="s">
        <v>1224</v>
      </c>
      <c r="B2314" s="258" t="s">
        <v>1225</v>
      </c>
      <c r="C2314" s="258" t="s">
        <v>1226</v>
      </c>
      <c r="D2314" s="258" t="s">
        <v>567</v>
      </c>
      <c r="E2314" s="258" t="s">
        <v>17</v>
      </c>
      <c r="F2314" s="258" t="s">
        <v>4450</v>
      </c>
      <c r="G2314" s="258" t="s">
        <v>1219</v>
      </c>
      <c r="H2314" s="258">
        <v>2</v>
      </c>
      <c r="I2314" s="258" t="s">
        <v>4451</v>
      </c>
      <c r="J2314" s="258" t="s">
        <v>4460</v>
      </c>
      <c r="K2314" s="258" t="s">
        <v>4461</v>
      </c>
      <c r="L2314" s="259">
        <v>45224</v>
      </c>
      <c r="M2314" s="258" t="s">
        <v>20</v>
      </c>
    </row>
    <row r="2315" spans="1:13" x14ac:dyDescent="0.25">
      <c r="A2315" s="260" t="s">
        <v>1224</v>
      </c>
      <c r="B2315" s="260" t="s">
        <v>1225</v>
      </c>
      <c r="C2315" s="260" t="s">
        <v>1226</v>
      </c>
      <c r="D2315" s="260" t="s">
        <v>558</v>
      </c>
      <c r="E2315" s="260" t="s">
        <v>17</v>
      </c>
      <c r="F2315" s="260" t="s">
        <v>4450</v>
      </c>
      <c r="G2315" s="260" t="s">
        <v>1219</v>
      </c>
      <c r="H2315" s="260">
        <v>2</v>
      </c>
      <c r="I2315" s="260" t="s">
        <v>4451</v>
      </c>
      <c r="J2315" s="260" t="s">
        <v>4460</v>
      </c>
      <c r="K2315" s="260" t="s">
        <v>4462</v>
      </c>
      <c r="L2315" s="261">
        <v>45224</v>
      </c>
      <c r="M2315" s="260" t="s">
        <v>20</v>
      </c>
    </row>
    <row r="2316" spans="1:13" x14ac:dyDescent="0.25">
      <c r="A2316" s="258" t="s">
        <v>4463</v>
      </c>
      <c r="B2316" s="258" t="s">
        <v>4464</v>
      </c>
      <c r="C2316" s="258" t="s">
        <v>4465</v>
      </c>
      <c r="D2316" s="258" t="s">
        <v>1297</v>
      </c>
      <c r="E2316" s="258">
        <v>9241136</v>
      </c>
      <c r="F2316" s="258" t="s">
        <v>4428</v>
      </c>
      <c r="G2316" s="258" t="s">
        <v>66</v>
      </c>
      <c r="H2316" s="258">
        <v>1</v>
      </c>
      <c r="I2316" s="258" t="s">
        <v>4466</v>
      </c>
      <c r="J2316" s="258" t="s">
        <v>4467</v>
      </c>
      <c r="K2316" s="258" t="s">
        <v>4468</v>
      </c>
      <c r="L2316" s="259">
        <v>45224</v>
      </c>
      <c r="M2316" s="258" t="s">
        <v>20</v>
      </c>
    </row>
    <row r="2317" spans="1:13" x14ac:dyDescent="0.25">
      <c r="A2317" s="260" t="s">
        <v>4463</v>
      </c>
      <c r="B2317" s="260" t="s">
        <v>4464</v>
      </c>
      <c r="C2317" s="260" t="s">
        <v>4465</v>
      </c>
      <c r="D2317" s="260" t="s">
        <v>927</v>
      </c>
      <c r="E2317" s="260">
        <v>207582</v>
      </c>
      <c r="F2317" s="260" t="s">
        <v>4469</v>
      </c>
      <c r="G2317" s="260" t="s">
        <v>1219</v>
      </c>
      <c r="H2317" s="260">
        <v>2</v>
      </c>
      <c r="I2317" s="260" t="s">
        <v>4470</v>
      </c>
      <c r="J2317" s="260" t="s">
        <v>4471</v>
      </c>
      <c r="K2317" s="260" t="s">
        <v>4472</v>
      </c>
      <c r="L2317" s="261">
        <v>45224</v>
      </c>
      <c r="M2317" s="260" t="s">
        <v>20</v>
      </c>
    </row>
    <row r="2318" spans="1:13" x14ac:dyDescent="0.25">
      <c r="A2318" s="258" t="s">
        <v>4463</v>
      </c>
      <c r="B2318" s="258" t="s">
        <v>4464</v>
      </c>
      <c r="C2318" s="258" t="s">
        <v>4465</v>
      </c>
      <c r="D2318" s="258" t="s">
        <v>1006</v>
      </c>
      <c r="E2318" s="258">
        <v>9241136</v>
      </c>
      <c r="F2318" s="258" t="s">
        <v>4428</v>
      </c>
      <c r="G2318" s="258" t="s">
        <v>1219</v>
      </c>
      <c r="H2318" s="258">
        <v>2</v>
      </c>
      <c r="I2318" s="258" t="s">
        <v>4466</v>
      </c>
      <c r="J2318" s="258" t="s">
        <v>4473</v>
      </c>
      <c r="K2318" s="258" t="s">
        <v>4474</v>
      </c>
      <c r="L2318" s="259">
        <v>45224</v>
      </c>
      <c r="M2318" s="258" t="s">
        <v>20</v>
      </c>
    </row>
    <row r="2319" spans="1:13" x14ac:dyDescent="0.25">
      <c r="A2319" s="260" t="s">
        <v>4463</v>
      </c>
      <c r="B2319" s="260" t="s">
        <v>4464</v>
      </c>
      <c r="C2319" s="260" t="s">
        <v>4465</v>
      </c>
      <c r="D2319" s="260" t="s">
        <v>932</v>
      </c>
      <c r="E2319" s="260">
        <v>32435</v>
      </c>
      <c r="F2319" s="260" t="s">
        <v>4440</v>
      </c>
      <c r="G2319" s="260" t="s">
        <v>1219</v>
      </c>
      <c r="H2319" s="260">
        <v>2</v>
      </c>
      <c r="I2319" s="260" t="s">
        <v>4441</v>
      </c>
      <c r="J2319" s="260" t="s">
        <v>4475</v>
      </c>
      <c r="K2319" s="260" t="s">
        <v>4476</v>
      </c>
      <c r="L2319" s="261">
        <v>45224</v>
      </c>
      <c r="M2319" s="260" t="s">
        <v>20</v>
      </c>
    </row>
    <row r="2320" spans="1:13" x14ac:dyDescent="0.25">
      <c r="A2320" s="258" t="s">
        <v>4463</v>
      </c>
      <c r="B2320" s="258" t="s">
        <v>4464</v>
      </c>
      <c r="C2320" s="258" t="s">
        <v>4465</v>
      </c>
      <c r="D2320" s="258" t="s">
        <v>769</v>
      </c>
      <c r="E2320" s="258">
        <v>32435</v>
      </c>
      <c r="F2320" s="258" t="s">
        <v>4440</v>
      </c>
      <c r="G2320" s="258" t="s">
        <v>1219</v>
      </c>
      <c r="H2320" s="258">
        <v>2</v>
      </c>
      <c r="I2320" s="258" t="s">
        <v>4441</v>
      </c>
      <c r="J2320" s="258" t="s">
        <v>4475</v>
      </c>
      <c r="K2320" s="258" t="s">
        <v>4477</v>
      </c>
      <c r="L2320" s="259">
        <v>45224</v>
      </c>
      <c r="M2320" s="258" t="s">
        <v>20</v>
      </c>
    </row>
    <row r="2321" spans="1:13" x14ac:dyDescent="0.25">
      <c r="A2321" s="260" t="s">
        <v>4463</v>
      </c>
      <c r="B2321" s="260" t="s">
        <v>4464</v>
      </c>
      <c r="C2321" s="260" t="s">
        <v>4465</v>
      </c>
      <c r="D2321" s="260" t="s">
        <v>40</v>
      </c>
      <c r="E2321" s="260" t="s">
        <v>17</v>
      </c>
      <c r="F2321" s="260" t="s">
        <v>17</v>
      </c>
      <c r="G2321" s="260" t="s">
        <v>17</v>
      </c>
      <c r="H2321" s="260" t="s">
        <v>17</v>
      </c>
      <c r="I2321" s="260" t="s">
        <v>17</v>
      </c>
      <c r="J2321" s="260" t="s">
        <v>4478</v>
      </c>
      <c r="K2321" s="260" t="s">
        <v>4479</v>
      </c>
      <c r="L2321" s="261">
        <v>45224</v>
      </c>
      <c r="M2321" s="260" t="s">
        <v>20</v>
      </c>
    </row>
    <row r="2322" spans="1:13" x14ac:dyDescent="0.25">
      <c r="A2322" s="258" t="s">
        <v>4463</v>
      </c>
      <c r="B2322" s="258" t="s">
        <v>4464</v>
      </c>
      <c r="C2322" s="258" t="s">
        <v>4465</v>
      </c>
      <c r="D2322" s="258" t="s">
        <v>38</v>
      </c>
      <c r="E2322" s="258" t="s">
        <v>17</v>
      </c>
      <c r="F2322" s="258" t="s">
        <v>17</v>
      </c>
      <c r="G2322" s="258" t="s">
        <v>17</v>
      </c>
      <c r="H2322" s="258" t="s">
        <v>17</v>
      </c>
      <c r="I2322" s="258" t="s">
        <v>17</v>
      </c>
      <c r="J2322" s="258" t="s">
        <v>4478</v>
      </c>
      <c r="K2322" s="258" t="s">
        <v>4480</v>
      </c>
      <c r="L2322" s="259">
        <v>45224</v>
      </c>
      <c r="M2322" s="258" t="s">
        <v>20</v>
      </c>
    </row>
    <row r="2323" spans="1:13" x14ac:dyDescent="0.25">
      <c r="A2323" s="260" t="s">
        <v>4463</v>
      </c>
      <c r="B2323" s="260" t="s">
        <v>4464</v>
      </c>
      <c r="C2323" s="260" t="s">
        <v>4465</v>
      </c>
      <c r="D2323" s="260" t="s">
        <v>854</v>
      </c>
      <c r="E2323" s="260">
        <v>0</v>
      </c>
      <c r="F2323" s="260" t="s">
        <v>4445</v>
      </c>
      <c r="G2323" s="260" t="s">
        <v>1219</v>
      </c>
      <c r="H2323" s="260">
        <v>2</v>
      </c>
      <c r="I2323" s="260" t="s">
        <v>1079</v>
      </c>
      <c r="J2323" s="260" t="s">
        <v>4481</v>
      </c>
      <c r="K2323" s="260" t="s">
        <v>4482</v>
      </c>
      <c r="L2323" s="261">
        <v>45224</v>
      </c>
      <c r="M2323" s="260" t="s">
        <v>20</v>
      </c>
    </row>
    <row r="2324" spans="1:13" x14ac:dyDescent="0.25">
      <c r="A2324" s="258" t="s">
        <v>4463</v>
      </c>
      <c r="B2324" s="258" t="s">
        <v>4464</v>
      </c>
      <c r="C2324" s="258" t="s">
        <v>4465</v>
      </c>
      <c r="D2324" s="258" t="s">
        <v>937</v>
      </c>
      <c r="E2324" s="258">
        <v>1</v>
      </c>
      <c r="F2324" s="258" t="s">
        <v>4445</v>
      </c>
      <c r="G2324" s="258" t="s">
        <v>1219</v>
      </c>
      <c r="H2324" s="258">
        <v>2</v>
      </c>
      <c r="I2324" s="258" t="s">
        <v>1079</v>
      </c>
      <c r="J2324" s="258" t="s">
        <v>4483</v>
      </c>
      <c r="K2324" s="258" t="s">
        <v>4484</v>
      </c>
      <c r="L2324" s="259">
        <v>45224</v>
      </c>
      <c r="M2324" s="258" t="s">
        <v>20</v>
      </c>
    </row>
    <row r="2325" spans="1:13" x14ac:dyDescent="0.25">
      <c r="A2325" s="260" t="s">
        <v>4463</v>
      </c>
      <c r="B2325" s="260" t="s">
        <v>4464</v>
      </c>
      <c r="C2325" s="260" t="s">
        <v>4465</v>
      </c>
      <c r="D2325" s="260" t="s">
        <v>16</v>
      </c>
      <c r="E2325" s="260" t="s">
        <v>17</v>
      </c>
      <c r="F2325" s="260" t="s">
        <v>17</v>
      </c>
      <c r="G2325" s="260" t="s">
        <v>17</v>
      </c>
      <c r="H2325" s="260" t="s">
        <v>17</v>
      </c>
      <c r="I2325" s="260" t="s">
        <v>17</v>
      </c>
      <c r="J2325" s="260" t="s">
        <v>4478</v>
      </c>
      <c r="K2325" s="260" t="s">
        <v>4485</v>
      </c>
      <c r="L2325" s="261">
        <v>45224</v>
      </c>
      <c r="M2325" s="260" t="s">
        <v>20</v>
      </c>
    </row>
    <row r="2326" spans="1:13" x14ac:dyDescent="0.25">
      <c r="A2326" s="258" t="s">
        <v>4463</v>
      </c>
      <c r="B2326" s="258" t="s">
        <v>4464</v>
      </c>
      <c r="C2326" s="258" t="s">
        <v>4465</v>
      </c>
      <c r="D2326" s="258" t="s">
        <v>21</v>
      </c>
      <c r="E2326" s="258" t="s">
        <v>17</v>
      </c>
      <c r="F2326" s="258" t="s">
        <v>17</v>
      </c>
      <c r="G2326" s="258" t="s">
        <v>17</v>
      </c>
      <c r="H2326" s="258" t="s">
        <v>17</v>
      </c>
      <c r="I2326" s="258" t="s">
        <v>17</v>
      </c>
      <c r="J2326" s="258" t="s">
        <v>4478</v>
      </c>
      <c r="K2326" s="258" t="s">
        <v>4486</v>
      </c>
      <c r="L2326" s="259">
        <v>45224</v>
      </c>
      <c r="M2326" s="258" t="s">
        <v>20</v>
      </c>
    </row>
    <row r="2327" spans="1:13" x14ac:dyDescent="0.25">
      <c r="A2327" s="260" t="s">
        <v>4463</v>
      </c>
      <c r="B2327" s="260" t="s">
        <v>4464</v>
      </c>
      <c r="C2327" s="260" t="s">
        <v>4465</v>
      </c>
      <c r="D2327" s="260" t="s">
        <v>1053</v>
      </c>
      <c r="E2327" s="260" t="s">
        <v>17</v>
      </c>
      <c r="F2327" s="260" t="s">
        <v>17</v>
      </c>
      <c r="G2327" s="260" t="s">
        <v>17</v>
      </c>
      <c r="H2327" s="260" t="s">
        <v>17</v>
      </c>
      <c r="I2327" s="260" t="s">
        <v>17</v>
      </c>
      <c r="J2327" s="260" t="s">
        <v>4478</v>
      </c>
      <c r="K2327" s="260" t="s">
        <v>4487</v>
      </c>
      <c r="L2327" s="261">
        <v>45224</v>
      </c>
      <c r="M2327" s="260" t="s">
        <v>20</v>
      </c>
    </row>
    <row r="2328" spans="1:13" x14ac:dyDescent="0.25">
      <c r="A2328" s="258" t="s">
        <v>4463</v>
      </c>
      <c r="B2328" s="258" t="s">
        <v>4464</v>
      </c>
      <c r="C2328" s="258" t="s">
        <v>4465</v>
      </c>
      <c r="D2328" s="258" t="s">
        <v>24</v>
      </c>
      <c r="E2328" s="258" t="s">
        <v>17</v>
      </c>
      <c r="F2328" s="258" t="s">
        <v>17</v>
      </c>
      <c r="G2328" s="258" t="s">
        <v>17</v>
      </c>
      <c r="H2328" s="258" t="s">
        <v>17</v>
      </c>
      <c r="I2328" s="258" t="s">
        <v>17</v>
      </c>
      <c r="J2328" s="258" t="s">
        <v>4478</v>
      </c>
      <c r="K2328" s="258" t="s">
        <v>4488</v>
      </c>
      <c r="L2328" s="259">
        <v>45224</v>
      </c>
      <c r="M2328" s="258" t="s">
        <v>20</v>
      </c>
    </row>
    <row r="2329" spans="1:13" x14ac:dyDescent="0.25">
      <c r="A2329" s="260" t="s">
        <v>4463</v>
      </c>
      <c r="B2329" s="260" t="s">
        <v>4464</v>
      </c>
      <c r="C2329" s="260" t="s">
        <v>4465</v>
      </c>
      <c r="D2329" s="260" t="s">
        <v>544</v>
      </c>
      <c r="E2329" s="260">
        <v>32435</v>
      </c>
      <c r="F2329" s="260" t="s">
        <v>4489</v>
      </c>
      <c r="G2329" s="260" t="s">
        <v>1219</v>
      </c>
      <c r="H2329" s="260">
        <v>2</v>
      </c>
      <c r="I2329" s="260" t="s">
        <v>4490</v>
      </c>
      <c r="J2329" s="260" t="s">
        <v>4491</v>
      </c>
      <c r="K2329" s="260" t="s">
        <v>4492</v>
      </c>
      <c r="L2329" s="261">
        <v>45224</v>
      </c>
      <c r="M2329" s="260" t="s">
        <v>20</v>
      </c>
    </row>
    <row r="2330" spans="1:13" x14ac:dyDescent="0.25">
      <c r="A2330" s="258" t="s">
        <v>4463</v>
      </c>
      <c r="B2330" s="258" t="s">
        <v>4464</v>
      </c>
      <c r="C2330" s="258" t="s">
        <v>4465</v>
      </c>
      <c r="D2330" s="258" t="s">
        <v>1193</v>
      </c>
      <c r="E2330" s="258">
        <v>9208701</v>
      </c>
      <c r="F2330" s="258" t="s">
        <v>4428</v>
      </c>
      <c r="G2330" s="258" t="s">
        <v>1219</v>
      </c>
      <c r="H2330" s="258">
        <v>2</v>
      </c>
      <c r="I2330" s="258" t="s">
        <v>4466</v>
      </c>
      <c r="J2330" s="258" t="s">
        <v>4454</v>
      </c>
      <c r="K2330" s="258" t="s">
        <v>4493</v>
      </c>
      <c r="L2330" s="259">
        <v>45224</v>
      </c>
      <c r="M2330" s="258" t="s">
        <v>20</v>
      </c>
    </row>
    <row r="2331" spans="1:13" x14ac:dyDescent="0.25">
      <c r="A2331" s="260" t="s">
        <v>4463</v>
      </c>
      <c r="B2331" s="260" t="s">
        <v>4464</v>
      </c>
      <c r="C2331" s="260" t="s">
        <v>4465</v>
      </c>
      <c r="D2331" s="260" t="s">
        <v>569</v>
      </c>
      <c r="E2331" s="260">
        <v>0</v>
      </c>
      <c r="F2331" s="260" t="s">
        <v>4489</v>
      </c>
      <c r="G2331" s="260" t="s">
        <v>1219</v>
      </c>
      <c r="H2331" s="260">
        <v>2</v>
      </c>
      <c r="I2331" s="260" t="s">
        <v>4490</v>
      </c>
      <c r="J2331" s="260" t="s">
        <v>4456</v>
      </c>
      <c r="K2331" s="260" t="s">
        <v>4494</v>
      </c>
      <c r="L2331" s="261">
        <v>45224</v>
      </c>
      <c r="M2331" s="260" t="s">
        <v>20</v>
      </c>
    </row>
    <row r="2332" spans="1:13" x14ac:dyDescent="0.25">
      <c r="A2332" s="258" t="s">
        <v>4463</v>
      </c>
      <c r="B2332" s="258" t="s">
        <v>4464</v>
      </c>
      <c r="C2332" s="258" t="s">
        <v>4465</v>
      </c>
      <c r="D2332" s="258" t="s">
        <v>562</v>
      </c>
      <c r="E2332" s="258">
        <v>32435</v>
      </c>
      <c r="F2332" s="258" t="s">
        <v>4489</v>
      </c>
      <c r="G2332" s="258" t="s">
        <v>1219</v>
      </c>
      <c r="H2332" s="258">
        <v>2</v>
      </c>
      <c r="I2332" s="258" t="s">
        <v>4490</v>
      </c>
      <c r="J2332" s="258" t="s">
        <v>4458</v>
      </c>
      <c r="K2332" s="258" t="s">
        <v>4495</v>
      </c>
      <c r="L2332" s="259">
        <v>45224</v>
      </c>
      <c r="M2332" s="258" t="s">
        <v>20</v>
      </c>
    </row>
    <row r="2333" spans="1:13" x14ac:dyDescent="0.25">
      <c r="A2333" s="260" t="s">
        <v>4463</v>
      </c>
      <c r="B2333" s="260" t="s">
        <v>4464</v>
      </c>
      <c r="C2333" s="260" t="s">
        <v>4465</v>
      </c>
      <c r="D2333" s="260" t="s">
        <v>567</v>
      </c>
      <c r="E2333" s="260" t="s">
        <v>17</v>
      </c>
      <c r="F2333" s="260" t="s">
        <v>4489</v>
      </c>
      <c r="G2333" s="260" t="s">
        <v>1219</v>
      </c>
      <c r="H2333" s="260">
        <v>2</v>
      </c>
      <c r="I2333" s="260" t="s">
        <v>4490</v>
      </c>
      <c r="J2333" s="260" t="s">
        <v>4460</v>
      </c>
      <c r="K2333" s="260" t="s">
        <v>4496</v>
      </c>
      <c r="L2333" s="261">
        <v>45224</v>
      </c>
      <c r="M2333" s="260" t="s">
        <v>20</v>
      </c>
    </row>
    <row r="2334" spans="1:13" x14ac:dyDescent="0.25">
      <c r="A2334" s="258" t="s">
        <v>4463</v>
      </c>
      <c r="B2334" s="258" t="s">
        <v>4464</v>
      </c>
      <c r="C2334" s="258" t="s">
        <v>4465</v>
      </c>
      <c r="D2334" s="258" t="s">
        <v>558</v>
      </c>
      <c r="E2334" s="258" t="s">
        <v>17</v>
      </c>
      <c r="F2334" s="258" t="s">
        <v>4489</v>
      </c>
      <c r="G2334" s="258" t="s">
        <v>1219</v>
      </c>
      <c r="H2334" s="258">
        <v>2</v>
      </c>
      <c r="I2334" s="258" t="s">
        <v>4490</v>
      </c>
      <c r="J2334" s="258" t="s">
        <v>4460</v>
      </c>
      <c r="K2334" s="258" t="s">
        <v>4497</v>
      </c>
      <c r="L2334" s="259">
        <v>45224</v>
      </c>
      <c r="M2334" s="258" t="s">
        <v>20</v>
      </c>
    </row>
    <row r="2335" spans="1:13" x14ac:dyDescent="0.25">
      <c r="A2335" s="260" t="s">
        <v>4463</v>
      </c>
      <c r="B2335" s="260" t="s">
        <v>4464</v>
      </c>
      <c r="C2335" s="260" t="s">
        <v>4465</v>
      </c>
      <c r="D2335" s="260" t="s">
        <v>47</v>
      </c>
      <c r="E2335" s="260">
        <v>2</v>
      </c>
      <c r="F2335" s="260" t="s">
        <v>4440</v>
      </c>
      <c r="G2335" s="260" t="s">
        <v>1219</v>
      </c>
      <c r="H2335" s="260">
        <v>2</v>
      </c>
      <c r="I2335" s="260" t="s">
        <v>4441</v>
      </c>
      <c r="J2335" s="260" t="s">
        <v>4498</v>
      </c>
      <c r="K2335" s="260" t="s">
        <v>4499</v>
      </c>
      <c r="L2335" s="261">
        <v>45224</v>
      </c>
      <c r="M2335" s="260" t="s">
        <v>20</v>
      </c>
    </row>
    <row r="2336" spans="1:13" x14ac:dyDescent="0.25">
      <c r="A2336" s="258" t="s">
        <v>4463</v>
      </c>
      <c r="B2336" s="258" t="s">
        <v>4464</v>
      </c>
      <c r="C2336" s="258" t="s">
        <v>4465</v>
      </c>
      <c r="D2336" s="258" t="s">
        <v>26</v>
      </c>
      <c r="E2336" s="258" t="s">
        <v>17</v>
      </c>
      <c r="F2336" s="258" t="s">
        <v>17</v>
      </c>
      <c r="G2336" s="258" t="s">
        <v>17</v>
      </c>
      <c r="H2336" s="258" t="s">
        <v>17</v>
      </c>
      <c r="I2336" s="258" t="s">
        <v>17</v>
      </c>
      <c r="J2336" s="258" t="s">
        <v>4478</v>
      </c>
      <c r="K2336" s="258" t="s">
        <v>4500</v>
      </c>
      <c r="L2336" s="259">
        <v>45224</v>
      </c>
      <c r="M2336" s="258" t="s">
        <v>20</v>
      </c>
    </row>
    <row r="2337" spans="1:13" x14ac:dyDescent="0.25">
      <c r="A2337" s="260" t="s">
        <v>4463</v>
      </c>
      <c r="B2337" s="260" t="s">
        <v>4464</v>
      </c>
      <c r="C2337" s="260" t="s">
        <v>4465</v>
      </c>
      <c r="D2337" s="260" t="s">
        <v>28</v>
      </c>
      <c r="E2337" s="260" t="s">
        <v>17</v>
      </c>
      <c r="F2337" s="260" t="s">
        <v>17</v>
      </c>
      <c r="G2337" s="260" t="s">
        <v>17</v>
      </c>
      <c r="H2337" s="260" t="s">
        <v>17</v>
      </c>
      <c r="I2337" s="260" t="s">
        <v>17</v>
      </c>
      <c r="J2337" s="260" t="s">
        <v>4478</v>
      </c>
      <c r="K2337" s="260" t="s">
        <v>4501</v>
      </c>
      <c r="L2337" s="261">
        <v>45224</v>
      </c>
      <c r="M2337" s="260" t="s">
        <v>20</v>
      </c>
    </row>
    <row r="2338" spans="1:13" x14ac:dyDescent="0.25">
      <c r="A2338" s="258" t="s">
        <v>4502</v>
      </c>
      <c r="B2338" s="258" t="s">
        <v>4503</v>
      </c>
      <c r="C2338" s="258" t="s">
        <v>4504</v>
      </c>
      <c r="D2338" s="258" t="s">
        <v>1297</v>
      </c>
      <c r="E2338" s="258">
        <v>6516966</v>
      </c>
      <c r="F2338" s="258" t="s">
        <v>4505</v>
      </c>
      <c r="G2338" s="258" t="s">
        <v>33</v>
      </c>
      <c r="H2338" s="258">
        <v>2</v>
      </c>
      <c r="I2338" s="258" t="s">
        <v>4506</v>
      </c>
      <c r="J2338" s="258" t="s">
        <v>4507</v>
      </c>
      <c r="K2338" s="258" t="s">
        <v>4508</v>
      </c>
      <c r="L2338" s="259">
        <v>45224</v>
      </c>
      <c r="M2338" s="258" t="s">
        <v>20</v>
      </c>
    </row>
    <row r="2339" spans="1:13" x14ac:dyDescent="0.25">
      <c r="A2339" s="260" t="s">
        <v>4502</v>
      </c>
      <c r="B2339" s="260" t="s">
        <v>4503</v>
      </c>
      <c r="C2339" s="260" t="s">
        <v>4504</v>
      </c>
      <c r="D2339" s="260" t="s">
        <v>927</v>
      </c>
      <c r="E2339" s="260">
        <v>108560</v>
      </c>
      <c r="F2339" s="260" t="s">
        <v>4509</v>
      </c>
      <c r="G2339" s="260" t="s">
        <v>1219</v>
      </c>
      <c r="H2339" s="260">
        <v>2</v>
      </c>
      <c r="I2339" s="260" t="s">
        <v>4510</v>
      </c>
      <c r="J2339" s="260" t="s">
        <v>4511</v>
      </c>
      <c r="K2339" s="260" t="s">
        <v>4512</v>
      </c>
      <c r="L2339" s="261">
        <v>45224</v>
      </c>
      <c r="M2339" s="260" t="s">
        <v>20</v>
      </c>
    </row>
    <row r="2340" spans="1:13" x14ac:dyDescent="0.25">
      <c r="A2340" s="258" t="s">
        <v>4502</v>
      </c>
      <c r="B2340" s="258" t="s">
        <v>4503</v>
      </c>
      <c r="C2340" s="258" t="s">
        <v>4504</v>
      </c>
      <c r="D2340" s="258" t="s">
        <v>1006</v>
      </c>
      <c r="E2340" s="258">
        <v>6516966</v>
      </c>
      <c r="F2340" s="258" t="s">
        <v>4505</v>
      </c>
      <c r="G2340" s="258" t="s">
        <v>1219</v>
      </c>
      <c r="H2340" s="258">
        <v>2</v>
      </c>
      <c r="I2340" s="258" t="s">
        <v>4506</v>
      </c>
      <c r="J2340" s="258" t="s">
        <v>4513</v>
      </c>
      <c r="K2340" s="258" t="s">
        <v>4514</v>
      </c>
      <c r="L2340" s="259">
        <v>45224</v>
      </c>
      <c r="M2340" s="258" t="s">
        <v>20</v>
      </c>
    </row>
    <row r="2341" spans="1:13" x14ac:dyDescent="0.25">
      <c r="A2341" s="260" t="s">
        <v>4502</v>
      </c>
      <c r="B2341" s="260" t="s">
        <v>4503</v>
      </c>
      <c r="C2341" s="260" t="s">
        <v>4504</v>
      </c>
      <c r="D2341" s="260" t="s">
        <v>932</v>
      </c>
      <c r="E2341" s="260">
        <v>51869</v>
      </c>
      <c r="F2341" s="260" t="s">
        <v>4515</v>
      </c>
      <c r="G2341" s="260" t="s">
        <v>22</v>
      </c>
      <c r="H2341" s="260">
        <v>3</v>
      </c>
      <c r="I2341" s="260" t="s">
        <v>4516</v>
      </c>
      <c r="J2341" s="260" t="s">
        <v>4517</v>
      </c>
      <c r="K2341" s="260" t="s">
        <v>4518</v>
      </c>
      <c r="L2341" s="261">
        <v>45224</v>
      </c>
      <c r="M2341" s="260" t="s">
        <v>20</v>
      </c>
    </row>
    <row r="2342" spans="1:13" x14ac:dyDescent="0.25">
      <c r="A2342" s="258" t="s">
        <v>4502</v>
      </c>
      <c r="B2342" s="258" t="s">
        <v>4503</v>
      </c>
      <c r="C2342" s="258" t="s">
        <v>4504</v>
      </c>
      <c r="D2342" s="258" t="s">
        <v>769</v>
      </c>
      <c r="E2342" s="258">
        <v>51869</v>
      </c>
      <c r="F2342" s="258" t="s">
        <v>4515</v>
      </c>
      <c r="G2342" s="258" t="s">
        <v>22</v>
      </c>
      <c r="H2342" s="258">
        <v>3</v>
      </c>
      <c r="I2342" s="258" t="s">
        <v>4516</v>
      </c>
      <c r="J2342" s="258" t="s">
        <v>4519</v>
      </c>
      <c r="K2342" s="258" t="s">
        <v>4520</v>
      </c>
      <c r="L2342" s="259">
        <v>45224</v>
      </c>
      <c r="M2342" s="258" t="s">
        <v>20</v>
      </c>
    </row>
    <row r="2343" spans="1:13" x14ac:dyDescent="0.25">
      <c r="A2343" s="260" t="s">
        <v>4502</v>
      </c>
      <c r="B2343" s="260" t="s">
        <v>4503</v>
      </c>
      <c r="C2343" s="260" t="s">
        <v>4504</v>
      </c>
      <c r="D2343" s="260" t="s">
        <v>40</v>
      </c>
      <c r="E2343" s="260" t="s">
        <v>17</v>
      </c>
      <c r="F2343" s="260" t="s">
        <v>17</v>
      </c>
      <c r="G2343" s="260" t="s">
        <v>17</v>
      </c>
      <c r="H2343" s="260" t="s">
        <v>17</v>
      </c>
      <c r="I2343" s="260" t="s">
        <v>17</v>
      </c>
      <c r="J2343" s="260" t="s">
        <v>4478</v>
      </c>
      <c r="K2343" s="260" t="s">
        <v>4521</v>
      </c>
      <c r="L2343" s="261">
        <v>45224</v>
      </c>
      <c r="M2343" s="260" t="s">
        <v>20</v>
      </c>
    </row>
    <row r="2344" spans="1:13" x14ac:dyDescent="0.25">
      <c r="A2344" s="258" t="s">
        <v>4502</v>
      </c>
      <c r="B2344" s="258" t="s">
        <v>4503</v>
      </c>
      <c r="C2344" s="258" t="s">
        <v>4504</v>
      </c>
      <c r="D2344" s="258" t="s">
        <v>38</v>
      </c>
      <c r="E2344" s="258" t="s">
        <v>17</v>
      </c>
      <c r="F2344" s="258" t="s">
        <v>17</v>
      </c>
      <c r="G2344" s="258" t="s">
        <v>17</v>
      </c>
      <c r="H2344" s="258" t="s">
        <v>17</v>
      </c>
      <c r="I2344" s="258" t="s">
        <v>17</v>
      </c>
      <c r="J2344" s="258" t="s">
        <v>4478</v>
      </c>
      <c r="K2344" s="258" t="s">
        <v>4522</v>
      </c>
      <c r="L2344" s="259">
        <v>45224</v>
      </c>
      <c r="M2344" s="258" t="s">
        <v>20</v>
      </c>
    </row>
    <row r="2345" spans="1:13" x14ac:dyDescent="0.25">
      <c r="A2345" s="260" t="s">
        <v>4502</v>
      </c>
      <c r="B2345" s="260" t="s">
        <v>4503</v>
      </c>
      <c r="C2345" s="260" t="s">
        <v>4504</v>
      </c>
      <c r="D2345" s="260" t="s">
        <v>854</v>
      </c>
      <c r="E2345" s="260">
        <v>0</v>
      </c>
      <c r="F2345" s="260" t="s">
        <v>4523</v>
      </c>
      <c r="G2345" s="260" t="s">
        <v>22</v>
      </c>
      <c r="H2345" s="260">
        <v>3</v>
      </c>
      <c r="I2345" s="260" t="s">
        <v>1079</v>
      </c>
      <c r="J2345" s="260" t="s">
        <v>4524</v>
      </c>
      <c r="K2345" s="260" t="s">
        <v>4525</v>
      </c>
      <c r="L2345" s="261">
        <v>45224</v>
      </c>
      <c r="M2345" s="260" t="s">
        <v>20</v>
      </c>
    </row>
    <row r="2346" spans="1:13" x14ac:dyDescent="0.25">
      <c r="A2346" s="258" t="s">
        <v>4502</v>
      </c>
      <c r="B2346" s="258" t="s">
        <v>4503</v>
      </c>
      <c r="C2346" s="258" t="s">
        <v>4504</v>
      </c>
      <c r="D2346" s="258" t="s">
        <v>937</v>
      </c>
      <c r="E2346" s="258">
        <v>0</v>
      </c>
      <c r="F2346" s="258" t="s">
        <v>4523</v>
      </c>
      <c r="G2346" s="258" t="s">
        <v>22</v>
      </c>
      <c r="H2346" s="258">
        <v>3</v>
      </c>
      <c r="I2346" s="258" t="s">
        <v>1079</v>
      </c>
      <c r="J2346" s="258" t="s">
        <v>4526</v>
      </c>
      <c r="K2346" s="258" t="s">
        <v>4527</v>
      </c>
      <c r="L2346" s="259">
        <v>45224</v>
      </c>
      <c r="M2346" s="258" t="s">
        <v>20</v>
      </c>
    </row>
    <row r="2347" spans="1:13" x14ac:dyDescent="0.25">
      <c r="A2347" s="260" t="s">
        <v>4502</v>
      </c>
      <c r="B2347" s="260" t="s">
        <v>4503</v>
      </c>
      <c r="C2347" s="260" t="s">
        <v>4504</v>
      </c>
      <c r="D2347" s="260" t="s">
        <v>16</v>
      </c>
      <c r="E2347" s="260" t="s">
        <v>17</v>
      </c>
      <c r="F2347" s="260" t="s">
        <v>17</v>
      </c>
      <c r="G2347" s="260" t="s">
        <v>17</v>
      </c>
      <c r="H2347" s="260" t="s">
        <v>17</v>
      </c>
      <c r="I2347" s="260" t="s">
        <v>17</v>
      </c>
      <c r="J2347" s="260" t="s">
        <v>4478</v>
      </c>
      <c r="K2347" s="260" t="s">
        <v>4528</v>
      </c>
      <c r="L2347" s="261">
        <v>45224</v>
      </c>
      <c r="M2347" s="260" t="s">
        <v>20</v>
      </c>
    </row>
    <row r="2348" spans="1:13" x14ac:dyDescent="0.25">
      <c r="A2348" s="258" t="s">
        <v>4502</v>
      </c>
      <c r="B2348" s="258" t="s">
        <v>4503</v>
      </c>
      <c r="C2348" s="258" t="s">
        <v>4504</v>
      </c>
      <c r="D2348" s="258" t="s">
        <v>21</v>
      </c>
      <c r="E2348" s="258" t="s">
        <v>17</v>
      </c>
      <c r="F2348" s="258" t="s">
        <v>17</v>
      </c>
      <c r="G2348" s="258" t="s">
        <v>17</v>
      </c>
      <c r="H2348" s="258" t="s">
        <v>17</v>
      </c>
      <c r="I2348" s="258" t="s">
        <v>17</v>
      </c>
      <c r="J2348" s="258" t="s">
        <v>4478</v>
      </c>
      <c r="K2348" s="258" t="s">
        <v>4529</v>
      </c>
      <c r="L2348" s="259">
        <v>45224</v>
      </c>
      <c r="M2348" s="258" t="s">
        <v>20</v>
      </c>
    </row>
    <row r="2349" spans="1:13" x14ac:dyDescent="0.25">
      <c r="A2349" s="260" t="s">
        <v>4502</v>
      </c>
      <c r="B2349" s="260" t="s">
        <v>4503</v>
      </c>
      <c r="C2349" s="260" t="s">
        <v>4504</v>
      </c>
      <c r="D2349" s="260" t="s">
        <v>1053</v>
      </c>
      <c r="E2349" s="260" t="s">
        <v>17</v>
      </c>
      <c r="F2349" s="260" t="s">
        <v>17</v>
      </c>
      <c r="G2349" s="260" t="s">
        <v>17</v>
      </c>
      <c r="H2349" s="260" t="s">
        <v>17</v>
      </c>
      <c r="I2349" s="260" t="s">
        <v>17</v>
      </c>
      <c r="J2349" s="260" t="s">
        <v>4478</v>
      </c>
      <c r="K2349" s="260" t="s">
        <v>4530</v>
      </c>
      <c r="L2349" s="261">
        <v>45224</v>
      </c>
      <c r="M2349" s="260" t="s">
        <v>20</v>
      </c>
    </row>
    <row r="2350" spans="1:13" x14ac:dyDescent="0.25">
      <c r="A2350" s="258" t="s">
        <v>4502</v>
      </c>
      <c r="B2350" s="258" t="s">
        <v>4503</v>
      </c>
      <c r="C2350" s="258" t="s">
        <v>4504</v>
      </c>
      <c r="D2350" s="258" t="s">
        <v>24</v>
      </c>
      <c r="E2350" s="258" t="s">
        <v>17</v>
      </c>
      <c r="F2350" s="258" t="s">
        <v>17</v>
      </c>
      <c r="G2350" s="258" t="s">
        <v>17</v>
      </c>
      <c r="H2350" s="258" t="s">
        <v>17</v>
      </c>
      <c r="I2350" s="258" t="s">
        <v>17</v>
      </c>
      <c r="J2350" s="258" t="s">
        <v>4478</v>
      </c>
      <c r="K2350" s="258" t="s">
        <v>4531</v>
      </c>
      <c r="L2350" s="259">
        <v>45224</v>
      </c>
      <c r="M2350" s="258" t="s">
        <v>20</v>
      </c>
    </row>
    <row r="2351" spans="1:13" x14ac:dyDescent="0.25">
      <c r="A2351" s="260" t="s">
        <v>4502</v>
      </c>
      <c r="B2351" s="260" t="s">
        <v>4503</v>
      </c>
      <c r="C2351" s="260" t="s">
        <v>4504</v>
      </c>
      <c r="D2351" s="260" t="s">
        <v>544</v>
      </c>
      <c r="E2351" s="260">
        <v>51869</v>
      </c>
      <c r="F2351" s="260" t="s">
        <v>4532</v>
      </c>
      <c r="G2351" s="260" t="s">
        <v>22</v>
      </c>
      <c r="H2351" s="260">
        <v>3</v>
      </c>
      <c r="I2351" s="260" t="s">
        <v>4533</v>
      </c>
      <c r="J2351" s="260" t="s">
        <v>4534</v>
      </c>
      <c r="K2351" s="260" t="s">
        <v>4535</v>
      </c>
      <c r="L2351" s="261">
        <v>45224</v>
      </c>
      <c r="M2351" s="260" t="s">
        <v>20</v>
      </c>
    </row>
    <row r="2352" spans="1:13" x14ac:dyDescent="0.25">
      <c r="A2352" s="258" t="s">
        <v>4502</v>
      </c>
      <c r="B2352" s="258" t="s">
        <v>4503</v>
      </c>
      <c r="C2352" s="258" t="s">
        <v>4504</v>
      </c>
      <c r="D2352" s="258" t="s">
        <v>1193</v>
      </c>
      <c r="E2352" s="258">
        <v>6465097</v>
      </c>
      <c r="F2352" s="258" t="s">
        <v>4505</v>
      </c>
      <c r="G2352" s="258" t="s">
        <v>1219</v>
      </c>
      <c r="H2352" s="258">
        <v>2</v>
      </c>
      <c r="I2352" s="258" t="s">
        <v>4506</v>
      </c>
      <c r="J2352" s="258" t="s">
        <v>4454</v>
      </c>
      <c r="K2352" s="258" t="s">
        <v>4536</v>
      </c>
      <c r="L2352" s="259">
        <v>45224</v>
      </c>
      <c r="M2352" s="258" t="s">
        <v>20</v>
      </c>
    </row>
    <row r="2353" spans="1:13" x14ac:dyDescent="0.25">
      <c r="A2353" s="260" t="s">
        <v>4502</v>
      </c>
      <c r="B2353" s="260" t="s">
        <v>4503</v>
      </c>
      <c r="C2353" s="260" t="s">
        <v>4504</v>
      </c>
      <c r="D2353" s="260" t="s">
        <v>569</v>
      </c>
      <c r="E2353" s="260">
        <v>0</v>
      </c>
      <c r="F2353" s="260" t="s">
        <v>4505</v>
      </c>
      <c r="G2353" s="260" t="s">
        <v>1219</v>
      </c>
      <c r="H2353" s="260">
        <v>2</v>
      </c>
      <c r="I2353" s="260" t="s">
        <v>4506</v>
      </c>
      <c r="J2353" s="260" t="s">
        <v>4537</v>
      </c>
      <c r="K2353" s="260" t="s">
        <v>4538</v>
      </c>
      <c r="L2353" s="261">
        <v>45224</v>
      </c>
      <c r="M2353" s="260" t="s">
        <v>20</v>
      </c>
    </row>
    <row r="2354" spans="1:13" x14ac:dyDescent="0.25">
      <c r="A2354" s="258" t="s">
        <v>4502</v>
      </c>
      <c r="B2354" s="258" t="s">
        <v>4503</v>
      </c>
      <c r="C2354" s="258" t="s">
        <v>4504</v>
      </c>
      <c r="D2354" s="258" t="s">
        <v>562</v>
      </c>
      <c r="E2354" s="258">
        <v>51869</v>
      </c>
      <c r="F2354" s="258" t="s">
        <v>4532</v>
      </c>
      <c r="G2354" s="258" t="s">
        <v>22</v>
      </c>
      <c r="H2354" s="258">
        <v>3</v>
      </c>
      <c r="I2354" s="258" t="s">
        <v>4533</v>
      </c>
      <c r="J2354" s="258" t="s">
        <v>4458</v>
      </c>
      <c r="K2354" s="258" t="s">
        <v>4539</v>
      </c>
      <c r="L2354" s="259">
        <v>45224</v>
      </c>
      <c r="M2354" s="258" t="s">
        <v>20</v>
      </c>
    </row>
    <row r="2355" spans="1:13" x14ac:dyDescent="0.25">
      <c r="A2355" s="260" t="s">
        <v>4502</v>
      </c>
      <c r="B2355" s="260" t="s">
        <v>4503</v>
      </c>
      <c r="C2355" s="260" t="s">
        <v>4504</v>
      </c>
      <c r="D2355" s="260" t="s">
        <v>567</v>
      </c>
      <c r="E2355" s="260">
        <v>0</v>
      </c>
      <c r="F2355" s="260" t="s">
        <v>4532</v>
      </c>
      <c r="G2355" s="260" t="s">
        <v>1219</v>
      </c>
      <c r="H2355" s="260">
        <v>2</v>
      </c>
      <c r="I2355" s="260" t="s">
        <v>4533</v>
      </c>
      <c r="J2355" s="260" t="s">
        <v>4540</v>
      </c>
      <c r="K2355" s="260" t="s">
        <v>4541</v>
      </c>
      <c r="L2355" s="261">
        <v>45224</v>
      </c>
      <c r="M2355" s="260" t="s">
        <v>20</v>
      </c>
    </row>
    <row r="2356" spans="1:13" x14ac:dyDescent="0.25">
      <c r="A2356" s="258" t="s">
        <v>4502</v>
      </c>
      <c r="B2356" s="258" t="s">
        <v>4503</v>
      </c>
      <c r="C2356" s="258" t="s">
        <v>4504</v>
      </c>
      <c r="D2356" s="258" t="s">
        <v>558</v>
      </c>
      <c r="E2356" s="258">
        <v>0</v>
      </c>
      <c r="F2356" s="258" t="s">
        <v>4532</v>
      </c>
      <c r="G2356" s="258" t="s">
        <v>1219</v>
      </c>
      <c r="H2356" s="258">
        <v>2</v>
      </c>
      <c r="I2356" s="258" t="s">
        <v>4533</v>
      </c>
      <c r="J2356" s="258" t="s">
        <v>4540</v>
      </c>
      <c r="K2356" s="258" t="s">
        <v>4542</v>
      </c>
      <c r="L2356" s="259">
        <v>45224</v>
      </c>
      <c r="M2356" s="258" t="s">
        <v>20</v>
      </c>
    </row>
    <row r="2357" spans="1:13" x14ac:dyDescent="0.25">
      <c r="A2357" s="260" t="s">
        <v>4502</v>
      </c>
      <c r="B2357" s="260" t="s">
        <v>4503</v>
      </c>
      <c r="C2357" s="260" t="s">
        <v>4504</v>
      </c>
      <c r="D2357" s="260" t="s">
        <v>47</v>
      </c>
      <c r="E2357" s="260">
        <v>2</v>
      </c>
      <c r="F2357" s="260" t="s">
        <v>4532</v>
      </c>
      <c r="G2357" s="260" t="s">
        <v>1219</v>
      </c>
      <c r="H2357" s="260">
        <v>2</v>
      </c>
      <c r="I2357" s="260" t="s">
        <v>4533</v>
      </c>
      <c r="J2357" s="260" t="s">
        <v>4543</v>
      </c>
      <c r="K2357" s="260" t="s">
        <v>4544</v>
      </c>
      <c r="L2357" s="261">
        <v>45224</v>
      </c>
      <c r="M2357" s="260" t="s">
        <v>20</v>
      </c>
    </row>
    <row r="2358" spans="1:13" x14ac:dyDescent="0.25">
      <c r="A2358" s="258" t="s">
        <v>4502</v>
      </c>
      <c r="B2358" s="258" t="s">
        <v>4503</v>
      </c>
      <c r="C2358" s="258" t="s">
        <v>4504</v>
      </c>
      <c r="D2358" s="258" t="s">
        <v>26</v>
      </c>
      <c r="E2358" s="258" t="s">
        <v>17</v>
      </c>
      <c r="F2358" s="258" t="s">
        <v>17</v>
      </c>
      <c r="G2358" s="258" t="s">
        <v>17</v>
      </c>
      <c r="H2358" s="258" t="s">
        <v>17</v>
      </c>
      <c r="I2358" s="258" t="s">
        <v>17</v>
      </c>
      <c r="J2358" s="258" t="s">
        <v>4478</v>
      </c>
      <c r="K2358" s="258" t="s">
        <v>4545</v>
      </c>
      <c r="L2358" s="259">
        <v>45224</v>
      </c>
      <c r="M2358" s="258" t="s">
        <v>20</v>
      </c>
    </row>
    <row r="2359" spans="1:13" x14ac:dyDescent="0.25">
      <c r="A2359" s="260" t="s">
        <v>4502</v>
      </c>
      <c r="B2359" s="260" t="s">
        <v>4503</v>
      </c>
      <c r="C2359" s="260" t="s">
        <v>4504</v>
      </c>
      <c r="D2359" s="260" t="s">
        <v>28</v>
      </c>
      <c r="E2359" s="260" t="s">
        <v>17</v>
      </c>
      <c r="F2359" s="260" t="s">
        <v>17</v>
      </c>
      <c r="G2359" s="260" t="s">
        <v>17</v>
      </c>
      <c r="H2359" s="260" t="s">
        <v>17</v>
      </c>
      <c r="I2359" s="260" t="s">
        <v>17</v>
      </c>
      <c r="J2359" s="260" t="s">
        <v>4478</v>
      </c>
      <c r="K2359" s="260" t="s">
        <v>4546</v>
      </c>
      <c r="L2359" s="261">
        <v>45224</v>
      </c>
      <c r="M2359" s="260" t="s">
        <v>20</v>
      </c>
    </row>
    <row r="2360" spans="1:13" x14ac:dyDescent="0.25">
      <c r="A2360" s="258" t="s">
        <v>4547</v>
      </c>
      <c r="B2360" s="258" t="s">
        <v>4548</v>
      </c>
      <c r="C2360" s="258" t="s">
        <v>4549</v>
      </c>
      <c r="D2360" s="258" t="s">
        <v>927</v>
      </c>
      <c r="E2360" s="258">
        <v>6025</v>
      </c>
      <c r="F2360" s="258" t="s">
        <v>4550</v>
      </c>
      <c r="G2360" s="258" t="s">
        <v>66</v>
      </c>
      <c r="H2360" s="258">
        <v>1</v>
      </c>
      <c r="I2360" s="258" t="s">
        <v>4551</v>
      </c>
      <c r="J2360" s="258" t="s">
        <v>4552</v>
      </c>
      <c r="K2360" s="258" t="s">
        <v>4553</v>
      </c>
      <c r="L2360" s="259">
        <v>45224</v>
      </c>
      <c r="M2360" s="258" t="s">
        <v>526</v>
      </c>
    </row>
    <row r="2361" spans="1:13" x14ac:dyDescent="0.25">
      <c r="A2361" s="260" t="s">
        <v>4547</v>
      </c>
      <c r="B2361" s="260" t="s">
        <v>4548</v>
      </c>
      <c r="C2361" s="260" t="s">
        <v>4549</v>
      </c>
      <c r="D2361" s="260" t="s">
        <v>40</v>
      </c>
      <c r="E2361" s="260">
        <v>19958</v>
      </c>
      <c r="F2361" s="260" t="s">
        <v>4554</v>
      </c>
      <c r="G2361" s="260" t="s">
        <v>1219</v>
      </c>
      <c r="H2361" s="260">
        <v>2</v>
      </c>
      <c r="I2361" s="260" t="s">
        <v>4554</v>
      </c>
      <c r="J2361" s="260" t="s">
        <v>4555</v>
      </c>
      <c r="K2361" s="260" t="s">
        <v>4556</v>
      </c>
      <c r="L2361" s="261">
        <v>45224</v>
      </c>
      <c r="M2361" s="260" t="s">
        <v>526</v>
      </c>
    </row>
    <row r="2362" spans="1:13" x14ac:dyDescent="0.25">
      <c r="A2362" s="258" t="s">
        <v>4547</v>
      </c>
      <c r="B2362" s="258" t="s">
        <v>4548</v>
      </c>
      <c r="C2362" s="258" t="s">
        <v>4549</v>
      </c>
      <c r="D2362" s="258" t="s">
        <v>16</v>
      </c>
      <c r="E2362" s="258">
        <v>142500</v>
      </c>
      <c r="F2362" s="258" t="s">
        <v>4557</v>
      </c>
      <c r="G2362" s="258" t="s">
        <v>1219</v>
      </c>
      <c r="H2362" s="258">
        <v>2</v>
      </c>
      <c r="I2362" s="258" t="s">
        <v>4558</v>
      </c>
      <c r="J2362" s="258" t="s">
        <v>4559</v>
      </c>
      <c r="K2362" s="258" t="s">
        <v>4560</v>
      </c>
      <c r="L2362" s="259">
        <v>45224</v>
      </c>
      <c r="M2362" s="258" t="s">
        <v>20</v>
      </c>
    </row>
    <row r="2363" spans="1:13" x14ac:dyDescent="0.25">
      <c r="A2363" s="260" t="s">
        <v>4547</v>
      </c>
      <c r="B2363" s="260" t="s">
        <v>4548</v>
      </c>
      <c r="C2363" s="260" t="s">
        <v>4549</v>
      </c>
      <c r="D2363" s="260" t="s">
        <v>21</v>
      </c>
      <c r="E2363" s="260">
        <v>26813</v>
      </c>
      <c r="F2363" s="260" t="s">
        <v>4557</v>
      </c>
      <c r="G2363" s="260" t="s">
        <v>1219</v>
      </c>
      <c r="H2363" s="260">
        <v>2</v>
      </c>
      <c r="I2363" s="260" t="s">
        <v>4561</v>
      </c>
      <c r="J2363" s="260" t="s">
        <v>4559</v>
      </c>
      <c r="K2363" s="260" t="s">
        <v>4562</v>
      </c>
      <c r="L2363" s="261">
        <v>45224</v>
      </c>
      <c r="M2363" s="260" t="s">
        <v>20</v>
      </c>
    </row>
    <row r="2364" spans="1:13" x14ac:dyDescent="0.25">
      <c r="A2364" s="258" t="s">
        <v>4547</v>
      </c>
      <c r="B2364" s="258" t="s">
        <v>4548</v>
      </c>
      <c r="C2364" s="258" t="s">
        <v>4549</v>
      </c>
      <c r="D2364" s="258" t="s">
        <v>47</v>
      </c>
      <c r="E2364" s="258">
        <v>5</v>
      </c>
      <c r="F2364" s="258" t="s">
        <v>4557</v>
      </c>
      <c r="G2364" s="258" t="s">
        <v>66</v>
      </c>
      <c r="H2364" s="258">
        <v>1</v>
      </c>
      <c r="I2364" s="258" t="s">
        <v>4561</v>
      </c>
      <c r="J2364" s="258" t="s">
        <v>4563</v>
      </c>
      <c r="K2364" s="258" t="s">
        <v>4564</v>
      </c>
      <c r="L2364" s="259">
        <v>45224</v>
      </c>
      <c r="M2364" s="258" t="s">
        <v>20</v>
      </c>
    </row>
    <row r="2365" spans="1:13" x14ac:dyDescent="0.25">
      <c r="A2365" s="260" t="s">
        <v>4547</v>
      </c>
      <c r="B2365" s="260" t="s">
        <v>4548</v>
      </c>
      <c r="C2365" s="260" t="s">
        <v>4549</v>
      </c>
      <c r="D2365" s="260" t="s">
        <v>26</v>
      </c>
      <c r="E2365" s="260" t="s">
        <v>17</v>
      </c>
      <c r="F2365" s="260" t="s">
        <v>683</v>
      </c>
      <c r="G2365" s="260" t="s">
        <v>17</v>
      </c>
      <c r="H2365" s="260" t="s">
        <v>17</v>
      </c>
      <c r="I2365" s="260" t="s">
        <v>683</v>
      </c>
      <c r="J2365" s="260" t="s">
        <v>552</v>
      </c>
      <c r="K2365" s="260" t="s">
        <v>4565</v>
      </c>
      <c r="L2365" s="261">
        <v>45224</v>
      </c>
      <c r="M2365" s="260" t="s">
        <v>20</v>
      </c>
    </row>
    <row r="2366" spans="1:13" x14ac:dyDescent="0.25">
      <c r="A2366" s="258" t="s">
        <v>4547</v>
      </c>
      <c r="B2366" s="258" t="s">
        <v>4548</v>
      </c>
      <c r="C2366" s="258" t="s">
        <v>4549</v>
      </c>
      <c r="D2366" s="258" t="s">
        <v>28</v>
      </c>
      <c r="E2366" s="258" t="s">
        <v>17</v>
      </c>
      <c r="F2366" s="258" t="s">
        <v>683</v>
      </c>
      <c r="G2366" s="258" t="s">
        <v>17</v>
      </c>
      <c r="H2366" s="258" t="s">
        <v>17</v>
      </c>
      <c r="I2366" s="258" t="s">
        <v>683</v>
      </c>
      <c r="J2366" s="258" t="s">
        <v>552</v>
      </c>
      <c r="K2366" s="258" t="s">
        <v>4566</v>
      </c>
      <c r="L2366" s="259">
        <v>45224</v>
      </c>
      <c r="M2366" s="258" t="s">
        <v>20</v>
      </c>
    </row>
    <row r="2367" spans="1:13" x14ac:dyDescent="0.25">
      <c r="A2367" s="260" t="s">
        <v>4547</v>
      </c>
      <c r="B2367" s="260" t="s">
        <v>4548</v>
      </c>
      <c r="C2367" s="260" t="s">
        <v>4549</v>
      </c>
      <c r="D2367" s="260" t="s">
        <v>38</v>
      </c>
      <c r="E2367" s="260" t="s">
        <v>17</v>
      </c>
      <c r="F2367" s="260" t="s">
        <v>683</v>
      </c>
      <c r="G2367" s="260" t="s">
        <v>17</v>
      </c>
      <c r="H2367" s="260" t="s">
        <v>17</v>
      </c>
      <c r="I2367" s="260" t="s">
        <v>683</v>
      </c>
      <c r="J2367" s="260" t="s">
        <v>552</v>
      </c>
      <c r="K2367" s="260" t="s">
        <v>4567</v>
      </c>
      <c r="L2367" s="261">
        <v>45224</v>
      </c>
      <c r="M2367" s="260" t="s">
        <v>20</v>
      </c>
    </row>
    <row r="2368" spans="1:13" x14ac:dyDescent="0.25">
      <c r="A2368" s="258" t="s">
        <v>4547</v>
      </c>
      <c r="B2368" s="258" t="s">
        <v>4548</v>
      </c>
      <c r="C2368" s="258" t="s">
        <v>4549</v>
      </c>
      <c r="D2368" s="258" t="s">
        <v>1053</v>
      </c>
      <c r="E2368" s="258" t="s">
        <v>17</v>
      </c>
      <c r="F2368" s="258" t="s">
        <v>683</v>
      </c>
      <c r="G2368" s="258" t="s">
        <v>17</v>
      </c>
      <c r="H2368" s="258" t="s">
        <v>17</v>
      </c>
      <c r="I2368" s="258" t="s">
        <v>683</v>
      </c>
      <c r="J2368" s="258" t="s">
        <v>552</v>
      </c>
      <c r="K2368" s="258" t="s">
        <v>4568</v>
      </c>
      <c r="L2368" s="259">
        <v>45224</v>
      </c>
      <c r="M2368" s="258" t="s">
        <v>20</v>
      </c>
    </row>
    <row r="2369" spans="1:13" x14ac:dyDescent="0.25">
      <c r="A2369" s="260" t="s">
        <v>4547</v>
      </c>
      <c r="B2369" s="260" t="s">
        <v>4548</v>
      </c>
      <c r="C2369" s="260" t="s">
        <v>4549</v>
      </c>
      <c r="D2369" s="260" t="s">
        <v>24</v>
      </c>
      <c r="E2369" s="260" t="s">
        <v>17</v>
      </c>
      <c r="F2369" s="260" t="s">
        <v>683</v>
      </c>
      <c r="G2369" s="260" t="s">
        <v>17</v>
      </c>
      <c r="H2369" s="260" t="s">
        <v>17</v>
      </c>
      <c r="I2369" s="260" t="s">
        <v>683</v>
      </c>
      <c r="J2369" s="260" t="s">
        <v>552</v>
      </c>
      <c r="K2369" s="260" t="s">
        <v>4569</v>
      </c>
      <c r="L2369" s="261">
        <v>45224</v>
      </c>
      <c r="M2369" s="260" t="s">
        <v>20</v>
      </c>
    </row>
    <row r="2370" spans="1:13" x14ac:dyDescent="0.25">
      <c r="A2370" s="258" t="s">
        <v>4570</v>
      </c>
      <c r="B2370" s="258" t="s">
        <v>4571</v>
      </c>
      <c r="C2370" s="258" t="s">
        <v>4549</v>
      </c>
      <c r="D2370" s="258" t="s">
        <v>927</v>
      </c>
      <c r="E2370" s="258">
        <v>5660</v>
      </c>
      <c r="F2370" s="258" t="s">
        <v>4550</v>
      </c>
      <c r="G2370" s="258" t="s">
        <v>66</v>
      </c>
      <c r="H2370" s="258">
        <v>1</v>
      </c>
      <c r="I2370" s="258" t="s">
        <v>4551</v>
      </c>
      <c r="J2370" s="258" t="s">
        <v>4572</v>
      </c>
      <c r="K2370" s="258" t="s">
        <v>4573</v>
      </c>
      <c r="L2370" s="259">
        <v>45224</v>
      </c>
      <c r="M2370" s="258" t="s">
        <v>526</v>
      </c>
    </row>
    <row r="2371" spans="1:13" x14ac:dyDescent="0.25">
      <c r="A2371" s="260" t="s">
        <v>4570</v>
      </c>
      <c r="B2371" s="260" t="s">
        <v>4571</v>
      </c>
      <c r="C2371" s="260" t="s">
        <v>4549</v>
      </c>
      <c r="D2371" s="260" t="s">
        <v>40</v>
      </c>
      <c r="E2371" s="260">
        <v>5623</v>
      </c>
      <c r="F2371" s="260" t="s">
        <v>4554</v>
      </c>
      <c r="G2371" s="260" t="s">
        <v>1219</v>
      </c>
      <c r="H2371" s="260">
        <v>2</v>
      </c>
      <c r="I2371" s="260" t="s">
        <v>4574</v>
      </c>
      <c r="J2371" s="260" t="s">
        <v>4575</v>
      </c>
      <c r="K2371" s="260" t="s">
        <v>4576</v>
      </c>
      <c r="L2371" s="261">
        <v>45224</v>
      </c>
      <c r="M2371" s="260" t="s">
        <v>526</v>
      </c>
    </row>
    <row r="2372" spans="1:13" x14ac:dyDescent="0.25">
      <c r="A2372" s="258" t="s">
        <v>4570</v>
      </c>
      <c r="B2372" s="258" t="s">
        <v>4571</v>
      </c>
      <c r="C2372" s="258" t="s">
        <v>4549</v>
      </c>
      <c r="D2372" s="258" t="s">
        <v>16</v>
      </c>
      <c r="E2372" s="258">
        <v>0</v>
      </c>
      <c r="F2372" s="258" t="s">
        <v>4557</v>
      </c>
      <c r="G2372" s="258" t="s">
        <v>1219</v>
      </c>
      <c r="H2372" s="258">
        <v>2</v>
      </c>
      <c r="I2372" s="258" t="s">
        <v>4574</v>
      </c>
      <c r="J2372" s="258" t="s">
        <v>4559</v>
      </c>
      <c r="K2372" s="258" t="s">
        <v>4577</v>
      </c>
      <c r="L2372" s="259">
        <v>45224</v>
      </c>
      <c r="M2372" s="258" t="s">
        <v>526</v>
      </c>
    </row>
    <row r="2373" spans="1:13" x14ac:dyDescent="0.25">
      <c r="A2373" s="260" t="s">
        <v>4570</v>
      </c>
      <c r="B2373" s="260" t="s">
        <v>4571</v>
      </c>
      <c r="C2373" s="260" t="s">
        <v>4549</v>
      </c>
      <c r="D2373" s="260" t="s">
        <v>21</v>
      </c>
      <c r="E2373" s="260">
        <v>129</v>
      </c>
      <c r="F2373" s="260" t="s">
        <v>4557</v>
      </c>
      <c r="G2373" s="260" t="s">
        <v>1219</v>
      </c>
      <c r="H2373" s="260">
        <v>2</v>
      </c>
      <c r="I2373" s="260" t="s">
        <v>4574</v>
      </c>
      <c r="J2373" s="260" t="s">
        <v>4559</v>
      </c>
      <c r="K2373" s="260" t="s">
        <v>4578</v>
      </c>
      <c r="L2373" s="261">
        <v>45224</v>
      </c>
      <c r="M2373" s="260" t="s">
        <v>526</v>
      </c>
    </row>
    <row r="2374" spans="1:13" x14ac:dyDescent="0.25">
      <c r="A2374" s="258" t="s">
        <v>4570</v>
      </c>
      <c r="B2374" s="258" t="s">
        <v>4571</v>
      </c>
      <c r="C2374" s="258" t="s">
        <v>4549</v>
      </c>
      <c r="D2374" s="258" t="s">
        <v>47</v>
      </c>
      <c r="E2374" s="258">
        <v>5</v>
      </c>
      <c r="F2374" s="258" t="s">
        <v>4557</v>
      </c>
      <c r="G2374" s="258" t="s">
        <v>66</v>
      </c>
      <c r="H2374" s="258">
        <v>1</v>
      </c>
      <c r="I2374" s="258" t="s">
        <v>4574</v>
      </c>
      <c r="J2374" s="258" t="s">
        <v>4563</v>
      </c>
      <c r="K2374" s="258" t="s">
        <v>4579</v>
      </c>
      <c r="L2374" s="259">
        <v>45224</v>
      </c>
      <c r="M2374" s="258" t="s">
        <v>20</v>
      </c>
    </row>
    <row r="2375" spans="1:13" x14ac:dyDescent="0.25">
      <c r="A2375" s="260" t="s">
        <v>4570</v>
      </c>
      <c r="B2375" s="260" t="s">
        <v>4571</v>
      </c>
      <c r="C2375" s="260" t="s">
        <v>4549</v>
      </c>
      <c r="D2375" s="260" t="s">
        <v>26</v>
      </c>
      <c r="E2375" s="260" t="s">
        <v>17</v>
      </c>
      <c r="F2375" s="260" t="s">
        <v>683</v>
      </c>
      <c r="G2375" s="260" t="s">
        <v>17</v>
      </c>
      <c r="H2375" s="260" t="s">
        <v>17</v>
      </c>
      <c r="I2375" s="260" t="s">
        <v>683</v>
      </c>
      <c r="J2375" s="260" t="s">
        <v>552</v>
      </c>
      <c r="K2375" s="260" t="s">
        <v>4580</v>
      </c>
      <c r="L2375" s="261">
        <v>45224</v>
      </c>
      <c r="M2375" s="260" t="s">
        <v>20</v>
      </c>
    </row>
    <row r="2376" spans="1:13" x14ac:dyDescent="0.25">
      <c r="A2376" s="258" t="s">
        <v>4570</v>
      </c>
      <c r="B2376" s="258" t="s">
        <v>4571</v>
      </c>
      <c r="C2376" s="258" t="s">
        <v>4549</v>
      </c>
      <c r="D2376" s="258" t="s">
        <v>28</v>
      </c>
      <c r="E2376" s="258" t="s">
        <v>17</v>
      </c>
      <c r="F2376" s="258" t="s">
        <v>683</v>
      </c>
      <c r="G2376" s="258" t="s">
        <v>17</v>
      </c>
      <c r="H2376" s="258" t="s">
        <v>17</v>
      </c>
      <c r="I2376" s="258" t="s">
        <v>683</v>
      </c>
      <c r="J2376" s="258" t="s">
        <v>552</v>
      </c>
      <c r="K2376" s="258" t="s">
        <v>4581</v>
      </c>
      <c r="L2376" s="259">
        <v>45224</v>
      </c>
      <c r="M2376" s="258" t="s">
        <v>20</v>
      </c>
    </row>
    <row r="2377" spans="1:13" x14ac:dyDescent="0.25">
      <c r="A2377" s="260" t="s">
        <v>4570</v>
      </c>
      <c r="B2377" s="260" t="s">
        <v>4571</v>
      </c>
      <c r="C2377" s="260" t="s">
        <v>4549</v>
      </c>
      <c r="D2377" s="260" t="s">
        <v>38</v>
      </c>
      <c r="E2377" s="260" t="s">
        <v>17</v>
      </c>
      <c r="F2377" s="260" t="s">
        <v>683</v>
      </c>
      <c r="G2377" s="260" t="s">
        <v>17</v>
      </c>
      <c r="H2377" s="260" t="s">
        <v>17</v>
      </c>
      <c r="I2377" s="260" t="s">
        <v>683</v>
      </c>
      <c r="J2377" s="260" t="s">
        <v>552</v>
      </c>
      <c r="K2377" s="260" t="s">
        <v>4582</v>
      </c>
      <c r="L2377" s="261">
        <v>45224</v>
      </c>
      <c r="M2377" s="260" t="s">
        <v>20</v>
      </c>
    </row>
    <row r="2378" spans="1:13" x14ac:dyDescent="0.25">
      <c r="A2378" s="258" t="s">
        <v>4570</v>
      </c>
      <c r="B2378" s="258" t="s">
        <v>4571</v>
      </c>
      <c r="C2378" s="258" t="s">
        <v>4549</v>
      </c>
      <c r="D2378" s="258" t="s">
        <v>1053</v>
      </c>
      <c r="E2378" s="258" t="s">
        <v>17</v>
      </c>
      <c r="F2378" s="258" t="s">
        <v>683</v>
      </c>
      <c r="G2378" s="258" t="s">
        <v>17</v>
      </c>
      <c r="H2378" s="258" t="s">
        <v>17</v>
      </c>
      <c r="I2378" s="258" t="s">
        <v>683</v>
      </c>
      <c r="J2378" s="258" t="s">
        <v>552</v>
      </c>
      <c r="K2378" s="258" t="s">
        <v>4583</v>
      </c>
      <c r="L2378" s="259">
        <v>45224</v>
      </c>
      <c r="M2378" s="258" t="s">
        <v>20</v>
      </c>
    </row>
    <row r="2379" spans="1:13" x14ac:dyDescent="0.25">
      <c r="A2379" s="260" t="s">
        <v>4570</v>
      </c>
      <c r="B2379" s="260" t="s">
        <v>4571</v>
      </c>
      <c r="C2379" s="260" t="s">
        <v>4549</v>
      </c>
      <c r="D2379" s="260" t="s">
        <v>24</v>
      </c>
      <c r="E2379" s="260" t="s">
        <v>17</v>
      </c>
      <c r="F2379" s="260" t="s">
        <v>683</v>
      </c>
      <c r="G2379" s="260" t="s">
        <v>17</v>
      </c>
      <c r="H2379" s="260" t="s">
        <v>17</v>
      </c>
      <c r="I2379" s="260" t="s">
        <v>683</v>
      </c>
      <c r="J2379" s="260" t="s">
        <v>552</v>
      </c>
      <c r="K2379" s="260" t="s">
        <v>4584</v>
      </c>
      <c r="L2379" s="261">
        <v>45224</v>
      </c>
      <c r="M2379" s="260" t="s">
        <v>20</v>
      </c>
    </row>
    <row r="2380" spans="1:13" x14ac:dyDescent="0.25">
      <c r="A2380" s="258" t="s">
        <v>4585</v>
      </c>
      <c r="B2380" s="258" t="s">
        <v>4586</v>
      </c>
      <c r="C2380" s="258" t="s">
        <v>4549</v>
      </c>
      <c r="D2380" s="258" t="s">
        <v>927</v>
      </c>
      <c r="E2380" s="258">
        <v>365</v>
      </c>
      <c r="F2380" s="258" t="s">
        <v>4550</v>
      </c>
      <c r="G2380" s="258" t="s">
        <v>66</v>
      </c>
      <c r="H2380" s="258">
        <v>1</v>
      </c>
      <c r="I2380" s="258" t="s">
        <v>4551</v>
      </c>
      <c r="J2380" s="258" t="s">
        <v>4587</v>
      </c>
      <c r="K2380" s="258" t="s">
        <v>4588</v>
      </c>
      <c r="L2380" s="259">
        <v>45224</v>
      </c>
      <c r="M2380" s="258" t="s">
        <v>526</v>
      </c>
    </row>
    <row r="2381" spans="1:13" x14ac:dyDescent="0.25">
      <c r="A2381" s="260" t="s">
        <v>4585</v>
      </c>
      <c r="B2381" s="260" t="s">
        <v>4586</v>
      </c>
      <c r="C2381" s="260" t="s">
        <v>4549</v>
      </c>
      <c r="D2381" s="260" t="s">
        <v>40</v>
      </c>
      <c r="E2381" s="260">
        <v>14335</v>
      </c>
      <c r="F2381" s="260" t="s">
        <v>4554</v>
      </c>
      <c r="G2381" s="260" t="s">
        <v>1219</v>
      </c>
      <c r="H2381" s="260">
        <v>2</v>
      </c>
      <c r="I2381" s="260" t="s">
        <v>4574</v>
      </c>
      <c r="J2381" s="260" t="s">
        <v>4589</v>
      </c>
      <c r="K2381" s="260" t="s">
        <v>4590</v>
      </c>
      <c r="L2381" s="261">
        <v>45224</v>
      </c>
      <c r="M2381" s="260" t="s">
        <v>526</v>
      </c>
    </row>
    <row r="2382" spans="1:13" x14ac:dyDescent="0.25">
      <c r="A2382" s="258" t="s">
        <v>4585</v>
      </c>
      <c r="B2382" s="258" t="s">
        <v>4586</v>
      </c>
      <c r="C2382" s="258" t="s">
        <v>4549</v>
      </c>
      <c r="D2382" s="258" t="s">
        <v>16</v>
      </c>
      <c r="E2382" s="258">
        <v>142500</v>
      </c>
      <c r="F2382" s="258" t="s">
        <v>4591</v>
      </c>
      <c r="G2382" s="258" t="s">
        <v>1219</v>
      </c>
      <c r="H2382" s="258">
        <v>2</v>
      </c>
      <c r="I2382" s="258" t="s">
        <v>4592</v>
      </c>
      <c r="J2382" s="258" t="s">
        <v>4593</v>
      </c>
      <c r="K2382" s="258" t="s">
        <v>4594</v>
      </c>
      <c r="L2382" s="259">
        <v>45224</v>
      </c>
      <c r="M2382" s="258" t="s">
        <v>526</v>
      </c>
    </row>
    <row r="2383" spans="1:13" x14ac:dyDescent="0.25">
      <c r="A2383" s="260" t="s">
        <v>4585</v>
      </c>
      <c r="B2383" s="260" t="s">
        <v>4586</v>
      </c>
      <c r="C2383" s="260" t="s">
        <v>4549</v>
      </c>
      <c r="D2383" s="260" t="s">
        <v>21</v>
      </c>
      <c r="E2383" s="260">
        <v>26684</v>
      </c>
      <c r="F2383" s="260" t="s">
        <v>4591</v>
      </c>
      <c r="G2383" s="260" t="s">
        <v>1219</v>
      </c>
      <c r="H2383" s="260">
        <v>2</v>
      </c>
      <c r="I2383" s="260" t="s">
        <v>4592</v>
      </c>
      <c r="J2383" s="260" t="s">
        <v>4593</v>
      </c>
      <c r="K2383" s="260" t="s">
        <v>4595</v>
      </c>
      <c r="L2383" s="261">
        <v>45224</v>
      </c>
      <c r="M2383" s="260" t="s">
        <v>526</v>
      </c>
    </row>
    <row r="2384" spans="1:13" x14ac:dyDescent="0.25">
      <c r="A2384" s="258" t="s">
        <v>4585</v>
      </c>
      <c r="B2384" s="258" t="s">
        <v>4586</v>
      </c>
      <c r="C2384" s="258" t="s">
        <v>4549</v>
      </c>
      <c r="D2384" s="258" t="s">
        <v>47</v>
      </c>
      <c r="E2384" s="258">
        <v>5</v>
      </c>
      <c r="F2384" s="258" t="s">
        <v>4591</v>
      </c>
      <c r="G2384" s="258" t="s">
        <v>66</v>
      </c>
      <c r="H2384" s="258">
        <v>1</v>
      </c>
      <c r="I2384" s="258" t="s">
        <v>4592</v>
      </c>
      <c r="J2384" s="258" t="s">
        <v>4563</v>
      </c>
      <c r="K2384" s="258" t="s">
        <v>4596</v>
      </c>
      <c r="L2384" s="259">
        <v>45224</v>
      </c>
      <c r="M2384" s="258" t="s">
        <v>526</v>
      </c>
    </row>
    <row r="2385" spans="1:13" x14ac:dyDescent="0.25">
      <c r="A2385" s="260" t="s">
        <v>4585</v>
      </c>
      <c r="B2385" s="260" t="s">
        <v>4586</v>
      </c>
      <c r="C2385" s="260" t="s">
        <v>4549</v>
      </c>
      <c r="D2385" s="260" t="s">
        <v>26</v>
      </c>
      <c r="E2385" s="260" t="s">
        <v>17</v>
      </c>
      <c r="F2385" s="260" t="s">
        <v>683</v>
      </c>
      <c r="G2385" s="260" t="s">
        <v>17</v>
      </c>
      <c r="H2385" s="260" t="s">
        <v>17</v>
      </c>
      <c r="I2385" s="260" t="s">
        <v>683</v>
      </c>
      <c r="J2385" s="260" t="s">
        <v>552</v>
      </c>
      <c r="K2385" s="260" t="s">
        <v>4597</v>
      </c>
      <c r="L2385" s="261">
        <v>45224</v>
      </c>
      <c r="M2385" s="260" t="s">
        <v>20</v>
      </c>
    </row>
    <row r="2386" spans="1:13" x14ac:dyDescent="0.25">
      <c r="A2386" s="258" t="s">
        <v>4585</v>
      </c>
      <c r="B2386" s="258" t="s">
        <v>4586</v>
      </c>
      <c r="C2386" s="258" t="s">
        <v>4549</v>
      </c>
      <c r="D2386" s="258" t="s">
        <v>28</v>
      </c>
      <c r="E2386" s="258" t="s">
        <v>17</v>
      </c>
      <c r="F2386" s="258" t="s">
        <v>683</v>
      </c>
      <c r="G2386" s="258" t="s">
        <v>17</v>
      </c>
      <c r="H2386" s="258" t="s">
        <v>17</v>
      </c>
      <c r="I2386" s="258" t="s">
        <v>683</v>
      </c>
      <c r="J2386" s="258" t="s">
        <v>552</v>
      </c>
      <c r="K2386" s="258" t="s">
        <v>4598</v>
      </c>
      <c r="L2386" s="259">
        <v>45224</v>
      </c>
      <c r="M2386" s="258" t="s">
        <v>20</v>
      </c>
    </row>
    <row r="2387" spans="1:13" x14ac:dyDescent="0.25">
      <c r="A2387" s="260" t="s">
        <v>4585</v>
      </c>
      <c r="B2387" s="260" t="s">
        <v>4586</v>
      </c>
      <c r="C2387" s="260" t="s">
        <v>4549</v>
      </c>
      <c r="D2387" s="260" t="s">
        <v>38</v>
      </c>
      <c r="E2387" s="260" t="s">
        <v>17</v>
      </c>
      <c r="F2387" s="260" t="s">
        <v>683</v>
      </c>
      <c r="G2387" s="260" t="s">
        <v>17</v>
      </c>
      <c r="H2387" s="260" t="s">
        <v>17</v>
      </c>
      <c r="I2387" s="260" t="s">
        <v>683</v>
      </c>
      <c r="J2387" s="260" t="s">
        <v>552</v>
      </c>
      <c r="K2387" s="260" t="s">
        <v>4599</v>
      </c>
      <c r="L2387" s="261">
        <v>45224</v>
      </c>
      <c r="M2387" s="260" t="s">
        <v>20</v>
      </c>
    </row>
    <row r="2388" spans="1:13" x14ac:dyDescent="0.25">
      <c r="A2388" s="258" t="s">
        <v>4585</v>
      </c>
      <c r="B2388" s="258" t="s">
        <v>4586</v>
      </c>
      <c r="C2388" s="258" t="s">
        <v>4549</v>
      </c>
      <c r="D2388" s="258" t="s">
        <v>1053</v>
      </c>
      <c r="E2388" s="258" t="s">
        <v>17</v>
      </c>
      <c r="F2388" s="258" t="s">
        <v>683</v>
      </c>
      <c r="G2388" s="258" t="s">
        <v>17</v>
      </c>
      <c r="H2388" s="258" t="s">
        <v>17</v>
      </c>
      <c r="I2388" s="258" t="s">
        <v>683</v>
      </c>
      <c r="J2388" s="258" t="s">
        <v>552</v>
      </c>
      <c r="K2388" s="258" t="s">
        <v>4600</v>
      </c>
      <c r="L2388" s="259">
        <v>45224</v>
      </c>
      <c r="M2388" s="258" t="s">
        <v>20</v>
      </c>
    </row>
    <row r="2389" spans="1:13" x14ac:dyDescent="0.25">
      <c r="A2389" s="260" t="s">
        <v>4585</v>
      </c>
      <c r="B2389" s="260" t="s">
        <v>4586</v>
      </c>
      <c r="C2389" s="260" t="s">
        <v>4549</v>
      </c>
      <c r="D2389" s="260" t="s">
        <v>24</v>
      </c>
      <c r="E2389" s="260" t="s">
        <v>17</v>
      </c>
      <c r="F2389" s="260" t="s">
        <v>683</v>
      </c>
      <c r="G2389" s="260" t="s">
        <v>17</v>
      </c>
      <c r="H2389" s="260" t="s">
        <v>17</v>
      </c>
      <c r="I2389" s="260" t="s">
        <v>683</v>
      </c>
      <c r="J2389" s="260" t="s">
        <v>552</v>
      </c>
      <c r="K2389" s="260" t="s">
        <v>4601</v>
      </c>
      <c r="L2389" s="261">
        <v>45224</v>
      </c>
      <c r="M2389" s="260" t="s">
        <v>20</v>
      </c>
    </row>
    <row r="2390" spans="1:13" x14ac:dyDescent="0.25">
      <c r="A2390" s="258" t="s">
        <v>4418</v>
      </c>
      <c r="B2390" s="258" t="s">
        <v>4419</v>
      </c>
      <c r="C2390" s="258" t="s">
        <v>4389</v>
      </c>
      <c r="D2390" s="258" t="s">
        <v>1297</v>
      </c>
      <c r="E2390" s="258">
        <v>43100000</v>
      </c>
      <c r="F2390" s="258" t="s">
        <v>4390</v>
      </c>
      <c r="G2390" s="258" t="s">
        <v>66</v>
      </c>
      <c r="H2390" s="258">
        <v>1</v>
      </c>
      <c r="I2390" s="258" t="s">
        <v>4391</v>
      </c>
      <c r="J2390" s="258" t="s">
        <v>4392</v>
      </c>
      <c r="K2390" s="258" t="s">
        <v>4602</v>
      </c>
      <c r="L2390" s="259">
        <v>45224</v>
      </c>
      <c r="M2390" s="258" t="s">
        <v>526</v>
      </c>
    </row>
    <row r="2391" spans="1:13" x14ac:dyDescent="0.25">
      <c r="A2391" s="260" t="s">
        <v>4418</v>
      </c>
      <c r="B2391" s="260" t="s">
        <v>4419</v>
      </c>
      <c r="C2391" s="260" t="s">
        <v>4389</v>
      </c>
      <c r="D2391" s="260" t="s">
        <v>927</v>
      </c>
      <c r="E2391" s="260">
        <v>652867</v>
      </c>
      <c r="F2391" s="260" t="s">
        <v>4603</v>
      </c>
      <c r="G2391" s="260" t="s">
        <v>66</v>
      </c>
      <c r="H2391" s="260">
        <v>1</v>
      </c>
      <c r="I2391" s="260" t="s">
        <v>4604</v>
      </c>
      <c r="J2391" s="260" t="s">
        <v>4605</v>
      </c>
      <c r="K2391" s="260" t="s">
        <v>4606</v>
      </c>
      <c r="L2391" s="261">
        <v>45224</v>
      </c>
      <c r="M2391" s="260" t="s">
        <v>526</v>
      </c>
    </row>
    <row r="2392" spans="1:13" x14ac:dyDescent="0.25">
      <c r="A2392" s="258" t="s">
        <v>4418</v>
      </c>
      <c r="B2392" s="258" t="s">
        <v>4419</v>
      </c>
      <c r="C2392" s="258" t="s">
        <v>4389</v>
      </c>
      <c r="D2392" s="258" t="s">
        <v>1006</v>
      </c>
      <c r="E2392" s="258">
        <v>43100000</v>
      </c>
      <c r="F2392" s="258" t="s">
        <v>4607</v>
      </c>
      <c r="G2392" s="258" t="s">
        <v>66</v>
      </c>
      <c r="H2392" s="258">
        <v>1</v>
      </c>
      <c r="I2392" s="258" t="s">
        <v>4608</v>
      </c>
      <c r="J2392" s="258" t="s">
        <v>4609</v>
      </c>
      <c r="K2392" s="258" t="s">
        <v>4610</v>
      </c>
      <c r="L2392" s="259">
        <v>45224</v>
      </c>
      <c r="M2392" s="258" t="s">
        <v>526</v>
      </c>
    </row>
    <row r="2393" spans="1:13" x14ac:dyDescent="0.25">
      <c r="A2393" s="260" t="s">
        <v>4418</v>
      </c>
      <c r="B2393" s="260" t="s">
        <v>4419</v>
      </c>
      <c r="C2393" s="260" t="s">
        <v>4389</v>
      </c>
      <c r="D2393" s="260" t="s">
        <v>932</v>
      </c>
      <c r="E2393" s="260">
        <v>43100000</v>
      </c>
      <c r="F2393" s="260" t="s">
        <v>4607</v>
      </c>
      <c r="G2393" s="260" t="s">
        <v>22</v>
      </c>
      <c r="H2393" s="260">
        <v>3</v>
      </c>
      <c r="I2393" s="260" t="s">
        <v>4608</v>
      </c>
      <c r="J2393" s="260" t="s">
        <v>4611</v>
      </c>
      <c r="K2393" s="260" t="s">
        <v>4612</v>
      </c>
      <c r="L2393" s="261">
        <v>45224</v>
      </c>
      <c r="M2393" s="260" t="s">
        <v>526</v>
      </c>
    </row>
    <row r="2394" spans="1:13" x14ac:dyDescent="0.25">
      <c r="A2394" s="258" t="s">
        <v>4418</v>
      </c>
      <c r="B2394" s="258" t="s">
        <v>4419</v>
      </c>
      <c r="C2394" s="258" t="s">
        <v>4389</v>
      </c>
      <c r="D2394" s="258" t="s">
        <v>769</v>
      </c>
      <c r="E2394" s="258">
        <v>23323761</v>
      </c>
      <c r="F2394" s="258" t="s">
        <v>4613</v>
      </c>
      <c r="G2394" s="258" t="s">
        <v>22</v>
      </c>
      <c r="H2394" s="258">
        <v>3</v>
      </c>
      <c r="I2394" s="258" t="s">
        <v>4614</v>
      </c>
      <c r="J2394" s="258" t="s">
        <v>4615</v>
      </c>
      <c r="K2394" s="258" t="s">
        <v>4616</v>
      </c>
      <c r="L2394" s="259">
        <v>45224</v>
      </c>
      <c r="M2394" s="258" t="s">
        <v>526</v>
      </c>
    </row>
    <row r="2395" spans="1:13" x14ac:dyDescent="0.25">
      <c r="A2395" s="260" t="s">
        <v>4418</v>
      </c>
      <c r="B2395" s="260" t="s">
        <v>4419</v>
      </c>
      <c r="C2395" s="260" t="s">
        <v>4389</v>
      </c>
      <c r="D2395" s="260" t="s">
        <v>1193</v>
      </c>
      <c r="E2395" s="260">
        <v>0</v>
      </c>
      <c r="F2395" s="260" t="s">
        <v>4424</v>
      </c>
      <c r="G2395" s="260" t="s">
        <v>66</v>
      </c>
      <c r="H2395" s="260">
        <v>1</v>
      </c>
      <c r="I2395" s="260" t="s">
        <v>4425</v>
      </c>
      <c r="J2395" s="260" t="s">
        <v>4617</v>
      </c>
      <c r="K2395" s="260" t="s">
        <v>4618</v>
      </c>
      <c r="L2395" s="261">
        <v>45224</v>
      </c>
      <c r="M2395" s="260" t="s">
        <v>526</v>
      </c>
    </row>
    <row r="2396" spans="1:13" x14ac:dyDescent="0.25">
      <c r="A2396" s="258" t="s">
        <v>4418</v>
      </c>
      <c r="B2396" s="258" t="s">
        <v>4419</v>
      </c>
      <c r="C2396" s="258" t="s">
        <v>4389</v>
      </c>
      <c r="D2396" s="258" t="s">
        <v>569</v>
      </c>
      <c r="E2396" s="258">
        <v>13900000</v>
      </c>
      <c r="F2396" s="258" t="s">
        <v>4607</v>
      </c>
      <c r="G2396" s="258" t="s">
        <v>66</v>
      </c>
      <c r="H2396" s="258">
        <v>1</v>
      </c>
      <c r="I2396" s="258" t="s">
        <v>4608</v>
      </c>
      <c r="J2396" s="258" t="s">
        <v>4619</v>
      </c>
      <c r="K2396" s="258" t="s">
        <v>4620</v>
      </c>
      <c r="L2396" s="259">
        <v>45224</v>
      </c>
      <c r="M2396" s="258" t="s">
        <v>526</v>
      </c>
    </row>
    <row r="2397" spans="1:13" x14ac:dyDescent="0.25">
      <c r="A2397" s="260" t="s">
        <v>4418</v>
      </c>
      <c r="B2397" s="260" t="s">
        <v>4419</v>
      </c>
      <c r="C2397" s="260" t="s">
        <v>4389</v>
      </c>
      <c r="D2397" s="260" t="s">
        <v>562</v>
      </c>
      <c r="E2397" s="260">
        <v>14500000</v>
      </c>
      <c r="F2397" s="260" t="s">
        <v>4424</v>
      </c>
      <c r="G2397" s="260" t="s">
        <v>66</v>
      </c>
      <c r="H2397" s="260">
        <v>1</v>
      </c>
      <c r="I2397" s="260" t="s">
        <v>4621</v>
      </c>
      <c r="J2397" s="260" t="s">
        <v>4622</v>
      </c>
      <c r="K2397" s="260" t="s">
        <v>4623</v>
      </c>
      <c r="L2397" s="261">
        <v>45224</v>
      </c>
      <c r="M2397" s="260" t="s">
        <v>526</v>
      </c>
    </row>
    <row r="2398" spans="1:13" x14ac:dyDescent="0.25">
      <c r="A2398" s="258" t="s">
        <v>4418</v>
      </c>
      <c r="B2398" s="258" t="s">
        <v>4419</v>
      </c>
      <c r="C2398" s="258" t="s">
        <v>4389</v>
      </c>
      <c r="D2398" s="258" t="s">
        <v>567</v>
      </c>
      <c r="E2398" s="258">
        <v>14700000</v>
      </c>
      <c r="F2398" s="258" t="s">
        <v>4390</v>
      </c>
      <c r="G2398" s="258" t="s">
        <v>66</v>
      </c>
      <c r="H2398" s="258">
        <v>1</v>
      </c>
      <c r="I2398" s="258" t="s">
        <v>4391</v>
      </c>
      <c r="J2398" s="258" t="s">
        <v>4624</v>
      </c>
      <c r="K2398" s="258" t="s">
        <v>4625</v>
      </c>
      <c r="L2398" s="259">
        <v>45224</v>
      </c>
      <c r="M2398" s="258" t="s">
        <v>526</v>
      </c>
    </row>
    <row r="2399" spans="1:13" x14ac:dyDescent="0.25">
      <c r="A2399" s="260" t="s">
        <v>4418</v>
      </c>
      <c r="B2399" s="260" t="s">
        <v>4419</v>
      </c>
      <c r="C2399" s="260" t="s">
        <v>4389</v>
      </c>
      <c r="D2399" s="260" t="s">
        <v>558</v>
      </c>
      <c r="E2399" s="260">
        <v>0</v>
      </c>
      <c r="F2399" s="260" t="s">
        <v>4626</v>
      </c>
      <c r="G2399" s="260" t="s">
        <v>66</v>
      </c>
      <c r="H2399" s="260">
        <v>1</v>
      </c>
      <c r="I2399" s="260" t="s">
        <v>4627</v>
      </c>
      <c r="J2399" s="260" t="s">
        <v>4628</v>
      </c>
      <c r="K2399" s="260" t="s">
        <v>4629</v>
      </c>
      <c r="L2399" s="261">
        <v>45224</v>
      </c>
      <c r="M2399" s="260" t="s">
        <v>526</v>
      </c>
    </row>
    <row r="2400" spans="1:13" x14ac:dyDescent="0.25">
      <c r="A2400" s="258" t="s">
        <v>1017</v>
      </c>
      <c r="B2400" s="258" t="s">
        <v>1018</v>
      </c>
      <c r="C2400" s="258" t="s">
        <v>1019</v>
      </c>
      <c r="D2400" s="258" t="s">
        <v>1193</v>
      </c>
      <c r="E2400" s="258">
        <v>0</v>
      </c>
      <c r="F2400" s="258" t="s">
        <v>4630</v>
      </c>
      <c r="G2400" s="258" t="s">
        <v>1219</v>
      </c>
      <c r="H2400" s="258">
        <v>2</v>
      </c>
      <c r="I2400" s="258" t="s">
        <v>3820</v>
      </c>
      <c r="J2400" s="258" t="s">
        <v>3528</v>
      </c>
      <c r="K2400" s="258" t="s">
        <v>4631</v>
      </c>
      <c r="L2400" s="259">
        <v>45224</v>
      </c>
      <c r="M2400" s="258" t="s">
        <v>20</v>
      </c>
    </row>
    <row r="2401" spans="1:13" x14ac:dyDescent="0.25">
      <c r="A2401" s="260" t="s">
        <v>1017</v>
      </c>
      <c r="B2401" s="260" t="s">
        <v>1018</v>
      </c>
      <c r="C2401" s="260" t="s">
        <v>1019</v>
      </c>
      <c r="D2401" s="260" t="s">
        <v>567</v>
      </c>
      <c r="E2401" s="260">
        <v>0</v>
      </c>
      <c r="F2401" s="260" t="s">
        <v>17</v>
      </c>
      <c r="G2401" s="260" t="s">
        <v>17</v>
      </c>
      <c r="H2401" s="260" t="s">
        <v>17</v>
      </c>
      <c r="I2401" s="260" t="s">
        <v>17</v>
      </c>
      <c r="J2401" s="260" t="s">
        <v>4632</v>
      </c>
      <c r="K2401" s="260" t="s">
        <v>4633</v>
      </c>
      <c r="L2401" s="261">
        <v>45224</v>
      </c>
      <c r="M2401" s="260" t="s">
        <v>526</v>
      </c>
    </row>
    <row r="2402" spans="1:13" x14ac:dyDescent="0.25">
      <c r="A2402" s="258" t="s">
        <v>1017</v>
      </c>
      <c r="B2402" s="258" t="s">
        <v>1018</v>
      </c>
      <c r="C2402" s="258" t="s">
        <v>1019</v>
      </c>
      <c r="D2402" s="258" t="s">
        <v>558</v>
      </c>
      <c r="E2402" s="258">
        <v>0</v>
      </c>
      <c r="F2402" s="258" t="s">
        <v>17</v>
      </c>
      <c r="G2402" s="258" t="s">
        <v>17</v>
      </c>
      <c r="H2402" s="258" t="s">
        <v>17</v>
      </c>
      <c r="I2402" s="258" t="s">
        <v>17</v>
      </c>
      <c r="J2402" s="258" t="s">
        <v>4634</v>
      </c>
      <c r="K2402" s="258" t="s">
        <v>4635</v>
      </c>
      <c r="L2402" s="259">
        <v>45224</v>
      </c>
      <c r="M2402" s="258" t="s">
        <v>526</v>
      </c>
    </row>
    <row r="2403" spans="1:13" x14ac:dyDescent="0.25">
      <c r="A2403" s="260" t="s">
        <v>4636</v>
      </c>
      <c r="B2403" s="260" t="s">
        <v>4637</v>
      </c>
      <c r="C2403" s="260" t="s">
        <v>2280</v>
      </c>
      <c r="D2403" s="260" t="s">
        <v>1297</v>
      </c>
      <c r="E2403" s="260">
        <v>22037000</v>
      </c>
      <c r="F2403" s="260" t="s">
        <v>4638</v>
      </c>
      <c r="G2403" s="260" t="s">
        <v>66</v>
      </c>
      <c r="H2403" s="260">
        <v>1</v>
      </c>
      <c r="I2403" s="260" t="s">
        <v>4639</v>
      </c>
      <c r="J2403" s="260" t="s">
        <v>4640</v>
      </c>
      <c r="K2403" s="260" t="s">
        <v>4641</v>
      </c>
      <c r="L2403" s="261">
        <v>45224</v>
      </c>
      <c r="M2403" s="260" t="s">
        <v>20</v>
      </c>
    </row>
    <row r="2404" spans="1:13" x14ac:dyDescent="0.25">
      <c r="A2404" s="258" t="s">
        <v>4636</v>
      </c>
      <c r="B2404" s="258" t="s">
        <v>4637</v>
      </c>
      <c r="C2404" s="258" t="s">
        <v>2280</v>
      </c>
      <c r="D2404" s="258" t="s">
        <v>927</v>
      </c>
      <c r="E2404" s="258">
        <v>62705</v>
      </c>
      <c r="F2404" s="258" t="s">
        <v>4642</v>
      </c>
      <c r="G2404" s="258" t="s">
        <v>66</v>
      </c>
      <c r="H2404" s="258">
        <v>1</v>
      </c>
      <c r="I2404" s="258" t="s">
        <v>4643</v>
      </c>
      <c r="J2404" s="258" t="s">
        <v>4644</v>
      </c>
      <c r="K2404" s="258" t="s">
        <v>4645</v>
      </c>
      <c r="L2404" s="259">
        <v>45224</v>
      </c>
      <c r="M2404" s="258" t="s">
        <v>20</v>
      </c>
    </row>
    <row r="2405" spans="1:13" x14ac:dyDescent="0.25">
      <c r="A2405" s="260" t="s">
        <v>4636</v>
      </c>
      <c r="B2405" s="260" t="s">
        <v>4637</v>
      </c>
      <c r="C2405" s="260" t="s">
        <v>2280</v>
      </c>
      <c r="D2405" s="260" t="s">
        <v>1006</v>
      </c>
      <c r="E2405" s="260">
        <v>22037000</v>
      </c>
      <c r="F2405" s="260" t="s">
        <v>4638</v>
      </c>
      <c r="G2405" s="260" t="s">
        <v>66</v>
      </c>
      <c r="H2405" s="260">
        <v>1</v>
      </c>
      <c r="I2405" s="260" t="s">
        <v>4639</v>
      </c>
      <c r="J2405" s="260" t="s">
        <v>4646</v>
      </c>
      <c r="K2405" s="260" t="s">
        <v>4647</v>
      </c>
      <c r="L2405" s="261">
        <v>45224</v>
      </c>
      <c r="M2405" s="260" t="s">
        <v>20</v>
      </c>
    </row>
    <row r="2406" spans="1:13" x14ac:dyDescent="0.25">
      <c r="A2406" s="258" t="s">
        <v>4636</v>
      </c>
      <c r="B2406" s="258" t="s">
        <v>4637</v>
      </c>
      <c r="C2406" s="258" t="s">
        <v>2280</v>
      </c>
      <c r="D2406" s="258" t="s">
        <v>932</v>
      </c>
      <c r="E2406" s="258">
        <v>22037000</v>
      </c>
      <c r="F2406" s="258" t="s">
        <v>4638</v>
      </c>
      <c r="G2406" s="258" t="s">
        <v>66</v>
      </c>
      <c r="H2406" s="258">
        <v>1</v>
      </c>
      <c r="I2406" s="258" t="s">
        <v>4639</v>
      </c>
      <c r="J2406" s="258" t="s">
        <v>4648</v>
      </c>
      <c r="K2406" s="258" t="s">
        <v>4649</v>
      </c>
      <c r="L2406" s="259">
        <v>45224</v>
      </c>
      <c r="M2406" s="258" t="s">
        <v>20</v>
      </c>
    </row>
    <row r="2407" spans="1:13" x14ac:dyDescent="0.25">
      <c r="A2407" s="260" t="s">
        <v>4636</v>
      </c>
      <c r="B2407" s="260" t="s">
        <v>4637</v>
      </c>
      <c r="C2407" s="260" t="s">
        <v>2280</v>
      </c>
      <c r="D2407" s="260" t="s">
        <v>769</v>
      </c>
      <c r="E2407" s="260">
        <v>3870</v>
      </c>
      <c r="F2407" s="260" t="s">
        <v>4650</v>
      </c>
      <c r="G2407" s="260" t="s">
        <v>66</v>
      </c>
      <c r="H2407" s="260">
        <v>1</v>
      </c>
      <c r="I2407" s="260" t="s">
        <v>4651</v>
      </c>
      <c r="J2407" s="260" t="s">
        <v>4652</v>
      </c>
      <c r="K2407" s="260" t="s">
        <v>4653</v>
      </c>
      <c r="L2407" s="261">
        <v>45224</v>
      </c>
      <c r="M2407" s="260" t="s">
        <v>20</v>
      </c>
    </row>
    <row r="2408" spans="1:13" x14ac:dyDescent="0.25">
      <c r="A2408" s="258" t="s">
        <v>4636</v>
      </c>
      <c r="B2408" s="258" t="s">
        <v>4637</v>
      </c>
      <c r="C2408" s="258" t="s">
        <v>2280</v>
      </c>
      <c r="D2408" s="258" t="s">
        <v>40</v>
      </c>
      <c r="E2408" s="258">
        <v>6</v>
      </c>
      <c r="F2408" s="258" t="s">
        <v>4654</v>
      </c>
      <c r="G2408" s="258" t="s">
        <v>1219</v>
      </c>
      <c r="H2408" s="258">
        <v>2</v>
      </c>
      <c r="I2408" s="258" t="s">
        <v>4655</v>
      </c>
      <c r="J2408" s="258" t="s">
        <v>4656</v>
      </c>
      <c r="K2408" s="258" t="s">
        <v>4657</v>
      </c>
      <c r="L2408" s="259">
        <v>45224</v>
      </c>
      <c r="M2408" s="258" t="s">
        <v>20</v>
      </c>
    </row>
    <row r="2409" spans="1:13" x14ac:dyDescent="0.25">
      <c r="A2409" s="260" t="s">
        <v>4636</v>
      </c>
      <c r="B2409" s="260" t="s">
        <v>4637</v>
      </c>
      <c r="C2409" s="260" t="s">
        <v>2280</v>
      </c>
      <c r="D2409" s="260" t="s">
        <v>544</v>
      </c>
      <c r="E2409" s="260">
        <v>7014750</v>
      </c>
      <c r="F2409" s="260" t="s">
        <v>4658</v>
      </c>
      <c r="G2409" s="260" t="s">
        <v>1219</v>
      </c>
      <c r="H2409" s="260">
        <v>2</v>
      </c>
      <c r="I2409" s="260" t="s">
        <v>4659</v>
      </c>
      <c r="J2409" s="260" t="s">
        <v>4660</v>
      </c>
      <c r="K2409" s="260" t="s">
        <v>4661</v>
      </c>
      <c r="L2409" s="261">
        <v>45224</v>
      </c>
      <c r="M2409" s="260" t="s">
        <v>20</v>
      </c>
    </row>
    <row r="2410" spans="1:13" x14ac:dyDescent="0.25">
      <c r="A2410" s="258" t="s">
        <v>4636</v>
      </c>
      <c r="B2410" s="258" t="s">
        <v>4637</v>
      </c>
      <c r="C2410" s="258" t="s">
        <v>2280</v>
      </c>
      <c r="D2410" s="258" t="s">
        <v>1193</v>
      </c>
      <c r="E2410" s="258">
        <v>0</v>
      </c>
      <c r="F2410" s="258" t="s">
        <v>4662</v>
      </c>
      <c r="G2410" s="258" t="s">
        <v>1219</v>
      </c>
      <c r="H2410" s="258">
        <v>2</v>
      </c>
      <c r="I2410" s="258" t="s">
        <v>4663</v>
      </c>
      <c r="J2410" s="258" t="s">
        <v>4664</v>
      </c>
      <c r="K2410" s="258" t="s">
        <v>4665</v>
      </c>
      <c r="L2410" s="259">
        <v>45224</v>
      </c>
      <c r="M2410" s="258" t="s">
        <v>20</v>
      </c>
    </row>
    <row r="2411" spans="1:13" x14ac:dyDescent="0.25">
      <c r="A2411" s="260" t="s">
        <v>4636</v>
      </c>
      <c r="B2411" s="260" t="s">
        <v>4637</v>
      </c>
      <c r="C2411" s="260" t="s">
        <v>2280</v>
      </c>
      <c r="D2411" s="260" t="s">
        <v>569</v>
      </c>
      <c r="E2411" s="260">
        <v>15022250</v>
      </c>
      <c r="F2411" s="260" t="s">
        <v>4662</v>
      </c>
      <c r="G2411" s="260" t="s">
        <v>1219</v>
      </c>
      <c r="H2411" s="260">
        <v>2</v>
      </c>
      <c r="I2411" s="260" t="s">
        <v>4663</v>
      </c>
      <c r="J2411" s="260" t="s">
        <v>4664</v>
      </c>
      <c r="K2411" s="260" t="s">
        <v>4666</v>
      </c>
      <c r="L2411" s="261">
        <v>45224</v>
      </c>
      <c r="M2411" s="260" t="s">
        <v>20</v>
      </c>
    </row>
    <row r="2412" spans="1:13" x14ac:dyDescent="0.25">
      <c r="A2412" s="258" t="s">
        <v>4636</v>
      </c>
      <c r="B2412" s="258" t="s">
        <v>4637</v>
      </c>
      <c r="C2412" s="258" t="s">
        <v>2280</v>
      </c>
      <c r="D2412" s="258" t="s">
        <v>562</v>
      </c>
      <c r="E2412" s="258">
        <v>6014750</v>
      </c>
      <c r="F2412" s="258" t="s">
        <v>4667</v>
      </c>
      <c r="G2412" s="258" t="s">
        <v>1219</v>
      </c>
      <c r="H2412" s="258">
        <v>2</v>
      </c>
      <c r="I2412" s="258" t="s">
        <v>4668</v>
      </c>
      <c r="J2412" s="258" t="s">
        <v>4669</v>
      </c>
      <c r="K2412" s="258" t="s">
        <v>4670</v>
      </c>
      <c r="L2412" s="259">
        <v>45224</v>
      </c>
      <c r="M2412" s="258" t="s">
        <v>20</v>
      </c>
    </row>
    <row r="2413" spans="1:13" x14ac:dyDescent="0.25">
      <c r="A2413" s="260" t="s">
        <v>4636</v>
      </c>
      <c r="B2413" s="260" t="s">
        <v>4637</v>
      </c>
      <c r="C2413" s="260" t="s">
        <v>2280</v>
      </c>
      <c r="D2413" s="260" t="s">
        <v>567</v>
      </c>
      <c r="E2413" s="260">
        <v>1000000</v>
      </c>
      <c r="F2413" s="260" t="s">
        <v>4671</v>
      </c>
      <c r="G2413" s="260" t="s">
        <v>1219</v>
      </c>
      <c r="H2413" s="260">
        <v>2</v>
      </c>
      <c r="I2413" s="260" t="s">
        <v>4672</v>
      </c>
      <c r="J2413" s="260" t="s">
        <v>4673</v>
      </c>
      <c r="K2413" s="260" t="s">
        <v>4674</v>
      </c>
      <c r="L2413" s="261">
        <v>45224</v>
      </c>
      <c r="M2413" s="260" t="s">
        <v>20</v>
      </c>
    </row>
    <row r="2414" spans="1:13" x14ac:dyDescent="0.25">
      <c r="A2414" s="258" t="s">
        <v>4636</v>
      </c>
      <c r="B2414" s="258" t="s">
        <v>4637</v>
      </c>
      <c r="C2414" s="258" t="s">
        <v>2280</v>
      </c>
      <c r="D2414" s="258" t="s">
        <v>558</v>
      </c>
      <c r="E2414" s="258">
        <v>0</v>
      </c>
      <c r="F2414" s="258" t="s">
        <v>4671</v>
      </c>
      <c r="G2414" s="258" t="s">
        <v>1219</v>
      </c>
      <c r="H2414" s="258">
        <v>2</v>
      </c>
      <c r="I2414" s="258" t="s">
        <v>4672</v>
      </c>
      <c r="J2414" s="258" t="s">
        <v>4675</v>
      </c>
      <c r="K2414" s="258" t="s">
        <v>4676</v>
      </c>
      <c r="L2414" s="259">
        <v>45224</v>
      </c>
      <c r="M2414" s="258" t="s">
        <v>20</v>
      </c>
    </row>
    <row r="2415" spans="1:13" x14ac:dyDescent="0.25">
      <c r="A2415" s="260" t="s">
        <v>4636</v>
      </c>
      <c r="B2415" s="260" t="s">
        <v>4637</v>
      </c>
      <c r="C2415" s="260" t="s">
        <v>2280</v>
      </c>
      <c r="D2415" s="260" t="s">
        <v>47</v>
      </c>
      <c r="E2415" s="260">
        <v>2</v>
      </c>
      <c r="F2415" s="260" t="s">
        <v>4677</v>
      </c>
      <c r="G2415" s="260" t="s">
        <v>66</v>
      </c>
      <c r="H2415" s="260">
        <v>1</v>
      </c>
      <c r="I2415" s="260" t="s">
        <v>4678</v>
      </c>
      <c r="J2415" s="260" t="s">
        <v>4679</v>
      </c>
      <c r="K2415" s="260" t="s">
        <v>4680</v>
      </c>
      <c r="L2415" s="261">
        <v>45224</v>
      </c>
      <c r="M2415" s="260" t="s">
        <v>20</v>
      </c>
    </row>
    <row r="2416" spans="1:13" x14ac:dyDescent="0.25">
      <c r="A2416" s="258" t="s">
        <v>4636</v>
      </c>
      <c r="B2416" s="258" t="s">
        <v>4637</v>
      </c>
      <c r="C2416" s="258" t="s">
        <v>2280</v>
      </c>
      <c r="D2416" s="258" t="s">
        <v>26</v>
      </c>
      <c r="E2416" s="258" t="s">
        <v>17</v>
      </c>
      <c r="F2416" s="258" t="s">
        <v>17</v>
      </c>
      <c r="G2416" s="258" t="s">
        <v>17</v>
      </c>
      <c r="H2416" s="258" t="s">
        <v>17</v>
      </c>
      <c r="I2416" s="258" t="s">
        <v>17</v>
      </c>
      <c r="J2416" s="258" t="s">
        <v>4681</v>
      </c>
      <c r="K2416" s="258" t="s">
        <v>4682</v>
      </c>
      <c r="L2416" s="259">
        <v>45224</v>
      </c>
      <c r="M2416" s="258" t="s">
        <v>20</v>
      </c>
    </row>
    <row r="2417" spans="1:13" x14ac:dyDescent="0.25">
      <c r="A2417" s="260" t="s">
        <v>4636</v>
      </c>
      <c r="B2417" s="260" t="s">
        <v>4637</v>
      </c>
      <c r="C2417" s="260" t="s">
        <v>2280</v>
      </c>
      <c r="D2417" s="260" t="s">
        <v>28</v>
      </c>
      <c r="E2417" s="260" t="s">
        <v>17</v>
      </c>
      <c r="F2417" s="260" t="s">
        <v>17</v>
      </c>
      <c r="G2417" s="260" t="s">
        <v>17</v>
      </c>
      <c r="H2417" s="260" t="s">
        <v>17</v>
      </c>
      <c r="I2417" s="260" t="s">
        <v>17</v>
      </c>
      <c r="J2417" s="260" t="s">
        <v>4681</v>
      </c>
      <c r="K2417" s="260" t="s">
        <v>4683</v>
      </c>
      <c r="L2417" s="261">
        <v>45224</v>
      </c>
      <c r="M2417" s="260" t="s">
        <v>20</v>
      </c>
    </row>
    <row r="2418" spans="1:13" x14ac:dyDescent="0.25">
      <c r="A2418" s="258" t="s">
        <v>4636</v>
      </c>
      <c r="B2418" s="258" t="s">
        <v>4637</v>
      </c>
      <c r="C2418" s="258" t="s">
        <v>2280</v>
      </c>
      <c r="D2418" s="258" t="s">
        <v>38</v>
      </c>
      <c r="E2418" s="258" t="s">
        <v>17</v>
      </c>
      <c r="F2418" s="258" t="s">
        <v>17</v>
      </c>
      <c r="G2418" s="258" t="s">
        <v>17</v>
      </c>
      <c r="H2418" s="258" t="s">
        <v>17</v>
      </c>
      <c r="I2418" s="258" t="s">
        <v>17</v>
      </c>
      <c r="J2418" s="258" t="s">
        <v>4681</v>
      </c>
      <c r="K2418" s="258" t="s">
        <v>4684</v>
      </c>
      <c r="L2418" s="259">
        <v>45224</v>
      </c>
      <c r="M2418" s="258" t="s">
        <v>20</v>
      </c>
    </row>
    <row r="2419" spans="1:13" x14ac:dyDescent="0.25">
      <c r="A2419" s="260" t="s">
        <v>4636</v>
      </c>
      <c r="B2419" s="260" t="s">
        <v>4637</v>
      </c>
      <c r="C2419" s="260" t="s">
        <v>2280</v>
      </c>
      <c r="D2419" s="260" t="s">
        <v>16</v>
      </c>
      <c r="E2419" s="260" t="s">
        <v>17</v>
      </c>
      <c r="F2419" s="260" t="s">
        <v>17</v>
      </c>
      <c r="G2419" s="260" t="s">
        <v>17</v>
      </c>
      <c r="H2419" s="260" t="s">
        <v>17</v>
      </c>
      <c r="I2419" s="260" t="s">
        <v>17</v>
      </c>
      <c r="J2419" s="260" t="s">
        <v>4681</v>
      </c>
      <c r="K2419" s="260" t="s">
        <v>4685</v>
      </c>
      <c r="L2419" s="261">
        <v>45224</v>
      </c>
      <c r="M2419" s="260" t="s">
        <v>20</v>
      </c>
    </row>
    <row r="2420" spans="1:13" x14ac:dyDescent="0.25">
      <c r="A2420" s="258" t="s">
        <v>4636</v>
      </c>
      <c r="B2420" s="258" t="s">
        <v>4637</v>
      </c>
      <c r="C2420" s="258" t="s">
        <v>2280</v>
      </c>
      <c r="D2420" s="258" t="s">
        <v>21</v>
      </c>
      <c r="E2420" s="258" t="s">
        <v>17</v>
      </c>
      <c r="F2420" s="258" t="s">
        <v>17</v>
      </c>
      <c r="G2420" s="258" t="s">
        <v>17</v>
      </c>
      <c r="H2420" s="258" t="s">
        <v>17</v>
      </c>
      <c r="I2420" s="258" t="s">
        <v>17</v>
      </c>
      <c r="J2420" s="258" t="s">
        <v>4681</v>
      </c>
      <c r="K2420" s="258" t="s">
        <v>4686</v>
      </c>
      <c r="L2420" s="259">
        <v>45224</v>
      </c>
      <c r="M2420" s="258" t="s">
        <v>20</v>
      </c>
    </row>
    <row r="2421" spans="1:13" x14ac:dyDescent="0.25">
      <c r="A2421" s="260" t="s">
        <v>4636</v>
      </c>
      <c r="B2421" s="260" t="s">
        <v>4637</v>
      </c>
      <c r="C2421" s="260" t="s">
        <v>2280</v>
      </c>
      <c r="D2421" s="260" t="s">
        <v>1053</v>
      </c>
      <c r="E2421" s="260" t="s">
        <v>17</v>
      </c>
      <c r="F2421" s="260" t="s">
        <v>17</v>
      </c>
      <c r="G2421" s="260" t="s">
        <v>17</v>
      </c>
      <c r="H2421" s="260" t="s">
        <v>17</v>
      </c>
      <c r="I2421" s="260" t="s">
        <v>17</v>
      </c>
      <c r="J2421" s="260" t="s">
        <v>4681</v>
      </c>
      <c r="K2421" s="260" t="s">
        <v>4687</v>
      </c>
      <c r="L2421" s="261">
        <v>45224</v>
      </c>
      <c r="M2421" s="260" t="s">
        <v>20</v>
      </c>
    </row>
    <row r="2422" spans="1:13" x14ac:dyDescent="0.25">
      <c r="A2422" s="258" t="s">
        <v>4636</v>
      </c>
      <c r="B2422" s="258" t="s">
        <v>4637</v>
      </c>
      <c r="C2422" s="258" t="s">
        <v>2280</v>
      </c>
      <c r="D2422" s="258" t="s">
        <v>24</v>
      </c>
      <c r="E2422" s="258" t="s">
        <v>17</v>
      </c>
      <c r="F2422" s="258" t="s">
        <v>17</v>
      </c>
      <c r="G2422" s="258" t="s">
        <v>17</v>
      </c>
      <c r="H2422" s="258" t="s">
        <v>17</v>
      </c>
      <c r="I2422" s="258" t="s">
        <v>17</v>
      </c>
      <c r="J2422" s="258" t="s">
        <v>4681</v>
      </c>
      <c r="K2422" s="258" t="s">
        <v>4688</v>
      </c>
      <c r="L2422" s="259">
        <v>45224</v>
      </c>
      <c r="M2422" s="258" t="s">
        <v>20</v>
      </c>
    </row>
    <row r="2423" spans="1:13" x14ac:dyDescent="0.25">
      <c r="A2423" s="260" t="s">
        <v>2278</v>
      </c>
      <c r="B2423" s="260" t="s">
        <v>2279</v>
      </c>
      <c r="C2423" s="260" t="s">
        <v>2280</v>
      </c>
      <c r="D2423" s="260" t="s">
        <v>1297</v>
      </c>
      <c r="E2423" s="260">
        <v>22037000</v>
      </c>
      <c r="F2423" s="260" t="s">
        <v>4638</v>
      </c>
      <c r="G2423" s="260" t="s">
        <v>66</v>
      </c>
      <c r="H2423" s="260">
        <v>1</v>
      </c>
      <c r="I2423" s="260" t="s">
        <v>4639</v>
      </c>
      <c r="J2423" s="260" t="s">
        <v>4640</v>
      </c>
      <c r="K2423" s="260" t="s">
        <v>4689</v>
      </c>
      <c r="L2423" s="261">
        <v>45224</v>
      </c>
      <c r="M2423" s="260" t="s">
        <v>526</v>
      </c>
    </row>
    <row r="2424" spans="1:13" x14ac:dyDescent="0.25">
      <c r="A2424" s="258" t="s">
        <v>2278</v>
      </c>
      <c r="B2424" s="258" t="s">
        <v>2279</v>
      </c>
      <c r="C2424" s="258" t="s">
        <v>2280</v>
      </c>
      <c r="D2424" s="258" t="s">
        <v>927</v>
      </c>
      <c r="E2424" s="258">
        <v>62705</v>
      </c>
      <c r="F2424" s="258" t="s">
        <v>4642</v>
      </c>
      <c r="G2424" s="258" t="s">
        <v>66</v>
      </c>
      <c r="H2424" s="258">
        <v>1</v>
      </c>
      <c r="I2424" s="258" t="s">
        <v>4643</v>
      </c>
      <c r="J2424" s="258" t="s">
        <v>4690</v>
      </c>
      <c r="K2424" s="258" t="s">
        <v>4691</v>
      </c>
      <c r="L2424" s="259">
        <v>45224</v>
      </c>
      <c r="M2424" s="258" t="s">
        <v>526</v>
      </c>
    </row>
    <row r="2425" spans="1:13" x14ac:dyDescent="0.25">
      <c r="A2425" s="260" t="s">
        <v>2278</v>
      </c>
      <c r="B2425" s="260" t="s">
        <v>2279</v>
      </c>
      <c r="C2425" s="260" t="s">
        <v>2280</v>
      </c>
      <c r="D2425" s="260" t="s">
        <v>1006</v>
      </c>
      <c r="E2425" s="260">
        <v>22037000</v>
      </c>
      <c r="F2425" s="260" t="s">
        <v>4638</v>
      </c>
      <c r="G2425" s="260" t="s">
        <v>66</v>
      </c>
      <c r="H2425" s="260">
        <v>1</v>
      </c>
      <c r="I2425" s="260" t="s">
        <v>4639</v>
      </c>
      <c r="J2425" s="260" t="s">
        <v>4692</v>
      </c>
      <c r="K2425" s="260" t="s">
        <v>4693</v>
      </c>
      <c r="L2425" s="261">
        <v>45224</v>
      </c>
      <c r="M2425" s="260" t="s">
        <v>526</v>
      </c>
    </row>
    <row r="2426" spans="1:13" x14ac:dyDescent="0.25">
      <c r="A2426" s="258" t="s">
        <v>2278</v>
      </c>
      <c r="B2426" s="258" t="s">
        <v>2279</v>
      </c>
      <c r="C2426" s="258" t="s">
        <v>2280</v>
      </c>
      <c r="D2426" s="258" t="s">
        <v>932</v>
      </c>
      <c r="E2426" s="258">
        <v>22037000</v>
      </c>
      <c r="F2426" s="258" t="s">
        <v>4638</v>
      </c>
      <c r="G2426" s="258" t="s">
        <v>66</v>
      </c>
      <c r="H2426" s="258">
        <v>1</v>
      </c>
      <c r="I2426" s="258" t="s">
        <v>4639</v>
      </c>
      <c r="J2426" s="258" t="s">
        <v>4694</v>
      </c>
      <c r="K2426" s="258" t="s">
        <v>4695</v>
      </c>
      <c r="L2426" s="259">
        <v>45224</v>
      </c>
      <c r="M2426" s="258" t="s">
        <v>526</v>
      </c>
    </row>
    <row r="2427" spans="1:13" x14ac:dyDescent="0.25">
      <c r="A2427" s="260" t="s">
        <v>2278</v>
      </c>
      <c r="B2427" s="260" t="s">
        <v>2279</v>
      </c>
      <c r="C2427" s="260" t="s">
        <v>2280</v>
      </c>
      <c r="D2427" s="260" t="s">
        <v>769</v>
      </c>
      <c r="E2427" s="260">
        <v>0</v>
      </c>
      <c r="F2427" s="260" t="s">
        <v>4696</v>
      </c>
      <c r="G2427" s="260" t="s">
        <v>17</v>
      </c>
      <c r="H2427" s="260" t="s">
        <v>17</v>
      </c>
      <c r="I2427" s="260" t="s">
        <v>4697</v>
      </c>
      <c r="J2427" s="260" t="s">
        <v>4698</v>
      </c>
      <c r="K2427" s="260" t="s">
        <v>4699</v>
      </c>
      <c r="L2427" s="261">
        <v>45224</v>
      </c>
      <c r="M2427" s="260" t="s">
        <v>20</v>
      </c>
    </row>
    <row r="2428" spans="1:13" x14ac:dyDescent="0.25">
      <c r="A2428" s="258" t="s">
        <v>2278</v>
      </c>
      <c r="B2428" s="258" t="s">
        <v>2279</v>
      </c>
      <c r="C2428" s="258" t="s">
        <v>2280</v>
      </c>
      <c r="D2428" s="258" t="s">
        <v>40</v>
      </c>
      <c r="E2428" s="258">
        <v>1</v>
      </c>
      <c r="F2428" s="258" t="s">
        <v>4700</v>
      </c>
      <c r="G2428" s="258" t="s">
        <v>1219</v>
      </c>
      <c r="H2428" s="258">
        <v>2</v>
      </c>
      <c r="I2428" s="258" t="s">
        <v>924</v>
      </c>
      <c r="J2428" s="258" t="s">
        <v>4701</v>
      </c>
      <c r="K2428" s="258" t="s">
        <v>4702</v>
      </c>
      <c r="L2428" s="259">
        <v>45224</v>
      </c>
      <c r="M2428" s="258" t="s">
        <v>526</v>
      </c>
    </row>
    <row r="2429" spans="1:13" x14ac:dyDescent="0.25">
      <c r="A2429" s="260" t="s">
        <v>2278</v>
      </c>
      <c r="B2429" s="260" t="s">
        <v>2279</v>
      </c>
      <c r="C2429" s="260" t="s">
        <v>2280</v>
      </c>
      <c r="D2429" s="260" t="s">
        <v>544</v>
      </c>
      <c r="E2429" s="260">
        <v>7000000</v>
      </c>
      <c r="F2429" s="260" t="s">
        <v>4703</v>
      </c>
      <c r="G2429" s="260" t="s">
        <v>1219</v>
      </c>
      <c r="H2429" s="260">
        <v>2</v>
      </c>
      <c r="I2429" s="260" t="s">
        <v>4704</v>
      </c>
      <c r="J2429" s="260" t="s">
        <v>4705</v>
      </c>
      <c r="K2429" s="260" t="s">
        <v>4706</v>
      </c>
      <c r="L2429" s="261">
        <v>45224</v>
      </c>
      <c r="M2429" s="260" t="s">
        <v>526</v>
      </c>
    </row>
    <row r="2430" spans="1:13" x14ac:dyDescent="0.25">
      <c r="A2430" s="258" t="s">
        <v>2278</v>
      </c>
      <c r="B2430" s="258" t="s">
        <v>2279</v>
      </c>
      <c r="C2430" s="258" t="s">
        <v>2280</v>
      </c>
      <c r="D2430" s="258" t="s">
        <v>1193</v>
      </c>
      <c r="E2430" s="258">
        <v>0</v>
      </c>
      <c r="F2430" s="258" t="s">
        <v>4703</v>
      </c>
      <c r="G2430" s="258" t="s">
        <v>1219</v>
      </c>
      <c r="H2430" s="258">
        <v>2</v>
      </c>
      <c r="I2430" s="258" t="s">
        <v>4704</v>
      </c>
      <c r="J2430" s="258" t="s">
        <v>4707</v>
      </c>
      <c r="K2430" s="258" t="s">
        <v>4708</v>
      </c>
      <c r="L2430" s="259">
        <v>45224</v>
      </c>
      <c r="M2430" s="258" t="s">
        <v>526</v>
      </c>
    </row>
    <row r="2431" spans="1:13" x14ac:dyDescent="0.25">
      <c r="A2431" s="260" t="s">
        <v>2278</v>
      </c>
      <c r="B2431" s="260" t="s">
        <v>2279</v>
      </c>
      <c r="C2431" s="260" t="s">
        <v>2280</v>
      </c>
      <c r="D2431" s="260" t="s">
        <v>569</v>
      </c>
      <c r="E2431" s="260">
        <v>15037000</v>
      </c>
      <c r="F2431" s="260" t="s">
        <v>4709</v>
      </c>
      <c r="G2431" s="260" t="s">
        <v>1219</v>
      </c>
      <c r="H2431" s="260">
        <v>2</v>
      </c>
      <c r="I2431" s="260" t="s">
        <v>4710</v>
      </c>
      <c r="J2431" s="260" t="s">
        <v>4711</v>
      </c>
      <c r="K2431" s="260" t="s">
        <v>4712</v>
      </c>
      <c r="L2431" s="261">
        <v>45224</v>
      </c>
      <c r="M2431" s="260" t="s">
        <v>526</v>
      </c>
    </row>
    <row r="2432" spans="1:13" x14ac:dyDescent="0.25">
      <c r="A2432" s="258" t="s">
        <v>2278</v>
      </c>
      <c r="B2432" s="258" t="s">
        <v>2279</v>
      </c>
      <c r="C2432" s="258" t="s">
        <v>2280</v>
      </c>
      <c r="D2432" s="258" t="s">
        <v>562</v>
      </c>
      <c r="E2432" s="258">
        <v>6000000</v>
      </c>
      <c r="F2432" s="258" t="s">
        <v>4671</v>
      </c>
      <c r="G2432" s="258" t="s">
        <v>1219</v>
      </c>
      <c r="H2432" s="258">
        <v>2</v>
      </c>
      <c r="I2432" s="258" t="s">
        <v>4672</v>
      </c>
      <c r="J2432" s="258" t="s">
        <v>4713</v>
      </c>
      <c r="K2432" s="258" t="s">
        <v>4714</v>
      </c>
      <c r="L2432" s="259">
        <v>45224</v>
      </c>
      <c r="M2432" s="258" t="s">
        <v>526</v>
      </c>
    </row>
    <row r="2433" spans="1:13" x14ac:dyDescent="0.25">
      <c r="A2433" s="260" t="s">
        <v>2278</v>
      </c>
      <c r="B2433" s="260" t="s">
        <v>2279</v>
      </c>
      <c r="C2433" s="260" t="s">
        <v>2280</v>
      </c>
      <c r="D2433" s="260" t="s">
        <v>567</v>
      </c>
      <c r="E2433" s="260">
        <v>1000000</v>
      </c>
      <c r="F2433" s="260" t="s">
        <v>4671</v>
      </c>
      <c r="G2433" s="260" t="s">
        <v>1219</v>
      </c>
      <c r="H2433" s="260">
        <v>2</v>
      </c>
      <c r="I2433" s="260" t="s">
        <v>4672</v>
      </c>
      <c r="J2433" s="260" t="s">
        <v>4715</v>
      </c>
      <c r="K2433" s="260" t="s">
        <v>4716</v>
      </c>
      <c r="L2433" s="261">
        <v>45224</v>
      </c>
      <c r="M2433" s="260" t="s">
        <v>526</v>
      </c>
    </row>
    <row r="2434" spans="1:13" x14ac:dyDescent="0.25">
      <c r="A2434" s="258" t="s">
        <v>2278</v>
      </c>
      <c r="B2434" s="258" t="s">
        <v>2279</v>
      </c>
      <c r="C2434" s="258" t="s">
        <v>2280</v>
      </c>
      <c r="D2434" s="258" t="s">
        <v>558</v>
      </c>
      <c r="E2434" s="258">
        <v>0</v>
      </c>
      <c r="F2434" s="258" t="s">
        <v>4703</v>
      </c>
      <c r="G2434" s="258" t="s">
        <v>1219</v>
      </c>
      <c r="H2434" s="258">
        <v>2</v>
      </c>
      <c r="I2434" s="258" t="s">
        <v>4704</v>
      </c>
      <c r="J2434" s="258" t="s">
        <v>4675</v>
      </c>
      <c r="K2434" s="258" t="s">
        <v>4717</v>
      </c>
      <c r="L2434" s="259">
        <v>45224</v>
      </c>
      <c r="M2434" s="258" t="s">
        <v>526</v>
      </c>
    </row>
    <row r="2435" spans="1:13" x14ac:dyDescent="0.25">
      <c r="A2435" s="260" t="s">
        <v>4718</v>
      </c>
      <c r="B2435" s="260" t="s">
        <v>4719</v>
      </c>
      <c r="C2435" s="260" t="s">
        <v>2280</v>
      </c>
      <c r="D2435" s="260" t="s">
        <v>1297</v>
      </c>
      <c r="E2435" s="260">
        <v>22037000</v>
      </c>
      <c r="F2435" s="260" t="s">
        <v>4638</v>
      </c>
      <c r="G2435" s="260" t="s">
        <v>66</v>
      </c>
      <c r="H2435" s="260">
        <v>1</v>
      </c>
      <c r="I2435" s="260" t="s">
        <v>4639</v>
      </c>
      <c r="J2435" s="260" t="s">
        <v>4640</v>
      </c>
      <c r="K2435" s="260" t="s">
        <v>4720</v>
      </c>
      <c r="L2435" s="261">
        <v>45224</v>
      </c>
      <c r="M2435" s="260" t="s">
        <v>20</v>
      </c>
    </row>
    <row r="2436" spans="1:13" x14ac:dyDescent="0.25">
      <c r="A2436" s="258" t="s">
        <v>4718</v>
      </c>
      <c r="B2436" s="258" t="s">
        <v>4719</v>
      </c>
      <c r="C2436" s="258" t="s">
        <v>2280</v>
      </c>
      <c r="D2436" s="258" t="s">
        <v>927</v>
      </c>
      <c r="E2436" s="258">
        <v>4228</v>
      </c>
      <c r="F2436" s="258" t="s">
        <v>4721</v>
      </c>
      <c r="G2436" s="258" t="s">
        <v>66</v>
      </c>
      <c r="H2436" s="258">
        <v>1</v>
      </c>
      <c r="I2436" s="258" t="s">
        <v>4643</v>
      </c>
      <c r="J2436" s="258" t="s">
        <v>4722</v>
      </c>
      <c r="K2436" s="258" t="s">
        <v>4723</v>
      </c>
      <c r="L2436" s="259">
        <v>45224</v>
      </c>
      <c r="M2436" s="258" t="s">
        <v>20</v>
      </c>
    </row>
    <row r="2437" spans="1:13" x14ac:dyDescent="0.25">
      <c r="A2437" s="260" t="s">
        <v>4718</v>
      </c>
      <c r="B2437" s="260" t="s">
        <v>4719</v>
      </c>
      <c r="C2437" s="260" t="s">
        <v>2280</v>
      </c>
      <c r="D2437" s="260" t="s">
        <v>1006</v>
      </c>
      <c r="E2437" s="260">
        <v>4429000</v>
      </c>
      <c r="F2437" s="260" t="s">
        <v>4638</v>
      </c>
      <c r="G2437" s="260" t="s">
        <v>66</v>
      </c>
      <c r="H2437" s="260">
        <v>1</v>
      </c>
      <c r="I2437" s="260" t="s">
        <v>4639</v>
      </c>
      <c r="J2437" s="260" t="s">
        <v>4724</v>
      </c>
      <c r="K2437" s="260" t="s">
        <v>4725</v>
      </c>
      <c r="L2437" s="261">
        <v>45224</v>
      </c>
      <c r="M2437" s="260" t="s">
        <v>20</v>
      </c>
    </row>
    <row r="2438" spans="1:13" x14ac:dyDescent="0.25">
      <c r="A2438" s="258" t="s">
        <v>4718</v>
      </c>
      <c r="B2438" s="258" t="s">
        <v>4719</v>
      </c>
      <c r="C2438" s="258" t="s">
        <v>2280</v>
      </c>
      <c r="D2438" s="258" t="s">
        <v>932</v>
      </c>
      <c r="E2438" s="258">
        <v>75000</v>
      </c>
      <c r="F2438" s="258" t="s">
        <v>4650</v>
      </c>
      <c r="G2438" s="258" t="s">
        <v>66</v>
      </c>
      <c r="H2438" s="258">
        <v>1</v>
      </c>
      <c r="I2438" s="258" t="s">
        <v>4651</v>
      </c>
      <c r="J2438" s="258" t="s">
        <v>4726</v>
      </c>
      <c r="K2438" s="258" t="s">
        <v>4727</v>
      </c>
      <c r="L2438" s="259">
        <v>45224</v>
      </c>
      <c r="M2438" s="258" t="s">
        <v>20</v>
      </c>
    </row>
    <row r="2439" spans="1:13" x14ac:dyDescent="0.25">
      <c r="A2439" s="260" t="s">
        <v>4718</v>
      </c>
      <c r="B2439" s="260" t="s">
        <v>4719</v>
      </c>
      <c r="C2439" s="260" t="s">
        <v>2280</v>
      </c>
      <c r="D2439" s="260" t="s">
        <v>769</v>
      </c>
      <c r="E2439" s="260">
        <v>3870</v>
      </c>
      <c r="F2439" s="260" t="s">
        <v>4650</v>
      </c>
      <c r="G2439" s="260" t="s">
        <v>66</v>
      </c>
      <c r="H2439" s="260">
        <v>1</v>
      </c>
      <c r="I2439" s="260" t="s">
        <v>4651</v>
      </c>
      <c r="J2439" s="260" t="s">
        <v>4652</v>
      </c>
      <c r="K2439" s="260" t="s">
        <v>4728</v>
      </c>
      <c r="L2439" s="261">
        <v>45224</v>
      </c>
      <c r="M2439" s="260" t="s">
        <v>20</v>
      </c>
    </row>
    <row r="2440" spans="1:13" x14ac:dyDescent="0.25">
      <c r="A2440" s="258" t="s">
        <v>4718</v>
      </c>
      <c r="B2440" s="258" t="s">
        <v>4719</v>
      </c>
      <c r="C2440" s="258" t="s">
        <v>2280</v>
      </c>
      <c r="D2440" s="258" t="s">
        <v>40</v>
      </c>
      <c r="E2440" s="258">
        <v>5</v>
      </c>
      <c r="F2440" s="258" t="s">
        <v>4650</v>
      </c>
      <c r="G2440" s="258" t="s">
        <v>1219</v>
      </c>
      <c r="H2440" s="258">
        <v>2</v>
      </c>
      <c r="I2440" s="258" t="s">
        <v>4651</v>
      </c>
      <c r="J2440" s="258" t="s">
        <v>4701</v>
      </c>
      <c r="K2440" s="258" t="s">
        <v>4729</v>
      </c>
      <c r="L2440" s="259">
        <v>45224</v>
      </c>
      <c r="M2440" s="258" t="s">
        <v>20</v>
      </c>
    </row>
    <row r="2441" spans="1:13" x14ac:dyDescent="0.25">
      <c r="A2441" s="260" t="s">
        <v>4718</v>
      </c>
      <c r="B2441" s="260" t="s">
        <v>4719</v>
      </c>
      <c r="C2441" s="260" t="s">
        <v>2280</v>
      </c>
      <c r="D2441" s="260" t="s">
        <v>854</v>
      </c>
      <c r="E2441" s="260">
        <v>5</v>
      </c>
      <c r="F2441" s="260" t="s">
        <v>4730</v>
      </c>
      <c r="G2441" s="260" t="s">
        <v>1219</v>
      </c>
      <c r="H2441" s="260">
        <v>2</v>
      </c>
      <c r="I2441" s="260" t="s">
        <v>4731</v>
      </c>
      <c r="J2441" s="260" t="s">
        <v>4732</v>
      </c>
      <c r="K2441" s="260" t="s">
        <v>4733</v>
      </c>
      <c r="L2441" s="261">
        <v>45224</v>
      </c>
      <c r="M2441" s="260" t="s">
        <v>20</v>
      </c>
    </row>
    <row r="2442" spans="1:13" x14ac:dyDescent="0.25">
      <c r="A2442" s="258" t="s">
        <v>4718</v>
      </c>
      <c r="B2442" s="258" t="s">
        <v>4719</v>
      </c>
      <c r="C2442" s="258" t="s">
        <v>2280</v>
      </c>
      <c r="D2442" s="258" t="s">
        <v>937</v>
      </c>
      <c r="E2442" s="258">
        <v>0</v>
      </c>
      <c r="F2442" s="258" t="s">
        <v>4700</v>
      </c>
      <c r="G2442" s="258" t="s">
        <v>1219</v>
      </c>
      <c r="H2442" s="258">
        <v>2</v>
      </c>
      <c r="I2442" s="258" t="s">
        <v>924</v>
      </c>
      <c r="J2442" s="258" t="s">
        <v>4734</v>
      </c>
      <c r="K2442" s="258" t="s">
        <v>4735</v>
      </c>
      <c r="L2442" s="259">
        <v>45224</v>
      </c>
      <c r="M2442" s="258" t="s">
        <v>20</v>
      </c>
    </row>
    <row r="2443" spans="1:13" x14ac:dyDescent="0.25">
      <c r="A2443" s="260" t="s">
        <v>4718</v>
      </c>
      <c r="B2443" s="260" t="s">
        <v>4719</v>
      </c>
      <c r="C2443" s="260" t="s">
        <v>2280</v>
      </c>
      <c r="D2443" s="260" t="s">
        <v>544</v>
      </c>
      <c r="E2443" s="260">
        <v>14750</v>
      </c>
      <c r="F2443" s="260" t="s">
        <v>4650</v>
      </c>
      <c r="G2443" s="260" t="s">
        <v>1219</v>
      </c>
      <c r="H2443" s="260">
        <v>2</v>
      </c>
      <c r="I2443" s="260" t="s">
        <v>4651</v>
      </c>
      <c r="J2443" s="260" t="s">
        <v>4736</v>
      </c>
      <c r="K2443" s="260" t="s">
        <v>4737</v>
      </c>
      <c r="L2443" s="261">
        <v>45224</v>
      </c>
      <c r="M2443" s="260" t="s">
        <v>20</v>
      </c>
    </row>
    <row r="2444" spans="1:13" x14ac:dyDescent="0.25">
      <c r="A2444" s="258" t="s">
        <v>4718</v>
      </c>
      <c r="B2444" s="258" t="s">
        <v>4719</v>
      </c>
      <c r="C2444" s="258" t="s">
        <v>2280</v>
      </c>
      <c r="D2444" s="258" t="s">
        <v>1193</v>
      </c>
      <c r="E2444" s="258">
        <v>4354000</v>
      </c>
      <c r="F2444" s="258" t="s">
        <v>4738</v>
      </c>
      <c r="G2444" s="258" t="s">
        <v>1219</v>
      </c>
      <c r="H2444" s="258">
        <v>2</v>
      </c>
      <c r="I2444" s="258" t="s">
        <v>4739</v>
      </c>
      <c r="J2444" s="258" t="s">
        <v>4740</v>
      </c>
      <c r="K2444" s="258" t="s">
        <v>4741</v>
      </c>
      <c r="L2444" s="259">
        <v>45224</v>
      </c>
      <c r="M2444" s="258" t="s">
        <v>20</v>
      </c>
    </row>
    <row r="2445" spans="1:13" x14ac:dyDescent="0.25">
      <c r="A2445" s="260" t="s">
        <v>4718</v>
      </c>
      <c r="B2445" s="260" t="s">
        <v>4719</v>
      </c>
      <c r="C2445" s="260" t="s">
        <v>2280</v>
      </c>
      <c r="D2445" s="260" t="s">
        <v>569</v>
      </c>
      <c r="E2445" s="260">
        <v>60250</v>
      </c>
      <c r="F2445" s="260" t="s">
        <v>4650</v>
      </c>
      <c r="G2445" s="260" t="s">
        <v>1219</v>
      </c>
      <c r="H2445" s="260">
        <v>2</v>
      </c>
      <c r="I2445" s="260" t="s">
        <v>4651</v>
      </c>
      <c r="J2445" s="260" t="s">
        <v>4742</v>
      </c>
      <c r="K2445" s="260" t="s">
        <v>4743</v>
      </c>
      <c r="L2445" s="261">
        <v>45224</v>
      </c>
      <c r="M2445" s="260" t="s">
        <v>20</v>
      </c>
    </row>
    <row r="2446" spans="1:13" x14ac:dyDescent="0.25">
      <c r="A2446" s="258" t="s">
        <v>4718</v>
      </c>
      <c r="B2446" s="258" t="s">
        <v>4719</v>
      </c>
      <c r="C2446" s="258" t="s">
        <v>2280</v>
      </c>
      <c r="D2446" s="258" t="s">
        <v>562</v>
      </c>
      <c r="E2446" s="258">
        <v>14750</v>
      </c>
      <c r="F2446" s="258" t="s">
        <v>4650</v>
      </c>
      <c r="G2446" s="258" t="s">
        <v>1219</v>
      </c>
      <c r="H2446" s="258">
        <v>2</v>
      </c>
      <c r="I2446" s="258" t="s">
        <v>4651</v>
      </c>
      <c r="J2446" s="258" t="s">
        <v>4744</v>
      </c>
      <c r="K2446" s="258" t="s">
        <v>4745</v>
      </c>
      <c r="L2446" s="259">
        <v>45224</v>
      </c>
      <c r="M2446" s="258" t="s">
        <v>20</v>
      </c>
    </row>
    <row r="2447" spans="1:13" x14ac:dyDescent="0.25">
      <c r="A2447" s="260" t="s">
        <v>4718</v>
      </c>
      <c r="B2447" s="260" t="s">
        <v>4719</v>
      </c>
      <c r="C2447" s="260" t="s">
        <v>2280</v>
      </c>
      <c r="D2447" s="260" t="s">
        <v>567</v>
      </c>
      <c r="E2447" s="260">
        <v>0</v>
      </c>
      <c r="F2447" s="260" t="s">
        <v>4650</v>
      </c>
      <c r="G2447" s="260" t="s">
        <v>1219</v>
      </c>
      <c r="H2447" s="260">
        <v>2</v>
      </c>
      <c r="I2447" s="260" t="s">
        <v>4651</v>
      </c>
      <c r="J2447" s="260" t="s">
        <v>4744</v>
      </c>
      <c r="K2447" s="260" t="s">
        <v>4746</v>
      </c>
      <c r="L2447" s="261">
        <v>45224</v>
      </c>
      <c r="M2447" s="260" t="s">
        <v>20</v>
      </c>
    </row>
    <row r="2448" spans="1:13" x14ac:dyDescent="0.25">
      <c r="A2448" s="258" t="s">
        <v>4718</v>
      </c>
      <c r="B2448" s="258" t="s">
        <v>4719</v>
      </c>
      <c r="C2448" s="258" t="s">
        <v>2280</v>
      </c>
      <c r="D2448" s="258" t="s">
        <v>558</v>
      </c>
      <c r="E2448" s="258">
        <v>0</v>
      </c>
      <c r="F2448" s="258" t="s">
        <v>4650</v>
      </c>
      <c r="G2448" s="258" t="s">
        <v>1219</v>
      </c>
      <c r="H2448" s="258">
        <v>2</v>
      </c>
      <c r="I2448" s="258" t="s">
        <v>4651</v>
      </c>
      <c r="J2448" s="258" t="s">
        <v>4744</v>
      </c>
      <c r="K2448" s="258" t="s">
        <v>4747</v>
      </c>
      <c r="L2448" s="259">
        <v>45224</v>
      </c>
      <c r="M2448" s="258" t="s">
        <v>20</v>
      </c>
    </row>
    <row r="2449" spans="1:13" x14ac:dyDescent="0.25">
      <c r="A2449" s="260" t="s">
        <v>4718</v>
      </c>
      <c r="B2449" s="260" t="s">
        <v>4719</v>
      </c>
      <c r="C2449" s="260" t="s">
        <v>2280</v>
      </c>
      <c r="D2449" s="260" t="s">
        <v>47</v>
      </c>
      <c r="E2449" s="260">
        <v>2</v>
      </c>
      <c r="F2449" s="260" t="s">
        <v>4650</v>
      </c>
      <c r="G2449" s="260" t="s">
        <v>1219</v>
      </c>
      <c r="H2449" s="260">
        <v>2</v>
      </c>
      <c r="I2449" s="260" t="s">
        <v>4651</v>
      </c>
      <c r="J2449" s="260" t="s">
        <v>4748</v>
      </c>
      <c r="K2449" s="260" t="s">
        <v>4749</v>
      </c>
      <c r="L2449" s="261">
        <v>45224</v>
      </c>
      <c r="M2449" s="260" t="s">
        <v>20</v>
      </c>
    </row>
    <row r="2450" spans="1:13" x14ac:dyDescent="0.25">
      <c r="A2450" s="258" t="s">
        <v>4718</v>
      </c>
      <c r="B2450" s="258" t="s">
        <v>4719</v>
      </c>
      <c r="C2450" s="258" t="s">
        <v>2280</v>
      </c>
      <c r="D2450" s="258" t="s">
        <v>26</v>
      </c>
      <c r="E2450" s="258" t="s">
        <v>17</v>
      </c>
      <c r="F2450" s="258" t="s">
        <v>17</v>
      </c>
      <c r="G2450" s="258" t="s">
        <v>17</v>
      </c>
      <c r="H2450" s="258" t="s">
        <v>17</v>
      </c>
      <c r="I2450" s="258" t="s">
        <v>17</v>
      </c>
      <c r="J2450" s="258" t="s">
        <v>4681</v>
      </c>
      <c r="K2450" s="258" t="s">
        <v>4750</v>
      </c>
      <c r="L2450" s="259">
        <v>45224</v>
      </c>
      <c r="M2450" s="258" t="s">
        <v>20</v>
      </c>
    </row>
    <row r="2451" spans="1:13" x14ac:dyDescent="0.25">
      <c r="A2451" s="260" t="s">
        <v>4718</v>
      </c>
      <c r="B2451" s="260" t="s">
        <v>4719</v>
      </c>
      <c r="C2451" s="260" t="s">
        <v>2280</v>
      </c>
      <c r="D2451" s="260" t="s">
        <v>28</v>
      </c>
      <c r="E2451" s="260" t="s">
        <v>17</v>
      </c>
      <c r="F2451" s="260" t="s">
        <v>17</v>
      </c>
      <c r="G2451" s="260" t="s">
        <v>17</v>
      </c>
      <c r="H2451" s="260" t="s">
        <v>17</v>
      </c>
      <c r="I2451" s="260" t="s">
        <v>17</v>
      </c>
      <c r="J2451" s="260" t="s">
        <v>4681</v>
      </c>
      <c r="K2451" s="260" t="s">
        <v>4751</v>
      </c>
      <c r="L2451" s="261">
        <v>45224</v>
      </c>
      <c r="M2451" s="260" t="s">
        <v>20</v>
      </c>
    </row>
    <row r="2452" spans="1:13" x14ac:dyDescent="0.25">
      <c r="A2452" s="258" t="s">
        <v>4718</v>
      </c>
      <c r="B2452" s="258" t="s">
        <v>4719</v>
      </c>
      <c r="C2452" s="258" t="s">
        <v>2280</v>
      </c>
      <c r="D2452" s="258" t="s">
        <v>38</v>
      </c>
      <c r="E2452" s="258" t="s">
        <v>17</v>
      </c>
      <c r="F2452" s="258" t="s">
        <v>17</v>
      </c>
      <c r="G2452" s="258" t="s">
        <v>17</v>
      </c>
      <c r="H2452" s="258" t="s">
        <v>17</v>
      </c>
      <c r="I2452" s="258" t="s">
        <v>17</v>
      </c>
      <c r="J2452" s="258" t="s">
        <v>4681</v>
      </c>
      <c r="K2452" s="258" t="s">
        <v>4752</v>
      </c>
      <c r="L2452" s="259">
        <v>45224</v>
      </c>
      <c r="M2452" s="258" t="s">
        <v>20</v>
      </c>
    </row>
    <row r="2453" spans="1:13" x14ac:dyDescent="0.25">
      <c r="A2453" s="260" t="s">
        <v>4718</v>
      </c>
      <c r="B2453" s="260" t="s">
        <v>4719</v>
      </c>
      <c r="C2453" s="260" t="s">
        <v>2280</v>
      </c>
      <c r="D2453" s="260" t="s">
        <v>16</v>
      </c>
      <c r="E2453" s="260" t="s">
        <v>17</v>
      </c>
      <c r="F2453" s="260" t="s">
        <v>17</v>
      </c>
      <c r="G2453" s="260" t="s">
        <v>17</v>
      </c>
      <c r="H2453" s="260" t="s">
        <v>17</v>
      </c>
      <c r="I2453" s="260" t="s">
        <v>17</v>
      </c>
      <c r="J2453" s="260" t="s">
        <v>4681</v>
      </c>
      <c r="K2453" s="260" t="s">
        <v>4753</v>
      </c>
      <c r="L2453" s="261">
        <v>45224</v>
      </c>
      <c r="M2453" s="260" t="s">
        <v>20</v>
      </c>
    </row>
    <row r="2454" spans="1:13" x14ac:dyDescent="0.25">
      <c r="A2454" s="258" t="s">
        <v>4718</v>
      </c>
      <c r="B2454" s="258" t="s">
        <v>4719</v>
      </c>
      <c r="C2454" s="258" t="s">
        <v>2280</v>
      </c>
      <c r="D2454" s="258" t="s">
        <v>21</v>
      </c>
      <c r="E2454" s="258" t="s">
        <v>17</v>
      </c>
      <c r="F2454" s="258" t="s">
        <v>17</v>
      </c>
      <c r="G2454" s="258" t="s">
        <v>17</v>
      </c>
      <c r="H2454" s="258" t="s">
        <v>17</v>
      </c>
      <c r="I2454" s="258" t="s">
        <v>17</v>
      </c>
      <c r="J2454" s="258" t="s">
        <v>4681</v>
      </c>
      <c r="K2454" s="258" t="s">
        <v>4754</v>
      </c>
      <c r="L2454" s="259">
        <v>45224</v>
      </c>
      <c r="M2454" s="258" t="s">
        <v>20</v>
      </c>
    </row>
    <row r="2455" spans="1:13" x14ac:dyDescent="0.25">
      <c r="A2455" s="260" t="s">
        <v>4718</v>
      </c>
      <c r="B2455" s="260" t="s">
        <v>4719</v>
      </c>
      <c r="C2455" s="260" t="s">
        <v>2280</v>
      </c>
      <c r="D2455" s="260" t="s">
        <v>1053</v>
      </c>
      <c r="E2455" s="260" t="s">
        <v>17</v>
      </c>
      <c r="F2455" s="260" t="s">
        <v>17</v>
      </c>
      <c r="G2455" s="260" t="s">
        <v>17</v>
      </c>
      <c r="H2455" s="260" t="s">
        <v>17</v>
      </c>
      <c r="I2455" s="260" t="s">
        <v>17</v>
      </c>
      <c r="J2455" s="260" t="s">
        <v>4681</v>
      </c>
      <c r="K2455" s="260" t="s">
        <v>4755</v>
      </c>
      <c r="L2455" s="261">
        <v>45224</v>
      </c>
      <c r="M2455" s="260" t="s">
        <v>20</v>
      </c>
    </row>
    <row r="2456" spans="1:13" x14ac:dyDescent="0.25">
      <c r="A2456" s="258" t="s">
        <v>4718</v>
      </c>
      <c r="B2456" s="258" t="s">
        <v>4719</v>
      </c>
      <c r="C2456" s="258" t="s">
        <v>2280</v>
      </c>
      <c r="D2456" s="258" t="s">
        <v>24</v>
      </c>
      <c r="E2456" s="258" t="s">
        <v>17</v>
      </c>
      <c r="F2456" s="258" t="s">
        <v>17</v>
      </c>
      <c r="G2456" s="258" t="s">
        <v>17</v>
      </c>
      <c r="H2456" s="258" t="s">
        <v>17</v>
      </c>
      <c r="I2456" s="258" t="s">
        <v>17</v>
      </c>
      <c r="J2456" s="258" t="s">
        <v>4681</v>
      </c>
      <c r="K2456" s="258" t="s">
        <v>4756</v>
      </c>
      <c r="L2456" s="259">
        <v>45224</v>
      </c>
      <c r="M2456" s="258" t="s">
        <v>20</v>
      </c>
    </row>
    <row r="2457" spans="1:13" x14ac:dyDescent="0.25">
      <c r="A2457" s="260" t="s">
        <v>4636</v>
      </c>
      <c r="B2457" s="260" t="s">
        <v>4637</v>
      </c>
      <c r="C2457" s="260" t="s">
        <v>2280</v>
      </c>
      <c r="D2457" s="260" t="s">
        <v>2018</v>
      </c>
      <c r="E2457" s="260">
        <v>0</v>
      </c>
      <c r="F2457" s="260" t="s">
        <v>2019</v>
      </c>
      <c r="G2457" s="260" t="s">
        <v>33</v>
      </c>
      <c r="H2457" s="260">
        <v>2</v>
      </c>
      <c r="I2457" s="260" t="s">
        <v>17</v>
      </c>
      <c r="J2457" s="260" t="s">
        <v>17</v>
      </c>
      <c r="K2457" s="260" t="s">
        <v>4757</v>
      </c>
      <c r="L2457" s="261">
        <v>45224</v>
      </c>
      <c r="M2457" s="260" t="s">
        <v>20</v>
      </c>
    </row>
    <row r="2458" spans="1:13" x14ac:dyDescent="0.25">
      <c r="A2458" s="258" t="s">
        <v>4636</v>
      </c>
      <c r="B2458" s="258" t="s">
        <v>4637</v>
      </c>
      <c r="C2458" s="258" t="s">
        <v>2280</v>
      </c>
      <c r="D2458" s="258" t="s">
        <v>2021</v>
      </c>
      <c r="E2458" s="258">
        <v>0</v>
      </c>
      <c r="F2458" s="258" t="s">
        <v>2019</v>
      </c>
      <c r="G2458" s="258" t="s">
        <v>33</v>
      </c>
      <c r="H2458" s="258">
        <v>2</v>
      </c>
      <c r="I2458" s="258" t="s">
        <v>17</v>
      </c>
      <c r="J2458" s="258" t="s">
        <v>17</v>
      </c>
      <c r="K2458" s="258" t="s">
        <v>4758</v>
      </c>
      <c r="L2458" s="259">
        <v>45224</v>
      </c>
      <c r="M2458" s="258" t="s">
        <v>20</v>
      </c>
    </row>
    <row r="2459" spans="1:13" x14ac:dyDescent="0.25">
      <c r="A2459" s="260" t="s">
        <v>4636</v>
      </c>
      <c r="B2459" s="260" t="s">
        <v>4637</v>
      </c>
      <c r="C2459" s="260" t="s">
        <v>2280</v>
      </c>
      <c r="D2459" s="260" t="s">
        <v>2023</v>
      </c>
      <c r="E2459" s="260">
        <v>0</v>
      </c>
      <c r="F2459" s="260" t="s">
        <v>2019</v>
      </c>
      <c r="G2459" s="260" t="s">
        <v>33</v>
      </c>
      <c r="H2459" s="260">
        <v>2</v>
      </c>
      <c r="I2459" s="260" t="s">
        <v>17</v>
      </c>
      <c r="J2459" s="260" t="s">
        <v>17</v>
      </c>
      <c r="K2459" s="260" t="s">
        <v>4759</v>
      </c>
      <c r="L2459" s="261">
        <v>45224</v>
      </c>
      <c r="M2459" s="260" t="s">
        <v>20</v>
      </c>
    </row>
    <row r="2460" spans="1:13" x14ac:dyDescent="0.25">
      <c r="A2460" s="258" t="s">
        <v>4636</v>
      </c>
      <c r="B2460" s="258" t="s">
        <v>4637</v>
      </c>
      <c r="C2460" s="258" t="s">
        <v>2280</v>
      </c>
      <c r="D2460" s="258" t="s">
        <v>2025</v>
      </c>
      <c r="E2460" s="258">
        <v>0</v>
      </c>
      <c r="F2460" s="258" t="s">
        <v>2019</v>
      </c>
      <c r="G2460" s="258" t="s">
        <v>33</v>
      </c>
      <c r="H2460" s="258">
        <v>2</v>
      </c>
      <c r="I2460" s="258" t="s">
        <v>17</v>
      </c>
      <c r="J2460" s="258" t="s">
        <v>17</v>
      </c>
      <c r="K2460" s="258" t="s">
        <v>4760</v>
      </c>
      <c r="L2460" s="259">
        <v>45224</v>
      </c>
      <c r="M2460" s="258" t="s">
        <v>20</v>
      </c>
    </row>
    <row r="2461" spans="1:13" x14ac:dyDescent="0.25">
      <c r="A2461" s="260" t="s">
        <v>4636</v>
      </c>
      <c r="B2461" s="260" t="s">
        <v>4637</v>
      </c>
      <c r="C2461" s="260" t="s">
        <v>2280</v>
      </c>
      <c r="D2461" s="260" t="s">
        <v>2027</v>
      </c>
      <c r="E2461" s="260">
        <v>3</v>
      </c>
      <c r="F2461" s="260" t="s">
        <v>2019</v>
      </c>
      <c r="G2461" s="260" t="s">
        <v>33</v>
      </c>
      <c r="H2461" s="260">
        <v>2</v>
      </c>
      <c r="I2461" s="260" t="s">
        <v>17</v>
      </c>
      <c r="J2461" s="260" t="s">
        <v>17</v>
      </c>
      <c r="K2461" s="260" t="s">
        <v>4761</v>
      </c>
      <c r="L2461" s="261">
        <v>45224</v>
      </c>
      <c r="M2461" s="260" t="s">
        <v>20</v>
      </c>
    </row>
    <row r="2462" spans="1:13" x14ac:dyDescent="0.25">
      <c r="A2462" s="258" t="s">
        <v>4636</v>
      </c>
      <c r="B2462" s="258" t="s">
        <v>4637</v>
      </c>
      <c r="C2462" s="258" t="s">
        <v>2280</v>
      </c>
      <c r="D2462" s="258" t="s">
        <v>2029</v>
      </c>
      <c r="E2462" s="258">
        <v>2</v>
      </c>
      <c r="F2462" s="258" t="s">
        <v>2019</v>
      </c>
      <c r="G2462" s="258" t="s">
        <v>33</v>
      </c>
      <c r="H2462" s="258">
        <v>2</v>
      </c>
      <c r="I2462" s="258" t="s">
        <v>17</v>
      </c>
      <c r="J2462" s="258" t="s">
        <v>17</v>
      </c>
      <c r="K2462" s="258" t="s">
        <v>4762</v>
      </c>
      <c r="L2462" s="259">
        <v>45224</v>
      </c>
      <c r="M2462" s="258" t="s">
        <v>20</v>
      </c>
    </row>
    <row r="2463" spans="1:13" x14ac:dyDescent="0.25">
      <c r="A2463" s="260" t="s">
        <v>4636</v>
      </c>
      <c r="B2463" s="260" t="s">
        <v>4637</v>
      </c>
      <c r="C2463" s="260" t="s">
        <v>2280</v>
      </c>
      <c r="D2463" s="260" t="s">
        <v>2031</v>
      </c>
      <c r="E2463" s="260">
        <v>0</v>
      </c>
      <c r="F2463" s="260" t="s">
        <v>2019</v>
      </c>
      <c r="G2463" s="260" t="s">
        <v>33</v>
      </c>
      <c r="H2463" s="260">
        <v>2</v>
      </c>
      <c r="I2463" s="260" t="s">
        <v>17</v>
      </c>
      <c r="J2463" s="260" t="s">
        <v>17</v>
      </c>
      <c r="K2463" s="260" t="s">
        <v>4763</v>
      </c>
      <c r="L2463" s="261">
        <v>45224</v>
      </c>
      <c r="M2463" s="260" t="s">
        <v>20</v>
      </c>
    </row>
    <row r="2464" spans="1:13" x14ac:dyDescent="0.25">
      <c r="A2464" s="258" t="s">
        <v>4636</v>
      </c>
      <c r="B2464" s="258" t="s">
        <v>4637</v>
      </c>
      <c r="C2464" s="258" t="s">
        <v>2280</v>
      </c>
      <c r="D2464" s="258" t="s">
        <v>2033</v>
      </c>
      <c r="E2464" s="258">
        <v>0</v>
      </c>
      <c r="F2464" s="258" t="s">
        <v>2019</v>
      </c>
      <c r="G2464" s="258" t="s">
        <v>33</v>
      </c>
      <c r="H2464" s="258">
        <v>2</v>
      </c>
      <c r="I2464" s="258" t="s">
        <v>17</v>
      </c>
      <c r="J2464" s="258" t="s">
        <v>17</v>
      </c>
      <c r="K2464" s="258" t="s">
        <v>4764</v>
      </c>
      <c r="L2464" s="259">
        <v>45224</v>
      </c>
      <c r="M2464" s="258" t="s">
        <v>20</v>
      </c>
    </row>
    <row r="2465" spans="1:13" x14ac:dyDescent="0.25">
      <c r="A2465" s="260" t="s">
        <v>4636</v>
      </c>
      <c r="B2465" s="260" t="s">
        <v>4637</v>
      </c>
      <c r="C2465" s="260" t="s">
        <v>2280</v>
      </c>
      <c r="D2465" s="260" t="s">
        <v>2035</v>
      </c>
      <c r="E2465" s="260">
        <v>0</v>
      </c>
      <c r="F2465" s="260" t="s">
        <v>2019</v>
      </c>
      <c r="G2465" s="260" t="s">
        <v>33</v>
      </c>
      <c r="H2465" s="260">
        <v>2</v>
      </c>
      <c r="I2465" s="260" t="s">
        <v>17</v>
      </c>
      <c r="J2465" s="260" t="s">
        <v>17</v>
      </c>
      <c r="K2465" s="260" t="s">
        <v>4765</v>
      </c>
      <c r="L2465" s="261">
        <v>45224</v>
      </c>
      <c r="M2465" s="260" t="s">
        <v>20</v>
      </c>
    </row>
    <row r="2466" spans="1:13" x14ac:dyDescent="0.25">
      <c r="A2466" s="258" t="s">
        <v>4718</v>
      </c>
      <c r="B2466" s="258" t="s">
        <v>4719</v>
      </c>
      <c r="C2466" s="258" t="s">
        <v>2280</v>
      </c>
      <c r="D2466" s="258" t="s">
        <v>2018</v>
      </c>
      <c r="E2466" s="258">
        <v>0</v>
      </c>
      <c r="F2466" s="258" t="s">
        <v>2019</v>
      </c>
      <c r="G2466" s="258" t="s">
        <v>33</v>
      </c>
      <c r="H2466" s="258">
        <v>2</v>
      </c>
      <c r="I2466" s="258" t="s">
        <v>17</v>
      </c>
      <c r="J2466" s="258" t="s">
        <v>17</v>
      </c>
      <c r="K2466" s="258" t="s">
        <v>4766</v>
      </c>
      <c r="L2466" s="259">
        <v>45224</v>
      </c>
      <c r="M2466" s="258" t="s">
        <v>20</v>
      </c>
    </row>
    <row r="2467" spans="1:13" x14ac:dyDescent="0.25">
      <c r="A2467" s="260" t="s">
        <v>4718</v>
      </c>
      <c r="B2467" s="260" t="s">
        <v>4719</v>
      </c>
      <c r="C2467" s="260" t="s">
        <v>2280</v>
      </c>
      <c r="D2467" s="260" t="s">
        <v>2021</v>
      </c>
      <c r="E2467" s="260">
        <v>0</v>
      </c>
      <c r="F2467" s="260" t="s">
        <v>2019</v>
      </c>
      <c r="G2467" s="260" t="s">
        <v>33</v>
      </c>
      <c r="H2467" s="260">
        <v>2</v>
      </c>
      <c r="I2467" s="260" t="s">
        <v>17</v>
      </c>
      <c r="J2467" s="260" t="s">
        <v>17</v>
      </c>
      <c r="K2467" s="260" t="s">
        <v>4767</v>
      </c>
      <c r="L2467" s="261">
        <v>45224</v>
      </c>
      <c r="M2467" s="260" t="s">
        <v>20</v>
      </c>
    </row>
    <row r="2468" spans="1:13" x14ac:dyDescent="0.25">
      <c r="A2468" s="258" t="s">
        <v>4718</v>
      </c>
      <c r="B2468" s="258" t="s">
        <v>4719</v>
      </c>
      <c r="C2468" s="258" t="s">
        <v>2280</v>
      </c>
      <c r="D2468" s="258" t="s">
        <v>2023</v>
      </c>
      <c r="E2468" s="258">
        <v>0</v>
      </c>
      <c r="F2468" s="258" t="s">
        <v>2019</v>
      </c>
      <c r="G2468" s="258" t="s">
        <v>33</v>
      </c>
      <c r="H2468" s="258">
        <v>2</v>
      </c>
      <c r="I2468" s="258" t="s">
        <v>17</v>
      </c>
      <c r="J2468" s="258" t="s">
        <v>17</v>
      </c>
      <c r="K2468" s="258" t="s">
        <v>4768</v>
      </c>
      <c r="L2468" s="259">
        <v>45224</v>
      </c>
      <c r="M2468" s="258" t="s">
        <v>20</v>
      </c>
    </row>
    <row r="2469" spans="1:13" x14ac:dyDescent="0.25">
      <c r="A2469" s="260" t="s">
        <v>4718</v>
      </c>
      <c r="B2469" s="260" t="s">
        <v>4719</v>
      </c>
      <c r="C2469" s="260" t="s">
        <v>2280</v>
      </c>
      <c r="D2469" s="260" t="s">
        <v>2025</v>
      </c>
      <c r="E2469" s="260">
        <v>0</v>
      </c>
      <c r="F2469" s="260" t="s">
        <v>2019</v>
      </c>
      <c r="G2469" s="260" t="s">
        <v>33</v>
      </c>
      <c r="H2469" s="260">
        <v>2</v>
      </c>
      <c r="I2469" s="260" t="s">
        <v>17</v>
      </c>
      <c r="J2469" s="260" t="s">
        <v>17</v>
      </c>
      <c r="K2469" s="260" t="s">
        <v>4769</v>
      </c>
      <c r="L2469" s="261">
        <v>45224</v>
      </c>
      <c r="M2469" s="260" t="s">
        <v>20</v>
      </c>
    </row>
    <row r="2470" spans="1:13" x14ac:dyDescent="0.25">
      <c r="A2470" s="258" t="s">
        <v>4718</v>
      </c>
      <c r="B2470" s="258" t="s">
        <v>4719</v>
      </c>
      <c r="C2470" s="258" t="s">
        <v>2280</v>
      </c>
      <c r="D2470" s="258" t="s">
        <v>2027</v>
      </c>
      <c r="E2470" s="258">
        <v>2</v>
      </c>
      <c r="F2470" s="258" t="s">
        <v>2019</v>
      </c>
      <c r="G2470" s="258" t="s">
        <v>33</v>
      </c>
      <c r="H2470" s="258">
        <v>2</v>
      </c>
      <c r="I2470" s="258" t="s">
        <v>17</v>
      </c>
      <c r="J2470" s="258" t="s">
        <v>17</v>
      </c>
      <c r="K2470" s="258" t="s">
        <v>4770</v>
      </c>
      <c r="L2470" s="259">
        <v>45224</v>
      </c>
      <c r="M2470" s="258" t="s">
        <v>20</v>
      </c>
    </row>
    <row r="2471" spans="1:13" x14ac:dyDescent="0.25">
      <c r="A2471" s="260" t="s">
        <v>4718</v>
      </c>
      <c r="B2471" s="260" t="s">
        <v>4719</v>
      </c>
      <c r="C2471" s="260" t="s">
        <v>2280</v>
      </c>
      <c r="D2471" s="260" t="s">
        <v>2029</v>
      </c>
      <c r="E2471" s="260">
        <v>2</v>
      </c>
      <c r="F2471" s="260" t="s">
        <v>2019</v>
      </c>
      <c r="G2471" s="260" t="s">
        <v>33</v>
      </c>
      <c r="H2471" s="260">
        <v>2</v>
      </c>
      <c r="I2471" s="260" t="s">
        <v>17</v>
      </c>
      <c r="J2471" s="260" t="s">
        <v>17</v>
      </c>
      <c r="K2471" s="260" t="s">
        <v>4771</v>
      </c>
      <c r="L2471" s="261">
        <v>45224</v>
      </c>
      <c r="M2471" s="260" t="s">
        <v>20</v>
      </c>
    </row>
    <row r="2472" spans="1:13" x14ac:dyDescent="0.25">
      <c r="A2472" s="258" t="s">
        <v>4718</v>
      </c>
      <c r="B2472" s="258" t="s">
        <v>4719</v>
      </c>
      <c r="C2472" s="258" t="s">
        <v>2280</v>
      </c>
      <c r="D2472" s="258" t="s">
        <v>2031</v>
      </c>
      <c r="E2472" s="258">
        <v>0</v>
      </c>
      <c r="F2472" s="258" t="s">
        <v>2019</v>
      </c>
      <c r="G2472" s="258" t="s">
        <v>33</v>
      </c>
      <c r="H2472" s="258">
        <v>2</v>
      </c>
      <c r="I2472" s="258" t="s">
        <v>17</v>
      </c>
      <c r="J2472" s="258" t="s">
        <v>17</v>
      </c>
      <c r="K2472" s="258" t="s">
        <v>4772</v>
      </c>
      <c r="L2472" s="259">
        <v>45224</v>
      </c>
      <c r="M2472" s="258" t="s">
        <v>20</v>
      </c>
    </row>
    <row r="2473" spans="1:13" x14ac:dyDescent="0.25">
      <c r="A2473" s="260" t="s">
        <v>4718</v>
      </c>
      <c r="B2473" s="260" t="s">
        <v>4719</v>
      </c>
      <c r="C2473" s="260" t="s">
        <v>2280</v>
      </c>
      <c r="D2473" s="260" t="s">
        <v>2033</v>
      </c>
      <c r="E2473" s="260">
        <v>0</v>
      </c>
      <c r="F2473" s="260" t="s">
        <v>2019</v>
      </c>
      <c r="G2473" s="260" t="s">
        <v>33</v>
      </c>
      <c r="H2473" s="260">
        <v>2</v>
      </c>
      <c r="I2473" s="260" t="s">
        <v>17</v>
      </c>
      <c r="J2473" s="260" t="s">
        <v>17</v>
      </c>
      <c r="K2473" s="260" t="s">
        <v>4773</v>
      </c>
      <c r="L2473" s="261">
        <v>45224</v>
      </c>
      <c r="M2473" s="260" t="s">
        <v>20</v>
      </c>
    </row>
    <row r="2474" spans="1:13" x14ac:dyDescent="0.25">
      <c r="A2474" s="258" t="s">
        <v>4718</v>
      </c>
      <c r="B2474" s="258" t="s">
        <v>4719</v>
      </c>
      <c r="C2474" s="258" t="s">
        <v>2280</v>
      </c>
      <c r="D2474" s="258" t="s">
        <v>2035</v>
      </c>
      <c r="E2474" s="258">
        <v>0</v>
      </c>
      <c r="F2474" s="258" t="s">
        <v>2019</v>
      </c>
      <c r="G2474" s="258" t="s">
        <v>33</v>
      </c>
      <c r="H2474" s="258">
        <v>2</v>
      </c>
      <c r="I2474" s="258" t="s">
        <v>17</v>
      </c>
      <c r="J2474" s="258" t="s">
        <v>17</v>
      </c>
      <c r="K2474" s="258" t="s">
        <v>4774</v>
      </c>
      <c r="L2474" s="259">
        <v>45224</v>
      </c>
      <c r="M2474" s="258" t="s">
        <v>20</v>
      </c>
    </row>
    <row r="2475" spans="1:13" x14ac:dyDescent="0.25">
      <c r="A2475" s="260" t="s">
        <v>2317</v>
      </c>
      <c r="B2475" s="260" t="s">
        <v>2318</v>
      </c>
      <c r="C2475" s="260" t="s">
        <v>2319</v>
      </c>
      <c r="D2475" s="260" t="s">
        <v>1297</v>
      </c>
      <c r="E2475" s="260">
        <v>55959830</v>
      </c>
      <c r="F2475" s="260" t="s">
        <v>4775</v>
      </c>
      <c r="G2475" s="260" t="s">
        <v>1219</v>
      </c>
      <c r="H2475" s="260">
        <v>2</v>
      </c>
      <c r="I2475" s="260" t="s">
        <v>4776</v>
      </c>
      <c r="J2475" s="260" t="s">
        <v>4777</v>
      </c>
      <c r="K2475" s="260" t="s">
        <v>4778</v>
      </c>
      <c r="L2475" s="261">
        <v>45225</v>
      </c>
      <c r="M2475" s="260" t="s">
        <v>20</v>
      </c>
    </row>
    <row r="2476" spans="1:13" x14ac:dyDescent="0.25">
      <c r="A2476" s="258" t="s">
        <v>2317</v>
      </c>
      <c r="B2476" s="258" t="s">
        <v>2318</v>
      </c>
      <c r="C2476" s="258" t="s">
        <v>2319</v>
      </c>
      <c r="D2476" s="258" t="s">
        <v>927</v>
      </c>
      <c r="E2476" s="258">
        <v>676578</v>
      </c>
      <c r="F2476" s="258" t="s">
        <v>4779</v>
      </c>
      <c r="G2476" s="258" t="s">
        <v>66</v>
      </c>
      <c r="H2476" s="258">
        <v>1</v>
      </c>
      <c r="I2476" s="258" t="s">
        <v>4780</v>
      </c>
      <c r="J2476" s="258" t="s">
        <v>4781</v>
      </c>
      <c r="K2476" s="258" t="s">
        <v>4782</v>
      </c>
      <c r="L2476" s="259">
        <v>45225</v>
      </c>
      <c r="M2476" s="258" t="s">
        <v>20</v>
      </c>
    </row>
    <row r="2477" spans="1:13" x14ac:dyDescent="0.25">
      <c r="A2477" s="260" t="s">
        <v>2317</v>
      </c>
      <c r="B2477" s="260" t="s">
        <v>2318</v>
      </c>
      <c r="C2477" s="260" t="s">
        <v>2319</v>
      </c>
      <c r="D2477" s="260" t="s">
        <v>1006</v>
      </c>
      <c r="E2477" s="260">
        <v>55959830</v>
      </c>
      <c r="F2477" s="260" t="s">
        <v>4783</v>
      </c>
      <c r="G2477" s="260" t="s">
        <v>1219</v>
      </c>
      <c r="H2477" s="260">
        <v>2</v>
      </c>
      <c r="I2477" s="260" t="s">
        <v>4784</v>
      </c>
      <c r="J2477" s="260" t="s">
        <v>4785</v>
      </c>
      <c r="K2477" s="260" t="s">
        <v>4786</v>
      </c>
      <c r="L2477" s="261">
        <v>45225</v>
      </c>
      <c r="M2477" s="260" t="s">
        <v>526</v>
      </c>
    </row>
    <row r="2478" spans="1:13" x14ac:dyDescent="0.25">
      <c r="A2478" s="258" t="s">
        <v>2317</v>
      </c>
      <c r="B2478" s="258" t="s">
        <v>2318</v>
      </c>
      <c r="C2478" s="258" t="s">
        <v>2319</v>
      </c>
      <c r="D2478" s="258" t="s">
        <v>932</v>
      </c>
      <c r="E2478" s="258">
        <v>54859830</v>
      </c>
      <c r="F2478" s="258" t="s">
        <v>4783</v>
      </c>
      <c r="G2478" s="258" t="s">
        <v>1219</v>
      </c>
      <c r="H2478" s="258">
        <v>2</v>
      </c>
      <c r="I2478" s="258" t="s">
        <v>4784</v>
      </c>
      <c r="J2478" s="258" t="s">
        <v>4787</v>
      </c>
      <c r="K2478" s="258" t="s">
        <v>4788</v>
      </c>
      <c r="L2478" s="259">
        <v>45225</v>
      </c>
      <c r="M2478" s="258" t="s">
        <v>526</v>
      </c>
    </row>
    <row r="2479" spans="1:13" x14ac:dyDescent="0.25">
      <c r="A2479" s="260" t="s">
        <v>2317</v>
      </c>
      <c r="B2479" s="260" t="s">
        <v>2318</v>
      </c>
      <c r="C2479" s="260" t="s">
        <v>2319</v>
      </c>
      <c r="D2479" s="260" t="s">
        <v>40</v>
      </c>
      <c r="E2479" s="260">
        <v>131</v>
      </c>
      <c r="F2479" s="260" t="s">
        <v>4789</v>
      </c>
      <c r="G2479" s="260" t="s">
        <v>22</v>
      </c>
      <c r="H2479" s="260">
        <v>3</v>
      </c>
      <c r="I2479" s="260" t="s">
        <v>4790</v>
      </c>
      <c r="J2479" s="260" t="s">
        <v>4791</v>
      </c>
      <c r="K2479" s="260" t="s">
        <v>4792</v>
      </c>
      <c r="L2479" s="261">
        <v>45225</v>
      </c>
      <c r="M2479" s="260" t="s">
        <v>526</v>
      </c>
    </row>
    <row r="2480" spans="1:13" x14ac:dyDescent="0.25">
      <c r="A2480" s="258" t="s">
        <v>2317</v>
      </c>
      <c r="B2480" s="258" t="s">
        <v>2318</v>
      </c>
      <c r="C2480" s="258" t="s">
        <v>2319</v>
      </c>
      <c r="D2480" s="258" t="s">
        <v>544</v>
      </c>
      <c r="E2480" s="258">
        <v>18021830</v>
      </c>
      <c r="F2480" s="258" t="s">
        <v>4783</v>
      </c>
      <c r="G2480" s="258" t="s">
        <v>1219</v>
      </c>
      <c r="H2480" s="258">
        <v>2</v>
      </c>
      <c r="I2480" s="258" t="s">
        <v>4784</v>
      </c>
      <c r="J2480" s="258" t="s">
        <v>4793</v>
      </c>
      <c r="K2480" s="258" t="s">
        <v>4794</v>
      </c>
      <c r="L2480" s="259">
        <v>45225</v>
      </c>
      <c r="M2480" s="258" t="s">
        <v>526</v>
      </c>
    </row>
    <row r="2481" spans="1:13" x14ac:dyDescent="0.25">
      <c r="A2481" s="260" t="s">
        <v>2317</v>
      </c>
      <c r="B2481" s="260" t="s">
        <v>2318</v>
      </c>
      <c r="C2481" s="260" t="s">
        <v>2319</v>
      </c>
      <c r="D2481" s="260" t="s">
        <v>1193</v>
      </c>
      <c r="E2481" s="260">
        <v>1100000</v>
      </c>
      <c r="F2481" s="260" t="s">
        <v>4783</v>
      </c>
      <c r="G2481" s="260" t="s">
        <v>1219</v>
      </c>
      <c r="H2481" s="260">
        <v>2</v>
      </c>
      <c r="I2481" s="260" t="s">
        <v>4784</v>
      </c>
      <c r="J2481" s="260" t="s">
        <v>4795</v>
      </c>
      <c r="K2481" s="260" t="s">
        <v>4796</v>
      </c>
      <c r="L2481" s="261">
        <v>45225</v>
      </c>
      <c r="M2481" s="260" t="s">
        <v>526</v>
      </c>
    </row>
    <row r="2482" spans="1:13" x14ac:dyDescent="0.25">
      <c r="A2482" s="258" t="s">
        <v>2317</v>
      </c>
      <c r="B2482" s="258" t="s">
        <v>2318</v>
      </c>
      <c r="C2482" s="258" t="s">
        <v>2319</v>
      </c>
      <c r="D2482" s="258" t="s">
        <v>569</v>
      </c>
      <c r="E2482" s="258">
        <v>36838000</v>
      </c>
      <c r="F2482" s="258" t="s">
        <v>4783</v>
      </c>
      <c r="G2482" s="258" t="s">
        <v>1219</v>
      </c>
      <c r="H2482" s="258">
        <v>2</v>
      </c>
      <c r="I2482" s="258" t="s">
        <v>4784</v>
      </c>
      <c r="J2482" s="258" t="s">
        <v>4797</v>
      </c>
      <c r="K2482" s="258" t="s">
        <v>4798</v>
      </c>
      <c r="L2482" s="259">
        <v>45225</v>
      </c>
      <c r="M2482" s="258" t="s">
        <v>526</v>
      </c>
    </row>
    <row r="2483" spans="1:13" x14ac:dyDescent="0.25">
      <c r="A2483" s="260" t="s">
        <v>2317</v>
      </c>
      <c r="B2483" s="260" t="s">
        <v>2318</v>
      </c>
      <c r="C2483" s="260" t="s">
        <v>2319</v>
      </c>
      <c r="D2483" s="260" t="s">
        <v>562</v>
      </c>
      <c r="E2483" s="260">
        <v>13348830</v>
      </c>
      <c r="F2483" s="260" t="s">
        <v>4783</v>
      </c>
      <c r="G2483" s="260" t="s">
        <v>1219</v>
      </c>
      <c r="H2483" s="260">
        <v>2</v>
      </c>
      <c r="I2483" s="260" t="s">
        <v>4784</v>
      </c>
      <c r="J2483" s="260" t="s">
        <v>4799</v>
      </c>
      <c r="K2483" s="260" t="s">
        <v>4800</v>
      </c>
      <c r="L2483" s="261">
        <v>45225</v>
      </c>
      <c r="M2483" s="260" t="s">
        <v>526</v>
      </c>
    </row>
    <row r="2484" spans="1:13" x14ac:dyDescent="0.25">
      <c r="A2484" s="258" t="s">
        <v>2317</v>
      </c>
      <c r="B2484" s="258" t="s">
        <v>2318</v>
      </c>
      <c r="C2484" s="258" t="s">
        <v>2319</v>
      </c>
      <c r="D2484" s="258" t="s">
        <v>567</v>
      </c>
      <c r="E2484" s="258">
        <v>4673000</v>
      </c>
      <c r="F2484" s="258" t="s">
        <v>4775</v>
      </c>
      <c r="G2484" s="258" t="s">
        <v>1219</v>
      </c>
      <c r="H2484" s="258">
        <v>2</v>
      </c>
      <c r="I2484" s="258" t="s">
        <v>4776</v>
      </c>
      <c r="J2484" s="258" t="s">
        <v>4801</v>
      </c>
      <c r="K2484" s="258" t="s">
        <v>4802</v>
      </c>
      <c r="L2484" s="259">
        <v>45225</v>
      </c>
      <c r="M2484" s="258" t="s">
        <v>526</v>
      </c>
    </row>
    <row r="2485" spans="1:13" x14ac:dyDescent="0.25">
      <c r="A2485" s="260" t="s">
        <v>2317</v>
      </c>
      <c r="B2485" s="260" t="s">
        <v>2318</v>
      </c>
      <c r="C2485" s="260" t="s">
        <v>2319</v>
      </c>
      <c r="D2485" s="260" t="s">
        <v>558</v>
      </c>
      <c r="E2485" s="260">
        <v>0</v>
      </c>
      <c r="F2485" s="260" t="s">
        <v>4775</v>
      </c>
      <c r="G2485" s="260" t="s">
        <v>1219</v>
      </c>
      <c r="H2485" s="260">
        <v>2</v>
      </c>
      <c r="I2485" s="260" t="s">
        <v>4776</v>
      </c>
      <c r="J2485" s="260" t="s">
        <v>4803</v>
      </c>
      <c r="K2485" s="260" t="s">
        <v>4804</v>
      </c>
      <c r="L2485" s="261">
        <v>45225</v>
      </c>
      <c r="M2485" s="260" t="s">
        <v>526</v>
      </c>
    </row>
    <row r="2486" spans="1:13" x14ac:dyDescent="0.25">
      <c r="A2486" s="258" t="s">
        <v>2317</v>
      </c>
      <c r="B2486" s="258" t="s">
        <v>2318</v>
      </c>
      <c r="C2486" s="258" t="s">
        <v>2319</v>
      </c>
      <c r="D2486" s="258" t="s">
        <v>47</v>
      </c>
      <c r="E2486" s="258">
        <v>5</v>
      </c>
      <c r="F2486" s="258" t="s">
        <v>4783</v>
      </c>
      <c r="G2486" s="258" t="s">
        <v>66</v>
      </c>
      <c r="H2486" s="258">
        <v>1</v>
      </c>
      <c r="I2486" s="258" t="s">
        <v>4784</v>
      </c>
      <c r="J2486" s="258" t="s">
        <v>4805</v>
      </c>
      <c r="K2486" s="258" t="s">
        <v>4806</v>
      </c>
      <c r="L2486" s="259">
        <v>45225</v>
      </c>
      <c r="M2486" s="258" t="s">
        <v>526</v>
      </c>
    </row>
    <row r="2487" spans="1:13" x14ac:dyDescent="0.25">
      <c r="A2487" s="260" t="s">
        <v>2317</v>
      </c>
      <c r="B2487" s="260" t="s">
        <v>2318</v>
      </c>
      <c r="C2487" s="260" t="s">
        <v>2319</v>
      </c>
      <c r="D2487" s="260" t="s">
        <v>26</v>
      </c>
      <c r="E2487" s="260" t="s">
        <v>17</v>
      </c>
      <c r="F2487" s="260" t="s">
        <v>17</v>
      </c>
      <c r="G2487" s="260" t="s">
        <v>17</v>
      </c>
      <c r="H2487" s="260" t="s">
        <v>17</v>
      </c>
      <c r="I2487" s="260" t="s">
        <v>17</v>
      </c>
      <c r="J2487" s="260" t="s">
        <v>4807</v>
      </c>
      <c r="K2487" s="260" t="s">
        <v>4808</v>
      </c>
      <c r="L2487" s="261">
        <v>45225</v>
      </c>
      <c r="M2487" s="260" t="s">
        <v>526</v>
      </c>
    </row>
    <row r="2488" spans="1:13" x14ac:dyDescent="0.25">
      <c r="A2488" s="258" t="s">
        <v>2317</v>
      </c>
      <c r="B2488" s="258" t="s">
        <v>2318</v>
      </c>
      <c r="C2488" s="258" t="s">
        <v>2319</v>
      </c>
      <c r="D2488" s="258" t="s">
        <v>28</v>
      </c>
      <c r="E2488" s="258" t="s">
        <v>17</v>
      </c>
      <c r="F2488" s="258" t="s">
        <v>17</v>
      </c>
      <c r="G2488" s="258" t="s">
        <v>17</v>
      </c>
      <c r="H2488" s="258" t="s">
        <v>17</v>
      </c>
      <c r="I2488" s="258" t="s">
        <v>17</v>
      </c>
      <c r="J2488" s="258" t="s">
        <v>4807</v>
      </c>
      <c r="K2488" s="258" t="s">
        <v>4809</v>
      </c>
      <c r="L2488" s="259">
        <v>45225</v>
      </c>
      <c r="M2488" s="258" t="s">
        <v>526</v>
      </c>
    </row>
    <row r="2489" spans="1:13" x14ac:dyDescent="0.25">
      <c r="A2489" s="260" t="s">
        <v>2317</v>
      </c>
      <c r="B2489" s="260" t="s">
        <v>2318</v>
      </c>
      <c r="C2489" s="260" t="s">
        <v>2319</v>
      </c>
      <c r="D2489" s="260" t="s">
        <v>38</v>
      </c>
      <c r="E2489" s="260" t="s">
        <v>17</v>
      </c>
      <c r="F2489" s="260" t="s">
        <v>17</v>
      </c>
      <c r="G2489" s="260" t="s">
        <v>17</v>
      </c>
      <c r="H2489" s="260" t="s">
        <v>17</v>
      </c>
      <c r="I2489" s="260" t="s">
        <v>17</v>
      </c>
      <c r="J2489" s="260" t="s">
        <v>4807</v>
      </c>
      <c r="K2489" s="260" t="s">
        <v>4810</v>
      </c>
      <c r="L2489" s="261">
        <v>45225</v>
      </c>
      <c r="M2489" s="260" t="s">
        <v>526</v>
      </c>
    </row>
    <row r="2490" spans="1:13" x14ac:dyDescent="0.25">
      <c r="A2490" s="258" t="s">
        <v>2317</v>
      </c>
      <c r="B2490" s="258" t="s">
        <v>2318</v>
      </c>
      <c r="C2490" s="258" t="s">
        <v>2319</v>
      </c>
      <c r="D2490" s="258" t="s">
        <v>16</v>
      </c>
      <c r="E2490" s="258">
        <v>276700</v>
      </c>
      <c r="F2490" s="258" t="s">
        <v>4789</v>
      </c>
      <c r="G2490" s="258" t="s">
        <v>22</v>
      </c>
      <c r="H2490" s="258">
        <v>3</v>
      </c>
      <c r="I2490" s="258" t="s">
        <v>4790</v>
      </c>
      <c r="J2490" s="258" t="s">
        <v>4811</v>
      </c>
      <c r="K2490" s="258" t="s">
        <v>4812</v>
      </c>
      <c r="L2490" s="259">
        <v>45225</v>
      </c>
      <c r="M2490" s="258" t="s">
        <v>526</v>
      </c>
    </row>
    <row r="2491" spans="1:13" x14ac:dyDescent="0.25">
      <c r="A2491" s="260" t="s">
        <v>2317</v>
      </c>
      <c r="B2491" s="260" t="s">
        <v>2318</v>
      </c>
      <c r="C2491" s="260" t="s">
        <v>2319</v>
      </c>
      <c r="D2491" s="260" t="s">
        <v>21</v>
      </c>
      <c r="E2491" s="260" t="s">
        <v>17</v>
      </c>
      <c r="F2491" s="260" t="s">
        <v>17</v>
      </c>
      <c r="G2491" s="260" t="s">
        <v>17</v>
      </c>
      <c r="H2491" s="260" t="s">
        <v>17</v>
      </c>
      <c r="I2491" s="260" t="s">
        <v>17</v>
      </c>
      <c r="J2491" s="260" t="s">
        <v>4807</v>
      </c>
      <c r="K2491" s="260" t="s">
        <v>4813</v>
      </c>
      <c r="L2491" s="261">
        <v>45225</v>
      </c>
      <c r="M2491" s="260" t="s">
        <v>526</v>
      </c>
    </row>
    <row r="2492" spans="1:13" x14ac:dyDescent="0.25">
      <c r="A2492" s="258" t="s">
        <v>2317</v>
      </c>
      <c r="B2492" s="258" t="s">
        <v>2318</v>
      </c>
      <c r="C2492" s="258" t="s">
        <v>2319</v>
      </c>
      <c r="D2492" s="258" t="s">
        <v>1053</v>
      </c>
      <c r="E2492" s="258" t="s">
        <v>17</v>
      </c>
      <c r="F2492" s="258" t="s">
        <v>17</v>
      </c>
      <c r="G2492" s="258" t="s">
        <v>17</v>
      </c>
      <c r="H2492" s="258" t="s">
        <v>17</v>
      </c>
      <c r="I2492" s="258" t="s">
        <v>17</v>
      </c>
      <c r="J2492" s="258" t="s">
        <v>4807</v>
      </c>
      <c r="K2492" s="258" t="s">
        <v>4814</v>
      </c>
      <c r="L2492" s="259">
        <v>45225</v>
      </c>
      <c r="M2492" s="258" t="s">
        <v>526</v>
      </c>
    </row>
    <row r="2493" spans="1:13" x14ac:dyDescent="0.25">
      <c r="A2493" s="260" t="s">
        <v>2317</v>
      </c>
      <c r="B2493" s="260" t="s">
        <v>2318</v>
      </c>
      <c r="C2493" s="260" t="s">
        <v>2319</v>
      </c>
      <c r="D2493" s="260" t="s">
        <v>24</v>
      </c>
      <c r="E2493" s="260">
        <v>2240000000</v>
      </c>
      <c r="F2493" s="260" t="s">
        <v>4815</v>
      </c>
      <c r="G2493" s="260" t="s">
        <v>1219</v>
      </c>
      <c r="H2493" s="260">
        <v>2</v>
      </c>
      <c r="I2493" s="260" t="s">
        <v>4816</v>
      </c>
      <c r="J2493" s="260" t="s">
        <v>4817</v>
      </c>
      <c r="K2493" s="260" t="s">
        <v>4818</v>
      </c>
      <c r="L2493" s="261">
        <v>45225</v>
      </c>
      <c r="M2493" s="260" t="s">
        <v>526</v>
      </c>
    </row>
    <row r="2494" spans="1:13" x14ac:dyDescent="0.25">
      <c r="A2494" s="258" t="s">
        <v>2329</v>
      </c>
      <c r="B2494" s="258" t="s">
        <v>2330</v>
      </c>
      <c r="C2494" s="258" t="s">
        <v>2319</v>
      </c>
      <c r="D2494" s="258" t="s">
        <v>1297</v>
      </c>
      <c r="E2494" s="258">
        <v>55959830</v>
      </c>
      <c r="F2494" s="258" t="s">
        <v>4775</v>
      </c>
      <c r="G2494" s="258" t="s">
        <v>1219</v>
      </c>
      <c r="H2494" s="258">
        <v>2</v>
      </c>
      <c r="I2494" s="258" t="s">
        <v>4776</v>
      </c>
      <c r="J2494" s="258" t="s">
        <v>4777</v>
      </c>
      <c r="K2494" s="258" t="s">
        <v>4819</v>
      </c>
      <c r="L2494" s="259">
        <v>45225</v>
      </c>
      <c r="M2494" s="258" t="s">
        <v>20</v>
      </c>
    </row>
    <row r="2495" spans="1:13" x14ac:dyDescent="0.25">
      <c r="A2495" s="260" t="s">
        <v>2329</v>
      </c>
      <c r="B2495" s="260" t="s">
        <v>2330</v>
      </c>
      <c r="C2495" s="260" t="s">
        <v>2319</v>
      </c>
      <c r="D2495" s="260" t="s">
        <v>927</v>
      </c>
      <c r="E2495" s="260">
        <v>36778</v>
      </c>
      <c r="F2495" s="260" t="s">
        <v>4820</v>
      </c>
      <c r="G2495" s="260" t="s">
        <v>66</v>
      </c>
      <c r="H2495" s="260">
        <v>1</v>
      </c>
      <c r="I2495" s="260" t="s">
        <v>4821</v>
      </c>
      <c r="J2495" s="260" t="s">
        <v>4822</v>
      </c>
      <c r="K2495" s="260" t="s">
        <v>4823</v>
      </c>
      <c r="L2495" s="261">
        <v>45225</v>
      </c>
      <c r="M2495" s="260" t="s">
        <v>20</v>
      </c>
    </row>
    <row r="2496" spans="1:13" x14ac:dyDescent="0.25">
      <c r="A2496" s="258" t="s">
        <v>2329</v>
      </c>
      <c r="B2496" s="258" t="s">
        <v>2330</v>
      </c>
      <c r="C2496" s="258" t="s">
        <v>2319</v>
      </c>
      <c r="D2496" s="258" t="s">
        <v>1006</v>
      </c>
      <c r="E2496" s="258">
        <v>3472000</v>
      </c>
      <c r="F2496" s="258" t="s">
        <v>4775</v>
      </c>
      <c r="G2496" s="258" t="s">
        <v>66</v>
      </c>
      <c r="H2496" s="258">
        <v>1</v>
      </c>
      <c r="I2496" s="258" t="s">
        <v>4776</v>
      </c>
      <c r="J2496" s="258" t="s">
        <v>4824</v>
      </c>
      <c r="K2496" s="258" t="s">
        <v>4825</v>
      </c>
      <c r="L2496" s="259">
        <v>45225</v>
      </c>
      <c r="M2496" s="258" t="s">
        <v>20</v>
      </c>
    </row>
    <row r="2497" spans="1:13" x14ac:dyDescent="0.25">
      <c r="A2497" s="260" t="s">
        <v>2329</v>
      </c>
      <c r="B2497" s="260" t="s">
        <v>2330</v>
      </c>
      <c r="C2497" s="260" t="s">
        <v>2319</v>
      </c>
      <c r="D2497" s="260" t="s">
        <v>932</v>
      </c>
      <c r="E2497" s="260">
        <v>3472000</v>
      </c>
      <c r="F2497" s="260" t="s">
        <v>4775</v>
      </c>
      <c r="G2497" s="260" t="s">
        <v>1219</v>
      </c>
      <c r="H2497" s="260">
        <v>2</v>
      </c>
      <c r="I2497" s="260" t="s">
        <v>4826</v>
      </c>
      <c r="J2497" s="260" t="s">
        <v>4827</v>
      </c>
      <c r="K2497" s="260" t="s">
        <v>4828</v>
      </c>
      <c r="L2497" s="261">
        <v>45225</v>
      </c>
      <c r="M2497" s="260" t="s">
        <v>20</v>
      </c>
    </row>
    <row r="2498" spans="1:13" x14ac:dyDescent="0.25">
      <c r="A2498" s="258" t="s">
        <v>2329</v>
      </c>
      <c r="B2498" s="258" t="s">
        <v>2330</v>
      </c>
      <c r="C2498" s="258" t="s">
        <v>2319</v>
      </c>
      <c r="D2498" s="258" t="s">
        <v>40</v>
      </c>
      <c r="E2498" s="258">
        <v>0</v>
      </c>
      <c r="F2498" s="258" t="s">
        <v>17</v>
      </c>
      <c r="G2498" s="258" t="s">
        <v>17</v>
      </c>
      <c r="H2498" s="258" t="s">
        <v>17</v>
      </c>
      <c r="I2498" s="258" t="s">
        <v>17</v>
      </c>
      <c r="J2498" s="258" t="s">
        <v>552</v>
      </c>
      <c r="K2498" s="258" t="s">
        <v>4829</v>
      </c>
      <c r="L2498" s="259">
        <v>45225</v>
      </c>
      <c r="M2498" s="258" t="s">
        <v>20</v>
      </c>
    </row>
    <row r="2499" spans="1:13" x14ac:dyDescent="0.25">
      <c r="A2499" s="260" t="s">
        <v>2329</v>
      </c>
      <c r="B2499" s="260" t="s">
        <v>2330</v>
      </c>
      <c r="C2499" s="260" t="s">
        <v>2319</v>
      </c>
      <c r="D2499" s="260" t="s">
        <v>544</v>
      </c>
      <c r="E2499" s="260">
        <v>1672000</v>
      </c>
      <c r="F2499" s="260" t="s">
        <v>4775</v>
      </c>
      <c r="G2499" s="260" t="s">
        <v>1219</v>
      </c>
      <c r="H2499" s="260">
        <v>2</v>
      </c>
      <c r="I2499" s="260" t="s">
        <v>4776</v>
      </c>
      <c r="J2499" s="260" t="s">
        <v>4830</v>
      </c>
      <c r="K2499" s="260" t="s">
        <v>4831</v>
      </c>
      <c r="L2499" s="261">
        <v>45225</v>
      </c>
      <c r="M2499" s="260" t="s">
        <v>20</v>
      </c>
    </row>
    <row r="2500" spans="1:13" x14ac:dyDescent="0.25">
      <c r="A2500" s="258" t="s">
        <v>2329</v>
      </c>
      <c r="B2500" s="258" t="s">
        <v>2330</v>
      </c>
      <c r="C2500" s="258" t="s">
        <v>2319</v>
      </c>
      <c r="D2500" s="258" t="s">
        <v>1193</v>
      </c>
      <c r="E2500" s="258">
        <v>0</v>
      </c>
      <c r="F2500" s="258" t="s">
        <v>4775</v>
      </c>
      <c r="G2500" s="258" t="s">
        <v>1219</v>
      </c>
      <c r="H2500" s="258">
        <v>2</v>
      </c>
      <c r="I2500" s="258" t="s">
        <v>4776</v>
      </c>
      <c r="J2500" s="258" t="s">
        <v>4832</v>
      </c>
      <c r="K2500" s="258" t="s">
        <v>4833</v>
      </c>
      <c r="L2500" s="259">
        <v>45225</v>
      </c>
      <c r="M2500" s="258" t="s">
        <v>20</v>
      </c>
    </row>
    <row r="2501" spans="1:13" x14ac:dyDescent="0.25">
      <c r="A2501" s="260" t="s">
        <v>2329</v>
      </c>
      <c r="B2501" s="260" t="s">
        <v>2330</v>
      </c>
      <c r="C2501" s="260" t="s">
        <v>2319</v>
      </c>
      <c r="D2501" s="260" t="s">
        <v>569</v>
      </c>
      <c r="E2501" s="260">
        <v>1800000</v>
      </c>
      <c r="F2501" s="260" t="s">
        <v>4775</v>
      </c>
      <c r="G2501" s="260" t="s">
        <v>1219</v>
      </c>
      <c r="H2501" s="260">
        <v>2</v>
      </c>
      <c r="I2501" s="260" t="s">
        <v>4776</v>
      </c>
      <c r="J2501" s="260" t="s">
        <v>4834</v>
      </c>
      <c r="K2501" s="260" t="s">
        <v>4835</v>
      </c>
      <c r="L2501" s="261">
        <v>45225</v>
      </c>
      <c r="M2501" s="260" t="s">
        <v>20</v>
      </c>
    </row>
    <row r="2502" spans="1:13" x14ac:dyDescent="0.25">
      <c r="A2502" s="258" t="s">
        <v>2329</v>
      </c>
      <c r="B2502" s="258" t="s">
        <v>2330</v>
      </c>
      <c r="C2502" s="258" t="s">
        <v>2319</v>
      </c>
      <c r="D2502" s="258" t="s">
        <v>562</v>
      </c>
      <c r="E2502" s="258">
        <v>434000</v>
      </c>
      <c r="F2502" s="258" t="s">
        <v>4775</v>
      </c>
      <c r="G2502" s="258" t="s">
        <v>1219</v>
      </c>
      <c r="H2502" s="258">
        <v>2</v>
      </c>
      <c r="I2502" s="258" t="s">
        <v>4776</v>
      </c>
      <c r="J2502" s="258" t="s">
        <v>4836</v>
      </c>
      <c r="K2502" s="258" t="s">
        <v>4837</v>
      </c>
      <c r="L2502" s="259">
        <v>45225</v>
      </c>
      <c r="M2502" s="258" t="s">
        <v>20</v>
      </c>
    </row>
    <row r="2503" spans="1:13" x14ac:dyDescent="0.25">
      <c r="A2503" s="260" t="s">
        <v>2329</v>
      </c>
      <c r="B2503" s="260" t="s">
        <v>2330</v>
      </c>
      <c r="C2503" s="260" t="s">
        <v>2319</v>
      </c>
      <c r="D2503" s="260" t="s">
        <v>567</v>
      </c>
      <c r="E2503" s="260">
        <v>1238000</v>
      </c>
      <c r="F2503" s="260" t="s">
        <v>4775</v>
      </c>
      <c r="G2503" s="260" t="s">
        <v>1219</v>
      </c>
      <c r="H2503" s="260">
        <v>2</v>
      </c>
      <c r="I2503" s="260" t="s">
        <v>4776</v>
      </c>
      <c r="J2503" s="260" t="s">
        <v>4838</v>
      </c>
      <c r="K2503" s="260" t="s">
        <v>4839</v>
      </c>
      <c r="L2503" s="261">
        <v>45225</v>
      </c>
      <c r="M2503" s="260" t="s">
        <v>20</v>
      </c>
    </row>
    <row r="2504" spans="1:13" x14ac:dyDescent="0.25">
      <c r="A2504" s="258" t="s">
        <v>2329</v>
      </c>
      <c r="B2504" s="258" t="s">
        <v>2330</v>
      </c>
      <c r="C2504" s="258" t="s">
        <v>2319</v>
      </c>
      <c r="D2504" s="258" t="s">
        <v>558</v>
      </c>
      <c r="E2504" s="258">
        <v>0</v>
      </c>
      <c r="F2504" s="258" t="s">
        <v>4775</v>
      </c>
      <c r="G2504" s="258" t="s">
        <v>1219</v>
      </c>
      <c r="H2504" s="258">
        <v>2</v>
      </c>
      <c r="I2504" s="258" t="s">
        <v>4776</v>
      </c>
      <c r="J2504" s="258" t="s">
        <v>4840</v>
      </c>
      <c r="K2504" s="258" t="s">
        <v>4841</v>
      </c>
      <c r="L2504" s="259">
        <v>45225</v>
      </c>
      <c r="M2504" s="258" t="s">
        <v>20</v>
      </c>
    </row>
    <row r="2505" spans="1:13" x14ac:dyDescent="0.25">
      <c r="A2505" s="260" t="s">
        <v>2329</v>
      </c>
      <c r="B2505" s="260" t="s">
        <v>2330</v>
      </c>
      <c r="C2505" s="260" t="s">
        <v>2319</v>
      </c>
      <c r="D2505" s="260" t="s">
        <v>47</v>
      </c>
      <c r="E2505" s="260">
        <v>4</v>
      </c>
      <c r="F2505" s="260" t="s">
        <v>4775</v>
      </c>
      <c r="G2505" s="260" t="s">
        <v>66</v>
      </c>
      <c r="H2505" s="260">
        <v>1</v>
      </c>
      <c r="I2505" s="260" t="s">
        <v>4842</v>
      </c>
      <c r="J2505" s="260" t="s">
        <v>4843</v>
      </c>
      <c r="K2505" s="260" t="s">
        <v>4844</v>
      </c>
      <c r="L2505" s="261">
        <v>45225</v>
      </c>
      <c r="M2505" s="260" t="s">
        <v>20</v>
      </c>
    </row>
    <row r="2506" spans="1:13" x14ac:dyDescent="0.25">
      <c r="A2506" s="258" t="s">
        <v>2329</v>
      </c>
      <c r="B2506" s="258" t="s">
        <v>2330</v>
      </c>
      <c r="C2506" s="258" t="s">
        <v>2319</v>
      </c>
      <c r="D2506" s="258" t="s">
        <v>26</v>
      </c>
      <c r="E2506" s="258" t="s">
        <v>17</v>
      </c>
      <c r="F2506" s="258" t="s">
        <v>17</v>
      </c>
      <c r="G2506" s="258" t="s">
        <v>17</v>
      </c>
      <c r="H2506" s="258" t="s">
        <v>17</v>
      </c>
      <c r="I2506" s="258" t="s">
        <v>17</v>
      </c>
      <c r="J2506" s="258" t="s">
        <v>552</v>
      </c>
      <c r="K2506" s="258" t="s">
        <v>4845</v>
      </c>
      <c r="L2506" s="259">
        <v>45225</v>
      </c>
      <c r="M2506" s="258" t="s">
        <v>526</v>
      </c>
    </row>
    <row r="2507" spans="1:13" x14ac:dyDescent="0.25">
      <c r="A2507" s="260" t="s">
        <v>2329</v>
      </c>
      <c r="B2507" s="260" t="s">
        <v>2330</v>
      </c>
      <c r="C2507" s="260" t="s">
        <v>2319</v>
      </c>
      <c r="D2507" s="260" t="s">
        <v>28</v>
      </c>
      <c r="E2507" s="260" t="s">
        <v>17</v>
      </c>
      <c r="F2507" s="260" t="s">
        <v>17</v>
      </c>
      <c r="G2507" s="260" t="s">
        <v>17</v>
      </c>
      <c r="H2507" s="260" t="s">
        <v>17</v>
      </c>
      <c r="I2507" s="260" t="s">
        <v>17</v>
      </c>
      <c r="J2507" s="260" t="s">
        <v>552</v>
      </c>
      <c r="K2507" s="260" t="s">
        <v>4846</v>
      </c>
      <c r="L2507" s="261">
        <v>45225</v>
      </c>
      <c r="M2507" s="260" t="s">
        <v>526</v>
      </c>
    </row>
    <row r="2508" spans="1:13" x14ac:dyDescent="0.25">
      <c r="A2508" s="258" t="s">
        <v>2329</v>
      </c>
      <c r="B2508" s="258" t="s">
        <v>2330</v>
      </c>
      <c r="C2508" s="258" t="s">
        <v>2319</v>
      </c>
      <c r="D2508" s="258" t="s">
        <v>38</v>
      </c>
      <c r="E2508" s="258" t="s">
        <v>17</v>
      </c>
      <c r="F2508" s="258" t="s">
        <v>17</v>
      </c>
      <c r="G2508" s="258" t="s">
        <v>17</v>
      </c>
      <c r="H2508" s="258" t="s">
        <v>17</v>
      </c>
      <c r="I2508" s="258" t="s">
        <v>17</v>
      </c>
      <c r="J2508" s="258" t="s">
        <v>552</v>
      </c>
      <c r="K2508" s="258" t="s">
        <v>4847</v>
      </c>
      <c r="L2508" s="259">
        <v>45225</v>
      </c>
      <c r="M2508" s="258" t="s">
        <v>526</v>
      </c>
    </row>
    <row r="2509" spans="1:13" x14ac:dyDescent="0.25">
      <c r="A2509" s="260" t="s">
        <v>2329</v>
      </c>
      <c r="B2509" s="260" t="s">
        <v>2330</v>
      </c>
      <c r="C2509" s="260" t="s">
        <v>2319</v>
      </c>
      <c r="D2509" s="260" t="s">
        <v>16</v>
      </c>
      <c r="E2509" s="260" t="s">
        <v>17</v>
      </c>
      <c r="F2509" s="260" t="s">
        <v>17</v>
      </c>
      <c r="G2509" s="260" t="s">
        <v>17</v>
      </c>
      <c r="H2509" s="260" t="s">
        <v>17</v>
      </c>
      <c r="I2509" s="260" t="s">
        <v>17</v>
      </c>
      <c r="J2509" s="260" t="s">
        <v>552</v>
      </c>
      <c r="K2509" s="260" t="s">
        <v>4848</v>
      </c>
      <c r="L2509" s="261">
        <v>45225</v>
      </c>
      <c r="M2509" s="260" t="s">
        <v>526</v>
      </c>
    </row>
    <row r="2510" spans="1:13" x14ac:dyDescent="0.25">
      <c r="A2510" s="258" t="s">
        <v>2329</v>
      </c>
      <c r="B2510" s="258" t="s">
        <v>2330</v>
      </c>
      <c r="C2510" s="258" t="s">
        <v>2319</v>
      </c>
      <c r="D2510" s="258" t="s">
        <v>21</v>
      </c>
      <c r="E2510" s="258" t="s">
        <v>17</v>
      </c>
      <c r="F2510" s="258" t="s">
        <v>17</v>
      </c>
      <c r="G2510" s="258" t="s">
        <v>17</v>
      </c>
      <c r="H2510" s="258" t="s">
        <v>17</v>
      </c>
      <c r="I2510" s="258" t="s">
        <v>17</v>
      </c>
      <c r="J2510" s="258" t="s">
        <v>552</v>
      </c>
      <c r="K2510" s="258" t="s">
        <v>4849</v>
      </c>
      <c r="L2510" s="259">
        <v>45225</v>
      </c>
      <c r="M2510" s="258" t="s">
        <v>526</v>
      </c>
    </row>
    <row r="2511" spans="1:13" x14ac:dyDescent="0.25">
      <c r="A2511" s="260" t="s">
        <v>2329</v>
      </c>
      <c r="B2511" s="260" t="s">
        <v>2330</v>
      </c>
      <c r="C2511" s="260" t="s">
        <v>2319</v>
      </c>
      <c r="D2511" s="260" t="s">
        <v>1053</v>
      </c>
      <c r="E2511" s="260" t="s">
        <v>17</v>
      </c>
      <c r="F2511" s="260" t="s">
        <v>17</v>
      </c>
      <c r="G2511" s="260" t="s">
        <v>17</v>
      </c>
      <c r="H2511" s="260" t="s">
        <v>17</v>
      </c>
      <c r="I2511" s="260" t="s">
        <v>17</v>
      </c>
      <c r="J2511" s="260" t="s">
        <v>552</v>
      </c>
      <c r="K2511" s="260" t="s">
        <v>4850</v>
      </c>
      <c r="L2511" s="261">
        <v>45225</v>
      </c>
      <c r="M2511" s="260" t="s">
        <v>526</v>
      </c>
    </row>
    <row r="2512" spans="1:13" x14ac:dyDescent="0.25">
      <c r="A2512" s="258" t="s">
        <v>2329</v>
      </c>
      <c r="B2512" s="258" t="s">
        <v>2330</v>
      </c>
      <c r="C2512" s="258" t="s">
        <v>2319</v>
      </c>
      <c r="D2512" s="258" t="s">
        <v>24</v>
      </c>
      <c r="E2512" s="258" t="s">
        <v>17</v>
      </c>
      <c r="F2512" s="258" t="s">
        <v>17</v>
      </c>
      <c r="G2512" s="258" t="s">
        <v>17</v>
      </c>
      <c r="H2512" s="258" t="s">
        <v>17</v>
      </c>
      <c r="I2512" s="258" t="s">
        <v>17</v>
      </c>
      <c r="J2512" s="258" t="s">
        <v>552</v>
      </c>
      <c r="K2512" s="258" t="s">
        <v>4851</v>
      </c>
      <c r="L2512" s="259">
        <v>45225</v>
      </c>
      <c r="M2512" s="258" t="s">
        <v>526</v>
      </c>
    </row>
    <row r="2513" spans="1:13" x14ac:dyDescent="0.25">
      <c r="A2513" s="260" t="s">
        <v>2340</v>
      </c>
      <c r="B2513" s="260" t="s">
        <v>2341</v>
      </c>
      <c r="C2513" s="260" t="s">
        <v>2319</v>
      </c>
      <c r="D2513" s="260" t="s">
        <v>1297</v>
      </c>
      <c r="E2513" s="260">
        <v>55959830</v>
      </c>
      <c r="F2513" s="260" t="s">
        <v>4775</v>
      </c>
      <c r="G2513" s="260" t="s">
        <v>1219</v>
      </c>
      <c r="H2513" s="260">
        <v>2</v>
      </c>
      <c r="I2513" s="260" t="s">
        <v>4776</v>
      </c>
      <c r="J2513" s="260" t="s">
        <v>4777</v>
      </c>
      <c r="K2513" s="260" t="s">
        <v>4852</v>
      </c>
      <c r="L2513" s="261">
        <v>45225</v>
      </c>
      <c r="M2513" s="260" t="s">
        <v>20</v>
      </c>
    </row>
    <row r="2514" spans="1:13" x14ac:dyDescent="0.25">
      <c r="A2514" s="258" t="s">
        <v>2340</v>
      </c>
      <c r="B2514" s="258" t="s">
        <v>2341</v>
      </c>
      <c r="C2514" s="258" t="s">
        <v>2319</v>
      </c>
      <c r="D2514" s="258" t="s">
        <v>927</v>
      </c>
      <c r="E2514" s="258">
        <v>149600</v>
      </c>
      <c r="F2514" s="258" t="s">
        <v>4853</v>
      </c>
      <c r="G2514" s="258" t="s">
        <v>66</v>
      </c>
      <c r="H2514" s="258">
        <v>1</v>
      </c>
      <c r="I2514" s="258" t="s">
        <v>4854</v>
      </c>
      <c r="J2514" s="258" t="s">
        <v>4855</v>
      </c>
      <c r="K2514" s="258" t="s">
        <v>4856</v>
      </c>
      <c r="L2514" s="259">
        <v>45225</v>
      </c>
      <c r="M2514" s="258" t="s">
        <v>20</v>
      </c>
    </row>
    <row r="2515" spans="1:13" x14ac:dyDescent="0.25">
      <c r="A2515" s="260" t="s">
        <v>2340</v>
      </c>
      <c r="B2515" s="260" t="s">
        <v>2341</v>
      </c>
      <c r="C2515" s="260" t="s">
        <v>2319</v>
      </c>
      <c r="D2515" s="260" t="s">
        <v>1006</v>
      </c>
      <c r="E2515" s="260">
        <v>4873000</v>
      </c>
      <c r="F2515" s="260" t="s">
        <v>4775</v>
      </c>
      <c r="G2515" s="260" t="s">
        <v>1219</v>
      </c>
      <c r="H2515" s="260">
        <v>2</v>
      </c>
      <c r="I2515" s="260" t="s">
        <v>4776</v>
      </c>
      <c r="J2515" s="260" t="s">
        <v>4857</v>
      </c>
      <c r="K2515" s="260" t="s">
        <v>4858</v>
      </c>
      <c r="L2515" s="261">
        <v>45225</v>
      </c>
      <c r="M2515" s="260" t="s">
        <v>20</v>
      </c>
    </row>
    <row r="2516" spans="1:13" x14ac:dyDescent="0.25">
      <c r="A2516" s="258" t="s">
        <v>2340</v>
      </c>
      <c r="B2516" s="258" t="s">
        <v>2341</v>
      </c>
      <c r="C2516" s="258" t="s">
        <v>2319</v>
      </c>
      <c r="D2516" s="258" t="s">
        <v>932</v>
      </c>
      <c r="E2516" s="258">
        <v>4873000</v>
      </c>
      <c r="F2516" s="258" t="s">
        <v>4775</v>
      </c>
      <c r="G2516" s="258" t="s">
        <v>1219</v>
      </c>
      <c r="H2516" s="258">
        <v>2</v>
      </c>
      <c r="I2516" s="258" t="s">
        <v>4776</v>
      </c>
      <c r="J2516" s="258" t="s">
        <v>4859</v>
      </c>
      <c r="K2516" s="258" t="s">
        <v>4860</v>
      </c>
      <c r="L2516" s="259">
        <v>45225</v>
      </c>
      <c r="M2516" s="258" t="s">
        <v>20</v>
      </c>
    </row>
    <row r="2517" spans="1:13" x14ac:dyDescent="0.25">
      <c r="A2517" s="260" t="s">
        <v>2340</v>
      </c>
      <c r="B2517" s="260" t="s">
        <v>2341</v>
      </c>
      <c r="C2517" s="260" t="s">
        <v>2319</v>
      </c>
      <c r="D2517" s="260" t="s">
        <v>40</v>
      </c>
      <c r="E2517" s="260">
        <v>0</v>
      </c>
      <c r="F2517" s="260" t="s">
        <v>17</v>
      </c>
      <c r="G2517" s="260" t="s">
        <v>17</v>
      </c>
      <c r="H2517" s="260" t="s">
        <v>17</v>
      </c>
      <c r="I2517" s="260" t="s">
        <v>17</v>
      </c>
      <c r="J2517" s="260" t="s">
        <v>552</v>
      </c>
      <c r="K2517" s="260" t="s">
        <v>4861</v>
      </c>
      <c r="L2517" s="261">
        <v>45225</v>
      </c>
      <c r="M2517" s="260" t="s">
        <v>20</v>
      </c>
    </row>
    <row r="2518" spans="1:13" x14ac:dyDescent="0.25">
      <c r="A2518" s="258" t="s">
        <v>2340</v>
      </c>
      <c r="B2518" s="258" t="s">
        <v>2341</v>
      </c>
      <c r="C2518" s="258" t="s">
        <v>2319</v>
      </c>
      <c r="D2518" s="258" t="s">
        <v>544</v>
      </c>
      <c r="E2518" s="258">
        <v>1473000</v>
      </c>
      <c r="F2518" s="258" t="s">
        <v>4775</v>
      </c>
      <c r="G2518" s="258" t="s">
        <v>1219</v>
      </c>
      <c r="H2518" s="258">
        <v>2</v>
      </c>
      <c r="I2518" s="258" t="s">
        <v>4776</v>
      </c>
      <c r="J2518" s="258" t="s">
        <v>4862</v>
      </c>
      <c r="K2518" s="258" t="s">
        <v>4863</v>
      </c>
      <c r="L2518" s="259">
        <v>45225</v>
      </c>
      <c r="M2518" s="258" t="s">
        <v>20</v>
      </c>
    </row>
    <row r="2519" spans="1:13" x14ac:dyDescent="0.25">
      <c r="A2519" s="260" t="s">
        <v>2340</v>
      </c>
      <c r="B2519" s="260" t="s">
        <v>2341</v>
      </c>
      <c r="C2519" s="260" t="s">
        <v>2319</v>
      </c>
      <c r="D2519" s="260" t="s">
        <v>1193</v>
      </c>
      <c r="E2519" s="260">
        <v>0</v>
      </c>
      <c r="F2519" s="260" t="s">
        <v>4775</v>
      </c>
      <c r="G2519" s="260" t="s">
        <v>1219</v>
      </c>
      <c r="H2519" s="260">
        <v>2</v>
      </c>
      <c r="I2519" s="260" t="s">
        <v>4776</v>
      </c>
      <c r="J2519" s="260" t="s">
        <v>4864</v>
      </c>
      <c r="K2519" s="260" t="s">
        <v>4865</v>
      </c>
      <c r="L2519" s="261">
        <v>45225</v>
      </c>
      <c r="M2519" s="260" t="s">
        <v>20</v>
      </c>
    </row>
    <row r="2520" spans="1:13" x14ac:dyDescent="0.25">
      <c r="A2520" s="258" t="s">
        <v>2340</v>
      </c>
      <c r="B2520" s="258" t="s">
        <v>2341</v>
      </c>
      <c r="C2520" s="258" t="s">
        <v>2319</v>
      </c>
      <c r="D2520" s="258" t="s">
        <v>569</v>
      </c>
      <c r="E2520" s="258">
        <v>3400000</v>
      </c>
      <c r="F2520" s="258" t="s">
        <v>4775</v>
      </c>
      <c r="G2520" s="258" t="s">
        <v>1219</v>
      </c>
      <c r="H2520" s="258">
        <v>2</v>
      </c>
      <c r="I2520" s="258" t="s">
        <v>4776</v>
      </c>
      <c r="J2520" s="258" t="s">
        <v>4866</v>
      </c>
      <c r="K2520" s="258" t="s">
        <v>4867</v>
      </c>
      <c r="L2520" s="259">
        <v>45225</v>
      </c>
      <c r="M2520" s="258" t="s">
        <v>20</v>
      </c>
    </row>
    <row r="2521" spans="1:13" x14ac:dyDescent="0.25">
      <c r="A2521" s="260" t="s">
        <v>2340</v>
      </c>
      <c r="B2521" s="260" t="s">
        <v>2341</v>
      </c>
      <c r="C2521" s="260" t="s">
        <v>2319</v>
      </c>
      <c r="D2521" s="260" t="s">
        <v>562</v>
      </c>
      <c r="E2521" s="260">
        <v>1165000</v>
      </c>
      <c r="F2521" s="260" t="s">
        <v>4775</v>
      </c>
      <c r="G2521" s="260" t="s">
        <v>1219</v>
      </c>
      <c r="H2521" s="260">
        <v>2</v>
      </c>
      <c r="I2521" s="260" t="s">
        <v>4776</v>
      </c>
      <c r="J2521" s="260" t="s">
        <v>4868</v>
      </c>
      <c r="K2521" s="260" t="s">
        <v>4869</v>
      </c>
      <c r="L2521" s="261">
        <v>45225</v>
      </c>
      <c r="M2521" s="260" t="s">
        <v>20</v>
      </c>
    </row>
    <row r="2522" spans="1:13" x14ac:dyDescent="0.25">
      <c r="A2522" s="258" t="s">
        <v>2340</v>
      </c>
      <c r="B2522" s="258" t="s">
        <v>2341</v>
      </c>
      <c r="C2522" s="258" t="s">
        <v>2319</v>
      </c>
      <c r="D2522" s="258" t="s">
        <v>567</v>
      </c>
      <c r="E2522" s="258">
        <v>308000</v>
      </c>
      <c r="F2522" s="258" t="s">
        <v>4775</v>
      </c>
      <c r="G2522" s="258" t="s">
        <v>1219</v>
      </c>
      <c r="H2522" s="258">
        <v>2</v>
      </c>
      <c r="I2522" s="258" t="s">
        <v>4776</v>
      </c>
      <c r="J2522" s="258" t="s">
        <v>4870</v>
      </c>
      <c r="K2522" s="258" t="s">
        <v>4871</v>
      </c>
      <c r="L2522" s="259">
        <v>45225</v>
      </c>
      <c r="M2522" s="258" t="s">
        <v>20</v>
      </c>
    </row>
    <row r="2523" spans="1:13" x14ac:dyDescent="0.25">
      <c r="A2523" s="260" t="s">
        <v>2340</v>
      </c>
      <c r="B2523" s="260" t="s">
        <v>2341</v>
      </c>
      <c r="C2523" s="260" t="s">
        <v>2319</v>
      </c>
      <c r="D2523" s="260" t="s">
        <v>558</v>
      </c>
      <c r="E2523" s="260">
        <v>0</v>
      </c>
      <c r="F2523" s="260" t="s">
        <v>4775</v>
      </c>
      <c r="G2523" s="260" t="s">
        <v>1219</v>
      </c>
      <c r="H2523" s="260">
        <v>2</v>
      </c>
      <c r="I2523" s="260" t="s">
        <v>4776</v>
      </c>
      <c r="J2523" s="260" t="s">
        <v>4872</v>
      </c>
      <c r="K2523" s="260" t="s">
        <v>4873</v>
      </c>
      <c r="L2523" s="261">
        <v>45225</v>
      </c>
      <c r="M2523" s="260" t="s">
        <v>20</v>
      </c>
    </row>
    <row r="2524" spans="1:13" x14ac:dyDescent="0.25">
      <c r="A2524" s="258" t="s">
        <v>2340</v>
      </c>
      <c r="B2524" s="258" t="s">
        <v>2341</v>
      </c>
      <c r="C2524" s="258" t="s">
        <v>2319</v>
      </c>
      <c r="D2524" s="258" t="s">
        <v>47</v>
      </c>
      <c r="E2524" s="258">
        <v>3</v>
      </c>
      <c r="F2524" s="258" t="s">
        <v>4775</v>
      </c>
      <c r="G2524" s="258" t="s">
        <v>66</v>
      </c>
      <c r="H2524" s="258">
        <v>1</v>
      </c>
      <c r="I2524" s="258" t="s">
        <v>4776</v>
      </c>
      <c r="J2524" s="258" t="s">
        <v>4874</v>
      </c>
      <c r="K2524" s="258" t="s">
        <v>4875</v>
      </c>
      <c r="L2524" s="259">
        <v>45225</v>
      </c>
      <c r="M2524" s="258" t="s">
        <v>20</v>
      </c>
    </row>
    <row r="2525" spans="1:13" x14ac:dyDescent="0.25">
      <c r="A2525" s="260" t="s">
        <v>2340</v>
      </c>
      <c r="B2525" s="260" t="s">
        <v>2341</v>
      </c>
      <c r="C2525" s="260" t="s">
        <v>2319</v>
      </c>
      <c r="D2525" s="260" t="s">
        <v>26</v>
      </c>
      <c r="E2525" s="260" t="s">
        <v>17</v>
      </c>
      <c r="F2525" s="260" t="s">
        <v>17</v>
      </c>
      <c r="G2525" s="260" t="s">
        <v>17</v>
      </c>
      <c r="H2525" s="260" t="s">
        <v>17</v>
      </c>
      <c r="I2525" s="260" t="s">
        <v>17</v>
      </c>
      <c r="J2525" s="260" t="s">
        <v>552</v>
      </c>
      <c r="K2525" s="260" t="s">
        <v>4876</v>
      </c>
      <c r="L2525" s="261">
        <v>45225</v>
      </c>
      <c r="M2525" s="260" t="s">
        <v>526</v>
      </c>
    </row>
    <row r="2526" spans="1:13" x14ac:dyDescent="0.25">
      <c r="A2526" s="258" t="s">
        <v>2340</v>
      </c>
      <c r="B2526" s="258" t="s">
        <v>2341</v>
      </c>
      <c r="C2526" s="258" t="s">
        <v>2319</v>
      </c>
      <c r="D2526" s="258" t="s">
        <v>28</v>
      </c>
      <c r="E2526" s="258" t="s">
        <v>17</v>
      </c>
      <c r="F2526" s="258" t="s">
        <v>17</v>
      </c>
      <c r="G2526" s="258" t="s">
        <v>17</v>
      </c>
      <c r="H2526" s="258" t="s">
        <v>17</v>
      </c>
      <c r="I2526" s="258" t="s">
        <v>17</v>
      </c>
      <c r="J2526" s="258" t="s">
        <v>552</v>
      </c>
      <c r="K2526" s="258" t="s">
        <v>4877</v>
      </c>
      <c r="L2526" s="259">
        <v>45225</v>
      </c>
      <c r="M2526" s="258" t="s">
        <v>526</v>
      </c>
    </row>
    <row r="2527" spans="1:13" x14ac:dyDescent="0.25">
      <c r="A2527" s="260" t="s">
        <v>2340</v>
      </c>
      <c r="B2527" s="260" t="s">
        <v>2341</v>
      </c>
      <c r="C2527" s="260" t="s">
        <v>2319</v>
      </c>
      <c r="D2527" s="260" t="s">
        <v>38</v>
      </c>
      <c r="E2527" s="260" t="s">
        <v>17</v>
      </c>
      <c r="F2527" s="260" t="s">
        <v>17</v>
      </c>
      <c r="G2527" s="260" t="s">
        <v>17</v>
      </c>
      <c r="H2527" s="260" t="s">
        <v>17</v>
      </c>
      <c r="I2527" s="260" t="s">
        <v>17</v>
      </c>
      <c r="J2527" s="260" t="s">
        <v>552</v>
      </c>
      <c r="K2527" s="260" t="s">
        <v>4878</v>
      </c>
      <c r="L2527" s="261">
        <v>45225</v>
      </c>
      <c r="M2527" s="260" t="s">
        <v>526</v>
      </c>
    </row>
    <row r="2528" spans="1:13" x14ac:dyDescent="0.25">
      <c r="A2528" s="258" t="s">
        <v>2340</v>
      </c>
      <c r="B2528" s="258" t="s">
        <v>2341</v>
      </c>
      <c r="C2528" s="258" t="s">
        <v>2319</v>
      </c>
      <c r="D2528" s="258" t="s">
        <v>16</v>
      </c>
      <c r="E2528" s="258" t="s">
        <v>17</v>
      </c>
      <c r="F2528" s="258" t="s">
        <v>17</v>
      </c>
      <c r="G2528" s="258" t="s">
        <v>17</v>
      </c>
      <c r="H2528" s="258" t="s">
        <v>17</v>
      </c>
      <c r="I2528" s="258" t="s">
        <v>17</v>
      </c>
      <c r="J2528" s="258" t="s">
        <v>552</v>
      </c>
      <c r="K2528" s="258" t="s">
        <v>4879</v>
      </c>
      <c r="L2528" s="259">
        <v>45225</v>
      </c>
      <c r="M2528" s="258" t="s">
        <v>526</v>
      </c>
    </row>
    <row r="2529" spans="1:13" x14ac:dyDescent="0.25">
      <c r="A2529" s="260" t="s">
        <v>2340</v>
      </c>
      <c r="B2529" s="260" t="s">
        <v>2341</v>
      </c>
      <c r="C2529" s="260" t="s">
        <v>2319</v>
      </c>
      <c r="D2529" s="260" t="s">
        <v>21</v>
      </c>
      <c r="E2529" s="260" t="s">
        <v>17</v>
      </c>
      <c r="F2529" s="260" t="s">
        <v>17</v>
      </c>
      <c r="G2529" s="260" t="s">
        <v>17</v>
      </c>
      <c r="H2529" s="260" t="s">
        <v>17</v>
      </c>
      <c r="I2529" s="260" t="s">
        <v>17</v>
      </c>
      <c r="J2529" s="260" t="s">
        <v>552</v>
      </c>
      <c r="K2529" s="260" t="s">
        <v>4880</v>
      </c>
      <c r="L2529" s="261">
        <v>45225</v>
      </c>
      <c r="M2529" s="260" t="s">
        <v>526</v>
      </c>
    </row>
    <row r="2530" spans="1:13" x14ac:dyDescent="0.25">
      <c r="A2530" s="258" t="s">
        <v>2340</v>
      </c>
      <c r="B2530" s="258" t="s">
        <v>2341</v>
      </c>
      <c r="C2530" s="258" t="s">
        <v>2319</v>
      </c>
      <c r="D2530" s="258" t="s">
        <v>1053</v>
      </c>
      <c r="E2530" s="258" t="s">
        <v>17</v>
      </c>
      <c r="F2530" s="258" t="s">
        <v>17</v>
      </c>
      <c r="G2530" s="258" t="s">
        <v>17</v>
      </c>
      <c r="H2530" s="258" t="s">
        <v>17</v>
      </c>
      <c r="I2530" s="258" t="s">
        <v>17</v>
      </c>
      <c r="J2530" s="258" t="s">
        <v>552</v>
      </c>
      <c r="K2530" s="258" t="s">
        <v>4881</v>
      </c>
      <c r="L2530" s="259">
        <v>45225</v>
      </c>
      <c r="M2530" s="258" t="s">
        <v>526</v>
      </c>
    </row>
    <row r="2531" spans="1:13" x14ac:dyDescent="0.25">
      <c r="A2531" s="260" t="s">
        <v>2340</v>
      </c>
      <c r="B2531" s="260" t="s">
        <v>2341</v>
      </c>
      <c r="C2531" s="260" t="s">
        <v>2319</v>
      </c>
      <c r="D2531" s="260" t="s">
        <v>24</v>
      </c>
      <c r="E2531" s="260" t="s">
        <v>17</v>
      </c>
      <c r="F2531" s="260" t="s">
        <v>17</v>
      </c>
      <c r="G2531" s="260" t="s">
        <v>17</v>
      </c>
      <c r="H2531" s="260" t="s">
        <v>17</v>
      </c>
      <c r="I2531" s="260" t="s">
        <v>17</v>
      </c>
      <c r="J2531" s="260" t="s">
        <v>552</v>
      </c>
      <c r="K2531" s="260" t="s">
        <v>4882</v>
      </c>
      <c r="L2531" s="261">
        <v>45225</v>
      </c>
      <c r="M2531" s="260" t="s">
        <v>526</v>
      </c>
    </row>
    <row r="2532" spans="1:13" x14ac:dyDescent="0.25">
      <c r="A2532" s="258" t="s">
        <v>2351</v>
      </c>
      <c r="B2532" s="258" t="s">
        <v>2352</v>
      </c>
      <c r="C2532" s="258" t="s">
        <v>2319</v>
      </c>
      <c r="D2532" s="258" t="s">
        <v>1297</v>
      </c>
      <c r="E2532" s="258">
        <v>55959830</v>
      </c>
      <c r="F2532" s="258" t="s">
        <v>4775</v>
      </c>
      <c r="G2532" s="258" t="s">
        <v>1219</v>
      </c>
      <c r="H2532" s="258">
        <v>2</v>
      </c>
      <c r="I2532" s="258" t="s">
        <v>4776</v>
      </c>
      <c r="J2532" s="258" t="s">
        <v>4777</v>
      </c>
      <c r="K2532" s="258" t="s">
        <v>4883</v>
      </c>
      <c r="L2532" s="259">
        <v>45225</v>
      </c>
      <c r="M2532" s="258" t="s">
        <v>20</v>
      </c>
    </row>
    <row r="2533" spans="1:13" x14ac:dyDescent="0.25">
      <c r="A2533" s="260" t="s">
        <v>2351</v>
      </c>
      <c r="B2533" s="260" t="s">
        <v>2352</v>
      </c>
      <c r="C2533" s="260" t="s">
        <v>2319</v>
      </c>
      <c r="D2533" s="260" t="s">
        <v>927</v>
      </c>
      <c r="E2533" s="260">
        <v>490200</v>
      </c>
      <c r="F2533" s="260" t="s">
        <v>4884</v>
      </c>
      <c r="G2533" s="260" t="s">
        <v>66</v>
      </c>
      <c r="H2533" s="260">
        <v>1</v>
      </c>
      <c r="I2533" s="260" t="s">
        <v>4885</v>
      </c>
      <c r="J2533" s="260" t="s">
        <v>4886</v>
      </c>
      <c r="K2533" s="260" t="s">
        <v>4887</v>
      </c>
      <c r="L2533" s="261">
        <v>45225</v>
      </c>
      <c r="M2533" s="260" t="s">
        <v>20</v>
      </c>
    </row>
    <row r="2534" spans="1:13" x14ac:dyDescent="0.25">
      <c r="A2534" s="258" t="s">
        <v>2351</v>
      </c>
      <c r="B2534" s="258" t="s">
        <v>2352</v>
      </c>
      <c r="C2534" s="258" t="s">
        <v>2319</v>
      </c>
      <c r="D2534" s="258" t="s">
        <v>1006</v>
      </c>
      <c r="E2534" s="258">
        <v>47614830</v>
      </c>
      <c r="F2534" s="258" t="s">
        <v>4775</v>
      </c>
      <c r="G2534" s="258" t="s">
        <v>1219</v>
      </c>
      <c r="H2534" s="258">
        <v>2</v>
      </c>
      <c r="I2534" s="258" t="s">
        <v>4776</v>
      </c>
      <c r="J2534" s="258" t="s">
        <v>4888</v>
      </c>
      <c r="K2534" s="258" t="s">
        <v>4889</v>
      </c>
      <c r="L2534" s="259">
        <v>45225</v>
      </c>
      <c r="M2534" s="258" t="s">
        <v>20</v>
      </c>
    </row>
    <row r="2535" spans="1:13" x14ac:dyDescent="0.25">
      <c r="A2535" s="260" t="s">
        <v>2351</v>
      </c>
      <c r="B2535" s="260" t="s">
        <v>2352</v>
      </c>
      <c r="C2535" s="260" t="s">
        <v>2319</v>
      </c>
      <c r="D2535" s="260" t="s">
        <v>932</v>
      </c>
      <c r="E2535" s="260">
        <v>46514830</v>
      </c>
      <c r="F2535" s="260" t="s">
        <v>4775</v>
      </c>
      <c r="G2535" s="260" t="s">
        <v>1219</v>
      </c>
      <c r="H2535" s="260">
        <v>2</v>
      </c>
      <c r="I2535" s="260" t="s">
        <v>4776</v>
      </c>
      <c r="J2535" s="260" t="s">
        <v>4890</v>
      </c>
      <c r="K2535" s="260" t="s">
        <v>4891</v>
      </c>
      <c r="L2535" s="261">
        <v>45225</v>
      </c>
      <c r="M2535" s="260" t="s">
        <v>20</v>
      </c>
    </row>
    <row r="2536" spans="1:13" x14ac:dyDescent="0.25">
      <c r="A2536" s="258" t="s">
        <v>2351</v>
      </c>
      <c r="B2536" s="258" t="s">
        <v>2352</v>
      </c>
      <c r="C2536" s="258" t="s">
        <v>2319</v>
      </c>
      <c r="D2536" s="258" t="s">
        <v>40</v>
      </c>
      <c r="E2536" s="258" t="s">
        <v>17</v>
      </c>
      <c r="F2536" s="258" t="s">
        <v>17</v>
      </c>
      <c r="G2536" s="258" t="s">
        <v>17</v>
      </c>
      <c r="H2536" s="258" t="s">
        <v>17</v>
      </c>
      <c r="I2536" s="258" t="s">
        <v>17</v>
      </c>
      <c r="J2536" s="258" t="s">
        <v>552</v>
      </c>
      <c r="K2536" s="258" t="s">
        <v>4892</v>
      </c>
      <c r="L2536" s="259">
        <v>45225</v>
      </c>
      <c r="M2536" s="258" t="s">
        <v>20</v>
      </c>
    </row>
    <row r="2537" spans="1:13" x14ac:dyDescent="0.25">
      <c r="A2537" s="260" t="s">
        <v>2351</v>
      </c>
      <c r="B2537" s="260" t="s">
        <v>2352</v>
      </c>
      <c r="C2537" s="260" t="s">
        <v>2319</v>
      </c>
      <c r="D2537" s="260" t="s">
        <v>544</v>
      </c>
      <c r="E2537" s="260">
        <v>14376830</v>
      </c>
      <c r="F2537" s="260" t="s">
        <v>4775</v>
      </c>
      <c r="G2537" s="260" t="s">
        <v>1219</v>
      </c>
      <c r="H2537" s="260">
        <v>2</v>
      </c>
      <c r="I2537" s="260" t="s">
        <v>4776</v>
      </c>
      <c r="J2537" s="260" t="s">
        <v>4893</v>
      </c>
      <c r="K2537" s="260" t="s">
        <v>4894</v>
      </c>
      <c r="L2537" s="261">
        <v>45225</v>
      </c>
      <c r="M2537" s="260" t="s">
        <v>20</v>
      </c>
    </row>
    <row r="2538" spans="1:13" x14ac:dyDescent="0.25">
      <c r="A2538" s="258" t="s">
        <v>2351</v>
      </c>
      <c r="B2538" s="258" t="s">
        <v>2352</v>
      </c>
      <c r="C2538" s="258" t="s">
        <v>2319</v>
      </c>
      <c r="D2538" s="258" t="s">
        <v>1193</v>
      </c>
      <c r="E2538" s="258">
        <v>1100000</v>
      </c>
      <c r="F2538" s="258" t="s">
        <v>4775</v>
      </c>
      <c r="G2538" s="258" t="s">
        <v>1219</v>
      </c>
      <c r="H2538" s="258">
        <v>2</v>
      </c>
      <c r="I2538" s="258" t="s">
        <v>4776</v>
      </c>
      <c r="J2538" s="258" t="s">
        <v>4895</v>
      </c>
      <c r="K2538" s="258" t="s">
        <v>4896</v>
      </c>
      <c r="L2538" s="259">
        <v>45225</v>
      </c>
      <c r="M2538" s="258" t="s">
        <v>20</v>
      </c>
    </row>
    <row r="2539" spans="1:13" x14ac:dyDescent="0.25">
      <c r="A2539" s="260" t="s">
        <v>2351</v>
      </c>
      <c r="B2539" s="260" t="s">
        <v>2352</v>
      </c>
      <c r="C2539" s="260" t="s">
        <v>2319</v>
      </c>
      <c r="D2539" s="260" t="s">
        <v>569</v>
      </c>
      <c r="E2539" s="260">
        <v>32138000</v>
      </c>
      <c r="F2539" s="260" t="s">
        <v>4775</v>
      </c>
      <c r="G2539" s="260" t="s">
        <v>1219</v>
      </c>
      <c r="H2539" s="260">
        <v>2</v>
      </c>
      <c r="I2539" s="260" t="s">
        <v>4776</v>
      </c>
      <c r="J2539" s="260" t="s">
        <v>4897</v>
      </c>
      <c r="K2539" s="260" t="s">
        <v>4898</v>
      </c>
      <c r="L2539" s="261">
        <v>45225</v>
      </c>
      <c r="M2539" s="260" t="s">
        <v>20</v>
      </c>
    </row>
    <row r="2540" spans="1:13" x14ac:dyDescent="0.25">
      <c r="A2540" s="258" t="s">
        <v>2351</v>
      </c>
      <c r="B2540" s="258" t="s">
        <v>2352</v>
      </c>
      <c r="C2540" s="258" t="s">
        <v>2319</v>
      </c>
      <c r="D2540" s="258" t="s">
        <v>562</v>
      </c>
      <c r="E2540" s="258">
        <v>11249830</v>
      </c>
      <c r="F2540" s="258" t="s">
        <v>4775</v>
      </c>
      <c r="G2540" s="258" t="s">
        <v>1219</v>
      </c>
      <c r="H2540" s="258">
        <v>2</v>
      </c>
      <c r="I2540" s="258" t="s">
        <v>4776</v>
      </c>
      <c r="J2540" s="258" t="s">
        <v>4899</v>
      </c>
      <c r="K2540" s="258" t="s">
        <v>4900</v>
      </c>
      <c r="L2540" s="259">
        <v>45225</v>
      </c>
      <c r="M2540" s="258" t="s">
        <v>20</v>
      </c>
    </row>
    <row r="2541" spans="1:13" x14ac:dyDescent="0.25">
      <c r="A2541" s="260" t="s">
        <v>2351</v>
      </c>
      <c r="B2541" s="260" t="s">
        <v>2352</v>
      </c>
      <c r="C2541" s="260" t="s">
        <v>2319</v>
      </c>
      <c r="D2541" s="260" t="s">
        <v>567</v>
      </c>
      <c r="E2541" s="260">
        <v>3127000</v>
      </c>
      <c r="F2541" s="260" t="s">
        <v>4775</v>
      </c>
      <c r="G2541" s="260" t="s">
        <v>1219</v>
      </c>
      <c r="H2541" s="260">
        <v>2</v>
      </c>
      <c r="I2541" s="260" t="s">
        <v>4776</v>
      </c>
      <c r="J2541" s="260" t="s">
        <v>4901</v>
      </c>
      <c r="K2541" s="260" t="s">
        <v>4902</v>
      </c>
      <c r="L2541" s="261">
        <v>45225</v>
      </c>
      <c r="M2541" s="260" t="s">
        <v>20</v>
      </c>
    </row>
    <row r="2542" spans="1:13" x14ac:dyDescent="0.25">
      <c r="A2542" s="258" t="s">
        <v>2351</v>
      </c>
      <c r="B2542" s="258" t="s">
        <v>2352</v>
      </c>
      <c r="C2542" s="258" t="s">
        <v>2319</v>
      </c>
      <c r="D2542" s="258" t="s">
        <v>558</v>
      </c>
      <c r="E2542" s="258">
        <v>0</v>
      </c>
      <c r="F2542" s="258" t="s">
        <v>4775</v>
      </c>
      <c r="G2542" s="258" t="s">
        <v>1219</v>
      </c>
      <c r="H2542" s="258">
        <v>2</v>
      </c>
      <c r="I2542" s="258" t="s">
        <v>4776</v>
      </c>
      <c r="J2542" s="258" t="s">
        <v>4903</v>
      </c>
      <c r="K2542" s="258" t="s">
        <v>4904</v>
      </c>
      <c r="L2542" s="259">
        <v>45225</v>
      </c>
      <c r="M2542" s="258" t="s">
        <v>20</v>
      </c>
    </row>
    <row r="2543" spans="1:13" x14ac:dyDescent="0.25">
      <c r="A2543" s="260" t="s">
        <v>2351</v>
      </c>
      <c r="B2543" s="260" t="s">
        <v>2352</v>
      </c>
      <c r="C2543" s="260" t="s">
        <v>2319</v>
      </c>
      <c r="D2543" s="260" t="s">
        <v>47</v>
      </c>
      <c r="E2543" s="260">
        <v>3</v>
      </c>
      <c r="F2543" s="260" t="s">
        <v>4775</v>
      </c>
      <c r="G2543" s="260" t="s">
        <v>1219</v>
      </c>
      <c r="H2543" s="260">
        <v>2</v>
      </c>
      <c r="I2543" s="260" t="s">
        <v>4776</v>
      </c>
      <c r="J2543" s="260" t="s">
        <v>4905</v>
      </c>
      <c r="K2543" s="260" t="s">
        <v>4906</v>
      </c>
      <c r="L2543" s="261">
        <v>45225</v>
      </c>
      <c r="M2543" s="260" t="s">
        <v>20</v>
      </c>
    </row>
    <row r="2544" spans="1:13" x14ac:dyDescent="0.25">
      <c r="A2544" s="258" t="s">
        <v>2351</v>
      </c>
      <c r="B2544" s="258" t="s">
        <v>2352</v>
      </c>
      <c r="C2544" s="258" t="s">
        <v>2319</v>
      </c>
      <c r="D2544" s="258" t="s">
        <v>26</v>
      </c>
      <c r="E2544" s="258" t="s">
        <v>17</v>
      </c>
      <c r="F2544" s="258" t="s">
        <v>17</v>
      </c>
      <c r="G2544" s="258" t="s">
        <v>17</v>
      </c>
      <c r="H2544" s="258" t="s">
        <v>17</v>
      </c>
      <c r="I2544" s="258" t="s">
        <v>17</v>
      </c>
      <c r="J2544" s="258" t="s">
        <v>552</v>
      </c>
      <c r="K2544" s="258" t="s">
        <v>4907</v>
      </c>
      <c r="L2544" s="259">
        <v>45225</v>
      </c>
      <c r="M2544" s="258" t="s">
        <v>526</v>
      </c>
    </row>
    <row r="2545" spans="1:13" x14ac:dyDescent="0.25">
      <c r="A2545" s="260" t="s">
        <v>2351</v>
      </c>
      <c r="B2545" s="260" t="s">
        <v>2352</v>
      </c>
      <c r="C2545" s="260" t="s">
        <v>2319</v>
      </c>
      <c r="D2545" s="260" t="s">
        <v>28</v>
      </c>
      <c r="E2545" s="260" t="s">
        <v>17</v>
      </c>
      <c r="F2545" s="260" t="s">
        <v>17</v>
      </c>
      <c r="G2545" s="260" t="s">
        <v>17</v>
      </c>
      <c r="H2545" s="260" t="s">
        <v>17</v>
      </c>
      <c r="I2545" s="260" t="s">
        <v>17</v>
      </c>
      <c r="J2545" s="260" t="s">
        <v>552</v>
      </c>
      <c r="K2545" s="260" t="s">
        <v>4908</v>
      </c>
      <c r="L2545" s="261">
        <v>45225</v>
      </c>
      <c r="M2545" s="260" t="s">
        <v>526</v>
      </c>
    </row>
    <row r="2546" spans="1:13" x14ac:dyDescent="0.25">
      <c r="A2546" s="258" t="s">
        <v>2351</v>
      </c>
      <c r="B2546" s="258" t="s">
        <v>2352</v>
      </c>
      <c r="C2546" s="258" t="s">
        <v>2319</v>
      </c>
      <c r="D2546" s="258" t="s">
        <v>38</v>
      </c>
      <c r="E2546" s="258" t="s">
        <v>17</v>
      </c>
      <c r="F2546" s="258" t="s">
        <v>17</v>
      </c>
      <c r="G2546" s="258" t="s">
        <v>17</v>
      </c>
      <c r="H2546" s="258" t="s">
        <v>17</v>
      </c>
      <c r="I2546" s="258" t="s">
        <v>17</v>
      </c>
      <c r="J2546" s="258" t="s">
        <v>552</v>
      </c>
      <c r="K2546" s="258" t="s">
        <v>4909</v>
      </c>
      <c r="L2546" s="259">
        <v>45225</v>
      </c>
      <c r="M2546" s="258" t="s">
        <v>526</v>
      </c>
    </row>
    <row r="2547" spans="1:13" x14ac:dyDescent="0.25">
      <c r="A2547" s="260" t="s">
        <v>2351</v>
      </c>
      <c r="B2547" s="260" t="s">
        <v>2352</v>
      </c>
      <c r="C2547" s="260" t="s">
        <v>2319</v>
      </c>
      <c r="D2547" s="260" t="s">
        <v>16</v>
      </c>
      <c r="E2547" s="260" t="s">
        <v>17</v>
      </c>
      <c r="F2547" s="260" t="s">
        <v>17</v>
      </c>
      <c r="G2547" s="260" t="s">
        <v>17</v>
      </c>
      <c r="H2547" s="260" t="s">
        <v>17</v>
      </c>
      <c r="I2547" s="260" t="s">
        <v>17</v>
      </c>
      <c r="J2547" s="260" t="s">
        <v>552</v>
      </c>
      <c r="K2547" s="260" t="s">
        <v>4910</v>
      </c>
      <c r="L2547" s="261">
        <v>45225</v>
      </c>
      <c r="M2547" s="260" t="s">
        <v>526</v>
      </c>
    </row>
    <row r="2548" spans="1:13" x14ac:dyDescent="0.25">
      <c r="A2548" s="258" t="s">
        <v>2351</v>
      </c>
      <c r="B2548" s="258" t="s">
        <v>2352</v>
      </c>
      <c r="C2548" s="258" t="s">
        <v>2319</v>
      </c>
      <c r="D2548" s="258" t="s">
        <v>21</v>
      </c>
      <c r="E2548" s="258" t="s">
        <v>17</v>
      </c>
      <c r="F2548" s="258" t="s">
        <v>17</v>
      </c>
      <c r="G2548" s="258" t="s">
        <v>17</v>
      </c>
      <c r="H2548" s="258" t="s">
        <v>17</v>
      </c>
      <c r="I2548" s="258" t="s">
        <v>17</v>
      </c>
      <c r="J2548" s="258" t="s">
        <v>552</v>
      </c>
      <c r="K2548" s="258" t="s">
        <v>4911</v>
      </c>
      <c r="L2548" s="259">
        <v>45225</v>
      </c>
      <c r="M2548" s="258" t="s">
        <v>526</v>
      </c>
    </row>
    <row r="2549" spans="1:13" x14ac:dyDescent="0.25">
      <c r="A2549" s="260" t="s">
        <v>2351</v>
      </c>
      <c r="B2549" s="260" t="s">
        <v>2352</v>
      </c>
      <c r="C2549" s="260" t="s">
        <v>2319</v>
      </c>
      <c r="D2549" s="260" t="s">
        <v>1053</v>
      </c>
      <c r="E2549" s="260" t="s">
        <v>17</v>
      </c>
      <c r="F2549" s="260" t="s">
        <v>17</v>
      </c>
      <c r="G2549" s="260" t="s">
        <v>17</v>
      </c>
      <c r="H2549" s="260" t="s">
        <v>17</v>
      </c>
      <c r="I2549" s="260" t="s">
        <v>17</v>
      </c>
      <c r="J2549" s="260" t="s">
        <v>552</v>
      </c>
      <c r="K2549" s="260" t="s">
        <v>4912</v>
      </c>
      <c r="L2549" s="261">
        <v>45225</v>
      </c>
      <c r="M2549" s="260" t="s">
        <v>526</v>
      </c>
    </row>
    <row r="2550" spans="1:13" x14ac:dyDescent="0.25">
      <c r="A2550" s="258" t="s">
        <v>2351</v>
      </c>
      <c r="B2550" s="258" t="s">
        <v>2352</v>
      </c>
      <c r="C2550" s="258" t="s">
        <v>2319</v>
      </c>
      <c r="D2550" s="258" t="s">
        <v>24</v>
      </c>
      <c r="E2550" s="258" t="s">
        <v>17</v>
      </c>
      <c r="F2550" s="258" t="s">
        <v>17</v>
      </c>
      <c r="G2550" s="258" t="s">
        <v>17</v>
      </c>
      <c r="H2550" s="258" t="s">
        <v>17</v>
      </c>
      <c r="I2550" s="258" t="s">
        <v>17</v>
      </c>
      <c r="J2550" s="258" t="s">
        <v>552</v>
      </c>
      <c r="K2550" s="258" t="s">
        <v>4913</v>
      </c>
      <c r="L2550" s="259">
        <v>45225</v>
      </c>
      <c r="M2550" s="258" t="s">
        <v>526</v>
      </c>
    </row>
    <row r="2551" spans="1:13" x14ac:dyDescent="0.25">
      <c r="A2551" s="260" t="s">
        <v>2767</v>
      </c>
      <c r="B2551" s="260" t="s">
        <v>2768</v>
      </c>
      <c r="C2551" s="260" t="s">
        <v>2319</v>
      </c>
      <c r="D2551" s="260" t="s">
        <v>1297</v>
      </c>
      <c r="E2551" s="260">
        <v>55959830</v>
      </c>
      <c r="F2551" s="260" t="s">
        <v>4775</v>
      </c>
      <c r="G2551" s="260" t="s">
        <v>1219</v>
      </c>
      <c r="H2551" s="260">
        <v>2</v>
      </c>
      <c r="I2551" s="260" t="s">
        <v>4776</v>
      </c>
      <c r="J2551" s="260" t="s">
        <v>4777</v>
      </c>
      <c r="K2551" s="260" t="s">
        <v>4914</v>
      </c>
      <c r="L2551" s="261">
        <v>45225</v>
      </c>
      <c r="M2551" s="260" t="s">
        <v>20</v>
      </c>
    </row>
    <row r="2552" spans="1:13" x14ac:dyDescent="0.25">
      <c r="A2552" s="258" t="s">
        <v>2767</v>
      </c>
      <c r="B2552" s="258" t="s">
        <v>2768</v>
      </c>
      <c r="C2552" s="258" t="s">
        <v>2319</v>
      </c>
      <c r="D2552" s="258" t="s">
        <v>927</v>
      </c>
      <c r="E2552" s="258">
        <v>179353</v>
      </c>
      <c r="F2552" s="258" t="s">
        <v>4915</v>
      </c>
      <c r="G2552" s="258" t="s">
        <v>1219</v>
      </c>
      <c r="H2552" s="258">
        <v>2</v>
      </c>
      <c r="I2552" s="258" t="s">
        <v>4916</v>
      </c>
      <c r="J2552" s="258" t="s">
        <v>4917</v>
      </c>
      <c r="K2552" s="258" t="s">
        <v>4918</v>
      </c>
      <c r="L2552" s="259">
        <v>45225</v>
      </c>
      <c r="M2552" s="258" t="s">
        <v>20</v>
      </c>
    </row>
    <row r="2553" spans="1:13" x14ac:dyDescent="0.25">
      <c r="A2553" s="260" t="s">
        <v>2767</v>
      </c>
      <c r="B2553" s="260" t="s">
        <v>2768</v>
      </c>
      <c r="C2553" s="260" t="s">
        <v>2319</v>
      </c>
      <c r="D2553" s="260" t="s">
        <v>1006</v>
      </c>
      <c r="E2553" s="260">
        <v>10643085</v>
      </c>
      <c r="F2553" s="260" t="s">
        <v>4915</v>
      </c>
      <c r="G2553" s="260" t="s">
        <v>1219</v>
      </c>
      <c r="H2553" s="260">
        <v>2</v>
      </c>
      <c r="I2553" s="260" t="s">
        <v>4916</v>
      </c>
      <c r="J2553" s="260" t="s">
        <v>4919</v>
      </c>
      <c r="K2553" s="260" t="s">
        <v>4920</v>
      </c>
      <c r="L2553" s="261">
        <v>45225</v>
      </c>
      <c r="M2553" s="260" t="s">
        <v>20</v>
      </c>
    </row>
    <row r="2554" spans="1:13" x14ac:dyDescent="0.25">
      <c r="A2554" s="258" t="s">
        <v>2767</v>
      </c>
      <c r="B2554" s="258" t="s">
        <v>2768</v>
      </c>
      <c r="C2554" s="258" t="s">
        <v>2319</v>
      </c>
      <c r="D2554" s="258" t="s">
        <v>932</v>
      </c>
      <c r="E2554" s="258">
        <v>500000</v>
      </c>
      <c r="F2554" s="258" t="s">
        <v>4921</v>
      </c>
      <c r="G2554" s="258" t="s">
        <v>1219</v>
      </c>
      <c r="H2554" s="258">
        <v>2</v>
      </c>
      <c r="I2554" s="258" t="s">
        <v>4922</v>
      </c>
      <c r="J2554" s="258" t="s">
        <v>4923</v>
      </c>
      <c r="K2554" s="258" t="s">
        <v>4924</v>
      </c>
      <c r="L2554" s="259">
        <v>45225</v>
      </c>
      <c r="M2554" s="258" t="s">
        <v>20</v>
      </c>
    </row>
    <row r="2555" spans="1:13" x14ac:dyDescent="0.25">
      <c r="A2555" s="260" t="s">
        <v>2767</v>
      </c>
      <c r="B2555" s="260" t="s">
        <v>2768</v>
      </c>
      <c r="C2555" s="260" t="s">
        <v>2319</v>
      </c>
      <c r="D2555" s="260" t="s">
        <v>769</v>
      </c>
      <c r="E2555" s="260" t="s">
        <v>17</v>
      </c>
      <c r="F2555" s="260" t="s">
        <v>17</v>
      </c>
      <c r="G2555" s="260" t="s">
        <v>17</v>
      </c>
      <c r="H2555" s="260" t="s">
        <v>17</v>
      </c>
      <c r="I2555" s="260" t="s">
        <v>17</v>
      </c>
      <c r="J2555" s="260" t="s">
        <v>4925</v>
      </c>
      <c r="K2555" s="260" t="s">
        <v>4926</v>
      </c>
      <c r="L2555" s="261">
        <v>45225</v>
      </c>
      <c r="M2555" s="260" t="s">
        <v>20</v>
      </c>
    </row>
    <row r="2556" spans="1:13" x14ac:dyDescent="0.25">
      <c r="A2556" s="258" t="s">
        <v>2767</v>
      </c>
      <c r="B2556" s="258" t="s">
        <v>2768</v>
      </c>
      <c r="C2556" s="258" t="s">
        <v>2319</v>
      </c>
      <c r="D2556" s="258" t="s">
        <v>40</v>
      </c>
      <c r="E2556" s="258">
        <v>131</v>
      </c>
      <c r="F2556" s="258" t="s">
        <v>4789</v>
      </c>
      <c r="G2556" s="258" t="s">
        <v>22</v>
      </c>
      <c r="H2556" s="258">
        <v>3</v>
      </c>
      <c r="I2556" s="258" t="s">
        <v>4790</v>
      </c>
      <c r="J2556" s="258" t="s">
        <v>4791</v>
      </c>
      <c r="K2556" s="258" t="s">
        <v>4927</v>
      </c>
      <c r="L2556" s="259">
        <v>45225</v>
      </c>
      <c r="M2556" s="258" t="s">
        <v>20</v>
      </c>
    </row>
    <row r="2557" spans="1:13" x14ac:dyDescent="0.25">
      <c r="A2557" s="260" t="s">
        <v>2767</v>
      </c>
      <c r="B2557" s="260" t="s">
        <v>2768</v>
      </c>
      <c r="C2557" s="260" t="s">
        <v>2319</v>
      </c>
      <c r="D2557" s="260" t="s">
        <v>854</v>
      </c>
      <c r="E2557" s="260">
        <v>145</v>
      </c>
      <c r="F2557" s="260" t="s">
        <v>4789</v>
      </c>
      <c r="G2557" s="260" t="s">
        <v>22</v>
      </c>
      <c r="H2557" s="260">
        <v>3</v>
      </c>
      <c r="I2557" s="260" t="s">
        <v>4790</v>
      </c>
      <c r="J2557" s="260" t="s">
        <v>4928</v>
      </c>
      <c r="K2557" s="260" t="s">
        <v>4929</v>
      </c>
      <c r="L2557" s="261">
        <v>45225</v>
      </c>
      <c r="M2557" s="260" t="s">
        <v>20</v>
      </c>
    </row>
    <row r="2558" spans="1:13" x14ac:dyDescent="0.25">
      <c r="A2558" s="258" t="s">
        <v>2767</v>
      </c>
      <c r="B2558" s="258" t="s">
        <v>2768</v>
      </c>
      <c r="C2558" s="258" t="s">
        <v>2319</v>
      </c>
      <c r="D2558" s="258" t="s">
        <v>544</v>
      </c>
      <c r="E2558" s="258">
        <v>500000</v>
      </c>
      <c r="F2558" s="258" t="s">
        <v>4921</v>
      </c>
      <c r="G2558" s="258" t="s">
        <v>1219</v>
      </c>
      <c r="H2558" s="258">
        <v>2</v>
      </c>
      <c r="I2558" s="258" t="s">
        <v>4922</v>
      </c>
      <c r="J2558" s="258" t="s">
        <v>4930</v>
      </c>
      <c r="K2558" s="258" t="s">
        <v>4931</v>
      </c>
      <c r="L2558" s="259">
        <v>45225</v>
      </c>
      <c r="M2558" s="258" t="s">
        <v>20</v>
      </c>
    </row>
    <row r="2559" spans="1:13" x14ac:dyDescent="0.25">
      <c r="A2559" s="260" t="s">
        <v>2767</v>
      </c>
      <c r="B2559" s="260" t="s">
        <v>2768</v>
      </c>
      <c r="C2559" s="260" t="s">
        <v>2319</v>
      </c>
      <c r="D2559" s="260" t="s">
        <v>1193</v>
      </c>
      <c r="E2559" s="260">
        <v>10143085</v>
      </c>
      <c r="F2559" s="260" t="s">
        <v>4915</v>
      </c>
      <c r="G2559" s="260" t="s">
        <v>1219</v>
      </c>
      <c r="H2559" s="260">
        <v>2</v>
      </c>
      <c r="I2559" s="260" t="s">
        <v>4932</v>
      </c>
      <c r="J2559" s="260" t="s">
        <v>4933</v>
      </c>
      <c r="K2559" s="260" t="s">
        <v>4934</v>
      </c>
      <c r="L2559" s="261">
        <v>45225</v>
      </c>
      <c r="M2559" s="260" t="s">
        <v>20</v>
      </c>
    </row>
    <row r="2560" spans="1:13" x14ac:dyDescent="0.25">
      <c r="A2560" s="258" t="s">
        <v>2767</v>
      </c>
      <c r="B2560" s="258" t="s">
        <v>2768</v>
      </c>
      <c r="C2560" s="258" t="s">
        <v>2319</v>
      </c>
      <c r="D2560" s="258" t="s">
        <v>569</v>
      </c>
      <c r="E2560" s="258">
        <v>0</v>
      </c>
      <c r="F2560" s="258" t="s">
        <v>4921</v>
      </c>
      <c r="G2560" s="258" t="s">
        <v>1219</v>
      </c>
      <c r="H2560" s="258">
        <v>2</v>
      </c>
      <c r="I2560" s="258" t="s">
        <v>4922</v>
      </c>
      <c r="J2560" s="258" t="s">
        <v>4935</v>
      </c>
      <c r="K2560" s="258" t="s">
        <v>4936</v>
      </c>
      <c r="L2560" s="259">
        <v>45225</v>
      </c>
      <c r="M2560" s="258" t="s">
        <v>20</v>
      </c>
    </row>
    <row r="2561" spans="1:13" x14ac:dyDescent="0.25">
      <c r="A2561" s="260" t="s">
        <v>2767</v>
      </c>
      <c r="B2561" s="260" t="s">
        <v>2768</v>
      </c>
      <c r="C2561" s="260" t="s">
        <v>2319</v>
      </c>
      <c r="D2561" s="260" t="s">
        <v>562</v>
      </c>
      <c r="E2561" s="260">
        <v>500000</v>
      </c>
      <c r="F2561" s="260" t="s">
        <v>4921</v>
      </c>
      <c r="G2561" s="260" t="s">
        <v>1219</v>
      </c>
      <c r="H2561" s="260">
        <v>2</v>
      </c>
      <c r="I2561" s="260" t="s">
        <v>4922</v>
      </c>
      <c r="J2561" s="260" t="s">
        <v>4930</v>
      </c>
      <c r="K2561" s="260" t="s">
        <v>4937</v>
      </c>
      <c r="L2561" s="261">
        <v>45225</v>
      </c>
      <c r="M2561" s="260" t="s">
        <v>20</v>
      </c>
    </row>
    <row r="2562" spans="1:13" x14ac:dyDescent="0.25">
      <c r="A2562" s="258" t="s">
        <v>2767</v>
      </c>
      <c r="B2562" s="258" t="s">
        <v>2768</v>
      </c>
      <c r="C2562" s="258" t="s">
        <v>2319</v>
      </c>
      <c r="D2562" s="258" t="s">
        <v>567</v>
      </c>
      <c r="E2562" s="258">
        <v>0</v>
      </c>
      <c r="F2562" s="258" t="s">
        <v>17</v>
      </c>
      <c r="G2562" s="258" t="s">
        <v>1219</v>
      </c>
      <c r="H2562" s="258">
        <v>2</v>
      </c>
      <c r="I2562" s="258" t="s">
        <v>17</v>
      </c>
      <c r="J2562" s="258" t="s">
        <v>4938</v>
      </c>
      <c r="K2562" s="258" t="s">
        <v>4939</v>
      </c>
      <c r="L2562" s="259">
        <v>45225</v>
      </c>
      <c r="M2562" s="258" t="s">
        <v>20</v>
      </c>
    </row>
    <row r="2563" spans="1:13" x14ac:dyDescent="0.25">
      <c r="A2563" s="260" t="s">
        <v>2767</v>
      </c>
      <c r="B2563" s="260" t="s">
        <v>2768</v>
      </c>
      <c r="C2563" s="260" t="s">
        <v>2319</v>
      </c>
      <c r="D2563" s="260" t="s">
        <v>558</v>
      </c>
      <c r="E2563" s="260">
        <v>0</v>
      </c>
      <c r="F2563" s="260" t="s">
        <v>17</v>
      </c>
      <c r="G2563" s="260" t="s">
        <v>1219</v>
      </c>
      <c r="H2563" s="260">
        <v>2</v>
      </c>
      <c r="I2563" s="260" t="s">
        <v>17</v>
      </c>
      <c r="J2563" s="260" t="s">
        <v>4940</v>
      </c>
      <c r="K2563" s="260" t="s">
        <v>4941</v>
      </c>
      <c r="L2563" s="261">
        <v>45225</v>
      </c>
      <c r="M2563" s="260" t="s">
        <v>20</v>
      </c>
    </row>
    <row r="2564" spans="1:13" x14ac:dyDescent="0.25">
      <c r="A2564" s="258" t="s">
        <v>2767</v>
      </c>
      <c r="B2564" s="258" t="s">
        <v>2768</v>
      </c>
      <c r="C2564" s="258" t="s">
        <v>2319</v>
      </c>
      <c r="D2564" s="258" t="s">
        <v>47</v>
      </c>
      <c r="E2564" s="258">
        <v>4</v>
      </c>
      <c r="F2564" s="258" t="s">
        <v>4921</v>
      </c>
      <c r="G2564" s="258" t="s">
        <v>1219</v>
      </c>
      <c r="H2564" s="258">
        <v>2</v>
      </c>
      <c r="I2564" s="258" t="s">
        <v>4922</v>
      </c>
      <c r="J2564" s="258" t="s">
        <v>4942</v>
      </c>
      <c r="K2564" s="258" t="s">
        <v>4943</v>
      </c>
      <c r="L2564" s="259">
        <v>45225</v>
      </c>
      <c r="M2564" s="258" t="s">
        <v>20</v>
      </c>
    </row>
    <row r="2565" spans="1:13" x14ac:dyDescent="0.25">
      <c r="A2565" s="260" t="s">
        <v>2767</v>
      </c>
      <c r="B2565" s="260" t="s">
        <v>2768</v>
      </c>
      <c r="C2565" s="260" t="s">
        <v>2319</v>
      </c>
      <c r="D2565" s="260" t="s">
        <v>26</v>
      </c>
      <c r="E2565" s="260" t="s">
        <v>17</v>
      </c>
      <c r="F2565" s="260" t="s">
        <v>17</v>
      </c>
      <c r="G2565" s="260" t="s">
        <v>17</v>
      </c>
      <c r="H2565" s="260" t="s">
        <v>17</v>
      </c>
      <c r="I2565" s="260" t="s">
        <v>17</v>
      </c>
      <c r="J2565" s="260" t="s">
        <v>552</v>
      </c>
      <c r="K2565" s="260" t="s">
        <v>4944</v>
      </c>
      <c r="L2565" s="261">
        <v>45225</v>
      </c>
      <c r="M2565" s="260" t="s">
        <v>20</v>
      </c>
    </row>
    <row r="2566" spans="1:13" x14ac:dyDescent="0.25">
      <c r="A2566" s="258" t="s">
        <v>2767</v>
      </c>
      <c r="B2566" s="258" t="s">
        <v>2768</v>
      </c>
      <c r="C2566" s="258" t="s">
        <v>2319</v>
      </c>
      <c r="D2566" s="258" t="s">
        <v>28</v>
      </c>
      <c r="E2566" s="258" t="s">
        <v>17</v>
      </c>
      <c r="F2566" s="258" t="s">
        <v>17</v>
      </c>
      <c r="G2566" s="258" t="s">
        <v>17</v>
      </c>
      <c r="H2566" s="258" t="s">
        <v>17</v>
      </c>
      <c r="I2566" s="258" t="s">
        <v>17</v>
      </c>
      <c r="J2566" s="258" t="s">
        <v>552</v>
      </c>
      <c r="K2566" s="258" t="s">
        <v>4945</v>
      </c>
      <c r="L2566" s="259">
        <v>45225</v>
      </c>
      <c r="M2566" s="258" t="s">
        <v>20</v>
      </c>
    </row>
    <row r="2567" spans="1:13" x14ac:dyDescent="0.25">
      <c r="A2567" s="260" t="s">
        <v>2767</v>
      </c>
      <c r="B2567" s="260" t="s">
        <v>2768</v>
      </c>
      <c r="C2567" s="260" t="s">
        <v>2319</v>
      </c>
      <c r="D2567" s="260" t="s">
        <v>38</v>
      </c>
      <c r="E2567" s="260" t="s">
        <v>17</v>
      </c>
      <c r="F2567" s="260" t="s">
        <v>17</v>
      </c>
      <c r="G2567" s="260" t="s">
        <v>17</v>
      </c>
      <c r="H2567" s="260" t="s">
        <v>17</v>
      </c>
      <c r="I2567" s="260" t="s">
        <v>17</v>
      </c>
      <c r="J2567" s="260" t="s">
        <v>552</v>
      </c>
      <c r="K2567" s="260" t="s">
        <v>4946</v>
      </c>
      <c r="L2567" s="261">
        <v>45225</v>
      </c>
      <c r="M2567" s="260" t="s">
        <v>20</v>
      </c>
    </row>
    <row r="2568" spans="1:13" x14ac:dyDescent="0.25">
      <c r="A2568" s="258" t="s">
        <v>2767</v>
      </c>
      <c r="B2568" s="258" t="s">
        <v>2768</v>
      </c>
      <c r="C2568" s="258" t="s">
        <v>2319</v>
      </c>
      <c r="D2568" s="258" t="s">
        <v>16</v>
      </c>
      <c r="E2568" s="258">
        <v>276700</v>
      </c>
      <c r="F2568" s="258" t="s">
        <v>4789</v>
      </c>
      <c r="G2568" s="258" t="s">
        <v>22</v>
      </c>
      <c r="H2568" s="258">
        <v>3</v>
      </c>
      <c r="I2568" s="258" t="s">
        <v>4790</v>
      </c>
      <c r="J2568" s="258" t="s">
        <v>4811</v>
      </c>
      <c r="K2568" s="258" t="s">
        <v>4947</v>
      </c>
      <c r="L2568" s="259">
        <v>45225</v>
      </c>
      <c r="M2568" s="258" t="s">
        <v>20</v>
      </c>
    </row>
    <row r="2569" spans="1:13" x14ac:dyDescent="0.25">
      <c r="A2569" s="260" t="s">
        <v>2767</v>
      </c>
      <c r="B2569" s="260" t="s">
        <v>2768</v>
      </c>
      <c r="C2569" s="260" t="s">
        <v>2319</v>
      </c>
      <c r="D2569" s="260" t="s">
        <v>21</v>
      </c>
      <c r="E2569" s="260" t="s">
        <v>17</v>
      </c>
      <c r="F2569" s="260" t="s">
        <v>17</v>
      </c>
      <c r="G2569" s="260" t="s">
        <v>17</v>
      </c>
      <c r="H2569" s="260" t="s">
        <v>17</v>
      </c>
      <c r="I2569" s="260" t="s">
        <v>17</v>
      </c>
      <c r="J2569" s="260" t="s">
        <v>552</v>
      </c>
      <c r="K2569" s="260" t="s">
        <v>4948</v>
      </c>
      <c r="L2569" s="261">
        <v>45225</v>
      </c>
      <c r="M2569" s="260" t="s">
        <v>20</v>
      </c>
    </row>
    <row r="2570" spans="1:13" x14ac:dyDescent="0.25">
      <c r="A2570" s="258" t="s">
        <v>2767</v>
      </c>
      <c r="B2570" s="258" t="s">
        <v>2768</v>
      </c>
      <c r="C2570" s="258" t="s">
        <v>2319</v>
      </c>
      <c r="D2570" s="258" t="s">
        <v>1053</v>
      </c>
      <c r="E2570" s="258" t="s">
        <v>17</v>
      </c>
      <c r="F2570" s="258" t="s">
        <v>17</v>
      </c>
      <c r="G2570" s="258" t="s">
        <v>17</v>
      </c>
      <c r="H2570" s="258" t="s">
        <v>17</v>
      </c>
      <c r="I2570" s="258" t="s">
        <v>17</v>
      </c>
      <c r="J2570" s="258" t="s">
        <v>552</v>
      </c>
      <c r="K2570" s="258" t="s">
        <v>4949</v>
      </c>
      <c r="L2570" s="259">
        <v>45225</v>
      </c>
      <c r="M2570" s="258" t="s">
        <v>20</v>
      </c>
    </row>
    <row r="2571" spans="1:13" x14ac:dyDescent="0.25">
      <c r="A2571" s="260" t="s">
        <v>2767</v>
      </c>
      <c r="B2571" s="260" t="s">
        <v>2768</v>
      </c>
      <c r="C2571" s="260" t="s">
        <v>2319</v>
      </c>
      <c r="D2571" s="260" t="s">
        <v>24</v>
      </c>
      <c r="E2571" s="260">
        <v>2240000000</v>
      </c>
      <c r="F2571" s="260" t="s">
        <v>4815</v>
      </c>
      <c r="G2571" s="260" t="s">
        <v>1219</v>
      </c>
      <c r="H2571" s="260">
        <v>2</v>
      </c>
      <c r="I2571" s="260" t="s">
        <v>4816</v>
      </c>
      <c r="J2571" s="260" t="s">
        <v>4817</v>
      </c>
      <c r="K2571" s="260" t="s">
        <v>4950</v>
      </c>
      <c r="L2571" s="261">
        <v>45225</v>
      </c>
      <c r="M2571" s="260" t="s">
        <v>20</v>
      </c>
    </row>
    <row r="2572" spans="1:13" x14ac:dyDescent="0.25">
      <c r="A2572" s="258" t="s">
        <v>2455</v>
      </c>
      <c r="B2572" s="258" t="s">
        <v>2456</v>
      </c>
      <c r="C2572" s="258" t="s">
        <v>2457</v>
      </c>
      <c r="D2572" s="258" t="s">
        <v>1297</v>
      </c>
      <c r="E2572" s="258">
        <v>109033245</v>
      </c>
      <c r="F2572" s="258" t="s">
        <v>4951</v>
      </c>
      <c r="G2572" s="258" t="s">
        <v>66</v>
      </c>
      <c r="H2572" s="258">
        <v>1</v>
      </c>
      <c r="I2572" s="258" t="s">
        <v>4952</v>
      </c>
      <c r="J2572" s="258" t="s">
        <v>4953</v>
      </c>
      <c r="K2572" s="258" t="s">
        <v>4954</v>
      </c>
      <c r="L2572" s="259">
        <v>45226</v>
      </c>
      <c r="M2572" s="258" t="s">
        <v>526</v>
      </c>
    </row>
    <row r="2573" spans="1:13" x14ac:dyDescent="0.25">
      <c r="A2573" s="260" t="s">
        <v>2455</v>
      </c>
      <c r="B2573" s="260" t="s">
        <v>2456</v>
      </c>
      <c r="C2573" s="260" t="s">
        <v>2457</v>
      </c>
      <c r="D2573" s="260" t="s">
        <v>927</v>
      </c>
      <c r="E2573" s="260">
        <v>99949</v>
      </c>
      <c r="F2573" s="260" t="s">
        <v>4955</v>
      </c>
      <c r="G2573" s="260" t="s">
        <v>1219</v>
      </c>
      <c r="H2573" s="260">
        <v>2</v>
      </c>
      <c r="I2573" s="260" t="s">
        <v>4956</v>
      </c>
      <c r="J2573" s="260" t="s">
        <v>4957</v>
      </c>
      <c r="K2573" s="260" t="s">
        <v>4958</v>
      </c>
      <c r="L2573" s="261">
        <v>45226</v>
      </c>
      <c r="M2573" s="260" t="s">
        <v>526</v>
      </c>
    </row>
    <row r="2574" spans="1:13" x14ac:dyDescent="0.25">
      <c r="A2574" s="258" t="s">
        <v>2455</v>
      </c>
      <c r="B2574" s="258" t="s">
        <v>2456</v>
      </c>
      <c r="C2574" s="258" t="s">
        <v>2457</v>
      </c>
      <c r="D2574" s="258" t="s">
        <v>1006</v>
      </c>
      <c r="E2574" s="258">
        <v>26252442</v>
      </c>
      <c r="F2574" s="258" t="s">
        <v>4951</v>
      </c>
      <c r="G2574" s="258" t="s">
        <v>1219</v>
      </c>
      <c r="H2574" s="258">
        <v>2</v>
      </c>
      <c r="I2574" s="258" t="s">
        <v>4952</v>
      </c>
      <c r="J2574" s="258" t="s">
        <v>3752</v>
      </c>
      <c r="K2574" s="258" t="s">
        <v>4959</v>
      </c>
      <c r="L2574" s="259">
        <v>45226</v>
      </c>
      <c r="M2574" s="258" t="s">
        <v>526</v>
      </c>
    </row>
    <row r="2575" spans="1:13" x14ac:dyDescent="0.25">
      <c r="A2575" s="260" t="s">
        <v>2455</v>
      </c>
      <c r="B2575" s="260" t="s">
        <v>2456</v>
      </c>
      <c r="C2575" s="260" t="s">
        <v>2457</v>
      </c>
      <c r="D2575" s="260" t="s">
        <v>40</v>
      </c>
      <c r="E2575" s="260" t="s">
        <v>17</v>
      </c>
      <c r="F2575" s="260" t="s">
        <v>17</v>
      </c>
      <c r="G2575" s="260" t="s">
        <v>17</v>
      </c>
      <c r="H2575" s="260" t="s">
        <v>17</v>
      </c>
      <c r="I2575" s="260" t="s">
        <v>17</v>
      </c>
      <c r="J2575" s="260" t="s">
        <v>3762</v>
      </c>
      <c r="K2575" s="260" t="s">
        <v>4960</v>
      </c>
      <c r="L2575" s="261">
        <v>45226</v>
      </c>
      <c r="M2575" s="260" t="s">
        <v>526</v>
      </c>
    </row>
    <row r="2576" spans="1:13" x14ac:dyDescent="0.25">
      <c r="A2576" s="258" t="s">
        <v>2455</v>
      </c>
      <c r="B2576" s="258" t="s">
        <v>2456</v>
      </c>
      <c r="C2576" s="258" t="s">
        <v>2457</v>
      </c>
      <c r="D2576" s="258" t="s">
        <v>569</v>
      </c>
      <c r="E2576" s="258">
        <v>0</v>
      </c>
      <c r="F2576" s="258" t="s">
        <v>4961</v>
      </c>
      <c r="G2576" s="258" t="s">
        <v>1219</v>
      </c>
      <c r="H2576" s="258">
        <v>2</v>
      </c>
      <c r="I2576" s="258" t="s">
        <v>4962</v>
      </c>
      <c r="J2576" s="258" t="s">
        <v>4963</v>
      </c>
      <c r="K2576" s="258" t="s">
        <v>4964</v>
      </c>
      <c r="L2576" s="259">
        <v>45226</v>
      </c>
      <c r="M2576" s="258" t="s">
        <v>20</v>
      </c>
    </row>
    <row r="2577" spans="1:13" x14ac:dyDescent="0.25">
      <c r="A2577" s="260" t="s">
        <v>2455</v>
      </c>
      <c r="B2577" s="260" t="s">
        <v>2456</v>
      </c>
      <c r="C2577" s="260" t="s">
        <v>2457</v>
      </c>
      <c r="D2577" s="260" t="s">
        <v>562</v>
      </c>
      <c r="E2577" s="260">
        <v>132800</v>
      </c>
      <c r="F2577" s="260" t="s">
        <v>4961</v>
      </c>
      <c r="G2577" s="260" t="s">
        <v>22</v>
      </c>
      <c r="H2577" s="260">
        <v>3</v>
      </c>
      <c r="I2577" s="260" t="s">
        <v>4962</v>
      </c>
      <c r="J2577" s="260" t="s">
        <v>4965</v>
      </c>
      <c r="K2577" s="260" t="s">
        <v>4966</v>
      </c>
      <c r="L2577" s="261">
        <v>45226</v>
      </c>
      <c r="M2577" s="260" t="s">
        <v>526</v>
      </c>
    </row>
    <row r="2578" spans="1:13" x14ac:dyDescent="0.25">
      <c r="A2578" s="258" t="s">
        <v>2455</v>
      </c>
      <c r="B2578" s="258" t="s">
        <v>2456</v>
      </c>
      <c r="C2578" s="258" t="s">
        <v>2457</v>
      </c>
      <c r="D2578" s="258" t="s">
        <v>567</v>
      </c>
      <c r="E2578" s="258" t="s">
        <v>17</v>
      </c>
      <c r="F2578" s="258" t="s">
        <v>17</v>
      </c>
      <c r="G2578" s="258" t="s">
        <v>22</v>
      </c>
      <c r="H2578" s="258">
        <v>3</v>
      </c>
      <c r="I2578" s="258" t="s">
        <v>17</v>
      </c>
      <c r="J2578" s="258" t="s">
        <v>4963</v>
      </c>
      <c r="K2578" s="258" t="s">
        <v>4967</v>
      </c>
      <c r="L2578" s="259">
        <v>45226</v>
      </c>
      <c r="M2578" s="258" t="s">
        <v>526</v>
      </c>
    </row>
    <row r="2579" spans="1:13" x14ac:dyDescent="0.25">
      <c r="A2579" s="260" t="s">
        <v>2455</v>
      </c>
      <c r="B2579" s="260" t="s">
        <v>2456</v>
      </c>
      <c r="C2579" s="260" t="s">
        <v>2457</v>
      </c>
      <c r="D2579" s="260" t="s">
        <v>558</v>
      </c>
      <c r="E2579" s="260" t="s">
        <v>17</v>
      </c>
      <c r="F2579" s="260" t="s">
        <v>17</v>
      </c>
      <c r="G2579" s="260" t="s">
        <v>22</v>
      </c>
      <c r="H2579" s="260">
        <v>3</v>
      </c>
      <c r="I2579" s="260" t="s">
        <v>17</v>
      </c>
      <c r="J2579" s="260" t="s">
        <v>4963</v>
      </c>
      <c r="K2579" s="260" t="s">
        <v>4968</v>
      </c>
      <c r="L2579" s="261">
        <v>45226</v>
      </c>
      <c r="M2579" s="260" t="s">
        <v>526</v>
      </c>
    </row>
    <row r="2580" spans="1:13" x14ac:dyDescent="0.25">
      <c r="A2580" s="258" t="s">
        <v>2455</v>
      </c>
      <c r="B2580" s="258" t="s">
        <v>2456</v>
      </c>
      <c r="C2580" s="258" t="s">
        <v>2457</v>
      </c>
      <c r="D2580" s="258" t="s">
        <v>47</v>
      </c>
      <c r="E2580" s="258">
        <v>4</v>
      </c>
      <c r="F2580" s="258" t="s">
        <v>17</v>
      </c>
      <c r="G2580" s="258" t="s">
        <v>17</v>
      </c>
      <c r="H2580" s="258" t="s">
        <v>17</v>
      </c>
      <c r="I2580" s="258" t="s">
        <v>17</v>
      </c>
      <c r="J2580" s="258" t="s">
        <v>4969</v>
      </c>
      <c r="K2580" s="258" t="s">
        <v>4970</v>
      </c>
      <c r="L2580" s="259">
        <v>45226</v>
      </c>
      <c r="M2580" s="258" t="s">
        <v>20</v>
      </c>
    </row>
    <row r="2581" spans="1:13" x14ac:dyDescent="0.25">
      <c r="A2581" s="260" t="s">
        <v>2455</v>
      </c>
      <c r="B2581" s="260" t="s">
        <v>2456</v>
      </c>
      <c r="C2581" s="260" t="s">
        <v>2457</v>
      </c>
      <c r="D2581" s="260" t="s">
        <v>26</v>
      </c>
      <c r="E2581" s="260" t="s">
        <v>17</v>
      </c>
      <c r="F2581" s="260" t="s">
        <v>17</v>
      </c>
      <c r="G2581" s="260" t="s">
        <v>17</v>
      </c>
      <c r="H2581" s="260" t="s">
        <v>17</v>
      </c>
      <c r="I2581" s="260" t="s">
        <v>17</v>
      </c>
      <c r="J2581" s="260" t="s">
        <v>4971</v>
      </c>
      <c r="K2581" s="260" t="s">
        <v>4972</v>
      </c>
      <c r="L2581" s="261">
        <v>45226</v>
      </c>
      <c r="M2581" s="260" t="s">
        <v>526</v>
      </c>
    </row>
    <row r="2582" spans="1:13" x14ac:dyDescent="0.25">
      <c r="A2582" s="258" t="s">
        <v>2455</v>
      </c>
      <c r="B2582" s="258" t="s">
        <v>2456</v>
      </c>
      <c r="C2582" s="258" t="s">
        <v>2457</v>
      </c>
      <c r="D2582" s="258" t="s">
        <v>28</v>
      </c>
      <c r="E2582" s="258" t="s">
        <v>17</v>
      </c>
      <c r="F2582" s="258" t="s">
        <v>17</v>
      </c>
      <c r="G2582" s="258" t="s">
        <v>17</v>
      </c>
      <c r="H2582" s="258" t="s">
        <v>17</v>
      </c>
      <c r="I2582" s="258" t="s">
        <v>17</v>
      </c>
      <c r="J2582" s="258" t="s">
        <v>4971</v>
      </c>
      <c r="K2582" s="258" t="s">
        <v>4973</v>
      </c>
      <c r="L2582" s="259">
        <v>45226</v>
      </c>
      <c r="M2582" s="258" t="s">
        <v>526</v>
      </c>
    </row>
    <row r="2583" spans="1:13" x14ac:dyDescent="0.25">
      <c r="A2583" s="260" t="s">
        <v>2455</v>
      </c>
      <c r="B2583" s="260" t="s">
        <v>2456</v>
      </c>
      <c r="C2583" s="260" t="s">
        <v>2457</v>
      </c>
      <c r="D2583" s="260" t="s">
        <v>38</v>
      </c>
      <c r="E2583" s="260" t="s">
        <v>17</v>
      </c>
      <c r="F2583" s="260" t="s">
        <v>17</v>
      </c>
      <c r="G2583" s="260" t="s">
        <v>17</v>
      </c>
      <c r="H2583" s="260" t="s">
        <v>17</v>
      </c>
      <c r="I2583" s="260" t="s">
        <v>17</v>
      </c>
      <c r="J2583" s="260" t="s">
        <v>3762</v>
      </c>
      <c r="K2583" s="260" t="s">
        <v>4974</v>
      </c>
      <c r="L2583" s="261">
        <v>45226</v>
      </c>
      <c r="M2583" s="260" t="s">
        <v>526</v>
      </c>
    </row>
    <row r="2584" spans="1:13" x14ac:dyDescent="0.25">
      <c r="A2584" s="258" t="s">
        <v>2455</v>
      </c>
      <c r="B2584" s="258" t="s">
        <v>2456</v>
      </c>
      <c r="C2584" s="258" t="s">
        <v>2457</v>
      </c>
      <c r="D2584" s="258" t="s">
        <v>16</v>
      </c>
      <c r="E2584" s="258" t="s">
        <v>17</v>
      </c>
      <c r="F2584" s="258" t="s">
        <v>17</v>
      </c>
      <c r="G2584" s="258" t="s">
        <v>17</v>
      </c>
      <c r="H2584" s="258" t="s">
        <v>17</v>
      </c>
      <c r="I2584" s="258" t="s">
        <v>17</v>
      </c>
      <c r="J2584" s="258" t="s">
        <v>3762</v>
      </c>
      <c r="K2584" s="258" t="s">
        <v>4975</v>
      </c>
      <c r="L2584" s="259">
        <v>45226</v>
      </c>
      <c r="M2584" s="258" t="s">
        <v>526</v>
      </c>
    </row>
    <row r="2585" spans="1:13" x14ac:dyDescent="0.25">
      <c r="A2585" s="260" t="s">
        <v>2455</v>
      </c>
      <c r="B2585" s="260" t="s">
        <v>2456</v>
      </c>
      <c r="C2585" s="260" t="s">
        <v>2457</v>
      </c>
      <c r="D2585" s="260" t="s">
        <v>21</v>
      </c>
      <c r="E2585" s="260" t="s">
        <v>17</v>
      </c>
      <c r="F2585" s="260" t="s">
        <v>17</v>
      </c>
      <c r="G2585" s="260" t="s">
        <v>17</v>
      </c>
      <c r="H2585" s="260" t="s">
        <v>17</v>
      </c>
      <c r="I2585" s="260" t="s">
        <v>17</v>
      </c>
      <c r="J2585" s="260" t="s">
        <v>3762</v>
      </c>
      <c r="K2585" s="260" t="s">
        <v>4976</v>
      </c>
      <c r="L2585" s="261">
        <v>45226</v>
      </c>
      <c r="M2585" s="260" t="s">
        <v>526</v>
      </c>
    </row>
    <row r="2586" spans="1:13" x14ac:dyDescent="0.25">
      <c r="A2586" s="258" t="s">
        <v>2455</v>
      </c>
      <c r="B2586" s="258" t="s">
        <v>2456</v>
      </c>
      <c r="C2586" s="258" t="s">
        <v>2457</v>
      </c>
      <c r="D2586" s="258" t="s">
        <v>1053</v>
      </c>
      <c r="E2586" s="258" t="s">
        <v>17</v>
      </c>
      <c r="F2586" s="258" t="s">
        <v>17</v>
      </c>
      <c r="G2586" s="258" t="s">
        <v>17</v>
      </c>
      <c r="H2586" s="258" t="s">
        <v>17</v>
      </c>
      <c r="I2586" s="258" t="s">
        <v>17</v>
      </c>
      <c r="J2586" s="258" t="s">
        <v>3762</v>
      </c>
      <c r="K2586" s="258" t="s">
        <v>4977</v>
      </c>
      <c r="L2586" s="259">
        <v>45226</v>
      </c>
      <c r="M2586" s="258" t="s">
        <v>526</v>
      </c>
    </row>
    <row r="2587" spans="1:13" x14ac:dyDescent="0.25">
      <c r="A2587" s="260" t="s">
        <v>2455</v>
      </c>
      <c r="B2587" s="260" t="s">
        <v>2456</v>
      </c>
      <c r="C2587" s="260" t="s">
        <v>2457</v>
      </c>
      <c r="D2587" s="260" t="s">
        <v>24</v>
      </c>
      <c r="E2587" s="260" t="s">
        <v>17</v>
      </c>
      <c r="F2587" s="260" t="s">
        <v>17</v>
      </c>
      <c r="G2587" s="260" t="s">
        <v>17</v>
      </c>
      <c r="H2587" s="260" t="s">
        <v>17</v>
      </c>
      <c r="I2587" s="260" t="s">
        <v>17</v>
      </c>
      <c r="J2587" s="260" t="s">
        <v>3762</v>
      </c>
      <c r="K2587" s="260" t="s">
        <v>4978</v>
      </c>
      <c r="L2587" s="261">
        <v>45226</v>
      </c>
      <c r="M2587" s="260" t="s">
        <v>526</v>
      </c>
    </row>
    <row r="2588" spans="1:13" x14ac:dyDescent="0.25">
      <c r="A2588" s="258" t="s">
        <v>2136</v>
      </c>
      <c r="B2588" s="258" t="s">
        <v>2137</v>
      </c>
      <c r="C2588" s="258" t="s">
        <v>2138</v>
      </c>
      <c r="D2588" s="258" t="s">
        <v>927</v>
      </c>
      <c r="E2588" s="258">
        <v>730.46</v>
      </c>
      <c r="F2588" s="258" t="s">
        <v>4979</v>
      </c>
      <c r="G2588" s="258" t="s">
        <v>66</v>
      </c>
      <c r="H2588" s="258">
        <v>1</v>
      </c>
      <c r="I2588" s="258" t="s">
        <v>4980</v>
      </c>
      <c r="J2588" s="258" t="s">
        <v>4981</v>
      </c>
      <c r="K2588" s="258" t="s">
        <v>4982</v>
      </c>
      <c r="L2588" s="259">
        <v>45226</v>
      </c>
      <c r="M2588" s="258" t="s">
        <v>20</v>
      </c>
    </row>
    <row r="2589" spans="1:13" x14ac:dyDescent="0.25">
      <c r="A2589" s="260" t="s">
        <v>2136</v>
      </c>
      <c r="B2589" s="260" t="s">
        <v>2137</v>
      </c>
      <c r="C2589" s="260" t="s">
        <v>2138</v>
      </c>
      <c r="D2589" s="260" t="s">
        <v>40</v>
      </c>
      <c r="E2589" s="260" t="s">
        <v>17</v>
      </c>
      <c r="F2589" s="260" t="s">
        <v>17</v>
      </c>
      <c r="G2589" s="260" t="s">
        <v>22</v>
      </c>
      <c r="H2589" s="260">
        <v>3</v>
      </c>
      <c r="I2589" s="260" t="s">
        <v>17</v>
      </c>
      <c r="J2589" s="260" t="s">
        <v>18</v>
      </c>
      <c r="K2589" s="260" t="s">
        <v>4983</v>
      </c>
      <c r="L2589" s="261">
        <v>45226</v>
      </c>
      <c r="M2589" s="260" t="s">
        <v>20</v>
      </c>
    </row>
    <row r="2590" spans="1:13" x14ac:dyDescent="0.25">
      <c r="A2590" s="258" t="s">
        <v>2136</v>
      </c>
      <c r="B2590" s="258" t="s">
        <v>2137</v>
      </c>
      <c r="C2590" s="258" t="s">
        <v>2138</v>
      </c>
      <c r="D2590" s="258" t="s">
        <v>1193</v>
      </c>
      <c r="E2590" s="258">
        <v>0</v>
      </c>
      <c r="F2590" s="258" t="s">
        <v>4984</v>
      </c>
      <c r="G2590" s="258" t="s">
        <v>1219</v>
      </c>
      <c r="H2590" s="258">
        <v>2</v>
      </c>
      <c r="I2590" s="258" t="s">
        <v>4985</v>
      </c>
      <c r="J2590" s="258" t="s">
        <v>4986</v>
      </c>
      <c r="K2590" s="258" t="s">
        <v>4987</v>
      </c>
      <c r="L2590" s="259">
        <v>45226</v>
      </c>
      <c r="M2590" s="258" t="s">
        <v>20</v>
      </c>
    </row>
    <row r="2591" spans="1:13" x14ac:dyDescent="0.25">
      <c r="A2591" s="260" t="s">
        <v>2136</v>
      </c>
      <c r="B2591" s="260" t="s">
        <v>2137</v>
      </c>
      <c r="C2591" s="260" t="s">
        <v>2138</v>
      </c>
      <c r="D2591" s="260" t="s">
        <v>569</v>
      </c>
      <c r="E2591" s="260">
        <v>0</v>
      </c>
      <c r="F2591" s="260" t="s">
        <v>4984</v>
      </c>
      <c r="G2591" s="260" t="s">
        <v>1219</v>
      </c>
      <c r="H2591" s="260">
        <v>2</v>
      </c>
      <c r="I2591" s="260" t="s">
        <v>4985</v>
      </c>
      <c r="J2591" s="260" t="s">
        <v>4986</v>
      </c>
      <c r="K2591" s="260" t="s">
        <v>4988</v>
      </c>
      <c r="L2591" s="261">
        <v>45226</v>
      </c>
      <c r="M2591" s="260" t="s">
        <v>20</v>
      </c>
    </row>
    <row r="2592" spans="1:13" x14ac:dyDescent="0.25">
      <c r="A2592" s="258" t="s">
        <v>2136</v>
      </c>
      <c r="B2592" s="258" t="s">
        <v>2137</v>
      </c>
      <c r="C2592" s="258" t="s">
        <v>2138</v>
      </c>
      <c r="D2592" s="258" t="s">
        <v>567</v>
      </c>
      <c r="E2592" s="258">
        <v>257490</v>
      </c>
      <c r="F2592" s="258" t="s">
        <v>3212</v>
      </c>
      <c r="G2592" s="258" t="s">
        <v>1219</v>
      </c>
      <c r="H2592" s="258">
        <v>2</v>
      </c>
      <c r="I2592" s="258" t="s">
        <v>4989</v>
      </c>
      <c r="J2592" s="258" t="s">
        <v>4990</v>
      </c>
      <c r="K2592" s="258" t="s">
        <v>4991</v>
      </c>
      <c r="L2592" s="259">
        <v>45226</v>
      </c>
      <c r="M2592" s="258" t="s">
        <v>526</v>
      </c>
    </row>
    <row r="2593" spans="1:13" x14ac:dyDescent="0.25">
      <c r="A2593" s="260" t="s">
        <v>2136</v>
      </c>
      <c r="B2593" s="260" t="s">
        <v>2137</v>
      </c>
      <c r="C2593" s="260" t="s">
        <v>2138</v>
      </c>
      <c r="D2593" s="260" t="s">
        <v>558</v>
      </c>
      <c r="E2593" s="260">
        <v>0</v>
      </c>
      <c r="F2593" s="260" t="s">
        <v>4984</v>
      </c>
      <c r="G2593" s="260" t="s">
        <v>1219</v>
      </c>
      <c r="H2593" s="260">
        <v>2</v>
      </c>
      <c r="I2593" s="260" t="s">
        <v>4985</v>
      </c>
      <c r="J2593" s="260" t="s">
        <v>4992</v>
      </c>
      <c r="K2593" s="260" t="s">
        <v>4993</v>
      </c>
      <c r="L2593" s="261">
        <v>45226</v>
      </c>
      <c r="M2593" s="260" t="s">
        <v>20</v>
      </c>
    </row>
    <row r="2594" spans="1:13" x14ac:dyDescent="0.25">
      <c r="A2594" s="258" t="s">
        <v>2136</v>
      </c>
      <c r="B2594" s="258" t="s">
        <v>2137</v>
      </c>
      <c r="C2594" s="258" t="s">
        <v>2138</v>
      </c>
      <c r="D2594" s="258" t="s">
        <v>47</v>
      </c>
      <c r="E2594" s="258">
        <v>3</v>
      </c>
      <c r="F2594" s="258" t="s">
        <v>4984</v>
      </c>
      <c r="G2594" s="258" t="s">
        <v>66</v>
      </c>
      <c r="H2594" s="258">
        <v>1</v>
      </c>
      <c r="I2594" s="258" t="s">
        <v>4985</v>
      </c>
      <c r="J2594" s="258" t="s">
        <v>4994</v>
      </c>
      <c r="K2594" s="258" t="s">
        <v>4995</v>
      </c>
      <c r="L2594" s="259">
        <v>45226</v>
      </c>
      <c r="M2594" s="258" t="s">
        <v>20</v>
      </c>
    </row>
    <row r="2595" spans="1:13" x14ac:dyDescent="0.25">
      <c r="A2595" s="260" t="s">
        <v>2136</v>
      </c>
      <c r="B2595" s="260" t="s">
        <v>2137</v>
      </c>
      <c r="C2595" s="260" t="s">
        <v>2138</v>
      </c>
      <c r="D2595" s="260" t="s">
        <v>26</v>
      </c>
      <c r="E2595" s="260" t="s">
        <v>17</v>
      </c>
      <c r="F2595" s="260" t="s">
        <v>17</v>
      </c>
      <c r="G2595" s="260" t="s">
        <v>17</v>
      </c>
      <c r="H2595" s="260" t="s">
        <v>17</v>
      </c>
      <c r="I2595" s="260" t="s">
        <v>17</v>
      </c>
      <c r="J2595" s="260" t="s">
        <v>4681</v>
      </c>
      <c r="K2595" s="260" t="s">
        <v>4996</v>
      </c>
      <c r="L2595" s="261">
        <v>45226</v>
      </c>
      <c r="M2595" s="260" t="s">
        <v>20</v>
      </c>
    </row>
    <row r="2596" spans="1:13" x14ac:dyDescent="0.25">
      <c r="A2596" s="258" t="s">
        <v>2136</v>
      </c>
      <c r="B2596" s="258" t="s">
        <v>2137</v>
      </c>
      <c r="C2596" s="258" t="s">
        <v>2138</v>
      </c>
      <c r="D2596" s="258" t="s">
        <v>28</v>
      </c>
      <c r="E2596" s="258" t="s">
        <v>17</v>
      </c>
      <c r="F2596" s="258" t="s">
        <v>17</v>
      </c>
      <c r="G2596" s="258" t="s">
        <v>17</v>
      </c>
      <c r="H2596" s="258" t="s">
        <v>17</v>
      </c>
      <c r="I2596" s="258" t="s">
        <v>17</v>
      </c>
      <c r="J2596" s="258" t="s">
        <v>4681</v>
      </c>
      <c r="K2596" s="258" t="s">
        <v>4997</v>
      </c>
      <c r="L2596" s="259">
        <v>45226</v>
      </c>
      <c r="M2596" s="258" t="s">
        <v>20</v>
      </c>
    </row>
    <row r="2597" spans="1:13" x14ac:dyDescent="0.25">
      <c r="A2597" s="260" t="s">
        <v>2136</v>
      </c>
      <c r="B2597" s="260" t="s">
        <v>2137</v>
      </c>
      <c r="C2597" s="260" t="s">
        <v>2138</v>
      </c>
      <c r="D2597" s="260" t="s">
        <v>38</v>
      </c>
      <c r="E2597" s="260" t="s">
        <v>17</v>
      </c>
      <c r="F2597" s="260" t="s">
        <v>17</v>
      </c>
      <c r="G2597" s="260" t="s">
        <v>17</v>
      </c>
      <c r="H2597" s="260" t="s">
        <v>17</v>
      </c>
      <c r="I2597" s="260" t="s">
        <v>17</v>
      </c>
      <c r="J2597" s="260" t="s">
        <v>4681</v>
      </c>
      <c r="K2597" s="260" t="s">
        <v>4998</v>
      </c>
      <c r="L2597" s="261">
        <v>45226</v>
      </c>
      <c r="M2597" s="260" t="s">
        <v>20</v>
      </c>
    </row>
    <row r="2598" spans="1:13" x14ac:dyDescent="0.25">
      <c r="A2598" s="258" t="s">
        <v>2136</v>
      </c>
      <c r="B2598" s="258" t="s">
        <v>2137</v>
      </c>
      <c r="C2598" s="258" t="s">
        <v>2138</v>
      </c>
      <c r="D2598" s="258" t="s">
        <v>16</v>
      </c>
      <c r="E2598" s="258" t="s">
        <v>17</v>
      </c>
      <c r="F2598" s="258" t="s">
        <v>17</v>
      </c>
      <c r="G2598" s="258" t="s">
        <v>17</v>
      </c>
      <c r="H2598" s="258" t="s">
        <v>17</v>
      </c>
      <c r="I2598" s="258" t="s">
        <v>17</v>
      </c>
      <c r="J2598" s="258" t="s">
        <v>4681</v>
      </c>
      <c r="K2598" s="258" t="s">
        <v>4999</v>
      </c>
      <c r="L2598" s="259">
        <v>45226</v>
      </c>
      <c r="M2598" s="258" t="s">
        <v>20</v>
      </c>
    </row>
    <row r="2599" spans="1:13" x14ac:dyDescent="0.25">
      <c r="A2599" s="260" t="s">
        <v>2136</v>
      </c>
      <c r="B2599" s="260" t="s">
        <v>2137</v>
      </c>
      <c r="C2599" s="260" t="s">
        <v>2138</v>
      </c>
      <c r="D2599" s="260" t="s">
        <v>21</v>
      </c>
      <c r="E2599" s="260" t="s">
        <v>17</v>
      </c>
      <c r="F2599" s="260" t="s">
        <v>17</v>
      </c>
      <c r="G2599" s="260" t="s">
        <v>17</v>
      </c>
      <c r="H2599" s="260" t="s">
        <v>17</v>
      </c>
      <c r="I2599" s="260" t="s">
        <v>17</v>
      </c>
      <c r="J2599" s="260" t="s">
        <v>4681</v>
      </c>
      <c r="K2599" s="260" t="s">
        <v>5000</v>
      </c>
      <c r="L2599" s="261">
        <v>45226</v>
      </c>
      <c r="M2599" s="260" t="s">
        <v>20</v>
      </c>
    </row>
    <row r="2600" spans="1:13" x14ac:dyDescent="0.25">
      <c r="A2600" s="258" t="s">
        <v>2136</v>
      </c>
      <c r="B2600" s="258" t="s">
        <v>2137</v>
      </c>
      <c r="C2600" s="258" t="s">
        <v>2138</v>
      </c>
      <c r="D2600" s="258" t="s">
        <v>1053</v>
      </c>
      <c r="E2600" s="258" t="s">
        <v>17</v>
      </c>
      <c r="F2600" s="258" t="s">
        <v>17</v>
      </c>
      <c r="G2600" s="258" t="s">
        <v>17</v>
      </c>
      <c r="H2600" s="258" t="s">
        <v>17</v>
      </c>
      <c r="I2600" s="258" t="s">
        <v>17</v>
      </c>
      <c r="J2600" s="258" t="s">
        <v>4681</v>
      </c>
      <c r="K2600" s="258" t="s">
        <v>5001</v>
      </c>
      <c r="L2600" s="259">
        <v>45226</v>
      </c>
      <c r="M2600" s="258" t="s">
        <v>20</v>
      </c>
    </row>
    <row r="2601" spans="1:13" x14ac:dyDescent="0.25">
      <c r="A2601" s="260" t="s">
        <v>2136</v>
      </c>
      <c r="B2601" s="260" t="s">
        <v>2137</v>
      </c>
      <c r="C2601" s="260" t="s">
        <v>2138</v>
      </c>
      <c r="D2601" s="260" t="s">
        <v>24</v>
      </c>
      <c r="E2601" s="260" t="s">
        <v>17</v>
      </c>
      <c r="F2601" s="260" t="s">
        <v>17</v>
      </c>
      <c r="G2601" s="260" t="s">
        <v>17</v>
      </c>
      <c r="H2601" s="260" t="s">
        <v>17</v>
      </c>
      <c r="I2601" s="260" t="s">
        <v>17</v>
      </c>
      <c r="J2601" s="260" t="s">
        <v>4681</v>
      </c>
      <c r="K2601" s="260" t="s">
        <v>5002</v>
      </c>
      <c r="L2601" s="261">
        <v>45226</v>
      </c>
      <c r="M2601" s="260" t="s">
        <v>20</v>
      </c>
    </row>
    <row r="2602" spans="1:13" x14ac:dyDescent="0.25">
      <c r="A2602" s="258" t="s">
        <v>3538</v>
      </c>
      <c r="B2602" s="258" t="s">
        <v>3539</v>
      </c>
      <c r="C2602" s="258" t="s">
        <v>2138</v>
      </c>
      <c r="D2602" s="258" t="s">
        <v>1297</v>
      </c>
      <c r="E2602" s="258">
        <v>170794378</v>
      </c>
      <c r="F2602" s="258" t="s">
        <v>5003</v>
      </c>
      <c r="G2602" s="258" t="s">
        <v>66</v>
      </c>
      <c r="H2602" s="258">
        <v>1</v>
      </c>
      <c r="I2602" s="258" t="s">
        <v>5004</v>
      </c>
      <c r="J2602" s="258" t="s">
        <v>5005</v>
      </c>
      <c r="K2602" s="258" t="s">
        <v>5006</v>
      </c>
      <c r="L2602" s="259">
        <v>45226</v>
      </c>
      <c r="M2602" s="258" t="s">
        <v>20</v>
      </c>
    </row>
    <row r="2603" spans="1:13" x14ac:dyDescent="0.25">
      <c r="A2603" s="260" t="s">
        <v>3538</v>
      </c>
      <c r="B2603" s="260" t="s">
        <v>3539</v>
      </c>
      <c r="C2603" s="260" t="s">
        <v>2138</v>
      </c>
      <c r="D2603" s="260" t="s">
        <v>927</v>
      </c>
      <c r="E2603" s="260">
        <v>18370</v>
      </c>
      <c r="F2603" s="260" t="s">
        <v>5007</v>
      </c>
      <c r="G2603" s="260" t="s">
        <v>66</v>
      </c>
      <c r="H2603" s="260">
        <v>1</v>
      </c>
      <c r="I2603" s="260" t="s">
        <v>5008</v>
      </c>
      <c r="J2603" s="260" t="s">
        <v>5009</v>
      </c>
      <c r="K2603" s="260" t="s">
        <v>5010</v>
      </c>
      <c r="L2603" s="261">
        <v>45226</v>
      </c>
      <c r="M2603" s="260" t="s">
        <v>20</v>
      </c>
    </row>
    <row r="2604" spans="1:13" x14ac:dyDescent="0.25">
      <c r="A2604" s="258" t="s">
        <v>3538</v>
      </c>
      <c r="B2604" s="258" t="s">
        <v>3539</v>
      </c>
      <c r="C2604" s="258" t="s">
        <v>2138</v>
      </c>
      <c r="D2604" s="258" t="s">
        <v>1006</v>
      </c>
      <c r="E2604" s="258">
        <v>2400000</v>
      </c>
      <c r="F2604" s="258" t="s">
        <v>5011</v>
      </c>
      <c r="G2604" s="258" t="s">
        <v>1219</v>
      </c>
      <c r="H2604" s="258">
        <v>2</v>
      </c>
      <c r="I2604" s="258" t="s">
        <v>5012</v>
      </c>
      <c r="J2604" s="258" t="s">
        <v>5013</v>
      </c>
      <c r="K2604" s="258" t="s">
        <v>5014</v>
      </c>
      <c r="L2604" s="259">
        <v>45226</v>
      </c>
      <c r="M2604" s="258" t="s">
        <v>20</v>
      </c>
    </row>
    <row r="2605" spans="1:13" x14ac:dyDescent="0.25">
      <c r="A2605" s="260" t="s">
        <v>3538</v>
      </c>
      <c r="B2605" s="260" t="s">
        <v>3539</v>
      </c>
      <c r="C2605" s="260" t="s">
        <v>2138</v>
      </c>
      <c r="D2605" s="260" t="s">
        <v>932</v>
      </c>
      <c r="E2605" s="260">
        <v>1300000</v>
      </c>
      <c r="F2605" s="260" t="s">
        <v>5015</v>
      </c>
      <c r="G2605" s="260" t="s">
        <v>1219</v>
      </c>
      <c r="H2605" s="260">
        <v>2</v>
      </c>
      <c r="I2605" s="260" t="s">
        <v>5012</v>
      </c>
      <c r="J2605" s="260" t="s">
        <v>5016</v>
      </c>
      <c r="K2605" s="260" t="s">
        <v>5017</v>
      </c>
      <c r="L2605" s="261">
        <v>45226</v>
      </c>
      <c r="M2605" s="260" t="s">
        <v>20</v>
      </c>
    </row>
    <row r="2606" spans="1:13" x14ac:dyDescent="0.25">
      <c r="A2606" s="258" t="s">
        <v>3538</v>
      </c>
      <c r="B2606" s="258" t="s">
        <v>3539</v>
      </c>
      <c r="C2606" s="258" t="s">
        <v>2138</v>
      </c>
      <c r="D2606" s="258" t="s">
        <v>769</v>
      </c>
      <c r="E2606" s="258">
        <v>213214</v>
      </c>
      <c r="F2606" s="258" t="s">
        <v>5015</v>
      </c>
      <c r="G2606" s="258" t="s">
        <v>1219</v>
      </c>
      <c r="H2606" s="258">
        <v>2</v>
      </c>
      <c r="I2606" s="258" t="s">
        <v>5012</v>
      </c>
      <c r="J2606" s="258" t="s">
        <v>5018</v>
      </c>
      <c r="K2606" s="258" t="s">
        <v>5019</v>
      </c>
      <c r="L2606" s="259">
        <v>45226</v>
      </c>
      <c r="M2606" s="258" t="s">
        <v>20</v>
      </c>
    </row>
    <row r="2607" spans="1:13" x14ac:dyDescent="0.25">
      <c r="A2607" s="260" t="s">
        <v>3538</v>
      </c>
      <c r="B2607" s="260" t="s">
        <v>3539</v>
      </c>
      <c r="C2607" s="260" t="s">
        <v>2138</v>
      </c>
      <c r="D2607" s="260" t="s">
        <v>40</v>
      </c>
      <c r="E2607" s="260" t="s">
        <v>17</v>
      </c>
      <c r="F2607" s="260" t="s">
        <v>17</v>
      </c>
      <c r="G2607" s="260" t="s">
        <v>22</v>
      </c>
      <c r="H2607" s="260">
        <v>3</v>
      </c>
      <c r="I2607" s="260" t="s">
        <v>17</v>
      </c>
      <c r="J2607" s="260" t="s">
        <v>17</v>
      </c>
      <c r="K2607" s="260" t="s">
        <v>5020</v>
      </c>
      <c r="L2607" s="261">
        <v>45226</v>
      </c>
      <c r="M2607" s="260" t="s">
        <v>20</v>
      </c>
    </row>
    <row r="2608" spans="1:13" x14ac:dyDescent="0.25">
      <c r="A2608" s="258" t="s">
        <v>3538</v>
      </c>
      <c r="B2608" s="258" t="s">
        <v>3539</v>
      </c>
      <c r="C2608" s="258" t="s">
        <v>2138</v>
      </c>
      <c r="D2608" s="258" t="s">
        <v>854</v>
      </c>
      <c r="E2608" s="258">
        <v>51</v>
      </c>
      <c r="F2608" s="258" t="s">
        <v>5015</v>
      </c>
      <c r="G2608" s="258" t="s">
        <v>1219</v>
      </c>
      <c r="H2608" s="258">
        <v>2</v>
      </c>
      <c r="I2608" s="258" t="s">
        <v>5021</v>
      </c>
      <c r="J2608" s="258" t="s">
        <v>5022</v>
      </c>
      <c r="K2608" s="258" t="s">
        <v>5023</v>
      </c>
      <c r="L2608" s="259">
        <v>45226</v>
      </c>
      <c r="M2608" s="258" t="s">
        <v>20</v>
      </c>
    </row>
    <row r="2609" spans="1:13" x14ac:dyDescent="0.25">
      <c r="A2609" s="260" t="s">
        <v>3538</v>
      </c>
      <c r="B2609" s="260" t="s">
        <v>3539</v>
      </c>
      <c r="C2609" s="260" t="s">
        <v>2138</v>
      </c>
      <c r="D2609" s="260" t="s">
        <v>544</v>
      </c>
      <c r="E2609" s="260">
        <v>600000</v>
      </c>
      <c r="F2609" s="260" t="s">
        <v>5015</v>
      </c>
      <c r="G2609" s="260" t="s">
        <v>1219</v>
      </c>
      <c r="H2609" s="260">
        <v>2</v>
      </c>
      <c r="I2609" s="260" t="s">
        <v>5024</v>
      </c>
      <c r="J2609" s="260" t="s">
        <v>5025</v>
      </c>
      <c r="K2609" s="260" t="s">
        <v>5026</v>
      </c>
      <c r="L2609" s="261">
        <v>45226</v>
      </c>
      <c r="M2609" s="260" t="s">
        <v>20</v>
      </c>
    </row>
    <row r="2610" spans="1:13" x14ac:dyDescent="0.25">
      <c r="A2610" s="258" t="s">
        <v>3538</v>
      </c>
      <c r="B2610" s="258" t="s">
        <v>3539</v>
      </c>
      <c r="C2610" s="258" t="s">
        <v>2138</v>
      </c>
      <c r="D2610" s="258" t="s">
        <v>1193</v>
      </c>
      <c r="E2610" s="258">
        <v>1100000</v>
      </c>
      <c r="F2610" s="258" t="s">
        <v>5027</v>
      </c>
      <c r="G2610" s="258" t="s">
        <v>1219</v>
      </c>
      <c r="H2610" s="258">
        <v>2</v>
      </c>
      <c r="I2610" s="258" t="s">
        <v>5012</v>
      </c>
      <c r="J2610" s="258" t="s">
        <v>5028</v>
      </c>
      <c r="K2610" s="258" t="s">
        <v>5029</v>
      </c>
      <c r="L2610" s="259">
        <v>45226</v>
      </c>
      <c r="M2610" s="258" t="s">
        <v>20</v>
      </c>
    </row>
    <row r="2611" spans="1:13" x14ac:dyDescent="0.25">
      <c r="A2611" s="260" t="s">
        <v>3538</v>
      </c>
      <c r="B2611" s="260" t="s">
        <v>3539</v>
      </c>
      <c r="C2611" s="260" t="s">
        <v>2138</v>
      </c>
      <c r="D2611" s="260" t="s">
        <v>569</v>
      </c>
      <c r="E2611" s="260">
        <v>700000</v>
      </c>
      <c r="F2611" s="260" t="s">
        <v>5015</v>
      </c>
      <c r="G2611" s="260" t="s">
        <v>1219</v>
      </c>
      <c r="H2611" s="260">
        <v>2</v>
      </c>
      <c r="I2611" s="260" t="s">
        <v>5012</v>
      </c>
      <c r="J2611" s="260" t="s">
        <v>5030</v>
      </c>
      <c r="K2611" s="260" t="s">
        <v>5031</v>
      </c>
      <c r="L2611" s="261">
        <v>45226</v>
      </c>
      <c r="M2611" s="260" t="s">
        <v>20</v>
      </c>
    </row>
    <row r="2612" spans="1:13" x14ac:dyDescent="0.25">
      <c r="A2612" s="258" t="s">
        <v>3538</v>
      </c>
      <c r="B2612" s="258" t="s">
        <v>3539</v>
      </c>
      <c r="C2612" s="258" t="s">
        <v>2138</v>
      </c>
      <c r="D2612" s="258" t="s">
        <v>562</v>
      </c>
      <c r="E2612" s="258">
        <v>600000</v>
      </c>
      <c r="F2612" s="258" t="s">
        <v>5015</v>
      </c>
      <c r="G2612" s="258" t="s">
        <v>1219</v>
      </c>
      <c r="H2612" s="258">
        <v>2</v>
      </c>
      <c r="I2612" s="258" t="s">
        <v>5012</v>
      </c>
      <c r="J2612" s="258" t="s">
        <v>5032</v>
      </c>
      <c r="K2612" s="258" t="s">
        <v>5033</v>
      </c>
      <c r="L2612" s="259">
        <v>45226</v>
      </c>
      <c r="M2612" s="258" t="s">
        <v>20</v>
      </c>
    </row>
    <row r="2613" spans="1:13" x14ac:dyDescent="0.25">
      <c r="A2613" s="260" t="s">
        <v>3538</v>
      </c>
      <c r="B2613" s="260" t="s">
        <v>3539</v>
      </c>
      <c r="C2613" s="260" t="s">
        <v>2138</v>
      </c>
      <c r="D2613" s="260" t="s">
        <v>567</v>
      </c>
      <c r="E2613" s="260">
        <v>0</v>
      </c>
      <c r="F2613" s="260" t="s">
        <v>5015</v>
      </c>
      <c r="G2613" s="260" t="s">
        <v>1219</v>
      </c>
      <c r="H2613" s="260">
        <v>2</v>
      </c>
      <c r="I2613" s="260" t="s">
        <v>5012</v>
      </c>
      <c r="J2613" s="260" t="s">
        <v>5032</v>
      </c>
      <c r="K2613" s="260" t="s">
        <v>5034</v>
      </c>
      <c r="L2613" s="261">
        <v>45226</v>
      </c>
      <c r="M2613" s="260" t="s">
        <v>20</v>
      </c>
    </row>
    <row r="2614" spans="1:13" x14ac:dyDescent="0.25">
      <c r="A2614" s="258" t="s">
        <v>3538</v>
      </c>
      <c r="B2614" s="258" t="s">
        <v>3539</v>
      </c>
      <c r="C2614" s="258" t="s">
        <v>2138</v>
      </c>
      <c r="D2614" s="258" t="s">
        <v>558</v>
      </c>
      <c r="E2614" s="258">
        <v>0</v>
      </c>
      <c r="F2614" s="258" t="s">
        <v>5015</v>
      </c>
      <c r="G2614" s="258" t="s">
        <v>1219</v>
      </c>
      <c r="H2614" s="258">
        <v>2</v>
      </c>
      <c r="I2614" s="258" t="s">
        <v>5035</v>
      </c>
      <c r="J2614" s="258" t="s">
        <v>5032</v>
      </c>
      <c r="K2614" s="258" t="s">
        <v>5036</v>
      </c>
      <c r="L2614" s="259">
        <v>45226</v>
      </c>
      <c r="M2614" s="258" t="s">
        <v>20</v>
      </c>
    </row>
    <row r="2615" spans="1:13" x14ac:dyDescent="0.25">
      <c r="A2615" s="260" t="s">
        <v>3538</v>
      </c>
      <c r="B2615" s="260" t="s">
        <v>3539</v>
      </c>
      <c r="C2615" s="260" t="s">
        <v>2138</v>
      </c>
      <c r="D2615" s="260" t="s">
        <v>47</v>
      </c>
      <c r="E2615" s="260">
        <v>4</v>
      </c>
      <c r="F2615" s="260" t="s">
        <v>5037</v>
      </c>
      <c r="G2615" s="260" t="s">
        <v>1219</v>
      </c>
      <c r="H2615" s="260">
        <v>2</v>
      </c>
      <c r="I2615" s="260" t="s">
        <v>5012</v>
      </c>
      <c r="J2615" s="260" t="s">
        <v>5038</v>
      </c>
      <c r="K2615" s="260" t="s">
        <v>5039</v>
      </c>
      <c r="L2615" s="261">
        <v>45226</v>
      </c>
      <c r="M2615" s="260" t="s">
        <v>20</v>
      </c>
    </row>
    <row r="2616" spans="1:13" x14ac:dyDescent="0.25">
      <c r="A2616" s="258" t="s">
        <v>3538</v>
      </c>
      <c r="B2616" s="258" t="s">
        <v>3539</v>
      </c>
      <c r="C2616" s="258" t="s">
        <v>2138</v>
      </c>
      <c r="D2616" s="258" t="s">
        <v>26</v>
      </c>
      <c r="E2616" s="258" t="s">
        <v>17</v>
      </c>
      <c r="F2616" s="258" t="s">
        <v>17</v>
      </c>
      <c r="G2616" s="258" t="s">
        <v>17</v>
      </c>
      <c r="H2616" s="258" t="s">
        <v>17</v>
      </c>
      <c r="I2616" s="258" t="s">
        <v>17</v>
      </c>
      <c r="J2616" s="258" t="s">
        <v>5040</v>
      </c>
      <c r="K2616" s="258" t="s">
        <v>5041</v>
      </c>
      <c r="L2616" s="259">
        <v>45226</v>
      </c>
      <c r="M2616" s="258" t="s">
        <v>20</v>
      </c>
    </row>
    <row r="2617" spans="1:13" x14ac:dyDescent="0.25">
      <c r="A2617" s="260" t="s">
        <v>3538</v>
      </c>
      <c r="B2617" s="260" t="s">
        <v>3539</v>
      </c>
      <c r="C2617" s="260" t="s">
        <v>2138</v>
      </c>
      <c r="D2617" s="260" t="s">
        <v>28</v>
      </c>
      <c r="E2617" s="260" t="s">
        <v>17</v>
      </c>
      <c r="F2617" s="260" t="s">
        <v>17</v>
      </c>
      <c r="G2617" s="260" t="s">
        <v>17</v>
      </c>
      <c r="H2617" s="260" t="s">
        <v>17</v>
      </c>
      <c r="I2617" s="260" t="s">
        <v>17</v>
      </c>
      <c r="J2617" s="260" t="s">
        <v>5040</v>
      </c>
      <c r="K2617" s="260" t="s">
        <v>5042</v>
      </c>
      <c r="L2617" s="261">
        <v>45226</v>
      </c>
      <c r="M2617" s="260" t="s">
        <v>20</v>
      </c>
    </row>
    <row r="2618" spans="1:13" x14ac:dyDescent="0.25">
      <c r="A2618" s="258" t="s">
        <v>3538</v>
      </c>
      <c r="B2618" s="258" t="s">
        <v>3539</v>
      </c>
      <c r="C2618" s="258" t="s">
        <v>2138</v>
      </c>
      <c r="D2618" s="258" t="s">
        <v>38</v>
      </c>
      <c r="E2618" s="258" t="s">
        <v>17</v>
      </c>
      <c r="F2618" s="258" t="s">
        <v>17</v>
      </c>
      <c r="G2618" s="258" t="s">
        <v>17</v>
      </c>
      <c r="H2618" s="258" t="s">
        <v>17</v>
      </c>
      <c r="I2618" s="258" t="s">
        <v>17</v>
      </c>
      <c r="J2618" s="258" t="s">
        <v>5040</v>
      </c>
      <c r="K2618" s="258" t="s">
        <v>5043</v>
      </c>
      <c r="L2618" s="259">
        <v>45226</v>
      </c>
      <c r="M2618" s="258" t="s">
        <v>20</v>
      </c>
    </row>
    <row r="2619" spans="1:13" x14ac:dyDescent="0.25">
      <c r="A2619" s="260" t="s">
        <v>3538</v>
      </c>
      <c r="B2619" s="260" t="s">
        <v>3539</v>
      </c>
      <c r="C2619" s="260" t="s">
        <v>2138</v>
      </c>
      <c r="D2619" s="260" t="s">
        <v>16</v>
      </c>
      <c r="E2619" s="260">
        <v>28070</v>
      </c>
      <c r="F2619" s="260" t="s">
        <v>5044</v>
      </c>
      <c r="G2619" s="260" t="s">
        <v>22</v>
      </c>
      <c r="H2619" s="260">
        <v>3</v>
      </c>
      <c r="I2619" s="260" t="s">
        <v>5045</v>
      </c>
      <c r="J2619" s="260" t="s">
        <v>5046</v>
      </c>
      <c r="K2619" s="260" t="s">
        <v>5047</v>
      </c>
      <c r="L2619" s="261">
        <v>45226</v>
      </c>
      <c r="M2619" s="260" t="s">
        <v>20</v>
      </c>
    </row>
    <row r="2620" spans="1:13" x14ac:dyDescent="0.25">
      <c r="A2620" s="258" t="s">
        <v>3538</v>
      </c>
      <c r="B2620" s="258" t="s">
        <v>3539</v>
      </c>
      <c r="C2620" s="258" t="s">
        <v>2138</v>
      </c>
      <c r="D2620" s="258" t="s">
        <v>21</v>
      </c>
      <c r="E2620" s="258" t="s">
        <v>17</v>
      </c>
      <c r="F2620" s="258" t="s">
        <v>17</v>
      </c>
      <c r="G2620" s="258" t="s">
        <v>17</v>
      </c>
      <c r="H2620" s="258" t="s">
        <v>17</v>
      </c>
      <c r="I2620" s="258" t="s">
        <v>17</v>
      </c>
      <c r="J2620" s="258" t="s">
        <v>5040</v>
      </c>
      <c r="K2620" s="258" t="s">
        <v>5048</v>
      </c>
      <c r="L2620" s="259">
        <v>45226</v>
      </c>
      <c r="M2620" s="258" t="s">
        <v>20</v>
      </c>
    </row>
    <row r="2621" spans="1:13" x14ac:dyDescent="0.25">
      <c r="A2621" s="260" t="s">
        <v>3538</v>
      </c>
      <c r="B2621" s="260" t="s">
        <v>3539</v>
      </c>
      <c r="C2621" s="260" t="s">
        <v>2138</v>
      </c>
      <c r="D2621" s="260" t="s">
        <v>1053</v>
      </c>
      <c r="E2621" s="260" t="s">
        <v>17</v>
      </c>
      <c r="F2621" s="260" t="s">
        <v>17</v>
      </c>
      <c r="G2621" s="260" t="s">
        <v>17</v>
      </c>
      <c r="H2621" s="260" t="s">
        <v>17</v>
      </c>
      <c r="I2621" s="260" t="s">
        <v>17</v>
      </c>
      <c r="J2621" s="260" t="s">
        <v>5040</v>
      </c>
      <c r="K2621" s="260" t="s">
        <v>5049</v>
      </c>
      <c r="L2621" s="261">
        <v>45226</v>
      </c>
      <c r="M2621" s="260" t="s">
        <v>20</v>
      </c>
    </row>
    <row r="2622" spans="1:13" x14ac:dyDescent="0.25">
      <c r="A2622" s="258" t="s">
        <v>3538</v>
      </c>
      <c r="B2622" s="258" t="s">
        <v>3539</v>
      </c>
      <c r="C2622" s="258" t="s">
        <v>2138</v>
      </c>
      <c r="D2622" s="258" t="s">
        <v>24</v>
      </c>
      <c r="E2622" s="258" t="s">
        <v>17</v>
      </c>
      <c r="F2622" s="258" t="s">
        <v>17</v>
      </c>
      <c r="G2622" s="258" t="s">
        <v>17</v>
      </c>
      <c r="H2622" s="258" t="s">
        <v>17</v>
      </c>
      <c r="I2622" s="258" t="s">
        <v>17</v>
      </c>
      <c r="J2622" s="258" t="s">
        <v>5040</v>
      </c>
      <c r="K2622" s="258" t="s">
        <v>5050</v>
      </c>
      <c r="L2622" s="259">
        <v>45226</v>
      </c>
      <c r="M2622" s="258" t="s">
        <v>20</v>
      </c>
    </row>
    <row r="2623" spans="1:13" x14ac:dyDescent="0.25">
      <c r="A2623" s="260" t="s">
        <v>2515</v>
      </c>
      <c r="B2623" s="260" t="s">
        <v>2516</v>
      </c>
      <c r="C2623" s="260" t="s">
        <v>2517</v>
      </c>
      <c r="D2623" s="260" t="s">
        <v>1297</v>
      </c>
      <c r="E2623" s="260">
        <v>226754208</v>
      </c>
      <c r="F2623" s="260" t="s">
        <v>5051</v>
      </c>
      <c r="G2623" s="260" t="s">
        <v>1219</v>
      </c>
      <c r="H2623" s="260">
        <v>2</v>
      </c>
      <c r="I2623" s="260" t="s">
        <v>5052</v>
      </c>
      <c r="J2623" s="260" t="s">
        <v>5053</v>
      </c>
      <c r="K2623" s="260" t="s">
        <v>5054</v>
      </c>
      <c r="L2623" s="261">
        <v>45226</v>
      </c>
      <c r="M2623" s="260" t="s">
        <v>20</v>
      </c>
    </row>
    <row r="2624" spans="1:13" x14ac:dyDescent="0.25">
      <c r="A2624" s="258" t="s">
        <v>2515</v>
      </c>
      <c r="B2624" s="258" t="s">
        <v>2516</v>
      </c>
      <c r="C2624" s="258" t="s">
        <v>2517</v>
      </c>
      <c r="D2624" s="258" t="s">
        <v>927</v>
      </c>
      <c r="E2624" s="258">
        <v>37508</v>
      </c>
      <c r="F2624" s="258" t="s">
        <v>5055</v>
      </c>
      <c r="G2624" s="258" t="s">
        <v>66</v>
      </c>
      <c r="H2624" s="258">
        <v>1</v>
      </c>
      <c r="I2624" s="258" t="s">
        <v>5056</v>
      </c>
      <c r="J2624" s="258" t="s">
        <v>5057</v>
      </c>
      <c r="K2624" s="258" t="s">
        <v>5058</v>
      </c>
      <c r="L2624" s="259">
        <v>45226</v>
      </c>
      <c r="M2624" s="258" t="s">
        <v>526</v>
      </c>
    </row>
    <row r="2625" spans="1:13" x14ac:dyDescent="0.25">
      <c r="A2625" s="260" t="s">
        <v>2515</v>
      </c>
      <c r="B2625" s="260" t="s">
        <v>2516</v>
      </c>
      <c r="C2625" s="260" t="s">
        <v>2517</v>
      </c>
      <c r="D2625" s="260" t="s">
        <v>40</v>
      </c>
      <c r="E2625" s="260" t="s">
        <v>17</v>
      </c>
      <c r="F2625" s="260" t="s">
        <v>17</v>
      </c>
      <c r="G2625" s="260" t="s">
        <v>17</v>
      </c>
      <c r="H2625" s="260" t="s">
        <v>17</v>
      </c>
      <c r="I2625" s="260" t="s">
        <v>17</v>
      </c>
      <c r="J2625" s="260" t="s">
        <v>5040</v>
      </c>
      <c r="K2625" s="260" t="s">
        <v>5059</v>
      </c>
      <c r="L2625" s="261">
        <v>45226</v>
      </c>
      <c r="M2625" s="260" t="s">
        <v>526</v>
      </c>
    </row>
    <row r="2626" spans="1:13" x14ac:dyDescent="0.25">
      <c r="A2626" s="258" t="s">
        <v>2515</v>
      </c>
      <c r="B2626" s="258" t="s">
        <v>2516</v>
      </c>
      <c r="C2626" s="258" t="s">
        <v>2517</v>
      </c>
      <c r="D2626" s="258" t="s">
        <v>1193</v>
      </c>
      <c r="E2626" s="258">
        <v>0</v>
      </c>
      <c r="F2626" s="258" t="s">
        <v>5060</v>
      </c>
      <c r="G2626" s="258" t="s">
        <v>1219</v>
      </c>
      <c r="H2626" s="258">
        <v>2</v>
      </c>
      <c r="I2626" s="258" t="s">
        <v>5061</v>
      </c>
      <c r="J2626" s="258" t="s">
        <v>5062</v>
      </c>
      <c r="K2626" s="258" t="s">
        <v>5063</v>
      </c>
      <c r="L2626" s="259">
        <v>45226</v>
      </c>
      <c r="M2626" s="258" t="s">
        <v>526</v>
      </c>
    </row>
    <row r="2627" spans="1:13" x14ac:dyDescent="0.25">
      <c r="A2627" s="260" t="s">
        <v>2515</v>
      </c>
      <c r="B2627" s="260" t="s">
        <v>2516</v>
      </c>
      <c r="C2627" s="260" t="s">
        <v>2517</v>
      </c>
      <c r="D2627" s="260" t="s">
        <v>569</v>
      </c>
      <c r="E2627" s="260">
        <v>1800000</v>
      </c>
      <c r="F2627" s="260" t="s">
        <v>5060</v>
      </c>
      <c r="G2627" s="260" t="s">
        <v>1219</v>
      </c>
      <c r="H2627" s="260">
        <v>2</v>
      </c>
      <c r="I2627" s="260" t="s">
        <v>5061</v>
      </c>
      <c r="J2627" s="260" t="s">
        <v>5062</v>
      </c>
      <c r="K2627" s="260" t="s">
        <v>5064</v>
      </c>
      <c r="L2627" s="261">
        <v>45226</v>
      </c>
      <c r="M2627" s="260" t="s">
        <v>526</v>
      </c>
    </row>
    <row r="2628" spans="1:13" x14ac:dyDescent="0.25">
      <c r="A2628" s="258" t="s">
        <v>2515</v>
      </c>
      <c r="B2628" s="258" t="s">
        <v>2516</v>
      </c>
      <c r="C2628" s="258" t="s">
        <v>2517</v>
      </c>
      <c r="D2628" s="258" t="s">
        <v>558</v>
      </c>
      <c r="E2628" s="258">
        <v>0</v>
      </c>
      <c r="F2628" s="258" t="s">
        <v>5060</v>
      </c>
      <c r="G2628" s="258" t="s">
        <v>1219</v>
      </c>
      <c r="H2628" s="258">
        <v>2</v>
      </c>
      <c r="I2628" s="258" t="s">
        <v>5065</v>
      </c>
      <c r="J2628" s="258" t="s">
        <v>5062</v>
      </c>
      <c r="K2628" s="258" t="s">
        <v>5066</v>
      </c>
      <c r="L2628" s="259">
        <v>45226</v>
      </c>
      <c r="M2628" s="258" t="s">
        <v>526</v>
      </c>
    </row>
    <row r="2629" spans="1:13" x14ac:dyDescent="0.25">
      <c r="A2629" s="260" t="s">
        <v>2515</v>
      </c>
      <c r="B2629" s="260" t="s">
        <v>2516</v>
      </c>
      <c r="C2629" s="260" t="s">
        <v>2517</v>
      </c>
      <c r="D2629" s="260" t="s">
        <v>47</v>
      </c>
      <c r="E2629" s="260">
        <v>4</v>
      </c>
      <c r="F2629" s="260" t="s">
        <v>5060</v>
      </c>
      <c r="G2629" s="260" t="s">
        <v>1219</v>
      </c>
      <c r="H2629" s="260">
        <v>2</v>
      </c>
      <c r="I2629" s="260" t="s">
        <v>5067</v>
      </c>
      <c r="J2629" s="260" t="s">
        <v>4843</v>
      </c>
      <c r="K2629" s="260" t="s">
        <v>5068</v>
      </c>
      <c r="L2629" s="261">
        <v>45226</v>
      </c>
      <c r="M2629" s="260" t="s">
        <v>526</v>
      </c>
    </row>
    <row r="2630" spans="1:13" x14ac:dyDescent="0.25">
      <c r="A2630" s="258" t="s">
        <v>2515</v>
      </c>
      <c r="B2630" s="258" t="s">
        <v>2516</v>
      </c>
      <c r="C2630" s="258" t="s">
        <v>2517</v>
      </c>
      <c r="D2630" s="258" t="s">
        <v>26</v>
      </c>
      <c r="E2630" s="258" t="s">
        <v>17</v>
      </c>
      <c r="F2630" s="258" t="s">
        <v>17</v>
      </c>
      <c r="G2630" s="258" t="s">
        <v>17</v>
      </c>
      <c r="H2630" s="258" t="s">
        <v>17</v>
      </c>
      <c r="I2630" s="258" t="s">
        <v>17</v>
      </c>
      <c r="J2630" s="258" t="s">
        <v>5069</v>
      </c>
      <c r="K2630" s="258" t="s">
        <v>5070</v>
      </c>
      <c r="L2630" s="259">
        <v>45226</v>
      </c>
      <c r="M2630" s="258" t="s">
        <v>526</v>
      </c>
    </row>
    <row r="2631" spans="1:13" x14ac:dyDescent="0.25">
      <c r="A2631" s="260" t="s">
        <v>2515</v>
      </c>
      <c r="B2631" s="260" t="s">
        <v>2516</v>
      </c>
      <c r="C2631" s="260" t="s">
        <v>2517</v>
      </c>
      <c r="D2631" s="260" t="s">
        <v>28</v>
      </c>
      <c r="E2631" s="260" t="s">
        <v>17</v>
      </c>
      <c r="F2631" s="260" t="s">
        <v>17</v>
      </c>
      <c r="G2631" s="260" t="s">
        <v>17</v>
      </c>
      <c r="H2631" s="260" t="s">
        <v>17</v>
      </c>
      <c r="I2631" s="260" t="s">
        <v>17</v>
      </c>
      <c r="J2631" s="260" t="s">
        <v>5069</v>
      </c>
      <c r="K2631" s="260" t="s">
        <v>5071</v>
      </c>
      <c r="L2631" s="261">
        <v>45226</v>
      </c>
      <c r="M2631" s="260" t="s">
        <v>526</v>
      </c>
    </row>
    <row r="2632" spans="1:13" x14ac:dyDescent="0.25">
      <c r="A2632" s="258" t="s">
        <v>2515</v>
      </c>
      <c r="B2632" s="258" t="s">
        <v>2516</v>
      </c>
      <c r="C2632" s="258" t="s">
        <v>2517</v>
      </c>
      <c r="D2632" s="258" t="s">
        <v>38</v>
      </c>
      <c r="E2632" s="258" t="s">
        <v>17</v>
      </c>
      <c r="F2632" s="258" t="s">
        <v>17</v>
      </c>
      <c r="G2632" s="258" t="s">
        <v>17</v>
      </c>
      <c r="H2632" s="258" t="s">
        <v>17</v>
      </c>
      <c r="I2632" s="258" t="s">
        <v>17</v>
      </c>
      <c r="J2632" s="258" t="s">
        <v>5069</v>
      </c>
      <c r="K2632" s="258" t="s">
        <v>5072</v>
      </c>
      <c r="L2632" s="259">
        <v>45226</v>
      </c>
      <c r="M2632" s="258" t="s">
        <v>526</v>
      </c>
    </row>
    <row r="2633" spans="1:13" x14ac:dyDescent="0.25">
      <c r="A2633" s="260" t="s">
        <v>2515</v>
      </c>
      <c r="B2633" s="260" t="s">
        <v>2516</v>
      </c>
      <c r="C2633" s="260" t="s">
        <v>2517</v>
      </c>
      <c r="D2633" s="260" t="s">
        <v>16</v>
      </c>
      <c r="E2633" s="260" t="s">
        <v>17</v>
      </c>
      <c r="F2633" s="260" t="s">
        <v>17</v>
      </c>
      <c r="G2633" s="260" t="s">
        <v>17</v>
      </c>
      <c r="H2633" s="260" t="s">
        <v>17</v>
      </c>
      <c r="I2633" s="260" t="s">
        <v>17</v>
      </c>
      <c r="J2633" s="260" t="s">
        <v>5069</v>
      </c>
      <c r="K2633" s="260" t="s">
        <v>5073</v>
      </c>
      <c r="L2633" s="261">
        <v>45226</v>
      </c>
      <c r="M2633" s="260" t="s">
        <v>526</v>
      </c>
    </row>
    <row r="2634" spans="1:13" x14ac:dyDescent="0.25">
      <c r="A2634" s="258" t="s">
        <v>2515</v>
      </c>
      <c r="B2634" s="258" t="s">
        <v>2516</v>
      </c>
      <c r="C2634" s="258" t="s">
        <v>2517</v>
      </c>
      <c r="D2634" s="258" t="s">
        <v>21</v>
      </c>
      <c r="E2634" s="258" t="s">
        <v>17</v>
      </c>
      <c r="F2634" s="258" t="s">
        <v>17</v>
      </c>
      <c r="G2634" s="258" t="s">
        <v>17</v>
      </c>
      <c r="H2634" s="258" t="s">
        <v>17</v>
      </c>
      <c r="I2634" s="258" t="s">
        <v>17</v>
      </c>
      <c r="J2634" s="258" t="s">
        <v>5069</v>
      </c>
      <c r="K2634" s="258" t="s">
        <v>5074</v>
      </c>
      <c r="L2634" s="259">
        <v>45226</v>
      </c>
      <c r="M2634" s="258" t="s">
        <v>526</v>
      </c>
    </row>
    <row r="2635" spans="1:13" x14ac:dyDescent="0.25">
      <c r="A2635" s="260" t="s">
        <v>2515</v>
      </c>
      <c r="B2635" s="260" t="s">
        <v>2516</v>
      </c>
      <c r="C2635" s="260" t="s">
        <v>2517</v>
      </c>
      <c r="D2635" s="260" t="s">
        <v>1053</v>
      </c>
      <c r="E2635" s="260" t="s">
        <v>17</v>
      </c>
      <c r="F2635" s="260" t="s">
        <v>17</v>
      </c>
      <c r="G2635" s="260" t="s">
        <v>17</v>
      </c>
      <c r="H2635" s="260" t="s">
        <v>17</v>
      </c>
      <c r="I2635" s="260" t="s">
        <v>17</v>
      </c>
      <c r="J2635" s="260" t="s">
        <v>5069</v>
      </c>
      <c r="K2635" s="260" t="s">
        <v>5075</v>
      </c>
      <c r="L2635" s="261">
        <v>45226</v>
      </c>
      <c r="M2635" s="260" t="s">
        <v>526</v>
      </c>
    </row>
    <row r="2636" spans="1:13" x14ac:dyDescent="0.25">
      <c r="A2636" s="258" t="s">
        <v>2515</v>
      </c>
      <c r="B2636" s="258" t="s">
        <v>2516</v>
      </c>
      <c r="C2636" s="258" t="s">
        <v>2517</v>
      </c>
      <c r="D2636" s="258" t="s">
        <v>24</v>
      </c>
      <c r="E2636" s="258" t="s">
        <v>17</v>
      </c>
      <c r="F2636" s="258" t="s">
        <v>17</v>
      </c>
      <c r="G2636" s="258" t="s">
        <v>17</v>
      </c>
      <c r="H2636" s="258" t="s">
        <v>17</v>
      </c>
      <c r="I2636" s="258" t="s">
        <v>17</v>
      </c>
      <c r="J2636" s="258" t="s">
        <v>5076</v>
      </c>
      <c r="K2636" s="258" t="s">
        <v>5077</v>
      </c>
      <c r="L2636" s="259">
        <v>45226</v>
      </c>
      <c r="M2636" s="258" t="s">
        <v>526</v>
      </c>
    </row>
    <row r="2637" spans="1:13" x14ac:dyDescent="0.25">
      <c r="A2637" s="260" t="s">
        <v>717</v>
      </c>
      <c r="B2637" s="260" t="s">
        <v>718</v>
      </c>
      <c r="C2637" s="260" t="s">
        <v>719</v>
      </c>
      <c r="D2637" s="260" t="s">
        <v>1297</v>
      </c>
      <c r="E2637" s="260">
        <v>48925837</v>
      </c>
      <c r="F2637" s="260" t="s">
        <v>5078</v>
      </c>
      <c r="G2637" s="260" t="s">
        <v>1219</v>
      </c>
      <c r="H2637" s="260">
        <v>2</v>
      </c>
      <c r="I2637" s="260" t="s">
        <v>5079</v>
      </c>
      <c r="J2637" s="260" t="s">
        <v>5080</v>
      </c>
      <c r="K2637" s="260" t="s">
        <v>5081</v>
      </c>
      <c r="L2637" s="261">
        <v>45226</v>
      </c>
      <c r="M2637" s="260" t="s">
        <v>526</v>
      </c>
    </row>
    <row r="2638" spans="1:13" x14ac:dyDescent="0.25">
      <c r="A2638" s="258" t="s">
        <v>717</v>
      </c>
      <c r="B2638" s="258" t="s">
        <v>718</v>
      </c>
      <c r="C2638" s="258" t="s">
        <v>719</v>
      </c>
      <c r="D2638" s="258" t="s">
        <v>1006</v>
      </c>
      <c r="E2638" s="258">
        <v>7410937</v>
      </c>
      <c r="F2638" s="258" t="s">
        <v>5082</v>
      </c>
      <c r="G2638" s="258" t="s">
        <v>1219</v>
      </c>
      <c r="H2638" s="258">
        <v>2</v>
      </c>
      <c r="I2638" s="258" t="s">
        <v>5083</v>
      </c>
      <c r="J2638" s="258" t="s">
        <v>5084</v>
      </c>
      <c r="K2638" s="258" t="s">
        <v>5085</v>
      </c>
      <c r="L2638" s="259">
        <v>45226</v>
      </c>
      <c r="M2638" s="258" t="s">
        <v>526</v>
      </c>
    </row>
    <row r="2639" spans="1:13" x14ac:dyDescent="0.25">
      <c r="A2639" s="260" t="s">
        <v>717</v>
      </c>
      <c r="B2639" s="260" t="s">
        <v>718</v>
      </c>
      <c r="C2639" s="260" t="s">
        <v>719</v>
      </c>
      <c r="D2639" s="260" t="s">
        <v>932</v>
      </c>
      <c r="E2639" s="260">
        <v>1568237</v>
      </c>
      <c r="F2639" s="260" t="s">
        <v>5086</v>
      </c>
      <c r="G2639" s="260" t="s">
        <v>1219</v>
      </c>
      <c r="H2639" s="260">
        <v>2</v>
      </c>
      <c r="I2639" s="260" t="s">
        <v>5087</v>
      </c>
      <c r="J2639" s="260" t="s">
        <v>5088</v>
      </c>
      <c r="K2639" s="260" t="s">
        <v>5089</v>
      </c>
      <c r="L2639" s="261">
        <v>45226</v>
      </c>
      <c r="M2639" s="260" t="s">
        <v>20</v>
      </c>
    </row>
    <row r="2640" spans="1:13" x14ac:dyDescent="0.25">
      <c r="A2640" s="258" t="s">
        <v>717</v>
      </c>
      <c r="B2640" s="258" t="s">
        <v>718</v>
      </c>
      <c r="C2640" s="258" t="s">
        <v>719</v>
      </c>
      <c r="D2640" s="258" t="s">
        <v>769</v>
      </c>
      <c r="E2640" s="258">
        <v>1568237</v>
      </c>
      <c r="F2640" s="258" t="s">
        <v>5086</v>
      </c>
      <c r="G2640" s="258" t="s">
        <v>1219</v>
      </c>
      <c r="H2640" s="258">
        <v>2</v>
      </c>
      <c r="I2640" s="258" t="s">
        <v>5087</v>
      </c>
      <c r="J2640" s="258" t="s">
        <v>5090</v>
      </c>
      <c r="K2640" s="258" t="s">
        <v>5091</v>
      </c>
      <c r="L2640" s="259">
        <v>45226</v>
      </c>
      <c r="M2640" s="258" t="s">
        <v>20</v>
      </c>
    </row>
    <row r="2641" spans="1:13" x14ac:dyDescent="0.25">
      <c r="A2641" s="260" t="s">
        <v>717</v>
      </c>
      <c r="B2641" s="260" t="s">
        <v>718</v>
      </c>
      <c r="C2641" s="260" t="s">
        <v>719</v>
      </c>
      <c r="D2641" s="260" t="s">
        <v>544</v>
      </c>
      <c r="E2641" s="260">
        <v>1568237</v>
      </c>
      <c r="F2641" s="260" t="s">
        <v>5086</v>
      </c>
      <c r="G2641" s="260" t="s">
        <v>1219</v>
      </c>
      <c r="H2641" s="260">
        <v>2</v>
      </c>
      <c r="I2641" s="260" t="s">
        <v>5087</v>
      </c>
      <c r="J2641" s="260" t="s">
        <v>5092</v>
      </c>
      <c r="K2641" s="260" t="s">
        <v>5093</v>
      </c>
      <c r="L2641" s="261">
        <v>45226</v>
      </c>
      <c r="M2641" s="260" t="s">
        <v>20</v>
      </c>
    </row>
    <row r="2642" spans="1:13" x14ac:dyDescent="0.25">
      <c r="A2642" s="258" t="s">
        <v>717</v>
      </c>
      <c r="B2642" s="258" t="s">
        <v>718</v>
      </c>
      <c r="C2642" s="258" t="s">
        <v>719</v>
      </c>
      <c r="D2642" s="258" t="s">
        <v>1193</v>
      </c>
      <c r="E2642" s="258">
        <v>5842700</v>
      </c>
      <c r="F2642" s="258" t="s">
        <v>5082</v>
      </c>
      <c r="G2642" s="258" t="s">
        <v>1219</v>
      </c>
      <c r="H2642" s="258">
        <v>2</v>
      </c>
      <c r="I2642" s="258" t="s">
        <v>5083</v>
      </c>
      <c r="J2642" s="258" t="s">
        <v>3384</v>
      </c>
      <c r="K2642" s="258" t="s">
        <v>5094</v>
      </c>
      <c r="L2642" s="259">
        <v>45226</v>
      </c>
      <c r="M2642" s="258" t="s">
        <v>20</v>
      </c>
    </row>
    <row r="2643" spans="1:13" x14ac:dyDescent="0.25">
      <c r="A2643" s="260" t="s">
        <v>717</v>
      </c>
      <c r="B2643" s="260" t="s">
        <v>718</v>
      </c>
      <c r="C2643" s="260" t="s">
        <v>719</v>
      </c>
      <c r="D2643" s="260" t="s">
        <v>569</v>
      </c>
      <c r="E2643" s="260">
        <v>0</v>
      </c>
      <c r="F2643" s="260" t="s">
        <v>5086</v>
      </c>
      <c r="G2643" s="260" t="s">
        <v>1219</v>
      </c>
      <c r="H2643" s="260">
        <v>2</v>
      </c>
      <c r="I2643" s="260" t="s">
        <v>5087</v>
      </c>
      <c r="J2643" s="260" t="s">
        <v>3182</v>
      </c>
      <c r="K2643" s="260" t="s">
        <v>5095</v>
      </c>
      <c r="L2643" s="261">
        <v>45226</v>
      </c>
      <c r="M2643" s="260" t="s">
        <v>20</v>
      </c>
    </row>
    <row r="2644" spans="1:13" x14ac:dyDescent="0.25">
      <c r="A2644" s="258" t="s">
        <v>717</v>
      </c>
      <c r="B2644" s="258" t="s">
        <v>718</v>
      </c>
      <c r="C2644" s="258" t="s">
        <v>719</v>
      </c>
      <c r="D2644" s="258" t="s">
        <v>562</v>
      </c>
      <c r="E2644" s="258">
        <v>1568237</v>
      </c>
      <c r="F2644" s="258" t="s">
        <v>5086</v>
      </c>
      <c r="G2644" s="258" t="s">
        <v>1219</v>
      </c>
      <c r="H2644" s="258">
        <v>2</v>
      </c>
      <c r="I2644" s="258" t="s">
        <v>5087</v>
      </c>
      <c r="J2644" s="258" t="s">
        <v>5096</v>
      </c>
      <c r="K2644" s="258" t="s">
        <v>5097</v>
      </c>
      <c r="L2644" s="259">
        <v>45226</v>
      </c>
      <c r="M2644" s="258" t="s">
        <v>20</v>
      </c>
    </row>
    <row r="2645" spans="1:13" x14ac:dyDescent="0.25">
      <c r="A2645" s="260" t="s">
        <v>717</v>
      </c>
      <c r="B2645" s="260" t="s">
        <v>718</v>
      </c>
      <c r="C2645" s="260" t="s">
        <v>719</v>
      </c>
      <c r="D2645" s="260" t="s">
        <v>567</v>
      </c>
      <c r="E2645" s="260" t="s">
        <v>17</v>
      </c>
      <c r="F2645" s="260" t="s">
        <v>683</v>
      </c>
      <c r="G2645" s="260" t="s">
        <v>22</v>
      </c>
      <c r="H2645" s="260">
        <v>3</v>
      </c>
      <c r="I2645" s="260" t="s">
        <v>17</v>
      </c>
      <c r="J2645" s="260" t="s">
        <v>5098</v>
      </c>
      <c r="K2645" s="260" t="s">
        <v>5099</v>
      </c>
      <c r="L2645" s="261">
        <v>45226</v>
      </c>
      <c r="M2645" s="260" t="s">
        <v>20</v>
      </c>
    </row>
    <row r="2646" spans="1:13" x14ac:dyDescent="0.25">
      <c r="A2646" s="258" t="s">
        <v>717</v>
      </c>
      <c r="B2646" s="258" t="s">
        <v>718</v>
      </c>
      <c r="C2646" s="258" t="s">
        <v>719</v>
      </c>
      <c r="D2646" s="258" t="s">
        <v>558</v>
      </c>
      <c r="E2646" s="258" t="s">
        <v>17</v>
      </c>
      <c r="F2646" s="258" t="s">
        <v>683</v>
      </c>
      <c r="G2646" s="258" t="s">
        <v>22</v>
      </c>
      <c r="H2646" s="258">
        <v>3</v>
      </c>
      <c r="I2646" s="258" t="s">
        <v>17</v>
      </c>
      <c r="J2646" s="258" t="s">
        <v>5098</v>
      </c>
      <c r="K2646" s="258" t="s">
        <v>5100</v>
      </c>
      <c r="L2646" s="259">
        <v>45226</v>
      </c>
      <c r="M2646" s="258" t="s">
        <v>20</v>
      </c>
    </row>
    <row r="2647" spans="1:13" x14ac:dyDescent="0.25">
      <c r="A2647" s="260" t="s">
        <v>717</v>
      </c>
      <c r="B2647" s="260" t="s">
        <v>718</v>
      </c>
      <c r="C2647" s="260" t="s">
        <v>719</v>
      </c>
      <c r="D2647" s="260" t="s">
        <v>47</v>
      </c>
      <c r="E2647" s="260">
        <v>2</v>
      </c>
      <c r="F2647" s="260" t="s">
        <v>5082</v>
      </c>
      <c r="G2647" s="260" t="s">
        <v>1219</v>
      </c>
      <c r="H2647" s="260">
        <v>2</v>
      </c>
      <c r="I2647" s="260" t="s">
        <v>5083</v>
      </c>
      <c r="J2647" s="260" t="s">
        <v>5101</v>
      </c>
      <c r="K2647" s="260" t="s">
        <v>5102</v>
      </c>
      <c r="L2647" s="261">
        <v>45226</v>
      </c>
      <c r="M2647" s="260" t="s">
        <v>526</v>
      </c>
    </row>
    <row r="2648" spans="1:13" x14ac:dyDescent="0.25">
      <c r="A2648" s="258" t="s">
        <v>85</v>
      </c>
      <c r="B2648" s="258" t="s">
        <v>86</v>
      </c>
      <c r="C2648" s="258" t="s">
        <v>87</v>
      </c>
      <c r="D2648" s="258" t="s">
        <v>769</v>
      </c>
      <c r="E2648" s="258">
        <v>6251530</v>
      </c>
      <c r="F2648" s="258" t="s">
        <v>5103</v>
      </c>
      <c r="G2648" s="258" t="s">
        <v>1219</v>
      </c>
      <c r="H2648" s="258">
        <v>2</v>
      </c>
      <c r="I2648" s="258" t="s">
        <v>5104</v>
      </c>
      <c r="J2648" s="258" t="s">
        <v>5105</v>
      </c>
      <c r="K2648" s="258" t="s">
        <v>5106</v>
      </c>
      <c r="L2648" s="259">
        <v>45227</v>
      </c>
      <c r="M2648" s="258" t="s">
        <v>20</v>
      </c>
    </row>
    <row r="2649" spans="1:13" x14ac:dyDescent="0.25">
      <c r="A2649" s="260" t="s">
        <v>1062</v>
      </c>
      <c r="B2649" s="260" t="s">
        <v>1063</v>
      </c>
      <c r="C2649" s="260" t="s">
        <v>329</v>
      </c>
      <c r="D2649" s="260" t="s">
        <v>1006</v>
      </c>
      <c r="E2649" s="260">
        <v>28570693</v>
      </c>
      <c r="F2649" s="260" t="s">
        <v>5107</v>
      </c>
      <c r="G2649" s="260" t="s">
        <v>1219</v>
      </c>
      <c r="H2649" s="260">
        <v>2</v>
      </c>
      <c r="I2649" s="260" t="s">
        <v>5108</v>
      </c>
      <c r="J2649" s="260" t="s">
        <v>5109</v>
      </c>
      <c r="K2649" s="260" t="s">
        <v>5110</v>
      </c>
      <c r="L2649" s="261">
        <v>45227</v>
      </c>
      <c r="M2649" s="260" t="s">
        <v>20</v>
      </c>
    </row>
    <row r="2650" spans="1:13" x14ac:dyDescent="0.25">
      <c r="A2650" s="258" t="s">
        <v>1062</v>
      </c>
      <c r="B2650" s="258" t="s">
        <v>1063</v>
      </c>
      <c r="C2650" s="258" t="s">
        <v>329</v>
      </c>
      <c r="D2650" s="258" t="s">
        <v>932</v>
      </c>
      <c r="E2650" s="258">
        <v>28570693</v>
      </c>
      <c r="F2650" s="258" t="s">
        <v>5107</v>
      </c>
      <c r="G2650" s="258" t="s">
        <v>1219</v>
      </c>
      <c r="H2650" s="258">
        <v>2</v>
      </c>
      <c r="I2650" s="258" t="s">
        <v>5108</v>
      </c>
      <c r="J2650" s="258" t="s">
        <v>5111</v>
      </c>
      <c r="K2650" s="258" t="s">
        <v>5112</v>
      </c>
      <c r="L2650" s="259">
        <v>45227</v>
      </c>
      <c r="M2650" s="258" t="s">
        <v>20</v>
      </c>
    </row>
    <row r="2651" spans="1:13" x14ac:dyDescent="0.25">
      <c r="A2651" s="260" t="s">
        <v>1062</v>
      </c>
      <c r="B2651" s="260" t="s">
        <v>1063</v>
      </c>
      <c r="C2651" s="260" t="s">
        <v>329</v>
      </c>
      <c r="D2651" s="260" t="s">
        <v>544</v>
      </c>
      <c r="E2651" s="260">
        <v>1525000</v>
      </c>
      <c r="F2651" s="260" t="s">
        <v>3900</v>
      </c>
      <c r="G2651" s="260" t="s">
        <v>1219</v>
      </c>
      <c r="H2651" s="260">
        <v>2</v>
      </c>
      <c r="I2651" s="260" t="s">
        <v>3901</v>
      </c>
      <c r="J2651" s="260" t="s">
        <v>5113</v>
      </c>
      <c r="K2651" s="260" t="s">
        <v>5114</v>
      </c>
      <c r="L2651" s="261">
        <v>45227</v>
      </c>
      <c r="M2651" s="260" t="s">
        <v>20</v>
      </c>
    </row>
    <row r="2652" spans="1:13" x14ac:dyDescent="0.25">
      <c r="A2652" s="258" t="s">
        <v>1062</v>
      </c>
      <c r="B2652" s="258" t="s">
        <v>1063</v>
      </c>
      <c r="C2652" s="258" t="s">
        <v>329</v>
      </c>
      <c r="D2652" s="258" t="s">
        <v>1193</v>
      </c>
      <c r="E2652" s="258">
        <v>0</v>
      </c>
      <c r="F2652" s="258" t="s">
        <v>5107</v>
      </c>
      <c r="G2652" s="258" t="s">
        <v>1219</v>
      </c>
      <c r="H2652" s="258">
        <v>2</v>
      </c>
      <c r="I2652" s="258" t="s">
        <v>5115</v>
      </c>
      <c r="J2652" s="258" t="s">
        <v>5116</v>
      </c>
      <c r="K2652" s="258" t="s">
        <v>5117</v>
      </c>
      <c r="L2652" s="259">
        <v>45227</v>
      </c>
      <c r="M2652" s="258" t="s">
        <v>20</v>
      </c>
    </row>
    <row r="2653" spans="1:13" x14ac:dyDescent="0.25">
      <c r="A2653" s="260" t="s">
        <v>1062</v>
      </c>
      <c r="B2653" s="260" t="s">
        <v>1063</v>
      </c>
      <c r="C2653" s="260" t="s">
        <v>329</v>
      </c>
      <c r="D2653" s="260" t="s">
        <v>569</v>
      </c>
      <c r="E2653" s="260">
        <v>27045693</v>
      </c>
      <c r="F2653" s="260" t="s">
        <v>5107</v>
      </c>
      <c r="G2653" s="260" t="s">
        <v>1219</v>
      </c>
      <c r="H2653" s="260">
        <v>2</v>
      </c>
      <c r="I2653" s="260" t="s">
        <v>5115</v>
      </c>
      <c r="J2653" s="260" t="s">
        <v>3182</v>
      </c>
      <c r="K2653" s="260" t="s">
        <v>5118</v>
      </c>
      <c r="L2653" s="261">
        <v>45227</v>
      </c>
      <c r="M2653" s="260" t="s">
        <v>20</v>
      </c>
    </row>
    <row r="2654" spans="1:13" x14ac:dyDescent="0.25">
      <c r="A2654" s="258" t="s">
        <v>1062</v>
      </c>
      <c r="B2654" s="258" t="s">
        <v>1063</v>
      </c>
      <c r="C2654" s="258" t="s">
        <v>329</v>
      </c>
      <c r="D2654" s="258" t="s">
        <v>562</v>
      </c>
      <c r="E2654" s="258">
        <v>1259000</v>
      </c>
      <c r="F2654" s="258" t="s">
        <v>3900</v>
      </c>
      <c r="G2654" s="258" t="s">
        <v>1219</v>
      </c>
      <c r="H2654" s="258">
        <v>2</v>
      </c>
      <c r="I2654" s="258" t="s">
        <v>3901</v>
      </c>
      <c r="J2654" s="258" t="s">
        <v>5119</v>
      </c>
      <c r="K2654" s="258" t="s">
        <v>5120</v>
      </c>
      <c r="L2654" s="259">
        <v>45227</v>
      </c>
      <c r="M2654" s="258" t="s">
        <v>20</v>
      </c>
    </row>
    <row r="2655" spans="1:13" x14ac:dyDescent="0.25">
      <c r="A2655" s="260" t="s">
        <v>1062</v>
      </c>
      <c r="B2655" s="260" t="s">
        <v>1063</v>
      </c>
      <c r="C2655" s="260" t="s">
        <v>329</v>
      </c>
      <c r="D2655" s="260" t="s">
        <v>567</v>
      </c>
      <c r="E2655" s="260">
        <v>266000</v>
      </c>
      <c r="F2655" s="260" t="s">
        <v>3900</v>
      </c>
      <c r="G2655" s="260" t="s">
        <v>1219</v>
      </c>
      <c r="H2655" s="260">
        <v>2</v>
      </c>
      <c r="I2655" s="260" t="s">
        <v>3901</v>
      </c>
      <c r="J2655" s="260" t="s">
        <v>5121</v>
      </c>
      <c r="K2655" s="260" t="s">
        <v>5122</v>
      </c>
      <c r="L2655" s="261">
        <v>45227</v>
      </c>
      <c r="M2655" s="260" t="s">
        <v>20</v>
      </c>
    </row>
    <row r="2656" spans="1:13" x14ac:dyDescent="0.25">
      <c r="A2656" s="258" t="s">
        <v>1062</v>
      </c>
      <c r="B2656" s="258" t="s">
        <v>1063</v>
      </c>
      <c r="C2656" s="258" t="s">
        <v>329</v>
      </c>
      <c r="D2656" s="258" t="s">
        <v>558</v>
      </c>
      <c r="E2656" s="258">
        <v>0</v>
      </c>
      <c r="F2656" s="258" t="s">
        <v>3900</v>
      </c>
      <c r="G2656" s="258" t="s">
        <v>1219</v>
      </c>
      <c r="H2656" s="258">
        <v>2</v>
      </c>
      <c r="I2656" s="258" t="s">
        <v>3901</v>
      </c>
      <c r="J2656" s="258" t="s">
        <v>5123</v>
      </c>
      <c r="K2656" s="258" t="s">
        <v>5124</v>
      </c>
      <c r="L2656" s="259">
        <v>45227</v>
      </c>
      <c r="M2656" s="258" t="s">
        <v>20</v>
      </c>
    </row>
    <row r="2657" spans="1:13" x14ac:dyDescent="0.25">
      <c r="A2657" s="260" t="s">
        <v>1062</v>
      </c>
      <c r="B2657" s="260" t="s">
        <v>1063</v>
      </c>
      <c r="C2657" s="260" t="s">
        <v>329</v>
      </c>
      <c r="D2657" s="260" t="s">
        <v>38</v>
      </c>
      <c r="E2657" s="260">
        <v>940000</v>
      </c>
      <c r="F2657" s="260" t="s">
        <v>3900</v>
      </c>
      <c r="G2657" s="260" t="s">
        <v>1219</v>
      </c>
      <c r="H2657" s="260">
        <v>2</v>
      </c>
      <c r="I2657" s="260" t="s">
        <v>3901</v>
      </c>
      <c r="J2657" s="260" t="s">
        <v>5125</v>
      </c>
      <c r="K2657" s="260" t="s">
        <v>5126</v>
      </c>
      <c r="L2657" s="261">
        <v>45227</v>
      </c>
      <c r="M2657" s="260" t="s">
        <v>20</v>
      </c>
    </row>
    <row r="2658" spans="1:13" x14ac:dyDescent="0.25">
      <c r="A2658" s="258" t="s">
        <v>1048</v>
      </c>
      <c r="B2658" s="258" t="s">
        <v>1049</v>
      </c>
      <c r="C2658" s="258" t="s">
        <v>329</v>
      </c>
      <c r="D2658" s="258" t="s">
        <v>38</v>
      </c>
      <c r="E2658" s="258">
        <v>940000</v>
      </c>
      <c r="F2658" s="258" t="s">
        <v>3900</v>
      </c>
      <c r="G2658" s="258" t="s">
        <v>1219</v>
      </c>
      <c r="H2658" s="258">
        <v>2</v>
      </c>
      <c r="I2658" s="258" t="s">
        <v>3901</v>
      </c>
      <c r="J2658" s="258" t="s">
        <v>3902</v>
      </c>
      <c r="K2658" s="258" t="s">
        <v>5127</v>
      </c>
      <c r="L2658" s="259">
        <v>45227</v>
      </c>
      <c r="M2658" s="258" t="s">
        <v>20</v>
      </c>
    </row>
    <row r="2659" spans="1:13" x14ac:dyDescent="0.25">
      <c r="A2659" s="260" t="s">
        <v>4418</v>
      </c>
      <c r="B2659" s="260" t="s">
        <v>4419</v>
      </c>
      <c r="C2659" s="260" t="s">
        <v>4389</v>
      </c>
      <c r="D2659" s="260" t="s">
        <v>47</v>
      </c>
      <c r="E2659" s="260">
        <v>4</v>
      </c>
      <c r="F2659" s="260" t="s">
        <v>4390</v>
      </c>
      <c r="G2659" s="260" t="s">
        <v>66</v>
      </c>
      <c r="H2659" s="260">
        <v>1</v>
      </c>
      <c r="I2659" s="260" t="s">
        <v>4391</v>
      </c>
      <c r="J2659" s="260" t="s">
        <v>5128</v>
      </c>
      <c r="K2659" s="260" t="s">
        <v>5129</v>
      </c>
      <c r="L2659" s="261">
        <v>45228</v>
      </c>
      <c r="M2659" s="260" t="s">
        <v>526</v>
      </c>
    </row>
    <row r="2660" spans="1:13" x14ac:dyDescent="0.25">
      <c r="A2660" s="258" t="s">
        <v>4418</v>
      </c>
      <c r="B2660" s="258" t="s">
        <v>4419</v>
      </c>
      <c r="C2660" s="258" t="s">
        <v>4389</v>
      </c>
      <c r="D2660" s="258" t="s">
        <v>26</v>
      </c>
      <c r="E2660" s="258" t="s">
        <v>17</v>
      </c>
      <c r="F2660" s="258" t="s">
        <v>17</v>
      </c>
      <c r="G2660" s="258" t="s">
        <v>17</v>
      </c>
      <c r="H2660" s="258" t="s">
        <v>17</v>
      </c>
      <c r="I2660" s="258" t="s">
        <v>17</v>
      </c>
      <c r="J2660" s="258" t="s">
        <v>5130</v>
      </c>
      <c r="K2660" s="258" t="s">
        <v>5131</v>
      </c>
      <c r="L2660" s="259">
        <v>45228</v>
      </c>
      <c r="M2660" s="258" t="s">
        <v>526</v>
      </c>
    </row>
    <row r="2661" spans="1:13" x14ac:dyDescent="0.25">
      <c r="A2661" s="260" t="s">
        <v>4418</v>
      </c>
      <c r="B2661" s="260" t="s">
        <v>4419</v>
      </c>
      <c r="C2661" s="260" t="s">
        <v>4389</v>
      </c>
      <c r="D2661" s="260" t="s">
        <v>38</v>
      </c>
      <c r="E2661" s="260" t="s">
        <v>17</v>
      </c>
      <c r="F2661" s="260" t="s">
        <v>17</v>
      </c>
      <c r="G2661" s="260" t="s">
        <v>17</v>
      </c>
      <c r="H2661" s="260" t="s">
        <v>17</v>
      </c>
      <c r="I2661" s="260" t="s">
        <v>17</v>
      </c>
      <c r="J2661" s="260" t="s">
        <v>5130</v>
      </c>
      <c r="K2661" s="260" t="s">
        <v>5132</v>
      </c>
      <c r="L2661" s="261">
        <v>45228</v>
      </c>
      <c r="M2661" s="260" t="s">
        <v>526</v>
      </c>
    </row>
    <row r="2662" spans="1:13" x14ac:dyDescent="0.25">
      <c r="A2662" s="258" t="s">
        <v>4418</v>
      </c>
      <c r="B2662" s="258" t="s">
        <v>4419</v>
      </c>
      <c r="C2662" s="258" t="s">
        <v>4389</v>
      </c>
      <c r="D2662" s="258" t="s">
        <v>1053</v>
      </c>
      <c r="E2662" s="258" t="s">
        <v>17</v>
      </c>
      <c r="F2662" s="258" t="s">
        <v>17</v>
      </c>
      <c r="G2662" s="258" t="s">
        <v>17</v>
      </c>
      <c r="H2662" s="258" t="s">
        <v>17</v>
      </c>
      <c r="I2662" s="258" t="s">
        <v>17</v>
      </c>
      <c r="J2662" s="258" t="s">
        <v>5130</v>
      </c>
      <c r="K2662" s="258" t="s">
        <v>5133</v>
      </c>
      <c r="L2662" s="259">
        <v>45228</v>
      </c>
      <c r="M2662" s="258" t="s">
        <v>526</v>
      </c>
    </row>
    <row r="2663" spans="1:13" x14ac:dyDescent="0.25">
      <c r="A2663" s="260" t="s">
        <v>4418</v>
      </c>
      <c r="B2663" s="260" t="s">
        <v>4419</v>
      </c>
      <c r="C2663" s="260" t="s">
        <v>4389</v>
      </c>
      <c r="D2663" s="260" t="s">
        <v>24</v>
      </c>
      <c r="E2663" s="260" t="s">
        <v>17</v>
      </c>
      <c r="F2663" s="260" t="s">
        <v>17</v>
      </c>
      <c r="G2663" s="260" t="s">
        <v>17</v>
      </c>
      <c r="H2663" s="260" t="s">
        <v>17</v>
      </c>
      <c r="I2663" s="260" t="s">
        <v>17</v>
      </c>
      <c r="J2663" s="260" t="s">
        <v>5130</v>
      </c>
      <c r="K2663" s="260" t="s">
        <v>5134</v>
      </c>
      <c r="L2663" s="261">
        <v>45228</v>
      </c>
      <c r="M2663" s="260" t="s">
        <v>526</v>
      </c>
    </row>
    <row r="2664" spans="1:13" x14ac:dyDescent="0.25">
      <c r="A2664" s="258" t="s">
        <v>4387</v>
      </c>
      <c r="B2664" s="258" t="s">
        <v>4388</v>
      </c>
      <c r="C2664" s="258" t="s">
        <v>4389</v>
      </c>
      <c r="D2664" s="258" t="s">
        <v>47</v>
      </c>
      <c r="E2664" s="258">
        <v>2</v>
      </c>
      <c r="F2664" s="258" t="s">
        <v>5135</v>
      </c>
      <c r="G2664" s="258" t="s">
        <v>1219</v>
      </c>
      <c r="H2664" s="258">
        <v>2</v>
      </c>
      <c r="I2664" s="258" t="s">
        <v>5136</v>
      </c>
      <c r="J2664" s="258" t="s">
        <v>5137</v>
      </c>
      <c r="K2664" s="258" t="s">
        <v>5138</v>
      </c>
      <c r="L2664" s="259">
        <v>45228</v>
      </c>
      <c r="M2664" s="258" t="s">
        <v>20</v>
      </c>
    </row>
    <row r="2665" spans="1:13" x14ac:dyDescent="0.25">
      <c r="A2665" s="260" t="s">
        <v>4387</v>
      </c>
      <c r="B2665" s="260" t="s">
        <v>4388</v>
      </c>
      <c r="C2665" s="260" t="s">
        <v>4389</v>
      </c>
      <c r="D2665" s="260" t="s">
        <v>26</v>
      </c>
      <c r="E2665" s="260" t="s">
        <v>17</v>
      </c>
      <c r="F2665" s="260" t="s">
        <v>17</v>
      </c>
      <c r="G2665" s="260" t="s">
        <v>17</v>
      </c>
      <c r="H2665" s="260" t="s">
        <v>17</v>
      </c>
      <c r="I2665" s="260" t="s">
        <v>17</v>
      </c>
      <c r="J2665" s="260" t="s">
        <v>4233</v>
      </c>
      <c r="K2665" s="260" t="s">
        <v>5139</v>
      </c>
      <c r="L2665" s="261">
        <v>45228</v>
      </c>
      <c r="M2665" s="260" t="s">
        <v>20</v>
      </c>
    </row>
    <row r="2666" spans="1:13" x14ac:dyDescent="0.25">
      <c r="A2666" s="258" t="s">
        <v>4387</v>
      </c>
      <c r="B2666" s="258" t="s">
        <v>4388</v>
      </c>
      <c r="C2666" s="258" t="s">
        <v>4389</v>
      </c>
      <c r="D2666" s="258" t="s">
        <v>28</v>
      </c>
      <c r="E2666" s="258" t="s">
        <v>17</v>
      </c>
      <c r="F2666" s="258" t="s">
        <v>17</v>
      </c>
      <c r="G2666" s="258" t="s">
        <v>17</v>
      </c>
      <c r="H2666" s="258" t="s">
        <v>17</v>
      </c>
      <c r="I2666" s="258" t="s">
        <v>17</v>
      </c>
      <c r="J2666" s="258" t="s">
        <v>4233</v>
      </c>
      <c r="K2666" s="258" t="s">
        <v>5140</v>
      </c>
      <c r="L2666" s="259">
        <v>45228</v>
      </c>
      <c r="M2666" s="258" t="s">
        <v>20</v>
      </c>
    </row>
    <row r="2667" spans="1:13" x14ac:dyDescent="0.25">
      <c r="A2667" s="260" t="s">
        <v>4387</v>
      </c>
      <c r="B2667" s="260" t="s">
        <v>4388</v>
      </c>
      <c r="C2667" s="260" t="s">
        <v>4389</v>
      </c>
      <c r="D2667" s="260" t="s">
        <v>38</v>
      </c>
      <c r="E2667" s="260" t="s">
        <v>17</v>
      </c>
      <c r="F2667" s="260" t="s">
        <v>17</v>
      </c>
      <c r="G2667" s="260" t="s">
        <v>17</v>
      </c>
      <c r="H2667" s="260" t="s">
        <v>17</v>
      </c>
      <c r="I2667" s="260" t="s">
        <v>17</v>
      </c>
      <c r="J2667" s="260" t="s">
        <v>4233</v>
      </c>
      <c r="K2667" s="260" t="s">
        <v>5141</v>
      </c>
      <c r="L2667" s="261">
        <v>45228</v>
      </c>
      <c r="M2667" s="260" t="s">
        <v>20</v>
      </c>
    </row>
    <row r="2668" spans="1:13" x14ac:dyDescent="0.25">
      <c r="A2668" s="258" t="s">
        <v>4387</v>
      </c>
      <c r="B2668" s="258" t="s">
        <v>4388</v>
      </c>
      <c r="C2668" s="258" t="s">
        <v>4389</v>
      </c>
      <c r="D2668" s="258" t="s">
        <v>1053</v>
      </c>
      <c r="E2668" s="258" t="s">
        <v>17</v>
      </c>
      <c r="F2668" s="258" t="s">
        <v>17</v>
      </c>
      <c r="G2668" s="258" t="s">
        <v>17</v>
      </c>
      <c r="H2668" s="258" t="s">
        <v>17</v>
      </c>
      <c r="I2668" s="258" t="s">
        <v>17</v>
      </c>
      <c r="J2668" s="258" t="s">
        <v>4233</v>
      </c>
      <c r="K2668" s="258" t="s">
        <v>5142</v>
      </c>
      <c r="L2668" s="259">
        <v>45228</v>
      </c>
      <c r="M2668" s="258" t="s">
        <v>20</v>
      </c>
    </row>
    <row r="2669" spans="1:13" x14ac:dyDescent="0.25">
      <c r="A2669" s="260" t="s">
        <v>4387</v>
      </c>
      <c r="B2669" s="260" t="s">
        <v>4388</v>
      </c>
      <c r="C2669" s="260" t="s">
        <v>4389</v>
      </c>
      <c r="D2669" s="260" t="s">
        <v>24</v>
      </c>
      <c r="E2669" s="260" t="s">
        <v>17</v>
      </c>
      <c r="F2669" s="260" t="s">
        <v>17</v>
      </c>
      <c r="G2669" s="260" t="s">
        <v>17</v>
      </c>
      <c r="H2669" s="260" t="s">
        <v>17</v>
      </c>
      <c r="I2669" s="260" t="s">
        <v>17</v>
      </c>
      <c r="J2669" s="260" t="s">
        <v>4233</v>
      </c>
      <c r="K2669" s="260" t="s">
        <v>5143</v>
      </c>
      <c r="L2669" s="261">
        <v>45228</v>
      </c>
      <c r="M2669" s="260" t="s">
        <v>20</v>
      </c>
    </row>
    <row r="2670" spans="1:13" x14ac:dyDescent="0.25">
      <c r="A2670" s="258" t="s">
        <v>1680</v>
      </c>
      <c r="B2670" s="258" t="s">
        <v>1681</v>
      </c>
      <c r="C2670" s="258" t="s">
        <v>1682</v>
      </c>
      <c r="D2670" s="258" t="s">
        <v>932</v>
      </c>
      <c r="E2670" s="258">
        <v>607397</v>
      </c>
      <c r="F2670" s="258" t="s">
        <v>5144</v>
      </c>
      <c r="G2670" s="258" t="s">
        <v>22</v>
      </c>
      <c r="H2670" s="258">
        <v>3</v>
      </c>
      <c r="I2670" s="258" t="s">
        <v>5145</v>
      </c>
      <c r="J2670" s="258" t="s">
        <v>5146</v>
      </c>
      <c r="K2670" s="258" t="s">
        <v>5147</v>
      </c>
      <c r="L2670" s="259">
        <v>45229</v>
      </c>
      <c r="M2670" s="258" t="s">
        <v>526</v>
      </c>
    </row>
    <row r="2671" spans="1:13" x14ac:dyDescent="0.25">
      <c r="A2671" s="260" t="s">
        <v>1680</v>
      </c>
      <c r="B2671" s="260" t="s">
        <v>1681</v>
      </c>
      <c r="C2671" s="260" t="s">
        <v>1682</v>
      </c>
      <c r="D2671" s="260" t="s">
        <v>769</v>
      </c>
      <c r="E2671" s="260">
        <v>607397</v>
      </c>
      <c r="F2671" s="260" t="s">
        <v>5144</v>
      </c>
      <c r="G2671" s="260" t="s">
        <v>22</v>
      </c>
      <c r="H2671" s="260">
        <v>3</v>
      </c>
      <c r="I2671" s="260" t="s">
        <v>5148</v>
      </c>
      <c r="J2671" s="260" t="s">
        <v>5146</v>
      </c>
      <c r="K2671" s="260" t="s">
        <v>5149</v>
      </c>
      <c r="L2671" s="261">
        <v>45229</v>
      </c>
      <c r="M2671" s="260" t="s">
        <v>526</v>
      </c>
    </row>
    <row r="2672" spans="1:13" x14ac:dyDescent="0.25">
      <c r="A2672" s="258" t="s">
        <v>1680</v>
      </c>
      <c r="B2672" s="258" t="s">
        <v>1681</v>
      </c>
      <c r="C2672" s="258" t="s">
        <v>1682</v>
      </c>
      <c r="D2672" s="258" t="s">
        <v>544</v>
      </c>
      <c r="E2672" s="258">
        <v>120528</v>
      </c>
      <c r="F2672" s="258" t="s">
        <v>5150</v>
      </c>
      <c r="G2672" s="258" t="s">
        <v>22</v>
      </c>
      <c r="H2672" s="258">
        <v>3</v>
      </c>
      <c r="I2672" s="258" t="s">
        <v>5151</v>
      </c>
      <c r="J2672" s="258" t="s">
        <v>5152</v>
      </c>
      <c r="K2672" s="258" t="s">
        <v>5153</v>
      </c>
      <c r="L2672" s="259">
        <v>45229</v>
      </c>
      <c r="M2672" s="258" t="s">
        <v>526</v>
      </c>
    </row>
    <row r="2673" spans="1:13" x14ac:dyDescent="0.25">
      <c r="A2673" s="260" t="s">
        <v>1680</v>
      </c>
      <c r="B2673" s="260" t="s">
        <v>1681</v>
      </c>
      <c r="C2673" s="260" t="s">
        <v>1682</v>
      </c>
      <c r="D2673" s="260" t="s">
        <v>569</v>
      </c>
      <c r="E2673" s="260">
        <v>486869</v>
      </c>
      <c r="F2673" s="260" t="s">
        <v>3915</v>
      </c>
      <c r="G2673" s="260" t="s">
        <v>22</v>
      </c>
      <c r="H2673" s="260">
        <v>3</v>
      </c>
      <c r="I2673" s="260" t="s">
        <v>3916</v>
      </c>
      <c r="J2673" s="260" t="s">
        <v>3703</v>
      </c>
      <c r="K2673" s="260" t="s">
        <v>5154</v>
      </c>
      <c r="L2673" s="261">
        <v>45229</v>
      </c>
      <c r="M2673" s="260" t="s">
        <v>526</v>
      </c>
    </row>
    <row r="2674" spans="1:13" x14ac:dyDescent="0.25">
      <c r="A2674" s="258" t="s">
        <v>1680</v>
      </c>
      <c r="B2674" s="258" t="s">
        <v>1681</v>
      </c>
      <c r="C2674" s="258" t="s">
        <v>1682</v>
      </c>
      <c r="D2674" s="258" t="s">
        <v>562</v>
      </c>
      <c r="E2674" s="258">
        <v>120528</v>
      </c>
      <c r="F2674" s="258" t="s">
        <v>5150</v>
      </c>
      <c r="G2674" s="258" t="s">
        <v>22</v>
      </c>
      <c r="H2674" s="258">
        <v>3</v>
      </c>
      <c r="I2674" s="258" t="s">
        <v>5151</v>
      </c>
      <c r="J2674" s="258" t="s">
        <v>5152</v>
      </c>
      <c r="K2674" s="258" t="s">
        <v>5155</v>
      </c>
      <c r="L2674" s="259">
        <v>45229</v>
      </c>
      <c r="M2674" s="258" t="s">
        <v>526</v>
      </c>
    </row>
    <row r="2675" spans="1:13" x14ac:dyDescent="0.25">
      <c r="A2675" s="260" t="s">
        <v>1745</v>
      </c>
      <c r="B2675" s="260" t="s">
        <v>1746</v>
      </c>
      <c r="C2675" s="260" t="s">
        <v>1682</v>
      </c>
      <c r="D2675" s="260" t="s">
        <v>544</v>
      </c>
      <c r="E2675" s="260">
        <v>120528</v>
      </c>
      <c r="F2675" s="260" t="s">
        <v>5150</v>
      </c>
      <c r="G2675" s="260" t="s">
        <v>22</v>
      </c>
      <c r="H2675" s="260">
        <v>3</v>
      </c>
      <c r="I2675" s="260" t="s">
        <v>5151</v>
      </c>
      <c r="J2675" s="260" t="s">
        <v>5152</v>
      </c>
      <c r="K2675" s="260" t="s">
        <v>5156</v>
      </c>
      <c r="L2675" s="261">
        <v>45229</v>
      </c>
      <c r="M2675" s="260" t="s">
        <v>526</v>
      </c>
    </row>
    <row r="2676" spans="1:13" x14ac:dyDescent="0.25">
      <c r="A2676" s="258" t="s">
        <v>1745</v>
      </c>
      <c r="B2676" s="258" t="s">
        <v>1746</v>
      </c>
      <c r="C2676" s="258" t="s">
        <v>1682</v>
      </c>
      <c r="D2676" s="258" t="s">
        <v>562</v>
      </c>
      <c r="E2676" s="258">
        <v>120528</v>
      </c>
      <c r="F2676" s="258" t="s">
        <v>5150</v>
      </c>
      <c r="G2676" s="258" t="s">
        <v>22</v>
      </c>
      <c r="H2676" s="258">
        <v>3</v>
      </c>
      <c r="I2676" s="258" t="s">
        <v>5151</v>
      </c>
      <c r="J2676" s="258" t="s">
        <v>5157</v>
      </c>
      <c r="K2676" s="258" t="s">
        <v>5158</v>
      </c>
      <c r="L2676" s="259">
        <v>45229</v>
      </c>
      <c r="M2676" s="258" t="s">
        <v>526</v>
      </c>
    </row>
    <row r="2677" spans="1:13" x14ac:dyDescent="0.25">
      <c r="A2677" s="260" t="s">
        <v>5159</v>
      </c>
      <c r="B2677" s="260" t="s">
        <v>5160</v>
      </c>
      <c r="C2677" s="260" t="s">
        <v>5161</v>
      </c>
      <c r="D2677" s="260" t="s">
        <v>1297</v>
      </c>
      <c r="E2677" s="260">
        <v>7443000</v>
      </c>
      <c r="F2677" s="260" t="s">
        <v>5162</v>
      </c>
      <c r="G2677" s="260" t="s">
        <v>66</v>
      </c>
      <c r="H2677" s="260">
        <v>1</v>
      </c>
      <c r="I2677" s="260" t="s">
        <v>5163</v>
      </c>
      <c r="J2677" s="260" t="s">
        <v>5164</v>
      </c>
      <c r="K2677" s="260" t="s">
        <v>5165</v>
      </c>
      <c r="L2677" s="261">
        <v>45229</v>
      </c>
      <c r="M2677" s="260" t="s">
        <v>20</v>
      </c>
    </row>
    <row r="2678" spans="1:13" x14ac:dyDescent="0.25">
      <c r="A2678" s="258" t="s">
        <v>5159</v>
      </c>
      <c r="B2678" s="258" t="s">
        <v>5160</v>
      </c>
      <c r="C2678" s="258" t="s">
        <v>5161</v>
      </c>
      <c r="D2678" s="258" t="s">
        <v>927</v>
      </c>
      <c r="E2678" s="258">
        <v>168750</v>
      </c>
      <c r="F2678" s="258" t="s">
        <v>5166</v>
      </c>
      <c r="G2678" s="258" t="s">
        <v>66</v>
      </c>
      <c r="H2678" s="258">
        <v>1</v>
      </c>
      <c r="I2678" s="258" t="s">
        <v>5167</v>
      </c>
      <c r="J2678" s="258" t="s">
        <v>5168</v>
      </c>
      <c r="K2678" s="258" t="s">
        <v>5169</v>
      </c>
      <c r="L2678" s="259">
        <v>45229</v>
      </c>
      <c r="M2678" s="258" t="s">
        <v>20</v>
      </c>
    </row>
    <row r="2679" spans="1:13" x14ac:dyDescent="0.25">
      <c r="A2679" s="260" t="s">
        <v>5159</v>
      </c>
      <c r="B2679" s="260" t="s">
        <v>5160</v>
      </c>
      <c r="C2679" s="260" t="s">
        <v>5161</v>
      </c>
      <c r="D2679" s="260" t="s">
        <v>1006</v>
      </c>
      <c r="E2679" s="260">
        <v>5928000</v>
      </c>
      <c r="F2679" s="260" t="s">
        <v>5170</v>
      </c>
      <c r="G2679" s="260" t="s">
        <v>66</v>
      </c>
      <c r="H2679" s="260">
        <v>1</v>
      </c>
      <c r="I2679" s="260" t="s">
        <v>5171</v>
      </c>
      <c r="J2679" s="260" t="s">
        <v>5172</v>
      </c>
      <c r="K2679" s="260" t="s">
        <v>5173</v>
      </c>
      <c r="L2679" s="261">
        <v>45229</v>
      </c>
      <c r="M2679" s="260" t="s">
        <v>20</v>
      </c>
    </row>
    <row r="2680" spans="1:13" x14ac:dyDescent="0.25">
      <c r="A2680" s="258" t="s">
        <v>5159</v>
      </c>
      <c r="B2680" s="258" t="s">
        <v>5160</v>
      </c>
      <c r="C2680" s="258" t="s">
        <v>5161</v>
      </c>
      <c r="D2680" s="258" t="s">
        <v>932</v>
      </c>
      <c r="E2680" s="258">
        <v>110129</v>
      </c>
      <c r="F2680" s="258" t="s">
        <v>5174</v>
      </c>
      <c r="G2680" s="258" t="s">
        <v>66</v>
      </c>
      <c r="H2680" s="258">
        <v>1</v>
      </c>
      <c r="I2680" s="258" t="s">
        <v>5175</v>
      </c>
      <c r="J2680" s="258" t="s">
        <v>5176</v>
      </c>
      <c r="K2680" s="258" t="s">
        <v>5177</v>
      </c>
      <c r="L2680" s="259">
        <v>45229</v>
      </c>
      <c r="M2680" s="258" t="s">
        <v>20</v>
      </c>
    </row>
    <row r="2681" spans="1:13" x14ac:dyDescent="0.25">
      <c r="A2681" s="260" t="s">
        <v>5159</v>
      </c>
      <c r="B2681" s="260" t="s">
        <v>5160</v>
      </c>
      <c r="C2681" s="260" t="s">
        <v>5161</v>
      </c>
      <c r="D2681" s="260" t="s">
        <v>769</v>
      </c>
      <c r="E2681" s="260">
        <v>0</v>
      </c>
      <c r="F2681" s="260" t="s">
        <v>5174</v>
      </c>
      <c r="G2681" s="260" t="s">
        <v>66</v>
      </c>
      <c r="H2681" s="260">
        <v>1</v>
      </c>
      <c r="I2681" s="260" t="s">
        <v>5175</v>
      </c>
      <c r="J2681" s="260" t="s">
        <v>5178</v>
      </c>
      <c r="K2681" s="260" t="s">
        <v>5179</v>
      </c>
      <c r="L2681" s="261">
        <v>45229</v>
      </c>
      <c r="M2681" s="260" t="s">
        <v>20</v>
      </c>
    </row>
    <row r="2682" spans="1:13" x14ac:dyDescent="0.25">
      <c r="A2682" s="258" t="s">
        <v>5159</v>
      </c>
      <c r="B2682" s="258" t="s">
        <v>5160</v>
      </c>
      <c r="C2682" s="258" t="s">
        <v>5161</v>
      </c>
      <c r="D2682" s="258" t="s">
        <v>40</v>
      </c>
      <c r="E2682" s="258">
        <v>0</v>
      </c>
      <c r="F2682" s="258" t="s">
        <v>5174</v>
      </c>
      <c r="G2682" s="258" t="s">
        <v>22</v>
      </c>
      <c r="H2682" s="258">
        <v>3</v>
      </c>
      <c r="I2682" s="258" t="s">
        <v>5175</v>
      </c>
      <c r="J2682" s="258" t="s">
        <v>5180</v>
      </c>
      <c r="K2682" s="258" t="s">
        <v>5181</v>
      </c>
      <c r="L2682" s="259">
        <v>45229</v>
      </c>
      <c r="M2682" s="258" t="s">
        <v>20</v>
      </c>
    </row>
    <row r="2683" spans="1:13" x14ac:dyDescent="0.25">
      <c r="A2683" s="260" t="s">
        <v>5159</v>
      </c>
      <c r="B2683" s="260" t="s">
        <v>5160</v>
      </c>
      <c r="C2683" s="260" t="s">
        <v>5161</v>
      </c>
      <c r="D2683" s="260" t="s">
        <v>854</v>
      </c>
      <c r="E2683" s="260">
        <v>6</v>
      </c>
      <c r="F2683" s="260" t="s">
        <v>5182</v>
      </c>
      <c r="G2683" s="260" t="s">
        <v>1219</v>
      </c>
      <c r="H2683" s="260">
        <v>2</v>
      </c>
      <c r="I2683" s="260" t="s">
        <v>5183</v>
      </c>
      <c r="J2683" s="260" t="s">
        <v>4732</v>
      </c>
      <c r="K2683" s="260" t="s">
        <v>5184</v>
      </c>
      <c r="L2683" s="261">
        <v>45229</v>
      </c>
      <c r="M2683" s="260" t="s">
        <v>20</v>
      </c>
    </row>
    <row r="2684" spans="1:13" x14ac:dyDescent="0.25">
      <c r="A2684" s="258" t="s">
        <v>5159</v>
      </c>
      <c r="B2684" s="258" t="s">
        <v>5160</v>
      </c>
      <c r="C2684" s="258" t="s">
        <v>5161</v>
      </c>
      <c r="D2684" s="258" t="s">
        <v>937</v>
      </c>
      <c r="E2684" s="258">
        <v>6</v>
      </c>
      <c r="F2684" s="258" t="s">
        <v>5182</v>
      </c>
      <c r="G2684" s="258" t="s">
        <v>1219</v>
      </c>
      <c r="H2684" s="258">
        <v>2</v>
      </c>
      <c r="I2684" s="258" t="s">
        <v>5183</v>
      </c>
      <c r="J2684" s="258" t="s">
        <v>4734</v>
      </c>
      <c r="K2684" s="258" t="s">
        <v>5185</v>
      </c>
      <c r="L2684" s="259">
        <v>45229</v>
      </c>
      <c r="M2684" s="258" t="s">
        <v>20</v>
      </c>
    </row>
    <row r="2685" spans="1:13" x14ac:dyDescent="0.25">
      <c r="A2685" s="260" t="s">
        <v>5159</v>
      </c>
      <c r="B2685" s="260" t="s">
        <v>5160</v>
      </c>
      <c r="C2685" s="260" t="s">
        <v>5161</v>
      </c>
      <c r="D2685" s="260" t="s">
        <v>544</v>
      </c>
      <c r="E2685" s="260">
        <v>21143</v>
      </c>
      <c r="F2685" s="260" t="s">
        <v>5174</v>
      </c>
      <c r="G2685" s="260" t="s">
        <v>1219</v>
      </c>
      <c r="H2685" s="260">
        <v>2</v>
      </c>
      <c r="I2685" s="260" t="s">
        <v>5175</v>
      </c>
      <c r="J2685" s="260" t="s">
        <v>4736</v>
      </c>
      <c r="K2685" s="260" t="s">
        <v>5186</v>
      </c>
      <c r="L2685" s="261">
        <v>45229</v>
      </c>
      <c r="M2685" s="260" t="s">
        <v>20</v>
      </c>
    </row>
    <row r="2686" spans="1:13" x14ac:dyDescent="0.25">
      <c r="A2686" s="258" t="s">
        <v>5159</v>
      </c>
      <c r="B2686" s="258" t="s">
        <v>5160</v>
      </c>
      <c r="C2686" s="258" t="s">
        <v>5161</v>
      </c>
      <c r="D2686" s="258" t="s">
        <v>1193</v>
      </c>
      <c r="E2686" s="258">
        <v>5817871</v>
      </c>
      <c r="F2686" s="258" t="s">
        <v>5170</v>
      </c>
      <c r="G2686" s="258" t="s">
        <v>1219</v>
      </c>
      <c r="H2686" s="258">
        <v>2</v>
      </c>
      <c r="I2686" s="258" t="s">
        <v>5171</v>
      </c>
      <c r="J2686" s="258" t="s">
        <v>4740</v>
      </c>
      <c r="K2686" s="258" t="s">
        <v>5187</v>
      </c>
      <c r="L2686" s="259">
        <v>45229</v>
      </c>
      <c r="M2686" s="258" t="s">
        <v>20</v>
      </c>
    </row>
    <row r="2687" spans="1:13" x14ac:dyDescent="0.25">
      <c r="A2687" s="260" t="s">
        <v>5159</v>
      </c>
      <c r="B2687" s="260" t="s">
        <v>5160</v>
      </c>
      <c r="C2687" s="260" t="s">
        <v>5161</v>
      </c>
      <c r="D2687" s="260" t="s">
        <v>569</v>
      </c>
      <c r="E2687" s="260">
        <v>88986</v>
      </c>
      <c r="F2687" s="260" t="s">
        <v>5174</v>
      </c>
      <c r="G2687" s="260" t="s">
        <v>1219</v>
      </c>
      <c r="H2687" s="260">
        <v>2</v>
      </c>
      <c r="I2687" s="260" t="s">
        <v>5175</v>
      </c>
      <c r="J2687" s="260" t="s">
        <v>4742</v>
      </c>
      <c r="K2687" s="260" t="s">
        <v>5188</v>
      </c>
      <c r="L2687" s="261">
        <v>45229</v>
      </c>
      <c r="M2687" s="260" t="s">
        <v>20</v>
      </c>
    </row>
    <row r="2688" spans="1:13" x14ac:dyDescent="0.25">
      <c r="A2688" s="258" t="s">
        <v>5159</v>
      </c>
      <c r="B2688" s="258" t="s">
        <v>5160</v>
      </c>
      <c r="C2688" s="258" t="s">
        <v>5161</v>
      </c>
      <c r="D2688" s="258" t="s">
        <v>562</v>
      </c>
      <c r="E2688" s="258">
        <v>21143</v>
      </c>
      <c r="F2688" s="258" t="s">
        <v>5174</v>
      </c>
      <c r="G2688" s="258" t="s">
        <v>1219</v>
      </c>
      <c r="H2688" s="258">
        <v>2</v>
      </c>
      <c r="I2688" s="258" t="s">
        <v>5175</v>
      </c>
      <c r="J2688" s="258" t="s">
        <v>4744</v>
      </c>
      <c r="K2688" s="258" t="s">
        <v>5189</v>
      </c>
      <c r="L2688" s="259">
        <v>45229</v>
      </c>
      <c r="M2688" s="258" t="s">
        <v>20</v>
      </c>
    </row>
    <row r="2689" spans="1:13" x14ac:dyDescent="0.25">
      <c r="A2689" s="260" t="s">
        <v>5159</v>
      </c>
      <c r="B2689" s="260" t="s">
        <v>5160</v>
      </c>
      <c r="C2689" s="260" t="s">
        <v>5161</v>
      </c>
      <c r="D2689" s="260" t="s">
        <v>567</v>
      </c>
      <c r="E2689" s="260">
        <v>0</v>
      </c>
      <c r="F2689" s="260" t="s">
        <v>5174</v>
      </c>
      <c r="G2689" s="260" t="s">
        <v>1219</v>
      </c>
      <c r="H2689" s="260">
        <v>2</v>
      </c>
      <c r="I2689" s="260" t="s">
        <v>5175</v>
      </c>
      <c r="J2689" s="260" t="s">
        <v>4744</v>
      </c>
      <c r="K2689" s="260" t="s">
        <v>5190</v>
      </c>
      <c r="L2689" s="261">
        <v>45229</v>
      </c>
      <c r="M2689" s="260" t="s">
        <v>20</v>
      </c>
    </row>
    <row r="2690" spans="1:13" x14ac:dyDescent="0.25">
      <c r="A2690" s="258" t="s">
        <v>5159</v>
      </c>
      <c r="B2690" s="258" t="s">
        <v>5160</v>
      </c>
      <c r="C2690" s="258" t="s">
        <v>5161</v>
      </c>
      <c r="D2690" s="258" t="s">
        <v>558</v>
      </c>
      <c r="E2690" s="258">
        <v>0</v>
      </c>
      <c r="F2690" s="258" t="s">
        <v>5174</v>
      </c>
      <c r="G2690" s="258" t="s">
        <v>1219</v>
      </c>
      <c r="H2690" s="258">
        <v>2</v>
      </c>
      <c r="I2690" s="258" t="s">
        <v>5175</v>
      </c>
      <c r="J2690" s="258" t="s">
        <v>4744</v>
      </c>
      <c r="K2690" s="258" t="s">
        <v>5191</v>
      </c>
      <c r="L2690" s="259">
        <v>45229</v>
      </c>
      <c r="M2690" s="258" t="s">
        <v>20</v>
      </c>
    </row>
    <row r="2691" spans="1:13" x14ac:dyDescent="0.25">
      <c r="A2691" s="260" t="s">
        <v>5159</v>
      </c>
      <c r="B2691" s="260" t="s">
        <v>5160</v>
      </c>
      <c r="C2691" s="260" t="s">
        <v>5161</v>
      </c>
      <c r="D2691" s="260" t="s">
        <v>47</v>
      </c>
      <c r="E2691" s="260">
        <v>2</v>
      </c>
      <c r="F2691" s="260" t="s">
        <v>5174</v>
      </c>
      <c r="G2691" s="260" t="s">
        <v>1219</v>
      </c>
      <c r="H2691" s="260">
        <v>2</v>
      </c>
      <c r="I2691" s="260" t="s">
        <v>5175</v>
      </c>
      <c r="J2691" s="260" t="s">
        <v>5192</v>
      </c>
      <c r="K2691" s="260" t="s">
        <v>5193</v>
      </c>
      <c r="L2691" s="261">
        <v>45229</v>
      </c>
      <c r="M2691" s="260" t="s">
        <v>20</v>
      </c>
    </row>
    <row r="2692" spans="1:13" x14ac:dyDescent="0.25">
      <c r="A2692" s="258" t="s">
        <v>5159</v>
      </c>
      <c r="B2692" s="258" t="s">
        <v>5160</v>
      </c>
      <c r="C2692" s="258" t="s">
        <v>5161</v>
      </c>
      <c r="D2692" s="258" t="s">
        <v>26</v>
      </c>
      <c r="E2692" s="258" t="s">
        <v>17</v>
      </c>
      <c r="F2692" s="258" t="s">
        <v>17</v>
      </c>
      <c r="G2692" s="258" t="s">
        <v>17</v>
      </c>
      <c r="H2692" s="258" t="s">
        <v>17</v>
      </c>
      <c r="I2692" s="258" t="s">
        <v>17</v>
      </c>
      <c r="J2692" s="258" t="s">
        <v>4681</v>
      </c>
      <c r="K2692" s="258" t="s">
        <v>5194</v>
      </c>
      <c r="L2692" s="259">
        <v>45229</v>
      </c>
      <c r="M2692" s="258" t="s">
        <v>20</v>
      </c>
    </row>
    <row r="2693" spans="1:13" x14ac:dyDescent="0.25">
      <c r="A2693" s="260" t="s">
        <v>5159</v>
      </c>
      <c r="B2693" s="260" t="s">
        <v>5160</v>
      </c>
      <c r="C2693" s="260" t="s">
        <v>5161</v>
      </c>
      <c r="D2693" s="260" t="s">
        <v>28</v>
      </c>
      <c r="E2693" s="260" t="s">
        <v>17</v>
      </c>
      <c r="F2693" s="260" t="s">
        <v>17</v>
      </c>
      <c r="G2693" s="260" t="s">
        <v>17</v>
      </c>
      <c r="H2693" s="260" t="s">
        <v>17</v>
      </c>
      <c r="I2693" s="260" t="s">
        <v>17</v>
      </c>
      <c r="J2693" s="260" t="s">
        <v>4681</v>
      </c>
      <c r="K2693" s="260" t="s">
        <v>5195</v>
      </c>
      <c r="L2693" s="261">
        <v>45229</v>
      </c>
      <c r="M2693" s="260" t="s">
        <v>20</v>
      </c>
    </row>
    <row r="2694" spans="1:13" x14ac:dyDescent="0.25">
      <c r="A2694" s="258" t="s">
        <v>5159</v>
      </c>
      <c r="B2694" s="258" t="s">
        <v>5160</v>
      </c>
      <c r="C2694" s="258" t="s">
        <v>5161</v>
      </c>
      <c r="D2694" s="258" t="s">
        <v>38</v>
      </c>
      <c r="E2694" s="258" t="s">
        <v>17</v>
      </c>
      <c r="F2694" s="258" t="s">
        <v>17</v>
      </c>
      <c r="G2694" s="258" t="s">
        <v>17</v>
      </c>
      <c r="H2694" s="258" t="s">
        <v>17</v>
      </c>
      <c r="I2694" s="258" t="s">
        <v>17</v>
      </c>
      <c r="J2694" s="258" t="s">
        <v>4681</v>
      </c>
      <c r="K2694" s="258" t="s">
        <v>5196</v>
      </c>
      <c r="L2694" s="259">
        <v>45229</v>
      </c>
      <c r="M2694" s="258" t="s">
        <v>20</v>
      </c>
    </row>
    <row r="2695" spans="1:13" x14ac:dyDescent="0.25">
      <c r="A2695" s="260" t="s">
        <v>5159</v>
      </c>
      <c r="B2695" s="260" t="s">
        <v>5160</v>
      </c>
      <c r="C2695" s="260" t="s">
        <v>5161</v>
      </c>
      <c r="D2695" s="260" t="s">
        <v>16</v>
      </c>
      <c r="E2695" s="260" t="s">
        <v>17</v>
      </c>
      <c r="F2695" s="260" t="s">
        <v>17</v>
      </c>
      <c r="G2695" s="260" t="s">
        <v>17</v>
      </c>
      <c r="H2695" s="260" t="s">
        <v>17</v>
      </c>
      <c r="I2695" s="260" t="s">
        <v>17</v>
      </c>
      <c r="J2695" s="260" t="s">
        <v>4681</v>
      </c>
      <c r="K2695" s="260" t="s">
        <v>5197</v>
      </c>
      <c r="L2695" s="261">
        <v>45229</v>
      </c>
      <c r="M2695" s="260" t="s">
        <v>20</v>
      </c>
    </row>
    <row r="2696" spans="1:13" x14ac:dyDescent="0.25">
      <c r="A2696" s="258" t="s">
        <v>5159</v>
      </c>
      <c r="B2696" s="258" t="s">
        <v>5160</v>
      </c>
      <c r="C2696" s="258" t="s">
        <v>5161</v>
      </c>
      <c r="D2696" s="258" t="s">
        <v>21</v>
      </c>
      <c r="E2696" s="258" t="s">
        <v>17</v>
      </c>
      <c r="F2696" s="258" t="s">
        <v>17</v>
      </c>
      <c r="G2696" s="258" t="s">
        <v>17</v>
      </c>
      <c r="H2696" s="258" t="s">
        <v>17</v>
      </c>
      <c r="I2696" s="258" t="s">
        <v>17</v>
      </c>
      <c r="J2696" s="258" t="s">
        <v>4681</v>
      </c>
      <c r="K2696" s="258" t="s">
        <v>5198</v>
      </c>
      <c r="L2696" s="259">
        <v>45229</v>
      </c>
      <c r="M2696" s="258" t="s">
        <v>20</v>
      </c>
    </row>
    <row r="2697" spans="1:13" x14ac:dyDescent="0.25">
      <c r="A2697" s="260" t="s">
        <v>5159</v>
      </c>
      <c r="B2697" s="260" t="s">
        <v>5160</v>
      </c>
      <c r="C2697" s="260" t="s">
        <v>5161</v>
      </c>
      <c r="D2697" s="260" t="s">
        <v>1053</v>
      </c>
      <c r="E2697" s="260" t="s">
        <v>17</v>
      </c>
      <c r="F2697" s="260" t="s">
        <v>17</v>
      </c>
      <c r="G2697" s="260" t="s">
        <v>17</v>
      </c>
      <c r="H2697" s="260" t="s">
        <v>17</v>
      </c>
      <c r="I2697" s="260" t="s">
        <v>17</v>
      </c>
      <c r="J2697" s="260" t="s">
        <v>4681</v>
      </c>
      <c r="K2697" s="260" t="s">
        <v>5199</v>
      </c>
      <c r="L2697" s="261">
        <v>45229</v>
      </c>
      <c r="M2697" s="260" t="s">
        <v>20</v>
      </c>
    </row>
    <row r="2698" spans="1:13" x14ac:dyDescent="0.25">
      <c r="A2698" s="258" t="s">
        <v>5159</v>
      </c>
      <c r="B2698" s="258" t="s">
        <v>5160</v>
      </c>
      <c r="C2698" s="258" t="s">
        <v>5161</v>
      </c>
      <c r="D2698" s="258" t="s">
        <v>24</v>
      </c>
      <c r="E2698" s="258">
        <v>7300000</v>
      </c>
      <c r="F2698" s="258" t="s">
        <v>5174</v>
      </c>
      <c r="G2698" s="258" t="s">
        <v>1219</v>
      </c>
      <c r="H2698" s="258">
        <v>2</v>
      </c>
      <c r="I2698" s="258" t="s">
        <v>5175</v>
      </c>
      <c r="J2698" s="258" t="s">
        <v>5200</v>
      </c>
      <c r="K2698" s="258" t="s">
        <v>5201</v>
      </c>
      <c r="L2698" s="259">
        <v>45229</v>
      </c>
      <c r="M2698" s="258" t="s">
        <v>20</v>
      </c>
    </row>
    <row r="2699" spans="1:13" x14ac:dyDescent="0.25">
      <c r="A2699" s="260" t="s">
        <v>5159</v>
      </c>
      <c r="B2699" s="260" t="s">
        <v>5160</v>
      </c>
      <c r="C2699" s="260" t="s">
        <v>5161</v>
      </c>
      <c r="D2699" s="260" t="s">
        <v>2018</v>
      </c>
      <c r="E2699" s="260">
        <v>0</v>
      </c>
      <c r="F2699" s="260" t="s">
        <v>2019</v>
      </c>
      <c r="G2699" s="260" t="s">
        <v>33</v>
      </c>
      <c r="H2699" s="260">
        <v>2</v>
      </c>
      <c r="I2699" s="260" t="s">
        <v>17</v>
      </c>
      <c r="J2699" s="260" t="s">
        <v>17</v>
      </c>
      <c r="K2699" s="260" t="s">
        <v>5202</v>
      </c>
      <c r="L2699" s="261">
        <v>45229</v>
      </c>
      <c r="M2699" s="260" t="s">
        <v>20</v>
      </c>
    </row>
    <row r="2700" spans="1:13" x14ac:dyDescent="0.25">
      <c r="A2700" s="258" t="s">
        <v>5159</v>
      </c>
      <c r="B2700" s="258" t="s">
        <v>5160</v>
      </c>
      <c r="C2700" s="258" t="s">
        <v>5161</v>
      </c>
      <c r="D2700" s="258" t="s">
        <v>2021</v>
      </c>
      <c r="E2700" s="258">
        <v>1</v>
      </c>
      <c r="F2700" s="258" t="s">
        <v>2019</v>
      </c>
      <c r="G2700" s="258" t="s">
        <v>33</v>
      </c>
      <c r="H2700" s="258">
        <v>2</v>
      </c>
      <c r="I2700" s="258" t="s">
        <v>17</v>
      </c>
      <c r="J2700" s="258" t="s">
        <v>17</v>
      </c>
      <c r="K2700" s="258" t="s">
        <v>5203</v>
      </c>
      <c r="L2700" s="259">
        <v>45229</v>
      </c>
      <c r="M2700" s="258" t="s">
        <v>20</v>
      </c>
    </row>
    <row r="2701" spans="1:13" x14ac:dyDescent="0.25">
      <c r="A2701" s="260" t="s">
        <v>5159</v>
      </c>
      <c r="B2701" s="260" t="s">
        <v>5160</v>
      </c>
      <c r="C2701" s="260" t="s">
        <v>5161</v>
      </c>
      <c r="D2701" s="260" t="s">
        <v>2023</v>
      </c>
      <c r="E2701" s="260">
        <v>0</v>
      </c>
      <c r="F2701" s="260" t="s">
        <v>2019</v>
      </c>
      <c r="G2701" s="260" t="s">
        <v>33</v>
      </c>
      <c r="H2701" s="260">
        <v>2</v>
      </c>
      <c r="I2701" s="260" t="s">
        <v>17</v>
      </c>
      <c r="J2701" s="260" t="s">
        <v>17</v>
      </c>
      <c r="K2701" s="260" t="s">
        <v>5204</v>
      </c>
      <c r="L2701" s="261">
        <v>45229</v>
      </c>
      <c r="M2701" s="260" t="s">
        <v>20</v>
      </c>
    </row>
    <row r="2702" spans="1:13" x14ac:dyDescent="0.25">
      <c r="A2702" s="258" t="s">
        <v>5159</v>
      </c>
      <c r="B2702" s="258" t="s">
        <v>5160</v>
      </c>
      <c r="C2702" s="258" t="s">
        <v>5161</v>
      </c>
      <c r="D2702" s="258" t="s">
        <v>2025</v>
      </c>
      <c r="E2702" s="258">
        <v>0</v>
      </c>
      <c r="F2702" s="258" t="s">
        <v>2019</v>
      </c>
      <c r="G2702" s="258" t="s">
        <v>33</v>
      </c>
      <c r="H2702" s="258">
        <v>2</v>
      </c>
      <c r="I2702" s="258" t="s">
        <v>17</v>
      </c>
      <c r="J2702" s="258" t="s">
        <v>17</v>
      </c>
      <c r="K2702" s="258" t="s">
        <v>5205</v>
      </c>
      <c r="L2702" s="259">
        <v>45229</v>
      </c>
      <c r="M2702" s="258" t="s">
        <v>20</v>
      </c>
    </row>
    <row r="2703" spans="1:13" x14ac:dyDescent="0.25">
      <c r="A2703" s="260" t="s">
        <v>5159</v>
      </c>
      <c r="B2703" s="260" t="s">
        <v>5160</v>
      </c>
      <c r="C2703" s="260" t="s">
        <v>5161</v>
      </c>
      <c r="D2703" s="260" t="s">
        <v>2027</v>
      </c>
      <c r="E2703" s="260">
        <v>0</v>
      </c>
      <c r="F2703" s="260" t="s">
        <v>2019</v>
      </c>
      <c r="G2703" s="260" t="s">
        <v>33</v>
      </c>
      <c r="H2703" s="260">
        <v>2</v>
      </c>
      <c r="I2703" s="260" t="s">
        <v>17</v>
      </c>
      <c r="J2703" s="260" t="s">
        <v>17</v>
      </c>
      <c r="K2703" s="260" t="s">
        <v>5206</v>
      </c>
      <c r="L2703" s="261">
        <v>45229</v>
      </c>
      <c r="M2703" s="260" t="s">
        <v>20</v>
      </c>
    </row>
    <row r="2704" spans="1:13" x14ac:dyDescent="0.25">
      <c r="A2704" s="258" t="s">
        <v>5159</v>
      </c>
      <c r="B2704" s="258" t="s">
        <v>5160</v>
      </c>
      <c r="C2704" s="258" t="s">
        <v>5161</v>
      </c>
      <c r="D2704" s="258" t="s">
        <v>2029</v>
      </c>
      <c r="E2704" s="258">
        <v>3</v>
      </c>
      <c r="F2704" s="258" t="s">
        <v>2019</v>
      </c>
      <c r="G2704" s="258" t="s">
        <v>33</v>
      </c>
      <c r="H2704" s="258">
        <v>2</v>
      </c>
      <c r="I2704" s="258" t="s">
        <v>17</v>
      </c>
      <c r="J2704" s="258" t="s">
        <v>17</v>
      </c>
      <c r="K2704" s="258" t="s">
        <v>5207</v>
      </c>
      <c r="L2704" s="259">
        <v>45229</v>
      </c>
      <c r="M2704" s="258" t="s">
        <v>20</v>
      </c>
    </row>
    <row r="2705" spans="1:13" x14ac:dyDescent="0.25">
      <c r="A2705" s="260" t="s">
        <v>5159</v>
      </c>
      <c r="B2705" s="260" t="s">
        <v>5160</v>
      </c>
      <c r="C2705" s="260" t="s">
        <v>5161</v>
      </c>
      <c r="D2705" s="260" t="s">
        <v>2031</v>
      </c>
      <c r="E2705" s="260">
        <v>0</v>
      </c>
      <c r="F2705" s="260" t="s">
        <v>2019</v>
      </c>
      <c r="G2705" s="260" t="s">
        <v>33</v>
      </c>
      <c r="H2705" s="260">
        <v>2</v>
      </c>
      <c r="I2705" s="260" t="s">
        <v>17</v>
      </c>
      <c r="J2705" s="260" t="s">
        <v>17</v>
      </c>
      <c r="K2705" s="260" t="s">
        <v>5208</v>
      </c>
      <c r="L2705" s="261">
        <v>45229</v>
      </c>
      <c r="M2705" s="260" t="s">
        <v>20</v>
      </c>
    </row>
    <row r="2706" spans="1:13" x14ac:dyDescent="0.25">
      <c r="A2706" s="258" t="s">
        <v>5159</v>
      </c>
      <c r="B2706" s="258" t="s">
        <v>5160</v>
      </c>
      <c r="C2706" s="258" t="s">
        <v>5161</v>
      </c>
      <c r="D2706" s="258" t="s">
        <v>2033</v>
      </c>
      <c r="E2706" s="258">
        <v>0</v>
      </c>
      <c r="F2706" s="258" t="s">
        <v>2019</v>
      </c>
      <c r="G2706" s="258" t="s">
        <v>33</v>
      </c>
      <c r="H2706" s="258">
        <v>2</v>
      </c>
      <c r="I2706" s="258" t="s">
        <v>17</v>
      </c>
      <c r="J2706" s="258" t="s">
        <v>17</v>
      </c>
      <c r="K2706" s="258" t="s">
        <v>5209</v>
      </c>
      <c r="L2706" s="259">
        <v>45229</v>
      </c>
      <c r="M2706" s="258" t="s">
        <v>20</v>
      </c>
    </row>
    <row r="2707" spans="1:13" x14ac:dyDescent="0.25">
      <c r="A2707" s="260" t="s">
        <v>5159</v>
      </c>
      <c r="B2707" s="260" t="s">
        <v>5160</v>
      </c>
      <c r="C2707" s="260" t="s">
        <v>5161</v>
      </c>
      <c r="D2707" s="260" t="s">
        <v>2035</v>
      </c>
      <c r="E2707" s="260">
        <v>0</v>
      </c>
      <c r="F2707" s="260" t="s">
        <v>2019</v>
      </c>
      <c r="G2707" s="260" t="s">
        <v>33</v>
      </c>
      <c r="H2707" s="260">
        <v>2</v>
      </c>
      <c r="I2707" s="260" t="s">
        <v>17</v>
      </c>
      <c r="J2707" s="260" t="s">
        <v>17</v>
      </c>
      <c r="K2707" s="260" t="s">
        <v>5210</v>
      </c>
      <c r="L2707" s="261">
        <v>45229</v>
      </c>
      <c r="M2707" s="260" t="s">
        <v>20</v>
      </c>
    </row>
    <row r="2708" spans="1:13" x14ac:dyDescent="0.25">
      <c r="A2708" s="258" t="s">
        <v>123</v>
      </c>
      <c r="B2708" s="258" t="s">
        <v>124</v>
      </c>
      <c r="C2708" s="258" t="s">
        <v>125</v>
      </c>
      <c r="D2708" s="258" t="s">
        <v>769</v>
      </c>
      <c r="E2708" s="258">
        <v>3729531</v>
      </c>
      <c r="F2708" s="258" t="s">
        <v>5211</v>
      </c>
      <c r="G2708" s="258" t="s">
        <v>1219</v>
      </c>
      <c r="H2708" s="258">
        <v>2</v>
      </c>
      <c r="I2708" s="258" t="s">
        <v>5212</v>
      </c>
      <c r="J2708" s="258" t="s">
        <v>5213</v>
      </c>
      <c r="K2708" s="258" t="s">
        <v>5214</v>
      </c>
      <c r="L2708" s="259">
        <v>45230</v>
      </c>
      <c r="M2708" s="258" t="s">
        <v>526</v>
      </c>
    </row>
    <row r="2709" spans="1:13" x14ac:dyDescent="0.25">
      <c r="A2709" s="260" t="s">
        <v>1210</v>
      </c>
      <c r="B2709" s="260" t="s">
        <v>1211</v>
      </c>
      <c r="C2709" s="260" t="s">
        <v>125</v>
      </c>
      <c r="D2709" s="260" t="s">
        <v>769</v>
      </c>
      <c r="E2709" s="260">
        <v>32659</v>
      </c>
      <c r="F2709" s="260" t="s">
        <v>5215</v>
      </c>
      <c r="G2709" s="260" t="s">
        <v>66</v>
      </c>
      <c r="H2709" s="260">
        <v>1</v>
      </c>
      <c r="I2709" s="260" t="s">
        <v>5216</v>
      </c>
      <c r="J2709" s="260" t="s">
        <v>5217</v>
      </c>
      <c r="K2709" s="260" t="s">
        <v>5218</v>
      </c>
      <c r="L2709" s="261">
        <v>45230</v>
      </c>
      <c r="M2709" s="260" t="s">
        <v>526</v>
      </c>
    </row>
    <row r="2710" spans="1:13" x14ac:dyDescent="0.25">
      <c r="A2710" s="258" t="s">
        <v>4187</v>
      </c>
      <c r="B2710" s="258" t="s">
        <v>4188</v>
      </c>
      <c r="C2710" s="258" t="s">
        <v>65</v>
      </c>
      <c r="D2710" s="258" t="s">
        <v>544</v>
      </c>
      <c r="E2710" s="258">
        <v>577004</v>
      </c>
      <c r="F2710" s="258" t="s">
        <v>4329</v>
      </c>
      <c r="G2710" s="258" t="s">
        <v>22</v>
      </c>
      <c r="H2710" s="258">
        <v>3</v>
      </c>
      <c r="I2710" s="258" t="s">
        <v>4330</v>
      </c>
      <c r="J2710" s="258" t="s">
        <v>4331</v>
      </c>
      <c r="K2710" s="258" t="s">
        <v>5219</v>
      </c>
      <c r="L2710" s="259">
        <v>45230</v>
      </c>
      <c r="M2710" s="258" t="s">
        <v>526</v>
      </c>
    </row>
    <row r="2711" spans="1:13" x14ac:dyDescent="0.25">
      <c r="A2711" s="260" t="s">
        <v>549</v>
      </c>
      <c r="B2711" s="260" t="s">
        <v>550</v>
      </c>
      <c r="C2711" s="260" t="s">
        <v>551</v>
      </c>
      <c r="D2711" s="260" t="s">
        <v>854</v>
      </c>
      <c r="E2711" s="260">
        <v>86</v>
      </c>
      <c r="F2711" s="260" t="s">
        <v>5220</v>
      </c>
      <c r="G2711" s="260" t="s">
        <v>22</v>
      </c>
      <c r="H2711" s="260">
        <v>3</v>
      </c>
      <c r="I2711" s="260" t="s">
        <v>5221</v>
      </c>
      <c r="J2711" s="260" t="s">
        <v>5222</v>
      </c>
      <c r="K2711" s="260" t="s">
        <v>5223</v>
      </c>
      <c r="L2711" s="261">
        <v>45230</v>
      </c>
      <c r="M2711" s="260" t="s">
        <v>526</v>
      </c>
    </row>
    <row r="2712" spans="1:13" x14ac:dyDescent="0.25">
      <c r="A2712" s="258" t="s">
        <v>549</v>
      </c>
      <c r="B2712" s="258" t="s">
        <v>550</v>
      </c>
      <c r="C2712" s="258" t="s">
        <v>551</v>
      </c>
      <c r="D2712" s="258" t="s">
        <v>937</v>
      </c>
      <c r="E2712" s="258">
        <v>1299</v>
      </c>
      <c r="F2712" s="258" t="s">
        <v>5220</v>
      </c>
      <c r="G2712" s="258" t="s">
        <v>1219</v>
      </c>
      <c r="H2712" s="258">
        <v>2</v>
      </c>
      <c r="I2712" s="258" t="s">
        <v>5221</v>
      </c>
      <c r="J2712" s="258" t="s">
        <v>5224</v>
      </c>
      <c r="K2712" s="258" t="s">
        <v>5225</v>
      </c>
      <c r="L2712" s="259">
        <v>45230</v>
      </c>
      <c r="M2712" s="258" t="s">
        <v>526</v>
      </c>
    </row>
    <row r="2713" spans="1:13" x14ac:dyDescent="0.25">
      <c r="A2713" s="260" t="s">
        <v>950</v>
      </c>
      <c r="B2713" s="260" t="s">
        <v>951</v>
      </c>
      <c r="C2713" s="260" t="s">
        <v>952</v>
      </c>
      <c r="D2713" s="260" t="s">
        <v>40</v>
      </c>
      <c r="E2713" s="260">
        <v>248</v>
      </c>
      <c r="F2713" s="260" t="s">
        <v>5226</v>
      </c>
      <c r="G2713" s="260" t="s">
        <v>1219</v>
      </c>
      <c r="H2713" s="260">
        <v>2</v>
      </c>
      <c r="I2713" s="260" t="s">
        <v>5227</v>
      </c>
      <c r="J2713" s="260" t="s">
        <v>5228</v>
      </c>
      <c r="K2713" s="260" t="s">
        <v>5229</v>
      </c>
      <c r="L2713" s="261">
        <v>45230</v>
      </c>
      <c r="M2713" s="260" t="s">
        <v>20</v>
      </c>
    </row>
    <row r="2714" spans="1:13" x14ac:dyDescent="0.25">
      <c r="A2714" s="258" t="s">
        <v>950</v>
      </c>
      <c r="B2714" s="258" t="s">
        <v>951</v>
      </c>
      <c r="C2714" s="258" t="s">
        <v>952</v>
      </c>
      <c r="D2714" s="258" t="s">
        <v>854</v>
      </c>
      <c r="E2714" s="258">
        <v>36</v>
      </c>
      <c r="F2714" s="258" t="s">
        <v>5226</v>
      </c>
      <c r="G2714" s="258" t="s">
        <v>1219</v>
      </c>
      <c r="H2714" s="258">
        <v>2</v>
      </c>
      <c r="I2714" s="258" t="s">
        <v>5230</v>
      </c>
      <c r="J2714" s="258" t="s">
        <v>5231</v>
      </c>
      <c r="K2714" s="258" t="s">
        <v>5232</v>
      </c>
      <c r="L2714" s="259">
        <v>45230</v>
      </c>
      <c r="M2714" s="258" t="s">
        <v>20</v>
      </c>
    </row>
    <row r="2715" spans="1:13" x14ac:dyDescent="0.25">
      <c r="A2715" s="260" t="s">
        <v>950</v>
      </c>
      <c r="B2715" s="260" t="s">
        <v>951</v>
      </c>
      <c r="C2715" s="260" t="s">
        <v>952</v>
      </c>
      <c r="D2715" s="260" t="s">
        <v>937</v>
      </c>
      <c r="E2715" s="260">
        <v>36</v>
      </c>
      <c r="F2715" s="260" t="s">
        <v>5226</v>
      </c>
      <c r="G2715" s="260" t="s">
        <v>1219</v>
      </c>
      <c r="H2715" s="260">
        <v>2</v>
      </c>
      <c r="I2715" s="260" t="s">
        <v>5230</v>
      </c>
      <c r="J2715" s="260" t="s">
        <v>5231</v>
      </c>
      <c r="K2715" s="260" t="s">
        <v>5233</v>
      </c>
      <c r="L2715" s="261">
        <v>45230</v>
      </c>
      <c r="M2715" s="260" t="s">
        <v>20</v>
      </c>
    </row>
    <row r="2716" spans="1:13" x14ac:dyDescent="0.25">
      <c r="A2716" s="258" t="s">
        <v>5234</v>
      </c>
      <c r="B2716" s="258" t="s">
        <v>5235</v>
      </c>
      <c r="C2716" s="258" t="s">
        <v>5236</v>
      </c>
      <c r="D2716" s="258" t="s">
        <v>1297</v>
      </c>
      <c r="E2716" s="258">
        <v>1358989</v>
      </c>
      <c r="F2716" s="258" t="s">
        <v>5237</v>
      </c>
      <c r="G2716" s="258" t="s">
        <v>66</v>
      </c>
      <c r="H2716" s="258">
        <v>1</v>
      </c>
      <c r="I2716" s="258" t="s">
        <v>5238</v>
      </c>
      <c r="J2716" s="258" t="s">
        <v>5239</v>
      </c>
      <c r="K2716" s="258" t="s">
        <v>5240</v>
      </c>
      <c r="L2716" s="259">
        <v>45230</v>
      </c>
      <c r="M2716" s="258" t="s">
        <v>20</v>
      </c>
    </row>
    <row r="2717" spans="1:13" x14ac:dyDescent="0.25">
      <c r="A2717" s="260" t="s">
        <v>5234</v>
      </c>
      <c r="B2717" s="260" t="s">
        <v>5235</v>
      </c>
      <c r="C2717" s="260" t="s">
        <v>5236</v>
      </c>
      <c r="D2717" s="260" t="s">
        <v>927</v>
      </c>
      <c r="E2717" s="260">
        <v>14950</v>
      </c>
      <c r="F2717" s="260" t="s">
        <v>5241</v>
      </c>
      <c r="G2717" s="260" t="s">
        <v>66</v>
      </c>
      <c r="H2717" s="260">
        <v>1</v>
      </c>
      <c r="I2717" s="260" t="s">
        <v>5242</v>
      </c>
      <c r="J2717" s="260" t="s">
        <v>5243</v>
      </c>
      <c r="K2717" s="260" t="s">
        <v>5244</v>
      </c>
      <c r="L2717" s="261">
        <v>45230</v>
      </c>
      <c r="M2717" s="260" t="s">
        <v>20</v>
      </c>
    </row>
    <row r="2718" spans="1:13" x14ac:dyDescent="0.25">
      <c r="A2718" s="258" t="s">
        <v>5234</v>
      </c>
      <c r="B2718" s="258" t="s">
        <v>5235</v>
      </c>
      <c r="C2718" s="258" t="s">
        <v>5236</v>
      </c>
      <c r="D2718" s="258" t="s">
        <v>1006</v>
      </c>
      <c r="E2718" s="258">
        <v>1358989</v>
      </c>
      <c r="F2718" s="258" t="s">
        <v>5237</v>
      </c>
      <c r="G2718" s="258" t="s">
        <v>66</v>
      </c>
      <c r="H2718" s="258">
        <v>1</v>
      </c>
      <c r="I2718" s="258" t="s">
        <v>5238</v>
      </c>
      <c r="J2718" s="258" t="s">
        <v>5245</v>
      </c>
      <c r="K2718" s="258" t="s">
        <v>5246</v>
      </c>
      <c r="L2718" s="259">
        <v>45230</v>
      </c>
      <c r="M2718" s="258" t="s">
        <v>20</v>
      </c>
    </row>
    <row r="2719" spans="1:13" x14ac:dyDescent="0.25">
      <c r="A2719" s="260" t="s">
        <v>5234</v>
      </c>
      <c r="B2719" s="260" t="s">
        <v>5235</v>
      </c>
      <c r="C2719" s="260" t="s">
        <v>5236</v>
      </c>
      <c r="D2719" s="260" t="s">
        <v>932</v>
      </c>
      <c r="E2719" s="260">
        <v>810443</v>
      </c>
      <c r="F2719" s="260" t="s">
        <v>5237</v>
      </c>
      <c r="G2719" s="260" t="s">
        <v>66</v>
      </c>
      <c r="H2719" s="260">
        <v>1</v>
      </c>
      <c r="I2719" s="260" t="s">
        <v>5238</v>
      </c>
      <c r="J2719" s="260" t="s">
        <v>5247</v>
      </c>
      <c r="K2719" s="260" t="s">
        <v>5248</v>
      </c>
      <c r="L2719" s="261">
        <v>45230</v>
      </c>
      <c r="M2719" s="260" t="s">
        <v>20</v>
      </c>
    </row>
    <row r="2720" spans="1:13" x14ac:dyDescent="0.25">
      <c r="A2720" s="258" t="s">
        <v>5234</v>
      </c>
      <c r="B2720" s="258" t="s">
        <v>5235</v>
      </c>
      <c r="C2720" s="258" t="s">
        <v>5236</v>
      </c>
      <c r="D2720" s="258" t="s">
        <v>769</v>
      </c>
      <c r="E2720" s="258">
        <v>0</v>
      </c>
      <c r="F2720" s="258" t="s">
        <v>5237</v>
      </c>
      <c r="G2720" s="258" t="s">
        <v>66</v>
      </c>
      <c r="H2720" s="258">
        <v>1</v>
      </c>
      <c r="I2720" s="258" t="s">
        <v>5238</v>
      </c>
      <c r="J2720" s="258" t="s">
        <v>5249</v>
      </c>
      <c r="K2720" s="258" t="s">
        <v>5250</v>
      </c>
      <c r="L2720" s="259">
        <v>45230</v>
      </c>
      <c r="M2720" s="258" t="s">
        <v>20</v>
      </c>
    </row>
    <row r="2721" spans="1:13" x14ac:dyDescent="0.25">
      <c r="A2721" s="260" t="s">
        <v>5234</v>
      </c>
      <c r="B2721" s="260" t="s">
        <v>5235</v>
      </c>
      <c r="C2721" s="260" t="s">
        <v>5236</v>
      </c>
      <c r="D2721" s="260" t="s">
        <v>40</v>
      </c>
      <c r="E2721" s="260">
        <v>0</v>
      </c>
      <c r="F2721" s="260" t="s">
        <v>5237</v>
      </c>
      <c r="G2721" s="260" t="s">
        <v>66</v>
      </c>
      <c r="H2721" s="260">
        <v>1</v>
      </c>
      <c r="I2721" s="260" t="s">
        <v>5238</v>
      </c>
      <c r="J2721" s="260" t="s">
        <v>5180</v>
      </c>
      <c r="K2721" s="260" t="s">
        <v>5251</v>
      </c>
      <c r="L2721" s="261">
        <v>45230</v>
      </c>
      <c r="M2721" s="260" t="s">
        <v>20</v>
      </c>
    </row>
    <row r="2722" spans="1:13" x14ac:dyDescent="0.25">
      <c r="A2722" s="258" t="s">
        <v>5234</v>
      </c>
      <c r="B2722" s="258" t="s">
        <v>5235</v>
      </c>
      <c r="C2722" s="258" t="s">
        <v>5236</v>
      </c>
      <c r="D2722" s="258" t="s">
        <v>854</v>
      </c>
      <c r="E2722" s="258">
        <v>0</v>
      </c>
      <c r="F2722" s="258" t="s">
        <v>5237</v>
      </c>
      <c r="G2722" s="258" t="s">
        <v>33</v>
      </c>
      <c r="H2722" s="258">
        <v>2</v>
      </c>
      <c r="I2722" s="258" t="s">
        <v>5238</v>
      </c>
      <c r="J2722" s="258" t="s">
        <v>4732</v>
      </c>
      <c r="K2722" s="258" t="s">
        <v>5252</v>
      </c>
      <c r="L2722" s="259">
        <v>45230</v>
      </c>
      <c r="M2722" s="258" t="s">
        <v>20</v>
      </c>
    </row>
    <row r="2723" spans="1:13" x14ac:dyDescent="0.25">
      <c r="A2723" s="260" t="s">
        <v>5234</v>
      </c>
      <c r="B2723" s="260" t="s">
        <v>5235</v>
      </c>
      <c r="C2723" s="260" t="s">
        <v>5236</v>
      </c>
      <c r="D2723" s="260" t="s">
        <v>937</v>
      </c>
      <c r="E2723" s="260">
        <v>0</v>
      </c>
      <c r="F2723" s="260" t="s">
        <v>5237</v>
      </c>
      <c r="G2723" s="260" t="s">
        <v>33</v>
      </c>
      <c r="H2723" s="260">
        <v>2</v>
      </c>
      <c r="I2723" s="260" t="s">
        <v>5238</v>
      </c>
      <c r="J2723" s="260" t="s">
        <v>4734</v>
      </c>
      <c r="K2723" s="260" t="s">
        <v>5253</v>
      </c>
      <c r="L2723" s="261">
        <v>45230</v>
      </c>
      <c r="M2723" s="260" t="s">
        <v>20</v>
      </c>
    </row>
    <row r="2724" spans="1:13" x14ac:dyDescent="0.25">
      <c r="A2724" s="258" t="s">
        <v>5234</v>
      </c>
      <c r="B2724" s="258" t="s">
        <v>5235</v>
      </c>
      <c r="C2724" s="258" t="s">
        <v>5236</v>
      </c>
      <c r="D2724" s="258" t="s">
        <v>544</v>
      </c>
      <c r="E2724" s="258">
        <v>261921</v>
      </c>
      <c r="F2724" s="258" t="s">
        <v>5237</v>
      </c>
      <c r="G2724" s="258" t="s">
        <v>66</v>
      </c>
      <c r="H2724" s="258">
        <v>1</v>
      </c>
      <c r="I2724" s="258" t="s">
        <v>5238</v>
      </c>
      <c r="J2724" s="258" t="s">
        <v>5254</v>
      </c>
      <c r="K2724" s="258" t="s">
        <v>5255</v>
      </c>
      <c r="L2724" s="259">
        <v>45230</v>
      </c>
      <c r="M2724" s="258" t="s">
        <v>20</v>
      </c>
    </row>
    <row r="2725" spans="1:13" x14ac:dyDescent="0.25">
      <c r="A2725" s="260" t="s">
        <v>5234</v>
      </c>
      <c r="B2725" s="260" t="s">
        <v>5235</v>
      </c>
      <c r="C2725" s="260" t="s">
        <v>5236</v>
      </c>
      <c r="D2725" s="260" t="s">
        <v>1193</v>
      </c>
      <c r="E2725" s="260">
        <v>548546</v>
      </c>
      <c r="F2725" s="260" t="s">
        <v>5237</v>
      </c>
      <c r="G2725" s="260" t="s">
        <v>66</v>
      </c>
      <c r="H2725" s="260">
        <v>1</v>
      </c>
      <c r="I2725" s="260" t="s">
        <v>5238</v>
      </c>
      <c r="J2725" s="260" t="s">
        <v>5256</v>
      </c>
      <c r="K2725" s="260" t="s">
        <v>5257</v>
      </c>
      <c r="L2725" s="261">
        <v>45230</v>
      </c>
      <c r="M2725" s="260" t="s">
        <v>20</v>
      </c>
    </row>
    <row r="2726" spans="1:13" x14ac:dyDescent="0.25">
      <c r="A2726" s="258" t="s">
        <v>5234</v>
      </c>
      <c r="B2726" s="258" t="s">
        <v>5235</v>
      </c>
      <c r="C2726" s="258" t="s">
        <v>5236</v>
      </c>
      <c r="D2726" s="258" t="s">
        <v>569</v>
      </c>
      <c r="E2726" s="258">
        <v>548522</v>
      </c>
      <c r="F2726" s="258" t="s">
        <v>5237</v>
      </c>
      <c r="G2726" s="258" t="s">
        <v>66</v>
      </c>
      <c r="H2726" s="258">
        <v>1</v>
      </c>
      <c r="I2726" s="258" t="s">
        <v>5238</v>
      </c>
      <c r="J2726" s="258" t="s">
        <v>5258</v>
      </c>
      <c r="K2726" s="258" t="s">
        <v>5259</v>
      </c>
      <c r="L2726" s="259">
        <v>45230</v>
      </c>
      <c r="M2726" s="258" t="s">
        <v>20</v>
      </c>
    </row>
    <row r="2727" spans="1:13" x14ac:dyDescent="0.25">
      <c r="A2727" s="260" t="s">
        <v>5234</v>
      </c>
      <c r="B2727" s="260" t="s">
        <v>5235</v>
      </c>
      <c r="C2727" s="260" t="s">
        <v>5236</v>
      </c>
      <c r="D2727" s="260" t="s">
        <v>562</v>
      </c>
      <c r="E2727" s="260">
        <v>255017</v>
      </c>
      <c r="F2727" s="260" t="s">
        <v>5237</v>
      </c>
      <c r="G2727" s="260" t="s">
        <v>66</v>
      </c>
      <c r="H2727" s="260">
        <v>1</v>
      </c>
      <c r="I2727" s="260" t="s">
        <v>5238</v>
      </c>
      <c r="J2727" s="260" t="s">
        <v>5260</v>
      </c>
      <c r="K2727" s="260" t="s">
        <v>5261</v>
      </c>
      <c r="L2727" s="261">
        <v>45230</v>
      </c>
      <c r="M2727" s="260" t="s">
        <v>20</v>
      </c>
    </row>
    <row r="2728" spans="1:13" x14ac:dyDescent="0.25">
      <c r="A2728" s="258" t="s">
        <v>5234</v>
      </c>
      <c r="B2728" s="258" t="s">
        <v>5235</v>
      </c>
      <c r="C2728" s="258" t="s">
        <v>5236</v>
      </c>
      <c r="D2728" s="258" t="s">
        <v>567</v>
      </c>
      <c r="E2728" s="258">
        <v>6904</v>
      </c>
      <c r="F2728" s="258" t="s">
        <v>5237</v>
      </c>
      <c r="G2728" s="258" t="s">
        <v>66</v>
      </c>
      <c r="H2728" s="258">
        <v>1</v>
      </c>
      <c r="I2728" s="258" t="s">
        <v>5238</v>
      </c>
      <c r="J2728" s="258" t="s">
        <v>5262</v>
      </c>
      <c r="K2728" s="258" t="s">
        <v>5263</v>
      </c>
      <c r="L2728" s="259">
        <v>45230</v>
      </c>
      <c r="M2728" s="258" t="s">
        <v>20</v>
      </c>
    </row>
    <row r="2729" spans="1:13" x14ac:dyDescent="0.25">
      <c r="A2729" s="260" t="s">
        <v>5234</v>
      </c>
      <c r="B2729" s="260" t="s">
        <v>5235</v>
      </c>
      <c r="C2729" s="260" t="s">
        <v>5236</v>
      </c>
      <c r="D2729" s="260" t="s">
        <v>558</v>
      </c>
      <c r="E2729" s="260">
        <v>0</v>
      </c>
      <c r="F2729" s="260" t="s">
        <v>5237</v>
      </c>
      <c r="G2729" s="260" t="s">
        <v>66</v>
      </c>
      <c r="H2729" s="260">
        <v>1</v>
      </c>
      <c r="I2729" s="260" t="s">
        <v>5238</v>
      </c>
      <c r="J2729" s="260" t="s">
        <v>5264</v>
      </c>
      <c r="K2729" s="260" t="s">
        <v>5265</v>
      </c>
      <c r="L2729" s="261">
        <v>45230</v>
      </c>
      <c r="M2729" s="260" t="s">
        <v>20</v>
      </c>
    </row>
    <row r="2730" spans="1:13" x14ac:dyDescent="0.25">
      <c r="A2730" s="258" t="s">
        <v>5234</v>
      </c>
      <c r="B2730" s="258" t="s">
        <v>5235</v>
      </c>
      <c r="C2730" s="258" t="s">
        <v>5236</v>
      </c>
      <c r="D2730" s="258" t="s">
        <v>47</v>
      </c>
      <c r="E2730" s="258">
        <v>1</v>
      </c>
      <c r="F2730" s="258" t="s">
        <v>5237</v>
      </c>
      <c r="G2730" s="258" t="s">
        <v>66</v>
      </c>
      <c r="H2730" s="258">
        <v>1</v>
      </c>
      <c r="I2730" s="258" t="s">
        <v>5238</v>
      </c>
      <c r="J2730" s="258" t="s">
        <v>5192</v>
      </c>
      <c r="K2730" s="258" t="s">
        <v>5266</v>
      </c>
      <c r="L2730" s="259">
        <v>45230</v>
      </c>
      <c r="M2730" s="258" t="s">
        <v>20</v>
      </c>
    </row>
    <row r="2731" spans="1:13" x14ac:dyDescent="0.25">
      <c r="A2731" s="260" t="s">
        <v>5234</v>
      </c>
      <c r="B2731" s="260" t="s">
        <v>5235</v>
      </c>
      <c r="C2731" s="260" t="s">
        <v>5236</v>
      </c>
      <c r="D2731" s="260" t="s">
        <v>26</v>
      </c>
      <c r="E2731" s="260" t="s">
        <v>17</v>
      </c>
      <c r="F2731" s="260" t="s">
        <v>17</v>
      </c>
      <c r="G2731" s="260" t="s">
        <v>17</v>
      </c>
      <c r="H2731" s="260" t="s">
        <v>17</v>
      </c>
      <c r="I2731" s="260" t="s">
        <v>17</v>
      </c>
      <c r="J2731" s="260" t="s">
        <v>4681</v>
      </c>
      <c r="K2731" s="260" t="s">
        <v>5267</v>
      </c>
      <c r="L2731" s="261">
        <v>45230</v>
      </c>
      <c r="M2731" s="260" t="s">
        <v>20</v>
      </c>
    </row>
    <row r="2732" spans="1:13" x14ac:dyDescent="0.25">
      <c r="A2732" s="258" t="s">
        <v>5234</v>
      </c>
      <c r="B2732" s="258" t="s">
        <v>5235</v>
      </c>
      <c r="C2732" s="258" t="s">
        <v>5236</v>
      </c>
      <c r="D2732" s="258" t="s">
        <v>28</v>
      </c>
      <c r="E2732" s="258" t="s">
        <v>17</v>
      </c>
      <c r="F2732" s="258" t="s">
        <v>17</v>
      </c>
      <c r="G2732" s="258" t="s">
        <v>17</v>
      </c>
      <c r="H2732" s="258" t="s">
        <v>17</v>
      </c>
      <c r="I2732" s="258" t="s">
        <v>17</v>
      </c>
      <c r="J2732" s="258" t="s">
        <v>4681</v>
      </c>
      <c r="K2732" s="258" t="s">
        <v>5268</v>
      </c>
      <c r="L2732" s="259">
        <v>45230</v>
      </c>
      <c r="M2732" s="258" t="s">
        <v>20</v>
      </c>
    </row>
    <row r="2733" spans="1:13" x14ac:dyDescent="0.25">
      <c r="A2733" s="260" t="s">
        <v>5234</v>
      </c>
      <c r="B2733" s="260" t="s">
        <v>5235</v>
      </c>
      <c r="C2733" s="260" t="s">
        <v>5236</v>
      </c>
      <c r="D2733" s="260" t="s">
        <v>38</v>
      </c>
      <c r="E2733" s="260" t="s">
        <v>17</v>
      </c>
      <c r="F2733" s="260" t="s">
        <v>17</v>
      </c>
      <c r="G2733" s="260" t="s">
        <v>17</v>
      </c>
      <c r="H2733" s="260" t="s">
        <v>17</v>
      </c>
      <c r="I2733" s="260" t="s">
        <v>17</v>
      </c>
      <c r="J2733" s="260" t="s">
        <v>4681</v>
      </c>
      <c r="K2733" s="260" t="s">
        <v>5269</v>
      </c>
      <c r="L2733" s="261">
        <v>45230</v>
      </c>
      <c r="M2733" s="260" t="s">
        <v>20</v>
      </c>
    </row>
    <row r="2734" spans="1:13" x14ac:dyDescent="0.25">
      <c r="A2734" s="258" t="s">
        <v>5234</v>
      </c>
      <c r="B2734" s="258" t="s">
        <v>5235</v>
      </c>
      <c r="C2734" s="258" t="s">
        <v>5236</v>
      </c>
      <c r="D2734" s="258" t="s">
        <v>16</v>
      </c>
      <c r="E2734" s="258" t="s">
        <v>17</v>
      </c>
      <c r="F2734" s="258" t="s">
        <v>17</v>
      </c>
      <c r="G2734" s="258" t="s">
        <v>17</v>
      </c>
      <c r="H2734" s="258" t="s">
        <v>17</v>
      </c>
      <c r="I2734" s="258" t="s">
        <v>17</v>
      </c>
      <c r="J2734" s="258" t="s">
        <v>5270</v>
      </c>
      <c r="K2734" s="258" t="s">
        <v>5271</v>
      </c>
      <c r="L2734" s="259">
        <v>45230</v>
      </c>
      <c r="M2734" s="258" t="s">
        <v>20</v>
      </c>
    </row>
    <row r="2735" spans="1:13" x14ac:dyDescent="0.25">
      <c r="A2735" s="260" t="s">
        <v>5234</v>
      </c>
      <c r="B2735" s="260" t="s">
        <v>5235</v>
      </c>
      <c r="C2735" s="260" t="s">
        <v>5236</v>
      </c>
      <c r="D2735" s="260" t="s">
        <v>21</v>
      </c>
      <c r="E2735" s="260" t="s">
        <v>17</v>
      </c>
      <c r="F2735" s="260" t="s">
        <v>17</v>
      </c>
      <c r="G2735" s="260" t="s">
        <v>17</v>
      </c>
      <c r="H2735" s="260" t="s">
        <v>17</v>
      </c>
      <c r="I2735" s="260" t="s">
        <v>17</v>
      </c>
      <c r="J2735" s="260" t="s">
        <v>5270</v>
      </c>
      <c r="K2735" s="260" t="s">
        <v>5272</v>
      </c>
      <c r="L2735" s="261">
        <v>45230</v>
      </c>
      <c r="M2735" s="260" t="s">
        <v>20</v>
      </c>
    </row>
    <row r="2736" spans="1:13" x14ac:dyDescent="0.25">
      <c r="A2736" s="258" t="s">
        <v>5234</v>
      </c>
      <c r="B2736" s="258" t="s">
        <v>5235</v>
      </c>
      <c r="C2736" s="258" t="s">
        <v>5236</v>
      </c>
      <c r="D2736" s="258" t="s">
        <v>1053</v>
      </c>
      <c r="E2736" s="258" t="s">
        <v>17</v>
      </c>
      <c r="F2736" s="258" t="s">
        <v>17</v>
      </c>
      <c r="G2736" s="258" t="s">
        <v>17</v>
      </c>
      <c r="H2736" s="258" t="s">
        <v>17</v>
      </c>
      <c r="I2736" s="258" t="s">
        <v>17</v>
      </c>
      <c r="J2736" s="258" t="s">
        <v>5270</v>
      </c>
      <c r="K2736" s="258" t="s">
        <v>5273</v>
      </c>
      <c r="L2736" s="259">
        <v>45230</v>
      </c>
      <c r="M2736" s="258" t="s">
        <v>20</v>
      </c>
    </row>
    <row r="2737" spans="1:13" x14ac:dyDescent="0.25">
      <c r="A2737" s="260" t="s">
        <v>5234</v>
      </c>
      <c r="B2737" s="260" t="s">
        <v>5235</v>
      </c>
      <c r="C2737" s="260" t="s">
        <v>5236</v>
      </c>
      <c r="D2737" s="260" t="s">
        <v>24</v>
      </c>
      <c r="E2737" s="260" t="s">
        <v>17</v>
      </c>
      <c r="F2737" s="260" t="s">
        <v>17</v>
      </c>
      <c r="G2737" s="260" t="s">
        <v>17</v>
      </c>
      <c r="H2737" s="260" t="s">
        <v>17</v>
      </c>
      <c r="I2737" s="260" t="s">
        <v>17</v>
      </c>
      <c r="J2737" s="260" t="s">
        <v>5270</v>
      </c>
      <c r="K2737" s="260" t="s">
        <v>5274</v>
      </c>
      <c r="L2737" s="261">
        <v>45230</v>
      </c>
      <c r="M2737" s="260" t="s">
        <v>20</v>
      </c>
    </row>
    <row r="2738" spans="1:13" x14ac:dyDescent="0.25">
      <c r="A2738" s="258" t="s">
        <v>941</v>
      </c>
      <c r="B2738" s="258" t="s">
        <v>942</v>
      </c>
      <c r="C2738" s="258" t="s">
        <v>943</v>
      </c>
      <c r="D2738" s="258" t="s">
        <v>40</v>
      </c>
      <c r="E2738" s="258">
        <v>2</v>
      </c>
      <c r="F2738" s="258" t="s">
        <v>5275</v>
      </c>
      <c r="G2738" s="258" t="s">
        <v>1219</v>
      </c>
      <c r="H2738" s="258">
        <v>2</v>
      </c>
      <c r="I2738" s="258" t="s">
        <v>5276</v>
      </c>
      <c r="J2738" s="258" t="s">
        <v>5277</v>
      </c>
      <c r="K2738" s="258" t="s">
        <v>5278</v>
      </c>
      <c r="L2738" s="259">
        <v>45230</v>
      </c>
      <c r="M2738" s="258" t="s">
        <v>20</v>
      </c>
    </row>
    <row r="2739" spans="1:13" x14ac:dyDescent="0.25">
      <c r="A2739" s="260" t="s">
        <v>941</v>
      </c>
      <c r="B2739" s="260" t="s">
        <v>942</v>
      </c>
      <c r="C2739" s="260" t="s">
        <v>943</v>
      </c>
      <c r="D2739" s="260" t="s">
        <v>854</v>
      </c>
      <c r="E2739" s="260">
        <v>3</v>
      </c>
      <c r="F2739" s="260" t="s">
        <v>5275</v>
      </c>
      <c r="G2739" s="260" t="s">
        <v>1219</v>
      </c>
      <c r="H2739" s="260">
        <v>2</v>
      </c>
      <c r="I2739" s="260" t="s">
        <v>5276</v>
      </c>
      <c r="J2739" s="260" t="s">
        <v>5279</v>
      </c>
      <c r="K2739" s="260" t="s">
        <v>5280</v>
      </c>
      <c r="L2739" s="261">
        <v>45230</v>
      </c>
      <c r="M2739" s="260" t="s">
        <v>20</v>
      </c>
    </row>
    <row r="2740" spans="1:13" x14ac:dyDescent="0.25">
      <c r="A2740" s="258" t="s">
        <v>941</v>
      </c>
      <c r="B2740" s="258" t="s">
        <v>942</v>
      </c>
      <c r="C2740" s="258" t="s">
        <v>943</v>
      </c>
      <c r="D2740" s="258" t="s">
        <v>937</v>
      </c>
      <c r="E2740" s="258">
        <v>3</v>
      </c>
      <c r="F2740" s="258" t="s">
        <v>5275</v>
      </c>
      <c r="G2740" s="258" t="s">
        <v>1219</v>
      </c>
      <c r="H2740" s="258">
        <v>2</v>
      </c>
      <c r="I2740" s="258" t="s">
        <v>5276</v>
      </c>
      <c r="J2740" s="258" t="s">
        <v>5279</v>
      </c>
      <c r="K2740" s="258" t="s">
        <v>5281</v>
      </c>
      <c r="L2740" s="259">
        <v>45230</v>
      </c>
      <c r="M2740" s="258" t="s">
        <v>20</v>
      </c>
    </row>
    <row r="2741" spans="1:13" x14ac:dyDescent="0.25">
      <c r="A2741" s="260" t="s">
        <v>1118</v>
      </c>
      <c r="B2741" s="260" t="s">
        <v>1119</v>
      </c>
      <c r="C2741" s="260" t="s">
        <v>1120</v>
      </c>
      <c r="D2741" s="260" t="s">
        <v>932</v>
      </c>
      <c r="E2741" s="260">
        <v>60470693</v>
      </c>
      <c r="F2741" s="260" t="s">
        <v>5282</v>
      </c>
      <c r="G2741" s="260" t="s">
        <v>33</v>
      </c>
      <c r="H2741" s="260">
        <v>2</v>
      </c>
      <c r="I2741" s="260" t="s">
        <v>5283</v>
      </c>
      <c r="J2741" s="260" t="s">
        <v>5284</v>
      </c>
      <c r="K2741" s="260" t="s">
        <v>5285</v>
      </c>
      <c r="L2741" s="261">
        <v>45230</v>
      </c>
      <c r="M2741" s="260" t="s">
        <v>20</v>
      </c>
    </row>
    <row r="2742" spans="1:13" x14ac:dyDescent="0.25">
      <c r="A2742" s="258" t="s">
        <v>492</v>
      </c>
      <c r="B2742" s="258" t="s">
        <v>493</v>
      </c>
      <c r="C2742" s="258" t="s">
        <v>57</v>
      </c>
      <c r="D2742" s="258" t="s">
        <v>854</v>
      </c>
      <c r="E2742" s="258">
        <v>87</v>
      </c>
      <c r="F2742" s="258" t="s">
        <v>5286</v>
      </c>
      <c r="G2742" s="258" t="s">
        <v>1219</v>
      </c>
      <c r="H2742" s="258">
        <v>2</v>
      </c>
      <c r="I2742" s="258" t="s">
        <v>5287</v>
      </c>
      <c r="J2742" s="258" t="s">
        <v>5288</v>
      </c>
      <c r="K2742" s="258" t="s">
        <v>5289</v>
      </c>
      <c r="L2742" s="259">
        <v>45230</v>
      </c>
      <c r="M2742" s="258" t="s">
        <v>20</v>
      </c>
    </row>
    <row r="2743" spans="1:13" x14ac:dyDescent="0.25">
      <c r="A2743" s="260" t="s">
        <v>492</v>
      </c>
      <c r="B2743" s="260" t="s">
        <v>493</v>
      </c>
      <c r="C2743" s="260" t="s">
        <v>57</v>
      </c>
      <c r="D2743" s="260" t="s">
        <v>40</v>
      </c>
      <c r="E2743" s="260">
        <v>234</v>
      </c>
      <c r="F2743" s="260" t="s">
        <v>5286</v>
      </c>
      <c r="G2743" s="260" t="s">
        <v>1219</v>
      </c>
      <c r="H2743" s="260">
        <v>2</v>
      </c>
      <c r="I2743" s="260" t="s">
        <v>5287</v>
      </c>
      <c r="J2743" s="260" t="s">
        <v>5288</v>
      </c>
      <c r="K2743" s="260" t="s">
        <v>5290</v>
      </c>
      <c r="L2743" s="261">
        <v>45230</v>
      </c>
      <c r="M2743" s="260" t="s">
        <v>20</v>
      </c>
    </row>
    <row r="2744" spans="1:13" x14ac:dyDescent="0.25">
      <c r="A2744" s="258" t="s">
        <v>818</v>
      </c>
      <c r="B2744" s="258" t="s">
        <v>819</v>
      </c>
      <c r="C2744" s="258" t="s">
        <v>820</v>
      </c>
      <c r="D2744" s="258" t="s">
        <v>40</v>
      </c>
      <c r="E2744" s="258">
        <v>2</v>
      </c>
      <c r="F2744" s="258" t="s">
        <v>5291</v>
      </c>
      <c r="G2744" s="258" t="s">
        <v>1219</v>
      </c>
      <c r="H2744" s="258">
        <v>2</v>
      </c>
      <c r="I2744" s="258" t="s">
        <v>924</v>
      </c>
      <c r="J2744" s="258" t="s">
        <v>5292</v>
      </c>
      <c r="K2744" s="258" t="s">
        <v>5293</v>
      </c>
      <c r="L2744" s="259">
        <v>45230</v>
      </c>
      <c r="M2744" s="258" t="s">
        <v>20</v>
      </c>
    </row>
    <row r="2745" spans="1:13" x14ac:dyDescent="0.25">
      <c r="A2745" s="260" t="s">
        <v>836</v>
      </c>
      <c r="B2745" s="260" t="s">
        <v>837</v>
      </c>
      <c r="C2745" s="260" t="s">
        <v>820</v>
      </c>
      <c r="D2745" s="260" t="s">
        <v>40</v>
      </c>
      <c r="E2745" s="260">
        <v>2</v>
      </c>
      <c r="F2745" s="260" t="s">
        <v>5291</v>
      </c>
      <c r="G2745" s="260" t="s">
        <v>1219</v>
      </c>
      <c r="H2745" s="260">
        <v>2</v>
      </c>
      <c r="I2745" s="260" t="s">
        <v>924</v>
      </c>
      <c r="J2745" s="260" t="s">
        <v>5294</v>
      </c>
      <c r="K2745" s="260" t="s">
        <v>5295</v>
      </c>
      <c r="L2745" s="261">
        <v>45230</v>
      </c>
      <c r="M2745" s="260" t="s">
        <v>20</v>
      </c>
    </row>
    <row r="2746" spans="1:13" x14ac:dyDescent="0.25">
      <c r="A2746" s="258" t="s">
        <v>836</v>
      </c>
      <c r="B2746" s="258" t="s">
        <v>837</v>
      </c>
      <c r="C2746" s="258" t="s">
        <v>820</v>
      </c>
      <c r="D2746" s="258" t="s">
        <v>854</v>
      </c>
      <c r="E2746" s="258">
        <v>0</v>
      </c>
      <c r="F2746" s="258" t="s">
        <v>5291</v>
      </c>
      <c r="G2746" s="258" t="s">
        <v>1219</v>
      </c>
      <c r="H2746" s="258">
        <v>2</v>
      </c>
      <c r="I2746" s="258" t="s">
        <v>924</v>
      </c>
      <c r="J2746" s="258" t="s">
        <v>5296</v>
      </c>
      <c r="K2746" s="258" t="s">
        <v>5297</v>
      </c>
      <c r="L2746" s="259">
        <v>45230</v>
      </c>
      <c r="M2746" s="258" t="s">
        <v>20</v>
      </c>
    </row>
    <row r="2747" spans="1:13" x14ac:dyDescent="0.25">
      <c r="A2747" s="260" t="s">
        <v>961</v>
      </c>
      <c r="B2747" s="260" t="s">
        <v>962</v>
      </c>
      <c r="C2747" s="260" t="s">
        <v>963</v>
      </c>
      <c r="D2747" s="260" t="s">
        <v>40</v>
      </c>
      <c r="E2747" s="260">
        <v>250</v>
      </c>
      <c r="F2747" s="260" t="s">
        <v>5298</v>
      </c>
      <c r="G2747" s="260" t="s">
        <v>1219</v>
      </c>
      <c r="H2747" s="260">
        <v>2</v>
      </c>
      <c r="I2747" s="260" t="s">
        <v>5299</v>
      </c>
      <c r="J2747" s="260" t="s">
        <v>5300</v>
      </c>
      <c r="K2747" s="260" t="s">
        <v>5301</v>
      </c>
      <c r="L2747" s="261">
        <v>45230</v>
      </c>
      <c r="M2747" s="260" t="s">
        <v>20</v>
      </c>
    </row>
    <row r="2748" spans="1:13" x14ac:dyDescent="0.25">
      <c r="A2748" s="258" t="s">
        <v>961</v>
      </c>
      <c r="B2748" s="258" t="s">
        <v>962</v>
      </c>
      <c r="C2748" s="258" t="s">
        <v>963</v>
      </c>
      <c r="D2748" s="258" t="s">
        <v>854</v>
      </c>
      <c r="E2748" s="258">
        <v>39</v>
      </c>
      <c r="F2748" s="258" t="s">
        <v>5298</v>
      </c>
      <c r="G2748" s="258" t="s">
        <v>1219</v>
      </c>
      <c r="H2748" s="258">
        <v>2</v>
      </c>
      <c r="I2748" s="258" t="s">
        <v>5302</v>
      </c>
      <c r="J2748" s="258" t="s">
        <v>5303</v>
      </c>
      <c r="K2748" s="258" t="s">
        <v>5304</v>
      </c>
      <c r="L2748" s="259">
        <v>45230</v>
      </c>
      <c r="M2748" s="258" t="s">
        <v>20</v>
      </c>
    </row>
    <row r="2749" spans="1:13" x14ac:dyDescent="0.25">
      <c r="A2749" s="260" t="s">
        <v>961</v>
      </c>
      <c r="B2749" s="260" t="s">
        <v>962</v>
      </c>
      <c r="C2749" s="260" t="s">
        <v>963</v>
      </c>
      <c r="D2749" s="260" t="s">
        <v>937</v>
      </c>
      <c r="E2749" s="260">
        <v>39</v>
      </c>
      <c r="F2749" s="260" t="s">
        <v>5298</v>
      </c>
      <c r="G2749" s="260" t="s">
        <v>1219</v>
      </c>
      <c r="H2749" s="260">
        <v>2</v>
      </c>
      <c r="I2749" s="260" t="s">
        <v>5305</v>
      </c>
      <c r="J2749" s="260" t="s">
        <v>5306</v>
      </c>
      <c r="K2749" s="260" t="s">
        <v>5307</v>
      </c>
      <c r="L2749" s="261">
        <v>45230</v>
      </c>
      <c r="M2749" s="260" t="s">
        <v>20</v>
      </c>
    </row>
    <row r="2750" spans="1:13" x14ac:dyDescent="0.25">
      <c r="A2750" s="258" t="s">
        <v>280</v>
      </c>
      <c r="B2750" s="258" t="s">
        <v>281</v>
      </c>
      <c r="C2750" s="258" t="s">
        <v>282</v>
      </c>
      <c r="D2750" s="258" t="s">
        <v>40</v>
      </c>
      <c r="E2750" s="258">
        <v>1</v>
      </c>
      <c r="F2750" s="258" t="s">
        <v>5308</v>
      </c>
      <c r="G2750" s="258" t="s">
        <v>66</v>
      </c>
      <c r="H2750" s="258">
        <v>1</v>
      </c>
      <c r="I2750" s="258" t="s">
        <v>5309</v>
      </c>
      <c r="J2750" s="258" t="s">
        <v>5310</v>
      </c>
      <c r="K2750" s="258" t="s">
        <v>5311</v>
      </c>
      <c r="L2750" s="259">
        <v>45230</v>
      </c>
      <c r="M2750" s="258" t="s">
        <v>20</v>
      </c>
    </row>
    <row r="2751" spans="1:13" x14ac:dyDescent="0.25">
      <c r="A2751" s="260" t="s">
        <v>5234</v>
      </c>
      <c r="B2751" s="260" t="s">
        <v>5235</v>
      </c>
      <c r="C2751" s="260" t="s">
        <v>5236</v>
      </c>
      <c r="D2751" s="260" t="s">
        <v>2018</v>
      </c>
      <c r="E2751" s="260">
        <v>0</v>
      </c>
      <c r="F2751" s="260" t="s">
        <v>2019</v>
      </c>
      <c r="G2751" s="260" t="s">
        <v>33</v>
      </c>
      <c r="H2751" s="260">
        <v>2</v>
      </c>
      <c r="I2751" s="260" t="s">
        <v>17</v>
      </c>
      <c r="J2751" s="260" t="s">
        <v>17</v>
      </c>
      <c r="K2751" s="260" t="s">
        <v>5312</v>
      </c>
      <c r="L2751" s="261">
        <v>45230</v>
      </c>
      <c r="M2751" s="260" t="s">
        <v>20</v>
      </c>
    </row>
    <row r="2752" spans="1:13" x14ac:dyDescent="0.25">
      <c r="A2752" s="258" t="s">
        <v>5234</v>
      </c>
      <c r="B2752" s="258" t="s">
        <v>5235</v>
      </c>
      <c r="C2752" s="258" t="s">
        <v>5236</v>
      </c>
      <c r="D2752" s="258" t="s">
        <v>2021</v>
      </c>
      <c r="E2752" s="258">
        <v>0</v>
      </c>
      <c r="F2752" s="258" t="s">
        <v>2019</v>
      </c>
      <c r="G2752" s="258" t="s">
        <v>33</v>
      </c>
      <c r="H2752" s="258">
        <v>2</v>
      </c>
      <c r="I2752" s="258" t="s">
        <v>17</v>
      </c>
      <c r="J2752" s="258" t="s">
        <v>17</v>
      </c>
      <c r="K2752" s="258" t="s">
        <v>5313</v>
      </c>
      <c r="L2752" s="259">
        <v>45230</v>
      </c>
      <c r="M2752" s="258" t="s">
        <v>20</v>
      </c>
    </row>
    <row r="2753" spans="1:13" x14ac:dyDescent="0.25">
      <c r="A2753" s="260" t="s">
        <v>5234</v>
      </c>
      <c r="B2753" s="260" t="s">
        <v>5235</v>
      </c>
      <c r="C2753" s="260" t="s">
        <v>5236</v>
      </c>
      <c r="D2753" s="260" t="s">
        <v>2023</v>
      </c>
      <c r="E2753" s="260">
        <v>0</v>
      </c>
      <c r="F2753" s="260" t="s">
        <v>2019</v>
      </c>
      <c r="G2753" s="260" t="s">
        <v>33</v>
      </c>
      <c r="H2753" s="260">
        <v>2</v>
      </c>
      <c r="I2753" s="260" t="s">
        <v>17</v>
      </c>
      <c r="J2753" s="260" t="s">
        <v>17</v>
      </c>
      <c r="K2753" s="260" t="s">
        <v>5314</v>
      </c>
      <c r="L2753" s="261">
        <v>45230</v>
      </c>
      <c r="M2753" s="260" t="s">
        <v>20</v>
      </c>
    </row>
    <row r="2754" spans="1:13" x14ac:dyDescent="0.25">
      <c r="A2754" s="258" t="s">
        <v>5234</v>
      </c>
      <c r="B2754" s="258" t="s">
        <v>5235</v>
      </c>
      <c r="C2754" s="258" t="s">
        <v>5236</v>
      </c>
      <c r="D2754" s="258" t="s">
        <v>2025</v>
      </c>
      <c r="E2754" s="258">
        <v>0</v>
      </c>
      <c r="F2754" s="258" t="s">
        <v>2019</v>
      </c>
      <c r="G2754" s="258" t="s">
        <v>33</v>
      </c>
      <c r="H2754" s="258">
        <v>2</v>
      </c>
      <c r="I2754" s="258" t="s">
        <v>17</v>
      </c>
      <c r="J2754" s="258" t="s">
        <v>17</v>
      </c>
      <c r="K2754" s="258" t="s">
        <v>5315</v>
      </c>
      <c r="L2754" s="259">
        <v>45230</v>
      </c>
      <c r="M2754" s="258" t="s">
        <v>20</v>
      </c>
    </row>
    <row r="2755" spans="1:13" x14ac:dyDescent="0.25">
      <c r="A2755" s="260" t="s">
        <v>5234</v>
      </c>
      <c r="B2755" s="260" t="s">
        <v>5235</v>
      </c>
      <c r="C2755" s="260" t="s">
        <v>5236</v>
      </c>
      <c r="D2755" s="260" t="s">
        <v>2027</v>
      </c>
      <c r="E2755" s="260">
        <v>0</v>
      </c>
      <c r="F2755" s="260" t="s">
        <v>2019</v>
      </c>
      <c r="G2755" s="260" t="s">
        <v>33</v>
      </c>
      <c r="H2755" s="260">
        <v>2</v>
      </c>
      <c r="I2755" s="260" t="s">
        <v>17</v>
      </c>
      <c r="J2755" s="260" t="s">
        <v>17</v>
      </c>
      <c r="K2755" s="260" t="s">
        <v>5316</v>
      </c>
      <c r="L2755" s="261">
        <v>45230</v>
      </c>
      <c r="M2755" s="260" t="s">
        <v>20</v>
      </c>
    </row>
    <row r="2756" spans="1:13" x14ac:dyDescent="0.25">
      <c r="A2756" s="258" t="s">
        <v>5234</v>
      </c>
      <c r="B2756" s="258" t="s">
        <v>5235</v>
      </c>
      <c r="C2756" s="258" t="s">
        <v>5236</v>
      </c>
      <c r="D2756" s="258" t="s">
        <v>2029</v>
      </c>
      <c r="E2756" s="258">
        <v>0</v>
      </c>
      <c r="F2756" s="258" t="s">
        <v>2019</v>
      </c>
      <c r="G2756" s="258" t="s">
        <v>33</v>
      </c>
      <c r="H2756" s="258">
        <v>2</v>
      </c>
      <c r="I2756" s="258" t="s">
        <v>17</v>
      </c>
      <c r="J2756" s="258" t="s">
        <v>17</v>
      </c>
      <c r="K2756" s="258" t="s">
        <v>5317</v>
      </c>
      <c r="L2756" s="259">
        <v>45230</v>
      </c>
      <c r="M2756" s="258" t="s">
        <v>20</v>
      </c>
    </row>
    <row r="2757" spans="1:13" x14ac:dyDescent="0.25">
      <c r="A2757" s="260" t="s">
        <v>5234</v>
      </c>
      <c r="B2757" s="260" t="s">
        <v>5235</v>
      </c>
      <c r="C2757" s="260" t="s">
        <v>5236</v>
      </c>
      <c r="D2757" s="260" t="s">
        <v>2031</v>
      </c>
      <c r="E2757" s="260">
        <v>0</v>
      </c>
      <c r="F2757" s="260" t="s">
        <v>2019</v>
      </c>
      <c r="G2757" s="260" t="s">
        <v>33</v>
      </c>
      <c r="H2757" s="260">
        <v>2</v>
      </c>
      <c r="I2757" s="260" t="s">
        <v>17</v>
      </c>
      <c r="J2757" s="260" t="s">
        <v>17</v>
      </c>
      <c r="K2757" s="260" t="s">
        <v>5318</v>
      </c>
      <c r="L2757" s="261">
        <v>45230</v>
      </c>
      <c r="M2757" s="260" t="s">
        <v>20</v>
      </c>
    </row>
    <row r="2758" spans="1:13" x14ac:dyDescent="0.25">
      <c r="A2758" s="258" t="s">
        <v>5234</v>
      </c>
      <c r="B2758" s="258" t="s">
        <v>5235</v>
      </c>
      <c r="C2758" s="258" t="s">
        <v>5236</v>
      </c>
      <c r="D2758" s="258" t="s">
        <v>2033</v>
      </c>
      <c r="E2758" s="258">
        <v>0</v>
      </c>
      <c r="F2758" s="258" t="s">
        <v>2019</v>
      </c>
      <c r="G2758" s="258" t="s">
        <v>33</v>
      </c>
      <c r="H2758" s="258">
        <v>2</v>
      </c>
      <c r="I2758" s="258" t="s">
        <v>17</v>
      </c>
      <c r="J2758" s="258" t="s">
        <v>17</v>
      </c>
      <c r="K2758" s="258" t="s">
        <v>5319</v>
      </c>
      <c r="L2758" s="259">
        <v>45230</v>
      </c>
      <c r="M2758" s="258" t="s">
        <v>20</v>
      </c>
    </row>
    <row r="2759" spans="1:13" x14ac:dyDescent="0.25">
      <c r="A2759" s="260" t="s">
        <v>5234</v>
      </c>
      <c r="B2759" s="260" t="s">
        <v>5235</v>
      </c>
      <c r="C2759" s="260" t="s">
        <v>5236</v>
      </c>
      <c r="D2759" s="260" t="s">
        <v>2035</v>
      </c>
      <c r="E2759" s="260">
        <v>0</v>
      </c>
      <c r="F2759" s="260" t="s">
        <v>2019</v>
      </c>
      <c r="G2759" s="260" t="s">
        <v>33</v>
      </c>
      <c r="H2759" s="260">
        <v>2</v>
      </c>
      <c r="I2759" s="260" t="s">
        <v>17</v>
      </c>
      <c r="J2759" s="260" t="s">
        <v>17</v>
      </c>
      <c r="K2759" s="260" t="s">
        <v>5320</v>
      </c>
      <c r="L2759" s="261">
        <v>45230</v>
      </c>
      <c r="M2759" s="260" t="s">
        <v>20</v>
      </c>
    </row>
    <row r="2760" spans="1:13" x14ac:dyDescent="0.25">
      <c r="A2760" s="258" t="s">
        <v>133</v>
      </c>
      <c r="B2760" s="258" t="s">
        <v>134</v>
      </c>
      <c r="C2760" s="258" t="s">
        <v>135</v>
      </c>
      <c r="D2760" s="258" t="s">
        <v>1297</v>
      </c>
      <c r="E2760" s="258">
        <v>6100000</v>
      </c>
      <c r="F2760" s="258" t="s">
        <v>5321</v>
      </c>
      <c r="G2760" s="258" t="s">
        <v>1219</v>
      </c>
      <c r="H2760" s="258">
        <v>2</v>
      </c>
      <c r="I2760" s="258" t="s">
        <v>5322</v>
      </c>
      <c r="J2760" s="258" t="s">
        <v>5323</v>
      </c>
      <c r="K2760" s="258" t="s">
        <v>5324</v>
      </c>
      <c r="L2760" s="259">
        <v>45238</v>
      </c>
      <c r="M2760" s="258" t="s">
        <v>20</v>
      </c>
    </row>
    <row r="2761" spans="1:13" x14ac:dyDescent="0.25">
      <c r="A2761" s="260" t="s">
        <v>133</v>
      </c>
      <c r="B2761" s="260" t="s">
        <v>134</v>
      </c>
      <c r="C2761" s="260" t="s">
        <v>135</v>
      </c>
      <c r="D2761" s="260" t="s">
        <v>927</v>
      </c>
      <c r="E2761" s="260">
        <v>2344860</v>
      </c>
      <c r="F2761" s="260" t="s">
        <v>2611</v>
      </c>
      <c r="G2761" s="260" t="s">
        <v>22</v>
      </c>
      <c r="H2761" s="260">
        <v>3</v>
      </c>
      <c r="I2761" s="260" t="s">
        <v>5325</v>
      </c>
      <c r="J2761" s="260" t="s">
        <v>5326</v>
      </c>
      <c r="K2761" s="260" t="s">
        <v>5327</v>
      </c>
      <c r="L2761" s="261">
        <v>45238</v>
      </c>
      <c r="M2761" s="260" t="s">
        <v>20</v>
      </c>
    </row>
    <row r="2762" spans="1:13" x14ac:dyDescent="0.25">
      <c r="A2762" s="258" t="s">
        <v>133</v>
      </c>
      <c r="B2762" s="258" t="s">
        <v>134</v>
      </c>
      <c r="C2762" s="258" t="s">
        <v>135</v>
      </c>
      <c r="D2762" s="258" t="s">
        <v>1006</v>
      </c>
      <c r="E2762" s="258">
        <v>6100000</v>
      </c>
      <c r="F2762" s="258" t="s">
        <v>5321</v>
      </c>
      <c r="G2762" s="258" t="s">
        <v>1219</v>
      </c>
      <c r="H2762" s="258">
        <v>2</v>
      </c>
      <c r="I2762" s="258" t="s">
        <v>5328</v>
      </c>
      <c r="J2762" s="258" t="s">
        <v>5329</v>
      </c>
      <c r="K2762" s="258" t="s">
        <v>5330</v>
      </c>
      <c r="L2762" s="259">
        <v>45238</v>
      </c>
      <c r="M2762" s="258" t="s">
        <v>20</v>
      </c>
    </row>
    <row r="2763" spans="1:13" x14ac:dyDescent="0.25">
      <c r="A2763" s="260" t="s">
        <v>133</v>
      </c>
      <c r="B2763" s="260" t="s">
        <v>134</v>
      </c>
      <c r="C2763" s="260" t="s">
        <v>135</v>
      </c>
      <c r="D2763" s="260" t="s">
        <v>932</v>
      </c>
      <c r="E2763" s="260">
        <v>6100000</v>
      </c>
      <c r="F2763" s="260" t="s">
        <v>5321</v>
      </c>
      <c r="G2763" s="260" t="s">
        <v>1219</v>
      </c>
      <c r="H2763" s="260">
        <v>2</v>
      </c>
      <c r="I2763" s="260" t="s">
        <v>5328</v>
      </c>
      <c r="J2763" s="260" t="s">
        <v>5331</v>
      </c>
      <c r="K2763" s="260" t="s">
        <v>5332</v>
      </c>
      <c r="L2763" s="261">
        <v>45238</v>
      </c>
      <c r="M2763" s="260" t="s">
        <v>20</v>
      </c>
    </row>
    <row r="2764" spans="1:13" x14ac:dyDescent="0.25">
      <c r="A2764" s="258" t="s">
        <v>133</v>
      </c>
      <c r="B2764" s="258" t="s">
        <v>134</v>
      </c>
      <c r="C2764" s="258" t="s">
        <v>135</v>
      </c>
      <c r="D2764" s="258" t="s">
        <v>544</v>
      </c>
      <c r="E2764" s="258">
        <v>3400000</v>
      </c>
      <c r="F2764" s="258" t="s">
        <v>5321</v>
      </c>
      <c r="G2764" s="258" t="s">
        <v>1219</v>
      </c>
      <c r="H2764" s="258">
        <v>2</v>
      </c>
      <c r="I2764" s="258" t="s">
        <v>5328</v>
      </c>
      <c r="J2764" s="258" t="s">
        <v>5333</v>
      </c>
      <c r="K2764" s="258" t="s">
        <v>5334</v>
      </c>
      <c r="L2764" s="259">
        <v>45238</v>
      </c>
      <c r="M2764" s="258" t="s">
        <v>20</v>
      </c>
    </row>
    <row r="2765" spans="1:13" x14ac:dyDescent="0.25">
      <c r="A2765" s="260" t="s">
        <v>133</v>
      </c>
      <c r="B2765" s="260" t="s">
        <v>134</v>
      </c>
      <c r="C2765" s="260" t="s">
        <v>135</v>
      </c>
      <c r="D2765" s="260" t="s">
        <v>1193</v>
      </c>
      <c r="E2765" s="260">
        <v>0</v>
      </c>
      <c r="F2765" s="260" t="s">
        <v>5321</v>
      </c>
      <c r="G2765" s="260" t="s">
        <v>1219</v>
      </c>
      <c r="H2765" s="260">
        <v>2</v>
      </c>
      <c r="I2765" s="260" t="s">
        <v>5328</v>
      </c>
      <c r="J2765" s="260" t="s">
        <v>5335</v>
      </c>
      <c r="K2765" s="260" t="s">
        <v>5336</v>
      </c>
      <c r="L2765" s="261">
        <v>45238</v>
      </c>
      <c r="M2765" s="260" t="s">
        <v>20</v>
      </c>
    </row>
    <row r="2766" spans="1:13" x14ac:dyDescent="0.25">
      <c r="A2766" s="258" t="s">
        <v>133</v>
      </c>
      <c r="B2766" s="258" t="s">
        <v>134</v>
      </c>
      <c r="C2766" s="258" t="s">
        <v>135</v>
      </c>
      <c r="D2766" s="258" t="s">
        <v>569</v>
      </c>
      <c r="E2766" s="258">
        <v>2700000</v>
      </c>
      <c r="F2766" s="258" t="s">
        <v>5321</v>
      </c>
      <c r="G2766" s="258" t="s">
        <v>1219</v>
      </c>
      <c r="H2766" s="258">
        <v>2</v>
      </c>
      <c r="I2766" s="258" t="s">
        <v>5328</v>
      </c>
      <c r="J2766" s="258" t="s">
        <v>5337</v>
      </c>
      <c r="K2766" s="258" t="s">
        <v>5338</v>
      </c>
      <c r="L2766" s="259">
        <v>45238</v>
      </c>
      <c r="M2766" s="258" t="s">
        <v>20</v>
      </c>
    </row>
    <row r="2767" spans="1:13" x14ac:dyDescent="0.25">
      <c r="A2767" s="260" t="s">
        <v>133</v>
      </c>
      <c r="B2767" s="260" t="s">
        <v>134</v>
      </c>
      <c r="C2767" s="260" t="s">
        <v>135</v>
      </c>
      <c r="D2767" s="260" t="s">
        <v>562</v>
      </c>
      <c r="E2767" s="260">
        <v>2100000</v>
      </c>
      <c r="F2767" s="260" t="s">
        <v>5321</v>
      </c>
      <c r="G2767" s="260" t="s">
        <v>1219</v>
      </c>
      <c r="H2767" s="260">
        <v>2</v>
      </c>
      <c r="I2767" s="260" t="s">
        <v>5328</v>
      </c>
      <c r="J2767" s="260" t="s">
        <v>5339</v>
      </c>
      <c r="K2767" s="260" t="s">
        <v>5340</v>
      </c>
      <c r="L2767" s="261">
        <v>45238</v>
      </c>
      <c r="M2767" s="260" t="s">
        <v>20</v>
      </c>
    </row>
    <row r="2768" spans="1:13" x14ac:dyDescent="0.25">
      <c r="A2768" s="258" t="s">
        <v>133</v>
      </c>
      <c r="B2768" s="258" t="s">
        <v>134</v>
      </c>
      <c r="C2768" s="258" t="s">
        <v>135</v>
      </c>
      <c r="D2768" s="258" t="s">
        <v>567</v>
      </c>
      <c r="E2768" s="258">
        <v>1300000</v>
      </c>
      <c r="F2768" s="258" t="s">
        <v>5321</v>
      </c>
      <c r="G2768" s="258" t="s">
        <v>1219</v>
      </c>
      <c r="H2768" s="258">
        <v>2</v>
      </c>
      <c r="I2768" s="258" t="s">
        <v>5328</v>
      </c>
      <c r="J2768" s="258" t="s">
        <v>5341</v>
      </c>
      <c r="K2768" s="258" t="s">
        <v>5342</v>
      </c>
      <c r="L2768" s="259">
        <v>45238</v>
      </c>
      <c r="M2768" s="258" t="s">
        <v>20</v>
      </c>
    </row>
    <row r="2769" spans="1:13" x14ac:dyDescent="0.25">
      <c r="A2769" s="260" t="s">
        <v>133</v>
      </c>
      <c r="B2769" s="260" t="s">
        <v>134</v>
      </c>
      <c r="C2769" s="260" t="s">
        <v>135</v>
      </c>
      <c r="D2769" s="260" t="s">
        <v>558</v>
      </c>
      <c r="E2769" s="260">
        <v>0</v>
      </c>
      <c r="F2769" s="260" t="s">
        <v>5321</v>
      </c>
      <c r="G2769" s="260" t="s">
        <v>1219</v>
      </c>
      <c r="H2769" s="260">
        <v>2</v>
      </c>
      <c r="I2769" s="260" t="s">
        <v>5328</v>
      </c>
      <c r="J2769" s="260" t="s">
        <v>5343</v>
      </c>
      <c r="K2769" s="260" t="s">
        <v>5344</v>
      </c>
      <c r="L2769" s="261">
        <v>45238</v>
      </c>
      <c r="M2769" s="260" t="s">
        <v>20</v>
      </c>
    </row>
    <row r="2770" spans="1:13" x14ac:dyDescent="0.25">
      <c r="A2770" s="258" t="s">
        <v>4502</v>
      </c>
      <c r="B2770" s="258" t="s">
        <v>4503</v>
      </c>
      <c r="C2770" s="258" t="s">
        <v>4504</v>
      </c>
      <c r="D2770" s="258" t="s">
        <v>2018</v>
      </c>
      <c r="E2770" s="258">
        <v>0</v>
      </c>
      <c r="F2770" s="258" t="s">
        <v>2019</v>
      </c>
      <c r="G2770" s="258" t="s">
        <v>33</v>
      </c>
      <c r="H2770" s="258">
        <v>2</v>
      </c>
      <c r="I2770" s="258" t="s">
        <v>17</v>
      </c>
      <c r="J2770" s="258" t="s">
        <v>17</v>
      </c>
      <c r="K2770" s="258" t="s">
        <v>5345</v>
      </c>
      <c r="L2770" s="259">
        <v>45238</v>
      </c>
      <c r="M2770" s="258" t="s">
        <v>20</v>
      </c>
    </row>
    <row r="2771" spans="1:13" x14ac:dyDescent="0.25">
      <c r="A2771" s="260" t="s">
        <v>4502</v>
      </c>
      <c r="B2771" s="260" t="s">
        <v>4503</v>
      </c>
      <c r="C2771" s="260" t="s">
        <v>4504</v>
      </c>
      <c r="D2771" s="260" t="s">
        <v>2021</v>
      </c>
      <c r="E2771" s="260">
        <v>0</v>
      </c>
      <c r="F2771" s="260" t="s">
        <v>2019</v>
      </c>
      <c r="G2771" s="260" t="s">
        <v>33</v>
      </c>
      <c r="H2771" s="260">
        <v>2</v>
      </c>
      <c r="I2771" s="260" t="s">
        <v>17</v>
      </c>
      <c r="J2771" s="260" t="s">
        <v>17</v>
      </c>
      <c r="K2771" s="260" t="s">
        <v>5346</v>
      </c>
      <c r="L2771" s="261">
        <v>45238</v>
      </c>
      <c r="M2771" s="260" t="s">
        <v>20</v>
      </c>
    </row>
    <row r="2772" spans="1:13" x14ac:dyDescent="0.25">
      <c r="A2772" s="258" t="s">
        <v>4502</v>
      </c>
      <c r="B2772" s="258" t="s">
        <v>4503</v>
      </c>
      <c r="C2772" s="258" t="s">
        <v>4504</v>
      </c>
      <c r="D2772" s="258" t="s">
        <v>2023</v>
      </c>
      <c r="E2772" s="258">
        <v>0</v>
      </c>
      <c r="F2772" s="258" t="s">
        <v>2019</v>
      </c>
      <c r="G2772" s="258" t="s">
        <v>33</v>
      </c>
      <c r="H2772" s="258">
        <v>2</v>
      </c>
      <c r="I2772" s="258" t="s">
        <v>17</v>
      </c>
      <c r="J2772" s="258" t="s">
        <v>17</v>
      </c>
      <c r="K2772" s="258" t="s">
        <v>5347</v>
      </c>
      <c r="L2772" s="259">
        <v>45238</v>
      </c>
      <c r="M2772" s="258" t="s">
        <v>20</v>
      </c>
    </row>
    <row r="2773" spans="1:13" x14ac:dyDescent="0.25">
      <c r="A2773" s="260" t="s">
        <v>4502</v>
      </c>
      <c r="B2773" s="260" t="s">
        <v>4503</v>
      </c>
      <c r="C2773" s="260" t="s">
        <v>4504</v>
      </c>
      <c r="D2773" s="260" t="s">
        <v>2025</v>
      </c>
      <c r="E2773" s="260">
        <v>0</v>
      </c>
      <c r="F2773" s="260" t="s">
        <v>2019</v>
      </c>
      <c r="G2773" s="260" t="s">
        <v>33</v>
      </c>
      <c r="H2773" s="260">
        <v>2</v>
      </c>
      <c r="I2773" s="260" t="s">
        <v>17</v>
      </c>
      <c r="J2773" s="260" t="s">
        <v>17</v>
      </c>
      <c r="K2773" s="260" t="s">
        <v>5348</v>
      </c>
      <c r="L2773" s="261">
        <v>45238</v>
      </c>
      <c r="M2773" s="260" t="s">
        <v>20</v>
      </c>
    </row>
    <row r="2774" spans="1:13" x14ac:dyDescent="0.25">
      <c r="A2774" s="258" t="s">
        <v>4502</v>
      </c>
      <c r="B2774" s="258" t="s">
        <v>4503</v>
      </c>
      <c r="C2774" s="258" t="s">
        <v>4504</v>
      </c>
      <c r="D2774" s="258" t="s">
        <v>2027</v>
      </c>
      <c r="E2774" s="258">
        <v>0</v>
      </c>
      <c r="F2774" s="258" t="s">
        <v>2019</v>
      </c>
      <c r="G2774" s="258" t="s">
        <v>33</v>
      </c>
      <c r="H2774" s="258">
        <v>2</v>
      </c>
      <c r="I2774" s="258" t="s">
        <v>17</v>
      </c>
      <c r="J2774" s="258" t="s">
        <v>17</v>
      </c>
      <c r="K2774" s="258" t="s">
        <v>5349</v>
      </c>
      <c r="L2774" s="259">
        <v>45238</v>
      </c>
      <c r="M2774" s="258" t="s">
        <v>20</v>
      </c>
    </row>
    <row r="2775" spans="1:13" x14ac:dyDescent="0.25">
      <c r="A2775" s="260" t="s">
        <v>4502</v>
      </c>
      <c r="B2775" s="260" t="s">
        <v>4503</v>
      </c>
      <c r="C2775" s="260" t="s">
        <v>4504</v>
      </c>
      <c r="D2775" s="260" t="s">
        <v>2029</v>
      </c>
      <c r="E2775" s="260">
        <v>0</v>
      </c>
      <c r="F2775" s="260" t="s">
        <v>2019</v>
      </c>
      <c r="G2775" s="260" t="s">
        <v>33</v>
      </c>
      <c r="H2775" s="260">
        <v>2</v>
      </c>
      <c r="I2775" s="260" t="s">
        <v>17</v>
      </c>
      <c r="J2775" s="260" t="s">
        <v>17</v>
      </c>
      <c r="K2775" s="260" t="s">
        <v>5350</v>
      </c>
      <c r="L2775" s="261">
        <v>45238</v>
      </c>
      <c r="M2775" s="260" t="s">
        <v>20</v>
      </c>
    </row>
    <row r="2776" spans="1:13" x14ac:dyDescent="0.25">
      <c r="A2776" s="258" t="s">
        <v>4502</v>
      </c>
      <c r="B2776" s="258" t="s">
        <v>4503</v>
      </c>
      <c r="C2776" s="258" t="s">
        <v>4504</v>
      </c>
      <c r="D2776" s="258" t="s">
        <v>2031</v>
      </c>
      <c r="E2776" s="258">
        <v>0</v>
      </c>
      <c r="F2776" s="258" t="s">
        <v>2019</v>
      </c>
      <c r="G2776" s="258" t="s">
        <v>33</v>
      </c>
      <c r="H2776" s="258">
        <v>2</v>
      </c>
      <c r="I2776" s="258" t="s">
        <v>17</v>
      </c>
      <c r="J2776" s="258" t="s">
        <v>17</v>
      </c>
      <c r="K2776" s="258" t="s">
        <v>5351</v>
      </c>
      <c r="L2776" s="259">
        <v>45238</v>
      </c>
      <c r="M2776" s="258" t="s">
        <v>20</v>
      </c>
    </row>
    <row r="2777" spans="1:13" x14ac:dyDescent="0.25">
      <c r="A2777" s="260" t="s">
        <v>4502</v>
      </c>
      <c r="B2777" s="260" t="s">
        <v>4503</v>
      </c>
      <c r="C2777" s="260" t="s">
        <v>4504</v>
      </c>
      <c r="D2777" s="260" t="s">
        <v>2033</v>
      </c>
      <c r="E2777" s="260">
        <v>0</v>
      </c>
      <c r="F2777" s="260" t="s">
        <v>2019</v>
      </c>
      <c r="G2777" s="260" t="s">
        <v>33</v>
      </c>
      <c r="H2777" s="260">
        <v>2</v>
      </c>
      <c r="I2777" s="260" t="s">
        <v>17</v>
      </c>
      <c r="J2777" s="260" t="s">
        <v>17</v>
      </c>
      <c r="K2777" s="260" t="s">
        <v>5352</v>
      </c>
      <c r="L2777" s="261">
        <v>45238</v>
      </c>
      <c r="M2777" s="260" t="s">
        <v>20</v>
      </c>
    </row>
    <row r="2778" spans="1:13" x14ac:dyDescent="0.25">
      <c r="A2778" s="258" t="s">
        <v>4502</v>
      </c>
      <c r="B2778" s="258" t="s">
        <v>4503</v>
      </c>
      <c r="C2778" s="258" t="s">
        <v>4504</v>
      </c>
      <c r="D2778" s="258" t="s">
        <v>2035</v>
      </c>
      <c r="E2778" s="258">
        <v>0</v>
      </c>
      <c r="F2778" s="258" t="s">
        <v>2019</v>
      </c>
      <c r="G2778" s="258" t="s">
        <v>33</v>
      </c>
      <c r="H2778" s="258">
        <v>2</v>
      </c>
      <c r="I2778" s="258" t="s">
        <v>17</v>
      </c>
      <c r="J2778" s="258" t="s">
        <v>17</v>
      </c>
      <c r="K2778" s="258" t="s">
        <v>5353</v>
      </c>
      <c r="L2778" s="259">
        <v>45238</v>
      </c>
      <c r="M2778" s="258" t="s">
        <v>20</v>
      </c>
    </row>
    <row r="2779" spans="1:13" x14ac:dyDescent="0.25">
      <c r="A2779" s="260" t="s">
        <v>4463</v>
      </c>
      <c r="B2779" s="260" t="s">
        <v>4464</v>
      </c>
      <c r="C2779" s="260" t="s">
        <v>4465</v>
      </c>
      <c r="D2779" s="260" t="s">
        <v>2018</v>
      </c>
      <c r="E2779" s="260">
        <v>3</v>
      </c>
      <c r="F2779" s="260" t="s">
        <v>2019</v>
      </c>
      <c r="G2779" s="260" t="s">
        <v>33</v>
      </c>
      <c r="H2779" s="260">
        <v>2</v>
      </c>
      <c r="I2779" s="260" t="s">
        <v>17</v>
      </c>
      <c r="J2779" s="260" t="s">
        <v>17</v>
      </c>
      <c r="K2779" s="260" t="s">
        <v>5354</v>
      </c>
      <c r="L2779" s="261">
        <v>45238</v>
      </c>
      <c r="M2779" s="260" t="s">
        <v>20</v>
      </c>
    </row>
    <row r="2780" spans="1:13" x14ac:dyDescent="0.25">
      <c r="A2780" s="258" t="s">
        <v>4463</v>
      </c>
      <c r="B2780" s="258" t="s">
        <v>4464</v>
      </c>
      <c r="C2780" s="258" t="s">
        <v>4465</v>
      </c>
      <c r="D2780" s="258" t="s">
        <v>2021</v>
      </c>
      <c r="E2780" s="258">
        <v>2</v>
      </c>
      <c r="F2780" s="258" t="s">
        <v>2019</v>
      </c>
      <c r="G2780" s="258" t="s">
        <v>33</v>
      </c>
      <c r="H2780" s="258">
        <v>2</v>
      </c>
      <c r="I2780" s="258" t="s">
        <v>17</v>
      </c>
      <c r="J2780" s="258" t="s">
        <v>17</v>
      </c>
      <c r="K2780" s="258" t="s">
        <v>5355</v>
      </c>
      <c r="L2780" s="259">
        <v>45238</v>
      </c>
      <c r="M2780" s="258" t="s">
        <v>20</v>
      </c>
    </row>
    <row r="2781" spans="1:13" x14ac:dyDescent="0.25">
      <c r="A2781" s="260" t="s">
        <v>4463</v>
      </c>
      <c r="B2781" s="260" t="s">
        <v>4464</v>
      </c>
      <c r="C2781" s="260" t="s">
        <v>4465</v>
      </c>
      <c r="D2781" s="260" t="s">
        <v>2023</v>
      </c>
      <c r="E2781" s="260">
        <v>1</v>
      </c>
      <c r="F2781" s="260" t="s">
        <v>2019</v>
      </c>
      <c r="G2781" s="260" t="s">
        <v>33</v>
      </c>
      <c r="H2781" s="260">
        <v>2</v>
      </c>
      <c r="I2781" s="260" t="s">
        <v>17</v>
      </c>
      <c r="J2781" s="260" t="s">
        <v>17</v>
      </c>
      <c r="K2781" s="260" t="s">
        <v>5356</v>
      </c>
      <c r="L2781" s="261">
        <v>45238</v>
      </c>
      <c r="M2781" s="260" t="s">
        <v>20</v>
      </c>
    </row>
    <row r="2782" spans="1:13" x14ac:dyDescent="0.25">
      <c r="A2782" s="258" t="s">
        <v>4463</v>
      </c>
      <c r="B2782" s="258" t="s">
        <v>4464</v>
      </c>
      <c r="C2782" s="258" t="s">
        <v>4465</v>
      </c>
      <c r="D2782" s="258" t="s">
        <v>2025</v>
      </c>
      <c r="E2782" s="258">
        <v>0</v>
      </c>
      <c r="F2782" s="258" t="s">
        <v>2019</v>
      </c>
      <c r="G2782" s="258" t="s">
        <v>33</v>
      </c>
      <c r="H2782" s="258">
        <v>2</v>
      </c>
      <c r="I2782" s="258" t="s">
        <v>17</v>
      </c>
      <c r="J2782" s="258" t="s">
        <v>17</v>
      </c>
      <c r="K2782" s="258" t="s">
        <v>5357</v>
      </c>
      <c r="L2782" s="259">
        <v>45238</v>
      </c>
      <c r="M2782" s="258" t="s">
        <v>20</v>
      </c>
    </row>
    <row r="2783" spans="1:13" x14ac:dyDescent="0.25">
      <c r="A2783" s="260" t="s">
        <v>4463</v>
      </c>
      <c r="B2783" s="260" t="s">
        <v>4464</v>
      </c>
      <c r="C2783" s="260" t="s">
        <v>4465</v>
      </c>
      <c r="D2783" s="260" t="s">
        <v>2027</v>
      </c>
      <c r="E2783" s="260">
        <v>0</v>
      </c>
      <c r="F2783" s="260" t="s">
        <v>2019</v>
      </c>
      <c r="G2783" s="260" t="s">
        <v>33</v>
      </c>
      <c r="H2783" s="260">
        <v>2</v>
      </c>
      <c r="I2783" s="260" t="s">
        <v>17</v>
      </c>
      <c r="J2783" s="260" t="s">
        <v>17</v>
      </c>
      <c r="K2783" s="260" t="s">
        <v>5358</v>
      </c>
      <c r="L2783" s="261">
        <v>45238</v>
      </c>
      <c r="M2783" s="260" t="s">
        <v>20</v>
      </c>
    </row>
    <row r="2784" spans="1:13" x14ac:dyDescent="0.25">
      <c r="A2784" s="258" t="s">
        <v>4463</v>
      </c>
      <c r="B2784" s="258" t="s">
        <v>4464</v>
      </c>
      <c r="C2784" s="258" t="s">
        <v>4465</v>
      </c>
      <c r="D2784" s="258" t="s">
        <v>2029</v>
      </c>
      <c r="E2784" s="258">
        <v>3</v>
      </c>
      <c r="F2784" s="258" t="s">
        <v>2019</v>
      </c>
      <c r="G2784" s="258" t="s">
        <v>33</v>
      </c>
      <c r="H2784" s="258">
        <v>2</v>
      </c>
      <c r="I2784" s="258" t="s">
        <v>17</v>
      </c>
      <c r="J2784" s="258" t="s">
        <v>17</v>
      </c>
      <c r="K2784" s="258" t="s">
        <v>5359</v>
      </c>
      <c r="L2784" s="259">
        <v>45238</v>
      </c>
      <c r="M2784" s="258" t="s">
        <v>20</v>
      </c>
    </row>
    <row r="2785" spans="1:13" x14ac:dyDescent="0.25">
      <c r="A2785" s="260" t="s">
        <v>4463</v>
      </c>
      <c r="B2785" s="260" t="s">
        <v>4464</v>
      </c>
      <c r="C2785" s="260" t="s">
        <v>4465</v>
      </c>
      <c r="D2785" s="260" t="s">
        <v>2031</v>
      </c>
      <c r="E2785" s="260">
        <v>2</v>
      </c>
      <c r="F2785" s="260" t="s">
        <v>2019</v>
      </c>
      <c r="G2785" s="260" t="s">
        <v>33</v>
      </c>
      <c r="H2785" s="260">
        <v>2</v>
      </c>
      <c r="I2785" s="260" t="s">
        <v>17</v>
      </c>
      <c r="J2785" s="260" t="s">
        <v>17</v>
      </c>
      <c r="K2785" s="260" t="s">
        <v>5360</v>
      </c>
      <c r="L2785" s="261">
        <v>45238</v>
      </c>
      <c r="M2785" s="260" t="s">
        <v>20</v>
      </c>
    </row>
    <row r="2786" spans="1:13" x14ac:dyDescent="0.25">
      <c r="A2786" s="258" t="s">
        <v>4463</v>
      </c>
      <c r="B2786" s="258" t="s">
        <v>4464</v>
      </c>
      <c r="C2786" s="258" t="s">
        <v>4465</v>
      </c>
      <c r="D2786" s="258" t="s">
        <v>2033</v>
      </c>
      <c r="E2786" s="258">
        <v>1</v>
      </c>
      <c r="F2786" s="258" t="s">
        <v>2019</v>
      </c>
      <c r="G2786" s="258" t="s">
        <v>33</v>
      </c>
      <c r="H2786" s="258">
        <v>2</v>
      </c>
      <c r="I2786" s="258" t="s">
        <v>17</v>
      </c>
      <c r="J2786" s="258" t="s">
        <v>17</v>
      </c>
      <c r="K2786" s="258" t="s">
        <v>5361</v>
      </c>
      <c r="L2786" s="259">
        <v>45238</v>
      </c>
      <c r="M2786" s="258" t="s">
        <v>20</v>
      </c>
    </row>
    <row r="2787" spans="1:13" x14ac:dyDescent="0.25">
      <c r="A2787" s="260" t="s">
        <v>4463</v>
      </c>
      <c r="B2787" s="260" t="s">
        <v>4464</v>
      </c>
      <c r="C2787" s="260" t="s">
        <v>4465</v>
      </c>
      <c r="D2787" s="260" t="s">
        <v>2035</v>
      </c>
      <c r="E2787" s="260">
        <v>0</v>
      </c>
      <c r="F2787" s="260" t="s">
        <v>2019</v>
      </c>
      <c r="G2787" s="260" t="s">
        <v>33</v>
      </c>
      <c r="H2787" s="260">
        <v>2</v>
      </c>
      <c r="I2787" s="260" t="s">
        <v>17</v>
      </c>
      <c r="J2787" s="260" t="s">
        <v>17</v>
      </c>
      <c r="K2787" s="260" t="s">
        <v>5362</v>
      </c>
      <c r="L2787" s="261">
        <v>45238</v>
      </c>
      <c r="M2787" s="260" t="s">
        <v>20</v>
      </c>
    </row>
    <row r="2788" spans="1:13" x14ac:dyDescent="0.25">
      <c r="A2788" s="258" t="s">
        <v>5363</v>
      </c>
      <c r="B2788" s="258" t="s">
        <v>5364</v>
      </c>
      <c r="C2788" s="258" t="s">
        <v>5365</v>
      </c>
      <c r="D2788" s="258" t="s">
        <v>2018</v>
      </c>
      <c r="E2788" s="258">
        <v>0</v>
      </c>
      <c r="F2788" s="258" t="s">
        <v>2019</v>
      </c>
      <c r="G2788" s="258" t="s">
        <v>33</v>
      </c>
      <c r="H2788" s="258">
        <v>2</v>
      </c>
      <c r="I2788" s="258" t="s">
        <v>17</v>
      </c>
      <c r="J2788" s="258" t="s">
        <v>17</v>
      </c>
      <c r="K2788" s="258" t="s">
        <v>5366</v>
      </c>
      <c r="L2788" s="259">
        <v>45238</v>
      </c>
      <c r="M2788" s="258" t="s">
        <v>20</v>
      </c>
    </row>
    <row r="2789" spans="1:13" x14ac:dyDescent="0.25">
      <c r="A2789" s="260" t="s">
        <v>5363</v>
      </c>
      <c r="B2789" s="260" t="s">
        <v>5364</v>
      </c>
      <c r="C2789" s="260" t="s">
        <v>5365</v>
      </c>
      <c r="D2789" s="260" t="s">
        <v>2021</v>
      </c>
      <c r="E2789" s="260">
        <v>0</v>
      </c>
      <c r="F2789" s="260" t="s">
        <v>2019</v>
      </c>
      <c r="G2789" s="260" t="s">
        <v>33</v>
      </c>
      <c r="H2789" s="260">
        <v>2</v>
      </c>
      <c r="I2789" s="260" t="s">
        <v>17</v>
      </c>
      <c r="J2789" s="260" t="s">
        <v>17</v>
      </c>
      <c r="K2789" s="260" t="s">
        <v>5367</v>
      </c>
      <c r="L2789" s="261">
        <v>45238</v>
      </c>
      <c r="M2789" s="260" t="s">
        <v>20</v>
      </c>
    </row>
    <row r="2790" spans="1:13" x14ac:dyDescent="0.25">
      <c r="A2790" s="258" t="s">
        <v>5363</v>
      </c>
      <c r="B2790" s="258" t="s">
        <v>5364</v>
      </c>
      <c r="C2790" s="258" t="s">
        <v>5365</v>
      </c>
      <c r="D2790" s="258" t="s">
        <v>2023</v>
      </c>
      <c r="E2790" s="258">
        <v>0</v>
      </c>
      <c r="F2790" s="258" t="s">
        <v>2019</v>
      </c>
      <c r="G2790" s="258" t="s">
        <v>33</v>
      </c>
      <c r="H2790" s="258">
        <v>2</v>
      </c>
      <c r="I2790" s="258" t="s">
        <v>17</v>
      </c>
      <c r="J2790" s="258" t="s">
        <v>17</v>
      </c>
      <c r="K2790" s="258" t="s">
        <v>5368</v>
      </c>
      <c r="L2790" s="259">
        <v>45238</v>
      </c>
      <c r="M2790" s="258" t="s">
        <v>20</v>
      </c>
    </row>
    <row r="2791" spans="1:13" x14ac:dyDescent="0.25">
      <c r="A2791" s="260" t="s">
        <v>5363</v>
      </c>
      <c r="B2791" s="260" t="s">
        <v>5364</v>
      </c>
      <c r="C2791" s="260" t="s">
        <v>5365</v>
      </c>
      <c r="D2791" s="260" t="s">
        <v>2025</v>
      </c>
      <c r="E2791" s="260">
        <v>0</v>
      </c>
      <c r="F2791" s="260" t="s">
        <v>2019</v>
      </c>
      <c r="G2791" s="260" t="s">
        <v>33</v>
      </c>
      <c r="H2791" s="260">
        <v>2</v>
      </c>
      <c r="I2791" s="260" t="s">
        <v>17</v>
      </c>
      <c r="J2791" s="260" t="s">
        <v>17</v>
      </c>
      <c r="K2791" s="260" t="s">
        <v>5369</v>
      </c>
      <c r="L2791" s="261">
        <v>45238</v>
      </c>
      <c r="M2791" s="260" t="s">
        <v>20</v>
      </c>
    </row>
    <row r="2792" spans="1:13" x14ac:dyDescent="0.25">
      <c r="A2792" s="258" t="s">
        <v>5363</v>
      </c>
      <c r="B2792" s="258" t="s">
        <v>5364</v>
      </c>
      <c r="C2792" s="258" t="s">
        <v>5365</v>
      </c>
      <c r="D2792" s="258" t="s">
        <v>2027</v>
      </c>
      <c r="E2792" s="258">
        <v>0</v>
      </c>
      <c r="F2792" s="258" t="s">
        <v>2019</v>
      </c>
      <c r="G2792" s="258" t="s">
        <v>33</v>
      </c>
      <c r="H2792" s="258">
        <v>2</v>
      </c>
      <c r="I2792" s="258" t="s">
        <v>17</v>
      </c>
      <c r="J2792" s="258" t="s">
        <v>17</v>
      </c>
      <c r="K2792" s="258" t="s">
        <v>5370</v>
      </c>
      <c r="L2792" s="259">
        <v>45238</v>
      </c>
      <c r="M2792" s="258" t="s">
        <v>20</v>
      </c>
    </row>
    <row r="2793" spans="1:13" x14ac:dyDescent="0.25">
      <c r="A2793" s="260" t="s">
        <v>5363</v>
      </c>
      <c r="B2793" s="260" t="s">
        <v>5364</v>
      </c>
      <c r="C2793" s="260" t="s">
        <v>5365</v>
      </c>
      <c r="D2793" s="260" t="s">
        <v>2029</v>
      </c>
      <c r="E2793" s="260">
        <v>0</v>
      </c>
      <c r="F2793" s="260" t="s">
        <v>2019</v>
      </c>
      <c r="G2793" s="260" t="s">
        <v>33</v>
      </c>
      <c r="H2793" s="260">
        <v>2</v>
      </c>
      <c r="I2793" s="260" t="s">
        <v>17</v>
      </c>
      <c r="J2793" s="260" t="s">
        <v>17</v>
      </c>
      <c r="K2793" s="260" t="s">
        <v>5371</v>
      </c>
      <c r="L2793" s="261">
        <v>45238</v>
      </c>
      <c r="M2793" s="260" t="s">
        <v>20</v>
      </c>
    </row>
    <row r="2794" spans="1:13" x14ac:dyDescent="0.25">
      <c r="A2794" s="258" t="s">
        <v>5363</v>
      </c>
      <c r="B2794" s="258" t="s">
        <v>5364</v>
      </c>
      <c r="C2794" s="258" t="s">
        <v>5365</v>
      </c>
      <c r="D2794" s="258" t="s">
        <v>2031</v>
      </c>
      <c r="E2794" s="258">
        <v>0</v>
      </c>
      <c r="F2794" s="258" t="s">
        <v>2019</v>
      </c>
      <c r="G2794" s="258" t="s">
        <v>33</v>
      </c>
      <c r="H2794" s="258">
        <v>2</v>
      </c>
      <c r="I2794" s="258" t="s">
        <v>17</v>
      </c>
      <c r="J2794" s="258" t="s">
        <v>17</v>
      </c>
      <c r="K2794" s="258" t="s">
        <v>5372</v>
      </c>
      <c r="L2794" s="259">
        <v>45238</v>
      </c>
      <c r="M2794" s="258" t="s">
        <v>20</v>
      </c>
    </row>
    <row r="2795" spans="1:13" x14ac:dyDescent="0.25">
      <c r="A2795" s="260" t="s">
        <v>5363</v>
      </c>
      <c r="B2795" s="260" t="s">
        <v>5364</v>
      </c>
      <c r="C2795" s="260" t="s">
        <v>5365</v>
      </c>
      <c r="D2795" s="260" t="s">
        <v>2033</v>
      </c>
      <c r="E2795" s="260">
        <v>0</v>
      </c>
      <c r="F2795" s="260" t="s">
        <v>2019</v>
      </c>
      <c r="G2795" s="260" t="s">
        <v>33</v>
      </c>
      <c r="H2795" s="260">
        <v>2</v>
      </c>
      <c r="I2795" s="260" t="s">
        <v>17</v>
      </c>
      <c r="J2795" s="260" t="s">
        <v>17</v>
      </c>
      <c r="K2795" s="260" t="s">
        <v>5373</v>
      </c>
      <c r="L2795" s="261">
        <v>45238</v>
      </c>
      <c r="M2795" s="260" t="s">
        <v>20</v>
      </c>
    </row>
    <row r="2796" spans="1:13" x14ac:dyDescent="0.25">
      <c r="A2796" s="258" t="s">
        <v>5363</v>
      </c>
      <c r="B2796" s="258" t="s">
        <v>5364</v>
      </c>
      <c r="C2796" s="258" t="s">
        <v>5365</v>
      </c>
      <c r="D2796" s="258" t="s">
        <v>2035</v>
      </c>
      <c r="E2796" s="258">
        <v>0</v>
      </c>
      <c r="F2796" s="258" t="s">
        <v>2019</v>
      </c>
      <c r="G2796" s="258" t="s">
        <v>33</v>
      </c>
      <c r="H2796" s="258">
        <v>2</v>
      </c>
      <c r="I2796" s="258" t="s">
        <v>17</v>
      </c>
      <c r="J2796" s="258" t="s">
        <v>17</v>
      </c>
      <c r="K2796" s="258" t="s">
        <v>5374</v>
      </c>
      <c r="L2796" s="259">
        <v>45238</v>
      </c>
      <c r="M2796" s="258" t="s">
        <v>20</v>
      </c>
    </row>
    <row r="2797" spans="1:13" x14ac:dyDescent="0.25">
      <c r="A2797" s="260" t="s">
        <v>5375</v>
      </c>
      <c r="B2797" s="260" t="s">
        <v>5376</v>
      </c>
      <c r="C2797" s="260" t="s">
        <v>5377</v>
      </c>
      <c r="D2797" s="260" t="s">
        <v>2018</v>
      </c>
      <c r="E2797" s="260">
        <v>0</v>
      </c>
      <c r="F2797" s="260" t="s">
        <v>2019</v>
      </c>
      <c r="G2797" s="260" t="s">
        <v>33</v>
      </c>
      <c r="H2797" s="260">
        <v>2</v>
      </c>
      <c r="I2797" s="260" t="s">
        <v>17</v>
      </c>
      <c r="J2797" s="260" t="s">
        <v>17</v>
      </c>
      <c r="K2797" s="260" t="s">
        <v>5378</v>
      </c>
      <c r="L2797" s="261">
        <v>45238</v>
      </c>
      <c r="M2797" s="260" t="s">
        <v>20</v>
      </c>
    </row>
    <row r="2798" spans="1:13" x14ac:dyDescent="0.25">
      <c r="A2798" s="258" t="s">
        <v>5375</v>
      </c>
      <c r="B2798" s="258" t="s">
        <v>5376</v>
      </c>
      <c r="C2798" s="258" t="s">
        <v>5377</v>
      </c>
      <c r="D2798" s="258" t="s">
        <v>2021</v>
      </c>
      <c r="E2798" s="258">
        <v>0</v>
      </c>
      <c r="F2798" s="258" t="s">
        <v>2019</v>
      </c>
      <c r="G2798" s="258" t="s">
        <v>33</v>
      </c>
      <c r="H2798" s="258">
        <v>2</v>
      </c>
      <c r="I2798" s="258" t="s">
        <v>17</v>
      </c>
      <c r="J2798" s="258" t="s">
        <v>17</v>
      </c>
      <c r="K2798" s="258" t="s">
        <v>5379</v>
      </c>
      <c r="L2798" s="259">
        <v>45238</v>
      </c>
      <c r="M2798" s="258" t="s">
        <v>20</v>
      </c>
    </row>
    <row r="2799" spans="1:13" x14ac:dyDescent="0.25">
      <c r="A2799" s="260" t="s">
        <v>5375</v>
      </c>
      <c r="B2799" s="260" t="s">
        <v>5376</v>
      </c>
      <c r="C2799" s="260" t="s">
        <v>5377</v>
      </c>
      <c r="D2799" s="260" t="s">
        <v>2023</v>
      </c>
      <c r="E2799" s="260">
        <v>0</v>
      </c>
      <c r="F2799" s="260" t="s">
        <v>2019</v>
      </c>
      <c r="G2799" s="260" t="s">
        <v>33</v>
      </c>
      <c r="H2799" s="260">
        <v>2</v>
      </c>
      <c r="I2799" s="260" t="s">
        <v>17</v>
      </c>
      <c r="J2799" s="260" t="s">
        <v>17</v>
      </c>
      <c r="K2799" s="260" t="s">
        <v>5380</v>
      </c>
      <c r="L2799" s="261">
        <v>45238</v>
      </c>
      <c r="M2799" s="260" t="s">
        <v>20</v>
      </c>
    </row>
    <row r="2800" spans="1:13" x14ac:dyDescent="0.25">
      <c r="A2800" s="258" t="s">
        <v>5375</v>
      </c>
      <c r="B2800" s="258" t="s">
        <v>5376</v>
      </c>
      <c r="C2800" s="258" t="s">
        <v>5377</v>
      </c>
      <c r="D2800" s="258" t="s">
        <v>2025</v>
      </c>
      <c r="E2800" s="258">
        <v>0</v>
      </c>
      <c r="F2800" s="258" t="s">
        <v>2019</v>
      </c>
      <c r="G2800" s="258" t="s">
        <v>33</v>
      </c>
      <c r="H2800" s="258">
        <v>2</v>
      </c>
      <c r="I2800" s="258" t="s">
        <v>17</v>
      </c>
      <c r="J2800" s="258" t="s">
        <v>17</v>
      </c>
      <c r="K2800" s="258" t="s">
        <v>5381</v>
      </c>
      <c r="L2800" s="259">
        <v>45238</v>
      </c>
      <c r="M2800" s="258" t="s">
        <v>20</v>
      </c>
    </row>
    <row r="2801" spans="1:13" x14ac:dyDescent="0.25">
      <c r="A2801" s="260" t="s">
        <v>5375</v>
      </c>
      <c r="B2801" s="260" t="s">
        <v>5376</v>
      </c>
      <c r="C2801" s="260" t="s">
        <v>5377</v>
      </c>
      <c r="D2801" s="260" t="s">
        <v>2027</v>
      </c>
      <c r="E2801" s="260">
        <v>0</v>
      </c>
      <c r="F2801" s="260" t="s">
        <v>2019</v>
      </c>
      <c r="G2801" s="260" t="s">
        <v>33</v>
      </c>
      <c r="H2801" s="260">
        <v>2</v>
      </c>
      <c r="I2801" s="260" t="s">
        <v>17</v>
      </c>
      <c r="J2801" s="260" t="s">
        <v>17</v>
      </c>
      <c r="K2801" s="260" t="s">
        <v>5382</v>
      </c>
      <c r="L2801" s="261">
        <v>45238</v>
      </c>
      <c r="M2801" s="260" t="s">
        <v>20</v>
      </c>
    </row>
    <row r="2802" spans="1:13" x14ac:dyDescent="0.25">
      <c r="A2802" s="258" t="s">
        <v>5375</v>
      </c>
      <c r="B2802" s="258" t="s">
        <v>5376</v>
      </c>
      <c r="C2802" s="258" t="s">
        <v>5377</v>
      </c>
      <c r="D2802" s="258" t="s">
        <v>2029</v>
      </c>
      <c r="E2802" s="258">
        <v>0</v>
      </c>
      <c r="F2802" s="258" t="s">
        <v>2019</v>
      </c>
      <c r="G2802" s="258" t="s">
        <v>33</v>
      </c>
      <c r="H2802" s="258">
        <v>2</v>
      </c>
      <c r="I2802" s="258" t="s">
        <v>17</v>
      </c>
      <c r="J2802" s="258" t="s">
        <v>17</v>
      </c>
      <c r="K2802" s="258" t="s">
        <v>5383</v>
      </c>
      <c r="L2802" s="259">
        <v>45238</v>
      </c>
      <c r="M2802" s="258" t="s">
        <v>20</v>
      </c>
    </row>
    <row r="2803" spans="1:13" x14ac:dyDescent="0.25">
      <c r="A2803" s="260" t="s">
        <v>5375</v>
      </c>
      <c r="B2803" s="260" t="s">
        <v>5376</v>
      </c>
      <c r="C2803" s="260" t="s">
        <v>5377</v>
      </c>
      <c r="D2803" s="260" t="s">
        <v>2031</v>
      </c>
      <c r="E2803" s="260">
        <v>0</v>
      </c>
      <c r="F2803" s="260" t="s">
        <v>2019</v>
      </c>
      <c r="G2803" s="260" t="s">
        <v>33</v>
      </c>
      <c r="H2803" s="260">
        <v>2</v>
      </c>
      <c r="I2803" s="260" t="s">
        <v>17</v>
      </c>
      <c r="J2803" s="260" t="s">
        <v>17</v>
      </c>
      <c r="K2803" s="260" t="s">
        <v>5384</v>
      </c>
      <c r="L2803" s="261">
        <v>45238</v>
      </c>
      <c r="M2803" s="260" t="s">
        <v>20</v>
      </c>
    </row>
    <row r="2804" spans="1:13" x14ac:dyDescent="0.25">
      <c r="A2804" s="258" t="s">
        <v>5375</v>
      </c>
      <c r="B2804" s="258" t="s">
        <v>5376</v>
      </c>
      <c r="C2804" s="258" t="s">
        <v>5377</v>
      </c>
      <c r="D2804" s="258" t="s">
        <v>2033</v>
      </c>
      <c r="E2804" s="258">
        <v>0</v>
      </c>
      <c r="F2804" s="258" t="s">
        <v>2019</v>
      </c>
      <c r="G2804" s="258" t="s">
        <v>33</v>
      </c>
      <c r="H2804" s="258">
        <v>2</v>
      </c>
      <c r="I2804" s="258" t="s">
        <v>17</v>
      </c>
      <c r="J2804" s="258" t="s">
        <v>17</v>
      </c>
      <c r="K2804" s="258" t="s">
        <v>5385</v>
      </c>
      <c r="L2804" s="259">
        <v>45238</v>
      </c>
      <c r="M2804" s="258" t="s">
        <v>20</v>
      </c>
    </row>
    <row r="2805" spans="1:13" x14ac:dyDescent="0.25">
      <c r="A2805" s="260" t="s">
        <v>5375</v>
      </c>
      <c r="B2805" s="260" t="s">
        <v>5376</v>
      </c>
      <c r="C2805" s="260" t="s">
        <v>5377</v>
      </c>
      <c r="D2805" s="260" t="s">
        <v>2035</v>
      </c>
      <c r="E2805" s="260">
        <v>0</v>
      </c>
      <c r="F2805" s="260" t="s">
        <v>2019</v>
      </c>
      <c r="G2805" s="260" t="s">
        <v>33</v>
      </c>
      <c r="H2805" s="260">
        <v>2</v>
      </c>
      <c r="I2805" s="260" t="s">
        <v>17</v>
      </c>
      <c r="J2805" s="260" t="s">
        <v>17</v>
      </c>
      <c r="K2805" s="260" t="s">
        <v>5386</v>
      </c>
      <c r="L2805" s="261">
        <v>45238</v>
      </c>
      <c r="M2805" s="260" t="s">
        <v>20</v>
      </c>
    </row>
    <row r="2806" spans="1:13" x14ac:dyDescent="0.25">
      <c r="A2806" s="258" t="s">
        <v>5387</v>
      </c>
      <c r="B2806" s="258" t="s">
        <v>5388</v>
      </c>
      <c r="C2806" s="258" t="s">
        <v>5389</v>
      </c>
      <c r="D2806" s="258" t="s">
        <v>2018</v>
      </c>
      <c r="E2806" s="258">
        <v>0</v>
      </c>
      <c r="F2806" s="258" t="s">
        <v>2019</v>
      </c>
      <c r="G2806" s="258" t="s">
        <v>33</v>
      </c>
      <c r="H2806" s="258">
        <v>2</v>
      </c>
      <c r="I2806" s="258" t="s">
        <v>17</v>
      </c>
      <c r="J2806" s="258" t="s">
        <v>17</v>
      </c>
      <c r="K2806" s="258" t="s">
        <v>5390</v>
      </c>
      <c r="L2806" s="259">
        <v>45238</v>
      </c>
      <c r="M2806" s="258" t="s">
        <v>20</v>
      </c>
    </row>
    <row r="2807" spans="1:13" x14ac:dyDescent="0.25">
      <c r="A2807" s="260" t="s">
        <v>5387</v>
      </c>
      <c r="B2807" s="260" t="s">
        <v>5388</v>
      </c>
      <c r="C2807" s="260" t="s">
        <v>5389</v>
      </c>
      <c r="D2807" s="260" t="s">
        <v>2021</v>
      </c>
      <c r="E2807" s="260">
        <v>0</v>
      </c>
      <c r="F2807" s="260" t="s">
        <v>2019</v>
      </c>
      <c r="G2807" s="260" t="s">
        <v>33</v>
      </c>
      <c r="H2807" s="260">
        <v>2</v>
      </c>
      <c r="I2807" s="260" t="s">
        <v>17</v>
      </c>
      <c r="J2807" s="260" t="s">
        <v>17</v>
      </c>
      <c r="K2807" s="260" t="s">
        <v>5391</v>
      </c>
      <c r="L2807" s="261">
        <v>45238</v>
      </c>
      <c r="M2807" s="260" t="s">
        <v>20</v>
      </c>
    </row>
    <row r="2808" spans="1:13" x14ac:dyDescent="0.25">
      <c r="A2808" s="258" t="s">
        <v>5387</v>
      </c>
      <c r="B2808" s="258" t="s">
        <v>5388</v>
      </c>
      <c r="C2808" s="258" t="s">
        <v>5389</v>
      </c>
      <c r="D2808" s="258" t="s">
        <v>2023</v>
      </c>
      <c r="E2808" s="258">
        <v>0</v>
      </c>
      <c r="F2808" s="258" t="s">
        <v>2019</v>
      </c>
      <c r="G2808" s="258" t="s">
        <v>33</v>
      </c>
      <c r="H2808" s="258">
        <v>2</v>
      </c>
      <c r="I2808" s="258" t="s">
        <v>17</v>
      </c>
      <c r="J2808" s="258" t="s">
        <v>17</v>
      </c>
      <c r="K2808" s="258" t="s">
        <v>5392</v>
      </c>
      <c r="L2808" s="259">
        <v>45238</v>
      </c>
      <c r="M2808" s="258" t="s">
        <v>20</v>
      </c>
    </row>
    <row r="2809" spans="1:13" x14ac:dyDescent="0.25">
      <c r="A2809" s="260" t="s">
        <v>5387</v>
      </c>
      <c r="B2809" s="260" t="s">
        <v>5388</v>
      </c>
      <c r="C2809" s="260" t="s">
        <v>5389</v>
      </c>
      <c r="D2809" s="260" t="s">
        <v>2025</v>
      </c>
      <c r="E2809" s="260">
        <v>0</v>
      </c>
      <c r="F2809" s="260" t="s">
        <v>2019</v>
      </c>
      <c r="G2809" s="260" t="s">
        <v>33</v>
      </c>
      <c r="H2809" s="260">
        <v>2</v>
      </c>
      <c r="I2809" s="260" t="s">
        <v>17</v>
      </c>
      <c r="J2809" s="260" t="s">
        <v>17</v>
      </c>
      <c r="K2809" s="260" t="s">
        <v>5393</v>
      </c>
      <c r="L2809" s="261">
        <v>45238</v>
      </c>
      <c r="M2809" s="260" t="s">
        <v>20</v>
      </c>
    </row>
    <row r="2810" spans="1:13" x14ac:dyDescent="0.25">
      <c r="A2810" s="258" t="s">
        <v>5387</v>
      </c>
      <c r="B2810" s="258" t="s">
        <v>5388</v>
      </c>
      <c r="C2810" s="258" t="s">
        <v>5389</v>
      </c>
      <c r="D2810" s="258" t="s">
        <v>2027</v>
      </c>
      <c r="E2810" s="258">
        <v>0</v>
      </c>
      <c r="F2810" s="258" t="s">
        <v>2019</v>
      </c>
      <c r="G2810" s="258" t="s">
        <v>33</v>
      </c>
      <c r="H2810" s="258">
        <v>2</v>
      </c>
      <c r="I2810" s="258" t="s">
        <v>17</v>
      </c>
      <c r="J2810" s="258" t="s">
        <v>17</v>
      </c>
      <c r="K2810" s="258" t="s">
        <v>5394</v>
      </c>
      <c r="L2810" s="259">
        <v>45238</v>
      </c>
      <c r="M2810" s="258" t="s">
        <v>20</v>
      </c>
    </row>
    <row r="2811" spans="1:13" x14ac:dyDescent="0.25">
      <c r="A2811" s="260" t="s">
        <v>5387</v>
      </c>
      <c r="B2811" s="260" t="s">
        <v>5388</v>
      </c>
      <c r="C2811" s="260" t="s">
        <v>5389</v>
      </c>
      <c r="D2811" s="260" t="s">
        <v>2029</v>
      </c>
      <c r="E2811" s="260">
        <v>0</v>
      </c>
      <c r="F2811" s="260" t="s">
        <v>2019</v>
      </c>
      <c r="G2811" s="260" t="s">
        <v>33</v>
      </c>
      <c r="H2811" s="260">
        <v>2</v>
      </c>
      <c r="I2811" s="260" t="s">
        <v>17</v>
      </c>
      <c r="J2811" s="260" t="s">
        <v>17</v>
      </c>
      <c r="K2811" s="260" t="s">
        <v>5395</v>
      </c>
      <c r="L2811" s="261">
        <v>45238</v>
      </c>
      <c r="M2811" s="260" t="s">
        <v>20</v>
      </c>
    </row>
    <row r="2812" spans="1:13" x14ac:dyDescent="0.25">
      <c r="A2812" s="258" t="s">
        <v>5387</v>
      </c>
      <c r="B2812" s="258" t="s">
        <v>5388</v>
      </c>
      <c r="C2812" s="258" t="s">
        <v>5389</v>
      </c>
      <c r="D2812" s="258" t="s">
        <v>2031</v>
      </c>
      <c r="E2812" s="258">
        <v>0</v>
      </c>
      <c r="F2812" s="258" t="s">
        <v>2019</v>
      </c>
      <c r="G2812" s="258" t="s">
        <v>33</v>
      </c>
      <c r="H2812" s="258">
        <v>2</v>
      </c>
      <c r="I2812" s="258" t="s">
        <v>17</v>
      </c>
      <c r="J2812" s="258" t="s">
        <v>17</v>
      </c>
      <c r="K2812" s="258" t="s">
        <v>5396</v>
      </c>
      <c r="L2812" s="259">
        <v>45238</v>
      </c>
      <c r="M2812" s="258" t="s">
        <v>20</v>
      </c>
    </row>
    <row r="2813" spans="1:13" x14ac:dyDescent="0.25">
      <c r="A2813" s="260" t="s">
        <v>5387</v>
      </c>
      <c r="B2813" s="260" t="s">
        <v>5388</v>
      </c>
      <c r="C2813" s="260" t="s">
        <v>5389</v>
      </c>
      <c r="D2813" s="260" t="s">
        <v>2033</v>
      </c>
      <c r="E2813" s="260">
        <v>0</v>
      </c>
      <c r="F2813" s="260" t="s">
        <v>2019</v>
      </c>
      <c r="G2813" s="260" t="s">
        <v>33</v>
      </c>
      <c r="H2813" s="260">
        <v>2</v>
      </c>
      <c r="I2813" s="260" t="s">
        <v>17</v>
      </c>
      <c r="J2813" s="260" t="s">
        <v>17</v>
      </c>
      <c r="K2813" s="260" t="s">
        <v>5397</v>
      </c>
      <c r="L2813" s="261">
        <v>45238</v>
      </c>
      <c r="M2813" s="260" t="s">
        <v>20</v>
      </c>
    </row>
    <row r="2814" spans="1:13" x14ac:dyDescent="0.25">
      <c r="A2814" s="258" t="s">
        <v>5387</v>
      </c>
      <c r="B2814" s="258" t="s">
        <v>5388</v>
      </c>
      <c r="C2814" s="258" t="s">
        <v>5389</v>
      </c>
      <c r="D2814" s="258" t="s">
        <v>2035</v>
      </c>
      <c r="E2814" s="258">
        <v>0</v>
      </c>
      <c r="F2814" s="258" t="s">
        <v>2019</v>
      </c>
      <c r="G2814" s="258" t="s">
        <v>33</v>
      </c>
      <c r="H2814" s="258">
        <v>2</v>
      </c>
      <c r="I2814" s="258" t="s">
        <v>17</v>
      </c>
      <c r="J2814" s="258" t="s">
        <v>17</v>
      </c>
      <c r="K2814" s="258" t="s">
        <v>5398</v>
      </c>
      <c r="L2814" s="259">
        <v>45238</v>
      </c>
      <c r="M2814" s="258" t="s">
        <v>20</v>
      </c>
    </row>
    <row r="2815" spans="1:13" x14ac:dyDescent="0.25">
      <c r="A2815" s="260" t="s">
        <v>5399</v>
      </c>
      <c r="B2815" s="260" t="s">
        <v>5400</v>
      </c>
      <c r="C2815" s="260" t="s">
        <v>5401</v>
      </c>
      <c r="D2815" s="260" t="s">
        <v>2018</v>
      </c>
      <c r="E2815" s="260">
        <v>0</v>
      </c>
      <c r="F2815" s="260" t="s">
        <v>2019</v>
      </c>
      <c r="G2815" s="260" t="s">
        <v>33</v>
      </c>
      <c r="H2815" s="260">
        <v>2</v>
      </c>
      <c r="I2815" s="260" t="s">
        <v>17</v>
      </c>
      <c r="J2815" s="260" t="s">
        <v>17</v>
      </c>
      <c r="K2815" s="260" t="s">
        <v>5402</v>
      </c>
      <c r="L2815" s="261">
        <v>45238</v>
      </c>
      <c r="M2815" s="260" t="s">
        <v>20</v>
      </c>
    </row>
    <row r="2816" spans="1:13" x14ac:dyDescent="0.25">
      <c r="A2816" s="258" t="s">
        <v>5399</v>
      </c>
      <c r="B2816" s="258" t="s">
        <v>5400</v>
      </c>
      <c r="C2816" s="258" t="s">
        <v>5401</v>
      </c>
      <c r="D2816" s="258" t="s">
        <v>2021</v>
      </c>
      <c r="E2816" s="258">
        <v>0</v>
      </c>
      <c r="F2816" s="258" t="s">
        <v>2019</v>
      </c>
      <c r="G2816" s="258" t="s">
        <v>33</v>
      </c>
      <c r="H2816" s="258">
        <v>2</v>
      </c>
      <c r="I2816" s="258" t="s">
        <v>17</v>
      </c>
      <c r="J2816" s="258" t="s">
        <v>17</v>
      </c>
      <c r="K2816" s="258" t="s">
        <v>5403</v>
      </c>
      <c r="L2816" s="259">
        <v>45238</v>
      </c>
      <c r="M2816" s="258" t="s">
        <v>20</v>
      </c>
    </row>
    <row r="2817" spans="1:13" x14ac:dyDescent="0.25">
      <c r="A2817" s="260" t="s">
        <v>5399</v>
      </c>
      <c r="B2817" s="260" t="s">
        <v>5400</v>
      </c>
      <c r="C2817" s="260" t="s">
        <v>5401</v>
      </c>
      <c r="D2817" s="260" t="s">
        <v>2023</v>
      </c>
      <c r="E2817" s="260">
        <v>0</v>
      </c>
      <c r="F2817" s="260" t="s">
        <v>2019</v>
      </c>
      <c r="G2817" s="260" t="s">
        <v>33</v>
      </c>
      <c r="H2817" s="260">
        <v>2</v>
      </c>
      <c r="I2817" s="260" t="s">
        <v>17</v>
      </c>
      <c r="J2817" s="260" t="s">
        <v>17</v>
      </c>
      <c r="K2817" s="260" t="s">
        <v>5404</v>
      </c>
      <c r="L2817" s="261">
        <v>45238</v>
      </c>
      <c r="M2817" s="260" t="s">
        <v>20</v>
      </c>
    </row>
    <row r="2818" spans="1:13" x14ac:dyDescent="0.25">
      <c r="A2818" s="258" t="s">
        <v>5399</v>
      </c>
      <c r="B2818" s="258" t="s">
        <v>5400</v>
      </c>
      <c r="C2818" s="258" t="s">
        <v>5401</v>
      </c>
      <c r="D2818" s="258" t="s">
        <v>2025</v>
      </c>
      <c r="E2818" s="258">
        <v>0</v>
      </c>
      <c r="F2818" s="258" t="s">
        <v>2019</v>
      </c>
      <c r="G2818" s="258" t="s">
        <v>33</v>
      </c>
      <c r="H2818" s="258">
        <v>2</v>
      </c>
      <c r="I2818" s="258" t="s">
        <v>17</v>
      </c>
      <c r="J2818" s="258" t="s">
        <v>17</v>
      </c>
      <c r="K2818" s="258" t="s">
        <v>5405</v>
      </c>
      <c r="L2818" s="259">
        <v>45238</v>
      </c>
      <c r="M2818" s="258" t="s">
        <v>20</v>
      </c>
    </row>
    <row r="2819" spans="1:13" x14ac:dyDescent="0.25">
      <c r="A2819" s="260" t="s">
        <v>5399</v>
      </c>
      <c r="B2819" s="260" t="s">
        <v>5400</v>
      </c>
      <c r="C2819" s="260" t="s">
        <v>5401</v>
      </c>
      <c r="D2819" s="260" t="s">
        <v>2027</v>
      </c>
      <c r="E2819" s="260">
        <v>0</v>
      </c>
      <c r="F2819" s="260" t="s">
        <v>2019</v>
      </c>
      <c r="G2819" s="260" t="s">
        <v>33</v>
      </c>
      <c r="H2819" s="260">
        <v>2</v>
      </c>
      <c r="I2819" s="260" t="s">
        <v>17</v>
      </c>
      <c r="J2819" s="260" t="s">
        <v>17</v>
      </c>
      <c r="K2819" s="260" t="s">
        <v>5406</v>
      </c>
      <c r="L2819" s="261">
        <v>45238</v>
      </c>
      <c r="M2819" s="260" t="s">
        <v>20</v>
      </c>
    </row>
    <row r="2820" spans="1:13" x14ac:dyDescent="0.25">
      <c r="A2820" s="258" t="s">
        <v>5399</v>
      </c>
      <c r="B2820" s="258" t="s">
        <v>5400</v>
      </c>
      <c r="C2820" s="258" t="s">
        <v>5401</v>
      </c>
      <c r="D2820" s="258" t="s">
        <v>2029</v>
      </c>
      <c r="E2820" s="258">
        <v>0</v>
      </c>
      <c r="F2820" s="258" t="s">
        <v>2019</v>
      </c>
      <c r="G2820" s="258" t="s">
        <v>33</v>
      </c>
      <c r="H2820" s="258">
        <v>2</v>
      </c>
      <c r="I2820" s="258" t="s">
        <v>17</v>
      </c>
      <c r="J2820" s="258" t="s">
        <v>17</v>
      </c>
      <c r="K2820" s="258" t="s">
        <v>5407</v>
      </c>
      <c r="L2820" s="259">
        <v>45238</v>
      </c>
      <c r="M2820" s="258" t="s">
        <v>20</v>
      </c>
    </row>
    <row r="2821" spans="1:13" x14ac:dyDescent="0.25">
      <c r="A2821" s="260" t="s">
        <v>5399</v>
      </c>
      <c r="B2821" s="260" t="s">
        <v>5400</v>
      </c>
      <c r="C2821" s="260" t="s">
        <v>5401</v>
      </c>
      <c r="D2821" s="260" t="s">
        <v>2031</v>
      </c>
      <c r="E2821" s="260">
        <v>0</v>
      </c>
      <c r="F2821" s="260" t="s">
        <v>2019</v>
      </c>
      <c r="G2821" s="260" t="s">
        <v>33</v>
      </c>
      <c r="H2821" s="260">
        <v>2</v>
      </c>
      <c r="I2821" s="260" t="s">
        <v>17</v>
      </c>
      <c r="J2821" s="260" t="s">
        <v>17</v>
      </c>
      <c r="K2821" s="260" t="s">
        <v>5408</v>
      </c>
      <c r="L2821" s="261">
        <v>45238</v>
      </c>
      <c r="M2821" s="260" t="s">
        <v>20</v>
      </c>
    </row>
    <row r="2822" spans="1:13" x14ac:dyDescent="0.25">
      <c r="A2822" s="258" t="s">
        <v>5399</v>
      </c>
      <c r="B2822" s="258" t="s">
        <v>5400</v>
      </c>
      <c r="C2822" s="258" t="s">
        <v>5401</v>
      </c>
      <c r="D2822" s="258" t="s">
        <v>2033</v>
      </c>
      <c r="E2822" s="258">
        <v>0</v>
      </c>
      <c r="F2822" s="258" t="s">
        <v>2019</v>
      </c>
      <c r="G2822" s="258" t="s">
        <v>33</v>
      </c>
      <c r="H2822" s="258">
        <v>2</v>
      </c>
      <c r="I2822" s="258" t="s">
        <v>17</v>
      </c>
      <c r="J2822" s="258" t="s">
        <v>17</v>
      </c>
      <c r="K2822" s="258" t="s">
        <v>5409</v>
      </c>
      <c r="L2822" s="259">
        <v>45238</v>
      </c>
      <c r="M2822" s="258" t="s">
        <v>20</v>
      </c>
    </row>
    <row r="2823" spans="1:13" x14ac:dyDescent="0.25">
      <c r="A2823" s="260" t="s">
        <v>5399</v>
      </c>
      <c r="B2823" s="260" t="s">
        <v>5400</v>
      </c>
      <c r="C2823" s="260" t="s">
        <v>5401</v>
      </c>
      <c r="D2823" s="260" t="s">
        <v>2035</v>
      </c>
      <c r="E2823" s="260">
        <v>0</v>
      </c>
      <c r="F2823" s="260" t="s">
        <v>2019</v>
      </c>
      <c r="G2823" s="260" t="s">
        <v>33</v>
      </c>
      <c r="H2823" s="260">
        <v>2</v>
      </c>
      <c r="I2823" s="260" t="s">
        <v>17</v>
      </c>
      <c r="J2823" s="260" t="s">
        <v>17</v>
      </c>
      <c r="K2823" s="260" t="s">
        <v>5410</v>
      </c>
      <c r="L2823" s="261">
        <v>45238</v>
      </c>
      <c r="M2823" s="260" t="s">
        <v>20</v>
      </c>
    </row>
    <row r="2824" spans="1:13" x14ac:dyDescent="0.25">
      <c r="A2824" s="258" t="s">
        <v>5411</v>
      </c>
      <c r="B2824" s="258" t="s">
        <v>5412</v>
      </c>
      <c r="C2824" s="258" t="s">
        <v>1185</v>
      </c>
      <c r="D2824" s="258" t="s">
        <v>26</v>
      </c>
      <c r="E2824" s="258" t="s">
        <v>17</v>
      </c>
      <c r="F2824" s="258" t="s">
        <v>17</v>
      </c>
      <c r="G2824" s="258" t="s">
        <v>17</v>
      </c>
      <c r="H2824" s="258" t="s">
        <v>17</v>
      </c>
      <c r="I2824" s="258" t="s">
        <v>17</v>
      </c>
      <c r="J2824" s="258" t="s">
        <v>17</v>
      </c>
      <c r="K2824" s="258" t="s">
        <v>5413</v>
      </c>
      <c r="L2824" s="259">
        <v>45242</v>
      </c>
      <c r="M2824" s="258" t="s">
        <v>20</v>
      </c>
    </row>
    <row r="2825" spans="1:13" x14ac:dyDescent="0.25">
      <c r="A2825" s="260" t="s">
        <v>5411</v>
      </c>
      <c r="B2825" s="260" t="s">
        <v>5412</v>
      </c>
      <c r="C2825" s="260" t="s">
        <v>1185</v>
      </c>
      <c r="D2825" s="260" t="s">
        <v>28</v>
      </c>
      <c r="E2825" s="260" t="s">
        <v>17</v>
      </c>
      <c r="F2825" s="260" t="s">
        <v>17</v>
      </c>
      <c r="G2825" s="260" t="s">
        <v>17</v>
      </c>
      <c r="H2825" s="260" t="s">
        <v>17</v>
      </c>
      <c r="I2825" s="260" t="s">
        <v>17</v>
      </c>
      <c r="J2825" s="260" t="s">
        <v>17</v>
      </c>
      <c r="K2825" s="260" t="s">
        <v>5414</v>
      </c>
      <c r="L2825" s="261">
        <v>45242</v>
      </c>
      <c r="M2825" s="260" t="s">
        <v>20</v>
      </c>
    </row>
    <row r="2826" spans="1:13" x14ac:dyDescent="0.25">
      <c r="A2826" s="258" t="s">
        <v>5415</v>
      </c>
      <c r="B2826" s="258" t="s">
        <v>5416</v>
      </c>
      <c r="C2826" s="258" t="s">
        <v>1185</v>
      </c>
      <c r="D2826" s="258" t="s">
        <v>26</v>
      </c>
      <c r="E2826" s="258" t="s">
        <v>17</v>
      </c>
      <c r="F2826" s="258" t="s">
        <v>17</v>
      </c>
      <c r="G2826" s="258" t="s">
        <v>17</v>
      </c>
      <c r="H2826" s="258" t="s">
        <v>17</v>
      </c>
      <c r="I2826" s="258" t="s">
        <v>17</v>
      </c>
      <c r="J2826" s="258" t="s">
        <v>17</v>
      </c>
      <c r="K2826" s="258" t="s">
        <v>5417</v>
      </c>
      <c r="L2826" s="259">
        <v>45242</v>
      </c>
      <c r="M2826" s="258" t="s">
        <v>20</v>
      </c>
    </row>
    <row r="2827" spans="1:13" x14ac:dyDescent="0.25">
      <c r="A2827" s="260" t="s">
        <v>5415</v>
      </c>
      <c r="B2827" s="260" t="s">
        <v>5416</v>
      </c>
      <c r="C2827" s="260" t="s">
        <v>1185</v>
      </c>
      <c r="D2827" s="260" t="s">
        <v>28</v>
      </c>
      <c r="E2827" s="260" t="s">
        <v>17</v>
      </c>
      <c r="F2827" s="260" t="s">
        <v>17</v>
      </c>
      <c r="G2827" s="260" t="s">
        <v>17</v>
      </c>
      <c r="H2827" s="260" t="s">
        <v>17</v>
      </c>
      <c r="I2827" s="260" t="s">
        <v>17</v>
      </c>
      <c r="J2827" s="260" t="s">
        <v>17</v>
      </c>
      <c r="K2827" s="260" t="s">
        <v>5418</v>
      </c>
      <c r="L2827" s="261">
        <v>45242</v>
      </c>
      <c r="M2827" s="260" t="s">
        <v>20</v>
      </c>
    </row>
    <row r="2828" spans="1:13" x14ac:dyDescent="0.25">
      <c r="A2828" s="258" t="s">
        <v>251</v>
      </c>
      <c r="B2828" s="258" t="s">
        <v>252</v>
      </c>
      <c r="C2828" s="258" t="s">
        <v>253</v>
      </c>
      <c r="D2828" s="258" t="s">
        <v>2018</v>
      </c>
      <c r="E2828" s="258">
        <v>0</v>
      </c>
      <c r="F2828" s="258" t="s">
        <v>2019</v>
      </c>
      <c r="G2828" s="258" t="s">
        <v>33</v>
      </c>
      <c r="H2828" s="258">
        <v>2</v>
      </c>
      <c r="I2828" s="258" t="s">
        <v>17</v>
      </c>
      <c r="J2828" s="258" t="s">
        <v>17</v>
      </c>
      <c r="K2828" s="258" t="s">
        <v>5419</v>
      </c>
      <c r="L2828" s="259">
        <v>45243</v>
      </c>
      <c r="M2828" s="258" t="s">
        <v>20</v>
      </c>
    </row>
    <row r="2829" spans="1:13" x14ac:dyDescent="0.25">
      <c r="A2829" s="260" t="s">
        <v>251</v>
      </c>
      <c r="B2829" s="260" t="s">
        <v>252</v>
      </c>
      <c r="C2829" s="260" t="s">
        <v>253</v>
      </c>
      <c r="D2829" s="260" t="s">
        <v>2021</v>
      </c>
      <c r="E2829" s="260">
        <v>0</v>
      </c>
      <c r="F2829" s="260" t="s">
        <v>2019</v>
      </c>
      <c r="G2829" s="260" t="s">
        <v>33</v>
      </c>
      <c r="H2829" s="260">
        <v>2</v>
      </c>
      <c r="I2829" s="260" t="s">
        <v>17</v>
      </c>
      <c r="J2829" s="260" t="s">
        <v>17</v>
      </c>
      <c r="K2829" s="260" t="s">
        <v>5420</v>
      </c>
      <c r="L2829" s="261">
        <v>45243</v>
      </c>
      <c r="M2829" s="260" t="s">
        <v>20</v>
      </c>
    </row>
    <row r="2830" spans="1:13" x14ac:dyDescent="0.25">
      <c r="A2830" s="258" t="s">
        <v>251</v>
      </c>
      <c r="B2830" s="258" t="s">
        <v>252</v>
      </c>
      <c r="C2830" s="258" t="s">
        <v>253</v>
      </c>
      <c r="D2830" s="258" t="s">
        <v>2023</v>
      </c>
      <c r="E2830" s="258">
        <v>0</v>
      </c>
      <c r="F2830" s="258" t="s">
        <v>2019</v>
      </c>
      <c r="G2830" s="258" t="s">
        <v>33</v>
      </c>
      <c r="H2830" s="258">
        <v>2</v>
      </c>
      <c r="I2830" s="258" t="s">
        <v>17</v>
      </c>
      <c r="J2830" s="258" t="s">
        <v>17</v>
      </c>
      <c r="K2830" s="258" t="s">
        <v>5421</v>
      </c>
      <c r="L2830" s="259">
        <v>45243</v>
      </c>
      <c r="M2830" s="258" t="s">
        <v>20</v>
      </c>
    </row>
    <row r="2831" spans="1:13" x14ac:dyDescent="0.25">
      <c r="A2831" s="260" t="s">
        <v>251</v>
      </c>
      <c r="B2831" s="260" t="s">
        <v>252</v>
      </c>
      <c r="C2831" s="260" t="s">
        <v>253</v>
      </c>
      <c r="D2831" s="260" t="s">
        <v>2025</v>
      </c>
      <c r="E2831" s="260">
        <v>0</v>
      </c>
      <c r="F2831" s="260" t="s">
        <v>2019</v>
      </c>
      <c r="G2831" s="260" t="s">
        <v>33</v>
      </c>
      <c r="H2831" s="260">
        <v>2</v>
      </c>
      <c r="I2831" s="260" t="s">
        <v>17</v>
      </c>
      <c r="J2831" s="260" t="s">
        <v>17</v>
      </c>
      <c r="K2831" s="260" t="s">
        <v>5422</v>
      </c>
      <c r="L2831" s="261">
        <v>45243</v>
      </c>
      <c r="M2831" s="260" t="s">
        <v>20</v>
      </c>
    </row>
    <row r="2832" spans="1:13" x14ac:dyDescent="0.25">
      <c r="A2832" s="258" t="s">
        <v>251</v>
      </c>
      <c r="B2832" s="258" t="s">
        <v>252</v>
      </c>
      <c r="C2832" s="258" t="s">
        <v>253</v>
      </c>
      <c r="D2832" s="258" t="s">
        <v>2027</v>
      </c>
      <c r="E2832" s="258">
        <v>1</v>
      </c>
      <c r="F2832" s="258" t="s">
        <v>2019</v>
      </c>
      <c r="G2832" s="258" t="s">
        <v>33</v>
      </c>
      <c r="H2832" s="258">
        <v>2</v>
      </c>
      <c r="I2832" s="258" t="s">
        <v>17</v>
      </c>
      <c r="J2832" s="258" t="s">
        <v>17</v>
      </c>
      <c r="K2832" s="258" t="s">
        <v>5423</v>
      </c>
      <c r="L2832" s="259">
        <v>45243</v>
      </c>
      <c r="M2832" s="258" t="s">
        <v>20</v>
      </c>
    </row>
    <row r="2833" spans="1:13" x14ac:dyDescent="0.25">
      <c r="A2833" s="260" t="s">
        <v>251</v>
      </c>
      <c r="B2833" s="260" t="s">
        <v>252</v>
      </c>
      <c r="C2833" s="260" t="s">
        <v>253</v>
      </c>
      <c r="D2833" s="260" t="s">
        <v>2029</v>
      </c>
      <c r="E2833" s="260">
        <v>0</v>
      </c>
      <c r="F2833" s="260" t="s">
        <v>2019</v>
      </c>
      <c r="G2833" s="260" t="s">
        <v>33</v>
      </c>
      <c r="H2833" s="260">
        <v>2</v>
      </c>
      <c r="I2833" s="260" t="s">
        <v>17</v>
      </c>
      <c r="J2833" s="260" t="s">
        <v>17</v>
      </c>
      <c r="K2833" s="260" t="s">
        <v>5424</v>
      </c>
      <c r="L2833" s="261">
        <v>45243</v>
      </c>
      <c r="M2833" s="260" t="s">
        <v>20</v>
      </c>
    </row>
    <row r="2834" spans="1:13" x14ac:dyDescent="0.25">
      <c r="A2834" s="258" t="s">
        <v>251</v>
      </c>
      <c r="B2834" s="258" t="s">
        <v>252</v>
      </c>
      <c r="C2834" s="258" t="s">
        <v>253</v>
      </c>
      <c r="D2834" s="258" t="s">
        <v>2031</v>
      </c>
      <c r="E2834" s="258">
        <v>0</v>
      </c>
      <c r="F2834" s="258" t="s">
        <v>2019</v>
      </c>
      <c r="G2834" s="258" t="s">
        <v>33</v>
      </c>
      <c r="H2834" s="258">
        <v>2</v>
      </c>
      <c r="I2834" s="258" t="s">
        <v>17</v>
      </c>
      <c r="J2834" s="258" t="s">
        <v>17</v>
      </c>
      <c r="K2834" s="258" t="s">
        <v>5425</v>
      </c>
      <c r="L2834" s="259">
        <v>45243</v>
      </c>
      <c r="M2834" s="258" t="s">
        <v>20</v>
      </c>
    </row>
    <row r="2835" spans="1:13" x14ac:dyDescent="0.25">
      <c r="A2835" s="260" t="s">
        <v>251</v>
      </c>
      <c r="B2835" s="260" t="s">
        <v>252</v>
      </c>
      <c r="C2835" s="260" t="s">
        <v>253</v>
      </c>
      <c r="D2835" s="260" t="s">
        <v>2033</v>
      </c>
      <c r="E2835" s="260">
        <v>0</v>
      </c>
      <c r="F2835" s="260" t="s">
        <v>2019</v>
      </c>
      <c r="G2835" s="260" t="s">
        <v>33</v>
      </c>
      <c r="H2835" s="260">
        <v>2</v>
      </c>
      <c r="I2835" s="260" t="s">
        <v>17</v>
      </c>
      <c r="J2835" s="260" t="s">
        <v>17</v>
      </c>
      <c r="K2835" s="260" t="s">
        <v>5426</v>
      </c>
      <c r="L2835" s="261">
        <v>45243</v>
      </c>
      <c r="M2835" s="260" t="s">
        <v>20</v>
      </c>
    </row>
    <row r="2836" spans="1:13" x14ac:dyDescent="0.25">
      <c r="A2836" s="258" t="s">
        <v>251</v>
      </c>
      <c r="B2836" s="258" t="s">
        <v>252</v>
      </c>
      <c r="C2836" s="258" t="s">
        <v>253</v>
      </c>
      <c r="D2836" s="258" t="s">
        <v>2035</v>
      </c>
      <c r="E2836" s="258">
        <v>0</v>
      </c>
      <c r="F2836" s="258" t="s">
        <v>2019</v>
      </c>
      <c r="G2836" s="258" t="s">
        <v>33</v>
      </c>
      <c r="H2836" s="258">
        <v>2</v>
      </c>
      <c r="I2836" s="258" t="s">
        <v>17</v>
      </c>
      <c r="J2836" s="258" t="s">
        <v>17</v>
      </c>
      <c r="K2836" s="258" t="s">
        <v>5427</v>
      </c>
      <c r="L2836" s="259">
        <v>45243</v>
      </c>
      <c r="M2836" s="258" t="s">
        <v>20</v>
      </c>
    </row>
    <row r="2837" spans="1:13" x14ac:dyDescent="0.25">
      <c r="A2837" s="260" t="s">
        <v>316</v>
      </c>
      <c r="B2837" s="260" t="s">
        <v>317</v>
      </c>
      <c r="C2837" s="260" t="s">
        <v>318</v>
      </c>
      <c r="D2837" s="260" t="s">
        <v>2018</v>
      </c>
      <c r="E2837" s="260">
        <v>0</v>
      </c>
      <c r="F2837" s="260" t="s">
        <v>2019</v>
      </c>
      <c r="G2837" s="260" t="s">
        <v>33</v>
      </c>
      <c r="H2837" s="260">
        <v>2</v>
      </c>
      <c r="I2837" s="260" t="s">
        <v>17</v>
      </c>
      <c r="J2837" s="260" t="s">
        <v>17</v>
      </c>
      <c r="K2837" s="260" t="s">
        <v>5428</v>
      </c>
      <c r="L2837" s="261">
        <v>45243</v>
      </c>
      <c r="M2837" s="260" t="s">
        <v>20</v>
      </c>
    </row>
    <row r="2838" spans="1:13" x14ac:dyDescent="0.25">
      <c r="A2838" s="258" t="s">
        <v>316</v>
      </c>
      <c r="B2838" s="258" t="s">
        <v>317</v>
      </c>
      <c r="C2838" s="258" t="s">
        <v>318</v>
      </c>
      <c r="D2838" s="258" t="s">
        <v>2021</v>
      </c>
      <c r="E2838" s="258">
        <v>0</v>
      </c>
      <c r="F2838" s="258" t="s">
        <v>2019</v>
      </c>
      <c r="G2838" s="258" t="s">
        <v>33</v>
      </c>
      <c r="H2838" s="258">
        <v>2</v>
      </c>
      <c r="I2838" s="258" t="s">
        <v>17</v>
      </c>
      <c r="J2838" s="258" t="s">
        <v>17</v>
      </c>
      <c r="K2838" s="258" t="s">
        <v>5429</v>
      </c>
      <c r="L2838" s="259">
        <v>45243</v>
      </c>
      <c r="M2838" s="258" t="s">
        <v>20</v>
      </c>
    </row>
    <row r="2839" spans="1:13" x14ac:dyDescent="0.25">
      <c r="A2839" s="260" t="s">
        <v>316</v>
      </c>
      <c r="B2839" s="260" t="s">
        <v>317</v>
      </c>
      <c r="C2839" s="260" t="s">
        <v>318</v>
      </c>
      <c r="D2839" s="260" t="s">
        <v>2023</v>
      </c>
      <c r="E2839" s="260">
        <v>1</v>
      </c>
      <c r="F2839" s="260" t="s">
        <v>2019</v>
      </c>
      <c r="G2839" s="260" t="s">
        <v>33</v>
      </c>
      <c r="H2839" s="260">
        <v>2</v>
      </c>
      <c r="I2839" s="260" t="s">
        <v>17</v>
      </c>
      <c r="J2839" s="260" t="s">
        <v>17</v>
      </c>
      <c r="K2839" s="260" t="s">
        <v>5430</v>
      </c>
      <c r="L2839" s="261">
        <v>45243</v>
      </c>
      <c r="M2839" s="260" t="s">
        <v>20</v>
      </c>
    </row>
    <row r="2840" spans="1:13" x14ac:dyDescent="0.25">
      <c r="A2840" s="258" t="s">
        <v>316</v>
      </c>
      <c r="B2840" s="258" t="s">
        <v>317</v>
      </c>
      <c r="C2840" s="258" t="s">
        <v>318</v>
      </c>
      <c r="D2840" s="258" t="s">
        <v>2025</v>
      </c>
      <c r="E2840" s="258">
        <v>0</v>
      </c>
      <c r="F2840" s="258" t="s">
        <v>2019</v>
      </c>
      <c r="G2840" s="258" t="s">
        <v>33</v>
      </c>
      <c r="H2840" s="258">
        <v>2</v>
      </c>
      <c r="I2840" s="258" t="s">
        <v>17</v>
      </c>
      <c r="J2840" s="258" t="s">
        <v>17</v>
      </c>
      <c r="K2840" s="258" t="s">
        <v>5431</v>
      </c>
      <c r="L2840" s="259">
        <v>45243</v>
      </c>
      <c r="M2840" s="258" t="s">
        <v>20</v>
      </c>
    </row>
    <row r="2841" spans="1:13" x14ac:dyDescent="0.25">
      <c r="A2841" s="260" t="s">
        <v>316</v>
      </c>
      <c r="B2841" s="260" t="s">
        <v>317</v>
      </c>
      <c r="C2841" s="260" t="s">
        <v>318</v>
      </c>
      <c r="D2841" s="260" t="s">
        <v>2027</v>
      </c>
      <c r="E2841" s="260">
        <v>1</v>
      </c>
      <c r="F2841" s="260" t="s">
        <v>2019</v>
      </c>
      <c r="G2841" s="260" t="s">
        <v>33</v>
      </c>
      <c r="H2841" s="260">
        <v>2</v>
      </c>
      <c r="I2841" s="260" t="s">
        <v>17</v>
      </c>
      <c r="J2841" s="260" t="s">
        <v>17</v>
      </c>
      <c r="K2841" s="260" t="s">
        <v>5432</v>
      </c>
      <c r="L2841" s="261">
        <v>45243</v>
      </c>
      <c r="M2841" s="260" t="s">
        <v>20</v>
      </c>
    </row>
    <row r="2842" spans="1:13" x14ac:dyDescent="0.25">
      <c r="A2842" s="258" t="s">
        <v>316</v>
      </c>
      <c r="B2842" s="258" t="s">
        <v>317</v>
      </c>
      <c r="C2842" s="258" t="s">
        <v>318</v>
      </c>
      <c r="D2842" s="258" t="s">
        <v>2029</v>
      </c>
      <c r="E2842" s="258">
        <v>0</v>
      </c>
      <c r="F2842" s="258" t="s">
        <v>2019</v>
      </c>
      <c r="G2842" s="258" t="s">
        <v>33</v>
      </c>
      <c r="H2842" s="258">
        <v>2</v>
      </c>
      <c r="I2842" s="258" t="s">
        <v>17</v>
      </c>
      <c r="J2842" s="258" t="s">
        <v>17</v>
      </c>
      <c r="K2842" s="258" t="s">
        <v>5433</v>
      </c>
      <c r="L2842" s="259">
        <v>45243</v>
      </c>
      <c r="M2842" s="258" t="s">
        <v>20</v>
      </c>
    </row>
    <row r="2843" spans="1:13" x14ac:dyDescent="0.25">
      <c r="A2843" s="260" t="s">
        <v>316</v>
      </c>
      <c r="B2843" s="260" t="s">
        <v>317</v>
      </c>
      <c r="C2843" s="260" t="s">
        <v>318</v>
      </c>
      <c r="D2843" s="260" t="s">
        <v>2031</v>
      </c>
      <c r="E2843" s="260">
        <v>2</v>
      </c>
      <c r="F2843" s="260" t="s">
        <v>2019</v>
      </c>
      <c r="G2843" s="260" t="s">
        <v>33</v>
      </c>
      <c r="H2843" s="260">
        <v>2</v>
      </c>
      <c r="I2843" s="260" t="s">
        <v>17</v>
      </c>
      <c r="J2843" s="260" t="s">
        <v>17</v>
      </c>
      <c r="K2843" s="260" t="s">
        <v>5434</v>
      </c>
      <c r="L2843" s="261">
        <v>45243</v>
      </c>
      <c r="M2843" s="260" t="s">
        <v>20</v>
      </c>
    </row>
    <row r="2844" spans="1:13" x14ac:dyDescent="0.25">
      <c r="A2844" s="258" t="s">
        <v>316</v>
      </c>
      <c r="B2844" s="258" t="s">
        <v>317</v>
      </c>
      <c r="C2844" s="258" t="s">
        <v>318</v>
      </c>
      <c r="D2844" s="258" t="s">
        <v>2033</v>
      </c>
      <c r="E2844" s="258">
        <v>1</v>
      </c>
      <c r="F2844" s="258" t="s">
        <v>2019</v>
      </c>
      <c r="G2844" s="258" t="s">
        <v>33</v>
      </c>
      <c r="H2844" s="258">
        <v>2</v>
      </c>
      <c r="I2844" s="258" t="s">
        <v>17</v>
      </c>
      <c r="J2844" s="258" t="s">
        <v>17</v>
      </c>
      <c r="K2844" s="258" t="s">
        <v>5435</v>
      </c>
      <c r="L2844" s="259">
        <v>45243</v>
      </c>
      <c r="M2844" s="258" t="s">
        <v>20</v>
      </c>
    </row>
    <row r="2845" spans="1:13" x14ac:dyDescent="0.25">
      <c r="A2845" s="260" t="s">
        <v>316</v>
      </c>
      <c r="B2845" s="260" t="s">
        <v>317</v>
      </c>
      <c r="C2845" s="260" t="s">
        <v>318</v>
      </c>
      <c r="D2845" s="260" t="s">
        <v>2035</v>
      </c>
      <c r="E2845" s="260">
        <v>0</v>
      </c>
      <c r="F2845" s="260" t="s">
        <v>2019</v>
      </c>
      <c r="G2845" s="260" t="s">
        <v>33</v>
      </c>
      <c r="H2845" s="260">
        <v>2</v>
      </c>
      <c r="I2845" s="260" t="s">
        <v>17</v>
      </c>
      <c r="J2845" s="260" t="s">
        <v>17</v>
      </c>
      <c r="K2845" s="260" t="s">
        <v>5436</v>
      </c>
      <c r="L2845" s="261">
        <v>45243</v>
      </c>
      <c r="M2845" s="260" t="s">
        <v>20</v>
      </c>
    </row>
    <row r="2846" spans="1:13" x14ac:dyDescent="0.25">
      <c r="A2846" s="258" t="s">
        <v>5437</v>
      </c>
      <c r="B2846" s="258" t="s">
        <v>5438</v>
      </c>
      <c r="C2846" s="258" t="s">
        <v>2138</v>
      </c>
      <c r="D2846" s="258" t="s">
        <v>927</v>
      </c>
      <c r="E2846" s="258">
        <v>147570</v>
      </c>
      <c r="F2846" s="258" t="s">
        <v>5439</v>
      </c>
      <c r="G2846" s="258" t="s">
        <v>66</v>
      </c>
      <c r="H2846" s="258">
        <v>1</v>
      </c>
      <c r="I2846" s="258" t="s">
        <v>5440</v>
      </c>
      <c r="J2846" s="258" t="s">
        <v>5441</v>
      </c>
      <c r="K2846" s="258" t="s">
        <v>5442</v>
      </c>
      <c r="L2846" s="259">
        <v>45245</v>
      </c>
      <c r="M2846" s="258" t="s">
        <v>20</v>
      </c>
    </row>
    <row r="2847" spans="1:13" x14ac:dyDescent="0.25">
      <c r="A2847" s="260" t="s">
        <v>5437</v>
      </c>
      <c r="B2847" s="260" t="s">
        <v>5438</v>
      </c>
      <c r="C2847" s="260" t="s">
        <v>2138</v>
      </c>
      <c r="D2847" s="260" t="s">
        <v>40</v>
      </c>
      <c r="E2847" s="260" t="s">
        <v>17</v>
      </c>
      <c r="F2847" s="260" t="s">
        <v>17</v>
      </c>
      <c r="G2847" s="260" t="s">
        <v>1219</v>
      </c>
      <c r="H2847" s="260">
        <v>2</v>
      </c>
      <c r="I2847" s="260" t="s">
        <v>17</v>
      </c>
      <c r="J2847" s="260" t="s">
        <v>552</v>
      </c>
      <c r="K2847" s="260" t="s">
        <v>5443</v>
      </c>
      <c r="L2847" s="261">
        <v>45245</v>
      </c>
      <c r="M2847" s="260" t="s">
        <v>20</v>
      </c>
    </row>
    <row r="2848" spans="1:13" x14ac:dyDescent="0.25">
      <c r="A2848" s="258" t="s">
        <v>5437</v>
      </c>
      <c r="B2848" s="258" t="s">
        <v>5438</v>
      </c>
      <c r="C2848" s="258" t="s">
        <v>2138</v>
      </c>
      <c r="D2848" s="258" t="s">
        <v>1193</v>
      </c>
      <c r="E2848" s="258">
        <v>16982891</v>
      </c>
      <c r="F2848" s="258" t="s">
        <v>5444</v>
      </c>
      <c r="G2848" s="258" t="s">
        <v>1219</v>
      </c>
      <c r="H2848" s="258">
        <v>2</v>
      </c>
      <c r="I2848" s="258" t="s">
        <v>5445</v>
      </c>
      <c r="J2848" s="258" t="s">
        <v>5446</v>
      </c>
      <c r="K2848" s="258" t="s">
        <v>5447</v>
      </c>
      <c r="L2848" s="259">
        <v>45245</v>
      </c>
      <c r="M2848" s="258" t="s">
        <v>20</v>
      </c>
    </row>
    <row r="2849" spans="1:13" x14ac:dyDescent="0.25">
      <c r="A2849" s="260" t="s">
        <v>5437</v>
      </c>
      <c r="B2849" s="260" t="s">
        <v>5438</v>
      </c>
      <c r="C2849" s="260" t="s">
        <v>2138</v>
      </c>
      <c r="D2849" s="260" t="s">
        <v>567</v>
      </c>
      <c r="E2849" s="260">
        <v>10209052</v>
      </c>
      <c r="F2849" s="260" t="s">
        <v>5448</v>
      </c>
      <c r="G2849" s="260" t="s">
        <v>1219</v>
      </c>
      <c r="H2849" s="260">
        <v>2</v>
      </c>
      <c r="I2849" s="260" t="s">
        <v>5449</v>
      </c>
      <c r="J2849" s="260" t="s">
        <v>5450</v>
      </c>
      <c r="K2849" s="260" t="s">
        <v>5451</v>
      </c>
      <c r="L2849" s="261">
        <v>45245</v>
      </c>
      <c r="M2849" s="260" t="s">
        <v>20</v>
      </c>
    </row>
    <row r="2850" spans="1:13" x14ac:dyDescent="0.25">
      <c r="A2850" s="258" t="s">
        <v>5437</v>
      </c>
      <c r="B2850" s="258" t="s">
        <v>5438</v>
      </c>
      <c r="C2850" s="258" t="s">
        <v>2138</v>
      </c>
      <c r="D2850" s="258" t="s">
        <v>558</v>
      </c>
      <c r="E2850" s="258">
        <v>0</v>
      </c>
      <c r="F2850" s="258" t="s">
        <v>5452</v>
      </c>
      <c r="G2850" s="258" t="s">
        <v>1219</v>
      </c>
      <c r="H2850" s="258">
        <v>2</v>
      </c>
      <c r="I2850" s="258" t="s">
        <v>5453</v>
      </c>
      <c r="J2850" s="258" t="s">
        <v>5454</v>
      </c>
      <c r="K2850" s="258" t="s">
        <v>5455</v>
      </c>
      <c r="L2850" s="259">
        <v>45245</v>
      </c>
      <c r="M2850" s="258" t="s">
        <v>20</v>
      </c>
    </row>
    <row r="2851" spans="1:13" x14ac:dyDescent="0.25">
      <c r="A2851" s="260" t="s">
        <v>5437</v>
      </c>
      <c r="B2851" s="260" t="s">
        <v>5438</v>
      </c>
      <c r="C2851" s="260" t="s">
        <v>2138</v>
      </c>
      <c r="D2851" s="260" t="s">
        <v>47</v>
      </c>
      <c r="E2851" s="260">
        <v>5</v>
      </c>
      <c r="F2851" s="260" t="s">
        <v>5456</v>
      </c>
      <c r="G2851" s="260" t="s">
        <v>66</v>
      </c>
      <c r="H2851" s="260">
        <v>1</v>
      </c>
      <c r="I2851" s="260" t="s">
        <v>5457</v>
      </c>
      <c r="J2851" s="260" t="s">
        <v>5458</v>
      </c>
      <c r="K2851" s="260" t="s">
        <v>5459</v>
      </c>
      <c r="L2851" s="261">
        <v>45245</v>
      </c>
      <c r="M2851" s="260" t="s">
        <v>20</v>
      </c>
    </row>
    <row r="2852" spans="1:13" x14ac:dyDescent="0.25">
      <c r="A2852" s="258" t="s">
        <v>5437</v>
      </c>
      <c r="B2852" s="258" t="s">
        <v>5438</v>
      </c>
      <c r="C2852" s="258" t="s">
        <v>2138</v>
      </c>
      <c r="D2852" s="258" t="s">
        <v>26</v>
      </c>
      <c r="E2852" s="258" t="s">
        <v>17</v>
      </c>
      <c r="F2852" s="258" t="s">
        <v>17</v>
      </c>
      <c r="G2852" s="258" t="s">
        <v>17</v>
      </c>
      <c r="H2852" s="258" t="s">
        <v>17</v>
      </c>
      <c r="I2852" s="258" t="s">
        <v>17</v>
      </c>
      <c r="J2852" s="258" t="s">
        <v>3295</v>
      </c>
      <c r="K2852" s="258" t="s">
        <v>5460</v>
      </c>
      <c r="L2852" s="259">
        <v>45245</v>
      </c>
      <c r="M2852" s="258" t="s">
        <v>20</v>
      </c>
    </row>
    <row r="2853" spans="1:13" x14ac:dyDescent="0.25">
      <c r="A2853" s="260" t="s">
        <v>5437</v>
      </c>
      <c r="B2853" s="260" t="s">
        <v>5438</v>
      </c>
      <c r="C2853" s="260" t="s">
        <v>2138</v>
      </c>
      <c r="D2853" s="260" t="s">
        <v>28</v>
      </c>
      <c r="E2853" s="260" t="s">
        <v>17</v>
      </c>
      <c r="F2853" s="260" t="s">
        <v>17</v>
      </c>
      <c r="G2853" s="260" t="s">
        <v>17</v>
      </c>
      <c r="H2853" s="260" t="s">
        <v>17</v>
      </c>
      <c r="I2853" s="260" t="s">
        <v>17</v>
      </c>
      <c r="J2853" s="260" t="s">
        <v>3295</v>
      </c>
      <c r="K2853" s="260" t="s">
        <v>5461</v>
      </c>
      <c r="L2853" s="261">
        <v>45245</v>
      </c>
      <c r="M2853" s="260" t="s">
        <v>20</v>
      </c>
    </row>
    <row r="2854" spans="1:13" x14ac:dyDescent="0.25">
      <c r="A2854" s="258" t="s">
        <v>5437</v>
      </c>
      <c r="B2854" s="258" t="s">
        <v>5438</v>
      </c>
      <c r="C2854" s="258" t="s">
        <v>2138</v>
      </c>
      <c r="D2854" s="258" t="s">
        <v>38</v>
      </c>
      <c r="E2854" s="258" t="s">
        <v>17</v>
      </c>
      <c r="F2854" s="258" t="s">
        <v>17</v>
      </c>
      <c r="G2854" s="258" t="s">
        <v>17</v>
      </c>
      <c r="H2854" s="258" t="s">
        <v>17</v>
      </c>
      <c r="I2854" s="258" t="s">
        <v>17</v>
      </c>
      <c r="J2854" s="258" t="s">
        <v>3295</v>
      </c>
      <c r="K2854" s="258" t="s">
        <v>5462</v>
      </c>
      <c r="L2854" s="259">
        <v>45245</v>
      </c>
      <c r="M2854" s="258" t="s">
        <v>20</v>
      </c>
    </row>
    <row r="2855" spans="1:13" x14ac:dyDescent="0.25">
      <c r="A2855" s="260" t="s">
        <v>5437</v>
      </c>
      <c r="B2855" s="260" t="s">
        <v>5438</v>
      </c>
      <c r="C2855" s="260" t="s">
        <v>2138</v>
      </c>
      <c r="D2855" s="260" t="s">
        <v>21</v>
      </c>
      <c r="E2855" s="260" t="s">
        <v>17</v>
      </c>
      <c r="F2855" s="260" t="s">
        <v>17</v>
      </c>
      <c r="G2855" s="260" t="s">
        <v>17</v>
      </c>
      <c r="H2855" s="260" t="s">
        <v>17</v>
      </c>
      <c r="I2855" s="260" t="s">
        <v>17</v>
      </c>
      <c r="J2855" s="260" t="s">
        <v>3295</v>
      </c>
      <c r="K2855" s="260" t="s">
        <v>5463</v>
      </c>
      <c r="L2855" s="261">
        <v>45245</v>
      </c>
      <c r="M2855" s="260" t="s">
        <v>20</v>
      </c>
    </row>
    <row r="2856" spans="1:13" x14ac:dyDescent="0.25">
      <c r="A2856" s="258" t="s">
        <v>5437</v>
      </c>
      <c r="B2856" s="258" t="s">
        <v>5438</v>
      </c>
      <c r="C2856" s="258" t="s">
        <v>2138</v>
      </c>
      <c r="D2856" s="258" t="s">
        <v>1053</v>
      </c>
      <c r="E2856" s="258" t="s">
        <v>17</v>
      </c>
      <c r="F2856" s="258" t="s">
        <v>17</v>
      </c>
      <c r="G2856" s="258" t="s">
        <v>17</v>
      </c>
      <c r="H2856" s="258" t="s">
        <v>17</v>
      </c>
      <c r="I2856" s="258" t="s">
        <v>17</v>
      </c>
      <c r="J2856" s="258" t="s">
        <v>3295</v>
      </c>
      <c r="K2856" s="258" t="s">
        <v>5464</v>
      </c>
      <c r="L2856" s="259">
        <v>45245</v>
      </c>
      <c r="M2856" s="258" t="s">
        <v>20</v>
      </c>
    </row>
    <row r="2857" spans="1:13" x14ac:dyDescent="0.25">
      <c r="A2857" s="260" t="s">
        <v>5465</v>
      </c>
      <c r="B2857" s="260" t="s">
        <v>5466</v>
      </c>
      <c r="C2857" s="260" t="s">
        <v>2138</v>
      </c>
      <c r="D2857" s="260" t="s">
        <v>1297</v>
      </c>
      <c r="E2857" s="260">
        <v>170794378</v>
      </c>
      <c r="F2857" s="260" t="s">
        <v>5003</v>
      </c>
      <c r="G2857" s="260" t="s">
        <v>66</v>
      </c>
      <c r="H2857" s="260">
        <v>1</v>
      </c>
      <c r="I2857" s="260" t="s">
        <v>5467</v>
      </c>
      <c r="J2857" s="260" t="s">
        <v>5005</v>
      </c>
      <c r="K2857" s="260" t="s">
        <v>5468</v>
      </c>
      <c r="L2857" s="261">
        <v>45245</v>
      </c>
      <c r="M2857" s="260" t="s">
        <v>20</v>
      </c>
    </row>
    <row r="2858" spans="1:13" x14ac:dyDescent="0.25">
      <c r="A2858" s="258" t="s">
        <v>5465</v>
      </c>
      <c r="B2858" s="258" t="s">
        <v>5466</v>
      </c>
      <c r="C2858" s="258" t="s">
        <v>2138</v>
      </c>
      <c r="D2858" s="258" t="s">
        <v>927</v>
      </c>
      <c r="E2858" s="258">
        <v>7775</v>
      </c>
      <c r="F2858" s="258" t="s">
        <v>5469</v>
      </c>
      <c r="G2858" s="258" t="s">
        <v>66</v>
      </c>
      <c r="H2858" s="258">
        <v>1</v>
      </c>
      <c r="I2858" s="258" t="s">
        <v>5470</v>
      </c>
      <c r="J2858" s="258" t="s">
        <v>5471</v>
      </c>
      <c r="K2858" s="258" t="s">
        <v>5472</v>
      </c>
      <c r="L2858" s="259">
        <v>45245</v>
      </c>
      <c r="M2858" s="258" t="s">
        <v>20</v>
      </c>
    </row>
    <row r="2859" spans="1:13" x14ac:dyDescent="0.25">
      <c r="A2859" s="260" t="s">
        <v>5465</v>
      </c>
      <c r="B2859" s="260" t="s">
        <v>5466</v>
      </c>
      <c r="C2859" s="260" t="s">
        <v>2138</v>
      </c>
      <c r="D2859" s="260" t="s">
        <v>1006</v>
      </c>
      <c r="E2859" s="260">
        <v>12927448</v>
      </c>
      <c r="F2859" s="260" t="s">
        <v>5473</v>
      </c>
      <c r="G2859" s="260" t="s">
        <v>1219</v>
      </c>
      <c r="H2859" s="260">
        <v>2</v>
      </c>
      <c r="I2859" s="260" t="s">
        <v>5474</v>
      </c>
      <c r="J2859" s="260" t="s">
        <v>5475</v>
      </c>
      <c r="K2859" s="260" t="s">
        <v>5476</v>
      </c>
      <c r="L2859" s="261">
        <v>45245</v>
      </c>
      <c r="M2859" s="260" t="s">
        <v>20</v>
      </c>
    </row>
    <row r="2860" spans="1:13" x14ac:dyDescent="0.25">
      <c r="A2860" s="258" t="s">
        <v>5465</v>
      </c>
      <c r="B2860" s="258" t="s">
        <v>5466</v>
      </c>
      <c r="C2860" s="258" t="s">
        <v>2138</v>
      </c>
      <c r="D2860" s="258" t="s">
        <v>932</v>
      </c>
      <c r="E2860" s="258">
        <v>590000</v>
      </c>
      <c r="F2860" s="258" t="s">
        <v>5477</v>
      </c>
      <c r="G2860" s="258" t="s">
        <v>1219</v>
      </c>
      <c r="H2860" s="258">
        <v>2</v>
      </c>
      <c r="I2860" s="258" t="s">
        <v>5478</v>
      </c>
      <c r="J2860" s="258" t="s">
        <v>5016</v>
      </c>
      <c r="K2860" s="258" t="s">
        <v>5479</v>
      </c>
      <c r="L2860" s="259">
        <v>45245</v>
      </c>
      <c r="M2860" s="258" t="s">
        <v>20</v>
      </c>
    </row>
    <row r="2861" spans="1:13" x14ac:dyDescent="0.25">
      <c r="A2861" s="260" t="s">
        <v>5465</v>
      </c>
      <c r="B2861" s="260" t="s">
        <v>5466</v>
      </c>
      <c r="C2861" s="260" t="s">
        <v>2138</v>
      </c>
      <c r="D2861" s="260" t="s">
        <v>769</v>
      </c>
      <c r="E2861" s="260">
        <v>0</v>
      </c>
      <c r="F2861" s="260" t="s">
        <v>5477</v>
      </c>
      <c r="G2861" s="260" t="s">
        <v>1219</v>
      </c>
      <c r="H2861" s="260">
        <v>2</v>
      </c>
      <c r="I2861" s="260" t="s">
        <v>5478</v>
      </c>
      <c r="J2861" s="260" t="s">
        <v>5480</v>
      </c>
      <c r="K2861" s="260" t="s">
        <v>5481</v>
      </c>
      <c r="L2861" s="261">
        <v>45245</v>
      </c>
      <c r="M2861" s="260" t="s">
        <v>20</v>
      </c>
    </row>
    <row r="2862" spans="1:13" x14ac:dyDescent="0.25">
      <c r="A2862" s="258" t="s">
        <v>5465</v>
      </c>
      <c r="B2862" s="258" t="s">
        <v>5466</v>
      </c>
      <c r="C2862" s="258" t="s">
        <v>2138</v>
      </c>
      <c r="D2862" s="258" t="s">
        <v>40</v>
      </c>
      <c r="E2862" s="258">
        <v>85</v>
      </c>
      <c r="F2862" s="258" t="s">
        <v>5477</v>
      </c>
      <c r="G2862" s="258" t="s">
        <v>1219</v>
      </c>
      <c r="H2862" s="258">
        <v>2</v>
      </c>
      <c r="I2862" s="258" t="s">
        <v>5478</v>
      </c>
      <c r="J2862" s="258" t="s">
        <v>5482</v>
      </c>
      <c r="K2862" s="258" t="s">
        <v>5483</v>
      </c>
      <c r="L2862" s="259">
        <v>45245</v>
      </c>
      <c r="M2862" s="258" t="s">
        <v>20</v>
      </c>
    </row>
    <row r="2863" spans="1:13" x14ac:dyDescent="0.25">
      <c r="A2863" s="260" t="s">
        <v>5465</v>
      </c>
      <c r="B2863" s="260" t="s">
        <v>5466</v>
      </c>
      <c r="C2863" s="260" t="s">
        <v>2138</v>
      </c>
      <c r="D2863" s="260" t="s">
        <v>854</v>
      </c>
      <c r="E2863" s="260">
        <v>5</v>
      </c>
      <c r="F2863" s="260" t="s">
        <v>5477</v>
      </c>
      <c r="G2863" s="260" t="s">
        <v>1219</v>
      </c>
      <c r="H2863" s="260">
        <v>2</v>
      </c>
      <c r="I2863" s="260" t="s">
        <v>5478</v>
      </c>
      <c r="J2863" s="260" t="s">
        <v>5484</v>
      </c>
      <c r="K2863" s="260" t="s">
        <v>5485</v>
      </c>
      <c r="L2863" s="261">
        <v>45245</v>
      </c>
      <c r="M2863" s="260" t="s">
        <v>20</v>
      </c>
    </row>
    <row r="2864" spans="1:13" x14ac:dyDescent="0.25">
      <c r="A2864" s="258" t="s">
        <v>5465</v>
      </c>
      <c r="B2864" s="258" t="s">
        <v>5466</v>
      </c>
      <c r="C2864" s="258" t="s">
        <v>2138</v>
      </c>
      <c r="D2864" s="258" t="s">
        <v>544</v>
      </c>
      <c r="E2864" s="258">
        <v>223600</v>
      </c>
      <c r="F2864" s="258" t="s">
        <v>5469</v>
      </c>
      <c r="G2864" s="258" t="s">
        <v>1219</v>
      </c>
      <c r="H2864" s="258">
        <v>2</v>
      </c>
      <c r="I2864" s="258" t="s">
        <v>5470</v>
      </c>
      <c r="J2864" s="258" t="s">
        <v>5486</v>
      </c>
      <c r="K2864" s="258" t="s">
        <v>5487</v>
      </c>
      <c r="L2864" s="259">
        <v>45245</v>
      </c>
      <c r="M2864" s="258" t="s">
        <v>20</v>
      </c>
    </row>
    <row r="2865" spans="1:13" x14ac:dyDescent="0.25">
      <c r="A2865" s="260" t="s">
        <v>5465</v>
      </c>
      <c r="B2865" s="260" t="s">
        <v>5466</v>
      </c>
      <c r="C2865" s="260" t="s">
        <v>2138</v>
      </c>
      <c r="D2865" s="260" t="s">
        <v>1193</v>
      </c>
      <c r="E2865" s="260">
        <v>12337448</v>
      </c>
      <c r="F2865" s="260" t="s">
        <v>5473</v>
      </c>
      <c r="G2865" s="260" t="s">
        <v>1219</v>
      </c>
      <c r="H2865" s="260">
        <v>2</v>
      </c>
      <c r="I2865" s="260" t="s">
        <v>5474</v>
      </c>
      <c r="J2865" s="260" t="s">
        <v>5028</v>
      </c>
      <c r="K2865" s="260" t="s">
        <v>5488</v>
      </c>
      <c r="L2865" s="261">
        <v>45245</v>
      </c>
      <c r="M2865" s="260" t="s">
        <v>20</v>
      </c>
    </row>
    <row r="2866" spans="1:13" x14ac:dyDescent="0.25">
      <c r="A2866" s="258" t="s">
        <v>5465</v>
      </c>
      <c r="B2866" s="258" t="s">
        <v>5466</v>
      </c>
      <c r="C2866" s="258" t="s">
        <v>2138</v>
      </c>
      <c r="D2866" s="258" t="s">
        <v>569</v>
      </c>
      <c r="E2866" s="258">
        <v>366400</v>
      </c>
      <c r="F2866" s="258" t="s">
        <v>5469</v>
      </c>
      <c r="G2866" s="258" t="s">
        <v>1219</v>
      </c>
      <c r="H2866" s="258">
        <v>2</v>
      </c>
      <c r="I2866" s="258" t="s">
        <v>5470</v>
      </c>
      <c r="J2866" s="258" t="s">
        <v>5030</v>
      </c>
      <c r="K2866" s="258" t="s">
        <v>5489</v>
      </c>
      <c r="L2866" s="259">
        <v>45245</v>
      </c>
      <c r="M2866" s="258" t="s">
        <v>20</v>
      </c>
    </row>
    <row r="2867" spans="1:13" x14ac:dyDescent="0.25">
      <c r="A2867" s="260" t="s">
        <v>5465</v>
      </c>
      <c r="B2867" s="260" t="s">
        <v>5466</v>
      </c>
      <c r="C2867" s="260" t="s">
        <v>2138</v>
      </c>
      <c r="D2867" s="260" t="s">
        <v>562</v>
      </c>
      <c r="E2867" s="260">
        <v>223600</v>
      </c>
      <c r="F2867" s="260" t="s">
        <v>5469</v>
      </c>
      <c r="G2867" s="260" t="s">
        <v>1219</v>
      </c>
      <c r="H2867" s="260">
        <v>2</v>
      </c>
      <c r="I2867" s="260" t="s">
        <v>5470</v>
      </c>
      <c r="J2867" s="260" t="s">
        <v>5032</v>
      </c>
      <c r="K2867" s="260" t="s">
        <v>5490</v>
      </c>
      <c r="L2867" s="261">
        <v>45245</v>
      </c>
      <c r="M2867" s="260" t="s">
        <v>20</v>
      </c>
    </row>
    <row r="2868" spans="1:13" x14ac:dyDescent="0.25">
      <c r="A2868" s="258" t="s">
        <v>5465</v>
      </c>
      <c r="B2868" s="258" t="s">
        <v>5466</v>
      </c>
      <c r="C2868" s="258" t="s">
        <v>2138</v>
      </c>
      <c r="D2868" s="258" t="s">
        <v>567</v>
      </c>
      <c r="E2868" s="258">
        <v>0</v>
      </c>
      <c r="F2868" s="258" t="s">
        <v>5477</v>
      </c>
      <c r="G2868" s="258" t="s">
        <v>1219</v>
      </c>
      <c r="H2868" s="258">
        <v>2</v>
      </c>
      <c r="I2868" s="258" t="s">
        <v>5478</v>
      </c>
      <c r="J2868" s="258" t="s">
        <v>5032</v>
      </c>
      <c r="K2868" s="258" t="s">
        <v>5491</v>
      </c>
      <c r="L2868" s="259">
        <v>45245</v>
      </c>
      <c r="M2868" s="258" t="s">
        <v>20</v>
      </c>
    </row>
    <row r="2869" spans="1:13" x14ac:dyDescent="0.25">
      <c r="A2869" s="260" t="s">
        <v>5465</v>
      </c>
      <c r="B2869" s="260" t="s">
        <v>5466</v>
      </c>
      <c r="C2869" s="260" t="s">
        <v>2138</v>
      </c>
      <c r="D2869" s="260" t="s">
        <v>558</v>
      </c>
      <c r="E2869" s="260">
        <v>0</v>
      </c>
      <c r="F2869" s="260" t="s">
        <v>5477</v>
      </c>
      <c r="G2869" s="260" t="s">
        <v>1219</v>
      </c>
      <c r="H2869" s="260">
        <v>2</v>
      </c>
      <c r="I2869" s="260" t="s">
        <v>5478</v>
      </c>
      <c r="J2869" s="260" t="s">
        <v>5032</v>
      </c>
      <c r="K2869" s="260" t="s">
        <v>5492</v>
      </c>
      <c r="L2869" s="261">
        <v>45245</v>
      </c>
      <c r="M2869" s="260" t="s">
        <v>20</v>
      </c>
    </row>
    <row r="2870" spans="1:13" x14ac:dyDescent="0.25">
      <c r="A2870" s="258" t="s">
        <v>5465</v>
      </c>
      <c r="B2870" s="258" t="s">
        <v>5466</v>
      </c>
      <c r="C2870" s="258" t="s">
        <v>2138</v>
      </c>
      <c r="D2870" s="258" t="s">
        <v>47</v>
      </c>
      <c r="E2870" s="258">
        <v>2</v>
      </c>
      <c r="F2870" s="258" t="s">
        <v>5477</v>
      </c>
      <c r="G2870" s="258" t="s">
        <v>1219</v>
      </c>
      <c r="H2870" s="258">
        <v>2</v>
      </c>
      <c r="I2870" s="258" t="s">
        <v>5478</v>
      </c>
      <c r="J2870" s="258" t="s">
        <v>5493</v>
      </c>
      <c r="K2870" s="258" t="s">
        <v>5494</v>
      </c>
      <c r="L2870" s="259">
        <v>45245</v>
      </c>
      <c r="M2870" s="258" t="s">
        <v>20</v>
      </c>
    </row>
    <row r="2871" spans="1:13" x14ac:dyDescent="0.25">
      <c r="A2871" s="260" t="s">
        <v>5465</v>
      </c>
      <c r="B2871" s="260" t="s">
        <v>5466</v>
      </c>
      <c r="C2871" s="260" t="s">
        <v>2138</v>
      </c>
      <c r="D2871" s="260" t="s">
        <v>26</v>
      </c>
      <c r="E2871" s="260" t="s">
        <v>17</v>
      </c>
      <c r="F2871" s="260" t="s">
        <v>17</v>
      </c>
      <c r="G2871" s="260" t="s">
        <v>17</v>
      </c>
      <c r="H2871" s="260" t="s">
        <v>17</v>
      </c>
      <c r="I2871" s="260" t="s">
        <v>17</v>
      </c>
      <c r="J2871" s="260" t="s">
        <v>5040</v>
      </c>
      <c r="K2871" s="260" t="s">
        <v>5495</v>
      </c>
      <c r="L2871" s="261">
        <v>45245</v>
      </c>
      <c r="M2871" s="260" t="s">
        <v>20</v>
      </c>
    </row>
    <row r="2872" spans="1:13" x14ac:dyDescent="0.25">
      <c r="A2872" s="258" t="s">
        <v>5465</v>
      </c>
      <c r="B2872" s="258" t="s">
        <v>5466</v>
      </c>
      <c r="C2872" s="258" t="s">
        <v>2138</v>
      </c>
      <c r="D2872" s="258" t="s">
        <v>28</v>
      </c>
      <c r="E2872" s="258" t="s">
        <v>17</v>
      </c>
      <c r="F2872" s="258" t="s">
        <v>17</v>
      </c>
      <c r="G2872" s="258" t="s">
        <v>17</v>
      </c>
      <c r="H2872" s="258" t="s">
        <v>17</v>
      </c>
      <c r="I2872" s="258" t="s">
        <v>17</v>
      </c>
      <c r="J2872" s="258" t="s">
        <v>5040</v>
      </c>
      <c r="K2872" s="258" t="s">
        <v>5496</v>
      </c>
      <c r="L2872" s="259">
        <v>45245</v>
      </c>
      <c r="M2872" s="258" t="s">
        <v>20</v>
      </c>
    </row>
    <row r="2873" spans="1:13" x14ac:dyDescent="0.25">
      <c r="A2873" s="260" t="s">
        <v>5465</v>
      </c>
      <c r="B2873" s="260" t="s">
        <v>5466</v>
      </c>
      <c r="C2873" s="260" t="s">
        <v>2138</v>
      </c>
      <c r="D2873" s="260" t="s">
        <v>38</v>
      </c>
      <c r="E2873" s="260" t="s">
        <v>17</v>
      </c>
      <c r="F2873" s="260" t="s">
        <v>17</v>
      </c>
      <c r="G2873" s="260" t="s">
        <v>17</v>
      </c>
      <c r="H2873" s="260" t="s">
        <v>17</v>
      </c>
      <c r="I2873" s="260" t="s">
        <v>17</v>
      </c>
      <c r="J2873" s="260" t="s">
        <v>5040</v>
      </c>
      <c r="K2873" s="260" t="s">
        <v>5497</v>
      </c>
      <c r="L2873" s="261">
        <v>45245</v>
      </c>
      <c r="M2873" s="260" t="s">
        <v>20</v>
      </c>
    </row>
    <row r="2874" spans="1:13" x14ac:dyDescent="0.25">
      <c r="A2874" s="258" t="s">
        <v>5465</v>
      </c>
      <c r="B2874" s="258" t="s">
        <v>5466</v>
      </c>
      <c r="C2874" s="258" t="s">
        <v>2138</v>
      </c>
      <c r="D2874" s="258" t="s">
        <v>16</v>
      </c>
      <c r="E2874" s="258">
        <v>43000</v>
      </c>
      <c r="F2874" s="258" t="s">
        <v>5477</v>
      </c>
      <c r="G2874" s="258" t="s">
        <v>1219</v>
      </c>
      <c r="H2874" s="258">
        <v>2</v>
      </c>
      <c r="I2874" s="258" t="s">
        <v>5478</v>
      </c>
      <c r="J2874" s="258" t="s">
        <v>5498</v>
      </c>
      <c r="K2874" s="258" t="s">
        <v>5499</v>
      </c>
      <c r="L2874" s="259">
        <v>45245</v>
      </c>
      <c r="M2874" s="258" t="s">
        <v>20</v>
      </c>
    </row>
    <row r="2875" spans="1:13" x14ac:dyDescent="0.25">
      <c r="A2875" s="260" t="s">
        <v>5465</v>
      </c>
      <c r="B2875" s="260" t="s">
        <v>5466</v>
      </c>
      <c r="C2875" s="260" t="s">
        <v>2138</v>
      </c>
      <c r="D2875" s="260" t="s">
        <v>21</v>
      </c>
      <c r="E2875" s="260" t="s">
        <v>17</v>
      </c>
      <c r="F2875" s="260" t="s">
        <v>17</v>
      </c>
      <c r="G2875" s="260" t="s">
        <v>17</v>
      </c>
      <c r="H2875" s="260" t="s">
        <v>17</v>
      </c>
      <c r="I2875" s="260" t="s">
        <v>17</v>
      </c>
      <c r="J2875" s="260" t="s">
        <v>5040</v>
      </c>
      <c r="K2875" s="260" t="s">
        <v>5500</v>
      </c>
      <c r="L2875" s="261">
        <v>45245</v>
      </c>
      <c r="M2875" s="260" t="s">
        <v>20</v>
      </c>
    </row>
    <row r="2876" spans="1:13" x14ac:dyDescent="0.25">
      <c r="A2876" s="258" t="s">
        <v>5465</v>
      </c>
      <c r="B2876" s="258" t="s">
        <v>5466</v>
      </c>
      <c r="C2876" s="258" t="s">
        <v>2138</v>
      </c>
      <c r="D2876" s="258" t="s">
        <v>1053</v>
      </c>
      <c r="E2876" s="258" t="s">
        <v>17</v>
      </c>
      <c r="F2876" s="258" t="s">
        <v>17</v>
      </c>
      <c r="G2876" s="258" t="s">
        <v>17</v>
      </c>
      <c r="H2876" s="258" t="s">
        <v>17</v>
      </c>
      <c r="I2876" s="258" t="s">
        <v>17</v>
      </c>
      <c r="J2876" s="258" t="s">
        <v>5040</v>
      </c>
      <c r="K2876" s="258" t="s">
        <v>5501</v>
      </c>
      <c r="L2876" s="259">
        <v>45245</v>
      </c>
      <c r="M2876" s="258" t="s">
        <v>20</v>
      </c>
    </row>
    <row r="2877" spans="1:13" x14ac:dyDescent="0.25">
      <c r="A2877" s="260" t="s">
        <v>5465</v>
      </c>
      <c r="B2877" s="260" t="s">
        <v>5466</v>
      </c>
      <c r="C2877" s="260" t="s">
        <v>2138</v>
      </c>
      <c r="D2877" s="260" t="s">
        <v>24</v>
      </c>
      <c r="E2877" s="260">
        <v>190000</v>
      </c>
      <c r="F2877" s="260" t="s">
        <v>5477</v>
      </c>
      <c r="G2877" s="260" t="s">
        <v>1219</v>
      </c>
      <c r="H2877" s="260">
        <v>2</v>
      </c>
      <c r="I2877" s="260" t="s">
        <v>5478</v>
      </c>
      <c r="J2877" s="260" t="s">
        <v>5502</v>
      </c>
      <c r="K2877" s="260" t="s">
        <v>5503</v>
      </c>
      <c r="L2877" s="261">
        <v>45245</v>
      </c>
      <c r="M2877" s="260" t="s">
        <v>20</v>
      </c>
    </row>
    <row r="2878" spans="1:13" x14ac:dyDescent="0.25">
      <c r="A2878" s="258" t="s">
        <v>396</v>
      </c>
      <c r="B2878" s="258" t="s">
        <v>397</v>
      </c>
      <c r="C2878" s="258" t="s">
        <v>398</v>
      </c>
      <c r="D2878" s="258" t="s">
        <v>2018</v>
      </c>
      <c r="E2878" s="258">
        <v>2</v>
      </c>
      <c r="F2878" s="258" t="s">
        <v>2019</v>
      </c>
      <c r="G2878" s="258" t="s">
        <v>33</v>
      </c>
      <c r="H2878" s="258">
        <v>2</v>
      </c>
      <c r="I2878" s="258" t="s">
        <v>17</v>
      </c>
      <c r="J2878" s="258" t="s">
        <v>17</v>
      </c>
      <c r="K2878" s="258" t="s">
        <v>5504</v>
      </c>
      <c r="L2878" s="259">
        <v>45245</v>
      </c>
      <c r="M2878" s="258" t="s">
        <v>20</v>
      </c>
    </row>
    <row r="2879" spans="1:13" x14ac:dyDescent="0.25">
      <c r="A2879" s="260" t="s">
        <v>396</v>
      </c>
      <c r="B2879" s="260" t="s">
        <v>397</v>
      </c>
      <c r="C2879" s="260" t="s">
        <v>398</v>
      </c>
      <c r="D2879" s="260" t="s">
        <v>2021</v>
      </c>
      <c r="E2879" s="260">
        <v>0</v>
      </c>
      <c r="F2879" s="260" t="s">
        <v>2019</v>
      </c>
      <c r="G2879" s="260" t="s">
        <v>33</v>
      </c>
      <c r="H2879" s="260">
        <v>2</v>
      </c>
      <c r="I2879" s="260" t="s">
        <v>17</v>
      </c>
      <c r="J2879" s="260" t="s">
        <v>17</v>
      </c>
      <c r="K2879" s="260" t="s">
        <v>5505</v>
      </c>
      <c r="L2879" s="261">
        <v>45245</v>
      </c>
      <c r="M2879" s="260" t="s">
        <v>20</v>
      </c>
    </row>
    <row r="2880" spans="1:13" x14ac:dyDescent="0.25">
      <c r="A2880" s="258" t="s">
        <v>396</v>
      </c>
      <c r="B2880" s="258" t="s">
        <v>397</v>
      </c>
      <c r="C2880" s="258" t="s">
        <v>398</v>
      </c>
      <c r="D2880" s="258" t="s">
        <v>2023</v>
      </c>
      <c r="E2880" s="258">
        <v>1</v>
      </c>
      <c r="F2880" s="258" t="s">
        <v>2019</v>
      </c>
      <c r="G2880" s="258" t="s">
        <v>33</v>
      </c>
      <c r="H2880" s="258">
        <v>2</v>
      </c>
      <c r="I2880" s="258" t="s">
        <v>17</v>
      </c>
      <c r="J2880" s="258" t="s">
        <v>17</v>
      </c>
      <c r="K2880" s="258" t="s">
        <v>5506</v>
      </c>
      <c r="L2880" s="259">
        <v>45245</v>
      </c>
      <c r="M2880" s="258" t="s">
        <v>20</v>
      </c>
    </row>
    <row r="2881" spans="1:13" x14ac:dyDescent="0.25">
      <c r="A2881" s="260" t="s">
        <v>396</v>
      </c>
      <c r="B2881" s="260" t="s">
        <v>397</v>
      </c>
      <c r="C2881" s="260" t="s">
        <v>398</v>
      </c>
      <c r="D2881" s="260" t="s">
        <v>2025</v>
      </c>
      <c r="E2881" s="260">
        <v>0</v>
      </c>
      <c r="F2881" s="260" t="s">
        <v>2019</v>
      </c>
      <c r="G2881" s="260" t="s">
        <v>33</v>
      </c>
      <c r="H2881" s="260">
        <v>2</v>
      </c>
      <c r="I2881" s="260" t="s">
        <v>17</v>
      </c>
      <c r="J2881" s="260" t="s">
        <v>17</v>
      </c>
      <c r="K2881" s="260" t="s">
        <v>5507</v>
      </c>
      <c r="L2881" s="261">
        <v>45245</v>
      </c>
      <c r="M2881" s="260" t="s">
        <v>20</v>
      </c>
    </row>
    <row r="2882" spans="1:13" x14ac:dyDescent="0.25">
      <c r="A2882" s="258" t="s">
        <v>396</v>
      </c>
      <c r="B2882" s="258" t="s">
        <v>397</v>
      </c>
      <c r="C2882" s="258" t="s">
        <v>398</v>
      </c>
      <c r="D2882" s="258" t="s">
        <v>2027</v>
      </c>
      <c r="E2882" s="258">
        <v>0</v>
      </c>
      <c r="F2882" s="258" t="s">
        <v>2019</v>
      </c>
      <c r="G2882" s="258" t="s">
        <v>33</v>
      </c>
      <c r="H2882" s="258">
        <v>2</v>
      </c>
      <c r="I2882" s="258" t="s">
        <v>17</v>
      </c>
      <c r="J2882" s="258" t="s">
        <v>17</v>
      </c>
      <c r="K2882" s="258" t="s">
        <v>5508</v>
      </c>
      <c r="L2882" s="259">
        <v>45245</v>
      </c>
      <c r="M2882" s="258" t="s">
        <v>20</v>
      </c>
    </row>
    <row r="2883" spans="1:13" x14ac:dyDescent="0.25">
      <c r="A2883" s="260" t="s">
        <v>396</v>
      </c>
      <c r="B2883" s="260" t="s">
        <v>397</v>
      </c>
      <c r="C2883" s="260" t="s">
        <v>398</v>
      </c>
      <c r="D2883" s="260" t="s">
        <v>2029</v>
      </c>
      <c r="E2883" s="260">
        <v>1</v>
      </c>
      <c r="F2883" s="260" t="s">
        <v>2019</v>
      </c>
      <c r="G2883" s="260" t="s">
        <v>33</v>
      </c>
      <c r="H2883" s="260">
        <v>2</v>
      </c>
      <c r="I2883" s="260" t="s">
        <v>17</v>
      </c>
      <c r="J2883" s="260" t="s">
        <v>17</v>
      </c>
      <c r="K2883" s="260" t="s">
        <v>5509</v>
      </c>
      <c r="L2883" s="261">
        <v>45245</v>
      </c>
      <c r="M2883" s="260" t="s">
        <v>20</v>
      </c>
    </row>
    <row r="2884" spans="1:13" x14ac:dyDescent="0.25">
      <c r="A2884" s="258" t="s">
        <v>396</v>
      </c>
      <c r="B2884" s="258" t="s">
        <v>397</v>
      </c>
      <c r="C2884" s="258" t="s">
        <v>398</v>
      </c>
      <c r="D2884" s="258" t="s">
        <v>2031</v>
      </c>
      <c r="E2884" s="258">
        <v>2</v>
      </c>
      <c r="F2884" s="258" t="s">
        <v>2019</v>
      </c>
      <c r="G2884" s="258" t="s">
        <v>33</v>
      </c>
      <c r="H2884" s="258">
        <v>2</v>
      </c>
      <c r="I2884" s="258" t="s">
        <v>17</v>
      </c>
      <c r="J2884" s="258" t="s">
        <v>17</v>
      </c>
      <c r="K2884" s="258" t="s">
        <v>5510</v>
      </c>
      <c r="L2884" s="259">
        <v>45245</v>
      </c>
      <c r="M2884" s="258" t="s">
        <v>20</v>
      </c>
    </row>
    <row r="2885" spans="1:13" x14ac:dyDescent="0.25">
      <c r="A2885" s="260" t="s">
        <v>396</v>
      </c>
      <c r="B2885" s="260" t="s">
        <v>397</v>
      </c>
      <c r="C2885" s="260" t="s">
        <v>398</v>
      </c>
      <c r="D2885" s="260" t="s">
        <v>2033</v>
      </c>
      <c r="E2885" s="260">
        <v>0</v>
      </c>
      <c r="F2885" s="260" t="s">
        <v>2019</v>
      </c>
      <c r="G2885" s="260" t="s">
        <v>33</v>
      </c>
      <c r="H2885" s="260">
        <v>2</v>
      </c>
      <c r="I2885" s="260" t="s">
        <v>17</v>
      </c>
      <c r="J2885" s="260" t="s">
        <v>17</v>
      </c>
      <c r="K2885" s="260" t="s">
        <v>5511</v>
      </c>
      <c r="L2885" s="261">
        <v>45245</v>
      </c>
      <c r="M2885" s="260" t="s">
        <v>20</v>
      </c>
    </row>
    <row r="2886" spans="1:13" x14ac:dyDescent="0.25">
      <c r="A2886" s="258" t="s">
        <v>396</v>
      </c>
      <c r="B2886" s="258" t="s">
        <v>397</v>
      </c>
      <c r="C2886" s="258" t="s">
        <v>398</v>
      </c>
      <c r="D2886" s="258" t="s">
        <v>2035</v>
      </c>
      <c r="E2886" s="258">
        <v>0</v>
      </c>
      <c r="F2886" s="258" t="s">
        <v>2019</v>
      </c>
      <c r="G2886" s="258" t="s">
        <v>33</v>
      </c>
      <c r="H2886" s="258">
        <v>2</v>
      </c>
      <c r="I2886" s="258" t="s">
        <v>17</v>
      </c>
      <c r="J2886" s="258" t="s">
        <v>17</v>
      </c>
      <c r="K2886" s="258" t="s">
        <v>5512</v>
      </c>
      <c r="L2886" s="259">
        <v>45245</v>
      </c>
      <c r="M2886" s="258" t="s">
        <v>20</v>
      </c>
    </row>
    <row r="2887" spans="1:13" x14ac:dyDescent="0.25">
      <c r="A2887" s="260" t="s">
        <v>3871</v>
      </c>
      <c r="B2887" s="260" t="s">
        <v>3872</v>
      </c>
      <c r="C2887" s="260" t="s">
        <v>333</v>
      </c>
      <c r="D2887" s="260" t="s">
        <v>2018</v>
      </c>
      <c r="E2887" s="260">
        <v>0</v>
      </c>
      <c r="F2887" s="260" t="s">
        <v>2019</v>
      </c>
      <c r="G2887" s="260" t="s">
        <v>33</v>
      </c>
      <c r="H2887" s="260">
        <v>2</v>
      </c>
      <c r="I2887" s="260" t="s">
        <v>17</v>
      </c>
      <c r="J2887" s="260" t="s">
        <v>17</v>
      </c>
      <c r="K2887" s="260" t="s">
        <v>5513</v>
      </c>
      <c r="L2887" s="261">
        <v>45246</v>
      </c>
      <c r="M2887" s="260" t="s">
        <v>20</v>
      </c>
    </row>
    <row r="2888" spans="1:13" x14ac:dyDescent="0.25">
      <c r="A2888" s="258" t="s">
        <v>3871</v>
      </c>
      <c r="B2888" s="258" t="s">
        <v>3872</v>
      </c>
      <c r="C2888" s="258" t="s">
        <v>333</v>
      </c>
      <c r="D2888" s="258" t="s">
        <v>2021</v>
      </c>
      <c r="E2888" s="258">
        <v>0</v>
      </c>
      <c r="F2888" s="258" t="s">
        <v>2019</v>
      </c>
      <c r="G2888" s="258" t="s">
        <v>33</v>
      </c>
      <c r="H2888" s="258">
        <v>2</v>
      </c>
      <c r="I2888" s="258" t="s">
        <v>17</v>
      </c>
      <c r="J2888" s="258" t="s">
        <v>17</v>
      </c>
      <c r="K2888" s="258" t="s">
        <v>5514</v>
      </c>
      <c r="L2888" s="259">
        <v>45246</v>
      </c>
      <c r="M2888" s="258" t="s">
        <v>20</v>
      </c>
    </row>
    <row r="2889" spans="1:13" x14ac:dyDescent="0.25">
      <c r="A2889" s="260" t="s">
        <v>3871</v>
      </c>
      <c r="B2889" s="260" t="s">
        <v>3872</v>
      </c>
      <c r="C2889" s="260" t="s">
        <v>333</v>
      </c>
      <c r="D2889" s="260" t="s">
        <v>2023</v>
      </c>
      <c r="E2889" s="260">
        <v>1</v>
      </c>
      <c r="F2889" s="260" t="s">
        <v>2019</v>
      </c>
      <c r="G2889" s="260" t="s">
        <v>33</v>
      </c>
      <c r="H2889" s="260">
        <v>2</v>
      </c>
      <c r="I2889" s="260" t="s">
        <v>17</v>
      </c>
      <c r="J2889" s="260" t="s">
        <v>17</v>
      </c>
      <c r="K2889" s="260" t="s">
        <v>5515</v>
      </c>
      <c r="L2889" s="261">
        <v>45246</v>
      </c>
      <c r="M2889" s="260" t="s">
        <v>20</v>
      </c>
    </row>
    <row r="2890" spans="1:13" x14ac:dyDescent="0.25">
      <c r="A2890" s="258" t="s">
        <v>3871</v>
      </c>
      <c r="B2890" s="258" t="s">
        <v>3872</v>
      </c>
      <c r="C2890" s="258" t="s">
        <v>333</v>
      </c>
      <c r="D2890" s="258" t="s">
        <v>2025</v>
      </c>
      <c r="E2890" s="258">
        <v>0</v>
      </c>
      <c r="F2890" s="258" t="s">
        <v>2019</v>
      </c>
      <c r="G2890" s="258" t="s">
        <v>33</v>
      </c>
      <c r="H2890" s="258">
        <v>2</v>
      </c>
      <c r="I2890" s="258" t="s">
        <v>17</v>
      </c>
      <c r="J2890" s="258" t="s">
        <v>17</v>
      </c>
      <c r="K2890" s="258" t="s">
        <v>5516</v>
      </c>
      <c r="L2890" s="259">
        <v>45246</v>
      </c>
      <c r="M2890" s="258" t="s">
        <v>20</v>
      </c>
    </row>
    <row r="2891" spans="1:13" x14ac:dyDescent="0.25">
      <c r="A2891" s="260" t="s">
        <v>3871</v>
      </c>
      <c r="B2891" s="260" t="s">
        <v>3872</v>
      </c>
      <c r="C2891" s="260" t="s">
        <v>333</v>
      </c>
      <c r="D2891" s="260" t="s">
        <v>2027</v>
      </c>
      <c r="E2891" s="260">
        <v>3</v>
      </c>
      <c r="F2891" s="260" t="s">
        <v>2019</v>
      </c>
      <c r="G2891" s="260" t="s">
        <v>33</v>
      </c>
      <c r="H2891" s="260">
        <v>2</v>
      </c>
      <c r="I2891" s="260" t="s">
        <v>17</v>
      </c>
      <c r="J2891" s="260" t="s">
        <v>17</v>
      </c>
      <c r="K2891" s="260" t="s">
        <v>5517</v>
      </c>
      <c r="L2891" s="261">
        <v>45246</v>
      </c>
      <c r="M2891" s="260" t="s">
        <v>20</v>
      </c>
    </row>
    <row r="2892" spans="1:13" x14ac:dyDescent="0.25">
      <c r="A2892" s="258" t="s">
        <v>3871</v>
      </c>
      <c r="B2892" s="258" t="s">
        <v>3872</v>
      </c>
      <c r="C2892" s="258" t="s">
        <v>333</v>
      </c>
      <c r="D2892" s="258" t="s">
        <v>2029</v>
      </c>
      <c r="E2892" s="258">
        <v>1</v>
      </c>
      <c r="F2892" s="258" t="s">
        <v>2019</v>
      </c>
      <c r="G2892" s="258" t="s">
        <v>33</v>
      </c>
      <c r="H2892" s="258">
        <v>2</v>
      </c>
      <c r="I2892" s="258" t="s">
        <v>17</v>
      </c>
      <c r="J2892" s="258" t="s">
        <v>17</v>
      </c>
      <c r="K2892" s="258" t="s">
        <v>5518</v>
      </c>
      <c r="L2892" s="259">
        <v>45246</v>
      </c>
      <c r="M2892" s="258" t="s">
        <v>20</v>
      </c>
    </row>
    <row r="2893" spans="1:13" x14ac:dyDescent="0.25">
      <c r="A2893" s="260" t="s">
        <v>3871</v>
      </c>
      <c r="B2893" s="260" t="s">
        <v>3872</v>
      </c>
      <c r="C2893" s="260" t="s">
        <v>333</v>
      </c>
      <c r="D2893" s="260" t="s">
        <v>2031</v>
      </c>
      <c r="E2893" s="260">
        <v>1</v>
      </c>
      <c r="F2893" s="260" t="s">
        <v>2019</v>
      </c>
      <c r="G2893" s="260" t="s">
        <v>33</v>
      </c>
      <c r="H2893" s="260">
        <v>2</v>
      </c>
      <c r="I2893" s="260" t="s">
        <v>17</v>
      </c>
      <c r="J2893" s="260" t="s">
        <v>17</v>
      </c>
      <c r="K2893" s="260" t="s">
        <v>5519</v>
      </c>
      <c r="L2893" s="261">
        <v>45246</v>
      </c>
      <c r="M2893" s="260" t="s">
        <v>20</v>
      </c>
    </row>
    <row r="2894" spans="1:13" x14ac:dyDescent="0.25">
      <c r="A2894" s="258" t="s">
        <v>3871</v>
      </c>
      <c r="B2894" s="258" t="s">
        <v>3872</v>
      </c>
      <c r="C2894" s="258" t="s">
        <v>333</v>
      </c>
      <c r="D2894" s="258" t="s">
        <v>2033</v>
      </c>
      <c r="E2894" s="258">
        <v>0</v>
      </c>
      <c r="F2894" s="258" t="s">
        <v>2019</v>
      </c>
      <c r="G2894" s="258" t="s">
        <v>33</v>
      </c>
      <c r="H2894" s="258">
        <v>2</v>
      </c>
      <c r="I2894" s="258" t="s">
        <v>17</v>
      </c>
      <c r="J2894" s="258" t="s">
        <v>17</v>
      </c>
      <c r="K2894" s="258" t="s">
        <v>5520</v>
      </c>
      <c r="L2894" s="259">
        <v>45246</v>
      </c>
      <c r="M2894" s="258" t="s">
        <v>20</v>
      </c>
    </row>
    <row r="2895" spans="1:13" x14ac:dyDescent="0.25">
      <c r="A2895" s="260" t="s">
        <v>3871</v>
      </c>
      <c r="B2895" s="260" t="s">
        <v>3872</v>
      </c>
      <c r="C2895" s="260" t="s">
        <v>333</v>
      </c>
      <c r="D2895" s="260" t="s">
        <v>2035</v>
      </c>
      <c r="E2895" s="260">
        <v>0</v>
      </c>
      <c r="F2895" s="260" t="s">
        <v>2019</v>
      </c>
      <c r="G2895" s="260" t="s">
        <v>33</v>
      </c>
      <c r="H2895" s="260">
        <v>2</v>
      </c>
      <c r="I2895" s="260" t="s">
        <v>17</v>
      </c>
      <c r="J2895" s="260" t="s">
        <v>17</v>
      </c>
      <c r="K2895" s="260" t="s">
        <v>5521</v>
      </c>
      <c r="L2895" s="261">
        <v>45246</v>
      </c>
      <c r="M2895" s="260" t="s">
        <v>20</v>
      </c>
    </row>
    <row r="2896" spans="1:13" x14ac:dyDescent="0.25">
      <c r="A2896" s="258" t="s">
        <v>331</v>
      </c>
      <c r="B2896" s="258" t="s">
        <v>332</v>
      </c>
      <c r="C2896" s="258" t="s">
        <v>333</v>
      </c>
      <c r="D2896" s="258" t="s">
        <v>2018</v>
      </c>
      <c r="E2896" s="258">
        <v>0</v>
      </c>
      <c r="F2896" s="258" t="s">
        <v>2019</v>
      </c>
      <c r="G2896" s="258" t="s">
        <v>33</v>
      </c>
      <c r="H2896" s="258">
        <v>2</v>
      </c>
      <c r="I2896" s="258" t="s">
        <v>17</v>
      </c>
      <c r="J2896" s="258" t="s">
        <v>17</v>
      </c>
      <c r="K2896" s="258" t="s">
        <v>5522</v>
      </c>
      <c r="L2896" s="259">
        <v>45246</v>
      </c>
      <c r="M2896" s="258" t="s">
        <v>20</v>
      </c>
    </row>
    <row r="2897" spans="1:13" x14ac:dyDescent="0.25">
      <c r="A2897" s="260" t="s">
        <v>331</v>
      </c>
      <c r="B2897" s="260" t="s">
        <v>332</v>
      </c>
      <c r="C2897" s="260" t="s">
        <v>333</v>
      </c>
      <c r="D2897" s="260" t="s">
        <v>2021</v>
      </c>
      <c r="E2897" s="260">
        <v>0</v>
      </c>
      <c r="F2897" s="260" t="s">
        <v>2019</v>
      </c>
      <c r="G2897" s="260" t="s">
        <v>33</v>
      </c>
      <c r="H2897" s="260">
        <v>2</v>
      </c>
      <c r="I2897" s="260" t="s">
        <v>17</v>
      </c>
      <c r="J2897" s="260" t="s">
        <v>17</v>
      </c>
      <c r="K2897" s="260" t="s">
        <v>5523</v>
      </c>
      <c r="L2897" s="261">
        <v>45246</v>
      </c>
      <c r="M2897" s="260" t="s">
        <v>20</v>
      </c>
    </row>
    <row r="2898" spans="1:13" x14ac:dyDescent="0.25">
      <c r="A2898" s="258" t="s">
        <v>331</v>
      </c>
      <c r="B2898" s="258" t="s">
        <v>332</v>
      </c>
      <c r="C2898" s="258" t="s">
        <v>333</v>
      </c>
      <c r="D2898" s="258" t="s">
        <v>2023</v>
      </c>
      <c r="E2898" s="258">
        <v>0</v>
      </c>
      <c r="F2898" s="258" t="s">
        <v>2019</v>
      </c>
      <c r="G2898" s="258" t="s">
        <v>33</v>
      </c>
      <c r="H2898" s="258">
        <v>2</v>
      </c>
      <c r="I2898" s="258" t="s">
        <v>17</v>
      </c>
      <c r="J2898" s="258" t="s">
        <v>17</v>
      </c>
      <c r="K2898" s="258" t="s">
        <v>5524</v>
      </c>
      <c r="L2898" s="259">
        <v>45246</v>
      </c>
      <c r="M2898" s="258" t="s">
        <v>20</v>
      </c>
    </row>
    <row r="2899" spans="1:13" x14ac:dyDescent="0.25">
      <c r="A2899" s="260" t="s">
        <v>331</v>
      </c>
      <c r="B2899" s="260" t="s">
        <v>332</v>
      </c>
      <c r="C2899" s="260" t="s">
        <v>333</v>
      </c>
      <c r="D2899" s="260" t="s">
        <v>2025</v>
      </c>
      <c r="E2899" s="260">
        <v>0</v>
      </c>
      <c r="F2899" s="260" t="s">
        <v>2019</v>
      </c>
      <c r="G2899" s="260" t="s">
        <v>33</v>
      </c>
      <c r="H2899" s="260">
        <v>2</v>
      </c>
      <c r="I2899" s="260" t="s">
        <v>17</v>
      </c>
      <c r="J2899" s="260" t="s">
        <v>17</v>
      </c>
      <c r="K2899" s="260" t="s">
        <v>5525</v>
      </c>
      <c r="L2899" s="261">
        <v>45246</v>
      </c>
      <c r="M2899" s="260" t="s">
        <v>20</v>
      </c>
    </row>
    <row r="2900" spans="1:13" x14ac:dyDescent="0.25">
      <c r="A2900" s="258" t="s">
        <v>331</v>
      </c>
      <c r="B2900" s="258" t="s">
        <v>332</v>
      </c>
      <c r="C2900" s="258" t="s">
        <v>333</v>
      </c>
      <c r="D2900" s="258" t="s">
        <v>2027</v>
      </c>
      <c r="E2900" s="258">
        <v>2</v>
      </c>
      <c r="F2900" s="258" t="s">
        <v>2019</v>
      </c>
      <c r="G2900" s="258" t="s">
        <v>33</v>
      </c>
      <c r="H2900" s="258">
        <v>2</v>
      </c>
      <c r="I2900" s="258" t="s">
        <v>17</v>
      </c>
      <c r="J2900" s="258" t="s">
        <v>17</v>
      </c>
      <c r="K2900" s="258" t="s">
        <v>5526</v>
      </c>
      <c r="L2900" s="259">
        <v>45246</v>
      </c>
      <c r="M2900" s="258" t="s">
        <v>20</v>
      </c>
    </row>
    <row r="2901" spans="1:13" x14ac:dyDescent="0.25">
      <c r="A2901" s="260" t="s">
        <v>331</v>
      </c>
      <c r="B2901" s="260" t="s">
        <v>332</v>
      </c>
      <c r="C2901" s="260" t="s">
        <v>333</v>
      </c>
      <c r="D2901" s="260" t="s">
        <v>2029</v>
      </c>
      <c r="E2901" s="260">
        <v>1</v>
      </c>
      <c r="F2901" s="260" t="s">
        <v>2019</v>
      </c>
      <c r="G2901" s="260" t="s">
        <v>33</v>
      </c>
      <c r="H2901" s="260">
        <v>2</v>
      </c>
      <c r="I2901" s="260" t="s">
        <v>17</v>
      </c>
      <c r="J2901" s="260" t="s">
        <v>17</v>
      </c>
      <c r="K2901" s="260" t="s">
        <v>5527</v>
      </c>
      <c r="L2901" s="261">
        <v>45246</v>
      </c>
      <c r="M2901" s="260" t="s">
        <v>20</v>
      </c>
    </row>
    <row r="2902" spans="1:13" x14ac:dyDescent="0.25">
      <c r="A2902" s="258" t="s">
        <v>331</v>
      </c>
      <c r="B2902" s="258" t="s">
        <v>332</v>
      </c>
      <c r="C2902" s="258" t="s">
        <v>333</v>
      </c>
      <c r="D2902" s="258" t="s">
        <v>2031</v>
      </c>
      <c r="E2902" s="258">
        <v>1</v>
      </c>
      <c r="F2902" s="258" t="s">
        <v>2019</v>
      </c>
      <c r="G2902" s="258" t="s">
        <v>33</v>
      </c>
      <c r="H2902" s="258">
        <v>2</v>
      </c>
      <c r="I2902" s="258" t="s">
        <v>17</v>
      </c>
      <c r="J2902" s="258" t="s">
        <v>17</v>
      </c>
      <c r="K2902" s="258" t="s">
        <v>5528</v>
      </c>
      <c r="L2902" s="259">
        <v>45246</v>
      </c>
      <c r="M2902" s="258" t="s">
        <v>20</v>
      </c>
    </row>
    <row r="2903" spans="1:13" x14ac:dyDescent="0.25">
      <c r="A2903" s="260" t="s">
        <v>331</v>
      </c>
      <c r="B2903" s="260" t="s">
        <v>332</v>
      </c>
      <c r="C2903" s="260" t="s">
        <v>333</v>
      </c>
      <c r="D2903" s="260" t="s">
        <v>2033</v>
      </c>
      <c r="E2903" s="260">
        <v>0</v>
      </c>
      <c r="F2903" s="260" t="s">
        <v>2019</v>
      </c>
      <c r="G2903" s="260" t="s">
        <v>33</v>
      </c>
      <c r="H2903" s="260">
        <v>2</v>
      </c>
      <c r="I2903" s="260" t="s">
        <v>17</v>
      </c>
      <c r="J2903" s="260" t="s">
        <v>17</v>
      </c>
      <c r="K2903" s="260" t="s">
        <v>5529</v>
      </c>
      <c r="L2903" s="261">
        <v>45246</v>
      </c>
      <c r="M2903" s="260" t="s">
        <v>20</v>
      </c>
    </row>
    <row r="2904" spans="1:13" x14ac:dyDescent="0.25">
      <c r="A2904" s="258" t="s">
        <v>331</v>
      </c>
      <c r="B2904" s="258" t="s">
        <v>332</v>
      </c>
      <c r="C2904" s="258" t="s">
        <v>333</v>
      </c>
      <c r="D2904" s="258" t="s">
        <v>2035</v>
      </c>
      <c r="E2904" s="258">
        <v>0</v>
      </c>
      <c r="F2904" s="258" t="s">
        <v>2019</v>
      </c>
      <c r="G2904" s="258" t="s">
        <v>33</v>
      </c>
      <c r="H2904" s="258">
        <v>2</v>
      </c>
      <c r="I2904" s="258" t="s">
        <v>17</v>
      </c>
      <c r="J2904" s="258" t="s">
        <v>17</v>
      </c>
      <c r="K2904" s="258" t="s">
        <v>5530</v>
      </c>
      <c r="L2904" s="259">
        <v>45246</v>
      </c>
      <c r="M2904" s="258" t="s">
        <v>20</v>
      </c>
    </row>
    <row r="2905" spans="1:13" x14ac:dyDescent="0.25">
      <c r="A2905" s="260" t="s">
        <v>3888</v>
      </c>
      <c r="B2905" s="260" t="s">
        <v>3889</v>
      </c>
      <c r="C2905" s="260" t="s">
        <v>333</v>
      </c>
      <c r="D2905" s="260" t="s">
        <v>2018</v>
      </c>
      <c r="E2905" s="260">
        <v>0</v>
      </c>
      <c r="F2905" s="260" t="s">
        <v>2019</v>
      </c>
      <c r="G2905" s="260" t="s">
        <v>33</v>
      </c>
      <c r="H2905" s="260">
        <v>2</v>
      </c>
      <c r="I2905" s="260" t="s">
        <v>17</v>
      </c>
      <c r="J2905" s="260" t="s">
        <v>17</v>
      </c>
      <c r="K2905" s="260" t="s">
        <v>5531</v>
      </c>
      <c r="L2905" s="261">
        <v>45246</v>
      </c>
      <c r="M2905" s="260" t="s">
        <v>20</v>
      </c>
    </row>
    <row r="2906" spans="1:13" x14ac:dyDescent="0.25">
      <c r="A2906" s="258" t="s">
        <v>3888</v>
      </c>
      <c r="B2906" s="258" t="s">
        <v>3889</v>
      </c>
      <c r="C2906" s="258" t="s">
        <v>333</v>
      </c>
      <c r="D2906" s="258" t="s">
        <v>2021</v>
      </c>
      <c r="E2906" s="258">
        <v>0</v>
      </c>
      <c r="F2906" s="258" t="s">
        <v>2019</v>
      </c>
      <c r="G2906" s="258" t="s">
        <v>33</v>
      </c>
      <c r="H2906" s="258">
        <v>2</v>
      </c>
      <c r="I2906" s="258" t="s">
        <v>17</v>
      </c>
      <c r="J2906" s="258" t="s">
        <v>17</v>
      </c>
      <c r="K2906" s="258" t="s">
        <v>5532</v>
      </c>
      <c r="L2906" s="259">
        <v>45246</v>
      </c>
      <c r="M2906" s="258" t="s">
        <v>20</v>
      </c>
    </row>
    <row r="2907" spans="1:13" x14ac:dyDescent="0.25">
      <c r="A2907" s="260" t="s">
        <v>3888</v>
      </c>
      <c r="B2907" s="260" t="s">
        <v>3889</v>
      </c>
      <c r="C2907" s="260" t="s">
        <v>333</v>
      </c>
      <c r="D2907" s="260" t="s">
        <v>2023</v>
      </c>
      <c r="E2907" s="260">
        <v>1</v>
      </c>
      <c r="F2907" s="260" t="s">
        <v>2019</v>
      </c>
      <c r="G2907" s="260" t="s">
        <v>33</v>
      </c>
      <c r="H2907" s="260">
        <v>2</v>
      </c>
      <c r="I2907" s="260" t="s">
        <v>17</v>
      </c>
      <c r="J2907" s="260" t="s">
        <v>17</v>
      </c>
      <c r="K2907" s="260" t="s">
        <v>5533</v>
      </c>
      <c r="L2907" s="261">
        <v>45246</v>
      </c>
      <c r="M2907" s="260" t="s">
        <v>20</v>
      </c>
    </row>
    <row r="2908" spans="1:13" x14ac:dyDescent="0.25">
      <c r="A2908" s="258" t="s">
        <v>3888</v>
      </c>
      <c r="B2908" s="258" t="s">
        <v>3889</v>
      </c>
      <c r="C2908" s="258" t="s">
        <v>333</v>
      </c>
      <c r="D2908" s="258" t="s">
        <v>2025</v>
      </c>
      <c r="E2908" s="258">
        <v>0</v>
      </c>
      <c r="F2908" s="258" t="s">
        <v>2019</v>
      </c>
      <c r="G2908" s="258" t="s">
        <v>33</v>
      </c>
      <c r="H2908" s="258">
        <v>2</v>
      </c>
      <c r="I2908" s="258" t="s">
        <v>17</v>
      </c>
      <c r="J2908" s="258" t="s">
        <v>17</v>
      </c>
      <c r="K2908" s="258" t="s">
        <v>5534</v>
      </c>
      <c r="L2908" s="259">
        <v>45246</v>
      </c>
      <c r="M2908" s="258" t="s">
        <v>20</v>
      </c>
    </row>
    <row r="2909" spans="1:13" x14ac:dyDescent="0.25">
      <c r="A2909" s="260" t="s">
        <v>3888</v>
      </c>
      <c r="B2909" s="260" t="s">
        <v>3889</v>
      </c>
      <c r="C2909" s="260" t="s">
        <v>333</v>
      </c>
      <c r="D2909" s="260" t="s">
        <v>2027</v>
      </c>
      <c r="E2909" s="260">
        <v>3</v>
      </c>
      <c r="F2909" s="260" t="s">
        <v>2019</v>
      </c>
      <c r="G2909" s="260" t="s">
        <v>33</v>
      </c>
      <c r="H2909" s="260">
        <v>2</v>
      </c>
      <c r="I2909" s="260" t="s">
        <v>17</v>
      </c>
      <c r="J2909" s="260" t="s">
        <v>17</v>
      </c>
      <c r="K2909" s="260" t="s">
        <v>5535</v>
      </c>
      <c r="L2909" s="261">
        <v>45246</v>
      </c>
      <c r="M2909" s="260" t="s">
        <v>20</v>
      </c>
    </row>
    <row r="2910" spans="1:13" x14ac:dyDescent="0.25">
      <c r="A2910" s="258" t="s">
        <v>3888</v>
      </c>
      <c r="B2910" s="258" t="s">
        <v>3889</v>
      </c>
      <c r="C2910" s="258" t="s">
        <v>333</v>
      </c>
      <c r="D2910" s="258" t="s">
        <v>2029</v>
      </c>
      <c r="E2910" s="258">
        <v>1</v>
      </c>
      <c r="F2910" s="258" t="s">
        <v>2019</v>
      </c>
      <c r="G2910" s="258" t="s">
        <v>33</v>
      </c>
      <c r="H2910" s="258">
        <v>2</v>
      </c>
      <c r="I2910" s="258" t="s">
        <v>17</v>
      </c>
      <c r="J2910" s="258" t="s">
        <v>17</v>
      </c>
      <c r="K2910" s="258" t="s">
        <v>5536</v>
      </c>
      <c r="L2910" s="259">
        <v>45246</v>
      </c>
      <c r="M2910" s="258" t="s">
        <v>20</v>
      </c>
    </row>
    <row r="2911" spans="1:13" x14ac:dyDescent="0.25">
      <c r="A2911" s="260" t="s">
        <v>3888</v>
      </c>
      <c r="B2911" s="260" t="s">
        <v>3889</v>
      </c>
      <c r="C2911" s="260" t="s">
        <v>333</v>
      </c>
      <c r="D2911" s="260" t="s">
        <v>2031</v>
      </c>
      <c r="E2911" s="260">
        <v>0</v>
      </c>
      <c r="F2911" s="260" t="s">
        <v>2019</v>
      </c>
      <c r="G2911" s="260" t="s">
        <v>33</v>
      </c>
      <c r="H2911" s="260">
        <v>2</v>
      </c>
      <c r="I2911" s="260" t="s">
        <v>17</v>
      </c>
      <c r="J2911" s="260" t="s">
        <v>17</v>
      </c>
      <c r="K2911" s="260" t="s">
        <v>5537</v>
      </c>
      <c r="L2911" s="261">
        <v>45246</v>
      </c>
      <c r="M2911" s="260" t="s">
        <v>20</v>
      </c>
    </row>
    <row r="2912" spans="1:13" x14ac:dyDescent="0.25">
      <c r="A2912" s="258" t="s">
        <v>3888</v>
      </c>
      <c r="B2912" s="258" t="s">
        <v>3889</v>
      </c>
      <c r="C2912" s="258" t="s">
        <v>333</v>
      </c>
      <c r="D2912" s="258" t="s">
        <v>2033</v>
      </c>
      <c r="E2912" s="258">
        <v>0</v>
      </c>
      <c r="F2912" s="258" t="s">
        <v>2019</v>
      </c>
      <c r="G2912" s="258" t="s">
        <v>33</v>
      </c>
      <c r="H2912" s="258">
        <v>2</v>
      </c>
      <c r="I2912" s="258" t="s">
        <v>17</v>
      </c>
      <c r="J2912" s="258" t="s">
        <v>17</v>
      </c>
      <c r="K2912" s="258" t="s">
        <v>5538</v>
      </c>
      <c r="L2912" s="259">
        <v>45246</v>
      </c>
      <c r="M2912" s="258" t="s">
        <v>20</v>
      </c>
    </row>
    <row r="2913" spans="1:13" x14ac:dyDescent="0.25">
      <c r="A2913" s="260" t="s">
        <v>3888</v>
      </c>
      <c r="B2913" s="260" t="s">
        <v>3889</v>
      </c>
      <c r="C2913" s="260" t="s">
        <v>333</v>
      </c>
      <c r="D2913" s="260" t="s">
        <v>2035</v>
      </c>
      <c r="E2913" s="260">
        <v>0</v>
      </c>
      <c r="F2913" s="260" t="s">
        <v>2019</v>
      </c>
      <c r="G2913" s="260" t="s">
        <v>33</v>
      </c>
      <c r="H2913" s="260">
        <v>2</v>
      </c>
      <c r="I2913" s="260" t="s">
        <v>17</v>
      </c>
      <c r="J2913" s="260" t="s">
        <v>17</v>
      </c>
      <c r="K2913" s="260" t="s">
        <v>5539</v>
      </c>
      <c r="L2913" s="261">
        <v>45246</v>
      </c>
      <c r="M2913" s="260" t="s">
        <v>20</v>
      </c>
    </row>
    <row r="2914" spans="1:13" x14ac:dyDescent="0.25">
      <c r="A2914" s="258" t="s">
        <v>3847</v>
      </c>
      <c r="B2914" s="258" t="s">
        <v>3848</v>
      </c>
      <c r="C2914" s="258" t="s">
        <v>117</v>
      </c>
      <c r="D2914" s="258" t="s">
        <v>2018</v>
      </c>
      <c r="E2914" s="258">
        <v>2</v>
      </c>
      <c r="F2914" s="258" t="s">
        <v>2019</v>
      </c>
      <c r="G2914" s="258" t="s">
        <v>33</v>
      </c>
      <c r="H2914" s="258">
        <v>2</v>
      </c>
      <c r="I2914" s="258" t="s">
        <v>17</v>
      </c>
      <c r="J2914" s="258" t="s">
        <v>17</v>
      </c>
      <c r="K2914" s="258" t="s">
        <v>5540</v>
      </c>
      <c r="L2914" s="259">
        <v>45249</v>
      </c>
      <c r="M2914" s="258" t="s">
        <v>20</v>
      </c>
    </row>
    <row r="2915" spans="1:13" x14ac:dyDescent="0.25">
      <c r="A2915" s="260" t="s">
        <v>3847</v>
      </c>
      <c r="B2915" s="260" t="s">
        <v>3848</v>
      </c>
      <c r="C2915" s="260" t="s">
        <v>117</v>
      </c>
      <c r="D2915" s="260" t="s">
        <v>2021</v>
      </c>
      <c r="E2915" s="260">
        <v>1</v>
      </c>
      <c r="F2915" s="260" t="s">
        <v>2019</v>
      </c>
      <c r="G2915" s="260" t="s">
        <v>33</v>
      </c>
      <c r="H2915" s="260">
        <v>2</v>
      </c>
      <c r="I2915" s="260" t="s">
        <v>17</v>
      </c>
      <c r="J2915" s="260" t="s">
        <v>17</v>
      </c>
      <c r="K2915" s="260" t="s">
        <v>5541</v>
      </c>
      <c r="L2915" s="261">
        <v>45249</v>
      </c>
      <c r="M2915" s="260" t="s">
        <v>20</v>
      </c>
    </row>
    <row r="2916" spans="1:13" x14ac:dyDescent="0.25">
      <c r="A2916" s="258" t="s">
        <v>3847</v>
      </c>
      <c r="B2916" s="258" t="s">
        <v>3848</v>
      </c>
      <c r="C2916" s="258" t="s">
        <v>117</v>
      </c>
      <c r="D2916" s="258" t="s">
        <v>2023</v>
      </c>
      <c r="E2916" s="258">
        <v>2</v>
      </c>
      <c r="F2916" s="258" t="s">
        <v>2019</v>
      </c>
      <c r="G2916" s="258" t="s">
        <v>33</v>
      </c>
      <c r="H2916" s="258">
        <v>2</v>
      </c>
      <c r="I2916" s="258" t="s">
        <v>17</v>
      </c>
      <c r="J2916" s="258" t="s">
        <v>17</v>
      </c>
      <c r="K2916" s="258" t="s">
        <v>5542</v>
      </c>
      <c r="L2916" s="259">
        <v>45249</v>
      </c>
      <c r="M2916" s="258" t="s">
        <v>20</v>
      </c>
    </row>
    <row r="2917" spans="1:13" x14ac:dyDescent="0.25">
      <c r="A2917" s="260" t="s">
        <v>3847</v>
      </c>
      <c r="B2917" s="260" t="s">
        <v>3848</v>
      </c>
      <c r="C2917" s="260" t="s">
        <v>117</v>
      </c>
      <c r="D2917" s="260" t="s">
        <v>2025</v>
      </c>
      <c r="E2917" s="260">
        <v>0</v>
      </c>
      <c r="F2917" s="260" t="s">
        <v>2019</v>
      </c>
      <c r="G2917" s="260" t="s">
        <v>33</v>
      </c>
      <c r="H2917" s="260">
        <v>2</v>
      </c>
      <c r="I2917" s="260" t="s">
        <v>17</v>
      </c>
      <c r="J2917" s="260" t="s">
        <v>17</v>
      </c>
      <c r="K2917" s="260" t="s">
        <v>5543</v>
      </c>
      <c r="L2917" s="261">
        <v>45249</v>
      </c>
      <c r="M2917" s="260" t="s">
        <v>20</v>
      </c>
    </row>
    <row r="2918" spans="1:13" x14ac:dyDescent="0.25">
      <c r="A2918" s="258" t="s">
        <v>3847</v>
      </c>
      <c r="B2918" s="258" t="s">
        <v>3848</v>
      </c>
      <c r="C2918" s="258" t="s">
        <v>117</v>
      </c>
      <c r="D2918" s="258" t="s">
        <v>2027</v>
      </c>
      <c r="E2918" s="258">
        <v>3</v>
      </c>
      <c r="F2918" s="258" t="s">
        <v>2019</v>
      </c>
      <c r="G2918" s="258" t="s">
        <v>33</v>
      </c>
      <c r="H2918" s="258">
        <v>2</v>
      </c>
      <c r="I2918" s="258" t="s">
        <v>17</v>
      </c>
      <c r="J2918" s="258" t="s">
        <v>17</v>
      </c>
      <c r="K2918" s="258" t="s">
        <v>5544</v>
      </c>
      <c r="L2918" s="259">
        <v>45249</v>
      </c>
      <c r="M2918" s="258" t="s">
        <v>20</v>
      </c>
    </row>
    <row r="2919" spans="1:13" x14ac:dyDescent="0.25">
      <c r="A2919" s="260" t="s">
        <v>3847</v>
      </c>
      <c r="B2919" s="260" t="s">
        <v>3848</v>
      </c>
      <c r="C2919" s="260" t="s">
        <v>117</v>
      </c>
      <c r="D2919" s="260" t="s">
        <v>2029</v>
      </c>
      <c r="E2919" s="260">
        <v>1</v>
      </c>
      <c r="F2919" s="260" t="s">
        <v>2019</v>
      </c>
      <c r="G2919" s="260" t="s">
        <v>33</v>
      </c>
      <c r="H2919" s="260">
        <v>2</v>
      </c>
      <c r="I2919" s="260" t="s">
        <v>17</v>
      </c>
      <c r="J2919" s="260" t="s">
        <v>17</v>
      </c>
      <c r="K2919" s="260" t="s">
        <v>5545</v>
      </c>
      <c r="L2919" s="261">
        <v>45249</v>
      </c>
      <c r="M2919" s="260" t="s">
        <v>20</v>
      </c>
    </row>
    <row r="2920" spans="1:13" x14ac:dyDescent="0.25">
      <c r="A2920" s="258" t="s">
        <v>3847</v>
      </c>
      <c r="B2920" s="258" t="s">
        <v>3848</v>
      </c>
      <c r="C2920" s="258" t="s">
        <v>117</v>
      </c>
      <c r="D2920" s="258" t="s">
        <v>2031</v>
      </c>
      <c r="E2920" s="258">
        <v>3</v>
      </c>
      <c r="F2920" s="258" t="s">
        <v>2019</v>
      </c>
      <c r="G2920" s="258" t="s">
        <v>33</v>
      </c>
      <c r="H2920" s="258">
        <v>2</v>
      </c>
      <c r="I2920" s="258" t="s">
        <v>17</v>
      </c>
      <c r="J2920" s="258" t="s">
        <v>17</v>
      </c>
      <c r="K2920" s="258" t="s">
        <v>5546</v>
      </c>
      <c r="L2920" s="259">
        <v>45249</v>
      </c>
      <c r="M2920" s="258" t="s">
        <v>20</v>
      </c>
    </row>
    <row r="2921" spans="1:13" x14ac:dyDescent="0.25">
      <c r="A2921" s="260" t="s">
        <v>3847</v>
      </c>
      <c r="B2921" s="260" t="s">
        <v>3848</v>
      </c>
      <c r="C2921" s="260" t="s">
        <v>117</v>
      </c>
      <c r="D2921" s="260" t="s">
        <v>2033</v>
      </c>
      <c r="E2921" s="260">
        <v>3</v>
      </c>
      <c r="F2921" s="260" t="s">
        <v>2019</v>
      </c>
      <c r="G2921" s="260" t="s">
        <v>33</v>
      </c>
      <c r="H2921" s="260">
        <v>2</v>
      </c>
      <c r="I2921" s="260" t="s">
        <v>17</v>
      </c>
      <c r="J2921" s="260" t="s">
        <v>17</v>
      </c>
      <c r="K2921" s="260" t="s">
        <v>5547</v>
      </c>
      <c r="L2921" s="261">
        <v>45249</v>
      </c>
      <c r="M2921" s="260" t="s">
        <v>20</v>
      </c>
    </row>
    <row r="2922" spans="1:13" x14ac:dyDescent="0.25">
      <c r="A2922" s="258" t="s">
        <v>3847</v>
      </c>
      <c r="B2922" s="258" t="s">
        <v>3848</v>
      </c>
      <c r="C2922" s="258" t="s">
        <v>117</v>
      </c>
      <c r="D2922" s="258" t="s">
        <v>2035</v>
      </c>
      <c r="E2922" s="258">
        <v>0</v>
      </c>
      <c r="F2922" s="258" t="s">
        <v>2019</v>
      </c>
      <c r="G2922" s="258" t="s">
        <v>33</v>
      </c>
      <c r="H2922" s="258">
        <v>2</v>
      </c>
      <c r="I2922" s="258" t="s">
        <v>17</v>
      </c>
      <c r="J2922" s="258" t="s">
        <v>17</v>
      </c>
      <c r="K2922" s="258" t="s">
        <v>5548</v>
      </c>
      <c r="L2922" s="259">
        <v>45249</v>
      </c>
      <c r="M2922" s="258" t="s">
        <v>20</v>
      </c>
    </row>
    <row r="2923" spans="1:13" x14ac:dyDescent="0.25">
      <c r="A2923" s="260" t="s">
        <v>115</v>
      </c>
      <c r="B2923" s="260" t="s">
        <v>116</v>
      </c>
      <c r="C2923" s="260" t="s">
        <v>117</v>
      </c>
      <c r="D2923" s="260" t="s">
        <v>2018</v>
      </c>
      <c r="E2923" s="260">
        <v>2</v>
      </c>
      <c r="F2923" s="260" t="s">
        <v>2019</v>
      </c>
      <c r="G2923" s="260" t="s">
        <v>33</v>
      </c>
      <c r="H2923" s="260">
        <v>2</v>
      </c>
      <c r="I2923" s="260" t="s">
        <v>17</v>
      </c>
      <c r="J2923" s="260" t="s">
        <v>17</v>
      </c>
      <c r="K2923" s="260" t="s">
        <v>5549</v>
      </c>
      <c r="L2923" s="261">
        <v>45249</v>
      </c>
      <c r="M2923" s="260" t="s">
        <v>20</v>
      </c>
    </row>
    <row r="2924" spans="1:13" x14ac:dyDescent="0.25">
      <c r="A2924" s="258" t="s">
        <v>115</v>
      </c>
      <c r="B2924" s="258" t="s">
        <v>116</v>
      </c>
      <c r="C2924" s="258" t="s">
        <v>117</v>
      </c>
      <c r="D2924" s="258" t="s">
        <v>2021</v>
      </c>
      <c r="E2924" s="258">
        <v>1</v>
      </c>
      <c r="F2924" s="258" t="s">
        <v>2019</v>
      </c>
      <c r="G2924" s="258" t="s">
        <v>33</v>
      </c>
      <c r="H2924" s="258">
        <v>2</v>
      </c>
      <c r="I2924" s="258" t="s">
        <v>17</v>
      </c>
      <c r="J2924" s="258" t="s">
        <v>17</v>
      </c>
      <c r="K2924" s="258" t="s">
        <v>5550</v>
      </c>
      <c r="L2924" s="259">
        <v>45249</v>
      </c>
      <c r="M2924" s="258" t="s">
        <v>20</v>
      </c>
    </row>
    <row r="2925" spans="1:13" x14ac:dyDescent="0.25">
      <c r="A2925" s="260" t="s">
        <v>115</v>
      </c>
      <c r="B2925" s="260" t="s">
        <v>116</v>
      </c>
      <c r="C2925" s="260" t="s">
        <v>117</v>
      </c>
      <c r="D2925" s="260" t="s">
        <v>2023</v>
      </c>
      <c r="E2925" s="260">
        <v>2</v>
      </c>
      <c r="F2925" s="260" t="s">
        <v>2019</v>
      </c>
      <c r="G2925" s="260" t="s">
        <v>33</v>
      </c>
      <c r="H2925" s="260">
        <v>2</v>
      </c>
      <c r="I2925" s="260" t="s">
        <v>17</v>
      </c>
      <c r="J2925" s="260" t="s">
        <v>17</v>
      </c>
      <c r="K2925" s="260" t="s">
        <v>5551</v>
      </c>
      <c r="L2925" s="261">
        <v>45249</v>
      </c>
      <c r="M2925" s="260" t="s">
        <v>20</v>
      </c>
    </row>
    <row r="2926" spans="1:13" x14ac:dyDescent="0.25">
      <c r="A2926" s="258" t="s">
        <v>115</v>
      </c>
      <c r="B2926" s="258" t="s">
        <v>116</v>
      </c>
      <c r="C2926" s="258" t="s">
        <v>117</v>
      </c>
      <c r="D2926" s="258" t="s">
        <v>2025</v>
      </c>
      <c r="E2926" s="258">
        <v>0</v>
      </c>
      <c r="F2926" s="258" t="s">
        <v>2019</v>
      </c>
      <c r="G2926" s="258" t="s">
        <v>33</v>
      </c>
      <c r="H2926" s="258">
        <v>2</v>
      </c>
      <c r="I2926" s="258" t="s">
        <v>17</v>
      </c>
      <c r="J2926" s="258" t="s">
        <v>17</v>
      </c>
      <c r="K2926" s="258" t="s">
        <v>5552</v>
      </c>
      <c r="L2926" s="259">
        <v>45249</v>
      </c>
      <c r="M2926" s="258" t="s">
        <v>20</v>
      </c>
    </row>
    <row r="2927" spans="1:13" x14ac:dyDescent="0.25">
      <c r="A2927" s="260" t="s">
        <v>115</v>
      </c>
      <c r="B2927" s="260" t="s">
        <v>116</v>
      </c>
      <c r="C2927" s="260" t="s">
        <v>117</v>
      </c>
      <c r="D2927" s="260" t="s">
        <v>2027</v>
      </c>
      <c r="E2927" s="260">
        <v>2</v>
      </c>
      <c r="F2927" s="260" t="s">
        <v>2019</v>
      </c>
      <c r="G2927" s="260" t="s">
        <v>33</v>
      </c>
      <c r="H2927" s="260">
        <v>2</v>
      </c>
      <c r="I2927" s="260" t="s">
        <v>17</v>
      </c>
      <c r="J2927" s="260" t="s">
        <v>17</v>
      </c>
      <c r="K2927" s="260" t="s">
        <v>5553</v>
      </c>
      <c r="L2927" s="261">
        <v>45249</v>
      </c>
      <c r="M2927" s="260" t="s">
        <v>20</v>
      </c>
    </row>
    <row r="2928" spans="1:13" x14ac:dyDescent="0.25">
      <c r="A2928" s="258" t="s">
        <v>115</v>
      </c>
      <c r="B2928" s="258" t="s">
        <v>116</v>
      </c>
      <c r="C2928" s="258" t="s">
        <v>117</v>
      </c>
      <c r="D2928" s="258" t="s">
        <v>2029</v>
      </c>
      <c r="E2928" s="258">
        <v>1</v>
      </c>
      <c r="F2928" s="258" t="s">
        <v>2019</v>
      </c>
      <c r="G2928" s="258" t="s">
        <v>33</v>
      </c>
      <c r="H2928" s="258">
        <v>2</v>
      </c>
      <c r="I2928" s="258" t="s">
        <v>17</v>
      </c>
      <c r="J2928" s="258" t="s">
        <v>17</v>
      </c>
      <c r="K2928" s="258" t="s">
        <v>5554</v>
      </c>
      <c r="L2928" s="259">
        <v>45249</v>
      </c>
      <c r="M2928" s="258" t="s">
        <v>20</v>
      </c>
    </row>
    <row r="2929" spans="1:13" x14ac:dyDescent="0.25">
      <c r="A2929" s="260" t="s">
        <v>115</v>
      </c>
      <c r="B2929" s="260" t="s">
        <v>116</v>
      </c>
      <c r="C2929" s="260" t="s">
        <v>117</v>
      </c>
      <c r="D2929" s="260" t="s">
        <v>2031</v>
      </c>
      <c r="E2929" s="260">
        <v>3</v>
      </c>
      <c r="F2929" s="260" t="s">
        <v>2019</v>
      </c>
      <c r="G2929" s="260" t="s">
        <v>33</v>
      </c>
      <c r="H2929" s="260">
        <v>2</v>
      </c>
      <c r="I2929" s="260" t="s">
        <v>17</v>
      </c>
      <c r="J2929" s="260" t="s">
        <v>17</v>
      </c>
      <c r="K2929" s="260" t="s">
        <v>5555</v>
      </c>
      <c r="L2929" s="261">
        <v>45249</v>
      </c>
      <c r="M2929" s="260" t="s">
        <v>20</v>
      </c>
    </row>
    <row r="2930" spans="1:13" x14ac:dyDescent="0.25">
      <c r="A2930" s="258" t="s">
        <v>115</v>
      </c>
      <c r="B2930" s="258" t="s">
        <v>116</v>
      </c>
      <c r="C2930" s="258" t="s">
        <v>117</v>
      </c>
      <c r="D2930" s="258" t="s">
        <v>2033</v>
      </c>
      <c r="E2930" s="258">
        <v>3</v>
      </c>
      <c r="F2930" s="258" t="s">
        <v>2019</v>
      </c>
      <c r="G2930" s="258" t="s">
        <v>33</v>
      </c>
      <c r="H2930" s="258">
        <v>2</v>
      </c>
      <c r="I2930" s="258" t="s">
        <v>17</v>
      </c>
      <c r="J2930" s="258" t="s">
        <v>17</v>
      </c>
      <c r="K2930" s="258" t="s">
        <v>5556</v>
      </c>
      <c r="L2930" s="259">
        <v>45249</v>
      </c>
      <c r="M2930" s="258" t="s">
        <v>20</v>
      </c>
    </row>
    <row r="2931" spans="1:13" x14ac:dyDescent="0.25">
      <c r="A2931" s="260" t="s">
        <v>115</v>
      </c>
      <c r="B2931" s="260" t="s">
        <v>116</v>
      </c>
      <c r="C2931" s="260" t="s">
        <v>117</v>
      </c>
      <c r="D2931" s="260" t="s">
        <v>2035</v>
      </c>
      <c r="E2931" s="260">
        <v>0</v>
      </c>
      <c r="F2931" s="260" t="s">
        <v>2019</v>
      </c>
      <c r="G2931" s="260" t="s">
        <v>33</v>
      </c>
      <c r="H2931" s="260">
        <v>2</v>
      </c>
      <c r="I2931" s="260" t="s">
        <v>17</v>
      </c>
      <c r="J2931" s="260" t="s">
        <v>17</v>
      </c>
      <c r="K2931" s="260" t="s">
        <v>5557</v>
      </c>
      <c r="L2931" s="261">
        <v>45249</v>
      </c>
      <c r="M2931" s="260" t="s">
        <v>20</v>
      </c>
    </row>
    <row r="2932" spans="1:13" x14ac:dyDescent="0.25">
      <c r="A2932" s="258" t="s">
        <v>3827</v>
      </c>
      <c r="B2932" s="258" t="s">
        <v>3828</v>
      </c>
      <c r="C2932" s="258" t="s">
        <v>117</v>
      </c>
      <c r="D2932" s="258" t="s">
        <v>2018</v>
      </c>
      <c r="E2932" s="258">
        <v>0</v>
      </c>
      <c r="F2932" s="258" t="s">
        <v>2019</v>
      </c>
      <c r="G2932" s="258" t="s">
        <v>33</v>
      </c>
      <c r="H2932" s="258">
        <v>2</v>
      </c>
      <c r="I2932" s="258" t="s">
        <v>17</v>
      </c>
      <c r="J2932" s="258" t="s">
        <v>17</v>
      </c>
      <c r="K2932" s="258" t="s">
        <v>5558</v>
      </c>
      <c r="L2932" s="259">
        <v>45249</v>
      </c>
      <c r="M2932" s="258" t="s">
        <v>20</v>
      </c>
    </row>
    <row r="2933" spans="1:13" x14ac:dyDescent="0.25">
      <c r="A2933" s="260" t="s">
        <v>3827</v>
      </c>
      <c r="B2933" s="260" t="s">
        <v>3828</v>
      </c>
      <c r="C2933" s="260" t="s">
        <v>117</v>
      </c>
      <c r="D2933" s="260" t="s">
        <v>2021</v>
      </c>
      <c r="E2933" s="260">
        <v>1</v>
      </c>
      <c r="F2933" s="260" t="s">
        <v>2019</v>
      </c>
      <c r="G2933" s="260" t="s">
        <v>33</v>
      </c>
      <c r="H2933" s="260">
        <v>2</v>
      </c>
      <c r="I2933" s="260" t="s">
        <v>17</v>
      </c>
      <c r="J2933" s="260" t="s">
        <v>17</v>
      </c>
      <c r="K2933" s="260" t="s">
        <v>5559</v>
      </c>
      <c r="L2933" s="261">
        <v>45249</v>
      </c>
      <c r="M2933" s="260" t="s">
        <v>20</v>
      </c>
    </row>
    <row r="2934" spans="1:13" x14ac:dyDescent="0.25">
      <c r="A2934" s="258" t="s">
        <v>3827</v>
      </c>
      <c r="B2934" s="258" t="s">
        <v>3828</v>
      </c>
      <c r="C2934" s="258" t="s">
        <v>117</v>
      </c>
      <c r="D2934" s="258" t="s">
        <v>2023</v>
      </c>
      <c r="E2934" s="258">
        <v>0</v>
      </c>
      <c r="F2934" s="258" t="s">
        <v>2019</v>
      </c>
      <c r="G2934" s="258" t="s">
        <v>33</v>
      </c>
      <c r="H2934" s="258">
        <v>2</v>
      </c>
      <c r="I2934" s="258" t="s">
        <v>17</v>
      </c>
      <c r="J2934" s="258" t="s">
        <v>17</v>
      </c>
      <c r="K2934" s="258" t="s">
        <v>5560</v>
      </c>
      <c r="L2934" s="259">
        <v>45249</v>
      </c>
      <c r="M2934" s="258" t="s">
        <v>20</v>
      </c>
    </row>
    <row r="2935" spans="1:13" x14ac:dyDescent="0.25">
      <c r="A2935" s="260" t="s">
        <v>3827</v>
      </c>
      <c r="B2935" s="260" t="s">
        <v>3828</v>
      </c>
      <c r="C2935" s="260" t="s">
        <v>117</v>
      </c>
      <c r="D2935" s="260" t="s">
        <v>2025</v>
      </c>
      <c r="E2935" s="260">
        <v>0</v>
      </c>
      <c r="F2935" s="260" t="s">
        <v>2019</v>
      </c>
      <c r="G2935" s="260" t="s">
        <v>33</v>
      </c>
      <c r="H2935" s="260">
        <v>2</v>
      </c>
      <c r="I2935" s="260" t="s">
        <v>17</v>
      </c>
      <c r="J2935" s="260" t="s">
        <v>17</v>
      </c>
      <c r="K2935" s="260" t="s">
        <v>5561</v>
      </c>
      <c r="L2935" s="261">
        <v>45249</v>
      </c>
      <c r="M2935" s="260" t="s">
        <v>20</v>
      </c>
    </row>
    <row r="2936" spans="1:13" x14ac:dyDescent="0.25">
      <c r="A2936" s="258" t="s">
        <v>3827</v>
      </c>
      <c r="B2936" s="258" t="s">
        <v>3828</v>
      </c>
      <c r="C2936" s="258" t="s">
        <v>117</v>
      </c>
      <c r="D2936" s="258" t="s">
        <v>2027</v>
      </c>
      <c r="E2936" s="258">
        <v>3</v>
      </c>
      <c r="F2936" s="258" t="s">
        <v>2019</v>
      </c>
      <c r="G2936" s="258" t="s">
        <v>33</v>
      </c>
      <c r="H2936" s="258">
        <v>2</v>
      </c>
      <c r="I2936" s="258" t="s">
        <v>17</v>
      </c>
      <c r="J2936" s="258" t="s">
        <v>17</v>
      </c>
      <c r="K2936" s="258" t="s">
        <v>5562</v>
      </c>
      <c r="L2936" s="259">
        <v>45249</v>
      </c>
      <c r="M2936" s="258" t="s">
        <v>20</v>
      </c>
    </row>
    <row r="2937" spans="1:13" x14ac:dyDescent="0.25">
      <c r="A2937" s="260" t="s">
        <v>3827</v>
      </c>
      <c r="B2937" s="260" t="s">
        <v>3828</v>
      </c>
      <c r="C2937" s="260" t="s">
        <v>117</v>
      </c>
      <c r="D2937" s="260" t="s">
        <v>2029</v>
      </c>
      <c r="E2937" s="260">
        <v>1</v>
      </c>
      <c r="F2937" s="260" t="s">
        <v>2019</v>
      </c>
      <c r="G2937" s="260" t="s">
        <v>33</v>
      </c>
      <c r="H2937" s="260">
        <v>2</v>
      </c>
      <c r="I2937" s="260" t="s">
        <v>17</v>
      </c>
      <c r="J2937" s="260" t="s">
        <v>17</v>
      </c>
      <c r="K2937" s="260" t="s">
        <v>5563</v>
      </c>
      <c r="L2937" s="261">
        <v>45249</v>
      </c>
      <c r="M2937" s="260" t="s">
        <v>20</v>
      </c>
    </row>
    <row r="2938" spans="1:13" x14ac:dyDescent="0.25">
      <c r="A2938" s="258" t="s">
        <v>3827</v>
      </c>
      <c r="B2938" s="258" t="s">
        <v>3828</v>
      </c>
      <c r="C2938" s="258" t="s">
        <v>117</v>
      </c>
      <c r="D2938" s="258" t="s">
        <v>2031</v>
      </c>
      <c r="E2938" s="258">
        <v>2</v>
      </c>
      <c r="F2938" s="258" t="s">
        <v>2019</v>
      </c>
      <c r="G2938" s="258" t="s">
        <v>33</v>
      </c>
      <c r="H2938" s="258">
        <v>2</v>
      </c>
      <c r="I2938" s="258" t="s">
        <v>17</v>
      </c>
      <c r="J2938" s="258" t="s">
        <v>17</v>
      </c>
      <c r="K2938" s="258" t="s">
        <v>5564</v>
      </c>
      <c r="L2938" s="259">
        <v>45249</v>
      </c>
      <c r="M2938" s="258" t="s">
        <v>20</v>
      </c>
    </row>
    <row r="2939" spans="1:13" x14ac:dyDescent="0.25">
      <c r="A2939" s="260" t="s">
        <v>3827</v>
      </c>
      <c r="B2939" s="260" t="s">
        <v>3828</v>
      </c>
      <c r="C2939" s="260" t="s">
        <v>117</v>
      </c>
      <c r="D2939" s="260" t="s">
        <v>2033</v>
      </c>
      <c r="E2939" s="260">
        <v>2</v>
      </c>
      <c r="F2939" s="260" t="s">
        <v>2019</v>
      </c>
      <c r="G2939" s="260" t="s">
        <v>33</v>
      </c>
      <c r="H2939" s="260">
        <v>2</v>
      </c>
      <c r="I2939" s="260" t="s">
        <v>17</v>
      </c>
      <c r="J2939" s="260" t="s">
        <v>17</v>
      </c>
      <c r="K2939" s="260" t="s">
        <v>5565</v>
      </c>
      <c r="L2939" s="261">
        <v>45249</v>
      </c>
      <c r="M2939" s="260" t="s">
        <v>20</v>
      </c>
    </row>
    <row r="2940" spans="1:13" x14ac:dyDescent="0.25">
      <c r="A2940" s="258" t="s">
        <v>3827</v>
      </c>
      <c r="B2940" s="258" t="s">
        <v>3828</v>
      </c>
      <c r="C2940" s="258" t="s">
        <v>117</v>
      </c>
      <c r="D2940" s="258" t="s">
        <v>2035</v>
      </c>
      <c r="E2940" s="258">
        <v>0</v>
      </c>
      <c r="F2940" s="258" t="s">
        <v>2019</v>
      </c>
      <c r="G2940" s="258" t="s">
        <v>33</v>
      </c>
      <c r="H2940" s="258">
        <v>2</v>
      </c>
      <c r="I2940" s="258" t="s">
        <v>17</v>
      </c>
      <c r="J2940" s="258" t="s">
        <v>17</v>
      </c>
      <c r="K2940" s="258" t="s">
        <v>5566</v>
      </c>
      <c r="L2940" s="259">
        <v>45249</v>
      </c>
      <c r="M2940" s="258" t="s">
        <v>20</v>
      </c>
    </row>
    <row r="2941" spans="1:13" x14ac:dyDescent="0.25">
      <c r="A2941" s="260" t="s">
        <v>4418</v>
      </c>
      <c r="B2941" s="260" t="s">
        <v>4419</v>
      </c>
      <c r="C2941" s="260" t="s">
        <v>4389</v>
      </c>
      <c r="D2941" s="260" t="s">
        <v>2018</v>
      </c>
      <c r="E2941" s="260">
        <v>2</v>
      </c>
      <c r="F2941" s="260" t="s">
        <v>2019</v>
      </c>
      <c r="G2941" s="260" t="s">
        <v>33</v>
      </c>
      <c r="H2941" s="260">
        <v>2</v>
      </c>
      <c r="I2941" s="260" t="s">
        <v>17</v>
      </c>
      <c r="J2941" s="260" t="s">
        <v>17</v>
      </c>
      <c r="K2941" s="260" t="s">
        <v>5567</v>
      </c>
      <c r="L2941" s="261">
        <v>45250</v>
      </c>
      <c r="M2941" s="260" t="s">
        <v>20</v>
      </c>
    </row>
    <row r="2942" spans="1:13" x14ac:dyDescent="0.25">
      <c r="A2942" s="258" t="s">
        <v>4418</v>
      </c>
      <c r="B2942" s="258" t="s">
        <v>4419</v>
      </c>
      <c r="C2942" s="258" t="s">
        <v>4389</v>
      </c>
      <c r="D2942" s="258" t="s">
        <v>2021</v>
      </c>
      <c r="E2942" s="258">
        <v>0</v>
      </c>
      <c r="F2942" s="258" t="s">
        <v>2019</v>
      </c>
      <c r="G2942" s="258" t="s">
        <v>33</v>
      </c>
      <c r="H2942" s="258">
        <v>2</v>
      </c>
      <c r="I2942" s="258" t="s">
        <v>17</v>
      </c>
      <c r="J2942" s="258" t="s">
        <v>17</v>
      </c>
      <c r="K2942" s="258" t="s">
        <v>5568</v>
      </c>
      <c r="L2942" s="259">
        <v>45250</v>
      </c>
      <c r="M2942" s="258" t="s">
        <v>20</v>
      </c>
    </row>
    <row r="2943" spans="1:13" x14ac:dyDescent="0.25">
      <c r="A2943" s="260" t="s">
        <v>4418</v>
      </c>
      <c r="B2943" s="260" t="s">
        <v>4419</v>
      </c>
      <c r="C2943" s="260" t="s">
        <v>4389</v>
      </c>
      <c r="D2943" s="260" t="s">
        <v>2023</v>
      </c>
      <c r="E2943" s="260">
        <v>3</v>
      </c>
      <c r="F2943" s="260" t="s">
        <v>2019</v>
      </c>
      <c r="G2943" s="260" t="s">
        <v>33</v>
      </c>
      <c r="H2943" s="260">
        <v>2</v>
      </c>
      <c r="I2943" s="260" t="s">
        <v>17</v>
      </c>
      <c r="J2943" s="260" t="s">
        <v>17</v>
      </c>
      <c r="K2943" s="260" t="s">
        <v>5569</v>
      </c>
      <c r="L2943" s="261">
        <v>45250</v>
      </c>
      <c r="M2943" s="260" t="s">
        <v>20</v>
      </c>
    </row>
    <row r="2944" spans="1:13" x14ac:dyDescent="0.25">
      <c r="A2944" s="258" t="s">
        <v>4418</v>
      </c>
      <c r="B2944" s="258" t="s">
        <v>4419</v>
      </c>
      <c r="C2944" s="258" t="s">
        <v>4389</v>
      </c>
      <c r="D2944" s="258" t="s">
        <v>2025</v>
      </c>
      <c r="E2944" s="258">
        <v>3</v>
      </c>
      <c r="F2944" s="258" t="s">
        <v>2019</v>
      </c>
      <c r="G2944" s="258" t="s">
        <v>33</v>
      </c>
      <c r="H2944" s="258">
        <v>2</v>
      </c>
      <c r="I2944" s="258" t="s">
        <v>17</v>
      </c>
      <c r="J2944" s="258" t="s">
        <v>17</v>
      </c>
      <c r="K2944" s="258" t="s">
        <v>5570</v>
      </c>
      <c r="L2944" s="259">
        <v>45250</v>
      </c>
      <c r="M2944" s="258" t="s">
        <v>20</v>
      </c>
    </row>
    <row r="2945" spans="1:13" x14ac:dyDescent="0.25">
      <c r="A2945" s="260" t="s">
        <v>4418</v>
      </c>
      <c r="B2945" s="260" t="s">
        <v>4419</v>
      </c>
      <c r="C2945" s="260" t="s">
        <v>4389</v>
      </c>
      <c r="D2945" s="260" t="s">
        <v>2027</v>
      </c>
      <c r="E2945" s="260">
        <v>3</v>
      </c>
      <c r="F2945" s="260" t="s">
        <v>2019</v>
      </c>
      <c r="G2945" s="260" t="s">
        <v>33</v>
      </c>
      <c r="H2945" s="260">
        <v>2</v>
      </c>
      <c r="I2945" s="260" t="s">
        <v>17</v>
      </c>
      <c r="J2945" s="260" t="s">
        <v>17</v>
      </c>
      <c r="K2945" s="260" t="s">
        <v>5571</v>
      </c>
      <c r="L2945" s="261">
        <v>45250</v>
      </c>
      <c r="M2945" s="260" t="s">
        <v>20</v>
      </c>
    </row>
    <row r="2946" spans="1:13" x14ac:dyDescent="0.25">
      <c r="A2946" s="258" t="s">
        <v>4418</v>
      </c>
      <c r="B2946" s="258" t="s">
        <v>4419</v>
      </c>
      <c r="C2946" s="258" t="s">
        <v>4389</v>
      </c>
      <c r="D2946" s="258" t="s">
        <v>2029</v>
      </c>
      <c r="E2946" s="258">
        <v>3</v>
      </c>
      <c r="F2946" s="258" t="s">
        <v>2019</v>
      </c>
      <c r="G2946" s="258" t="s">
        <v>33</v>
      </c>
      <c r="H2946" s="258">
        <v>2</v>
      </c>
      <c r="I2946" s="258" t="s">
        <v>17</v>
      </c>
      <c r="J2946" s="258" t="s">
        <v>17</v>
      </c>
      <c r="K2946" s="258" t="s">
        <v>5572</v>
      </c>
      <c r="L2946" s="259">
        <v>45250</v>
      </c>
      <c r="M2946" s="258" t="s">
        <v>20</v>
      </c>
    </row>
    <row r="2947" spans="1:13" x14ac:dyDescent="0.25">
      <c r="A2947" s="260" t="s">
        <v>4418</v>
      </c>
      <c r="B2947" s="260" t="s">
        <v>4419</v>
      </c>
      <c r="C2947" s="260" t="s">
        <v>4389</v>
      </c>
      <c r="D2947" s="260" t="s">
        <v>2031</v>
      </c>
      <c r="E2947" s="260">
        <v>2</v>
      </c>
      <c r="F2947" s="260" t="s">
        <v>2019</v>
      </c>
      <c r="G2947" s="260" t="s">
        <v>33</v>
      </c>
      <c r="H2947" s="260">
        <v>2</v>
      </c>
      <c r="I2947" s="260" t="s">
        <v>17</v>
      </c>
      <c r="J2947" s="260" t="s">
        <v>17</v>
      </c>
      <c r="K2947" s="260" t="s">
        <v>5573</v>
      </c>
      <c r="L2947" s="261">
        <v>45250</v>
      </c>
      <c r="M2947" s="260" t="s">
        <v>20</v>
      </c>
    </row>
    <row r="2948" spans="1:13" x14ac:dyDescent="0.25">
      <c r="A2948" s="258" t="s">
        <v>4418</v>
      </c>
      <c r="B2948" s="258" t="s">
        <v>4419</v>
      </c>
      <c r="C2948" s="258" t="s">
        <v>4389</v>
      </c>
      <c r="D2948" s="258" t="s">
        <v>2033</v>
      </c>
      <c r="E2948" s="258">
        <v>2</v>
      </c>
      <c r="F2948" s="258" t="s">
        <v>2019</v>
      </c>
      <c r="G2948" s="258" t="s">
        <v>33</v>
      </c>
      <c r="H2948" s="258">
        <v>2</v>
      </c>
      <c r="I2948" s="258" t="s">
        <v>17</v>
      </c>
      <c r="J2948" s="258" t="s">
        <v>17</v>
      </c>
      <c r="K2948" s="258" t="s">
        <v>5574</v>
      </c>
      <c r="L2948" s="259">
        <v>45250</v>
      </c>
      <c r="M2948" s="258" t="s">
        <v>20</v>
      </c>
    </row>
    <row r="2949" spans="1:13" x14ac:dyDescent="0.25">
      <c r="A2949" s="260" t="s">
        <v>4418</v>
      </c>
      <c r="B2949" s="260" t="s">
        <v>4419</v>
      </c>
      <c r="C2949" s="260" t="s">
        <v>4389</v>
      </c>
      <c r="D2949" s="260" t="s">
        <v>2035</v>
      </c>
      <c r="E2949" s="260">
        <v>3</v>
      </c>
      <c r="F2949" s="260" t="s">
        <v>2019</v>
      </c>
      <c r="G2949" s="260" t="s">
        <v>33</v>
      </c>
      <c r="H2949" s="260">
        <v>2</v>
      </c>
      <c r="I2949" s="260" t="s">
        <v>17</v>
      </c>
      <c r="J2949" s="260" t="s">
        <v>17</v>
      </c>
      <c r="K2949" s="260" t="s">
        <v>5575</v>
      </c>
      <c r="L2949" s="261">
        <v>45250</v>
      </c>
      <c r="M2949" s="260" t="s">
        <v>20</v>
      </c>
    </row>
    <row r="2950" spans="1:13" x14ac:dyDescent="0.25">
      <c r="A2950" s="258" t="s">
        <v>4387</v>
      </c>
      <c r="B2950" s="258" t="s">
        <v>4388</v>
      </c>
      <c r="C2950" s="258" t="s">
        <v>4389</v>
      </c>
      <c r="D2950" s="258" t="s">
        <v>2018</v>
      </c>
      <c r="E2950" s="258">
        <v>0</v>
      </c>
      <c r="F2950" s="258" t="s">
        <v>2019</v>
      </c>
      <c r="G2950" s="258" t="s">
        <v>33</v>
      </c>
      <c r="H2950" s="258">
        <v>2</v>
      </c>
      <c r="I2950" s="258" t="s">
        <v>17</v>
      </c>
      <c r="J2950" s="258" t="s">
        <v>17</v>
      </c>
      <c r="K2950" s="258" t="s">
        <v>5576</v>
      </c>
      <c r="L2950" s="259">
        <v>45250</v>
      </c>
      <c r="M2950" s="258" t="s">
        <v>20</v>
      </c>
    </row>
    <row r="2951" spans="1:13" x14ac:dyDescent="0.25">
      <c r="A2951" s="260" t="s">
        <v>4387</v>
      </c>
      <c r="B2951" s="260" t="s">
        <v>4388</v>
      </c>
      <c r="C2951" s="260" t="s">
        <v>4389</v>
      </c>
      <c r="D2951" s="260" t="s">
        <v>2021</v>
      </c>
      <c r="E2951" s="260">
        <v>0</v>
      </c>
      <c r="F2951" s="260" t="s">
        <v>2019</v>
      </c>
      <c r="G2951" s="260" t="s">
        <v>33</v>
      </c>
      <c r="H2951" s="260">
        <v>2</v>
      </c>
      <c r="I2951" s="260" t="s">
        <v>17</v>
      </c>
      <c r="J2951" s="260" t="s">
        <v>17</v>
      </c>
      <c r="K2951" s="260" t="s">
        <v>5577</v>
      </c>
      <c r="L2951" s="261">
        <v>45250</v>
      </c>
      <c r="M2951" s="260" t="s">
        <v>20</v>
      </c>
    </row>
    <row r="2952" spans="1:13" x14ac:dyDescent="0.25">
      <c r="A2952" s="258" t="s">
        <v>4387</v>
      </c>
      <c r="B2952" s="258" t="s">
        <v>4388</v>
      </c>
      <c r="C2952" s="258" t="s">
        <v>4389</v>
      </c>
      <c r="D2952" s="258" t="s">
        <v>2023</v>
      </c>
      <c r="E2952" s="258">
        <v>1</v>
      </c>
      <c r="F2952" s="258" t="s">
        <v>2019</v>
      </c>
      <c r="G2952" s="258" t="s">
        <v>33</v>
      </c>
      <c r="H2952" s="258">
        <v>2</v>
      </c>
      <c r="I2952" s="258" t="s">
        <v>17</v>
      </c>
      <c r="J2952" s="258" t="s">
        <v>17</v>
      </c>
      <c r="K2952" s="258" t="s">
        <v>5578</v>
      </c>
      <c r="L2952" s="259">
        <v>45250</v>
      </c>
      <c r="M2952" s="258" t="s">
        <v>20</v>
      </c>
    </row>
    <row r="2953" spans="1:13" x14ac:dyDescent="0.25">
      <c r="A2953" s="260" t="s">
        <v>4387</v>
      </c>
      <c r="B2953" s="260" t="s">
        <v>4388</v>
      </c>
      <c r="C2953" s="260" t="s">
        <v>4389</v>
      </c>
      <c r="D2953" s="260" t="s">
        <v>2025</v>
      </c>
      <c r="E2953" s="260">
        <v>1</v>
      </c>
      <c r="F2953" s="260" t="s">
        <v>2019</v>
      </c>
      <c r="G2953" s="260" t="s">
        <v>33</v>
      </c>
      <c r="H2953" s="260">
        <v>2</v>
      </c>
      <c r="I2953" s="260" t="s">
        <v>17</v>
      </c>
      <c r="J2953" s="260" t="s">
        <v>17</v>
      </c>
      <c r="K2953" s="260" t="s">
        <v>5579</v>
      </c>
      <c r="L2953" s="261">
        <v>45250</v>
      </c>
      <c r="M2953" s="260" t="s">
        <v>20</v>
      </c>
    </row>
    <row r="2954" spans="1:13" x14ac:dyDescent="0.25">
      <c r="A2954" s="258" t="s">
        <v>4387</v>
      </c>
      <c r="B2954" s="258" t="s">
        <v>4388</v>
      </c>
      <c r="C2954" s="258" t="s">
        <v>4389</v>
      </c>
      <c r="D2954" s="258" t="s">
        <v>2027</v>
      </c>
      <c r="E2954" s="258">
        <v>3</v>
      </c>
      <c r="F2954" s="258" t="s">
        <v>2019</v>
      </c>
      <c r="G2954" s="258" t="s">
        <v>33</v>
      </c>
      <c r="H2954" s="258">
        <v>2</v>
      </c>
      <c r="I2954" s="258" t="s">
        <v>17</v>
      </c>
      <c r="J2954" s="258" t="s">
        <v>17</v>
      </c>
      <c r="K2954" s="258" t="s">
        <v>5580</v>
      </c>
      <c r="L2954" s="259">
        <v>45250</v>
      </c>
      <c r="M2954" s="258" t="s">
        <v>20</v>
      </c>
    </row>
    <row r="2955" spans="1:13" x14ac:dyDescent="0.25">
      <c r="A2955" s="260" t="s">
        <v>4387</v>
      </c>
      <c r="B2955" s="260" t="s">
        <v>4388</v>
      </c>
      <c r="C2955" s="260" t="s">
        <v>4389</v>
      </c>
      <c r="D2955" s="260" t="s">
        <v>2029</v>
      </c>
      <c r="E2955" s="260">
        <v>3</v>
      </c>
      <c r="F2955" s="260" t="s">
        <v>2019</v>
      </c>
      <c r="G2955" s="260" t="s">
        <v>33</v>
      </c>
      <c r="H2955" s="260">
        <v>2</v>
      </c>
      <c r="I2955" s="260" t="s">
        <v>17</v>
      </c>
      <c r="J2955" s="260" t="s">
        <v>17</v>
      </c>
      <c r="K2955" s="260" t="s">
        <v>5581</v>
      </c>
      <c r="L2955" s="261">
        <v>45250</v>
      </c>
      <c r="M2955" s="260" t="s">
        <v>20</v>
      </c>
    </row>
    <row r="2956" spans="1:13" x14ac:dyDescent="0.25">
      <c r="A2956" s="258" t="s">
        <v>4387</v>
      </c>
      <c r="B2956" s="258" t="s">
        <v>4388</v>
      </c>
      <c r="C2956" s="258" t="s">
        <v>4389</v>
      </c>
      <c r="D2956" s="258" t="s">
        <v>2031</v>
      </c>
      <c r="E2956" s="258">
        <v>2</v>
      </c>
      <c r="F2956" s="258" t="s">
        <v>2019</v>
      </c>
      <c r="G2956" s="258" t="s">
        <v>33</v>
      </c>
      <c r="H2956" s="258">
        <v>2</v>
      </c>
      <c r="I2956" s="258" t="s">
        <v>17</v>
      </c>
      <c r="J2956" s="258" t="s">
        <v>17</v>
      </c>
      <c r="K2956" s="258" t="s">
        <v>5582</v>
      </c>
      <c r="L2956" s="259">
        <v>45250</v>
      </c>
      <c r="M2956" s="258" t="s">
        <v>20</v>
      </c>
    </row>
    <row r="2957" spans="1:13" x14ac:dyDescent="0.25">
      <c r="A2957" s="260" t="s">
        <v>4387</v>
      </c>
      <c r="B2957" s="260" t="s">
        <v>4388</v>
      </c>
      <c r="C2957" s="260" t="s">
        <v>4389</v>
      </c>
      <c r="D2957" s="260" t="s">
        <v>2033</v>
      </c>
      <c r="E2957" s="260">
        <v>0</v>
      </c>
      <c r="F2957" s="260" t="s">
        <v>2019</v>
      </c>
      <c r="G2957" s="260" t="s">
        <v>33</v>
      </c>
      <c r="H2957" s="260">
        <v>2</v>
      </c>
      <c r="I2957" s="260" t="s">
        <v>17</v>
      </c>
      <c r="J2957" s="260" t="s">
        <v>17</v>
      </c>
      <c r="K2957" s="260" t="s">
        <v>5583</v>
      </c>
      <c r="L2957" s="261">
        <v>45250</v>
      </c>
      <c r="M2957" s="260" t="s">
        <v>20</v>
      </c>
    </row>
    <row r="2958" spans="1:13" x14ac:dyDescent="0.25">
      <c r="A2958" s="258" t="s">
        <v>4387</v>
      </c>
      <c r="B2958" s="258" t="s">
        <v>4388</v>
      </c>
      <c r="C2958" s="258" t="s">
        <v>4389</v>
      </c>
      <c r="D2958" s="258" t="s">
        <v>2035</v>
      </c>
      <c r="E2958" s="258">
        <v>0</v>
      </c>
      <c r="F2958" s="258" t="s">
        <v>2019</v>
      </c>
      <c r="G2958" s="258" t="s">
        <v>33</v>
      </c>
      <c r="H2958" s="258">
        <v>2</v>
      </c>
      <c r="I2958" s="258" t="s">
        <v>17</v>
      </c>
      <c r="J2958" s="258" t="s">
        <v>17</v>
      </c>
      <c r="K2958" s="258" t="s">
        <v>5584</v>
      </c>
      <c r="L2958" s="259">
        <v>45250</v>
      </c>
      <c r="M2958" s="258" t="s">
        <v>20</v>
      </c>
    </row>
    <row r="2959" spans="1:13" x14ac:dyDescent="0.25">
      <c r="A2959" s="260" t="s">
        <v>359</v>
      </c>
      <c r="B2959" s="260" t="s">
        <v>360</v>
      </c>
      <c r="C2959" s="260" t="s">
        <v>361</v>
      </c>
      <c r="D2959" s="260" t="s">
        <v>2018</v>
      </c>
      <c r="E2959" s="260">
        <v>2</v>
      </c>
      <c r="F2959" s="260" t="s">
        <v>2019</v>
      </c>
      <c r="G2959" s="260" t="s">
        <v>33</v>
      </c>
      <c r="H2959" s="260">
        <v>2</v>
      </c>
      <c r="I2959" s="260" t="s">
        <v>17</v>
      </c>
      <c r="J2959" s="260" t="s">
        <v>17</v>
      </c>
      <c r="K2959" s="260" t="s">
        <v>5585</v>
      </c>
      <c r="L2959" s="261">
        <v>45250</v>
      </c>
      <c r="M2959" s="260" t="s">
        <v>20</v>
      </c>
    </row>
    <row r="2960" spans="1:13" x14ac:dyDescent="0.25">
      <c r="A2960" s="258" t="s">
        <v>359</v>
      </c>
      <c r="B2960" s="258" t="s">
        <v>360</v>
      </c>
      <c r="C2960" s="258" t="s">
        <v>361</v>
      </c>
      <c r="D2960" s="258" t="s">
        <v>2021</v>
      </c>
      <c r="E2960" s="258">
        <v>2</v>
      </c>
      <c r="F2960" s="258" t="s">
        <v>2019</v>
      </c>
      <c r="G2960" s="258" t="s">
        <v>33</v>
      </c>
      <c r="H2960" s="258">
        <v>2</v>
      </c>
      <c r="I2960" s="258" t="s">
        <v>17</v>
      </c>
      <c r="J2960" s="258" t="s">
        <v>17</v>
      </c>
      <c r="K2960" s="258" t="s">
        <v>5586</v>
      </c>
      <c r="L2960" s="259">
        <v>45250</v>
      </c>
      <c r="M2960" s="258" t="s">
        <v>20</v>
      </c>
    </row>
    <row r="2961" spans="1:13" x14ac:dyDescent="0.25">
      <c r="A2961" s="260" t="s">
        <v>359</v>
      </c>
      <c r="B2961" s="260" t="s">
        <v>360</v>
      </c>
      <c r="C2961" s="260" t="s">
        <v>361</v>
      </c>
      <c r="D2961" s="260" t="s">
        <v>2023</v>
      </c>
      <c r="E2961" s="260">
        <v>3</v>
      </c>
      <c r="F2961" s="260" t="s">
        <v>2019</v>
      </c>
      <c r="G2961" s="260" t="s">
        <v>33</v>
      </c>
      <c r="H2961" s="260">
        <v>2</v>
      </c>
      <c r="I2961" s="260" t="s">
        <v>17</v>
      </c>
      <c r="J2961" s="260" t="s">
        <v>17</v>
      </c>
      <c r="K2961" s="260" t="s">
        <v>5587</v>
      </c>
      <c r="L2961" s="261">
        <v>45250</v>
      </c>
      <c r="M2961" s="260" t="s">
        <v>20</v>
      </c>
    </row>
    <row r="2962" spans="1:13" x14ac:dyDescent="0.25">
      <c r="A2962" s="258" t="s">
        <v>359</v>
      </c>
      <c r="B2962" s="258" t="s">
        <v>360</v>
      </c>
      <c r="C2962" s="258" t="s">
        <v>361</v>
      </c>
      <c r="D2962" s="258" t="s">
        <v>2025</v>
      </c>
      <c r="E2962" s="258">
        <v>3</v>
      </c>
      <c r="F2962" s="258" t="s">
        <v>2019</v>
      </c>
      <c r="G2962" s="258" t="s">
        <v>33</v>
      </c>
      <c r="H2962" s="258">
        <v>2</v>
      </c>
      <c r="I2962" s="258" t="s">
        <v>17</v>
      </c>
      <c r="J2962" s="258" t="s">
        <v>17</v>
      </c>
      <c r="K2962" s="258" t="s">
        <v>5588</v>
      </c>
      <c r="L2962" s="259">
        <v>45250</v>
      </c>
      <c r="M2962" s="258" t="s">
        <v>20</v>
      </c>
    </row>
    <row r="2963" spans="1:13" x14ac:dyDescent="0.25">
      <c r="A2963" s="260" t="s">
        <v>359</v>
      </c>
      <c r="B2963" s="260" t="s">
        <v>360</v>
      </c>
      <c r="C2963" s="260" t="s">
        <v>361</v>
      </c>
      <c r="D2963" s="260" t="s">
        <v>2027</v>
      </c>
      <c r="E2963" s="260">
        <v>3</v>
      </c>
      <c r="F2963" s="260" t="s">
        <v>2019</v>
      </c>
      <c r="G2963" s="260" t="s">
        <v>33</v>
      </c>
      <c r="H2963" s="260">
        <v>2</v>
      </c>
      <c r="I2963" s="260" t="s">
        <v>17</v>
      </c>
      <c r="J2963" s="260" t="s">
        <v>17</v>
      </c>
      <c r="K2963" s="260" t="s">
        <v>5589</v>
      </c>
      <c r="L2963" s="261">
        <v>45250</v>
      </c>
      <c r="M2963" s="260" t="s">
        <v>20</v>
      </c>
    </row>
    <row r="2964" spans="1:13" x14ac:dyDescent="0.25">
      <c r="A2964" s="258" t="s">
        <v>359</v>
      </c>
      <c r="B2964" s="258" t="s">
        <v>360</v>
      </c>
      <c r="C2964" s="258" t="s">
        <v>361</v>
      </c>
      <c r="D2964" s="258" t="s">
        <v>2029</v>
      </c>
      <c r="E2964" s="258">
        <v>1</v>
      </c>
      <c r="F2964" s="258" t="s">
        <v>2019</v>
      </c>
      <c r="G2964" s="258" t="s">
        <v>33</v>
      </c>
      <c r="H2964" s="258">
        <v>2</v>
      </c>
      <c r="I2964" s="258" t="s">
        <v>17</v>
      </c>
      <c r="J2964" s="258" t="s">
        <v>17</v>
      </c>
      <c r="K2964" s="258" t="s">
        <v>5590</v>
      </c>
      <c r="L2964" s="259">
        <v>45250</v>
      </c>
      <c r="M2964" s="258" t="s">
        <v>20</v>
      </c>
    </row>
    <row r="2965" spans="1:13" x14ac:dyDescent="0.25">
      <c r="A2965" s="260" t="s">
        <v>359</v>
      </c>
      <c r="B2965" s="260" t="s">
        <v>360</v>
      </c>
      <c r="C2965" s="260" t="s">
        <v>361</v>
      </c>
      <c r="D2965" s="260" t="s">
        <v>2031</v>
      </c>
      <c r="E2965" s="260">
        <v>2</v>
      </c>
      <c r="F2965" s="260" t="s">
        <v>2019</v>
      </c>
      <c r="G2965" s="260" t="s">
        <v>33</v>
      </c>
      <c r="H2965" s="260">
        <v>2</v>
      </c>
      <c r="I2965" s="260" t="s">
        <v>17</v>
      </c>
      <c r="J2965" s="260" t="s">
        <v>17</v>
      </c>
      <c r="K2965" s="260" t="s">
        <v>5591</v>
      </c>
      <c r="L2965" s="261">
        <v>45250</v>
      </c>
      <c r="M2965" s="260" t="s">
        <v>20</v>
      </c>
    </row>
    <row r="2966" spans="1:13" x14ac:dyDescent="0.25">
      <c r="A2966" s="258" t="s">
        <v>359</v>
      </c>
      <c r="B2966" s="258" t="s">
        <v>360</v>
      </c>
      <c r="C2966" s="258" t="s">
        <v>361</v>
      </c>
      <c r="D2966" s="258" t="s">
        <v>2033</v>
      </c>
      <c r="E2966" s="258">
        <v>3</v>
      </c>
      <c r="F2966" s="258" t="s">
        <v>2019</v>
      </c>
      <c r="G2966" s="258" t="s">
        <v>33</v>
      </c>
      <c r="H2966" s="258">
        <v>2</v>
      </c>
      <c r="I2966" s="258" t="s">
        <v>17</v>
      </c>
      <c r="J2966" s="258" t="s">
        <v>17</v>
      </c>
      <c r="K2966" s="258" t="s">
        <v>5592</v>
      </c>
      <c r="L2966" s="259">
        <v>45250</v>
      </c>
      <c r="M2966" s="258" t="s">
        <v>20</v>
      </c>
    </row>
    <row r="2967" spans="1:13" x14ac:dyDescent="0.25">
      <c r="A2967" s="260" t="s">
        <v>359</v>
      </c>
      <c r="B2967" s="260" t="s">
        <v>360</v>
      </c>
      <c r="C2967" s="260" t="s">
        <v>361</v>
      </c>
      <c r="D2967" s="260" t="s">
        <v>2035</v>
      </c>
      <c r="E2967" s="260">
        <v>3</v>
      </c>
      <c r="F2967" s="260" t="s">
        <v>2019</v>
      </c>
      <c r="G2967" s="260" t="s">
        <v>33</v>
      </c>
      <c r="H2967" s="260">
        <v>2</v>
      </c>
      <c r="I2967" s="260" t="s">
        <v>17</v>
      </c>
      <c r="J2967" s="260" t="s">
        <v>17</v>
      </c>
      <c r="K2967" s="260" t="s">
        <v>5593</v>
      </c>
      <c r="L2967" s="261">
        <v>45250</v>
      </c>
      <c r="M2967" s="260" t="s">
        <v>20</v>
      </c>
    </row>
    <row r="2968" spans="1:13" x14ac:dyDescent="0.25">
      <c r="A2968" s="258" t="s">
        <v>772</v>
      </c>
      <c r="B2968" s="258" t="s">
        <v>773</v>
      </c>
      <c r="C2968" s="258" t="s">
        <v>361</v>
      </c>
      <c r="D2968" s="258" t="s">
        <v>2018</v>
      </c>
      <c r="E2968" s="258">
        <v>1</v>
      </c>
      <c r="F2968" s="258" t="s">
        <v>2019</v>
      </c>
      <c r="G2968" s="258" t="s">
        <v>33</v>
      </c>
      <c r="H2968" s="258">
        <v>2</v>
      </c>
      <c r="I2968" s="258" t="s">
        <v>17</v>
      </c>
      <c r="J2968" s="258" t="s">
        <v>17</v>
      </c>
      <c r="K2968" s="258" t="s">
        <v>5594</v>
      </c>
      <c r="L2968" s="259">
        <v>45250</v>
      </c>
      <c r="M2968" s="258" t="s">
        <v>20</v>
      </c>
    </row>
    <row r="2969" spans="1:13" x14ac:dyDescent="0.25">
      <c r="A2969" s="260" t="s">
        <v>772</v>
      </c>
      <c r="B2969" s="260" t="s">
        <v>773</v>
      </c>
      <c r="C2969" s="260" t="s">
        <v>361</v>
      </c>
      <c r="D2969" s="260" t="s">
        <v>2021</v>
      </c>
      <c r="E2969" s="260">
        <v>2</v>
      </c>
      <c r="F2969" s="260" t="s">
        <v>2019</v>
      </c>
      <c r="G2969" s="260" t="s">
        <v>33</v>
      </c>
      <c r="H2969" s="260">
        <v>2</v>
      </c>
      <c r="I2969" s="260" t="s">
        <v>17</v>
      </c>
      <c r="J2969" s="260" t="s">
        <v>17</v>
      </c>
      <c r="K2969" s="260" t="s">
        <v>5595</v>
      </c>
      <c r="L2969" s="261">
        <v>45250</v>
      </c>
      <c r="M2969" s="260" t="s">
        <v>20</v>
      </c>
    </row>
    <row r="2970" spans="1:13" x14ac:dyDescent="0.25">
      <c r="A2970" s="258" t="s">
        <v>772</v>
      </c>
      <c r="B2970" s="258" t="s">
        <v>773</v>
      </c>
      <c r="C2970" s="258" t="s">
        <v>361</v>
      </c>
      <c r="D2970" s="258" t="s">
        <v>2023</v>
      </c>
      <c r="E2970" s="258">
        <v>3</v>
      </c>
      <c r="F2970" s="258" t="s">
        <v>2019</v>
      </c>
      <c r="G2970" s="258" t="s">
        <v>33</v>
      </c>
      <c r="H2970" s="258">
        <v>2</v>
      </c>
      <c r="I2970" s="258" t="s">
        <v>17</v>
      </c>
      <c r="J2970" s="258" t="s">
        <v>17</v>
      </c>
      <c r="K2970" s="258" t="s">
        <v>5596</v>
      </c>
      <c r="L2970" s="259">
        <v>45250</v>
      </c>
      <c r="M2970" s="258" t="s">
        <v>20</v>
      </c>
    </row>
    <row r="2971" spans="1:13" x14ac:dyDescent="0.25">
      <c r="A2971" s="260" t="s">
        <v>772</v>
      </c>
      <c r="B2971" s="260" t="s">
        <v>773</v>
      </c>
      <c r="C2971" s="260" t="s">
        <v>361</v>
      </c>
      <c r="D2971" s="260" t="s">
        <v>2025</v>
      </c>
      <c r="E2971" s="260">
        <v>3</v>
      </c>
      <c r="F2971" s="260" t="s">
        <v>2019</v>
      </c>
      <c r="G2971" s="260" t="s">
        <v>33</v>
      </c>
      <c r="H2971" s="260">
        <v>2</v>
      </c>
      <c r="I2971" s="260" t="s">
        <v>17</v>
      </c>
      <c r="J2971" s="260" t="s">
        <v>17</v>
      </c>
      <c r="K2971" s="260" t="s">
        <v>5597</v>
      </c>
      <c r="L2971" s="261">
        <v>45250</v>
      </c>
      <c r="M2971" s="260" t="s">
        <v>20</v>
      </c>
    </row>
    <row r="2972" spans="1:13" x14ac:dyDescent="0.25">
      <c r="A2972" s="258" t="s">
        <v>772</v>
      </c>
      <c r="B2972" s="258" t="s">
        <v>773</v>
      </c>
      <c r="C2972" s="258" t="s">
        <v>361</v>
      </c>
      <c r="D2972" s="258" t="s">
        <v>2027</v>
      </c>
      <c r="E2972" s="258">
        <v>3</v>
      </c>
      <c r="F2972" s="258" t="s">
        <v>2019</v>
      </c>
      <c r="G2972" s="258" t="s">
        <v>33</v>
      </c>
      <c r="H2972" s="258">
        <v>2</v>
      </c>
      <c r="I2972" s="258" t="s">
        <v>17</v>
      </c>
      <c r="J2972" s="258" t="s">
        <v>17</v>
      </c>
      <c r="K2972" s="258" t="s">
        <v>5598</v>
      </c>
      <c r="L2972" s="259">
        <v>45250</v>
      </c>
      <c r="M2972" s="258" t="s">
        <v>20</v>
      </c>
    </row>
    <row r="2973" spans="1:13" x14ac:dyDescent="0.25">
      <c r="A2973" s="260" t="s">
        <v>772</v>
      </c>
      <c r="B2973" s="260" t="s">
        <v>773</v>
      </c>
      <c r="C2973" s="260" t="s">
        <v>361</v>
      </c>
      <c r="D2973" s="260" t="s">
        <v>2029</v>
      </c>
      <c r="E2973" s="260">
        <v>1</v>
      </c>
      <c r="F2973" s="260" t="s">
        <v>2019</v>
      </c>
      <c r="G2973" s="260" t="s">
        <v>33</v>
      </c>
      <c r="H2973" s="260">
        <v>2</v>
      </c>
      <c r="I2973" s="260" t="s">
        <v>17</v>
      </c>
      <c r="J2973" s="260" t="s">
        <v>17</v>
      </c>
      <c r="K2973" s="260" t="s">
        <v>5599</v>
      </c>
      <c r="L2973" s="261">
        <v>45250</v>
      </c>
      <c r="M2973" s="260" t="s">
        <v>20</v>
      </c>
    </row>
    <row r="2974" spans="1:13" x14ac:dyDescent="0.25">
      <c r="A2974" s="258" t="s">
        <v>772</v>
      </c>
      <c r="B2974" s="258" t="s">
        <v>773</v>
      </c>
      <c r="C2974" s="258" t="s">
        <v>361</v>
      </c>
      <c r="D2974" s="258" t="s">
        <v>2031</v>
      </c>
      <c r="E2974" s="258">
        <v>2</v>
      </c>
      <c r="F2974" s="258" t="s">
        <v>2019</v>
      </c>
      <c r="G2974" s="258" t="s">
        <v>33</v>
      </c>
      <c r="H2974" s="258">
        <v>2</v>
      </c>
      <c r="I2974" s="258" t="s">
        <v>17</v>
      </c>
      <c r="J2974" s="258" t="s">
        <v>17</v>
      </c>
      <c r="K2974" s="258" t="s">
        <v>5600</v>
      </c>
      <c r="L2974" s="259">
        <v>45250</v>
      </c>
      <c r="M2974" s="258" t="s">
        <v>20</v>
      </c>
    </row>
    <row r="2975" spans="1:13" x14ac:dyDescent="0.25">
      <c r="A2975" s="260" t="s">
        <v>772</v>
      </c>
      <c r="B2975" s="260" t="s">
        <v>773</v>
      </c>
      <c r="C2975" s="260" t="s">
        <v>361</v>
      </c>
      <c r="D2975" s="260" t="s">
        <v>2033</v>
      </c>
      <c r="E2975" s="260">
        <v>3</v>
      </c>
      <c r="F2975" s="260" t="s">
        <v>2019</v>
      </c>
      <c r="G2975" s="260" t="s">
        <v>33</v>
      </c>
      <c r="H2975" s="260">
        <v>2</v>
      </c>
      <c r="I2975" s="260" t="s">
        <v>17</v>
      </c>
      <c r="J2975" s="260" t="s">
        <v>17</v>
      </c>
      <c r="K2975" s="260" t="s">
        <v>5601</v>
      </c>
      <c r="L2975" s="261">
        <v>45250</v>
      </c>
      <c r="M2975" s="260" t="s">
        <v>20</v>
      </c>
    </row>
    <row r="2976" spans="1:13" x14ac:dyDescent="0.25">
      <c r="A2976" s="258" t="s">
        <v>772</v>
      </c>
      <c r="B2976" s="258" t="s">
        <v>773</v>
      </c>
      <c r="C2976" s="258" t="s">
        <v>361</v>
      </c>
      <c r="D2976" s="258" t="s">
        <v>2035</v>
      </c>
      <c r="E2976" s="258">
        <v>3</v>
      </c>
      <c r="F2976" s="258" t="s">
        <v>2019</v>
      </c>
      <c r="G2976" s="258" t="s">
        <v>33</v>
      </c>
      <c r="H2976" s="258">
        <v>2</v>
      </c>
      <c r="I2976" s="258" t="s">
        <v>17</v>
      </c>
      <c r="J2976" s="258" t="s">
        <v>17</v>
      </c>
      <c r="K2976" s="258" t="s">
        <v>5602</v>
      </c>
      <c r="L2976" s="259">
        <v>45250</v>
      </c>
      <c r="M2976" s="258" t="s">
        <v>20</v>
      </c>
    </row>
    <row r="2977" spans="1:13" x14ac:dyDescent="0.25">
      <c r="A2977" s="260" t="s">
        <v>42</v>
      </c>
      <c r="B2977" s="260" t="s">
        <v>43</v>
      </c>
      <c r="C2977" s="260" t="s">
        <v>44</v>
      </c>
      <c r="D2977" s="260" t="s">
        <v>769</v>
      </c>
      <c r="E2977" s="260">
        <v>34152</v>
      </c>
      <c r="F2977" s="260" t="s">
        <v>5603</v>
      </c>
      <c r="G2977" s="260" t="s">
        <v>1219</v>
      </c>
      <c r="H2977" s="260">
        <v>2</v>
      </c>
      <c r="I2977" s="260" t="s">
        <v>5604</v>
      </c>
      <c r="J2977" s="260" t="s">
        <v>5605</v>
      </c>
      <c r="K2977" s="260" t="s">
        <v>5606</v>
      </c>
      <c r="L2977" s="261">
        <v>45251</v>
      </c>
      <c r="M2977" s="260" t="s">
        <v>526</v>
      </c>
    </row>
    <row r="2978" spans="1:13" x14ac:dyDescent="0.25">
      <c r="A2978" s="258" t="s">
        <v>42</v>
      </c>
      <c r="B2978" s="258" t="s">
        <v>43</v>
      </c>
      <c r="C2978" s="258" t="s">
        <v>44</v>
      </c>
      <c r="D2978" s="258" t="s">
        <v>854</v>
      </c>
      <c r="E2978" s="258">
        <v>7</v>
      </c>
      <c r="F2978" s="258" t="s">
        <v>4523</v>
      </c>
      <c r="G2978" s="258" t="s">
        <v>22</v>
      </c>
      <c r="H2978" s="258">
        <v>3</v>
      </c>
      <c r="I2978" s="258" t="s">
        <v>5607</v>
      </c>
      <c r="J2978" s="258" t="s">
        <v>1488</v>
      </c>
      <c r="K2978" s="258" t="s">
        <v>5608</v>
      </c>
      <c r="L2978" s="259">
        <v>45251</v>
      </c>
      <c r="M2978" s="258" t="s">
        <v>526</v>
      </c>
    </row>
    <row r="2979" spans="1:13" x14ac:dyDescent="0.25">
      <c r="A2979" s="260" t="s">
        <v>42</v>
      </c>
      <c r="B2979" s="260" t="s">
        <v>43</v>
      </c>
      <c r="C2979" s="260" t="s">
        <v>44</v>
      </c>
      <c r="D2979" s="260" t="s">
        <v>937</v>
      </c>
      <c r="E2979" s="260">
        <v>7</v>
      </c>
      <c r="F2979" s="260" t="s">
        <v>4523</v>
      </c>
      <c r="G2979" s="260" t="s">
        <v>22</v>
      </c>
      <c r="H2979" s="260">
        <v>3</v>
      </c>
      <c r="I2979" s="260" t="s">
        <v>5607</v>
      </c>
      <c r="J2979" s="260" t="s">
        <v>1488</v>
      </c>
      <c r="K2979" s="260" t="s">
        <v>5609</v>
      </c>
      <c r="L2979" s="261">
        <v>45251</v>
      </c>
      <c r="M2979" s="260" t="s">
        <v>526</v>
      </c>
    </row>
    <row r="2980" spans="1:13" x14ac:dyDescent="0.25">
      <c r="A2980" s="258" t="s">
        <v>123</v>
      </c>
      <c r="B2980" s="258" t="s">
        <v>124</v>
      </c>
      <c r="C2980" s="258" t="s">
        <v>125</v>
      </c>
      <c r="D2980" s="258" t="s">
        <v>854</v>
      </c>
      <c r="E2980" s="258">
        <v>1258</v>
      </c>
      <c r="F2980" s="258" t="s">
        <v>5610</v>
      </c>
      <c r="G2980" s="258" t="s">
        <v>1219</v>
      </c>
      <c r="H2980" s="258">
        <v>2</v>
      </c>
      <c r="I2980" s="258" t="s">
        <v>5607</v>
      </c>
      <c r="J2980" s="258" t="s">
        <v>5611</v>
      </c>
      <c r="K2980" s="258" t="s">
        <v>5612</v>
      </c>
      <c r="L2980" s="259">
        <v>45251</v>
      </c>
      <c r="M2980" s="258" t="s">
        <v>526</v>
      </c>
    </row>
    <row r="2981" spans="1:13" x14ac:dyDescent="0.25">
      <c r="A2981" s="260" t="s">
        <v>123</v>
      </c>
      <c r="B2981" s="260" t="s">
        <v>124</v>
      </c>
      <c r="C2981" s="260" t="s">
        <v>125</v>
      </c>
      <c r="D2981" s="260" t="s">
        <v>937</v>
      </c>
      <c r="E2981" s="260">
        <v>1258</v>
      </c>
      <c r="F2981" s="260" t="s">
        <v>5610</v>
      </c>
      <c r="G2981" s="260" t="s">
        <v>1219</v>
      </c>
      <c r="H2981" s="260">
        <v>2</v>
      </c>
      <c r="I2981" s="260" t="s">
        <v>5607</v>
      </c>
      <c r="J2981" s="260" t="s">
        <v>5611</v>
      </c>
      <c r="K2981" s="260" t="s">
        <v>5613</v>
      </c>
      <c r="L2981" s="261">
        <v>45251</v>
      </c>
      <c r="M2981" s="260" t="s">
        <v>526</v>
      </c>
    </row>
    <row r="2982" spans="1:13" x14ac:dyDescent="0.25">
      <c r="A2982" s="258" t="s">
        <v>1210</v>
      </c>
      <c r="B2982" s="258" t="s">
        <v>1211</v>
      </c>
      <c r="C2982" s="258" t="s">
        <v>125</v>
      </c>
      <c r="D2982" s="258" t="s">
        <v>937</v>
      </c>
      <c r="E2982" s="258">
        <v>1258</v>
      </c>
      <c r="F2982" s="258" t="s">
        <v>5610</v>
      </c>
      <c r="G2982" s="258" t="s">
        <v>1219</v>
      </c>
      <c r="H2982" s="258">
        <v>2</v>
      </c>
      <c r="I2982" s="258" t="s">
        <v>5607</v>
      </c>
      <c r="J2982" s="258" t="s">
        <v>5611</v>
      </c>
      <c r="K2982" s="258" t="s">
        <v>5614</v>
      </c>
      <c r="L2982" s="259">
        <v>45251</v>
      </c>
      <c r="M2982" s="258" t="s">
        <v>526</v>
      </c>
    </row>
    <row r="2983" spans="1:13" x14ac:dyDescent="0.25">
      <c r="A2983" s="260" t="s">
        <v>476</v>
      </c>
      <c r="B2983" s="260" t="s">
        <v>477</v>
      </c>
      <c r="C2983" s="260" t="s">
        <v>125</v>
      </c>
      <c r="D2983" s="260" t="s">
        <v>854</v>
      </c>
      <c r="E2983" s="260">
        <v>3</v>
      </c>
      <c r="F2983" s="260" t="s">
        <v>5610</v>
      </c>
      <c r="G2983" s="260" t="s">
        <v>22</v>
      </c>
      <c r="H2983" s="260">
        <v>3</v>
      </c>
      <c r="I2983" s="260" t="s">
        <v>5607</v>
      </c>
      <c r="J2983" s="260" t="s">
        <v>5615</v>
      </c>
      <c r="K2983" s="260" t="s">
        <v>5616</v>
      </c>
      <c r="L2983" s="261">
        <v>45251</v>
      </c>
      <c r="M2983" s="260" t="s">
        <v>526</v>
      </c>
    </row>
    <row r="2984" spans="1:13" x14ac:dyDescent="0.25">
      <c r="A2984" s="258" t="s">
        <v>476</v>
      </c>
      <c r="B2984" s="258" t="s">
        <v>477</v>
      </c>
      <c r="C2984" s="258" t="s">
        <v>125</v>
      </c>
      <c r="D2984" s="258" t="s">
        <v>937</v>
      </c>
      <c r="E2984" s="258">
        <v>1258</v>
      </c>
      <c r="F2984" s="258" t="s">
        <v>5610</v>
      </c>
      <c r="G2984" s="258" t="s">
        <v>1219</v>
      </c>
      <c r="H2984" s="258">
        <v>2</v>
      </c>
      <c r="I2984" s="258" t="s">
        <v>5607</v>
      </c>
      <c r="J2984" s="258" t="s">
        <v>5611</v>
      </c>
      <c r="K2984" s="258" t="s">
        <v>5617</v>
      </c>
      <c r="L2984" s="259">
        <v>45251</v>
      </c>
      <c r="M2984" s="258" t="s">
        <v>526</v>
      </c>
    </row>
    <row r="2985" spans="1:13" x14ac:dyDescent="0.25">
      <c r="A2985" s="260" t="s">
        <v>63</v>
      </c>
      <c r="B2985" s="260" t="s">
        <v>64</v>
      </c>
      <c r="C2985" s="260" t="s">
        <v>65</v>
      </c>
      <c r="D2985" s="260" t="s">
        <v>769</v>
      </c>
      <c r="E2985" s="260">
        <v>15236474</v>
      </c>
      <c r="F2985" s="260" t="s">
        <v>5618</v>
      </c>
      <c r="G2985" s="260" t="s">
        <v>22</v>
      </c>
      <c r="H2985" s="260">
        <v>3</v>
      </c>
      <c r="I2985" s="260" t="s">
        <v>5619</v>
      </c>
      <c r="J2985" s="260" t="s">
        <v>5620</v>
      </c>
      <c r="K2985" s="260" t="s">
        <v>5621</v>
      </c>
      <c r="L2985" s="261">
        <v>45251</v>
      </c>
      <c r="M2985" s="260" t="s">
        <v>526</v>
      </c>
    </row>
    <row r="2986" spans="1:13" x14ac:dyDescent="0.25">
      <c r="A2986" s="258" t="s">
        <v>63</v>
      </c>
      <c r="B2986" s="258" t="s">
        <v>64</v>
      </c>
      <c r="C2986" s="258" t="s">
        <v>65</v>
      </c>
      <c r="D2986" s="258" t="s">
        <v>854</v>
      </c>
      <c r="E2986" s="258">
        <v>1678</v>
      </c>
      <c r="F2986" s="258" t="s">
        <v>5622</v>
      </c>
      <c r="G2986" s="258" t="s">
        <v>22</v>
      </c>
      <c r="H2986" s="258">
        <v>3</v>
      </c>
      <c r="I2986" s="258" t="s">
        <v>1079</v>
      </c>
      <c r="J2986" s="258" t="s">
        <v>5623</v>
      </c>
      <c r="K2986" s="258" t="s">
        <v>5624</v>
      </c>
      <c r="L2986" s="259">
        <v>45251</v>
      </c>
      <c r="M2986" s="258" t="s">
        <v>526</v>
      </c>
    </row>
    <row r="2987" spans="1:13" x14ac:dyDescent="0.25">
      <c r="A2987" s="260" t="s">
        <v>63</v>
      </c>
      <c r="B2987" s="260" t="s">
        <v>64</v>
      </c>
      <c r="C2987" s="260" t="s">
        <v>65</v>
      </c>
      <c r="D2987" s="260" t="s">
        <v>937</v>
      </c>
      <c r="E2987" s="260">
        <v>1678</v>
      </c>
      <c r="F2987" s="260" t="s">
        <v>5622</v>
      </c>
      <c r="G2987" s="260" t="s">
        <v>22</v>
      </c>
      <c r="H2987" s="260">
        <v>3</v>
      </c>
      <c r="I2987" s="260" t="s">
        <v>1079</v>
      </c>
      <c r="J2987" s="260" t="s">
        <v>5623</v>
      </c>
      <c r="K2987" s="260" t="s">
        <v>5625</v>
      </c>
      <c r="L2987" s="261">
        <v>45251</v>
      </c>
      <c r="M2987" s="260" t="s">
        <v>526</v>
      </c>
    </row>
    <row r="2988" spans="1:13" x14ac:dyDescent="0.25">
      <c r="A2988" s="258" t="s">
        <v>63</v>
      </c>
      <c r="B2988" s="258" t="s">
        <v>64</v>
      </c>
      <c r="C2988" s="258" t="s">
        <v>65</v>
      </c>
      <c r="D2988" s="258" t="s">
        <v>544</v>
      </c>
      <c r="E2988" s="258">
        <v>15954052</v>
      </c>
      <c r="F2988" s="258" t="s">
        <v>4223</v>
      </c>
      <c r="G2988" s="258" t="s">
        <v>66</v>
      </c>
      <c r="H2988" s="258">
        <v>1</v>
      </c>
      <c r="I2988" s="258" t="s">
        <v>4224</v>
      </c>
      <c r="J2988" s="258" t="s">
        <v>5626</v>
      </c>
      <c r="K2988" s="258" t="s">
        <v>5627</v>
      </c>
      <c r="L2988" s="259">
        <v>45251</v>
      </c>
      <c r="M2988" s="258" t="s">
        <v>526</v>
      </c>
    </row>
    <row r="2989" spans="1:13" x14ac:dyDescent="0.25">
      <c r="A2989" s="260" t="s">
        <v>63</v>
      </c>
      <c r="B2989" s="260" t="s">
        <v>64</v>
      </c>
      <c r="C2989" s="260" t="s">
        <v>65</v>
      </c>
      <c r="D2989" s="260" t="s">
        <v>1193</v>
      </c>
      <c r="E2989" s="260">
        <v>0</v>
      </c>
      <c r="F2989" s="260" t="s">
        <v>4223</v>
      </c>
      <c r="G2989" s="260" t="s">
        <v>66</v>
      </c>
      <c r="H2989" s="260">
        <v>1</v>
      </c>
      <c r="I2989" s="260" t="s">
        <v>4224</v>
      </c>
      <c r="J2989" s="260" t="s">
        <v>5626</v>
      </c>
      <c r="K2989" s="260" t="s">
        <v>5628</v>
      </c>
      <c r="L2989" s="261">
        <v>45251</v>
      </c>
      <c r="M2989" s="260" t="s">
        <v>526</v>
      </c>
    </row>
    <row r="2990" spans="1:13" x14ac:dyDescent="0.25">
      <c r="A2990" s="258" t="s">
        <v>63</v>
      </c>
      <c r="B2990" s="258" t="s">
        <v>64</v>
      </c>
      <c r="C2990" s="258" t="s">
        <v>65</v>
      </c>
      <c r="D2990" s="258" t="s">
        <v>569</v>
      </c>
      <c r="E2990" s="258">
        <v>6171197</v>
      </c>
      <c r="F2990" s="258" t="s">
        <v>4223</v>
      </c>
      <c r="G2990" s="258" t="s">
        <v>66</v>
      </c>
      <c r="H2990" s="258">
        <v>1</v>
      </c>
      <c r="I2990" s="258" t="s">
        <v>4224</v>
      </c>
      <c r="J2990" s="258" t="s">
        <v>5626</v>
      </c>
      <c r="K2990" s="258" t="s">
        <v>5629</v>
      </c>
      <c r="L2990" s="259">
        <v>45251</v>
      </c>
      <c r="M2990" s="258" t="s">
        <v>526</v>
      </c>
    </row>
    <row r="2991" spans="1:13" x14ac:dyDescent="0.25">
      <c r="A2991" s="260" t="s">
        <v>63</v>
      </c>
      <c r="B2991" s="260" t="s">
        <v>64</v>
      </c>
      <c r="C2991" s="260" t="s">
        <v>65</v>
      </c>
      <c r="D2991" s="260" t="s">
        <v>562</v>
      </c>
      <c r="E2991" s="260">
        <v>11660839</v>
      </c>
      <c r="F2991" s="260" t="s">
        <v>4223</v>
      </c>
      <c r="G2991" s="260" t="s">
        <v>1219</v>
      </c>
      <c r="H2991" s="260">
        <v>2</v>
      </c>
      <c r="I2991" s="260" t="s">
        <v>4224</v>
      </c>
      <c r="J2991" s="260" t="s">
        <v>5626</v>
      </c>
      <c r="K2991" s="260" t="s">
        <v>5630</v>
      </c>
      <c r="L2991" s="261">
        <v>45251</v>
      </c>
      <c r="M2991" s="260" t="s">
        <v>526</v>
      </c>
    </row>
    <row r="2992" spans="1:13" x14ac:dyDescent="0.25">
      <c r="A2992" s="258" t="s">
        <v>63</v>
      </c>
      <c r="B2992" s="258" t="s">
        <v>64</v>
      </c>
      <c r="C2992" s="258" t="s">
        <v>65</v>
      </c>
      <c r="D2992" s="258" t="s">
        <v>567</v>
      </c>
      <c r="E2992" s="258">
        <v>4176816</v>
      </c>
      <c r="F2992" s="258" t="s">
        <v>4223</v>
      </c>
      <c r="G2992" s="258" t="s">
        <v>1219</v>
      </c>
      <c r="H2992" s="258">
        <v>2</v>
      </c>
      <c r="I2992" s="258" t="s">
        <v>4224</v>
      </c>
      <c r="J2992" s="258" t="s">
        <v>5626</v>
      </c>
      <c r="K2992" s="258" t="s">
        <v>5631</v>
      </c>
      <c r="L2992" s="259">
        <v>45251</v>
      </c>
      <c r="M2992" s="258" t="s">
        <v>526</v>
      </c>
    </row>
    <row r="2993" spans="1:13" x14ac:dyDescent="0.25">
      <c r="A2993" s="260" t="s">
        <v>63</v>
      </c>
      <c r="B2993" s="260" t="s">
        <v>64</v>
      </c>
      <c r="C2993" s="260" t="s">
        <v>65</v>
      </c>
      <c r="D2993" s="260" t="s">
        <v>558</v>
      </c>
      <c r="E2993" s="260">
        <v>116396</v>
      </c>
      <c r="F2993" s="260" t="s">
        <v>4223</v>
      </c>
      <c r="G2993" s="260" t="s">
        <v>1219</v>
      </c>
      <c r="H2993" s="260">
        <v>2</v>
      </c>
      <c r="I2993" s="260" t="s">
        <v>4224</v>
      </c>
      <c r="J2993" s="260" t="s">
        <v>5626</v>
      </c>
      <c r="K2993" s="260" t="s">
        <v>5632</v>
      </c>
      <c r="L2993" s="261">
        <v>45251</v>
      </c>
      <c r="M2993" s="260" t="s">
        <v>526</v>
      </c>
    </row>
    <row r="2994" spans="1:13" x14ac:dyDescent="0.25">
      <c r="A2994" s="258" t="s">
        <v>406</v>
      </c>
      <c r="B2994" s="258" t="s">
        <v>407</v>
      </c>
      <c r="C2994" s="258" t="s">
        <v>408</v>
      </c>
      <c r="D2994" s="258" t="s">
        <v>769</v>
      </c>
      <c r="E2994" s="258">
        <v>8142486</v>
      </c>
      <c r="F2994" s="258" t="s">
        <v>5633</v>
      </c>
      <c r="G2994" s="258" t="s">
        <v>1219</v>
      </c>
      <c r="H2994" s="258">
        <v>2</v>
      </c>
      <c r="I2994" s="258" t="s">
        <v>5634</v>
      </c>
      <c r="J2994" s="258" t="s">
        <v>5635</v>
      </c>
      <c r="K2994" s="258" t="s">
        <v>5636</v>
      </c>
      <c r="L2994" s="259">
        <v>45251</v>
      </c>
      <c r="M2994" s="258" t="s">
        <v>526</v>
      </c>
    </row>
    <row r="2995" spans="1:13" x14ac:dyDescent="0.25">
      <c r="A2995" s="260" t="s">
        <v>287</v>
      </c>
      <c r="B2995" s="260" t="s">
        <v>288</v>
      </c>
      <c r="C2995" s="260" t="s">
        <v>289</v>
      </c>
      <c r="D2995" s="260" t="s">
        <v>2018</v>
      </c>
      <c r="E2995" s="260">
        <v>0</v>
      </c>
      <c r="F2995" s="260" t="s">
        <v>2019</v>
      </c>
      <c r="G2995" s="260" t="s">
        <v>33</v>
      </c>
      <c r="H2995" s="260">
        <v>2</v>
      </c>
      <c r="I2995" s="260" t="s">
        <v>17</v>
      </c>
      <c r="J2995" s="260" t="s">
        <v>17</v>
      </c>
      <c r="K2995" s="260" t="s">
        <v>5637</v>
      </c>
      <c r="L2995" s="261">
        <v>45251</v>
      </c>
      <c r="M2995" s="260" t="s">
        <v>20</v>
      </c>
    </row>
    <row r="2996" spans="1:13" x14ac:dyDescent="0.25">
      <c r="A2996" s="258" t="s">
        <v>287</v>
      </c>
      <c r="B2996" s="258" t="s">
        <v>288</v>
      </c>
      <c r="C2996" s="258" t="s">
        <v>289</v>
      </c>
      <c r="D2996" s="258" t="s">
        <v>2021</v>
      </c>
      <c r="E2996" s="258">
        <v>2</v>
      </c>
      <c r="F2996" s="258" t="s">
        <v>2019</v>
      </c>
      <c r="G2996" s="258" t="s">
        <v>33</v>
      </c>
      <c r="H2996" s="258">
        <v>2</v>
      </c>
      <c r="I2996" s="258" t="s">
        <v>17</v>
      </c>
      <c r="J2996" s="258" t="s">
        <v>17</v>
      </c>
      <c r="K2996" s="258" t="s">
        <v>5638</v>
      </c>
      <c r="L2996" s="259">
        <v>45251</v>
      </c>
      <c r="M2996" s="258" t="s">
        <v>20</v>
      </c>
    </row>
    <row r="2997" spans="1:13" x14ac:dyDescent="0.25">
      <c r="A2997" s="260" t="s">
        <v>287</v>
      </c>
      <c r="B2997" s="260" t="s">
        <v>288</v>
      </c>
      <c r="C2997" s="260" t="s">
        <v>289</v>
      </c>
      <c r="D2997" s="260" t="s">
        <v>2023</v>
      </c>
      <c r="E2997" s="260">
        <v>1</v>
      </c>
      <c r="F2997" s="260" t="s">
        <v>2019</v>
      </c>
      <c r="G2997" s="260" t="s">
        <v>33</v>
      </c>
      <c r="H2997" s="260">
        <v>2</v>
      </c>
      <c r="I2997" s="260" t="s">
        <v>17</v>
      </c>
      <c r="J2997" s="260" t="s">
        <v>17</v>
      </c>
      <c r="K2997" s="260" t="s">
        <v>5639</v>
      </c>
      <c r="L2997" s="261">
        <v>45251</v>
      </c>
      <c r="M2997" s="260" t="s">
        <v>20</v>
      </c>
    </row>
    <row r="2998" spans="1:13" x14ac:dyDescent="0.25">
      <c r="A2998" s="258" t="s">
        <v>287</v>
      </c>
      <c r="B2998" s="258" t="s">
        <v>288</v>
      </c>
      <c r="C2998" s="258" t="s">
        <v>289</v>
      </c>
      <c r="D2998" s="258" t="s">
        <v>2025</v>
      </c>
      <c r="E2998" s="258">
        <v>0</v>
      </c>
      <c r="F2998" s="258" t="s">
        <v>2019</v>
      </c>
      <c r="G2998" s="258" t="s">
        <v>33</v>
      </c>
      <c r="H2998" s="258">
        <v>2</v>
      </c>
      <c r="I2998" s="258" t="s">
        <v>17</v>
      </c>
      <c r="J2998" s="258" t="s">
        <v>17</v>
      </c>
      <c r="K2998" s="258" t="s">
        <v>5640</v>
      </c>
      <c r="L2998" s="259">
        <v>45251</v>
      </c>
      <c r="M2998" s="258" t="s">
        <v>20</v>
      </c>
    </row>
    <row r="2999" spans="1:13" x14ac:dyDescent="0.25">
      <c r="A2999" s="260" t="s">
        <v>287</v>
      </c>
      <c r="B2999" s="260" t="s">
        <v>288</v>
      </c>
      <c r="C2999" s="260" t="s">
        <v>289</v>
      </c>
      <c r="D2999" s="260" t="s">
        <v>2027</v>
      </c>
      <c r="E2999" s="260">
        <v>0</v>
      </c>
      <c r="F2999" s="260" t="s">
        <v>2019</v>
      </c>
      <c r="G2999" s="260" t="s">
        <v>33</v>
      </c>
      <c r="H2999" s="260">
        <v>2</v>
      </c>
      <c r="I2999" s="260" t="s">
        <v>17</v>
      </c>
      <c r="J2999" s="260" t="s">
        <v>17</v>
      </c>
      <c r="K2999" s="260" t="s">
        <v>5641</v>
      </c>
      <c r="L2999" s="261">
        <v>45251</v>
      </c>
      <c r="M2999" s="260" t="s">
        <v>20</v>
      </c>
    </row>
    <row r="3000" spans="1:13" x14ac:dyDescent="0.25">
      <c r="A3000" s="258" t="s">
        <v>287</v>
      </c>
      <c r="B3000" s="258" t="s">
        <v>288</v>
      </c>
      <c r="C3000" s="258" t="s">
        <v>289</v>
      </c>
      <c r="D3000" s="258" t="s">
        <v>2029</v>
      </c>
      <c r="E3000" s="258">
        <v>1</v>
      </c>
      <c r="F3000" s="258" t="s">
        <v>2019</v>
      </c>
      <c r="G3000" s="258" t="s">
        <v>33</v>
      </c>
      <c r="H3000" s="258">
        <v>2</v>
      </c>
      <c r="I3000" s="258" t="s">
        <v>17</v>
      </c>
      <c r="J3000" s="258" t="s">
        <v>17</v>
      </c>
      <c r="K3000" s="258" t="s">
        <v>5642</v>
      </c>
      <c r="L3000" s="259">
        <v>45251</v>
      </c>
      <c r="M3000" s="258" t="s">
        <v>20</v>
      </c>
    </row>
    <row r="3001" spans="1:13" x14ac:dyDescent="0.25">
      <c r="A3001" s="260" t="s">
        <v>287</v>
      </c>
      <c r="B3001" s="260" t="s">
        <v>288</v>
      </c>
      <c r="C3001" s="260" t="s">
        <v>289</v>
      </c>
      <c r="D3001" s="260" t="s">
        <v>2031</v>
      </c>
      <c r="E3001" s="260">
        <v>1</v>
      </c>
      <c r="F3001" s="260" t="s">
        <v>2019</v>
      </c>
      <c r="G3001" s="260" t="s">
        <v>33</v>
      </c>
      <c r="H3001" s="260">
        <v>2</v>
      </c>
      <c r="I3001" s="260" t="s">
        <v>17</v>
      </c>
      <c r="J3001" s="260" t="s">
        <v>17</v>
      </c>
      <c r="K3001" s="260" t="s">
        <v>5643</v>
      </c>
      <c r="L3001" s="261">
        <v>45251</v>
      </c>
      <c r="M3001" s="260" t="s">
        <v>20</v>
      </c>
    </row>
    <row r="3002" spans="1:13" x14ac:dyDescent="0.25">
      <c r="A3002" s="258" t="s">
        <v>287</v>
      </c>
      <c r="B3002" s="258" t="s">
        <v>288</v>
      </c>
      <c r="C3002" s="258" t="s">
        <v>289</v>
      </c>
      <c r="D3002" s="258" t="s">
        <v>2033</v>
      </c>
      <c r="E3002" s="258">
        <v>0</v>
      </c>
      <c r="F3002" s="258" t="s">
        <v>2019</v>
      </c>
      <c r="G3002" s="258" t="s">
        <v>33</v>
      </c>
      <c r="H3002" s="258">
        <v>2</v>
      </c>
      <c r="I3002" s="258" t="s">
        <v>17</v>
      </c>
      <c r="J3002" s="258" t="s">
        <v>17</v>
      </c>
      <c r="K3002" s="258" t="s">
        <v>5644</v>
      </c>
      <c r="L3002" s="259">
        <v>45251</v>
      </c>
      <c r="M3002" s="258" t="s">
        <v>20</v>
      </c>
    </row>
    <row r="3003" spans="1:13" x14ac:dyDescent="0.25">
      <c r="A3003" s="260" t="s">
        <v>287</v>
      </c>
      <c r="B3003" s="260" t="s">
        <v>288</v>
      </c>
      <c r="C3003" s="260" t="s">
        <v>289</v>
      </c>
      <c r="D3003" s="260" t="s">
        <v>2035</v>
      </c>
      <c r="E3003" s="260">
        <v>0</v>
      </c>
      <c r="F3003" s="260" t="s">
        <v>2019</v>
      </c>
      <c r="G3003" s="260" t="s">
        <v>33</v>
      </c>
      <c r="H3003" s="260">
        <v>2</v>
      </c>
      <c r="I3003" s="260" t="s">
        <v>17</v>
      </c>
      <c r="J3003" s="260" t="s">
        <v>17</v>
      </c>
      <c r="K3003" s="260" t="s">
        <v>5645</v>
      </c>
      <c r="L3003" s="261">
        <v>45251</v>
      </c>
      <c r="M3003" s="260" t="s">
        <v>20</v>
      </c>
    </row>
    <row r="3004" spans="1:13" x14ac:dyDescent="0.25">
      <c r="A3004" s="258" t="s">
        <v>293</v>
      </c>
      <c r="B3004" s="258" t="s">
        <v>294</v>
      </c>
      <c r="C3004" s="258" t="s">
        <v>289</v>
      </c>
      <c r="D3004" s="258" t="s">
        <v>2018</v>
      </c>
      <c r="E3004" s="258">
        <v>0</v>
      </c>
      <c r="F3004" s="258" t="s">
        <v>2019</v>
      </c>
      <c r="G3004" s="258" t="s">
        <v>33</v>
      </c>
      <c r="H3004" s="258">
        <v>2</v>
      </c>
      <c r="I3004" s="258" t="s">
        <v>17</v>
      </c>
      <c r="J3004" s="258" t="s">
        <v>17</v>
      </c>
      <c r="K3004" s="258" t="s">
        <v>5646</v>
      </c>
      <c r="L3004" s="259">
        <v>45251</v>
      </c>
      <c r="M3004" s="258" t="s">
        <v>20</v>
      </c>
    </row>
    <row r="3005" spans="1:13" x14ac:dyDescent="0.25">
      <c r="A3005" s="260" t="s">
        <v>293</v>
      </c>
      <c r="B3005" s="260" t="s">
        <v>294</v>
      </c>
      <c r="C3005" s="260" t="s">
        <v>289</v>
      </c>
      <c r="D3005" s="260" t="s">
        <v>2021</v>
      </c>
      <c r="E3005" s="260">
        <v>2</v>
      </c>
      <c r="F3005" s="260" t="s">
        <v>2019</v>
      </c>
      <c r="G3005" s="260" t="s">
        <v>33</v>
      </c>
      <c r="H3005" s="260">
        <v>2</v>
      </c>
      <c r="I3005" s="260" t="s">
        <v>17</v>
      </c>
      <c r="J3005" s="260" t="s">
        <v>17</v>
      </c>
      <c r="K3005" s="260" t="s">
        <v>5647</v>
      </c>
      <c r="L3005" s="261">
        <v>45251</v>
      </c>
      <c r="M3005" s="260" t="s">
        <v>20</v>
      </c>
    </row>
    <row r="3006" spans="1:13" x14ac:dyDescent="0.25">
      <c r="A3006" s="258" t="s">
        <v>293</v>
      </c>
      <c r="B3006" s="258" t="s">
        <v>294</v>
      </c>
      <c r="C3006" s="258" t="s">
        <v>289</v>
      </c>
      <c r="D3006" s="258" t="s">
        <v>2023</v>
      </c>
      <c r="E3006" s="258">
        <v>2</v>
      </c>
      <c r="F3006" s="258" t="s">
        <v>2019</v>
      </c>
      <c r="G3006" s="258" t="s">
        <v>33</v>
      </c>
      <c r="H3006" s="258">
        <v>2</v>
      </c>
      <c r="I3006" s="258" t="s">
        <v>17</v>
      </c>
      <c r="J3006" s="258" t="s">
        <v>17</v>
      </c>
      <c r="K3006" s="258" t="s">
        <v>5648</v>
      </c>
      <c r="L3006" s="259">
        <v>45251</v>
      </c>
      <c r="M3006" s="258" t="s">
        <v>20</v>
      </c>
    </row>
    <row r="3007" spans="1:13" x14ac:dyDescent="0.25">
      <c r="A3007" s="260" t="s">
        <v>293</v>
      </c>
      <c r="B3007" s="260" t="s">
        <v>294</v>
      </c>
      <c r="C3007" s="260" t="s">
        <v>289</v>
      </c>
      <c r="D3007" s="260" t="s">
        <v>2025</v>
      </c>
      <c r="E3007" s="260">
        <v>0</v>
      </c>
      <c r="F3007" s="260" t="s">
        <v>2019</v>
      </c>
      <c r="G3007" s="260" t="s">
        <v>33</v>
      </c>
      <c r="H3007" s="260">
        <v>2</v>
      </c>
      <c r="I3007" s="260" t="s">
        <v>17</v>
      </c>
      <c r="J3007" s="260" t="s">
        <v>17</v>
      </c>
      <c r="K3007" s="260" t="s">
        <v>5649</v>
      </c>
      <c r="L3007" s="261">
        <v>45251</v>
      </c>
      <c r="M3007" s="260" t="s">
        <v>20</v>
      </c>
    </row>
    <row r="3008" spans="1:13" x14ac:dyDescent="0.25">
      <c r="A3008" s="258" t="s">
        <v>293</v>
      </c>
      <c r="B3008" s="258" t="s">
        <v>294</v>
      </c>
      <c r="C3008" s="258" t="s">
        <v>289</v>
      </c>
      <c r="D3008" s="258" t="s">
        <v>2027</v>
      </c>
      <c r="E3008" s="258">
        <v>1</v>
      </c>
      <c r="F3008" s="258" t="s">
        <v>2019</v>
      </c>
      <c r="G3008" s="258" t="s">
        <v>33</v>
      </c>
      <c r="H3008" s="258">
        <v>2</v>
      </c>
      <c r="I3008" s="258" t="s">
        <v>17</v>
      </c>
      <c r="J3008" s="258" t="s">
        <v>17</v>
      </c>
      <c r="K3008" s="258" t="s">
        <v>5650</v>
      </c>
      <c r="L3008" s="259">
        <v>45251</v>
      </c>
      <c r="M3008" s="258" t="s">
        <v>20</v>
      </c>
    </row>
    <row r="3009" spans="1:13" x14ac:dyDescent="0.25">
      <c r="A3009" s="260" t="s">
        <v>293</v>
      </c>
      <c r="B3009" s="260" t="s">
        <v>294</v>
      </c>
      <c r="C3009" s="260" t="s">
        <v>289</v>
      </c>
      <c r="D3009" s="260" t="s">
        <v>2029</v>
      </c>
      <c r="E3009" s="260">
        <v>1</v>
      </c>
      <c r="F3009" s="260" t="s">
        <v>2019</v>
      </c>
      <c r="G3009" s="260" t="s">
        <v>33</v>
      </c>
      <c r="H3009" s="260">
        <v>2</v>
      </c>
      <c r="I3009" s="260" t="s">
        <v>17</v>
      </c>
      <c r="J3009" s="260" t="s">
        <v>17</v>
      </c>
      <c r="K3009" s="260" t="s">
        <v>5651</v>
      </c>
      <c r="L3009" s="261">
        <v>45251</v>
      </c>
      <c r="M3009" s="260" t="s">
        <v>20</v>
      </c>
    </row>
    <row r="3010" spans="1:13" x14ac:dyDescent="0.25">
      <c r="A3010" s="258" t="s">
        <v>293</v>
      </c>
      <c r="B3010" s="258" t="s">
        <v>294</v>
      </c>
      <c r="C3010" s="258" t="s">
        <v>289</v>
      </c>
      <c r="D3010" s="258" t="s">
        <v>2031</v>
      </c>
      <c r="E3010" s="258">
        <v>2</v>
      </c>
      <c r="F3010" s="258" t="s">
        <v>2019</v>
      </c>
      <c r="G3010" s="258" t="s">
        <v>33</v>
      </c>
      <c r="H3010" s="258">
        <v>2</v>
      </c>
      <c r="I3010" s="258" t="s">
        <v>17</v>
      </c>
      <c r="J3010" s="258" t="s">
        <v>17</v>
      </c>
      <c r="K3010" s="258" t="s">
        <v>5652</v>
      </c>
      <c r="L3010" s="259">
        <v>45251</v>
      </c>
      <c r="M3010" s="258" t="s">
        <v>20</v>
      </c>
    </row>
    <row r="3011" spans="1:13" x14ac:dyDescent="0.25">
      <c r="A3011" s="260" t="s">
        <v>293</v>
      </c>
      <c r="B3011" s="260" t="s">
        <v>294</v>
      </c>
      <c r="C3011" s="260" t="s">
        <v>289</v>
      </c>
      <c r="D3011" s="260" t="s">
        <v>2033</v>
      </c>
      <c r="E3011" s="260">
        <v>1</v>
      </c>
      <c r="F3011" s="260" t="s">
        <v>2019</v>
      </c>
      <c r="G3011" s="260" t="s">
        <v>33</v>
      </c>
      <c r="H3011" s="260">
        <v>2</v>
      </c>
      <c r="I3011" s="260" t="s">
        <v>17</v>
      </c>
      <c r="J3011" s="260" t="s">
        <v>17</v>
      </c>
      <c r="K3011" s="260" t="s">
        <v>5653</v>
      </c>
      <c r="L3011" s="261">
        <v>45251</v>
      </c>
      <c r="M3011" s="260" t="s">
        <v>20</v>
      </c>
    </row>
    <row r="3012" spans="1:13" x14ac:dyDescent="0.25">
      <c r="A3012" s="258" t="s">
        <v>293</v>
      </c>
      <c r="B3012" s="258" t="s">
        <v>294</v>
      </c>
      <c r="C3012" s="258" t="s">
        <v>289</v>
      </c>
      <c r="D3012" s="258" t="s">
        <v>2035</v>
      </c>
      <c r="E3012" s="258">
        <v>0</v>
      </c>
      <c r="F3012" s="258" t="s">
        <v>2019</v>
      </c>
      <c r="G3012" s="258" t="s">
        <v>33</v>
      </c>
      <c r="H3012" s="258">
        <v>2</v>
      </c>
      <c r="I3012" s="258" t="s">
        <v>17</v>
      </c>
      <c r="J3012" s="258" t="s">
        <v>17</v>
      </c>
      <c r="K3012" s="258" t="s">
        <v>5654</v>
      </c>
      <c r="L3012" s="259">
        <v>45251</v>
      </c>
      <c r="M3012" s="258" t="s">
        <v>20</v>
      </c>
    </row>
    <row r="3013" spans="1:13" x14ac:dyDescent="0.25">
      <c r="A3013" s="260" t="s">
        <v>860</v>
      </c>
      <c r="B3013" s="260" t="s">
        <v>861</v>
      </c>
      <c r="C3013" s="260" t="s">
        <v>289</v>
      </c>
      <c r="D3013" s="260" t="s">
        <v>2018</v>
      </c>
      <c r="E3013" s="260">
        <v>0</v>
      </c>
      <c r="F3013" s="260" t="s">
        <v>2019</v>
      </c>
      <c r="G3013" s="260" t="s">
        <v>33</v>
      </c>
      <c r="H3013" s="260">
        <v>2</v>
      </c>
      <c r="I3013" s="260" t="s">
        <v>17</v>
      </c>
      <c r="J3013" s="260" t="s">
        <v>17</v>
      </c>
      <c r="K3013" s="260" t="s">
        <v>5655</v>
      </c>
      <c r="L3013" s="261">
        <v>45251</v>
      </c>
      <c r="M3013" s="260" t="s">
        <v>20</v>
      </c>
    </row>
    <row r="3014" spans="1:13" x14ac:dyDescent="0.25">
      <c r="A3014" s="258" t="s">
        <v>860</v>
      </c>
      <c r="B3014" s="258" t="s">
        <v>861</v>
      </c>
      <c r="C3014" s="258" t="s">
        <v>289</v>
      </c>
      <c r="D3014" s="258" t="s">
        <v>2021</v>
      </c>
      <c r="E3014" s="258">
        <v>2</v>
      </c>
      <c r="F3014" s="258" t="s">
        <v>2019</v>
      </c>
      <c r="G3014" s="258" t="s">
        <v>33</v>
      </c>
      <c r="H3014" s="258">
        <v>2</v>
      </c>
      <c r="I3014" s="258" t="s">
        <v>17</v>
      </c>
      <c r="J3014" s="258" t="s">
        <v>17</v>
      </c>
      <c r="K3014" s="258" t="s">
        <v>5656</v>
      </c>
      <c r="L3014" s="259">
        <v>45251</v>
      </c>
      <c r="M3014" s="258" t="s">
        <v>20</v>
      </c>
    </row>
    <row r="3015" spans="1:13" x14ac:dyDescent="0.25">
      <c r="A3015" s="260" t="s">
        <v>860</v>
      </c>
      <c r="B3015" s="260" t="s">
        <v>861</v>
      </c>
      <c r="C3015" s="260" t="s">
        <v>289</v>
      </c>
      <c r="D3015" s="260" t="s">
        <v>2023</v>
      </c>
      <c r="E3015" s="260">
        <v>2</v>
      </c>
      <c r="F3015" s="260" t="s">
        <v>2019</v>
      </c>
      <c r="G3015" s="260" t="s">
        <v>33</v>
      </c>
      <c r="H3015" s="260">
        <v>2</v>
      </c>
      <c r="I3015" s="260" t="s">
        <v>17</v>
      </c>
      <c r="J3015" s="260" t="s">
        <v>17</v>
      </c>
      <c r="K3015" s="260" t="s">
        <v>5657</v>
      </c>
      <c r="L3015" s="261">
        <v>45251</v>
      </c>
      <c r="M3015" s="260" t="s">
        <v>20</v>
      </c>
    </row>
    <row r="3016" spans="1:13" x14ac:dyDescent="0.25">
      <c r="A3016" s="258" t="s">
        <v>860</v>
      </c>
      <c r="B3016" s="258" t="s">
        <v>861</v>
      </c>
      <c r="C3016" s="258" t="s">
        <v>289</v>
      </c>
      <c r="D3016" s="258" t="s">
        <v>2025</v>
      </c>
      <c r="E3016" s="258">
        <v>0</v>
      </c>
      <c r="F3016" s="258" t="s">
        <v>2019</v>
      </c>
      <c r="G3016" s="258" t="s">
        <v>33</v>
      </c>
      <c r="H3016" s="258">
        <v>2</v>
      </c>
      <c r="I3016" s="258" t="s">
        <v>17</v>
      </c>
      <c r="J3016" s="258" t="s">
        <v>17</v>
      </c>
      <c r="K3016" s="258" t="s">
        <v>5658</v>
      </c>
      <c r="L3016" s="259">
        <v>45251</v>
      </c>
      <c r="M3016" s="258" t="s">
        <v>20</v>
      </c>
    </row>
    <row r="3017" spans="1:13" x14ac:dyDescent="0.25">
      <c r="A3017" s="260" t="s">
        <v>860</v>
      </c>
      <c r="B3017" s="260" t="s">
        <v>861</v>
      </c>
      <c r="C3017" s="260" t="s">
        <v>289</v>
      </c>
      <c r="D3017" s="260" t="s">
        <v>2027</v>
      </c>
      <c r="E3017" s="260">
        <v>1</v>
      </c>
      <c r="F3017" s="260" t="s">
        <v>2019</v>
      </c>
      <c r="G3017" s="260" t="s">
        <v>33</v>
      </c>
      <c r="H3017" s="260">
        <v>2</v>
      </c>
      <c r="I3017" s="260" t="s">
        <v>17</v>
      </c>
      <c r="J3017" s="260" t="s">
        <v>17</v>
      </c>
      <c r="K3017" s="260" t="s">
        <v>5659</v>
      </c>
      <c r="L3017" s="261">
        <v>45251</v>
      </c>
      <c r="M3017" s="260" t="s">
        <v>20</v>
      </c>
    </row>
    <row r="3018" spans="1:13" x14ac:dyDescent="0.25">
      <c r="A3018" s="258" t="s">
        <v>860</v>
      </c>
      <c r="B3018" s="258" t="s">
        <v>861</v>
      </c>
      <c r="C3018" s="258" t="s">
        <v>289</v>
      </c>
      <c r="D3018" s="258" t="s">
        <v>2029</v>
      </c>
      <c r="E3018" s="258">
        <v>1</v>
      </c>
      <c r="F3018" s="258" t="s">
        <v>2019</v>
      </c>
      <c r="G3018" s="258" t="s">
        <v>33</v>
      </c>
      <c r="H3018" s="258">
        <v>2</v>
      </c>
      <c r="I3018" s="258" t="s">
        <v>17</v>
      </c>
      <c r="J3018" s="258" t="s">
        <v>17</v>
      </c>
      <c r="K3018" s="258" t="s">
        <v>5660</v>
      </c>
      <c r="L3018" s="259">
        <v>45251</v>
      </c>
      <c r="M3018" s="258" t="s">
        <v>20</v>
      </c>
    </row>
    <row r="3019" spans="1:13" x14ac:dyDescent="0.25">
      <c r="A3019" s="260" t="s">
        <v>860</v>
      </c>
      <c r="B3019" s="260" t="s">
        <v>861</v>
      </c>
      <c r="C3019" s="260" t="s">
        <v>289</v>
      </c>
      <c r="D3019" s="260" t="s">
        <v>2031</v>
      </c>
      <c r="E3019" s="260">
        <v>2</v>
      </c>
      <c r="F3019" s="260" t="s">
        <v>2019</v>
      </c>
      <c r="G3019" s="260" t="s">
        <v>33</v>
      </c>
      <c r="H3019" s="260">
        <v>2</v>
      </c>
      <c r="I3019" s="260" t="s">
        <v>17</v>
      </c>
      <c r="J3019" s="260" t="s">
        <v>17</v>
      </c>
      <c r="K3019" s="260" t="s">
        <v>5661</v>
      </c>
      <c r="L3019" s="261">
        <v>45251</v>
      </c>
      <c r="M3019" s="260" t="s">
        <v>20</v>
      </c>
    </row>
    <row r="3020" spans="1:13" x14ac:dyDescent="0.25">
      <c r="A3020" s="258" t="s">
        <v>860</v>
      </c>
      <c r="B3020" s="258" t="s">
        <v>861</v>
      </c>
      <c r="C3020" s="258" t="s">
        <v>289</v>
      </c>
      <c r="D3020" s="258" t="s">
        <v>2033</v>
      </c>
      <c r="E3020" s="258">
        <v>1</v>
      </c>
      <c r="F3020" s="258" t="s">
        <v>2019</v>
      </c>
      <c r="G3020" s="258" t="s">
        <v>33</v>
      </c>
      <c r="H3020" s="258">
        <v>2</v>
      </c>
      <c r="I3020" s="258" t="s">
        <v>17</v>
      </c>
      <c r="J3020" s="258" t="s">
        <v>17</v>
      </c>
      <c r="K3020" s="258" t="s">
        <v>5662</v>
      </c>
      <c r="L3020" s="259">
        <v>45251</v>
      </c>
      <c r="M3020" s="258" t="s">
        <v>20</v>
      </c>
    </row>
    <row r="3021" spans="1:13" x14ac:dyDescent="0.25">
      <c r="A3021" s="260" t="s">
        <v>860</v>
      </c>
      <c r="B3021" s="260" t="s">
        <v>861</v>
      </c>
      <c r="C3021" s="260" t="s">
        <v>289</v>
      </c>
      <c r="D3021" s="260" t="s">
        <v>2035</v>
      </c>
      <c r="E3021" s="260">
        <v>0</v>
      </c>
      <c r="F3021" s="260" t="s">
        <v>2019</v>
      </c>
      <c r="G3021" s="260" t="s">
        <v>33</v>
      </c>
      <c r="H3021" s="260">
        <v>2</v>
      </c>
      <c r="I3021" s="260" t="s">
        <v>17</v>
      </c>
      <c r="J3021" s="260" t="s">
        <v>17</v>
      </c>
      <c r="K3021" s="260" t="s">
        <v>5663</v>
      </c>
      <c r="L3021" s="261">
        <v>45251</v>
      </c>
      <c r="M3021" s="260" t="s">
        <v>20</v>
      </c>
    </row>
    <row r="3022" spans="1:13" x14ac:dyDescent="0.25">
      <c r="A3022" s="258" t="s">
        <v>3417</v>
      </c>
      <c r="B3022" s="258" t="s">
        <v>3418</v>
      </c>
      <c r="C3022" s="258" t="s">
        <v>3419</v>
      </c>
      <c r="D3022" s="258" t="s">
        <v>2018</v>
      </c>
      <c r="E3022" s="258">
        <v>0</v>
      </c>
      <c r="F3022" s="258" t="s">
        <v>2019</v>
      </c>
      <c r="G3022" s="258" t="s">
        <v>33</v>
      </c>
      <c r="H3022" s="258">
        <v>2</v>
      </c>
      <c r="I3022" s="258" t="s">
        <v>17</v>
      </c>
      <c r="J3022" s="258" t="s">
        <v>17</v>
      </c>
      <c r="K3022" s="258" t="s">
        <v>5664</v>
      </c>
      <c r="L3022" s="259">
        <v>45251</v>
      </c>
      <c r="M3022" s="258" t="s">
        <v>20</v>
      </c>
    </row>
    <row r="3023" spans="1:13" x14ac:dyDescent="0.25">
      <c r="A3023" s="260" t="s">
        <v>3417</v>
      </c>
      <c r="B3023" s="260" t="s">
        <v>3418</v>
      </c>
      <c r="C3023" s="260" t="s">
        <v>3419</v>
      </c>
      <c r="D3023" s="260" t="s">
        <v>2021</v>
      </c>
      <c r="E3023" s="260">
        <v>0</v>
      </c>
      <c r="F3023" s="260" t="s">
        <v>2019</v>
      </c>
      <c r="G3023" s="260" t="s">
        <v>33</v>
      </c>
      <c r="H3023" s="260">
        <v>2</v>
      </c>
      <c r="I3023" s="260" t="s">
        <v>17</v>
      </c>
      <c r="J3023" s="260" t="s">
        <v>17</v>
      </c>
      <c r="K3023" s="260" t="s">
        <v>5665</v>
      </c>
      <c r="L3023" s="261">
        <v>45251</v>
      </c>
      <c r="M3023" s="260" t="s">
        <v>20</v>
      </c>
    </row>
    <row r="3024" spans="1:13" x14ac:dyDescent="0.25">
      <c r="A3024" s="258" t="s">
        <v>3417</v>
      </c>
      <c r="B3024" s="258" t="s">
        <v>3418</v>
      </c>
      <c r="C3024" s="258" t="s">
        <v>3419</v>
      </c>
      <c r="D3024" s="258" t="s">
        <v>2023</v>
      </c>
      <c r="E3024" s="258">
        <v>0</v>
      </c>
      <c r="F3024" s="258" t="s">
        <v>2019</v>
      </c>
      <c r="G3024" s="258" t="s">
        <v>33</v>
      </c>
      <c r="H3024" s="258">
        <v>2</v>
      </c>
      <c r="I3024" s="258" t="s">
        <v>17</v>
      </c>
      <c r="J3024" s="258" t="s">
        <v>17</v>
      </c>
      <c r="K3024" s="258" t="s">
        <v>5666</v>
      </c>
      <c r="L3024" s="259">
        <v>45251</v>
      </c>
      <c r="M3024" s="258" t="s">
        <v>20</v>
      </c>
    </row>
    <row r="3025" spans="1:13" x14ac:dyDescent="0.25">
      <c r="A3025" s="260" t="s">
        <v>3417</v>
      </c>
      <c r="B3025" s="260" t="s">
        <v>3418</v>
      </c>
      <c r="C3025" s="260" t="s">
        <v>3419</v>
      </c>
      <c r="D3025" s="260" t="s">
        <v>2025</v>
      </c>
      <c r="E3025" s="260">
        <v>0</v>
      </c>
      <c r="F3025" s="260" t="s">
        <v>2019</v>
      </c>
      <c r="G3025" s="260" t="s">
        <v>33</v>
      </c>
      <c r="H3025" s="260">
        <v>2</v>
      </c>
      <c r="I3025" s="260" t="s">
        <v>17</v>
      </c>
      <c r="J3025" s="260" t="s">
        <v>17</v>
      </c>
      <c r="K3025" s="260" t="s">
        <v>5667</v>
      </c>
      <c r="L3025" s="261">
        <v>45251</v>
      </c>
      <c r="M3025" s="260" t="s">
        <v>20</v>
      </c>
    </row>
    <row r="3026" spans="1:13" x14ac:dyDescent="0.25">
      <c r="A3026" s="258" t="s">
        <v>3417</v>
      </c>
      <c r="B3026" s="258" t="s">
        <v>3418</v>
      </c>
      <c r="C3026" s="258" t="s">
        <v>3419</v>
      </c>
      <c r="D3026" s="258" t="s">
        <v>2027</v>
      </c>
      <c r="E3026" s="258">
        <v>0</v>
      </c>
      <c r="F3026" s="258" t="s">
        <v>2019</v>
      </c>
      <c r="G3026" s="258" t="s">
        <v>33</v>
      </c>
      <c r="H3026" s="258">
        <v>2</v>
      </c>
      <c r="I3026" s="258" t="s">
        <v>17</v>
      </c>
      <c r="J3026" s="258" t="s">
        <v>17</v>
      </c>
      <c r="K3026" s="258" t="s">
        <v>5668</v>
      </c>
      <c r="L3026" s="259">
        <v>45251</v>
      </c>
      <c r="M3026" s="258" t="s">
        <v>20</v>
      </c>
    </row>
    <row r="3027" spans="1:13" x14ac:dyDescent="0.25">
      <c r="A3027" s="260" t="s">
        <v>3417</v>
      </c>
      <c r="B3027" s="260" t="s">
        <v>3418</v>
      </c>
      <c r="C3027" s="260" t="s">
        <v>3419</v>
      </c>
      <c r="D3027" s="260" t="s">
        <v>2029</v>
      </c>
      <c r="E3027" s="260">
        <v>3</v>
      </c>
      <c r="F3027" s="260" t="s">
        <v>2019</v>
      </c>
      <c r="G3027" s="260" t="s">
        <v>33</v>
      </c>
      <c r="H3027" s="260">
        <v>2</v>
      </c>
      <c r="I3027" s="260" t="s">
        <v>17</v>
      </c>
      <c r="J3027" s="260" t="s">
        <v>17</v>
      </c>
      <c r="K3027" s="260" t="s">
        <v>5669</v>
      </c>
      <c r="L3027" s="261">
        <v>45251</v>
      </c>
      <c r="M3027" s="260" t="s">
        <v>20</v>
      </c>
    </row>
    <row r="3028" spans="1:13" x14ac:dyDescent="0.25">
      <c r="A3028" s="258" t="s">
        <v>3417</v>
      </c>
      <c r="B3028" s="258" t="s">
        <v>3418</v>
      </c>
      <c r="C3028" s="258" t="s">
        <v>3419</v>
      </c>
      <c r="D3028" s="258" t="s">
        <v>2031</v>
      </c>
      <c r="E3028" s="258">
        <v>2</v>
      </c>
      <c r="F3028" s="258" t="s">
        <v>2019</v>
      </c>
      <c r="G3028" s="258" t="s">
        <v>33</v>
      </c>
      <c r="H3028" s="258">
        <v>2</v>
      </c>
      <c r="I3028" s="258" t="s">
        <v>17</v>
      </c>
      <c r="J3028" s="258" t="s">
        <v>17</v>
      </c>
      <c r="K3028" s="258" t="s">
        <v>5670</v>
      </c>
      <c r="L3028" s="259">
        <v>45251</v>
      </c>
      <c r="M3028" s="258" t="s">
        <v>20</v>
      </c>
    </row>
    <row r="3029" spans="1:13" x14ac:dyDescent="0.25">
      <c r="A3029" s="260" t="s">
        <v>3417</v>
      </c>
      <c r="B3029" s="260" t="s">
        <v>3418</v>
      </c>
      <c r="C3029" s="260" t="s">
        <v>3419</v>
      </c>
      <c r="D3029" s="260" t="s">
        <v>2033</v>
      </c>
      <c r="E3029" s="260">
        <v>0</v>
      </c>
      <c r="F3029" s="260" t="s">
        <v>2019</v>
      </c>
      <c r="G3029" s="260" t="s">
        <v>33</v>
      </c>
      <c r="H3029" s="260">
        <v>2</v>
      </c>
      <c r="I3029" s="260" t="s">
        <v>17</v>
      </c>
      <c r="J3029" s="260" t="s">
        <v>17</v>
      </c>
      <c r="K3029" s="260" t="s">
        <v>5671</v>
      </c>
      <c r="L3029" s="261">
        <v>45251</v>
      </c>
      <c r="M3029" s="260" t="s">
        <v>20</v>
      </c>
    </row>
    <row r="3030" spans="1:13" x14ac:dyDescent="0.25">
      <c r="A3030" s="258" t="s">
        <v>3417</v>
      </c>
      <c r="B3030" s="258" t="s">
        <v>3418</v>
      </c>
      <c r="C3030" s="258" t="s">
        <v>3419</v>
      </c>
      <c r="D3030" s="258" t="s">
        <v>2035</v>
      </c>
      <c r="E3030" s="258">
        <v>0</v>
      </c>
      <c r="F3030" s="258" t="s">
        <v>2019</v>
      </c>
      <c r="G3030" s="258" t="s">
        <v>33</v>
      </c>
      <c r="H3030" s="258">
        <v>2</v>
      </c>
      <c r="I3030" s="258" t="s">
        <v>17</v>
      </c>
      <c r="J3030" s="258" t="s">
        <v>17</v>
      </c>
      <c r="K3030" s="258" t="s">
        <v>5672</v>
      </c>
      <c r="L3030" s="259">
        <v>45251</v>
      </c>
      <c r="M3030" s="258" t="s">
        <v>20</v>
      </c>
    </row>
    <row r="3031" spans="1:13" x14ac:dyDescent="0.25">
      <c r="A3031" s="260" t="s">
        <v>261</v>
      </c>
      <c r="B3031" s="260" t="s">
        <v>262</v>
      </c>
      <c r="C3031" s="260" t="s">
        <v>263</v>
      </c>
      <c r="D3031" s="260" t="s">
        <v>2018</v>
      </c>
      <c r="E3031" s="260">
        <v>0</v>
      </c>
      <c r="F3031" s="260" t="s">
        <v>2019</v>
      </c>
      <c r="G3031" s="260" t="s">
        <v>33</v>
      </c>
      <c r="H3031" s="260">
        <v>2</v>
      </c>
      <c r="I3031" s="260" t="s">
        <v>17</v>
      </c>
      <c r="J3031" s="260" t="s">
        <v>17</v>
      </c>
      <c r="K3031" s="260" t="s">
        <v>5673</v>
      </c>
      <c r="L3031" s="261">
        <v>45251</v>
      </c>
      <c r="M3031" s="260" t="s">
        <v>20</v>
      </c>
    </row>
    <row r="3032" spans="1:13" x14ac:dyDescent="0.25">
      <c r="A3032" s="258" t="s">
        <v>261</v>
      </c>
      <c r="B3032" s="258" t="s">
        <v>262</v>
      </c>
      <c r="C3032" s="258" t="s">
        <v>263</v>
      </c>
      <c r="D3032" s="258" t="s">
        <v>2021</v>
      </c>
      <c r="E3032" s="258">
        <v>0</v>
      </c>
      <c r="F3032" s="258" t="s">
        <v>2019</v>
      </c>
      <c r="G3032" s="258" t="s">
        <v>33</v>
      </c>
      <c r="H3032" s="258">
        <v>2</v>
      </c>
      <c r="I3032" s="258" t="s">
        <v>17</v>
      </c>
      <c r="J3032" s="258" t="s">
        <v>17</v>
      </c>
      <c r="K3032" s="258" t="s">
        <v>5674</v>
      </c>
      <c r="L3032" s="259">
        <v>45251</v>
      </c>
      <c r="M3032" s="258" t="s">
        <v>20</v>
      </c>
    </row>
    <row r="3033" spans="1:13" x14ac:dyDescent="0.25">
      <c r="A3033" s="260" t="s">
        <v>261</v>
      </c>
      <c r="B3033" s="260" t="s">
        <v>262</v>
      </c>
      <c r="C3033" s="260" t="s">
        <v>263</v>
      </c>
      <c r="D3033" s="260" t="s">
        <v>2023</v>
      </c>
      <c r="E3033" s="260">
        <v>0</v>
      </c>
      <c r="F3033" s="260" t="s">
        <v>2019</v>
      </c>
      <c r="G3033" s="260" t="s">
        <v>33</v>
      </c>
      <c r="H3033" s="260">
        <v>2</v>
      </c>
      <c r="I3033" s="260" t="s">
        <v>17</v>
      </c>
      <c r="J3033" s="260" t="s">
        <v>17</v>
      </c>
      <c r="K3033" s="260" t="s">
        <v>5675</v>
      </c>
      <c r="L3033" s="261">
        <v>45251</v>
      </c>
      <c r="M3033" s="260" t="s">
        <v>20</v>
      </c>
    </row>
    <row r="3034" spans="1:13" x14ac:dyDescent="0.25">
      <c r="A3034" s="258" t="s">
        <v>261</v>
      </c>
      <c r="B3034" s="258" t="s">
        <v>262</v>
      </c>
      <c r="C3034" s="258" t="s">
        <v>263</v>
      </c>
      <c r="D3034" s="258" t="s">
        <v>2025</v>
      </c>
      <c r="E3034" s="258">
        <v>0</v>
      </c>
      <c r="F3034" s="258" t="s">
        <v>2019</v>
      </c>
      <c r="G3034" s="258" t="s">
        <v>33</v>
      </c>
      <c r="H3034" s="258">
        <v>2</v>
      </c>
      <c r="I3034" s="258" t="s">
        <v>17</v>
      </c>
      <c r="J3034" s="258" t="s">
        <v>17</v>
      </c>
      <c r="K3034" s="258" t="s">
        <v>5676</v>
      </c>
      <c r="L3034" s="259">
        <v>45251</v>
      </c>
      <c r="M3034" s="258" t="s">
        <v>20</v>
      </c>
    </row>
    <row r="3035" spans="1:13" x14ac:dyDescent="0.25">
      <c r="A3035" s="260" t="s">
        <v>261</v>
      </c>
      <c r="B3035" s="260" t="s">
        <v>262</v>
      </c>
      <c r="C3035" s="260" t="s">
        <v>263</v>
      </c>
      <c r="D3035" s="260" t="s">
        <v>2027</v>
      </c>
      <c r="E3035" s="260">
        <v>0</v>
      </c>
      <c r="F3035" s="260" t="s">
        <v>2019</v>
      </c>
      <c r="G3035" s="260" t="s">
        <v>33</v>
      </c>
      <c r="H3035" s="260">
        <v>2</v>
      </c>
      <c r="I3035" s="260" t="s">
        <v>17</v>
      </c>
      <c r="J3035" s="260" t="s">
        <v>17</v>
      </c>
      <c r="K3035" s="260" t="s">
        <v>5677</v>
      </c>
      <c r="L3035" s="261">
        <v>45251</v>
      </c>
      <c r="M3035" s="260" t="s">
        <v>20</v>
      </c>
    </row>
    <row r="3036" spans="1:13" x14ac:dyDescent="0.25">
      <c r="A3036" s="258" t="s">
        <v>261</v>
      </c>
      <c r="B3036" s="258" t="s">
        <v>262</v>
      </c>
      <c r="C3036" s="258" t="s">
        <v>263</v>
      </c>
      <c r="D3036" s="258" t="s">
        <v>2029</v>
      </c>
      <c r="E3036" s="258">
        <v>2</v>
      </c>
      <c r="F3036" s="258" t="s">
        <v>2019</v>
      </c>
      <c r="G3036" s="258" t="s">
        <v>33</v>
      </c>
      <c r="H3036" s="258">
        <v>2</v>
      </c>
      <c r="I3036" s="258" t="s">
        <v>17</v>
      </c>
      <c r="J3036" s="258" t="s">
        <v>17</v>
      </c>
      <c r="K3036" s="258" t="s">
        <v>5678</v>
      </c>
      <c r="L3036" s="259">
        <v>45251</v>
      </c>
      <c r="M3036" s="258" t="s">
        <v>20</v>
      </c>
    </row>
    <row r="3037" spans="1:13" x14ac:dyDescent="0.25">
      <c r="A3037" s="260" t="s">
        <v>261</v>
      </c>
      <c r="B3037" s="260" t="s">
        <v>262</v>
      </c>
      <c r="C3037" s="260" t="s">
        <v>263</v>
      </c>
      <c r="D3037" s="260" t="s">
        <v>2031</v>
      </c>
      <c r="E3037" s="260">
        <v>0</v>
      </c>
      <c r="F3037" s="260" t="s">
        <v>2019</v>
      </c>
      <c r="G3037" s="260" t="s">
        <v>33</v>
      </c>
      <c r="H3037" s="260">
        <v>2</v>
      </c>
      <c r="I3037" s="260" t="s">
        <v>17</v>
      </c>
      <c r="J3037" s="260" t="s">
        <v>17</v>
      </c>
      <c r="K3037" s="260" t="s">
        <v>5679</v>
      </c>
      <c r="L3037" s="261">
        <v>45251</v>
      </c>
      <c r="M3037" s="260" t="s">
        <v>20</v>
      </c>
    </row>
    <row r="3038" spans="1:13" x14ac:dyDescent="0.25">
      <c r="A3038" s="258" t="s">
        <v>261</v>
      </c>
      <c r="B3038" s="258" t="s">
        <v>262</v>
      </c>
      <c r="C3038" s="258" t="s">
        <v>263</v>
      </c>
      <c r="D3038" s="258" t="s">
        <v>2033</v>
      </c>
      <c r="E3038" s="258">
        <v>0</v>
      </c>
      <c r="F3038" s="258" t="s">
        <v>2019</v>
      </c>
      <c r="G3038" s="258" t="s">
        <v>33</v>
      </c>
      <c r="H3038" s="258">
        <v>2</v>
      </c>
      <c r="I3038" s="258" t="s">
        <v>17</v>
      </c>
      <c r="J3038" s="258" t="s">
        <v>17</v>
      </c>
      <c r="K3038" s="258" t="s">
        <v>5680</v>
      </c>
      <c r="L3038" s="259">
        <v>45251</v>
      </c>
      <c r="M3038" s="258" t="s">
        <v>20</v>
      </c>
    </row>
    <row r="3039" spans="1:13" x14ac:dyDescent="0.25">
      <c r="A3039" s="260" t="s">
        <v>261</v>
      </c>
      <c r="B3039" s="260" t="s">
        <v>262</v>
      </c>
      <c r="C3039" s="260" t="s">
        <v>263</v>
      </c>
      <c r="D3039" s="260" t="s">
        <v>2035</v>
      </c>
      <c r="E3039" s="260">
        <v>0</v>
      </c>
      <c r="F3039" s="260" t="s">
        <v>2019</v>
      </c>
      <c r="G3039" s="260" t="s">
        <v>33</v>
      </c>
      <c r="H3039" s="260">
        <v>2</v>
      </c>
      <c r="I3039" s="260" t="s">
        <v>17</v>
      </c>
      <c r="J3039" s="260" t="s">
        <v>17</v>
      </c>
      <c r="K3039" s="260" t="s">
        <v>5681</v>
      </c>
      <c r="L3039" s="261">
        <v>45251</v>
      </c>
      <c r="M3039" s="260" t="s">
        <v>20</v>
      </c>
    </row>
    <row r="3040" spans="1:13" x14ac:dyDescent="0.25">
      <c r="A3040" s="258" t="s">
        <v>911</v>
      </c>
      <c r="B3040" s="258" t="s">
        <v>912</v>
      </c>
      <c r="C3040" s="258" t="s">
        <v>263</v>
      </c>
      <c r="D3040" s="258" t="s">
        <v>2018</v>
      </c>
      <c r="E3040" s="258">
        <v>0</v>
      </c>
      <c r="F3040" s="258" t="s">
        <v>2019</v>
      </c>
      <c r="G3040" s="258" t="s">
        <v>33</v>
      </c>
      <c r="H3040" s="258">
        <v>2</v>
      </c>
      <c r="I3040" s="258" t="s">
        <v>17</v>
      </c>
      <c r="J3040" s="258" t="s">
        <v>17</v>
      </c>
      <c r="K3040" s="258" t="s">
        <v>5682</v>
      </c>
      <c r="L3040" s="259">
        <v>45251</v>
      </c>
      <c r="M3040" s="258" t="s">
        <v>20</v>
      </c>
    </row>
    <row r="3041" spans="1:13" x14ac:dyDescent="0.25">
      <c r="A3041" s="260" t="s">
        <v>911</v>
      </c>
      <c r="B3041" s="260" t="s">
        <v>912</v>
      </c>
      <c r="C3041" s="260" t="s">
        <v>263</v>
      </c>
      <c r="D3041" s="260" t="s">
        <v>2021</v>
      </c>
      <c r="E3041" s="260">
        <v>0</v>
      </c>
      <c r="F3041" s="260" t="s">
        <v>2019</v>
      </c>
      <c r="G3041" s="260" t="s">
        <v>33</v>
      </c>
      <c r="H3041" s="260">
        <v>2</v>
      </c>
      <c r="I3041" s="260" t="s">
        <v>17</v>
      </c>
      <c r="J3041" s="260" t="s">
        <v>17</v>
      </c>
      <c r="K3041" s="260" t="s">
        <v>5683</v>
      </c>
      <c r="L3041" s="261">
        <v>45251</v>
      </c>
      <c r="M3041" s="260" t="s">
        <v>20</v>
      </c>
    </row>
    <row r="3042" spans="1:13" x14ac:dyDescent="0.25">
      <c r="A3042" s="258" t="s">
        <v>911</v>
      </c>
      <c r="B3042" s="258" t="s">
        <v>912</v>
      </c>
      <c r="C3042" s="258" t="s">
        <v>263</v>
      </c>
      <c r="D3042" s="258" t="s">
        <v>2023</v>
      </c>
      <c r="E3042" s="258">
        <v>0</v>
      </c>
      <c r="F3042" s="258" t="s">
        <v>2019</v>
      </c>
      <c r="G3042" s="258" t="s">
        <v>33</v>
      </c>
      <c r="H3042" s="258">
        <v>2</v>
      </c>
      <c r="I3042" s="258" t="s">
        <v>17</v>
      </c>
      <c r="J3042" s="258" t="s">
        <v>17</v>
      </c>
      <c r="K3042" s="258" t="s">
        <v>5684</v>
      </c>
      <c r="L3042" s="259">
        <v>45251</v>
      </c>
      <c r="M3042" s="258" t="s">
        <v>20</v>
      </c>
    </row>
    <row r="3043" spans="1:13" x14ac:dyDescent="0.25">
      <c r="A3043" s="260" t="s">
        <v>911</v>
      </c>
      <c r="B3043" s="260" t="s">
        <v>912</v>
      </c>
      <c r="C3043" s="260" t="s">
        <v>263</v>
      </c>
      <c r="D3043" s="260" t="s">
        <v>2025</v>
      </c>
      <c r="E3043" s="260">
        <v>0</v>
      </c>
      <c r="F3043" s="260" t="s">
        <v>2019</v>
      </c>
      <c r="G3043" s="260" t="s">
        <v>33</v>
      </c>
      <c r="H3043" s="260">
        <v>2</v>
      </c>
      <c r="I3043" s="260" t="s">
        <v>17</v>
      </c>
      <c r="J3043" s="260" t="s">
        <v>17</v>
      </c>
      <c r="K3043" s="260" t="s">
        <v>5685</v>
      </c>
      <c r="L3043" s="261">
        <v>45251</v>
      </c>
      <c r="M3043" s="260" t="s">
        <v>20</v>
      </c>
    </row>
    <row r="3044" spans="1:13" x14ac:dyDescent="0.25">
      <c r="A3044" s="258" t="s">
        <v>911</v>
      </c>
      <c r="B3044" s="258" t="s">
        <v>912</v>
      </c>
      <c r="C3044" s="258" t="s">
        <v>263</v>
      </c>
      <c r="D3044" s="258" t="s">
        <v>2027</v>
      </c>
      <c r="E3044" s="258">
        <v>1</v>
      </c>
      <c r="F3044" s="258" t="s">
        <v>2019</v>
      </c>
      <c r="G3044" s="258" t="s">
        <v>33</v>
      </c>
      <c r="H3044" s="258">
        <v>2</v>
      </c>
      <c r="I3044" s="258" t="s">
        <v>17</v>
      </c>
      <c r="J3044" s="258" t="s">
        <v>17</v>
      </c>
      <c r="K3044" s="258" t="s">
        <v>5686</v>
      </c>
      <c r="L3044" s="259">
        <v>45251</v>
      </c>
      <c r="M3044" s="258" t="s">
        <v>20</v>
      </c>
    </row>
    <row r="3045" spans="1:13" x14ac:dyDescent="0.25">
      <c r="A3045" s="260" t="s">
        <v>911</v>
      </c>
      <c r="B3045" s="260" t="s">
        <v>912</v>
      </c>
      <c r="C3045" s="260" t="s">
        <v>263</v>
      </c>
      <c r="D3045" s="260" t="s">
        <v>2029</v>
      </c>
      <c r="E3045" s="260">
        <v>2</v>
      </c>
      <c r="F3045" s="260" t="s">
        <v>2019</v>
      </c>
      <c r="G3045" s="260" t="s">
        <v>33</v>
      </c>
      <c r="H3045" s="260">
        <v>2</v>
      </c>
      <c r="I3045" s="260" t="s">
        <v>17</v>
      </c>
      <c r="J3045" s="260" t="s">
        <v>17</v>
      </c>
      <c r="K3045" s="260" t="s">
        <v>5687</v>
      </c>
      <c r="L3045" s="261">
        <v>45251</v>
      </c>
      <c r="M3045" s="260" t="s">
        <v>20</v>
      </c>
    </row>
    <row r="3046" spans="1:13" x14ac:dyDescent="0.25">
      <c r="A3046" s="258" t="s">
        <v>911</v>
      </c>
      <c r="B3046" s="258" t="s">
        <v>912</v>
      </c>
      <c r="C3046" s="258" t="s">
        <v>263</v>
      </c>
      <c r="D3046" s="258" t="s">
        <v>2031</v>
      </c>
      <c r="E3046" s="258">
        <v>0</v>
      </c>
      <c r="F3046" s="258" t="s">
        <v>2019</v>
      </c>
      <c r="G3046" s="258" t="s">
        <v>33</v>
      </c>
      <c r="H3046" s="258">
        <v>2</v>
      </c>
      <c r="I3046" s="258" t="s">
        <v>17</v>
      </c>
      <c r="J3046" s="258" t="s">
        <v>17</v>
      </c>
      <c r="K3046" s="258" t="s">
        <v>5688</v>
      </c>
      <c r="L3046" s="259">
        <v>45251</v>
      </c>
      <c r="M3046" s="258" t="s">
        <v>20</v>
      </c>
    </row>
    <row r="3047" spans="1:13" x14ac:dyDescent="0.25">
      <c r="A3047" s="260" t="s">
        <v>911</v>
      </c>
      <c r="B3047" s="260" t="s">
        <v>912</v>
      </c>
      <c r="C3047" s="260" t="s">
        <v>263</v>
      </c>
      <c r="D3047" s="260" t="s">
        <v>2033</v>
      </c>
      <c r="E3047" s="260">
        <v>0</v>
      </c>
      <c r="F3047" s="260" t="s">
        <v>2019</v>
      </c>
      <c r="G3047" s="260" t="s">
        <v>33</v>
      </c>
      <c r="H3047" s="260">
        <v>2</v>
      </c>
      <c r="I3047" s="260" t="s">
        <v>17</v>
      </c>
      <c r="J3047" s="260" t="s">
        <v>17</v>
      </c>
      <c r="K3047" s="260" t="s">
        <v>5689</v>
      </c>
      <c r="L3047" s="261">
        <v>45251</v>
      </c>
      <c r="M3047" s="260" t="s">
        <v>20</v>
      </c>
    </row>
    <row r="3048" spans="1:13" x14ac:dyDescent="0.25">
      <c r="A3048" s="258" t="s">
        <v>911</v>
      </c>
      <c r="B3048" s="258" t="s">
        <v>912</v>
      </c>
      <c r="C3048" s="258" t="s">
        <v>263</v>
      </c>
      <c r="D3048" s="258" t="s">
        <v>2035</v>
      </c>
      <c r="E3048" s="258">
        <v>0</v>
      </c>
      <c r="F3048" s="258" t="s">
        <v>2019</v>
      </c>
      <c r="G3048" s="258" t="s">
        <v>33</v>
      </c>
      <c r="H3048" s="258">
        <v>2</v>
      </c>
      <c r="I3048" s="258" t="s">
        <v>17</v>
      </c>
      <c r="J3048" s="258" t="s">
        <v>17</v>
      </c>
      <c r="K3048" s="258" t="s">
        <v>5690</v>
      </c>
      <c r="L3048" s="259">
        <v>45251</v>
      </c>
      <c r="M3048" s="258" t="s">
        <v>20</v>
      </c>
    </row>
    <row r="3049" spans="1:13" x14ac:dyDescent="0.25">
      <c r="A3049" s="260" t="s">
        <v>406</v>
      </c>
      <c r="B3049" s="260" t="s">
        <v>407</v>
      </c>
      <c r="C3049" s="260" t="s">
        <v>408</v>
      </c>
      <c r="D3049" s="260" t="s">
        <v>854</v>
      </c>
      <c r="E3049" s="260">
        <v>80</v>
      </c>
      <c r="F3049" s="260" t="s">
        <v>5691</v>
      </c>
      <c r="G3049" s="260" t="s">
        <v>1219</v>
      </c>
      <c r="H3049" s="260">
        <v>2</v>
      </c>
      <c r="I3049" s="260" t="s">
        <v>5692</v>
      </c>
      <c r="J3049" s="260" t="s">
        <v>5693</v>
      </c>
      <c r="K3049" s="260" t="s">
        <v>5694</v>
      </c>
      <c r="L3049" s="261">
        <v>45252</v>
      </c>
      <c r="M3049" s="260" t="s">
        <v>526</v>
      </c>
    </row>
    <row r="3050" spans="1:13" x14ac:dyDescent="0.25">
      <c r="A3050" s="258" t="s">
        <v>406</v>
      </c>
      <c r="B3050" s="258" t="s">
        <v>407</v>
      </c>
      <c r="C3050" s="258" t="s">
        <v>408</v>
      </c>
      <c r="D3050" s="258" t="s">
        <v>937</v>
      </c>
      <c r="E3050" s="258">
        <v>80</v>
      </c>
      <c r="F3050" s="258" t="s">
        <v>5691</v>
      </c>
      <c r="G3050" s="258" t="s">
        <v>1219</v>
      </c>
      <c r="H3050" s="258">
        <v>2</v>
      </c>
      <c r="I3050" s="258" t="s">
        <v>5692</v>
      </c>
      <c r="J3050" s="258" t="s">
        <v>5695</v>
      </c>
      <c r="K3050" s="258" t="s">
        <v>5696</v>
      </c>
      <c r="L3050" s="259">
        <v>45252</v>
      </c>
      <c r="M3050" s="258" t="s">
        <v>526</v>
      </c>
    </row>
    <row r="3051" spans="1:13" x14ac:dyDescent="0.25">
      <c r="A3051" s="260" t="s">
        <v>406</v>
      </c>
      <c r="B3051" s="260" t="s">
        <v>407</v>
      </c>
      <c r="C3051" s="260" t="s">
        <v>408</v>
      </c>
      <c r="D3051" s="260" t="s">
        <v>544</v>
      </c>
      <c r="E3051" s="260">
        <v>5175366</v>
      </c>
      <c r="F3051" s="260" t="s">
        <v>5697</v>
      </c>
      <c r="G3051" s="260" t="s">
        <v>1219</v>
      </c>
      <c r="H3051" s="260">
        <v>2</v>
      </c>
      <c r="I3051" s="260" t="s">
        <v>5698</v>
      </c>
      <c r="J3051" s="260" t="s">
        <v>5699</v>
      </c>
      <c r="K3051" s="260" t="s">
        <v>5700</v>
      </c>
      <c r="L3051" s="261">
        <v>45252</v>
      </c>
      <c r="M3051" s="260" t="s">
        <v>526</v>
      </c>
    </row>
    <row r="3052" spans="1:13" x14ac:dyDescent="0.25">
      <c r="A3052" s="258" t="s">
        <v>406</v>
      </c>
      <c r="B3052" s="258" t="s">
        <v>407</v>
      </c>
      <c r="C3052" s="258" t="s">
        <v>408</v>
      </c>
      <c r="D3052" s="258" t="s">
        <v>1193</v>
      </c>
      <c r="E3052" s="258">
        <v>27851085</v>
      </c>
      <c r="F3052" s="258" t="s">
        <v>5697</v>
      </c>
      <c r="G3052" s="258" t="s">
        <v>1219</v>
      </c>
      <c r="H3052" s="258">
        <v>2</v>
      </c>
      <c r="I3052" s="258" t="s">
        <v>5698</v>
      </c>
      <c r="J3052" s="258" t="s">
        <v>5699</v>
      </c>
      <c r="K3052" s="258" t="s">
        <v>5701</v>
      </c>
      <c r="L3052" s="259">
        <v>45252</v>
      </c>
      <c r="M3052" s="258" t="s">
        <v>526</v>
      </c>
    </row>
    <row r="3053" spans="1:13" x14ac:dyDescent="0.25">
      <c r="A3053" s="260" t="s">
        <v>406</v>
      </c>
      <c r="B3053" s="260" t="s">
        <v>407</v>
      </c>
      <c r="C3053" s="260" t="s">
        <v>408</v>
      </c>
      <c r="D3053" s="260" t="s">
        <v>569</v>
      </c>
      <c r="E3053" s="260">
        <v>19023533</v>
      </c>
      <c r="F3053" s="260" t="s">
        <v>5697</v>
      </c>
      <c r="G3053" s="260" t="s">
        <v>1219</v>
      </c>
      <c r="H3053" s="260">
        <v>2</v>
      </c>
      <c r="I3053" s="260" t="s">
        <v>5698</v>
      </c>
      <c r="J3053" s="260" t="s">
        <v>5699</v>
      </c>
      <c r="K3053" s="260" t="s">
        <v>5702</v>
      </c>
      <c r="L3053" s="261">
        <v>45252</v>
      </c>
      <c r="M3053" s="260" t="s">
        <v>526</v>
      </c>
    </row>
    <row r="3054" spans="1:13" x14ac:dyDescent="0.25">
      <c r="A3054" s="258" t="s">
        <v>406</v>
      </c>
      <c r="B3054" s="258" t="s">
        <v>407</v>
      </c>
      <c r="C3054" s="258" t="s">
        <v>408</v>
      </c>
      <c r="D3054" s="258" t="s">
        <v>562</v>
      </c>
      <c r="E3054" s="258">
        <v>4900791</v>
      </c>
      <c r="F3054" s="258" t="s">
        <v>5697</v>
      </c>
      <c r="G3054" s="258" t="s">
        <v>1219</v>
      </c>
      <c r="H3054" s="258">
        <v>2</v>
      </c>
      <c r="I3054" s="258" t="s">
        <v>5698</v>
      </c>
      <c r="J3054" s="258" t="s">
        <v>5699</v>
      </c>
      <c r="K3054" s="258" t="s">
        <v>5703</v>
      </c>
      <c r="L3054" s="259">
        <v>45252</v>
      </c>
      <c r="M3054" s="258" t="s">
        <v>526</v>
      </c>
    </row>
    <row r="3055" spans="1:13" x14ac:dyDescent="0.25">
      <c r="A3055" s="260" t="s">
        <v>406</v>
      </c>
      <c r="B3055" s="260" t="s">
        <v>407</v>
      </c>
      <c r="C3055" s="260" t="s">
        <v>408</v>
      </c>
      <c r="D3055" s="260" t="s">
        <v>567</v>
      </c>
      <c r="E3055" s="260">
        <v>274575</v>
      </c>
      <c r="F3055" s="260" t="s">
        <v>5697</v>
      </c>
      <c r="G3055" s="260" t="s">
        <v>1219</v>
      </c>
      <c r="H3055" s="260">
        <v>2</v>
      </c>
      <c r="I3055" s="260" t="s">
        <v>5698</v>
      </c>
      <c r="J3055" s="260" t="s">
        <v>5699</v>
      </c>
      <c r="K3055" s="260" t="s">
        <v>5704</v>
      </c>
      <c r="L3055" s="261">
        <v>45252</v>
      </c>
      <c r="M3055" s="260" t="s">
        <v>526</v>
      </c>
    </row>
    <row r="3056" spans="1:13" x14ac:dyDescent="0.25">
      <c r="A3056" s="258" t="s">
        <v>406</v>
      </c>
      <c r="B3056" s="258" t="s">
        <v>407</v>
      </c>
      <c r="C3056" s="258" t="s">
        <v>408</v>
      </c>
      <c r="D3056" s="258" t="s">
        <v>558</v>
      </c>
      <c r="E3056" s="258">
        <v>0</v>
      </c>
      <c r="F3056" s="258" t="s">
        <v>5697</v>
      </c>
      <c r="G3056" s="258" t="s">
        <v>1219</v>
      </c>
      <c r="H3056" s="258">
        <v>2</v>
      </c>
      <c r="I3056" s="258" t="s">
        <v>5698</v>
      </c>
      <c r="J3056" s="258" t="s">
        <v>5699</v>
      </c>
      <c r="K3056" s="258" t="s">
        <v>5705</v>
      </c>
      <c r="L3056" s="259">
        <v>45252</v>
      </c>
      <c r="M3056" s="258" t="s">
        <v>526</v>
      </c>
    </row>
    <row r="3057" spans="1:13" x14ac:dyDescent="0.25">
      <c r="A3057" s="260" t="s">
        <v>420</v>
      </c>
      <c r="B3057" s="260" t="s">
        <v>421</v>
      </c>
      <c r="C3057" s="260" t="s">
        <v>408</v>
      </c>
      <c r="D3057" s="260" t="s">
        <v>932</v>
      </c>
      <c r="E3057" s="260">
        <v>7230106</v>
      </c>
      <c r="F3057" s="260" t="s">
        <v>5706</v>
      </c>
      <c r="G3057" s="260" t="s">
        <v>1219</v>
      </c>
      <c r="H3057" s="260">
        <v>2</v>
      </c>
      <c r="I3057" s="260" t="s">
        <v>5707</v>
      </c>
      <c r="J3057" s="260" t="s">
        <v>5708</v>
      </c>
      <c r="K3057" s="260" t="s">
        <v>5709</v>
      </c>
      <c r="L3057" s="261">
        <v>45252</v>
      </c>
      <c r="M3057" s="260" t="s">
        <v>526</v>
      </c>
    </row>
    <row r="3058" spans="1:13" x14ac:dyDescent="0.25">
      <c r="A3058" s="258" t="s">
        <v>2673</v>
      </c>
      <c r="B3058" s="258" t="s">
        <v>2674</v>
      </c>
      <c r="C3058" s="258" t="s">
        <v>2675</v>
      </c>
      <c r="D3058" s="258" t="s">
        <v>2018</v>
      </c>
      <c r="E3058" s="258">
        <v>0</v>
      </c>
      <c r="F3058" s="258" t="s">
        <v>2019</v>
      </c>
      <c r="G3058" s="258" t="s">
        <v>33</v>
      </c>
      <c r="H3058" s="258">
        <v>2</v>
      </c>
      <c r="I3058" s="258" t="s">
        <v>17</v>
      </c>
      <c r="J3058" s="258" t="s">
        <v>17</v>
      </c>
      <c r="K3058" s="258" t="s">
        <v>5710</v>
      </c>
      <c r="L3058" s="259">
        <v>45252</v>
      </c>
      <c r="M3058" s="258" t="s">
        <v>20</v>
      </c>
    </row>
    <row r="3059" spans="1:13" x14ac:dyDescent="0.25">
      <c r="A3059" s="260" t="s">
        <v>2673</v>
      </c>
      <c r="B3059" s="260" t="s">
        <v>2674</v>
      </c>
      <c r="C3059" s="260" t="s">
        <v>2675</v>
      </c>
      <c r="D3059" s="260" t="s">
        <v>2021</v>
      </c>
      <c r="E3059" s="260">
        <v>0</v>
      </c>
      <c r="F3059" s="260" t="s">
        <v>2019</v>
      </c>
      <c r="G3059" s="260" t="s">
        <v>33</v>
      </c>
      <c r="H3059" s="260">
        <v>2</v>
      </c>
      <c r="I3059" s="260" t="s">
        <v>17</v>
      </c>
      <c r="J3059" s="260" t="s">
        <v>17</v>
      </c>
      <c r="K3059" s="260" t="s">
        <v>5711</v>
      </c>
      <c r="L3059" s="261">
        <v>45252</v>
      </c>
      <c r="M3059" s="260" t="s">
        <v>20</v>
      </c>
    </row>
    <row r="3060" spans="1:13" x14ac:dyDescent="0.25">
      <c r="A3060" s="258" t="s">
        <v>2673</v>
      </c>
      <c r="B3060" s="258" t="s">
        <v>2674</v>
      </c>
      <c r="C3060" s="258" t="s">
        <v>2675</v>
      </c>
      <c r="D3060" s="258" t="s">
        <v>2023</v>
      </c>
      <c r="E3060" s="258">
        <v>0</v>
      </c>
      <c r="F3060" s="258" t="s">
        <v>2019</v>
      </c>
      <c r="G3060" s="258" t="s">
        <v>33</v>
      </c>
      <c r="H3060" s="258">
        <v>2</v>
      </c>
      <c r="I3060" s="258" t="s">
        <v>17</v>
      </c>
      <c r="J3060" s="258" t="s">
        <v>17</v>
      </c>
      <c r="K3060" s="258" t="s">
        <v>5712</v>
      </c>
      <c r="L3060" s="259">
        <v>45252</v>
      </c>
      <c r="M3060" s="258" t="s">
        <v>20</v>
      </c>
    </row>
    <row r="3061" spans="1:13" x14ac:dyDescent="0.25">
      <c r="A3061" s="260" t="s">
        <v>2673</v>
      </c>
      <c r="B3061" s="260" t="s">
        <v>2674</v>
      </c>
      <c r="C3061" s="260" t="s">
        <v>2675</v>
      </c>
      <c r="D3061" s="260" t="s">
        <v>2025</v>
      </c>
      <c r="E3061" s="260">
        <v>0</v>
      </c>
      <c r="F3061" s="260" t="s">
        <v>2019</v>
      </c>
      <c r="G3061" s="260" t="s">
        <v>33</v>
      </c>
      <c r="H3061" s="260">
        <v>2</v>
      </c>
      <c r="I3061" s="260" t="s">
        <v>17</v>
      </c>
      <c r="J3061" s="260" t="s">
        <v>17</v>
      </c>
      <c r="K3061" s="260" t="s">
        <v>5713</v>
      </c>
      <c r="L3061" s="261">
        <v>45252</v>
      </c>
      <c r="M3061" s="260" t="s">
        <v>20</v>
      </c>
    </row>
    <row r="3062" spans="1:13" x14ac:dyDescent="0.25">
      <c r="A3062" s="258" t="s">
        <v>2673</v>
      </c>
      <c r="B3062" s="258" t="s">
        <v>2674</v>
      </c>
      <c r="C3062" s="258" t="s">
        <v>2675</v>
      </c>
      <c r="D3062" s="258" t="s">
        <v>2027</v>
      </c>
      <c r="E3062" s="258">
        <v>3</v>
      </c>
      <c r="F3062" s="258" t="s">
        <v>2019</v>
      </c>
      <c r="G3062" s="258" t="s">
        <v>33</v>
      </c>
      <c r="H3062" s="258">
        <v>2</v>
      </c>
      <c r="I3062" s="258" t="s">
        <v>17</v>
      </c>
      <c r="J3062" s="258" t="s">
        <v>17</v>
      </c>
      <c r="K3062" s="258" t="s">
        <v>5714</v>
      </c>
      <c r="L3062" s="259">
        <v>45252</v>
      </c>
      <c r="M3062" s="258" t="s">
        <v>20</v>
      </c>
    </row>
    <row r="3063" spans="1:13" x14ac:dyDescent="0.25">
      <c r="A3063" s="260" t="s">
        <v>2673</v>
      </c>
      <c r="B3063" s="260" t="s">
        <v>2674</v>
      </c>
      <c r="C3063" s="260" t="s">
        <v>2675</v>
      </c>
      <c r="D3063" s="260" t="s">
        <v>2029</v>
      </c>
      <c r="E3063" s="260">
        <v>0</v>
      </c>
      <c r="F3063" s="260" t="s">
        <v>2019</v>
      </c>
      <c r="G3063" s="260" t="s">
        <v>33</v>
      </c>
      <c r="H3063" s="260">
        <v>2</v>
      </c>
      <c r="I3063" s="260" t="s">
        <v>17</v>
      </c>
      <c r="J3063" s="260" t="s">
        <v>17</v>
      </c>
      <c r="K3063" s="260" t="s">
        <v>5715</v>
      </c>
      <c r="L3063" s="261">
        <v>45252</v>
      </c>
      <c r="M3063" s="260" t="s">
        <v>20</v>
      </c>
    </row>
    <row r="3064" spans="1:13" x14ac:dyDescent="0.25">
      <c r="A3064" s="258" t="s">
        <v>2673</v>
      </c>
      <c r="B3064" s="258" t="s">
        <v>2674</v>
      </c>
      <c r="C3064" s="258" t="s">
        <v>2675</v>
      </c>
      <c r="D3064" s="258" t="s">
        <v>2031</v>
      </c>
      <c r="E3064" s="258">
        <v>1</v>
      </c>
      <c r="F3064" s="258" t="s">
        <v>2019</v>
      </c>
      <c r="G3064" s="258" t="s">
        <v>33</v>
      </c>
      <c r="H3064" s="258">
        <v>2</v>
      </c>
      <c r="I3064" s="258" t="s">
        <v>17</v>
      </c>
      <c r="J3064" s="258" t="s">
        <v>17</v>
      </c>
      <c r="K3064" s="258" t="s">
        <v>5716</v>
      </c>
      <c r="L3064" s="259">
        <v>45252</v>
      </c>
      <c r="M3064" s="258" t="s">
        <v>20</v>
      </c>
    </row>
    <row r="3065" spans="1:13" x14ac:dyDescent="0.25">
      <c r="A3065" s="260" t="s">
        <v>2673</v>
      </c>
      <c r="B3065" s="260" t="s">
        <v>2674</v>
      </c>
      <c r="C3065" s="260" t="s">
        <v>2675</v>
      </c>
      <c r="D3065" s="260" t="s">
        <v>2033</v>
      </c>
      <c r="E3065" s="260">
        <v>0</v>
      </c>
      <c r="F3065" s="260" t="s">
        <v>2019</v>
      </c>
      <c r="G3065" s="260" t="s">
        <v>33</v>
      </c>
      <c r="H3065" s="260">
        <v>2</v>
      </c>
      <c r="I3065" s="260" t="s">
        <v>17</v>
      </c>
      <c r="J3065" s="260" t="s">
        <v>17</v>
      </c>
      <c r="K3065" s="260" t="s">
        <v>5717</v>
      </c>
      <c r="L3065" s="261">
        <v>45252</v>
      </c>
      <c r="M3065" s="260" t="s">
        <v>20</v>
      </c>
    </row>
    <row r="3066" spans="1:13" x14ac:dyDescent="0.25">
      <c r="A3066" s="258" t="s">
        <v>2673</v>
      </c>
      <c r="B3066" s="258" t="s">
        <v>2674</v>
      </c>
      <c r="C3066" s="258" t="s">
        <v>2675</v>
      </c>
      <c r="D3066" s="258" t="s">
        <v>2035</v>
      </c>
      <c r="E3066" s="258">
        <v>0</v>
      </c>
      <c r="F3066" s="258" t="s">
        <v>2019</v>
      </c>
      <c r="G3066" s="258" t="s">
        <v>33</v>
      </c>
      <c r="H3066" s="258">
        <v>2</v>
      </c>
      <c r="I3066" s="258" t="s">
        <v>17</v>
      </c>
      <c r="J3066" s="258" t="s">
        <v>17</v>
      </c>
      <c r="K3066" s="258" t="s">
        <v>5718</v>
      </c>
      <c r="L3066" s="259">
        <v>45252</v>
      </c>
      <c r="M3066" s="258" t="s">
        <v>20</v>
      </c>
    </row>
    <row r="3067" spans="1:13" x14ac:dyDescent="0.25">
      <c r="A3067" s="260" t="s">
        <v>836</v>
      </c>
      <c r="B3067" s="260" t="s">
        <v>837</v>
      </c>
      <c r="C3067" s="260" t="s">
        <v>820</v>
      </c>
      <c r="D3067" s="260" t="s">
        <v>2018</v>
      </c>
      <c r="E3067" s="260">
        <v>1</v>
      </c>
      <c r="F3067" s="260" t="s">
        <v>2019</v>
      </c>
      <c r="G3067" s="260" t="s">
        <v>33</v>
      </c>
      <c r="H3067" s="260">
        <v>2</v>
      </c>
      <c r="I3067" s="260" t="s">
        <v>17</v>
      </c>
      <c r="J3067" s="260" t="s">
        <v>17</v>
      </c>
      <c r="K3067" s="260" t="s">
        <v>5719</v>
      </c>
      <c r="L3067" s="261">
        <v>45252</v>
      </c>
      <c r="M3067" s="260" t="s">
        <v>20</v>
      </c>
    </row>
    <row r="3068" spans="1:13" x14ac:dyDescent="0.25">
      <c r="A3068" s="258" t="s">
        <v>836</v>
      </c>
      <c r="B3068" s="258" t="s">
        <v>837</v>
      </c>
      <c r="C3068" s="258" t="s">
        <v>820</v>
      </c>
      <c r="D3068" s="258" t="s">
        <v>2021</v>
      </c>
      <c r="E3068" s="258">
        <v>0</v>
      </c>
      <c r="F3068" s="258" t="s">
        <v>2019</v>
      </c>
      <c r="G3068" s="258" t="s">
        <v>33</v>
      </c>
      <c r="H3068" s="258">
        <v>2</v>
      </c>
      <c r="I3068" s="258" t="s">
        <v>17</v>
      </c>
      <c r="J3068" s="258" t="s">
        <v>17</v>
      </c>
      <c r="K3068" s="258" t="s">
        <v>5720</v>
      </c>
      <c r="L3068" s="259">
        <v>45252</v>
      </c>
      <c r="M3068" s="258" t="s">
        <v>20</v>
      </c>
    </row>
    <row r="3069" spans="1:13" x14ac:dyDescent="0.25">
      <c r="A3069" s="260" t="s">
        <v>836</v>
      </c>
      <c r="B3069" s="260" t="s">
        <v>837</v>
      </c>
      <c r="C3069" s="260" t="s">
        <v>820</v>
      </c>
      <c r="D3069" s="260" t="s">
        <v>2023</v>
      </c>
      <c r="E3069" s="260">
        <v>1</v>
      </c>
      <c r="F3069" s="260" t="s">
        <v>2019</v>
      </c>
      <c r="G3069" s="260" t="s">
        <v>33</v>
      </c>
      <c r="H3069" s="260">
        <v>2</v>
      </c>
      <c r="I3069" s="260" t="s">
        <v>17</v>
      </c>
      <c r="J3069" s="260" t="s">
        <v>17</v>
      </c>
      <c r="K3069" s="260" t="s">
        <v>5721</v>
      </c>
      <c r="L3069" s="261">
        <v>45252</v>
      </c>
      <c r="M3069" s="260" t="s">
        <v>20</v>
      </c>
    </row>
    <row r="3070" spans="1:13" x14ac:dyDescent="0.25">
      <c r="A3070" s="258" t="s">
        <v>836</v>
      </c>
      <c r="B3070" s="258" t="s">
        <v>837</v>
      </c>
      <c r="C3070" s="258" t="s">
        <v>820</v>
      </c>
      <c r="D3070" s="258" t="s">
        <v>2025</v>
      </c>
      <c r="E3070" s="258">
        <v>1</v>
      </c>
      <c r="F3070" s="258" t="s">
        <v>2019</v>
      </c>
      <c r="G3070" s="258" t="s">
        <v>33</v>
      </c>
      <c r="H3070" s="258">
        <v>2</v>
      </c>
      <c r="I3070" s="258" t="s">
        <v>17</v>
      </c>
      <c r="J3070" s="258" t="s">
        <v>17</v>
      </c>
      <c r="K3070" s="258" t="s">
        <v>5722</v>
      </c>
      <c r="L3070" s="259">
        <v>45252</v>
      </c>
      <c r="M3070" s="258" t="s">
        <v>20</v>
      </c>
    </row>
    <row r="3071" spans="1:13" x14ac:dyDescent="0.25">
      <c r="A3071" s="260" t="s">
        <v>836</v>
      </c>
      <c r="B3071" s="260" t="s">
        <v>837</v>
      </c>
      <c r="C3071" s="260" t="s">
        <v>820</v>
      </c>
      <c r="D3071" s="260" t="s">
        <v>2027</v>
      </c>
      <c r="E3071" s="260">
        <v>1</v>
      </c>
      <c r="F3071" s="260" t="s">
        <v>2019</v>
      </c>
      <c r="G3071" s="260" t="s">
        <v>33</v>
      </c>
      <c r="H3071" s="260">
        <v>2</v>
      </c>
      <c r="I3071" s="260" t="s">
        <v>17</v>
      </c>
      <c r="J3071" s="260" t="s">
        <v>17</v>
      </c>
      <c r="K3071" s="260" t="s">
        <v>5723</v>
      </c>
      <c r="L3071" s="261">
        <v>45252</v>
      </c>
      <c r="M3071" s="260" t="s">
        <v>20</v>
      </c>
    </row>
    <row r="3072" spans="1:13" x14ac:dyDescent="0.25">
      <c r="A3072" s="258" t="s">
        <v>836</v>
      </c>
      <c r="B3072" s="258" t="s">
        <v>837</v>
      </c>
      <c r="C3072" s="258" t="s">
        <v>820</v>
      </c>
      <c r="D3072" s="258" t="s">
        <v>2029</v>
      </c>
      <c r="E3072" s="258">
        <v>3</v>
      </c>
      <c r="F3072" s="258" t="s">
        <v>2019</v>
      </c>
      <c r="G3072" s="258" t="s">
        <v>33</v>
      </c>
      <c r="H3072" s="258">
        <v>2</v>
      </c>
      <c r="I3072" s="258" t="s">
        <v>17</v>
      </c>
      <c r="J3072" s="258" t="s">
        <v>17</v>
      </c>
      <c r="K3072" s="258" t="s">
        <v>5724</v>
      </c>
      <c r="L3072" s="259">
        <v>45252</v>
      </c>
      <c r="M3072" s="258" t="s">
        <v>20</v>
      </c>
    </row>
    <row r="3073" spans="1:13" x14ac:dyDescent="0.25">
      <c r="A3073" s="260" t="s">
        <v>836</v>
      </c>
      <c r="B3073" s="260" t="s">
        <v>837</v>
      </c>
      <c r="C3073" s="260" t="s">
        <v>820</v>
      </c>
      <c r="D3073" s="260" t="s">
        <v>2031</v>
      </c>
      <c r="E3073" s="260">
        <v>3</v>
      </c>
      <c r="F3073" s="260" t="s">
        <v>2019</v>
      </c>
      <c r="G3073" s="260" t="s">
        <v>33</v>
      </c>
      <c r="H3073" s="260">
        <v>2</v>
      </c>
      <c r="I3073" s="260" t="s">
        <v>17</v>
      </c>
      <c r="J3073" s="260" t="s">
        <v>17</v>
      </c>
      <c r="K3073" s="260" t="s">
        <v>5725</v>
      </c>
      <c r="L3073" s="261">
        <v>45252</v>
      </c>
      <c r="M3073" s="260" t="s">
        <v>20</v>
      </c>
    </row>
    <row r="3074" spans="1:13" x14ac:dyDescent="0.25">
      <c r="A3074" s="258" t="s">
        <v>836</v>
      </c>
      <c r="B3074" s="258" t="s">
        <v>837</v>
      </c>
      <c r="C3074" s="258" t="s">
        <v>820</v>
      </c>
      <c r="D3074" s="258" t="s">
        <v>2033</v>
      </c>
      <c r="E3074" s="258">
        <v>1</v>
      </c>
      <c r="F3074" s="258" t="s">
        <v>2019</v>
      </c>
      <c r="G3074" s="258" t="s">
        <v>33</v>
      </c>
      <c r="H3074" s="258">
        <v>2</v>
      </c>
      <c r="I3074" s="258" t="s">
        <v>17</v>
      </c>
      <c r="J3074" s="258" t="s">
        <v>17</v>
      </c>
      <c r="K3074" s="258" t="s">
        <v>5726</v>
      </c>
      <c r="L3074" s="259">
        <v>45252</v>
      </c>
      <c r="M3074" s="258" t="s">
        <v>20</v>
      </c>
    </row>
    <row r="3075" spans="1:13" x14ac:dyDescent="0.25">
      <c r="A3075" s="260" t="s">
        <v>836</v>
      </c>
      <c r="B3075" s="260" t="s">
        <v>837</v>
      </c>
      <c r="C3075" s="260" t="s">
        <v>820</v>
      </c>
      <c r="D3075" s="260" t="s">
        <v>2035</v>
      </c>
      <c r="E3075" s="260">
        <v>0</v>
      </c>
      <c r="F3075" s="260" t="s">
        <v>2019</v>
      </c>
      <c r="G3075" s="260" t="s">
        <v>33</v>
      </c>
      <c r="H3075" s="260">
        <v>2</v>
      </c>
      <c r="I3075" s="260" t="s">
        <v>17</v>
      </c>
      <c r="J3075" s="260" t="s">
        <v>17</v>
      </c>
      <c r="K3075" s="260" t="s">
        <v>5727</v>
      </c>
      <c r="L3075" s="261">
        <v>45252</v>
      </c>
      <c r="M3075" s="260" t="s">
        <v>20</v>
      </c>
    </row>
    <row r="3076" spans="1:13" x14ac:dyDescent="0.25">
      <c r="A3076" s="258" t="s">
        <v>818</v>
      </c>
      <c r="B3076" s="258" t="s">
        <v>819</v>
      </c>
      <c r="C3076" s="258" t="s">
        <v>820</v>
      </c>
      <c r="D3076" s="258" t="s">
        <v>2018</v>
      </c>
      <c r="E3076" s="258">
        <v>1</v>
      </c>
      <c r="F3076" s="258" t="s">
        <v>2019</v>
      </c>
      <c r="G3076" s="258" t="s">
        <v>33</v>
      </c>
      <c r="H3076" s="258">
        <v>2</v>
      </c>
      <c r="I3076" s="258" t="s">
        <v>17</v>
      </c>
      <c r="J3076" s="258" t="s">
        <v>17</v>
      </c>
      <c r="K3076" s="258" t="s">
        <v>5728</v>
      </c>
      <c r="L3076" s="259">
        <v>45252</v>
      </c>
      <c r="M3076" s="258" t="s">
        <v>20</v>
      </c>
    </row>
    <row r="3077" spans="1:13" x14ac:dyDescent="0.25">
      <c r="A3077" s="260" t="s">
        <v>818</v>
      </c>
      <c r="B3077" s="260" t="s">
        <v>819</v>
      </c>
      <c r="C3077" s="260" t="s">
        <v>820</v>
      </c>
      <c r="D3077" s="260" t="s">
        <v>2021</v>
      </c>
      <c r="E3077" s="260">
        <v>0</v>
      </c>
      <c r="F3077" s="260" t="s">
        <v>2019</v>
      </c>
      <c r="G3077" s="260" t="s">
        <v>33</v>
      </c>
      <c r="H3077" s="260">
        <v>2</v>
      </c>
      <c r="I3077" s="260" t="s">
        <v>17</v>
      </c>
      <c r="J3077" s="260" t="s">
        <v>17</v>
      </c>
      <c r="K3077" s="260" t="s">
        <v>5729</v>
      </c>
      <c r="L3077" s="261">
        <v>45252</v>
      </c>
      <c r="M3077" s="260" t="s">
        <v>20</v>
      </c>
    </row>
    <row r="3078" spans="1:13" x14ac:dyDescent="0.25">
      <c r="A3078" s="258" t="s">
        <v>818</v>
      </c>
      <c r="B3078" s="258" t="s">
        <v>819</v>
      </c>
      <c r="C3078" s="258" t="s">
        <v>820</v>
      </c>
      <c r="D3078" s="258" t="s">
        <v>2023</v>
      </c>
      <c r="E3078" s="258">
        <v>1</v>
      </c>
      <c r="F3078" s="258" t="s">
        <v>2019</v>
      </c>
      <c r="G3078" s="258" t="s">
        <v>33</v>
      </c>
      <c r="H3078" s="258">
        <v>2</v>
      </c>
      <c r="I3078" s="258" t="s">
        <v>17</v>
      </c>
      <c r="J3078" s="258" t="s">
        <v>17</v>
      </c>
      <c r="K3078" s="258" t="s">
        <v>5730</v>
      </c>
      <c r="L3078" s="259">
        <v>45252</v>
      </c>
      <c r="M3078" s="258" t="s">
        <v>20</v>
      </c>
    </row>
    <row r="3079" spans="1:13" x14ac:dyDescent="0.25">
      <c r="A3079" s="260" t="s">
        <v>818</v>
      </c>
      <c r="B3079" s="260" t="s">
        <v>819</v>
      </c>
      <c r="C3079" s="260" t="s">
        <v>820</v>
      </c>
      <c r="D3079" s="260" t="s">
        <v>2025</v>
      </c>
      <c r="E3079" s="260">
        <v>3</v>
      </c>
      <c r="F3079" s="260" t="s">
        <v>2019</v>
      </c>
      <c r="G3079" s="260" t="s">
        <v>33</v>
      </c>
      <c r="H3079" s="260">
        <v>2</v>
      </c>
      <c r="I3079" s="260" t="s">
        <v>17</v>
      </c>
      <c r="J3079" s="260" t="s">
        <v>17</v>
      </c>
      <c r="K3079" s="260" t="s">
        <v>5731</v>
      </c>
      <c r="L3079" s="261">
        <v>45252</v>
      </c>
      <c r="M3079" s="260" t="s">
        <v>20</v>
      </c>
    </row>
    <row r="3080" spans="1:13" x14ac:dyDescent="0.25">
      <c r="A3080" s="258" t="s">
        <v>818</v>
      </c>
      <c r="B3080" s="258" t="s">
        <v>819</v>
      </c>
      <c r="C3080" s="258" t="s">
        <v>820</v>
      </c>
      <c r="D3080" s="258" t="s">
        <v>2027</v>
      </c>
      <c r="E3080" s="258">
        <v>0</v>
      </c>
      <c r="F3080" s="258" t="s">
        <v>2019</v>
      </c>
      <c r="G3080" s="258" t="s">
        <v>33</v>
      </c>
      <c r="H3080" s="258">
        <v>2</v>
      </c>
      <c r="I3080" s="258" t="s">
        <v>17</v>
      </c>
      <c r="J3080" s="258" t="s">
        <v>17</v>
      </c>
      <c r="K3080" s="258" t="s">
        <v>5732</v>
      </c>
      <c r="L3080" s="259">
        <v>45252</v>
      </c>
      <c r="M3080" s="258" t="s">
        <v>20</v>
      </c>
    </row>
    <row r="3081" spans="1:13" x14ac:dyDescent="0.25">
      <c r="A3081" s="260" t="s">
        <v>818</v>
      </c>
      <c r="B3081" s="260" t="s">
        <v>819</v>
      </c>
      <c r="C3081" s="260" t="s">
        <v>820</v>
      </c>
      <c r="D3081" s="260" t="s">
        <v>2029</v>
      </c>
      <c r="E3081" s="260">
        <v>3</v>
      </c>
      <c r="F3081" s="260" t="s">
        <v>2019</v>
      </c>
      <c r="G3081" s="260" t="s">
        <v>33</v>
      </c>
      <c r="H3081" s="260">
        <v>2</v>
      </c>
      <c r="I3081" s="260" t="s">
        <v>17</v>
      </c>
      <c r="J3081" s="260" t="s">
        <v>17</v>
      </c>
      <c r="K3081" s="260" t="s">
        <v>5733</v>
      </c>
      <c r="L3081" s="261">
        <v>45252</v>
      </c>
      <c r="M3081" s="260" t="s">
        <v>20</v>
      </c>
    </row>
    <row r="3082" spans="1:13" x14ac:dyDescent="0.25">
      <c r="A3082" s="258" t="s">
        <v>818</v>
      </c>
      <c r="B3082" s="258" t="s">
        <v>819</v>
      </c>
      <c r="C3082" s="258" t="s">
        <v>820</v>
      </c>
      <c r="D3082" s="258" t="s">
        <v>2031</v>
      </c>
      <c r="E3082" s="258">
        <v>3</v>
      </c>
      <c r="F3082" s="258" t="s">
        <v>2019</v>
      </c>
      <c r="G3082" s="258" t="s">
        <v>33</v>
      </c>
      <c r="H3082" s="258">
        <v>2</v>
      </c>
      <c r="I3082" s="258" t="s">
        <v>17</v>
      </c>
      <c r="J3082" s="258" t="s">
        <v>17</v>
      </c>
      <c r="K3082" s="258" t="s">
        <v>5734</v>
      </c>
      <c r="L3082" s="259">
        <v>45252</v>
      </c>
      <c r="M3082" s="258" t="s">
        <v>20</v>
      </c>
    </row>
    <row r="3083" spans="1:13" x14ac:dyDescent="0.25">
      <c r="A3083" s="260" t="s">
        <v>818</v>
      </c>
      <c r="B3083" s="260" t="s">
        <v>819</v>
      </c>
      <c r="C3083" s="260" t="s">
        <v>820</v>
      </c>
      <c r="D3083" s="260" t="s">
        <v>2033</v>
      </c>
      <c r="E3083" s="260">
        <v>1</v>
      </c>
      <c r="F3083" s="260" t="s">
        <v>2019</v>
      </c>
      <c r="G3083" s="260" t="s">
        <v>33</v>
      </c>
      <c r="H3083" s="260">
        <v>2</v>
      </c>
      <c r="I3083" s="260" t="s">
        <v>17</v>
      </c>
      <c r="J3083" s="260" t="s">
        <v>17</v>
      </c>
      <c r="K3083" s="260" t="s">
        <v>5735</v>
      </c>
      <c r="L3083" s="261">
        <v>45252</v>
      </c>
      <c r="M3083" s="260" t="s">
        <v>20</v>
      </c>
    </row>
    <row r="3084" spans="1:13" x14ac:dyDescent="0.25">
      <c r="A3084" s="258" t="s">
        <v>818</v>
      </c>
      <c r="B3084" s="258" t="s">
        <v>819</v>
      </c>
      <c r="C3084" s="258" t="s">
        <v>820</v>
      </c>
      <c r="D3084" s="258" t="s">
        <v>2035</v>
      </c>
      <c r="E3084" s="258">
        <v>0</v>
      </c>
      <c r="F3084" s="258" t="s">
        <v>2019</v>
      </c>
      <c r="G3084" s="258" t="s">
        <v>33</v>
      </c>
      <c r="H3084" s="258">
        <v>2</v>
      </c>
      <c r="I3084" s="258" t="s">
        <v>17</v>
      </c>
      <c r="J3084" s="258" t="s">
        <v>17</v>
      </c>
      <c r="K3084" s="258" t="s">
        <v>5736</v>
      </c>
      <c r="L3084" s="259">
        <v>45252</v>
      </c>
      <c r="M3084" s="258" t="s">
        <v>20</v>
      </c>
    </row>
    <row r="3085" spans="1:13" x14ac:dyDescent="0.25">
      <c r="A3085" s="260" t="s">
        <v>420</v>
      </c>
      <c r="B3085" s="260" t="s">
        <v>421</v>
      </c>
      <c r="C3085" s="260" t="s">
        <v>408</v>
      </c>
      <c r="D3085" s="260" t="s">
        <v>769</v>
      </c>
      <c r="E3085" s="260">
        <v>3622486</v>
      </c>
      <c r="F3085" s="260" t="s">
        <v>5737</v>
      </c>
      <c r="G3085" s="260" t="s">
        <v>1219</v>
      </c>
      <c r="H3085" s="260">
        <v>2</v>
      </c>
      <c r="I3085" s="260" t="s">
        <v>5738</v>
      </c>
      <c r="J3085" s="260" t="s">
        <v>5739</v>
      </c>
      <c r="K3085" s="260" t="s">
        <v>5740</v>
      </c>
      <c r="L3085" s="261">
        <v>45253</v>
      </c>
      <c r="M3085" s="260" t="s">
        <v>526</v>
      </c>
    </row>
    <row r="3086" spans="1:13" x14ac:dyDescent="0.25">
      <c r="A3086" s="258" t="s">
        <v>420</v>
      </c>
      <c r="B3086" s="258" t="s">
        <v>421</v>
      </c>
      <c r="C3086" s="258" t="s">
        <v>408</v>
      </c>
      <c r="D3086" s="258" t="s">
        <v>937</v>
      </c>
      <c r="E3086" s="258">
        <v>80</v>
      </c>
      <c r="F3086" s="258" t="s">
        <v>5741</v>
      </c>
      <c r="G3086" s="258" t="s">
        <v>22</v>
      </c>
      <c r="H3086" s="258">
        <v>3</v>
      </c>
      <c r="I3086" s="258" t="s">
        <v>5742</v>
      </c>
      <c r="J3086" s="258" t="s">
        <v>5695</v>
      </c>
      <c r="K3086" s="258" t="s">
        <v>5743</v>
      </c>
      <c r="L3086" s="259">
        <v>45253</v>
      </c>
      <c r="M3086" s="258" t="s">
        <v>526</v>
      </c>
    </row>
    <row r="3087" spans="1:13" x14ac:dyDescent="0.25">
      <c r="A3087" s="260" t="s">
        <v>420</v>
      </c>
      <c r="B3087" s="260" t="s">
        <v>421</v>
      </c>
      <c r="C3087" s="260" t="s">
        <v>408</v>
      </c>
      <c r="D3087" s="260" t="s">
        <v>544</v>
      </c>
      <c r="E3087" s="260">
        <v>2294517</v>
      </c>
      <c r="F3087" s="260" t="s">
        <v>5744</v>
      </c>
      <c r="G3087" s="260" t="s">
        <v>1219</v>
      </c>
      <c r="H3087" s="260">
        <v>2</v>
      </c>
      <c r="I3087" s="260" t="s">
        <v>5745</v>
      </c>
      <c r="J3087" s="260" t="s">
        <v>5746</v>
      </c>
      <c r="K3087" s="260" t="s">
        <v>5747</v>
      </c>
      <c r="L3087" s="261">
        <v>45253</v>
      </c>
      <c r="M3087" s="260" t="s">
        <v>526</v>
      </c>
    </row>
    <row r="3088" spans="1:13" x14ac:dyDescent="0.25">
      <c r="A3088" s="258" t="s">
        <v>420</v>
      </c>
      <c r="B3088" s="258" t="s">
        <v>421</v>
      </c>
      <c r="C3088" s="258" t="s">
        <v>408</v>
      </c>
      <c r="D3088" s="258" t="s">
        <v>1193</v>
      </c>
      <c r="E3088" s="258">
        <v>35059926</v>
      </c>
      <c r="F3088" s="258" t="s">
        <v>5744</v>
      </c>
      <c r="G3088" s="258" t="s">
        <v>1219</v>
      </c>
      <c r="H3088" s="258">
        <v>2</v>
      </c>
      <c r="I3088" s="258" t="s">
        <v>5745</v>
      </c>
      <c r="J3088" s="258" t="s">
        <v>5746</v>
      </c>
      <c r="K3088" s="258" t="s">
        <v>5748</v>
      </c>
      <c r="L3088" s="259">
        <v>45253</v>
      </c>
      <c r="M3088" s="258" t="s">
        <v>526</v>
      </c>
    </row>
    <row r="3089" spans="1:13" x14ac:dyDescent="0.25">
      <c r="A3089" s="260" t="s">
        <v>420</v>
      </c>
      <c r="B3089" s="260" t="s">
        <v>421</v>
      </c>
      <c r="C3089" s="260" t="s">
        <v>408</v>
      </c>
      <c r="D3089" s="260" t="s">
        <v>569</v>
      </c>
      <c r="E3089" s="260">
        <v>4935589</v>
      </c>
      <c r="F3089" s="260" t="s">
        <v>5744</v>
      </c>
      <c r="G3089" s="260" t="s">
        <v>1219</v>
      </c>
      <c r="H3089" s="260">
        <v>2</v>
      </c>
      <c r="I3089" s="260" t="s">
        <v>5745</v>
      </c>
      <c r="J3089" s="260" t="s">
        <v>5746</v>
      </c>
      <c r="K3089" s="260" t="s">
        <v>5749</v>
      </c>
      <c r="L3089" s="261">
        <v>45253</v>
      </c>
      <c r="M3089" s="260" t="s">
        <v>526</v>
      </c>
    </row>
    <row r="3090" spans="1:13" x14ac:dyDescent="0.25">
      <c r="A3090" s="258" t="s">
        <v>420</v>
      </c>
      <c r="B3090" s="258" t="s">
        <v>421</v>
      </c>
      <c r="C3090" s="258" t="s">
        <v>408</v>
      </c>
      <c r="D3090" s="258" t="s">
        <v>562</v>
      </c>
      <c r="E3090" s="258">
        <v>2040942</v>
      </c>
      <c r="F3090" s="258" t="s">
        <v>5744</v>
      </c>
      <c r="G3090" s="258" t="s">
        <v>1219</v>
      </c>
      <c r="H3090" s="258">
        <v>2</v>
      </c>
      <c r="I3090" s="258" t="s">
        <v>5745</v>
      </c>
      <c r="J3090" s="258" t="s">
        <v>5746</v>
      </c>
      <c r="K3090" s="258" t="s">
        <v>5750</v>
      </c>
      <c r="L3090" s="259">
        <v>45253</v>
      </c>
      <c r="M3090" s="258" t="s">
        <v>526</v>
      </c>
    </row>
    <row r="3091" spans="1:13" x14ac:dyDescent="0.25">
      <c r="A3091" s="260" t="s">
        <v>420</v>
      </c>
      <c r="B3091" s="260" t="s">
        <v>421</v>
      </c>
      <c r="C3091" s="260" t="s">
        <v>408</v>
      </c>
      <c r="D3091" s="260" t="s">
        <v>567</v>
      </c>
      <c r="E3091" s="260">
        <v>253575</v>
      </c>
      <c r="F3091" s="260" t="s">
        <v>5744</v>
      </c>
      <c r="G3091" s="260" t="s">
        <v>1219</v>
      </c>
      <c r="H3091" s="260">
        <v>2</v>
      </c>
      <c r="I3091" s="260" t="s">
        <v>5745</v>
      </c>
      <c r="J3091" s="260" t="s">
        <v>5746</v>
      </c>
      <c r="K3091" s="260" t="s">
        <v>5751</v>
      </c>
      <c r="L3091" s="261">
        <v>45253</v>
      </c>
      <c r="M3091" s="260" t="s">
        <v>526</v>
      </c>
    </row>
    <row r="3092" spans="1:13" x14ac:dyDescent="0.25">
      <c r="A3092" s="258" t="s">
        <v>420</v>
      </c>
      <c r="B3092" s="258" t="s">
        <v>421</v>
      </c>
      <c r="C3092" s="258" t="s">
        <v>408</v>
      </c>
      <c r="D3092" s="258" t="s">
        <v>558</v>
      </c>
      <c r="E3092" s="258">
        <v>0</v>
      </c>
      <c r="F3092" s="258" t="s">
        <v>5744</v>
      </c>
      <c r="G3092" s="258" t="s">
        <v>1219</v>
      </c>
      <c r="H3092" s="258">
        <v>2</v>
      </c>
      <c r="I3092" s="258" t="s">
        <v>5745</v>
      </c>
      <c r="J3092" s="258" t="s">
        <v>5746</v>
      </c>
      <c r="K3092" s="258" t="s">
        <v>5752</v>
      </c>
      <c r="L3092" s="259">
        <v>45253</v>
      </c>
      <c r="M3092" s="258" t="s">
        <v>526</v>
      </c>
    </row>
    <row r="3093" spans="1:13" x14ac:dyDescent="0.25">
      <c r="A3093" s="260" t="s">
        <v>4308</v>
      </c>
      <c r="B3093" s="260" t="s">
        <v>4309</v>
      </c>
      <c r="C3093" s="260" t="s">
        <v>408</v>
      </c>
      <c r="D3093" s="260" t="s">
        <v>937</v>
      </c>
      <c r="E3093" s="260">
        <v>80</v>
      </c>
      <c r="F3093" s="260" t="s">
        <v>5741</v>
      </c>
      <c r="G3093" s="260" t="s">
        <v>22</v>
      </c>
      <c r="H3093" s="260">
        <v>3</v>
      </c>
      <c r="I3093" s="260" t="s">
        <v>1079</v>
      </c>
      <c r="J3093" s="260" t="s">
        <v>5695</v>
      </c>
      <c r="K3093" s="260" t="s">
        <v>5753</v>
      </c>
      <c r="L3093" s="261">
        <v>45253</v>
      </c>
      <c r="M3093" s="260" t="s">
        <v>526</v>
      </c>
    </row>
    <row r="3094" spans="1:13" x14ac:dyDescent="0.25">
      <c r="A3094" s="258" t="s">
        <v>450</v>
      </c>
      <c r="B3094" s="258" t="s">
        <v>451</v>
      </c>
      <c r="C3094" s="258" t="s">
        <v>408</v>
      </c>
      <c r="D3094" s="258" t="s">
        <v>854</v>
      </c>
      <c r="E3094" s="258">
        <v>3</v>
      </c>
      <c r="F3094" s="258" t="s">
        <v>5754</v>
      </c>
      <c r="G3094" s="258" t="s">
        <v>22</v>
      </c>
      <c r="H3094" s="258">
        <v>3</v>
      </c>
      <c r="I3094" s="258" t="s">
        <v>5755</v>
      </c>
      <c r="J3094" s="258" t="s">
        <v>5756</v>
      </c>
      <c r="K3094" s="258" t="s">
        <v>5757</v>
      </c>
      <c r="L3094" s="259">
        <v>45253</v>
      </c>
      <c r="M3094" s="258" t="s">
        <v>526</v>
      </c>
    </row>
    <row r="3095" spans="1:13" x14ac:dyDescent="0.25">
      <c r="A3095" s="260" t="s">
        <v>450</v>
      </c>
      <c r="B3095" s="260" t="s">
        <v>451</v>
      </c>
      <c r="C3095" s="260" t="s">
        <v>408</v>
      </c>
      <c r="D3095" s="260" t="s">
        <v>937</v>
      </c>
      <c r="E3095" s="260">
        <v>80</v>
      </c>
      <c r="F3095" s="260" t="s">
        <v>5741</v>
      </c>
      <c r="G3095" s="260" t="s">
        <v>22</v>
      </c>
      <c r="H3095" s="260">
        <v>3</v>
      </c>
      <c r="I3095" s="260" t="s">
        <v>5742</v>
      </c>
      <c r="J3095" s="260" t="s">
        <v>5695</v>
      </c>
      <c r="K3095" s="260" t="s">
        <v>5758</v>
      </c>
      <c r="L3095" s="261">
        <v>45253</v>
      </c>
      <c r="M3095" s="260" t="s">
        <v>526</v>
      </c>
    </row>
    <row r="3096" spans="1:13" x14ac:dyDescent="0.25">
      <c r="A3096" s="258" t="s">
        <v>522</v>
      </c>
      <c r="B3096" s="258" t="s">
        <v>523</v>
      </c>
      <c r="C3096" s="258" t="s">
        <v>524</v>
      </c>
      <c r="D3096" s="258" t="s">
        <v>854</v>
      </c>
      <c r="E3096" s="258">
        <v>94</v>
      </c>
      <c r="F3096" s="258" t="s">
        <v>5759</v>
      </c>
      <c r="G3096" s="258" t="s">
        <v>22</v>
      </c>
      <c r="H3096" s="258">
        <v>3</v>
      </c>
      <c r="I3096" s="258" t="s">
        <v>5221</v>
      </c>
      <c r="J3096" s="258" t="s">
        <v>5222</v>
      </c>
      <c r="K3096" s="258" t="s">
        <v>5760</v>
      </c>
      <c r="L3096" s="259">
        <v>45253</v>
      </c>
      <c r="M3096" s="258" t="s">
        <v>526</v>
      </c>
    </row>
    <row r="3097" spans="1:13" x14ac:dyDescent="0.25">
      <c r="A3097" s="260" t="s">
        <v>522</v>
      </c>
      <c r="B3097" s="260" t="s">
        <v>523</v>
      </c>
      <c r="C3097" s="260" t="s">
        <v>524</v>
      </c>
      <c r="D3097" s="260" t="s">
        <v>937</v>
      </c>
      <c r="E3097" s="260">
        <v>94</v>
      </c>
      <c r="F3097" s="260" t="s">
        <v>5759</v>
      </c>
      <c r="G3097" s="260" t="s">
        <v>22</v>
      </c>
      <c r="H3097" s="260">
        <v>3</v>
      </c>
      <c r="I3097" s="260" t="s">
        <v>5221</v>
      </c>
      <c r="J3097" s="260" t="s">
        <v>5224</v>
      </c>
      <c r="K3097" s="260" t="s">
        <v>5761</v>
      </c>
      <c r="L3097" s="261">
        <v>45253</v>
      </c>
      <c r="M3097" s="260" t="s">
        <v>526</v>
      </c>
    </row>
    <row r="3098" spans="1:13" x14ac:dyDescent="0.25">
      <c r="A3098" s="258" t="s">
        <v>5762</v>
      </c>
      <c r="B3098" s="258" t="s">
        <v>5763</v>
      </c>
      <c r="C3098" s="258" t="s">
        <v>5764</v>
      </c>
      <c r="D3098" s="258" t="s">
        <v>2018</v>
      </c>
      <c r="E3098" s="258">
        <v>3</v>
      </c>
      <c r="F3098" s="258" t="s">
        <v>2019</v>
      </c>
      <c r="G3098" s="258" t="s">
        <v>33</v>
      </c>
      <c r="H3098" s="258">
        <v>2</v>
      </c>
      <c r="I3098" s="258" t="s">
        <v>17</v>
      </c>
      <c r="J3098" s="258" t="s">
        <v>17</v>
      </c>
      <c r="K3098" s="258" t="s">
        <v>5765</v>
      </c>
      <c r="L3098" s="259">
        <v>45253</v>
      </c>
      <c r="M3098" s="258" t="s">
        <v>20</v>
      </c>
    </row>
    <row r="3099" spans="1:13" x14ac:dyDescent="0.25">
      <c r="A3099" s="260" t="s">
        <v>5762</v>
      </c>
      <c r="B3099" s="260" t="s">
        <v>5763</v>
      </c>
      <c r="C3099" s="260" t="s">
        <v>5764</v>
      </c>
      <c r="D3099" s="260" t="s">
        <v>2021</v>
      </c>
      <c r="E3099" s="260">
        <v>1</v>
      </c>
      <c r="F3099" s="260" t="s">
        <v>2019</v>
      </c>
      <c r="G3099" s="260" t="s">
        <v>33</v>
      </c>
      <c r="H3099" s="260">
        <v>2</v>
      </c>
      <c r="I3099" s="260" t="s">
        <v>17</v>
      </c>
      <c r="J3099" s="260" t="s">
        <v>17</v>
      </c>
      <c r="K3099" s="260" t="s">
        <v>5766</v>
      </c>
      <c r="L3099" s="261">
        <v>45253</v>
      </c>
      <c r="M3099" s="260" t="s">
        <v>20</v>
      </c>
    </row>
    <row r="3100" spans="1:13" x14ac:dyDescent="0.25">
      <c r="A3100" s="258" t="s">
        <v>5762</v>
      </c>
      <c r="B3100" s="258" t="s">
        <v>5763</v>
      </c>
      <c r="C3100" s="258" t="s">
        <v>5764</v>
      </c>
      <c r="D3100" s="258" t="s">
        <v>2023</v>
      </c>
      <c r="E3100" s="258">
        <v>1</v>
      </c>
      <c r="F3100" s="258" t="s">
        <v>2019</v>
      </c>
      <c r="G3100" s="258" t="s">
        <v>33</v>
      </c>
      <c r="H3100" s="258">
        <v>2</v>
      </c>
      <c r="I3100" s="258" t="s">
        <v>17</v>
      </c>
      <c r="J3100" s="258" t="s">
        <v>17</v>
      </c>
      <c r="K3100" s="258" t="s">
        <v>5767</v>
      </c>
      <c r="L3100" s="259">
        <v>45253</v>
      </c>
      <c r="M3100" s="258" t="s">
        <v>20</v>
      </c>
    </row>
    <row r="3101" spans="1:13" x14ac:dyDescent="0.25">
      <c r="A3101" s="260" t="s">
        <v>5762</v>
      </c>
      <c r="B3101" s="260" t="s">
        <v>5763</v>
      </c>
      <c r="C3101" s="260" t="s">
        <v>5764</v>
      </c>
      <c r="D3101" s="260" t="s">
        <v>2025</v>
      </c>
      <c r="E3101" s="260">
        <v>1</v>
      </c>
      <c r="F3101" s="260" t="s">
        <v>2019</v>
      </c>
      <c r="G3101" s="260" t="s">
        <v>33</v>
      </c>
      <c r="H3101" s="260">
        <v>2</v>
      </c>
      <c r="I3101" s="260" t="s">
        <v>17</v>
      </c>
      <c r="J3101" s="260" t="s">
        <v>17</v>
      </c>
      <c r="K3101" s="260" t="s">
        <v>5768</v>
      </c>
      <c r="L3101" s="261">
        <v>45253</v>
      </c>
      <c r="M3101" s="260" t="s">
        <v>20</v>
      </c>
    </row>
    <row r="3102" spans="1:13" x14ac:dyDescent="0.25">
      <c r="A3102" s="258" t="s">
        <v>5762</v>
      </c>
      <c r="B3102" s="258" t="s">
        <v>5763</v>
      </c>
      <c r="C3102" s="258" t="s">
        <v>5764</v>
      </c>
      <c r="D3102" s="258" t="s">
        <v>2027</v>
      </c>
      <c r="E3102" s="258">
        <v>0</v>
      </c>
      <c r="F3102" s="258" t="s">
        <v>2019</v>
      </c>
      <c r="G3102" s="258" t="s">
        <v>33</v>
      </c>
      <c r="H3102" s="258">
        <v>2</v>
      </c>
      <c r="I3102" s="258" t="s">
        <v>17</v>
      </c>
      <c r="J3102" s="258" t="s">
        <v>17</v>
      </c>
      <c r="K3102" s="258" t="s">
        <v>5769</v>
      </c>
      <c r="L3102" s="259">
        <v>45253</v>
      </c>
      <c r="M3102" s="258" t="s">
        <v>20</v>
      </c>
    </row>
    <row r="3103" spans="1:13" x14ac:dyDescent="0.25">
      <c r="A3103" s="260" t="s">
        <v>5762</v>
      </c>
      <c r="B3103" s="260" t="s">
        <v>5763</v>
      </c>
      <c r="C3103" s="260" t="s">
        <v>5764</v>
      </c>
      <c r="D3103" s="260" t="s">
        <v>2029</v>
      </c>
      <c r="E3103" s="260">
        <v>0</v>
      </c>
      <c r="F3103" s="260" t="s">
        <v>2019</v>
      </c>
      <c r="G3103" s="260" t="s">
        <v>33</v>
      </c>
      <c r="H3103" s="260">
        <v>2</v>
      </c>
      <c r="I3103" s="260" t="s">
        <v>17</v>
      </c>
      <c r="J3103" s="260" t="s">
        <v>17</v>
      </c>
      <c r="K3103" s="260" t="s">
        <v>5770</v>
      </c>
      <c r="L3103" s="261">
        <v>45253</v>
      </c>
      <c r="M3103" s="260" t="s">
        <v>20</v>
      </c>
    </row>
    <row r="3104" spans="1:13" x14ac:dyDescent="0.25">
      <c r="A3104" s="258" t="s">
        <v>5762</v>
      </c>
      <c r="B3104" s="258" t="s">
        <v>5763</v>
      </c>
      <c r="C3104" s="258" t="s">
        <v>5764</v>
      </c>
      <c r="D3104" s="258" t="s">
        <v>2031</v>
      </c>
      <c r="E3104" s="258">
        <v>3</v>
      </c>
      <c r="F3104" s="258" t="s">
        <v>2019</v>
      </c>
      <c r="G3104" s="258" t="s">
        <v>33</v>
      </c>
      <c r="H3104" s="258">
        <v>2</v>
      </c>
      <c r="I3104" s="258" t="s">
        <v>17</v>
      </c>
      <c r="J3104" s="258" t="s">
        <v>17</v>
      </c>
      <c r="K3104" s="258" t="s">
        <v>5771</v>
      </c>
      <c r="L3104" s="259">
        <v>45253</v>
      </c>
      <c r="M3104" s="258" t="s">
        <v>20</v>
      </c>
    </row>
    <row r="3105" spans="1:13" x14ac:dyDescent="0.25">
      <c r="A3105" s="260" t="s">
        <v>5762</v>
      </c>
      <c r="B3105" s="260" t="s">
        <v>5763</v>
      </c>
      <c r="C3105" s="260" t="s">
        <v>5764</v>
      </c>
      <c r="D3105" s="260" t="s">
        <v>2033</v>
      </c>
      <c r="E3105" s="260">
        <v>1</v>
      </c>
      <c r="F3105" s="260" t="s">
        <v>2019</v>
      </c>
      <c r="G3105" s="260" t="s">
        <v>33</v>
      </c>
      <c r="H3105" s="260">
        <v>2</v>
      </c>
      <c r="I3105" s="260" t="s">
        <v>17</v>
      </c>
      <c r="J3105" s="260" t="s">
        <v>17</v>
      </c>
      <c r="K3105" s="260" t="s">
        <v>5772</v>
      </c>
      <c r="L3105" s="261">
        <v>45253</v>
      </c>
      <c r="M3105" s="260" t="s">
        <v>20</v>
      </c>
    </row>
    <row r="3106" spans="1:13" x14ac:dyDescent="0.25">
      <c r="A3106" s="258" t="s">
        <v>5762</v>
      </c>
      <c r="B3106" s="258" t="s">
        <v>5763</v>
      </c>
      <c r="C3106" s="258" t="s">
        <v>5764</v>
      </c>
      <c r="D3106" s="258" t="s">
        <v>2035</v>
      </c>
      <c r="E3106" s="258">
        <v>0</v>
      </c>
      <c r="F3106" s="258" t="s">
        <v>2019</v>
      </c>
      <c r="G3106" s="258" t="s">
        <v>33</v>
      </c>
      <c r="H3106" s="258">
        <v>2</v>
      </c>
      <c r="I3106" s="258" t="s">
        <v>17</v>
      </c>
      <c r="J3106" s="258" t="s">
        <v>17</v>
      </c>
      <c r="K3106" s="258" t="s">
        <v>5773</v>
      </c>
      <c r="L3106" s="259">
        <v>45253</v>
      </c>
      <c r="M3106" s="258" t="s">
        <v>20</v>
      </c>
    </row>
    <row r="3107" spans="1:13" x14ac:dyDescent="0.25">
      <c r="A3107" s="260" t="s">
        <v>5774</v>
      </c>
      <c r="B3107" s="260" t="s">
        <v>5775</v>
      </c>
      <c r="C3107" s="260" t="s">
        <v>5776</v>
      </c>
      <c r="D3107" s="260" t="s">
        <v>2018</v>
      </c>
      <c r="E3107" s="260">
        <v>3</v>
      </c>
      <c r="F3107" s="260" t="s">
        <v>2019</v>
      </c>
      <c r="G3107" s="260" t="s">
        <v>33</v>
      </c>
      <c r="H3107" s="260">
        <v>2</v>
      </c>
      <c r="I3107" s="260" t="s">
        <v>17</v>
      </c>
      <c r="J3107" s="260" t="s">
        <v>17</v>
      </c>
      <c r="K3107" s="260" t="s">
        <v>5777</v>
      </c>
      <c r="L3107" s="261">
        <v>45253</v>
      </c>
      <c r="M3107" s="260" t="s">
        <v>20</v>
      </c>
    </row>
    <row r="3108" spans="1:13" x14ac:dyDescent="0.25">
      <c r="A3108" s="258" t="s">
        <v>5774</v>
      </c>
      <c r="B3108" s="258" t="s">
        <v>5775</v>
      </c>
      <c r="C3108" s="258" t="s">
        <v>5776</v>
      </c>
      <c r="D3108" s="258" t="s">
        <v>2021</v>
      </c>
      <c r="E3108" s="258">
        <v>1</v>
      </c>
      <c r="F3108" s="258" t="s">
        <v>2019</v>
      </c>
      <c r="G3108" s="258" t="s">
        <v>33</v>
      </c>
      <c r="H3108" s="258">
        <v>2</v>
      </c>
      <c r="I3108" s="258" t="s">
        <v>17</v>
      </c>
      <c r="J3108" s="258" t="s">
        <v>17</v>
      </c>
      <c r="K3108" s="258" t="s">
        <v>5778</v>
      </c>
      <c r="L3108" s="259">
        <v>45253</v>
      </c>
      <c r="M3108" s="258" t="s">
        <v>20</v>
      </c>
    </row>
    <row r="3109" spans="1:13" x14ac:dyDescent="0.25">
      <c r="A3109" s="260" t="s">
        <v>5774</v>
      </c>
      <c r="B3109" s="260" t="s">
        <v>5775</v>
      </c>
      <c r="C3109" s="260" t="s">
        <v>5776</v>
      </c>
      <c r="D3109" s="260" t="s">
        <v>2023</v>
      </c>
      <c r="E3109" s="260">
        <v>3</v>
      </c>
      <c r="F3109" s="260" t="s">
        <v>2019</v>
      </c>
      <c r="G3109" s="260" t="s">
        <v>33</v>
      </c>
      <c r="H3109" s="260">
        <v>2</v>
      </c>
      <c r="I3109" s="260" t="s">
        <v>17</v>
      </c>
      <c r="J3109" s="260" t="s">
        <v>17</v>
      </c>
      <c r="K3109" s="260" t="s">
        <v>5779</v>
      </c>
      <c r="L3109" s="261">
        <v>45253</v>
      </c>
      <c r="M3109" s="260" t="s">
        <v>20</v>
      </c>
    </row>
    <row r="3110" spans="1:13" x14ac:dyDescent="0.25">
      <c r="A3110" s="258" t="s">
        <v>5774</v>
      </c>
      <c r="B3110" s="258" t="s">
        <v>5775</v>
      </c>
      <c r="C3110" s="258" t="s">
        <v>5776</v>
      </c>
      <c r="D3110" s="258" t="s">
        <v>2025</v>
      </c>
      <c r="E3110" s="258">
        <v>3</v>
      </c>
      <c r="F3110" s="258" t="s">
        <v>2019</v>
      </c>
      <c r="G3110" s="258" t="s">
        <v>33</v>
      </c>
      <c r="H3110" s="258">
        <v>2</v>
      </c>
      <c r="I3110" s="258" t="s">
        <v>17</v>
      </c>
      <c r="J3110" s="258" t="s">
        <v>17</v>
      </c>
      <c r="K3110" s="258" t="s">
        <v>5780</v>
      </c>
      <c r="L3110" s="259">
        <v>45253</v>
      </c>
      <c r="M3110" s="258" t="s">
        <v>20</v>
      </c>
    </row>
    <row r="3111" spans="1:13" x14ac:dyDescent="0.25">
      <c r="A3111" s="260" t="s">
        <v>5774</v>
      </c>
      <c r="B3111" s="260" t="s">
        <v>5775</v>
      </c>
      <c r="C3111" s="260" t="s">
        <v>5776</v>
      </c>
      <c r="D3111" s="260" t="s">
        <v>2027</v>
      </c>
      <c r="E3111" s="260">
        <v>3</v>
      </c>
      <c r="F3111" s="260" t="s">
        <v>2019</v>
      </c>
      <c r="G3111" s="260" t="s">
        <v>33</v>
      </c>
      <c r="H3111" s="260">
        <v>2</v>
      </c>
      <c r="I3111" s="260" t="s">
        <v>17</v>
      </c>
      <c r="J3111" s="260" t="s">
        <v>17</v>
      </c>
      <c r="K3111" s="260" t="s">
        <v>5781</v>
      </c>
      <c r="L3111" s="261">
        <v>45253</v>
      </c>
      <c r="M3111" s="260" t="s">
        <v>20</v>
      </c>
    </row>
    <row r="3112" spans="1:13" x14ac:dyDescent="0.25">
      <c r="A3112" s="258" t="s">
        <v>5774</v>
      </c>
      <c r="B3112" s="258" t="s">
        <v>5775</v>
      </c>
      <c r="C3112" s="258" t="s">
        <v>5776</v>
      </c>
      <c r="D3112" s="258" t="s">
        <v>2029</v>
      </c>
      <c r="E3112" s="258">
        <v>3</v>
      </c>
      <c r="F3112" s="258" t="s">
        <v>2019</v>
      </c>
      <c r="G3112" s="258" t="s">
        <v>33</v>
      </c>
      <c r="H3112" s="258">
        <v>2</v>
      </c>
      <c r="I3112" s="258" t="s">
        <v>17</v>
      </c>
      <c r="J3112" s="258" t="s">
        <v>17</v>
      </c>
      <c r="K3112" s="258" t="s">
        <v>5782</v>
      </c>
      <c r="L3112" s="259">
        <v>45253</v>
      </c>
      <c r="M3112" s="258" t="s">
        <v>20</v>
      </c>
    </row>
    <row r="3113" spans="1:13" x14ac:dyDescent="0.25">
      <c r="A3113" s="260" t="s">
        <v>5774</v>
      </c>
      <c r="B3113" s="260" t="s">
        <v>5775</v>
      </c>
      <c r="C3113" s="260" t="s">
        <v>5776</v>
      </c>
      <c r="D3113" s="260" t="s">
        <v>2031</v>
      </c>
      <c r="E3113" s="260">
        <v>3</v>
      </c>
      <c r="F3113" s="260" t="s">
        <v>2019</v>
      </c>
      <c r="G3113" s="260" t="s">
        <v>33</v>
      </c>
      <c r="H3113" s="260">
        <v>2</v>
      </c>
      <c r="I3113" s="260" t="s">
        <v>17</v>
      </c>
      <c r="J3113" s="260" t="s">
        <v>17</v>
      </c>
      <c r="K3113" s="260" t="s">
        <v>5783</v>
      </c>
      <c r="L3113" s="261">
        <v>45253</v>
      </c>
      <c r="M3113" s="260" t="s">
        <v>20</v>
      </c>
    </row>
    <row r="3114" spans="1:13" x14ac:dyDescent="0.25">
      <c r="A3114" s="258" t="s">
        <v>5774</v>
      </c>
      <c r="B3114" s="258" t="s">
        <v>5775</v>
      </c>
      <c r="C3114" s="258" t="s">
        <v>5776</v>
      </c>
      <c r="D3114" s="258" t="s">
        <v>2033</v>
      </c>
      <c r="E3114" s="258">
        <v>3</v>
      </c>
      <c r="F3114" s="258" t="s">
        <v>2019</v>
      </c>
      <c r="G3114" s="258" t="s">
        <v>33</v>
      </c>
      <c r="H3114" s="258">
        <v>2</v>
      </c>
      <c r="I3114" s="258" t="s">
        <v>17</v>
      </c>
      <c r="J3114" s="258" t="s">
        <v>17</v>
      </c>
      <c r="K3114" s="258" t="s">
        <v>5784</v>
      </c>
      <c r="L3114" s="259">
        <v>45253</v>
      </c>
      <c r="M3114" s="258" t="s">
        <v>20</v>
      </c>
    </row>
    <row r="3115" spans="1:13" x14ac:dyDescent="0.25">
      <c r="A3115" s="260" t="s">
        <v>5774</v>
      </c>
      <c r="B3115" s="260" t="s">
        <v>5775</v>
      </c>
      <c r="C3115" s="260" t="s">
        <v>5776</v>
      </c>
      <c r="D3115" s="260" t="s">
        <v>2035</v>
      </c>
      <c r="E3115" s="260">
        <v>3</v>
      </c>
      <c r="F3115" s="260" t="s">
        <v>2019</v>
      </c>
      <c r="G3115" s="260" t="s">
        <v>33</v>
      </c>
      <c r="H3115" s="260">
        <v>2</v>
      </c>
      <c r="I3115" s="260" t="s">
        <v>17</v>
      </c>
      <c r="J3115" s="260" t="s">
        <v>17</v>
      </c>
      <c r="K3115" s="260" t="s">
        <v>5785</v>
      </c>
      <c r="L3115" s="261">
        <v>45253</v>
      </c>
      <c r="M3115" s="260" t="s">
        <v>20</v>
      </c>
    </row>
    <row r="3116" spans="1:13" x14ac:dyDescent="0.25">
      <c r="A3116" s="258" t="s">
        <v>5415</v>
      </c>
      <c r="B3116" s="258" t="s">
        <v>5416</v>
      </c>
      <c r="C3116" s="258" t="s">
        <v>1185</v>
      </c>
      <c r="D3116" s="258" t="s">
        <v>2018</v>
      </c>
      <c r="E3116" s="258">
        <v>0</v>
      </c>
      <c r="F3116" s="258" t="s">
        <v>2019</v>
      </c>
      <c r="G3116" s="258" t="s">
        <v>33</v>
      </c>
      <c r="H3116" s="258">
        <v>2</v>
      </c>
      <c r="I3116" s="258" t="s">
        <v>17</v>
      </c>
      <c r="J3116" s="258" t="s">
        <v>17</v>
      </c>
      <c r="K3116" s="258" t="s">
        <v>5786</v>
      </c>
      <c r="L3116" s="259">
        <v>45254</v>
      </c>
      <c r="M3116" s="258" t="s">
        <v>20</v>
      </c>
    </row>
    <row r="3117" spans="1:13" x14ac:dyDescent="0.25">
      <c r="A3117" s="260" t="s">
        <v>5415</v>
      </c>
      <c r="B3117" s="260" t="s">
        <v>5416</v>
      </c>
      <c r="C3117" s="260" t="s">
        <v>1185</v>
      </c>
      <c r="D3117" s="260" t="s">
        <v>2021</v>
      </c>
      <c r="E3117" s="260">
        <v>0</v>
      </c>
      <c r="F3117" s="260" t="s">
        <v>2019</v>
      </c>
      <c r="G3117" s="260" t="s">
        <v>33</v>
      </c>
      <c r="H3117" s="260">
        <v>2</v>
      </c>
      <c r="I3117" s="260" t="s">
        <v>17</v>
      </c>
      <c r="J3117" s="260" t="s">
        <v>17</v>
      </c>
      <c r="K3117" s="260" t="s">
        <v>5787</v>
      </c>
      <c r="L3117" s="261">
        <v>45254</v>
      </c>
      <c r="M3117" s="260" t="s">
        <v>20</v>
      </c>
    </row>
    <row r="3118" spans="1:13" x14ac:dyDescent="0.25">
      <c r="A3118" s="258" t="s">
        <v>5415</v>
      </c>
      <c r="B3118" s="258" t="s">
        <v>5416</v>
      </c>
      <c r="C3118" s="258" t="s">
        <v>1185</v>
      </c>
      <c r="D3118" s="258" t="s">
        <v>2023</v>
      </c>
      <c r="E3118" s="258">
        <v>0</v>
      </c>
      <c r="F3118" s="258" t="s">
        <v>2019</v>
      </c>
      <c r="G3118" s="258" t="s">
        <v>33</v>
      </c>
      <c r="H3118" s="258">
        <v>2</v>
      </c>
      <c r="I3118" s="258" t="s">
        <v>17</v>
      </c>
      <c r="J3118" s="258" t="s">
        <v>17</v>
      </c>
      <c r="K3118" s="258" t="s">
        <v>5788</v>
      </c>
      <c r="L3118" s="259">
        <v>45254</v>
      </c>
      <c r="M3118" s="258" t="s">
        <v>20</v>
      </c>
    </row>
    <row r="3119" spans="1:13" x14ac:dyDescent="0.25">
      <c r="A3119" s="260" t="s">
        <v>5415</v>
      </c>
      <c r="B3119" s="260" t="s">
        <v>5416</v>
      </c>
      <c r="C3119" s="260" t="s">
        <v>1185</v>
      </c>
      <c r="D3119" s="260" t="s">
        <v>2025</v>
      </c>
      <c r="E3119" s="260">
        <v>0</v>
      </c>
      <c r="F3119" s="260" t="s">
        <v>2019</v>
      </c>
      <c r="G3119" s="260" t="s">
        <v>33</v>
      </c>
      <c r="H3119" s="260">
        <v>2</v>
      </c>
      <c r="I3119" s="260" t="s">
        <v>17</v>
      </c>
      <c r="J3119" s="260" t="s">
        <v>17</v>
      </c>
      <c r="K3119" s="260" t="s">
        <v>5789</v>
      </c>
      <c r="L3119" s="261">
        <v>45254</v>
      </c>
      <c r="M3119" s="260" t="s">
        <v>20</v>
      </c>
    </row>
    <row r="3120" spans="1:13" x14ac:dyDescent="0.25">
      <c r="A3120" s="258" t="s">
        <v>5415</v>
      </c>
      <c r="B3120" s="258" t="s">
        <v>5416</v>
      </c>
      <c r="C3120" s="258" t="s">
        <v>1185</v>
      </c>
      <c r="D3120" s="258" t="s">
        <v>2027</v>
      </c>
      <c r="E3120" s="258">
        <v>1</v>
      </c>
      <c r="F3120" s="258" t="s">
        <v>2019</v>
      </c>
      <c r="G3120" s="258" t="s">
        <v>33</v>
      </c>
      <c r="H3120" s="258">
        <v>2</v>
      </c>
      <c r="I3120" s="258" t="s">
        <v>17</v>
      </c>
      <c r="J3120" s="258" t="s">
        <v>17</v>
      </c>
      <c r="K3120" s="258" t="s">
        <v>5790</v>
      </c>
      <c r="L3120" s="259">
        <v>45254</v>
      </c>
      <c r="M3120" s="258" t="s">
        <v>20</v>
      </c>
    </row>
    <row r="3121" spans="1:13" x14ac:dyDescent="0.25">
      <c r="A3121" s="260" t="s">
        <v>5415</v>
      </c>
      <c r="B3121" s="260" t="s">
        <v>5416</v>
      </c>
      <c r="C3121" s="260" t="s">
        <v>1185</v>
      </c>
      <c r="D3121" s="260" t="s">
        <v>2029</v>
      </c>
      <c r="E3121" s="260">
        <v>0</v>
      </c>
      <c r="F3121" s="260" t="s">
        <v>2019</v>
      </c>
      <c r="G3121" s="260" t="s">
        <v>33</v>
      </c>
      <c r="H3121" s="260">
        <v>2</v>
      </c>
      <c r="I3121" s="260" t="s">
        <v>17</v>
      </c>
      <c r="J3121" s="260" t="s">
        <v>17</v>
      </c>
      <c r="K3121" s="260" t="s">
        <v>5791</v>
      </c>
      <c r="L3121" s="261">
        <v>45254</v>
      </c>
      <c r="M3121" s="260" t="s">
        <v>20</v>
      </c>
    </row>
    <row r="3122" spans="1:13" x14ac:dyDescent="0.25">
      <c r="A3122" s="258" t="s">
        <v>5415</v>
      </c>
      <c r="B3122" s="258" t="s">
        <v>5416</v>
      </c>
      <c r="C3122" s="258" t="s">
        <v>1185</v>
      </c>
      <c r="D3122" s="258" t="s">
        <v>2031</v>
      </c>
      <c r="E3122" s="258">
        <v>0</v>
      </c>
      <c r="F3122" s="258" t="s">
        <v>2019</v>
      </c>
      <c r="G3122" s="258" t="s">
        <v>33</v>
      </c>
      <c r="H3122" s="258">
        <v>2</v>
      </c>
      <c r="I3122" s="258" t="s">
        <v>17</v>
      </c>
      <c r="J3122" s="258" t="s">
        <v>17</v>
      </c>
      <c r="K3122" s="258" t="s">
        <v>5792</v>
      </c>
      <c r="L3122" s="259">
        <v>45254</v>
      </c>
      <c r="M3122" s="258" t="s">
        <v>20</v>
      </c>
    </row>
    <row r="3123" spans="1:13" x14ac:dyDescent="0.25">
      <c r="A3123" s="260" t="s">
        <v>5415</v>
      </c>
      <c r="B3123" s="260" t="s">
        <v>5416</v>
      </c>
      <c r="C3123" s="260" t="s">
        <v>1185</v>
      </c>
      <c r="D3123" s="260" t="s">
        <v>2033</v>
      </c>
      <c r="E3123" s="260">
        <v>0</v>
      </c>
      <c r="F3123" s="260" t="s">
        <v>2019</v>
      </c>
      <c r="G3123" s="260" t="s">
        <v>33</v>
      </c>
      <c r="H3123" s="260">
        <v>2</v>
      </c>
      <c r="I3123" s="260" t="s">
        <v>17</v>
      </c>
      <c r="J3123" s="260" t="s">
        <v>17</v>
      </c>
      <c r="K3123" s="260" t="s">
        <v>5793</v>
      </c>
      <c r="L3123" s="261">
        <v>45254</v>
      </c>
      <c r="M3123" s="260" t="s">
        <v>20</v>
      </c>
    </row>
    <row r="3124" spans="1:13" x14ac:dyDescent="0.25">
      <c r="A3124" s="258" t="s">
        <v>5415</v>
      </c>
      <c r="B3124" s="258" t="s">
        <v>5416</v>
      </c>
      <c r="C3124" s="258" t="s">
        <v>1185</v>
      </c>
      <c r="D3124" s="258" t="s">
        <v>2035</v>
      </c>
      <c r="E3124" s="258">
        <v>0</v>
      </c>
      <c r="F3124" s="258" t="s">
        <v>2019</v>
      </c>
      <c r="G3124" s="258" t="s">
        <v>33</v>
      </c>
      <c r="H3124" s="258">
        <v>2</v>
      </c>
      <c r="I3124" s="258" t="s">
        <v>17</v>
      </c>
      <c r="J3124" s="258" t="s">
        <v>17</v>
      </c>
      <c r="K3124" s="258" t="s">
        <v>5794</v>
      </c>
      <c r="L3124" s="259">
        <v>45254</v>
      </c>
      <c r="M3124" s="258" t="s">
        <v>20</v>
      </c>
    </row>
    <row r="3125" spans="1:13" x14ac:dyDescent="0.25">
      <c r="A3125" s="260" t="s">
        <v>1183</v>
      </c>
      <c r="B3125" s="260" t="s">
        <v>1184</v>
      </c>
      <c r="C3125" s="260" t="s">
        <v>1185</v>
      </c>
      <c r="D3125" s="260" t="s">
        <v>2018</v>
      </c>
      <c r="E3125" s="260">
        <v>0</v>
      </c>
      <c r="F3125" s="260" t="s">
        <v>2019</v>
      </c>
      <c r="G3125" s="260" t="s">
        <v>33</v>
      </c>
      <c r="H3125" s="260">
        <v>2</v>
      </c>
      <c r="I3125" s="260" t="s">
        <v>17</v>
      </c>
      <c r="J3125" s="260" t="s">
        <v>17</v>
      </c>
      <c r="K3125" s="260" t="s">
        <v>5795</v>
      </c>
      <c r="L3125" s="261">
        <v>45254</v>
      </c>
      <c r="M3125" s="260" t="s">
        <v>20</v>
      </c>
    </row>
    <row r="3126" spans="1:13" x14ac:dyDescent="0.25">
      <c r="A3126" s="258" t="s">
        <v>1183</v>
      </c>
      <c r="B3126" s="258" t="s">
        <v>1184</v>
      </c>
      <c r="C3126" s="258" t="s">
        <v>1185</v>
      </c>
      <c r="D3126" s="258" t="s">
        <v>2021</v>
      </c>
      <c r="E3126" s="258">
        <v>0</v>
      </c>
      <c r="F3126" s="258" t="s">
        <v>2019</v>
      </c>
      <c r="G3126" s="258" t="s">
        <v>33</v>
      </c>
      <c r="H3126" s="258">
        <v>2</v>
      </c>
      <c r="I3126" s="258" t="s">
        <v>17</v>
      </c>
      <c r="J3126" s="258" t="s">
        <v>17</v>
      </c>
      <c r="K3126" s="258" t="s">
        <v>5796</v>
      </c>
      <c r="L3126" s="259">
        <v>45254</v>
      </c>
      <c r="M3126" s="258" t="s">
        <v>20</v>
      </c>
    </row>
    <row r="3127" spans="1:13" x14ac:dyDescent="0.25">
      <c r="A3127" s="260" t="s">
        <v>1183</v>
      </c>
      <c r="B3127" s="260" t="s">
        <v>1184</v>
      </c>
      <c r="C3127" s="260" t="s">
        <v>1185</v>
      </c>
      <c r="D3127" s="260" t="s">
        <v>2023</v>
      </c>
      <c r="E3127" s="260">
        <v>0</v>
      </c>
      <c r="F3127" s="260" t="s">
        <v>2019</v>
      </c>
      <c r="G3127" s="260" t="s">
        <v>33</v>
      </c>
      <c r="H3127" s="260">
        <v>2</v>
      </c>
      <c r="I3127" s="260" t="s">
        <v>17</v>
      </c>
      <c r="J3127" s="260" t="s">
        <v>17</v>
      </c>
      <c r="K3127" s="260" t="s">
        <v>5797</v>
      </c>
      <c r="L3127" s="261">
        <v>45254</v>
      </c>
      <c r="M3127" s="260" t="s">
        <v>20</v>
      </c>
    </row>
    <row r="3128" spans="1:13" x14ac:dyDescent="0.25">
      <c r="A3128" s="258" t="s">
        <v>1183</v>
      </c>
      <c r="B3128" s="258" t="s">
        <v>1184</v>
      </c>
      <c r="C3128" s="258" t="s">
        <v>1185</v>
      </c>
      <c r="D3128" s="258" t="s">
        <v>2025</v>
      </c>
      <c r="E3128" s="258">
        <v>0</v>
      </c>
      <c r="F3128" s="258" t="s">
        <v>2019</v>
      </c>
      <c r="G3128" s="258" t="s">
        <v>33</v>
      </c>
      <c r="H3128" s="258">
        <v>2</v>
      </c>
      <c r="I3128" s="258" t="s">
        <v>17</v>
      </c>
      <c r="J3128" s="258" t="s">
        <v>17</v>
      </c>
      <c r="K3128" s="258" t="s">
        <v>5798</v>
      </c>
      <c r="L3128" s="259">
        <v>45254</v>
      </c>
      <c r="M3128" s="258" t="s">
        <v>20</v>
      </c>
    </row>
    <row r="3129" spans="1:13" x14ac:dyDescent="0.25">
      <c r="A3129" s="260" t="s">
        <v>1183</v>
      </c>
      <c r="B3129" s="260" t="s">
        <v>1184</v>
      </c>
      <c r="C3129" s="260" t="s">
        <v>1185</v>
      </c>
      <c r="D3129" s="260" t="s">
        <v>2027</v>
      </c>
      <c r="E3129" s="260">
        <v>2</v>
      </c>
      <c r="F3129" s="260" t="s">
        <v>2019</v>
      </c>
      <c r="G3129" s="260" t="s">
        <v>33</v>
      </c>
      <c r="H3129" s="260">
        <v>2</v>
      </c>
      <c r="I3129" s="260" t="s">
        <v>17</v>
      </c>
      <c r="J3129" s="260" t="s">
        <v>17</v>
      </c>
      <c r="K3129" s="260" t="s">
        <v>5799</v>
      </c>
      <c r="L3129" s="261">
        <v>45254</v>
      </c>
      <c r="M3129" s="260" t="s">
        <v>20</v>
      </c>
    </row>
    <row r="3130" spans="1:13" x14ac:dyDescent="0.25">
      <c r="A3130" s="258" t="s">
        <v>1183</v>
      </c>
      <c r="B3130" s="258" t="s">
        <v>1184</v>
      </c>
      <c r="C3130" s="258" t="s">
        <v>1185</v>
      </c>
      <c r="D3130" s="258" t="s">
        <v>2029</v>
      </c>
      <c r="E3130" s="258">
        <v>0</v>
      </c>
      <c r="F3130" s="258" t="s">
        <v>2019</v>
      </c>
      <c r="G3130" s="258" t="s">
        <v>33</v>
      </c>
      <c r="H3130" s="258">
        <v>2</v>
      </c>
      <c r="I3130" s="258" t="s">
        <v>17</v>
      </c>
      <c r="J3130" s="258" t="s">
        <v>17</v>
      </c>
      <c r="K3130" s="258" t="s">
        <v>5800</v>
      </c>
      <c r="L3130" s="259">
        <v>45254</v>
      </c>
      <c r="M3130" s="258" t="s">
        <v>20</v>
      </c>
    </row>
    <row r="3131" spans="1:13" x14ac:dyDescent="0.25">
      <c r="A3131" s="260" t="s">
        <v>1183</v>
      </c>
      <c r="B3131" s="260" t="s">
        <v>1184</v>
      </c>
      <c r="C3131" s="260" t="s">
        <v>1185</v>
      </c>
      <c r="D3131" s="260" t="s">
        <v>2031</v>
      </c>
      <c r="E3131" s="260">
        <v>0</v>
      </c>
      <c r="F3131" s="260" t="s">
        <v>2019</v>
      </c>
      <c r="G3131" s="260" t="s">
        <v>33</v>
      </c>
      <c r="H3131" s="260">
        <v>2</v>
      </c>
      <c r="I3131" s="260" t="s">
        <v>17</v>
      </c>
      <c r="J3131" s="260" t="s">
        <v>17</v>
      </c>
      <c r="K3131" s="260" t="s">
        <v>5801</v>
      </c>
      <c r="L3131" s="261">
        <v>45254</v>
      </c>
      <c r="M3131" s="260" t="s">
        <v>20</v>
      </c>
    </row>
    <row r="3132" spans="1:13" x14ac:dyDescent="0.25">
      <c r="A3132" s="258" t="s">
        <v>1183</v>
      </c>
      <c r="B3132" s="258" t="s">
        <v>1184</v>
      </c>
      <c r="C3132" s="258" t="s">
        <v>1185</v>
      </c>
      <c r="D3132" s="258" t="s">
        <v>2033</v>
      </c>
      <c r="E3132" s="258">
        <v>0</v>
      </c>
      <c r="F3132" s="258" t="s">
        <v>2019</v>
      </c>
      <c r="G3132" s="258" t="s">
        <v>33</v>
      </c>
      <c r="H3132" s="258">
        <v>2</v>
      </c>
      <c r="I3132" s="258" t="s">
        <v>17</v>
      </c>
      <c r="J3132" s="258" t="s">
        <v>17</v>
      </c>
      <c r="K3132" s="258" t="s">
        <v>5802</v>
      </c>
      <c r="L3132" s="259">
        <v>45254</v>
      </c>
      <c r="M3132" s="258" t="s">
        <v>20</v>
      </c>
    </row>
    <row r="3133" spans="1:13" x14ac:dyDescent="0.25">
      <c r="A3133" s="260" t="s">
        <v>1183</v>
      </c>
      <c r="B3133" s="260" t="s">
        <v>1184</v>
      </c>
      <c r="C3133" s="260" t="s">
        <v>1185</v>
      </c>
      <c r="D3133" s="260" t="s">
        <v>2035</v>
      </c>
      <c r="E3133" s="260">
        <v>0</v>
      </c>
      <c r="F3133" s="260" t="s">
        <v>2019</v>
      </c>
      <c r="G3133" s="260" t="s">
        <v>33</v>
      </c>
      <c r="H3133" s="260">
        <v>2</v>
      </c>
      <c r="I3133" s="260" t="s">
        <v>17</v>
      </c>
      <c r="J3133" s="260" t="s">
        <v>17</v>
      </c>
      <c r="K3133" s="260" t="s">
        <v>5803</v>
      </c>
      <c r="L3133" s="261">
        <v>45254</v>
      </c>
      <c r="M3133" s="260" t="s">
        <v>20</v>
      </c>
    </row>
    <row r="3134" spans="1:13" x14ac:dyDescent="0.25">
      <c r="A3134" s="258" t="s">
        <v>1509</v>
      </c>
      <c r="B3134" s="258" t="s">
        <v>1510</v>
      </c>
      <c r="C3134" s="258" t="s">
        <v>1185</v>
      </c>
      <c r="D3134" s="258" t="s">
        <v>2018</v>
      </c>
      <c r="E3134" s="258">
        <v>0</v>
      </c>
      <c r="F3134" s="258" t="s">
        <v>2019</v>
      </c>
      <c r="G3134" s="258" t="s">
        <v>33</v>
      </c>
      <c r="H3134" s="258">
        <v>2</v>
      </c>
      <c r="I3134" s="258" t="s">
        <v>17</v>
      </c>
      <c r="J3134" s="258" t="s">
        <v>17</v>
      </c>
      <c r="K3134" s="258" t="s">
        <v>5804</v>
      </c>
      <c r="L3134" s="259">
        <v>45254</v>
      </c>
      <c r="M3134" s="258" t="s">
        <v>20</v>
      </c>
    </row>
    <row r="3135" spans="1:13" x14ac:dyDescent="0.25">
      <c r="A3135" s="260" t="s">
        <v>1509</v>
      </c>
      <c r="B3135" s="260" t="s">
        <v>1510</v>
      </c>
      <c r="C3135" s="260" t="s">
        <v>1185</v>
      </c>
      <c r="D3135" s="260" t="s">
        <v>2021</v>
      </c>
      <c r="E3135" s="260">
        <v>0</v>
      </c>
      <c r="F3135" s="260" t="s">
        <v>2019</v>
      </c>
      <c r="G3135" s="260" t="s">
        <v>33</v>
      </c>
      <c r="H3135" s="260">
        <v>2</v>
      </c>
      <c r="I3135" s="260" t="s">
        <v>17</v>
      </c>
      <c r="J3135" s="260" t="s">
        <v>17</v>
      </c>
      <c r="K3135" s="260" t="s">
        <v>5805</v>
      </c>
      <c r="L3135" s="261">
        <v>45254</v>
      </c>
      <c r="M3135" s="260" t="s">
        <v>20</v>
      </c>
    </row>
    <row r="3136" spans="1:13" x14ac:dyDescent="0.25">
      <c r="A3136" s="258" t="s">
        <v>1509</v>
      </c>
      <c r="B3136" s="258" t="s">
        <v>1510</v>
      </c>
      <c r="C3136" s="258" t="s">
        <v>1185</v>
      </c>
      <c r="D3136" s="258" t="s">
        <v>2023</v>
      </c>
      <c r="E3136" s="258">
        <v>0</v>
      </c>
      <c r="F3136" s="258" t="s">
        <v>2019</v>
      </c>
      <c r="G3136" s="258" t="s">
        <v>33</v>
      </c>
      <c r="H3136" s="258">
        <v>2</v>
      </c>
      <c r="I3136" s="258" t="s">
        <v>17</v>
      </c>
      <c r="J3136" s="258" t="s">
        <v>17</v>
      </c>
      <c r="K3136" s="258" t="s">
        <v>5806</v>
      </c>
      <c r="L3136" s="259">
        <v>45254</v>
      </c>
      <c r="M3136" s="258" t="s">
        <v>20</v>
      </c>
    </row>
    <row r="3137" spans="1:13" x14ac:dyDescent="0.25">
      <c r="A3137" s="260" t="s">
        <v>1509</v>
      </c>
      <c r="B3137" s="260" t="s">
        <v>1510</v>
      </c>
      <c r="C3137" s="260" t="s">
        <v>1185</v>
      </c>
      <c r="D3137" s="260" t="s">
        <v>2025</v>
      </c>
      <c r="E3137" s="260">
        <v>0</v>
      </c>
      <c r="F3137" s="260" t="s">
        <v>2019</v>
      </c>
      <c r="G3137" s="260" t="s">
        <v>33</v>
      </c>
      <c r="H3137" s="260">
        <v>2</v>
      </c>
      <c r="I3137" s="260" t="s">
        <v>17</v>
      </c>
      <c r="J3137" s="260" t="s">
        <v>17</v>
      </c>
      <c r="K3137" s="260" t="s">
        <v>5807</v>
      </c>
      <c r="L3137" s="261">
        <v>45254</v>
      </c>
      <c r="M3137" s="260" t="s">
        <v>20</v>
      </c>
    </row>
    <row r="3138" spans="1:13" x14ac:dyDescent="0.25">
      <c r="A3138" s="258" t="s">
        <v>1509</v>
      </c>
      <c r="B3138" s="258" t="s">
        <v>1510</v>
      </c>
      <c r="C3138" s="258" t="s">
        <v>1185</v>
      </c>
      <c r="D3138" s="258" t="s">
        <v>2027</v>
      </c>
      <c r="E3138" s="258">
        <v>3</v>
      </c>
      <c r="F3138" s="258" t="s">
        <v>2019</v>
      </c>
      <c r="G3138" s="258" t="s">
        <v>33</v>
      </c>
      <c r="H3138" s="258">
        <v>2</v>
      </c>
      <c r="I3138" s="258" t="s">
        <v>17</v>
      </c>
      <c r="J3138" s="258" t="s">
        <v>17</v>
      </c>
      <c r="K3138" s="258" t="s">
        <v>5808</v>
      </c>
      <c r="L3138" s="259">
        <v>45254</v>
      </c>
      <c r="M3138" s="258" t="s">
        <v>20</v>
      </c>
    </row>
    <row r="3139" spans="1:13" x14ac:dyDescent="0.25">
      <c r="A3139" s="260" t="s">
        <v>1509</v>
      </c>
      <c r="B3139" s="260" t="s">
        <v>1510</v>
      </c>
      <c r="C3139" s="260" t="s">
        <v>1185</v>
      </c>
      <c r="D3139" s="260" t="s">
        <v>2029</v>
      </c>
      <c r="E3139" s="260">
        <v>0</v>
      </c>
      <c r="F3139" s="260" t="s">
        <v>2019</v>
      </c>
      <c r="G3139" s="260" t="s">
        <v>33</v>
      </c>
      <c r="H3139" s="260">
        <v>2</v>
      </c>
      <c r="I3139" s="260" t="s">
        <v>17</v>
      </c>
      <c r="J3139" s="260" t="s">
        <v>17</v>
      </c>
      <c r="K3139" s="260" t="s">
        <v>5809</v>
      </c>
      <c r="L3139" s="261">
        <v>45254</v>
      </c>
      <c r="M3139" s="260" t="s">
        <v>20</v>
      </c>
    </row>
    <row r="3140" spans="1:13" x14ac:dyDescent="0.25">
      <c r="A3140" s="258" t="s">
        <v>1509</v>
      </c>
      <c r="B3140" s="258" t="s">
        <v>1510</v>
      </c>
      <c r="C3140" s="258" t="s">
        <v>1185</v>
      </c>
      <c r="D3140" s="258" t="s">
        <v>2031</v>
      </c>
      <c r="E3140" s="258">
        <v>0</v>
      </c>
      <c r="F3140" s="258" t="s">
        <v>2019</v>
      </c>
      <c r="G3140" s="258" t="s">
        <v>33</v>
      </c>
      <c r="H3140" s="258">
        <v>2</v>
      </c>
      <c r="I3140" s="258" t="s">
        <v>17</v>
      </c>
      <c r="J3140" s="258" t="s">
        <v>17</v>
      </c>
      <c r="K3140" s="258" t="s">
        <v>5810</v>
      </c>
      <c r="L3140" s="259">
        <v>45254</v>
      </c>
      <c r="M3140" s="258" t="s">
        <v>20</v>
      </c>
    </row>
    <row r="3141" spans="1:13" x14ac:dyDescent="0.25">
      <c r="A3141" s="260" t="s">
        <v>1509</v>
      </c>
      <c r="B3141" s="260" t="s">
        <v>1510</v>
      </c>
      <c r="C3141" s="260" t="s">
        <v>1185</v>
      </c>
      <c r="D3141" s="260" t="s">
        <v>2033</v>
      </c>
      <c r="E3141" s="260">
        <v>0</v>
      </c>
      <c r="F3141" s="260" t="s">
        <v>2019</v>
      </c>
      <c r="G3141" s="260" t="s">
        <v>33</v>
      </c>
      <c r="H3141" s="260">
        <v>2</v>
      </c>
      <c r="I3141" s="260" t="s">
        <v>17</v>
      </c>
      <c r="J3141" s="260" t="s">
        <v>17</v>
      </c>
      <c r="K3141" s="260" t="s">
        <v>5811</v>
      </c>
      <c r="L3141" s="261">
        <v>45254</v>
      </c>
      <c r="M3141" s="260" t="s">
        <v>20</v>
      </c>
    </row>
    <row r="3142" spans="1:13" x14ac:dyDescent="0.25">
      <c r="A3142" s="258" t="s">
        <v>1509</v>
      </c>
      <c r="B3142" s="258" t="s">
        <v>1510</v>
      </c>
      <c r="C3142" s="258" t="s">
        <v>1185</v>
      </c>
      <c r="D3142" s="258" t="s">
        <v>2035</v>
      </c>
      <c r="E3142" s="258">
        <v>0</v>
      </c>
      <c r="F3142" s="258" t="s">
        <v>2019</v>
      </c>
      <c r="G3142" s="258" t="s">
        <v>33</v>
      </c>
      <c r="H3142" s="258">
        <v>2</v>
      </c>
      <c r="I3142" s="258" t="s">
        <v>17</v>
      </c>
      <c r="J3142" s="258" t="s">
        <v>17</v>
      </c>
      <c r="K3142" s="258" t="s">
        <v>5812</v>
      </c>
      <c r="L3142" s="259">
        <v>45254</v>
      </c>
      <c r="M3142" s="258" t="s">
        <v>20</v>
      </c>
    </row>
    <row r="3143" spans="1:13" x14ac:dyDescent="0.25">
      <c r="A3143" s="260" t="s">
        <v>5411</v>
      </c>
      <c r="B3143" s="260" t="s">
        <v>5412</v>
      </c>
      <c r="C3143" s="260" t="s">
        <v>1185</v>
      </c>
      <c r="D3143" s="260" t="s">
        <v>2018</v>
      </c>
      <c r="E3143" s="260">
        <v>0</v>
      </c>
      <c r="F3143" s="260" t="s">
        <v>2019</v>
      </c>
      <c r="G3143" s="260" t="s">
        <v>33</v>
      </c>
      <c r="H3143" s="260">
        <v>2</v>
      </c>
      <c r="I3143" s="260" t="s">
        <v>17</v>
      </c>
      <c r="J3143" s="260" t="s">
        <v>17</v>
      </c>
      <c r="K3143" s="260" t="s">
        <v>5813</v>
      </c>
      <c r="L3143" s="261">
        <v>45254</v>
      </c>
      <c r="M3143" s="260" t="s">
        <v>20</v>
      </c>
    </row>
    <row r="3144" spans="1:13" x14ac:dyDescent="0.25">
      <c r="A3144" s="258" t="s">
        <v>5411</v>
      </c>
      <c r="B3144" s="258" t="s">
        <v>5412</v>
      </c>
      <c r="C3144" s="258" t="s">
        <v>1185</v>
      </c>
      <c r="D3144" s="258" t="s">
        <v>2021</v>
      </c>
      <c r="E3144" s="258">
        <v>0</v>
      </c>
      <c r="F3144" s="258" t="s">
        <v>2019</v>
      </c>
      <c r="G3144" s="258" t="s">
        <v>33</v>
      </c>
      <c r="H3144" s="258">
        <v>2</v>
      </c>
      <c r="I3144" s="258" t="s">
        <v>17</v>
      </c>
      <c r="J3144" s="258" t="s">
        <v>17</v>
      </c>
      <c r="K3144" s="258" t="s">
        <v>5814</v>
      </c>
      <c r="L3144" s="259">
        <v>45254</v>
      </c>
      <c r="M3144" s="258" t="s">
        <v>20</v>
      </c>
    </row>
    <row r="3145" spans="1:13" x14ac:dyDescent="0.25">
      <c r="A3145" s="260" t="s">
        <v>5411</v>
      </c>
      <c r="B3145" s="260" t="s">
        <v>5412</v>
      </c>
      <c r="C3145" s="260" t="s">
        <v>1185</v>
      </c>
      <c r="D3145" s="260" t="s">
        <v>2023</v>
      </c>
      <c r="E3145" s="260">
        <v>0</v>
      </c>
      <c r="F3145" s="260" t="s">
        <v>2019</v>
      </c>
      <c r="G3145" s="260" t="s">
        <v>33</v>
      </c>
      <c r="H3145" s="260">
        <v>2</v>
      </c>
      <c r="I3145" s="260" t="s">
        <v>17</v>
      </c>
      <c r="J3145" s="260" t="s">
        <v>17</v>
      </c>
      <c r="K3145" s="260" t="s">
        <v>5815</v>
      </c>
      <c r="L3145" s="261">
        <v>45254</v>
      </c>
      <c r="M3145" s="260" t="s">
        <v>20</v>
      </c>
    </row>
    <row r="3146" spans="1:13" x14ac:dyDescent="0.25">
      <c r="A3146" s="258" t="s">
        <v>5411</v>
      </c>
      <c r="B3146" s="258" t="s">
        <v>5412</v>
      </c>
      <c r="C3146" s="258" t="s">
        <v>1185</v>
      </c>
      <c r="D3146" s="258" t="s">
        <v>2025</v>
      </c>
      <c r="E3146" s="258">
        <v>0</v>
      </c>
      <c r="F3146" s="258" t="s">
        <v>2019</v>
      </c>
      <c r="G3146" s="258" t="s">
        <v>33</v>
      </c>
      <c r="H3146" s="258">
        <v>2</v>
      </c>
      <c r="I3146" s="258" t="s">
        <v>17</v>
      </c>
      <c r="J3146" s="258" t="s">
        <v>17</v>
      </c>
      <c r="K3146" s="258" t="s">
        <v>5816</v>
      </c>
      <c r="L3146" s="259">
        <v>45254</v>
      </c>
      <c r="M3146" s="258" t="s">
        <v>20</v>
      </c>
    </row>
    <row r="3147" spans="1:13" x14ac:dyDescent="0.25">
      <c r="A3147" s="260" t="s">
        <v>5411</v>
      </c>
      <c r="B3147" s="260" t="s">
        <v>5412</v>
      </c>
      <c r="C3147" s="260" t="s">
        <v>1185</v>
      </c>
      <c r="D3147" s="260" t="s">
        <v>2027</v>
      </c>
      <c r="E3147" s="260">
        <v>1</v>
      </c>
      <c r="F3147" s="260" t="s">
        <v>2019</v>
      </c>
      <c r="G3147" s="260" t="s">
        <v>33</v>
      </c>
      <c r="H3147" s="260">
        <v>2</v>
      </c>
      <c r="I3147" s="260" t="s">
        <v>17</v>
      </c>
      <c r="J3147" s="260" t="s">
        <v>17</v>
      </c>
      <c r="K3147" s="260" t="s">
        <v>5817</v>
      </c>
      <c r="L3147" s="261">
        <v>45254</v>
      </c>
      <c r="M3147" s="260" t="s">
        <v>20</v>
      </c>
    </row>
    <row r="3148" spans="1:13" x14ac:dyDescent="0.25">
      <c r="A3148" s="258" t="s">
        <v>5411</v>
      </c>
      <c r="B3148" s="258" t="s">
        <v>5412</v>
      </c>
      <c r="C3148" s="258" t="s">
        <v>1185</v>
      </c>
      <c r="D3148" s="258" t="s">
        <v>2029</v>
      </c>
      <c r="E3148" s="258">
        <v>0</v>
      </c>
      <c r="F3148" s="258" t="s">
        <v>2019</v>
      </c>
      <c r="G3148" s="258" t="s">
        <v>33</v>
      </c>
      <c r="H3148" s="258">
        <v>2</v>
      </c>
      <c r="I3148" s="258" t="s">
        <v>17</v>
      </c>
      <c r="J3148" s="258" t="s">
        <v>17</v>
      </c>
      <c r="K3148" s="258" t="s">
        <v>5818</v>
      </c>
      <c r="L3148" s="259">
        <v>45254</v>
      </c>
      <c r="M3148" s="258" t="s">
        <v>20</v>
      </c>
    </row>
    <row r="3149" spans="1:13" x14ac:dyDescent="0.25">
      <c r="A3149" s="260" t="s">
        <v>5411</v>
      </c>
      <c r="B3149" s="260" t="s">
        <v>5412</v>
      </c>
      <c r="C3149" s="260" t="s">
        <v>1185</v>
      </c>
      <c r="D3149" s="260" t="s">
        <v>2031</v>
      </c>
      <c r="E3149" s="260">
        <v>0</v>
      </c>
      <c r="F3149" s="260" t="s">
        <v>2019</v>
      </c>
      <c r="G3149" s="260" t="s">
        <v>33</v>
      </c>
      <c r="H3149" s="260">
        <v>2</v>
      </c>
      <c r="I3149" s="260" t="s">
        <v>17</v>
      </c>
      <c r="J3149" s="260" t="s">
        <v>17</v>
      </c>
      <c r="K3149" s="260" t="s">
        <v>5819</v>
      </c>
      <c r="L3149" s="261">
        <v>45254</v>
      </c>
      <c r="M3149" s="260" t="s">
        <v>20</v>
      </c>
    </row>
    <row r="3150" spans="1:13" x14ac:dyDescent="0.25">
      <c r="A3150" s="258" t="s">
        <v>5411</v>
      </c>
      <c r="B3150" s="258" t="s">
        <v>5412</v>
      </c>
      <c r="C3150" s="258" t="s">
        <v>1185</v>
      </c>
      <c r="D3150" s="258" t="s">
        <v>2033</v>
      </c>
      <c r="E3150" s="258">
        <v>0</v>
      </c>
      <c r="F3150" s="258" t="s">
        <v>2019</v>
      </c>
      <c r="G3150" s="258" t="s">
        <v>33</v>
      </c>
      <c r="H3150" s="258">
        <v>2</v>
      </c>
      <c r="I3150" s="258" t="s">
        <v>17</v>
      </c>
      <c r="J3150" s="258" t="s">
        <v>17</v>
      </c>
      <c r="K3150" s="258" t="s">
        <v>5820</v>
      </c>
      <c r="L3150" s="259">
        <v>45254</v>
      </c>
      <c r="M3150" s="258" t="s">
        <v>20</v>
      </c>
    </row>
    <row r="3151" spans="1:13" x14ac:dyDescent="0.25">
      <c r="A3151" s="260" t="s">
        <v>5411</v>
      </c>
      <c r="B3151" s="260" t="s">
        <v>5412</v>
      </c>
      <c r="C3151" s="260" t="s">
        <v>1185</v>
      </c>
      <c r="D3151" s="260" t="s">
        <v>2035</v>
      </c>
      <c r="E3151" s="260">
        <v>0</v>
      </c>
      <c r="F3151" s="260" t="s">
        <v>2019</v>
      </c>
      <c r="G3151" s="260" t="s">
        <v>33</v>
      </c>
      <c r="H3151" s="260">
        <v>2</v>
      </c>
      <c r="I3151" s="260" t="s">
        <v>17</v>
      </c>
      <c r="J3151" s="260" t="s">
        <v>17</v>
      </c>
      <c r="K3151" s="260" t="s">
        <v>5821</v>
      </c>
      <c r="L3151" s="261">
        <v>45254</v>
      </c>
      <c r="M3151" s="260" t="s">
        <v>20</v>
      </c>
    </row>
    <row r="3152" spans="1:13" x14ac:dyDescent="0.25">
      <c r="A3152" s="258" t="s">
        <v>1175</v>
      </c>
      <c r="B3152" s="258" t="s">
        <v>1176</v>
      </c>
      <c r="C3152" s="258" t="s">
        <v>1028</v>
      </c>
      <c r="D3152" s="258" t="s">
        <v>2018</v>
      </c>
      <c r="E3152" s="258">
        <v>2</v>
      </c>
      <c r="F3152" s="258" t="s">
        <v>2019</v>
      </c>
      <c r="G3152" s="258" t="s">
        <v>33</v>
      </c>
      <c r="H3152" s="258">
        <v>2</v>
      </c>
      <c r="I3152" s="258" t="s">
        <v>17</v>
      </c>
      <c r="J3152" s="258" t="s">
        <v>17</v>
      </c>
      <c r="K3152" s="258" t="s">
        <v>5822</v>
      </c>
      <c r="L3152" s="259">
        <v>45254</v>
      </c>
      <c r="M3152" s="258" t="s">
        <v>20</v>
      </c>
    </row>
    <row r="3153" spans="1:13" x14ac:dyDescent="0.25">
      <c r="A3153" s="260" t="s">
        <v>1175</v>
      </c>
      <c r="B3153" s="260" t="s">
        <v>1176</v>
      </c>
      <c r="C3153" s="260" t="s">
        <v>1028</v>
      </c>
      <c r="D3153" s="260" t="s">
        <v>2021</v>
      </c>
      <c r="E3153" s="260">
        <v>2</v>
      </c>
      <c r="F3153" s="260" t="s">
        <v>2019</v>
      </c>
      <c r="G3153" s="260" t="s">
        <v>33</v>
      </c>
      <c r="H3153" s="260">
        <v>2</v>
      </c>
      <c r="I3153" s="260" t="s">
        <v>17</v>
      </c>
      <c r="J3153" s="260" t="s">
        <v>17</v>
      </c>
      <c r="K3153" s="260" t="s">
        <v>5823</v>
      </c>
      <c r="L3153" s="261">
        <v>45254</v>
      </c>
      <c r="M3153" s="260" t="s">
        <v>20</v>
      </c>
    </row>
    <row r="3154" spans="1:13" x14ac:dyDescent="0.25">
      <c r="A3154" s="258" t="s">
        <v>1175</v>
      </c>
      <c r="B3154" s="258" t="s">
        <v>1176</v>
      </c>
      <c r="C3154" s="258" t="s">
        <v>1028</v>
      </c>
      <c r="D3154" s="258" t="s">
        <v>2023</v>
      </c>
      <c r="E3154" s="258">
        <v>3</v>
      </c>
      <c r="F3154" s="258" t="s">
        <v>2019</v>
      </c>
      <c r="G3154" s="258" t="s">
        <v>33</v>
      </c>
      <c r="H3154" s="258">
        <v>2</v>
      </c>
      <c r="I3154" s="258" t="s">
        <v>17</v>
      </c>
      <c r="J3154" s="258" t="s">
        <v>17</v>
      </c>
      <c r="K3154" s="258" t="s">
        <v>5824</v>
      </c>
      <c r="L3154" s="259">
        <v>45254</v>
      </c>
      <c r="M3154" s="258" t="s">
        <v>20</v>
      </c>
    </row>
    <row r="3155" spans="1:13" x14ac:dyDescent="0.25">
      <c r="A3155" s="260" t="s">
        <v>1175</v>
      </c>
      <c r="B3155" s="260" t="s">
        <v>1176</v>
      </c>
      <c r="C3155" s="260" t="s">
        <v>1028</v>
      </c>
      <c r="D3155" s="260" t="s">
        <v>2025</v>
      </c>
      <c r="E3155" s="260">
        <v>3</v>
      </c>
      <c r="F3155" s="260" t="s">
        <v>2019</v>
      </c>
      <c r="G3155" s="260" t="s">
        <v>33</v>
      </c>
      <c r="H3155" s="260">
        <v>2</v>
      </c>
      <c r="I3155" s="260" t="s">
        <v>17</v>
      </c>
      <c r="J3155" s="260" t="s">
        <v>17</v>
      </c>
      <c r="K3155" s="260" t="s">
        <v>5825</v>
      </c>
      <c r="L3155" s="261">
        <v>45254</v>
      </c>
      <c r="M3155" s="260" t="s">
        <v>20</v>
      </c>
    </row>
    <row r="3156" spans="1:13" x14ac:dyDescent="0.25">
      <c r="A3156" s="258" t="s">
        <v>1175</v>
      </c>
      <c r="B3156" s="258" t="s">
        <v>1176</v>
      </c>
      <c r="C3156" s="258" t="s">
        <v>1028</v>
      </c>
      <c r="D3156" s="258" t="s">
        <v>2027</v>
      </c>
      <c r="E3156" s="258">
        <v>3</v>
      </c>
      <c r="F3156" s="258" t="s">
        <v>2019</v>
      </c>
      <c r="G3156" s="258" t="s">
        <v>33</v>
      </c>
      <c r="H3156" s="258">
        <v>2</v>
      </c>
      <c r="I3156" s="258" t="s">
        <v>17</v>
      </c>
      <c r="J3156" s="258" t="s">
        <v>17</v>
      </c>
      <c r="K3156" s="258" t="s">
        <v>5826</v>
      </c>
      <c r="L3156" s="259">
        <v>45254</v>
      </c>
      <c r="M3156" s="258" t="s">
        <v>20</v>
      </c>
    </row>
    <row r="3157" spans="1:13" x14ac:dyDescent="0.25">
      <c r="A3157" s="260" t="s">
        <v>1175</v>
      </c>
      <c r="B3157" s="260" t="s">
        <v>1176</v>
      </c>
      <c r="C3157" s="260" t="s">
        <v>1028</v>
      </c>
      <c r="D3157" s="260" t="s">
        <v>2029</v>
      </c>
      <c r="E3157" s="260">
        <v>3</v>
      </c>
      <c r="F3157" s="260" t="s">
        <v>2019</v>
      </c>
      <c r="G3157" s="260" t="s">
        <v>33</v>
      </c>
      <c r="H3157" s="260">
        <v>2</v>
      </c>
      <c r="I3157" s="260" t="s">
        <v>17</v>
      </c>
      <c r="J3157" s="260" t="s">
        <v>17</v>
      </c>
      <c r="K3157" s="260" t="s">
        <v>5827</v>
      </c>
      <c r="L3157" s="261">
        <v>45254</v>
      </c>
      <c r="M3157" s="260" t="s">
        <v>20</v>
      </c>
    </row>
    <row r="3158" spans="1:13" x14ac:dyDescent="0.25">
      <c r="A3158" s="258" t="s">
        <v>1175</v>
      </c>
      <c r="B3158" s="258" t="s">
        <v>1176</v>
      </c>
      <c r="C3158" s="258" t="s">
        <v>1028</v>
      </c>
      <c r="D3158" s="258" t="s">
        <v>2031</v>
      </c>
      <c r="E3158" s="258">
        <v>3</v>
      </c>
      <c r="F3158" s="258" t="s">
        <v>2019</v>
      </c>
      <c r="G3158" s="258" t="s">
        <v>33</v>
      </c>
      <c r="H3158" s="258">
        <v>2</v>
      </c>
      <c r="I3158" s="258" t="s">
        <v>17</v>
      </c>
      <c r="J3158" s="258" t="s">
        <v>17</v>
      </c>
      <c r="K3158" s="258" t="s">
        <v>5828</v>
      </c>
      <c r="L3158" s="259">
        <v>45254</v>
      </c>
      <c r="M3158" s="258" t="s">
        <v>20</v>
      </c>
    </row>
    <row r="3159" spans="1:13" x14ac:dyDescent="0.25">
      <c r="A3159" s="260" t="s">
        <v>1175</v>
      </c>
      <c r="B3159" s="260" t="s">
        <v>1176</v>
      </c>
      <c r="C3159" s="260" t="s">
        <v>1028</v>
      </c>
      <c r="D3159" s="260" t="s">
        <v>2033</v>
      </c>
      <c r="E3159" s="260">
        <v>3</v>
      </c>
      <c r="F3159" s="260" t="s">
        <v>2019</v>
      </c>
      <c r="G3159" s="260" t="s">
        <v>33</v>
      </c>
      <c r="H3159" s="260">
        <v>2</v>
      </c>
      <c r="I3159" s="260" t="s">
        <v>17</v>
      </c>
      <c r="J3159" s="260" t="s">
        <v>17</v>
      </c>
      <c r="K3159" s="260" t="s">
        <v>5829</v>
      </c>
      <c r="L3159" s="261">
        <v>45254</v>
      </c>
      <c r="M3159" s="260" t="s">
        <v>20</v>
      </c>
    </row>
    <row r="3160" spans="1:13" x14ac:dyDescent="0.25">
      <c r="A3160" s="258" t="s">
        <v>1175</v>
      </c>
      <c r="B3160" s="258" t="s">
        <v>1176</v>
      </c>
      <c r="C3160" s="258" t="s">
        <v>1028</v>
      </c>
      <c r="D3160" s="258" t="s">
        <v>2035</v>
      </c>
      <c r="E3160" s="258">
        <v>2</v>
      </c>
      <c r="F3160" s="258" t="s">
        <v>2019</v>
      </c>
      <c r="G3160" s="258" t="s">
        <v>33</v>
      </c>
      <c r="H3160" s="258">
        <v>2</v>
      </c>
      <c r="I3160" s="258" t="s">
        <v>17</v>
      </c>
      <c r="J3160" s="258" t="s">
        <v>17</v>
      </c>
      <c r="K3160" s="258" t="s">
        <v>5830</v>
      </c>
      <c r="L3160" s="259">
        <v>45254</v>
      </c>
      <c r="M3160" s="258" t="s">
        <v>20</v>
      </c>
    </row>
    <row r="3161" spans="1:13" x14ac:dyDescent="0.25">
      <c r="A3161" s="260" t="s">
        <v>1026</v>
      </c>
      <c r="B3161" s="260" t="s">
        <v>1027</v>
      </c>
      <c r="C3161" s="260" t="s">
        <v>1028</v>
      </c>
      <c r="D3161" s="260" t="s">
        <v>2018</v>
      </c>
      <c r="E3161" s="260">
        <v>2</v>
      </c>
      <c r="F3161" s="260" t="s">
        <v>2019</v>
      </c>
      <c r="G3161" s="260" t="s">
        <v>33</v>
      </c>
      <c r="H3161" s="260">
        <v>2</v>
      </c>
      <c r="I3161" s="260" t="s">
        <v>17</v>
      </c>
      <c r="J3161" s="260" t="s">
        <v>17</v>
      </c>
      <c r="K3161" s="260" t="s">
        <v>5831</v>
      </c>
      <c r="L3161" s="261">
        <v>45254</v>
      </c>
      <c r="M3161" s="260" t="s">
        <v>20</v>
      </c>
    </row>
    <row r="3162" spans="1:13" x14ac:dyDescent="0.25">
      <c r="A3162" s="258" t="s">
        <v>1026</v>
      </c>
      <c r="B3162" s="258" t="s">
        <v>1027</v>
      </c>
      <c r="C3162" s="258" t="s">
        <v>1028</v>
      </c>
      <c r="D3162" s="258" t="s">
        <v>2021</v>
      </c>
      <c r="E3162" s="258">
        <v>2</v>
      </c>
      <c r="F3162" s="258" t="s">
        <v>2019</v>
      </c>
      <c r="G3162" s="258" t="s">
        <v>33</v>
      </c>
      <c r="H3162" s="258">
        <v>2</v>
      </c>
      <c r="I3162" s="258" t="s">
        <v>17</v>
      </c>
      <c r="J3162" s="258" t="s">
        <v>17</v>
      </c>
      <c r="K3162" s="258" t="s">
        <v>5832</v>
      </c>
      <c r="L3162" s="259">
        <v>45254</v>
      </c>
      <c r="M3162" s="258" t="s">
        <v>20</v>
      </c>
    </row>
    <row r="3163" spans="1:13" x14ac:dyDescent="0.25">
      <c r="A3163" s="260" t="s">
        <v>1026</v>
      </c>
      <c r="B3163" s="260" t="s">
        <v>1027</v>
      </c>
      <c r="C3163" s="260" t="s">
        <v>1028</v>
      </c>
      <c r="D3163" s="260" t="s">
        <v>2023</v>
      </c>
      <c r="E3163" s="260">
        <v>2</v>
      </c>
      <c r="F3163" s="260" t="s">
        <v>2019</v>
      </c>
      <c r="G3163" s="260" t="s">
        <v>33</v>
      </c>
      <c r="H3163" s="260">
        <v>2</v>
      </c>
      <c r="I3163" s="260" t="s">
        <v>17</v>
      </c>
      <c r="J3163" s="260" t="s">
        <v>17</v>
      </c>
      <c r="K3163" s="260" t="s">
        <v>5833</v>
      </c>
      <c r="L3163" s="261">
        <v>45254</v>
      </c>
      <c r="M3163" s="260" t="s">
        <v>20</v>
      </c>
    </row>
    <row r="3164" spans="1:13" x14ac:dyDescent="0.25">
      <c r="A3164" s="258" t="s">
        <v>1026</v>
      </c>
      <c r="B3164" s="258" t="s">
        <v>1027</v>
      </c>
      <c r="C3164" s="258" t="s">
        <v>1028</v>
      </c>
      <c r="D3164" s="258" t="s">
        <v>2025</v>
      </c>
      <c r="E3164" s="258">
        <v>3</v>
      </c>
      <c r="F3164" s="258" t="s">
        <v>2019</v>
      </c>
      <c r="G3164" s="258" t="s">
        <v>33</v>
      </c>
      <c r="H3164" s="258">
        <v>2</v>
      </c>
      <c r="I3164" s="258" t="s">
        <v>17</v>
      </c>
      <c r="J3164" s="258" t="s">
        <v>17</v>
      </c>
      <c r="K3164" s="258" t="s">
        <v>5834</v>
      </c>
      <c r="L3164" s="259">
        <v>45254</v>
      </c>
      <c r="M3164" s="258" t="s">
        <v>20</v>
      </c>
    </row>
    <row r="3165" spans="1:13" x14ac:dyDescent="0.25">
      <c r="A3165" s="260" t="s">
        <v>1026</v>
      </c>
      <c r="B3165" s="260" t="s">
        <v>1027</v>
      </c>
      <c r="C3165" s="260" t="s">
        <v>1028</v>
      </c>
      <c r="D3165" s="260" t="s">
        <v>2027</v>
      </c>
      <c r="E3165" s="260">
        <v>3</v>
      </c>
      <c r="F3165" s="260" t="s">
        <v>2019</v>
      </c>
      <c r="G3165" s="260" t="s">
        <v>33</v>
      </c>
      <c r="H3165" s="260">
        <v>2</v>
      </c>
      <c r="I3165" s="260" t="s">
        <v>17</v>
      </c>
      <c r="J3165" s="260" t="s">
        <v>17</v>
      </c>
      <c r="K3165" s="260" t="s">
        <v>5835</v>
      </c>
      <c r="L3165" s="261">
        <v>45254</v>
      </c>
      <c r="M3165" s="260" t="s">
        <v>20</v>
      </c>
    </row>
    <row r="3166" spans="1:13" x14ac:dyDescent="0.25">
      <c r="A3166" s="258" t="s">
        <v>1026</v>
      </c>
      <c r="B3166" s="258" t="s">
        <v>1027</v>
      </c>
      <c r="C3166" s="258" t="s">
        <v>1028</v>
      </c>
      <c r="D3166" s="258" t="s">
        <v>2029</v>
      </c>
      <c r="E3166" s="258">
        <v>1</v>
      </c>
      <c r="F3166" s="258" t="s">
        <v>2019</v>
      </c>
      <c r="G3166" s="258" t="s">
        <v>33</v>
      </c>
      <c r="H3166" s="258">
        <v>2</v>
      </c>
      <c r="I3166" s="258" t="s">
        <v>17</v>
      </c>
      <c r="J3166" s="258" t="s">
        <v>17</v>
      </c>
      <c r="K3166" s="258" t="s">
        <v>5836</v>
      </c>
      <c r="L3166" s="259">
        <v>45254</v>
      </c>
      <c r="M3166" s="258" t="s">
        <v>20</v>
      </c>
    </row>
    <row r="3167" spans="1:13" x14ac:dyDescent="0.25">
      <c r="A3167" s="260" t="s">
        <v>1026</v>
      </c>
      <c r="B3167" s="260" t="s">
        <v>1027</v>
      </c>
      <c r="C3167" s="260" t="s">
        <v>1028</v>
      </c>
      <c r="D3167" s="260" t="s">
        <v>2031</v>
      </c>
      <c r="E3167" s="260">
        <v>3</v>
      </c>
      <c r="F3167" s="260" t="s">
        <v>2019</v>
      </c>
      <c r="G3167" s="260" t="s">
        <v>33</v>
      </c>
      <c r="H3167" s="260">
        <v>2</v>
      </c>
      <c r="I3167" s="260" t="s">
        <v>17</v>
      </c>
      <c r="J3167" s="260" t="s">
        <v>17</v>
      </c>
      <c r="K3167" s="260" t="s">
        <v>5837</v>
      </c>
      <c r="L3167" s="261">
        <v>45254</v>
      </c>
      <c r="M3167" s="260" t="s">
        <v>20</v>
      </c>
    </row>
    <row r="3168" spans="1:13" x14ac:dyDescent="0.25">
      <c r="A3168" s="258" t="s">
        <v>1026</v>
      </c>
      <c r="B3168" s="258" t="s">
        <v>1027</v>
      </c>
      <c r="C3168" s="258" t="s">
        <v>1028</v>
      </c>
      <c r="D3168" s="258" t="s">
        <v>2035</v>
      </c>
      <c r="E3168" s="258">
        <v>1</v>
      </c>
      <c r="F3168" s="258" t="s">
        <v>2019</v>
      </c>
      <c r="G3168" s="258" t="s">
        <v>33</v>
      </c>
      <c r="H3168" s="258">
        <v>2</v>
      </c>
      <c r="I3168" s="258" t="s">
        <v>17</v>
      </c>
      <c r="J3168" s="258" t="s">
        <v>17</v>
      </c>
      <c r="K3168" s="258" t="s">
        <v>5838</v>
      </c>
      <c r="L3168" s="259">
        <v>45254</v>
      </c>
      <c r="M3168" s="258" t="s">
        <v>20</v>
      </c>
    </row>
    <row r="3169" spans="1:13" x14ac:dyDescent="0.25">
      <c r="A3169" s="260" t="s">
        <v>1036</v>
      </c>
      <c r="B3169" s="260" t="s">
        <v>1037</v>
      </c>
      <c r="C3169" s="260" t="s">
        <v>1028</v>
      </c>
      <c r="D3169" s="260" t="s">
        <v>2021</v>
      </c>
      <c r="E3169" s="260">
        <v>2</v>
      </c>
      <c r="F3169" s="260" t="s">
        <v>2019</v>
      </c>
      <c r="G3169" s="260" t="s">
        <v>33</v>
      </c>
      <c r="H3169" s="260">
        <v>2</v>
      </c>
      <c r="I3169" s="260" t="s">
        <v>17</v>
      </c>
      <c r="J3169" s="260" t="s">
        <v>17</v>
      </c>
      <c r="K3169" s="260" t="s">
        <v>5839</v>
      </c>
      <c r="L3169" s="261">
        <v>45254</v>
      </c>
      <c r="M3169" s="260" t="s">
        <v>20</v>
      </c>
    </row>
    <row r="3170" spans="1:13" x14ac:dyDescent="0.25">
      <c r="A3170" s="258" t="s">
        <v>1036</v>
      </c>
      <c r="B3170" s="258" t="s">
        <v>1037</v>
      </c>
      <c r="C3170" s="258" t="s">
        <v>1028</v>
      </c>
      <c r="D3170" s="258" t="s">
        <v>2023</v>
      </c>
      <c r="E3170" s="258">
        <v>2</v>
      </c>
      <c r="F3170" s="258" t="s">
        <v>2019</v>
      </c>
      <c r="G3170" s="258" t="s">
        <v>33</v>
      </c>
      <c r="H3170" s="258">
        <v>2</v>
      </c>
      <c r="I3170" s="258" t="s">
        <v>17</v>
      </c>
      <c r="J3170" s="258" t="s">
        <v>17</v>
      </c>
      <c r="K3170" s="258" t="s">
        <v>5840</v>
      </c>
      <c r="L3170" s="259">
        <v>45254</v>
      </c>
      <c r="M3170" s="258" t="s">
        <v>20</v>
      </c>
    </row>
    <row r="3171" spans="1:13" x14ac:dyDescent="0.25">
      <c r="A3171" s="260" t="s">
        <v>1036</v>
      </c>
      <c r="B3171" s="260" t="s">
        <v>1037</v>
      </c>
      <c r="C3171" s="260" t="s">
        <v>1028</v>
      </c>
      <c r="D3171" s="260" t="s">
        <v>2025</v>
      </c>
      <c r="E3171" s="260">
        <v>3</v>
      </c>
      <c r="F3171" s="260" t="s">
        <v>2019</v>
      </c>
      <c r="G3171" s="260" t="s">
        <v>33</v>
      </c>
      <c r="H3171" s="260">
        <v>2</v>
      </c>
      <c r="I3171" s="260" t="s">
        <v>17</v>
      </c>
      <c r="J3171" s="260" t="s">
        <v>17</v>
      </c>
      <c r="K3171" s="260" t="s">
        <v>5841</v>
      </c>
      <c r="L3171" s="261">
        <v>45254</v>
      </c>
      <c r="M3171" s="260" t="s">
        <v>20</v>
      </c>
    </row>
    <row r="3172" spans="1:13" x14ac:dyDescent="0.25">
      <c r="A3172" s="258" t="s">
        <v>1036</v>
      </c>
      <c r="B3172" s="258" t="s">
        <v>1037</v>
      </c>
      <c r="C3172" s="258" t="s">
        <v>1028</v>
      </c>
      <c r="D3172" s="258" t="s">
        <v>2027</v>
      </c>
      <c r="E3172" s="258">
        <v>3</v>
      </c>
      <c r="F3172" s="258" t="s">
        <v>2019</v>
      </c>
      <c r="G3172" s="258" t="s">
        <v>33</v>
      </c>
      <c r="H3172" s="258">
        <v>2</v>
      </c>
      <c r="I3172" s="258" t="s">
        <v>17</v>
      </c>
      <c r="J3172" s="258" t="s">
        <v>17</v>
      </c>
      <c r="K3172" s="258" t="s">
        <v>5842</v>
      </c>
      <c r="L3172" s="259">
        <v>45254</v>
      </c>
      <c r="M3172" s="258" t="s">
        <v>20</v>
      </c>
    </row>
    <row r="3173" spans="1:13" x14ac:dyDescent="0.25">
      <c r="A3173" s="260" t="s">
        <v>1036</v>
      </c>
      <c r="B3173" s="260" t="s">
        <v>1037</v>
      </c>
      <c r="C3173" s="260" t="s">
        <v>1028</v>
      </c>
      <c r="D3173" s="260" t="s">
        <v>2031</v>
      </c>
      <c r="E3173" s="260">
        <v>2</v>
      </c>
      <c r="F3173" s="260" t="s">
        <v>2019</v>
      </c>
      <c r="G3173" s="260" t="s">
        <v>33</v>
      </c>
      <c r="H3173" s="260">
        <v>2</v>
      </c>
      <c r="I3173" s="260" t="s">
        <v>17</v>
      </c>
      <c r="J3173" s="260" t="s">
        <v>17</v>
      </c>
      <c r="K3173" s="260" t="s">
        <v>5843</v>
      </c>
      <c r="L3173" s="261">
        <v>45254</v>
      </c>
      <c r="M3173" s="260" t="s">
        <v>20</v>
      </c>
    </row>
    <row r="3174" spans="1:13" x14ac:dyDescent="0.25">
      <c r="A3174" s="258" t="s">
        <v>1036</v>
      </c>
      <c r="B3174" s="258" t="s">
        <v>1037</v>
      </c>
      <c r="C3174" s="258" t="s">
        <v>1028</v>
      </c>
      <c r="D3174" s="258" t="s">
        <v>2033</v>
      </c>
      <c r="E3174" s="258">
        <v>3</v>
      </c>
      <c r="F3174" s="258" t="s">
        <v>2019</v>
      </c>
      <c r="G3174" s="258" t="s">
        <v>33</v>
      </c>
      <c r="H3174" s="258">
        <v>2</v>
      </c>
      <c r="I3174" s="258" t="s">
        <v>17</v>
      </c>
      <c r="J3174" s="258" t="s">
        <v>17</v>
      </c>
      <c r="K3174" s="258" t="s">
        <v>5844</v>
      </c>
      <c r="L3174" s="259">
        <v>45254</v>
      </c>
      <c r="M3174" s="258" t="s">
        <v>20</v>
      </c>
    </row>
    <row r="3175" spans="1:13" x14ac:dyDescent="0.25">
      <c r="A3175" s="260" t="s">
        <v>1036</v>
      </c>
      <c r="B3175" s="260" t="s">
        <v>1037</v>
      </c>
      <c r="C3175" s="260" t="s">
        <v>1028</v>
      </c>
      <c r="D3175" s="260" t="s">
        <v>2035</v>
      </c>
      <c r="E3175" s="260">
        <v>1</v>
      </c>
      <c r="F3175" s="260" t="s">
        <v>2019</v>
      </c>
      <c r="G3175" s="260" t="s">
        <v>33</v>
      </c>
      <c r="H3175" s="260">
        <v>2</v>
      </c>
      <c r="I3175" s="260" t="s">
        <v>17</v>
      </c>
      <c r="J3175" s="260" t="s">
        <v>17</v>
      </c>
      <c r="K3175" s="260" t="s">
        <v>5845</v>
      </c>
      <c r="L3175" s="261">
        <v>45254</v>
      </c>
      <c r="M3175" s="260" t="s">
        <v>20</v>
      </c>
    </row>
    <row r="3176" spans="1:13" x14ac:dyDescent="0.25">
      <c r="A3176" s="258" t="s">
        <v>1109</v>
      </c>
      <c r="B3176" s="258" t="s">
        <v>1110</v>
      </c>
      <c r="C3176" s="258" t="s">
        <v>1028</v>
      </c>
      <c r="D3176" s="258" t="s">
        <v>2021</v>
      </c>
      <c r="E3176" s="258">
        <v>2</v>
      </c>
      <c r="F3176" s="258" t="s">
        <v>2019</v>
      </c>
      <c r="G3176" s="258" t="s">
        <v>33</v>
      </c>
      <c r="H3176" s="258">
        <v>2</v>
      </c>
      <c r="I3176" s="258" t="s">
        <v>17</v>
      </c>
      <c r="J3176" s="258" t="s">
        <v>17</v>
      </c>
      <c r="K3176" s="258" t="s">
        <v>5846</v>
      </c>
      <c r="L3176" s="259">
        <v>45254</v>
      </c>
      <c r="M3176" s="258" t="s">
        <v>20</v>
      </c>
    </row>
    <row r="3177" spans="1:13" x14ac:dyDescent="0.25">
      <c r="A3177" s="260" t="s">
        <v>1109</v>
      </c>
      <c r="B3177" s="260" t="s">
        <v>1110</v>
      </c>
      <c r="C3177" s="260" t="s">
        <v>1028</v>
      </c>
      <c r="D3177" s="260" t="s">
        <v>2023</v>
      </c>
      <c r="E3177" s="260">
        <v>3</v>
      </c>
      <c r="F3177" s="260" t="s">
        <v>2019</v>
      </c>
      <c r="G3177" s="260" t="s">
        <v>33</v>
      </c>
      <c r="H3177" s="260">
        <v>2</v>
      </c>
      <c r="I3177" s="260" t="s">
        <v>17</v>
      </c>
      <c r="J3177" s="260" t="s">
        <v>17</v>
      </c>
      <c r="K3177" s="260" t="s">
        <v>5847</v>
      </c>
      <c r="L3177" s="261">
        <v>45254</v>
      </c>
      <c r="M3177" s="260" t="s">
        <v>20</v>
      </c>
    </row>
    <row r="3178" spans="1:13" x14ac:dyDescent="0.25">
      <c r="A3178" s="258" t="s">
        <v>1109</v>
      </c>
      <c r="B3178" s="258" t="s">
        <v>1110</v>
      </c>
      <c r="C3178" s="258" t="s">
        <v>1028</v>
      </c>
      <c r="D3178" s="258" t="s">
        <v>2027</v>
      </c>
      <c r="E3178" s="258">
        <v>3</v>
      </c>
      <c r="F3178" s="258" t="s">
        <v>2019</v>
      </c>
      <c r="G3178" s="258" t="s">
        <v>33</v>
      </c>
      <c r="H3178" s="258">
        <v>2</v>
      </c>
      <c r="I3178" s="258" t="s">
        <v>17</v>
      </c>
      <c r="J3178" s="258" t="s">
        <v>17</v>
      </c>
      <c r="K3178" s="258" t="s">
        <v>5848</v>
      </c>
      <c r="L3178" s="259">
        <v>45254</v>
      </c>
      <c r="M3178" s="258" t="s">
        <v>20</v>
      </c>
    </row>
    <row r="3179" spans="1:13" x14ac:dyDescent="0.25">
      <c r="A3179" s="260" t="s">
        <v>1109</v>
      </c>
      <c r="B3179" s="260" t="s">
        <v>1110</v>
      </c>
      <c r="C3179" s="260" t="s">
        <v>1028</v>
      </c>
      <c r="D3179" s="260" t="s">
        <v>2029</v>
      </c>
      <c r="E3179" s="260">
        <v>3</v>
      </c>
      <c r="F3179" s="260" t="s">
        <v>2019</v>
      </c>
      <c r="G3179" s="260" t="s">
        <v>33</v>
      </c>
      <c r="H3179" s="260">
        <v>2</v>
      </c>
      <c r="I3179" s="260" t="s">
        <v>17</v>
      </c>
      <c r="J3179" s="260" t="s">
        <v>17</v>
      </c>
      <c r="K3179" s="260" t="s">
        <v>5849</v>
      </c>
      <c r="L3179" s="261">
        <v>45254</v>
      </c>
      <c r="M3179" s="260" t="s">
        <v>20</v>
      </c>
    </row>
    <row r="3180" spans="1:13" x14ac:dyDescent="0.25">
      <c r="A3180" s="258" t="s">
        <v>1109</v>
      </c>
      <c r="B3180" s="258" t="s">
        <v>1110</v>
      </c>
      <c r="C3180" s="258" t="s">
        <v>1028</v>
      </c>
      <c r="D3180" s="258" t="s">
        <v>2031</v>
      </c>
      <c r="E3180" s="258">
        <v>2</v>
      </c>
      <c r="F3180" s="258" t="s">
        <v>2019</v>
      </c>
      <c r="G3180" s="258" t="s">
        <v>33</v>
      </c>
      <c r="H3180" s="258">
        <v>2</v>
      </c>
      <c r="I3180" s="258" t="s">
        <v>17</v>
      </c>
      <c r="J3180" s="258" t="s">
        <v>17</v>
      </c>
      <c r="K3180" s="258" t="s">
        <v>5850</v>
      </c>
      <c r="L3180" s="259">
        <v>45254</v>
      </c>
      <c r="M3180" s="258" t="s">
        <v>20</v>
      </c>
    </row>
    <row r="3181" spans="1:13" x14ac:dyDescent="0.25">
      <c r="A3181" s="260" t="s">
        <v>1109</v>
      </c>
      <c r="B3181" s="260" t="s">
        <v>1110</v>
      </c>
      <c r="C3181" s="260" t="s">
        <v>1028</v>
      </c>
      <c r="D3181" s="260" t="s">
        <v>2033</v>
      </c>
      <c r="E3181" s="260">
        <v>2</v>
      </c>
      <c r="F3181" s="260" t="s">
        <v>2019</v>
      </c>
      <c r="G3181" s="260" t="s">
        <v>33</v>
      </c>
      <c r="H3181" s="260">
        <v>2</v>
      </c>
      <c r="I3181" s="260" t="s">
        <v>17</v>
      </c>
      <c r="J3181" s="260" t="s">
        <v>17</v>
      </c>
      <c r="K3181" s="260" t="s">
        <v>5851</v>
      </c>
      <c r="L3181" s="261">
        <v>45254</v>
      </c>
      <c r="M3181" s="260" t="s">
        <v>20</v>
      </c>
    </row>
    <row r="3182" spans="1:13" x14ac:dyDescent="0.25">
      <c r="A3182" s="258" t="s">
        <v>1109</v>
      </c>
      <c r="B3182" s="258" t="s">
        <v>1110</v>
      </c>
      <c r="C3182" s="258" t="s">
        <v>1028</v>
      </c>
      <c r="D3182" s="258" t="s">
        <v>2035</v>
      </c>
      <c r="E3182" s="258">
        <v>2</v>
      </c>
      <c r="F3182" s="258" t="s">
        <v>2019</v>
      </c>
      <c r="G3182" s="258" t="s">
        <v>33</v>
      </c>
      <c r="H3182" s="258">
        <v>2</v>
      </c>
      <c r="I3182" s="258" t="s">
        <v>17</v>
      </c>
      <c r="J3182" s="258" t="s">
        <v>17</v>
      </c>
      <c r="K3182" s="258" t="s">
        <v>5852</v>
      </c>
      <c r="L3182" s="259">
        <v>45254</v>
      </c>
      <c r="M3182" s="258" t="s">
        <v>20</v>
      </c>
    </row>
    <row r="3183" spans="1:13" x14ac:dyDescent="0.25">
      <c r="A3183" s="260" t="s">
        <v>1224</v>
      </c>
      <c r="B3183" s="260" t="s">
        <v>1225</v>
      </c>
      <c r="C3183" s="260" t="s">
        <v>1226</v>
      </c>
      <c r="D3183" s="260" t="s">
        <v>2018</v>
      </c>
      <c r="E3183" s="260">
        <v>0</v>
      </c>
      <c r="F3183" s="260" t="s">
        <v>2019</v>
      </c>
      <c r="G3183" s="260" t="s">
        <v>33</v>
      </c>
      <c r="H3183" s="260">
        <v>2</v>
      </c>
      <c r="I3183" s="260" t="s">
        <v>17</v>
      </c>
      <c r="J3183" s="260" t="s">
        <v>17</v>
      </c>
      <c r="K3183" s="260" t="s">
        <v>5853</v>
      </c>
      <c r="L3183" s="261">
        <v>45254</v>
      </c>
      <c r="M3183" s="260" t="s">
        <v>20</v>
      </c>
    </row>
    <row r="3184" spans="1:13" x14ac:dyDescent="0.25">
      <c r="A3184" s="258" t="s">
        <v>1224</v>
      </c>
      <c r="B3184" s="258" t="s">
        <v>1225</v>
      </c>
      <c r="C3184" s="258" t="s">
        <v>1226</v>
      </c>
      <c r="D3184" s="258" t="s">
        <v>2021</v>
      </c>
      <c r="E3184" s="258">
        <v>1</v>
      </c>
      <c r="F3184" s="258" t="s">
        <v>2019</v>
      </c>
      <c r="G3184" s="258" t="s">
        <v>33</v>
      </c>
      <c r="H3184" s="258">
        <v>2</v>
      </c>
      <c r="I3184" s="258" t="s">
        <v>17</v>
      </c>
      <c r="J3184" s="258" t="s">
        <v>17</v>
      </c>
      <c r="K3184" s="258" t="s">
        <v>5854</v>
      </c>
      <c r="L3184" s="259">
        <v>45254</v>
      </c>
      <c r="M3184" s="258" t="s">
        <v>20</v>
      </c>
    </row>
    <row r="3185" spans="1:13" x14ac:dyDescent="0.25">
      <c r="A3185" s="260" t="s">
        <v>1224</v>
      </c>
      <c r="B3185" s="260" t="s">
        <v>1225</v>
      </c>
      <c r="C3185" s="260" t="s">
        <v>1226</v>
      </c>
      <c r="D3185" s="260" t="s">
        <v>2023</v>
      </c>
      <c r="E3185" s="260">
        <v>0</v>
      </c>
      <c r="F3185" s="260" t="s">
        <v>2019</v>
      </c>
      <c r="G3185" s="260" t="s">
        <v>33</v>
      </c>
      <c r="H3185" s="260">
        <v>2</v>
      </c>
      <c r="I3185" s="260" t="s">
        <v>17</v>
      </c>
      <c r="J3185" s="260" t="s">
        <v>17</v>
      </c>
      <c r="K3185" s="260" t="s">
        <v>5855</v>
      </c>
      <c r="L3185" s="261">
        <v>45254</v>
      </c>
      <c r="M3185" s="260" t="s">
        <v>20</v>
      </c>
    </row>
    <row r="3186" spans="1:13" x14ac:dyDescent="0.25">
      <c r="A3186" s="258" t="s">
        <v>1224</v>
      </c>
      <c r="B3186" s="258" t="s">
        <v>1225</v>
      </c>
      <c r="C3186" s="258" t="s">
        <v>1226</v>
      </c>
      <c r="D3186" s="258" t="s">
        <v>2025</v>
      </c>
      <c r="E3186" s="258">
        <v>0</v>
      </c>
      <c r="F3186" s="258" t="s">
        <v>2019</v>
      </c>
      <c r="G3186" s="258" t="s">
        <v>33</v>
      </c>
      <c r="H3186" s="258">
        <v>2</v>
      </c>
      <c r="I3186" s="258" t="s">
        <v>17</v>
      </c>
      <c r="J3186" s="258" t="s">
        <v>17</v>
      </c>
      <c r="K3186" s="258" t="s">
        <v>5856</v>
      </c>
      <c r="L3186" s="259">
        <v>45254</v>
      </c>
      <c r="M3186" s="258" t="s">
        <v>20</v>
      </c>
    </row>
    <row r="3187" spans="1:13" x14ac:dyDescent="0.25">
      <c r="A3187" s="260" t="s">
        <v>1224</v>
      </c>
      <c r="B3187" s="260" t="s">
        <v>1225</v>
      </c>
      <c r="C3187" s="260" t="s">
        <v>1226</v>
      </c>
      <c r="D3187" s="260" t="s">
        <v>2027</v>
      </c>
      <c r="E3187" s="260">
        <v>0</v>
      </c>
      <c r="F3187" s="260" t="s">
        <v>2019</v>
      </c>
      <c r="G3187" s="260" t="s">
        <v>33</v>
      </c>
      <c r="H3187" s="260">
        <v>2</v>
      </c>
      <c r="I3187" s="260" t="s">
        <v>17</v>
      </c>
      <c r="J3187" s="260" t="s">
        <v>17</v>
      </c>
      <c r="K3187" s="260" t="s">
        <v>5857</v>
      </c>
      <c r="L3187" s="261">
        <v>45254</v>
      </c>
      <c r="M3187" s="260" t="s">
        <v>20</v>
      </c>
    </row>
    <row r="3188" spans="1:13" x14ac:dyDescent="0.25">
      <c r="A3188" s="258" t="s">
        <v>1224</v>
      </c>
      <c r="B3188" s="258" t="s">
        <v>1225</v>
      </c>
      <c r="C3188" s="258" t="s">
        <v>1226</v>
      </c>
      <c r="D3188" s="258" t="s">
        <v>2029</v>
      </c>
      <c r="E3188" s="258">
        <v>0</v>
      </c>
      <c r="F3188" s="258" t="s">
        <v>2019</v>
      </c>
      <c r="G3188" s="258" t="s">
        <v>33</v>
      </c>
      <c r="H3188" s="258">
        <v>2</v>
      </c>
      <c r="I3188" s="258" t="s">
        <v>17</v>
      </c>
      <c r="J3188" s="258" t="s">
        <v>17</v>
      </c>
      <c r="K3188" s="258" t="s">
        <v>5858</v>
      </c>
      <c r="L3188" s="259">
        <v>45254</v>
      </c>
      <c r="M3188" s="258" t="s">
        <v>20</v>
      </c>
    </row>
    <row r="3189" spans="1:13" x14ac:dyDescent="0.25">
      <c r="A3189" s="260" t="s">
        <v>1224</v>
      </c>
      <c r="B3189" s="260" t="s">
        <v>1225</v>
      </c>
      <c r="C3189" s="260" t="s">
        <v>1226</v>
      </c>
      <c r="D3189" s="260" t="s">
        <v>2031</v>
      </c>
      <c r="E3189" s="260">
        <v>1</v>
      </c>
      <c r="F3189" s="260" t="s">
        <v>2019</v>
      </c>
      <c r="G3189" s="260" t="s">
        <v>33</v>
      </c>
      <c r="H3189" s="260">
        <v>2</v>
      </c>
      <c r="I3189" s="260" t="s">
        <v>17</v>
      </c>
      <c r="J3189" s="260" t="s">
        <v>17</v>
      </c>
      <c r="K3189" s="260" t="s">
        <v>5859</v>
      </c>
      <c r="L3189" s="261">
        <v>45254</v>
      </c>
      <c r="M3189" s="260" t="s">
        <v>20</v>
      </c>
    </row>
    <row r="3190" spans="1:13" x14ac:dyDescent="0.25">
      <c r="A3190" s="258" t="s">
        <v>1224</v>
      </c>
      <c r="B3190" s="258" t="s">
        <v>1225</v>
      </c>
      <c r="C3190" s="258" t="s">
        <v>1226</v>
      </c>
      <c r="D3190" s="258" t="s">
        <v>2033</v>
      </c>
      <c r="E3190" s="258">
        <v>0</v>
      </c>
      <c r="F3190" s="258" t="s">
        <v>2019</v>
      </c>
      <c r="G3190" s="258" t="s">
        <v>33</v>
      </c>
      <c r="H3190" s="258">
        <v>2</v>
      </c>
      <c r="I3190" s="258" t="s">
        <v>17</v>
      </c>
      <c r="J3190" s="258" t="s">
        <v>17</v>
      </c>
      <c r="K3190" s="258" t="s">
        <v>5860</v>
      </c>
      <c r="L3190" s="259">
        <v>45254</v>
      </c>
      <c r="M3190" s="258" t="s">
        <v>20</v>
      </c>
    </row>
    <row r="3191" spans="1:13" x14ac:dyDescent="0.25">
      <c r="A3191" s="260" t="s">
        <v>1224</v>
      </c>
      <c r="B3191" s="260" t="s">
        <v>1225</v>
      </c>
      <c r="C3191" s="260" t="s">
        <v>1226</v>
      </c>
      <c r="D3191" s="260" t="s">
        <v>2035</v>
      </c>
      <c r="E3191" s="260">
        <v>0</v>
      </c>
      <c r="F3191" s="260" t="s">
        <v>2019</v>
      </c>
      <c r="G3191" s="260" t="s">
        <v>33</v>
      </c>
      <c r="H3191" s="260">
        <v>2</v>
      </c>
      <c r="I3191" s="260" t="s">
        <v>17</v>
      </c>
      <c r="J3191" s="260" t="s">
        <v>17</v>
      </c>
      <c r="K3191" s="260" t="s">
        <v>5861</v>
      </c>
      <c r="L3191" s="261">
        <v>45254</v>
      </c>
      <c r="M3191" s="260" t="s">
        <v>20</v>
      </c>
    </row>
    <row r="3192" spans="1:13" x14ac:dyDescent="0.25">
      <c r="A3192" s="258" t="s">
        <v>5862</v>
      </c>
      <c r="B3192" s="258" t="s">
        <v>5863</v>
      </c>
      <c r="C3192" s="258" t="s">
        <v>5864</v>
      </c>
      <c r="D3192" s="258" t="s">
        <v>2018</v>
      </c>
      <c r="E3192" s="258">
        <v>0</v>
      </c>
      <c r="F3192" s="258" t="s">
        <v>2019</v>
      </c>
      <c r="G3192" s="258" t="s">
        <v>33</v>
      </c>
      <c r="H3192" s="258">
        <v>2</v>
      </c>
      <c r="I3192" s="258" t="s">
        <v>17</v>
      </c>
      <c r="J3192" s="258" t="s">
        <v>17</v>
      </c>
      <c r="K3192" s="258" t="s">
        <v>5865</v>
      </c>
      <c r="L3192" s="259">
        <v>45254</v>
      </c>
      <c r="M3192" s="258" t="s">
        <v>20</v>
      </c>
    </row>
    <row r="3193" spans="1:13" x14ac:dyDescent="0.25">
      <c r="A3193" s="260" t="s">
        <v>5862</v>
      </c>
      <c r="B3193" s="260" t="s">
        <v>5863</v>
      </c>
      <c r="C3193" s="260" t="s">
        <v>5864</v>
      </c>
      <c r="D3193" s="260" t="s">
        <v>2021</v>
      </c>
      <c r="E3193" s="260">
        <v>0</v>
      </c>
      <c r="F3193" s="260" t="s">
        <v>2019</v>
      </c>
      <c r="G3193" s="260" t="s">
        <v>33</v>
      </c>
      <c r="H3193" s="260">
        <v>2</v>
      </c>
      <c r="I3193" s="260" t="s">
        <v>17</v>
      </c>
      <c r="J3193" s="260" t="s">
        <v>17</v>
      </c>
      <c r="K3193" s="260" t="s">
        <v>5866</v>
      </c>
      <c r="L3193" s="261">
        <v>45254</v>
      </c>
      <c r="M3193" s="260" t="s">
        <v>20</v>
      </c>
    </row>
    <row r="3194" spans="1:13" x14ac:dyDescent="0.25">
      <c r="A3194" s="258" t="s">
        <v>5862</v>
      </c>
      <c r="B3194" s="258" t="s">
        <v>5863</v>
      </c>
      <c r="C3194" s="258" t="s">
        <v>5864</v>
      </c>
      <c r="D3194" s="258" t="s">
        <v>2023</v>
      </c>
      <c r="E3194" s="258">
        <v>0</v>
      </c>
      <c r="F3194" s="258" t="s">
        <v>2019</v>
      </c>
      <c r="G3194" s="258" t="s">
        <v>33</v>
      </c>
      <c r="H3194" s="258">
        <v>2</v>
      </c>
      <c r="I3194" s="258" t="s">
        <v>17</v>
      </c>
      <c r="J3194" s="258" t="s">
        <v>17</v>
      </c>
      <c r="K3194" s="258" t="s">
        <v>5867</v>
      </c>
      <c r="L3194" s="259">
        <v>45254</v>
      </c>
      <c r="M3194" s="258" t="s">
        <v>20</v>
      </c>
    </row>
    <row r="3195" spans="1:13" x14ac:dyDescent="0.25">
      <c r="A3195" s="260" t="s">
        <v>5862</v>
      </c>
      <c r="B3195" s="260" t="s">
        <v>5863</v>
      </c>
      <c r="C3195" s="260" t="s">
        <v>5864</v>
      </c>
      <c r="D3195" s="260" t="s">
        <v>2025</v>
      </c>
      <c r="E3195" s="260">
        <v>0</v>
      </c>
      <c r="F3195" s="260" t="s">
        <v>2019</v>
      </c>
      <c r="G3195" s="260" t="s">
        <v>33</v>
      </c>
      <c r="H3195" s="260">
        <v>2</v>
      </c>
      <c r="I3195" s="260" t="s">
        <v>17</v>
      </c>
      <c r="J3195" s="260" t="s">
        <v>17</v>
      </c>
      <c r="K3195" s="260" t="s">
        <v>5868</v>
      </c>
      <c r="L3195" s="261">
        <v>45254</v>
      </c>
      <c r="M3195" s="260" t="s">
        <v>20</v>
      </c>
    </row>
    <row r="3196" spans="1:13" x14ac:dyDescent="0.25">
      <c r="A3196" s="258" t="s">
        <v>5862</v>
      </c>
      <c r="B3196" s="258" t="s">
        <v>5863</v>
      </c>
      <c r="C3196" s="258" t="s">
        <v>5864</v>
      </c>
      <c r="D3196" s="258" t="s">
        <v>2027</v>
      </c>
      <c r="E3196" s="258">
        <v>0</v>
      </c>
      <c r="F3196" s="258" t="s">
        <v>2019</v>
      </c>
      <c r="G3196" s="258" t="s">
        <v>33</v>
      </c>
      <c r="H3196" s="258">
        <v>2</v>
      </c>
      <c r="I3196" s="258" t="s">
        <v>17</v>
      </c>
      <c r="J3196" s="258" t="s">
        <v>17</v>
      </c>
      <c r="K3196" s="258" t="s">
        <v>5869</v>
      </c>
      <c r="L3196" s="259">
        <v>45254</v>
      </c>
      <c r="M3196" s="258" t="s">
        <v>20</v>
      </c>
    </row>
    <row r="3197" spans="1:13" x14ac:dyDescent="0.25">
      <c r="A3197" s="260" t="s">
        <v>5862</v>
      </c>
      <c r="B3197" s="260" t="s">
        <v>5863</v>
      </c>
      <c r="C3197" s="260" t="s">
        <v>5864</v>
      </c>
      <c r="D3197" s="260" t="s">
        <v>2029</v>
      </c>
      <c r="E3197" s="260">
        <v>0</v>
      </c>
      <c r="F3197" s="260" t="s">
        <v>2019</v>
      </c>
      <c r="G3197" s="260" t="s">
        <v>33</v>
      </c>
      <c r="H3197" s="260">
        <v>2</v>
      </c>
      <c r="I3197" s="260" t="s">
        <v>17</v>
      </c>
      <c r="J3197" s="260" t="s">
        <v>17</v>
      </c>
      <c r="K3197" s="260" t="s">
        <v>5870</v>
      </c>
      <c r="L3197" s="261">
        <v>45254</v>
      </c>
      <c r="M3197" s="260" t="s">
        <v>20</v>
      </c>
    </row>
    <row r="3198" spans="1:13" x14ac:dyDescent="0.25">
      <c r="A3198" s="258" t="s">
        <v>5862</v>
      </c>
      <c r="B3198" s="258" t="s">
        <v>5863</v>
      </c>
      <c r="C3198" s="258" t="s">
        <v>5864</v>
      </c>
      <c r="D3198" s="258" t="s">
        <v>2031</v>
      </c>
      <c r="E3198" s="258">
        <v>0</v>
      </c>
      <c r="F3198" s="258" t="s">
        <v>2019</v>
      </c>
      <c r="G3198" s="258" t="s">
        <v>33</v>
      </c>
      <c r="H3198" s="258">
        <v>2</v>
      </c>
      <c r="I3198" s="258" t="s">
        <v>17</v>
      </c>
      <c r="J3198" s="258" t="s">
        <v>17</v>
      </c>
      <c r="K3198" s="258" t="s">
        <v>5871</v>
      </c>
      <c r="L3198" s="259">
        <v>45254</v>
      </c>
      <c r="M3198" s="258" t="s">
        <v>20</v>
      </c>
    </row>
    <row r="3199" spans="1:13" x14ac:dyDescent="0.25">
      <c r="A3199" s="260" t="s">
        <v>5862</v>
      </c>
      <c r="B3199" s="260" t="s">
        <v>5863</v>
      </c>
      <c r="C3199" s="260" t="s">
        <v>5864</v>
      </c>
      <c r="D3199" s="260" t="s">
        <v>2033</v>
      </c>
      <c r="E3199" s="260">
        <v>1</v>
      </c>
      <c r="F3199" s="260" t="s">
        <v>2019</v>
      </c>
      <c r="G3199" s="260" t="s">
        <v>33</v>
      </c>
      <c r="H3199" s="260">
        <v>2</v>
      </c>
      <c r="I3199" s="260" t="s">
        <v>17</v>
      </c>
      <c r="J3199" s="260" t="s">
        <v>17</v>
      </c>
      <c r="K3199" s="260" t="s">
        <v>5872</v>
      </c>
      <c r="L3199" s="261">
        <v>45254</v>
      </c>
      <c r="M3199" s="260" t="s">
        <v>20</v>
      </c>
    </row>
    <row r="3200" spans="1:13" x14ac:dyDescent="0.25">
      <c r="A3200" s="258" t="s">
        <v>5862</v>
      </c>
      <c r="B3200" s="258" t="s">
        <v>5863</v>
      </c>
      <c r="C3200" s="258" t="s">
        <v>5864</v>
      </c>
      <c r="D3200" s="258" t="s">
        <v>2035</v>
      </c>
      <c r="E3200" s="258">
        <v>0</v>
      </c>
      <c r="F3200" s="258" t="s">
        <v>2019</v>
      </c>
      <c r="G3200" s="258" t="s">
        <v>33</v>
      </c>
      <c r="H3200" s="258">
        <v>2</v>
      </c>
      <c r="I3200" s="258" t="s">
        <v>17</v>
      </c>
      <c r="J3200" s="258" t="s">
        <v>17</v>
      </c>
      <c r="K3200" s="258" t="s">
        <v>5873</v>
      </c>
      <c r="L3200" s="259">
        <v>45254</v>
      </c>
      <c r="M3200" s="258" t="s">
        <v>20</v>
      </c>
    </row>
    <row r="3201" spans="1:13" x14ac:dyDescent="0.25">
      <c r="A3201" s="260" t="s">
        <v>5874</v>
      </c>
      <c r="B3201" s="260" t="s">
        <v>5875</v>
      </c>
      <c r="C3201" s="260" t="s">
        <v>5876</v>
      </c>
      <c r="D3201" s="260" t="s">
        <v>2018</v>
      </c>
      <c r="E3201" s="260">
        <v>0</v>
      </c>
      <c r="F3201" s="260" t="s">
        <v>2019</v>
      </c>
      <c r="G3201" s="260" t="s">
        <v>33</v>
      </c>
      <c r="H3201" s="260">
        <v>2</v>
      </c>
      <c r="I3201" s="260" t="s">
        <v>17</v>
      </c>
      <c r="J3201" s="260" t="s">
        <v>17</v>
      </c>
      <c r="K3201" s="260" t="s">
        <v>5877</v>
      </c>
      <c r="L3201" s="261">
        <v>45254</v>
      </c>
      <c r="M3201" s="260" t="s">
        <v>20</v>
      </c>
    </row>
    <row r="3202" spans="1:13" x14ac:dyDescent="0.25">
      <c r="A3202" s="258" t="s">
        <v>5874</v>
      </c>
      <c r="B3202" s="258" t="s">
        <v>5875</v>
      </c>
      <c r="C3202" s="258" t="s">
        <v>5876</v>
      </c>
      <c r="D3202" s="258" t="s">
        <v>2021</v>
      </c>
      <c r="E3202" s="258">
        <v>0</v>
      </c>
      <c r="F3202" s="258" t="s">
        <v>2019</v>
      </c>
      <c r="G3202" s="258" t="s">
        <v>33</v>
      </c>
      <c r="H3202" s="258">
        <v>2</v>
      </c>
      <c r="I3202" s="258" t="s">
        <v>17</v>
      </c>
      <c r="J3202" s="258" t="s">
        <v>17</v>
      </c>
      <c r="K3202" s="258" t="s">
        <v>5878</v>
      </c>
      <c r="L3202" s="259">
        <v>45254</v>
      </c>
      <c r="M3202" s="258" t="s">
        <v>20</v>
      </c>
    </row>
    <row r="3203" spans="1:13" x14ac:dyDescent="0.25">
      <c r="A3203" s="260" t="s">
        <v>5874</v>
      </c>
      <c r="B3203" s="260" t="s">
        <v>5875</v>
      </c>
      <c r="C3203" s="260" t="s">
        <v>5876</v>
      </c>
      <c r="D3203" s="260" t="s">
        <v>2023</v>
      </c>
      <c r="E3203" s="260">
        <v>0</v>
      </c>
      <c r="F3203" s="260" t="s">
        <v>2019</v>
      </c>
      <c r="G3203" s="260" t="s">
        <v>33</v>
      </c>
      <c r="H3203" s="260">
        <v>2</v>
      </c>
      <c r="I3203" s="260" t="s">
        <v>17</v>
      </c>
      <c r="J3203" s="260" t="s">
        <v>17</v>
      </c>
      <c r="K3203" s="260" t="s">
        <v>5879</v>
      </c>
      <c r="L3203" s="261">
        <v>45254</v>
      </c>
      <c r="M3203" s="260" t="s">
        <v>20</v>
      </c>
    </row>
    <row r="3204" spans="1:13" x14ac:dyDescent="0.25">
      <c r="A3204" s="258" t="s">
        <v>5874</v>
      </c>
      <c r="B3204" s="258" t="s">
        <v>5875</v>
      </c>
      <c r="C3204" s="258" t="s">
        <v>5876</v>
      </c>
      <c r="D3204" s="258" t="s">
        <v>2025</v>
      </c>
      <c r="E3204" s="258">
        <v>0</v>
      </c>
      <c r="F3204" s="258" t="s">
        <v>2019</v>
      </c>
      <c r="G3204" s="258" t="s">
        <v>33</v>
      </c>
      <c r="H3204" s="258">
        <v>2</v>
      </c>
      <c r="I3204" s="258" t="s">
        <v>17</v>
      </c>
      <c r="J3204" s="258" t="s">
        <v>17</v>
      </c>
      <c r="K3204" s="258" t="s">
        <v>5880</v>
      </c>
      <c r="L3204" s="259">
        <v>45254</v>
      </c>
      <c r="M3204" s="258" t="s">
        <v>20</v>
      </c>
    </row>
    <row r="3205" spans="1:13" x14ac:dyDescent="0.25">
      <c r="A3205" s="260" t="s">
        <v>5874</v>
      </c>
      <c r="B3205" s="260" t="s">
        <v>5875</v>
      </c>
      <c r="C3205" s="260" t="s">
        <v>5876</v>
      </c>
      <c r="D3205" s="260" t="s">
        <v>2027</v>
      </c>
      <c r="E3205" s="260">
        <v>0</v>
      </c>
      <c r="F3205" s="260" t="s">
        <v>2019</v>
      </c>
      <c r="G3205" s="260" t="s">
        <v>33</v>
      </c>
      <c r="H3205" s="260">
        <v>2</v>
      </c>
      <c r="I3205" s="260" t="s">
        <v>17</v>
      </c>
      <c r="J3205" s="260" t="s">
        <v>17</v>
      </c>
      <c r="K3205" s="260" t="s">
        <v>5881</v>
      </c>
      <c r="L3205" s="261">
        <v>45254</v>
      </c>
      <c r="M3205" s="260" t="s">
        <v>20</v>
      </c>
    </row>
    <row r="3206" spans="1:13" x14ac:dyDescent="0.25">
      <c r="A3206" s="258" t="s">
        <v>5874</v>
      </c>
      <c r="B3206" s="258" t="s">
        <v>5875</v>
      </c>
      <c r="C3206" s="258" t="s">
        <v>5876</v>
      </c>
      <c r="D3206" s="258" t="s">
        <v>2029</v>
      </c>
      <c r="E3206" s="258">
        <v>0</v>
      </c>
      <c r="F3206" s="258" t="s">
        <v>2019</v>
      </c>
      <c r="G3206" s="258" t="s">
        <v>33</v>
      </c>
      <c r="H3206" s="258">
        <v>2</v>
      </c>
      <c r="I3206" s="258" t="s">
        <v>17</v>
      </c>
      <c r="J3206" s="258" t="s">
        <v>17</v>
      </c>
      <c r="K3206" s="258" t="s">
        <v>5882</v>
      </c>
      <c r="L3206" s="259">
        <v>45254</v>
      </c>
      <c r="M3206" s="258" t="s">
        <v>20</v>
      </c>
    </row>
    <row r="3207" spans="1:13" x14ac:dyDescent="0.25">
      <c r="A3207" s="260" t="s">
        <v>5874</v>
      </c>
      <c r="B3207" s="260" t="s">
        <v>5875</v>
      </c>
      <c r="C3207" s="260" t="s">
        <v>5876</v>
      </c>
      <c r="D3207" s="260" t="s">
        <v>2031</v>
      </c>
      <c r="E3207" s="260">
        <v>1</v>
      </c>
      <c r="F3207" s="260" t="s">
        <v>2019</v>
      </c>
      <c r="G3207" s="260" t="s">
        <v>33</v>
      </c>
      <c r="H3207" s="260">
        <v>2</v>
      </c>
      <c r="I3207" s="260" t="s">
        <v>17</v>
      </c>
      <c r="J3207" s="260" t="s">
        <v>17</v>
      </c>
      <c r="K3207" s="260" t="s">
        <v>5883</v>
      </c>
      <c r="L3207" s="261">
        <v>45254</v>
      </c>
      <c r="M3207" s="260" t="s">
        <v>20</v>
      </c>
    </row>
    <row r="3208" spans="1:13" x14ac:dyDescent="0.25">
      <c r="A3208" s="258" t="s">
        <v>5874</v>
      </c>
      <c r="B3208" s="258" t="s">
        <v>5875</v>
      </c>
      <c r="C3208" s="258" t="s">
        <v>5876</v>
      </c>
      <c r="D3208" s="258" t="s">
        <v>2033</v>
      </c>
      <c r="E3208" s="258">
        <v>0</v>
      </c>
      <c r="F3208" s="258" t="s">
        <v>2019</v>
      </c>
      <c r="G3208" s="258" t="s">
        <v>33</v>
      </c>
      <c r="H3208" s="258">
        <v>2</v>
      </c>
      <c r="I3208" s="258" t="s">
        <v>17</v>
      </c>
      <c r="J3208" s="258" t="s">
        <v>17</v>
      </c>
      <c r="K3208" s="258" t="s">
        <v>5884</v>
      </c>
      <c r="L3208" s="259">
        <v>45254</v>
      </c>
      <c r="M3208" s="258" t="s">
        <v>20</v>
      </c>
    </row>
    <row r="3209" spans="1:13" x14ac:dyDescent="0.25">
      <c r="A3209" s="260" t="s">
        <v>5874</v>
      </c>
      <c r="B3209" s="260" t="s">
        <v>5875</v>
      </c>
      <c r="C3209" s="260" t="s">
        <v>5876</v>
      </c>
      <c r="D3209" s="260" t="s">
        <v>2035</v>
      </c>
      <c r="E3209" s="260">
        <v>0</v>
      </c>
      <c r="F3209" s="260" t="s">
        <v>2019</v>
      </c>
      <c r="G3209" s="260" t="s">
        <v>33</v>
      </c>
      <c r="H3209" s="260">
        <v>2</v>
      </c>
      <c r="I3209" s="260" t="s">
        <v>17</v>
      </c>
      <c r="J3209" s="260" t="s">
        <v>17</v>
      </c>
      <c r="K3209" s="260" t="s">
        <v>5885</v>
      </c>
      <c r="L3209" s="261">
        <v>45254</v>
      </c>
      <c r="M3209" s="260" t="s">
        <v>20</v>
      </c>
    </row>
    <row r="3210" spans="1:13" x14ac:dyDescent="0.25">
      <c r="A3210" s="258" t="s">
        <v>5886</v>
      </c>
      <c r="B3210" s="258" t="s">
        <v>5887</v>
      </c>
      <c r="C3210" s="258" t="s">
        <v>5888</v>
      </c>
      <c r="D3210" s="258" t="s">
        <v>2018</v>
      </c>
      <c r="E3210" s="258">
        <v>0</v>
      </c>
      <c r="F3210" s="258" t="s">
        <v>2019</v>
      </c>
      <c r="G3210" s="258" t="s">
        <v>33</v>
      </c>
      <c r="H3210" s="258">
        <v>2</v>
      </c>
      <c r="I3210" s="258" t="s">
        <v>17</v>
      </c>
      <c r="J3210" s="258" t="s">
        <v>17</v>
      </c>
      <c r="K3210" s="258" t="s">
        <v>5889</v>
      </c>
      <c r="L3210" s="259">
        <v>45254</v>
      </c>
      <c r="M3210" s="258" t="s">
        <v>20</v>
      </c>
    </row>
    <row r="3211" spans="1:13" x14ac:dyDescent="0.25">
      <c r="A3211" s="260" t="s">
        <v>5886</v>
      </c>
      <c r="B3211" s="260" t="s">
        <v>5887</v>
      </c>
      <c r="C3211" s="260" t="s">
        <v>5888</v>
      </c>
      <c r="D3211" s="260" t="s">
        <v>2021</v>
      </c>
      <c r="E3211" s="260">
        <v>0</v>
      </c>
      <c r="F3211" s="260" t="s">
        <v>2019</v>
      </c>
      <c r="G3211" s="260" t="s">
        <v>33</v>
      </c>
      <c r="H3211" s="260">
        <v>2</v>
      </c>
      <c r="I3211" s="260" t="s">
        <v>17</v>
      </c>
      <c r="J3211" s="260" t="s">
        <v>17</v>
      </c>
      <c r="K3211" s="260" t="s">
        <v>5890</v>
      </c>
      <c r="L3211" s="261">
        <v>45254</v>
      </c>
      <c r="M3211" s="260" t="s">
        <v>20</v>
      </c>
    </row>
    <row r="3212" spans="1:13" x14ac:dyDescent="0.25">
      <c r="A3212" s="258" t="s">
        <v>5886</v>
      </c>
      <c r="B3212" s="258" t="s">
        <v>5887</v>
      </c>
      <c r="C3212" s="258" t="s">
        <v>5888</v>
      </c>
      <c r="D3212" s="258" t="s">
        <v>2023</v>
      </c>
      <c r="E3212" s="258">
        <v>2</v>
      </c>
      <c r="F3212" s="258" t="s">
        <v>2019</v>
      </c>
      <c r="G3212" s="258" t="s">
        <v>33</v>
      </c>
      <c r="H3212" s="258">
        <v>2</v>
      </c>
      <c r="I3212" s="258" t="s">
        <v>17</v>
      </c>
      <c r="J3212" s="258" t="s">
        <v>17</v>
      </c>
      <c r="K3212" s="258" t="s">
        <v>5891</v>
      </c>
      <c r="L3212" s="259">
        <v>45254</v>
      </c>
      <c r="M3212" s="258" t="s">
        <v>20</v>
      </c>
    </row>
    <row r="3213" spans="1:13" x14ac:dyDescent="0.25">
      <c r="A3213" s="260" t="s">
        <v>5886</v>
      </c>
      <c r="B3213" s="260" t="s">
        <v>5887</v>
      </c>
      <c r="C3213" s="260" t="s">
        <v>5888</v>
      </c>
      <c r="D3213" s="260" t="s">
        <v>2025</v>
      </c>
      <c r="E3213" s="260">
        <v>0</v>
      </c>
      <c r="F3213" s="260" t="s">
        <v>2019</v>
      </c>
      <c r="G3213" s="260" t="s">
        <v>33</v>
      </c>
      <c r="H3213" s="260">
        <v>2</v>
      </c>
      <c r="I3213" s="260" t="s">
        <v>17</v>
      </c>
      <c r="J3213" s="260" t="s">
        <v>17</v>
      </c>
      <c r="K3213" s="260" t="s">
        <v>5892</v>
      </c>
      <c r="L3213" s="261">
        <v>45254</v>
      </c>
      <c r="M3213" s="260" t="s">
        <v>20</v>
      </c>
    </row>
    <row r="3214" spans="1:13" x14ac:dyDescent="0.25">
      <c r="A3214" s="258" t="s">
        <v>5886</v>
      </c>
      <c r="B3214" s="258" t="s">
        <v>5887</v>
      </c>
      <c r="C3214" s="258" t="s">
        <v>5888</v>
      </c>
      <c r="D3214" s="258" t="s">
        <v>2027</v>
      </c>
      <c r="E3214" s="258">
        <v>0</v>
      </c>
      <c r="F3214" s="258" t="s">
        <v>2019</v>
      </c>
      <c r="G3214" s="258" t="s">
        <v>33</v>
      </c>
      <c r="H3214" s="258">
        <v>2</v>
      </c>
      <c r="I3214" s="258" t="s">
        <v>17</v>
      </c>
      <c r="J3214" s="258" t="s">
        <v>17</v>
      </c>
      <c r="K3214" s="258" t="s">
        <v>5893</v>
      </c>
      <c r="L3214" s="259">
        <v>45254</v>
      </c>
      <c r="M3214" s="258" t="s">
        <v>20</v>
      </c>
    </row>
    <row r="3215" spans="1:13" x14ac:dyDescent="0.25">
      <c r="A3215" s="260" t="s">
        <v>5886</v>
      </c>
      <c r="B3215" s="260" t="s">
        <v>5887</v>
      </c>
      <c r="C3215" s="260" t="s">
        <v>5888</v>
      </c>
      <c r="D3215" s="260" t="s">
        <v>2029</v>
      </c>
      <c r="E3215" s="260">
        <v>0</v>
      </c>
      <c r="F3215" s="260" t="s">
        <v>2019</v>
      </c>
      <c r="G3215" s="260" t="s">
        <v>33</v>
      </c>
      <c r="H3215" s="260">
        <v>2</v>
      </c>
      <c r="I3215" s="260" t="s">
        <v>17</v>
      </c>
      <c r="J3215" s="260" t="s">
        <v>17</v>
      </c>
      <c r="K3215" s="260" t="s">
        <v>5894</v>
      </c>
      <c r="L3215" s="261">
        <v>45254</v>
      </c>
      <c r="M3215" s="260" t="s">
        <v>20</v>
      </c>
    </row>
    <row r="3216" spans="1:13" x14ac:dyDescent="0.25">
      <c r="A3216" s="258" t="s">
        <v>5886</v>
      </c>
      <c r="B3216" s="258" t="s">
        <v>5887</v>
      </c>
      <c r="C3216" s="258" t="s">
        <v>5888</v>
      </c>
      <c r="D3216" s="258" t="s">
        <v>2031</v>
      </c>
      <c r="E3216" s="258">
        <v>1</v>
      </c>
      <c r="F3216" s="258" t="s">
        <v>2019</v>
      </c>
      <c r="G3216" s="258" t="s">
        <v>33</v>
      </c>
      <c r="H3216" s="258">
        <v>2</v>
      </c>
      <c r="I3216" s="258" t="s">
        <v>17</v>
      </c>
      <c r="J3216" s="258" t="s">
        <v>17</v>
      </c>
      <c r="K3216" s="258" t="s">
        <v>5895</v>
      </c>
      <c r="L3216" s="259">
        <v>45254</v>
      </c>
      <c r="M3216" s="258" t="s">
        <v>20</v>
      </c>
    </row>
    <row r="3217" spans="1:13" x14ac:dyDescent="0.25">
      <c r="A3217" s="260" t="s">
        <v>5886</v>
      </c>
      <c r="B3217" s="260" t="s">
        <v>5887</v>
      </c>
      <c r="C3217" s="260" t="s">
        <v>5888</v>
      </c>
      <c r="D3217" s="260" t="s">
        <v>2033</v>
      </c>
      <c r="E3217" s="260">
        <v>0</v>
      </c>
      <c r="F3217" s="260" t="s">
        <v>2019</v>
      </c>
      <c r="G3217" s="260" t="s">
        <v>33</v>
      </c>
      <c r="H3217" s="260">
        <v>2</v>
      </c>
      <c r="I3217" s="260" t="s">
        <v>17</v>
      </c>
      <c r="J3217" s="260" t="s">
        <v>17</v>
      </c>
      <c r="K3217" s="260" t="s">
        <v>5896</v>
      </c>
      <c r="L3217" s="261">
        <v>45254</v>
      </c>
      <c r="M3217" s="260" t="s">
        <v>20</v>
      </c>
    </row>
    <row r="3218" spans="1:13" x14ac:dyDescent="0.25">
      <c r="A3218" s="258" t="s">
        <v>5886</v>
      </c>
      <c r="B3218" s="258" t="s">
        <v>5887</v>
      </c>
      <c r="C3218" s="258" t="s">
        <v>5888</v>
      </c>
      <c r="D3218" s="258" t="s">
        <v>2035</v>
      </c>
      <c r="E3218" s="258">
        <v>0</v>
      </c>
      <c r="F3218" s="258" t="s">
        <v>2019</v>
      </c>
      <c r="G3218" s="258" t="s">
        <v>33</v>
      </c>
      <c r="H3218" s="258">
        <v>2</v>
      </c>
      <c r="I3218" s="258" t="s">
        <v>17</v>
      </c>
      <c r="J3218" s="258" t="s">
        <v>17</v>
      </c>
      <c r="K3218" s="258" t="s">
        <v>5897</v>
      </c>
      <c r="L3218" s="259">
        <v>45254</v>
      </c>
      <c r="M3218" s="258" t="s">
        <v>20</v>
      </c>
    </row>
    <row r="3219" spans="1:13" x14ac:dyDescent="0.25">
      <c r="A3219" s="260" t="s">
        <v>2604</v>
      </c>
      <c r="B3219" s="260" t="s">
        <v>2605</v>
      </c>
      <c r="C3219" s="260" t="s">
        <v>2606</v>
      </c>
      <c r="D3219" s="260" t="s">
        <v>2018</v>
      </c>
      <c r="E3219" s="260">
        <v>2</v>
      </c>
      <c r="F3219" s="260" t="s">
        <v>2019</v>
      </c>
      <c r="G3219" s="260" t="s">
        <v>33</v>
      </c>
      <c r="H3219" s="260">
        <v>2</v>
      </c>
      <c r="I3219" s="260" t="s">
        <v>17</v>
      </c>
      <c r="J3219" s="260" t="s">
        <v>17</v>
      </c>
      <c r="K3219" s="260" t="s">
        <v>5898</v>
      </c>
      <c r="L3219" s="261">
        <v>45254</v>
      </c>
      <c r="M3219" s="260" t="s">
        <v>20</v>
      </c>
    </row>
    <row r="3220" spans="1:13" x14ac:dyDescent="0.25">
      <c r="A3220" s="258" t="s">
        <v>2604</v>
      </c>
      <c r="B3220" s="258" t="s">
        <v>2605</v>
      </c>
      <c r="C3220" s="258" t="s">
        <v>2606</v>
      </c>
      <c r="D3220" s="258" t="s">
        <v>2021</v>
      </c>
      <c r="E3220" s="258">
        <v>0</v>
      </c>
      <c r="F3220" s="258" t="s">
        <v>2019</v>
      </c>
      <c r="G3220" s="258" t="s">
        <v>33</v>
      </c>
      <c r="H3220" s="258">
        <v>2</v>
      </c>
      <c r="I3220" s="258" t="s">
        <v>17</v>
      </c>
      <c r="J3220" s="258" t="s">
        <v>17</v>
      </c>
      <c r="K3220" s="258" t="s">
        <v>5899</v>
      </c>
      <c r="L3220" s="259">
        <v>45254</v>
      </c>
      <c r="M3220" s="258" t="s">
        <v>20</v>
      </c>
    </row>
    <row r="3221" spans="1:13" x14ac:dyDescent="0.25">
      <c r="A3221" s="260" t="s">
        <v>2604</v>
      </c>
      <c r="B3221" s="260" t="s">
        <v>2605</v>
      </c>
      <c r="C3221" s="260" t="s">
        <v>2606</v>
      </c>
      <c r="D3221" s="260" t="s">
        <v>2023</v>
      </c>
      <c r="E3221" s="260">
        <v>1</v>
      </c>
      <c r="F3221" s="260" t="s">
        <v>2019</v>
      </c>
      <c r="G3221" s="260" t="s">
        <v>33</v>
      </c>
      <c r="H3221" s="260">
        <v>2</v>
      </c>
      <c r="I3221" s="260" t="s">
        <v>17</v>
      </c>
      <c r="J3221" s="260" t="s">
        <v>17</v>
      </c>
      <c r="K3221" s="260" t="s">
        <v>5900</v>
      </c>
      <c r="L3221" s="261">
        <v>45254</v>
      </c>
      <c r="M3221" s="260" t="s">
        <v>20</v>
      </c>
    </row>
    <row r="3222" spans="1:13" x14ac:dyDescent="0.25">
      <c r="A3222" s="258" t="s">
        <v>2604</v>
      </c>
      <c r="B3222" s="258" t="s">
        <v>2605</v>
      </c>
      <c r="C3222" s="258" t="s">
        <v>2606</v>
      </c>
      <c r="D3222" s="258" t="s">
        <v>2025</v>
      </c>
      <c r="E3222" s="258">
        <v>1</v>
      </c>
      <c r="F3222" s="258" t="s">
        <v>2019</v>
      </c>
      <c r="G3222" s="258" t="s">
        <v>33</v>
      </c>
      <c r="H3222" s="258">
        <v>2</v>
      </c>
      <c r="I3222" s="258" t="s">
        <v>17</v>
      </c>
      <c r="J3222" s="258" t="s">
        <v>17</v>
      </c>
      <c r="K3222" s="258" t="s">
        <v>5901</v>
      </c>
      <c r="L3222" s="259">
        <v>45254</v>
      </c>
      <c r="M3222" s="258" t="s">
        <v>20</v>
      </c>
    </row>
    <row r="3223" spans="1:13" x14ac:dyDescent="0.25">
      <c r="A3223" s="260" t="s">
        <v>2604</v>
      </c>
      <c r="B3223" s="260" t="s">
        <v>2605</v>
      </c>
      <c r="C3223" s="260" t="s">
        <v>2606</v>
      </c>
      <c r="D3223" s="260" t="s">
        <v>2027</v>
      </c>
      <c r="E3223" s="260">
        <v>1</v>
      </c>
      <c r="F3223" s="260" t="s">
        <v>2019</v>
      </c>
      <c r="G3223" s="260" t="s">
        <v>33</v>
      </c>
      <c r="H3223" s="260">
        <v>2</v>
      </c>
      <c r="I3223" s="260" t="s">
        <v>17</v>
      </c>
      <c r="J3223" s="260" t="s">
        <v>17</v>
      </c>
      <c r="K3223" s="260" t="s">
        <v>5902</v>
      </c>
      <c r="L3223" s="261">
        <v>45254</v>
      </c>
      <c r="M3223" s="260" t="s">
        <v>20</v>
      </c>
    </row>
    <row r="3224" spans="1:13" x14ac:dyDescent="0.25">
      <c r="A3224" s="258" t="s">
        <v>2604</v>
      </c>
      <c r="B3224" s="258" t="s">
        <v>2605</v>
      </c>
      <c r="C3224" s="258" t="s">
        <v>2606</v>
      </c>
      <c r="D3224" s="258" t="s">
        <v>2029</v>
      </c>
      <c r="E3224" s="258">
        <v>0</v>
      </c>
      <c r="F3224" s="258" t="s">
        <v>2019</v>
      </c>
      <c r="G3224" s="258" t="s">
        <v>33</v>
      </c>
      <c r="H3224" s="258">
        <v>2</v>
      </c>
      <c r="I3224" s="258" t="s">
        <v>17</v>
      </c>
      <c r="J3224" s="258" t="s">
        <v>17</v>
      </c>
      <c r="K3224" s="258" t="s">
        <v>5903</v>
      </c>
      <c r="L3224" s="259">
        <v>45254</v>
      </c>
      <c r="M3224" s="258" t="s">
        <v>20</v>
      </c>
    </row>
    <row r="3225" spans="1:13" x14ac:dyDescent="0.25">
      <c r="A3225" s="260" t="s">
        <v>2604</v>
      </c>
      <c r="B3225" s="260" t="s">
        <v>2605</v>
      </c>
      <c r="C3225" s="260" t="s">
        <v>2606</v>
      </c>
      <c r="D3225" s="260" t="s">
        <v>2031</v>
      </c>
      <c r="E3225" s="260">
        <v>2</v>
      </c>
      <c r="F3225" s="260" t="s">
        <v>2019</v>
      </c>
      <c r="G3225" s="260" t="s">
        <v>33</v>
      </c>
      <c r="H3225" s="260">
        <v>2</v>
      </c>
      <c r="I3225" s="260" t="s">
        <v>17</v>
      </c>
      <c r="J3225" s="260" t="s">
        <v>17</v>
      </c>
      <c r="K3225" s="260" t="s">
        <v>5904</v>
      </c>
      <c r="L3225" s="261">
        <v>45254</v>
      </c>
      <c r="M3225" s="260" t="s">
        <v>20</v>
      </c>
    </row>
    <row r="3226" spans="1:13" x14ac:dyDescent="0.25">
      <c r="A3226" s="258" t="s">
        <v>2604</v>
      </c>
      <c r="B3226" s="258" t="s">
        <v>2605</v>
      </c>
      <c r="C3226" s="258" t="s">
        <v>2606</v>
      </c>
      <c r="D3226" s="258" t="s">
        <v>2033</v>
      </c>
      <c r="E3226" s="258">
        <v>1</v>
      </c>
      <c r="F3226" s="258" t="s">
        <v>2019</v>
      </c>
      <c r="G3226" s="258" t="s">
        <v>33</v>
      </c>
      <c r="H3226" s="258">
        <v>2</v>
      </c>
      <c r="I3226" s="258" t="s">
        <v>17</v>
      </c>
      <c r="J3226" s="258" t="s">
        <v>17</v>
      </c>
      <c r="K3226" s="258" t="s">
        <v>5905</v>
      </c>
      <c r="L3226" s="259">
        <v>45254</v>
      </c>
      <c r="M3226" s="258" t="s">
        <v>20</v>
      </c>
    </row>
    <row r="3227" spans="1:13" x14ac:dyDescent="0.25">
      <c r="A3227" s="260" t="s">
        <v>2604</v>
      </c>
      <c r="B3227" s="260" t="s">
        <v>2605</v>
      </c>
      <c r="C3227" s="260" t="s">
        <v>2606</v>
      </c>
      <c r="D3227" s="260" t="s">
        <v>2035</v>
      </c>
      <c r="E3227" s="260">
        <v>0</v>
      </c>
      <c r="F3227" s="260" t="s">
        <v>2019</v>
      </c>
      <c r="G3227" s="260" t="s">
        <v>33</v>
      </c>
      <c r="H3227" s="260">
        <v>2</v>
      </c>
      <c r="I3227" s="260" t="s">
        <v>17</v>
      </c>
      <c r="J3227" s="260" t="s">
        <v>17</v>
      </c>
      <c r="K3227" s="260" t="s">
        <v>5906</v>
      </c>
      <c r="L3227" s="261">
        <v>45254</v>
      </c>
      <c r="M3227" s="260" t="s">
        <v>20</v>
      </c>
    </row>
    <row r="3228" spans="1:13" x14ac:dyDescent="0.25">
      <c r="A3228" s="258" t="s">
        <v>5907</v>
      </c>
      <c r="B3228" s="258" t="s">
        <v>5908</v>
      </c>
      <c r="C3228" s="258" t="s">
        <v>5909</v>
      </c>
      <c r="D3228" s="258" t="s">
        <v>2018</v>
      </c>
      <c r="E3228" s="258">
        <v>0</v>
      </c>
      <c r="F3228" s="258" t="s">
        <v>2019</v>
      </c>
      <c r="G3228" s="258" t="s">
        <v>33</v>
      </c>
      <c r="H3228" s="258">
        <v>2</v>
      </c>
      <c r="I3228" s="258" t="s">
        <v>17</v>
      </c>
      <c r="J3228" s="258" t="s">
        <v>17</v>
      </c>
      <c r="K3228" s="258" t="s">
        <v>5910</v>
      </c>
      <c r="L3228" s="259">
        <v>45254</v>
      </c>
      <c r="M3228" s="258" t="s">
        <v>20</v>
      </c>
    </row>
    <row r="3229" spans="1:13" x14ac:dyDescent="0.25">
      <c r="A3229" s="260" t="s">
        <v>5907</v>
      </c>
      <c r="B3229" s="260" t="s">
        <v>5908</v>
      </c>
      <c r="C3229" s="260" t="s">
        <v>5909</v>
      </c>
      <c r="D3229" s="260" t="s">
        <v>2021</v>
      </c>
      <c r="E3229" s="260">
        <v>0</v>
      </c>
      <c r="F3229" s="260" t="s">
        <v>2019</v>
      </c>
      <c r="G3229" s="260" t="s">
        <v>33</v>
      </c>
      <c r="H3229" s="260">
        <v>2</v>
      </c>
      <c r="I3229" s="260" t="s">
        <v>17</v>
      </c>
      <c r="J3229" s="260" t="s">
        <v>17</v>
      </c>
      <c r="K3229" s="260" t="s">
        <v>5911</v>
      </c>
      <c r="L3229" s="261">
        <v>45254</v>
      </c>
      <c r="M3229" s="260" t="s">
        <v>20</v>
      </c>
    </row>
    <row r="3230" spans="1:13" x14ac:dyDescent="0.25">
      <c r="A3230" s="258" t="s">
        <v>5907</v>
      </c>
      <c r="B3230" s="258" t="s">
        <v>5908</v>
      </c>
      <c r="C3230" s="258" t="s">
        <v>5909</v>
      </c>
      <c r="D3230" s="258" t="s">
        <v>2023</v>
      </c>
      <c r="E3230" s="258">
        <v>0</v>
      </c>
      <c r="F3230" s="258" t="s">
        <v>2019</v>
      </c>
      <c r="G3230" s="258" t="s">
        <v>33</v>
      </c>
      <c r="H3230" s="258">
        <v>2</v>
      </c>
      <c r="I3230" s="258" t="s">
        <v>17</v>
      </c>
      <c r="J3230" s="258" t="s">
        <v>17</v>
      </c>
      <c r="K3230" s="258" t="s">
        <v>5912</v>
      </c>
      <c r="L3230" s="259">
        <v>45254</v>
      </c>
      <c r="M3230" s="258" t="s">
        <v>20</v>
      </c>
    </row>
    <row r="3231" spans="1:13" x14ac:dyDescent="0.25">
      <c r="A3231" s="260" t="s">
        <v>5907</v>
      </c>
      <c r="B3231" s="260" t="s">
        <v>5908</v>
      </c>
      <c r="C3231" s="260" t="s">
        <v>5909</v>
      </c>
      <c r="D3231" s="260" t="s">
        <v>2025</v>
      </c>
      <c r="E3231" s="260">
        <v>0</v>
      </c>
      <c r="F3231" s="260" t="s">
        <v>2019</v>
      </c>
      <c r="G3231" s="260" t="s">
        <v>33</v>
      </c>
      <c r="H3231" s="260">
        <v>2</v>
      </c>
      <c r="I3231" s="260" t="s">
        <v>17</v>
      </c>
      <c r="J3231" s="260" t="s">
        <v>17</v>
      </c>
      <c r="K3231" s="260" t="s">
        <v>5913</v>
      </c>
      <c r="L3231" s="261">
        <v>45254</v>
      </c>
      <c r="M3231" s="260" t="s">
        <v>20</v>
      </c>
    </row>
    <row r="3232" spans="1:13" x14ac:dyDescent="0.25">
      <c r="A3232" s="258" t="s">
        <v>5907</v>
      </c>
      <c r="B3232" s="258" t="s">
        <v>5908</v>
      </c>
      <c r="C3232" s="258" t="s">
        <v>5909</v>
      </c>
      <c r="D3232" s="258" t="s">
        <v>2027</v>
      </c>
      <c r="E3232" s="258">
        <v>0</v>
      </c>
      <c r="F3232" s="258" t="s">
        <v>2019</v>
      </c>
      <c r="G3232" s="258" t="s">
        <v>33</v>
      </c>
      <c r="H3232" s="258">
        <v>2</v>
      </c>
      <c r="I3232" s="258" t="s">
        <v>17</v>
      </c>
      <c r="J3232" s="258" t="s">
        <v>17</v>
      </c>
      <c r="K3232" s="258" t="s">
        <v>5914</v>
      </c>
      <c r="L3232" s="259">
        <v>45254</v>
      </c>
      <c r="M3232" s="258" t="s">
        <v>20</v>
      </c>
    </row>
    <row r="3233" spans="1:13" x14ac:dyDescent="0.25">
      <c r="A3233" s="260" t="s">
        <v>5907</v>
      </c>
      <c r="B3233" s="260" t="s">
        <v>5908</v>
      </c>
      <c r="C3233" s="260" t="s">
        <v>5909</v>
      </c>
      <c r="D3233" s="260" t="s">
        <v>2029</v>
      </c>
      <c r="E3233" s="260">
        <v>0</v>
      </c>
      <c r="F3233" s="260" t="s">
        <v>2019</v>
      </c>
      <c r="G3233" s="260" t="s">
        <v>33</v>
      </c>
      <c r="H3233" s="260">
        <v>2</v>
      </c>
      <c r="I3233" s="260" t="s">
        <v>17</v>
      </c>
      <c r="J3233" s="260" t="s">
        <v>17</v>
      </c>
      <c r="K3233" s="260" t="s">
        <v>5915</v>
      </c>
      <c r="L3233" s="261">
        <v>45254</v>
      </c>
      <c r="M3233" s="260" t="s">
        <v>20</v>
      </c>
    </row>
    <row r="3234" spans="1:13" x14ac:dyDescent="0.25">
      <c r="A3234" s="258" t="s">
        <v>5907</v>
      </c>
      <c r="B3234" s="258" t="s">
        <v>5908</v>
      </c>
      <c r="C3234" s="258" t="s">
        <v>5909</v>
      </c>
      <c r="D3234" s="258" t="s">
        <v>2031</v>
      </c>
      <c r="E3234" s="258">
        <v>0</v>
      </c>
      <c r="F3234" s="258" t="s">
        <v>2019</v>
      </c>
      <c r="G3234" s="258" t="s">
        <v>33</v>
      </c>
      <c r="H3234" s="258">
        <v>2</v>
      </c>
      <c r="I3234" s="258" t="s">
        <v>17</v>
      </c>
      <c r="J3234" s="258" t="s">
        <v>17</v>
      </c>
      <c r="K3234" s="258" t="s">
        <v>5916</v>
      </c>
      <c r="L3234" s="259">
        <v>45254</v>
      </c>
      <c r="M3234" s="258" t="s">
        <v>20</v>
      </c>
    </row>
    <row r="3235" spans="1:13" x14ac:dyDescent="0.25">
      <c r="A3235" s="260" t="s">
        <v>5907</v>
      </c>
      <c r="B3235" s="260" t="s">
        <v>5908</v>
      </c>
      <c r="C3235" s="260" t="s">
        <v>5909</v>
      </c>
      <c r="D3235" s="260" t="s">
        <v>2033</v>
      </c>
      <c r="E3235" s="260">
        <v>0</v>
      </c>
      <c r="F3235" s="260" t="s">
        <v>2019</v>
      </c>
      <c r="G3235" s="260" t="s">
        <v>33</v>
      </c>
      <c r="H3235" s="260">
        <v>2</v>
      </c>
      <c r="I3235" s="260" t="s">
        <v>17</v>
      </c>
      <c r="J3235" s="260" t="s">
        <v>17</v>
      </c>
      <c r="K3235" s="260" t="s">
        <v>5917</v>
      </c>
      <c r="L3235" s="261">
        <v>45254</v>
      </c>
      <c r="M3235" s="260" t="s">
        <v>20</v>
      </c>
    </row>
    <row r="3236" spans="1:13" x14ac:dyDescent="0.25">
      <c r="A3236" s="258" t="s">
        <v>5907</v>
      </c>
      <c r="B3236" s="258" t="s">
        <v>5908</v>
      </c>
      <c r="C3236" s="258" t="s">
        <v>5909</v>
      </c>
      <c r="D3236" s="258" t="s">
        <v>2035</v>
      </c>
      <c r="E3236" s="258">
        <v>0</v>
      </c>
      <c r="F3236" s="258" t="s">
        <v>2019</v>
      </c>
      <c r="G3236" s="258" t="s">
        <v>33</v>
      </c>
      <c r="H3236" s="258">
        <v>2</v>
      </c>
      <c r="I3236" s="258" t="s">
        <v>17</v>
      </c>
      <c r="J3236" s="258" t="s">
        <v>17</v>
      </c>
      <c r="K3236" s="258" t="s">
        <v>5918</v>
      </c>
      <c r="L3236" s="259">
        <v>45254</v>
      </c>
      <c r="M3236" s="258" t="s">
        <v>20</v>
      </c>
    </row>
    <row r="3237" spans="1:13" x14ac:dyDescent="0.25">
      <c r="A3237" s="260" t="s">
        <v>781</v>
      </c>
      <c r="B3237" s="260" t="s">
        <v>782</v>
      </c>
      <c r="C3237" s="260" t="s">
        <v>783</v>
      </c>
      <c r="D3237" s="260" t="s">
        <v>2018</v>
      </c>
      <c r="E3237" s="260">
        <v>0</v>
      </c>
      <c r="F3237" s="260" t="s">
        <v>2019</v>
      </c>
      <c r="G3237" s="260" t="s">
        <v>33</v>
      </c>
      <c r="H3237" s="260">
        <v>2</v>
      </c>
      <c r="I3237" s="260" t="s">
        <v>17</v>
      </c>
      <c r="J3237" s="260" t="s">
        <v>17</v>
      </c>
      <c r="K3237" s="260" t="s">
        <v>5919</v>
      </c>
      <c r="L3237" s="261">
        <v>45254</v>
      </c>
      <c r="M3237" s="260" t="s">
        <v>20</v>
      </c>
    </row>
    <row r="3238" spans="1:13" x14ac:dyDescent="0.25">
      <c r="A3238" s="258" t="s">
        <v>781</v>
      </c>
      <c r="B3238" s="258" t="s">
        <v>782</v>
      </c>
      <c r="C3238" s="258" t="s">
        <v>783</v>
      </c>
      <c r="D3238" s="258" t="s">
        <v>2021</v>
      </c>
      <c r="E3238" s="258">
        <v>0</v>
      </c>
      <c r="F3238" s="258" t="s">
        <v>2019</v>
      </c>
      <c r="G3238" s="258" t="s">
        <v>33</v>
      </c>
      <c r="H3238" s="258">
        <v>2</v>
      </c>
      <c r="I3238" s="258" t="s">
        <v>17</v>
      </c>
      <c r="J3238" s="258" t="s">
        <v>17</v>
      </c>
      <c r="K3238" s="258" t="s">
        <v>5920</v>
      </c>
      <c r="L3238" s="259">
        <v>45254</v>
      </c>
      <c r="M3238" s="258" t="s">
        <v>20</v>
      </c>
    </row>
    <row r="3239" spans="1:13" x14ac:dyDescent="0.25">
      <c r="A3239" s="260" t="s">
        <v>781</v>
      </c>
      <c r="B3239" s="260" t="s">
        <v>782</v>
      </c>
      <c r="C3239" s="260" t="s">
        <v>783</v>
      </c>
      <c r="D3239" s="260" t="s">
        <v>2023</v>
      </c>
      <c r="E3239" s="260">
        <v>0</v>
      </c>
      <c r="F3239" s="260" t="s">
        <v>2019</v>
      </c>
      <c r="G3239" s="260" t="s">
        <v>33</v>
      </c>
      <c r="H3239" s="260">
        <v>2</v>
      </c>
      <c r="I3239" s="260" t="s">
        <v>17</v>
      </c>
      <c r="J3239" s="260" t="s">
        <v>17</v>
      </c>
      <c r="K3239" s="260" t="s">
        <v>5921</v>
      </c>
      <c r="L3239" s="261">
        <v>45254</v>
      </c>
      <c r="M3239" s="260" t="s">
        <v>20</v>
      </c>
    </row>
    <row r="3240" spans="1:13" x14ac:dyDescent="0.25">
      <c r="A3240" s="258" t="s">
        <v>781</v>
      </c>
      <c r="B3240" s="258" t="s">
        <v>782</v>
      </c>
      <c r="C3240" s="258" t="s">
        <v>783</v>
      </c>
      <c r="D3240" s="258" t="s">
        <v>2025</v>
      </c>
      <c r="E3240" s="258">
        <v>0</v>
      </c>
      <c r="F3240" s="258" t="s">
        <v>2019</v>
      </c>
      <c r="G3240" s="258" t="s">
        <v>33</v>
      </c>
      <c r="H3240" s="258">
        <v>2</v>
      </c>
      <c r="I3240" s="258" t="s">
        <v>17</v>
      </c>
      <c r="J3240" s="258" t="s">
        <v>17</v>
      </c>
      <c r="K3240" s="258" t="s">
        <v>5922</v>
      </c>
      <c r="L3240" s="259">
        <v>45254</v>
      </c>
      <c r="M3240" s="258" t="s">
        <v>20</v>
      </c>
    </row>
    <row r="3241" spans="1:13" x14ac:dyDescent="0.25">
      <c r="A3241" s="260" t="s">
        <v>781</v>
      </c>
      <c r="B3241" s="260" t="s">
        <v>782</v>
      </c>
      <c r="C3241" s="260" t="s">
        <v>783</v>
      </c>
      <c r="D3241" s="260" t="s">
        <v>2027</v>
      </c>
      <c r="E3241" s="260">
        <v>2</v>
      </c>
      <c r="F3241" s="260" t="s">
        <v>2019</v>
      </c>
      <c r="G3241" s="260" t="s">
        <v>33</v>
      </c>
      <c r="H3241" s="260">
        <v>2</v>
      </c>
      <c r="I3241" s="260" t="s">
        <v>17</v>
      </c>
      <c r="J3241" s="260" t="s">
        <v>17</v>
      </c>
      <c r="K3241" s="260" t="s">
        <v>5923</v>
      </c>
      <c r="L3241" s="261">
        <v>45254</v>
      </c>
      <c r="M3241" s="260" t="s">
        <v>20</v>
      </c>
    </row>
    <row r="3242" spans="1:13" x14ac:dyDescent="0.25">
      <c r="A3242" s="258" t="s">
        <v>781</v>
      </c>
      <c r="B3242" s="258" t="s">
        <v>782</v>
      </c>
      <c r="C3242" s="258" t="s">
        <v>783</v>
      </c>
      <c r="D3242" s="258" t="s">
        <v>2029</v>
      </c>
      <c r="E3242" s="258">
        <v>0</v>
      </c>
      <c r="F3242" s="258" t="s">
        <v>2019</v>
      </c>
      <c r="G3242" s="258" t="s">
        <v>33</v>
      </c>
      <c r="H3242" s="258">
        <v>2</v>
      </c>
      <c r="I3242" s="258" t="s">
        <v>17</v>
      </c>
      <c r="J3242" s="258" t="s">
        <v>17</v>
      </c>
      <c r="K3242" s="258" t="s">
        <v>5924</v>
      </c>
      <c r="L3242" s="259">
        <v>45254</v>
      </c>
      <c r="M3242" s="258" t="s">
        <v>20</v>
      </c>
    </row>
    <row r="3243" spans="1:13" x14ac:dyDescent="0.25">
      <c r="A3243" s="260" t="s">
        <v>781</v>
      </c>
      <c r="B3243" s="260" t="s">
        <v>782</v>
      </c>
      <c r="C3243" s="260" t="s">
        <v>783</v>
      </c>
      <c r="D3243" s="260" t="s">
        <v>2031</v>
      </c>
      <c r="E3243" s="260">
        <v>2</v>
      </c>
      <c r="F3243" s="260" t="s">
        <v>2019</v>
      </c>
      <c r="G3243" s="260" t="s">
        <v>33</v>
      </c>
      <c r="H3243" s="260">
        <v>2</v>
      </c>
      <c r="I3243" s="260" t="s">
        <v>17</v>
      </c>
      <c r="J3243" s="260" t="s">
        <v>17</v>
      </c>
      <c r="K3243" s="260" t="s">
        <v>5925</v>
      </c>
      <c r="L3243" s="261">
        <v>45254</v>
      </c>
      <c r="M3243" s="260" t="s">
        <v>20</v>
      </c>
    </row>
    <row r="3244" spans="1:13" x14ac:dyDescent="0.25">
      <c r="A3244" s="258" t="s">
        <v>781</v>
      </c>
      <c r="B3244" s="258" t="s">
        <v>782</v>
      </c>
      <c r="C3244" s="258" t="s">
        <v>783</v>
      </c>
      <c r="D3244" s="258" t="s">
        <v>2033</v>
      </c>
      <c r="E3244" s="258">
        <v>1</v>
      </c>
      <c r="F3244" s="258" t="s">
        <v>2019</v>
      </c>
      <c r="G3244" s="258" t="s">
        <v>33</v>
      </c>
      <c r="H3244" s="258">
        <v>2</v>
      </c>
      <c r="I3244" s="258" t="s">
        <v>17</v>
      </c>
      <c r="J3244" s="258" t="s">
        <v>17</v>
      </c>
      <c r="K3244" s="258" t="s">
        <v>5926</v>
      </c>
      <c r="L3244" s="259">
        <v>45254</v>
      </c>
      <c r="M3244" s="258" t="s">
        <v>20</v>
      </c>
    </row>
    <row r="3245" spans="1:13" x14ac:dyDescent="0.25">
      <c r="A3245" s="260" t="s">
        <v>781</v>
      </c>
      <c r="B3245" s="260" t="s">
        <v>782</v>
      </c>
      <c r="C3245" s="260" t="s">
        <v>783</v>
      </c>
      <c r="D3245" s="260" t="s">
        <v>2035</v>
      </c>
      <c r="E3245" s="260">
        <v>0</v>
      </c>
      <c r="F3245" s="260" t="s">
        <v>2019</v>
      </c>
      <c r="G3245" s="260" t="s">
        <v>33</v>
      </c>
      <c r="H3245" s="260">
        <v>2</v>
      </c>
      <c r="I3245" s="260" t="s">
        <v>17</v>
      </c>
      <c r="J3245" s="260" t="s">
        <v>17</v>
      </c>
      <c r="K3245" s="260" t="s">
        <v>5927</v>
      </c>
      <c r="L3245" s="261">
        <v>45254</v>
      </c>
      <c r="M3245" s="260" t="s">
        <v>20</v>
      </c>
    </row>
    <row r="3246" spans="1:13" x14ac:dyDescent="0.25">
      <c r="A3246" s="258" t="s">
        <v>646</v>
      </c>
      <c r="B3246" s="258" t="s">
        <v>647</v>
      </c>
      <c r="C3246" s="258" t="s">
        <v>632</v>
      </c>
      <c r="D3246" s="258" t="s">
        <v>2018</v>
      </c>
      <c r="E3246" s="258">
        <v>0</v>
      </c>
      <c r="F3246" s="258" t="s">
        <v>2019</v>
      </c>
      <c r="G3246" s="258" t="s">
        <v>33</v>
      </c>
      <c r="H3246" s="258">
        <v>2</v>
      </c>
      <c r="I3246" s="258" t="s">
        <v>17</v>
      </c>
      <c r="J3246" s="258" t="s">
        <v>17</v>
      </c>
      <c r="K3246" s="258" t="s">
        <v>5928</v>
      </c>
      <c r="L3246" s="259">
        <v>45255</v>
      </c>
      <c r="M3246" s="258" t="s">
        <v>20</v>
      </c>
    </row>
    <row r="3247" spans="1:13" x14ac:dyDescent="0.25">
      <c r="A3247" s="260" t="s">
        <v>646</v>
      </c>
      <c r="B3247" s="260" t="s">
        <v>647</v>
      </c>
      <c r="C3247" s="260" t="s">
        <v>632</v>
      </c>
      <c r="D3247" s="260" t="s">
        <v>2021</v>
      </c>
      <c r="E3247" s="260">
        <v>1</v>
      </c>
      <c r="F3247" s="260" t="s">
        <v>2019</v>
      </c>
      <c r="G3247" s="260" t="s">
        <v>33</v>
      </c>
      <c r="H3247" s="260">
        <v>2</v>
      </c>
      <c r="I3247" s="260" t="s">
        <v>17</v>
      </c>
      <c r="J3247" s="260" t="s">
        <v>17</v>
      </c>
      <c r="K3247" s="260" t="s">
        <v>5929</v>
      </c>
      <c r="L3247" s="261">
        <v>45255</v>
      </c>
      <c r="M3247" s="260" t="s">
        <v>20</v>
      </c>
    </row>
    <row r="3248" spans="1:13" x14ac:dyDescent="0.25">
      <c r="A3248" s="258" t="s">
        <v>646</v>
      </c>
      <c r="B3248" s="258" t="s">
        <v>647</v>
      </c>
      <c r="C3248" s="258" t="s">
        <v>632</v>
      </c>
      <c r="D3248" s="258" t="s">
        <v>2023</v>
      </c>
      <c r="E3248" s="258">
        <v>0</v>
      </c>
      <c r="F3248" s="258" t="s">
        <v>2019</v>
      </c>
      <c r="G3248" s="258" t="s">
        <v>33</v>
      </c>
      <c r="H3248" s="258">
        <v>2</v>
      </c>
      <c r="I3248" s="258" t="s">
        <v>17</v>
      </c>
      <c r="J3248" s="258" t="s">
        <v>17</v>
      </c>
      <c r="K3248" s="258" t="s">
        <v>5930</v>
      </c>
      <c r="L3248" s="259">
        <v>45255</v>
      </c>
      <c r="M3248" s="258" t="s">
        <v>20</v>
      </c>
    </row>
    <row r="3249" spans="1:13" x14ac:dyDescent="0.25">
      <c r="A3249" s="260" t="s">
        <v>646</v>
      </c>
      <c r="B3249" s="260" t="s">
        <v>647</v>
      </c>
      <c r="C3249" s="260" t="s">
        <v>632</v>
      </c>
      <c r="D3249" s="260" t="s">
        <v>2025</v>
      </c>
      <c r="E3249" s="260">
        <v>2</v>
      </c>
      <c r="F3249" s="260" t="s">
        <v>2019</v>
      </c>
      <c r="G3249" s="260" t="s">
        <v>33</v>
      </c>
      <c r="H3249" s="260">
        <v>2</v>
      </c>
      <c r="I3249" s="260" t="s">
        <v>17</v>
      </c>
      <c r="J3249" s="260" t="s">
        <v>17</v>
      </c>
      <c r="K3249" s="260" t="s">
        <v>5931</v>
      </c>
      <c r="L3249" s="261">
        <v>45255</v>
      </c>
      <c r="M3249" s="260" t="s">
        <v>20</v>
      </c>
    </row>
    <row r="3250" spans="1:13" x14ac:dyDescent="0.25">
      <c r="A3250" s="258" t="s">
        <v>646</v>
      </c>
      <c r="B3250" s="258" t="s">
        <v>647</v>
      </c>
      <c r="C3250" s="258" t="s">
        <v>632</v>
      </c>
      <c r="D3250" s="258" t="s">
        <v>2027</v>
      </c>
      <c r="E3250" s="258">
        <v>2</v>
      </c>
      <c r="F3250" s="258" t="s">
        <v>2019</v>
      </c>
      <c r="G3250" s="258" t="s">
        <v>33</v>
      </c>
      <c r="H3250" s="258">
        <v>2</v>
      </c>
      <c r="I3250" s="258" t="s">
        <v>17</v>
      </c>
      <c r="J3250" s="258" t="s">
        <v>17</v>
      </c>
      <c r="K3250" s="258" t="s">
        <v>5932</v>
      </c>
      <c r="L3250" s="259">
        <v>45255</v>
      </c>
      <c r="M3250" s="258" t="s">
        <v>20</v>
      </c>
    </row>
    <row r="3251" spans="1:13" x14ac:dyDescent="0.25">
      <c r="A3251" s="260" t="s">
        <v>646</v>
      </c>
      <c r="B3251" s="260" t="s">
        <v>647</v>
      </c>
      <c r="C3251" s="260" t="s">
        <v>632</v>
      </c>
      <c r="D3251" s="260" t="s">
        <v>2029</v>
      </c>
      <c r="E3251" s="260">
        <v>0</v>
      </c>
      <c r="F3251" s="260" t="s">
        <v>2019</v>
      </c>
      <c r="G3251" s="260" t="s">
        <v>33</v>
      </c>
      <c r="H3251" s="260">
        <v>2</v>
      </c>
      <c r="I3251" s="260" t="s">
        <v>17</v>
      </c>
      <c r="J3251" s="260" t="s">
        <v>17</v>
      </c>
      <c r="K3251" s="260" t="s">
        <v>5933</v>
      </c>
      <c r="L3251" s="261">
        <v>45255</v>
      </c>
      <c r="M3251" s="260" t="s">
        <v>20</v>
      </c>
    </row>
    <row r="3252" spans="1:13" x14ac:dyDescent="0.25">
      <c r="A3252" s="258" t="s">
        <v>646</v>
      </c>
      <c r="B3252" s="258" t="s">
        <v>647</v>
      </c>
      <c r="C3252" s="258" t="s">
        <v>632</v>
      </c>
      <c r="D3252" s="258" t="s">
        <v>2031</v>
      </c>
      <c r="E3252" s="258">
        <v>0</v>
      </c>
      <c r="F3252" s="258" t="s">
        <v>2019</v>
      </c>
      <c r="G3252" s="258" t="s">
        <v>33</v>
      </c>
      <c r="H3252" s="258">
        <v>2</v>
      </c>
      <c r="I3252" s="258" t="s">
        <v>17</v>
      </c>
      <c r="J3252" s="258" t="s">
        <v>17</v>
      </c>
      <c r="K3252" s="258" t="s">
        <v>5934</v>
      </c>
      <c r="L3252" s="259">
        <v>45255</v>
      </c>
      <c r="M3252" s="258" t="s">
        <v>20</v>
      </c>
    </row>
    <row r="3253" spans="1:13" x14ac:dyDescent="0.25">
      <c r="A3253" s="260" t="s">
        <v>646</v>
      </c>
      <c r="B3253" s="260" t="s">
        <v>647</v>
      </c>
      <c r="C3253" s="260" t="s">
        <v>632</v>
      </c>
      <c r="D3253" s="260" t="s">
        <v>2033</v>
      </c>
      <c r="E3253" s="260">
        <v>2</v>
      </c>
      <c r="F3253" s="260" t="s">
        <v>2019</v>
      </c>
      <c r="G3253" s="260" t="s">
        <v>33</v>
      </c>
      <c r="H3253" s="260">
        <v>2</v>
      </c>
      <c r="I3253" s="260" t="s">
        <v>17</v>
      </c>
      <c r="J3253" s="260" t="s">
        <v>17</v>
      </c>
      <c r="K3253" s="260" t="s">
        <v>5935</v>
      </c>
      <c r="L3253" s="261">
        <v>45255</v>
      </c>
      <c r="M3253" s="260" t="s">
        <v>20</v>
      </c>
    </row>
    <row r="3254" spans="1:13" x14ac:dyDescent="0.25">
      <c r="A3254" s="258" t="s">
        <v>646</v>
      </c>
      <c r="B3254" s="258" t="s">
        <v>647</v>
      </c>
      <c r="C3254" s="258" t="s">
        <v>632</v>
      </c>
      <c r="D3254" s="258" t="s">
        <v>2035</v>
      </c>
      <c r="E3254" s="258">
        <v>3</v>
      </c>
      <c r="F3254" s="258" t="s">
        <v>2019</v>
      </c>
      <c r="G3254" s="258" t="s">
        <v>33</v>
      </c>
      <c r="H3254" s="258">
        <v>2</v>
      </c>
      <c r="I3254" s="258" t="s">
        <v>17</v>
      </c>
      <c r="J3254" s="258" t="s">
        <v>17</v>
      </c>
      <c r="K3254" s="258" t="s">
        <v>5936</v>
      </c>
      <c r="L3254" s="259">
        <v>45255</v>
      </c>
      <c r="M3254" s="258" t="s">
        <v>20</v>
      </c>
    </row>
    <row r="3255" spans="1:13" x14ac:dyDescent="0.25">
      <c r="A3255" s="260" t="s">
        <v>630</v>
      </c>
      <c r="B3255" s="260" t="s">
        <v>631</v>
      </c>
      <c r="C3255" s="260" t="s">
        <v>632</v>
      </c>
      <c r="D3255" s="260" t="s">
        <v>2018</v>
      </c>
      <c r="E3255" s="260">
        <v>2</v>
      </c>
      <c r="F3255" s="260" t="s">
        <v>2019</v>
      </c>
      <c r="G3255" s="260" t="s">
        <v>33</v>
      </c>
      <c r="H3255" s="260">
        <v>2</v>
      </c>
      <c r="I3255" s="260" t="s">
        <v>17</v>
      </c>
      <c r="J3255" s="260" t="s">
        <v>17</v>
      </c>
      <c r="K3255" s="260" t="s">
        <v>5937</v>
      </c>
      <c r="L3255" s="261">
        <v>45255</v>
      </c>
      <c r="M3255" s="260" t="s">
        <v>20</v>
      </c>
    </row>
    <row r="3256" spans="1:13" x14ac:dyDescent="0.25">
      <c r="A3256" s="258" t="s">
        <v>630</v>
      </c>
      <c r="B3256" s="258" t="s">
        <v>631</v>
      </c>
      <c r="C3256" s="258" t="s">
        <v>632</v>
      </c>
      <c r="D3256" s="258" t="s">
        <v>2021</v>
      </c>
      <c r="E3256" s="258">
        <v>1</v>
      </c>
      <c r="F3256" s="258" t="s">
        <v>2019</v>
      </c>
      <c r="G3256" s="258" t="s">
        <v>33</v>
      </c>
      <c r="H3256" s="258">
        <v>2</v>
      </c>
      <c r="I3256" s="258" t="s">
        <v>17</v>
      </c>
      <c r="J3256" s="258" t="s">
        <v>17</v>
      </c>
      <c r="K3256" s="258" t="s">
        <v>5938</v>
      </c>
      <c r="L3256" s="259">
        <v>45255</v>
      </c>
      <c r="M3256" s="258" t="s">
        <v>20</v>
      </c>
    </row>
    <row r="3257" spans="1:13" x14ac:dyDescent="0.25">
      <c r="A3257" s="260" t="s">
        <v>630</v>
      </c>
      <c r="B3257" s="260" t="s">
        <v>631</v>
      </c>
      <c r="C3257" s="260" t="s">
        <v>632</v>
      </c>
      <c r="D3257" s="260" t="s">
        <v>2023</v>
      </c>
      <c r="E3257" s="260">
        <v>2</v>
      </c>
      <c r="F3257" s="260" t="s">
        <v>2019</v>
      </c>
      <c r="G3257" s="260" t="s">
        <v>33</v>
      </c>
      <c r="H3257" s="260">
        <v>2</v>
      </c>
      <c r="I3257" s="260" t="s">
        <v>17</v>
      </c>
      <c r="J3257" s="260" t="s">
        <v>17</v>
      </c>
      <c r="K3257" s="260" t="s">
        <v>5939</v>
      </c>
      <c r="L3257" s="261">
        <v>45255</v>
      </c>
      <c r="M3257" s="260" t="s">
        <v>20</v>
      </c>
    </row>
    <row r="3258" spans="1:13" x14ac:dyDescent="0.25">
      <c r="A3258" s="258" t="s">
        <v>630</v>
      </c>
      <c r="B3258" s="258" t="s">
        <v>631</v>
      </c>
      <c r="C3258" s="258" t="s">
        <v>632</v>
      </c>
      <c r="D3258" s="258" t="s">
        <v>2025</v>
      </c>
      <c r="E3258" s="258">
        <v>3</v>
      </c>
      <c r="F3258" s="258" t="s">
        <v>2019</v>
      </c>
      <c r="G3258" s="258" t="s">
        <v>33</v>
      </c>
      <c r="H3258" s="258">
        <v>2</v>
      </c>
      <c r="I3258" s="258" t="s">
        <v>17</v>
      </c>
      <c r="J3258" s="258" t="s">
        <v>17</v>
      </c>
      <c r="K3258" s="258" t="s">
        <v>5940</v>
      </c>
      <c r="L3258" s="259">
        <v>45255</v>
      </c>
      <c r="M3258" s="258" t="s">
        <v>20</v>
      </c>
    </row>
    <row r="3259" spans="1:13" x14ac:dyDescent="0.25">
      <c r="A3259" s="260" t="s">
        <v>630</v>
      </c>
      <c r="B3259" s="260" t="s">
        <v>631</v>
      </c>
      <c r="C3259" s="260" t="s">
        <v>632</v>
      </c>
      <c r="D3259" s="260" t="s">
        <v>2027</v>
      </c>
      <c r="E3259" s="260">
        <v>3</v>
      </c>
      <c r="F3259" s="260" t="s">
        <v>2019</v>
      </c>
      <c r="G3259" s="260" t="s">
        <v>33</v>
      </c>
      <c r="H3259" s="260">
        <v>2</v>
      </c>
      <c r="I3259" s="260" t="s">
        <v>17</v>
      </c>
      <c r="J3259" s="260" t="s">
        <v>17</v>
      </c>
      <c r="K3259" s="260" t="s">
        <v>5941</v>
      </c>
      <c r="L3259" s="261">
        <v>45255</v>
      </c>
      <c r="M3259" s="260" t="s">
        <v>20</v>
      </c>
    </row>
    <row r="3260" spans="1:13" x14ac:dyDescent="0.25">
      <c r="A3260" s="258" t="s">
        <v>630</v>
      </c>
      <c r="B3260" s="258" t="s">
        <v>631</v>
      </c>
      <c r="C3260" s="258" t="s">
        <v>632</v>
      </c>
      <c r="D3260" s="258" t="s">
        <v>2029</v>
      </c>
      <c r="E3260" s="258">
        <v>0</v>
      </c>
      <c r="F3260" s="258" t="s">
        <v>2019</v>
      </c>
      <c r="G3260" s="258" t="s">
        <v>33</v>
      </c>
      <c r="H3260" s="258">
        <v>2</v>
      </c>
      <c r="I3260" s="258" t="s">
        <v>17</v>
      </c>
      <c r="J3260" s="258" t="s">
        <v>17</v>
      </c>
      <c r="K3260" s="258" t="s">
        <v>5942</v>
      </c>
      <c r="L3260" s="259">
        <v>45255</v>
      </c>
      <c r="M3260" s="258" t="s">
        <v>20</v>
      </c>
    </row>
    <row r="3261" spans="1:13" x14ac:dyDescent="0.25">
      <c r="A3261" s="260" t="s">
        <v>630</v>
      </c>
      <c r="B3261" s="260" t="s">
        <v>631</v>
      </c>
      <c r="C3261" s="260" t="s">
        <v>632</v>
      </c>
      <c r="D3261" s="260" t="s">
        <v>2031</v>
      </c>
      <c r="E3261" s="260">
        <v>3</v>
      </c>
      <c r="F3261" s="260" t="s">
        <v>2019</v>
      </c>
      <c r="G3261" s="260" t="s">
        <v>33</v>
      </c>
      <c r="H3261" s="260">
        <v>2</v>
      </c>
      <c r="I3261" s="260" t="s">
        <v>17</v>
      </c>
      <c r="J3261" s="260" t="s">
        <v>17</v>
      </c>
      <c r="K3261" s="260" t="s">
        <v>5943</v>
      </c>
      <c r="L3261" s="261">
        <v>45255</v>
      </c>
      <c r="M3261" s="260" t="s">
        <v>20</v>
      </c>
    </row>
    <row r="3262" spans="1:13" x14ac:dyDescent="0.25">
      <c r="A3262" s="258" t="s">
        <v>630</v>
      </c>
      <c r="B3262" s="258" t="s">
        <v>631</v>
      </c>
      <c r="C3262" s="258" t="s">
        <v>632</v>
      </c>
      <c r="D3262" s="258" t="s">
        <v>2033</v>
      </c>
      <c r="E3262" s="258">
        <v>3</v>
      </c>
      <c r="F3262" s="258" t="s">
        <v>2019</v>
      </c>
      <c r="G3262" s="258" t="s">
        <v>33</v>
      </c>
      <c r="H3262" s="258">
        <v>2</v>
      </c>
      <c r="I3262" s="258" t="s">
        <v>17</v>
      </c>
      <c r="J3262" s="258" t="s">
        <v>17</v>
      </c>
      <c r="K3262" s="258" t="s">
        <v>5944</v>
      </c>
      <c r="L3262" s="259">
        <v>45255</v>
      </c>
      <c r="M3262" s="258" t="s">
        <v>20</v>
      </c>
    </row>
    <row r="3263" spans="1:13" x14ac:dyDescent="0.25">
      <c r="A3263" s="260" t="s">
        <v>630</v>
      </c>
      <c r="B3263" s="260" t="s">
        <v>631</v>
      </c>
      <c r="C3263" s="260" t="s">
        <v>632</v>
      </c>
      <c r="D3263" s="260" t="s">
        <v>2035</v>
      </c>
      <c r="E3263" s="260">
        <v>3</v>
      </c>
      <c r="F3263" s="260" t="s">
        <v>2019</v>
      </c>
      <c r="G3263" s="260" t="s">
        <v>33</v>
      </c>
      <c r="H3263" s="260">
        <v>2</v>
      </c>
      <c r="I3263" s="260" t="s">
        <v>17</v>
      </c>
      <c r="J3263" s="260" t="s">
        <v>17</v>
      </c>
      <c r="K3263" s="260" t="s">
        <v>5945</v>
      </c>
      <c r="L3263" s="261">
        <v>45255</v>
      </c>
      <c r="M3263" s="260" t="s">
        <v>20</v>
      </c>
    </row>
    <row r="3264" spans="1:13" x14ac:dyDescent="0.25">
      <c r="A3264" s="258" t="s">
        <v>103</v>
      </c>
      <c r="B3264" s="258" t="s">
        <v>104</v>
      </c>
      <c r="C3264" s="258" t="s">
        <v>105</v>
      </c>
      <c r="D3264" s="258" t="s">
        <v>2018</v>
      </c>
      <c r="E3264" s="258">
        <v>2</v>
      </c>
      <c r="F3264" s="258" t="s">
        <v>2019</v>
      </c>
      <c r="G3264" s="258" t="s">
        <v>33</v>
      </c>
      <c r="H3264" s="258">
        <v>2</v>
      </c>
      <c r="I3264" s="258" t="s">
        <v>17</v>
      </c>
      <c r="J3264" s="258" t="s">
        <v>17</v>
      </c>
      <c r="K3264" s="258" t="s">
        <v>5946</v>
      </c>
      <c r="L3264" s="259">
        <v>45255</v>
      </c>
      <c r="M3264" s="258" t="s">
        <v>20</v>
      </c>
    </row>
    <row r="3265" spans="1:13" x14ac:dyDescent="0.25">
      <c r="A3265" s="260" t="s">
        <v>103</v>
      </c>
      <c r="B3265" s="260" t="s">
        <v>104</v>
      </c>
      <c r="C3265" s="260" t="s">
        <v>105</v>
      </c>
      <c r="D3265" s="260" t="s">
        <v>2021</v>
      </c>
      <c r="E3265" s="260">
        <v>2</v>
      </c>
      <c r="F3265" s="260" t="s">
        <v>2019</v>
      </c>
      <c r="G3265" s="260" t="s">
        <v>33</v>
      </c>
      <c r="H3265" s="260">
        <v>2</v>
      </c>
      <c r="I3265" s="260" t="s">
        <v>17</v>
      </c>
      <c r="J3265" s="260" t="s">
        <v>17</v>
      </c>
      <c r="K3265" s="260" t="s">
        <v>5947</v>
      </c>
      <c r="L3265" s="261">
        <v>45255</v>
      </c>
      <c r="M3265" s="260" t="s">
        <v>20</v>
      </c>
    </row>
    <row r="3266" spans="1:13" x14ac:dyDescent="0.25">
      <c r="A3266" s="258" t="s">
        <v>103</v>
      </c>
      <c r="B3266" s="258" t="s">
        <v>104</v>
      </c>
      <c r="C3266" s="258" t="s">
        <v>105</v>
      </c>
      <c r="D3266" s="258" t="s">
        <v>2023</v>
      </c>
      <c r="E3266" s="258">
        <v>1</v>
      </c>
      <c r="F3266" s="258" t="s">
        <v>2019</v>
      </c>
      <c r="G3266" s="258" t="s">
        <v>33</v>
      </c>
      <c r="H3266" s="258">
        <v>2</v>
      </c>
      <c r="I3266" s="258" t="s">
        <v>17</v>
      </c>
      <c r="J3266" s="258" t="s">
        <v>17</v>
      </c>
      <c r="K3266" s="258" t="s">
        <v>5948</v>
      </c>
      <c r="L3266" s="259">
        <v>45255</v>
      </c>
      <c r="M3266" s="258" t="s">
        <v>20</v>
      </c>
    </row>
    <row r="3267" spans="1:13" x14ac:dyDescent="0.25">
      <c r="A3267" s="260" t="s">
        <v>103</v>
      </c>
      <c r="B3267" s="260" t="s">
        <v>104</v>
      </c>
      <c r="C3267" s="260" t="s">
        <v>105</v>
      </c>
      <c r="D3267" s="260" t="s">
        <v>2025</v>
      </c>
      <c r="E3267" s="260">
        <v>0</v>
      </c>
      <c r="F3267" s="260" t="s">
        <v>2019</v>
      </c>
      <c r="G3267" s="260" t="s">
        <v>33</v>
      </c>
      <c r="H3267" s="260">
        <v>2</v>
      </c>
      <c r="I3267" s="260" t="s">
        <v>17</v>
      </c>
      <c r="J3267" s="260" t="s">
        <v>17</v>
      </c>
      <c r="K3267" s="260" t="s">
        <v>5949</v>
      </c>
      <c r="L3267" s="261">
        <v>45255</v>
      </c>
      <c r="M3267" s="260" t="s">
        <v>20</v>
      </c>
    </row>
    <row r="3268" spans="1:13" x14ac:dyDescent="0.25">
      <c r="A3268" s="258" t="s">
        <v>103</v>
      </c>
      <c r="B3268" s="258" t="s">
        <v>104</v>
      </c>
      <c r="C3268" s="258" t="s">
        <v>105</v>
      </c>
      <c r="D3268" s="258" t="s">
        <v>2027</v>
      </c>
      <c r="E3268" s="258">
        <v>2</v>
      </c>
      <c r="F3268" s="258" t="s">
        <v>2019</v>
      </c>
      <c r="G3268" s="258" t="s">
        <v>33</v>
      </c>
      <c r="H3268" s="258">
        <v>2</v>
      </c>
      <c r="I3268" s="258" t="s">
        <v>17</v>
      </c>
      <c r="J3268" s="258" t="s">
        <v>17</v>
      </c>
      <c r="K3268" s="258" t="s">
        <v>5950</v>
      </c>
      <c r="L3268" s="259">
        <v>45255</v>
      </c>
      <c r="M3268" s="258" t="s">
        <v>20</v>
      </c>
    </row>
    <row r="3269" spans="1:13" x14ac:dyDescent="0.25">
      <c r="A3269" s="260" t="s">
        <v>103</v>
      </c>
      <c r="B3269" s="260" t="s">
        <v>104</v>
      </c>
      <c r="C3269" s="260" t="s">
        <v>105</v>
      </c>
      <c r="D3269" s="260" t="s">
        <v>2029</v>
      </c>
      <c r="E3269" s="260">
        <v>2</v>
      </c>
      <c r="F3269" s="260" t="s">
        <v>2019</v>
      </c>
      <c r="G3269" s="260" t="s">
        <v>33</v>
      </c>
      <c r="H3269" s="260">
        <v>2</v>
      </c>
      <c r="I3269" s="260" t="s">
        <v>17</v>
      </c>
      <c r="J3269" s="260" t="s">
        <v>17</v>
      </c>
      <c r="K3269" s="260" t="s">
        <v>5951</v>
      </c>
      <c r="L3269" s="261">
        <v>45255</v>
      </c>
      <c r="M3269" s="260" t="s">
        <v>20</v>
      </c>
    </row>
    <row r="3270" spans="1:13" x14ac:dyDescent="0.25">
      <c r="A3270" s="258" t="s">
        <v>103</v>
      </c>
      <c r="B3270" s="258" t="s">
        <v>104</v>
      </c>
      <c r="C3270" s="258" t="s">
        <v>105</v>
      </c>
      <c r="D3270" s="258" t="s">
        <v>2031</v>
      </c>
      <c r="E3270" s="258">
        <v>0</v>
      </c>
      <c r="F3270" s="258" t="s">
        <v>2019</v>
      </c>
      <c r="G3270" s="258" t="s">
        <v>33</v>
      </c>
      <c r="H3270" s="258">
        <v>2</v>
      </c>
      <c r="I3270" s="258" t="s">
        <v>17</v>
      </c>
      <c r="J3270" s="258" t="s">
        <v>17</v>
      </c>
      <c r="K3270" s="258" t="s">
        <v>5952</v>
      </c>
      <c r="L3270" s="259">
        <v>45255</v>
      </c>
      <c r="M3270" s="258" t="s">
        <v>20</v>
      </c>
    </row>
    <row r="3271" spans="1:13" x14ac:dyDescent="0.25">
      <c r="A3271" s="260" t="s">
        <v>103</v>
      </c>
      <c r="B3271" s="260" t="s">
        <v>104</v>
      </c>
      <c r="C3271" s="260" t="s">
        <v>105</v>
      </c>
      <c r="D3271" s="260" t="s">
        <v>2033</v>
      </c>
      <c r="E3271" s="260">
        <v>0</v>
      </c>
      <c r="F3271" s="260" t="s">
        <v>2019</v>
      </c>
      <c r="G3271" s="260" t="s">
        <v>33</v>
      </c>
      <c r="H3271" s="260">
        <v>2</v>
      </c>
      <c r="I3271" s="260" t="s">
        <v>17</v>
      </c>
      <c r="J3271" s="260" t="s">
        <v>17</v>
      </c>
      <c r="K3271" s="260" t="s">
        <v>5953</v>
      </c>
      <c r="L3271" s="261">
        <v>45255</v>
      </c>
      <c r="M3271" s="260" t="s">
        <v>20</v>
      </c>
    </row>
    <row r="3272" spans="1:13" x14ac:dyDescent="0.25">
      <c r="A3272" s="258" t="s">
        <v>103</v>
      </c>
      <c r="B3272" s="258" t="s">
        <v>104</v>
      </c>
      <c r="C3272" s="258" t="s">
        <v>105</v>
      </c>
      <c r="D3272" s="258" t="s">
        <v>2035</v>
      </c>
      <c r="E3272" s="258">
        <v>0</v>
      </c>
      <c r="F3272" s="258" t="s">
        <v>2019</v>
      </c>
      <c r="G3272" s="258" t="s">
        <v>33</v>
      </c>
      <c r="H3272" s="258">
        <v>2</v>
      </c>
      <c r="I3272" s="258" t="s">
        <v>17</v>
      </c>
      <c r="J3272" s="258" t="s">
        <v>17</v>
      </c>
      <c r="K3272" s="258" t="s">
        <v>5954</v>
      </c>
      <c r="L3272" s="259">
        <v>45255</v>
      </c>
      <c r="M3272" s="258" t="s">
        <v>20</v>
      </c>
    </row>
    <row r="3273" spans="1:13" x14ac:dyDescent="0.25">
      <c r="A3273" s="260" t="s">
        <v>2221</v>
      </c>
      <c r="B3273" s="260" t="s">
        <v>2222</v>
      </c>
      <c r="C3273" s="260" t="s">
        <v>2223</v>
      </c>
      <c r="D3273" s="260" t="s">
        <v>854</v>
      </c>
      <c r="E3273" s="260">
        <v>301</v>
      </c>
      <c r="F3273" s="260" t="s">
        <v>5955</v>
      </c>
      <c r="G3273" s="260" t="s">
        <v>1219</v>
      </c>
      <c r="H3273" s="260">
        <v>2</v>
      </c>
      <c r="I3273" s="260" t="s">
        <v>1079</v>
      </c>
      <c r="J3273" s="260" t="s">
        <v>5956</v>
      </c>
      <c r="K3273" s="260" t="s">
        <v>5957</v>
      </c>
      <c r="L3273" s="261">
        <v>45256</v>
      </c>
      <c r="M3273" s="260" t="s">
        <v>526</v>
      </c>
    </row>
    <row r="3274" spans="1:13" x14ac:dyDescent="0.25">
      <c r="A3274" s="258" t="s">
        <v>2221</v>
      </c>
      <c r="B3274" s="258" t="s">
        <v>2222</v>
      </c>
      <c r="C3274" s="258" t="s">
        <v>2223</v>
      </c>
      <c r="D3274" s="258" t="s">
        <v>937</v>
      </c>
      <c r="E3274" s="258">
        <v>301</v>
      </c>
      <c r="F3274" s="258" t="s">
        <v>5958</v>
      </c>
      <c r="G3274" s="258" t="s">
        <v>1219</v>
      </c>
      <c r="H3274" s="258">
        <v>2</v>
      </c>
      <c r="I3274" s="258" t="s">
        <v>1079</v>
      </c>
      <c r="J3274" s="258" t="s">
        <v>5959</v>
      </c>
      <c r="K3274" s="258" t="s">
        <v>5960</v>
      </c>
      <c r="L3274" s="259">
        <v>45256</v>
      </c>
      <c r="M3274" s="258" t="s">
        <v>526</v>
      </c>
    </row>
    <row r="3275" spans="1:13" x14ac:dyDescent="0.25">
      <c r="A3275" s="260" t="s">
        <v>2604</v>
      </c>
      <c r="B3275" s="260" t="s">
        <v>2605</v>
      </c>
      <c r="C3275" s="260" t="s">
        <v>2606</v>
      </c>
      <c r="D3275" s="260" t="s">
        <v>854</v>
      </c>
      <c r="E3275" s="260">
        <v>27</v>
      </c>
      <c r="F3275" s="260" t="s">
        <v>5955</v>
      </c>
      <c r="G3275" s="260" t="s">
        <v>1219</v>
      </c>
      <c r="H3275" s="260">
        <v>2</v>
      </c>
      <c r="I3275" s="260" t="s">
        <v>1079</v>
      </c>
      <c r="J3275" s="260" t="s">
        <v>5956</v>
      </c>
      <c r="K3275" s="260" t="s">
        <v>5961</v>
      </c>
      <c r="L3275" s="261">
        <v>45256</v>
      </c>
      <c r="M3275" s="260" t="s">
        <v>526</v>
      </c>
    </row>
    <row r="3276" spans="1:13" x14ac:dyDescent="0.25">
      <c r="A3276" s="258" t="s">
        <v>2604</v>
      </c>
      <c r="B3276" s="258" t="s">
        <v>2605</v>
      </c>
      <c r="C3276" s="258" t="s">
        <v>2606</v>
      </c>
      <c r="D3276" s="258" t="s">
        <v>937</v>
      </c>
      <c r="E3276" s="258">
        <v>27</v>
      </c>
      <c r="F3276" s="258" t="s">
        <v>5955</v>
      </c>
      <c r="G3276" s="258" t="s">
        <v>1219</v>
      </c>
      <c r="H3276" s="258">
        <v>2</v>
      </c>
      <c r="I3276" s="258" t="s">
        <v>1079</v>
      </c>
      <c r="J3276" s="258" t="s">
        <v>5956</v>
      </c>
      <c r="K3276" s="258" t="s">
        <v>5962</v>
      </c>
      <c r="L3276" s="259">
        <v>45256</v>
      </c>
      <c r="M3276" s="258" t="s">
        <v>526</v>
      </c>
    </row>
    <row r="3277" spans="1:13" x14ac:dyDescent="0.25">
      <c r="A3277" s="260" t="s">
        <v>2673</v>
      </c>
      <c r="B3277" s="260" t="s">
        <v>2674</v>
      </c>
      <c r="C3277" s="260" t="s">
        <v>2675</v>
      </c>
      <c r="D3277" s="260" t="s">
        <v>854</v>
      </c>
      <c r="E3277" s="260">
        <v>169</v>
      </c>
      <c r="F3277" s="260" t="s">
        <v>5955</v>
      </c>
      <c r="G3277" s="260" t="s">
        <v>1219</v>
      </c>
      <c r="H3277" s="260">
        <v>2</v>
      </c>
      <c r="I3277" s="260" t="s">
        <v>1079</v>
      </c>
      <c r="J3277" s="260" t="s">
        <v>5956</v>
      </c>
      <c r="K3277" s="260" t="s">
        <v>5963</v>
      </c>
      <c r="L3277" s="261">
        <v>45256</v>
      </c>
      <c r="M3277" s="260" t="s">
        <v>526</v>
      </c>
    </row>
    <row r="3278" spans="1:13" x14ac:dyDescent="0.25">
      <c r="A3278" s="258" t="s">
        <v>2673</v>
      </c>
      <c r="B3278" s="258" t="s">
        <v>2674</v>
      </c>
      <c r="C3278" s="258" t="s">
        <v>2675</v>
      </c>
      <c r="D3278" s="258" t="s">
        <v>937</v>
      </c>
      <c r="E3278" s="258">
        <v>169</v>
      </c>
      <c r="F3278" s="258" t="s">
        <v>5964</v>
      </c>
      <c r="G3278" s="258" t="s">
        <v>1219</v>
      </c>
      <c r="H3278" s="258">
        <v>2</v>
      </c>
      <c r="I3278" s="258" t="s">
        <v>1079</v>
      </c>
      <c r="J3278" s="258" t="s">
        <v>5956</v>
      </c>
      <c r="K3278" s="258" t="s">
        <v>5965</v>
      </c>
      <c r="L3278" s="259">
        <v>45256</v>
      </c>
      <c r="M3278" s="258" t="s">
        <v>526</v>
      </c>
    </row>
    <row r="3279" spans="1:13" x14ac:dyDescent="0.25">
      <c r="A3279" s="260" t="s">
        <v>1475</v>
      </c>
      <c r="B3279" s="260" t="s">
        <v>1476</v>
      </c>
      <c r="C3279" s="260" t="s">
        <v>1448</v>
      </c>
      <c r="D3279" s="260" t="s">
        <v>2018</v>
      </c>
      <c r="E3279" s="260">
        <v>0</v>
      </c>
      <c r="F3279" s="260" t="s">
        <v>2019</v>
      </c>
      <c r="G3279" s="260" t="s">
        <v>33</v>
      </c>
      <c r="H3279" s="260">
        <v>2</v>
      </c>
      <c r="I3279" s="260" t="s">
        <v>17</v>
      </c>
      <c r="J3279" s="260" t="s">
        <v>17</v>
      </c>
      <c r="K3279" s="260" t="s">
        <v>5966</v>
      </c>
      <c r="L3279" s="261">
        <v>45256</v>
      </c>
      <c r="M3279" s="260" t="s">
        <v>20</v>
      </c>
    </row>
    <row r="3280" spans="1:13" x14ac:dyDescent="0.25">
      <c r="A3280" s="258" t="s">
        <v>1475</v>
      </c>
      <c r="B3280" s="258" t="s">
        <v>1476</v>
      </c>
      <c r="C3280" s="258" t="s">
        <v>1448</v>
      </c>
      <c r="D3280" s="258" t="s">
        <v>2021</v>
      </c>
      <c r="E3280" s="258">
        <v>0</v>
      </c>
      <c r="F3280" s="258" t="s">
        <v>2019</v>
      </c>
      <c r="G3280" s="258" t="s">
        <v>33</v>
      </c>
      <c r="H3280" s="258">
        <v>2</v>
      </c>
      <c r="I3280" s="258" t="s">
        <v>17</v>
      </c>
      <c r="J3280" s="258" t="s">
        <v>17</v>
      </c>
      <c r="K3280" s="258" t="s">
        <v>5967</v>
      </c>
      <c r="L3280" s="259">
        <v>45256</v>
      </c>
      <c r="M3280" s="258" t="s">
        <v>20</v>
      </c>
    </row>
    <row r="3281" spans="1:13" x14ac:dyDescent="0.25">
      <c r="A3281" s="260" t="s">
        <v>1475</v>
      </c>
      <c r="B3281" s="260" t="s">
        <v>1476</v>
      </c>
      <c r="C3281" s="260" t="s">
        <v>1448</v>
      </c>
      <c r="D3281" s="260" t="s">
        <v>2023</v>
      </c>
      <c r="E3281" s="260">
        <v>0</v>
      </c>
      <c r="F3281" s="260" t="s">
        <v>2019</v>
      </c>
      <c r="G3281" s="260" t="s">
        <v>33</v>
      </c>
      <c r="H3281" s="260">
        <v>2</v>
      </c>
      <c r="I3281" s="260" t="s">
        <v>17</v>
      </c>
      <c r="J3281" s="260" t="s">
        <v>17</v>
      </c>
      <c r="K3281" s="260" t="s">
        <v>5968</v>
      </c>
      <c r="L3281" s="261">
        <v>45256</v>
      </c>
      <c r="M3281" s="260" t="s">
        <v>20</v>
      </c>
    </row>
    <row r="3282" spans="1:13" x14ac:dyDescent="0.25">
      <c r="A3282" s="258" t="s">
        <v>1475</v>
      </c>
      <c r="B3282" s="258" t="s">
        <v>1476</v>
      </c>
      <c r="C3282" s="258" t="s">
        <v>1448</v>
      </c>
      <c r="D3282" s="258" t="s">
        <v>2025</v>
      </c>
      <c r="E3282" s="258">
        <v>0</v>
      </c>
      <c r="F3282" s="258" t="s">
        <v>2019</v>
      </c>
      <c r="G3282" s="258" t="s">
        <v>33</v>
      </c>
      <c r="H3282" s="258">
        <v>2</v>
      </c>
      <c r="I3282" s="258" t="s">
        <v>17</v>
      </c>
      <c r="J3282" s="258" t="s">
        <v>17</v>
      </c>
      <c r="K3282" s="258" t="s">
        <v>5969</v>
      </c>
      <c r="L3282" s="259">
        <v>45256</v>
      </c>
      <c r="M3282" s="258" t="s">
        <v>20</v>
      </c>
    </row>
    <row r="3283" spans="1:13" x14ac:dyDescent="0.25">
      <c r="A3283" s="260" t="s">
        <v>1475</v>
      </c>
      <c r="B3283" s="260" t="s">
        <v>1476</v>
      </c>
      <c r="C3283" s="260" t="s">
        <v>1448</v>
      </c>
      <c r="D3283" s="260" t="s">
        <v>2027</v>
      </c>
      <c r="E3283" s="260">
        <v>0</v>
      </c>
      <c r="F3283" s="260" t="s">
        <v>2019</v>
      </c>
      <c r="G3283" s="260" t="s">
        <v>33</v>
      </c>
      <c r="H3283" s="260">
        <v>2</v>
      </c>
      <c r="I3283" s="260" t="s">
        <v>17</v>
      </c>
      <c r="J3283" s="260" t="s">
        <v>17</v>
      </c>
      <c r="K3283" s="260" t="s">
        <v>5970</v>
      </c>
      <c r="L3283" s="261">
        <v>45256</v>
      </c>
      <c r="M3283" s="260" t="s">
        <v>20</v>
      </c>
    </row>
    <row r="3284" spans="1:13" x14ac:dyDescent="0.25">
      <c r="A3284" s="258" t="s">
        <v>1475</v>
      </c>
      <c r="B3284" s="258" t="s">
        <v>1476</v>
      </c>
      <c r="C3284" s="258" t="s">
        <v>1448</v>
      </c>
      <c r="D3284" s="258" t="s">
        <v>2029</v>
      </c>
      <c r="E3284" s="258">
        <v>0</v>
      </c>
      <c r="F3284" s="258" t="s">
        <v>2019</v>
      </c>
      <c r="G3284" s="258" t="s">
        <v>33</v>
      </c>
      <c r="H3284" s="258">
        <v>2</v>
      </c>
      <c r="I3284" s="258" t="s">
        <v>17</v>
      </c>
      <c r="J3284" s="258" t="s">
        <v>17</v>
      </c>
      <c r="K3284" s="258" t="s">
        <v>5971</v>
      </c>
      <c r="L3284" s="259">
        <v>45256</v>
      </c>
      <c r="M3284" s="258" t="s">
        <v>20</v>
      </c>
    </row>
    <row r="3285" spans="1:13" x14ac:dyDescent="0.25">
      <c r="A3285" s="260" t="s">
        <v>1475</v>
      </c>
      <c r="B3285" s="260" t="s">
        <v>1476</v>
      </c>
      <c r="C3285" s="260" t="s">
        <v>1448</v>
      </c>
      <c r="D3285" s="260" t="s">
        <v>2031</v>
      </c>
      <c r="E3285" s="260">
        <v>2</v>
      </c>
      <c r="F3285" s="260" t="s">
        <v>2019</v>
      </c>
      <c r="G3285" s="260" t="s">
        <v>33</v>
      </c>
      <c r="H3285" s="260">
        <v>2</v>
      </c>
      <c r="I3285" s="260" t="s">
        <v>17</v>
      </c>
      <c r="J3285" s="260" t="s">
        <v>17</v>
      </c>
      <c r="K3285" s="260" t="s">
        <v>5972</v>
      </c>
      <c r="L3285" s="261">
        <v>45256</v>
      </c>
      <c r="M3285" s="260" t="s">
        <v>20</v>
      </c>
    </row>
    <row r="3286" spans="1:13" x14ac:dyDescent="0.25">
      <c r="A3286" s="258" t="s">
        <v>1475</v>
      </c>
      <c r="B3286" s="258" t="s">
        <v>1476</v>
      </c>
      <c r="C3286" s="258" t="s">
        <v>1448</v>
      </c>
      <c r="D3286" s="258" t="s">
        <v>2033</v>
      </c>
      <c r="E3286" s="258">
        <v>0</v>
      </c>
      <c r="F3286" s="258" t="s">
        <v>2019</v>
      </c>
      <c r="G3286" s="258" t="s">
        <v>33</v>
      </c>
      <c r="H3286" s="258">
        <v>2</v>
      </c>
      <c r="I3286" s="258" t="s">
        <v>17</v>
      </c>
      <c r="J3286" s="258" t="s">
        <v>17</v>
      </c>
      <c r="K3286" s="258" t="s">
        <v>5973</v>
      </c>
      <c r="L3286" s="259">
        <v>45256</v>
      </c>
      <c r="M3286" s="258" t="s">
        <v>20</v>
      </c>
    </row>
    <row r="3287" spans="1:13" x14ac:dyDescent="0.25">
      <c r="A3287" s="260" t="s">
        <v>1475</v>
      </c>
      <c r="B3287" s="260" t="s">
        <v>1476</v>
      </c>
      <c r="C3287" s="260" t="s">
        <v>1448</v>
      </c>
      <c r="D3287" s="260" t="s">
        <v>2035</v>
      </c>
      <c r="E3287" s="260">
        <v>0</v>
      </c>
      <c r="F3287" s="260" t="s">
        <v>2019</v>
      </c>
      <c r="G3287" s="260" t="s">
        <v>33</v>
      </c>
      <c r="H3287" s="260">
        <v>2</v>
      </c>
      <c r="I3287" s="260" t="s">
        <v>17</v>
      </c>
      <c r="J3287" s="260" t="s">
        <v>17</v>
      </c>
      <c r="K3287" s="260" t="s">
        <v>5974</v>
      </c>
      <c r="L3287" s="261">
        <v>45256</v>
      </c>
      <c r="M3287" s="260" t="s">
        <v>20</v>
      </c>
    </row>
    <row r="3288" spans="1:13" x14ac:dyDescent="0.25">
      <c r="A3288" s="258" t="s">
        <v>1460</v>
      </c>
      <c r="B3288" s="258" t="s">
        <v>1461</v>
      </c>
      <c r="C3288" s="258" t="s">
        <v>1448</v>
      </c>
      <c r="D3288" s="258" t="s">
        <v>2018</v>
      </c>
      <c r="E3288" s="258">
        <v>0</v>
      </c>
      <c r="F3288" s="258" t="s">
        <v>2019</v>
      </c>
      <c r="G3288" s="258" t="s">
        <v>33</v>
      </c>
      <c r="H3288" s="258">
        <v>2</v>
      </c>
      <c r="I3288" s="258" t="s">
        <v>17</v>
      </c>
      <c r="J3288" s="258" t="s">
        <v>17</v>
      </c>
      <c r="K3288" s="258" t="s">
        <v>5975</v>
      </c>
      <c r="L3288" s="259">
        <v>45256</v>
      </c>
      <c r="M3288" s="258" t="s">
        <v>20</v>
      </c>
    </row>
    <row r="3289" spans="1:13" x14ac:dyDescent="0.25">
      <c r="A3289" s="260" t="s">
        <v>1460</v>
      </c>
      <c r="B3289" s="260" t="s">
        <v>1461</v>
      </c>
      <c r="C3289" s="260" t="s">
        <v>1448</v>
      </c>
      <c r="D3289" s="260" t="s">
        <v>2021</v>
      </c>
      <c r="E3289" s="260">
        <v>0</v>
      </c>
      <c r="F3289" s="260" t="s">
        <v>2019</v>
      </c>
      <c r="G3289" s="260" t="s">
        <v>33</v>
      </c>
      <c r="H3289" s="260">
        <v>2</v>
      </c>
      <c r="I3289" s="260" t="s">
        <v>17</v>
      </c>
      <c r="J3289" s="260" t="s">
        <v>17</v>
      </c>
      <c r="K3289" s="260" t="s">
        <v>5976</v>
      </c>
      <c r="L3289" s="261">
        <v>45256</v>
      </c>
      <c r="M3289" s="260" t="s">
        <v>20</v>
      </c>
    </row>
    <row r="3290" spans="1:13" x14ac:dyDescent="0.25">
      <c r="A3290" s="258" t="s">
        <v>1460</v>
      </c>
      <c r="B3290" s="258" t="s">
        <v>1461</v>
      </c>
      <c r="C3290" s="258" t="s">
        <v>1448</v>
      </c>
      <c r="D3290" s="258" t="s">
        <v>2023</v>
      </c>
      <c r="E3290" s="258">
        <v>0</v>
      </c>
      <c r="F3290" s="258" t="s">
        <v>2019</v>
      </c>
      <c r="G3290" s="258" t="s">
        <v>33</v>
      </c>
      <c r="H3290" s="258">
        <v>2</v>
      </c>
      <c r="I3290" s="258" t="s">
        <v>17</v>
      </c>
      <c r="J3290" s="258" t="s">
        <v>17</v>
      </c>
      <c r="K3290" s="258" t="s">
        <v>5977</v>
      </c>
      <c r="L3290" s="259">
        <v>45256</v>
      </c>
      <c r="M3290" s="258" t="s">
        <v>20</v>
      </c>
    </row>
    <row r="3291" spans="1:13" x14ac:dyDescent="0.25">
      <c r="A3291" s="260" t="s">
        <v>1460</v>
      </c>
      <c r="B3291" s="260" t="s">
        <v>1461</v>
      </c>
      <c r="C3291" s="260" t="s">
        <v>1448</v>
      </c>
      <c r="D3291" s="260" t="s">
        <v>2025</v>
      </c>
      <c r="E3291" s="260">
        <v>0</v>
      </c>
      <c r="F3291" s="260" t="s">
        <v>2019</v>
      </c>
      <c r="G3291" s="260" t="s">
        <v>33</v>
      </c>
      <c r="H3291" s="260">
        <v>2</v>
      </c>
      <c r="I3291" s="260" t="s">
        <v>17</v>
      </c>
      <c r="J3291" s="260" t="s">
        <v>17</v>
      </c>
      <c r="K3291" s="260" t="s">
        <v>5978</v>
      </c>
      <c r="L3291" s="261">
        <v>45256</v>
      </c>
      <c r="M3291" s="260" t="s">
        <v>20</v>
      </c>
    </row>
    <row r="3292" spans="1:13" x14ac:dyDescent="0.25">
      <c r="A3292" s="258" t="s">
        <v>1460</v>
      </c>
      <c r="B3292" s="258" t="s">
        <v>1461</v>
      </c>
      <c r="C3292" s="258" t="s">
        <v>1448</v>
      </c>
      <c r="D3292" s="258" t="s">
        <v>2027</v>
      </c>
      <c r="E3292" s="258">
        <v>0</v>
      </c>
      <c r="F3292" s="258" t="s">
        <v>2019</v>
      </c>
      <c r="G3292" s="258" t="s">
        <v>33</v>
      </c>
      <c r="H3292" s="258">
        <v>2</v>
      </c>
      <c r="I3292" s="258" t="s">
        <v>17</v>
      </c>
      <c r="J3292" s="258" t="s">
        <v>17</v>
      </c>
      <c r="K3292" s="258" t="s">
        <v>5979</v>
      </c>
      <c r="L3292" s="259">
        <v>45256</v>
      </c>
      <c r="M3292" s="258" t="s">
        <v>20</v>
      </c>
    </row>
    <row r="3293" spans="1:13" x14ac:dyDescent="0.25">
      <c r="A3293" s="260" t="s">
        <v>1460</v>
      </c>
      <c r="B3293" s="260" t="s">
        <v>1461</v>
      </c>
      <c r="C3293" s="260" t="s">
        <v>1448</v>
      </c>
      <c r="D3293" s="260" t="s">
        <v>2029</v>
      </c>
      <c r="E3293" s="260">
        <v>0</v>
      </c>
      <c r="F3293" s="260" t="s">
        <v>2019</v>
      </c>
      <c r="G3293" s="260" t="s">
        <v>33</v>
      </c>
      <c r="H3293" s="260">
        <v>2</v>
      </c>
      <c r="I3293" s="260" t="s">
        <v>17</v>
      </c>
      <c r="J3293" s="260" t="s">
        <v>17</v>
      </c>
      <c r="K3293" s="260" t="s">
        <v>5980</v>
      </c>
      <c r="L3293" s="261">
        <v>45256</v>
      </c>
      <c r="M3293" s="260" t="s">
        <v>20</v>
      </c>
    </row>
    <row r="3294" spans="1:13" x14ac:dyDescent="0.25">
      <c r="A3294" s="258" t="s">
        <v>1460</v>
      </c>
      <c r="B3294" s="258" t="s">
        <v>1461</v>
      </c>
      <c r="C3294" s="258" t="s">
        <v>1448</v>
      </c>
      <c r="D3294" s="258" t="s">
        <v>2031</v>
      </c>
      <c r="E3294" s="258">
        <v>2</v>
      </c>
      <c r="F3294" s="258" t="s">
        <v>2019</v>
      </c>
      <c r="G3294" s="258" t="s">
        <v>33</v>
      </c>
      <c r="H3294" s="258">
        <v>2</v>
      </c>
      <c r="I3294" s="258" t="s">
        <v>17</v>
      </c>
      <c r="J3294" s="258" t="s">
        <v>17</v>
      </c>
      <c r="K3294" s="258" t="s">
        <v>5981</v>
      </c>
      <c r="L3294" s="259">
        <v>45256</v>
      </c>
      <c r="M3294" s="258" t="s">
        <v>20</v>
      </c>
    </row>
    <row r="3295" spans="1:13" x14ac:dyDescent="0.25">
      <c r="A3295" s="260" t="s">
        <v>1460</v>
      </c>
      <c r="B3295" s="260" t="s">
        <v>1461</v>
      </c>
      <c r="C3295" s="260" t="s">
        <v>1448</v>
      </c>
      <c r="D3295" s="260" t="s">
        <v>2033</v>
      </c>
      <c r="E3295" s="260">
        <v>0</v>
      </c>
      <c r="F3295" s="260" t="s">
        <v>2019</v>
      </c>
      <c r="G3295" s="260" t="s">
        <v>33</v>
      </c>
      <c r="H3295" s="260">
        <v>2</v>
      </c>
      <c r="I3295" s="260" t="s">
        <v>17</v>
      </c>
      <c r="J3295" s="260" t="s">
        <v>17</v>
      </c>
      <c r="K3295" s="260" t="s">
        <v>5982</v>
      </c>
      <c r="L3295" s="261">
        <v>45256</v>
      </c>
      <c r="M3295" s="260" t="s">
        <v>20</v>
      </c>
    </row>
    <row r="3296" spans="1:13" x14ac:dyDescent="0.25">
      <c r="A3296" s="258" t="s">
        <v>1460</v>
      </c>
      <c r="B3296" s="258" t="s">
        <v>1461</v>
      </c>
      <c r="C3296" s="258" t="s">
        <v>1448</v>
      </c>
      <c r="D3296" s="258" t="s">
        <v>2035</v>
      </c>
      <c r="E3296" s="258">
        <v>0</v>
      </c>
      <c r="F3296" s="258" t="s">
        <v>2019</v>
      </c>
      <c r="G3296" s="258" t="s">
        <v>33</v>
      </c>
      <c r="H3296" s="258">
        <v>2</v>
      </c>
      <c r="I3296" s="258" t="s">
        <v>17</v>
      </c>
      <c r="J3296" s="258" t="s">
        <v>17</v>
      </c>
      <c r="K3296" s="258" t="s">
        <v>5983</v>
      </c>
      <c r="L3296" s="259">
        <v>45256</v>
      </c>
      <c r="M3296" s="258" t="s">
        <v>20</v>
      </c>
    </row>
    <row r="3297" spans="1:13" x14ac:dyDescent="0.25">
      <c r="A3297" s="260" t="s">
        <v>1446</v>
      </c>
      <c r="B3297" s="260" t="s">
        <v>1447</v>
      </c>
      <c r="C3297" s="260" t="s">
        <v>1448</v>
      </c>
      <c r="D3297" s="260" t="s">
        <v>2018</v>
      </c>
      <c r="E3297" s="260">
        <v>0</v>
      </c>
      <c r="F3297" s="260" t="s">
        <v>2019</v>
      </c>
      <c r="G3297" s="260" t="s">
        <v>33</v>
      </c>
      <c r="H3297" s="260">
        <v>2</v>
      </c>
      <c r="I3297" s="260" t="s">
        <v>17</v>
      </c>
      <c r="J3297" s="260" t="s">
        <v>17</v>
      </c>
      <c r="K3297" s="260" t="s">
        <v>5984</v>
      </c>
      <c r="L3297" s="261">
        <v>45256</v>
      </c>
      <c r="M3297" s="260" t="s">
        <v>20</v>
      </c>
    </row>
    <row r="3298" spans="1:13" x14ac:dyDescent="0.25">
      <c r="A3298" s="258" t="s">
        <v>1446</v>
      </c>
      <c r="B3298" s="258" t="s">
        <v>1447</v>
      </c>
      <c r="C3298" s="258" t="s">
        <v>1448</v>
      </c>
      <c r="D3298" s="258" t="s">
        <v>2021</v>
      </c>
      <c r="E3298" s="258">
        <v>0</v>
      </c>
      <c r="F3298" s="258" t="s">
        <v>2019</v>
      </c>
      <c r="G3298" s="258" t="s">
        <v>33</v>
      </c>
      <c r="H3298" s="258">
        <v>2</v>
      </c>
      <c r="I3298" s="258" t="s">
        <v>17</v>
      </c>
      <c r="J3298" s="258" t="s">
        <v>17</v>
      </c>
      <c r="K3298" s="258" t="s">
        <v>5985</v>
      </c>
      <c r="L3298" s="259">
        <v>45256</v>
      </c>
      <c r="M3298" s="258" t="s">
        <v>20</v>
      </c>
    </row>
    <row r="3299" spans="1:13" x14ac:dyDescent="0.25">
      <c r="A3299" s="260" t="s">
        <v>1446</v>
      </c>
      <c r="B3299" s="260" t="s">
        <v>1447</v>
      </c>
      <c r="C3299" s="260" t="s">
        <v>1448</v>
      </c>
      <c r="D3299" s="260" t="s">
        <v>2023</v>
      </c>
      <c r="E3299" s="260">
        <v>0</v>
      </c>
      <c r="F3299" s="260" t="s">
        <v>2019</v>
      </c>
      <c r="G3299" s="260" t="s">
        <v>33</v>
      </c>
      <c r="H3299" s="260">
        <v>2</v>
      </c>
      <c r="I3299" s="260" t="s">
        <v>17</v>
      </c>
      <c r="J3299" s="260" t="s">
        <v>17</v>
      </c>
      <c r="K3299" s="260" t="s">
        <v>5986</v>
      </c>
      <c r="L3299" s="261">
        <v>45256</v>
      </c>
      <c r="M3299" s="260" t="s">
        <v>20</v>
      </c>
    </row>
    <row r="3300" spans="1:13" x14ac:dyDescent="0.25">
      <c r="A3300" s="258" t="s">
        <v>1446</v>
      </c>
      <c r="B3300" s="258" t="s">
        <v>1447</v>
      </c>
      <c r="C3300" s="258" t="s">
        <v>1448</v>
      </c>
      <c r="D3300" s="258" t="s">
        <v>2025</v>
      </c>
      <c r="E3300" s="258">
        <v>0</v>
      </c>
      <c r="F3300" s="258" t="s">
        <v>2019</v>
      </c>
      <c r="G3300" s="258" t="s">
        <v>33</v>
      </c>
      <c r="H3300" s="258">
        <v>2</v>
      </c>
      <c r="I3300" s="258" t="s">
        <v>17</v>
      </c>
      <c r="J3300" s="258" t="s">
        <v>17</v>
      </c>
      <c r="K3300" s="258" t="s">
        <v>5987</v>
      </c>
      <c r="L3300" s="259">
        <v>45256</v>
      </c>
      <c r="M3300" s="258" t="s">
        <v>20</v>
      </c>
    </row>
    <row r="3301" spans="1:13" x14ac:dyDescent="0.25">
      <c r="A3301" s="260" t="s">
        <v>1446</v>
      </c>
      <c r="B3301" s="260" t="s">
        <v>1447</v>
      </c>
      <c r="C3301" s="260" t="s">
        <v>1448</v>
      </c>
      <c r="D3301" s="260" t="s">
        <v>2027</v>
      </c>
      <c r="E3301" s="260">
        <v>0</v>
      </c>
      <c r="F3301" s="260" t="s">
        <v>2019</v>
      </c>
      <c r="G3301" s="260" t="s">
        <v>33</v>
      </c>
      <c r="H3301" s="260">
        <v>2</v>
      </c>
      <c r="I3301" s="260" t="s">
        <v>17</v>
      </c>
      <c r="J3301" s="260" t="s">
        <v>17</v>
      </c>
      <c r="K3301" s="260" t="s">
        <v>5988</v>
      </c>
      <c r="L3301" s="261">
        <v>45256</v>
      </c>
      <c r="M3301" s="260" t="s">
        <v>20</v>
      </c>
    </row>
    <row r="3302" spans="1:13" x14ac:dyDescent="0.25">
      <c r="A3302" s="258" t="s">
        <v>1446</v>
      </c>
      <c r="B3302" s="258" t="s">
        <v>1447</v>
      </c>
      <c r="C3302" s="258" t="s">
        <v>1448</v>
      </c>
      <c r="D3302" s="258" t="s">
        <v>2029</v>
      </c>
      <c r="E3302" s="258">
        <v>0</v>
      </c>
      <c r="F3302" s="258" t="s">
        <v>2019</v>
      </c>
      <c r="G3302" s="258" t="s">
        <v>33</v>
      </c>
      <c r="H3302" s="258">
        <v>2</v>
      </c>
      <c r="I3302" s="258" t="s">
        <v>17</v>
      </c>
      <c r="J3302" s="258" t="s">
        <v>17</v>
      </c>
      <c r="K3302" s="258" t="s">
        <v>5989</v>
      </c>
      <c r="L3302" s="259">
        <v>45256</v>
      </c>
      <c r="M3302" s="258" t="s">
        <v>20</v>
      </c>
    </row>
    <row r="3303" spans="1:13" x14ac:dyDescent="0.25">
      <c r="A3303" s="260" t="s">
        <v>1446</v>
      </c>
      <c r="B3303" s="260" t="s">
        <v>1447</v>
      </c>
      <c r="C3303" s="260" t="s">
        <v>1448</v>
      </c>
      <c r="D3303" s="260" t="s">
        <v>2031</v>
      </c>
      <c r="E3303" s="260">
        <v>2</v>
      </c>
      <c r="F3303" s="260" t="s">
        <v>2019</v>
      </c>
      <c r="G3303" s="260" t="s">
        <v>33</v>
      </c>
      <c r="H3303" s="260">
        <v>2</v>
      </c>
      <c r="I3303" s="260" t="s">
        <v>17</v>
      </c>
      <c r="J3303" s="260" t="s">
        <v>17</v>
      </c>
      <c r="K3303" s="260" t="s">
        <v>5990</v>
      </c>
      <c r="L3303" s="261">
        <v>45256</v>
      </c>
      <c r="M3303" s="260" t="s">
        <v>20</v>
      </c>
    </row>
    <row r="3304" spans="1:13" x14ac:dyDescent="0.25">
      <c r="A3304" s="258" t="s">
        <v>1446</v>
      </c>
      <c r="B3304" s="258" t="s">
        <v>1447</v>
      </c>
      <c r="C3304" s="258" t="s">
        <v>1448</v>
      </c>
      <c r="D3304" s="258" t="s">
        <v>2033</v>
      </c>
      <c r="E3304" s="258">
        <v>0</v>
      </c>
      <c r="F3304" s="258" t="s">
        <v>2019</v>
      </c>
      <c r="G3304" s="258" t="s">
        <v>33</v>
      </c>
      <c r="H3304" s="258">
        <v>2</v>
      </c>
      <c r="I3304" s="258" t="s">
        <v>17</v>
      </c>
      <c r="J3304" s="258" t="s">
        <v>17</v>
      </c>
      <c r="K3304" s="258" t="s">
        <v>5991</v>
      </c>
      <c r="L3304" s="259">
        <v>45256</v>
      </c>
      <c r="M3304" s="258" t="s">
        <v>20</v>
      </c>
    </row>
    <row r="3305" spans="1:13" x14ac:dyDescent="0.25">
      <c r="A3305" s="260" t="s">
        <v>1446</v>
      </c>
      <c r="B3305" s="260" t="s">
        <v>1447</v>
      </c>
      <c r="C3305" s="260" t="s">
        <v>1448</v>
      </c>
      <c r="D3305" s="260" t="s">
        <v>2035</v>
      </c>
      <c r="E3305" s="260">
        <v>0</v>
      </c>
      <c r="F3305" s="260" t="s">
        <v>2019</v>
      </c>
      <c r="G3305" s="260" t="s">
        <v>33</v>
      </c>
      <c r="H3305" s="260">
        <v>2</v>
      </c>
      <c r="I3305" s="260" t="s">
        <v>17</v>
      </c>
      <c r="J3305" s="260" t="s">
        <v>17</v>
      </c>
      <c r="K3305" s="260" t="s">
        <v>5992</v>
      </c>
      <c r="L3305" s="261">
        <v>45256</v>
      </c>
      <c r="M3305" s="260" t="s">
        <v>20</v>
      </c>
    </row>
    <row r="3306" spans="1:13" x14ac:dyDescent="0.25">
      <c r="A3306" s="258" t="s">
        <v>1802</v>
      </c>
      <c r="B3306" s="258" t="s">
        <v>1803</v>
      </c>
      <c r="C3306" s="258" t="s">
        <v>1607</v>
      </c>
      <c r="D3306" s="258" t="s">
        <v>2018</v>
      </c>
      <c r="E3306" s="258">
        <v>0</v>
      </c>
      <c r="F3306" s="258" t="s">
        <v>2019</v>
      </c>
      <c r="G3306" s="258" t="s">
        <v>33</v>
      </c>
      <c r="H3306" s="258">
        <v>2</v>
      </c>
      <c r="I3306" s="258" t="s">
        <v>17</v>
      </c>
      <c r="J3306" s="258" t="s">
        <v>17</v>
      </c>
      <c r="K3306" s="258" t="s">
        <v>5993</v>
      </c>
      <c r="L3306" s="259">
        <v>45256</v>
      </c>
      <c r="M3306" s="258" t="s">
        <v>20</v>
      </c>
    </row>
    <row r="3307" spans="1:13" x14ac:dyDescent="0.25">
      <c r="A3307" s="260" t="s">
        <v>1802</v>
      </c>
      <c r="B3307" s="260" t="s">
        <v>1803</v>
      </c>
      <c r="C3307" s="260" t="s">
        <v>1607</v>
      </c>
      <c r="D3307" s="260" t="s">
        <v>2021</v>
      </c>
      <c r="E3307" s="260">
        <v>1</v>
      </c>
      <c r="F3307" s="260" t="s">
        <v>2019</v>
      </c>
      <c r="G3307" s="260" t="s">
        <v>33</v>
      </c>
      <c r="H3307" s="260">
        <v>2</v>
      </c>
      <c r="I3307" s="260" t="s">
        <v>17</v>
      </c>
      <c r="J3307" s="260" t="s">
        <v>17</v>
      </c>
      <c r="K3307" s="260" t="s">
        <v>5994</v>
      </c>
      <c r="L3307" s="261">
        <v>45256</v>
      </c>
      <c r="M3307" s="260" t="s">
        <v>20</v>
      </c>
    </row>
    <row r="3308" spans="1:13" x14ac:dyDescent="0.25">
      <c r="A3308" s="258" t="s">
        <v>1802</v>
      </c>
      <c r="B3308" s="258" t="s">
        <v>1803</v>
      </c>
      <c r="C3308" s="258" t="s">
        <v>1607</v>
      </c>
      <c r="D3308" s="258" t="s">
        <v>2023</v>
      </c>
      <c r="E3308" s="258">
        <v>1</v>
      </c>
      <c r="F3308" s="258" t="s">
        <v>2019</v>
      </c>
      <c r="G3308" s="258" t="s">
        <v>33</v>
      </c>
      <c r="H3308" s="258">
        <v>2</v>
      </c>
      <c r="I3308" s="258" t="s">
        <v>17</v>
      </c>
      <c r="J3308" s="258" t="s">
        <v>17</v>
      </c>
      <c r="K3308" s="258" t="s">
        <v>5995</v>
      </c>
      <c r="L3308" s="259">
        <v>45256</v>
      </c>
      <c r="M3308" s="258" t="s">
        <v>20</v>
      </c>
    </row>
    <row r="3309" spans="1:13" x14ac:dyDescent="0.25">
      <c r="A3309" s="260" t="s">
        <v>1802</v>
      </c>
      <c r="B3309" s="260" t="s">
        <v>1803</v>
      </c>
      <c r="C3309" s="260" t="s">
        <v>1607</v>
      </c>
      <c r="D3309" s="260" t="s">
        <v>2025</v>
      </c>
      <c r="E3309" s="260">
        <v>0</v>
      </c>
      <c r="F3309" s="260" t="s">
        <v>2019</v>
      </c>
      <c r="G3309" s="260" t="s">
        <v>33</v>
      </c>
      <c r="H3309" s="260">
        <v>2</v>
      </c>
      <c r="I3309" s="260" t="s">
        <v>17</v>
      </c>
      <c r="J3309" s="260" t="s">
        <v>17</v>
      </c>
      <c r="K3309" s="260" t="s">
        <v>5996</v>
      </c>
      <c r="L3309" s="261">
        <v>45256</v>
      </c>
      <c r="M3309" s="260" t="s">
        <v>20</v>
      </c>
    </row>
    <row r="3310" spans="1:13" x14ac:dyDescent="0.25">
      <c r="A3310" s="258" t="s">
        <v>1802</v>
      </c>
      <c r="B3310" s="258" t="s">
        <v>1803</v>
      </c>
      <c r="C3310" s="258" t="s">
        <v>1607</v>
      </c>
      <c r="D3310" s="258" t="s">
        <v>2027</v>
      </c>
      <c r="E3310" s="258">
        <v>1</v>
      </c>
      <c r="F3310" s="258" t="s">
        <v>2019</v>
      </c>
      <c r="G3310" s="258" t="s">
        <v>33</v>
      </c>
      <c r="H3310" s="258">
        <v>2</v>
      </c>
      <c r="I3310" s="258" t="s">
        <v>17</v>
      </c>
      <c r="J3310" s="258" t="s">
        <v>17</v>
      </c>
      <c r="K3310" s="258" t="s">
        <v>5997</v>
      </c>
      <c r="L3310" s="259">
        <v>45256</v>
      </c>
      <c r="M3310" s="258" t="s">
        <v>20</v>
      </c>
    </row>
    <row r="3311" spans="1:13" x14ac:dyDescent="0.25">
      <c r="A3311" s="260" t="s">
        <v>1802</v>
      </c>
      <c r="B3311" s="260" t="s">
        <v>1803</v>
      </c>
      <c r="C3311" s="260" t="s">
        <v>1607</v>
      </c>
      <c r="D3311" s="260" t="s">
        <v>2029</v>
      </c>
      <c r="E3311" s="260">
        <v>0</v>
      </c>
      <c r="F3311" s="260" t="s">
        <v>2019</v>
      </c>
      <c r="G3311" s="260" t="s">
        <v>33</v>
      </c>
      <c r="H3311" s="260">
        <v>2</v>
      </c>
      <c r="I3311" s="260" t="s">
        <v>17</v>
      </c>
      <c r="J3311" s="260" t="s">
        <v>17</v>
      </c>
      <c r="K3311" s="260" t="s">
        <v>5998</v>
      </c>
      <c r="L3311" s="261">
        <v>45256</v>
      </c>
      <c r="M3311" s="260" t="s">
        <v>20</v>
      </c>
    </row>
    <row r="3312" spans="1:13" x14ac:dyDescent="0.25">
      <c r="A3312" s="258" t="s">
        <v>1802</v>
      </c>
      <c r="B3312" s="258" t="s">
        <v>1803</v>
      </c>
      <c r="C3312" s="258" t="s">
        <v>1607</v>
      </c>
      <c r="D3312" s="258" t="s">
        <v>2031</v>
      </c>
      <c r="E3312" s="258">
        <v>2</v>
      </c>
      <c r="F3312" s="258" t="s">
        <v>2019</v>
      </c>
      <c r="G3312" s="258" t="s">
        <v>33</v>
      </c>
      <c r="H3312" s="258">
        <v>2</v>
      </c>
      <c r="I3312" s="258" t="s">
        <v>17</v>
      </c>
      <c r="J3312" s="258" t="s">
        <v>17</v>
      </c>
      <c r="K3312" s="258" t="s">
        <v>5999</v>
      </c>
      <c r="L3312" s="259">
        <v>45256</v>
      </c>
      <c r="M3312" s="258" t="s">
        <v>20</v>
      </c>
    </row>
    <row r="3313" spans="1:13" x14ac:dyDescent="0.25">
      <c r="A3313" s="260" t="s">
        <v>1802</v>
      </c>
      <c r="B3313" s="260" t="s">
        <v>1803</v>
      </c>
      <c r="C3313" s="260" t="s">
        <v>1607</v>
      </c>
      <c r="D3313" s="260" t="s">
        <v>2033</v>
      </c>
      <c r="E3313" s="260">
        <v>0</v>
      </c>
      <c r="F3313" s="260" t="s">
        <v>2019</v>
      </c>
      <c r="G3313" s="260" t="s">
        <v>33</v>
      </c>
      <c r="H3313" s="260">
        <v>2</v>
      </c>
      <c r="I3313" s="260" t="s">
        <v>17</v>
      </c>
      <c r="J3313" s="260" t="s">
        <v>17</v>
      </c>
      <c r="K3313" s="260" t="s">
        <v>6000</v>
      </c>
      <c r="L3313" s="261">
        <v>45256</v>
      </c>
      <c r="M3313" s="260" t="s">
        <v>20</v>
      </c>
    </row>
    <row r="3314" spans="1:13" x14ac:dyDescent="0.25">
      <c r="A3314" s="258" t="s">
        <v>1802</v>
      </c>
      <c r="B3314" s="258" t="s">
        <v>1803</v>
      </c>
      <c r="C3314" s="258" t="s">
        <v>1607</v>
      </c>
      <c r="D3314" s="258" t="s">
        <v>2035</v>
      </c>
      <c r="E3314" s="258">
        <v>0</v>
      </c>
      <c r="F3314" s="258" t="s">
        <v>2019</v>
      </c>
      <c r="G3314" s="258" t="s">
        <v>33</v>
      </c>
      <c r="H3314" s="258">
        <v>2</v>
      </c>
      <c r="I3314" s="258" t="s">
        <v>17</v>
      </c>
      <c r="J3314" s="258" t="s">
        <v>17</v>
      </c>
      <c r="K3314" s="258" t="s">
        <v>6001</v>
      </c>
      <c r="L3314" s="259">
        <v>45256</v>
      </c>
      <c r="M3314" s="258" t="s">
        <v>20</v>
      </c>
    </row>
    <row r="3315" spans="1:13" x14ac:dyDescent="0.25">
      <c r="A3315" s="260" t="s">
        <v>1605</v>
      </c>
      <c r="B3315" s="260" t="s">
        <v>1606</v>
      </c>
      <c r="C3315" s="260" t="s">
        <v>1607</v>
      </c>
      <c r="D3315" s="260" t="s">
        <v>2018</v>
      </c>
      <c r="E3315" s="260">
        <v>0</v>
      </c>
      <c r="F3315" s="260" t="s">
        <v>2019</v>
      </c>
      <c r="G3315" s="260" t="s">
        <v>33</v>
      </c>
      <c r="H3315" s="260">
        <v>2</v>
      </c>
      <c r="I3315" s="260" t="s">
        <v>17</v>
      </c>
      <c r="J3315" s="260" t="s">
        <v>17</v>
      </c>
      <c r="K3315" s="260" t="s">
        <v>6002</v>
      </c>
      <c r="L3315" s="261">
        <v>45256</v>
      </c>
      <c r="M3315" s="260" t="s">
        <v>20</v>
      </c>
    </row>
    <row r="3316" spans="1:13" x14ac:dyDescent="0.25">
      <c r="A3316" s="258" t="s">
        <v>1605</v>
      </c>
      <c r="B3316" s="258" t="s">
        <v>1606</v>
      </c>
      <c r="C3316" s="258" t="s">
        <v>1607</v>
      </c>
      <c r="D3316" s="258" t="s">
        <v>2021</v>
      </c>
      <c r="E3316" s="258">
        <v>1</v>
      </c>
      <c r="F3316" s="258" t="s">
        <v>2019</v>
      </c>
      <c r="G3316" s="258" t="s">
        <v>33</v>
      </c>
      <c r="H3316" s="258">
        <v>2</v>
      </c>
      <c r="I3316" s="258" t="s">
        <v>17</v>
      </c>
      <c r="J3316" s="258" t="s">
        <v>17</v>
      </c>
      <c r="K3316" s="258" t="s">
        <v>6003</v>
      </c>
      <c r="L3316" s="259">
        <v>45256</v>
      </c>
      <c r="M3316" s="258" t="s">
        <v>20</v>
      </c>
    </row>
    <row r="3317" spans="1:13" x14ac:dyDescent="0.25">
      <c r="A3317" s="260" t="s">
        <v>1605</v>
      </c>
      <c r="B3317" s="260" t="s">
        <v>1606</v>
      </c>
      <c r="C3317" s="260" t="s">
        <v>1607</v>
      </c>
      <c r="D3317" s="260" t="s">
        <v>2023</v>
      </c>
      <c r="E3317" s="260">
        <v>1</v>
      </c>
      <c r="F3317" s="260" t="s">
        <v>2019</v>
      </c>
      <c r="G3317" s="260" t="s">
        <v>33</v>
      </c>
      <c r="H3317" s="260">
        <v>2</v>
      </c>
      <c r="I3317" s="260" t="s">
        <v>17</v>
      </c>
      <c r="J3317" s="260" t="s">
        <v>17</v>
      </c>
      <c r="K3317" s="260" t="s">
        <v>6004</v>
      </c>
      <c r="L3317" s="261">
        <v>45256</v>
      </c>
      <c r="M3317" s="260" t="s">
        <v>20</v>
      </c>
    </row>
    <row r="3318" spans="1:13" x14ac:dyDescent="0.25">
      <c r="A3318" s="258" t="s">
        <v>1605</v>
      </c>
      <c r="B3318" s="258" t="s">
        <v>1606</v>
      </c>
      <c r="C3318" s="258" t="s">
        <v>1607</v>
      </c>
      <c r="D3318" s="258" t="s">
        <v>2025</v>
      </c>
      <c r="E3318" s="258">
        <v>0</v>
      </c>
      <c r="F3318" s="258" t="s">
        <v>2019</v>
      </c>
      <c r="G3318" s="258" t="s">
        <v>33</v>
      </c>
      <c r="H3318" s="258">
        <v>2</v>
      </c>
      <c r="I3318" s="258" t="s">
        <v>17</v>
      </c>
      <c r="J3318" s="258" t="s">
        <v>17</v>
      </c>
      <c r="K3318" s="258" t="s">
        <v>6005</v>
      </c>
      <c r="L3318" s="259">
        <v>45256</v>
      </c>
      <c r="M3318" s="258" t="s">
        <v>20</v>
      </c>
    </row>
    <row r="3319" spans="1:13" x14ac:dyDescent="0.25">
      <c r="A3319" s="260" t="s">
        <v>1605</v>
      </c>
      <c r="B3319" s="260" t="s">
        <v>1606</v>
      </c>
      <c r="C3319" s="260" t="s">
        <v>1607</v>
      </c>
      <c r="D3319" s="260" t="s">
        <v>2027</v>
      </c>
      <c r="E3319" s="260">
        <v>1</v>
      </c>
      <c r="F3319" s="260" t="s">
        <v>2019</v>
      </c>
      <c r="G3319" s="260" t="s">
        <v>33</v>
      </c>
      <c r="H3319" s="260">
        <v>2</v>
      </c>
      <c r="I3319" s="260" t="s">
        <v>17</v>
      </c>
      <c r="J3319" s="260" t="s">
        <v>17</v>
      </c>
      <c r="K3319" s="260" t="s">
        <v>6006</v>
      </c>
      <c r="L3319" s="261">
        <v>45256</v>
      </c>
      <c r="M3319" s="260" t="s">
        <v>20</v>
      </c>
    </row>
    <row r="3320" spans="1:13" x14ac:dyDescent="0.25">
      <c r="A3320" s="258" t="s">
        <v>1605</v>
      </c>
      <c r="B3320" s="258" t="s">
        <v>1606</v>
      </c>
      <c r="C3320" s="258" t="s">
        <v>1607</v>
      </c>
      <c r="D3320" s="258" t="s">
        <v>2029</v>
      </c>
      <c r="E3320" s="258">
        <v>0</v>
      </c>
      <c r="F3320" s="258" t="s">
        <v>2019</v>
      </c>
      <c r="G3320" s="258" t="s">
        <v>33</v>
      </c>
      <c r="H3320" s="258">
        <v>2</v>
      </c>
      <c r="I3320" s="258" t="s">
        <v>17</v>
      </c>
      <c r="J3320" s="258" t="s">
        <v>17</v>
      </c>
      <c r="K3320" s="258" t="s">
        <v>6007</v>
      </c>
      <c r="L3320" s="259">
        <v>45256</v>
      </c>
      <c r="M3320" s="258" t="s">
        <v>20</v>
      </c>
    </row>
    <row r="3321" spans="1:13" x14ac:dyDescent="0.25">
      <c r="A3321" s="260" t="s">
        <v>1605</v>
      </c>
      <c r="B3321" s="260" t="s">
        <v>1606</v>
      </c>
      <c r="C3321" s="260" t="s">
        <v>1607</v>
      </c>
      <c r="D3321" s="260" t="s">
        <v>2031</v>
      </c>
      <c r="E3321" s="260">
        <v>0</v>
      </c>
      <c r="F3321" s="260" t="s">
        <v>2019</v>
      </c>
      <c r="G3321" s="260" t="s">
        <v>33</v>
      </c>
      <c r="H3321" s="260">
        <v>2</v>
      </c>
      <c r="I3321" s="260" t="s">
        <v>17</v>
      </c>
      <c r="J3321" s="260" t="s">
        <v>17</v>
      </c>
      <c r="K3321" s="260" t="s">
        <v>6008</v>
      </c>
      <c r="L3321" s="261">
        <v>45256</v>
      </c>
      <c r="M3321" s="260" t="s">
        <v>20</v>
      </c>
    </row>
    <row r="3322" spans="1:13" x14ac:dyDescent="0.25">
      <c r="A3322" s="258" t="s">
        <v>1605</v>
      </c>
      <c r="B3322" s="258" t="s">
        <v>1606</v>
      </c>
      <c r="C3322" s="258" t="s">
        <v>1607</v>
      </c>
      <c r="D3322" s="258" t="s">
        <v>2033</v>
      </c>
      <c r="E3322" s="258">
        <v>0</v>
      </c>
      <c r="F3322" s="258" t="s">
        <v>2019</v>
      </c>
      <c r="G3322" s="258" t="s">
        <v>33</v>
      </c>
      <c r="H3322" s="258">
        <v>2</v>
      </c>
      <c r="I3322" s="258" t="s">
        <v>17</v>
      </c>
      <c r="J3322" s="258" t="s">
        <v>17</v>
      </c>
      <c r="K3322" s="258" t="s">
        <v>6009</v>
      </c>
      <c r="L3322" s="259">
        <v>45256</v>
      </c>
      <c r="M3322" s="258" t="s">
        <v>20</v>
      </c>
    </row>
    <row r="3323" spans="1:13" x14ac:dyDescent="0.25">
      <c r="A3323" s="260" t="s">
        <v>1605</v>
      </c>
      <c r="B3323" s="260" t="s">
        <v>1606</v>
      </c>
      <c r="C3323" s="260" t="s">
        <v>1607</v>
      </c>
      <c r="D3323" s="260" t="s">
        <v>2035</v>
      </c>
      <c r="E3323" s="260">
        <v>0</v>
      </c>
      <c r="F3323" s="260" t="s">
        <v>2019</v>
      </c>
      <c r="G3323" s="260" t="s">
        <v>33</v>
      </c>
      <c r="H3323" s="260">
        <v>2</v>
      </c>
      <c r="I3323" s="260" t="s">
        <v>17</v>
      </c>
      <c r="J3323" s="260" t="s">
        <v>17</v>
      </c>
      <c r="K3323" s="260" t="s">
        <v>6010</v>
      </c>
      <c r="L3323" s="261">
        <v>45256</v>
      </c>
      <c r="M3323" s="260" t="s">
        <v>20</v>
      </c>
    </row>
    <row r="3324" spans="1:13" x14ac:dyDescent="0.25">
      <c r="A3324" s="258" t="s">
        <v>1791</v>
      </c>
      <c r="B3324" s="258" t="s">
        <v>1792</v>
      </c>
      <c r="C3324" s="258" t="s">
        <v>1607</v>
      </c>
      <c r="D3324" s="258" t="s">
        <v>2018</v>
      </c>
      <c r="E3324" s="258">
        <v>0</v>
      </c>
      <c r="F3324" s="258" t="s">
        <v>2019</v>
      </c>
      <c r="G3324" s="258" t="s">
        <v>33</v>
      </c>
      <c r="H3324" s="258">
        <v>2</v>
      </c>
      <c r="I3324" s="258" t="s">
        <v>17</v>
      </c>
      <c r="J3324" s="258" t="s">
        <v>17</v>
      </c>
      <c r="K3324" s="258" t="s">
        <v>6011</v>
      </c>
      <c r="L3324" s="259">
        <v>45256</v>
      </c>
      <c r="M3324" s="258" t="s">
        <v>20</v>
      </c>
    </row>
    <row r="3325" spans="1:13" x14ac:dyDescent="0.25">
      <c r="A3325" s="260" t="s">
        <v>1791</v>
      </c>
      <c r="B3325" s="260" t="s">
        <v>1792</v>
      </c>
      <c r="C3325" s="260" t="s">
        <v>1607</v>
      </c>
      <c r="D3325" s="260" t="s">
        <v>2021</v>
      </c>
      <c r="E3325" s="260">
        <v>1</v>
      </c>
      <c r="F3325" s="260" t="s">
        <v>2019</v>
      </c>
      <c r="G3325" s="260" t="s">
        <v>33</v>
      </c>
      <c r="H3325" s="260">
        <v>2</v>
      </c>
      <c r="I3325" s="260" t="s">
        <v>17</v>
      </c>
      <c r="J3325" s="260" t="s">
        <v>17</v>
      </c>
      <c r="K3325" s="260" t="s">
        <v>6012</v>
      </c>
      <c r="L3325" s="261">
        <v>45256</v>
      </c>
      <c r="M3325" s="260" t="s">
        <v>20</v>
      </c>
    </row>
    <row r="3326" spans="1:13" x14ac:dyDescent="0.25">
      <c r="A3326" s="258" t="s">
        <v>1791</v>
      </c>
      <c r="B3326" s="258" t="s">
        <v>1792</v>
      </c>
      <c r="C3326" s="258" t="s">
        <v>1607</v>
      </c>
      <c r="D3326" s="258" t="s">
        <v>2023</v>
      </c>
      <c r="E3326" s="258">
        <v>1</v>
      </c>
      <c r="F3326" s="258" t="s">
        <v>2019</v>
      </c>
      <c r="G3326" s="258" t="s">
        <v>33</v>
      </c>
      <c r="H3326" s="258">
        <v>2</v>
      </c>
      <c r="I3326" s="258" t="s">
        <v>17</v>
      </c>
      <c r="J3326" s="258" t="s">
        <v>17</v>
      </c>
      <c r="K3326" s="258" t="s">
        <v>6013</v>
      </c>
      <c r="L3326" s="259">
        <v>45256</v>
      </c>
      <c r="M3326" s="258" t="s">
        <v>20</v>
      </c>
    </row>
    <row r="3327" spans="1:13" x14ac:dyDescent="0.25">
      <c r="A3327" s="260" t="s">
        <v>1791</v>
      </c>
      <c r="B3327" s="260" t="s">
        <v>1792</v>
      </c>
      <c r="C3327" s="260" t="s">
        <v>1607</v>
      </c>
      <c r="D3327" s="260" t="s">
        <v>2025</v>
      </c>
      <c r="E3327" s="260">
        <v>0</v>
      </c>
      <c r="F3327" s="260" t="s">
        <v>2019</v>
      </c>
      <c r="G3327" s="260" t="s">
        <v>33</v>
      </c>
      <c r="H3327" s="260">
        <v>2</v>
      </c>
      <c r="I3327" s="260" t="s">
        <v>17</v>
      </c>
      <c r="J3327" s="260" t="s">
        <v>17</v>
      </c>
      <c r="K3327" s="260" t="s">
        <v>6014</v>
      </c>
      <c r="L3327" s="261">
        <v>45256</v>
      </c>
      <c r="M3327" s="260" t="s">
        <v>20</v>
      </c>
    </row>
    <row r="3328" spans="1:13" x14ac:dyDescent="0.25">
      <c r="A3328" s="258" t="s">
        <v>1791</v>
      </c>
      <c r="B3328" s="258" t="s">
        <v>1792</v>
      </c>
      <c r="C3328" s="258" t="s">
        <v>1607</v>
      </c>
      <c r="D3328" s="258" t="s">
        <v>2027</v>
      </c>
      <c r="E3328" s="258">
        <v>1</v>
      </c>
      <c r="F3328" s="258" t="s">
        <v>2019</v>
      </c>
      <c r="G3328" s="258" t="s">
        <v>33</v>
      </c>
      <c r="H3328" s="258">
        <v>2</v>
      </c>
      <c r="I3328" s="258" t="s">
        <v>17</v>
      </c>
      <c r="J3328" s="258" t="s">
        <v>17</v>
      </c>
      <c r="K3328" s="258" t="s">
        <v>6015</v>
      </c>
      <c r="L3328" s="259">
        <v>45256</v>
      </c>
      <c r="M3328" s="258" t="s">
        <v>20</v>
      </c>
    </row>
    <row r="3329" spans="1:13" x14ac:dyDescent="0.25">
      <c r="A3329" s="260" t="s">
        <v>1791</v>
      </c>
      <c r="B3329" s="260" t="s">
        <v>1792</v>
      </c>
      <c r="C3329" s="260" t="s">
        <v>1607</v>
      </c>
      <c r="D3329" s="260" t="s">
        <v>2029</v>
      </c>
      <c r="E3329" s="260">
        <v>0</v>
      </c>
      <c r="F3329" s="260" t="s">
        <v>2019</v>
      </c>
      <c r="G3329" s="260" t="s">
        <v>33</v>
      </c>
      <c r="H3329" s="260">
        <v>2</v>
      </c>
      <c r="I3329" s="260" t="s">
        <v>17</v>
      </c>
      <c r="J3329" s="260" t="s">
        <v>17</v>
      </c>
      <c r="K3329" s="260" t="s">
        <v>6016</v>
      </c>
      <c r="L3329" s="261">
        <v>45256</v>
      </c>
      <c r="M3329" s="260" t="s">
        <v>20</v>
      </c>
    </row>
    <row r="3330" spans="1:13" x14ac:dyDescent="0.25">
      <c r="A3330" s="258" t="s">
        <v>1791</v>
      </c>
      <c r="B3330" s="258" t="s">
        <v>1792</v>
      </c>
      <c r="C3330" s="258" t="s">
        <v>1607</v>
      </c>
      <c r="D3330" s="258" t="s">
        <v>2031</v>
      </c>
      <c r="E3330" s="258">
        <v>2</v>
      </c>
      <c r="F3330" s="258" t="s">
        <v>2019</v>
      </c>
      <c r="G3330" s="258" t="s">
        <v>33</v>
      </c>
      <c r="H3330" s="258">
        <v>2</v>
      </c>
      <c r="I3330" s="258" t="s">
        <v>17</v>
      </c>
      <c r="J3330" s="258" t="s">
        <v>17</v>
      </c>
      <c r="K3330" s="258" t="s">
        <v>6017</v>
      </c>
      <c r="L3330" s="259">
        <v>45256</v>
      </c>
      <c r="M3330" s="258" t="s">
        <v>20</v>
      </c>
    </row>
    <row r="3331" spans="1:13" x14ac:dyDescent="0.25">
      <c r="A3331" s="260" t="s">
        <v>1791</v>
      </c>
      <c r="B3331" s="260" t="s">
        <v>1792</v>
      </c>
      <c r="C3331" s="260" t="s">
        <v>1607</v>
      </c>
      <c r="D3331" s="260" t="s">
        <v>2033</v>
      </c>
      <c r="E3331" s="260">
        <v>0</v>
      </c>
      <c r="F3331" s="260" t="s">
        <v>2019</v>
      </c>
      <c r="G3331" s="260" t="s">
        <v>33</v>
      </c>
      <c r="H3331" s="260">
        <v>2</v>
      </c>
      <c r="I3331" s="260" t="s">
        <v>17</v>
      </c>
      <c r="J3331" s="260" t="s">
        <v>17</v>
      </c>
      <c r="K3331" s="260" t="s">
        <v>6018</v>
      </c>
      <c r="L3331" s="261">
        <v>45256</v>
      </c>
      <c r="M3331" s="260" t="s">
        <v>20</v>
      </c>
    </row>
    <row r="3332" spans="1:13" x14ac:dyDescent="0.25">
      <c r="A3332" s="258" t="s">
        <v>1791</v>
      </c>
      <c r="B3332" s="258" t="s">
        <v>1792</v>
      </c>
      <c r="C3332" s="258" t="s">
        <v>1607</v>
      </c>
      <c r="D3332" s="258" t="s">
        <v>2035</v>
      </c>
      <c r="E3332" s="258">
        <v>0</v>
      </c>
      <c r="F3332" s="258" t="s">
        <v>2019</v>
      </c>
      <c r="G3332" s="258" t="s">
        <v>33</v>
      </c>
      <c r="H3332" s="258">
        <v>2</v>
      </c>
      <c r="I3332" s="258" t="s">
        <v>17</v>
      </c>
      <c r="J3332" s="258" t="s">
        <v>17</v>
      </c>
      <c r="K3332" s="258" t="s">
        <v>6019</v>
      </c>
      <c r="L3332" s="259">
        <v>45256</v>
      </c>
      <c r="M3332" s="258" t="s">
        <v>20</v>
      </c>
    </row>
    <row r="3333" spans="1:13" x14ac:dyDescent="0.25">
      <c r="A3333" s="260" t="s">
        <v>766</v>
      </c>
      <c r="B3333" s="260" t="s">
        <v>767</v>
      </c>
      <c r="C3333" s="260" t="s">
        <v>768</v>
      </c>
      <c r="D3333" s="260" t="s">
        <v>2018</v>
      </c>
      <c r="E3333" s="260">
        <v>0</v>
      </c>
      <c r="F3333" s="260" t="s">
        <v>2019</v>
      </c>
      <c r="G3333" s="260" t="s">
        <v>33</v>
      </c>
      <c r="H3333" s="260">
        <v>2</v>
      </c>
      <c r="I3333" s="260" t="s">
        <v>17</v>
      </c>
      <c r="J3333" s="260" t="s">
        <v>17</v>
      </c>
      <c r="K3333" s="260" t="s">
        <v>6020</v>
      </c>
      <c r="L3333" s="261">
        <v>45256</v>
      </c>
      <c r="M3333" s="260" t="s">
        <v>20</v>
      </c>
    </row>
    <row r="3334" spans="1:13" x14ac:dyDescent="0.25">
      <c r="A3334" s="258" t="s">
        <v>766</v>
      </c>
      <c r="B3334" s="258" t="s">
        <v>767</v>
      </c>
      <c r="C3334" s="258" t="s">
        <v>768</v>
      </c>
      <c r="D3334" s="258" t="s">
        <v>2021</v>
      </c>
      <c r="E3334" s="258">
        <v>1</v>
      </c>
      <c r="F3334" s="258" t="s">
        <v>2019</v>
      </c>
      <c r="G3334" s="258" t="s">
        <v>33</v>
      </c>
      <c r="H3334" s="258">
        <v>2</v>
      </c>
      <c r="I3334" s="258" t="s">
        <v>17</v>
      </c>
      <c r="J3334" s="258" t="s">
        <v>17</v>
      </c>
      <c r="K3334" s="258" t="s">
        <v>6021</v>
      </c>
      <c r="L3334" s="259">
        <v>45256</v>
      </c>
      <c r="M3334" s="258" t="s">
        <v>20</v>
      </c>
    </row>
    <row r="3335" spans="1:13" x14ac:dyDescent="0.25">
      <c r="A3335" s="260" t="s">
        <v>766</v>
      </c>
      <c r="B3335" s="260" t="s">
        <v>767</v>
      </c>
      <c r="C3335" s="260" t="s">
        <v>768</v>
      </c>
      <c r="D3335" s="260" t="s">
        <v>2023</v>
      </c>
      <c r="E3335" s="260">
        <v>1</v>
      </c>
      <c r="F3335" s="260" t="s">
        <v>2019</v>
      </c>
      <c r="G3335" s="260" t="s">
        <v>33</v>
      </c>
      <c r="H3335" s="260">
        <v>2</v>
      </c>
      <c r="I3335" s="260" t="s">
        <v>17</v>
      </c>
      <c r="J3335" s="260" t="s">
        <v>17</v>
      </c>
      <c r="K3335" s="260" t="s">
        <v>6022</v>
      </c>
      <c r="L3335" s="261">
        <v>45256</v>
      </c>
      <c r="M3335" s="260" t="s">
        <v>20</v>
      </c>
    </row>
    <row r="3336" spans="1:13" x14ac:dyDescent="0.25">
      <c r="A3336" s="258" t="s">
        <v>766</v>
      </c>
      <c r="B3336" s="258" t="s">
        <v>767</v>
      </c>
      <c r="C3336" s="258" t="s">
        <v>768</v>
      </c>
      <c r="D3336" s="258" t="s">
        <v>2025</v>
      </c>
      <c r="E3336" s="258">
        <v>0</v>
      </c>
      <c r="F3336" s="258" t="s">
        <v>2019</v>
      </c>
      <c r="G3336" s="258" t="s">
        <v>33</v>
      </c>
      <c r="H3336" s="258">
        <v>2</v>
      </c>
      <c r="I3336" s="258" t="s">
        <v>17</v>
      </c>
      <c r="J3336" s="258" t="s">
        <v>17</v>
      </c>
      <c r="K3336" s="258" t="s">
        <v>6023</v>
      </c>
      <c r="L3336" s="259">
        <v>45256</v>
      </c>
      <c r="M3336" s="258" t="s">
        <v>20</v>
      </c>
    </row>
    <row r="3337" spans="1:13" x14ac:dyDescent="0.25">
      <c r="A3337" s="260" t="s">
        <v>766</v>
      </c>
      <c r="B3337" s="260" t="s">
        <v>767</v>
      </c>
      <c r="C3337" s="260" t="s">
        <v>768</v>
      </c>
      <c r="D3337" s="260" t="s">
        <v>2027</v>
      </c>
      <c r="E3337" s="260">
        <v>2</v>
      </c>
      <c r="F3337" s="260" t="s">
        <v>2019</v>
      </c>
      <c r="G3337" s="260" t="s">
        <v>33</v>
      </c>
      <c r="H3337" s="260">
        <v>2</v>
      </c>
      <c r="I3337" s="260" t="s">
        <v>17</v>
      </c>
      <c r="J3337" s="260" t="s">
        <v>17</v>
      </c>
      <c r="K3337" s="260" t="s">
        <v>6024</v>
      </c>
      <c r="L3337" s="261">
        <v>45256</v>
      </c>
      <c r="M3337" s="260" t="s">
        <v>20</v>
      </c>
    </row>
    <row r="3338" spans="1:13" x14ac:dyDescent="0.25">
      <c r="A3338" s="258" t="s">
        <v>766</v>
      </c>
      <c r="B3338" s="258" t="s">
        <v>767</v>
      </c>
      <c r="C3338" s="258" t="s">
        <v>768</v>
      </c>
      <c r="D3338" s="258" t="s">
        <v>2029</v>
      </c>
      <c r="E3338" s="258">
        <v>0</v>
      </c>
      <c r="F3338" s="258" t="s">
        <v>2019</v>
      </c>
      <c r="G3338" s="258" t="s">
        <v>33</v>
      </c>
      <c r="H3338" s="258">
        <v>2</v>
      </c>
      <c r="I3338" s="258" t="s">
        <v>17</v>
      </c>
      <c r="J3338" s="258" t="s">
        <v>17</v>
      </c>
      <c r="K3338" s="258" t="s">
        <v>6025</v>
      </c>
      <c r="L3338" s="259">
        <v>45256</v>
      </c>
      <c r="M3338" s="258" t="s">
        <v>20</v>
      </c>
    </row>
    <row r="3339" spans="1:13" x14ac:dyDescent="0.25">
      <c r="A3339" s="260" t="s">
        <v>766</v>
      </c>
      <c r="B3339" s="260" t="s">
        <v>767</v>
      </c>
      <c r="C3339" s="260" t="s">
        <v>768</v>
      </c>
      <c r="D3339" s="260" t="s">
        <v>2031</v>
      </c>
      <c r="E3339" s="260">
        <v>0</v>
      </c>
      <c r="F3339" s="260" t="s">
        <v>2019</v>
      </c>
      <c r="G3339" s="260" t="s">
        <v>33</v>
      </c>
      <c r="H3339" s="260">
        <v>2</v>
      </c>
      <c r="I3339" s="260" t="s">
        <v>17</v>
      </c>
      <c r="J3339" s="260" t="s">
        <v>17</v>
      </c>
      <c r="K3339" s="260" t="s">
        <v>6026</v>
      </c>
      <c r="L3339" s="261">
        <v>45256</v>
      </c>
      <c r="M3339" s="260" t="s">
        <v>20</v>
      </c>
    </row>
    <row r="3340" spans="1:13" x14ac:dyDescent="0.25">
      <c r="A3340" s="258" t="s">
        <v>766</v>
      </c>
      <c r="B3340" s="258" t="s">
        <v>767</v>
      </c>
      <c r="C3340" s="258" t="s">
        <v>768</v>
      </c>
      <c r="D3340" s="258" t="s">
        <v>2033</v>
      </c>
      <c r="E3340" s="258">
        <v>1</v>
      </c>
      <c r="F3340" s="258" t="s">
        <v>2019</v>
      </c>
      <c r="G3340" s="258" t="s">
        <v>33</v>
      </c>
      <c r="H3340" s="258">
        <v>2</v>
      </c>
      <c r="I3340" s="258" t="s">
        <v>17</v>
      </c>
      <c r="J3340" s="258" t="s">
        <v>17</v>
      </c>
      <c r="K3340" s="258" t="s">
        <v>6027</v>
      </c>
      <c r="L3340" s="259">
        <v>45256</v>
      </c>
      <c r="M3340" s="258" t="s">
        <v>20</v>
      </c>
    </row>
    <row r="3341" spans="1:13" x14ac:dyDescent="0.25">
      <c r="A3341" s="260" t="s">
        <v>766</v>
      </c>
      <c r="B3341" s="260" t="s">
        <v>767</v>
      </c>
      <c r="C3341" s="260" t="s">
        <v>768</v>
      </c>
      <c r="D3341" s="260" t="s">
        <v>2035</v>
      </c>
      <c r="E3341" s="260">
        <v>0</v>
      </c>
      <c r="F3341" s="260" t="s">
        <v>2019</v>
      </c>
      <c r="G3341" s="260" t="s">
        <v>33</v>
      </c>
      <c r="H3341" s="260">
        <v>2</v>
      </c>
      <c r="I3341" s="260" t="s">
        <v>17</v>
      </c>
      <c r="J3341" s="260" t="s">
        <v>17</v>
      </c>
      <c r="K3341" s="260" t="s">
        <v>6028</v>
      </c>
      <c r="L3341" s="261">
        <v>45256</v>
      </c>
      <c r="M3341" s="260" t="s">
        <v>20</v>
      </c>
    </row>
    <row r="3342" spans="1:13" x14ac:dyDescent="0.25">
      <c r="A3342" s="258" t="s">
        <v>656</v>
      </c>
      <c r="B3342" s="258" t="s">
        <v>657</v>
      </c>
      <c r="C3342" s="258" t="s">
        <v>632</v>
      </c>
      <c r="D3342" s="258" t="s">
        <v>2018</v>
      </c>
      <c r="E3342" s="258">
        <v>2</v>
      </c>
      <c r="F3342" s="258" t="s">
        <v>2019</v>
      </c>
      <c r="G3342" s="258" t="s">
        <v>33</v>
      </c>
      <c r="H3342" s="258">
        <v>2</v>
      </c>
      <c r="I3342" s="258" t="s">
        <v>17</v>
      </c>
      <c r="J3342" s="258" t="s">
        <v>17</v>
      </c>
      <c r="K3342" s="258" t="s">
        <v>6029</v>
      </c>
      <c r="L3342" s="259">
        <v>45256</v>
      </c>
      <c r="M3342" s="258" t="s">
        <v>20</v>
      </c>
    </row>
    <row r="3343" spans="1:13" x14ac:dyDescent="0.25">
      <c r="A3343" s="260" t="s">
        <v>656</v>
      </c>
      <c r="B3343" s="260" t="s">
        <v>657</v>
      </c>
      <c r="C3343" s="260" t="s">
        <v>632</v>
      </c>
      <c r="D3343" s="260" t="s">
        <v>2021</v>
      </c>
      <c r="E3343" s="260">
        <v>1</v>
      </c>
      <c r="F3343" s="260" t="s">
        <v>2019</v>
      </c>
      <c r="G3343" s="260" t="s">
        <v>33</v>
      </c>
      <c r="H3343" s="260">
        <v>2</v>
      </c>
      <c r="I3343" s="260" t="s">
        <v>17</v>
      </c>
      <c r="J3343" s="260" t="s">
        <v>17</v>
      </c>
      <c r="K3343" s="260" t="s">
        <v>6030</v>
      </c>
      <c r="L3343" s="261">
        <v>45256</v>
      </c>
      <c r="M3343" s="260" t="s">
        <v>20</v>
      </c>
    </row>
    <row r="3344" spans="1:13" x14ac:dyDescent="0.25">
      <c r="A3344" s="258" t="s">
        <v>656</v>
      </c>
      <c r="B3344" s="258" t="s">
        <v>657</v>
      </c>
      <c r="C3344" s="258" t="s">
        <v>632</v>
      </c>
      <c r="D3344" s="258" t="s">
        <v>2023</v>
      </c>
      <c r="E3344" s="258">
        <v>2</v>
      </c>
      <c r="F3344" s="258" t="s">
        <v>2019</v>
      </c>
      <c r="G3344" s="258" t="s">
        <v>33</v>
      </c>
      <c r="H3344" s="258">
        <v>2</v>
      </c>
      <c r="I3344" s="258" t="s">
        <v>17</v>
      </c>
      <c r="J3344" s="258" t="s">
        <v>17</v>
      </c>
      <c r="K3344" s="258" t="s">
        <v>6031</v>
      </c>
      <c r="L3344" s="259">
        <v>45256</v>
      </c>
      <c r="M3344" s="258" t="s">
        <v>20</v>
      </c>
    </row>
    <row r="3345" spans="1:13" x14ac:dyDescent="0.25">
      <c r="A3345" s="260" t="s">
        <v>656</v>
      </c>
      <c r="B3345" s="260" t="s">
        <v>657</v>
      </c>
      <c r="C3345" s="260" t="s">
        <v>632</v>
      </c>
      <c r="D3345" s="260" t="s">
        <v>2025</v>
      </c>
      <c r="E3345" s="260">
        <v>3</v>
      </c>
      <c r="F3345" s="260" t="s">
        <v>2019</v>
      </c>
      <c r="G3345" s="260" t="s">
        <v>33</v>
      </c>
      <c r="H3345" s="260">
        <v>2</v>
      </c>
      <c r="I3345" s="260" t="s">
        <v>17</v>
      </c>
      <c r="J3345" s="260" t="s">
        <v>17</v>
      </c>
      <c r="K3345" s="260" t="s">
        <v>6032</v>
      </c>
      <c r="L3345" s="261">
        <v>45256</v>
      </c>
      <c r="M3345" s="260" t="s">
        <v>20</v>
      </c>
    </row>
    <row r="3346" spans="1:13" x14ac:dyDescent="0.25">
      <c r="A3346" s="258" t="s">
        <v>656</v>
      </c>
      <c r="B3346" s="258" t="s">
        <v>657</v>
      </c>
      <c r="C3346" s="258" t="s">
        <v>632</v>
      </c>
      <c r="D3346" s="258" t="s">
        <v>2027</v>
      </c>
      <c r="E3346" s="258">
        <v>3</v>
      </c>
      <c r="F3346" s="258" t="s">
        <v>2019</v>
      </c>
      <c r="G3346" s="258" t="s">
        <v>33</v>
      </c>
      <c r="H3346" s="258">
        <v>2</v>
      </c>
      <c r="I3346" s="258" t="s">
        <v>17</v>
      </c>
      <c r="J3346" s="258" t="s">
        <v>17</v>
      </c>
      <c r="K3346" s="258" t="s">
        <v>6033</v>
      </c>
      <c r="L3346" s="259">
        <v>45256</v>
      </c>
      <c r="M3346" s="258" t="s">
        <v>20</v>
      </c>
    </row>
    <row r="3347" spans="1:13" x14ac:dyDescent="0.25">
      <c r="A3347" s="260" t="s">
        <v>656</v>
      </c>
      <c r="B3347" s="260" t="s">
        <v>657</v>
      </c>
      <c r="C3347" s="260" t="s">
        <v>632</v>
      </c>
      <c r="D3347" s="260" t="s">
        <v>2029</v>
      </c>
      <c r="E3347" s="260">
        <v>0</v>
      </c>
      <c r="F3347" s="260" t="s">
        <v>2019</v>
      </c>
      <c r="G3347" s="260" t="s">
        <v>33</v>
      </c>
      <c r="H3347" s="260">
        <v>2</v>
      </c>
      <c r="I3347" s="260" t="s">
        <v>17</v>
      </c>
      <c r="J3347" s="260" t="s">
        <v>17</v>
      </c>
      <c r="K3347" s="260" t="s">
        <v>6034</v>
      </c>
      <c r="L3347" s="261">
        <v>45256</v>
      </c>
      <c r="M3347" s="260" t="s">
        <v>20</v>
      </c>
    </row>
    <row r="3348" spans="1:13" x14ac:dyDescent="0.25">
      <c r="A3348" s="258" t="s">
        <v>656</v>
      </c>
      <c r="B3348" s="258" t="s">
        <v>657</v>
      </c>
      <c r="C3348" s="258" t="s">
        <v>632</v>
      </c>
      <c r="D3348" s="258" t="s">
        <v>2031</v>
      </c>
      <c r="E3348" s="258">
        <v>3</v>
      </c>
      <c r="F3348" s="258" t="s">
        <v>2019</v>
      </c>
      <c r="G3348" s="258" t="s">
        <v>33</v>
      </c>
      <c r="H3348" s="258">
        <v>2</v>
      </c>
      <c r="I3348" s="258" t="s">
        <v>17</v>
      </c>
      <c r="J3348" s="258" t="s">
        <v>17</v>
      </c>
      <c r="K3348" s="258" t="s">
        <v>6035</v>
      </c>
      <c r="L3348" s="259">
        <v>45256</v>
      </c>
      <c r="M3348" s="258" t="s">
        <v>20</v>
      </c>
    </row>
    <row r="3349" spans="1:13" x14ac:dyDescent="0.25">
      <c r="A3349" s="260" t="s">
        <v>656</v>
      </c>
      <c r="B3349" s="260" t="s">
        <v>657</v>
      </c>
      <c r="C3349" s="260" t="s">
        <v>632</v>
      </c>
      <c r="D3349" s="260" t="s">
        <v>2033</v>
      </c>
      <c r="E3349" s="260">
        <v>3</v>
      </c>
      <c r="F3349" s="260" t="s">
        <v>2019</v>
      </c>
      <c r="G3349" s="260" t="s">
        <v>33</v>
      </c>
      <c r="H3349" s="260">
        <v>2</v>
      </c>
      <c r="I3349" s="260" t="s">
        <v>17</v>
      </c>
      <c r="J3349" s="260" t="s">
        <v>17</v>
      </c>
      <c r="K3349" s="260" t="s">
        <v>6036</v>
      </c>
      <c r="L3349" s="261">
        <v>45256</v>
      </c>
      <c r="M3349" s="260" t="s">
        <v>20</v>
      </c>
    </row>
    <row r="3350" spans="1:13" x14ac:dyDescent="0.25">
      <c r="A3350" s="258" t="s">
        <v>656</v>
      </c>
      <c r="B3350" s="258" t="s">
        <v>657</v>
      </c>
      <c r="C3350" s="258" t="s">
        <v>632</v>
      </c>
      <c r="D3350" s="258" t="s">
        <v>2035</v>
      </c>
      <c r="E3350" s="258">
        <v>3</v>
      </c>
      <c r="F3350" s="258" t="s">
        <v>2019</v>
      </c>
      <c r="G3350" s="258" t="s">
        <v>33</v>
      </c>
      <c r="H3350" s="258">
        <v>2</v>
      </c>
      <c r="I3350" s="258" t="s">
        <v>17</v>
      </c>
      <c r="J3350" s="258" t="s">
        <v>17</v>
      </c>
      <c r="K3350" s="258" t="s">
        <v>6037</v>
      </c>
      <c r="L3350" s="259">
        <v>45256</v>
      </c>
      <c r="M3350" s="258" t="s">
        <v>20</v>
      </c>
    </row>
    <row r="3351" spans="1:13" x14ac:dyDescent="0.25">
      <c r="A3351" s="260" t="s">
        <v>735</v>
      </c>
      <c r="B3351" s="260" t="s">
        <v>736</v>
      </c>
      <c r="C3351" s="260" t="s">
        <v>632</v>
      </c>
      <c r="D3351" s="260" t="s">
        <v>2018</v>
      </c>
      <c r="E3351" s="260">
        <v>0</v>
      </c>
      <c r="F3351" s="260" t="s">
        <v>2019</v>
      </c>
      <c r="G3351" s="260" t="s">
        <v>33</v>
      </c>
      <c r="H3351" s="260">
        <v>2</v>
      </c>
      <c r="I3351" s="260" t="s">
        <v>17</v>
      </c>
      <c r="J3351" s="260" t="s">
        <v>17</v>
      </c>
      <c r="K3351" s="260" t="s">
        <v>6038</v>
      </c>
      <c r="L3351" s="261">
        <v>45256</v>
      </c>
      <c r="M3351" s="260" t="s">
        <v>20</v>
      </c>
    </row>
    <row r="3352" spans="1:13" x14ac:dyDescent="0.25">
      <c r="A3352" s="258" t="s">
        <v>735</v>
      </c>
      <c r="B3352" s="258" t="s">
        <v>736</v>
      </c>
      <c r="C3352" s="258" t="s">
        <v>632</v>
      </c>
      <c r="D3352" s="258" t="s">
        <v>2021</v>
      </c>
      <c r="E3352" s="258">
        <v>1</v>
      </c>
      <c r="F3352" s="258" t="s">
        <v>2019</v>
      </c>
      <c r="G3352" s="258" t="s">
        <v>33</v>
      </c>
      <c r="H3352" s="258">
        <v>2</v>
      </c>
      <c r="I3352" s="258" t="s">
        <v>17</v>
      </c>
      <c r="J3352" s="258" t="s">
        <v>17</v>
      </c>
      <c r="K3352" s="258" t="s">
        <v>6039</v>
      </c>
      <c r="L3352" s="259">
        <v>45256</v>
      </c>
      <c r="M3352" s="258" t="s">
        <v>20</v>
      </c>
    </row>
    <row r="3353" spans="1:13" x14ac:dyDescent="0.25">
      <c r="A3353" s="260" t="s">
        <v>735</v>
      </c>
      <c r="B3353" s="260" t="s">
        <v>736</v>
      </c>
      <c r="C3353" s="260" t="s">
        <v>632</v>
      </c>
      <c r="D3353" s="260" t="s">
        <v>2023</v>
      </c>
      <c r="E3353" s="260">
        <v>0</v>
      </c>
      <c r="F3353" s="260" t="s">
        <v>2019</v>
      </c>
      <c r="G3353" s="260" t="s">
        <v>33</v>
      </c>
      <c r="H3353" s="260">
        <v>2</v>
      </c>
      <c r="I3353" s="260" t="s">
        <v>17</v>
      </c>
      <c r="J3353" s="260" t="s">
        <v>17</v>
      </c>
      <c r="K3353" s="260" t="s">
        <v>6040</v>
      </c>
      <c r="L3353" s="261">
        <v>45256</v>
      </c>
      <c r="M3353" s="260" t="s">
        <v>20</v>
      </c>
    </row>
    <row r="3354" spans="1:13" x14ac:dyDescent="0.25">
      <c r="A3354" s="258" t="s">
        <v>735</v>
      </c>
      <c r="B3354" s="258" t="s">
        <v>736</v>
      </c>
      <c r="C3354" s="258" t="s">
        <v>632</v>
      </c>
      <c r="D3354" s="258" t="s">
        <v>2025</v>
      </c>
      <c r="E3354" s="258">
        <v>2</v>
      </c>
      <c r="F3354" s="258" t="s">
        <v>2019</v>
      </c>
      <c r="G3354" s="258" t="s">
        <v>33</v>
      </c>
      <c r="H3354" s="258">
        <v>2</v>
      </c>
      <c r="I3354" s="258" t="s">
        <v>17</v>
      </c>
      <c r="J3354" s="258" t="s">
        <v>17</v>
      </c>
      <c r="K3354" s="258" t="s">
        <v>6041</v>
      </c>
      <c r="L3354" s="259">
        <v>45256</v>
      </c>
      <c r="M3354" s="258" t="s">
        <v>20</v>
      </c>
    </row>
    <row r="3355" spans="1:13" x14ac:dyDescent="0.25">
      <c r="A3355" s="260" t="s">
        <v>735</v>
      </c>
      <c r="B3355" s="260" t="s">
        <v>736</v>
      </c>
      <c r="C3355" s="260" t="s">
        <v>632</v>
      </c>
      <c r="D3355" s="260" t="s">
        <v>2027</v>
      </c>
      <c r="E3355" s="260">
        <v>2</v>
      </c>
      <c r="F3355" s="260" t="s">
        <v>2019</v>
      </c>
      <c r="G3355" s="260" t="s">
        <v>33</v>
      </c>
      <c r="H3355" s="260">
        <v>2</v>
      </c>
      <c r="I3355" s="260" t="s">
        <v>17</v>
      </c>
      <c r="J3355" s="260" t="s">
        <v>17</v>
      </c>
      <c r="K3355" s="260" t="s">
        <v>6042</v>
      </c>
      <c r="L3355" s="261">
        <v>45256</v>
      </c>
      <c r="M3355" s="260" t="s">
        <v>20</v>
      </c>
    </row>
    <row r="3356" spans="1:13" x14ac:dyDescent="0.25">
      <c r="A3356" s="258" t="s">
        <v>735</v>
      </c>
      <c r="B3356" s="258" t="s">
        <v>736</v>
      </c>
      <c r="C3356" s="258" t="s">
        <v>632</v>
      </c>
      <c r="D3356" s="258" t="s">
        <v>2029</v>
      </c>
      <c r="E3356" s="258">
        <v>0</v>
      </c>
      <c r="F3356" s="258" t="s">
        <v>2019</v>
      </c>
      <c r="G3356" s="258" t="s">
        <v>33</v>
      </c>
      <c r="H3356" s="258">
        <v>2</v>
      </c>
      <c r="I3356" s="258" t="s">
        <v>17</v>
      </c>
      <c r="J3356" s="258" t="s">
        <v>17</v>
      </c>
      <c r="K3356" s="258" t="s">
        <v>6043</v>
      </c>
      <c r="L3356" s="259">
        <v>45256</v>
      </c>
      <c r="M3356" s="258" t="s">
        <v>20</v>
      </c>
    </row>
    <row r="3357" spans="1:13" x14ac:dyDescent="0.25">
      <c r="A3357" s="260" t="s">
        <v>735</v>
      </c>
      <c r="B3357" s="260" t="s">
        <v>736</v>
      </c>
      <c r="C3357" s="260" t="s">
        <v>632</v>
      </c>
      <c r="D3357" s="260" t="s">
        <v>2031</v>
      </c>
      <c r="E3357" s="260">
        <v>2</v>
      </c>
      <c r="F3357" s="260" t="s">
        <v>2019</v>
      </c>
      <c r="G3357" s="260" t="s">
        <v>33</v>
      </c>
      <c r="H3357" s="260">
        <v>2</v>
      </c>
      <c r="I3357" s="260" t="s">
        <v>17</v>
      </c>
      <c r="J3357" s="260" t="s">
        <v>17</v>
      </c>
      <c r="K3357" s="260" t="s">
        <v>6044</v>
      </c>
      <c r="L3357" s="261">
        <v>45256</v>
      </c>
      <c r="M3357" s="260" t="s">
        <v>20</v>
      </c>
    </row>
    <row r="3358" spans="1:13" x14ac:dyDescent="0.25">
      <c r="A3358" s="258" t="s">
        <v>735</v>
      </c>
      <c r="B3358" s="258" t="s">
        <v>736</v>
      </c>
      <c r="C3358" s="258" t="s">
        <v>632</v>
      </c>
      <c r="D3358" s="258" t="s">
        <v>2033</v>
      </c>
      <c r="E3358" s="258">
        <v>2</v>
      </c>
      <c r="F3358" s="258" t="s">
        <v>2019</v>
      </c>
      <c r="G3358" s="258" t="s">
        <v>33</v>
      </c>
      <c r="H3358" s="258">
        <v>2</v>
      </c>
      <c r="I3358" s="258" t="s">
        <v>17</v>
      </c>
      <c r="J3358" s="258" t="s">
        <v>17</v>
      </c>
      <c r="K3358" s="258" t="s">
        <v>6045</v>
      </c>
      <c r="L3358" s="259">
        <v>45256</v>
      </c>
      <c r="M3358" s="258" t="s">
        <v>20</v>
      </c>
    </row>
    <row r="3359" spans="1:13" x14ac:dyDescent="0.25">
      <c r="A3359" s="260" t="s">
        <v>735</v>
      </c>
      <c r="B3359" s="260" t="s">
        <v>736</v>
      </c>
      <c r="C3359" s="260" t="s">
        <v>632</v>
      </c>
      <c r="D3359" s="260" t="s">
        <v>2035</v>
      </c>
      <c r="E3359" s="260">
        <v>3</v>
      </c>
      <c r="F3359" s="260" t="s">
        <v>2019</v>
      </c>
      <c r="G3359" s="260" t="s">
        <v>33</v>
      </c>
      <c r="H3359" s="260">
        <v>2</v>
      </c>
      <c r="I3359" s="260" t="s">
        <v>17</v>
      </c>
      <c r="J3359" s="260" t="s">
        <v>17</v>
      </c>
      <c r="K3359" s="260" t="s">
        <v>6046</v>
      </c>
      <c r="L3359" s="261">
        <v>45256</v>
      </c>
      <c r="M3359" s="260" t="s">
        <v>20</v>
      </c>
    </row>
    <row r="3360" spans="1:13" x14ac:dyDescent="0.25">
      <c r="A3360" s="258" t="s">
        <v>753</v>
      </c>
      <c r="B3360" s="258" t="s">
        <v>754</v>
      </c>
      <c r="C3360" s="258" t="s">
        <v>632</v>
      </c>
      <c r="D3360" s="258" t="s">
        <v>2018</v>
      </c>
      <c r="E3360" s="258">
        <v>0</v>
      </c>
      <c r="F3360" s="258" t="s">
        <v>2019</v>
      </c>
      <c r="G3360" s="258" t="s">
        <v>33</v>
      </c>
      <c r="H3360" s="258">
        <v>2</v>
      </c>
      <c r="I3360" s="258" t="s">
        <v>17</v>
      </c>
      <c r="J3360" s="258" t="s">
        <v>17</v>
      </c>
      <c r="K3360" s="258" t="s">
        <v>6047</v>
      </c>
      <c r="L3360" s="259">
        <v>45256</v>
      </c>
      <c r="M3360" s="258" t="s">
        <v>20</v>
      </c>
    </row>
    <row r="3361" spans="1:13" x14ac:dyDescent="0.25">
      <c r="A3361" s="260" t="s">
        <v>753</v>
      </c>
      <c r="B3361" s="260" t="s">
        <v>754</v>
      </c>
      <c r="C3361" s="260" t="s">
        <v>632</v>
      </c>
      <c r="D3361" s="260" t="s">
        <v>2021</v>
      </c>
      <c r="E3361" s="260">
        <v>1</v>
      </c>
      <c r="F3361" s="260" t="s">
        <v>2019</v>
      </c>
      <c r="G3361" s="260" t="s">
        <v>33</v>
      </c>
      <c r="H3361" s="260">
        <v>2</v>
      </c>
      <c r="I3361" s="260" t="s">
        <v>17</v>
      </c>
      <c r="J3361" s="260" t="s">
        <v>17</v>
      </c>
      <c r="K3361" s="260" t="s">
        <v>6048</v>
      </c>
      <c r="L3361" s="261">
        <v>45256</v>
      </c>
      <c r="M3361" s="260" t="s">
        <v>20</v>
      </c>
    </row>
    <row r="3362" spans="1:13" x14ac:dyDescent="0.25">
      <c r="A3362" s="258" t="s">
        <v>753</v>
      </c>
      <c r="B3362" s="258" t="s">
        <v>754</v>
      </c>
      <c r="C3362" s="258" t="s">
        <v>632</v>
      </c>
      <c r="D3362" s="258" t="s">
        <v>2023</v>
      </c>
      <c r="E3362" s="258">
        <v>2</v>
      </c>
      <c r="F3362" s="258" t="s">
        <v>2019</v>
      </c>
      <c r="G3362" s="258" t="s">
        <v>33</v>
      </c>
      <c r="H3362" s="258">
        <v>2</v>
      </c>
      <c r="I3362" s="258" t="s">
        <v>17</v>
      </c>
      <c r="J3362" s="258" t="s">
        <v>17</v>
      </c>
      <c r="K3362" s="258" t="s">
        <v>6049</v>
      </c>
      <c r="L3362" s="259">
        <v>45256</v>
      </c>
      <c r="M3362" s="258" t="s">
        <v>20</v>
      </c>
    </row>
    <row r="3363" spans="1:13" x14ac:dyDescent="0.25">
      <c r="A3363" s="260" t="s">
        <v>753</v>
      </c>
      <c r="B3363" s="260" t="s">
        <v>754</v>
      </c>
      <c r="C3363" s="260" t="s">
        <v>632</v>
      </c>
      <c r="D3363" s="260" t="s">
        <v>2025</v>
      </c>
      <c r="E3363" s="260">
        <v>0</v>
      </c>
      <c r="F3363" s="260" t="s">
        <v>2019</v>
      </c>
      <c r="G3363" s="260" t="s">
        <v>33</v>
      </c>
      <c r="H3363" s="260">
        <v>2</v>
      </c>
      <c r="I3363" s="260" t="s">
        <v>17</v>
      </c>
      <c r="J3363" s="260" t="s">
        <v>17</v>
      </c>
      <c r="K3363" s="260" t="s">
        <v>6050</v>
      </c>
      <c r="L3363" s="261">
        <v>45256</v>
      </c>
      <c r="M3363" s="260" t="s">
        <v>20</v>
      </c>
    </row>
    <row r="3364" spans="1:13" x14ac:dyDescent="0.25">
      <c r="A3364" s="258" t="s">
        <v>753</v>
      </c>
      <c r="B3364" s="258" t="s">
        <v>754</v>
      </c>
      <c r="C3364" s="258" t="s">
        <v>632</v>
      </c>
      <c r="D3364" s="258" t="s">
        <v>2027</v>
      </c>
      <c r="E3364" s="258">
        <v>1</v>
      </c>
      <c r="F3364" s="258" t="s">
        <v>2019</v>
      </c>
      <c r="G3364" s="258" t="s">
        <v>33</v>
      </c>
      <c r="H3364" s="258">
        <v>2</v>
      </c>
      <c r="I3364" s="258" t="s">
        <v>17</v>
      </c>
      <c r="J3364" s="258" t="s">
        <v>17</v>
      </c>
      <c r="K3364" s="258" t="s">
        <v>6051</v>
      </c>
      <c r="L3364" s="259">
        <v>45256</v>
      </c>
      <c r="M3364" s="258" t="s">
        <v>20</v>
      </c>
    </row>
    <row r="3365" spans="1:13" x14ac:dyDescent="0.25">
      <c r="A3365" s="260" t="s">
        <v>753</v>
      </c>
      <c r="B3365" s="260" t="s">
        <v>754</v>
      </c>
      <c r="C3365" s="260" t="s">
        <v>632</v>
      </c>
      <c r="D3365" s="260" t="s">
        <v>2029</v>
      </c>
      <c r="E3365" s="260">
        <v>0</v>
      </c>
      <c r="F3365" s="260" t="s">
        <v>2019</v>
      </c>
      <c r="G3365" s="260" t="s">
        <v>33</v>
      </c>
      <c r="H3365" s="260">
        <v>2</v>
      </c>
      <c r="I3365" s="260" t="s">
        <v>17</v>
      </c>
      <c r="J3365" s="260" t="s">
        <v>17</v>
      </c>
      <c r="K3365" s="260" t="s">
        <v>6052</v>
      </c>
      <c r="L3365" s="261">
        <v>45256</v>
      </c>
      <c r="M3365" s="260" t="s">
        <v>20</v>
      </c>
    </row>
    <row r="3366" spans="1:13" x14ac:dyDescent="0.25">
      <c r="A3366" s="258" t="s">
        <v>753</v>
      </c>
      <c r="B3366" s="258" t="s">
        <v>754</v>
      </c>
      <c r="C3366" s="258" t="s">
        <v>632</v>
      </c>
      <c r="D3366" s="258" t="s">
        <v>2031</v>
      </c>
      <c r="E3366" s="258">
        <v>1</v>
      </c>
      <c r="F3366" s="258" t="s">
        <v>2019</v>
      </c>
      <c r="G3366" s="258" t="s">
        <v>33</v>
      </c>
      <c r="H3366" s="258">
        <v>2</v>
      </c>
      <c r="I3366" s="258" t="s">
        <v>17</v>
      </c>
      <c r="J3366" s="258" t="s">
        <v>17</v>
      </c>
      <c r="K3366" s="258" t="s">
        <v>6053</v>
      </c>
      <c r="L3366" s="259">
        <v>45256</v>
      </c>
      <c r="M3366" s="258" t="s">
        <v>20</v>
      </c>
    </row>
    <row r="3367" spans="1:13" x14ac:dyDescent="0.25">
      <c r="A3367" s="260" t="s">
        <v>753</v>
      </c>
      <c r="B3367" s="260" t="s">
        <v>754</v>
      </c>
      <c r="C3367" s="260" t="s">
        <v>632</v>
      </c>
      <c r="D3367" s="260" t="s">
        <v>2033</v>
      </c>
      <c r="E3367" s="260">
        <v>2</v>
      </c>
      <c r="F3367" s="260" t="s">
        <v>2019</v>
      </c>
      <c r="G3367" s="260" t="s">
        <v>33</v>
      </c>
      <c r="H3367" s="260">
        <v>2</v>
      </c>
      <c r="I3367" s="260" t="s">
        <v>17</v>
      </c>
      <c r="J3367" s="260" t="s">
        <v>17</v>
      </c>
      <c r="K3367" s="260" t="s">
        <v>6054</v>
      </c>
      <c r="L3367" s="261">
        <v>45256</v>
      </c>
      <c r="M3367" s="260" t="s">
        <v>20</v>
      </c>
    </row>
    <row r="3368" spans="1:13" x14ac:dyDescent="0.25">
      <c r="A3368" s="258" t="s">
        <v>753</v>
      </c>
      <c r="B3368" s="258" t="s">
        <v>754</v>
      </c>
      <c r="C3368" s="258" t="s">
        <v>632</v>
      </c>
      <c r="D3368" s="258" t="s">
        <v>2035</v>
      </c>
      <c r="E3368" s="258">
        <v>3</v>
      </c>
      <c r="F3368" s="258" t="s">
        <v>2019</v>
      </c>
      <c r="G3368" s="258" t="s">
        <v>33</v>
      </c>
      <c r="H3368" s="258">
        <v>2</v>
      </c>
      <c r="I3368" s="258" t="s">
        <v>17</v>
      </c>
      <c r="J3368" s="258" t="s">
        <v>17</v>
      </c>
      <c r="K3368" s="258" t="s">
        <v>6055</v>
      </c>
      <c r="L3368" s="259">
        <v>45256</v>
      </c>
      <c r="M3368" s="258" t="s">
        <v>20</v>
      </c>
    </row>
    <row r="3369" spans="1:13" x14ac:dyDescent="0.25">
      <c r="A3369" s="260" t="s">
        <v>245</v>
      </c>
      <c r="B3369" s="260" t="s">
        <v>246</v>
      </c>
      <c r="C3369" s="260" t="s">
        <v>247</v>
      </c>
      <c r="D3369" s="260" t="s">
        <v>2018</v>
      </c>
      <c r="E3369" s="260">
        <v>0</v>
      </c>
      <c r="F3369" s="260" t="s">
        <v>2019</v>
      </c>
      <c r="G3369" s="260" t="s">
        <v>33</v>
      </c>
      <c r="H3369" s="260">
        <v>2</v>
      </c>
      <c r="I3369" s="260" t="s">
        <v>17</v>
      </c>
      <c r="J3369" s="260" t="s">
        <v>17</v>
      </c>
      <c r="K3369" s="260" t="s">
        <v>6056</v>
      </c>
      <c r="L3369" s="261">
        <v>45256</v>
      </c>
      <c r="M3369" s="260" t="s">
        <v>20</v>
      </c>
    </row>
    <row r="3370" spans="1:13" x14ac:dyDescent="0.25">
      <c r="A3370" s="258" t="s">
        <v>245</v>
      </c>
      <c r="B3370" s="258" t="s">
        <v>246</v>
      </c>
      <c r="C3370" s="258" t="s">
        <v>247</v>
      </c>
      <c r="D3370" s="258" t="s">
        <v>2021</v>
      </c>
      <c r="E3370" s="258">
        <v>1</v>
      </c>
      <c r="F3370" s="258" t="s">
        <v>2019</v>
      </c>
      <c r="G3370" s="258" t="s">
        <v>33</v>
      </c>
      <c r="H3370" s="258">
        <v>2</v>
      </c>
      <c r="I3370" s="258" t="s">
        <v>17</v>
      </c>
      <c r="J3370" s="258" t="s">
        <v>17</v>
      </c>
      <c r="K3370" s="258" t="s">
        <v>6057</v>
      </c>
      <c r="L3370" s="259">
        <v>45256</v>
      </c>
      <c r="M3370" s="258" t="s">
        <v>20</v>
      </c>
    </row>
    <row r="3371" spans="1:13" x14ac:dyDescent="0.25">
      <c r="A3371" s="260" t="s">
        <v>245</v>
      </c>
      <c r="B3371" s="260" t="s">
        <v>246</v>
      </c>
      <c r="C3371" s="260" t="s">
        <v>247</v>
      </c>
      <c r="D3371" s="260" t="s">
        <v>2023</v>
      </c>
      <c r="E3371" s="260">
        <v>1</v>
      </c>
      <c r="F3371" s="260" t="s">
        <v>2019</v>
      </c>
      <c r="G3371" s="260" t="s">
        <v>33</v>
      </c>
      <c r="H3371" s="260">
        <v>2</v>
      </c>
      <c r="I3371" s="260" t="s">
        <v>17</v>
      </c>
      <c r="J3371" s="260" t="s">
        <v>17</v>
      </c>
      <c r="K3371" s="260" t="s">
        <v>6058</v>
      </c>
      <c r="L3371" s="261">
        <v>45256</v>
      </c>
      <c r="M3371" s="260" t="s">
        <v>20</v>
      </c>
    </row>
    <row r="3372" spans="1:13" x14ac:dyDescent="0.25">
      <c r="A3372" s="258" t="s">
        <v>245</v>
      </c>
      <c r="B3372" s="258" t="s">
        <v>246</v>
      </c>
      <c r="C3372" s="258" t="s">
        <v>247</v>
      </c>
      <c r="D3372" s="258" t="s">
        <v>2025</v>
      </c>
      <c r="E3372" s="258">
        <v>0</v>
      </c>
      <c r="F3372" s="258" t="s">
        <v>2019</v>
      </c>
      <c r="G3372" s="258" t="s">
        <v>33</v>
      </c>
      <c r="H3372" s="258">
        <v>2</v>
      </c>
      <c r="I3372" s="258" t="s">
        <v>17</v>
      </c>
      <c r="J3372" s="258" t="s">
        <v>17</v>
      </c>
      <c r="K3372" s="258" t="s">
        <v>6059</v>
      </c>
      <c r="L3372" s="259">
        <v>45256</v>
      </c>
      <c r="M3372" s="258" t="s">
        <v>20</v>
      </c>
    </row>
    <row r="3373" spans="1:13" x14ac:dyDescent="0.25">
      <c r="A3373" s="260" t="s">
        <v>245</v>
      </c>
      <c r="B3373" s="260" t="s">
        <v>246</v>
      </c>
      <c r="C3373" s="260" t="s">
        <v>247</v>
      </c>
      <c r="D3373" s="260" t="s">
        <v>2027</v>
      </c>
      <c r="E3373" s="260">
        <v>2</v>
      </c>
      <c r="F3373" s="260" t="s">
        <v>2019</v>
      </c>
      <c r="G3373" s="260" t="s">
        <v>33</v>
      </c>
      <c r="H3373" s="260">
        <v>2</v>
      </c>
      <c r="I3373" s="260" t="s">
        <v>17</v>
      </c>
      <c r="J3373" s="260" t="s">
        <v>17</v>
      </c>
      <c r="K3373" s="260" t="s">
        <v>6060</v>
      </c>
      <c r="L3373" s="261">
        <v>45256</v>
      </c>
      <c r="M3373" s="260" t="s">
        <v>20</v>
      </c>
    </row>
    <row r="3374" spans="1:13" x14ac:dyDescent="0.25">
      <c r="A3374" s="258" t="s">
        <v>245</v>
      </c>
      <c r="B3374" s="258" t="s">
        <v>246</v>
      </c>
      <c r="C3374" s="258" t="s">
        <v>247</v>
      </c>
      <c r="D3374" s="258" t="s">
        <v>2029</v>
      </c>
      <c r="E3374" s="258">
        <v>0</v>
      </c>
      <c r="F3374" s="258" t="s">
        <v>2019</v>
      </c>
      <c r="G3374" s="258" t="s">
        <v>33</v>
      </c>
      <c r="H3374" s="258">
        <v>2</v>
      </c>
      <c r="I3374" s="258" t="s">
        <v>17</v>
      </c>
      <c r="J3374" s="258" t="s">
        <v>17</v>
      </c>
      <c r="K3374" s="258" t="s">
        <v>6061</v>
      </c>
      <c r="L3374" s="259">
        <v>45256</v>
      </c>
      <c r="M3374" s="258" t="s">
        <v>20</v>
      </c>
    </row>
    <row r="3375" spans="1:13" x14ac:dyDescent="0.25">
      <c r="A3375" s="260" t="s">
        <v>245</v>
      </c>
      <c r="B3375" s="260" t="s">
        <v>246</v>
      </c>
      <c r="C3375" s="260" t="s">
        <v>247</v>
      </c>
      <c r="D3375" s="260" t="s">
        <v>2031</v>
      </c>
      <c r="E3375" s="260">
        <v>0</v>
      </c>
      <c r="F3375" s="260" t="s">
        <v>2019</v>
      </c>
      <c r="G3375" s="260" t="s">
        <v>33</v>
      </c>
      <c r="H3375" s="260">
        <v>2</v>
      </c>
      <c r="I3375" s="260" t="s">
        <v>17</v>
      </c>
      <c r="J3375" s="260" t="s">
        <v>17</v>
      </c>
      <c r="K3375" s="260" t="s">
        <v>6062</v>
      </c>
      <c r="L3375" s="261">
        <v>45256</v>
      </c>
      <c r="M3375" s="260" t="s">
        <v>20</v>
      </c>
    </row>
    <row r="3376" spans="1:13" x14ac:dyDescent="0.25">
      <c r="A3376" s="258" t="s">
        <v>245</v>
      </c>
      <c r="B3376" s="258" t="s">
        <v>246</v>
      </c>
      <c r="C3376" s="258" t="s">
        <v>247</v>
      </c>
      <c r="D3376" s="258" t="s">
        <v>2033</v>
      </c>
      <c r="E3376" s="258">
        <v>1</v>
      </c>
      <c r="F3376" s="258" t="s">
        <v>2019</v>
      </c>
      <c r="G3376" s="258" t="s">
        <v>33</v>
      </c>
      <c r="H3376" s="258">
        <v>2</v>
      </c>
      <c r="I3376" s="258" t="s">
        <v>17</v>
      </c>
      <c r="J3376" s="258" t="s">
        <v>17</v>
      </c>
      <c r="K3376" s="258" t="s">
        <v>6063</v>
      </c>
      <c r="L3376" s="259">
        <v>45256</v>
      </c>
      <c r="M3376" s="258" t="s">
        <v>20</v>
      </c>
    </row>
    <row r="3377" spans="1:13" x14ac:dyDescent="0.25">
      <c r="A3377" s="260" t="s">
        <v>245</v>
      </c>
      <c r="B3377" s="260" t="s">
        <v>246</v>
      </c>
      <c r="C3377" s="260" t="s">
        <v>247</v>
      </c>
      <c r="D3377" s="260" t="s">
        <v>2035</v>
      </c>
      <c r="E3377" s="260">
        <v>0</v>
      </c>
      <c r="F3377" s="260" t="s">
        <v>2019</v>
      </c>
      <c r="G3377" s="260" t="s">
        <v>33</v>
      </c>
      <c r="H3377" s="260">
        <v>2</v>
      </c>
      <c r="I3377" s="260" t="s">
        <v>17</v>
      </c>
      <c r="J3377" s="260" t="s">
        <v>17</v>
      </c>
      <c r="K3377" s="260" t="s">
        <v>6064</v>
      </c>
      <c r="L3377" s="261">
        <v>45256</v>
      </c>
      <c r="M3377" s="260" t="s">
        <v>20</v>
      </c>
    </row>
    <row r="3378" spans="1:13" x14ac:dyDescent="0.25">
      <c r="A3378" s="258" t="s">
        <v>267</v>
      </c>
      <c r="B3378" s="258" t="s">
        <v>268</v>
      </c>
      <c r="C3378" s="258" t="s">
        <v>269</v>
      </c>
      <c r="D3378" s="258" t="s">
        <v>769</v>
      </c>
      <c r="E3378" s="258">
        <v>6998654</v>
      </c>
      <c r="F3378" s="258" t="s">
        <v>6065</v>
      </c>
      <c r="G3378" s="258" t="s">
        <v>22</v>
      </c>
      <c r="H3378" s="258">
        <v>3</v>
      </c>
      <c r="I3378" s="258" t="s">
        <v>6066</v>
      </c>
      <c r="J3378" s="258" t="s">
        <v>6067</v>
      </c>
      <c r="K3378" s="258" t="s">
        <v>6068</v>
      </c>
      <c r="L3378" s="259">
        <v>45257</v>
      </c>
      <c r="M3378" s="258" t="s">
        <v>526</v>
      </c>
    </row>
    <row r="3379" spans="1:13" x14ac:dyDescent="0.25">
      <c r="A3379" s="260" t="s">
        <v>267</v>
      </c>
      <c r="B3379" s="260" t="s">
        <v>268</v>
      </c>
      <c r="C3379" s="260" t="s">
        <v>269</v>
      </c>
      <c r="D3379" s="260" t="s">
        <v>854</v>
      </c>
      <c r="E3379" s="260">
        <v>4348</v>
      </c>
      <c r="F3379" s="260" t="s">
        <v>6069</v>
      </c>
      <c r="G3379" s="260" t="s">
        <v>22</v>
      </c>
      <c r="H3379" s="260">
        <v>3</v>
      </c>
      <c r="I3379" s="260" t="s">
        <v>1079</v>
      </c>
      <c r="J3379" s="260" t="s">
        <v>6070</v>
      </c>
      <c r="K3379" s="260" t="s">
        <v>6071</v>
      </c>
      <c r="L3379" s="261">
        <v>45257</v>
      </c>
      <c r="M3379" s="260" t="s">
        <v>526</v>
      </c>
    </row>
    <row r="3380" spans="1:13" x14ac:dyDescent="0.25">
      <c r="A3380" s="258" t="s">
        <v>267</v>
      </c>
      <c r="B3380" s="258" t="s">
        <v>268</v>
      </c>
      <c r="C3380" s="258" t="s">
        <v>269</v>
      </c>
      <c r="D3380" s="258" t="s">
        <v>937</v>
      </c>
      <c r="E3380" s="258">
        <v>4348</v>
      </c>
      <c r="F3380" s="258" t="s">
        <v>6069</v>
      </c>
      <c r="G3380" s="258" t="s">
        <v>22</v>
      </c>
      <c r="H3380" s="258">
        <v>3</v>
      </c>
      <c r="I3380" s="258" t="s">
        <v>1079</v>
      </c>
      <c r="J3380" s="258" t="s">
        <v>6070</v>
      </c>
      <c r="K3380" s="258" t="s">
        <v>6072</v>
      </c>
      <c r="L3380" s="259">
        <v>45257</v>
      </c>
      <c r="M3380" s="258" t="s">
        <v>526</v>
      </c>
    </row>
    <row r="3381" spans="1:13" x14ac:dyDescent="0.25">
      <c r="A3381" s="260" t="s">
        <v>492</v>
      </c>
      <c r="B3381" s="260" t="s">
        <v>493</v>
      </c>
      <c r="C3381" s="260" t="s">
        <v>57</v>
      </c>
      <c r="D3381" s="260" t="s">
        <v>1297</v>
      </c>
      <c r="E3381" s="260">
        <v>33697000</v>
      </c>
      <c r="F3381" s="260" t="s">
        <v>6073</v>
      </c>
      <c r="G3381" s="260" t="s">
        <v>66</v>
      </c>
      <c r="H3381" s="260">
        <v>1</v>
      </c>
      <c r="I3381" s="260" t="s">
        <v>6074</v>
      </c>
      <c r="J3381" s="260" t="s">
        <v>6075</v>
      </c>
      <c r="K3381" s="260" t="s">
        <v>6076</v>
      </c>
      <c r="L3381" s="261">
        <v>45257</v>
      </c>
      <c r="M3381" s="260" t="s">
        <v>20</v>
      </c>
    </row>
    <row r="3382" spans="1:13" x14ac:dyDescent="0.25">
      <c r="A3382" s="258" t="s">
        <v>492</v>
      </c>
      <c r="B3382" s="258" t="s">
        <v>493</v>
      </c>
      <c r="C3382" s="258" t="s">
        <v>57</v>
      </c>
      <c r="D3382" s="258" t="s">
        <v>1006</v>
      </c>
      <c r="E3382" s="258">
        <v>6242538</v>
      </c>
      <c r="F3382" s="258" t="s">
        <v>6077</v>
      </c>
      <c r="G3382" s="258" t="s">
        <v>1219</v>
      </c>
      <c r="H3382" s="258">
        <v>2</v>
      </c>
      <c r="I3382" s="258" t="s">
        <v>6078</v>
      </c>
      <c r="J3382" s="258" t="s">
        <v>6079</v>
      </c>
      <c r="K3382" s="258" t="s">
        <v>6080</v>
      </c>
      <c r="L3382" s="259">
        <v>45257</v>
      </c>
      <c r="M3382" s="258" t="s">
        <v>20</v>
      </c>
    </row>
    <row r="3383" spans="1:13" x14ac:dyDescent="0.25">
      <c r="A3383" s="260" t="s">
        <v>492</v>
      </c>
      <c r="B3383" s="260" t="s">
        <v>493</v>
      </c>
      <c r="C3383" s="260" t="s">
        <v>57</v>
      </c>
      <c r="D3383" s="260" t="s">
        <v>932</v>
      </c>
      <c r="E3383" s="260">
        <v>281051</v>
      </c>
      <c r="F3383" s="260" t="s">
        <v>6081</v>
      </c>
      <c r="G3383" s="260" t="s">
        <v>1219</v>
      </c>
      <c r="H3383" s="260">
        <v>2</v>
      </c>
      <c r="I3383" s="260" t="s">
        <v>6082</v>
      </c>
      <c r="J3383" s="260" t="s">
        <v>6083</v>
      </c>
      <c r="K3383" s="260" t="s">
        <v>6084</v>
      </c>
      <c r="L3383" s="261">
        <v>45257</v>
      </c>
      <c r="M3383" s="260" t="s">
        <v>20</v>
      </c>
    </row>
    <row r="3384" spans="1:13" x14ac:dyDescent="0.25">
      <c r="A3384" s="258" t="s">
        <v>492</v>
      </c>
      <c r="B3384" s="258" t="s">
        <v>493</v>
      </c>
      <c r="C3384" s="258" t="s">
        <v>57</v>
      </c>
      <c r="D3384" s="258" t="s">
        <v>769</v>
      </c>
      <c r="E3384" s="258">
        <v>281051</v>
      </c>
      <c r="F3384" s="258" t="s">
        <v>6081</v>
      </c>
      <c r="G3384" s="258" t="s">
        <v>1219</v>
      </c>
      <c r="H3384" s="258">
        <v>2</v>
      </c>
      <c r="I3384" s="258" t="s">
        <v>6082</v>
      </c>
      <c r="J3384" s="258" t="s">
        <v>6085</v>
      </c>
      <c r="K3384" s="258" t="s">
        <v>6086</v>
      </c>
      <c r="L3384" s="259">
        <v>45257</v>
      </c>
      <c r="M3384" s="258" t="s">
        <v>20</v>
      </c>
    </row>
    <row r="3385" spans="1:13" x14ac:dyDescent="0.25">
      <c r="A3385" s="260" t="s">
        <v>492</v>
      </c>
      <c r="B3385" s="260" t="s">
        <v>493</v>
      </c>
      <c r="C3385" s="260" t="s">
        <v>57</v>
      </c>
      <c r="D3385" s="260" t="s">
        <v>937</v>
      </c>
      <c r="E3385" s="260">
        <v>1499</v>
      </c>
      <c r="F3385" s="260" t="s">
        <v>6087</v>
      </c>
      <c r="G3385" s="260" t="s">
        <v>1219</v>
      </c>
      <c r="H3385" s="260">
        <v>2</v>
      </c>
      <c r="I3385" s="260" t="s">
        <v>1079</v>
      </c>
      <c r="J3385" s="260" t="s">
        <v>6088</v>
      </c>
      <c r="K3385" s="260" t="s">
        <v>6089</v>
      </c>
      <c r="L3385" s="261">
        <v>45257</v>
      </c>
      <c r="M3385" s="260" t="s">
        <v>526</v>
      </c>
    </row>
    <row r="3386" spans="1:13" x14ac:dyDescent="0.25">
      <c r="A3386" s="258" t="s">
        <v>492</v>
      </c>
      <c r="B3386" s="258" t="s">
        <v>493</v>
      </c>
      <c r="C3386" s="258" t="s">
        <v>57</v>
      </c>
      <c r="D3386" s="258" t="s">
        <v>544</v>
      </c>
      <c r="E3386" s="258">
        <v>281051</v>
      </c>
      <c r="F3386" s="258" t="s">
        <v>6081</v>
      </c>
      <c r="G3386" s="258" t="s">
        <v>1219</v>
      </c>
      <c r="H3386" s="258">
        <v>2</v>
      </c>
      <c r="I3386" s="258" t="s">
        <v>6082</v>
      </c>
      <c r="J3386" s="258" t="s">
        <v>6090</v>
      </c>
      <c r="K3386" s="258" t="s">
        <v>6091</v>
      </c>
      <c r="L3386" s="259">
        <v>45257</v>
      </c>
      <c r="M3386" s="258" t="s">
        <v>20</v>
      </c>
    </row>
    <row r="3387" spans="1:13" x14ac:dyDescent="0.25">
      <c r="A3387" s="260" t="s">
        <v>492</v>
      </c>
      <c r="B3387" s="260" t="s">
        <v>493</v>
      </c>
      <c r="C3387" s="260" t="s">
        <v>57</v>
      </c>
      <c r="D3387" s="260" t="s">
        <v>1193</v>
      </c>
      <c r="E3387" s="260">
        <v>5961487</v>
      </c>
      <c r="F3387" s="260" t="s">
        <v>6092</v>
      </c>
      <c r="G3387" s="260" t="s">
        <v>1219</v>
      </c>
      <c r="H3387" s="260">
        <v>2</v>
      </c>
      <c r="I3387" s="260" t="s">
        <v>6093</v>
      </c>
      <c r="J3387" s="260" t="s">
        <v>6094</v>
      </c>
      <c r="K3387" s="260" t="s">
        <v>6095</v>
      </c>
      <c r="L3387" s="261">
        <v>45257</v>
      </c>
      <c r="M3387" s="260" t="s">
        <v>20</v>
      </c>
    </row>
    <row r="3388" spans="1:13" x14ac:dyDescent="0.25">
      <c r="A3388" s="258" t="s">
        <v>492</v>
      </c>
      <c r="B3388" s="258" t="s">
        <v>493</v>
      </c>
      <c r="C3388" s="258" t="s">
        <v>57</v>
      </c>
      <c r="D3388" s="258" t="s">
        <v>569</v>
      </c>
      <c r="E3388" s="258">
        <v>0</v>
      </c>
      <c r="F3388" s="258" t="s">
        <v>6092</v>
      </c>
      <c r="G3388" s="258" t="s">
        <v>1219</v>
      </c>
      <c r="H3388" s="258">
        <v>2</v>
      </c>
      <c r="I3388" s="258" t="s">
        <v>6093</v>
      </c>
      <c r="J3388" s="258" t="s">
        <v>6096</v>
      </c>
      <c r="K3388" s="258" t="s">
        <v>6097</v>
      </c>
      <c r="L3388" s="259">
        <v>45257</v>
      </c>
      <c r="M3388" s="258" t="s">
        <v>20</v>
      </c>
    </row>
    <row r="3389" spans="1:13" x14ac:dyDescent="0.25">
      <c r="A3389" s="260" t="s">
        <v>492</v>
      </c>
      <c r="B3389" s="260" t="s">
        <v>493</v>
      </c>
      <c r="C3389" s="260" t="s">
        <v>57</v>
      </c>
      <c r="D3389" s="260" t="s">
        <v>562</v>
      </c>
      <c r="E3389" s="260">
        <v>143336</v>
      </c>
      <c r="F3389" s="260" t="s">
        <v>6092</v>
      </c>
      <c r="G3389" s="260" t="s">
        <v>1219</v>
      </c>
      <c r="H3389" s="260">
        <v>2</v>
      </c>
      <c r="I3389" s="260" t="s">
        <v>6093</v>
      </c>
      <c r="J3389" s="260" t="s">
        <v>6090</v>
      </c>
      <c r="K3389" s="260" t="s">
        <v>6098</v>
      </c>
      <c r="L3389" s="261">
        <v>45257</v>
      </c>
      <c r="M3389" s="260" t="s">
        <v>20</v>
      </c>
    </row>
    <row r="3390" spans="1:13" x14ac:dyDescent="0.25">
      <c r="A3390" s="258" t="s">
        <v>492</v>
      </c>
      <c r="B3390" s="258" t="s">
        <v>493</v>
      </c>
      <c r="C3390" s="258" t="s">
        <v>57</v>
      </c>
      <c r="D3390" s="258" t="s">
        <v>567</v>
      </c>
      <c r="E3390" s="258">
        <v>84315</v>
      </c>
      <c r="F3390" s="258" t="s">
        <v>6092</v>
      </c>
      <c r="G3390" s="258" t="s">
        <v>1219</v>
      </c>
      <c r="H3390" s="258">
        <v>2</v>
      </c>
      <c r="I3390" s="258" t="s">
        <v>6093</v>
      </c>
      <c r="J3390" s="258" t="s">
        <v>6090</v>
      </c>
      <c r="K3390" s="258" t="s">
        <v>6099</v>
      </c>
      <c r="L3390" s="259">
        <v>45257</v>
      </c>
      <c r="M3390" s="258" t="s">
        <v>20</v>
      </c>
    </row>
    <row r="3391" spans="1:13" x14ac:dyDescent="0.25">
      <c r="A3391" s="260" t="s">
        <v>492</v>
      </c>
      <c r="B3391" s="260" t="s">
        <v>493</v>
      </c>
      <c r="C3391" s="260" t="s">
        <v>57</v>
      </c>
      <c r="D3391" s="260" t="s">
        <v>558</v>
      </c>
      <c r="E3391" s="260">
        <v>53400</v>
      </c>
      <c r="F3391" s="260" t="s">
        <v>6092</v>
      </c>
      <c r="G3391" s="260" t="s">
        <v>1219</v>
      </c>
      <c r="H3391" s="260">
        <v>2</v>
      </c>
      <c r="I3391" s="260" t="s">
        <v>6093</v>
      </c>
      <c r="J3391" s="260" t="s">
        <v>6090</v>
      </c>
      <c r="K3391" s="260" t="s">
        <v>6100</v>
      </c>
      <c r="L3391" s="261">
        <v>45257</v>
      </c>
      <c r="M3391" s="260" t="s">
        <v>20</v>
      </c>
    </row>
    <row r="3392" spans="1:13" x14ac:dyDescent="0.25">
      <c r="A3392" s="258" t="s">
        <v>55</v>
      </c>
      <c r="B3392" s="258" t="s">
        <v>56</v>
      </c>
      <c r="C3392" s="258" t="s">
        <v>57</v>
      </c>
      <c r="D3392" s="258" t="s">
        <v>1297</v>
      </c>
      <c r="E3392" s="258">
        <v>33697000</v>
      </c>
      <c r="F3392" s="258" t="s">
        <v>6101</v>
      </c>
      <c r="G3392" s="258" t="s">
        <v>66</v>
      </c>
      <c r="H3392" s="258">
        <v>1</v>
      </c>
      <c r="I3392" s="258" t="s">
        <v>6074</v>
      </c>
      <c r="J3392" s="258" t="s">
        <v>6075</v>
      </c>
      <c r="K3392" s="258" t="s">
        <v>6102</v>
      </c>
      <c r="L3392" s="259">
        <v>45257</v>
      </c>
      <c r="M3392" s="258" t="s">
        <v>20</v>
      </c>
    </row>
    <row r="3393" spans="1:13" x14ac:dyDescent="0.25">
      <c r="A3393" s="260" t="s">
        <v>55</v>
      </c>
      <c r="B3393" s="260" t="s">
        <v>56</v>
      </c>
      <c r="C3393" s="260" t="s">
        <v>57</v>
      </c>
      <c r="D3393" s="260" t="s">
        <v>1006</v>
      </c>
      <c r="E3393" s="260">
        <v>32900000</v>
      </c>
      <c r="F3393" s="260" t="s">
        <v>6103</v>
      </c>
      <c r="G3393" s="260" t="s">
        <v>66</v>
      </c>
      <c r="H3393" s="260">
        <v>1</v>
      </c>
      <c r="I3393" s="260" t="s">
        <v>6104</v>
      </c>
      <c r="J3393" s="260" t="s">
        <v>6105</v>
      </c>
      <c r="K3393" s="260" t="s">
        <v>6106</v>
      </c>
      <c r="L3393" s="261">
        <v>45257</v>
      </c>
      <c r="M3393" s="260" t="s">
        <v>20</v>
      </c>
    </row>
    <row r="3394" spans="1:13" x14ac:dyDescent="0.25">
      <c r="A3394" s="258" t="s">
        <v>55</v>
      </c>
      <c r="B3394" s="258" t="s">
        <v>56</v>
      </c>
      <c r="C3394" s="258" t="s">
        <v>57</v>
      </c>
      <c r="D3394" s="258" t="s">
        <v>932</v>
      </c>
      <c r="E3394" s="258">
        <v>27900000</v>
      </c>
      <c r="F3394" s="258" t="s">
        <v>6103</v>
      </c>
      <c r="G3394" s="258" t="s">
        <v>66</v>
      </c>
      <c r="H3394" s="258">
        <v>1</v>
      </c>
      <c r="I3394" s="258" t="s">
        <v>6104</v>
      </c>
      <c r="J3394" s="258" t="s">
        <v>6107</v>
      </c>
      <c r="K3394" s="258" t="s">
        <v>6108</v>
      </c>
      <c r="L3394" s="259">
        <v>45257</v>
      </c>
      <c r="M3394" s="258" t="s">
        <v>20</v>
      </c>
    </row>
    <row r="3395" spans="1:13" x14ac:dyDescent="0.25">
      <c r="A3395" s="260" t="s">
        <v>55</v>
      </c>
      <c r="B3395" s="260" t="s">
        <v>56</v>
      </c>
      <c r="C3395" s="260" t="s">
        <v>57</v>
      </c>
      <c r="D3395" s="260" t="s">
        <v>769</v>
      </c>
      <c r="E3395" s="260">
        <v>6107077</v>
      </c>
      <c r="F3395" s="260" t="s">
        <v>6109</v>
      </c>
      <c r="G3395" s="260" t="s">
        <v>1219</v>
      </c>
      <c r="H3395" s="260">
        <v>2</v>
      </c>
      <c r="I3395" s="260" t="s">
        <v>6110</v>
      </c>
      <c r="J3395" s="260" t="s">
        <v>6111</v>
      </c>
      <c r="K3395" s="260" t="s">
        <v>6112</v>
      </c>
      <c r="L3395" s="261">
        <v>45257</v>
      </c>
      <c r="M3395" s="260" t="s">
        <v>526</v>
      </c>
    </row>
    <row r="3396" spans="1:13" x14ac:dyDescent="0.25">
      <c r="A3396" s="258" t="s">
        <v>55</v>
      </c>
      <c r="B3396" s="258" t="s">
        <v>56</v>
      </c>
      <c r="C3396" s="258" t="s">
        <v>57</v>
      </c>
      <c r="D3396" s="258" t="s">
        <v>854</v>
      </c>
      <c r="E3396" s="258">
        <v>1499</v>
      </c>
      <c r="F3396" s="258" t="s">
        <v>6087</v>
      </c>
      <c r="G3396" s="258" t="s">
        <v>1219</v>
      </c>
      <c r="H3396" s="258">
        <v>2</v>
      </c>
      <c r="I3396" s="258" t="s">
        <v>1079</v>
      </c>
      <c r="J3396" s="258" t="s">
        <v>6113</v>
      </c>
      <c r="K3396" s="258" t="s">
        <v>6114</v>
      </c>
      <c r="L3396" s="259">
        <v>45257</v>
      </c>
      <c r="M3396" s="258" t="s">
        <v>526</v>
      </c>
    </row>
    <row r="3397" spans="1:13" x14ac:dyDescent="0.25">
      <c r="A3397" s="260" t="s">
        <v>55</v>
      </c>
      <c r="B3397" s="260" t="s">
        <v>56</v>
      </c>
      <c r="C3397" s="260" t="s">
        <v>57</v>
      </c>
      <c r="D3397" s="260" t="s">
        <v>937</v>
      </c>
      <c r="E3397" s="260">
        <v>1499</v>
      </c>
      <c r="F3397" s="260" t="s">
        <v>6087</v>
      </c>
      <c r="G3397" s="260" t="s">
        <v>1219</v>
      </c>
      <c r="H3397" s="260">
        <v>2</v>
      </c>
      <c r="I3397" s="260" t="s">
        <v>1079</v>
      </c>
      <c r="J3397" s="260" t="s">
        <v>6115</v>
      </c>
      <c r="K3397" s="260" t="s">
        <v>6116</v>
      </c>
      <c r="L3397" s="261">
        <v>45257</v>
      </c>
      <c r="M3397" s="260" t="s">
        <v>526</v>
      </c>
    </row>
    <row r="3398" spans="1:13" x14ac:dyDescent="0.25">
      <c r="A3398" s="258" t="s">
        <v>55</v>
      </c>
      <c r="B3398" s="258" t="s">
        <v>56</v>
      </c>
      <c r="C3398" s="258" t="s">
        <v>57</v>
      </c>
      <c r="D3398" s="258" t="s">
        <v>544</v>
      </c>
      <c r="E3398" s="258">
        <v>21600000</v>
      </c>
      <c r="F3398" s="258" t="s">
        <v>6117</v>
      </c>
      <c r="G3398" s="258" t="s">
        <v>66</v>
      </c>
      <c r="H3398" s="258">
        <v>1</v>
      </c>
      <c r="I3398" s="258" t="s">
        <v>6104</v>
      </c>
      <c r="J3398" s="258" t="s">
        <v>6118</v>
      </c>
      <c r="K3398" s="258" t="s">
        <v>6119</v>
      </c>
      <c r="L3398" s="259">
        <v>45257</v>
      </c>
      <c r="M3398" s="258" t="s">
        <v>20</v>
      </c>
    </row>
    <row r="3399" spans="1:13" x14ac:dyDescent="0.25">
      <c r="A3399" s="260" t="s">
        <v>55</v>
      </c>
      <c r="B3399" s="260" t="s">
        <v>56</v>
      </c>
      <c r="C3399" s="260" t="s">
        <v>57</v>
      </c>
      <c r="D3399" s="260" t="s">
        <v>1193</v>
      </c>
      <c r="E3399" s="260">
        <v>5000000</v>
      </c>
      <c r="F3399" s="260" t="s">
        <v>6117</v>
      </c>
      <c r="G3399" s="260" t="s">
        <v>66</v>
      </c>
      <c r="H3399" s="260">
        <v>1</v>
      </c>
      <c r="I3399" s="260" t="s">
        <v>6104</v>
      </c>
      <c r="J3399" s="260" t="s">
        <v>6120</v>
      </c>
      <c r="K3399" s="260" t="s">
        <v>6121</v>
      </c>
      <c r="L3399" s="261">
        <v>45257</v>
      </c>
      <c r="M3399" s="260" t="s">
        <v>20</v>
      </c>
    </row>
    <row r="3400" spans="1:13" x14ac:dyDescent="0.25">
      <c r="A3400" s="258" t="s">
        <v>55</v>
      </c>
      <c r="B3400" s="258" t="s">
        <v>56</v>
      </c>
      <c r="C3400" s="258" t="s">
        <v>57</v>
      </c>
      <c r="D3400" s="258" t="s">
        <v>569</v>
      </c>
      <c r="E3400" s="258">
        <v>6300000</v>
      </c>
      <c r="F3400" s="258" t="s">
        <v>6117</v>
      </c>
      <c r="G3400" s="258" t="s">
        <v>66</v>
      </c>
      <c r="H3400" s="258">
        <v>1</v>
      </c>
      <c r="I3400" s="258" t="s">
        <v>6104</v>
      </c>
      <c r="J3400" s="258" t="s">
        <v>6122</v>
      </c>
      <c r="K3400" s="258" t="s">
        <v>6123</v>
      </c>
      <c r="L3400" s="259">
        <v>45257</v>
      </c>
      <c r="M3400" s="258" t="s">
        <v>20</v>
      </c>
    </row>
    <row r="3401" spans="1:13" x14ac:dyDescent="0.25">
      <c r="A3401" s="260" t="s">
        <v>55</v>
      </c>
      <c r="B3401" s="260" t="s">
        <v>56</v>
      </c>
      <c r="C3401" s="260" t="s">
        <v>57</v>
      </c>
      <c r="D3401" s="260" t="s">
        <v>562</v>
      </c>
      <c r="E3401" s="260">
        <v>8200000</v>
      </c>
      <c r="F3401" s="260" t="s">
        <v>6117</v>
      </c>
      <c r="G3401" s="260" t="s">
        <v>66</v>
      </c>
      <c r="H3401" s="260">
        <v>1</v>
      </c>
      <c r="I3401" s="260" t="s">
        <v>6104</v>
      </c>
      <c r="J3401" s="260" t="s">
        <v>6124</v>
      </c>
      <c r="K3401" s="260" t="s">
        <v>6125</v>
      </c>
      <c r="L3401" s="261">
        <v>45257</v>
      </c>
      <c r="M3401" s="260" t="s">
        <v>20</v>
      </c>
    </row>
    <row r="3402" spans="1:13" x14ac:dyDescent="0.25">
      <c r="A3402" s="258" t="s">
        <v>55</v>
      </c>
      <c r="B3402" s="258" t="s">
        <v>56</v>
      </c>
      <c r="C3402" s="258" t="s">
        <v>57</v>
      </c>
      <c r="D3402" s="258" t="s">
        <v>567</v>
      </c>
      <c r="E3402" s="258">
        <v>7300000</v>
      </c>
      <c r="F3402" s="258" t="s">
        <v>6117</v>
      </c>
      <c r="G3402" s="258" t="s">
        <v>66</v>
      </c>
      <c r="H3402" s="258">
        <v>1</v>
      </c>
      <c r="I3402" s="258" t="s">
        <v>6104</v>
      </c>
      <c r="J3402" s="258" t="s">
        <v>6126</v>
      </c>
      <c r="K3402" s="258" t="s">
        <v>6127</v>
      </c>
      <c r="L3402" s="259">
        <v>45257</v>
      </c>
      <c r="M3402" s="258" t="s">
        <v>20</v>
      </c>
    </row>
    <row r="3403" spans="1:13" x14ac:dyDescent="0.25">
      <c r="A3403" s="260" t="s">
        <v>55</v>
      </c>
      <c r="B3403" s="260" t="s">
        <v>56</v>
      </c>
      <c r="C3403" s="260" t="s">
        <v>57</v>
      </c>
      <c r="D3403" s="260" t="s">
        <v>558</v>
      </c>
      <c r="E3403" s="260">
        <v>6100000</v>
      </c>
      <c r="F3403" s="260" t="s">
        <v>6117</v>
      </c>
      <c r="G3403" s="260" t="s">
        <v>66</v>
      </c>
      <c r="H3403" s="260">
        <v>1</v>
      </c>
      <c r="I3403" s="260" t="s">
        <v>6104</v>
      </c>
      <c r="J3403" s="260" t="s">
        <v>6128</v>
      </c>
      <c r="K3403" s="260" t="s">
        <v>6129</v>
      </c>
      <c r="L3403" s="261">
        <v>45257</v>
      </c>
      <c r="M3403" s="260" t="s">
        <v>20</v>
      </c>
    </row>
    <row r="3404" spans="1:13" x14ac:dyDescent="0.25">
      <c r="A3404" s="258" t="s">
        <v>941</v>
      </c>
      <c r="B3404" s="258" t="s">
        <v>942</v>
      </c>
      <c r="C3404" s="258" t="s">
        <v>943</v>
      </c>
      <c r="D3404" s="258" t="s">
        <v>2018</v>
      </c>
      <c r="E3404" s="258">
        <v>0</v>
      </c>
      <c r="F3404" s="258" t="s">
        <v>2019</v>
      </c>
      <c r="G3404" s="258" t="s">
        <v>33</v>
      </c>
      <c r="H3404" s="258">
        <v>2</v>
      </c>
      <c r="I3404" s="258" t="s">
        <v>17</v>
      </c>
      <c r="J3404" s="258" t="s">
        <v>17</v>
      </c>
      <c r="K3404" s="258" t="s">
        <v>6130</v>
      </c>
      <c r="L3404" s="259">
        <v>45257</v>
      </c>
      <c r="M3404" s="258" t="s">
        <v>20</v>
      </c>
    </row>
    <row r="3405" spans="1:13" x14ac:dyDescent="0.25">
      <c r="A3405" s="260" t="s">
        <v>941</v>
      </c>
      <c r="B3405" s="260" t="s">
        <v>942</v>
      </c>
      <c r="C3405" s="260" t="s">
        <v>943</v>
      </c>
      <c r="D3405" s="260" t="s">
        <v>2021</v>
      </c>
      <c r="E3405" s="260">
        <v>0</v>
      </c>
      <c r="F3405" s="260" t="s">
        <v>2019</v>
      </c>
      <c r="G3405" s="260" t="s">
        <v>33</v>
      </c>
      <c r="H3405" s="260">
        <v>2</v>
      </c>
      <c r="I3405" s="260" t="s">
        <v>17</v>
      </c>
      <c r="J3405" s="260" t="s">
        <v>17</v>
      </c>
      <c r="K3405" s="260" t="s">
        <v>6131</v>
      </c>
      <c r="L3405" s="261">
        <v>45257</v>
      </c>
      <c r="M3405" s="260" t="s">
        <v>20</v>
      </c>
    </row>
    <row r="3406" spans="1:13" x14ac:dyDescent="0.25">
      <c r="A3406" s="258" t="s">
        <v>941</v>
      </c>
      <c r="B3406" s="258" t="s">
        <v>942</v>
      </c>
      <c r="C3406" s="258" t="s">
        <v>943</v>
      </c>
      <c r="D3406" s="258" t="s">
        <v>2023</v>
      </c>
      <c r="E3406" s="258">
        <v>1</v>
      </c>
      <c r="F3406" s="258" t="s">
        <v>2019</v>
      </c>
      <c r="G3406" s="258" t="s">
        <v>33</v>
      </c>
      <c r="H3406" s="258">
        <v>2</v>
      </c>
      <c r="I3406" s="258" t="s">
        <v>17</v>
      </c>
      <c r="J3406" s="258" t="s">
        <v>17</v>
      </c>
      <c r="K3406" s="258" t="s">
        <v>6132</v>
      </c>
      <c r="L3406" s="259">
        <v>45257</v>
      </c>
      <c r="M3406" s="258" t="s">
        <v>20</v>
      </c>
    </row>
    <row r="3407" spans="1:13" x14ac:dyDescent="0.25">
      <c r="A3407" s="260" t="s">
        <v>941</v>
      </c>
      <c r="B3407" s="260" t="s">
        <v>942</v>
      </c>
      <c r="C3407" s="260" t="s">
        <v>943</v>
      </c>
      <c r="D3407" s="260" t="s">
        <v>2025</v>
      </c>
      <c r="E3407" s="260">
        <v>0</v>
      </c>
      <c r="F3407" s="260" t="s">
        <v>2019</v>
      </c>
      <c r="G3407" s="260" t="s">
        <v>33</v>
      </c>
      <c r="H3407" s="260">
        <v>2</v>
      </c>
      <c r="I3407" s="260" t="s">
        <v>17</v>
      </c>
      <c r="J3407" s="260" t="s">
        <v>17</v>
      </c>
      <c r="K3407" s="260" t="s">
        <v>6133</v>
      </c>
      <c r="L3407" s="261">
        <v>45257</v>
      </c>
      <c r="M3407" s="260" t="s">
        <v>20</v>
      </c>
    </row>
    <row r="3408" spans="1:13" x14ac:dyDescent="0.25">
      <c r="A3408" s="258" t="s">
        <v>941</v>
      </c>
      <c r="B3408" s="258" t="s">
        <v>942</v>
      </c>
      <c r="C3408" s="258" t="s">
        <v>943</v>
      </c>
      <c r="D3408" s="258" t="s">
        <v>2027</v>
      </c>
      <c r="E3408" s="258">
        <v>0</v>
      </c>
      <c r="F3408" s="258" t="s">
        <v>2019</v>
      </c>
      <c r="G3408" s="258" t="s">
        <v>33</v>
      </c>
      <c r="H3408" s="258">
        <v>2</v>
      </c>
      <c r="I3408" s="258" t="s">
        <v>17</v>
      </c>
      <c r="J3408" s="258" t="s">
        <v>17</v>
      </c>
      <c r="K3408" s="258" t="s">
        <v>6134</v>
      </c>
      <c r="L3408" s="259">
        <v>45257</v>
      </c>
      <c r="M3408" s="258" t="s">
        <v>20</v>
      </c>
    </row>
    <row r="3409" spans="1:13" x14ac:dyDescent="0.25">
      <c r="A3409" s="260" t="s">
        <v>941</v>
      </c>
      <c r="B3409" s="260" t="s">
        <v>942</v>
      </c>
      <c r="C3409" s="260" t="s">
        <v>943</v>
      </c>
      <c r="D3409" s="260" t="s">
        <v>2029</v>
      </c>
      <c r="E3409" s="260">
        <v>3</v>
      </c>
      <c r="F3409" s="260" t="s">
        <v>2019</v>
      </c>
      <c r="G3409" s="260" t="s">
        <v>33</v>
      </c>
      <c r="H3409" s="260">
        <v>2</v>
      </c>
      <c r="I3409" s="260" t="s">
        <v>17</v>
      </c>
      <c r="J3409" s="260" t="s">
        <v>17</v>
      </c>
      <c r="K3409" s="260" t="s">
        <v>6135</v>
      </c>
      <c r="L3409" s="261">
        <v>45257</v>
      </c>
      <c r="M3409" s="260" t="s">
        <v>20</v>
      </c>
    </row>
    <row r="3410" spans="1:13" x14ac:dyDescent="0.25">
      <c r="A3410" s="258" t="s">
        <v>941</v>
      </c>
      <c r="B3410" s="258" t="s">
        <v>942</v>
      </c>
      <c r="C3410" s="258" t="s">
        <v>943</v>
      </c>
      <c r="D3410" s="258" t="s">
        <v>2031</v>
      </c>
      <c r="E3410" s="258">
        <v>1</v>
      </c>
      <c r="F3410" s="258" t="s">
        <v>2019</v>
      </c>
      <c r="G3410" s="258" t="s">
        <v>33</v>
      </c>
      <c r="H3410" s="258">
        <v>2</v>
      </c>
      <c r="I3410" s="258" t="s">
        <v>17</v>
      </c>
      <c r="J3410" s="258" t="s">
        <v>17</v>
      </c>
      <c r="K3410" s="258" t="s">
        <v>6136</v>
      </c>
      <c r="L3410" s="259">
        <v>45257</v>
      </c>
      <c r="M3410" s="258" t="s">
        <v>20</v>
      </c>
    </row>
    <row r="3411" spans="1:13" x14ac:dyDescent="0.25">
      <c r="A3411" s="260" t="s">
        <v>941</v>
      </c>
      <c r="B3411" s="260" t="s">
        <v>942</v>
      </c>
      <c r="C3411" s="260" t="s">
        <v>943</v>
      </c>
      <c r="D3411" s="260" t="s">
        <v>2033</v>
      </c>
      <c r="E3411" s="260">
        <v>0</v>
      </c>
      <c r="F3411" s="260" t="s">
        <v>2019</v>
      </c>
      <c r="G3411" s="260" t="s">
        <v>33</v>
      </c>
      <c r="H3411" s="260">
        <v>2</v>
      </c>
      <c r="I3411" s="260" t="s">
        <v>17</v>
      </c>
      <c r="J3411" s="260" t="s">
        <v>17</v>
      </c>
      <c r="K3411" s="260" t="s">
        <v>6137</v>
      </c>
      <c r="L3411" s="261">
        <v>45257</v>
      </c>
      <c r="M3411" s="260" t="s">
        <v>20</v>
      </c>
    </row>
    <row r="3412" spans="1:13" x14ac:dyDescent="0.25">
      <c r="A3412" s="258" t="s">
        <v>941</v>
      </c>
      <c r="B3412" s="258" t="s">
        <v>942</v>
      </c>
      <c r="C3412" s="258" t="s">
        <v>943</v>
      </c>
      <c r="D3412" s="258" t="s">
        <v>2035</v>
      </c>
      <c r="E3412" s="258">
        <v>0</v>
      </c>
      <c r="F3412" s="258" t="s">
        <v>2019</v>
      </c>
      <c r="G3412" s="258" t="s">
        <v>33</v>
      </c>
      <c r="H3412" s="258">
        <v>2</v>
      </c>
      <c r="I3412" s="258" t="s">
        <v>17</v>
      </c>
      <c r="J3412" s="258" t="s">
        <v>17</v>
      </c>
      <c r="K3412" s="258" t="s">
        <v>6138</v>
      </c>
      <c r="L3412" s="259">
        <v>45257</v>
      </c>
      <c r="M3412" s="258" t="s">
        <v>20</v>
      </c>
    </row>
    <row r="3413" spans="1:13" x14ac:dyDescent="0.25">
      <c r="A3413" s="260" t="s">
        <v>950</v>
      </c>
      <c r="B3413" s="260" t="s">
        <v>951</v>
      </c>
      <c r="C3413" s="260" t="s">
        <v>952</v>
      </c>
      <c r="D3413" s="260" t="s">
        <v>2018</v>
      </c>
      <c r="E3413" s="260">
        <v>3</v>
      </c>
      <c r="F3413" s="260" t="s">
        <v>2019</v>
      </c>
      <c r="G3413" s="260" t="s">
        <v>33</v>
      </c>
      <c r="H3413" s="260">
        <v>2</v>
      </c>
      <c r="I3413" s="260" t="s">
        <v>17</v>
      </c>
      <c r="J3413" s="260" t="s">
        <v>17</v>
      </c>
      <c r="K3413" s="260" t="s">
        <v>6139</v>
      </c>
      <c r="L3413" s="261">
        <v>45257</v>
      </c>
      <c r="M3413" s="260" t="s">
        <v>20</v>
      </c>
    </row>
    <row r="3414" spans="1:13" x14ac:dyDescent="0.25">
      <c r="A3414" s="258" t="s">
        <v>950</v>
      </c>
      <c r="B3414" s="258" t="s">
        <v>951</v>
      </c>
      <c r="C3414" s="258" t="s">
        <v>952</v>
      </c>
      <c r="D3414" s="258" t="s">
        <v>2021</v>
      </c>
      <c r="E3414" s="258">
        <v>2</v>
      </c>
      <c r="F3414" s="258" t="s">
        <v>2019</v>
      </c>
      <c r="G3414" s="258" t="s">
        <v>33</v>
      </c>
      <c r="H3414" s="258">
        <v>2</v>
      </c>
      <c r="I3414" s="258" t="s">
        <v>17</v>
      </c>
      <c r="J3414" s="258" t="s">
        <v>17</v>
      </c>
      <c r="K3414" s="258" t="s">
        <v>6140</v>
      </c>
      <c r="L3414" s="259">
        <v>45257</v>
      </c>
      <c r="M3414" s="258" t="s">
        <v>20</v>
      </c>
    </row>
    <row r="3415" spans="1:13" x14ac:dyDescent="0.25">
      <c r="A3415" s="260" t="s">
        <v>950</v>
      </c>
      <c r="B3415" s="260" t="s">
        <v>951</v>
      </c>
      <c r="C3415" s="260" t="s">
        <v>952</v>
      </c>
      <c r="D3415" s="260" t="s">
        <v>2023</v>
      </c>
      <c r="E3415" s="260">
        <v>2</v>
      </c>
      <c r="F3415" s="260" t="s">
        <v>2019</v>
      </c>
      <c r="G3415" s="260" t="s">
        <v>33</v>
      </c>
      <c r="H3415" s="260">
        <v>2</v>
      </c>
      <c r="I3415" s="260" t="s">
        <v>17</v>
      </c>
      <c r="J3415" s="260" t="s">
        <v>17</v>
      </c>
      <c r="K3415" s="260" t="s">
        <v>6141</v>
      </c>
      <c r="L3415" s="261">
        <v>45257</v>
      </c>
      <c r="M3415" s="260" t="s">
        <v>20</v>
      </c>
    </row>
    <row r="3416" spans="1:13" x14ac:dyDescent="0.25">
      <c r="A3416" s="258" t="s">
        <v>950</v>
      </c>
      <c r="B3416" s="258" t="s">
        <v>951</v>
      </c>
      <c r="C3416" s="258" t="s">
        <v>952</v>
      </c>
      <c r="D3416" s="258" t="s">
        <v>2025</v>
      </c>
      <c r="E3416" s="258">
        <v>1</v>
      </c>
      <c r="F3416" s="258" t="s">
        <v>2019</v>
      </c>
      <c r="G3416" s="258" t="s">
        <v>33</v>
      </c>
      <c r="H3416" s="258">
        <v>2</v>
      </c>
      <c r="I3416" s="258" t="s">
        <v>17</v>
      </c>
      <c r="J3416" s="258" t="s">
        <v>17</v>
      </c>
      <c r="K3416" s="258" t="s">
        <v>6142</v>
      </c>
      <c r="L3416" s="259">
        <v>45257</v>
      </c>
      <c r="M3416" s="258" t="s">
        <v>20</v>
      </c>
    </row>
    <row r="3417" spans="1:13" x14ac:dyDescent="0.25">
      <c r="A3417" s="260" t="s">
        <v>950</v>
      </c>
      <c r="B3417" s="260" t="s">
        <v>951</v>
      </c>
      <c r="C3417" s="260" t="s">
        <v>952</v>
      </c>
      <c r="D3417" s="260" t="s">
        <v>2027</v>
      </c>
      <c r="E3417" s="260">
        <v>2</v>
      </c>
      <c r="F3417" s="260" t="s">
        <v>2019</v>
      </c>
      <c r="G3417" s="260" t="s">
        <v>33</v>
      </c>
      <c r="H3417" s="260">
        <v>2</v>
      </c>
      <c r="I3417" s="260" t="s">
        <v>17</v>
      </c>
      <c r="J3417" s="260" t="s">
        <v>17</v>
      </c>
      <c r="K3417" s="260" t="s">
        <v>6143</v>
      </c>
      <c r="L3417" s="261">
        <v>45257</v>
      </c>
      <c r="M3417" s="260" t="s">
        <v>20</v>
      </c>
    </row>
    <row r="3418" spans="1:13" x14ac:dyDescent="0.25">
      <c r="A3418" s="258" t="s">
        <v>950</v>
      </c>
      <c r="B3418" s="258" t="s">
        <v>951</v>
      </c>
      <c r="C3418" s="258" t="s">
        <v>952</v>
      </c>
      <c r="D3418" s="258" t="s">
        <v>2029</v>
      </c>
      <c r="E3418" s="258">
        <v>3</v>
      </c>
      <c r="F3418" s="258" t="s">
        <v>2019</v>
      </c>
      <c r="G3418" s="258" t="s">
        <v>33</v>
      </c>
      <c r="H3418" s="258">
        <v>2</v>
      </c>
      <c r="I3418" s="258" t="s">
        <v>17</v>
      </c>
      <c r="J3418" s="258" t="s">
        <v>17</v>
      </c>
      <c r="K3418" s="258" t="s">
        <v>6144</v>
      </c>
      <c r="L3418" s="259">
        <v>45257</v>
      </c>
      <c r="M3418" s="258" t="s">
        <v>20</v>
      </c>
    </row>
    <row r="3419" spans="1:13" x14ac:dyDescent="0.25">
      <c r="A3419" s="260" t="s">
        <v>950</v>
      </c>
      <c r="B3419" s="260" t="s">
        <v>951</v>
      </c>
      <c r="C3419" s="260" t="s">
        <v>952</v>
      </c>
      <c r="D3419" s="260" t="s">
        <v>2031</v>
      </c>
      <c r="E3419" s="260">
        <v>2</v>
      </c>
      <c r="F3419" s="260" t="s">
        <v>2019</v>
      </c>
      <c r="G3419" s="260" t="s">
        <v>33</v>
      </c>
      <c r="H3419" s="260">
        <v>2</v>
      </c>
      <c r="I3419" s="260" t="s">
        <v>17</v>
      </c>
      <c r="J3419" s="260" t="s">
        <v>17</v>
      </c>
      <c r="K3419" s="260" t="s">
        <v>6145</v>
      </c>
      <c r="L3419" s="261">
        <v>45257</v>
      </c>
      <c r="M3419" s="260" t="s">
        <v>20</v>
      </c>
    </row>
    <row r="3420" spans="1:13" x14ac:dyDescent="0.25">
      <c r="A3420" s="258" t="s">
        <v>950</v>
      </c>
      <c r="B3420" s="258" t="s">
        <v>951</v>
      </c>
      <c r="C3420" s="258" t="s">
        <v>952</v>
      </c>
      <c r="D3420" s="258" t="s">
        <v>2033</v>
      </c>
      <c r="E3420" s="258">
        <v>3</v>
      </c>
      <c r="F3420" s="258" t="s">
        <v>2019</v>
      </c>
      <c r="G3420" s="258" t="s">
        <v>33</v>
      </c>
      <c r="H3420" s="258">
        <v>2</v>
      </c>
      <c r="I3420" s="258" t="s">
        <v>17</v>
      </c>
      <c r="J3420" s="258" t="s">
        <v>17</v>
      </c>
      <c r="K3420" s="258" t="s">
        <v>6146</v>
      </c>
      <c r="L3420" s="259">
        <v>45257</v>
      </c>
      <c r="M3420" s="258" t="s">
        <v>20</v>
      </c>
    </row>
    <row r="3421" spans="1:13" x14ac:dyDescent="0.25">
      <c r="A3421" s="260" t="s">
        <v>950</v>
      </c>
      <c r="B3421" s="260" t="s">
        <v>951</v>
      </c>
      <c r="C3421" s="260" t="s">
        <v>952</v>
      </c>
      <c r="D3421" s="260" t="s">
        <v>2035</v>
      </c>
      <c r="E3421" s="260">
        <v>0</v>
      </c>
      <c r="F3421" s="260" t="s">
        <v>2019</v>
      </c>
      <c r="G3421" s="260" t="s">
        <v>33</v>
      </c>
      <c r="H3421" s="260">
        <v>2</v>
      </c>
      <c r="I3421" s="260" t="s">
        <v>17</v>
      </c>
      <c r="J3421" s="260" t="s">
        <v>17</v>
      </c>
      <c r="K3421" s="260" t="s">
        <v>6147</v>
      </c>
      <c r="L3421" s="261">
        <v>45257</v>
      </c>
      <c r="M3421" s="260" t="s">
        <v>20</v>
      </c>
    </row>
    <row r="3422" spans="1:13" x14ac:dyDescent="0.25">
      <c r="A3422" s="258" t="s">
        <v>464</v>
      </c>
      <c r="B3422" s="258" t="s">
        <v>465</v>
      </c>
      <c r="C3422" s="258" t="s">
        <v>466</v>
      </c>
      <c r="D3422" s="258" t="s">
        <v>2018</v>
      </c>
      <c r="E3422" s="258">
        <v>0</v>
      </c>
      <c r="F3422" s="258" t="s">
        <v>2019</v>
      </c>
      <c r="G3422" s="258" t="s">
        <v>33</v>
      </c>
      <c r="H3422" s="258">
        <v>2</v>
      </c>
      <c r="I3422" s="258" t="s">
        <v>17</v>
      </c>
      <c r="J3422" s="258" t="s">
        <v>17</v>
      </c>
      <c r="K3422" s="258" t="s">
        <v>6148</v>
      </c>
      <c r="L3422" s="259">
        <v>45257</v>
      </c>
      <c r="M3422" s="258" t="s">
        <v>20</v>
      </c>
    </row>
    <row r="3423" spans="1:13" x14ac:dyDescent="0.25">
      <c r="A3423" s="260" t="s">
        <v>464</v>
      </c>
      <c r="B3423" s="260" t="s">
        <v>465</v>
      </c>
      <c r="C3423" s="260" t="s">
        <v>466</v>
      </c>
      <c r="D3423" s="260" t="s">
        <v>2021</v>
      </c>
      <c r="E3423" s="260">
        <v>1</v>
      </c>
      <c r="F3423" s="260" t="s">
        <v>2019</v>
      </c>
      <c r="G3423" s="260" t="s">
        <v>33</v>
      </c>
      <c r="H3423" s="260">
        <v>2</v>
      </c>
      <c r="I3423" s="260" t="s">
        <v>17</v>
      </c>
      <c r="J3423" s="260" t="s">
        <v>17</v>
      </c>
      <c r="K3423" s="260" t="s">
        <v>6149</v>
      </c>
      <c r="L3423" s="261">
        <v>45257</v>
      </c>
      <c r="M3423" s="260" t="s">
        <v>20</v>
      </c>
    </row>
    <row r="3424" spans="1:13" x14ac:dyDescent="0.25">
      <c r="A3424" s="258" t="s">
        <v>464</v>
      </c>
      <c r="B3424" s="258" t="s">
        <v>465</v>
      </c>
      <c r="C3424" s="258" t="s">
        <v>466</v>
      </c>
      <c r="D3424" s="258" t="s">
        <v>2023</v>
      </c>
      <c r="E3424" s="258">
        <v>1</v>
      </c>
      <c r="F3424" s="258" t="s">
        <v>2019</v>
      </c>
      <c r="G3424" s="258" t="s">
        <v>33</v>
      </c>
      <c r="H3424" s="258">
        <v>2</v>
      </c>
      <c r="I3424" s="258" t="s">
        <v>17</v>
      </c>
      <c r="J3424" s="258" t="s">
        <v>17</v>
      </c>
      <c r="K3424" s="258" t="s">
        <v>6150</v>
      </c>
      <c r="L3424" s="259">
        <v>45257</v>
      </c>
      <c r="M3424" s="258" t="s">
        <v>20</v>
      </c>
    </row>
    <row r="3425" spans="1:13" x14ac:dyDescent="0.25">
      <c r="A3425" s="260" t="s">
        <v>464</v>
      </c>
      <c r="B3425" s="260" t="s">
        <v>465</v>
      </c>
      <c r="C3425" s="260" t="s">
        <v>466</v>
      </c>
      <c r="D3425" s="260" t="s">
        <v>2025</v>
      </c>
      <c r="E3425" s="260">
        <v>0</v>
      </c>
      <c r="F3425" s="260" t="s">
        <v>2019</v>
      </c>
      <c r="G3425" s="260" t="s">
        <v>33</v>
      </c>
      <c r="H3425" s="260">
        <v>2</v>
      </c>
      <c r="I3425" s="260" t="s">
        <v>17</v>
      </c>
      <c r="J3425" s="260" t="s">
        <v>17</v>
      </c>
      <c r="K3425" s="260" t="s">
        <v>6151</v>
      </c>
      <c r="L3425" s="261">
        <v>45257</v>
      </c>
      <c r="M3425" s="260" t="s">
        <v>20</v>
      </c>
    </row>
    <row r="3426" spans="1:13" x14ac:dyDescent="0.25">
      <c r="A3426" s="258" t="s">
        <v>464</v>
      </c>
      <c r="B3426" s="258" t="s">
        <v>465</v>
      </c>
      <c r="C3426" s="258" t="s">
        <v>466</v>
      </c>
      <c r="D3426" s="258" t="s">
        <v>2027</v>
      </c>
      <c r="E3426" s="258">
        <v>3</v>
      </c>
      <c r="F3426" s="258" t="s">
        <v>2019</v>
      </c>
      <c r="G3426" s="258" t="s">
        <v>33</v>
      </c>
      <c r="H3426" s="258">
        <v>2</v>
      </c>
      <c r="I3426" s="258" t="s">
        <v>17</v>
      </c>
      <c r="J3426" s="258" t="s">
        <v>17</v>
      </c>
      <c r="K3426" s="258" t="s">
        <v>6152</v>
      </c>
      <c r="L3426" s="259">
        <v>45257</v>
      </c>
      <c r="M3426" s="258" t="s">
        <v>20</v>
      </c>
    </row>
    <row r="3427" spans="1:13" x14ac:dyDescent="0.25">
      <c r="A3427" s="260" t="s">
        <v>464</v>
      </c>
      <c r="B3427" s="260" t="s">
        <v>465</v>
      </c>
      <c r="C3427" s="260" t="s">
        <v>466</v>
      </c>
      <c r="D3427" s="260" t="s">
        <v>2029</v>
      </c>
      <c r="E3427" s="260">
        <v>0</v>
      </c>
      <c r="F3427" s="260" t="s">
        <v>2019</v>
      </c>
      <c r="G3427" s="260" t="s">
        <v>33</v>
      </c>
      <c r="H3427" s="260">
        <v>2</v>
      </c>
      <c r="I3427" s="260" t="s">
        <v>17</v>
      </c>
      <c r="J3427" s="260" t="s">
        <v>17</v>
      </c>
      <c r="K3427" s="260" t="s">
        <v>6153</v>
      </c>
      <c r="L3427" s="261">
        <v>45257</v>
      </c>
      <c r="M3427" s="260" t="s">
        <v>20</v>
      </c>
    </row>
    <row r="3428" spans="1:13" x14ac:dyDescent="0.25">
      <c r="A3428" s="258" t="s">
        <v>464</v>
      </c>
      <c r="B3428" s="258" t="s">
        <v>465</v>
      </c>
      <c r="C3428" s="258" t="s">
        <v>466</v>
      </c>
      <c r="D3428" s="258" t="s">
        <v>2031</v>
      </c>
      <c r="E3428" s="258">
        <v>1</v>
      </c>
      <c r="F3428" s="258" t="s">
        <v>2019</v>
      </c>
      <c r="G3428" s="258" t="s">
        <v>33</v>
      </c>
      <c r="H3428" s="258">
        <v>2</v>
      </c>
      <c r="I3428" s="258" t="s">
        <v>17</v>
      </c>
      <c r="J3428" s="258" t="s">
        <v>17</v>
      </c>
      <c r="K3428" s="258" t="s">
        <v>6154</v>
      </c>
      <c r="L3428" s="259">
        <v>45257</v>
      </c>
      <c r="M3428" s="258" t="s">
        <v>20</v>
      </c>
    </row>
    <row r="3429" spans="1:13" x14ac:dyDescent="0.25">
      <c r="A3429" s="260" t="s">
        <v>464</v>
      </c>
      <c r="B3429" s="260" t="s">
        <v>465</v>
      </c>
      <c r="C3429" s="260" t="s">
        <v>466</v>
      </c>
      <c r="D3429" s="260" t="s">
        <v>2033</v>
      </c>
      <c r="E3429" s="260">
        <v>1</v>
      </c>
      <c r="F3429" s="260" t="s">
        <v>2019</v>
      </c>
      <c r="G3429" s="260" t="s">
        <v>33</v>
      </c>
      <c r="H3429" s="260">
        <v>2</v>
      </c>
      <c r="I3429" s="260" t="s">
        <v>17</v>
      </c>
      <c r="J3429" s="260" t="s">
        <v>17</v>
      </c>
      <c r="K3429" s="260" t="s">
        <v>6155</v>
      </c>
      <c r="L3429" s="261">
        <v>45257</v>
      </c>
      <c r="M3429" s="260" t="s">
        <v>20</v>
      </c>
    </row>
    <row r="3430" spans="1:13" x14ac:dyDescent="0.25">
      <c r="A3430" s="258" t="s">
        <v>464</v>
      </c>
      <c r="B3430" s="258" t="s">
        <v>465</v>
      </c>
      <c r="C3430" s="258" t="s">
        <v>466</v>
      </c>
      <c r="D3430" s="258" t="s">
        <v>2035</v>
      </c>
      <c r="E3430" s="258">
        <v>0</v>
      </c>
      <c r="F3430" s="258" t="s">
        <v>2019</v>
      </c>
      <c r="G3430" s="258" t="s">
        <v>33</v>
      </c>
      <c r="H3430" s="258">
        <v>2</v>
      </c>
      <c r="I3430" s="258" t="s">
        <v>17</v>
      </c>
      <c r="J3430" s="258" t="s">
        <v>17</v>
      </c>
      <c r="K3430" s="258" t="s">
        <v>6156</v>
      </c>
      <c r="L3430" s="259">
        <v>45257</v>
      </c>
      <c r="M3430" s="258" t="s">
        <v>20</v>
      </c>
    </row>
    <row r="3431" spans="1:13" x14ac:dyDescent="0.25">
      <c r="A3431" s="260" t="s">
        <v>5437</v>
      </c>
      <c r="B3431" s="260" t="s">
        <v>5438</v>
      </c>
      <c r="C3431" s="260" t="s">
        <v>2138</v>
      </c>
      <c r="D3431" s="260" t="s">
        <v>2018</v>
      </c>
      <c r="E3431" s="260">
        <v>1</v>
      </c>
      <c r="F3431" s="260" t="s">
        <v>2019</v>
      </c>
      <c r="G3431" s="260" t="s">
        <v>33</v>
      </c>
      <c r="H3431" s="260">
        <v>2</v>
      </c>
      <c r="I3431" s="260" t="s">
        <v>17</v>
      </c>
      <c r="J3431" s="260" t="s">
        <v>17</v>
      </c>
      <c r="K3431" s="260" t="s">
        <v>6157</v>
      </c>
      <c r="L3431" s="261">
        <v>45257</v>
      </c>
      <c r="M3431" s="260" t="s">
        <v>20</v>
      </c>
    </row>
    <row r="3432" spans="1:13" x14ac:dyDescent="0.25">
      <c r="A3432" s="258" t="s">
        <v>5437</v>
      </c>
      <c r="B3432" s="258" t="s">
        <v>5438</v>
      </c>
      <c r="C3432" s="258" t="s">
        <v>2138</v>
      </c>
      <c r="D3432" s="258" t="s">
        <v>2021</v>
      </c>
      <c r="E3432" s="258">
        <v>2</v>
      </c>
      <c r="F3432" s="258" t="s">
        <v>2019</v>
      </c>
      <c r="G3432" s="258" t="s">
        <v>33</v>
      </c>
      <c r="H3432" s="258">
        <v>2</v>
      </c>
      <c r="I3432" s="258" t="s">
        <v>17</v>
      </c>
      <c r="J3432" s="258" t="s">
        <v>17</v>
      </c>
      <c r="K3432" s="258" t="s">
        <v>6158</v>
      </c>
      <c r="L3432" s="259">
        <v>45257</v>
      </c>
      <c r="M3432" s="258" t="s">
        <v>20</v>
      </c>
    </row>
    <row r="3433" spans="1:13" x14ac:dyDescent="0.25">
      <c r="A3433" s="260" t="s">
        <v>5437</v>
      </c>
      <c r="B3433" s="260" t="s">
        <v>5438</v>
      </c>
      <c r="C3433" s="260" t="s">
        <v>2138</v>
      </c>
      <c r="D3433" s="260" t="s">
        <v>2023</v>
      </c>
      <c r="E3433" s="260">
        <v>1</v>
      </c>
      <c r="F3433" s="260" t="s">
        <v>2019</v>
      </c>
      <c r="G3433" s="260" t="s">
        <v>33</v>
      </c>
      <c r="H3433" s="260">
        <v>2</v>
      </c>
      <c r="I3433" s="260" t="s">
        <v>17</v>
      </c>
      <c r="J3433" s="260" t="s">
        <v>17</v>
      </c>
      <c r="K3433" s="260" t="s">
        <v>6159</v>
      </c>
      <c r="L3433" s="261">
        <v>45257</v>
      </c>
      <c r="M3433" s="260" t="s">
        <v>20</v>
      </c>
    </row>
    <row r="3434" spans="1:13" x14ac:dyDescent="0.25">
      <c r="A3434" s="258" t="s">
        <v>5437</v>
      </c>
      <c r="B3434" s="258" t="s">
        <v>5438</v>
      </c>
      <c r="C3434" s="258" t="s">
        <v>2138</v>
      </c>
      <c r="D3434" s="258" t="s">
        <v>2025</v>
      </c>
      <c r="E3434" s="258">
        <v>1</v>
      </c>
      <c r="F3434" s="258" t="s">
        <v>2019</v>
      </c>
      <c r="G3434" s="258" t="s">
        <v>33</v>
      </c>
      <c r="H3434" s="258">
        <v>2</v>
      </c>
      <c r="I3434" s="258" t="s">
        <v>17</v>
      </c>
      <c r="J3434" s="258" t="s">
        <v>17</v>
      </c>
      <c r="K3434" s="258" t="s">
        <v>6160</v>
      </c>
      <c r="L3434" s="259">
        <v>45257</v>
      </c>
      <c r="M3434" s="258" t="s">
        <v>20</v>
      </c>
    </row>
    <row r="3435" spans="1:13" x14ac:dyDescent="0.25">
      <c r="A3435" s="260" t="s">
        <v>5437</v>
      </c>
      <c r="B3435" s="260" t="s">
        <v>5438</v>
      </c>
      <c r="C3435" s="260" t="s">
        <v>2138</v>
      </c>
      <c r="D3435" s="260" t="s">
        <v>2027</v>
      </c>
      <c r="E3435" s="260">
        <v>2</v>
      </c>
      <c r="F3435" s="260" t="s">
        <v>2019</v>
      </c>
      <c r="G3435" s="260" t="s">
        <v>33</v>
      </c>
      <c r="H3435" s="260">
        <v>2</v>
      </c>
      <c r="I3435" s="260" t="s">
        <v>17</v>
      </c>
      <c r="J3435" s="260" t="s">
        <v>17</v>
      </c>
      <c r="K3435" s="260" t="s">
        <v>6161</v>
      </c>
      <c r="L3435" s="261">
        <v>45257</v>
      </c>
      <c r="M3435" s="260" t="s">
        <v>20</v>
      </c>
    </row>
    <row r="3436" spans="1:13" x14ac:dyDescent="0.25">
      <c r="A3436" s="258" t="s">
        <v>5437</v>
      </c>
      <c r="B3436" s="258" t="s">
        <v>5438</v>
      </c>
      <c r="C3436" s="258" t="s">
        <v>2138</v>
      </c>
      <c r="D3436" s="258" t="s">
        <v>2029</v>
      </c>
      <c r="E3436" s="258">
        <v>1</v>
      </c>
      <c r="F3436" s="258" t="s">
        <v>2019</v>
      </c>
      <c r="G3436" s="258" t="s">
        <v>33</v>
      </c>
      <c r="H3436" s="258">
        <v>2</v>
      </c>
      <c r="I3436" s="258" t="s">
        <v>17</v>
      </c>
      <c r="J3436" s="258" t="s">
        <v>17</v>
      </c>
      <c r="K3436" s="258" t="s">
        <v>6162</v>
      </c>
      <c r="L3436" s="259">
        <v>45257</v>
      </c>
      <c r="M3436" s="258" t="s">
        <v>20</v>
      </c>
    </row>
    <row r="3437" spans="1:13" x14ac:dyDescent="0.25">
      <c r="A3437" s="260" t="s">
        <v>5437</v>
      </c>
      <c r="B3437" s="260" t="s">
        <v>5438</v>
      </c>
      <c r="C3437" s="260" t="s">
        <v>2138</v>
      </c>
      <c r="D3437" s="260" t="s">
        <v>2031</v>
      </c>
      <c r="E3437" s="260">
        <v>2</v>
      </c>
      <c r="F3437" s="260" t="s">
        <v>2019</v>
      </c>
      <c r="G3437" s="260" t="s">
        <v>33</v>
      </c>
      <c r="H3437" s="260">
        <v>2</v>
      </c>
      <c r="I3437" s="260" t="s">
        <v>17</v>
      </c>
      <c r="J3437" s="260" t="s">
        <v>17</v>
      </c>
      <c r="K3437" s="260" t="s">
        <v>6163</v>
      </c>
      <c r="L3437" s="261">
        <v>45257</v>
      </c>
      <c r="M3437" s="260" t="s">
        <v>20</v>
      </c>
    </row>
    <row r="3438" spans="1:13" x14ac:dyDescent="0.25">
      <c r="A3438" s="258" t="s">
        <v>5437</v>
      </c>
      <c r="B3438" s="258" t="s">
        <v>5438</v>
      </c>
      <c r="C3438" s="258" t="s">
        <v>2138</v>
      </c>
      <c r="D3438" s="258" t="s">
        <v>2033</v>
      </c>
      <c r="E3438" s="258">
        <v>1</v>
      </c>
      <c r="F3438" s="258" t="s">
        <v>2019</v>
      </c>
      <c r="G3438" s="258" t="s">
        <v>33</v>
      </c>
      <c r="H3438" s="258">
        <v>2</v>
      </c>
      <c r="I3438" s="258" t="s">
        <v>17</v>
      </c>
      <c r="J3438" s="258" t="s">
        <v>17</v>
      </c>
      <c r="K3438" s="258" t="s">
        <v>6164</v>
      </c>
      <c r="L3438" s="259">
        <v>45257</v>
      </c>
      <c r="M3438" s="258" t="s">
        <v>20</v>
      </c>
    </row>
    <row r="3439" spans="1:13" x14ac:dyDescent="0.25">
      <c r="A3439" s="260" t="s">
        <v>5437</v>
      </c>
      <c r="B3439" s="260" t="s">
        <v>5438</v>
      </c>
      <c r="C3439" s="260" t="s">
        <v>2138</v>
      </c>
      <c r="D3439" s="260" t="s">
        <v>2035</v>
      </c>
      <c r="E3439" s="260">
        <v>0</v>
      </c>
      <c r="F3439" s="260" t="s">
        <v>2019</v>
      </c>
      <c r="G3439" s="260" t="s">
        <v>33</v>
      </c>
      <c r="H3439" s="260">
        <v>2</v>
      </c>
      <c r="I3439" s="260" t="s">
        <v>17</v>
      </c>
      <c r="J3439" s="260" t="s">
        <v>17</v>
      </c>
      <c r="K3439" s="260" t="s">
        <v>6165</v>
      </c>
      <c r="L3439" s="261">
        <v>45257</v>
      </c>
      <c r="M3439" s="260" t="s">
        <v>20</v>
      </c>
    </row>
    <row r="3440" spans="1:13" x14ac:dyDescent="0.25">
      <c r="A3440" s="258" t="s">
        <v>5465</v>
      </c>
      <c r="B3440" s="258" t="s">
        <v>5466</v>
      </c>
      <c r="C3440" s="258" t="s">
        <v>2138</v>
      </c>
      <c r="D3440" s="258" t="s">
        <v>2018</v>
      </c>
      <c r="E3440" s="258">
        <v>0</v>
      </c>
      <c r="F3440" s="258" t="s">
        <v>2019</v>
      </c>
      <c r="G3440" s="258" t="s">
        <v>33</v>
      </c>
      <c r="H3440" s="258">
        <v>2</v>
      </c>
      <c r="I3440" s="258" t="s">
        <v>17</v>
      </c>
      <c r="J3440" s="258" t="s">
        <v>17</v>
      </c>
      <c r="K3440" s="258" t="s">
        <v>6166</v>
      </c>
      <c r="L3440" s="259">
        <v>45257</v>
      </c>
      <c r="M3440" s="258" t="s">
        <v>20</v>
      </c>
    </row>
    <row r="3441" spans="1:13" x14ac:dyDescent="0.25">
      <c r="A3441" s="260" t="s">
        <v>5465</v>
      </c>
      <c r="B3441" s="260" t="s">
        <v>5466</v>
      </c>
      <c r="C3441" s="260" t="s">
        <v>2138</v>
      </c>
      <c r="D3441" s="260" t="s">
        <v>2021</v>
      </c>
      <c r="E3441" s="260">
        <v>0</v>
      </c>
      <c r="F3441" s="260" t="s">
        <v>2019</v>
      </c>
      <c r="G3441" s="260" t="s">
        <v>33</v>
      </c>
      <c r="H3441" s="260">
        <v>2</v>
      </c>
      <c r="I3441" s="260" t="s">
        <v>17</v>
      </c>
      <c r="J3441" s="260" t="s">
        <v>17</v>
      </c>
      <c r="K3441" s="260" t="s">
        <v>6167</v>
      </c>
      <c r="L3441" s="261">
        <v>45257</v>
      </c>
      <c r="M3441" s="260" t="s">
        <v>20</v>
      </c>
    </row>
    <row r="3442" spans="1:13" x14ac:dyDescent="0.25">
      <c r="A3442" s="258" t="s">
        <v>5465</v>
      </c>
      <c r="B3442" s="258" t="s">
        <v>5466</v>
      </c>
      <c r="C3442" s="258" t="s">
        <v>2138</v>
      </c>
      <c r="D3442" s="258" t="s">
        <v>2023</v>
      </c>
      <c r="E3442" s="258">
        <v>0</v>
      </c>
      <c r="F3442" s="258" t="s">
        <v>2019</v>
      </c>
      <c r="G3442" s="258" t="s">
        <v>33</v>
      </c>
      <c r="H3442" s="258">
        <v>2</v>
      </c>
      <c r="I3442" s="258" t="s">
        <v>17</v>
      </c>
      <c r="J3442" s="258" t="s">
        <v>17</v>
      </c>
      <c r="K3442" s="258" t="s">
        <v>6168</v>
      </c>
      <c r="L3442" s="259">
        <v>45257</v>
      </c>
      <c r="M3442" s="258" t="s">
        <v>20</v>
      </c>
    </row>
    <row r="3443" spans="1:13" x14ac:dyDescent="0.25">
      <c r="A3443" s="260" t="s">
        <v>5465</v>
      </c>
      <c r="B3443" s="260" t="s">
        <v>5466</v>
      </c>
      <c r="C3443" s="260" t="s">
        <v>2138</v>
      </c>
      <c r="D3443" s="260" t="s">
        <v>2025</v>
      </c>
      <c r="E3443" s="260">
        <v>0</v>
      </c>
      <c r="F3443" s="260" t="s">
        <v>2019</v>
      </c>
      <c r="G3443" s="260" t="s">
        <v>33</v>
      </c>
      <c r="H3443" s="260">
        <v>2</v>
      </c>
      <c r="I3443" s="260" t="s">
        <v>17</v>
      </c>
      <c r="J3443" s="260" t="s">
        <v>17</v>
      </c>
      <c r="K3443" s="260" t="s">
        <v>6169</v>
      </c>
      <c r="L3443" s="261">
        <v>45257</v>
      </c>
      <c r="M3443" s="260" t="s">
        <v>20</v>
      </c>
    </row>
    <row r="3444" spans="1:13" x14ac:dyDescent="0.25">
      <c r="A3444" s="258" t="s">
        <v>5465</v>
      </c>
      <c r="B3444" s="258" t="s">
        <v>5466</v>
      </c>
      <c r="C3444" s="258" t="s">
        <v>2138</v>
      </c>
      <c r="D3444" s="258" t="s">
        <v>2027</v>
      </c>
      <c r="E3444" s="258">
        <v>0</v>
      </c>
      <c r="F3444" s="258" t="s">
        <v>2019</v>
      </c>
      <c r="G3444" s="258" t="s">
        <v>33</v>
      </c>
      <c r="H3444" s="258">
        <v>2</v>
      </c>
      <c r="I3444" s="258" t="s">
        <v>17</v>
      </c>
      <c r="J3444" s="258" t="s">
        <v>17</v>
      </c>
      <c r="K3444" s="258" t="s">
        <v>6170</v>
      </c>
      <c r="L3444" s="259">
        <v>45257</v>
      </c>
      <c r="M3444" s="258" t="s">
        <v>20</v>
      </c>
    </row>
    <row r="3445" spans="1:13" x14ac:dyDescent="0.25">
      <c r="A3445" s="260" t="s">
        <v>5465</v>
      </c>
      <c r="B3445" s="260" t="s">
        <v>5466</v>
      </c>
      <c r="C3445" s="260" t="s">
        <v>2138</v>
      </c>
      <c r="D3445" s="260" t="s">
        <v>2029</v>
      </c>
      <c r="E3445" s="260">
        <v>1</v>
      </c>
      <c r="F3445" s="260" t="s">
        <v>2019</v>
      </c>
      <c r="G3445" s="260" t="s">
        <v>33</v>
      </c>
      <c r="H3445" s="260">
        <v>2</v>
      </c>
      <c r="I3445" s="260" t="s">
        <v>17</v>
      </c>
      <c r="J3445" s="260" t="s">
        <v>17</v>
      </c>
      <c r="K3445" s="260" t="s">
        <v>6171</v>
      </c>
      <c r="L3445" s="261">
        <v>45257</v>
      </c>
      <c r="M3445" s="260" t="s">
        <v>20</v>
      </c>
    </row>
    <row r="3446" spans="1:13" x14ac:dyDescent="0.25">
      <c r="A3446" s="258" t="s">
        <v>5465</v>
      </c>
      <c r="B3446" s="258" t="s">
        <v>5466</v>
      </c>
      <c r="C3446" s="258" t="s">
        <v>2138</v>
      </c>
      <c r="D3446" s="258" t="s">
        <v>2031</v>
      </c>
      <c r="E3446" s="258">
        <v>0</v>
      </c>
      <c r="F3446" s="258" t="s">
        <v>2019</v>
      </c>
      <c r="G3446" s="258" t="s">
        <v>33</v>
      </c>
      <c r="H3446" s="258">
        <v>2</v>
      </c>
      <c r="I3446" s="258" t="s">
        <v>17</v>
      </c>
      <c r="J3446" s="258" t="s">
        <v>17</v>
      </c>
      <c r="K3446" s="258" t="s">
        <v>6172</v>
      </c>
      <c r="L3446" s="259">
        <v>45257</v>
      </c>
      <c r="M3446" s="258" t="s">
        <v>20</v>
      </c>
    </row>
    <row r="3447" spans="1:13" x14ac:dyDescent="0.25">
      <c r="A3447" s="260" t="s">
        <v>5465</v>
      </c>
      <c r="B3447" s="260" t="s">
        <v>5466</v>
      </c>
      <c r="C3447" s="260" t="s">
        <v>2138</v>
      </c>
      <c r="D3447" s="260" t="s">
        <v>2033</v>
      </c>
      <c r="E3447" s="260">
        <v>0</v>
      </c>
      <c r="F3447" s="260" t="s">
        <v>2019</v>
      </c>
      <c r="G3447" s="260" t="s">
        <v>33</v>
      </c>
      <c r="H3447" s="260">
        <v>2</v>
      </c>
      <c r="I3447" s="260" t="s">
        <v>17</v>
      </c>
      <c r="J3447" s="260" t="s">
        <v>17</v>
      </c>
      <c r="K3447" s="260" t="s">
        <v>6173</v>
      </c>
      <c r="L3447" s="261">
        <v>45257</v>
      </c>
      <c r="M3447" s="260" t="s">
        <v>20</v>
      </c>
    </row>
    <row r="3448" spans="1:13" x14ac:dyDescent="0.25">
      <c r="A3448" s="258" t="s">
        <v>5465</v>
      </c>
      <c r="B3448" s="258" t="s">
        <v>5466</v>
      </c>
      <c r="C3448" s="258" t="s">
        <v>2138</v>
      </c>
      <c r="D3448" s="258" t="s">
        <v>2035</v>
      </c>
      <c r="E3448" s="258">
        <v>0</v>
      </c>
      <c r="F3448" s="258" t="s">
        <v>2019</v>
      </c>
      <c r="G3448" s="258" t="s">
        <v>33</v>
      </c>
      <c r="H3448" s="258">
        <v>2</v>
      </c>
      <c r="I3448" s="258" t="s">
        <v>17</v>
      </c>
      <c r="J3448" s="258" t="s">
        <v>17</v>
      </c>
      <c r="K3448" s="258" t="s">
        <v>6174</v>
      </c>
      <c r="L3448" s="259">
        <v>45257</v>
      </c>
      <c r="M3448" s="258" t="s">
        <v>20</v>
      </c>
    </row>
    <row r="3449" spans="1:13" x14ac:dyDescent="0.25">
      <c r="A3449" s="260" t="s">
        <v>2184</v>
      </c>
      <c r="B3449" s="260" t="s">
        <v>2185</v>
      </c>
      <c r="C3449" s="260" t="s">
        <v>1492</v>
      </c>
      <c r="D3449" s="260" t="s">
        <v>2029</v>
      </c>
      <c r="E3449" s="260">
        <v>2</v>
      </c>
      <c r="F3449" s="260" t="s">
        <v>2019</v>
      </c>
      <c r="G3449" s="260" t="s">
        <v>33</v>
      </c>
      <c r="H3449" s="260">
        <v>2</v>
      </c>
      <c r="I3449" s="260" t="s">
        <v>17</v>
      </c>
      <c r="J3449" s="260" t="s">
        <v>17</v>
      </c>
      <c r="K3449" s="260" t="s">
        <v>6175</v>
      </c>
      <c r="L3449" s="261">
        <v>45257</v>
      </c>
      <c r="M3449" s="260" t="s">
        <v>20</v>
      </c>
    </row>
    <row r="3450" spans="1:13" x14ac:dyDescent="0.25">
      <c r="A3450" s="258" t="s">
        <v>2184</v>
      </c>
      <c r="B3450" s="258" t="s">
        <v>2185</v>
      </c>
      <c r="C3450" s="258" t="s">
        <v>1492</v>
      </c>
      <c r="D3450" s="258" t="s">
        <v>2035</v>
      </c>
      <c r="E3450" s="258">
        <v>0</v>
      </c>
      <c r="F3450" s="258" t="s">
        <v>2019</v>
      </c>
      <c r="G3450" s="258" t="s">
        <v>33</v>
      </c>
      <c r="H3450" s="258">
        <v>2</v>
      </c>
      <c r="I3450" s="258" t="s">
        <v>17</v>
      </c>
      <c r="J3450" s="258" t="s">
        <v>17</v>
      </c>
      <c r="K3450" s="258" t="s">
        <v>6176</v>
      </c>
      <c r="L3450" s="259">
        <v>45257</v>
      </c>
      <c r="M3450" s="258" t="s">
        <v>20</v>
      </c>
    </row>
    <row r="3451" spans="1:13" x14ac:dyDescent="0.25">
      <c r="A3451" s="260" t="s">
        <v>1490</v>
      </c>
      <c r="B3451" s="260" t="s">
        <v>1491</v>
      </c>
      <c r="C3451" s="260" t="s">
        <v>1492</v>
      </c>
      <c r="D3451" s="260" t="s">
        <v>2029</v>
      </c>
      <c r="E3451" s="260">
        <v>2</v>
      </c>
      <c r="F3451" s="260" t="s">
        <v>2019</v>
      </c>
      <c r="G3451" s="260" t="s">
        <v>33</v>
      </c>
      <c r="H3451" s="260">
        <v>2</v>
      </c>
      <c r="I3451" s="260" t="s">
        <v>17</v>
      </c>
      <c r="J3451" s="260" t="s">
        <v>17</v>
      </c>
      <c r="K3451" s="260" t="s">
        <v>6177</v>
      </c>
      <c r="L3451" s="261">
        <v>45257</v>
      </c>
      <c r="M3451" s="260" t="s">
        <v>20</v>
      </c>
    </row>
    <row r="3452" spans="1:13" x14ac:dyDescent="0.25">
      <c r="A3452" s="258" t="s">
        <v>1490</v>
      </c>
      <c r="B3452" s="258" t="s">
        <v>1491</v>
      </c>
      <c r="C3452" s="258" t="s">
        <v>1492</v>
      </c>
      <c r="D3452" s="258" t="s">
        <v>2035</v>
      </c>
      <c r="E3452" s="258">
        <v>0</v>
      </c>
      <c r="F3452" s="258" t="s">
        <v>2019</v>
      </c>
      <c r="G3452" s="258" t="s">
        <v>33</v>
      </c>
      <c r="H3452" s="258">
        <v>2</v>
      </c>
      <c r="I3452" s="258" t="s">
        <v>17</v>
      </c>
      <c r="J3452" s="258" t="s">
        <v>17</v>
      </c>
      <c r="K3452" s="258" t="s">
        <v>6178</v>
      </c>
      <c r="L3452" s="259">
        <v>45257</v>
      </c>
      <c r="M3452" s="258" t="s">
        <v>20</v>
      </c>
    </row>
    <row r="3453" spans="1:13" x14ac:dyDescent="0.25">
      <c r="A3453" s="260" t="s">
        <v>204</v>
      </c>
      <c r="B3453" s="260" t="s">
        <v>205</v>
      </c>
      <c r="C3453" s="260" t="s">
        <v>206</v>
      </c>
      <c r="D3453" s="260" t="s">
        <v>2018</v>
      </c>
      <c r="E3453" s="260">
        <v>2</v>
      </c>
      <c r="F3453" s="260" t="s">
        <v>2019</v>
      </c>
      <c r="G3453" s="260" t="s">
        <v>33</v>
      </c>
      <c r="H3453" s="260">
        <v>2</v>
      </c>
      <c r="I3453" s="260" t="s">
        <v>17</v>
      </c>
      <c r="J3453" s="260" t="s">
        <v>17</v>
      </c>
      <c r="K3453" s="260" t="s">
        <v>6179</v>
      </c>
      <c r="L3453" s="261">
        <v>45257</v>
      </c>
      <c r="M3453" s="260" t="s">
        <v>20</v>
      </c>
    </row>
    <row r="3454" spans="1:13" x14ac:dyDescent="0.25">
      <c r="A3454" s="258" t="s">
        <v>204</v>
      </c>
      <c r="B3454" s="258" t="s">
        <v>205</v>
      </c>
      <c r="C3454" s="258" t="s">
        <v>206</v>
      </c>
      <c r="D3454" s="258" t="s">
        <v>2021</v>
      </c>
      <c r="E3454" s="258">
        <v>1</v>
      </c>
      <c r="F3454" s="258" t="s">
        <v>2019</v>
      </c>
      <c r="G3454" s="258" t="s">
        <v>33</v>
      </c>
      <c r="H3454" s="258">
        <v>2</v>
      </c>
      <c r="I3454" s="258" t="s">
        <v>17</v>
      </c>
      <c r="J3454" s="258" t="s">
        <v>17</v>
      </c>
      <c r="K3454" s="258" t="s">
        <v>6180</v>
      </c>
      <c r="L3454" s="259">
        <v>45257</v>
      </c>
      <c r="M3454" s="258" t="s">
        <v>20</v>
      </c>
    </row>
    <row r="3455" spans="1:13" x14ac:dyDescent="0.25">
      <c r="A3455" s="260" t="s">
        <v>204</v>
      </c>
      <c r="B3455" s="260" t="s">
        <v>205</v>
      </c>
      <c r="C3455" s="260" t="s">
        <v>206</v>
      </c>
      <c r="D3455" s="260" t="s">
        <v>2023</v>
      </c>
      <c r="E3455" s="260">
        <v>2</v>
      </c>
      <c r="F3455" s="260" t="s">
        <v>2019</v>
      </c>
      <c r="G3455" s="260" t="s">
        <v>33</v>
      </c>
      <c r="H3455" s="260">
        <v>2</v>
      </c>
      <c r="I3455" s="260" t="s">
        <v>17</v>
      </c>
      <c r="J3455" s="260" t="s">
        <v>17</v>
      </c>
      <c r="K3455" s="260" t="s">
        <v>6181</v>
      </c>
      <c r="L3455" s="261">
        <v>45257</v>
      </c>
      <c r="M3455" s="260" t="s">
        <v>20</v>
      </c>
    </row>
    <row r="3456" spans="1:13" x14ac:dyDescent="0.25">
      <c r="A3456" s="258" t="s">
        <v>204</v>
      </c>
      <c r="B3456" s="258" t="s">
        <v>205</v>
      </c>
      <c r="C3456" s="258" t="s">
        <v>206</v>
      </c>
      <c r="D3456" s="258" t="s">
        <v>2025</v>
      </c>
      <c r="E3456" s="258">
        <v>0</v>
      </c>
      <c r="F3456" s="258" t="s">
        <v>2019</v>
      </c>
      <c r="G3456" s="258" t="s">
        <v>33</v>
      </c>
      <c r="H3456" s="258">
        <v>2</v>
      </c>
      <c r="I3456" s="258" t="s">
        <v>17</v>
      </c>
      <c r="J3456" s="258" t="s">
        <v>17</v>
      </c>
      <c r="K3456" s="258" t="s">
        <v>6182</v>
      </c>
      <c r="L3456" s="259">
        <v>45257</v>
      </c>
      <c r="M3456" s="258" t="s">
        <v>20</v>
      </c>
    </row>
    <row r="3457" spans="1:13" x14ac:dyDescent="0.25">
      <c r="A3457" s="260" t="s">
        <v>204</v>
      </c>
      <c r="B3457" s="260" t="s">
        <v>205</v>
      </c>
      <c r="C3457" s="260" t="s">
        <v>206</v>
      </c>
      <c r="D3457" s="260" t="s">
        <v>2027</v>
      </c>
      <c r="E3457" s="260">
        <v>3</v>
      </c>
      <c r="F3457" s="260" t="s">
        <v>2019</v>
      </c>
      <c r="G3457" s="260" t="s">
        <v>33</v>
      </c>
      <c r="H3457" s="260">
        <v>2</v>
      </c>
      <c r="I3457" s="260" t="s">
        <v>17</v>
      </c>
      <c r="J3457" s="260" t="s">
        <v>17</v>
      </c>
      <c r="K3457" s="260" t="s">
        <v>6183</v>
      </c>
      <c r="L3457" s="261">
        <v>45257</v>
      </c>
      <c r="M3457" s="260" t="s">
        <v>20</v>
      </c>
    </row>
    <row r="3458" spans="1:13" x14ac:dyDescent="0.25">
      <c r="A3458" s="258" t="s">
        <v>204</v>
      </c>
      <c r="B3458" s="258" t="s">
        <v>205</v>
      </c>
      <c r="C3458" s="258" t="s">
        <v>206</v>
      </c>
      <c r="D3458" s="258" t="s">
        <v>2029</v>
      </c>
      <c r="E3458" s="258">
        <v>3</v>
      </c>
      <c r="F3458" s="258" t="s">
        <v>2019</v>
      </c>
      <c r="G3458" s="258" t="s">
        <v>33</v>
      </c>
      <c r="H3458" s="258">
        <v>2</v>
      </c>
      <c r="I3458" s="258" t="s">
        <v>17</v>
      </c>
      <c r="J3458" s="258" t="s">
        <v>17</v>
      </c>
      <c r="K3458" s="258" t="s">
        <v>6184</v>
      </c>
      <c r="L3458" s="259">
        <v>45257</v>
      </c>
      <c r="M3458" s="258" t="s">
        <v>20</v>
      </c>
    </row>
    <row r="3459" spans="1:13" x14ac:dyDescent="0.25">
      <c r="A3459" s="260" t="s">
        <v>204</v>
      </c>
      <c r="B3459" s="260" t="s">
        <v>205</v>
      </c>
      <c r="C3459" s="260" t="s">
        <v>206</v>
      </c>
      <c r="D3459" s="260" t="s">
        <v>2031</v>
      </c>
      <c r="E3459" s="260">
        <v>2</v>
      </c>
      <c r="F3459" s="260" t="s">
        <v>2019</v>
      </c>
      <c r="G3459" s="260" t="s">
        <v>33</v>
      </c>
      <c r="H3459" s="260">
        <v>2</v>
      </c>
      <c r="I3459" s="260" t="s">
        <v>17</v>
      </c>
      <c r="J3459" s="260" t="s">
        <v>17</v>
      </c>
      <c r="K3459" s="260" t="s">
        <v>6185</v>
      </c>
      <c r="L3459" s="261">
        <v>45257</v>
      </c>
      <c r="M3459" s="260" t="s">
        <v>20</v>
      </c>
    </row>
    <row r="3460" spans="1:13" x14ac:dyDescent="0.25">
      <c r="A3460" s="258" t="s">
        <v>204</v>
      </c>
      <c r="B3460" s="258" t="s">
        <v>205</v>
      </c>
      <c r="C3460" s="258" t="s">
        <v>206</v>
      </c>
      <c r="D3460" s="258" t="s">
        <v>2033</v>
      </c>
      <c r="E3460" s="258">
        <v>1</v>
      </c>
      <c r="F3460" s="258" t="s">
        <v>2019</v>
      </c>
      <c r="G3460" s="258" t="s">
        <v>33</v>
      </c>
      <c r="H3460" s="258">
        <v>2</v>
      </c>
      <c r="I3460" s="258" t="s">
        <v>17</v>
      </c>
      <c r="J3460" s="258" t="s">
        <v>17</v>
      </c>
      <c r="K3460" s="258" t="s">
        <v>6186</v>
      </c>
      <c r="L3460" s="259">
        <v>45257</v>
      </c>
      <c r="M3460" s="258" t="s">
        <v>20</v>
      </c>
    </row>
    <row r="3461" spans="1:13" x14ac:dyDescent="0.25">
      <c r="A3461" s="260" t="s">
        <v>204</v>
      </c>
      <c r="B3461" s="260" t="s">
        <v>205</v>
      </c>
      <c r="C3461" s="260" t="s">
        <v>206</v>
      </c>
      <c r="D3461" s="260" t="s">
        <v>2035</v>
      </c>
      <c r="E3461" s="260">
        <v>0</v>
      </c>
      <c r="F3461" s="260" t="s">
        <v>2019</v>
      </c>
      <c r="G3461" s="260" t="s">
        <v>33</v>
      </c>
      <c r="H3461" s="260">
        <v>2</v>
      </c>
      <c r="I3461" s="260" t="s">
        <v>17</v>
      </c>
      <c r="J3461" s="260" t="s">
        <v>17</v>
      </c>
      <c r="K3461" s="260" t="s">
        <v>6187</v>
      </c>
      <c r="L3461" s="261">
        <v>45257</v>
      </c>
      <c r="M3461" s="260" t="s">
        <v>20</v>
      </c>
    </row>
    <row r="3462" spans="1:13" x14ac:dyDescent="0.25">
      <c r="A3462" s="258" t="s">
        <v>92</v>
      </c>
      <c r="B3462" s="258" t="s">
        <v>93</v>
      </c>
      <c r="C3462" s="258" t="s">
        <v>94</v>
      </c>
      <c r="D3462" s="258" t="s">
        <v>2018</v>
      </c>
      <c r="E3462" s="258">
        <v>2</v>
      </c>
      <c r="F3462" s="258" t="s">
        <v>2019</v>
      </c>
      <c r="G3462" s="258" t="s">
        <v>33</v>
      </c>
      <c r="H3462" s="258">
        <v>2</v>
      </c>
      <c r="I3462" s="258" t="s">
        <v>17</v>
      </c>
      <c r="J3462" s="258" t="s">
        <v>17</v>
      </c>
      <c r="K3462" s="258" t="s">
        <v>6188</v>
      </c>
      <c r="L3462" s="259">
        <v>45257</v>
      </c>
      <c r="M3462" s="258" t="s">
        <v>20</v>
      </c>
    </row>
    <row r="3463" spans="1:13" x14ac:dyDescent="0.25">
      <c r="A3463" s="260" t="s">
        <v>92</v>
      </c>
      <c r="B3463" s="260" t="s">
        <v>93</v>
      </c>
      <c r="C3463" s="260" t="s">
        <v>94</v>
      </c>
      <c r="D3463" s="260" t="s">
        <v>2021</v>
      </c>
      <c r="E3463" s="260">
        <v>1</v>
      </c>
      <c r="F3463" s="260" t="s">
        <v>2019</v>
      </c>
      <c r="G3463" s="260" t="s">
        <v>33</v>
      </c>
      <c r="H3463" s="260">
        <v>2</v>
      </c>
      <c r="I3463" s="260" t="s">
        <v>17</v>
      </c>
      <c r="J3463" s="260" t="s">
        <v>17</v>
      </c>
      <c r="K3463" s="260" t="s">
        <v>6189</v>
      </c>
      <c r="L3463" s="261">
        <v>45257</v>
      </c>
      <c r="M3463" s="260" t="s">
        <v>20</v>
      </c>
    </row>
    <row r="3464" spans="1:13" x14ac:dyDescent="0.25">
      <c r="A3464" s="258" t="s">
        <v>92</v>
      </c>
      <c r="B3464" s="258" t="s">
        <v>93</v>
      </c>
      <c r="C3464" s="258" t="s">
        <v>94</v>
      </c>
      <c r="D3464" s="258" t="s">
        <v>2023</v>
      </c>
      <c r="E3464" s="258">
        <v>1</v>
      </c>
      <c r="F3464" s="258" t="s">
        <v>2019</v>
      </c>
      <c r="G3464" s="258" t="s">
        <v>33</v>
      </c>
      <c r="H3464" s="258">
        <v>2</v>
      </c>
      <c r="I3464" s="258" t="s">
        <v>17</v>
      </c>
      <c r="J3464" s="258" t="s">
        <v>17</v>
      </c>
      <c r="K3464" s="258" t="s">
        <v>6190</v>
      </c>
      <c r="L3464" s="259">
        <v>45257</v>
      </c>
      <c r="M3464" s="258" t="s">
        <v>20</v>
      </c>
    </row>
    <row r="3465" spans="1:13" x14ac:dyDescent="0.25">
      <c r="A3465" s="260" t="s">
        <v>92</v>
      </c>
      <c r="B3465" s="260" t="s">
        <v>93</v>
      </c>
      <c r="C3465" s="260" t="s">
        <v>94</v>
      </c>
      <c r="D3465" s="260" t="s">
        <v>2025</v>
      </c>
      <c r="E3465" s="260">
        <v>0</v>
      </c>
      <c r="F3465" s="260" t="s">
        <v>2019</v>
      </c>
      <c r="G3465" s="260" t="s">
        <v>33</v>
      </c>
      <c r="H3465" s="260">
        <v>2</v>
      </c>
      <c r="I3465" s="260" t="s">
        <v>17</v>
      </c>
      <c r="J3465" s="260" t="s">
        <v>17</v>
      </c>
      <c r="K3465" s="260" t="s">
        <v>6191</v>
      </c>
      <c r="L3465" s="261">
        <v>45257</v>
      </c>
      <c r="M3465" s="260" t="s">
        <v>20</v>
      </c>
    </row>
    <row r="3466" spans="1:13" x14ac:dyDescent="0.25">
      <c r="A3466" s="258" t="s">
        <v>92</v>
      </c>
      <c r="B3466" s="258" t="s">
        <v>93</v>
      </c>
      <c r="C3466" s="258" t="s">
        <v>94</v>
      </c>
      <c r="D3466" s="258" t="s">
        <v>2027</v>
      </c>
      <c r="E3466" s="258">
        <v>1</v>
      </c>
      <c r="F3466" s="258" t="s">
        <v>2019</v>
      </c>
      <c r="G3466" s="258" t="s">
        <v>33</v>
      </c>
      <c r="H3466" s="258">
        <v>2</v>
      </c>
      <c r="I3466" s="258" t="s">
        <v>17</v>
      </c>
      <c r="J3466" s="258" t="s">
        <v>17</v>
      </c>
      <c r="K3466" s="258" t="s">
        <v>6192</v>
      </c>
      <c r="L3466" s="259">
        <v>45257</v>
      </c>
      <c r="M3466" s="258" t="s">
        <v>20</v>
      </c>
    </row>
    <row r="3467" spans="1:13" x14ac:dyDescent="0.25">
      <c r="A3467" s="260" t="s">
        <v>92</v>
      </c>
      <c r="B3467" s="260" t="s">
        <v>93</v>
      </c>
      <c r="C3467" s="260" t="s">
        <v>94</v>
      </c>
      <c r="D3467" s="260" t="s">
        <v>2029</v>
      </c>
      <c r="E3467" s="260">
        <v>0</v>
      </c>
      <c r="F3467" s="260" t="s">
        <v>2019</v>
      </c>
      <c r="G3467" s="260" t="s">
        <v>33</v>
      </c>
      <c r="H3467" s="260">
        <v>2</v>
      </c>
      <c r="I3467" s="260" t="s">
        <v>17</v>
      </c>
      <c r="J3467" s="260" t="s">
        <v>17</v>
      </c>
      <c r="K3467" s="260" t="s">
        <v>6193</v>
      </c>
      <c r="L3467" s="261">
        <v>45257</v>
      </c>
      <c r="M3467" s="260" t="s">
        <v>20</v>
      </c>
    </row>
    <row r="3468" spans="1:13" x14ac:dyDescent="0.25">
      <c r="A3468" s="258" t="s">
        <v>92</v>
      </c>
      <c r="B3468" s="258" t="s">
        <v>93</v>
      </c>
      <c r="C3468" s="258" t="s">
        <v>94</v>
      </c>
      <c r="D3468" s="258" t="s">
        <v>2031</v>
      </c>
      <c r="E3468" s="258">
        <v>2</v>
      </c>
      <c r="F3468" s="258" t="s">
        <v>2019</v>
      </c>
      <c r="G3468" s="258" t="s">
        <v>33</v>
      </c>
      <c r="H3468" s="258">
        <v>2</v>
      </c>
      <c r="I3468" s="258" t="s">
        <v>17</v>
      </c>
      <c r="J3468" s="258" t="s">
        <v>17</v>
      </c>
      <c r="K3468" s="258" t="s">
        <v>6194</v>
      </c>
      <c r="L3468" s="259">
        <v>45257</v>
      </c>
      <c r="M3468" s="258" t="s">
        <v>20</v>
      </c>
    </row>
    <row r="3469" spans="1:13" x14ac:dyDescent="0.25">
      <c r="A3469" s="260" t="s">
        <v>92</v>
      </c>
      <c r="B3469" s="260" t="s">
        <v>93</v>
      </c>
      <c r="C3469" s="260" t="s">
        <v>94</v>
      </c>
      <c r="D3469" s="260" t="s">
        <v>2033</v>
      </c>
      <c r="E3469" s="260">
        <v>1</v>
      </c>
      <c r="F3469" s="260" t="s">
        <v>2019</v>
      </c>
      <c r="G3469" s="260" t="s">
        <v>33</v>
      </c>
      <c r="H3469" s="260">
        <v>2</v>
      </c>
      <c r="I3469" s="260" t="s">
        <v>17</v>
      </c>
      <c r="J3469" s="260" t="s">
        <v>17</v>
      </c>
      <c r="K3469" s="260" t="s">
        <v>6195</v>
      </c>
      <c r="L3469" s="261">
        <v>45257</v>
      </c>
      <c r="M3469" s="260" t="s">
        <v>20</v>
      </c>
    </row>
    <row r="3470" spans="1:13" x14ac:dyDescent="0.25">
      <c r="A3470" s="258" t="s">
        <v>92</v>
      </c>
      <c r="B3470" s="258" t="s">
        <v>93</v>
      </c>
      <c r="C3470" s="258" t="s">
        <v>94</v>
      </c>
      <c r="D3470" s="258" t="s">
        <v>2035</v>
      </c>
      <c r="E3470" s="258">
        <v>0</v>
      </c>
      <c r="F3470" s="258" t="s">
        <v>2019</v>
      </c>
      <c r="G3470" s="258" t="s">
        <v>33</v>
      </c>
      <c r="H3470" s="258">
        <v>2</v>
      </c>
      <c r="I3470" s="258" t="s">
        <v>17</v>
      </c>
      <c r="J3470" s="258" t="s">
        <v>17</v>
      </c>
      <c r="K3470" s="258" t="s">
        <v>6196</v>
      </c>
      <c r="L3470" s="259">
        <v>45257</v>
      </c>
      <c r="M3470" s="258" t="s">
        <v>20</v>
      </c>
    </row>
    <row r="3471" spans="1:13" x14ac:dyDescent="0.25">
      <c r="A3471" s="260" t="s">
        <v>796</v>
      </c>
      <c r="B3471" s="260" t="s">
        <v>797</v>
      </c>
      <c r="C3471" s="260" t="s">
        <v>300</v>
      </c>
      <c r="D3471" s="260" t="s">
        <v>2018</v>
      </c>
      <c r="E3471" s="260">
        <v>2</v>
      </c>
      <c r="F3471" s="260" t="s">
        <v>2019</v>
      </c>
      <c r="G3471" s="260" t="s">
        <v>33</v>
      </c>
      <c r="H3471" s="260">
        <v>2</v>
      </c>
      <c r="I3471" s="260" t="s">
        <v>17</v>
      </c>
      <c r="J3471" s="260" t="s">
        <v>17</v>
      </c>
      <c r="K3471" s="260" t="s">
        <v>6197</v>
      </c>
      <c r="L3471" s="261">
        <v>45257</v>
      </c>
      <c r="M3471" s="260" t="s">
        <v>20</v>
      </c>
    </row>
    <row r="3472" spans="1:13" x14ac:dyDescent="0.25">
      <c r="A3472" s="258" t="s">
        <v>796</v>
      </c>
      <c r="B3472" s="258" t="s">
        <v>797</v>
      </c>
      <c r="C3472" s="258" t="s">
        <v>300</v>
      </c>
      <c r="D3472" s="258" t="s">
        <v>2021</v>
      </c>
      <c r="E3472" s="258">
        <v>1</v>
      </c>
      <c r="F3472" s="258" t="s">
        <v>2019</v>
      </c>
      <c r="G3472" s="258" t="s">
        <v>33</v>
      </c>
      <c r="H3472" s="258">
        <v>2</v>
      </c>
      <c r="I3472" s="258" t="s">
        <v>17</v>
      </c>
      <c r="J3472" s="258" t="s">
        <v>17</v>
      </c>
      <c r="K3472" s="258" t="s">
        <v>6198</v>
      </c>
      <c r="L3472" s="259">
        <v>45257</v>
      </c>
      <c r="M3472" s="258" t="s">
        <v>20</v>
      </c>
    </row>
    <row r="3473" spans="1:13" x14ac:dyDescent="0.25">
      <c r="A3473" s="260" t="s">
        <v>796</v>
      </c>
      <c r="B3473" s="260" t="s">
        <v>797</v>
      </c>
      <c r="C3473" s="260" t="s">
        <v>300</v>
      </c>
      <c r="D3473" s="260" t="s">
        <v>2023</v>
      </c>
      <c r="E3473" s="260">
        <v>1</v>
      </c>
      <c r="F3473" s="260" t="s">
        <v>2019</v>
      </c>
      <c r="G3473" s="260" t="s">
        <v>33</v>
      </c>
      <c r="H3473" s="260">
        <v>2</v>
      </c>
      <c r="I3473" s="260" t="s">
        <v>17</v>
      </c>
      <c r="J3473" s="260" t="s">
        <v>17</v>
      </c>
      <c r="K3473" s="260" t="s">
        <v>6199</v>
      </c>
      <c r="L3473" s="261">
        <v>45257</v>
      </c>
      <c r="M3473" s="260" t="s">
        <v>20</v>
      </c>
    </row>
    <row r="3474" spans="1:13" x14ac:dyDescent="0.25">
      <c r="A3474" s="258" t="s">
        <v>796</v>
      </c>
      <c r="B3474" s="258" t="s">
        <v>797</v>
      </c>
      <c r="C3474" s="258" t="s">
        <v>300</v>
      </c>
      <c r="D3474" s="258" t="s">
        <v>2025</v>
      </c>
      <c r="E3474" s="258">
        <v>2</v>
      </c>
      <c r="F3474" s="258" t="s">
        <v>2019</v>
      </c>
      <c r="G3474" s="258" t="s">
        <v>33</v>
      </c>
      <c r="H3474" s="258">
        <v>2</v>
      </c>
      <c r="I3474" s="258" t="s">
        <v>17</v>
      </c>
      <c r="J3474" s="258" t="s">
        <v>17</v>
      </c>
      <c r="K3474" s="258" t="s">
        <v>6200</v>
      </c>
      <c r="L3474" s="259">
        <v>45257</v>
      </c>
      <c r="M3474" s="258" t="s">
        <v>20</v>
      </c>
    </row>
    <row r="3475" spans="1:13" x14ac:dyDescent="0.25">
      <c r="A3475" s="260" t="s">
        <v>796</v>
      </c>
      <c r="B3475" s="260" t="s">
        <v>797</v>
      </c>
      <c r="C3475" s="260" t="s">
        <v>300</v>
      </c>
      <c r="D3475" s="260" t="s">
        <v>2027</v>
      </c>
      <c r="E3475" s="260">
        <v>0</v>
      </c>
      <c r="F3475" s="260" t="s">
        <v>2019</v>
      </c>
      <c r="G3475" s="260" t="s">
        <v>33</v>
      </c>
      <c r="H3475" s="260">
        <v>2</v>
      </c>
      <c r="I3475" s="260" t="s">
        <v>17</v>
      </c>
      <c r="J3475" s="260" t="s">
        <v>17</v>
      </c>
      <c r="K3475" s="260" t="s">
        <v>6201</v>
      </c>
      <c r="L3475" s="261">
        <v>45257</v>
      </c>
      <c r="M3475" s="260" t="s">
        <v>20</v>
      </c>
    </row>
    <row r="3476" spans="1:13" x14ac:dyDescent="0.25">
      <c r="A3476" s="258" t="s">
        <v>796</v>
      </c>
      <c r="B3476" s="258" t="s">
        <v>797</v>
      </c>
      <c r="C3476" s="258" t="s">
        <v>300</v>
      </c>
      <c r="D3476" s="258" t="s">
        <v>2029</v>
      </c>
      <c r="E3476" s="258">
        <v>3</v>
      </c>
      <c r="F3476" s="258" t="s">
        <v>2019</v>
      </c>
      <c r="G3476" s="258" t="s">
        <v>33</v>
      </c>
      <c r="H3476" s="258">
        <v>2</v>
      </c>
      <c r="I3476" s="258" t="s">
        <v>17</v>
      </c>
      <c r="J3476" s="258" t="s">
        <v>17</v>
      </c>
      <c r="K3476" s="258" t="s">
        <v>6202</v>
      </c>
      <c r="L3476" s="259">
        <v>45257</v>
      </c>
      <c r="M3476" s="258" t="s">
        <v>20</v>
      </c>
    </row>
    <row r="3477" spans="1:13" x14ac:dyDescent="0.25">
      <c r="A3477" s="260" t="s">
        <v>796</v>
      </c>
      <c r="B3477" s="260" t="s">
        <v>797</v>
      </c>
      <c r="C3477" s="260" t="s">
        <v>300</v>
      </c>
      <c r="D3477" s="260" t="s">
        <v>2031</v>
      </c>
      <c r="E3477" s="260">
        <v>2</v>
      </c>
      <c r="F3477" s="260" t="s">
        <v>2019</v>
      </c>
      <c r="G3477" s="260" t="s">
        <v>33</v>
      </c>
      <c r="H3477" s="260">
        <v>2</v>
      </c>
      <c r="I3477" s="260" t="s">
        <v>17</v>
      </c>
      <c r="J3477" s="260" t="s">
        <v>17</v>
      </c>
      <c r="K3477" s="260" t="s">
        <v>6203</v>
      </c>
      <c r="L3477" s="261">
        <v>45257</v>
      </c>
      <c r="M3477" s="260" t="s">
        <v>20</v>
      </c>
    </row>
    <row r="3478" spans="1:13" x14ac:dyDescent="0.25">
      <c r="A3478" s="258" t="s">
        <v>796</v>
      </c>
      <c r="B3478" s="258" t="s">
        <v>797</v>
      </c>
      <c r="C3478" s="258" t="s">
        <v>300</v>
      </c>
      <c r="D3478" s="258" t="s">
        <v>2033</v>
      </c>
      <c r="E3478" s="258">
        <v>2</v>
      </c>
      <c r="F3478" s="258" t="s">
        <v>2019</v>
      </c>
      <c r="G3478" s="258" t="s">
        <v>33</v>
      </c>
      <c r="H3478" s="258">
        <v>2</v>
      </c>
      <c r="I3478" s="258" t="s">
        <v>17</v>
      </c>
      <c r="J3478" s="258" t="s">
        <v>17</v>
      </c>
      <c r="K3478" s="258" t="s">
        <v>6204</v>
      </c>
      <c r="L3478" s="259">
        <v>45257</v>
      </c>
      <c r="M3478" s="258" t="s">
        <v>20</v>
      </c>
    </row>
    <row r="3479" spans="1:13" x14ac:dyDescent="0.25">
      <c r="A3479" s="260" t="s">
        <v>796</v>
      </c>
      <c r="B3479" s="260" t="s">
        <v>797</v>
      </c>
      <c r="C3479" s="260" t="s">
        <v>300</v>
      </c>
      <c r="D3479" s="260" t="s">
        <v>2035</v>
      </c>
      <c r="E3479" s="260">
        <v>0</v>
      </c>
      <c r="F3479" s="260" t="s">
        <v>2019</v>
      </c>
      <c r="G3479" s="260" t="s">
        <v>33</v>
      </c>
      <c r="H3479" s="260">
        <v>2</v>
      </c>
      <c r="I3479" s="260" t="s">
        <v>17</v>
      </c>
      <c r="J3479" s="260" t="s">
        <v>17</v>
      </c>
      <c r="K3479" s="260" t="s">
        <v>6205</v>
      </c>
      <c r="L3479" s="261">
        <v>45257</v>
      </c>
      <c r="M3479" s="260" t="s">
        <v>20</v>
      </c>
    </row>
    <row r="3480" spans="1:13" x14ac:dyDescent="0.25">
      <c r="A3480" s="258" t="s">
        <v>298</v>
      </c>
      <c r="B3480" s="258" t="s">
        <v>299</v>
      </c>
      <c r="C3480" s="258" t="s">
        <v>300</v>
      </c>
      <c r="D3480" s="258" t="s">
        <v>2018</v>
      </c>
      <c r="E3480" s="258">
        <v>2</v>
      </c>
      <c r="F3480" s="258" t="s">
        <v>2019</v>
      </c>
      <c r="G3480" s="258" t="s">
        <v>33</v>
      </c>
      <c r="H3480" s="258">
        <v>2</v>
      </c>
      <c r="I3480" s="258" t="s">
        <v>17</v>
      </c>
      <c r="J3480" s="258" t="s">
        <v>17</v>
      </c>
      <c r="K3480" s="258" t="s">
        <v>6206</v>
      </c>
      <c r="L3480" s="259">
        <v>45257</v>
      </c>
      <c r="M3480" s="258" t="s">
        <v>20</v>
      </c>
    </row>
    <row r="3481" spans="1:13" x14ac:dyDescent="0.25">
      <c r="A3481" s="260" t="s">
        <v>298</v>
      </c>
      <c r="B3481" s="260" t="s">
        <v>299</v>
      </c>
      <c r="C3481" s="260" t="s">
        <v>300</v>
      </c>
      <c r="D3481" s="260" t="s">
        <v>2021</v>
      </c>
      <c r="E3481" s="260">
        <v>1</v>
      </c>
      <c r="F3481" s="260" t="s">
        <v>2019</v>
      </c>
      <c r="G3481" s="260" t="s">
        <v>33</v>
      </c>
      <c r="H3481" s="260">
        <v>2</v>
      </c>
      <c r="I3481" s="260" t="s">
        <v>17</v>
      </c>
      <c r="J3481" s="260" t="s">
        <v>17</v>
      </c>
      <c r="K3481" s="260" t="s">
        <v>6207</v>
      </c>
      <c r="L3481" s="261">
        <v>45257</v>
      </c>
      <c r="M3481" s="260" t="s">
        <v>20</v>
      </c>
    </row>
    <row r="3482" spans="1:13" x14ac:dyDescent="0.25">
      <c r="A3482" s="258" t="s">
        <v>298</v>
      </c>
      <c r="B3482" s="258" t="s">
        <v>299</v>
      </c>
      <c r="C3482" s="258" t="s">
        <v>300</v>
      </c>
      <c r="D3482" s="258" t="s">
        <v>2023</v>
      </c>
      <c r="E3482" s="258">
        <v>1</v>
      </c>
      <c r="F3482" s="258" t="s">
        <v>2019</v>
      </c>
      <c r="G3482" s="258" t="s">
        <v>33</v>
      </c>
      <c r="H3482" s="258">
        <v>2</v>
      </c>
      <c r="I3482" s="258" t="s">
        <v>17</v>
      </c>
      <c r="J3482" s="258" t="s">
        <v>17</v>
      </c>
      <c r="K3482" s="258" t="s">
        <v>6208</v>
      </c>
      <c r="L3482" s="259">
        <v>45257</v>
      </c>
      <c r="M3482" s="258" t="s">
        <v>20</v>
      </c>
    </row>
    <row r="3483" spans="1:13" x14ac:dyDescent="0.25">
      <c r="A3483" s="260" t="s">
        <v>298</v>
      </c>
      <c r="B3483" s="260" t="s">
        <v>299</v>
      </c>
      <c r="C3483" s="260" t="s">
        <v>300</v>
      </c>
      <c r="D3483" s="260" t="s">
        <v>2025</v>
      </c>
      <c r="E3483" s="260">
        <v>2</v>
      </c>
      <c r="F3483" s="260" t="s">
        <v>2019</v>
      </c>
      <c r="G3483" s="260" t="s">
        <v>33</v>
      </c>
      <c r="H3483" s="260">
        <v>2</v>
      </c>
      <c r="I3483" s="260" t="s">
        <v>17</v>
      </c>
      <c r="J3483" s="260" t="s">
        <v>17</v>
      </c>
      <c r="K3483" s="260" t="s">
        <v>6209</v>
      </c>
      <c r="L3483" s="261">
        <v>45257</v>
      </c>
      <c r="M3483" s="260" t="s">
        <v>20</v>
      </c>
    </row>
    <row r="3484" spans="1:13" x14ac:dyDescent="0.25">
      <c r="A3484" s="258" t="s">
        <v>298</v>
      </c>
      <c r="B3484" s="258" t="s">
        <v>299</v>
      </c>
      <c r="C3484" s="258" t="s">
        <v>300</v>
      </c>
      <c r="D3484" s="258" t="s">
        <v>2027</v>
      </c>
      <c r="E3484" s="258">
        <v>0</v>
      </c>
      <c r="F3484" s="258" t="s">
        <v>2019</v>
      </c>
      <c r="G3484" s="258" t="s">
        <v>33</v>
      </c>
      <c r="H3484" s="258">
        <v>2</v>
      </c>
      <c r="I3484" s="258" t="s">
        <v>17</v>
      </c>
      <c r="J3484" s="258" t="s">
        <v>17</v>
      </c>
      <c r="K3484" s="258" t="s">
        <v>6210</v>
      </c>
      <c r="L3484" s="259">
        <v>45257</v>
      </c>
      <c r="M3484" s="258" t="s">
        <v>20</v>
      </c>
    </row>
    <row r="3485" spans="1:13" x14ac:dyDescent="0.25">
      <c r="A3485" s="260" t="s">
        <v>298</v>
      </c>
      <c r="B3485" s="260" t="s">
        <v>299</v>
      </c>
      <c r="C3485" s="260" t="s">
        <v>300</v>
      </c>
      <c r="D3485" s="260" t="s">
        <v>2029</v>
      </c>
      <c r="E3485" s="260">
        <v>3</v>
      </c>
      <c r="F3485" s="260" t="s">
        <v>2019</v>
      </c>
      <c r="G3485" s="260" t="s">
        <v>33</v>
      </c>
      <c r="H3485" s="260">
        <v>2</v>
      </c>
      <c r="I3485" s="260" t="s">
        <v>17</v>
      </c>
      <c r="J3485" s="260" t="s">
        <v>17</v>
      </c>
      <c r="K3485" s="260" t="s">
        <v>6211</v>
      </c>
      <c r="L3485" s="261">
        <v>45257</v>
      </c>
      <c r="M3485" s="260" t="s">
        <v>20</v>
      </c>
    </row>
    <row r="3486" spans="1:13" x14ac:dyDescent="0.25">
      <c r="A3486" s="258" t="s">
        <v>298</v>
      </c>
      <c r="B3486" s="258" t="s">
        <v>299</v>
      </c>
      <c r="C3486" s="258" t="s">
        <v>300</v>
      </c>
      <c r="D3486" s="258" t="s">
        <v>2031</v>
      </c>
      <c r="E3486" s="258">
        <v>2</v>
      </c>
      <c r="F3486" s="258" t="s">
        <v>2019</v>
      </c>
      <c r="G3486" s="258" t="s">
        <v>33</v>
      </c>
      <c r="H3486" s="258">
        <v>2</v>
      </c>
      <c r="I3486" s="258" t="s">
        <v>17</v>
      </c>
      <c r="J3486" s="258" t="s">
        <v>17</v>
      </c>
      <c r="K3486" s="258" t="s">
        <v>6212</v>
      </c>
      <c r="L3486" s="259">
        <v>45257</v>
      </c>
      <c r="M3486" s="258" t="s">
        <v>20</v>
      </c>
    </row>
    <row r="3487" spans="1:13" x14ac:dyDescent="0.25">
      <c r="A3487" s="260" t="s">
        <v>298</v>
      </c>
      <c r="B3487" s="260" t="s">
        <v>299</v>
      </c>
      <c r="C3487" s="260" t="s">
        <v>300</v>
      </c>
      <c r="D3487" s="260" t="s">
        <v>2033</v>
      </c>
      <c r="E3487" s="260">
        <v>1</v>
      </c>
      <c r="F3487" s="260" t="s">
        <v>2019</v>
      </c>
      <c r="G3487" s="260" t="s">
        <v>33</v>
      </c>
      <c r="H3487" s="260">
        <v>2</v>
      </c>
      <c r="I3487" s="260" t="s">
        <v>17</v>
      </c>
      <c r="J3487" s="260" t="s">
        <v>17</v>
      </c>
      <c r="K3487" s="260" t="s">
        <v>6213</v>
      </c>
      <c r="L3487" s="261">
        <v>45257</v>
      </c>
      <c r="M3487" s="260" t="s">
        <v>20</v>
      </c>
    </row>
    <row r="3488" spans="1:13" x14ac:dyDescent="0.25">
      <c r="A3488" s="258" t="s">
        <v>298</v>
      </c>
      <c r="B3488" s="258" t="s">
        <v>299</v>
      </c>
      <c r="C3488" s="258" t="s">
        <v>300</v>
      </c>
      <c r="D3488" s="258" t="s">
        <v>2035</v>
      </c>
      <c r="E3488" s="258">
        <v>0</v>
      </c>
      <c r="F3488" s="258" t="s">
        <v>2019</v>
      </c>
      <c r="G3488" s="258" t="s">
        <v>33</v>
      </c>
      <c r="H3488" s="258">
        <v>2</v>
      </c>
      <c r="I3488" s="258" t="s">
        <v>17</v>
      </c>
      <c r="J3488" s="258" t="s">
        <v>17</v>
      </c>
      <c r="K3488" s="258" t="s">
        <v>6214</v>
      </c>
      <c r="L3488" s="259">
        <v>45257</v>
      </c>
      <c r="M3488" s="258" t="s">
        <v>20</v>
      </c>
    </row>
    <row r="3489" spans="1:13" x14ac:dyDescent="0.25">
      <c r="A3489" s="260" t="s">
        <v>304</v>
      </c>
      <c r="B3489" s="260" t="s">
        <v>305</v>
      </c>
      <c r="C3489" s="260" t="s">
        <v>300</v>
      </c>
      <c r="D3489" s="260" t="s">
        <v>2018</v>
      </c>
      <c r="E3489" s="260">
        <v>0</v>
      </c>
      <c r="F3489" s="260" t="s">
        <v>2019</v>
      </c>
      <c r="G3489" s="260" t="s">
        <v>33</v>
      </c>
      <c r="H3489" s="260">
        <v>2</v>
      </c>
      <c r="I3489" s="260" t="s">
        <v>17</v>
      </c>
      <c r="J3489" s="260" t="s">
        <v>17</v>
      </c>
      <c r="K3489" s="260" t="s">
        <v>6215</v>
      </c>
      <c r="L3489" s="261">
        <v>45257</v>
      </c>
      <c r="M3489" s="260" t="s">
        <v>20</v>
      </c>
    </row>
    <row r="3490" spans="1:13" x14ac:dyDescent="0.25">
      <c r="A3490" s="258" t="s">
        <v>304</v>
      </c>
      <c r="B3490" s="258" t="s">
        <v>305</v>
      </c>
      <c r="C3490" s="258" t="s">
        <v>300</v>
      </c>
      <c r="D3490" s="258" t="s">
        <v>2021</v>
      </c>
      <c r="E3490" s="258">
        <v>1</v>
      </c>
      <c r="F3490" s="258" t="s">
        <v>2019</v>
      </c>
      <c r="G3490" s="258" t="s">
        <v>33</v>
      </c>
      <c r="H3490" s="258">
        <v>2</v>
      </c>
      <c r="I3490" s="258" t="s">
        <v>17</v>
      </c>
      <c r="J3490" s="258" t="s">
        <v>17</v>
      </c>
      <c r="K3490" s="258" t="s">
        <v>6216</v>
      </c>
      <c r="L3490" s="259">
        <v>45257</v>
      </c>
      <c r="M3490" s="258" t="s">
        <v>20</v>
      </c>
    </row>
    <row r="3491" spans="1:13" x14ac:dyDescent="0.25">
      <c r="A3491" s="260" t="s">
        <v>304</v>
      </c>
      <c r="B3491" s="260" t="s">
        <v>305</v>
      </c>
      <c r="C3491" s="260" t="s">
        <v>300</v>
      </c>
      <c r="D3491" s="260" t="s">
        <v>2023</v>
      </c>
      <c r="E3491" s="260">
        <v>1</v>
      </c>
      <c r="F3491" s="260" t="s">
        <v>2019</v>
      </c>
      <c r="G3491" s="260" t="s">
        <v>33</v>
      </c>
      <c r="H3491" s="260">
        <v>2</v>
      </c>
      <c r="I3491" s="260" t="s">
        <v>17</v>
      </c>
      <c r="J3491" s="260" t="s">
        <v>17</v>
      </c>
      <c r="K3491" s="260" t="s">
        <v>6217</v>
      </c>
      <c r="L3491" s="261">
        <v>45257</v>
      </c>
      <c r="M3491" s="260" t="s">
        <v>20</v>
      </c>
    </row>
    <row r="3492" spans="1:13" x14ac:dyDescent="0.25">
      <c r="A3492" s="258" t="s">
        <v>304</v>
      </c>
      <c r="B3492" s="258" t="s">
        <v>305</v>
      </c>
      <c r="C3492" s="258" t="s">
        <v>300</v>
      </c>
      <c r="D3492" s="258" t="s">
        <v>2025</v>
      </c>
      <c r="E3492" s="258">
        <v>0</v>
      </c>
      <c r="F3492" s="258" t="s">
        <v>2019</v>
      </c>
      <c r="G3492" s="258" t="s">
        <v>33</v>
      </c>
      <c r="H3492" s="258">
        <v>2</v>
      </c>
      <c r="I3492" s="258" t="s">
        <v>17</v>
      </c>
      <c r="J3492" s="258" t="s">
        <v>17</v>
      </c>
      <c r="K3492" s="258" t="s">
        <v>6218</v>
      </c>
      <c r="L3492" s="259">
        <v>45257</v>
      </c>
      <c r="M3492" s="258" t="s">
        <v>20</v>
      </c>
    </row>
    <row r="3493" spans="1:13" x14ac:dyDescent="0.25">
      <c r="A3493" s="260" t="s">
        <v>304</v>
      </c>
      <c r="B3493" s="260" t="s">
        <v>305</v>
      </c>
      <c r="C3493" s="260" t="s">
        <v>300</v>
      </c>
      <c r="D3493" s="260" t="s">
        <v>2027</v>
      </c>
      <c r="E3493" s="260">
        <v>0</v>
      </c>
      <c r="F3493" s="260" t="s">
        <v>2019</v>
      </c>
      <c r="G3493" s="260" t="s">
        <v>33</v>
      </c>
      <c r="H3493" s="260">
        <v>2</v>
      </c>
      <c r="I3493" s="260" t="s">
        <v>17</v>
      </c>
      <c r="J3493" s="260" t="s">
        <v>17</v>
      </c>
      <c r="K3493" s="260" t="s">
        <v>6219</v>
      </c>
      <c r="L3493" s="261">
        <v>45257</v>
      </c>
      <c r="M3493" s="260" t="s">
        <v>20</v>
      </c>
    </row>
    <row r="3494" spans="1:13" x14ac:dyDescent="0.25">
      <c r="A3494" s="258" t="s">
        <v>304</v>
      </c>
      <c r="B3494" s="258" t="s">
        <v>305</v>
      </c>
      <c r="C3494" s="258" t="s">
        <v>300</v>
      </c>
      <c r="D3494" s="258" t="s">
        <v>2029</v>
      </c>
      <c r="E3494" s="258">
        <v>3</v>
      </c>
      <c r="F3494" s="258" t="s">
        <v>2019</v>
      </c>
      <c r="G3494" s="258" t="s">
        <v>33</v>
      </c>
      <c r="H3494" s="258">
        <v>2</v>
      </c>
      <c r="I3494" s="258" t="s">
        <v>17</v>
      </c>
      <c r="J3494" s="258" t="s">
        <v>17</v>
      </c>
      <c r="K3494" s="258" t="s">
        <v>6220</v>
      </c>
      <c r="L3494" s="259">
        <v>45257</v>
      </c>
      <c r="M3494" s="258" t="s">
        <v>20</v>
      </c>
    </row>
    <row r="3495" spans="1:13" x14ac:dyDescent="0.25">
      <c r="A3495" s="260" t="s">
        <v>304</v>
      </c>
      <c r="B3495" s="260" t="s">
        <v>305</v>
      </c>
      <c r="C3495" s="260" t="s">
        <v>300</v>
      </c>
      <c r="D3495" s="260" t="s">
        <v>2031</v>
      </c>
      <c r="E3495" s="260">
        <v>1</v>
      </c>
      <c r="F3495" s="260" t="s">
        <v>2019</v>
      </c>
      <c r="G3495" s="260" t="s">
        <v>33</v>
      </c>
      <c r="H3495" s="260">
        <v>2</v>
      </c>
      <c r="I3495" s="260" t="s">
        <v>17</v>
      </c>
      <c r="J3495" s="260" t="s">
        <v>17</v>
      </c>
      <c r="K3495" s="260" t="s">
        <v>6221</v>
      </c>
      <c r="L3495" s="261">
        <v>45257</v>
      </c>
      <c r="M3495" s="260" t="s">
        <v>20</v>
      </c>
    </row>
    <row r="3496" spans="1:13" x14ac:dyDescent="0.25">
      <c r="A3496" s="258" t="s">
        <v>304</v>
      </c>
      <c r="B3496" s="258" t="s">
        <v>305</v>
      </c>
      <c r="C3496" s="258" t="s">
        <v>300</v>
      </c>
      <c r="D3496" s="258" t="s">
        <v>2033</v>
      </c>
      <c r="E3496" s="258">
        <v>2</v>
      </c>
      <c r="F3496" s="258" t="s">
        <v>2019</v>
      </c>
      <c r="G3496" s="258" t="s">
        <v>33</v>
      </c>
      <c r="H3496" s="258">
        <v>2</v>
      </c>
      <c r="I3496" s="258" t="s">
        <v>17</v>
      </c>
      <c r="J3496" s="258" t="s">
        <v>17</v>
      </c>
      <c r="K3496" s="258" t="s">
        <v>6222</v>
      </c>
      <c r="L3496" s="259">
        <v>45257</v>
      </c>
      <c r="M3496" s="258" t="s">
        <v>20</v>
      </c>
    </row>
    <row r="3497" spans="1:13" x14ac:dyDescent="0.25">
      <c r="A3497" s="260" t="s">
        <v>304</v>
      </c>
      <c r="B3497" s="260" t="s">
        <v>305</v>
      </c>
      <c r="C3497" s="260" t="s">
        <v>300</v>
      </c>
      <c r="D3497" s="260" t="s">
        <v>2035</v>
      </c>
      <c r="E3497" s="260">
        <v>0</v>
      </c>
      <c r="F3497" s="260" t="s">
        <v>2019</v>
      </c>
      <c r="G3497" s="260" t="s">
        <v>33</v>
      </c>
      <c r="H3497" s="260">
        <v>2</v>
      </c>
      <c r="I3497" s="260" t="s">
        <v>17</v>
      </c>
      <c r="J3497" s="260" t="s">
        <v>17</v>
      </c>
      <c r="K3497" s="260" t="s">
        <v>6223</v>
      </c>
      <c r="L3497" s="261">
        <v>45257</v>
      </c>
      <c r="M3497" s="260" t="s">
        <v>20</v>
      </c>
    </row>
    <row r="3498" spans="1:13" x14ac:dyDescent="0.25">
      <c r="A3498" s="258" t="s">
        <v>109</v>
      </c>
      <c r="B3498" s="258" t="s">
        <v>110</v>
      </c>
      <c r="C3498" s="258" t="s">
        <v>111</v>
      </c>
      <c r="D3498" s="258" t="s">
        <v>2018</v>
      </c>
      <c r="E3498" s="258">
        <v>0</v>
      </c>
      <c r="F3498" s="258" t="s">
        <v>2019</v>
      </c>
      <c r="G3498" s="258" t="s">
        <v>33</v>
      </c>
      <c r="H3498" s="258">
        <v>2</v>
      </c>
      <c r="I3498" s="258" t="s">
        <v>17</v>
      </c>
      <c r="J3498" s="258" t="s">
        <v>17</v>
      </c>
      <c r="K3498" s="258" t="s">
        <v>6224</v>
      </c>
      <c r="L3498" s="259">
        <v>45257</v>
      </c>
      <c r="M3498" s="258" t="s">
        <v>20</v>
      </c>
    </row>
    <row r="3499" spans="1:13" x14ac:dyDescent="0.25">
      <c r="A3499" s="260" t="s">
        <v>109</v>
      </c>
      <c r="B3499" s="260" t="s">
        <v>110</v>
      </c>
      <c r="C3499" s="260" t="s">
        <v>111</v>
      </c>
      <c r="D3499" s="260" t="s">
        <v>2021</v>
      </c>
      <c r="E3499" s="260">
        <v>0</v>
      </c>
      <c r="F3499" s="260" t="s">
        <v>2019</v>
      </c>
      <c r="G3499" s="260" t="s">
        <v>33</v>
      </c>
      <c r="H3499" s="260">
        <v>2</v>
      </c>
      <c r="I3499" s="260" t="s">
        <v>17</v>
      </c>
      <c r="J3499" s="260" t="s">
        <v>17</v>
      </c>
      <c r="K3499" s="260" t="s">
        <v>6225</v>
      </c>
      <c r="L3499" s="261">
        <v>45257</v>
      </c>
      <c r="M3499" s="260" t="s">
        <v>20</v>
      </c>
    </row>
    <row r="3500" spans="1:13" x14ac:dyDescent="0.25">
      <c r="A3500" s="258" t="s">
        <v>109</v>
      </c>
      <c r="B3500" s="258" t="s">
        <v>110</v>
      </c>
      <c r="C3500" s="258" t="s">
        <v>111</v>
      </c>
      <c r="D3500" s="258" t="s">
        <v>2023</v>
      </c>
      <c r="E3500" s="258">
        <v>0</v>
      </c>
      <c r="F3500" s="258" t="s">
        <v>2019</v>
      </c>
      <c r="G3500" s="258" t="s">
        <v>33</v>
      </c>
      <c r="H3500" s="258">
        <v>2</v>
      </c>
      <c r="I3500" s="258" t="s">
        <v>17</v>
      </c>
      <c r="J3500" s="258" t="s">
        <v>17</v>
      </c>
      <c r="K3500" s="258" t="s">
        <v>6226</v>
      </c>
      <c r="L3500" s="259">
        <v>45257</v>
      </c>
      <c r="M3500" s="258" t="s">
        <v>20</v>
      </c>
    </row>
    <row r="3501" spans="1:13" x14ac:dyDescent="0.25">
      <c r="A3501" s="260" t="s">
        <v>109</v>
      </c>
      <c r="B3501" s="260" t="s">
        <v>110</v>
      </c>
      <c r="C3501" s="260" t="s">
        <v>111</v>
      </c>
      <c r="D3501" s="260" t="s">
        <v>2025</v>
      </c>
      <c r="E3501" s="260">
        <v>0</v>
      </c>
      <c r="F3501" s="260" t="s">
        <v>2019</v>
      </c>
      <c r="G3501" s="260" t="s">
        <v>33</v>
      </c>
      <c r="H3501" s="260">
        <v>2</v>
      </c>
      <c r="I3501" s="260" t="s">
        <v>17</v>
      </c>
      <c r="J3501" s="260" t="s">
        <v>17</v>
      </c>
      <c r="K3501" s="260" t="s">
        <v>6227</v>
      </c>
      <c r="L3501" s="261">
        <v>45257</v>
      </c>
      <c r="M3501" s="260" t="s">
        <v>20</v>
      </c>
    </row>
    <row r="3502" spans="1:13" x14ac:dyDescent="0.25">
      <c r="A3502" s="258" t="s">
        <v>109</v>
      </c>
      <c r="B3502" s="258" t="s">
        <v>110</v>
      </c>
      <c r="C3502" s="258" t="s">
        <v>111</v>
      </c>
      <c r="D3502" s="258" t="s">
        <v>2027</v>
      </c>
      <c r="E3502" s="258">
        <v>0</v>
      </c>
      <c r="F3502" s="258" t="s">
        <v>2019</v>
      </c>
      <c r="G3502" s="258" t="s">
        <v>33</v>
      </c>
      <c r="H3502" s="258">
        <v>2</v>
      </c>
      <c r="I3502" s="258" t="s">
        <v>17</v>
      </c>
      <c r="J3502" s="258" t="s">
        <v>17</v>
      </c>
      <c r="K3502" s="258" t="s">
        <v>6228</v>
      </c>
      <c r="L3502" s="259">
        <v>45257</v>
      </c>
      <c r="M3502" s="258" t="s">
        <v>20</v>
      </c>
    </row>
    <row r="3503" spans="1:13" x14ac:dyDescent="0.25">
      <c r="A3503" s="260" t="s">
        <v>109</v>
      </c>
      <c r="B3503" s="260" t="s">
        <v>110</v>
      </c>
      <c r="C3503" s="260" t="s">
        <v>111</v>
      </c>
      <c r="D3503" s="260" t="s">
        <v>2029</v>
      </c>
      <c r="E3503" s="260">
        <v>2</v>
      </c>
      <c r="F3503" s="260" t="s">
        <v>2019</v>
      </c>
      <c r="G3503" s="260" t="s">
        <v>33</v>
      </c>
      <c r="H3503" s="260">
        <v>2</v>
      </c>
      <c r="I3503" s="260" t="s">
        <v>17</v>
      </c>
      <c r="J3503" s="260" t="s">
        <v>17</v>
      </c>
      <c r="K3503" s="260" t="s">
        <v>6229</v>
      </c>
      <c r="L3503" s="261">
        <v>45257</v>
      </c>
      <c r="M3503" s="260" t="s">
        <v>20</v>
      </c>
    </row>
    <row r="3504" spans="1:13" x14ac:dyDescent="0.25">
      <c r="A3504" s="258" t="s">
        <v>109</v>
      </c>
      <c r="B3504" s="258" t="s">
        <v>110</v>
      </c>
      <c r="C3504" s="258" t="s">
        <v>111</v>
      </c>
      <c r="D3504" s="258" t="s">
        <v>2031</v>
      </c>
      <c r="E3504" s="258">
        <v>2</v>
      </c>
      <c r="F3504" s="258" t="s">
        <v>2019</v>
      </c>
      <c r="G3504" s="258" t="s">
        <v>33</v>
      </c>
      <c r="H3504" s="258">
        <v>2</v>
      </c>
      <c r="I3504" s="258" t="s">
        <v>17</v>
      </c>
      <c r="J3504" s="258" t="s">
        <v>17</v>
      </c>
      <c r="K3504" s="258" t="s">
        <v>6230</v>
      </c>
      <c r="L3504" s="259">
        <v>45257</v>
      </c>
      <c r="M3504" s="258" t="s">
        <v>20</v>
      </c>
    </row>
    <row r="3505" spans="1:13" x14ac:dyDescent="0.25">
      <c r="A3505" s="260" t="s">
        <v>109</v>
      </c>
      <c r="B3505" s="260" t="s">
        <v>110</v>
      </c>
      <c r="C3505" s="260" t="s">
        <v>111</v>
      </c>
      <c r="D3505" s="260" t="s">
        <v>2033</v>
      </c>
      <c r="E3505" s="260">
        <v>0</v>
      </c>
      <c r="F3505" s="260" t="s">
        <v>2019</v>
      </c>
      <c r="G3505" s="260" t="s">
        <v>33</v>
      </c>
      <c r="H3505" s="260">
        <v>2</v>
      </c>
      <c r="I3505" s="260" t="s">
        <v>17</v>
      </c>
      <c r="J3505" s="260" t="s">
        <v>17</v>
      </c>
      <c r="K3505" s="260" t="s">
        <v>6231</v>
      </c>
      <c r="L3505" s="261">
        <v>45257</v>
      </c>
      <c r="M3505" s="260" t="s">
        <v>20</v>
      </c>
    </row>
    <row r="3506" spans="1:13" x14ac:dyDescent="0.25">
      <c r="A3506" s="258" t="s">
        <v>109</v>
      </c>
      <c r="B3506" s="258" t="s">
        <v>110</v>
      </c>
      <c r="C3506" s="258" t="s">
        <v>111</v>
      </c>
      <c r="D3506" s="258" t="s">
        <v>2035</v>
      </c>
      <c r="E3506" s="258">
        <v>0</v>
      </c>
      <c r="F3506" s="258" t="s">
        <v>2019</v>
      </c>
      <c r="G3506" s="258" t="s">
        <v>33</v>
      </c>
      <c r="H3506" s="258">
        <v>2</v>
      </c>
      <c r="I3506" s="258" t="s">
        <v>17</v>
      </c>
      <c r="J3506" s="258" t="s">
        <v>17</v>
      </c>
      <c r="K3506" s="258" t="s">
        <v>6232</v>
      </c>
      <c r="L3506" s="259">
        <v>45257</v>
      </c>
      <c r="M3506" s="258" t="s">
        <v>20</v>
      </c>
    </row>
    <row r="3507" spans="1:13" x14ac:dyDescent="0.25">
      <c r="A3507" s="260" t="s">
        <v>1048</v>
      </c>
      <c r="B3507" s="260" t="s">
        <v>1049</v>
      </c>
      <c r="C3507" s="260" t="s">
        <v>329</v>
      </c>
      <c r="D3507" s="260" t="s">
        <v>2018</v>
      </c>
      <c r="E3507" s="260">
        <v>2</v>
      </c>
      <c r="F3507" s="260" t="s">
        <v>2019</v>
      </c>
      <c r="G3507" s="260" t="s">
        <v>33</v>
      </c>
      <c r="H3507" s="260">
        <v>2</v>
      </c>
      <c r="I3507" s="260" t="s">
        <v>17</v>
      </c>
      <c r="J3507" s="260" t="s">
        <v>17</v>
      </c>
      <c r="K3507" s="260" t="s">
        <v>6233</v>
      </c>
      <c r="L3507" s="261">
        <v>45257</v>
      </c>
      <c r="M3507" s="260" t="s">
        <v>20</v>
      </c>
    </row>
    <row r="3508" spans="1:13" x14ac:dyDescent="0.25">
      <c r="A3508" s="258" t="s">
        <v>1048</v>
      </c>
      <c r="B3508" s="258" t="s">
        <v>1049</v>
      </c>
      <c r="C3508" s="258" t="s">
        <v>329</v>
      </c>
      <c r="D3508" s="258" t="s">
        <v>2021</v>
      </c>
      <c r="E3508" s="258">
        <v>0</v>
      </c>
      <c r="F3508" s="258" t="s">
        <v>2019</v>
      </c>
      <c r="G3508" s="258" t="s">
        <v>33</v>
      </c>
      <c r="H3508" s="258">
        <v>2</v>
      </c>
      <c r="I3508" s="258" t="s">
        <v>17</v>
      </c>
      <c r="J3508" s="258" t="s">
        <v>17</v>
      </c>
      <c r="K3508" s="258" t="s">
        <v>6234</v>
      </c>
      <c r="L3508" s="259">
        <v>45257</v>
      </c>
      <c r="M3508" s="258" t="s">
        <v>20</v>
      </c>
    </row>
    <row r="3509" spans="1:13" x14ac:dyDescent="0.25">
      <c r="A3509" s="260" t="s">
        <v>1048</v>
      </c>
      <c r="B3509" s="260" t="s">
        <v>1049</v>
      </c>
      <c r="C3509" s="260" t="s">
        <v>329</v>
      </c>
      <c r="D3509" s="260" t="s">
        <v>2023</v>
      </c>
      <c r="E3509" s="260">
        <v>0</v>
      </c>
      <c r="F3509" s="260" t="s">
        <v>2019</v>
      </c>
      <c r="G3509" s="260" t="s">
        <v>33</v>
      </c>
      <c r="H3509" s="260">
        <v>2</v>
      </c>
      <c r="I3509" s="260" t="s">
        <v>17</v>
      </c>
      <c r="J3509" s="260" t="s">
        <v>17</v>
      </c>
      <c r="K3509" s="260" t="s">
        <v>6235</v>
      </c>
      <c r="L3509" s="261">
        <v>45257</v>
      </c>
      <c r="M3509" s="260" t="s">
        <v>20</v>
      </c>
    </row>
    <row r="3510" spans="1:13" x14ac:dyDescent="0.25">
      <c r="A3510" s="258" t="s">
        <v>1048</v>
      </c>
      <c r="B3510" s="258" t="s">
        <v>1049</v>
      </c>
      <c r="C3510" s="258" t="s">
        <v>329</v>
      </c>
      <c r="D3510" s="258" t="s">
        <v>2025</v>
      </c>
      <c r="E3510" s="258">
        <v>2</v>
      </c>
      <c r="F3510" s="258" t="s">
        <v>2019</v>
      </c>
      <c r="G3510" s="258" t="s">
        <v>33</v>
      </c>
      <c r="H3510" s="258">
        <v>2</v>
      </c>
      <c r="I3510" s="258" t="s">
        <v>17</v>
      </c>
      <c r="J3510" s="258" t="s">
        <v>17</v>
      </c>
      <c r="K3510" s="258" t="s">
        <v>6236</v>
      </c>
      <c r="L3510" s="259">
        <v>45257</v>
      </c>
      <c r="M3510" s="258" t="s">
        <v>20</v>
      </c>
    </row>
    <row r="3511" spans="1:13" x14ac:dyDescent="0.25">
      <c r="A3511" s="260" t="s">
        <v>1048</v>
      </c>
      <c r="B3511" s="260" t="s">
        <v>1049</v>
      </c>
      <c r="C3511" s="260" t="s">
        <v>329</v>
      </c>
      <c r="D3511" s="260" t="s">
        <v>2027</v>
      </c>
      <c r="E3511" s="260">
        <v>3</v>
      </c>
      <c r="F3511" s="260" t="s">
        <v>2019</v>
      </c>
      <c r="G3511" s="260" t="s">
        <v>33</v>
      </c>
      <c r="H3511" s="260">
        <v>2</v>
      </c>
      <c r="I3511" s="260" t="s">
        <v>17</v>
      </c>
      <c r="J3511" s="260" t="s">
        <v>17</v>
      </c>
      <c r="K3511" s="260" t="s">
        <v>6237</v>
      </c>
      <c r="L3511" s="261">
        <v>45257</v>
      </c>
      <c r="M3511" s="260" t="s">
        <v>20</v>
      </c>
    </row>
    <row r="3512" spans="1:13" x14ac:dyDescent="0.25">
      <c r="A3512" s="258" t="s">
        <v>1048</v>
      </c>
      <c r="B3512" s="258" t="s">
        <v>1049</v>
      </c>
      <c r="C3512" s="258" t="s">
        <v>329</v>
      </c>
      <c r="D3512" s="258" t="s">
        <v>2029</v>
      </c>
      <c r="E3512" s="258">
        <v>0</v>
      </c>
      <c r="F3512" s="258" t="s">
        <v>2019</v>
      </c>
      <c r="G3512" s="258" t="s">
        <v>33</v>
      </c>
      <c r="H3512" s="258">
        <v>2</v>
      </c>
      <c r="I3512" s="258" t="s">
        <v>17</v>
      </c>
      <c r="J3512" s="258" t="s">
        <v>17</v>
      </c>
      <c r="K3512" s="258" t="s">
        <v>6238</v>
      </c>
      <c r="L3512" s="259">
        <v>45257</v>
      </c>
      <c r="M3512" s="258" t="s">
        <v>20</v>
      </c>
    </row>
    <row r="3513" spans="1:13" x14ac:dyDescent="0.25">
      <c r="A3513" s="260" t="s">
        <v>1048</v>
      </c>
      <c r="B3513" s="260" t="s">
        <v>1049</v>
      </c>
      <c r="C3513" s="260" t="s">
        <v>329</v>
      </c>
      <c r="D3513" s="260" t="s">
        <v>2031</v>
      </c>
      <c r="E3513" s="260">
        <v>2</v>
      </c>
      <c r="F3513" s="260" t="s">
        <v>2019</v>
      </c>
      <c r="G3513" s="260" t="s">
        <v>33</v>
      </c>
      <c r="H3513" s="260">
        <v>2</v>
      </c>
      <c r="I3513" s="260" t="s">
        <v>17</v>
      </c>
      <c r="J3513" s="260" t="s">
        <v>17</v>
      </c>
      <c r="K3513" s="260" t="s">
        <v>6239</v>
      </c>
      <c r="L3513" s="261">
        <v>45257</v>
      </c>
      <c r="M3513" s="260" t="s">
        <v>20</v>
      </c>
    </row>
    <row r="3514" spans="1:13" x14ac:dyDescent="0.25">
      <c r="A3514" s="258" t="s">
        <v>1048</v>
      </c>
      <c r="B3514" s="258" t="s">
        <v>1049</v>
      </c>
      <c r="C3514" s="258" t="s">
        <v>329</v>
      </c>
      <c r="D3514" s="258" t="s">
        <v>2033</v>
      </c>
      <c r="E3514" s="258">
        <v>0</v>
      </c>
      <c r="F3514" s="258" t="s">
        <v>2019</v>
      </c>
      <c r="G3514" s="258" t="s">
        <v>33</v>
      </c>
      <c r="H3514" s="258">
        <v>2</v>
      </c>
      <c r="I3514" s="258" t="s">
        <v>17</v>
      </c>
      <c r="J3514" s="258" t="s">
        <v>17</v>
      </c>
      <c r="K3514" s="258" t="s">
        <v>6240</v>
      </c>
      <c r="L3514" s="259">
        <v>45257</v>
      </c>
      <c r="M3514" s="258" t="s">
        <v>20</v>
      </c>
    </row>
    <row r="3515" spans="1:13" x14ac:dyDescent="0.25">
      <c r="A3515" s="260" t="s">
        <v>1048</v>
      </c>
      <c r="B3515" s="260" t="s">
        <v>1049</v>
      </c>
      <c r="C3515" s="260" t="s">
        <v>329</v>
      </c>
      <c r="D3515" s="260" t="s">
        <v>2035</v>
      </c>
      <c r="E3515" s="260">
        <v>0</v>
      </c>
      <c r="F3515" s="260" t="s">
        <v>2019</v>
      </c>
      <c r="G3515" s="260" t="s">
        <v>33</v>
      </c>
      <c r="H3515" s="260">
        <v>2</v>
      </c>
      <c r="I3515" s="260" t="s">
        <v>17</v>
      </c>
      <c r="J3515" s="260" t="s">
        <v>17</v>
      </c>
      <c r="K3515" s="260" t="s">
        <v>6241</v>
      </c>
      <c r="L3515" s="261">
        <v>45257</v>
      </c>
      <c r="M3515" s="260" t="s">
        <v>20</v>
      </c>
    </row>
    <row r="3516" spans="1:13" x14ac:dyDescent="0.25">
      <c r="A3516" s="258" t="s">
        <v>327</v>
      </c>
      <c r="B3516" s="258" t="s">
        <v>328</v>
      </c>
      <c r="C3516" s="258" t="s">
        <v>329</v>
      </c>
      <c r="D3516" s="258" t="s">
        <v>2018</v>
      </c>
      <c r="E3516" s="258">
        <v>2</v>
      </c>
      <c r="F3516" s="258" t="s">
        <v>2019</v>
      </c>
      <c r="G3516" s="258" t="s">
        <v>33</v>
      </c>
      <c r="H3516" s="258">
        <v>2</v>
      </c>
      <c r="I3516" s="258" t="s">
        <v>17</v>
      </c>
      <c r="J3516" s="258" t="s">
        <v>17</v>
      </c>
      <c r="K3516" s="258" t="s">
        <v>6242</v>
      </c>
      <c r="L3516" s="259">
        <v>45257</v>
      </c>
      <c r="M3516" s="258" t="s">
        <v>20</v>
      </c>
    </row>
    <row r="3517" spans="1:13" x14ac:dyDescent="0.25">
      <c r="A3517" s="260" t="s">
        <v>327</v>
      </c>
      <c r="B3517" s="260" t="s">
        <v>328</v>
      </c>
      <c r="C3517" s="260" t="s">
        <v>329</v>
      </c>
      <c r="D3517" s="260" t="s">
        <v>2021</v>
      </c>
      <c r="E3517" s="260">
        <v>0</v>
      </c>
      <c r="F3517" s="260" t="s">
        <v>2019</v>
      </c>
      <c r="G3517" s="260" t="s">
        <v>33</v>
      </c>
      <c r="H3517" s="260">
        <v>2</v>
      </c>
      <c r="I3517" s="260" t="s">
        <v>17</v>
      </c>
      <c r="J3517" s="260" t="s">
        <v>17</v>
      </c>
      <c r="K3517" s="260" t="s">
        <v>6243</v>
      </c>
      <c r="L3517" s="261">
        <v>45257</v>
      </c>
      <c r="M3517" s="260" t="s">
        <v>20</v>
      </c>
    </row>
    <row r="3518" spans="1:13" x14ac:dyDescent="0.25">
      <c r="A3518" s="258" t="s">
        <v>327</v>
      </c>
      <c r="B3518" s="258" t="s">
        <v>328</v>
      </c>
      <c r="C3518" s="258" t="s">
        <v>329</v>
      </c>
      <c r="D3518" s="258" t="s">
        <v>2023</v>
      </c>
      <c r="E3518" s="258">
        <v>0</v>
      </c>
      <c r="F3518" s="258" t="s">
        <v>2019</v>
      </c>
      <c r="G3518" s="258" t="s">
        <v>33</v>
      </c>
      <c r="H3518" s="258">
        <v>2</v>
      </c>
      <c r="I3518" s="258" t="s">
        <v>17</v>
      </c>
      <c r="J3518" s="258" t="s">
        <v>17</v>
      </c>
      <c r="K3518" s="258" t="s">
        <v>6244</v>
      </c>
      <c r="L3518" s="259">
        <v>45257</v>
      </c>
      <c r="M3518" s="258" t="s">
        <v>20</v>
      </c>
    </row>
    <row r="3519" spans="1:13" x14ac:dyDescent="0.25">
      <c r="A3519" s="260" t="s">
        <v>327</v>
      </c>
      <c r="B3519" s="260" t="s">
        <v>328</v>
      </c>
      <c r="C3519" s="260" t="s">
        <v>329</v>
      </c>
      <c r="D3519" s="260" t="s">
        <v>2025</v>
      </c>
      <c r="E3519" s="260">
        <v>2</v>
      </c>
      <c r="F3519" s="260" t="s">
        <v>2019</v>
      </c>
      <c r="G3519" s="260" t="s">
        <v>33</v>
      </c>
      <c r="H3519" s="260">
        <v>2</v>
      </c>
      <c r="I3519" s="260" t="s">
        <v>17</v>
      </c>
      <c r="J3519" s="260" t="s">
        <v>17</v>
      </c>
      <c r="K3519" s="260" t="s">
        <v>6245</v>
      </c>
      <c r="L3519" s="261">
        <v>45257</v>
      </c>
      <c r="M3519" s="260" t="s">
        <v>20</v>
      </c>
    </row>
    <row r="3520" spans="1:13" x14ac:dyDescent="0.25">
      <c r="A3520" s="258" t="s">
        <v>327</v>
      </c>
      <c r="B3520" s="258" t="s">
        <v>328</v>
      </c>
      <c r="C3520" s="258" t="s">
        <v>329</v>
      </c>
      <c r="D3520" s="258" t="s">
        <v>2027</v>
      </c>
      <c r="E3520" s="258">
        <v>3</v>
      </c>
      <c r="F3520" s="258" t="s">
        <v>2019</v>
      </c>
      <c r="G3520" s="258" t="s">
        <v>33</v>
      </c>
      <c r="H3520" s="258">
        <v>2</v>
      </c>
      <c r="I3520" s="258" t="s">
        <v>17</v>
      </c>
      <c r="J3520" s="258" t="s">
        <v>17</v>
      </c>
      <c r="K3520" s="258" t="s">
        <v>6246</v>
      </c>
      <c r="L3520" s="259">
        <v>45257</v>
      </c>
      <c r="M3520" s="258" t="s">
        <v>20</v>
      </c>
    </row>
    <row r="3521" spans="1:13" x14ac:dyDescent="0.25">
      <c r="A3521" s="260" t="s">
        <v>327</v>
      </c>
      <c r="B3521" s="260" t="s">
        <v>328</v>
      </c>
      <c r="C3521" s="260" t="s">
        <v>329</v>
      </c>
      <c r="D3521" s="260" t="s">
        <v>2029</v>
      </c>
      <c r="E3521" s="260">
        <v>0</v>
      </c>
      <c r="F3521" s="260" t="s">
        <v>2019</v>
      </c>
      <c r="G3521" s="260" t="s">
        <v>33</v>
      </c>
      <c r="H3521" s="260">
        <v>2</v>
      </c>
      <c r="I3521" s="260" t="s">
        <v>17</v>
      </c>
      <c r="J3521" s="260" t="s">
        <v>17</v>
      </c>
      <c r="K3521" s="260" t="s">
        <v>6247</v>
      </c>
      <c r="L3521" s="261">
        <v>45257</v>
      </c>
      <c r="M3521" s="260" t="s">
        <v>20</v>
      </c>
    </row>
    <row r="3522" spans="1:13" x14ac:dyDescent="0.25">
      <c r="A3522" s="258" t="s">
        <v>327</v>
      </c>
      <c r="B3522" s="258" t="s">
        <v>328</v>
      </c>
      <c r="C3522" s="258" t="s">
        <v>329</v>
      </c>
      <c r="D3522" s="258" t="s">
        <v>2031</v>
      </c>
      <c r="E3522" s="258">
        <v>2</v>
      </c>
      <c r="F3522" s="258" t="s">
        <v>2019</v>
      </c>
      <c r="G3522" s="258" t="s">
        <v>33</v>
      </c>
      <c r="H3522" s="258">
        <v>2</v>
      </c>
      <c r="I3522" s="258" t="s">
        <v>17</v>
      </c>
      <c r="J3522" s="258" t="s">
        <v>17</v>
      </c>
      <c r="K3522" s="258" t="s">
        <v>6248</v>
      </c>
      <c r="L3522" s="259">
        <v>45257</v>
      </c>
      <c r="M3522" s="258" t="s">
        <v>20</v>
      </c>
    </row>
    <row r="3523" spans="1:13" x14ac:dyDescent="0.25">
      <c r="A3523" s="260" t="s">
        <v>327</v>
      </c>
      <c r="B3523" s="260" t="s">
        <v>328</v>
      </c>
      <c r="C3523" s="260" t="s">
        <v>329</v>
      </c>
      <c r="D3523" s="260" t="s">
        <v>2033</v>
      </c>
      <c r="E3523" s="260">
        <v>0</v>
      </c>
      <c r="F3523" s="260" t="s">
        <v>2019</v>
      </c>
      <c r="G3523" s="260" t="s">
        <v>33</v>
      </c>
      <c r="H3523" s="260">
        <v>2</v>
      </c>
      <c r="I3523" s="260" t="s">
        <v>17</v>
      </c>
      <c r="J3523" s="260" t="s">
        <v>17</v>
      </c>
      <c r="K3523" s="260" t="s">
        <v>6249</v>
      </c>
      <c r="L3523" s="261">
        <v>45257</v>
      </c>
      <c r="M3523" s="260" t="s">
        <v>20</v>
      </c>
    </row>
    <row r="3524" spans="1:13" x14ac:dyDescent="0.25">
      <c r="A3524" s="258" t="s">
        <v>327</v>
      </c>
      <c r="B3524" s="258" t="s">
        <v>328</v>
      </c>
      <c r="C3524" s="258" t="s">
        <v>329</v>
      </c>
      <c r="D3524" s="258" t="s">
        <v>2035</v>
      </c>
      <c r="E3524" s="258">
        <v>0</v>
      </c>
      <c r="F3524" s="258" t="s">
        <v>2019</v>
      </c>
      <c r="G3524" s="258" t="s">
        <v>33</v>
      </c>
      <c r="H3524" s="258">
        <v>2</v>
      </c>
      <c r="I3524" s="258" t="s">
        <v>17</v>
      </c>
      <c r="J3524" s="258" t="s">
        <v>17</v>
      </c>
      <c r="K3524" s="258" t="s">
        <v>6250</v>
      </c>
      <c r="L3524" s="259">
        <v>45257</v>
      </c>
      <c r="M3524" s="258" t="s">
        <v>20</v>
      </c>
    </row>
    <row r="3525" spans="1:13" x14ac:dyDescent="0.25">
      <c r="A3525" s="260" t="s">
        <v>1062</v>
      </c>
      <c r="B3525" s="260" t="s">
        <v>1063</v>
      </c>
      <c r="C3525" s="260" t="s">
        <v>329</v>
      </c>
      <c r="D3525" s="260" t="s">
        <v>2018</v>
      </c>
      <c r="E3525" s="260">
        <v>0</v>
      </c>
      <c r="F3525" s="260" t="s">
        <v>2019</v>
      </c>
      <c r="G3525" s="260" t="s">
        <v>33</v>
      </c>
      <c r="H3525" s="260">
        <v>2</v>
      </c>
      <c r="I3525" s="260" t="s">
        <v>17</v>
      </c>
      <c r="J3525" s="260" t="s">
        <v>17</v>
      </c>
      <c r="K3525" s="260" t="s">
        <v>6251</v>
      </c>
      <c r="L3525" s="261">
        <v>45257</v>
      </c>
      <c r="M3525" s="260" t="s">
        <v>20</v>
      </c>
    </row>
    <row r="3526" spans="1:13" x14ac:dyDescent="0.25">
      <c r="A3526" s="258" t="s">
        <v>1062</v>
      </c>
      <c r="B3526" s="258" t="s">
        <v>1063</v>
      </c>
      <c r="C3526" s="258" t="s">
        <v>329</v>
      </c>
      <c r="D3526" s="258" t="s">
        <v>2021</v>
      </c>
      <c r="E3526" s="258">
        <v>0</v>
      </c>
      <c r="F3526" s="258" t="s">
        <v>2019</v>
      </c>
      <c r="G3526" s="258" t="s">
        <v>33</v>
      </c>
      <c r="H3526" s="258">
        <v>2</v>
      </c>
      <c r="I3526" s="258" t="s">
        <v>17</v>
      </c>
      <c r="J3526" s="258" t="s">
        <v>17</v>
      </c>
      <c r="K3526" s="258" t="s">
        <v>6252</v>
      </c>
      <c r="L3526" s="259">
        <v>45257</v>
      </c>
      <c r="M3526" s="258" t="s">
        <v>20</v>
      </c>
    </row>
    <row r="3527" spans="1:13" x14ac:dyDescent="0.25">
      <c r="A3527" s="260" t="s">
        <v>1062</v>
      </c>
      <c r="B3527" s="260" t="s">
        <v>1063</v>
      </c>
      <c r="C3527" s="260" t="s">
        <v>329</v>
      </c>
      <c r="D3527" s="260" t="s">
        <v>2023</v>
      </c>
      <c r="E3527" s="260">
        <v>0</v>
      </c>
      <c r="F3527" s="260" t="s">
        <v>2019</v>
      </c>
      <c r="G3527" s="260" t="s">
        <v>33</v>
      </c>
      <c r="H3527" s="260">
        <v>2</v>
      </c>
      <c r="I3527" s="260" t="s">
        <v>17</v>
      </c>
      <c r="J3527" s="260" t="s">
        <v>17</v>
      </c>
      <c r="K3527" s="260" t="s">
        <v>6253</v>
      </c>
      <c r="L3527" s="261">
        <v>45257</v>
      </c>
      <c r="M3527" s="260" t="s">
        <v>20</v>
      </c>
    </row>
    <row r="3528" spans="1:13" x14ac:dyDescent="0.25">
      <c r="A3528" s="258" t="s">
        <v>1062</v>
      </c>
      <c r="B3528" s="258" t="s">
        <v>1063</v>
      </c>
      <c r="C3528" s="258" t="s">
        <v>329</v>
      </c>
      <c r="D3528" s="258" t="s">
        <v>2025</v>
      </c>
      <c r="E3528" s="258">
        <v>2</v>
      </c>
      <c r="F3528" s="258" t="s">
        <v>2019</v>
      </c>
      <c r="G3528" s="258" t="s">
        <v>33</v>
      </c>
      <c r="H3528" s="258">
        <v>2</v>
      </c>
      <c r="I3528" s="258" t="s">
        <v>17</v>
      </c>
      <c r="J3528" s="258" t="s">
        <v>17</v>
      </c>
      <c r="K3528" s="258" t="s">
        <v>6254</v>
      </c>
      <c r="L3528" s="259">
        <v>45257</v>
      </c>
      <c r="M3528" s="258" t="s">
        <v>20</v>
      </c>
    </row>
    <row r="3529" spans="1:13" x14ac:dyDescent="0.25">
      <c r="A3529" s="260" t="s">
        <v>1062</v>
      </c>
      <c r="B3529" s="260" t="s">
        <v>1063</v>
      </c>
      <c r="C3529" s="260" t="s">
        <v>329</v>
      </c>
      <c r="D3529" s="260" t="s">
        <v>2027</v>
      </c>
      <c r="E3529" s="260">
        <v>3</v>
      </c>
      <c r="F3529" s="260" t="s">
        <v>2019</v>
      </c>
      <c r="G3529" s="260" t="s">
        <v>33</v>
      </c>
      <c r="H3529" s="260">
        <v>2</v>
      </c>
      <c r="I3529" s="260" t="s">
        <v>17</v>
      </c>
      <c r="J3529" s="260" t="s">
        <v>17</v>
      </c>
      <c r="K3529" s="260" t="s">
        <v>6255</v>
      </c>
      <c r="L3529" s="261">
        <v>45257</v>
      </c>
      <c r="M3529" s="260" t="s">
        <v>20</v>
      </c>
    </row>
    <row r="3530" spans="1:13" x14ac:dyDescent="0.25">
      <c r="A3530" s="258" t="s">
        <v>1062</v>
      </c>
      <c r="B3530" s="258" t="s">
        <v>1063</v>
      </c>
      <c r="C3530" s="258" t="s">
        <v>329</v>
      </c>
      <c r="D3530" s="258" t="s">
        <v>2029</v>
      </c>
      <c r="E3530" s="258">
        <v>0</v>
      </c>
      <c r="F3530" s="258" t="s">
        <v>2019</v>
      </c>
      <c r="G3530" s="258" t="s">
        <v>33</v>
      </c>
      <c r="H3530" s="258">
        <v>2</v>
      </c>
      <c r="I3530" s="258" t="s">
        <v>17</v>
      </c>
      <c r="J3530" s="258" t="s">
        <v>17</v>
      </c>
      <c r="K3530" s="258" t="s">
        <v>6256</v>
      </c>
      <c r="L3530" s="259">
        <v>45257</v>
      </c>
      <c r="M3530" s="258" t="s">
        <v>20</v>
      </c>
    </row>
    <row r="3531" spans="1:13" x14ac:dyDescent="0.25">
      <c r="A3531" s="260" t="s">
        <v>1062</v>
      </c>
      <c r="B3531" s="260" t="s">
        <v>1063</v>
      </c>
      <c r="C3531" s="260" t="s">
        <v>329</v>
      </c>
      <c r="D3531" s="260" t="s">
        <v>2031</v>
      </c>
      <c r="E3531" s="260">
        <v>2</v>
      </c>
      <c r="F3531" s="260" t="s">
        <v>2019</v>
      </c>
      <c r="G3531" s="260" t="s">
        <v>33</v>
      </c>
      <c r="H3531" s="260">
        <v>2</v>
      </c>
      <c r="I3531" s="260" t="s">
        <v>17</v>
      </c>
      <c r="J3531" s="260" t="s">
        <v>17</v>
      </c>
      <c r="K3531" s="260" t="s">
        <v>6257</v>
      </c>
      <c r="L3531" s="261">
        <v>45257</v>
      </c>
      <c r="M3531" s="260" t="s">
        <v>20</v>
      </c>
    </row>
    <row r="3532" spans="1:13" x14ac:dyDescent="0.25">
      <c r="A3532" s="258" t="s">
        <v>1062</v>
      </c>
      <c r="B3532" s="258" t="s">
        <v>1063</v>
      </c>
      <c r="C3532" s="258" t="s">
        <v>329</v>
      </c>
      <c r="D3532" s="258" t="s">
        <v>2033</v>
      </c>
      <c r="E3532" s="258">
        <v>0</v>
      </c>
      <c r="F3532" s="258" t="s">
        <v>2019</v>
      </c>
      <c r="G3532" s="258" t="s">
        <v>33</v>
      </c>
      <c r="H3532" s="258">
        <v>2</v>
      </c>
      <c r="I3532" s="258" t="s">
        <v>17</v>
      </c>
      <c r="J3532" s="258" t="s">
        <v>17</v>
      </c>
      <c r="K3532" s="258" t="s">
        <v>6258</v>
      </c>
      <c r="L3532" s="259">
        <v>45257</v>
      </c>
      <c r="M3532" s="258" t="s">
        <v>20</v>
      </c>
    </row>
    <row r="3533" spans="1:13" x14ac:dyDescent="0.25">
      <c r="A3533" s="260" t="s">
        <v>1062</v>
      </c>
      <c r="B3533" s="260" t="s">
        <v>1063</v>
      </c>
      <c r="C3533" s="260" t="s">
        <v>329</v>
      </c>
      <c r="D3533" s="260" t="s">
        <v>2035</v>
      </c>
      <c r="E3533" s="260">
        <v>0</v>
      </c>
      <c r="F3533" s="260" t="s">
        <v>2019</v>
      </c>
      <c r="G3533" s="260" t="s">
        <v>33</v>
      </c>
      <c r="H3533" s="260">
        <v>2</v>
      </c>
      <c r="I3533" s="260" t="s">
        <v>17</v>
      </c>
      <c r="J3533" s="260" t="s">
        <v>17</v>
      </c>
      <c r="K3533" s="260" t="s">
        <v>6259</v>
      </c>
      <c r="L3533" s="261">
        <v>45257</v>
      </c>
      <c r="M3533" s="260" t="s">
        <v>20</v>
      </c>
    </row>
    <row r="3534" spans="1:13" x14ac:dyDescent="0.25">
      <c r="A3534" s="258" t="s">
        <v>1853</v>
      </c>
      <c r="B3534" s="258" t="s">
        <v>1854</v>
      </c>
      <c r="C3534" s="258" t="s">
        <v>513</v>
      </c>
      <c r="D3534" s="258" t="s">
        <v>2018</v>
      </c>
      <c r="E3534" s="258">
        <v>2</v>
      </c>
      <c r="F3534" s="258" t="s">
        <v>2019</v>
      </c>
      <c r="G3534" s="258" t="s">
        <v>33</v>
      </c>
      <c r="H3534" s="258">
        <v>2</v>
      </c>
      <c r="I3534" s="258" t="s">
        <v>17</v>
      </c>
      <c r="J3534" s="258" t="s">
        <v>17</v>
      </c>
      <c r="K3534" s="258" t="s">
        <v>6260</v>
      </c>
      <c r="L3534" s="259">
        <v>45257</v>
      </c>
      <c r="M3534" s="258" t="s">
        <v>20</v>
      </c>
    </row>
    <row r="3535" spans="1:13" x14ac:dyDescent="0.25">
      <c r="A3535" s="260" t="s">
        <v>1853</v>
      </c>
      <c r="B3535" s="260" t="s">
        <v>1854</v>
      </c>
      <c r="C3535" s="260" t="s">
        <v>513</v>
      </c>
      <c r="D3535" s="260" t="s">
        <v>2021</v>
      </c>
      <c r="E3535" s="260">
        <v>1</v>
      </c>
      <c r="F3535" s="260" t="s">
        <v>2019</v>
      </c>
      <c r="G3535" s="260" t="s">
        <v>33</v>
      </c>
      <c r="H3535" s="260">
        <v>2</v>
      </c>
      <c r="I3535" s="260" t="s">
        <v>17</v>
      </c>
      <c r="J3535" s="260" t="s">
        <v>17</v>
      </c>
      <c r="K3535" s="260" t="s">
        <v>6261</v>
      </c>
      <c r="L3535" s="261">
        <v>45257</v>
      </c>
      <c r="M3535" s="260" t="s">
        <v>20</v>
      </c>
    </row>
    <row r="3536" spans="1:13" x14ac:dyDescent="0.25">
      <c r="A3536" s="258" t="s">
        <v>1853</v>
      </c>
      <c r="B3536" s="258" t="s">
        <v>1854</v>
      </c>
      <c r="C3536" s="258" t="s">
        <v>513</v>
      </c>
      <c r="D3536" s="258" t="s">
        <v>2023</v>
      </c>
      <c r="E3536" s="258">
        <v>1</v>
      </c>
      <c r="F3536" s="258" t="s">
        <v>2019</v>
      </c>
      <c r="G3536" s="258" t="s">
        <v>33</v>
      </c>
      <c r="H3536" s="258">
        <v>2</v>
      </c>
      <c r="I3536" s="258" t="s">
        <v>17</v>
      </c>
      <c r="J3536" s="258" t="s">
        <v>17</v>
      </c>
      <c r="K3536" s="258" t="s">
        <v>6262</v>
      </c>
      <c r="L3536" s="259">
        <v>45257</v>
      </c>
      <c r="M3536" s="258" t="s">
        <v>20</v>
      </c>
    </row>
    <row r="3537" spans="1:13" x14ac:dyDescent="0.25">
      <c r="A3537" s="260" t="s">
        <v>1853</v>
      </c>
      <c r="B3537" s="260" t="s">
        <v>1854</v>
      </c>
      <c r="C3537" s="260" t="s">
        <v>513</v>
      </c>
      <c r="D3537" s="260" t="s">
        <v>2025</v>
      </c>
      <c r="E3537" s="260">
        <v>1</v>
      </c>
      <c r="F3537" s="260" t="s">
        <v>2019</v>
      </c>
      <c r="G3537" s="260" t="s">
        <v>33</v>
      </c>
      <c r="H3537" s="260">
        <v>2</v>
      </c>
      <c r="I3537" s="260" t="s">
        <v>17</v>
      </c>
      <c r="J3537" s="260" t="s">
        <v>17</v>
      </c>
      <c r="K3537" s="260" t="s">
        <v>6263</v>
      </c>
      <c r="L3537" s="261">
        <v>45257</v>
      </c>
      <c r="M3537" s="260" t="s">
        <v>20</v>
      </c>
    </row>
    <row r="3538" spans="1:13" x14ac:dyDescent="0.25">
      <c r="A3538" s="258" t="s">
        <v>1853</v>
      </c>
      <c r="B3538" s="258" t="s">
        <v>1854</v>
      </c>
      <c r="C3538" s="258" t="s">
        <v>513</v>
      </c>
      <c r="D3538" s="258" t="s">
        <v>2027</v>
      </c>
      <c r="E3538" s="258">
        <v>3</v>
      </c>
      <c r="F3538" s="258" t="s">
        <v>2019</v>
      </c>
      <c r="G3538" s="258" t="s">
        <v>33</v>
      </c>
      <c r="H3538" s="258">
        <v>2</v>
      </c>
      <c r="I3538" s="258" t="s">
        <v>17</v>
      </c>
      <c r="J3538" s="258" t="s">
        <v>17</v>
      </c>
      <c r="K3538" s="258" t="s">
        <v>6264</v>
      </c>
      <c r="L3538" s="259">
        <v>45257</v>
      </c>
      <c r="M3538" s="258" t="s">
        <v>20</v>
      </c>
    </row>
    <row r="3539" spans="1:13" x14ac:dyDescent="0.25">
      <c r="A3539" s="260" t="s">
        <v>1853</v>
      </c>
      <c r="B3539" s="260" t="s">
        <v>1854</v>
      </c>
      <c r="C3539" s="260" t="s">
        <v>513</v>
      </c>
      <c r="D3539" s="260" t="s">
        <v>2029</v>
      </c>
      <c r="E3539" s="260">
        <v>1</v>
      </c>
      <c r="F3539" s="260" t="s">
        <v>2019</v>
      </c>
      <c r="G3539" s="260" t="s">
        <v>33</v>
      </c>
      <c r="H3539" s="260">
        <v>2</v>
      </c>
      <c r="I3539" s="260" t="s">
        <v>17</v>
      </c>
      <c r="J3539" s="260" t="s">
        <v>17</v>
      </c>
      <c r="K3539" s="260" t="s">
        <v>6265</v>
      </c>
      <c r="L3539" s="261">
        <v>45257</v>
      </c>
      <c r="M3539" s="260" t="s">
        <v>20</v>
      </c>
    </row>
    <row r="3540" spans="1:13" x14ac:dyDescent="0.25">
      <c r="A3540" s="258" t="s">
        <v>1853</v>
      </c>
      <c r="B3540" s="258" t="s">
        <v>1854</v>
      </c>
      <c r="C3540" s="258" t="s">
        <v>513</v>
      </c>
      <c r="D3540" s="258" t="s">
        <v>2031</v>
      </c>
      <c r="E3540" s="258">
        <v>3</v>
      </c>
      <c r="F3540" s="258" t="s">
        <v>2019</v>
      </c>
      <c r="G3540" s="258" t="s">
        <v>33</v>
      </c>
      <c r="H3540" s="258">
        <v>2</v>
      </c>
      <c r="I3540" s="258" t="s">
        <v>17</v>
      </c>
      <c r="J3540" s="258" t="s">
        <v>17</v>
      </c>
      <c r="K3540" s="258" t="s">
        <v>6266</v>
      </c>
      <c r="L3540" s="259">
        <v>45257</v>
      </c>
      <c r="M3540" s="258" t="s">
        <v>20</v>
      </c>
    </row>
    <row r="3541" spans="1:13" x14ac:dyDescent="0.25">
      <c r="A3541" s="260" t="s">
        <v>1853</v>
      </c>
      <c r="B3541" s="260" t="s">
        <v>1854</v>
      </c>
      <c r="C3541" s="260" t="s">
        <v>513</v>
      </c>
      <c r="D3541" s="260" t="s">
        <v>2033</v>
      </c>
      <c r="E3541" s="260">
        <v>0</v>
      </c>
      <c r="F3541" s="260" t="s">
        <v>2019</v>
      </c>
      <c r="G3541" s="260" t="s">
        <v>33</v>
      </c>
      <c r="H3541" s="260">
        <v>2</v>
      </c>
      <c r="I3541" s="260" t="s">
        <v>17</v>
      </c>
      <c r="J3541" s="260" t="s">
        <v>17</v>
      </c>
      <c r="K3541" s="260" t="s">
        <v>6267</v>
      </c>
      <c r="L3541" s="261">
        <v>45257</v>
      </c>
      <c r="M3541" s="260" t="s">
        <v>20</v>
      </c>
    </row>
    <row r="3542" spans="1:13" x14ac:dyDescent="0.25">
      <c r="A3542" s="258" t="s">
        <v>1853</v>
      </c>
      <c r="B3542" s="258" t="s">
        <v>1854</v>
      </c>
      <c r="C3542" s="258" t="s">
        <v>513</v>
      </c>
      <c r="D3542" s="258" t="s">
        <v>2035</v>
      </c>
      <c r="E3542" s="258">
        <v>0</v>
      </c>
      <c r="F3542" s="258" t="s">
        <v>2019</v>
      </c>
      <c r="G3542" s="258" t="s">
        <v>33</v>
      </c>
      <c r="H3542" s="258">
        <v>2</v>
      </c>
      <c r="I3542" s="258" t="s">
        <v>17</v>
      </c>
      <c r="J3542" s="258" t="s">
        <v>17</v>
      </c>
      <c r="K3542" s="258" t="s">
        <v>6268</v>
      </c>
      <c r="L3542" s="259">
        <v>45257</v>
      </c>
      <c r="M3542" s="258" t="s">
        <v>20</v>
      </c>
    </row>
    <row r="3543" spans="1:13" x14ac:dyDescent="0.25">
      <c r="A3543" s="260" t="s">
        <v>511</v>
      </c>
      <c r="B3543" s="260" t="s">
        <v>512</v>
      </c>
      <c r="C3543" s="260" t="s">
        <v>513</v>
      </c>
      <c r="D3543" s="260" t="s">
        <v>2018</v>
      </c>
      <c r="E3543" s="260">
        <v>2</v>
      </c>
      <c r="F3543" s="260" t="s">
        <v>2019</v>
      </c>
      <c r="G3543" s="260" t="s">
        <v>33</v>
      </c>
      <c r="H3543" s="260">
        <v>2</v>
      </c>
      <c r="I3543" s="260" t="s">
        <v>17</v>
      </c>
      <c r="J3543" s="260" t="s">
        <v>17</v>
      </c>
      <c r="K3543" s="260" t="s">
        <v>6269</v>
      </c>
      <c r="L3543" s="261">
        <v>45257</v>
      </c>
      <c r="M3543" s="260" t="s">
        <v>20</v>
      </c>
    </row>
    <row r="3544" spans="1:13" x14ac:dyDescent="0.25">
      <c r="A3544" s="258" t="s">
        <v>511</v>
      </c>
      <c r="B3544" s="258" t="s">
        <v>512</v>
      </c>
      <c r="C3544" s="258" t="s">
        <v>513</v>
      </c>
      <c r="D3544" s="258" t="s">
        <v>2021</v>
      </c>
      <c r="E3544" s="258">
        <v>1</v>
      </c>
      <c r="F3544" s="258" t="s">
        <v>2019</v>
      </c>
      <c r="G3544" s="258" t="s">
        <v>33</v>
      </c>
      <c r="H3544" s="258">
        <v>2</v>
      </c>
      <c r="I3544" s="258" t="s">
        <v>17</v>
      </c>
      <c r="J3544" s="258" t="s">
        <v>17</v>
      </c>
      <c r="K3544" s="258" t="s">
        <v>6270</v>
      </c>
      <c r="L3544" s="259">
        <v>45257</v>
      </c>
      <c r="M3544" s="258" t="s">
        <v>20</v>
      </c>
    </row>
    <row r="3545" spans="1:13" x14ac:dyDescent="0.25">
      <c r="A3545" s="260" t="s">
        <v>511</v>
      </c>
      <c r="B3545" s="260" t="s">
        <v>512</v>
      </c>
      <c r="C3545" s="260" t="s">
        <v>513</v>
      </c>
      <c r="D3545" s="260" t="s">
        <v>2023</v>
      </c>
      <c r="E3545" s="260">
        <v>1</v>
      </c>
      <c r="F3545" s="260" t="s">
        <v>2019</v>
      </c>
      <c r="G3545" s="260" t="s">
        <v>33</v>
      </c>
      <c r="H3545" s="260">
        <v>2</v>
      </c>
      <c r="I3545" s="260" t="s">
        <v>17</v>
      </c>
      <c r="J3545" s="260" t="s">
        <v>17</v>
      </c>
      <c r="K3545" s="260" t="s">
        <v>6271</v>
      </c>
      <c r="L3545" s="261">
        <v>45257</v>
      </c>
      <c r="M3545" s="260" t="s">
        <v>20</v>
      </c>
    </row>
    <row r="3546" spans="1:13" x14ac:dyDescent="0.25">
      <c r="A3546" s="258" t="s">
        <v>511</v>
      </c>
      <c r="B3546" s="258" t="s">
        <v>512</v>
      </c>
      <c r="C3546" s="258" t="s">
        <v>513</v>
      </c>
      <c r="D3546" s="258" t="s">
        <v>2025</v>
      </c>
      <c r="E3546" s="258">
        <v>1</v>
      </c>
      <c r="F3546" s="258" t="s">
        <v>2019</v>
      </c>
      <c r="G3546" s="258" t="s">
        <v>33</v>
      </c>
      <c r="H3546" s="258">
        <v>2</v>
      </c>
      <c r="I3546" s="258" t="s">
        <v>17</v>
      </c>
      <c r="J3546" s="258" t="s">
        <v>17</v>
      </c>
      <c r="K3546" s="258" t="s">
        <v>6272</v>
      </c>
      <c r="L3546" s="259">
        <v>45257</v>
      </c>
      <c r="M3546" s="258" t="s">
        <v>20</v>
      </c>
    </row>
    <row r="3547" spans="1:13" x14ac:dyDescent="0.25">
      <c r="A3547" s="260" t="s">
        <v>511</v>
      </c>
      <c r="B3547" s="260" t="s">
        <v>512</v>
      </c>
      <c r="C3547" s="260" t="s">
        <v>513</v>
      </c>
      <c r="D3547" s="260" t="s">
        <v>2027</v>
      </c>
      <c r="E3547" s="260">
        <v>3</v>
      </c>
      <c r="F3547" s="260" t="s">
        <v>2019</v>
      </c>
      <c r="G3547" s="260" t="s">
        <v>33</v>
      </c>
      <c r="H3547" s="260">
        <v>2</v>
      </c>
      <c r="I3547" s="260" t="s">
        <v>17</v>
      </c>
      <c r="J3547" s="260" t="s">
        <v>17</v>
      </c>
      <c r="K3547" s="260" t="s">
        <v>6273</v>
      </c>
      <c r="L3547" s="261">
        <v>45257</v>
      </c>
      <c r="M3547" s="260" t="s">
        <v>20</v>
      </c>
    </row>
    <row r="3548" spans="1:13" x14ac:dyDescent="0.25">
      <c r="A3548" s="258" t="s">
        <v>511</v>
      </c>
      <c r="B3548" s="258" t="s">
        <v>512</v>
      </c>
      <c r="C3548" s="258" t="s">
        <v>513</v>
      </c>
      <c r="D3548" s="258" t="s">
        <v>2029</v>
      </c>
      <c r="E3548" s="258">
        <v>1</v>
      </c>
      <c r="F3548" s="258" t="s">
        <v>2019</v>
      </c>
      <c r="G3548" s="258" t="s">
        <v>33</v>
      </c>
      <c r="H3548" s="258">
        <v>2</v>
      </c>
      <c r="I3548" s="258" t="s">
        <v>17</v>
      </c>
      <c r="J3548" s="258" t="s">
        <v>17</v>
      </c>
      <c r="K3548" s="258" t="s">
        <v>6274</v>
      </c>
      <c r="L3548" s="259">
        <v>45257</v>
      </c>
      <c r="M3548" s="258" t="s">
        <v>20</v>
      </c>
    </row>
    <row r="3549" spans="1:13" x14ac:dyDescent="0.25">
      <c r="A3549" s="260" t="s">
        <v>511</v>
      </c>
      <c r="B3549" s="260" t="s">
        <v>512</v>
      </c>
      <c r="C3549" s="260" t="s">
        <v>513</v>
      </c>
      <c r="D3549" s="260" t="s">
        <v>2031</v>
      </c>
      <c r="E3549" s="260">
        <v>3</v>
      </c>
      <c r="F3549" s="260" t="s">
        <v>2019</v>
      </c>
      <c r="G3549" s="260" t="s">
        <v>33</v>
      </c>
      <c r="H3549" s="260">
        <v>2</v>
      </c>
      <c r="I3549" s="260" t="s">
        <v>17</v>
      </c>
      <c r="J3549" s="260" t="s">
        <v>17</v>
      </c>
      <c r="K3549" s="260" t="s">
        <v>6275</v>
      </c>
      <c r="L3549" s="261">
        <v>45257</v>
      </c>
      <c r="M3549" s="260" t="s">
        <v>20</v>
      </c>
    </row>
    <row r="3550" spans="1:13" x14ac:dyDescent="0.25">
      <c r="A3550" s="258" t="s">
        <v>511</v>
      </c>
      <c r="B3550" s="258" t="s">
        <v>512</v>
      </c>
      <c r="C3550" s="258" t="s">
        <v>513</v>
      </c>
      <c r="D3550" s="258" t="s">
        <v>2033</v>
      </c>
      <c r="E3550" s="258">
        <v>0</v>
      </c>
      <c r="F3550" s="258" t="s">
        <v>2019</v>
      </c>
      <c r="G3550" s="258" t="s">
        <v>33</v>
      </c>
      <c r="H3550" s="258">
        <v>2</v>
      </c>
      <c r="I3550" s="258" t="s">
        <v>17</v>
      </c>
      <c r="J3550" s="258" t="s">
        <v>17</v>
      </c>
      <c r="K3550" s="258" t="s">
        <v>6276</v>
      </c>
      <c r="L3550" s="259">
        <v>45257</v>
      </c>
      <c r="M3550" s="258" t="s">
        <v>20</v>
      </c>
    </row>
    <row r="3551" spans="1:13" x14ac:dyDescent="0.25">
      <c r="A3551" s="260" t="s">
        <v>511</v>
      </c>
      <c r="B3551" s="260" t="s">
        <v>512</v>
      </c>
      <c r="C3551" s="260" t="s">
        <v>513</v>
      </c>
      <c r="D3551" s="260" t="s">
        <v>2035</v>
      </c>
      <c r="E3551" s="260">
        <v>0</v>
      </c>
      <c r="F3551" s="260" t="s">
        <v>2019</v>
      </c>
      <c r="G3551" s="260" t="s">
        <v>33</v>
      </c>
      <c r="H3551" s="260">
        <v>2</v>
      </c>
      <c r="I3551" s="260" t="s">
        <v>17</v>
      </c>
      <c r="J3551" s="260" t="s">
        <v>17</v>
      </c>
      <c r="K3551" s="260" t="s">
        <v>6277</v>
      </c>
      <c r="L3551" s="261">
        <v>45257</v>
      </c>
      <c r="M3551" s="260" t="s">
        <v>20</v>
      </c>
    </row>
    <row r="3552" spans="1:13" x14ac:dyDescent="0.25">
      <c r="A3552" s="258" t="s">
        <v>1845</v>
      </c>
      <c r="B3552" s="258" t="s">
        <v>1846</v>
      </c>
      <c r="C3552" s="258" t="s">
        <v>513</v>
      </c>
      <c r="D3552" s="258" t="s">
        <v>2018</v>
      </c>
      <c r="E3552" s="258">
        <v>2</v>
      </c>
      <c r="F3552" s="258" t="s">
        <v>2019</v>
      </c>
      <c r="G3552" s="258" t="s">
        <v>33</v>
      </c>
      <c r="H3552" s="258">
        <v>2</v>
      </c>
      <c r="I3552" s="258" t="s">
        <v>17</v>
      </c>
      <c r="J3552" s="258" t="s">
        <v>17</v>
      </c>
      <c r="K3552" s="258" t="s">
        <v>6278</v>
      </c>
      <c r="L3552" s="259">
        <v>45257</v>
      </c>
      <c r="M3552" s="258" t="s">
        <v>20</v>
      </c>
    </row>
    <row r="3553" spans="1:13" x14ac:dyDescent="0.25">
      <c r="A3553" s="260" t="s">
        <v>1845</v>
      </c>
      <c r="B3553" s="260" t="s">
        <v>1846</v>
      </c>
      <c r="C3553" s="260" t="s">
        <v>513</v>
      </c>
      <c r="D3553" s="260" t="s">
        <v>2021</v>
      </c>
      <c r="E3553" s="260">
        <v>1</v>
      </c>
      <c r="F3553" s="260" t="s">
        <v>2019</v>
      </c>
      <c r="G3553" s="260" t="s">
        <v>33</v>
      </c>
      <c r="H3553" s="260">
        <v>2</v>
      </c>
      <c r="I3553" s="260" t="s">
        <v>17</v>
      </c>
      <c r="J3553" s="260" t="s">
        <v>17</v>
      </c>
      <c r="K3553" s="260" t="s">
        <v>6279</v>
      </c>
      <c r="L3553" s="261">
        <v>45257</v>
      </c>
      <c r="M3553" s="260" t="s">
        <v>20</v>
      </c>
    </row>
    <row r="3554" spans="1:13" x14ac:dyDescent="0.25">
      <c r="A3554" s="258" t="s">
        <v>1845</v>
      </c>
      <c r="B3554" s="258" t="s">
        <v>1846</v>
      </c>
      <c r="C3554" s="258" t="s">
        <v>513</v>
      </c>
      <c r="D3554" s="258" t="s">
        <v>2023</v>
      </c>
      <c r="E3554" s="258">
        <v>1</v>
      </c>
      <c r="F3554" s="258" t="s">
        <v>2019</v>
      </c>
      <c r="G3554" s="258" t="s">
        <v>33</v>
      </c>
      <c r="H3554" s="258">
        <v>2</v>
      </c>
      <c r="I3554" s="258" t="s">
        <v>17</v>
      </c>
      <c r="J3554" s="258" t="s">
        <v>17</v>
      </c>
      <c r="K3554" s="258" t="s">
        <v>6280</v>
      </c>
      <c r="L3554" s="259">
        <v>45257</v>
      </c>
      <c r="M3554" s="258" t="s">
        <v>20</v>
      </c>
    </row>
    <row r="3555" spans="1:13" x14ac:dyDescent="0.25">
      <c r="A3555" s="260" t="s">
        <v>1845</v>
      </c>
      <c r="B3555" s="260" t="s">
        <v>1846</v>
      </c>
      <c r="C3555" s="260" t="s">
        <v>513</v>
      </c>
      <c r="D3555" s="260" t="s">
        <v>2025</v>
      </c>
      <c r="E3555" s="260">
        <v>1</v>
      </c>
      <c r="F3555" s="260" t="s">
        <v>2019</v>
      </c>
      <c r="G3555" s="260" t="s">
        <v>33</v>
      </c>
      <c r="H3555" s="260">
        <v>2</v>
      </c>
      <c r="I3555" s="260" t="s">
        <v>17</v>
      </c>
      <c r="J3555" s="260" t="s">
        <v>17</v>
      </c>
      <c r="K3555" s="260" t="s">
        <v>6281</v>
      </c>
      <c r="L3555" s="261">
        <v>45257</v>
      </c>
      <c r="M3555" s="260" t="s">
        <v>20</v>
      </c>
    </row>
    <row r="3556" spans="1:13" x14ac:dyDescent="0.25">
      <c r="A3556" s="258" t="s">
        <v>1845</v>
      </c>
      <c r="B3556" s="258" t="s">
        <v>1846</v>
      </c>
      <c r="C3556" s="258" t="s">
        <v>513</v>
      </c>
      <c r="D3556" s="258" t="s">
        <v>2027</v>
      </c>
      <c r="E3556" s="258">
        <v>3</v>
      </c>
      <c r="F3556" s="258" t="s">
        <v>2019</v>
      </c>
      <c r="G3556" s="258" t="s">
        <v>33</v>
      </c>
      <c r="H3556" s="258">
        <v>2</v>
      </c>
      <c r="I3556" s="258" t="s">
        <v>17</v>
      </c>
      <c r="J3556" s="258" t="s">
        <v>17</v>
      </c>
      <c r="K3556" s="258" t="s">
        <v>6282</v>
      </c>
      <c r="L3556" s="259">
        <v>45257</v>
      </c>
      <c r="M3556" s="258" t="s">
        <v>20</v>
      </c>
    </row>
    <row r="3557" spans="1:13" x14ac:dyDescent="0.25">
      <c r="A3557" s="260" t="s">
        <v>1845</v>
      </c>
      <c r="B3557" s="260" t="s">
        <v>1846</v>
      </c>
      <c r="C3557" s="260" t="s">
        <v>513</v>
      </c>
      <c r="D3557" s="260" t="s">
        <v>2029</v>
      </c>
      <c r="E3557" s="260">
        <v>1</v>
      </c>
      <c r="F3557" s="260" t="s">
        <v>2019</v>
      </c>
      <c r="G3557" s="260" t="s">
        <v>33</v>
      </c>
      <c r="H3557" s="260">
        <v>2</v>
      </c>
      <c r="I3557" s="260" t="s">
        <v>17</v>
      </c>
      <c r="J3557" s="260" t="s">
        <v>17</v>
      </c>
      <c r="K3557" s="260" t="s">
        <v>6283</v>
      </c>
      <c r="L3557" s="261">
        <v>45257</v>
      </c>
      <c r="M3557" s="260" t="s">
        <v>20</v>
      </c>
    </row>
    <row r="3558" spans="1:13" x14ac:dyDescent="0.25">
      <c r="A3558" s="258" t="s">
        <v>1845</v>
      </c>
      <c r="B3558" s="258" t="s">
        <v>1846</v>
      </c>
      <c r="C3558" s="258" t="s">
        <v>513</v>
      </c>
      <c r="D3558" s="258" t="s">
        <v>2031</v>
      </c>
      <c r="E3558" s="258">
        <v>3</v>
      </c>
      <c r="F3558" s="258" t="s">
        <v>2019</v>
      </c>
      <c r="G3558" s="258" t="s">
        <v>33</v>
      </c>
      <c r="H3558" s="258">
        <v>2</v>
      </c>
      <c r="I3558" s="258" t="s">
        <v>17</v>
      </c>
      <c r="J3558" s="258" t="s">
        <v>17</v>
      </c>
      <c r="K3558" s="258" t="s">
        <v>6284</v>
      </c>
      <c r="L3558" s="259">
        <v>45257</v>
      </c>
      <c r="M3558" s="258" t="s">
        <v>20</v>
      </c>
    </row>
    <row r="3559" spans="1:13" x14ac:dyDescent="0.25">
      <c r="A3559" s="260" t="s">
        <v>1845</v>
      </c>
      <c r="B3559" s="260" t="s">
        <v>1846</v>
      </c>
      <c r="C3559" s="260" t="s">
        <v>513</v>
      </c>
      <c r="D3559" s="260" t="s">
        <v>2033</v>
      </c>
      <c r="E3559" s="260">
        <v>0</v>
      </c>
      <c r="F3559" s="260" t="s">
        <v>2019</v>
      </c>
      <c r="G3559" s="260" t="s">
        <v>33</v>
      </c>
      <c r="H3559" s="260">
        <v>2</v>
      </c>
      <c r="I3559" s="260" t="s">
        <v>17</v>
      </c>
      <c r="J3559" s="260" t="s">
        <v>17</v>
      </c>
      <c r="K3559" s="260" t="s">
        <v>6285</v>
      </c>
      <c r="L3559" s="261">
        <v>45257</v>
      </c>
      <c r="M3559" s="260" t="s">
        <v>20</v>
      </c>
    </row>
    <row r="3560" spans="1:13" x14ac:dyDescent="0.25">
      <c r="A3560" s="258" t="s">
        <v>1845</v>
      </c>
      <c r="B3560" s="258" t="s">
        <v>1846</v>
      </c>
      <c r="C3560" s="258" t="s">
        <v>513</v>
      </c>
      <c r="D3560" s="258" t="s">
        <v>2035</v>
      </c>
      <c r="E3560" s="258">
        <v>0</v>
      </c>
      <c r="F3560" s="258" t="s">
        <v>2019</v>
      </c>
      <c r="G3560" s="258" t="s">
        <v>33</v>
      </c>
      <c r="H3560" s="258">
        <v>2</v>
      </c>
      <c r="I3560" s="258" t="s">
        <v>17</v>
      </c>
      <c r="J3560" s="258" t="s">
        <v>17</v>
      </c>
      <c r="K3560" s="258" t="s">
        <v>6286</v>
      </c>
      <c r="L3560" s="259">
        <v>45257</v>
      </c>
      <c r="M3560" s="258" t="s">
        <v>20</v>
      </c>
    </row>
    <row r="3561" spans="1:13" x14ac:dyDescent="0.25">
      <c r="A3561" s="260" t="s">
        <v>1785</v>
      </c>
      <c r="B3561" s="260" t="s">
        <v>1786</v>
      </c>
      <c r="C3561" s="260" t="s">
        <v>1778</v>
      </c>
      <c r="D3561" s="260" t="s">
        <v>2018</v>
      </c>
      <c r="E3561" s="260">
        <v>0</v>
      </c>
      <c r="F3561" s="260" t="s">
        <v>2019</v>
      </c>
      <c r="G3561" s="260" t="s">
        <v>33</v>
      </c>
      <c r="H3561" s="260">
        <v>2</v>
      </c>
      <c r="I3561" s="260" t="s">
        <v>17</v>
      </c>
      <c r="J3561" s="260" t="s">
        <v>17</v>
      </c>
      <c r="K3561" s="260" t="s">
        <v>6287</v>
      </c>
      <c r="L3561" s="261">
        <v>45257</v>
      </c>
      <c r="M3561" s="260" t="s">
        <v>20</v>
      </c>
    </row>
    <row r="3562" spans="1:13" x14ac:dyDescent="0.25">
      <c r="A3562" s="258" t="s">
        <v>1785</v>
      </c>
      <c r="B3562" s="258" t="s">
        <v>1786</v>
      </c>
      <c r="C3562" s="258" t="s">
        <v>1778</v>
      </c>
      <c r="D3562" s="258" t="s">
        <v>2021</v>
      </c>
      <c r="E3562" s="258">
        <v>2</v>
      </c>
      <c r="F3562" s="258" t="s">
        <v>2019</v>
      </c>
      <c r="G3562" s="258" t="s">
        <v>33</v>
      </c>
      <c r="H3562" s="258">
        <v>2</v>
      </c>
      <c r="I3562" s="258" t="s">
        <v>17</v>
      </c>
      <c r="J3562" s="258" t="s">
        <v>17</v>
      </c>
      <c r="K3562" s="258" t="s">
        <v>6288</v>
      </c>
      <c r="L3562" s="259">
        <v>45257</v>
      </c>
      <c r="M3562" s="258" t="s">
        <v>20</v>
      </c>
    </row>
    <row r="3563" spans="1:13" x14ac:dyDescent="0.25">
      <c r="A3563" s="260" t="s">
        <v>1785</v>
      </c>
      <c r="B3563" s="260" t="s">
        <v>1786</v>
      </c>
      <c r="C3563" s="260" t="s">
        <v>1778</v>
      </c>
      <c r="D3563" s="260" t="s">
        <v>2023</v>
      </c>
      <c r="E3563" s="260">
        <v>0</v>
      </c>
      <c r="F3563" s="260" t="s">
        <v>2019</v>
      </c>
      <c r="G3563" s="260" t="s">
        <v>33</v>
      </c>
      <c r="H3563" s="260">
        <v>2</v>
      </c>
      <c r="I3563" s="260" t="s">
        <v>17</v>
      </c>
      <c r="J3563" s="260" t="s">
        <v>17</v>
      </c>
      <c r="K3563" s="260" t="s">
        <v>6289</v>
      </c>
      <c r="L3563" s="261">
        <v>45257</v>
      </c>
      <c r="M3563" s="260" t="s">
        <v>20</v>
      </c>
    </row>
    <row r="3564" spans="1:13" x14ac:dyDescent="0.25">
      <c r="A3564" s="258" t="s">
        <v>1785</v>
      </c>
      <c r="B3564" s="258" t="s">
        <v>1786</v>
      </c>
      <c r="C3564" s="258" t="s">
        <v>1778</v>
      </c>
      <c r="D3564" s="258" t="s">
        <v>2025</v>
      </c>
      <c r="E3564" s="258">
        <v>0</v>
      </c>
      <c r="F3564" s="258" t="s">
        <v>2019</v>
      </c>
      <c r="G3564" s="258" t="s">
        <v>33</v>
      </c>
      <c r="H3564" s="258">
        <v>2</v>
      </c>
      <c r="I3564" s="258" t="s">
        <v>17</v>
      </c>
      <c r="J3564" s="258" t="s">
        <v>17</v>
      </c>
      <c r="K3564" s="258" t="s">
        <v>6290</v>
      </c>
      <c r="L3564" s="259">
        <v>45257</v>
      </c>
      <c r="M3564" s="258" t="s">
        <v>20</v>
      </c>
    </row>
    <row r="3565" spans="1:13" x14ac:dyDescent="0.25">
      <c r="A3565" s="260" t="s">
        <v>1785</v>
      </c>
      <c r="B3565" s="260" t="s">
        <v>1786</v>
      </c>
      <c r="C3565" s="260" t="s">
        <v>1778</v>
      </c>
      <c r="D3565" s="260" t="s">
        <v>2027</v>
      </c>
      <c r="E3565" s="260">
        <v>2</v>
      </c>
      <c r="F3565" s="260" t="s">
        <v>2019</v>
      </c>
      <c r="G3565" s="260" t="s">
        <v>33</v>
      </c>
      <c r="H3565" s="260">
        <v>2</v>
      </c>
      <c r="I3565" s="260" t="s">
        <v>17</v>
      </c>
      <c r="J3565" s="260" t="s">
        <v>17</v>
      </c>
      <c r="K3565" s="260" t="s">
        <v>6291</v>
      </c>
      <c r="L3565" s="261">
        <v>45257</v>
      </c>
      <c r="M3565" s="260" t="s">
        <v>20</v>
      </c>
    </row>
    <row r="3566" spans="1:13" x14ac:dyDescent="0.25">
      <c r="A3566" s="258" t="s">
        <v>1785</v>
      </c>
      <c r="B3566" s="258" t="s">
        <v>1786</v>
      </c>
      <c r="C3566" s="258" t="s">
        <v>1778</v>
      </c>
      <c r="D3566" s="258" t="s">
        <v>2029</v>
      </c>
      <c r="E3566" s="258">
        <v>0</v>
      </c>
      <c r="F3566" s="258" t="s">
        <v>2019</v>
      </c>
      <c r="G3566" s="258" t="s">
        <v>33</v>
      </c>
      <c r="H3566" s="258">
        <v>2</v>
      </c>
      <c r="I3566" s="258" t="s">
        <v>17</v>
      </c>
      <c r="J3566" s="258" t="s">
        <v>17</v>
      </c>
      <c r="K3566" s="258" t="s">
        <v>6292</v>
      </c>
      <c r="L3566" s="259">
        <v>45257</v>
      </c>
      <c r="M3566" s="258" t="s">
        <v>20</v>
      </c>
    </row>
    <row r="3567" spans="1:13" x14ac:dyDescent="0.25">
      <c r="A3567" s="260" t="s">
        <v>1785</v>
      </c>
      <c r="B3567" s="260" t="s">
        <v>1786</v>
      </c>
      <c r="C3567" s="260" t="s">
        <v>1778</v>
      </c>
      <c r="D3567" s="260" t="s">
        <v>2031</v>
      </c>
      <c r="E3567" s="260">
        <v>2</v>
      </c>
      <c r="F3567" s="260" t="s">
        <v>2019</v>
      </c>
      <c r="G3567" s="260" t="s">
        <v>33</v>
      </c>
      <c r="H3567" s="260">
        <v>2</v>
      </c>
      <c r="I3567" s="260" t="s">
        <v>17</v>
      </c>
      <c r="J3567" s="260" t="s">
        <v>17</v>
      </c>
      <c r="K3567" s="260" t="s">
        <v>6293</v>
      </c>
      <c r="L3567" s="261">
        <v>45257</v>
      </c>
      <c r="M3567" s="260" t="s">
        <v>20</v>
      </c>
    </row>
    <row r="3568" spans="1:13" x14ac:dyDescent="0.25">
      <c r="A3568" s="258" t="s">
        <v>1785</v>
      </c>
      <c r="B3568" s="258" t="s">
        <v>1786</v>
      </c>
      <c r="C3568" s="258" t="s">
        <v>1778</v>
      </c>
      <c r="D3568" s="258" t="s">
        <v>2033</v>
      </c>
      <c r="E3568" s="258">
        <v>0</v>
      </c>
      <c r="F3568" s="258" t="s">
        <v>2019</v>
      </c>
      <c r="G3568" s="258" t="s">
        <v>33</v>
      </c>
      <c r="H3568" s="258">
        <v>2</v>
      </c>
      <c r="I3568" s="258" t="s">
        <v>17</v>
      </c>
      <c r="J3568" s="258" t="s">
        <v>17</v>
      </c>
      <c r="K3568" s="258" t="s">
        <v>6294</v>
      </c>
      <c r="L3568" s="259">
        <v>45257</v>
      </c>
      <c r="M3568" s="258" t="s">
        <v>20</v>
      </c>
    </row>
    <row r="3569" spans="1:13" x14ac:dyDescent="0.25">
      <c r="A3569" s="260" t="s">
        <v>1785</v>
      </c>
      <c r="B3569" s="260" t="s">
        <v>1786</v>
      </c>
      <c r="C3569" s="260" t="s">
        <v>1778</v>
      </c>
      <c r="D3569" s="260" t="s">
        <v>2035</v>
      </c>
      <c r="E3569" s="260">
        <v>0</v>
      </c>
      <c r="F3569" s="260" t="s">
        <v>2019</v>
      </c>
      <c r="G3569" s="260" t="s">
        <v>33</v>
      </c>
      <c r="H3569" s="260">
        <v>2</v>
      </c>
      <c r="I3569" s="260" t="s">
        <v>17</v>
      </c>
      <c r="J3569" s="260" t="s">
        <v>17</v>
      </c>
      <c r="K3569" s="260" t="s">
        <v>6295</v>
      </c>
      <c r="L3569" s="261">
        <v>45257</v>
      </c>
      <c r="M3569" s="260" t="s">
        <v>20</v>
      </c>
    </row>
    <row r="3570" spans="1:13" x14ac:dyDescent="0.25">
      <c r="A3570" s="258" t="s">
        <v>1776</v>
      </c>
      <c r="B3570" s="258" t="s">
        <v>1777</v>
      </c>
      <c r="C3570" s="258" t="s">
        <v>1778</v>
      </c>
      <c r="D3570" s="258" t="s">
        <v>2018</v>
      </c>
      <c r="E3570" s="258">
        <v>0</v>
      </c>
      <c r="F3570" s="258" t="s">
        <v>2019</v>
      </c>
      <c r="G3570" s="258" t="s">
        <v>33</v>
      </c>
      <c r="H3570" s="258">
        <v>2</v>
      </c>
      <c r="I3570" s="258" t="s">
        <v>17</v>
      </c>
      <c r="J3570" s="258" t="s">
        <v>17</v>
      </c>
      <c r="K3570" s="258" t="s">
        <v>6296</v>
      </c>
      <c r="L3570" s="259">
        <v>45257</v>
      </c>
      <c r="M3570" s="258" t="s">
        <v>20</v>
      </c>
    </row>
    <row r="3571" spans="1:13" x14ac:dyDescent="0.25">
      <c r="A3571" s="260" t="s">
        <v>1776</v>
      </c>
      <c r="B3571" s="260" t="s">
        <v>1777</v>
      </c>
      <c r="C3571" s="260" t="s">
        <v>1778</v>
      </c>
      <c r="D3571" s="260" t="s">
        <v>2021</v>
      </c>
      <c r="E3571" s="260">
        <v>2</v>
      </c>
      <c r="F3571" s="260" t="s">
        <v>2019</v>
      </c>
      <c r="G3571" s="260" t="s">
        <v>33</v>
      </c>
      <c r="H3571" s="260">
        <v>2</v>
      </c>
      <c r="I3571" s="260" t="s">
        <v>17</v>
      </c>
      <c r="J3571" s="260" t="s">
        <v>17</v>
      </c>
      <c r="K3571" s="260" t="s">
        <v>6297</v>
      </c>
      <c r="L3571" s="261">
        <v>45257</v>
      </c>
      <c r="M3571" s="260" t="s">
        <v>20</v>
      </c>
    </row>
    <row r="3572" spans="1:13" x14ac:dyDescent="0.25">
      <c r="A3572" s="258" t="s">
        <v>1776</v>
      </c>
      <c r="B3572" s="258" t="s">
        <v>1777</v>
      </c>
      <c r="C3572" s="258" t="s">
        <v>1778</v>
      </c>
      <c r="D3572" s="258" t="s">
        <v>2023</v>
      </c>
      <c r="E3572" s="258">
        <v>0</v>
      </c>
      <c r="F3572" s="258" t="s">
        <v>2019</v>
      </c>
      <c r="G3572" s="258" t="s">
        <v>33</v>
      </c>
      <c r="H3572" s="258">
        <v>2</v>
      </c>
      <c r="I3572" s="258" t="s">
        <v>17</v>
      </c>
      <c r="J3572" s="258" t="s">
        <v>17</v>
      </c>
      <c r="K3572" s="258" t="s">
        <v>6298</v>
      </c>
      <c r="L3572" s="259">
        <v>45257</v>
      </c>
      <c r="M3572" s="258" t="s">
        <v>20</v>
      </c>
    </row>
    <row r="3573" spans="1:13" x14ac:dyDescent="0.25">
      <c r="A3573" s="260" t="s">
        <v>1776</v>
      </c>
      <c r="B3573" s="260" t="s">
        <v>1777</v>
      </c>
      <c r="C3573" s="260" t="s">
        <v>1778</v>
      </c>
      <c r="D3573" s="260" t="s">
        <v>2025</v>
      </c>
      <c r="E3573" s="260">
        <v>0</v>
      </c>
      <c r="F3573" s="260" t="s">
        <v>2019</v>
      </c>
      <c r="G3573" s="260" t="s">
        <v>33</v>
      </c>
      <c r="H3573" s="260">
        <v>2</v>
      </c>
      <c r="I3573" s="260" t="s">
        <v>17</v>
      </c>
      <c r="J3573" s="260" t="s">
        <v>17</v>
      </c>
      <c r="K3573" s="260" t="s">
        <v>6299</v>
      </c>
      <c r="L3573" s="261">
        <v>45257</v>
      </c>
      <c r="M3573" s="260" t="s">
        <v>20</v>
      </c>
    </row>
    <row r="3574" spans="1:13" x14ac:dyDescent="0.25">
      <c r="A3574" s="258" t="s">
        <v>1776</v>
      </c>
      <c r="B3574" s="258" t="s">
        <v>1777</v>
      </c>
      <c r="C3574" s="258" t="s">
        <v>1778</v>
      </c>
      <c r="D3574" s="258" t="s">
        <v>2027</v>
      </c>
      <c r="E3574" s="258">
        <v>2</v>
      </c>
      <c r="F3574" s="258" t="s">
        <v>2019</v>
      </c>
      <c r="G3574" s="258" t="s">
        <v>33</v>
      </c>
      <c r="H3574" s="258">
        <v>2</v>
      </c>
      <c r="I3574" s="258" t="s">
        <v>17</v>
      </c>
      <c r="J3574" s="258" t="s">
        <v>17</v>
      </c>
      <c r="K3574" s="258" t="s">
        <v>6300</v>
      </c>
      <c r="L3574" s="259">
        <v>45257</v>
      </c>
      <c r="M3574" s="258" t="s">
        <v>20</v>
      </c>
    </row>
    <row r="3575" spans="1:13" x14ac:dyDescent="0.25">
      <c r="A3575" s="260" t="s">
        <v>1776</v>
      </c>
      <c r="B3575" s="260" t="s">
        <v>1777</v>
      </c>
      <c r="C3575" s="260" t="s">
        <v>1778</v>
      </c>
      <c r="D3575" s="260" t="s">
        <v>2029</v>
      </c>
      <c r="E3575" s="260">
        <v>0</v>
      </c>
      <c r="F3575" s="260" t="s">
        <v>2019</v>
      </c>
      <c r="G3575" s="260" t="s">
        <v>33</v>
      </c>
      <c r="H3575" s="260">
        <v>2</v>
      </c>
      <c r="I3575" s="260" t="s">
        <v>17</v>
      </c>
      <c r="J3575" s="260" t="s">
        <v>17</v>
      </c>
      <c r="K3575" s="260" t="s">
        <v>6301</v>
      </c>
      <c r="L3575" s="261">
        <v>45257</v>
      </c>
      <c r="M3575" s="260" t="s">
        <v>20</v>
      </c>
    </row>
    <row r="3576" spans="1:13" x14ac:dyDescent="0.25">
      <c r="A3576" s="258" t="s">
        <v>1776</v>
      </c>
      <c r="B3576" s="258" t="s">
        <v>1777</v>
      </c>
      <c r="C3576" s="258" t="s">
        <v>1778</v>
      </c>
      <c r="D3576" s="258" t="s">
        <v>2031</v>
      </c>
      <c r="E3576" s="258">
        <v>2</v>
      </c>
      <c r="F3576" s="258" t="s">
        <v>2019</v>
      </c>
      <c r="G3576" s="258" t="s">
        <v>33</v>
      </c>
      <c r="H3576" s="258">
        <v>2</v>
      </c>
      <c r="I3576" s="258" t="s">
        <v>17</v>
      </c>
      <c r="J3576" s="258" t="s">
        <v>17</v>
      </c>
      <c r="K3576" s="258" t="s">
        <v>6302</v>
      </c>
      <c r="L3576" s="259">
        <v>45257</v>
      </c>
      <c r="M3576" s="258" t="s">
        <v>20</v>
      </c>
    </row>
    <row r="3577" spans="1:13" x14ac:dyDescent="0.25">
      <c r="A3577" s="260" t="s">
        <v>1776</v>
      </c>
      <c r="B3577" s="260" t="s">
        <v>1777</v>
      </c>
      <c r="C3577" s="260" t="s">
        <v>1778</v>
      </c>
      <c r="D3577" s="260" t="s">
        <v>2033</v>
      </c>
      <c r="E3577" s="260">
        <v>0</v>
      </c>
      <c r="F3577" s="260" t="s">
        <v>2019</v>
      </c>
      <c r="G3577" s="260" t="s">
        <v>33</v>
      </c>
      <c r="H3577" s="260">
        <v>2</v>
      </c>
      <c r="I3577" s="260" t="s">
        <v>17</v>
      </c>
      <c r="J3577" s="260" t="s">
        <v>17</v>
      </c>
      <c r="K3577" s="260" t="s">
        <v>6303</v>
      </c>
      <c r="L3577" s="261">
        <v>45257</v>
      </c>
      <c r="M3577" s="260" t="s">
        <v>20</v>
      </c>
    </row>
    <row r="3578" spans="1:13" x14ac:dyDescent="0.25">
      <c r="A3578" s="258" t="s">
        <v>1776</v>
      </c>
      <c r="B3578" s="258" t="s">
        <v>1777</v>
      </c>
      <c r="C3578" s="258" t="s">
        <v>1778</v>
      </c>
      <c r="D3578" s="258" t="s">
        <v>2035</v>
      </c>
      <c r="E3578" s="258">
        <v>0</v>
      </c>
      <c r="F3578" s="258" t="s">
        <v>2019</v>
      </c>
      <c r="G3578" s="258" t="s">
        <v>33</v>
      </c>
      <c r="H3578" s="258">
        <v>2</v>
      </c>
      <c r="I3578" s="258" t="s">
        <v>17</v>
      </c>
      <c r="J3578" s="258" t="s">
        <v>17</v>
      </c>
      <c r="K3578" s="258" t="s">
        <v>6304</v>
      </c>
      <c r="L3578" s="259">
        <v>45257</v>
      </c>
      <c r="M3578" s="258" t="s">
        <v>20</v>
      </c>
    </row>
    <row r="3579" spans="1:13" x14ac:dyDescent="0.25">
      <c r="A3579" s="260" t="s">
        <v>4547</v>
      </c>
      <c r="B3579" s="260" t="s">
        <v>4548</v>
      </c>
      <c r="C3579" s="260" t="s">
        <v>4549</v>
      </c>
      <c r="D3579" s="260" t="s">
        <v>2018</v>
      </c>
      <c r="E3579" s="260">
        <v>3</v>
      </c>
      <c r="F3579" s="260" t="s">
        <v>2019</v>
      </c>
      <c r="G3579" s="260" t="s">
        <v>33</v>
      </c>
      <c r="H3579" s="260">
        <v>2</v>
      </c>
      <c r="I3579" s="260" t="s">
        <v>17</v>
      </c>
      <c r="J3579" s="260" t="s">
        <v>17</v>
      </c>
      <c r="K3579" s="260" t="s">
        <v>6305</v>
      </c>
      <c r="L3579" s="261">
        <v>45257</v>
      </c>
      <c r="M3579" s="260" t="s">
        <v>20</v>
      </c>
    </row>
    <row r="3580" spans="1:13" x14ac:dyDescent="0.25">
      <c r="A3580" s="258" t="s">
        <v>4547</v>
      </c>
      <c r="B3580" s="258" t="s">
        <v>4548</v>
      </c>
      <c r="C3580" s="258" t="s">
        <v>4549</v>
      </c>
      <c r="D3580" s="258" t="s">
        <v>2021</v>
      </c>
      <c r="E3580" s="258">
        <v>1</v>
      </c>
      <c r="F3580" s="258" t="s">
        <v>2019</v>
      </c>
      <c r="G3580" s="258" t="s">
        <v>33</v>
      </c>
      <c r="H3580" s="258">
        <v>2</v>
      </c>
      <c r="I3580" s="258" t="s">
        <v>17</v>
      </c>
      <c r="J3580" s="258" t="s">
        <v>17</v>
      </c>
      <c r="K3580" s="258" t="s">
        <v>6306</v>
      </c>
      <c r="L3580" s="259">
        <v>45257</v>
      </c>
      <c r="M3580" s="258" t="s">
        <v>20</v>
      </c>
    </row>
    <row r="3581" spans="1:13" x14ac:dyDescent="0.25">
      <c r="A3581" s="260" t="s">
        <v>4547</v>
      </c>
      <c r="B3581" s="260" t="s">
        <v>4548</v>
      </c>
      <c r="C3581" s="260" t="s">
        <v>4549</v>
      </c>
      <c r="D3581" s="260" t="s">
        <v>2023</v>
      </c>
      <c r="E3581" s="260">
        <v>2</v>
      </c>
      <c r="F3581" s="260" t="s">
        <v>2019</v>
      </c>
      <c r="G3581" s="260" t="s">
        <v>33</v>
      </c>
      <c r="H3581" s="260">
        <v>2</v>
      </c>
      <c r="I3581" s="260" t="s">
        <v>17</v>
      </c>
      <c r="J3581" s="260" t="s">
        <v>17</v>
      </c>
      <c r="K3581" s="260" t="s">
        <v>6307</v>
      </c>
      <c r="L3581" s="261">
        <v>45257</v>
      </c>
      <c r="M3581" s="260" t="s">
        <v>20</v>
      </c>
    </row>
    <row r="3582" spans="1:13" x14ac:dyDescent="0.25">
      <c r="A3582" s="258" t="s">
        <v>4547</v>
      </c>
      <c r="B3582" s="258" t="s">
        <v>4548</v>
      </c>
      <c r="C3582" s="258" t="s">
        <v>4549</v>
      </c>
      <c r="D3582" s="258" t="s">
        <v>2025</v>
      </c>
      <c r="E3582" s="258">
        <v>3</v>
      </c>
      <c r="F3582" s="258" t="s">
        <v>2019</v>
      </c>
      <c r="G3582" s="258" t="s">
        <v>33</v>
      </c>
      <c r="H3582" s="258">
        <v>2</v>
      </c>
      <c r="I3582" s="258" t="s">
        <v>17</v>
      </c>
      <c r="J3582" s="258" t="s">
        <v>17</v>
      </c>
      <c r="K3582" s="258" t="s">
        <v>6308</v>
      </c>
      <c r="L3582" s="259">
        <v>45257</v>
      </c>
      <c r="M3582" s="258" t="s">
        <v>20</v>
      </c>
    </row>
    <row r="3583" spans="1:13" x14ac:dyDescent="0.25">
      <c r="A3583" s="260" t="s">
        <v>4547</v>
      </c>
      <c r="B3583" s="260" t="s">
        <v>4548</v>
      </c>
      <c r="C3583" s="260" t="s">
        <v>4549</v>
      </c>
      <c r="D3583" s="260" t="s">
        <v>2027</v>
      </c>
      <c r="E3583" s="260">
        <v>3</v>
      </c>
      <c r="F3583" s="260" t="s">
        <v>2019</v>
      </c>
      <c r="G3583" s="260" t="s">
        <v>33</v>
      </c>
      <c r="H3583" s="260">
        <v>2</v>
      </c>
      <c r="I3583" s="260" t="s">
        <v>17</v>
      </c>
      <c r="J3583" s="260" t="s">
        <v>17</v>
      </c>
      <c r="K3583" s="260" t="s">
        <v>6309</v>
      </c>
      <c r="L3583" s="261">
        <v>45257</v>
      </c>
      <c r="M3583" s="260" t="s">
        <v>20</v>
      </c>
    </row>
    <row r="3584" spans="1:13" x14ac:dyDescent="0.25">
      <c r="A3584" s="258" t="s">
        <v>4547</v>
      </c>
      <c r="B3584" s="258" t="s">
        <v>4548</v>
      </c>
      <c r="C3584" s="258" t="s">
        <v>4549</v>
      </c>
      <c r="D3584" s="258" t="s">
        <v>2029</v>
      </c>
      <c r="E3584" s="258">
        <v>2</v>
      </c>
      <c r="F3584" s="258" t="s">
        <v>2019</v>
      </c>
      <c r="G3584" s="258" t="s">
        <v>33</v>
      </c>
      <c r="H3584" s="258">
        <v>2</v>
      </c>
      <c r="I3584" s="258" t="s">
        <v>17</v>
      </c>
      <c r="J3584" s="258" t="s">
        <v>17</v>
      </c>
      <c r="K3584" s="258" t="s">
        <v>6310</v>
      </c>
      <c r="L3584" s="259">
        <v>45257</v>
      </c>
      <c r="M3584" s="258" t="s">
        <v>20</v>
      </c>
    </row>
    <row r="3585" spans="1:13" x14ac:dyDescent="0.25">
      <c r="A3585" s="260" t="s">
        <v>4547</v>
      </c>
      <c r="B3585" s="260" t="s">
        <v>4548</v>
      </c>
      <c r="C3585" s="260" t="s">
        <v>4549</v>
      </c>
      <c r="D3585" s="260" t="s">
        <v>2031</v>
      </c>
      <c r="E3585" s="260">
        <v>3</v>
      </c>
      <c r="F3585" s="260" t="s">
        <v>2019</v>
      </c>
      <c r="G3585" s="260" t="s">
        <v>33</v>
      </c>
      <c r="H3585" s="260">
        <v>2</v>
      </c>
      <c r="I3585" s="260" t="s">
        <v>17</v>
      </c>
      <c r="J3585" s="260" t="s">
        <v>17</v>
      </c>
      <c r="K3585" s="260" t="s">
        <v>6311</v>
      </c>
      <c r="L3585" s="261">
        <v>45257</v>
      </c>
      <c r="M3585" s="260" t="s">
        <v>20</v>
      </c>
    </row>
    <row r="3586" spans="1:13" x14ac:dyDescent="0.25">
      <c r="A3586" s="258" t="s">
        <v>4547</v>
      </c>
      <c r="B3586" s="258" t="s">
        <v>4548</v>
      </c>
      <c r="C3586" s="258" t="s">
        <v>4549</v>
      </c>
      <c r="D3586" s="258" t="s">
        <v>2033</v>
      </c>
      <c r="E3586" s="258">
        <v>3</v>
      </c>
      <c r="F3586" s="258" t="s">
        <v>2019</v>
      </c>
      <c r="G3586" s="258" t="s">
        <v>33</v>
      </c>
      <c r="H3586" s="258">
        <v>2</v>
      </c>
      <c r="I3586" s="258" t="s">
        <v>17</v>
      </c>
      <c r="J3586" s="258" t="s">
        <v>17</v>
      </c>
      <c r="K3586" s="258" t="s">
        <v>6312</v>
      </c>
      <c r="L3586" s="259">
        <v>45257</v>
      </c>
      <c r="M3586" s="258" t="s">
        <v>20</v>
      </c>
    </row>
    <row r="3587" spans="1:13" x14ac:dyDescent="0.25">
      <c r="A3587" s="260" t="s">
        <v>4547</v>
      </c>
      <c r="B3587" s="260" t="s">
        <v>4548</v>
      </c>
      <c r="C3587" s="260" t="s">
        <v>4549</v>
      </c>
      <c r="D3587" s="260" t="s">
        <v>2035</v>
      </c>
      <c r="E3587" s="260">
        <v>3</v>
      </c>
      <c r="F3587" s="260" t="s">
        <v>2019</v>
      </c>
      <c r="G3587" s="260" t="s">
        <v>33</v>
      </c>
      <c r="H3587" s="260">
        <v>2</v>
      </c>
      <c r="I3587" s="260" t="s">
        <v>17</v>
      </c>
      <c r="J3587" s="260" t="s">
        <v>17</v>
      </c>
      <c r="K3587" s="260" t="s">
        <v>6313</v>
      </c>
      <c r="L3587" s="261">
        <v>45257</v>
      </c>
      <c r="M3587" s="260" t="s">
        <v>20</v>
      </c>
    </row>
    <row r="3588" spans="1:13" x14ac:dyDescent="0.25">
      <c r="A3588" s="258" t="s">
        <v>4570</v>
      </c>
      <c r="B3588" s="258" t="s">
        <v>4571</v>
      </c>
      <c r="C3588" s="258" t="s">
        <v>4549</v>
      </c>
      <c r="D3588" s="258" t="s">
        <v>2018</v>
      </c>
      <c r="E3588" s="258">
        <v>2</v>
      </c>
      <c r="F3588" s="258" t="s">
        <v>2019</v>
      </c>
      <c r="G3588" s="258" t="s">
        <v>33</v>
      </c>
      <c r="H3588" s="258">
        <v>2</v>
      </c>
      <c r="I3588" s="258" t="s">
        <v>17</v>
      </c>
      <c r="J3588" s="258" t="s">
        <v>17</v>
      </c>
      <c r="K3588" s="258" t="s">
        <v>6314</v>
      </c>
      <c r="L3588" s="259">
        <v>45257</v>
      </c>
      <c r="M3588" s="258" t="s">
        <v>20</v>
      </c>
    </row>
    <row r="3589" spans="1:13" x14ac:dyDescent="0.25">
      <c r="A3589" s="260" t="s">
        <v>4570</v>
      </c>
      <c r="B3589" s="260" t="s">
        <v>4571</v>
      </c>
      <c r="C3589" s="260" t="s">
        <v>4549</v>
      </c>
      <c r="D3589" s="260" t="s">
        <v>2021</v>
      </c>
      <c r="E3589" s="260">
        <v>1</v>
      </c>
      <c r="F3589" s="260" t="s">
        <v>2019</v>
      </c>
      <c r="G3589" s="260" t="s">
        <v>33</v>
      </c>
      <c r="H3589" s="260">
        <v>2</v>
      </c>
      <c r="I3589" s="260" t="s">
        <v>17</v>
      </c>
      <c r="J3589" s="260" t="s">
        <v>17</v>
      </c>
      <c r="K3589" s="260" t="s">
        <v>6315</v>
      </c>
      <c r="L3589" s="261">
        <v>45257</v>
      </c>
      <c r="M3589" s="260" t="s">
        <v>20</v>
      </c>
    </row>
    <row r="3590" spans="1:13" x14ac:dyDescent="0.25">
      <c r="A3590" s="258" t="s">
        <v>4570</v>
      </c>
      <c r="B3590" s="258" t="s">
        <v>4571</v>
      </c>
      <c r="C3590" s="258" t="s">
        <v>4549</v>
      </c>
      <c r="D3590" s="258" t="s">
        <v>2023</v>
      </c>
      <c r="E3590" s="258">
        <v>2</v>
      </c>
      <c r="F3590" s="258" t="s">
        <v>2019</v>
      </c>
      <c r="G3590" s="258" t="s">
        <v>33</v>
      </c>
      <c r="H3590" s="258">
        <v>2</v>
      </c>
      <c r="I3590" s="258" t="s">
        <v>17</v>
      </c>
      <c r="J3590" s="258" t="s">
        <v>17</v>
      </c>
      <c r="K3590" s="258" t="s">
        <v>6316</v>
      </c>
      <c r="L3590" s="259">
        <v>45257</v>
      </c>
      <c r="M3590" s="258" t="s">
        <v>20</v>
      </c>
    </row>
    <row r="3591" spans="1:13" x14ac:dyDescent="0.25">
      <c r="A3591" s="260" t="s">
        <v>4570</v>
      </c>
      <c r="B3591" s="260" t="s">
        <v>4571</v>
      </c>
      <c r="C3591" s="260" t="s">
        <v>4549</v>
      </c>
      <c r="D3591" s="260" t="s">
        <v>2025</v>
      </c>
      <c r="E3591" s="260">
        <v>2</v>
      </c>
      <c r="F3591" s="260" t="s">
        <v>2019</v>
      </c>
      <c r="G3591" s="260" t="s">
        <v>33</v>
      </c>
      <c r="H3591" s="260">
        <v>2</v>
      </c>
      <c r="I3591" s="260" t="s">
        <v>17</v>
      </c>
      <c r="J3591" s="260" t="s">
        <v>17</v>
      </c>
      <c r="K3591" s="260" t="s">
        <v>6317</v>
      </c>
      <c r="L3591" s="261">
        <v>45257</v>
      </c>
      <c r="M3591" s="260" t="s">
        <v>20</v>
      </c>
    </row>
    <row r="3592" spans="1:13" x14ac:dyDescent="0.25">
      <c r="A3592" s="258" t="s">
        <v>4570</v>
      </c>
      <c r="B3592" s="258" t="s">
        <v>4571</v>
      </c>
      <c r="C3592" s="258" t="s">
        <v>4549</v>
      </c>
      <c r="D3592" s="258" t="s">
        <v>2027</v>
      </c>
      <c r="E3592" s="258">
        <v>0</v>
      </c>
      <c r="F3592" s="258" t="s">
        <v>2019</v>
      </c>
      <c r="G3592" s="258" t="s">
        <v>33</v>
      </c>
      <c r="H3592" s="258">
        <v>2</v>
      </c>
      <c r="I3592" s="258" t="s">
        <v>17</v>
      </c>
      <c r="J3592" s="258" t="s">
        <v>17</v>
      </c>
      <c r="K3592" s="258" t="s">
        <v>6318</v>
      </c>
      <c r="L3592" s="259">
        <v>45257</v>
      </c>
      <c r="M3592" s="258" t="s">
        <v>20</v>
      </c>
    </row>
    <row r="3593" spans="1:13" x14ac:dyDescent="0.25">
      <c r="A3593" s="260" t="s">
        <v>4570</v>
      </c>
      <c r="B3593" s="260" t="s">
        <v>4571</v>
      </c>
      <c r="C3593" s="260" t="s">
        <v>4549</v>
      </c>
      <c r="D3593" s="260" t="s">
        <v>2029</v>
      </c>
      <c r="E3593" s="260">
        <v>2</v>
      </c>
      <c r="F3593" s="260" t="s">
        <v>2019</v>
      </c>
      <c r="G3593" s="260" t="s">
        <v>33</v>
      </c>
      <c r="H3593" s="260">
        <v>2</v>
      </c>
      <c r="I3593" s="260" t="s">
        <v>17</v>
      </c>
      <c r="J3593" s="260" t="s">
        <v>17</v>
      </c>
      <c r="K3593" s="260" t="s">
        <v>6319</v>
      </c>
      <c r="L3593" s="261">
        <v>45257</v>
      </c>
      <c r="M3593" s="260" t="s">
        <v>20</v>
      </c>
    </row>
    <row r="3594" spans="1:13" x14ac:dyDescent="0.25">
      <c r="A3594" s="258" t="s">
        <v>4570</v>
      </c>
      <c r="B3594" s="258" t="s">
        <v>4571</v>
      </c>
      <c r="C3594" s="258" t="s">
        <v>4549</v>
      </c>
      <c r="D3594" s="258" t="s">
        <v>2031</v>
      </c>
      <c r="E3594" s="258">
        <v>3</v>
      </c>
      <c r="F3594" s="258" t="s">
        <v>2019</v>
      </c>
      <c r="G3594" s="258" t="s">
        <v>33</v>
      </c>
      <c r="H3594" s="258">
        <v>2</v>
      </c>
      <c r="I3594" s="258" t="s">
        <v>17</v>
      </c>
      <c r="J3594" s="258" t="s">
        <v>17</v>
      </c>
      <c r="K3594" s="258" t="s">
        <v>6320</v>
      </c>
      <c r="L3594" s="259">
        <v>45257</v>
      </c>
      <c r="M3594" s="258" t="s">
        <v>20</v>
      </c>
    </row>
    <row r="3595" spans="1:13" x14ac:dyDescent="0.25">
      <c r="A3595" s="260" t="s">
        <v>4570</v>
      </c>
      <c r="B3595" s="260" t="s">
        <v>4571</v>
      </c>
      <c r="C3595" s="260" t="s">
        <v>4549</v>
      </c>
      <c r="D3595" s="260" t="s">
        <v>2033</v>
      </c>
      <c r="E3595" s="260">
        <v>3</v>
      </c>
      <c r="F3595" s="260" t="s">
        <v>2019</v>
      </c>
      <c r="G3595" s="260" t="s">
        <v>33</v>
      </c>
      <c r="H3595" s="260">
        <v>2</v>
      </c>
      <c r="I3595" s="260" t="s">
        <v>17</v>
      </c>
      <c r="J3595" s="260" t="s">
        <v>17</v>
      </c>
      <c r="K3595" s="260" t="s">
        <v>6321</v>
      </c>
      <c r="L3595" s="261">
        <v>45257</v>
      </c>
      <c r="M3595" s="260" t="s">
        <v>20</v>
      </c>
    </row>
    <row r="3596" spans="1:13" x14ac:dyDescent="0.25">
      <c r="A3596" s="258" t="s">
        <v>4570</v>
      </c>
      <c r="B3596" s="258" t="s">
        <v>4571</v>
      </c>
      <c r="C3596" s="258" t="s">
        <v>4549</v>
      </c>
      <c r="D3596" s="258" t="s">
        <v>2035</v>
      </c>
      <c r="E3596" s="258">
        <v>3</v>
      </c>
      <c r="F3596" s="258" t="s">
        <v>2019</v>
      </c>
      <c r="G3596" s="258" t="s">
        <v>33</v>
      </c>
      <c r="H3596" s="258">
        <v>2</v>
      </c>
      <c r="I3596" s="258" t="s">
        <v>17</v>
      </c>
      <c r="J3596" s="258" t="s">
        <v>17</v>
      </c>
      <c r="K3596" s="258" t="s">
        <v>6322</v>
      </c>
      <c r="L3596" s="259">
        <v>45257</v>
      </c>
      <c r="M3596" s="258" t="s">
        <v>20</v>
      </c>
    </row>
    <row r="3597" spans="1:13" x14ac:dyDescent="0.25">
      <c r="A3597" s="260" t="s">
        <v>4585</v>
      </c>
      <c r="B3597" s="260" t="s">
        <v>4586</v>
      </c>
      <c r="C3597" s="260" t="s">
        <v>4549</v>
      </c>
      <c r="D3597" s="260" t="s">
        <v>2018</v>
      </c>
      <c r="E3597" s="260">
        <v>3</v>
      </c>
      <c r="F3597" s="260" t="s">
        <v>2019</v>
      </c>
      <c r="G3597" s="260" t="s">
        <v>33</v>
      </c>
      <c r="H3597" s="260">
        <v>2</v>
      </c>
      <c r="I3597" s="260" t="s">
        <v>17</v>
      </c>
      <c r="J3597" s="260" t="s">
        <v>17</v>
      </c>
      <c r="K3597" s="260" t="s">
        <v>6323</v>
      </c>
      <c r="L3597" s="261">
        <v>45257</v>
      </c>
      <c r="M3597" s="260" t="s">
        <v>20</v>
      </c>
    </row>
    <row r="3598" spans="1:13" x14ac:dyDescent="0.25">
      <c r="A3598" s="258" t="s">
        <v>4585</v>
      </c>
      <c r="B3598" s="258" t="s">
        <v>4586</v>
      </c>
      <c r="C3598" s="258" t="s">
        <v>4549</v>
      </c>
      <c r="D3598" s="258" t="s">
        <v>2021</v>
      </c>
      <c r="E3598" s="258">
        <v>1</v>
      </c>
      <c r="F3598" s="258" t="s">
        <v>2019</v>
      </c>
      <c r="G3598" s="258" t="s">
        <v>33</v>
      </c>
      <c r="H3598" s="258">
        <v>2</v>
      </c>
      <c r="I3598" s="258" t="s">
        <v>17</v>
      </c>
      <c r="J3598" s="258" t="s">
        <v>17</v>
      </c>
      <c r="K3598" s="258" t="s">
        <v>6324</v>
      </c>
      <c r="L3598" s="259">
        <v>45257</v>
      </c>
      <c r="M3598" s="258" t="s">
        <v>20</v>
      </c>
    </row>
    <row r="3599" spans="1:13" x14ac:dyDescent="0.25">
      <c r="A3599" s="260" t="s">
        <v>4585</v>
      </c>
      <c r="B3599" s="260" t="s">
        <v>4586</v>
      </c>
      <c r="C3599" s="260" t="s">
        <v>4549</v>
      </c>
      <c r="D3599" s="260" t="s">
        <v>2023</v>
      </c>
      <c r="E3599" s="260">
        <v>2</v>
      </c>
      <c r="F3599" s="260" t="s">
        <v>2019</v>
      </c>
      <c r="G3599" s="260" t="s">
        <v>33</v>
      </c>
      <c r="H3599" s="260">
        <v>2</v>
      </c>
      <c r="I3599" s="260" t="s">
        <v>17</v>
      </c>
      <c r="J3599" s="260" t="s">
        <v>17</v>
      </c>
      <c r="K3599" s="260" t="s">
        <v>6325</v>
      </c>
      <c r="L3599" s="261">
        <v>45257</v>
      </c>
      <c r="M3599" s="260" t="s">
        <v>20</v>
      </c>
    </row>
    <row r="3600" spans="1:13" x14ac:dyDescent="0.25">
      <c r="A3600" s="258" t="s">
        <v>4585</v>
      </c>
      <c r="B3600" s="258" t="s">
        <v>4586</v>
      </c>
      <c r="C3600" s="258" t="s">
        <v>4549</v>
      </c>
      <c r="D3600" s="258" t="s">
        <v>2025</v>
      </c>
      <c r="E3600" s="258">
        <v>3</v>
      </c>
      <c r="F3600" s="258" t="s">
        <v>2019</v>
      </c>
      <c r="G3600" s="258" t="s">
        <v>33</v>
      </c>
      <c r="H3600" s="258">
        <v>2</v>
      </c>
      <c r="I3600" s="258" t="s">
        <v>17</v>
      </c>
      <c r="J3600" s="258" t="s">
        <v>17</v>
      </c>
      <c r="K3600" s="258" t="s">
        <v>6326</v>
      </c>
      <c r="L3600" s="259">
        <v>45257</v>
      </c>
      <c r="M3600" s="258" t="s">
        <v>20</v>
      </c>
    </row>
    <row r="3601" spans="1:13" x14ac:dyDescent="0.25">
      <c r="A3601" s="260" t="s">
        <v>4585</v>
      </c>
      <c r="B3601" s="260" t="s">
        <v>4586</v>
      </c>
      <c r="C3601" s="260" t="s">
        <v>4549</v>
      </c>
      <c r="D3601" s="260" t="s">
        <v>2027</v>
      </c>
      <c r="E3601" s="260">
        <v>3</v>
      </c>
      <c r="F3601" s="260" t="s">
        <v>2019</v>
      </c>
      <c r="G3601" s="260" t="s">
        <v>33</v>
      </c>
      <c r="H3601" s="260">
        <v>2</v>
      </c>
      <c r="I3601" s="260" t="s">
        <v>17</v>
      </c>
      <c r="J3601" s="260" t="s">
        <v>17</v>
      </c>
      <c r="K3601" s="260" t="s">
        <v>6327</v>
      </c>
      <c r="L3601" s="261">
        <v>45257</v>
      </c>
      <c r="M3601" s="260" t="s">
        <v>20</v>
      </c>
    </row>
    <row r="3602" spans="1:13" x14ac:dyDescent="0.25">
      <c r="A3602" s="258" t="s">
        <v>4585</v>
      </c>
      <c r="B3602" s="258" t="s">
        <v>4586</v>
      </c>
      <c r="C3602" s="258" t="s">
        <v>4549</v>
      </c>
      <c r="D3602" s="258" t="s">
        <v>2029</v>
      </c>
      <c r="E3602" s="258">
        <v>2</v>
      </c>
      <c r="F3602" s="258" t="s">
        <v>2019</v>
      </c>
      <c r="G3602" s="258" t="s">
        <v>33</v>
      </c>
      <c r="H3602" s="258">
        <v>2</v>
      </c>
      <c r="I3602" s="258" t="s">
        <v>17</v>
      </c>
      <c r="J3602" s="258" t="s">
        <v>17</v>
      </c>
      <c r="K3602" s="258" t="s">
        <v>6328</v>
      </c>
      <c r="L3602" s="259">
        <v>45257</v>
      </c>
      <c r="M3602" s="258" t="s">
        <v>20</v>
      </c>
    </row>
    <row r="3603" spans="1:13" x14ac:dyDescent="0.25">
      <c r="A3603" s="260" t="s">
        <v>4585</v>
      </c>
      <c r="B3603" s="260" t="s">
        <v>4586</v>
      </c>
      <c r="C3603" s="260" t="s">
        <v>4549</v>
      </c>
      <c r="D3603" s="260" t="s">
        <v>2031</v>
      </c>
      <c r="E3603" s="260">
        <v>3</v>
      </c>
      <c r="F3603" s="260" t="s">
        <v>2019</v>
      </c>
      <c r="G3603" s="260" t="s">
        <v>33</v>
      </c>
      <c r="H3603" s="260">
        <v>2</v>
      </c>
      <c r="I3603" s="260" t="s">
        <v>17</v>
      </c>
      <c r="J3603" s="260" t="s">
        <v>17</v>
      </c>
      <c r="K3603" s="260" t="s">
        <v>6329</v>
      </c>
      <c r="L3603" s="261">
        <v>45257</v>
      </c>
      <c r="M3603" s="260" t="s">
        <v>20</v>
      </c>
    </row>
    <row r="3604" spans="1:13" x14ac:dyDescent="0.25">
      <c r="A3604" s="258" t="s">
        <v>4585</v>
      </c>
      <c r="B3604" s="258" t="s">
        <v>4586</v>
      </c>
      <c r="C3604" s="258" t="s">
        <v>4549</v>
      </c>
      <c r="D3604" s="258" t="s">
        <v>2033</v>
      </c>
      <c r="E3604" s="258">
        <v>3</v>
      </c>
      <c r="F3604" s="258" t="s">
        <v>2019</v>
      </c>
      <c r="G3604" s="258" t="s">
        <v>33</v>
      </c>
      <c r="H3604" s="258">
        <v>2</v>
      </c>
      <c r="I3604" s="258" t="s">
        <v>17</v>
      </c>
      <c r="J3604" s="258" t="s">
        <v>17</v>
      </c>
      <c r="K3604" s="258" t="s">
        <v>6330</v>
      </c>
      <c r="L3604" s="259">
        <v>45257</v>
      </c>
      <c r="M3604" s="258" t="s">
        <v>20</v>
      </c>
    </row>
    <row r="3605" spans="1:13" x14ac:dyDescent="0.25">
      <c r="A3605" s="260" t="s">
        <v>4585</v>
      </c>
      <c r="B3605" s="260" t="s">
        <v>4586</v>
      </c>
      <c r="C3605" s="260" t="s">
        <v>4549</v>
      </c>
      <c r="D3605" s="260" t="s">
        <v>2035</v>
      </c>
      <c r="E3605" s="260">
        <v>3</v>
      </c>
      <c r="F3605" s="260" t="s">
        <v>2019</v>
      </c>
      <c r="G3605" s="260" t="s">
        <v>33</v>
      </c>
      <c r="H3605" s="260">
        <v>2</v>
      </c>
      <c r="I3605" s="260" t="s">
        <v>17</v>
      </c>
      <c r="J3605" s="260" t="s">
        <v>17</v>
      </c>
      <c r="K3605" s="260" t="s">
        <v>6331</v>
      </c>
      <c r="L3605" s="261">
        <v>45257</v>
      </c>
      <c r="M3605" s="260" t="s">
        <v>20</v>
      </c>
    </row>
    <row r="3606" spans="1:13" x14ac:dyDescent="0.25">
      <c r="A3606" s="258" t="s">
        <v>608</v>
      </c>
      <c r="B3606" s="258" t="s">
        <v>609</v>
      </c>
      <c r="C3606" s="258" t="s">
        <v>610</v>
      </c>
      <c r="D3606" s="258" t="s">
        <v>2018</v>
      </c>
      <c r="E3606" s="258">
        <v>2</v>
      </c>
      <c r="F3606" s="258" t="s">
        <v>2019</v>
      </c>
      <c r="G3606" s="258" t="s">
        <v>33</v>
      </c>
      <c r="H3606" s="258">
        <v>2</v>
      </c>
      <c r="I3606" s="258" t="s">
        <v>17</v>
      </c>
      <c r="J3606" s="258" t="s">
        <v>17</v>
      </c>
      <c r="K3606" s="258" t="s">
        <v>6332</v>
      </c>
      <c r="L3606" s="259">
        <v>45257</v>
      </c>
      <c r="M3606" s="258" t="s">
        <v>20</v>
      </c>
    </row>
    <row r="3607" spans="1:13" x14ac:dyDescent="0.25">
      <c r="A3607" s="260" t="s">
        <v>608</v>
      </c>
      <c r="B3607" s="260" t="s">
        <v>609</v>
      </c>
      <c r="C3607" s="260" t="s">
        <v>610</v>
      </c>
      <c r="D3607" s="260" t="s">
        <v>2021</v>
      </c>
      <c r="E3607" s="260">
        <v>1</v>
      </c>
      <c r="F3607" s="260" t="s">
        <v>2019</v>
      </c>
      <c r="G3607" s="260" t="s">
        <v>33</v>
      </c>
      <c r="H3607" s="260">
        <v>2</v>
      </c>
      <c r="I3607" s="260" t="s">
        <v>17</v>
      </c>
      <c r="J3607" s="260" t="s">
        <v>17</v>
      </c>
      <c r="K3607" s="260" t="s">
        <v>6333</v>
      </c>
      <c r="L3607" s="261">
        <v>45257</v>
      </c>
      <c r="M3607" s="260" t="s">
        <v>20</v>
      </c>
    </row>
    <row r="3608" spans="1:13" x14ac:dyDescent="0.25">
      <c r="A3608" s="258" t="s">
        <v>608</v>
      </c>
      <c r="B3608" s="258" t="s">
        <v>609</v>
      </c>
      <c r="C3608" s="258" t="s">
        <v>610</v>
      </c>
      <c r="D3608" s="258" t="s">
        <v>2023</v>
      </c>
      <c r="E3608" s="258">
        <v>3</v>
      </c>
      <c r="F3608" s="258" t="s">
        <v>2019</v>
      </c>
      <c r="G3608" s="258" t="s">
        <v>33</v>
      </c>
      <c r="H3608" s="258">
        <v>2</v>
      </c>
      <c r="I3608" s="258" t="s">
        <v>17</v>
      </c>
      <c r="J3608" s="258" t="s">
        <v>17</v>
      </c>
      <c r="K3608" s="258" t="s">
        <v>6334</v>
      </c>
      <c r="L3608" s="259">
        <v>45257</v>
      </c>
      <c r="M3608" s="258" t="s">
        <v>20</v>
      </c>
    </row>
    <row r="3609" spans="1:13" x14ac:dyDescent="0.25">
      <c r="A3609" s="260" t="s">
        <v>608</v>
      </c>
      <c r="B3609" s="260" t="s">
        <v>609</v>
      </c>
      <c r="C3609" s="260" t="s">
        <v>610</v>
      </c>
      <c r="D3609" s="260" t="s">
        <v>2025</v>
      </c>
      <c r="E3609" s="260">
        <v>3</v>
      </c>
      <c r="F3609" s="260" t="s">
        <v>2019</v>
      </c>
      <c r="G3609" s="260" t="s">
        <v>33</v>
      </c>
      <c r="H3609" s="260">
        <v>2</v>
      </c>
      <c r="I3609" s="260" t="s">
        <v>17</v>
      </c>
      <c r="J3609" s="260" t="s">
        <v>17</v>
      </c>
      <c r="K3609" s="260" t="s">
        <v>6335</v>
      </c>
      <c r="L3609" s="261">
        <v>45257</v>
      </c>
      <c r="M3609" s="260" t="s">
        <v>20</v>
      </c>
    </row>
    <row r="3610" spans="1:13" x14ac:dyDescent="0.25">
      <c r="A3610" s="258" t="s">
        <v>608</v>
      </c>
      <c r="B3610" s="258" t="s">
        <v>609</v>
      </c>
      <c r="C3610" s="258" t="s">
        <v>610</v>
      </c>
      <c r="D3610" s="258" t="s">
        <v>2027</v>
      </c>
      <c r="E3610" s="258">
        <v>1</v>
      </c>
      <c r="F3610" s="258" t="s">
        <v>2019</v>
      </c>
      <c r="G3610" s="258" t="s">
        <v>33</v>
      </c>
      <c r="H3610" s="258">
        <v>2</v>
      </c>
      <c r="I3610" s="258" t="s">
        <v>17</v>
      </c>
      <c r="J3610" s="258" t="s">
        <v>17</v>
      </c>
      <c r="K3610" s="258" t="s">
        <v>6336</v>
      </c>
      <c r="L3610" s="259">
        <v>45257</v>
      </c>
      <c r="M3610" s="258" t="s">
        <v>20</v>
      </c>
    </row>
    <row r="3611" spans="1:13" x14ac:dyDescent="0.25">
      <c r="A3611" s="260" t="s">
        <v>608</v>
      </c>
      <c r="B3611" s="260" t="s">
        <v>609</v>
      </c>
      <c r="C3611" s="260" t="s">
        <v>610</v>
      </c>
      <c r="D3611" s="260" t="s">
        <v>2029</v>
      </c>
      <c r="E3611" s="260">
        <v>3</v>
      </c>
      <c r="F3611" s="260" t="s">
        <v>2019</v>
      </c>
      <c r="G3611" s="260" t="s">
        <v>33</v>
      </c>
      <c r="H3611" s="260">
        <v>2</v>
      </c>
      <c r="I3611" s="260" t="s">
        <v>17</v>
      </c>
      <c r="J3611" s="260" t="s">
        <v>17</v>
      </c>
      <c r="K3611" s="260" t="s">
        <v>6337</v>
      </c>
      <c r="L3611" s="261">
        <v>45257</v>
      </c>
      <c r="M3611" s="260" t="s">
        <v>20</v>
      </c>
    </row>
    <row r="3612" spans="1:13" x14ac:dyDescent="0.25">
      <c r="A3612" s="258" t="s">
        <v>608</v>
      </c>
      <c r="B3612" s="258" t="s">
        <v>609</v>
      </c>
      <c r="C3612" s="258" t="s">
        <v>610</v>
      </c>
      <c r="D3612" s="258" t="s">
        <v>2031</v>
      </c>
      <c r="E3612" s="258">
        <v>3</v>
      </c>
      <c r="F3612" s="258" t="s">
        <v>2019</v>
      </c>
      <c r="G3612" s="258" t="s">
        <v>33</v>
      </c>
      <c r="H3612" s="258">
        <v>2</v>
      </c>
      <c r="I3612" s="258" t="s">
        <v>17</v>
      </c>
      <c r="J3612" s="258" t="s">
        <v>17</v>
      </c>
      <c r="K3612" s="258" t="s">
        <v>6338</v>
      </c>
      <c r="L3612" s="259">
        <v>45257</v>
      </c>
      <c r="M3612" s="258" t="s">
        <v>20</v>
      </c>
    </row>
    <row r="3613" spans="1:13" x14ac:dyDescent="0.25">
      <c r="A3613" s="260" t="s">
        <v>608</v>
      </c>
      <c r="B3613" s="260" t="s">
        <v>609</v>
      </c>
      <c r="C3613" s="260" t="s">
        <v>610</v>
      </c>
      <c r="D3613" s="260" t="s">
        <v>2033</v>
      </c>
      <c r="E3613" s="260">
        <v>3</v>
      </c>
      <c r="F3613" s="260" t="s">
        <v>2019</v>
      </c>
      <c r="G3613" s="260" t="s">
        <v>33</v>
      </c>
      <c r="H3613" s="260">
        <v>2</v>
      </c>
      <c r="I3613" s="260" t="s">
        <v>17</v>
      </c>
      <c r="J3613" s="260" t="s">
        <v>17</v>
      </c>
      <c r="K3613" s="260" t="s">
        <v>6339</v>
      </c>
      <c r="L3613" s="261">
        <v>45257</v>
      </c>
      <c r="M3613" s="260" t="s">
        <v>20</v>
      </c>
    </row>
    <row r="3614" spans="1:13" x14ac:dyDescent="0.25">
      <c r="A3614" s="258" t="s">
        <v>608</v>
      </c>
      <c r="B3614" s="258" t="s">
        <v>609</v>
      </c>
      <c r="C3614" s="258" t="s">
        <v>610</v>
      </c>
      <c r="D3614" s="258" t="s">
        <v>2035</v>
      </c>
      <c r="E3614" s="258">
        <v>0</v>
      </c>
      <c r="F3614" s="258" t="s">
        <v>2019</v>
      </c>
      <c r="G3614" s="258" t="s">
        <v>33</v>
      </c>
      <c r="H3614" s="258">
        <v>2</v>
      </c>
      <c r="I3614" s="258" t="s">
        <v>17</v>
      </c>
      <c r="J3614" s="258" t="s">
        <v>17</v>
      </c>
      <c r="K3614" s="258" t="s">
        <v>6340</v>
      </c>
      <c r="L3614" s="259">
        <v>45257</v>
      </c>
      <c r="M3614" s="258" t="s">
        <v>20</v>
      </c>
    </row>
    <row r="3615" spans="1:13" x14ac:dyDescent="0.25">
      <c r="A3615" s="260" t="s">
        <v>596</v>
      </c>
      <c r="B3615" s="260" t="s">
        <v>597</v>
      </c>
      <c r="C3615" s="260" t="s">
        <v>598</v>
      </c>
      <c r="D3615" s="260" t="s">
        <v>2018</v>
      </c>
      <c r="E3615" s="260">
        <v>2</v>
      </c>
      <c r="F3615" s="260" t="s">
        <v>2019</v>
      </c>
      <c r="G3615" s="260" t="s">
        <v>33</v>
      </c>
      <c r="H3615" s="260">
        <v>2</v>
      </c>
      <c r="I3615" s="260" t="s">
        <v>17</v>
      </c>
      <c r="J3615" s="260" t="s">
        <v>17</v>
      </c>
      <c r="K3615" s="260" t="s">
        <v>6341</v>
      </c>
      <c r="L3615" s="261">
        <v>45257</v>
      </c>
      <c r="M3615" s="260" t="s">
        <v>20</v>
      </c>
    </row>
    <row r="3616" spans="1:13" x14ac:dyDescent="0.25">
      <c r="A3616" s="258" t="s">
        <v>596</v>
      </c>
      <c r="B3616" s="258" t="s">
        <v>597</v>
      </c>
      <c r="C3616" s="258" t="s">
        <v>598</v>
      </c>
      <c r="D3616" s="258" t="s">
        <v>2021</v>
      </c>
      <c r="E3616" s="258">
        <v>1</v>
      </c>
      <c r="F3616" s="258" t="s">
        <v>2019</v>
      </c>
      <c r="G3616" s="258" t="s">
        <v>33</v>
      </c>
      <c r="H3616" s="258">
        <v>2</v>
      </c>
      <c r="I3616" s="258" t="s">
        <v>17</v>
      </c>
      <c r="J3616" s="258" t="s">
        <v>17</v>
      </c>
      <c r="K3616" s="258" t="s">
        <v>6342</v>
      </c>
      <c r="L3616" s="259">
        <v>45257</v>
      </c>
      <c r="M3616" s="258" t="s">
        <v>20</v>
      </c>
    </row>
    <row r="3617" spans="1:13" x14ac:dyDescent="0.25">
      <c r="A3617" s="260" t="s">
        <v>596</v>
      </c>
      <c r="B3617" s="260" t="s">
        <v>597</v>
      </c>
      <c r="C3617" s="260" t="s">
        <v>598</v>
      </c>
      <c r="D3617" s="260" t="s">
        <v>2023</v>
      </c>
      <c r="E3617" s="260">
        <v>1</v>
      </c>
      <c r="F3617" s="260" t="s">
        <v>2019</v>
      </c>
      <c r="G3617" s="260" t="s">
        <v>33</v>
      </c>
      <c r="H3617" s="260">
        <v>2</v>
      </c>
      <c r="I3617" s="260" t="s">
        <v>17</v>
      </c>
      <c r="J3617" s="260" t="s">
        <v>17</v>
      </c>
      <c r="K3617" s="260" t="s">
        <v>6343</v>
      </c>
      <c r="L3617" s="261">
        <v>45257</v>
      </c>
      <c r="M3617" s="260" t="s">
        <v>20</v>
      </c>
    </row>
    <row r="3618" spans="1:13" x14ac:dyDescent="0.25">
      <c r="A3618" s="258" t="s">
        <v>596</v>
      </c>
      <c r="B3618" s="258" t="s">
        <v>597</v>
      </c>
      <c r="C3618" s="258" t="s">
        <v>598</v>
      </c>
      <c r="D3618" s="258" t="s">
        <v>2025</v>
      </c>
      <c r="E3618" s="258">
        <v>0</v>
      </c>
      <c r="F3618" s="258" t="s">
        <v>2019</v>
      </c>
      <c r="G3618" s="258" t="s">
        <v>33</v>
      </c>
      <c r="H3618" s="258">
        <v>2</v>
      </c>
      <c r="I3618" s="258" t="s">
        <v>17</v>
      </c>
      <c r="J3618" s="258" t="s">
        <v>17</v>
      </c>
      <c r="K3618" s="258" t="s">
        <v>6344</v>
      </c>
      <c r="L3618" s="259">
        <v>45257</v>
      </c>
      <c r="M3618" s="258" t="s">
        <v>20</v>
      </c>
    </row>
    <row r="3619" spans="1:13" x14ac:dyDescent="0.25">
      <c r="A3619" s="260" t="s">
        <v>596</v>
      </c>
      <c r="B3619" s="260" t="s">
        <v>597</v>
      </c>
      <c r="C3619" s="260" t="s">
        <v>598</v>
      </c>
      <c r="D3619" s="260" t="s">
        <v>2027</v>
      </c>
      <c r="E3619" s="260">
        <v>1</v>
      </c>
      <c r="F3619" s="260" t="s">
        <v>2019</v>
      </c>
      <c r="G3619" s="260" t="s">
        <v>33</v>
      </c>
      <c r="H3619" s="260">
        <v>2</v>
      </c>
      <c r="I3619" s="260" t="s">
        <v>17</v>
      </c>
      <c r="J3619" s="260" t="s">
        <v>17</v>
      </c>
      <c r="K3619" s="260" t="s">
        <v>6345</v>
      </c>
      <c r="L3619" s="261">
        <v>45257</v>
      </c>
      <c r="M3619" s="260" t="s">
        <v>20</v>
      </c>
    </row>
    <row r="3620" spans="1:13" x14ac:dyDescent="0.25">
      <c r="A3620" s="258" t="s">
        <v>596</v>
      </c>
      <c r="B3620" s="258" t="s">
        <v>597</v>
      </c>
      <c r="C3620" s="258" t="s">
        <v>598</v>
      </c>
      <c r="D3620" s="258" t="s">
        <v>2029</v>
      </c>
      <c r="E3620" s="258">
        <v>3</v>
      </c>
      <c r="F3620" s="258" t="s">
        <v>2019</v>
      </c>
      <c r="G3620" s="258" t="s">
        <v>33</v>
      </c>
      <c r="H3620" s="258">
        <v>2</v>
      </c>
      <c r="I3620" s="258" t="s">
        <v>17</v>
      </c>
      <c r="J3620" s="258" t="s">
        <v>17</v>
      </c>
      <c r="K3620" s="258" t="s">
        <v>6346</v>
      </c>
      <c r="L3620" s="259">
        <v>45257</v>
      </c>
      <c r="M3620" s="258" t="s">
        <v>20</v>
      </c>
    </row>
    <row r="3621" spans="1:13" x14ac:dyDescent="0.25">
      <c r="A3621" s="260" t="s">
        <v>596</v>
      </c>
      <c r="B3621" s="260" t="s">
        <v>597</v>
      </c>
      <c r="C3621" s="260" t="s">
        <v>598</v>
      </c>
      <c r="D3621" s="260" t="s">
        <v>2031</v>
      </c>
      <c r="E3621" s="260">
        <v>2</v>
      </c>
      <c r="F3621" s="260" t="s">
        <v>2019</v>
      </c>
      <c r="G3621" s="260" t="s">
        <v>33</v>
      </c>
      <c r="H3621" s="260">
        <v>2</v>
      </c>
      <c r="I3621" s="260" t="s">
        <v>17</v>
      </c>
      <c r="J3621" s="260" t="s">
        <v>17</v>
      </c>
      <c r="K3621" s="260" t="s">
        <v>6347</v>
      </c>
      <c r="L3621" s="261">
        <v>45257</v>
      </c>
      <c r="M3621" s="260" t="s">
        <v>20</v>
      </c>
    </row>
    <row r="3622" spans="1:13" x14ac:dyDescent="0.25">
      <c r="A3622" s="258" t="s">
        <v>596</v>
      </c>
      <c r="B3622" s="258" t="s">
        <v>597</v>
      </c>
      <c r="C3622" s="258" t="s">
        <v>598</v>
      </c>
      <c r="D3622" s="258" t="s">
        <v>2033</v>
      </c>
      <c r="E3622" s="258">
        <v>1</v>
      </c>
      <c r="F3622" s="258" t="s">
        <v>2019</v>
      </c>
      <c r="G3622" s="258" t="s">
        <v>33</v>
      </c>
      <c r="H3622" s="258">
        <v>2</v>
      </c>
      <c r="I3622" s="258" t="s">
        <v>17</v>
      </c>
      <c r="J3622" s="258" t="s">
        <v>17</v>
      </c>
      <c r="K3622" s="258" t="s">
        <v>6348</v>
      </c>
      <c r="L3622" s="259">
        <v>45257</v>
      </c>
      <c r="M3622" s="258" t="s">
        <v>20</v>
      </c>
    </row>
    <row r="3623" spans="1:13" x14ac:dyDescent="0.25">
      <c r="A3623" s="260" t="s">
        <v>596</v>
      </c>
      <c r="B3623" s="260" t="s">
        <v>597</v>
      </c>
      <c r="C3623" s="260" t="s">
        <v>598</v>
      </c>
      <c r="D3623" s="260" t="s">
        <v>2035</v>
      </c>
      <c r="E3623" s="260">
        <v>0</v>
      </c>
      <c r="F3623" s="260" t="s">
        <v>2019</v>
      </c>
      <c r="G3623" s="260" t="s">
        <v>33</v>
      </c>
      <c r="H3623" s="260">
        <v>2</v>
      </c>
      <c r="I3623" s="260" t="s">
        <v>17</v>
      </c>
      <c r="J3623" s="260" t="s">
        <v>17</v>
      </c>
      <c r="K3623" s="260" t="s">
        <v>6349</v>
      </c>
      <c r="L3623" s="261">
        <v>45257</v>
      </c>
      <c r="M3623" s="260" t="s">
        <v>20</v>
      </c>
    </row>
    <row r="3624" spans="1:13" x14ac:dyDescent="0.25">
      <c r="A3624" s="258" t="s">
        <v>1268</v>
      </c>
      <c r="B3624" s="258" t="s">
        <v>1269</v>
      </c>
      <c r="C3624" s="258" t="s">
        <v>1270</v>
      </c>
      <c r="D3624" s="258" t="s">
        <v>2018</v>
      </c>
      <c r="E3624" s="258">
        <v>2</v>
      </c>
      <c r="F3624" s="258" t="s">
        <v>2019</v>
      </c>
      <c r="G3624" s="258" t="s">
        <v>33</v>
      </c>
      <c r="H3624" s="258">
        <v>2</v>
      </c>
      <c r="I3624" s="258" t="s">
        <v>17</v>
      </c>
      <c r="J3624" s="258" t="s">
        <v>17</v>
      </c>
      <c r="K3624" s="258" t="s">
        <v>6350</v>
      </c>
      <c r="L3624" s="259">
        <v>45257</v>
      </c>
      <c r="M3624" s="258" t="s">
        <v>20</v>
      </c>
    </row>
    <row r="3625" spans="1:13" x14ac:dyDescent="0.25">
      <c r="A3625" s="260" t="s">
        <v>1268</v>
      </c>
      <c r="B3625" s="260" t="s">
        <v>1269</v>
      </c>
      <c r="C3625" s="260" t="s">
        <v>1270</v>
      </c>
      <c r="D3625" s="260" t="s">
        <v>2021</v>
      </c>
      <c r="E3625" s="260">
        <v>1</v>
      </c>
      <c r="F3625" s="260" t="s">
        <v>2019</v>
      </c>
      <c r="G3625" s="260" t="s">
        <v>33</v>
      </c>
      <c r="H3625" s="260">
        <v>2</v>
      </c>
      <c r="I3625" s="260" t="s">
        <v>17</v>
      </c>
      <c r="J3625" s="260" t="s">
        <v>17</v>
      </c>
      <c r="K3625" s="260" t="s">
        <v>6351</v>
      </c>
      <c r="L3625" s="261">
        <v>45257</v>
      </c>
      <c r="M3625" s="260" t="s">
        <v>20</v>
      </c>
    </row>
    <row r="3626" spans="1:13" x14ac:dyDescent="0.25">
      <c r="A3626" s="258" t="s">
        <v>1268</v>
      </c>
      <c r="B3626" s="258" t="s">
        <v>1269</v>
      </c>
      <c r="C3626" s="258" t="s">
        <v>1270</v>
      </c>
      <c r="D3626" s="258" t="s">
        <v>2023</v>
      </c>
      <c r="E3626" s="258">
        <v>1</v>
      </c>
      <c r="F3626" s="258" t="s">
        <v>2019</v>
      </c>
      <c r="G3626" s="258" t="s">
        <v>33</v>
      </c>
      <c r="H3626" s="258">
        <v>2</v>
      </c>
      <c r="I3626" s="258" t="s">
        <v>17</v>
      </c>
      <c r="J3626" s="258" t="s">
        <v>17</v>
      </c>
      <c r="K3626" s="258" t="s">
        <v>6352</v>
      </c>
      <c r="L3626" s="259">
        <v>45257</v>
      </c>
      <c r="M3626" s="258" t="s">
        <v>20</v>
      </c>
    </row>
    <row r="3627" spans="1:13" x14ac:dyDescent="0.25">
      <c r="A3627" s="260" t="s">
        <v>1268</v>
      </c>
      <c r="B3627" s="260" t="s">
        <v>1269</v>
      </c>
      <c r="C3627" s="260" t="s">
        <v>1270</v>
      </c>
      <c r="D3627" s="260" t="s">
        <v>2025</v>
      </c>
      <c r="E3627" s="260">
        <v>0</v>
      </c>
      <c r="F3627" s="260" t="s">
        <v>2019</v>
      </c>
      <c r="G3627" s="260" t="s">
        <v>33</v>
      </c>
      <c r="H3627" s="260">
        <v>2</v>
      </c>
      <c r="I3627" s="260" t="s">
        <v>17</v>
      </c>
      <c r="J3627" s="260" t="s">
        <v>17</v>
      </c>
      <c r="K3627" s="260" t="s">
        <v>6353</v>
      </c>
      <c r="L3627" s="261">
        <v>45257</v>
      </c>
      <c r="M3627" s="260" t="s">
        <v>20</v>
      </c>
    </row>
    <row r="3628" spans="1:13" x14ac:dyDescent="0.25">
      <c r="A3628" s="258" t="s">
        <v>1268</v>
      </c>
      <c r="B3628" s="258" t="s">
        <v>1269</v>
      </c>
      <c r="C3628" s="258" t="s">
        <v>1270</v>
      </c>
      <c r="D3628" s="258" t="s">
        <v>2027</v>
      </c>
      <c r="E3628" s="258">
        <v>1</v>
      </c>
      <c r="F3628" s="258" t="s">
        <v>2019</v>
      </c>
      <c r="G3628" s="258" t="s">
        <v>33</v>
      </c>
      <c r="H3628" s="258">
        <v>2</v>
      </c>
      <c r="I3628" s="258" t="s">
        <v>17</v>
      </c>
      <c r="J3628" s="258" t="s">
        <v>17</v>
      </c>
      <c r="K3628" s="258" t="s">
        <v>6354</v>
      </c>
      <c r="L3628" s="259">
        <v>45257</v>
      </c>
      <c r="M3628" s="258" t="s">
        <v>20</v>
      </c>
    </row>
    <row r="3629" spans="1:13" x14ac:dyDescent="0.25">
      <c r="A3629" s="260" t="s">
        <v>1268</v>
      </c>
      <c r="B3629" s="260" t="s">
        <v>1269</v>
      </c>
      <c r="C3629" s="260" t="s">
        <v>1270</v>
      </c>
      <c r="D3629" s="260" t="s">
        <v>2029</v>
      </c>
      <c r="E3629" s="260">
        <v>1</v>
      </c>
      <c r="F3629" s="260" t="s">
        <v>2019</v>
      </c>
      <c r="G3629" s="260" t="s">
        <v>33</v>
      </c>
      <c r="H3629" s="260">
        <v>2</v>
      </c>
      <c r="I3629" s="260" t="s">
        <v>17</v>
      </c>
      <c r="J3629" s="260" t="s">
        <v>17</v>
      </c>
      <c r="K3629" s="260" t="s">
        <v>6355</v>
      </c>
      <c r="L3629" s="261">
        <v>45257</v>
      </c>
      <c r="M3629" s="260" t="s">
        <v>20</v>
      </c>
    </row>
    <row r="3630" spans="1:13" x14ac:dyDescent="0.25">
      <c r="A3630" s="258" t="s">
        <v>1268</v>
      </c>
      <c r="B3630" s="258" t="s">
        <v>1269</v>
      </c>
      <c r="C3630" s="258" t="s">
        <v>1270</v>
      </c>
      <c r="D3630" s="258" t="s">
        <v>2031</v>
      </c>
      <c r="E3630" s="258">
        <v>3</v>
      </c>
      <c r="F3630" s="258" t="s">
        <v>2019</v>
      </c>
      <c r="G3630" s="258" t="s">
        <v>33</v>
      </c>
      <c r="H3630" s="258">
        <v>2</v>
      </c>
      <c r="I3630" s="258" t="s">
        <v>17</v>
      </c>
      <c r="J3630" s="258" t="s">
        <v>17</v>
      </c>
      <c r="K3630" s="258" t="s">
        <v>6356</v>
      </c>
      <c r="L3630" s="259">
        <v>45257</v>
      </c>
      <c r="M3630" s="258" t="s">
        <v>20</v>
      </c>
    </row>
    <row r="3631" spans="1:13" x14ac:dyDescent="0.25">
      <c r="A3631" s="260" t="s">
        <v>1268</v>
      </c>
      <c r="B3631" s="260" t="s">
        <v>1269</v>
      </c>
      <c r="C3631" s="260" t="s">
        <v>1270</v>
      </c>
      <c r="D3631" s="260" t="s">
        <v>2033</v>
      </c>
      <c r="E3631" s="260">
        <v>0</v>
      </c>
      <c r="F3631" s="260" t="s">
        <v>2019</v>
      </c>
      <c r="G3631" s="260" t="s">
        <v>33</v>
      </c>
      <c r="H3631" s="260">
        <v>2</v>
      </c>
      <c r="I3631" s="260" t="s">
        <v>17</v>
      </c>
      <c r="J3631" s="260" t="s">
        <v>17</v>
      </c>
      <c r="K3631" s="260" t="s">
        <v>6357</v>
      </c>
      <c r="L3631" s="261">
        <v>45257</v>
      </c>
      <c r="M3631" s="260" t="s">
        <v>20</v>
      </c>
    </row>
    <row r="3632" spans="1:13" x14ac:dyDescent="0.25">
      <c r="A3632" s="258" t="s">
        <v>1268</v>
      </c>
      <c r="B3632" s="258" t="s">
        <v>1269</v>
      </c>
      <c r="C3632" s="258" t="s">
        <v>1270</v>
      </c>
      <c r="D3632" s="258" t="s">
        <v>2035</v>
      </c>
      <c r="E3632" s="258">
        <v>0</v>
      </c>
      <c r="F3632" s="258" t="s">
        <v>2019</v>
      </c>
      <c r="G3632" s="258" t="s">
        <v>33</v>
      </c>
      <c r="H3632" s="258">
        <v>2</v>
      </c>
      <c r="I3632" s="258" t="s">
        <v>17</v>
      </c>
      <c r="J3632" s="258" t="s">
        <v>17</v>
      </c>
      <c r="K3632" s="258" t="s">
        <v>6358</v>
      </c>
      <c r="L3632" s="259">
        <v>45257</v>
      </c>
      <c r="M3632" s="258" t="s">
        <v>20</v>
      </c>
    </row>
    <row r="3633" spans="1:13" x14ac:dyDescent="0.25">
      <c r="A3633" s="260" t="s">
        <v>1283</v>
      </c>
      <c r="B3633" s="260" t="s">
        <v>1284</v>
      </c>
      <c r="C3633" s="260" t="s">
        <v>1285</v>
      </c>
      <c r="D3633" s="260" t="s">
        <v>2018</v>
      </c>
      <c r="E3633" s="260">
        <v>0</v>
      </c>
      <c r="F3633" s="260" t="s">
        <v>2019</v>
      </c>
      <c r="G3633" s="260" t="s">
        <v>33</v>
      </c>
      <c r="H3633" s="260">
        <v>2</v>
      </c>
      <c r="I3633" s="260" t="s">
        <v>17</v>
      </c>
      <c r="J3633" s="260" t="s">
        <v>17</v>
      </c>
      <c r="K3633" s="260" t="s">
        <v>6359</v>
      </c>
      <c r="L3633" s="261">
        <v>45257</v>
      </c>
      <c r="M3633" s="260" t="s">
        <v>20</v>
      </c>
    </row>
    <row r="3634" spans="1:13" x14ac:dyDescent="0.25">
      <c r="A3634" s="258" t="s">
        <v>1283</v>
      </c>
      <c r="B3634" s="258" t="s">
        <v>1284</v>
      </c>
      <c r="C3634" s="258" t="s">
        <v>1285</v>
      </c>
      <c r="D3634" s="258" t="s">
        <v>2021</v>
      </c>
      <c r="E3634" s="258">
        <v>0</v>
      </c>
      <c r="F3634" s="258" t="s">
        <v>2019</v>
      </c>
      <c r="G3634" s="258" t="s">
        <v>33</v>
      </c>
      <c r="H3634" s="258">
        <v>2</v>
      </c>
      <c r="I3634" s="258" t="s">
        <v>17</v>
      </c>
      <c r="J3634" s="258" t="s">
        <v>17</v>
      </c>
      <c r="K3634" s="258" t="s">
        <v>6360</v>
      </c>
      <c r="L3634" s="259">
        <v>45257</v>
      </c>
      <c r="M3634" s="258" t="s">
        <v>20</v>
      </c>
    </row>
    <row r="3635" spans="1:13" x14ac:dyDescent="0.25">
      <c r="A3635" s="260" t="s">
        <v>1283</v>
      </c>
      <c r="B3635" s="260" t="s">
        <v>1284</v>
      </c>
      <c r="C3635" s="260" t="s">
        <v>1285</v>
      </c>
      <c r="D3635" s="260" t="s">
        <v>2023</v>
      </c>
      <c r="E3635" s="260">
        <v>0</v>
      </c>
      <c r="F3635" s="260" t="s">
        <v>2019</v>
      </c>
      <c r="G3635" s="260" t="s">
        <v>33</v>
      </c>
      <c r="H3635" s="260">
        <v>2</v>
      </c>
      <c r="I3635" s="260" t="s">
        <v>17</v>
      </c>
      <c r="J3635" s="260" t="s">
        <v>17</v>
      </c>
      <c r="K3635" s="260" t="s">
        <v>6361</v>
      </c>
      <c r="L3635" s="261">
        <v>45257</v>
      </c>
      <c r="M3635" s="260" t="s">
        <v>20</v>
      </c>
    </row>
    <row r="3636" spans="1:13" x14ac:dyDescent="0.25">
      <c r="A3636" s="258" t="s">
        <v>1283</v>
      </c>
      <c r="B3636" s="258" t="s">
        <v>1284</v>
      </c>
      <c r="C3636" s="258" t="s">
        <v>1285</v>
      </c>
      <c r="D3636" s="258" t="s">
        <v>2025</v>
      </c>
      <c r="E3636" s="258">
        <v>0</v>
      </c>
      <c r="F3636" s="258" t="s">
        <v>2019</v>
      </c>
      <c r="G3636" s="258" t="s">
        <v>33</v>
      </c>
      <c r="H3636" s="258">
        <v>2</v>
      </c>
      <c r="I3636" s="258" t="s">
        <v>17</v>
      </c>
      <c r="J3636" s="258" t="s">
        <v>17</v>
      </c>
      <c r="K3636" s="258" t="s">
        <v>6362</v>
      </c>
      <c r="L3636" s="259">
        <v>45257</v>
      </c>
      <c r="M3636" s="258" t="s">
        <v>20</v>
      </c>
    </row>
    <row r="3637" spans="1:13" x14ac:dyDescent="0.25">
      <c r="A3637" s="260" t="s">
        <v>1283</v>
      </c>
      <c r="B3637" s="260" t="s">
        <v>1284</v>
      </c>
      <c r="C3637" s="260" t="s">
        <v>1285</v>
      </c>
      <c r="D3637" s="260" t="s">
        <v>2027</v>
      </c>
      <c r="E3637" s="260">
        <v>1</v>
      </c>
      <c r="F3637" s="260" t="s">
        <v>2019</v>
      </c>
      <c r="G3637" s="260" t="s">
        <v>33</v>
      </c>
      <c r="H3637" s="260">
        <v>2</v>
      </c>
      <c r="I3637" s="260" t="s">
        <v>17</v>
      </c>
      <c r="J3637" s="260" t="s">
        <v>17</v>
      </c>
      <c r="K3637" s="260" t="s">
        <v>6363</v>
      </c>
      <c r="L3637" s="261">
        <v>45257</v>
      </c>
      <c r="M3637" s="260" t="s">
        <v>20</v>
      </c>
    </row>
    <row r="3638" spans="1:13" x14ac:dyDescent="0.25">
      <c r="A3638" s="258" t="s">
        <v>1283</v>
      </c>
      <c r="B3638" s="258" t="s">
        <v>1284</v>
      </c>
      <c r="C3638" s="258" t="s">
        <v>1285</v>
      </c>
      <c r="D3638" s="258" t="s">
        <v>2029</v>
      </c>
      <c r="E3638" s="258">
        <v>1</v>
      </c>
      <c r="F3638" s="258" t="s">
        <v>2019</v>
      </c>
      <c r="G3638" s="258" t="s">
        <v>33</v>
      </c>
      <c r="H3638" s="258">
        <v>2</v>
      </c>
      <c r="I3638" s="258" t="s">
        <v>17</v>
      </c>
      <c r="J3638" s="258" t="s">
        <v>17</v>
      </c>
      <c r="K3638" s="258" t="s">
        <v>6364</v>
      </c>
      <c r="L3638" s="259">
        <v>45257</v>
      </c>
      <c r="M3638" s="258" t="s">
        <v>20</v>
      </c>
    </row>
    <row r="3639" spans="1:13" x14ac:dyDescent="0.25">
      <c r="A3639" s="260" t="s">
        <v>1283</v>
      </c>
      <c r="B3639" s="260" t="s">
        <v>1284</v>
      </c>
      <c r="C3639" s="260" t="s">
        <v>1285</v>
      </c>
      <c r="D3639" s="260" t="s">
        <v>2031</v>
      </c>
      <c r="E3639" s="260">
        <v>0</v>
      </c>
      <c r="F3639" s="260" t="s">
        <v>2019</v>
      </c>
      <c r="G3639" s="260" t="s">
        <v>33</v>
      </c>
      <c r="H3639" s="260">
        <v>2</v>
      </c>
      <c r="I3639" s="260" t="s">
        <v>17</v>
      </c>
      <c r="J3639" s="260" t="s">
        <v>17</v>
      </c>
      <c r="K3639" s="260" t="s">
        <v>6365</v>
      </c>
      <c r="L3639" s="261">
        <v>45257</v>
      </c>
      <c r="M3639" s="260" t="s">
        <v>20</v>
      </c>
    </row>
    <row r="3640" spans="1:13" x14ac:dyDescent="0.25">
      <c r="A3640" s="258" t="s">
        <v>1283</v>
      </c>
      <c r="B3640" s="258" t="s">
        <v>1284</v>
      </c>
      <c r="C3640" s="258" t="s">
        <v>1285</v>
      </c>
      <c r="D3640" s="258" t="s">
        <v>2033</v>
      </c>
      <c r="E3640" s="258">
        <v>0</v>
      </c>
      <c r="F3640" s="258" t="s">
        <v>2019</v>
      </c>
      <c r="G3640" s="258" t="s">
        <v>33</v>
      </c>
      <c r="H3640" s="258">
        <v>2</v>
      </c>
      <c r="I3640" s="258" t="s">
        <v>17</v>
      </c>
      <c r="J3640" s="258" t="s">
        <v>17</v>
      </c>
      <c r="K3640" s="258" t="s">
        <v>6366</v>
      </c>
      <c r="L3640" s="259">
        <v>45257</v>
      </c>
      <c r="M3640" s="258" t="s">
        <v>20</v>
      </c>
    </row>
    <row r="3641" spans="1:13" x14ac:dyDescent="0.25">
      <c r="A3641" s="260" t="s">
        <v>1283</v>
      </c>
      <c r="B3641" s="260" t="s">
        <v>1284</v>
      </c>
      <c r="C3641" s="260" t="s">
        <v>1285</v>
      </c>
      <c r="D3641" s="260" t="s">
        <v>2035</v>
      </c>
      <c r="E3641" s="260">
        <v>0</v>
      </c>
      <c r="F3641" s="260" t="s">
        <v>2019</v>
      </c>
      <c r="G3641" s="260" t="s">
        <v>33</v>
      </c>
      <c r="H3641" s="260">
        <v>2</v>
      </c>
      <c r="I3641" s="260" t="s">
        <v>17</v>
      </c>
      <c r="J3641" s="260" t="s">
        <v>17</v>
      </c>
      <c r="K3641" s="260" t="s">
        <v>6367</v>
      </c>
      <c r="L3641" s="261">
        <v>45257</v>
      </c>
      <c r="M3641" s="260" t="s">
        <v>20</v>
      </c>
    </row>
    <row r="3642" spans="1:13" x14ac:dyDescent="0.25">
      <c r="A3642" s="258" t="s">
        <v>1598</v>
      </c>
      <c r="B3642" s="258" t="s">
        <v>1599</v>
      </c>
      <c r="C3642" s="258" t="s">
        <v>1600</v>
      </c>
      <c r="D3642" s="258" t="s">
        <v>2018</v>
      </c>
      <c r="E3642" s="258">
        <v>2</v>
      </c>
      <c r="F3642" s="258" t="s">
        <v>2019</v>
      </c>
      <c r="G3642" s="258" t="s">
        <v>33</v>
      </c>
      <c r="H3642" s="258">
        <v>2</v>
      </c>
      <c r="I3642" s="258" t="s">
        <v>17</v>
      </c>
      <c r="J3642" s="258" t="s">
        <v>17</v>
      </c>
      <c r="K3642" s="258" t="s">
        <v>6368</v>
      </c>
      <c r="L3642" s="259">
        <v>45257</v>
      </c>
      <c r="M3642" s="258" t="s">
        <v>20</v>
      </c>
    </row>
    <row r="3643" spans="1:13" x14ac:dyDescent="0.25">
      <c r="A3643" s="260" t="s">
        <v>1598</v>
      </c>
      <c r="B3643" s="260" t="s">
        <v>1599</v>
      </c>
      <c r="C3643" s="260" t="s">
        <v>1600</v>
      </c>
      <c r="D3643" s="260" t="s">
        <v>2021</v>
      </c>
      <c r="E3643" s="260">
        <v>2</v>
      </c>
      <c r="F3643" s="260" t="s">
        <v>2019</v>
      </c>
      <c r="G3643" s="260" t="s">
        <v>33</v>
      </c>
      <c r="H3643" s="260">
        <v>2</v>
      </c>
      <c r="I3643" s="260" t="s">
        <v>17</v>
      </c>
      <c r="J3643" s="260" t="s">
        <v>17</v>
      </c>
      <c r="K3643" s="260" t="s">
        <v>6369</v>
      </c>
      <c r="L3643" s="261">
        <v>45257</v>
      </c>
      <c r="M3643" s="260" t="s">
        <v>20</v>
      </c>
    </row>
    <row r="3644" spans="1:13" x14ac:dyDescent="0.25">
      <c r="A3644" s="258" t="s">
        <v>1598</v>
      </c>
      <c r="B3644" s="258" t="s">
        <v>1599</v>
      </c>
      <c r="C3644" s="258" t="s">
        <v>1600</v>
      </c>
      <c r="D3644" s="258" t="s">
        <v>2023</v>
      </c>
      <c r="E3644" s="258">
        <v>1</v>
      </c>
      <c r="F3644" s="258" t="s">
        <v>2019</v>
      </c>
      <c r="G3644" s="258" t="s">
        <v>33</v>
      </c>
      <c r="H3644" s="258">
        <v>2</v>
      </c>
      <c r="I3644" s="258" t="s">
        <v>17</v>
      </c>
      <c r="J3644" s="258" t="s">
        <v>17</v>
      </c>
      <c r="K3644" s="258" t="s">
        <v>6370</v>
      </c>
      <c r="L3644" s="259">
        <v>45257</v>
      </c>
      <c r="M3644" s="258" t="s">
        <v>20</v>
      </c>
    </row>
    <row r="3645" spans="1:13" x14ac:dyDescent="0.25">
      <c r="A3645" s="260" t="s">
        <v>1598</v>
      </c>
      <c r="B3645" s="260" t="s">
        <v>1599</v>
      </c>
      <c r="C3645" s="260" t="s">
        <v>1600</v>
      </c>
      <c r="D3645" s="260" t="s">
        <v>2025</v>
      </c>
      <c r="E3645" s="260">
        <v>1</v>
      </c>
      <c r="F3645" s="260" t="s">
        <v>2019</v>
      </c>
      <c r="G3645" s="260" t="s">
        <v>33</v>
      </c>
      <c r="H3645" s="260">
        <v>2</v>
      </c>
      <c r="I3645" s="260" t="s">
        <v>17</v>
      </c>
      <c r="J3645" s="260" t="s">
        <v>17</v>
      </c>
      <c r="K3645" s="260" t="s">
        <v>6371</v>
      </c>
      <c r="L3645" s="261">
        <v>45257</v>
      </c>
      <c r="M3645" s="260" t="s">
        <v>20</v>
      </c>
    </row>
    <row r="3646" spans="1:13" x14ac:dyDescent="0.25">
      <c r="A3646" s="258" t="s">
        <v>1598</v>
      </c>
      <c r="B3646" s="258" t="s">
        <v>1599</v>
      </c>
      <c r="C3646" s="258" t="s">
        <v>1600</v>
      </c>
      <c r="D3646" s="258" t="s">
        <v>2027</v>
      </c>
      <c r="E3646" s="258">
        <v>3</v>
      </c>
      <c r="F3646" s="258" t="s">
        <v>2019</v>
      </c>
      <c r="G3646" s="258" t="s">
        <v>33</v>
      </c>
      <c r="H3646" s="258">
        <v>2</v>
      </c>
      <c r="I3646" s="258" t="s">
        <v>17</v>
      </c>
      <c r="J3646" s="258" t="s">
        <v>17</v>
      </c>
      <c r="K3646" s="258" t="s">
        <v>6372</v>
      </c>
      <c r="L3646" s="259">
        <v>45257</v>
      </c>
      <c r="M3646" s="258" t="s">
        <v>20</v>
      </c>
    </row>
    <row r="3647" spans="1:13" x14ac:dyDescent="0.25">
      <c r="A3647" s="260" t="s">
        <v>1598</v>
      </c>
      <c r="B3647" s="260" t="s">
        <v>1599</v>
      </c>
      <c r="C3647" s="260" t="s">
        <v>1600</v>
      </c>
      <c r="D3647" s="260" t="s">
        <v>2029</v>
      </c>
      <c r="E3647" s="260">
        <v>1</v>
      </c>
      <c r="F3647" s="260" t="s">
        <v>2019</v>
      </c>
      <c r="G3647" s="260" t="s">
        <v>33</v>
      </c>
      <c r="H3647" s="260">
        <v>2</v>
      </c>
      <c r="I3647" s="260" t="s">
        <v>17</v>
      </c>
      <c r="J3647" s="260" t="s">
        <v>17</v>
      </c>
      <c r="K3647" s="260" t="s">
        <v>6373</v>
      </c>
      <c r="L3647" s="261">
        <v>45257</v>
      </c>
      <c r="M3647" s="260" t="s">
        <v>20</v>
      </c>
    </row>
    <row r="3648" spans="1:13" x14ac:dyDescent="0.25">
      <c r="A3648" s="258" t="s">
        <v>1598</v>
      </c>
      <c r="B3648" s="258" t="s">
        <v>1599</v>
      </c>
      <c r="C3648" s="258" t="s">
        <v>1600</v>
      </c>
      <c r="D3648" s="258" t="s">
        <v>2031</v>
      </c>
      <c r="E3648" s="258">
        <v>3</v>
      </c>
      <c r="F3648" s="258" t="s">
        <v>2019</v>
      </c>
      <c r="G3648" s="258" t="s">
        <v>33</v>
      </c>
      <c r="H3648" s="258">
        <v>2</v>
      </c>
      <c r="I3648" s="258" t="s">
        <v>17</v>
      </c>
      <c r="J3648" s="258" t="s">
        <v>17</v>
      </c>
      <c r="K3648" s="258" t="s">
        <v>6374</v>
      </c>
      <c r="L3648" s="259">
        <v>45257</v>
      </c>
      <c r="M3648" s="258" t="s">
        <v>20</v>
      </c>
    </row>
    <row r="3649" spans="1:13" x14ac:dyDescent="0.25">
      <c r="A3649" s="260" t="s">
        <v>1598</v>
      </c>
      <c r="B3649" s="260" t="s">
        <v>1599</v>
      </c>
      <c r="C3649" s="260" t="s">
        <v>1600</v>
      </c>
      <c r="D3649" s="260" t="s">
        <v>2033</v>
      </c>
      <c r="E3649" s="260">
        <v>1</v>
      </c>
      <c r="F3649" s="260" t="s">
        <v>2019</v>
      </c>
      <c r="G3649" s="260" t="s">
        <v>33</v>
      </c>
      <c r="H3649" s="260">
        <v>2</v>
      </c>
      <c r="I3649" s="260" t="s">
        <v>17</v>
      </c>
      <c r="J3649" s="260" t="s">
        <v>17</v>
      </c>
      <c r="K3649" s="260" t="s">
        <v>6375</v>
      </c>
      <c r="L3649" s="261">
        <v>45257</v>
      </c>
      <c r="M3649" s="260" t="s">
        <v>20</v>
      </c>
    </row>
    <row r="3650" spans="1:13" x14ac:dyDescent="0.25">
      <c r="A3650" s="258" t="s">
        <v>1598</v>
      </c>
      <c r="B3650" s="258" t="s">
        <v>1599</v>
      </c>
      <c r="C3650" s="258" t="s">
        <v>1600</v>
      </c>
      <c r="D3650" s="258" t="s">
        <v>2035</v>
      </c>
      <c r="E3650" s="258">
        <v>0</v>
      </c>
      <c r="F3650" s="258" t="s">
        <v>2019</v>
      </c>
      <c r="G3650" s="258" t="s">
        <v>33</v>
      </c>
      <c r="H3650" s="258">
        <v>2</v>
      </c>
      <c r="I3650" s="258" t="s">
        <v>17</v>
      </c>
      <c r="J3650" s="258" t="s">
        <v>17</v>
      </c>
      <c r="K3650" s="258" t="s">
        <v>6376</v>
      </c>
      <c r="L3650" s="259">
        <v>45257</v>
      </c>
      <c r="M3650" s="258" t="s">
        <v>20</v>
      </c>
    </row>
    <row r="3651" spans="1:13" x14ac:dyDescent="0.25">
      <c r="A3651" s="260" t="s">
        <v>961</v>
      </c>
      <c r="B3651" s="260" t="s">
        <v>962</v>
      </c>
      <c r="C3651" s="260" t="s">
        <v>963</v>
      </c>
      <c r="D3651" s="260" t="s">
        <v>2018</v>
      </c>
      <c r="E3651" s="260">
        <v>3</v>
      </c>
      <c r="F3651" s="260" t="s">
        <v>2019</v>
      </c>
      <c r="G3651" s="260" t="s">
        <v>33</v>
      </c>
      <c r="H3651" s="260">
        <v>2</v>
      </c>
      <c r="I3651" s="260" t="s">
        <v>17</v>
      </c>
      <c r="J3651" s="260" t="s">
        <v>17</v>
      </c>
      <c r="K3651" s="260" t="s">
        <v>6377</v>
      </c>
      <c r="L3651" s="261">
        <v>45257</v>
      </c>
      <c r="M3651" s="260" t="s">
        <v>20</v>
      </c>
    </row>
    <row r="3652" spans="1:13" x14ac:dyDescent="0.25">
      <c r="A3652" s="258" t="s">
        <v>961</v>
      </c>
      <c r="B3652" s="258" t="s">
        <v>962</v>
      </c>
      <c r="C3652" s="258" t="s">
        <v>963</v>
      </c>
      <c r="D3652" s="258" t="s">
        <v>2021</v>
      </c>
      <c r="E3652" s="258">
        <v>2</v>
      </c>
      <c r="F3652" s="258" t="s">
        <v>2019</v>
      </c>
      <c r="G3652" s="258" t="s">
        <v>33</v>
      </c>
      <c r="H3652" s="258">
        <v>2</v>
      </c>
      <c r="I3652" s="258" t="s">
        <v>17</v>
      </c>
      <c r="J3652" s="258" t="s">
        <v>17</v>
      </c>
      <c r="K3652" s="258" t="s">
        <v>6378</v>
      </c>
      <c r="L3652" s="259">
        <v>45257</v>
      </c>
      <c r="M3652" s="258" t="s">
        <v>20</v>
      </c>
    </row>
    <row r="3653" spans="1:13" x14ac:dyDescent="0.25">
      <c r="A3653" s="260" t="s">
        <v>961</v>
      </c>
      <c r="B3653" s="260" t="s">
        <v>962</v>
      </c>
      <c r="C3653" s="260" t="s">
        <v>963</v>
      </c>
      <c r="D3653" s="260" t="s">
        <v>2023</v>
      </c>
      <c r="E3653" s="260">
        <v>2</v>
      </c>
      <c r="F3653" s="260" t="s">
        <v>2019</v>
      </c>
      <c r="G3653" s="260" t="s">
        <v>33</v>
      </c>
      <c r="H3653" s="260">
        <v>2</v>
      </c>
      <c r="I3653" s="260" t="s">
        <v>17</v>
      </c>
      <c r="J3653" s="260" t="s">
        <v>17</v>
      </c>
      <c r="K3653" s="260" t="s">
        <v>6379</v>
      </c>
      <c r="L3653" s="261">
        <v>45257</v>
      </c>
      <c r="M3653" s="260" t="s">
        <v>20</v>
      </c>
    </row>
    <row r="3654" spans="1:13" x14ac:dyDescent="0.25">
      <c r="A3654" s="258" t="s">
        <v>961</v>
      </c>
      <c r="B3654" s="258" t="s">
        <v>962</v>
      </c>
      <c r="C3654" s="258" t="s">
        <v>963</v>
      </c>
      <c r="D3654" s="258" t="s">
        <v>2025</v>
      </c>
      <c r="E3654" s="258">
        <v>2</v>
      </c>
      <c r="F3654" s="258" t="s">
        <v>2019</v>
      </c>
      <c r="G3654" s="258" t="s">
        <v>33</v>
      </c>
      <c r="H3654" s="258">
        <v>2</v>
      </c>
      <c r="I3654" s="258" t="s">
        <v>17</v>
      </c>
      <c r="J3654" s="258" t="s">
        <v>17</v>
      </c>
      <c r="K3654" s="258" t="s">
        <v>6380</v>
      </c>
      <c r="L3654" s="259">
        <v>45257</v>
      </c>
      <c r="M3654" s="258" t="s">
        <v>20</v>
      </c>
    </row>
    <row r="3655" spans="1:13" x14ac:dyDescent="0.25">
      <c r="A3655" s="260" t="s">
        <v>961</v>
      </c>
      <c r="B3655" s="260" t="s">
        <v>962</v>
      </c>
      <c r="C3655" s="260" t="s">
        <v>963</v>
      </c>
      <c r="D3655" s="260" t="s">
        <v>2027</v>
      </c>
      <c r="E3655" s="260">
        <v>2</v>
      </c>
      <c r="F3655" s="260" t="s">
        <v>2019</v>
      </c>
      <c r="G3655" s="260" t="s">
        <v>33</v>
      </c>
      <c r="H3655" s="260">
        <v>2</v>
      </c>
      <c r="I3655" s="260" t="s">
        <v>17</v>
      </c>
      <c r="J3655" s="260" t="s">
        <v>17</v>
      </c>
      <c r="K3655" s="260" t="s">
        <v>6381</v>
      </c>
      <c r="L3655" s="261">
        <v>45257</v>
      </c>
      <c r="M3655" s="260" t="s">
        <v>20</v>
      </c>
    </row>
    <row r="3656" spans="1:13" x14ac:dyDescent="0.25">
      <c r="A3656" s="258" t="s">
        <v>961</v>
      </c>
      <c r="B3656" s="258" t="s">
        <v>962</v>
      </c>
      <c r="C3656" s="258" t="s">
        <v>963</v>
      </c>
      <c r="D3656" s="258" t="s">
        <v>2029</v>
      </c>
      <c r="E3656" s="258">
        <v>3</v>
      </c>
      <c r="F3656" s="258" t="s">
        <v>2019</v>
      </c>
      <c r="G3656" s="258" t="s">
        <v>33</v>
      </c>
      <c r="H3656" s="258">
        <v>2</v>
      </c>
      <c r="I3656" s="258" t="s">
        <v>17</v>
      </c>
      <c r="J3656" s="258" t="s">
        <v>17</v>
      </c>
      <c r="K3656" s="258" t="s">
        <v>6382</v>
      </c>
      <c r="L3656" s="259">
        <v>45257</v>
      </c>
      <c r="M3656" s="258" t="s">
        <v>20</v>
      </c>
    </row>
    <row r="3657" spans="1:13" x14ac:dyDescent="0.25">
      <c r="A3657" s="260" t="s">
        <v>961</v>
      </c>
      <c r="B3657" s="260" t="s">
        <v>962</v>
      </c>
      <c r="C3657" s="260" t="s">
        <v>963</v>
      </c>
      <c r="D3657" s="260" t="s">
        <v>2031</v>
      </c>
      <c r="E3657" s="260">
        <v>2</v>
      </c>
      <c r="F3657" s="260" t="s">
        <v>2019</v>
      </c>
      <c r="G3657" s="260" t="s">
        <v>33</v>
      </c>
      <c r="H3657" s="260">
        <v>2</v>
      </c>
      <c r="I3657" s="260" t="s">
        <v>17</v>
      </c>
      <c r="J3657" s="260" t="s">
        <v>17</v>
      </c>
      <c r="K3657" s="260" t="s">
        <v>6383</v>
      </c>
      <c r="L3657" s="261">
        <v>45257</v>
      </c>
      <c r="M3657" s="260" t="s">
        <v>20</v>
      </c>
    </row>
    <row r="3658" spans="1:13" x14ac:dyDescent="0.25">
      <c r="A3658" s="258" t="s">
        <v>961</v>
      </c>
      <c r="B3658" s="258" t="s">
        <v>962</v>
      </c>
      <c r="C3658" s="258" t="s">
        <v>963</v>
      </c>
      <c r="D3658" s="258" t="s">
        <v>2033</v>
      </c>
      <c r="E3658" s="258">
        <v>3</v>
      </c>
      <c r="F3658" s="258" t="s">
        <v>2019</v>
      </c>
      <c r="G3658" s="258" t="s">
        <v>33</v>
      </c>
      <c r="H3658" s="258">
        <v>2</v>
      </c>
      <c r="I3658" s="258" t="s">
        <v>17</v>
      </c>
      <c r="J3658" s="258" t="s">
        <v>17</v>
      </c>
      <c r="K3658" s="258" t="s">
        <v>6384</v>
      </c>
      <c r="L3658" s="259">
        <v>45257</v>
      </c>
      <c r="M3658" s="258" t="s">
        <v>20</v>
      </c>
    </row>
    <row r="3659" spans="1:13" x14ac:dyDescent="0.25">
      <c r="A3659" s="260" t="s">
        <v>961</v>
      </c>
      <c r="B3659" s="260" t="s">
        <v>962</v>
      </c>
      <c r="C3659" s="260" t="s">
        <v>963</v>
      </c>
      <c r="D3659" s="260" t="s">
        <v>2035</v>
      </c>
      <c r="E3659" s="260">
        <v>0</v>
      </c>
      <c r="F3659" s="260" t="s">
        <v>2019</v>
      </c>
      <c r="G3659" s="260" t="s">
        <v>33</v>
      </c>
      <c r="H3659" s="260">
        <v>2</v>
      </c>
      <c r="I3659" s="260" t="s">
        <v>17</v>
      </c>
      <c r="J3659" s="260" t="s">
        <v>17</v>
      </c>
      <c r="K3659" s="260" t="s">
        <v>6385</v>
      </c>
      <c r="L3659" s="261">
        <v>45257</v>
      </c>
      <c r="M3659" s="260" t="s">
        <v>20</v>
      </c>
    </row>
    <row r="3660" spans="1:13" x14ac:dyDescent="0.25">
      <c r="A3660" s="258" t="s">
        <v>2811</v>
      </c>
      <c r="B3660" s="258" t="s">
        <v>2812</v>
      </c>
      <c r="C3660" s="258" t="s">
        <v>2813</v>
      </c>
      <c r="D3660" s="258" t="s">
        <v>2018</v>
      </c>
      <c r="E3660" s="258">
        <v>2</v>
      </c>
      <c r="F3660" s="258" t="s">
        <v>2019</v>
      </c>
      <c r="G3660" s="258" t="s">
        <v>33</v>
      </c>
      <c r="H3660" s="258">
        <v>2</v>
      </c>
      <c r="I3660" s="258" t="s">
        <v>17</v>
      </c>
      <c r="J3660" s="258" t="s">
        <v>17</v>
      </c>
      <c r="K3660" s="258" t="s">
        <v>6386</v>
      </c>
      <c r="L3660" s="259">
        <v>45257</v>
      </c>
      <c r="M3660" s="258" t="s">
        <v>20</v>
      </c>
    </row>
    <row r="3661" spans="1:13" x14ac:dyDescent="0.25">
      <c r="A3661" s="260" t="s">
        <v>2811</v>
      </c>
      <c r="B3661" s="260" t="s">
        <v>2812</v>
      </c>
      <c r="C3661" s="260" t="s">
        <v>2813</v>
      </c>
      <c r="D3661" s="260" t="s">
        <v>2021</v>
      </c>
      <c r="E3661" s="260">
        <v>1</v>
      </c>
      <c r="F3661" s="260" t="s">
        <v>2019</v>
      </c>
      <c r="G3661" s="260" t="s">
        <v>33</v>
      </c>
      <c r="H3661" s="260">
        <v>2</v>
      </c>
      <c r="I3661" s="260" t="s">
        <v>17</v>
      </c>
      <c r="J3661" s="260" t="s">
        <v>17</v>
      </c>
      <c r="K3661" s="260" t="s">
        <v>6387</v>
      </c>
      <c r="L3661" s="261">
        <v>45257</v>
      </c>
      <c r="M3661" s="260" t="s">
        <v>20</v>
      </c>
    </row>
    <row r="3662" spans="1:13" x14ac:dyDescent="0.25">
      <c r="A3662" s="258" t="s">
        <v>2811</v>
      </c>
      <c r="B3662" s="258" t="s">
        <v>2812</v>
      </c>
      <c r="C3662" s="258" t="s">
        <v>2813</v>
      </c>
      <c r="D3662" s="258" t="s">
        <v>2023</v>
      </c>
      <c r="E3662" s="258">
        <v>3</v>
      </c>
      <c r="F3662" s="258" t="s">
        <v>2019</v>
      </c>
      <c r="G3662" s="258" t="s">
        <v>33</v>
      </c>
      <c r="H3662" s="258">
        <v>2</v>
      </c>
      <c r="I3662" s="258" t="s">
        <v>17</v>
      </c>
      <c r="J3662" s="258" t="s">
        <v>17</v>
      </c>
      <c r="K3662" s="258" t="s">
        <v>6388</v>
      </c>
      <c r="L3662" s="259">
        <v>45257</v>
      </c>
      <c r="M3662" s="258" t="s">
        <v>20</v>
      </c>
    </row>
    <row r="3663" spans="1:13" x14ac:dyDescent="0.25">
      <c r="A3663" s="260" t="s">
        <v>2811</v>
      </c>
      <c r="B3663" s="260" t="s">
        <v>2812</v>
      </c>
      <c r="C3663" s="260" t="s">
        <v>2813</v>
      </c>
      <c r="D3663" s="260" t="s">
        <v>2025</v>
      </c>
      <c r="E3663" s="260">
        <v>3</v>
      </c>
      <c r="F3663" s="260" t="s">
        <v>2019</v>
      </c>
      <c r="G3663" s="260" t="s">
        <v>33</v>
      </c>
      <c r="H3663" s="260">
        <v>2</v>
      </c>
      <c r="I3663" s="260" t="s">
        <v>17</v>
      </c>
      <c r="J3663" s="260" t="s">
        <v>17</v>
      </c>
      <c r="K3663" s="260" t="s">
        <v>6389</v>
      </c>
      <c r="L3663" s="261">
        <v>45257</v>
      </c>
      <c r="M3663" s="260" t="s">
        <v>20</v>
      </c>
    </row>
    <row r="3664" spans="1:13" x14ac:dyDescent="0.25">
      <c r="A3664" s="258" t="s">
        <v>2811</v>
      </c>
      <c r="B3664" s="258" t="s">
        <v>2812</v>
      </c>
      <c r="C3664" s="258" t="s">
        <v>2813</v>
      </c>
      <c r="D3664" s="258" t="s">
        <v>2027</v>
      </c>
      <c r="E3664" s="258">
        <v>1</v>
      </c>
      <c r="F3664" s="258" t="s">
        <v>2019</v>
      </c>
      <c r="G3664" s="258" t="s">
        <v>33</v>
      </c>
      <c r="H3664" s="258">
        <v>2</v>
      </c>
      <c r="I3664" s="258" t="s">
        <v>17</v>
      </c>
      <c r="J3664" s="258" t="s">
        <v>17</v>
      </c>
      <c r="K3664" s="258" t="s">
        <v>6390</v>
      </c>
      <c r="L3664" s="259">
        <v>45257</v>
      </c>
      <c r="M3664" s="258" t="s">
        <v>20</v>
      </c>
    </row>
    <row r="3665" spans="1:13" x14ac:dyDescent="0.25">
      <c r="A3665" s="260" t="s">
        <v>2811</v>
      </c>
      <c r="B3665" s="260" t="s">
        <v>2812</v>
      </c>
      <c r="C3665" s="260" t="s">
        <v>2813</v>
      </c>
      <c r="D3665" s="260" t="s">
        <v>2029</v>
      </c>
      <c r="E3665" s="260">
        <v>3</v>
      </c>
      <c r="F3665" s="260" t="s">
        <v>2019</v>
      </c>
      <c r="G3665" s="260" t="s">
        <v>33</v>
      </c>
      <c r="H3665" s="260">
        <v>2</v>
      </c>
      <c r="I3665" s="260" t="s">
        <v>17</v>
      </c>
      <c r="J3665" s="260" t="s">
        <v>17</v>
      </c>
      <c r="K3665" s="260" t="s">
        <v>6391</v>
      </c>
      <c r="L3665" s="261">
        <v>45257</v>
      </c>
      <c r="M3665" s="260" t="s">
        <v>20</v>
      </c>
    </row>
    <row r="3666" spans="1:13" x14ac:dyDescent="0.25">
      <c r="A3666" s="258" t="s">
        <v>2811</v>
      </c>
      <c r="B3666" s="258" t="s">
        <v>2812</v>
      </c>
      <c r="C3666" s="258" t="s">
        <v>2813</v>
      </c>
      <c r="D3666" s="258" t="s">
        <v>2031</v>
      </c>
      <c r="E3666" s="258">
        <v>3</v>
      </c>
      <c r="F3666" s="258" t="s">
        <v>2019</v>
      </c>
      <c r="G3666" s="258" t="s">
        <v>33</v>
      </c>
      <c r="H3666" s="258">
        <v>2</v>
      </c>
      <c r="I3666" s="258" t="s">
        <v>17</v>
      </c>
      <c r="J3666" s="258" t="s">
        <v>17</v>
      </c>
      <c r="K3666" s="258" t="s">
        <v>6392</v>
      </c>
      <c r="L3666" s="259">
        <v>45257</v>
      </c>
      <c r="M3666" s="258" t="s">
        <v>20</v>
      </c>
    </row>
    <row r="3667" spans="1:13" x14ac:dyDescent="0.25">
      <c r="A3667" s="260" t="s">
        <v>2811</v>
      </c>
      <c r="B3667" s="260" t="s">
        <v>2812</v>
      </c>
      <c r="C3667" s="260" t="s">
        <v>2813</v>
      </c>
      <c r="D3667" s="260" t="s">
        <v>2033</v>
      </c>
      <c r="E3667" s="260">
        <v>3</v>
      </c>
      <c r="F3667" s="260" t="s">
        <v>2019</v>
      </c>
      <c r="G3667" s="260" t="s">
        <v>33</v>
      </c>
      <c r="H3667" s="260">
        <v>2</v>
      </c>
      <c r="I3667" s="260" t="s">
        <v>17</v>
      </c>
      <c r="J3667" s="260" t="s">
        <v>17</v>
      </c>
      <c r="K3667" s="260" t="s">
        <v>6393</v>
      </c>
      <c r="L3667" s="261">
        <v>45257</v>
      </c>
      <c r="M3667" s="260" t="s">
        <v>20</v>
      </c>
    </row>
    <row r="3668" spans="1:13" x14ac:dyDescent="0.25">
      <c r="A3668" s="258" t="s">
        <v>2811</v>
      </c>
      <c r="B3668" s="258" t="s">
        <v>2812</v>
      </c>
      <c r="C3668" s="258" t="s">
        <v>2813</v>
      </c>
      <c r="D3668" s="258" t="s">
        <v>2035</v>
      </c>
      <c r="E3668" s="258">
        <v>0</v>
      </c>
      <c r="F3668" s="258" t="s">
        <v>2019</v>
      </c>
      <c r="G3668" s="258" t="s">
        <v>33</v>
      </c>
      <c r="H3668" s="258">
        <v>2</v>
      </c>
      <c r="I3668" s="258" t="s">
        <v>17</v>
      </c>
      <c r="J3668" s="258" t="s">
        <v>17</v>
      </c>
      <c r="K3668" s="258" t="s">
        <v>6394</v>
      </c>
      <c r="L3668" s="259">
        <v>45257</v>
      </c>
      <c r="M3668" s="258" t="s">
        <v>20</v>
      </c>
    </row>
    <row r="3669" spans="1:13" x14ac:dyDescent="0.25">
      <c r="A3669" s="260" t="s">
        <v>342</v>
      </c>
      <c r="B3669" s="260" t="s">
        <v>343</v>
      </c>
      <c r="C3669" s="260" t="s">
        <v>344</v>
      </c>
      <c r="D3669" s="260" t="s">
        <v>2018</v>
      </c>
      <c r="E3669" s="260">
        <v>0</v>
      </c>
      <c r="F3669" s="260" t="s">
        <v>2019</v>
      </c>
      <c r="G3669" s="260" t="s">
        <v>33</v>
      </c>
      <c r="H3669" s="260">
        <v>2</v>
      </c>
      <c r="I3669" s="260" t="s">
        <v>17</v>
      </c>
      <c r="J3669" s="260" t="s">
        <v>17</v>
      </c>
      <c r="K3669" s="260" t="s">
        <v>6395</v>
      </c>
      <c r="L3669" s="261">
        <v>45257</v>
      </c>
      <c r="M3669" s="260" t="s">
        <v>20</v>
      </c>
    </row>
    <row r="3670" spans="1:13" x14ac:dyDescent="0.25">
      <c r="A3670" s="258" t="s">
        <v>342</v>
      </c>
      <c r="B3670" s="258" t="s">
        <v>343</v>
      </c>
      <c r="C3670" s="258" t="s">
        <v>344</v>
      </c>
      <c r="D3670" s="258" t="s">
        <v>2021</v>
      </c>
      <c r="E3670" s="258">
        <v>1</v>
      </c>
      <c r="F3670" s="258" t="s">
        <v>2019</v>
      </c>
      <c r="G3670" s="258" t="s">
        <v>33</v>
      </c>
      <c r="H3670" s="258">
        <v>2</v>
      </c>
      <c r="I3670" s="258" t="s">
        <v>17</v>
      </c>
      <c r="J3670" s="258" t="s">
        <v>17</v>
      </c>
      <c r="K3670" s="258" t="s">
        <v>6396</v>
      </c>
      <c r="L3670" s="259">
        <v>45257</v>
      </c>
      <c r="M3670" s="258" t="s">
        <v>20</v>
      </c>
    </row>
    <row r="3671" spans="1:13" x14ac:dyDescent="0.25">
      <c r="A3671" s="260" t="s">
        <v>342</v>
      </c>
      <c r="B3671" s="260" t="s">
        <v>343</v>
      </c>
      <c r="C3671" s="260" t="s">
        <v>344</v>
      </c>
      <c r="D3671" s="260" t="s">
        <v>2023</v>
      </c>
      <c r="E3671" s="260">
        <v>0</v>
      </c>
      <c r="F3671" s="260" t="s">
        <v>2019</v>
      </c>
      <c r="G3671" s="260" t="s">
        <v>33</v>
      </c>
      <c r="H3671" s="260">
        <v>2</v>
      </c>
      <c r="I3671" s="260" t="s">
        <v>17</v>
      </c>
      <c r="J3671" s="260" t="s">
        <v>17</v>
      </c>
      <c r="K3671" s="260" t="s">
        <v>6397</v>
      </c>
      <c r="L3671" s="261">
        <v>45257</v>
      </c>
      <c r="M3671" s="260" t="s">
        <v>20</v>
      </c>
    </row>
    <row r="3672" spans="1:13" x14ac:dyDescent="0.25">
      <c r="A3672" s="258" t="s">
        <v>342</v>
      </c>
      <c r="B3672" s="258" t="s">
        <v>343</v>
      </c>
      <c r="C3672" s="258" t="s">
        <v>344</v>
      </c>
      <c r="D3672" s="258" t="s">
        <v>2025</v>
      </c>
      <c r="E3672" s="258">
        <v>0</v>
      </c>
      <c r="F3672" s="258" t="s">
        <v>2019</v>
      </c>
      <c r="G3672" s="258" t="s">
        <v>33</v>
      </c>
      <c r="H3672" s="258">
        <v>2</v>
      </c>
      <c r="I3672" s="258" t="s">
        <v>17</v>
      </c>
      <c r="J3672" s="258" t="s">
        <v>17</v>
      </c>
      <c r="K3672" s="258" t="s">
        <v>6398</v>
      </c>
      <c r="L3672" s="259">
        <v>45257</v>
      </c>
      <c r="M3672" s="258" t="s">
        <v>20</v>
      </c>
    </row>
    <row r="3673" spans="1:13" x14ac:dyDescent="0.25">
      <c r="A3673" s="260" t="s">
        <v>342</v>
      </c>
      <c r="B3673" s="260" t="s">
        <v>343</v>
      </c>
      <c r="C3673" s="260" t="s">
        <v>344</v>
      </c>
      <c r="D3673" s="260" t="s">
        <v>2027</v>
      </c>
      <c r="E3673" s="260">
        <v>3</v>
      </c>
      <c r="F3673" s="260" t="s">
        <v>2019</v>
      </c>
      <c r="G3673" s="260" t="s">
        <v>33</v>
      </c>
      <c r="H3673" s="260">
        <v>2</v>
      </c>
      <c r="I3673" s="260" t="s">
        <v>17</v>
      </c>
      <c r="J3673" s="260" t="s">
        <v>17</v>
      </c>
      <c r="K3673" s="260" t="s">
        <v>6399</v>
      </c>
      <c r="L3673" s="261">
        <v>45257</v>
      </c>
      <c r="M3673" s="260" t="s">
        <v>20</v>
      </c>
    </row>
    <row r="3674" spans="1:13" x14ac:dyDescent="0.25">
      <c r="A3674" s="258" t="s">
        <v>342</v>
      </c>
      <c r="B3674" s="258" t="s">
        <v>343</v>
      </c>
      <c r="C3674" s="258" t="s">
        <v>344</v>
      </c>
      <c r="D3674" s="258" t="s">
        <v>2029</v>
      </c>
      <c r="E3674" s="258">
        <v>0</v>
      </c>
      <c r="F3674" s="258" t="s">
        <v>2019</v>
      </c>
      <c r="G3674" s="258" t="s">
        <v>33</v>
      </c>
      <c r="H3674" s="258">
        <v>2</v>
      </c>
      <c r="I3674" s="258" t="s">
        <v>17</v>
      </c>
      <c r="J3674" s="258" t="s">
        <v>17</v>
      </c>
      <c r="K3674" s="258" t="s">
        <v>6400</v>
      </c>
      <c r="L3674" s="259">
        <v>45257</v>
      </c>
      <c r="M3674" s="258" t="s">
        <v>20</v>
      </c>
    </row>
    <row r="3675" spans="1:13" x14ac:dyDescent="0.25">
      <c r="A3675" s="260" t="s">
        <v>342</v>
      </c>
      <c r="B3675" s="260" t="s">
        <v>343</v>
      </c>
      <c r="C3675" s="260" t="s">
        <v>344</v>
      </c>
      <c r="D3675" s="260" t="s">
        <v>2031</v>
      </c>
      <c r="E3675" s="260">
        <v>0</v>
      </c>
      <c r="F3675" s="260" t="s">
        <v>2019</v>
      </c>
      <c r="G3675" s="260" t="s">
        <v>33</v>
      </c>
      <c r="H3675" s="260">
        <v>2</v>
      </c>
      <c r="I3675" s="260" t="s">
        <v>17</v>
      </c>
      <c r="J3675" s="260" t="s">
        <v>17</v>
      </c>
      <c r="K3675" s="260" t="s">
        <v>6401</v>
      </c>
      <c r="L3675" s="261">
        <v>45257</v>
      </c>
      <c r="M3675" s="260" t="s">
        <v>20</v>
      </c>
    </row>
    <row r="3676" spans="1:13" x14ac:dyDescent="0.25">
      <c r="A3676" s="258" t="s">
        <v>342</v>
      </c>
      <c r="B3676" s="258" t="s">
        <v>343</v>
      </c>
      <c r="C3676" s="258" t="s">
        <v>344</v>
      </c>
      <c r="D3676" s="258" t="s">
        <v>2033</v>
      </c>
      <c r="E3676" s="258">
        <v>0</v>
      </c>
      <c r="F3676" s="258" t="s">
        <v>2019</v>
      </c>
      <c r="G3676" s="258" t="s">
        <v>33</v>
      </c>
      <c r="H3676" s="258">
        <v>2</v>
      </c>
      <c r="I3676" s="258" t="s">
        <v>17</v>
      </c>
      <c r="J3676" s="258" t="s">
        <v>17</v>
      </c>
      <c r="K3676" s="258" t="s">
        <v>6402</v>
      </c>
      <c r="L3676" s="259">
        <v>45257</v>
      </c>
      <c r="M3676" s="258" t="s">
        <v>20</v>
      </c>
    </row>
    <row r="3677" spans="1:13" x14ac:dyDescent="0.25">
      <c r="A3677" s="260" t="s">
        <v>342</v>
      </c>
      <c r="B3677" s="260" t="s">
        <v>343</v>
      </c>
      <c r="C3677" s="260" t="s">
        <v>344</v>
      </c>
      <c r="D3677" s="260" t="s">
        <v>2035</v>
      </c>
      <c r="E3677" s="260">
        <v>0</v>
      </c>
      <c r="F3677" s="260" t="s">
        <v>2019</v>
      </c>
      <c r="G3677" s="260" t="s">
        <v>33</v>
      </c>
      <c r="H3677" s="260">
        <v>2</v>
      </c>
      <c r="I3677" s="260" t="s">
        <v>17</v>
      </c>
      <c r="J3677" s="260" t="s">
        <v>17</v>
      </c>
      <c r="K3677" s="260" t="s">
        <v>6403</v>
      </c>
      <c r="L3677" s="261">
        <v>45257</v>
      </c>
      <c r="M3677" s="260" t="s">
        <v>20</v>
      </c>
    </row>
    <row r="3678" spans="1:13" x14ac:dyDescent="0.25">
      <c r="A3678" s="258" t="s">
        <v>85</v>
      </c>
      <c r="B3678" s="258" t="s">
        <v>86</v>
      </c>
      <c r="C3678" s="258" t="s">
        <v>87</v>
      </c>
      <c r="D3678" s="258" t="s">
        <v>2018</v>
      </c>
      <c r="E3678" s="258">
        <v>0</v>
      </c>
      <c r="F3678" s="258" t="s">
        <v>2019</v>
      </c>
      <c r="G3678" s="258" t="s">
        <v>33</v>
      </c>
      <c r="H3678" s="258">
        <v>2</v>
      </c>
      <c r="I3678" s="258" t="s">
        <v>17</v>
      </c>
      <c r="J3678" s="258" t="s">
        <v>17</v>
      </c>
      <c r="K3678" s="258" t="s">
        <v>6404</v>
      </c>
      <c r="L3678" s="259">
        <v>45257</v>
      </c>
      <c r="M3678" s="258" t="s">
        <v>20</v>
      </c>
    </row>
    <row r="3679" spans="1:13" x14ac:dyDescent="0.25">
      <c r="A3679" s="260" t="s">
        <v>85</v>
      </c>
      <c r="B3679" s="260" t="s">
        <v>86</v>
      </c>
      <c r="C3679" s="260" t="s">
        <v>87</v>
      </c>
      <c r="D3679" s="260" t="s">
        <v>2021</v>
      </c>
      <c r="E3679" s="260">
        <v>1</v>
      </c>
      <c r="F3679" s="260" t="s">
        <v>2019</v>
      </c>
      <c r="G3679" s="260" t="s">
        <v>33</v>
      </c>
      <c r="H3679" s="260">
        <v>2</v>
      </c>
      <c r="I3679" s="260" t="s">
        <v>17</v>
      </c>
      <c r="J3679" s="260" t="s">
        <v>17</v>
      </c>
      <c r="K3679" s="260" t="s">
        <v>6405</v>
      </c>
      <c r="L3679" s="261">
        <v>45257</v>
      </c>
      <c r="M3679" s="260" t="s">
        <v>20</v>
      </c>
    </row>
    <row r="3680" spans="1:13" x14ac:dyDescent="0.25">
      <c r="A3680" s="258" t="s">
        <v>85</v>
      </c>
      <c r="B3680" s="258" t="s">
        <v>86</v>
      </c>
      <c r="C3680" s="258" t="s">
        <v>87</v>
      </c>
      <c r="D3680" s="258" t="s">
        <v>2023</v>
      </c>
      <c r="E3680" s="258">
        <v>3</v>
      </c>
      <c r="F3680" s="258" t="s">
        <v>2019</v>
      </c>
      <c r="G3680" s="258" t="s">
        <v>33</v>
      </c>
      <c r="H3680" s="258">
        <v>2</v>
      </c>
      <c r="I3680" s="258" t="s">
        <v>17</v>
      </c>
      <c r="J3680" s="258" t="s">
        <v>17</v>
      </c>
      <c r="K3680" s="258" t="s">
        <v>6406</v>
      </c>
      <c r="L3680" s="259">
        <v>45257</v>
      </c>
      <c r="M3680" s="258" t="s">
        <v>20</v>
      </c>
    </row>
    <row r="3681" spans="1:13" x14ac:dyDescent="0.25">
      <c r="A3681" s="260" t="s">
        <v>85</v>
      </c>
      <c r="B3681" s="260" t="s">
        <v>86</v>
      </c>
      <c r="C3681" s="260" t="s">
        <v>87</v>
      </c>
      <c r="D3681" s="260" t="s">
        <v>2025</v>
      </c>
      <c r="E3681" s="260">
        <v>3</v>
      </c>
      <c r="F3681" s="260" t="s">
        <v>2019</v>
      </c>
      <c r="G3681" s="260" t="s">
        <v>33</v>
      </c>
      <c r="H3681" s="260">
        <v>2</v>
      </c>
      <c r="I3681" s="260" t="s">
        <v>17</v>
      </c>
      <c r="J3681" s="260" t="s">
        <v>17</v>
      </c>
      <c r="K3681" s="260" t="s">
        <v>6407</v>
      </c>
      <c r="L3681" s="261">
        <v>45257</v>
      </c>
      <c r="M3681" s="260" t="s">
        <v>20</v>
      </c>
    </row>
    <row r="3682" spans="1:13" x14ac:dyDescent="0.25">
      <c r="A3682" s="258" t="s">
        <v>85</v>
      </c>
      <c r="B3682" s="258" t="s">
        <v>86</v>
      </c>
      <c r="C3682" s="258" t="s">
        <v>87</v>
      </c>
      <c r="D3682" s="258" t="s">
        <v>2027</v>
      </c>
      <c r="E3682" s="258">
        <v>3</v>
      </c>
      <c r="F3682" s="258" t="s">
        <v>2019</v>
      </c>
      <c r="G3682" s="258" t="s">
        <v>33</v>
      </c>
      <c r="H3682" s="258">
        <v>2</v>
      </c>
      <c r="I3682" s="258" t="s">
        <v>17</v>
      </c>
      <c r="J3682" s="258" t="s">
        <v>17</v>
      </c>
      <c r="K3682" s="258" t="s">
        <v>6408</v>
      </c>
      <c r="L3682" s="259">
        <v>45257</v>
      </c>
      <c r="M3682" s="258" t="s">
        <v>20</v>
      </c>
    </row>
    <row r="3683" spans="1:13" x14ac:dyDescent="0.25">
      <c r="A3683" s="260" t="s">
        <v>85</v>
      </c>
      <c r="B3683" s="260" t="s">
        <v>86</v>
      </c>
      <c r="C3683" s="260" t="s">
        <v>87</v>
      </c>
      <c r="D3683" s="260" t="s">
        <v>2029</v>
      </c>
      <c r="E3683" s="260">
        <v>3</v>
      </c>
      <c r="F3683" s="260" t="s">
        <v>2019</v>
      </c>
      <c r="G3683" s="260" t="s">
        <v>33</v>
      </c>
      <c r="H3683" s="260">
        <v>2</v>
      </c>
      <c r="I3683" s="260" t="s">
        <v>17</v>
      </c>
      <c r="J3683" s="260" t="s">
        <v>17</v>
      </c>
      <c r="K3683" s="260" t="s">
        <v>6409</v>
      </c>
      <c r="L3683" s="261">
        <v>45257</v>
      </c>
      <c r="M3683" s="260" t="s">
        <v>20</v>
      </c>
    </row>
    <row r="3684" spans="1:13" x14ac:dyDescent="0.25">
      <c r="A3684" s="258" t="s">
        <v>85</v>
      </c>
      <c r="B3684" s="258" t="s">
        <v>86</v>
      </c>
      <c r="C3684" s="258" t="s">
        <v>87</v>
      </c>
      <c r="D3684" s="258" t="s">
        <v>2031</v>
      </c>
      <c r="E3684" s="258">
        <v>2</v>
      </c>
      <c r="F3684" s="258" t="s">
        <v>2019</v>
      </c>
      <c r="G3684" s="258" t="s">
        <v>33</v>
      </c>
      <c r="H3684" s="258">
        <v>2</v>
      </c>
      <c r="I3684" s="258" t="s">
        <v>17</v>
      </c>
      <c r="J3684" s="258" t="s">
        <v>17</v>
      </c>
      <c r="K3684" s="258" t="s">
        <v>6410</v>
      </c>
      <c r="L3684" s="259">
        <v>45257</v>
      </c>
      <c r="M3684" s="258" t="s">
        <v>20</v>
      </c>
    </row>
    <row r="3685" spans="1:13" x14ac:dyDescent="0.25">
      <c r="A3685" s="260" t="s">
        <v>85</v>
      </c>
      <c r="B3685" s="260" t="s">
        <v>86</v>
      </c>
      <c r="C3685" s="260" t="s">
        <v>87</v>
      </c>
      <c r="D3685" s="260" t="s">
        <v>2033</v>
      </c>
      <c r="E3685" s="260">
        <v>3</v>
      </c>
      <c r="F3685" s="260" t="s">
        <v>2019</v>
      </c>
      <c r="G3685" s="260" t="s">
        <v>33</v>
      </c>
      <c r="H3685" s="260">
        <v>2</v>
      </c>
      <c r="I3685" s="260" t="s">
        <v>17</v>
      </c>
      <c r="J3685" s="260" t="s">
        <v>17</v>
      </c>
      <c r="K3685" s="260" t="s">
        <v>6411</v>
      </c>
      <c r="L3685" s="261">
        <v>45257</v>
      </c>
      <c r="M3685" s="260" t="s">
        <v>20</v>
      </c>
    </row>
    <row r="3686" spans="1:13" x14ac:dyDescent="0.25">
      <c r="A3686" s="258" t="s">
        <v>85</v>
      </c>
      <c r="B3686" s="258" t="s">
        <v>86</v>
      </c>
      <c r="C3686" s="258" t="s">
        <v>87</v>
      </c>
      <c r="D3686" s="258" t="s">
        <v>2035</v>
      </c>
      <c r="E3686" s="258">
        <v>3</v>
      </c>
      <c r="F3686" s="258" t="s">
        <v>2019</v>
      </c>
      <c r="G3686" s="258" t="s">
        <v>33</v>
      </c>
      <c r="H3686" s="258">
        <v>2</v>
      </c>
      <c r="I3686" s="258" t="s">
        <v>17</v>
      </c>
      <c r="J3686" s="258" t="s">
        <v>17</v>
      </c>
      <c r="K3686" s="258" t="s">
        <v>6412</v>
      </c>
      <c r="L3686" s="259">
        <v>45257</v>
      </c>
      <c r="M3686" s="258" t="s">
        <v>20</v>
      </c>
    </row>
    <row r="3687" spans="1:13" x14ac:dyDescent="0.25">
      <c r="A3687" s="260" t="s">
        <v>576</v>
      </c>
      <c r="B3687" s="260" t="s">
        <v>577</v>
      </c>
      <c r="C3687" s="260" t="s">
        <v>87</v>
      </c>
      <c r="D3687" s="260" t="s">
        <v>2018</v>
      </c>
      <c r="E3687" s="260">
        <v>0</v>
      </c>
      <c r="F3687" s="260" t="s">
        <v>2019</v>
      </c>
      <c r="G3687" s="260" t="s">
        <v>33</v>
      </c>
      <c r="H3687" s="260">
        <v>2</v>
      </c>
      <c r="I3687" s="260" t="s">
        <v>17</v>
      </c>
      <c r="J3687" s="260" t="s">
        <v>17</v>
      </c>
      <c r="K3687" s="260" t="s">
        <v>6413</v>
      </c>
      <c r="L3687" s="261">
        <v>45257</v>
      </c>
      <c r="M3687" s="260" t="s">
        <v>20</v>
      </c>
    </row>
    <row r="3688" spans="1:13" x14ac:dyDescent="0.25">
      <c r="A3688" s="258" t="s">
        <v>576</v>
      </c>
      <c r="B3688" s="258" t="s">
        <v>577</v>
      </c>
      <c r="C3688" s="258" t="s">
        <v>87</v>
      </c>
      <c r="D3688" s="258" t="s">
        <v>2021</v>
      </c>
      <c r="E3688" s="258">
        <v>1</v>
      </c>
      <c r="F3688" s="258" t="s">
        <v>2019</v>
      </c>
      <c r="G3688" s="258" t="s">
        <v>33</v>
      </c>
      <c r="H3688" s="258">
        <v>2</v>
      </c>
      <c r="I3688" s="258" t="s">
        <v>17</v>
      </c>
      <c r="J3688" s="258" t="s">
        <v>17</v>
      </c>
      <c r="K3688" s="258" t="s">
        <v>6414</v>
      </c>
      <c r="L3688" s="259">
        <v>45257</v>
      </c>
      <c r="M3688" s="258" t="s">
        <v>20</v>
      </c>
    </row>
    <row r="3689" spans="1:13" x14ac:dyDescent="0.25">
      <c r="A3689" s="260" t="s">
        <v>576</v>
      </c>
      <c r="B3689" s="260" t="s">
        <v>577</v>
      </c>
      <c r="C3689" s="260" t="s">
        <v>87</v>
      </c>
      <c r="D3689" s="260" t="s">
        <v>2023</v>
      </c>
      <c r="E3689" s="260">
        <v>3</v>
      </c>
      <c r="F3689" s="260" t="s">
        <v>2019</v>
      </c>
      <c r="G3689" s="260" t="s">
        <v>33</v>
      </c>
      <c r="H3689" s="260">
        <v>2</v>
      </c>
      <c r="I3689" s="260" t="s">
        <v>17</v>
      </c>
      <c r="J3689" s="260" t="s">
        <v>17</v>
      </c>
      <c r="K3689" s="260" t="s">
        <v>6415</v>
      </c>
      <c r="L3689" s="261">
        <v>45257</v>
      </c>
      <c r="M3689" s="260" t="s">
        <v>20</v>
      </c>
    </row>
    <row r="3690" spans="1:13" x14ac:dyDescent="0.25">
      <c r="A3690" s="258" t="s">
        <v>576</v>
      </c>
      <c r="B3690" s="258" t="s">
        <v>577</v>
      </c>
      <c r="C3690" s="258" t="s">
        <v>87</v>
      </c>
      <c r="D3690" s="258" t="s">
        <v>2025</v>
      </c>
      <c r="E3690" s="258">
        <v>3</v>
      </c>
      <c r="F3690" s="258" t="s">
        <v>2019</v>
      </c>
      <c r="G3690" s="258" t="s">
        <v>33</v>
      </c>
      <c r="H3690" s="258">
        <v>2</v>
      </c>
      <c r="I3690" s="258" t="s">
        <v>17</v>
      </c>
      <c r="J3690" s="258" t="s">
        <v>17</v>
      </c>
      <c r="K3690" s="258" t="s">
        <v>6416</v>
      </c>
      <c r="L3690" s="259">
        <v>45257</v>
      </c>
      <c r="M3690" s="258" t="s">
        <v>20</v>
      </c>
    </row>
    <row r="3691" spans="1:13" x14ac:dyDescent="0.25">
      <c r="A3691" s="260" t="s">
        <v>576</v>
      </c>
      <c r="B3691" s="260" t="s">
        <v>577</v>
      </c>
      <c r="C3691" s="260" t="s">
        <v>87</v>
      </c>
      <c r="D3691" s="260" t="s">
        <v>2027</v>
      </c>
      <c r="E3691" s="260">
        <v>3</v>
      </c>
      <c r="F3691" s="260" t="s">
        <v>2019</v>
      </c>
      <c r="G3691" s="260" t="s">
        <v>33</v>
      </c>
      <c r="H3691" s="260">
        <v>2</v>
      </c>
      <c r="I3691" s="260" t="s">
        <v>17</v>
      </c>
      <c r="J3691" s="260" t="s">
        <v>17</v>
      </c>
      <c r="K3691" s="260" t="s">
        <v>6417</v>
      </c>
      <c r="L3691" s="261">
        <v>45257</v>
      </c>
      <c r="M3691" s="260" t="s">
        <v>20</v>
      </c>
    </row>
    <row r="3692" spans="1:13" x14ac:dyDescent="0.25">
      <c r="A3692" s="258" t="s">
        <v>576</v>
      </c>
      <c r="B3692" s="258" t="s">
        <v>577</v>
      </c>
      <c r="C3692" s="258" t="s">
        <v>87</v>
      </c>
      <c r="D3692" s="258" t="s">
        <v>2029</v>
      </c>
      <c r="E3692" s="258">
        <v>2</v>
      </c>
      <c r="F3692" s="258" t="s">
        <v>2019</v>
      </c>
      <c r="G3692" s="258" t="s">
        <v>33</v>
      </c>
      <c r="H3692" s="258">
        <v>2</v>
      </c>
      <c r="I3692" s="258" t="s">
        <v>17</v>
      </c>
      <c r="J3692" s="258" t="s">
        <v>17</v>
      </c>
      <c r="K3692" s="258" t="s">
        <v>6418</v>
      </c>
      <c r="L3692" s="259">
        <v>45257</v>
      </c>
      <c r="M3692" s="258" t="s">
        <v>20</v>
      </c>
    </row>
    <row r="3693" spans="1:13" x14ac:dyDescent="0.25">
      <c r="A3693" s="260" t="s">
        <v>576</v>
      </c>
      <c r="B3693" s="260" t="s">
        <v>577</v>
      </c>
      <c r="C3693" s="260" t="s">
        <v>87</v>
      </c>
      <c r="D3693" s="260" t="s">
        <v>2031</v>
      </c>
      <c r="E3693" s="260">
        <v>2</v>
      </c>
      <c r="F3693" s="260" t="s">
        <v>2019</v>
      </c>
      <c r="G3693" s="260" t="s">
        <v>33</v>
      </c>
      <c r="H3693" s="260">
        <v>2</v>
      </c>
      <c r="I3693" s="260" t="s">
        <v>17</v>
      </c>
      <c r="J3693" s="260" t="s">
        <v>17</v>
      </c>
      <c r="K3693" s="260" t="s">
        <v>6419</v>
      </c>
      <c r="L3693" s="261">
        <v>45257</v>
      </c>
      <c r="M3693" s="260" t="s">
        <v>20</v>
      </c>
    </row>
    <row r="3694" spans="1:13" x14ac:dyDescent="0.25">
      <c r="A3694" s="258" t="s">
        <v>576</v>
      </c>
      <c r="B3694" s="258" t="s">
        <v>577</v>
      </c>
      <c r="C3694" s="258" t="s">
        <v>87</v>
      </c>
      <c r="D3694" s="258" t="s">
        <v>2033</v>
      </c>
      <c r="E3694" s="258">
        <v>3</v>
      </c>
      <c r="F3694" s="258" t="s">
        <v>2019</v>
      </c>
      <c r="G3694" s="258" t="s">
        <v>33</v>
      </c>
      <c r="H3694" s="258">
        <v>2</v>
      </c>
      <c r="I3694" s="258" t="s">
        <v>17</v>
      </c>
      <c r="J3694" s="258" t="s">
        <v>17</v>
      </c>
      <c r="K3694" s="258" t="s">
        <v>6420</v>
      </c>
      <c r="L3694" s="259">
        <v>45257</v>
      </c>
      <c r="M3694" s="258" t="s">
        <v>20</v>
      </c>
    </row>
    <row r="3695" spans="1:13" x14ac:dyDescent="0.25">
      <c r="A3695" s="260" t="s">
        <v>576</v>
      </c>
      <c r="B3695" s="260" t="s">
        <v>577</v>
      </c>
      <c r="C3695" s="260" t="s">
        <v>87</v>
      </c>
      <c r="D3695" s="260" t="s">
        <v>2035</v>
      </c>
      <c r="E3695" s="260">
        <v>3</v>
      </c>
      <c r="F3695" s="260" t="s">
        <v>2019</v>
      </c>
      <c r="G3695" s="260" t="s">
        <v>33</v>
      </c>
      <c r="H3695" s="260">
        <v>2</v>
      </c>
      <c r="I3695" s="260" t="s">
        <v>17</v>
      </c>
      <c r="J3695" s="260" t="s">
        <v>17</v>
      </c>
      <c r="K3695" s="260" t="s">
        <v>6421</v>
      </c>
      <c r="L3695" s="261">
        <v>45257</v>
      </c>
      <c r="M3695" s="260" t="s">
        <v>20</v>
      </c>
    </row>
    <row r="3696" spans="1:13" x14ac:dyDescent="0.25">
      <c r="A3696" s="258" t="s">
        <v>63</v>
      </c>
      <c r="B3696" s="258" t="s">
        <v>64</v>
      </c>
      <c r="C3696" s="258" t="s">
        <v>65</v>
      </c>
      <c r="D3696" s="258" t="s">
        <v>2018</v>
      </c>
      <c r="E3696" s="258">
        <v>2</v>
      </c>
      <c r="F3696" s="258" t="s">
        <v>2019</v>
      </c>
      <c r="G3696" s="258" t="s">
        <v>33</v>
      </c>
      <c r="H3696" s="258">
        <v>2</v>
      </c>
      <c r="I3696" s="258" t="s">
        <v>17</v>
      </c>
      <c r="J3696" s="258" t="s">
        <v>17</v>
      </c>
      <c r="K3696" s="258" t="s">
        <v>6422</v>
      </c>
      <c r="L3696" s="259">
        <v>45257</v>
      </c>
      <c r="M3696" s="258" t="s">
        <v>20</v>
      </c>
    </row>
    <row r="3697" spans="1:13" x14ac:dyDescent="0.25">
      <c r="A3697" s="260" t="s">
        <v>63</v>
      </c>
      <c r="B3697" s="260" t="s">
        <v>64</v>
      </c>
      <c r="C3697" s="260" t="s">
        <v>65</v>
      </c>
      <c r="D3697" s="260" t="s">
        <v>2021</v>
      </c>
      <c r="E3697" s="260">
        <v>1</v>
      </c>
      <c r="F3697" s="260" t="s">
        <v>2019</v>
      </c>
      <c r="G3697" s="260" t="s">
        <v>33</v>
      </c>
      <c r="H3697" s="260">
        <v>2</v>
      </c>
      <c r="I3697" s="260" t="s">
        <v>17</v>
      </c>
      <c r="J3697" s="260" t="s">
        <v>17</v>
      </c>
      <c r="K3697" s="260" t="s">
        <v>6423</v>
      </c>
      <c r="L3697" s="261">
        <v>45257</v>
      </c>
      <c r="M3697" s="260" t="s">
        <v>20</v>
      </c>
    </row>
    <row r="3698" spans="1:13" x14ac:dyDescent="0.25">
      <c r="A3698" s="258" t="s">
        <v>63</v>
      </c>
      <c r="B3698" s="258" t="s">
        <v>64</v>
      </c>
      <c r="C3698" s="258" t="s">
        <v>65</v>
      </c>
      <c r="D3698" s="258" t="s">
        <v>2023</v>
      </c>
      <c r="E3698" s="258">
        <v>3</v>
      </c>
      <c r="F3698" s="258" t="s">
        <v>2019</v>
      </c>
      <c r="G3698" s="258" t="s">
        <v>33</v>
      </c>
      <c r="H3698" s="258">
        <v>2</v>
      </c>
      <c r="I3698" s="258" t="s">
        <v>17</v>
      </c>
      <c r="J3698" s="258" t="s">
        <v>17</v>
      </c>
      <c r="K3698" s="258" t="s">
        <v>6424</v>
      </c>
      <c r="L3698" s="259">
        <v>45257</v>
      </c>
      <c r="M3698" s="258" t="s">
        <v>20</v>
      </c>
    </row>
    <row r="3699" spans="1:13" x14ac:dyDescent="0.25">
      <c r="A3699" s="260" t="s">
        <v>63</v>
      </c>
      <c r="B3699" s="260" t="s">
        <v>64</v>
      </c>
      <c r="C3699" s="260" t="s">
        <v>65</v>
      </c>
      <c r="D3699" s="260" t="s">
        <v>2025</v>
      </c>
      <c r="E3699" s="260">
        <v>3</v>
      </c>
      <c r="F3699" s="260" t="s">
        <v>2019</v>
      </c>
      <c r="G3699" s="260" t="s">
        <v>33</v>
      </c>
      <c r="H3699" s="260">
        <v>2</v>
      </c>
      <c r="I3699" s="260" t="s">
        <v>17</v>
      </c>
      <c r="J3699" s="260" t="s">
        <v>17</v>
      </c>
      <c r="K3699" s="260" t="s">
        <v>6425</v>
      </c>
      <c r="L3699" s="261">
        <v>45257</v>
      </c>
      <c r="M3699" s="260" t="s">
        <v>20</v>
      </c>
    </row>
    <row r="3700" spans="1:13" x14ac:dyDescent="0.25">
      <c r="A3700" s="258" t="s">
        <v>63</v>
      </c>
      <c r="B3700" s="258" t="s">
        <v>64</v>
      </c>
      <c r="C3700" s="258" t="s">
        <v>65</v>
      </c>
      <c r="D3700" s="258" t="s">
        <v>2027</v>
      </c>
      <c r="E3700" s="258">
        <v>0</v>
      </c>
      <c r="F3700" s="258" t="s">
        <v>2019</v>
      </c>
      <c r="G3700" s="258" t="s">
        <v>33</v>
      </c>
      <c r="H3700" s="258">
        <v>2</v>
      </c>
      <c r="I3700" s="258" t="s">
        <v>17</v>
      </c>
      <c r="J3700" s="258" t="s">
        <v>17</v>
      </c>
      <c r="K3700" s="258" t="s">
        <v>6426</v>
      </c>
      <c r="L3700" s="259">
        <v>45257</v>
      </c>
      <c r="M3700" s="258" t="s">
        <v>20</v>
      </c>
    </row>
    <row r="3701" spans="1:13" x14ac:dyDescent="0.25">
      <c r="A3701" s="260" t="s">
        <v>63</v>
      </c>
      <c r="B3701" s="260" t="s">
        <v>64</v>
      </c>
      <c r="C3701" s="260" t="s">
        <v>65</v>
      </c>
      <c r="D3701" s="260" t="s">
        <v>2029</v>
      </c>
      <c r="E3701" s="260">
        <v>2</v>
      </c>
      <c r="F3701" s="260" t="s">
        <v>2019</v>
      </c>
      <c r="G3701" s="260" t="s">
        <v>33</v>
      </c>
      <c r="H3701" s="260">
        <v>2</v>
      </c>
      <c r="I3701" s="260" t="s">
        <v>17</v>
      </c>
      <c r="J3701" s="260" t="s">
        <v>17</v>
      </c>
      <c r="K3701" s="260" t="s">
        <v>6427</v>
      </c>
      <c r="L3701" s="261">
        <v>45257</v>
      </c>
      <c r="M3701" s="260" t="s">
        <v>20</v>
      </c>
    </row>
    <row r="3702" spans="1:13" x14ac:dyDescent="0.25">
      <c r="A3702" s="258" t="s">
        <v>63</v>
      </c>
      <c r="B3702" s="258" t="s">
        <v>64</v>
      </c>
      <c r="C3702" s="258" t="s">
        <v>65</v>
      </c>
      <c r="D3702" s="258" t="s">
        <v>2031</v>
      </c>
      <c r="E3702" s="258">
        <v>3</v>
      </c>
      <c r="F3702" s="258" t="s">
        <v>2019</v>
      </c>
      <c r="G3702" s="258" t="s">
        <v>33</v>
      </c>
      <c r="H3702" s="258">
        <v>2</v>
      </c>
      <c r="I3702" s="258" t="s">
        <v>17</v>
      </c>
      <c r="J3702" s="258" t="s">
        <v>17</v>
      </c>
      <c r="K3702" s="258" t="s">
        <v>6428</v>
      </c>
      <c r="L3702" s="259">
        <v>45257</v>
      </c>
      <c r="M3702" s="258" t="s">
        <v>20</v>
      </c>
    </row>
    <row r="3703" spans="1:13" x14ac:dyDescent="0.25">
      <c r="A3703" s="260" t="s">
        <v>63</v>
      </c>
      <c r="B3703" s="260" t="s">
        <v>64</v>
      </c>
      <c r="C3703" s="260" t="s">
        <v>65</v>
      </c>
      <c r="D3703" s="260" t="s">
        <v>2033</v>
      </c>
      <c r="E3703" s="260">
        <v>3</v>
      </c>
      <c r="F3703" s="260" t="s">
        <v>2019</v>
      </c>
      <c r="G3703" s="260" t="s">
        <v>33</v>
      </c>
      <c r="H3703" s="260">
        <v>2</v>
      </c>
      <c r="I3703" s="260" t="s">
        <v>17</v>
      </c>
      <c r="J3703" s="260" t="s">
        <v>17</v>
      </c>
      <c r="K3703" s="260" t="s">
        <v>6429</v>
      </c>
      <c r="L3703" s="261">
        <v>45257</v>
      </c>
      <c r="M3703" s="260" t="s">
        <v>20</v>
      </c>
    </row>
    <row r="3704" spans="1:13" x14ac:dyDescent="0.25">
      <c r="A3704" s="258" t="s">
        <v>63</v>
      </c>
      <c r="B3704" s="258" t="s">
        <v>64</v>
      </c>
      <c r="C3704" s="258" t="s">
        <v>65</v>
      </c>
      <c r="D3704" s="258" t="s">
        <v>2035</v>
      </c>
      <c r="E3704" s="258">
        <v>0</v>
      </c>
      <c r="F3704" s="258" t="s">
        <v>2019</v>
      </c>
      <c r="G3704" s="258" t="s">
        <v>33</v>
      </c>
      <c r="H3704" s="258">
        <v>2</v>
      </c>
      <c r="I3704" s="258" t="s">
        <v>17</v>
      </c>
      <c r="J3704" s="258" t="s">
        <v>17</v>
      </c>
      <c r="K3704" s="258" t="s">
        <v>6430</v>
      </c>
      <c r="L3704" s="259">
        <v>45257</v>
      </c>
      <c r="M3704" s="258" t="s">
        <v>20</v>
      </c>
    </row>
    <row r="3705" spans="1:13" x14ac:dyDescent="0.25">
      <c r="A3705" s="260" t="s">
        <v>4187</v>
      </c>
      <c r="B3705" s="260" t="s">
        <v>4188</v>
      </c>
      <c r="C3705" s="260" t="s">
        <v>65</v>
      </c>
      <c r="D3705" s="260" t="s">
        <v>2018</v>
      </c>
      <c r="E3705" s="260">
        <v>2</v>
      </c>
      <c r="F3705" s="260" t="s">
        <v>2019</v>
      </c>
      <c r="G3705" s="260" t="s">
        <v>33</v>
      </c>
      <c r="H3705" s="260">
        <v>2</v>
      </c>
      <c r="I3705" s="260" t="s">
        <v>17</v>
      </c>
      <c r="J3705" s="260" t="s">
        <v>17</v>
      </c>
      <c r="K3705" s="260" t="s">
        <v>6431</v>
      </c>
      <c r="L3705" s="261">
        <v>45257</v>
      </c>
      <c r="M3705" s="260" t="s">
        <v>20</v>
      </c>
    </row>
    <row r="3706" spans="1:13" x14ac:dyDescent="0.25">
      <c r="A3706" s="258" t="s">
        <v>4187</v>
      </c>
      <c r="B3706" s="258" t="s">
        <v>4188</v>
      </c>
      <c r="C3706" s="258" t="s">
        <v>65</v>
      </c>
      <c r="D3706" s="258" t="s">
        <v>2021</v>
      </c>
      <c r="E3706" s="258">
        <v>1</v>
      </c>
      <c r="F3706" s="258" t="s">
        <v>2019</v>
      </c>
      <c r="G3706" s="258" t="s">
        <v>33</v>
      </c>
      <c r="H3706" s="258">
        <v>2</v>
      </c>
      <c r="I3706" s="258" t="s">
        <v>17</v>
      </c>
      <c r="J3706" s="258" t="s">
        <v>17</v>
      </c>
      <c r="K3706" s="258" t="s">
        <v>6432</v>
      </c>
      <c r="L3706" s="259">
        <v>45257</v>
      </c>
      <c r="M3706" s="258" t="s">
        <v>20</v>
      </c>
    </row>
    <row r="3707" spans="1:13" x14ac:dyDescent="0.25">
      <c r="A3707" s="260" t="s">
        <v>4187</v>
      </c>
      <c r="B3707" s="260" t="s">
        <v>4188</v>
      </c>
      <c r="C3707" s="260" t="s">
        <v>65</v>
      </c>
      <c r="D3707" s="260" t="s">
        <v>2023</v>
      </c>
      <c r="E3707" s="260">
        <v>3</v>
      </c>
      <c r="F3707" s="260" t="s">
        <v>2019</v>
      </c>
      <c r="G3707" s="260" t="s">
        <v>33</v>
      </c>
      <c r="H3707" s="260">
        <v>2</v>
      </c>
      <c r="I3707" s="260" t="s">
        <v>17</v>
      </c>
      <c r="J3707" s="260" t="s">
        <v>17</v>
      </c>
      <c r="K3707" s="260" t="s">
        <v>6433</v>
      </c>
      <c r="L3707" s="261">
        <v>45257</v>
      </c>
      <c r="M3707" s="260" t="s">
        <v>20</v>
      </c>
    </row>
    <row r="3708" spans="1:13" x14ac:dyDescent="0.25">
      <c r="A3708" s="258" t="s">
        <v>4187</v>
      </c>
      <c r="B3708" s="258" t="s">
        <v>4188</v>
      </c>
      <c r="C3708" s="258" t="s">
        <v>65</v>
      </c>
      <c r="D3708" s="258" t="s">
        <v>2025</v>
      </c>
      <c r="E3708" s="258">
        <v>3</v>
      </c>
      <c r="F3708" s="258" t="s">
        <v>2019</v>
      </c>
      <c r="G3708" s="258" t="s">
        <v>33</v>
      </c>
      <c r="H3708" s="258">
        <v>2</v>
      </c>
      <c r="I3708" s="258" t="s">
        <v>17</v>
      </c>
      <c r="J3708" s="258" t="s">
        <v>17</v>
      </c>
      <c r="K3708" s="258" t="s">
        <v>6434</v>
      </c>
      <c r="L3708" s="259">
        <v>45257</v>
      </c>
      <c r="M3708" s="258" t="s">
        <v>20</v>
      </c>
    </row>
    <row r="3709" spans="1:13" x14ac:dyDescent="0.25">
      <c r="A3709" s="260" t="s">
        <v>4187</v>
      </c>
      <c r="B3709" s="260" t="s">
        <v>4188</v>
      </c>
      <c r="C3709" s="260" t="s">
        <v>65</v>
      </c>
      <c r="D3709" s="260" t="s">
        <v>2027</v>
      </c>
      <c r="E3709" s="260">
        <v>0</v>
      </c>
      <c r="F3709" s="260" t="s">
        <v>2019</v>
      </c>
      <c r="G3709" s="260" t="s">
        <v>33</v>
      </c>
      <c r="H3709" s="260">
        <v>2</v>
      </c>
      <c r="I3709" s="260" t="s">
        <v>17</v>
      </c>
      <c r="J3709" s="260" t="s">
        <v>17</v>
      </c>
      <c r="K3709" s="260" t="s">
        <v>6435</v>
      </c>
      <c r="L3709" s="261">
        <v>45257</v>
      </c>
      <c r="M3709" s="260" t="s">
        <v>20</v>
      </c>
    </row>
    <row r="3710" spans="1:13" x14ac:dyDescent="0.25">
      <c r="A3710" s="258" t="s">
        <v>4187</v>
      </c>
      <c r="B3710" s="258" t="s">
        <v>4188</v>
      </c>
      <c r="C3710" s="258" t="s">
        <v>65</v>
      </c>
      <c r="D3710" s="258" t="s">
        <v>2029</v>
      </c>
      <c r="E3710" s="258">
        <v>2</v>
      </c>
      <c r="F3710" s="258" t="s">
        <v>2019</v>
      </c>
      <c r="G3710" s="258" t="s">
        <v>33</v>
      </c>
      <c r="H3710" s="258">
        <v>2</v>
      </c>
      <c r="I3710" s="258" t="s">
        <v>17</v>
      </c>
      <c r="J3710" s="258" t="s">
        <v>17</v>
      </c>
      <c r="K3710" s="258" t="s">
        <v>6436</v>
      </c>
      <c r="L3710" s="259">
        <v>45257</v>
      </c>
      <c r="M3710" s="258" t="s">
        <v>20</v>
      </c>
    </row>
    <row r="3711" spans="1:13" x14ac:dyDescent="0.25">
      <c r="A3711" s="260" t="s">
        <v>4187</v>
      </c>
      <c r="B3711" s="260" t="s">
        <v>4188</v>
      </c>
      <c r="C3711" s="260" t="s">
        <v>65</v>
      </c>
      <c r="D3711" s="260" t="s">
        <v>2031</v>
      </c>
      <c r="E3711" s="260">
        <v>3</v>
      </c>
      <c r="F3711" s="260" t="s">
        <v>2019</v>
      </c>
      <c r="G3711" s="260" t="s">
        <v>33</v>
      </c>
      <c r="H3711" s="260">
        <v>2</v>
      </c>
      <c r="I3711" s="260" t="s">
        <v>17</v>
      </c>
      <c r="J3711" s="260" t="s">
        <v>17</v>
      </c>
      <c r="K3711" s="260" t="s">
        <v>6437</v>
      </c>
      <c r="L3711" s="261">
        <v>45257</v>
      </c>
      <c r="M3711" s="260" t="s">
        <v>20</v>
      </c>
    </row>
    <row r="3712" spans="1:13" x14ac:dyDescent="0.25">
      <c r="A3712" s="258" t="s">
        <v>4187</v>
      </c>
      <c r="B3712" s="258" t="s">
        <v>4188</v>
      </c>
      <c r="C3712" s="258" t="s">
        <v>65</v>
      </c>
      <c r="D3712" s="258" t="s">
        <v>2033</v>
      </c>
      <c r="E3712" s="258">
        <v>3</v>
      </c>
      <c r="F3712" s="258" t="s">
        <v>2019</v>
      </c>
      <c r="G3712" s="258" t="s">
        <v>33</v>
      </c>
      <c r="H3712" s="258">
        <v>2</v>
      </c>
      <c r="I3712" s="258" t="s">
        <v>17</v>
      </c>
      <c r="J3712" s="258" t="s">
        <v>17</v>
      </c>
      <c r="K3712" s="258" t="s">
        <v>6438</v>
      </c>
      <c r="L3712" s="259">
        <v>45257</v>
      </c>
      <c r="M3712" s="258" t="s">
        <v>20</v>
      </c>
    </row>
    <row r="3713" spans="1:13" x14ac:dyDescent="0.25">
      <c r="A3713" s="260" t="s">
        <v>4187</v>
      </c>
      <c r="B3713" s="260" t="s">
        <v>4188</v>
      </c>
      <c r="C3713" s="260" t="s">
        <v>65</v>
      </c>
      <c r="D3713" s="260" t="s">
        <v>2035</v>
      </c>
      <c r="E3713" s="260">
        <v>0</v>
      </c>
      <c r="F3713" s="260" t="s">
        <v>2019</v>
      </c>
      <c r="G3713" s="260" t="s">
        <v>33</v>
      </c>
      <c r="H3713" s="260">
        <v>2</v>
      </c>
      <c r="I3713" s="260" t="s">
        <v>17</v>
      </c>
      <c r="J3713" s="260" t="s">
        <v>17</v>
      </c>
      <c r="K3713" s="260" t="s">
        <v>6439</v>
      </c>
      <c r="L3713" s="261">
        <v>45257</v>
      </c>
      <c r="M3713" s="260" t="s">
        <v>20</v>
      </c>
    </row>
    <row r="3714" spans="1:13" x14ac:dyDescent="0.25">
      <c r="A3714" s="258" t="s">
        <v>406</v>
      </c>
      <c r="B3714" s="258" t="s">
        <v>407</v>
      </c>
      <c r="C3714" s="258" t="s">
        <v>408</v>
      </c>
      <c r="D3714" s="258" t="s">
        <v>2018</v>
      </c>
      <c r="E3714" s="258">
        <v>2</v>
      </c>
      <c r="F3714" s="258" t="s">
        <v>2019</v>
      </c>
      <c r="G3714" s="258" t="s">
        <v>33</v>
      </c>
      <c r="H3714" s="258">
        <v>2</v>
      </c>
      <c r="I3714" s="258" t="s">
        <v>17</v>
      </c>
      <c r="J3714" s="258" t="s">
        <v>17</v>
      </c>
      <c r="K3714" s="258" t="s">
        <v>6440</v>
      </c>
      <c r="L3714" s="259">
        <v>45257</v>
      </c>
      <c r="M3714" s="258" t="s">
        <v>20</v>
      </c>
    </row>
    <row r="3715" spans="1:13" x14ac:dyDescent="0.25">
      <c r="A3715" s="260" t="s">
        <v>406</v>
      </c>
      <c r="B3715" s="260" t="s">
        <v>407</v>
      </c>
      <c r="C3715" s="260" t="s">
        <v>408</v>
      </c>
      <c r="D3715" s="260" t="s">
        <v>2021</v>
      </c>
      <c r="E3715" s="260">
        <v>1</v>
      </c>
      <c r="F3715" s="260" t="s">
        <v>2019</v>
      </c>
      <c r="G3715" s="260" t="s">
        <v>33</v>
      </c>
      <c r="H3715" s="260">
        <v>2</v>
      </c>
      <c r="I3715" s="260" t="s">
        <v>17</v>
      </c>
      <c r="J3715" s="260" t="s">
        <v>17</v>
      </c>
      <c r="K3715" s="260" t="s">
        <v>6441</v>
      </c>
      <c r="L3715" s="261">
        <v>45257</v>
      </c>
      <c r="M3715" s="260" t="s">
        <v>20</v>
      </c>
    </row>
    <row r="3716" spans="1:13" x14ac:dyDescent="0.25">
      <c r="A3716" s="258" t="s">
        <v>406</v>
      </c>
      <c r="B3716" s="258" t="s">
        <v>407</v>
      </c>
      <c r="C3716" s="258" t="s">
        <v>408</v>
      </c>
      <c r="D3716" s="258" t="s">
        <v>2023</v>
      </c>
      <c r="E3716" s="258">
        <v>2</v>
      </c>
      <c r="F3716" s="258" t="s">
        <v>2019</v>
      </c>
      <c r="G3716" s="258" t="s">
        <v>33</v>
      </c>
      <c r="H3716" s="258">
        <v>2</v>
      </c>
      <c r="I3716" s="258" t="s">
        <v>17</v>
      </c>
      <c r="J3716" s="258" t="s">
        <v>17</v>
      </c>
      <c r="K3716" s="258" t="s">
        <v>6442</v>
      </c>
      <c r="L3716" s="259">
        <v>45257</v>
      </c>
      <c r="M3716" s="258" t="s">
        <v>20</v>
      </c>
    </row>
    <row r="3717" spans="1:13" x14ac:dyDescent="0.25">
      <c r="A3717" s="260" t="s">
        <v>406</v>
      </c>
      <c r="B3717" s="260" t="s">
        <v>407</v>
      </c>
      <c r="C3717" s="260" t="s">
        <v>408</v>
      </c>
      <c r="D3717" s="260" t="s">
        <v>2025</v>
      </c>
      <c r="E3717" s="260">
        <v>0</v>
      </c>
      <c r="F3717" s="260" t="s">
        <v>2019</v>
      </c>
      <c r="G3717" s="260" t="s">
        <v>33</v>
      </c>
      <c r="H3717" s="260">
        <v>2</v>
      </c>
      <c r="I3717" s="260" t="s">
        <v>17</v>
      </c>
      <c r="J3717" s="260" t="s">
        <v>17</v>
      </c>
      <c r="K3717" s="260" t="s">
        <v>6443</v>
      </c>
      <c r="L3717" s="261">
        <v>45257</v>
      </c>
      <c r="M3717" s="260" t="s">
        <v>20</v>
      </c>
    </row>
    <row r="3718" spans="1:13" x14ac:dyDescent="0.25">
      <c r="A3718" s="258" t="s">
        <v>406</v>
      </c>
      <c r="B3718" s="258" t="s">
        <v>407</v>
      </c>
      <c r="C3718" s="258" t="s">
        <v>408</v>
      </c>
      <c r="D3718" s="258" t="s">
        <v>2027</v>
      </c>
      <c r="E3718" s="258">
        <v>1</v>
      </c>
      <c r="F3718" s="258" t="s">
        <v>2019</v>
      </c>
      <c r="G3718" s="258" t="s">
        <v>33</v>
      </c>
      <c r="H3718" s="258">
        <v>2</v>
      </c>
      <c r="I3718" s="258" t="s">
        <v>17</v>
      </c>
      <c r="J3718" s="258" t="s">
        <v>17</v>
      </c>
      <c r="K3718" s="258" t="s">
        <v>6444</v>
      </c>
      <c r="L3718" s="259">
        <v>45257</v>
      </c>
      <c r="M3718" s="258" t="s">
        <v>20</v>
      </c>
    </row>
    <row r="3719" spans="1:13" x14ac:dyDescent="0.25">
      <c r="A3719" s="260" t="s">
        <v>406</v>
      </c>
      <c r="B3719" s="260" t="s">
        <v>407</v>
      </c>
      <c r="C3719" s="260" t="s">
        <v>408</v>
      </c>
      <c r="D3719" s="260" t="s">
        <v>2029</v>
      </c>
      <c r="E3719" s="260">
        <v>3</v>
      </c>
      <c r="F3719" s="260" t="s">
        <v>2019</v>
      </c>
      <c r="G3719" s="260" t="s">
        <v>33</v>
      </c>
      <c r="H3719" s="260">
        <v>2</v>
      </c>
      <c r="I3719" s="260" t="s">
        <v>17</v>
      </c>
      <c r="J3719" s="260" t="s">
        <v>17</v>
      </c>
      <c r="K3719" s="260" t="s">
        <v>6445</v>
      </c>
      <c r="L3719" s="261">
        <v>45257</v>
      </c>
      <c r="M3719" s="260" t="s">
        <v>20</v>
      </c>
    </row>
    <row r="3720" spans="1:13" x14ac:dyDescent="0.25">
      <c r="A3720" s="258" t="s">
        <v>406</v>
      </c>
      <c r="B3720" s="258" t="s">
        <v>407</v>
      </c>
      <c r="C3720" s="258" t="s">
        <v>408</v>
      </c>
      <c r="D3720" s="258" t="s">
        <v>2031</v>
      </c>
      <c r="E3720" s="258">
        <v>2</v>
      </c>
      <c r="F3720" s="258" t="s">
        <v>2019</v>
      </c>
      <c r="G3720" s="258" t="s">
        <v>33</v>
      </c>
      <c r="H3720" s="258">
        <v>2</v>
      </c>
      <c r="I3720" s="258" t="s">
        <v>17</v>
      </c>
      <c r="J3720" s="258" t="s">
        <v>17</v>
      </c>
      <c r="K3720" s="258" t="s">
        <v>6446</v>
      </c>
      <c r="L3720" s="259">
        <v>45257</v>
      </c>
      <c r="M3720" s="258" t="s">
        <v>20</v>
      </c>
    </row>
    <row r="3721" spans="1:13" x14ac:dyDescent="0.25">
      <c r="A3721" s="260" t="s">
        <v>406</v>
      </c>
      <c r="B3721" s="260" t="s">
        <v>407</v>
      </c>
      <c r="C3721" s="260" t="s">
        <v>408</v>
      </c>
      <c r="D3721" s="260" t="s">
        <v>2033</v>
      </c>
      <c r="E3721" s="260">
        <v>1</v>
      </c>
      <c r="F3721" s="260" t="s">
        <v>2019</v>
      </c>
      <c r="G3721" s="260" t="s">
        <v>33</v>
      </c>
      <c r="H3721" s="260">
        <v>2</v>
      </c>
      <c r="I3721" s="260" t="s">
        <v>17</v>
      </c>
      <c r="J3721" s="260" t="s">
        <v>17</v>
      </c>
      <c r="K3721" s="260" t="s">
        <v>6447</v>
      </c>
      <c r="L3721" s="261">
        <v>45257</v>
      </c>
      <c r="M3721" s="260" t="s">
        <v>20</v>
      </c>
    </row>
    <row r="3722" spans="1:13" x14ac:dyDescent="0.25">
      <c r="A3722" s="258" t="s">
        <v>406</v>
      </c>
      <c r="B3722" s="258" t="s">
        <v>407</v>
      </c>
      <c r="C3722" s="258" t="s">
        <v>408</v>
      </c>
      <c r="D3722" s="258" t="s">
        <v>2035</v>
      </c>
      <c r="E3722" s="258">
        <v>0</v>
      </c>
      <c r="F3722" s="258" t="s">
        <v>2019</v>
      </c>
      <c r="G3722" s="258" t="s">
        <v>33</v>
      </c>
      <c r="H3722" s="258">
        <v>2</v>
      </c>
      <c r="I3722" s="258" t="s">
        <v>17</v>
      </c>
      <c r="J3722" s="258" t="s">
        <v>17</v>
      </c>
      <c r="K3722" s="258" t="s">
        <v>6448</v>
      </c>
      <c r="L3722" s="259">
        <v>45257</v>
      </c>
      <c r="M3722" s="258" t="s">
        <v>20</v>
      </c>
    </row>
    <row r="3723" spans="1:13" x14ac:dyDescent="0.25">
      <c r="A3723" s="260" t="s">
        <v>420</v>
      </c>
      <c r="B3723" s="260" t="s">
        <v>421</v>
      </c>
      <c r="C3723" s="260" t="s">
        <v>408</v>
      </c>
      <c r="D3723" s="260" t="s">
        <v>2018</v>
      </c>
      <c r="E3723" s="260">
        <v>0</v>
      </c>
      <c r="F3723" s="260" t="s">
        <v>2019</v>
      </c>
      <c r="G3723" s="260" t="s">
        <v>33</v>
      </c>
      <c r="H3723" s="260">
        <v>2</v>
      </c>
      <c r="I3723" s="260" t="s">
        <v>17</v>
      </c>
      <c r="J3723" s="260" t="s">
        <v>17</v>
      </c>
      <c r="K3723" s="260" t="s">
        <v>6449</v>
      </c>
      <c r="L3723" s="261">
        <v>45257</v>
      </c>
      <c r="M3723" s="260" t="s">
        <v>20</v>
      </c>
    </row>
    <row r="3724" spans="1:13" x14ac:dyDescent="0.25">
      <c r="A3724" s="258" t="s">
        <v>420</v>
      </c>
      <c r="B3724" s="258" t="s">
        <v>421</v>
      </c>
      <c r="C3724" s="258" t="s">
        <v>408</v>
      </c>
      <c r="D3724" s="258" t="s">
        <v>2021</v>
      </c>
      <c r="E3724" s="258">
        <v>1</v>
      </c>
      <c r="F3724" s="258" t="s">
        <v>2019</v>
      </c>
      <c r="G3724" s="258" t="s">
        <v>33</v>
      </c>
      <c r="H3724" s="258">
        <v>2</v>
      </c>
      <c r="I3724" s="258" t="s">
        <v>17</v>
      </c>
      <c r="J3724" s="258" t="s">
        <v>17</v>
      </c>
      <c r="K3724" s="258" t="s">
        <v>6450</v>
      </c>
      <c r="L3724" s="259">
        <v>45257</v>
      </c>
      <c r="M3724" s="258" t="s">
        <v>20</v>
      </c>
    </row>
    <row r="3725" spans="1:13" x14ac:dyDescent="0.25">
      <c r="A3725" s="260" t="s">
        <v>420</v>
      </c>
      <c r="B3725" s="260" t="s">
        <v>421</v>
      </c>
      <c r="C3725" s="260" t="s">
        <v>408</v>
      </c>
      <c r="D3725" s="260" t="s">
        <v>2023</v>
      </c>
      <c r="E3725" s="260">
        <v>1</v>
      </c>
      <c r="F3725" s="260" t="s">
        <v>2019</v>
      </c>
      <c r="G3725" s="260" t="s">
        <v>33</v>
      </c>
      <c r="H3725" s="260">
        <v>2</v>
      </c>
      <c r="I3725" s="260" t="s">
        <v>17</v>
      </c>
      <c r="J3725" s="260" t="s">
        <v>17</v>
      </c>
      <c r="K3725" s="260" t="s">
        <v>6451</v>
      </c>
      <c r="L3725" s="261">
        <v>45257</v>
      </c>
      <c r="M3725" s="260" t="s">
        <v>20</v>
      </c>
    </row>
    <row r="3726" spans="1:13" x14ac:dyDescent="0.25">
      <c r="A3726" s="258" t="s">
        <v>420</v>
      </c>
      <c r="B3726" s="258" t="s">
        <v>421</v>
      </c>
      <c r="C3726" s="258" t="s">
        <v>408</v>
      </c>
      <c r="D3726" s="258" t="s">
        <v>2025</v>
      </c>
      <c r="E3726" s="258">
        <v>0</v>
      </c>
      <c r="F3726" s="258" t="s">
        <v>2019</v>
      </c>
      <c r="G3726" s="258" t="s">
        <v>33</v>
      </c>
      <c r="H3726" s="258">
        <v>2</v>
      </c>
      <c r="I3726" s="258" t="s">
        <v>17</v>
      </c>
      <c r="J3726" s="258" t="s">
        <v>17</v>
      </c>
      <c r="K3726" s="258" t="s">
        <v>6452</v>
      </c>
      <c r="L3726" s="259">
        <v>45257</v>
      </c>
      <c r="M3726" s="258" t="s">
        <v>20</v>
      </c>
    </row>
    <row r="3727" spans="1:13" x14ac:dyDescent="0.25">
      <c r="A3727" s="260" t="s">
        <v>420</v>
      </c>
      <c r="B3727" s="260" t="s">
        <v>421</v>
      </c>
      <c r="C3727" s="260" t="s">
        <v>408</v>
      </c>
      <c r="D3727" s="260" t="s">
        <v>2027</v>
      </c>
      <c r="E3727" s="260">
        <v>1</v>
      </c>
      <c r="F3727" s="260" t="s">
        <v>2019</v>
      </c>
      <c r="G3727" s="260" t="s">
        <v>33</v>
      </c>
      <c r="H3727" s="260">
        <v>2</v>
      </c>
      <c r="I3727" s="260" t="s">
        <v>17</v>
      </c>
      <c r="J3727" s="260" t="s">
        <v>17</v>
      </c>
      <c r="K3727" s="260" t="s">
        <v>6453</v>
      </c>
      <c r="L3727" s="261">
        <v>45257</v>
      </c>
      <c r="M3727" s="260" t="s">
        <v>20</v>
      </c>
    </row>
    <row r="3728" spans="1:13" x14ac:dyDescent="0.25">
      <c r="A3728" s="258" t="s">
        <v>420</v>
      </c>
      <c r="B3728" s="258" t="s">
        <v>421</v>
      </c>
      <c r="C3728" s="258" t="s">
        <v>408</v>
      </c>
      <c r="D3728" s="258" t="s">
        <v>2029</v>
      </c>
      <c r="E3728" s="258">
        <v>3</v>
      </c>
      <c r="F3728" s="258" t="s">
        <v>2019</v>
      </c>
      <c r="G3728" s="258" t="s">
        <v>33</v>
      </c>
      <c r="H3728" s="258">
        <v>2</v>
      </c>
      <c r="I3728" s="258" t="s">
        <v>17</v>
      </c>
      <c r="J3728" s="258" t="s">
        <v>17</v>
      </c>
      <c r="K3728" s="258" t="s">
        <v>6454</v>
      </c>
      <c r="L3728" s="259">
        <v>45257</v>
      </c>
      <c r="M3728" s="258" t="s">
        <v>20</v>
      </c>
    </row>
    <row r="3729" spans="1:13" x14ac:dyDescent="0.25">
      <c r="A3729" s="260" t="s">
        <v>420</v>
      </c>
      <c r="B3729" s="260" t="s">
        <v>421</v>
      </c>
      <c r="C3729" s="260" t="s">
        <v>408</v>
      </c>
      <c r="D3729" s="260" t="s">
        <v>2031</v>
      </c>
      <c r="E3729" s="260">
        <v>1</v>
      </c>
      <c r="F3729" s="260" t="s">
        <v>2019</v>
      </c>
      <c r="G3729" s="260" t="s">
        <v>33</v>
      </c>
      <c r="H3729" s="260">
        <v>2</v>
      </c>
      <c r="I3729" s="260" t="s">
        <v>17</v>
      </c>
      <c r="J3729" s="260" t="s">
        <v>17</v>
      </c>
      <c r="K3729" s="260" t="s">
        <v>6455</v>
      </c>
      <c r="L3729" s="261">
        <v>45257</v>
      </c>
      <c r="M3729" s="260" t="s">
        <v>20</v>
      </c>
    </row>
    <row r="3730" spans="1:13" x14ac:dyDescent="0.25">
      <c r="A3730" s="258" t="s">
        <v>420</v>
      </c>
      <c r="B3730" s="258" t="s">
        <v>421</v>
      </c>
      <c r="C3730" s="258" t="s">
        <v>408</v>
      </c>
      <c r="D3730" s="258" t="s">
        <v>2033</v>
      </c>
      <c r="E3730" s="258">
        <v>0</v>
      </c>
      <c r="F3730" s="258" t="s">
        <v>2019</v>
      </c>
      <c r="G3730" s="258" t="s">
        <v>33</v>
      </c>
      <c r="H3730" s="258">
        <v>2</v>
      </c>
      <c r="I3730" s="258" t="s">
        <v>17</v>
      </c>
      <c r="J3730" s="258" t="s">
        <v>17</v>
      </c>
      <c r="K3730" s="258" t="s">
        <v>6456</v>
      </c>
      <c r="L3730" s="259">
        <v>45257</v>
      </c>
      <c r="M3730" s="258" t="s">
        <v>20</v>
      </c>
    </row>
    <row r="3731" spans="1:13" x14ac:dyDescent="0.25">
      <c r="A3731" s="260" t="s">
        <v>420</v>
      </c>
      <c r="B3731" s="260" t="s">
        <v>421</v>
      </c>
      <c r="C3731" s="260" t="s">
        <v>408</v>
      </c>
      <c r="D3731" s="260" t="s">
        <v>2035</v>
      </c>
      <c r="E3731" s="260">
        <v>0</v>
      </c>
      <c r="F3731" s="260" t="s">
        <v>2019</v>
      </c>
      <c r="G3731" s="260" t="s">
        <v>33</v>
      </c>
      <c r="H3731" s="260">
        <v>2</v>
      </c>
      <c r="I3731" s="260" t="s">
        <v>17</v>
      </c>
      <c r="J3731" s="260" t="s">
        <v>17</v>
      </c>
      <c r="K3731" s="260" t="s">
        <v>6457</v>
      </c>
      <c r="L3731" s="261">
        <v>45257</v>
      </c>
      <c r="M3731" s="260" t="s">
        <v>20</v>
      </c>
    </row>
    <row r="3732" spans="1:13" x14ac:dyDescent="0.25">
      <c r="A3732" s="258" t="s">
        <v>437</v>
      </c>
      <c r="B3732" s="258" t="s">
        <v>438</v>
      </c>
      <c r="C3732" s="258" t="s">
        <v>408</v>
      </c>
      <c r="D3732" s="258" t="s">
        <v>2018</v>
      </c>
      <c r="E3732" s="258">
        <v>0</v>
      </c>
      <c r="F3732" s="258" t="s">
        <v>2019</v>
      </c>
      <c r="G3732" s="258" t="s">
        <v>33</v>
      </c>
      <c r="H3732" s="258">
        <v>2</v>
      </c>
      <c r="I3732" s="258" t="s">
        <v>17</v>
      </c>
      <c r="J3732" s="258" t="s">
        <v>17</v>
      </c>
      <c r="K3732" s="258" t="s">
        <v>6458</v>
      </c>
      <c r="L3732" s="259">
        <v>45257</v>
      </c>
      <c r="M3732" s="258" t="s">
        <v>20</v>
      </c>
    </row>
    <row r="3733" spans="1:13" x14ac:dyDescent="0.25">
      <c r="A3733" s="260" t="s">
        <v>437</v>
      </c>
      <c r="B3733" s="260" t="s">
        <v>438</v>
      </c>
      <c r="C3733" s="260" t="s">
        <v>408</v>
      </c>
      <c r="D3733" s="260" t="s">
        <v>2021</v>
      </c>
      <c r="E3733" s="260">
        <v>1</v>
      </c>
      <c r="F3733" s="260" t="s">
        <v>2019</v>
      </c>
      <c r="G3733" s="260" t="s">
        <v>33</v>
      </c>
      <c r="H3733" s="260">
        <v>2</v>
      </c>
      <c r="I3733" s="260" t="s">
        <v>17</v>
      </c>
      <c r="J3733" s="260" t="s">
        <v>17</v>
      </c>
      <c r="K3733" s="260" t="s">
        <v>6459</v>
      </c>
      <c r="L3733" s="261">
        <v>45257</v>
      </c>
      <c r="M3733" s="260" t="s">
        <v>20</v>
      </c>
    </row>
    <row r="3734" spans="1:13" x14ac:dyDescent="0.25">
      <c r="A3734" s="258" t="s">
        <v>437</v>
      </c>
      <c r="B3734" s="258" t="s">
        <v>438</v>
      </c>
      <c r="C3734" s="258" t="s">
        <v>408</v>
      </c>
      <c r="D3734" s="258" t="s">
        <v>2023</v>
      </c>
      <c r="E3734" s="258">
        <v>0</v>
      </c>
      <c r="F3734" s="258" t="s">
        <v>2019</v>
      </c>
      <c r="G3734" s="258" t="s">
        <v>33</v>
      </c>
      <c r="H3734" s="258">
        <v>2</v>
      </c>
      <c r="I3734" s="258" t="s">
        <v>17</v>
      </c>
      <c r="J3734" s="258" t="s">
        <v>17</v>
      </c>
      <c r="K3734" s="258" t="s">
        <v>6460</v>
      </c>
      <c r="L3734" s="259">
        <v>45257</v>
      </c>
      <c r="M3734" s="258" t="s">
        <v>20</v>
      </c>
    </row>
    <row r="3735" spans="1:13" x14ac:dyDescent="0.25">
      <c r="A3735" s="260" t="s">
        <v>437</v>
      </c>
      <c r="B3735" s="260" t="s">
        <v>438</v>
      </c>
      <c r="C3735" s="260" t="s">
        <v>408</v>
      </c>
      <c r="D3735" s="260" t="s">
        <v>2025</v>
      </c>
      <c r="E3735" s="260">
        <v>0</v>
      </c>
      <c r="F3735" s="260" t="s">
        <v>2019</v>
      </c>
      <c r="G3735" s="260" t="s">
        <v>33</v>
      </c>
      <c r="H3735" s="260">
        <v>2</v>
      </c>
      <c r="I3735" s="260" t="s">
        <v>17</v>
      </c>
      <c r="J3735" s="260" t="s">
        <v>17</v>
      </c>
      <c r="K3735" s="260" t="s">
        <v>6461</v>
      </c>
      <c r="L3735" s="261">
        <v>45257</v>
      </c>
      <c r="M3735" s="260" t="s">
        <v>20</v>
      </c>
    </row>
    <row r="3736" spans="1:13" x14ac:dyDescent="0.25">
      <c r="A3736" s="258" t="s">
        <v>437</v>
      </c>
      <c r="B3736" s="258" t="s">
        <v>438</v>
      </c>
      <c r="C3736" s="258" t="s">
        <v>408</v>
      </c>
      <c r="D3736" s="258" t="s">
        <v>2027</v>
      </c>
      <c r="E3736" s="258">
        <v>0</v>
      </c>
      <c r="F3736" s="258" t="s">
        <v>2019</v>
      </c>
      <c r="G3736" s="258" t="s">
        <v>33</v>
      </c>
      <c r="H3736" s="258">
        <v>2</v>
      </c>
      <c r="I3736" s="258" t="s">
        <v>17</v>
      </c>
      <c r="J3736" s="258" t="s">
        <v>17</v>
      </c>
      <c r="K3736" s="258" t="s">
        <v>6462</v>
      </c>
      <c r="L3736" s="259">
        <v>45257</v>
      </c>
      <c r="M3736" s="258" t="s">
        <v>20</v>
      </c>
    </row>
    <row r="3737" spans="1:13" x14ac:dyDescent="0.25">
      <c r="A3737" s="260" t="s">
        <v>437</v>
      </c>
      <c r="B3737" s="260" t="s">
        <v>438</v>
      </c>
      <c r="C3737" s="260" t="s">
        <v>408</v>
      </c>
      <c r="D3737" s="260" t="s">
        <v>2029</v>
      </c>
      <c r="E3737" s="260">
        <v>3</v>
      </c>
      <c r="F3737" s="260" t="s">
        <v>2019</v>
      </c>
      <c r="G3737" s="260" t="s">
        <v>33</v>
      </c>
      <c r="H3737" s="260">
        <v>2</v>
      </c>
      <c r="I3737" s="260" t="s">
        <v>17</v>
      </c>
      <c r="J3737" s="260" t="s">
        <v>17</v>
      </c>
      <c r="K3737" s="260" t="s">
        <v>6463</v>
      </c>
      <c r="L3737" s="261">
        <v>45257</v>
      </c>
      <c r="M3737" s="260" t="s">
        <v>20</v>
      </c>
    </row>
    <row r="3738" spans="1:13" x14ac:dyDescent="0.25">
      <c r="A3738" s="258" t="s">
        <v>437</v>
      </c>
      <c r="B3738" s="258" t="s">
        <v>438</v>
      </c>
      <c r="C3738" s="258" t="s">
        <v>408</v>
      </c>
      <c r="D3738" s="258" t="s">
        <v>2031</v>
      </c>
      <c r="E3738" s="258">
        <v>1</v>
      </c>
      <c r="F3738" s="258" t="s">
        <v>2019</v>
      </c>
      <c r="G3738" s="258" t="s">
        <v>33</v>
      </c>
      <c r="H3738" s="258">
        <v>2</v>
      </c>
      <c r="I3738" s="258" t="s">
        <v>17</v>
      </c>
      <c r="J3738" s="258" t="s">
        <v>17</v>
      </c>
      <c r="K3738" s="258" t="s">
        <v>6464</v>
      </c>
      <c r="L3738" s="259">
        <v>45257</v>
      </c>
      <c r="M3738" s="258" t="s">
        <v>20</v>
      </c>
    </row>
    <row r="3739" spans="1:13" x14ac:dyDescent="0.25">
      <c r="A3739" s="260" t="s">
        <v>437</v>
      </c>
      <c r="B3739" s="260" t="s">
        <v>438</v>
      </c>
      <c r="C3739" s="260" t="s">
        <v>408</v>
      </c>
      <c r="D3739" s="260" t="s">
        <v>2033</v>
      </c>
      <c r="E3739" s="260">
        <v>0</v>
      </c>
      <c r="F3739" s="260" t="s">
        <v>2019</v>
      </c>
      <c r="G3739" s="260" t="s">
        <v>33</v>
      </c>
      <c r="H3739" s="260">
        <v>2</v>
      </c>
      <c r="I3739" s="260" t="s">
        <v>17</v>
      </c>
      <c r="J3739" s="260" t="s">
        <v>17</v>
      </c>
      <c r="K3739" s="260" t="s">
        <v>6465</v>
      </c>
      <c r="L3739" s="261">
        <v>45257</v>
      </c>
      <c r="M3739" s="260" t="s">
        <v>20</v>
      </c>
    </row>
    <row r="3740" spans="1:13" x14ac:dyDescent="0.25">
      <c r="A3740" s="258" t="s">
        <v>437</v>
      </c>
      <c r="B3740" s="258" t="s">
        <v>438</v>
      </c>
      <c r="C3740" s="258" t="s">
        <v>408</v>
      </c>
      <c r="D3740" s="258" t="s">
        <v>2035</v>
      </c>
      <c r="E3740" s="258">
        <v>0</v>
      </c>
      <c r="F3740" s="258" t="s">
        <v>2019</v>
      </c>
      <c r="G3740" s="258" t="s">
        <v>33</v>
      </c>
      <c r="H3740" s="258">
        <v>2</v>
      </c>
      <c r="I3740" s="258" t="s">
        <v>17</v>
      </c>
      <c r="J3740" s="258" t="s">
        <v>17</v>
      </c>
      <c r="K3740" s="258" t="s">
        <v>6466</v>
      </c>
      <c r="L3740" s="259">
        <v>45257</v>
      </c>
      <c r="M3740" s="258" t="s">
        <v>20</v>
      </c>
    </row>
    <row r="3741" spans="1:13" x14ac:dyDescent="0.25">
      <c r="A3741" s="260" t="s">
        <v>450</v>
      </c>
      <c r="B3741" s="260" t="s">
        <v>451</v>
      </c>
      <c r="C3741" s="260" t="s">
        <v>408</v>
      </c>
      <c r="D3741" s="260" t="s">
        <v>2018</v>
      </c>
      <c r="E3741" s="260">
        <v>2</v>
      </c>
      <c r="F3741" s="260" t="s">
        <v>2019</v>
      </c>
      <c r="G3741" s="260" t="s">
        <v>33</v>
      </c>
      <c r="H3741" s="260">
        <v>2</v>
      </c>
      <c r="I3741" s="260" t="s">
        <v>17</v>
      </c>
      <c r="J3741" s="260" t="s">
        <v>17</v>
      </c>
      <c r="K3741" s="260" t="s">
        <v>6467</v>
      </c>
      <c r="L3741" s="261">
        <v>45257</v>
      </c>
      <c r="M3741" s="260" t="s">
        <v>20</v>
      </c>
    </row>
    <row r="3742" spans="1:13" x14ac:dyDescent="0.25">
      <c r="A3742" s="258" t="s">
        <v>450</v>
      </c>
      <c r="B3742" s="258" t="s">
        <v>451</v>
      </c>
      <c r="C3742" s="258" t="s">
        <v>408</v>
      </c>
      <c r="D3742" s="258" t="s">
        <v>2021</v>
      </c>
      <c r="E3742" s="258">
        <v>1</v>
      </c>
      <c r="F3742" s="258" t="s">
        <v>2019</v>
      </c>
      <c r="G3742" s="258" t="s">
        <v>33</v>
      </c>
      <c r="H3742" s="258">
        <v>2</v>
      </c>
      <c r="I3742" s="258" t="s">
        <v>17</v>
      </c>
      <c r="J3742" s="258" t="s">
        <v>17</v>
      </c>
      <c r="K3742" s="258" t="s">
        <v>6468</v>
      </c>
      <c r="L3742" s="259">
        <v>45257</v>
      </c>
      <c r="M3742" s="258" t="s">
        <v>20</v>
      </c>
    </row>
    <row r="3743" spans="1:13" x14ac:dyDescent="0.25">
      <c r="A3743" s="260" t="s">
        <v>450</v>
      </c>
      <c r="B3743" s="260" t="s">
        <v>451</v>
      </c>
      <c r="C3743" s="260" t="s">
        <v>408</v>
      </c>
      <c r="D3743" s="260" t="s">
        <v>2023</v>
      </c>
      <c r="E3743" s="260">
        <v>1</v>
      </c>
      <c r="F3743" s="260" t="s">
        <v>2019</v>
      </c>
      <c r="G3743" s="260" t="s">
        <v>33</v>
      </c>
      <c r="H3743" s="260">
        <v>2</v>
      </c>
      <c r="I3743" s="260" t="s">
        <v>17</v>
      </c>
      <c r="J3743" s="260" t="s">
        <v>17</v>
      </c>
      <c r="K3743" s="260" t="s">
        <v>6469</v>
      </c>
      <c r="L3743" s="261">
        <v>45257</v>
      </c>
      <c r="M3743" s="260" t="s">
        <v>20</v>
      </c>
    </row>
    <row r="3744" spans="1:13" x14ac:dyDescent="0.25">
      <c r="A3744" s="258" t="s">
        <v>450</v>
      </c>
      <c r="B3744" s="258" t="s">
        <v>451</v>
      </c>
      <c r="C3744" s="258" t="s">
        <v>408</v>
      </c>
      <c r="D3744" s="258" t="s">
        <v>2025</v>
      </c>
      <c r="E3744" s="258">
        <v>0</v>
      </c>
      <c r="F3744" s="258" t="s">
        <v>2019</v>
      </c>
      <c r="G3744" s="258" t="s">
        <v>33</v>
      </c>
      <c r="H3744" s="258">
        <v>2</v>
      </c>
      <c r="I3744" s="258" t="s">
        <v>17</v>
      </c>
      <c r="J3744" s="258" t="s">
        <v>17</v>
      </c>
      <c r="K3744" s="258" t="s">
        <v>6470</v>
      </c>
      <c r="L3744" s="259">
        <v>45257</v>
      </c>
      <c r="M3744" s="258" t="s">
        <v>20</v>
      </c>
    </row>
    <row r="3745" spans="1:13" x14ac:dyDescent="0.25">
      <c r="A3745" s="260" t="s">
        <v>450</v>
      </c>
      <c r="B3745" s="260" t="s">
        <v>451</v>
      </c>
      <c r="C3745" s="260" t="s">
        <v>408</v>
      </c>
      <c r="D3745" s="260" t="s">
        <v>2027</v>
      </c>
      <c r="E3745" s="260">
        <v>1</v>
      </c>
      <c r="F3745" s="260" t="s">
        <v>2019</v>
      </c>
      <c r="G3745" s="260" t="s">
        <v>33</v>
      </c>
      <c r="H3745" s="260">
        <v>2</v>
      </c>
      <c r="I3745" s="260" t="s">
        <v>17</v>
      </c>
      <c r="J3745" s="260" t="s">
        <v>17</v>
      </c>
      <c r="K3745" s="260" t="s">
        <v>6471</v>
      </c>
      <c r="L3745" s="261">
        <v>45257</v>
      </c>
      <c r="M3745" s="260" t="s">
        <v>20</v>
      </c>
    </row>
    <row r="3746" spans="1:13" x14ac:dyDescent="0.25">
      <c r="A3746" s="258" t="s">
        <v>450</v>
      </c>
      <c r="B3746" s="258" t="s">
        <v>451</v>
      </c>
      <c r="C3746" s="258" t="s">
        <v>408</v>
      </c>
      <c r="D3746" s="258" t="s">
        <v>2029</v>
      </c>
      <c r="E3746" s="258">
        <v>3</v>
      </c>
      <c r="F3746" s="258" t="s">
        <v>2019</v>
      </c>
      <c r="G3746" s="258" t="s">
        <v>33</v>
      </c>
      <c r="H3746" s="258">
        <v>2</v>
      </c>
      <c r="I3746" s="258" t="s">
        <v>17</v>
      </c>
      <c r="J3746" s="258" t="s">
        <v>17</v>
      </c>
      <c r="K3746" s="258" t="s">
        <v>6472</v>
      </c>
      <c r="L3746" s="259">
        <v>45257</v>
      </c>
      <c r="M3746" s="258" t="s">
        <v>20</v>
      </c>
    </row>
    <row r="3747" spans="1:13" x14ac:dyDescent="0.25">
      <c r="A3747" s="260" t="s">
        <v>450</v>
      </c>
      <c r="B3747" s="260" t="s">
        <v>451</v>
      </c>
      <c r="C3747" s="260" t="s">
        <v>408</v>
      </c>
      <c r="D3747" s="260" t="s">
        <v>2031</v>
      </c>
      <c r="E3747" s="260">
        <v>1</v>
      </c>
      <c r="F3747" s="260" t="s">
        <v>2019</v>
      </c>
      <c r="G3747" s="260" t="s">
        <v>33</v>
      </c>
      <c r="H3747" s="260">
        <v>2</v>
      </c>
      <c r="I3747" s="260" t="s">
        <v>17</v>
      </c>
      <c r="J3747" s="260" t="s">
        <v>17</v>
      </c>
      <c r="K3747" s="260" t="s">
        <v>6473</v>
      </c>
      <c r="L3747" s="261">
        <v>45257</v>
      </c>
      <c r="M3747" s="260" t="s">
        <v>20</v>
      </c>
    </row>
    <row r="3748" spans="1:13" x14ac:dyDescent="0.25">
      <c r="A3748" s="258" t="s">
        <v>450</v>
      </c>
      <c r="B3748" s="258" t="s">
        <v>451</v>
      </c>
      <c r="C3748" s="258" t="s">
        <v>408</v>
      </c>
      <c r="D3748" s="258" t="s">
        <v>2033</v>
      </c>
      <c r="E3748" s="258">
        <v>1</v>
      </c>
      <c r="F3748" s="258" t="s">
        <v>2019</v>
      </c>
      <c r="G3748" s="258" t="s">
        <v>33</v>
      </c>
      <c r="H3748" s="258">
        <v>2</v>
      </c>
      <c r="I3748" s="258" t="s">
        <v>17</v>
      </c>
      <c r="J3748" s="258" t="s">
        <v>17</v>
      </c>
      <c r="K3748" s="258" t="s">
        <v>6474</v>
      </c>
      <c r="L3748" s="259">
        <v>45257</v>
      </c>
      <c r="M3748" s="258" t="s">
        <v>20</v>
      </c>
    </row>
    <row r="3749" spans="1:13" x14ac:dyDescent="0.25">
      <c r="A3749" s="260" t="s">
        <v>450</v>
      </c>
      <c r="B3749" s="260" t="s">
        <v>451</v>
      </c>
      <c r="C3749" s="260" t="s">
        <v>408</v>
      </c>
      <c r="D3749" s="260" t="s">
        <v>2035</v>
      </c>
      <c r="E3749" s="260">
        <v>0</v>
      </c>
      <c r="F3749" s="260" t="s">
        <v>2019</v>
      </c>
      <c r="G3749" s="260" t="s">
        <v>33</v>
      </c>
      <c r="H3749" s="260">
        <v>2</v>
      </c>
      <c r="I3749" s="260" t="s">
        <v>17</v>
      </c>
      <c r="J3749" s="260" t="s">
        <v>17</v>
      </c>
      <c r="K3749" s="260" t="s">
        <v>6475</v>
      </c>
      <c r="L3749" s="261">
        <v>45257</v>
      </c>
      <c r="M3749" s="260" t="s">
        <v>20</v>
      </c>
    </row>
    <row r="3750" spans="1:13" x14ac:dyDescent="0.25">
      <c r="A3750" s="258" t="s">
        <v>4308</v>
      </c>
      <c r="B3750" s="258" t="s">
        <v>4309</v>
      </c>
      <c r="C3750" s="258" t="s">
        <v>408</v>
      </c>
      <c r="D3750" s="258" t="s">
        <v>2018</v>
      </c>
      <c r="E3750" s="258">
        <v>1</v>
      </c>
      <c r="F3750" s="258" t="s">
        <v>2019</v>
      </c>
      <c r="G3750" s="258" t="s">
        <v>33</v>
      </c>
      <c r="H3750" s="258">
        <v>2</v>
      </c>
      <c r="I3750" s="258" t="s">
        <v>17</v>
      </c>
      <c r="J3750" s="258" t="s">
        <v>17</v>
      </c>
      <c r="K3750" s="258" t="s">
        <v>6476</v>
      </c>
      <c r="L3750" s="259">
        <v>45257</v>
      </c>
      <c r="M3750" s="258" t="s">
        <v>20</v>
      </c>
    </row>
    <row r="3751" spans="1:13" x14ac:dyDescent="0.25">
      <c r="A3751" s="260" t="s">
        <v>4308</v>
      </c>
      <c r="B3751" s="260" t="s">
        <v>4309</v>
      </c>
      <c r="C3751" s="260" t="s">
        <v>408</v>
      </c>
      <c r="D3751" s="260" t="s">
        <v>2021</v>
      </c>
      <c r="E3751" s="260">
        <v>1</v>
      </c>
      <c r="F3751" s="260" t="s">
        <v>2019</v>
      </c>
      <c r="G3751" s="260" t="s">
        <v>33</v>
      </c>
      <c r="H3751" s="260">
        <v>2</v>
      </c>
      <c r="I3751" s="260" t="s">
        <v>17</v>
      </c>
      <c r="J3751" s="260" t="s">
        <v>17</v>
      </c>
      <c r="K3751" s="260" t="s">
        <v>6477</v>
      </c>
      <c r="L3751" s="261">
        <v>45257</v>
      </c>
      <c r="M3751" s="260" t="s">
        <v>20</v>
      </c>
    </row>
    <row r="3752" spans="1:13" x14ac:dyDescent="0.25">
      <c r="A3752" s="258" t="s">
        <v>4308</v>
      </c>
      <c r="B3752" s="258" t="s">
        <v>4309</v>
      </c>
      <c r="C3752" s="258" t="s">
        <v>408</v>
      </c>
      <c r="D3752" s="258" t="s">
        <v>2023</v>
      </c>
      <c r="E3752" s="258">
        <v>2</v>
      </c>
      <c r="F3752" s="258" t="s">
        <v>2019</v>
      </c>
      <c r="G3752" s="258" t="s">
        <v>33</v>
      </c>
      <c r="H3752" s="258">
        <v>2</v>
      </c>
      <c r="I3752" s="258" t="s">
        <v>17</v>
      </c>
      <c r="J3752" s="258" t="s">
        <v>17</v>
      </c>
      <c r="K3752" s="258" t="s">
        <v>6478</v>
      </c>
      <c r="L3752" s="259">
        <v>45257</v>
      </c>
      <c r="M3752" s="258" t="s">
        <v>20</v>
      </c>
    </row>
    <row r="3753" spans="1:13" x14ac:dyDescent="0.25">
      <c r="A3753" s="260" t="s">
        <v>4308</v>
      </c>
      <c r="B3753" s="260" t="s">
        <v>4309</v>
      </c>
      <c r="C3753" s="260" t="s">
        <v>408</v>
      </c>
      <c r="D3753" s="260" t="s">
        <v>2025</v>
      </c>
      <c r="E3753" s="260">
        <v>0</v>
      </c>
      <c r="F3753" s="260" t="s">
        <v>2019</v>
      </c>
      <c r="G3753" s="260" t="s">
        <v>33</v>
      </c>
      <c r="H3753" s="260">
        <v>2</v>
      </c>
      <c r="I3753" s="260" t="s">
        <v>17</v>
      </c>
      <c r="J3753" s="260" t="s">
        <v>17</v>
      </c>
      <c r="K3753" s="260" t="s">
        <v>6479</v>
      </c>
      <c r="L3753" s="261">
        <v>45257</v>
      </c>
      <c r="M3753" s="260" t="s">
        <v>20</v>
      </c>
    </row>
    <row r="3754" spans="1:13" x14ac:dyDescent="0.25">
      <c r="A3754" s="258" t="s">
        <v>4308</v>
      </c>
      <c r="B3754" s="258" t="s">
        <v>4309</v>
      </c>
      <c r="C3754" s="258" t="s">
        <v>408</v>
      </c>
      <c r="D3754" s="258" t="s">
        <v>2027</v>
      </c>
      <c r="E3754" s="258">
        <v>1</v>
      </c>
      <c r="F3754" s="258" t="s">
        <v>2019</v>
      </c>
      <c r="G3754" s="258" t="s">
        <v>33</v>
      </c>
      <c r="H3754" s="258">
        <v>2</v>
      </c>
      <c r="I3754" s="258" t="s">
        <v>17</v>
      </c>
      <c r="J3754" s="258" t="s">
        <v>17</v>
      </c>
      <c r="K3754" s="258" t="s">
        <v>6480</v>
      </c>
      <c r="L3754" s="259">
        <v>45257</v>
      </c>
      <c r="M3754" s="258" t="s">
        <v>20</v>
      </c>
    </row>
    <row r="3755" spans="1:13" x14ac:dyDescent="0.25">
      <c r="A3755" s="260" t="s">
        <v>4308</v>
      </c>
      <c r="B3755" s="260" t="s">
        <v>4309</v>
      </c>
      <c r="C3755" s="260" t="s">
        <v>408</v>
      </c>
      <c r="D3755" s="260" t="s">
        <v>2029</v>
      </c>
      <c r="E3755" s="260">
        <v>3</v>
      </c>
      <c r="F3755" s="260" t="s">
        <v>2019</v>
      </c>
      <c r="G3755" s="260" t="s">
        <v>33</v>
      </c>
      <c r="H3755" s="260">
        <v>2</v>
      </c>
      <c r="I3755" s="260" t="s">
        <v>17</v>
      </c>
      <c r="J3755" s="260" t="s">
        <v>17</v>
      </c>
      <c r="K3755" s="260" t="s">
        <v>6481</v>
      </c>
      <c r="L3755" s="261">
        <v>45257</v>
      </c>
      <c r="M3755" s="260" t="s">
        <v>20</v>
      </c>
    </row>
    <row r="3756" spans="1:13" x14ac:dyDescent="0.25">
      <c r="A3756" s="258" t="s">
        <v>4308</v>
      </c>
      <c r="B3756" s="258" t="s">
        <v>4309</v>
      </c>
      <c r="C3756" s="258" t="s">
        <v>408</v>
      </c>
      <c r="D3756" s="258" t="s">
        <v>2031</v>
      </c>
      <c r="E3756" s="258">
        <v>0</v>
      </c>
      <c r="F3756" s="258" t="s">
        <v>2019</v>
      </c>
      <c r="G3756" s="258" t="s">
        <v>33</v>
      </c>
      <c r="H3756" s="258">
        <v>2</v>
      </c>
      <c r="I3756" s="258" t="s">
        <v>17</v>
      </c>
      <c r="J3756" s="258" t="s">
        <v>17</v>
      </c>
      <c r="K3756" s="258" t="s">
        <v>6482</v>
      </c>
      <c r="L3756" s="259">
        <v>45257</v>
      </c>
      <c r="M3756" s="258" t="s">
        <v>20</v>
      </c>
    </row>
    <row r="3757" spans="1:13" x14ac:dyDescent="0.25">
      <c r="A3757" s="260" t="s">
        <v>4308</v>
      </c>
      <c r="B3757" s="260" t="s">
        <v>4309</v>
      </c>
      <c r="C3757" s="260" t="s">
        <v>408</v>
      </c>
      <c r="D3757" s="260" t="s">
        <v>2033</v>
      </c>
      <c r="E3757" s="260">
        <v>1</v>
      </c>
      <c r="F3757" s="260" t="s">
        <v>2019</v>
      </c>
      <c r="G3757" s="260" t="s">
        <v>33</v>
      </c>
      <c r="H3757" s="260">
        <v>2</v>
      </c>
      <c r="I3757" s="260" t="s">
        <v>17</v>
      </c>
      <c r="J3757" s="260" t="s">
        <v>17</v>
      </c>
      <c r="K3757" s="260" t="s">
        <v>6483</v>
      </c>
      <c r="L3757" s="261">
        <v>45257</v>
      </c>
      <c r="M3757" s="260" t="s">
        <v>20</v>
      </c>
    </row>
    <row r="3758" spans="1:13" x14ac:dyDescent="0.25">
      <c r="A3758" s="258" t="s">
        <v>4308</v>
      </c>
      <c r="B3758" s="258" t="s">
        <v>4309</v>
      </c>
      <c r="C3758" s="258" t="s">
        <v>408</v>
      </c>
      <c r="D3758" s="258" t="s">
        <v>2035</v>
      </c>
      <c r="E3758" s="258">
        <v>0</v>
      </c>
      <c r="F3758" s="258" t="s">
        <v>2019</v>
      </c>
      <c r="G3758" s="258" t="s">
        <v>33</v>
      </c>
      <c r="H3758" s="258">
        <v>2</v>
      </c>
      <c r="I3758" s="258" t="s">
        <v>17</v>
      </c>
      <c r="J3758" s="258" t="s">
        <v>17</v>
      </c>
      <c r="K3758" s="258" t="s">
        <v>6484</v>
      </c>
      <c r="L3758" s="259">
        <v>45257</v>
      </c>
      <c r="M3758" s="258" t="s">
        <v>20</v>
      </c>
    </row>
    <row r="3759" spans="1:13" x14ac:dyDescent="0.25">
      <c r="A3759" s="260" t="s">
        <v>1130</v>
      </c>
      <c r="B3759" s="260" t="s">
        <v>1131</v>
      </c>
      <c r="C3759" s="260" t="s">
        <v>79</v>
      </c>
      <c r="D3759" s="260" t="s">
        <v>2018</v>
      </c>
      <c r="E3759" s="260">
        <v>0</v>
      </c>
      <c r="F3759" s="260" t="s">
        <v>2019</v>
      </c>
      <c r="G3759" s="260" t="s">
        <v>33</v>
      </c>
      <c r="H3759" s="260">
        <v>2</v>
      </c>
      <c r="I3759" s="260" t="s">
        <v>17</v>
      </c>
      <c r="J3759" s="260" t="s">
        <v>17</v>
      </c>
      <c r="K3759" s="260" t="s">
        <v>6485</v>
      </c>
      <c r="L3759" s="261">
        <v>45257</v>
      </c>
      <c r="M3759" s="260" t="s">
        <v>20</v>
      </c>
    </row>
    <row r="3760" spans="1:13" x14ac:dyDescent="0.25">
      <c r="A3760" s="258" t="s">
        <v>1130</v>
      </c>
      <c r="B3760" s="258" t="s">
        <v>1131</v>
      </c>
      <c r="C3760" s="258" t="s">
        <v>79</v>
      </c>
      <c r="D3760" s="258" t="s">
        <v>2021</v>
      </c>
      <c r="E3760" s="258">
        <v>2</v>
      </c>
      <c r="F3760" s="258" t="s">
        <v>2019</v>
      </c>
      <c r="G3760" s="258" t="s">
        <v>33</v>
      </c>
      <c r="H3760" s="258">
        <v>2</v>
      </c>
      <c r="I3760" s="258" t="s">
        <v>17</v>
      </c>
      <c r="J3760" s="258" t="s">
        <v>17</v>
      </c>
      <c r="K3760" s="258" t="s">
        <v>6486</v>
      </c>
      <c r="L3760" s="259">
        <v>45257</v>
      </c>
      <c r="M3760" s="258" t="s">
        <v>20</v>
      </c>
    </row>
    <row r="3761" spans="1:13" x14ac:dyDescent="0.25">
      <c r="A3761" s="260" t="s">
        <v>1130</v>
      </c>
      <c r="B3761" s="260" t="s">
        <v>1131</v>
      </c>
      <c r="C3761" s="260" t="s">
        <v>79</v>
      </c>
      <c r="D3761" s="260" t="s">
        <v>2023</v>
      </c>
      <c r="E3761" s="260">
        <v>1</v>
      </c>
      <c r="F3761" s="260" t="s">
        <v>2019</v>
      </c>
      <c r="G3761" s="260" t="s">
        <v>33</v>
      </c>
      <c r="H3761" s="260">
        <v>2</v>
      </c>
      <c r="I3761" s="260" t="s">
        <v>17</v>
      </c>
      <c r="J3761" s="260" t="s">
        <v>17</v>
      </c>
      <c r="K3761" s="260" t="s">
        <v>6487</v>
      </c>
      <c r="L3761" s="261">
        <v>45257</v>
      </c>
      <c r="M3761" s="260" t="s">
        <v>20</v>
      </c>
    </row>
    <row r="3762" spans="1:13" x14ac:dyDescent="0.25">
      <c r="A3762" s="258" t="s">
        <v>1130</v>
      </c>
      <c r="B3762" s="258" t="s">
        <v>1131</v>
      </c>
      <c r="C3762" s="258" t="s">
        <v>79</v>
      </c>
      <c r="D3762" s="258" t="s">
        <v>2025</v>
      </c>
      <c r="E3762" s="258">
        <v>0</v>
      </c>
      <c r="F3762" s="258" t="s">
        <v>2019</v>
      </c>
      <c r="G3762" s="258" t="s">
        <v>33</v>
      </c>
      <c r="H3762" s="258">
        <v>2</v>
      </c>
      <c r="I3762" s="258" t="s">
        <v>17</v>
      </c>
      <c r="J3762" s="258" t="s">
        <v>17</v>
      </c>
      <c r="K3762" s="258" t="s">
        <v>6488</v>
      </c>
      <c r="L3762" s="259">
        <v>45257</v>
      </c>
      <c r="M3762" s="258" t="s">
        <v>20</v>
      </c>
    </row>
    <row r="3763" spans="1:13" x14ac:dyDescent="0.25">
      <c r="A3763" s="260" t="s">
        <v>1130</v>
      </c>
      <c r="B3763" s="260" t="s">
        <v>1131</v>
      </c>
      <c r="C3763" s="260" t="s">
        <v>79</v>
      </c>
      <c r="D3763" s="260" t="s">
        <v>2027</v>
      </c>
      <c r="E3763" s="260">
        <v>3</v>
      </c>
      <c r="F3763" s="260" t="s">
        <v>2019</v>
      </c>
      <c r="G3763" s="260" t="s">
        <v>33</v>
      </c>
      <c r="H3763" s="260">
        <v>2</v>
      </c>
      <c r="I3763" s="260" t="s">
        <v>17</v>
      </c>
      <c r="J3763" s="260" t="s">
        <v>17</v>
      </c>
      <c r="K3763" s="260" t="s">
        <v>6489</v>
      </c>
      <c r="L3763" s="261">
        <v>45257</v>
      </c>
      <c r="M3763" s="260" t="s">
        <v>20</v>
      </c>
    </row>
    <row r="3764" spans="1:13" x14ac:dyDescent="0.25">
      <c r="A3764" s="258" t="s">
        <v>1130</v>
      </c>
      <c r="B3764" s="258" t="s">
        <v>1131</v>
      </c>
      <c r="C3764" s="258" t="s">
        <v>79</v>
      </c>
      <c r="D3764" s="258" t="s">
        <v>2029</v>
      </c>
      <c r="E3764" s="258">
        <v>0</v>
      </c>
      <c r="F3764" s="258" t="s">
        <v>2019</v>
      </c>
      <c r="G3764" s="258" t="s">
        <v>33</v>
      </c>
      <c r="H3764" s="258">
        <v>2</v>
      </c>
      <c r="I3764" s="258" t="s">
        <v>17</v>
      </c>
      <c r="J3764" s="258" t="s">
        <v>17</v>
      </c>
      <c r="K3764" s="258" t="s">
        <v>6490</v>
      </c>
      <c r="L3764" s="259">
        <v>45257</v>
      </c>
      <c r="M3764" s="258" t="s">
        <v>20</v>
      </c>
    </row>
    <row r="3765" spans="1:13" x14ac:dyDescent="0.25">
      <c r="A3765" s="260" t="s">
        <v>1130</v>
      </c>
      <c r="B3765" s="260" t="s">
        <v>1131</v>
      </c>
      <c r="C3765" s="260" t="s">
        <v>79</v>
      </c>
      <c r="D3765" s="260" t="s">
        <v>2031</v>
      </c>
      <c r="E3765" s="260">
        <v>2</v>
      </c>
      <c r="F3765" s="260" t="s">
        <v>2019</v>
      </c>
      <c r="G3765" s="260" t="s">
        <v>33</v>
      </c>
      <c r="H3765" s="260">
        <v>2</v>
      </c>
      <c r="I3765" s="260" t="s">
        <v>17</v>
      </c>
      <c r="J3765" s="260" t="s">
        <v>17</v>
      </c>
      <c r="K3765" s="260" t="s">
        <v>6491</v>
      </c>
      <c r="L3765" s="261">
        <v>45257</v>
      </c>
      <c r="M3765" s="260" t="s">
        <v>20</v>
      </c>
    </row>
    <row r="3766" spans="1:13" x14ac:dyDescent="0.25">
      <c r="A3766" s="258" t="s">
        <v>1130</v>
      </c>
      <c r="B3766" s="258" t="s">
        <v>1131</v>
      </c>
      <c r="C3766" s="258" t="s">
        <v>79</v>
      </c>
      <c r="D3766" s="258" t="s">
        <v>2033</v>
      </c>
      <c r="E3766" s="258">
        <v>0</v>
      </c>
      <c r="F3766" s="258" t="s">
        <v>2019</v>
      </c>
      <c r="G3766" s="258" t="s">
        <v>33</v>
      </c>
      <c r="H3766" s="258">
        <v>2</v>
      </c>
      <c r="I3766" s="258" t="s">
        <v>17</v>
      </c>
      <c r="J3766" s="258" t="s">
        <v>17</v>
      </c>
      <c r="K3766" s="258" t="s">
        <v>6492</v>
      </c>
      <c r="L3766" s="259">
        <v>45257</v>
      </c>
      <c r="M3766" s="258" t="s">
        <v>20</v>
      </c>
    </row>
    <row r="3767" spans="1:13" x14ac:dyDescent="0.25">
      <c r="A3767" s="260" t="s">
        <v>1130</v>
      </c>
      <c r="B3767" s="260" t="s">
        <v>1131</v>
      </c>
      <c r="C3767" s="260" t="s">
        <v>79</v>
      </c>
      <c r="D3767" s="260" t="s">
        <v>2035</v>
      </c>
      <c r="E3767" s="260">
        <v>0</v>
      </c>
      <c r="F3767" s="260" t="s">
        <v>2019</v>
      </c>
      <c r="G3767" s="260" t="s">
        <v>33</v>
      </c>
      <c r="H3767" s="260">
        <v>2</v>
      </c>
      <c r="I3767" s="260" t="s">
        <v>17</v>
      </c>
      <c r="J3767" s="260" t="s">
        <v>17</v>
      </c>
      <c r="K3767" s="260" t="s">
        <v>6493</v>
      </c>
      <c r="L3767" s="261">
        <v>45257</v>
      </c>
      <c r="M3767" s="260" t="s">
        <v>20</v>
      </c>
    </row>
    <row r="3768" spans="1:13" x14ac:dyDescent="0.25">
      <c r="A3768" s="258" t="s">
        <v>77</v>
      </c>
      <c r="B3768" s="258" t="s">
        <v>78</v>
      </c>
      <c r="C3768" s="258" t="s">
        <v>79</v>
      </c>
      <c r="D3768" s="258" t="s">
        <v>2018</v>
      </c>
      <c r="E3768" s="258">
        <v>0</v>
      </c>
      <c r="F3768" s="258" t="s">
        <v>2019</v>
      </c>
      <c r="G3768" s="258" t="s">
        <v>33</v>
      </c>
      <c r="H3768" s="258">
        <v>2</v>
      </c>
      <c r="I3768" s="258" t="s">
        <v>17</v>
      </c>
      <c r="J3768" s="258" t="s">
        <v>17</v>
      </c>
      <c r="K3768" s="258" t="s">
        <v>6494</v>
      </c>
      <c r="L3768" s="259">
        <v>45257</v>
      </c>
      <c r="M3768" s="258" t="s">
        <v>20</v>
      </c>
    </row>
    <row r="3769" spans="1:13" x14ac:dyDescent="0.25">
      <c r="A3769" s="260" t="s">
        <v>77</v>
      </c>
      <c r="B3769" s="260" t="s">
        <v>78</v>
      </c>
      <c r="C3769" s="260" t="s">
        <v>79</v>
      </c>
      <c r="D3769" s="260" t="s">
        <v>2021</v>
      </c>
      <c r="E3769" s="260">
        <v>2</v>
      </c>
      <c r="F3769" s="260" t="s">
        <v>2019</v>
      </c>
      <c r="G3769" s="260" t="s">
        <v>33</v>
      </c>
      <c r="H3769" s="260">
        <v>2</v>
      </c>
      <c r="I3769" s="260" t="s">
        <v>17</v>
      </c>
      <c r="J3769" s="260" t="s">
        <v>17</v>
      </c>
      <c r="K3769" s="260" t="s">
        <v>6495</v>
      </c>
      <c r="L3769" s="261">
        <v>45257</v>
      </c>
      <c r="M3769" s="260" t="s">
        <v>20</v>
      </c>
    </row>
    <row r="3770" spans="1:13" x14ac:dyDescent="0.25">
      <c r="A3770" s="258" t="s">
        <v>77</v>
      </c>
      <c r="B3770" s="258" t="s">
        <v>78</v>
      </c>
      <c r="C3770" s="258" t="s">
        <v>79</v>
      </c>
      <c r="D3770" s="258" t="s">
        <v>2023</v>
      </c>
      <c r="E3770" s="258">
        <v>1</v>
      </c>
      <c r="F3770" s="258" t="s">
        <v>2019</v>
      </c>
      <c r="G3770" s="258" t="s">
        <v>33</v>
      </c>
      <c r="H3770" s="258">
        <v>2</v>
      </c>
      <c r="I3770" s="258" t="s">
        <v>17</v>
      </c>
      <c r="J3770" s="258" t="s">
        <v>17</v>
      </c>
      <c r="K3770" s="258" t="s">
        <v>6496</v>
      </c>
      <c r="L3770" s="259">
        <v>45257</v>
      </c>
      <c r="M3770" s="258" t="s">
        <v>20</v>
      </c>
    </row>
    <row r="3771" spans="1:13" x14ac:dyDescent="0.25">
      <c r="A3771" s="260" t="s">
        <v>77</v>
      </c>
      <c r="B3771" s="260" t="s">
        <v>78</v>
      </c>
      <c r="C3771" s="260" t="s">
        <v>79</v>
      </c>
      <c r="D3771" s="260" t="s">
        <v>2025</v>
      </c>
      <c r="E3771" s="260">
        <v>0</v>
      </c>
      <c r="F3771" s="260" t="s">
        <v>2019</v>
      </c>
      <c r="G3771" s="260" t="s">
        <v>33</v>
      </c>
      <c r="H3771" s="260">
        <v>2</v>
      </c>
      <c r="I3771" s="260" t="s">
        <v>17</v>
      </c>
      <c r="J3771" s="260" t="s">
        <v>17</v>
      </c>
      <c r="K3771" s="260" t="s">
        <v>6497</v>
      </c>
      <c r="L3771" s="261">
        <v>45257</v>
      </c>
      <c r="M3771" s="260" t="s">
        <v>20</v>
      </c>
    </row>
    <row r="3772" spans="1:13" x14ac:dyDescent="0.25">
      <c r="A3772" s="258" t="s">
        <v>77</v>
      </c>
      <c r="B3772" s="258" t="s">
        <v>78</v>
      </c>
      <c r="C3772" s="258" t="s">
        <v>79</v>
      </c>
      <c r="D3772" s="258" t="s">
        <v>2027</v>
      </c>
      <c r="E3772" s="258">
        <v>3</v>
      </c>
      <c r="F3772" s="258" t="s">
        <v>2019</v>
      </c>
      <c r="G3772" s="258" t="s">
        <v>33</v>
      </c>
      <c r="H3772" s="258">
        <v>2</v>
      </c>
      <c r="I3772" s="258" t="s">
        <v>17</v>
      </c>
      <c r="J3772" s="258" t="s">
        <v>17</v>
      </c>
      <c r="K3772" s="258" t="s">
        <v>6498</v>
      </c>
      <c r="L3772" s="259">
        <v>45257</v>
      </c>
      <c r="M3772" s="258" t="s">
        <v>20</v>
      </c>
    </row>
    <row r="3773" spans="1:13" x14ac:dyDescent="0.25">
      <c r="A3773" s="260" t="s">
        <v>77</v>
      </c>
      <c r="B3773" s="260" t="s">
        <v>78</v>
      </c>
      <c r="C3773" s="260" t="s">
        <v>79</v>
      </c>
      <c r="D3773" s="260" t="s">
        <v>2029</v>
      </c>
      <c r="E3773" s="260">
        <v>0</v>
      </c>
      <c r="F3773" s="260" t="s">
        <v>2019</v>
      </c>
      <c r="G3773" s="260" t="s">
        <v>33</v>
      </c>
      <c r="H3773" s="260">
        <v>2</v>
      </c>
      <c r="I3773" s="260" t="s">
        <v>17</v>
      </c>
      <c r="J3773" s="260" t="s">
        <v>17</v>
      </c>
      <c r="K3773" s="260" t="s">
        <v>6499</v>
      </c>
      <c r="L3773" s="261">
        <v>45257</v>
      </c>
      <c r="M3773" s="260" t="s">
        <v>20</v>
      </c>
    </row>
    <row r="3774" spans="1:13" x14ac:dyDescent="0.25">
      <c r="A3774" s="258" t="s">
        <v>77</v>
      </c>
      <c r="B3774" s="258" t="s">
        <v>78</v>
      </c>
      <c r="C3774" s="258" t="s">
        <v>79</v>
      </c>
      <c r="D3774" s="258" t="s">
        <v>2031</v>
      </c>
      <c r="E3774" s="258">
        <v>2</v>
      </c>
      <c r="F3774" s="258" t="s">
        <v>2019</v>
      </c>
      <c r="G3774" s="258" t="s">
        <v>33</v>
      </c>
      <c r="H3774" s="258">
        <v>2</v>
      </c>
      <c r="I3774" s="258" t="s">
        <v>17</v>
      </c>
      <c r="J3774" s="258" t="s">
        <v>17</v>
      </c>
      <c r="K3774" s="258" t="s">
        <v>6500</v>
      </c>
      <c r="L3774" s="259">
        <v>45257</v>
      </c>
      <c r="M3774" s="258" t="s">
        <v>20</v>
      </c>
    </row>
    <row r="3775" spans="1:13" x14ac:dyDescent="0.25">
      <c r="A3775" s="260" t="s">
        <v>77</v>
      </c>
      <c r="B3775" s="260" t="s">
        <v>78</v>
      </c>
      <c r="C3775" s="260" t="s">
        <v>79</v>
      </c>
      <c r="D3775" s="260" t="s">
        <v>2033</v>
      </c>
      <c r="E3775" s="260">
        <v>0</v>
      </c>
      <c r="F3775" s="260" t="s">
        <v>2019</v>
      </c>
      <c r="G3775" s="260" t="s">
        <v>33</v>
      </c>
      <c r="H3775" s="260">
        <v>2</v>
      </c>
      <c r="I3775" s="260" t="s">
        <v>17</v>
      </c>
      <c r="J3775" s="260" t="s">
        <v>17</v>
      </c>
      <c r="K3775" s="260" t="s">
        <v>6501</v>
      </c>
      <c r="L3775" s="261">
        <v>45257</v>
      </c>
      <c r="M3775" s="260" t="s">
        <v>20</v>
      </c>
    </row>
    <row r="3776" spans="1:13" x14ac:dyDescent="0.25">
      <c r="A3776" s="258" t="s">
        <v>77</v>
      </c>
      <c r="B3776" s="258" t="s">
        <v>78</v>
      </c>
      <c r="C3776" s="258" t="s">
        <v>79</v>
      </c>
      <c r="D3776" s="258" t="s">
        <v>2035</v>
      </c>
      <c r="E3776" s="258">
        <v>0</v>
      </c>
      <c r="F3776" s="258" t="s">
        <v>2019</v>
      </c>
      <c r="G3776" s="258" t="s">
        <v>33</v>
      </c>
      <c r="H3776" s="258">
        <v>2</v>
      </c>
      <c r="I3776" s="258" t="s">
        <v>17</v>
      </c>
      <c r="J3776" s="258" t="s">
        <v>17</v>
      </c>
      <c r="K3776" s="258" t="s">
        <v>6502</v>
      </c>
      <c r="L3776" s="259">
        <v>45257</v>
      </c>
      <c r="M3776" s="258" t="s">
        <v>20</v>
      </c>
    </row>
    <row r="3777" spans="1:13" x14ac:dyDescent="0.25">
      <c r="A3777" s="260" t="s">
        <v>1140</v>
      </c>
      <c r="B3777" s="260" t="s">
        <v>1141</v>
      </c>
      <c r="C3777" s="260" t="s">
        <v>79</v>
      </c>
      <c r="D3777" s="260" t="s">
        <v>2018</v>
      </c>
      <c r="E3777" s="260">
        <v>0</v>
      </c>
      <c r="F3777" s="260" t="s">
        <v>2019</v>
      </c>
      <c r="G3777" s="260" t="s">
        <v>33</v>
      </c>
      <c r="H3777" s="260">
        <v>2</v>
      </c>
      <c r="I3777" s="260" t="s">
        <v>17</v>
      </c>
      <c r="J3777" s="260" t="s">
        <v>17</v>
      </c>
      <c r="K3777" s="260" t="s">
        <v>6503</v>
      </c>
      <c r="L3777" s="261">
        <v>45257</v>
      </c>
      <c r="M3777" s="260" t="s">
        <v>20</v>
      </c>
    </row>
    <row r="3778" spans="1:13" x14ac:dyDescent="0.25">
      <c r="A3778" s="258" t="s">
        <v>1140</v>
      </c>
      <c r="B3778" s="258" t="s">
        <v>1141</v>
      </c>
      <c r="C3778" s="258" t="s">
        <v>79</v>
      </c>
      <c r="D3778" s="258" t="s">
        <v>2021</v>
      </c>
      <c r="E3778" s="258">
        <v>2</v>
      </c>
      <c r="F3778" s="258" t="s">
        <v>2019</v>
      </c>
      <c r="G3778" s="258" t="s">
        <v>33</v>
      </c>
      <c r="H3778" s="258">
        <v>2</v>
      </c>
      <c r="I3778" s="258" t="s">
        <v>17</v>
      </c>
      <c r="J3778" s="258" t="s">
        <v>17</v>
      </c>
      <c r="K3778" s="258" t="s">
        <v>6504</v>
      </c>
      <c r="L3778" s="259">
        <v>45257</v>
      </c>
      <c r="M3778" s="258" t="s">
        <v>20</v>
      </c>
    </row>
    <row r="3779" spans="1:13" x14ac:dyDescent="0.25">
      <c r="A3779" s="260" t="s">
        <v>1140</v>
      </c>
      <c r="B3779" s="260" t="s">
        <v>1141</v>
      </c>
      <c r="C3779" s="260" t="s">
        <v>79</v>
      </c>
      <c r="D3779" s="260" t="s">
        <v>2023</v>
      </c>
      <c r="E3779" s="260">
        <v>1</v>
      </c>
      <c r="F3779" s="260" t="s">
        <v>2019</v>
      </c>
      <c r="G3779" s="260" t="s">
        <v>33</v>
      </c>
      <c r="H3779" s="260">
        <v>2</v>
      </c>
      <c r="I3779" s="260" t="s">
        <v>17</v>
      </c>
      <c r="J3779" s="260" t="s">
        <v>17</v>
      </c>
      <c r="K3779" s="260" t="s">
        <v>6505</v>
      </c>
      <c r="L3779" s="261">
        <v>45257</v>
      </c>
      <c r="M3779" s="260" t="s">
        <v>20</v>
      </c>
    </row>
    <row r="3780" spans="1:13" x14ac:dyDescent="0.25">
      <c r="A3780" s="258" t="s">
        <v>1140</v>
      </c>
      <c r="B3780" s="258" t="s">
        <v>1141</v>
      </c>
      <c r="C3780" s="258" t="s">
        <v>79</v>
      </c>
      <c r="D3780" s="258" t="s">
        <v>2025</v>
      </c>
      <c r="E3780" s="258">
        <v>0</v>
      </c>
      <c r="F3780" s="258" t="s">
        <v>2019</v>
      </c>
      <c r="G3780" s="258" t="s">
        <v>33</v>
      </c>
      <c r="H3780" s="258">
        <v>2</v>
      </c>
      <c r="I3780" s="258" t="s">
        <v>17</v>
      </c>
      <c r="J3780" s="258" t="s">
        <v>17</v>
      </c>
      <c r="K3780" s="258" t="s">
        <v>6506</v>
      </c>
      <c r="L3780" s="259">
        <v>45257</v>
      </c>
      <c r="M3780" s="258" t="s">
        <v>20</v>
      </c>
    </row>
    <row r="3781" spans="1:13" x14ac:dyDescent="0.25">
      <c r="A3781" s="260" t="s">
        <v>1140</v>
      </c>
      <c r="B3781" s="260" t="s">
        <v>1141</v>
      </c>
      <c r="C3781" s="260" t="s">
        <v>79</v>
      </c>
      <c r="D3781" s="260" t="s">
        <v>2027</v>
      </c>
      <c r="E3781" s="260">
        <v>3</v>
      </c>
      <c r="F3781" s="260" t="s">
        <v>2019</v>
      </c>
      <c r="G3781" s="260" t="s">
        <v>33</v>
      </c>
      <c r="H3781" s="260">
        <v>2</v>
      </c>
      <c r="I3781" s="260" t="s">
        <v>17</v>
      </c>
      <c r="J3781" s="260" t="s">
        <v>17</v>
      </c>
      <c r="K3781" s="260" t="s">
        <v>6507</v>
      </c>
      <c r="L3781" s="261">
        <v>45257</v>
      </c>
      <c r="M3781" s="260" t="s">
        <v>20</v>
      </c>
    </row>
    <row r="3782" spans="1:13" x14ac:dyDescent="0.25">
      <c r="A3782" s="258" t="s">
        <v>1140</v>
      </c>
      <c r="B3782" s="258" t="s">
        <v>1141</v>
      </c>
      <c r="C3782" s="258" t="s">
        <v>79</v>
      </c>
      <c r="D3782" s="258" t="s">
        <v>2029</v>
      </c>
      <c r="E3782" s="258">
        <v>0</v>
      </c>
      <c r="F3782" s="258" t="s">
        <v>2019</v>
      </c>
      <c r="G3782" s="258" t="s">
        <v>33</v>
      </c>
      <c r="H3782" s="258">
        <v>2</v>
      </c>
      <c r="I3782" s="258" t="s">
        <v>17</v>
      </c>
      <c r="J3782" s="258" t="s">
        <v>17</v>
      </c>
      <c r="K3782" s="258" t="s">
        <v>6508</v>
      </c>
      <c r="L3782" s="259">
        <v>45257</v>
      </c>
      <c r="M3782" s="258" t="s">
        <v>20</v>
      </c>
    </row>
    <row r="3783" spans="1:13" x14ac:dyDescent="0.25">
      <c r="A3783" s="260" t="s">
        <v>1140</v>
      </c>
      <c r="B3783" s="260" t="s">
        <v>1141</v>
      </c>
      <c r="C3783" s="260" t="s">
        <v>79</v>
      </c>
      <c r="D3783" s="260" t="s">
        <v>2031</v>
      </c>
      <c r="E3783" s="260">
        <v>2</v>
      </c>
      <c r="F3783" s="260" t="s">
        <v>2019</v>
      </c>
      <c r="G3783" s="260" t="s">
        <v>33</v>
      </c>
      <c r="H3783" s="260">
        <v>2</v>
      </c>
      <c r="I3783" s="260" t="s">
        <v>17</v>
      </c>
      <c r="J3783" s="260" t="s">
        <v>17</v>
      </c>
      <c r="K3783" s="260" t="s">
        <v>6509</v>
      </c>
      <c r="L3783" s="261">
        <v>45257</v>
      </c>
      <c r="M3783" s="260" t="s">
        <v>20</v>
      </c>
    </row>
    <row r="3784" spans="1:13" x14ac:dyDescent="0.25">
      <c r="A3784" s="258" t="s">
        <v>1140</v>
      </c>
      <c r="B3784" s="258" t="s">
        <v>1141</v>
      </c>
      <c r="C3784" s="258" t="s">
        <v>79</v>
      </c>
      <c r="D3784" s="258" t="s">
        <v>2033</v>
      </c>
      <c r="E3784" s="258">
        <v>0</v>
      </c>
      <c r="F3784" s="258" t="s">
        <v>2019</v>
      </c>
      <c r="G3784" s="258" t="s">
        <v>33</v>
      </c>
      <c r="H3784" s="258">
        <v>2</v>
      </c>
      <c r="I3784" s="258" t="s">
        <v>17</v>
      </c>
      <c r="J3784" s="258" t="s">
        <v>17</v>
      </c>
      <c r="K3784" s="258" t="s">
        <v>6510</v>
      </c>
      <c r="L3784" s="259">
        <v>45257</v>
      </c>
      <c r="M3784" s="258" t="s">
        <v>20</v>
      </c>
    </row>
    <row r="3785" spans="1:13" x14ac:dyDescent="0.25">
      <c r="A3785" s="260" t="s">
        <v>1140</v>
      </c>
      <c r="B3785" s="260" t="s">
        <v>1141</v>
      </c>
      <c r="C3785" s="260" t="s">
        <v>79</v>
      </c>
      <c r="D3785" s="260" t="s">
        <v>2035</v>
      </c>
      <c r="E3785" s="260">
        <v>0</v>
      </c>
      <c r="F3785" s="260" t="s">
        <v>2019</v>
      </c>
      <c r="G3785" s="260" t="s">
        <v>33</v>
      </c>
      <c r="H3785" s="260">
        <v>2</v>
      </c>
      <c r="I3785" s="260" t="s">
        <v>17</v>
      </c>
      <c r="J3785" s="260" t="s">
        <v>17</v>
      </c>
      <c r="K3785" s="260" t="s">
        <v>6511</v>
      </c>
      <c r="L3785" s="261">
        <v>45257</v>
      </c>
      <c r="M3785" s="260" t="s">
        <v>20</v>
      </c>
    </row>
    <row r="3786" spans="1:13" x14ac:dyDescent="0.25">
      <c r="A3786" s="258" t="s">
        <v>717</v>
      </c>
      <c r="B3786" s="258" t="s">
        <v>718</v>
      </c>
      <c r="C3786" s="258" t="s">
        <v>719</v>
      </c>
      <c r="D3786" s="258" t="s">
        <v>2018</v>
      </c>
      <c r="E3786" s="258">
        <v>0</v>
      </c>
      <c r="F3786" s="258" t="s">
        <v>2019</v>
      </c>
      <c r="G3786" s="258" t="s">
        <v>33</v>
      </c>
      <c r="H3786" s="258">
        <v>2</v>
      </c>
      <c r="I3786" s="258" t="s">
        <v>17</v>
      </c>
      <c r="J3786" s="258" t="s">
        <v>17</v>
      </c>
      <c r="K3786" s="258" t="s">
        <v>6512</v>
      </c>
      <c r="L3786" s="259">
        <v>45257</v>
      </c>
      <c r="M3786" s="258" t="s">
        <v>20</v>
      </c>
    </row>
    <row r="3787" spans="1:13" x14ac:dyDescent="0.25">
      <c r="A3787" s="260" t="s">
        <v>717</v>
      </c>
      <c r="B3787" s="260" t="s">
        <v>718</v>
      </c>
      <c r="C3787" s="260" t="s">
        <v>719</v>
      </c>
      <c r="D3787" s="260" t="s">
        <v>2021</v>
      </c>
      <c r="E3787" s="260">
        <v>2</v>
      </c>
      <c r="F3787" s="260" t="s">
        <v>2019</v>
      </c>
      <c r="G3787" s="260" t="s">
        <v>33</v>
      </c>
      <c r="H3787" s="260">
        <v>2</v>
      </c>
      <c r="I3787" s="260" t="s">
        <v>17</v>
      </c>
      <c r="J3787" s="260" t="s">
        <v>17</v>
      </c>
      <c r="K3787" s="260" t="s">
        <v>6513</v>
      </c>
      <c r="L3787" s="261">
        <v>45257</v>
      </c>
      <c r="M3787" s="260" t="s">
        <v>20</v>
      </c>
    </row>
    <row r="3788" spans="1:13" x14ac:dyDescent="0.25">
      <c r="A3788" s="258" t="s">
        <v>717</v>
      </c>
      <c r="B3788" s="258" t="s">
        <v>718</v>
      </c>
      <c r="C3788" s="258" t="s">
        <v>719</v>
      </c>
      <c r="D3788" s="258" t="s">
        <v>2023</v>
      </c>
      <c r="E3788" s="258">
        <v>1</v>
      </c>
      <c r="F3788" s="258" t="s">
        <v>2019</v>
      </c>
      <c r="G3788" s="258" t="s">
        <v>33</v>
      </c>
      <c r="H3788" s="258">
        <v>2</v>
      </c>
      <c r="I3788" s="258" t="s">
        <v>17</v>
      </c>
      <c r="J3788" s="258" t="s">
        <v>17</v>
      </c>
      <c r="K3788" s="258" t="s">
        <v>6514</v>
      </c>
      <c r="L3788" s="259">
        <v>45257</v>
      </c>
      <c r="M3788" s="258" t="s">
        <v>20</v>
      </c>
    </row>
    <row r="3789" spans="1:13" x14ac:dyDescent="0.25">
      <c r="A3789" s="260" t="s">
        <v>717</v>
      </c>
      <c r="B3789" s="260" t="s">
        <v>718</v>
      </c>
      <c r="C3789" s="260" t="s">
        <v>719</v>
      </c>
      <c r="D3789" s="260" t="s">
        <v>2025</v>
      </c>
      <c r="E3789" s="260">
        <v>0</v>
      </c>
      <c r="F3789" s="260" t="s">
        <v>2019</v>
      </c>
      <c r="G3789" s="260" t="s">
        <v>33</v>
      </c>
      <c r="H3789" s="260">
        <v>2</v>
      </c>
      <c r="I3789" s="260" t="s">
        <v>17</v>
      </c>
      <c r="J3789" s="260" t="s">
        <v>17</v>
      </c>
      <c r="K3789" s="260" t="s">
        <v>6515</v>
      </c>
      <c r="L3789" s="261">
        <v>45257</v>
      </c>
      <c r="M3789" s="260" t="s">
        <v>20</v>
      </c>
    </row>
    <row r="3790" spans="1:13" x14ac:dyDescent="0.25">
      <c r="A3790" s="258" t="s">
        <v>717</v>
      </c>
      <c r="B3790" s="258" t="s">
        <v>718</v>
      </c>
      <c r="C3790" s="258" t="s">
        <v>719</v>
      </c>
      <c r="D3790" s="258" t="s">
        <v>2027</v>
      </c>
      <c r="E3790" s="258">
        <v>2</v>
      </c>
      <c r="F3790" s="258" t="s">
        <v>2019</v>
      </c>
      <c r="G3790" s="258" t="s">
        <v>33</v>
      </c>
      <c r="H3790" s="258">
        <v>2</v>
      </c>
      <c r="I3790" s="258" t="s">
        <v>17</v>
      </c>
      <c r="J3790" s="258" t="s">
        <v>17</v>
      </c>
      <c r="K3790" s="258" t="s">
        <v>6516</v>
      </c>
      <c r="L3790" s="259">
        <v>45257</v>
      </c>
      <c r="M3790" s="258" t="s">
        <v>20</v>
      </c>
    </row>
    <row r="3791" spans="1:13" x14ac:dyDescent="0.25">
      <c r="A3791" s="260" t="s">
        <v>717</v>
      </c>
      <c r="B3791" s="260" t="s">
        <v>718</v>
      </c>
      <c r="C3791" s="260" t="s">
        <v>719</v>
      </c>
      <c r="D3791" s="260" t="s">
        <v>2029</v>
      </c>
      <c r="E3791" s="260">
        <v>1</v>
      </c>
      <c r="F3791" s="260" t="s">
        <v>2019</v>
      </c>
      <c r="G3791" s="260" t="s">
        <v>33</v>
      </c>
      <c r="H3791" s="260">
        <v>2</v>
      </c>
      <c r="I3791" s="260" t="s">
        <v>17</v>
      </c>
      <c r="J3791" s="260" t="s">
        <v>17</v>
      </c>
      <c r="K3791" s="260" t="s">
        <v>6517</v>
      </c>
      <c r="L3791" s="261">
        <v>45257</v>
      </c>
      <c r="M3791" s="260" t="s">
        <v>20</v>
      </c>
    </row>
    <row r="3792" spans="1:13" x14ac:dyDescent="0.25">
      <c r="A3792" s="258" t="s">
        <v>717</v>
      </c>
      <c r="B3792" s="258" t="s">
        <v>718</v>
      </c>
      <c r="C3792" s="258" t="s">
        <v>719</v>
      </c>
      <c r="D3792" s="258" t="s">
        <v>2031</v>
      </c>
      <c r="E3792" s="258">
        <v>1</v>
      </c>
      <c r="F3792" s="258" t="s">
        <v>2019</v>
      </c>
      <c r="G3792" s="258" t="s">
        <v>33</v>
      </c>
      <c r="H3792" s="258">
        <v>2</v>
      </c>
      <c r="I3792" s="258" t="s">
        <v>17</v>
      </c>
      <c r="J3792" s="258" t="s">
        <v>17</v>
      </c>
      <c r="K3792" s="258" t="s">
        <v>6518</v>
      </c>
      <c r="L3792" s="259">
        <v>45257</v>
      </c>
      <c r="M3792" s="258" t="s">
        <v>20</v>
      </c>
    </row>
    <row r="3793" spans="1:13" x14ac:dyDescent="0.25">
      <c r="A3793" s="260" t="s">
        <v>717</v>
      </c>
      <c r="B3793" s="260" t="s">
        <v>718</v>
      </c>
      <c r="C3793" s="260" t="s">
        <v>719</v>
      </c>
      <c r="D3793" s="260" t="s">
        <v>2033</v>
      </c>
      <c r="E3793" s="260">
        <v>1</v>
      </c>
      <c r="F3793" s="260" t="s">
        <v>2019</v>
      </c>
      <c r="G3793" s="260" t="s">
        <v>33</v>
      </c>
      <c r="H3793" s="260">
        <v>2</v>
      </c>
      <c r="I3793" s="260" t="s">
        <v>17</v>
      </c>
      <c r="J3793" s="260" t="s">
        <v>17</v>
      </c>
      <c r="K3793" s="260" t="s">
        <v>6519</v>
      </c>
      <c r="L3793" s="261">
        <v>45257</v>
      </c>
      <c r="M3793" s="260" t="s">
        <v>20</v>
      </c>
    </row>
    <row r="3794" spans="1:13" x14ac:dyDescent="0.25">
      <c r="A3794" s="258" t="s">
        <v>717</v>
      </c>
      <c r="B3794" s="258" t="s">
        <v>718</v>
      </c>
      <c r="C3794" s="258" t="s">
        <v>719</v>
      </c>
      <c r="D3794" s="258" t="s">
        <v>2035</v>
      </c>
      <c r="E3794" s="258">
        <v>0</v>
      </c>
      <c r="F3794" s="258" t="s">
        <v>2019</v>
      </c>
      <c r="G3794" s="258" t="s">
        <v>33</v>
      </c>
      <c r="H3794" s="258">
        <v>2</v>
      </c>
      <c r="I3794" s="258" t="s">
        <v>17</v>
      </c>
      <c r="J3794" s="258" t="s">
        <v>17</v>
      </c>
      <c r="K3794" s="258" t="s">
        <v>6520</v>
      </c>
      <c r="L3794" s="259">
        <v>45257</v>
      </c>
      <c r="M3794" s="258" t="s">
        <v>20</v>
      </c>
    </row>
    <row r="3795" spans="1:13" x14ac:dyDescent="0.25">
      <c r="A3795" s="260" t="s">
        <v>6521</v>
      </c>
      <c r="B3795" s="260" t="s">
        <v>6522</v>
      </c>
      <c r="C3795" s="260" t="s">
        <v>6523</v>
      </c>
      <c r="D3795" s="260" t="s">
        <v>2018</v>
      </c>
      <c r="E3795" s="260">
        <v>1</v>
      </c>
      <c r="F3795" s="260" t="s">
        <v>2019</v>
      </c>
      <c r="G3795" s="260" t="s">
        <v>33</v>
      </c>
      <c r="H3795" s="260">
        <v>2</v>
      </c>
      <c r="I3795" s="260" t="s">
        <v>17</v>
      </c>
      <c r="J3795" s="260" t="s">
        <v>17</v>
      </c>
      <c r="K3795" s="260" t="s">
        <v>6524</v>
      </c>
      <c r="L3795" s="261">
        <v>45257</v>
      </c>
      <c r="M3795" s="260" t="s">
        <v>20</v>
      </c>
    </row>
    <row r="3796" spans="1:13" x14ac:dyDescent="0.25">
      <c r="A3796" s="258" t="s">
        <v>6521</v>
      </c>
      <c r="B3796" s="258" t="s">
        <v>6522</v>
      </c>
      <c r="C3796" s="258" t="s">
        <v>6523</v>
      </c>
      <c r="D3796" s="258" t="s">
        <v>2021</v>
      </c>
      <c r="E3796" s="258">
        <v>2</v>
      </c>
      <c r="F3796" s="258" t="s">
        <v>2019</v>
      </c>
      <c r="G3796" s="258" t="s">
        <v>33</v>
      </c>
      <c r="H3796" s="258">
        <v>2</v>
      </c>
      <c r="I3796" s="258" t="s">
        <v>17</v>
      </c>
      <c r="J3796" s="258" t="s">
        <v>17</v>
      </c>
      <c r="K3796" s="258" t="s">
        <v>6525</v>
      </c>
      <c r="L3796" s="259">
        <v>45257</v>
      </c>
      <c r="M3796" s="258" t="s">
        <v>20</v>
      </c>
    </row>
    <row r="3797" spans="1:13" x14ac:dyDescent="0.25">
      <c r="A3797" s="260" t="s">
        <v>6521</v>
      </c>
      <c r="B3797" s="260" t="s">
        <v>6522</v>
      </c>
      <c r="C3797" s="260" t="s">
        <v>6523</v>
      </c>
      <c r="D3797" s="260" t="s">
        <v>2023</v>
      </c>
      <c r="E3797" s="260">
        <v>2</v>
      </c>
      <c r="F3797" s="260" t="s">
        <v>2019</v>
      </c>
      <c r="G3797" s="260" t="s">
        <v>33</v>
      </c>
      <c r="H3797" s="260">
        <v>2</v>
      </c>
      <c r="I3797" s="260" t="s">
        <v>17</v>
      </c>
      <c r="J3797" s="260" t="s">
        <v>17</v>
      </c>
      <c r="K3797" s="260" t="s">
        <v>6526</v>
      </c>
      <c r="L3797" s="261">
        <v>45257</v>
      </c>
      <c r="M3797" s="260" t="s">
        <v>20</v>
      </c>
    </row>
    <row r="3798" spans="1:13" x14ac:dyDescent="0.25">
      <c r="A3798" s="258" t="s">
        <v>6521</v>
      </c>
      <c r="B3798" s="258" t="s">
        <v>6522</v>
      </c>
      <c r="C3798" s="258" t="s">
        <v>6523</v>
      </c>
      <c r="D3798" s="258" t="s">
        <v>2025</v>
      </c>
      <c r="E3798" s="258">
        <v>1</v>
      </c>
      <c r="F3798" s="258" t="s">
        <v>2019</v>
      </c>
      <c r="G3798" s="258" t="s">
        <v>33</v>
      </c>
      <c r="H3798" s="258">
        <v>2</v>
      </c>
      <c r="I3798" s="258" t="s">
        <v>17</v>
      </c>
      <c r="J3798" s="258" t="s">
        <v>17</v>
      </c>
      <c r="K3798" s="258" t="s">
        <v>6527</v>
      </c>
      <c r="L3798" s="259">
        <v>45257</v>
      </c>
      <c r="M3798" s="258" t="s">
        <v>20</v>
      </c>
    </row>
    <row r="3799" spans="1:13" x14ac:dyDescent="0.25">
      <c r="A3799" s="260" t="s">
        <v>6521</v>
      </c>
      <c r="B3799" s="260" t="s">
        <v>6522</v>
      </c>
      <c r="C3799" s="260" t="s">
        <v>6523</v>
      </c>
      <c r="D3799" s="260" t="s">
        <v>2027</v>
      </c>
      <c r="E3799" s="260">
        <v>2</v>
      </c>
      <c r="F3799" s="260" t="s">
        <v>2019</v>
      </c>
      <c r="G3799" s="260" t="s">
        <v>33</v>
      </c>
      <c r="H3799" s="260">
        <v>2</v>
      </c>
      <c r="I3799" s="260" t="s">
        <v>17</v>
      </c>
      <c r="J3799" s="260" t="s">
        <v>17</v>
      </c>
      <c r="K3799" s="260" t="s">
        <v>6528</v>
      </c>
      <c r="L3799" s="261">
        <v>45257</v>
      </c>
      <c r="M3799" s="260" t="s">
        <v>20</v>
      </c>
    </row>
    <row r="3800" spans="1:13" x14ac:dyDescent="0.25">
      <c r="A3800" s="258" t="s">
        <v>6521</v>
      </c>
      <c r="B3800" s="258" t="s">
        <v>6522</v>
      </c>
      <c r="C3800" s="258" t="s">
        <v>6523</v>
      </c>
      <c r="D3800" s="258" t="s">
        <v>2029</v>
      </c>
      <c r="E3800" s="258">
        <v>1</v>
      </c>
      <c r="F3800" s="258" t="s">
        <v>2019</v>
      </c>
      <c r="G3800" s="258" t="s">
        <v>33</v>
      </c>
      <c r="H3800" s="258">
        <v>2</v>
      </c>
      <c r="I3800" s="258" t="s">
        <v>17</v>
      </c>
      <c r="J3800" s="258" t="s">
        <v>17</v>
      </c>
      <c r="K3800" s="258" t="s">
        <v>6529</v>
      </c>
      <c r="L3800" s="259">
        <v>45257</v>
      </c>
      <c r="M3800" s="258" t="s">
        <v>20</v>
      </c>
    </row>
    <row r="3801" spans="1:13" x14ac:dyDescent="0.25">
      <c r="A3801" s="260" t="s">
        <v>6521</v>
      </c>
      <c r="B3801" s="260" t="s">
        <v>6522</v>
      </c>
      <c r="C3801" s="260" t="s">
        <v>6523</v>
      </c>
      <c r="D3801" s="260" t="s">
        <v>2031</v>
      </c>
      <c r="E3801" s="260">
        <v>2</v>
      </c>
      <c r="F3801" s="260" t="s">
        <v>2019</v>
      </c>
      <c r="G3801" s="260" t="s">
        <v>33</v>
      </c>
      <c r="H3801" s="260">
        <v>2</v>
      </c>
      <c r="I3801" s="260" t="s">
        <v>17</v>
      </c>
      <c r="J3801" s="260" t="s">
        <v>17</v>
      </c>
      <c r="K3801" s="260" t="s">
        <v>6530</v>
      </c>
      <c r="L3801" s="261">
        <v>45257</v>
      </c>
      <c r="M3801" s="260" t="s">
        <v>20</v>
      </c>
    </row>
    <row r="3802" spans="1:13" x14ac:dyDescent="0.25">
      <c r="A3802" s="258" t="s">
        <v>6521</v>
      </c>
      <c r="B3802" s="258" t="s">
        <v>6522</v>
      </c>
      <c r="C3802" s="258" t="s">
        <v>6523</v>
      </c>
      <c r="D3802" s="258" t="s">
        <v>2033</v>
      </c>
      <c r="E3802" s="258">
        <v>2</v>
      </c>
      <c r="F3802" s="258" t="s">
        <v>2019</v>
      </c>
      <c r="G3802" s="258" t="s">
        <v>33</v>
      </c>
      <c r="H3802" s="258">
        <v>2</v>
      </c>
      <c r="I3802" s="258" t="s">
        <v>17</v>
      </c>
      <c r="J3802" s="258" t="s">
        <v>17</v>
      </c>
      <c r="K3802" s="258" t="s">
        <v>6531</v>
      </c>
      <c r="L3802" s="259">
        <v>45257</v>
      </c>
      <c r="M3802" s="258" t="s">
        <v>20</v>
      </c>
    </row>
    <row r="3803" spans="1:13" x14ac:dyDescent="0.25">
      <c r="A3803" s="260" t="s">
        <v>6521</v>
      </c>
      <c r="B3803" s="260" t="s">
        <v>6522</v>
      </c>
      <c r="C3803" s="260" t="s">
        <v>6523</v>
      </c>
      <c r="D3803" s="260" t="s">
        <v>2035</v>
      </c>
      <c r="E3803" s="260">
        <v>0</v>
      </c>
      <c r="F3803" s="260" t="s">
        <v>2019</v>
      </c>
      <c r="G3803" s="260" t="s">
        <v>33</v>
      </c>
      <c r="H3803" s="260">
        <v>2</v>
      </c>
      <c r="I3803" s="260" t="s">
        <v>17</v>
      </c>
      <c r="J3803" s="260" t="s">
        <v>17</v>
      </c>
      <c r="K3803" s="260" t="s">
        <v>6532</v>
      </c>
      <c r="L3803" s="261">
        <v>45257</v>
      </c>
      <c r="M3803" s="260" t="s">
        <v>20</v>
      </c>
    </row>
    <row r="3804" spans="1:13" x14ac:dyDescent="0.25">
      <c r="A3804" s="258" t="s">
        <v>55</v>
      </c>
      <c r="B3804" s="258" t="s">
        <v>56</v>
      </c>
      <c r="C3804" s="258" t="s">
        <v>57</v>
      </c>
      <c r="D3804" s="258" t="s">
        <v>2018</v>
      </c>
      <c r="E3804" s="258">
        <v>2</v>
      </c>
      <c r="F3804" s="258" t="s">
        <v>2019</v>
      </c>
      <c r="G3804" s="258" t="s">
        <v>33</v>
      </c>
      <c r="H3804" s="258">
        <v>2</v>
      </c>
      <c r="I3804" s="258" t="s">
        <v>17</v>
      </c>
      <c r="J3804" s="258" t="s">
        <v>17</v>
      </c>
      <c r="K3804" s="258" t="s">
        <v>6533</v>
      </c>
      <c r="L3804" s="259">
        <v>45257</v>
      </c>
      <c r="M3804" s="258" t="s">
        <v>20</v>
      </c>
    </row>
    <row r="3805" spans="1:13" x14ac:dyDescent="0.25">
      <c r="A3805" s="260" t="s">
        <v>55</v>
      </c>
      <c r="B3805" s="260" t="s">
        <v>56</v>
      </c>
      <c r="C3805" s="260" t="s">
        <v>57</v>
      </c>
      <c r="D3805" s="260" t="s">
        <v>2021</v>
      </c>
      <c r="E3805" s="260">
        <v>1</v>
      </c>
      <c r="F3805" s="260" t="s">
        <v>2019</v>
      </c>
      <c r="G3805" s="260" t="s">
        <v>33</v>
      </c>
      <c r="H3805" s="260">
        <v>2</v>
      </c>
      <c r="I3805" s="260" t="s">
        <v>17</v>
      </c>
      <c r="J3805" s="260" t="s">
        <v>17</v>
      </c>
      <c r="K3805" s="260" t="s">
        <v>6534</v>
      </c>
      <c r="L3805" s="261">
        <v>45257</v>
      </c>
      <c r="M3805" s="260" t="s">
        <v>20</v>
      </c>
    </row>
    <row r="3806" spans="1:13" x14ac:dyDescent="0.25">
      <c r="A3806" s="258" t="s">
        <v>55</v>
      </c>
      <c r="B3806" s="258" t="s">
        <v>56</v>
      </c>
      <c r="C3806" s="258" t="s">
        <v>57</v>
      </c>
      <c r="D3806" s="258" t="s">
        <v>2023</v>
      </c>
      <c r="E3806" s="258">
        <v>2</v>
      </c>
      <c r="F3806" s="258" t="s">
        <v>2019</v>
      </c>
      <c r="G3806" s="258" t="s">
        <v>33</v>
      </c>
      <c r="H3806" s="258">
        <v>2</v>
      </c>
      <c r="I3806" s="258" t="s">
        <v>17</v>
      </c>
      <c r="J3806" s="258" t="s">
        <v>17</v>
      </c>
      <c r="K3806" s="258" t="s">
        <v>6535</v>
      </c>
      <c r="L3806" s="259">
        <v>45257</v>
      </c>
      <c r="M3806" s="258" t="s">
        <v>20</v>
      </c>
    </row>
    <row r="3807" spans="1:13" x14ac:dyDescent="0.25">
      <c r="A3807" s="260" t="s">
        <v>55</v>
      </c>
      <c r="B3807" s="260" t="s">
        <v>56</v>
      </c>
      <c r="C3807" s="260" t="s">
        <v>57</v>
      </c>
      <c r="D3807" s="260" t="s">
        <v>2025</v>
      </c>
      <c r="E3807" s="260">
        <v>1</v>
      </c>
      <c r="F3807" s="260" t="s">
        <v>2019</v>
      </c>
      <c r="G3807" s="260" t="s">
        <v>33</v>
      </c>
      <c r="H3807" s="260">
        <v>2</v>
      </c>
      <c r="I3807" s="260" t="s">
        <v>17</v>
      </c>
      <c r="J3807" s="260" t="s">
        <v>17</v>
      </c>
      <c r="K3807" s="260" t="s">
        <v>6536</v>
      </c>
      <c r="L3807" s="261">
        <v>45257</v>
      </c>
      <c r="M3807" s="260" t="s">
        <v>20</v>
      </c>
    </row>
    <row r="3808" spans="1:13" x14ac:dyDescent="0.25">
      <c r="A3808" s="258" t="s">
        <v>55</v>
      </c>
      <c r="B3808" s="258" t="s">
        <v>56</v>
      </c>
      <c r="C3808" s="258" t="s">
        <v>57</v>
      </c>
      <c r="D3808" s="258" t="s">
        <v>2027</v>
      </c>
      <c r="E3808" s="258">
        <v>2</v>
      </c>
      <c r="F3808" s="258" t="s">
        <v>2019</v>
      </c>
      <c r="G3808" s="258" t="s">
        <v>33</v>
      </c>
      <c r="H3808" s="258">
        <v>2</v>
      </c>
      <c r="I3808" s="258" t="s">
        <v>17</v>
      </c>
      <c r="J3808" s="258" t="s">
        <v>17</v>
      </c>
      <c r="K3808" s="258" t="s">
        <v>6537</v>
      </c>
      <c r="L3808" s="259">
        <v>45257</v>
      </c>
      <c r="M3808" s="258" t="s">
        <v>20</v>
      </c>
    </row>
    <row r="3809" spans="1:13" x14ac:dyDescent="0.25">
      <c r="A3809" s="260" t="s">
        <v>55</v>
      </c>
      <c r="B3809" s="260" t="s">
        <v>56</v>
      </c>
      <c r="C3809" s="260" t="s">
        <v>57</v>
      </c>
      <c r="D3809" s="260" t="s">
        <v>2029</v>
      </c>
      <c r="E3809" s="260">
        <v>3</v>
      </c>
      <c r="F3809" s="260" t="s">
        <v>2019</v>
      </c>
      <c r="G3809" s="260" t="s">
        <v>33</v>
      </c>
      <c r="H3809" s="260">
        <v>2</v>
      </c>
      <c r="I3809" s="260" t="s">
        <v>17</v>
      </c>
      <c r="J3809" s="260" t="s">
        <v>17</v>
      </c>
      <c r="K3809" s="260" t="s">
        <v>6538</v>
      </c>
      <c r="L3809" s="261">
        <v>45257</v>
      </c>
      <c r="M3809" s="260" t="s">
        <v>20</v>
      </c>
    </row>
    <row r="3810" spans="1:13" x14ac:dyDescent="0.25">
      <c r="A3810" s="258" t="s">
        <v>55</v>
      </c>
      <c r="B3810" s="258" t="s">
        <v>56</v>
      </c>
      <c r="C3810" s="258" t="s">
        <v>57</v>
      </c>
      <c r="D3810" s="258" t="s">
        <v>2031</v>
      </c>
      <c r="E3810" s="258">
        <v>3</v>
      </c>
      <c r="F3810" s="258" t="s">
        <v>2019</v>
      </c>
      <c r="G3810" s="258" t="s">
        <v>33</v>
      </c>
      <c r="H3810" s="258">
        <v>2</v>
      </c>
      <c r="I3810" s="258" t="s">
        <v>17</v>
      </c>
      <c r="J3810" s="258" t="s">
        <v>17</v>
      </c>
      <c r="K3810" s="258" t="s">
        <v>6539</v>
      </c>
      <c r="L3810" s="259">
        <v>45257</v>
      </c>
      <c r="M3810" s="258" t="s">
        <v>20</v>
      </c>
    </row>
    <row r="3811" spans="1:13" x14ac:dyDescent="0.25">
      <c r="A3811" s="260" t="s">
        <v>55</v>
      </c>
      <c r="B3811" s="260" t="s">
        <v>56</v>
      </c>
      <c r="C3811" s="260" t="s">
        <v>57</v>
      </c>
      <c r="D3811" s="260" t="s">
        <v>2033</v>
      </c>
      <c r="E3811" s="260">
        <v>3</v>
      </c>
      <c r="F3811" s="260" t="s">
        <v>2019</v>
      </c>
      <c r="G3811" s="260" t="s">
        <v>33</v>
      </c>
      <c r="H3811" s="260">
        <v>2</v>
      </c>
      <c r="I3811" s="260" t="s">
        <v>17</v>
      </c>
      <c r="J3811" s="260" t="s">
        <v>17</v>
      </c>
      <c r="K3811" s="260" t="s">
        <v>6540</v>
      </c>
      <c r="L3811" s="261">
        <v>45257</v>
      </c>
      <c r="M3811" s="260" t="s">
        <v>20</v>
      </c>
    </row>
    <row r="3812" spans="1:13" x14ac:dyDescent="0.25">
      <c r="A3812" s="258" t="s">
        <v>55</v>
      </c>
      <c r="B3812" s="258" t="s">
        <v>56</v>
      </c>
      <c r="C3812" s="258" t="s">
        <v>57</v>
      </c>
      <c r="D3812" s="258" t="s">
        <v>2035</v>
      </c>
      <c r="E3812" s="258">
        <v>2</v>
      </c>
      <c r="F3812" s="258" t="s">
        <v>2019</v>
      </c>
      <c r="G3812" s="258" t="s">
        <v>33</v>
      </c>
      <c r="H3812" s="258">
        <v>2</v>
      </c>
      <c r="I3812" s="258" t="s">
        <v>17</v>
      </c>
      <c r="J3812" s="258" t="s">
        <v>17</v>
      </c>
      <c r="K3812" s="258" t="s">
        <v>6541</v>
      </c>
      <c r="L3812" s="259">
        <v>45257</v>
      </c>
      <c r="M3812" s="258" t="s">
        <v>20</v>
      </c>
    </row>
    <row r="3813" spans="1:13" x14ac:dyDescent="0.25">
      <c r="A3813" s="260" t="s">
        <v>492</v>
      </c>
      <c r="B3813" s="260" t="s">
        <v>493</v>
      </c>
      <c r="C3813" s="260" t="s">
        <v>57</v>
      </c>
      <c r="D3813" s="260" t="s">
        <v>2018</v>
      </c>
      <c r="E3813" s="260">
        <v>2</v>
      </c>
      <c r="F3813" s="260" t="s">
        <v>2019</v>
      </c>
      <c r="G3813" s="260" t="s">
        <v>33</v>
      </c>
      <c r="H3813" s="260">
        <v>2</v>
      </c>
      <c r="I3813" s="260" t="s">
        <v>17</v>
      </c>
      <c r="J3813" s="260" t="s">
        <v>17</v>
      </c>
      <c r="K3813" s="260" t="s">
        <v>6542</v>
      </c>
      <c r="L3813" s="261">
        <v>45257</v>
      </c>
      <c r="M3813" s="260" t="s">
        <v>20</v>
      </c>
    </row>
    <row r="3814" spans="1:13" x14ac:dyDescent="0.25">
      <c r="A3814" s="258" t="s">
        <v>492</v>
      </c>
      <c r="B3814" s="258" t="s">
        <v>493</v>
      </c>
      <c r="C3814" s="258" t="s">
        <v>57</v>
      </c>
      <c r="D3814" s="258" t="s">
        <v>2021</v>
      </c>
      <c r="E3814" s="258">
        <v>0</v>
      </c>
      <c r="F3814" s="258" t="s">
        <v>2019</v>
      </c>
      <c r="G3814" s="258" t="s">
        <v>33</v>
      </c>
      <c r="H3814" s="258">
        <v>2</v>
      </c>
      <c r="I3814" s="258" t="s">
        <v>17</v>
      </c>
      <c r="J3814" s="258" t="s">
        <v>17</v>
      </c>
      <c r="K3814" s="258" t="s">
        <v>6543</v>
      </c>
      <c r="L3814" s="259">
        <v>45257</v>
      </c>
      <c r="M3814" s="258" t="s">
        <v>20</v>
      </c>
    </row>
    <row r="3815" spans="1:13" x14ac:dyDescent="0.25">
      <c r="A3815" s="260" t="s">
        <v>492</v>
      </c>
      <c r="B3815" s="260" t="s">
        <v>493</v>
      </c>
      <c r="C3815" s="260" t="s">
        <v>57</v>
      </c>
      <c r="D3815" s="260" t="s">
        <v>2023</v>
      </c>
      <c r="E3815" s="260">
        <v>2</v>
      </c>
      <c r="F3815" s="260" t="s">
        <v>2019</v>
      </c>
      <c r="G3815" s="260" t="s">
        <v>33</v>
      </c>
      <c r="H3815" s="260">
        <v>2</v>
      </c>
      <c r="I3815" s="260" t="s">
        <v>17</v>
      </c>
      <c r="J3815" s="260" t="s">
        <v>17</v>
      </c>
      <c r="K3815" s="260" t="s">
        <v>6544</v>
      </c>
      <c r="L3815" s="261">
        <v>45257</v>
      </c>
      <c r="M3815" s="260" t="s">
        <v>20</v>
      </c>
    </row>
    <row r="3816" spans="1:13" x14ac:dyDescent="0.25">
      <c r="A3816" s="258" t="s">
        <v>492</v>
      </c>
      <c r="B3816" s="258" t="s">
        <v>493</v>
      </c>
      <c r="C3816" s="258" t="s">
        <v>57</v>
      </c>
      <c r="D3816" s="258" t="s">
        <v>2025</v>
      </c>
      <c r="E3816" s="258">
        <v>1</v>
      </c>
      <c r="F3816" s="258" t="s">
        <v>2019</v>
      </c>
      <c r="G3816" s="258" t="s">
        <v>33</v>
      </c>
      <c r="H3816" s="258">
        <v>2</v>
      </c>
      <c r="I3816" s="258" t="s">
        <v>17</v>
      </c>
      <c r="J3816" s="258" t="s">
        <v>17</v>
      </c>
      <c r="K3816" s="258" t="s">
        <v>6545</v>
      </c>
      <c r="L3816" s="259">
        <v>45257</v>
      </c>
      <c r="M3816" s="258" t="s">
        <v>20</v>
      </c>
    </row>
    <row r="3817" spans="1:13" x14ac:dyDescent="0.25">
      <c r="A3817" s="260" t="s">
        <v>492</v>
      </c>
      <c r="B3817" s="260" t="s">
        <v>493</v>
      </c>
      <c r="C3817" s="260" t="s">
        <v>57</v>
      </c>
      <c r="D3817" s="260" t="s">
        <v>2027</v>
      </c>
      <c r="E3817" s="260">
        <v>2</v>
      </c>
      <c r="F3817" s="260" t="s">
        <v>2019</v>
      </c>
      <c r="G3817" s="260" t="s">
        <v>33</v>
      </c>
      <c r="H3817" s="260">
        <v>2</v>
      </c>
      <c r="I3817" s="260" t="s">
        <v>17</v>
      </c>
      <c r="J3817" s="260" t="s">
        <v>17</v>
      </c>
      <c r="K3817" s="260" t="s">
        <v>6546</v>
      </c>
      <c r="L3817" s="261">
        <v>45257</v>
      </c>
      <c r="M3817" s="260" t="s">
        <v>20</v>
      </c>
    </row>
    <row r="3818" spans="1:13" x14ac:dyDescent="0.25">
      <c r="A3818" s="258" t="s">
        <v>492</v>
      </c>
      <c r="B3818" s="258" t="s">
        <v>493</v>
      </c>
      <c r="C3818" s="258" t="s">
        <v>57</v>
      </c>
      <c r="D3818" s="258" t="s">
        <v>2029</v>
      </c>
      <c r="E3818" s="258">
        <v>3</v>
      </c>
      <c r="F3818" s="258" t="s">
        <v>2019</v>
      </c>
      <c r="G3818" s="258" t="s">
        <v>33</v>
      </c>
      <c r="H3818" s="258">
        <v>2</v>
      </c>
      <c r="I3818" s="258" t="s">
        <v>17</v>
      </c>
      <c r="J3818" s="258" t="s">
        <v>17</v>
      </c>
      <c r="K3818" s="258" t="s">
        <v>6547</v>
      </c>
      <c r="L3818" s="259">
        <v>45257</v>
      </c>
      <c r="M3818" s="258" t="s">
        <v>20</v>
      </c>
    </row>
    <row r="3819" spans="1:13" x14ac:dyDescent="0.25">
      <c r="A3819" s="260" t="s">
        <v>492</v>
      </c>
      <c r="B3819" s="260" t="s">
        <v>493</v>
      </c>
      <c r="C3819" s="260" t="s">
        <v>57</v>
      </c>
      <c r="D3819" s="260" t="s">
        <v>2031</v>
      </c>
      <c r="E3819" s="260">
        <v>3</v>
      </c>
      <c r="F3819" s="260" t="s">
        <v>2019</v>
      </c>
      <c r="G3819" s="260" t="s">
        <v>33</v>
      </c>
      <c r="H3819" s="260">
        <v>2</v>
      </c>
      <c r="I3819" s="260" t="s">
        <v>17</v>
      </c>
      <c r="J3819" s="260" t="s">
        <v>17</v>
      </c>
      <c r="K3819" s="260" t="s">
        <v>6548</v>
      </c>
      <c r="L3819" s="261">
        <v>45257</v>
      </c>
      <c r="M3819" s="260" t="s">
        <v>20</v>
      </c>
    </row>
    <row r="3820" spans="1:13" x14ac:dyDescent="0.25">
      <c r="A3820" s="258" t="s">
        <v>492</v>
      </c>
      <c r="B3820" s="258" t="s">
        <v>493</v>
      </c>
      <c r="C3820" s="258" t="s">
        <v>57</v>
      </c>
      <c r="D3820" s="258" t="s">
        <v>2033</v>
      </c>
      <c r="E3820" s="258">
        <v>3</v>
      </c>
      <c r="F3820" s="258" t="s">
        <v>2019</v>
      </c>
      <c r="G3820" s="258" t="s">
        <v>33</v>
      </c>
      <c r="H3820" s="258">
        <v>2</v>
      </c>
      <c r="I3820" s="258" t="s">
        <v>17</v>
      </c>
      <c r="J3820" s="258" t="s">
        <v>17</v>
      </c>
      <c r="K3820" s="258" t="s">
        <v>6549</v>
      </c>
      <c r="L3820" s="259">
        <v>45257</v>
      </c>
      <c r="M3820" s="258" t="s">
        <v>20</v>
      </c>
    </row>
    <row r="3821" spans="1:13" x14ac:dyDescent="0.25">
      <c r="A3821" s="260" t="s">
        <v>492</v>
      </c>
      <c r="B3821" s="260" t="s">
        <v>493</v>
      </c>
      <c r="C3821" s="260" t="s">
        <v>57</v>
      </c>
      <c r="D3821" s="260" t="s">
        <v>2035</v>
      </c>
      <c r="E3821" s="260">
        <v>2</v>
      </c>
      <c r="F3821" s="260" t="s">
        <v>2019</v>
      </c>
      <c r="G3821" s="260" t="s">
        <v>33</v>
      </c>
      <c r="H3821" s="260">
        <v>2</v>
      </c>
      <c r="I3821" s="260" t="s">
        <v>17</v>
      </c>
      <c r="J3821" s="260" t="s">
        <v>17</v>
      </c>
      <c r="K3821" s="260" t="s">
        <v>6550</v>
      </c>
      <c r="L3821" s="261">
        <v>45257</v>
      </c>
      <c r="M3821" s="260" t="s">
        <v>20</v>
      </c>
    </row>
    <row r="3822" spans="1:13" x14ac:dyDescent="0.25">
      <c r="A3822" s="258" t="s">
        <v>342</v>
      </c>
      <c r="B3822" s="258" t="s">
        <v>343</v>
      </c>
      <c r="C3822" s="258" t="s">
        <v>344</v>
      </c>
      <c r="D3822" s="258" t="s">
        <v>1297</v>
      </c>
      <c r="E3822" s="258">
        <v>14358828</v>
      </c>
      <c r="F3822" s="258" t="s">
        <v>6551</v>
      </c>
      <c r="G3822" s="258" t="s">
        <v>1219</v>
      </c>
      <c r="H3822" s="258">
        <v>2</v>
      </c>
      <c r="I3822" s="258" t="s">
        <v>6552</v>
      </c>
      <c r="J3822" s="258" t="s">
        <v>6553</v>
      </c>
      <c r="K3822" s="258" t="s">
        <v>6554</v>
      </c>
      <c r="L3822" s="259">
        <v>45258</v>
      </c>
      <c r="M3822" s="258" t="s">
        <v>526</v>
      </c>
    </row>
    <row r="3823" spans="1:13" x14ac:dyDescent="0.25">
      <c r="A3823" s="260" t="s">
        <v>342</v>
      </c>
      <c r="B3823" s="260" t="s">
        <v>343</v>
      </c>
      <c r="C3823" s="260" t="s">
        <v>344</v>
      </c>
      <c r="D3823" s="260" t="s">
        <v>1006</v>
      </c>
      <c r="E3823" s="260">
        <v>2516901</v>
      </c>
      <c r="F3823" s="260" t="s">
        <v>6555</v>
      </c>
      <c r="G3823" s="260" t="s">
        <v>22</v>
      </c>
      <c r="H3823" s="260">
        <v>3</v>
      </c>
      <c r="I3823" s="260" t="s">
        <v>6556</v>
      </c>
      <c r="J3823" s="260" t="s">
        <v>6557</v>
      </c>
      <c r="K3823" s="260" t="s">
        <v>6558</v>
      </c>
      <c r="L3823" s="261">
        <v>45258</v>
      </c>
      <c r="M3823" s="260" t="s">
        <v>526</v>
      </c>
    </row>
    <row r="3824" spans="1:13" x14ac:dyDescent="0.25">
      <c r="A3824" s="258" t="s">
        <v>342</v>
      </c>
      <c r="B3824" s="258" t="s">
        <v>343</v>
      </c>
      <c r="C3824" s="258" t="s">
        <v>344</v>
      </c>
      <c r="D3824" s="258" t="s">
        <v>932</v>
      </c>
      <c r="E3824" s="258">
        <v>134749</v>
      </c>
      <c r="F3824" s="258" t="s">
        <v>6559</v>
      </c>
      <c r="G3824" s="258" t="s">
        <v>1219</v>
      </c>
      <c r="H3824" s="258">
        <v>2</v>
      </c>
      <c r="I3824" s="258" t="s">
        <v>6560</v>
      </c>
      <c r="J3824" s="258" t="s">
        <v>6561</v>
      </c>
      <c r="K3824" s="258" t="s">
        <v>6562</v>
      </c>
      <c r="L3824" s="259">
        <v>45258</v>
      </c>
      <c r="M3824" s="258" t="s">
        <v>526</v>
      </c>
    </row>
    <row r="3825" spans="1:13" x14ac:dyDescent="0.25">
      <c r="A3825" s="260" t="s">
        <v>342</v>
      </c>
      <c r="B3825" s="260" t="s">
        <v>343</v>
      </c>
      <c r="C3825" s="260" t="s">
        <v>344</v>
      </c>
      <c r="D3825" s="260" t="s">
        <v>769</v>
      </c>
      <c r="E3825" s="260">
        <v>134749</v>
      </c>
      <c r="F3825" s="260" t="s">
        <v>6559</v>
      </c>
      <c r="G3825" s="260" t="s">
        <v>1219</v>
      </c>
      <c r="H3825" s="260">
        <v>2</v>
      </c>
      <c r="I3825" s="260" t="s">
        <v>6560</v>
      </c>
      <c r="J3825" s="260" t="s">
        <v>6563</v>
      </c>
      <c r="K3825" s="260" t="s">
        <v>6564</v>
      </c>
      <c r="L3825" s="261">
        <v>45258</v>
      </c>
      <c r="M3825" s="260" t="s">
        <v>526</v>
      </c>
    </row>
    <row r="3826" spans="1:13" x14ac:dyDescent="0.25">
      <c r="A3826" s="258" t="s">
        <v>342</v>
      </c>
      <c r="B3826" s="258" t="s">
        <v>343</v>
      </c>
      <c r="C3826" s="258" t="s">
        <v>344</v>
      </c>
      <c r="D3826" s="258" t="s">
        <v>544</v>
      </c>
      <c r="E3826" s="258">
        <v>134749</v>
      </c>
      <c r="F3826" s="258" t="s">
        <v>6559</v>
      </c>
      <c r="G3826" s="258" t="s">
        <v>1219</v>
      </c>
      <c r="H3826" s="258">
        <v>2</v>
      </c>
      <c r="I3826" s="258" t="s">
        <v>6560</v>
      </c>
      <c r="J3826" s="258" t="s">
        <v>6565</v>
      </c>
      <c r="K3826" s="258" t="s">
        <v>6566</v>
      </c>
      <c r="L3826" s="259">
        <v>45258</v>
      </c>
      <c r="M3826" s="258" t="s">
        <v>526</v>
      </c>
    </row>
    <row r="3827" spans="1:13" x14ac:dyDescent="0.25">
      <c r="A3827" s="260" t="s">
        <v>342</v>
      </c>
      <c r="B3827" s="260" t="s">
        <v>343</v>
      </c>
      <c r="C3827" s="260" t="s">
        <v>344</v>
      </c>
      <c r="D3827" s="260" t="s">
        <v>1193</v>
      </c>
      <c r="E3827" s="260">
        <v>2382152</v>
      </c>
      <c r="F3827" s="260" t="s">
        <v>6567</v>
      </c>
      <c r="G3827" s="260" t="s">
        <v>1219</v>
      </c>
      <c r="H3827" s="260">
        <v>2</v>
      </c>
      <c r="I3827" s="260" t="s">
        <v>6568</v>
      </c>
      <c r="J3827" s="260" t="s">
        <v>6569</v>
      </c>
      <c r="K3827" s="260" t="s">
        <v>6570</v>
      </c>
      <c r="L3827" s="261">
        <v>45258</v>
      </c>
      <c r="M3827" s="260" t="s">
        <v>526</v>
      </c>
    </row>
    <row r="3828" spans="1:13" x14ac:dyDescent="0.25">
      <c r="A3828" s="258" t="s">
        <v>342</v>
      </c>
      <c r="B3828" s="258" t="s">
        <v>343</v>
      </c>
      <c r="C3828" s="258" t="s">
        <v>344</v>
      </c>
      <c r="D3828" s="258" t="s">
        <v>569</v>
      </c>
      <c r="E3828" s="258">
        <v>0</v>
      </c>
      <c r="F3828" s="258" t="s">
        <v>6559</v>
      </c>
      <c r="G3828" s="258" t="s">
        <v>1219</v>
      </c>
      <c r="H3828" s="258">
        <v>2</v>
      </c>
      <c r="I3828" s="258" t="s">
        <v>6560</v>
      </c>
      <c r="J3828" s="258" t="s">
        <v>6571</v>
      </c>
      <c r="K3828" s="258" t="s">
        <v>6572</v>
      </c>
      <c r="L3828" s="259">
        <v>45258</v>
      </c>
      <c r="M3828" s="258" t="s">
        <v>526</v>
      </c>
    </row>
    <row r="3829" spans="1:13" x14ac:dyDescent="0.25">
      <c r="A3829" s="260" t="s">
        <v>342</v>
      </c>
      <c r="B3829" s="260" t="s">
        <v>343</v>
      </c>
      <c r="C3829" s="260" t="s">
        <v>344</v>
      </c>
      <c r="D3829" s="260" t="s">
        <v>562</v>
      </c>
      <c r="E3829" s="260">
        <v>134749</v>
      </c>
      <c r="F3829" s="260" t="s">
        <v>6559</v>
      </c>
      <c r="G3829" s="260" t="s">
        <v>1219</v>
      </c>
      <c r="H3829" s="260">
        <v>2</v>
      </c>
      <c r="I3829" s="260" t="s">
        <v>6560</v>
      </c>
      <c r="J3829" s="260" t="s">
        <v>6573</v>
      </c>
      <c r="K3829" s="260" t="s">
        <v>6574</v>
      </c>
      <c r="L3829" s="261">
        <v>45258</v>
      </c>
      <c r="M3829" s="260" t="s">
        <v>526</v>
      </c>
    </row>
    <row r="3830" spans="1:13" x14ac:dyDescent="0.25">
      <c r="A3830" s="258" t="s">
        <v>342</v>
      </c>
      <c r="B3830" s="258" t="s">
        <v>343</v>
      </c>
      <c r="C3830" s="258" t="s">
        <v>344</v>
      </c>
      <c r="D3830" s="258" t="s">
        <v>567</v>
      </c>
      <c r="E3830" s="258" t="s">
        <v>17</v>
      </c>
      <c r="F3830" s="258" t="s">
        <v>17</v>
      </c>
      <c r="G3830" s="258" t="s">
        <v>22</v>
      </c>
      <c r="H3830" s="258">
        <v>3</v>
      </c>
      <c r="I3830" s="258" t="s">
        <v>17</v>
      </c>
      <c r="J3830" s="258" t="s">
        <v>6575</v>
      </c>
      <c r="K3830" s="258" t="s">
        <v>6576</v>
      </c>
      <c r="L3830" s="259">
        <v>45258</v>
      </c>
      <c r="M3830" s="258" t="s">
        <v>526</v>
      </c>
    </row>
    <row r="3831" spans="1:13" x14ac:dyDescent="0.25">
      <c r="A3831" s="260" t="s">
        <v>342</v>
      </c>
      <c r="B3831" s="260" t="s">
        <v>343</v>
      </c>
      <c r="C3831" s="260" t="s">
        <v>344</v>
      </c>
      <c r="D3831" s="260" t="s">
        <v>558</v>
      </c>
      <c r="E3831" s="260" t="s">
        <v>17</v>
      </c>
      <c r="F3831" s="260" t="s">
        <v>17</v>
      </c>
      <c r="G3831" s="260" t="s">
        <v>22</v>
      </c>
      <c r="H3831" s="260">
        <v>3</v>
      </c>
      <c r="I3831" s="260" t="s">
        <v>17</v>
      </c>
      <c r="J3831" s="260" t="s">
        <v>6575</v>
      </c>
      <c r="K3831" s="260" t="s">
        <v>6577</v>
      </c>
      <c r="L3831" s="261">
        <v>45258</v>
      </c>
      <c r="M3831" s="260" t="s">
        <v>526</v>
      </c>
    </row>
    <row r="3832" spans="1:13" x14ac:dyDescent="0.25">
      <c r="A3832" s="258" t="s">
        <v>342</v>
      </c>
      <c r="B3832" s="258" t="s">
        <v>343</v>
      </c>
      <c r="C3832" s="258" t="s">
        <v>344</v>
      </c>
      <c r="D3832" s="258" t="s">
        <v>47</v>
      </c>
      <c r="E3832" s="258">
        <v>2</v>
      </c>
      <c r="F3832" s="258" t="s">
        <v>6578</v>
      </c>
      <c r="G3832" s="258" t="s">
        <v>1219</v>
      </c>
      <c r="H3832" s="258">
        <v>2</v>
      </c>
      <c r="I3832" s="258" t="s">
        <v>6568</v>
      </c>
      <c r="J3832" s="258" t="s">
        <v>6579</v>
      </c>
      <c r="K3832" s="258" t="s">
        <v>6580</v>
      </c>
      <c r="L3832" s="259">
        <v>45258</v>
      </c>
      <c r="M3832" s="258" t="s">
        <v>526</v>
      </c>
    </row>
    <row r="3833" spans="1:13" x14ac:dyDescent="0.25">
      <c r="A3833" s="260" t="s">
        <v>753</v>
      </c>
      <c r="B3833" s="260" t="s">
        <v>754</v>
      </c>
      <c r="C3833" s="260" t="s">
        <v>632</v>
      </c>
      <c r="D3833" s="260" t="s">
        <v>1297</v>
      </c>
      <c r="E3833" s="260">
        <v>225894664</v>
      </c>
      <c r="F3833" s="260" t="s">
        <v>6581</v>
      </c>
      <c r="G3833" s="260" t="s">
        <v>1219</v>
      </c>
      <c r="H3833" s="260">
        <v>2</v>
      </c>
      <c r="I3833" s="260" t="s">
        <v>6582</v>
      </c>
      <c r="J3833" s="260" t="s">
        <v>6583</v>
      </c>
      <c r="K3833" s="260" t="s">
        <v>6584</v>
      </c>
      <c r="L3833" s="261">
        <v>45258</v>
      </c>
      <c r="M3833" s="260" t="s">
        <v>526</v>
      </c>
    </row>
    <row r="3834" spans="1:13" x14ac:dyDescent="0.25">
      <c r="A3834" s="258" t="s">
        <v>753</v>
      </c>
      <c r="B3834" s="258" t="s">
        <v>754</v>
      </c>
      <c r="C3834" s="258" t="s">
        <v>632</v>
      </c>
      <c r="D3834" s="258" t="s">
        <v>932</v>
      </c>
      <c r="E3834" s="258">
        <v>106569</v>
      </c>
      <c r="F3834" s="258" t="s">
        <v>6585</v>
      </c>
      <c r="G3834" s="258" t="s">
        <v>1219</v>
      </c>
      <c r="H3834" s="258">
        <v>2</v>
      </c>
      <c r="I3834" s="258" t="s">
        <v>6586</v>
      </c>
      <c r="J3834" s="258" t="s">
        <v>6587</v>
      </c>
      <c r="K3834" s="258" t="s">
        <v>6588</v>
      </c>
      <c r="L3834" s="259">
        <v>45258</v>
      </c>
      <c r="M3834" s="258" t="s">
        <v>20</v>
      </c>
    </row>
    <row r="3835" spans="1:13" x14ac:dyDescent="0.25">
      <c r="A3835" s="260" t="s">
        <v>753</v>
      </c>
      <c r="B3835" s="260" t="s">
        <v>754</v>
      </c>
      <c r="C3835" s="260" t="s">
        <v>632</v>
      </c>
      <c r="D3835" s="260" t="s">
        <v>769</v>
      </c>
      <c r="E3835" s="260">
        <v>106569</v>
      </c>
      <c r="F3835" s="260" t="s">
        <v>6585</v>
      </c>
      <c r="G3835" s="260" t="s">
        <v>1219</v>
      </c>
      <c r="H3835" s="260">
        <v>2</v>
      </c>
      <c r="I3835" s="260" t="s">
        <v>6586</v>
      </c>
      <c r="J3835" s="260" t="s">
        <v>6589</v>
      </c>
      <c r="K3835" s="260" t="s">
        <v>6590</v>
      </c>
      <c r="L3835" s="261">
        <v>45258</v>
      </c>
      <c r="M3835" s="260" t="s">
        <v>20</v>
      </c>
    </row>
    <row r="3836" spans="1:13" x14ac:dyDescent="0.25">
      <c r="A3836" s="258" t="s">
        <v>753</v>
      </c>
      <c r="B3836" s="258" t="s">
        <v>754</v>
      </c>
      <c r="C3836" s="258" t="s">
        <v>632</v>
      </c>
      <c r="D3836" s="258" t="s">
        <v>937</v>
      </c>
      <c r="E3836" s="258">
        <v>3921</v>
      </c>
      <c r="F3836" s="258" t="s">
        <v>6591</v>
      </c>
      <c r="G3836" s="258" t="s">
        <v>1219</v>
      </c>
      <c r="H3836" s="258">
        <v>2</v>
      </c>
      <c r="I3836" s="258" t="s">
        <v>1079</v>
      </c>
      <c r="J3836" s="258" t="s">
        <v>6592</v>
      </c>
      <c r="K3836" s="258" t="s">
        <v>6593</v>
      </c>
      <c r="L3836" s="259">
        <v>45258</v>
      </c>
      <c r="M3836" s="258" t="s">
        <v>526</v>
      </c>
    </row>
    <row r="3837" spans="1:13" x14ac:dyDescent="0.25">
      <c r="A3837" s="260" t="s">
        <v>753</v>
      </c>
      <c r="B3837" s="260" t="s">
        <v>754</v>
      </c>
      <c r="C3837" s="260" t="s">
        <v>632</v>
      </c>
      <c r="D3837" s="260" t="s">
        <v>544</v>
      </c>
      <c r="E3837" s="260">
        <v>106569</v>
      </c>
      <c r="F3837" s="260" t="s">
        <v>6585</v>
      </c>
      <c r="G3837" s="260" t="s">
        <v>1219</v>
      </c>
      <c r="H3837" s="260">
        <v>2</v>
      </c>
      <c r="I3837" s="260" t="s">
        <v>6586</v>
      </c>
      <c r="J3837" s="260" t="s">
        <v>6594</v>
      </c>
      <c r="K3837" s="260" t="s">
        <v>6595</v>
      </c>
      <c r="L3837" s="261">
        <v>45258</v>
      </c>
      <c r="M3837" s="260" t="s">
        <v>20</v>
      </c>
    </row>
    <row r="3838" spans="1:13" x14ac:dyDescent="0.25">
      <c r="A3838" s="258" t="s">
        <v>753</v>
      </c>
      <c r="B3838" s="258" t="s">
        <v>754</v>
      </c>
      <c r="C3838" s="258" t="s">
        <v>632</v>
      </c>
      <c r="D3838" s="258" t="s">
        <v>1193</v>
      </c>
      <c r="E3838" s="258">
        <v>12568349</v>
      </c>
      <c r="F3838" s="258" t="s">
        <v>6596</v>
      </c>
      <c r="G3838" s="258" t="s">
        <v>1219</v>
      </c>
      <c r="H3838" s="258">
        <v>2</v>
      </c>
      <c r="I3838" s="258" t="s">
        <v>6597</v>
      </c>
      <c r="J3838" s="258" t="s">
        <v>6598</v>
      </c>
      <c r="K3838" s="258" t="s">
        <v>6599</v>
      </c>
      <c r="L3838" s="259">
        <v>45258</v>
      </c>
      <c r="M3838" s="258" t="s">
        <v>526</v>
      </c>
    </row>
    <row r="3839" spans="1:13" x14ac:dyDescent="0.25">
      <c r="A3839" s="260" t="s">
        <v>753</v>
      </c>
      <c r="B3839" s="260" t="s">
        <v>754</v>
      </c>
      <c r="C3839" s="260" t="s">
        <v>632</v>
      </c>
      <c r="D3839" s="260" t="s">
        <v>569</v>
      </c>
      <c r="E3839" s="260">
        <v>0</v>
      </c>
      <c r="F3839" s="260" t="s">
        <v>6585</v>
      </c>
      <c r="G3839" s="260" t="s">
        <v>1219</v>
      </c>
      <c r="H3839" s="260">
        <v>2</v>
      </c>
      <c r="I3839" s="260" t="s">
        <v>6586</v>
      </c>
      <c r="J3839" s="260" t="s">
        <v>6600</v>
      </c>
      <c r="K3839" s="260" t="s">
        <v>6601</v>
      </c>
      <c r="L3839" s="261">
        <v>45258</v>
      </c>
      <c r="M3839" s="260" t="s">
        <v>526</v>
      </c>
    </row>
    <row r="3840" spans="1:13" x14ac:dyDescent="0.25">
      <c r="A3840" s="258" t="s">
        <v>753</v>
      </c>
      <c r="B3840" s="258" t="s">
        <v>754</v>
      </c>
      <c r="C3840" s="258" t="s">
        <v>632</v>
      </c>
      <c r="D3840" s="258" t="s">
        <v>562</v>
      </c>
      <c r="E3840" s="258">
        <v>106569</v>
      </c>
      <c r="F3840" s="258" t="s">
        <v>6585</v>
      </c>
      <c r="G3840" s="258" t="s">
        <v>1219</v>
      </c>
      <c r="H3840" s="258">
        <v>2</v>
      </c>
      <c r="I3840" s="258" t="s">
        <v>6586</v>
      </c>
      <c r="J3840" s="258" t="s">
        <v>6602</v>
      </c>
      <c r="K3840" s="258" t="s">
        <v>6603</v>
      </c>
      <c r="L3840" s="259">
        <v>45258</v>
      </c>
      <c r="M3840" s="258" t="s">
        <v>20</v>
      </c>
    </row>
    <row r="3841" spans="1:13" x14ac:dyDescent="0.25">
      <c r="A3841" s="260" t="s">
        <v>753</v>
      </c>
      <c r="B3841" s="260" t="s">
        <v>754</v>
      </c>
      <c r="C3841" s="260" t="s">
        <v>632</v>
      </c>
      <c r="D3841" s="260" t="s">
        <v>567</v>
      </c>
      <c r="E3841" s="260" t="s">
        <v>17</v>
      </c>
      <c r="F3841" s="260" t="s">
        <v>683</v>
      </c>
      <c r="G3841" s="260" t="s">
        <v>17</v>
      </c>
      <c r="H3841" s="260" t="s">
        <v>17</v>
      </c>
      <c r="I3841" s="260" t="s">
        <v>683</v>
      </c>
      <c r="J3841" s="260" t="s">
        <v>6604</v>
      </c>
      <c r="K3841" s="260" t="s">
        <v>6605</v>
      </c>
      <c r="L3841" s="261">
        <v>45258</v>
      </c>
      <c r="M3841" s="260" t="s">
        <v>20</v>
      </c>
    </row>
    <row r="3842" spans="1:13" x14ac:dyDescent="0.25">
      <c r="A3842" s="258" t="s">
        <v>753</v>
      </c>
      <c r="B3842" s="258" t="s">
        <v>754</v>
      </c>
      <c r="C3842" s="258" t="s">
        <v>632</v>
      </c>
      <c r="D3842" s="258" t="s">
        <v>558</v>
      </c>
      <c r="E3842" s="258" t="s">
        <v>17</v>
      </c>
      <c r="F3842" s="258" t="s">
        <v>683</v>
      </c>
      <c r="G3842" s="258" t="s">
        <v>17</v>
      </c>
      <c r="H3842" s="258" t="s">
        <v>17</v>
      </c>
      <c r="I3842" s="258" t="s">
        <v>683</v>
      </c>
      <c r="J3842" s="258" t="s">
        <v>6606</v>
      </c>
      <c r="K3842" s="258" t="s">
        <v>6607</v>
      </c>
      <c r="L3842" s="259">
        <v>45258</v>
      </c>
      <c r="M3842" s="258" t="s">
        <v>20</v>
      </c>
    </row>
    <row r="3843" spans="1:13" x14ac:dyDescent="0.25">
      <c r="A3843" s="260" t="s">
        <v>753</v>
      </c>
      <c r="B3843" s="260" t="s">
        <v>754</v>
      </c>
      <c r="C3843" s="260" t="s">
        <v>632</v>
      </c>
      <c r="D3843" s="260" t="s">
        <v>47</v>
      </c>
      <c r="E3843" s="260">
        <v>2</v>
      </c>
      <c r="F3843" s="260" t="s">
        <v>6596</v>
      </c>
      <c r="G3843" s="260" t="s">
        <v>1219</v>
      </c>
      <c r="H3843" s="260">
        <v>2</v>
      </c>
      <c r="I3843" s="260" t="s">
        <v>6597</v>
      </c>
      <c r="J3843" s="260" t="s">
        <v>6579</v>
      </c>
      <c r="K3843" s="260" t="s">
        <v>6608</v>
      </c>
      <c r="L3843" s="261">
        <v>45258</v>
      </c>
      <c r="M3843" s="260" t="s">
        <v>20</v>
      </c>
    </row>
    <row r="3844" spans="1:13" x14ac:dyDescent="0.25">
      <c r="A3844" s="258" t="s">
        <v>735</v>
      </c>
      <c r="B3844" s="258" t="s">
        <v>736</v>
      </c>
      <c r="C3844" s="258" t="s">
        <v>632</v>
      </c>
      <c r="D3844" s="258" t="s">
        <v>1297</v>
      </c>
      <c r="E3844" s="258">
        <v>225894664</v>
      </c>
      <c r="F3844" s="258" t="s">
        <v>6581</v>
      </c>
      <c r="G3844" s="258" t="s">
        <v>1219</v>
      </c>
      <c r="H3844" s="258">
        <v>2</v>
      </c>
      <c r="I3844" s="258" t="s">
        <v>6582</v>
      </c>
      <c r="J3844" s="258" t="s">
        <v>6583</v>
      </c>
      <c r="K3844" s="258" t="s">
        <v>6609</v>
      </c>
      <c r="L3844" s="259">
        <v>45258</v>
      </c>
      <c r="M3844" s="258" t="s">
        <v>526</v>
      </c>
    </row>
    <row r="3845" spans="1:13" x14ac:dyDescent="0.25">
      <c r="A3845" s="260" t="s">
        <v>735</v>
      </c>
      <c r="B3845" s="260" t="s">
        <v>736</v>
      </c>
      <c r="C3845" s="260" t="s">
        <v>632</v>
      </c>
      <c r="D3845" s="260" t="s">
        <v>769</v>
      </c>
      <c r="E3845" s="260">
        <v>686697</v>
      </c>
      <c r="F3845" s="260" t="s">
        <v>6610</v>
      </c>
      <c r="G3845" s="260" t="s">
        <v>1219</v>
      </c>
      <c r="H3845" s="260">
        <v>2</v>
      </c>
      <c r="I3845" s="260" t="s">
        <v>6611</v>
      </c>
      <c r="J3845" s="260" t="s">
        <v>6612</v>
      </c>
      <c r="K3845" s="260" t="s">
        <v>6613</v>
      </c>
      <c r="L3845" s="261">
        <v>45258</v>
      </c>
      <c r="M3845" s="260" t="s">
        <v>526</v>
      </c>
    </row>
    <row r="3846" spans="1:13" x14ac:dyDescent="0.25">
      <c r="A3846" s="258" t="s">
        <v>735</v>
      </c>
      <c r="B3846" s="258" t="s">
        <v>736</v>
      </c>
      <c r="C3846" s="258" t="s">
        <v>632</v>
      </c>
      <c r="D3846" s="258" t="s">
        <v>854</v>
      </c>
      <c r="E3846" s="258">
        <v>1180</v>
      </c>
      <c r="F3846" s="258" t="s">
        <v>6591</v>
      </c>
      <c r="G3846" s="258" t="s">
        <v>1219</v>
      </c>
      <c r="H3846" s="258">
        <v>2</v>
      </c>
      <c r="I3846" s="258" t="s">
        <v>1079</v>
      </c>
      <c r="J3846" s="258" t="s">
        <v>6614</v>
      </c>
      <c r="K3846" s="258" t="s">
        <v>6615</v>
      </c>
      <c r="L3846" s="259">
        <v>45258</v>
      </c>
      <c r="M3846" s="258" t="s">
        <v>526</v>
      </c>
    </row>
    <row r="3847" spans="1:13" x14ac:dyDescent="0.25">
      <c r="A3847" s="260" t="s">
        <v>735</v>
      </c>
      <c r="B3847" s="260" t="s">
        <v>736</v>
      </c>
      <c r="C3847" s="260" t="s">
        <v>632</v>
      </c>
      <c r="D3847" s="260" t="s">
        <v>937</v>
      </c>
      <c r="E3847" s="260">
        <v>3921</v>
      </c>
      <c r="F3847" s="260" t="s">
        <v>6591</v>
      </c>
      <c r="G3847" s="260" t="s">
        <v>1219</v>
      </c>
      <c r="H3847" s="260">
        <v>2</v>
      </c>
      <c r="I3847" s="260" t="s">
        <v>1079</v>
      </c>
      <c r="J3847" s="260" t="s">
        <v>6592</v>
      </c>
      <c r="K3847" s="260" t="s">
        <v>6616</v>
      </c>
      <c r="L3847" s="261">
        <v>45258</v>
      </c>
      <c r="M3847" s="260" t="s">
        <v>526</v>
      </c>
    </row>
    <row r="3848" spans="1:13" x14ac:dyDescent="0.25">
      <c r="A3848" s="258" t="s">
        <v>630</v>
      </c>
      <c r="B3848" s="258" t="s">
        <v>631</v>
      </c>
      <c r="C3848" s="258" t="s">
        <v>632</v>
      </c>
      <c r="D3848" s="258" t="s">
        <v>1297</v>
      </c>
      <c r="E3848" s="258">
        <v>225894664</v>
      </c>
      <c r="F3848" s="258" t="s">
        <v>6581</v>
      </c>
      <c r="G3848" s="258" t="s">
        <v>1219</v>
      </c>
      <c r="H3848" s="258">
        <v>2</v>
      </c>
      <c r="I3848" s="258" t="s">
        <v>6582</v>
      </c>
      <c r="J3848" s="258" t="s">
        <v>6583</v>
      </c>
      <c r="K3848" s="258" t="s">
        <v>6617</v>
      </c>
      <c r="L3848" s="259">
        <v>45258</v>
      </c>
      <c r="M3848" s="258" t="s">
        <v>526</v>
      </c>
    </row>
    <row r="3849" spans="1:13" x14ac:dyDescent="0.25">
      <c r="A3849" s="260" t="s">
        <v>630</v>
      </c>
      <c r="B3849" s="260" t="s">
        <v>631</v>
      </c>
      <c r="C3849" s="260" t="s">
        <v>632</v>
      </c>
      <c r="D3849" s="260" t="s">
        <v>769</v>
      </c>
      <c r="E3849" s="260">
        <v>4637398</v>
      </c>
      <c r="F3849" s="260" t="s">
        <v>6610</v>
      </c>
      <c r="G3849" s="260" t="s">
        <v>1219</v>
      </c>
      <c r="H3849" s="260">
        <v>2</v>
      </c>
      <c r="I3849" s="260" t="s">
        <v>6611</v>
      </c>
      <c r="J3849" s="260" t="s">
        <v>6618</v>
      </c>
      <c r="K3849" s="260" t="s">
        <v>6619</v>
      </c>
      <c r="L3849" s="261">
        <v>45258</v>
      </c>
      <c r="M3849" s="260" t="s">
        <v>526</v>
      </c>
    </row>
    <row r="3850" spans="1:13" x14ac:dyDescent="0.25">
      <c r="A3850" s="258" t="s">
        <v>630</v>
      </c>
      <c r="B3850" s="258" t="s">
        <v>631</v>
      </c>
      <c r="C3850" s="258" t="s">
        <v>632</v>
      </c>
      <c r="D3850" s="258" t="s">
        <v>854</v>
      </c>
      <c r="E3850" s="258">
        <v>1374</v>
      </c>
      <c r="F3850" s="258" t="s">
        <v>6591</v>
      </c>
      <c r="G3850" s="258" t="s">
        <v>22</v>
      </c>
      <c r="H3850" s="258">
        <v>3</v>
      </c>
      <c r="I3850" s="258" t="s">
        <v>1079</v>
      </c>
      <c r="J3850" s="258" t="s">
        <v>6620</v>
      </c>
      <c r="K3850" s="258" t="s">
        <v>6621</v>
      </c>
      <c r="L3850" s="259">
        <v>45258</v>
      </c>
      <c r="M3850" s="258" t="s">
        <v>526</v>
      </c>
    </row>
    <row r="3851" spans="1:13" x14ac:dyDescent="0.25">
      <c r="A3851" s="260" t="s">
        <v>630</v>
      </c>
      <c r="B3851" s="260" t="s">
        <v>631</v>
      </c>
      <c r="C3851" s="260" t="s">
        <v>632</v>
      </c>
      <c r="D3851" s="260" t="s">
        <v>937</v>
      </c>
      <c r="E3851" s="260">
        <v>3921</v>
      </c>
      <c r="F3851" s="260" t="s">
        <v>6591</v>
      </c>
      <c r="G3851" s="260" t="s">
        <v>22</v>
      </c>
      <c r="H3851" s="260">
        <v>3</v>
      </c>
      <c r="I3851" s="260" t="s">
        <v>1079</v>
      </c>
      <c r="J3851" s="260" t="s">
        <v>6592</v>
      </c>
      <c r="K3851" s="260" t="s">
        <v>6622</v>
      </c>
      <c r="L3851" s="261">
        <v>45258</v>
      </c>
      <c r="M3851" s="260" t="s">
        <v>526</v>
      </c>
    </row>
    <row r="3852" spans="1:13" x14ac:dyDescent="0.25">
      <c r="A3852" s="258" t="s">
        <v>646</v>
      </c>
      <c r="B3852" s="258" t="s">
        <v>647</v>
      </c>
      <c r="C3852" s="258" t="s">
        <v>632</v>
      </c>
      <c r="D3852" s="258" t="s">
        <v>1297</v>
      </c>
      <c r="E3852" s="258">
        <v>225894664</v>
      </c>
      <c r="F3852" s="258" t="s">
        <v>6581</v>
      </c>
      <c r="G3852" s="258" t="s">
        <v>1219</v>
      </c>
      <c r="H3852" s="258">
        <v>2</v>
      </c>
      <c r="I3852" s="258" t="s">
        <v>6582</v>
      </c>
      <c r="J3852" s="258" t="s">
        <v>6583</v>
      </c>
      <c r="K3852" s="258" t="s">
        <v>6623</v>
      </c>
      <c r="L3852" s="259">
        <v>45258</v>
      </c>
      <c r="M3852" s="258" t="s">
        <v>526</v>
      </c>
    </row>
    <row r="3853" spans="1:13" x14ac:dyDescent="0.25">
      <c r="A3853" s="260" t="s">
        <v>646</v>
      </c>
      <c r="B3853" s="260" t="s">
        <v>647</v>
      </c>
      <c r="C3853" s="260" t="s">
        <v>632</v>
      </c>
      <c r="D3853" s="260" t="s">
        <v>854</v>
      </c>
      <c r="E3853" s="260">
        <v>642</v>
      </c>
      <c r="F3853" s="260" t="s">
        <v>6591</v>
      </c>
      <c r="G3853" s="260" t="s">
        <v>22</v>
      </c>
      <c r="H3853" s="260">
        <v>3</v>
      </c>
      <c r="I3853" s="260" t="s">
        <v>1079</v>
      </c>
      <c r="J3853" s="260" t="s">
        <v>6624</v>
      </c>
      <c r="K3853" s="260" t="s">
        <v>6625</v>
      </c>
      <c r="L3853" s="261">
        <v>45258</v>
      </c>
      <c r="M3853" s="260" t="s">
        <v>526</v>
      </c>
    </row>
    <row r="3854" spans="1:13" x14ac:dyDescent="0.25">
      <c r="A3854" s="258" t="s">
        <v>646</v>
      </c>
      <c r="B3854" s="258" t="s">
        <v>647</v>
      </c>
      <c r="C3854" s="258" t="s">
        <v>632</v>
      </c>
      <c r="D3854" s="258" t="s">
        <v>937</v>
      </c>
      <c r="E3854" s="258">
        <v>3921</v>
      </c>
      <c r="F3854" s="258" t="s">
        <v>6591</v>
      </c>
      <c r="G3854" s="258" t="s">
        <v>22</v>
      </c>
      <c r="H3854" s="258">
        <v>3</v>
      </c>
      <c r="I3854" s="258" t="s">
        <v>1079</v>
      </c>
      <c r="J3854" s="258" t="s">
        <v>6592</v>
      </c>
      <c r="K3854" s="258" t="s">
        <v>6626</v>
      </c>
      <c r="L3854" s="259">
        <v>45258</v>
      </c>
      <c r="M3854" s="258" t="s">
        <v>526</v>
      </c>
    </row>
    <row r="3855" spans="1:13" x14ac:dyDescent="0.25">
      <c r="A3855" s="260" t="s">
        <v>656</v>
      </c>
      <c r="B3855" s="260" t="s">
        <v>657</v>
      </c>
      <c r="C3855" s="260" t="s">
        <v>632</v>
      </c>
      <c r="D3855" s="260" t="s">
        <v>1297</v>
      </c>
      <c r="E3855" s="260">
        <v>225894664</v>
      </c>
      <c r="F3855" s="260" t="s">
        <v>6581</v>
      </c>
      <c r="G3855" s="260" t="s">
        <v>33</v>
      </c>
      <c r="H3855" s="260">
        <v>2</v>
      </c>
      <c r="I3855" s="260" t="s">
        <v>6582</v>
      </c>
      <c r="J3855" s="260" t="s">
        <v>6583</v>
      </c>
      <c r="K3855" s="260" t="s">
        <v>6627</v>
      </c>
      <c r="L3855" s="261">
        <v>45258</v>
      </c>
      <c r="M3855" s="260" t="s">
        <v>526</v>
      </c>
    </row>
    <row r="3856" spans="1:13" x14ac:dyDescent="0.25">
      <c r="A3856" s="258" t="s">
        <v>656</v>
      </c>
      <c r="B3856" s="258" t="s">
        <v>657</v>
      </c>
      <c r="C3856" s="258" t="s">
        <v>632</v>
      </c>
      <c r="D3856" s="258" t="s">
        <v>1006</v>
      </c>
      <c r="E3856" s="258">
        <v>193522699</v>
      </c>
      <c r="F3856" s="258" t="s">
        <v>3309</v>
      </c>
      <c r="G3856" s="258" t="s">
        <v>1219</v>
      </c>
      <c r="H3856" s="258">
        <v>2</v>
      </c>
      <c r="I3856" s="258" t="s">
        <v>3310</v>
      </c>
      <c r="J3856" s="258" t="s">
        <v>6628</v>
      </c>
      <c r="K3856" s="258" t="s">
        <v>6629</v>
      </c>
      <c r="L3856" s="259">
        <v>45258</v>
      </c>
      <c r="M3856" s="258" t="s">
        <v>20</v>
      </c>
    </row>
    <row r="3857" spans="1:13" x14ac:dyDescent="0.25">
      <c r="A3857" s="260" t="s">
        <v>656</v>
      </c>
      <c r="B3857" s="260" t="s">
        <v>657</v>
      </c>
      <c r="C3857" s="260" t="s">
        <v>632</v>
      </c>
      <c r="D3857" s="260" t="s">
        <v>932</v>
      </c>
      <c r="E3857" s="260">
        <v>88772212</v>
      </c>
      <c r="F3857" s="260" t="s">
        <v>3309</v>
      </c>
      <c r="G3857" s="260" t="s">
        <v>22</v>
      </c>
      <c r="H3857" s="260">
        <v>3</v>
      </c>
      <c r="I3857" s="260" t="s">
        <v>3310</v>
      </c>
      <c r="J3857" s="260" t="s">
        <v>6630</v>
      </c>
      <c r="K3857" s="260" t="s">
        <v>6631</v>
      </c>
      <c r="L3857" s="261">
        <v>45258</v>
      </c>
      <c r="M3857" s="260" t="s">
        <v>20</v>
      </c>
    </row>
    <row r="3858" spans="1:13" x14ac:dyDescent="0.25">
      <c r="A3858" s="258" t="s">
        <v>656</v>
      </c>
      <c r="B3858" s="258" t="s">
        <v>657</v>
      </c>
      <c r="C3858" s="258" t="s">
        <v>632</v>
      </c>
      <c r="D3858" s="258" t="s">
        <v>769</v>
      </c>
      <c r="E3858" s="258">
        <v>6011452</v>
      </c>
      <c r="F3858" s="258" t="s">
        <v>6632</v>
      </c>
      <c r="G3858" s="258" t="s">
        <v>22</v>
      </c>
      <c r="H3858" s="258">
        <v>3</v>
      </c>
      <c r="I3858" s="258" t="s">
        <v>6633</v>
      </c>
      <c r="J3858" s="258" t="s">
        <v>6634</v>
      </c>
      <c r="K3858" s="258" t="s">
        <v>6635</v>
      </c>
      <c r="L3858" s="259">
        <v>45258</v>
      </c>
      <c r="M3858" s="258" t="s">
        <v>526</v>
      </c>
    </row>
    <row r="3859" spans="1:13" x14ac:dyDescent="0.25">
      <c r="A3859" s="260" t="s">
        <v>656</v>
      </c>
      <c r="B3859" s="260" t="s">
        <v>657</v>
      </c>
      <c r="C3859" s="260" t="s">
        <v>632</v>
      </c>
      <c r="D3859" s="260" t="s">
        <v>854</v>
      </c>
      <c r="E3859" s="260">
        <v>3921</v>
      </c>
      <c r="F3859" s="260" t="s">
        <v>6591</v>
      </c>
      <c r="G3859" s="260" t="s">
        <v>1219</v>
      </c>
      <c r="H3859" s="260">
        <v>2</v>
      </c>
      <c r="I3859" s="260" t="s">
        <v>1079</v>
      </c>
      <c r="J3859" s="260" t="s">
        <v>6636</v>
      </c>
      <c r="K3859" s="260" t="s">
        <v>6637</v>
      </c>
      <c r="L3859" s="261">
        <v>45258</v>
      </c>
      <c r="M3859" s="260" t="s">
        <v>526</v>
      </c>
    </row>
    <row r="3860" spans="1:13" x14ac:dyDescent="0.25">
      <c r="A3860" s="258" t="s">
        <v>656</v>
      </c>
      <c r="B3860" s="258" t="s">
        <v>657</v>
      </c>
      <c r="C3860" s="258" t="s">
        <v>632</v>
      </c>
      <c r="D3860" s="258" t="s">
        <v>937</v>
      </c>
      <c r="E3860" s="258">
        <v>3921</v>
      </c>
      <c r="F3860" s="258" t="s">
        <v>6591</v>
      </c>
      <c r="G3860" s="258" t="s">
        <v>1219</v>
      </c>
      <c r="H3860" s="258">
        <v>2</v>
      </c>
      <c r="I3860" s="258" t="s">
        <v>1079</v>
      </c>
      <c r="J3860" s="258" t="s">
        <v>6636</v>
      </c>
      <c r="K3860" s="258" t="s">
        <v>6638</v>
      </c>
      <c r="L3860" s="259">
        <v>45258</v>
      </c>
      <c r="M3860" s="258" t="s">
        <v>526</v>
      </c>
    </row>
    <row r="3861" spans="1:13" x14ac:dyDescent="0.25">
      <c r="A3861" s="260" t="s">
        <v>656</v>
      </c>
      <c r="B3861" s="260" t="s">
        <v>657</v>
      </c>
      <c r="C3861" s="260" t="s">
        <v>632</v>
      </c>
      <c r="D3861" s="260" t="s">
        <v>544</v>
      </c>
      <c r="E3861" s="260">
        <v>24814439</v>
      </c>
      <c r="F3861" s="260" t="s">
        <v>3309</v>
      </c>
      <c r="G3861" s="260" t="s">
        <v>22</v>
      </c>
      <c r="H3861" s="260">
        <v>3</v>
      </c>
      <c r="I3861" s="260" t="s">
        <v>6639</v>
      </c>
      <c r="J3861" s="260" t="s">
        <v>6640</v>
      </c>
      <c r="K3861" s="260" t="s">
        <v>6641</v>
      </c>
      <c r="L3861" s="261">
        <v>45258</v>
      </c>
      <c r="M3861" s="260" t="s">
        <v>20</v>
      </c>
    </row>
    <row r="3862" spans="1:13" x14ac:dyDescent="0.25">
      <c r="A3862" s="258" t="s">
        <v>656</v>
      </c>
      <c r="B3862" s="258" t="s">
        <v>657</v>
      </c>
      <c r="C3862" s="258" t="s">
        <v>632</v>
      </c>
      <c r="D3862" s="258" t="s">
        <v>1193</v>
      </c>
      <c r="E3862" s="258">
        <v>104750487</v>
      </c>
      <c r="F3862" s="258" t="s">
        <v>3309</v>
      </c>
      <c r="G3862" s="258" t="s">
        <v>22</v>
      </c>
      <c r="H3862" s="258">
        <v>3</v>
      </c>
      <c r="I3862" s="258" t="s">
        <v>6639</v>
      </c>
      <c r="J3862" s="258" t="s">
        <v>6642</v>
      </c>
      <c r="K3862" s="258" t="s">
        <v>6643</v>
      </c>
      <c r="L3862" s="259">
        <v>45258</v>
      </c>
      <c r="M3862" s="258" t="s">
        <v>20</v>
      </c>
    </row>
    <row r="3863" spans="1:13" x14ac:dyDescent="0.25">
      <c r="A3863" s="260" t="s">
        <v>656</v>
      </c>
      <c r="B3863" s="260" t="s">
        <v>657</v>
      </c>
      <c r="C3863" s="260" t="s">
        <v>632</v>
      </c>
      <c r="D3863" s="260" t="s">
        <v>569</v>
      </c>
      <c r="E3863" s="260">
        <v>63957773</v>
      </c>
      <c r="F3863" s="260" t="s">
        <v>3309</v>
      </c>
      <c r="G3863" s="260" t="s">
        <v>22</v>
      </c>
      <c r="H3863" s="260">
        <v>3</v>
      </c>
      <c r="I3863" s="260" t="s">
        <v>6639</v>
      </c>
      <c r="J3863" s="260" t="s">
        <v>6644</v>
      </c>
      <c r="K3863" s="260" t="s">
        <v>6645</v>
      </c>
      <c r="L3863" s="261">
        <v>45258</v>
      </c>
      <c r="M3863" s="260" t="s">
        <v>20</v>
      </c>
    </row>
    <row r="3864" spans="1:13" x14ac:dyDescent="0.25">
      <c r="A3864" s="258" t="s">
        <v>656</v>
      </c>
      <c r="B3864" s="258" t="s">
        <v>657</v>
      </c>
      <c r="C3864" s="258" t="s">
        <v>632</v>
      </c>
      <c r="D3864" s="258" t="s">
        <v>562</v>
      </c>
      <c r="E3864" s="258">
        <v>23706246</v>
      </c>
      <c r="F3864" s="258" t="s">
        <v>3309</v>
      </c>
      <c r="G3864" s="258" t="s">
        <v>22</v>
      </c>
      <c r="H3864" s="258">
        <v>3</v>
      </c>
      <c r="I3864" s="258" t="s">
        <v>6639</v>
      </c>
      <c r="J3864" s="258" t="s">
        <v>6646</v>
      </c>
      <c r="K3864" s="258" t="s">
        <v>6647</v>
      </c>
      <c r="L3864" s="259">
        <v>45258</v>
      </c>
      <c r="M3864" s="258" t="s">
        <v>20</v>
      </c>
    </row>
    <row r="3865" spans="1:13" x14ac:dyDescent="0.25">
      <c r="A3865" s="260" t="s">
        <v>656</v>
      </c>
      <c r="B3865" s="260" t="s">
        <v>657</v>
      </c>
      <c r="C3865" s="260" t="s">
        <v>632</v>
      </c>
      <c r="D3865" s="260" t="s">
        <v>567</v>
      </c>
      <c r="E3865" s="260">
        <v>1108193</v>
      </c>
      <c r="F3865" s="260" t="s">
        <v>3309</v>
      </c>
      <c r="G3865" s="260" t="s">
        <v>22</v>
      </c>
      <c r="H3865" s="260">
        <v>3</v>
      </c>
      <c r="I3865" s="260" t="s">
        <v>6639</v>
      </c>
      <c r="J3865" s="260" t="s">
        <v>6648</v>
      </c>
      <c r="K3865" s="260" t="s">
        <v>6649</v>
      </c>
      <c r="L3865" s="261">
        <v>45258</v>
      </c>
      <c r="M3865" s="260" t="s">
        <v>20</v>
      </c>
    </row>
    <row r="3866" spans="1:13" x14ac:dyDescent="0.25">
      <c r="A3866" s="258" t="s">
        <v>656</v>
      </c>
      <c r="B3866" s="258" t="s">
        <v>657</v>
      </c>
      <c r="C3866" s="258" t="s">
        <v>632</v>
      </c>
      <c r="D3866" s="258" t="s">
        <v>558</v>
      </c>
      <c r="E3866" s="258">
        <v>0</v>
      </c>
      <c r="F3866" s="258" t="s">
        <v>3309</v>
      </c>
      <c r="G3866" s="258" t="s">
        <v>22</v>
      </c>
      <c r="H3866" s="258">
        <v>3</v>
      </c>
      <c r="I3866" s="258" t="s">
        <v>6639</v>
      </c>
      <c r="J3866" s="258" t="s">
        <v>6650</v>
      </c>
      <c r="K3866" s="258" t="s">
        <v>6651</v>
      </c>
      <c r="L3866" s="259">
        <v>45258</v>
      </c>
      <c r="M3866" s="258" t="s">
        <v>20</v>
      </c>
    </row>
    <row r="3867" spans="1:13" x14ac:dyDescent="0.25">
      <c r="A3867" s="260" t="s">
        <v>656</v>
      </c>
      <c r="B3867" s="260" t="s">
        <v>657</v>
      </c>
      <c r="C3867" s="260" t="s">
        <v>632</v>
      </c>
      <c r="D3867" s="260" t="s">
        <v>47</v>
      </c>
      <c r="E3867" s="260">
        <v>4</v>
      </c>
      <c r="F3867" s="260" t="s">
        <v>6632</v>
      </c>
      <c r="G3867" s="260" t="s">
        <v>22</v>
      </c>
      <c r="H3867" s="260">
        <v>3</v>
      </c>
      <c r="I3867" s="260" t="s">
        <v>6633</v>
      </c>
      <c r="J3867" s="260" t="s">
        <v>6652</v>
      </c>
      <c r="K3867" s="260" t="s">
        <v>6653</v>
      </c>
      <c r="L3867" s="261">
        <v>45258</v>
      </c>
      <c r="M3867" s="260" t="s">
        <v>526</v>
      </c>
    </row>
    <row r="3868" spans="1:13" x14ac:dyDescent="0.25">
      <c r="A3868" s="258" t="s">
        <v>818</v>
      </c>
      <c r="B3868" s="258" t="s">
        <v>819</v>
      </c>
      <c r="C3868" s="258" t="s">
        <v>820</v>
      </c>
      <c r="D3868" s="258" t="s">
        <v>769</v>
      </c>
      <c r="E3868" s="258">
        <v>1848391</v>
      </c>
      <c r="F3868" s="258" t="s">
        <v>6654</v>
      </c>
      <c r="G3868" s="258" t="s">
        <v>1219</v>
      </c>
      <c r="H3868" s="258">
        <v>2</v>
      </c>
      <c r="I3868" s="258" t="s">
        <v>6655</v>
      </c>
      <c r="J3868" s="258" t="s">
        <v>6656</v>
      </c>
      <c r="K3868" s="258" t="s">
        <v>6657</v>
      </c>
      <c r="L3868" s="259">
        <v>45258</v>
      </c>
      <c r="M3868" s="258" t="s">
        <v>20</v>
      </c>
    </row>
    <row r="3869" spans="1:13" x14ac:dyDescent="0.25">
      <c r="A3869" s="260" t="s">
        <v>818</v>
      </c>
      <c r="B3869" s="260" t="s">
        <v>819</v>
      </c>
      <c r="C3869" s="260" t="s">
        <v>820</v>
      </c>
      <c r="D3869" s="260" t="s">
        <v>854</v>
      </c>
      <c r="E3869" s="260">
        <v>175</v>
      </c>
      <c r="F3869" s="260" t="s">
        <v>6658</v>
      </c>
      <c r="G3869" s="260" t="s">
        <v>1219</v>
      </c>
      <c r="H3869" s="260">
        <v>2</v>
      </c>
      <c r="I3869" s="260" t="s">
        <v>924</v>
      </c>
      <c r="J3869" s="260" t="s">
        <v>6659</v>
      </c>
      <c r="K3869" s="260" t="s">
        <v>6660</v>
      </c>
      <c r="L3869" s="261">
        <v>45258</v>
      </c>
      <c r="M3869" s="260" t="s">
        <v>20</v>
      </c>
    </row>
    <row r="3870" spans="1:13" x14ac:dyDescent="0.25">
      <c r="A3870" s="258" t="s">
        <v>818</v>
      </c>
      <c r="B3870" s="258" t="s">
        <v>819</v>
      </c>
      <c r="C3870" s="258" t="s">
        <v>820</v>
      </c>
      <c r="D3870" s="258" t="s">
        <v>937</v>
      </c>
      <c r="E3870" s="258">
        <v>175</v>
      </c>
      <c r="F3870" s="258" t="s">
        <v>6658</v>
      </c>
      <c r="G3870" s="258" t="s">
        <v>1219</v>
      </c>
      <c r="H3870" s="258">
        <v>2</v>
      </c>
      <c r="I3870" s="258" t="s">
        <v>924</v>
      </c>
      <c r="J3870" s="258" t="s">
        <v>6661</v>
      </c>
      <c r="K3870" s="258" t="s">
        <v>6662</v>
      </c>
      <c r="L3870" s="259">
        <v>45258</v>
      </c>
      <c r="M3870" s="258" t="s">
        <v>20</v>
      </c>
    </row>
    <row r="3871" spans="1:13" x14ac:dyDescent="0.25">
      <c r="A3871" s="260" t="s">
        <v>836</v>
      </c>
      <c r="B3871" s="260" t="s">
        <v>837</v>
      </c>
      <c r="C3871" s="260" t="s">
        <v>820</v>
      </c>
      <c r="D3871" s="260" t="s">
        <v>1297</v>
      </c>
      <c r="E3871" s="260">
        <v>5700000</v>
      </c>
      <c r="F3871" s="260" t="s">
        <v>3570</v>
      </c>
      <c r="G3871" s="260" t="s">
        <v>1219</v>
      </c>
      <c r="H3871" s="260">
        <v>2</v>
      </c>
      <c r="I3871" s="260" t="s">
        <v>3571</v>
      </c>
      <c r="J3871" s="260" t="s">
        <v>3576</v>
      </c>
      <c r="K3871" s="260" t="s">
        <v>6663</v>
      </c>
      <c r="L3871" s="261">
        <v>45258</v>
      </c>
      <c r="M3871" s="260" t="s">
        <v>20</v>
      </c>
    </row>
    <row r="3872" spans="1:13" x14ac:dyDescent="0.25">
      <c r="A3872" s="258" t="s">
        <v>836</v>
      </c>
      <c r="B3872" s="258" t="s">
        <v>837</v>
      </c>
      <c r="C3872" s="258" t="s">
        <v>820</v>
      </c>
      <c r="D3872" s="258" t="s">
        <v>1006</v>
      </c>
      <c r="E3872" s="258">
        <v>5700000</v>
      </c>
      <c r="F3872" s="258" t="s">
        <v>3570</v>
      </c>
      <c r="G3872" s="258" t="s">
        <v>1219</v>
      </c>
      <c r="H3872" s="258">
        <v>2</v>
      </c>
      <c r="I3872" s="258" t="s">
        <v>3571</v>
      </c>
      <c r="J3872" s="258" t="s">
        <v>6664</v>
      </c>
      <c r="K3872" s="258" t="s">
        <v>6665</v>
      </c>
      <c r="L3872" s="259">
        <v>45258</v>
      </c>
      <c r="M3872" s="258" t="s">
        <v>20</v>
      </c>
    </row>
    <row r="3873" spans="1:13" x14ac:dyDescent="0.25">
      <c r="A3873" s="260" t="s">
        <v>836</v>
      </c>
      <c r="B3873" s="260" t="s">
        <v>837</v>
      </c>
      <c r="C3873" s="260" t="s">
        <v>820</v>
      </c>
      <c r="D3873" s="260" t="s">
        <v>932</v>
      </c>
      <c r="E3873" s="260">
        <v>5700000</v>
      </c>
      <c r="F3873" s="260" t="s">
        <v>3570</v>
      </c>
      <c r="G3873" s="260" t="s">
        <v>1219</v>
      </c>
      <c r="H3873" s="260">
        <v>2</v>
      </c>
      <c r="I3873" s="260" t="s">
        <v>3571</v>
      </c>
      <c r="J3873" s="260" t="s">
        <v>6666</v>
      </c>
      <c r="K3873" s="260" t="s">
        <v>6667</v>
      </c>
      <c r="L3873" s="261">
        <v>45258</v>
      </c>
      <c r="M3873" s="260" t="s">
        <v>20</v>
      </c>
    </row>
    <row r="3874" spans="1:13" x14ac:dyDescent="0.25">
      <c r="A3874" s="258" t="s">
        <v>836</v>
      </c>
      <c r="B3874" s="258" t="s">
        <v>837</v>
      </c>
      <c r="C3874" s="258" t="s">
        <v>820</v>
      </c>
      <c r="D3874" s="258" t="s">
        <v>937</v>
      </c>
      <c r="E3874" s="258">
        <v>175</v>
      </c>
      <c r="F3874" s="258" t="s">
        <v>6668</v>
      </c>
      <c r="G3874" s="258" t="s">
        <v>1219</v>
      </c>
      <c r="H3874" s="258">
        <v>2</v>
      </c>
      <c r="I3874" s="258" t="s">
        <v>924</v>
      </c>
      <c r="J3874" s="258" t="s">
        <v>6669</v>
      </c>
      <c r="K3874" s="258" t="s">
        <v>6670</v>
      </c>
      <c r="L3874" s="259">
        <v>45258</v>
      </c>
      <c r="M3874" s="258" t="s">
        <v>20</v>
      </c>
    </row>
    <row r="3875" spans="1:13" x14ac:dyDescent="0.25">
      <c r="A3875" s="260" t="s">
        <v>836</v>
      </c>
      <c r="B3875" s="260" t="s">
        <v>837</v>
      </c>
      <c r="C3875" s="260" t="s">
        <v>820</v>
      </c>
      <c r="D3875" s="260" t="s">
        <v>544</v>
      </c>
      <c r="E3875" s="260">
        <v>1500000</v>
      </c>
      <c r="F3875" s="260" t="s">
        <v>3570</v>
      </c>
      <c r="G3875" s="260" t="s">
        <v>1219</v>
      </c>
      <c r="H3875" s="260">
        <v>2</v>
      </c>
      <c r="I3875" s="260" t="s">
        <v>3571</v>
      </c>
      <c r="J3875" s="260" t="s">
        <v>6671</v>
      </c>
      <c r="K3875" s="260" t="s">
        <v>6672</v>
      </c>
      <c r="L3875" s="261">
        <v>45258</v>
      </c>
      <c r="M3875" s="260" t="s">
        <v>20</v>
      </c>
    </row>
    <row r="3876" spans="1:13" x14ac:dyDescent="0.25">
      <c r="A3876" s="258" t="s">
        <v>836</v>
      </c>
      <c r="B3876" s="258" t="s">
        <v>837</v>
      </c>
      <c r="C3876" s="258" t="s">
        <v>820</v>
      </c>
      <c r="D3876" s="258" t="s">
        <v>1193</v>
      </c>
      <c r="E3876" s="258">
        <v>0</v>
      </c>
      <c r="F3876" s="258" t="s">
        <v>3570</v>
      </c>
      <c r="G3876" s="258" t="s">
        <v>1219</v>
      </c>
      <c r="H3876" s="258">
        <v>2</v>
      </c>
      <c r="I3876" s="258" t="s">
        <v>3571</v>
      </c>
      <c r="J3876" s="258" t="s">
        <v>6673</v>
      </c>
      <c r="K3876" s="258" t="s">
        <v>6674</v>
      </c>
      <c r="L3876" s="259">
        <v>45258</v>
      </c>
      <c r="M3876" s="258" t="s">
        <v>20</v>
      </c>
    </row>
    <row r="3877" spans="1:13" x14ac:dyDescent="0.25">
      <c r="A3877" s="260" t="s">
        <v>836</v>
      </c>
      <c r="B3877" s="260" t="s">
        <v>837</v>
      </c>
      <c r="C3877" s="260" t="s">
        <v>820</v>
      </c>
      <c r="D3877" s="260" t="s">
        <v>569</v>
      </c>
      <c r="E3877" s="260">
        <v>4200000</v>
      </c>
      <c r="F3877" s="260" t="s">
        <v>3570</v>
      </c>
      <c r="G3877" s="260" t="s">
        <v>1219</v>
      </c>
      <c r="H3877" s="260">
        <v>2</v>
      </c>
      <c r="I3877" s="260" t="s">
        <v>3571</v>
      </c>
      <c r="J3877" s="260" t="s">
        <v>6675</v>
      </c>
      <c r="K3877" s="260" t="s">
        <v>6676</v>
      </c>
      <c r="L3877" s="261">
        <v>45258</v>
      </c>
      <c r="M3877" s="260" t="s">
        <v>20</v>
      </c>
    </row>
    <row r="3878" spans="1:13" x14ac:dyDescent="0.25">
      <c r="A3878" s="258" t="s">
        <v>836</v>
      </c>
      <c r="B3878" s="258" t="s">
        <v>837</v>
      </c>
      <c r="C3878" s="258" t="s">
        <v>820</v>
      </c>
      <c r="D3878" s="258" t="s">
        <v>562</v>
      </c>
      <c r="E3878" s="258">
        <v>790000</v>
      </c>
      <c r="F3878" s="258" t="s">
        <v>6677</v>
      </c>
      <c r="G3878" s="258" t="s">
        <v>1219</v>
      </c>
      <c r="H3878" s="258">
        <v>2</v>
      </c>
      <c r="I3878" s="258" t="s">
        <v>6678</v>
      </c>
      <c r="J3878" s="258" t="s">
        <v>6679</v>
      </c>
      <c r="K3878" s="258" t="s">
        <v>6680</v>
      </c>
      <c r="L3878" s="259">
        <v>45258</v>
      </c>
      <c r="M3878" s="258" t="s">
        <v>20</v>
      </c>
    </row>
    <row r="3879" spans="1:13" x14ac:dyDescent="0.25">
      <c r="A3879" s="260" t="s">
        <v>836</v>
      </c>
      <c r="B3879" s="260" t="s">
        <v>837</v>
      </c>
      <c r="C3879" s="260" t="s">
        <v>820</v>
      </c>
      <c r="D3879" s="260" t="s">
        <v>567</v>
      </c>
      <c r="E3879" s="260">
        <v>710000</v>
      </c>
      <c r="F3879" s="260" t="s">
        <v>6677</v>
      </c>
      <c r="G3879" s="260" t="s">
        <v>1219</v>
      </c>
      <c r="H3879" s="260">
        <v>2</v>
      </c>
      <c r="I3879" s="260" t="s">
        <v>6678</v>
      </c>
      <c r="J3879" s="260" t="s">
        <v>6679</v>
      </c>
      <c r="K3879" s="260" t="s">
        <v>6681</v>
      </c>
      <c r="L3879" s="261">
        <v>45258</v>
      </c>
      <c r="M3879" s="260" t="s">
        <v>20</v>
      </c>
    </row>
    <row r="3880" spans="1:13" x14ac:dyDescent="0.25">
      <c r="A3880" s="258" t="s">
        <v>836</v>
      </c>
      <c r="B3880" s="258" t="s">
        <v>837</v>
      </c>
      <c r="C3880" s="258" t="s">
        <v>820</v>
      </c>
      <c r="D3880" s="258" t="s">
        <v>558</v>
      </c>
      <c r="E3880" s="258">
        <v>0</v>
      </c>
      <c r="F3880" s="258" t="s">
        <v>3570</v>
      </c>
      <c r="G3880" s="258" t="s">
        <v>1219</v>
      </c>
      <c r="H3880" s="258">
        <v>2</v>
      </c>
      <c r="I3880" s="258" t="s">
        <v>3571</v>
      </c>
      <c r="J3880" s="258" t="s">
        <v>3591</v>
      </c>
      <c r="K3880" s="258" t="s">
        <v>6682</v>
      </c>
      <c r="L3880" s="259">
        <v>45258</v>
      </c>
      <c r="M3880" s="258" t="s">
        <v>20</v>
      </c>
    </row>
    <row r="3881" spans="1:13" x14ac:dyDescent="0.25">
      <c r="A3881" s="260" t="s">
        <v>1118</v>
      </c>
      <c r="B3881" s="260" t="s">
        <v>1119</v>
      </c>
      <c r="C3881" s="260" t="s">
        <v>1120</v>
      </c>
      <c r="D3881" s="260" t="s">
        <v>2018</v>
      </c>
      <c r="E3881" s="260">
        <v>2</v>
      </c>
      <c r="F3881" s="260" t="s">
        <v>2019</v>
      </c>
      <c r="G3881" s="260" t="s">
        <v>33</v>
      </c>
      <c r="H3881" s="260">
        <v>2</v>
      </c>
      <c r="I3881" s="260" t="s">
        <v>17</v>
      </c>
      <c r="J3881" s="260" t="s">
        <v>17</v>
      </c>
      <c r="K3881" s="260" t="s">
        <v>6683</v>
      </c>
      <c r="L3881" s="261">
        <v>45258</v>
      </c>
      <c r="M3881" s="260" t="s">
        <v>20</v>
      </c>
    </row>
    <row r="3882" spans="1:13" x14ac:dyDescent="0.25">
      <c r="A3882" s="258" t="s">
        <v>1118</v>
      </c>
      <c r="B3882" s="258" t="s">
        <v>1119</v>
      </c>
      <c r="C3882" s="258" t="s">
        <v>1120</v>
      </c>
      <c r="D3882" s="258" t="s">
        <v>2021</v>
      </c>
      <c r="E3882" s="258">
        <v>2</v>
      </c>
      <c r="F3882" s="258" t="s">
        <v>2019</v>
      </c>
      <c r="G3882" s="258" t="s">
        <v>33</v>
      </c>
      <c r="H3882" s="258">
        <v>2</v>
      </c>
      <c r="I3882" s="258" t="s">
        <v>17</v>
      </c>
      <c r="J3882" s="258" t="s">
        <v>17</v>
      </c>
      <c r="K3882" s="258" t="s">
        <v>6684</v>
      </c>
      <c r="L3882" s="259">
        <v>45258</v>
      </c>
      <c r="M3882" s="258" t="s">
        <v>20</v>
      </c>
    </row>
    <row r="3883" spans="1:13" x14ac:dyDescent="0.25">
      <c r="A3883" s="260" t="s">
        <v>1118</v>
      </c>
      <c r="B3883" s="260" t="s">
        <v>1119</v>
      </c>
      <c r="C3883" s="260" t="s">
        <v>1120</v>
      </c>
      <c r="D3883" s="260" t="s">
        <v>2023</v>
      </c>
      <c r="E3883" s="260">
        <v>2</v>
      </c>
      <c r="F3883" s="260" t="s">
        <v>2019</v>
      </c>
      <c r="G3883" s="260" t="s">
        <v>33</v>
      </c>
      <c r="H3883" s="260">
        <v>2</v>
      </c>
      <c r="I3883" s="260" t="s">
        <v>17</v>
      </c>
      <c r="J3883" s="260" t="s">
        <v>17</v>
      </c>
      <c r="K3883" s="260" t="s">
        <v>6685</v>
      </c>
      <c r="L3883" s="261">
        <v>45258</v>
      </c>
      <c r="M3883" s="260" t="s">
        <v>20</v>
      </c>
    </row>
    <row r="3884" spans="1:13" x14ac:dyDescent="0.25">
      <c r="A3884" s="258" t="s">
        <v>1118</v>
      </c>
      <c r="B3884" s="258" t="s">
        <v>1119</v>
      </c>
      <c r="C3884" s="258" t="s">
        <v>1120</v>
      </c>
      <c r="D3884" s="258" t="s">
        <v>2025</v>
      </c>
      <c r="E3884" s="258">
        <v>3</v>
      </c>
      <c r="F3884" s="258" t="s">
        <v>2019</v>
      </c>
      <c r="G3884" s="258" t="s">
        <v>33</v>
      </c>
      <c r="H3884" s="258">
        <v>2</v>
      </c>
      <c r="I3884" s="258" t="s">
        <v>17</v>
      </c>
      <c r="J3884" s="258" t="s">
        <v>17</v>
      </c>
      <c r="K3884" s="258" t="s">
        <v>6686</v>
      </c>
      <c r="L3884" s="259">
        <v>45258</v>
      </c>
      <c r="M3884" s="258" t="s">
        <v>20</v>
      </c>
    </row>
    <row r="3885" spans="1:13" x14ac:dyDescent="0.25">
      <c r="A3885" s="260" t="s">
        <v>1118</v>
      </c>
      <c r="B3885" s="260" t="s">
        <v>1119</v>
      </c>
      <c r="C3885" s="260" t="s">
        <v>1120</v>
      </c>
      <c r="D3885" s="260" t="s">
        <v>2027</v>
      </c>
      <c r="E3885" s="260">
        <v>3</v>
      </c>
      <c r="F3885" s="260" t="s">
        <v>2019</v>
      </c>
      <c r="G3885" s="260" t="s">
        <v>33</v>
      </c>
      <c r="H3885" s="260">
        <v>2</v>
      </c>
      <c r="I3885" s="260" t="s">
        <v>17</v>
      </c>
      <c r="J3885" s="260" t="s">
        <v>17</v>
      </c>
      <c r="K3885" s="260" t="s">
        <v>6687</v>
      </c>
      <c r="L3885" s="261">
        <v>45258</v>
      </c>
      <c r="M3885" s="260" t="s">
        <v>20</v>
      </c>
    </row>
    <row r="3886" spans="1:13" x14ac:dyDescent="0.25">
      <c r="A3886" s="258" t="s">
        <v>1118</v>
      </c>
      <c r="B3886" s="258" t="s">
        <v>1119</v>
      </c>
      <c r="C3886" s="258" t="s">
        <v>1120</v>
      </c>
      <c r="D3886" s="258" t="s">
        <v>2029</v>
      </c>
      <c r="E3886" s="258">
        <v>2</v>
      </c>
      <c r="F3886" s="258" t="s">
        <v>2019</v>
      </c>
      <c r="G3886" s="258" t="s">
        <v>33</v>
      </c>
      <c r="H3886" s="258">
        <v>2</v>
      </c>
      <c r="I3886" s="258" t="s">
        <v>17</v>
      </c>
      <c r="J3886" s="258" t="s">
        <v>17</v>
      </c>
      <c r="K3886" s="258" t="s">
        <v>6688</v>
      </c>
      <c r="L3886" s="259">
        <v>45258</v>
      </c>
      <c r="M3886" s="258" t="s">
        <v>20</v>
      </c>
    </row>
    <row r="3887" spans="1:13" x14ac:dyDescent="0.25">
      <c r="A3887" s="260" t="s">
        <v>1118</v>
      </c>
      <c r="B3887" s="260" t="s">
        <v>1119</v>
      </c>
      <c r="C3887" s="260" t="s">
        <v>1120</v>
      </c>
      <c r="D3887" s="260" t="s">
        <v>2031</v>
      </c>
      <c r="E3887" s="260">
        <v>3</v>
      </c>
      <c r="F3887" s="260" t="s">
        <v>2019</v>
      </c>
      <c r="G3887" s="260" t="s">
        <v>33</v>
      </c>
      <c r="H3887" s="260">
        <v>2</v>
      </c>
      <c r="I3887" s="260" t="s">
        <v>17</v>
      </c>
      <c r="J3887" s="260" t="s">
        <v>17</v>
      </c>
      <c r="K3887" s="260" t="s">
        <v>6689</v>
      </c>
      <c r="L3887" s="261">
        <v>45258</v>
      </c>
      <c r="M3887" s="260" t="s">
        <v>20</v>
      </c>
    </row>
    <row r="3888" spans="1:13" x14ac:dyDescent="0.25">
      <c r="A3888" s="258" t="s">
        <v>1118</v>
      </c>
      <c r="B3888" s="258" t="s">
        <v>1119</v>
      </c>
      <c r="C3888" s="258" t="s">
        <v>1120</v>
      </c>
      <c r="D3888" s="258" t="s">
        <v>2033</v>
      </c>
      <c r="E3888" s="258">
        <v>3</v>
      </c>
      <c r="F3888" s="258" t="s">
        <v>2019</v>
      </c>
      <c r="G3888" s="258" t="s">
        <v>33</v>
      </c>
      <c r="H3888" s="258">
        <v>2</v>
      </c>
      <c r="I3888" s="258" t="s">
        <v>17</v>
      </c>
      <c r="J3888" s="258" t="s">
        <v>17</v>
      </c>
      <c r="K3888" s="258" t="s">
        <v>6690</v>
      </c>
      <c r="L3888" s="259">
        <v>45258</v>
      </c>
      <c r="M3888" s="258" t="s">
        <v>20</v>
      </c>
    </row>
    <row r="3889" spans="1:13" x14ac:dyDescent="0.25">
      <c r="A3889" s="260" t="s">
        <v>1118</v>
      </c>
      <c r="B3889" s="260" t="s">
        <v>1119</v>
      </c>
      <c r="C3889" s="260" t="s">
        <v>1120</v>
      </c>
      <c r="D3889" s="260" t="s">
        <v>2035</v>
      </c>
      <c r="E3889" s="260">
        <v>3</v>
      </c>
      <c r="F3889" s="260" t="s">
        <v>2019</v>
      </c>
      <c r="G3889" s="260" t="s">
        <v>33</v>
      </c>
      <c r="H3889" s="260">
        <v>2</v>
      </c>
      <c r="I3889" s="260" t="s">
        <v>17</v>
      </c>
      <c r="J3889" s="260" t="s">
        <v>17</v>
      </c>
      <c r="K3889" s="260" t="s">
        <v>6691</v>
      </c>
      <c r="L3889" s="261">
        <v>45258</v>
      </c>
      <c r="M3889" s="260" t="s">
        <v>20</v>
      </c>
    </row>
    <row r="3890" spans="1:13" x14ac:dyDescent="0.25">
      <c r="A3890" s="258" t="s">
        <v>92</v>
      </c>
      <c r="B3890" s="258" t="s">
        <v>93</v>
      </c>
      <c r="C3890" s="258" t="s">
        <v>94</v>
      </c>
      <c r="D3890" s="258" t="s">
        <v>1297</v>
      </c>
      <c r="E3890" s="258">
        <v>10566531</v>
      </c>
      <c r="F3890" s="258" t="s">
        <v>6692</v>
      </c>
      <c r="G3890" s="258" t="s">
        <v>1219</v>
      </c>
      <c r="H3890" s="258">
        <v>2</v>
      </c>
      <c r="I3890" s="258" t="s">
        <v>6693</v>
      </c>
      <c r="J3890" s="258" t="s">
        <v>6694</v>
      </c>
      <c r="K3890" s="258" t="s">
        <v>6695</v>
      </c>
      <c r="L3890" s="259">
        <v>45259</v>
      </c>
      <c r="M3890" s="258" t="s">
        <v>20</v>
      </c>
    </row>
    <row r="3891" spans="1:13" x14ac:dyDescent="0.25">
      <c r="A3891" s="260" t="s">
        <v>92</v>
      </c>
      <c r="B3891" s="260" t="s">
        <v>93</v>
      </c>
      <c r="C3891" s="260" t="s">
        <v>94</v>
      </c>
      <c r="D3891" s="260" t="s">
        <v>1006</v>
      </c>
      <c r="E3891" s="260">
        <v>558137</v>
      </c>
      <c r="F3891" s="260" t="s">
        <v>6696</v>
      </c>
      <c r="G3891" s="260" t="s">
        <v>1219</v>
      </c>
      <c r="H3891" s="260">
        <v>2</v>
      </c>
      <c r="I3891" s="260" t="s">
        <v>6697</v>
      </c>
      <c r="J3891" s="260" t="s">
        <v>6698</v>
      </c>
      <c r="K3891" s="260" t="s">
        <v>6699</v>
      </c>
      <c r="L3891" s="261">
        <v>45259</v>
      </c>
      <c r="M3891" s="260" t="s">
        <v>20</v>
      </c>
    </row>
    <row r="3892" spans="1:13" x14ac:dyDescent="0.25">
      <c r="A3892" s="258" t="s">
        <v>92</v>
      </c>
      <c r="B3892" s="258" t="s">
        <v>93</v>
      </c>
      <c r="C3892" s="258" t="s">
        <v>94</v>
      </c>
      <c r="D3892" s="258" t="s">
        <v>932</v>
      </c>
      <c r="E3892" s="258">
        <v>94897</v>
      </c>
      <c r="F3892" s="258" t="s">
        <v>6700</v>
      </c>
      <c r="G3892" s="258" t="s">
        <v>1219</v>
      </c>
      <c r="H3892" s="258">
        <v>2</v>
      </c>
      <c r="I3892" s="258" t="s">
        <v>6697</v>
      </c>
      <c r="J3892" s="258" t="s">
        <v>6701</v>
      </c>
      <c r="K3892" s="258" t="s">
        <v>6702</v>
      </c>
      <c r="L3892" s="259">
        <v>45259</v>
      </c>
      <c r="M3892" s="258" t="s">
        <v>526</v>
      </c>
    </row>
    <row r="3893" spans="1:13" x14ac:dyDescent="0.25">
      <c r="A3893" s="260" t="s">
        <v>92</v>
      </c>
      <c r="B3893" s="260" t="s">
        <v>93</v>
      </c>
      <c r="C3893" s="260" t="s">
        <v>94</v>
      </c>
      <c r="D3893" s="260" t="s">
        <v>769</v>
      </c>
      <c r="E3893" s="260">
        <v>94897</v>
      </c>
      <c r="F3893" s="260" t="s">
        <v>6703</v>
      </c>
      <c r="G3893" s="260" t="s">
        <v>1219</v>
      </c>
      <c r="H3893" s="260">
        <v>2</v>
      </c>
      <c r="I3893" s="260" t="s">
        <v>6704</v>
      </c>
      <c r="J3893" s="260" t="s">
        <v>6705</v>
      </c>
      <c r="K3893" s="260" t="s">
        <v>6706</v>
      </c>
      <c r="L3893" s="261">
        <v>45259</v>
      </c>
      <c r="M3893" s="260" t="s">
        <v>20</v>
      </c>
    </row>
    <row r="3894" spans="1:13" x14ac:dyDescent="0.25">
      <c r="A3894" s="258" t="s">
        <v>92</v>
      </c>
      <c r="B3894" s="258" t="s">
        <v>93</v>
      </c>
      <c r="C3894" s="258" t="s">
        <v>94</v>
      </c>
      <c r="D3894" s="258" t="s">
        <v>854</v>
      </c>
      <c r="E3894" s="258">
        <v>126</v>
      </c>
      <c r="F3894" s="258" t="s">
        <v>6707</v>
      </c>
      <c r="G3894" s="258" t="s">
        <v>1219</v>
      </c>
      <c r="H3894" s="258">
        <v>2</v>
      </c>
      <c r="I3894" s="258" t="s">
        <v>924</v>
      </c>
      <c r="J3894" s="258" t="s">
        <v>6708</v>
      </c>
      <c r="K3894" s="258" t="s">
        <v>6709</v>
      </c>
      <c r="L3894" s="259">
        <v>45259</v>
      </c>
      <c r="M3894" s="258" t="s">
        <v>20</v>
      </c>
    </row>
    <row r="3895" spans="1:13" x14ac:dyDescent="0.25">
      <c r="A3895" s="260" t="s">
        <v>92</v>
      </c>
      <c r="B3895" s="260" t="s">
        <v>93</v>
      </c>
      <c r="C3895" s="260" t="s">
        <v>94</v>
      </c>
      <c r="D3895" s="260" t="s">
        <v>937</v>
      </c>
      <c r="E3895" s="260">
        <v>126</v>
      </c>
      <c r="F3895" s="260" t="s">
        <v>6707</v>
      </c>
      <c r="G3895" s="260" t="s">
        <v>1219</v>
      </c>
      <c r="H3895" s="260">
        <v>2</v>
      </c>
      <c r="I3895" s="260" t="s">
        <v>6710</v>
      </c>
      <c r="J3895" s="260" t="s">
        <v>6708</v>
      </c>
      <c r="K3895" s="260" t="s">
        <v>6711</v>
      </c>
      <c r="L3895" s="261">
        <v>45259</v>
      </c>
      <c r="M3895" s="260" t="s">
        <v>20</v>
      </c>
    </row>
    <row r="3896" spans="1:13" x14ac:dyDescent="0.25">
      <c r="A3896" s="258" t="s">
        <v>92</v>
      </c>
      <c r="B3896" s="258" t="s">
        <v>93</v>
      </c>
      <c r="C3896" s="258" t="s">
        <v>94</v>
      </c>
      <c r="D3896" s="258" t="s">
        <v>544</v>
      </c>
      <c r="E3896" s="258">
        <v>94897</v>
      </c>
      <c r="F3896" s="258" t="s">
        <v>6703</v>
      </c>
      <c r="G3896" s="258" t="s">
        <v>1219</v>
      </c>
      <c r="H3896" s="258">
        <v>2</v>
      </c>
      <c r="I3896" s="258" t="s">
        <v>6704</v>
      </c>
      <c r="J3896" s="258" t="s">
        <v>6712</v>
      </c>
      <c r="K3896" s="258" t="s">
        <v>6713</v>
      </c>
      <c r="L3896" s="259">
        <v>45259</v>
      </c>
      <c r="M3896" s="258" t="s">
        <v>20</v>
      </c>
    </row>
    <row r="3897" spans="1:13" x14ac:dyDescent="0.25">
      <c r="A3897" s="260" t="s">
        <v>92</v>
      </c>
      <c r="B3897" s="260" t="s">
        <v>93</v>
      </c>
      <c r="C3897" s="260" t="s">
        <v>94</v>
      </c>
      <c r="D3897" s="260" t="s">
        <v>1193</v>
      </c>
      <c r="E3897" s="260">
        <v>463240</v>
      </c>
      <c r="F3897" s="260" t="s">
        <v>6696</v>
      </c>
      <c r="G3897" s="260" t="s">
        <v>1219</v>
      </c>
      <c r="H3897" s="260">
        <v>2</v>
      </c>
      <c r="I3897" s="260" t="s">
        <v>6697</v>
      </c>
      <c r="J3897" s="260" t="s">
        <v>6714</v>
      </c>
      <c r="K3897" s="260" t="s">
        <v>6715</v>
      </c>
      <c r="L3897" s="261">
        <v>45259</v>
      </c>
      <c r="M3897" s="260" t="s">
        <v>20</v>
      </c>
    </row>
    <row r="3898" spans="1:13" x14ac:dyDescent="0.25">
      <c r="A3898" s="258" t="s">
        <v>92</v>
      </c>
      <c r="B3898" s="258" t="s">
        <v>93</v>
      </c>
      <c r="C3898" s="258" t="s">
        <v>94</v>
      </c>
      <c r="D3898" s="258" t="s">
        <v>569</v>
      </c>
      <c r="E3898" s="258">
        <v>0</v>
      </c>
      <c r="F3898" s="258" t="s">
        <v>6696</v>
      </c>
      <c r="G3898" s="258" t="s">
        <v>1219</v>
      </c>
      <c r="H3898" s="258">
        <v>2</v>
      </c>
      <c r="I3898" s="258" t="s">
        <v>6697</v>
      </c>
      <c r="J3898" s="258" t="s">
        <v>6716</v>
      </c>
      <c r="K3898" s="258" t="s">
        <v>6717</v>
      </c>
      <c r="L3898" s="259">
        <v>45259</v>
      </c>
      <c r="M3898" s="258" t="s">
        <v>20</v>
      </c>
    </row>
    <row r="3899" spans="1:13" x14ac:dyDescent="0.25">
      <c r="A3899" s="260" t="s">
        <v>92</v>
      </c>
      <c r="B3899" s="260" t="s">
        <v>93</v>
      </c>
      <c r="C3899" s="260" t="s">
        <v>94</v>
      </c>
      <c r="D3899" s="260" t="s">
        <v>562</v>
      </c>
      <c r="E3899" s="260">
        <v>94897</v>
      </c>
      <c r="F3899" s="260" t="s">
        <v>6718</v>
      </c>
      <c r="G3899" s="260" t="s">
        <v>1219</v>
      </c>
      <c r="H3899" s="260">
        <v>2</v>
      </c>
      <c r="I3899" s="260" t="s">
        <v>6704</v>
      </c>
      <c r="J3899" s="260" t="s">
        <v>6719</v>
      </c>
      <c r="K3899" s="260" t="s">
        <v>6720</v>
      </c>
      <c r="L3899" s="261">
        <v>45259</v>
      </c>
      <c r="M3899" s="260" t="s">
        <v>20</v>
      </c>
    </row>
    <row r="3900" spans="1:13" x14ac:dyDescent="0.25">
      <c r="A3900" s="258" t="s">
        <v>92</v>
      </c>
      <c r="B3900" s="258" t="s">
        <v>93</v>
      </c>
      <c r="C3900" s="258" t="s">
        <v>94</v>
      </c>
      <c r="D3900" s="258" t="s">
        <v>567</v>
      </c>
      <c r="E3900" s="258" t="s">
        <v>17</v>
      </c>
      <c r="F3900" s="258" t="s">
        <v>6718</v>
      </c>
      <c r="G3900" s="258" t="s">
        <v>22</v>
      </c>
      <c r="H3900" s="258">
        <v>3</v>
      </c>
      <c r="I3900" s="258" t="s">
        <v>6704</v>
      </c>
      <c r="J3900" s="258" t="s">
        <v>6721</v>
      </c>
      <c r="K3900" s="258" t="s">
        <v>6722</v>
      </c>
      <c r="L3900" s="259">
        <v>45259</v>
      </c>
      <c r="M3900" s="258" t="s">
        <v>20</v>
      </c>
    </row>
    <row r="3901" spans="1:13" x14ac:dyDescent="0.25">
      <c r="A3901" s="260" t="s">
        <v>92</v>
      </c>
      <c r="B3901" s="260" t="s">
        <v>93</v>
      </c>
      <c r="C3901" s="260" t="s">
        <v>94</v>
      </c>
      <c r="D3901" s="260" t="s">
        <v>558</v>
      </c>
      <c r="E3901" s="260" t="s">
        <v>17</v>
      </c>
      <c r="F3901" s="260" t="s">
        <v>6718</v>
      </c>
      <c r="G3901" s="260" t="s">
        <v>22</v>
      </c>
      <c r="H3901" s="260">
        <v>3</v>
      </c>
      <c r="I3901" s="260" t="s">
        <v>6704</v>
      </c>
      <c r="J3901" s="260" t="s">
        <v>6721</v>
      </c>
      <c r="K3901" s="260" t="s">
        <v>6723</v>
      </c>
      <c r="L3901" s="261">
        <v>45259</v>
      </c>
      <c r="M3901" s="260" t="s">
        <v>20</v>
      </c>
    </row>
    <row r="3902" spans="1:13" x14ac:dyDescent="0.25">
      <c r="A3902" s="258" t="s">
        <v>464</v>
      </c>
      <c r="B3902" s="258" t="s">
        <v>465</v>
      </c>
      <c r="C3902" s="258" t="s">
        <v>466</v>
      </c>
      <c r="D3902" s="258" t="s">
        <v>769</v>
      </c>
      <c r="E3902" s="258">
        <v>574609</v>
      </c>
      <c r="F3902" s="258" t="s">
        <v>6724</v>
      </c>
      <c r="G3902" s="258" t="s">
        <v>1219</v>
      </c>
      <c r="H3902" s="258">
        <v>2</v>
      </c>
      <c r="I3902" s="258" t="s">
        <v>6725</v>
      </c>
      <c r="J3902" s="258" t="s">
        <v>6726</v>
      </c>
      <c r="K3902" s="258" t="s">
        <v>6727</v>
      </c>
      <c r="L3902" s="259">
        <v>45259</v>
      </c>
      <c r="M3902" s="258" t="s">
        <v>526</v>
      </c>
    </row>
    <row r="3903" spans="1:13" x14ac:dyDescent="0.25">
      <c r="A3903" s="260" t="s">
        <v>464</v>
      </c>
      <c r="B3903" s="260" t="s">
        <v>465</v>
      </c>
      <c r="C3903" s="260" t="s">
        <v>466</v>
      </c>
      <c r="D3903" s="260" t="s">
        <v>854</v>
      </c>
      <c r="E3903" s="260">
        <v>73</v>
      </c>
      <c r="F3903" s="260" t="s">
        <v>6069</v>
      </c>
      <c r="G3903" s="260" t="s">
        <v>1219</v>
      </c>
      <c r="H3903" s="260">
        <v>2</v>
      </c>
      <c r="I3903" s="260" t="s">
        <v>1079</v>
      </c>
      <c r="J3903" s="260" t="s">
        <v>6728</v>
      </c>
      <c r="K3903" s="260" t="s">
        <v>6729</v>
      </c>
      <c r="L3903" s="261">
        <v>45259</v>
      </c>
      <c r="M3903" s="260" t="s">
        <v>20</v>
      </c>
    </row>
    <row r="3904" spans="1:13" x14ac:dyDescent="0.25">
      <c r="A3904" s="258" t="s">
        <v>464</v>
      </c>
      <c r="B3904" s="258" t="s">
        <v>465</v>
      </c>
      <c r="C3904" s="258" t="s">
        <v>466</v>
      </c>
      <c r="D3904" s="258" t="s">
        <v>937</v>
      </c>
      <c r="E3904" s="258">
        <v>73</v>
      </c>
      <c r="F3904" s="258" t="s">
        <v>6069</v>
      </c>
      <c r="G3904" s="258" t="s">
        <v>1219</v>
      </c>
      <c r="H3904" s="258">
        <v>2</v>
      </c>
      <c r="I3904" s="258" t="s">
        <v>1079</v>
      </c>
      <c r="J3904" s="258" t="s">
        <v>6730</v>
      </c>
      <c r="K3904" s="258" t="s">
        <v>6731</v>
      </c>
      <c r="L3904" s="259">
        <v>45259</v>
      </c>
      <c r="M3904" s="258" t="s">
        <v>20</v>
      </c>
    </row>
    <row r="3905" spans="1:13" x14ac:dyDescent="0.25">
      <c r="A3905" s="260" t="s">
        <v>327</v>
      </c>
      <c r="B3905" s="260" t="s">
        <v>328</v>
      </c>
      <c r="C3905" s="260" t="s">
        <v>329</v>
      </c>
      <c r="D3905" s="260" t="s">
        <v>1297</v>
      </c>
      <c r="E3905" s="260">
        <v>55530707</v>
      </c>
      <c r="F3905" s="260" t="s">
        <v>6732</v>
      </c>
      <c r="G3905" s="260" t="s">
        <v>1219</v>
      </c>
      <c r="H3905" s="260">
        <v>2</v>
      </c>
      <c r="I3905" s="260" t="s">
        <v>6733</v>
      </c>
      <c r="J3905" s="260" t="s">
        <v>6734</v>
      </c>
      <c r="K3905" s="260" t="s">
        <v>6735</v>
      </c>
      <c r="L3905" s="261">
        <v>45259</v>
      </c>
      <c r="M3905" s="260" t="s">
        <v>526</v>
      </c>
    </row>
    <row r="3906" spans="1:13" x14ac:dyDescent="0.25">
      <c r="A3906" s="258" t="s">
        <v>327</v>
      </c>
      <c r="B3906" s="258" t="s">
        <v>328</v>
      </c>
      <c r="C3906" s="258" t="s">
        <v>329</v>
      </c>
      <c r="D3906" s="258" t="s">
        <v>1006</v>
      </c>
      <c r="E3906" s="258">
        <v>1181933</v>
      </c>
      <c r="F3906" s="258" t="s">
        <v>6736</v>
      </c>
      <c r="G3906" s="258" t="s">
        <v>1219</v>
      </c>
      <c r="H3906" s="258">
        <v>2</v>
      </c>
      <c r="I3906" s="258" t="s">
        <v>6737</v>
      </c>
      <c r="J3906" s="258" t="s">
        <v>6738</v>
      </c>
      <c r="K3906" s="258" t="s">
        <v>6739</v>
      </c>
      <c r="L3906" s="259">
        <v>45259</v>
      </c>
      <c r="M3906" s="258" t="s">
        <v>20</v>
      </c>
    </row>
    <row r="3907" spans="1:13" x14ac:dyDescent="0.25">
      <c r="A3907" s="260" t="s">
        <v>327</v>
      </c>
      <c r="B3907" s="260" t="s">
        <v>328</v>
      </c>
      <c r="C3907" s="260" t="s">
        <v>329</v>
      </c>
      <c r="D3907" s="260" t="s">
        <v>932</v>
      </c>
      <c r="E3907" s="260">
        <v>623014</v>
      </c>
      <c r="F3907" s="260" t="s">
        <v>6559</v>
      </c>
      <c r="G3907" s="260" t="s">
        <v>1219</v>
      </c>
      <c r="H3907" s="260">
        <v>2</v>
      </c>
      <c r="I3907" s="260" t="s">
        <v>6740</v>
      </c>
      <c r="J3907" s="260" t="s">
        <v>6741</v>
      </c>
      <c r="K3907" s="260" t="s">
        <v>6742</v>
      </c>
      <c r="L3907" s="261">
        <v>45259</v>
      </c>
      <c r="M3907" s="260" t="s">
        <v>526</v>
      </c>
    </row>
    <row r="3908" spans="1:13" x14ac:dyDescent="0.25">
      <c r="A3908" s="258" t="s">
        <v>327</v>
      </c>
      <c r="B3908" s="258" t="s">
        <v>328</v>
      </c>
      <c r="C3908" s="258" t="s">
        <v>329</v>
      </c>
      <c r="D3908" s="258" t="s">
        <v>769</v>
      </c>
      <c r="E3908" s="258">
        <v>623014</v>
      </c>
      <c r="F3908" s="258" t="s">
        <v>6559</v>
      </c>
      <c r="G3908" s="258" t="s">
        <v>1219</v>
      </c>
      <c r="H3908" s="258">
        <v>2</v>
      </c>
      <c r="I3908" s="258" t="s">
        <v>6740</v>
      </c>
      <c r="J3908" s="258" t="s">
        <v>6741</v>
      </c>
      <c r="K3908" s="258" t="s">
        <v>6743</v>
      </c>
      <c r="L3908" s="259">
        <v>45259</v>
      </c>
      <c r="M3908" s="258" t="s">
        <v>526</v>
      </c>
    </row>
    <row r="3909" spans="1:13" x14ac:dyDescent="0.25">
      <c r="A3909" s="260" t="s">
        <v>327</v>
      </c>
      <c r="B3909" s="260" t="s">
        <v>328</v>
      </c>
      <c r="C3909" s="260" t="s">
        <v>329</v>
      </c>
      <c r="D3909" s="260" t="s">
        <v>544</v>
      </c>
      <c r="E3909" s="260">
        <v>623014</v>
      </c>
      <c r="F3909" s="260" t="s">
        <v>6559</v>
      </c>
      <c r="G3909" s="260" t="s">
        <v>1219</v>
      </c>
      <c r="H3909" s="260">
        <v>2</v>
      </c>
      <c r="I3909" s="260" t="s">
        <v>6740</v>
      </c>
      <c r="J3909" s="260" t="s">
        <v>6744</v>
      </c>
      <c r="K3909" s="260" t="s">
        <v>6745</v>
      </c>
      <c r="L3909" s="261">
        <v>45259</v>
      </c>
      <c r="M3909" s="260" t="s">
        <v>20</v>
      </c>
    </row>
    <row r="3910" spans="1:13" x14ac:dyDescent="0.25">
      <c r="A3910" s="258" t="s">
        <v>327</v>
      </c>
      <c r="B3910" s="258" t="s">
        <v>328</v>
      </c>
      <c r="C3910" s="258" t="s">
        <v>329</v>
      </c>
      <c r="D3910" s="258" t="s">
        <v>1193</v>
      </c>
      <c r="E3910" s="258">
        <v>558919</v>
      </c>
      <c r="F3910" s="258" t="s">
        <v>6746</v>
      </c>
      <c r="G3910" s="258" t="s">
        <v>1219</v>
      </c>
      <c r="H3910" s="258">
        <v>2</v>
      </c>
      <c r="I3910" s="258" t="s">
        <v>6747</v>
      </c>
      <c r="J3910" s="258" t="s">
        <v>3384</v>
      </c>
      <c r="K3910" s="258" t="s">
        <v>6748</v>
      </c>
      <c r="L3910" s="259">
        <v>45259</v>
      </c>
      <c r="M3910" s="258" t="s">
        <v>20</v>
      </c>
    </row>
    <row r="3911" spans="1:13" x14ac:dyDescent="0.25">
      <c r="A3911" s="260" t="s">
        <v>327</v>
      </c>
      <c r="B3911" s="260" t="s">
        <v>328</v>
      </c>
      <c r="C3911" s="260" t="s">
        <v>329</v>
      </c>
      <c r="D3911" s="260" t="s">
        <v>569</v>
      </c>
      <c r="E3911" s="260">
        <v>0</v>
      </c>
      <c r="F3911" s="260" t="s">
        <v>6559</v>
      </c>
      <c r="G3911" s="260" t="s">
        <v>1219</v>
      </c>
      <c r="H3911" s="260">
        <v>2</v>
      </c>
      <c r="I3911" s="260" t="s">
        <v>6740</v>
      </c>
      <c r="J3911" s="260" t="s">
        <v>6600</v>
      </c>
      <c r="K3911" s="260" t="s">
        <v>6749</v>
      </c>
      <c r="L3911" s="261">
        <v>45259</v>
      </c>
      <c r="M3911" s="260" t="s">
        <v>20</v>
      </c>
    </row>
    <row r="3912" spans="1:13" x14ac:dyDescent="0.25">
      <c r="A3912" s="258" t="s">
        <v>327</v>
      </c>
      <c r="B3912" s="258" t="s">
        <v>328</v>
      </c>
      <c r="C3912" s="258" t="s">
        <v>329</v>
      </c>
      <c r="D3912" s="258" t="s">
        <v>562</v>
      </c>
      <c r="E3912" s="258">
        <v>623014</v>
      </c>
      <c r="F3912" s="258" t="s">
        <v>6559</v>
      </c>
      <c r="G3912" s="258" t="s">
        <v>1219</v>
      </c>
      <c r="H3912" s="258">
        <v>2</v>
      </c>
      <c r="I3912" s="258" t="s">
        <v>6740</v>
      </c>
      <c r="J3912" s="258" t="s">
        <v>6750</v>
      </c>
      <c r="K3912" s="258" t="s">
        <v>6751</v>
      </c>
      <c r="L3912" s="259">
        <v>45259</v>
      </c>
      <c r="M3912" s="258" t="s">
        <v>20</v>
      </c>
    </row>
    <row r="3913" spans="1:13" x14ac:dyDescent="0.25">
      <c r="A3913" s="260" t="s">
        <v>327</v>
      </c>
      <c r="B3913" s="260" t="s">
        <v>328</v>
      </c>
      <c r="C3913" s="260" t="s">
        <v>329</v>
      </c>
      <c r="D3913" s="260" t="s">
        <v>567</v>
      </c>
      <c r="E3913" s="260" t="s">
        <v>17</v>
      </c>
      <c r="F3913" s="260" t="s">
        <v>683</v>
      </c>
      <c r="G3913" s="260" t="s">
        <v>17</v>
      </c>
      <c r="H3913" s="260" t="s">
        <v>17</v>
      </c>
      <c r="I3913" s="260" t="s">
        <v>683</v>
      </c>
      <c r="J3913" s="260" t="s">
        <v>6752</v>
      </c>
      <c r="K3913" s="260" t="s">
        <v>6753</v>
      </c>
      <c r="L3913" s="261">
        <v>45259</v>
      </c>
      <c r="M3913" s="260" t="s">
        <v>20</v>
      </c>
    </row>
    <row r="3914" spans="1:13" x14ac:dyDescent="0.25">
      <c r="A3914" s="258" t="s">
        <v>327</v>
      </c>
      <c r="B3914" s="258" t="s">
        <v>328</v>
      </c>
      <c r="C3914" s="258" t="s">
        <v>329</v>
      </c>
      <c r="D3914" s="258" t="s">
        <v>558</v>
      </c>
      <c r="E3914" s="258" t="s">
        <v>17</v>
      </c>
      <c r="F3914" s="258" t="s">
        <v>683</v>
      </c>
      <c r="G3914" s="258" t="s">
        <v>17</v>
      </c>
      <c r="H3914" s="258" t="s">
        <v>17</v>
      </c>
      <c r="I3914" s="258" t="s">
        <v>683</v>
      </c>
      <c r="J3914" s="258" t="s">
        <v>6754</v>
      </c>
      <c r="K3914" s="258" t="s">
        <v>6755</v>
      </c>
      <c r="L3914" s="259">
        <v>45259</v>
      </c>
      <c r="M3914" s="258" t="s">
        <v>20</v>
      </c>
    </row>
    <row r="3915" spans="1:13" x14ac:dyDescent="0.25">
      <c r="A3915" s="260" t="s">
        <v>327</v>
      </c>
      <c r="B3915" s="260" t="s">
        <v>328</v>
      </c>
      <c r="C3915" s="260" t="s">
        <v>329</v>
      </c>
      <c r="D3915" s="260" t="s">
        <v>47</v>
      </c>
      <c r="E3915" s="260">
        <v>2</v>
      </c>
      <c r="F3915" s="260" t="s">
        <v>6746</v>
      </c>
      <c r="G3915" s="260" t="s">
        <v>66</v>
      </c>
      <c r="H3915" s="260">
        <v>1</v>
      </c>
      <c r="I3915" s="260" t="s">
        <v>6737</v>
      </c>
      <c r="J3915" s="260" t="s">
        <v>6756</v>
      </c>
      <c r="K3915" s="260" t="s">
        <v>6757</v>
      </c>
      <c r="L3915" s="261">
        <v>45259</v>
      </c>
      <c r="M3915" s="260" t="s">
        <v>20</v>
      </c>
    </row>
    <row r="3916" spans="1:13" x14ac:dyDescent="0.25">
      <c r="A3916" s="258" t="s">
        <v>5363</v>
      </c>
      <c r="B3916" s="258" t="s">
        <v>5364</v>
      </c>
      <c r="C3916" s="258" t="s">
        <v>5365</v>
      </c>
      <c r="D3916" s="258" t="s">
        <v>1297</v>
      </c>
      <c r="E3916" s="258">
        <v>10895623</v>
      </c>
      <c r="F3916" s="258" t="s">
        <v>6758</v>
      </c>
      <c r="G3916" s="258" t="s">
        <v>66</v>
      </c>
      <c r="H3916" s="258">
        <v>1</v>
      </c>
      <c r="I3916" s="258" t="s">
        <v>6759</v>
      </c>
      <c r="J3916" s="258" t="s">
        <v>6760</v>
      </c>
      <c r="K3916" s="258" t="s">
        <v>6761</v>
      </c>
      <c r="L3916" s="259">
        <v>45259</v>
      </c>
      <c r="M3916" s="258" t="s">
        <v>20</v>
      </c>
    </row>
    <row r="3917" spans="1:13" x14ac:dyDescent="0.25">
      <c r="A3917" s="260" t="s">
        <v>5363</v>
      </c>
      <c r="B3917" s="260" t="s">
        <v>5364</v>
      </c>
      <c r="C3917" s="260" t="s">
        <v>5365</v>
      </c>
      <c r="D3917" s="260" t="s">
        <v>927</v>
      </c>
      <c r="E3917" s="260">
        <v>77187</v>
      </c>
      <c r="F3917" s="260" t="s">
        <v>1239</v>
      </c>
      <c r="G3917" s="260" t="s">
        <v>1219</v>
      </c>
      <c r="H3917" s="260">
        <v>2</v>
      </c>
      <c r="I3917" s="260" t="s">
        <v>6762</v>
      </c>
      <c r="J3917" s="260" t="s">
        <v>6763</v>
      </c>
      <c r="K3917" s="260" t="s">
        <v>6764</v>
      </c>
      <c r="L3917" s="261">
        <v>45259</v>
      </c>
      <c r="M3917" s="260" t="s">
        <v>20</v>
      </c>
    </row>
    <row r="3918" spans="1:13" x14ac:dyDescent="0.25">
      <c r="A3918" s="258" t="s">
        <v>5363</v>
      </c>
      <c r="B3918" s="258" t="s">
        <v>5364</v>
      </c>
      <c r="C3918" s="258" t="s">
        <v>5365</v>
      </c>
      <c r="D3918" s="258" t="s">
        <v>1006</v>
      </c>
      <c r="E3918" s="258">
        <v>10895623</v>
      </c>
      <c r="F3918" s="258" t="s">
        <v>6758</v>
      </c>
      <c r="G3918" s="258" t="s">
        <v>1219</v>
      </c>
      <c r="H3918" s="258">
        <v>2</v>
      </c>
      <c r="I3918" s="258" t="s">
        <v>6759</v>
      </c>
      <c r="J3918" s="258" t="s">
        <v>6765</v>
      </c>
      <c r="K3918" s="258" t="s">
        <v>6766</v>
      </c>
      <c r="L3918" s="259">
        <v>45259</v>
      </c>
      <c r="M3918" s="258" t="s">
        <v>20</v>
      </c>
    </row>
    <row r="3919" spans="1:13" x14ac:dyDescent="0.25">
      <c r="A3919" s="260" t="s">
        <v>5363</v>
      </c>
      <c r="B3919" s="260" t="s">
        <v>5364</v>
      </c>
      <c r="C3919" s="260" t="s">
        <v>5365</v>
      </c>
      <c r="D3919" s="260" t="s">
        <v>932</v>
      </c>
      <c r="E3919" s="260">
        <v>369550</v>
      </c>
      <c r="F3919" s="260" t="s">
        <v>6767</v>
      </c>
      <c r="G3919" s="260" t="s">
        <v>1219</v>
      </c>
      <c r="H3919" s="260">
        <v>2</v>
      </c>
      <c r="I3919" s="260" t="s">
        <v>4441</v>
      </c>
      <c r="J3919" s="260" t="s">
        <v>4517</v>
      </c>
      <c r="K3919" s="260" t="s">
        <v>6768</v>
      </c>
      <c r="L3919" s="261">
        <v>45259</v>
      </c>
      <c r="M3919" s="260" t="s">
        <v>20</v>
      </c>
    </row>
    <row r="3920" spans="1:13" x14ac:dyDescent="0.25">
      <c r="A3920" s="258" t="s">
        <v>5363</v>
      </c>
      <c r="B3920" s="258" t="s">
        <v>5364</v>
      </c>
      <c r="C3920" s="258" t="s">
        <v>5365</v>
      </c>
      <c r="D3920" s="258" t="s">
        <v>769</v>
      </c>
      <c r="E3920" s="258">
        <v>369550</v>
      </c>
      <c r="F3920" s="258" t="s">
        <v>6767</v>
      </c>
      <c r="G3920" s="258" t="s">
        <v>1219</v>
      </c>
      <c r="H3920" s="258">
        <v>2</v>
      </c>
      <c r="I3920" s="258" t="s">
        <v>4441</v>
      </c>
      <c r="J3920" s="258" t="s">
        <v>6769</v>
      </c>
      <c r="K3920" s="258" t="s">
        <v>6770</v>
      </c>
      <c r="L3920" s="259">
        <v>45259</v>
      </c>
      <c r="M3920" s="258" t="s">
        <v>20</v>
      </c>
    </row>
    <row r="3921" spans="1:13" x14ac:dyDescent="0.25">
      <c r="A3921" s="260" t="s">
        <v>5363</v>
      </c>
      <c r="B3921" s="260" t="s">
        <v>5364</v>
      </c>
      <c r="C3921" s="260" t="s">
        <v>5365</v>
      </c>
      <c r="D3921" s="260" t="s">
        <v>38</v>
      </c>
      <c r="E3921" s="260" t="s">
        <v>17</v>
      </c>
      <c r="F3921" s="260" t="s">
        <v>17</v>
      </c>
      <c r="G3921" s="260" t="s">
        <v>17</v>
      </c>
      <c r="H3921" s="260" t="s">
        <v>17</v>
      </c>
      <c r="I3921" s="260" t="s">
        <v>17</v>
      </c>
      <c r="J3921" s="260" t="s">
        <v>4478</v>
      </c>
      <c r="K3921" s="260" t="s">
        <v>6771</v>
      </c>
      <c r="L3921" s="261">
        <v>45259</v>
      </c>
      <c r="M3921" s="260" t="s">
        <v>20</v>
      </c>
    </row>
    <row r="3922" spans="1:13" x14ac:dyDescent="0.25">
      <c r="A3922" s="258" t="s">
        <v>5363</v>
      </c>
      <c r="B3922" s="258" t="s">
        <v>5364</v>
      </c>
      <c r="C3922" s="258" t="s">
        <v>5365</v>
      </c>
      <c r="D3922" s="258" t="s">
        <v>40</v>
      </c>
      <c r="E3922" s="258" t="s">
        <v>17</v>
      </c>
      <c r="F3922" s="258" t="s">
        <v>17</v>
      </c>
      <c r="G3922" s="258" t="s">
        <v>17</v>
      </c>
      <c r="H3922" s="258" t="s">
        <v>17</v>
      </c>
      <c r="I3922" s="258" t="s">
        <v>17</v>
      </c>
      <c r="J3922" s="258" t="s">
        <v>4478</v>
      </c>
      <c r="K3922" s="258" t="s">
        <v>6772</v>
      </c>
      <c r="L3922" s="259">
        <v>45259</v>
      </c>
      <c r="M3922" s="258" t="s">
        <v>20</v>
      </c>
    </row>
    <row r="3923" spans="1:13" x14ac:dyDescent="0.25">
      <c r="A3923" s="260" t="s">
        <v>5363</v>
      </c>
      <c r="B3923" s="260" t="s">
        <v>5364</v>
      </c>
      <c r="C3923" s="260" t="s">
        <v>5365</v>
      </c>
      <c r="D3923" s="260" t="s">
        <v>854</v>
      </c>
      <c r="E3923" s="260">
        <v>0</v>
      </c>
      <c r="F3923" s="260" t="s">
        <v>6773</v>
      </c>
      <c r="G3923" s="260" t="s">
        <v>1219</v>
      </c>
      <c r="H3923" s="260">
        <v>2</v>
      </c>
      <c r="I3923" s="260" t="s">
        <v>1079</v>
      </c>
      <c r="J3923" s="260" t="s">
        <v>6774</v>
      </c>
      <c r="K3923" s="260" t="s">
        <v>6775</v>
      </c>
      <c r="L3923" s="261">
        <v>45259</v>
      </c>
      <c r="M3923" s="260" t="s">
        <v>20</v>
      </c>
    </row>
    <row r="3924" spans="1:13" x14ac:dyDescent="0.25">
      <c r="A3924" s="258" t="s">
        <v>5363</v>
      </c>
      <c r="B3924" s="258" t="s">
        <v>5364</v>
      </c>
      <c r="C3924" s="258" t="s">
        <v>5365</v>
      </c>
      <c r="D3924" s="258" t="s">
        <v>937</v>
      </c>
      <c r="E3924" s="258">
        <v>0</v>
      </c>
      <c r="F3924" s="258" t="s">
        <v>6773</v>
      </c>
      <c r="G3924" s="258" t="s">
        <v>1219</v>
      </c>
      <c r="H3924" s="258">
        <v>2</v>
      </c>
      <c r="I3924" s="258" t="s">
        <v>1079</v>
      </c>
      <c r="J3924" s="258" t="s">
        <v>6776</v>
      </c>
      <c r="K3924" s="258" t="s">
        <v>6777</v>
      </c>
      <c r="L3924" s="259">
        <v>45259</v>
      </c>
      <c r="M3924" s="258" t="s">
        <v>20</v>
      </c>
    </row>
    <row r="3925" spans="1:13" x14ac:dyDescent="0.25">
      <c r="A3925" s="260" t="s">
        <v>5363</v>
      </c>
      <c r="B3925" s="260" t="s">
        <v>5364</v>
      </c>
      <c r="C3925" s="260" t="s">
        <v>5365</v>
      </c>
      <c r="D3925" s="260" t="s">
        <v>16</v>
      </c>
      <c r="E3925" s="260" t="s">
        <v>17</v>
      </c>
      <c r="F3925" s="260" t="s">
        <v>17</v>
      </c>
      <c r="G3925" s="260" t="s">
        <v>17</v>
      </c>
      <c r="H3925" s="260" t="s">
        <v>17</v>
      </c>
      <c r="I3925" s="260" t="s">
        <v>17</v>
      </c>
      <c r="J3925" s="260" t="s">
        <v>4478</v>
      </c>
      <c r="K3925" s="260" t="s">
        <v>6778</v>
      </c>
      <c r="L3925" s="261">
        <v>45259</v>
      </c>
      <c r="M3925" s="260" t="s">
        <v>20</v>
      </c>
    </row>
    <row r="3926" spans="1:13" x14ac:dyDescent="0.25">
      <c r="A3926" s="258" t="s">
        <v>5363</v>
      </c>
      <c r="B3926" s="258" t="s">
        <v>5364</v>
      </c>
      <c r="C3926" s="258" t="s">
        <v>5365</v>
      </c>
      <c r="D3926" s="258" t="s">
        <v>21</v>
      </c>
      <c r="E3926" s="258" t="s">
        <v>17</v>
      </c>
      <c r="F3926" s="258" t="s">
        <v>17</v>
      </c>
      <c r="G3926" s="258" t="s">
        <v>17</v>
      </c>
      <c r="H3926" s="258" t="s">
        <v>17</v>
      </c>
      <c r="I3926" s="258" t="s">
        <v>17</v>
      </c>
      <c r="J3926" s="258" t="s">
        <v>4478</v>
      </c>
      <c r="K3926" s="258" t="s">
        <v>6779</v>
      </c>
      <c r="L3926" s="259">
        <v>45259</v>
      </c>
      <c r="M3926" s="258" t="s">
        <v>20</v>
      </c>
    </row>
    <row r="3927" spans="1:13" x14ac:dyDescent="0.25">
      <c r="A3927" s="260" t="s">
        <v>5363</v>
      </c>
      <c r="B3927" s="260" t="s">
        <v>5364</v>
      </c>
      <c r="C3927" s="260" t="s">
        <v>5365</v>
      </c>
      <c r="D3927" s="260" t="s">
        <v>1053</v>
      </c>
      <c r="E3927" s="260" t="s">
        <v>17</v>
      </c>
      <c r="F3927" s="260" t="s">
        <v>17</v>
      </c>
      <c r="G3927" s="260" t="s">
        <v>17</v>
      </c>
      <c r="H3927" s="260" t="s">
        <v>17</v>
      </c>
      <c r="I3927" s="260" t="s">
        <v>17</v>
      </c>
      <c r="J3927" s="260" t="s">
        <v>4478</v>
      </c>
      <c r="K3927" s="260" t="s">
        <v>6780</v>
      </c>
      <c r="L3927" s="261">
        <v>45259</v>
      </c>
      <c r="M3927" s="260" t="s">
        <v>20</v>
      </c>
    </row>
    <row r="3928" spans="1:13" x14ac:dyDescent="0.25">
      <c r="A3928" s="258" t="s">
        <v>5363</v>
      </c>
      <c r="B3928" s="258" t="s">
        <v>5364</v>
      </c>
      <c r="C3928" s="258" t="s">
        <v>5365</v>
      </c>
      <c r="D3928" s="258" t="s">
        <v>24</v>
      </c>
      <c r="E3928" s="258" t="s">
        <v>17</v>
      </c>
      <c r="F3928" s="258" t="s">
        <v>17</v>
      </c>
      <c r="G3928" s="258" t="s">
        <v>17</v>
      </c>
      <c r="H3928" s="258" t="s">
        <v>17</v>
      </c>
      <c r="I3928" s="258" t="s">
        <v>17</v>
      </c>
      <c r="J3928" s="258" t="s">
        <v>4478</v>
      </c>
      <c r="K3928" s="258" t="s">
        <v>6781</v>
      </c>
      <c r="L3928" s="259">
        <v>45259</v>
      </c>
      <c r="M3928" s="258" t="s">
        <v>20</v>
      </c>
    </row>
    <row r="3929" spans="1:13" x14ac:dyDescent="0.25">
      <c r="A3929" s="260" t="s">
        <v>5363</v>
      </c>
      <c r="B3929" s="260" t="s">
        <v>5364</v>
      </c>
      <c r="C3929" s="260" t="s">
        <v>5365</v>
      </c>
      <c r="D3929" s="260" t="s">
        <v>544</v>
      </c>
      <c r="E3929" s="260">
        <v>369550</v>
      </c>
      <c r="F3929" s="260" t="s">
        <v>6782</v>
      </c>
      <c r="G3929" s="260" t="s">
        <v>1219</v>
      </c>
      <c r="H3929" s="260">
        <v>2</v>
      </c>
      <c r="I3929" s="260" t="s">
        <v>4451</v>
      </c>
      <c r="J3929" s="260" t="s">
        <v>6783</v>
      </c>
      <c r="K3929" s="260" t="s">
        <v>6784</v>
      </c>
      <c r="L3929" s="261">
        <v>45259</v>
      </c>
      <c r="M3929" s="260" t="s">
        <v>20</v>
      </c>
    </row>
    <row r="3930" spans="1:13" x14ac:dyDescent="0.25">
      <c r="A3930" s="258" t="s">
        <v>5363</v>
      </c>
      <c r="B3930" s="258" t="s">
        <v>5364</v>
      </c>
      <c r="C3930" s="258" t="s">
        <v>5365</v>
      </c>
      <c r="D3930" s="258" t="s">
        <v>1193</v>
      </c>
      <c r="E3930" s="258">
        <v>10526073</v>
      </c>
      <c r="F3930" s="258" t="s">
        <v>6758</v>
      </c>
      <c r="G3930" s="258" t="s">
        <v>1219</v>
      </c>
      <c r="H3930" s="258">
        <v>2</v>
      </c>
      <c r="I3930" s="258" t="s">
        <v>6759</v>
      </c>
      <c r="J3930" s="258" t="s">
        <v>4454</v>
      </c>
      <c r="K3930" s="258" t="s">
        <v>6785</v>
      </c>
      <c r="L3930" s="259">
        <v>45259</v>
      </c>
      <c r="M3930" s="258" t="s">
        <v>20</v>
      </c>
    </row>
    <row r="3931" spans="1:13" x14ac:dyDescent="0.25">
      <c r="A3931" s="260" t="s">
        <v>5363</v>
      </c>
      <c r="B3931" s="260" t="s">
        <v>5364</v>
      </c>
      <c r="C3931" s="260" t="s">
        <v>5365</v>
      </c>
      <c r="D3931" s="260" t="s">
        <v>569</v>
      </c>
      <c r="E3931" s="260">
        <v>0</v>
      </c>
      <c r="F3931" s="260" t="s">
        <v>6782</v>
      </c>
      <c r="G3931" s="260" t="s">
        <v>1219</v>
      </c>
      <c r="H3931" s="260">
        <v>2</v>
      </c>
      <c r="I3931" s="260" t="s">
        <v>4451</v>
      </c>
      <c r="J3931" s="260" t="s">
        <v>4456</v>
      </c>
      <c r="K3931" s="260" t="s">
        <v>6786</v>
      </c>
      <c r="L3931" s="261">
        <v>45259</v>
      </c>
      <c r="M3931" s="260" t="s">
        <v>20</v>
      </c>
    </row>
    <row r="3932" spans="1:13" x14ac:dyDescent="0.25">
      <c r="A3932" s="258" t="s">
        <v>5363</v>
      </c>
      <c r="B3932" s="258" t="s">
        <v>5364</v>
      </c>
      <c r="C3932" s="258" t="s">
        <v>5365</v>
      </c>
      <c r="D3932" s="258" t="s">
        <v>562</v>
      </c>
      <c r="E3932" s="258">
        <v>369550</v>
      </c>
      <c r="F3932" s="258" t="s">
        <v>6782</v>
      </c>
      <c r="G3932" s="258" t="s">
        <v>1219</v>
      </c>
      <c r="H3932" s="258">
        <v>2</v>
      </c>
      <c r="I3932" s="258" t="s">
        <v>4451</v>
      </c>
      <c r="J3932" s="258" t="s">
        <v>4458</v>
      </c>
      <c r="K3932" s="258" t="s">
        <v>6787</v>
      </c>
      <c r="L3932" s="259">
        <v>45259</v>
      </c>
      <c r="M3932" s="258" t="s">
        <v>20</v>
      </c>
    </row>
    <row r="3933" spans="1:13" x14ac:dyDescent="0.25">
      <c r="A3933" s="260" t="s">
        <v>5363</v>
      </c>
      <c r="B3933" s="260" t="s">
        <v>5364</v>
      </c>
      <c r="C3933" s="260" t="s">
        <v>5365</v>
      </c>
      <c r="D3933" s="260" t="s">
        <v>567</v>
      </c>
      <c r="E3933" s="260" t="s">
        <v>17</v>
      </c>
      <c r="F3933" s="260" t="s">
        <v>6782</v>
      </c>
      <c r="G3933" s="260" t="s">
        <v>1219</v>
      </c>
      <c r="H3933" s="260">
        <v>2</v>
      </c>
      <c r="I3933" s="260" t="s">
        <v>4451</v>
      </c>
      <c r="J3933" s="260" t="s">
        <v>4460</v>
      </c>
      <c r="K3933" s="260" t="s">
        <v>6788</v>
      </c>
      <c r="L3933" s="261">
        <v>45259</v>
      </c>
      <c r="M3933" s="260" t="s">
        <v>20</v>
      </c>
    </row>
    <row r="3934" spans="1:13" x14ac:dyDescent="0.25">
      <c r="A3934" s="258" t="s">
        <v>1062</v>
      </c>
      <c r="B3934" s="258" t="s">
        <v>1063</v>
      </c>
      <c r="C3934" s="258" t="s">
        <v>329</v>
      </c>
      <c r="D3934" s="258" t="s">
        <v>1297</v>
      </c>
      <c r="E3934" s="258">
        <v>55530707</v>
      </c>
      <c r="F3934" s="258" t="s">
        <v>6732</v>
      </c>
      <c r="G3934" s="258" t="s">
        <v>1219</v>
      </c>
      <c r="H3934" s="258">
        <v>2</v>
      </c>
      <c r="I3934" s="258" t="s">
        <v>6733</v>
      </c>
      <c r="J3934" s="258" t="s">
        <v>6734</v>
      </c>
      <c r="K3934" s="258" t="s">
        <v>6789</v>
      </c>
      <c r="L3934" s="259">
        <v>45259</v>
      </c>
      <c r="M3934" s="258" t="s">
        <v>526</v>
      </c>
    </row>
    <row r="3935" spans="1:13" x14ac:dyDescent="0.25">
      <c r="A3935" s="260" t="s">
        <v>1062</v>
      </c>
      <c r="B3935" s="260" t="s">
        <v>1063</v>
      </c>
      <c r="C3935" s="260" t="s">
        <v>329</v>
      </c>
      <c r="D3935" s="260" t="s">
        <v>769</v>
      </c>
      <c r="E3935" s="260">
        <v>45000</v>
      </c>
      <c r="F3935" s="260" t="s">
        <v>6790</v>
      </c>
      <c r="G3935" s="260" t="s">
        <v>1219</v>
      </c>
      <c r="H3935" s="260">
        <v>2</v>
      </c>
      <c r="I3935" s="260" t="s">
        <v>6791</v>
      </c>
      <c r="J3935" s="260" t="s">
        <v>6792</v>
      </c>
      <c r="K3935" s="260" t="s">
        <v>6793</v>
      </c>
      <c r="L3935" s="261">
        <v>45259</v>
      </c>
      <c r="M3935" s="260" t="s">
        <v>20</v>
      </c>
    </row>
    <row r="3936" spans="1:13" x14ac:dyDescent="0.25">
      <c r="A3936" s="258" t="s">
        <v>5363</v>
      </c>
      <c r="B3936" s="258" t="s">
        <v>5364</v>
      </c>
      <c r="C3936" s="258" t="s">
        <v>5365</v>
      </c>
      <c r="D3936" s="258" t="s">
        <v>558</v>
      </c>
      <c r="E3936" s="258" t="s">
        <v>17</v>
      </c>
      <c r="F3936" s="258" t="s">
        <v>6782</v>
      </c>
      <c r="G3936" s="258" t="s">
        <v>1219</v>
      </c>
      <c r="H3936" s="258">
        <v>2</v>
      </c>
      <c r="I3936" s="258" t="s">
        <v>4451</v>
      </c>
      <c r="J3936" s="258" t="s">
        <v>4460</v>
      </c>
      <c r="K3936" s="258" t="s">
        <v>6794</v>
      </c>
      <c r="L3936" s="259">
        <v>45259</v>
      </c>
      <c r="M3936" s="258" t="s">
        <v>20</v>
      </c>
    </row>
    <row r="3937" spans="1:13" x14ac:dyDescent="0.25">
      <c r="A3937" s="260" t="s">
        <v>5363</v>
      </c>
      <c r="B3937" s="260" t="s">
        <v>5364</v>
      </c>
      <c r="C3937" s="260" t="s">
        <v>5365</v>
      </c>
      <c r="D3937" s="260" t="s">
        <v>47</v>
      </c>
      <c r="E3937" s="260">
        <v>2</v>
      </c>
      <c r="F3937" s="260" t="s">
        <v>6767</v>
      </c>
      <c r="G3937" s="260" t="s">
        <v>1219</v>
      </c>
      <c r="H3937" s="260">
        <v>2</v>
      </c>
      <c r="I3937" s="260" t="s">
        <v>4441</v>
      </c>
      <c r="J3937" s="260" t="s">
        <v>6795</v>
      </c>
      <c r="K3937" s="260" t="s">
        <v>6796</v>
      </c>
      <c r="L3937" s="261">
        <v>45259</v>
      </c>
      <c r="M3937" s="260" t="s">
        <v>20</v>
      </c>
    </row>
    <row r="3938" spans="1:13" x14ac:dyDescent="0.25">
      <c r="A3938" s="258" t="s">
        <v>5363</v>
      </c>
      <c r="B3938" s="258" t="s">
        <v>5364</v>
      </c>
      <c r="C3938" s="258" t="s">
        <v>5365</v>
      </c>
      <c r="D3938" s="258" t="s">
        <v>26</v>
      </c>
      <c r="E3938" s="258" t="s">
        <v>17</v>
      </c>
      <c r="F3938" s="258" t="s">
        <v>17</v>
      </c>
      <c r="G3938" s="258" t="s">
        <v>17</v>
      </c>
      <c r="H3938" s="258" t="s">
        <v>17</v>
      </c>
      <c r="I3938" s="258" t="s">
        <v>17</v>
      </c>
      <c r="J3938" s="258" t="s">
        <v>4478</v>
      </c>
      <c r="K3938" s="258" t="s">
        <v>6797</v>
      </c>
      <c r="L3938" s="259">
        <v>45259</v>
      </c>
      <c r="M3938" s="258" t="s">
        <v>20</v>
      </c>
    </row>
    <row r="3939" spans="1:13" x14ac:dyDescent="0.25">
      <c r="A3939" s="260" t="s">
        <v>5363</v>
      </c>
      <c r="B3939" s="260" t="s">
        <v>5364</v>
      </c>
      <c r="C3939" s="260" t="s">
        <v>5365</v>
      </c>
      <c r="D3939" s="260" t="s">
        <v>28</v>
      </c>
      <c r="E3939" s="260" t="s">
        <v>17</v>
      </c>
      <c r="F3939" s="260" t="s">
        <v>17</v>
      </c>
      <c r="G3939" s="260" t="s">
        <v>17</v>
      </c>
      <c r="H3939" s="260" t="s">
        <v>17</v>
      </c>
      <c r="I3939" s="260" t="s">
        <v>17</v>
      </c>
      <c r="J3939" s="260" t="s">
        <v>4478</v>
      </c>
      <c r="K3939" s="260" t="s">
        <v>6798</v>
      </c>
      <c r="L3939" s="261">
        <v>45259</v>
      </c>
      <c r="M3939" s="260" t="s">
        <v>20</v>
      </c>
    </row>
    <row r="3940" spans="1:13" x14ac:dyDescent="0.25">
      <c r="A3940" s="258" t="s">
        <v>1062</v>
      </c>
      <c r="B3940" s="258" t="s">
        <v>1063</v>
      </c>
      <c r="C3940" s="258" t="s">
        <v>329</v>
      </c>
      <c r="D3940" s="258" t="s">
        <v>47</v>
      </c>
      <c r="E3940" s="258">
        <v>3</v>
      </c>
      <c r="F3940" s="258" t="s">
        <v>6799</v>
      </c>
      <c r="G3940" s="258" t="s">
        <v>1219</v>
      </c>
      <c r="H3940" s="258">
        <v>2</v>
      </c>
      <c r="I3940" s="258" t="s">
        <v>6800</v>
      </c>
      <c r="J3940" s="258" t="s">
        <v>6801</v>
      </c>
      <c r="K3940" s="258" t="s">
        <v>6802</v>
      </c>
      <c r="L3940" s="259">
        <v>45259</v>
      </c>
      <c r="M3940" s="258" t="s">
        <v>20</v>
      </c>
    </row>
    <row r="3941" spans="1:13" x14ac:dyDescent="0.25">
      <c r="A3941" s="260" t="s">
        <v>1048</v>
      </c>
      <c r="B3941" s="260" t="s">
        <v>1049</v>
      </c>
      <c r="C3941" s="260" t="s">
        <v>329</v>
      </c>
      <c r="D3941" s="260" t="s">
        <v>1297</v>
      </c>
      <c r="E3941" s="260">
        <v>55530707</v>
      </c>
      <c r="F3941" s="260" t="s">
        <v>6732</v>
      </c>
      <c r="G3941" s="260" t="s">
        <v>1219</v>
      </c>
      <c r="H3941" s="260">
        <v>2</v>
      </c>
      <c r="I3941" s="260" t="s">
        <v>6733</v>
      </c>
      <c r="J3941" s="260" t="s">
        <v>6734</v>
      </c>
      <c r="K3941" s="260" t="s">
        <v>6803</v>
      </c>
      <c r="L3941" s="261">
        <v>45259</v>
      </c>
      <c r="M3941" s="260" t="s">
        <v>526</v>
      </c>
    </row>
    <row r="3942" spans="1:13" x14ac:dyDescent="0.25">
      <c r="A3942" s="258" t="s">
        <v>1048</v>
      </c>
      <c r="B3942" s="258" t="s">
        <v>1049</v>
      </c>
      <c r="C3942" s="258" t="s">
        <v>329</v>
      </c>
      <c r="D3942" s="258" t="s">
        <v>1006</v>
      </c>
      <c r="E3942" s="258">
        <v>29752626</v>
      </c>
      <c r="F3942" s="258" t="s">
        <v>6804</v>
      </c>
      <c r="G3942" s="258" t="s">
        <v>22</v>
      </c>
      <c r="H3942" s="258">
        <v>3</v>
      </c>
      <c r="I3942" s="258" t="s">
        <v>6805</v>
      </c>
      <c r="J3942" s="258" t="s">
        <v>6806</v>
      </c>
      <c r="K3942" s="258" t="s">
        <v>6807</v>
      </c>
      <c r="L3942" s="259">
        <v>45259</v>
      </c>
      <c r="M3942" s="258" t="s">
        <v>20</v>
      </c>
    </row>
    <row r="3943" spans="1:13" x14ac:dyDescent="0.25">
      <c r="A3943" s="260" t="s">
        <v>1048</v>
      </c>
      <c r="B3943" s="260" t="s">
        <v>1049</v>
      </c>
      <c r="C3943" s="260" t="s">
        <v>329</v>
      </c>
      <c r="D3943" s="260" t="s">
        <v>932</v>
      </c>
      <c r="E3943" s="260">
        <v>29193707</v>
      </c>
      <c r="F3943" s="260" t="s">
        <v>6808</v>
      </c>
      <c r="G3943" s="260" t="s">
        <v>22</v>
      </c>
      <c r="H3943" s="260">
        <v>3</v>
      </c>
      <c r="I3943" s="260" t="s">
        <v>6809</v>
      </c>
      <c r="J3943" s="260" t="s">
        <v>6810</v>
      </c>
      <c r="K3943" s="260" t="s">
        <v>6811</v>
      </c>
      <c r="L3943" s="261">
        <v>45259</v>
      </c>
      <c r="M3943" s="260" t="s">
        <v>20</v>
      </c>
    </row>
    <row r="3944" spans="1:13" x14ac:dyDescent="0.25">
      <c r="A3944" s="258" t="s">
        <v>1048</v>
      </c>
      <c r="B3944" s="258" t="s">
        <v>1049</v>
      </c>
      <c r="C3944" s="258" t="s">
        <v>329</v>
      </c>
      <c r="D3944" s="258" t="s">
        <v>769</v>
      </c>
      <c r="E3944" s="258">
        <v>668014</v>
      </c>
      <c r="F3944" s="258" t="s">
        <v>6812</v>
      </c>
      <c r="G3944" s="258" t="s">
        <v>22</v>
      </c>
      <c r="H3944" s="258">
        <v>3</v>
      </c>
      <c r="I3944" s="258" t="s">
        <v>6813</v>
      </c>
      <c r="J3944" s="258" t="s">
        <v>6814</v>
      </c>
      <c r="K3944" s="258" t="s">
        <v>6815</v>
      </c>
      <c r="L3944" s="259">
        <v>45259</v>
      </c>
      <c r="M3944" s="258" t="s">
        <v>20</v>
      </c>
    </row>
    <row r="3945" spans="1:13" x14ac:dyDescent="0.25">
      <c r="A3945" s="260" t="s">
        <v>5375</v>
      </c>
      <c r="B3945" s="260" t="s">
        <v>5376</v>
      </c>
      <c r="C3945" s="260" t="s">
        <v>5377</v>
      </c>
      <c r="D3945" s="260" t="s">
        <v>1297</v>
      </c>
      <c r="E3945" s="260">
        <v>1395218</v>
      </c>
      <c r="F3945" s="260" t="s">
        <v>6816</v>
      </c>
      <c r="G3945" s="260" t="s">
        <v>66</v>
      </c>
      <c r="H3945" s="260">
        <v>1</v>
      </c>
      <c r="I3945" s="260" t="s">
        <v>6817</v>
      </c>
      <c r="J3945" s="260" t="s">
        <v>6818</v>
      </c>
      <c r="K3945" s="260" t="s">
        <v>6819</v>
      </c>
      <c r="L3945" s="261">
        <v>45259</v>
      </c>
      <c r="M3945" s="260" t="s">
        <v>20</v>
      </c>
    </row>
    <row r="3946" spans="1:13" x14ac:dyDescent="0.25">
      <c r="A3946" s="258" t="s">
        <v>5375</v>
      </c>
      <c r="B3946" s="258" t="s">
        <v>5376</v>
      </c>
      <c r="C3946" s="258" t="s">
        <v>5377</v>
      </c>
      <c r="D3946" s="258" t="s">
        <v>927</v>
      </c>
      <c r="E3946" s="258">
        <v>42750</v>
      </c>
      <c r="F3946" s="258" t="s">
        <v>6820</v>
      </c>
      <c r="G3946" s="258" t="s">
        <v>1219</v>
      </c>
      <c r="H3946" s="258">
        <v>2</v>
      </c>
      <c r="I3946" s="258" t="s">
        <v>6821</v>
      </c>
      <c r="J3946" s="258" t="s">
        <v>6822</v>
      </c>
      <c r="K3946" s="258" t="s">
        <v>6823</v>
      </c>
      <c r="L3946" s="259">
        <v>45259</v>
      </c>
      <c r="M3946" s="258" t="s">
        <v>20</v>
      </c>
    </row>
    <row r="3947" spans="1:13" x14ac:dyDescent="0.25">
      <c r="A3947" s="260" t="s">
        <v>5375</v>
      </c>
      <c r="B3947" s="260" t="s">
        <v>5376</v>
      </c>
      <c r="C3947" s="260" t="s">
        <v>5377</v>
      </c>
      <c r="D3947" s="260" t="s">
        <v>1006</v>
      </c>
      <c r="E3947" s="260">
        <v>1395218</v>
      </c>
      <c r="F3947" s="260" t="s">
        <v>6816</v>
      </c>
      <c r="G3947" s="260" t="s">
        <v>1219</v>
      </c>
      <c r="H3947" s="260">
        <v>2</v>
      </c>
      <c r="I3947" s="260" t="s">
        <v>6817</v>
      </c>
      <c r="J3947" s="260" t="s">
        <v>6824</v>
      </c>
      <c r="K3947" s="260" t="s">
        <v>6825</v>
      </c>
      <c r="L3947" s="261">
        <v>45259</v>
      </c>
      <c r="M3947" s="260" t="s">
        <v>20</v>
      </c>
    </row>
    <row r="3948" spans="1:13" x14ac:dyDescent="0.25">
      <c r="A3948" s="258" t="s">
        <v>5375</v>
      </c>
      <c r="B3948" s="258" t="s">
        <v>5376</v>
      </c>
      <c r="C3948" s="258" t="s">
        <v>5377</v>
      </c>
      <c r="D3948" s="258" t="s">
        <v>932</v>
      </c>
      <c r="E3948" s="258">
        <v>50450</v>
      </c>
      <c r="F3948" s="258" t="s">
        <v>6826</v>
      </c>
      <c r="G3948" s="258" t="s">
        <v>1219</v>
      </c>
      <c r="H3948" s="258">
        <v>2</v>
      </c>
      <c r="I3948" s="258" t="s">
        <v>4441</v>
      </c>
      <c r="J3948" s="258" t="s">
        <v>4517</v>
      </c>
      <c r="K3948" s="258" t="s">
        <v>6827</v>
      </c>
      <c r="L3948" s="259">
        <v>45259</v>
      </c>
      <c r="M3948" s="258" t="s">
        <v>20</v>
      </c>
    </row>
    <row r="3949" spans="1:13" x14ac:dyDescent="0.25">
      <c r="A3949" s="260" t="s">
        <v>5375</v>
      </c>
      <c r="B3949" s="260" t="s">
        <v>5376</v>
      </c>
      <c r="C3949" s="260" t="s">
        <v>5377</v>
      </c>
      <c r="D3949" s="260" t="s">
        <v>769</v>
      </c>
      <c r="E3949" s="260">
        <v>50450</v>
      </c>
      <c r="F3949" s="260" t="s">
        <v>6826</v>
      </c>
      <c r="G3949" s="260" t="s">
        <v>1219</v>
      </c>
      <c r="H3949" s="260">
        <v>2</v>
      </c>
      <c r="I3949" s="260" t="s">
        <v>4441</v>
      </c>
      <c r="J3949" s="260" t="s">
        <v>6828</v>
      </c>
      <c r="K3949" s="260" t="s">
        <v>6829</v>
      </c>
      <c r="L3949" s="261">
        <v>45259</v>
      </c>
      <c r="M3949" s="260" t="s">
        <v>20</v>
      </c>
    </row>
    <row r="3950" spans="1:13" x14ac:dyDescent="0.25">
      <c r="A3950" s="258" t="s">
        <v>5375</v>
      </c>
      <c r="B3950" s="258" t="s">
        <v>5376</v>
      </c>
      <c r="C3950" s="258" t="s">
        <v>5377</v>
      </c>
      <c r="D3950" s="258" t="s">
        <v>38</v>
      </c>
      <c r="E3950" s="258" t="s">
        <v>17</v>
      </c>
      <c r="F3950" s="258" t="s">
        <v>17</v>
      </c>
      <c r="G3950" s="258" t="s">
        <v>17</v>
      </c>
      <c r="H3950" s="258" t="s">
        <v>17</v>
      </c>
      <c r="I3950" s="258" t="s">
        <v>17</v>
      </c>
      <c r="J3950" s="258" t="s">
        <v>4478</v>
      </c>
      <c r="K3950" s="258" t="s">
        <v>6830</v>
      </c>
      <c r="L3950" s="259">
        <v>45259</v>
      </c>
      <c r="M3950" s="258" t="s">
        <v>20</v>
      </c>
    </row>
    <row r="3951" spans="1:13" x14ac:dyDescent="0.25">
      <c r="A3951" s="260" t="s">
        <v>5375</v>
      </c>
      <c r="B3951" s="260" t="s">
        <v>5376</v>
      </c>
      <c r="C3951" s="260" t="s">
        <v>5377</v>
      </c>
      <c r="D3951" s="260" t="s">
        <v>40</v>
      </c>
      <c r="E3951" s="260" t="s">
        <v>17</v>
      </c>
      <c r="F3951" s="260" t="s">
        <v>17</v>
      </c>
      <c r="G3951" s="260" t="s">
        <v>17</v>
      </c>
      <c r="H3951" s="260" t="s">
        <v>17</v>
      </c>
      <c r="I3951" s="260" t="s">
        <v>17</v>
      </c>
      <c r="J3951" s="260" t="s">
        <v>4478</v>
      </c>
      <c r="K3951" s="260" t="s">
        <v>6831</v>
      </c>
      <c r="L3951" s="261">
        <v>45259</v>
      </c>
      <c r="M3951" s="260" t="s">
        <v>20</v>
      </c>
    </row>
    <row r="3952" spans="1:13" x14ac:dyDescent="0.25">
      <c r="A3952" s="258" t="s">
        <v>5375</v>
      </c>
      <c r="B3952" s="258" t="s">
        <v>5376</v>
      </c>
      <c r="C3952" s="258" t="s">
        <v>5377</v>
      </c>
      <c r="D3952" s="258" t="s">
        <v>854</v>
      </c>
      <c r="E3952" s="258">
        <v>0</v>
      </c>
      <c r="F3952" s="258" t="s">
        <v>6773</v>
      </c>
      <c r="G3952" s="258" t="s">
        <v>1219</v>
      </c>
      <c r="H3952" s="258">
        <v>2</v>
      </c>
      <c r="I3952" s="258" t="s">
        <v>1079</v>
      </c>
      <c r="J3952" s="258" t="s">
        <v>6774</v>
      </c>
      <c r="K3952" s="258" t="s">
        <v>6832</v>
      </c>
      <c r="L3952" s="259">
        <v>45259</v>
      </c>
      <c r="M3952" s="258" t="s">
        <v>20</v>
      </c>
    </row>
    <row r="3953" spans="1:13" x14ac:dyDescent="0.25">
      <c r="A3953" s="260" t="s">
        <v>5375</v>
      </c>
      <c r="B3953" s="260" t="s">
        <v>5376</v>
      </c>
      <c r="C3953" s="260" t="s">
        <v>5377</v>
      </c>
      <c r="D3953" s="260" t="s">
        <v>937</v>
      </c>
      <c r="E3953" s="260">
        <v>0</v>
      </c>
      <c r="F3953" s="260" t="s">
        <v>6773</v>
      </c>
      <c r="G3953" s="260" t="s">
        <v>1219</v>
      </c>
      <c r="H3953" s="260">
        <v>2</v>
      </c>
      <c r="I3953" s="260" t="s">
        <v>1079</v>
      </c>
      <c r="J3953" s="260" t="s">
        <v>6833</v>
      </c>
      <c r="K3953" s="260" t="s">
        <v>6834</v>
      </c>
      <c r="L3953" s="261">
        <v>45259</v>
      </c>
      <c r="M3953" s="260" t="s">
        <v>20</v>
      </c>
    </row>
    <row r="3954" spans="1:13" x14ac:dyDescent="0.25">
      <c r="A3954" s="258" t="s">
        <v>5375</v>
      </c>
      <c r="B3954" s="258" t="s">
        <v>5376</v>
      </c>
      <c r="C3954" s="258" t="s">
        <v>5377</v>
      </c>
      <c r="D3954" s="258" t="s">
        <v>16</v>
      </c>
      <c r="E3954" s="258" t="s">
        <v>17</v>
      </c>
      <c r="F3954" s="258" t="s">
        <v>17</v>
      </c>
      <c r="G3954" s="258" t="s">
        <v>17</v>
      </c>
      <c r="H3954" s="258" t="s">
        <v>17</v>
      </c>
      <c r="I3954" s="258" t="s">
        <v>17</v>
      </c>
      <c r="J3954" s="258" t="s">
        <v>4478</v>
      </c>
      <c r="K3954" s="258" t="s">
        <v>6835</v>
      </c>
      <c r="L3954" s="259">
        <v>45259</v>
      </c>
      <c r="M3954" s="258" t="s">
        <v>20</v>
      </c>
    </row>
    <row r="3955" spans="1:13" x14ac:dyDescent="0.25">
      <c r="A3955" s="260" t="s">
        <v>5375</v>
      </c>
      <c r="B3955" s="260" t="s">
        <v>5376</v>
      </c>
      <c r="C3955" s="260" t="s">
        <v>5377</v>
      </c>
      <c r="D3955" s="260" t="s">
        <v>21</v>
      </c>
      <c r="E3955" s="260" t="s">
        <v>17</v>
      </c>
      <c r="F3955" s="260" t="s">
        <v>17</v>
      </c>
      <c r="G3955" s="260" t="s">
        <v>17</v>
      </c>
      <c r="H3955" s="260" t="s">
        <v>17</v>
      </c>
      <c r="I3955" s="260" t="s">
        <v>17</v>
      </c>
      <c r="J3955" s="260" t="s">
        <v>4478</v>
      </c>
      <c r="K3955" s="260" t="s">
        <v>6836</v>
      </c>
      <c r="L3955" s="261">
        <v>45259</v>
      </c>
      <c r="M3955" s="260" t="s">
        <v>20</v>
      </c>
    </row>
    <row r="3956" spans="1:13" x14ac:dyDescent="0.25">
      <c r="A3956" s="258" t="s">
        <v>5375</v>
      </c>
      <c r="B3956" s="258" t="s">
        <v>5376</v>
      </c>
      <c r="C3956" s="258" t="s">
        <v>5377</v>
      </c>
      <c r="D3956" s="258" t="s">
        <v>1053</v>
      </c>
      <c r="E3956" s="258" t="s">
        <v>17</v>
      </c>
      <c r="F3956" s="258" t="s">
        <v>17</v>
      </c>
      <c r="G3956" s="258" t="s">
        <v>17</v>
      </c>
      <c r="H3956" s="258" t="s">
        <v>17</v>
      </c>
      <c r="I3956" s="258" t="s">
        <v>17</v>
      </c>
      <c r="J3956" s="258" t="s">
        <v>4478</v>
      </c>
      <c r="K3956" s="258" t="s">
        <v>6837</v>
      </c>
      <c r="L3956" s="259">
        <v>45259</v>
      </c>
      <c r="M3956" s="258" t="s">
        <v>20</v>
      </c>
    </row>
    <row r="3957" spans="1:13" x14ac:dyDescent="0.25">
      <c r="A3957" s="260" t="s">
        <v>5375</v>
      </c>
      <c r="B3957" s="260" t="s">
        <v>5376</v>
      </c>
      <c r="C3957" s="260" t="s">
        <v>5377</v>
      </c>
      <c r="D3957" s="260" t="s">
        <v>24</v>
      </c>
      <c r="E3957" s="260" t="s">
        <v>17</v>
      </c>
      <c r="F3957" s="260" t="s">
        <v>17</v>
      </c>
      <c r="G3957" s="260" t="s">
        <v>17</v>
      </c>
      <c r="H3957" s="260" t="s">
        <v>17</v>
      </c>
      <c r="I3957" s="260" t="s">
        <v>17</v>
      </c>
      <c r="J3957" s="260" t="s">
        <v>4478</v>
      </c>
      <c r="K3957" s="260" t="s">
        <v>6838</v>
      </c>
      <c r="L3957" s="261">
        <v>45259</v>
      </c>
      <c r="M3957" s="260" t="s">
        <v>20</v>
      </c>
    </row>
    <row r="3958" spans="1:13" x14ac:dyDescent="0.25">
      <c r="A3958" s="258" t="s">
        <v>5375</v>
      </c>
      <c r="B3958" s="258" t="s">
        <v>5376</v>
      </c>
      <c r="C3958" s="258" t="s">
        <v>5377</v>
      </c>
      <c r="D3958" s="258" t="s">
        <v>544</v>
      </c>
      <c r="E3958" s="258">
        <v>50450</v>
      </c>
      <c r="F3958" s="258" t="s">
        <v>6839</v>
      </c>
      <c r="G3958" s="258" t="s">
        <v>1219</v>
      </c>
      <c r="H3958" s="258">
        <v>2</v>
      </c>
      <c r="I3958" s="258" t="s">
        <v>4451</v>
      </c>
      <c r="J3958" s="258" t="s">
        <v>6840</v>
      </c>
      <c r="K3958" s="258" t="s">
        <v>6841</v>
      </c>
      <c r="L3958" s="259">
        <v>45259</v>
      </c>
      <c r="M3958" s="258" t="s">
        <v>20</v>
      </c>
    </row>
    <row r="3959" spans="1:13" x14ac:dyDescent="0.25">
      <c r="A3959" s="260" t="s">
        <v>5375</v>
      </c>
      <c r="B3959" s="260" t="s">
        <v>5376</v>
      </c>
      <c r="C3959" s="260" t="s">
        <v>5377</v>
      </c>
      <c r="D3959" s="260" t="s">
        <v>1193</v>
      </c>
      <c r="E3959" s="260">
        <v>1344768</v>
      </c>
      <c r="F3959" s="260" t="s">
        <v>6816</v>
      </c>
      <c r="G3959" s="260" t="s">
        <v>1219</v>
      </c>
      <c r="H3959" s="260">
        <v>2</v>
      </c>
      <c r="I3959" s="260" t="s">
        <v>6817</v>
      </c>
      <c r="J3959" s="260" t="s">
        <v>4454</v>
      </c>
      <c r="K3959" s="260" t="s">
        <v>6842</v>
      </c>
      <c r="L3959" s="261">
        <v>45259</v>
      </c>
      <c r="M3959" s="260" t="s">
        <v>20</v>
      </c>
    </row>
    <row r="3960" spans="1:13" x14ac:dyDescent="0.25">
      <c r="A3960" s="258" t="s">
        <v>5375</v>
      </c>
      <c r="B3960" s="258" t="s">
        <v>5376</v>
      </c>
      <c r="C3960" s="258" t="s">
        <v>5377</v>
      </c>
      <c r="D3960" s="258" t="s">
        <v>569</v>
      </c>
      <c r="E3960" s="258">
        <v>0</v>
      </c>
      <c r="F3960" s="258" t="s">
        <v>6839</v>
      </c>
      <c r="G3960" s="258" t="s">
        <v>1219</v>
      </c>
      <c r="H3960" s="258">
        <v>2</v>
      </c>
      <c r="I3960" s="258" t="s">
        <v>4451</v>
      </c>
      <c r="J3960" s="258" t="s">
        <v>4456</v>
      </c>
      <c r="K3960" s="258" t="s">
        <v>6843</v>
      </c>
      <c r="L3960" s="259">
        <v>45259</v>
      </c>
      <c r="M3960" s="258" t="s">
        <v>20</v>
      </c>
    </row>
    <row r="3961" spans="1:13" x14ac:dyDescent="0.25">
      <c r="A3961" s="260" t="s">
        <v>5375</v>
      </c>
      <c r="B3961" s="260" t="s">
        <v>5376</v>
      </c>
      <c r="C3961" s="260" t="s">
        <v>5377</v>
      </c>
      <c r="D3961" s="260" t="s">
        <v>562</v>
      </c>
      <c r="E3961" s="260">
        <v>50450</v>
      </c>
      <c r="F3961" s="260" t="s">
        <v>6839</v>
      </c>
      <c r="G3961" s="260" t="s">
        <v>1219</v>
      </c>
      <c r="H3961" s="260">
        <v>2</v>
      </c>
      <c r="I3961" s="260" t="s">
        <v>4451</v>
      </c>
      <c r="J3961" s="260" t="s">
        <v>4458</v>
      </c>
      <c r="K3961" s="260" t="s">
        <v>6844</v>
      </c>
      <c r="L3961" s="261">
        <v>45259</v>
      </c>
      <c r="M3961" s="260" t="s">
        <v>20</v>
      </c>
    </row>
    <row r="3962" spans="1:13" x14ac:dyDescent="0.25">
      <c r="A3962" s="258" t="s">
        <v>5375</v>
      </c>
      <c r="B3962" s="258" t="s">
        <v>5376</v>
      </c>
      <c r="C3962" s="258" t="s">
        <v>5377</v>
      </c>
      <c r="D3962" s="258" t="s">
        <v>567</v>
      </c>
      <c r="E3962" s="258" t="s">
        <v>17</v>
      </c>
      <c r="F3962" s="258" t="s">
        <v>6839</v>
      </c>
      <c r="G3962" s="258" t="s">
        <v>1219</v>
      </c>
      <c r="H3962" s="258">
        <v>2</v>
      </c>
      <c r="I3962" s="258" t="s">
        <v>4451</v>
      </c>
      <c r="J3962" s="258" t="s">
        <v>4460</v>
      </c>
      <c r="K3962" s="258" t="s">
        <v>6845</v>
      </c>
      <c r="L3962" s="259">
        <v>45259</v>
      </c>
      <c r="M3962" s="258" t="s">
        <v>20</v>
      </c>
    </row>
    <row r="3963" spans="1:13" x14ac:dyDescent="0.25">
      <c r="A3963" s="260" t="s">
        <v>5375</v>
      </c>
      <c r="B3963" s="260" t="s">
        <v>5376</v>
      </c>
      <c r="C3963" s="260" t="s">
        <v>5377</v>
      </c>
      <c r="D3963" s="260" t="s">
        <v>558</v>
      </c>
      <c r="E3963" s="260" t="s">
        <v>17</v>
      </c>
      <c r="F3963" s="260" t="s">
        <v>6839</v>
      </c>
      <c r="G3963" s="260" t="s">
        <v>1219</v>
      </c>
      <c r="H3963" s="260">
        <v>2</v>
      </c>
      <c r="I3963" s="260" t="s">
        <v>4451</v>
      </c>
      <c r="J3963" s="260" t="s">
        <v>4460</v>
      </c>
      <c r="K3963" s="260" t="s">
        <v>6846</v>
      </c>
      <c r="L3963" s="261">
        <v>45259</v>
      </c>
      <c r="M3963" s="260" t="s">
        <v>20</v>
      </c>
    </row>
    <row r="3964" spans="1:13" x14ac:dyDescent="0.25">
      <c r="A3964" s="258" t="s">
        <v>5375</v>
      </c>
      <c r="B3964" s="258" t="s">
        <v>5376</v>
      </c>
      <c r="C3964" s="258" t="s">
        <v>5377</v>
      </c>
      <c r="D3964" s="258" t="s">
        <v>47</v>
      </c>
      <c r="E3964" s="258">
        <v>2</v>
      </c>
      <c r="F3964" s="258" t="s">
        <v>6826</v>
      </c>
      <c r="G3964" s="258" t="s">
        <v>1219</v>
      </c>
      <c r="H3964" s="258">
        <v>2</v>
      </c>
      <c r="I3964" s="258" t="s">
        <v>4441</v>
      </c>
      <c r="J3964" s="258" t="s">
        <v>6847</v>
      </c>
      <c r="K3964" s="258" t="s">
        <v>6848</v>
      </c>
      <c r="L3964" s="259">
        <v>45259</v>
      </c>
      <c r="M3964" s="258" t="s">
        <v>20</v>
      </c>
    </row>
    <row r="3965" spans="1:13" x14ac:dyDescent="0.25">
      <c r="A3965" s="260" t="s">
        <v>5375</v>
      </c>
      <c r="B3965" s="260" t="s">
        <v>5376</v>
      </c>
      <c r="C3965" s="260" t="s">
        <v>5377</v>
      </c>
      <c r="D3965" s="260" t="s">
        <v>26</v>
      </c>
      <c r="E3965" s="260" t="s">
        <v>17</v>
      </c>
      <c r="F3965" s="260" t="s">
        <v>17</v>
      </c>
      <c r="G3965" s="260" t="s">
        <v>17</v>
      </c>
      <c r="H3965" s="260" t="s">
        <v>17</v>
      </c>
      <c r="I3965" s="260" t="s">
        <v>17</v>
      </c>
      <c r="J3965" s="260" t="s">
        <v>4478</v>
      </c>
      <c r="K3965" s="260" t="s">
        <v>6849</v>
      </c>
      <c r="L3965" s="261">
        <v>45259</v>
      </c>
      <c r="M3965" s="260" t="s">
        <v>20</v>
      </c>
    </row>
    <row r="3966" spans="1:13" x14ac:dyDescent="0.25">
      <c r="A3966" s="258" t="s">
        <v>5375</v>
      </c>
      <c r="B3966" s="258" t="s">
        <v>5376</v>
      </c>
      <c r="C3966" s="258" t="s">
        <v>5377</v>
      </c>
      <c r="D3966" s="258" t="s">
        <v>28</v>
      </c>
      <c r="E3966" s="258" t="s">
        <v>17</v>
      </c>
      <c r="F3966" s="258" t="s">
        <v>17</v>
      </c>
      <c r="G3966" s="258" t="s">
        <v>17</v>
      </c>
      <c r="H3966" s="258" t="s">
        <v>17</v>
      </c>
      <c r="I3966" s="258" t="s">
        <v>17</v>
      </c>
      <c r="J3966" s="258" t="s">
        <v>4478</v>
      </c>
      <c r="K3966" s="258" t="s">
        <v>6850</v>
      </c>
      <c r="L3966" s="259">
        <v>45259</v>
      </c>
      <c r="M3966" s="258" t="s">
        <v>20</v>
      </c>
    </row>
    <row r="3967" spans="1:13" x14ac:dyDescent="0.25">
      <c r="A3967" s="260" t="s">
        <v>1048</v>
      </c>
      <c r="B3967" s="260" t="s">
        <v>1049</v>
      </c>
      <c r="C3967" s="260" t="s">
        <v>329</v>
      </c>
      <c r="D3967" s="260" t="s">
        <v>544</v>
      </c>
      <c r="E3967" s="260">
        <v>2148014</v>
      </c>
      <c r="F3967" s="260" t="s">
        <v>6851</v>
      </c>
      <c r="G3967" s="260" t="s">
        <v>1219</v>
      </c>
      <c r="H3967" s="260">
        <v>2</v>
      </c>
      <c r="I3967" s="260" t="s">
        <v>6852</v>
      </c>
      <c r="J3967" s="260" t="s">
        <v>6853</v>
      </c>
      <c r="K3967" s="260" t="s">
        <v>6854</v>
      </c>
      <c r="L3967" s="261">
        <v>45259</v>
      </c>
      <c r="M3967" s="260" t="s">
        <v>20</v>
      </c>
    </row>
    <row r="3968" spans="1:13" x14ac:dyDescent="0.25">
      <c r="A3968" s="258" t="s">
        <v>1048</v>
      </c>
      <c r="B3968" s="258" t="s">
        <v>1049</v>
      </c>
      <c r="C3968" s="258" t="s">
        <v>329</v>
      </c>
      <c r="D3968" s="258" t="s">
        <v>1193</v>
      </c>
      <c r="E3968" s="258">
        <v>558919</v>
      </c>
      <c r="F3968" s="258" t="s">
        <v>6855</v>
      </c>
      <c r="G3968" s="258" t="s">
        <v>22</v>
      </c>
      <c r="H3968" s="258">
        <v>3</v>
      </c>
      <c r="I3968" s="258" t="s">
        <v>6856</v>
      </c>
      <c r="J3968" s="258" t="s">
        <v>6857</v>
      </c>
      <c r="K3968" s="258" t="s">
        <v>6858</v>
      </c>
      <c r="L3968" s="259">
        <v>45259</v>
      </c>
      <c r="M3968" s="258" t="s">
        <v>20</v>
      </c>
    </row>
    <row r="3969" spans="1:13" x14ac:dyDescent="0.25">
      <c r="A3969" s="260" t="s">
        <v>1048</v>
      </c>
      <c r="B3969" s="260" t="s">
        <v>1049</v>
      </c>
      <c r="C3969" s="260" t="s">
        <v>329</v>
      </c>
      <c r="D3969" s="260" t="s">
        <v>569</v>
      </c>
      <c r="E3969" s="260">
        <v>27079983</v>
      </c>
      <c r="F3969" s="260" t="s">
        <v>6859</v>
      </c>
      <c r="G3969" s="260" t="s">
        <v>22</v>
      </c>
      <c r="H3969" s="260">
        <v>3</v>
      </c>
      <c r="I3969" s="260" t="s">
        <v>6809</v>
      </c>
      <c r="J3969" s="260" t="s">
        <v>6860</v>
      </c>
      <c r="K3969" s="260" t="s">
        <v>6861</v>
      </c>
      <c r="L3969" s="261">
        <v>45259</v>
      </c>
      <c r="M3969" s="260" t="s">
        <v>20</v>
      </c>
    </row>
    <row r="3970" spans="1:13" x14ac:dyDescent="0.25">
      <c r="A3970" s="258" t="s">
        <v>1048</v>
      </c>
      <c r="B3970" s="258" t="s">
        <v>1049</v>
      </c>
      <c r="C3970" s="258" t="s">
        <v>329</v>
      </c>
      <c r="D3970" s="258" t="s">
        <v>562</v>
      </c>
      <c r="E3970" s="258">
        <v>1847724</v>
      </c>
      <c r="F3970" s="258" t="s">
        <v>6862</v>
      </c>
      <c r="G3970" s="258" t="s">
        <v>22</v>
      </c>
      <c r="H3970" s="258">
        <v>3</v>
      </c>
      <c r="I3970" s="258" t="s">
        <v>6863</v>
      </c>
      <c r="J3970" s="258" t="s">
        <v>6864</v>
      </c>
      <c r="K3970" s="258" t="s">
        <v>6865</v>
      </c>
      <c r="L3970" s="259">
        <v>45259</v>
      </c>
      <c r="M3970" s="258" t="s">
        <v>20</v>
      </c>
    </row>
    <row r="3971" spans="1:13" x14ac:dyDescent="0.25">
      <c r="A3971" s="260" t="s">
        <v>1048</v>
      </c>
      <c r="B3971" s="260" t="s">
        <v>1049</v>
      </c>
      <c r="C3971" s="260" t="s">
        <v>329</v>
      </c>
      <c r="D3971" s="260" t="s">
        <v>567</v>
      </c>
      <c r="E3971" s="260">
        <v>266000</v>
      </c>
      <c r="F3971" s="260" t="s">
        <v>3900</v>
      </c>
      <c r="G3971" s="260" t="s">
        <v>1219</v>
      </c>
      <c r="H3971" s="260">
        <v>2</v>
      </c>
      <c r="I3971" s="260" t="s">
        <v>3901</v>
      </c>
      <c r="J3971" s="260" t="s">
        <v>6866</v>
      </c>
      <c r="K3971" s="260" t="s">
        <v>6867</v>
      </c>
      <c r="L3971" s="261">
        <v>45259</v>
      </c>
      <c r="M3971" s="260" t="s">
        <v>20</v>
      </c>
    </row>
    <row r="3972" spans="1:13" x14ac:dyDescent="0.25">
      <c r="A3972" s="258" t="s">
        <v>1048</v>
      </c>
      <c r="B3972" s="258" t="s">
        <v>1049</v>
      </c>
      <c r="C3972" s="258" t="s">
        <v>329</v>
      </c>
      <c r="D3972" s="258" t="s">
        <v>558</v>
      </c>
      <c r="E3972" s="258">
        <v>0</v>
      </c>
      <c r="F3972" s="258" t="s">
        <v>3900</v>
      </c>
      <c r="G3972" s="258" t="s">
        <v>1219</v>
      </c>
      <c r="H3972" s="258">
        <v>2</v>
      </c>
      <c r="I3972" s="258" t="s">
        <v>3901</v>
      </c>
      <c r="J3972" s="258" t="s">
        <v>6868</v>
      </c>
      <c r="K3972" s="258" t="s">
        <v>6869</v>
      </c>
      <c r="L3972" s="259">
        <v>45259</v>
      </c>
      <c r="M3972" s="258" t="s">
        <v>20</v>
      </c>
    </row>
    <row r="3973" spans="1:13" x14ac:dyDescent="0.25">
      <c r="A3973" s="260" t="s">
        <v>1048</v>
      </c>
      <c r="B3973" s="260" t="s">
        <v>1049</v>
      </c>
      <c r="C3973" s="260" t="s">
        <v>329</v>
      </c>
      <c r="D3973" s="260" t="s">
        <v>47</v>
      </c>
      <c r="E3973" s="260">
        <v>3</v>
      </c>
      <c r="F3973" s="260" t="s">
        <v>6799</v>
      </c>
      <c r="G3973" s="260" t="s">
        <v>1219</v>
      </c>
      <c r="H3973" s="260">
        <v>2</v>
      </c>
      <c r="I3973" s="260" t="s">
        <v>6800</v>
      </c>
      <c r="J3973" s="260" t="s">
        <v>6801</v>
      </c>
      <c r="K3973" s="260" t="s">
        <v>6870</v>
      </c>
      <c r="L3973" s="261">
        <v>45259</v>
      </c>
      <c r="M3973" s="260" t="s">
        <v>20</v>
      </c>
    </row>
    <row r="3974" spans="1:13" x14ac:dyDescent="0.25">
      <c r="A3974" s="258" t="s">
        <v>204</v>
      </c>
      <c r="B3974" s="258" t="s">
        <v>205</v>
      </c>
      <c r="C3974" s="258" t="s">
        <v>206</v>
      </c>
      <c r="D3974" s="258" t="s">
        <v>1297</v>
      </c>
      <c r="E3974" s="258">
        <v>3774670</v>
      </c>
      <c r="F3974" s="258" t="s">
        <v>6871</v>
      </c>
      <c r="G3974" s="258" t="s">
        <v>22</v>
      </c>
      <c r="H3974" s="258">
        <v>3</v>
      </c>
      <c r="I3974" s="258" t="s">
        <v>6872</v>
      </c>
      <c r="J3974" s="258" t="s">
        <v>6873</v>
      </c>
      <c r="K3974" s="258" t="s">
        <v>6874</v>
      </c>
      <c r="L3974" s="259">
        <v>45259</v>
      </c>
      <c r="M3974" s="258" t="s">
        <v>526</v>
      </c>
    </row>
    <row r="3975" spans="1:13" x14ac:dyDescent="0.25">
      <c r="A3975" s="260" t="s">
        <v>204</v>
      </c>
      <c r="B3975" s="260" t="s">
        <v>205</v>
      </c>
      <c r="C3975" s="260" t="s">
        <v>206</v>
      </c>
      <c r="D3975" s="260" t="s">
        <v>1006</v>
      </c>
      <c r="E3975" s="260">
        <v>3774670</v>
      </c>
      <c r="F3975" s="260" t="s">
        <v>6871</v>
      </c>
      <c r="G3975" s="260" t="s">
        <v>1219</v>
      </c>
      <c r="H3975" s="260">
        <v>2</v>
      </c>
      <c r="I3975" s="260" t="s">
        <v>6872</v>
      </c>
      <c r="J3975" s="260" t="s">
        <v>6875</v>
      </c>
      <c r="K3975" s="260" t="s">
        <v>6876</v>
      </c>
      <c r="L3975" s="261">
        <v>45259</v>
      </c>
      <c r="M3975" s="260" t="s">
        <v>526</v>
      </c>
    </row>
    <row r="3976" spans="1:13" x14ac:dyDescent="0.25">
      <c r="A3976" s="258" t="s">
        <v>204</v>
      </c>
      <c r="B3976" s="258" t="s">
        <v>205</v>
      </c>
      <c r="C3976" s="258" t="s">
        <v>206</v>
      </c>
      <c r="D3976" s="258" t="s">
        <v>769</v>
      </c>
      <c r="E3976" s="258">
        <v>361531</v>
      </c>
      <c r="F3976" s="258" t="s">
        <v>6877</v>
      </c>
      <c r="G3976" s="258" t="s">
        <v>22</v>
      </c>
      <c r="H3976" s="258">
        <v>3</v>
      </c>
      <c r="I3976" s="258" t="s">
        <v>6878</v>
      </c>
      <c r="J3976" s="258" t="s">
        <v>6879</v>
      </c>
      <c r="K3976" s="258" t="s">
        <v>6880</v>
      </c>
      <c r="L3976" s="259">
        <v>45259</v>
      </c>
      <c r="M3976" s="258" t="s">
        <v>526</v>
      </c>
    </row>
    <row r="3977" spans="1:13" x14ac:dyDescent="0.25">
      <c r="A3977" s="260" t="s">
        <v>5399</v>
      </c>
      <c r="B3977" s="260" t="s">
        <v>5400</v>
      </c>
      <c r="C3977" s="260" t="s">
        <v>5401</v>
      </c>
      <c r="D3977" s="260" t="s">
        <v>1297</v>
      </c>
      <c r="E3977" s="260">
        <v>1915849</v>
      </c>
      <c r="F3977" s="260" t="s">
        <v>6758</v>
      </c>
      <c r="G3977" s="260" t="s">
        <v>66</v>
      </c>
      <c r="H3977" s="260">
        <v>1</v>
      </c>
      <c r="I3977" s="260" t="s">
        <v>6881</v>
      </c>
      <c r="J3977" s="260" t="s">
        <v>6882</v>
      </c>
      <c r="K3977" s="260" t="s">
        <v>6883</v>
      </c>
      <c r="L3977" s="261">
        <v>45259</v>
      </c>
      <c r="M3977" s="260" t="s">
        <v>20</v>
      </c>
    </row>
    <row r="3978" spans="1:13" x14ac:dyDescent="0.25">
      <c r="A3978" s="258" t="s">
        <v>5399</v>
      </c>
      <c r="B3978" s="258" t="s">
        <v>5400</v>
      </c>
      <c r="C3978" s="258" t="s">
        <v>5401</v>
      </c>
      <c r="D3978" s="258" t="s">
        <v>927</v>
      </c>
      <c r="E3978" s="258">
        <v>62230</v>
      </c>
      <c r="F3978" s="258" t="s">
        <v>1239</v>
      </c>
      <c r="G3978" s="258" t="s">
        <v>1219</v>
      </c>
      <c r="H3978" s="258">
        <v>2</v>
      </c>
      <c r="I3978" s="258" t="s">
        <v>6884</v>
      </c>
      <c r="J3978" s="258" t="s">
        <v>6885</v>
      </c>
      <c r="K3978" s="258" t="s">
        <v>6886</v>
      </c>
      <c r="L3978" s="259">
        <v>45259</v>
      </c>
      <c r="M3978" s="258" t="s">
        <v>20</v>
      </c>
    </row>
    <row r="3979" spans="1:13" x14ac:dyDescent="0.25">
      <c r="A3979" s="260" t="s">
        <v>5399</v>
      </c>
      <c r="B3979" s="260" t="s">
        <v>5400</v>
      </c>
      <c r="C3979" s="260" t="s">
        <v>5401</v>
      </c>
      <c r="D3979" s="260" t="s">
        <v>1006</v>
      </c>
      <c r="E3979" s="260">
        <v>1915849</v>
      </c>
      <c r="F3979" s="260" t="s">
        <v>6758</v>
      </c>
      <c r="G3979" s="260" t="s">
        <v>1219</v>
      </c>
      <c r="H3979" s="260">
        <v>2</v>
      </c>
      <c r="I3979" s="260" t="s">
        <v>6881</v>
      </c>
      <c r="J3979" s="260" t="s">
        <v>6887</v>
      </c>
      <c r="K3979" s="260" t="s">
        <v>6888</v>
      </c>
      <c r="L3979" s="261">
        <v>45259</v>
      </c>
      <c r="M3979" s="260" t="s">
        <v>20</v>
      </c>
    </row>
    <row r="3980" spans="1:13" x14ac:dyDescent="0.25">
      <c r="A3980" s="258" t="s">
        <v>5399</v>
      </c>
      <c r="B3980" s="258" t="s">
        <v>5400</v>
      </c>
      <c r="C3980" s="258" t="s">
        <v>5401</v>
      </c>
      <c r="D3980" s="258" t="s">
        <v>932</v>
      </c>
      <c r="E3980" s="258">
        <v>32470</v>
      </c>
      <c r="F3980" s="258" t="s">
        <v>6767</v>
      </c>
      <c r="G3980" s="258" t="s">
        <v>1219</v>
      </c>
      <c r="H3980" s="258">
        <v>2</v>
      </c>
      <c r="I3980" s="258" t="s">
        <v>4441</v>
      </c>
      <c r="J3980" s="258" t="s">
        <v>4517</v>
      </c>
      <c r="K3980" s="258" t="s">
        <v>6889</v>
      </c>
      <c r="L3980" s="259">
        <v>45259</v>
      </c>
      <c r="M3980" s="258" t="s">
        <v>20</v>
      </c>
    </row>
    <row r="3981" spans="1:13" x14ac:dyDescent="0.25">
      <c r="A3981" s="260" t="s">
        <v>5399</v>
      </c>
      <c r="B3981" s="260" t="s">
        <v>5400</v>
      </c>
      <c r="C3981" s="260" t="s">
        <v>5401</v>
      </c>
      <c r="D3981" s="260" t="s">
        <v>769</v>
      </c>
      <c r="E3981" s="260">
        <v>32470</v>
      </c>
      <c r="F3981" s="260" t="s">
        <v>6767</v>
      </c>
      <c r="G3981" s="260" t="s">
        <v>1219</v>
      </c>
      <c r="H3981" s="260">
        <v>2</v>
      </c>
      <c r="I3981" s="260" t="s">
        <v>4441</v>
      </c>
      <c r="J3981" s="260" t="s">
        <v>6890</v>
      </c>
      <c r="K3981" s="260" t="s">
        <v>6891</v>
      </c>
      <c r="L3981" s="261">
        <v>45259</v>
      </c>
      <c r="M3981" s="260" t="s">
        <v>20</v>
      </c>
    </row>
    <row r="3982" spans="1:13" x14ac:dyDescent="0.25">
      <c r="A3982" s="258" t="s">
        <v>5399</v>
      </c>
      <c r="B3982" s="258" t="s">
        <v>5400</v>
      </c>
      <c r="C3982" s="258" t="s">
        <v>5401</v>
      </c>
      <c r="D3982" s="258" t="s">
        <v>38</v>
      </c>
      <c r="E3982" s="258" t="s">
        <v>17</v>
      </c>
      <c r="F3982" s="258" t="s">
        <v>17</v>
      </c>
      <c r="G3982" s="258" t="s">
        <v>17</v>
      </c>
      <c r="H3982" s="258" t="s">
        <v>17</v>
      </c>
      <c r="I3982" s="258" t="s">
        <v>17</v>
      </c>
      <c r="J3982" s="258" t="s">
        <v>4478</v>
      </c>
      <c r="K3982" s="258" t="s">
        <v>6892</v>
      </c>
      <c r="L3982" s="259">
        <v>45259</v>
      </c>
      <c r="M3982" s="258" t="s">
        <v>20</v>
      </c>
    </row>
    <row r="3983" spans="1:13" x14ac:dyDescent="0.25">
      <c r="A3983" s="260" t="s">
        <v>5399</v>
      </c>
      <c r="B3983" s="260" t="s">
        <v>5400</v>
      </c>
      <c r="C3983" s="260" t="s">
        <v>5401</v>
      </c>
      <c r="D3983" s="260" t="s">
        <v>40</v>
      </c>
      <c r="E3983" s="260" t="s">
        <v>17</v>
      </c>
      <c r="F3983" s="260" t="s">
        <v>17</v>
      </c>
      <c r="G3983" s="260" t="s">
        <v>17</v>
      </c>
      <c r="H3983" s="260" t="s">
        <v>17</v>
      </c>
      <c r="I3983" s="260" t="s">
        <v>17</v>
      </c>
      <c r="J3983" s="260" t="s">
        <v>4478</v>
      </c>
      <c r="K3983" s="260" t="s">
        <v>6893</v>
      </c>
      <c r="L3983" s="261">
        <v>45259</v>
      </c>
      <c r="M3983" s="260" t="s">
        <v>20</v>
      </c>
    </row>
    <row r="3984" spans="1:13" x14ac:dyDescent="0.25">
      <c r="A3984" s="258" t="s">
        <v>5399</v>
      </c>
      <c r="B3984" s="258" t="s">
        <v>5400</v>
      </c>
      <c r="C3984" s="258" t="s">
        <v>5401</v>
      </c>
      <c r="D3984" s="258" t="s">
        <v>854</v>
      </c>
      <c r="E3984" s="258">
        <v>0</v>
      </c>
      <c r="F3984" s="258" t="s">
        <v>6773</v>
      </c>
      <c r="G3984" s="258" t="s">
        <v>1219</v>
      </c>
      <c r="H3984" s="258">
        <v>2</v>
      </c>
      <c r="I3984" s="258" t="s">
        <v>1079</v>
      </c>
      <c r="J3984" s="258" t="s">
        <v>6774</v>
      </c>
      <c r="K3984" s="258" t="s">
        <v>6894</v>
      </c>
      <c r="L3984" s="259">
        <v>45259</v>
      </c>
      <c r="M3984" s="258" t="s">
        <v>20</v>
      </c>
    </row>
    <row r="3985" spans="1:13" x14ac:dyDescent="0.25">
      <c r="A3985" s="260" t="s">
        <v>5399</v>
      </c>
      <c r="B3985" s="260" t="s">
        <v>5400</v>
      </c>
      <c r="C3985" s="260" t="s">
        <v>5401</v>
      </c>
      <c r="D3985" s="260" t="s">
        <v>937</v>
      </c>
      <c r="E3985" s="260">
        <v>0</v>
      </c>
      <c r="F3985" s="260" t="s">
        <v>6773</v>
      </c>
      <c r="G3985" s="260" t="s">
        <v>1219</v>
      </c>
      <c r="H3985" s="260">
        <v>2</v>
      </c>
      <c r="I3985" s="260" t="s">
        <v>1079</v>
      </c>
      <c r="J3985" s="260" t="s">
        <v>6895</v>
      </c>
      <c r="K3985" s="260" t="s">
        <v>6896</v>
      </c>
      <c r="L3985" s="261">
        <v>45259</v>
      </c>
      <c r="M3985" s="260" t="s">
        <v>20</v>
      </c>
    </row>
    <row r="3986" spans="1:13" x14ac:dyDescent="0.25">
      <c r="A3986" s="258" t="s">
        <v>5399</v>
      </c>
      <c r="B3986" s="258" t="s">
        <v>5400</v>
      </c>
      <c r="C3986" s="258" t="s">
        <v>5401</v>
      </c>
      <c r="D3986" s="258" t="s">
        <v>16</v>
      </c>
      <c r="E3986" s="258" t="s">
        <v>17</v>
      </c>
      <c r="F3986" s="258" t="s">
        <v>17</v>
      </c>
      <c r="G3986" s="258" t="s">
        <v>17</v>
      </c>
      <c r="H3986" s="258" t="s">
        <v>17</v>
      </c>
      <c r="I3986" s="258" t="s">
        <v>17</v>
      </c>
      <c r="J3986" s="258" t="s">
        <v>4478</v>
      </c>
      <c r="K3986" s="258" t="s">
        <v>6897</v>
      </c>
      <c r="L3986" s="259">
        <v>45259</v>
      </c>
      <c r="M3986" s="258" t="s">
        <v>20</v>
      </c>
    </row>
    <row r="3987" spans="1:13" x14ac:dyDescent="0.25">
      <c r="A3987" s="260" t="s">
        <v>5399</v>
      </c>
      <c r="B3987" s="260" t="s">
        <v>5400</v>
      </c>
      <c r="C3987" s="260" t="s">
        <v>5401</v>
      </c>
      <c r="D3987" s="260" t="s">
        <v>21</v>
      </c>
      <c r="E3987" s="260" t="s">
        <v>17</v>
      </c>
      <c r="F3987" s="260" t="s">
        <v>17</v>
      </c>
      <c r="G3987" s="260" t="s">
        <v>17</v>
      </c>
      <c r="H3987" s="260" t="s">
        <v>17</v>
      </c>
      <c r="I3987" s="260" t="s">
        <v>17</v>
      </c>
      <c r="J3987" s="260" t="s">
        <v>4478</v>
      </c>
      <c r="K3987" s="260" t="s">
        <v>6898</v>
      </c>
      <c r="L3987" s="261">
        <v>45259</v>
      </c>
      <c r="M3987" s="260" t="s">
        <v>20</v>
      </c>
    </row>
    <row r="3988" spans="1:13" x14ac:dyDescent="0.25">
      <c r="A3988" s="258" t="s">
        <v>5399</v>
      </c>
      <c r="B3988" s="258" t="s">
        <v>5400</v>
      </c>
      <c r="C3988" s="258" t="s">
        <v>5401</v>
      </c>
      <c r="D3988" s="258" t="s">
        <v>1053</v>
      </c>
      <c r="E3988" s="258" t="s">
        <v>17</v>
      </c>
      <c r="F3988" s="258" t="s">
        <v>17</v>
      </c>
      <c r="G3988" s="258" t="s">
        <v>17</v>
      </c>
      <c r="H3988" s="258" t="s">
        <v>17</v>
      </c>
      <c r="I3988" s="258" t="s">
        <v>17</v>
      </c>
      <c r="J3988" s="258" t="s">
        <v>4478</v>
      </c>
      <c r="K3988" s="258" t="s">
        <v>6899</v>
      </c>
      <c r="L3988" s="259">
        <v>45259</v>
      </c>
      <c r="M3988" s="258" t="s">
        <v>20</v>
      </c>
    </row>
    <row r="3989" spans="1:13" x14ac:dyDescent="0.25">
      <c r="A3989" s="260" t="s">
        <v>5399</v>
      </c>
      <c r="B3989" s="260" t="s">
        <v>5400</v>
      </c>
      <c r="C3989" s="260" t="s">
        <v>5401</v>
      </c>
      <c r="D3989" s="260" t="s">
        <v>24</v>
      </c>
      <c r="E3989" s="260" t="s">
        <v>17</v>
      </c>
      <c r="F3989" s="260" t="s">
        <v>17</v>
      </c>
      <c r="G3989" s="260" t="s">
        <v>17</v>
      </c>
      <c r="H3989" s="260" t="s">
        <v>17</v>
      </c>
      <c r="I3989" s="260" t="s">
        <v>17</v>
      </c>
      <c r="J3989" s="260" t="s">
        <v>4478</v>
      </c>
      <c r="K3989" s="260" t="s">
        <v>6900</v>
      </c>
      <c r="L3989" s="261">
        <v>45259</v>
      </c>
      <c r="M3989" s="260" t="s">
        <v>20</v>
      </c>
    </row>
    <row r="3990" spans="1:13" x14ac:dyDescent="0.25">
      <c r="A3990" s="258" t="s">
        <v>5399</v>
      </c>
      <c r="B3990" s="258" t="s">
        <v>5400</v>
      </c>
      <c r="C3990" s="258" t="s">
        <v>5401</v>
      </c>
      <c r="D3990" s="258" t="s">
        <v>544</v>
      </c>
      <c r="E3990" s="258">
        <v>32470</v>
      </c>
      <c r="F3990" s="258" t="s">
        <v>6782</v>
      </c>
      <c r="G3990" s="258" t="s">
        <v>1219</v>
      </c>
      <c r="H3990" s="258">
        <v>2</v>
      </c>
      <c r="I3990" s="258" t="s">
        <v>4451</v>
      </c>
      <c r="J3990" s="258" t="s">
        <v>6901</v>
      </c>
      <c r="K3990" s="258" t="s">
        <v>6902</v>
      </c>
      <c r="L3990" s="259">
        <v>45259</v>
      </c>
      <c r="M3990" s="258" t="s">
        <v>20</v>
      </c>
    </row>
    <row r="3991" spans="1:13" x14ac:dyDescent="0.25">
      <c r="A3991" s="260" t="s">
        <v>5399</v>
      </c>
      <c r="B3991" s="260" t="s">
        <v>5400</v>
      </c>
      <c r="C3991" s="260" t="s">
        <v>5401</v>
      </c>
      <c r="D3991" s="260" t="s">
        <v>1193</v>
      </c>
      <c r="E3991" s="260">
        <v>1883379</v>
      </c>
      <c r="F3991" s="260" t="s">
        <v>6758</v>
      </c>
      <c r="G3991" s="260" t="s">
        <v>1219</v>
      </c>
      <c r="H3991" s="260">
        <v>2</v>
      </c>
      <c r="I3991" s="260" t="s">
        <v>6881</v>
      </c>
      <c r="J3991" s="260" t="s">
        <v>4454</v>
      </c>
      <c r="K3991" s="260" t="s">
        <v>6903</v>
      </c>
      <c r="L3991" s="261">
        <v>45259</v>
      </c>
      <c r="M3991" s="260" t="s">
        <v>20</v>
      </c>
    </row>
    <row r="3992" spans="1:13" x14ac:dyDescent="0.25">
      <c r="A3992" s="258" t="s">
        <v>5399</v>
      </c>
      <c r="B3992" s="258" t="s">
        <v>5400</v>
      </c>
      <c r="C3992" s="258" t="s">
        <v>5401</v>
      </c>
      <c r="D3992" s="258" t="s">
        <v>569</v>
      </c>
      <c r="E3992" s="258">
        <v>0</v>
      </c>
      <c r="F3992" s="258" t="s">
        <v>6782</v>
      </c>
      <c r="G3992" s="258" t="s">
        <v>1219</v>
      </c>
      <c r="H3992" s="258">
        <v>2</v>
      </c>
      <c r="I3992" s="258" t="s">
        <v>4451</v>
      </c>
      <c r="J3992" s="258" t="s">
        <v>4456</v>
      </c>
      <c r="K3992" s="258" t="s">
        <v>6904</v>
      </c>
      <c r="L3992" s="259">
        <v>45259</v>
      </c>
      <c r="M3992" s="258" t="s">
        <v>20</v>
      </c>
    </row>
    <row r="3993" spans="1:13" x14ac:dyDescent="0.25">
      <c r="A3993" s="260" t="s">
        <v>5399</v>
      </c>
      <c r="B3993" s="260" t="s">
        <v>5400</v>
      </c>
      <c r="C3993" s="260" t="s">
        <v>5401</v>
      </c>
      <c r="D3993" s="260" t="s">
        <v>562</v>
      </c>
      <c r="E3993" s="260">
        <v>32470</v>
      </c>
      <c r="F3993" s="260" t="s">
        <v>6782</v>
      </c>
      <c r="G3993" s="260" t="s">
        <v>1219</v>
      </c>
      <c r="H3993" s="260">
        <v>2</v>
      </c>
      <c r="I3993" s="260" t="s">
        <v>4451</v>
      </c>
      <c r="J3993" s="260" t="s">
        <v>4458</v>
      </c>
      <c r="K3993" s="260" t="s">
        <v>6905</v>
      </c>
      <c r="L3993" s="261">
        <v>45259</v>
      </c>
      <c r="M3993" s="260" t="s">
        <v>20</v>
      </c>
    </row>
    <row r="3994" spans="1:13" x14ac:dyDescent="0.25">
      <c r="A3994" s="258" t="s">
        <v>5399</v>
      </c>
      <c r="B3994" s="258" t="s">
        <v>5400</v>
      </c>
      <c r="C3994" s="258" t="s">
        <v>5401</v>
      </c>
      <c r="D3994" s="258" t="s">
        <v>567</v>
      </c>
      <c r="E3994" s="258" t="s">
        <v>17</v>
      </c>
      <c r="F3994" s="258" t="s">
        <v>6782</v>
      </c>
      <c r="G3994" s="258" t="s">
        <v>1219</v>
      </c>
      <c r="H3994" s="258">
        <v>2</v>
      </c>
      <c r="I3994" s="258" t="s">
        <v>4451</v>
      </c>
      <c r="J3994" s="258" t="s">
        <v>4460</v>
      </c>
      <c r="K3994" s="258" t="s">
        <v>6906</v>
      </c>
      <c r="L3994" s="259">
        <v>45259</v>
      </c>
      <c r="M3994" s="258" t="s">
        <v>20</v>
      </c>
    </row>
    <row r="3995" spans="1:13" x14ac:dyDescent="0.25">
      <c r="A3995" s="260" t="s">
        <v>5399</v>
      </c>
      <c r="B3995" s="260" t="s">
        <v>5400</v>
      </c>
      <c r="C3995" s="260" t="s">
        <v>5401</v>
      </c>
      <c r="D3995" s="260" t="s">
        <v>558</v>
      </c>
      <c r="E3995" s="260" t="s">
        <v>17</v>
      </c>
      <c r="F3995" s="260" t="s">
        <v>6782</v>
      </c>
      <c r="G3995" s="260" t="s">
        <v>1219</v>
      </c>
      <c r="H3995" s="260">
        <v>2</v>
      </c>
      <c r="I3995" s="260" t="s">
        <v>4451</v>
      </c>
      <c r="J3995" s="260" t="s">
        <v>4460</v>
      </c>
      <c r="K3995" s="260" t="s">
        <v>6907</v>
      </c>
      <c r="L3995" s="261">
        <v>45259</v>
      </c>
      <c r="M3995" s="260" t="s">
        <v>20</v>
      </c>
    </row>
    <row r="3996" spans="1:13" x14ac:dyDescent="0.25">
      <c r="A3996" s="258" t="s">
        <v>5399</v>
      </c>
      <c r="B3996" s="258" t="s">
        <v>5400</v>
      </c>
      <c r="C3996" s="258" t="s">
        <v>5401</v>
      </c>
      <c r="D3996" s="258" t="s">
        <v>47</v>
      </c>
      <c r="E3996" s="258">
        <v>2</v>
      </c>
      <c r="F3996" s="258" t="s">
        <v>6767</v>
      </c>
      <c r="G3996" s="258" t="s">
        <v>1219</v>
      </c>
      <c r="H3996" s="258">
        <v>2</v>
      </c>
      <c r="I3996" s="258" t="s">
        <v>4441</v>
      </c>
      <c r="J3996" s="258" t="s">
        <v>6908</v>
      </c>
      <c r="K3996" s="258" t="s">
        <v>6909</v>
      </c>
      <c r="L3996" s="259">
        <v>45259</v>
      </c>
      <c r="M3996" s="258" t="s">
        <v>20</v>
      </c>
    </row>
    <row r="3997" spans="1:13" x14ac:dyDescent="0.25">
      <c r="A3997" s="260" t="s">
        <v>5399</v>
      </c>
      <c r="B3997" s="260" t="s">
        <v>5400</v>
      </c>
      <c r="C3997" s="260" t="s">
        <v>5401</v>
      </c>
      <c r="D3997" s="260" t="s">
        <v>26</v>
      </c>
      <c r="E3997" s="260" t="s">
        <v>17</v>
      </c>
      <c r="F3997" s="260" t="s">
        <v>17</v>
      </c>
      <c r="G3997" s="260" t="s">
        <v>17</v>
      </c>
      <c r="H3997" s="260" t="s">
        <v>17</v>
      </c>
      <c r="I3997" s="260" t="s">
        <v>17</v>
      </c>
      <c r="J3997" s="260" t="s">
        <v>4478</v>
      </c>
      <c r="K3997" s="260" t="s">
        <v>6910</v>
      </c>
      <c r="L3997" s="261">
        <v>45259</v>
      </c>
      <c r="M3997" s="260" t="s">
        <v>20</v>
      </c>
    </row>
    <row r="3998" spans="1:13" x14ac:dyDescent="0.25">
      <c r="A3998" s="258" t="s">
        <v>5399</v>
      </c>
      <c r="B3998" s="258" t="s">
        <v>5400</v>
      </c>
      <c r="C3998" s="258" t="s">
        <v>5401</v>
      </c>
      <c r="D3998" s="258" t="s">
        <v>28</v>
      </c>
      <c r="E3998" s="258" t="s">
        <v>17</v>
      </c>
      <c r="F3998" s="258" t="s">
        <v>17</v>
      </c>
      <c r="G3998" s="258" t="s">
        <v>17</v>
      </c>
      <c r="H3998" s="258" t="s">
        <v>17</v>
      </c>
      <c r="I3998" s="258" t="s">
        <v>17</v>
      </c>
      <c r="J3998" s="258" t="s">
        <v>4478</v>
      </c>
      <c r="K3998" s="258" t="s">
        <v>6911</v>
      </c>
      <c r="L3998" s="259">
        <v>45259</v>
      </c>
      <c r="M3998" s="258" t="s">
        <v>20</v>
      </c>
    </row>
    <row r="3999" spans="1:13" x14ac:dyDescent="0.25">
      <c r="A3999" s="260" t="s">
        <v>5387</v>
      </c>
      <c r="B3999" s="260" t="s">
        <v>5388</v>
      </c>
      <c r="C3999" s="260" t="s">
        <v>5389</v>
      </c>
      <c r="D3999" s="260" t="s">
        <v>1297</v>
      </c>
      <c r="E3999" s="260">
        <v>2883690</v>
      </c>
      <c r="F3999" s="260" t="s">
        <v>6758</v>
      </c>
      <c r="G3999" s="260" t="s">
        <v>66</v>
      </c>
      <c r="H3999" s="260">
        <v>1</v>
      </c>
      <c r="I3999" s="260" t="s">
        <v>6912</v>
      </c>
      <c r="J3999" s="260" t="s">
        <v>6913</v>
      </c>
      <c r="K3999" s="260" t="s">
        <v>6914</v>
      </c>
      <c r="L3999" s="261">
        <v>45259</v>
      </c>
      <c r="M3999" s="260" t="s">
        <v>20</v>
      </c>
    </row>
    <row r="4000" spans="1:13" x14ac:dyDescent="0.25">
      <c r="A4000" s="258" t="s">
        <v>5387</v>
      </c>
      <c r="B4000" s="258" t="s">
        <v>5388</v>
      </c>
      <c r="C4000" s="258" t="s">
        <v>5389</v>
      </c>
      <c r="D4000" s="258" t="s">
        <v>927</v>
      </c>
      <c r="E4000" s="258">
        <v>62610</v>
      </c>
      <c r="F4000" s="258" t="s">
        <v>1239</v>
      </c>
      <c r="G4000" s="258" t="s">
        <v>1219</v>
      </c>
      <c r="H4000" s="258">
        <v>2</v>
      </c>
      <c r="I4000" s="258" t="s">
        <v>6915</v>
      </c>
      <c r="J4000" s="258" t="s">
        <v>6916</v>
      </c>
      <c r="K4000" s="258" t="s">
        <v>6917</v>
      </c>
      <c r="L4000" s="259">
        <v>45259</v>
      </c>
      <c r="M4000" s="258" t="s">
        <v>20</v>
      </c>
    </row>
    <row r="4001" spans="1:13" x14ac:dyDescent="0.25">
      <c r="A4001" s="260" t="s">
        <v>5387</v>
      </c>
      <c r="B4001" s="260" t="s">
        <v>5388</v>
      </c>
      <c r="C4001" s="260" t="s">
        <v>5389</v>
      </c>
      <c r="D4001" s="260" t="s">
        <v>1006</v>
      </c>
      <c r="E4001" s="260">
        <v>2883690</v>
      </c>
      <c r="F4001" s="260" t="s">
        <v>6758</v>
      </c>
      <c r="G4001" s="260" t="s">
        <v>1219</v>
      </c>
      <c r="H4001" s="260">
        <v>2</v>
      </c>
      <c r="I4001" s="260" t="s">
        <v>6912</v>
      </c>
      <c r="J4001" s="260" t="s">
        <v>6918</v>
      </c>
      <c r="K4001" s="260" t="s">
        <v>6919</v>
      </c>
      <c r="L4001" s="261">
        <v>45259</v>
      </c>
      <c r="M4001" s="260" t="s">
        <v>20</v>
      </c>
    </row>
    <row r="4002" spans="1:13" x14ac:dyDescent="0.25">
      <c r="A4002" s="258" t="s">
        <v>5387</v>
      </c>
      <c r="B4002" s="258" t="s">
        <v>5388</v>
      </c>
      <c r="C4002" s="258" t="s">
        <v>5389</v>
      </c>
      <c r="D4002" s="258" t="s">
        <v>932</v>
      </c>
      <c r="E4002" s="258">
        <v>50690</v>
      </c>
      <c r="F4002" s="258" t="s">
        <v>6767</v>
      </c>
      <c r="G4002" s="258" t="s">
        <v>1219</v>
      </c>
      <c r="H4002" s="258">
        <v>2</v>
      </c>
      <c r="I4002" s="258" t="s">
        <v>4441</v>
      </c>
      <c r="J4002" s="258" t="s">
        <v>4517</v>
      </c>
      <c r="K4002" s="258" t="s">
        <v>6920</v>
      </c>
      <c r="L4002" s="259">
        <v>45259</v>
      </c>
      <c r="M4002" s="258" t="s">
        <v>20</v>
      </c>
    </row>
    <row r="4003" spans="1:13" x14ac:dyDescent="0.25">
      <c r="A4003" s="260" t="s">
        <v>5387</v>
      </c>
      <c r="B4003" s="260" t="s">
        <v>5388</v>
      </c>
      <c r="C4003" s="260" t="s">
        <v>5389</v>
      </c>
      <c r="D4003" s="260" t="s">
        <v>769</v>
      </c>
      <c r="E4003" s="260">
        <v>50690</v>
      </c>
      <c r="F4003" s="260" t="s">
        <v>6767</v>
      </c>
      <c r="G4003" s="260" t="s">
        <v>1219</v>
      </c>
      <c r="H4003" s="260">
        <v>2</v>
      </c>
      <c r="I4003" s="260" t="s">
        <v>4441</v>
      </c>
      <c r="J4003" s="260" t="s">
        <v>6921</v>
      </c>
      <c r="K4003" s="260" t="s">
        <v>6922</v>
      </c>
      <c r="L4003" s="261">
        <v>45259</v>
      </c>
      <c r="M4003" s="260" t="s">
        <v>20</v>
      </c>
    </row>
    <row r="4004" spans="1:13" x14ac:dyDescent="0.25">
      <c r="A4004" s="258" t="s">
        <v>5387</v>
      </c>
      <c r="B4004" s="258" t="s">
        <v>5388</v>
      </c>
      <c r="C4004" s="258" t="s">
        <v>5389</v>
      </c>
      <c r="D4004" s="258" t="s">
        <v>38</v>
      </c>
      <c r="E4004" s="258" t="s">
        <v>17</v>
      </c>
      <c r="F4004" s="258" t="s">
        <v>17</v>
      </c>
      <c r="G4004" s="258" t="s">
        <v>17</v>
      </c>
      <c r="H4004" s="258" t="s">
        <v>17</v>
      </c>
      <c r="I4004" s="258" t="s">
        <v>17</v>
      </c>
      <c r="J4004" s="258" t="s">
        <v>4478</v>
      </c>
      <c r="K4004" s="258" t="s">
        <v>6923</v>
      </c>
      <c r="L4004" s="259">
        <v>45259</v>
      </c>
      <c r="M4004" s="258" t="s">
        <v>20</v>
      </c>
    </row>
    <row r="4005" spans="1:13" x14ac:dyDescent="0.25">
      <c r="A4005" s="260" t="s">
        <v>5387</v>
      </c>
      <c r="B4005" s="260" t="s">
        <v>5388</v>
      </c>
      <c r="C4005" s="260" t="s">
        <v>5389</v>
      </c>
      <c r="D4005" s="260" t="s">
        <v>40</v>
      </c>
      <c r="E4005" s="260" t="s">
        <v>17</v>
      </c>
      <c r="F4005" s="260" t="s">
        <v>17</v>
      </c>
      <c r="G4005" s="260" t="s">
        <v>17</v>
      </c>
      <c r="H4005" s="260" t="s">
        <v>17</v>
      </c>
      <c r="I4005" s="260" t="s">
        <v>17</v>
      </c>
      <c r="J4005" s="260" t="s">
        <v>4478</v>
      </c>
      <c r="K4005" s="260" t="s">
        <v>6924</v>
      </c>
      <c r="L4005" s="261">
        <v>45259</v>
      </c>
      <c r="M4005" s="260" t="s">
        <v>20</v>
      </c>
    </row>
    <row r="4006" spans="1:13" x14ac:dyDescent="0.25">
      <c r="A4006" s="258" t="s">
        <v>5387</v>
      </c>
      <c r="B4006" s="258" t="s">
        <v>5388</v>
      </c>
      <c r="C4006" s="258" t="s">
        <v>5389</v>
      </c>
      <c r="D4006" s="258" t="s">
        <v>854</v>
      </c>
      <c r="E4006" s="258">
        <v>0</v>
      </c>
      <c r="F4006" s="258" t="s">
        <v>6773</v>
      </c>
      <c r="G4006" s="258" t="s">
        <v>1219</v>
      </c>
      <c r="H4006" s="258">
        <v>2</v>
      </c>
      <c r="I4006" s="258" t="s">
        <v>1079</v>
      </c>
      <c r="J4006" s="258" t="s">
        <v>6774</v>
      </c>
      <c r="K4006" s="258" t="s">
        <v>6925</v>
      </c>
      <c r="L4006" s="259">
        <v>45259</v>
      </c>
      <c r="M4006" s="258" t="s">
        <v>20</v>
      </c>
    </row>
    <row r="4007" spans="1:13" x14ac:dyDescent="0.25">
      <c r="A4007" s="260" t="s">
        <v>5387</v>
      </c>
      <c r="B4007" s="260" t="s">
        <v>5388</v>
      </c>
      <c r="C4007" s="260" t="s">
        <v>5389</v>
      </c>
      <c r="D4007" s="260" t="s">
        <v>937</v>
      </c>
      <c r="E4007" s="260">
        <v>0</v>
      </c>
      <c r="F4007" s="260" t="s">
        <v>6773</v>
      </c>
      <c r="G4007" s="260" t="s">
        <v>1219</v>
      </c>
      <c r="H4007" s="260">
        <v>2</v>
      </c>
      <c r="I4007" s="260" t="s">
        <v>1079</v>
      </c>
      <c r="J4007" s="260" t="s">
        <v>6926</v>
      </c>
      <c r="K4007" s="260" t="s">
        <v>6927</v>
      </c>
      <c r="L4007" s="261">
        <v>45259</v>
      </c>
      <c r="M4007" s="260" t="s">
        <v>20</v>
      </c>
    </row>
    <row r="4008" spans="1:13" x14ac:dyDescent="0.25">
      <c r="A4008" s="258" t="s">
        <v>5387</v>
      </c>
      <c r="B4008" s="258" t="s">
        <v>5388</v>
      </c>
      <c r="C4008" s="258" t="s">
        <v>5389</v>
      </c>
      <c r="D4008" s="258" t="s">
        <v>16</v>
      </c>
      <c r="E4008" s="258" t="s">
        <v>17</v>
      </c>
      <c r="F4008" s="258" t="s">
        <v>17</v>
      </c>
      <c r="G4008" s="258" t="s">
        <v>17</v>
      </c>
      <c r="H4008" s="258" t="s">
        <v>17</v>
      </c>
      <c r="I4008" s="258" t="s">
        <v>17</v>
      </c>
      <c r="J4008" s="258" t="s">
        <v>4478</v>
      </c>
      <c r="K4008" s="258" t="s">
        <v>6928</v>
      </c>
      <c r="L4008" s="259">
        <v>45259</v>
      </c>
      <c r="M4008" s="258" t="s">
        <v>20</v>
      </c>
    </row>
    <row r="4009" spans="1:13" x14ac:dyDescent="0.25">
      <c r="A4009" s="260" t="s">
        <v>5387</v>
      </c>
      <c r="B4009" s="260" t="s">
        <v>5388</v>
      </c>
      <c r="C4009" s="260" t="s">
        <v>5389</v>
      </c>
      <c r="D4009" s="260" t="s">
        <v>21</v>
      </c>
      <c r="E4009" s="260" t="s">
        <v>17</v>
      </c>
      <c r="F4009" s="260" t="s">
        <v>17</v>
      </c>
      <c r="G4009" s="260" t="s">
        <v>17</v>
      </c>
      <c r="H4009" s="260" t="s">
        <v>17</v>
      </c>
      <c r="I4009" s="260" t="s">
        <v>17</v>
      </c>
      <c r="J4009" s="260" t="s">
        <v>4478</v>
      </c>
      <c r="K4009" s="260" t="s">
        <v>6929</v>
      </c>
      <c r="L4009" s="261">
        <v>45259</v>
      </c>
      <c r="M4009" s="260" t="s">
        <v>20</v>
      </c>
    </row>
    <row r="4010" spans="1:13" x14ac:dyDescent="0.25">
      <c r="A4010" s="258" t="s">
        <v>5387</v>
      </c>
      <c r="B4010" s="258" t="s">
        <v>5388</v>
      </c>
      <c r="C4010" s="258" t="s">
        <v>5389</v>
      </c>
      <c r="D4010" s="258" t="s">
        <v>1053</v>
      </c>
      <c r="E4010" s="258" t="s">
        <v>17</v>
      </c>
      <c r="F4010" s="258" t="s">
        <v>17</v>
      </c>
      <c r="G4010" s="258" t="s">
        <v>17</v>
      </c>
      <c r="H4010" s="258" t="s">
        <v>17</v>
      </c>
      <c r="I4010" s="258" t="s">
        <v>17</v>
      </c>
      <c r="J4010" s="258" t="s">
        <v>4478</v>
      </c>
      <c r="K4010" s="258" t="s">
        <v>6930</v>
      </c>
      <c r="L4010" s="259">
        <v>45259</v>
      </c>
      <c r="M4010" s="258" t="s">
        <v>20</v>
      </c>
    </row>
    <row r="4011" spans="1:13" x14ac:dyDescent="0.25">
      <c r="A4011" s="260" t="s">
        <v>5387</v>
      </c>
      <c r="B4011" s="260" t="s">
        <v>5388</v>
      </c>
      <c r="C4011" s="260" t="s">
        <v>5389</v>
      </c>
      <c r="D4011" s="260" t="s">
        <v>24</v>
      </c>
      <c r="E4011" s="260" t="s">
        <v>17</v>
      </c>
      <c r="F4011" s="260" t="s">
        <v>17</v>
      </c>
      <c r="G4011" s="260" t="s">
        <v>17</v>
      </c>
      <c r="H4011" s="260" t="s">
        <v>17</v>
      </c>
      <c r="I4011" s="260" t="s">
        <v>17</v>
      </c>
      <c r="J4011" s="260" t="s">
        <v>4478</v>
      </c>
      <c r="K4011" s="260" t="s">
        <v>6931</v>
      </c>
      <c r="L4011" s="261">
        <v>45259</v>
      </c>
      <c r="M4011" s="260" t="s">
        <v>20</v>
      </c>
    </row>
    <row r="4012" spans="1:13" x14ac:dyDescent="0.25">
      <c r="A4012" s="258" t="s">
        <v>5387</v>
      </c>
      <c r="B4012" s="258" t="s">
        <v>5388</v>
      </c>
      <c r="C4012" s="258" t="s">
        <v>5389</v>
      </c>
      <c r="D4012" s="258" t="s">
        <v>544</v>
      </c>
      <c r="E4012" s="258">
        <v>50690</v>
      </c>
      <c r="F4012" s="258" t="s">
        <v>6782</v>
      </c>
      <c r="G4012" s="258" t="s">
        <v>1219</v>
      </c>
      <c r="H4012" s="258">
        <v>2</v>
      </c>
      <c r="I4012" s="258" t="s">
        <v>4451</v>
      </c>
      <c r="J4012" s="258" t="s">
        <v>6932</v>
      </c>
      <c r="K4012" s="258" t="s">
        <v>6933</v>
      </c>
      <c r="L4012" s="259">
        <v>45259</v>
      </c>
      <c r="M4012" s="258" t="s">
        <v>20</v>
      </c>
    </row>
    <row r="4013" spans="1:13" x14ac:dyDescent="0.25">
      <c r="A4013" s="260" t="s">
        <v>5387</v>
      </c>
      <c r="B4013" s="260" t="s">
        <v>5388</v>
      </c>
      <c r="C4013" s="260" t="s">
        <v>5389</v>
      </c>
      <c r="D4013" s="260" t="s">
        <v>1193</v>
      </c>
      <c r="E4013" s="260">
        <v>2833000</v>
      </c>
      <c r="F4013" s="260" t="s">
        <v>6758</v>
      </c>
      <c r="G4013" s="260" t="s">
        <v>1219</v>
      </c>
      <c r="H4013" s="260">
        <v>2</v>
      </c>
      <c r="I4013" s="260" t="s">
        <v>6912</v>
      </c>
      <c r="J4013" s="260" t="s">
        <v>4454</v>
      </c>
      <c r="K4013" s="260" t="s">
        <v>6934</v>
      </c>
      <c r="L4013" s="261">
        <v>45259</v>
      </c>
      <c r="M4013" s="260" t="s">
        <v>20</v>
      </c>
    </row>
    <row r="4014" spans="1:13" x14ac:dyDescent="0.25">
      <c r="A4014" s="258" t="s">
        <v>5387</v>
      </c>
      <c r="B4014" s="258" t="s">
        <v>5388</v>
      </c>
      <c r="C4014" s="258" t="s">
        <v>5389</v>
      </c>
      <c r="D4014" s="258" t="s">
        <v>569</v>
      </c>
      <c r="E4014" s="258">
        <v>0</v>
      </c>
      <c r="F4014" s="258" t="s">
        <v>6782</v>
      </c>
      <c r="G4014" s="258" t="s">
        <v>1219</v>
      </c>
      <c r="H4014" s="258">
        <v>2</v>
      </c>
      <c r="I4014" s="258" t="s">
        <v>4451</v>
      </c>
      <c r="J4014" s="258" t="s">
        <v>4456</v>
      </c>
      <c r="K4014" s="258" t="s">
        <v>6935</v>
      </c>
      <c r="L4014" s="259">
        <v>45259</v>
      </c>
      <c r="M4014" s="258" t="s">
        <v>20</v>
      </c>
    </row>
    <row r="4015" spans="1:13" x14ac:dyDescent="0.25">
      <c r="A4015" s="260" t="s">
        <v>5387</v>
      </c>
      <c r="B4015" s="260" t="s">
        <v>5388</v>
      </c>
      <c r="C4015" s="260" t="s">
        <v>5389</v>
      </c>
      <c r="D4015" s="260" t="s">
        <v>562</v>
      </c>
      <c r="E4015" s="260">
        <v>50690</v>
      </c>
      <c r="F4015" s="260" t="s">
        <v>6782</v>
      </c>
      <c r="G4015" s="260" t="s">
        <v>1219</v>
      </c>
      <c r="H4015" s="260">
        <v>2</v>
      </c>
      <c r="I4015" s="260" t="s">
        <v>4451</v>
      </c>
      <c r="J4015" s="260" t="s">
        <v>4458</v>
      </c>
      <c r="K4015" s="260" t="s">
        <v>6936</v>
      </c>
      <c r="L4015" s="261">
        <v>45259</v>
      </c>
      <c r="M4015" s="260" t="s">
        <v>20</v>
      </c>
    </row>
    <row r="4016" spans="1:13" x14ac:dyDescent="0.25">
      <c r="A4016" s="258" t="s">
        <v>5387</v>
      </c>
      <c r="B4016" s="258" t="s">
        <v>5388</v>
      </c>
      <c r="C4016" s="258" t="s">
        <v>5389</v>
      </c>
      <c r="D4016" s="258" t="s">
        <v>567</v>
      </c>
      <c r="E4016" s="258" t="s">
        <v>17</v>
      </c>
      <c r="F4016" s="258" t="s">
        <v>6782</v>
      </c>
      <c r="G4016" s="258" t="s">
        <v>1219</v>
      </c>
      <c r="H4016" s="258">
        <v>2</v>
      </c>
      <c r="I4016" s="258" t="s">
        <v>4451</v>
      </c>
      <c r="J4016" s="258" t="s">
        <v>4460</v>
      </c>
      <c r="K4016" s="258" t="s">
        <v>6937</v>
      </c>
      <c r="L4016" s="259">
        <v>45259</v>
      </c>
      <c r="M4016" s="258" t="s">
        <v>20</v>
      </c>
    </row>
    <row r="4017" spans="1:13" x14ac:dyDescent="0.25">
      <c r="A4017" s="260" t="s">
        <v>5387</v>
      </c>
      <c r="B4017" s="260" t="s">
        <v>5388</v>
      </c>
      <c r="C4017" s="260" t="s">
        <v>5389</v>
      </c>
      <c r="D4017" s="260" t="s">
        <v>558</v>
      </c>
      <c r="E4017" s="260" t="s">
        <v>17</v>
      </c>
      <c r="F4017" s="260" t="s">
        <v>6782</v>
      </c>
      <c r="G4017" s="260" t="s">
        <v>1219</v>
      </c>
      <c r="H4017" s="260">
        <v>2</v>
      </c>
      <c r="I4017" s="260" t="s">
        <v>4451</v>
      </c>
      <c r="J4017" s="260" t="s">
        <v>4460</v>
      </c>
      <c r="K4017" s="260" t="s">
        <v>6938</v>
      </c>
      <c r="L4017" s="261">
        <v>45259</v>
      </c>
      <c r="M4017" s="260" t="s">
        <v>20</v>
      </c>
    </row>
    <row r="4018" spans="1:13" x14ac:dyDescent="0.25">
      <c r="A4018" s="258" t="s">
        <v>5387</v>
      </c>
      <c r="B4018" s="258" t="s">
        <v>5388</v>
      </c>
      <c r="C4018" s="258" t="s">
        <v>5389</v>
      </c>
      <c r="D4018" s="258" t="s">
        <v>47</v>
      </c>
      <c r="E4018" s="258">
        <v>2</v>
      </c>
      <c r="F4018" s="258" t="s">
        <v>6767</v>
      </c>
      <c r="G4018" s="258" t="s">
        <v>1219</v>
      </c>
      <c r="H4018" s="258">
        <v>2</v>
      </c>
      <c r="I4018" s="258" t="s">
        <v>4441</v>
      </c>
      <c r="J4018" s="258" t="s">
        <v>6939</v>
      </c>
      <c r="K4018" s="258" t="s">
        <v>6940</v>
      </c>
      <c r="L4018" s="259">
        <v>45259</v>
      </c>
      <c r="M4018" s="258" t="s">
        <v>20</v>
      </c>
    </row>
    <row r="4019" spans="1:13" x14ac:dyDescent="0.25">
      <c r="A4019" s="260" t="s">
        <v>5387</v>
      </c>
      <c r="B4019" s="260" t="s">
        <v>5388</v>
      </c>
      <c r="C4019" s="260" t="s">
        <v>5389</v>
      </c>
      <c r="D4019" s="260" t="s">
        <v>26</v>
      </c>
      <c r="E4019" s="260" t="s">
        <v>17</v>
      </c>
      <c r="F4019" s="260" t="s">
        <v>17</v>
      </c>
      <c r="G4019" s="260" t="s">
        <v>17</v>
      </c>
      <c r="H4019" s="260" t="s">
        <v>17</v>
      </c>
      <c r="I4019" s="260" t="s">
        <v>17</v>
      </c>
      <c r="J4019" s="260" t="s">
        <v>4478</v>
      </c>
      <c r="K4019" s="260" t="s">
        <v>6941</v>
      </c>
      <c r="L4019" s="261">
        <v>45259</v>
      </c>
      <c r="M4019" s="260" t="s">
        <v>20</v>
      </c>
    </row>
    <row r="4020" spans="1:13" x14ac:dyDescent="0.25">
      <c r="A4020" s="258" t="s">
        <v>5387</v>
      </c>
      <c r="B4020" s="258" t="s">
        <v>5388</v>
      </c>
      <c r="C4020" s="258" t="s">
        <v>5389</v>
      </c>
      <c r="D4020" s="258" t="s">
        <v>28</v>
      </c>
      <c r="E4020" s="258" t="s">
        <v>17</v>
      </c>
      <c r="F4020" s="258" t="s">
        <v>17</v>
      </c>
      <c r="G4020" s="258" t="s">
        <v>17</v>
      </c>
      <c r="H4020" s="258" t="s">
        <v>17</v>
      </c>
      <c r="I4020" s="258" t="s">
        <v>17</v>
      </c>
      <c r="J4020" s="258" t="s">
        <v>4478</v>
      </c>
      <c r="K4020" s="258" t="s">
        <v>6942</v>
      </c>
      <c r="L4020" s="259">
        <v>45259</v>
      </c>
      <c r="M4020" s="258" t="s">
        <v>20</v>
      </c>
    </row>
    <row r="4021" spans="1:13" x14ac:dyDescent="0.25">
      <c r="A4021" s="260" t="s">
        <v>5862</v>
      </c>
      <c r="B4021" s="260" t="s">
        <v>5863</v>
      </c>
      <c r="C4021" s="260" t="s">
        <v>5864</v>
      </c>
      <c r="D4021" s="260" t="s">
        <v>1297</v>
      </c>
      <c r="E4021" s="260">
        <v>2705607</v>
      </c>
      <c r="F4021" s="260" t="s">
        <v>6758</v>
      </c>
      <c r="G4021" s="260" t="s">
        <v>66</v>
      </c>
      <c r="H4021" s="260">
        <v>1</v>
      </c>
      <c r="I4021" s="260" t="s">
        <v>6943</v>
      </c>
      <c r="J4021" s="260" t="s">
        <v>6944</v>
      </c>
      <c r="K4021" s="260" t="s">
        <v>6945</v>
      </c>
      <c r="L4021" s="261">
        <v>45259</v>
      </c>
      <c r="M4021" s="260" t="s">
        <v>20</v>
      </c>
    </row>
    <row r="4022" spans="1:13" x14ac:dyDescent="0.25">
      <c r="A4022" s="258" t="s">
        <v>5862</v>
      </c>
      <c r="B4022" s="258" t="s">
        <v>5863</v>
      </c>
      <c r="C4022" s="258" t="s">
        <v>5864</v>
      </c>
      <c r="D4022" s="258" t="s">
        <v>927</v>
      </c>
      <c r="E4022" s="258">
        <v>32970</v>
      </c>
      <c r="F4022" s="258" t="s">
        <v>1239</v>
      </c>
      <c r="G4022" s="258" t="s">
        <v>66</v>
      </c>
      <c r="H4022" s="258">
        <v>1</v>
      </c>
      <c r="I4022" s="258" t="s">
        <v>6946</v>
      </c>
      <c r="J4022" s="258" t="s">
        <v>6947</v>
      </c>
      <c r="K4022" s="258" t="s">
        <v>6948</v>
      </c>
      <c r="L4022" s="259">
        <v>45259</v>
      </c>
      <c r="M4022" s="258" t="s">
        <v>20</v>
      </c>
    </row>
    <row r="4023" spans="1:13" x14ac:dyDescent="0.25">
      <c r="A4023" s="260" t="s">
        <v>5862</v>
      </c>
      <c r="B4023" s="260" t="s">
        <v>5863</v>
      </c>
      <c r="C4023" s="260" t="s">
        <v>5864</v>
      </c>
      <c r="D4023" s="260" t="s">
        <v>1006</v>
      </c>
      <c r="E4023" s="260">
        <v>2705607</v>
      </c>
      <c r="F4023" s="260" t="s">
        <v>6758</v>
      </c>
      <c r="G4023" s="260" t="s">
        <v>1219</v>
      </c>
      <c r="H4023" s="260">
        <v>2</v>
      </c>
      <c r="I4023" s="260" t="s">
        <v>6943</v>
      </c>
      <c r="J4023" s="260" t="s">
        <v>6949</v>
      </c>
      <c r="K4023" s="260" t="s">
        <v>6950</v>
      </c>
      <c r="L4023" s="261">
        <v>45259</v>
      </c>
      <c r="M4023" s="260" t="s">
        <v>20</v>
      </c>
    </row>
    <row r="4024" spans="1:13" x14ac:dyDescent="0.25">
      <c r="A4024" s="258" t="s">
        <v>5862</v>
      </c>
      <c r="B4024" s="258" t="s">
        <v>5863</v>
      </c>
      <c r="C4024" s="258" t="s">
        <v>5864</v>
      </c>
      <c r="D4024" s="258" t="s">
        <v>932</v>
      </c>
      <c r="E4024" s="258">
        <v>113130</v>
      </c>
      <c r="F4024" s="258" t="s">
        <v>6767</v>
      </c>
      <c r="G4024" s="258" t="s">
        <v>1219</v>
      </c>
      <c r="H4024" s="258">
        <v>2</v>
      </c>
      <c r="I4024" s="258" t="s">
        <v>4441</v>
      </c>
      <c r="J4024" s="258" t="s">
        <v>6951</v>
      </c>
      <c r="K4024" s="258" t="s">
        <v>6952</v>
      </c>
      <c r="L4024" s="259">
        <v>45259</v>
      </c>
      <c r="M4024" s="258" t="s">
        <v>20</v>
      </c>
    </row>
    <row r="4025" spans="1:13" x14ac:dyDescent="0.25">
      <c r="A4025" s="260" t="s">
        <v>5862</v>
      </c>
      <c r="B4025" s="260" t="s">
        <v>5863</v>
      </c>
      <c r="C4025" s="260" t="s">
        <v>5864</v>
      </c>
      <c r="D4025" s="260" t="s">
        <v>769</v>
      </c>
      <c r="E4025" s="260">
        <v>113130</v>
      </c>
      <c r="F4025" s="260" t="s">
        <v>6767</v>
      </c>
      <c r="G4025" s="260" t="s">
        <v>1219</v>
      </c>
      <c r="H4025" s="260">
        <v>2</v>
      </c>
      <c r="I4025" s="260" t="s">
        <v>4441</v>
      </c>
      <c r="J4025" s="260" t="s">
        <v>6953</v>
      </c>
      <c r="K4025" s="260" t="s">
        <v>6954</v>
      </c>
      <c r="L4025" s="261">
        <v>45259</v>
      </c>
      <c r="M4025" s="260" t="s">
        <v>20</v>
      </c>
    </row>
    <row r="4026" spans="1:13" x14ac:dyDescent="0.25">
      <c r="A4026" s="258" t="s">
        <v>5862</v>
      </c>
      <c r="B4026" s="258" t="s">
        <v>5863</v>
      </c>
      <c r="C4026" s="258" t="s">
        <v>5864</v>
      </c>
      <c r="D4026" s="258" t="s">
        <v>38</v>
      </c>
      <c r="E4026" s="258" t="s">
        <v>17</v>
      </c>
      <c r="F4026" s="258" t="s">
        <v>17</v>
      </c>
      <c r="G4026" s="258" t="s">
        <v>17</v>
      </c>
      <c r="H4026" s="258" t="s">
        <v>17</v>
      </c>
      <c r="I4026" s="258" t="s">
        <v>17</v>
      </c>
      <c r="J4026" s="258" t="s">
        <v>4478</v>
      </c>
      <c r="K4026" s="258" t="s">
        <v>6955</v>
      </c>
      <c r="L4026" s="259">
        <v>45259</v>
      </c>
      <c r="M4026" s="258" t="s">
        <v>20</v>
      </c>
    </row>
    <row r="4027" spans="1:13" x14ac:dyDescent="0.25">
      <c r="A4027" s="260" t="s">
        <v>5862</v>
      </c>
      <c r="B4027" s="260" t="s">
        <v>5863</v>
      </c>
      <c r="C4027" s="260" t="s">
        <v>5864</v>
      </c>
      <c r="D4027" s="260" t="s">
        <v>40</v>
      </c>
      <c r="E4027" s="260" t="s">
        <v>17</v>
      </c>
      <c r="F4027" s="260" t="s">
        <v>17</v>
      </c>
      <c r="G4027" s="260" t="s">
        <v>17</v>
      </c>
      <c r="H4027" s="260" t="s">
        <v>17</v>
      </c>
      <c r="I4027" s="260" t="s">
        <v>17</v>
      </c>
      <c r="J4027" s="260" t="s">
        <v>4478</v>
      </c>
      <c r="K4027" s="260" t="s">
        <v>6956</v>
      </c>
      <c r="L4027" s="261">
        <v>45259</v>
      </c>
      <c r="M4027" s="260" t="s">
        <v>20</v>
      </c>
    </row>
    <row r="4028" spans="1:13" x14ac:dyDescent="0.25">
      <c r="A4028" s="258" t="s">
        <v>5862</v>
      </c>
      <c r="B4028" s="258" t="s">
        <v>5863</v>
      </c>
      <c r="C4028" s="258" t="s">
        <v>5864</v>
      </c>
      <c r="D4028" s="258" t="s">
        <v>854</v>
      </c>
      <c r="E4028" s="258">
        <v>0</v>
      </c>
      <c r="F4028" s="258" t="s">
        <v>6773</v>
      </c>
      <c r="G4028" s="258" t="s">
        <v>1219</v>
      </c>
      <c r="H4028" s="258">
        <v>2</v>
      </c>
      <c r="I4028" s="258" t="s">
        <v>924</v>
      </c>
      <c r="J4028" s="258" t="s">
        <v>6957</v>
      </c>
      <c r="K4028" s="258" t="s">
        <v>6958</v>
      </c>
      <c r="L4028" s="259">
        <v>45259</v>
      </c>
      <c r="M4028" s="258" t="s">
        <v>20</v>
      </c>
    </row>
    <row r="4029" spans="1:13" x14ac:dyDescent="0.25">
      <c r="A4029" s="260" t="s">
        <v>5862</v>
      </c>
      <c r="B4029" s="260" t="s">
        <v>5863</v>
      </c>
      <c r="C4029" s="260" t="s">
        <v>5864</v>
      </c>
      <c r="D4029" s="260" t="s">
        <v>937</v>
      </c>
      <c r="E4029" s="260">
        <v>1</v>
      </c>
      <c r="F4029" s="260" t="s">
        <v>6773</v>
      </c>
      <c r="G4029" s="260" t="s">
        <v>1219</v>
      </c>
      <c r="H4029" s="260">
        <v>2</v>
      </c>
      <c r="I4029" s="260" t="s">
        <v>924</v>
      </c>
      <c r="J4029" s="260" t="s">
        <v>6959</v>
      </c>
      <c r="K4029" s="260" t="s">
        <v>6960</v>
      </c>
      <c r="L4029" s="261">
        <v>45259</v>
      </c>
      <c r="M4029" s="260" t="s">
        <v>20</v>
      </c>
    </row>
    <row r="4030" spans="1:13" x14ac:dyDescent="0.25">
      <c r="A4030" s="258" t="s">
        <v>5862</v>
      </c>
      <c r="B4030" s="258" t="s">
        <v>5863</v>
      </c>
      <c r="C4030" s="258" t="s">
        <v>5864</v>
      </c>
      <c r="D4030" s="258" t="s">
        <v>16</v>
      </c>
      <c r="E4030" s="258" t="s">
        <v>17</v>
      </c>
      <c r="F4030" s="258" t="s">
        <v>17</v>
      </c>
      <c r="G4030" s="258" t="s">
        <v>17</v>
      </c>
      <c r="H4030" s="258" t="s">
        <v>17</v>
      </c>
      <c r="I4030" s="258" t="s">
        <v>17</v>
      </c>
      <c r="J4030" s="258" t="s">
        <v>4478</v>
      </c>
      <c r="K4030" s="258" t="s">
        <v>6961</v>
      </c>
      <c r="L4030" s="259">
        <v>45259</v>
      </c>
      <c r="M4030" s="258" t="s">
        <v>20</v>
      </c>
    </row>
    <row r="4031" spans="1:13" x14ac:dyDescent="0.25">
      <c r="A4031" s="260" t="s">
        <v>5862</v>
      </c>
      <c r="B4031" s="260" t="s">
        <v>5863</v>
      </c>
      <c r="C4031" s="260" t="s">
        <v>5864</v>
      </c>
      <c r="D4031" s="260" t="s">
        <v>21</v>
      </c>
      <c r="E4031" s="260" t="s">
        <v>17</v>
      </c>
      <c r="F4031" s="260" t="s">
        <v>17</v>
      </c>
      <c r="G4031" s="260" t="s">
        <v>17</v>
      </c>
      <c r="H4031" s="260" t="s">
        <v>17</v>
      </c>
      <c r="I4031" s="260" t="s">
        <v>17</v>
      </c>
      <c r="J4031" s="260" t="s">
        <v>4478</v>
      </c>
      <c r="K4031" s="260" t="s">
        <v>6962</v>
      </c>
      <c r="L4031" s="261">
        <v>45259</v>
      </c>
      <c r="M4031" s="260" t="s">
        <v>20</v>
      </c>
    </row>
    <row r="4032" spans="1:13" x14ac:dyDescent="0.25">
      <c r="A4032" s="258" t="s">
        <v>5862</v>
      </c>
      <c r="B4032" s="258" t="s">
        <v>5863</v>
      </c>
      <c r="C4032" s="258" t="s">
        <v>5864</v>
      </c>
      <c r="D4032" s="258" t="s">
        <v>1053</v>
      </c>
      <c r="E4032" s="258" t="s">
        <v>17</v>
      </c>
      <c r="F4032" s="258" t="s">
        <v>17</v>
      </c>
      <c r="G4032" s="258" t="s">
        <v>17</v>
      </c>
      <c r="H4032" s="258" t="s">
        <v>17</v>
      </c>
      <c r="I4032" s="258" t="s">
        <v>17</v>
      </c>
      <c r="J4032" s="258" t="s">
        <v>4478</v>
      </c>
      <c r="K4032" s="258" t="s">
        <v>6963</v>
      </c>
      <c r="L4032" s="259">
        <v>45259</v>
      </c>
      <c r="M4032" s="258" t="s">
        <v>20</v>
      </c>
    </row>
    <row r="4033" spans="1:13" x14ac:dyDescent="0.25">
      <c r="A4033" s="260" t="s">
        <v>5862</v>
      </c>
      <c r="B4033" s="260" t="s">
        <v>5863</v>
      </c>
      <c r="C4033" s="260" t="s">
        <v>5864</v>
      </c>
      <c r="D4033" s="260" t="s">
        <v>24</v>
      </c>
      <c r="E4033" s="260" t="s">
        <v>17</v>
      </c>
      <c r="F4033" s="260" t="s">
        <v>17</v>
      </c>
      <c r="G4033" s="260" t="s">
        <v>17</v>
      </c>
      <c r="H4033" s="260" t="s">
        <v>17</v>
      </c>
      <c r="I4033" s="260" t="s">
        <v>17</v>
      </c>
      <c r="J4033" s="260" t="s">
        <v>4478</v>
      </c>
      <c r="K4033" s="260" t="s">
        <v>6964</v>
      </c>
      <c r="L4033" s="261">
        <v>45259</v>
      </c>
      <c r="M4033" s="260" t="s">
        <v>20</v>
      </c>
    </row>
    <row r="4034" spans="1:13" x14ac:dyDescent="0.25">
      <c r="A4034" s="258" t="s">
        <v>5862</v>
      </c>
      <c r="B4034" s="258" t="s">
        <v>5863</v>
      </c>
      <c r="C4034" s="258" t="s">
        <v>5864</v>
      </c>
      <c r="D4034" s="258" t="s">
        <v>544</v>
      </c>
      <c r="E4034" s="258">
        <v>113130</v>
      </c>
      <c r="F4034" s="258" t="s">
        <v>6782</v>
      </c>
      <c r="G4034" s="258" t="s">
        <v>1219</v>
      </c>
      <c r="H4034" s="258">
        <v>2</v>
      </c>
      <c r="I4034" s="258" t="s">
        <v>4451</v>
      </c>
      <c r="J4034" s="258" t="s">
        <v>6965</v>
      </c>
      <c r="K4034" s="258" t="s">
        <v>6966</v>
      </c>
      <c r="L4034" s="259">
        <v>45259</v>
      </c>
      <c r="M4034" s="258" t="s">
        <v>20</v>
      </c>
    </row>
    <row r="4035" spans="1:13" x14ac:dyDescent="0.25">
      <c r="A4035" s="260" t="s">
        <v>5862</v>
      </c>
      <c r="B4035" s="260" t="s">
        <v>5863</v>
      </c>
      <c r="C4035" s="260" t="s">
        <v>5864</v>
      </c>
      <c r="D4035" s="260" t="s">
        <v>1193</v>
      </c>
      <c r="E4035" s="260">
        <v>2592477</v>
      </c>
      <c r="F4035" s="260" t="s">
        <v>6758</v>
      </c>
      <c r="G4035" s="260" t="s">
        <v>1219</v>
      </c>
      <c r="H4035" s="260">
        <v>2</v>
      </c>
      <c r="I4035" s="260" t="s">
        <v>6943</v>
      </c>
      <c r="J4035" s="260" t="s">
        <v>4454</v>
      </c>
      <c r="K4035" s="260" t="s">
        <v>6967</v>
      </c>
      <c r="L4035" s="261">
        <v>45259</v>
      </c>
      <c r="M4035" s="260" t="s">
        <v>20</v>
      </c>
    </row>
    <row r="4036" spans="1:13" x14ac:dyDescent="0.25">
      <c r="A4036" s="258" t="s">
        <v>5862</v>
      </c>
      <c r="B4036" s="258" t="s">
        <v>5863</v>
      </c>
      <c r="C4036" s="258" t="s">
        <v>5864</v>
      </c>
      <c r="D4036" s="258" t="s">
        <v>569</v>
      </c>
      <c r="E4036" s="258">
        <v>0</v>
      </c>
      <c r="F4036" s="258" t="s">
        <v>6782</v>
      </c>
      <c r="G4036" s="258" t="s">
        <v>1219</v>
      </c>
      <c r="H4036" s="258">
        <v>2</v>
      </c>
      <c r="I4036" s="258" t="s">
        <v>4451</v>
      </c>
      <c r="J4036" s="258" t="s">
        <v>4456</v>
      </c>
      <c r="K4036" s="258" t="s">
        <v>6968</v>
      </c>
      <c r="L4036" s="259">
        <v>45259</v>
      </c>
      <c r="M4036" s="258" t="s">
        <v>20</v>
      </c>
    </row>
    <row r="4037" spans="1:13" x14ac:dyDescent="0.25">
      <c r="A4037" s="260" t="s">
        <v>5862</v>
      </c>
      <c r="B4037" s="260" t="s">
        <v>5863</v>
      </c>
      <c r="C4037" s="260" t="s">
        <v>5864</v>
      </c>
      <c r="D4037" s="260" t="s">
        <v>562</v>
      </c>
      <c r="E4037" s="260">
        <v>113130</v>
      </c>
      <c r="F4037" s="260" t="s">
        <v>6782</v>
      </c>
      <c r="G4037" s="260" t="s">
        <v>1219</v>
      </c>
      <c r="H4037" s="260">
        <v>2</v>
      </c>
      <c r="I4037" s="260" t="s">
        <v>4451</v>
      </c>
      <c r="J4037" s="260" t="s">
        <v>4458</v>
      </c>
      <c r="K4037" s="260" t="s">
        <v>6969</v>
      </c>
      <c r="L4037" s="261">
        <v>45259</v>
      </c>
      <c r="M4037" s="260" t="s">
        <v>20</v>
      </c>
    </row>
    <row r="4038" spans="1:13" x14ac:dyDescent="0.25">
      <c r="A4038" s="258" t="s">
        <v>5862</v>
      </c>
      <c r="B4038" s="258" t="s">
        <v>5863</v>
      </c>
      <c r="C4038" s="258" t="s">
        <v>5864</v>
      </c>
      <c r="D4038" s="258" t="s">
        <v>567</v>
      </c>
      <c r="E4038" s="258" t="s">
        <v>17</v>
      </c>
      <c r="F4038" s="258" t="s">
        <v>6782</v>
      </c>
      <c r="G4038" s="258" t="s">
        <v>1219</v>
      </c>
      <c r="H4038" s="258">
        <v>2</v>
      </c>
      <c r="I4038" s="258" t="s">
        <v>4451</v>
      </c>
      <c r="J4038" s="258" t="s">
        <v>4460</v>
      </c>
      <c r="K4038" s="258" t="s">
        <v>6970</v>
      </c>
      <c r="L4038" s="259">
        <v>45259</v>
      </c>
      <c r="M4038" s="258" t="s">
        <v>20</v>
      </c>
    </row>
    <row r="4039" spans="1:13" x14ac:dyDescent="0.25">
      <c r="A4039" s="260" t="s">
        <v>5862</v>
      </c>
      <c r="B4039" s="260" t="s">
        <v>5863</v>
      </c>
      <c r="C4039" s="260" t="s">
        <v>5864</v>
      </c>
      <c r="D4039" s="260" t="s">
        <v>558</v>
      </c>
      <c r="E4039" s="260" t="s">
        <v>17</v>
      </c>
      <c r="F4039" s="260" t="s">
        <v>6782</v>
      </c>
      <c r="G4039" s="260" t="s">
        <v>1219</v>
      </c>
      <c r="H4039" s="260">
        <v>2</v>
      </c>
      <c r="I4039" s="260" t="s">
        <v>4451</v>
      </c>
      <c r="J4039" s="260" t="s">
        <v>4460</v>
      </c>
      <c r="K4039" s="260" t="s">
        <v>6971</v>
      </c>
      <c r="L4039" s="261">
        <v>45259</v>
      </c>
      <c r="M4039" s="260" t="s">
        <v>20</v>
      </c>
    </row>
    <row r="4040" spans="1:13" x14ac:dyDescent="0.25">
      <c r="A4040" s="258" t="s">
        <v>5862</v>
      </c>
      <c r="B4040" s="258" t="s">
        <v>5863</v>
      </c>
      <c r="C4040" s="258" t="s">
        <v>5864</v>
      </c>
      <c r="D4040" s="258" t="s">
        <v>47</v>
      </c>
      <c r="E4040" s="258">
        <v>2</v>
      </c>
      <c r="F4040" s="258" t="s">
        <v>17</v>
      </c>
      <c r="G4040" s="258" t="s">
        <v>1219</v>
      </c>
      <c r="H4040" s="258">
        <v>2</v>
      </c>
      <c r="I4040" s="258" t="s">
        <v>17</v>
      </c>
      <c r="J4040" s="258" t="s">
        <v>1227</v>
      </c>
      <c r="K4040" s="258" t="s">
        <v>6972</v>
      </c>
      <c r="L4040" s="259">
        <v>45259</v>
      </c>
      <c r="M4040" s="258" t="s">
        <v>20</v>
      </c>
    </row>
    <row r="4041" spans="1:13" x14ac:dyDescent="0.25">
      <c r="A4041" s="260" t="s">
        <v>5862</v>
      </c>
      <c r="B4041" s="260" t="s">
        <v>5863</v>
      </c>
      <c r="C4041" s="260" t="s">
        <v>5864</v>
      </c>
      <c r="D4041" s="260" t="s">
        <v>26</v>
      </c>
      <c r="E4041" s="260" t="s">
        <v>17</v>
      </c>
      <c r="F4041" s="260" t="s">
        <v>17</v>
      </c>
      <c r="G4041" s="260" t="s">
        <v>17</v>
      </c>
      <c r="H4041" s="260" t="s">
        <v>17</v>
      </c>
      <c r="I4041" s="260" t="s">
        <v>17</v>
      </c>
      <c r="J4041" s="260" t="s">
        <v>4478</v>
      </c>
      <c r="K4041" s="260" t="s">
        <v>6973</v>
      </c>
      <c r="L4041" s="261">
        <v>45259</v>
      </c>
      <c r="M4041" s="260" t="s">
        <v>20</v>
      </c>
    </row>
    <row r="4042" spans="1:13" x14ac:dyDescent="0.25">
      <c r="A4042" s="258" t="s">
        <v>5862</v>
      </c>
      <c r="B4042" s="258" t="s">
        <v>5863</v>
      </c>
      <c r="C4042" s="258" t="s">
        <v>5864</v>
      </c>
      <c r="D4042" s="258" t="s">
        <v>28</v>
      </c>
      <c r="E4042" s="258" t="s">
        <v>17</v>
      </c>
      <c r="F4042" s="258" t="s">
        <v>17</v>
      </c>
      <c r="G4042" s="258" t="s">
        <v>17</v>
      </c>
      <c r="H4042" s="258" t="s">
        <v>17</v>
      </c>
      <c r="I4042" s="258" t="s">
        <v>17</v>
      </c>
      <c r="J4042" s="258" t="s">
        <v>4478</v>
      </c>
      <c r="K4042" s="258" t="s">
        <v>6974</v>
      </c>
      <c r="L4042" s="259">
        <v>45259</v>
      </c>
      <c r="M4042" s="258" t="s">
        <v>20</v>
      </c>
    </row>
    <row r="4043" spans="1:13" x14ac:dyDescent="0.25">
      <c r="A4043" s="260" t="s">
        <v>5874</v>
      </c>
      <c r="B4043" s="260" t="s">
        <v>5875</v>
      </c>
      <c r="C4043" s="260" t="s">
        <v>5876</v>
      </c>
      <c r="D4043" s="260" t="s">
        <v>1297</v>
      </c>
      <c r="E4043" s="260">
        <v>38520534</v>
      </c>
      <c r="F4043" s="260" t="s">
        <v>6758</v>
      </c>
      <c r="G4043" s="260" t="s">
        <v>66</v>
      </c>
      <c r="H4043" s="260">
        <v>1</v>
      </c>
      <c r="I4043" s="260" t="s">
        <v>6975</v>
      </c>
      <c r="J4043" s="260" t="s">
        <v>6976</v>
      </c>
      <c r="K4043" s="260" t="s">
        <v>6977</v>
      </c>
      <c r="L4043" s="261">
        <v>45259</v>
      </c>
      <c r="M4043" s="260" t="s">
        <v>20</v>
      </c>
    </row>
    <row r="4044" spans="1:13" x14ac:dyDescent="0.25">
      <c r="A4044" s="258" t="s">
        <v>5874</v>
      </c>
      <c r="B4044" s="258" t="s">
        <v>5875</v>
      </c>
      <c r="C4044" s="258" t="s">
        <v>5876</v>
      </c>
      <c r="D4044" s="258" t="s">
        <v>927</v>
      </c>
      <c r="E4044" s="258">
        <v>306100</v>
      </c>
      <c r="F4044" s="258" t="s">
        <v>1239</v>
      </c>
      <c r="G4044" s="258" t="s">
        <v>66</v>
      </c>
      <c r="H4044" s="258">
        <v>1</v>
      </c>
      <c r="I4044" s="258" t="s">
        <v>6978</v>
      </c>
      <c r="J4044" s="258" t="s">
        <v>6979</v>
      </c>
      <c r="K4044" s="258" t="s">
        <v>6980</v>
      </c>
      <c r="L4044" s="259">
        <v>45259</v>
      </c>
      <c r="M4044" s="258" t="s">
        <v>20</v>
      </c>
    </row>
    <row r="4045" spans="1:13" x14ac:dyDescent="0.25">
      <c r="A4045" s="260" t="s">
        <v>5874</v>
      </c>
      <c r="B4045" s="260" t="s">
        <v>5875</v>
      </c>
      <c r="C4045" s="260" t="s">
        <v>5876</v>
      </c>
      <c r="D4045" s="260" t="s">
        <v>1006</v>
      </c>
      <c r="E4045" s="260">
        <v>38520534</v>
      </c>
      <c r="F4045" s="260" t="s">
        <v>6758</v>
      </c>
      <c r="G4045" s="260" t="s">
        <v>66</v>
      </c>
      <c r="H4045" s="260">
        <v>1</v>
      </c>
      <c r="I4045" s="260" t="s">
        <v>6975</v>
      </c>
      <c r="J4045" s="260" t="s">
        <v>6981</v>
      </c>
      <c r="K4045" s="260" t="s">
        <v>6982</v>
      </c>
      <c r="L4045" s="261">
        <v>45259</v>
      </c>
      <c r="M4045" s="260" t="s">
        <v>20</v>
      </c>
    </row>
    <row r="4046" spans="1:13" x14ac:dyDescent="0.25">
      <c r="A4046" s="258" t="s">
        <v>5874</v>
      </c>
      <c r="B4046" s="258" t="s">
        <v>5875</v>
      </c>
      <c r="C4046" s="258" t="s">
        <v>5876</v>
      </c>
      <c r="D4046" s="258" t="s">
        <v>932</v>
      </c>
      <c r="E4046" s="258">
        <v>958935</v>
      </c>
      <c r="F4046" s="258" t="s">
        <v>6767</v>
      </c>
      <c r="G4046" s="258" t="s">
        <v>1219</v>
      </c>
      <c r="H4046" s="258">
        <v>2</v>
      </c>
      <c r="I4046" s="258" t="s">
        <v>6983</v>
      </c>
      <c r="J4046" s="258" t="s">
        <v>6984</v>
      </c>
      <c r="K4046" s="258" t="s">
        <v>6985</v>
      </c>
      <c r="L4046" s="259">
        <v>45259</v>
      </c>
      <c r="M4046" s="258" t="s">
        <v>20</v>
      </c>
    </row>
    <row r="4047" spans="1:13" x14ac:dyDescent="0.25">
      <c r="A4047" s="260" t="s">
        <v>5874</v>
      </c>
      <c r="B4047" s="260" t="s">
        <v>5875</v>
      </c>
      <c r="C4047" s="260" t="s">
        <v>5876</v>
      </c>
      <c r="D4047" s="260" t="s">
        <v>769</v>
      </c>
      <c r="E4047" s="260">
        <v>958935</v>
      </c>
      <c r="F4047" s="260" t="s">
        <v>6767</v>
      </c>
      <c r="G4047" s="260" t="s">
        <v>1219</v>
      </c>
      <c r="H4047" s="260">
        <v>2</v>
      </c>
      <c r="I4047" s="260" t="s">
        <v>6983</v>
      </c>
      <c r="J4047" s="260" t="s">
        <v>6986</v>
      </c>
      <c r="K4047" s="260" t="s">
        <v>6987</v>
      </c>
      <c r="L4047" s="261">
        <v>45259</v>
      </c>
      <c r="M4047" s="260" t="s">
        <v>20</v>
      </c>
    </row>
    <row r="4048" spans="1:13" x14ac:dyDescent="0.25">
      <c r="A4048" s="258" t="s">
        <v>5874</v>
      </c>
      <c r="B4048" s="258" t="s">
        <v>5875</v>
      </c>
      <c r="C4048" s="258" t="s">
        <v>5876</v>
      </c>
      <c r="D4048" s="258" t="s">
        <v>38</v>
      </c>
      <c r="E4048" s="258" t="s">
        <v>17</v>
      </c>
      <c r="F4048" s="258" t="s">
        <v>17</v>
      </c>
      <c r="G4048" s="258" t="s">
        <v>17</v>
      </c>
      <c r="H4048" s="258" t="s">
        <v>17</v>
      </c>
      <c r="I4048" s="258" t="s">
        <v>17</v>
      </c>
      <c r="J4048" s="258" t="s">
        <v>4478</v>
      </c>
      <c r="K4048" s="258" t="s">
        <v>6988</v>
      </c>
      <c r="L4048" s="259">
        <v>45259</v>
      </c>
      <c r="M4048" s="258" t="s">
        <v>20</v>
      </c>
    </row>
    <row r="4049" spans="1:13" x14ac:dyDescent="0.25">
      <c r="A4049" s="260" t="s">
        <v>5874</v>
      </c>
      <c r="B4049" s="260" t="s">
        <v>5875</v>
      </c>
      <c r="C4049" s="260" t="s">
        <v>5876</v>
      </c>
      <c r="D4049" s="260" t="s">
        <v>40</v>
      </c>
      <c r="E4049" s="260" t="s">
        <v>17</v>
      </c>
      <c r="F4049" s="260" t="s">
        <v>17</v>
      </c>
      <c r="G4049" s="260" t="s">
        <v>17</v>
      </c>
      <c r="H4049" s="260" t="s">
        <v>17</v>
      </c>
      <c r="I4049" s="260" t="s">
        <v>17</v>
      </c>
      <c r="J4049" s="260" t="s">
        <v>4478</v>
      </c>
      <c r="K4049" s="260" t="s">
        <v>6989</v>
      </c>
      <c r="L4049" s="261">
        <v>45259</v>
      </c>
      <c r="M4049" s="260" t="s">
        <v>20</v>
      </c>
    </row>
    <row r="4050" spans="1:13" x14ac:dyDescent="0.25">
      <c r="A4050" s="258" t="s">
        <v>5874</v>
      </c>
      <c r="B4050" s="258" t="s">
        <v>5875</v>
      </c>
      <c r="C4050" s="258" t="s">
        <v>5876</v>
      </c>
      <c r="D4050" s="258" t="s">
        <v>854</v>
      </c>
      <c r="E4050" s="258">
        <v>0</v>
      </c>
      <c r="F4050" s="258" t="s">
        <v>6773</v>
      </c>
      <c r="G4050" s="258" t="s">
        <v>1219</v>
      </c>
      <c r="H4050" s="258">
        <v>2</v>
      </c>
      <c r="I4050" s="258" t="s">
        <v>924</v>
      </c>
      <c r="J4050" s="258" t="s">
        <v>6774</v>
      </c>
      <c r="K4050" s="258" t="s">
        <v>6990</v>
      </c>
      <c r="L4050" s="259">
        <v>45259</v>
      </c>
      <c r="M4050" s="258" t="s">
        <v>20</v>
      </c>
    </row>
    <row r="4051" spans="1:13" x14ac:dyDescent="0.25">
      <c r="A4051" s="260" t="s">
        <v>5874</v>
      </c>
      <c r="B4051" s="260" t="s">
        <v>5875</v>
      </c>
      <c r="C4051" s="260" t="s">
        <v>5876</v>
      </c>
      <c r="D4051" s="260" t="s">
        <v>937</v>
      </c>
      <c r="E4051" s="260">
        <v>0</v>
      </c>
      <c r="F4051" s="260" t="s">
        <v>6773</v>
      </c>
      <c r="G4051" s="260" t="s">
        <v>1219</v>
      </c>
      <c r="H4051" s="260">
        <v>2</v>
      </c>
      <c r="I4051" s="260" t="s">
        <v>924</v>
      </c>
      <c r="J4051" s="260" t="s">
        <v>6991</v>
      </c>
      <c r="K4051" s="260" t="s">
        <v>6992</v>
      </c>
      <c r="L4051" s="261">
        <v>45259</v>
      </c>
      <c r="M4051" s="260" t="s">
        <v>20</v>
      </c>
    </row>
    <row r="4052" spans="1:13" x14ac:dyDescent="0.25">
      <c r="A4052" s="258" t="s">
        <v>5874</v>
      </c>
      <c r="B4052" s="258" t="s">
        <v>5875</v>
      </c>
      <c r="C4052" s="258" t="s">
        <v>5876</v>
      </c>
      <c r="D4052" s="258" t="s">
        <v>16</v>
      </c>
      <c r="E4052" s="258" t="s">
        <v>17</v>
      </c>
      <c r="F4052" s="258" t="s">
        <v>17</v>
      </c>
      <c r="G4052" s="258" t="s">
        <v>17</v>
      </c>
      <c r="H4052" s="258" t="s">
        <v>17</v>
      </c>
      <c r="I4052" s="258" t="s">
        <v>17</v>
      </c>
      <c r="J4052" s="258" t="s">
        <v>4478</v>
      </c>
      <c r="K4052" s="258" t="s">
        <v>6993</v>
      </c>
      <c r="L4052" s="259">
        <v>45259</v>
      </c>
      <c r="M4052" s="258" t="s">
        <v>20</v>
      </c>
    </row>
    <row r="4053" spans="1:13" x14ac:dyDescent="0.25">
      <c r="A4053" s="260" t="s">
        <v>5874</v>
      </c>
      <c r="B4053" s="260" t="s">
        <v>5875</v>
      </c>
      <c r="C4053" s="260" t="s">
        <v>5876</v>
      </c>
      <c r="D4053" s="260" t="s">
        <v>21</v>
      </c>
      <c r="E4053" s="260" t="s">
        <v>17</v>
      </c>
      <c r="F4053" s="260" t="s">
        <v>17</v>
      </c>
      <c r="G4053" s="260" t="s">
        <v>17</v>
      </c>
      <c r="H4053" s="260" t="s">
        <v>17</v>
      </c>
      <c r="I4053" s="260" t="s">
        <v>17</v>
      </c>
      <c r="J4053" s="260" t="s">
        <v>4478</v>
      </c>
      <c r="K4053" s="260" t="s">
        <v>6994</v>
      </c>
      <c r="L4053" s="261">
        <v>45259</v>
      </c>
      <c r="M4053" s="260" t="s">
        <v>20</v>
      </c>
    </row>
    <row r="4054" spans="1:13" x14ac:dyDescent="0.25">
      <c r="A4054" s="258" t="s">
        <v>5874</v>
      </c>
      <c r="B4054" s="258" t="s">
        <v>5875</v>
      </c>
      <c r="C4054" s="258" t="s">
        <v>5876</v>
      </c>
      <c r="D4054" s="258" t="s">
        <v>1053</v>
      </c>
      <c r="E4054" s="258" t="s">
        <v>17</v>
      </c>
      <c r="F4054" s="258" t="s">
        <v>17</v>
      </c>
      <c r="G4054" s="258" t="s">
        <v>17</v>
      </c>
      <c r="H4054" s="258" t="s">
        <v>17</v>
      </c>
      <c r="I4054" s="258" t="s">
        <v>17</v>
      </c>
      <c r="J4054" s="258" t="s">
        <v>4478</v>
      </c>
      <c r="K4054" s="258" t="s">
        <v>6995</v>
      </c>
      <c r="L4054" s="259">
        <v>45259</v>
      </c>
      <c r="M4054" s="258" t="s">
        <v>20</v>
      </c>
    </row>
    <row r="4055" spans="1:13" x14ac:dyDescent="0.25">
      <c r="A4055" s="260" t="s">
        <v>5874</v>
      </c>
      <c r="B4055" s="260" t="s">
        <v>5875</v>
      </c>
      <c r="C4055" s="260" t="s">
        <v>5876</v>
      </c>
      <c r="D4055" s="260" t="s">
        <v>24</v>
      </c>
      <c r="E4055" s="260" t="s">
        <v>17</v>
      </c>
      <c r="F4055" s="260" t="s">
        <v>17</v>
      </c>
      <c r="G4055" s="260" t="s">
        <v>17</v>
      </c>
      <c r="H4055" s="260" t="s">
        <v>17</v>
      </c>
      <c r="I4055" s="260" t="s">
        <v>17</v>
      </c>
      <c r="J4055" s="260" t="s">
        <v>4478</v>
      </c>
      <c r="K4055" s="260" t="s">
        <v>6996</v>
      </c>
      <c r="L4055" s="261">
        <v>45259</v>
      </c>
      <c r="M4055" s="260" t="s">
        <v>20</v>
      </c>
    </row>
    <row r="4056" spans="1:13" x14ac:dyDescent="0.25">
      <c r="A4056" s="258" t="s">
        <v>5874</v>
      </c>
      <c r="B4056" s="258" t="s">
        <v>5875</v>
      </c>
      <c r="C4056" s="258" t="s">
        <v>5876</v>
      </c>
      <c r="D4056" s="258" t="s">
        <v>544</v>
      </c>
      <c r="E4056" s="258">
        <v>958935</v>
      </c>
      <c r="F4056" s="258" t="s">
        <v>6782</v>
      </c>
      <c r="G4056" s="258" t="s">
        <v>1219</v>
      </c>
      <c r="H4056" s="258">
        <v>2</v>
      </c>
      <c r="I4056" s="258" t="s">
        <v>6997</v>
      </c>
      <c r="J4056" s="258" t="s">
        <v>6998</v>
      </c>
      <c r="K4056" s="258" t="s">
        <v>6999</v>
      </c>
      <c r="L4056" s="259">
        <v>45259</v>
      </c>
      <c r="M4056" s="258" t="s">
        <v>20</v>
      </c>
    </row>
    <row r="4057" spans="1:13" x14ac:dyDescent="0.25">
      <c r="A4057" s="260" t="s">
        <v>5874</v>
      </c>
      <c r="B4057" s="260" t="s">
        <v>5875</v>
      </c>
      <c r="C4057" s="260" t="s">
        <v>5876</v>
      </c>
      <c r="D4057" s="260" t="s">
        <v>1193</v>
      </c>
      <c r="E4057" s="260">
        <v>37561599</v>
      </c>
      <c r="F4057" s="260" t="s">
        <v>6758</v>
      </c>
      <c r="G4057" s="260" t="s">
        <v>1219</v>
      </c>
      <c r="H4057" s="260">
        <v>2</v>
      </c>
      <c r="I4057" s="260" t="s">
        <v>6975</v>
      </c>
      <c r="J4057" s="260" t="s">
        <v>7000</v>
      </c>
      <c r="K4057" s="260" t="s">
        <v>7001</v>
      </c>
      <c r="L4057" s="261">
        <v>45259</v>
      </c>
      <c r="M4057" s="260" t="s">
        <v>20</v>
      </c>
    </row>
    <row r="4058" spans="1:13" x14ac:dyDescent="0.25">
      <c r="A4058" s="258" t="s">
        <v>5874</v>
      </c>
      <c r="B4058" s="258" t="s">
        <v>5875</v>
      </c>
      <c r="C4058" s="258" t="s">
        <v>5876</v>
      </c>
      <c r="D4058" s="258" t="s">
        <v>569</v>
      </c>
      <c r="E4058" s="258">
        <v>0</v>
      </c>
      <c r="F4058" s="258" t="s">
        <v>6782</v>
      </c>
      <c r="G4058" s="258" t="s">
        <v>1219</v>
      </c>
      <c r="H4058" s="258">
        <v>2</v>
      </c>
      <c r="I4058" s="258" t="s">
        <v>6997</v>
      </c>
      <c r="J4058" s="258" t="s">
        <v>7002</v>
      </c>
      <c r="K4058" s="258" t="s">
        <v>7003</v>
      </c>
      <c r="L4058" s="259">
        <v>45259</v>
      </c>
      <c r="M4058" s="258" t="s">
        <v>20</v>
      </c>
    </row>
    <row r="4059" spans="1:13" x14ac:dyDescent="0.25">
      <c r="A4059" s="260" t="s">
        <v>5874</v>
      </c>
      <c r="B4059" s="260" t="s">
        <v>5875</v>
      </c>
      <c r="C4059" s="260" t="s">
        <v>5876</v>
      </c>
      <c r="D4059" s="260" t="s">
        <v>562</v>
      </c>
      <c r="E4059" s="260">
        <v>958935</v>
      </c>
      <c r="F4059" s="260" t="s">
        <v>6782</v>
      </c>
      <c r="G4059" s="260" t="s">
        <v>1219</v>
      </c>
      <c r="H4059" s="260">
        <v>2</v>
      </c>
      <c r="I4059" s="260" t="s">
        <v>6997</v>
      </c>
      <c r="J4059" s="260" t="s">
        <v>4458</v>
      </c>
      <c r="K4059" s="260" t="s">
        <v>7004</v>
      </c>
      <c r="L4059" s="261">
        <v>45259</v>
      </c>
      <c r="M4059" s="260" t="s">
        <v>20</v>
      </c>
    </row>
    <row r="4060" spans="1:13" x14ac:dyDescent="0.25">
      <c r="A4060" s="258" t="s">
        <v>5874</v>
      </c>
      <c r="B4060" s="258" t="s">
        <v>5875</v>
      </c>
      <c r="C4060" s="258" t="s">
        <v>5876</v>
      </c>
      <c r="D4060" s="258" t="s">
        <v>567</v>
      </c>
      <c r="E4060" s="258" t="s">
        <v>17</v>
      </c>
      <c r="F4060" s="258" t="s">
        <v>6782</v>
      </c>
      <c r="G4060" s="258" t="s">
        <v>1219</v>
      </c>
      <c r="H4060" s="258">
        <v>2</v>
      </c>
      <c r="I4060" s="258" t="s">
        <v>6997</v>
      </c>
      <c r="J4060" s="258" t="s">
        <v>7005</v>
      </c>
      <c r="K4060" s="258" t="s">
        <v>7006</v>
      </c>
      <c r="L4060" s="259">
        <v>45259</v>
      </c>
      <c r="M4060" s="258" t="s">
        <v>20</v>
      </c>
    </row>
    <row r="4061" spans="1:13" x14ac:dyDescent="0.25">
      <c r="A4061" s="260" t="s">
        <v>5874</v>
      </c>
      <c r="B4061" s="260" t="s">
        <v>5875</v>
      </c>
      <c r="C4061" s="260" t="s">
        <v>5876</v>
      </c>
      <c r="D4061" s="260" t="s">
        <v>558</v>
      </c>
      <c r="E4061" s="260" t="s">
        <v>17</v>
      </c>
      <c r="F4061" s="260" t="s">
        <v>6782</v>
      </c>
      <c r="G4061" s="260" t="s">
        <v>1219</v>
      </c>
      <c r="H4061" s="260">
        <v>2</v>
      </c>
      <c r="I4061" s="260" t="s">
        <v>6997</v>
      </c>
      <c r="J4061" s="260" t="s">
        <v>7007</v>
      </c>
      <c r="K4061" s="260" t="s">
        <v>7008</v>
      </c>
      <c r="L4061" s="261">
        <v>45259</v>
      </c>
      <c r="M4061" s="260" t="s">
        <v>20</v>
      </c>
    </row>
    <row r="4062" spans="1:13" x14ac:dyDescent="0.25">
      <c r="A4062" s="258" t="s">
        <v>5874</v>
      </c>
      <c r="B4062" s="258" t="s">
        <v>5875</v>
      </c>
      <c r="C4062" s="258" t="s">
        <v>5876</v>
      </c>
      <c r="D4062" s="258" t="s">
        <v>47</v>
      </c>
      <c r="E4062" s="258">
        <v>2</v>
      </c>
      <c r="F4062" s="258" t="s">
        <v>17</v>
      </c>
      <c r="G4062" s="258" t="s">
        <v>1219</v>
      </c>
      <c r="H4062" s="258">
        <v>2</v>
      </c>
      <c r="I4062" s="258" t="s">
        <v>17</v>
      </c>
      <c r="J4062" s="258" t="s">
        <v>1227</v>
      </c>
      <c r="K4062" s="258" t="s">
        <v>7009</v>
      </c>
      <c r="L4062" s="259">
        <v>45259</v>
      </c>
      <c r="M4062" s="258" t="s">
        <v>20</v>
      </c>
    </row>
    <row r="4063" spans="1:13" x14ac:dyDescent="0.25">
      <c r="A4063" s="260" t="s">
        <v>5874</v>
      </c>
      <c r="B4063" s="260" t="s">
        <v>5875</v>
      </c>
      <c r="C4063" s="260" t="s">
        <v>5876</v>
      </c>
      <c r="D4063" s="260" t="s">
        <v>26</v>
      </c>
      <c r="E4063" s="260" t="s">
        <v>17</v>
      </c>
      <c r="F4063" s="260" t="s">
        <v>17</v>
      </c>
      <c r="G4063" s="260" t="s">
        <v>17</v>
      </c>
      <c r="H4063" s="260" t="s">
        <v>17</v>
      </c>
      <c r="I4063" s="260" t="s">
        <v>17</v>
      </c>
      <c r="J4063" s="260" t="s">
        <v>4478</v>
      </c>
      <c r="K4063" s="260" t="s">
        <v>7010</v>
      </c>
      <c r="L4063" s="261">
        <v>45259</v>
      </c>
      <c r="M4063" s="260" t="s">
        <v>20</v>
      </c>
    </row>
    <row r="4064" spans="1:13" x14ac:dyDescent="0.25">
      <c r="A4064" s="258" t="s">
        <v>5874</v>
      </c>
      <c r="B4064" s="258" t="s">
        <v>5875</v>
      </c>
      <c r="C4064" s="258" t="s">
        <v>5876</v>
      </c>
      <c r="D4064" s="258" t="s">
        <v>28</v>
      </c>
      <c r="E4064" s="258" t="s">
        <v>17</v>
      </c>
      <c r="F4064" s="258" t="s">
        <v>17</v>
      </c>
      <c r="G4064" s="258" t="s">
        <v>17</v>
      </c>
      <c r="H4064" s="258" t="s">
        <v>17</v>
      </c>
      <c r="I4064" s="258" t="s">
        <v>17</v>
      </c>
      <c r="J4064" s="258" t="s">
        <v>4478</v>
      </c>
      <c r="K4064" s="258" t="s">
        <v>7011</v>
      </c>
      <c r="L4064" s="259">
        <v>45259</v>
      </c>
      <c r="M4064" s="258" t="s">
        <v>20</v>
      </c>
    </row>
    <row r="4065" spans="1:13" x14ac:dyDescent="0.25">
      <c r="A4065" s="260" t="s">
        <v>5886</v>
      </c>
      <c r="B4065" s="260" t="s">
        <v>5887</v>
      </c>
      <c r="C4065" s="260" t="s">
        <v>5888</v>
      </c>
      <c r="D4065" s="260" t="s">
        <v>1297</v>
      </c>
      <c r="E4065" s="260">
        <v>19039826</v>
      </c>
      <c r="F4065" s="260" t="s">
        <v>6758</v>
      </c>
      <c r="G4065" s="260" t="s">
        <v>66</v>
      </c>
      <c r="H4065" s="260">
        <v>1</v>
      </c>
      <c r="I4065" s="260" t="s">
        <v>7012</v>
      </c>
      <c r="J4065" s="260" t="s">
        <v>7013</v>
      </c>
      <c r="K4065" s="260" t="s">
        <v>7014</v>
      </c>
      <c r="L4065" s="261">
        <v>45259</v>
      </c>
      <c r="M4065" s="260" t="s">
        <v>20</v>
      </c>
    </row>
    <row r="4066" spans="1:13" x14ac:dyDescent="0.25">
      <c r="A4066" s="258" t="s">
        <v>5886</v>
      </c>
      <c r="B4066" s="258" t="s">
        <v>5887</v>
      </c>
      <c r="C4066" s="258" t="s">
        <v>5888</v>
      </c>
      <c r="D4066" s="258" t="s">
        <v>927</v>
      </c>
      <c r="E4066" s="258">
        <v>238396</v>
      </c>
      <c r="F4066" s="258" t="s">
        <v>7015</v>
      </c>
      <c r="G4066" s="258" t="s">
        <v>1219</v>
      </c>
      <c r="H4066" s="258">
        <v>2</v>
      </c>
      <c r="I4066" s="258" t="s">
        <v>7016</v>
      </c>
      <c r="J4066" s="258" t="s">
        <v>7017</v>
      </c>
      <c r="K4066" s="258" t="s">
        <v>7018</v>
      </c>
      <c r="L4066" s="259">
        <v>45259</v>
      </c>
      <c r="M4066" s="258" t="s">
        <v>20</v>
      </c>
    </row>
    <row r="4067" spans="1:13" x14ac:dyDescent="0.25">
      <c r="A4067" s="260" t="s">
        <v>5886</v>
      </c>
      <c r="B4067" s="260" t="s">
        <v>5887</v>
      </c>
      <c r="C4067" s="260" t="s">
        <v>5888</v>
      </c>
      <c r="D4067" s="260" t="s">
        <v>1006</v>
      </c>
      <c r="E4067" s="260">
        <v>19039826</v>
      </c>
      <c r="F4067" s="260" t="s">
        <v>6758</v>
      </c>
      <c r="G4067" s="260" t="s">
        <v>1219</v>
      </c>
      <c r="H4067" s="260">
        <v>2</v>
      </c>
      <c r="I4067" s="260" t="s">
        <v>7012</v>
      </c>
      <c r="J4067" s="260" t="s">
        <v>7019</v>
      </c>
      <c r="K4067" s="260" t="s">
        <v>7020</v>
      </c>
      <c r="L4067" s="261">
        <v>45259</v>
      </c>
      <c r="M4067" s="260" t="s">
        <v>20</v>
      </c>
    </row>
    <row r="4068" spans="1:13" x14ac:dyDescent="0.25">
      <c r="A4068" s="258" t="s">
        <v>5886</v>
      </c>
      <c r="B4068" s="258" t="s">
        <v>5887</v>
      </c>
      <c r="C4068" s="258" t="s">
        <v>5888</v>
      </c>
      <c r="D4068" s="258" t="s">
        <v>932</v>
      </c>
      <c r="E4068" s="258">
        <v>83160</v>
      </c>
      <c r="F4068" s="258" t="s">
        <v>6767</v>
      </c>
      <c r="G4068" s="258" t="s">
        <v>1219</v>
      </c>
      <c r="H4068" s="258">
        <v>2</v>
      </c>
      <c r="I4068" s="258" t="s">
        <v>6983</v>
      </c>
      <c r="J4068" s="258" t="s">
        <v>7021</v>
      </c>
      <c r="K4068" s="258" t="s">
        <v>7022</v>
      </c>
      <c r="L4068" s="259">
        <v>45259</v>
      </c>
      <c r="M4068" s="258" t="s">
        <v>20</v>
      </c>
    </row>
    <row r="4069" spans="1:13" x14ac:dyDescent="0.25">
      <c r="A4069" s="260" t="s">
        <v>5886</v>
      </c>
      <c r="B4069" s="260" t="s">
        <v>5887</v>
      </c>
      <c r="C4069" s="260" t="s">
        <v>5888</v>
      </c>
      <c r="D4069" s="260" t="s">
        <v>769</v>
      </c>
      <c r="E4069" s="260">
        <v>83160</v>
      </c>
      <c r="F4069" s="260" t="s">
        <v>6767</v>
      </c>
      <c r="G4069" s="260" t="s">
        <v>1219</v>
      </c>
      <c r="H4069" s="260">
        <v>2</v>
      </c>
      <c r="I4069" s="260" t="s">
        <v>6983</v>
      </c>
      <c r="J4069" s="260" t="s">
        <v>7023</v>
      </c>
      <c r="K4069" s="260" t="s">
        <v>7024</v>
      </c>
      <c r="L4069" s="261">
        <v>45259</v>
      </c>
      <c r="M4069" s="260" t="s">
        <v>20</v>
      </c>
    </row>
    <row r="4070" spans="1:13" x14ac:dyDescent="0.25">
      <c r="A4070" s="258" t="s">
        <v>5886</v>
      </c>
      <c r="B4070" s="258" t="s">
        <v>5887</v>
      </c>
      <c r="C4070" s="258" t="s">
        <v>5888</v>
      </c>
      <c r="D4070" s="258" t="s">
        <v>38</v>
      </c>
      <c r="E4070" s="258" t="s">
        <v>17</v>
      </c>
      <c r="F4070" s="258" t="s">
        <v>17</v>
      </c>
      <c r="G4070" s="258" t="s">
        <v>17</v>
      </c>
      <c r="H4070" s="258" t="s">
        <v>17</v>
      </c>
      <c r="I4070" s="258" t="s">
        <v>17</v>
      </c>
      <c r="J4070" s="258" t="s">
        <v>4478</v>
      </c>
      <c r="K4070" s="258" t="s">
        <v>7025</v>
      </c>
      <c r="L4070" s="259">
        <v>45259</v>
      </c>
      <c r="M4070" s="258" t="s">
        <v>20</v>
      </c>
    </row>
    <row r="4071" spans="1:13" x14ac:dyDescent="0.25">
      <c r="A4071" s="260" t="s">
        <v>5886</v>
      </c>
      <c r="B4071" s="260" t="s">
        <v>5887</v>
      </c>
      <c r="C4071" s="260" t="s">
        <v>5888</v>
      </c>
      <c r="D4071" s="260" t="s">
        <v>40</v>
      </c>
      <c r="E4071" s="260" t="s">
        <v>17</v>
      </c>
      <c r="F4071" s="260" t="s">
        <v>17</v>
      </c>
      <c r="G4071" s="260" t="s">
        <v>17</v>
      </c>
      <c r="H4071" s="260" t="s">
        <v>17</v>
      </c>
      <c r="I4071" s="260" t="s">
        <v>17</v>
      </c>
      <c r="J4071" s="260" t="s">
        <v>4478</v>
      </c>
      <c r="K4071" s="260" t="s">
        <v>7026</v>
      </c>
      <c r="L4071" s="261">
        <v>45259</v>
      </c>
      <c r="M4071" s="260" t="s">
        <v>20</v>
      </c>
    </row>
    <row r="4072" spans="1:13" x14ac:dyDescent="0.25">
      <c r="A4072" s="258" t="s">
        <v>5886</v>
      </c>
      <c r="B4072" s="258" t="s">
        <v>5887</v>
      </c>
      <c r="C4072" s="258" t="s">
        <v>5888</v>
      </c>
      <c r="D4072" s="258" t="s">
        <v>854</v>
      </c>
      <c r="E4072" s="258">
        <v>0</v>
      </c>
      <c r="F4072" s="258" t="s">
        <v>6773</v>
      </c>
      <c r="G4072" s="258" t="s">
        <v>1219</v>
      </c>
      <c r="H4072" s="258">
        <v>2</v>
      </c>
      <c r="I4072" s="258" t="s">
        <v>924</v>
      </c>
      <c r="J4072" s="258" t="s">
        <v>6774</v>
      </c>
      <c r="K4072" s="258" t="s">
        <v>7027</v>
      </c>
      <c r="L4072" s="259">
        <v>45259</v>
      </c>
      <c r="M4072" s="258" t="s">
        <v>20</v>
      </c>
    </row>
    <row r="4073" spans="1:13" x14ac:dyDescent="0.25">
      <c r="A4073" s="260" t="s">
        <v>5886</v>
      </c>
      <c r="B4073" s="260" t="s">
        <v>5887</v>
      </c>
      <c r="C4073" s="260" t="s">
        <v>5888</v>
      </c>
      <c r="D4073" s="260" t="s">
        <v>937</v>
      </c>
      <c r="E4073" s="260">
        <v>0</v>
      </c>
      <c r="F4073" s="260" t="s">
        <v>6773</v>
      </c>
      <c r="G4073" s="260" t="s">
        <v>1219</v>
      </c>
      <c r="H4073" s="260">
        <v>2</v>
      </c>
      <c r="I4073" s="260" t="s">
        <v>924</v>
      </c>
      <c r="J4073" s="260" t="s">
        <v>7028</v>
      </c>
      <c r="K4073" s="260" t="s">
        <v>7029</v>
      </c>
      <c r="L4073" s="261">
        <v>45259</v>
      </c>
      <c r="M4073" s="260" t="s">
        <v>20</v>
      </c>
    </row>
    <row r="4074" spans="1:13" x14ac:dyDescent="0.25">
      <c r="A4074" s="258" t="s">
        <v>5886</v>
      </c>
      <c r="B4074" s="258" t="s">
        <v>5887</v>
      </c>
      <c r="C4074" s="258" t="s">
        <v>5888</v>
      </c>
      <c r="D4074" s="258" t="s">
        <v>16</v>
      </c>
      <c r="E4074" s="258" t="s">
        <v>17</v>
      </c>
      <c r="F4074" s="258" t="s">
        <v>17</v>
      </c>
      <c r="G4074" s="258" t="s">
        <v>17</v>
      </c>
      <c r="H4074" s="258" t="s">
        <v>17</v>
      </c>
      <c r="I4074" s="258" t="s">
        <v>17</v>
      </c>
      <c r="J4074" s="258" t="s">
        <v>4478</v>
      </c>
      <c r="K4074" s="258" t="s">
        <v>7030</v>
      </c>
      <c r="L4074" s="259">
        <v>45259</v>
      </c>
      <c r="M4074" s="258" t="s">
        <v>20</v>
      </c>
    </row>
    <row r="4075" spans="1:13" x14ac:dyDescent="0.25">
      <c r="A4075" s="260" t="s">
        <v>5886</v>
      </c>
      <c r="B4075" s="260" t="s">
        <v>5887</v>
      </c>
      <c r="C4075" s="260" t="s">
        <v>5888</v>
      </c>
      <c r="D4075" s="260" t="s">
        <v>21</v>
      </c>
      <c r="E4075" s="260" t="s">
        <v>17</v>
      </c>
      <c r="F4075" s="260" t="s">
        <v>17</v>
      </c>
      <c r="G4075" s="260" t="s">
        <v>17</v>
      </c>
      <c r="H4075" s="260" t="s">
        <v>17</v>
      </c>
      <c r="I4075" s="260" t="s">
        <v>17</v>
      </c>
      <c r="J4075" s="260" t="s">
        <v>4478</v>
      </c>
      <c r="K4075" s="260" t="s">
        <v>7031</v>
      </c>
      <c r="L4075" s="261">
        <v>45259</v>
      </c>
      <c r="M4075" s="260" t="s">
        <v>20</v>
      </c>
    </row>
    <row r="4076" spans="1:13" x14ac:dyDescent="0.25">
      <c r="A4076" s="258" t="s">
        <v>5886</v>
      </c>
      <c r="B4076" s="258" t="s">
        <v>5887</v>
      </c>
      <c r="C4076" s="258" t="s">
        <v>5888</v>
      </c>
      <c r="D4076" s="258" t="s">
        <v>1053</v>
      </c>
      <c r="E4076" s="258" t="s">
        <v>17</v>
      </c>
      <c r="F4076" s="258" t="s">
        <v>17</v>
      </c>
      <c r="G4076" s="258" t="s">
        <v>17</v>
      </c>
      <c r="H4076" s="258" t="s">
        <v>17</v>
      </c>
      <c r="I4076" s="258" t="s">
        <v>17</v>
      </c>
      <c r="J4076" s="258" t="s">
        <v>4478</v>
      </c>
      <c r="K4076" s="258" t="s">
        <v>7032</v>
      </c>
      <c r="L4076" s="259">
        <v>45259</v>
      </c>
      <c r="M4076" s="258" t="s">
        <v>20</v>
      </c>
    </row>
    <row r="4077" spans="1:13" x14ac:dyDescent="0.25">
      <c r="A4077" s="260" t="s">
        <v>5886</v>
      </c>
      <c r="B4077" s="260" t="s">
        <v>5887</v>
      </c>
      <c r="C4077" s="260" t="s">
        <v>5888</v>
      </c>
      <c r="D4077" s="260" t="s">
        <v>24</v>
      </c>
      <c r="E4077" s="260" t="s">
        <v>17</v>
      </c>
      <c r="F4077" s="260" t="s">
        <v>17</v>
      </c>
      <c r="G4077" s="260" t="s">
        <v>17</v>
      </c>
      <c r="H4077" s="260" t="s">
        <v>17</v>
      </c>
      <c r="I4077" s="260" t="s">
        <v>17</v>
      </c>
      <c r="J4077" s="260" t="s">
        <v>4478</v>
      </c>
      <c r="K4077" s="260" t="s">
        <v>7033</v>
      </c>
      <c r="L4077" s="261">
        <v>45259</v>
      </c>
      <c r="M4077" s="260" t="s">
        <v>20</v>
      </c>
    </row>
    <row r="4078" spans="1:13" x14ac:dyDescent="0.25">
      <c r="A4078" s="258" t="s">
        <v>5886</v>
      </c>
      <c r="B4078" s="258" t="s">
        <v>5887</v>
      </c>
      <c r="C4078" s="258" t="s">
        <v>5888</v>
      </c>
      <c r="D4078" s="258" t="s">
        <v>544</v>
      </c>
      <c r="E4078" s="258">
        <v>83160</v>
      </c>
      <c r="F4078" s="258" t="s">
        <v>6782</v>
      </c>
      <c r="G4078" s="258" t="s">
        <v>1219</v>
      </c>
      <c r="H4078" s="258">
        <v>2</v>
      </c>
      <c r="I4078" s="258" t="s">
        <v>6997</v>
      </c>
      <c r="J4078" s="258" t="s">
        <v>7034</v>
      </c>
      <c r="K4078" s="258" t="s">
        <v>7035</v>
      </c>
      <c r="L4078" s="259">
        <v>45259</v>
      </c>
      <c r="M4078" s="258" t="s">
        <v>20</v>
      </c>
    </row>
    <row r="4079" spans="1:13" x14ac:dyDescent="0.25">
      <c r="A4079" s="260" t="s">
        <v>5886</v>
      </c>
      <c r="B4079" s="260" t="s">
        <v>5887</v>
      </c>
      <c r="C4079" s="260" t="s">
        <v>5888</v>
      </c>
      <c r="D4079" s="260" t="s">
        <v>1193</v>
      </c>
      <c r="E4079" s="260">
        <v>18956666</v>
      </c>
      <c r="F4079" s="260" t="s">
        <v>6758</v>
      </c>
      <c r="G4079" s="260" t="s">
        <v>1219</v>
      </c>
      <c r="H4079" s="260">
        <v>2</v>
      </c>
      <c r="I4079" s="260" t="s">
        <v>7012</v>
      </c>
      <c r="J4079" s="260" t="s">
        <v>7036</v>
      </c>
      <c r="K4079" s="260" t="s">
        <v>7037</v>
      </c>
      <c r="L4079" s="261">
        <v>45259</v>
      </c>
      <c r="M4079" s="260" t="s">
        <v>20</v>
      </c>
    </row>
    <row r="4080" spans="1:13" x14ac:dyDescent="0.25">
      <c r="A4080" s="258" t="s">
        <v>5886</v>
      </c>
      <c r="B4080" s="258" t="s">
        <v>5887</v>
      </c>
      <c r="C4080" s="258" t="s">
        <v>5888</v>
      </c>
      <c r="D4080" s="258" t="s">
        <v>569</v>
      </c>
      <c r="E4080" s="258">
        <v>0</v>
      </c>
      <c r="F4080" s="258" t="s">
        <v>6782</v>
      </c>
      <c r="G4080" s="258" t="s">
        <v>1219</v>
      </c>
      <c r="H4080" s="258">
        <v>2</v>
      </c>
      <c r="I4080" s="258" t="s">
        <v>6997</v>
      </c>
      <c r="J4080" s="258" t="s">
        <v>7038</v>
      </c>
      <c r="K4080" s="258" t="s">
        <v>7039</v>
      </c>
      <c r="L4080" s="259">
        <v>45259</v>
      </c>
      <c r="M4080" s="258" t="s">
        <v>20</v>
      </c>
    </row>
    <row r="4081" spans="1:13" x14ac:dyDescent="0.25">
      <c r="A4081" s="260" t="s">
        <v>5886</v>
      </c>
      <c r="B4081" s="260" t="s">
        <v>5887</v>
      </c>
      <c r="C4081" s="260" t="s">
        <v>5888</v>
      </c>
      <c r="D4081" s="260" t="s">
        <v>562</v>
      </c>
      <c r="E4081" s="260">
        <v>83160</v>
      </c>
      <c r="F4081" s="260" t="s">
        <v>6782</v>
      </c>
      <c r="G4081" s="260" t="s">
        <v>1219</v>
      </c>
      <c r="H4081" s="260">
        <v>2</v>
      </c>
      <c r="I4081" s="260" t="s">
        <v>6997</v>
      </c>
      <c r="J4081" s="260" t="s">
        <v>7040</v>
      </c>
      <c r="K4081" s="260" t="s">
        <v>7041</v>
      </c>
      <c r="L4081" s="261">
        <v>45259</v>
      </c>
      <c r="M4081" s="260" t="s">
        <v>20</v>
      </c>
    </row>
    <row r="4082" spans="1:13" x14ac:dyDescent="0.25">
      <c r="A4082" s="258" t="s">
        <v>5886</v>
      </c>
      <c r="B4082" s="258" t="s">
        <v>5887</v>
      </c>
      <c r="C4082" s="258" t="s">
        <v>5888</v>
      </c>
      <c r="D4082" s="258" t="s">
        <v>567</v>
      </c>
      <c r="E4082" s="258" t="s">
        <v>17</v>
      </c>
      <c r="F4082" s="258" t="s">
        <v>6782</v>
      </c>
      <c r="G4082" s="258" t="s">
        <v>1219</v>
      </c>
      <c r="H4082" s="258">
        <v>2</v>
      </c>
      <c r="I4082" s="258" t="s">
        <v>6997</v>
      </c>
      <c r="J4082" s="258" t="s">
        <v>7042</v>
      </c>
      <c r="K4082" s="258" t="s">
        <v>7043</v>
      </c>
      <c r="L4082" s="259">
        <v>45259</v>
      </c>
      <c r="M4082" s="258" t="s">
        <v>20</v>
      </c>
    </row>
    <row r="4083" spans="1:13" x14ac:dyDescent="0.25">
      <c r="A4083" s="260" t="s">
        <v>5886</v>
      </c>
      <c r="B4083" s="260" t="s">
        <v>5887</v>
      </c>
      <c r="C4083" s="260" t="s">
        <v>5888</v>
      </c>
      <c r="D4083" s="260" t="s">
        <v>558</v>
      </c>
      <c r="E4083" s="260" t="s">
        <v>17</v>
      </c>
      <c r="F4083" s="260" t="s">
        <v>6782</v>
      </c>
      <c r="G4083" s="260" t="s">
        <v>1219</v>
      </c>
      <c r="H4083" s="260">
        <v>2</v>
      </c>
      <c r="I4083" s="260" t="s">
        <v>6997</v>
      </c>
      <c r="J4083" s="260" t="s">
        <v>7042</v>
      </c>
      <c r="K4083" s="260" t="s">
        <v>7044</v>
      </c>
      <c r="L4083" s="261">
        <v>45259</v>
      </c>
      <c r="M4083" s="260" t="s">
        <v>20</v>
      </c>
    </row>
    <row r="4084" spans="1:13" x14ac:dyDescent="0.25">
      <c r="A4084" s="258" t="s">
        <v>5886</v>
      </c>
      <c r="B4084" s="258" t="s">
        <v>5887</v>
      </c>
      <c r="C4084" s="258" t="s">
        <v>5888</v>
      </c>
      <c r="D4084" s="258" t="s">
        <v>47</v>
      </c>
      <c r="E4084" s="258">
        <v>2</v>
      </c>
      <c r="F4084" s="258" t="s">
        <v>17</v>
      </c>
      <c r="G4084" s="258" t="s">
        <v>1219</v>
      </c>
      <c r="H4084" s="258">
        <v>2</v>
      </c>
      <c r="I4084" s="258" t="s">
        <v>17</v>
      </c>
      <c r="J4084" s="258" t="s">
        <v>1227</v>
      </c>
      <c r="K4084" s="258" t="s">
        <v>7045</v>
      </c>
      <c r="L4084" s="259">
        <v>45259</v>
      </c>
      <c r="M4084" s="258" t="s">
        <v>20</v>
      </c>
    </row>
    <row r="4085" spans="1:13" x14ac:dyDescent="0.25">
      <c r="A4085" s="260" t="s">
        <v>5886</v>
      </c>
      <c r="B4085" s="260" t="s">
        <v>5887</v>
      </c>
      <c r="C4085" s="260" t="s">
        <v>5888</v>
      </c>
      <c r="D4085" s="260" t="s">
        <v>26</v>
      </c>
      <c r="E4085" s="260" t="s">
        <v>17</v>
      </c>
      <c r="F4085" s="260" t="s">
        <v>17</v>
      </c>
      <c r="G4085" s="260" t="s">
        <v>17</v>
      </c>
      <c r="H4085" s="260" t="s">
        <v>17</v>
      </c>
      <c r="I4085" s="260" t="s">
        <v>17</v>
      </c>
      <c r="J4085" s="260" t="s">
        <v>4478</v>
      </c>
      <c r="K4085" s="260" t="s">
        <v>7046</v>
      </c>
      <c r="L4085" s="261">
        <v>45259</v>
      </c>
      <c r="M4085" s="260" t="s">
        <v>20</v>
      </c>
    </row>
    <row r="4086" spans="1:13" x14ac:dyDescent="0.25">
      <c r="A4086" s="258" t="s">
        <v>5886</v>
      </c>
      <c r="B4086" s="258" t="s">
        <v>5887</v>
      </c>
      <c r="C4086" s="258" t="s">
        <v>5888</v>
      </c>
      <c r="D4086" s="258" t="s">
        <v>28</v>
      </c>
      <c r="E4086" s="258" t="s">
        <v>17</v>
      </c>
      <c r="F4086" s="258" t="s">
        <v>17</v>
      </c>
      <c r="G4086" s="258" t="s">
        <v>17</v>
      </c>
      <c r="H4086" s="258" t="s">
        <v>17</v>
      </c>
      <c r="I4086" s="258" t="s">
        <v>17</v>
      </c>
      <c r="J4086" s="258" t="s">
        <v>4478</v>
      </c>
      <c r="K4086" s="258" t="s">
        <v>7047</v>
      </c>
      <c r="L4086" s="259">
        <v>45259</v>
      </c>
      <c r="M4086" s="258" t="s">
        <v>20</v>
      </c>
    </row>
    <row r="4087" spans="1:13" x14ac:dyDescent="0.25">
      <c r="A4087" s="260" t="s">
        <v>5907</v>
      </c>
      <c r="B4087" s="260" t="s">
        <v>5908</v>
      </c>
      <c r="C4087" s="260" t="s">
        <v>5909</v>
      </c>
      <c r="D4087" s="260" t="s">
        <v>1297</v>
      </c>
      <c r="E4087" s="260">
        <v>5544102</v>
      </c>
      <c r="F4087" s="260" t="s">
        <v>6758</v>
      </c>
      <c r="G4087" s="260" t="s">
        <v>66</v>
      </c>
      <c r="H4087" s="260">
        <v>1</v>
      </c>
      <c r="I4087" s="260" t="s">
        <v>7048</v>
      </c>
      <c r="J4087" s="260" t="s">
        <v>7049</v>
      </c>
      <c r="K4087" s="260" t="s">
        <v>7050</v>
      </c>
      <c r="L4087" s="261">
        <v>45259</v>
      </c>
      <c r="M4087" s="260" t="s">
        <v>20</v>
      </c>
    </row>
    <row r="4088" spans="1:13" x14ac:dyDescent="0.25">
      <c r="A4088" s="258" t="s">
        <v>5907</v>
      </c>
      <c r="B4088" s="258" t="s">
        <v>5908</v>
      </c>
      <c r="C4088" s="258" t="s">
        <v>5909</v>
      </c>
      <c r="D4088" s="258" t="s">
        <v>927</v>
      </c>
      <c r="E4088" s="258">
        <v>48080</v>
      </c>
      <c r="F4088" s="258" t="s">
        <v>1239</v>
      </c>
      <c r="G4088" s="258" t="s">
        <v>1219</v>
      </c>
      <c r="H4088" s="258">
        <v>2</v>
      </c>
      <c r="I4088" s="258" t="s">
        <v>7051</v>
      </c>
      <c r="J4088" s="258" t="s">
        <v>7052</v>
      </c>
      <c r="K4088" s="258" t="s">
        <v>7053</v>
      </c>
      <c r="L4088" s="259">
        <v>45259</v>
      </c>
      <c r="M4088" s="258" t="s">
        <v>20</v>
      </c>
    </row>
    <row r="4089" spans="1:13" x14ac:dyDescent="0.25">
      <c r="A4089" s="260" t="s">
        <v>5907</v>
      </c>
      <c r="B4089" s="260" t="s">
        <v>5908</v>
      </c>
      <c r="C4089" s="260" t="s">
        <v>5909</v>
      </c>
      <c r="D4089" s="260" t="s">
        <v>1006</v>
      </c>
      <c r="E4089" s="260">
        <v>5544102</v>
      </c>
      <c r="F4089" s="260" t="s">
        <v>6758</v>
      </c>
      <c r="G4089" s="260" t="s">
        <v>1219</v>
      </c>
      <c r="H4089" s="260">
        <v>2</v>
      </c>
      <c r="I4089" s="260" t="s">
        <v>7048</v>
      </c>
      <c r="J4089" s="260" t="s">
        <v>7054</v>
      </c>
      <c r="K4089" s="260" t="s">
        <v>7055</v>
      </c>
      <c r="L4089" s="261">
        <v>45259</v>
      </c>
      <c r="M4089" s="260" t="s">
        <v>20</v>
      </c>
    </row>
    <row r="4090" spans="1:13" x14ac:dyDescent="0.25">
      <c r="A4090" s="258" t="s">
        <v>5907</v>
      </c>
      <c r="B4090" s="258" t="s">
        <v>5908</v>
      </c>
      <c r="C4090" s="258" t="s">
        <v>5909</v>
      </c>
      <c r="D4090" s="258" t="s">
        <v>932</v>
      </c>
      <c r="E4090" s="258">
        <v>112350</v>
      </c>
      <c r="F4090" s="258" t="s">
        <v>6767</v>
      </c>
      <c r="G4090" s="258" t="s">
        <v>1219</v>
      </c>
      <c r="H4090" s="258">
        <v>2</v>
      </c>
      <c r="I4090" s="258" t="s">
        <v>6983</v>
      </c>
      <c r="J4090" s="258" t="s">
        <v>7056</v>
      </c>
      <c r="K4090" s="258" t="s">
        <v>7057</v>
      </c>
      <c r="L4090" s="259">
        <v>45259</v>
      </c>
      <c r="M4090" s="258" t="s">
        <v>20</v>
      </c>
    </row>
    <row r="4091" spans="1:13" x14ac:dyDescent="0.25">
      <c r="A4091" s="260" t="s">
        <v>5907</v>
      </c>
      <c r="B4091" s="260" t="s">
        <v>5908</v>
      </c>
      <c r="C4091" s="260" t="s">
        <v>5909</v>
      </c>
      <c r="D4091" s="260" t="s">
        <v>769</v>
      </c>
      <c r="E4091" s="260">
        <v>112350</v>
      </c>
      <c r="F4091" s="260" t="s">
        <v>6767</v>
      </c>
      <c r="G4091" s="260" t="s">
        <v>1219</v>
      </c>
      <c r="H4091" s="260">
        <v>2</v>
      </c>
      <c r="I4091" s="260" t="s">
        <v>6983</v>
      </c>
      <c r="J4091" s="260" t="s">
        <v>7058</v>
      </c>
      <c r="K4091" s="260" t="s">
        <v>7059</v>
      </c>
      <c r="L4091" s="261">
        <v>45259</v>
      </c>
      <c r="M4091" s="260" t="s">
        <v>20</v>
      </c>
    </row>
    <row r="4092" spans="1:13" x14ac:dyDescent="0.25">
      <c r="A4092" s="258" t="s">
        <v>5907</v>
      </c>
      <c r="B4092" s="258" t="s">
        <v>5908</v>
      </c>
      <c r="C4092" s="258" t="s">
        <v>5909</v>
      </c>
      <c r="D4092" s="258" t="s">
        <v>38</v>
      </c>
      <c r="E4092" s="258" t="s">
        <v>17</v>
      </c>
      <c r="F4092" s="258" t="s">
        <v>17</v>
      </c>
      <c r="G4092" s="258" t="s">
        <v>17</v>
      </c>
      <c r="H4092" s="258" t="s">
        <v>17</v>
      </c>
      <c r="I4092" s="258" t="s">
        <v>17</v>
      </c>
      <c r="J4092" s="258" t="s">
        <v>4478</v>
      </c>
      <c r="K4092" s="258" t="s">
        <v>7060</v>
      </c>
      <c r="L4092" s="259">
        <v>45259</v>
      </c>
      <c r="M4092" s="258" t="s">
        <v>20</v>
      </c>
    </row>
    <row r="4093" spans="1:13" x14ac:dyDescent="0.25">
      <c r="A4093" s="260" t="s">
        <v>5907</v>
      </c>
      <c r="B4093" s="260" t="s">
        <v>5908</v>
      </c>
      <c r="C4093" s="260" t="s">
        <v>5909</v>
      </c>
      <c r="D4093" s="260" t="s">
        <v>40</v>
      </c>
      <c r="E4093" s="260" t="s">
        <v>17</v>
      </c>
      <c r="F4093" s="260" t="s">
        <v>17</v>
      </c>
      <c r="G4093" s="260" t="s">
        <v>17</v>
      </c>
      <c r="H4093" s="260" t="s">
        <v>17</v>
      </c>
      <c r="I4093" s="260" t="s">
        <v>17</v>
      </c>
      <c r="J4093" s="260" t="s">
        <v>4478</v>
      </c>
      <c r="K4093" s="260" t="s">
        <v>7061</v>
      </c>
      <c r="L4093" s="261">
        <v>45259</v>
      </c>
      <c r="M4093" s="260" t="s">
        <v>20</v>
      </c>
    </row>
    <row r="4094" spans="1:13" x14ac:dyDescent="0.25">
      <c r="A4094" s="258" t="s">
        <v>5907</v>
      </c>
      <c r="B4094" s="258" t="s">
        <v>5908</v>
      </c>
      <c r="C4094" s="258" t="s">
        <v>5909</v>
      </c>
      <c r="D4094" s="258" t="s">
        <v>854</v>
      </c>
      <c r="E4094" s="258">
        <v>0</v>
      </c>
      <c r="F4094" s="258" t="s">
        <v>6773</v>
      </c>
      <c r="G4094" s="258" t="s">
        <v>1219</v>
      </c>
      <c r="H4094" s="258">
        <v>2</v>
      </c>
      <c r="I4094" s="258" t="s">
        <v>924</v>
      </c>
      <c r="J4094" s="258" t="s">
        <v>7062</v>
      </c>
      <c r="K4094" s="258" t="s">
        <v>7063</v>
      </c>
      <c r="L4094" s="259">
        <v>45259</v>
      </c>
      <c r="M4094" s="258" t="s">
        <v>20</v>
      </c>
    </row>
    <row r="4095" spans="1:13" x14ac:dyDescent="0.25">
      <c r="A4095" s="260" t="s">
        <v>5907</v>
      </c>
      <c r="B4095" s="260" t="s">
        <v>5908</v>
      </c>
      <c r="C4095" s="260" t="s">
        <v>5909</v>
      </c>
      <c r="D4095" s="260" t="s">
        <v>937</v>
      </c>
      <c r="E4095" s="260">
        <v>0</v>
      </c>
      <c r="F4095" s="260" t="s">
        <v>6773</v>
      </c>
      <c r="G4095" s="260" t="s">
        <v>1219</v>
      </c>
      <c r="H4095" s="260">
        <v>2</v>
      </c>
      <c r="I4095" s="260" t="s">
        <v>924</v>
      </c>
      <c r="J4095" s="260" t="s">
        <v>7064</v>
      </c>
      <c r="K4095" s="260" t="s">
        <v>7065</v>
      </c>
      <c r="L4095" s="261">
        <v>45259</v>
      </c>
      <c r="M4095" s="260" t="s">
        <v>20</v>
      </c>
    </row>
    <row r="4096" spans="1:13" x14ac:dyDescent="0.25">
      <c r="A4096" s="258" t="s">
        <v>5907</v>
      </c>
      <c r="B4096" s="258" t="s">
        <v>5908</v>
      </c>
      <c r="C4096" s="258" t="s">
        <v>5909</v>
      </c>
      <c r="D4096" s="258" t="s">
        <v>16</v>
      </c>
      <c r="E4096" s="258" t="s">
        <v>17</v>
      </c>
      <c r="F4096" s="258" t="s">
        <v>17</v>
      </c>
      <c r="G4096" s="258" t="s">
        <v>17</v>
      </c>
      <c r="H4096" s="258" t="s">
        <v>17</v>
      </c>
      <c r="I4096" s="258" t="s">
        <v>17</v>
      </c>
      <c r="J4096" s="258" t="s">
        <v>4478</v>
      </c>
      <c r="K4096" s="258" t="s">
        <v>7066</v>
      </c>
      <c r="L4096" s="259">
        <v>45259</v>
      </c>
      <c r="M4096" s="258" t="s">
        <v>20</v>
      </c>
    </row>
    <row r="4097" spans="1:13" x14ac:dyDescent="0.25">
      <c r="A4097" s="260" t="s">
        <v>5907</v>
      </c>
      <c r="B4097" s="260" t="s">
        <v>5908</v>
      </c>
      <c r="C4097" s="260" t="s">
        <v>5909</v>
      </c>
      <c r="D4097" s="260" t="s">
        <v>21</v>
      </c>
      <c r="E4097" s="260" t="s">
        <v>17</v>
      </c>
      <c r="F4097" s="260" t="s">
        <v>17</v>
      </c>
      <c r="G4097" s="260" t="s">
        <v>17</v>
      </c>
      <c r="H4097" s="260" t="s">
        <v>17</v>
      </c>
      <c r="I4097" s="260" t="s">
        <v>17</v>
      </c>
      <c r="J4097" s="260" t="s">
        <v>4478</v>
      </c>
      <c r="K4097" s="260" t="s">
        <v>7067</v>
      </c>
      <c r="L4097" s="261">
        <v>45259</v>
      </c>
      <c r="M4097" s="260" t="s">
        <v>20</v>
      </c>
    </row>
    <row r="4098" spans="1:13" x14ac:dyDescent="0.25">
      <c r="A4098" s="258" t="s">
        <v>5907</v>
      </c>
      <c r="B4098" s="258" t="s">
        <v>5908</v>
      </c>
      <c r="C4098" s="258" t="s">
        <v>5909</v>
      </c>
      <c r="D4098" s="258" t="s">
        <v>1053</v>
      </c>
      <c r="E4098" s="258" t="s">
        <v>17</v>
      </c>
      <c r="F4098" s="258" t="s">
        <v>17</v>
      </c>
      <c r="G4098" s="258" t="s">
        <v>17</v>
      </c>
      <c r="H4098" s="258" t="s">
        <v>17</v>
      </c>
      <c r="I4098" s="258" t="s">
        <v>17</v>
      </c>
      <c r="J4098" s="258" t="s">
        <v>4478</v>
      </c>
      <c r="K4098" s="258" t="s">
        <v>7068</v>
      </c>
      <c r="L4098" s="259">
        <v>45259</v>
      </c>
      <c r="M4098" s="258" t="s">
        <v>20</v>
      </c>
    </row>
    <row r="4099" spans="1:13" x14ac:dyDescent="0.25">
      <c r="A4099" s="260" t="s">
        <v>5907</v>
      </c>
      <c r="B4099" s="260" t="s">
        <v>5908</v>
      </c>
      <c r="C4099" s="260" t="s">
        <v>5909</v>
      </c>
      <c r="D4099" s="260" t="s">
        <v>24</v>
      </c>
      <c r="E4099" s="260" t="s">
        <v>17</v>
      </c>
      <c r="F4099" s="260" t="s">
        <v>17</v>
      </c>
      <c r="G4099" s="260" t="s">
        <v>17</v>
      </c>
      <c r="H4099" s="260" t="s">
        <v>17</v>
      </c>
      <c r="I4099" s="260" t="s">
        <v>17</v>
      </c>
      <c r="J4099" s="260" t="s">
        <v>4478</v>
      </c>
      <c r="K4099" s="260" t="s">
        <v>7069</v>
      </c>
      <c r="L4099" s="261">
        <v>45259</v>
      </c>
      <c r="M4099" s="260" t="s">
        <v>20</v>
      </c>
    </row>
    <row r="4100" spans="1:13" x14ac:dyDescent="0.25">
      <c r="A4100" s="258" t="s">
        <v>5907</v>
      </c>
      <c r="B4100" s="258" t="s">
        <v>5908</v>
      </c>
      <c r="C4100" s="258" t="s">
        <v>5909</v>
      </c>
      <c r="D4100" s="258" t="s">
        <v>544</v>
      </c>
      <c r="E4100" s="258">
        <v>112350</v>
      </c>
      <c r="F4100" s="258" t="s">
        <v>6782</v>
      </c>
      <c r="G4100" s="258" t="s">
        <v>1219</v>
      </c>
      <c r="H4100" s="258">
        <v>2</v>
      </c>
      <c r="I4100" s="258" t="s">
        <v>4451</v>
      </c>
      <c r="J4100" s="258" t="s">
        <v>7070</v>
      </c>
      <c r="K4100" s="258" t="s">
        <v>7071</v>
      </c>
      <c r="L4100" s="259">
        <v>45259</v>
      </c>
      <c r="M4100" s="258" t="s">
        <v>20</v>
      </c>
    </row>
    <row r="4101" spans="1:13" x14ac:dyDescent="0.25">
      <c r="A4101" s="260" t="s">
        <v>5907</v>
      </c>
      <c r="B4101" s="260" t="s">
        <v>5908</v>
      </c>
      <c r="C4101" s="260" t="s">
        <v>5909</v>
      </c>
      <c r="D4101" s="260" t="s">
        <v>1193</v>
      </c>
      <c r="E4101" s="260">
        <v>5431752</v>
      </c>
      <c r="F4101" s="260" t="s">
        <v>6758</v>
      </c>
      <c r="G4101" s="260" t="s">
        <v>1219</v>
      </c>
      <c r="H4101" s="260">
        <v>2</v>
      </c>
      <c r="I4101" s="260" t="s">
        <v>7048</v>
      </c>
      <c r="J4101" s="260" t="s">
        <v>4454</v>
      </c>
      <c r="K4101" s="260" t="s">
        <v>7072</v>
      </c>
      <c r="L4101" s="261">
        <v>45259</v>
      </c>
      <c r="M4101" s="260" t="s">
        <v>20</v>
      </c>
    </row>
    <row r="4102" spans="1:13" x14ac:dyDescent="0.25">
      <c r="A4102" s="258" t="s">
        <v>5907</v>
      </c>
      <c r="B4102" s="258" t="s">
        <v>5908</v>
      </c>
      <c r="C4102" s="258" t="s">
        <v>5909</v>
      </c>
      <c r="D4102" s="258" t="s">
        <v>569</v>
      </c>
      <c r="E4102" s="258">
        <v>0</v>
      </c>
      <c r="F4102" s="258" t="s">
        <v>6782</v>
      </c>
      <c r="G4102" s="258" t="s">
        <v>1219</v>
      </c>
      <c r="H4102" s="258">
        <v>2</v>
      </c>
      <c r="I4102" s="258" t="s">
        <v>4451</v>
      </c>
      <c r="J4102" s="258" t="s">
        <v>4456</v>
      </c>
      <c r="K4102" s="258" t="s">
        <v>7073</v>
      </c>
      <c r="L4102" s="259">
        <v>45259</v>
      </c>
      <c r="M4102" s="258" t="s">
        <v>20</v>
      </c>
    </row>
    <row r="4103" spans="1:13" x14ac:dyDescent="0.25">
      <c r="A4103" s="260" t="s">
        <v>5907</v>
      </c>
      <c r="B4103" s="260" t="s">
        <v>5908</v>
      </c>
      <c r="C4103" s="260" t="s">
        <v>5909</v>
      </c>
      <c r="D4103" s="260" t="s">
        <v>562</v>
      </c>
      <c r="E4103" s="260">
        <v>112350</v>
      </c>
      <c r="F4103" s="260" t="s">
        <v>6782</v>
      </c>
      <c r="G4103" s="260" t="s">
        <v>1219</v>
      </c>
      <c r="H4103" s="260">
        <v>2</v>
      </c>
      <c r="I4103" s="260" t="s">
        <v>4451</v>
      </c>
      <c r="J4103" s="260" t="s">
        <v>4458</v>
      </c>
      <c r="K4103" s="260" t="s">
        <v>7074</v>
      </c>
      <c r="L4103" s="261">
        <v>45259</v>
      </c>
      <c r="M4103" s="260" t="s">
        <v>20</v>
      </c>
    </row>
    <row r="4104" spans="1:13" x14ac:dyDescent="0.25">
      <c r="A4104" s="258" t="s">
        <v>5907</v>
      </c>
      <c r="B4104" s="258" t="s">
        <v>5908</v>
      </c>
      <c r="C4104" s="258" t="s">
        <v>5909</v>
      </c>
      <c r="D4104" s="258" t="s">
        <v>567</v>
      </c>
      <c r="E4104" s="258" t="s">
        <v>17</v>
      </c>
      <c r="F4104" s="258" t="s">
        <v>6782</v>
      </c>
      <c r="G4104" s="258" t="s">
        <v>1219</v>
      </c>
      <c r="H4104" s="258">
        <v>2</v>
      </c>
      <c r="I4104" s="258" t="s">
        <v>4451</v>
      </c>
      <c r="J4104" s="258" t="s">
        <v>4460</v>
      </c>
      <c r="K4104" s="258" t="s">
        <v>7075</v>
      </c>
      <c r="L4104" s="259">
        <v>45259</v>
      </c>
      <c r="M4104" s="258" t="s">
        <v>20</v>
      </c>
    </row>
    <row r="4105" spans="1:13" x14ac:dyDescent="0.25">
      <c r="A4105" s="260" t="s">
        <v>5907</v>
      </c>
      <c r="B4105" s="260" t="s">
        <v>5908</v>
      </c>
      <c r="C4105" s="260" t="s">
        <v>5909</v>
      </c>
      <c r="D4105" s="260" t="s">
        <v>558</v>
      </c>
      <c r="E4105" s="260" t="s">
        <v>17</v>
      </c>
      <c r="F4105" s="260" t="s">
        <v>6782</v>
      </c>
      <c r="G4105" s="260" t="s">
        <v>1219</v>
      </c>
      <c r="H4105" s="260">
        <v>2</v>
      </c>
      <c r="I4105" s="260" t="s">
        <v>4451</v>
      </c>
      <c r="J4105" s="260" t="s">
        <v>4460</v>
      </c>
      <c r="K4105" s="260" t="s">
        <v>7076</v>
      </c>
      <c r="L4105" s="261">
        <v>45259</v>
      </c>
      <c r="M4105" s="260" t="s">
        <v>20</v>
      </c>
    </row>
    <row r="4106" spans="1:13" x14ac:dyDescent="0.25">
      <c r="A4106" s="258" t="s">
        <v>5907</v>
      </c>
      <c r="B4106" s="258" t="s">
        <v>5908</v>
      </c>
      <c r="C4106" s="258" t="s">
        <v>5909</v>
      </c>
      <c r="D4106" s="258" t="s">
        <v>47</v>
      </c>
      <c r="E4106" s="258">
        <v>2</v>
      </c>
      <c r="F4106" s="258" t="s">
        <v>17</v>
      </c>
      <c r="G4106" s="258" t="s">
        <v>1219</v>
      </c>
      <c r="H4106" s="258">
        <v>2</v>
      </c>
      <c r="I4106" s="258" t="s">
        <v>17</v>
      </c>
      <c r="J4106" s="258" t="s">
        <v>1227</v>
      </c>
      <c r="K4106" s="258" t="s">
        <v>7077</v>
      </c>
      <c r="L4106" s="259">
        <v>45259</v>
      </c>
      <c r="M4106" s="258" t="s">
        <v>20</v>
      </c>
    </row>
    <row r="4107" spans="1:13" x14ac:dyDescent="0.25">
      <c r="A4107" s="260" t="s">
        <v>5907</v>
      </c>
      <c r="B4107" s="260" t="s">
        <v>5908</v>
      </c>
      <c r="C4107" s="260" t="s">
        <v>5909</v>
      </c>
      <c r="D4107" s="260" t="s">
        <v>26</v>
      </c>
      <c r="E4107" s="260" t="s">
        <v>17</v>
      </c>
      <c r="F4107" s="260" t="s">
        <v>17</v>
      </c>
      <c r="G4107" s="260" t="s">
        <v>17</v>
      </c>
      <c r="H4107" s="260" t="s">
        <v>17</v>
      </c>
      <c r="I4107" s="260" t="s">
        <v>17</v>
      </c>
      <c r="J4107" s="260" t="s">
        <v>4478</v>
      </c>
      <c r="K4107" s="260" t="s">
        <v>7078</v>
      </c>
      <c r="L4107" s="261">
        <v>45259</v>
      </c>
      <c r="M4107" s="260" t="s">
        <v>20</v>
      </c>
    </row>
    <row r="4108" spans="1:13" x14ac:dyDescent="0.25">
      <c r="A4108" s="258" t="s">
        <v>5907</v>
      </c>
      <c r="B4108" s="258" t="s">
        <v>5908</v>
      </c>
      <c r="C4108" s="258" t="s">
        <v>5909</v>
      </c>
      <c r="D4108" s="258" t="s">
        <v>28</v>
      </c>
      <c r="E4108" s="258" t="s">
        <v>17</v>
      </c>
      <c r="F4108" s="258" t="s">
        <v>17</v>
      </c>
      <c r="G4108" s="258" t="s">
        <v>17</v>
      </c>
      <c r="H4108" s="258" t="s">
        <v>17</v>
      </c>
      <c r="I4108" s="258" t="s">
        <v>17</v>
      </c>
      <c r="J4108" s="258" t="s">
        <v>4478</v>
      </c>
      <c r="K4108" s="258" t="s">
        <v>7079</v>
      </c>
      <c r="L4108" s="259">
        <v>45259</v>
      </c>
      <c r="M4108" s="258" t="s">
        <v>20</v>
      </c>
    </row>
    <row r="4109" spans="1:13" x14ac:dyDescent="0.25">
      <c r="A4109" s="260" t="s">
        <v>5774</v>
      </c>
      <c r="B4109" s="260" t="s">
        <v>5775</v>
      </c>
      <c r="C4109" s="260" t="s">
        <v>5776</v>
      </c>
      <c r="D4109" s="260" t="s">
        <v>1297</v>
      </c>
      <c r="E4109" s="260">
        <v>38560471</v>
      </c>
      <c r="F4109" s="260" t="s">
        <v>7080</v>
      </c>
      <c r="G4109" s="260" t="s">
        <v>66</v>
      </c>
      <c r="H4109" s="260">
        <v>1</v>
      </c>
      <c r="I4109" s="260" t="s">
        <v>7081</v>
      </c>
      <c r="J4109" s="260" t="s">
        <v>7082</v>
      </c>
      <c r="K4109" s="260" t="s">
        <v>7083</v>
      </c>
      <c r="L4109" s="261">
        <v>45259</v>
      </c>
      <c r="M4109" s="260" t="s">
        <v>20</v>
      </c>
    </row>
    <row r="4110" spans="1:13" x14ac:dyDescent="0.25">
      <c r="A4110" s="258" t="s">
        <v>5774</v>
      </c>
      <c r="B4110" s="258" t="s">
        <v>5775</v>
      </c>
      <c r="C4110" s="258" t="s">
        <v>5776</v>
      </c>
      <c r="D4110" s="258" t="s">
        <v>927</v>
      </c>
      <c r="E4110" s="258">
        <v>603550</v>
      </c>
      <c r="F4110" s="258" t="s">
        <v>1239</v>
      </c>
      <c r="G4110" s="258" t="s">
        <v>66</v>
      </c>
      <c r="H4110" s="258">
        <v>1</v>
      </c>
      <c r="I4110" s="258" t="s">
        <v>7084</v>
      </c>
      <c r="J4110" s="258" t="s">
        <v>7085</v>
      </c>
      <c r="K4110" s="258" t="s">
        <v>7086</v>
      </c>
      <c r="L4110" s="259">
        <v>45259</v>
      </c>
      <c r="M4110" s="258" t="s">
        <v>20</v>
      </c>
    </row>
    <row r="4111" spans="1:13" x14ac:dyDescent="0.25">
      <c r="A4111" s="260" t="s">
        <v>5774</v>
      </c>
      <c r="B4111" s="260" t="s">
        <v>5775</v>
      </c>
      <c r="C4111" s="260" t="s">
        <v>5776</v>
      </c>
      <c r="D4111" s="260" t="s">
        <v>1006</v>
      </c>
      <c r="E4111" s="260">
        <v>38560471</v>
      </c>
      <c r="F4111" s="260" t="s">
        <v>7080</v>
      </c>
      <c r="G4111" s="260" t="s">
        <v>66</v>
      </c>
      <c r="H4111" s="260">
        <v>1</v>
      </c>
      <c r="I4111" s="260" t="s">
        <v>7081</v>
      </c>
      <c r="J4111" s="260" t="s">
        <v>7087</v>
      </c>
      <c r="K4111" s="260" t="s">
        <v>7088</v>
      </c>
      <c r="L4111" s="261">
        <v>45259</v>
      </c>
      <c r="M4111" s="260" t="s">
        <v>20</v>
      </c>
    </row>
    <row r="4112" spans="1:13" x14ac:dyDescent="0.25">
      <c r="A4112" s="258" t="s">
        <v>5774</v>
      </c>
      <c r="B4112" s="258" t="s">
        <v>5775</v>
      </c>
      <c r="C4112" s="258" t="s">
        <v>5776</v>
      </c>
      <c r="D4112" s="258" t="s">
        <v>932</v>
      </c>
      <c r="E4112" s="258">
        <v>21379432</v>
      </c>
      <c r="F4112" s="258" t="s">
        <v>7089</v>
      </c>
      <c r="G4112" s="258" t="s">
        <v>1219</v>
      </c>
      <c r="H4112" s="258">
        <v>2</v>
      </c>
      <c r="I4112" s="258" t="s">
        <v>7090</v>
      </c>
      <c r="J4112" s="258" t="s">
        <v>7091</v>
      </c>
      <c r="K4112" s="258" t="s">
        <v>7092</v>
      </c>
      <c r="L4112" s="259">
        <v>45259</v>
      </c>
      <c r="M4112" s="258" t="s">
        <v>20</v>
      </c>
    </row>
    <row r="4113" spans="1:13" x14ac:dyDescent="0.25">
      <c r="A4113" s="260" t="s">
        <v>5774</v>
      </c>
      <c r="B4113" s="260" t="s">
        <v>5775</v>
      </c>
      <c r="C4113" s="260" t="s">
        <v>5776</v>
      </c>
      <c r="D4113" s="260" t="s">
        <v>769</v>
      </c>
      <c r="E4113" s="260">
        <v>14149933</v>
      </c>
      <c r="F4113" s="260" t="s">
        <v>7093</v>
      </c>
      <c r="G4113" s="260" t="s">
        <v>66</v>
      </c>
      <c r="H4113" s="260">
        <v>1</v>
      </c>
      <c r="I4113" s="260" t="s">
        <v>7094</v>
      </c>
      <c r="J4113" s="260" t="s">
        <v>7095</v>
      </c>
      <c r="K4113" s="260" t="s">
        <v>7096</v>
      </c>
      <c r="L4113" s="261">
        <v>45259</v>
      </c>
      <c r="M4113" s="260" t="s">
        <v>20</v>
      </c>
    </row>
    <row r="4114" spans="1:13" x14ac:dyDescent="0.25">
      <c r="A4114" s="258" t="s">
        <v>5774</v>
      </c>
      <c r="B4114" s="258" t="s">
        <v>5775</v>
      </c>
      <c r="C4114" s="258" t="s">
        <v>5776</v>
      </c>
      <c r="D4114" s="258" t="s">
        <v>38</v>
      </c>
      <c r="E4114" s="258" t="s">
        <v>17</v>
      </c>
      <c r="F4114" s="258" t="s">
        <v>17</v>
      </c>
      <c r="G4114" s="258" t="s">
        <v>17</v>
      </c>
      <c r="H4114" s="258" t="s">
        <v>17</v>
      </c>
      <c r="I4114" s="258" t="s">
        <v>17</v>
      </c>
      <c r="J4114" s="258" t="s">
        <v>4478</v>
      </c>
      <c r="K4114" s="258" t="s">
        <v>7097</v>
      </c>
      <c r="L4114" s="259">
        <v>45259</v>
      </c>
      <c r="M4114" s="258" t="s">
        <v>20</v>
      </c>
    </row>
    <row r="4115" spans="1:13" x14ac:dyDescent="0.25">
      <c r="A4115" s="260" t="s">
        <v>5774</v>
      </c>
      <c r="B4115" s="260" t="s">
        <v>5775</v>
      </c>
      <c r="C4115" s="260" t="s">
        <v>5776</v>
      </c>
      <c r="D4115" s="260" t="s">
        <v>40</v>
      </c>
      <c r="E4115" s="260">
        <v>3580</v>
      </c>
      <c r="F4115" s="260" t="s">
        <v>7098</v>
      </c>
      <c r="G4115" s="260" t="s">
        <v>22</v>
      </c>
      <c r="H4115" s="260">
        <v>3</v>
      </c>
      <c r="I4115" s="260" t="s">
        <v>7099</v>
      </c>
      <c r="J4115" s="260" t="s">
        <v>7100</v>
      </c>
      <c r="K4115" s="260" t="s">
        <v>7101</v>
      </c>
      <c r="L4115" s="261">
        <v>45259</v>
      </c>
      <c r="M4115" s="260" t="s">
        <v>20</v>
      </c>
    </row>
    <row r="4116" spans="1:13" x14ac:dyDescent="0.25">
      <c r="A4116" s="258" t="s">
        <v>5774</v>
      </c>
      <c r="B4116" s="258" t="s">
        <v>5775</v>
      </c>
      <c r="C4116" s="258" t="s">
        <v>5776</v>
      </c>
      <c r="D4116" s="258" t="s">
        <v>854</v>
      </c>
      <c r="E4116" s="258">
        <v>15616</v>
      </c>
      <c r="F4116" s="258" t="s">
        <v>7102</v>
      </c>
      <c r="G4116" s="258" t="s">
        <v>22</v>
      </c>
      <c r="H4116" s="258">
        <v>3</v>
      </c>
      <c r="I4116" s="258" t="s">
        <v>1079</v>
      </c>
      <c r="J4116" s="258" t="s">
        <v>7103</v>
      </c>
      <c r="K4116" s="258" t="s">
        <v>7104</v>
      </c>
      <c r="L4116" s="259">
        <v>45259</v>
      </c>
      <c r="M4116" s="258" t="s">
        <v>20</v>
      </c>
    </row>
    <row r="4117" spans="1:13" x14ac:dyDescent="0.25">
      <c r="A4117" s="260" t="s">
        <v>5774</v>
      </c>
      <c r="B4117" s="260" t="s">
        <v>5775</v>
      </c>
      <c r="C4117" s="260" t="s">
        <v>5776</v>
      </c>
      <c r="D4117" s="260" t="s">
        <v>937</v>
      </c>
      <c r="E4117" s="260">
        <v>15616</v>
      </c>
      <c r="F4117" s="260" t="s">
        <v>7102</v>
      </c>
      <c r="G4117" s="260" t="s">
        <v>22</v>
      </c>
      <c r="H4117" s="260">
        <v>3</v>
      </c>
      <c r="I4117" s="260" t="s">
        <v>1079</v>
      </c>
      <c r="J4117" s="260" t="s">
        <v>7105</v>
      </c>
      <c r="K4117" s="260" t="s">
        <v>7106</v>
      </c>
      <c r="L4117" s="261">
        <v>45259</v>
      </c>
      <c r="M4117" s="260" t="s">
        <v>20</v>
      </c>
    </row>
    <row r="4118" spans="1:13" x14ac:dyDescent="0.25">
      <c r="A4118" s="258" t="s">
        <v>5774</v>
      </c>
      <c r="B4118" s="258" t="s">
        <v>5775</v>
      </c>
      <c r="C4118" s="258" t="s">
        <v>5776</v>
      </c>
      <c r="D4118" s="258" t="s">
        <v>16</v>
      </c>
      <c r="E4118" s="258" t="s">
        <v>17</v>
      </c>
      <c r="F4118" s="258" t="s">
        <v>17</v>
      </c>
      <c r="G4118" s="258" t="s">
        <v>17</v>
      </c>
      <c r="H4118" s="258" t="s">
        <v>17</v>
      </c>
      <c r="I4118" s="258" t="s">
        <v>17</v>
      </c>
      <c r="J4118" s="258" t="s">
        <v>4478</v>
      </c>
      <c r="K4118" s="258" t="s">
        <v>7107</v>
      </c>
      <c r="L4118" s="259">
        <v>45259</v>
      </c>
      <c r="M4118" s="258" t="s">
        <v>20</v>
      </c>
    </row>
    <row r="4119" spans="1:13" x14ac:dyDescent="0.25">
      <c r="A4119" s="260" t="s">
        <v>5774</v>
      </c>
      <c r="B4119" s="260" t="s">
        <v>5775</v>
      </c>
      <c r="C4119" s="260" t="s">
        <v>5776</v>
      </c>
      <c r="D4119" s="260" t="s">
        <v>21</v>
      </c>
      <c r="E4119" s="260" t="s">
        <v>17</v>
      </c>
      <c r="F4119" s="260" t="s">
        <v>17</v>
      </c>
      <c r="G4119" s="260" t="s">
        <v>17</v>
      </c>
      <c r="H4119" s="260" t="s">
        <v>17</v>
      </c>
      <c r="I4119" s="260" t="s">
        <v>17</v>
      </c>
      <c r="J4119" s="260" t="s">
        <v>4478</v>
      </c>
      <c r="K4119" s="260" t="s">
        <v>7108</v>
      </c>
      <c r="L4119" s="261">
        <v>45259</v>
      </c>
      <c r="M4119" s="260" t="s">
        <v>20</v>
      </c>
    </row>
    <row r="4120" spans="1:13" x14ac:dyDescent="0.25">
      <c r="A4120" s="258" t="s">
        <v>5774</v>
      </c>
      <c r="B4120" s="258" t="s">
        <v>5775</v>
      </c>
      <c r="C4120" s="258" t="s">
        <v>5776</v>
      </c>
      <c r="D4120" s="258" t="s">
        <v>1053</v>
      </c>
      <c r="E4120" s="258" t="s">
        <v>17</v>
      </c>
      <c r="F4120" s="258" t="s">
        <v>17</v>
      </c>
      <c r="G4120" s="258" t="s">
        <v>17</v>
      </c>
      <c r="H4120" s="258" t="s">
        <v>17</v>
      </c>
      <c r="I4120" s="258" t="s">
        <v>17</v>
      </c>
      <c r="J4120" s="258" t="s">
        <v>4478</v>
      </c>
      <c r="K4120" s="258" t="s">
        <v>7109</v>
      </c>
      <c r="L4120" s="259">
        <v>45259</v>
      </c>
      <c r="M4120" s="258" t="s">
        <v>20</v>
      </c>
    </row>
    <row r="4121" spans="1:13" x14ac:dyDescent="0.25">
      <c r="A4121" s="260" t="s">
        <v>5774</v>
      </c>
      <c r="B4121" s="260" t="s">
        <v>5775</v>
      </c>
      <c r="C4121" s="260" t="s">
        <v>5776</v>
      </c>
      <c r="D4121" s="260" t="s">
        <v>24</v>
      </c>
      <c r="E4121" s="260" t="s">
        <v>17</v>
      </c>
      <c r="F4121" s="260" t="s">
        <v>683</v>
      </c>
      <c r="G4121" s="260" t="s">
        <v>17</v>
      </c>
      <c r="H4121" s="260" t="s">
        <v>17</v>
      </c>
      <c r="I4121" s="260" t="s">
        <v>683</v>
      </c>
      <c r="J4121" s="260" t="s">
        <v>4478</v>
      </c>
      <c r="K4121" s="260" t="s">
        <v>7110</v>
      </c>
      <c r="L4121" s="261">
        <v>45259</v>
      </c>
      <c r="M4121" s="260" t="s">
        <v>20</v>
      </c>
    </row>
    <row r="4122" spans="1:13" x14ac:dyDescent="0.25">
      <c r="A4122" s="258" t="s">
        <v>5774</v>
      </c>
      <c r="B4122" s="258" t="s">
        <v>5775</v>
      </c>
      <c r="C4122" s="258" t="s">
        <v>5776</v>
      </c>
      <c r="D4122" s="258" t="s">
        <v>544</v>
      </c>
      <c r="E4122" s="258">
        <v>17569676</v>
      </c>
      <c r="F4122" s="258" t="s">
        <v>7089</v>
      </c>
      <c r="G4122" s="258" t="s">
        <v>1219</v>
      </c>
      <c r="H4122" s="258">
        <v>2</v>
      </c>
      <c r="I4122" s="258" t="s">
        <v>7090</v>
      </c>
      <c r="J4122" s="258" t="s">
        <v>7111</v>
      </c>
      <c r="K4122" s="258" t="s">
        <v>7112</v>
      </c>
      <c r="L4122" s="259">
        <v>45259</v>
      </c>
      <c r="M4122" s="258" t="s">
        <v>20</v>
      </c>
    </row>
    <row r="4123" spans="1:13" x14ac:dyDescent="0.25">
      <c r="A4123" s="260" t="s">
        <v>5774</v>
      </c>
      <c r="B4123" s="260" t="s">
        <v>5775</v>
      </c>
      <c r="C4123" s="260" t="s">
        <v>5776</v>
      </c>
      <c r="D4123" s="260" t="s">
        <v>1193</v>
      </c>
      <c r="E4123" s="260">
        <v>17181039</v>
      </c>
      <c r="F4123" s="260" t="s">
        <v>7113</v>
      </c>
      <c r="G4123" s="260" t="s">
        <v>1219</v>
      </c>
      <c r="H4123" s="260">
        <v>2</v>
      </c>
      <c r="I4123" s="260" t="s">
        <v>7114</v>
      </c>
      <c r="J4123" s="260" t="s">
        <v>7115</v>
      </c>
      <c r="K4123" s="260" t="s">
        <v>7116</v>
      </c>
      <c r="L4123" s="261">
        <v>45259</v>
      </c>
      <c r="M4123" s="260" t="s">
        <v>20</v>
      </c>
    </row>
    <row r="4124" spans="1:13" x14ac:dyDescent="0.25">
      <c r="A4124" s="258" t="s">
        <v>5774</v>
      </c>
      <c r="B4124" s="258" t="s">
        <v>5775</v>
      </c>
      <c r="C4124" s="258" t="s">
        <v>5776</v>
      </c>
      <c r="D4124" s="258" t="s">
        <v>569</v>
      </c>
      <c r="E4124" s="258">
        <v>3809756</v>
      </c>
      <c r="F4124" s="258" t="s">
        <v>7089</v>
      </c>
      <c r="G4124" s="258" t="s">
        <v>1219</v>
      </c>
      <c r="H4124" s="258">
        <v>2</v>
      </c>
      <c r="I4124" s="258" t="s">
        <v>7117</v>
      </c>
      <c r="J4124" s="258" t="s">
        <v>7118</v>
      </c>
      <c r="K4124" s="258" t="s">
        <v>7119</v>
      </c>
      <c r="L4124" s="259">
        <v>45259</v>
      </c>
      <c r="M4124" s="258" t="s">
        <v>20</v>
      </c>
    </row>
    <row r="4125" spans="1:13" x14ac:dyDescent="0.25">
      <c r="A4125" s="260" t="s">
        <v>5774</v>
      </c>
      <c r="B4125" s="260" t="s">
        <v>5775</v>
      </c>
      <c r="C4125" s="260" t="s">
        <v>5776</v>
      </c>
      <c r="D4125" s="260" t="s">
        <v>562</v>
      </c>
      <c r="E4125" s="260">
        <v>11420289</v>
      </c>
      <c r="F4125" s="260" t="s">
        <v>7120</v>
      </c>
      <c r="G4125" s="260" t="s">
        <v>1219</v>
      </c>
      <c r="H4125" s="260">
        <v>2</v>
      </c>
      <c r="I4125" s="260" t="s">
        <v>7121</v>
      </c>
      <c r="J4125" s="260" t="s">
        <v>7122</v>
      </c>
      <c r="K4125" s="260" t="s">
        <v>7123</v>
      </c>
      <c r="L4125" s="261">
        <v>45259</v>
      </c>
      <c r="M4125" s="260" t="s">
        <v>20</v>
      </c>
    </row>
    <row r="4126" spans="1:13" x14ac:dyDescent="0.25">
      <c r="A4126" s="258" t="s">
        <v>5774</v>
      </c>
      <c r="B4126" s="258" t="s">
        <v>5775</v>
      </c>
      <c r="C4126" s="258" t="s">
        <v>5776</v>
      </c>
      <c r="D4126" s="258" t="s">
        <v>567</v>
      </c>
      <c r="E4126" s="258">
        <v>1405574</v>
      </c>
      <c r="F4126" s="258" t="s">
        <v>7120</v>
      </c>
      <c r="G4126" s="258" t="s">
        <v>1219</v>
      </c>
      <c r="H4126" s="258">
        <v>2</v>
      </c>
      <c r="I4126" s="258" t="s">
        <v>7121</v>
      </c>
      <c r="J4126" s="258" t="s">
        <v>7124</v>
      </c>
      <c r="K4126" s="258" t="s">
        <v>7125</v>
      </c>
      <c r="L4126" s="259">
        <v>45259</v>
      </c>
      <c r="M4126" s="258" t="s">
        <v>20</v>
      </c>
    </row>
    <row r="4127" spans="1:13" x14ac:dyDescent="0.25">
      <c r="A4127" s="260" t="s">
        <v>5774</v>
      </c>
      <c r="B4127" s="260" t="s">
        <v>5775</v>
      </c>
      <c r="C4127" s="260" t="s">
        <v>5776</v>
      </c>
      <c r="D4127" s="260" t="s">
        <v>558</v>
      </c>
      <c r="E4127" s="260">
        <v>4743813</v>
      </c>
      <c r="F4127" s="260" t="s">
        <v>7120</v>
      </c>
      <c r="G4127" s="260" t="s">
        <v>1219</v>
      </c>
      <c r="H4127" s="260">
        <v>2</v>
      </c>
      <c r="I4127" s="260" t="s">
        <v>7121</v>
      </c>
      <c r="J4127" s="260" t="s">
        <v>7126</v>
      </c>
      <c r="K4127" s="260" t="s">
        <v>7127</v>
      </c>
      <c r="L4127" s="261">
        <v>45259</v>
      </c>
      <c r="M4127" s="260" t="s">
        <v>20</v>
      </c>
    </row>
    <row r="4128" spans="1:13" x14ac:dyDescent="0.25">
      <c r="A4128" s="258" t="s">
        <v>5774</v>
      </c>
      <c r="B4128" s="258" t="s">
        <v>5775</v>
      </c>
      <c r="C4128" s="258" t="s">
        <v>5776</v>
      </c>
      <c r="D4128" s="258" t="s">
        <v>47</v>
      </c>
      <c r="E4128" s="258">
        <v>2</v>
      </c>
      <c r="F4128" s="258" t="s">
        <v>7128</v>
      </c>
      <c r="G4128" s="258" t="s">
        <v>66</v>
      </c>
      <c r="H4128" s="258">
        <v>1</v>
      </c>
      <c r="I4128" s="258" t="s">
        <v>7129</v>
      </c>
      <c r="J4128" s="258" t="s">
        <v>7130</v>
      </c>
      <c r="K4128" s="258" t="s">
        <v>7131</v>
      </c>
      <c r="L4128" s="259">
        <v>45259</v>
      </c>
      <c r="M4128" s="258" t="s">
        <v>20</v>
      </c>
    </row>
    <row r="4129" spans="1:13" x14ac:dyDescent="0.25">
      <c r="A4129" s="260" t="s">
        <v>5774</v>
      </c>
      <c r="B4129" s="260" t="s">
        <v>5775</v>
      </c>
      <c r="C4129" s="260" t="s">
        <v>5776</v>
      </c>
      <c r="D4129" s="260" t="s">
        <v>26</v>
      </c>
      <c r="E4129" s="260" t="s">
        <v>17</v>
      </c>
      <c r="F4129" s="260" t="s">
        <v>17</v>
      </c>
      <c r="G4129" s="260" t="s">
        <v>17</v>
      </c>
      <c r="H4129" s="260" t="s">
        <v>17</v>
      </c>
      <c r="I4129" s="260" t="s">
        <v>17</v>
      </c>
      <c r="J4129" s="260" t="s">
        <v>4478</v>
      </c>
      <c r="K4129" s="260" t="s">
        <v>7132</v>
      </c>
      <c r="L4129" s="261">
        <v>45259</v>
      </c>
      <c r="M4129" s="260" t="s">
        <v>20</v>
      </c>
    </row>
    <row r="4130" spans="1:13" x14ac:dyDescent="0.25">
      <c r="A4130" s="258" t="s">
        <v>5774</v>
      </c>
      <c r="B4130" s="258" t="s">
        <v>5775</v>
      </c>
      <c r="C4130" s="258" t="s">
        <v>5776</v>
      </c>
      <c r="D4130" s="258" t="s">
        <v>28</v>
      </c>
      <c r="E4130" s="258" t="s">
        <v>17</v>
      </c>
      <c r="F4130" s="258" t="s">
        <v>17</v>
      </c>
      <c r="G4130" s="258" t="s">
        <v>17</v>
      </c>
      <c r="H4130" s="258" t="s">
        <v>17</v>
      </c>
      <c r="I4130" s="258" t="s">
        <v>17</v>
      </c>
      <c r="J4130" s="258" t="s">
        <v>4478</v>
      </c>
      <c r="K4130" s="258" t="s">
        <v>7133</v>
      </c>
      <c r="L4130" s="259">
        <v>45259</v>
      </c>
      <c r="M4130" s="258" t="s">
        <v>20</v>
      </c>
    </row>
    <row r="4131" spans="1:13" x14ac:dyDescent="0.25">
      <c r="A4131" s="260" t="s">
        <v>5762</v>
      </c>
      <c r="B4131" s="260" t="s">
        <v>5763</v>
      </c>
      <c r="C4131" s="260" t="s">
        <v>5764</v>
      </c>
      <c r="D4131" s="260" t="s">
        <v>1297</v>
      </c>
      <c r="E4131" s="260">
        <v>144799916</v>
      </c>
      <c r="F4131" s="260" t="s">
        <v>7134</v>
      </c>
      <c r="G4131" s="260" t="s">
        <v>1219</v>
      </c>
      <c r="H4131" s="260">
        <v>2</v>
      </c>
      <c r="I4131" s="260" t="s">
        <v>7135</v>
      </c>
      <c r="J4131" s="260" t="s">
        <v>7136</v>
      </c>
      <c r="K4131" s="260" t="s">
        <v>7137</v>
      </c>
      <c r="L4131" s="261">
        <v>45259</v>
      </c>
      <c r="M4131" s="260" t="s">
        <v>20</v>
      </c>
    </row>
    <row r="4132" spans="1:13" x14ac:dyDescent="0.25">
      <c r="A4132" s="258" t="s">
        <v>5762</v>
      </c>
      <c r="B4132" s="258" t="s">
        <v>5763</v>
      </c>
      <c r="C4132" s="258" t="s">
        <v>5764</v>
      </c>
      <c r="D4132" s="258" t="s">
        <v>927</v>
      </c>
      <c r="E4132" s="258">
        <v>16376870</v>
      </c>
      <c r="F4132" s="258" t="s">
        <v>7138</v>
      </c>
      <c r="G4132" s="258" t="s">
        <v>22</v>
      </c>
      <c r="H4132" s="258">
        <v>3</v>
      </c>
      <c r="I4132" s="258" t="s">
        <v>7139</v>
      </c>
      <c r="J4132" s="258" t="s">
        <v>7140</v>
      </c>
      <c r="K4132" s="258" t="s">
        <v>7141</v>
      </c>
      <c r="L4132" s="259">
        <v>45259</v>
      </c>
      <c r="M4132" s="258" t="s">
        <v>20</v>
      </c>
    </row>
    <row r="4133" spans="1:13" x14ac:dyDescent="0.25">
      <c r="A4133" s="260" t="s">
        <v>5762</v>
      </c>
      <c r="B4133" s="260" t="s">
        <v>5763</v>
      </c>
      <c r="C4133" s="260" t="s">
        <v>5764</v>
      </c>
      <c r="D4133" s="260" t="s">
        <v>1006</v>
      </c>
      <c r="E4133" s="260">
        <v>144799916</v>
      </c>
      <c r="F4133" s="260" t="s">
        <v>7134</v>
      </c>
      <c r="G4133" s="260" t="s">
        <v>22</v>
      </c>
      <c r="H4133" s="260">
        <v>3</v>
      </c>
      <c r="I4133" s="260" t="s">
        <v>7135</v>
      </c>
      <c r="J4133" s="260" t="s">
        <v>7142</v>
      </c>
      <c r="K4133" s="260" t="s">
        <v>7143</v>
      </c>
      <c r="L4133" s="261">
        <v>45259</v>
      </c>
      <c r="M4133" s="260" t="s">
        <v>20</v>
      </c>
    </row>
    <row r="4134" spans="1:13" x14ac:dyDescent="0.25">
      <c r="A4134" s="258" t="s">
        <v>5762</v>
      </c>
      <c r="B4134" s="258" t="s">
        <v>5763</v>
      </c>
      <c r="C4134" s="258" t="s">
        <v>5764</v>
      </c>
      <c r="D4134" s="258" t="s">
        <v>932</v>
      </c>
      <c r="E4134" s="258">
        <v>1244180</v>
      </c>
      <c r="F4134" s="258" t="s">
        <v>7144</v>
      </c>
      <c r="G4134" s="258" t="s">
        <v>22</v>
      </c>
      <c r="H4134" s="258">
        <v>3</v>
      </c>
      <c r="I4134" s="258" t="s">
        <v>4441</v>
      </c>
      <c r="J4134" s="258" t="s">
        <v>7145</v>
      </c>
      <c r="K4134" s="258" t="s">
        <v>7146</v>
      </c>
      <c r="L4134" s="259">
        <v>45259</v>
      </c>
      <c r="M4134" s="258" t="s">
        <v>20</v>
      </c>
    </row>
    <row r="4135" spans="1:13" x14ac:dyDescent="0.25">
      <c r="A4135" s="260" t="s">
        <v>5762</v>
      </c>
      <c r="B4135" s="260" t="s">
        <v>5763</v>
      </c>
      <c r="C4135" s="260" t="s">
        <v>5764</v>
      </c>
      <c r="D4135" s="260" t="s">
        <v>769</v>
      </c>
      <c r="E4135" s="260">
        <v>1244180</v>
      </c>
      <c r="F4135" s="260" t="s">
        <v>7144</v>
      </c>
      <c r="G4135" s="260" t="s">
        <v>22</v>
      </c>
      <c r="H4135" s="260">
        <v>3</v>
      </c>
      <c r="I4135" s="260" t="s">
        <v>4441</v>
      </c>
      <c r="J4135" s="260" t="s">
        <v>7147</v>
      </c>
      <c r="K4135" s="260" t="s">
        <v>7148</v>
      </c>
      <c r="L4135" s="261">
        <v>45259</v>
      </c>
      <c r="M4135" s="260" t="s">
        <v>20</v>
      </c>
    </row>
    <row r="4136" spans="1:13" x14ac:dyDescent="0.25">
      <c r="A4136" s="258" t="s">
        <v>5762</v>
      </c>
      <c r="B4136" s="258" t="s">
        <v>5763</v>
      </c>
      <c r="C4136" s="258" t="s">
        <v>5764</v>
      </c>
      <c r="D4136" s="258" t="s">
        <v>38</v>
      </c>
      <c r="E4136" s="258" t="s">
        <v>17</v>
      </c>
      <c r="F4136" s="258" t="s">
        <v>17</v>
      </c>
      <c r="G4136" s="258" t="s">
        <v>17</v>
      </c>
      <c r="H4136" s="258" t="s">
        <v>17</v>
      </c>
      <c r="I4136" s="258" t="s">
        <v>17</v>
      </c>
      <c r="J4136" s="258" t="s">
        <v>4478</v>
      </c>
      <c r="K4136" s="258" t="s">
        <v>7149</v>
      </c>
      <c r="L4136" s="259">
        <v>45259</v>
      </c>
      <c r="M4136" s="258" t="s">
        <v>20</v>
      </c>
    </row>
    <row r="4137" spans="1:13" x14ac:dyDescent="0.25">
      <c r="A4137" s="260" t="s">
        <v>5762</v>
      </c>
      <c r="B4137" s="260" t="s">
        <v>5763</v>
      </c>
      <c r="C4137" s="260" t="s">
        <v>5764</v>
      </c>
      <c r="D4137" s="260" t="s">
        <v>40</v>
      </c>
      <c r="E4137" s="260" t="s">
        <v>17</v>
      </c>
      <c r="F4137" s="260" t="s">
        <v>17</v>
      </c>
      <c r="G4137" s="260" t="s">
        <v>17</v>
      </c>
      <c r="H4137" s="260" t="s">
        <v>17</v>
      </c>
      <c r="I4137" s="260" t="s">
        <v>17</v>
      </c>
      <c r="J4137" s="260" t="s">
        <v>4478</v>
      </c>
      <c r="K4137" s="260" t="s">
        <v>7150</v>
      </c>
      <c r="L4137" s="261">
        <v>45259</v>
      </c>
      <c r="M4137" s="260" t="s">
        <v>20</v>
      </c>
    </row>
    <row r="4138" spans="1:13" x14ac:dyDescent="0.25">
      <c r="A4138" s="258" t="s">
        <v>5762</v>
      </c>
      <c r="B4138" s="258" t="s">
        <v>5763</v>
      </c>
      <c r="C4138" s="258" t="s">
        <v>5764</v>
      </c>
      <c r="D4138" s="258" t="s">
        <v>854</v>
      </c>
      <c r="E4138" s="258">
        <v>0</v>
      </c>
      <c r="F4138" s="258" t="s">
        <v>7102</v>
      </c>
      <c r="G4138" s="258" t="s">
        <v>22</v>
      </c>
      <c r="H4138" s="258">
        <v>3</v>
      </c>
      <c r="I4138" s="258" t="s">
        <v>7151</v>
      </c>
      <c r="J4138" s="258" t="s">
        <v>7152</v>
      </c>
      <c r="K4138" s="258" t="s">
        <v>7153</v>
      </c>
      <c r="L4138" s="259">
        <v>45259</v>
      </c>
      <c r="M4138" s="258" t="s">
        <v>20</v>
      </c>
    </row>
    <row r="4139" spans="1:13" x14ac:dyDescent="0.25">
      <c r="A4139" s="260" t="s">
        <v>5762</v>
      </c>
      <c r="B4139" s="260" t="s">
        <v>5763</v>
      </c>
      <c r="C4139" s="260" t="s">
        <v>5764</v>
      </c>
      <c r="D4139" s="260" t="s">
        <v>937</v>
      </c>
      <c r="E4139" s="260">
        <v>104</v>
      </c>
      <c r="F4139" s="260" t="s">
        <v>7102</v>
      </c>
      <c r="G4139" s="260" t="s">
        <v>22</v>
      </c>
      <c r="H4139" s="260">
        <v>3</v>
      </c>
      <c r="I4139" s="260" t="s">
        <v>7151</v>
      </c>
      <c r="J4139" s="260" t="s">
        <v>7154</v>
      </c>
      <c r="K4139" s="260" t="s">
        <v>7155</v>
      </c>
      <c r="L4139" s="261">
        <v>45259</v>
      </c>
      <c r="M4139" s="260" t="s">
        <v>20</v>
      </c>
    </row>
    <row r="4140" spans="1:13" x14ac:dyDescent="0.25">
      <c r="A4140" s="258" t="s">
        <v>5762</v>
      </c>
      <c r="B4140" s="258" t="s">
        <v>5763</v>
      </c>
      <c r="C4140" s="258" t="s">
        <v>5764</v>
      </c>
      <c r="D4140" s="258" t="s">
        <v>16</v>
      </c>
      <c r="E4140" s="258" t="s">
        <v>17</v>
      </c>
      <c r="F4140" s="258" t="s">
        <v>17</v>
      </c>
      <c r="G4140" s="258" t="s">
        <v>17</v>
      </c>
      <c r="H4140" s="258" t="s">
        <v>17</v>
      </c>
      <c r="I4140" s="258" t="s">
        <v>17</v>
      </c>
      <c r="J4140" s="258" t="s">
        <v>4478</v>
      </c>
      <c r="K4140" s="258" t="s">
        <v>7156</v>
      </c>
      <c r="L4140" s="259">
        <v>45259</v>
      </c>
      <c r="M4140" s="258" t="s">
        <v>20</v>
      </c>
    </row>
    <row r="4141" spans="1:13" x14ac:dyDescent="0.25">
      <c r="A4141" s="260" t="s">
        <v>5762</v>
      </c>
      <c r="B4141" s="260" t="s">
        <v>5763</v>
      </c>
      <c r="C4141" s="260" t="s">
        <v>5764</v>
      </c>
      <c r="D4141" s="260" t="s">
        <v>21</v>
      </c>
      <c r="E4141" s="260" t="s">
        <v>17</v>
      </c>
      <c r="F4141" s="260" t="s">
        <v>17</v>
      </c>
      <c r="G4141" s="260" t="s">
        <v>17</v>
      </c>
      <c r="H4141" s="260" t="s">
        <v>17</v>
      </c>
      <c r="I4141" s="260" t="s">
        <v>17</v>
      </c>
      <c r="J4141" s="260" t="s">
        <v>4478</v>
      </c>
      <c r="K4141" s="260" t="s">
        <v>7157</v>
      </c>
      <c r="L4141" s="261">
        <v>45259</v>
      </c>
      <c r="M4141" s="260" t="s">
        <v>20</v>
      </c>
    </row>
    <row r="4142" spans="1:13" x14ac:dyDescent="0.25">
      <c r="A4142" s="258" t="s">
        <v>5762</v>
      </c>
      <c r="B4142" s="258" t="s">
        <v>5763</v>
      </c>
      <c r="C4142" s="258" t="s">
        <v>5764</v>
      </c>
      <c r="D4142" s="258" t="s">
        <v>1053</v>
      </c>
      <c r="E4142" s="258" t="s">
        <v>17</v>
      </c>
      <c r="F4142" s="258" t="s">
        <v>17</v>
      </c>
      <c r="G4142" s="258" t="s">
        <v>17</v>
      </c>
      <c r="H4142" s="258" t="s">
        <v>17</v>
      </c>
      <c r="I4142" s="258" t="s">
        <v>17</v>
      </c>
      <c r="J4142" s="258" t="s">
        <v>4478</v>
      </c>
      <c r="K4142" s="258" t="s">
        <v>7158</v>
      </c>
      <c r="L4142" s="259">
        <v>45259</v>
      </c>
      <c r="M4142" s="258" t="s">
        <v>20</v>
      </c>
    </row>
    <row r="4143" spans="1:13" x14ac:dyDescent="0.25">
      <c r="A4143" s="260" t="s">
        <v>5762</v>
      </c>
      <c r="B4143" s="260" t="s">
        <v>5763</v>
      </c>
      <c r="C4143" s="260" t="s">
        <v>5764</v>
      </c>
      <c r="D4143" s="260" t="s">
        <v>24</v>
      </c>
      <c r="E4143" s="260" t="s">
        <v>17</v>
      </c>
      <c r="F4143" s="260" t="s">
        <v>17</v>
      </c>
      <c r="G4143" s="260" t="s">
        <v>17</v>
      </c>
      <c r="H4143" s="260" t="s">
        <v>17</v>
      </c>
      <c r="I4143" s="260" t="s">
        <v>17</v>
      </c>
      <c r="J4143" s="260" t="s">
        <v>4478</v>
      </c>
      <c r="K4143" s="260" t="s">
        <v>7159</v>
      </c>
      <c r="L4143" s="261">
        <v>45259</v>
      </c>
      <c r="M4143" s="260" t="s">
        <v>20</v>
      </c>
    </row>
    <row r="4144" spans="1:13" x14ac:dyDescent="0.25">
      <c r="A4144" s="258" t="s">
        <v>5762</v>
      </c>
      <c r="B4144" s="258" t="s">
        <v>5763</v>
      </c>
      <c r="C4144" s="258" t="s">
        <v>5764</v>
      </c>
      <c r="D4144" s="258" t="s">
        <v>544</v>
      </c>
      <c r="E4144" s="258">
        <v>1244180</v>
      </c>
      <c r="F4144" s="258" t="s">
        <v>7144</v>
      </c>
      <c r="G4144" s="258" t="s">
        <v>22</v>
      </c>
      <c r="H4144" s="258">
        <v>3</v>
      </c>
      <c r="I4144" s="258" t="s">
        <v>4441</v>
      </c>
      <c r="J4144" s="258" t="s">
        <v>7160</v>
      </c>
      <c r="K4144" s="258" t="s">
        <v>7161</v>
      </c>
      <c r="L4144" s="259">
        <v>45259</v>
      </c>
      <c r="M4144" s="258" t="s">
        <v>20</v>
      </c>
    </row>
    <row r="4145" spans="1:13" x14ac:dyDescent="0.25">
      <c r="A4145" s="260" t="s">
        <v>5762</v>
      </c>
      <c r="B4145" s="260" t="s">
        <v>5763</v>
      </c>
      <c r="C4145" s="260" t="s">
        <v>5764</v>
      </c>
      <c r="D4145" s="260" t="s">
        <v>1193</v>
      </c>
      <c r="E4145" s="260">
        <v>143555736</v>
      </c>
      <c r="F4145" s="260" t="s">
        <v>7134</v>
      </c>
      <c r="G4145" s="260" t="s">
        <v>1219</v>
      </c>
      <c r="H4145" s="260">
        <v>2</v>
      </c>
      <c r="I4145" s="260" t="s">
        <v>7135</v>
      </c>
      <c r="J4145" s="260" t="s">
        <v>7162</v>
      </c>
      <c r="K4145" s="260" t="s">
        <v>7163</v>
      </c>
      <c r="L4145" s="261">
        <v>45259</v>
      </c>
      <c r="M4145" s="260" t="s">
        <v>20</v>
      </c>
    </row>
    <row r="4146" spans="1:13" x14ac:dyDescent="0.25">
      <c r="A4146" s="258" t="s">
        <v>5762</v>
      </c>
      <c r="B4146" s="258" t="s">
        <v>5763</v>
      </c>
      <c r="C4146" s="258" t="s">
        <v>5764</v>
      </c>
      <c r="D4146" s="258" t="s">
        <v>569</v>
      </c>
      <c r="E4146" s="258">
        <v>0</v>
      </c>
      <c r="F4146" s="258" t="s">
        <v>7144</v>
      </c>
      <c r="G4146" s="258" t="s">
        <v>22</v>
      </c>
      <c r="H4146" s="258">
        <v>3</v>
      </c>
      <c r="I4146" s="258" t="s">
        <v>4441</v>
      </c>
      <c r="J4146" s="258" t="s">
        <v>7164</v>
      </c>
      <c r="K4146" s="258" t="s">
        <v>7165</v>
      </c>
      <c r="L4146" s="259">
        <v>45259</v>
      </c>
      <c r="M4146" s="258" t="s">
        <v>20</v>
      </c>
    </row>
    <row r="4147" spans="1:13" x14ac:dyDescent="0.25">
      <c r="A4147" s="260" t="s">
        <v>5762</v>
      </c>
      <c r="B4147" s="260" t="s">
        <v>5763</v>
      </c>
      <c r="C4147" s="260" t="s">
        <v>5764</v>
      </c>
      <c r="D4147" s="260" t="s">
        <v>562</v>
      </c>
      <c r="E4147" s="260">
        <v>1244180</v>
      </c>
      <c r="F4147" s="260" t="s">
        <v>7144</v>
      </c>
      <c r="G4147" s="260" t="s">
        <v>22</v>
      </c>
      <c r="H4147" s="260">
        <v>3</v>
      </c>
      <c r="I4147" s="260" t="s">
        <v>4441</v>
      </c>
      <c r="J4147" s="260" t="s">
        <v>7166</v>
      </c>
      <c r="K4147" s="260" t="s">
        <v>7167</v>
      </c>
      <c r="L4147" s="261">
        <v>45259</v>
      </c>
      <c r="M4147" s="260" t="s">
        <v>20</v>
      </c>
    </row>
    <row r="4148" spans="1:13" x14ac:dyDescent="0.25">
      <c r="A4148" s="258" t="s">
        <v>5762</v>
      </c>
      <c r="B4148" s="258" t="s">
        <v>5763</v>
      </c>
      <c r="C4148" s="258" t="s">
        <v>5764</v>
      </c>
      <c r="D4148" s="258" t="s">
        <v>567</v>
      </c>
      <c r="E4148" s="258" t="s">
        <v>17</v>
      </c>
      <c r="F4148" s="258" t="s">
        <v>17</v>
      </c>
      <c r="G4148" s="258" t="s">
        <v>17</v>
      </c>
      <c r="H4148" s="258" t="s">
        <v>17</v>
      </c>
      <c r="I4148" s="258" t="s">
        <v>17</v>
      </c>
      <c r="J4148" s="258" t="s">
        <v>7168</v>
      </c>
      <c r="K4148" s="258" t="s">
        <v>7169</v>
      </c>
      <c r="L4148" s="259">
        <v>45259</v>
      </c>
      <c r="M4148" s="258" t="s">
        <v>20</v>
      </c>
    </row>
    <row r="4149" spans="1:13" x14ac:dyDescent="0.25">
      <c r="A4149" s="260" t="s">
        <v>5762</v>
      </c>
      <c r="B4149" s="260" t="s">
        <v>5763</v>
      </c>
      <c r="C4149" s="260" t="s">
        <v>5764</v>
      </c>
      <c r="D4149" s="260" t="s">
        <v>558</v>
      </c>
      <c r="E4149" s="260" t="s">
        <v>17</v>
      </c>
      <c r="F4149" s="260" t="s">
        <v>17</v>
      </c>
      <c r="G4149" s="260" t="s">
        <v>17</v>
      </c>
      <c r="H4149" s="260" t="s">
        <v>17</v>
      </c>
      <c r="I4149" s="260" t="s">
        <v>17</v>
      </c>
      <c r="J4149" s="260" t="s">
        <v>7168</v>
      </c>
      <c r="K4149" s="260" t="s">
        <v>7170</v>
      </c>
      <c r="L4149" s="261">
        <v>45259</v>
      </c>
      <c r="M4149" s="260" t="s">
        <v>20</v>
      </c>
    </row>
    <row r="4150" spans="1:13" x14ac:dyDescent="0.25">
      <c r="A4150" s="258" t="s">
        <v>5762</v>
      </c>
      <c r="B4150" s="258" t="s">
        <v>5763</v>
      </c>
      <c r="C4150" s="258" t="s">
        <v>5764</v>
      </c>
      <c r="D4150" s="258" t="s">
        <v>47</v>
      </c>
      <c r="E4150" s="258">
        <v>2</v>
      </c>
      <c r="F4150" s="258" t="s">
        <v>7144</v>
      </c>
      <c r="G4150" s="258" t="s">
        <v>22</v>
      </c>
      <c r="H4150" s="258">
        <v>3</v>
      </c>
      <c r="I4150" s="258" t="s">
        <v>4441</v>
      </c>
      <c r="J4150" s="258" t="s">
        <v>7171</v>
      </c>
      <c r="K4150" s="258" t="s">
        <v>7172</v>
      </c>
      <c r="L4150" s="259">
        <v>45259</v>
      </c>
      <c r="M4150" s="258" t="s">
        <v>20</v>
      </c>
    </row>
    <row r="4151" spans="1:13" x14ac:dyDescent="0.25">
      <c r="A4151" s="260" t="s">
        <v>5762</v>
      </c>
      <c r="B4151" s="260" t="s">
        <v>5763</v>
      </c>
      <c r="C4151" s="260" t="s">
        <v>5764</v>
      </c>
      <c r="D4151" s="260" t="s">
        <v>26</v>
      </c>
      <c r="E4151" s="260" t="s">
        <v>17</v>
      </c>
      <c r="F4151" s="260" t="s">
        <v>17</v>
      </c>
      <c r="G4151" s="260" t="s">
        <v>17</v>
      </c>
      <c r="H4151" s="260" t="s">
        <v>17</v>
      </c>
      <c r="I4151" s="260" t="s">
        <v>17</v>
      </c>
      <c r="J4151" s="260" t="s">
        <v>4478</v>
      </c>
      <c r="K4151" s="260" t="s">
        <v>7173</v>
      </c>
      <c r="L4151" s="261">
        <v>45259</v>
      </c>
      <c r="M4151" s="260" t="s">
        <v>20</v>
      </c>
    </row>
    <row r="4152" spans="1:13" x14ac:dyDescent="0.25">
      <c r="A4152" s="258" t="s">
        <v>5762</v>
      </c>
      <c r="B4152" s="258" t="s">
        <v>5763</v>
      </c>
      <c r="C4152" s="258" t="s">
        <v>5764</v>
      </c>
      <c r="D4152" s="258" t="s">
        <v>28</v>
      </c>
      <c r="E4152" s="258" t="s">
        <v>17</v>
      </c>
      <c r="F4152" s="258" t="s">
        <v>17</v>
      </c>
      <c r="G4152" s="258" t="s">
        <v>17</v>
      </c>
      <c r="H4152" s="258" t="s">
        <v>17</v>
      </c>
      <c r="I4152" s="258" t="s">
        <v>17</v>
      </c>
      <c r="J4152" s="258" t="s">
        <v>4478</v>
      </c>
      <c r="K4152" s="258" t="s">
        <v>7174</v>
      </c>
      <c r="L4152" s="259">
        <v>45259</v>
      </c>
      <c r="M4152" s="258" t="s">
        <v>20</v>
      </c>
    </row>
    <row r="4153" spans="1:13" x14ac:dyDescent="0.25">
      <c r="A4153" s="260" t="s">
        <v>1745</v>
      </c>
      <c r="B4153" s="260" t="s">
        <v>1746</v>
      </c>
      <c r="C4153" s="260" t="s">
        <v>1682</v>
      </c>
      <c r="D4153" s="260" t="s">
        <v>1006</v>
      </c>
      <c r="E4153" s="260">
        <v>57925214</v>
      </c>
      <c r="F4153" s="260" t="s">
        <v>7175</v>
      </c>
      <c r="G4153" s="260" t="s">
        <v>1219</v>
      </c>
      <c r="H4153" s="260">
        <v>2</v>
      </c>
      <c r="I4153" s="260" t="s">
        <v>7176</v>
      </c>
      <c r="J4153" s="260" t="s">
        <v>7177</v>
      </c>
      <c r="K4153" s="260" t="s">
        <v>7178</v>
      </c>
      <c r="L4153" s="261">
        <v>45259</v>
      </c>
      <c r="M4153" s="260" t="s">
        <v>526</v>
      </c>
    </row>
    <row r="4154" spans="1:13" x14ac:dyDescent="0.25">
      <c r="A4154" s="258" t="s">
        <v>1745</v>
      </c>
      <c r="B4154" s="258" t="s">
        <v>1746</v>
      </c>
      <c r="C4154" s="258" t="s">
        <v>1682</v>
      </c>
      <c r="D4154" s="258" t="s">
        <v>854</v>
      </c>
      <c r="E4154" s="258">
        <v>967</v>
      </c>
      <c r="F4154" s="258" t="s">
        <v>7179</v>
      </c>
      <c r="G4154" s="258" t="s">
        <v>22</v>
      </c>
      <c r="H4154" s="258">
        <v>3</v>
      </c>
      <c r="I4154" s="258" t="s">
        <v>4030</v>
      </c>
      <c r="J4154" s="258" t="s">
        <v>7180</v>
      </c>
      <c r="K4154" s="258" t="s">
        <v>7181</v>
      </c>
      <c r="L4154" s="259">
        <v>45259</v>
      </c>
      <c r="M4154" s="258" t="s">
        <v>526</v>
      </c>
    </row>
    <row r="4155" spans="1:13" x14ac:dyDescent="0.25">
      <c r="A4155" s="260" t="s">
        <v>1745</v>
      </c>
      <c r="B4155" s="260" t="s">
        <v>1746</v>
      </c>
      <c r="C4155" s="260" t="s">
        <v>1682</v>
      </c>
      <c r="D4155" s="260" t="s">
        <v>937</v>
      </c>
      <c r="E4155" s="260">
        <v>4046</v>
      </c>
      <c r="F4155" s="260" t="s">
        <v>7182</v>
      </c>
      <c r="G4155" s="260" t="s">
        <v>1219</v>
      </c>
      <c r="H4155" s="260">
        <v>2</v>
      </c>
      <c r="I4155" s="260" t="s">
        <v>7183</v>
      </c>
      <c r="J4155" s="260" t="s">
        <v>7184</v>
      </c>
      <c r="K4155" s="260" t="s">
        <v>7185</v>
      </c>
      <c r="L4155" s="261">
        <v>45259</v>
      </c>
      <c r="M4155" s="260" t="s">
        <v>526</v>
      </c>
    </row>
    <row r="4156" spans="1:13" x14ac:dyDescent="0.25">
      <c r="A4156" s="258" t="s">
        <v>1745</v>
      </c>
      <c r="B4156" s="258" t="s">
        <v>1746</v>
      </c>
      <c r="C4156" s="258" t="s">
        <v>1682</v>
      </c>
      <c r="D4156" s="258" t="s">
        <v>1193</v>
      </c>
      <c r="E4156" s="258">
        <v>57696817</v>
      </c>
      <c r="F4156" s="258" t="s">
        <v>7175</v>
      </c>
      <c r="G4156" s="258" t="s">
        <v>22</v>
      </c>
      <c r="H4156" s="258">
        <v>3</v>
      </c>
      <c r="I4156" s="258" t="s">
        <v>7186</v>
      </c>
      <c r="J4156" s="258" t="s">
        <v>7187</v>
      </c>
      <c r="K4156" s="258" t="s">
        <v>7188</v>
      </c>
      <c r="L4156" s="259">
        <v>45259</v>
      </c>
      <c r="M4156" s="258" t="s">
        <v>526</v>
      </c>
    </row>
    <row r="4157" spans="1:13" x14ac:dyDescent="0.25">
      <c r="A4157" s="260" t="s">
        <v>1745</v>
      </c>
      <c r="B4157" s="260" t="s">
        <v>1746</v>
      </c>
      <c r="C4157" s="260" t="s">
        <v>1682</v>
      </c>
      <c r="D4157" s="260" t="s">
        <v>569</v>
      </c>
      <c r="E4157" s="260">
        <v>107869</v>
      </c>
      <c r="F4157" s="260" t="s">
        <v>7175</v>
      </c>
      <c r="G4157" s="260" t="s">
        <v>22</v>
      </c>
      <c r="H4157" s="260">
        <v>3</v>
      </c>
      <c r="I4157" s="260" t="s">
        <v>1749</v>
      </c>
      <c r="J4157" s="260" t="s">
        <v>7189</v>
      </c>
      <c r="K4157" s="260" t="s">
        <v>7190</v>
      </c>
      <c r="L4157" s="261">
        <v>45259</v>
      </c>
      <c r="M4157" s="260" t="s">
        <v>526</v>
      </c>
    </row>
    <row r="4158" spans="1:13" x14ac:dyDescent="0.25">
      <c r="A4158" s="258" t="s">
        <v>1712</v>
      </c>
      <c r="B4158" s="258" t="s">
        <v>1713</v>
      </c>
      <c r="C4158" s="258" t="s">
        <v>1682</v>
      </c>
      <c r="D4158" s="258" t="s">
        <v>854</v>
      </c>
      <c r="E4158" s="258">
        <v>3079</v>
      </c>
      <c r="F4158" s="258" t="s">
        <v>7191</v>
      </c>
      <c r="G4158" s="258" t="s">
        <v>1219</v>
      </c>
      <c r="H4158" s="258">
        <v>2</v>
      </c>
      <c r="I4158" s="258" t="s">
        <v>1079</v>
      </c>
      <c r="J4158" s="258" t="s">
        <v>7192</v>
      </c>
      <c r="K4158" s="258" t="s">
        <v>7193</v>
      </c>
      <c r="L4158" s="259">
        <v>45259</v>
      </c>
      <c r="M4158" s="258" t="s">
        <v>526</v>
      </c>
    </row>
    <row r="4159" spans="1:13" x14ac:dyDescent="0.25">
      <c r="A4159" s="260" t="s">
        <v>1712</v>
      </c>
      <c r="B4159" s="260" t="s">
        <v>1713</v>
      </c>
      <c r="C4159" s="260" t="s">
        <v>1682</v>
      </c>
      <c r="D4159" s="260" t="s">
        <v>937</v>
      </c>
      <c r="E4159" s="260">
        <v>4046</v>
      </c>
      <c r="F4159" s="260" t="s">
        <v>7194</v>
      </c>
      <c r="G4159" s="260" t="s">
        <v>1219</v>
      </c>
      <c r="H4159" s="260">
        <v>2</v>
      </c>
      <c r="I4159" s="260" t="s">
        <v>7183</v>
      </c>
      <c r="J4159" s="260" t="s">
        <v>7195</v>
      </c>
      <c r="K4159" s="260" t="s">
        <v>7196</v>
      </c>
      <c r="L4159" s="261">
        <v>45259</v>
      </c>
      <c r="M4159" s="260" t="s">
        <v>526</v>
      </c>
    </row>
    <row r="4160" spans="1:13" x14ac:dyDescent="0.25">
      <c r="A4160" s="258" t="s">
        <v>1680</v>
      </c>
      <c r="B4160" s="258" t="s">
        <v>1681</v>
      </c>
      <c r="C4160" s="258" t="s">
        <v>1682</v>
      </c>
      <c r="D4160" s="258" t="s">
        <v>854</v>
      </c>
      <c r="E4160" s="258">
        <v>4046</v>
      </c>
      <c r="F4160" s="258" t="s">
        <v>7194</v>
      </c>
      <c r="G4160" s="258" t="s">
        <v>1219</v>
      </c>
      <c r="H4160" s="258">
        <v>2</v>
      </c>
      <c r="I4160" s="258" t="s">
        <v>7183</v>
      </c>
      <c r="J4160" s="258" t="s">
        <v>7197</v>
      </c>
      <c r="K4160" s="258" t="s">
        <v>7198</v>
      </c>
      <c r="L4160" s="259">
        <v>45259</v>
      </c>
      <c r="M4160" s="258" t="s">
        <v>526</v>
      </c>
    </row>
    <row r="4161" spans="1:13" x14ac:dyDescent="0.25">
      <c r="A4161" s="260" t="s">
        <v>1680</v>
      </c>
      <c r="B4161" s="260" t="s">
        <v>1681</v>
      </c>
      <c r="C4161" s="260" t="s">
        <v>1682</v>
      </c>
      <c r="D4161" s="260" t="s">
        <v>937</v>
      </c>
      <c r="E4161" s="260">
        <v>4046</v>
      </c>
      <c r="F4161" s="260" t="s">
        <v>7194</v>
      </c>
      <c r="G4161" s="260" t="s">
        <v>1219</v>
      </c>
      <c r="H4161" s="260">
        <v>2</v>
      </c>
      <c r="I4161" s="260" t="s">
        <v>7183</v>
      </c>
      <c r="J4161" s="260" t="s">
        <v>7197</v>
      </c>
      <c r="K4161" s="260" t="s">
        <v>7199</v>
      </c>
      <c r="L4161" s="261">
        <v>45259</v>
      </c>
      <c r="M4161" s="260" t="s">
        <v>526</v>
      </c>
    </row>
    <row r="4162" spans="1:13" x14ac:dyDescent="0.25">
      <c r="A4162" s="258" t="s">
        <v>1517</v>
      </c>
      <c r="B4162" s="258" t="s">
        <v>1518</v>
      </c>
      <c r="C4162" s="258" t="s">
        <v>1519</v>
      </c>
      <c r="D4162" s="258" t="s">
        <v>932</v>
      </c>
      <c r="E4162" s="258">
        <v>235422</v>
      </c>
      <c r="F4162" s="258" t="s">
        <v>7200</v>
      </c>
      <c r="G4162" s="258" t="s">
        <v>1219</v>
      </c>
      <c r="H4162" s="258">
        <v>2</v>
      </c>
      <c r="I4162" s="258" t="s">
        <v>7201</v>
      </c>
      <c r="J4162" s="258" t="s">
        <v>7202</v>
      </c>
      <c r="K4162" s="258" t="s">
        <v>7203</v>
      </c>
      <c r="L4162" s="259">
        <v>45259</v>
      </c>
      <c r="M4162" s="258" t="s">
        <v>526</v>
      </c>
    </row>
    <row r="4163" spans="1:13" x14ac:dyDescent="0.25">
      <c r="A4163" s="260" t="s">
        <v>1517</v>
      </c>
      <c r="B4163" s="260" t="s">
        <v>1518</v>
      </c>
      <c r="C4163" s="260" t="s">
        <v>1519</v>
      </c>
      <c r="D4163" s="260" t="s">
        <v>769</v>
      </c>
      <c r="E4163" s="260">
        <v>235422</v>
      </c>
      <c r="F4163" s="260" t="s">
        <v>7200</v>
      </c>
      <c r="G4163" s="260" t="s">
        <v>1219</v>
      </c>
      <c r="H4163" s="260">
        <v>2</v>
      </c>
      <c r="I4163" s="260" t="s">
        <v>7201</v>
      </c>
      <c r="J4163" s="260" t="s">
        <v>7202</v>
      </c>
      <c r="K4163" s="260" t="s">
        <v>7204</v>
      </c>
      <c r="L4163" s="261">
        <v>45259</v>
      </c>
      <c r="M4163" s="260" t="s">
        <v>526</v>
      </c>
    </row>
    <row r="4164" spans="1:13" x14ac:dyDescent="0.25">
      <c r="A4164" s="258" t="s">
        <v>1517</v>
      </c>
      <c r="B4164" s="258" t="s">
        <v>1518</v>
      </c>
      <c r="C4164" s="258" t="s">
        <v>1519</v>
      </c>
      <c r="D4164" s="258" t="s">
        <v>544</v>
      </c>
      <c r="E4164" s="258">
        <v>235422</v>
      </c>
      <c r="F4164" s="258" t="s">
        <v>7205</v>
      </c>
      <c r="G4164" s="258" t="s">
        <v>1219</v>
      </c>
      <c r="H4164" s="258">
        <v>2</v>
      </c>
      <c r="I4164" s="258" t="s">
        <v>7206</v>
      </c>
      <c r="J4164" s="258" t="s">
        <v>7207</v>
      </c>
      <c r="K4164" s="258" t="s">
        <v>7208</v>
      </c>
      <c r="L4164" s="259">
        <v>45259</v>
      </c>
      <c r="M4164" s="258" t="s">
        <v>526</v>
      </c>
    </row>
    <row r="4165" spans="1:13" x14ac:dyDescent="0.25">
      <c r="A4165" s="260" t="s">
        <v>1517</v>
      </c>
      <c r="B4165" s="260" t="s">
        <v>1518</v>
      </c>
      <c r="C4165" s="260" t="s">
        <v>1519</v>
      </c>
      <c r="D4165" s="260" t="s">
        <v>1193</v>
      </c>
      <c r="E4165" s="260">
        <v>2215178</v>
      </c>
      <c r="F4165" s="260" t="s">
        <v>7209</v>
      </c>
      <c r="G4165" s="260" t="s">
        <v>1219</v>
      </c>
      <c r="H4165" s="260">
        <v>2</v>
      </c>
      <c r="I4165" s="260" t="s">
        <v>7210</v>
      </c>
      <c r="J4165" s="260" t="s">
        <v>7211</v>
      </c>
      <c r="K4165" s="260" t="s">
        <v>7212</v>
      </c>
      <c r="L4165" s="261">
        <v>45259</v>
      </c>
      <c r="M4165" s="260" t="s">
        <v>526</v>
      </c>
    </row>
    <row r="4166" spans="1:13" x14ac:dyDescent="0.25">
      <c r="A4166" s="258" t="s">
        <v>1517</v>
      </c>
      <c r="B4166" s="258" t="s">
        <v>1518</v>
      </c>
      <c r="C4166" s="258" t="s">
        <v>1519</v>
      </c>
      <c r="D4166" s="258" t="s">
        <v>569</v>
      </c>
      <c r="E4166" s="258">
        <v>0</v>
      </c>
      <c r="F4166" s="258" t="s">
        <v>7213</v>
      </c>
      <c r="G4166" s="258" t="s">
        <v>1219</v>
      </c>
      <c r="H4166" s="258">
        <v>2</v>
      </c>
      <c r="I4166" s="258" t="s">
        <v>7210</v>
      </c>
      <c r="J4166" s="258" t="s">
        <v>7214</v>
      </c>
      <c r="K4166" s="258" t="s">
        <v>7215</v>
      </c>
      <c r="L4166" s="259">
        <v>45259</v>
      </c>
      <c r="M4166" s="258" t="s">
        <v>526</v>
      </c>
    </row>
    <row r="4167" spans="1:13" x14ac:dyDescent="0.25">
      <c r="A4167" s="260" t="s">
        <v>1517</v>
      </c>
      <c r="B4167" s="260" t="s">
        <v>1518</v>
      </c>
      <c r="C4167" s="260" t="s">
        <v>1519</v>
      </c>
      <c r="D4167" s="260" t="s">
        <v>562</v>
      </c>
      <c r="E4167" s="260">
        <v>235422</v>
      </c>
      <c r="F4167" s="260" t="s">
        <v>7205</v>
      </c>
      <c r="G4167" s="260" t="s">
        <v>1219</v>
      </c>
      <c r="H4167" s="260">
        <v>2</v>
      </c>
      <c r="I4167" s="260" t="s">
        <v>7206</v>
      </c>
      <c r="J4167" s="260" t="s">
        <v>7216</v>
      </c>
      <c r="K4167" s="260" t="s">
        <v>7217</v>
      </c>
      <c r="L4167" s="261">
        <v>45259</v>
      </c>
      <c r="M4167" s="260" t="s">
        <v>526</v>
      </c>
    </row>
    <row r="4168" spans="1:13" x14ac:dyDescent="0.25">
      <c r="A4168" s="258" t="s">
        <v>1524</v>
      </c>
      <c r="B4168" s="258" t="s">
        <v>1525</v>
      </c>
      <c r="C4168" s="258" t="s">
        <v>1526</v>
      </c>
      <c r="D4168" s="258" t="s">
        <v>854</v>
      </c>
      <c r="E4168" s="258">
        <v>3</v>
      </c>
      <c r="F4168" s="258" t="s">
        <v>5955</v>
      </c>
      <c r="G4168" s="258" t="s">
        <v>1219</v>
      </c>
      <c r="H4168" s="258">
        <v>2</v>
      </c>
      <c r="I4168" s="258" t="s">
        <v>924</v>
      </c>
      <c r="J4168" s="258" t="s">
        <v>7218</v>
      </c>
      <c r="K4168" s="258" t="s">
        <v>7219</v>
      </c>
      <c r="L4168" s="259">
        <v>45259</v>
      </c>
      <c r="M4168" s="258" t="s">
        <v>526</v>
      </c>
    </row>
    <row r="4169" spans="1:13" x14ac:dyDescent="0.25">
      <c r="A4169" s="260" t="s">
        <v>1524</v>
      </c>
      <c r="B4169" s="260" t="s">
        <v>1525</v>
      </c>
      <c r="C4169" s="260" t="s">
        <v>1526</v>
      </c>
      <c r="D4169" s="260" t="s">
        <v>937</v>
      </c>
      <c r="E4169" s="260">
        <v>3</v>
      </c>
      <c r="F4169" s="260" t="s">
        <v>5955</v>
      </c>
      <c r="G4169" s="260" t="s">
        <v>1219</v>
      </c>
      <c r="H4169" s="260">
        <v>2</v>
      </c>
      <c r="I4169" s="260" t="s">
        <v>924</v>
      </c>
      <c r="J4169" s="260" t="s">
        <v>7218</v>
      </c>
      <c r="K4169" s="260" t="s">
        <v>7220</v>
      </c>
      <c r="L4169" s="261">
        <v>45259</v>
      </c>
      <c r="M4169" s="260" t="s">
        <v>526</v>
      </c>
    </row>
    <row r="4170" spans="1:13" x14ac:dyDescent="0.25">
      <c r="A4170" s="258" t="s">
        <v>204</v>
      </c>
      <c r="B4170" s="258" t="s">
        <v>205</v>
      </c>
      <c r="C4170" s="258" t="s">
        <v>206</v>
      </c>
      <c r="D4170" s="258" t="s">
        <v>854</v>
      </c>
      <c r="E4170" s="258" t="s">
        <v>17</v>
      </c>
      <c r="F4170" s="258" t="s">
        <v>7221</v>
      </c>
      <c r="G4170" s="258" t="s">
        <v>22</v>
      </c>
      <c r="H4170" s="258">
        <v>3</v>
      </c>
      <c r="I4170" s="258" t="s">
        <v>1079</v>
      </c>
      <c r="J4170" s="258" t="s">
        <v>7222</v>
      </c>
      <c r="K4170" s="258" t="s">
        <v>7223</v>
      </c>
      <c r="L4170" s="259">
        <v>45259</v>
      </c>
      <c r="M4170" s="258" t="s">
        <v>526</v>
      </c>
    </row>
    <row r="4171" spans="1:13" x14ac:dyDescent="0.25">
      <c r="A4171" s="260" t="s">
        <v>204</v>
      </c>
      <c r="B4171" s="260" t="s">
        <v>205</v>
      </c>
      <c r="C4171" s="260" t="s">
        <v>206</v>
      </c>
      <c r="D4171" s="260" t="s">
        <v>937</v>
      </c>
      <c r="E4171" s="260" t="s">
        <v>17</v>
      </c>
      <c r="F4171" s="260" t="s">
        <v>7221</v>
      </c>
      <c r="G4171" s="260" t="s">
        <v>22</v>
      </c>
      <c r="H4171" s="260">
        <v>3</v>
      </c>
      <c r="I4171" s="260" t="s">
        <v>1079</v>
      </c>
      <c r="J4171" s="260" t="s">
        <v>7222</v>
      </c>
      <c r="K4171" s="260" t="s">
        <v>7224</v>
      </c>
      <c r="L4171" s="261">
        <v>45259</v>
      </c>
      <c r="M4171" s="260" t="s">
        <v>526</v>
      </c>
    </row>
    <row r="4172" spans="1:13" x14ac:dyDescent="0.25">
      <c r="A4172" s="258" t="s">
        <v>204</v>
      </c>
      <c r="B4172" s="258" t="s">
        <v>205</v>
      </c>
      <c r="C4172" s="258" t="s">
        <v>206</v>
      </c>
      <c r="D4172" s="258" t="s">
        <v>1193</v>
      </c>
      <c r="E4172" s="258">
        <v>2674670</v>
      </c>
      <c r="F4172" s="258" t="s">
        <v>7225</v>
      </c>
      <c r="G4172" s="258" t="s">
        <v>1219</v>
      </c>
      <c r="H4172" s="258">
        <v>2</v>
      </c>
      <c r="I4172" s="258" t="s">
        <v>7226</v>
      </c>
      <c r="J4172" s="258" t="s">
        <v>3384</v>
      </c>
      <c r="K4172" s="258" t="s">
        <v>7227</v>
      </c>
      <c r="L4172" s="259">
        <v>45259</v>
      </c>
      <c r="M4172" s="258" t="s">
        <v>526</v>
      </c>
    </row>
    <row r="4173" spans="1:13" x14ac:dyDescent="0.25">
      <c r="A4173" s="260" t="s">
        <v>204</v>
      </c>
      <c r="B4173" s="260" t="s">
        <v>205</v>
      </c>
      <c r="C4173" s="260" t="s">
        <v>206</v>
      </c>
      <c r="D4173" s="260" t="s">
        <v>569</v>
      </c>
      <c r="E4173" s="260">
        <v>0</v>
      </c>
      <c r="F4173" s="260" t="s">
        <v>3204</v>
      </c>
      <c r="G4173" s="260" t="s">
        <v>1219</v>
      </c>
      <c r="H4173" s="260">
        <v>2</v>
      </c>
      <c r="I4173" s="260" t="s">
        <v>3205</v>
      </c>
      <c r="J4173" s="260" t="s">
        <v>3182</v>
      </c>
      <c r="K4173" s="260" t="s">
        <v>7228</v>
      </c>
      <c r="L4173" s="261">
        <v>45259</v>
      </c>
      <c r="M4173" s="260" t="s">
        <v>526</v>
      </c>
    </row>
    <row r="4174" spans="1:13" x14ac:dyDescent="0.25">
      <c r="A4174" s="258" t="s">
        <v>204</v>
      </c>
      <c r="B4174" s="258" t="s">
        <v>205</v>
      </c>
      <c r="C4174" s="258" t="s">
        <v>206</v>
      </c>
      <c r="D4174" s="258" t="s">
        <v>562</v>
      </c>
      <c r="E4174" s="258">
        <v>1100000</v>
      </c>
      <c r="F4174" s="258" t="s">
        <v>3204</v>
      </c>
      <c r="G4174" s="258" t="s">
        <v>22</v>
      </c>
      <c r="H4174" s="258">
        <v>3</v>
      </c>
      <c r="I4174" s="258" t="s">
        <v>3205</v>
      </c>
      <c r="J4174" s="258" t="s">
        <v>7229</v>
      </c>
      <c r="K4174" s="258" t="s">
        <v>7230</v>
      </c>
      <c r="L4174" s="259">
        <v>45259</v>
      </c>
      <c r="M4174" s="258" t="s">
        <v>526</v>
      </c>
    </row>
    <row r="4175" spans="1:13" x14ac:dyDescent="0.25">
      <c r="A4175" s="260" t="s">
        <v>204</v>
      </c>
      <c r="B4175" s="260" t="s">
        <v>205</v>
      </c>
      <c r="C4175" s="260" t="s">
        <v>206</v>
      </c>
      <c r="D4175" s="260" t="s">
        <v>567</v>
      </c>
      <c r="E4175" s="260" t="s">
        <v>17</v>
      </c>
      <c r="F4175" s="260" t="s">
        <v>683</v>
      </c>
      <c r="G4175" s="260" t="s">
        <v>17</v>
      </c>
      <c r="H4175" s="260" t="s">
        <v>17</v>
      </c>
      <c r="I4175" s="260" t="s">
        <v>683</v>
      </c>
      <c r="J4175" s="260" t="s">
        <v>7231</v>
      </c>
      <c r="K4175" s="260" t="s">
        <v>7232</v>
      </c>
      <c r="L4175" s="261">
        <v>45259</v>
      </c>
      <c r="M4175" s="260" t="s">
        <v>526</v>
      </c>
    </row>
    <row r="4176" spans="1:13" x14ac:dyDescent="0.25">
      <c r="A4176" s="258" t="s">
        <v>204</v>
      </c>
      <c r="B4176" s="258" t="s">
        <v>205</v>
      </c>
      <c r="C4176" s="258" t="s">
        <v>206</v>
      </c>
      <c r="D4176" s="258" t="s">
        <v>558</v>
      </c>
      <c r="E4176" s="258" t="s">
        <v>17</v>
      </c>
      <c r="F4176" s="258" t="s">
        <v>683</v>
      </c>
      <c r="G4176" s="258" t="s">
        <v>17</v>
      </c>
      <c r="H4176" s="258" t="s">
        <v>17</v>
      </c>
      <c r="I4176" s="258" t="s">
        <v>683</v>
      </c>
      <c r="J4176" s="258" t="s">
        <v>7233</v>
      </c>
      <c r="K4176" s="258" t="s">
        <v>7234</v>
      </c>
      <c r="L4176" s="259">
        <v>45259</v>
      </c>
      <c r="M4176" s="258" t="s">
        <v>526</v>
      </c>
    </row>
    <row r="4177" spans="1:13" x14ac:dyDescent="0.25">
      <c r="A4177" s="260" t="s">
        <v>1490</v>
      </c>
      <c r="B4177" s="260" t="s">
        <v>1491</v>
      </c>
      <c r="C4177" s="260" t="s">
        <v>1492</v>
      </c>
      <c r="D4177" s="260" t="s">
        <v>1297</v>
      </c>
      <c r="E4177" s="260">
        <v>51600000</v>
      </c>
      <c r="F4177" s="260" t="s">
        <v>3926</v>
      </c>
      <c r="G4177" s="260" t="s">
        <v>66</v>
      </c>
      <c r="H4177" s="260">
        <v>1</v>
      </c>
      <c r="I4177" s="260" t="s">
        <v>3927</v>
      </c>
      <c r="J4177" s="260" t="s">
        <v>7235</v>
      </c>
      <c r="K4177" s="260" t="s">
        <v>7236</v>
      </c>
      <c r="L4177" s="261">
        <v>45259</v>
      </c>
      <c r="M4177" s="260" t="s">
        <v>20</v>
      </c>
    </row>
    <row r="4178" spans="1:13" x14ac:dyDescent="0.25">
      <c r="A4178" s="258" t="s">
        <v>1490</v>
      </c>
      <c r="B4178" s="258" t="s">
        <v>1491</v>
      </c>
      <c r="C4178" s="258" t="s">
        <v>1492</v>
      </c>
      <c r="D4178" s="258" t="s">
        <v>927</v>
      </c>
      <c r="E4178" s="258">
        <v>34507</v>
      </c>
      <c r="F4178" s="258" t="s">
        <v>7237</v>
      </c>
      <c r="G4178" s="258" t="s">
        <v>22</v>
      </c>
      <c r="H4178" s="258">
        <v>3</v>
      </c>
      <c r="I4178" s="258" t="s">
        <v>7238</v>
      </c>
      <c r="J4178" s="258" t="s">
        <v>7239</v>
      </c>
      <c r="K4178" s="258" t="s">
        <v>7240</v>
      </c>
      <c r="L4178" s="259">
        <v>45259</v>
      </c>
      <c r="M4178" s="258" t="s">
        <v>20</v>
      </c>
    </row>
    <row r="4179" spans="1:13" x14ac:dyDescent="0.25">
      <c r="A4179" s="260" t="s">
        <v>1490</v>
      </c>
      <c r="B4179" s="260" t="s">
        <v>1491</v>
      </c>
      <c r="C4179" s="260" t="s">
        <v>1492</v>
      </c>
      <c r="D4179" s="260" t="s">
        <v>1006</v>
      </c>
      <c r="E4179" s="260">
        <v>25540560</v>
      </c>
      <c r="F4179" s="260" t="s">
        <v>7241</v>
      </c>
      <c r="G4179" s="260" t="s">
        <v>1219</v>
      </c>
      <c r="H4179" s="260">
        <v>2</v>
      </c>
      <c r="I4179" s="260" t="s">
        <v>7242</v>
      </c>
      <c r="J4179" s="260" t="s">
        <v>7243</v>
      </c>
      <c r="K4179" s="260" t="s">
        <v>7244</v>
      </c>
      <c r="L4179" s="261">
        <v>45259</v>
      </c>
      <c r="M4179" s="260" t="s">
        <v>20</v>
      </c>
    </row>
    <row r="4180" spans="1:13" x14ac:dyDescent="0.25">
      <c r="A4180" s="258" t="s">
        <v>1490</v>
      </c>
      <c r="B4180" s="258" t="s">
        <v>1491</v>
      </c>
      <c r="C4180" s="258" t="s">
        <v>1492</v>
      </c>
      <c r="D4180" s="258" t="s">
        <v>932</v>
      </c>
      <c r="E4180" s="258">
        <v>22318228</v>
      </c>
      <c r="F4180" s="258" t="s">
        <v>7245</v>
      </c>
      <c r="G4180" s="258" t="s">
        <v>1219</v>
      </c>
      <c r="H4180" s="258">
        <v>2</v>
      </c>
      <c r="I4180" s="258" t="s">
        <v>7246</v>
      </c>
      <c r="J4180" s="258" t="s">
        <v>7247</v>
      </c>
      <c r="K4180" s="258" t="s">
        <v>7248</v>
      </c>
      <c r="L4180" s="259">
        <v>45259</v>
      </c>
      <c r="M4180" s="258" t="s">
        <v>20</v>
      </c>
    </row>
    <row r="4181" spans="1:13" x14ac:dyDescent="0.25">
      <c r="A4181" s="260" t="s">
        <v>1490</v>
      </c>
      <c r="B4181" s="260" t="s">
        <v>1491</v>
      </c>
      <c r="C4181" s="260" t="s">
        <v>1492</v>
      </c>
      <c r="D4181" s="260" t="s">
        <v>769</v>
      </c>
      <c r="E4181" s="260">
        <v>2890000</v>
      </c>
      <c r="F4181" s="260" t="s">
        <v>7249</v>
      </c>
      <c r="G4181" s="260" t="s">
        <v>1219</v>
      </c>
      <c r="H4181" s="260">
        <v>2</v>
      </c>
      <c r="I4181" s="260" t="s">
        <v>4025</v>
      </c>
      <c r="J4181" s="260" t="s">
        <v>7250</v>
      </c>
      <c r="K4181" s="260" t="s">
        <v>7251</v>
      </c>
      <c r="L4181" s="261">
        <v>45259</v>
      </c>
      <c r="M4181" s="260" t="s">
        <v>20</v>
      </c>
    </row>
    <row r="4182" spans="1:13" x14ac:dyDescent="0.25">
      <c r="A4182" s="258" t="s">
        <v>1490</v>
      </c>
      <c r="B4182" s="258" t="s">
        <v>1491</v>
      </c>
      <c r="C4182" s="258" t="s">
        <v>1492</v>
      </c>
      <c r="D4182" s="258" t="s">
        <v>40</v>
      </c>
      <c r="E4182" s="258" t="s">
        <v>17</v>
      </c>
      <c r="F4182" s="258" t="s">
        <v>683</v>
      </c>
      <c r="G4182" s="258" t="s">
        <v>17</v>
      </c>
      <c r="H4182" s="258" t="s">
        <v>17</v>
      </c>
      <c r="I4182" s="258" t="s">
        <v>683</v>
      </c>
      <c r="J4182" s="258" t="s">
        <v>7252</v>
      </c>
      <c r="K4182" s="258" t="s">
        <v>7253</v>
      </c>
      <c r="L4182" s="259">
        <v>45259</v>
      </c>
      <c r="M4182" s="258" t="s">
        <v>20</v>
      </c>
    </row>
    <row r="4183" spans="1:13" x14ac:dyDescent="0.25">
      <c r="A4183" s="260" t="s">
        <v>1490</v>
      </c>
      <c r="B4183" s="260" t="s">
        <v>1491</v>
      </c>
      <c r="C4183" s="260" t="s">
        <v>1492</v>
      </c>
      <c r="D4183" s="260" t="s">
        <v>854</v>
      </c>
      <c r="E4183" s="260">
        <v>11</v>
      </c>
      <c r="F4183" s="260" t="s">
        <v>7254</v>
      </c>
      <c r="G4183" s="260" t="s">
        <v>22</v>
      </c>
      <c r="H4183" s="260">
        <v>3</v>
      </c>
      <c r="I4183" s="260" t="s">
        <v>7255</v>
      </c>
      <c r="J4183" s="260" t="s">
        <v>7256</v>
      </c>
      <c r="K4183" s="260" t="s">
        <v>7257</v>
      </c>
      <c r="L4183" s="261">
        <v>45259</v>
      </c>
      <c r="M4183" s="260" t="s">
        <v>20</v>
      </c>
    </row>
    <row r="4184" spans="1:13" x14ac:dyDescent="0.25">
      <c r="A4184" s="258" t="s">
        <v>1490</v>
      </c>
      <c r="B4184" s="258" t="s">
        <v>1491</v>
      </c>
      <c r="C4184" s="258" t="s">
        <v>1492</v>
      </c>
      <c r="D4184" s="258" t="s">
        <v>937</v>
      </c>
      <c r="E4184" s="258">
        <v>294</v>
      </c>
      <c r="F4184" s="258" t="s">
        <v>7258</v>
      </c>
      <c r="G4184" s="258" t="s">
        <v>1219</v>
      </c>
      <c r="H4184" s="258">
        <v>2</v>
      </c>
      <c r="I4184" s="258" t="s">
        <v>7259</v>
      </c>
      <c r="J4184" s="258" t="s">
        <v>7260</v>
      </c>
      <c r="K4184" s="258" t="s">
        <v>7261</v>
      </c>
      <c r="L4184" s="259">
        <v>45259</v>
      </c>
      <c r="M4184" s="258" t="s">
        <v>20</v>
      </c>
    </row>
    <row r="4185" spans="1:13" x14ac:dyDescent="0.25">
      <c r="A4185" s="260" t="s">
        <v>1490</v>
      </c>
      <c r="B4185" s="260" t="s">
        <v>1491</v>
      </c>
      <c r="C4185" s="260" t="s">
        <v>1492</v>
      </c>
      <c r="D4185" s="260" t="s">
        <v>544</v>
      </c>
      <c r="E4185" s="260">
        <v>5400000</v>
      </c>
      <c r="F4185" s="260" t="s">
        <v>3926</v>
      </c>
      <c r="G4185" s="260" t="s">
        <v>66</v>
      </c>
      <c r="H4185" s="260">
        <v>1</v>
      </c>
      <c r="I4185" s="260" t="s">
        <v>7262</v>
      </c>
      <c r="J4185" s="260" t="s">
        <v>7263</v>
      </c>
      <c r="K4185" s="260" t="s">
        <v>7264</v>
      </c>
      <c r="L4185" s="261">
        <v>45259</v>
      </c>
      <c r="M4185" s="260" t="s">
        <v>20</v>
      </c>
    </row>
    <row r="4186" spans="1:13" x14ac:dyDescent="0.25">
      <c r="A4186" s="258" t="s">
        <v>1490</v>
      </c>
      <c r="B4186" s="258" t="s">
        <v>1491</v>
      </c>
      <c r="C4186" s="258" t="s">
        <v>1492</v>
      </c>
      <c r="D4186" s="258" t="s">
        <v>1193</v>
      </c>
      <c r="E4186" s="258">
        <v>3222332</v>
      </c>
      <c r="F4186" s="258" t="s">
        <v>3926</v>
      </c>
      <c r="G4186" s="258" t="s">
        <v>1219</v>
      </c>
      <c r="H4186" s="258">
        <v>2</v>
      </c>
      <c r="I4186" s="258" t="s">
        <v>7262</v>
      </c>
      <c r="J4186" s="258" t="s">
        <v>7265</v>
      </c>
      <c r="K4186" s="258" t="s">
        <v>7266</v>
      </c>
      <c r="L4186" s="259">
        <v>45259</v>
      </c>
      <c r="M4186" s="258" t="s">
        <v>20</v>
      </c>
    </row>
    <row r="4187" spans="1:13" x14ac:dyDescent="0.25">
      <c r="A4187" s="260" t="s">
        <v>1490</v>
      </c>
      <c r="B4187" s="260" t="s">
        <v>1491</v>
      </c>
      <c r="C4187" s="260" t="s">
        <v>1492</v>
      </c>
      <c r="D4187" s="260" t="s">
        <v>569</v>
      </c>
      <c r="E4187" s="260">
        <v>16918228</v>
      </c>
      <c r="F4187" s="260" t="s">
        <v>3926</v>
      </c>
      <c r="G4187" s="260" t="s">
        <v>1219</v>
      </c>
      <c r="H4187" s="260">
        <v>2</v>
      </c>
      <c r="I4187" s="260" t="s">
        <v>7262</v>
      </c>
      <c r="J4187" s="260" t="s">
        <v>7267</v>
      </c>
      <c r="K4187" s="260" t="s">
        <v>7268</v>
      </c>
      <c r="L4187" s="261">
        <v>45259</v>
      </c>
      <c r="M4187" s="260" t="s">
        <v>20</v>
      </c>
    </row>
    <row r="4188" spans="1:13" x14ac:dyDescent="0.25">
      <c r="A4188" s="258" t="s">
        <v>1490</v>
      </c>
      <c r="B4188" s="258" t="s">
        <v>1491</v>
      </c>
      <c r="C4188" s="258" t="s">
        <v>1492</v>
      </c>
      <c r="D4188" s="258" t="s">
        <v>562</v>
      </c>
      <c r="E4188" s="258">
        <v>2949662</v>
      </c>
      <c r="F4188" s="258" t="s">
        <v>3926</v>
      </c>
      <c r="G4188" s="258" t="s">
        <v>1219</v>
      </c>
      <c r="H4188" s="258">
        <v>2</v>
      </c>
      <c r="I4188" s="258" t="s">
        <v>7262</v>
      </c>
      <c r="J4188" s="258" t="s">
        <v>7269</v>
      </c>
      <c r="K4188" s="258" t="s">
        <v>7270</v>
      </c>
      <c r="L4188" s="259">
        <v>45259</v>
      </c>
      <c r="M4188" s="258" t="s">
        <v>526</v>
      </c>
    </row>
    <row r="4189" spans="1:13" x14ac:dyDescent="0.25">
      <c r="A4189" s="260" t="s">
        <v>1490</v>
      </c>
      <c r="B4189" s="260" t="s">
        <v>1491</v>
      </c>
      <c r="C4189" s="260" t="s">
        <v>1492</v>
      </c>
      <c r="D4189" s="260" t="s">
        <v>567</v>
      </c>
      <c r="E4189" s="260">
        <v>2174026</v>
      </c>
      <c r="F4189" s="260" t="s">
        <v>3926</v>
      </c>
      <c r="G4189" s="260" t="s">
        <v>1219</v>
      </c>
      <c r="H4189" s="260">
        <v>2</v>
      </c>
      <c r="I4189" s="260" t="s">
        <v>7262</v>
      </c>
      <c r="J4189" s="260" t="s">
        <v>7271</v>
      </c>
      <c r="K4189" s="260" t="s">
        <v>7272</v>
      </c>
      <c r="L4189" s="261">
        <v>45259</v>
      </c>
      <c r="M4189" s="260" t="s">
        <v>526</v>
      </c>
    </row>
    <row r="4190" spans="1:13" x14ac:dyDescent="0.25">
      <c r="A4190" s="258" t="s">
        <v>1490</v>
      </c>
      <c r="B4190" s="258" t="s">
        <v>1491</v>
      </c>
      <c r="C4190" s="258" t="s">
        <v>1492</v>
      </c>
      <c r="D4190" s="258" t="s">
        <v>558</v>
      </c>
      <c r="E4190" s="258">
        <v>276312</v>
      </c>
      <c r="F4190" s="258" t="s">
        <v>3926</v>
      </c>
      <c r="G4190" s="258" t="s">
        <v>1219</v>
      </c>
      <c r="H4190" s="258">
        <v>2</v>
      </c>
      <c r="I4190" s="258" t="s">
        <v>7262</v>
      </c>
      <c r="J4190" s="258" t="s">
        <v>7271</v>
      </c>
      <c r="K4190" s="258" t="s">
        <v>7273</v>
      </c>
      <c r="L4190" s="259">
        <v>45259</v>
      </c>
      <c r="M4190" s="258" t="s">
        <v>526</v>
      </c>
    </row>
    <row r="4191" spans="1:13" x14ac:dyDescent="0.25">
      <c r="A4191" s="260" t="s">
        <v>1490</v>
      </c>
      <c r="B4191" s="260" t="s">
        <v>1491</v>
      </c>
      <c r="C4191" s="260" t="s">
        <v>1492</v>
      </c>
      <c r="D4191" s="260" t="s">
        <v>47</v>
      </c>
      <c r="E4191" s="260">
        <v>3</v>
      </c>
      <c r="F4191" s="260" t="s">
        <v>3926</v>
      </c>
      <c r="G4191" s="260" t="s">
        <v>66</v>
      </c>
      <c r="H4191" s="260">
        <v>1</v>
      </c>
      <c r="I4191" s="260" t="s">
        <v>7262</v>
      </c>
      <c r="J4191" s="260" t="s">
        <v>7274</v>
      </c>
      <c r="K4191" s="260" t="s">
        <v>7275</v>
      </c>
      <c r="L4191" s="261">
        <v>45259</v>
      </c>
      <c r="M4191" s="260" t="s">
        <v>20</v>
      </c>
    </row>
    <row r="4192" spans="1:13" x14ac:dyDescent="0.25">
      <c r="A4192" s="258" t="s">
        <v>1490</v>
      </c>
      <c r="B4192" s="258" t="s">
        <v>1491</v>
      </c>
      <c r="C4192" s="258" t="s">
        <v>1492</v>
      </c>
      <c r="D4192" s="258" t="s">
        <v>38</v>
      </c>
      <c r="E4192" s="258" t="s">
        <v>17</v>
      </c>
      <c r="F4192" s="258" t="s">
        <v>999</v>
      </c>
      <c r="G4192" s="258" t="s">
        <v>17</v>
      </c>
      <c r="H4192" s="258" t="s">
        <v>17</v>
      </c>
      <c r="I4192" s="258" t="s">
        <v>17</v>
      </c>
      <c r="J4192" s="258" t="s">
        <v>7252</v>
      </c>
      <c r="K4192" s="258" t="s">
        <v>7276</v>
      </c>
      <c r="L4192" s="259">
        <v>45259</v>
      </c>
      <c r="M4192" s="258" t="s">
        <v>20</v>
      </c>
    </row>
    <row r="4193" spans="1:13" x14ac:dyDescent="0.25">
      <c r="A4193" s="260" t="s">
        <v>1490</v>
      </c>
      <c r="B4193" s="260" t="s">
        <v>1491</v>
      </c>
      <c r="C4193" s="260" t="s">
        <v>1492</v>
      </c>
      <c r="D4193" s="260" t="s">
        <v>16</v>
      </c>
      <c r="E4193" s="260" t="s">
        <v>17</v>
      </c>
      <c r="F4193" s="260" t="s">
        <v>999</v>
      </c>
      <c r="G4193" s="260" t="s">
        <v>17</v>
      </c>
      <c r="H4193" s="260" t="s">
        <v>17</v>
      </c>
      <c r="I4193" s="260" t="s">
        <v>17</v>
      </c>
      <c r="J4193" s="260" t="s">
        <v>7252</v>
      </c>
      <c r="K4193" s="260" t="s">
        <v>7277</v>
      </c>
      <c r="L4193" s="261">
        <v>45259</v>
      </c>
      <c r="M4193" s="260" t="s">
        <v>20</v>
      </c>
    </row>
    <row r="4194" spans="1:13" x14ac:dyDescent="0.25">
      <c r="A4194" s="258" t="s">
        <v>1490</v>
      </c>
      <c r="B4194" s="258" t="s">
        <v>1491</v>
      </c>
      <c r="C4194" s="258" t="s">
        <v>1492</v>
      </c>
      <c r="D4194" s="258" t="s">
        <v>21</v>
      </c>
      <c r="E4194" s="258" t="s">
        <v>17</v>
      </c>
      <c r="F4194" s="258" t="s">
        <v>999</v>
      </c>
      <c r="G4194" s="258" t="s">
        <v>17</v>
      </c>
      <c r="H4194" s="258" t="s">
        <v>17</v>
      </c>
      <c r="I4194" s="258" t="s">
        <v>17</v>
      </c>
      <c r="J4194" s="258" t="s">
        <v>7252</v>
      </c>
      <c r="K4194" s="258" t="s">
        <v>7278</v>
      </c>
      <c r="L4194" s="259">
        <v>45259</v>
      </c>
      <c r="M4194" s="258" t="s">
        <v>20</v>
      </c>
    </row>
    <row r="4195" spans="1:13" x14ac:dyDescent="0.25">
      <c r="A4195" s="260" t="s">
        <v>1490</v>
      </c>
      <c r="B4195" s="260" t="s">
        <v>1491</v>
      </c>
      <c r="C4195" s="260" t="s">
        <v>1492</v>
      </c>
      <c r="D4195" s="260" t="s">
        <v>1053</v>
      </c>
      <c r="E4195" s="260" t="s">
        <v>17</v>
      </c>
      <c r="F4195" s="260" t="s">
        <v>999</v>
      </c>
      <c r="G4195" s="260" t="s">
        <v>17</v>
      </c>
      <c r="H4195" s="260" t="s">
        <v>17</v>
      </c>
      <c r="I4195" s="260" t="s">
        <v>17</v>
      </c>
      <c r="J4195" s="260" t="s">
        <v>7252</v>
      </c>
      <c r="K4195" s="260" t="s">
        <v>7279</v>
      </c>
      <c r="L4195" s="261">
        <v>45259</v>
      </c>
      <c r="M4195" s="260" t="s">
        <v>20</v>
      </c>
    </row>
    <row r="4196" spans="1:13" x14ac:dyDescent="0.25">
      <c r="A4196" s="258" t="s">
        <v>1490</v>
      </c>
      <c r="B4196" s="258" t="s">
        <v>1491</v>
      </c>
      <c r="C4196" s="258" t="s">
        <v>1492</v>
      </c>
      <c r="D4196" s="258" t="s">
        <v>24</v>
      </c>
      <c r="E4196" s="258" t="s">
        <v>17</v>
      </c>
      <c r="F4196" s="258" t="s">
        <v>999</v>
      </c>
      <c r="G4196" s="258" t="s">
        <v>17</v>
      </c>
      <c r="H4196" s="258" t="s">
        <v>17</v>
      </c>
      <c r="I4196" s="258" t="s">
        <v>17</v>
      </c>
      <c r="J4196" s="258" t="s">
        <v>7252</v>
      </c>
      <c r="K4196" s="258" t="s">
        <v>7280</v>
      </c>
      <c r="L4196" s="259">
        <v>45259</v>
      </c>
      <c r="M4196" s="258" t="s">
        <v>20</v>
      </c>
    </row>
    <row r="4197" spans="1:13" x14ac:dyDescent="0.25">
      <c r="A4197" s="260" t="s">
        <v>2184</v>
      </c>
      <c r="B4197" s="260" t="s">
        <v>2185</v>
      </c>
      <c r="C4197" s="260" t="s">
        <v>1492</v>
      </c>
      <c r="D4197" s="260" t="s">
        <v>854</v>
      </c>
      <c r="E4197" s="260">
        <v>283</v>
      </c>
      <c r="F4197" s="260" t="s">
        <v>7281</v>
      </c>
      <c r="G4197" s="260" t="s">
        <v>22</v>
      </c>
      <c r="H4197" s="260">
        <v>3</v>
      </c>
      <c r="I4197" s="260" t="s">
        <v>7282</v>
      </c>
      <c r="J4197" s="260" t="s">
        <v>7283</v>
      </c>
      <c r="K4197" s="260" t="s">
        <v>7284</v>
      </c>
      <c r="L4197" s="261">
        <v>45259</v>
      </c>
      <c r="M4197" s="260" t="s">
        <v>20</v>
      </c>
    </row>
    <row r="4198" spans="1:13" x14ac:dyDescent="0.25">
      <c r="A4198" s="258" t="s">
        <v>2184</v>
      </c>
      <c r="B4198" s="258" t="s">
        <v>2185</v>
      </c>
      <c r="C4198" s="258" t="s">
        <v>1492</v>
      </c>
      <c r="D4198" s="258" t="s">
        <v>937</v>
      </c>
      <c r="E4198" s="258">
        <v>294</v>
      </c>
      <c r="F4198" s="258" t="s">
        <v>7258</v>
      </c>
      <c r="G4198" s="258" t="s">
        <v>33</v>
      </c>
      <c r="H4198" s="258">
        <v>2</v>
      </c>
      <c r="I4198" s="258" t="s">
        <v>7259</v>
      </c>
      <c r="J4198" s="258" t="s">
        <v>7285</v>
      </c>
      <c r="K4198" s="258" t="s">
        <v>7286</v>
      </c>
      <c r="L4198" s="259">
        <v>45259</v>
      </c>
      <c r="M4198" s="258" t="s">
        <v>20</v>
      </c>
    </row>
    <row r="4199" spans="1:13" x14ac:dyDescent="0.25">
      <c r="A4199" s="260" t="s">
        <v>6521</v>
      </c>
      <c r="B4199" s="260" t="s">
        <v>6522</v>
      </c>
      <c r="C4199" s="260" t="s">
        <v>6523</v>
      </c>
      <c r="D4199" s="260" t="s">
        <v>1297</v>
      </c>
      <c r="E4199" s="260">
        <v>28301696</v>
      </c>
      <c r="F4199" s="260" t="s">
        <v>3966</v>
      </c>
      <c r="G4199" s="260" t="s">
        <v>1219</v>
      </c>
      <c r="H4199" s="260">
        <v>2</v>
      </c>
      <c r="I4199" s="260" t="s">
        <v>7287</v>
      </c>
      <c r="J4199" s="260" t="s">
        <v>7288</v>
      </c>
      <c r="K4199" s="260" t="s">
        <v>7289</v>
      </c>
      <c r="L4199" s="261">
        <v>45259</v>
      </c>
      <c r="M4199" s="260" t="s">
        <v>526</v>
      </c>
    </row>
    <row r="4200" spans="1:13" x14ac:dyDescent="0.25">
      <c r="A4200" s="258" t="s">
        <v>6521</v>
      </c>
      <c r="B4200" s="258" t="s">
        <v>6522</v>
      </c>
      <c r="C4200" s="258" t="s">
        <v>6523</v>
      </c>
      <c r="D4200" s="258" t="s">
        <v>927</v>
      </c>
      <c r="E4200" s="258">
        <v>882050</v>
      </c>
      <c r="F4200" s="258" t="s">
        <v>2611</v>
      </c>
      <c r="G4200" s="258" t="s">
        <v>1219</v>
      </c>
      <c r="H4200" s="258">
        <v>2</v>
      </c>
      <c r="I4200" s="258" t="s">
        <v>7287</v>
      </c>
      <c r="J4200" s="258" t="s">
        <v>7290</v>
      </c>
      <c r="K4200" s="258" t="s">
        <v>7291</v>
      </c>
      <c r="L4200" s="259">
        <v>45259</v>
      </c>
      <c r="M4200" s="258" t="s">
        <v>526</v>
      </c>
    </row>
    <row r="4201" spans="1:13" x14ac:dyDescent="0.25">
      <c r="A4201" s="260" t="s">
        <v>6521</v>
      </c>
      <c r="B4201" s="260" t="s">
        <v>6522</v>
      </c>
      <c r="C4201" s="260" t="s">
        <v>6523</v>
      </c>
      <c r="D4201" s="260" t="s">
        <v>1006</v>
      </c>
      <c r="E4201" s="260">
        <v>28301696</v>
      </c>
      <c r="F4201" s="260" t="s">
        <v>3966</v>
      </c>
      <c r="G4201" s="260" t="s">
        <v>33</v>
      </c>
      <c r="H4201" s="260">
        <v>2</v>
      </c>
      <c r="I4201" s="260" t="s">
        <v>7292</v>
      </c>
      <c r="J4201" s="260" t="s">
        <v>7293</v>
      </c>
      <c r="K4201" s="260" t="s">
        <v>7294</v>
      </c>
      <c r="L4201" s="261">
        <v>45259</v>
      </c>
      <c r="M4201" s="260" t="s">
        <v>526</v>
      </c>
    </row>
    <row r="4202" spans="1:13" x14ac:dyDescent="0.25">
      <c r="A4202" s="258" t="s">
        <v>6521</v>
      </c>
      <c r="B4202" s="258" t="s">
        <v>6522</v>
      </c>
      <c r="C4202" s="258" t="s">
        <v>6523</v>
      </c>
      <c r="D4202" s="258" t="s">
        <v>932</v>
      </c>
      <c r="E4202" s="258">
        <v>28301696</v>
      </c>
      <c r="F4202" s="258" t="s">
        <v>7295</v>
      </c>
      <c r="G4202" s="258" t="s">
        <v>1219</v>
      </c>
      <c r="H4202" s="258">
        <v>2</v>
      </c>
      <c r="I4202" s="258" t="s">
        <v>7296</v>
      </c>
      <c r="J4202" s="258" t="s">
        <v>7297</v>
      </c>
      <c r="K4202" s="258" t="s">
        <v>7298</v>
      </c>
      <c r="L4202" s="259">
        <v>45259</v>
      </c>
      <c r="M4202" s="258" t="s">
        <v>526</v>
      </c>
    </row>
    <row r="4203" spans="1:13" x14ac:dyDescent="0.25">
      <c r="A4203" s="260" t="s">
        <v>6521</v>
      </c>
      <c r="B4203" s="260" t="s">
        <v>6522</v>
      </c>
      <c r="C4203" s="260" t="s">
        <v>6523</v>
      </c>
      <c r="D4203" s="260" t="s">
        <v>769</v>
      </c>
      <c r="E4203" s="260">
        <v>7723000</v>
      </c>
      <c r="F4203" s="260" t="s">
        <v>7299</v>
      </c>
      <c r="G4203" s="260" t="s">
        <v>22</v>
      </c>
      <c r="H4203" s="260">
        <v>3</v>
      </c>
      <c r="I4203" s="260" t="s">
        <v>7300</v>
      </c>
      <c r="J4203" s="260" t="s">
        <v>7301</v>
      </c>
      <c r="K4203" s="260" t="s">
        <v>7302</v>
      </c>
      <c r="L4203" s="261">
        <v>45259</v>
      </c>
      <c r="M4203" s="260" t="s">
        <v>526</v>
      </c>
    </row>
    <row r="4204" spans="1:13" x14ac:dyDescent="0.25">
      <c r="A4204" s="258" t="s">
        <v>6521</v>
      </c>
      <c r="B4204" s="258" t="s">
        <v>6522</v>
      </c>
      <c r="C4204" s="258" t="s">
        <v>6523</v>
      </c>
      <c r="D4204" s="258" t="s">
        <v>40</v>
      </c>
      <c r="E4204" s="258" t="s">
        <v>17</v>
      </c>
      <c r="F4204" s="258" t="s">
        <v>683</v>
      </c>
      <c r="G4204" s="258" t="s">
        <v>17</v>
      </c>
      <c r="H4204" s="258" t="s">
        <v>17</v>
      </c>
      <c r="I4204" s="258" t="s">
        <v>683</v>
      </c>
      <c r="J4204" s="258" t="s">
        <v>3957</v>
      </c>
      <c r="K4204" s="258" t="s">
        <v>7303</v>
      </c>
      <c r="L4204" s="259">
        <v>45259</v>
      </c>
      <c r="M4204" s="258" t="s">
        <v>20</v>
      </c>
    </row>
    <row r="4205" spans="1:13" x14ac:dyDescent="0.25">
      <c r="A4205" s="260" t="s">
        <v>6521</v>
      </c>
      <c r="B4205" s="260" t="s">
        <v>6522</v>
      </c>
      <c r="C4205" s="260" t="s">
        <v>6523</v>
      </c>
      <c r="D4205" s="260" t="s">
        <v>854</v>
      </c>
      <c r="E4205" s="260">
        <v>260</v>
      </c>
      <c r="F4205" s="260" t="s">
        <v>7102</v>
      </c>
      <c r="G4205" s="260" t="s">
        <v>66</v>
      </c>
      <c r="H4205" s="260">
        <v>1</v>
      </c>
      <c r="I4205" s="260" t="s">
        <v>1079</v>
      </c>
      <c r="J4205" s="260" t="s">
        <v>7304</v>
      </c>
      <c r="K4205" s="260" t="s">
        <v>7305</v>
      </c>
      <c r="L4205" s="261">
        <v>45259</v>
      </c>
      <c r="M4205" s="260" t="s">
        <v>20</v>
      </c>
    </row>
    <row r="4206" spans="1:13" x14ac:dyDescent="0.25">
      <c r="A4206" s="258" t="s">
        <v>6521</v>
      </c>
      <c r="B4206" s="258" t="s">
        <v>6522</v>
      </c>
      <c r="C4206" s="258" t="s">
        <v>6523</v>
      </c>
      <c r="D4206" s="258" t="s">
        <v>937</v>
      </c>
      <c r="E4206" s="258">
        <v>313</v>
      </c>
      <c r="F4206" s="258" t="s">
        <v>7102</v>
      </c>
      <c r="G4206" s="258" t="s">
        <v>66</v>
      </c>
      <c r="H4206" s="258">
        <v>1</v>
      </c>
      <c r="I4206" s="258" t="s">
        <v>1079</v>
      </c>
      <c r="J4206" s="258" t="s">
        <v>7304</v>
      </c>
      <c r="K4206" s="258" t="s">
        <v>7306</v>
      </c>
      <c r="L4206" s="259">
        <v>45259</v>
      </c>
      <c r="M4206" s="258" t="s">
        <v>20</v>
      </c>
    </row>
    <row r="4207" spans="1:13" x14ac:dyDescent="0.25">
      <c r="A4207" s="260" t="s">
        <v>6521</v>
      </c>
      <c r="B4207" s="260" t="s">
        <v>6522</v>
      </c>
      <c r="C4207" s="260" t="s">
        <v>6523</v>
      </c>
      <c r="D4207" s="260" t="s">
        <v>544</v>
      </c>
      <c r="E4207" s="260">
        <v>18679119</v>
      </c>
      <c r="F4207" s="260" t="s">
        <v>7307</v>
      </c>
      <c r="G4207" s="260" t="s">
        <v>33</v>
      </c>
      <c r="H4207" s="260">
        <v>2</v>
      </c>
      <c r="I4207" s="260" t="s">
        <v>7308</v>
      </c>
      <c r="J4207" s="260" t="s">
        <v>7309</v>
      </c>
      <c r="K4207" s="260" t="s">
        <v>7310</v>
      </c>
      <c r="L4207" s="261">
        <v>45259</v>
      </c>
      <c r="M4207" s="260" t="s">
        <v>526</v>
      </c>
    </row>
    <row r="4208" spans="1:13" x14ac:dyDescent="0.25">
      <c r="A4208" s="258" t="s">
        <v>6521</v>
      </c>
      <c r="B4208" s="258" t="s">
        <v>6522</v>
      </c>
      <c r="C4208" s="258" t="s">
        <v>6523</v>
      </c>
      <c r="D4208" s="258" t="s">
        <v>1193</v>
      </c>
      <c r="E4208" s="258">
        <v>0</v>
      </c>
      <c r="F4208" s="258" t="s">
        <v>7311</v>
      </c>
      <c r="G4208" s="258" t="s">
        <v>33</v>
      </c>
      <c r="H4208" s="258">
        <v>2</v>
      </c>
      <c r="I4208" s="258" t="s">
        <v>7312</v>
      </c>
      <c r="J4208" s="258" t="s">
        <v>7313</v>
      </c>
      <c r="K4208" s="258" t="s">
        <v>7314</v>
      </c>
      <c r="L4208" s="259">
        <v>45259</v>
      </c>
      <c r="M4208" s="258" t="s">
        <v>526</v>
      </c>
    </row>
    <row r="4209" spans="1:13" x14ac:dyDescent="0.25">
      <c r="A4209" s="260" t="s">
        <v>6521</v>
      </c>
      <c r="B4209" s="260" t="s">
        <v>6522</v>
      </c>
      <c r="C4209" s="260" t="s">
        <v>6523</v>
      </c>
      <c r="D4209" s="260" t="s">
        <v>569</v>
      </c>
      <c r="E4209" s="260">
        <v>9622577</v>
      </c>
      <c r="F4209" s="260" t="s">
        <v>7311</v>
      </c>
      <c r="G4209" s="260" t="s">
        <v>1219</v>
      </c>
      <c r="H4209" s="260">
        <v>2</v>
      </c>
      <c r="I4209" s="260" t="s">
        <v>7312</v>
      </c>
      <c r="J4209" s="260" t="s">
        <v>7315</v>
      </c>
      <c r="K4209" s="260" t="s">
        <v>7316</v>
      </c>
      <c r="L4209" s="261">
        <v>45259</v>
      </c>
      <c r="M4209" s="260" t="s">
        <v>526</v>
      </c>
    </row>
    <row r="4210" spans="1:13" x14ac:dyDescent="0.25">
      <c r="A4210" s="258" t="s">
        <v>6521</v>
      </c>
      <c r="B4210" s="258" t="s">
        <v>6522</v>
      </c>
      <c r="C4210" s="258" t="s">
        <v>6523</v>
      </c>
      <c r="D4210" s="258" t="s">
        <v>562</v>
      </c>
      <c r="E4210" s="258">
        <v>3113187</v>
      </c>
      <c r="F4210" s="258" t="s">
        <v>7311</v>
      </c>
      <c r="G4210" s="258" t="s">
        <v>1219</v>
      </c>
      <c r="H4210" s="258">
        <v>2</v>
      </c>
      <c r="I4210" s="258" t="s">
        <v>7312</v>
      </c>
      <c r="J4210" s="258" t="s">
        <v>7317</v>
      </c>
      <c r="K4210" s="258" t="s">
        <v>7318</v>
      </c>
      <c r="L4210" s="259">
        <v>45259</v>
      </c>
      <c r="M4210" s="258" t="s">
        <v>526</v>
      </c>
    </row>
    <row r="4211" spans="1:13" x14ac:dyDescent="0.25">
      <c r="A4211" s="260" t="s">
        <v>6521</v>
      </c>
      <c r="B4211" s="260" t="s">
        <v>6522</v>
      </c>
      <c r="C4211" s="260" t="s">
        <v>6523</v>
      </c>
      <c r="D4211" s="260" t="s">
        <v>567</v>
      </c>
      <c r="E4211" s="260">
        <v>15565933</v>
      </c>
      <c r="F4211" s="260" t="s">
        <v>7311</v>
      </c>
      <c r="G4211" s="260" t="s">
        <v>33</v>
      </c>
      <c r="H4211" s="260">
        <v>2</v>
      </c>
      <c r="I4211" s="260" t="s">
        <v>7312</v>
      </c>
      <c r="J4211" s="260" t="s">
        <v>7317</v>
      </c>
      <c r="K4211" s="260" t="s">
        <v>7319</v>
      </c>
      <c r="L4211" s="261">
        <v>45259</v>
      </c>
      <c r="M4211" s="260" t="s">
        <v>526</v>
      </c>
    </row>
    <row r="4212" spans="1:13" x14ac:dyDescent="0.25">
      <c r="A4212" s="258" t="s">
        <v>6521</v>
      </c>
      <c r="B4212" s="258" t="s">
        <v>6522</v>
      </c>
      <c r="C4212" s="258" t="s">
        <v>6523</v>
      </c>
      <c r="D4212" s="258" t="s">
        <v>558</v>
      </c>
      <c r="E4212" s="258">
        <v>0</v>
      </c>
      <c r="F4212" s="258" t="s">
        <v>17</v>
      </c>
      <c r="G4212" s="258" t="s">
        <v>17</v>
      </c>
      <c r="H4212" s="258" t="s">
        <v>17</v>
      </c>
      <c r="I4212" s="258" t="s">
        <v>17</v>
      </c>
      <c r="J4212" s="258" t="s">
        <v>7320</v>
      </c>
      <c r="K4212" s="258" t="s">
        <v>7321</v>
      </c>
      <c r="L4212" s="259">
        <v>45259</v>
      </c>
      <c r="M4212" s="258" t="s">
        <v>526</v>
      </c>
    </row>
    <row r="4213" spans="1:13" x14ac:dyDescent="0.25">
      <c r="A4213" s="260" t="s">
        <v>6521</v>
      </c>
      <c r="B4213" s="260" t="s">
        <v>6522</v>
      </c>
      <c r="C4213" s="260" t="s">
        <v>6523</v>
      </c>
      <c r="D4213" s="260" t="s">
        <v>47</v>
      </c>
      <c r="E4213" s="260">
        <v>5</v>
      </c>
      <c r="F4213" s="260" t="s">
        <v>7322</v>
      </c>
      <c r="G4213" s="260" t="s">
        <v>66</v>
      </c>
      <c r="H4213" s="260">
        <v>1</v>
      </c>
      <c r="I4213" s="260" t="s">
        <v>7323</v>
      </c>
      <c r="J4213" s="260" t="s">
        <v>7324</v>
      </c>
      <c r="K4213" s="260" t="s">
        <v>7325</v>
      </c>
      <c r="L4213" s="261">
        <v>45259</v>
      </c>
      <c r="M4213" s="260" t="s">
        <v>526</v>
      </c>
    </row>
    <row r="4214" spans="1:13" x14ac:dyDescent="0.25">
      <c r="A4214" s="258" t="s">
        <v>6521</v>
      </c>
      <c r="B4214" s="258" t="s">
        <v>6522</v>
      </c>
      <c r="C4214" s="258" t="s">
        <v>6523</v>
      </c>
      <c r="D4214" s="258" t="s">
        <v>26</v>
      </c>
      <c r="E4214" s="258" t="s">
        <v>17</v>
      </c>
      <c r="F4214" s="258" t="s">
        <v>17</v>
      </c>
      <c r="G4214" s="258" t="s">
        <v>17</v>
      </c>
      <c r="H4214" s="258" t="s">
        <v>17</v>
      </c>
      <c r="I4214" s="258" t="s">
        <v>17</v>
      </c>
      <c r="J4214" s="258" t="s">
        <v>3957</v>
      </c>
      <c r="K4214" s="258" t="s">
        <v>7326</v>
      </c>
      <c r="L4214" s="259">
        <v>45259</v>
      </c>
      <c r="M4214" s="258" t="s">
        <v>20</v>
      </c>
    </row>
    <row r="4215" spans="1:13" x14ac:dyDescent="0.25">
      <c r="A4215" s="260" t="s">
        <v>6521</v>
      </c>
      <c r="B4215" s="260" t="s">
        <v>6522</v>
      </c>
      <c r="C4215" s="260" t="s">
        <v>6523</v>
      </c>
      <c r="D4215" s="260" t="s">
        <v>28</v>
      </c>
      <c r="E4215" s="260" t="s">
        <v>17</v>
      </c>
      <c r="F4215" s="260" t="s">
        <v>17</v>
      </c>
      <c r="G4215" s="260" t="s">
        <v>17</v>
      </c>
      <c r="H4215" s="260" t="s">
        <v>17</v>
      </c>
      <c r="I4215" s="260" t="s">
        <v>17</v>
      </c>
      <c r="J4215" s="260" t="s">
        <v>3957</v>
      </c>
      <c r="K4215" s="260" t="s">
        <v>7327</v>
      </c>
      <c r="L4215" s="261">
        <v>45259</v>
      </c>
      <c r="M4215" s="260" t="s">
        <v>20</v>
      </c>
    </row>
    <row r="4216" spans="1:13" x14ac:dyDescent="0.25">
      <c r="A4216" s="258" t="s">
        <v>6521</v>
      </c>
      <c r="B4216" s="258" t="s">
        <v>6522</v>
      </c>
      <c r="C4216" s="258" t="s">
        <v>6523</v>
      </c>
      <c r="D4216" s="258" t="s">
        <v>38</v>
      </c>
      <c r="E4216" s="258" t="s">
        <v>17</v>
      </c>
      <c r="F4216" s="258" t="s">
        <v>17</v>
      </c>
      <c r="G4216" s="258" t="s">
        <v>17</v>
      </c>
      <c r="H4216" s="258" t="s">
        <v>17</v>
      </c>
      <c r="I4216" s="258" t="s">
        <v>17</v>
      </c>
      <c r="J4216" s="258" t="s">
        <v>3957</v>
      </c>
      <c r="K4216" s="258" t="s">
        <v>7328</v>
      </c>
      <c r="L4216" s="259">
        <v>45259</v>
      </c>
      <c r="M4216" s="258" t="s">
        <v>20</v>
      </c>
    </row>
    <row r="4217" spans="1:13" x14ac:dyDescent="0.25">
      <c r="A4217" s="260" t="s">
        <v>6521</v>
      </c>
      <c r="B4217" s="260" t="s">
        <v>6522</v>
      </c>
      <c r="C4217" s="260" t="s">
        <v>6523</v>
      </c>
      <c r="D4217" s="260" t="s">
        <v>16</v>
      </c>
      <c r="E4217" s="260" t="s">
        <v>17</v>
      </c>
      <c r="F4217" s="260" t="s">
        <v>17</v>
      </c>
      <c r="G4217" s="260" t="s">
        <v>17</v>
      </c>
      <c r="H4217" s="260" t="s">
        <v>17</v>
      </c>
      <c r="I4217" s="260" t="s">
        <v>17</v>
      </c>
      <c r="J4217" s="260" t="s">
        <v>3957</v>
      </c>
      <c r="K4217" s="260" t="s">
        <v>7329</v>
      </c>
      <c r="L4217" s="261">
        <v>45259</v>
      </c>
      <c r="M4217" s="260" t="s">
        <v>20</v>
      </c>
    </row>
    <row r="4218" spans="1:13" x14ac:dyDescent="0.25">
      <c r="A4218" s="258" t="s">
        <v>6521</v>
      </c>
      <c r="B4218" s="258" t="s">
        <v>6522</v>
      </c>
      <c r="C4218" s="258" t="s">
        <v>6523</v>
      </c>
      <c r="D4218" s="258" t="s">
        <v>21</v>
      </c>
      <c r="E4218" s="258" t="s">
        <v>17</v>
      </c>
      <c r="F4218" s="258" t="s">
        <v>17</v>
      </c>
      <c r="G4218" s="258" t="s">
        <v>17</v>
      </c>
      <c r="H4218" s="258" t="s">
        <v>17</v>
      </c>
      <c r="I4218" s="258" t="s">
        <v>17</v>
      </c>
      <c r="J4218" s="258" t="s">
        <v>3957</v>
      </c>
      <c r="K4218" s="258" t="s">
        <v>7330</v>
      </c>
      <c r="L4218" s="259">
        <v>45259</v>
      </c>
      <c r="M4218" s="258" t="s">
        <v>20</v>
      </c>
    </row>
    <row r="4219" spans="1:13" x14ac:dyDescent="0.25">
      <c r="A4219" s="260" t="s">
        <v>6521</v>
      </c>
      <c r="B4219" s="260" t="s">
        <v>6522</v>
      </c>
      <c r="C4219" s="260" t="s">
        <v>6523</v>
      </c>
      <c r="D4219" s="260" t="s">
        <v>1053</v>
      </c>
      <c r="E4219" s="260" t="s">
        <v>17</v>
      </c>
      <c r="F4219" s="260" t="s">
        <v>17</v>
      </c>
      <c r="G4219" s="260" t="s">
        <v>17</v>
      </c>
      <c r="H4219" s="260" t="s">
        <v>17</v>
      </c>
      <c r="I4219" s="260" t="s">
        <v>17</v>
      </c>
      <c r="J4219" s="260" t="s">
        <v>3957</v>
      </c>
      <c r="K4219" s="260" t="s">
        <v>7331</v>
      </c>
      <c r="L4219" s="261">
        <v>45259</v>
      </c>
      <c r="M4219" s="260" t="s">
        <v>20</v>
      </c>
    </row>
    <row r="4220" spans="1:13" x14ac:dyDescent="0.25">
      <c r="A4220" s="258" t="s">
        <v>6521</v>
      </c>
      <c r="B4220" s="258" t="s">
        <v>6522</v>
      </c>
      <c r="C4220" s="258" t="s">
        <v>6523</v>
      </c>
      <c r="D4220" s="258" t="s">
        <v>24</v>
      </c>
      <c r="E4220" s="258" t="s">
        <v>17</v>
      </c>
      <c r="F4220" s="258" t="s">
        <v>17</v>
      </c>
      <c r="G4220" s="258" t="s">
        <v>17</v>
      </c>
      <c r="H4220" s="258" t="s">
        <v>17</v>
      </c>
      <c r="I4220" s="258" t="s">
        <v>17</v>
      </c>
      <c r="J4220" s="258" t="s">
        <v>3957</v>
      </c>
      <c r="K4220" s="258" t="s">
        <v>7332</v>
      </c>
      <c r="L4220" s="259">
        <v>45259</v>
      </c>
      <c r="M4220" s="258" t="s">
        <v>20</v>
      </c>
    </row>
    <row r="4221" spans="1:13" x14ac:dyDescent="0.25">
      <c r="A4221" s="260" t="s">
        <v>1910</v>
      </c>
      <c r="B4221" s="260" t="s">
        <v>1911</v>
      </c>
      <c r="C4221" s="260" t="s">
        <v>1912</v>
      </c>
      <c r="D4221" s="260" t="s">
        <v>854</v>
      </c>
      <c r="E4221" s="260">
        <v>477</v>
      </c>
      <c r="F4221" s="260" t="s">
        <v>7333</v>
      </c>
      <c r="G4221" s="260" t="s">
        <v>1219</v>
      </c>
      <c r="H4221" s="260">
        <v>2</v>
      </c>
      <c r="I4221" s="260" t="s">
        <v>1079</v>
      </c>
      <c r="J4221" s="260" t="s">
        <v>7334</v>
      </c>
      <c r="K4221" s="260" t="s">
        <v>7335</v>
      </c>
      <c r="L4221" s="261">
        <v>45259</v>
      </c>
      <c r="M4221" s="260" t="s">
        <v>526</v>
      </c>
    </row>
    <row r="4222" spans="1:13" x14ac:dyDescent="0.25">
      <c r="A4222" s="258" t="s">
        <v>1910</v>
      </c>
      <c r="B4222" s="258" t="s">
        <v>1911</v>
      </c>
      <c r="C4222" s="258" t="s">
        <v>1912</v>
      </c>
      <c r="D4222" s="258" t="s">
        <v>937</v>
      </c>
      <c r="E4222" s="258">
        <v>477</v>
      </c>
      <c r="F4222" s="258" t="s">
        <v>7333</v>
      </c>
      <c r="G4222" s="258" t="s">
        <v>1219</v>
      </c>
      <c r="H4222" s="258">
        <v>2</v>
      </c>
      <c r="I4222" s="258" t="s">
        <v>1079</v>
      </c>
      <c r="J4222" s="258" t="s">
        <v>7334</v>
      </c>
      <c r="K4222" s="258" t="s">
        <v>7336</v>
      </c>
      <c r="L4222" s="259">
        <v>45259</v>
      </c>
      <c r="M4222" s="258" t="s">
        <v>526</v>
      </c>
    </row>
    <row r="4223" spans="1:13" x14ac:dyDescent="0.25">
      <c r="A4223" s="260" t="s">
        <v>1547</v>
      </c>
      <c r="B4223" s="260" t="s">
        <v>1548</v>
      </c>
      <c r="C4223" s="260" t="s">
        <v>1549</v>
      </c>
      <c r="D4223" s="260" t="s">
        <v>932</v>
      </c>
      <c r="E4223" s="260">
        <v>147600</v>
      </c>
      <c r="F4223" s="260" t="s">
        <v>5086</v>
      </c>
      <c r="G4223" s="260" t="s">
        <v>1219</v>
      </c>
      <c r="H4223" s="260">
        <v>2</v>
      </c>
      <c r="I4223" s="260" t="s">
        <v>7337</v>
      </c>
      <c r="J4223" s="260" t="s">
        <v>7338</v>
      </c>
      <c r="K4223" s="260" t="s">
        <v>7339</v>
      </c>
      <c r="L4223" s="261">
        <v>45259</v>
      </c>
      <c r="M4223" s="260" t="s">
        <v>526</v>
      </c>
    </row>
    <row r="4224" spans="1:13" x14ac:dyDescent="0.25">
      <c r="A4224" s="258" t="s">
        <v>1547</v>
      </c>
      <c r="B4224" s="258" t="s">
        <v>1548</v>
      </c>
      <c r="C4224" s="258" t="s">
        <v>1549</v>
      </c>
      <c r="D4224" s="258" t="s">
        <v>769</v>
      </c>
      <c r="E4224" s="258">
        <v>147600</v>
      </c>
      <c r="F4224" s="258" t="s">
        <v>5086</v>
      </c>
      <c r="G4224" s="258" t="s">
        <v>1219</v>
      </c>
      <c r="H4224" s="258">
        <v>2</v>
      </c>
      <c r="I4224" s="258" t="s">
        <v>7337</v>
      </c>
      <c r="J4224" s="258" t="s">
        <v>7338</v>
      </c>
      <c r="K4224" s="258" t="s">
        <v>7340</v>
      </c>
      <c r="L4224" s="259">
        <v>45259</v>
      </c>
      <c r="M4224" s="258" t="s">
        <v>526</v>
      </c>
    </row>
    <row r="4225" spans="1:13" x14ac:dyDescent="0.25">
      <c r="A4225" s="260" t="s">
        <v>1547</v>
      </c>
      <c r="B4225" s="260" t="s">
        <v>1548</v>
      </c>
      <c r="C4225" s="260" t="s">
        <v>1549</v>
      </c>
      <c r="D4225" s="260" t="s">
        <v>544</v>
      </c>
      <c r="E4225" s="260">
        <v>119400</v>
      </c>
      <c r="F4225" s="260" t="s">
        <v>7341</v>
      </c>
      <c r="G4225" s="260" t="s">
        <v>1219</v>
      </c>
      <c r="H4225" s="260">
        <v>2</v>
      </c>
      <c r="I4225" s="260" t="s">
        <v>7342</v>
      </c>
      <c r="J4225" s="260" t="s">
        <v>7343</v>
      </c>
      <c r="K4225" s="260" t="s">
        <v>7344</v>
      </c>
      <c r="L4225" s="261">
        <v>45259</v>
      </c>
      <c r="M4225" s="260" t="s">
        <v>526</v>
      </c>
    </row>
    <row r="4226" spans="1:13" x14ac:dyDescent="0.25">
      <c r="A4226" s="258" t="s">
        <v>1547</v>
      </c>
      <c r="B4226" s="258" t="s">
        <v>1548</v>
      </c>
      <c r="C4226" s="258" t="s">
        <v>1549</v>
      </c>
      <c r="D4226" s="258" t="s">
        <v>1193</v>
      </c>
      <c r="E4226" s="258">
        <v>11081221</v>
      </c>
      <c r="F4226" s="258" t="s">
        <v>7345</v>
      </c>
      <c r="G4226" s="258" t="s">
        <v>1219</v>
      </c>
      <c r="H4226" s="258">
        <v>2</v>
      </c>
      <c r="I4226" s="258" t="s">
        <v>7346</v>
      </c>
      <c r="J4226" s="258" t="s">
        <v>7347</v>
      </c>
      <c r="K4226" s="258" t="s">
        <v>7348</v>
      </c>
      <c r="L4226" s="259">
        <v>45259</v>
      </c>
      <c r="M4226" s="258" t="s">
        <v>526</v>
      </c>
    </row>
    <row r="4227" spans="1:13" x14ac:dyDescent="0.25">
      <c r="A4227" s="260" t="s">
        <v>1547</v>
      </c>
      <c r="B4227" s="260" t="s">
        <v>1548</v>
      </c>
      <c r="C4227" s="260" t="s">
        <v>1549</v>
      </c>
      <c r="D4227" s="260" t="s">
        <v>569</v>
      </c>
      <c r="E4227" s="260">
        <v>28200</v>
      </c>
      <c r="F4227" s="260" t="s">
        <v>7345</v>
      </c>
      <c r="G4227" s="260" t="s">
        <v>1219</v>
      </c>
      <c r="H4227" s="260">
        <v>2</v>
      </c>
      <c r="I4227" s="260" t="s">
        <v>7346</v>
      </c>
      <c r="J4227" s="260" t="s">
        <v>7349</v>
      </c>
      <c r="K4227" s="260" t="s">
        <v>7350</v>
      </c>
      <c r="L4227" s="261">
        <v>45259</v>
      </c>
      <c r="M4227" s="260" t="s">
        <v>526</v>
      </c>
    </row>
    <row r="4228" spans="1:13" x14ac:dyDescent="0.25">
      <c r="A4228" s="258" t="s">
        <v>1547</v>
      </c>
      <c r="B4228" s="258" t="s">
        <v>1548</v>
      </c>
      <c r="C4228" s="258" t="s">
        <v>1549</v>
      </c>
      <c r="D4228" s="258" t="s">
        <v>562</v>
      </c>
      <c r="E4228" s="258">
        <v>119400</v>
      </c>
      <c r="F4228" s="258" t="s">
        <v>7341</v>
      </c>
      <c r="G4228" s="258" t="s">
        <v>1219</v>
      </c>
      <c r="H4228" s="258">
        <v>2</v>
      </c>
      <c r="I4228" s="258" t="s">
        <v>7342</v>
      </c>
      <c r="J4228" s="258" t="s">
        <v>7351</v>
      </c>
      <c r="K4228" s="258" t="s">
        <v>7352</v>
      </c>
      <c r="L4228" s="259">
        <v>45259</v>
      </c>
      <c r="M4228" s="258" t="s">
        <v>526</v>
      </c>
    </row>
    <row r="4229" spans="1:13" x14ac:dyDescent="0.25">
      <c r="A4229" s="260" t="s">
        <v>109</v>
      </c>
      <c r="B4229" s="260" t="s">
        <v>110</v>
      </c>
      <c r="C4229" s="260" t="s">
        <v>111</v>
      </c>
      <c r="D4229" s="260" t="s">
        <v>1297</v>
      </c>
      <c r="E4229" s="260">
        <v>11526625</v>
      </c>
      <c r="F4229" s="260" t="s">
        <v>7353</v>
      </c>
      <c r="G4229" s="260" t="s">
        <v>66</v>
      </c>
      <c r="H4229" s="260">
        <v>1</v>
      </c>
      <c r="I4229" s="260" t="s">
        <v>7354</v>
      </c>
      <c r="J4229" s="260" t="s">
        <v>7355</v>
      </c>
      <c r="K4229" s="260" t="s">
        <v>7356</v>
      </c>
      <c r="L4229" s="261">
        <v>45259</v>
      </c>
      <c r="M4229" s="260" t="s">
        <v>20</v>
      </c>
    </row>
    <row r="4230" spans="1:13" x14ac:dyDescent="0.25">
      <c r="A4230" s="258" t="s">
        <v>109</v>
      </c>
      <c r="B4230" s="258" t="s">
        <v>110</v>
      </c>
      <c r="C4230" s="258" t="s">
        <v>111</v>
      </c>
      <c r="D4230" s="258" t="s">
        <v>1006</v>
      </c>
      <c r="E4230" s="258">
        <v>9107500</v>
      </c>
      <c r="F4230" s="258" t="s">
        <v>7357</v>
      </c>
      <c r="G4230" s="258" t="s">
        <v>1219</v>
      </c>
      <c r="H4230" s="258">
        <v>2</v>
      </c>
      <c r="I4230" s="258" t="s">
        <v>7358</v>
      </c>
      <c r="J4230" s="258" t="s">
        <v>7359</v>
      </c>
      <c r="K4230" s="258" t="s">
        <v>7360</v>
      </c>
      <c r="L4230" s="259">
        <v>45260</v>
      </c>
      <c r="M4230" s="258" t="s">
        <v>20</v>
      </c>
    </row>
    <row r="4231" spans="1:13" x14ac:dyDescent="0.25">
      <c r="A4231" s="260" t="s">
        <v>109</v>
      </c>
      <c r="B4231" s="260" t="s">
        <v>110</v>
      </c>
      <c r="C4231" s="260" t="s">
        <v>111</v>
      </c>
      <c r="D4231" s="260" t="s">
        <v>932</v>
      </c>
      <c r="E4231" s="260">
        <v>1839000</v>
      </c>
      <c r="F4231" s="260" t="s">
        <v>7361</v>
      </c>
      <c r="G4231" s="260" t="s">
        <v>22</v>
      </c>
      <c r="H4231" s="260">
        <v>3</v>
      </c>
      <c r="I4231" s="260" t="s">
        <v>7362</v>
      </c>
      <c r="J4231" s="260" t="s">
        <v>7363</v>
      </c>
      <c r="K4231" s="260" t="s">
        <v>7364</v>
      </c>
      <c r="L4231" s="261">
        <v>45260</v>
      </c>
      <c r="M4231" s="260" t="s">
        <v>20</v>
      </c>
    </row>
    <row r="4232" spans="1:13" x14ac:dyDescent="0.25">
      <c r="A4232" s="258" t="s">
        <v>109</v>
      </c>
      <c r="B4232" s="258" t="s">
        <v>110</v>
      </c>
      <c r="C4232" s="258" t="s">
        <v>111</v>
      </c>
      <c r="D4232" s="258" t="s">
        <v>769</v>
      </c>
      <c r="E4232" s="258">
        <v>1319000</v>
      </c>
      <c r="F4232" s="258" t="s">
        <v>7365</v>
      </c>
      <c r="G4232" s="258" t="s">
        <v>22</v>
      </c>
      <c r="H4232" s="258">
        <v>3</v>
      </c>
      <c r="I4232" s="258" t="s">
        <v>7362</v>
      </c>
      <c r="J4232" s="258" t="s">
        <v>7366</v>
      </c>
      <c r="K4232" s="258" t="s">
        <v>7367</v>
      </c>
      <c r="L4232" s="259">
        <v>45260</v>
      </c>
      <c r="M4232" s="258" t="s">
        <v>20</v>
      </c>
    </row>
    <row r="4233" spans="1:13" x14ac:dyDescent="0.25">
      <c r="A4233" s="260" t="s">
        <v>109</v>
      </c>
      <c r="B4233" s="260" t="s">
        <v>110</v>
      </c>
      <c r="C4233" s="260" t="s">
        <v>111</v>
      </c>
      <c r="D4233" s="260" t="s">
        <v>544</v>
      </c>
      <c r="E4233" s="260">
        <v>1839000</v>
      </c>
      <c r="F4233" s="260" t="s">
        <v>7368</v>
      </c>
      <c r="G4233" s="260" t="s">
        <v>22</v>
      </c>
      <c r="H4233" s="260">
        <v>3</v>
      </c>
      <c r="I4233" s="260" t="s">
        <v>7369</v>
      </c>
      <c r="J4233" s="260" t="s">
        <v>7370</v>
      </c>
      <c r="K4233" s="260" t="s">
        <v>7371</v>
      </c>
      <c r="L4233" s="261">
        <v>45260</v>
      </c>
      <c r="M4233" s="260" t="s">
        <v>20</v>
      </c>
    </row>
    <row r="4234" spans="1:13" x14ac:dyDescent="0.25">
      <c r="A4234" s="258" t="s">
        <v>109</v>
      </c>
      <c r="B4234" s="258" t="s">
        <v>110</v>
      </c>
      <c r="C4234" s="258" t="s">
        <v>111</v>
      </c>
      <c r="D4234" s="258" t="s">
        <v>1193</v>
      </c>
      <c r="E4234" s="258">
        <v>7268500</v>
      </c>
      <c r="F4234" s="258" t="s">
        <v>7372</v>
      </c>
      <c r="G4234" s="258" t="s">
        <v>22</v>
      </c>
      <c r="H4234" s="258">
        <v>3</v>
      </c>
      <c r="I4234" s="258" t="s">
        <v>7373</v>
      </c>
      <c r="J4234" s="258" t="s">
        <v>7374</v>
      </c>
      <c r="K4234" s="258" t="s">
        <v>7375</v>
      </c>
      <c r="L4234" s="259">
        <v>45260</v>
      </c>
      <c r="M4234" s="258" t="s">
        <v>20</v>
      </c>
    </row>
    <row r="4235" spans="1:13" x14ac:dyDescent="0.25">
      <c r="A4235" s="260" t="s">
        <v>109</v>
      </c>
      <c r="B4235" s="260" t="s">
        <v>110</v>
      </c>
      <c r="C4235" s="260" t="s">
        <v>111</v>
      </c>
      <c r="D4235" s="260" t="s">
        <v>569</v>
      </c>
      <c r="E4235" s="260">
        <v>0</v>
      </c>
      <c r="F4235" s="260" t="s">
        <v>7368</v>
      </c>
      <c r="G4235" s="260" t="s">
        <v>22</v>
      </c>
      <c r="H4235" s="260">
        <v>3</v>
      </c>
      <c r="I4235" s="260" t="s">
        <v>7369</v>
      </c>
      <c r="J4235" s="260" t="s">
        <v>7376</v>
      </c>
      <c r="K4235" s="260" t="s">
        <v>7377</v>
      </c>
      <c r="L4235" s="261">
        <v>45260</v>
      </c>
      <c r="M4235" s="260" t="s">
        <v>20</v>
      </c>
    </row>
    <row r="4236" spans="1:13" x14ac:dyDescent="0.25">
      <c r="A4236" s="258" t="s">
        <v>109</v>
      </c>
      <c r="B4236" s="258" t="s">
        <v>110</v>
      </c>
      <c r="C4236" s="258" t="s">
        <v>111</v>
      </c>
      <c r="D4236" s="258" t="s">
        <v>562</v>
      </c>
      <c r="E4236" s="258">
        <v>1443300</v>
      </c>
      <c r="F4236" s="258" t="s">
        <v>7368</v>
      </c>
      <c r="G4236" s="258" t="s">
        <v>22</v>
      </c>
      <c r="H4236" s="258">
        <v>3</v>
      </c>
      <c r="I4236" s="258" t="s">
        <v>7369</v>
      </c>
      <c r="J4236" s="258" t="s">
        <v>7370</v>
      </c>
      <c r="K4236" s="258" t="s">
        <v>7378</v>
      </c>
      <c r="L4236" s="259">
        <v>45260</v>
      </c>
      <c r="M4236" s="258" t="s">
        <v>20</v>
      </c>
    </row>
    <row r="4237" spans="1:13" x14ac:dyDescent="0.25">
      <c r="A4237" s="260" t="s">
        <v>109</v>
      </c>
      <c r="B4237" s="260" t="s">
        <v>110</v>
      </c>
      <c r="C4237" s="260" t="s">
        <v>111</v>
      </c>
      <c r="D4237" s="260" t="s">
        <v>567</v>
      </c>
      <c r="E4237" s="260">
        <v>303370</v>
      </c>
      <c r="F4237" s="260" t="s">
        <v>7368</v>
      </c>
      <c r="G4237" s="260" t="s">
        <v>22</v>
      </c>
      <c r="H4237" s="260">
        <v>3</v>
      </c>
      <c r="I4237" s="260" t="s">
        <v>7369</v>
      </c>
      <c r="J4237" s="260" t="s">
        <v>7370</v>
      </c>
      <c r="K4237" s="260" t="s">
        <v>7379</v>
      </c>
      <c r="L4237" s="261">
        <v>45260</v>
      </c>
      <c r="M4237" s="260" t="s">
        <v>20</v>
      </c>
    </row>
    <row r="4238" spans="1:13" x14ac:dyDescent="0.25">
      <c r="A4238" s="258" t="s">
        <v>109</v>
      </c>
      <c r="B4238" s="258" t="s">
        <v>110</v>
      </c>
      <c r="C4238" s="258" t="s">
        <v>111</v>
      </c>
      <c r="D4238" s="258" t="s">
        <v>558</v>
      </c>
      <c r="E4238" s="258">
        <v>92330</v>
      </c>
      <c r="F4238" s="258" t="s">
        <v>7368</v>
      </c>
      <c r="G4238" s="258" t="s">
        <v>22</v>
      </c>
      <c r="H4238" s="258">
        <v>3</v>
      </c>
      <c r="I4238" s="258" t="s">
        <v>7369</v>
      </c>
      <c r="J4238" s="258" t="s">
        <v>7370</v>
      </c>
      <c r="K4238" s="258" t="s">
        <v>7380</v>
      </c>
      <c r="L4238" s="259">
        <v>45260</v>
      </c>
      <c r="M4238" s="258" t="s">
        <v>20</v>
      </c>
    </row>
    <row r="4239" spans="1:13" x14ac:dyDescent="0.25">
      <c r="A4239" s="260" t="s">
        <v>109</v>
      </c>
      <c r="B4239" s="260" t="s">
        <v>110</v>
      </c>
      <c r="C4239" s="260" t="s">
        <v>111</v>
      </c>
      <c r="D4239" s="260" t="s">
        <v>854</v>
      </c>
      <c r="E4239" s="260">
        <v>4</v>
      </c>
      <c r="F4239" s="260" t="s">
        <v>7381</v>
      </c>
      <c r="G4239" s="260" t="s">
        <v>1219</v>
      </c>
      <c r="H4239" s="260">
        <v>2</v>
      </c>
      <c r="I4239" s="260" t="s">
        <v>7382</v>
      </c>
      <c r="J4239" s="260" t="s">
        <v>7383</v>
      </c>
      <c r="K4239" s="260" t="s">
        <v>7384</v>
      </c>
      <c r="L4239" s="261">
        <v>45260</v>
      </c>
      <c r="M4239" s="260" t="s">
        <v>20</v>
      </c>
    </row>
    <row r="4240" spans="1:13" x14ac:dyDescent="0.25">
      <c r="A4240" s="258" t="s">
        <v>109</v>
      </c>
      <c r="B4240" s="258" t="s">
        <v>110</v>
      </c>
      <c r="C4240" s="258" t="s">
        <v>111</v>
      </c>
      <c r="D4240" s="258" t="s">
        <v>937</v>
      </c>
      <c r="E4240" s="258">
        <v>4</v>
      </c>
      <c r="F4240" s="258" t="s">
        <v>7381</v>
      </c>
      <c r="G4240" s="258" t="s">
        <v>1219</v>
      </c>
      <c r="H4240" s="258">
        <v>2</v>
      </c>
      <c r="I4240" s="258" t="s">
        <v>7382</v>
      </c>
      <c r="J4240" s="258" t="s">
        <v>7385</v>
      </c>
      <c r="K4240" s="258" t="s">
        <v>7386</v>
      </c>
      <c r="L4240" s="259">
        <v>45260</v>
      </c>
      <c r="M4240" s="258" t="s">
        <v>20</v>
      </c>
    </row>
    <row r="4241" spans="1:13" x14ac:dyDescent="0.25">
      <c r="A4241" s="260" t="s">
        <v>4547</v>
      </c>
      <c r="B4241" s="260" t="s">
        <v>4548</v>
      </c>
      <c r="C4241" s="260" t="s">
        <v>4549</v>
      </c>
      <c r="D4241" s="260" t="s">
        <v>1297</v>
      </c>
      <c r="E4241" s="260">
        <v>5483450</v>
      </c>
      <c r="F4241" s="260" t="s">
        <v>7387</v>
      </c>
      <c r="G4241" s="260" t="s">
        <v>1219</v>
      </c>
      <c r="H4241" s="260">
        <v>2</v>
      </c>
      <c r="I4241" s="260" t="s">
        <v>7388</v>
      </c>
      <c r="J4241" s="260" t="s">
        <v>7389</v>
      </c>
      <c r="K4241" s="260" t="s">
        <v>7390</v>
      </c>
      <c r="L4241" s="261">
        <v>45260</v>
      </c>
      <c r="M4241" s="260" t="s">
        <v>20</v>
      </c>
    </row>
    <row r="4242" spans="1:13" x14ac:dyDescent="0.25">
      <c r="A4242" s="258" t="s">
        <v>4547</v>
      </c>
      <c r="B4242" s="258" t="s">
        <v>4548</v>
      </c>
      <c r="C4242" s="258" t="s">
        <v>4549</v>
      </c>
      <c r="D4242" s="258" t="s">
        <v>1006</v>
      </c>
      <c r="E4242" s="258">
        <v>5483450</v>
      </c>
      <c r="F4242" s="258" t="s">
        <v>7391</v>
      </c>
      <c r="G4242" s="258" t="s">
        <v>66</v>
      </c>
      <c r="H4242" s="258">
        <v>1</v>
      </c>
      <c r="I4242" s="258" t="s">
        <v>7392</v>
      </c>
      <c r="J4242" s="258" t="s">
        <v>7393</v>
      </c>
      <c r="K4242" s="258" t="s">
        <v>7394</v>
      </c>
      <c r="L4242" s="259">
        <v>45260</v>
      </c>
      <c r="M4242" s="258" t="s">
        <v>526</v>
      </c>
    </row>
    <row r="4243" spans="1:13" x14ac:dyDescent="0.25">
      <c r="A4243" s="260" t="s">
        <v>4547</v>
      </c>
      <c r="B4243" s="260" t="s">
        <v>4548</v>
      </c>
      <c r="C4243" s="260" t="s">
        <v>4549</v>
      </c>
      <c r="D4243" s="260" t="s">
        <v>932</v>
      </c>
      <c r="E4243" s="260">
        <v>4642680</v>
      </c>
      <c r="F4243" s="260" t="s">
        <v>7391</v>
      </c>
      <c r="G4243" s="260" t="s">
        <v>66</v>
      </c>
      <c r="H4243" s="260">
        <v>1</v>
      </c>
      <c r="I4243" s="260" t="s">
        <v>7392</v>
      </c>
      <c r="J4243" s="260" t="s">
        <v>7395</v>
      </c>
      <c r="K4243" s="260" t="s">
        <v>7396</v>
      </c>
      <c r="L4243" s="261">
        <v>45260</v>
      </c>
      <c r="M4243" s="260" t="s">
        <v>526</v>
      </c>
    </row>
    <row r="4244" spans="1:13" x14ac:dyDescent="0.25">
      <c r="A4244" s="258" t="s">
        <v>4547</v>
      </c>
      <c r="B4244" s="258" t="s">
        <v>4548</v>
      </c>
      <c r="C4244" s="258" t="s">
        <v>4549</v>
      </c>
      <c r="D4244" s="258" t="s">
        <v>769</v>
      </c>
      <c r="E4244" s="258">
        <v>6162421</v>
      </c>
      <c r="F4244" s="258" t="s">
        <v>7397</v>
      </c>
      <c r="G4244" s="258" t="s">
        <v>22</v>
      </c>
      <c r="H4244" s="258">
        <v>3</v>
      </c>
      <c r="I4244" s="258" t="s">
        <v>7398</v>
      </c>
      <c r="J4244" s="258" t="s">
        <v>7399</v>
      </c>
      <c r="K4244" s="258" t="s">
        <v>7400</v>
      </c>
      <c r="L4244" s="259">
        <v>45260</v>
      </c>
      <c r="M4244" s="258" t="s">
        <v>526</v>
      </c>
    </row>
    <row r="4245" spans="1:13" x14ac:dyDescent="0.25">
      <c r="A4245" s="260" t="s">
        <v>4547</v>
      </c>
      <c r="B4245" s="260" t="s">
        <v>4548</v>
      </c>
      <c r="C4245" s="260" t="s">
        <v>4549</v>
      </c>
      <c r="D4245" s="260" t="s">
        <v>854</v>
      </c>
      <c r="E4245" s="260">
        <v>15322</v>
      </c>
      <c r="F4245" s="260" t="s">
        <v>7401</v>
      </c>
      <c r="G4245" s="260" t="s">
        <v>1219</v>
      </c>
      <c r="H4245" s="260">
        <v>2</v>
      </c>
      <c r="I4245" s="260" t="s">
        <v>7402</v>
      </c>
      <c r="J4245" s="260" t="s">
        <v>7403</v>
      </c>
      <c r="K4245" s="260" t="s">
        <v>7404</v>
      </c>
      <c r="L4245" s="261">
        <v>45260</v>
      </c>
      <c r="M4245" s="260" t="s">
        <v>20</v>
      </c>
    </row>
    <row r="4246" spans="1:13" x14ac:dyDescent="0.25">
      <c r="A4246" s="258" t="s">
        <v>4547</v>
      </c>
      <c r="B4246" s="258" t="s">
        <v>4548</v>
      </c>
      <c r="C4246" s="258" t="s">
        <v>4549</v>
      </c>
      <c r="D4246" s="258" t="s">
        <v>937</v>
      </c>
      <c r="E4246" s="258">
        <v>15322</v>
      </c>
      <c r="F4246" s="258" t="s">
        <v>7401</v>
      </c>
      <c r="G4246" s="258" t="s">
        <v>1219</v>
      </c>
      <c r="H4246" s="258">
        <v>2</v>
      </c>
      <c r="I4246" s="258" t="s">
        <v>7402</v>
      </c>
      <c r="J4246" s="258" t="s">
        <v>7403</v>
      </c>
      <c r="K4246" s="258" t="s">
        <v>7405</v>
      </c>
      <c r="L4246" s="259">
        <v>45260</v>
      </c>
      <c r="M4246" s="258" t="s">
        <v>20</v>
      </c>
    </row>
    <row r="4247" spans="1:13" x14ac:dyDescent="0.25">
      <c r="A4247" s="260" t="s">
        <v>4547</v>
      </c>
      <c r="B4247" s="260" t="s">
        <v>4548</v>
      </c>
      <c r="C4247" s="260" t="s">
        <v>4549</v>
      </c>
      <c r="D4247" s="260" t="s">
        <v>544</v>
      </c>
      <c r="E4247" s="260">
        <v>3100000</v>
      </c>
      <c r="F4247" s="260" t="s">
        <v>7391</v>
      </c>
      <c r="G4247" s="260" t="s">
        <v>66</v>
      </c>
      <c r="H4247" s="260">
        <v>1</v>
      </c>
      <c r="I4247" s="260" t="s">
        <v>7392</v>
      </c>
      <c r="J4247" s="260" t="s">
        <v>7406</v>
      </c>
      <c r="K4247" s="260" t="s">
        <v>7407</v>
      </c>
      <c r="L4247" s="261">
        <v>45260</v>
      </c>
      <c r="M4247" s="260" t="s">
        <v>526</v>
      </c>
    </row>
    <row r="4248" spans="1:13" x14ac:dyDescent="0.25">
      <c r="A4248" s="258" t="s">
        <v>4547</v>
      </c>
      <c r="B4248" s="258" t="s">
        <v>4548</v>
      </c>
      <c r="C4248" s="258" t="s">
        <v>4549</v>
      </c>
      <c r="D4248" s="258" t="s">
        <v>1193</v>
      </c>
      <c r="E4248" s="258">
        <v>840771</v>
      </c>
      <c r="F4248" s="258" t="s">
        <v>7408</v>
      </c>
      <c r="G4248" s="258" t="s">
        <v>66</v>
      </c>
      <c r="H4248" s="258">
        <v>1</v>
      </c>
      <c r="I4248" s="258" t="s">
        <v>7392</v>
      </c>
      <c r="J4248" s="258" t="s">
        <v>7409</v>
      </c>
      <c r="K4248" s="258" t="s">
        <v>7410</v>
      </c>
      <c r="L4248" s="259">
        <v>45260</v>
      </c>
      <c r="M4248" s="258" t="s">
        <v>526</v>
      </c>
    </row>
    <row r="4249" spans="1:13" x14ac:dyDescent="0.25">
      <c r="A4249" s="260" t="s">
        <v>4547</v>
      </c>
      <c r="B4249" s="260" t="s">
        <v>4548</v>
      </c>
      <c r="C4249" s="260" t="s">
        <v>4549</v>
      </c>
      <c r="D4249" s="260" t="s">
        <v>569</v>
      </c>
      <c r="E4249" s="260">
        <v>1542680</v>
      </c>
      <c r="F4249" s="260" t="s">
        <v>7408</v>
      </c>
      <c r="G4249" s="260" t="s">
        <v>66</v>
      </c>
      <c r="H4249" s="260">
        <v>1</v>
      </c>
      <c r="I4249" s="260" t="s">
        <v>7392</v>
      </c>
      <c r="J4249" s="260" t="s">
        <v>7409</v>
      </c>
      <c r="K4249" s="260" t="s">
        <v>7411</v>
      </c>
      <c r="L4249" s="261">
        <v>45260</v>
      </c>
      <c r="M4249" s="260" t="s">
        <v>526</v>
      </c>
    </row>
    <row r="4250" spans="1:13" x14ac:dyDescent="0.25">
      <c r="A4250" s="258" t="s">
        <v>4547</v>
      </c>
      <c r="B4250" s="258" t="s">
        <v>4548</v>
      </c>
      <c r="C4250" s="258" t="s">
        <v>4549</v>
      </c>
      <c r="D4250" s="258" t="s">
        <v>562</v>
      </c>
      <c r="E4250" s="258">
        <v>1837356</v>
      </c>
      <c r="F4250" s="258" t="s">
        <v>7408</v>
      </c>
      <c r="G4250" s="258" t="s">
        <v>66</v>
      </c>
      <c r="H4250" s="258">
        <v>1</v>
      </c>
      <c r="I4250" s="258" t="s">
        <v>7392</v>
      </c>
      <c r="J4250" s="258" t="s">
        <v>7409</v>
      </c>
      <c r="K4250" s="258" t="s">
        <v>7412</v>
      </c>
      <c r="L4250" s="259">
        <v>45260</v>
      </c>
      <c r="M4250" s="258" t="s">
        <v>526</v>
      </c>
    </row>
    <row r="4251" spans="1:13" x14ac:dyDescent="0.25">
      <c r="A4251" s="260" t="s">
        <v>4547</v>
      </c>
      <c r="B4251" s="260" t="s">
        <v>4548</v>
      </c>
      <c r="C4251" s="260" t="s">
        <v>4549</v>
      </c>
      <c r="D4251" s="260" t="s">
        <v>567</v>
      </c>
      <c r="E4251" s="260">
        <v>1114780</v>
      </c>
      <c r="F4251" s="260" t="s">
        <v>7408</v>
      </c>
      <c r="G4251" s="260" t="s">
        <v>66</v>
      </c>
      <c r="H4251" s="260">
        <v>1</v>
      </c>
      <c r="I4251" s="260" t="s">
        <v>7392</v>
      </c>
      <c r="J4251" s="260" t="s">
        <v>7409</v>
      </c>
      <c r="K4251" s="260" t="s">
        <v>7413</v>
      </c>
      <c r="L4251" s="261">
        <v>45260</v>
      </c>
      <c r="M4251" s="260" t="s">
        <v>526</v>
      </c>
    </row>
    <row r="4252" spans="1:13" x14ac:dyDescent="0.25">
      <c r="A4252" s="258" t="s">
        <v>4547</v>
      </c>
      <c r="B4252" s="258" t="s">
        <v>4548</v>
      </c>
      <c r="C4252" s="258" t="s">
        <v>4549</v>
      </c>
      <c r="D4252" s="258" t="s">
        <v>558</v>
      </c>
      <c r="E4252" s="258">
        <v>147864</v>
      </c>
      <c r="F4252" s="258" t="s">
        <v>7408</v>
      </c>
      <c r="G4252" s="258" t="s">
        <v>66</v>
      </c>
      <c r="H4252" s="258">
        <v>1</v>
      </c>
      <c r="I4252" s="258" t="s">
        <v>7392</v>
      </c>
      <c r="J4252" s="258" t="s">
        <v>7409</v>
      </c>
      <c r="K4252" s="258" t="s">
        <v>7414</v>
      </c>
      <c r="L4252" s="259">
        <v>45260</v>
      </c>
      <c r="M4252" s="258" t="s">
        <v>526</v>
      </c>
    </row>
    <row r="4253" spans="1:13" x14ac:dyDescent="0.25">
      <c r="A4253" s="260" t="s">
        <v>4570</v>
      </c>
      <c r="B4253" s="260" t="s">
        <v>4571</v>
      </c>
      <c r="C4253" s="260" t="s">
        <v>4549</v>
      </c>
      <c r="D4253" s="260" t="s">
        <v>1297</v>
      </c>
      <c r="E4253" s="260">
        <v>3256906</v>
      </c>
      <c r="F4253" s="260" t="s">
        <v>7387</v>
      </c>
      <c r="G4253" s="260" t="s">
        <v>1219</v>
      </c>
      <c r="H4253" s="260">
        <v>2</v>
      </c>
      <c r="I4253" s="260" t="s">
        <v>7388</v>
      </c>
      <c r="J4253" s="260" t="s">
        <v>7415</v>
      </c>
      <c r="K4253" s="260" t="s">
        <v>7416</v>
      </c>
      <c r="L4253" s="261">
        <v>45260</v>
      </c>
      <c r="M4253" s="260" t="s">
        <v>20</v>
      </c>
    </row>
    <row r="4254" spans="1:13" x14ac:dyDescent="0.25">
      <c r="A4254" s="258" t="s">
        <v>4570</v>
      </c>
      <c r="B4254" s="258" t="s">
        <v>4571</v>
      </c>
      <c r="C4254" s="258" t="s">
        <v>4549</v>
      </c>
      <c r="D4254" s="258" t="s">
        <v>1006</v>
      </c>
      <c r="E4254" s="258">
        <v>3256906</v>
      </c>
      <c r="F4254" s="258" t="s">
        <v>7391</v>
      </c>
      <c r="G4254" s="258" t="s">
        <v>66</v>
      </c>
      <c r="H4254" s="258">
        <v>1</v>
      </c>
      <c r="I4254" s="258" t="s">
        <v>7392</v>
      </c>
      <c r="J4254" s="258" t="s">
        <v>7417</v>
      </c>
      <c r="K4254" s="258" t="s">
        <v>7418</v>
      </c>
      <c r="L4254" s="259">
        <v>45260</v>
      </c>
      <c r="M4254" s="258" t="s">
        <v>526</v>
      </c>
    </row>
    <row r="4255" spans="1:13" x14ac:dyDescent="0.25">
      <c r="A4255" s="260" t="s">
        <v>4570</v>
      </c>
      <c r="B4255" s="260" t="s">
        <v>4571</v>
      </c>
      <c r="C4255" s="260" t="s">
        <v>4549</v>
      </c>
      <c r="D4255" s="260" t="s">
        <v>932</v>
      </c>
      <c r="E4255" s="260">
        <v>2442680</v>
      </c>
      <c r="F4255" s="260" t="s">
        <v>7391</v>
      </c>
      <c r="G4255" s="260" t="s">
        <v>66</v>
      </c>
      <c r="H4255" s="260">
        <v>1</v>
      </c>
      <c r="I4255" s="260" t="s">
        <v>7392</v>
      </c>
      <c r="J4255" s="260" t="s">
        <v>7419</v>
      </c>
      <c r="K4255" s="260" t="s">
        <v>7420</v>
      </c>
      <c r="L4255" s="261">
        <v>45260</v>
      </c>
      <c r="M4255" s="260" t="s">
        <v>526</v>
      </c>
    </row>
    <row r="4256" spans="1:13" x14ac:dyDescent="0.25">
      <c r="A4256" s="258" t="s">
        <v>4570</v>
      </c>
      <c r="B4256" s="258" t="s">
        <v>4571</v>
      </c>
      <c r="C4256" s="258" t="s">
        <v>4549</v>
      </c>
      <c r="D4256" s="258" t="s">
        <v>769</v>
      </c>
      <c r="E4256" s="258">
        <v>2938189</v>
      </c>
      <c r="F4256" s="258" t="s">
        <v>7397</v>
      </c>
      <c r="G4256" s="258" t="s">
        <v>1219</v>
      </c>
      <c r="H4256" s="258">
        <v>2</v>
      </c>
      <c r="I4256" s="258" t="s">
        <v>7421</v>
      </c>
      <c r="J4256" s="258" t="s">
        <v>7422</v>
      </c>
      <c r="K4256" s="258" t="s">
        <v>7423</v>
      </c>
      <c r="L4256" s="259">
        <v>45260</v>
      </c>
      <c r="M4256" s="258" t="s">
        <v>526</v>
      </c>
    </row>
    <row r="4257" spans="1:13" x14ac:dyDescent="0.25">
      <c r="A4257" s="260" t="s">
        <v>4570</v>
      </c>
      <c r="B4257" s="260" t="s">
        <v>4571</v>
      </c>
      <c r="C4257" s="260" t="s">
        <v>4549</v>
      </c>
      <c r="D4257" s="260" t="s">
        <v>854</v>
      </c>
      <c r="E4257" s="260">
        <v>321</v>
      </c>
      <c r="F4257" s="260" t="s">
        <v>7401</v>
      </c>
      <c r="G4257" s="260" t="s">
        <v>1219</v>
      </c>
      <c r="H4257" s="260">
        <v>2</v>
      </c>
      <c r="I4257" s="260" t="s">
        <v>7402</v>
      </c>
      <c r="J4257" s="260" t="s">
        <v>7424</v>
      </c>
      <c r="K4257" s="260" t="s">
        <v>7425</v>
      </c>
      <c r="L4257" s="261">
        <v>45260</v>
      </c>
      <c r="M4257" s="260" t="s">
        <v>20</v>
      </c>
    </row>
    <row r="4258" spans="1:13" x14ac:dyDescent="0.25">
      <c r="A4258" s="258" t="s">
        <v>4570</v>
      </c>
      <c r="B4258" s="258" t="s">
        <v>4571</v>
      </c>
      <c r="C4258" s="258" t="s">
        <v>4549</v>
      </c>
      <c r="D4258" s="258" t="s">
        <v>937</v>
      </c>
      <c r="E4258" s="258">
        <v>15322</v>
      </c>
      <c r="F4258" s="258" t="s">
        <v>7401</v>
      </c>
      <c r="G4258" s="258" t="s">
        <v>1219</v>
      </c>
      <c r="H4258" s="258">
        <v>2</v>
      </c>
      <c r="I4258" s="258" t="s">
        <v>7402</v>
      </c>
      <c r="J4258" s="258" t="s">
        <v>7426</v>
      </c>
      <c r="K4258" s="258" t="s">
        <v>7427</v>
      </c>
      <c r="L4258" s="259">
        <v>45260</v>
      </c>
      <c r="M4258" s="258" t="s">
        <v>20</v>
      </c>
    </row>
    <row r="4259" spans="1:13" x14ac:dyDescent="0.25">
      <c r="A4259" s="260" t="s">
        <v>4570</v>
      </c>
      <c r="B4259" s="260" t="s">
        <v>4571</v>
      </c>
      <c r="C4259" s="260" t="s">
        <v>4549</v>
      </c>
      <c r="D4259" s="260" t="s">
        <v>544</v>
      </c>
      <c r="E4259" s="260">
        <v>900000</v>
      </c>
      <c r="F4259" s="260" t="s">
        <v>7391</v>
      </c>
      <c r="G4259" s="260" t="s">
        <v>66</v>
      </c>
      <c r="H4259" s="260">
        <v>1</v>
      </c>
      <c r="I4259" s="260" t="s">
        <v>7392</v>
      </c>
      <c r="J4259" s="260" t="s">
        <v>7428</v>
      </c>
      <c r="K4259" s="260" t="s">
        <v>7429</v>
      </c>
      <c r="L4259" s="261">
        <v>45260</v>
      </c>
      <c r="M4259" s="260" t="s">
        <v>526</v>
      </c>
    </row>
    <row r="4260" spans="1:13" x14ac:dyDescent="0.25">
      <c r="A4260" s="258" t="s">
        <v>4570</v>
      </c>
      <c r="B4260" s="258" t="s">
        <v>4571</v>
      </c>
      <c r="C4260" s="258" t="s">
        <v>4549</v>
      </c>
      <c r="D4260" s="258" t="s">
        <v>1193</v>
      </c>
      <c r="E4260" s="258">
        <v>814227</v>
      </c>
      <c r="F4260" s="258" t="s">
        <v>7391</v>
      </c>
      <c r="G4260" s="258" t="s">
        <v>66</v>
      </c>
      <c r="H4260" s="258">
        <v>1</v>
      </c>
      <c r="I4260" s="258" t="s">
        <v>7392</v>
      </c>
      <c r="J4260" s="258" t="s">
        <v>7430</v>
      </c>
      <c r="K4260" s="258" t="s">
        <v>7431</v>
      </c>
      <c r="L4260" s="259">
        <v>45260</v>
      </c>
      <c r="M4260" s="258" t="s">
        <v>526</v>
      </c>
    </row>
    <row r="4261" spans="1:13" x14ac:dyDescent="0.25">
      <c r="A4261" s="260" t="s">
        <v>4570</v>
      </c>
      <c r="B4261" s="260" t="s">
        <v>4571</v>
      </c>
      <c r="C4261" s="260" t="s">
        <v>4549</v>
      </c>
      <c r="D4261" s="260" t="s">
        <v>569</v>
      </c>
      <c r="E4261" s="260">
        <v>1542680</v>
      </c>
      <c r="F4261" s="260" t="s">
        <v>7391</v>
      </c>
      <c r="G4261" s="260" t="s">
        <v>66</v>
      </c>
      <c r="H4261" s="260">
        <v>1</v>
      </c>
      <c r="I4261" s="260" t="s">
        <v>7392</v>
      </c>
      <c r="J4261" s="260" t="s">
        <v>7432</v>
      </c>
      <c r="K4261" s="260" t="s">
        <v>7433</v>
      </c>
      <c r="L4261" s="261">
        <v>45260</v>
      </c>
      <c r="M4261" s="260" t="s">
        <v>526</v>
      </c>
    </row>
    <row r="4262" spans="1:13" x14ac:dyDescent="0.25">
      <c r="A4262" s="258" t="s">
        <v>4570</v>
      </c>
      <c r="B4262" s="258" t="s">
        <v>4571</v>
      </c>
      <c r="C4262" s="258" t="s">
        <v>4549</v>
      </c>
      <c r="D4262" s="258" t="s">
        <v>562</v>
      </c>
      <c r="E4262" s="258">
        <v>756000</v>
      </c>
      <c r="F4262" s="258" t="s">
        <v>7391</v>
      </c>
      <c r="G4262" s="258" t="s">
        <v>66</v>
      </c>
      <c r="H4262" s="258">
        <v>1</v>
      </c>
      <c r="I4262" s="258" t="s">
        <v>7392</v>
      </c>
      <c r="J4262" s="258" t="s">
        <v>7428</v>
      </c>
      <c r="K4262" s="258" t="s">
        <v>7434</v>
      </c>
      <c r="L4262" s="259">
        <v>45260</v>
      </c>
      <c r="M4262" s="258" t="s">
        <v>526</v>
      </c>
    </row>
    <row r="4263" spans="1:13" x14ac:dyDescent="0.25">
      <c r="A4263" s="260" t="s">
        <v>4570</v>
      </c>
      <c r="B4263" s="260" t="s">
        <v>4571</v>
      </c>
      <c r="C4263" s="260" t="s">
        <v>4549</v>
      </c>
      <c r="D4263" s="260" t="s">
        <v>567</v>
      </c>
      <c r="E4263" s="260">
        <v>108000</v>
      </c>
      <c r="F4263" s="260" t="s">
        <v>7391</v>
      </c>
      <c r="G4263" s="260" t="s">
        <v>66</v>
      </c>
      <c r="H4263" s="260">
        <v>1</v>
      </c>
      <c r="I4263" s="260" t="s">
        <v>7392</v>
      </c>
      <c r="J4263" s="260" t="s">
        <v>7428</v>
      </c>
      <c r="K4263" s="260" t="s">
        <v>7435</v>
      </c>
      <c r="L4263" s="261">
        <v>45260</v>
      </c>
      <c r="M4263" s="260" t="s">
        <v>526</v>
      </c>
    </row>
    <row r="4264" spans="1:13" x14ac:dyDescent="0.25">
      <c r="A4264" s="258" t="s">
        <v>4570</v>
      </c>
      <c r="B4264" s="258" t="s">
        <v>4571</v>
      </c>
      <c r="C4264" s="258" t="s">
        <v>4549</v>
      </c>
      <c r="D4264" s="258" t="s">
        <v>558</v>
      </c>
      <c r="E4264" s="258">
        <v>36000</v>
      </c>
      <c r="F4264" s="258" t="s">
        <v>7391</v>
      </c>
      <c r="G4264" s="258" t="s">
        <v>66</v>
      </c>
      <c r="H4264" s="258">
        <v>1</v>
      </c>
      <c r="I4264" s="258" t="s">
        <v>7392</v>
      </c>
      <c r="J4264" s="258" t="s">
        <v>7428</v>
      </c>
      <c r="K4264" s="258" t="s">
        <v>7436</v>
      </c>
      <c r="L4264" s="259">
        <v>45260</v>
      </c>
      <c r="M4264" s="258" t="s">
        <v>526</v>
      </c>
    </row>
    <row r="4265" spans="1:13" x14ac:dyDescent="0.25">
      <c r="A4265" s="260" t="s">
        <v>4585</v>
      </c>
      <c r="B4265" s="260" t="s">
        <v>4586</v>
      </c>
      <c r="C4265" s="260" t="s">
        <v>4549</v>
      </c>
      <c r="D4265" s="260" t="s">
        <v>1297</v>
      </c>
      <c r="E4265" s="260">
        <v>2226544</v>
      </c>
      <c r="F4265" s="260" t="s">
        <v>7387</v>
      </c>
      <c r="G4265" s="260" t="s">
        <v>1219</v>
      </c>
      <c r="H4265" s="260">
        <v>2</v>
      </c>
      <c r="I4265" s="260" t="s">
        <v>7388</v>
      </c>
      <c r="J4265" s="260" t="s">
        <v>7437</v>
      </c>
      <c r="K4265" s="260" t="s">
        <v>7438</v>
      </c>
      <c r="L4265" s="261">
        <v>45260</v>
      </c>
      <c r="M4265" s="260" t="s">
        <v>20</v>
      </c>
    </row>
    <row r="4266" spans="1:13" x14ac:dyDescent="0.25">
      <c r="A4266" s="258" t="s">
        <v>4585</v>
      </c>
      <c r="B4266" s="258" t="s">
        <v>4586</v>
      </c>
      <c r="C4266" s="258" t="s">
        <v>4549</v>
      </c>
      <c r="D4266" s="258" t="s">
        <v>1006</v>
      </c>
      <c r="E4266" s="258">
        <v>2226544</v>
      </c>
      <c r="F4266" s="258" t="s">
        <v>7391</v>
      </c>
      <c r="G4266" s="258" t="s">
        <v>66</v>
      </c>
      <c r="H4266" s="258">
        <v>1</v>
      </c>
      <c r="I4266" s="258" t="s">
        <v>7392</v>
      </c>
      <c r="J4266" s="258" t="s">
        <v>7439</v>
      </c>
      <c r="K4266" s="258" t="s">
        <v>7440</v>
      </c>
      <c r="L4266" s="259">
        <v>45260</v>
      </c>
      <c r="M4266" s="258" t="s">
        <v>526</v>
      </c>
    </row>
    <row r="4267" spans="1:13" x14ac:dyDescent="0.25">
      <c r="A4267" s="260" t="s">
        <v>4585</v>
      </c>
      <c r="B4267" s="260" t="s">
        <v>4586</v>
      </c>
      <c r="C4267" s="260" t="s">
        <v>4549</v>
      </c>
      <c r="D4267" s="260" t="s">
        <v>932</v>
      </c>
      <c r="E4267" s="260">
        <v>2200000</v>
      </c>
      <c r="F4267" s="260" t="s">
        <v>7391</v>
      </c>
      <c r="G4267" s="260" t="s">
        <v>66</v>
      </c>
      <c r="H4267" s="260">
        <v>1</v>
      </c>
      <c r="I4267" s="260" t="s">
        <v>7392</v>
      </c>
      <c r="J4267" s="260" t="s">
        <v>7441</v>
      </c>
      <c r="K4267" s="260" t="s">
        <v>7442</v>
      </c>
      <c r="L4267" s="261">
        <v>45260</v>
      </c>
      <c r="M4267" s="260" t="s">
        <v>526</v>
      </c>
    </row>
    <row r="4268" spans="1:13" x14ac:dyDescent="0.25">
      <c r="A4268" s="258" t="s">
        <v>4585</v>
      </c>
      <c r="B4268" s="258" t="s">
        <v>4586</v>
      </c>
      <c r="C4268" s="258" t="s">
        <v>4549</v>
      </c>
      <c r="D4268" s="258" t="s">
        <v>769</v>
      </c>
      <c r="E4268" s="258">
        <v>3224232</v>
      </c>
      <c r="F4268" s="258" t="s">
        <v>7443</v>
      </c>
      <c r="G4268" s="258" t="s">
        <v>22</v>
      </c>
      <c r="H4268" s="258">
        <v>3</v>
      </c>
      <c r="I4268" s="258" t="s">
        <v>7444</v>
      </c>
      <c r="J4268" s="258" t="s">
        <v>7445</v>
      </c>
      <c r="K4268" s="258" t="s">
        <v>7446</v>
      </c>
      <c r="L4268" s="259">
        <v>45260</v>
      </c>
      <c r="M4268" s="258" t="s">
        <v>20</v>
      </c>
    </row>
    <row r="4269" spans="1:13" x14ac:dyDescent="0.25">
      <c r="A4269" s="260" t="s">
        <v>4585</v>
      </c>
      <c r="B4269" s="260" t="s">
        <v>4586</v>
      </c>
      <c r="C4269" s="260" t="s">
        <v>4549</v>
      </c>
      <c r="D4269" s="260" t="s">
        <v>854</v>
      </c>
      <c r="E4269" s="260">
        <v>15001</v>
      </c>
      <c r="F4269" s="260" t="s">
        <v>7401</v>
      </c>
      <c r="G4269" s="260" t="s">
        <v>1219</v>
      </c>
      <c r="H4269" s="260">
        <v>2</v>
      </c>
      <c r="I4269" s="260" t="s">
        <v>7402</v>
      </c>
      <c r="J4269" s="260" t="s">
        <v>7447</v>
      </c>
      <c r="K4269" s="260" t="s">
        <v>7448</v>
      </c>
      <c r="L4269" s="261">
        <v>45260</v>
      </c>
      <c r="M4269" s="260" t="s">
        <v>20</v>
      </c>
    </row>
    <row r="4270" spans="1:13" x14ac:dyDescent="0.25">
      <c r="A4270" s="258" t="s">
        <v>4585</v>
      </c>
      <c r="B4270" s="258" t="s">
        <v>4586</v>
      </c>
      <c r="C4270" s="258" t="s">
        <v>4549</v>
      </c>
      <c r="D4270" s="258" t="s">
        <v>937</v>
      </c>
      <c r="E4270" s="258">
        <v>15322</v>
      </c>
      <c r="F4270" s="258" t="s">
        <v>7401</v>
      </c>
      <c r="G4270" s="258" t="s">
        <v>1219</v>
      </c>
      <c r="H4270" s="258">
        <v>2</v>
      </c>
      <c r="I4270" s="258" t="s">
        <v>7402</v>
      </c>
      <c r="J4270" s="258" t="s">
        <v>7449</v>
      </c>
      <c r="K4270" s="258" t="s">
        <v>7450</v>
      </c>
      <c r="L4270" s="259">
        <v>45260</v>
      </c>
      <c r="M4270" s="258" t="s">
        <v>20</v>
      </c>
    </row>
    <row r="4271" spans="1:13" x14ac:dyDescent="0.25">
      <c r="A4271" s="260" t="s">
        <v>4585</v>
      </c>
      <c r="B4271" s="260" t="s">
        <v>4586</v>
      </c>
      <c r="C4271" s="260" t="s">
        <v>4549</v>
      </c>
      <c r="D4271" s="260" t="s">
        <v>544</v>
      </c>
      <c r="E4271" s="260">
        <v>2200000</v>
      </c>
      <c r="F4271" s="260" t="s">
        <v>7391</v>
      </c>
      <c r="G4271" s="260" t="s">
        <v>66</v>
      </c>
      <c r="H4271" s="260">
        <v>1</v>
      </c>
      <c r="I4271" s="260" t="s">
        <v>7392</v>
      </c>
      <c r="J4271" s="260" t="s">
        <v>7451</v>
      </c>
      <c r="K4271" s="260" t="s">
        <v>7452</v>
      </c>
      <c r="L4271" s="261">
        <v>45260</v>
      </c>
      <c r="M4271" s="260" t="s">
        <v>526</v>
      </c>
    </row>
    <row r="4272" spans="1:13" x14ac:dyDescent="0.25">
      <c r="A4272" s="258" t="s">
        <v>4585</v>
      </c>
      <c r="B4272" s="258" t="s">
        <v>4586</v>
      </c>
      <c r="C4272" s="258" t="s">
        <v>4549</v>
      </c>
      <c r="D4272" s="258" t="s">
        <v>1193</v>
      </c>
      <c r="E4272" s="258">
        <v>26544</v>
      </c>
      <c r="F4272" s="258" t="s">
        <v>7408</v>
      </c>
      <c r="G4272" s="258" t="s">
        <v>66</v>
      </c>
      <c r="H4272" s="258">
        <v>1</v>
      </c>
      <c r="I4272" s="258" t="s">
        <v>7453</v>
      </c>
      <c r="J4272" s="258" t="s">
        <v>7451</v>
      </c>
      <c r="K4272" s="258" t="s">
        <v>7454</v>
      </c>
      <c r="L4272" s="259">
        <v>45260</v>
      </c>
      <c r="M4272" s="258" t="s">
        <v>526</v>
      </c>
    </row>
    <row r="4273" spans="1:13" x14ac:dyDescent="0.25">
      <c r="A4273" s="260" t="s">
        <v>4585</v>
      </c>
      <c r="B4273" s="260" t="s">
        <v>4586</v>
      </c>
      <c r="C4273" s="260" t="s">
        <v>4549</v>
      </c>
      <c r="D4273" s="260" t="s">
        <v>569</v>
      </c>
      <c r="E4273" s="260">
        <v>0</v>
      </c>
      <c r="F4273" s="260" t="s">
        <v>7408</v>
      </c>
      <c r="G4273" s="260" t="s">
        <v>66</v>
      </c>
      <c r="H4273" s="260">
        <v>1</v>
      </c>
      <c r="I4273" s="260" t="s">
        <v>7453</v>
      </c>
      <c r="J4273" s="260" t="s">
        <v>7451</v>
      </c>
      <c r="K4273" s="260" t="s">
        <v>7455</v>
      </c>
      <c r="L4273" s="261">
        <v>45260</v>
      </c>
      <c r="M4273" s="260" t="s">
        <v>526</v>
      </c>
    </row>
    <row r="4274" spans="1:13" x14ac:dyDescent="0.25">
      <c r="A4274" s="258" t="s">
        <v>4585</v>
      </c>
      <c r="B4274" s="258" t="s">
        <v>4586</v>
      </c>
      <c r="C4274" s="258" t="s">
        <v>4549</v>
      </c>
      <c r="D4274" s="258" t="s">
        <v>562</v>
      </c>
      <c r="E4274" s="258">
        <v>1081356</v>
      </c>
      <c r="F4274" s="258" t="s">
        <v>7408</v>
      </c>
      <c r="G4274" s="258" t="s">
        <v>66</v>
      </c>
      <c r="H4274" s="258">
        <v>1</v>
      </c>
      <c r="I4274" s="258" t="s">
        <v>7453</v>
      </c>
      <c r="J4274" s="258" t="s">
        <v>7451</v>
      </c>
      <c r="K4274" s="258" t="s">
        <v>7456</v>
      </c>
      <c r="L4274" s="259">
        <v>45260</v>
      </c>
      <c r="M4274" s="258" t="s">
        <v>526</v>
      </c>
    </row>
    <row r="4275" spans="1:13" x14ac:dyDescent="0.25">
      <c r="A4275" s="260" t="s">
        <v>4585</v>
      </c>
      <c r="B4275" s="260" t="s">
        <v>4586</v>
      </c>
      <c r="C4275" s="260" t="s">
        <v>4549</v>
      </c>
      <c r="D4275" s="260" t="s">
        <v>567</v>
      </c>
      <c r="E4275" s="260">
        <v>1006780</v>
      </c>
      <c r="F4275" s="260" t="s">
        <v>7408</v>
      </c>
      <c r="G4275" s="260" t="s">
        <v>66</v>
      </c>
      <c r="H4275" s="260">
        <v>1</v>
      </c>
      <c r="I4275" s="260" t="s">
        <v>7453</v>
      </c>
      <c r="J4275" s="260" t="s">
        <v>7451</v>
      </c>
      <c r="K4275" s="260" t="s">
        <v>7457</v>
      </c>
      <c r="L4275" s="261">
        <v>45260</v>
      </c>
      <c r="M4275" s="260" t="s">
        <v>526</v>
      </c>
    </row>
    <row r="4276" spans="1:13" x14ac:dyDescent="0.25">
      <c r="A4276" s="258" t="s">
        <v>4585</v>
      </c>
      <c r="B4276" s="258" t="s">
        <v>4586</v>
      </c>
      <c r="C4276" s="258" t="s">
        <v>4549</v>
      </c>
      <c r="D4276" s="258" t="s">
        <v>558</v>
      </c>
      <c r="E4276" s="258">
        <v>111864</v>
      </c>
      <c r="F4276" s="258" t="s">
        <v>7408</v>
      </c>
      <c r="G4276" s="258" t="s">
        <v>66</v>
      </c>
      <c r="H4276" s="258">
        <v>1</v>
      </c>
      <c r="I4276" s="258" t="s">
        <v>7453</v>
      </c>
      <c r="J4276" s="258" t="s">
        <v>7451</v>
      </c>
      <c r="K4276" s="258" t="s">
        <v>7458</v>
      </c>
      <c r="L4276" s="259">
        <v>45260</v>
      </c>
      <c r="M4276" s="258" t="s">
        <v>526</v>
      </c>
    </row>
    <row r="4277" spans="1:13" x14ac:dyDescent="0.25">
      <c r="A4277" s="260" t="s">
        <v>911</v>
      </c>
      <c r="B4277" s="260" t="s">
        <v>912</v>
      </c>
      <c r="C4277" s="260" t="s">
        <v>263</v>
      </c>
      <c r="D4277" s="260" t="s">
        <v>1297</v>
      </c>
      <c r="E4277" s="260">
        <v>4896000</v>
      </c>
      <c r="F4277" s="260" t="s">
        <v>7459</v>
      </c>
      <c r="G4277" s="260" t="s">
        <v>1219</v>
      </c>
      <c r="H4277" s="260">
        <v>2</v>
      </c>
      <c r="I4277" s="260" t="s">
        <v>7460</v>
      </c>
      <c r="J4277" s="260" t="s">
        <v>7461</v>
      </c>
      <c r="K4277" s="260" t="s">
        <v>7462</v>
      </c>
      <c r="L4277" s="261">
        <v>45260</v>
      </c>
      <c r="M4277" s="260" t="s">
        <v>20</v>
      </c>
    </row>
    <row r="4278" spans="1:13" x14ac:dyDescent="0.25">
      <c r="A4278" s="258" t="s">
        <v>911</v>
      </c>
      <c r="B4278" s="258" t="s">
        <v>912</v>
      </c>
      <c r="C4278" s="258" t="s">
        <v>263</v>
      </c>
      <c r="D4278" s="258" t="s">
        <v>1006</v>
      </c>
      <c r="E4278" s="258">
        <v>3543400</v>
      </c>
      <c r="F4278" s="258" t="s">
        <v>7463</v>
      </c>
      <c r="G4278" s="258" t="s">
        <v>66</v>
      </c>
      <c r="H4278" s="258">
        <v>1</v>
      </c>
      <c r="I4278" s="258" t="s">
        <v>7464</v>
      </c>
      <c r="J4278" s="258" t="s">
        <v>7465</v>
      </c>
      <c r="K4278" s="258" t="s">
        <v>7466</v>
      </c>
      <c r="L4278" s="259">
        <v>45260</v>
      </c>
      <c r="M4278" s="258" t="s">
        <v>20</v>
      </c>
    </row>
    <row r="4279" spans="1:13" x14ac:dyDescent="0.25">
      <c r="A4279" s="260" t="s">
        <v>911</v>
      </c>
      <c r="B4279" s="260" t="s">
        <v>912</v>
      </c>
      <c r="C4279" s="260" t="s">
        <v>263</v>
      </c>
      <c r="D4279" s="260" t="s">
        <v>932</v>
      </c>
      <c r="E4279" s="260">
        <v>1295300</v>
      </c>
      <c r="F4279" s="260" t="s">
        <v>7463</v>
      </c>
      <c r="G4279" s="260" t="s">
        <v>66</v>
      </c>
      <c r="H4279" s="260">
        <v>1</v>
      </c>
      <c r="I4279" s="260" t="s">
        <v>7464</v>
      </c>
      <c r="J4279" s="260" t="s">
        <v>7467</v>
      </c>
      <c r="K4279" s="260" t="s">
        <v>7468</v>
      </c>
      <c r="L4279" s="261">
        <v>45260</v>
      </c>
      <c r="M4279" s="260" t="s">
        <v>20</v>
      </c>
    </row>
    <row r="4280" spans="1:13" x14ac:dyDescent="0.25">
      <c r="A4280" s="258" t="s">
        <v>911</v>
      </c>
      <c r="B4280" s="258" t="s">
        <v>912</v>
      </c>
      <c r="C4280" s="258" t="s">
        <v>263</v>
      </c>
      <c r="D4280" s="258" t="s">
        <v>854</v>
      </c>
      <c r="E4280" s="258">
        <v>0</v>
      </c>
      <c r="F4280" s="258" t="s">
        <v>7469</v>
      </c>
      <c r="G4280" s="258" t="s">
        <v>1219</v>
      </c>
      <c r="H4280" s="258">
        <v>2</v>
      </c>
      <c r="I4280" s="258" t="s">
        <v>924</v>
      </c>
      <c r="J4280" s="258" t="s">
        <v>7470</v>
      </c>
      <c r="K4280" s="258" t="s">
        <v>7471</v>
      </c>
      <c r="L4280" s="259">
        <v>45260</v>
      </c>
      <c r="M4280" s="258" t="s">
        <v>20</v>
      </c>
    </row>
    <row r="4281" spans="1:13" x14ac:dyDescent="0.25">
      <c r="A4281" s="260" t="s">
        <v>911</v>
      </c>
      <c r="B4281" s="260" t="s">
        <v>912</v>
      </c>
      <c r="C4281" s="260" t="s">
        <v>263</v>
      </c>
      <c r="D4281" s="260" t="s">
        <v>937</v>
      </c>
      <c r="E4281" s="260">
        <v>2</v>
      </c>
      <c r="F4281" s="260" t="s">
        <v>7469</v>
      </c>
      <c r="G4281" s="260" t="s">
        <v>1219</v>
      </c>
      <c r="H4281" s="260">
        <v>2</v>
      </c>
      <c r="I4281" s="260" t="s">
        <v>924</v>
      </c>
      <c r="J4281" s="260" t="s">
        <v>7472</v>
      </c>
      <c r="K4281" s="260" t="s">
        <v>7473</v>
      </c>
      <c r="L4281" s="261">
        <v>45260</v>
      </c>
      <c r="M4281" s="260" t="s">
        <v>20</v>
      </c>
    </row>
    <row r="4282" spans="1:13" x14ac:dyDescent="0.25">
      <c r="A4282" s="258" t="s">
        <v>911</v>
      </c>
      <c r="B4282" s="258" t="s">
        <v>912</v>
      </c>
      <c r="C4282" s="258" t="s">
        <v>263</v>
      </c>
      <c r="D4282" s="258" t="s">
        <v>544</v>
      </c>
      <c r="E4282" s="258">
        <v>678500</v>
      </c>
      <c r="F4282" s="258" t="s">
        <v>7474</v>
      </c>
      <c r="G4282" s="258" t="s">
        <v>66</v>
      </c>
      <c r="H4282" s="258">
        <v>1</v>
      </c>
      <c r="I4282" s="258" t="s">
        <v>7475</v>
      </c>
      <c r="J4282" s="258" t="s">
        <v>7476</v>
      </c>
      <c r="K4282" s="258" t="s">
        <v>7477</v>
      </c>
      <c r="L4282" s="259">
        <v>45260</v>
      </c>
      <c r="M4282" s="258" t="s">
        <v>20</v>
      </c>
    </row>
    <row r="4283" spans="1:13" x14ac:dyDescent="0.25">
      <c r="A4283" s="260" t="s">
        <v>911</v>
      </c>
      <c r="B4283" s="260" t="s">
        <v>912</v>
      </c>
      <c r="C4283" s="260" t="s">
        <v>263</v>
      </c>
      <c r="D4283" s="260" t="s">
        <v>1193</v>
      </c>
      <c r="E4283" s="260">
        <v>2248100</v>
      </c>
      <c r="F4283" s="260" t="s">
        <v>7463</v>
      </c>
      <c r="G4283" s="260" t="s">
        <v>66</v>
      </c>
      <c r="H4283" s="260">
        <v>1</v>
      </c>
      <c r="I4283" s="260" t="s">
        <v>7464</v>
      </c>
      <c r="J4283" s="260" t="s">
        <v>7478</v>
      </c>
      <c r="K4283" s="260" t="s">
        <v>7479</v>
      </c>
      <c r="L4283" s="261">
        <v>45260</v>
      </c>
      <c r="M4283" s="260" t="s">
        <v>20</v>
      </c>
    </row>
    <row r="4284" spans="1:13" x14ac:dyDescent="0.25">
      <c r="A4284" s="258" t="s">
        <v>911</v>
      </c>
      <c r="B4284" s="258" t="s">
        <v>912</v>
      </c>
      <c r="C4284" s="258" t="s">
        <v>263</v>
      </c>
      <c r="D4284" s="258" t="s">
        <v>569</v>
      </c>
      <c r="E4284" s="258">
        <v>823200</v>
      </c>
      <c r="F4284" s="258" t="s">
        <v>7463</v>
      </c>
      <c r="G4284" s="258" t="s">
        <v>66</v>
      </c>
      <c r="H4284" s="258">
        <v>1</v>
      </c>
      <c r="I4284" s="258" t="s">
        <v>7480</v>
      </c>
      <c r="J4284" s="258" t="s">
        <v>7481</v>
      </c>
      <c r="K4284" s="258" t="s">
        <v>7482</v>
      </c>
      <c r="L4284" s="259">
        <v>45260</v>
      </c>
      <c r="M4284" s="258" t="s">
        <v>20</v>
      </c>
    </row>
    <row r="4285" spans="1:13" x14ac:dyDescent="0.25">
      <c r="A4285" s="260" t="s">
        <v>911</v>
      </c>
      <c r="B4285" s="260" t="s">
        <v>912</v>
      </c>
      <c r="C4285" s="260" t="s">
        <v>263</v>
      </c>
      <c r="D4285" s="260" t="s">
        <v>562</v>
      </c>
      <c r="E4285" s="260">
        <v>444200</v>
      </c>
      <c r="F4285" s="260" t="s">
        <v>7463</v>
      </c>
      <c r="G4285" s="260" t="s">
        <v>66</v>
      </c>
      <c r="H4285" s="260">
        <v>1</v>
      </c>
      <c r="I4285" s="260" t="s">
        <v>7483</v>
      </c>
      <c r="J4285" s="260" t="s">
        <v>7484</v>
      </c>
      <c r="K4285" s="260" t="s">
        <v>7485</v>
      </c>
      <c r="L4285" s="261">
        <v>45260</v>
      </c>
      <c r="M4285" s="260" t="s">
        <v>20</v>
      </c>
    </row>
    <row r="4286" spans="1:13" x14ac:dyDescent="0.25">
      <c r="A4286" s="258" t="s">
        <v>911</v>
      </c>
      <c r="B4286" s="258" t="s">
        <v>912</v>
      </c>
      <c r="C4286" s="258" t="s">
        <v>263</v>
      </c>
      <c r="D4286" s="258" t="s">
        <v>567</v>
      </c>
      <c r="E4286" s="258">
        <v>27900</v>
      </c>
      <c r="F4286" s="258" t="s">
        <v>7463</v>
      </c>
      <c r="G4286" s="258" t="s">
        <v>66</v>
      </c>
      <c r="H4286" s="258">
        <v>1</v>
      </c>
      <c r="I4286" s="258" t="s">
        <v>7486</v>
      </c>
      <c r="J4286" s="258" t="s">
        <v>7487</v>
      </c>
      <c r="K4286" s="258" t="s">
        <v>7488</v>
      </c>
      <c r="L4286" s="259">
        <v>45260</v>
      </c>
      <c r="M4286" s="258" t="s">
        <v>20</v>
      </c>
    </row>
    <row r="4287" spans="1:13" x14ac:dyDescent="0.25">
      <c r="A4287" s="260" t="s">
        <v>911</v>
      </c>
      <c r="B4287" s="260" t="s">
        <v>912</v>
      </c>
      <c r="C4287" s="260" t="s">
        <v>263</v>
      </c>
      <c r="D4287" s="260" t="s">
        <v>558</v>
      </c>
      <c r="E4287" s="260">
        <v>0</v>
      </c>
      <c r="F4287" s="260" t="s">
        <v>7463</v>
      </c>
      <c r="G4287" s="260" t="s">
        <v>66</v>
      </c>
      <c r="H4287" s="260">
        <v>1</v>
      </c>
      <c r="I4287" s="260" t="s">
        <v>7489</v>
      </c>
      <c r="J4287" s="260" t="s">
        <v>7490</v>
      </c>
      <c r="K4287" s="260" t="s">
        <v>7491</v>
      </c>
      <c r="L4287" s="261">
        <v>45260</v>
      </c>
      <c r="M4287" s="260" t="s">
        <v>20</v>
      </c>
    </row>
    <row r="4288" spans="1:13" x14ac:dyDescent="0.25">
      <c r="A4288" s="258" t="s">
        <v>261</v>
      </c>
      <c r="B4288" s="258" t="s">
        <v>262</v>
      </c>
      <c r="C4288" s="258" t="s">
        <v>263</v>
      </c>
      <c r="D4288" s="258" t="s">
        <v>1297</v>
      </c>
      <c r="E4288" s="258">
        <v>4896000</v>
      </c>
      <c r="F4288" s="258" t="s">
        <v>7459</v>
      </c>
      <c r="G4288" s="258" t="s">
        <v>1219</v>
      </c>
      <c r="H4288" s="258">
        <v>2</v>
      </c>
      <c r="I4288" s="258" t="s">
        <v>7460</v>
      </c>
      <c r="J4288" s="258" t="s">
        <v>7461</v>
      </c>
      <c r="K4288" s="258" t="s">
        <v>7492</v>
      </c>
      <c r="L4288" s="259">
        <v>45260</v>
      </c>
      <c r="M4288" s="258" t="s">
        <v>20</v>
      </c>
    </row>
    <row r="4289" spans="1:13" x14ac:dyDescent="0.25">
      <c r="A4289" s="260" t="s">
        <v>261</v>
      </c>
      <c r="B4289" s="260" t="s">
        <v>262</v>
      </c>
      <c r="C4289" s="260" t="s">
        <v>263</v>
      </c>
      <c r="D4289" s="260" t="s">
        <v>1006</v>
      </c>
      <c r="E4289" s="260">
        <v>5102000</v>
      </c>
      <c r="F4289" s="260" t="s">
        <v>7493</v>
      </c>
      <c r="G4289" s="260" t="s">
        <v>1219</v>
      </c>
      <c r="H4289" s="260">
        <v>2</v>
      </c>
      <c r="I4289" s="260" t="s">
        <v>7494</v>
      </c>
      <c r="J4289" s="260" t="s">
        <v>7495</v>
      </c>
      <c r="K4289" s="260" t="s">
        <v>7496</v>
      </c>
      <c r="L4289" s="261">
        <v>45260</v>
      </c>
      <c r="M4289" s="260" t="s">
        <v>20</v>
      </c>
    </row>
    <row r="4290" spans="1:13" x14ac:dyDescent="0.25">
      <c r="A4290" s="258" t="s">
        <v>261</v>
      </c>
      <c r="B4290" s="258" t="s">
        <v>262</v>
      </c>
      <c r="C4290" s="258" t="s">
        <v>263</v>
      </c>
      <c r="D4290" s="258" t="s">
        <v>932</v>
      </c>
      <c r="E4290" s="258">
        <v>5102000</v>
      </c>
      <c r="F4290" s="258" t="s">
        <v>7493</v>
      </c>
      <c r="G4290" s="258" t="s">
        <v>1219</v>
      </c>
      <c r="H4290" s="258">
        <v>2</v>
      </c>
      <c r="I4290" s="258" t="s">
        <v>7494</v>
      </c>
      <c r="J4290" s="258" t="s">
        <v>7497</v>
      </c>
      <c r="K4290" s="258" t="s">
        <v>7498</v>
      </c>
      <c r="L4290" s="259">
        <v>45260</v>
      </c>
      <c r="M4290" s="258" t="s">
        <v>20</v>
      </c>
    </row>
    <row r="4291" spans="1:13" x14ac:dyDescent="0.25">
      <c r="A4291" s="260" t="s">
        <v>261</v>
      </c>
      <c r="B4291" s="260" t="s">
        <v>262</v>
      </c>
      <c r="C4291" s="260" t="s">
        <v>263</v>
      </c>
      <c r="D4291" s="260" t="s">
        <v>769</v>
      </c>
      <c r="E4291" s="260">
        <v>12800</v>
      </c>
      <c r="F4291" s="260" t="s">
        <v>7499</v>
      </c>
      <c r="G4291" s="260" t="s">
        <v>66</v>
      </c>
      <c r="H4291" s="260">
        <v>1</v>
      </c>
      <c r="I4291" s="260" t="s">
        <v>7500</v>
      </c>
      <c r="J4291" s="260" t="s">
        <v>7501</v>
      </c>
      <c r="K4291" s="260" t="s">
        <v>7502</v>
      </c>
      <c r="L4291" s="261">
        <v>45260</v>
      </c>
      <c r="M4291" s="260" t="s">
        <v>20</v>
      </c>
    </row>
    <row r="4292" spans="1:13" x14ac:dyDescent="0.25">
      <c r="A4292" s="258" t="s">
        <v>261</v>
      </c>
      <c r="B4292" s="258" t="s">
        <v>262</v>
      </c>
      <c r="C4292" s="258" t="s">
        <v>263</v>
      </c>
      <c r="D4292" s="258" t="s">
        <v>854</v>
      </c>
      <c r="E4292" s="258">
        <v>0</v>
      </c>
      <c r="F4292" s="258" t="s">
        <v>7469</v>
      </c>
      <c r="G4292" s="258" t="s">
        <v>1219</v>
      </c>
      <c r="H4292" s="258">
        <v>2</v>
      </c>
      <c r="I4292" s="258" t="s">
        <v>924</v>
      </c>
      <c r="J4292" s="258" t="s">
        <v>7503</v>
      </c>
      <c r="K4292" s="258" t="s">
        <v>7504</v>
      </c>
      <c r="L4292" s="259">
        <v>45260</v>
      </c>
      <c r="M4292" s="258" t="s">
        <v>20</v>
      </c>
    </row>
    <row r="4293" spans="1:13" x14ac:dyDescent="0.25">
      <c r="A4293" s="260" t="s">
        <v>261</v>
      </c>
      <c r="B4293" s="260" t="s">
        <v>262</v>
      </c>
      <c r="C4293" s="260" t="s">
        <v>263</v>
      </c>
      <c r="D4293" s="260" t="s">
        <v>937</v>
      </c>
      <c r="E4293" s="260">
        <v>2</v>
      </c>
      <c r="F4293" s="260" t="s">
        <v>7469</v>
      </c>
      <c r="G4293" s="260" t="s">
        <v>1219</v>
      </c>
      <c r="H4293" s="260">
        <v>2</v>
      </c>
      <c r="I4293" s="260" t="s">
        <v>924</v>
      </c>
      <c r="J4293" s="260" t="s">
        <v>7472</v>
      </c>
      <c r="K4293" s="260" t="s">
        <v>7505</v>
      </c>
      <c r="L4293" s="261">
        <v>45260</v>
      </c>
      <c r="M4293" s="260" t="s">
        <v>20</v>
      </c>
    </row>
    <row r="4294" spans="1:13" x14ac:dyDescent="0.25">
      <c r="A4294" s="258" t="s">
        <v>261</v>
      </c>
      <c r="B4294" s="258" t="s">
        <v>262</v>
      </c>
      <c r="C4294" s="258" t="s">
        <v>263</v>
      </c>
      <c r="D4294" s="258" t="s">
        <v>544</v>
      </c>
      <c r="E4294" s="258">
        <v>12800</v>
      </c>
      <c r="F4294" s="258" t="s">
        <v>7499</v>
      </c>
      <c r="G4294" s="258" t="s">
        <v>66</v>
      </c>
      <c r="H4294" s="258">
        <v>1</v>
      </c>
      <c r="I4294" s="258" t="s">
        <v>7506</v>
      </c>
      <c r="J4294" s="258" t="s">
        <v>7501</v>
      </c>
      <c r="K4294" s="258" t="s">
        <v>7507</v>
      </c>
      <c r="L4294" s="259">
        <v>45260</v>
      </c>
      <c r="M4294" s="258" t="s">
        <v>20</v>
      </c>
    </row>
    <row r="4295" spans="1:13" x14ac:dyDescent="0.25">
      <c r="A4295" s="260" t="s">
        <v>261</v>
      </c>
      <c r="B4295" s="260" t="s">
        <v>262</v>
      </c>
      <c r="C4295" s="260" t="s">
        <v>263</v>
      </c>
      <c r="D4295" s="260" t="s">
        <v>1193</v>
      </c>
      <c r="E4295" s="260">
        <v>0</v>
      </c>
      <c r="F4295" s="260" t="s">
        <v>7493</v>
      </c>
      <c r="G4295" s="260" t="s">
        <v>1219</v>
      </c>
      <c r="H4295" s="260">
        <v>2</v>
      </c>
      <c r="I4295" s="260" t="s">
        <v>7508</v>
      </c>
      <c r="J4295" s="260" t="s">
        <v>7509</v>
      </c>
      <c r="K4295" s="260" t="s">
        <v>7510</v>
      </c>
      <c r="L4295" s="261">
        <v>45260</v>
      </c>
      <c r="M4295" s="260" t="s">
        <v>20</v>
      </c>
    </row>
    <row r="4296" spans="1:13" x14ac:dyDescent="0.25">
      <c r="A4296" s="258" t="s">
        <v>261</v>
      </c>
      <c r="B4296" s="258" t="s">
        <v>262</v>
      </c>
      <c r="C4296" s="258" t="s">
        <v>263</v>
      </c>
      <c r="D4296" s="258" t="s">
        <v>569</v>
      </c>
      <c r="E4296" s="258">
        <v>5089200</v>
      </c>
      <c r="F4296" s="258" t="s">
        <v>7511</v>
      </c>
      <c r="G4296" s="258" t="s">
        <v>1219</v>
      </c>
      <c r="H4296" s="258">
        <v>2</v>
      </c>
      <c r="I4296" s="258" t="s">
        <v>7512</v>
      </c>
      <c r="J4296" s="258" t="s">
        <v>7513</v>
      </c>
      <c r="K4296" s="258" t="s">
        <v>7514</v>
      </c>
      <c r="L4296" s="259">
        <v>45260</v>
      </c>
      <c r="M4296" s="258" t="s">
        <v>20</v>
      </c>
    </row>
    <row r="4297" spans="1:13" x14ac:dyDescent="0.25">
      <c r="A4297" s="260" t="s">
        <v>261</v>
      </c>
      <c r="B4297" s="260" t="s">
        <v>262</v>
      </c>
      <c r="C4297" s="260" t="s">
        <v>263</v>
      </c>
      <c r="D4297" s="260" t="s">
        <v>562</v>
      </c>
      <c r="E4297" s="260">
        <v>12800</v>
      </c>
      <c r="F4297" s="260" t="s">
        <v>7499</v>
      </c>
      <c r="G4297" s="260" t="s">
        <v>66</v>
      </c>
      <c r="H4297" s="260">
        <v>1</v>
      </c>
      <c r="I4297" s="260" t="s">
        <v>7506</v>
      </c>
      <c r="J4297" s="260" t="s">
        <v>7501</v>
      </c>
      <c r="K4297" s="260" t="s">
        <v>7515</v>
      </c>
      <c r="L4297" s="261">
        <v>45260</v>
      </c>
      <c r="M4297" s="260" t="s">
        <v>20</v>
      </c>
    </row>
    <row r="4298" spans="1:13" x14ac:dyDescent="0.25">
      <c r="A4298" s="258" t="s">
        <v>261</v>
      </c>
      <c r="B4298" s="258" t="s">
        <v>262</v>
      </c>
      <c r="C4298" s="258" t="s">
        <v>263</v>
      </c>
      <c r="D4298" s="258" t="s">
        <v>567</v>
      </c>
      <c r="E4298" s="258" t="s">
        <v>17</v>
      </c>
      <c r="F4298" s="258" t="s">
        <v>7516</v>
      </c>
      <c r="G4298" s="258" t="s">
        <v>66</v>
      </c>
      <c r="H4298" s="258">
        <v>1</v>
      </c>
      <c r="I4298" s="258" t="s">
        <v>7506</v>
      </c>
      <c r="J4298" s="258" t="s">
        <v>7517</v>
      </c>
      <c r="K4298" s="258" t="s">
        <v>7518</v>
      </c>
      <c r="L4298" s="259">
        <v>45260</v>
      </c>
      <c r="M4298" s="258" t="s">
        <v>20</v>
      </c>
    </row>
    <row r="4299" spans="1:13" x14ac:dyDescent="0.25">
      <c r="A4299" s="260" t="s">
        <v>261</v>
      </c>
      <c r="B4299" s="260" t="s">
        <v>262</v>
      </c>
      <c r="C4299" s="260" t="s">
        <v>263</v>
      </c>
      <c r="D4299" s="260" t="s">
        <v>558</v>
      </c>
      <c r="E4299" s="260" t="s">
        <v>17</v>
      </c>
      <c r="F4299" s="260" t="s">
        <v>7516</v>
      </c>
      <c r="G4299" s="260" t="s">
        <v>66</v>
      </c>
      <c r="H4299" s="260">
        <v>1</v>
      </c>
      <c r="I4299" s="260" t="s">
        <v>7506</v>
      </c>
      <c r="J4299" s="260" t="s">
        <v>7517</v>
      </c>
      <c r="K4299" s="260" t="s">
        <v>7519</v>
      </c>
      <c r="L4299" s="261">
        <v>45260</v>
      </c>
      <c r="M4299" s="260" t="s">
        <v>20</v>
      </c>
    </row>
    <row r="4300" spans="1:13" x14ac:dyDescent="0.25">
      <c r="A4300" s="258" t="s">
        <v>293</v>
      </c>
      <c r="B4300" s="258" t="s">
        <v>294</v>
      </c>
      <c r="C4300" s="258" t="s">
        <v>289</v>
      </c>
      <c r="D4300" s="258" t="s">
        <v>1297</v>
      </c>
      <c r="E4300" s="258">
        <v>45783000</v>
      </c>
      <c r="F4300" s="258" t="s">
        <v>7520</v>
      </c>
      <c r="G4300" s="258" t="s">
        <v>1219</v>
      </c>
      <c r="H4300" s="258">
        <v>2</v>
      </c>
      <c r="I4300" s="258" t="s">
        <v>2899</v>
      </c>
      <c r="J4300" s="258" t="s">
        <v>7521</v>
      </c>
      <c r="K4300" s="258" t="s">
        <v>7522</v>
      </c>
      <c r="L4300" s="259">
        <v>45260</v>
      </c>
      <c r="M4300" s="258" t="s">
        <v>20</v>
      </c>
    </row>
    <row r="4301" spans="1:13" x14ac:dyDescent="0.25">
      <c r="A4301" s="260" t="s">
        <v>293</v>
      </c>
      <c r="B4301" s="260" t="s">
        <v>294</v>
      </c>
      <c r="C4301" s="260" t="s">
        <v>289</v>
      </c>
      <c r="D4301" s="260" t="s">
        <v>854</v>
      </c>
      <c r="E4301" s="260">
        <v>0</v>
      </c>
      <c r="F4301" s="260" t="s">
        <v>7469</v>
      </c>
      <c r="G4301" s="260" t="s">
        <v>22</v>
      </c>
      <c r="H4301" s="260">
        <v>3</v>
      </c>
      <c r="I4301" s="260" t="s">
        <v>924</v>
      </c>
      <c r="J4301" s="260" t="s">
        <v>7523</v>
      </c>
      <c r="K4301" s="260" t="s">
        <v>7524</v>
      </c>
      <c r="L4301" s="261">
        <v>45260</v>
      </c>
      <c r="M4301" s="260" t="s">
        <v>20</v>
      </c>
    </row>
    <row r="4302" spans="1:13" x14ac:dyDescent="0.25">
      <c r="A4302" s="258" t="s">
        <v>293</v>
      </c>
      <c r="B4302" s="258" t="s">
        <v>294</v>
      </c>
      <c r="C4302" s="258" t="s">
        <v>289</v>
      </c>
      <c r="D4302" s="258" t="s">
        <v>937</v>
      </c>
      <c r="E4302" s="258">
        <v>26</v>
      </c>
      <c r="F4302" s="258" t="s">
        <v>7525</v>
      </c>
      <c r="G4302" s="258" t="s">
        <v>22</v>
      </c>
      <c r="H4302" s="258">
        <v>3</v>
      </c>
      <c r="I4302" s="258" t="s">
        <v>7526</v>
      </c>
      <c r="J4302" s="258" t="s">
        <v>7527</v>
      </c>
      <c r="K4302" s="258" t="s">
        <v>7528</v>
      </c>
      <c r="L4302" s="259">
        <v>45260</v>
      </c>
      <c r="M4302" s="258" t="s">
        <v>20</v>
      </c>
    </row>
    <row r="4303" spans="1:13" x14ac:dyDescent="0.25">
      <c r="A4303" s="260" t="s">
        <v>293</v>
      </c>
      <c r="B4303" s="260" t="s">
        <v>294</v>
      </c>
      <c r="C4303" s="260" t="s">
        <v>289</v>
      </c>
      <c r="D4303" s="260" t="s">
        <v>544</v>
      </c>
      <c r="E4303" s="260">
        <v>90000</v>
      </c>
      <c r="F4303" s="260" t="s">
        <v>7529</v>
      </c>
      <c r="G4303" s="260" t="s">
        <v>22</v>
      </c>
      <c r="H4303" s="260">
        <v>3</v>
      </c>
      <c r="I4303" s="260" t="s">
        <v>7530</v>
      </c>
      <c r="J4303" s="260" t="s">
        <v>7531</v>
      </c>
      <c r="K4303" s="260" t="s">
        <v>7532</v>
      </c>
      <c r="L4303" s="261">
        <v>45260</v>
      </c>
      <c r="M4303" s="260" t="s">
        <v>20</v>
      </c>
    </row>
    <row r="4304" spans="1:13" x14ac:dyDescent="0.25">
      <c r="A4304" s="258" t="s">
        <v>293</v>
      </c>
      <c r="B4304" s="258" t="s">
        <v>294</v>
      </c>
      <c r="C4304" s="258" t="s">
        <v>289</v>
      </c>
      <c r="D4304" s="258" t="s">
        <v>1193</v>
      </c>
      <c r="E4304" s="258">
        <v>49400</v>
      </c>
      <c r="F4304" s="258" t="s">
        <v>2912</v>
      </c>
      <c r="G4304" s="258" t="s">
        <v>22</v>
      </c>
      <c r="H4304" s="258">
        <v>3</v>
      </c>
      <c r="I4304" s="258" t="s">
        <v>2913</v>
      </c>
      <c r="J4304" s="258" t="s">
        <v>7533</v>
      </c>
      <c r="K4304" s="258" t="s">
        <v>7534</v>
      </c>
      <c r="L4304" s="259">
        <v>45260</v>
      </c>
      <c r="M4304" s="258" t="s">
        <v>20</v>
      </c>
    </row>
    <row r="4305" spans="1:13" x14ac:dyDescent="0.25">
      <c r="A4305" s="260" t="s">
        <v>293</v>
      </c>
      <c r="B4305" s="260" t="s">
        <v>294</v>
      </c>
      <c r="C4305" s="260" t="s">
        <v>289</v>
      </c>
      <c r="D4305" s="260" t="s">
        <v>569</v>
      </c>
      <c r="E4305" s="260">
        <v>83600</v>
      </c>
      <c r="F4305" s="260" t="s">
        <v>7535</v>
      </c>
      <c r="G4305" s="260" t="s">
        <v>22</v>
      </c>
      <c r="H4305" s="260">
        <v>3</v>
      </c>
      <c r="I4305" s="260" t="s">
        <v>7536</v>
      </c>
      <c r="J4305" s="260" t="s">
        <v>7537</v>
      </c>
      <c r="K4305" s="260" t="s">
        <v>7538</v>
      </c>
      <c r="L4305" s="261">
        <v>45260</v>
      </c>
      <c r="M4305" s="260" t="s">
        <v>20</v>
      </c>
    </row>
    <row r="4306" spans="1:13" x14ac:dyDescent="0.25">
      <c r="A4306" s="258" t="s">
        <v>293</v>
      </c>
      <c r="B4306" s="258" t="s">
        <v>294</v>
      </c>
      <c r="C4306" s="258" t="s">
        <v>289</v>
      </c>
      <c r="D4306" s="258" t="s">
        <v>562</v>
      </c>
      <c r="E4306" s="258">
        <v>90000</v>
      </c>
      <c r="F4306" s="258" t="s">
        <v>7529</v>
      </c>
      <c r="G4306" s="258" t="s">
        <v>22</v>
      </c>
      <c r="H4306" s="258">
        <v>3</v>
      </c>
      <c r="I4306" s="258" t="s">
        <v>7530</v>
      </c>
      <c r="J4306" s="258" t="s">
        <v>7539</v>
      </c>
      <c r="K4306" s="258" t="s">
        <v>7540</v>
      </c>
      <c r="L4306" s="259">
        <v>45260</v>
      </c>
      <c r="M4306" s="258" t="s">
        <v>20</v>
      </c>
    </row>
    <row r="4307" spans="1:13" x14ac:dyDescent="0.25">
      <c r="A4307" s="260" t="s">
        <v>293</v>
      </c>
      <c r="B4307" s="260" t="s">
        <v>294</v>
      </c>
      <c r="C4307" s="260" t="s">
        <v>289</v>
      </c>
      <c r="D4307" s="260" t="s">
        <v>567</v>
      </c>
      <c r="E4307" s="260" t="s">
        <v>17</v>
      </c>
      <c r="F4307" s="260" t="s">
        <v>7529</v>
      </c>
      <c r="G4307" s="260" t="s">
        <v>22</v>
      </c>
      <c r="H4307" s="260">
        <v>3</v>
      </c>
      <c r="I4307" s="260" t="s">
        <v>7530</v>
      </c>
      <c r="J4307" s="260" t="s">
        <v>7541</v>
      </c>
      <c r="K4307" s="260" t="s">
        <v>7542</v>
      </c>
      <c r="L4307" s="261">
        <v>45260</v>
      </c>
      <c r="M4307" s="260" t="s">
        <v>20</v>
      </c>
    </row>
    <row r="4308" spans="1:13" x14ac:dyDescent="0.25">
      <c r="A4308" s="258" t="s">
        <v>293</v>
      </c>
      <c r="B4308" s="258" t="s">
        <v>294</v>
      </c>
      <c r="C4308" s="258" t="s">
        <v>289</v>
      </c>
      <c r="D4308" s="258" t="s">
        <v>558</v>
      </c>
      <c r="E4308" s="258" t="s">
        <v>17</v>
      </c>
      <c r="F4308" s="258" t="s">
        <v>7529</v>
      </c>
      <c r="G4308" s="258" t="s">
        <v>22</v>
      </c>
      <c r="H4308" s="258">
        <v>3</v>
      </c>
      <c r="I4308" s="258" t="s">
        <v>7530</v>
      </c>
      <c r="J4308" s="258" t="s">
        <v>7541</v>
      </c>
      <c r="K4308" s="258" t="s">
        <v>7543</v>
      </c>
      <c r="L4308" s="259">
        <v>45260</v>
      </c>
      <c r="M4308" s="258" t="s">
        <v>20</v>
      </c>
    </row>
    <row r="4309" spans="1:13" x14ac:dyDescent="0.25">
      <c r="A4309" s="260" t="s">
        <v>287</v>
      </c>
      <c r="B4309" s="260" t="s">
        <v>288</v>
      </c>
      <c r="C4309" s="260" t="s">
        <v>289</v>
      </c>
      <c r="D4309" s="260" t="s">
        <v>1297</v>
      </c>
      <c r="E4309" s="260">
        <v>45783000</v>
      </c>
      <c r="F4309" s="260" t="s">
        <v>7520</v>
      </c>
      <c r="G4309" s="260" t="s">
        <v>1219</v>
      </c>
      <c r="H4309" s="260">
        <v>2</v>
      </c>
      <c r="I4309" s="260" t="s">
        <v>2899</v>
      </c>
      <c r="J4309" s="260" t="s">
        <v>7521</v>
      </c>
      <c r="K4309" s="260" t="s">
        <v>7544</v>
      </c>
      <c r="L4309" s="261">
        <v>45260</v>
      </c>
      <c r="M4309" s="260" t="s">
        <v>20</v>
      </c>
    </row>
    <row r="4310" spans="1:13" x14ac:dyDescent="0.25">
      <c r="A4310" s="258" t="s">
        <v>287</v>
      </c>
      <c r="B4310" s="258" t="s">
        <v>288</v>
      </c>
      <c r="C4310" s="258" t="s">
        <v>289</v>
      </c>
      <c r="D4310" s="258" t="s">
        <v>1006</v>
      </c>
      <c r="E4310" s="258">
        <v>45783000</v>
      </c>
      <c r="F4310" s="258" t="s">
        <v>7520</v>
      </c>
      <c r="G4310" s="258" t="s">
        <v>1219</v>
      </c>
      <c r="H4310" s="258">
        <v>2</v>
      </c>
      <c r="I4310" s="258" t="s">
        <v>2899</v>
      </c>
      <c r="J4310" s="258" t="s">
        <v>7545</v>
      </c>
      <c r="K4310" s="258" t="s">
        <v>7546</v>
      </c>
      <c r="L4310" s="259">
        <v>45260</v>
      </c>
      <c r="M4310" s="258" t="s">
        <v>20</v>
      </c>
    </row>
    <row r="4311" spans="1:13" x14ac:dyDescent="0.25">
      <c r="A4311" s="260" t="s">
        <v>287</v>
      </c>
      <c r="B4311" s="260" t="s">
        <v>288</v>
      </c>
      <c r="C4311" s="260" t="s">
        <v>289</v>
      </c>
      <c r="D4311" s="260" t="s">
        <v>932</v>
      </c>
      <c r="E4311" s="260">
        <v>263000</v>
      </c>
      <c r="F4311" s="260" t="s">
        <v>7547</v>
      </c>
      <c r="G4311" s="260" t="s">
        <v>1219</v>
      </c>
      <c r="H4311" s="260">
        <v>2</v>
      </c>
      <c r="I4311" s="260" t="s">
        <v>7548</v>
      </c>
      <c r="J4311" s="260" t="s">
        <v>7549</v>
      </c>
      <c r="K4311" s="260" t="s">
        <v>7550</v>
      </c>
      <c r="L4311" s="261">
        <v>45260</v>
      </c>
      <c r="M4311" s="260" t="s">
        <v>20</v>
      </c>
    </row>
    <row r="4312" spans="1:13" x14ac:dyDescent="0.25">
      <c r="A4312" s="258" t="s">
        <v>287</v>
      </c>
      <c r="B4312" s="258" t="s">
        <v>288</v>
      </c>
      <c r="C4312" s="258" t="s">
        <v>289</v>
      </c>
      <c r="D4312" s="258" t="s">
        <v>769</v>
      </c>
      <c r="E4312" s="258">
        <v>263000</v>
      </c>
      <c r="F4312" s="258" t="s">
        <v>7547</v>
      </c>
      <c r="G4312" s="258" t="s">
        <v>1219</v>
      </c>
      <c r="H4312" s="258">
        <v>2</v>
      </c>
      <c r="I4312" s="258" t="s">
        <v>7548</v>
      </c>
      <c r="J4312" s="258" t="s">
        <v>7549</v>
      </c>
      <c r="K4312" s="258" t="s">
        <v>7551</v>
      </c>
      <c r="L4312" s="259">
        <v>45260</v>
      </c>
      <c r="M4312" s="258" t="s">
        <v>20</v>
      </c>
    </row>
    <row r="4313" spans="1:13" x14ac:dyDescent="0.25">
      <c r="A4313" s="260" t="s">
        <v>287</v>
      </c>
      <c r="B4313" s="260" t="s">
        <v>288</v>
      </c>
      <c r="C4313" s="260" t="s">
        <v>289</v>
      </c>
      <c r="D4313" s="260" t="s">
        <v>854</v>
      </c>
      <c r="E4313" s="260">
        <v>25</v>
      </c>
      <c r="F4313" s="260" t="s">
        <v>7552</v>
      </c>
      <c r="G4313" s="260" t="s">
        <v>22</v>
      </c>
      <c r="H4313" s="260">
        <v>3</v>
      </c>
      <c r="I4313" s="260" t="s">
        <v>7526</v>
      </c>
      <c r="J4313" s="260" t="s">
        <v>7553</v>
      </c>
      <c r="K4313" s="260" t="s">
        <v>7554</v>
      </c>
      <c r="L4313" s="261">
        <v>45260</v>
      </c>
      <c r="M4313" s="260" t="s">
        <v>20</v>
      </c>
    </row>
    <row r="4314" spans="1:13" x14ac:dyDescent="0.25">
      <c r="A4314" s="258" t="s">
        <v>287</v>
      </c>
      <c r="B4314" s="258" t="s">
        <v>288</v>
      </c>
      <c r="C4314" s="258" t="s">
        <v>289</v>
      </c>
      <c r="D4314" s="258" t="s">
        <v>937</v>
      </c>
      <c r="E4314" s="258">
        <v>26</v>
      </c>
      <c r="F4314" s="258" t="s">
        <v>7552</v>
      </c>
      <c r="G4314" s="258" t="s">
        <v>22</v>
      </c>
      <c r="H4314" s="258">
        <v>3</v>
      </c>
      <c r="I4314" s="258" t="s">
        <v>7526</v>
      </c>
      <c r="J4314" s="258" t="s">
        <v>7555</v>
      </c>
      <c r="K4314" s="258" t="s">
        <v>7556</v>
      </c>
      <c r="L4314" s="259">
        <v>45260</v>
      </c>
      <c r="M4314" s="258" t="s">
        <v>20</v>
      </c>
    </row>
    <row r="4315" spans="1:13" x14ac:dyDescent="0.25">
      <c r="A4315" s="260" t="s">
        <v>287</v>
      </c>
      <c r="B4315" s="260" t="s">
        <v>288</v>
      </c>
      <c r="C4315" s="260" t="s">
        <v>289</v>
      </c>
      <c r="D4315" s="260" t="s">
        <v>544</v>
      </c>
      <c r="E4315" s="260">
        <v>263000</v>
      </c>
      <c r="F4315" s="260" t="s">
        <v>7547</v>
      </c>
      <c r="G4315" s="260" t="s">
        <v>1219</v>
      </c>
      <c r="H4315" s="260">
        <v>2</v>
      </c>
      <c r="I4315" s="260" t="s">
        <v>7548</v>
      </c>
      <c r="J4315" s="260" t="s">
        <v>7549</v>
      </c>
      <c r="K4315" s="260" t="s">
        <v>7557</v>
      </c>
      <c r="L4315" s="261">
        <v>45260</v>
      </c>
      <c r="M4315" s="260" t="s">
        <v>20</v>
      </c>
    </row>
    <row r="4316" spans="1:13" x14ac:dyDescent="0.25">
      <c r="A4316" s="258" t="s">
        <v>287</v>
      </c>
      <c r="B4316" s="258" t="s">
        <v>288</v>
      </c>
      <c r="C4316" s="258" t="s">
        <v>289</v>
      </c>
      <c r="D4316" s="258" t="s">
        <v>1193</v>
      </c>
      <c r="E4316" s="258">
        <v>45520000</v>
      </c>
      <c r="F4316" s="258" t="s">
        <v>7558</v>
      </c>
      <c r="G4316" s="258" t="s">
        <v>1219</v>
      </c>
      <c r="H4316" s="258">
        <v>2</v>
      </c>
      <c r="I4316" s="258" t="s">
        <v>7559</v>
      </c>
      <c r="J4316" s="258" t="s">
        <v>7533</v>
      </c>
      <c r="K4316" s="258" t="s">
        <v>7560</v>
      </c>
      <c r="L4316" s="259">
        <v>45260</v>
      </c>
      <c r="M4316" s="258" t="s">
        <v>20</v>
      </c>
    </row>
    <row r="4317" spans="1:13" x14ac:dyDescent="0.25">
      <c r="A4317" s="260" t="s">
        <v>287</v>
      </c>
      <c r="B4317" s="260" t="s">
        <v>288</v>
      </c>
      <c r="C4317" s="260" t="s">
        <v>289</v>
      </c>
      <c r="D4317" s="260" t="s">
        <v>569</v>
      </c>
      <c r="E4317" s="260">
        <v>0</v>
      </c>
      <c r="F4317" s="260" t="s">
        <v>7547</v>
      </c>
      <c r="G4317" s="260" t="s">
        <v>1219</v>
      </c>
      <c r="H4317" s="260">
        <v>2</v>
      </c>
      <c r="I4317" s="260" t="s">
        <v>7548</v>
      </c>
      <c r="J4317" s="260" t="s">
        <v>7537</v>
      </c>
      <c r="K4317" s="260" t="s">
        <v>7561</v>
      </c>
      <c r="L4317" s="261">
        <v>45260</v>
      </c>
      <c r="M4317" s="260" t="s">
        <v>20</v>
      </c>
    </row>
    <row r="4318" spans="1:13" x14ac:dyDescent="0.25">
      <c r="A4318" s="258" t="s">
        <v>287</v>
      </c>
      <c r="B4318" s="258" t="s">
        <v>288</v>
      </c>
      <c r="C4318" s="258" t="s">
        <v>289</v>
      </c>
      <c r="D4318" s="258" t="s">
        <v>562</v>
      </c>
      <c r="E4318" s="258">
        <v>263000</v>
      </c>
      <c r="F4318" s="258" t="s">
        <v>7547</v>
      </c>
      <c r="G4318" s="258" t="s">
        <v>1219</v>
      </c>
      <c r="H4318" s="258">
        <v>2</v>
      </c>
      <c r="I4318" s="258" t="s">
        <v>7548</v>
      </c>
      <c r="J4318" s="258" t="s">
        <v>7539</v>
      </c>
      <c r="K4318" s="258" t="s">
        <v>7562</v>
      </c>
      <c r="L4318" s="259">
        <v>45260</v>
      </c>
      <c r="M4318" s="258" t="s">
        <v>20</v>
      </c>
    </row>
    <row r="4319" spans="1:13" x14ac:dyDescent="0.25">
      <c r="A4319" s="260" t="s">
        <v>287</v>
      </c>
      <c r="B4319" s="260" t="s">
        <v>288</v>
      </c>
      <c r="C4319" s="260" t="s">
        <v>289</v>
      </c>
      <c r="D4319" s="260" t="s">
        <v>567</v>
      </c>
      <c r="E4319" s="260" t="s">
        <v>17</v>
      </c>
      <c r="F4319" s="260" t="s">
        <v>7547</v>
      </c>
      <c r="G4319" s="260" t="s">
        <v>1219</v>
      </c>
      <c r="H4319" s="260">
        <v>2</v>
      </c>
      <c r="I4319" s="260" t="s">
        <v>7548</v>
      </c>
      <c r="J4319" s="260" t="s">
        <v>7541</v>
      </c>
      <c r="K4319" s="260" t="s">
        <v>7563</v>
      </c>
      <c r="L4319" s="261">
        <v>45260</v>
      </c>
      <c r="M4319" s="260" t="s">
        <v>20</v>
      </c>
    </row>
    <row r="4320" spans="1:13" x14ac:dyDescent="0.25">
      <c r="A4320" s="258" t="s">
        <v>287</v>
      </c>
      <c r="B4320" s="258" t="s">
        <v>288</v>
      </c>
      <c r="C4320" s="258" t="s">
        <v>289</v>
      </c>
      <c r="D4320" s="258" t="s">
        <v>558</v>
      </c>
      <c r="E4320" s="258" t="s">
        <v>17</v>
      </c>
      <c r="F4320" s="258" t="s">
        <v>7547</v>
      </c>
      <c r="G4320" s="258" t="s">
        <v>1219</v>
      </c>
      <c r="H4320" s="258">
        <v>2</v>
      </c>
      <c r="I4320" s="258" t="s">
        <v>7548</v>
      </c>
      <c r="J4320" s="258" t="s">
        <v>7541</v>
      </c>
      <c r="K4320" s="258" t="s">
        <v>7564</v>
      </c>
      <c r="L4320" s="259">
        <v>45260</v>
      </c>
      <c r="M4320" s="258" t="s">
        <v>20</v>
      </c>
    </row>
    <row r="4321" spans="1:13" x14ac:dyDescent="0.25">
      <c r="A4321" s="260" t="s">
        <v>860</v>
      </c>
      <c r="B4321" s="260" t="s">
        <v>861</v>
      </c>
      <c r="C4321" s="260" t="s">
        <v>289</v>
      </c>
      <c r="D4321" s="260" t="s">
        <v>1297</v>
      </c>
      <c r="E4321" s="260">
        <v>45783000</v>
      </c>
      <c r="F4321" s="260" t="s">
        <v>7520</v>
      </c>
      <c r="G4321" s="260" t="s">
        <v>1219</v>
      </c>
      <c r="H4321" s="260">
        <v>2</v>
      </c>
      <c r="I4321" s="260" t="s">
        <v>2899</v>
      </c>
      <c r="J4321" s="260" t="s">
        <v>7521</v>
      </c>
      <c r="K4321" s="260" t="s">
        <v>7565</v>
      </c>
      <c r="L4321" s="261">
        <v>45260</v>
      </c>
      <c r="M4321" s="260" t="s">
        <v>20</v>
      </c>
    </row>
    <row r="4322" spans="1:13" x14ac:dyDescent="0.25">
      <c r="A4322" s="258" t="s">
        <v>860</v>
      </c>
      <c r="B4322" s="258" t="s">
        <v>861</v>
      </c>
      <c r="C4322" s="258" t="s">
        <v>289</v>
      </c>
      <c r="D4322" s="258" t="s">
        <v>1006</v>
      </c>
      <c r="E4322" s="258">
        <v>46006000</v>
      </c>
      <c r="F4322" s="258" t="s">
        <v>7566</v>
      </c>
      <c r="G4322" s="258" t="s">
        <v>1219</v>
      </c>
      <c r="H4322" s="258">
        <v>2</v>
      </c>
      <c r="I4322" s="258" t="s">
        <v>7567</v>
      </c>
      <c r="J4322" s="258" t="s">
        <v>7568</v>
      </c>
      <c r="K4322" s="258" t="s">
        <v>7569</v>
      </c>
      <c r="L4322" s="259">
        <v>45260</v>
      </c>
      <c r="M4322" s="258" t="s">
        <v>20</v>
      </c>
    </row>
    <row r="4323" spans="1:13" x14ac:dyDescent="0.25">
      <c r="A4323" s="260" t="s">
        <v>860</v>
      </c>
      <c r="B4323" s="260" t="s">
        <v>861</v>
      </c>
      <c r="C4323" s="260" t="s">
        <v>289</v>
      </c>
      <c r="D4323" s="260" t="s">
        <v>932</v>
      </c>
      <c r="E4323" s="260">
        <v>436600</v>
      </c>
      <c r="F4323" s="260" t="s">
        <v>7570</v>
      </c>
      <c r="G4323" s="260" t="s">
        <v>22</v>
      </c>
      <c r="H4323" s="260">
        <v>3</v>
      </c>
      <c r="I4323" s="260" t="s">
        <v>7571</v>
      </c>
      <c r="J4323" s="260" t="s">
        <v>7572</v>
      </c>
      <c r="K4323" s="260" t="s">
        <v>7573</v>
      </c>
      <c r="L4323" s="261">
        <v>45260</v>
      </c>
      <c r="M4323" s="260" t="s">
        <v>20</v>
      </c>
    </row>
    <row r="4324" spans="1:13" x14ac:dyDescent="0.25">
      <c r="A4324" s="258" t="s">
        <v>860</v>
      </c>
      <c r="B4324" s="258" t="s">
        <v>861</v>
      </c>
      <c r="C4324" s="258" t="s">
        <v>289</v>
      </c>
      <c r="D4324" s="258" t="s">
        <v>854</v>
      </c>
      <c r="E4324" s="258">
        <v>26</v>
      </c>
      <c r="F4324" s="258" t="s">
        <v>7552</v>
      </c>
      <c r="G4324" s="258" t="s">
        <v>22</v>
      </c>
      <c r="H4324" s="258">
        <v>3</v>
      </c>
      <c r="I4324" s="258" t="s">
        <v>7526</v>
      </c>
      <c r="J4324" s="258" t="s">
        <v>7555</v>
      </c>
      <c r="K4324" s="258" t="s">
        <v>7574</v>
      </c>
      <c r="L4324" s="259">
        <v>45260</v>
      </c>
      <c r="M4324" s="258" t="s">
        <v>20</v>
      </c>
    </row>
    <row r="4325" spans="1:13" x14ac:dyDescent="0.25">
      <c r="A4325" s="260" t="s">
        <v>860</v>
      </c>
      <c r="B4325" s="260" t="s">
        <v>861</v>
      </c>
      <c r="C4325" s="260" t="s">
        <v>289</v>
      </c>
      <c r="D4325" s="260" t="s">
        <v>937</v>
      </c>
      <c r="E4325" s="260">
        <v>26</v>
      </c>
      <c r="F4325" s="260" t="s">
        <v>7552</v>
      </c>
      <c r="G4325" s="260" t="s">
        <v>22</v>
      </c>
      <c r="H4325" s="260">
        <v>3</v>
      </c>
      <c r="I4325" s="260" t="s">
        <v>7526</v>
      </c>
      <c r="J4325" s="260" t="s">
        <v>7555</v>
      </c>
      <c r="K4325" s="260" t="s">
        <v>7575</v>
      </c>
      <c r="L4325" s="261">
        <v>45260</v>
      </c>
      <c r="M4325" s="260" t="s">
        <v>20</v>
      </c>
    </row>
    <row r="4326" spans="1:13" x14ac:dyDescent="0.25">
      <c r="A4326" s="258" t="s">
        <v>860</v>
      </c>
      <c r="B4326" s="258" t="s">
        <v>861</v>
      </c>
      <c r="C4326" s="258" t="s">
        <v>289</v>
      </c>
      <c r="D4326" s="258" t="s">
        <v>544</v>
      </c>
      <c r="E4326" s="258">
        <v>353000</v>
      </c>
      <c r="F4326" s="258" t="s">
        <v>7576</v>
      </c>
      <c r="G4326" s="258" t="s">
        <v>22</v>
      </c>
      <c r="H4326" s="258">
        <v>3</v>
      </c>
      <c r="I4326" s="258" t="s">
        <v>7577</v>
      </c>
      <c r="J4326" s="258" t="s">
        <v>7578</v>
      </c>
      <c r="K4326" s="258" t="s">
        <v>7579</v>
      </c>
      <c r="L4326" s="259">
        <v>45260</v>
      </c>
      <c r="M4326" s="258" t="s">
        <v>20</v>
      </c>
    </row>
    <row r="4327" spans="1:13" x14ac:dyDescent="0.25">
      <c r="A4327" s="260" t="s">
        <v>860</v>
      </c>
      <c r="B4327" s="260" t="s">
        <v>861</v>
      </c>
      <c r="C4327" s="260" t="s">
        <v>289</v>
      </c>
      <c r="D4327" s="260" t="s">
        <v>1193</v>
      </c>
      <c r="E4327" s="260">
        <v>45569400</v>
      </c>
      <c r="F4327" s="260" t="s">
        <v>7580</v>
      </c>
      <c r="G4327" s="260" t="s">
        <v>22</v>
      </c>
      <c r="H4327" s="260">
        <v>3</v>
      </c>
      <c r="I4327" s="260" t="s">
        <v>7581</v>
      </c>
      <c r="J4327" s="260" t="s">
        <v>7582</v>
      </c>
      <c r="K4327" s="260" t="s">
        <v>7583</v>
      </c>
      <c r="L4327" s="261">
        <v>45260</v>
      </c>
      <c r="M4327" s="260" t="s">
        <v>20</v>
      </c>
    </row>
    <row r="4328" spans="1:13" x14ac:dyDescent="0.25">
      <c r="A4328" s="258" t="s">
        <v>860</v>
      </c>
      <c r="B4328" s="258" t="s">
        <v>861</v>
      </c>
      <c r="C4328" s="258" t="s">
        <v>289</v>
      </c>
      <c r="D4328" s="258" t="s">
        <v>569</v>
      </c>
      <c r="E4328" s="258">
        <v>83600</v>
      </c>
      <c r="F4328" s="258" t="s">
        <v>7584</v>
      </c>
      <c r="G4328" s="258" t="s">
        <v>22</v>
      </c>
      <c r="H4328" s="258">
        <v>3</v>
      </c>
      <c r="I4328" s="258" t="s">
        <v>7585</v>
      </c>
      <c r="J4328" s="258" t="s">
        <v>7586</v>
      </c>
      <c r="K4328" s="258" t="s">
        <v>7587</v>
      </c>
      <c r="L4328" s="259">
        <v>45260</v>
      </c>
      <c r="M4328" s="258" t="s">
        <v>20</v>
      </c>
    </row>
    <row r="4329" spans="1:13" x14ac:dyDescent="0.25">
      <c r="A4329" s="260" t="s">
        <v>860</v>
      </c>
      <c r="B4329" s="260" t="s">
        <v>861</v>
      </c>
      <c r="C4329" s="260" t="s">
        <v>289</v>
      </c>
      <c r="D4329" s="260" t="s">
        <v>562</v>
      </c>
      <c r="E4329" s="260">
        <v>353000</v>
      </c>
      <c r="F4329" s="260" t="s">
        <v>7576</v>
      </c>
      <c r="G4329" s="260" t="s">
        <v>22</v>
      </c>
      <c r="H4329" s="260">
        <v>3</v>
      </c>
      <c r="I4329" s="260" t="s">
        <v>7577</v>
      </c>
      <c r="J4329" s="260" t="s">
        <v>7588</v>
      </c>
      <c r="K4329" s="260" t="s">
        <v>7589</v>
      </c>
      <c r="L4329" s="261">
        <v>45260</v>
      </c>
      <c r="M4329" s="260" t="s">
        <v>20</v>
      </c>
    </row>
    <row r="4330" spans="1:13" x14ac:dyDescent="0.25">
      <c r="A4330" s="258" t="s">
        <v>860</v>
      </c>
      <c r="B4330" s="258" t="s">
        <v>861</v>
      </c>
      <c r="C4330" s="258" t="s">
        <v>289</v>
      </c>
      <c r="D4330" s="258" t="s">
        <v>567</v>
      </c>
      <c r="E4330" s="258" t="s">
        <v>17</v>
      </c>
      <c r="F4330" s="258" t="s">
        <v>7576</v>
      </c>
      <c r="G4330" s="258" t="s">
        <v>22</v>
      </c>
      <c r="H4330" s="258">
        <v>3</v>
      </c>
      <c r="I4330" s="258" t="s">
        <v>7577</v>
      </c>
      <c r="J4330" s="258" t="s">
        <v>7590</v>
      </c>
      <c r="K4330" s="258" t="s">
        <v>7591</v>
      </c>
      <c r="L4330" s="259">
        <v>45260</v>
      </c>
      <c r="M4330" s="258" t="s">
        <v>20</v>
      </c>
    </row>
    <row r="4331" spans="1:13" x14ac:dyDescent="0.25">
      <c r="A4331" s="260" t="s">
        <v>860</v>
      </c>
      <c r="B4331" s="260" t="s">
        <v>861</v>
      </c>
      <c r="C4331" s="260" t="s">
        <v>289</v>
      </c>
      <c r="D4331" s="260" t="s">
        <v>558</v>
      </c>
      <c r="E4331" s="260" t="s">
        <v>17</v>
      </c>
      <c r="F4331" s="260" t="s">
        <v>7576</v>
      </c>
      <c r="G4331" s="260" t="s">
        <v>22</v>
      </c>
      <c r="H4331" s="260">
        <v>3</v>
      </c>
      <c r="I4331" s="260" t="s">
        <v>7577</v>
      </c>
      <c r="J4331" s="260" t="s">
        <v>7592</v>
      </c>
      <c r="K4331" s="260" t="s">
        <v>7593</v>
      </c>
      <c r="L4331" s="261">
        <v>45260</v>
      </c>
      <c r="M4331" s="260" t="s">
        <v>20</v>
      </c>
    </row>
    <row r="4332" spans="1:13" x14ac:dyDescent="0.25">
      <c r="A4332" s="258" t="s">
        <v>3417</v>
      </c>
      <c r="B4332" s="258" t="s">
        <v>3418</v>
      </c>
      <c r="C4332" s="258" t="s">
        <v>3419</v>
      </c>
      <c r="D4332" s="258" t="s">
        <v>1297</v>
      </c>
      <c r="E4332" s="258">
        <v>113164000</v>
      </c>
      <c r="F4332" s="258" t="s">
        <v>7594</v>
      </c>
      <c r="G4332" s="258" t="s">
        <v>1219</v>
      </c>
      <c r="H4332" s="258">
        <v>2</v>
      </c>
      <c r="I4332" s="258" t="s">
        <v>7595</v>
      </c>
      <c r="J4332" s="258" t="s">
        <v>7596</v>
      </c>
      <c r="K4332" s="258" t="s">
        <v>7597</v>
      </c>
      <c r="L4332" s="259">
        <v>45260</v>
      </c>
      <c r="M4332" s="258" t="s">
        <v>20</v>
      </c>
    </row>
    <row r="4333" spans="1:13" x14ac:dyDescent="0.25">
      <c r="A4333" s="260" t="s">
        <v>3417</v>
      </c>
      <c r="B4333" s="260" t="s">
        <v>3418</v>
      </c>
      <c r="C4333" s="260" t="s">
        <v>3419</v>
      </c>
      <c r="D4333" s="260" t="s">
        <v>1006</v>
      </c>
      <c r="E4333" s="260">
        <v>143409000</v>
      </c>
      <c r="F4333" s="260" t="s">
        <v>7598</v>
      </c>
      <c r="G4333" s="260" t="s">
        <v>1219</v>
      </c>
      <c r="H4333" s="260">
        <v>2</v>
      </c>
      <c r="I4333" s="260" t="s">
        <v>7599</v>
      </c>
      <c r="J4333" s="260" t="s">
        <v>7600</v>
      </c>
      <c r="K4333" s="260" t="s">
        <v>7601</v>
      </c>
      <c r="L4333" s="261">
        <v>45260</v>
      </c>
      <c r="M4333" s="260" t="s">
        <v>20</v>
      </c>
    </row>
    <row r="4334" spans="1:13" x14ac:dyDescent="0.25">
      <c r="A4334" s="258" t="s">
        <v>3417</v>
      </c>
      <c r="B4334" s="258" t="s">
        <v>3418</v>
      </c>
      <c r="C4334" s="258" t="s">
        <v>3419</v>
      </c>
      <c r="D4334" s="258" t="s">
        <v>932</v>
      </c>
      <c r="E4334" s="258">
        <v>420000</v>
      </c>
      <c r="F4334" s="258" t="s">
        <v>6585</v>
      </c>
      <c r="G4334" s="258" t="s">
        <v>1219</v>
      </c>
      <c r="H4334" s="258">
        <v>2</v>
      </c>
      <c r="I4334" s="258" t="s">
        <v>7602</v>
      </c>
      <c r="J4334" s="258" t="s">
        <v>7603</v>
      </c>
      <c r="K4334" s="258" t="s">
        <v>7604</v>
      </c>
      <c r="L4334" s="259">
        <v>45260</v>
      </c>
      <c r="M4334" s="258" t="s">
        <v>20</v>
      </c>
    </row>
    <row r="4335" spans="1:13" x14ac:dyDescent="0.25">
      <c r="A4335" s="260" t="s">
        <v>3417</v>
      </c>
      <c r="B4335" s="260" t="s">
        <v>3418</v>
      </c>
      <c r="C4335" s="260" t="s">
        <v>3419</v>
      </c>
      <c r="D4335" s="260" t="s">
        <v>769</v>
      </c>
      <c r="E4335" s="260">
        <v>420000</v>
      </c>
      <c r="F4335" s="260" t="s">
        <v>6585</v>
      </c>
      <c r="G4335" s="260" t="s">
        <v>1219</v>
      </c>
      <c r="H4335" s="260">
        <v>2</v>
      </c>
      <c r="I4335" s="260" t="s">
        <v>7602</v>
      </c>
      <c r="J4335" s="260" t="s">
        <v>7603</v>
      </c>
      <c r="K4335" s="260" t="s">
        <v>7605</v>
      </c>
      <c r="L4335" s="261">
        <v>45260</v>
      </c>
      <c r="M4335" s="260" t="s">
        <v>20</v>
      </c>
    </row>
    <row r="4336" spans="1:13" x14ac:dyDescent="0.25">
      <c r="A4336" s="258" t="s">
        <v>3417</v>
      </c>
      <c r="B4336" s="258" t="s">
        <v>3418</v>
      </c>
      <c r="C4336" s="258" t="s">
        <v>3419</v>
      </c>
      <c r="D4336" s="258" t="s">
        <v>854</v>
      </c>
      <c r="E4336" s="258">
        <v>0</v>
      </c>
      <c r="F4336" s="258" t="s">
        <v>7469</v>
      </c>
      <c r="G4336" s="258" t="s">
        <v>22</v>
      </c>
      <c r="H4336" s="258">
        <v>3</v>
      </c>
      <c r="I4336" s="258" t="s">
        <v>924</v>
      </c>
      <c r="J4336" s="258" t="s">
        <v>7606</v>
      </c>
      <c r="K4336" s="258" t="s">
        <v>7607</v>
      </c>
      <c r="L4336" s="259">
        <v>45260</v>
      </c>
      <c r="M4336" s="258" t="s">
        <v>20</v>
      </c>
    </row>
    <row r="4337" spans="1:13" x14ac:dyDescent="0.25">
      <c r="A4337" s="260" t="s">
        <v>3417</v>
      </c>
      <c r="B4337" s="260" t="s">
        <v>3418</v>
      </c>
      <c r="C4337" s="260" t="s">
        <v>3419</v>
      </c>
      <c r="D4337" s="260" t="s">
        <v>937</v>
      </c>
      <c r="E4337" s="260">
        <v>7</v>
      </c>
      <c r="F4337" s="260" t="s">
        <v>7469</v>
      </c>
      <c r="G4337" s="260" t="s">
        <v>22</v>
      </c>
      <c r="H4337" s="260">
        <v>3</v>
      </c>
      <c r="I4337" s="260" t="s">
        <v>924</v>
      </c>
      <c r="J4337" s="260" t="s">
        <v>7608</v>
      </c>
      <c r="K4337" s="260" t="s">
        <v>7609</v>
      </c>
      <c r="L4337" s="261">
        <v>45260</v>
      </c>
      <c r="M4337" s="260" t="s">
        <v>20</v>
      </c>
    </row>
    <row r="4338" spans="1:13" x14ac:dyDescent="0.25">
      <c r="A4338" s="258" t="s">
        <v>3417</v>
      </c>
      <c r="B4338" s="258" t="s">
        <v>3418</v>
      </c>
      <c r="C4338" s="258" t="s">
        <v>3419</v>
      </c>
      <c r="D4338" s="258" t="s">
        <v>544</v>
      </c>
      <c r="E4338" s="258">
        <v>420000</v>
      </c>
      <c r="F4338" s="258" t="s">
        <v>6585</v>
      </c>
      <c r="G4338" s="258" t="s">
        <v>1219</v>
      </c>
      <c r="H4338" s="258">
        <v>2</v>
      </c>
      <c r="I4338" s="258" t="s">
        <v>7602</v>
      </c>
      <c r="J4338" s="258" t="s">
        <v>7603</v>
      </c>
      <c r="K4338" s="258" t="s">
        <v>7610</v>
      </c>
      <c r="L4338" s="259">
        <v>45260</v>
      </c>
      <c r="M4338" s="258" t="s">
        <v>20</v>
      </c>
    </row>
    <row r="4339" spans="1:13" x14ac:dyDescent="0.25">
      <c r="A4339" s="260" t="s">
        <v>3417</v>
      </c>
      <c r="B4339" s="260" t="s">
        <v>3418</v>
      </c>
      <c r="C4339" s="260" t="s">
        <v>3419</v>
      </c>
      <c r="D4339" s="260" t="s">
        <v>1193</v>
      </c>
      <c r="E4339" s="260">
        <v>142989000</v>
      </c>
      <c r="F4339" s="260" t="s">
        <v>7598</v>
      </c>
      <c r="G4339" s="260" t="s">
        <v>1219</v>
      </c>
      <c r="H4339" s="260">
        <v>2</v>
      </c>
      <c r="I4339" s="260" t="s">
        <v>7599</v>
      </c>
      <c r="J4339" s="260" t="s">
        <v>7533</v>
      </c>
      <c r="K4339" s="260" t="s">
        <v>7611</v>
      </c>
      <c r="L4339" s="261">
        <v>45260</v>
      </c>
      <c r="M4339" s="260" t="s">
        <v>20</v>
      </c>
    </row>
    <row r="4340" spans="1:13" x14ac:dyDescent="0.25">
      <c r="A4340" s="258" t="s">
        <v>3417</v>
      </c>
      <c r="B4340" s="258" t="s">
        <v>3418</v>
      </c>
      <c r="C4340" s="258" t="s">
        <v>3419</v>
      </c>
      <c r="D4340" s="258" t="s">
        <v>569</v>
      </c>
      <c r="E4340" s="258">
        <v>0</v>
      </c>
      <c r="F4340" s="258" t="s">
        <v>6585</v>
      </c>
      <c r="G4340" s="258" t="s">
        <v>1219</v>
      </c>
      <c r="H4340" s="258">
        <v>2</v>
      </c>
      <c r="I4340" s="258" t="s">
        <v>7602</v>
      </c>
      <c r="J4340" s="258" t="s">
        <v>7537</v>
      </c>
      <c r="K4340" s="258" t="s">
        <v>7612</v>
      </c>
      <c r="L4340" s="259">
        <v>45260</v>
      </c>
      <c r="M4340" s="258" t="s">
        <v>20</v>
      </c>
    </row>
    <row r="4341" spans="1:13" x14ac:dyDescent="0.25">
      <c r="A4341" s="260" t="s">
        <v>3417</v>
      </c>
      <c r="B4341" s="260" t="s">
        <v>3418</v>
      </c>
      <c r="C4341" s="260" t="s">
        <v>3419</v>
      </c>
      <c r="D4341" s="260" t="s">
        <v>562</v>
      </c>
      <c r="E4341" s="260">
        <v>420000</v>
      </c>
      <c r="F4341" s="260" t="s">
        <v>6585</v>
      </c>
      <c r="G4341" s="260" t="s">
        <v>1219</v>
      </c>
      <c r="H4341" s="260">
        <v>2</v>
      </c>
      <c r="I4341" s="260" t="s">
        <v>7602</v>
      </c>
      <c r="J4341" s="260" t="s">
        <v>7539</v>
      </c>
      <c r="K4341" s="260" t="s">
        <v>7613</v>
      </c>
      <c r="L4341" s="261">
        <v>45260</v>
      </c>
      <c r="M4341" s="260" t="s">
        <v>20</v>
      </c>
    </row>
    <row r="4342" spans="1:13" x14ac:dyDescent="0.25">
      <c r="A4342" s="258" t="s">
        <v>3417</v>
      </c>
      <c r="B4342" s="258" t="s">
        <v>3418</v>
      </c>
      <c r="C4342" s="258" t="s">
        <v>3419</v>
      </c>
      <c r="D4342" s="258" t="s">
        <v>567</v>
      </c>
      <c r="E4342" s="258" t="s">
        <v>17</v>
      </c>
      <c r="F4342" s="258" t="s">
        <v>6585</v>
      </c>
      <c r="G4342" s="258" t="s">
        <v>1219</v>
      </c>
      <c r="H4342" s="258">
        <v>2</v>
      </c>
      <c r="I4342" s="258" t="s">
        <v>7602</v>
      </c>
      <c r="J4342" s="258" t="s">
        <v>7541</v>
      </c>
      <c r="K4342" s="258" t="s">
        <v>7614</v>
      </c>
      <c r="L4342" s="259">
        <v>45260</v>
      </c>
      <c r="M4342" s="258" t="s">
        <v>20</v>
      </c>
    </row>
    <row r="4343" spans="1:13" x14ac:dyDescent="0.25">
      <c r="A4343" s="260" t="s">
        <v>3417</v>
      </c>
      <c r="B4343" s="260" t="s">
        <v>3418</v>
      </c>
      <c r="C4343" s="260" t="s">
        <v>3419</v>
      </c>
      <c r="D4343" s="260" t="s">
        <v>558</v>
      </c>
      <c r="E4343" s="260" t="s">
        <v>17</v>
      </c>
      <c r="F4343" s="260" t="s">
        <v>6585</v>
      </c>
      <c r="G4343" s="260" t="s">
        <v>1219</v>
      </c>
      <c r="H4343" s="260">
        <v>2</v>
      </c>
      <c r="I4343" s="260" t="s">
        <v>7602</v>
      </c>
      <c r="J4343" s="260" t="s">
        <v>7541</v>
      </c>
      <c r="K4343" s="260" t="s">
        <v>7615</v>
      </c>
      <c r="L4343" s="261">
        <v>45260</v>
      </c>
      <c r="M4343" s="260" t="s">
        <v>20</v>
      </c>
    </row>
    <row r="4344" spans="1:13" x14ac:dyDescent="0.25">
      <c r="A4344" s="258" t="s">
        <v>316</v>
      </c>
      <c r="B4344" s="258" t="s">
        <v>317</v>
      </c>
      <c r="C4344" s="258" t="s">
        <v>318</v>
      </c>
      <c r="D4344" s="258" t="s">
        <v>1297</v>
      </c>
      <c r="E4344" s="258">
        <v>58965000</v>
      </c>
      <c r="F4344" s="258" t="s">
        <v>7616</v>
      </c>
      <c r="G4344" s="258" t="s">
        <v>1219</v>
      </c>
      <c r="H4344" s="258">
        <v>2</v>
      </c>
      <c r="I4344" s="258" t="s">
        <v>7617</v>
      </c>
      <c r="J4344" s="258" t="s">
        <v>7618</v>
      </c>
      <c r="K4344" s="258" t="s">
        <v>7619</v>
      </c>
      <c r="L4344" s="259">
        <v>45260</v>
      </c>
      <c r="M4344" s="258" t="s">
        <v>20</v>
      </c>
    </row>
    <row r="4345" spans="1:13" x14ac:dyDescent="0.25">
      <c r="A4345" s="260" t="s">
        <v>316</v>
      </c>
      <c r="B4345" s="260" t="s">
        <v>317</v>
      </c>
      <c r="C4345" s="260" t="s">
        <v>318</v>
      </c>
      <c r="D4345" s="260" t="s">
        <v>1006</v>
      </c>
      <c r="E4345" s="260">
        <v>58965000</v>
      </c>
      <c r="F4345" s="260" t="s">
        <v>7616</v>
      </c>
      <c r="G4345" s="260" t="s">
        <v>1219</v>
      </c>
      <c r="H4345" s="260">
        <v>2</v>
      </c>
      <c r="I4345" s="260" t="s">
        <v>1230</v>
      </c>
      <c r="J4345" s="260" t="s">
        <v>7618</v>
      </c>
      <c r="K4345" s="260" t="s">
        <v>7620</v>
      </c>
      <c r="L4345" s="261">
        <v>45260</v>
      </c>
      <c r="M4345" s="260" t="s">
        <v>526</v>
      </c>
    </row>
    <row r="4346" spans="1:13" x14ac:dyDescent="0.25">
      <c r="A4346" s="258" t="s">
        <v>316</v>
      </c>
      <c r="B4346" s="258" t="s">
        <v>317</v>
      </c>
      <c r="C4346" s="258" t="s">
        <v>318</v>
      </c>
      <c r="D4346" s="258" t="s">
        <v>932</v>
      </c>
      <c r="E4346" s="258">
        <v>151300</v>
      </c>
      <c r="F4346" s="258" t="s">
        <v>7621</v>
      </c>
      <c r="G4346" s="258" t="s">
        <v>1219</v>
      </c>
      <c r="H4346" s="258">
        <v>2</v>
      </c>
      <c r="I4346" s="258" t="s">
        <v>7622</v>
      </c>
      <c r="J4346" s="258" t="s">
        <v>7623</v>
      </c>
      <c r="K4346" s="258" t="s">
        <v>7624</v>
      </c>
      <c r="L4346" s="259">
        <v>45260</v>
      </c>
      <c r="M4346" s="258" t="s">
        <v>526</v>
      </c>
    </row>
    <row r="4347" spans="1:13" x14ac:dyDescent="0.25">
      <c r="A4347" s="260" t="s">
        <v>316</v>
      </c>
      <c r="B4347" s="260" t="s">
        <v>317</v>
      </c>
      <c r="C4347" s="260" t="s">
        <v>318</v>
      </c>
      <c r="D4347" s="260" t="s">
        <v>769</v>
      </c>
      <c r="E4347" s="260">
        <v>151300</v>
      </c>
      <c r="F4347" s="260" t="s">
        <v>7621</v>
      </c>
      <c r="G4347" s="260" t="s">
        <v>1219</v>
      </c>
      <c r="H4347" s="260">
        <v>2</v>
      </c>
      <c r="I4347" s="260" t="s">
        <v>7622</v>
      </c>
      <c r="J4347" s="260" t="s">
        <v>7623</v>
      </c>
      <c r="K4347" s="260" t="s">
        <v>7625</v>
      </c>
      <c r="L4347" s="261">
        <v>45260</v>
      </c>
      <c r="M4347" s="260" t="s">
        <v>526</v>
      </c>
    </row>
    <row r="4348" spans="1:13" x14ac:dyDescent="0.25">
      <c r="A4348" s="258" t="s">
        <v>316</v>
      </c>
      <c r="B4348" s="258" t="s">
        <v>317</v>
      </c>
      <c r="C4348" s="258" t="s">
        <v>318</v>
      </c>
      <c r="D4348" s="258" t="s">
        <v>854</v>
      </c>
      <c r="E4348" s="258">
        <v>1202</v>
      </c>
      <c r="F4348" s="258" t="s">
        <v>7626</v>
      </c>
      <c r="G4348" s="258" t="s">
        <v>1219</v>
      </c>
      <c r="H4348" s="258">
        <v>2</v>
      </c>
      <c r="I4348" s="258" t="s">
        <v>7627</v>
      </c>
      <c r="J4348" s="258" t="s">
        <v>7628</v>
      </c>
      <c r="K4348" s="258" t="s">
        <v>7629</v>
      </c>
      <c r="L4348" s="259">
        <v>45260</v>
      </c>
      <c r="M4348" s="258" t="s">
        <v>526</v>
      </c>
    </row>
    <row r="4349" spans="1:13" x14ac:dyDescent="0.25">
      <c r="A4349" s="260" t="s">
        <v>316</v>
      </c>
      <c r="B4349" s="260" t="s">
        <v>317</v>
      </c>
      <c r="C4349" s="260" t="s">
        <v>318</v>
      </c>
      <c r="D4349" s="260" t="s">
        <v>937</v>
      </c>
      <c r="E4349" s="260">
        <v>1202</v>
      </c>
      <c r="F4349" s="260" t="s">
        <v>7552</v>
      </c>
      <c r="G4349" s="260" t="s">
        <v>1219</v>
      </c>
      <c r="H4349" s="260">
        <v>2</v>
      </c>
      <c r="I4349" s="260" t="s">
        <v>7630</v>
      </c>
      <c r="J4349" s="260" t="s">
        <v>7631</v>
      </c>
      <c r="K4349" s="260" t="s">
        <v>7632</v>
      </c>
      <c r="L4349" s="261">
        <v>45260</v>
      </c>
      <c r="M4349" s="260" t="s">
        <v>20</v>
      </c>
    </row>
    <row r="4350" spans="1:13" x14ac:dyDescent="0.25">
      <c r="A4350" s="258" t="s">
        <v>316</v>
      </c>
      <c r="B4350" s="258" t="s">
        <v>317</v>
      </c>
      <c r="C4350" s="258" t="s">
        <v>318</v>
      </c>
      <c r="D4350" s="258" t="s">
        <v>544</v>
      </c>
      <c r="E4350" s="258">
        <v>151300</v>
      </c>
      <c r="F4350" s="258" t="s">
        <v>7621</v>
      </c>
      <c r="G4350" s="258" t="s">
        <v>1219</v>
      </c>
      <c r="H4350" s="258">
        <v>2</v>
      </c>
      <c r="I4350" s="258" t="s">
        <v>7622</v>
      </c>
      <c r="J4350" s="258" t="s">
        <v>7623</v>
      </c>
      <c r="K4350" s="258" t="s">
        <v>7633</v>
      </c>
      <c r="L4350" s="259">
        <v>45260</v>
      </c>
      <c r="M4350" s="258" t="s">
        <v>20</v>
      </c>
    </row>
    <row r="4351" spans="1:13" x14ac:dyDescent="0.25">
      <c r="A4351" s="260" t="s">
        <v>316</v>
      </c>
      <c r="B4351" s="260" t="s">
        <v>317</v>
      </c>
      <c r="C4351" s="260" t="s">
        <v>318</v>
      </c>
      <c r="D4351" s="260" t="s">
        <v>1193</v>
      </c>
      <c r="E4351" s="260">
        <v>58813700</v>
      </c>
      <c r="F4351" s="260" t="s">
        <v>7634</v>
      </c>
      <c r="G4351" s="260" t="s">
        <v>1219</v>
      </c>
      <c r="H4351" s="260">
        <v>2</v>
      </c>
      <c r="I4351" s="260" t="s">
        <v>7635</v>
      </c>
      <c r="J4351" s="260" t="s">
        <v>7636</v>
      </c>
      <c r="K4351" s="260" t="s">
        <v>7637</v>
      </c>
      <c r="L4351" s="261">
        <v>45260</v>
      </c>
      <c r="M4351" s="260" t="s">
        <v>20</v>
      </c>
    </row>
    <row r="4352" spans="1:13" x14ac:dyDescent="0.25">
      <c r="A4352" s="258" t="s">
        <v>316</v>
      </c>
      <c r="B4352" s="258" t="s">
        <v>317</v>
      </c>
      <c r="C4352" s="258" t="s">
        <v>318</v>
      </c>
      <c r="D4352" s="258" t="s">
        <v>569</v>
      </c>
      <c r="E4352" s="258">
        <v>0</v>
      </c>
      <c r="F4352" s="258" t="s">
        <v>7621</v>
      </c>
      <c r="G4352" s="258" t="s">
        <v>1219</v>
      </c>
      <c r="H4352" s="258">
        <v>2</v>
      </c>
      <c r="I4352" s="258" t="s">
        <v>7622</v>
      </c>
      <c r="J4352" s="258" t="s">
        <v>7638</v>
      </c>
      <c r="K4352" s="258" t="s">
        <v>7639</v>
      </c>
      <c r="L4352" s="259">
        <v>45260</v>
      </c>
      <c r="M4352" s="258" t="s">
        <v>20</v>
      </c>
    </row>
    <row r="4353" spans="1:13" x14ac:dyDescent="0.25">
      <c r="A4353" s="260" t="s">
        <v>316</v>
      </c>
      <c r="B4353" s="260" t="s">
        <v>317</v>
      </c>
      <c r="C4353" s="260" t="s">
        <v>318</v>
      </c>
      <c r="D4353" s="260" t="s">
        <v>562</v>
      </c>
      <c r="E4353" s="260">
        <v>151300</v>
      </c>
      <c r="F4353" s="260" t="s">
        <v>7621</v>
      </c>
      <c r="G4353" s="260" t="s">
        <v>1219</v>
      </c>
      <c r="H4353" s="260">
        <v>2</v>
      </c>
      <c r="I4353" s="260" t="s">
        <v>7622</v>
      </c>
      <c r="J4353" s="260" t="s">
        <v>7539</v>
      </c>
      <c r="K4353" s="260" t="s">
        <v>7640</v>
      </c>
      <c r="L4353" s="261">
        <v>45260</v>
      </c>
      <c r="M4353" s="260" t="s">
        <v>20</v>
      </c>
    </row>
    <row r="4354" spans="1:13" x14ac:dyDescent="0.25">
      <c r="A4354" s="258" t="s">
        <v>316</v>
      </c>
      <c r="B4354" s="258" t="s">
        <v>317</v>
      </c>
      <c r="C4354" s="258" t="s">
        <v>318</v>
      </c>
      <c r="D4354" s="258" t="s">
        <v>567</v>
      </c>
      <c r="E4354" s="258" t="s">
        <v>17</v>
      </c>
      <c r="F4354" s="258" t="s">
        <v>7621</v>
      </c>
      <c r="G4354" s="258" t="s">
        <v>1219</v>
      </c>
      <c r="H4354" s="258">
        <v>2</v>
      </c>
      <c r="I4354" s="258" t="s">
        <v>7622</v>
      </c>
      <c r="J4354" s="258" t="s">
        <v>7541</v>
      </c>
      <c r="K4354" s="258" t="s">
        <v>7641</v>
      </c>
      <c r="L4354" s="259">
        <v>45260</v>
      </c>
      <c r="M4354" s="258" t="s">
        <v>20</v>
      </c>
    </row>
    <row r="4355" spans="1:13" x14ac:dyDescent="0.25">
      <c r="A4355" s="260" t="s">
        <v>316</v>
      </c>
      <c r="B4355" s="260" t="s">
        <v>317</v>
      </c>
      <c r="C4355" s="260" t="s">
        <v>318</v>
      </c>
      <c r="D4355" s="260" t="s">
        <v>558</v>
      </c>
      <c r="E4355" s="260" t="s">
        <v>17</v>
      </c>
      <c r="F4355" s="260" t="s">
        <v>7621</v>
      </c>
      <c r="G4355" s="260" t="s">
        <v>1219</v>
      </c>
      <c r="H4355" s="260">
        <v>2</v>
      </c>
      <c r="I4355" s="260" t="s">
        <v>7622</v>
      </c>
      <c r="J4355" s="260" t="s">
        <v>7541</v>
      </c>
      <c r="K4355" s="260" t="s">
        <v>7642</v>
      </c>
      <c r="L4355" s="261">
        <v>45260</v>
      </c>
      <c r="M4355" s="260" t="s">
        <v>20</v>
      </c>
    </row>
    <row r="4356" spans="1:13" x14ac:dyDescent="0.25">
      <c r="A4356" s="258" t="s">
        <v>3847</v>
      </c>
      <c r="B4356" s="258" t="s">
        <v>3848</v>
      </c>
      <c r="C4356" s="258" t="s">
        <v>117</v>
      </c>
      <c r="D4356" s="258" t="s">
        <v>1297</v>
      </c>
      <c r="E4356" s="258">
        <v>6908000</v>
      </c>
      <c r="F4356" s="258" t="s">
        <v>7643</v>
      </c>
      <c r="G4356" s="258" t="s">
        <v>1219</v>
      </c>
      <c r="H4356" s="258">
        <v>2</v>
      </c>
      <c r="I4356" s="258" t="s">
        <v>7644</v>
      </c>
      <c r="J4356" s="258" t="s">
        <v>7645</v>
      </c>
      <c r="K4356" s="258" t="s">
        <v>7646</v>
      </c>
      <c r="L4356" s="259">
        <v>45260</v>
      </c>
      <c r="M4356" s="258" t="s">
        <v>20</v>
      </c>
    </row>
    <row r="4357" spans="1:13" x14ac:dyDescent="0.25">
      <c r="A4357" s="260" t="s">
        <v>3847</v>
      </c>
      <c r="B4357" s="260" t="s">
        <v>3848</v>
      </c>
      <c r="C4357" s="260" t="s">
        <v>117</v>
      </c>
      <c r="D4357" s="260" t="s">
        <v>1006</v>
      </c>
      <c r="E4357" s="260">
        <v>6908000</v>
      </c>
      <c r="F4357" s="260" t="s">
        <v>7643</v>
      </c>
      <c r="G4357" s="260" t="s">
        <v>1219</v>
      </c>
      <c r="H4357" s="260">
        <v>2</v>
      </c>
      <c r="I4357" s="260" t="s">
        <v>7644</v>
      </c>
      <c r="J4357" s="260" t="s">
        <v>7647</v>
      </c>
      <c r="K4357" s="260" t="s">
        <v>7648</v>
      </c>
      <c r="L4357" s="261">
        <v>45260</v>
      </c>
      <c r="M4357" s="260" t="s">
        <v>20</v>
      </c>
    </row>
    <row r="4358" spans="1:13" x14ac:dyDescent="0.25">
      <c r="A4358" s="258" t="s">
        <v>3847</v>
      </c>
      <c r="B4358" s="258" t="s">
        <v>3848</v>
      </c>
      <c r="C4358" s="258" t="s">
        <v>117</v>
      </c>
      <c r="D4358" s="258" t="s">
        <v>932</v>
      </c>
      <c r="E4358" s="258">
        <v>6908000</v>
      </c>
      <c r="F4358" s="258" t="s">
        <v>7643</v>
      </c>
      <c r="G4358" s="258" t="s">
        <v>66</v>
      </c>
      <c r="H4358" s="258">
        <v>1</v>
      </c>
      <c r="I4358" s="258" t="s">
        <v>7644</v>
      </c>
      <c r="J4358" s="258" t="s">
        <v>7649</v>
      </c>
      <c r="K4358" s="258" t="s">
        <v>7650</v>
      </c>
      <c r="L4358" s="259">
        <v>45260</v>
      </c>
      <c r="M4358" s="258" t="s">
        <v>20</v>
      </c>
    </row>
    <row r="4359" spans="1:13" x14ac:dyDescent="0.25">
      <c r="A4359" s="260" t="s">
        <v>3847</v>
      </c>
      <c r="B4359" s="260" t="s">
        <v>3848</v>
      </c>
      <c r="C4359" s="260" t="s">
        <v>117</v>
      </c>
      <c r="D4359" s="260" t="s">
        <v>769</v>
      </c>
      <c r="E4359" s="260">
        <v>1633000</v>
      </c>
      <c r="F4359" s="260" t="s">
        <v>7651</v>
      </c>
      <c r="G4359" s="260" t="s">
        <v>1219</v>
      </c>
      <c r="H4359" s="260">
        <v>2</v>
      </c>
      <c r="I4359" s="260" t="s">
        <v>7652</v>
      </c>
      <c r="J4359" s="260" t="s">
        <v>7653</v>
      </c>
      <c r="K4359" s="260" t="s">
        <v>7654</v>
      </c>
      <c r="L4359" s="261">
        <v>45260</v>
      </c>
      <c r="M4359" s="260" t="s">
        <v>20</v>
      </c>
    </row>
    <row r="4360" spans="1:13" x14ac:dyDescent="0.25">
      <c r="A4360" s="258" t="s">
        <v>3847</v>
      </c>
      <c r="B4360" s="258" t="s">
        <v>3848</v>
      </c>
      <c r="C4360" s="258" t="s">
        <v>117</v>
      </c>
      <c r="D4360" s="258" t="s">
        <v>854</v>
      </c>
      <c r="E4360" s="258">
        <v>5208</v>
      </c>
      <c r="F4360" s="258" t="s">
        <v>7655</v>
      </c>
      <c r="G4360" s="258" t="s">
        <v>22</v>
      </c>
      <c r="H4360" s="258">
        <v>3</v>
      </c>
      <c r="I4360" s="258" t="s">
        <v>7656</v>
      </c>
      <c r="J4360" s="258" t="s">
        <v>7657</v>
      </c>
      <c r="K4360" s="258" t="s">
        <v>7658</v>
      </c>
      <c r="L4360" s="259">
        <v>45260</v>
      </c>
      <c r="M4360" s="258" t="s">
        <v>20</v>
      </c>
    </row>
    <row r="4361" spans="1:13" x14ac:dyDescent="0.25">
      <c r="A4361" s="260" t="s">
        <v>3847</v>
      </c>
      <c r="B4361" s="260" t="s">
        <v>3848</v>
      </c>
      <c r="C4361" s="260" t="s">
        <v>117</v>
      </c>
      <c r="D4361" s="260" t="s">
        <v>937</v>
      </c>
      <c r="E4361" s="260">
        <v>5560</v>
      </c>
      <c r="F4361" s="260" t="s">
        <v>7659</v>
      </c>
      <c r="G4361" s="260" t="s">
        <v>22</v>
      </c>
      <c r="H4361" s="260">
        <v>3</v>
      </c>
      <c r="I4361" s="260" t="s">
        <v>7660</v>
      </c>
      <c r="J4361" s="260" t="s">
        <v>7657</v>
      </c>
      <c r="K4361" s="260" t="s">
        <v>7661</v>
      </c>
      <c r="L4361" s="261">
        <v>45260</v>
      </c>
      <c r="M4361" s="260" t="s">
        <v>20</v>
      </c>
    </row>
    <row r="4362" spans="1:13" x14ac:dyDescent="0.25">
      <c r="A4362" s="258" t="s">
        <v>3847</v>
      </c>
      <c r="B4362" s="258" t="s">
        <v>3848</v>
      </c>
      <c r="C4362" s="258" t="s">
        <v>117</v>
      </c>
      <c r="D4362" s="258" t="s">
        <v>544</v>
      </c>
      <c r="E4362" s="258">
        <v>1165000</v>
      </c>
      <c r="F4362" s="258" t="s">
        <v>7662</v>
      </c>
      <c r="G4362" s="258" t="s">
        <v>1219</v>
      </c>
      <c r="H4362" s="258">
        <v>2</v>
      </c>
      <c r="I4362" s="258" t="s">
        <v>7663</v>
      </c>
      <c r="J4362" s="258" t="s">
        <v>7664</v>
      </c>
      <c r="K4362" s="258" t="s">
        <v>7665</v>
      </c>
      <c r="L4362" s="259">
        <v>45260</v>
      </c>
      <c r="M4362" s="258" t="s">
        <v>20</v>
      </c>
    </row>
    <row r="4363" spans="1:13" x14ac:dyDescent="0.25">
      <c r="A4363" s="260" t="s">
        <v>3847</v>
      </c>
      <c r="B4363" s="260" t="s">
        <v>3848</v>
      </c>
      <c r="C4363" s="260" t="s">
        <v>117</v>
      </c>
      <c r="D4363" s="260" t="s">
        <v>1193</v>
      </c>
      <c r="E4363" s="260">
        <v>0</v>
      </c>
      <c r="F4363" s="260" t="s">
        <v>7662</v>
      </c>
      <c r="G4363" s="260" t="s">
        <v>1219</v>
      </c>
      <c r="H4363" s="260">
        <v>2</v>
      </c>
      <c r="I4363" s="260" t="s">
        <v>7663</v>
      </c>
      <c r="J4363" s="260" t="s">
        <v>7533</v>
      </c>
      <c r="K4363" s="260" t="s">
        <v>7666</v>
      </c>
      <c r="L4363" s="261">
        <v>45260</v>
      </c>
      <c r="M4363" s="260" t="s">
        <v>20</v>
      </c>
    </row>
    <row r="4364" spans="1:13" x14ac:dyDescent="0.25">
      <c r="A4364" s="258" t="s">
        <v>3847</v>
      </c>
      <c r="B4364" s="258" t="s">
        <v>3848</v>
      </c>
      <c r="C4364" s="258" t="s">
        <v>117</v>
      </c>
      <c r="D4364" s="258" t="s">
        <v>569</v>
      </c>
      <c r="E4364" s="258">
        <v>5743000</v>
      </c>
      <c r="F4364" s="258" t="s">
        <v>7662</v>
      </c>
      <c r="G4364" s="258" t="s">
        <v>1219</v>
      </c>
      <c r="H4364" s="258">
        <v>2</v>
      </c>
      <c r="I4364" s="258" t="s">
        <v>7663</v>
      </c>
      <c r="J4364" s="258" t="s">
        <v>7537</v>
      </c>
      <c r="K4364" s="258" t="s">
        <v>7667</v>
      </c>
      <c r="L4364" s="259">
        <v>45260</v>
      </c>
      <c r="M4364" s="258" t="s">
        <v>20</v>
      </c>
    </row>
    <row r="4365" spans="1:13" x14ac:dyDescent="0.25">
      <c r="A4365" s="260" t="s">
        <v>3847</v>
      </c>
      <c r="B4365" s="260" t="s">
        <v>3848</v>
      </c>
      <c r="C4365" s="260" t="s">
        <v>117</v>
      </c>
      <c r="D4365" s="260" t="s">
        <v>562</v>
      </c>
      <c r="E4365" s="260">
        <v>1165000</v>
      </c>
      <c r="F4365" s="260" t="s">
        <v>7662</v>
      </c>
      <c r="G4365" s="260" t="s">
        <v>1219</v>
      </c>
      <c r="H4365" s="260">
        <v>2</v>
      </c>
      <c r="I4365" s="260" t="s">
        <v>7663</v>
      </c>
      <c r="J4365" s="260" t="s">
        <v>7668</v>
      </c>
      <c r="K4365" s="260" t="s">
        <v>7669</v>
      </c>
      <c r="L4365" s="261">
        <v>45260</v>
      </c>
      <c r="M4365" s="260" t="s">
        <v>20</v>
      </c>
    </row>
    <row r="4366" spans="1:13" x14ac:dyDescent="0.25">
      <c r="A4366" s="258" t="s">
        <v>3847</v>
      </c>
      <c r="B4366" s="258" t="s">
        <v>3848</v>
      </c>
      <c r="C4366" s="258" t="s">
        <v>117</v>
      </c>
      <c r="D4366" s="258" t="s">
        <v>567</v>
      </c>
      <c r="E4366" s="258" t="s">
        <v>17</v>
      </c>
      <c r="F4366" s="258" t="s">
        <v>7662</v>
      </c>
      <c r="G4366" s="258" t="s">
        <v>1219</v>
      </c>
      <c r="H4366" s="258">
        <v>2</v>
      </c>
      <c r="I4366" s="258" t="s">
        <v>7663</v>
      </c>
      <c r="J4366" s="258" t="s">
        <v>7670</v>
      </c>
      <c r="K4366" s="258" t="s">
        <v>7671</v>
      </c>
      <c r="L4366" s="259">
        <v>45260</v>
      </c>
      <c r="M4366" s="258" t="s">
        <v>20</v>
      </c>
    </row>
    <row r="4367" spans="1:13" x14ac:dyDescent="0.25">
      <c r="A4367" s="260" t="s">
        <v>3847</v>
      </c>
      <c r="B4367" s="260" t="s">
        <v>3848</v>
      </c>
      <c r="C4367" s="260" t="s">
        <v>117</v>
      </c>
      <c r="D4367" s="260" t="s">
        <v>558</v>
      </c>
      <c r="E4367" s="260" t="s">
        <v>17</v>
      </c>
      <c r="F4367" s="260" t="s">
        <v>7662</v>
      </c>
      <c r="G4367" s="260" t="s">
        <v>1219</v>
      </c>
      <c r="H4367" s="260">
        <v>2</v>
      </c>
      <c r="I4367" s="260" t="s">
        <v>7663</v>
      </c>
      <c r="J4367" s="260" t="s">
        <v>7670</v>
      </c>
      <c r="K4367" s="260" t="s">
        <v>7672</v>
      </c>
      <c r="L4367" s="261">
        <v>45260</v>
      </c>
      <c r="M4367" s="260" t="s">
        <v>20</v>
      </c>
    </row>
    <row r="4368" spans="1:13" x14ac:dyDescent="0.25">
      <c r="A4368" s="258" t="s">
        <v>3827</v>
      </c>
      <c r="B4368" s="258" t="s">
        <v>3828</v>
      </c>
      <c r="C4368" s="258" t="s">
        <v>117</v>
      </c>
      <c r="D4368" s="258" t="s">
        <v>1297</v>
      </c>
      <c r="E4368" s="258">
        <v>6908000</v>
      </c>
      <c r="F4368" s="258" t="s">
        <v>7643</v>
      </c>
      <c r="G4368" s="258" t="s">
        <v>1219</v>
      </c>
      <c r="H4368" s="258">
        <v>2</v>
      </c>
      <c r="I4368" s="258" t="s">
        <v>7644</v>
      </c>
      <c r="J4368" s="258" t="s">
        <v>7645</v>
      </c>
      <c r="K4368" s="258" t="s">
        <v>7673</v>
      </c>
      <c r="L4368" s="259">
        <v>45260</v>
      </c>
      <c r="M4368" s="258" t="s">
        <v>20</v>
      </c>
    </row>
    <row r="4369" spans="1:13" x14ac:dyDescent="0.25">
      <c r="A4369" s="260" t="s">
        <v>3827</v>
      </c>
      <c r="B4369" s="260" t="s">
        <v>3828</v>
      </c>
      <c r="C4369" s="260" t="s">
        <v>117</v>
      </c>
      <c r="D4369" s="260" t="s">
        <v>1006</v>
      </c>
      <c r="E4369" s="260">
        <v>2010000</v>
      </c>
      <c r="F4369" s="260" t="s">
        <v>7674</v>
      </c>
      <c r="G4369" s="260" t="s">
        <v>1219</v>
      </c>
      <c r="H4369" s="260">
        <v>2</v>
      </c>
      <c r="I4369" s="260" t="s">
        <v>7675</v>
      </c>
      <c r="J4369" s="260" t="s">
        <v>7676</v>
      </c>
      <c r="K4369" s="260" t="s">
        <v>7677</v>
      </c>
      <c r="L4369" s="261">
        <v>45260</v>
      </c>
      <c r="M4369" s="260" t="s">
        <v>20</v>
      </c>
    </row>
    <row r="4370" spans="1:13" x14ac:dyDescent="0.25">
      <c r="A4370" s="258" t="s">
        <v>3827</v>
      </c>
      <c r="B4370" s="258" t="s">
        <v>3828</v>
      </c>
      <c r="C4370" s="258" t="s">
        <v>117</v>
      </c>
      <c r="D4370" s="258" t="s">
        <v>932</v>
      </c>
      <c r="E4370" s="258">
        <v>2010000</v>
      </c>
      <c r="F4370" s="258" t="s">
        <v>7674</v>
      </c>
      <c r="G4370" s="258" t="s">
        <v>1219</v>
      </c>
      <c r="H4370" s="258">
        <v>2</v>
      </c>
      <c r="I4370" s="258" t="s">
        <v>7675</v>
      </c>
      <c r="J4370" s="258" t="s">
        <v>7678</v>
      </c>
      <c r="K4370" s="258" t="s">
        <v>7679</v>
      </c>
      <c r="L4370" s="259">
        <v>45260</v>
      </c>
      <c r="M4370" s="258" t="s">
        <v>20</v>
      </c>
    </row>
    <row r="4371" spans="1:13" x14ac:dyDescent="0.25">
      <c r="A4371" s="260" t="s">
        <v>3827</v>
      </c>
      <c r="B4371" s="260" t="s">
        <v>3828</v>
      </c>
      <c r="C4371" s="260" t="s">
        <v>117</v>
      </c>
      <c r="D4371" s="260" t="s">
        <v>769</v>
      </c>
      <c r="E4371" s="260">
        <v>43400</v>
      </c>
      <c r="F4371" s="260" t="s">
        <v>7680</v>
      </c>
      <c r="G4371" s="260" t="s">
        <v>66</v>
      </c>
      <c r="H4371" s="260">
        <v>1</v>
      </c>
      <c r="I4371" s="260" t="s">
        <v>7681</v>
      </c>
      <c r="J4371" s="260" t="s">
        <v>7682</v>
      </c>
      <c r="K4371" s="260" t="s">
        <v>7683</v>
      </c>
      <c r="L4371" s="261">
        <v>45260</v>
      </c>
      <c r="M4371" s="260" t="s">
        <v>20</v>
      </c>
    </row>
    <row r="4372" spans="1:13" x14ac:dyDescent="0.25">
      <c r="A4372" s="258" t="s">
        <v>3827</v>
      </c>
      <c r="B4372" s="258" t="s">
        <v>3828</v>
      </c>
      <c r="C4372" s="258" t="s">
        <v>117</v>
      </c>
      <c r="D4372" s="258" t="s">
        <v>854</v>
      </c>
      <c r="E4372" s="258">
        <v>4352</v>
      </c>
      <c r="F4372" s="258" t="s">
        <v>7684</v>
      </c>
      <c r="G4372" s="258" t="s">
        <v>22</v>
      </c>
      <c r="H4372" s="258">
        <v>3</v>
      </c>
      <c r="I4372" s="258" t="s">
        <v>7685</v>
      </c>
      <c r="J4372" s="258" t="s">
        <v>7686</v>
      </c>
      <c r="K4372" s="258" t="s">
        <v>7687</v>
      </c>
      <c r="L4372" s="259">
        <v>45260</v>
      </c>
      <c r="M4372" s="258" t="s">
        <v>20</v>
      </c>
    </row>
    <row r="4373" spans="1:13" x14ac:dyDescent="0.25">
      <c r="A4373" s="260" t="s">
        <v>3827</v>
      </c>
      <c r="B4373" s="260" t="s">
        <v>3828</v>
      </c>
      <c r="C4373" s="260" t="s">
        <v>117</v>
      </c>
      <c r="D4373" s="260" t="s">
        <v>937</v>
      </c>
      <c r="E4373" s="260">
        <v>5560</v>
      </c>
      <c r="F4373" s="260" t="s">
        <v>7659</v>
      </c>
      <c r="G4373" s="260" t="s">
        <v>22</v>
      </c>
      <c r="H4373" s="260">
        <v>3</v>
      </c>
      <c r="I4373" s="260" t="s">
        <v>7660</v>
      </c>
      <c r="J4373" s="260" t="s">
        <v>7657</v>
      </c>
      <c r="K4373" s="260" t="s">
        <v>7688</v>
      </c>
      <c r="L4373" s="261">
        <v>45260</v>
      </c>
      <c r="M4373" s="260" t="s">
        <v>20</v>
      </c>
    </row>
    <row r="4374" spans="1:13" x14ac:dyDescent="0.25">
      <c r="A4374" s="258" t="s">
        <v>3827</v>
      </c>
      <c r="B4374" s="258" t="s">
        <v>3828</v>
      </c>
      <c r="C4374" s="258" t="s">
        <v>117</v>
      </c>
      <c r="D4374" s="258" t="s">
        <v>544</v>
      </c>
      <c r="E4374" s="258">
        <v>884000</v>
      </c>
      <c r="F4374" s="258" t="s">
        <v>3835</v>
      </c>
      <c r="G4374" s="258" t="s">
        <v>66</v>
      </c>
      <c r="H4374" s="258">
        <v>1</v>
      </c>
      <c r="I4374" s="258" t="s">
        <v>3836</v>
      </c>
      <c r="J4374" s="258" t="s">
        <v>7689</v>
      </c>
      <c r="K4374" s="258" t="s">
        <v>7690</v>
      </c>
      <c r="L4374" s="259">
        <v>45260</v>
      </c>
      <c r="M4374" s="258" t="s">
        <v>20</v>
      </c>
    </row>
    <row r="4375" spans="1:13" x14ac:dyDescent="0.25">
      <c r="A4375" s="260" t="s">
        <v>3827</v>
      </c>
      <c r="B4375" s="260" t="s">
        <v>3828</v>
      </c>
      <c r="C4375" s="260" t="s">
        <v>117</v>
      </c>
      <c r="D4375" s="260" t="s">
        <v>1193</v>
      </c>
      <c r="E4375" s="260">
        <v>0</v>
      </c>
      <c r="F4375" s="260" t="s">
        <v>7674</v>
      </c>
      <c r="G4375" s="260" t="s">
        <v>1219</v>
      </c>
      <c r="H4375" s="260">
        <v>2</v>
      </c>
      <c r="I4375" s="260" t="s">
        <v>7675</v>
      </c>
      <c r="J4375" s="260" t="s">
        <v>7533</v>
      </c>
      <c r="K4375" s="260" t="s">
        <v>7691</v>
      </c>
      <c r="L4375" s="261">
        <v>45260</v>
      </c>
      <c r="M4375" s="260" t="s">
        <v>20</v>
      </c>
    </row>
    <row r="4376" spans="1:13" x14ac:dyDescent="0.25">
      <c r="A4376" s="258" t="s">
        <v>3827</v>
      </c>
      <c r="B4376" s="258" t="s">
        <v>3828</v>
      </c>
      <c r="C4376" s="258" t="s">
        <v>117</v>
      </c>
      <c r="D4376" s="258" t="s">
        <v>569</v>
      </c>
      <c r="E4376" s="258">
        <v>1126000</v>
      </c>
      <c r="F4376" s="258" t="s">
        <v>7692</v>
      </c>
      <c r="G4376" s="258" t="s">
        <v>1219</v>
      </c>
      <c r="H4376" s="258">
        <v>2</v>
      </c>
      <c r="I4376" s="258" t="s">
        <v>7693</v>
      </c>
      <c r="J4376" s="258" t="s">
        <v>7537</v>
      </c>
      <c r="K4376" s="258" t="s">
        <v>7694</v>
      </c>
      <c r="L4376" s="259">
        <v>45260</v>
      </c>
      <c r="M4376" s="258" t="s">
        <v>20</v>
      </c>
    </row>
    <row r="4377" spans="1:13" x14ac:dyDescent="0.25">
      <c r="A4377" s="260" t="s">
        <v>3827</v>
      </c>
      <c r="B4377" s="260" t="s">
        <v>3828</v>
      </c>
      <c r="C4377" s="260" t="s">
        <v>117</v>
      </c>
      <c r="D4377" s="260" t="s">
        <v>562</v>
      </c>
      <c r="E4377" s="260">
        <v>884000</v>
      </c>
      <c r="F4377" s="260" t="s">
        <v>3835</v>
      </c>
      <c r="G4377" s="260" t="s">
        <v>66</v>
      </c>
      <c r="H4377" s="260">
        <v>1</v>
      </c>
      <c r="I4377" s="260" t="s">
        <v>3836</v>
      </c>
      <c r="J4377" s="260" t="s">
        <v>7695</v>
      </c>
      <c r="K4377" s="260" t="s">
        <v>7696</v>
      </c>
      <c r="L4377" s="261">
        <v>45260</v>
      </c>
      <c r="M4377" s="260" t="s">
        <v>20</v>
      </c>
    </row>
    <row r="4378" spans="1:13" x14ac:dyDescent="0.25">
      <c r="A4378" s="258" t="s">
        <v>3827</v>
      </c>
      <c r="B4378" s="258" t="s">
        <v>3828</v>
      </c>
      <c r="C4378" s="258" t="s">
        <v>117</v>
      </c>
      <c r="D4378" s="258" t="s">
        <v>567</v>
      </c>
      <c r="E4378" s="258" t="s">
        <v>17</v>
      </c>
      <c r="F4378" s="258" t="s">
        <v>3835</v>
      </c>
      <c r="G4378" s="258" t="s">
        <v>66</v>
      </c>
      <c r="H4378" s="258">
        <v>1</v>
      </c>
      <c r="I4378" s="258" t="s">
        <v>3836</v>
      </c>
      <c r="J4378" s="258" t="s">
        <v>7697</v>
      </c>
      <c r="K4378" s="258" t="s">
        <v>7698</v>
      </c>
      <c r="L4378" s="259">
        <v>45260</v>
      </c>
      <c r="M4378" s="258" t="s">
        <v>20</v>
      </c>
    </row>
    <row r="4379" spans="1:13" x14ac:dyDescent="0.25">
      <c r="A4379" s="260" t="s">
        <v>3827</v>
      </c>
      <c r="B4379" s="260" t="s">
        <v>3828</v>
      </c>
      <c r="C4379" s="260" t="s">
        <v>117</v>
      </c>
      <c r="D4379" s="260" t="s">
        <v>558</v>
      </c>
      <c r="E4379" s="260" t="s">
        <v>17</v>
      </c>
      <c r="F4379" s="260" t="s">
        <v>3835</v>
      </c>
      <c r="G4379" s="260" t="s">
        <v>66</v>
      </c>
      <c r="H4379" s="260">
        <v>1</v>
      </c>
      <c r="I4379" s="260" t="s">
        <v>3836</v>
      </c>
      <c r="J4379" s="260" t="s">
        <v>7697</v>
      </c>
      <c r="K4379" s="260" t="s">
        <v>7699</v>
      </c>
      <c r="L4379" s="261">
        <v>45260</v>
      </c>
      <c r="M4379" s="260" t="s">
        <v>20</v>
      </c>
    </row>
    <row r="4380" spans="1:13" x14ac:dyDescent="0.25">
      <c r="A4380" s="258" t="s">
        <v>115</v>
      </c>
      <c r="B4380" s="258" t="s">
        <v>116</v>
      </c>
      <c r="C4380" s="258" t="s">
        <v>117</v>
      </c>
      <c r="D4380" s="258" t="s">
        <v>1297</v>
      </c>
      <c r="E4380" s="258">
        <v>6908000</v>
      </c>
      <c r="F4380" s="258" t="s">
        <v>7643</v>
      </c>
      <c r="G4380" s="258" t="s">
        <v>1219</v>
      </c>
      <c r="H4380" s="258">
        <v>2</v>
      </c>
      <c r="I4380" s="258" t="s">
        <v>7644</v>
      </c>
      <c r="J4380" s="258" t="s">
        <v>7645</v>
      </c>
      <c r="K4380" s="258" t="s">
        <v>7700</v>
      </c>
      <c r="L4380" s="259">
        <v>45260</v>
      </c>
      <c r="M4380" s="258" t="s">
        <v>20</v>
      </c>
    </row>
    <row r="4381" spans="1:13" x14ac:dyDescent="0.25">
      <c r="A4381" s="260" t="s">
        <v>115</v>
      </c>
      <c r="B4381" s="260" t="s">
        <v>116</v>
      </c>
      <c r="C4381" s="260" t="s">
        <v>117</v>
      </c>
      <c r="D4381" s="260" t="s">
        <v>1006</v>
      </c>
      <c r="E4381" s="260">
        <v>6908000</v>
      </c>
      <c r="F4381" s="260" t="s">
        <v>7643</v>
      </c>
      <c r="G4381" s="260" t="s">
        <v>1219</v>
      </c>
      <c r="H4381" s="260">
        <v>2</v>
      </c>
      <c r="I4381" s="260" t="s">
        <v>7644</v>
      </c>
      <c r="J4381" s="260" t="s">
        <v>7701</v>
      </c>
      <c r="K4381" s="260" t="s">
        <v>7702</v>
      </c>
      <c r="L4381" s="261">
        <v>45260</v>
      </c>
      <c r="M4381" s="260" t="s">
        <v>20</v>
      </c>
    </row>
    <row r="4382" spans="1:13" x14ac:dyDescent="0.25">
      <c r="A4382" s="258" t="s">
        <v>115</v>
      </c>
      <c r="B4382" s="258" t="s">
        <v>116</v>
      </c>
      <c r="C4382" s="258" t="s">
        <v>117</v>
      </c>
      <c r="D4382" s="258" t="s">
        <v>932</v>
      </c>
      <c r="E4382" s="258">
        <v>758600</v>
      </c>
      <c r="F4382" s="258" t="s">
        <v>7703</v>
      </c>
      <c r="G4382" s="258" t="s">
        <v>1219</v>
      </c>
      <c r="H4382" s="258">
        <v>2</v>
      </c>
      <c r="I4382" s="258" t="s">
        <v>7704</v>
      </c>
      <c r="J4382" s="258" t="s">
        <v>7705</v>
      </c>
      <c r="K4382" s="258" t="s">
        <v>7706</v>
      </c>
      <c r="L4382" s="259">
        <v>45260</v>
      </c>
      <c r="M4382" s="258" t="s">
        <v>20</v>
      </c>
    </row>
    <row r="4383" spans="1:13" x14ac:dyDescent="0.25">
      <c r="A4383" s="260" t="s">
        <v>115</v>
      </c>
      <c r="B4383" s="260" t="s">
        <v>116</v>
      </c>
      <c r="C4383" s="260" t="s">
        <v>117</v>
      </c>
      <c r="D4383" s="260" t="s">
        <v>769</v>
      </c>
      <c r="E4383" s="260">
        <v>758600</v>
      </c>
      <c r="F4383" s="260" t="s">
        <v>7703</v>
      </c>
      <c r="G4383" s="260" t="s">
        <v>1219</v>
      </c>
      <c r="H4383" s="260">
        <v>2</v>
      </c>
      <c r="I4383" s="260" t="s">
        <v>7704</v>
      </c>
      <c r="J4383" s="260" t="s">
        <v>7705</v>
      </c>
      <c r="K4383" s="260" t="s">
        <v>7707</v>
      </c>
      <c r="L4383" s="261">
        <v>45260</v>
      </c>
      <c r="M4383" s="260" t="s">
        <v>20</v>
      </c>
    </row>
    <row r="4384" spans="1:13" x14ac:dyDescent="0.25">
      <c r="A4384" s="258" t="s">
        <v>115</v>
      </c>
      <c r="B4384" s="258" t="s">
        <v>116</v>
      </c>
      <c r="C4384" s="258" t="s">
        <v>117</v>
      </c>
      <c r="D4384" s="258" t="s">
        <v>854</v>
      </c>
      <c r="E4384" s="258">
        <v>1202</v>
      </c>
      <c r="F4384" s="258" t="s">
        <v>7626</v>
      </c>
      <c r="G4384" s="258" t="s">
        <v>22</v>
      </c>
      <c r="H4384" s="258">
        <v>3</v>
      </c>
      <c r="I4384" s="258" t="s">
        <v>7630</v>
      </c>
      <c r="J4384" s="258" t="s">
        <v>7708</v>
      </c>
      <c r="K4384" s="258" t="s">
        <v>7709</v>
      </c>
      <c r="L4384" s="259">
        <v>45260</v>
      </c>
      <c r="M4384" s="258" t="s">
        <v>20</v>
      </c>
    </row>
    <row r="4385" spans="1:13" x14ac:dyDescent="0.25">
      <c r="A4385" s="260" t="s">
        <v>115</v>
      </c>
      <c r="B4385" s="260" t="s">
        <v>116</v>
      </c>
      <c r="C4385" s="260" t="s">
        <v>117</v>
      </c>
      <c r="D4385" s="260" t="s">
        <v>937</v>
      </c>
      <c r="E4385" s="260">
        <v>5560</v>
      </c>
      <c r="F4385" s="260" t="s">
        <v>7659</v>
      </c>
      <c r="G4385" s="260" t="s">
        <v>22</v>
      </c>
      <c r="H4385" s="260">
        <v>3</v>
      </c>
      <c r="I4385" s="260" t="s">
        <v>7660</v>
      </c>
      <c r="J4385" s="260" t="s">
        <v>7657</v>
      </c>
      <c r="K4385" s="260" t="s">
        <v>7710</v>
      </c>
      <c r="L4385" s="261">
        <v>45260</v>
      </c>
      <c r="M4385" s="260" t="s">
        <v>20</v>
      </c>
    </row>
    <row r="4386" spans="1:13" x14ac:dyDescent="0.25">
      <c r="A4386" s="258" t="s">
        <v>115</v>
      </c>
      <c r="B4386" s="258" t="s">
        <v>116</v>
      </c>
      <c r="C4386" s="258" t="s">
        <v>117</v>
      </c>
      <c r="D4386" s="258" t="s">
        <v>544</v>
      </c>
      <c r="E4386" s="258">
        <v>193000</v>
      </c>
      <c r="F4386" s="258" t="s">
        <v>2880</v>
      </c>
      <c r="G4386" s="258" t="s">
        <v>1219</v>
      </c>
      <c r="H4386" s="258">
        <v>2</v>
      </c>
      <c r="I4386" s="258" t="s">
        <v>7711</v>
      </c>
      <c r="J4386" s="258" t="s">
        <v>7712</v>
      </c>
      <c r="K4386" s="258" t="s">
        <v>7713</v>
      </c>
      <c r="L4386" s="259">
        <v>45260</v>
      </c>
      <c r="M4386" s="258" t="s">
        <v>20</v>
      </c>
    </row>
    <row r="4387" spans="1:13" x14ac:dyDescent="0.25">
      <c r="A4387" s="260" t="s">
        <v>115</v>
      </c>
      <c r="B4387" s="260" t="s">
        <v>116</v>
      </c>
      <c r="C4387" s="260" t="s">
        <v>117</v>
      </c>
      <c r="D4387" s="260" t="s">
        <v>1193</v>
      </c>
      <c r="E4387" s="260">
        <v>6149400</v>
      </c>
      <c r="F4387" s="260" t="s">
        <v>7714</v>
      </c>
      <c r="G4387" s="260" t="s">
        <v>1219</v>
      </c>
      <c r="H4387" s="260">
        <v>2</v>
      </c>
      <c r="I4387" s="260" t="s">
        <v>7715</v>
      </c>
      <c r="J4387" s="260" t="s">
        <v>7533</v>
      </c>
      <c r="K4387" s="260" t="s">
        <v>7716</v>
      </c>
      <c r="L4387" s="261">
        <v>45260</v>
      </c>
      <c r="M4387" s="260" t="s">
        <v>20</v>
      </c>
    </row>
    <row r="4388" spans="1:13" x14ac:dyDescent="0.25">
      <c r="A4388" s="258" t="s">
        <v>115</v>
      </c>
      <c r="B4388" s="258" t="s">
        <v>116</v>
      </c>
      <c r="C4388" s="258" t="s">
        <v>117</v>
      </c>
      <c r="D4388" s="258" t="s">
        <v>569</v>
      </c>
      <c r="E4388" s="258">
        <v>565600</v>
      </c>
      <c r="F4388" s="258" t="s">
        <v>2880</v>
      </c>
      <c r="G4388" s="258" t="s">
        <v>1219</v>
      </c>
      <c r="H4388" s="258">
        <v>2</v>
      </c>
      <c r="I4388" s="258" t="s">
        <v>7711</v>
      </c>
      <c r="J4388" s="258" t="s">
        <v>7537</v>
      </c>
      <c r="K4388" s="258" t="s">
        <v>7717</v>
      </c>
      <c r="L4388" s="259">
        <v>45260</v>
      </c>
      <c r="M4388" s="258" t="s">
        <v>20</v>
      </c>
    </row>
    <row r="4389" spans="1:13" x14ac:dyDescent="0.25">
      <c r="A4389" s="260" t="s">
        <v>115</v>
      </c>
      <c r="B4389" s="260" t="s">
        <v>116</v>
      </c>
      <c r="C4389" s="260" t="s">
        <v>117</v>
      </c>
      <c r="D4389" s="260" t="s">
        <v>562</v>
      </c>
      <c r="E4389" s="260">
        <v>193000</v>
      </c>
      <c r="F4389" s="260" t="s">
        <v>2880</v>
      </c>
      <c r="G4389" s="260" t="s">
        <v>1219</v>
      </c>
      <c r="H4389" s="260">
        <v>2</v>
      </c>
      <c r="I4389" s="260" t="s">
        <v>7711</v>
      </c>
      <c r="J4389" s="260" t="s">
        <v>7539</v>
      </c>
      <c r="K4389" s="260" t="s">
        <v>7718</v>
      </c>
      <c r="L4389" s="261">
        <v>45260</v>
      </c>
      <c r="M4389" s="260" t="s">
        <v>20</v>
      </c>
    </row>
    <row r="4390" spans="1:13" x14ac:dyDescent="0.25">
      <c r="A4390" s="258" t="s">
        <v>115</v>
      </c>
      <c r="B4390" s="258" t="s">
        <v>116</v>
      </c>
      <c r="C4390" s="258" t="s">
        <v>117</v>
      </c>
      <c r="D4390" s="258" t="s">
        <v>567</v>
      </c>
      <c r="E4390" s="258" t="s">
        <v>17</v>
      </c>
      <c r="F4390" s="258" t="s">
        <v>2880</v>
      </c>
      <c r="G4390" s="258" t="s">
        <v>1219</v>
      </c>
      <c r="H4390" s="258">
        <v>2</v>
      </c>
      <c r="I4390" s="258" t="s">
        <v>7711</v>
      </c>
      <c r="J4390" s="258" t="s">
        <v>7541</v>
      </c>
      <c r="K4390" s="258" t="s">
        <v>7719</v>
      </c>
      <c r="L4390" s="259">
        <v>45260</v>
      </c>
      <c r="M4390" s="258" t="s">
        <v>20</v>
      </c>
    </row>
    <row r="4391" spans="1:13" x14ac:dyDescent="0.25">
      <c r="A4391" s="260" t="s">
        <v>115</v>
      </c>
      <c r="B4391" s="260" t="s">
        <v>116</v>
      </c>
      <c r="C4391" s="260" t="s">
        <v>117</v>
      </c>
      <c r="D4391" s="260" t="s">
        <v>558</v>
      </c>
      <c r="E4391" s="260" t="s">
        <v>17</v>
      </c>
      <c r="F4391" s="260" t="s">
        <v>2880</v>
      </c>
      <c r="G4391" s="260" t="s">
        <v>1219</v>
      </c>
      <c r="H4391" s="260">
        <v>2</v>
      </c>
      <c r="I4391" s="260" t="s">
        <v>7711</v>
      </c>
      <c r="J4391" s="260" t="s">
        <v>7541</v>
      </c>
      <c r="K4391" s="260" t="s">
        <v>7720</v>
      </c>
      <c r="L4391" s="261">
        <v>45260</v>
      </c>
      <c r="M4391" s="260" t="s">
        <v>20</v>
      </c>
    </row>
    <row r="4392" spans="1:13" x14ac:dyDescent="0.25">
      <c r="A4392" s="258" t="s">
        <v>3871</v>
      </c>
      <c r="B4392" s="258" t="s">
        <v>3872</v>
      </c>
      <c r="C4392" s="258" t="s">
        <v>333</v>
      </c>
      <c r="D4392" s="258" t="s">
        <v>1297</v>
      </c>
      <c r="E4392" s="258">
        <v>37937000</v>
      </c>
      <c r="F4392" s="258" t="s">
        <v>7520</v>
      </c>
      <c r="G4392" s="258" t="s">
        <v>1219</v>
      </c>
      <c r="H4392" s="258">
        <v>2</v>
      </c>
      <c r="I4392" s="258" t="s">
        <v>7721</v>
      </c>
      <c r="J4392" s="258" t="s">
        <v>7722</v>
      </c>
      <c r="K4392" s="258" t="s">
        <v>7723</v>
      </c>
      <c r="L4392" s="259">
        <v>45260</v>
      </c>
      <c r="M4392" s="258" t="s">
        <v>20</v>
      </c>
    </row>
    <row r="4393" spans="1:13" x14ac:dyDescent="0.25">
      <c r="A4393" s="260" t="s">
        <v>3871</v>
      </c>
      <c r="B4393" s="260" t="s">
        <v>3872</v>
      </c>
      <c r="C4393" s="260" t="s">
        <v>333</v>
      </c>
      <c r="D4393" s="260" t="s">
        <v>1006</v>
      </c>
      <c r="E4393" s="260">
        <v>37937000</v>
      </c>
      <c r="F4393" s="260" t="s">
        <v>7520</v>
      </c>
      <c r="G4393" s="260" t="s">
        <v>1219</v>
      </c>
      <c r="H4393" s="260">
        <v>2</v>
      </c>
      <c r="I4393" s="260" t="s">
        <v>7721</v>
      </c>
      <c r="J4393" s="260" t="s">
        <v>7724</v>
      </c>
      <c r="K4393" s="260" t="s">
        <v>7725</v>
      </c>
      <c r="L4393" s="261">
        <v>45260</v>
      </c>
      <c r="M4393" s="260" t="s">
        <v>20</v>
      </c>
    </row>
    <row r="4394" spans="1:13" x14ac:dyDescent="0.25">
      <c r="A4394" s="258" t="s">
        <v>3871</v>
      </c>
      <c r="B4394" s="258" t="s">
        <v>3872</v>
      </c>
      <c r="C4394" s="258" t="s">
        <v>333</v>
      </c>
      <c r="D4394" s="258" t="s">
        <v>932</v>
      </c>
      <c r="E4394" s="258">
        <v>2819100</v>
      </c>
      <c r="F4394" s="258" t="s">
        <v>7726</v>
      </c>
      <c r="G4394" s="258" t="s">
        <v>22</v>
      </c>
      <c r="H4394" s="258">
        <v>3</v>
      </c>
      <c r="I4394" s="258" t="s">
        <v>7727</v>
      </c>
      <c r="J4394" s="258" t="s">
        <v>7728</v>
      </c>
      <c r="K4394" s="258" t="s">
        <v>7729</v>
      </c>
      <c r="L4394" s="259">
        <v>45260</v>
      </c>
      <c r="M4394" s="258" t="s">
        <v>20</v>
      </c>
    </row>
    <row r="4395" spans="1:13" x14ac:dyDescent="0.25">
      <c r="A4395" s="260" t="s">
        <v>3871</v>
      </c>
      <c r="B4395" s="260" t="s">
        <v>3872</v>
      </c>
      <c r="C4395" s="260" t="s">
        <v>333</v>
      </c>
      <c r="D4395" s="260" t="s">
        <v>769</v>
      </c>
      <c r="E4395" s="260">
        <v>519100</v>
      </c>
      <c r="F4395" s="260" t="s">
        <v>7730</v>
      </c>
      <c r="G4395" s="260" t="s">
        <v>22</v>
      </c>
      <c r="H4395" s="260">
        <v>3</v>
      </c>
      <c r="I4395" s="260" t="s">
        <v>7731</v>
      </c>
      <c r="J4395" s="260" t="s">
        <v>7732</v>
      </c>
      <c r="K4395" s="260" t="s">
        <v>7733</v>
      </c>
      <c r="L4395" s="261">
        <v>45260</v>
      </c>
      <c r="M4395" s="260" t="s">
        <v>20</v>
      </c>
    </row>
    <row r="4396" spans="1:13" x14ac:dyDescent="0.25">
      <c r="A4396" s="258" t="s">
        <v>3871</v>
      </c>
      <c r="B4396" s="258" t="s">
        <v>3872</v>
      </c>
      <c r="C4396" s="258" t="s">
        <v>333</v>
      </c>
      <c r="D4396" s="258" t="s">
        <v>40</v>
      </c>
      <c r="E4396" s="258">
        <v>5500</v>
      </c>
      <c r="F4396" s="258" t="s">
        <v>7734</v>
      </c>
      <c r="G4396" s="258" t="s">
        <v>66</v>
      </c>
      <c r="H4396" s="258">
        <v>1</v>
      </c>
      <c r="I4396" s="258" t="s">
        <v>7735</v>
      </c>
      <c r="J4396" s="258" t="s">
        <v>7736</v>
      </c>
      <c r="K4396" s="258" t="s">
        <v>7737</v>
      </c>
      <c r="L4396" s="259">
        <v>45260</v>
      </c>
      <c r="M4396" s="258" t="s">
        <v>20</v>
      </c>
    </row>
    <row r="4397" spans="1:13" x14ac:dyDescent="0.25">
      <c r="A4397" s="260" t="s">
        <v>3871</v>
      </c>
      <c r="B4397" s="260" t="s">
        <v>3872</v>
      </c>
      <c r="C4397" s="260" t="s">
        <v>333</v>
      </c>
      <c r="D4397" s="260" t="s">
        <v>854</v>
      </c>
      <c r="E4397" s="260">
        <v>3047</v>
      </c>
      <c r="F4397" s="260" t="s">
        <v>7738</v>
      </c>
      <c r="G4397" s="260" t="s">
        <v>22</v>
      </c>
      <c r="H4397" s="260">
        <v>3</v>
      </c>
      <c r="I4397" s="260" t="s">
        <v>7739</v>
      </c>
      <c r="J4397" s="260" t="s">
        <v>7740</v>
      </c>
      <c r="K4397" s="260" t="s">
        <v>7741</v>
      </c>
      <c r="L4397" s="261">
        <v>45260</v>
      </c>
      <c r="M4397" s="260" t="s">
        <v>20</v>
      </c>
    </row>
    <row r="4398" spans="1:13" x14ac:dyDescent="0.25">
      <c r="A4398" s="258" t="s">
        <v>3871</v>
      </c>
      <c r="B4398" s="258" t="s">
        <v>3872</v>
      </c>
      <c r="C4398" s="258" t="s">
        <v>333</v>
      </c>
      <c r="D4398" s="258" t="s">
        <v>937</v>
      </c>
      <c r="E4398" s="258">
        <v>3047</v>
      </c>
      <c r="F4398" s="258" t="s">
        <v>7738</v>
      </c>
      <c r="G4398" s="258" t="s">
        <v>22</v>
      </c>
      <c r="H4398" s="258">
        <v>3</v>
      </c>
      <c r="I4398" s="258" t="s">
        <v>7739</v>
      </c>
      <c r="J4398" s="258" t="s">
        <v>7740</v>
      </c>
      <c r="K4398" s="258" t="s">
        <v>7742</v>
      </c>
      <c r="L4398" s="259">
        <v>45260</v>
      </c>
      <c r="M4398" s="258" t="s">
        <v>20</v>
      </c>
    </row>
    <row r="4399" spans="1:13" x14ac:dyDescent="0.25">
      <c r="A4399" s="260" t="s">
        <v>3871</v>
      </c>
      <c r="B4399" s="260" t="s">
        <v>3872</v>
      </c>
      <c r="C4399" s="260" t="s">
        <v>333</v>
      </c>
      <c r="D4399" s="260" t="s">
        <v>544</v>
      </c>
      <c r="E4399" s="260">
        <v>519100</v>
      </c>
      <c r="F4399" s="260" t="s">
        <v>7730</v>
      </c>
      <c r="G4399" s="260" t="s">
        <v>22</v>
      </c>
      <c r="H4399" s="260">
        <v>3</v>
      </c>
      <c r="I4399" s="260" t="s">
        <v>7731</v>
      </c>
      <c r="J4399" s="260" t="s">
        <v>7743</v>
      </c>
      <c r="K4399" s="260" t="s">
        <v>7744</v>
      </c>
      <c r="L4399" s="261">
        <v>45260</v>
      </c>
      <c r="M4399" s="260" t="s">
        <v>20</v>
      </c>
    </row>
    <row r="4400" spans="1:13" x14ac:dyDescent="0.25">
      <c r="A4400" s="258" t="s">
        <v>3871</v>
      </c>
      <c r="B4400" s="258" t="s">
        <v>3872</v>
      </c>
      <c r="C4400" s="258" t="s">
        <v>333</v>
      </c>
      <c r="D4400" s="258" t="s">
        <v>1193</v>
      </c>
      <c r="E4400" s="258">
        <v>35117900</v>
      </c>
      <c r="F4400" s="258" t="s">
        <v>7745</v>
      </c>
      <c r="G4400" s="258" t="s">
        <v>22</v>
      </c>
      <c r="H4400" s="258">
        <v>3</v>
      </c>
      <c r="I4400" s="258" t="s">
        <v>7746</v>
      </c>
      <c r="J4400" s="258" t="s">
        <v>7747</v>
      </c>
      <c r="K4400" s="258" t="s">
        <v>7748</v>
      </c>
      <c r="L4400" s="259">
        <v>45260</v>
      </c>
      <c r="M4400" s="258" t="s">
        <v>20</v>
      </c>
    </row>
    <row r="4401" spans="1:13" x14ac:dyDescent="0.25">
      <c r="A4401" s="260" t="s">
        <v>3871</v>
      </c>
      <c r="B4401" s="260" t="s">
        <v>3872</v>
      </c>
      <c r="C4401" s="260" t="s">
        <v>333</v>
      </c>
      <c r="D4401" s="260" t="s">
        <v>569</v>
      </c>
      <c r="E4401" s="260">
        <v>2300000</v>
      </c>
      <c r="F4401" s="260" t="s">
        <v>7730</v>
      </c>
      <c r="G4401" s="260" t="s">
        <v>22</v>
      </c>
      <c r="H4401" s="260">
        <v>3</v>
      </c>
      <c r="I4401" s="260" t="s">
        <v>7731</v>
      </c>
      <c r="J4401" s="260" t="s">
        <v>7749</v>
      </c>
      <c r="K4401" s="260" t="s">
        <v>7750</v>
      </c>
      <c r="L4401" s="261">
        <v>45260</v>
      </c>
      <c r="M4401" s="260" t="s">
        <v>20</v>
      </c>
    </row>
    <row r="4402" spans="1:13" x14ac:dyDescent="0.25">
      <c r="A4402" s="258" t="s">
        <v>3871</v>
      </c>
      <c r="B4402" s="258" t="s">
        <v>3872</v>
      </c>
      <c r="C4402" s="258" t="s">
        <v>333</v>
      </c>
      <c r="D4402" s="258" t="s">
        <v>562</v>
      </c>
      <c r="E4402" s="258">
        <v>519100</v>
      </c>
      <c r="F4402" s="258" t="s">
        <v>7730</v>
      </c>
      <c r="G4402" s="258" t="s">
        <v>22</v>
      </c>
      <c r="H4402" s="258">
        <v>3</v>
      </c>
      <c r="I4402" s="258" t="s">
        <v>7731</v>
      </c>
      <c r="J4402" s="258" t="s">
        <v>7751</v>
      </c>
      <c r="K4402" s="258" t="s">
        <v>7752</v>
      </c>
      <c r="L4402" s="259">
        <v>45260</v>
      </c>
      <c r="M4402" s="258" t="s">
        <v>20</v>
      </c>
    </row>
    <row r="4403" spans="1:13" x14ac:dyDescent="0.25">
      <c r="A4403" s="260" t="s">
        <v>3871</v>
      </c>
      <c r="B4403" s="260" t="s">
        <v>3872</v>
      </c>
      <c r="C4403" s="260" t="s">
        <v>333</v>
      </c>
      <c r="D4403" s="260" t="s">
        <v>567</v>
      </c>
      <c r="E4403" s="260" t="s">
        <v>17</v>
      </c>
      <c r="F4403" s="260" t="s">
        <v>7730</v>
      </c>
      <c r="G4403" s="260" t="s">
        <v>22</v>
      </c>
      <c r="H4403" s="260">
        <v>3</v>
      </c>
      <c r="I4403" s="260" t="s">
        <v>7731</v>
      </c>
      <c r="J4403" s="260" t="s">
        <v>7541</v>
      </c>
      <c r="K4403" s="260" t="s">
        <v>7753</v>
      </c>
      <c r="L4403" s="261">
        <v>45260</v>
      </c>
      <c r="M4403" s="260" t="s">
        <v>20</v>
      </c>
    </row>
    <row r="4404" spans="1:13" x14ac:dyDescent="0.25">
      <c r="A4404" s="258" t="s">
        <v>3871</v>
      </c>
      <c r="B4404" s="258" t="s">
        <v>3872</v>
      </c>
      <c r="C4404" s="258" t="s">
        <v>333</v>
      </c>
      <c r="D4404" s="258" t="s">
        <v>558</v>
      </c>
      <c r="E4404" s="258" t="s">
        <v>17</v>
      </c>
      <c r="F4404" s="258" t="s">
        <v>7730</v>
      </c>
      <c r="G4404" s="258" t="s">
        <v>22</v>
      </c>
      <c r="H4404" s="258">
        <v>3</v>
      </c>
      <c r="I4404" s="258" t="s">
        <v>7731</v>
      </c>
      <c r="J4404" s="258" t="s">
        <v>7541</v>
      </c>
      <c r="K4404" s="258" t="s">
        <v>7754</v>
      </c>
      <c r="L4404" s="259">
        <v>45260</v>
      </c>
      <c r="M4404" s="258" t="s">
        <v>20</v>
      </c>
    </row>
    <row r="4405" spans="1:13" x14ac:dyDescent="0.25">
      <c r="A4405" s="260" t="s">
        <v>3888</v>
      </c>
      <c r="B4405" s="260" t="s">
        <v>3889</v>
      </c>
      <c r="C4405" s="260" t="s">
        <v>333</v>
      </c>
      <c r="D4405" s="260" t="s">
        <v>1297</v>
      </c>
      <c r="E4405" s="260">
        <v>37937000</v>
      </c>
      <c r="F4405" s="260" t="s">
        <v>7520</v>
      </c>
      <c r="G4405" s="260" t="s">
        <v>1219</v>
      </c>
      <c r="H4405" s="260">
        <v>2</v>
      </c>
      <c r="I4405" s="260" t="s">
        <v>7721</v>
      </c>
      <c r="J4405" s="260" t="s">
        <v>7722</v>
      </c>
      <c r="K4405" s="260" t="s">
        <v>7755</v>
      </c>
      <c r="L4405" s="261">
        <v>45260</v>
      </c>
      <c r="M4405" s="260" t="s">
        <v>20</v>
      </c>
    </row>
    <row r="4406" spans="1:13" x14ac:dyDescent="0.25">
      <c r="A4406" s="258" t="s">
        <v>3888</v>
      </c>
      <c r="B4406" s="258" t="s">
        <v>3889</v>
      </c>
      <c r="C4406" s="258" t="s">
        <v>333</v>
      </c>
      <c r="D4406" s="258" t="s">
        <v>927</v>
      </c>
      <c r="E4406" s="258">
        <v>53316</v>
      </c>
      <c r="F4406" s="258" t="s">
        <v>7756</v>
      </c>
      <c r="G4406" s="258" t="s">
        <v>1219</v>
      </c>
      <c r="H4406" s="258">
        <v>2</v>
      </c>
      <c r="I4406" s="258" t="s">
        <v>7757</v>
      </c>
      <c r="J4406" s="258" t="s">
        <v>7758</v>
      </c>
      <c r="K4406" s="258" t="s">
        <v>7759</v>
      </c>
      <c r="L4406" s="259">
        <v>45260</v>
      </c>
      <c r="M4406" s="258" t="s">
        <v>20</v>
      </c>
    </row>
    <row r="4407" spans="1:13" x14ac:dyDescent="0.25">
      <c r="A4407" s="260" t="s">
        <v>3888</v>
      </c>
      <c r="B4407" s="260" t="s">
        <v>3889</v>
      </c>
      <c r="C4407" s="260" t="s">
        <v>333</v>
      </c>
      <c r="D4407" s="260" t="s">
        <v>1006</v>
      </c>
      <c r="E4407" s="260">
        <v>6600000</v>
      </c>
      <c r="F4407" s="260" t="s">
        <v>7734</v>
      </c>
      <c r="G4407" s="260" t="s">
        <v>1219</v>
      </c>
      <c r="H4407" s="260">
        <v>2</v>
      </c>
      <c r="I4407" s="260" t="s">
        <v>7735</v>
      </c>
      <c r="J4407" s="260" t="s">
        <v>7760</v>
      </c>
      <c r="K4407" s="260" t="s">
        <v>7761</v>
      </c>
      <c r="L4407" s="261">
        <v>45260</v>
      </c>
      <c r="M4407" s="260" t="s">
        <v>20</v>
      </c>
    </row>
    <row r="4408" spans="1:13" x14ac:dyDescent="0.25">
      <c r="A4408" s="258" t="s">
        <v>3888</v>
      </c>
      <c r="B4408" s="258" t="s">
        <v>3889</v>
      </c>
      <c r="C4408" s="258" t="s">
        <v>333</v>
      </c>
      <c r="D4408" s="258" t="s">
        <v>932</v>
      </c>
      <c r="E4408" s="258">
        <v>2800000</v>
      </c>
      <c r="F4408" s="258" t="s">
        <v>3891</v>
      </c>
      <c r="G4408" s="258" t="s">
        <v>66</v>
      </c>
      <c r="H4408" s="258">
        <v>1</v>
      </c>
      <c r="I4408" s="258" t="s">
        <v>3892</v>
      </c>
      <c r="J4408" s="258" t="s">
        <v>7762</v>
      </c>
      <c r="K4408" s="258" t="s">
        <v>7763</v>
      </c>
      <c r="L4408" s="259">
        <v>45260</v>
      </c>
      <c r="M4408" s="258" t="s">
        <v>20</v>
      </c>
    </row>
    <row r="4409" spans="1:13" x14ac:dyDescent="0.25">
      <c r="A4409" s="260" t="s">
        <v>3888</v>
      </c>
      <c r="B4409" s="260" t="s">
        <v>3889</v>
      </c>
      <c r="C4409" s="260" t="s">
        <v>333</v>
      </c>
      <c r="D4409" s="260" t="s">
        <v>769</v>
      </c>
      <c r="E4409" s="260">
        <v>500000</v>
      </c>
      <c r="F4409" s="260" t="s">
        <v>7734</v>
      </c>
      <c r="G4409" s="260" t="s">
        <v>22</v>
      </c>
      <c r="H4409" s="260">
        <v>3</v>
      </c>
      <c r="I4409" s="260" t="s">
        <v>7735</v>
      </c>
      <c r="J4409" s="260" t="s">
        <v>7764</v>
      </c>
      <c r="K4409" s="260" t="s">
        <v>7765</v>
      </c>
      <c r="L4409" s="261">
        <v>45260</v>
      </c>
      <c r="M4409" s="260" t="s">
        <v>20</v>
      </c>
    </row>
    <row r="4410" spans="1:13" x14ac:dyDescent="0.25">
      <c r="A4410" s="258" t="s">
        <v>3888</v>
      </c>
      <c r="B4410" s="258" t="s">
        <v>3889</v>
      </c>
      <c r="C4410" s="258" t="s">
        <v>333</v>
      </c>
      <c r="D4410" s="258" t="s">
        <v>40</v>
      </c>
      <c r="E4410" s="258">
        <v>5500</v>
      </c>
      <c r="F4410" s="258" t="s">
        <v>7734</v>
      </c>
      <c r="G4410" s="258" t="s">
        <v>66</v>
      </c>
      <c r="H4410" s="258">
        <v>1</v>
      </c>
      <c r="I4410" s="258" t="s">
        <v>7735</v>
      </c>
      <c r="J4410" s="258" t="s">
        <v>7736</v>
      </c>
      <c r="K4410" s="258" t="s">
        <v>7766</v>
      </c>
      <c r="L4410" s="259">
        <v>45260</v>
      </c>
      <c r="M4410" s="258" t="s">
        <v>20</v>
      </c>
    </row>
    <row r="4411" spans="1:13" x14ac:dyDescent="0.25">
      <c r="A4411" s="260" t="s">
        <v>3888</v>
      </c>
      <c r="B4411" s="260" t="s">
        <v>3889</v>
      </c>
      <c r="C4411" s="260" t="s">
        <v>333</v>
      </c>
      <c r="D4411" s="260" t="s">
        <v>854</v>
      </c>
      <c r="E4411" s="260">
        <v>2946</v>
      </c>
      <c r="F4411" s="260" t="s">
        <v>7734</v>
      </c>
      <c r="G4411" s="260" t="s">
        <v>66</v>
      </c>
      <c r="H4411" s="260">
        <v>1</v>
      </c>
      <c r="I4411" s="260" t="s">
        <v>7735</v>
      </c>
      <c r="J4411" s="260" t="s">
        <v>7767</v>
      </c>
      <c r="K4411" s="260" t="s">
        <v>7768</v>
      </c>
      <c r="L4411" s="261">
        <v>45260</v>
      </c>
      <c r="M4411" s="260" t="s">
        <v>20</v>
      </c>
    </row>
    <row r="4412" spans="1:13" x14ac:dyDescent="0.25">
      <c r="A4412" s="258" t="s">
        <v>3888</v>
      </c>
      <c r="B4412" s="258" t="s">
        <v>3889</v>
      </c>
      <c r="C4412" s="258" t="s">
        <v>333</v>
      </c>
      <c r="D4412" s="258" t="s">
        <v>937</v>
      </c>
      <c r="E4412" s="258">
        <v>3047</v>
      </c>
      <c r="F4412" s="258" t="s">
        <v>7738</v>
      </c>
      <c r="G4412" s="258" t="s">
        <v>22</v>
      </c>
      <c r="H4412" s="258">
        <v>3</v>
      </c>
      <c r="I4412" s="258" t="s">
        <v>7739</v>
      </c>
      <c r="J4412" s="258" t="s">
        <v>7740</v>
      </c>
      <c r="K4412" s="258" t="s">
        <v>7769</v>
      </c>
      <c r="L4412" s="259">
        <v>45260</v>
      </c>
      <c r="M4412" s="258" t="s">
        <v>20</v>
      </c>
    </row>
    <row r="4413" spans="1:13" x14ac:dyDescent="0.25">
      <c r="A4413" s="260" t="s">
        <v>3888</v>
      </c>
      <c r="B4413" s="260" t="s">
        <v>3889</v>
      </c>
      <c r="C4413" s="260" t="s">
        <v>333</v>
      </c>
      <c r="D4413" s="260" t="s">
        <v>544</v>
      </c>
      <c r="E4413" s="260">
        <v>500000</v>
      </c>
      <c r="F4413" s="260" t="s">
        <v>7734</v>
      </c>
      <c r="G4413" s="260" t="s">
        <v>22</v>
      </c>
      <c r="H4413" s="260">
        <v>3</v>
      </c>
      <c r="I4413" s="260" t="s">
        <v>7735</v>
      </c>
      <c r="J4413" s="260" t="s">
        <v>7770</v>
      </c>
      <c r="K4413" s="260" t="s">
        <v>7771</v>
      </c>
      <c r="L4413" s="261">
        <v>45260</v>
      </c>
      <c r="M4413" s="260" t="s">
        <v>20</v>
      </c>
    </row>
    <row r="4414" spans="1:13" x14ac:dyDescent="0.25">
      <c r="A4414" s="258" t="s">
        <v>3888</v>
      </c>
      <c r="B4414" s="258" t="s">
        <v>3889</v>
      </c>
      <c r="C4414" s="258" t="s">
        <v>333</v>
      </c>
      <c r="D4414" s="258" t="s">
        <v>1193</v>
      </c>
      <c r="E4414" s="258">
        <v>3800000</v>
      </c>
      <c r="F4414" s="258" t="s">
        <v>7772</v>
      </c>
      <c r="G4414" s="258" t="s">
        <v>22</v>
      </c>
      <c r="H4414" s="258">
        <v>3</v>
      </c>
      <c r="I4414" s="258" t="s">
        <v>7773</v>
      </c>
      <c r="J4414" s="258" t="s">
        <v>7533</v>
      </c>
      <c r="K4414" s="258" t="s">
        <v>7774</v>
      </c>
      <c r="L4414" s="259">
        <v>45260</v>
      </c>
      <c r="M4414" s="258" t="s">
        <v>20</v>
      </c>
    </row>
    <row r="4415" spans="1:13" x14ac:dyDescent="0.25">
      <c r="A4415" s="260" t="s">
        <v>3888</v>
      </c>
      <c r="B4415" s="260" t="s">
        <v>3889</v>
      </c>
      <c r="C4415" s="260" t="s">
        <v>333</v>
      </c>
      <c r="D4415" s="260" t="s">
        <v>569</v>
      </c>
      <c r="E4415" s="260">
        <v>2300000</v>
      </c>
      <c r="F4415" s="260" t="s">
        <v>7734</v>
      </c>
      <c r="G4415" s="260" t="s">
        <v>22</v>
      </c>
      <c r="H4415" s="260">
        <v>3</v>
      </c>
      <c r="I4415" s="260" t="s">
        <v>7735</v>
      </c>
      <c r="J4415" s="260" t="s">
        <v>7537</v>
      </c>
      <c r="K4415" s="260" t="s">
        <v>7775</v>
      </c>
      <c r="L4415" s="261">
        <v>45260</v>
      </c>
      <c r="M4415" s="260" t="s">
        <v>20</v>
      </c>
    </row>
    <row r="4416" spans="1:13" x14ac:dyDescent="0.25">
      <c r="A4416" s="258" t="s">
        <v>3888</v>
      </c>
      <c r="B4416" s="258" t="s">
        <v>3889</v>
      </c>
      <c r="C4416" s="258" t="s">
        <v>333</v>
      </c>
      <c r="D4416" s="258" t="s">
        <v>562</v>
      </c>
      <c r="E4416" s="258">
        <v>500000</v>
      </c>
      <c r="F4416" s="258" t="s">
        <v>7734</v>
      </c>
      <c r="G4416" s="258" t="s">
        <v>22</v>
      </c>
      <c r="H4416" s="258">
        <v>3</v>
      </c>
      <c r="I4416" s="258" t="s">
        <v>7735</v>
      </c>
      <c r="J4416" s="258" t="s">
        <v>7539</v>
      </c>
      <c r="K4416" s="258" t="s">
        <v>7776</v>
      </c>
      <c r="L4416" s="259">
        <v>45260</v>
      </c>
      <c r="M4416" s="258" t="s">
        <v>20</v>
      </c>
    </row>
    <row r="4417" spans="1:13" x14ac:dyDescent="0.25">
      <c r="A4417" s="260" t="s">
        <v>3888</v>
      </c>
      <c r="B4417" s="260" t="s">
        <v>3889</v>
      </c>
      <c r="C4417" s="260" t="s">
        <v>333</v>
      </c>
      <c r="D4417" s="260" t="s">
        <v>567</v>
      </c>
      <c r="E4417" s="260" t="s">
        <v>17</v>
      </c>
      <c r="F4417" s="260" t="s">
        <v>7734</v>
      </c>
      <c r="G4417" s="260" t="s">
        <v>22</v>
      </c>
      <c r="H4417" s="260">
        <v>3</v>
      </c>
      <c r="I4417" s="260" t="s">
        <v>7735</v>
      </c>
      <c r="J4417" s="260" t="s">
        <v>7541</v>
      </c>
      <c r="K4417" s="260" t="s">
        <v>7777</v>
      </c>
      <c r="L4417" s="261">
        <v>45260</v>
      </c>
      <c r="M4417" s="260" t="s">
        <v>20</v>
      </c>
    </row>
    <row r="4418" spans="1:13" x14ac:dyDescent="0.25">
      <c r="A4418" s="258" t="s">
        <v>3888</v>
      </c>
      <c r="B4418" s="258" t="s">
        <v>3889</v>
      </c>
      <c r="C4418" s="258" t="s">
        <v>333</v>
      </c>
      <c r="D4418" s="258" t="s">
        <v>558</v>
      </c>
      <c r="E4418" s="258" t="s">
        <v>17</v>
      </c>
      <c r="F4418" s="258" t="s">
        <v>7734</v>
      </c>
      <c r="G4418" s="258" t="s">
        <v>22</v>
      </c>
      <c r="H4418" s="258">
        <v>3</v>
      </c>
      <c r="I4418" s="258" t="s">
        <v>7735</v>
      </c>
      <c r="J4418" s="258" t="s">
        <v>7541</v>
      </c>
      <c r="K4418" s="258" t="s">
        <v>7778</v>
      </c>
      <c r="L4418" s="259">
        <v>45260</v>
      </c>
      <c r="M4418" s="258" t="s">
        <v>20</v>
      </c>
    </row>
    <row r="4419" spans="1:13" x14ac:dyDescent="0.25">
      <c r="A4419" s="260" t="s">
        <v>331</v>
      </c>
      <c r="B4419" s="260" t="s">
        <v>332</v>
      </c>
      <c r="C4419" s="260" t="s">
        <v>333</v>
      </c>
      <c r="D4419" s="260" t="s">
        <v>1297</v>
      </c>
      <c r="E4419" s="260">
        <v>37937000</v>
      </c>
      <c r="F4419" s="260" t="s">
        <v>7520</v>
      </c>
      <c r="G4419" s="260" t="s">
        <v>1219</v>
      </c>
      <c r="H4419" s="260">
        <v>2</v>
      </c>
      <c r="I4419" s="260" t="s">
        <v>7721</v>
      </c>
      <c r="J4419" s="260" t="s">
        <v>7722</v>
      </c>
      <c r="K4419" s="260" t="s">
        <v>7779</v>
      </c>
      <c r="L4419" s="261">
        <v>45260</v>
      </c>
      <c r="M4419" s="260" t="s">
        <v>20</v>
      </c>
    </row>
    <row r="4420" spans="1:13" x14ac:dyDescent="0.25">
      <c r="A4420" s="258" t="s">
        <v>331</v>
      </c>
      <c r="B4420" s="258" t="s">
        <v>332</v>
      </c>
      <c r="C4420" s="258" t="s">
        <v>333</v>
      </c>
      <c r="D4420" s="258" t="s">
        <v>1006</v>
      </c>
      <c r="E4420" s="258">
        <v>37937000</v>
      </c>
      <c r="F4420" s="258" t="s">
        <v>7520</v>
      </c>
      <c r="G4420" s="258" t="s">
        <v>1219</v>
      </c>
      <c r="H4420" s="258">
        <v>2</v>
      </c>
      <c r="I4420" s="258" t="s">
        <v>7721</v>
      </c>
      <c r="J4420" s="258" t="s">
        <v>7780</v>
      </c>
      <c r="K4420" s="258" t="s">
        <v>7781</v>
      </c>
      <c r="L4420" s="259">
        <v>45260</v>
      </c>
      <c r="M4420" s="258" t="s">
        <v>20</v>
      </c>
    </row>
    <row r="4421" spans="1:13" x14ac:dyDescent="0.25">
      <c r="A4421" s="260" t="s">
        <v>331</v>
      </c>
      <c r="B4421" s="260" t="s">
        <v>332</v>
      </c>
      <c r="C4421" s="260" t="s">
        <v>333</v>
      </c>
      <c r="D4421" s="260" t="s">
        <v>932</v>
      </c>
      <c r="E4421" s="260">
        <v>19100</v>
      </c>
      <c r="F4421" s="260" t="s">
        <v>7499</v>
      </c>
      <c r="G4421" s="260" t="s">
        <v>22</v>
      </c>
      <c r="H4421" s="260">
        <v>3</v>
      </c>
      <c r="I4421" s="260" t="s">
        <v>7782</v>
      </c>
      <c r="J4421" s="260" t="s">
        <v>7783</v>
      </c>
      <c r="K4421" s="260" t="s">
        <v>7784</v>
      </c>
      <c r="L4421" s="261">
        <v>45260</v>
      </c>
      <c r="M4421" s="260" t="s">
        <v>20</v>
      </c>
    </row>
    <row r="4422" spans="1:13" x14ac:dyDescent="0.25">
      <c r="A4422" s="258" t="s">
        <v>331</v>
      </c>
      <c r="B4422" s="258" t="s">
        <v>332</v>
      </c>
      <c r="C4422" s="258" t="s">
        <v>333</v>
      </c>
      <c r="D4422" s="258" t="s">
        <v>769</v>
      </c>
      <c r="E4422" s="258">
        <v>19100</v>
      </c>
      <c r="F4422" s="258" t="s">
        <v>7499</v>
      </c>
      <c r="G4422" s="258" t="s">
        <v>22</v>
      </c>
      <c r="H4422" s="258">
        <v>3</v>
      </c>
      <c r="I4422" s="258" t="s">
        <v>7782</v>
      </c>
      <c r="J4422" s="258" t="s">
        <v>7783</v>
      </c>
      <c r="K4422" s="258" t="s">
        <v>7785</v>
      </c>
      <c r="L4422" s="259">
        <v>45260</v>
      </c>
      <c r="M4422" s="258" t="s">
        <v>20</v>
      </c>
    </row>
    <row r="4423" spans="1:13" x14ac:dyDescent="0.25">
      <c r="A4423" s="260" t="s">
        <v>331</v>
      </c>
      <c r="B4423" s="260" t="s">
        <v>332</v>
      </c>
      <c r="C4423" s="260" t="s">
        <v>333</v>
      </c>
      <c r="D4423" s="260" t="s">
        <v>854</v>
      </c>
      <c r="E4423" s="260">
        <v>122</v>
      </c>
      <c r="F4423" s="260" t="s">
        <v>7626</v>
      </c>
      <c r="G4423" s="260" t="s">
        <v>22</v>
      </c>
      <c r="H4423" s="260">
        <v>3</v>
      </c>
      <c r="I4423" s="260" t="s">
        <v>7786</v>
      </c>
      <c r="J4423" s="260" t="s">
        <v>7787</v>
      </c>
      <c r="K4423" s="260" t="s">
        <v>7788</v>
      </c>
      <c r="L4423" s="261">
        <v>45260</v>
      </c>
      <c r="M4423" s="260" t="s">
        <v>20</v>
      </c>
    </row>
    <row r="4424" spans="1:13" x14ac:dyDescent="0.25">
      <c r="A4424" s="258" t="s">
        <v>331</v>
      </c>
      <c r="B4424" s="258" t="s">
        <v>332</v>
      </c>
      <c r="C4424" s="258" t="s">
        <v>333</v>
      </c>
      <c r="D4424" s="258" t="s">
        <v>937</v>
      </c>
      <c r="E4424" s="258">
        <v>3047</v>
      </c>
      <c r="F4424" s="258" t="s">
        <v>7738</v>
      </c>
      <c r="G4424" s="258" t="s">
        <v>22</v>
      </c>
      <c r="H4424" s="258">
        <v>3</v>
      </c>
      <c r="I4424" s="258" t="s">
        <v>7739</v>
      </c>
      <c r="J4424" s="258" t="s">
        <v>7740</v>
      </c>
      <c r="K4424" s="258" t="s">
        <v>7789</v>
      </c>
      <c r="L4424" s="259">
        <v>45260</v>
      </c>
      <c r="M4424" s="258" t="s">
        <v>20</v>
      </c>
    </row>
    <row r="4425" spans="1:13" x14ac:dyDescent="0.25">
      <c r="A4425" s="260" t="s">
        <v>331</v>
      </c>
      <c r="B4425" s="260" t="s">
        <v>332</v>
      </c>
      <c r="C4425" s="260" t="s">
        <v>333</v>
      </c>
      <c r="D4425" s="260" t="s">
        <v>544</v>
      </c>
      <c r="E4425" s="260">
        <v>19100</v>
      </c>
      <c r="F4425" s="260" t="s">
        <v>7499</v>
      </c>
      <c r="G4425" s="260" t="s">
        <v>22</v>
      </c>
      <c r="H4425" s="260">
        <v>3</v>
      </c>
      <c r="I4425" s="260" t="s">
        <v>7782</v>
      </c>
      <c r="J4425" s="260" t="s">
        <v>7783</v>
      </c>
      <c r="K4425" s="260" t="s">
        <v>7790</v>
      </c>
      <c r="L4425" s="261">
        <v>45260</v>
      </c>
      <c r="M4425" s="260" t="s">
        <v>20</v>
      </c>
    </row>
    <row r="4426" spans="1:13" x14ac:dyDescent="0.25">
      <c r="A4426" s="258" t="s">
        <v>331</v>
      </c>
      <c r="B4426" s="258" t="s">
        <v>332</v>
      </c>
      <c r="C4426" s="258" t="s">
        <v>333</v>
      </c>
      <c r="D4426" s="258" t="s">
        <v>1193</v>
      </c>
      <c r="E4426" s="258">
        <v>37917900</v>
      </c>
      <c r="F4426" s="258" t="s">
        <v>7520</v>
      </c>
      <c r="G4426" s="258" t="s">
        <v>22</v>
      </c>
      <c r="H4426" s="258">
        <v>3</v>
      </c>
      <c r="I4426" s="258" t="s">
        <v>7721</v>
      </c>
      <c r="J4426" s="258" t="s">
        <v>7533</v>
      </c>
      <c r="K4426" s="258" t="s">
        <v>7791</v>
      </c>
      <c r="L4426" s="259">
        <v>45260</v>
      </c>
      <c r="M4426" s="258" t="s">
        <v>20</v>
      </c>
    </row>
    <row r="4427" spans="1:13" x14ac:dyDescent="0.25">
      <c r="A4427" s="260" t="s">
        <v>331</v>
      </c>
      <c r="B4427" s="260" t="s">
        <v>332</v>
      </c>
      <c r="C4427" s="260" t="s">
        <v>333</v>
      </c>
      <c r="D4427" s="260" t="s">
        <v>569</v>
      </c>
      <c r="E4427" s="260">
        <v>0</v>
      </c>
      <c r="F4427" s="260" t="s">
        <v>7499</v>
      </c>
      <c r="G4427" s="260" t="s">
        <v>22</v>
      </c>
      <c r="H4427" s="260">
        <v>3</v>
      </c>
      <c r="I4427" s="260" t="s">
        <v>7782</v>
      </c>
      <c r="J4427" s="260" t="s">
        <v>7537</v>
      </c>
      <c r="K4427" s="260" t="s">
        <v>7792</v>
      </c>
      <c r="L4427" s="261">
        <v>45260</v>
      </c>
      <c r="M4427" s="260" t="s">
        <v>20</v>
      </c>
    </row>
    <row r="4428" spans="1:13" x14ac:dyDescent="0.25">
      <c r="A4428" s="258" t="s">
        <v>331</v>
      </c>
      <c r="B4428" s="258" t="s">
        <v>332</v>
      </c>
      <c r="C4428" s="258" t="s">
        <v>333</v>
      </c>
      <c r="D4428" s="258" t="s">
        <v>562</v>
      </c>
      <c r="E4428" s="258">
        <v>19100</v>
      </c>
      <c r="F4428" s="258" t="s">
        <v>7499</v>
      </c>
      <c r="G4428" s="258" t="s">
        <v>22</v>
      </c>
      <c r="H4428" s="258">
        <v>3</v>
      </c>
      <c r="I4428" s="258" t="s">
        <v>7782</v>
      </c>
      <c r="J4428" s="258" t="s">
        <v>7539</v>
      </c>
      <c r="K4428" s="258" t="s">
        <v>7793</v>
      </c>
      <c r="L4428" s="259">
        <v>45260</v>
      </c>
      <c r="M4428" s="258" t="s">
        <v>20</v>
      </c>
    </row>
    <row r="4429" spans="1:13" x14ac:dyDescent="0.25">
      <c r="A4429" s="260" t="s">
        <v>331</v>
      </c>
      <c r="B4429" s="260" t="s">
        <v>332</v>
      </c>
      <c r="C4429" s="260" t="s">
        <v>333</v>
      </c>
      <c r="D4429" s="260" t="s">
        <v>567</v>
      </c>
      <c r="E4429" s="260" t="s">
        <v>17</v>
      </c>
      <c r="F4429" s="260" t="s">
        <v>7499</v>
      </c>
      <c r="G4429" s="260" t="s">
        <v>22</v>
      </c>
      <c r="H4429" s="260">
        <v>3</v>
      </c>
      <c r="I4429" s="260" t="s">
        <v>7782</v>
      </c>
      <c r="J4429" s="260" t="s">
        <v>7541</v>
      </c>
      <c r="K4429" s="260" t="s">
        <v>7794</v>
      </c>
      <c r="L4429" s="261">
        <v>45260</v>
      </c>
      <c r="M4429" s="260" t="s">
        <v>20</v>
      </c>
    </row>
    <row r="4430" spans="1:13" x14ac:dyDescent="0.25">
      <c r="A4430" s="258" t="s">
        <v>331</v>
      </c>
      <c r="B4430" s="258" t="s">
        <v>332</v>
      </c>
      <c r="C4430" s="258" t="s">
        <v>333</v>
      </c>
      <c r="D4430" s="258" t="s">
        <v>558</v>
      </c>
      <c r="E4430" s="258" t="s">
        <v>17</v>
      </c>
      <c r="F4430" s="258" t="s">
        <v>7499</v>
      </c>
      <c r="G4430" s="258" t="s">
        <v>22</v>
      </c>
      <c r="H4430" s="258">
        <v>3</v>
      </c>
      <c r="I4430" s="258" t="s">
        <v>7782</v>
      </c>
      <c r="J4430" s="258" t="s">
        <v>7541</v>
      </c>
      <c r="K4430" s="258" t="s">
        <v>7795</v>
      </c>
      <c r="L4430" s="259">
        <v>45260</v>
      </c>
      <c r="M4430" s="258" t="s">
        <v>20</v>
      </c>
    </row>
    <row r="4431" spans="1:13" x14ac:dyDescent="0.25">
      <c r="A4431" s="260" t="s">
        <v>251</v>
      </c>
      <c r="B4431" s="260" t="s">
        <v>252</v>
      </c>
      <c r="C4431" s="260" t="s">
        <v>253</v>
      </c>
      <c r="D4431" s="260" t="s">
        <v>1297</v>
      </c>
      <c r="E4431" s="260">
        <v>47508000</v>
      </c>
      <c r="F4431" s="260" t="s">
        <v>7796</v>
      </c>
      <c r="G4431" s="260" t="s">
        <v>1219</v>
      </c>
      <c r="H4431" s="260">
        <v>2</v>
      </c>
      <c r="I4431" s="260" t="s">
        <v>7797</v>
      </c>
      <c r="J4431" s="260" t="s">
        <v>7798</v>
      </c>
      <c r="K4431" s="260" t="s">
        <v>7799</v>
      </c>
      <c r="L4431" s="261">
        <v>45260</v>
      </c>
      <c r="M4431" s="260" t="s">
        <v>20</v>
      </c>
    </row>
    <row r="4432" spans="1:13" x14ac:dyDescent="0.25">
      <c r="A4432" s="258" t="s">
        <v>251</v>
      </c>
      <c r="B4432" s="258" t="s">
        <v>252</v>
      </c>
      <c r="C4432" s="258" t="s">
        <v>253</v>
      </c>
      <c r="D4432" s="258" t="s">
        <v>1006</v>
      </c>
      <c r="E4432" s="258">
        <v>47508000</v>
      </c>
      <c r="F4432" s="258" t="s">
        <v>7796</v>
      </c>
      <c r="G4432" s="258" t="s">
        <v>1219</v>
      </c>
      <c r="H4432" s="258">
        <v>2</v>
      </c>
      <c r="I4432" s="258" t="s">
        <v>7797</v>
      </c>
      <c r="J4432" s="258" t="s">
        <v>7798</v>
      </c>
      <c r="K4432" s="258" t="s">
        <v>7800</v>
      </c>
      <c r="L4432" s="259">
        <v>45260</v>
      </c>
      <c r="M4432" s="258" t="s">
        <v>526</v>
      </c>
    </row>
    <row r="4433" spans="1:13" x14ac:dyDescent="0.25">
      <c r="A4433" s="260" t="s">
        <v>251</v>
      </c>
      <c r="B4433" s="260" t="s">
        <v>252</v>
      </c>
      <c r="C4433" s="260" t="s">
        <v>253</v>
      </c>
      <c r="D4433" s="260" t="s">
        <v>932</v>
      </c>
      <c r="E4433" s="260">
        <v>48300</v>
      </c>
      <c r="F4433" s="260" t="s">
        <v>7621</v>
      </c>
      <c r="G4433" s="260" t="s">
        <v>1219</v>
      </c>
      <c r="H4433" s="260">
        <v>2</v>
      </c>
      <c r="I4433" s="260" t="s">
        <v>7801</v>
      </c>
      <c r="J4433" s="260" t="s">
        <v>7802</v>
      </c>
      <c r="K4433" s="260" t="s">
        <v>7803</v>
      </c>
      <c r="L4433" s="261">
        <v>45260</v>
      </c>
      <c r="M4433" s="260" t="s">
        <v>526</v>
      </c>
    </row>
    <row r="4434" spans="1:13" x14ac:dyDescent="0.25">
      <c r="A4434" s="258" t="s">
        <v>251</v>
      </c>
      <c r="B4434" s="258" t="s">
        <v>252</v>
      </c>
      <c r="C4434" s="258" t="s">
        <v>253</v>
      </c>
      <c r="D4434" s="258" t="s">
        <v>769</v>
      </c>
      <c r="E4434" s="258">
        <v>48300</v>
      </c>
      <c r="F4434" s="258" t="s">
        <v>7621</v>
      </c>
      <c r="G4434" s="258" t="s">
        <v>1219</v>
      </c>
      <c r="H4434" s="258">
        <v>2</v>
      </c>
      <c r="I4434" s="258" t="s">
        <v>7801</v>
      </c>
      <c r="J4434" s="258" t="s">
        <v>7802</v>
      </c>
      <c r="K4434" s="258" t="s">
        <v>7804</v>
      </c>
      <c r="L4434" s="259">
        <v>45260</v>
      </c>
      <c r="M4434" s="258" t="s">
        <v>526</v>
      </c>
    </row>
    <row r="4435" spans="1:13" x14ac:dyDescent="0.25">
      <c r="A4435" s="260" t="s">
        <v>251</v>
      </c>
      <c r="B4435" s="260" t="s">
        <v>252</v>
      </c>
      <c r="C4435" s="260" t="s">
        <v>253</v>
      </c>
      <c r="D4435" s="260" t="s">
        <v>854</v>
      </c>
      <c r="E4435" s="260">
        <v>122</v>
      </c>
      <c r="F4435" s="260" t="s">
        <v>7805</v>
      </c>
      <c r="G4435" s="260" t="s">
        <v>22</v>
      </c>
      <c r="H4435" s="260">
        <v>3</v>
      </c>
      <c r="I4435" s="260" t="s">
        <v>7786</v>
      </c>
      <c r="J4435" s="260" t="s">
        <v>7806</v>
      </c>
      <c r="K4435" s="260" t="s">
        <v>7807</v>
      </c>
      <c r="L4435" s="261">
        <v>45260</v>
      </c>
      <c r="M4435" s="260" t="s">
        <v>526</v>
      </c>
    </row>
    <row r="4436" spans="1:13" x14ac:dyDescent="0.25">
      <c r="A4436" s="258" t="s">
        <v>251</v>
      </c>
      <c r="B4436" s="258" t="s">
        <v>252</v>
      </c>
      <c r="C4436" s="258" t="s">
        <v>253</v>
      </c>
      <c r="D4436" s="258" t="s">
        <v>937</v>
      </c>
      <c r="E4436" s="258">
        <v>122</v>
      </c>
      <c r="F4436" s="258" t="s">
        <v>7808</v>
      </c>
      <c r="G4436" s="258" t="s">
        <v>22</v>
      </c>
      <c r="H4436" s="258">
        <v>3</v>
      </c>
      <c r="I4436" s="258" t="s">
        <v>7809</v>
      </c>
      <c r="J4436" s="258" t="s">
        <v>7810</v>
      </c>
      <c r="K4436" s="258" t="s">
        <v>7811</v>
      </c>
      <c r="L4436" s="259">
        <v>45260</v>
      </c>
      <c r="M4436" s="258" t="s">
        <v>20</v>
      </c>
    </row>
    <row r="4437" spans="1:13" x14ac:dyDescent="0.25">
      <c r="A4437" s="260" t="s">
        <v>251</v>
      </c>
      <c r="B4437" s="260" t="s">
        <v>252</v>
      </c>
      <c r="C4437" s="260" t="s">
        <v>253</v>
      </c>
      <c r="D4437" s="260" t="s">
        <v>544</v>
      </c>
      <c r="E4437" s="260">
        <v>48300</v>
      </c>
      <c r="F4437" s="260" t="s">
        <v>7621</v>
      </c>
      <c r="G4437" s="260" t="s">
        <v>1219</v>
      </c>
      <c r="H4437" s="260">
        <v>2</v>
      </c>
      <c r="I4437" s="260" t="s">
        <v>7801</v>
      </c>
      <c r="J4437" s="260" t="s">
        <v>7802</v>
      </c>
      <c r="K4437" s="260" t="s">
        <v>7812</v>
      </c>
      <c r="L4437" s="261">
        <v>45260</v>
      </c>
      <c r="M4437" s="260" t="s">
        <v>20</v>
      </c>
    </row>
    <row r="4438" spans="1:13" x14ac:dyDescent="0.25">
      <c r="A4438" s="258" t="s">
        <v>251</v>
      </c>
      <c r="B4438" s="258" t="s">
        <v>252</v>
      </c>
      <c r="C4438" s="258" t="s">
        <v>253</v>
      </c>
      <c r="D4438" s="258" t="s">
        <v>1193</v>
      </c>
      <c r="E4438" s="258">
        <v>47459700</v>
      </c>
      <c r="F4438" s="258" t="s">
        <v>7796</v>
      </c>
      <c r="G4438" s="258" t="s">
        <v>1219</v>
      </c>
      <c r="H4438" s="258">
        <v>2</v>
      </c>
      <c r="I4438" s="258" t="s">
        <v>7797</v>
      </c>
      <c r="J4438" s="258" t="s">
        <v>7533</v>
      </c>
      <c r="K4438" s="258" t="s">
        <v>7813</v>
      </c>
      <c r="L4438" s="259">
        <v>45260</v>
      </c>
      <c r="M4438" s="258" t="s">
        <v>20</v>
      </c>
    </row>
    <row r="4439" spans="1:13" x14ac:dyDescent="0.25">
      <c r="A4439" s="260" t="s">
        <v>251</v>
      </c>
      <c r="B4439" s="260" t="s">
        <v>252</v>
      </c>
      <c r="C4439" s="260" t="s">
        <v>253</v>
      </c>
      <c r="D4439" s="260" t="s">
        <v>569</v>
      </c>
      <c r="E4439" s="260">
        <v>0</v>
      </c>
      <c r="F4439" s="260" t="s">
        <v>7621</v>
      </c>
      <c r="G4439" s="260" t="s">
        <v>1219</v>
      </c>
      <c r="H4439" s="260">
        <v>2</v>
      </c>
      <c r="I4439" s="260" t="s">
        <v>7801</v>
      </c>
      <c r="J4439" s="260" t="s">
        <v>7537</v>
      </c>
      <c r="K4439" s="260" t="s">
        <v>7814</v>
      </c>
      <c r="L4439" s="261">
        <v>45260</v>
      </c>
      <c r="M4439" s="260" t="s">
        <v>20</v>
      </c>
    </row>
    <row r="4440" spans="1:13" x14ac:dyDescent="0.25">
      <c r="A4440" s="258" t="s">
        <v>251</v>
      </c>
      <c r="B4440" s="258" t="s">
        <v>252</v>
      </c>
      <c r="C4440" s="258" t="s">
        <v>253</v>
      </c>
      <c r="D4440" s="258" t="s">
        <v>562</v>
      </c>
      <c r="E4440" s="258">
        <v>48300</v>
      </c>
      <c r="F4440" s="258" t="s">
        <v>7621</v>
      </c>
      <c r="G4440" s="258" t="s">
        <v>1219</v>
      </c>
      <c r="H4440" s="258">
        <v>2</v>
      </c>
      <c r="I4440" s="258" t="s">
        <v>7801</v>
      </c>
      <c r="J4440" s="258" t="s">
        <v>7539</v>
      </c>
      <c r="K4440" s="258" t="s">
        <v>7815</v>
      </c>
      <c r="L4440" s="259">
        <v>45260</v>
      </c>
      <c r="M4440" s="258" t="s">
        <v>20</v>
      </c>
    </row>
    <row r="4441" spans="1:13" x14ac:dyDescent="0.25">
      <c r="A4441" s="260" t="s">
        <v>251</v>
      </c>
      <c r="B4441" s="260" t="s">
        <v>252</v>
      </c>
      <c r="C4441" s="260" t="s">
        <v>253</v>
      </c>
      <c r="D4441" s="260" t="s">
        <v>567</v>
      </c>
      <c r="E4441" s="260" t="s">
        <v>17</v>
      </c>
      <c r="F4441" s="260" t="s">
        <v>7621</v>
      </c>
      <c r="G4441" s="260" t="s">
        <v>1219</v>
      </c>
      <c r="H4441" s="260">
        <v>2</v>
      </c>
      <c r="I4441" s="260" t="s">
        <v>7801</v>
      </c>
      <c r="J4441" s="260" t="s">
        <v>7541</v>
      </c>
      <c r="K4441" s="260" t="s">
        <v>7816</v>
      </c>
      <c r="L4441" s="261">
        <v>45260</v>
      </c>
      <c r="M4441" s="260" t="s">
        <v>20</v>
      </c>
    </row>
    <row r="4442" spans="1:13" x14ac:dyDescent="0.25">
      <c r="A4442" s="258" t="s">
        <v>251</v>
      </c>
      <c r="B4442" s="258" t="s">
        <v>252</v>
      </c>
      <c r="C4442" s="258" t="s">
        <v>253</v>
      </c>
      <c r="D4442" s="258" t="s">
        <v>558</v>
      </c>
      <c r="E4442" s="258" t="s">
        <v>17</v>
      </c>
      <c r="F4442" s="258" t="s">
        <v>7621</v>
      </c>
      <c r="G4442" s="258" t="s">
        <v>1219</v>
      </c>
      <c r="H4442" s="258">
        <v>2</v>
      </c>
      <c r="I4442" s="258" t="s">
        <v>7801</v>
      </c>
      <c r="J4442" s="258" t="s">
        <v>7541</v>
      </c>
      <c r="K4442" s="258" t="s">
        <v>7817</v>
      </c>
      <c r="L4442" s="259">
        <v>45260</v>
      </c>
      <c r="M4442" s="258" t="s">
        <v>20</v>
      </c>
    </row>
    <row r="4443" spans="1:13" x14ac:dyDescent="0.25">
      <c r="A4443" s="260" t="s">
        <v>359</v>
      </c>
      <c r="B4443" s="260" t="s">
        <v>360</v>
      </c>
      <c r="C4443" s="260" t="s">
        <v>361</v>
      </c>
      <c r="D4443" s="260" t="s">
        <v>1297</v>
      </c>
      <c r="E4443" s="260">
        <v>49800000</v>
      </c>
      <c r="F4443" s="260" t="s">
        <v>2755</v>
      </c>
      <c r="G4443" s="260" t="s">
        <v>66</v>
      </c>
      <c r="H4443" s="260">
        <v>1</v>
      </c>
      <c r="I4443" s="260" t="s">
        <v>2756</v>
      </c>
      <c r="J4443" s="260" t="s">
        <v>3513</v>
      </c>
      <c r="K4443" s="260" t="s">
        <v>7818</v>
      </c>
      <c r="L4443" s="261">
        <v>45260</v>
      </c>
      <c r="M4443" s="260" t="s">
        <v>20</v>
      </c>
    </row>
    <row r="4444" spans="1:13" x14ac:dyDescent="0.25">
      <c r="A4444" s="258" t="s">
        <v>359</v>
      </c>
      <c r="B4444" s="258" t="s">
        <v>360</v>
      </c>
      <c r="C4444" s="258" t="s">
        <v>361</v>
      </c>
      <c r="D4444" s="258" t="s">
        <v>1006</v>
      </c>
      <c r="E4444" s="258">
        <v>49800000</v>
      </c>
      <c r="F4444" s="258" t="s">
        <v>2755</v>
      </c>
      <c r="G4444" s="258" t="s">
        <v>66</v>
      </c>
      <c r="H4444" s="258">
        <v>1</v>
      </c>
      <c r="I4444" s="258" t="s">
        <v>2756</v>
      </c>
      <c r="J4444" s="258" t="s">
        <v>7819</v>
      </c>
      <c r="K4444" s="258" t="s">
        <v>7820</v>
      </c>
      <c r="L4444" s="259">
        <v>45260</v>
      </c>
      <c r="M4444" s="258" t="s">
        <v>20</v>
      </c>
    </row>
    <row r="4445" spans="1:13" x14ac:dyDescent="0.25">
      <c r="A4445" s="260" t="s">
        <v>359</v>
      </c>
      <c r="B4445" s="260" t="s">
        <v>360</v>
      </c>
      <c r="C4445" s="260" t="s">
        <v>361</v>
      </c>
      <c r="D4445" s="260" t="s">
        <v>932</v>
      </c>
      <c r="E4445" s="260">
        <v>49800000</v>
      </c>
      <c r="F4445" s="260" t="s">
        <v>2755</v>
      </c>
      <c r="G4445" s="260" t="s">
        <v>66</v>
      </c>
      <c r="H4445" s="260">
        <v>1</v>
      </c>
      <c r="I4445" s="260" t="s">
        <v>2756</v>
      </c>
      <c r="J4445" s="260" t="s">
        <v>7821</v>
      </c>
      <c r="K4445" s="260" t="s">
        <v>7822</v>
      </c>
      <c r="L4445" s="261">
        <v>45260</v>
      </c>
      <c r="M4445" s="260" t="s">
        <v>20</v>
      </c>
    </row>
    <row r="4446" spans="1:13" x14ac:dyDescent="0.25">
      <c r="A4446" s="258" t="s">
        <v>359</v>
      </c>
      <c r="B4446" s="258" t="s">
        <v>360</v>
      </c>
      <c r="C4446" s="258" t="s">
        <v>361</v>
      </c>
      <c r="D4446" s="258" t="s">
        <v>769</v>
      </c>
      <c r="E4446" s="258">
        <v>9692117</v>
      </c>
      <c r="F4446" s="258" t="s">
        <v>7823</v>
      </c>
      <c r="G4446" s="258" t="s">
        <v>1219</v>
      </c>
      <c r="H4446" s="258">
        <v>2</v>
      </c>
      <c r="I4446" s="258" t="s">
        <v>7824</v>
      </c>
      <c r="J4446" s="258" t="s">
        <v>7825</v>
      </c>
      <c r="K4446" s="258" t="s">
        <v>7826</v>
      </c>
      <c r="L4446" s="259">
        <v>45260</v>
      </c>
      <c r="M4446" s="258" t="s">
        <v>20</v>
      </c>
    </row>
    <row r="4447" spans="1:13" x14ac:dyDescent="0.25">
      <c r="A4447" s="260" t="s">
        <v>359</v>
      </c>
      <c r="B4447" s="260" t="s">
        <v>360</v>
      </c>
      <c r="C4447" s="260" t="s">
        <v>361</v>
      </c>
      <c r="D4447" s="260" t="s">
        <v>40</v>
      </c>
      <c r="E4447" s="260">
        <v>6000</v>
      </c>
      <c r="F4447" s="260" t="s">
        <v>7827</v>
      </c>
      <c r="G4447" s="260" t="s">
        <v>1219</v>
      </c>
      <c r="H4447" s="260">
        <v>2</v>
      </c>
      <c r="I4447" s="260" t="s">
        <v>7828</v>
      </c>
      <c r="J4447" s="260" t="s">
        <v>7829</v>
      </c>
      <c r="K4447" s="260" t="s">
        <v>7830</v>
      </c>
      <c r="L4447" s="261">
        <v>45260</v>
      </c>
      <c r="M4447" s="260" t="s">
        <v>20</v>
      </c>
    </row>
    <row r="4448" spans="1:13" x14ac:dyDescent="0.25">
      <c r="A4448" s="258" t="s">
        <v>359</v>
      </c>
      <c r="B4448" s="258" t="s">
        <v>360</v>
      </c>
      <c r="C4448" s="258" t="s">
        <v>361</v>
      </c>
      <c r="D4448" s="258" t="s">
        <v>854</v>
      </c>
      <c r="E4448" s="258">
        <v>271</v>
      </c>
      <c r="F4448" s="258" t="s">
        <v>7831</v>
      </c>
      <c r="G4448" s="258" t="s">
        <v>1219</v>
      </c>
      <c r="H4448" s="258">
        <v>2</v>
      </c>
      <c r="I4448" s="258" t="s">
        <v>7832</v>
      </c>
      <c r="J4448" s="258" t="s">
        <v>7833</v>
      </c>
      <c r="K4448" s="258" t="s">
        <v>7834</v>
      </c>
      <c r="L4448" s="259">
        <v>45260</v>
      </c>
      <c r="M4448" s="258" t="s">
        <v>20</v>
      </c>
    </row>
    <row r="4449" spans="1:13" x14ac:dyDescent="0.25">
      <c r="A4449" s="260" t="s">
        <v>359</v>
      </c>
      <c r="B4449" s="260" t="s">
        <v>360</v>
      </c>
      <c r="C4449" s="260" t="s">
        <v>361</v>
      </c>
      <c r="D4449" s="260" t="s">
        <v>937</v>
      </c>
      <c r="E4449" s="260">
        <v>275</v>
      </c>
      <c r="F4449" s="260" t="s">
        <v>7831</v>
      </c>
      <c r="G4449" s="260" t="s">
        <v>1219</v>
      </c>
      <c r="H4449" s="260">
        <v>2</v>
      </c>
      <c r="I4449" s="260" t="s">
        <v>7832</v>
      </c>
      <c r="J4449" s="260" t="s">
        <v>7835</v>
      </c>
      <c r="K4449" s="260" t="s">
        <v>7836</v>
      </c>
      <c r="L4449" s="261">
        <v>45260</v>
      </c>
      <c r="M4449" s="260" t="s">
        <v>20</v>
      </c>
    </row>
    <row r="4450" spans="1:13" x14ac:dyDescent="0.25">
      <c r="A4450" s="258" t="s">
        <v>359</v>
      </c>
      <c r="B4450" s="258" t="s">
        <v>360</v>
      </c>
      <c r="C4450" s="258" t="s">
        <v>361</v>
      </c>
      <c r="D4450" s="258" t="s">
        <v>544</v>
      </c>
      <c r="E4450" s="258">
        <v>24683000</v>
      </c>
      <c r="F4450" s="258" t="s">
        <v>3526</v>
      </c>
      <c r="G4450" s="258" t="s">
        <v>66</v>
      </c>
      <c r="H4450" s="258">
        <v>1</v>
      </c>
      <c r="I4450" s="258" t="s">
        <v>3527</v>
      </c>
      <c r="J4450" s="258" t="s">
        <v>7837</v>
      </c>
      <c r="K4450" s="258" t="s">
        <v>7838</v>
      </c>
      <c r="L4450" s="259">
        <v>45260</v>
      </c>
      <c r="M4450" s="258" t="s">
        <v>20</v>
      </c>
    </row>
    <row r="4451" spans="1:13" x14ac:dyDescent="0.25">
      <c r="A4451" s="260" t="s">
        <v>359</v>
      </c>
      <c r="B4451" s="260" t="s">
        <v>360</v>
      </c>
      <c r="C4451" s="260" t="s">
        <v>361</v>
      </c>
      <c r="D4451" s="260" t="s">
        <v>1193</v>
      </c>
      <c r="E4451" s="260">
        <v>0</v>
      </c>
      <c r="F4451" s="260" t="s">
        <v>3526</v>
      </c>
      <c r="G4451" s="260" t="s">
        <v>66</v>
      </c>
      <c r="H4451" s="260">
        <v>1</v>
      </c>
      <c r="I4451" s="260" t="s">
        <v>7839</v>
      </c>
      <c r="J4451" s="260" t="s">
        <v>7840</v>
      </c>
      <c r="K4451" s="260" t="s">
        <v>7841</v>
      </c>
      <c r="L4451" s="261">
        <v>45260</v>
      </c>
      <c r="M4451" s="260" t="s">
        <v>20</v>
      </c>
    </row>
    <row r="4452" spans="1:13" x14ac:dyDescent="0.25">
      <c r="A4452" s="258" t="s">
        <v>359</v>
      </c>
      <c r="B4452" s="258" t="s">
        <v>360</v>
      </c>
      <c r="C4452" s="258" t="s">
        <v>361</v>
      </c>
      <c r="D4452" s="258" t="s">
        <v>569</v>
      </c>
      <c r="E4452" s="258">
        <v>25117000</v>
      </c>
      <c r="F4452" s="258" t="s">
        <v>3526</v>
      </c>
      <c r="G4452" s="258" t="s">
        <v>66</v>
      </c>
      <c r="H4452" s="258">
        <v>1</v>
      </c>
      <c r="I4452" s="258" t="s">
        <v>7842</v>
      </c>
      <c r="J4452" s="258" t="s">
        <v>7843</v>
      </c>
      <c r="K4452" s="258" t="s">
        <v>7844</v>
      </c>
      <c r="L4452" s="259">
        <v>45260</v>
      </c>
      <c r="M4452" s="258" t="s">
        <v>20</v>
      </c>
    </row>
    <row r="4453" spans="1:13" x14ac:dyDescent="0.25">
      <c r="A4453" s="260" t="s">
        <v>359</v>
      </c>
      <c r="B4453" s="260" t="s">
        <v>360</v>
      </c>
      <c r="C4453" s="260" t="s">
        <v>361</v>
      </c>
      <c r="D4453" s="260" t="s">
        <v>562</v>
      </c>
      <c r="E4453" s="260">
        <v>10485000</v>
      </c>
      <c r="F4453" s="260" t="s">
        <v>3526</v>
      </c>
      <c r="G4453" s="260" t="s">
        <v>66</v>
      </c>
      <c r="H4453" s="260">
        <v>1</v>
      </c>
      <c r="I4453" s="260" t="s">
        <v>7845</v>
      </c>
      <c r="J4453" s="260" t="s">
        <v>7846</v>
      </c>
      <c r="K4453" s="260" t="s">
        <v>7847</v>
      </c>
      <c r="L4453" s="261">
        <v>45260</v>
      </c>
      <c r="M4453" s="260" t="s">
        <v>20</v>
      </c>
    </row>
    <row r="4454" spans="1:13" x14ac:dyDescent="0.25">
      <c r="A4454" s="258" t="s">
        <v>359</v>
      </c>
      <c r="B4454" s="258" t="s">
        <v>360</v>
      </c>
      <c r="C4454" s="258" t="s">
        <v>361</v>
      </c>
      <c r="D4454" s="258" t="s">
        <v>567</v>
      </c>
      <c r="E4454" s="258">
        <v>8970000</v>
      </c>
      <c r="F4454" s="258" t="s">
        <v>3526</v>
      </c>
      <c r="G4454" s="258" t="s">
        <v>66</v>
      </c>
      <c r="H4454" s="258">
        <v>1</v>
      </c>
      <c r="I4454" s="258" t="s">
        <v>3527</v>
      </c>
      <c r="J4454" s="258" t="s">
        <v>7848</v>
      </c>
      <c r="K4454" s="258" t="s">
        <v>7849</v>
      </c>
      <c r="L4454" s="259">
        <v>45260</v>
      </c>
      <c r="M4454" s="258" t="s">
        <v>20</v>
      </c>
    </row>
    <row r="4455" spans="1:13" x14ac:dyDescent="0.25">
      <c r="A4455" s="260" t="s">
        <v>359</v>
      </c>
      <c r="B4455" s="260" t="s">
        <v>360</v>
      </c>
      <c r="C4455" s="260" t="s">
        <v>361</v>
      </c>
      <c r="D4455" s="260" t="s">
        <v>558</v>
      </c>
      <c r="E4455" s="260">
        <v>5228000</v>
      </c>
      <c r="F4455" s="260" t="s">
        <v>3526</v>
      </c>
      <c r="G4455" s="260" t="s">
        <v>66</v>
      </c>
      <c r="H4455" s="260">
        <v>1</v>
      </c>
      <c r="I4455" s="260" t="s">
        <v>7850</v>
      </c>
      <c r="J4455" s="260" t="s">
        <v>7851</v>
      </c>
      <c r="K4455" s="260" t="s">
        <v>7852</v>
      </c>
      <c r="L4455" s="261">
        <v>45260</v>
      </c>
      <c r="M4455" s="260" t="s">
        <v>20</v>
      </c>
    </row>
    <row r="4456" spans="1:13" x14ac:dyDescent="0.25">
      <c r="A4456" s="258" t="s">
        <v>772</v>
      </c>
      <c r="B4456" s="258" t="s">
        <v>773</v>
      </c>
      <c r="C4456" s="258" t="s">
        <v>361</v>
      </c>
      <c r="D4456" s="258" t="s">
        <v>769</v>
      </c>
      <c r="E4456" s="258">
        <v>959800</v>
      </c>
      <c r="F4456" s="258" t="s">
        <v>6767</v>
      </c>
      <c r="G4456" s="258" t="s">
        <v>1219</v>
      </c>
      <c r="H4456" s="258">
        <v>2</v>
      </c>
      <c r="I4456" s="258" t="s">
        <v>7853</v>
      </c>
      <c r="J4456" s="258" t="s">
        <v>7854</v>
      </c>
      <c r="K4456" s="258" t="s">
        <v>7855</v>
      </c>
      <c r="L4456" s="259">
        <v>45260</v>
      </c>
      <c r="M4456" s="258" t="s">
        <v>20</v>
      </c>
    </row>
    <row r="4457" spans="1:13" x14ac:dyDescent="0.25">
      <c r="A4457" s="260" t="s">
        <v>772</v>
      </c>
      <c r="B4457" s="260" t="s">
        <v>773</v>
      </c>
      <c r="C4457" s="260" t="s">
        <v>361</v>
      </c>
      <c r="D4457" s="260" t="s">
        <v>854</v>
      </c>
      <c r="E4457" s="260">
        <v>2</v>
      </c>
      <c r="F4457" s="260" t="s">
        <v>7831</v>
      </c>
      <c r="G4457" s="260" t="s">
        <v>1219</v>
      </c>
      <c r="H4457" s="260">
        <v>2</v>
      </c>
      <c r="I4457" s="260" t="s">
        <v>7856</v>
      </c>
      <c r="J4457" s="260" t="s">
        <v>7857</v>
      </c>
      <c r="K4457" s="260" t="s">
        <v>7858</v>
      </c>
      <c r="L4457" s="261">
        <v>45260</v>
      </c>
      <c r="M4457" s="260" t="s">
        <v>20</v>
      </c>
    </row>
    <row r="4458" spans="1:13" x14ac:dyDescent="0.25">
      <c r="A4458" s="258" t="s">
        <v>772</v>
      </c>
      <c r="B4458" s="258" t="s">
        <v>773</v>
      </c>
      <c r="C4458" s="258" t="s">
        <v>361</v>
      </c>
      <c r="D4458" s="258" t="s">
        <v>937</v>
      </c>
      <c r="E4458" s="258">
        <v>275</v>
      </c>
      <c r="F4458" s="258" t="s">
        <v>7831</v>
      </c>
      <c r="G4458" s="258" t="s">
        <v>1219</v>
      </c>
      <c r="H4458" s="258">
        <v>2</v>
      </c>
      <c r="I4458" s="258" t="s">
        <v>7832</v>
      </c>
      <c r="J4458" s="258" t="s">
        <v>7835</v>
      </c>
      <c r="K4458" s="258" t="s">
        <v>7859</v>
      </c>
      <c r="L4458" s="259">
        <v>45260</v>
      </c>
      <c r="M4458" s="258" t="s">
        <v>20</v>
      </c>
    </row>
    <row r="4459" spans="1:13" x14ac:dyDescent="0.25">
      <c r="A4459" s="260" t="s">
        <v>396</v>
      </c>
      <c r="B4459" s="260" t="s">
        <v>397</v>
      </c>
      <c r="C4459" s="260" t="s">
        <v>398</v>
      </c>
      <c r="D4459" s="260" t="s">
        <v>1297</v>
      </c>
      <c r="E4459" s="260">
        <v>12486000</v>
      </c>
      <c r="F4459" s="260" t="s">
        <v>7520</v>
      </c>
      <c r="G4459" s="260" t="s">
        <v>66</v>
      </c>
      <c r="H4459" s="260">
        <v>1</v>
      </c>
      <c r="I4459" s="260" t="s">
        <v>7860</v>
      </c>
      <c r="J4459" s="260" t="s">
        <v>7861</v>
      </c>
      <c r="K4459" s="260" t="s">
        <v>7862</v>
      </c>
      <c r="L4459" s="261">
        <v>45260</v>
      </c>
      <c r="M4459" s="260" t="s">
        <v>20</v>
      </c>
    </row>
    <row r="4460" spans="1:13" x14ac:dyDescent="0.25">
      <c r="A4460" s="258" t="s">
        <v>396</v>
      </c>
      <c r="B4460" s="258" t="s">
        <v>397</v>
      </c>
      <c r="C4460" s="258" t="s">
        <v>398</v>
      </c>
      <c r="D4460" s="258" t="s">
        <v>1006</v>
      </c>
      <c r="E4460" s="258">
        <v>12486000</v>
      </c>
      <c r="F4460" s="258" t="s">
        <v>7520</v>
      </c>
      <c r="G4460" s="258" t="s">
        <v>66</v>
      </c>
      <c r="H4460" s="258">
        <v>1</v>
      </c>
      <c r="I4460" s="258" t="s">
        <v>7860</v>
      </c>
      <c r="J4460" s="258" t="s">
        <v>7863</v>
      </c>
      <c r="K4460" s="258" t="s">
        <v>7864</v>
      </c>
      <c r="L4460" s="259">
        <v>45260</v>
      </c>
      <c r="M4460" s="258" t="s">
        <v>20</v>
      </c>
    </row>
    <row r="4461" spans="1:13" x14ac:dyDescent="0.25">
      <c r="A4461" s="260" t="s">
        <v>396</v>
      </c>
      <c r="B4461" s="260" t="s">
        <v>397</v>
      </c>
      <c r="C4461" s="260" t="s">
        <v>398</v>
      </c>
      <c r="D4461" s="260" t="s">
        <v>932</v>
      </c>
      <c r="E4461" s="260">
        <v>10700</v>
      </c>
      <c r="F4461" s="260" t="s">
        <v>7865</v>
      </c>
      <c r="G4461" s="260" t="s">
        <v>1219</v>
      </c>
      <c r="H4461" s="260">
        <v>2</v>
      </c>
      <c r="I4461" s="260" t="s">
        <v>7866</v>
      </c>
      <c r="J4461" s="260" t="s">
        <v>7867</v>
      </c>
      <c r="K4461" s="260" t="s">
        <v>7868</v>
      </c>
      <c r="L4461" s="261">
        <v>45260</v>
      </c>
      <c r="M4461" s="260" t="s">
        <v>20</v>
      </c>
    </row>
    <row r="4462" spans="1:13" x14ac:dyDescent="0.25">
      <c r="A4462" s="258" t="s">
        <v>396</v>
      </c>
      <c r="B4462" s="258" t="s">
        <v>397</v>
      </c>
      <c r="C4462" s="258" t="s">
        <v>398</v>
      </c>
      <c r="D4462" s="258" t="s">
        <v>769</v>
      </c>
      <c r="E4462" s="258">
        <v>10700</v>
      </c>
      <c r="F4462" s="258" t="s">
        <v>7865</v>
      </c>
      <c r="G4462" s="258" t="s">
        <v>1219</v>
      </c>
      <c r="H4462" s="258">
        <v>2</v>
      </c>
      <c r="I4462" s="258" t="s">
        <v>7866</v>
      </c>
      <c r="J4462" s="258" t="s">
        <v>7867</v>
      </c>
      <c r="K4462" s="258" t="s">
        <v>7869</v>
      </c>
      <c r="L4462" s="259">
        <v>45260</v>
      </c>
      <c r="M4462" s="258" t="s">
        <v>20</v>
      </c>
    </row>
    <row r="4463" spans="1:13" x14ac:dyDescent="0.25">
      <c r="A4463" s="260" t="s">
        <v>396</v>
      </c>
      <c r="B4463" s="260" t="s">
        <v>397</v>
      </c>
      <c r="C4463" s="260" t="s">
        <v>398</v>
      </c>
      <c r="D4463" s="260" t="s">
        <v>854</v>
      </c>
      <c r="E4463" s="260">
        <v>1202</v>
      </c>
      <c r="F4463" s="260" t="s">
        <v>7626</v>
      </c>
      <c r="G4463" s="260" t="s">
        <v>22</v>
      </c>
      <c r="H4463" s="260">
        <v>3</v>
      </c>
      <c r="I4463" s="260" t="s">
        <v>7627</v>
      </c>
      <c r="J4463" s="260" t="s">
        <v>7870</v>
      </c>
      <c r="K4463" s="260" t="s">
        <v>7871</v>
      </c>
      <c r="L4463" s="261">
        <v>45260</v>
      </c>
      <c r="M4463" s="260" t="s">
        <v>20</v>
      </c>
    </row>
    <row r="4464" spans="1:13" x14ac:dyDescent="0.25">
      <c r="A4464" s="258" t="s">
        <v>396</v>
      </c>
      <c r="B4464" s="258" t="s">
        <v>397</v>
      </c>
      <c r="C4464" s="258" t="s">
        <v>398</v>
      </c>
      <c r="D4464" s="258" t="s">
        <v>937</v>
      </c>
      <c r="E4464" s="258">
        <v>1203</v>
      </c>
      <c r="F4464" s="258" t="s">
        <v>7552</v>
      </c>
      <c r="G4464" s="258" t="s">
        <v>22</v>
      </c>
      <c r="H4464" s="258">
        <v>3</v>
      </c>
      <c r="I4464" s="258" t="s">
        <v>7872</v>
      </c>
      <c r="J4464" s="258" t="s">
        <v>7873</v>
      </c>
      <c r="K4464" s="258" t="s">
        <v>7874</v>
      </c>
      <c r="L4464" s="259">
        <v>45260</v>
      </c>
      <c r="M4464" s="258" t="s">
        <v>20</v>
      </c>
    </row>
    <row r="4465" spans="1:13" x14ac:dyDescent="0.25">
      <c r="A4465" s="260" t="s">
        <v>396</v>
      </c>
      <c r="B4465" s="260" t="s">
        <v>397</v>
      </c>
      <c r="C4465" s="260" t="s">
        <v>398</v>
      </c>
      <c r="D4465" s="260" t="s">
        <v>544</v>
      </c>
      <c r="E4465" s="260">
        <v>10700</v>
      </c>
      <c r="F4465" s="260" t="s">
        <v>7865</v>
      </c>
      <c r="G4465" s="260" t="s">
        <v>1219</v>
      </c>
      <c r="H4465" s="260">
        <v>2</v>
      </c>
      <c r="I4465" s="260" t="s">
        <v>7866</v>
      </c>
      <c r="J4465" s="260" t="s">
        <v>7875</v>
      </c>
      <c r="K4465" s="260" t="s">
        <v>7876</v>
      </c>
      <c r="L4465" s="261">
        <v>45260</v>
      </c>
      <c r="M4465" s="260" t="s">
        <v>20</v>
      </c>
    </row>
    <row r="4466" spans="1:13" x14ac:dyDescent="0.25">
      <c r="A4466" s="258" t="s">
        <v>396</v>
      </c>
      <c r="B4466" s="258" t="s">
        <v>397</v>
      </c>
      <c r="C4466" s="258" t="s">
        <v>398</v>
      </c>
      <c r="D4466" s="258" t="s">
        <v>1193</v>
      </c>
      <c r="E4466" s="258">
        <v>12475300</v>
      </c>
      <c r="F4466" s="258" t="s">
        <v>7877</v>
      </c>
      <c r="G4466" s="258" t="s">
        <v>1219</v>
      </c>
      <c r="H4466" s="258">
        <v>2</v>
      </c>
      <c r="I4466" s="258" t="s">
        <v>7878</v>
      </c>
      <c r="J4466" s="258" t="s">
        <v>7879</v>
      </c>
      <c r="K4466" s="258" t="s">
        <v>7880</v>
      </c>
      <c r="L4466" s="259">
        <v>45260</v>
      </c>
      <c r="M4466" s="258" t="s">
        <v>20</v>
      </c>
    </row>
    <row r="4467" spans="1:13" x14ac:dyDescent="0.25">
      <c r="A4467" s="260" t="s">
        <v>396</v>
      </c>
      <c r="B4467" s="260" t="s">
        <v>397</v>
      </c>
      <c r="C4467" s="260" t="s">
        <v>398</v>
      </c>
      <c r="D4467" s="260" t="s">
        <v>569</v>
      </c>
      <c r="E4467" s="260">
        <v>0</v>
      </c>
      <c r="F4467" s="260" t="s">
        <v>7865</v>
      </c>
      <c r="G4467" s="260" t="s">
        <v>1219</v>
      </c>
      <c r="H4467" s="260">
        <v>2</v>
      </c>
      <c r="I4467" s="260" t="s">
        <v>7866</v>
      </c>
      <c r="J4467" s="260" t="s">
        <v>7881</v>
      </c>
      <c r="K4467" s="260" t="s">
        <v>7882</v>
      </c>
      <c r="L4467" s="261">
        <v>45260</v>
      </c>
      <c r="M4467" s="260" t="s">
        <v>20</v>
      </c>
    </row>
    <row r="4468" spans="1:13" x14ac:dyDescent="0.25">
      <c r="A4468" s="258" t="s">
        <v>396</v>
      </c>
      <c r="B4468" s="258" t="s">
        <v>397</v>
      </c>
      <c r="C4468" s="258" t="s">
        <v>398</v>
      </c>
      <c r="D4468" s="258" t="s">
        <v>562</v>
      </c>
      <c r="E4468" s="258">
        <v>10700</v>
      </c>
      <c r="F4468" s="258" t="s">
        <v>7865</v>
      </c>
      <c r="G4468" s="258" t="s">
        <v>1219</v>
      </c>
      <c r="H4468" s="258">
        <v>2</v>
      </c>
      <c r="I4468" s="258" t="s">
        <v>7866</v>
      </c>
      <c r="J4468" s="258" t="s">
        <v>7883</v>
      </c>
      <c r="K4468" s="258" t="s">
        <v>7884</v>
      </c>
      <c r="L4468" s="259">
        <v>45260</v>
      </c>
      <c r="M4468" s="258" t="s">
        <v>20</v>
      </c>
    </row>
    <row r="4469" spans="1:13" x14ac:dyDescent="0.25">
      <c r="A4469" s="260" t="s">
        <v>396</v>
      </c>
      <c r="B4469" s="260" t="s">
        <v>397</v>
      </c>
      <c r="C4469" s="260" t="s">
        <v>398</v>
      </c>
      <c r="D4469" s="260" t="s">
        <v>567</v>
      </c>
      <c r="E4469" s="260" t="s">
        <v>17</v>
      </c>
      <c r="F4469" s="260" t="s">
        <v>7865</v>
      </c>
      <c r="G4469" s="260" t="s">
        <v>1219</v>
      </c>
      <c r="H4469" s="260">
        <v>2</v>
      </c>
      <c r="I4469" s="260" t="s">
        <v>7866</v>
      </c>
      <c r="J4469" s="260" t="s">
        <v>7885</v>
      </c>
      <c r="K4469" s="260" t="s">
        <v>7886</v>
      </c>
      <c r="L4469" s="261">
        <v>45260</v>
      </c>
      <c r="M4469" s="260" t="s">
        <v>20</v>
      </c>
    </row>
    <row r="4470" spans="1:13" x14ac:dyDescent="0.25">
      <c r="A4470" s="258" t="s">
        <v>396</v>
      </c>
      <c r="B4470" s="258" t="s">
        <v>397</v>
      </c>
      <c r="C4470" s="258" t="s">
        <v>398</v>
      </c>
      <c r="D4470" s="258" t="s">
        <v>558</v>
      </c>
      <c r="E4470" s="258" t="s">
        <v>17</v>
      </c>
      <c r="F4470" s="258" t="s">
        <v>7865</v>
      </c>
      <c r="G4470" s="258" t="s">
        <v>1219</v>
      </c>
      <c r="H4470" s="258">
        <v>2</v>
      </c>
      <c r="I4470" s="258" t="s">
        <v>7866</v>
      </c>
      <c r="J4470" s="258" t="s">
        <v>7885</v>
      </c>
      <c r="K4470" s="258" t="s">
        <v>7887</v>
      </c>
      <c r="L4470" s="259">
        <v>45260</v>
      </c>
      <c r="M4470" s="258" t="s">
        <v>20</v>
      </c>
    </row>
    <row r="4471" spans="1:13" x14ac:dyDescent="0.25">
      <c r="A4471" s="260" t="s">
        <v>123</v>
      </c>
      <c r="B4471" s="260" t="s">
        <v>124</v>
      </c>
      <c r="C4471" s="260" t="s">
        <v>125</v>
      </c>
      <c r="D4471" s="260" t="s">
        <v>932</v>
      </c>
      <c r="E4471" s="260">
        <v>94415374</v>
      </c>
      <c r="F4471" s="260" t="s">
        <v>7888</v>
      </c>
      <c r="G4471" s="260" t="s">
        <v>66</v>
      </c>
      <c r="H4471" s="260">
        <v>1</v>
      </c>
      <c r="I4471" s="260" t="s">
        <v>7889</v>
      </c>
      <c r="J4471" s="260" t="s">
        <v>7890</v>
      </c>
      <c r="K4471" s="260" t="s">
        <v>7891</v>
      </c>
      <c r="L4471" s="261">
        <v>45260</v>
      </c>
      <c r="M4471" s="260" t="s">
        <v>526</v>
      </c>
    </row>
    <row r="4472" spans="1:13" x14ac:dyDescent="0.25">
      <c r="A4472" s="258" t="s">
        <v>123</v>
      </c>
      <c r="B4472" s="258" t="s">
        <v>124</v>
      </c>
      <c r="C4472" s="258" t="s">
        <v>125</v>
      </c>
      <c r="D4472" s="258" t="s">
        <v>1193</v>
      </c>
      <c r="E4472" s="258">
        <v>145217554</v>
      </c>
      <c r="F4472" s="258" t="s">
        <v>7892</v>
      </c>
      <c r="G4472" s="258" t="s">
        <v>1219</v>
      </c>
      <c r="H4472" s="258">
        <v>2</v>
      </c>
      <c r="I4472" s="258" t="s">
        <v>7893</v>
      </c>
      <c r="J4472" s="258" t="s">
        <v>2797</v>
      </c>
      <c r="K4472" s="258" t="s">
        <v>7894</v>
      </c>
      <c r="L4472" s="259">
        <v>45260</v>
      </c>
      <c r="M4472" s="258" t="s">
        <v>526</v>
      </c>
    </row>
    <row r="4473" spans="1:13" x14ac:dyDescent="0.25">
      <c r="A4473" s="260" t="s">
        <v>123</v>
      </c>
      <c r="B4473" s="260" t="s">
        <v>124</v>
      </c>
      <c r="C4473" s="260" t="s">
        <v>125</v>
      </c>
      <c r="D4473" s="260" t="s">
        <v>569</v>
      </c>
      <c r="E4473" s="260">
        <v>73815374</v>
      </c>
      <c r="F4473" s="260" t="s">
        <v>7895</v>
      </c>
      <c r="G4473" s="260" t="s">
        <v>1219</v>
      </c>
      <c r="H4473" s="260">
        <v>2</v>
      </c>
      <c r="I4473" s="260" t="s">
        <v>7896</v>
      </c>
      <c r="J4473" s="260" t="s">
        <v>2801</v>
      </c>
      <c r="K4473" s="260" t="s">
        <v>7897</v>
      </c>
      <c r="L4473" s="261">
        <v>45260</v>
      </c>
      <c r="M4473" s="260" t="s">
        <v>526</v>
      </c>
    </row>
    <row r="4474" spans="1:13" x14ac:dyDescent="0.25">
      <c r="A4474" s="258" t="s">
        <v>4418</v>
      </c>
      <c r="B4474" s="258" t="s">
        <v>4419</v>
      </c>
      <c r="C4474" s="258" t="s">
        <v>4389</v>
      </c>
      <c r="D4474" s="258" t="s">
        <v>854</v>
      </c>
      <c r="E4474" s="258">
        <v>539</v>
      </c>
      <c r="F4474" s="258" t="s">
        <v>7898</v>
      </c>
      <c r="G4474" s="258" t="s">
        <v>1219</v>
      </c>
      <c r="H4474" s="258">
        <v>2</v>
      </c>
      <c r="I4474" s="258" t="s">
        <v>7899</v>
      </c>
      <c r="J4474" s="258" t="s">
        <v>7900</v>
      </c>
      <c r="K4474" s="258" t="s">
        <v>7901</v>
      </c>
      <c r="L4474" s="259">
        <v>45260</v>
      </c>
      <c r="M4474" s="258" t="s">
        <v>526</v>
      </c>
    </row>
    <row r="4475" spans="1:13" x14ac:dyDescent="0.25">
      <c r="A4475" s="260" t="s">
        <v>4418</v>
      </c>
      <c r="B4475" s="260" t="s">
        <v>4419</v>
      </c>
      <c r="C4475" s="260" t="s">
        <v>4389</v>
      </c>
      <c r="D4475" s="260" t="s">
        <v>937</v>
      </c>
      <c r="E4475" s="260">
        <v>2021</v>
      </c>
      <c r="F4475" s="260" t="s">
        <v>7902</v>
      </c>
      <c r="G4475" s="260" t="s">
        <v>1219</v>
      </c>
      <c r="H4475" s="260">
        <v>2</v>
      </c>
      <c r="I4475" s="260" t="s">
        <v>7903</v>
      </c>
      <c r="J4475" s="260" t="s">
        <v>7904</v>
      </c>
      <c r="K4475" s="260" t="s">
        <v>7905</v>
      </c>
      <c r="L4475" s="261">
        <v>45260</v>
      </c>
      <c r="M4475" s="260" t="s">
        <v>526</v>
      </c>
    </row>
    <row r="4476" spans="1:13" x14ac:dyDescent="0.25">
      <c r="A4476" s="258" t="s">
        <v>4418</v>
      </c>
      <c r="B4476" s="258" t="s">
        <v>4419</v>
      </c>
      <c r="C4476" s="258" t="s">
        <v>4389</v>
      </c>
      <c r="D4476" s="258" t="s">
        <v>28</v>
      </c>
      <c r="E4476" s="258">
        <v>543000</v>
      </c>
      <c r="F4476" s="258" t="s">
        <v>7906</v>
      </c>
      <c r="G4476" s="258" t="s">
        <v>33</v>
      </c>
      <c r="H4476" s="258">
        <v>2</v>
      </c>
      <c r="I4476" s="258" t="s">
        <v>7907</v>
      </c>
      <c r="J4476" s="258" t="s">
        <v>7908</v>
      </c>
      <c r="K4476" s="258" t="s">
        <v>7909</v>
      </c>
      <c r="L4476" s="259">
        <v>45260</v>
      </c>
      <c r="M4476" s="258" t="s">
        <v>526</v>
      </c>
    </row>
    <row r="4477" spans="1:13" x14ac:dyDescent="0.25">
      <c r="A4477" s="260" t="s">
        <v>1268</v>
      </c>
      <c r="B4477" s="260" t="s">
        <v>1269</v>
      </c>
      <c r="C4477" s="260" t="s">
        <v>1270</v>
      </c>
      <c r="D4477" s="260" t="s">
        <v>1297</v>
      </c>
      <c r="E4477" s="260">
        <v>124142000</v>
      </c>
      <c r="F4477" s="260" t="s">
        <v>7910</v>
      </c>
      <c r="G4477" s="260" t="s">
        <v>1219</v>
      </c>
      <c r="H4477" s="260">
        <v>2</v>
      </c>
      <c r="I4477" s="260" t="s">
        <v>7911</v>
      </c>
      <c r="J4477" s="260" t="s">
        <v>7912</v>
      </c>
      <c r="K4477" s="260" t="s">
        <v>7913</v>
      </c>
      <c r="L4477" s="261">
        <v>45260</v>
      </c>
      <c r="M4477" s="260" t="s">
        <v>20</v>
      </c>
    </row>
    <row r="4478" spans="1:13" x14ac:dyDescent="0.25">
      <c r="A4478" s="258" t="s">
        <v>1268</v>
      </c>
      <c r="B4478" s="258" t="s">
        <v>1269</v>
      </c>
      <c r="C4478" s="258" t="s">
        <v>1270</v>
      </c>
      <c r="D4478" s="258" t="s">
        <v>927</v>
      </c>
      <c r="E4478" s="258">
        <v>4600608</v>
      </c>
      <c r="F4478" s="258" t="s">
        <v>7914</v>
      </c>
      <c r="G4478" s="258" t="s">
        <v>1219</v>
      </c>
      <c r="H4478" s="258">
        <v>2</v>
      </c>
      <c r="I4478" s="258" t="s">
        <v>7915</v>
      </c>
      <c r="J4478" s="258" t="s">
        <v>7916</v>
      </c>
      <c r="K4478" s="258" t="s">
        <v>7917</v>
      </c>
      <c r="L4478" s="259">
        <v>45260</v>
      </c>
      <c r="M4478" s="258" t="s">
        <v>20</v>
      </c>
    </row>
    <row r="4479" spans="1:13" x14ac:dyDescent="0.25">
      <c r="A4479" s="260" t="s">
        <v>1268</v>
      </c>
      <c r="B4479" s="260" t="s">
        <v>1269</v>
      </c>
      <c r="C4479" s="260" t="s">
        <v>1270</v>
      </c>
      <c r="D4479" s="260" t="s">
        <v>1006</v>
      </c>
      <c r="E4479" s="260">
        <v>124142000</v>
      </c>
      <c r="F4479" s="260" t="s">
        <v>7910</v>
      </c>
      <c r="G4479" s="260" t="s">
        <v>1219</v>
      </c>
      <c r="H4479" s="260">
        <v>2</v>
      </c>
      <c r="I4479" s="260" t="s">
        <v>7918</v>
      </c>
      <c r="J4479" s="260" t="s">
        <v>7919</v>
      </c>
      <c r="K4479" s="260" t="s">
        <v>7920</v>
      </c>
      <c r="L4479" s="261">
        <v>45260</v>
      </c>
      <c r="M4479" s="260" t="s">
        <v>20</v>
      </c>
    </row>
    <row r="4480" spans="1:13" x14ac:dyDescent="0.25">
      <c r="A4480" s="258" t="s">
        <v>1268</v>
      </c>
      <c r="B4480" s="258" t="s">
        <v>1269</v>
      </c>
      <c r="C4480" s="258" t="s">
        <v>1270</v>
      </c>
      <c r="D4480" s="258" t="s">
        <v>932</v>
      </c>
      <c r="E4480" s="258">
        <v>1183600</v>
      </c>
      <c r="F4480" s="258" t="s">
        <v>7921</v>
      </c>
      <c r="G4480" s="258" t="s">
        <v>1219</v>
      </c>
      <c r="H4480" s="258">
        <v>2</v>
      </c>
      <c r="I4480" s="258" t="s">
        <v>7922</v>
      </c>
      <c r="J4480" s="258" t="s">
        <v>7923</v>
      </c>
      <c r="K4480" s="258" t="s">
        <v>7924</v>
      </c>
      <c r="L4480" s="259">
        <v>45260</v>
      </c>
      <c r="M4480" s="258" t="s">
        <v>20</v>
      </c>
    </row>
    <row r="4481" spans="1:13" x14ac:dyDescent="0.25">
      <c r="A4481" s="260" t="s">
        <v>1268</v>
      </c>
      <c r="B4481" s="260" t="s">
        <v>1269</v>
      </c>
      <c r="C4481" s="260" t="s">
        <v>1270</v>
      </c>
      <c r="D4481" s="260" t="s">
        <v>769</v>
      </c>
      <c r="E4481" s="260">
        <v>1183600</v>
      </c>
      <c r="F4481" s="260" t="s">
        <v>7921</v>
      </c>
      <c r="G4481" s="260" t="s">
        <v>1219</v>
      </c>
      <c r="H4481" s="260">
        <v>2</v>
      </c>
      <c r="I4481" s="260" t="s">
        <v>7922</v>
      </c>
      <c r="J4481" s="260" t="s">
        <v>7925</v>
      </c>
      <c r="K4481" s="260" t="s">
        <v>7926</v>
      </c>
      <c r="L4481" s="261">
        <v>45260</v>
      </c>
      <c r="M4481" s="260" t="s">
        <v>20</v>
      </c>
    </row>
    <row r="4482" spans="1:13" x14ac:dyDescent="0.25">
      <c r="A4482" s="258" t="s">
        <v>1268</v>
      </c>
      <c r="B4482" s="258" t="s">
        <v>1269</v>
      </c>
      <c r="C4482" s="258" t="s">
        <v>1270</v>
      </c>
      <c r="D4482" s="258" t="s">
        <v>854</v>
      </c>
      <c r="E4482" s="258">
        <v>1202</v>
      </c>
      <c r="F4482" s="258" t="s">
        <v>7626</v>
      </c>
      <c r="G4482" s="258" t="s">
        <v>22</v>
      </c>
      <c r="H4482" s="258">
        <v>3</v>
      </c>
      <c r="I4482" s="258" t="s">
        <v>7927</v>
      </c>
      <c r="J4482" s="258" t="s">
        <v>7928</v>
      </c>
      <c r="K4482" s="258" t="s">
        <v>7929</v>
      </c>
      <c r="L4482" s="259">
        <v>45260</v>
      </c>
      <c r="M4482" s="258" t="s">
        <v>20</v>
      </c>
    </row>
    <row r="4483" spans="1:13" x14ac:dyDescent="0.25">
      <c r="A4483" s="260" t="s">
        <v>1268</v>
      </c>
      <c r="B4483" s="260" t="s">
        <v>1269</v>
      </c>
      <c r="C4483" s="260" t="s">
        <v>1270</v>
      </c>
      <c r="D4483" s="260" t="s">
        <v>937</v>
      </c>
      <c r="E4483" s="260">
        <v>5562</v>
      </c>
      <c r="F4483" s="260" t="s">
        <v>7552</v>
      </c>
      <c r="G4483" s="260" t="s">
        <v>22</v>
      </c>
      <c r="H4483" s="260">
        <v>3</v>
      </c>
      <c r="I4483" s="260" t="s">
        <v>7930</v>
      </c>
      <c r="J4483" s="260" t="s">
        <v>7931</v>
      </c>
      <c r="K4483" s="260" t="s">
        <v>7932</v>
      </c>
      <c r="L4483" s="261">
        <v>45260</v>
      </c>
      <c r="M4483" s="260" t="s">
        <v>20</v>
      </c>
    </row>
    <row r="4484" spans="1:13" x14ac:dyDescent="0.25">
      <c r="A4484" s="258" t="s">
        <v>1268</v>
      </c>
      <c r="B4484" s="258" t="s">
        <v>1269</v>
      </c>
      <c r="C4484" s="258" t="s">
        <v>1270</v>
      </c>
      <c r="D4484" s="258" t="s">
        <v>544</v>
      </c>
      <c r="E4484" s="258">
        <v>618000</v>
      </c>
      <c r="F4484" s="258" t="s">
        <v>7933</v>
      </c>
      <c r="G4484" s="258" t="s">
        <v>33</v>
      </c>
      <c r="H4484" s="258">
        <v>2</v>
      </c>
      <c r="I4484" s="258" t="s">
        <v>7934</v>
      </c>
      <c r="J4484" s="258" t="s">
        <v>7935</v>
      </c>
      <c r="K4484" s="258" t="s">
        <v>7936</v>
      </c>
      <c r="L4484" s="259">
        <v>45260</v>
      </c>
      <c r="M4484" s="258" t="s">
        <v>20</v>
      </c>
    </row>
    <row r="4485" spans="1:13" x14ac:dyDescent="0.25">
      <c r="A4485" s="260" t="s">
        <v>1268</v>
      </c>
      <c r="B4485" s="260" t="s">
        <v>1269</v>
      </c>
      <c r="C4485" s="260" t="s">
        <v>1270</v>
      </c>
      <c r="D4485" s="260" t="s">
        <v>1193</v>
      </c>
      <c r="E4485" s="260">
        <v>122958400</v>
      </c>
      <c r="F4485" s="260" t="s">
        <v>7937</v>
      </c>
      <c r="G4485" s="260" t="s">
        <v>33</v>
      </c>
      <c r="H4485" s="260">
        <v>2</v>
      </c>
      <c r="I4485" s="260" t="s">
        <v>7938</v>
      </c>
      <c r="J4485" s="260" t="s">
        <v>7939</v>
      </c>
      <c r="K4485" s="260" t="s">
        <v>7940</v>
      </c>
      <c r="L4485" s="261">
        <v>45260</v>
      </c>
      <c r="M4485" s="260" t="s">
        <v>20</v>
      </c>
    </row>
    <row r="4486" spans="1:13" x14ac:dyDescent="0.25">
      <c r="A4486" s="258" t="s">
        <v>1268</v>
      </c>
      <c r="B4486" s="258" t="s">
        <v>1269</v>
      </c>
      <c r="C4486" s="258" t="s">
        <v>1270</v>
      </c>
      <c r="D4486" s="258" t="s">
        <v>569</v>
      </c>
      <c r="E4486" s="258">
        <v>565600</v>
      </c>
      <c r="F4486" s="258" t="s">
        <v>7933</v>
      </c>
      <c r="G4486" s="258" t="s">
        <v>33</v>
      </c>
      <c r="H4486" s="258">
        <v>2</v>
      </c>
      <c r="I4486" s="258" t="s">
        <v>7934</v>
      </c>
      <c r="J4486" s="258" t="s">
        <v>7941</v>
      </c>
      <c r="K4486" s="258" t="s">
        <v>7942</v>
      </c>
      <c r="L4486" s="259">
        <v>45260</v>
      </c>
      <c r="M4486" s="258" t="s">
        <v>20</v>
      </c>
    </row>
    <row r="4487" spans="1:13" x14ac:dyDescent="0.25">
      <c r="A4487" s="260" t="s">
        <v>1268</v>
      </c>
      <c r="B4487" s="260" t="s">
        <v>1269</v>
      </c>
      <c r="C4487" s="260" t="s">
        <v>1270</v>
      </c>
      <c r="D4487" s="260" t="s">
        <v>562</v>
      </c>
      <c r="E4487" s="260">
        <v>618000</v>
      </c>
      <c r="F4487" s="260" t="s">
        <v>7933</v>
      </c>
      <c r="G4487" s="260" t="s">
        <v>33</v>
      </c>
      <c r="H4487" s="260">
        <v>2</v>
      </c>
      <c r="I4487" s="260" t="s">
        <v>7934</v>
      </c>
      <c r="J4487" s="260" t="s">
        <v>7943</v>
      </c>
      <c r="K4487" s="260" t="s">
        <v>7944</v>
      </c>
      <c r="L4487" s="261">
        <v>45260</v>
      </c>
      <c r="M4487" s="260" t="s">
        <v>20</v>
      </c>
    </row>
    <row r="4488" spans="1:13" x14ac:dyDescent="0.25">
      <c r="A4488" s="258" t="s">
        <v>1268</v>
      </c>
      <c r="B4488" s="258" t="s">
        <v>1269</v>
      </c>
      <c r="C4488" s="258" t="s">
        <v>1270</v>
      </c>
      <c r="D4488" s="258" t="s">
        <v>567</v>
      </c>
      <c r="E4488" s="258" t="s">
        <v>17</v>
      </c>
      <c r="F4488" s="258" t="s">
        <v>7933</v>
      </c>
      <c r="G4488" s="258" t="s">
        <v>33</v>
      </c>
      <c r="H4488" s="258">
        <v>2</v>
      </c>
      <c r="I4488" s="258" t="s">
        <v>7934</v>
      </c>
      <c r="J4488" s="258" t="s">
        <v>7945</v>
      </c>
      <c r="K4488" s="258" t="s">
        <v>7946</v>
      </c>
      <c r="L4488" s="259">
        <v>45260</v>
      </c>
      <c r="M4488" s="258" t="s">
        <v>20</v>
      </c>
    </row>
    <row r="4489" spans="1:13" x14ac:dyDescent="0.25">
      <c r="A4489" s="260" t="s">
        <v>1268</v>
      </c>
      <c r="B4489" s="260" t="s">
        <v>1269</v>
      </c>
      <c r="C4489" s="260" t="s">
        <v>1270</v>
      </c>
      <c r="D4489" s="260" t="s">
        <v>558</v>
      </c>
      <c r="E4489" s="260" t="s">
        <v>17</v>
      </c>
      <c r="F4489" s="260" t="s">
        <v>7933</v>
      </c>
      <c r="G4489" s="260" t="s">
        <v>33</v>
      </c>
      <c r="H4489" s="260">
        <v>2</v>
      </c>
      <c r="I4489" s="260" t="s">
        <v>7934</v>
      </c>
      <c r="J4489" s="260" t="s">
        <v>7947</v>
      </c>
      <c r="K4489" s="260" t="s">
        <v>7948</v>
      </c>
      <c r="L4489" s="261">
        <v>45260</v>
      </c>
      <c r="M4489" s="260" t="s">
        <v>20</v>
      </c>
    </row>
    <row r="4490" spans="1:13" x14ac:dyDescent="0.25">
      <c r="A4490" s="258" t="s">
        <v>1283</v>
      </c>
      <c r="B4490" s="258" t="s">
        <v>1284</v>
      </c>
      <c r="C4490" s="258" t="s">
        <v>1285</v>
      </c>
      <c r="D4490" s="258" t="s">
        <v>1297</v>
      </c>
      <c r="E4490" s="258">
        <v>131228000</v>
      </c>
      <c r="F4490" s="258" t="s">
        <v>7949</v>
      </c>
      <c r="G4490" s="258" t="s">
        <v>33</v>
      </c>
      <c r="H4490" s="258">
        <v>2</v>
      </c>
      <c r="I4490" s="258" t="s">
        <v>7950</v>
      </c>
      <c r="J4490" s="258" t="s">
        <v>7951</v>
      </c>
      <c r="K4490" s="258" t="s">
        <v>7952</v>
      </c>
      <c r="L4490" s="259">
        <v>45260</v>
      </c>
      <c r="M4490" s="258" t="s">
        <v>20</v>
      </c>
    </row>
    <row r="4491" spans="1:13" x14ac:dyDescent="0.25">
      <c r="A4491" s="260" t="s">
        <v>1283</v>
      </c>
      <c r="B4491" s="260" t="s">
        <v>1284</v>
      </c>
      <c r="C4491" s="260" t="s">
        <v>1285</v>
      </c>
      <c r="D4491" s="260" t="s">
        <v>927</v>
      </c>
      <c r="E4491" s="260">
        <v>3327774</v>
      </c>
      <c r="F4491" s="260" t="s">
        <v>7953</v>
      </c>
      <c r="G4491" s="260" t="s">
        <v>33</v>
      </c>
      <c r="H4491" s="260">
        <v>2</v>
      </c>
      <c r="I4491" s="260" t="s">
        <v>7954</v>
      </c>
      <c r="J4491" s="260" t="s">
        <v>7955</v>
      </c>
      <c r="K4491" s="260" t="s">
        <v>7956</v>
      </c>
      <c r="L4491" s="261">
        <v>45260</v>
      </c>
      <c r="M4491" s="260" t="s">
        <v>20</v>
      </c>
    </row>
    <row r="4492" spans="1:13" x14ac:dyDescent="0.25">
      <c r="A4492" s="258" t="s">
        <v>1283</v>
      </c>
      <c r="B4492" s="258" t="s">
        <v>1284</v>
      </c>
      <c r="C4492" s="258" t="s">
        <v>1285</v>
      </c>
      <c r="D4492" s="258" t="s">
        <v>1006</v>
      </c>
      <c r="E4492" s="258">
        <v>131228000</v>
      </c>
      <c r="F4492" s="258" t="s">
        <v>7949</v>
      </c>
      <c r="G4492" s="258" t="s">
        <v>33</v>
      </c>
      <c r="H4492" s="258">
        <v>2</v>
      </c>
      <c r="I4492" s="258" t="s">
        <v>7950</v>
      </c>
      <c r="J4492" s="258" t="s">
        <v>7957</v>
      </c>
      <c r="K4492" s="258" t="s">
        <v>7958</v>
      </c>
      <c r="L4492" s="259">
        <v>45260</v>
      </c>
      <c r="M4492" s="258" t="s">
        <v>20</v>
      </c>
    </row>
    <row r="4493" spans="1:13" x14ac:dyDescent="0.25">
      <c r="A4493" s="260" t="s">
        <v>1283</v>
      </c>
      <c r="B4493" s="260" t="s">
        <v>1284</v>
      </c>
      <c r="C4493" s="260" t="s">
        <v>1285</v>
      </c>
      <c r="D4493" s="260" t="s">
        <v>932</v>
      </c>
      <c r="E4493" s="260">
        <v>330400</v>
      </c>
      <c r="F4493" s="260" t="s">
        <v>7959</v>
      </c>
      <c r="G4493" s="260" t="s">
        <v>33</v>
      </c>
      <c r="H4493" s="260">
        <v>2</v>
      </c>
      <c r="I4493" s="260" t="s">
        <v>7960</v>
      </c>
      <c r="J4493" s="260" t="s">
        <v>7961</v>
      </c>
      <c r="K4493" s="260" t="s">
        <v>7962</v>
      </c>
      <c r="L4493" s="261">
        <v>45260</v>
      </c>
      <c r="M4493" s="260" t="s">
        <v>20</v>
      </c>
    </row>
    <row r="4494" spans="1:13" x14ac:dyDescent="0.25">
      <c r="A4494" s="258" t="s">
        <v>1283</v>
      </c>
      <c r="B4494" s="258" t="s">
        <v>1284</v>
      </c>
      <c r="C4494" s="258" t="s">
        <v>1285</v>
      </c>
      <c r="D4494" s="258" t="s">
        <v>769</v>
      </c>
      <c r="E4494" s="258">
        <v>330400</v>
      </c>
      <c r="F4494" s="258" t="s">
        <v>7959</v>
      </c>
      <c r="G4494" s="258" t="s">
        <v>33</v>
      </c>
      <c r="H4494" s="258">
        <v>2</v>
      </c>
      <c r="I4494" s="258" t="s">
        <v>7960</v>
      </c>
      <c r="J4494" s="258" t="s">
        <v>7963</v>
      </c>
      <c r="K4494" s="258" t="s">
        <v>7964</v>
      </c>
      <c r="L4494" s="259">
        <v>45260</v>
      </c>
      <c r="M4494" s="258" t="s">
        <v>20</v>
      </c>
    </row>
    <row r="4495" spans="1:13" x14ac:dyDescent="0.25">
      <c r="A4495" s="260" t="s">
        <v>1283</v>
      </c>
      <c r="B4495" s="260" t="s">
        <v>1284</v>
      </c>
      <c r="C4495" s="260" t="s">
        <v>1285</v>
      </c>
      <c r="D4495" s="260" t="s">
        <v>854</v>
      </c>
      <c r="E4495" s="260">
        <v>122</v>
      </c>
      <c r="F4495" s="260" t="s">
        <v>7626</v>
      </c>
      <c r="G4495" s="260" t="s">
        <v>22</v>
      </c>
      <c r="H4495" s="260">
        <v>3</v>
      </c>
      <c r="I4495" s="260" t="s">
        <v>7965</v>
      </c>
      <c r="J4495" s="260" t="s">
        <v>7966</v>
      </c>
      <c r="K4495" s="260" t="s">
        <v>7967</v>
      </c>
      <c r="L4495" s="261">
        <v>45260</v>
      </c>
      <c r="M4495" s="260" t="s">
        <v>20</v>
      </c>
    </row>
    <row r="4496" spans="1:13" x14ac:dyDescent="0.25">
      <c r="A4496" s="258" t="s">
        <v>1283</v>
      </c>
      <c r="B4496" s="258" t="s">
        <v>1284</v>
      </c>
      <c r="C4496" s="258" t="s">
        <v>1285</v>
      </c>
      <c r="D4496" s="258" t="s">
        <v>937</v>
      </c>
      <c r="E4496" s="258">
        <v>3073</v>
      </c>
      <c r="F4496" s="258" t="s">
        <v>7552</v>
      </c>
      <c r="G4496" s="258" t="s">
        <v>22</v>
      </c>
      <c r="H4496" s="258">
        <v>3</v>
      </c>
      <c r="I4496" s="258" t="s">
        <v>7968</v>
      </c>
      <c r="J4496" s="258" t="s">
        <v>7969</v>
      </c>
      <c r="K4496" s="258" t="s">
        <v>7970</v>
      </c>
      <c r="L4496" s="259">
        <v>45260</v>
      </c>
      <c r="M4496" s="258" t="s">
        <v>20</v>
      </c>
    </row>
    <row r="4497" spans="1:13" x14ac:dyDescent="0.25">
      <c r="A4497" s="260" t="s">
        <v>1283</v>
      </c>
      <c r="B4497" s="260" t="s">
        <v>1284</v>
      </c>
      <c r="C4497" s="260" t="s">
        <v>1285</v>
      </c>
      <c r="D4497" s="260" t="s">
        <v>544</v>
      </c>
      <c r="E4497" s="260">
        <v>330400</v>
      </c>
      <c r="F4497" s="260" t="s">
        <v>7959</v>
      </c>
      <c r="G4497" s="260" t="s">
        <v>33</v>
      </c>
      <c r="H4497" s="260">
        <v>2</v>
      </c>
      <c r="I4497" s="260" t="s">
        <v>7960</v>
      </c>
      <c r="J4497" s="260" t="s">
        <v>7935</v>
      </c>
      <c r="K4497" s="260" t="s">
        <v>7971</v>
      </c>
      <c r="L4497" s="261">
        <v>45260</v>
      </c>
      <c r="M4497" s="260" t="s">
        <v>20</v>
      </c>
    </row>
    <row r="4498" spans="1:13" x14ac:dyDescent="0.25">
      <c r="A4498" s="258" t="s">
        <v>1283</v>
      </c>
      <c r="B4498" s="258" t="s">
        <v>1284</v>
      </c>
      <c r="C4498" s="258" t="s">
        <v>1285</v>
      </c>
      <c r="D4498" s="258" t="s">
        <v>1193</v>
      </c>
      <c r="E4498" s="258">
        <v>130897600</v>
      </c>
      <c r="F4498" s="258" t="s">
        <v>7972</v>
      </c>
      <c r="G4498" s="258" t="s">
        <v>33</v>
      </c>
      <c r="H4498" s="258">
        <v>2</v>
      </c>
      <c r="I4498" s="258" t="s">
        <v>7973</v>
      </c>
      <c r="J4498" s="258" t="s">
        <v>7974</v>
      </c>
      <c r="K4498" s="258" t="s">
        <v>7975</v>
      </c>
      <c r="L4498" s="259">
        <v>45260</v>
      </c>
      <c r="M4498" s="258" t="s">
        <v>20</v>
      </c>
    </row>
    <row r="4499" spans="1:13" x14ac:dyDescent="0.25">
      <c r="A4499" s="260" t="s">
        <v>1283</v>
      </c>
      <c r="B4499" s="260" t="s">
        <v>1284</v>
      </c>
      <c r="C4499" s="260" t="s">
        <v>1285</v>
      </c>
      <c r="D4499" s="260" t="s">
        <v>569</v>
      </c>
      <c r="E4499" s="260">
        <v>0</v>
      </c>
      <c r="F4499" s="260" t="s">
        <v>7959</v>
      </c>
      <c r="G4499" s="260" t="s">
        <v>33</v>
      </c>
      <c r="H4499" s="260">
        <v>2</v>
      </c>
      <c r="I4499" s="260" t="s">
        <v>7960</v>
      </c>
      <c r="J4499" s="260" t="s">
        <v>7976</v>
      </c>
      <c r="K4499" s="260" t="s">
        <v>7977</v>
      </c>
      <c r="L4499" s="261">
        <v>45260</v>
      </c>
      <c r="M4499" s="260" t="s">
        <v>20</v>
      </c>
    </row>
    <row r="4500" spans="1:13" x14ac:dyDescent="0.25">
      <c r="A4500" s="258" t="s">
        <v>1283</v>
      </c>
      <c r="B4500" s="258" t="s">
        <v>1284</v>
      </c>
      <c r="C4500" s="258" t="s">
        <v>1285</v>
      </c>
      <c r="D4500" s="258" t="s">
        <v>562</v>
      </c>
      <c r="E4500" s="258">
        <v>330400</v>
      </c>
      <c r="F4500" s="258" t="s">
        <v>7959</v>
      </c>
      <c r="G4500" s="258" t="s">
        <v>33</v>
      </c>
      <c r="H4500" s="258">
        <v>2</v>
      </c>
      <c r="I4500" s="258" t="s">
        <v>7960</v>
      </c>
      <c r="J4500" s="258" t="s">
        <v>7978</v>
      </c>
      <c r="K4500" s="258" t="s">
        <v>7979</v>
      </c>
      <c r="L4500" s="259">
        <v>45260</v>
      </c>
      <c r="M4500" s="258" t="s">
        <v>20</v>
      </c>
    </row>
    <row r="4501" spans="1:13" x14ac:dyDescent="0.25">
      <c r="A4501" s="260" t="s">
        <v>1283</v>
      </c>
      <c r="B4501" s="260" t="s">
        <v>1284</v>
      </c>
      <c r="C4501" s="260" t="s">
        <v>1285</v>
      </c>
      <c r="D4501" s="260" t="s">
        <v>567</v>
      </c>
      <c r="E4501" s="260" t="s">
        <v>17</v>
      </c>
      <c r="F4501" s="260" t="s">
        <v>7959</v>
      </c>
      <c r="G4501" s="260" t="s">
        <v>33</v>
      </c>
      <c r="H4501" s="260">
        <v>2</v>
      </c>
      <c r="I4501" s="260" t="s">
        <v>7960</v>
      </c>
      <c r="J4501" s="260" t="s">
        <v>7980</v>
      </c>
      <c r="K4501" s="260" t="s">
        <v>7981</v>
      </c>
      <c r="L4501" s="261">
        <v>45260</v>
      </c>
      <c r="M4501" s="260" t="s">
        <v>20</v>
      </c>
    </row>
    <row r="4502" spans="1:13" x14ac:dyDescent="0.25">
      <c r="A4502" s="258" t="s">
        <v>1283</v>
      </c>
      <c r="B4502" s="258" t="s">
        <v>1284</v>
      </c>
      <c r="C4502" s="258" t="s">
        <v>1285</v>
      </c>
      <c r="D4502" s="258" t="s">
        <v>558</v>
      </c>
      <c r="E4502" s="258" t="s">
        <v>17</v>
      </c>
      <c r="F4502" s="258" t="s">
        <v>7959</v>
      </c>
      <c r="G4502" s="258" t="s">
        <v>33</v>
      </c>
      <c r="H4502" s="258">
        <v>2</v>
      </c>
      <c r="I4502" s="258" t="s">
        <v>7960</v>
      </c>
      <c r="J4502" s="258" t="s">
        <v>7982</v>
      </c>
      <c r="K4502" s="258" t="s">
        <v>7983</v>
      </c>
      <c r="L4502" s="259">
        <v>45260</v>
      </c>
      <c r="M4502" s="258" t="s">
        <v>20</v>
      </c>
    </row>
    <row r="4503" spans="1:13" x14ac:dyDescent="0.25">
      <c r="A4503" s="260" t="s">
        <v>1475</v>
      </c>
      <c r="B4503" s="260" t="s">
        <v>1476</v>
      </c>
      <c r="C4503" s="260" t="s">
        <v>1448</v>
      </c>
      <c r="D4503" s="260" t="s">
        <v>1297</v>
      </c>
      <c r="E4503" s="260">
        <v>1181675</v>
      </c>
      <c r="F4503" s="260" t="s">
        <v>7984</v>
      </c>
      <c r="G4503" s="260" t="s">
        <v>1219</v>
      </c>
      <c r="H4503" s="260">
        <v>2</v>
      </c>
      <c r="I4503" s="260" t="s">
        <v>7985</v>
      </c>
      <c r="J4503" s="260" t="s">
        <v>7986</v>
      </c>
      <c r="K4503" s="260" t="s">
        <v>7987</v>
      </c>
      <c r="L4503" s="261">
        <v>45260</v>
      </c>
      <c r="M4503" s="260" t="s">
        <v>20</v>
      </c>
    </row>
    <row r="4504" spans="1:13" x14ac:dyDescent="0.25">
      <c r="A4504" s="258" t="s">
        <v>1475</v>
      </c>
      <c r="B4504" s="258" t="s">
        <v>1476</v>
      </c>
      <c r="C4504" s="258" t="s">
        <v>1448</v>
      </c>
      <c r="D4504" s="258" t="s">
        <v>927</v>
      </c>
      <c r="E4504" s="258">
        <v>23180</v>
      </c>
      <c r="F4504" s="258" t="s">
        <v>7988</v>
      </c>
      <c r="G4504" s="258" t="s">
        <v>1219</v>
      </c>
      <c r="H4504" s="258">
        <v>2</v>
      </c>
      <c r="I4504" s="258" t="s">
        <v>7989</v>
      </c>
      <c r="J4504" s="258" t="s">
        <v>7990</v>
      </c>
      <c r="K4504" s="258" t="s">
        <v>7991</v>
      </c>
      <c r="L4504" s="259">
        <v>45260</v>
      </c>
      <c r="M4504" s="258" t="s">
        <v>20</v>
      </c>
    </row>
    <row r="4505" spans="1:13" x14ac:dyDescent="0.25">
      <c r="A4505" s="260" t="s">
        <v>1475</v>
      </c>
      <c r="B4505" s="260" t="s">
        <v>1476</v>
      </c>
      <c r="C4505" s="260" t="s">
        <v>1448</v>
      </c>
      <c r="D4505" s="260" t="s">
        <v>1006</v>
      </c>
      <c r="E4505" s="260">
        <v>1181675</v>
      </c>
      <c r="F4505" s="260" t="s">
        <v>7984</v>
      </c>
      <c r="G4505" s="260" t="s">
        <v>1219</v>
      </c>
      <c r="H4505" s="260">
        <v>2</v>
      </c>
      <c r="I4505" s="260" t="s">
        <v>7985</v>
      </c>
      <c r="J4505" s="260" t="s">
        <v>7992</v>
      </c>
      <c r="K4505" s="260" t="s">
        <v>7993</v>
      </c>
      <c r="L4505" s="261">
        <v>45260</v>
      </c>
      <c r="M4505" s="260" t="s">
        <v>20</v>
      </c>
    </row>
    <row r="4506" spans="1:13" x14ac:dyDescent="0.25">
      <c r="A4506" s="258" t="s">
        <v>1475</v>
      </c>
      <c r="B4506" s="258" t="s">
        <v>1476</v>
      </c>
      <c r="C4506" s="258" t="s">
        <v>1448</v>
      </c>
      <c r="D4506" s="258" t="s">
        <v>932</v>
      </c>
      <c r="E4506" s="258">
        <v>718136</v>
      </c>
      <c r="F4506" s="258" t="s">
        <v>7994</v>
      </c>
      <c r="G4506" s="258" t="s">
        <v>1219</v>
      </c>
      <c r="H4506" s="258">
        <v>2</v>
      </c>
      <c r="I4506" s="258" t="s">
        <v>7995</v>
      </c>
      <c r="J4506" s="258" t="s">
        <v>7996</v>
      </c>
      <c r="K4506" s="258" t="s">
        <v>7997</v>
      </c>
      <c r="L4506" s="259">
        <v>45260</v>
      </c>
      <c r="M4506" s="258" t="s">
        <v>20</v>
      </c>
    </row>
    <row r="4507" spans="1:13" x14ac:dyDescent="0.25">
      <c r="A4507" s="260" t="s">
        <v>1475</v>
      </c>
      <c r="B4507" s="260" t="s">
        <v>1476</v>
      </c>
      <c r="C4507" s="260" t="s">
        <v>1448</v>
      </c>
      <c r="D4507" s="260" t="s">
        <v>769</v>
      </c>
      <c r="E4507" s="260">
        <v>37086</v>
      </c>
      <c r="F4507" s="260" t="s">
        <v>7998</v>
      </c>
      <c r="G4507" s="260" t="s">
        <v>1219</v>
      </c>
      <c r="H4507" s="260">
        <v>2</v>
      </c>
      <c r="I4507" s="260" t="s">
        <v>7999</v>
      </c>
      <c r="J4507" s="260" t="s">
        <v>8000</v>
      </c>
      <c r="K4507" s="260" t="s">
        <v>8001</v>
      </c>
      <c r="L4507" s="261">
        <v>45260</v>
      </c>
      <c r="M4507" s="260" t="s">
        <v>20</v>
      </c>
    </row>
    <row r="4508" spans="1:13" x14ac:dyDescent="0.25">
      <c r="A4508" s="258" t="s">
        <v>1475</v>
      </c>
      <c r="B4508" s="258" t="s">
        <v>1476</v>
      </c>
      <c r="C4508" s="258" t="s">
        <v>1448</v>
      </c>
      <c r="D4508" s="258" t="s">
        <v>854</v>
      </c>
      <c r="E4508" s="258">
        <v>0</v>
      </c>
      <c r="F4508" s="258" t="s">
        <v>8002</v>
      </c>
      <c r="G4508" s="258" t="s">
        <v>1219</v>
      </c>
      <c r="H4508" s="258">
        <v>2</v>
      </c>
      <c r="I4508" s="258" t="s">
        <v>1079</v>
      </c>
      <c r="J4508" s="258" t="s">
        <v>8003</v>
      </c>
      <c r="K4508" s="258" t="s">
        <v>8004</v>
      </c>
      <c r="L4508" s="259">
        <v>45260</v>
      </c>
      <c r="M4508" s="258" t="s">
        <v>20</v>
      </c>
    </row>
    <row r="4509" spans="1:13" x14ac:dyDescent="0.25">
      <c r="A4509" s="260" t="s">
        <v>1475</v>
      </c>
      <c r="B4509" s="260" t="s">
        <v>1476</v>
      </c>
      <c r="C4509" s="260" t="s">
        <v>1448</v>
      </c>
      <c r="D4509" s="260" t="s">
        <v>937</v>
      </c>
      <c r="E4509" s="260">
        <v>0</v>
      </c>
      <c r="F4509" s="260" t="s">
        <v>8002</v>
      </c>
      <c r="G4509" s="260" t="s">
        <v>1219</v>
      </c>
      <c r="H4509" s="260">
        <v>2</v>
      </c>
      <c r="I4509" s="260" t="s">
        <v>1079</v>
      </c>
      <c r="J4509" s="260" t="s">
        <v>8003</v>
      </c>
      <c r="K4509" s="260" t="s">
        <v>8005</v>
      </c>
      <c r="L4509" s="261">
        <v>45260</v>
      </c>
      <c r="M4509" s="260" t="s">
        <v>20</v>
      </c>
    </row>
    <row r="4510" spans="1:13" x14ac:dyDescent="0.25">
      <c r="A4510" s="258" t="s">
        <v>1475</v>
      </c>
      <c r="B4510" s="258" t="s">
        <v>1476</v>
      </c>
      <c r="C4510" s="258" t="s">
        <v>1448</v>
      </c>
      <c r="D4510" s="258" t="s">
        <v>544</v>
      </c>
      <c r="E4510" s="258">
        <v>316414</v>
      </c>
      <c r="F4510" s="258" t="s">
        <v>7994</v>
      </c>
      <c r="G4510" s="258" t="s">
        <v>1219</v>
      </c>
      <c r="H4510" s="258">
        <v>2</v>
      </c>
      <c r="I4510" s="258" t="s">
        <v>7995</v>
      </c>
      <c r="J4510" s="258" t="s">
        <v>8006</v>
      </c>
      <c r="K4510" s="258" t="s">
        <v>8007</v>
      </c>
      <c r="L4510" s="259">
        <v>45260</v>
      </c>
      <c r="M4510" s="258" t="s">
        <v>20</v>
      </c>
    </row>
    <row r="4511" spans="1:13" x14ac:dyDescent="0.25">
      <c r="A4511" s="260" t="s">
        <v>1475</v>
      </c>
      <c r="B4511" s="260" t="s">
        <v>1476</v>
      </c>
      <c r="C4511" s="260" t="s">
        <v>1448</v>
      </c>
      <c r="D4511" s="260" t="s">
        <v>1193</v>
      </c>
      <c r="E4511" s="260">
        <v>463539</v>
      </c>
      <c r="F4511" s="260" t="s">
        <v>7994</v>
      </c>
      <c r="G4511" s="260" t="s">
        <v>1219</v>
      </c>
      <c r="H4511" s="260">
        <v>2</v>
      </c>
      <c r="I4511" s="260" t="s">
        <v>7995</v>
      </c>
      <c r="J4511" s="260" t="s">
        <v>8008</v>
      </c>
      <c r="K4511" s="260" t="s">
        <v>8009</v>
      </c>
      <c r="L4511" s="261">
        <v>45260</v>
      </c>
      <c r="M4511" s="260" t="s">
        <v>526</v>
      </c>
    </row>
    <row r="4512" spans="1:13" x14ac:dyDescent="0.25">
      <c r="A4512" s="258" t="s">
        <v>1475</v>
      </c>
      <c r="B4512" s="258" t="s">
        <v>1476</v>
      </c>
      <c r="C4512" s="258" t="s">
        <v>1448</v>
      </c>
      <c r="D4512" s="258" t="s">
        <v>569</v>
      </c>
      <c r="E4512" s="258">
        <v>401722</v>
      </c>
      <c r="F4512" s="258" t="s">
        <v>7994</v>
      </c>
      <c r="G4512" s="258" t="s">
        <v>1219</v>
      </c>
      <c r="H4512" s="258">
        <v>2</v>
      </c>
      <c r="I4512" s="258" t="s">
        <v>7995</v>
      </c>
      <c r="J4512" s="258" t="s">
        <v>8010</v>
      </c>
      <c r="K4512" s="258" t="s">
        <v>8011</v>
      </c>
      <c r="L4512" s="259">
        <v>45260</v>
      </c>
      <c r="M4512" s="258" t="s">
        <v>526</v>
      </c>
    </row>
    <row r="4513" spans="1:13" x14ac:dyDescent="0.25">
      <c r="A4513" s="260" t="s">
        <v>1475</v>
      </c>
      <c r="B4513" s="260" t="s">
        <v>1476</v>
      </c>
      <c r="C4513" s="260" t="s">
        <v>1448</v>
      </c>
      <c r="D4513" s="260" t="s">
        <v>562</v>
      </c>
      <c r="E4513" s="260">
        <v>216312</v>
      </c>
      <c r="F4513" s="260" t="s">
        <v>7994</v>
      </c>
      <c r="G4513" s="260" t="s">
        <v>1219</v>
      </c>
      <c r="H4513" s="260">
        <v>2</v>
      </c>
      <c r="I4513" s="260" t="s">
        <v>7995</v>
      </c>
      <c r="J4513" s="260" t="s">
        <v>8012</v>
      </c>
      <c r="K4513" s="260" t="s">
        <v>8013</v>
      </c>
      <c r="L4513" s="261">
        <v>45260</v>
      </c>
      <c r="M4513" s="260" t="s">
        <v>20</v>
      </c>
    </row>
    <row r="4514" spans="1:13" x14ac:dyDescent="0.25">
      <c r="A4514" s="258" t="s">
        <v>1475</v>
      </c>
      <c r="B4514" s="258" t="s">
        <v>1476</v>
      </c>
      <c r="C4514" s="258" t="s">
        <v>1448</v>
      </c>
      <c r="D4514" s="258" t="s">
        <v>567</v>
      </c>
      <c r="E4514" s="258">
        <v>100102</v>
      </c>
      <c r="F4514" s="258" t="s">
        <v>7984</v>
      </c>
      <c r="G4514" s="258" t="s">
        <v>1219</v>
      </c>
      <c r="H4514" s="258">
        <v>2</v>
      </c>
      <c r="I4514" s="258" t="s">
        <v>7985</v>
      </c>
      <c r="J4514" s="258" t="s">
        <v>8014</v>
      </c>
      <c r="K4514" s="258" t="s">
        <v>8015</v>
      </c>
      <c r="L4514" s="259">
        <v>45260</v>
      </c>
      <c r="M4514" s="258" t="s">
        <v>20</v>
      </c>
    </row>
    <row r="4515" spans="1:13" x14ac:dyDescent="0.25">
      <c r="A4515" s="260" t="s">
        <v>1475</v>
      </c>
      <c r="B4515" s="260" t="s">
        <v>1476</v>
      </c>
      <c r="C4515" s="260" t="s">
        <v>1448</v>
      </c>
      <c r="D4515" s="260" t="s">
        <v>558</v>
      </c>
      <c r="E4515" s="260">
        <v>0</v>
      </c>
      <c r="F4515" s="260" t="s">
        <v>7984</v>
      </c>
      <c r="G4515" s="260" t="s">
        <v>1219</v>
      </c>
      <c r="H4515" s="260">
        <v>2</v>
      </c>
      <c r="I4515" s="260" t="s">
        <v>7985</v>
      </c>
      <c r="J4515" s="260" t="s">
        <v>8016</v>
      </c>
      <c r="K4515" s="260" t="s">
        <v>8017</v>
      </c>
      <c r="L4515" s="261">
        <v>45260</v>
      </c>
      <c r="M4515" s="260" t="s">
        <v>20</v>
      </c>
    </row>
    <row r="4516" spans="1:13" x14ac:dyDescent="0.25">
      <c r="A4516" s="258" t="s">
        <v>1460</v>
      </c>
      <c r="B4516" s="258" t="s">
        <v>1461</v>
      </c>
      <c r="C4516" s="258" t="s">
        <v>1448</v>
      </c>
      <c r="D4516" s="258" t="s">
        <v>1297</v>
      </c>
      <c r="E4516" s="258">
        <v>1181675</v>
      </c>
      <c r="F4516" s="258" t="s">
        <v>7984</v>
      </c>
      <c r="G4516" s="258" t="s">
        <v>1219</v>
      </c>
      <c r="H4516" s="258">
        <v>2</v>
      </c>
      <c r="I4516" s="258" t="s">
        <v>7985</v>
      </c>
      <c r="J4516" s="258" t="s">
        <v>7986</v>
      </c>
      <c r="K4516" s="258" t="s">
        <v>8018</v>
      </c>
      <c r="L4516" s="259">
        <v>45260</v>
      </c>
      <c r="M4516" s="258" t="s">
        <v>20</v>
      </c>
    </row>
    <row r="4517" spans="1:13" x14ac:dyDescent="0.25">
      <c r="A4517" s="260" t="s">
        <v>1460</v>
      </c>
      <c r="B4517" s="260" t="s">
        <v>1461</v>
      </c>
      <c r="C4517" s="260" t="s">
        <v>1448</v>
      </c>
      <c r="D4517" s="260" t="s">
        <v>927</v>
      </c>
      <c r="E4517" s="260">
        <v>7300</v>
      </c>
      <c r="F4517" s="260" t="s">
        <v>7988</v>
      </c>
      <c r="G4517" s="260" t="s">
        <v>66</v>
      </c>
      <c r="H4517" s="260">
        <v>1</v>
      </c>
      <c r="I4517" s="260" t="s">
        <v>7989</v>
      </c>
      <c r="J4517" s="260" t="s">
        <v>8019</v>
      </c>
      <c r="K4517" s="260" t="s">
        <v>8020</v>
      </c>
      <c r="L4517" s="261">
        <v>45260</v>
      </c>
      <c r="M4517" s="260" t="s">
        <v>20</v>
      </c>
    </row>
    <row r="4518" spans="1:13" x14ac:dyDescent="0.25">
      <c r="A4518" s="258" t="s">
        <v>1460</v>
      </c>
      <c r="B4518" s="258" t="s">
        <v>1461</v>
      </c>
      <c r="C4518" s="258" t="s">
        <v>1448</v>
      </c>
      <c r="D4518" s="258" t="s">
        <v>1006</v>
      </c>
      <c r="E4518" s="258">
        <v>675804</v>
      </c>
      <c r="F4518" s="258" t="s">
        <v>8021</v>
      </c>
      <c r="G4518" s="258" t="s">
        <v>1219</v>
      </c>
      <c r="H4518" s="258">
        <v>2</v>
      </c>
      <c r="I4518" s="258" t="s">
        <v>8022</v>
      </c>
      <c r="J4518" s="258" t="s">
        <v>8023</v>
      </c>
      <c r="K4518" s="258" t="s">
        <v>8024</v>
      </c>
      <c r="L4518" s="259">
        <v>45260</v>
      </c>
      <c r="M4518" s="258" t="s">
        <v>20</v>
      </c>
    </row>
    <row r="4519" spans="1:13" x14ac:dyDescent="0.25">
      <c r="A4519" s="260" t="s">
        <v>1460</v>
      </c>
      <c r="B4519" s="260" t="s">
        <v>1461</v>
      </c>
      <c r="C4519" s="260" t="s">
        <v>1448</v>
      </c>
      <c r="D4519" s="260" t="s">
        <v>932</v>
      </c>
      <c r="E4519" s="260">
        <v>31000</v>
      </c>
      <c r="F4519" s="260" t="s">
        <v>3721</v>
      </c>
      <c r="G4519" s="260" t="s">
        <v>1219</v>
      </c>
      <c r="H4519" s="260">
        <v>2</v>
      </c>
      <c r="I4519" s="260" t="s">
        <v>8025</v>
      </c>
      <c r="J4519" s="260" t="s">
        <v>8026</v>
      </c>
      <c r="K4519" s="260" t="s">
        <v>8027</v>
      </c>
      <c r="L4519" s="261">
        <v>45260</v>
      </c>
      <c r="M4519" s="260" t="s">
        <v>20</v>
      </c>
    </row>
    <row r="4520" spans="1:13" x14ac:dyDescent="0.25">
      <c r="A4520" s="258" t="s">
        <v>1460</v>
      </c>
      <c r="B4520" s="258" t="s">
        <v>1461</v>
      </c>
      <c r="C4520" s="258" t="s">
        <v>1448</v>
      </c>
      <c r="D4520" s="258" t="s">
        <v>769</v>
      </c>
      <c r="E4520" s="258">
        <v>31000</v>
      </c>
      <c r="F4520" s="258" t="s">
        <v>3721</v>
      </c>
      <c r="G4520" s="258" t="s">
        <v>1219</v>
      </c>
      <c r="H4520" s="258">
        <v>2</v>
      </c>
      <c r="I4520" s="258" t="s">
        <v>8025</v>
      </c>
      <c r="J4520" s="258" t="s">
        <v>8026</v>
      </c>
      <c r="K4520" s="258" t="s">
        <v>8028</v>
      </c>
      <c r="L4520" s="259">
        <v>45260</v>
      </c>
      <c r="M4520" s="258" t="s">
        <v>20</v>
      </c>
    </row>
    <row r="4521" spans="1:13" x14ac:dyDescent="0.25">
      <c r="A4521" s="260" t="s">
        <v>1460</v>
      </c>
      <c r="B4521" s="260" t="s">
        <v>1461</v>
      </c>
      <c r="C4521" s="260" t="s">
        <v>1448</v>
      </c>
      <c r="D4521" s="260" t="s">
        <v>854</v>
      </c>
      <c r="E4521" s="260">
        <v>0</v>
      </c>
      <c r="F4521" s="260" t="s">
        <v>8002</v>
      </c>
      <c r="G4521" s="260" t="s">
        <v>1219</v>
      </c>
      <c r="H4521" s="260">
        <v>2</v>
      </c>
      <c r="I4521" s="260" t="s">
        <v>1079</v>
      </c>
      <c r="J4521" s="260" t="s">
        <v>8003</v>
      </c>
      <c r="K4521" s="260" t="s">
        <v>8029</v>
      </c>
      <c r="L4521" s="261">
        <v>45260</v>
      </c>
      <c r="M4521" s="260" t="s">
        <v>20</v>
      </c>
    </row>
    <row r="4522" spans="1:13" x14ac:dyDescent="0.25">
      <c r="A4522" s="258" t="s">
        <v>1460</v>
      </c>
      <c r="B4522" s="258" t="s">
        <v>1461</v>
      </c>
      <c r="C4522" s="258" t="s">
        <v>1448</v>
      </c>
      <c r="D4522" s="258" t="s">
        <v>937</v>
      </c>
      <c r="E4522" s="258">
        <v>0</v>
      </c>
      <c r="F4522" s="258" t="s">
        <v>8002</v>
      </c>
      <c r="G4522" s="258" t="s">
        <v>1219</v>
      </c>
      <c r="H4522" s="258">
        <v>2</v>
      </c>
      <c r="I4522" s="258" t="s">
        <v>1079</v>
      </c>
      <c r="J4522" s="258" t="s">
        <v>8003</v>
      </c>
      <c r="K4522" s="258" t="s">
        <v>8030</v>
      </c>
      <c r="L4522" s="259">
        <v>45260</v>
      </c>
      <c r="M4522" s="258" t="s">
        <v>20</v>
      </c>
    </row>
    <row r="4523" spans="1:13" x14ac:dyDescent="0.25">
      <c r="A4523" s="260" t="s">
        <v>1460</v>
      </c>
      <c r="B4523" s="260" t="s">
        <v>1461</v>
      </c>
      <c r="C4523" s="260" t="s">
        <v>1448</v>
      </c>
      <c r="D4523" s="260" t="s">
        <v>544</v>
      </c>
      <c r="E4523" s="260">
        <v>31000</v>
      </c>
      <c r="F4523" s="260" t="s">
        <v>3721</v>
      </c>
      <c r="G4523" s="260" t="s">
        <v>1219</v>
      </c>
      <c r="H4523" s="260">
        <v>2</v>
      </c>
      <c r="I4523" s="260" t="s">
        <v>8025</v>
      </c>
      <c r="J4523" s="260" t="s">
        <v>8031</v>
      </c>
      <c r="K4523" s="260" t="s">
        <v>8032</v>
      </c>
      <c r="L4523" s="261">
        <v>45260</v>
      </c>
      <c r="M4523" s="260" t="s">
        <v>20</v>
      </c>
    </row>
    <row r="4524" spans="1:13" x14ac:dyDescent="0.25">
      <c r="A4524" s="258" t="s">
        <v>1460</v>
      </c>
      <c r="B4524" s="258" t="s">
        <v>1461</v>
      </c>
      <c r="C4524" s="258" t="s">
        <v>1448</v>
      </c>
      <c r="D4524" s="258" t="s">
        <v>1193</v>
      </c>
      <c r="E4524" s="258">
        <v>644804</v>
      </c>
      <c r="F4524" s="258" t="s">
        <v>8021</v>
      </c>
      <c r="G4524" s="258" t="s">
        <v>1219</v>
      </c>
      <c r="H4524" s="258">
        <v>2</v>
      </c>
      <c r="I4524" s="258" t="s">
        <v>8033</v>
      </c>
      <c r="J4524" s="258" t="s">
        <v>8034</v>
      </c>
      <c r="K4524" s="258" t="s">
        <v>8035</v>
      </c>
      <c r="L4524" s="259">
        <v>45260</v>
      </c>
      <c r="M4524" s="258" t="s">
        <v>20</v>
      </c>
    </row>
    <row r="4525" spans="1:13" x14ac:dyDescent="0.25">
      <c r="A4525" s="260" t="s">
        <v>1460</v>
      </c>
      <c r="B4525" s="260" t="s">
        <v>1461</v>
      </c>
      <c r="C4525" s="260" t="s">
        <v>1448</v>
      </c>
      <c r="D4525" s="260" t="s">
        <v>569</v>
      </c>
      <c r="E4525" s="260">
        <v>0</v>
      </c>
      <c r="F4525" s="260" t="s">
        <v>4201</v>
      </c>
      <c r="G4525" s="260" t="s">
        <v>1219</v>
      </c>
      <c r="H4525" s="260">
        <v>2</v>
      </c>
      <c r="I4525" s="260" t="s">
        <v>8036</v>
      </c>
      <c r="J4525" s="260" t="s">
        <v>8037</v>
      </c>
      <c r="K4525" s="260" t="s">
        <v>8038</v>
      </c>
      <c r="L4525" s="261">
        <v>45260</v>
      </c>
      <c r="M4525" s="260" t="s">
        <v>20</v>
      </c>
    </row>
    <row r="4526" spans="1:13" x14ac:dyDescent="0.25">
      <c r="A4526" s="258" t="s">
        <v>1460</v>
      </c>
      <c r="B4526" s="258" t="s">
        <v>1461</v>
      </c>
      <c r="C4526" s="258" t="s">
        <v>1448</v>
      </c>
      <c r="D4526" s="258" t="s">
        <v>562</v>
      </c>
      <c r="E4526" s="258">
        <v>31000</v>
      </c>
      <c r="F4526" s="258" t="s">
        <v>3721</v>
      </c>
      <c r="G4526" s="258" t="s">
        <v>1219</v>
      </c>
      <c r="H4526" s="258">
        <v>2</v>
      </c>
      <c r="I4526" s="258" t="s">
        <v>8025</v>
      </c>
      <c r="J4526" s="258" t="s">
        <v>8031</v>
      </c>
      <c r="K4526" s="258" t="s">
        <v>8039</v>
      </c>
      <c r="L4526" s="259">
        <v>45260</v>
      </c>
      <c r="M4526" s="258" t="s">
        <v>20</v>
      </c>
    </row>
    <row r="4527" spans="1:13" x14ac:dyDescent="0.25">
      <c r="A4527" s="260" t="s">
        <v>1460</v>
      </c>
      <c r="B4527" s="260" t="s">
        <v>1461</v>
      </c>
      <c r="C4527" s="260" t="s">
        <v>1448</v>
      </c>
      <c r="D4527" s="260" t="s">
        <v>567</v>
      </c>
      <c r="E4527" s="260">
        <v>0</v>
      </c>
      <c r="F4527" s="260" t="s">
        <v>3721</v>
      </c>
      <c r="G4527" s="260" t="s">
        <v>1219</v>
      </c>
      <c r="H4527" s="260">
        <v>2</v>
      </c>
      <c r="I4527" s="260" t="s">
        <v>8025</v>
      </c>
      <c r="J4527" s="260" t="s">
        <v>8040</v>
      </c>
      <c r="K4527" s="260" t="s">
        <v>8041</v>
      </c>
      <c r="L4527" s="261">
        <v>45260</v>
      </c>
      <c r="M4527" s="260" t="s">
        <v>20</v>
      </c>
    </row>
    <row r="4528" spans="1:13" x14ac:dyDescent="0.25">
      <c r="A4528" s="258" t="s">
        <v>1460</v>
      </c>
      <c r="B4528" s="258" t="s">
        <v>1461</v>
      </c>
      <c r="C4528" s="258" t="s">
        <v>1448</v>
      </c>
      <c r="D4528" s="258" t="s">
        <v>558</v>
      </c>
      <c r="E4528" s="258">
        <v>0</v>
      </c>
      <c r="F4528" s="258" t="s">
        <v>3721</v>
      </c>
      <c r="G4528" s="258" t="s">
        <v>1219</v>
      </c>
      <c r="H4528" s="258">
        <v>2</v>
      </c>
      <c r="I4528" s="258" t="s">
        <v>8025</v>
      </c>
      <c r="J4528" s="258" t="s">
        <v>8042</v>
      </c>
      <c r="K4528" s="258" t="s">
        <v>8043</v>
      </c>
      <c r="L4528" s="259">
        <v>45260</v>
      </c>
      <c r="M4528" s="258" t="s">
        <v>20</v>
      </c>
    </row>
    <row r="4529" spans="1:13" x14ac:dyDescent="0.25">
      <c r="A4529" s="260" t="s">
        <v>1446</v>
      </c>
      <c r="B4529" s="260" t="s">
        <v>1447</v>
      </c>
      <c r="C4529" s="260" t="s">
        <v>1448</v>
      </c>
      <c r="D4529" s="260" t="s">
        <v>1297</v>
      </c>
      <c r="E4529" s="260">
        <v>1181675</v>
      </c>
      <c r="F4529" s="260" t="s">
        <v>7984</v>
      </c>
      <c r="G4529" s="260" t="s">
        <v>1219</v>
      </c>
      <c r="H4529" s="260">
        <v>2</v>
      </c>
      <c r="I4529" s="260" t="s">
        <v>7985</v>
      </c>
      <c r="J4529" s="260" t="s">
        <v>7986</v>
      </c>
      <c r="K4529" s="260" t="s">
        <v>8044</v>
      </c>
      <c r="L4529" s="261">
        <v>45260</v>
      </c>
      <c r="M4529" s="260" t="s">
        <v>20</v>
      </c>
    </row>
    <row r="4530" spans="1:13" x14ac:dyDescent="0.25">
      <c r="A4530" s="258" t="s">
        <v>1446</v>
      </c>
      <c r="B4530" s="258" t="s">
        <v>1447</v>
      </c>
      <c r="C4530" s="258" t="s">
        <v>1448</v>
      </c>
      <c r="D4530" s="258" t="s">
        <v>927</v>
      </c>
      <c r="E4530" s="258">
        <v>23180</v>
      </c>
      <c r="F4530" s="258" t="s">
        <v>7988</v>
      </c>
      <c r="G4530" s="258" t="s">
        <v>1219</v>
      </c>
      <c r="H4530" s="258">
        <v>2</v>
      </c>
      <c r="I4530" s="258" t="s">
        <v>7989</v>
      </c>
      <c r="J4530" s="258" t="s">
        <v>8045</v>
      </c>
      <c r="K4530" s="258" t="s">
        <v>8046</v>
      </c>
      <c r="L4530" s="259">
        <v>45260</v>
      </c>
      <c r="M4530" s="258" t="s">
        <v>20</v>
      </c>
    </row>
    <row r="4531" spans="1:13" x14ac:dyDescent="0.25">
      <c r="A4531" s="260" t="s">
        <v>1446</v>
      </c>
      <c r="B4531" s="260" t="s">
        <v>1447</v>
      </c>
      <c r="C4531" s="260" t="s">
        <v>1448</v>
      </c>
      <c r="D4531" s="260" t="s">
        <v>1006</v>
      </c>
      <c r="E4531" s="260">
        <v>1181675</v>
      </c>
      <c r="F4531" s="260" t="s">
        <v>7984</v>
      </c>
      <c r="G4531" s="260" t="s">
        <v>1219</v>
      </c>
      <c r="H4531" s="260">
        <v>2</v>
      </c>
      <c r="I4531" s="260" t="s">
        <v>7985</v>
      </c>
      <c r="J4531" s="260" t="s">
        <v>8047</v>
      </c>
      <c r="K4531" s="260" t="s">
        <v>8048</v>
      </c>
      <c r="L4531" s="261">
        <v>45260</v>
      </c>
      <c r="M4531" s="260" t="s">
        <v>20</v>
      </c>
    </row>
    <row r="4532" spans="1:13" x14ac:dyDescent="0.25">
      <c r="A4532" s="258" t="s">
        <v>1446</v>
      </c>
      <c r="B4532" s="258" t="s">
        <v>1447</v>
      </c>
      <c r="C4532" s="258" t="s">
        <v>1448</v>
      </c>
      <c r="D4532" s="258" t="s">
        <v>932</v>
      </c>
      <c r="E4532" s="258">
        <v>687136</v>
      </c>
      <c r="F4532" s="258" t="s">
        <v>7984</v>
      </c>
      <c r="G4532" s="258" t="s">
        <v>1219</v>
      </c>
      <c r="H4532" s="258">
        <v>2</v>
      </c>
      <c r="I4532" s="258" t="s">
        <v>7985</v>
      </c>
      <c r="J4532" s="258" t="s">
        <v>8049</v>
      </c>
      <c r="K4532" s="258" t="s">
        <v>8050</v>
      </c>
      <c r="L4532" s="259">
        <v>45260</v>
      </c>
      <c r="M4532" s="258" t="s">
        <v>20</v>
      </c>
    </row>
    <row r="4533" spans="1:13" x14ac:dyDescent="0.25">
      <c r="A4533" s="260" t="s">
        <v>1446</v>
      </c>
      <c r="B4533" s="260" t="s">
        <v>1447</v>
      </c>
      <c r="C4533" s="260" t="s">
        <v>1448</v>
      </c>
      <c r="D4533" s="260" t="s">
        <v>769</v>
      </c>
      <c r="E4533" s="260">
        <v>6086</v>
      </c>
      <c r="F4533" s="260" t="s">
        <v>8051</v>
      </c>
      <c r="G4533" s="260" t="s">
        <v>1219</v>
      </c>
      <c r="H4533" s="260">
        <v>2</v>
      </c>
      <c r="I4533" s="260" t="s">
        <v>8052</v>
      </c>
      <c r="J4533" s="260" t="s">
        <v>8053</v>
      </c>
      <c r="K4533" s="260" t="s">
        <v>8054</v>
      </c>
      <c r="L4533" s="261">
        <v>45260</v>
      </c>
      <c r="M4533" s="260" t="s">
        <v>20</v>
      </c>
    </row>
    <row r="4534" spans="1:13" x14ac:dyDescent="0.25">
      <c r="A4534" s="258" t="s">
        <v>1446</v>
      </c>
      <c r="B4534" s="258" t="s">
        <v>1447</v>
      </c>
      <c r="C4534" s="258" t="s">
        <v>1448</v>
      </c>
      <c r="D4534" s="258" t="s">
        <v>854</v>
      </c>
      <c r="E4534" s="258">
        <v>0</v>
      </c>
      <c r="F4534" s="258" t="s">
        <v>8002</v>
      </c>
      <c r="G4534" s="258" t="s">
        <v>1219</v>
      </c>
      <c r="H4534" s="258">
        <v>2</v>
      </c>
      <c r="I4534" s="258" t="s">
        <v>1079</v>
      </c>
      <c r="J4534" s="258" t="s">
        <v>8003</v>
      </c>
      <c r="K4534" s="258" t="s">
        <v>8055</v>
      </c>
      <c r="L4534" s="259">
        <v>45260</v>
      </c>
      <c r="M4534" s="258" t="s">
        <v>20</v>
      </c>
    </row>
    <row r="4535" spans="1:13" x14ac:dyDescent="0.25">
      <c r="A4535" s="260" t="s">
        <v>1446</v>
      </c>
      <c r="B4535" s="260" t="s">
        <v>1447</v>
      </c>
      <c r="C4535" s="260" t="s">
        <v>1448</v>
      </c>
      <c r="D4535" s="260" t="s">
        <v>937</v>
      </c>
      <c r="E4535" s="260">
        <v>0</v>
      </c>
      <c r="F4535" s="260" t="s">
        <v>8002</v>
      </c>
      <c r="G4535" s="260" t="s">
        <v>1219</v>
      </c>
      <c r="H4535" s="260">
        <v>2</v>
      </c>
      <c r="I4535" s="260" t="s">
        <v>1079</v>
      </c>
      <c r="J4535" s="260" t="s">
        <v>8003</v>
      </c>
      <c r="K4535" s="260" t="s">
        <v>8056</v>
      </c>
      <c r="L4535" s="261">
        <v>45260</v>
      </c>
      <c r="M4535" s="260" t="s">
        <v>20</v>
      </c>
    </row>
    <row r="4536" spans="1:13" x14ac:dyDescent="0.25">
      <c r="A4536" s="258" t="s">
        <v>1446</v>
      </c>
      <c r="B4536" s="258" t="s">
        <v>1447</v>
      </c>
      <c r="C4536" s="258" t="s">
        <v>1448</v>
      </c>
      <c r="D4536" s="258" t="s">
        <v>544</v>
      </c>
      <c r="E4536" s="258">
        <v>285414</v>
      </c>
      <c r="F4536" s="258" t="s">
        <v>7984</v>
      </c>
      <c r="G4536" s="258" t="s">
        <v>1219</v>
      </c>
      <c r="H4536" s="258">
        <v>2</v>
      </c>
      <c r="I4536" s="258" t="s">
        <v>7985</v>
      </c>
      <c r="J4536" s="258" t="s">
        <v>8057</v>
      </c>
      <c r="K4536" s="258" t="s">
        <v>8058</v>
      </c>
      <c r="L4536" s="259">
        <v>45260</v>
      </c>
      <c r="M4536" s="258" t="s">
        <v>20</v>
      </c>
    </row>
    <row r="4537" spans="1:13" x14ac:dyDescent="0.25">
      <c r="A4537" s="260" t="s">
        <v>1446</v>
      </c>
      <c r="B4537" s="260" t="s">
        <v>1447</v>
      </c>
      <c r="C4537" s="260" t="s">
        <v>1448</v>
      </c>
      <c r="D4537" s="260" t="s">
        <v>1193</v>
      </c>
      <c r="E4537" s="260">
        <v>494539</v>
      </c>
      <c r="F4537" s="260" t="s">
        <v>7984</v>
      </c>
      <c r="G4537" s="260" t="s">
        <v>1219</v>
      </c>
      <c r="H4537" s="260">
        <v>2</v>
      </c>
      <c r="I4537" s="260" t="s">
        <v>7985</v>
      </c>
      <c r="J4537" s="260" t="s">
        <v>8059</v>
      </c>
      <c r="K4537" s="260" t="s">
        <v>8060</v>
      </c>
      <c r="L4537" s="261">
        <v>45260</v>
      </c>
      <c r="M4537" s="260" t="s">
        <v>20</v>
      </c>
    </row>
    <row r="4538" spans="1:13" x14ac:dyDescent="0.25">
      <c r="A4538" s="258" t="s">
        <v>1446</v>
      </c>
      <c r="B4538" s="258" t="s">
        <v>1447</v>
      </c>
      <c r="C4538" s="258" t="s">
        <v>1448</v>
      </c>
      <c r="D4538" s="258" t="s">
        <v>569</v>
      </c>
      <c r="E4538" s="258">
        <v>401722</v>
      </c>
      <c r="F4538" s="258" t="s">
        <v>7984</v>
      </c>
      <c r="G4538" s="258" t="s">
        <v>1219</v>
      </c>
      <c r="H4538" s="258">
        <v>2</v>
      </c>
      <c r="I4538" s="258" t="s">
        <v>7985</v>
      </c>
      <c r="J4538" s="258" t="s">
        <v>8061</v>
      </c>
      <c r="K4538" s="258" t="s">
        <v>8062</v>
      </c>
      <c r="L4538" s="259">
        <v>45260</v>
      </c>
      <c r="M4538" s="258" t="s">
        <v>20</v>
      </c>
    </row>
    <row r="4539" spans="1:13" x14ac:dyDescent="0.25">
      <c r="A4539" s="260" t="s">
        <v>1446</v>
      </c>
      <c r="B4539" s="260" t="s">
        <v>1447</v>
      </c>
      <c r="C4539" s="260" t="s">
        <v>1448</v>
      </c>
      <c r="D4539" s="260" t="s">
        <v>562</v>
      </c>
      <c r="E4539" s="260">
        <v>185312</v>
      </c>
      <c r="F4539" s="260" t="s">
        <v>7984</v>
      </c>
      <c r="G4539" s="260" t="s">
        <v>1219</v>
      </c>
      <c r="H4539" s="260">
        <v>2</v>
      </c>
      <c r="I4539" s="260" t="s">
        <v>7985</v>
      </c>
      <c r="J4539" s="260" t="s">
        <v>8063</v>
      </c>
      <c r="K4539" s="260" t="s">
        <v>8064</v>
      </c>
      <c r="L4539" s="261">
        <v>45260</v>
      </c>
      <c r="M4539" s="260" t="s">
        <v>20</v>
      </c>
    </row>
    <row r="4540" spans="1:13" x14ac:dyDescent="0.25">
      <c r="A4540" s="258" t="s">
        <v>1446</v>
      </c>
      <c r="B4540" s="258" t="s">
        <v>1447</v>
      </c>
      <c r="C4540" s="258" t="s">
        <v>1448</v>
      </c>
      <c r="D4540" s="258" t="s">
        <v>567</v>
      </c>
      <c r="E4540" s="258">
        <v>100102</v>
      </c>
      <c r="F4540" s="258" t="s">
        <v>7984</v>
      </c>
      <c r="G4540" s="258" t="s">
        <v>1219</v>
      </c>
      <c r="H4540" s="258">
        <v>2</v>
      </c>
      <c r="I4540" s="258" t="s">
        <v>7985</v>
      </c>
      <c r="J4540" s="258" t="s">
        <v>8014</v>
      </c>
      <c r="K4540" s="258" t="s">
        <v>8065</v>
      </c>
      <c r="L4540" s="259">
        <v>45260</v>
      </c>
      <c r="M4540" s="258" t="s">
        <v>20</v>
      </c>
    </row>
    <row r="4541" spans="1:13" x14ac:dyDescent="0.25">
      <c r="A4541" s="260" t="s">
        <v>1446</v>
      </c>
      <c r="B4541" s="260" t="s">
        <v>1447</v>
      </c>
      <c r="C4541" s="260" t="s">
        <v>1448</v>
      </c>
      <c r="D4541" s="260" t="s">
        <v>558</v>
      </c>
      <c r="E4541" s="260">
        <v>0</v>
      </c>
      <c r="F4541" s="260" t="s">
        <v>7984</v>
      </c>
      <c r="G4541" s="260" t="s">
        <v>1219</v>
      </c>
      <c r="H4541" s="260">
        <v>2</v>
      </c>
      <c r="I4541" s="260" t="s">
        <v>7985</v>
      </c>
      <c r="J4541" s="260" t="s">
        <v>8016</v>
      </c>
      <c r="K4541" s="260" t="s">
        <v>8066</v>
      </c>
      <c r="L4541" s="261">
        <v>45260</v>
      </c>
      <c r="M4541" s="260" t="s">
        <v>20</v>
      </c>
    </row>
    <row r="4542" spans="1:13" x14ac:dyDescent="0.25">
      <c r="A4542" s="258" t="s">
        <v>781</v>
      </c>
      <c r="B4542" s="258" t="s">
        <v>782</v>
      </c>
      <c r="C4542" s="258" t="s">
        <v>783</v>
      </c>
      <c r="D4542" s="258" t="s">
        <v>1297</v>
      </c>
      <c r="E4542" s="258">
        <v>1214335</v>
      </c>
      <c r="F4542" s="258" t="s">
        <v>8067</v>
      </c>
      <c r="G4542" s="258" t="s">
        <v>1219</v>
      </c>
      <c r="H4542" s="258">
        <v>2</v>
      </c>
      <c r="I4542" s="258" t="s">
        <v>8068</v>
      </c>
      <c r="J4542" s="258" t="s">
        <v>8069</v>
      </c>
      <c r="K4542" s="258" t="s">
        <v>8070</v>
      </c>
      <c r="L4542" s="259">
        <v>45260</v>
      </c>
      <c r="M4542" s="258" t="s">
        <v>20</v>
      </c>
    </row>
    <row r="4543" spans="1:13" x14ac:dyDescent="0.25">
      <c r="A4543" s="260" t="s">
        <v>781</v>
      </c>
      <c r="B4543" s="260" t="s">
        <v>782</v>
      </c>
      <c r="C4543" s="260" t="s">
        <v>783</v>
      </c>
      <c r="D4543" s="260" t="s">
        <v>927</v>
      </c>
      <c r="E4543" s="260">
        <v>17200</v>
      </c>
      <c r="F4543" s="260" t="s">
        <v>8071</v>
      </c>
      <c r="G4543" s="260" t="s">
        <v>1219</v>
      </c>
      <c r="H4543" s="260">
        <v>2</v>
      </c>
      <c r="I4543" s="260" t="s">
        <v>8068</v>
      </c>
      <c r="J4543" s="260" t="s">
        <v>8072</v>
      </c>
      <c r="K4543" s="260" t="s">
        <v>8073</v>
      </c>
      <c r="L4543" s="261">
        <v>45260</v>
      </c>
      <c r="M4543" s="260" t="s">
        <v>20</v>
      </c>
    </row>
    <row r="4544" spans="1:13" x14ac:dyDescent="0.25">
      <c r="A4544" s="258" t="s">
        <v>781</v>
      </c>
      <c r="B4544" s="258" t="s">
        <v>782</v>
      </c>
      <c r="C4544" s="258" t="s">
        <v>783</v>
      </c>
      <c r="D4544" s="258" t="s">
        <v>1006</v>
      </c>
      <c r="E4544" s="258">
        <v>1188391</v>
      </c>
      <c r="F4544" s="258" t="s">
        <v>8074</v>
      </c>
      <c r="G4544" s="258" t="s">
        <v>1219</v>
      </c>
      <c r="H4544" s="258">
        <v>2</v>
      </c>
      <c r="I4544" s="258" t="s">
        <v>8075</v>
      </c>
      <c r="J4544" s="258" t="s">
        <v>8076</v>
      </c>
      <c r="K4544" s="258" t="s">
        <v>8077</v>
      </c>
      <c r="L4544" s="259">
        <v>45260</v>
      </c>
      <c r="M4544" s="258" t="s">
        <v>20</v>
      </c>
    </row>
    <row r="4545" spans="1:13" x14ac:dyDescent="0.25">
      <c r="A4545" s="260" t="s">
        <v>781</v>
      </c>
      <c r="B4545" s="260" t="s">
        <v>782</v>
      </c>
      <c r="C4545" s="260" t="s">
        <v>783</v>
      </c>
      <c r="D4545" s="260" t="s">
        <v>932</v>
      </c>
      <c r="E4545" s="260">
        <v>713752</v>
      </c>
      <c r="F4545" s="260" t="s">
        <v>8074</v>
      </c>
      <c r="G4545" s="260" t="s">
        <v>1219</v>
      </c>
      <c r="H4545" s="260">
        <v>2</v>
      </c>
      <c r="I4545" s="260" t="s">
        <v>8075</v>
      </c>
      <c r="J4545" s="260" t="s">
        <v>8078</v>
      </c>
      <c r="K4545" s="260" t="s">
        <v>8079</v>
      </c>
      <c r="L4545" s="261">
        <v>45260</v>
      </c>
      <c r="M4545" s="260" t="s">
        <v>20</v>
      </c>
    </row>
    <row r="4546" spans="1:13" x14ac:dyDescent="0.25">
      <c r="A4546" s="258" t="s">
        <v>781</v>
      </c>
      <c r="B4546" s="258" t="s">
        <v>782</v>
      </c>
      <c r="C4546" s="258" t="s">
        <v>783</v>
      </c>
      <c r="D4546" s="258" t="s">
        <v>769</v>
      </c>
      <c r="E4546" s="258">
        <v>0</v>
      </c>
      <c r="F4546" s="258" t="s">
        <v>17</v>
      </c>
      <c r="G4546" s="258" t="s">
        <v>17</v>
      </c>
      <c r="H4546" s="258" t="s">
        <v>17</v>
      </c>
      <c r="I4546" s="258" t="s">
        <v>17</v>
      </c>
      <c r="J4546" s="258" t="s">
        <v>17</v>
      </c>
      <c r="K4546" s="258" t="s">
        <v>8080</v>
      </c>
      <c r="L4546" s="259">
        <v>45260</v>
      </c>
      <c r="M4546" s="258" t="s">
        <v>20</v>
      </c>
    </row>
    <row r="4547" spans="1:13" x14ac:dyDescent="0.25">
      <c r="A4547" s="260" t="s">
        <v>781</v>
      </c>
      <c r="B4547" s="260" t="s">
        <v>782</v>
      </c>
      <c r="C4547" s="260" t="s">
        <v>783</v>
      </c>
      <c r="D4547" s="260" t="s">
        <v>854</v>
      </c>
      <c r="E4547" s="260">
        <v>10</v>
      </c>
      <c r="F4547" s="260" t="s">
        <v>8081</v>
      </c>
      <c r="G4547" s="260" t="s">
        <v>1219</v>
      </c>
      <c r="H4547" s="260">
        <v>2</v>
      </c>
      <c r="I4547" s="260" t="s">
        <v>1079</v>
      </c>
      <c r="J4547" s="260" t="s">
        <v>8082</v>
      </c>
      <c r="K4547" s="260" t="s">
        <v>8083</v>
      </c>
      <c r="L4547" s="261">
        <v>45260</v>
      </c>
      <c r="M4547" s="260" t="s">
        <v>20</v>
      </c>
    </row>
    <row r="4548" spans="1:13" x14ac:dyDescent="0.25">
      <c r="A4548" s="258" t="s">
        <v>781</v>
      </c>
      <c r="B4548" s="258" t="s">
        <v>782</v>
      </c>
      <c r="C4548" s="258" t="s">
        <v>783</v>
      </c>
      <c r="D4548" s="258" t="s">
        <v>937</v>
      </c>
      <c r="E4548" s="258">
        <v>10</v>
      </c>
      <c r="F4548" s="258" t="s">
        <v>8081</v>
      </c>
      <c r="G4548" s="258" t="s">
        <v>1219</v>
      </c>
      <c r="H4548" s="258">
        <v>2</v>
      </c>
      <c r="I4548" s="258" t="s">
        <v>1079</v>
      </c>
      <c r="J4548" s="258" t="s">
        <v>8084</v>
      </c>
      <c r="K4548" s="258" t="s">
        <v>8085</v>
      </c>
      <c r="L4548" s="259">
        <v>45260</v>
      </c>
      <c r="M4548" s="258" t="s">
        <v>20</v>
      </c>
    </row>
    <row r="4549" spans="1:13" x14ac:dyDescent="0.25">
      <c r="A4549" s="260" t="s">
        <v>781</v>
      </c>
      <c r="B4549" s="260" t="s">
        <v>782</v>
      </c>
      <c r="C4549" s="260" t="s">
        <v>783</v>
      </c>
      <c r="D4549" s="260" t="s">
        <v>544</v>
      </c>
      <c r="E4549" s="260">
        <v>282836</v>
      </c>
      <c r="F4549" s="260" t="s">
        <v>8074</v>
      </c>
      <c r="G4549" s="260" t="s">
        <v>1219</v>
      </c>
      <c r="H4549" s="260">
        <v>2</v>
      </c>
      <c r="I4549" s="260" t="s">
        <v>8086</v>
      </c>
      <c r="J4549" s="260" t="s">
        <v>8087</v>
      </c>
      <c r="K4549" s="260" t="s">
        <v>8088</v>
      </c>
      <c r="L4549" s="261">
        <v>45260</v>
      </c>
      <c r="M4549" s="260" t="s">
        <v>20</v>
      </c>
    </row>
    <row r="4550" spans="1:13" x14ac:dyDescent="0.25">
      <c r="A4550" s="258" t="s">
        <v>781</v>
      </c>
      <c r="B4550" s="258" t="s">
        <v>782</v>
      </c>
      <c r="C4550" s="258" t="s">
        <v>783</v>
      </c>
      <c r="D4550" s="258" t="s">
        <v>1193</v>
      </c>
      <c r="E4550" s="258">
        <v>474639</v>
      </c>
      <c r="F4550" s="258" t="s">
        <v>8074</v>
      </c>
      <c r="G4550" s="258" t="s">
        <v>1219</v>
      </c>
      <c r="H4550" s="258">
        <v>2</v>
      </c>
      <c r="I4550" s="258" t="s">
        <v>8086</v>
      </c>
      <c r="J4550" s="258" t="s">
        <v>8089</v>
      </c>
      <c r="K4550" s="258" t="s">
        <v>8090</v>
      </c>
      <c r="L4550" s="259">
        <v>45260</v>
      </c>
      <c r="M4550" s="258" t="s">
        <v>20</v>
      </c>
    </row>
    <row r="4551" spans="1:13" x14ac:dyDescent="0.25">
      <c r="A4551" s="260" t="s">
        <v>781</v>
      </c>
      <c r="B4551" s="260" t="s">
        <v>782</v>
      </c>
      <c r="C4551" s="260" t="s">
        <v>783</v>
      </c>
      <c r="D4551" s="260" t="s">
        <v>569</v>
      </c>
      <c r="E4551" s="260">
        <v>430916</v>
      </c>
      <c r="F4551" s="260" t="s">
        <v>8074</v>
      </c>
      <c r="G4551" s="260" t="s">
        <v>1219</v>
      </c>
      <c r="H4551" s="260">
        <v>2</v>
      </c>
      <c r="I4551" s="260" t="s">
        <v>8086</v>
      </c>
      <c r="J4551" s="260" t="s">
        <v>8091</v>
      </c>
      <c r="K4551" s="260" t="s">
        <v>8092</v>
      </c>
      <c r="L4551" s="261">
        <v>45260</v>
      </c>
      <c r="M4551" s="260" t="s">
        <v>20</v>
      </c>
    </row>
    <row r="4552" spans="1:13" x14ac:dyDescent="0.25">
      <c r="A4552" s="258" t="s">
        <v>781</v>
      </c>
      <c r="B4552" s="258" t="s">
        <v>782</v>
      </c>
      <c r="C4552" s="258" t="s">
        <v>783</v>
      </c>
      <c r="D4552" s="258" t="s">
        <v>562</v>
      </c>
      <c r="E4552" s="258">
        <v>268207</v>
      </c>
      <c r="F4552" s="258" t="s">
        <v>8074</v>
      </c>
      <c r="G4552" s="258" t="s">
        <v>1219</v>
      </c>
      <c r="H4552" s="258">
        <v>2</v>
      </c>
      <c r="I4552" s="258" t="s">
        <v>8086</v>
      </c>
      <c r="J4552" s="258" t="s">
        <v>8093</v>
      </c>
      <c r="K4552" s="258" t="s">
        <v>8094</v>
      </c>
      <c r="L4552" s="259">
        <v>45260</v>
      </c>
      <c r="M4552" s="258" t="s">
        <v>20</v>
      </c>
    </row>
    <row r="4553" spans="1:13" x14ac:dyDescent="0.25">
      <c r="A4553" s="260" t="s">
        <v>781</v>
      </c>
      <c r="B4553" s="260" t="s">
        <v>782</v>
      </c>
      <c r="C4553" s="260" t="s">
        <v>783</v>
      </c>
      <c r="D4553" s="260" t="s">
        <v>567</v>
      </c>
      <c r="E4553" s="260">
        <v>14629</v>
      </c>
      <c r="F4553" s="260" t="s">
        <v>8074</v>
      </c>
      <c r="G4553" s="260" t="s">
        <v>1219</v>
      </c>
      <c r="H4553" s="260">
        <v>2</v>
      </c>
      <c r="I4553" s="260" t="s">
        <v>8095</v>
      </c>
      <c r="J4553" s="260" t="s">
        <v>8096</v>
      </c>
      <c r="K4553" s="260" t="s">
        <v>8097</v>
      </c>
      <c r="L4553" s="261">
        <v>45260</v>
      </c>
      <c r="M4553" s="260" t="s">
        <v>20</v>
      </c>
    </row>
    <row r="4554" spans="1:13" x14ac:dyDescent="0.25">
      <c r="A4554" s="258" t="s">
        <v>781</v>
      </c>
      <c r="B4554" s="258" t="s">
        <v>782</v>
      </c>
      <c r="C4554" s="258" t="s">
        <v>783</v>
      </c>
      <c r="D4554" s="258" t="s">
        <v>558</v>
      </c>
      <c r="E4554" s="258">
        <v>0</v>
      </c>
      <c r="F4554" s="258" t="s">
        <v>8074</v>
      </c>
      <c r="G4554" s="258" t="s">
        <v>1219</v>
      </c>
      <c r="H4554" s="258">
        <v>2</v>
      </c>
      <c r="I4554" s="258" t="s">
        <v>8086</v>
      </c>
      <c r="J4554" s="258" t="s">
        <v>8098</v>
      </c>
      <c r="K4554" s="258" t="s">
        <v>8099</v>
      </c>
      <c r="L4554" s="259">
        <v>45260</v>
      </c>
      <c r="M4554" s="258" t="s">
        <v>20</v>
      </c>
    </row>
    <row r="4555" spans="1:13" x14ac:dyDescent="0.25">
      <c r="A4555" s="260" t="s">
        <v>781</v>
      </c>
      <c r="B4555" s="260" t="s">
        <v>782</v>
      </c>
      <c r="C4555" s="260" t="s">
        <v>783</v>
      </c>
      <c r="D4555" s="260" t="s">
        <v>47</v>
      </c>
      <c r="E4555" s="260">
        <v>1</v>
      </c>
      <c r="F4555" s="260" t="s">
        <v>8100</v>
      </c>
      <c r="G4555" s="260" t="s">
        <v>1219</v>
      </c>
      <c r="H4555" s="260">
        <v>2</v>
      </c>
      <c r="I4555" s="260" t="s">
        <v>8095</v>
      </c>
      <c r="J4555" s="260" t="s">
        <v>2722</v>
      </c>
      <c r="K4555" s="260" t="s">
        <v>8101</v>
      </c>
      <c r="L4555" s="261">
        <v>45260</v>
      </c>
      <c r="M4555" s="260" t="s">
        <v>20</v>
      </c>
    </row>
    <row r="4556" spans="1:13" x14ac:dyDescent="0.25">
      <c r="A4556" s="258" t="s">
        <v>1109</v>
      </c>
      <c r="B4556" s="258" t="s">
        <v>1110</v>
      </c>
      <c r="C4556" s="258" t="s">
        <v>1028</v>
      </c>
      <c r="D4556" s="258" t="s">
        <v>1297</v>
      </c>
      <c r="E4556" s="258">
        <v>127780620</v>
      </c>
      <c r="F4556" s="258" t="s">
        <v>8102</v>
      </c>
      <c r="G4556" s="258" t="s">
        <v>1219</v>
      </c>
      <c r="H4556" s="258">
        <v>2</v>
      </c>
      <c r="I4556" s="258" t="s">
        <v>8103</v>
      </c>
      <c r="J4556" s="258" t="s">
        <v>8104</v>
      </c>
      <c r="K4556" s="258" t="s">
        <v>8105</v>
      </c>
      <c r="L4556" s="259">
        <v>45260</v>
      </c>
      <c r="M4556" s="258" t="s">
        <v>20</v>
      </c>
    </row>
    <row r="4557" spans="1:13" x14ac:dyDescent="0.25">
      <c r="A4557" s="260" t="s">
        <v>1109</v>
      </c>
      <c r="B4557" s="260" t="s">
        <v>1110</v>
      </c>
      <c r="C4557" s="260" t="s">
        <v>1028</v>
      </c>
      <c r="D4557" s="260" t="s">
        <v>927</v>
      </c>
      <c r="E4557" s="260">
        <v>784308</v>
      </c>
      <c r="F4557" s="260" t="s">
        <v>8106</v>
      </c>
      <c r="G4557" s="260" t="s">
        <v>22</v>
      </c>
      <c r="H4557" s="260">
        <v>3</v>
      </c>
      <c r="I4557" s="260" t="s">
        <v>8107</v>
      </c>
      <c r="J4557" s="260" t="s">
        <v>8108</v>
      </c>
      <c r="K4557" s="260" t="s">
        <v>8109</v>
      </c>
      <c r="L4557" s="261">
        <v>45260</v>
      </c>
      <c r="M4557" s="260" t="s">
        <v>20</v>
      </c>
    </row>
    <row r="4558" spans="1:13" x14ac:dyDescent="0.25">
      <c r="A4558" s="258" t="s">
        <v>1109</v>
      </c>
      <c r="B4558" s="258" t="s">
        <v>1110</v>
      </c>
      <c r="C4558" s="258" t="s">
        <v>1028</v>
      </c>
      <c r="D4558" s="258" t="s">
        <v>1006</v>
      </c>
      <c r="E4558" s="258">
        <v>62400000</v>
      </c>
      <c r="F4558" s="258" t="s">
        <v>8110</v>
      </c>
      <c r="G4558" s="258" t="s">
        <v>1219</v>
      </c>
      <c r="H4558" s="258">
        <v>2</v>
      </c>
      <c r="I4558" s="258" t="s">
        <v>8111</v>
      </c>
      <c r="J4558" s="258" t="s">
        <v>8112</v>
      </c>
      <c r="K4558" s="258" t="s">
        <v>8113</v>
      </c>
      <c r="L4558" s="259">
        <v>45260</v>
      </c>
      <c r="M4558" s="258" t="s">
        <v>20</v>
      </c>
    </row>
    <row r="4559" spans="1:13" x14ac:dyDescent="0.25">
      <c r="A4559" s="260" t="s">
        <v>1109</v>
      </c>
      <c r="B4559" s="260" t="s">
        <v>1110</v>
      </c>
      <c r="C4559" s="260" t="s">
        <v>1028</v>
      </c>
      <c r="D4559" s="260" t="s">
        <v>932</v>
      </c>
      <c r="E4559" s="260">
        <v>24100000</v>
      </c>
      <c r="F4559" s="260" t="s">
        <v>8114</v>
      </c>
      <c r="G4559" s="260" t="s">
        <v>1219</v>
      </c>
      <c r="H4559" s="260">
        <v>2</v>
      </c>
      <c r="I4559" s="260" t="s">
        <v>8115</v>
      </c>
      <c r="J4559" s="260" t="s">
        <v>8116</v>
      </c>
      <c r="K4559" s="260" t="s">
        <v>8117</v>
      </c>
      <c r="L4559" s="261">
        <v>45260</v>
      </c>
      <c r="M4559" s="260" t="s">
        <v>20</v>
      </c>
    </row>
    <row r="4560" spans="1:13" x14ac:dyDescent="0.25">
      <c r="A4560" s="258" t="s">
        <v>1109</v>
      </c>
      <c r="B4560" s="258" t="s">
        <v>1110</v>
      </c>
      <c r="C4560" s="258" t="s">
        <v>1028</v>
      </c>
      <c r="D4560" s="258" t="s">
        <v>769</v>
      </c>
      <c r="E4560" s="258">
        <v>814423</v>
      </c>
      <c r="F4560" s="258" t="s">
        <v>8118</v>
      </c>
      <c r="G4560" s="258" t="s">
        <v>22</v>
      </c>
      <c r="H4560" s="258">
        <v>3</v>
      </c>
      <c r="I4560" s="258" t="s">
        <v>8119</v>
      </c>
      <c r="J4560" s="258" t="s">
        <v>8120</v>
      </c>
      <c r="K4560" s="258" t="s">
        <v>8121</v>
      </c>
      <c r="L4560" s="259">
        <v>45260</v>
      </c>
      <c r="M4560" s="258" t="s">
        <v>20</v>
      </c>
    </row>
    <row r="4561" spans="1:13" x14ac:dyDescent="0.25">
      <c r="A4561" s="260" t="s">
        <v>1109</v>
      </c>
      <c r="B4561" s="260" t="s">
        <v>1110</v>
      </c>
      <c r="C4561" s="260" t="s">
        <v>1028</v>
      </c>
      <c r="D4561" s="260" t="s">
        <v>38</v>
      </c>
      <c r="E4561" s="260">
        <v>17252</v>
      </c>
      <c r="F4561" s="260" t="s">
        <v>8122</v>
      </c>
      <c r="G4561" s="260" t="s">
        <v>1219</v>
      </c>
      <c r="H4561" s="260">
        <v>2</v>
      </c>
      <c r="I4561" s="260" t="s">
        <v>8123</v>
      </c>
      <c r="J4561" s="260" t="s">
        <v>8124</v>
      </c>
      <c r="K4561" s="260" t="s">
        <v>8125</v>
      </c>
      <c r="L4561" s="261">
        <v>45260</v>
      </c>
      <c r="M4561" s="260" t="s">
        <v>20</v>
      </c>
    </row>
    <row r="4562" spans="1:13" x14ac:dyDescent="0.25">
      <c r="A4562" s="258" t="s">
        <v>1109</v>
      </c>
      <c r="B4562" s="258" t="s">
        <v>1110</v>
      </c>
      <c r="C4562" s="258" t="s">
        <v>1028</v>
      </c>
      <c r="D4562" s="258" t="s">
        <v>937</v>
      </c>
      <c r="E4562" s="258">
        <v>3239</v>
      </c>
      <c r="F4562" s="258" t="s">
        <v>8126</v>
      </c>
      <c r="G4562" s="258" t="s">
        <v>1219</v>
      </c>
      <c r="H4562" s="258">
        <v>2</v>
      </c>
      <c r="I4562" s="258" t="s">
        <v>8127</v>
      </c>
      <c r="J4562" s="258" t="s">
        <v>8128</v>
      </c>
      <c r="K4562" s="258" t="s">
        <v>8129</v>
      </c>
      <c r="L4562" s="259">
        <v>45260</v>
      </c>
      <c r="M4562" s="258" t="s">
        <v>20</v>
      </c>
    </row>
    <row r="4563" spans="1:13" x14ac:dyDescent="0.25">
      <c r="A4563" s="260" t="s">
        <v>1109</v>
      </c>
      <c r="B4563" s="260" t="s">
        <v>1110</v>
      </c>
      <c r="C4563" s="260" t="s">
        <v>1028</v>
      </c>
      <c r="D4563" s="260" t="s">
        <v>544</v>
      </c>
      <c r="E4563" s="260">
        <v>20100000</v>
      </c>
      <c r="F4563" s="260" t="s">
        <v>8130</v>
      </c>
      <c r="G4563" s="260" t="s">
        <v>1219</v>
      </c>
      <c r="H4563" s="260">
        <v>2</v>
      </c>
      <c r="I4563" s="260" t="s">
        <v>8131</v>
      </c>
      <c r="J4563" s="260" t="s">
        <v>8132</v>
      </c>
      <c r="K4563" s="260" t="s">
        <v>8133</v>
      </c>
      <c r="L4563" s="261">
        <v>45260</v>
      </c>
      <c r="M4563" s="260" t="s">
        <v>20</v>
      </c>
    </row>
    <row r="4564" spans="1:13" x14ac:dyDescent="0.25">
      <c r="A4564" s="258" t="s">
        <v>1109</v>
      </c>
      <c r="B4564" s="258" t="s">
        <v>1110</v>
      </c>
      <c r="C4564" s="258" t="s">
        <v>1028</v>
      </c>
      <c r="D4564" s="258" t="s">
        <v>1193</v>
      </c>
      <c r="E4564" s="258">
        <v>38300000</v>
      </c>
      <c r="F4564" s="258" t="s">
        <v>8134</v>
      </c>
      <c r="G4564" s="258" t="s">
        <v>1219</v>
      </c>
      <c r="H4564" s="258">
        <v>2</v>
      </c>
      <c r="I4564" s="258" t="s">
        <v>8135</v>
      </c>
      <c r="J4564" s="258" t="s">
        <v>8136</v>
      </c>
      <c r="K4564" s="258" t="s">
        <v>8137</v>
      </c>
      <c r="L4564" s="259">
        <v>45260</v>
      </c>
      <c r="M4564" s="258" t="s">
        <v>20</v>
      </c>
    </row>
    <row r="4565" spans="1:13" x14ac:dyDescent="0.25">
      <c r="A4565" s="260" t="s">
        <v>1109</v>
      </c>
      <c r="B4565" s="260" t="s">
        <v>1110</v>
      </c>
      <c r="C4565" s="260" t="s">
        <v>1028</v>
      </c>
      <c r="D4565" s="260" t="s">
        <v>569</v>
      </c>
      <c r="E4565" s="260">
        <v>4000000</v>
      </c>
      <c r="F4565" s="260" t="s">
        <v>8138</v>
      </c>
      <c r="G4565" s="260" t="s">
        <v>1219</v>
      </c>
      <c r="H4565" s="260">
        <v>2</v>
      </c>
      <c r="I4565" s="260" t="s">
        <v>8139</v>
      </c>
      <c r="J4565" s="260" t="s">
        <v>8140</v>
      </c>
      <c r="K4565" s="260" t="s">
        <v>8141</v>
      </c>
      <c r="L4565" s="261">
        <v>45260</v>
      </c>
      <c r="M4565" s="260" t="s">
        <v>20</v>
      </c>
    </row>
    <row r="4566" spans="1:13" x14ac:dyDescent="0.25">
      <c r="A4566" s="258" t="s">
        <v>1109</v>
      </c>
      <c r="B4566" s="258" t="s">
        <v>1110</v>
      </c>
      <c r="C4566" s="258" t="s">
        <v>1028</v>
      </c>
      <c r="D4566" s="258" t="s">
        <v>562</v>
      </c>
      <c r="E4566" s="258">
        <v>20100000</v>
      </c>
      <c r="F4566" s="258" t="s">
        <v>8130</v>
      </c>
      <c r="G4566" s="258" t="s">
        <v>1219</v>
      </c>
      <c r="H4566" s="258">
        <v>2</v>
      </c>
      <c r="I4566" s="258" t="s">
        <v>8131</v>
      </c>
      <c r="J4566" s="258" t="s">
        <v>8142</v>
      </c>
      <c r="K4566" s="258" t="s">
        <v>8143</v>
      </c>
      <c r="L4566" s="259">
        <v>45260</v>
      </c>
      <c r="M4566" s="258" t="s">
        <v>20</v>
      </c>
    </row>
    <row r="4567" spans="1:13" x14ac:dyDescent="0.25">
      <c r="A4567" s="260" t="s">
        <v>1109</v>
      </c>
      <c r="B4567" s="260" t="s">
        <v>1110</v>
      </c>
      <c r="C4567" s="260" t="s">
        <v>1028</v>
      </c>
      <c r="D4567" s="260" t="s">
        <v>567</v>
      </c>
      <c r="E4567" s="260">
        <v>0</v>
      </c>
      <c r="F4567" s="260" t="s">
        <v>17</v>
      </c>
      <c r="G4567" s="260" t="s">
        <v>1219</v>
      </c>
      <c r="H4567" s="260">
        <v>2</v>
      </c>
      <c r="I4567" s="260" t="s">
        <v>17</v>
      </c>
      <c r="J4567" s="260" t="s">
        <v>8144</v>
      </c>
      <c r="K4567" s="260" t="s">
        <v>8145</v>
      </c>
      <c r="L4567" s="261">
        <v>45260</v>
      </c>
      <c r="M4567" s="260" t="s">
        <v>20</v>
      </c>
    </row>
    <row r="4568" spans="1:13" x14ac:dyDescent="0.25">
      <c r="A4568" s="258" t="s">
        <v>1109</v>
      </c>
      <c r="B4568" s="258" t="s">
        <v>1110</v>
      </c>
      <c r="C4568" s="258" t="s">
        <v>1028</v>
      </c>
      <c r="D4568" s="258" t="s">
        <v>558</v>
      </c>
      <c r="E4568" s="258">
        <v>0</v>
      </c>
      <c r="F4568" s="258" t="s">
        <v>17</v>
      </c>
      <c r="G4568" s="258" t="s">
        <v>1219</v>
      </c>
      <c r="H4568" s="258">
        <v>2</v>
      </c>
      <c r="I4568" s="258" t="s">
        <v>17</v>
      </c>
      <c r="J4568" s="258" t="s">
        <v>8146</v>
      </c>
      <c r="K4568" s="258" t="s">
        <v>8147</v>
      </c>
      <c r="L4568" s="259">
        <v>45260</v>
      </c>
      <c r="M4568" s="258" t="s">
        <v>20</v>
      </c>
    </row>
    <row r="4569" spans="1:13" x14ac:dyDescent="0.25">
      <c r="A4569" s="260" t="s">
        <v>1036</v>
      </c>
      <c r="B4569" s="260" t="s">
        <v>1037</v>
      </c>
      <c r="C4569" s="260" t="s">
        <v>1028</v>
      </c>
      <c r="D4569" s="260" t="s">
        <v>1297</v>
      </c>
      <c r="E4569" s="260">
        <v>127780620</v>
      </c>
      <c r="F4569" s="260" t="s">
        <v>8102</v>
      </c>
      <c r="G4569" s="260" t="s">
        <v>1219</v>
      </c>
      <c r="H4569" s="260">
        <v>2</v>
      </c>
      <c r="I4569" s="260" t="s">
        <v>8103</v>
      </c>
      <c r="J4569" s="260" t="s">
        <v>8104</v>
      </c>
      <c r="K4569" s="260" t="s">
        <v>8148</v>
      </c>
      <c r="L4569" s="261">
        <v>45260</v>
      </c>
      <c r="M4569" s="260" t="s">
        <v>20</v>
      </c>
    </row>
    <row r="4570" spans="1:13" x14ac:dyDescent="0.25">
      <c r="A4570" s="258" t="s">
        <v>1036</v>
      </c>
      <c r="B4570" s="258" t="s">
        <v>1037</v>
      </c>
      <c r="C4570" s="258" t="s">
        <v>1028</v>
      </c>
      <c r="D4570" s="258" t="s">
        <v>927</v>
      </c>
      <c r="E4570" s="258">
        <v>299000</v>
      </c>
      <c r="F4570" s="258" t="s">
        <v>8149</v>
      </c>
      <c r="G4570" s="258" t="s">
        <v>22</v>
      </c>
      <c r="H4570" s="258">
        <v>3</v>
      </c>
      <c r="I4570" s="258" t="s">
        <v>8107</v>
      </c>
      <c r="J4570" s="258" t="s">
        <v>8150</v>
      </c>
      <c r="K4570" s="258" t="s">
        <v>8151</v>
      </c>
      <c r="L4570" s="259">
        <v>45260</v>
      </c>
      <c r="M4570" s="258" t="s">
        <v>20</v>
      </c>
    </row>
    <row r="4571" spans="1:13" x14ac:dyDescent="0.25">
      <c r="A4571" s="260" t="s">
        <v>1036</v>
      </c>
      <c r="B4571" s="260" t="s">
        <v>1037</v>
      </c>
      <c r="C4571" s="260" t="s">
        <v>1028</v>
      </c>
      <c r="D4571" s="260" t="s">
        <v>1006</v>
      </c>
      <c r="E4571" s="260">
        <v>30600000</v>
      </c>
      <c r="F4571" s="260" t="s">
        <v>8110</v>
      </c>
      <c r="G4571" s="260" t="s">
        <v>1219</v>
      </c>
      <c r="H4571" s="260">
        <v>2</v>
      </c>
      <c r="I4571" s="260" t="s">
        <v>8111</v>
      </c>
      <c r="J4571" s="260" t="s">
        <v>8152</v>
      </c>
      <c r="K4571" s="260" t="s">
        <v>8153</v>
      </c>
      <c r="L4571" s="261">
        <v>45260</v>
      </c>
      <c r="M4571" s="260" t="s">
        <v>20</v>
      </c>
    </row>
    <row r="4572" spans="1:13" x14ac:dyDescent="0.25">
      <c r="A4572" s="258" t="s">
        <v>1036</v>
      </c>
      <c r="B4572" s="258" t="s">
        <v>1037</v>
      </c>
      <c r="C4572" s="258" t="s">
        <v>1028</v>
      </c>
      <c r="D4572" s="258" t="s">
        <v>932</v>
      </c>
      <c r="E4572" s="258">
        <v>30600000</v>
      </c>
      <c r="F4572" s="258" t="s">
        <v>8110</v>
      </c>
      <c r="G4572" s="258" t="s">
        <v>1219</v>
      </c>
      <c r="H4572" s="258">
        <v>2</v>
      </c>
      <c r="I4572" s="258" t="s">
        <v>8111</v>
      </c>
      <c r="J4572" s="258" t="s">
        <v>8154</v>
      </c>
      <c r="K4572" s="258" t="s">
        <v>8155</v>
      </c>
      <c r="L4572" s="259">
        <v>45260</v>
      </c>
      <c r="M4572" s="258" t="s">
        <v>20</v>
      </c>
    </row>
    <row r="4573" spans="1:13" x14ac:dyDescent="0.25">
      <c r="A4573" s="260" t="s">
        <v>1036</v>
      </c>
      <c r="B4573" s="260" t="s">
        <v>1037</v>
      </c>
      <c r="C4573" s="260" t="s">
        <v>1028</v>
      </c>
      <c r="D4573" s="260" t="s">
        <v>769</v>
      </c>
      <c r="E4573" s="260">
        <v>1555179</v>
      </c>
      <c r="F4573" s="260" t="s">
        <v>8130</v>
      </c>
      <c r="G4573" s="260" t="s">
        <v>22</v>
      </c>
      <c r="H4573" s="260">
        <v>3</v>
      </c>
      <c r="I4573" s="260" t="s">
        <v>8131</v>
      </c>
      <c r="J4573" s="260" t="s">
        <v>8156</v>
      </c>
      <c r="K4573" s="260" t="s">
        <v>8157</v>
      </c>
      <c r="L4573" s="261">
        <v>45260</v>
      </c>
      <c r="M4573" s="260" t="s">
        <v>20</v>
      </c>
    </row>
    <row r="4574" spans="1:13" x14ac:dyDescent="0.25">
      <c r="A4574" s="258" t="s">
        <v>1036</v>
      </c>
      <c r="B4574" s="258" t="s">
        <v>1037</v>
      </c>
      <c r="C4574" s="258" t="s">
        <v>1028</v>
      </c>
      <c r="D4574" s="258" t="s">
        <v>38</v>
      </c>
      <c r="E4574" s="258">
        <v>59704</v>
      </c>
      <c r="F4574" s="258" t="s">
        <v>8130</v>
      </c>
      <c r="G4574" s="258" t="s">
        <v>22</v>
      </c>
      <c r="H4574" s="258">
        <v>3</v>
      </c>
      <c r="I4574" s="258" t="s">
        <v>8131</v>
      </c>
      <c r="J4574" s="258" t="s">
        <v>8158</v>
      </c>
      <c r="K4574" s="258" t="s">
        <v>8159</v>
      </c>
      <c r="L4574" s="259">
        <v>45260</v>
      </c>
      <c r="M4574" s="258" t="s">
        <v>20</v>
      </c>
    </row>
    <row r="4575" spans="1:13" x14ac:dyDescent="0.25">
      <c r="A4575" s="260" t="s">
        <v>1036</v>
      </c>
      <c r="B4575" s="260" t="s">
        <v>1037</v>
      </c>
      <c r="C4575" s="260" t="s">
        <v>1028</v>
      </c>
      <c r="D4575" s="260" t="s">
        <v>854</v>
      </c>
      <c r="E4575" s="260">
        <v>2511</v>
      </c>
      <c r="F4575" s="260" t="s">
        <v>8160</v>
      </c>
      <c r="G4575" s="260" t="s">
        <v>1219</v>
      </c>
      <c r="H4575" s="260">
        <v>2</v>
      </c>
      <c r="I4575" s="260" t="s">
        <v>924</v>
      </c>
      <c r="J4575" s="260" t="s">
        <v>8161</v>
      </c>
      <c r="K4575" s="260" t="s">
        <v>8162</v>
      </c>
      <c r="L4575" s="261">
        <v>45260</v>
      </c>
      <c r="M4575" s="260" t="s">
        <v>20</v>
      </c>
    </row>
    <row r="4576" spans="1:13" x14ac:dyDescent="0.25">
      <c r="A4576" s="258" t="s">
        <v>1036</v>
      </c>
      <c r="B4576" s="258" t="s">
        <v>1037</v>
      </c>
      <c r="C4576" s="258" t="s">
        <v>1028</v>
      </c>
      <c r="D4576" s="258" t="s">
        <v>937</v>
      </c>
      <c r="E4576" s="258">
        <v>3239</v>
      </c>
      <c r="F4576" s="258" t="s">
        <v>8126</v>
      </c>
      <c r="G4576" s="258" t="s">
        <v>1219</v>
      </c>
      <c r="H4576" s="258">
        <v>2</v>
      </c>
      <c r="I4576" s="258" t="s">
        <v>8127</v>
      </c>
      <c r="J4576" s="258" t="s">
        <v>8163</v>
      </c>
      <c r="K4576" s="258" t="s">
        <v>8164</v>
      </c>
      <c r="L4576" s="259">
        <v>45260</v>
      </c>
      <c r="M4576" s="258" t="s">
        <v>20</v>
      </c>
    </row>
    <row r="4577" spans="1:13" x14ac:dyDescent="0.25">
      <c r="A4577" s="260" t="s">
        <v>1036</v>
      </c>
      <c r="B4577" s="260" t="s">
        <v>1037</v>
      </c>
      <c r="C4577" s="260" t="s">
        <v>1028</v>
      </c>
      <c r="D4577" s="260" t="s">
        <v>544</v>
      </c>
      <c r="E4577" s="260">
        <v>8800000</v>
      </c>
      <c r="F4577" s="260" t="s">
        <v>8165</v>
      </c>
      <c r="G4577" s="260" t="s">
        <v>1219</v>
      </c>
      <c r="H4577" s="260">
        <v>2</v>
      </c>
      <c r="I4577" s="260" t="s">
        <v>8166</v>
      </c>
      <c r="J4577" s="260" t="s">
        <v>8167</v>
      </c>
      <c r="K4577" s="260" t="s">
        <v>8168</v>
      </c>
      <c r="L4577" s="261">
        <v>45260</v>
      </c>
      <c r="M4577" s="260" t="s">
        <v>20</v>
      </c>
    </row>
    <row r="4578" spans="1:13" x14ac:dyDescent="0.25">
      <c r="A4578" s="258" t="s">
        <v>1036</v>
      </c>
      <c r="B4578" s="258" t="s">
        <v>1037</v>
      </c>
      <c r="C4578" s="258" t="s">
        <v>1028</v>
      </c>
      <c r="D4578" s="258" t="s">
        <v>1193</v>
      </c>
      <c r="E4578" s="258">
        <v>0</v>
      </c>
      <c r="F4578" s="258" t="s">
        <v>8169</v>
      </c>
      <c r="G4578" s="258" t="s">
        <v>1219</v>
      </c>
      <c r="H4578" s="258">
        <v>2</v>
      </c>
      <c r="I4578" s="258" t="s">
        <v>8170</v>
      </c>
      <c r="J4578" s="258" t="s">
        <v>8171</v>
      </c>
      <c r="K4578" s="258" t="s">
        <v>8172</v>
      </c>
      <c r="L4578" s="259">
        <v>45260</v>
      </c>
      <c r="M4578" s="258" t="s">
        <v>20</v>
      </c>
    </row>
    <row r="4579" spans="1:13" x14ac:dyDescent="0.25">
      <c r="A4579" s="260" t="s">
        <v>1036</v>
      </c>
      <c r="B4579" s="260" t="s">
        <v>1037</v>
      </c>
      <c r="C4579" s="260" t="s">
        <v>1028</v>
      </c>
      <c r="D4579" s="260" t="s">
        <v>569</v>
      </c>
      <c r="E4579" s="260">
        <v>21800000</v>
      </c>
      <c r="F4579" s="260" t="s">
        <v>8173</v>
      </c>
      <c r="G4579" s="260" t="s">
        <v>1219</v>
      </c>
      <c r="H4579" s="260">
        <v>2</v>
      </c>
      <c r="I4579" s="260" t="s">
        <v>8174</v>
      </c>
      <c r="J4579" s="260" t="s">
        <v>8171</v>
      </c>
      <c r="K4579" s="260" t="s">
        <v>8175</v>
      </c>
      <c r="L4579" s="261">
        <v>45260</v>
      </c>
      <c r="M4579" s="260" t="s">
        <v>20</v>
      </c>
    </row>
    <row r="4580" spans="1:13" x14ac:dyDescent="0.25">
      <c r="A4580" s="258" t="s">
        <v>1036</v>
      </c>
      <c r="B4580" s="258" t="s">
        <v>1037</v>
      </c>
      <c r="C4580" s="258" t="s">
        <v>1028</v>
      </c>
      <c r="D4580" s="258" t="s">
        <v>562</v>
      </c>
      <c r="E4580" s="258">
        <v>8800000</v>
      </c>
      <c r="F4580" s="258" t="s">
        <v>8165</v>
      </c>
      <c r="G4580" s="258" t="s">
        <v>1219</v>
      </c>
      <c r="H4580" s="258">
        <v>2</v>
      </c>
      <c r="I4580" s="258" t="s">
        <v>8166</v>
      </c>
      <c r="J4580" s="258" t="s">
        <v>8167</v>
      </c>
      <c r="K4580" s="258" t="s">
        <v>8176</v>
      </c>
      <c r="L4580" s="259">
        <v>45260</v>
      </c>
      <c r="M4580" s="258" t="s">
        <v>20</v>
      </c>
    </row>
    <row r="4581" spans="1:13" x14ac:dyDescent="0.25">
      <c r="A4581" s="260" t="s">
        <v>1036</v>
      </c>
      <c r="B4581" s="260" t="s">
        <v>1037</v>
      </c>
      <c r="C4581" s="260" t="s">
        <v>1028</v>
      </c>
      <c r="D4581" s="260" t="s">
        <v>567</v>
      </c>
      <c r="E4581" s="260">
        <v>0</v>
      </c>
      <c r="F4581" s="260" t="s">
        <v>17</v>
      </c>
      <c r="G4581" s="260" t="s">
        <v>22</v>
      </c>
      <c r="H4581" s="260">
        <v>3</v>
      </c>
      <c r="I4581" s="260" t="s">
        <v>17</v>
      </c>
      <c r="J4581" s="260" t="s">
        <v>8177</v>
      </c>
      <c r="K4581" s="260" t="s">
        <v>8178</v>
      </c>
      <c r="L4581" s="261">
        <v>45260</v>
      </c>
      <c r="M4581" s="260" t="s">
        <v>20</v>
      </c>
    </row>
    <row r="4582" spans="1:13" x14ac:dyDescent="0.25">
      <c r="A4582" s="258" t="s">
        <v>1036</v>
      </c>
      <c r="B4582" s="258" t="s">
        <v>1037</v>
      </c>
      <c r="C4582" s="258" t="s">
        <v>1028</v>
      </c>
      <c r="D4582" s="258" t="s">
        <v>558</v>
      </c>
      <c r="E4582" s="258">
        <v>0</v>
      </c>
      <c r="F4582" s="258" t="s">
        <v>17</v>
      </c>
      <c r="G4582" s="258" t="s">
        <v>22</v>
      </c>
      <c r="H4582" s="258">
        <v>3</v>
      </c>
      <c r="I4582" s="258" t="s">
        <v>17</v>
      </c>
      <c r="J4582" s="258" t="s">
        <v>8179</v>
      </c>
      <c r="K4582" s="258" t="s">
        <v>8180</v>
      </c>
      <c r="L4582" s="259">
        <v>45260</v>
      </c>
      <c r="M4582" s="258" t="s">
        <v>20</v>
      </c>
    </row>
    <row r="4583" spans="1:13" x14ac:dyDescent="0.25">
      <c r="A4583" s="260" t="s">
        <v>1026</v>
      </c>
      <c r="B4583" s="260" t="s">
        <v>1027</v>
      </c>
      <c r="C4583" s="260" t="s">
        <v>1028</v>
      </c>
      <c r="D4583" s="260" t="s">
        <v>1297</v>
      </c>
      <c r="E4583" s="260">
        <v>127780620</v>
      </c>
      <c r="F4583" s="260" t="s">
        <v>8102</v>
      </c>
      <c r="G4583" s="260" t="s">
        <v>1219</v>
      </c>
      <c r="H4583" s="260">
        <v>2</v>
      </c>
      <c r="I4583" s="260" t="s">
        <v>8103</v>
      </c>
      <c r="J4583" s="260" t="s">
        <v>8181</v>
      </c>
      <c r="K4583" s="260" t="s">
        <v>8182</v>
      </c>
      <c r="L4583" s="261">
        <v>45260</v>
      </c>
      <c r="M4583" s="260" t="s">
        <v>20</v>
      </c>
    </row>
    <row r="4584" spans="1:13" x14ac:dyDescent="0.25">
      <c r="A4584" s="258" t="s">
        <v>1026</v>
      </c>
      <c r="B4584" s="258" t="s">
        <v>1027</v>
      </c>
      <c r="C4584" s="258" t="s">
        <v>1028</v>
      </c>
      <c r="D4584" s="258" t="s">
        <v>927</v>
      </c>
      <c r="E4584" s="258">
        <v>1128571</v>
      </c>
      <c r="F4584" s="258" t="s">
        <v>8183</v>
      </c>
      <c r="G4584" s="258" t="s">
        <v>22</v>
      </c>
      <c r="H4584" s="258">
        <v>3</v>
      </c>
      <c r="I4584" s="258" t="s">
        <v>8184</v>
      </c>
      <c r="J4584" s="258" t="s">
        <v>8185</v>
      </c>
      <c r="K4584" s="258" t="s">
        <v>8186</v>
      </c>
      <c r="L4584" s="259">
        <v>45260</v>
      </c>
      <c r="M4584" s="258" t="s">
        <v>20</v>
      </c>
    </row>
    <row r="4585" spans="1:13" x14ac:dyDescent="0.25">
      <c r="A4585" s="260" t="s">
        <v>1026</v>
      </c>
      <c r="B4585" s="260" t="s">
        <v>1027</v>
      </c>
      <c r="C4585" s="260" t="s">
        <v>1028</v>
      </c>
      <c r="D4585" s="260" t="s">
        <v>1006</v>
      </c>
      <c r="E4585" s="260">
        <v>127780620</v>
      </c>
      <c r="F4585" s="260" t="s">
        <v>8102</v>
      </c>
      <c r="G4585" s="260" t="s">
        <v>1219</v>
      </c>
      <c r="H4585" s="260">
        <v>2</v>
      </c>
      <c r="I4585" s="260" t="s">
        <v>8103</v>
      </c>
      <c r="J4585" s="260" t="s">
        <v>8187</v>
      </c>
      <c r="K4585" s="260" t="s">
        <v>8188</v>
      </c>
      <c r="L4585" s="261">
        <v>45260</v>
      </c>
      <c r="M4585" s="260" t="s">
        <v>20</v>
      </c>
    </row>
    <row r="4586" spans="1:13" x14ac:dyDescent="0.25">
      <c r="A4586" s="258" t="s">
        <v>1026</v>
      </c>
      <c r="B4586" s="258" t="s">
        <v>1027</v>
      </c>
      <c r="C4586" s="258" t="s">
        <v>1028</v>
      </c>
      <c r="D4586" s="258" t="s">
        <v>932</v>
      </c>
      <c r="E4586" s="258">
        <v>41979100</v>
      </c>
      <c r="F4586" s="258" t="s">
        <v>8189</v>
      </c>
      <c r="G4586" s="258" t="s">
        <v>1219</v>
      </c>
      <c r="H4586" s="258">
        <v>2</v>
      </c>
      <c r="I4586" s="258" t="s">
        <v>8190</v>
      </c>
      <c r="J4586" s="258" t="s">
        <v>8191</v>
      </c>
      <c r="K4586" s="258" t="s">
        <v>8192</v>
      </c>
      <c r="L4586" s="259">
        <v>45260</v>
      </c>
      <c r="M4586" s="258" t="s">
        <v>20</v>
      </c>
    </row>
    <row r="4587" spans="1:13" x14ac:dyDescent="0.25">
      <c r="A4587" s="260" t="s">
        <v>1026</v>
      </c>
      <c r="B4587" s="260" t="s">
        <v>1027</v>
      </c>
      <c r="C4587" s="260" t="s">
        <v>1028</v>
      </c>
      <c r="D4587" s="260" t="s">
        <v>769</v>
      </c>
      <c r="E4587" s="260">
        <v>953664</v>
      </c>
      <c r="F4587" s="260" t="s">
        <v>8193</v>
      </c>
      <c r="G4587" s="260" t="s">
        <v>22</v>
      </c>
      <c r="H4587" s="260">
        <v>3</v>
      </c>
      <c r="I4587" s="260" t="s">
        <v>8194</v>
      </c>
      <c r="J4587" s="260" t="s">
        <v>8195</v>
      </c>
      <c r="K4587" s="260" t="s">
        <v>8196</v>
      </c>
      <c r="L4587" s="261">
        <v>45260</v>
      </c>
      <c r="M4587" s="260" t="s">
        <v>20</v>
      </c>
    </row>
    <row r="4588" spans="1:13" x14ac:dyDescent="0.25">
      <c r="A4588" s="258" t="s">
        <v>1026</v>
      </c>
      <c r="B4588" s="258" t="s">
        <v>1027</v>
      </c>
      <c r="C4588" s="258" t="s">
        <v>1028</v>
      </c>
      <c r="D4588" s="258" t="s">
        <v>937</v>
      </c>
      <c r="E4588" s="258">
        <v>3239</v>
      </c>
      <c r="F4588" s="258" t="s">
        <v>8126</v>
      </c>
      <c r="G4588" s="258" t="s">
        <v>1219</v>
      </c>
      <c r="H4588" s="258">
        <v>2</v>
      </c>
      <c r="I4588" s="258" t="s">
        <v>8127</v>
      </c>
      <c r="J4588" s="258" t="s">
        <v>8197</v>
      </c>
      <c r="K4588" s="258" t="s">
        <v>8198</v>
      </c>
      <c r="L4588" s="259">
        <v>45260</v>
      </c>
      <c r="M4588" s="258" t="s">
        <v>20</v>
      </c>
    </row>
    <row r="4589" spans="1:13" x14ac:dyDescent="0.25">
      <c r="A4589" s="260" t="s">
        <v>1026</v>
      </c>
      <c r="B4589" s="260" t="s">
        <v>1027</v>
      </c>
      <c r="C4589" s="260" t="s">
        <v>1028</v>
      </c>
      <c r="D4589" s="260" t="s">
        <v>544</v>
      </c>
      <c r="E4589" s="260">
        <v>953664</v>
      </c>
      <c r="F4589" s="260" t="s">
        <v>8193</v>
      </c>
      <c r="G4589" s="260" t="s">
        <v>1219</v>
      </c>
      <c r="H4589" s="260">
        <v>2</v>
      </c>
      <c r="I4589" s="260" t="s">
        <v>8199</v>
      </c>
      <c r="J4589" s="260" t="s">
        <v>8200</v>
      </c>
      <c r="K4589" s="260" t="s">
        <v>8201</v>
      </c>
      <c r="L4589" s="261">
        <v>45260</v>
      </c>
      <c r="M4589" s="260" t="s">
        <v>20</v>
      </c>
    </row>
    <row r="4590" spans="1:13" x14ac:dyDescent="0.25">
      <c r="A4590" s="258" t="s">
        <v>1026</v>
      </c>
      <c r="B4590" s="258" t="s">
        <v>1027</v>
      </c>
      <c r="C4590" s="258" t="s">
        <v>1028</v>
      </c>
      <c r="D4590" s="258" t="s">
        <v>1193</v>
      </c>
      <c r="E4590" s="258">
        <v>85801520</v>
      </c>
      <c r="F4590" s="258" t="s">
        <v>8202</v>
      </c>
      <c r="G4590" s="258" t="s">
        <v>1219</v>
      </c>
      <c r="H4590" s="258">
        <v>2</v>
      </c>
      <c r="I4590" s="258" t="s">
        <v>8203</v>
      </c>
      <c r="J4590" s="258" t="s">
        <v>8136</v>
      </c>
      <c r="K4590" s="258" t="s">
        <v>8204</v>
      </c>
      <c r="L4590" s="259">
        <v>45260</v>
      </c>
      <c r="M4590" s="258" t="s">
        <v>20</v>
      </c>
    </row>
    <row r="4591" spans="1:13" x14ac:dyDescent="0.25">
      <c r="A4591" s="260" t="s">
        <v>1026</v>
      </c>
      <c r="B4591" s="260" t="s">
        <v>1027</v>
      </c>
      <c r="C4591" s="260" t="s">
        <v>1028</v>
      </c>
      <c r="D4591" s="260" t="s">
        <v>569</v>
      </c>
      <c r="E4591" s="260">
        <v>41025436</v>
      </c>
      <c r="F4591" s="260" t="s">
        <v>8205</v>
      </c>
      <c r="G4591" s="260" t="s">
        <v>1219</v>
      </c>
      <c r="H4591" s="260">
        <v>2</v>
      </c>
      <c r="I4591" s="260" t="s">
        <v>8206</v>
      </c>
      <c r="J4591" s="260" t="s">
        <v>8140</v>
      </c>
      <c r="K4591" s="260" t="s">
        <v>8207</v>
      </c>
      <c r="L4591" s="261">
        <v>45260</v>
      </c>
      <c r="M4591" s="260" t="s">
        <v>20</v>
      </c>
    </row>
    <row r="4592" spans="1:13" x14ac:dyDescent="0.25">
      <c r="A4592" s="258" t="s">
        <v>1026</v>
      </c>
      <c r="B4592" s="258" t="s">
        <v>1027</v>
      </c>
      <c r="C4592" s="258" t="s">
        <v>1028</v>
      </c>
      <c r="D4592" s="258" t="s">
        <v>562</v>
      </c>
      <c r="E4592" s="258">
        <v>946682</v>
      </c>
      <c r="F4592" s="258" t="s">
        <v>8193</v>
      </c>
      <c r="G4592" s="258" t="s">
        <v>1219</v>
      </c>
      <c r="H4592" s="258">
        <v>2</v>
      </c>
      <c r="I4592" s="258" t="s">
        <v>8119</v>
      </c>
      <c r="J4592" s="258" t="s">
        <v>8171</v>
      </c>
      <c r="K4592" s="258" t="s">
        <v>8208</v>
      </c>
      <c r="L4592" s="259">
        <v>45260</v>
      </c>
      <c r="M4592" s="258" t="s">
        <v>20</v>
      </c>
    </row>
    <row r="4593" spans="1:13" x14ac:dyDescent="0.25">
      <c r="A4593" s="260" t="s">
        <v>1026</v>
      </c>
      <c r="B4593" s="260" t="s">
        <v>1027</v>
      </c>
      <c r="C4593" s="260" t="s">
        <v>1028</v>
      </c>
      <c r="D4593" s="260" t="s">
        <v>567</v>
      </c>
      <c r="E4593" s="260">
        <v>0</v>
      </c>
      <c r="F4593" s="260" t="s">
        <v>17</v>
      </c>
      <c r="G4593" s="260" t="s">
        <v>22</v>
      </c>
      <c r="H4593" s="260">
        <v>3</v>
      </c>
      <c r="I4593" s="260" t="s">
        <v>8209</v>
      </c>
      <c r="J4593" s="260" t="s">
        <v>8210</v>
      </c>
      <c r="K4593" s="260" t="s">
        <v>8211</v>
      </c>
      <c r="L4593" s="261">
        <v>45260</v>
      </c>
      <c r="M4593" s="260" t="s">
        <v>20</v>
      </c>
    </row>
    <row r="4594" spans="1:13" x14ac:dyDescent="0.25">
      <c r="A4594" s="258" t="s">
        <v>1026</v>
      </c>
      <c r="B4594" s="258" t="s">
        <v>1027</v>
      </c>
      <c r="C4594" s="258" t="s">
        <v>1028</v>
      </c>
      <c r="D4594" s="258" t="s">
        <v>558</v>
      </c>
      <c r="E4594" s="258">
        <v>0</v>
      </c>
      <c r="F4594" s="258" t="s">
        <v>17</v>
      </c>
      <c r="G4594" s="258" t="s">
        <v>22</v>
      </c>
      <c r="H4594" s="258">
        <v>3</v>
      </c>
      <c r="I4594" s="258" t="s">
        <v>8209</v>
      </c>
      <c r="J4594" s="258" t="s">
        <v>8212</v>
      </c>
      <c r="K4594" s="258" t="s">
        <v>8213</v>
      </c>
      <c r="L4594" s="259">
        <v>45260</v>
      </c>
      <c r="M4594" s="258" t="s">
        <v>20</v>
      </c>
    </row>
    <row r="4595" spans="1:13" x14ac:dyDescent="0.25">
      <c r="A4595" s="260" t="s">
        <v>1175</v>
      </c>
      <c r="B4595" s="260" t="s">
        <v>1176</v>
      </c>
      <c r="C4595" s="260" t="s">
        <v>1028</v>
      </c>
      <c r="D4595" s="260" t="s">
        <v>1297</v>
      </c>
      <c r="E4595" s="260">
        <v>127780620</v>
      </c>
      <c r="F4595" s="260" t="s">
        <v>8102</v>
      </c>
      <c r="G4595" s="260" t="s">
        <v>1219</v>
      </c>
      <c r="H4595" s="260">
        <v>2</v>
      </c>
      <c r="I4595" s="260" t="s">
        <v>8103</v>
      </c>
      <c r="J4595" s="260" t="s">
        <v>8214</v>
      </c>
      <c r="K4595" s="260" t="s">
        <v>8215</v>
      </c>
      <c r="L4595" s="261">
        <v>45260</v>
      </c>
      <c r="M4595" s="260" t="s">
        <v>20</v>
      </c>
    </row>
    <row r="4596" spans="1:13" x14ac:dyDescent="0.25">
      <c r="A4596" s="258" t="s">
        <v>1175</v>
      </c>
      <c r="B4596" s="258" t="s">
        <v>1176</v>
      </c>
      <c r="C4596" s="258" t="s">
        <v>1028</v>
      </c>
      <c r="D4596" s="258" t="s">
        <v>927</v>
      </c>
      <c r="E4596" s="258">
        <v>1128571</v>
      </c>
      <c r="F4596" s="258" t="s">
        <v>8183</v>
      </c>
      <c r="G4596" s="258" t="s">
        <v>22</v>
      </c>
      <c r="H4596" s="258">
        <v>3</v>
      </c>
      <c r="I4596" s="258" t="s">
        <v>8184</v>
      </c>
      <c r="J4596" s="258" t="s">
        <v>8185</v>
      </c>
      <c r="K4596" s="258" t="s">
        <v>8216</v>
      </c>
      <c r="L4596" s="259">
        <v>45260</v>
      </c>
      <c r="M4596" s="258" t="s">
        <v>20</v>
      </c>
    </row>
    <row r="4597" spans="1:13" x14ac:dyDescent="0.25">
      <c r="A4597" s="260" t="s">
        <v>1175</v>
      </c>
      <c r="B4597" s="260" t="s">
        <v>1176</v>
      </c>
      <c r="C4597" s="260" t="s">
        <v>1028</v>
      </c>
      <c r="D4597" s="260" t="s">
        <v>1006</v>
      </c>
      <c r="E4597" s="260">
        <v>127780620</v>
      </c>
      <c r="F4597" s="260" t="s">
        <v>8102</v>
      </c>
      <c r="G4597" s="260" t="s">
        <v>1219</v>
      </c>
      <c r="H4597" s="260">
        <v>2</v>
      </c>
      <c r="I4597" s="260" t="s">
        <v>8103</v>
      </c>
      <c r="J4597" s="260" t="s">
        <v>8217</v>
      </c>
      <c r="K4597" s="260" t="s">
        <v>8218</v>
      </c>
      <c r="L4597" s="261">
        <v>45260</v>
      </c>
      <c r="M4597" s="260" t="s">
        <v>20</v>
      </c>
    </row>
    <row r="4598" spans="1:13" x14ac:dyDescent="0.25">
      <c r="A4598" s="258" t="s">
        <v>1175</v>
      </c>
      <c r="B4598" s="258" t="s">
        <v>1176</v>
      </c>
      <c r="C4598" s="258" t="s">
        <v>1028</v>
      </c>
      <c r="D4598" s="258" t="s">
        <v>932</v>
      </c>
      <c r="E4598" s="258">
        <v>86079000</v>
      </c>
      <c r="F4598" s="258" t="s">
        <v>8219</v>
      </c>
      <c r="G4598" s="258" t="s">
        <v>1219</v>
      </c>
      <c r="H4598" s="258">
        <v>2</v>
      </c>
      <c r="I4598" s="258" t="s">
        <v>8220</v>
      </c>
      <c r="J4598" s="258" t="s">
        <v>8221</v>
      </c>
      <c r="K4598" s="258" t="s">
        <v>8222</v>
      </c>
      <c r="L4598" s="259">
        <v>45260</v>
      </c>
      <c r="M4598" s="258" t="s">
        <v>20</v>
      </c>
    </row>
    <row r="4599" spans="1:13" x14ac:dyDescent="0.25">
      <c r="A4599" s="260" t="s">
        <v>1175</v>
      </c>
      <c r="B4599" s="260" t="s">
        <v>1176</v>
      </c>
      <c r="C4599" s="260" t="s">
        <v>1028</v>
      </c>
      <c r="D4599" s="260" t="s">
        <v>769</v>
      </c>
      <c r="E4599" s="260">
        <v>3323266</v>
      </c>
      <c r="F4599" s="260" t="s">
        <v>8223</v>
      </c>
      <c r="G4599" s="260" t="s">
        <v>22</v>
      </c>
      <c r="H4599" s="260">
        <v>3</v>
      </c>
      <c r="I4599" s="260" t="s">
        <v>8224</v>
      </c>
      <c r="J4599" s="260" t="s">
        <v>8225</v>
      </c>
      <c r="K4599" s="260" t="s">
        <v>8226</v>
      </c>
      <c r="L4599" s="261">
        <v>45260</v>
      </c>
      <c r="M4599" s="260" t="s">
        <v>20</v>
      </c>
    </row>
    <row r="4600" spans="1:13" x14ac:dyDescent="0.25">
      <c r="A4600" s="258" t="s">
        <v>1175</v>
      </c>
      <c r="B4600" s="258" t="s">
        <v>1176</v>
      </c>
      <c r="C4600" s="258" t="s">
        <v>1028</v>
      </c>
      <c r="D4600" s="258" t="s">
        <v>38</v>
      </c>
      <c r="E4600" s="258">
        <v>2700000</v>
      </c>
      <c r="F4600" s="258" t="s">
        <v>8227</v>
      </c>
      <c r="G4600" s="258" t="s">
        <v>22</v>
      </c>
      <c r="H4600" s="258">
        <v>3</v>
      </c>
      <c r="I4600" s="258" t="s">
        <v>8228</v>
      </c>
      <c r="J4600" s="258" t="s">
        <v>8229</v>
      </c>
      <c r="K4600" s="258" t="s">
        <v>8230</v>
      </c>
      <c r="L4600" s="259">
        <v>45260</v>
      </c>
      <c r="M4600" s="258" t="s">
        <v>20</v>
      </c>
    </row>
    <row r="4601" spans="1:13" x14ac:dyDescent="0.25">
      <c r="A4601" s="260" t="s">
        <v>1175</v>
      </c>
      <c r="B4601" s="260" t="s">
        <v>1176</v>
      </c>
      <c r="C4601" s="260" t="s">
        <v>1028</v>
      </c>
      <c r="D4601" s="260" t="s">
        <v>854</v>
      </c>
      <c r="E4601" s="260">
        <v>2511</v>
      </c>
      <c r="F4601" s="260" t="s">
        <v>8160</v>
      </c>
      <c r="G4601" s="260" t="s">
        <v>1219</v>
      </c>
      <c r="H4601" s="260">
        <v>2</v>
      </c>
      <c r="I4601" s="260" t="s">
        <v>924</v>
      </c>
      <c r="J4601" s="260" t="s">
        <v>8231</v>
      </c>
      <c r="K4601" s="260" t="s">
        <v>8232</v>
      </c>
      <c r="L4601" s="261">
        <v>45260</v>
      </c>
      <c r="M4601" s="260" t="s">
        <v>20</v>
      </c>
    </row>
    <row r="4602" spans="1:13" x14ac:dyDescent="0.25">
      <c r="A4602" s="258" t="s">
        <v>1175</v>
      </c>
      <c r="B4602" s="258" t="s">
        <v>1176</v>
      </c>
      <c r="C4602" s="258" t="s">
        <v>1028</v>
      </c>
      <c r="D4602" s="258" t="s">
        <v>937</v>
      </c>
      <c r="E4602" s="258">
        <v>3239</v>
      </c>
      <c r="F4602" s="258" t="s">
        <v>8126</v>
      </c>
      <c r="G4602" s="258" t="s">
        <v>1219</v>
      </c>
      <c r="H4602" s="258">
        <v>2</v>
      </c>
      <c r="I4602" s="258" t="s">
        <v>8127</v>
      </c>
      <c r="J4602" s="258" t="s">
        <v>8128</v>
      </c>
      <c r="K4602" s="258" t="s">
        <v>8233</v>
      </c>
      <c r="L4602" s="259">
        <v>45260</v>
      </c>
      <c r="M4602" s="258" t="s">
        <v>20</v>
      </c>
    </row>
    <row r="4603" spans="1:13" x14ac:dyDescent="0.25">
      <c r="A4603" s="260" t="s">
        <v>1175</v>
      </c>
      <c r="B4603" s="260" t="s">
        <v>1176</v>
      </c>
      <c r="C4603" s="260" t="s">
        <v>1028</v>
      </c>
      <c r="D4603" s="260" t="s">
        <v>544</v>
      </c>
      <c r="E4603" s="260">
        <v>28600000</v>
      </c>
      <c r="F4603" s="260" t="s">
        <v>8234</v>
      </c>
      <c r="G4603" s="260" t="s">
        <v>1219</v>
      </c>
      <c r="H4603" s="260">
        <v>2</v>
      </c>
      <c r="I4603" s="260" t="s">
        <v>8131</v>
      </c>
      <c r="J4603" s="260" t="s">
        <v>8235</v>
      </c>
      <c r="K4603" s="260" t="s">
        <v>8236</v>
      </c>
      <c r="L4603" s="261">
        <v>45260</v>
      </c>
      <c r="M4603" s="260" t="s">
        <v>20</v>
      </c>
    </row>
    <row r="4604" spans="1:13" x14ac:dyDescent="0.25">
      <c r="A4604" s="258" t="s">
        <v>1175</v>
      </c>
      <c r="B4604" s="258" t="s">
        <v>1176</v>
      </c>
      <c r="C4604" s="258" t="s">
        <v>1028</v>
      </c>
      <c r="D4604" s="258" t="s">
        <v>1193</v>
      </c>
      <c r="E4604" s="258">
        <v>41701620</v>
      </c>
      <c r="F4604" s="258" t="s">
        <v>8237</v>
      </c>
      <c r="G4604" s="258" t="s">
        <v>66</v>
      </c>
      <c r="H4604" s="258">
        <v>1</v>
      </c>
      <c r="I4604" s="258" t="s">
        <v>8238</v>
      </c>
      <c r="J4604" s="258" t="s">
        <v>8136</v>
      </c>
      <c r="K4604" s="258" t="s">
        <v>8239</v>
      </c>
      <c r="L4604" s="259">
        <v>45260</v>
      </c>
      <c r="M4604" s="258" t="s">
        <v>20</v>
      </c>
    </row>
    <row r="4605" spans="1:13" x14ac:dyDescent="0.25">
      <c r="A4605" s="260" t="s">
        <v>1175</v>
      </c>
      <c r="B4605" s="260" t="s">
        <v>1176</v>
      </c>
      <c r="C4605" s="260" t="s">
        <v>1028</v>
      </c>
      <c r="D4605" s="260" t="s">
        <v>569</v>
      </c>
      <c r="E4605" s="260">
        <v>57479000</v>
      </c>
      <c r="F4605" s="260" t="s">
        <v>8240</v>
      </c>
      <c r="G4605" s="260" t="s">
        <v>66</v>
      </c>
      <c r="H4605" s="260">
        <v>1</v>
      </c>
      <c r="I4605" s="260" t="s">
        <v>8241</v>
      </c>
      <c r="J4605" s="260" t="s">
        <v>8140</v>
      </c>
      <c r="K4605" s="260" t="s">
        <v>8242</v>
      </c>
      <c r="L4605" s="261">
        <v>45260</v>
      </c>
      <c r="M4605" s="260" t="s">
        <v>20</v>
      </c>
    </row>
    <row r="4606" spans="1:13" x14ac:dyDescent="0.25">
      <c r="A4606" s="258" t="s">
        <v>1175</v>
      </c>
      <c r="B4606" s="258" t="s">
        <v>1176</v>
      </c>
      <c r="C4606" s="258" t="s">
        <v>1028</v>
      </c>
      <c r="D4606" s="258" t="s">
        <v>562</v>
      </c>
      <c r="E4606" s="258">
        <v>28600000</v>
      </c>
      <c r="F4606" s="258" t="s">
        <v>8165</v>
      </c>
      <c r="G4606" s="258" t="s">
        <v>1219</v>
      </c>
      <c r="H4606" s="258">
        <v>2</v>
      </c>
      <c r="I4606" s="258" t="s">
        <v>8166</v>
      </c>
      <c r="J4606" s="258" t="s">
        <v>8142</v>
      </c>
      <c r="K4606" s="258" t="s">
        <v>8243</v>
      </c>
      <c r="L4606" s="259">
        <v>45260</v>
      </c>
      <c r="M4606" s="258" t="s">
        <v>20</v>
      </c>
    </row>
    <row r="4607" spans="1:13" x14ac:dyDescent="0.25">
      <c r="A4607" s="260" t="s">
        <v>1175</v>
      </c>
      <c r="B4607" s="260" t="s">
        <v>1176</v>
      </c>
      <c r="C4607" s="260" t="s">
        <v>1028</v>
      </c>
      <c r="D4607" s="260" t="s">
        <v>567</v>
      </c>
      <c r="E4607" s="260">
        <v>0</v>
      </c>
      <c r="F4607" s="260" t="s">
        <v>17</v>
      </c>
      <c r="G4607" s="260" t="s">
        <v>22</v>
      </c>
      <c r="H4607" s="260">
        <v>3</v>
      </c>
      <c r="I4607" s="260" t="s">
        <v>17</v>
      </c>
      <c r="J4607" s="260" t="s">
        <v>8177</v>
      </c>
      <c r="K4607" s="260" t="s">
        <v>8244</v>
      </c>
      <c r="L4607" s="261">
        <v>45260</v>
      </c>
      <c r="M4607" s="260" t="s">
        <v>20</v>
      </c>
    </row>
    <row r="4608" spans="1:13" x14ac:dyDescent="0.25">
      <c r="A4608" s="258" t="s">
        <v>1175</v>
      </c>
      <c r="B4608" s="258" t="s">
        <v>1176</v>
      </c>
      <c r="C4608" s="258" t="s">
        <v>1028</v>
      </c>
      <c r="D4608" s="258" t="s">
        <v>558</v>
      </c>
      <c r="E4608" s="258">
        <v>0</v>
      </c>
      <c r="F4608" s="258" t="s">
        <v>17</v>
      </c>
      <c r="G4608" s="258" t="s">
        <v>22</v>
      </c>
      <c r="H4608" s="258">
        <v>3</v>
      </c>
      <c r="I4608" s="258" t="s">
        <v>17</v>
      </c>
      <c r="J4608" s="258" t="s">
        <v>8179</v>
      </c>
      <c r="K4608" s="258" t="s">
        <v>8245</v>
      </c>
      <c r="L4608" s="259">
        <v>45260</v>
      </c>
      <c r="M4608" s="258" t="s">
        <v>20</v>
      </c>
    </row>
    <row r="4609" spans="1:13" x14ac:dyDescent="0.25">
      <c r="A4609" s="260" t="s">
        <v>1791</v>
      </c>
      <c r="B4609" s="260" t="s">
        <v>1792</v>
      </c>
      <c r="C4609" s="260" t="s">
        <v>1607</v>
      </c>
      <c r="D4609" s="260" t="s">
        <v>1297</v>
      </c>
      <c r="E4609" s="260">
        <v>30597583</v>
      </c>
      <c r="F4609" s="260" t="s">
        <v>8246</v>
      </c>
      <c r="G4609" s="260" t="s">
        <v>1219</v>
      </c>
      <c r="H4609" s="260">
        <v>2</v>
      </c>
      <c r="I4609" s="260" t="s">
        <v>8247</v>
      </c>
      <c r="J4609" s="260" t="s">
        <v>8248</v>
      </c>
      <c r="K4609" s="260" t="s">
        <v>8249</v>
      </c>
      <c r="L4609" s="261">
        <v>45260</v>
      </c>
      <c r="M4609" s="260" t="s">
        <v>20</v>
      </c>
    </row>
    <row r="4610" spans="1:13" x14ac:dyDescent="0.25">
      <c r="A4610" s="258" t="s">
        <v>1791</v>
      </c>
      <c r="B4610" s="258" t="s">
        <v>1792</v>
      </c>
      <c r="C4610" s="258" t="s">
        <v>1607</v>
      </c>
      <c r="D4610" s="258" t="s">
        <v>927</v>
      </c>
      <c r="E4610" s="258">
        <v>233094</v>
      </c>
      <c r="F4610" s="258" t="s">
        <v>8250</v>
      </c>
      <c r="G4610" s="258" t="s">
        <v>1219</v>
      </c>
      <c r="H4610" s="258">
        <v>2</v>
      </c>
      <c r="I4610" s="258" t="s">
        <v>8251</v>
      </c>
      <c r="J4610" s="258" t="s">
        <v>8252</v>
      </c>
      <c r="K4610" s="258" t="s">
        <v>8253</v>
      </c>
      <c r="L4610" s="259">
        <v>45260</v>
      </c>
      <c r="M4610" s="258" t="s">
        <v>20</v>
      </c>
    </row>
    <row r="4611" spans="1:13" x14ac:dyDescent="0.25">
      <c r="A4611" s="260" t="s">
        <v>1791</v>
      </c>
      <c r="B4611" s="260" t="s">
        <v>1792</v>
      </c>
      <c r="C4611" s="260" t="s">
        <v>1607</v>
      </c>
      <c r="D4611" s="260" t="s">
        <v>1006</v>
      </c>
      <c r="E4611" s="260">
        <v>8487117</v>
      </c>
      <c r="F4611" s="260" t="s">
        <v>8254</v>
      </c>
      <c r="G4611" s="260" t="s">
        <v>1219</v>
      </c>
      <c r="H4611" s="260">
        <v>2</v>
      </c>
      <c r="I4611" s="260" t="s">
        <v>8251</v>
      </c>
      <c r="J4611" s="260" t="s">
        <v>8255</v>
      </c>
      <c r="K4611" s="260" t="s">
        <v>8256</v>
      </c>
      <c r="L4611" s="261">
        <v>45260</v>
      </c>
      <c r="M4611" s="260" t="s">
        <v>20</v>
      </c>
    </row>
    <row r="4612" spans="1:13" x14ac:dyDescent="0.25">
      <c r="A4612" s="258" t="s">
        <v>1791</v>
      </c>
      <c r="B4612" s="258" t="s">
        <v>1792</v>
      </c>
      <c r="C4612" s="258" t="s">
        <v>1607</v>
      </c>
      <c r="D4612" s="258" t="s">
        <v>932</v>
      </c>
      <c r="E4612" s="258">
        <v>8487117</v>
      </c>
      <c r="F4612" s="258" t="s">
        <v>8254</v>
      </c>
      <c r="G4612" s="258" t="s">
        <v>1219</v>
      </c>
      <c r="H4612" s="258">
        <v>2</v>
      </c>
      <c r="I4612" s="258" t="s">
        <v>8251</v>
      </c>
      <c r="J4612" s="258" t="s">
        <v>8257</v>
      </c>
      <c r="K4612" s="258" t="s">
        <v>8258</v>
      </c>
      <c r="L4612" s="259">
        <v>45260</v>
      </c>
      <c r="M4612" s="258" t="s">
        <v>20</v>
      </c>
    </row>
    <row r="4613" spans="1:13" x14ac:dyDescent="0.25">
      <c r="A4613" s="260" t="s">
        <v>1791</v>
      </c>
      <c r="B4613" s="260" t="s">
        <v>1792</v>
      </c>
      <c r="C4613" s="260" t="s">
        <v>1607</v>
      </c>
      <c r="D4613" s="260" t="s">
        <v>769</v>
      </c>
      <c r="E4613" s="260">
        <v>45000</v>
      </c>
      <c r="F4613" s="260" t="s">
        <v>8259</v>
      </c>
      <c r="G4613" s="260" t="s">
        <v>1219</v>
      </c>
      <c r="H4613" s="260">
        <v>2</v>
      </c>
      <c r="I4613" s="260" t="s">
        <v>8260</v>
      </c>
      <c r="J4613" s="260" t="s">
        <v>8261</v>
      </c>
      <c r="K4613" s="260" t="s">
        <v>8262</v>
      </c>
      <c r="L4613" s="261">
        <v>45260</v>
      </c>
      <c r="M4613" s="260" t="s">
        <v>20</v>
      </c>
    </row>
    <row r="4614" spans="1:13" x14ac:dyDescent="0.25">
      <c r="A4614" s="258" t="s">
        <v>1791</v>
      </c>
      <c r="B4614" s="258" t="s">
        <v>1792</v>
      </c>
      <c r="C4614" s="258" t="s">
        <v>1607</v>
      </c>
      <c r="D4614" s="258" t="s">
        <v>40</v>
      </c>
      <c r="E4614" s="258">
        <v>56</v>
      </c>
      <c r="F4614" s="258" t="s">
        <v>3456</v>
      </c>
      <c r="G4614" s="258" t="s">
        <v>1219</v>
      </c>
      <c r="H4614" s="258">
        <v>2</v>
      </c>
      <c r="I4614" s="258" t="s">
        <v>3457</v>
      </c>
      <c r="J4614" s="258" t="s">
        <v>8263</v>
      </c>
      <c r="K4614" s="258" t="s">
        <v>8264</v>
      </c>
      <c r="L4614" s="259">
        <v>45260</v>
      </c>
      <c r="M4614" s="258" t="s">
        <v>20</v>
      </c>
    </row>
    <row r="4615" spans="1:13" x14ac:dyDescent="0.25">
      <c r="A4615" s="260" t="s">
        <v>1791</v>
      </c>
      <c r="B4615" s="260" t="s">
        <v>1792</v>
      </c>
      <c r="C4615" s="260" t="s">
        <v>1607</v>
      </c>
      <c r="D4615" s="260" t="s">
        <v>854</v>
      </c>
      <c r="E4615" s="260">
        <v>17</v>
      </c>
      <c r="F4615" s="260" t="s">
        <v>3456</v>
      </c>
      <c r="G4615" s="260" t="s">
        <v>1219</v>
      </c>
      <c r="H4615" s="260">
        <v>2</v>
      </c>
      <c r="I4615" s="260" t="s">
        <v>8265</v>
      </c>
      <c r="J4615" s="260" t="s">
        <v>8266</v>
      </c>
      <c r="K4615" s="260" t="s">
        <v>8267</v>
      </c>
      <c r="L4615" s="261">
        <v>45260</v>
      </c>
      <c r="M4615" s="260" t="s">
        <v>20</v>
      </c>
    </row>
    <row r="4616" spans="1:13" x14ac:dyDescent="0.25">
      <c r="A4616" s="258" t="s">
        <v>1791</v>
      </c>
      <c r="B4616" s="258" t="s">
        <v>1792</v>
      </c>
      <c r="C4616" s="258" t="s">
        <v>1607</v>
      </c>
      <c r="D4616" s="258" t="s">
        <v>937</v>
      </c>
      <c r="E4616" s="258">
        <v>17</v>
      </c>
      <c r="F4616" s="258" t="s">
        <v>3456</v>
      </c>
      <c r="G4616" s="258" t="s">
        <v>1219</v>
      </c>
      <c r="H4616" s="258">
        <v>2</v>
      </c>
      <c r="I4616" s="258" t="s">
        <v>8265</v>
      </c>
      <c r="J4616" s="258" t="s">
        <v>8268</v>
      </c>
      <c r="K4616" s="258" t="s">
        <v>8269</v>
      </c>
      <c r="L4616" s="259">
        <v>45260</v>
      </c>
      <c r="M4616" s="258" t="s">
        <v>20</v>
      </c>
    </row>
    <row r="4617" spans="1:13" x14ac:dyDescent="0.25">
      <c r="A4617" s="260" t="s">
        <v>1791</v>
      </c>
      <c r="B4617" s="260" t="s">
        <v>1792</v>
      </c>
      <c r="C4617" s="260" t="s">
        <v>1607</v>
      </c>
      <c r="D4617" s="260" t="s">
        <v>544</v>
      </c>
      <c r="E4617" s="260">
        <v>966879</v>
      </c>
      <c r="F4617" s="260" t="s">
        <v>8270</v>
      </c>
      <c r="G4617" s="260" t="s">
        <v>1219</v>
      </c>
      <c r="H4617" s="260">
        <v>2</v>
      </c>
      <c r="I4617" s="260" t="s">
        <v>8271</v>
      </c>
      <c r="J4617" s="260" t="s">
        <v>8272</v>
      </c>
      <c r="K4617" s="260" t="s">
        <v>8273</v>
      </c>
      <c r="L4617" s="261">
        <v>45260</v>
      </c>
      <c r="M4617" s="260" t="s">
        <v>20</v>
      </c>
    </row>
    <row r="4618" spans="1:13" x14ac:dyDescent="0.25">
      <c r="A4618" s="258" t="s">
        <v>1791</v>
      </c>
      <c r="B4618" s="258" t="s">
        <v>1792</v>
      </c>
      <c r="C4618" s="258" t="s">
        <v>1607</v>
      </c>
      <c r="D4618" s="258" t="s">
        <v>1193</v>
      </c>
      <c r="E4618" s="258">
        <v>0</v>
      </c>
      <c r="F4618" s="258" t="s">
        <v>8274</v>
      </c>
      <c r="G4618" s="258" t="s">
        <v>1219</v>
      </c>
      <c r="H4618" s="258">
        <v>2</v>
      </c>
      <c r="I4618" s="258" t="s">
        <v>8275</v>
      </c>
      <c r="J4618" s="258" t="s">
        <v>8276</v>
      </c>
      <c r="K4618" s="258" t="s">
        <v>8277</v>
      </c>
      <c r="L4618" s="259">
        <v>45260</v>
      </c>
      <c r="M4618" s="258" t="s">
        <v>20</v>
      </c>
    </row>
    <row r="4619" spans="1:13" x14ac:dyDescent="0.25">
      <c r="A4619" s="260" t="s">
        <v>1791</v>
      </c>
      <c r="B4619" s="260" t="s">
        <v>1792</v>
      </c>
      <c r="C4619" s="260" t="s">
        <v>1607</v>
      </c>
      <c r="D4619" s="260" t="s">
        <v>569</v>
      </c>
      <c r="E4619" s="260">
        <v>7520238</v>
      </c>
      <c r="F4619" s="260" t="s">
        <v>8278</v>
      </c>
      <c r="G4619" s="260" t="s">
        <v>1219</v>
      </c>
      <c r="H4619" s="260">
        <v>2</v>
      </c>
      <c r="I4619" s="260" t="s">
        <v>8279</v>
      </c>
      <c r="J4619" s="260" t="s">
        <v>8276</v>
      </c>
      <c r="K4619" s="260" t="s">
        <v>8280</v>
      </c>
      <c r="L4619" s="261">
        <v>45260</v>
      </c>
      <c r="M4619" s="260" t="s">
        <v>20</v>
      </c>
    </row>
    <row r="4620" spans="1:13" x14ac:dyDescent="0.25">
      <c r="A4620" s="258" t="s">
        <v>1791</v>
      </c>
      <c r="B4620" s="258" t="s">
        <v>1792</v>
      </c>
      <c r="C4620" s="258" t="s">
        <v>1607</v>
      </c>
      <c r="D4620" s="258" t="s">
        <v>562</v>
      </c>
      <c r="E4620" s="258">
        <v>966879</v>
      </c>
      <c r="F4620" s="258" t="s">
        <v>8270</v>
      </c>
      <c r="G4620" s="258" t="s">
        <v>1219</v>
      </c>
      <c r="H4620" s="258">
        <v>2</v>
      </c>
      <c r="I4620" s="258" t="s">
        <v>8281</v>
      </c>
      <c r="J4620" s="258" t="s">
        <v>8276</v>
      </c>
      <c r="K4620" s="258" t="s">
        <v>8282</v>
      </c>
      <c r="L4620" s="259">
        <v>45260</v>
      </c>
      <c r="M4620" s="258" t="s">
        <v>20</v>
      </c>
    </row>
    <row r="4621" spans="1:13" x14ac:dyDescent="0.25">
      <c r="A4621" s="260" t="s">
        <v>1791</v>
      </c>
      <c r="B4621" s="260" t="s">
        <v>1792</v>
      </c>
      <c r="C4621" s="260" t="s">
        <v>1607</v>
      </c>
      <c r="D4621" s="260" t="s">
        <v>567</v>
      </c>
      <c r="E4621" s="260">
        <v>0</v>
      </c>
      <c r="F4621" s="260" t="s">
        <v>17</v>
      </c>
      <c r="G4621" s="260" t="s">
        <v>1219</v>
      </c>
      <c r="H4621" s="260">
        <v>2</v>
      </c>
      <c r="I4621" s="260" t="s">
        <v>17</v>
      </c>
      <c r="J4621" s="260" t="s">
        <v>8276</v>
      </c>
      <c r="K4621" s="260" t="s">
        <v>8283</v>
      </c>
      <c r="L4621" s="261">
        <v>45260</v>
      </c>
      <c r="M4621" s="260" t="s">
        <v>20</v>
      </c>
    </row>
    <row r="4622" spans="1:13" x14ac:dyDescent="0.25">
      <c r="A4622" s="258" t="s">
        <v>1791</v>
      </c>
      <c r="B4622" s="258" t="s">
        <v>1792</v>
      </c>
      <c r="C4622" s="258" t="s">
        <v>1607</v>
      </c>
      <c r="D4622" s="258" t="s">
        <v>558</v>
      </c>
      <c r="E4622" s="258">
        <v>0</v>
      </c>
      <c r="F4622" s="258" t="s">
        <v>17</v>
      </c>
      <c r="G4622" s="258" t="s">
        <v>1219</v>
      </c>
      <c r="H4622" s="258">
        <v>2</v>
      </c>
      <c r="I4622" s="258" t="s">
        <v>17</v>
      </c>
      <c r="J4622" s="258" t="s">
        <v>8276</v>
      </c>
      <c r="K4622" s="258" t="s">
        <v>8284</v>
      </c>
      <c r="L4622" s="259">
        <v>45260</v>
      </c>
      <c r="M4622" s="258" t="s">
        <v>20</v>
      </c>
    </row>
    <row r="4623" spans="1:13" x14ac:dyDescent="0.25">
      <c r="A4623" s="260" t="s">
        <v>1791</v>
      </c>
      <c r="B4623" s="260" t="s">
        <v>1792</v>
      </c>
      <c r="C4623" s="260" t="s">
        <v>1607</v>
      </c>
      <c r="D4623" s="260" t="s">
        <v>21</v>
      </c>
      <c r="E4623" s="260">
        <v>10300</v>
      </c>
      <c r="F4623" s="260" t="s">
        <v>8285</v>
      </c>
      <c r="G4623" s="260" t="s">
        <v>1219</v>
      </c>
      <c r="H4623" s="260">
        <v>2</v>
      </c>
      <c r="I4623" s="260" t="s">
        <v>8260</v>
      </c>
      <c r="J4623" s="260" t="s">
        <v>8286</v>
      </c>
      <c r="K4623" s="260" t="s">
        <v>8287</v>
      </c>
      <c r="L4623" s="261">
        <v>45260</v>
      </c>
      <c r="M4623" s="260" t="s">
        <v>20</v>
      </c>
    </row>
    <row r="4624" spans="1:13" x14ac:dyDescent="0.25">
      <c r="A4624" s="258" t="s">
        <v>1791</v>
      </c>
      <c r="B4624" s="258" t="s">
        <v>1792</v>
      </c>
      <c r="C4624" s="258" t="s">
        <v>1607</v>
      </c>
      <c r="D4624" s="258" t="s">
        <v>24</v>
      </c>
      <c r="E4624" s="258">
        <v>481</v>
      </c>
      <c r="F4624" s="258" t="s">
        <v>8259</v>
      </c>
      <c r="G4624" s="258" t="s">
        <v>1219</v>
      </c>
      <c r="H4624" s="258">
        <v>2</v>
      </c>
      <c r="I4624" s="258" t="s">
        <v>8260</v>
      </c>
      <c r="J4624" s="258" t="s">
        <v>8288</v>
      </c>
      <c r="K4624" s="258" t="s">
        <v>8289</v>
      </c>
      <c r="L4624" s="259">
        <v>45260</v>
      </c>
      <c r="M4624" s="258" t="s">
        <v>20</v>
      </c>
    </row>
    <row r="4625" spans="1:13" x14ac:dyDescent="0.25">
      <c r="A4625" s="260" t="s">
        <v>1605</v>
      </c>
      <c r="B4625" s="260" t="s">
        <v>1606</v>
      </c>
      <c r="C4625" s="260" t="s">
        <v>1607</v>
      </c>
      <c r="D4625" s="260" t="s">
        <v>1297</v>
      </c>
      <c r="E4625" s="260">
        <v>30597583</v>
      </c>
      <c r="F4625" s="260" t="s">
        <v>8246</v>
      </c>
      <c r="G4625" s="260" t="s">
        <v>1219</v>
      </c>
      <c r="H4625" s="260">
        <v>2</v>
      </c>
      <c r="I4625" s="260" t="s">
        <v>8247</v>
      </c>
      <c r="J4625" s="260" t="s">
        <v>8290</v>
      </c>
      <c r="K4625" s="260" t="s">
        <v>8291</v>
      </c>
      <c r="L4625" s="261">
        <v>45260</v>
      </c>
      <c r="M4625" s="260" t="s">
        <v>20</v>
      </c>
    </row>
    <row r="4626" spans="1:13" x14ac:dyDescent="0.25">
      <c r="A4626" s="258" t="s">
        <v>1605</v>
      </c>
      <c r="B4626" s="258" t="s">
        <v>1606</v>
      </c>
      <c r="C4626" s="258" t="s">
        <v>1607</v>
      </c>
      <c r="D4626" s="258" t="s">
        <v>927</v>
      </c>
      <c r="E4626" s="258">
        <v>149752</v>
      </c>
      <c r="F4626" s="258" t="s">
        <v>8292</v>
      </c>
      <c r="G4626" s="258" t="s">
        <v>1219</v>
      </c>
      <c r="H4626" s="258">
        <v>2</v>
      </c>
      <c r="I4626" s="258" t="s">
        <v>8293</v>
      </c>
      <c r="J4626" s="258" t="s">
        <v>8294</v>
      </c>
      <c r="K4626" s="258" t="s">
        <v>8295</v>
      </c>
      <c r="L4626" s="259">
        <v>45260</v>
      </c>
      <c r="M4626" s="258" t="s">
        <v>20</v>
      </c>
    </row>
    <row r="4627" spans="1:13" x14ac:dyDescent="0.25">
      <c r="A4627" s="260" t="s">
        <v>1605</v>
      </c>
      <c r="B4627" s="260" t="s">
        <v>1606</v>
      </c>
      <c r="C4627" s="260" t="s">
        <v>1607</v>
      </c>
      <c r="D4627" s="260" t="s">
        <v>1006</v>
      </c>
      <c r="E4627" s="260">
        <v>6634126</v>
      </c>
      <c r="F4627" s="260" t="s">
        <v>8296</v>
      </c>
      <c r="G4627" s="260" t="s">
        <v>1219</v>
      </c>
      <c r="H4627" s="260">
        <v>2</v>
      </c>
      <c r="I4627" s="260" t="s">
        <v>8297</v>
      </c>
      <c r="J4627" s="260" t="s">
        <v>8298</v>
      </c>
      <c r="K4627" s="260" t="s">
        <v>8299</v>
      </c>
      <c r="L4627" s="261">
        <v>45260</v>
      </c>
      <c r="M4627" s="260" t="s">
        <v>20</v>
      </c>
    </row>
    <row r="4628" spans="1:13" x14ac:dyDescent="0.25">
      <c r="A4628" s="258" t="s">
        <v>1605</v>
      </c>
      <c r="B4628" s="258" t="s">
        <v>1606</v>
      </c>
      <c r="C4628" s="258" t="s">
        <v>1607</v>
      </c>
      <c r="D4628" s="258" t="s">
        <v>932</v>
      </c>
      <c r="E4628" s="258">
        <v>4348897</v>
      </c>
      <c r="F4628" s="258" t="s">
        <v>8296</v>
      </c>
      <c r="G4628" s="258" t="s">
        <v>1219</v>
      </c>
      <c r="H4628" s="258">
        <v>2</v>
      </c>
      <c r="I4628" s="258" t="s">
        <v>8297</v>
      </c>
      <c r="J4628" s="258" t="s">
        <v>8300</v>
      </c>
      <c r="K4628" s="258" t="s">
        <v>8301</v>
      </c>
      <c r="L4628" s="259">
        <v>45260</v>
      </c>
      <c r="M4628" s="258" t="s">
        <v>20</v>
      </c>
    </row>
    <row r="4629" spans="1:13" x14ac:dyDescent="0.25">
      <c r="A4629" s="260" t="s">
        <v>1605</v>
      </c>
      <c r="B4629" s="260" t="s">
        <v>1606</v>
      </c>
      <c r="C4629" s="260" t="s">
        <v>1607</v>
      </c>
      <c r="D4629" s="260" t="s">
        <v>769</v>
      </c>
      <c r="E4629" s="260">
        <v>8452</v>
      </c>
      <c r="F4629" s="260" t="s">
        <v>8302</v>
      </c>
      <c r="G4629" s="260" t="s">
        <v>1219</v>
      </c>
      <c r="H4629" s="260">
        <v>2</v>
      </c>
      <c r="I4629" s="260" t="s">
        <v>8303</v>
      </c>
      <c r="J4629" s="260" t="s">
        <v>8304</v>
      </c>
      <c r="K4629" s="260" t="s">
        <v>8305</v>
      </c>
      <c r="L4629" s="261">
        <v>45260</v>
      </c>
      <c r="M4629" s="260" t="s">
        <v>20</v>
      </c>
    </row>
    <row r="4630" spans="1:13" x14ac:dyDescent="0.25">
      <c r="A4630" s="258" t="s">
        <v>1605</v>
      </c>
      <c r="B4630" s="258" t="s">
        <v>1606</v>
      </c>
      <c r="C4630" s="258" t="s">
        <v>1607</v>
      </c>
      <c r="D4630" s="258" t="s">
        <v>38</v>
      </c>
      <c r="E4630" s="258">
        <v>479000</v>
      </c>
      <c r="F4630" s="258" t="s">
        <v>8306</v>
      </c>
      <c r="G4630" s="258" t="s">
        <v>1219</v>
      </c>
      <c r="H4630" s="258">
        <v>2</v>
      </c>
      <c r="I4630" s="258" t="s">
        <v>8307</v>
      </c>
      <c r="J4630" s="258" t="s">
        <v>8308</v>
      </c>
      <c r="K4630" s="258" t="s">
        <v>8309</v>
      </c>
      <c r="L4630" s="259">
        <v>45260</v>
      </c>
      <c r="M4630" s="258" t="s">
        <v>20</v>
      </c>
    </row>
    <row r="4631" spans="1:13" x14ac:dyDescent="0.25">
      <c r="A4631" s="260" t="s">
        <v>1605</v>
      </c>
      <c r="B4631" s="260" t="s">
        <v>1606</v>
      </c>
      <c r="C4631" s="260" t="s">
        <v>1607</v>
      </c>
      <c r="D4631" s="260" t="s">
        <v>854</v>
      </c>
      <c r="E4631" s="260">
        <v>0</v>
      </c>
      <c r="F4631" s="260" t="s">
        <v>17</v>
      </c>
      <c r="G4631" s="260" t="s">
        <v>1219</v>
      </c>
      <c r="H4631" s="260">
        <v>2</v>
      </c>
      <c r="I4631" s="260" t="s">
        <v>17</v>
      </c>
      <c r="J4631" s="260" t="s">
        <v>1793</v>
      </c>
      <c r="K4631" s="260" t="s">
        <v>8310</v>
      </c>
      <c r="L4631" s="261">
        <v>45260</v>
      </c>
      <c r="M4631" s="260" t="s">
        <v>20</v>
      </c>
    </row>
    <row r="4632" spans="1:13" x14ac:dyDescent="0.25">
      <c r="A4632" s="258" t="s">
        <v>1605</v>
      </c>
      <c r="B4632" s="258" t="s">
        <v>1606</v>
      </c>
      <c r="C4632" s="258" t="s">
        <v>1607</v>
      </c>
      <c r="D4632" s="258" t="s">
        <v>937</v>
      </c>
      <c r="E4632" s="258">
        <v>17</v>
      </c>
      <c r="F4632" s="258" t="s">
        <v>3456</v>
      </c>
      <c r="G4632" s="258" t="s">
        <v>1219</v>
      </c>
      <c r="H4632" s="258">
        <v>2</v>
      </c>
      <c r="I4632" s="258" t="s">
        <v>8265</v>
      </c>
      <c r="J4632" s="258" t="s">
        <v>8268</v>
      </c>
      <c r="K4632" s="258" t="s">
        <v>8311</v>
      </c>
      <c r="L4632" s="259">
        <v>45260</v>
      </c>
      <c r="M4632" s="258" t="s">
        <v>20</v>
      </c>
    </row>
    <row r="4633" spans="1:13" x14ac:dyDescent="0.25">
      <c r="A4633" s="260" t="s">
        <v>1605</v>
      </c>
      <c r="B4633" s="260" t="s">
        <v>1606</v>
      </c>
      <c r="C4633" s="260" t="s">
        <v>1607</v>
      </c>
      <c r="D4633" s="260" t="s">
        <v>544</v>
      </c>
      <c r="E4633" s="260">
        <v>1323121</v>
      </c>
      <c r="F4633" s="260" t="s">
        <v>8296</v>
      </c>
      <c r="G4633" s="260" t="s">
        <v>1219</v>
      </c>
      <c r="H4633" s="260">
        <v>2</v>
      </c>
      <c r="I4633" s="260" t="s">
        <v>8297</v>
      </c>
      <c r="J4633" s="260" t="s">
        <v>8312</v>
      </c>
      <c r="K4633" s="260" t="s">
        <v>8313</v>
      </c>
      <c r="L4633" s="261">
        <v>45260</v>
      </c>
      <c r="M4633" s="260" t="s">
        <v>20</v>
      </c>
    </row>
    <row r="4634" spans="1:13" x14ac:dyDescent="0.25">
      <c r="A4634" s="258" t="s">
        <v>1605</v>
      </c>
      <c r="B4634" s="258" t="s">
        <v>1606</v>
      </c>
      <c r="C4634" s="258" t="s">
        <v>1607</v>
      </c>
      <c r="D4634" s="258" t="s">
        <v>1193</v>
      </c>
      <c r="E4634" s="258">
        <v>2285229</v>
      </c>
      <c r="F4634" s="258" t="s">
        <v>8296</v>
      </c>
      <c r="G4634" s="258" t="s">
        <v>66</v>
      </c>
      <c r="H4634" s="258">
        <v>1</v>
      </c>
      <c r="I4634" s="258" t="s">
        <v>8297</v>
      </c>
      <c r="J4634" s="258" t="s">
        <v>8314</v>
      </c>
      <c r="K4634" s="258" t="s">
        <v>8315</v>
      </c>
      <c r="L4634" s="259">
        <v>45260</v>
      </c>
      <c r="M4634" s="258" t="s">
        <v>20</v>
      </c>
    </row>
    <row r="4635" spans="1:13" x14ac:dyDescent="0.25">
      <c r="A4635" s="260" t="s">
        <v>1605</v>
      </c>
      <c r="B4635" s="260" t="s">
        <v>1606</v>
      </c>
      <c r="C4635" s="260" t="s">
        <v>1607</v>
      </c>
      <c r="D4635" s="260" t="s">
        <v>569</v>
      </c>
      <c r="E4635" s="260">
        <v>3025776</v>
      </c>
      <c r="F4635" s="260" t="s">
        <v>8296</v>
      </c>
      <c r="G4635" s="260" t="s">
        <v>66</v>
      </c>
      <c r="H4635" s="260">
        <v>1</v>
      </c>
      <c r="I4635" s="260" t="s">
        <v>8297</v>
      </c>
      <c r="J4635" s="260" t="s">
        <v>8314</v>
      </c>
      <c r="K4635" s="260" t="s">
        <v>8316</v>
      </c>
      <c r="L4635" s="261">
        <v>45260</v>
      </c>
      <c r="M4635" s="260" t="s">
        <v>20</v>
      </c>
    </row>
    <row r="4636" spans="1:13" x14ac:dyDescent="0.25">
      <c r="A4636" s="258" t="s">
        <v>1605</v>
      </c>
      <c r="B4636" s="258" t="s">
        <v>1606</v>
      </c>
      <c r="C4636" s="258" t="s">
        <v>1607</v>
      </c>
      <c r="D4636" s="258" t="s">
        <v>562</v>
      </c>
      <c r="E4636" s="258">
        <v>1244099</v>
      </c>
      <c r="F4636" s="258" t="s">
        <v>8296</v>
      </c>
      <c r="G4636" s="258" t="s">
        <v>1219</v>
      </c>
      <c r="H4636" s="258">
        <v>2</v>
      </c>
      <c r="I4636" s="258" t="s">
        <v>8297</v>
      </c>
      <c r="J4636" s="258" t="s">
        <v>8314</v>
      </c>
      <c r="K4636" s="258" t="s">
        <v>8317</v>
      </c>
      <c r="L4636" s="259">
        <v>45260</v>
      </c>
      <c r="M4636" s="258" t="s">
        <v>20</v>
      </c>
    </row>
    <row r="4637" spans="1:13" x14ac:dyDescent="0.25">
      <c r="A4637" s="260" t="s">
        <v>1605</v>
      </c>
      <c r="B4637" s="260" t="s">
        <v>1606</v>
      </c>
      <c r="C4637" s="260" t="s">
        <v>1607</v>
      </c>
      <c r="D4637" s="260" t="s">
        <v>567</v>
      </c>
      <c r="E4637" s="260">
        <v>79022</v>
      </c>
      <c r="F4637" s="260" t="s">
        <v>8296</v>
      </c>
      <c r="G4637" s="260" t="s">
        <v>22</v>
      </c>
      <c r="H4637" s="260">
        <v>3</v>
      </c>
      <c r="I4637" s="260" t="s">
        <v>8297</v>
      </c>
      <c r="J4637" s="260" t="s">
        <v>8314</v>
      </c>
      <c r="K4637" s="260" t="s">
        <v>8318</v>
      </c>
      <c r="L4637" s="261">
        <v>45260</v>
      </c>
      <c r="M4637" s="260" t="s">
        <v>20</v>
      </c>
    </row>
    <row r="4638" spans="1:13" x14ac:dyDescent="0.25">
      <c r="A4638" s="258" t="s">
        <v>1605</v>
      </c>
      <c r="B4638" s="258" t="s">
        <v>1606</v>
      </c>
      <c r="C4638" s="258" t="s">
        <v>1607</v>
      </c>
      <c r="D4638" s="258" t="s">
        <v>558</v>
      </c>
      <c r="E4638" s="258">
        <v>0</v>
      </c>
      <c r="F4638" s="258" t="s">
        <v>8296</v>
      </c>
      <c r="G4638" s="258" t="s">
        <v>22</v>
      </c>
      <c r="H4638" s="258">
        <v>3</v>
      </c>
      <c r="I4638" s="258" t="s">
        <v>8297</v>
      </c>
      <c r="J4638" s="258" t="s">
        <v>8314</v>
      </c>
      <c r="K4638" s="258" t="s">
        <v>8319</v>
      </c>
      <c r="L4638" s="259">
        <v>45260</v>
      </c>
      <c r="M4638" s="258" t="s">
        <v>20</v>
      </c>
    </row>
    <row r="4639" spans="1:13" x14ac:dyDescent="0.25">
      <c r="A4639" s="260" t="s">
        <v>1802</v>
      </c>
      <c r="B4639" s="260" t="s">
        <v>1803</v>
      </c>
      <c r="C4639" s="260" t="s">
        <v>1607</v>
      </c>
      <c r="D4639" s="260" t="s">
        <v>1297</v>
      </c>
      <c r="E4639" s="260">
        <v>30597583</v>
      </c>
      <c r="F4639" s="260" t="s">
        <v>8246</v>
      </c>
      <c r="G4639" s="260" t="s">
        <v>1219</v>
      </c>
      <c r="H4639" s="260">
        <v>2</v>
      </c>
      <c r="I4639" s="260" t="s">
        <v>8247</v>
      </c>
      <c r="J4639" s="260" t="s">
        <v>8248</v>
      </c>
      <c r="K4639" s="260" t="s">
        <v>8320</v>
      </c>
      <c r="L4639" s="261">
        <v>45260</v>
      </c>
      <c r="M4639" s="260" t="s">
        <v>20</v>
      </c>
    </row>
    <row r="4640" spans="1:13" x14ac:dyDescent="0.25">
      <c r="A4640" s="258" t="s">
        <v>1802</v>
      </c>
      <c r="B4640" s="258" t="s">
        <v>1803</v>
      </c>
      <c r="C4640" s="258" t="s">
        <v>1607</v>
      </c>
      <c r="D4640" s="258" t="s">
        <v>927</v>
      </c>
      <c r="E4640" s="258">
        <v>233094</v>
      </c>
      <c r="F4640" s="258" t="s">
        <v>8321</v>
      </c>
      <c r="G4640" s="258" t="s">
        <v>1219</v>
      </c>
      <c r="H4640" s="258">
        <v>2</v>
      </c>
      <c r="I4640" s="258" t="s">
        <v>8251</v>
      </c>
      <c r="J4640" s="258" t="s">
        <v>8322</v>
      </c>
      <c r="K4640" s="258" t="s">
        <v>8323</v>
      </c>
      <c r="L4640" s="259">
        <v>45260</v>
      </c>
      <c r="M4640" s="258" t="s">
        <v>20</v>
      </c>
    </row>
    <row r="4641" spans="1:13" x14ac:dyDescent="0.25">
      <c r="A4641" s="260" t="s">
        <v>1802</v>
      </c>
      <c r="B4641" s="260" t="s">
        <v>1803</v>
      </c>
      <c r="C4641" s="260" t="s">
        <v>1607</v>
      </c>
      <c r="D4641" s="260" t="s">
        <v>1006</v>
      </c>
      <c r="E4641" s="260">
        <v>8487117</v>
      </c>
      <c r="F4641" s="260" t="s">
        <v>8324</v>
      </c>
      <c r="G4641" s="260" t="s">
        <v>1219</v>
      </c>
      <c r="H4641" s="260">
        <v>2</v>
      </c>
      <c r="I4641" s="260" t="s">
        <v>8325</v>
      </c>
      <c r="J4641" s="260" t="s">
        <v>8326</v>
      </c>
      <c r="K4641" s="260" t="s">
        <v>8327</v>
      </c>
      <c r="L4641" s="261">
        <v>45260</v>
      </c>
      <c r="M4641" s="260" t="s">
        <v>20</v>
      </c>
    </row>
    <row r="4642" spans="1:13" x14ac:dyDescent="0.25">
      <c r="A4642" s="258" t="s">
        <v>1802</v>
      </c>
      <c r="B4642" s="258" t="s">
        <v>1803</v>
      </c>
      <c r="C4642" s="258" t="s">
        <v>1607</v>
      </c>
      <c r="D4642" s="258" t="s">
        <v>932</v>
      </c>
      <c r="E4642" s="258">
        <v>8487117</v>
      </c>
      <c r="F4642" s="258" t="s">
        <v>8328</v>
      </c>
      <c r="G4642" s="258" t="s">
        <v>1219</v>
      </c>
      <c r="H4642" s="258">
        <v>2</v>
      </c>
      <c r="I4642" s="258" t="s">
        <v>8329</v>
      </c>
      <c r="J4642" s="258" t="s">
        <v>8330</v>
      </c>
      <c r="K4642" s="258" t="s">
        <v>8331</v>
      </c>
      <c r="L4642" s="259">
        <v>45260</v>
      </c>
      <c r="M4642" s="258" t="s">
        <v>20</v>
      </c>
    </row>
    <row r="4643" spans="1:13" x14ac:dyDescent="0.25">
      <c r="A4643" s="260" t="s">
        <v>1802</v>
      </c>
      <c r="B4643" s="260" t="s">
        <v>1803</v>
      </c>
      <c r="C4643" s="260" t="s">
        <v>1607</v>
      </c>
      <c r="D4643" s="260" t="s">
        <v>769</v>
      </c>
      <c r="E4643" s="260">
        <v>53452</v>
      </c>
      <c r="F4643" s="260" t="s">
        <v>8332</v>
      </c>
      <c r="G4643" s="260" t="s">
        <v>1219</v>
      </c>
      <c r="H4643" s="260">
        <v>2</v>
      </c>
      <c r="I4643" s="260" t="s">
        <v>8333</v>
      </c>
      <c r="J4643" s="260" t="s">
        <v>8334</v>
      </c>
      <c r="K4643" s="260" t="s">
        <v>8335</v>
      </c>
      <c r="L4643" s="261">
        <v>45260</v>
      </c>
      <c r="M4643" s="260" t="s">
        <v>20</v>
      </c>
    </row>
    <row r="4644" spans="1:13" x14ac:dyDescent="0.25">
      <c r="A4644" s="258" t="s">
        <v>1802</v>
      </c>
      <c r="B4644" s="258" t="s">
        <v>1803</v>
      </c>
      <c r="C4644" s="258" t="s">
        <v>1607</v>
      </c>
      <c r="D4644" s="258" t="s">
        <v>38</v>
      </c>
      <c r="E4644" s="258">
        <v>479000</v>
      </c>
      <c r="F4644" s="258" t="s">
        <v>8306</v>
      </c>
      <c r="G4644" s="258" t="s">
        <v>1219</v>
      </c>
      <c r="H4644" s="258">
        <v>2</v>
      </c>
      <c r="I4644" s="258" t="s">
        <v>8307</v>
      </c>
      <c r="J4644" s="258" t="s">
        <v>8308</v>
      </c>
      <c r="K4644" s="258" t="s">
        <v>8336</v>
      </c>
      <c r="L4644" s="259">
        <v>45260</v>
      </c>
      <c r="M4644" s="258" t="s">
        <v>20</v>
      </c>
    </row>
    <row r="4645" spans="1:13" x14ac:dyDescent="0.25">
      <c r="A4645" s="260" t="s">
        <v>1802</v>
      </c>
      <c r="B4645" s="260" t="s">
        <v>1803</v>
      </c>
      <c r="C4645" s="260" t="s">
        <v>1607</v>
      </c>
      <c r="D4645" s="260" t="s">
        <v>40</v>
      </c>
      <c r="E4645" s="260">
        <v>56</v>
      </c>
      <c r="F4645" s="260" t="s">
        <v>3456</v>
      </c>
      <c r="G4645" s="260" t="s">
        <v>22</v>
      </c>
      <c r="H4645" s="260">
        <v>3</v>
      </c>
      <c r="I4645" s="260" t="s">
        <v>3457</v>
      </c>
      <c r="J4645" s="260" t="s">
        <v>8337</v>
      </c>
      <c r="K4645" s="260" t="s">
        <v>8338</v>
      </c>
      <c r="L4645" s="261">
        <v>45260</v>
      </c>
      <c r="M4645" s="260" t="s">
        <v>20</v>
      </c>
    </row>
    <row r="4646" spans="1:13" x14ac:dyDescent="0.25">
      <c r="A4646" s="258" t="s">
        <v>1802</v>
      </c>
      <c r="B4646" s="258" t="s">
        <v>1803</v>
      </c>
      <c r="C4646" s="258" t="s">
        <v>1607</v>
      </c>
      <c r="D4646" s="258" t="s">
        <v>854</v>
      </c>
      <c r="E4646" s="258">
        <v>17</v>
      </c>
      <c r="F4646" s="258" t="s">
        <v>3456</v>
      </c>
      <c r="G4646" s="258" t="s">
        <v>1219</v>
      </c>
      <c r="H4646" s="258">
        <v>2</v>
      </c>
      <c r="I4646" s="258" t="s">
        <v>8265</v>
      </c>
      <c r="J4646" s="258" t="s">
        <v>8339</v>
      </c>
      <c r="K4646" s="258" t="s">
        <v>8340</v>
      </c>
      <c r="L4646" s="259">
        <v>45260</v>
      </c>
      <c r="M4646" s="258" t="s">
        <v>20</v>
      </c>
    </row>
    <row r="4647" spans="1:13" x14ac:dyDescent="0.25">
      <c r="A4647" s="260" t="s">
        <v>1802</v>
      </c>
      <c r="B4647" s="260" t="s">
        <v>1803</v>
      </c>
      <c r="C4647" s="260" t="s">
        <v>1607</v>
      </c>
      <c r="D4647" s="260" t="s">
        <v>937</v>
      </c>
      <c r="E4647" s="260">
        <v>17</v>
      </c>
      <c r="F4647" s="260" t="s">
        <v>3456</v>
      </c>
      <c r="G4647" s="260" t="s">
        <v>1219</v>
      </c>
      <c r="H4647" s="260">
        <v>2</v>
      </c>
      <c r="I4647" s="260" t="s">
        <v>8265</v>
      </c>
      <c r="J4647" s="260" t="s">
        <v>8268</v>
      </c>
      <c r="K4647" s="260" t="s">
        <v>8341</v>
      </c>
      <c r="L4647" s="261">
        <v>45260</v>
      </c>
      <c r="M4647" s="260" t="s">
        <v>20</v>
      </c>
    </row>
    <row r="4648" spans="1:13" x14ac:dyDescent="0.25">
      <c r="A4648" s="258" t="s">
        <v>1802</v>
      </c>
      <c r="B4648" s="258" t="s">
        <v>1803</v>
      </c>
      <c r="C4648" s="258" t="s">
        <v>1607</v>
      </c>
      <c r="D4648" s="258" t="s">
        <v>21</v>
      </c>
      <c r="E4648" s="258">
        <v>10300</v>
      </c>
      <c r="F4648" s="258" t="s">
        <v>8259</v>
      </c>
      <c r="G4648" s="258" t="s">
        <v>1219</v>
      </c>
      <c r="H4648" s="258">
        <v>2</v>
      </c>
      <c r="I4648" s="258" t="s">
        <v>8260</v>
      </c>
      <c r="J4648" s="258" t="s">
        <v>8286</v>
      </c>
      <c r="K4648" s="258" t="s">
        <v>8342</v>
      </c>
      <c r="L4648" s="259">
        <v>45260</v>
      </c>
      <c r="M4648" s="258" t="s">
        <v>20</v>
      </c>
    </row>
    <row r="4649" spans="1:13" x14ac:dyDescent="0.25">
      <c r="A4649" s="260" t="s">
        <v>1802</v>
      </c>
      <c r="B4649" s="260" t="s">
        <v>1803</v>
      </c>
      <c r="C4649" s="260" t="s">
        <v>1607</v>
      </c>
      <c r="D4649" s="260" t="s">
        <v>24</v>
      </c>
      <c r="E4649" s="260">
        <v>481</v>
      </c>
      <c r="F4649" s="260" t="s">
        <v>8259</v>
      </c>
      <c r="G4649" s="260" t="s">
        <v>1219</v>
      </c>
      <c r="H4649" s="260">
        <v>2</v>
      </c>
      <c r="I4649" s="260" t="s">
        <v>8260</v>
      </c>
      <c r="J4649" s="260" t="s">
        <v>8288</v>
      </c>
      <c r="K4649" s="260" t="s">
        <v>8343</v>
      </c>
      <c r="L4649" s="261">
        <v>45260</v>
      </c>
      <c r="M4649" s="260" t="s">
        <v>20</v>
      </c>
    </row>
    <row r="4650" spans="1:13" x14ac:dyDescent="0.25">
      <c r="A4650" s="258" t="s">
        <v>1802</v>
      </c>
      <c r="B4650" s="258" t="s">
        <v>1803</v>
      </c>
      <c r="C4650" s="258" t="s">
        <v>1607</v>
      </c>
      <c r="D4650" s="258" t="s">
        <v>544</v>
      </c>
      <c r="E4650" s="258">
        <v>2290000</v>
      </c>
      <c r="F4650" s="258" t="s">
        <v>8344</v>
      </c>
      <c r="G4650" s="258" t="s">
        <v>1219</v>
      </c>
      <c r="H4650" s="258">
        <v>2</v>
      </c>
      <c r="I4650" s="258" t="s">
        <v>8271</v>
      </c>
      <c r="J4650" s="258" t="s">
        <v>8345</v>
      </c>
      <c r="K4650" s="258" t="s">
        <v>8346</v>
      </c>
      <c r="L4650" s="259">
        <v>45260</v>
      </c>
      <c r="M4650" s="258" t="s">
        <v>20</v>
      </c>
    </row>
    <row r="4651" spans="1:13" x14ac:dyDescent="0.25">
      <c r="A4651" s="260" t="s">
        <v>1802</v>
      </c>
      <c r="B4651" s="260" t="s">
        <v>1803</v>
      </c>
      <c r="C4651" s="260" t="s">
        <v>1607</v>
      </c>
      <c r="D4651" s="260" t="s">
        <v>1193</v>
      </c>
      <c r="E4651" s="260">
        <v>0</v>
      </c>
      <c r="F4651" s="260" t="s">
        <v>8347</v>
      </c>
      <c r="G4651" s="260" t="s">
        <v>1219</v>
      </c>
      <c r="H4651" s="260">
        <v>2</v>
      </c>
      <c r="I4651" s="260" t="s">
        <v>8348</v>
      </c>
      <c r="J4651" s="260" t="s">
        <v>8349</v>
      </c>
      <c r="K4651" s="260" t="s">
        <v>8350</v>
      </c>
      <c r="L4651" s="261">
        <v>45260</v>
      </c>
      <c r="M4651" s="260" t="s">
        <v>20</v>
      </c>
    </row>
    <row r="4652" spans="1:13" x14ac:dyDescent="0.25">
      <c r="A4652" s="258" t="s">
        <v>1802</v>
      </c>
      <c r="B4652" s="258" t="s">
        <v>1803</v>
      </c>
      <c r="C4652" s="258" t="s">
        <v>1607</v>
      </c>
      <c r="D4652" s="258" t="s">
        <v>569</v>
      </c>
      <c r="E4652" s="258">
        <v>6197117</v>
      </c>
      <c r="F4652" s="258" t="s">
        <v>8351</v>
      </c>
      <c r="G4652" s="258" t="s">
        <v>1219</v>
      </c>
      <c r="H4652" s="258">
        <v>2</v>
      </c>
      <c r="I4652" s="258" t="s">
        <v>8352</v>
      </c>
      <c r="J4652" s="258" t="s">
        <v>8353</v>
      </c>
      <c r="K4652" s="258" t="s">
        <v>8354</v>
      </c>
      <c r="L4652" s="259">
        <v>45260</v>
      </c>
      <c r="M4652" s="258" t="s">
        <v>20</v>
      </c>
    </row>
    <row r="4653" spans="1:13" x14ac:dyDescent="0.25">
      <c r="A4653" s="260" t="s">
        <v>1802</v>
      </c>
      <c r="B4653" s="260" t="s">
        <v>1803</v>
      </c>
      <c r="C4653" s="260" t="s">
        <v>1607</v>
      </c>
      <c r="D4653" s="260" t="s">
        <v>562</v>
      </c>
      <c r="E4653" s="260">
        <v>2210978</v>
      </c>
      <c r="F4653" s="260" t="s">
        <v>8355</v>
      </c>
      <c r="G4653" s="260" t="s">
        <v>1219</v>
      </c>
      <c r="H4653" s="260">
        <v>2</v>
      </c>
      <c r="I4653" s="260" t="s">
        <v>8356</v>
      </c>
      <c r="J4653" s="260" t="s">
        <v>8357</v>
      </c>
      <c r="K4653" s="260" t="s">
        <v>8358</v>
      </c>
      <c r="L4653" s="261">
        <v>45260</v>
      </c>
      <c r="M4653" s="260" t="s">
        <v>20</v>
      </c>
    </row>
    <row r="4654" spans="1:13" x14ac:dyDescent="0.25">
      <c r="A4654" s="258" t="s">
        <v>1802</v>
      </c>
      <c r="B4654" s="258" t="s">
        <v>1803</v>
      </c>
      <c r="C4654" s="258" t="s">
        <v>1607</v>
      </c>
      <c r="D4654" s="258" t="s">
        <v>567</v>
      </c>
      <c r="E4654" s="258">
        <v>79022</v>
      </c>
      <c r="F4654" s="258" t="s">
        <v>8359</v>
      </c>
      <c r="G4654" s="258" t="s">
        <v>66</v>
      </c>
      <c r="H4654" s="258">
        <v>1</v>
      </c>
      <c r="I4654" s="258" t="s">
        <v>8297</v>
      </c>
      <c r="J4654" s="258" t="s">
        <v>8360</v>
      </c>
      <c r="K4654" s="258" t="s">
        <v>8361</v>
      </c>
      <c r="L4654" s="259">
        <v>45260</v>
      </c>
      <c r="M4654" s="258" t="s">
        <v>20</v>
      </c>
    </row>
    <row r="4655" spans="1:13" x14ac:dyDescent="0.25">
      <c r="A4655" s="260" t="s">
        <v>1802</v>
      </c>
      <c r="B4655" s="260" t="s">
        <v>1803</v>
      </c>
      <c r="C4655" s="260" t="s">
        <v>1607</v>
      </c>
      <c r="D4655" s="260" t="s">
        <v>558</v>
      </c>
      <c r="E4655" s="260">
        <v>0</v>
      </c>
      <c r="F4655" s="260" t="s">
        <v>8296</v>
      </c>
      <c r="G4655" s="260" t="s">
        <v>66</v>
      </c>
      <c r="H4655" s="260">
        <v>1</v>
      </c>
      <c r="I4655" s="260" t="s">
        <v>8297</v>
      </c>
      <c r="J4655" s="260" t="s">
        <v>8360</v>
      </c>
      <c r="K4655" s="260" t="s">
        <v>8362</v>
      </c>
      <c r="L4655" s="261">
        <v>45260</v>
      </c>
      <c r="M4655" s="260" t="s">
        <v>20</v>
      </c>
    </row>
    <row r="4656" spans="1:13" x14ac:dyDescent="0.25">
      <c r="A4656" s="258" t="s">
        <v>1776</v>
      </c>
      <c r="B4656" s="258" t="s">
        <v>1777</v>
      </c>
      <c r="C4656" s="258" t="s">
        <v>1778</v>
      </c>
      <c r="D4656" s="258" t="s">
        <v>1297</v>
      </c>
      <c r="E4656" s="258">
        <v>21280000</v>
      </c>
      <c r="F4656" s="258" t="s">
        <v>8363</v>
      </c>
      <c r="G4656" s="258" t="s">
        <v>1219</v>
      </c>
      <c r="H4656" s="258">
        <v>2</v>
      </c>
      <c r="I4656" s="258" t="s">
        <v>8364</v>
      </c>
      <c r="J4656" s="258" t="s">
        <v>8365</v>
      </c>
      <c r="K4656" s="258" t="s">
        <v>8366</v>
      </c>
      <c r="L4656" s="259">
        <v>45260</v>
      </c>
      <c r="M4656" s="258" t="s">
        <v>20</v>
      </c>
    </row>
    <row r="4657" spans="1:13" x14ac:dyDescent="0.25">
      <c r="A4657" s="260" t="s">
        <v>1776</v>
      </c>
      <c r="B4657" s="260" t="s">
        <v>1777</v>
      </c>
      <c r="C4657" s="260" t="s">
        <v>1778</v>
      </c>
      <c r="D4657" s="260" t="s">
        <v>927</v>
      </c>
      <c r="E4657" s="260">
        <v>31780</v>
      </c>
      <c r="F4657" s="260" t="s">
        <v>8367</v>
      </c>
      <c r="G4657" s="260" t="s">
        <v>1219</v>
      </c>
      <c r="H4657" s="260">
        <v>2</v>
      </c>
      <c r="I4657" s="260" t="s">
        <v>8368</v>
      </c>
      <c r="J4657" s="260" t="s">
        <v>8369</v>
      </c>
      <c r="K4657" s="260" t="s">
        <v>8370</v>
      </c>
      <c r="L4657" s="261">
        <v>45260</v>
      </c>
      <c r="M4657" s="260" t="s">
        <v>20</v>
      </c>
    </row>
    <row r="4658" spans="1:13" x14ac:dyDescent="0.25">
      <c r="A4658" s="258" t="s">
        <v>1776</v>
      </c>
      <c r="B4658" s="258" t="s">
        <v>1777</v>
      </c>
      <c r="C4658" s="258" t="s">
        <v>1778</v>
      </c>
      <c r="D4658" s="258" t="s">
        <v>1006</v>
      </c>
      <c r="E4658" s="258">
        <v>7751000</v>
      </c>
      <c r="F4658" s="258" t="s">
        <v>8371</v>
      </c>
      <c r="G4658" s="258" t="s">
        <v>1219</v>
      </c>
      <c r="H4658" s="258">
        <v>2</v>
      </c>
      <c r="I4658" s="258" t="s">
        <v>8372</v>
      </c>
      <c r="J4658" s="258" t="s">
        <v>8373</v>
      </c>
      <c r="K4658" s="258" t="s">
        <v>8374</v>
      </c>
      <c r="L4658" s="259">
        <v>45260</v>
      </c>
      <c r="M4658" s="258" t="s">
        <v>20</v>
      </c>
    </row>
    <row r="4659" spans="1:13" x14ac:dyDescent="0.25">
      <c r="A4659" s="260" t="s">
        <v>1776</v>
      </c>
      <c r="B4659" s="260" t="s">
        <v>1777</v>
      </c>
      <c r="C4659" s="260" t="s">
        <v>1778</v>
      </c>
      <c r="D4659" s="260" t="s">
        <v>932</v>
      </c>
      <c r="E4659" s="260">
        <v>2300000</v>
      </c>
      <c r="F4659" s="260" t="s">
        <v>8375</v>
      </c>
      <c r="G4659" s="260" t="s">
        <v>1219</v>
      </c>
      <c r="H4659" s="260">
        <v>2</v>
      </c>
      <c r="I4659" s="260" t="s">
        <v>8376</v>
      </c>
      <c r="J4659" s="260" t="s">
        <v>8377</v>
      </c>
      <c r="K4659" s="260" t="s">
        <v>8378</v>
      </c>
      <c r="L4659" s="261">
        <v>45260</v>
      </c>
      <c r="M4659" s="260" t="s">
        <v>20</v>
      </c>
    </row>
    <row r="4660" spans="1:13" x14ac:dyDescent="0.25">
      <c r="A4660" s="258" t="s">
        <v>1776</v>
      </c>
      <c r="B4660" s="258" t="s">
        <v>1777</v>
      </c>
      <c r="C4660" s="258" t="s">
        <v>1778</v>
      </c>
      <c r="D4660" s="258" t="s">
        <v>769</v>
      </c>
      <c r="E4660" s="258">
        <v>659000</v>
      </c>
      <c r="F4660" s="258" t="s">
        <v>8375</v>
      </c>
      <c r="G4660" s="258" t="s">
        <v>1219</v>
      </c>
      <c r="H4660" s="258">
        <v>2</v>
      </c>
      <c r="I4660" s="258" t="s">
        <v>8376</v>
      </c>
      <c r="J4660" s="258" t="s">
        <v>8379</v>
      </c>
      <c r="K4660" s="258" t="s">
        <v>8380</v>
      </c>
      <c r="L4660" s="259">
        <v>45260</v>
      </c>
      <c r="M4660" s="258" t="s">
        <v>20</v>
      </c>
    </row>
    <row r="4661" spans="1:13" x14ac:dyDescent="0.25">
      <c r="A4661" s="260" t="s">
        <v>1776</v>
      </c>
      <c r="B4661" s="260" t="s">
        <v>1777</v>
      </c>
      <c r="C4661" s="260" t="s">
        <v>1778</v>
      </c>
      <c r="D4661" s="260" t="s">
        <v>40</v>
      </c>
      <c r="E4661" s="260">
        <v>2178</v>
      </c>
      <c r="F4661" s="260" t="s">
        <v>8381</v>
      </c>
      <c r="G4661" s="260" t="s">
        <v>33</v>
      </c>
      <c r="H4661" s="260">
        <v>2</v>
      </c>
      <c r="I4661" s="260" t="s">
        <v>8382</v>
      </c>
      <c r="J4661" s="260" t="s">
        <v>8383</v>
      </c>
      <c r="K4661" s="260" t="s">
        <v>8384</v>
      </c>
      <c r="L4661" s="261">
        <v>45260</v>
      </c>
      <c r="M4661" s="260" t="s">
        <v>20</v>
      </c>
    </row>
    <row r="4662" spans="1:13" x14ac:dyDescent="0.25">
      <c r="A4662" s="258" t="s">
        <v>1776</v>
      </c>
      <c r="B4662" s="258" t="s">
        <v>1777</v>
      </c>
      <c r="C4662" s="258" t="s">
        <v>1778</v>
      </c>
      <c r="D4662" s="258" t="s">
        <v>854</v>
      </c>
      <c r="E4662" s="258">
        <v>1200</v>
      </c>
      <c r="F4662" s="258" t="s">
        <v>8375</v>
      </c>
      <c r="G4662" s="258" t="s">
        <v>1219</v>
      </c>
      <c r="H4662" s="258">
        <v>2</v>
      </c>
      <c r="I4662" s="258" t="s">
        <v>8385</v>
      </c>
      <c r="J4662" s="258" t="s">
        <v>8386</v>
      </c>
      <c r="K4662" s="258" t="s">
        <v>8387</v>
      </c>
      <c r="L4662" s="259">
        <v>45260</v>
      </c>
      <c r="M4662" s="258" t="s">
        <v>20</v>
      </c>
    </row>
    <row r="4663" spans="1:13" x14ac:dyDescent="0.25">
      <c r="A4663" s="260" t="s">
        <v>1776</v>
      </c>
      <c r="B4663" s="260" t="s">
        <v>1777</v>
      </c>
      <c r="C4663" s="260" t="s">
        <v>1778</v>
      </c>
      <c r="D4663" s="260" t="s">
        <v>937</v>
      </c>
      <c r="E4663" s="260">
        <v>1789</v>
      </c>
      <c r="F4663" s="260" t="s">
        <v>8388</v>
      </c>
      <c r="G4663" s="260" t="s">
        <v>1219</v>
      </c>
      <c r="H4663" s="260">
        <v>2</v>
      </c>
      <c r="I4663" s="260" t="s">
        <v>8389</v>
      </c>
      <c r="J4663" s="260" t="s">
        <v>8390</v>
      </c>
      <c r="K4663" s="260" t="s">
        <v>8391</v>
      </c>
      <c r="L4663" s="261">
        <v>45260</v>
      </c>
      <c r="M4663" s="260" t="s">
        <v>20</v>
      </c>
    </row>
    <row r="4664" spans="1:13" x14ac:dyDescent="0.25">
      <c r="A4664" s="258" t="s">
        <v>1776</v>
      </c>
      <c r="B4664" s="258" t="s">
        <v>1777</v>
      </c>
      <c r="C4664" s="258" t="s">
        <v>1778</v>
      </c>
      <c r="D4664" s="258" t="s">
        <v>21</v>
      </c>
      <c r="E4664" s="258">
        <v>120394</v>
      </c>
      <c r="F4664" s="258" t="s">
        <v>2894</v>
      </c>
      <c r="G4664" s="258" t="s">
        <v>1219</v>
      </c>
      <c r="H4664" s="258">
        <v>2</v>
      </c>
      <c r="I4664" s="258" t="s">
        <v>2895</v>
      </c>
      <c r="J4664" s="258" t="s">
        <v>2896</v>
      </c>
      <c r="K4664" s="258" t="s">
        <v>8392</v>
      </c>
      <c r="L4664" s="259">
        <v>45260</v>
      </c>
      <c r="M4664" s="258" t="s">
        <v>20</v>
      </c>
    </row>
    <row r="4665" spans="1:13" x14ac:dyDescent="0.25">
      <c r="A4665" s="260" t="s">
        <v>1776</v>
      </c>
      <c r="B4665" s="260" t="s">
        <v>1777</v>
      </c>
      <c r="C4665" s="260" t="s">
        <v>1778</v>
      </c>
      <c r="D4665" s="260" t="s">
        <v>24</v>
      </c>
      <c r="E4665" s="260">
        <v>506.7</v>
      </c>
      <c r="F4665" s="260" t="s">
        <v>8393</v>
      </c>
      <c r="G4665" s="260" t="s">
        <v>1219</v>
      </c>
      <c r="H4665" s="260">
        <v>2</v>
      </c>
      <c r="I4665" s="260" t="s">
        <v>8394</v>
      </c>
      <c r="J4665" s="260" t="s">
        <v>8395</v>
      </c>
      <c r="K4665" s="260" t="s">
        <v>8396</v>
      </c>
      <c r="L4665" s="261">
        <v>45260</v>
      </c>
      <c r="M4665" s="260" t="s">
        <v>20</v>
      </c>
    </row>
    <row r="4666" spans="1:13" x14ac:dyDescent="0.25">
      <c r="A4666" s="258" t="s">
        <v>1776</v>
      </c>
      <c r="B4666" s="258" t="s">
        <v>1777</v>
      </c>
      <c r="C4666" s="258" t="s">
        <v>1778</v>
      </c>
      <c r="D4666" s="258" t="s">
        <v>544</v>
      </c>
      <c r="E4666" s="258">
        <v>1637352</v>
      </c>
      <c r="F4666" s="258" t="s">
        <v>8397</v>
      </c>
      <c r="G4666" s="258" t="s">
        <v>1219</v>
      </c>
      <c r="H4666" s="258">
        <v>2</v>
      </c>
      <c r="I4666" s="258" t="s">
        <v>8398</v>
      </c>
      <c r="J4666" s="258" t="s">
        <v>8399</v>
      </c>
      <c r="K4666" s="258" t="s">
        <v>8400</v>
      </c>
      <c r="L4666" s="259">
        <v>45260</v>
      </c>
      <c r="M4666" s="258" t="s">
        <v>20</v>
      </c>
    </row>
    <row r="4667" spans="1:13" x14ac:dyDescent="0.25">
      <c r="A4667" s="260" t="s">
        <v>1776</v>
      </c>
      <c r="B4667" s="260" t="s">
        <v>1777</v>
      </c>
      <c r="C4667" s="260" t="s">
        <v>1778</v>
      </c>
      <c r="D4667" s="260" t="s">
        <v>1193</v>
      </c>
      <c r="E4667" s="260">
        <v>5451000</v>
      </c>
      <c r="F4667" s="260" t="s">
        <v>8401</v>
      </c>
      <c r="G4667" s="260" t="s">
        <v>1219</v>
      </c>
      <c r="H4667" s="260">
        <v>2</v>
      </c>
      <c r="I4667" s="260" t="s">
        <v>8402</v>
      </c>
      <c r="J4667" s="260" t="s">
        <v>8403</v>
      </c>
      <c r="K4667" s="260" t="s">
        <v>8404</v>
      </c>
      <c r="L4667" s="261">
        <v>45260</v>
      </c>
      <c r="M4667" s="260" t="s">
        <v>20</v>
      </c>
    </row>
    <row r="4668" spans="1:13" x14ac:dyDescent="0.25">
      <c r="A4668" s="258" t="s">
        <v>1776</v>
      </c>
      <c r="B4668" s="258" t="s">
        <v>1777</v>
      </c>
      <c r="C4668" s="258" t="s">
        <v>1778</v>
      </c>
      <c r="D4668" s="258" t="s">
        <v>569</v>
      </c>
      <c r="E4668" s="258">
        <v>662648</v>
      </c>
      <c r="F4668" s="258" t="s">
        <v>8397</v>
      </c>
      <c r="G4668" s="258" t="s">
        <v>1219</v>
      </c>
      <c r="H4668" s="258">
        <v>2</v>
      </c>
      <c r="I4668" s="258" t="s">
        <v>8405</v>
      </c>
      <c r="J4668" s="258" t="s">
        <v>8403</v>
      </c>
      <c r="K4668" s="258" t="s">
        <v>8406</v>
      </c>
      <c r="L4668" s="259">
        <v>45260</v>
      </c>
      <c r="M4668" s="258" t="s">
        <v>20</v>
      </c>
    </row>
    <row r="4669" spans="1:13" x14ac:dyDescent="0.25">
      <c r="A4669" s="260" t="s">
        <v>1776</v>
      </c>
      <c r="B4669" s="260" t="s">
        <v>1777</v>
      </c>
      <c r="C4669" s="260" t="s">
        <v>1778</v>
      </c>
      <c r="D4669" s="260" t="s">
        <v>562</v>
      </c>
      <c r="E4669" s="260">
        <v>1637352</v>
      </c>
      <c r="F4669" s="260" t="s">
        <v>8397</v>
      </c>
      <c r="G4669" s="260" t="s">
        <v>1219</v>
      </c>
      <c r="H4669" s="260">
        <v>2</v>
      </c>
      <c r="I4669" s="260" t="s">
        <v>8405</v>
      </c>
      <c r="J4669" s="260" t="s">
        <v>8403</v>
      </c>
      <c r="K4669" s="260" t="s">
        <v>8407</v>
      </c>
      <c r="L4669" s="261">
        <v>45260</v>
      </c>
      <c r="M4669" s="260" t="s">
        <v>20</v>
      </c>
    </row>
    <row r="4670" spans="1:13" x14ac:dyDescent="0.25">
      <c r="A4670" s="258" t="s">
        <v>1776</v>
      </c>
      <c r="B4670" s="258" t="s">
        <v>1777</v>
      </c>
      <c r="C4670" s="258" t="s">
        <v>1778</v>
      </c>
      <c r="D4670" s="258" t="s">
        <v>567</v>
      </c>
      <c r="E4670" s="258">
        <v>0</v>
      </c>
      <c r="F4670" s="258" t="s">
        <v>8397</v>
      </c>
      <c r="G4670" s="258" t="s">
        <v>22</v>
      </c>
      <c r="H4670" s="258">
        <v>3</v>
      </c>
      <c r="I4670" s="258" t="s">
        <v>8408</v>
      </c>
      <c r="J4670" s="258" t="s">
        <v>8403</v>
      </c>
      <c r="K4670" s="258" t="s">
        <v>8409</v>
      </c>
      <c r="L4670" s="259">
        <v>45260</v>
      </c>
      <c r="M4670" s="258" t="s">
        <v>20</v>
      </c>
    </row>
    <row r="4671" spans="1:13" x14ac:dyDescent="0.25">
      <c r="A4671" s="260" t="s">
        <v>1776</v>
      </c>
      <c r="B4671" s="260" t="s">
        <v>1777</v>
      </c>
      <c r="C4671" s="260" t="s">
        <v>1778</v>
      </c>
      <c r="D4671" s="260" t="s">
        <v>558</v>
      </c>
      <c r="E4671" s="260">
        <v>0</v>
      </c>
      <c r="F4671" s="260" t="s">
        <v>8397</v>
      </c>
      <c r="G4671" s="260" t="s">
        <v>22</v>
      </c>
      <c r="H4671" s="260">
        <v>3</v>
      </c>
      <c r="I4671" s="260" t="s">
        <v>8408</v>
      </c>
      <c r="J4671" s="260" t="s">
        <v>8403</v>
      </c>
      <c r="K4671" s="260" t="s">
        <v>8410</v>
      </c>
      <c r="L4671" s="261">
        <v>45260</v>
      </c>
      <c r="M4671" s="260" t="s">
        <v>20</v>
      </c>
    </row>
    <row r="4672" spans="1:13" x14ac:dyDescent="0.25">
      <c r="A4672" s="258" t="s">
        <v>1785</v>
      </c>
      <c r="B4672" s="258" t="s">
        <v>1786</v>
      </c>
      <c r="C4672" s="258" t="s">
        <v>1778</v>
      </c>
      <c r="D4672" s="258" t="s">
        <v>1297</v>
      </c>
      <c r="E4672" s="258">
        <v>21280000</v>
      </c>
      <c r="F4672" s="258" t="s">
        <v>8363</v>
      </c>
      <c r="G4672" s="258" t="s">
        <v>1219</v>
      </c>
      <c r="H4672" s="258">
        <v>2</v>
      </c>
      <c r="I4672" s="258" t="s">
        <v>8364</v>
      </c>
      <c r="J4672" s="258" t="s">
        <v>8365</v>
      </c>
      <c r="K4672" s="258" t="s">
        <v>8411</v>
      </c>
      <c r="L4672" s="259">
        <v>45260</v>
      </c>
      <c r="M4672" s="258" t="s">
        <v>20</v>
      </c>
    </row>
    <row r="4673" spans="1:13" x14ac:dyDescent="0.25">
      <c r="A4673" s="260" t="s">
        <v>1785</v>
      </c>
      <c r="B4673" s="260" t="s">
        <v>1786</v>
      </c>
      <c r="C4673" s="260" t="s">
        <v>1778</v>
      </c>
      <c r="D4673" s="260" t="s">
        <v>927</v>
      </c>
      <c r="E4673" s="260">
        <v>94080</v>
      </c>
      <c r="F4673" s="260" t="s">
        <v>8412</v>
      </c>
      <c r="G4673" s="260" t="s">
        <v>1219</v>
      </c>
      <c r="H4673" s="260">
        <v>2</v>
      </c>
      <c r="I4673" s="260" t="s">
        <v>8364</v>
      </c>
      <c r="J4673" s="260" t="s">
        <v>8413</v>
      </c>
      <c r="K4673" s="260" t="s">
        <v>8414</v>
      </c>
      <c r="L4673" s="261">
        <v>45260</v>
      </c>
      <c r="M4673" s="260" t="s">
        <v>20</v>
      </c>
    </row>
    <row r="4674" spans="1:13" x14ac:dyDescent="0.25">
      <c r="A4674" s="258" t="s">
        <v>1785</v>
      </c>
      <c r="B4674" s="258" t="s">
        <v>1786</v>
      </c>
      <c r="C4674" s="258" t="s">
        <v>1778</v>
      </c>
      <c r="D4674" s="258" t="s">
        <v>1006</v>
      </c>
      <c r="E4674" s="258">
        <v>19692000</v>
      </c>
      <c r="F4674" s="258" t="s">
        <v>8415</v>
      </c>
      <c r="G4674" s="258" t="s">
        <v>1219</v>
      </c>
      <c r="H4674" s="258">
        <v>2</v>
      </c>
      <c r="I4674" s="258" t="s">
        <v>8416</v>
      </c>
      <c r="J4674" s="258" t="s">
        <v>8417</v>
      </c>
      <c r="K4674" s="258" t="s">
        <v>8418</v>
      </c>
      <c r="L4674" s="259">
        <v>45260</v>
      </c>
      <c r="M4674" s="258" t="s">
        <v>20</v>
      </c>
    </row>
    <row r="4675" spans="1:13" x14ac:dyDescent="0.25">
      <c r="A4675" s="260" t="s">
        <v>1785</v>
      </c>
      <c r="B4675" s="260" t="s">
        <v>1786</v>
      </c>
      <c r="C4675" s="260" t="s">
        <v>1778</v>
      </c>
      <c r="D4675" s="260" t="s">
        <v>932</v>
      </c>
      <c r="E4675" s="260">
        <v>10569000</v>
      </c>
      <c r="F4675" s="260" t="s">
        <v>8415</v>
      </c>
      <c r="G4675" s="260" t="s">
        <v>1219</v>
      </c>
      <c r="H4675" s="260">
        <v>2</v>
      </c>
      <c r="I4675" s="260" t="s">
        <v>8416</v>
      </c>
      <c r="J4675" s="260" t="s">
        <v>8419</v>
      </c>
      <c r="K4675" s="260" t="s">
        <v>8420</v>
      </c>
      <c r="L4675" s="261">
        <v>45260</v>
      </c>
      <c r="M4675" s="260" t="s">
        <v>20</v>
      </c>
    </row>
    <row r="4676" spans="1:13" x14ac:dyDescent="0.25">
      <c r="A4676" s="258" t="s">
        <v>1785</v>
      </c>
      <c r="B4676" s="258" t="s">
        <v>1786</v>
      </c>
      <c r="C4676" s="258" t="s">
        <v>1778</v>
      </c>
      <c r="D4676" s="258" t="s">
        <v>769</v>
      </c>
      <c r="E4676" s="258">
        <v>103000</v>
      </c>
      <c r="F4676" s="258" t="s">
        <v>8421</v>
      </c>
      <c r="G4676" s="258" t="s">
        <v>1219</v>
      </c>
      <c r="H4676" s="258">
        <v>2</v>
      </c>
      <c r="I4676" s="258" t="s">
        <v>8422</v>
      </c>
      <c r="J4676" s="258" t="s">
        <v>8423</v>
      </c>
      <c r="K4676" s="258" t="s">
        <v>8424</v>
      </c>
      <c r="L4676" s="259">
        <v>45260</v>
      </c>
      <c r="M4676" s="258" t="s">
        <v>20</v>
      </c>
    </row>
    <row r="4677" spans="1:13" x14ac:dyDescent="0.25">
      <c r="A4677" s="260" t="s">
        <v>1785</v>
      </c>
      <c r="B4677" s="260" t="s">
        <v>1786</v>
      </c>
      <c r="C4677" s="260" t="s">
        <v>1778</v>
      </c>
      <c r="D4677" s="260" t="s">
        <v>38</v>
      </c>
      <c r="E4677" s="260">
        <v>58982</v>
      </c>
      <c r="F4677" s="260" t="s">
        <v>8425</v>
      </c>
      <c r="G4677" s="260" t="s">
        <v>1219</v>
      </c>
      <c r="H4677" s="260">
        <v>2</v>
      </c>
      <c r="I4677" s="260" t="s">
        <v>8426</v>
      </c>
      <c r="J4677" s="260" t="s">
        <v>8427</v>
      </c>
      <c r="K4677" s="260" t="s">
        <v>8428</v>
      </c>
      <c r="L4677" s="261">
        <v>45260</v>
      </c>
      <c r="M4677" s="260" t="s">
        <v>20</v>
      </c>
    </row>
    <row r="4678" spans="1:13" x14ac:dyDescent="0.25">
      <c r="A4678" s="258" t="s">
        <v>1785</v>
      </c>
      <c r="B4678" s="258" t="s">
        <v>1786</v>
      </c>
      <c r="C4678" s="258" t="s">
        <v>1778</v>
      </c>
      <c r="D4678" s="258" t="s">
        <v>40</v>
      </c>
      <c r="E4678" s="258">
        <v>2186</v>
      </c>
      <c r="F4678" s="258" t="s">
        <v>8381</v>
      </c>
      <c r="G4678" s="258" t="s">
        <v>1219</v>
      </c>
      <c r="H4678" s="258">
        <v>2</v>
      </c>
      <c r="I4678" s="258" t="s">
        <v>8382</v>
      </c>
      <c r="J4678" s="258" t="s">
        <v>8429</v>
      </c>
      <c r="K4678" s="258" t="s">
        <v>8430</v>
      </c>
      <c r="L4678" s="259">
        <v>45260</v>
      </c>
      <c r="M4678" s="258" t="s">
        <v>20</v>
      </c>
    </row>
    <row r="4679" spans="1:13" x14ac:dyDescent="0.25">
      <c r="A4679" s="260" t="s">
        <v>1785</v>
      </c>
      <c r="B4679" s="260" t="s">
        <v>1786</v>
      </c>
      <c r="C4679" s="260" t="s">
        <v>1778</v>
      </c>
      <c r="D4679" s="260" t="s">
        <v>854</v>
      </c>
      <c r="E4679" s="260">
        <v>1789</v>
      </c>
      <c r="F4679" s="260" t="s">
        <v>8388</v>
      </c>
      <c r="G4679" s="260" t="s">
        <v>1219</v>
      </c>
      <c r="H4679" s="260">
        <v>2</v>
      </c>
      <c r="I4679" s="260" t="s">
        <v>8431</v>
      </c>
      <c r="J4679" s="260" t="s">
        <v>8432</v>
      </c>
      <c r="K4679" s="260" t="s">
        <v>8433</v>
      </c>
      <c r="L4679" s="261">
        <v>45260</v>
      </c>
      <c r="M4679" s="260" t="s">
        <v>20</v>
      </c>
    </row>
    <row r="4680" spans="1:13" x14ac:dyDescent="0.25">
      <c r="A4680" s="258" t="s">
        <v>1785</v>
      </c>
      <c r="B4680" s="258" t="s">
        <v>1786</v>
      </c>
      <c r="C4680" s="258" t="s">
        <v>1778</v>
      </c>
      <c r="D4680" s="258" t="s">
        <v>937</v>
      </c>
      <c r="E4680" s="258">
        <v>1789</v>
      </c>
      <c r="F4680" s="258" t="s">
        <v>8434</v>
      </c>
      <c r="G4680" s="258" t="s">
        <v>1219</v>
      </c>
      <c r="H4680" s="258">
        <v>2</v>
      </c>
      <c r="I4680" s="258" t="s">
        <v>8431</v>
      </c>
      <c r="J4680" s="258" t="s">
        <v>8432</v>
      </c>
      <c r="K4680" s="258" t="s">
        <v>8435</v>
      </c>
      <c r="L4680" s="259">
        <v>45260</v>
      </c>
      <c r="M4680" s="258" t="s">
        <v>20</v>
      </c>
    </row>
    <row r="4681" spans="1:13" x14ac:dyDescent="0.25">
      <c r="A4681" s="260" t="s">
        <v>1785</v>
      </c>
      <c r="B4681" s="260" t="s">
        <v>1786</v>
      </c>
      <c r="C4681" s="260" t="s">
        <v>1778</v>
      </c>
      <c r="D4681" s="260" t="s">
        <v>16</v>
      </c>
      <c r="E4681" s="260">
        <v>260681</v>
      </c>
      <c r="F4681" s="260" t="s">
        <v>2894</v>
      </c>
      <c r="G4681" s="260" t="s">
        <v>1219</v>
      </c>
      <c r="H4681" s="260">
        <v>2</v>
      </c>
      <c r="I4681" s="260" t="s">
        <v>2895</v>
      </c>
      <c r="J4681" s="260" t="s">
        <v>2896</v>
      </c>
      <c r="K4681" s="260" t="s">
        <v>8436</v>
      </c>
      <c r="L4681" s="261">
        <v>45260</v>
      </c>
      <c r="M4681" s="260" t="s">
        <v>20</v>
      </c>
    </row>
    <row r="4682" spans="1:13" x14ac:dyDescent="0.25">
      <c r="A4682" s="258" t="s">
        <v>1785</v>
      </c>
      <c r="B4682" s="258" t="s">
        <v>1786</v>
      </c>
      <c r="C4682" s="258" t="s">
        <v>1778</v>
      </c>
      <c r="D4682" s="258" t="s">
        <v>21</v>
      </c>
      <c r="E4682" s="258">
        <v>120394</v>
      </c>
      <c r="F4682" s="258" t="s">
        <v>2894</v>
      </c>
      <c r="G4682" s="258" t="s">
        <v>1219</v>
      </c>
      <c r="H4682" s="258">
        <v>2</v>
      </c>
      <c r="I4682" s="258" t="s">
        <v>2895</v>
      </c>
      <c r="J4682" s="258" t="s">
        <v>2896</v>
      </c>
      <c r="K4682" s="258" t="s">
        <v>8437</v>
      </c>
      <c r="L4682" s="259">
        <v>45260</v>
      </c>
      <c r="M4682" s="258" t="s">
        <v>20</v>
      </c>
    </row>
    <row r="4683" spans="1:13" x14ac:dyDescent="0.25">
      <c r="A4683" s="260" t="s">
        <v>1785</v>
      </c>
      <c r="B4683" s="260" t="s">
        <v>1786</v>
      </c>
      <c r="C4683" s="260" t="s">
        <v>1778</v>
      </c>
      <c r="D4683" s="260" t="s">
        <v>24</v>
      </c>
      <c r="E4683" s="260">
        <v>506.7</v>
      </c>
      <c r="F4683" s="260" t="s">
        <v>8393</v>
      </c>
      <c r="G4683" s="260" t="s">
        <v>1219</v>
      </c>
      <c r="H4683" s="260">
        <v>2</v>
      </c>
      <c r="I4683" s="260" t="s">
        <v>8394</v>
      </c>
      <c r="J4683" s="260" t="s">
        <v>8395</v>
      </c>
      <c r="K4683" s="260" t="s">
        <v>8438</v>
      </c>
      <c r="L4683" s="261">
        <v>45260</v>
      </c>
      <c r="M4683" s="260" t="s">
        <v>20</v>
      </c>
    </row>
    <row r="4684" spans="1:13" x14ac:dyDescent="0.25">
      <c r="A4684" s="258" t="s">
        <v>1785</v>
      </c>
      <c r="B4684" s="258" t="s">
        <v>1786</v>
      </c>
      <c r="C4684" s="258" t="s">
        <v>1778</v>
      </c>
      <c r="D4684" s="258" t="s">
        <v>544</v>
      </c>
      <c r="E4684" s="258">
        <v>4402000</v>
      </c>
      <c r="F4684" s="258" t="s">
        <v>8415</v>
      </c>
      <c r="G4684" s="258" t="s">
        <v>1219</v>
      </c>
      <c r="H4684" s="258">
        <v>2</v>
      </c>
      <c r="I4684" s="258" t="s">
        <v>8416</v>
      </c>
      <c r="J4684" s="258" t="s">
        <v>8439</v>
      </c>
      <c r="K4684" s="258" t="s">
        <v>8440</v>
      </c>
      <c r="L4684" s="259">
        <v>45260</v>
      </c>
      <c r="M4684" s="258" t="s">
        <v>20</v>
      </c>
    </row>
    <row r="4685" spans="1:13" x14ac:dyDescent="0.25">
      <c r="A4685" s="260" t="s">
        <v>1785</v>
      </c>
      <c r="B4685" s="260" t="s">
        <v>1786</v>
      </c>
      <c r="C4685" s="260" t="s">
        <v>1778</v>
      </c>
      <c r="D4685" s="260" t="s">
        <v>1193</v>
      </c>
      <c r="E4685" s="260">
        <v>9123000</v>
      </c>
      <c r="F4685" s="260" t="s">
        <v>8415</v>
      </c>
      <c r="G4685" s="260" t="s">
        <v>1219</v>
      </c>
      <c r="H4685" s="260">
        <v>2</v>
      </c>
      <c r="I4685" s="260" t="s">
        <v>8416</v>
      </c>
      <c r="J4685" s="260" t="s">
        <v>8441</v>
      </c>
      <c r="K4685" s="260" t="s">
        <v>8442</v>
      </c>
      <c r="L4685" s="261">
        <v>45260</v>
      </c>
      <c r="M4685" s="260" t="s">
        <v>20</v>
      </c>
    </row>
    <row r="4686" spans="1:13" x14ac:dyDescent="0.25">
      <c r="A4686" s="258" t="s">
        <v>1785</v>
      </c>
      <c r="B4686" s="258" t="s">
        <v>1786</v>
      </c>
      <c r="C4686" s="258" t="s">
        <v>1778</v>
      </c>
      <c r="D4686" s="258" t="s">
        <v>569</v>
      </c>
      <c r="E4686" s="258">
        <v>6167000</v>
      </c>
      <c r="F4686" s="258" t="s">
        <v>8415</v>
      </c>
      <c r="G4686" s="258" t="s">
        <v>1219</v>
      </c>
      <c r="H4686" s="258">
        <v>2</v>
      </c>
      <c r="I4686" s="258" t="s">
        <v>8416</v>
      </c>
      <c r="J4686" s="258" t="s">
        <v>8443</v>
      </c>
      <c r="K4686" s="258" t="s">
        <v>8444</v>
      </c>
      <c r="L4686" s="259">
        <v>45260</v>
      </c>
      <c r="M4686" s="258" t="s">
        <v>20</v>
      </c>
    </row>
    <row r="4687" spans="1:13" x14ac:dyDescent="0.25">
      <c r="A4687" s="260" t="s">
        <v>1785</v>
      </c>
      <c r="B4687" s="260" t="s">
        <v>1786</v>
      </c>
      <c r="C4687" s="260" t="s">
        <v>1778</v>
      </c>
      <c r="D4687" s="260" t="s">
        <v>562</v>
      </c>
      <c r="E4687" s="260">
        <v>4136000</v>
      </c>
      <c r="F4687" s="260" t="s">
        <v>8415</v>
      </c>
      <c r="G4687" s="260" t="s">
        <v>1219</v>
      </c>
      <c r="H4687" s="260">
        <v>2</v>
      </c>
      <c r="I4687" s="260" t="s">
        <v>8416</v>
      </c>
      <c r="J4687" s="260" t="s">
        <v>8445</v>
      </c>
      <c r="K4687" s="260" t="s">
        <v>8446</v>
      </c>
      <c r="L4687" s="261">
        <v>45260</v>
      </c>
      <c r="M4687" s="260" t="s">
        <v>20</v>
      </c>
    </row>
    <row r="4688" spans="1:13" x14ac:dyDescent="0.25">
      <c r="A4688" s="258" t="s">
        <v>1785</v>
      </c>
      <c r="B4688" s="258" t="s">
        <v>1786</v>
      </c>
      <c r="C4688" s="258" t="s">
        <v>1778</v>
      </c>
      <c r="D4688" s="258" t="s">
        <v>567</v>
      </c>
      <c r="E4688" s="258">
        <v>266000</v>
      </c>
      <c r="F4688" s="258" t="s">
        <v>8415</v>
      </c>
      <c r="G4688" s="258" t="s">
        <v>66</v>
      </c>
      <c r="H4688" s="258">
        <v>1</v>
      </c>
      <c r="I4688" s="258" t="s">
        <v>8416</v>
      </c>
      <c r="J4688" s="258" t="s">
        <v>8447</v>
      </c>
      <c r="K4688" s="258" t="s">
        <v>8448</v>
      </c>
      <c r="L4688" s="259">
        <v>45260</v>
      </c>
      <c r="M4688" s="258" t="s">
        <v>20</v>
      </c>
    </row>
    <row r="4689" spans="1:13" x14ac:dyDescent="0.25">
      <c r="A4689" s="260" t="s">
        <v>1785</v>
      </c>
      <c r="B4689" s="260" t="s">
        <v>1786</v>
      </c>
      <c r="C4689" s="260" t="s">
        <v>1778</v>
      </c>
      <c r="D4689" s="260" t="s">
        <v>558</v>
      </c>
      <c r="E4689" s="260">
        <v>0</v>
      </c>
      <c r="F4689" s="260" t="s">
        <v>8415</v>
      </c>
      <c r="G4689" s="260" t="s">
        <v>66</v>
      </c>
      <c r="H4689" s="260">
        <v>1</v>
      </c>
      <c r="I4689" s="260" t="s">
        <v>8416</v>
      </c>
      <c r="J4689" s="260" t="s">
        <v>8449</v>
      </c>
      <c r="K4689" s="260" t="s">
        <v>8450</v>
      </c>
      <c r="L4689" s="261">
        <v>45260</v>
      </c>
      <c r="M4689" s="260" t="s">
        <v>20</v>
      </c>
    </row>
    <row r="4690" spans="1:13" x14ac:dyDescent="0.25">
      <c r="A4690" s="258" t="s">
        <v>1845</v>
      </c>
      <c r="B4690" s="258" t="s">
        <v>1846</v>
      </c>
      <c r="C4690" s="258" t="s">
        <v>513</v>
      </c>
      <c r="D4690" s="258" t="s">
        <v>1297</v>
      </c>
      <c r="E4690" s="258">
        <v>34273266</v>
      </c>
      <c r="F4690" s="258" t="s">
        <v>8451</v>
      </c>
      <c r="G4690" s="258" t="s">
        <v>1219</v>
      </c>
      <c r="H4690" s="258">
        <v>2</v>
      </c>
      <c r="I4690" s="258" t="s">
        <v>8452</v>
      </c>
      <c r="J4690" s="258" t="s">
        <v>8453</v>
      </c>
      <c r="K4690" s="258" t="s">
        <v>8454</v>
      </c>
      <c r="L4690" s="259">
        <v>45260</v>
      </c>
      <c r="M4690" s="258" t="s">
        <v>526</v>
      </c>
    </row>
    <row r="4691" spans="1:13" x14ac:dyDescent="0.25">
      <c r="A4691" s="260" t="s">
        <v>1845</v>
      </c>
      <c r="B4691" s="260" t="s">
        <v>1846</v>
      </c>
      <c r="C4691" s="260" t="s">
        <v>513</v>
      </c>
      <c r="D4691" s="260" t="s">
        <v>1006</v>
      </c>
      <c r="E4691" s="260">
        <v>18025000</v>
      </c>
      <c r="F4691" s="260" t="s">
        <v>8455</v>
      </c>
      <c r="G4691" s="260" t="s">
        <v>1219</v>
      </c>
      <c r="H4691" s="260">
        <v>2</v>
      </c>
      <c r="I4691" s="260" t="s">
        <v>8456</v>
      </c>
      <c r="J4691" s="260" t="s">
        <v>8457</v>
      </c>
      <c r="K4691" s="260" t="s">
        <v>8458</v>
      </c>
      <c r="L4691" s="261">
        <v>45260</v>
      </c>
      <c r="M4691" s="260" t="s">
        <v>526</v>
      </c>
    </row>
    <row r="4692" spans="1:13" x14ac:dyDescent="0.25">
      <c r="A4692" s="258" t="s">
        <v>1845</v>
      </c>
      <c r="B4692" s="258" t="s">
        <v>1846</v>
      </c>
      <c r="C4692" s="258" t="s">
        <v>513</v>
      </c>
      <c r="D4692" s="258" t="s">
        <v>854</v>
      </c>
      <c r="E4692" s="258">
        <v>183</v>
      </c>
      <c r="F4692" s="258" t="s">
        <v>3456</v>
      </c>
      <c r="G4692" s="258" t="s">
        <v>1219</v>
      </c>
      <c r="H4692" s="258">
        <v>2</v>
      </c>
      <c r="I4692" s="258" t="s">
        <v>3457</v>
      </c>
      <c r="J4692" s="258" t="s">
        <v>8459</v>
      </c>
      <c r="K4692" s="258" t="s">
        <v>8460</v>
      </c>
      <c r="L4692" s="259">
        <v>45260</v>
      </c>
      <c r="M4692" s="258" t="s">
        <v>526</v>
      </c>
    </row>
    <row r="4693" spans="1:13" x14ac:dyDescent="0.25">
      <c r="A4693" s="260" t="s">
        <v>1845</v>
      </c>
      <c r="B4693" s="260" t="s">
        <v>1846</v>
      </c>
      <c r="C4693" s="260" t="s">
        <v>513</v>
      </c>
      <c r="D4693" s="260" t="s">
        <v>937</v>
      </c>
      <c r="E4693" s="260">
        <v>311</v>
      </c>
      <c r="F4693" s="260" t="s">
        <v>8461</v>
      </c>
      <c r="G4693" s="260" t="s">
        <v>1219</v>
      </c>
      <c r="H4693" s="260">
        <v>2</v>
      </c>
      <c r="I4693" s="260" t="s">
        <v>8462</v>
      </c>
      <c r="J4693" s="260" t="s">
        <v>8463</v>
      </c>
      <c r="K4693" s="260" t="s">
        <v>8464</v>
      </c>
      <c r="L4693" s="261">
        <v>45260</v>
      </c>
      <c r="M4693" s="260" t="s">
        <v>526</v>
      </c>
    </row>
    <row r="4694" spans="1:13" x14ac:dyDescent="0.25">
      <c r="A4694" s="258" t="s">
        <v>1845</v>
      </c>
      <c r="B4694" s="258" t="s">
        <v>1846</v>
      </c>
      <c r="C4694" s="258" t="s">
        <v>513</v>
      </c>
      <c r="D4694" s="258" t="s">
        <v>932</v>
      </c>
      <c r="E4694" s="258">
        <v>1230691</v>
      </c>
      <c r="F4694" s="258" t="s">
        <v>8465</v>
      </c>
      <c r="G4694" s="258" t="s">
        <v>1219</v>
      </c>
      <c r="H4694" s="258">
        <v>2</v>
      </c>
      <c r="I4694" s="258" t="s">
        <v>8466</v>
      </c>
      <c r="J4694" s="258" t="s">
        <v>8467</v>
      </c>
      <c r="K4694" s="258" t="s">
        <v>8468</v>
      </c>
      <c r="L4694" s="259">
        <v>45260</v>
      </c>
      <c r="M4694" s="258" t="s">
        <v>526</v>
      </c>
    </row>
    <row r="4695" spans="1:13" x14ac:dyDescent="0.25">
      <c r="A4695" s="260" t="s">
        <v>1845</v>
      </c>
      <c r="B4695" s="260" t="s">
        <v>1846</v>
      </c>
      <c r="C4695" s="260" t="s">
        <v>513</v>
      </c>
      <c r="D4695" s="260" t="s">
        <v>544</v>
      </c>
      <c r="E4695" s="260">
        <v>1000000</v>
      </c>
      <c r="F4695" s="260" t="s">
        <v>8469</v>
      </c>
      <c r="G4695" s="260" t="s">
        <v>1219</v>
      </c>
      <c r="H4695" s="260">
        <v>2</v>
      </c>
      <c r="I4695" s="260" t="s">
        <v>8470</v>
      </c>
      <c r="J4695" s="260" t="s">
        <v>8471</v>
      </c>
      <c r="K4695" s="260" t="s">
        <v>8472</v>
      </c>
      <c r="L4695" s="261">
        <v>45260</v>
      </c>
      <c r="M4695" s="260" t="s">
        <v>526</v>
      </c>
    </row>
    <row r="4696" spans="1:13" x14ac:dyDescent="0.25">
      <c r="A4696" s="258" t="s">
        <v>1845</v>
      </c>
      <c r="B4696" s="258" t="s">
        <v>1846</v>
      </c>
      <c r="C4696" s="258" t="s">
        <v>513</v>
      </c>
      <c r="D4696" s="258" t="s">
        <v>1193</v>
      </c>
      <c r="E4696" s="258">
        <v>16794309</v>
      </c>
      <c r="F4696" s="258" t="s">
        <v>8473</v>
      </c>
      <c r="G4696" s="258" t="s">
        <v>1219</v>
      </c>
      <c r="H4696" s="258">
        <v>2</v>
      </c>
      <c r="I4696" s="258" t="s">
        <v>8474</v>
      </c>
      <c r="J4696" s="258" t="s">
        <v>8475</v>
      </c>
      <c r="K4696" s="258" t="s">
        <v>8476</v>
      </c>
      <c r="L4696" s="259">
        <v>45260</v>
      </c>
      <c r="M4696" s="258" t="s">
        <v>526</v>
      </c>
    </row>
    <row r="4697" spans="1:13" x14ac:dyDescent="0.25">
      <c r="A4697" s="260" t="s">
        <v>1845</v>
      </c>
      <c r="B4697" s="260" t="s">
        <v>1846</v>
      </c>
      <c r="C4697" s="260" t="s">
        <v>513</v>
      </c>
      <c r="D4697" s="260" t="s">
        <v>569</v>
      </c>
      <c r="E4697" s="260">
        <v>230691</v>
      </c>
      <c r="F4697" s="260" t="s">
        <v>8477</v>
      </c>
      <c r="G4697" s="260" t="s">
        <v>1219</v>
      </c>
      <c r="H4697" s="260">
        <v>2</v>
      </c>
      <c r="I4697" s="260" t="s">
        <v>8478</v>
      </c>
      <c r="J4697" s="260" t="s">
        <v>8475</v>
      </c>
      <c r="K4697" s="260" t="s">
        <v>8479</v>
      </c>
      <c r="L4697" s="261">
        <v>45260</v>
      </c>
      <c r="M4697" s="260" t="s">
        <v>526</v>
      </c>
    </row>
    <row r="4698" spans="1:13" x14ac:dyDescent="0.25">
      <c r="A4698" s="258" t="s">
        <v>1845</v>
      </c>
      <c r="B4698" s="258" t="s">
        <v>1846</v>
      </c>
      <c r="C4698" s="258" t="s">
        <v>513</v>
      </c>
      <c r="D4698" s="258" t="s">
        <v>562</v>
      </c>
      <c r="E4698" s="258">
        <v>1000000</v>
      </c>
      <c r="F4698" s="258" t="s">
        <v>8469</v>
      </c>
      <c r="G4698" s="258" t="s">
        <v>1219</v>
      </c>
      <c r="H4698" s="258">
        <v>2</v>
      </c>
      <c r="I4698" s="258" t="s">
        <v>8470</v>
      </c>
      <c r="J4698" s="258" t="s">
        <v>8480</v>
      </c>
      <c r="K4698" s="258" t="s">
        <v>8481</v>
      </c>
      <c r="L4698" s="259">
        <v>45260</v>
      </c>
      <c r="M4698" s="258" t="s">
        <v>526</v>
      </c>
    </row>
    <row r="4699" spans="1:13" x14ac:dyDescent="0.25">
      <c r="A4699" s="260" t="s">
        <v>1845</v>
      </c>
      <c r="B4699" s="260" t="s">
        <v>1846</v>
      </c>
      <c r="C4699" s="260" t="s">
        <v>513</v>
      </c>
      <c r="D4699" s="260" t="s">
        <v>567</v>
      </c>
      <c r="E4699" s="260" t="s">
        <v>17</v>
      </c>
      <c r="F4699" s="260" t="s">
        <v>17</v>
      </c>
      <c r="G4699" s="260" t="s">
        <v>1219</v>
      </c>
      <c r="H4699" s="260">
        <v>2</v>
      </c>
      <c r="I4699" s="260" t="s">
        <v>17</v>
      </c>
      <c r="J4699" s="260" t="s">
        <v>8482</v>
      </c>
      <c r="K4699" s="260" t="s">
        <v>8483</v>
      </c>
      <c r="L4699" s="261">
        <v>45260</v>
      </c>
      <c r="M4699" s="260" t="s">
        <v>526</v>
      </c>
    </row>
    <row r="4700" spans="1:13" x14ac:dyDescent="0.25">
      <c r="A4700" s="258" t="s">
        <v>1845</v>
      </c>
      <c r="B4700" s="258" t="s">
        <v>1846</v>
      </c>
      <c r="C4700" s="258" t="s">
        <v>513</v>
      </c>
      <c r="D4700" s="258" t="s">
        <v>558</v>
      </c>
      <c r="E4700" s="258" t="s">
        <v>17</v>
      </c>
      <c r="F4700" s="258" t="s">
        <v>17</v>
      </c>
      <c r="G4700" s="258" t="s">
        <v>1219</v>
      </c>
      <c r="H4700" s="258">
        <v>2</v>
      </c>
      <c r="I4700" s="258" t="s">
        <v>17</v>
      </c>
      <c r="J4700" s="258" t="s">
        <v>8480</v>
      </c>
      <c r="K4700" s="258" t="s">
        <v>8484</v>
      </c>
      <c r="L4700" s="259">
        <v>45260</v>
      </c>
      <c r="M4700" s="258" t="s">
        <v>526</v>
      </c>
    </row>
    <row r="4701" spans="1:13" x14ac:dyDescent="0.25">
      <c r="A4701" s="260" t="s">
        <v>511</v>
      </c>
      <c r="B4701" s="260" t="s">
        <v>512</v>
      </c>
      <c r="C4701" s="260" t="s">
        <v>513</v>
      </c>
      <c r="D4701" s="260" t="s">
        <v>1297</v>
      </c>
      <c r="E4701" s="260">
        <v>34273266</v>
      </c>
      <c r="F4701" s="260" t="s">
        <v>8451</v>
      </c>
      <c r="G4701" s="260" t="s">
        <v>1219</v>
      </c>
      <c r="H4701" s="260">
        <v>2</v>
      </c>
      <c r="I4701" s="260" t="s">
        <v>8452</v>
      </c>
      <c r="J4701" s="260" t="s">
        <v>8453</v>
      </c>
      <c r="K4701" s="260" t="s">
        <v>8485</v>
      </c>
      <c r="L4701" s="261">
        <v>45260</v>
      </c>
      <c r="M4701" s="260" t="s">
        <v>20</v>
      </c>
    </row>
    <row r="4702" spans="1:13" x14ac:dyDescent="0.25">
      <c r="A4702" s="258" t="s">
        <v>511</v>
      </c>
      <c r="B4702" s="258" t="s">
        <v>512</v>
      </c>
      <c r="C4702" s="258" t="s">
        <v>513</v>
      </c>
      <c r="D4702" s="258" t="s">
        <v>1006</v>
      </c>
      <c r="E4702" s="258">
        <v>11583617</v>
      </c>
      <c r="F4702" s="258" t="s">
        <v>8486</v>
      </c>
      <c r="G4702" s="258" t="s">
        <v>22</v>
      </c>
      <c r="H4702" s="258">
        <v>3</v>
      </c>
      <c r="I4702" s="258" t="s">
        <v>8487</v>
      </c>
      <c r="J4702" s="258" t="s">
        <v>8488</v>
      </c>
      <c r="K4702" s="258" t="s">
        <v>8489</v>
      </c>
      <c r="L4702" s="259">
        <v>45260</v>
      </c>
      <c r="M4702" s="258" t="s">
        <v>20</v>
      </c>
    </row>
    <row r="4703" spans="1:13" x14ac:dyDescent="0.25">
      <c r="A4703" s="260" t="s">
        <v>511</v>
      </c>
      <c r="B4703" s="260" t="s">
        <v>512</v>
      </c>
      <c r="C4703" s="260" t="s">
        <v>513</v>
      </c>
      <c r="D4703" s="260" t="s">
        <v>932</v>
      </c>
      <c r="E4703" s="260">
        <v>11583617</v>
      </c>
      <c r="F4703" s="260" t="s">
        <v>8486</v>
      </c>
      <c r="G4703" s="260" t="s">
        <v>22</v>
      </c>
      <c r="H4703" s="260">
        <v>3</v>
      </c>
      <c r="I4703" s="260" t="s">
        <v>8487</v>
      </c>
      <c r="J4703" s="260" t="s">
        <v>8490</v>
      </c>
      <c r="K4703" s="260" t="s">
        <v>8491</v>
      </c>
      <c r="L4703" s="261">
        <v>45260</v>
      </c>
      <c r="M4703" s="260" t="s">
        <v>20</v>
      </c>
    </row>
    <row r="4704" spans="1:13" x14ac:dyDescent="0.25">
      <c r="A4704" s="258" t="s">
        <v>511</v>
      </c>
      <c r="B4704" s="258" t="s">
        <v>512</v>
      </c>
      <c r="C4704" s="258" t="s">
        <v>513</v>
      </c>
      <c r="D4704" s="258" t="s">
        <v>769</v>
      </c>
      <c r="E4704" s="258">
        <v>938599</v>
      </c>
      <c r="F4704" s="258" t="s">
        <v>8492</v>
      </c>
      <c r="G4704" s="258" t="s">
        <v>33</v>
      </c>
      <c r="H4704" s="258">
        <v>2</v>
      </c>
      <c r="I4704" s="258" t="s">
        <v>8493</v>
      </c>
      <c r="J4704" s="258" t="s">
        <v>8494</v>
      </c>
      <c r="K4704" s="258" t="s">
        <v>8495</v>
      </c>
      <c r="L4704" s="259">
        <v>45260</v>
      </c>
      <c r="M4704" s="258" t="s">
        <v>20</v>
      </c>
    </row>
    <row r="4705" spans="1:13" x14ac:dyDescent="0.25">
      <c r="A4705" s="260" t="s">
        <v>511</v>
      </c>
      <c r="B4705" s="260" t="s">
        <v>512</v>
      </c>
      <c r="C4705" s="260" t="s">
        <v>513</v>
      </c>
      <c r="D4705" s="260" t="s">
        <v>854</v>
      </c>
      <c r="E4705" s="260">
        <v>128</v>
      </c>
      <c r="F4705" s="260" t="s">
        <v>8496</v>
      </c>
      <c r="G4705" s="260" t="s">
        <v>1219</v>
      </c>
      <c r="H4705" s="260">
        <v>2</v>
      </c>
      <c r="I4705" s="260" t="s">
        <v>1079</v>
      </c>
      <c r="J4705" s="260" t="s">
        <v>8497</v>
      </c>
      <c r="K4705" s="260" t="s">
        <v>8498</v>
      </c>
      <c r="L4705" s="261">
        <v>45260</v>
      </c>
      <c r="M4705" s="260" t="s">
        <v>20</v>
      </c>
    </row>
    <row r="4706" spans="1:13" x14ac:dyDescent="0.25">
      <c r="A4706" s="258" t="s">
        <v>511</v>
      </c>
      <c r="B4706" s="258" t="s">
        <v>512</v>
      </c>
      <c r="C4706" s="258" t="s">
        <v>513</v>
      </c>
      <c r="D4706" s="258" t="s">
        <v>937</v>
      </c>
      <c r="E4706" s="258">
        <v>321</v>
      </c>
      <c r="F4706" s="258" t="s">
        <v>8461</v>
      </c>
      <c r="G4706" s="258" t="s">
        <v>1219</v>
      </c>
      <c r="H4706" s="258">
        <v>2</v>
      </c>
      <c r="I4706" s="258" t="s">
        <v>8462</v>
      </c>
      <c r="J4706" s="258" t="s">
        <v>8463</v>
      </c>
      <c r="K4706" s="258" t="s">
        <v>8499</v>
      </c>
      <c r="L4706" s="259">
        <v>45260</v>
      </c>
      <c r="M4706" s="258" t="s">
        <v>20</v>
      </c>
    </row>
    <row r="4707" spans="1:13" x14ac:dyDescent="0.25">
      <c r="A4707" s="260" t="s">
        <v>511</v>
      </c>
      <c r="B4707" s="260" t="s">
        <v>512</v>
      </c>
      <c r="C4707" s="260" t="s">
        <v>513</v>
      </c>
      <c r="D4707" s="260" t="s">
        <v>544</v>
      </c>
      <c r="E4707" s="260">
        <v>2000000</v>
      </c>
      <c r="F4707" s="260" t="s">
        <v>8500</v>
      </c>
      <c r="G4707" s="260" t="s">
        <v>1219</v>
      </c>
      <c r="H4707" s="260">
        <v>2</v>
      </c>
      <c r="I4707" s="260" t="s">
        <v>8501</v>
      </c>
      <c r="J4707" s="260" t="s">
        <v>8502</v>
      </c>
      <c r="K4707" s="260" t="s">
        <v>8503</v>
      </c>
      <c r="L4707" s="261">
        <v>45260</v>
      </c>
      <c r="M4707" s="260" t="s">
        <v>20</v>
      </c>
    </row>
    <row r="4708" spans="1:13" x14ac:dyDescent="0.25">
      <c r="A4708" s="258" t="s">
        <v>511</v>
      </c>
      <c r="B4708" s="258" t="s">
        <v>512</v>
      </c>
      <c r="C4708" s="258" t="s">
        <v>513</v>
      </c>
      <c r="D4708" s="258" t="s">
        <v>1193</v>
      </c>
      <c r="E4708" s="258">
        <v>0</v>
      </c>
      <c r="F4708" s="258" t="s">
        <v>8504</v>
      </c>
      <c r="G4708" s="258" t="s">
        <v>1219</v>
      </c>
      <c r="H4708" s="258">
        <v>2</v>
      </c>
      <c r="I4708" s="258" t="s">
        <v>8505</v>
      </c>
      <c r="J4708" s="258" t="s">
        <v>8506</v>
      </c>
      <c r="K4708" s="258" t="s">
        <v>8507</v>
      </c>
      <c r="L4708" s="259">
        <v>45260</v>
      </c>
      <c r="M4708" s="258" t="s">
        <v>20</v>
      </c>
    </row>
    <row r="4709" spans="1:13" x14ac:dyDescent="0.25">
      <c r="A4709" s="260" t="s">
        <v>511</v>
      </c>
      <c r="B4709" s="260" t="s">
        <v>512</v>
      </c>
      <c r="C4709" s="260" t="s">
        <v>513</v>
      </c>
      <c r="D4709" s="260" t="s">
        <v>569</v>
      </c>
      <c r="E4709" s="260">
        <v>9583617</v>
      </c>
      <c r="F4709" s="260" t="s">
        <v>8504</v>
      </c>
      <c r="G4709" s="260" t="s">
        <v>1219</v>
      </c>
      <c r="H4709" s="260">
        <v>2</v>
      </c>
      <c r="I4709" s="260" t="s">
        <v>8505</v>
      </c>
      <c r="J4709" s="260" t="s">
        <v>8506</v>
      </c>
      <c r="K4709" s="260" t="s">
        <v>8508</v>
      </c>
      <c r="L4709" s="261">
        <v>45260</v>
      </c>
      <c r="M4709" s="260" t="s">
        <v>20</v>
      </c>
    </row>
    <row r="4710" spans="1:13" x14ac:dyDescent="0.25">
      <c r="A4710" s="258" t="s">
        <v>511</v>
      </c>
      <c r="B4710" s="258" t="s">
        <v>512</v>
      </c>
      <c r="C4710" s="258" t="s">
        <v>513</v>
      </c>
      <c r="D4710" s="258" t="s">
        <v>562</v>
      </c>
      <c r="E4710" s="258">
        <v>2000000</v>
      </c>
      <c r="F4710" s="258" t="s">
        <v>8500</v>
      </c>
      <c r="G4710" s="258" t="s">
        <v>1219</v>
      </c>
      <c r="H4710" s="258">
        <v>2</v>
      </c>
      <c r="I4710" s="258" t="s">
        <v>8501</v>
      </c>
      <c r="J4710" s="258" t="s">
        <v>8506</v>
      </c>
      <c r="K4710" s="258" t="s">
        <v>8509</v>
      </c>
      <c r="L4710" s="259">
        <v>45260</v>
      </c>
      <c r="M4710" s="258" t="s">
        <v>20</v>
      </c>
    </row>
    <row r="4711" spans="1:13" x14ac:dyDescent="0.25">
      <c r="A4711" s="260" t="s">
        <v>511</v>
      </c>
      <c r="B4711" s="260" t="s">
        <v>512</v>
      </c>
      <c r="C4711" s="260" t="s">
        <v>513</v>
      </c>
      <c r="D4711" s="260" t="s">
        <v>567</v>
      </c>
      <c r="E4711" s="260">
        <v>0</v>
      </c>
      <c r="F4711" s="260" t="s">
        <v>8500</v>
      </c>
      <c r="G4711" s="260" t="s">
        <v>22</v>
      </c>
      <c r="H4711" s="260">
        <v>3</v>
      </c>
      <c r="I4711" s="260" t="s">
        <v>8510</v>
      </c>
      <c r="J4711" s="260" t="s">
        <v>8511</v>
      </c>
      <c r="K4711" s="260" t="s">
        <v>8512</v>
      </c>
      <c r="L4711" s="261">
        <v>45260</v>
      </c>
      <c r="M4711" s="260" t="s">
        <v>20</v>
      </c>
    </row>
    <row r="4712" spans="1:13" x14ac:dyDescent="0.25">
      <c r="A4712" s="258" t="s">
        <v>511</v>
      </c>
      <c r="B4712" s="258" t="s">
        <v>512</v>
      </c>
      <c r="C4712" s="258" t="s">
        <v>513</v>
      </c>
      <c r="D4712" s="258" t="s">
        <v>558</v>
      </c>
      <c r="E4712" s="258">
        <v>0</v>
      </c>
      <c r="F4712" s="258" t="s">
        <v>8500</v>
      </c>
      <c r="G4712" s="258" t="s">
        <v>22</v>
      </c>
      <c r="H4712" s="258">
        <v>3</v>
      </c>
      <c r="I4712" s="258" t="s">
        <v>8510</v>
      </c>
      <c r="J4712" s="258" t="s">
        <v>8513</v>
      </c>
      <c r="K4712" s="258" t="s">
        <v>8514</v>
      </c>
      <c r="L4712" s="259">
        <v>45260</v>
      </c>
      <c r="M4712" s="258" t="s">
        <v>20</v>
      </c>
    </row>
    <row r="4713" spans="1:13" x14ac:dyDescent="0.25">
      <c r="A4713" s="260" t="s">
        <v>1853</v>
      </c>
      <c r="B4713" s="260" t="s">
        <v>1854</v>
      </c>
      <c r="C4713" s="260" t="s">
        <v>513</v>
      </c>
      <c r="D4713" s="260" t="s">
        <v>1297</v>
      </c>
      <c r="E4713" s="260">
        <v>34273266</v>
      </c>
      <c r="F4713" s="260" t="s">
        <v>8451</v>
      </c>
      <c r="G4713" s="260" t="s">
        <v>1219</v>
      </c>
      <c r="H4713" s="260">
        <v>2</v>
      </c>
      <c r="I4713" s="260" t="s">
        <v>8452</v>
      </c>
      <c r="J4713" s="260" t="s">
        <v>8453</v>
      </c>
      <c r="K4713" s="260" t="s">
        <v>8515</v>
      </c>
      <c r="L4713" s="261">
        <v>45260</v>
      </c>
      <c r="M4713" s="260" t="s">
        <v>526</v>
      </c>
    </row>
    <row r="4714" spans="1:13" x14ac:dyDescent="0.25">
      <c r="A4714" s="258" t="s">
        <v>1853</v>
      </c>
      <c r="B4714" s="258" t="s">
        <v>1854</v>
      </c>
      <c r="C4714" s="258" t="s">
        <v>513</v>
      </c>
      <c r="D4714" s="258" t="s">
        <v>1006</v>
      </c>
      <c r="E4714" s="258">
        <v>34273266</v>
      </c>
      <c r="F4714" s="258" t="s">
        <v>8451</v>
      </c>
      <c r="G4714" s="258" t="s">
        <v>1219</v>
      </c>
      <c r="H4714" s="258">
        <v>2</v>
      </c>
      <c r="I4714" s="258" t="s">
        <v>8452</v>
      </c>
      <c r="J4714" s="258" t="s">
        <v>8516</v>
      </c>
      <c r="K4714" s="258" t="s">
        <v>8517</v>
      </c>
      <c r="L4714" s="259">
        <v>45260</v>
      </c>
      <c r="M4714" s="258" t="s">
        <v>526</v>
      </c>
    </row>
    <row r="4715" spans="1:13" x14ac:dyDescent="0.25">
      <c r="A4715" s="260" t="s">
        <v>1853</v>
      </c>
      <c r="B4715" s="260" t="s">
        <v>1854</v>
      </c>
      <c r="C4715" s="260" t="s">
        <v>513</v>
      </c>
      <c r="D4715" s="260" t="s">
        <v>932</v>
      </c>
      <c r="E4715" s="260">
        <v>12814308</v>
      </c>
      <c r="F4715" s="260" t="s">
        <v>8518</v>
      </c>
      <c r="G4715" s="260" t="s">
        <v>1219</v>
      </c>
      <c r="H4715" s="260">
        <v>2</v>
      </c>
      <c r="I4715" s="260" t="s">
        <v>8519</v>
      </c>
      <c r="J4715" s="260" t="s">
        <v>8520</v>
      </c>
      <c r="K4715" s="260" t="s">
        <v>8521</v>
      </c>
      <c r="L4715" s="261">
        <v>45260</v>
      </c>
      <c r="M4715" s="260" t="s">
        <v>20</v>
      </c>
    </row>
    <row r="4716" spans="1:13" x14ac:dyDescent="0.25">
      <c r="A4716" s="258" t="s">
        <v>1853</v>
      </c>
      <c r="B4716" s="258" t="s">
        <v>1854</v>
      </c>
      <c r="C4716" s="258" t="s">
        <v>513</v>
      </c>
      <c r="D4716" s="258" t="s">
        <v>769</v>
      </c>
      <c r="E4716" s="258">
        <v>978599</v>
      </c>
      <c r="F4716" s="258" t="s">
        <v>8522</v>
      </c>
      <c r="G4716" s="258" t="s">
        <v>1219</v>
      </c>
      <c r="H4716" s="258">
        <v>2</v>
      </c>
      <c r="I4716" s="258" t="s">
        <v>8523</v>
      </c>
      <c r="J4716" s="258" t="s">
        <v>8524</v>
      </c>
      <c r="K4716" s="258" t="s">
        <v>8525</v>
      </c>
      <c r="L4716" s="259">
        <v>45260</v>
      </c>
      <c r="M4716" s="258" t="s">
        <v>20</v>
      </c>
    </row>
    <row r="4717" spans="1:13" x14ac:dyDescent="0.25">
      <c r="A4717" s="260" t="s">
        <v>1853</v>
      </c>
      <c r="B4717" s="260" t="s">
        <v>1854</v>
      </c>
      <c r="C4717" s="260" t="s">
        <v>513</v>
      </c>
      <c r="D4717" s="260" t="s">
        <v>854</v>
      </c>
      <c r="E4717" s="260">
        <v>311</v>
      </c>
      <c r="F4717" s="260" t="s">
        <v>8461</v>
      </c>
      <c r="G4717" s="260" t="s">
        <v>1219</v>
      </c>
      <c r="H4717" s="260">
        <v>2</v>
      </c>
      <c r="I4717" s="260" t="s">
        <v>8462</v>
      </c>
      <c r="J4717" s="260" t="s">
        <v>8526</v>
      </c>
      <c r="K4717" s="260" t="s">
        <v>8527</v>
      </c>
      <c r="L4717" s="261">
        <v>45260</v>
      </c>
      <c r="M4717" s="260" t="s">
        <v>20</v>
      </c>
    </row>
    <row r="4718" spans="1:13" x14ac:dyDescent="0.25">
      <c r="A4718" s="258" t="s">
        <v>1853</v>
      </c>
      <c r="B4718" s="258" t="s">
        <v>1854</v>
      </c>
      <c r="C4718" s="258" t="s">
        <v>513</v>
      </c>
      <c r="D4718" s="258" t="s">
        <v>937</v>
      </c>
      <c r="E4718" s="258">
        <v>311</v>
      </c>
      <c r="F4718" s="258" t="s">
        <v>8461</v>
      </c>
      <c r="G4718" s="258" t="s">
        <v>1219</v>
      </c>
      <c r="H4718" s="258">
        <v>2</v>
      </c>
      <c r="I4718" s="258" t="s">
        <v>8462</v>
      </c>
      <c r="J4718" s="258" t="s">
        <v>8463</v>
      </c>
      <c r="K4718" s="258" t="s">
        <v>8528</v>
      </c>
      <c r="L4718" s="259">
        <v>45260</v>
      </c>
      <c r="M4718" s="258" t="s">
        <v>20</v>
      </c>
    </row>
    <row r="4719" spans="1:13" x14ac:dyDescent="0.25">
      <c r="A4719" s="260" t="s">
        <v>1853</v>
      </c>
      <c r="B4719" s="260" t="s">
        <v>1854</v>
      </c>
      <c r="C4719" s="260" t="s">
        <v>513</v>
      </c>
      <c r="D4719" s="260" t="s">
        <v>544</v>
      </c>
      <c r="E4719" s="260">
        <v>3000000</v>
      </c>
      <c r="F4719" s="260" t="s">
        <v>8529</v>
      </c>
      <c r="G4719" s="260" t="s">
        <v>1219</v>
      </c>
      <c r="H4719" s="260">
        <v>2</v>
      </c>
      <c r="I4719" s="260" t="s">
        <v>8530</v>
      </c>
      <c r="J4719" s="260" t="s">
        <v>8531</v>
      </c>
      <c r="K4719" s="260" t="s">
        <v>8532</v>
      </c>
      <c r="L4719" s="261">
        <v>45260</v>
      </c>
      <c r="M4719" s="260" t="s">
        <v>20</v>
      </c>
    </row>
    <row r="4720" spans="1:13" x14ac:dyDescent="0.25">
      <c r="A4720" s="258" t="s">
        <v>1853</v>
      </c>
      <c r="B4720" s="258" t="s">
        <v>1854</v>
      </c>
      <c r="C4720" s="258" t="s">
        <v>513</v>
      </c>
      <c r="D4720" s="258" t="s">
        <v>1193</v>
      </c>
      <c r="E4720" s="258">
        <v>21458958</v>
      </c>
      <c r="F4720" s="258" t="s">
        <v>8533</v>
      </c>
      <c r="G4720" s="258" t="s">
        <v>1219</v>
      </c>
      <c r="H4720" s="258">
        <v>2</v>
      </c>
      <c r="I4720" s="258" t="s">
        <v>8534</v>
      </c>
      <c r="J4720" s="258" t="s">
        <v>8535</v>
      </c>
      <c r="K4720" s="258" t="s">
        <v>8536</v>
      </c>
      <c r="L4720" s="259">
        <v>45260</v>
      </c>
      <c r="M4720" s="258" t="s">
        <v>20</v>
      </c>
    </row>
    <row r="4721" spans="1:13" x14ac:dyDescent="0.25">
      <c r="A4721" s="260" t="s">
        <v>1853</v>
      </c>
      <c r="B4721" s="260" t="s">
        <v>1854</v>
      </c>
      <c r="C4721" s="260" t="s">
        <v>513</v>
      </c>
      <c r="D4721" s="260" t="s">
        <v>569</v>
      </c>
      <c r="E4721" s="260">
        <v>9814308</v>
      </c>
      <c r="F4721" s="260" t="s">
        <v>8537</v>
      </c>
      <c r="G4721" s="260" t="s">
        <v>1219</v>
      </c>
      <c r="H4721" s="260">
        <v>2</v>
      </c>
      <c r="I4721" s="260" t="s">
        <v>8538</v>
      </c>
      <c r="J4721" s="260" t="s">
        <v>8535</v>
      </c>
      <c r="K4721" s="260" t="s">
        <v>8539</v>
      </c>
      <c r="L4721" s="261">
        <v>45260</v>
      </c>
      <c r="M4721" s="260" t="s">
        <v>20</v>
      </c>
    </row>
    <row r="4722" spans="1:13" x14ac:dyDescent="0.25">
      <c r="A4722" s="258" t="s">
        <v>1853</v>
      </c>
      <c r="B4722" s="258" t="s">
        <v>1854</v>
      </c>
      <c r="C4722" s="258" t="s">
        <v>513</v>
      </c>
      <c r="D4722" s="258" t="s">
        <v>562</v>
      </c>
      <c r="E4722" s="258">
        <v>3000000</v>
      </c>
      <c r="F4722" s="258" t="s">
        <v>8540</v>
      </c>
      <c r="G4722" s="258" t="s">
        <v>1219</v>
      </c>
      <c r="H4722" s="258">
        <v>2</v>
      </c>
      <c r="I4722" s="258" t="s">
        <v>8541</v>
      </c>
      <c r="J4722" s="258" t="s">
        <v>8535</v>
      </c>
      <c r="K4722" s="258" t="s">
        <v>8542</v>
      </c>
      <c r="L4722" s="259">
        <v>45260</v>
      </c>
      <c r="M4722" s="258" t="s">
        <v>20</v>
      </c>
    </row>
    <row r="4723" spans="1:13" x14ac:dyDescent="0.25">
      <c r="A4723" s="260" t="s">
        <v>1853</v>
      </c>
      <c r="B4723" s="260" t="s">
        <v>1854</v>
      </c>
      <c r="C4723" s="260" t="s">
        <v>513</v>
      </c>
      <c r="D4723" s="260" t="s">
        <v>567</v>
      </c>
      <c r="E4723" s="260" t="s">
        <v>17</v>
      </c>
      <c r="F4723" s="260" t="s">
        <v>8543</v>
      </c>
      <c r="G4723" s="260" t="s">
        <v>22</v>
      </c>
      <c r="H4723" s="260">
        <v>3</v>
      </c>
      <c r="I4723" s="260" t="s">
        <v>17</v>
      </c>
      <c r="J4723" s="260" t="s">
        <v>8535</v>
      </c>
      <c r="K4723" s="260" t="s">
        <v>8544</v>
      </c>
      <c r="L4723" s="261">
        <v>45260</v>
      </c>
      <c r="M4723" s="260" t="s">
        <v>20</v>
      </c>
    </row>
    <row r="4724" spans="1:13" x14ac:dyDescent="0.25">
      <c r="A4724" s="258" t="s">
        <v>1853</v>
      </c>
      <c r="B4724" s="258" t="s">
        <v>1854</v>
      </c>
      <c r="C4724" s="258" t="s">
        <v>513</v>
      </c>
      <c r="D4724" s="258" t="s">
        <v>558</v>
      </c>
      <c r="E4724" s="258" t="s">
        <v>17</v>
      </c>
      <c r="F4724" s="258" t="s">
        <v>17</v>
      </c>
      <c r="G4724" s="258" t="s">
        <v>22</v>
      </c>
      <c r="H4724" s="258">
        <v>3</v>
      </c>
      <c r="I4724" s="258" t="s">
        <v>17</v>
      </c>
      <c r="J4724" s="258" t="s">
        <v>8535</v>
      </c>
      <c r="K4724" s="258" t="s">
        <v>8545</v>
      </c>
      <c r="L4724" s="259">
        <v>45260</v>
      </c>
      <c r="M4724" s="258" t="s">
        <v>20</v>
      </c>
    </row>
    <row r="4725" spans="1:13" x14ac:dyDescent="0.25">
      <c r="A4725" s="260" t="s">
        <v>766</v>
      </c>
      <c r="B4725" s="260" t="s">
        <v>767</v>
      </c>
      <c r="C4725" s="260" t="s">
        <v>768</v>
      </c>
      <c r="D4725" s="260" t="s">
        <v>1297</v>
      </c>
      <c r="E4725" s="260">
        <v>2642000</v>
      </c>
      <c r="F4725" s="260" t="s">
        <v>8546</v>
      </c>
      <c r="G4725" s="260" t="s">
        <v>1219</v>
      </c>
      <c r="H4725" s="260">
        <v>2</v>
      </c>
      <c r="I4725" s="260" t="s">
        <v>8547</v>
      </c>
      <c r="J4725" s="260" t="s">
        <v>8548</v>
      </c>
      <c r="K4725" s="260" t="s">
        <v>8549</v>
      </c>
      <c r="L4725" s="261">
        <v>45260</v>
      </c>
      <c r="M4725" s="260" t="s">
        <v>20</v>
      </c>
    </row>
    <row r="4726" spans="1:13" x14ac:dyDescent="0.25">
      <c r="A4726" s="258" t="s">
        <v>766</v>
      </c>
      <c r="B4726" s="258" t="s">
        <v>767</v>
      </c>
      <c r="C4726" s="258" t="s">
        <v>768</v>
      </c>
      <c r="D4726" s="258" t="s">
        <v>927</v>
      </c>
      <c r="E4726" s="258">
        <v>823290</v>
      </c>
      <c r="F4726" s="258" t="s">
        <v>8550</v>
      </c>
      <c r="G4726" s="258" t="s">
        <v>1219</v>
      </c>
      <c r="H4726" s="258">
        <v>2</v>
      </c>
      <c r="I4726" s="258" t="s">
        <v>8551</v>
      </c>
      <c r="J4726" s="258" t="s">
        <v>8552</v>
      </c>
      <c r="K4726" s="258" t="s">
        <v>8553</v>
      </c>
      <c r="L4726" s="259">
        <v>45260</v>
      </c>
      <c r="M4726" s="258" t="s">
        <v>20</v>
      </c>
    </row>
    <row r="4727" spans="1:13" x14ac:dyDescent="0.25">
      <c r="A4727" s="260" t="s">
        <v>766</v>
      </c>
      <c r="B4727" s="260" t="s">
        <v>767</v>
      </c>
      <c r="C4727" s="260" t="s">
        <v>768</v>
      </c>
      <c r="D4727" s="260" t="s">
        <v>1006</v>
      </c>
      <c r="E4727" s="260">
        <v>2642000</v>
      </c>
      <c r="F4727" s="260" t="s">
        <v>8546</v>
      </c>
      <c r="G4727" s="260" t="s">
        <v>1219</v>
      </c>
      <c r="H4727" s="260">
        <v>2</v>
      </c>
      <c r="I4727" s="260" t="s">
        <v>8547</v>
      </c>
      <c r="J4727" s="260" t="s">
        <v>8554</v>
      </c>
      <c r="K4727" s="260" t="s">
        <v>8555</v>
      </c>
      <c r="L4727" s="261">
        <v>45260</v>
      </c>
      <c r="M4727" s="260" t="s">
        <v>20</v>
      </c>
    </row>
    <row r="4728" spans="1:13" x14ac:dyDescent="0.25">
      <c r="A4728" s="258" t="s">
        <v>766</v>
      </c>
      <c r="B4728" s="258" t="s">
        <v>767</v>
      </c>
      <c r="C4728" s="258" t="s">
        <v>768</v>
      </c>
      <c r="D4728" s="258" t="s">
        <v>932</v>
      </c>
      <c r="E4728" s="258">
        <v>1638000</v>
      </c>
      <c r="F4728" s="258" t="s">
        <v>8546</v>
      </c>
      <c r="G4728" s="258" t="s">
        <v>1219</v>
      </c>
      <c r="H4728" s="258">
        <v>2</v>
      </c>
      <c r="I4728" s="258" t="s">
        <v>8547</v>
      </c>
      <c r="J4728" s="258" t="s">
        <v>8556</v>
      </c>
      <c r="K4728" s="258" t="s">
        <v>8557</v>
      </c>
      <c r="L4728" s="259">
        <v>45260</v>
      </c>
      <c r="M4728" s="258" t="s">
        <v>20</v>
      </c>
    </row>
    <row r="4729" spans="1:13" x14ac:dyDescent="0.25">
      <c r="A4729" s="260" t="s">
        <v>766</v>
      </c>
      <c r="B4729" s="260" t="s">
        <v>767</v>
      </c>
      <c r="C4729" s="260" t="s">
        <v>768</v>
      </c>
      <c r="D4729" s="260" t="s">
        <v>854</v>
      </c>
      <c r="E4729" s="260">
        <v>0</v>
      </c>
      <c r="F4729" s="260" t="s">
        <v>8558</v>
      </c>
      <c r="G4729" s="260" t="s">
        <v>1219</v>
      </c>
      <c r="H4729" s="260">
        <v>2</v>
      </c>
      <c r="I4729" s="260" t="s">
        <v>1079</v>
      </c>
      <c r="J4729" s="260" t="s">
        <v>8559</v>
      </c>
      <c r="K4729" s="260" t="s">
        <v>8560</v>
      </c>
      <c r="L4729" s="261">
        <v>45260</v>
      </c>
      <c r="M4729" s="260" t="s">
        <v>20</v>
      </c>
    </row>
    <row r="4730" spans="1:13" x14ac:dyDescent="0.25">
      <c r="A4730" s="258" t="s">
        <v>766</v>
      </c>
      <c r="B4730" s="258" t="s">
        <v>767</v>
      </c>
      <c r="C4730" s="258" t="s">
        <v>768</v>
      </c>
      <c r="D4730" s="258" t="s">
        <v>937</v>
      </c>
      <c r="E4730" s="258">
        <v>0</v>
      </c>
      <c r="F4730" s="258" t="s">
        <v>8558</v>
      </c>
      <c r="G4730" s="258" t="s">
        <v>1219</v>
      </c>
      <c r="H4730" s="258">
        <v>2</v>
      </c>
      <c r="I4730" s="258" t="s">
        <v>1079</v>
      </c>
      <c r="J4730" s="258" t="s">
        <v>8559</v>
      </c>
      <c r="K4730" s="258" t="s">
        <v>8561</v>
      </c>
      <c r="L4730" s="259">
        <v>45260</v>
      </c>
      <c r="M4730" s="258" t="s">
        <v>20</v>
      </c>
    </row>
    <row r="4731" spans="1:13" x14ac:dyDescent="0.25">
      <c r="A4731" s="260" t="s">
        <v>766</v>
      </c>
      <c r="B4731" s="260" t="s">
        <v>767</v>
      </c>
      <c r="C4731" s="260" t="s">
        <v>768</v>
      </c>
      <c r="D4731" s="260" t="s">
        <v>544</v>
      </c>
      <c r="E4731" s="260">
        <v>695000</v>
      </c>
      <c r="F4731" s="260" t="s">
        <v>8546</v>
      </c>
      <c r="G4731" s="260" t="s">
        <v>1219</v>
      </c>
      <c r="H4731" s="260">
        <v>2</v>
      </c>
      <c r="I4731" s="260" t="s">
        <v>8547</v>
      </c>
      <c r="J4731" s="260" t="s">
        <v>8562</v>
      </c>
      <c r="K4731" s="260" t="s">
        <v>8563</v>
      </c>
      <c r="L4731" s="261">
        <v>45260</v>
      </c>
      <c r="M4731" s="260" t="s">
        <v>20</v>
      </c>
    </row>
    <row r="4732" spans="1:13" x14ac:dyDescent="0.25">
      <c r="A4732" s="258" t="s">
        <v>766</v>
      </c>
      <c r="B4732" s="258" t="s">
        <v>767</v>
      </c>
      <c r="C4732" s="258" t="s">
        <v>768</v>
      </c>
      <c r="D4732" s="258" t="s">
        <v>1193</v>
      </c>
      <c r="E4732" s="258">
        <v>1004000</v>
      </c>
      <c r="F4732" s="258" t="s">
        <v>8546</v>
      </c>
      <c r="G4732" s="258" t="s">
        <v>1219</v>
      </c>
      <c r="H4732" s="258">
        <v>2</v>
      </c>
      <c r="I4732" s="258" t="s">
        <v>8547</v>
      </c>
      <c r="J4732" s="258" t="s">
        <v>8564</v>
      </c>
      <c r="K4732" s="258" t="s">
        <v>8565</v>
      </c>
      <c r="L4732" s="259">
        <v>45260</v>
      </c>
      <c r="M4732" s="258" t="s">
        <v>20</v>
      </c>
    </row>
    <row r="4733" spans="1:13" x14ac:dyDescent="0.25">
      <c r="A4733" s="260" t="s">
        <v>766</v>
      </c>
      <c r="B4733" s="260" t="s">
        <v>767</v>
      </c>
      <c r="C4733" s="260" t="s">
        <v>768</v>
      </c>
      <c r="D4733" s="260" t="s">
        <v>569</v>
      </c>
      <c r="E4733" s="260">
        <v>943000</v>
      </c>
      <c r="F4733" s="260" t="s">
        <v>8546</v>
      </c>
      <c r="G4733" s="260" t="s">
        <v>1219</v>
      </c>
      <c r="H4733" s="260">
        <v>2</v>
      </c>
      <c r="I4733" s="260" t="s">
        <v>8547</v>
      </c>
      <c r="J4733" s="260" t="s">
        <v>8566</v>
      </c>
      <c r="K4733" s="260" t="s">
        <v>8567</v>
      </c>
      <c r="L4733" s="261">
        <v>45260</v>
      </c>
      <c r="M4733" s="260" t="s">
        <v>20</v>
      </c>
    </row>
    <row r="4734" spans="1:13" x14ac:dyDescent="0.25">
      <c r="A4734" s="258" t="s">
        <v>766</v>
      </c>
      <c r="B4734" s="258" t="s">
        <v>767</v>
      </c>
      <c r="C4734" s="258" t="s">
        <v>768</v>
      </c>
      <c r="D4734" s="258" t="s">
        <v>562</v>
      </c>
      <c r="E4734" s="258">
        <v>630000</v>
      </c>
      <c r="F4734" s="258" t="s">
        <v>8546</v>
      </c>
      <c r="G4734" s="258" t="s">
        <v>1219</v>
      </c>
      <c r="H4734" s="258">
        <v>2</v>
      </c>
      <c r="I4734" s="258" t="s">
        <v>8547</v>
      </c>
      <c r="J4734" s="258" t="s">
        <v>8568</v>
      </c>
      <c r="K4734" s="258" t="s">
        <v>8569</v>
      </c>
      <c r="L4734" s="259">
        <v>45260</v>
      </c>
      <c r="M4734" s="258" t="s">
        <v>20</v>
      </c>
    </row>
    <row r="4735" spans="1:13" x14ac:dyDescent="0.25">
      <c r="A4735" s="260" t="s">
        <v>766</v>
      </c>
      <c r="B4735" s="260" t="s">
        <v>767</v>
      </c>
      <c r="C4735" s="260" t="s">
        <v>768</v>
      </c>
      <c r="D4735" s="260" t="s">
        <v>567</v>
      </c>
      <c r="E4735" s="260">
        <v>65000</v>
      </c>
      <c r="F4735" s="260" t="s">
        <v>8546</v>
      </c>
      <c r="G4735" s="260" t="s">
        <v>66</v>
      </c>
      <c r="H4735" s="260">
        <v>1</v>
      </c>
      <c r="I4735" s="260" t="s">
        <v>8547</v>
      </c>
      <c r="J4735" s="260" t="s">
        <v>8570</v>
      </c>
      <c r="K4735" s="260" t="s">
        <v>8571</v>
      </c>
      <c r="L4735" s="261">
        <v>45260</v>
      </c>
      <c r="M4735" s="260" t="s">
        <v>20</v>
      </c>
    </row>
    <row r="4736" spans="1:13" x14ac:dyDescent="0.25">
      <c r="A4736" s="258" t="s">
        <v>766</v>
      </c>
      <c r="B4736" s="258" t="s">
        <v>767</v>
      </c>
      <c r="C4736" s="258" t="s">
        <v>768</v>
      </c>
      <c r="D4736" s="258" t="s">
        <v>558</v>
      </c>
      <c r="E4736" s="258">
        <v>0</v>
      </c>
      <c r="F4736" s="258" t="s">
        <v>8546</v>
      </c>
      <c r="G4736" s="258" t="s">
        <v>66</v>
      </c>
      <c r="H4736" s="258">
        <v>1</v>
      </c>
      <c r="I4736" s="258" t="s">
        <v>8547</v>
      </c>
      <c r="J4736" s="258" t="s">
        <v>8572</v>
      </c>
      <c r="K4736" s="258" t="s">
        <v>8573</v>
      </c>
      <c r="L4736" s="259">
        <v>45260</v>
      </c>
      <c r="M4736" s="258" t="s">
        <v>20</v>
      </c>
    </row>
    <row r="4737" spans="1:13" x14ac:dyDescent="0.25">
      <c r="A4737" s="260" t="s">
        <v>77</v>
      </c>
      <c r="B4737" s="260" t="s">
        <v>78</v>
      </c>
      <c r="C4737" s="260" t="s">
        <v>79</v>
      </c>
      <c r="D4737" s="260" t="s">
        <v>1297</v>
      </c>
      <c r="E4737" s="260">
        <v>68142659</v>
      </c>
      <c r="F4737" s="260" t="s">
        <v>8574</v>
      </c>
      <c r="G4737" s="260" t="s">
        <v>1219</v>
      </c>
      <c r="H4737" s="260">
        <v>2</v>
      </c>
      <c r="I4737" s="260" t="s">
        <v>8575</v>
      </c>
      <c r="J4737" s="260" t="s">
        <v>8576</v>
      </c>
      <c r="K4737" s="260" t="s">
        <v>8577</v>
      </c>
      <c r="L4737" s="261">
        <v>45260</v>
      </c>
      <c r="M4737" s="260" t="s">
        <v>20</v>
      </c>
    </row>
    <row r="4738" spans="1:13" x14ac:dyDescent="0.25">
      <c r="A4738" s="258" t="s">
        <v>77</v>
      </c>
      <c r="B4738" s="258" t="s">
        <v>78</v>
      </c>
      <c r="C4738" s="258" t="s">
        <v>79</v>
      </c>
      <c r="D4738" s="258" t="s">
        <v>927</v>
      </c>
      <c r="E4738" s="258">
        <v>187103</v>
      </c>
      <c r="F4738" s="258" t="s">
        <v>8578</v>
      </c>
      <c r="G4738" s="258" t="s">
        <v>1219</v>
      </c>
      <c r="H4738" s="258">
        <v>2</v>
      </c>
      <c r="I4738" s="258" t="s">
        <v>8579</v>
      </c>
      <c r="J4738" s="258" t="s">
        <v>8580</v>
      </c>
      <c r="K4738" s="258" t="s">
        <v>8581</v>
      </c>
      <c r="L4738" s="259">
        <v>45260</v>
      </c>
      <c r="M4738" s="258" t="s">
        <v>20</v>
      </c>
    </row>
    <row r="4739" spans="1:13" x14ac:dyDescent="0.25">
      <c r="A4739" s="260" t="s">
        <v>77</v>
      </c>
      <c r="B4739" s="260" t="s">
        <v>78</v>
      </c>
      <c r="C4739" s="260" t="s">
        <v>79</v>
      </c>
      <c r="D4739" s="260" t="s">
        <v>1006</v>
      </c>
      <c r="E4739" s="260">
        <v>15015000</v>
      </c>
      <c r="F4739" s="260" t="s">
        <v>8578</v>
      </c>
      <c r="G4739" s="260" t="s">
        <v>1219</v>
      </c>
      <c r="H4739" s="260">
        <v>2</v>
      </c>
      <c r="I4739" s="260" t="s">
        <v>8579</v>
      </c>
      <c r="J4739" s="260" t="s">
        <v>8582</v>
      </c>
      <c r="K4739" s="260" t="s">
        <v>8583</v>
      </c>
      <c r="L4739" s="261">
        <v>45260</v>
      </c>
      <c r="M4739" s="260" t="s">
        <v>20</v>
      </c>
    </row>
    <row r="4740" spans="1:13" x14ac:dyDescent="0.25">
      <c r="A4740" s="258" t="s">
        <v>77</v>
      </c>
      <c r="B4740" s="258" t="s">
        <v>78</v>
      </c>
      <c r="C4740" s="258" t="s">
        <v>79</v>
      </c>
      <c r="D4740" s="258" t="s">
        <v>932</v>
      </c>
      <c r="E4740" s="258">
        <v>15015000</v>
      </c>
      <c r="F4740" s="258" t="s">
        <v>8578</v>
      </c>
      <c r="G4740" s="258" t="s">
        <v>1219</v>
      </c>
      <c r="H4740" s="258">
        <v>2</v>
      </c>
      <c r="I4740" s="258" t="s">
        <v>8579</v>
      </c>
      <c r="J4740" s="258" t="s">
        <v>8584</v>
      </c>
      <c r="K4740" s="258" t="s">
        <v>8585</v>
      </c>
      <c r="L4740" s="259">
        <v>45260</v>
      </c>
      <c r="M4740" s="258" t="s">
        <v>20</v>
      </c>
    </row>
    <row r="4741" spans="1:13" x14ac:dyDescent="0.25">
      <c r="A4741" s="260" t="s">
        <v>77</v>
      </c>
      <c r="B4741" s="260" t="s">
        <v>78</v>
      </c>
      <c r="C4741" s="260" t="s">
        <v>79</v>
      </c>
      <c r="D4741" s="260" t="s">
        <v>769</v>
      </c>
      <c r="E4741" s="260">
        <v>261180</v>
      </c>
      <c r="F4741" s="260" t="s">
        <v>8586</v>
      </c>
      <c r="G4741" s="260" t="s">
        <v>66</v>
      </c>
      <c r="H4741" s="260">
        <v>1</v>
      </c>
      <c r="I4741" s="260" t="s">
        <v>8587</v>
      </c>
      <c r="J4741" s="260" t="s">
        <v>8588</v>
      </c>
      <c r="K4741" s="260" t="s">
        <v>8589</v>
      </c>
      <c r="L4741" s="261">
        <v>45260</v>
      </c>
      <c r="M4741" s="260" t="s">
        <v>20</v>
      </c>
    </row>
    <row r="4742" spans="1:13" x14ac:dyDescent="0.25">
      <c r="A4742" s="258" t="s">
        <v>77</v>
      </c>
      <c r="B4742" s="258" t="s">
        <v>78</v>
      </c>
      <c r="C4742" s="258" t="s">
        <v>79</v>
      </c>
      <c r="D4742" s="258" t="s">
        <v>854</v>
      </c>
      <c r="E4742" s="258">
        <v>8</v>
      </c>
      <c r="F4742" s="258" t="s">
        <v>8590</v>
      </c>
      <c r="G4742" s="258" t="s">
        <v>1219</v>
      </c>
      <c r="H4742" s="258">
        <v>2</v>
      </c>
      <c r="I4742" s="258" t="s">
        <v>1079</v>
      </c>
      <c r="J4742" s="258" t="s">
        <v>8591</v>
      </c>
      <c r="K4742" s="258" t="s">
        <v>8592</v>
      </c>
      <c r="L4742" s="259">
        <v>45260</v>
      </c>
      <c r="M4742" s="258" t="s">
        <v>20</v>
      </c>
    </row>
    <row r="4743" spans="1:13" x14ac:dyDescent="0.25">
      <c r="A4743" s="260" t="s">
        <v>77</v>
      </c>
      <c r="B4743" s="260" t="s">
        <v>78</v>
      </c>
      <c r="C4743" s="260" t="s">
        <v>79</v>
      </c>
      <c r="D4743" s="260" t="s">
        <v>937</v>
      </c>
      <c r="E4743" s="260">
        <v>8</v>
      </c>
      <c r="F4743" s="260" t="s">
        <v>8590</v>
      </c>
      <c r="G4743" s="260" t="s">
        <v>1219</v>
      </c>
      <c r="H4743" s="260">
        <v>2</v>
      </c>
      <c r="I4743" s="260" t="s">
        <v>1079</v>
      </c>
      <c r="J4743" s="260" t="s">
        <v>8593</v>
      </c>
      <c r="K4743" s="260" t="s">
        <v>8594</v>
      </c>
      <c r="L4743" s="261">
        <v>45260</v>
      </c>
      <c r="M4743" s="260" t="s">
        <v>20</v>
      </c>
    </row>
    <row r="4744" spans="1:13" x14ac:dyDescent="0.25">
      <c r="A4744" s="258" t="s">
        <v>77</v>
      </c>
      <c r="B4744" s="258" t="s">
        <v>78</v>
      </c>
      <c r="C4744" s="258" t="s">
        <v>79</v>
      </c>
      <c r="D4744" s="258" t="s">
        <v>544</v>
      </c>
      <c r="E4744" s="258">
        <v>261180</v>
      </c>
      <c r="F4744" s="258" t="s">
        <v>8586</v>
      </c>
      <c r="G4744" s="258" t="s">
        <v>1219</v>
      </c>
      <c r="H4744" s="258">
        <v>2</v>
      </c>
      <c r="I4744" s="258" t="s">
        <v>8587</v>
      </c>
      <c r="J4744" s="258" t="s">
        <v>8595</v>
      </c>
      <c r="K4744" s="258" t="s">
        <v>8596</v>
      </c>
      <c r="L4744" s="259">
        <v>45260</v>
      </c>
      <c r="M4744" s="258" t="s">
        <v>20</v>
      </c>
    </row>
    <row r="4745" spans="1:13" x14ac:dyDescent="0.25">
      <c r="A4745" s="260" t="s">
        <v>77</v>
      </c>
      <c r="B4745" s="260" t="s">
        <v>78</v>
      </c>
      <c r="C4745" s="260" t="s">
        <v>79</v>
      </c>
      <c r="D4745" s="260" t="s">
        <v>1193</v>
      </c>
      <c r="E4745" s="260">
        <v>0</v>
      </c>
      <c r="F4745" s="260" t="s">
        <v>8578</v>
      </c>
      <c r="G4745" s="260" t="s">
        <v>1219</v>
      </c>
      <c r="H4745" s="260">
        <v>2</v>
      </c>
      <c r="I4745" s="260" t="s">
        <v>8579</v>
      </c>
      <c r="J4745" s="260" t="s">
        <v>8597</v>
      </c>
      <c r="K4745" s="260" t="s">
        <v>8598</v>
      </c>
      <c r="L4745" s="261">
        <v>45260</v>
      </c>
      <c r="M4745" s="260" t="s">
        <v>20</v>
      </c>
    </row>
    <row r="4746" spans="1:13" x14ac:dyDescent="0.25">
      <c r="A4746" s="258" t="s">
        <v>77</v>
      </c>
      <c r="B4746" s="258" t="s">
        <v>78</v>
      </c>
      <c r="C4746" s="258" t="s">
        <v>79</v>
      </c>
      <c r="D4746" s="258" t="s">
        <v>569</v>
      </c>
      <c r="E4746" s="258">
        <v>14753820</v>
      </c>
      <c r="F4746" s="258" t="s">
        <v>8578</v>
      </c>
      <c r="G4746" s="258" t="s">
        <v>1219</v>
      </c>
      <c r="H4746" s="258">
        <v>2</v>
      </c>
      <c r="I4746" s="258" t="s">
        <v>8579</v>
      </c>
      <c r="J4746" s="258" t="s">
        <v>8599</v>
      </c>
      <c r="K4746" s="258" t="s">
        <v>8600</v>
      </c>
      <c r="L4746" s="259">
        <v>45260</v>
      </c>
      <c r="M4746" s="258" t="s">
        <v>20</v>
      </c>
    </row>
    <row r="4747" spans="1:13" x14ac:dyDescent="0.25">
      <c r="A4747" s="260" t="s">
        <v>77</v>
      </c>
      <c r="B4747" s="260" t="s">
        <v>78</v>
      </c>
      <c r="C4747" s="260" t="s">
        <v>79</v>
      </c>
      <c r="D4747" s="260" t="s">
        <v>562</v>
      </c>
      <c r="E4747" s="260">
        <v>261180</v>
      </c>
      <c r="F4747" s="260" t="s">
        <v>8586</v>
      </c>
      <c r="G4747" s="260" t="s">
        <v>1219</v>
      </c>
      <c r="H4747" s="260">
        <v>2</v>
      </c>
      <c r="I4747" s="260" t="s">
        <v>8587</v>
      </c>
      <c r="J4747" s="260" t="s">
        <v>8588</v>
      </c>
      <c r="K4747" s="260" t="s">
        <v>8601</v>
      </c>
      <c r="L4747" s="261">
        <v>45260</v>
      </c>
      <c r="M4747" s="260" t="s">
        <v>20</v>
      </c>
    </row>
    <row r="4748" spans="1:13" x14ac:dyDescent="0.25">
      <c r="A4748" s="258" t="s">
        <v>77</v>
      </c>
      <c r="B4748" s="258" t="s">
        <v>78</v>
      </c>
      <c r="C4748" s="258" t="s">
        <v>79</v>
      </c>
      <c r="D4748" s="258" t="s">
        <v>567</v>
      </c>
      <c r="E4748" s="258">
        <v>0</v>
      </c>
      <c r="F4748" s="258" t="s">
        <v>683</v>
      </c>
      <c r="G4748" s="258" t="s">
        <v>22</v>
      </c>
      <c r="H4748" s="258">
        <v>3</v>
      </c>
      <c r="I4748" s="258" t="s">
        <v>17</v>
      </c>
      <c r="J4748" s="258" t="s">
        <v>7517</v>
      </c>
      <c r="K4748" s="258" t="s">
        <v>8602</v>
      </c>
      <c r="L4748" s="259">
        <v>45260</v>
      </c>
      <c r="M4748" s="258" t="s">
        <v>20</v>
      </c>
    </row>
    <row r="4749" spans="1:13" x14ac:dyDescent="0.25">
      <c r="A4749" s="260" t="s">
        <v>77</v>
      </c>
      <c r="B4749" s="260" t="s">
        <v>78</v>
      </c>
      <c r="C4749" s="260" t="s">
        <v>79</v>
      </c>
      <c r="D4749" s="260" t="s">
        <v>558</v>
      </c>
      <c r="E4749" s="260">
        <v>0</v>
      </c>
      <c r="F4749" s="260" t="s">
        <v>683</v>
      </c>
      <c r="G4749" s="260" t="s">
        <v>22</v>
      </c>
      <c r="H4749" s="260">
        <v>3</v>
      </c>
      <c r="I4749" s="260" t="s">
        <v>17</v>
      </c>
      <c r="J4749" s="260" t="s">
        <v>7517</v>
      </c>
      <c r="K4749" s="260" t="s">
        <v>8603</v>
      </c>
      <c r="L4749" s="261">
        <v>45260</v>
      </c>
      <c r="M4749" s="260" t="s">
        <v>20</v>
      </c>
    </row>
    <row r="4750" spans="1:13" x14ac:dyDescent="0.25">
      <c r="A4750" s="258" t="s">
        <v>1140</v>
      </c>
      <c r="B4750" s="258" t="s">
        <v>1141</v>
      </c>
      <c r="C4750" s="258" t="s">
        <v>79</v>
      </c>
      <c r="D4750" s="258" t="s">
        <v>1297</v>
      </c>
      <c r="E4750" s="258">
        <v>68142659</v>
      </c>
      <c r="F4750" s="258" t="s">
        <v>8574</v>
      </c>
      <c r="G4750" s="258" t="s">
        <v>1219</v>
      </c>
      <c r="H4750" s="258">
        <v>2</v>
      </c>
      <c r="I4750" s="258" t="s">
        <v>8575</v>
      </c>
      <c r="J4750" s="258" t="s">
        <v>8576</v>
      </c>
      <c r="K4750" s="258" t="s">
        <v>8604</v>
      </c>
      <c r="L4750" s="259">
        <v>45260</v>
      </c>
      <c r="M4750" s="258" t="s">
        <v>20</v>
      </c>
    </row>
    <row r="4751" spans="1:13" x14ac:dyDescent="0.25">
      <c r="A4751" s="260" t="s">
        <v>1140</v>
      </c>
      <c r="B4751" s="260" t="s">
        <v>1141</v>
      </c>
      <c r="C4751" s="260" t="s">
        <v>79</v>
      </c>
      <c r="D4751" s="260" t="s">
        <v>927</v>
      </c>
      <c r="E4751" s="260">
        <v>357159</v>
      </c>
      <c r="F4751" s="260" t="s">
        <v>8605</v>
      </c>
      <c r="G4751" s="260" t="s">
        <v>1219</v>
      </c>
      <c r="H4751" s="260">
        <v>2</v>
      </c>
      <c r="I4751" s="260" t="s">
        <v>8606</v>
      </c>
      <c r="J4751" s="260" t="s">
        <v>8607</v>
      </c>
      <c r="K4751" s="260" t="s">
        <v>8608</v>
      </c>
      <c r="L4751" s="261">
        <v>45260</v>
      </c>
      <c r="M4751" s="260" t="s">
        <v>20</v>
      </c>
    </row>
    <row r="4752" spans="1:13" x14ac:dyDescent="0.25">
      <c r="A4752" s="258" t="s">
        <v>1140</v>
      </c>
      <c r="B4752" s="258" t="s">
        <v>1141</v>
      </c>
      <c r="C4752" s="258" t="s">
        <v>79</v>
      </c>
      <c r="D4752" s="258" t="s">
        <v>1006</v>
      </c>
      <c r="E4752" s="258">
        <v>10763000</v>
      </c>
      <c r="F4752" s="258" t="s">
        <v>8609</v>
      </c>
      <c r="G4752" s="258" t="s">
        <v>1219</v>
      </c>
      <c r="H4752" s="258">
        <v>2</v>
      </c>
      <c r="I4752" s="258" t="s">
        <v>8610</v>
      </c>
      <c r="J4752" s="258" t="s">
        <v>8611</v>
      </c>
      <c r="K4752" s="258" t="s">
        <v>8612</v>
      </c>
      <c r="L4752" s="259">
        <v>45260</v>
      </c>
      <c r="M4752" s="258" t="s">
        <v>20</v>
      </c>
    </row>
    <row r="4753" spans="1:13" x14ac:dyDescent="0.25">
      <c r="A4753" s="260" t="s">
        <v>1140</v>
      </c>
      <c r="B4753" s="260" t="s">
        <v>1141</v>
      </c>
      <c r="C4753" s="260" t="s">
        <v>79</v>
      </c>
      <c r="D4753" s="260" t="s">
        <v>932</v>
      </c>
      <c r="E4753" s="260">
        <v>4749000</v>
      </c>
      <c r="F4753" s="260" t="s">
        <v>8609</v>
      </c>
      <c r="G4753" s="260" t="s">
        <v>1219</v>
      </c>
      <c r="H4753" s="260">
        <v>2</v>
      </c>
      <c r="I4753" s="260" t="s">
        <v>8610</v>
      </c>
      <c r="J4753" s="260" t="s">
        <v>8613</v>
      </c>
      <c r="K4753" s="260" t="s">
        <v>8614</v>
      </c>
      <c r="L4753" s="261">
        <v>45260</v>
      </c>
      <c r="M4753" s="260" t="s">
        <v>20</v>
      </c>
    </row>
    <row r="4754" spans="1:13" x14ac:dyDescent="0.25">
      <c r="A4754" s="258" t="s">
        <v>1140</v>
      </c>
      <c r="B4754" s="258" t="s">
        <v>1141</v>
      </c>
      <c r="C4754" s="258" t="s">
        <v>79</v>
      </c>
      <c r="D4754" s="258" t="s">
        <v>854</v>
      </c>
      <c r="E4754" s="258">
        <v>0</v>
      </c>
      <c r="F4754" s="258" t="s">
        <v>8590</v>
      </c>
      <c r="G4754" s="258" t="s">
        <v>1219</v>
      </c>
      <c r="H4754" s="258">
        <v>2</v>
      </c>
      <c r="I4754" s="258" t="s">
        <v>1079</v>
      </c>
      <c r="J4754" s="258" t="s">
        <v>8615</v>
      </c>
      <c r="K4754" s="258" t="s">
        <v>8616</v>
      </c>
      <c r="L4754" s="259">
        <v>45260</v>
      </c>
      <c r="M4754" s="258" t="s">
        <v>20</v>
      </c>
    </row>
    <row r="4755" spans="1:13" x14ac:dyDescent="0.25">
      <c r="A4755" s="260" t="s">
        <v>1140</v>
      </c>
      <c r="B4755" s="260" t="s">
        <v>1141</v>
      </c>
      <c r="C4755" s="260" t="s">
        <v>79</v>
      </c>
      <c r="D4755" s="260" t="s">
        <v>937</v>
      </c>
      <c r="E4755" s="260">
        <v>8</v>
      </c>
      <c r="F4755" s="260" t="s">
        <v>8590</v>
      </c>
      <c r="G4755" s="260" t="s">
        <v>1219</v>
      </c>
      <c r="H4755" s="260">
        <v>2</v>
      </c>
      <c r="I4755" s="260" t="s">
        <v>1079</v>
      </c>
      <c r="J4755" s="260" t="s">
        <v>8617</v>
      </c>
      <c r="K4755" s="260" t="s">
        <v>8618</v>
      </c>
      <c r="L4755" s="261">
        <v>45260</v>
      </c>
      <c r="M4755" s="260" t="s">
        <v>20</v>
      </c>
    </row>
    <row r="4756" spans="1:13" x14ac:dyDescent="0.25">
      <c r="A4756" s="258" t="s">
        <v>1140</v>
      </c>
      <c r="B4756" s="258" t="s">
        <v>1141</v>
      </c>
      <c r="C4756" s="258" t="s">
        <v>79</v>
      </c>
      <c r="D4756" s="258" t="s">
        <v>544</v>
      </c>
      <c r="E4756" s="258">
        <v>990000</v>
      </c>
      <c r="F4756" s="258" t="s">
        <v>8609</v>
      </c>
      <c r="G4756" s="258" t="s">
        <v>66</v>
      </c>
      <c r="H4756" s="258">
        <v>1</v>
      </c>
      <c r="I4756" s="258" t="s">
        <v>8610</v>
      </c>
      <c r="J4756" s="258" t="s">
        <v>8619</v>
      </c>
      <c r="K4756" s="258" t="s">
        <v>8620</v>
      </c>
      <c r="L4756" s="259">
        <v>45260</v>
      </c>
      <c r="M4756" s="258" t="s">
        <v>20</v>
      </c>
    </row>
    <row r="4757" spans="1:13" x14ac:dyDescent="0.25">
      <c r="A4757" s="260" t="s">
        <v>1140</v>
      </c>
      <c r="B4757" s="260" t="s">
        <v>1141</v>
      </c>
      <c r="C4757" s="260" t="s">
        <v>79</v>
      </c>
      <c r="D4757" s="260" t="s">
        <v>1193</v>
      </c>
      <c r="E4757" s="260">
        <v>6014000</v>
      </c>
      <c r="F4757" s="260" t="s">
        <v>8609</v>
      </c>
      <c r="G4757" s="260" t="s">
        <v>66</v>
      </c>
      <c r="H4757" s="260">
        <v>1</v>
      </c>
      <c r="I4757" s="260" t="s">
        <v>8610</v>
      </c>
      <c r="J4757" s="260" t="s">
        <v>8621</v>
      </c>
      <c r="K4757" s="260" t="s">
        <v>8622</v>
      </c>
      <c r="L4757" s="261">
        <v>45260</v>
      </c>
      <c r="M4757" s="260" t="s">
        <v>20</v>
      </c>
    </row>
    <row r="4758" spans="1:13" x14ac:dyDescent="0.25">
      <c r="A4758" s="258" t="s">
        <v>1140</v>
      </c>
      <c r="B4758" s="258" t="s">
        <v>1141</v>
      </c>
      <c r="C4758" s="258" t="s">
        <v>79</v>
      </c>
      <c r="D4758" s="258" t="s">
        <v>569</v>
      </c>
      <c r="E4758" s="258">
        <v>3759000</v>
      </c>
      <c r="F4758" s="258" t="s">
        <v>8609</v>
      </c>
      <c r="G4758" s="258" t="s">
        <v>66</v>
      </c>
      <c r="H4758" s="258">
        <v>1</v>
      </c>
      <c r="I4758" s="258" t="s">
        <v>8610</v>
      </c>
      <c r="J4758" s="258" t="s">
        <v>8623</v>
      </c>
      <c r="K4758" s="258" t="s">
        <v>8624</v>
      </c>
      <c r="L4758" s="259">
        <v>45260</v>
      </c>
      <c r="M4758" s="258" t="s">
        <v>20</v>
      </c>
    </row>
    <row r="4759" spans="1:13" x14ac:dyDescent="0.25">
      <c r="A4759" s="260" t="s">
        <v>1140</v>
      </c>
      <c r="B4759" s="260" t="s">
        <v>1141</v>
      </c>
      <c r="C4759" s="260" t="s">
        <v>79</v>
      </c>
      <c r="D4759" s="260" t="s">
        <v>562</v>
      </c>
      <c r="E4759" s="260">
        <v>990000</v>
      </c>
      <c r="F4759" s="260" t="s">
        <v>8609</v>
      </c>
      <c r="G4759" s="260" t="s">
        <v>66</v>
      </c>
      <c r="H4759" s="260">
        <v>1</v>
      </c>
      <c r="I4759" s="260" t="s">
        <v>8610</v>
      </c>
      <c r="J4759" s="260" t="s">
        <v>8625</v>
      </c>
      <c r="K4759" s="260" t="s">
        <v>8626</v>
      </c>
      <c r="L4759" s="261">
        <v>45260</v>
      </c>
      <c r="M4759" s="260" t="s">
        <v>20</v>
      </c>
    </row>
    <row r="4760" spans="1:13" x14ac:dyDescent="0.25">
      <c r="A4760" s="258" t="s">
        <v>1140</v>
      </c>
      <c r="B4760" s="258" t="s">
        <v>1141</v>
      </c>
      <c r="C4760" s="258" t="s">
        <v>79</v>
      </c>
      <c r="D4760" s="258" t="s">
        <v>567</v>
      </c>
      <c r="E4760" s="258">
        <v>0</v>
      </c>
      <c r="F4760" s="258" t="s">
        <v>8609</v>
      </c>
      <c r="G4760" s="258" t="s">
        <v>66</v>
      </c>
      <c r="H4760" s="258">
        <v>1</v>
      </c>
      <c r="I4760" s="258" t="s">
        <v>8610</v>
      </c>
      <c r="J4760" s="258" t="s">
        <v>8627</v>
      </c>
      <c r="K4760" s="258" t="s">
        <v>8628</v>
      </c>
      <c r="L4760" s="259">
        <v>45260</v>
      </c>
      <c r="M4760" s="258" t="s">
        <v>20</v>
      </c>
    </row>
    <row r="4761" spans="1:13" x14ac:dyDescent="0.25">
      <c r="A4761" s="260" t="s">
        <v>1140</v>
      </c>
      <c r="B4761" s="260" t="s">
        <v>1141</v>
      </c>
      <c r="C4761" s="260" t="s">
        <v>79</v>
      </c>
      <c r="D4761" s="260" t="s">
        <v>558</v>
      </c>
      <c r="E4761" s="260">
        <v>0</v>
      </c>
      <c r="F4761" s="260" t="s">
        <v>8609</v>
      </c>
      <c r="G4761" s="260" t="s">
        <v>66</v>
      </c>
      <c r="H4761" s="260">
        <v>1</v>
      </c>
      <c r="I4761" s="260" t="s">
        <v>8610</v>
      </c>
      <c r="J4761" s="260" t="s">
        <v>8629</v>
      </c>
      <c r="K4761" s="260" t="s">
        <v>8630</v>
      </c>
      <c r="L4761" s="261">
        <v>45260</v>
      </c>
      <c r="M4761" s="260" t="s">
        <v>20</v>
      </c>
    </row>
    <row r="4762" spans="1:13" x14ac:dyDescent="0.25">
      <c r="A4762" s="258" t="s">
        <v>1130</v>
      </c>
      <c r="B4762" s="258" t="s">
        <v>1131</v>
      </c>
      <c r="C4762" s="258" t="s">
        <v>79</v>
      </c>
      <c r="D4762" s="258" t="s">
        <v>1297</v>
      </c>
      <c r="E4762" s="258">
        <v>68142659</v>
      </c>
      <c r="F4762" s="258" t="s">
        <v>8574</v>
      </c>
      <c r="G4762" s="258" t="s">
        <v>1219</v>
      </c>
      <c r="H4762" s="258">
        <v>2</v>
      </c>
      <c r="I4762" s="258" t="s">
        <v>8575</v>
      </c>
      <c r="J4762" s="258" t="s">
        <v>8576</v>
      </c>
      <c r="K4762" s="258" t="s">
        <v>8631</v>
      </c>
      <c r="L4762" s="259">
        <v>45260</v>
      </c>
      <c r="M4762" s="258" t="s">
        <v>20</v>
      </c>
    </row>
    <row r="4763" spans="1:13" x14ac:dyDescent="0.25">
      <c r="A4763" s="260" t="s">
        <v>1130</v>
      </c>
      <c r="B4763" s="260" t="s">
        <v>1131</v>
      </c>
      <c r="C4763" s="260" t="s">
        <v>79</v>
      </c>
      <c r="D4763" s="260" t="s">
        <v>927</v>
      </c>
      <c r="E4763" s="260">
        <v>441435</v>
      </c>
      <c r="F4763" s="260" t="s">
        <v>8632</v>
      </c>
      <c r="G4763" s="260" t="s">
        <v>1219</v>
      </c>
      <c r="H4763" s="260">
        <v>2</v>
      </c>
      <c r="I4763" s="260" t="s">
        <v>8633</v>
      </c>
      <c r="J4763" s="260" t="s">
        <v>8634</v>
      </c>
      <c r="K4763" s="260" t="s">
        <v>8635</v>
      </c>
      <c r="L4763" s="261">
        <v>45260</v>
      </c>
      <c r="M4763" s="260" t="s">
        <v>20</v>
      </c>
    </row>
    <row r="4764" spans="1:13" x14ac:dyDescent="0.25">
      <c r="A4764" s="258" t="s">
        <v>1130</v>
      </c>
      <c r="B4764" s="258" t="s">
        <v>1131</v>
      </c>
      <c r="C4764" s="258" t="s">
        <v>79</v>
      </c>
      <c r="D4764" s="258" t="s">
        <v>1006</v>
      </c>
      <c r="E4764" s="258">
        <v>25778000</v>
      </c>
      <c r="F4764" s="258" t="s">
        <v>8636</v>
      </c>
      <c r="G4764" s="258" t="s">
        <v>1219</v>
      </c>
      <c r="H4764" s="258">
        <v>2</v>
      </c>
      <c r="I4764" s="258" t="s">
        <v>8637</v>
      </c>
      <c r="J4764" s="258" t="s">
        <v>8638</v>
      </c>
      <c r="K4764" s="258" t="s">
        <v>8639</v>
      </c>
      <c r="L4764" s="259">
        <v>45260</v>
      </c>
      <c r="M4764" s="258" t="s">
        <v>20</v>
      </c>
    </row>
    <row r="4765" spans="1:13" x14ac:dyDescent="0.25">
      <c r="A4765" s="260" t="s">
        <v>1130</v>
      </c>
      <c r="B4765" s="260" t="s">
        <v>1131</v>
      </c>
      <c r="C4765" s="260" t="s">
        <v>79</v>
      </c>
      <c r="D4765" s="260" t="s">
        <v>932</v>
      </c>
      <c r="E4765" s="260">
        <v>19764000</v>
      </c>
      <c r="F4765" s="260" t="s">
        <v>8636</v>
      </c>
      <c r="G4765" s="260" t="s">
        <v>1219</v>
      </c>
      <c r="H4765" s="260">
        <v>2</v>
      </c>
      <c r="I4765" s="260" t="s">
        <v>8637</v>
      </c>
      <c r="J4765" s="260" t="s">
        <v>8640</v>
      </c>
      <c r="K4765" s="260" t="s">
        <v>8641</v>
      </c>
      <c r="L4765" s="261">
        <v>45260</v>
      </c>
      <c r="M4765" s="260" t="s">
        <v>20</v>
      </c>
    </row>
    <row r="4766" spans="1:13" x14ac:dyDescent="0.25">
      <c r="A4766" s="258" t="s">
        <v>1130</v>
      </c>
      <c r="B4766" s="258" t="s">
        <v>1131</v>
      </c>
      <c r="C4766" s="258" t="s">
        <v>79</v>
      </c>
      <c r="D4766" s="258" t="s">
        <v>769</v>
      </c>
      <c r="E4766" s="258">
        <v>261180</v>
      </c>
      <c r="F4766" s="258" t="s">
        <v>8586</v>
      </c>
      <c r="G4766" s="258" t="s">
        <v>66</v>
      </c>
      <c r="H4766" s="258">
        <v>1</v>
      </c>
      <c r="I4766" s="258" t="s">
        <v>8587</v>
      </c>
      <c r="J4766" s="258" t="s">
        <v>8642</v>
      </c>
      <c r="K4766" s="258" t="s">
        <v>8643</v>
      </c>
      <c r="L4766" s="259">
        <v>45260</v>
      </c>
      <c r="M4766" s="258" t="s">
        <v>20</v>
      </c>
    </row>
    <row r="4767" spans="1:13" x14ac:dyDescent="0.25">
      <c r="A4767" s="260" t="s">
        <v>1130</v>
      </c>
      <c r="B4767" s="260" t="s">
        <v>1131</v>
      </c>
      <c r="C4767" s="260" t="s">
        <v>79</v>
      </c>
      <c r="D4767" s="260" t="s">
        <v>854</v>
      </c>
      <c r="E4767" s="260">
        <v>8</v>
      </c>
      <c r="F4767" s="260" t="s">
        <v>8590</v>
      </c>
      <c r="G4767" s="260" t="s">
        <v>1219</v>
      </c>
      <c r="H4767" s="260">
        <v>2</v>
      </c>
      <c r="I4767" s="260" t="s">
        <v>1079</v>
      </c>
      <c r="J4767" s="260" t="s">
        <v>8644</v>
      </c>
      <c r="K4767" s="260" t="s">
        <v>8645</v>
      </c>
      <c r="L4767" s="261">
        <v>45260</v>
      </c>
      <c r="M4767" s="260" t="s">
        <v>20</v>
      </c>
    </row>
    <row r="4768" spans="1:13" x14ac:dyDescent="0.25">
      <c r="A4768" s="258" t="s">
        <v>1130</v>
      </c>
      <c r="B4768" s="258" t="s">
        <v>1131</v>
      </c>
      <c r="C4768" s="258" t="s">
        <v>79</v>
      </c>
      <c r="D4768" s="258" t="s">
        <v>937</v>
      </c>
      <c r="E4768" s="258">
        <v>8</v>
      </c>
      <c r="F4768" s="258" t="s">
        <v>8590</v>
      </c>
      <c r="G4768" s="258" t="s">
        <v>1219</v>
      </c>
      <c r="H4768" s="258">
        <v>2</v>
      </c>
      <c r="I4768" s="258" t="s">
        <v>1079</v>
      </c>
      <c r="J4768" s="258" t="s">
        <v>8644</v>
      </c>
      <c r="K4768" s="258" t="s">
        <v>8646</v>
      </c>
      <c r="L4768" s="259">
        <v>45260</v>
      </c>
      <c r="M4768" s="258" t="s">
        <v>20</v>
      </c>
    </row>
    <row r="4769" spans="1:13" x14ac:dyDescent="0.25">
      <c r="A4769" s="260" t="s">
        <v>1130</v>
      </c>
      <c r="B4769" s="260" t="s">
        <v>1131</v>
      </c>
      <c r="C4769" s="260" t="s">
        <v>79</v>
      </c>
      <c r="D4769" s="260" t="s">
        <v>544</v>
      </c>
      <c r="E4769" s="260">
        <v>1251180</v>
      </c>
      <c r="F4769" s="260" t="s">
        <v>8647</v>
      </c>
      <c r="G4769" s="260" t="s">
        <v>1219</v>
      </c>
      <c r="H4769" s="260">
        <v>2</v>
      </c>
      <c r="I4769" s="260" t="s">
        <v>8648</v>
      </c>
      <c r="J4769" s="260" t="s">
        <v>8649</v>
      </c>
      <c r="K4769" s="260" t="s">
        <v>8650</v>
      </c>
      <c r="L4769" s="261">
        <v>45260</v>
      </c>
      <c r="M4769" s="260" t="s">
        <v>20</v>
      </c>
    </row>
    <row r="4770" spans="1:13" x14ac:dyDescent="0.25">
      <c r="A4770" s="258" t="s">
        <v>1130</v>
      </c>
      <c r="B4770" s="258" t="s">
        <v>1131</v>
      </c>
      <c r="C4770" s="258" t="s">
        <v>79</v>
      </c>
      <c r="D4770" s="258" t="s">
        <v>1193</v>
      </c>
      <c r="E4770" s="258">
        <v>6014000</v>
      </c>
      <c r="F4770" s="258" t="s">
        <v>8651</v>
      </c>
      <c r="G4770" s="258" t="s">
        <v>1219</v>
      </c>
      <c r="H4770" s="258">
        <v>2</v>
      </c>
      <c r="I4770" s="258" t="s">
        <v>8652</v>
      </c>
      <c r="J4770" s="258" t="s">
        <v>8653</v>
      </c>
      <c r="K4770" s="258" t="s">
        <v>8654</v>
      </c>
      <c r="L4770" s="259">
        <v>45260</v>
      </c>
      <c r="M4770" s="258" t="s">
        <v>20</v>
      </c>
    </row>
    <row r="4771" spans="1:13" x14ac:dyDescent="0.25">
      <c r="A4771" s="260" t="s">
        <v>1130</v>
      </c>
      <c r="B4771" s="260" t="s">
        <v>1131</v>
      </c>
      <c r="C4771" s="260" t="s">
        <v>79</v>
      </c>
      <c r="D4771" s="260" t="s">
        <v>569</v>
      </c>
      <c r="E4771" s="260">
        <v>18512820</v>
      </c>
      <c r="F4771" s="260" t="s">
        <v>8651</v>
      </c>
      <c r="G4771" s="260" t="s">
        <v>1219</v>
      </c>
      <c r="H4771" s="260">
        <v>2</v>
      </c>
      <c r="I4771" s="260" t="s">
        <v>8652</v>
      </c>
      <c r="J4771" s="260" t="s">
        <v>8655</v>
      </c>
      <c r="K4771" s="260" t="s">
        <v>8656</v>
      </c>
      <c r="L4771" s="261">
        <v>45260</v>
      </c>
      <c r="M4771" s="260" t="s">
        <v>20</v>
      </c>
    </row>
    <row r="4772" spans="1:13" x14ac:dyDescent="0.25">
      <c r="A4772" s="258" t="s">
        <v>1130</v>
      </c>
      <c r="B4772" s="258" t="s">
        <v>1131</v>
      </c>
      <c r="C4772" s="258" t="s">
        <v>79</v>
      </c>
      <c r="D4772" s="258" t="s">
        <v>562</v>
      </c>
      <c r="E4772" s="258">
        <v>1251180</v>
      </c>
      <c r="F4772" s="258" t="s">
        <v>8657</v>
      </c>
      <c r="G4772" s="258" t="s">
        <v>1219</v>
      </c>
      <c r="H4772" s="258">
        <v>2</v>
      </c>
      <c r="I4772" s="258" t="s">
        <v>8648</v>
      </c>
      <c r="J4772" s="258" t="s">
        <v>8658</v>
      </c>
      <c r="K4772" s="258" t="s">
        <v>8659</v>
      </c>
      <c r="L4772" s="259">
        <v>45260</v>
      </c>
      <c r="M4772" s="258" t="s">
        <v>20</v>
      </c>
    </row>
    <row r="4773" spans="1:13" x14ac:dyDescent="0.25">
      <c r="A4773" s="260" t="s">
        <v>1130</v>
      </c>
      <c r="B4773" s="260" t="s">
        <v>1131</v>
      </c>
      <c r="C4773" s="260" t="s">
        <v>79</v>
      </c>
      <c r="D4773" s="260" t="s">
        <v>567</v>
      </c>
      <c r="E4773" s="260">
        <v>0</v>
      </c>
      <c r="F4773" s="260" t="s">
        <v>8660</v>
      </c>
      <c r="G4773" s="260" t="s">
        <v>22</v>
      </c>
      <c r="H4773" s="260">
        <v>3</v>
      </c>
      <c r="I4773" s="260" t="s">
        <v>8661</v>
      </c>
      <c r="J4773" s="260" t="s">
        <v>8662</v>
      </c>
      <c r="K4773" s="260" t="s">
        <v>8663</v>
      </c>
      <c r="L4773" s="261">
        <v>45260</v>
      </c>
      <c r="M4773" s="260" t="s">
        <v>20</v>
      </c>
    </row>
    <row r="4774" spans="1:13" x14ac:dyDescent="0.25">
      <c r="A4774" s="258" t="s">
        <v>1130</v>
      </c>
      <c r="B4774" s="258" t="s">
        <v>1131</v>
      </c>
      <c r="C4774" s="258" t="s">
        <v>79</v>
      </c>
      <c r="D4774" s="258" t="s">
        <v>558</v>
      </c>
      <c r="E4774" s="258">
        <v>0</v>
      </c>
      <c r="F4774" s="258" t="s">
        <v>8660</v>
      </c>
      <c r="G4774" s="258" t="s">
        <v>22</v>
      </c>
      <c r="H4774" s="258">
        <v>3</v>
      </c>
      <c r="I4774" s="258" t="s">
        <v>8661</v>
      </c>
      <c r="J4774" s="258" t="s">
        <v>8664</v>
      </c>
      <c r="K4774" s="258" t="s">
        <v>8665</v>
      </c>
      <c r="L4774" s="259">
        <v>45260</v>
      </c>
      <c r="M4774" s="258" t="s">
        <v>20</v>
      </c>
    </row>
    <row r="4775" spans="1:13" x14ac:dyDescent="0.25">
      <c r="A4775" s="260" t="s">
        <v>245</v>
      </c>
      <c r="B4775" s="260" t="s">
        <v>246</v>
      </c>
      <c r="C4775" s="260" t="s">
        <v>247</v>
      </c>
      <c r="D4775" s="260" t="s">
        <v>1297</v>
      </c>
      <c r="E4775" s="260">
        <v>20769143</v>
      </c>
      <c r="F4775" s="260" t="s">
        <v>8067</v>
      </c>
      <c r="G4775" s="260" t="s">
        <v>1219</v>
      </c>
      <c r="H4775" s="260">
        <v>2</v>
      </c>
      <c r="I4775" s="260" t="s">
        <v>8666</v>
      </c>
      <c r="J4775" s="260" t="s">
        <v>8667</v>
      </c>
      <c r="K4775" s="260" t="s">
        <v>8668</v>
      </c>
      <c r="L4775" s="261">
        <v>45260</v>
      </c>
      <c r="M4775" s="260" t="s">
        <v>20</v>
      </c>
    </row>
    <row r="4776" spans="1:13" x14ac:dyDescent="0.25">
      <c r="A4776" s="258" t="s">
        <v>245</v>
      </c>
      <c r="B4776" s="258" t="s">
        <v>246</v>
      </c>
      <c r="C4776" s="258" t="s">
        <v>247</v>
      </c>
      <c r="D4776" s="258" t="s">
        <v>927</v>
      </c>
      <c r="E4776" s="258">
        <v>752618</v>
      </c>
      <c r="F4776" s="258" t="s">
        <v>8669</v>
      </c>
      <c r="G4776" s="258" t="s">
        <v>1219</v>
      </c>
      <c r="H4776" s="258">
        <v>2</v>
      </c>
      <c r="I4776" s="258" t="s">
        <v>8670</v>
      </c>
      <c r="J4776" s="258" t="s">
        <v>8671</v>
      </c>
      <c r="K4776" s="258" t="s">
        <v>8672</v>
      </c>
      <c r="L4776" s="259">
        <v>45260</v>
      </c>
      <c r="M4776" s="258" t="s">
        <v>20</v>
      </c>
    </row>
    <row r="4777" spans="1:13" x14ac:dyDescent="0.25">
      <c r="A4777" s="260" t="s">
        <v>245</v>
      </c>
      <c r="B4777" s="260" t="s">
        <v>246</v>
      </c>
      <c r="C4777" s="260" t="s">
        <v>247</v>
      </c>
      <c r="D4777" s="260" t="s">
        <v>1006</v>
      </c>
      <c r="E4777" s="260">
        <v>9127000</v>
      </c>
      <c r="F4777" s="260" t="s">
        <v>8673</v>
      </c>
      <c r="G4777" s="260" t="s">
        <v>1219</v>
      </c>
      <c r="H4777" s="260">
        <v>2</v>
      </c>
      <c r="I4777" s="260" t="s">
        <v>8674</v>
      </c>
      <c r="J4777" s="260" t="s">
        <v>7919</v>
      </c>
      <c r="K4777" s="260" t="s">
        <v>8675</v>
      </c>
      <c r="L4777" s="261">
        <v>45260</v>
      </c>
      <c r="M4777" s="260" t="s">
        <v>20</v>
      </c>
    </row>
    <row r="4778" spans="1:13" x14ac:dyDescent="0.25">
      <c r="A4778" s="258" t="s">
        <v>245</v>
      </c>
      <c r="B4778" s="258" t="s">
        <v>246</v>
      </c>
      <c r="C4778" s="258" t="s">
        <v>247</v>
      </c>
      <c r="D4778" s="258" t="s">
        <v>932</v>
      </c>
      <c r="E4778" s="258">
        <v>8553000</v>
      </c>
      <c r="F4778" s="258" t="s">
        <v>8676</v>
      </c>
      <c r="G4778" s="258" t="s">
        <v>1219</v>
      </c>
      <c r="H4778" s="258">
        <v>2</v>
      </c>
      <c r="I4778" s="258" t="s">
        <v>8677</v>
      </c>
      <c r="J4778" s="258" t="s">
        <v>7923</v>
      </c>
      <c r="K4778" s="258" t="s">
        <v>8678</v>
      </c>
      <c r="L4778" s="259">
        <v>45260</v>
      </c>
      <c r="M4778" s="258" t="s">
        <v>20</v>
      </c>
    </row>
    <row r="4779" spans="1:13" x14ac:dyDescent="0.25">
      <c r="A4779" s="260" t="s">
        <v>245</v>
      </c>
      <c r="B4779" s="260" t="s">
        <v>246</v>
      </c>
      <c r="C4779" s="260" t="s">
        <v>247</v>
      </c>
      <c r="D4779" s="260" t="s">
        <v>769</v>
      </c>
      <c r="E4779" s="260">
        <v>0</v>
      </c>
      <c r="F4779" s="260" t="s">
        <v>17</v>
      </c>
      <c r="G4779" s="260" t="s">
        <v>22</v>
      </c>
      <c r="H4779" s="260">
        <v>3</v>
      </c>
      <c r="I4779" s="260" t="s">
        <v>17</v>
      </c>
      <c r="J4779" s="260" t="s">
        <v>17</v>
      </c>
      <c r="K4779" s="260" t="s">
        <v>8679</v>
      </c>
      <c r="L4779" s="261">
        <v>45260</v>
      </c>
      <c r="M4779" s="260" t="s">
        <v>20</v>
      </c>
    </row>
    <row r="4780" spans="1:13" x14ac:dyDescent="0.25">
      <c r="A4780" s="258" t="s">
        <v>245</v>
      </c>
      <c r="B4780" s="258" t="s">
        <v>246</v>
      </c>
      <c r="C4780" s="258" t="s">
        <v>247</v>
      </c>
      <c r="D4780" s="258" t="s">
        <v>38</v>
      </c>
      <c r="E4780" s="258">
        <v>757</v>
      </c>
      <c r="F4780" s="258" t="s">
        <v>8680</v>
      </c>
      <c r="G4780" s="258" t="s">
        <v>1219</v>
      </c>
      <c r="H4780" s="258">
        <v>2</v>
      </c>
      <c r="I4780" s="258" t="s">
        <v>8681</v>
      </c>
      <c r="J4780" s="258" t="s">
        <v>8682</v>
      </c>
      <c r="K4780" s="258" t="s">
        <v>8683</v>
      </c>
      <c r="L4780" s="259">
        <v>45260</v>
      </c>
      <c r="M4780" s="258" t="s">
        <v>20</v>
      </c>
    </row>
    <row r="4781" spans="1:13" x14ac:dyDescent="0.25">
      <c r="A4781" s="260" t="s">
        <v>245</v>
      </c>
      <c r="B4781" s="260" t="s">
        <v>246</v>
      </c>
      <c r="C4781" s="260" t="s">
        <v>247</v>
      </c>
      <c r="D4781" s="260" t="s">
        <v>854</v>
      </c>
      <c r="E4781" s="260">
        <v>9</v>
      </c>
      <c r="F4781" s="260" t="s">
        <v>8684</v>
      </c>
      <c r="G4781" s="260" t="s">
        <v>1219</v>
      </c>
      <c r="H4781" s="260">
        <v>2</v>
      </c>
      <c r="I4781" s="260" t="s">
        <v>1079</v>
      </c>
      <c r="J4781" s="260" t="s">
        <v>8685</v>
      </c>
      <c r="K4781" s="260" t="s">
        <v>8686</v>
      </c>
      <c r="L4781" s="261">
        <v>45260</v>
      </c>
      <c r="M4781" s="260" t="s">
        <v>20</v>
      </c>
    </row>
    <row r="4782" spans="1:13" x14ac:dyDescent="0.25">
      <c r="A4782" s="258" t="s">
        <v>245</v>
      </c>
      <c r="B4782" s="258" t="s">
        <v>246</v>
      </c>
      <c r="C4782" s="258" t="s">
        <v>247</v>
      </c>
      <c r="D4782" s="258" t="s">
        <v>937</v>
      </c>
      <c r="E4782" s="258">
        <v>9</v>
      </c>
      <c r="F4782" s="258" t="s">
        <v>8684</v>
      </c>
      <c r="G4782" s="258" t="s">
        <v>1219</v>
      </c>
      <c r="H4782" s="258">
        <v>2</v>
      </c>
      <c r="I4782" s="258" t="s">
        <v>1079</v>
      </c>
      <c r="J4782" s="258" t="s">
        <v>8685</v>
      </c>
      <c r="K4782" s="258" t="s">
        <v>8687</v>
      </c>
      <c r="L4782" s="259">
        <v>45260</v>
      </c>
      <c r="M4782" s="258" t="s">
        <v>20</v>
      </c>
    </row>
    <row r="4783" spans="1:13" x14ac:dyDescent="0.25">
      <c r="A4783" s="260" t="s">
        <v>245</v>
      </c>
      <c r="B4783" s="260" t="s">
        <v>246</v>
      </c>
      <c r="C4783" s="260" t="s">
        <v>247</v>
      </c>
      <c r="D4783" s="260" t="s">
        <v>544</v>
      </c>
      <c r="E4783" s="260">
        <v>2037000</v>
      </c>
      <c r="F4783" s="260" t="s">
        <v>8673</v>
      </c>
      <c r="G4783" s="260" t="s">
        <v>1219</v>
      </c>
      <c r="H4783" s="260">
        <v>2</v>
      </c>
      <c r="I4783" s="260" t="s">
        <v>8674</v>
      </c>
      <c r="J4783" s="260" t="s">
        <v>8688</v>
      </c>
      <c r="K4783" s="260" t="s">
        <v>8689</v>
      </c>
      <c r="L4783" s="261">
        <v>45260</v>
      </c>
      <c r="M4783" s="260" t="s">
        <v>20</v>
      </c>
    </row>
    <row r="4784" spans="1:13" x14ac:dyDescent="0.25">
      <c r="A4784" s="258" t="s">
        <v>245</v>
      </c>
      <c r="B4784" s="258" t="s">
        <v>246</v>
      </c>
      <c r="C4784" s="258" t="s">
        <v>247</v>
      </c>
      <c r="D4784" s="258" t="s">
        <v>1193</v>
      </c>
      <c r="E4784" s="258">
        <v>3265000</v>
      </c>
      <c r="F4784" s="258" t="s">
        <v>8673</v>
      </c>
      <c r="G4784" s="258" t="s">
        <v>1219</v>
      </c>
      <c r="H4784" s="258">
        <v>2</v>
      </c>
      <c r="I4784" s="258" t="s">
        <v>8674</v>
      </c>
      <c r="J4784" s="258" t="s">
        <v>8690</v>
      </c>
      <c r="K4784" s="258" t="s">
        <v>8691</v>
      </c>
      <c r="L4784" s="259">
        <v>45260</v>
      </c>
      <c r="M4784" s="258" t="s">
        <v>20</v>
      </c>
    </row>
    <row r="4785" spans="1:13" x14ac:dyDescent="0.25">
      <c r="A4785" s="260" t="s">
        <v>245</v>
      </c>
      <c r="B4785" s="260" t="s">
        <v>246</v>
      </c>
      <c r="C4785" s="260" t="s">
        <v>247</v>
      </c>
      <c r="D4785" s="260" t="s">
        <v>569</v>
      </c>
      <c r="E4785" s="260">
        <v>3825000</v>
      </c>
      <c r="F4785" s="260" t="s">
        <v>8673</v>
      </c>
      <c r="G4785" s="260" t="s">
        <v>1219</v>
      </c>
      <c r="H4785" s="260">
        <v>2</v>
      </c>
      <c r="I4785" s="260" t="s">
        <v>8674</v>
      </c>
      <c r="J4785" s="260" t="s">
        <v>8692</v>
      </c>
      <c r="K4785" s="260" t="s">
        <v>8693</v>
      </c>
      <c r="L4785" s="261">
        <v>45260</v>
      </c>
      <c r="M4785" s="260" t="s">
        <v>20</v>
      </c>
    </row>
    <row r="4786" spans="1:13" x14ac:dyDescent="0.25">
      <c r="A4786" s="258" t="s">
        <v>245</v>
      </c>
      <c r="B4786" s="258" t="s">
        <v>246</v>
      </c>
      <c r="C4786" s="258" t="s">
        <v>247</v>
      </c>
      <c r="D4786" s="258" t="s">
        <v>562</v>
      </c>
      <c r="E4786" s="258">
        <v>1979000</v>
      </c>
      <c r="F4786" s="258" t="s">
        <v>8673</v>
      </c>
      <c r="G4786" s="258" t="s">
        <v>1219</v>
      </c>
      <c r="H4786" s="258">
        <v>2</v>
      </c>
      <c r="I4786" s="258" t="s">
        <v>8674</v>
      </c>
      <c r="J4786" s="258" t="s">
        <v>8694</v>
      </c>
      <c r="K4786" s="258" t="s">
        <v>8695</v>
      </c>
      <c r="L4786" s="259">
        <v>45260</v>
      </c>
      <c r="M4786" s="258" t="s">
        <v>20</v>
      </c>
    </row>
    <row r="4787" spans="1:13" x14ac:dyDescent="0.25">
      <c r="A4787" s="260" t="s">
        <v>245</v>
      </c>
      <c r="B4787" s="260" t="s">
        <v>246</v>
      </c>
      <c r="C4787" s="260" t="s">
        <v>247</v>
      </c>
      <c r="D4787" s="260" t="s">
        <v>567</v>
      </c>
      <c r="E4787" s="260">
        <v>58000</v>
      </c>
      <c r="F4787" s="260" t="s">
        <v>8673</v>
      </c>
      <c r="G4787" s="260" t="s">
        <v>1219</v>
      </c>
      <c r="H4787" s="260">
        <v>2</v>
      </c>
      <c r="I4787" s="260" t="s">
        <v>8674</v>
      </c>
      <c r="J4787" s="260" t="s">
        <v>8696</v>
      </c>
      <c r="K4787" s="260" t="s">
        <v>8697</v>
      </c>
      <c r="L4787" s="261">
        <v>45260</v>
      </c>
      <c r="M4787" s="260" t="s">
        <v>20</v>
      </c>
    </row>
    <row r="4788" spans="1:13" x14ac:dyDescent="0.25">
      <c r="A4788" s="258" t="s">
        <v>245</v>
      </c>
      <c r="B4788" s="258" t="s">
        <v>246</v>
      </c>
      <c r="C4788" s="258" t="s">
        <v>247</v>
      </c>
      <c r="D4788" s="258" t="s">
        <v>558</v>
      </c>
      <c r="E4788" s="258">
        <v>0</v>
      </c>
      <c r="F4788" s="258" t="s">
        <v>8676</v>
      </c>
      <c r="G4788" s="258" t="s">
        <v>1219</v>
      </c>
      <c r="H4788" s="258">
        <v>2</v>
      </c>
      <c r="I4788" s="258" t="s">
        <v>8674</v>
      </c>
      <c r="J4788" s="258" t="s">
        <v>8698</v>
      </c>
      <c r="K4788" s="258" t="s">
        <v>8699</v>
      </c>
      <c r="L4788" s="259">
        <v>45260</v>
      </c>
      <c r="M4788" s="258" t="s">
        <v>20</v>
      </c>
    </row>
    <row r="4789" spans="1:13" x14ac:dyDescent="0.25">
      <c r="A4789" s="260" t="s">
        <v>103</v>
      </c>
      <c r="B4789" s="260" t="s">
        <v>104</v>
      </c>
      <c r="C4789" s="260" t="s">
        <v>105</v>
      </c>
      <c r="D4789" s="260" t="s">
        <v>1297</v>
      </c>
      <c r="E4789" s="260">
        <v>16791600</v>
      </c>
      <c r="F4789" s="260" t="s">
        <v>8067</v>
      </c>
      <c r="G4789" s="260" t="s">
        <v>1219</v>
      </c>
      <c r="H4789" s="260">
        <v>2</v>
      </c>
      <c r="I4789" s="260" t="s">
        <v>8700</v>
      </c>
      <c r="J4789" s="260" t="s">
        <v>8701</v>
      </c>
      <c r="K4789" s="260" t="s">
        <v>8702</v>
      </c>
      <c r="L4789" s="261">
        <v>45260</v>
      </c>
      <c r="M4789" s="260" t="s">
        <v>20</v>
      </c>
    </row>
    <row r="4790" spans="1:13" x14ac:dyDescent="0.25">
      <c r="A4790" s="258" t="s">
        <v>103</v>
      </c>
      <c r="B4790" s="258" t="s">
        <v>104</v>
      </c>
      <c r="C4790" s="258" t="s">
        <v>105</v>
      </c>
      <c r="D4790" s="258" t="s">
        <v>927</v>
      </c>
      <c r="E4790" s="258">
        <v>386850</v>
      </c>
      <c r="F4790" s="258" t="s">
        <v>8703</v>
      </c>
      <c r="G4790" s="258" t="s">
        <v>66</v>
      </c>
      <c r="H4790" s="258">
        <v>1</v>
      </c>
      <c r="I4790" s="258" t="s">
        <v>8700</v>
      </c>
      <c r="J4790" s="258" t="s">
        <v>8704</v>
      </c>
      <c r="K4790" s="258" t="s">
        <v>8705</v>
      </c>
      <c r="L4790" s="259">
        <v>45260</v>
      </c>
      <c r="M4790" s="258" t="s">
        <v>20</v>
      </c>
    </row>
    <row r="4791" spans="1:13" x14ac:dyDescent="0.25">
      <c r="A4791" s="260" t="s">
        <v>103</v>
      </c>
      <c r="B4791" s="260" t="s">
        <v>104</v>
      </c>
      <c r="C4791" s="260" t="s">
        <v>105</v>
      </c>
      <c r="D4791" s="260" t="s">
        <v>1006</v>
      </c>
      <c r="E4791" s="260">
        <v>16791600</v>
      </c>
      <c r="F4791" s="260" t="s">
        <v>8067</v>
      </c>
      <c r="G4791" s="260" t="s">
        <v>1219</v>
      </c>
      <c r="H4791" s="260">
        <v>2</v>
      </c>
      <c r="I4791" s="260" t="s">
        <v>8700</v>
      </c>
      <c r="J4791" s="260" t="s">
        <v>8706</v>
      </c>
      <c r="K4791" s="260" t="s">
        <v>8707</v>
      </c>
      <c r="L4791" s="261">
        <v>45260</v>
      </c>
      <c r="M4791" s="260" t="s">
        <v>20</v>
      </c>
    </row>
    <row r="4792" spans="1:13" x14ac:dyDescent="0.25">
      <c r="A4792" s="258" t="s">
        <v>103</v>
      </c>
      <c r="B4792" s="258" t="s">
        <v>104</v>
      </c>
      <c r="C4792" s="258" t="s">
        <v>105</v>
      </c>
      <c r="D4792" s="258" t="s">
        <v>932</v>
      </c>
      <c r="E4792" s="258">
        <v>16791600</v>
      </c>
      <c r="F4792" s="258" t="s">
        <v>8067</v>
      </c>
      <c r="G4792" s="258" t="s">
        <v>1219</v>
      </c>
      <c r="H4792" s="258">
        <v>2</v>
      </c>
      <c r="I4792" s="258" t="s">
        <v>8700</v>
      </c>
      <c r="J4792" s="258" t="s">
        <v>8708</v>
      </c>
      <c r="K4792" s="258" t="s">
        <v>8709</v>
      </c>
      <c r="L4792" s="259">
        <v>45260</v>
      </c>
      <c r="M4792" s="258" t="s">
        <v>20</v>
      </c>
    </row>
    <row r="4793" spans="1:13" x14ac:dyDescent="0.25">
      <c r="A4793" s="260" t="s">
        <v>103</v>
      </c>
      <c r="B4793" s="260" t="s">
        <v>104</v>
      </c>
      <c r="C4793" s="260" t="s">
        <v>105</v>
      </c>
      <c r="D4793" s="260" t="s">
        <v>769</v>
      </c>
      <c r="E4793" s="260">
        <v>24926</v>
      </c>
      <c r="F4793" s="260" t="s">
        <v>8710</v>
      </c>
      <c r="G4793" s="260" t="s">
        <v>1219</v>
      </c>
      <c r="H4793" s="260">
        <v>2</v>
      </c>
      <c r="I4793" s="260" t="s">
        <v>8711</v>
      </c>
      <c r="J4793" s="260" t="s">
        <v>8712</v>
      </c>
      <c r="K4793" s="260" t="s">
        <v>8713</v>
      </c>
      <c r="L4793" s="261">
        <v>45260</v>
      </c>
      <c r="M4793" s="260" t="s">
        <v>20</v>
      </c>
    </row>
    <row r="4794" spans="1:13" x14ac:dyDescent="0.25">
      <c r="A4794" s="258" t="s">
        <v>103</v>
      </c>
      <c r="B4794" s="258" t="s">
        <v>104</v>
      </c>
      <c r="C4794" s="258" t="s">
        <v>105</v>
      </c>
      <c r="D4794" s="258" t="s">
        <v>38</v>
      </c>
      <c r="E4794" s="258">
        <v>4106</v>
      </c>
      <c r="F4794" s="258" t="s">
        <v>8714</v>
      </c>
      <c r="G4794" s="258" t="s">
        <v>1219</v>
      </c>
      <c r="H4794" s="258">
        <v>2</v>
      </c>
      <c r="I4794" s="258" t="s">
        <v>8715</v>
      </c>
      <c r="J4794" s="258" t="s">
        <v>8716</v>
      </c>
      <c r="K4794" s="258" t="s">
        <v>8717</v>
      </c>
      <c r="L4794" s="259">
        <v>45260</v>
      </c>
      <c r="M4794" s="258" t="s">
        <v>20</v>
      </c>
    </row>
    <row r="4795" spans="1:13" x14ac:dyDescent="0.25">
      <c r="A4795" s="260" t="s">
        <v>103</v>
      </c>
      <c r="B4795" s="260" t="s">
        <v>104</v>
      </c>
      <c r="C4795" s="260" t="s">
        <v>105</v>
      </c>
      <c r="D4795" s="260" t="s">
        <v>854</v>
      </c>
      <c r="E4795" s="260">
        <v>20</v>
      </c>
      <c r="F4795" s="260" t="s">
        <v>8081</v>
      </c>
      <c r="G4795" s="260" t="s">
        <v>1219</v>
      </c>
      <c r="H4795" s="260">
        <v>2</v>
      </c>
      <c r="I4795" s="260" t="s">
        <v>8718</v>
      </c>
      <c r="J4795" s="260" t="s">
        <v>8719</v>
      </c>
      <c r="K4795" s="260" t="s">
        <v>8720</v>
      </c>
      <c r="L4795" s="261">
        <v>45260</v>
      </c>
      <c r="M4795" s="260" t="s">
        <v>20</v>
      </c>
    </row>
    <row r="4796" spans="1:13" x14ac:dyDescent="0.25">
      <c r="A4796" s="258" t="s">
        <v>103</v>
      </c>
      <c r="B4796" s="258" t="s">
        <v>104</v>
      </c>
      <c r="C4796" s="258" t="s">
        <v>105</v>
      </c>
      <c r="D4796" s="258" t="s">
        <v>937</v>
      </c>
      <c r="E4796" s="258">
        <v>20</v>
      </c>
      <c r="F4796" s="258" t="s">
        <v>8081</v>
      </c>
      <c r="G4796" s="258" t="s">
        <v>1219</v>
      </c>
      <c r="H4796" s="258">
        <v>2</v>
      </c>
      <c r="I4796" s="258" t="s">
        <v>8718</v>
      </c>
      <c r="J4796" s="258" t="s">
        <v>8719</v>
      </c>
      <c r="K4796" s="258" t="s">
        <v>8721</v>
      </c>
      <c r="L4796" s="259">
        <v>45260</v>
      </c>
      <c r="M4796" s="258" t="s">
        <v>20</v>
      </c>
    </row>
    <row r="4797" spans="1:13" x14ac:dyDescent="0.25">
      <c r="A4797" s="260" t="s">
        <v>103</v>
      </c>
      <c r="B4797" s="260" t="s">
        <v>104</v>
      </c>
      <c r="C4797" s="260" t="s">
        <v>105</v>
      </c>
      <c r="D4797" s="260" t="s">
        <v>544</v>
      </c>
      <c r="E4797" s="260">
        <v>3000000</v>
      </c>
      <c r="F4797" s="260" t="s">
        <v>8722</v>
      </c>
      <c r="G4797" s="260" t="s">
        <v>1219</v>
      </c>
      <c r="H4797" s="260">
        <v>2</v>
      </c>
      <c r="I4797" s="260" t="s">
        <v>8723</v>
      </c>
      <c r="J4797" s="260" t="s">
        <v>8724</v>
      </c>
      <c r="K4797" s="260" t="s">
        <v>8725</v>
      </c>
      <c r="L4797" s="261">
        <v>45260</v>
      </c>
      <c r="M4797" s="260" t="s">
        <v>20</v>
      </c>
    </row>
    <row r="4798" spans="1:13" x14ac:dyDescent="0.25">
      <c r="A4798" s="258" t="s">
        <v>103</v>
      </c>
      <c r="B4798" s="258" t="s">
        <v>104</v>
      </c>
      <c r="C4798" s="258" t="s">
        <v>105</v>
      </c>
      <c r="D4798" s="258" t="s">
        <v>1193</v>
      </c>
      <c r="E4798" s="258">
        <v>0</v>
      </c>
      <c r="F4798" s="258" t="s">
        <v>8726</v>
      </c>
      <c r="G4798" s="258" t="s">
        <v>1219</v>
      </c>
      <c r="H4798" s="258">
        <v>2</v>
      </c>
      <c r="I4798" s="258" t="s">
        <v>8700</v>
      </c>
      <c r="J4798" s="258" t="s">
        <v>8597</v>
      </c>
      <c r="K4798" s="258" t="s">
        <v>8727</v>
      </c>
      <c r="L4798" s="259">
        <v>45260</v>
      </c>
      <c r="M4798" s="258" t="s">
        <v>20</v>
      </c>
    </row>
    <row r="4799" spans="1:13" x14ac:dyDescent="0.25">
      <c r="A4799" s="260" t="s">
        <v>103</v>
      </c>
      <c r="B4799" s="260" t="s">
        <v>104</v>
      </c>
      <c r="C4799" s="260" t="s">
        <v>105</v>
      </c>
      <c r="D4799" s="260" t="s">
        <v>569</v>
      </c>
      <c r="E4799" s="260">
        <v>13791600</v>
      </c>
      <c r="F4799" s="260" t="s">
        <v>8728</v>
      </c>
      <c r="G4799" s="260" t="s">
        <v>1219</v>
      </c>
      <c r="H4799" s="260">
        <v>2</v>
      </c>
      <c r="I4799" s="260" t="s">
        <v>8729</v>
      </c>
      <c r="J4799" s="260" t="s">
        <v>8599</v>
      </c>
      <c r="K4799" s="260" t="s">
        <v>8730</v>
      </c>
      <c r="L4799" s="261">
        <v>45260</v>
      </c>
      <c r="M4799" s="260" t="s">
        <v>20</v>
      </c>
    </row>
    <row r="4800" spans="1:13" x14ac:dyDescent="0.25">
      <c r="A4800" s="258" t="s">
        <v>103</v>
      </c>
      <c r="B4800" s="258" t="s">
        <v>104</v>
      </c>
      <c r="C4800" s="258" t="s">
        <v>105</v>
      </c>
      <c r="D4800" s="258" t="s">
        <v>562</v>
      </c>
      <c r="E4800" s="258">
        <v>3000000</v>
      </c>
      <c r="F4800" s="258" t="s">
        <v>8722</v>
      </c>
      <c r="G4800" s="258" t="s">
        <v>1219</v>
      </c>
      <c r="H4800" s="258">
        <v>2</v>
      </c>
      <c r="I4800" s="258" t="s">
        <v>8723</v>
      </c>
      <c r="J4800" s="258" t="s">
        <v>8724</v>
      </c>
      <c r="K4800" s="258" t="s">
        <v>8731</v>
      </c>
      <c r="L4800" s="259">
        <v>45260</v>
      </c>
      <c r="M4800" s="258" t="s">
        <v>20</v>
      </c>
    </row>
    <row r="4801" spans="1:13" x14ac:dyDescent="0.25">
      <c r="A4801" s="260" t="s">
        <v>103</v>
      </c>
      <c r="B4801" s="260" t="s">
        <v>104</v>
      </c>
      <c r="C4801" s="260" t="s">
        <v>105</v>
      </c>
      <c r="D4801" s="260" t="s">
        <v>567</v>
      </c>
      <c r="E4801" s="260">
        <v>0</v>
      </c>
      <c r="F4801" s="260" t="s">
        <v>17</v>
      </c>
      <c r="G4801" s="260" t="s">
        <v>22</v>
      </c>
      <c r="H4801" s="260">
        <v>3</v>
      </c>
      <c r="I4801" s="260" t="s">
        <v>17</v>
      </c>
      <c r="J4801" s="260" t="s">
        <v>8732</v>
      </c>
      <c r="K4801" s="260" t="s">
        <v>8733</v>
      </c>
      <c r="L4801" s="261">
        <v>45260</v>
      </c>
      <c r="M4801" s="260" t="s">
        <v>20</v>
      </c>
    </row>
    <row r="4802" spans="1:13" x14ac:dyDescent="0.25">
      <c r="A4802" s="258" t="s">
        <v>103</v>
      </c>
      <c r="B4802" s="258" t="s">
        <v>104</v>
      </c>
      <c r="C4802" s="258" t="s">
        <v>105</v>
      </c>
      <c r="D4802" s="258" t="s">
        <v>558</v>
      </c>
      <c r="E4802" s="258">
        <v>0</v>
      </c>
      <c r="F4802" s="258" t="s">
        <v>17</v>
      </c>
      <c r="G4802" s="258" t="s">
        <v>22</v>
      </c>
      <c r="H4802" s="258">
        <v>3</v>
      </c>
      <c r="I4802" s="258" t="s">
        <v>17</v>
      </c>
      <c r="J4802" s="258" t="s">
        <v>8732</v>
      </c>
      <c r="K4802" s="258" t="s">
        <v>8734</v>
      </c>
      <c r="L4802" s="259">
        <v>45260</v>
      </c>
      <c r="M4802" s="258" t="s">
        <v>20</v>
      </c>
    </row>
    <row r="4803" spans="1:13" x14ac:dyDescent="0.25">
      <c r="A4803" s="260" t="s">
        <v>1598</v>
      </c>
      <c r="B4803" s="260" t="s">
        <v>1599</v>
      </c>
      <c r="C4803" s="260" t="s">
        <v>1600</v>
      </c>
      <c r="D4803" s="260" t="s">
        <v>1297</v>
      </c>
      <c r="E4803" s="260">
        <v>161437320</v>
      </c>
      <c r="F4803" s="260" t="s">
        <v>8735</v>
      </c>
      <c r="G4803" s="260" t="s">
        <v>1219</v>
      </c>
      <c r="H4803" s="260">
        <v>2</v>
      </c>
      <c r="I4803" s="260" t="s">
        <v>8736</v>
      </c>
      <c r="J4803" s="260" t="s">
        <v>8737</v>
      </c>
      <c r="K4803" s="260" t="s">
        <v>8738</v>
      </c>
      <c r="L4803" s="261">
        <v>45260</v>
      </c>
      <c r="M4803" s="260" t="s">
        <v>526</v>
      </c>
    </row>
    <row r="4804" spans="1:13" x14ac:dyDescent="0.25">
      <c r="A4804" s="258" t="s">
        <v>1598</v>
      </c>
      <c r="B4804" s="258" t="s">
        <v>1599</v>
      </c>
      <c r="C4804" s="258" t="s">
        <v>1600</v>
      </c>
      <c r="D4804" s="258" t="s">
        <v>927</v>
      </c>
      <c r="E4804" s="258">
        <v>2748567</v>
      </c>
      <c r="F4804" s="258" t="s">
        <v>8739</v>
      </c>
      <c r="G4804" s="258" t="s">
        <v>1219</v>
      </c>
      <c r="H4804" s="258">
        <v>2</v>
      </c>
      <c r="I4804" s="258" t="s">
        <v>8740</v>
      </c>
      <c r="J4804" s="258" t="s">
        <v>8741</v>
      </c>
      <c r="K4804" s="258" t="s">
        <v>8742</v>
      </c>
      <c r="L4804" s="259">
        <v>45260</v>
      </c>
      <c r="M4804" s="258" t="s">
        <v>526</v>
      </c>
    </row>
    <row r="4805" spans="1:13" x14ac:dyDescent="0.25">
      <c r="A4805" s="260" t="s">
        <v>1598</v>
      </c>
      <c r="B4805" s="260" t="s">
        <v>1599</v>
      </c>
      <c r="C4805" s="260" t="s">
        <v>1600</v>
      </c>
      <c r="D4805" s="260" t="s">
        <v>1006</v>
      </c>
      <c r="E4805" s="260">
        <v>83706108</v>
      </c>
      <c r="F4805" s="260" t="s">
        <v>8743</v>
      </c>
      <c r="G4805" s="260" t="s">
        <v>1219</v>
      </c>
      <c r="H4805" s="260">
        <v>2</v>
      </c>
      <c r="I4805" s="260" t="s">
        <v>8744</v>
      </c>
      <c r="J4805" s="260" t="s">
        <v>8745</v>
      </c>
      <c r="K4805" s="260" t="s">
        <v>8746</v>
      </c>
      <c r="L4805" s="261">
        <v>45260</v>
      </c>
      <c r="M4805" s="260" t="s">
        <v>20</v>
      </c>
    </row>
    <row r="4806" spans="1:13" x14ac:dyDescent="0.25">
      <c r="A4806" s="258" t="s">
        <v>1598</v>
      </c>
      <c r="B4806" s="258" t="s">
        <v>1599</v>
      </c>
      <c r="C4806" s="258" t="s">
        <v>1600</v>
      </c>
      <c r="D4806" s="258" t="s">
        <v>932</v>
      </c>
      <c r="E4806" s="258">
        <v>66516469</v>
      </c>
      <c r="F4806" s="258" t="s">
        <v>8747</v>
      </c>
      <c r="G4806" s="258" t="s">
        <v>66</v>
      </c>
      <c r="H4806" s="258">
        <v>1</v>
      </c>
      <c r="I4806" s="258" t="s">
        <v>8748</v>
      </c>
      <c r="J4806" s="258" t="s">
        <v>8749</v>
      </c>
      <c r="K4806" s="258" t="s">
        <v>8750</v>
      </c>
      <c r="L4806" s="259">
        <v>45260</v>
      </c>
      <c r="M4806" s="258" t="s">
        <v>20</v>
      </c>
    </row>
    <row r="4807" spans="1:13" x14ac:dyDescent="0.25">
      <c r="A4807" s="260" t="s">
        <v>1598</v>
      </c>
      <c r="B4807" s="260" t="s">
        <v>1599</v>
      </c>
      <c r="C4807" s="260" t="s">
        <v>1600</v>
      </c>
      <c r="D4807" s="260" t="s">
        <v>769</v>
      </c>
      <c r="E4807" s="260">
        <v>442558</v>
      </c>
      <c r="F4807" s="260" t="s">
        <v>8751</v>
      </c>
      <c r="G4807" s="260" t="s">
        <v>1219</v>
      </c>
      <c r="H4807" s="260">
        <v>2</v>
      </c>
      <c r="I4807" s="260" t="s">
        <v>8752</v>
      </c>
      <c r="J4807" s="260" t="s">
        <v>8753</v>
      </c>
      <c r="K4807" s="260" t="s">
        <v>8754</v>
      </c>
      <c r="L4807" s="261">
        <v>45260</v>
      </c>
      <c r="M4807" s="260" t="s">
        <v>20</v>
      </c>
    </row>
    <row r="4808" spans="1:13" x14ac:dyDescent="0.25">
      <c r="A4808" s="258" t="s">
        <v>1598</v>
      </c>
      <c r="B4808" s="258" t="s">
        <v>1599</v>
      </c>
      <c r="C4808" s="258" t="s">
        <v>1600</v>
      </c>
      <c r="D4808" s="258" t="s">
        <v>38</v>
      </c>
      <c r="E4808" s="258">
        <v>542845</v>
      </c>
      <c r="F4808" s="258" t="s">
        <v>8755</v>
      </c>
      <c r="G4808" s="258" t="s">
        <v>1219</v>
      </c>
      <c r="H4808" s="258">
        <v>2</v>
      </c>
      <c r="I4808" s="258" t="s">
        <v>8756</v>
      </c>
      <c r="J4808" s="258" t="s">
        <v>8757</v>
      </c>
      <c r="K4808" s="258" t="s">
        <v>8758</v>
      </c>
      <c r="L4808" s="259">
        <v>45260</v>
      </c>
      <c r="M4808" s="258" t="s">
        <v>20</v>
      </c>
    </row>
    <row r="4809" spans="1:13" x14ac:dyDescent="0.25">
      <c r="A4809" s="260" t="s">
        <v>1598</v>
      </c>
      <c r="B4809" s="260" t="s">
        <v>1599</v>
      </c>
      <c r="C4809" s="260" t="s">
        <v>1600</v>
      </c>
      <c r="D4809" s="260" t="s">
        <v>40</v>
      </c>
      <c r="E4809" s="260">
        <v>2242</v>
      </c>
      <c r="F4809" s="260" t="s">
        <v>8759</v>
      </c>
      <c r="G4809" s="260" t="s">
        <v>1219</v>
      </c>
      <c r="H4809" s="260">
        <v>2</v>
      </c>
      <c r="I4809" s="260" t="s">
        <v>8760</v>
      </c>
      <c r="J4809" s="260" t="s">
        <v>8761</v>
      </c>
      <c r="K4809" s="260" t="s">
        <v>8762</v>
      </c>
      <c r="L4809" s="261">
        <v>45260</v>
      </c>
      <c r="M4809" s="260" t="s">
        <v>20</v>
      </c>
    </row>
    <row r="4810" spans="1:13" x14ac:dyDescent="0.25">
      <c r="A4810" s="258" t="s">
        <v>1598</v>
      </c>
      <c r="B4810" s="258" t="s">
        <v>1599</v>
      </c>
      <c r="C4810" s="258" t="s">
        <v>1600</v>
      </c>
      <c r="D4810" s="258" t="s">
        <v>854</v>
      </c>
      <c r="E4810" s="258">
        <v>1853</v>
      </c>
      <c r="F4810" s="258" t="s">
        <v>8763</v>
      </c>
      <c r="G4810" s="258" t="s">
        <v>1219</v>
      </c>
      <c r="H4810" s="258">
        <v>2</v>
      </c>
      <c r="I4810" s="258" t="s">
        <v>8764</v>
      </c>
      <c r="J4810" s="258" t="s">
        <v>8765</v>
      </c>
      <c r="K4810" s="258" t="s">
        <v>8766</v>
      </c>
      <c r="L4810" s="259">
        <v>45260</v>
      </c>
      <c r="M4810" s="258" t="s">
        <v>20</v>
      </c>
    </row>
    <row r="4811" spans="1:13" x14ac:dyDescent="0.25">
      <c r="A4811" s="260" t="s">
        <v>1598</v>
      </c>
      <c r="B4811" s="260" t="s">
        <v>1599</v>
      </c>
      <c r="C4811" s="260" t="s">
        <v>1600</v>
      </c>
      <c r="D4811" s="260" t="s">
        <v>937</v>
      </c>
      <c r="E4811" s="260">
        <v>1853</v>
      </c>
      <c r="F4811" s="260" t="s">
        <v>8767</v>
      </c>
      <c r="G4811" s="260" t="s">
        <v>1219</v>
      </c>
      <c r="H4811" s="260">
        <v>2</v>
      </c>
      <c r="I4811" s="260" t="s">
        <v>8764</v>
      </c>
      <c r="J4811" s="260" t="s">
        <v>8768</v>
      </c>
      <c r="K4811" s="260" t="s">
        <v>8769</v>
      </c>
      <c r="L4811" s="261">
        <v>45260</v>
      </c>
      <c r="M4811" s="260" t="s">
        <v>20</v>
      </c>
    </row>
    <row r="4812" spans="1:13" x14ac:dyDescent="0.25">
      <c r="A4812" s="258" t="s">
        <v>1598</v>
      </c>
      <c r="B4812" s="258" t="s">
        <v>1599</v>
      </c>
      <c r="C4812" s="258" t="s">
        <v>1600</v>
      </c>
      <c r="D4812" s="258" t="s">
        <v>544</v>
      </c>
      <c r="E4812" s="258">
        <v>13958016</v>
      </c>
      <c r="F4812" s="258" t="s">
        <v>8770</v>
      </c>
      <c r="G4812" s="258" t="s">
        <v>1219</v>
      </c>
      <c r="H4812" s="258">
        <v>2</v>
      </c>
      <c r="I4812" s="258" t="s">
        <v>8771</v>
      </c>
      <c r="J4812" s="258" t="s">
        <v>8772</v>
      </c>
      <c r="K4812" s="258" t="s">
        <v>8773</v>
      </c>
      <c r="L4812" s="259">
        <v>45260</v>
      </c>
      <c r="M4812" s="258" t="s">
        <v>20</v>
      </c>
    </row>
    <row r="4813" spans="1:13" x14ac:dyDescent="0.25">
      <c r="A4813" s="260" t="s">
        <v>1598</v>
      </c>
      <c r="B4813" s="260" t="s">
        <v>1599</v>
      </c>
      <c r="C4813" s="260" t="s">
        <v>1600</v>
      </c>
      <c r="D4813" s="260" t="s">
        <v>1193</v>
      </c>
      <c r="E4813" s="260">
        <v>19880639</v>
      </c>
      <c r="F4813" s="260" t="s">
        <v>8774</v>
      </c>
      <c r="G4813" s="260" t="s">
        <v>1219</v>
      </c>
      <c r="H4813" s="260">
        <v>2</v>
      </c>
      <c r="I4813" s="260" t="s">
        <v>8775</v>
      </c>
      <c r="J4813" s="260" t="s">
        <v>8776</v>
      </c>
      <c r="K4813" s="260" t="s">
        <v>8777</v>
      </c>
      <c r="L4813" s="261">
        <v>45260</v>
      </c>
      <c r="M4813" s="260" t="s">
        <v>20</v>
      </c>
    </row>
    <row r="4814" spans="1:13" x14ac:dyDescent="0.25">
      <c r="A4814" s="258" t="s">
        <v>1598</v>
      </c>
      <c r="B4814" s="258" t="s">
        <v>1599</v>
      </c>
      <c r="C4814" s="258" t="s">
        <v>1600</v>
      </c>
      <c r="D4814" s="258" t="s">
        <v>569</v>
      </c>
      <c r="E4814" s="258">
        <v>49867453</v>
      </c>
      <c r="F4814" s="258" t="s">
        <v>8778</v>
      </c>
      <c r="G4814" s="258" t="s">
        <v>1219</v>
      </c>
      <c r="H4814" s="258">
        <v>2</v>
      </c>
      <c r="I4814" s="258" t="s">
        <v>8779</v>
      </c>
      <c r="J4814" s="258" t="s">
        <v>8780</v>
      </c>
      <c r="K4814" s="258" t="s">
        <v>8781</v>
      </c>
      <c r="L4814" s="259">
        <v>45260</v>
      </c>
      <c r="M4814" s="258" t="s">
        <v>20</v>
      </c>
    </row>
    <row r="4815" spans="1:13" x14ac:dyDescent="0.25">
      <c r="A4815" s="260" t="s">
        <v>1598</v>
      </c>
      <c r="B4815" s="260" t="s">
        <v>1599</v>
      </c>
      <c r="C4815" s="260" t="s">
        <v>1600</v>
      </c>
      <c r="D4815" s="260" t="s">
        <v>562</v>
      </c>
      <c r="E4815" s="260">
        <v>13475365</v>
      </c>
      <c r="F4815" s="260" t="s">
        <v>8782</v>
      </c>
      <c r="G4815" s="260" t="s">
        <v>1219</v>
      </c>
      <c r="H4815" s="260">
        <v>2</v>
      </c>
      <c r="I4815" s="260" t="s">
        <v>8783</v>
      </c>
      <c r="J4815" s="260" t="s">
        <v>8784</v>
      </c>
      <c r="K4815" s="260" t="s">
        <v>8785</v>
      </c>
      <c r="L4815" s="261">
        <v>45260</v>
      </c>
      <c r="M4815" s="260" t="s">
        <v>20</v>
      </c>
    </row>
    <row r="4816" spans="1:13" x14ac:dyDescent="0.25">
      <c r="A4816" s="258" t="s">
        <v>1598</v>
      </c>
      <c r="B4816" s="258" t="s">
        <v>1599</v>
      </c>
      <c r="C4816" s="258" t="s">
        <v>1600</v>
      </c>
      <c r="D4816" s="258" t="s">
        <v>567</v>
      </c>
      <c r="E4816" s="258">
        <v>482651</v>
      </c>
      <c r="F4816" s="258" t="s">
        <v>8786</v>
      </c>
      <c r="G4816" s="258" t="s">
        <v>66</v>
      </c>
      <c r="H4816" s="258">
        <v>1</v>
      </c>
      <c r="I4816" s="258" t="s">
        <v>8787</v>
      </c>
      <c r="J4816" s="258" t="s">
        <v>8788</v>
      </c>
      <c r="K4816" s="258" t="s">
        <v>8789</v>
      </c>
      <c r="L4816" s="259">
        <v>45260</v>
      </c>
      <c r="M4816" s="258" t="s">
        <v>20</v>
      </c>
    </row>
    <row r="4817" spans="1:13" x14ac:dyDescent="0.25">
      <c r="A4817" s="260" t="s">
        <v>1598</v>
      </c>
      <c r="B4817" s="260" t="s">
        <v>1599</v>
      </c>
      <c r="C4817" s="260" t="s">
        <v>1600</v>
      </c>
      <c r="D4817" s="260" t="s">
        <v>558</v>
      </c>
      <c r="E4817" s="260">
        <v>0</v>
      </c>
      <c r="F4817" s="260" t="s">
        <v>8790</v>
      </c>
      <c r="G4817" s="260" t="s">
        <v>66</v>
      </c>
      <c r="H4817" s="260">
        <v>1</v>
      </c>
      <c r="I4817" s="260" t="s">
        <v>8791</v>
      </c>
      <c r="J4817" s="260" t="s">
        <v>8792</v>
      </c>
      <c r="K4817" s="260" t="s">
        <v>8793</v>
      </c>
      <c r="L4817" s="261">
        <v>45260</v>
      </c>
      <c r="M4817" s="260" t="s">
        <v>20</v>
      </c>
    </row>
    <row r="4818" spans="1:13" x14ac:dyDescent="0.25">
      <c r="A4818" s="258" t="s">
        <v>1598</v>
      </c>
      <c r="B4818" s="258" t="s">
        <v>1599</v>
      </c>
      <c r="C4818" s="258" t="s">
        <v>1600</v>
      </c>
      <c r="D4818" s="258" t="s">
        <v>47</v>
      </c>
      <c r="E4818" s="258">
        <v>5</v>
      </c>
      <c r="F4818" s="258" t="s">
        <v>8794</v>
      </c>
      <c r="G4818" s="258" t="s">
        <v>66</v>
      </c>
      <c r="H4818" s="258">
        <v>1</v>
      </c>
      <c r="I4818" s="258" t="s">
        <v>8795</v>
      </c>
      <c r="J4818" s="258" t="s">
        <v>8796</v>
      </c>
      <c r="K4818" s="258" t="s">
        <v>8797</v>
      </c>
      <c r="L4818" s="259">
        <v>45260</v>
      </c>
      <c r="M4818" s="258" t="s">
        <v>20</v>
      </c>
    </row>
    <row r="4819" spans="1:13" x14ac:dyDescent="0.25">
      <c r="A4819" s="260" t="s">
        <v>4418</v>
      </c>
      <c r="B4819" s="260" t="s">
        <v>4419</v>
      </c>
      <c r="C4819" s="260" t="s">
        <v>4389</v>
      </c>
      <c r="D4819" s="260" t="s">
        <v>16</v>
      </c>
      <c r="E4819" s="260">
        <v>21300</v>
      </c>
      <c r="F4819" s="260" t="s">
        <v>4400</v>
      </c>
      <c r="G4819" s="260" t="s">
        <v>1219</v>
      </c>
      <c r="H4819" s="260">
        <v>2</v>
      </c>
      <c r="I4819" s="260" t="s">
        <v>4401</v>
      </c>
      <c r="J4819" s="260" t="s">
        <v>4406</v>
      </c>
      <c r="K4819" s="260" t="s">
        <v>8798</v>
      </c>
      <c r="L4819" s="261">
        <v>45260</v>
      </c>
      <c r="M4819" s="260" t="s">
        <v>526</v>
      </c>
    </row>
    <row r="4820" spans="1:13" x14ac:dyDescent="0.25">
      <c r="A4820" s="258" t="s">
        <v>4418</v>
      </c>
      <c r="B4820" s="258" t="s">
        <v>4419</v>
      </c>
      <c r="C4820" s="258" t="s">
        <v>4389</v>
      </c>
      <c r="D4820" s="258" t="s">
        <v>21</v>
      </c>
      <c r="E4820" s="258">
        <v>3330</v>
      </c>
      <c r="F4820" s="258" t="s">
        <v>4400</v>
      </c>
      <c r="G4820" s="258" t="s">
        <v>1219</v>
      </c>
      <c r="H4820" s="258">
        <v>2</v>
      </c>
      <c r="I4820" s="258" t="s">
        <v>4401</v>
      </c>
      <c r="J4820" s="258" t="s">
        <v>4408</v>
      </c>
      <c r="K4820" s="258" t="s">
        <v>8799</v>
      </c>
      <c r="L4820" s="259">
        <v>45260</v>
      </c>
      <c r="M4820" s="258" t="s">
        <v>526</v>
      </c>
    </row>
    <row r="4821" spans="1:13" x14ac:dyDescent="0.25">
      <c r="A4821" s="260" t="s">
        <v>4387</v>
      </c>
      <c r="B4821" s="260" t="s">
        <v>4388</v>
      </c>
      <c r="C4821" s="260" t="s">
        <v>4389</v>
      </c>
      <c r="D4821" s="260" t="s">
        <v>40</v>
      </c>
      <c r="E4821" s="260">
        <v>2100</v>
      </c>
      <c r="F4821" s="260" t="s">
        <v>8800</v>
      </c>
      <c r="G4821" s="260" t="s">
        <v>66</v>
      </c>
      <c r="H4821" s="260">
        <v>1</v>
      </c>
      <c r="I4821" s="260" t="s">
        <v>8801</v>
      </c>
      <c r="J4821" s="260" t="s">
        <v>8802</v>
      </c>
      <c r="K4821" s="260" t="s">
        <v>8803</v>
      </c>
      <c r="L4821" s="261">
        <v>45260</v>
      </c>
      <c r="M4821" s="260" t="s">
        <v>526</v>
      </c>
    </row>
    <row r="4822" spans="1:13" x14ac:dyDescent="0.25">
      <c r="A4822" s="258" t="s">
        <v>4387</v>
      </c>
      <c r="B4822" s="258" t="s">
        <v>4388</v>
      </c>
      <c r="C4822" s="258" t="s">
        <v>4389</v>
      </c>
      <c r="D4822" s="258" t="s">
        <v>854</v>
      </c>
      <c r="E4822" s="258">
        <v>1482</v>
      </c>
      <c r="F4822" s="258" t="s">
        <v>8800</v>
      </c>
      <c r="G4822" s="258" t="s">
        <v>66</v>
      </c>
      <c r="H4822" s="258">
        <v>1</v>
      </c>
      <c r="I4822" s="258" t="s">
        <v>8801</v>
      </c>
      <c r="J4822" s="258" t="s">
        <v>8804</v>
      </c>
      <c r="K4822" s="258" t="s">
        <v>8805</v>
      </c>
      <c r="L4822" s="259">
        <v>45260</v>
      </c>
      <c r="M4822" s="258" t="s">
        <v>526</v>
      </c>
    </row>
    <row r="4823" spans="1:13" x14ac:dyDescent="0.25">
      <c r="A4823" s="260" t="s">
        <v>4387</v>
      </c>
      <c r="B4823" s="260" t="s">
        <v>4388</v>
      </c>
      <c r="C4823" s="260" t="s">
        <v>4389</v>
      </c>
      <c r="D4823" s="260" t="s">
        <v>937</v>
      </c>
      <c r="E4823" s="260">
        <v>2021</v>
      </c>
      <c r="F4823" s="260" t="s">
        <v>8806</v>
      </c>
      <c r="G4823" s="260" t="s">
        <v>1219</v>
      </c>
      <c r="H4823" s="260">
        <v>2</v>
      </c>
      <c r="I4823" s="260" t="s">
        <v>8807</v>
      </c>
      <c r="J4823" s="260" t="s">
        <v>7904</v>
      </c>
      <c r="K4823" s="260" t="s">
        <v>8808</v>
      </c>
      <c r="L4823" s="261">
        <v>45260</v>
      </c>
      <c r="M4823" s="260" t="s">
        <v>526</v>
      </c>
    </row>
    <row r="4824" spans="1:13" x14ac:dyDescent="0.25">
      <c r="A4824" s="258" t="s">
        <v>4387</v>
      </c>
      <c r="B4824" s="258" t="s">
        <v>4388</v>
      </c>
      <c r="C4824" s="258" t="s">
        <v>4389</v>
      </c>
      <c r="D4824" s="258" t="s">
        <v>544</v>
      </c>
      <c r="E4824" s="258">
        <v>275000</v>
      </c>
      <c r="F4824" s="258" t="s">
        <v>8809</v>
      </c>
      <c r="G4824" s="258" t="s">
        <v>66</v>
      </c>
      <c r="H4824" s="258">
        <v>1</v>
      </c>
      <c r="I4824" s="258" t="s">
        <v>8810</v>
      </c>
      <c r="J4824" s="258" t="s">
        <v>8811</v>
      </c>
      <c r="K4824" s="258" t="s">
        <v>8812</v>
      </c>
      <c r="L4824" s="259">
        <v>45260</v>
      </c>
      <c r="M4824" s="258" t="s">
        <v>526</v>
      </c>
    </row>
    <row r="4825" spans="1:13" x14ac:dyDescent="0.25">
      <c r="A4825" s="260" t="s">
        <v>4387</v>
      </c>
      <c r="B4825" s="260" t="s">
        <v>4388</v>
      </c>
      <c r="C4825" s="260" t="s">
        <v>4389</v>
      </c>
      <c r="D4825" s="260" t="s">
        <v>562</v>
      </c>
      <c r="E4825" s="260">
        <v>231600</v>
      </c>
      <c r="F4825" s="260" t="s">
        <v>8813</v>
      </c>
      <c r="G4825" s="260" t="s">
        <v>1219</v>
      </c>
      <c r="H4825" s="260">
        <v>2</v>
      </c>
      <c r="I4825" s="260" t="s">
        <v>4401</v>
      </c>
      <c r="J4825" s="260" t="s">
        <v>8814</v>
      </c>
      <c r="K4825" s="260" t="s">
        <v>8815</v>
      </c>
      <c r="L4825" s="261">
        <v>45260</v>
      </c>
      <c r="M4825" s="260" t="s">
        <v>526</v>
      </c>
    </row>
    <row r="4826" spans="1:13" x14ac:dyDescent="0.25">
      <c r="A4826" s="258" t="s">
        <v>4387</v>
      </c>
      <c r="B4826" s="258" t="s">
        <v>4388</v>
      </c>
      <c r="C4826" s="258" t="s">
        <v>4389</v>
      </c>
      <c r="D4826" s="258" t="s">
        <v>567</v>
      </c>
      <c r="E4826" s="258">
        <v>43400</v>
      </c>
      <c r="F4826" s="258" t="s">
        <v>8813</v>
      </c>
      <c r="G4826" s="258" t="s">
        <v>1219</v>
      </c>
      <c r="H4826" s="258">
        <v>2</v>
      </c>
      <c r="I4826" s="258" t="s">
        <v>8816</v>
      </c>
      <c r="J4826" s="258" t="s">
        <v>8817</v>
      </c>
      <c r="K4826" s="258" t="s">
        <v>8818</v>
      </c>
      <c r="L4826" s="259">
        <v>45260</v>
      </c>
      <c r="M4826" s="258" t="s">
        <v>526</v>
      </c>
    </row>
    <row r="4827" spans="1:13" x14ac:dyDescent="0.25">
      <c r="A4827" s="260" t="s">
        <v>786</v>
      </c>
      <c r="B4827" s="260" t="s">
        <v>787</v>
      </c>
      <c r="C4827" s="260" t="s">
        <v>788</v>
      </c>
      <c r="D4827" s="260" t="s">
        <v>1297</v>
      </c>
      <c r="E4827" s="260">
        <v>89446939</v>
      </c>
      <c r="F4827" s="260" t="s">
        <v>8819</v>
      </c>
      <c r="G4827" s="260" t="s">
        <v>66</v>
      </c>
      <c r="H4827" s="260">
        <v>1</v>
      </c>
      <c r="I4827" s="260" t="s">
        <v>8820</v>
      </c>
      <c r="J4827" s="260" t="s">
        <v>8821</v>
      </c>
      <c r="K4827" s="260" t="s">
        <v>8822</v>
      </c>
      <c r="L4827" s="261">
        <v>45260</v>
      </c>
      <c r="M4827" s="260" t="s">
        <v>526</v>
      </c>
    </row>
    <row r="4828" spans="1:13" x14ac:dyDescent="0.25">
      <c r="A4828" s="258" t="s">
        <v>941</v>
      </c>
      <c r="B4828" s="258" t="s">
        <v>942</v>
      </c>
      <c r="C4828" s="258" t="s">
        <v>943</v>
      </c>
      <c r="D4828" s="258" t="s">
        <v>1297</v>
      </c>
      <c r="E4828" s="258">
        <v>3091348</v>
      </c>
      <c r="F4828" s="258" t="s">
        <v>8823</v>
      </c>
      <c r="G4828" s="258" t="s">
        <v>1219</v>
      </c>
      <c r="H4828" s="258">
        <v>2</v>
      </c>
      <c r="I4828" s="258" t="s">
        <v>8824</v>
      </c>
      <c r="J4828" s="258" t="s">
        <v>8825</v>
      </c>
      <c r="K4828" s="258" t="s">
        <v>8826</v>
      </c>
      <c r="L4828" s="259">
        <v>45260</v>
      </c>
      <c r="M4828" s="258" t="s">
        <v>20</v>
      </c>
    </row>
    <row r="4829" spans="1:13" x14ac:dyDescent="0.25">
      <c r="A4829" s="260" t="s">
        <v>941</v>
      </c>
      <c r="B4829" s="260" t="s">
        <v>942</v>
      </c>
      <c r="C4829" s="260" t="s">
        <v>943</v>
      </c>
      <c r="D4829" s="260" t="s">
        <v>1006</v>
      </c>
      <c r="E4829" s="260">
        <v>512848</v>
      </c>
      <c r="F4829" s="260" t="s">
        <v>8827</v>
      </c>
      <c r="G4829" s="260" t="s">
        <v>1219</v>
      </c>
      <c r="H4829" s="260">
        <v>2</v>
      </c>
      <c r="I4829" s="260" t="s">
        <v>8828</v>
      </c>
      <c r="J4829" s="260" t="s">
        <v>8829</v>
      </c>
      <c r="K4829" s="260" t="s">
        <v>8830</v>
      </c>
      <c r="L4829" s="261">
        <v>45260</v>
      </c>
      <c r="M4829" s="260" t="s">
        <v>20</v>
      </c>
    </row>
    <row r="4830" spans="1:13" x14ac:dyDescent="0.25">
      <c r="A4830" s="258" t="s">
        <v>941</v>
      </c>
      <c r="B4830" s="258" t="s">
        <v>942</v>
      </c>
      <c r="C4830" s="258" t="s">
        <v>943</v>
      </c>
      <c r="D4830" s="258" t="s">
        <v>932</v>
      </c>
      <c r="E4830" s="258">
        <v>288573</v>
      </c>
      <c r="F4830" s="258" t="s">
        <v>8831</v>
      </c>
      <c r="G4830" s="258" t="s">
        <v>1219</v>
      </c>
      <c r="H4830" s="258">
        <v>2</v>
      </c>
      <c r="I4830" s="258" t="s">
        <v>8832</v>
      </c>
      <c r="J4830" s="258" t="s">
        <v>8833</v>
      </c>
      <c r="K4830" s="258" t="s">
        <v>8834</v>
      </c>
      <c r="L4830" s="259">
        <v>45260</v>
      </c>
      <c r="M4830" s="258" t="s">
        <v>20</v>
      </c>
    </row>
    <row r="4831" spans="1:13" x14ac:dyDescent="0.25">
      <c r="A4831" s="260" t="s">
        <v>941</v>
      </c>
      <c r="B4831" s="260" t="s">
        <v>942</v>
      </c>
      <c r="C4831" s="260" t="s">
        <v>943</v>
      </c>
      <c r="D4831" s="260" t="s">
        <v>769</v>
      </c>
      <c r="E4831" s="260">
        <v>128573</v>
      </c>
      <c r="F4831" s="260" t="s">
        <v>8835</v>
      </c>
      <c r="G4831" s="260" t="s">
        <v>1219</v>
      </c>
      <c r="H4831" s="260">
        <v>2</v>
      </c>
      <c r="I4831" s="260" t="s">
        <v>8836</v>
      </c>
      <c r="J4831" s="260" t="s">
        <v>8837</v>
      </c>
      <c r="K4831" s="260" t="s">
        <v>8838</v>
      </c>
      <c r="L4831" s="261">
        <v>45260</v>
      </c>
      <c r="M4831" s="260" t="s">
        <v>526</v>
      </c>
    </row>
    <row r="4832" spans="1:13" x14ac:dyDescent="0.25">
      <c r="A4832" s="258" t="s">
        <v>941</v>
      </c>
      <c r="B4832" s="258" t="s">
        <v>942</v>
      </c>
      <c r="C4832" s="258" t="s">
        <v>943</v>
      </c>
      <c r="D4832" s="258" t="s">
        <v>544</v>
      </c>
      <c r="E4832" s="258">
        <v>136173</v>
      </c>
      <c r="F4832" s="258" t="s">
        <v>8839</v>
      </c>
      <c r="G4832" s="258" t="s">
        <v>1219</v>
      </c>
      <c r="H4832" s="258">
        <v>2</v>
      </c>
      <c r="I4832" s="258" t="s">
        <v>8840</v>
      </c>
      <c r="J4832" s="258" t="s">
        <v>8841</v>
      </c>
      <c r="K4832" s="258" t="s">
        <v>8842</v>
      </c>
      <c r="L4832" s="259">
        <v>45260</v>
      </c>
      <c r="M4832" s="258" t="s">
        <v>20</v>
      </c>
    </row>
    <row r="4833" spans="1:13" x14ac:dyDescent="0.25">
      <c r="A4833" s="260" t="s">
        <v>941</v>
      </c>
      <c r="B4833" s="260" t="s">
        <v>942</v>
      </c>
      <c r="C4833" s="260" t="s">
        <v>943</v>
      </c>
      <c r="D4833" s="260" t="s">
        <v>1193</v>
      </c>
      <c r="E4833" s="260">
        <v>224275</v>
      </c>
      <c r="F4833" s="260" t="s">
        <v>8843</v>
      </c>
      <c r="G4833" s="260" t="s">
        <v>1219</v>
      </c>
      <c r="H4833" s="260">
        <v>2</v>
      </c>
      <c r="I4833" s="260" t="s">
        <v>8844</v>
      </c>
      <c r="J4833" s="260" t="s">
        <v>8845</v>
      </c>
      <c r="K4833" s="260" t="s">
        <v>8846</v>
      </c>
      <c r="L4833" s="261">
        <v>45260</v>
      </c>
      <c r="M4833" s="260" t="s">
        <v>20</v>
      </c>
    </row>
    <row r="4834" spans="1:13" x14ac:dyDescent="0.25">
      <c r="A4834" s="258" t="s">
        <v>941</v>
      </c>
      <c r="B4834" s="258" t="s">
        <v>942</v>
      </c>
      <c r="C4834" s="258" t="s">
        <v>943</v>
      </c>
      <c r="D4834" s="258" t="s">
        <v>569</v>
      </c>
      <c r="E4834" s="258">
        <v>152400</v>
      </c>
      <c r="F4834" s="258" t="s">
        <v>8847</v>
      </c>
      <c r="G4834" s="258" t="s">
        <v>1219</v>
      </c>
      <c r="H4834" s="258">
        <v>2</v>
      </c>
      <c r="I4834" s="258" t="s">
        <v>8848</v>
      </c>
      <c r="J4834" s="258" t="s">
        <v>8849</v>
      </c>
      <c r="K4834" s="258" t="s">
        <v>8850</v>
      </c>
      <c r="L4834" s="259">
        <v>45260</v>
      </c>
      <c r="M4834" s="258" t="s">
        <v>20</v>
      </c>
    </row>
    <row r="4835" spans="1:13" x14ac:dyDescent="0.25">
      <c r="A4835" s="260" t="s">
        <v>941</v>
      </c>
      <c r="B4835" s="260" t="s">
        <v>942</v>
      </c>
      <c r="C4835" s="260" t="s">
        <v>943</v>
      </c>
      <c r="D4835" s="260" t="s">
        <v>562</v>
      </c>
      <c r="E4835" s="260">
        <v>136173</v>
      </c>
      <c r="F4835" s="260" t="s">
        <v>8851</v>
      </c>
      <c r="G4835" s="260" t="s">
        <v>1219</v>
      </c>
      <c r="H4835" s="260">
        <v>2</v>
      </c>
      <c r="I4835" s="260" t="s">
        <v>8852</v>
      </c>
      <c r="J4835" s="260" t="s">
        <v>8853</v>
      </c>
      <c r="K4835" s="260" t="s">
        <v>8854</v>
      </c>
      <c r="L4835" s="261">
        <v>45260</v>
      </c>
      <c r="M4835" s="260" t="s">
        <v>20</v>
      </c>
    </row>
    <row r="4836" spans="1:13" x14ac:dyDescent="0.25">
      <c r="A4836" s="258" t="s">
        <v>941</v>
      </c>
      <c r="B4836" s="258" t="s">
        <v>942</v>
      </c>
      <c r="C4836" s="258" t="s">
        <v>943</v>
      </c>
      <c r="D4836" s="258" t="s">
        <v>567</v>
      </c>
      <c r="E4836" s="258">
        <v>0</v>
      </c>
      <c r="F4836" s="258" t="s">
        <v>8851</v>
      </c>
      <c r="G4836" s="258" t="s">
        <v>1219</v>
      </c>
      <c r="H4836" s="258">
        <v>2</v>
      </c>
      <c r="I4836" s="258" t="s">
        <v>8852</v>
      </c>
      <c r="J4836" s="258" t="s">
        <v>8855</v>
      </c>
      <c r="K4836" s="258" t="s">
        <v>8856</v>
      </c>
      <c r="L4836" s="259">
        <v>45260</v>
      </c>
      <c r="M4836" s="258" t="s">
        <v>20</v>
      </c>
    </row>
    <row r="4837" spans="1:13" x14ac:dyDescent="0.25">
      <c r="A4837" s="260" t="s">
        <v>941</v>
      </c>
      <c r="B4837" s="260" t="s">
        <v>942</v>
      </c>
      <c r="C4837" s="260" t="s">
        <v>943</v>
      </c>
      <c r="D4837" s="260" t="s">
        <v>558</v>
      </c>
      <c r="E4837" s="260">
        <v>0</v>
      </c>
      <c r="F4837" s="260" t="s">
        <v>8851</v>
      </c>
      <c r="G4837" s="260" t="s">
        <v>1219</v>
      </c>
      <c r="H4837" s="260">
        <v>2</v>
      </c>
      <c r="I4837" s="260" t="s">
        <v>8836</v>
      </c>
      <c r="J4837" s="260" t="s">
        <v>8857</v>
      </c>
      <c r="K4837" s="260" t="s">
        <v>8858</v>
      </c>
      <c r="L4837" s="261">
        <v>45260</v>
      </c>
      <c r="M4837" s="260" t="s">
        <v>20</v>
      </c>
    </row>
    <row r="4838" spans="1:13" x14ac:dyDescent="0.25">
      <c r="A4838" s="258" t="s">
        <v>576</v>
      </c>
      <c r="B4838" s="258" t="s">
        <v>577</v>
      </c>
      <c r="C4838" s="258" t="s">
        <v>87</v>
      </c>
      <c r="D4838" s="258" t="s">
        <v>1297</v>
      </c>
      <c r="E4838" s="258">
        <v>18358285</v>
      </c>
      <c r="F4838" s="258" t="s">
        <v>8859</v>
      </c>
      <c r="G4838" s="258" t="s">
        <v>1219</v>
      </c>
      <c r="H4838" s="258">
        <v>2</v>
      </c>
      <c r="I4838" s="258" t="s">
        <v>3213</v>
      </c>
      <c r="J4838" s="258" t="s">
        <v>8860</v>
      </c>
      <c r="K4838" s="258" t="s">
        <v>8861</v>
      </c>
      <c r="L4838" s="259">
        <v>45260</v>
      </c>
      <c r="M4838" s="258" t="s">
        <v>526</v>
      </c>
    </row>
    <row r="4839" spans="1:13" x14ac:dyDescent="0.25">
      <c r="A4839" s="260" t="s">
        <v>576</v>
      </c>
      <c r="B4839" s="260" t="s">
        <v>577</v>
      </c>
      <c r="C4839" s="260" t="s">
        <v>87</v>
      </c>
      <c r="D4839" s="260" t="s">
        <v>932</v>
      </c>
      <c r="E4839" s="260">
        <v>37551</v>
      </c>
      <c r="F4839" s="260" t="s">
        <v>8862</v>
      </c>
      <c r="G4839" s="260" t="s">
        <v>1219</v>
      </c>
      <c r="H4839" s="260">
        <v>2</v>
      </c>
      <c r="I4839" s="260" t="s">
        <v>8863</v>
      </c>
      <c r="J4839" s="260" t="s">
        <v>8864</v>
      </c>
      <c r="K4839" s="260" t="s">
        <v>8865</v>
      </c>
      <c r="L4839" s="261">
        <v>45260</v>
      </c>
      <c r="M4839" s="260" t="s">
        <v>526</v>
      </c>
    </row>
    <row r="4840" spans="1:13" x14ac:dyDescent="0.25">
      <c r="A4840" s="258" t="s">
        <v>576</v>
      </c>
      <c r="B4840" s="258" t="s">
        <v>577</v>
      </c>
      <c r="C4840" s="258" t="s">
        <v>87</v>
      </c>
      <c r="D4840" s="258" t="s">
        <v>769</v>
      </c>
      <c r="E4840" s="258">
        <v>37551</v>
      </c>
      <c r="F4840" s="258" t="s">
        <v>8862</v>
      </c>
      <c r="G4840" s="258" t="s">
        <v>1219</v>
      </c>
      <c r="H4840" s="258">
        <v>2</v>
      </c>
      <c r="I4840" s="258" t="s">
        <v>8863</v>
      </c>
      <c r="J4840" s="258" t="s">
        <v>8866</v>
      </c>
      <c r="K4840" s="258" t="s">
        <v>8867</v>
      </c>
      <c r="L4840" s="259">
        <v>45260</v>
      </c>
      <c r="M4840" s="258" t="s">
        <v>526</v>
      </c>
    </row>
    <row r="4841" spans="1:13" x14ac:dyDescent="0.25">
      <c r="A4841" s="260" t="s">
        <v>576</v>
      </c>
      <c r="B4841" s="260" t="s">
        <v>577</v>
      </c>
      <c r="C4841" s="260" t="s">
        <v>87</v>
      </c>
      <c r="D4841" s="260" t="s">
        <v>854</v>
      </c>
      <c r="E4841" s="260">
        <v>47</v>
      </c>
      <c r="F4841" s="260" t="s">
        <v>8868</v>
      </c>
      <c r="G4841" s="260" t="s">
        <v>22</v>
      </c>
      <c r="H4841" s="260">
        <v>3</v>
      </c>
      <c r="I4841" s="260" t="s">
        <v>8869</v>
      </c>
      <c r="J4841" s="260" t="s">
        <v>8870</v>
      </c>
      <c r="K4841" s="260" t="s">
        <v>8871</v>
      </c>
      <c r="L4841" s="261">
        <v>45260</v>
      </c>
      <c r="M4841" s="260" t="s">
        <v>526</v>
      </c>
    </row>
    <row r="4842" spans="1:13" x14ac:dyDescent="0.25">
      <c r="A4842" s="258" t="s">
        <v>576</v>
      </c>
      <c r="B4842" s="258" t="s">
        <v>577</v>
      </c>
      <c r="C4842" s="258" t="s">
        <v>87</v>
      </c>
      <c r="D4842" s="258" t="s">
        <v>937</v>
      </c>
      <c r="E4842" s="258">
        <v>47769</v>
      </c>
      <c r="F4842" s="258" t="s">
        <v>8872</v>
      </c>
      <c r="G4842" s="258" t="s">
        <v>1219</v>
      </c>
      <c r="H4842" s="258">
        <v>2</v>
      </c>
      <c r="I4842" s="258" t="s">
        <v>8873</v>
      </c>
      <c r="J4842" s="258" t="s">
        <v>8874</v>
      </c>
      <c r="K4842" s="258" t="s">
        <v>8875</v>
      </c>
      <c r="L4842" s="259">
        <v>45260</v>
      </c>
      <c r="M4842" s="258" t="s">
        <v>526</v>
      </c>
    </row>
    <row r="4843" spans="1:13" x14ac:dyDescent="0.25">
      <c r="A4843" s="260" t="s">
        <v>576</v>
      </c>
      <c r="B4843" s="260" t="s">
        <v>577</v>
      </c>
      <c r="C4843" s="260" t="s">
        <v>87</v>
      </c>
      <c r="D4843" s="260" t="s">
        <v>544</v>
      </c>
      <c r="E4843" s="260">
        <v>37551</v>
      </c>
      <c r="F4843" s="260" t="s">
        <v>8876</v>
      </c>
      <c r="G4843" s="260" t="s">
        <v>1219</v>
      </c>
      <c r="H4843" s="260">
        <v>2</v>
      </c>
      <c r="I4843" s="260" t="s">
        <v>8863</v>
      </c>
      <c r="J4843" s="260" t="s">
        <v>8877</v>
      </c>
      <c r="K4843" s="260" t="s">
        <v>8878</v>
      </c>
      <c r="L4843" s="261">
        <v>45260</v>
      </c>
      <c r="M4843" s="260" t="s">
        <v>526</v>
      </c>
    </row>
    <row r="4844" spans="1:13" x14ac:dyDescent="0.25">
      <c r="A4844" s="258" t="s">
        <v>576</v>
      </c>
      <c r="B4844" s="258" t="s">
        <v>577</v>
      </c>
      <c r="C4844" s="258" t="s">
        <v>87</v>
      </c>
      <c r="D4844" s="258" t="s">
        <v>1193</v>
      </c>
      <c r="E4844" s="258">
        <v>2656549</v>
      </c>
      <c r="F4844" s="258" t="s">
        <v>8879</v>
      </c>
      <c r="G4844" s="258" t="s">
        <v>1219</v>
      </c>
      <c r="H4844" s="258">
        <v>2</v>
      </c>
      <c r="I4844" s="258" t="s">
        <v>8880</v>
      </c>
      <c r="J4844" s="258" t="s">
        <v>3180</v>
      </c>
      <c r="K4844" s="258" t="s">
        <v>8881</v>
      </c>
      <c r="L4844" s="259">
        <v>45260</v>
      </c>
      <c r="M4844" s="258" t="s">
        <v>526</v>
      </c>
    </row>
    <row r="4845" spans="1:13" x14ac:dyDescent="0.25">
      <c r="A4845" s="260" t="s">
        <v>576</v>
      </c>
      <c r="B4845" s="260" t="s">
        <v>577</v>
      </c>
      <c r="C4845" s="260" t="s">
        <v>87</v>
      </c>
      <c r="D4845" s="260" t="s">
        <v>569</v>
      </c>
      <c r="E4845" s="260">
        <v>0</v>
      </c>
      <c r="F4845" s="260" t="s">
        <v>8876</v>
      </c>
      <c r="G4845" s="260" t="s">
        <v>1219</v>
      </c>
      <c r="H4845" s="260">
        <v>2</v>
      </c>
      <c r="I4845" s="260" t="s">
        <v>8863</v>
      </c>
      <c r="J4845" s="260" t="s">
        <v>6600</v>
      </c>
      <c r="K4845" s="260" t="s">
        <v>8882</v>
      </c>
      <c r="L4845" s="261">
        <v>45260</v>
      </c>
      <c r="M4845" s="260" t="s">
        <v>526</v>
      </c>
    </row>
    <row r="4846" spans="1:13" x14ac:dyDescent="0.25">
      <c r="A4846" s="258" t="s">
        <v>576</v>
      </c>
      <c r="B4846" s="258" t="s">
        <v>577</v>
      </c>
      <c r="C4846" s="258" t="s">
        <v>87</v>
      </c>
      <c r="D4846" s="258" t="s">
        <v>562</v>
      </c>
      <c r="E4846" s="258">
        <v>37551</v>
      </c>
      <c r="F4846" s="258" t="s">
        <v>8876</v>
      </c>
      <c r="G4846" s="258" t="s">
        <v>1219</v>
      </c>
      <c r="H4846" s="258">
        <v>2</v>
      </c>
      <c r="I4846" s="258" t="s">
        <v>8863</v>
      </c>
      <c r="J4846" s="258" t="s">
        <v>8883</v>
      </c>
      <c r="K4846" s="258" t="s">
        <v>8884</v>
      </c>
      <c r="L4846" s="259">
        <v>45260</v>
      </c>
      <c r="M4846" s="258" t="s">
        <v>526</v>
      </c>
    </row>
    <row r="4847" spans="1:13" x14ac:dyDescent="0.25">
      <c r="A4847" s="260" t="s">
        <v>576</v>
      </c>
      <c r="B4847" s="260" t="s">
        <v>577</v>
      </c>
      <c r="C4847" s="260" t="s">
        <v>87</v>
      </c>
      <c r="D4847" s="260" t="s">
        <v>567</v>
      </c>
      <c r="E4847" s="260" t="s">
        <v>17</v>
      </c>
      <c r="F4847" s="260" t="s">
        <v>17</v>
      </c>
      <c r="G4847" s="260" t="s">
        <v>1219</v>
      </c>
      <c r="H4847" s="260">
        <v>2</v>
      </c>
      <c r="I4847" s="260" t="s">
        <v>17</v>
      </c>
      <c r="J4847" s="260" t="s">
        <v>5098</v>
      </c>
      <c r="K4847" s="260" t="s">
        <v>8885</v>
      </c>
      <c r="L4847" s="261">
        <v>45260</v>
      </c>
      <c r="M4847" s="260" t="s">
        <v>526</v>
      </c>
    </row>
    <row r="4848" spans="1:13" x14ac:dyDescent="0.25">
      <c r="A4848" s="258" t="s">
        <v>576</v>
      </c>
      <c r="B4848" s="258" t="s">
        <v>577</v>
      </c>
      <c r="C4848" s="258" t="s">
        <v>87</v>
      </c>
      <c r="D4848" s="258" t="s">
        <v>558</v>
      </c>
      <c r="E4848" s="258" t="s">
        <v>17</v>
      </c>
      <c r="F4848" s="258" t="s">
        <v>17</v>
      </c>
      <c r="G4848" s="258" t="s">
        <v>1219</v>
      </c>
      <c r="H4848" s="258">
        <v>2</v>
      </c>
      <c r="I4848" s="258" t="s">
        <v>17</v>
      </c>
      <c r="J4848" s="258" t="s">
        <v>8886</v>
      </c>
      <c r="K4848" s="258" t="s">
        <v>8887</v>
      </c>
      <c r="L4848" s="259">
        <v>45260</v>
      </c>
      <c r="M4848" s="258" t="s">
        <v>526</v>
      </c>
    </row>
    <row r="4849" spans="1:13" x14ac:dyDescent="0.25">
      <c r="A4849" s="260" t="s">
        <v>85</v>
      </c>
      <c r="B4849" s="260" t="s">
        <v>86</v>
      </c>
      <c r="C4849" s="260" t="s">
        <v>87</v>
      </c>
      <c r="D4849" s="260" t="s">
        <v>854</v>
      </c>
      <c r="E4849" s="260">
        <v>47769</v>
      </c>
      <c r="F4849" s="260" t="s">
        <v>8872</v>
      </c>
      <c r="G4849" s="260" t="s">
        <v>1219</v>
      </c>
      <c r="H4849" s="260">
        <v>2</v>
      </c>
      <c r="I4849" s="260" t="s">
        <v>8873</v>
      </c>
      <c r="J4849" s="260" t="s">
        <v>8874</v>
      </c>
      <c r="K4849" s="260" t="s">
        <v>8888</v>
      </c>
      <c r="L4849" s="261">
        <v>45260</v>
      </c>
      <c r="M4849" s="260" t="s">
        <v>526</v>
      </c>
    </row>
    <row r="4850" spans="1:13" x14ac:dyDescent="0.25">
      <c r="A4850" s="258" t="s">
        <v>85</v>
      </c>
      <c r="B4850" s="258" t="s">
        <v>86</v>
      </c>
      <c r="C4850" s="258" t="s">
        <v>87</v>
      </c>
      <c r="D4850" s="258" t="s">
        <v>937</v>
      </c>
      <c r="E4850" s="258">
        <v>47769</v>
      </c>
      <c r="F4850" s="258" t="s">
        <v>8872</v>
      </c>
      <c r="G4850" s="258" t="s">
        <v>1219</v>
      </c>
      <c r="H4850" s="258">
        <v>2</v>
      </c>
      <c r="I4850" s="258" t="s">
        <v>8873</v>
      </c>
      <c r="J4850" s="258" t="s">
        <v>8874</v>
      </c>
      <c r="K4850" s="258" t="s">
        <v>8889</v>
      </c>
      <c r="L4850" s="259">
        <v>45260</v>
      </c>
      <c r="M4850" s="258" t="s">
        <v>526</v>
      </c>
    </row>
    <row r="4851" spans="1:13" x14ac:dyDescent="0.25">
      <c r="A4851" s="260" t="s">
        <v>5437</v>
      </c>
      <c r="B4851" s="260" t="s">
        <v>5438</v>
      </c>
      <c r="C4851" s="260" t="s">
        <v>2138</v>
      </c>
      <c r="D4851" s="260" t="s">
        <v>1297</v>
      </c>
      <c r="E4851" s="260">
        <v>170796753</v>
      </c>
      <c r="F4851" s="260" t="s">
        <v>8890</v>
      </c>
      <c r="G4851" s="260" t="s">
        <v>66</v>
      </c>
      <c r="H4851" s="260">
        <v>1</v>
      </c>
      <c r="I4851" s="260" t="s">
        <v>8891</v>
      </c>
      <c r="J4851" s="260" t="s">
        <v>8892</v>
      </c>
      <c r="K4851" s="260" t="s">
        <v>8893</v>
      </c>
      <c r="L4851" s="261">
        <v>45260</v>
      </c>
      <c r="M4851" s="260" t="s">
        <v>20</v>
      </c>
    </row>
    <row r="4852" spans="1:13" x14ac:dyDescent="0.25">
      <c r="A4852" s="258" t="s">
        <v>5437</v>
      </c>
      <c r="B4852" s="258" t="s">
        <v>5438</v>
      </c>
      <c r="C4852" s="258" t="s">
        <v>2138</v>
      </c>
      <c r="D4852" s="258" t="s">
        <v>1006</v>
      </c>
      <c r="E4852" s="258">
        <v>170796753</v>
      </c>
      <c r="F4852" s="258" t="s">
        <v>8890</v>
      </c>
      <c r="G4852" s="258" t="s">
        <v>66</v>
      </c>
      <c r="H4852" s="258">
        <v>1</v>
      </c>
      <c r="I4852" s="258" t="s">
        <v>8891</v>
      </c>
      <c r="J4852" s="258" t="s">
        <v>8894</v>
      </c>
      <c r="K4852" s="258" t="s">
        <v>8895</v>
      </c>
      <c r="L4852" s="259">
        <v>45260</v>
      </c>
      <c r="M4852" s="258" t="s">
        <v>20</v>
      </c>
    </row>
    <row r="4853" spans="1:13" x14ac:dyDescent="0.25">
      <c r="A4853" s="260" t="s">
        <v>5437</v>
      </c>
      <c r="B4853" s="260" t="s">
        <v>5438</v>
      </c>
      <c r="C4853" s="260" t="s">
        <v>2138</v>
      </c>
      <c r="D4853" s="260" t="s">
        <v>932</v>
      </c>
      <c r="E4853" s="260">
        <v>153813862</v>
      </c>
      <c r="F4853" s="260" t="s">
        <v>8896</v>
      </c>
      <c r="G4853" s="260" t="s">
        <v>66</v>
      </c>
      <c r="H4853" s="260">
        <v>1</v>
      </c>
      <c r="I4853" s="260" t="s">
        <v>8897</v>
      </c>
      <c r="J4853" s="260" t="s">
        <v>8898</v>
      </c>
      <c r="K4853" s="260" t="s">
        <v>8899</v>
      </c>
      <c r="L4853" s="261">
        <v>45260</v>
      </c>
      <c r="M4853" s="260" t="s">
        <v>20</v>
      </c>
    </row>
    <row r="4854" spans="1:13" x14ac:dyDescent="0.25">
      <c r="A4854" s="258" t="s">
        <v>5437</v>
      </c>
      <c r="B4854" s="258" t="s">
        <v>5438</v>
      </c>
      <c r="C4854" s="258" t="s">
        <v>2138</v>
      </c>
      <c r="D4854" s="258" t="s">
        <v>769</v>
      </c>
      <c r="E4854" s="258">
        <v>1181056</v>
      </c>
      <c r="F4854" s="258" t="s">
        <v>8900</v>
      </c>
      <c r="G4854" s="258" t="s">
        <v>1219</v>
      </c>
      <c r="H4854" s="258">
        <v>2</v>
      </c>
      <c r="I4854" s="258" t="s">
        <v>8901</v>
      </c>
      <c r="J4854" s="258" t="s">
        <v>8902</v>
      </c>
      <c r="K4854" s="258" t="s">
        <v>8903</v>
      </c>
      <c r="L4854" s="259">
        <v>45260</v>
      </c>
      <c r="M4854" s="258" t="s">
        <v>20</v>
      </c>
    </row>
    <row r="4855" spans="1:13" x14ac:dyDescent="0.25">
      <c r="A4855" s="260" t="s">
        <v>5437</v>
      </c>
      <c r="B4855" s="260" t="s">
        <v>5438</v>
      </c>
      <c r="C4855" s="260" t="s">
        <v>2138</v>
      </c>
      <c r="D4855" s="260" t="s">
        <v>854</v>
      </c>
      <c r="E4855" s="260">
        <v>89</v>
      </c>
      <c r="F4855" s="260" t="s">
        <v>8904</v>
      </c>
      <c r="G4855" s="260" t="s">
        <v>1219</v>
      </c>
      <c r="H4855" s="260">
        <v>2</v>
      </c>
      <c r="I4855" s="260" t="s">
        <v>8905</v>
      </c>
      <c r="J4855" s="260" t="s">
        <v>8906</v>
      </c>
      <c r="K4855" s="260" t="s">
        <v>8907</v>
      </c>
      <c r="L4855" s="261">
        <v>45260</v>
      </c>
      <c r="M4855" s="260" t="s">
        <v>526</v>
      </c>
    </row>
    <row r="4856" spans="1:13" x14ac:dyDescent="0.25">
      <c r="A4856" s="258" t="s">
        <v>5437</v>
      </c>
      <c r="B4856" s="258" t="s">
        <v>5438</v>
      </c>
      <c r="C4856" s="258" t="s">
        <v>2138</v>
      </c>
      <c r="D4856" s="258" t="s">
        <v>937</v>
      </c>
      <c r="E4856" s="258">
        <v>89</v>
      </c>
      <c r="F4856" s="258" t="s">
        <v>8904</v>
      </c>
      <c r="G4856" s="258" t="s">
        <v>1219</v>
      </c>
      <c r="H4856" s="258">
        <v>2</v>
      </c>
      <c r="I4856" s="258" t="s">
        <v>8905</v>
      </c>
      <c r="J4856" s="258" t="s">
        <v>8906</v>
      </c>
      <c r="K4856" s="258" t="s">
        <v>8908</v>
      </c>
      <c r="L4856" s="259">
        <v>45260</v>
      </c>
      <c r="M4856" s="258" t="s">
        <v>526</v>
      </c>
    </row>
    <row r="4857" spans="1:13" x14ac:dyDescent="0.25">
      <c r="A4857" s="260" t="s">
        <v>5437</v>
      </c>
      <c r="B4857" s="260" t="s">
        <v>5438</v>
      </c>
      <c r="C4857" s="260" t="s">
        <v>2138</v>
      </c>
      <c r="D4857" s="260" t="s">
        <v>544</v>
      </c>
      <c r="E4857" s="260">
        <v>37552140</v>
      </c>
      <c r="F4857" s="260" t="s">
        <v>8909</v>
      </c>
      <c r="G4857" s="260" t="s">
        <v>1219</v>
      </c>
      <c r="H4857" s="260">
        <v>2</v>
      </c>
      <c r="I4857" s="260" t="s">
        <v>8910</v>
      </c>
      <c r="J4857" s="260" t="s">
        <v>8911</v>
      </c>
      <c r="K4857" s="260" t="s">
        <v>8912</v>
      </c>
      <c r="L4857" s="261">
        <v>45260</v>
      </c>
      <c r="M4857" s="260" t="s">
        <v>20</v>
      </c>
    </row>
    <row r="4858" spans="1:13" x14ac:dyDescent="0.25">
      <c r="A4858" s="258" t="s">
        <v>5437</v>
      </c>
      <c r="B4858" s="258" t="s">
        <v>5438</v>
      </c>
      <c r="C4858" s="258" t="s">
        <v>2138</v>
      </c>
      <c r="D4858" s="258" t="s">
        <v>569</v>
      </c>
      <c r="E4858" s="258">
        <v>116261722</v>
      </c>
      <c r="F4858" s="258" t="s">
        <v>8909</v>
      </c>
      <c r="G4858" s="258" t="s">
        <v>1219</v>
      </c>
      <c r="H4858" s="258">
        <v>2</v>
      </c>
      <c r="I4858" s="258" t="s">
        <v>8910</v>
      </c>
      <c r="J4858" s="258" t="s">
        <v>8913</v>
      </c>
      <c r="K4858" s="258" t="s">
        <v>8914</v>
      </c>
      <c r="L4858" s="259">
        <v>45260</v>
      </c>
      <c r="M4858" s="258" t="s">
        <v>20</v>
      </c>
    </row>
    <row r="4859" spans="1:13" x14ac:dyDescent="0.25">
      <c r="A4859" s="260" t="s">
        <v>5437</v>
      </c>
      <c r="B4859" s="260" t="s">
        <v>5438</v>
      </c>
      <c r="C4859" s="260" t="s">
        <v>2138</v>
      </c>
      <c r="D4859" s="260" t="s">
        <v>562</v>
      </c>
      <c r="E4859" s="260">
        <v>27343088</v>
      </c>
      <c r="F4859" s="260" t="s">
        <v>8915</v>
      </c>
      <c r="G4859" s="260" t="s">
        <v>1219</v>
      </c>
      <c r="H4859" s="260">
        <v>2</v>
      </c>
      <c r="I4859" s="260" t="s">
        <v>8916</v>
      </c>
      <c r="J4859" s="260" t="s">
        <v>8917</v>
      </c>
      <c r="K4859" s="260" t="s">
        <v>8918</v>
      </c>
      <c r="L4859" s="261">
        <v>45260</v>
      </c>
      <c r="M4859" s="260" t="s">
        <v>20</v>
      </c>
    </row>
    <row r="4860" spans="1:13" x14ac:dyDescent="0.25">
      <c r="A4860" s="258" t="s">
        <v>5437</v>
      </c>
      <c r="B4860" s="258" t="s">
        <v>5438</v>
      </c>
      <c r="C4860" s="258" t="s">
        <v>2138</v>
      </c>
      <c r="D4860" s="258" t="s">
        <v>16</v>
      </c>
      <c r="E4860" s="258">
        <v>71070</v>
      </c>
      <c r="F4860" s="258" t="s">
        <v>8919</v>
      </c>
      <c r="G4860" s="258" t="s">
        <v>22</v>
      </c>
      <c r="H4860" s="258">
        <v>3</v>
      </c>
      <c r="I4860" s="258" t="s">
        <v>8920</v>
      </c>
      <c r="J4860" s="258" t="s">
        <v>8921</v>
      </c>
      <c r="K4860" s="258" t="s">
        <v>8922</v>
      </c>
      <c r="L4860" s="259">
        <v>45260</v>
      </c>
      <c r="M4860" s="258" t="s">
        <v>526</v>
      </c>
    </row>
    <row r="4861" spans="1:13" x14ac:dyDescent="0.25">
      <c r="A4861" s="260" t="s">
        <v>5437</v>
      </c>
      <c r="B4861" s="260" t="s">
        <v>5438</v>
      </c>
      <c r="C4861" s="260" t="s">
        <v>2138</v>
      </c>
      <c r="D4861" s="260" t="s">
        <v>24</v>
      </c>
      <c r="E4861" s="260">
        <v>35290000</v>
      </c>
      <c r="F4861" s="260" t="s">
        <v>8923</v>
      </c>
      <c r="G4861" s="260" t="s">
        <v>1219</v>
      </c>
      <c r="H4861" s="260">
        <v>2</v>
      </c>
      <c r="I4861" s="260" t="s">
        <v>8924</v>
      </c>
      <c r="J4861" s="260" t="s">
        <v>8925</v>
      </c>
      <c r="K4861" s="260" t="s">
        <v>8926</v>
      </c>
      <c r="L4861" s="261">
        <v>45260</v>
      </c>
      <c r="M4861" s="260" t="s">
        <v>526</v>
      </c>
    </row>
    <row r="4862" spans="1:13" x14ac:dyDescent="0.25">
      <c r="A4862" s="258" t="s">
        <v>2136</v>
      </c>
      <c r="B4862" s="258" t="s">
        <v>2137</v>
      </c>
      <c r="C4862" s="258" t="s">
        <v>2138</v>
      </c>
      <c r="D4862" s="258" t="s">
        <v>1297</v>
      </c>
      <c r="E4862" s="258">
        <v>170796753</v>
      </c>
      <c r="F4862" s="258" t="s">
        <v>8890</v>
      </c>
      <c r="G4862" s="258" t="s">
        <v>66</v>
      </c>
      <c r="H4862" s="258">
        <v>1</v>
      </c>
      <c r="I4862" s="258" t="s">
        <v>8891</v>
      </c>
      <c r="J4862" s="258" t="s">
        <v>5005</v>
      </c>
      <c r="K4862" s="258" t="s">
        <v>8927</v>
      </c>
      <c r="L4862" s="259">
        <v>45260</v>
      </c>
      <c r="M4862" s="258" t="s">
        <v>526</v>
      </c>
    </row>
    <row r="4863" spans="1:13" x14ac:dyDescent="0.25">
      <c r="A4863" s="260" t="s">
        <v>2136</v>
      </c>
      <c r="B4863" s="260" t="s">
        <v>2137</v>
      </c>
      <c r="C4863" s="260" t="s">
        <v>2138</v>
      </c>
      <c r="D4863" s="260" t="s">
        <v>1006</v>
      </c>
      <c r="E4863" s="260">
        <v>1505742</v>
      </c>
      <c r="F4863" s="260" t="s">
        <v>8928</v>
      </c>
      <c r="G4863" s="260" t="s">
        <v>1219</v>
      </c>
      <c r="H4863" s="260">
        <v>2</v>
      </c>
      <c r="I4863" s="260" t="s">
        <v>8929</v>
      </c>
      <c r="J4863" s="260" t="s">
        <v>8930</v>
      </c>
      <c r="K4863" s="260" t="s">
        <v>8931</v>
      </c>
      <c r="L4863" s="261">
        <v>45260</v>
      </c>
      <c r="M4863" s="260" t="s">
        <v>526</v>
      </c>
    </row>
    <row r="4864" spans="1:13" x14ac:dyDescent="0.25">
      <c r="A4864" s="258" t="s">
        <v>2136</v>
      </c>
      <c r="B4864" s="258" t="s">
        <v>2137</v>
      </c>
      <c r="C4864" s="258" t="s">
        <v>2138</v>
      </c>
      <c r="D4864" s="258" t="s">
        <v>932</v>
      </c>
      <c r="E4864" s="258">
        <v>1505742</v>
      </c>
      <c r="F4864" s="258" t="s">
        <v>8928</v>
      </c>
      <c r="G4864" s="258" t="s">
        <v>1219</v>
      </c>
      <c r="H4864" s="258">
        <v>2</v>
      </c>
      <c r="I4864" s="258" t="s">
        <v>8929</v>
      </c>
      <c r="J4864" s="258" t="s">
        <v>8932</v>
      </c>
      <c r="K4864" s="258" t="s">
        <v>8933</v>
      </c>
      <c r="L4864" s="259">
        <v>45260</v>
      </c>
      <c r="M4864" s="258" t="s">
        <v>526</v>
      </c>
    </row>
    <row r="4865" spans="1:13" x14ac:dyDescent="0.25">
      <c r="A4865" s="260" t="s">
        <v>2136</v>
      </c>
      <c r="B4865" s="260" t="s">
        <v>2137</v>
      </c>
      <c r="C4865" s="260" t="s">
        <v>2138</v>
      </c>
      <c r="D4865" s="260" t="s">
        <v>769</v>
      </c>
      <c r="E4865" s="260">
        <v>967842</v>
      </c>
      <c r="F4865" s="260" t="s">
        <v>8934</v>
      </c>
      <c r="G4865" s="260" t="s">
        <v>66</v>
      </c>
      <c r="H4865" s="260">
        <v>1</v>
      </c>
      <c r="I4865" s="260" t="s">
        <v>8935</v>
      </c>
      <c r="J4865" s="260" t="s">
        <v>8936</v>
      </c>
      <c r="K4865" s="260" t="s">
        <v>8937</v>
      </c>
      <c r="L4865" s="261">
        <v>45260</v>
      </c>
      <c r="M4865" s="260" t="s">
        <v>526</v>
      </c>
    </row>
    <row r="4866" spans="1:13" x14ac:dyDescent="0.25">
      <c r="A4866" s="258" t="s">
        <v>2136</v>
      </c>
      <c r="B4866" s="258" t="s">
        <v>2137</v>
      </c>
      <c r="C4866" s="258" t="s">
        <v>2138</v>
      </c>
      <c r="D4866" s="258" t="s">
        <v>854</v>
      </c>
      <c r="E4866" s="258">
        <v>33</v>
      </c>
      <c r="F4866" s="258" t="s">
        <v>8938</v>
      </c>
      <c r="G4866" s="258" t="s">
        <v>1219</v>
      </c>
      <c r="H4866" s="258">
        <v>2</v>
      </c>
      <c r="I4866" s="258" t="s">
        <v>924</v>
      </c>
      <c r="J4866" s="258" t="s">
        <v>8939</v>
      </c>
      <c r="K4866" s="258" t="s">
        <v>8940</v>
      </c>
      <c r="L4866" s="259">
        <v>45260</v>
      </c>
      <c r="M4866" s="258" t="s">
        <v>526</v>
      </c>
    </row>
    <row r="4867" spans="1:13" x14ac:dyDescent="0.25">
      <c r="A4867" s="260" t="s">
        <v>2136</v>
      </c>
      <c r="B4867" s="260" t="s">
        <v>2137</v>
      </c>
      <c r="C4867" s="260" t="s">
        <v>2138</v>
      </c>
      <c r="D4867" s="260" t="s">
        <v>937</v>
      </c>
      <c r="E4867" s="260">
        <v>89</v>
      </c>
      <c r="F4867" s="260" t="s">
        <v>8904</v>
      </c>
      <c r="G4867" s="260" t="s">
        <v>1219</v>
      </c>
      <c r="H4867" s="260">
        <v>2</v>
      </c>
      <c r="I4867" s="260" t="s">
        <v>8905</v>
      </c>
      <c r="J4867" s="260" t="s">
        <v>8941</v>
      </c>
      <c r="K4867" s="260" t="s">
        <v>8942</v>
      </c>
      <c r="L4867" s="261">
        <v>45260</v>
      </c>
      <c r="M4867" s="260" t="s">
        <v>526</v>
      </c>
    </row>
    <row r="4868" spans="1:13" x14ac:dyDescent="0.25">
      <c r="A4868" s="258" t="s">
        <v>2136</v>
      </c>
      <c r="B4868" s="258" t="s">
        <v>2137</v>
      </c>
      <c r="C4868" s="258" t="s">
        <v>2138</v>
      </c>
      <c r="D4868" s="258" t="s">
        <v>544</v>
      </c>
      <c r="E4868" s="258">
        <v>1505742</v>
      </c>
      <c r="F4868" s="258" t="s">
        <v>8928</v>
      </c>
      <c r="G4868" s="258" t="s">
        <v>1219</v>
      </c>
      <c r="H4868" s="258">
        <v>2</v>
      </c>
      <c r="I4868" s="258" t="s">
        <v>8929</v>
      </c>
      <c r="J4868" s="258" t="s">
        <v>8943</v>
      </c>
      <c r="K4868" s="258" t="s">
        <v>8944</v>
      </c>
      <c r="L4868" s="259">
        <v>45260</v>
      </c>
      <c r="M4868" s="258" t="s">
        <v>526</v>
      </c>
    </row>
    <row r="4869" spans="1:13" x14ac:dyDescent="0.25">
      <c r="A4869" s="260" t="s">
        <v>2136</v>
      </c>
      <c r="B4869" s="260" t="s">
        <v>2137</v>
      </c>
      <c r="C4869" s="260" t="s">
        <v>2138</v>
      </c>
      <c r="D4869" s="260" t="s">
        <v>562</v>
      </c>
      <c r="E4869" s="260">
        <v>1248252</v>
      </c>
      <c r="F4869" s="260" t="s">
        <v>8945</v>
      </c>
      <c r="G4869" s="260" t="s">
        <v>1219</v>
      </c>
      <c r="H4869" s="260">
        <v>2</v>
      </c>
      <c r="I4869" s="260" t="s">
        <v>8946</v>
      </c>
      <c r="J4869" s="260" t="s">
        <v>8947</v>
      </c>
      <c r="K4869" s="260" t="s">
        <v>8948</v>
      </c>
      <c r="L4869" s="261">
        <v>45260</v>
      </c>
      <c r="M4869" s="260" t="s">
        <v>526</v>
      </c>
    </row>
    <row r="4870" spans="1:13" x14ac:dyDescent="0.25">
      <c r="A4870" s="258" t="s">
        <v>3538</v>
      </c>
      <c r="B4870" s="258" t="s">
        <v>3539</v>
      </c>
      <c r="C4870" s="258" t="s">
        <v>2138</v>
      </c>
      <c r="D4870" s="258" t="s">
        <v>937</v>
      </c>
      <c r="E4870" s="258">
        <v>89</v>
      </c>
      <c r="F4870" s="258" t="s">
        <v>8904</v>
      </c>
      <c r="G4870" s="258" t="s">
        <v>1219</v>
      </c>
      <c r="H4870" s="258">
        <v>2</v>
      </c>
      <c r="I4870" s="258" t="s">
        <v>8905</v>
      </c>
      <c r="J4870" s="258" t="s">
        <v>8941</v>
      </c>
      <c r="K4870" s="258" t="s">
        <v>8949</v>
      </c>
      <c r="L4870" s="259">
        <v>45260</v>
      </c>
      <c r="M4870" s="258" t="s">
        <v>20</v>
      </c>
    </row>
    <row r="4871" spans="1:13" x14ac:dyDescent="0.25">
      <c r="A4871" s="260" t="s">
        <v>5465</v>
      </c>
      <c r="B4871" s="260" t="s">
        <v>5466</v>
      </c>
      <c r="C4871" s="260" t="s">
        <v>2138</v>
      </c>
      <c r="D4871" s="260" t="s">
        <v>937</v>
      </c>
      <c r="E4871" s="260">
        <v>89</v>
      </c>
      <c r="F4871" s="260" t="s">
        <v>8904</v>
      </c>
      <c r="G4871" s="260" t="s">
        <v>1219</v>
      </c>
      <c r="H4871" s="260">
        <v>2</v>
      </c>
      <c r="I4871" s="260" t="s">
        <v>8905</v>
      </c>
      <c r="J4871" s="260" t="s">
        <v>8941</v>
      </c>
      <c r="K4871" s="260" t="s">
        <v>8950</v>
      </c>
      <c r="L4871" s="261">
        <v>45260</v>
      </c>
      <c r="M4871" s="260" t="s">
        <v>20</v>
      </c>
    </row>
    <row r="4872" spans="1:13" x14ac:dyDescent="0.25">
      <c r="A4872" s="258" t="s">
        <v>1118</v>
      </c>
      <c r="B4872" s="258" t="s">
        <v>1119</v>
      </c>
      <c r="C4872" s="258" t="s">
        <v>1120</v>
      </c>
      <c r="D4872" s="258" t="s">
        <v>1297</v>
      </c>
      <c r="E4872" s="258">
        <v>201669612</v>
      </c>
      <c r="F4872" s="258" t="s">
        <v>8951</v>
      </c>
      <c r="G4872" s="258" t="s">
        <v>1219</v>
      </c>
      <c r="H4872" s="258">
        <v>2</v>
      </c>
      <c r="I4872" s="258" t="s">
        <v>8952</v>
      </c>
      <c r="J4872" s="258" t="s">
        <v>8953</v>
      </c>
      <c r="K4872" s="258" t="s">
        <v>8954</v>
      </c>
      <c r="L4872" s="259">
        <v>45260</v>
      </c>
      <c r="M4872" s="258" t="s">
        <v>526</v>
      </c>
    </row>
    <row r="4873" spans="1:13" x14ac:dyDescent="0.25">
      <c r="A4873" s="260" t="s">
        <v>1118</v>
      </c>
      <c r="B4873" s="260" t="s">
        <v>1119</v>
      </c>
      <c r="C4873" s="260" t="s">
        <v>1120</v>
      </c>
      <c r="D4873" s="260" t="s">
        <v>1006</v>
      </c>
      <c r="E4873" s="260">
        <v>109328978</v>
      </c>
      <c r="F4873" s="260" t="s">
        <v>8955</v>
      </c>
      <c r="G4873" s="260" t="s">
        <v>1219</v>
      </c>
      <c r="H4873" s="260">
        <v>2</v>
      </c>
      <c r="I4873" s="260" t="s">
        <v>8956</v>
      </c>
      <c r="J4873" s="260" t="s">
        <v>8957</v>
      </c>
      <c r="K4873" s="260" t="s">
        <v>8958</v>
      </c>
      <c r="L4873" s="261">
        <v>45260</v>
      </c>
      <c r="M4873" s="260" t="s">
        <v>20</v>
      </c>
    </row>
    <row r="4874" spans="1:13" x14ac:dyDescent="0.25">
      <c r="A4874" s="258" t="s">
        <v>1118</v>
      </c>
      <c r="B4874" s="258" t="s">
        <v>1119</v>
      </c>
      <c r="C4874" s="258" t="s">
        <v>1120</v>
      </c>
      <c r="D4874" s="258" t="s">
        <v>769</v>
      </c>
      <c r="E4874" s="258">
        <v>2685900</v>
      </c>
      <c r="F4874" s="258" t="s">
        <v>8959</v>
      </c>
      <c r="G4874" s="258" t="s">
        <v>1219</v>
      </c>
      <c r="H4874" s="258">
        <v>2</v>
      </c>
      <c r="I4874" s="258" t="s">
        <v>8960</v>
      </c>
      <c r="J4874" s="258" t="s">
        <v>8961</v>
      </c>
      <c r="K4874" s="258" t="s">
        <v>8962</v>
      </c>
      <c r="L4874" s="259">
        <v>45260</v>
      </c>
      <c r="M4874" s="258" t="s">
        <v>20</v>
      </c>
    </row>
    <row r="4875" spans="1:13" x14ac:dyDescent="0.25">
      <c r="A4875" s="260" t="s">
        <v>1118</v>
      </c>
      <c r="B4875" s="260" t="s">
        <v>1119</v>
      </c>
      <c r="C4875" s="260" t="s">
        <v>1120</v>
      </c>
      <c r="D4875" s="260" t="s">
        <v>38</v>
      </c>
      <c r="E4875" s="260">
        <v>17252</v>
      </c>
      <c r="F4875" s="260" t="s">
        <v>8122</v>
      </c>
      <c r="G4875" s="260" t="s">
        <v>1219</v>
      </c>
      <c r="H4875" s="260">
        <v>2</v>
      </c>
      <c r="I4875" s="260" t="s">
        <v>8123</v>
      </c>
      <c r="J4875" s="260" t="s">
        <v>8963</v>
      </c>
      <c r="K4875" s="260" t="s">
        <v>8964</v>
      </c>
      <c r="L4875" s="261">
        <v>45260</v>
      </c>
      <c r="M4875" s="260" t="s">
        <v>526</v>
      </c>
    </row>
    <row r="4876" spans="1:13" x14ac:dyDescent="0.25">
      <c r="A4876" s="258" t="s">
        <v>1118</v>
      </c>
      <c r="B4876" s="258" t="s">
        <v>1119</v>
      </c>
      <c r="C4876" s="258" t="s">
        <v>1120</v>
      </c>
      <c r="D4876" s="258" t="s">
        <v>937</v>
      </c>
      <c r="E4876" s="258">
        <v>51008</v>
      </c>
      <c r="F4876" s="258" t="s">
        <v>8965</v>
      </c>
      <c r="G4876" s="258" t="s">
        <v>1219</v>
      </c>
      <c r="H4876" s="258">
        <v>2</v>
      </c>
      <c r="I4876" s="258" t="s">
        <v>8966</v>
      </c>
      <c r="J4876" s="258" t="s">
        <v>8967</v>
      </c>
      <c r="K4876" s="258" t="s">
        <v>8968</v>
      </c>
      <c r="L4876" s="259">
        <v>45260</v>
      </c>
      <c r="M4876" s="258" t="s">
        <v>20</v>
      </c>
    </row>
    <row r="4877" spans="1:13" x14ac:dyDescent="0.25">
      <c r="A4877" s="260" t="s">
        <v>2317</v>
      </c>
      <c r="B4877" s="260" t="s">
        <v>2318</v>
      </c>
      <c r="C4877" s="260" t="s">
        <v>2319</v>
      </c>
      <c r="D4877" s="260" t="s">
        <v>769</v>
      </c>
      <c r="E4877" s="260">
        <v>3139772</v>
      </c>
      <c r="F4877" s="260" t="s">
        <v>8969</v>
      </c>
      <c r="G4877" s="260" t="s">
        <v>1219</v>
      </c>
      <c r="H4877" s="260">
        <v>2</v>
      </c>
      <c r="I4877" s="260" t="s">
        <v>8970</v>
      </c>
      <c r="J4877" s="260" t="s">
        <v>8971</v>
      </c>
      <c r="K4877" s="260" t="s">
        <v>8972</v>
      </c>
      <c r="L4877" s="261">
        <v>45260</v>
      </c>
      <c r="M4877" s="260" t="s">
        <v>20</v>
      </c>
    </row>
    <row r="4878" spans="1:13" x14ac:dyDescent="0.25">
      <c r="A4878" s="258" t="s">
        <v>2317</v>
      </c>
      <c r="B4878" s="258" t="s">
        <v>2318</v>
      </c>
      <c r="C4878" s="258" t="s">
        <v>2319</v>
      </c>
      <c r="D4878" s="258" t="s">
        <v>854</v>
      </c>
      <c r="E4878" s="258">
        <v>7324</v>
      </c>
      <c r="F4878" s="258" t="s">
        <v>8973</v>
      </c>
      <c r="G4878" s="258" t="s">
        <v>22</v>
      </c>
      <c r="H4878" s="258">
        <v>3</v>
      </c>
      <c r="I4878" s="258" t="s">
        <v>8974</v>
      </c>
      <c r="J4878" s="258" t="s">
        <v>8975</v>
      </c>
      <c r="K4878" s="258" t="s">
        <v>8976</v>
      </c>
      <c r="L4878" s="259">
        <v>45260</v>
      </c>
      <c r="M4878" s="258" t="s">
        <v>526</v>
      </c>
    </row>
    <row r="4879" spans="1:13" x14ac:dyDescent="0.25">
      <c r="A4879" s="260" t="s">
        <v>2317</v>
      </c>
      <c r="B4879" s="260" t="s">
        <v>2318</v>
      </c>
      <c r="C4879" s="260" t="s">
        <v>2319</v>
      </c>
      <c r="D4879" s="260" t="s">
        <v>937</v>
      </c>
      <c r="E4879" s="260">
        <v>7324</v>
      </c>
      <c r="F4879" s="260" t="s">
        <v>8973</v>
      </c>
      <c r="G4879" s="260" t="s">
        <v>22</v>
      </c>
      <c r="H4879" s="260">
        <v>3</v>
      </c>
      <c r="I4879" s="260" t="s">
        <v>8974</v>
      </c>
      <c r="J4879" s="260" t="s">
        <v>8975</v>
      </c>
      <c r="K4879" s="260" t="s">
        <v>8977</v>
      </c>
      <c r="L4879" s="261">
        <v>45260</v>
      </c>
      <c r="M4879" s="260" t="s">
        <v>526</v>
      </c>
    </row>
    <row r="4880" spans="1:13" x14ac:dyDescent="0.25">
      <c r="A4880" s="258" t="s">
        <v>1118</v>
      </c>
      <c r="B4880" s="258" t="s">
        <v>1119</v>
      </c>
      <c r="C4880" s="258" t="s">
        <v>1120</v>
      </c>
      <c r="D4880" s="258" t="s">
        <v>544</v>
      </c>
      <c r="E4880" s="258">
        <v>25920000</v>
      </c>
      <c r="F4880" s="258" t="s">
        <v>8978</v>
      </c>
      <c r="G4880" s="258" t="s">
        <v>1219</v>
      </c>
      <c r="H4880" s="258">
        <v>2</v>
      </c>
      <c r="I4880" s="258" t="s">
        <v>8979</v>
      </c>
      <c r="J4880" s="258" t="s">
        <v>8980</v>
      </c>
      <c r="K4880" s="258" t="s">
        <v>8981</v>
      </c>
      <c r="L4880" s="259">
        <v>45260</v>
      </c>
      <c r="M4880" s="258" t="s">
        <v>20</v>
      </c>
    </row>
    <row r="4881" spans="1:13" x14ac:dyDescent="0.25">
      <c r="A4881" s="260" t="s">
        <v>1118</v>
      </c>
      <c r="B4881" s="260" t="s">
        <v>1119</v>
      </c>
      <c r="C4881" s="260" t="s">
        <v>1120</v>
      </c>
      <c r="D4881" s="260" t="s">
        <v>1193</v>
      </c>
      <c r="E4881" s="260">
        <v>48858285</v>
      </c>
      <c r="F4881" s="260" t="s">
        <v>8982</v>
      </c>
      <c r="G4881" s="260" t="s">
        <v>1219</v>
      </c>
      <c r="H4881" s="260">
        <v>2</v>
      </c>
      <c r="I4881" s="260" t="s">
        <v>8983</v>
      </c>
      <c r="J4881" s="260" t="s">
        <v>8984</v>
      </c>
      <c r="K4881" s="260" t="s">
        <v>8985</v>
      </c>
      <c r="L4881" s="261">
        <v>45260</v>
      </c>
      <c r="M4881" s="260" t="s">
        <v>20</v>
      </c>
    </row>
    <row r="4882" spans="1:13" x14ac:dyDescent="0.25">
      <c r="A4882" s="258" t="s">
        <v>1118</v>
      </c>
      <c r="B4882" s="258" t="s">
        <v>1119</v>
      </c>
      <c r="C4882" s="258" t="s">
        <v>1120</v>
      </c>
      <c r="D4882" s="258" t="s">
        <v>569</v>
      </c>
      <c r="E4882" s="258">
        <v>34550693</v>
      </c>
      <c r="F4882" s="258" t="s">
        <v>8986</v>
      </c>
      <c r="G4882" s="258" t="s">
        <v>1219</v>
      </c>
      <c r="H4882" s="258">
        <v>2</v>
      </c>
      <c r="I4882" s="258" t="s">
        <v>8987</v>
      </c>
      <c r="J4882" s="258" t="s">
        <v>8988</v>
      </c>
      <c r="K4882" s="258" t="s">
        <v>8989</v>
      </c>
      <c r="L4882" s="259">
        <v>45260</v>
      </c>
      <c r="M4882" s="258" t="s">
        <v>20</v>
      </c>
    </row>
    <row r="4883" spans="1:13" x14ac:dyDescent="0.25">
      <c r="A4883" s="260" t="s">
        <v>1118</v>
      </c>
      <c r="B4883" s="260" t="s">
        <v>1119</v>
      </c>
      <c r="C4883" s="260" t="s">
        <v>1120</v>
      </c>
      <c r="D4883" s="260" t="s">
        <v>562</v>
      </c>
      <c r="E4883" s="260">
        <v>24640000</v>
      </c>
      <c r="F4883" s="260" t="s">
        <v>8990</v>
      </c>
      <c r="G4883" s="260" t="s">
        <v>33</v>
      </c>
      <c r="H4883" s="260">
        <v>2</v>
      </c>
      <c r="I4883" s="260" t="s">
        <v>8991</v>
      </c>
      <c r="J4883" s="260" t="s">
        <v>8992</v>
      </c>
      <c r="K4883" s="260" t="s">
        <v>8993</v>
      </c>
      <c r="L4883" s="261">
        <v>45260</v>
      </c>
      <c r="M4883" s="260" t="s">
        <v>20</v>
      </c>
    </row>
    <row r="4884" spans="1:13" x14ac:dyDescent="0.25">
      <c r="A4884" s="258" t="s">
        <v>1118</v>
      </c>
      <c r="B4884" s="258" t="s">
        <v>1119</v>
      </c>
      <c r="C4884" s="258" t="s">
        <v>1120</v>
      </c>
      <c r="D4884" s="258" t="s">
        <v>567</v>
      </c>
      <c r="E4884" s="258">
        <v>1280000</v>
      </c>
      <c r="F4884" s="258" t="s">
        <v>8994</v>
      </c>
      <c r="G4884" s="258" t="s">
        <v>1219</v>
      </c>
      <c r="H4884" s="258">
        <v>2</v>
      </c>
      <c r="I4884" s="258" t="s">
        <v>8995</v>
      </c>
      <c r="J4884" s="258" t="s">
        <v>8996</v>
      </c>
      <c r="K4884" s="258" t="s">
        <v>8997</v>
      </c>
      <c r="L4884" s="259">
        <v>45260</v>
      </c>
      <c r="M4884" s="258" t="s">
        <v>20</v>
      </c>
    </row>
    <row r="4885" spans="1:13" x14ac:dyDescent="0.25">
      <c r="A4885" s="260" t="s">
        <v>1118</v>
      </c>
      <c r="B4885" s="260" t="s">
        <v>1119</v>
      </c>
      <c r="C4885" s="260" t="s">
        <v>1120</v>
      </c>
      <c r="D4885" s="260" t="s">
        <v>558</v>
      </c>
      <c r="E4885" s="260">
        <v>0</v>
      </c>
      <c r="F4885" s="260" t="s">
        <v>8994</v>
      </c>
      <c r="G4885" s="260" t="s">
        <v>1219</v>
      </c>
      <c r="H4885" s="260">
        <v>2</v>
      </c>
      <c r="I4885" s="260" t="s">
        <v>8995</v>
      </c>
      <c r="J4885" s="260" t="s">
        <v>8998</v>
      </c>
      <c r="K4885" s="260" t="s">
        <v>8999</v>
      </c>
      <c r="L4885" s="261">
        <v>45260</v>
      </c>
      <c r="M4885" s="260" t="s">
        <v>20</v>
      </c>
    </row>
    <row r="4886" spans="1:13" x14ac:dyDescent="0.25">
      <c r="A4886" s="258" t="s">
        <v>950</v>
      </c>
      <c r="B4886" s="258" t="s">
        <v>951</v>
      </c>
      <c r="C4886" s="258" t="s">
        <v>952</v>
      </c>
      <c r="D4886" s="258" t="s">
        <v>1297</v>
      </c>
      <c r="E4886" s="258">
        <v>9998527</v>
      </c>
      <c r="F4886" s="258" t="s">
        <v>9000</v>
      </c>
      <c r="G4886" s="258" t="s">
        <v>1219</v>
      </c>
      <c r="H4886" s="258">
        <v>2</v>
      </c>
      <c r="I4886" s="258" t="s">
        <v>9001</v>
      </c>
      <c r="J4886" s="258" t="s">
        <v>9002</v>
      </c>
      <c r="K4886" s="258" t="s">
        <v>9003</v>
      </c>
      <c r="L4886" s="259">
        <v>45260</v>
      </c>
      <c r="M4886" s="258" t="s">
        <v>20</v>
      </c>
    </row>
    <row r="4887" spans="1:13" x14ac:dyDescent="0.25">
      <c r="A4887" s="260" t="s">
        <v>950</v>
      </c>
      <c r="B4887" s="260" t="s">
        <v>951</v>
      </c>
      <c r="C4887" s="260" t="s">
        <v>952</v>
      </c>
      <c r="D4887" s="260" t="s">
        <v>1006</v>
      </c>
      <c r="E4887" s="260">
        <v>908227</v>
      </c>
      <c r="F4887" s="260" t="s">
        <v>9004</v>
      </c>
      <c r="G4887" s="260" t="s">
        <v>22</v>
      </c>
      <c r="H4887" s="260">
        <v>3</v>
      </c>
      <c r="I4887" s="260" t="s">
        <v>9005</v>
      </c>
      <c r="J4887" s="260" t="s">
        <v>9006</v>
      </c>
      <c r="K4887" s="260" t="s">
        <v>9007</v>
      </c>
      <c r="L4887" s="261">
        <v>45260</v>
      </c>
      <c r="M4887" s="260" t="s">
        <v>20</v>
      </c>
    </row>
    <row r="4888" spans="1:13" x14ac:dyDescent="0.25">
      <c r="A4888" s="258" t="s">
        <v>950</v>
      </c>
      <c r="B4888" s="258" t="s">
        <v>951</v>
      </c>
      <c r="C4888" s="258" t="s">
        <v>952</v>
      </c>
      <c r="D4888" s="258" t="s">
        <v>932</v>
      </c>
      <c r="E4888" s="258">
        <v>205700</v>
      </c>
      <c r="F4888" s="258" t="s">
        <v>9008</v>
      </c>
      <c r="G4888" s="258" t="s">
        <v>22</v>
      </c>
      <c r="H4888" s="258">
        <v>3</v>
      </c>
      <c r="I4888" s="258" t="s">
        <v>9009</v>
      </c>
      <c r="J4888" s="258" t="s">
        <v>9010</v>
      </c>
      <c r="K4888" s="258" t="s">
        <v>9011</v>
      </c>
      <c r="L4888" s="259">
        <v>45260</v>
      </c>
      <c r="M4888" s="258" t="s">
        <v>20</v>
      </c>
    </row>
    <row r="4889" spans="1:13" x14ac:dyDescent="0.25">
      <c r="A4889" s="260" t="s">
        <v>950</v>
      </c>
      <c r="B4889" s="260" t="s">
        <v>951</v>
      </c>
      <c r="C4889" s="260" t="s">
        <v>952</v>
      </c>
      <c r="D4889" s="260" t="s">
        <v>769</v>
      </c>
      <c r="E4889" s="260">
        <v>128567</v>
      </c>
      <c r="F4889" s="260" t="s">
        <v>8835</v>
      </c>
      <c r="G4889" s="260" t="s">
        <v>1219</v>
      </c>
      <c r="H4889" s="260">
        <v>2</v>
      </c>
      <c r="I4889" s="260" t="s">
        <v>9012</v>
      </c>
      <c r="J4889" s="260" t="s">
        <v>9013</v>
      </c>
      <c r="K4889" s="260" t="s">
        <v>9014</v>
      </c>
      <c r="L4889" s="261">
        <v>45260</v>
      </c>
      <c r="M4889" s="260" t="s">
        <v>526</v>
      </c>
    </row>
    <row r="4890" spans="1:13" x14ac:dyDescent="0.25">
      <c r="A4890" s="258" t="s">
        <v>950</v>
      </c>
      <c r="B4890" s="258" t="s">
        <v>951</v>
      </c>
      <c r="C4890" s="258" t="s">
        <v>952</v>
      </c>
      <c r="D4890" s="258" t="s">
        <v>544</v>
      </c>
      <c r="E4890" s="258">
        <v>77127</v>
      </c>
      <c r="F4890" s="258" t="s">
        <v>9015</v>
      </c>
      <c r="G4890" s="258" t="s">
        <v>22</v>
      </c>
      <c r="H4890" s="258">
        <v>3</v>
      </c>
      <c r="I4890" s="258" t="s">
        <v>9016</v>
      </c>
      <c r="J4890" s="258" t="s">
        <v>9017</v>
      </c>
      <c r="K4890" s="258" t="s">
        <v>9018</v>
      </c>
      <c r="L4890" s="259">
        <v>45260</v>
      </c>
      <c r="M4890" s="258" t="s">
        <v>526</v>
      </c>
    </row>
    <row r="4891" spans="1:13" x14ac:dyDescent="0.25">
      <c r="A4891" s="260" t="s">
        <v>950</v>
      </c>
      <c r="B4891" s="260" t="s">
        <v>951</v>
      </c>
      <c r="C4891" s="260" t="s">
        <v>952</v>
      </c>
      <c r="D4891" s="260" t="s">
        <v>1193</v>
      </c>
      <c r="E4891" s="260">
        <v>702527</v>
      </c>
      <c r="F4891" s="260" t="s">
        <v>9019</v>
      </c>
      <c r="G4891" s="260" t="s">
        <v>22</v>
      </c>
      <c r="H4891" s="260">
        <v>3</v>
      </c>
      <c r="I4891" s="260" t="s">
        <v>9020</v>
      </c>
      <c r="J4891" s="260" t="s">
        <v>9021</v>
      </c>
      <c r="K4891" s="260" t="s">
        <v>9022</v>
      </c>
      <c r="L4891" s="261">
        <v>45260</v>
      </c>
      <c r="M4891" s="260" t="s">
        <v>20</v>
      </c>
    </row>
    <row r="4892" spans="1:13" x14ac:dyDescent="0.25">
      <c r="A4892" s="258" t="s">
        <v>950</v>
      </c>
      <c r="B4892" s="258" t="s">
        <v>951</v>
      </c>
      <c r="C4892" s="258" t="s">
        <v>952</v>
      </c>
      <c r="D4892" s="258" t="s">
        <v>569</v>
      </c>
      <c r="E4892" s="258">
        <v>128573</v>
      </c>
      <c r="F4892" s="258" t="s">
        <v>9023</v>
      </c>
      <c r="G4892" s="258" t="s">
        <v>22</v>
      </c>
      <c r="H4892" s="258">
        <v>3</v>
      </c>
      <c r="I4892" s="258" t="s">
        <v>9024</v>
      </c>
      <c r="J4892" s="258" t="s">
        <v>9025</v>
      </c>
      <c r="K4892" s="258" t="s">
        <v>9026</v>
      </c>
      <c r="L4892" s="259">
        <v>45260</v>
      </c>
      <c r="M4892" s="258" t="s">
        <v>526</v>
      </c>
    </row>
    <row r="4893" spans="1:13" x14ac:dyDescent="0.25">
      <c r="A4893" s="260" t="s">
        <v>950</v>
      </c>
      <c r="B4893" s="260" t="s">
        <v>951</v>
      </c>
      <c r="C4893" s="260" t="s">
        <v>952</v>
      </c>
      <c r="D4893" s="260" t="s">
        <v>562</v>
      </c>
      <c r="E4893" s="260">
        <v>77127</v>
      </c>
      <c r="F4893" s="260" t="s">
        <v>9027</v>
      </c>
      <c r="G4893" s="260" t="s">
        <v>22</v>
      </c>
      <c r="H4893" s="260">
        <v>3</v>
      </c>
      <c r="I4893" s="260" t="s">
        <v>9016</v>
      </c>
      <c r="J4893" s="260" t="s">
        <v>9028</v>
      </c>
      <c r="K4893" s="260" t="s">
        <v>9029</v>
      </c>
      <c r="L4893" s="261">
        <v>45260</v>
      </c>
      <c r="M4893" s="260" t="s">
        <v>526</v>
      </c>
    </row>
    <row r="4894" spans="1:13" x14ac:dyDescent="0.25">
      <c r="A4894" s="258" t="s">
        <v>950</v>
      </c>
      <c r="B4894" s="258" t="s">
        <v>951</v>
      </c>
      <c r="C4894" s="258" t="s">
        <v>952</v>
      </c>
      <c r="D4894" s="258" t="s">
        <v>567</v>
      </c>
      <c r="E4894" s="258">
        <v>0</v>
      </c>
      <c r="F4894" s="258" t="s">
        <v>9030</v>
      </c>
      <c r="G4894" s="258" t="s">
        <v>22</v>
      </c>
      <c r="H4894" s="258">
        <v>3</v>
      </c>
      <c r="I4894" s="258" t="s">
        <v>9031</v>
      </c>
      <c r="J4894" s="258" t="s">
        <v>9032</v>
      </c>
      <c r="K4894" s="258" t="s">
        <v>9033</v>
      </c>
      <c r="L4894" s="259">
        <v>45260</v>
      </c>
      <c r="M4894" s="258" t="s">
        <v>20</v>
      </c>
    </row>
    <row r="4895" spans="1:13" x14ac:dyDescent="0.25">
      <c r="A4895" s="260" t="s">
        <v>950</v>
      </c>
      <c r="B4895" s="260" t="s">
        <v>951</v>
      </c>
      <c r="C4895" s="260" t="s">
        <v>952</v>
      </c>
      <c r="D4895" s="260" t="s">
        <v>558</v>
      </c>
      <c r="E4895" s="260">
        <v>0</v>
      </c>
      <c r="F4895" s="260" t="s">
        <v>9027</v>
      </c>
      <c r="G4895" s="260" t="s">
        <v>22</v>
      </c>
      <c r="H4895" s="260">
        <v>3</v>
      </c>
      <c r="I4895" s="260" t="s">
        <v>9031</v>
      </c>
      <c r="J4895" s="260" t="s">
        <v>9034</v>
      </c>
      <c r="K4895" s="260" t="s">
        <v>9035</v>
      </c>
      <c r="L4895" s="261">
        <v>45260</v>
      </c>
      <c r="M4895" s="260" t="s">
        <v>20</v>
      </c>
    </row>
    <row r="4896" spans="1:13" x14ac:dyDescent="0.25">
      <c r="A4896" s="258" t="s">
        <v>2329</v>
      </c>
      <c r="B4896" s="258" t="s">
        <v>2330</v>
      </c>
      <c r="C4896" s="258" t="s">
        <v>2319</v>
      </c>
      <c r="D4896" s="258" t="s">
        <v>769</v>
      </c>
      <c r="E4896" s="258">
        <v>1284672</v>
      </c>
      <c r="F4896" s="258" t="s">
        <v>8969</v>
      </c>
      <c r="G4896" s="258" t="s">
        <v>1219</v>
      </c>
      <c r="H4896" s="258">
        <v>2</v>
      </c>
      <c r="I4896" s="258" t="s">
        <v>9036</v>
      </c>
      <c r="J4896" s="258" t="s">
        <v>9037</v>
      </c>
      <c r="K4896" s="258" t="s">
        <v>9038</v>
      </c>
      <c r="L4896" s="259">
        <v>45260</v>
      </c>
      <c r="M4896" s="258" t="s">
        <v>526</v>
      </c>
    </row>
    <row r="4897" spans="1:13" x14ac:dyDescent="0.25">
      <c r="A4897" s="260" t="s">
        <v>2329</v>
      </c>
      <c r="B4897" s="260" t="s">
        <v>2330</v>
      </c>
      <c r="C4897" s="260" t="s">
        <v>2319</v>
      </c>
      <c r="D4897" s="260" t="s">
        <v>854</v>
      </c>
      <c r="E4897" s="260">
        <v>17</v>
      </c>
      <c r="F4897" s="260" t="s">
        <v>9039</v>
      </c>
      <c r="G4897" s="260" t="s">
        <v>22</v>
      </c>
      <c r="H4897" s="260">
        <v>3</v>
      </c>
      <c r="I4897" s="260" t="s">
        <v>1079</v>
      </c>
      <c r="J4897" s="260" t="s">
        <v>9040</v>
      </c>
      <c r="K4897" s="260" t="s">
        <v>9041</v>
      </c>
      <c r="L4897" s="261">
        <v>45260</v>
      </c>
      <c r="M4897" s="260" t="s">
        <v>526</v>
      </c>
    </row>
    <row r="4898" spans="1:13" x14ac:dyDescent="0.25">
      <c r="A4898" s="258" t="s">
        <v>2329</v>
      </c>
      <c r="B4898" s="258" t="s">
        <v>2330</v>
      </c>
      <c r="C4898" s="258" t="s">
        <v>2319</v>
      </c>
      <c r="D4898" s="258" t="s">
        <v>937</v>
      </c>
      <c r="E4898" s="258">
        <v>7324</v>
      </c>
      <c r="F4898" s="258" t="s">
        <v>8973</v>
      </c>
      <c r="G4898" s="258" t="s">
        <v>22</v>
      </c>
      <c r="H4898" s="258">
        <v>3</v>
      </c>
      <c r="I4898" s="258" t="s">
        <v>8974</v>
      </c>
      <c r="J4898" s="258" t="s">
        <v>8975</v>
      </c>
      <c r="K4898" s="258" t="s">
        <v>9042</v>
      </c>
      <c r="L4898" s="259">
        <v>45260</v>
      </c>
      <c r="M4898" s="258" t="s">
        <v>526</v>
      </c>
    </row>
    <row r="4899" spans="1:13" x14ac:dyDescent="0.25">
      <c r="A4899" s="260" t="s">
        <v>2340</v>
      </c>
      <c r="B4899" s="260" t="s">
        <v>2341</v>
      </c>
      <c r="C4899" s="260" t="s">
        <v>2319</v>
      </c>
      <c r="D4899" s="260" t="s">
        <v>769</v>
      </c>
      <c r="E4899" s="260">
        <v>94100</v>
      </c>
      <c r="F4899" s="260" t="s">
        <v>9043</v>
      </c>
      <c r="G4899" s="260" t="s">
        <v>1219</v>
      </c>
      <c r="H4899" s="260">
        <v>2</v>
      </c>
      <c r="I4899" s="260" t="s">
        <v>9044</v>
      </c>
      <c r="J4899" s="260" t="s">
        <v>9045</v>
      </c>
      <c r="K4899" s="260" t="s">
        <v>9046</v>
      </c>
      <c r="L4899" s="261">
        <v>45260</v>
      </c>
      <c r="M4899" s="260" t="s">
        <v>526</v>
      </c>
    </row>
    <row r="4900" spans="1:13" x14ac:dyDescent="0.25">
      <c r="A4900" s="258" t="s">
        <v>2340</v>
      </c>
      <c r="B4900" s="258" t="s">
        <v>2341</v>
      </c>
      <c r="C4900" s="258" t="s">
        <v>2319</v>
      </c>
      <c r="D4900" s="258" t="s">
        <v>854</v>
      </c>
      <c r="E4900" s="258">
        <v>888</v>
      </c>
      <c r="F4900" s="258" t="s">
        <v>9039</v>
      </c>
      <c r="G4900" s="258" t="s">
        <v>1219</v>
      </c>
      <c r="H4900" s="258">
        <v>2</v>
      </c>
      <c r="I4900" s="258" t="s">
        <v>1079</v>
      </c>
      <c r="J4900" s="258" t="s">
        <v>9047</v>
      </c>
      <c r="K4900" s="258" t="s">
        <v>9048</v>
      </c>
      <c r="L4900" s="259">
        <v>45260</v>
      </c>
      <c r="M4900" s="258" t="s">
        <v>526</v>
      </c>
    </row>
    <row r="4901" spans="1:13" x14ac:dyDescent="0.25">
      <c r="A4901" s="260" t="s">
        <v>2340</v>
      </c>
      <c r="B4901" s="260" t="s">
        <v>2341</v>
      </c>
      <c r="C4901" s="260" t="s">
        <v>2319</v>
      </c>
      <c r="D4901" s="260" t="s">
        <v>937</v>
      </c>
      <c r="E4901" s="260">
        <v>7324</v>
      </c>
      <c r="F4901" s="260" t="s">
        <v>8973</v>
      </c>
      <c r="G4901" s="260" t="s">
        <v>22</v>
      </c>
      <c r="H4901" s="260">
        <v>3</v>
      </c>
      <c r="I4901" s="260" t="s">
        <v>8974</v>
      </c>
      <c r="J4901" s="260" t="s">
        <v>8975</v>
      </c>
      <c r="K4901" s="260" t="s">
        <v>9049</v>
      </c>
      <c r="L4901" s="261">
        <v>45260</v>
      </c>
      <c r="M4901" s="260" t="s">
        <v>526</v>
      </c>
    </row>
    <row r="4902" spans="1:13" x14ac:dyDescent="0.25">
      <c r="A4902" s="258" t="s">
        <v>2351</v>
      </c>
      <c r="B4902" s="258" t="s">
        <v>2352</v>
      </c>
      <c r="C4902" s="258" t="s">
        <v>2319</v>
      </c>
      <c r="D4902" s="258" t="s">
        <v>769</v>
      </c>
      <c r="E4902" s="258">
        <v>1761000</v>
      </c>
      <c r="F4902" s="258" t="s">
        <v>9043</v>
      </c>
      <c r="G4902" s="258" t="s">
        <v>1219</v>
      </c>
      <c r="H4902" s="258">
        <v>2</v>
      </c>
      <c r="I4902" s="258" t="s">
        <v>9044</v>
      </c>
      <c r="J4902" s="258" t="s">
        <v>9050</v>
      </c>
      <c r="K4902" s="258" t="s">
        <v>9051</v>
      </c>
      <c r="L4902" s="259">
        <v>45260</v>
      </c>
      <c r="M4902" s="258" t="s">
        <v>526</v>
      </c>
    </row>
    <row r="4903" spans="1:13" x14ac:dyDescent="0.25">
      <c r="A4903" s="260" t="s">
        <v>2351</v>
      </c>
      <c r="B4903" s="260" t="s">
        <v>2352</v>
      </c>
      <c r="C4903" s="260" t="s">
        <v>2319</v>
      </c>
      <c r="D4903" s="260" t="s">
        <v>854</v>
      </c>
      <c r="E4903" s="260">
        <v>6274</v>
      </c>
      <c r="F4903" s="260" t="s">
        <v>9039</v>
      </c>
      <c r="G4903" s="260" t="s">
        <v>22</v>
      </c>
      <c r="H4903" s="260">
        <v>3</v>
      </c>
      <c r="I4903" s="260" t="s">
        <v>1079</v>
      </c>
      <c r="J4903" s="260" t="s">
        <v>9052</v>
      </c>
      <c r="K4903" s="260" t="s">
        <v>9053</v>
      </c>
      <c r="L4903" s="261">
        <v>45260</v>
      </c>
      <c r="M4903" s="260" t="s">
        <v>526</v>
      </c>
    </row>
    <row r="4904" spans="1:13" x14ac:dyDescent="0.25">
      <c r="A4904" s="258" t="s">
        <v>2351</v>
      </c>
      <c r="B4904" s="258" t="s">
        <v>2352</v>
      </c>
      <c r="C4904" s="258" t="s">
        <v>2319</v>
      </c>
      <c r="D4904" s="258" t="s">
        <v>937</v>
      </c>
      <c r="E4904" s="258">
        <v>7324</v>
      </c>
      <c r="F4904" s="258" t="s">
        <v>8973</v>
      </c>
      <c r="G4904" s="258" t="s">
        <v>22</v>
      </c>
      <c r="H4904" s="258">
        <v>3</v>
      </c>
      <c r="I4904" s="258" t="s">
        <v>8974</v>
      </c>
      <c r="J4904" s="258" t="s">
        <v>8975</v>
      </c>
      <c r="K4904" s="258" t="s">
        <v>9054</v>
      </c>
      <c r="L4904" s="259">
        <v>45260</v>
      </c>
      <c r="M4904" s="258" t="s">
        <v>526</v>
      </c>
    </row>
    <row r="4905" spans="1:13" x14ac:dyDescent="0.25">
      <c r="A4905" s="260" t="s">
        <v>2767</v>
      </c>
      <c r="B4905" s="260" t="s">
        <v>2768</v>
      </c>
      <c r="C4905" s="260" t="s">
        <v>2319</v>
      </c>
      <c r="D4905" s="260" t="s">
        <v>937</v>
      </c>
      <c r="E4905" s="260">
        <v>7324</v>
      </c>
      <c r="F4905" s="260" t="s">
        <v>8973</v>
      </c>
      <c r="G4905" s="260" t="s">
        <v>22</v>
      </c>
      <c r="H4905" s="260">
        <v>3</v>
      </c>
      <c r="I4905" s="260" t="s">
        <v>8974</v>
      </c>
      <c r="J4905" s="260" t="s">
        <v>8975</v>
      </c>
      <c r="K4905" s="260" t="s">
        <v>9055</v>
      </c>
      <c r="L4905" s="261">
        <v>45260</v>
      </c>
      <c r="M4905" s="260" t="s">
        <v>20</v>
      </c>
    </row>
    <row r="4906" spans="1:13" x14ac:dyDescent="0.25">
      <c r="A4906" s="258" t="s">
        <v>667</v>
      </c>
      <c r="B4906" s="258" t="s">
        <v>668</v>
      </c>
      <c r="C4906" s="258" t="s">
        <v>669</v>
      </c>
      <c r="D4906" s="258" t="s">
        <v>854</v>
      </c>
      <c r="E4906" s="258">
        <v>66</v>
      </c>
      <c r="F4906" s="258" t="s">
        <v>8938</v>
      </c>
      <c r="G4906" s="258" t="s">
        <v>22</v>
      </c>
      <c r="H4906" s="258">
        <v>3</v>
      </c>
      <c r="I4906" s="258" t="s">
        <v>924</v>
      </c>
      <c r="J4906" s="258" t="s">
        <v>9056</v>
      </c>
      <c r="K4906" s="258" t="s">
        <v>9057</v>
      </c>
      <c r="L4906" s="259">
        <v>45260</v>
      </c>
      <c r="M4906" s="258" t="s">
        <v>526</v>
      </c>
    </row>
    <row r="4907" spans="1:13" x14ac:dyDescent="0.25">
      <c r="A4907" s="260" t="s">
        <v>667</v>
      </c>
      <c r="B4907" s="260" t="s">
        <v>668</v>
      </c>
      <c r="C4907" s="260" t="s">
        <v>669</v>
      </c>
      <c r="D4907" s="260" t="s">
        <v>937</v>
      </c>
      <c r="E4907" s="260">
        <v>66</v>
      </c>
      <c r="F4907" s="260" t="s">
        <v>8938</v>
      </c>
      <c r="G4907" s="260" t="s">
        <v>22</v>
      </c>
      <c r="H4907" s="260">
        <v>3</v>
      </c>
      <c r="I4907" s="260" t="s">
        <v>924</v>
      </c>
      <c r="J4907" s="260" t="s">
        <v>9056</v>
      </c>
      <c r="K4907" s="260" t="s">
        <v>9058</v>
      </c>
      <c r="L4907" s="261">
        <v>45260</v>
      </c>
      <c r="M4907" s="260" t="s">
        <v>526</v>
      </c>
    </row>
    <row r="4908" spans="1:13" x14ac:dyDescent="0.25">
      <c r="A4908" s="258" t="s">
        <v>1017</v>
      </c>
      <c r="B4908" s="258" t="s">
        <v>1018</v>
      </c>
      <c r="C4908" s="258" t="s">
        <v>1019</v>
      </c>
      <c r="D4908" s="258" t="s">
        <v>769</v>
      </c>
      <c r="E4908" s="258">
        <v>184220</v>
      </c>
      <c r="F4908" s="258" t="s">
        <v>9059</v>
      </c>
      <c r="G4908" s="258" t="s">
        <v>1219</v>
      </c>
      <c r="H4908" s="258">
        <v>2</v>
      </c>
      <c r="I4908" s="258" t="s">
        <v>9060</v>
      </c>
      <c r="J4908" s="258" t="s">
        <v>9061</v>
      </c>
      <c r="K4908" s="258" t="s">
        <v>9062</v>
      </c>
      <c r="L4908" s="259">
        <v>45260</v>
      </c>
      <c r="M4908" s="258" t="s">
        <v>526</v>
      </c>
    </row>
    <row r="4909" spans="1:13" x14ac:dyDescent="0.25">
      <c r="A4909" s="260" t="s">
        <v>1017</v>
      </c>
      <c r="B4909" s="260" t="s">
        <v>1018</v>
      </c>
      <c r="C4909" s="260" t="s">
        <v>1019</v>
      </c>
      <c r="D4909" s="260" t="s">
        <v>854</v>
      </c>
      <c r="E4909" s="260">
        <v>0</v>
      </c>
      <c r="F4909" s="260" t="s">
        <v>9063</v>
      </c>
      <c r="G4909" s="260" t="s">
        <v>22</v>
      </c>
      <c r="H4909" s="260">
        <v>3</v>
      </c>
      <c r="I4909" s="260" t="s">
        <v>924</v>
      </c>
      <c r="J4909" s="260" t="s">
        <v>9064</v>
      </c>
      <c r="K4909" s="260" t="s">
        <v>9065</v>
      </c>
      <c r="L4909" s="261">
        <v>45260</v>
      </c>
      <c r="M4909" s="260" t="s">
        <v>526</v>
      </c>
    </row>
    <row r="4910" spans="1:13" x14ac:dyDescent="0.25">
      <c r="A4910" s="258" t="s">
        <v>1017</v>
      </c>
      <c r="B4910" s="258" t="s">
        <v>1018</v>
      </c>
      <c r="C4910" s="258" t="s">
        <v>1019</v>
      </c>
      <c r="D4910" s="258" t="s">
        <v>937</v>
      </c>
      <c r="E4910" s="258">
        <v>0</v>
      </c>
      <c r="F4910" s="258" t="s">
        <v>9063</v>
      </c>
      <c r="G4910" s="258" t="s">
        <v>22</v>
      </c>
      <c r="H4910" s="258">
        <v>3</v>
      </c>
      <c r="I4910" s="258" t="s">
        <v>924</v>
      </c>
      <c r="J4910" s="258" t="s">
        <v>9066</v>
      </c>
      <c r="K4910" s="258" t="s">
        <v>9067</v>
      </c>
      <c r="L4910" s="259">
        <v>45260</v>
      </c>
      <c r="M4910" s="258" t="s">
        <v>526</v>
      </c>
    </row>
    <row r="4911" spans="1:13" x14ac:dyDescent="0.25">
      <c r="A4911" s="260" t="s">
        <v>1017</v>
      </c>
      <c r="B4911" s="260" t="s">
        <v>1018</v>
      </c>
      <c r="C4911" s="260" t="s">
        <v>1019</v>
      </c>
      <c r="D4911" s="260" t="s">
        <v>544</v>
      </c>
      <c r="E4911" s="260">
        <v>184220</v>
      </c>
      <c r="F4911" s="260" t="s">
        <v>9059</v>
      </c>
      <c r="G4911" s="260" t="s">
        <v>1219</v>
      </c>
      <c r="H4911" s="260">
        <v>2</v>
      </c>
      <c r="I4911" s="260" t="s">
        <v>9060</v>
      </c>
      <c r="J4911" s="260" t="s">
        <v>9068</v>
      </c>
      <c r="K4911" s="260" t="s">
        <v>9069</v>
      </c>
      <c r="L4911" s="261">
        <v>45260</v>
      </c>
      <c r="M4911" s="260" t="s">
        <v>526</v>
      </c>
    </row>
    <row r="4912" spans="1:13" x14ac:dyDescent="0.25">
      <c r="A4912" s="258" t="s">
        <v>1017</v>
      </c>
      <c r="B4912" s="258" t="s">
        <v>1018</v>
      </c>
      <c r="C4912" s="258" t="s">
        <v>1019</v>
      </c>
      <c r="D4912" s="258" t="s">
        <v>569</v>
      </c>
      <c r="E4912" s="258">
        <v>9906062</v>
      </c>
      <c r="F4912" s="258" t="s">
        <v>9070</v>
      </c>
      <c r="G4912" s="258" t="s">
        <v>1219</v>
      </c>
      <c r="H4912" s="258">
        <v>2</v>
      </c>
      <c r="I4912" s="258" t="s">
        <v>9071</v>
      </c>
      <c r="J4912" s="258" t="s">
        <v>3530</v>
      </c>
      <c r="K4912" s="258" t="s">
        <v>9072</v>
      </c>
      <c r="L4912" s="259">
        <v>45260</v>
      </c>
      <c r="M4912" s="258" t="s">
        <v>526</v>
      </c>
    </row>
    <row r="4913" spans="1:13" x14ac:dyDescent="0.25">
      <c r="A4913" s="260" t="s">
        <v>1017</v>
      </c>
      <c r="B4913" s="260" t="s">
        <v>1018</v>
      </c>
      <c r="C4913" s="260" t="s">
        <v>1019</v>
      </c>
      <c r="D4913" s="260" t="s">
        <v>562</v>
      </c>
      <c r="E4913" s="260">
        <v>184220</v>
      </c>
      <c r="F4913" s="260" t="s">
        <v>9059</v>
      </c>
      <c r="G4913" s="260" t="s">
        <v>1219</v>
      </c>
      <c r="H4913" s="260">
        <v>2</v>
      </c>
      <c r="I4913" s="260" t="s">
        <v>9060</v>
      </c>
      <c r="J4913" s="260" t="s">
        <v>9073</v>
      </c>
      <c r="K4913" s="260" t="s">
        <v>9074</v>
      </c>
      <c r="L4913" s="261">
        <v>45260</v>
      </c>
      <c r="M4913" s="260" t="s">
        <v>526</v>
      </c>
    </row>
    <row r="4914" spans="1:13" x14ac:dyDescent="0.25">
      <c r="A4914" s="258" t="s">
        <v>2455</v>
      </c>
      <c r="B4914" s="258" t="s">
        <v>2456</v>
      </c>
      <c r="C4914" s="258" t="s">
        <v>2457</v>
      </c>
      <c r="D4914" s="258" t="s">
        <v>932</v>
      </c>
      <c r="E4914" s="258">
        <v>160600</v>
      </c>
      <c r="F4914" s="258" t="s">
        <v>9075</v>
      </c>
      <c r="G4914" s="258" t="s">
        <v>22</v>
      </c>
      <c r="H4914" s="258">
        <v>3</v>
      </c>
      <c r="I4914" s="258" t="s">
        <v>9076</v>
      </c>
      <c r="J4914" s="258" t="s">
        <v>9077</v>
      </c>
      <c r="K4914" s="258" t="s">
        <v>9078</v>
      </c>
      <c r="L4914" s="259">
        <v>45260</v>
      </c>
      <c r="M4914" s="258" t="s">
        <v>526</v>
      </c>
    </row>
    <row r="4915" spans="1:13" x14ac:dyDescent="0.25">
      <c r="A4915" s="260" t="s">
        <v>2455</v>
      </c>
      <c r="B4915" s="260" t="s">
        <v>2456</v>
      </c>
      <c r="C4915" s="260" t="s">
        <v>2457</v>
      </c>
      <c r="D4915" s="260" t="s">
        <v>769</v>
      </c>
      <c r="E4915" s="260">
        <v>160600</v>
      </c>
      <c r="F4915" s="260" t="s">
        <v>9075</v>
      </c>
      <c r="G4915" s="260" t="s">
        <v>1219</v>
      </c>
      <c r="H4915" s="260">
        <v>2</v>
      </c>
      <c r="I4915" s="260" t="s">
        <v>9076</v>
      </c>
      <c r="J4915" s="260" t="s">
        <v>9079</v>
      </c>
      <c r="K4915" s="260" t="s">
        <v>9080</v>
      </c>
      <c r="L4915" s="261">
        <v>45260</v>
      </c>
      <c r="M4915" s="260" t="s">
        <v>526</v>
      </c>
    </row>
    <row r="4916" spans="1:13" x14ac:dyDescent="0.25">
      <c r="A4916" s="258" t="s">
        <v>2455</v>
      </c>
      <c r="B4916" s="258" t="s">
        <v>2456</v>
      </c>
      <c r="C4916" s="258" t="s">
        <v>2457</v>
      </c>
      <c r="D4916" s="258" t="s">
        <v>854</v>
      </c>
      <c r="E4916" s="258">
        <v>150</v>
      </c>
      <c r="F4916" s="258" t="s">
        <v>9081</v>
      </c>
      <c r="G4916" s="258" t="s">
        <v>1219</v>
      </c>
      <c r="H4916" s="258">
        <v>2</v>
      </c>
      <c r="I4916" s="258" t="s">
        <v>1079</v>
      </c>
      <c r="J4916" s="258" t="s">
        <v>9082</v>
      </c>
      <c r="K4916" s="258" t="s">
        <v>9083</v>
      </c>
      <c r="L4916" s="259">
        <v>45260</v>
      </c>
      <c r="M4916" s="258" t="s">
        <v>526</v>
      </c>
    </row>
    <row r="4917" spans="1:13" x14ac:dyDescent="0.25">
      <c r="A4917" s="260" t="s">
        <v>2455</v>
      </c>
      <c r="B4917" s="260" t="s">
        <v>2456</v>
      </c>
      <c r="C4917" s="260" t="s">
        <v>2457</v>
      </c>
      <c r="D4917" s="260" t="s">
        <v>937</v>
      </c>
      <c r="E4917" s="260">
        <v>150</v>
      </c>
      <c r="F4917" s="260" t="s">
        <v>9081</v>
      </c>
      <c r="G4917" s="260" t="s">
        <v>1219</v>
      </c>
      <c r="H4917" s="260">
        <v>2</v>
      </c>
      <c r="I4917" s="260" t="s">
        <v>1079</v>
      </c>
      <c r="J4917" s="260" t="s">
        <v>4734</v>
      </c>
      <c r="K4917" s="260" t="s">
        <v>9084</v>
      </c>
      <c r="L4917" s="261">
        <v>45260</v>
      </c>
      <c r="M4917" s="260" t="s">
        <v>526</v>
      </c>
    </row>
    <row r="4918" spans="1:13" x14ac:dyDescent="0.25">
      <c r="A4918" s="258" t="s">
        <v>2455</v>
      </c>
      <c r="B4918" s="258" t="s">
        <v>2456</v>
      </c>
      <c r="C4918" s="258" t="s">
        <v>2457</v>
      </c>
      <c r="D4918" s="258" t="s">
        <v>544</v>
      </c>
      <c r="E4918" s="258">
        <v>160600</v>
      </c>
      <c r="F4918" s="258" t="s">
        <v>9075</v>
      </c>
      <c r="G4918" s="258" t="s">
        <v>22</v>
      </c>
      <c r="H4918" s="258">
        <v>3</v>
      </c>
      <c r="I4918" s="258" t="s">
        <v>9076</v>
      </c>
      <c r="J4918" s="258" t="s">
        <v>9085</v>
      </c>
      <c r="K4918" s="258" t="s">
        <v>9086</v>
      </c>
      <c r="L4918" s="259">
        <v>45260</v>
      </c>
      <c r="M4918" s="258" t="s">
        <v>526</v>
      </c>
    </row>
    <row r="4919" spans="1:13" x14ac:dyDescent="0.25">
      <c r="A4919" s="260" t="s">
        <v>2455</v>
      </c>
      <c r="B4919" s="260" t="s">
        <v>2456</v>
      </c>
      <c r="C4919" s="260" t="s">
        <v>2457</v>
      </c>
      <c r="D4919" s="260" t="s">
        <v>1193</v>
      </c>
      <c r="E4919" s="260">
        <v>26091842</v>
      </c>
      <c r="F4919" s="260" t="s">
        <v>9087</v>
      </c>
      <c r="G4919" s="260" t="s">
        <v>22</v>
      </c>
      <c r="H4919" s="260">
        <v>3</v>
      </c>
      <c r="I4919" s="260" t="s">
        <v>9088</v>
      </c>
      <c r="J4919" s="260" t="s">
        <v>9089</v>
      </c>
      <c r="K4919" s="260" t="s">
        <v>9090</v>
      </c>
      <c r="L4919" s="261">
        <v>45260</v>
      </c>
      <c r="M4919" s="260" t="s">
        <v>526</v>
      </c>
    </row>
    <row r="4920" spans="1:13" x14ac:dyDescent="0.25">
      <c r="A4920" s="258" t="s">
        <v>4636</v>
      </c>
      <c r="B4920" s="258" t="s">
        <v>4637</v>
      </c>
      <c r="C4920" s="258" t="s">
        <v>2280</v>
      </c>
      <c r="D4920" s="258" t="s">
        <v>854</v>
      </c>
      <c r="E4920" s="258">
        <v>5</v>
      </c>
      <c r="F4920" s="258" t="s">
        <v>9091</v>
      </c>
      <c r="G4920" s="258" t="s">
        <v>1219</v>
      </c>
      <c r="H4920" s="258">
        <v>2</v>
      </c>
      <c r="I4920" s="258" t="s">
        <v>9092</v>
      </c>
      <c r="J4920" s="258" t="s">
        <v>9093</v>
      </c>
      <c r="K4920" s="258" t="s">
        <v>9094</v>
      </c>
      <c r="L4920" s="259">
        <v>45260</v>
      </c>
      <c r="M4920" s="258" t="s">
        <v>20</v>
      </c>
    </row>
    <row r="4921" spans="1:13" x14ac:dyDescent="0.25">
      <c r="A4921" s="260" t="s">
        <v>4636</v>
      </c>
      <c r="B4921" s="260" t="s">
        <v>4637</v>
      </c>
      <c r="C4921" s="260" t="s">
        <v>2280</v>
      </c>
      <c r="D4921" s="260" t="s">
        <v>937</v>
      </c>
      <c r="E4921" s="260">
        <v>5</v>
      </c>
      <c r="F4921" s="260" t="s">
        <v>9091</v>
      </c>
      <c r="G4921" s="260" t="s">
        <v>1219</v>
      </c>
      <c r="H4921" s="260">
        <v>2</v>
      </c>
      <c r="I4921" s="260" t="s">
        <v>9092</v>
      </c>
      <c r="J4921" s="260" t="s">
        <v>9093</v>
      </c>
      <c r="K4921" s="260" t="s">
        <v>9095</v>
      </c>
      <c r="L4921" s="261">
        <v>45260</v>
      </c>
      <c r="M4921" s="260" t="s">
        <v>20</v>
      </c>
    </row>
    <row r="4922" spans="1:13" x14ac:dyDescent="0.25">
      <c r="A4922" s="258" t="s">
        <v>2278</v>
      </c>
      <c r="B4922" s="258" t="s">
        <v>2279</v>
      </c>
      <c r="C4922" s="258" t="s">
        <v>2280</v>
      </c>
      <c r="D4922" s="258" t="s">
        <v>854</v>
      </c>
      <c r="E4922" s="258">
        <v>0</v>
      </c>
      <c r="F4922" s="258" t="s">
        <v>6069</v>
      </c>
      <c r="G4922" s="258" t="s">
        <v>1219</v>
      </c>
      <c r="H4922" s="258">
        <v>2</v>
      </c>
      <c r="I4922" s="258" t="s">
        <v>924</v>
      </c>
      <c r="J4922" s="258" t="s">
        <v>4732</v>
      </c>
      <c r="K4922" s="258" t="s">
        <v>9096</v>
      </c>
      <c r="L4922" s="259">
        <v>45260</v>
      </c>
      <c r="M4922" s="258" t="s">
        <v>526</v>
      </c>
    </row>
    <row r="4923" spans="1:13" x14ac:dyDescent="0.25">
      <c r="A4923" s="260" t="s">
        <v>2278</v>
      </c>
      <c r="B4923" s="260" t="s">
        <v>2279</v>
      </c>
      <c r="C4923" s="260" t="s">
        <v>2280</v>
      </c>
      <c r="D4923" s="260" t="s">
        <v>937</v>
      </c>
      <c r="E4923" s="260">
        <v>0</v>
      </c>
      <c r="F4923" s="260" t="s">
        <v>6069</v>
      </c>
      <c r="G4923" s="260" t="s">
        <v>1219</v>
      </c>
      <c r="H4923" s="260">
        <v>2</v>
      </c>
      <c r="I4923" s="260" t="s">
        <v>924</v>
      </c>
      <c r="J4923" s="260" t="s">
        <v>4734</v>
      </c>
      <c r="K4923" s="260" t="s">
        <v>9097</v>
      </c>
      <c r="L4923" s="261">
        <v>45260</v>
      </c>
      <c r="M4923" s="260" t="s">
        <v>526</v>
      </c>
    </row>
    <row r="4924" spans="1:13" x14ac:dyDescent="0.25">
      <c r="A4924" s="258" t="s">
        <v>212</v>
      </c>
      <c r="B4924" s="258" t="s">
        <v>213</v>
      </c>
      <c r="C4924" s="258" t="s">
        <v>214</v>
      </c>
      <c r="D4924" s="258" t="s">
        <v>1006</v>
      </c>
      <c r="E4924" s="258">
        <v>3799933</v>
      </c>
      <c r="F4924" s="258" t="s">
        <v>9098</v>
      </c>
      <c r="G4924" s="258" t="s">
        <v>1219</v>
      </c>
      <c r="H4924" s="258">
        <v>2</v>
      </c>
      <c r="I4924" s="258" t="s">
        <v>9099</v>
      </c>
      <c r="J4924" s="258" t="s">
        <v>9100</v>
      </c>
      <c r="K4924" s="258" t="s">
        <v>9101</v>
      </c>
      <c r="L4924" s="259">
        <v>45260</v>
      </c>
      <c r="M4924" s="258" t="s">
        <v>20</v>
      </c>
    </row>
    <row r="4925" spans="1:13" x14ac:dyDescent="0.25">
      <c r="A4925" s="260" t="s">
        <v>212</v>
      </c>
      <c r="B4925" s="260" t="s">
        <v>213</v>
      </c>
      <c r="C4925" s="260" t="s">
        <v>214</v>
      </c>
      <c r="D4925" s="260" t="s">
        <v>932</v>
      </c>
      <c r="E4925" s="260">
        <v>90759</v>
      </c>
      <c r="F4925" s="260" t="s">
        <v>9102</v>
      </c>
      <c r="G4925" s="260" t="s">
        <v>22</v>
      </c>
      <c r="H4925" s="260">
        <v>3</v>
      </c>
      <c r="I4925" s="260" t="s">
        <v>9103</v>
      </c>
      <c r="J4925" s="260" t="s">
        <v>9104</v>
      </c>
      <c r="K4925" s="260" t="s">
        <v>9105</v>
      </c>
      <c r="L4925" s="261">
        <v>45260</v>
      </c>
      <c r="M4925" s="260" t="s">
        <v>526</v>
      </c>
    </row>
    <row r="4926" spans="1:13" x14ac:dyDescent="0.25">
      <c r="A4926" s="258" t="s">
        <v>212</v>
      </c>
      <c r="B4926" s="258" t="s">
        <v>213</v>
      </c>
      <c r="C4926" s="258" t="s">
        <v>214</v>
      </c>
      <c r="D4926" s="258" t="s">
        <v>769</v>
      </c>
      <c r="E4926" s="258">
        <v>90759</v>
      </c>
      <c r="F4926" s="258" t="s">
        <v>9102</v>
      </c>
      <c r="G4926" s="258" t="s">
        <v>22</v>
      </c>
      <c r="H4926" s="258">
        <v>3</v>
      </c>
      <c r="I4926" s="258" t="s">
        <v>9103</v>
      </c>
      <c r="J4926" s="258" t="s">
        <v>9106</v>
      </c>
      <c r="K4926" s="258" t="s">
        <v>9107</v>
      </c>
      <c r="L4926" s="259">
        <v>45260</v>
      </c>
      <c r="M4926" s="258" t="s">
        <v>526</v>
      </c>
    </row>
    <row r="4927" spans="1:13" x14ac:dyDescent="0.25">
      <c r="A4927" s="260" t="s">
        <v>796</v>
      </c>
      <c r="B4927" s="260" t="s">
        <v>797</v>
      </c>
      <c r="C4927" s="260" t="s">
        <v>300</v>
      </c>
      <c r="D4927" s="260" t="s">
        <v>1297</v>
      </c>
      <c r="E4927" s="260">
        <v>44496000</v>
      </c>
      <c r="F4927" s="260" t="s">
        <v>9108</v>
      </c>
      <c r="G4927" s="260" t="s">
        <v>1219</v>
      </c>
      <c r="H4927" s="260">
        <v>2</v>
      </c>
      <c r="I4927" s="260" t="s">
        <v>9109</v>
      </c>
      <c r="J4927" s="260" t="s">
        <v>9110</v>
      </c>
      <c r="K4927" s="260" t="s">
        <v>9111</v>
      </c>
      <c r="L4927" s="261">
        <v>45260</v>
      </c>
      <c r="M4927" s="260" t="s">
        <v>20</v>
      </c>
    </row>
    <row r="4928" spans="1:13" x14ac:dyDescent="0.25">
      <c r="A4928" s="258" t="s">
        <v>212</v>
      </c>
      <c r="B4928" s="258" t="s">
        <v>213</v>
      </c>
      <c r="C4928" s="258" t="s">
        <v>214</v>
      </c>
      <c r="D4928" s="258" t="s">
        <v>854</v>
      </c>
      <c r="E4928" s="258">
        <v>25</v>
      </c>
      <c r="F4928" s="258" t="s">
        <v>6773</v>
      </c>
      <c r="G4928" s="258" t="s">
        <v>1219</v>
      </c>
      <c r="H4928" s="258">
        <v>2</v>
      </c>
      <c r="I4928" s="258" t="s">
        <v>924</v>
      </c>
      <c r="J4928" s="258" t="s">
        <v>9112</v>
      </c>
      <c r="K4928" s="258" t="s">
        <v>9113</v>
      </c>
      <c r="L4928" s="259">
        <v>45260</v>
      </c>
      <c r="M4928" s="258" t="s">
        <v>526</v>
      </c>
    </row>
    <row r="4929" spans="1:13" x14ac:dyDescent="0.25">
      <c r="A4929" s="260" t="s">
        <v>212</v>
      </c>
      <c r="B4929" s="260" t="s">
        <v>213</v>
      </c>
      <c r="C4929" s="260" t="s">
        <v>214</v>
      </c>
      <c r="D4929" s="260" t="s">
        <v>937</v>
      </c>
      <c r="E4929" s="260">
        <v>25</v>
      </c>
      <c r="F4929" s="260" t="s">
        <v>6773</v>
      </c>
      <c r="G4929" s="260" t="s">
        <v>1219</v>
      </c>
      <c r="H4929" s="260">
        <v>2</v>
      </c>
      <c r="I4929" s="260" t="s">
        <v>924</v>
      </c>
      <c r="J4929" s="260" t="s">
        <v>9112</v>
      </c>
      <c r="K4929" s="260" t="s">
        <v>9114</v>
      </c>
      <c r="L4929" s="261">
        <v>45260</v>
      </c>
      <c r="M4929" s="260" t="s">
        <v>526</v>
      </c>
    </row>
    <row r="4930" spans="1:13" x14ac:dyDescent="0.25">
      <c r="A4930" s="258" t="s">
        <v>212</v>
      </c>
      <c r="B4930" s="258" t="s">
        <v>213</v>
      </c>
      <c r="C4930" s="258" t="s">
        <v>214</v>
      </c>
      <c r="D4930" s="258" t="s">
        <v>544</v>
      </c>
      <c r="E4930" s="258">
        <v>90759</v>
      </c>
      <c r="F4930" s="258" t="s">
        <v>9102</v>
      </c>
      <c r="G4930" s="258" t="s">
        <v>22</v>
      </c>
      <c r="H4930" s="258">
        <v>3</v>
      </c>
      <c r="I4930" s="258" t="s">
        <v>9103</v>
      </c>
      <c r="J4930" s="258" t="s">
        <v>9115</v>
      </c>
      <c r="K4930" s="258" t="s">
        <v>9116</v>
      </c>
      <c r="L4930" s="259">
        <v>45260</v>
      </c>
      <c r="M4930" s="258" t="s">
        <v>526</v>
      </c>
    </row>
    <row r="4931" spans="1:13" x14ac:dyDescent="0.25">
      <c r="A4931" s="260" t="s">
        <v>212</v>
      </c>
      <c r="B4931" s="260" t="s">
        <v>213</v>
      </c>
      <c r="C4931" s="260" t="s">
        <v>214</v>
      </c>
      <c r="D4931" s="260" t="s">
        <v>1193</v>
      </c>
      <c r="E4931" s="260">
        <v>3709174</v>
      </c>
      <c r="F4931" s="260" t="s">
        <v>9117</v>
      </c>
      <c r="G4931" s="260" t="s">
        <v>1219</v>
      </c>
      <c r="H4931" s="260">
        <v>2</v>
      </c>
      <c r="I4931" s="260" t="s">
        <v>9099</v>
      </c>
      <c r="J4931" s="260" t="s">
        <v>9118</v>
      </c>
      <c r="K4931" s="260" t="s">
        <v>9119</v>
      </c>
      <c r="L4931" s="261">
        <v>45260</v>
      </c>
      <c r="M4931" s="260" t="s">
        <v>526</v>
      </c>
    </row>
    <row r="4932" spans="1:13" x14ac:dyDescent="0.25">
      <c r="A4932" s="258" t="s">
        <v>212</v>
      </c>
      <c r="B4932" s="258" t="s">
        <v>213</v>
      </c>
      <c r="C4932" s="258" t="s">
        <v>214</v>
      </c>
      <c r="D4932" s="258" t="s">
        <v>562</v>
      </c>
      <c r="E4932" s="258">
        <v>90759</v>
      </c>
      <c r="F4932" s="258" t="s">
        <v>9102</v>
      </c>
      <c r="G4932" s="258" t="s">
        <v>22</v>
      </c>
      <c r="H4932" s="258">
        <v>3</v>
      </c>
      <c r="I4932" s="258" t="s">
        <v>9103</v>
      </c>
      <c r="J4932" s="258" t="s">
        <v>3287</v>
      </c>
      <c r="K4932" s="258" t="s">
        <v>9120</v>
      </c>
      <c r="L4932" s="259">
        <v>45260</v>
      </c>
      <c r="M4932" s="258" t="s">
        <v>526</v>
      </c>
    </row>
    <row r="4933" spans="1:13" x14ac:dyDescent="0.25">
      <c r="A4933" s="260" t="s">
        <v>796</v>
      </c>
      <c r="B4933" s="260" t="s">
        <v>797</v>
      </c>
      <c r="C4933" s="260" t="s">
        <v>300</v>
      </c>
      <c r="D4933" s="260" t="s">
        <v>1006</v>
      </c>
      <c r="E4933" s="260">
        <v>44496000</v>
      </c>
      <c r="F4933" s="260" t="s">
        <v>9108</v>
      </c>
      <c r="G4933" s="260" t="s">
        <v>1219</v>
      </c>
      <c r="H4933" s="260">
        <v>2</v>
      </c>
      <c r="I4933" s="260" t="s">
        <v>9109</v>
      </c>
      <c r="J4933" s="260" t="s">
        <v>9121</v>
      </c>
      <c r="K4933" s="260" t="s">
        <v>9122</v>
      </c>
      <c r="L4933" s="261">
        <v>45260</v>
      </c>
      <c r="M4933" s="260" t="s">
        <v>20</v>
      </c>
    </row>
    <row r="4934" spans="1:13" x14ac:dyDescent="0.25">
      <c r="A4934" s="258" t="s">
        <v>796</v>
      </c>
      <c r="B4934" s="258" t="s">
        <v>797</v>
      </c>
      <c r="C4934" s="258" t="s">
        <v>300</v>
      </c>
      <c r="D4934" s="258" t="s">
        <v>932</v>
      </c>
      <c r="E4934" s="258">
        <v>5579849</v>
      </c>
      <c r="F4934" s="258" t="s">
        <v>9123</v>
      </c>
      <c r="G4934" s="258" t="s">
        <v>1219</v>
      </c>
      <c r="H4934" s="258">
        <v>2</v>
      </c>
      <c r="I4934" s="258" t="s">
        <v>9124</v>
      </c>
      <c r="J4934" s="258" t="s">
        <v>9125</v>
      </c>
      <c r="K4934" s="258" t="s">
        <v>9126</v>
      </c>
      <c r="L4934" s="259">
        <v>45260</v>
      </c>
      <c r="M4934" s="258" t="s">
        <v>20</v>
      </c>
    </row>
    <row r="4935" spans="1:13" x14ac:dyDescent="0.25">
      <c r="A4935" s="260" t="s">
        <v>796</v>
      </c>
      <c r="B4935" s="260" t="s">
        <v>797</v>
      </c>
      <c r="C4935" s="260" t="s">
        <v>300</v>
      </c>
      <c r="D4935" s="260" t="s">
        <v>769</v>
      </c>
      <c r="E4935" s="260">
        <v>6626041</v>
      </c>
      <c r="F4935" s="260" t="s">
        <v>9127</v>
      </c>
      <c r="G4935" s="260" t="s">
        <v>1219</v>
      </c>
      <c r="H4935" s="260">
        <v>2</v>
      </c>
      <c r="I4935" s="260" t="s">
        <v>9128</v>
      </c>
      <c r="J4935" s="260" t="s">
        <v>9129</v>
      </c>
      <c r="K4935" s="260" t="s">
        <v>9130</v>
      </c>
      <c r="L4935" s="261">
        <v>45260</v>
      </c>
      <c r="M4935" s="260" t="s">
        <v>20</v>
      </c>
    </row>
    <row r="4936" spans="1:13" x14ac:dyDescent="0.25">
      <c r="A4936" s="258" t="s">
        <v>796</v>
      </c>
      <c r="B4936" s="258" t="s">
        <v>797</v>
      </c>
      <c r="C4936" s="258" t="s">
        <v>300</v>
      </c>
      <c r="D4936" s="258" t="s">
        <v>854</v>
      </c>
      <c r="E4936" s="258">
        <v>712</v>
      </c>
      <c r="F4936" s="258" t="s">
        <v>9131</v>
      </c>
      <c r="G4936" s="258" t="s">
        <v>1219</v>
      </c>
      <c r="H4936" s="258">
        <v>2</v>
      </c>
      <c r="I4936" s="258" t="s">
        <v>1079</v>
      </c>
      <c r="J4936" s="258" t="s">
        <v>9132</v>
      </c>
      <c r="K4936" s="258" t="s">
        <v>9133</v>
      </c>
      <c r="L4936" s="259">
        <v>45260</v>
      </c>
      <c r="M4936" s="258" t="s">
        <v>20</v>
      </c>
    </row>
    <row r="4937" spans="1:13" x14ac:dyDescent="0.25">
      <c r="A4937" s="260" t="s">
        <v>796</v>
      </c>
      <c r="B4937" s="260" t="s">
        <v>797</v>
      </c>
      <c r="C4937" s="260" t="s">
        <v>300</v>
      </c>
      <c r="D4937" s="260" t="s">
        <v>937</v>
      </c>
      <c r="E4937" s="260">
        <v>712</v>
      </c>
      <c r="F4937" s="260" t="s">
        <v>9131</v>
      </c>
      <c r="G4937" s="260" t="s">
        <v>1219</v>
      </c>
      <c r="H4937" s="260">
        <v>2</v>
      </c>
      <c r="I4937" s="260" t="s">
        <v>1079</v>
      </c>
      <c r="J4937" s="260" t="s">
        <v>9134</v>
      </c>
      <c r="K4937" s="260" t="s">
        <v>9135</v>
      </c>
      <c r="L4937" s="261">
        <v>45260</v>
      </c>
      <c r="M4937" s="260" t="s">
        <v>20</v>
      </c>
    </row>
    <row r="4938" spans="1:13" x14ac:dyDescent="0.25">
      <c r="A4938" s="258" t="s">
        <v>796</v>
      </c>
      <c r="B4938" s="258" t="s">
        <v>797</v>
      </c>
      <c r="C4938" s="258" t="s">
        <v>300</v>
      </c>
      <c r="D4938" s="258" t="s">
        <v>544</v>
      </c>
      <c r="E4938" s="258">
        <v>2779849</v>
      </c>
      <c r="F4938" s="258" t="s">
        <v>9136</v>
      </c>
      <c r="G4938" s="258" t="s">
        <v>1219</v>
      </c>
      <c r="H4938" s="258">
        <v>2</v>
      </c>
      <c r="I4938" s="258" t="s">
        <v>9137</v>
      </c>
      <c r="J4938" s="258" t="s">
        <v>9138</v>
      </c>
      <c r="K4938" s="258" t="s">
        <v>9139</v>
      </c>
      <c r="L4938" s="259">
        <v>45260</v>
      </c>
      <c r="M4938" s="258" t="s">
        <v>20</v>
      </c>
    </row>
    <row r="4939" spans="1:13" x14ac:dyDescent="0.25">
      <c r="A4939" s="260" t="s">
        <v>796</v>
      </c>
      <c r="B4939" s="260" t="s">
        <v>797</v>
      </c>
      <c r="C4939" s="260" t="s">
        <v>300</v>
      </c>
      <c r="D4939" s="260" t="s">
        <v>1193</v>
      </c>
      <c r="E4939" s="260">
        <v>38916151</v>
      </c>
      <c r="F4939" s="260" t="s">
        <v>9140</v>
      </c>
      <c r="G4939" s="260" t="s">
        <v>1219</v>
      </c>
      <c r="H4939" s="260">
        <v>2</v>
      </c>
      <c r="I4939" s="260" t="s">
        <v>9141</v>
      </c>
      <c r="J4939" s="260" t="s">
        <v>9142</v>
      </c>
      <c r="K4939" s="260" t="s">
        <v>9143</v>
      </c>
      <c r="L4939" s="261">
        <v>45260</v>
      </c>
      <c r="M4939" s="260" t="s">
        <v>20</v>
      </c>
    </row>
    <row r="4940" spans="1:13" x14ac:dyDescent="0.25">
      <c r="A4940" s="258" t="s">
        <v>796</v>
      </c>
      <c r="B4940" s="258" t="s">
        <v>797</v>
      </c>
      <c r="C4940" s="258" t="s">
        <v>300</v>
      </c>
      <c r="D4940" s="258" t="s">
        <v>569</v>
      </c>
      <c r="E4940" s="258">
        <v>2800000</v>
      </c>
      <c r="F4940" s="258" t="s">
        <v>9144</v>
      </c>
      <c r="G4940" s="258" t="s">
        <v>1219</v>
      </c>
      <c r="H4940" s="258">
        <v>2</v>
      </c>
      <c r="I4940" s="258" t="s">
        <v>9145</v>
      </c>
      <c r="J4940" s="258" t="s">
        <v>9146</v>
      </c>
      <c r="K4940" s="258" t="s">
        <v>9147</v>
      </c>
      <c r="L4940" s="259">
        <v>45260</v>
      </c>
      <c r="M4940" s="258" t="s">
        <v>20</v>
      </c>
    </row>
    <row r="4941" spans="1:13" x14ac:dyDescent="0.25">
      <c r="A4941" s="260" t="s">
        <v>796</v>
      </c>
      <c r="B4941" s="260" t="s">
        <v>797</v>
      </c>
      <c r="C4941" s="260" t="s">
        <v>300</v>
      </c>
      <c r="D4941" s="260" t="s">
        <v>562</v>
      </c>
      <c r="E4941" s="260">
        <v>2407461</v>
      </c>
      <c r="F4941" s="260" t="s">
        <v>9148</v>
      </c>
      <c r="G4941" s="260" t="s">
        <v>1219</v>
      </c>
      <c r="H4941" s="260">
        <v>2</v>
      </c>
      <c r="I4941" s="260" t="s">
        <v>9149</v>
      </c>
      <c r="J4941" s="260" t="s">
        <v>9150</v>
      </c>
      <c r="K4941" s="260" t="s">
        <v>9151</v>
      </c>
      <c r="L4941" s="261">
        <v>45260</v>
      </c>
      <c r="M4941" s="260" t="s">
        <v>20</v>
      </c>
    </row>
    <row r="4942" spans="1:13" x14ac:dyDescent="0.25">
      <c r="A4942" s="258" t="s">
        <v>796</v>
      </c>
      <c r="B4942" s="258" t="s">
        <v>797</v>
      </c>
      <c r="C4942" s="258" t="s">
        <v>300</v>
      </c>
      <c r="D4942" s="258" t="s">
        <v>567</v>
      </c>
      <c r="E4942" s="258">
        <v>244589</v>
      </c>
      <c r="F4942" s="258" t="s">
        <v>9148</v>
      </c>
      <c r="G4942" s="258" t="s">
        <v>1219</v>
      </c>
      <c r="H4942" s="258">
        <v>2</v>
      </c>
      <c r="I4942" s="258" t="s">
        <v>9149</v>
      </c>
      <c r="J4942" s="258" t="s">
        <v>9150</v>
      </c>
      <c r="K4942" s="258" t="s">
        <v>9152</v>
      </c>
      <c r="L4942" s="259">
        <v>45260</v>
      </c>
      <c r="M4942" s="258" t="s">
        <v>20</v>
      </c>
    </row>
    <row r="4943" spans="1:13" x14ac:dyDescent="0.25">
      <c r="A4943" s="260" t="s">
        <v>796</v>
      </c>
      <c r="B4943" s="260" t="s">
        <v>797</v>
      </c>
      <c r="C4943" s="260" t="s">
        <v>300</v>
      </c>
      <c r="D4943" s="260" t="s">
        <v>558</v>
      </c>
      <c r="E4943" s="260">
        <v>127799</v>
      </c>
      <c r="F4943" s="260" t="s">
        <v>9148</v>
      </c>
      <c r="G4943" s="260" t="s">
        <v>1219</v>
      </c>
      <c r="H4943" s="260">
        <v>2</v>
      </c>
      <c r="I4943" s="260" t="s">
        <v>9149</v>
      </c>
      <c r="J4943" s="260" t="s">
        <v>9150</v>
      </c>
      <c r="K4943" s="260" t="s">
        <v>9153</v>
      </c>
      <c r="L4943" s="261">
        <v>45260</v>
      </c>
      <c r="M4943" s="260" t="s">
        <v>20</v>
      </c>
    </row>
    <row r="4944" spans="1:13" x14ac:dyDescent="0.25">
      <c r="A4944" s="258" t="s">
        <v>225</v>
      </c>
      <c r="B4944" s="258" t="s">
        <v>226</v>
      </c>
      <c r="C4944" s="258" t="s">
        <v>214</v>
      </c>
      <c r="D4944" s="258" t="s">
        <v>854</v>
      </c>
      <c r="E4944" s="258">
        <v>25</v>
      </c>
      <c r="F4944" s="258" t="s">
        <v>6773</v>
      </c>
      <c r="G4944" s="258" t="s">
        <v>1219</v>
      </c>
      <c r="H4944" s="258">
        <v>2</v>
      </c>
      <c r="I4944" s="258" t="s">
        <v>924</v>
      </c>
      <c r="J4944" s="258" t="s">
        <v>9154</v>
      </c>
      <c r="K4944" s="258" t="s">
        <v>9155</v>
      </c>
      <c r="L4944" s="259">
        <v>45260</v>
      </c>
      <c r="M4944" s="258" t="s">
        <v>526</v>
      </c>
    </row>
    <row r="4945" spans="1:13" x14ac:dyDescent="0.25">
      <c r="A4945" s="260" t="s">
        <v>225</v>
      </c>
      <c r="B4945" s="260" t="s">
        <v>226</v>
      </c>
      <c r="C4945" s="260" t="s">
        <v>214</v>
      </c>
      <c r="D4945" s="260" t="s">
        <v>937</v>
      </c>
      <c r="E4945" s="260">
        <v>25</v>
      </c>
      <c r="F4945" s="260" t="s">
        <v>6773</v>
      </c>
      <c r="G4945" s="260" t="s">
        <v>1219</v>
      </c>
      <c r="H4945" s="260">
        <v>2</v>
      </c>
      <c r="I4945" s="260" t="s">
        <v>924</v>
      </c>
      <c r="J4945" s="260" t="s">
        <v>9156</v>
      </c>
      <c r="K4945" s="260" t="s">
        <v>9157</v>
      </c>
      <c r="L4945" s="261">
        <v>45260</v>
      </c>
      <c r="M4945" s="260" t="s">
        <v>526</v>
      </c>
    </row>
    <row r="4946" spans="1:13" x14ac:dyDescent="0.25">
      <c r="A4946" s="258" t="s">
        <v>235</v>
      </c>
      <c r="B4946" s="258" t="s">
        <v>236</v>
      </c>
      <c r="C4946" s="258" t="s">
        <v>214</v>
      </c>
      <c r="D4946" s="258" t="s">
        <v>1006</v>
      </c>
      <c r="E4946" s="258">
        <v>342373</v>
      </c>
      <c r="F4946" s="258" t="s">
        <v>9158</v>
      </c>
      <c r="G4946" s="258" t="s">
        <v>1219</v>
      </c>
      <c r="H4946" s="258">
        <v>2</v>
      </c>
      <c r="I4946" s="258" t="s">
        <v>9099</v>
      </c>
      <c r="J4946" s="258" t="s">
        <v>9159</v>
      </c>
      <c r="K4946" s="258" t="s">
        <v>9160</v>
      </c>
      <c r="L4946" s="259">
        <v>45260</v>
      </c>
      <c r="M4946" s="258" t="s">
        <v>526</v>
      </c>
    </row>
    <row r="4947" spans="1:13" x14ac:dyDescent="0.25">
      <c r="A4947" s="260" t="s">
        <v>235</v>
      </c>
      <c r="B4947" s="260" t="s">
        <v>236</v>
      </c>
      <c r="C4947" s="260" t="s">
        <v>214</v>
      </c>
      <c r="D4947" s="260" t="s">
        <v>932</v>
      </c>
      <c r="E4947" s="260">
        <v>90759</v>
      </c>
      <c r="F4947" s="260" t="s">
        <v>9102</v>
      </c>
      <c r="G4947" s="260" t="s">
        <v>22</v>
      </c>
      <c r="H4947" s="260">
        <v>3</v>
      </c>
      <c r="I4947" s="260" t="s">
        <v>9103</v>
      </c>
      <c r="J4947" s="260" t="s">
        <v>9104</v>
      </c>
      <c r="K4947" s="260" t="s">
        <v>9161</v>
      </c>
      <c r="L4947" s="261">
        <v>45260</v>
      </c>
      <c r="M4947" s="260" t="s">
        <v>526</v>
      </c>
    </row>
    <row r="4948" spans="1:13" x14ac:dyDescent="0.25">
      <c r="A4948" s="258" t="s">
        <v>235</v>
      </c>
      <c r="B4948" s="258" t="s">
        <v>236</v>
      </c>
      <c r="C4948" s="258" t="s">
        <v>214</v>
      </c>
      <c r="D4948" s="258" t="s">
        <v>769</v>
      </c>
      <c r="E4948" s="258">
        <v>90759</v>
      </c>
      <c r="F4948" s="258" t="s">
        <v>9102</v>
      </c>
      <c r="G4948" s="258" t="s">
        <v>22</v>
      </c>
      <c r="H4948" s="258">
        <v>3</v>
      </c>
      <c r="I4948" s="258" t="s">
        <v>9103</v>
      </c>
      <c r="J4948" s="258" t="s">
        <v>9106</v>
      </c>
      <c r="K4948" s="258" t="s">
        <v>9162</v>
      </c>
      <c r="L4948" s="259">
        <v>45260</v>
      </c>
      <c r="M4948" s="258" t="s">
        <v>526</v>
      </c>
    </row>
    <row r="4949" spans="1:13" x14ac:dyDescent="0.25">
      <c r="A4949" s="260" t="s">
        <v>298</v>
      </c>
      <c r="B4949" s="260" t="s">
        <v>299</v>
      </c>
      <c r="C4949" s="260" t="s">
        <v>300</v>
      </c>
      <c r="D4949" s="260" t="s">
        <v>1297</v>
      </c>
      <c r="E4949" s="260">
        <v>44496000</v>
      </c>
      <c r="F4949" s="260" t="s">
        <v>9108</v>
      </c>
      <c r="G4949" s="260" t="s">
        <v>1219</v>
      </c>
      <c r="H4949" s="260">
        <v>2</v>
      </c>
      <c r="I4949" s="260" t="s">
        <v>9109</v>
      </c>
      <c r="J4949" s="260" t="s">
        <v>9163</v>
      </c>
      <c r="K4949" s="260" t="s">
        <v>9164</v>
      </c>
      <c r="L4949" s="261">
        <v>45260</v>
      </c>
      <c r="M4949" s="260" t="s">
        <v>20</v>
      </c>
    </row>
    <row r="4950" spans="1:13" x14ac:dyDescent="0.25">
      <c r="A4950" s="258" t="s">
        <v>298</v>
      </c>
      <c r="B4950" s="258" t="s">
        <v>299</v>
      </c>
      <c r="C4950" s="258" t="s">
        <v>300</v>
      </c>
      <c r="D4950" s="258" t="s">
        <v>1006</v>
      </c>
      <c r="E4950" s="258">
        <v>43681629</v>
      </c>
      <c r="F4950" s="258" t="s">
        <v>9165</v>
      </c>
      <c r="G4950" s="258" t="s">
        <v>22</v>
      </c>
      <c r="H4950" s="258">
        <v>3</v>
      </c>
      <c r="I4950" s="258" t="s">
        <v>9166</v>
      </c>
      <c r="J4950" s="258" t="s">
        <v>9167</v>
      </c>
      <c r="K4950" s="258" t="s">
        <v>9168</v>
      </c>
      <c r="L4950" s="259">
        <v>45260</v>
      </c>
      <c r="M4950" s="258" t="s">
        <v>20</v>
      </c>
    </row>
    <row r="4951" spans="1:13" x14ac:dyDescent="0.25">
      <c r="A4951" s="260" t="s">
        <v>298</v>
      </c>
      <c r="B4951" s="260" t="s">
        <v>299</v>
      </c>
      <c r="C4951" s="260" t="s">
        <v>300</v>
      </c>
      <c r="D4951" s="260" t="s">
        <v>932</v>
      </c>
      <c r="E4951" s="260">
        <v>5300000</v>
      </c>
      <c r="F4951" s="260" t="s">
        <v>9169</v>
      </c>
      <c r="G4951" s="260" t="s">
        <v>22</v>
      </c>
      <c r="H4951" s="260">
        <v>3</v>
      </c>
      <c r="I4951" s="260" t="s">
        <v>9170</v>
      </c>
      <c r="J4951" s="260" t="s">
        <v>9171</v>
      </c>
      <c r="K4951" s="260" t="s">
        <v>9172</v>
      </c>
      <c r="L4951" s="261">
        <v>45260</v>
      </c>
      <c r="M4951" s="260" t="s">
        <v>20</v>
      </c>
    </row>
    <row r="4952" spans="1:13" x14ac:dyDescent="0.25">
      <c r="A4952" s="258" t="s">
        <v>298</v>
      </c>
      <c r="B4952" s="258" t="s">
        <v>299</v>
      </c>
      <c r="C4952" s="258" t="s">
        <v>300</v>
      </c>
      <c r="D4952" s="258" t="s">
        <v>769</v>
      </c>
      <c r="E4952" s="258">
        <v>5988076</v>
      </c>
      <c r="F4952" s="258" t="s">
        <v>9173</v>
      </c>
      <c r="G4952" s="258" t="s">
        <v>1219</v>
      </c>
      <c r="H4952" s="258">
        <v>2</v>
      </c>
      <c r="I4952" s="258" t="s">
        <v>9174</v>
      </c>
      <c r="J4952" s="258" t="s">
        <v>9175</v>
      </c>
      <c r="K4952" s="258" t="s">
        <v>9176</v>
      </c>
      <c r="L4952" s="259">
        <v>45260</v>
      </c>
      <c r="M4952" s="258" t="s">
        <v>20</v>
      </c>
    </row>
    <row r="4953" spans="1:13" x14ac:dyDescent="0.25">
      <c r="A4953" s="260" t="s">
        <v>298</v>
      </c>
      <c r="B4953" s="260" t="s">
        <v>299</v>
      </c>
      <c r="C4953" s="260" t="s">
        <v>300</v>
      </c>
      <c r="D4953" s="260" t="s">
        <v>854</v>
      </c>
      <c r="E4953" s="260">
        <v>712</v>
      </c>
      <c r="F4953" s="260" t="s">
        <v>9131</v>
      </c>
      <c r="G4953" s="260" t="s">
        <v>1219</v>
      </c>
      <c r="H4953" s="260">
        <v>2</v>
      </c>
      <c r="I4953" s="260" t="s">
        <v>1079</v>
      </c>
      <c r="J4953" s="260" t="s">
        <v>9177</v>
      </c>
      <c r="K4953" s="260" t="s">
        <v>9178</v>
      </c>
      <c r="L4953" s="261">
        <v>45260</v>
      </c>
      <c r="M4953" s="260" t="s">
        <v>20</v>
      </c>
    </row>
    <row r="4954" spans="1:13" x14ac:dyDescent="0.25">
      <c r="A4954" s="258" t="s">
        <v>298</v>
      </c>
      <c r="B4954" s="258" t="s">
        <v>299</v>
      </c>
      <c r="C4954" s="258" t="s">
        <v>300</v>
      </c>
      <c r="D4954" s="258" t="s">
        <v>937</v>
      </c>
      <c r="E4954" s="258">
        <v>712</v>
      </c>
      <c r="F4954" s="258" t="s">
        <v>9131</v>
      </c>
      <c r="G4954" s="258" t="s">
        <v>1219</v>
      </c>
      <c r="H4954" s="258">
        <v>2</v>
      </c>
      <c r="I4954" s="258" t="s">
        <v>9179</v>
      </c>
      <c r="J4954" s="258" t="s">
        <v>9132</v>
      </c>
      <c r="K4954" s="258" t="s">
        <v>9180</v>
      </c>
      <c r="L4954" s="259">
        <v>45260</v>
      </c>
      <c r="M4954" s="258" t="s">
        <v>20</v>
      </c>
    </row>
    <row r="4955" spans="1:13" x14ac:dyDescent="0.25">
      <c r="A4955" s="260" t="s">
        <v>298</v>
      </c>
      <c r="B4955" s="260" t="s">
        <v>299</v>
      </c>
      <c r="C4955" s="260" t="s">
        <v>300</v>
      </c>
      <c r="D4955" s="260" t="s">
        <v>544</v>
      </c>
      <c r="E4955" s="260">
        <v>2500000</v>
      </c>
      <c r="F4955" s="260" t="s">
        <v>9169</v>
      </c>
      <c r="G4955" s="260" t="s">
        <v>1219</v>
      </c>
      <c r="H4955" s="260">
        <v>2</v>
      </c>
      <c r="I4955" s="260" t="s">
        <v>9170</v>
      </c>
      <c r="J4955" s="260" t="s">
        <v>9181</v>
      </c>
      <c r="K4955" s="260" t="s">
        <v>9182</v>
      </c>
      <c r="L4955" s="261">
        <v>45260</v>
      </c>
      <c r="M4955" s="260" t="s">
        <v>20</v>
      </c>
    </row>
    <row r="4956" spans="1:13" x14ac:dyDescent="0.25">
      <c r="A4956" s="258" t="s">
        <v>298</v>
      </c>
      <c r="B4956" s="258" t="s">
        <v>299</v>
      </c>
      <c r="C4956" s="258" t="s">
        <v>300</v>
      </c>
      <c r="D4956" s="258" t="s">
        <v>1193</v>
      </c>
      <c r="E4956" s="258">
        <v>38381629</v>
      </c>
      <c r="F4956" s="258" t="s">
        <v>9183</v>
      </c>
      <c r="G4956" s="258" t="s">
        <v>22</v>
      </c>
      <c r="H4956" s="258">
        <v>3</v>
      </c>
      <c r="I4956" s="258" t="s">
        <v>9184</v>
      </c>
      <c r="J4956" s="258" t="s">
        <v>9185</v>
      </c>
      <c r="K4956" s="258" t="s">
        <v>9186</v>
      </c>
      <c r="L4956" s="259">
        <v>45260</v>
      </c>
      <c r="M4956" s="258" t="s">
        <v>20</v>
      </c>
    </row>
    <row r="4957" spans="1:13" x14ac:dyDescent="0.25">
      <c r="A4957" s="260" t="s">
        <v>298</v>
      </c>
      <c r="B4957" s="260" t="s">
        <v>299</v>
      </c>
      <c r="C4957" s="260" t="s">
        <v>300</v>
      </c>
      <c r="D4957" s="260" t="s">
        <v>569</v>
      </c>
      <c r="E4957" s="260">
        <v>2800000</v>
      </c>
      <c r="F4957" s="260" t="s">
        <v>9169</v>
      </c>
      <c r="G4957" s="260" t="s">
        <v>1219</v>
      </c>
      <c r="H4957" s="260">
        <v>2</v>
      </c>
      <c r="I4957" s="260" t="s">
        <v>9170</v>
      </c>
      <c r="J4957" s="260" t="s">
        <v>9187</v>
      </c>
      <c r="K4957" s="260" t="s">
        <v>9188</v>
      </c>
      <c r="L4957" s="261">
        <v>45260</v>
      </c>
      <c r="M4957" s="260" t="s">
        <v>20</v>
      </c>
    </row>
    <row r="4958" spans="1:13" x14ac:dyDescent="0.25">
      <c r="A4958" s="258" t="s">
        <v>298</v>
      </c>
      <c r="B4958" s="258" t="s">
        <v>299</v>
      </c>
      <c r="C4958" s="258" t="s">
        <v>300</v>
      </c>
      <c r="D4958" s="258" t="s">
        <v>562</v>
      </c>
      <c r="E4958" s="258">
        <v>2150000</v>
      </c>
      <c r="F4958" s="258" t="s">
        <v>9169</v>
      </c>
      <c r="G4958" s="258" t="s">
        <v>1219</v>
      </c>
      <c r="H4958" s="258">
        <v>2</v>
      </c>
      <c r="I4958" s="258" t="s">
        <v>9170</v>
      </c>
      <c r="J4958" s="258" t="s">
        <v>9189</v>
      </c>
      <c r="K4958" s="258" t="s">
        <v>9190</v>
      </c>
      <c r="L4958" s="259">
        <v>45260</v>
      </c>
      <c r="M4958" s="258" t="s">
        <v>20</v>
      </c>
    </row>
    <row r="4959" spans="1:13" x14ac:dyDescent="0.25">
      <c r="A4959" s="260" t="s">
        <v>298</v>
      </c>
      <c r="B4959" s="260" t="s">
        <v>299</v>
      </c>
      <c r="C4959" s="260" t="s">
        <v>300</v>
      </c>
      <c r="D4959" s="260" t="s">
        <v>567</v>
      </c>
      <c r="E4959" s="260">
        <v>225000</v>
      </c>
      <c r="F4959" s="260" t="s">
        <v>9169</v>
      </c>
      <c r="G4959" s="260" t="s">
        <v>1219</v>
      </c>
      <c r="H4959" s="260">
        <v>2</v>
      </c>
      <c r="I4959" s="260" t="s">
        <v>9170</v>
      </c>
      <c r="J4959" s="260" t="s">
        <v>9189</v>
      </c>
      <c r="K4959" s="260" t="s">
        <v>9191</v>
      </c>
      <c r="L4959" s="261">
        <v>45260</v>
      </c>
      <c r="M4959" s="260" t="s">
        <v>20</v>
      </c>
    </row>
    <row r="4960" spans="1:13" x14ac:dyDescent="0.25">
      <c r="A4960" s="258" t="s">
        <v>298</v>
      </c>
      <c r="B4960" s="258" t="s">
        <v>299</v>
      </c>
      <c r="C4960" s="258" t="s">
        <v>300</v>
      </c>
      <c r="D4960" s="258" t="s">
        <v>558</v>
      </c>
      <c r="E4960" s="258">
        <v>125000</v>
      </c>
      <c r="F4960" s="258" t="s">
        <v>9169</v>
      </c>
      <c r="G4960" s="258" t="s">
        <v>1219</v>
      </c>
      <c r="H4960" s="258">
        <v>2</v>
      </c>
      <c r="I4960" s="258" t="s">
        <v>9170</v>
      </c>
      <c r="J4960" s="258" t="s">
        <v>9189</v>
      </c>
      <c r="K4960" s="258" t="s">
        <v>9192</v>
      </c>
      <c r="L4960" s="259">
        <v>45260</v>
      </c>
      <c r="M4960" s="258" t="s">
        <v>20</v>
      </c>
    </row>
    <row r="4961" spans="1:13" x14ac:dyDescent="0.25">
      <c r="A4961" s="260" t="s">
        <v>235</v>
      </c>
      <c r="B4961" s="260" t="s">
        <v>236</v>
      </c>
      <c r="C4961" s="260" t="s">
        <v>214</v>
      </c>
      <c r="D4961" s="260" t="s">
        <v>854</v>
      </c>
      <c r="E4961" s="260">
        <v>0</v>
      </c>
      <c r="F4961" s="260" t="s">
        <v>6773</v>
      </c>
      <c r="G4961" s="260" t="s">
        <v>1219</v>
      </c>
      <c r="H4961" s="260">
        <v>2</v>
      </c>
      <c r="I4961" s="260" t="s">
        <v>924</v>
      </c>
      <c r="J4961" s="260" t="s">
        <v>9193</v>
      </c>
      <c r="K4961" s="260" t="s">
        <v>9194</v>
      </c>
      <c r="L4961" s="261">
        <v>45260</v>
      </c>
      <c r="M4961" s="260" t="s">
        <v>526</v>
      </c>
    </row>
    <row r="4962" spans="1:13" x14ac:dyDescent="0.25">
      <c r="A4962" s="258" t="s">
        <v>235</v>
      </c>
      <c r="B4962" s="258" t="s">
        <v>236</v>
      </c>
      <c r="C4962" s="258" t="s">
        <v>214</v>
      </c>
      <c r="D4962" s="258" t="s">
        <v>937</v>
      </c>
      <c r="E4962" s="258">
        <v>25</v>
      </c>
      <c r="F4962" s="258" t="s">
        <v>6773</v>
      </c>
      <c r="G4962" s="258" t="s">
        <v>1219</v>
      </c>
      <c r="H4962" s="258">
        <v>2</v>
      </c>
      <c r="I4962" s="258" t="s">
        <v>924</v>
      </c>
      <c r="J4962" s="258" t="s">
        <v>9195</v>
      </c>
      <c r="K4962" s="258" t="s">
        <v>9196</v>
      </c>
      <c r="L4962" s="259">
        <v>45260</v>
      </c>
      <c r="M4962" s="258" t="s">
        <v>526</v>
      </c>
    </row>
    <row r="4963" spans="1:13" x14ac:dyDescent="0.25">
      <c r="A4963" s="260" t="s">
        <v>235</v>
      </c>
      <c r="B4963" s="260" t="s">
        <v>236</v>
      </c>
      <c r="C4963" s="260" t="s">
        <v>214</v>
      </c>
      <c r="D4963" s="260" t="s">
        <v>544</v>
      </c>
      <c r="E4963" s="260">
        <v>90759</v>
      </c>
      <c r="F4963" s="260" t="s">
        <v>9102</v>
      </c>
      <c r="G4963" s="260" t="s">
        <v>22</v>
      </c>
      <c r="H4963" s="260">
        <v>3</v>
      </c>
      <c r="I4963" s="260" t="s">
        <v>9103</v>
      </c>
      <c r="J4963" s="260" t="s">
        <v>9115</v>
      </c>
      <c r="K4963" s="260" t="s">
        <v>9197</v>
      </c>
      <c r="L4963" s="261">
        <v>45260</v>
      </c>
      <c r="M4963" s="260" t="s">
        <v>526</v>
      </c>
    </row>
    <row r="4964" spans="1:13" x14ac:dyDescent="0.25">
      <c r="A4964" s="258" t="s">
        <v>235</v>
      </c>
      <c r="B4964" s="258" t="s">
        <v>236</v>
      </c>
      <c r="C4964" s="258" t="s">
        <v>214</v>
      </c>
      <c r="D4964" s="258" t="s">
        <v>1193</v>
      </c>
      <c r="E4964" s="258">
        <v>251614</v>
      </c>
      <c r="F4964" s="258" t="s">
        <v>9198</v>
      </c>
      <c r="G4964" s="258" t="s">
        <v>1219</v>
      </c>
      <c r="H4964" s="258">
        <v>2</v>
      </c>
      <c r="I4964" s="258" t="s">
        <v>9199</v>
      </c>
      <c r="J4964" s="258" t="s">
        <v>9118</v>
      </c>
      <c r="K4964" s="258" t="s">
        <v>9200</v>
      </c>
      <c r="L4964" s="259">
        <v>45260</v>
      </c>
      <c r="M4964" s="258" t="s">
        <v>526</v>
      </c>
    </row>
    <row r="4965" spans="1:13" x14ac:dyDescent="0.25">
      <c r="A4965" s="260" t="s">
        <v>235</v>
      </c>
      <c r="B4965" s="260" t="s">
        <v>236</v>
      </c>
      <c r="C4965" s="260" t="s">
        <v>214</v>
      </c>
      <c r="D4965" s="260" t="s">
        <v>562</v>
      </c>
      <c r="E4965" s="260">
        <v>90759</v>
      </c>
      <c r="F4965" s="260" t="s">
        <v>9102</v>
      </c>
      <c r="G4965" s="260" t="s">
        <v>22</v>
      </c>
      <c r="H4965" s="260">
        <v>3</v>
      </c>
      <c r="I4965" s="260" t="s">
        <v>9103</v>
      </c>
      <c r="J4965" s="260" t="s">
        <v>3287</v>
      </c>
      <c r="K4965" s="260" t="s">
        <v>9201</v>
      </c>
      <c r="L4965" s="261">
        <v>45260</v>
      </c>
      <c r="M4965" s="260" t="s">
        <v>526</v>
      </c>
    </row>
    <row r="4966" spans="1:13" x14ac:dyDescent="0.25">
      <c r="A4966" s="258" t="s">
        <v>304</v>
      </c>
      <c r="B4966" s="258" t="s">
        <v>305</v>
      </c>
      <c r="C4966" s="258" t="s">
        <v>300</v>
      </c>
      <c r="D4966" s="258" t="s">
        <v>1297</v>
      </c>
      <c r="E4966" s="258">
        <v>44496000</v>
      </c>
      <c r="F4966" s="258" t="s">
        <v>9108</v>
      </c>
      <c r="G4966" s="258" t="s">
        <v>1219</v>
      </c>
      <c r="H4966" s="258">
        <v>2</v>
      </c>
      <c r="I4966" s="258" t="s">
        <v>9109</v>
      </c>
      <c r="J4966" s="258" t="s">
        <v>9163</v>
      </c>
      <c r="K4966" s="258" t="s">
        <v>9202</v>
      </c>
      <c r="L4966" s="259">
        <v>45260</v>
      </c>
      <c r="M4966" s="258" t="s">
        <v>20</v>
      </c>
    </row>
    <row r="4967" spans="1:13" x14ac:dyDescent="0.25">
      <c r="A4967" s="260" t="s">
        <v>304</v>
      </c>
      <c r="B4967" s="260" t="s">
        <v>305</v>
      </c>
      <c r="C4967" s="260" t="s">
        <v>300</v>
      </c>
      <c r="D4967" s="260" t="s">
        <v>1006</v>
      </c>
      <c r="E4967" s="260">
        <v>6450932</v>
      </c>
      <c r="F4967" s="260" t="s">
        <v>9203</v>
      </c>
      <c r="G4967" s="260" t="s">
        <v>1219</v>
      </c>
      <c r="H4967" s="260">
        <v>2</v>
      </c>
      <c r="I4967" s="260" t="s">
        <v>9204</v>
      </c>
      <c r="J4967" s="260" t="s">
        <v>9205</v>
      </c>
      <c r="K4967" s="260" t="s">
        <v>9206</v>
      </c>
      <c r="L4967" s="261">
        <v>45260</v>
      </c>
      <c r="M4967" s="260" t="s">
        <v>526</v>
      </c>
    </row>
    <row r="4968" spans="1:13" x14ac:dyDescent="0.25">
      <c r="A4968" s="258" t="s">
        <v>304</v>
      </c>
      <c r="B4968" s="258" t="s">
        <v>305</v>
      </c>
      <c r="C4968" s="258" t="s">
        <v>300</v>
      </c>
      <c r="D4968" s="258" t="s">
        <v>932</v>
      </c>
      <c r="E4968" s="258">
        <v>696337</v>
      </c>
      <c r="F4968" s="258" t="s">
        <v>9207</v>
      </c>
      <c r="G4968" s="258" t="s">
        <v>1219</v>
      </c>
      <c r="H4968" s="258">
        <v>2</v>
      </c>
      <c r="I4968" s="258" t="s">
        <v>9208</v>
      </c>
      <c r="J4968" s="258" t="s">
        <v>9209</v>
      </c>
      <c r="K4968" s="258" t="s">
        <v>9210</v>
      </c>
      <c r="L4968" s="259">
        <v>45260</v>
      </c>
      <c r="M4968" s="258" t="s">
        <v>20</v>
      </c>
    </row>
    <row r="4969" spans="1:13" x14ac:dyDescent="0.25">
      <c r="A4969" s="260" t="s">
        <v>304</v>
      </c>
      <c r="B4969" s="260" t="s">
        <v>305</v>
      </c>
      <c r="C4969" s="260" t="s">
        <v>300</v>
      </c>
      <c r="D4969" s="260" t="s">
        <v>769</v>
      </c>
      <c r="E4969" s="260">
        <v>279849</v>
      </c>
      <c r="F4969" s="260" t="s">
        <v>9211</v>
      </c>
      <c r="G4969" s="260" t="s">
        <v>1219</v>
      </c>
      <c r="H4969" s="260">
        <v>2</v>
      </c>
      <c r="I4969" s="260" t="s">
        <v>9212</v>
      </c>
      <c r="J4969" s="260" t="s">
        <v>9213</v>
      </c>
      <c r="K4969" s="260" t="s">
        <v>9214</v>
      </c>
      <c r="L4969" s="261">
        <v>45260</v>
      </c>
      <c r="M4969" s="260" t="s">
        <v>20</v>
      </c>
    </row>
    <row r="4970" spans="1:13" x14ac:dyDescent="0.25">
      <c r="A4970" s="258" t="s">
        <v>304</v>
      </c>
      <c r="B4970" s="258" t="s">
        <v>305</v>
      </c>
      <c r="C4970" s="258" t="s">
        <v>300</v>
      </c>
      <c r="D4970" s="258" t="s">
        <v>854</v>
      </c>
      <c r="E4970" s="258">
        <v>0</v>
      </c>
      <c r="F4970" s="258" t="s">
        <v>9215</v>
      </c>
      <c r="G4970" s="258" t="s">
        <v>1219</v>
      </c>
      <c r="H4970" s="258">
        <v>2</v>
      </c>
      <c r="I4970" s="258" t="s">
        <v>924</v>
      </c>
      <c r="J4970" s="258" t="s">
        <v>9216</v>
      </c>
      <c r="K4970" s="258" t="s">
        <v>9217</v>
      </c>
      <c r="L4970" s="259">
        <v>45260</v>
      </c>
      <c r="M4970" s="258" t="s">
        <v>20</v>
      </c>
    </row>
    <row r="4971" spans="1:13" x14ac:dyDescent="0.25">
      <c r="A4971" s="260" t="s">
        <v>304</v>
      </c>
      <c r="B4971" s="260" t="s">
        <v>305</v>
      </c>
      <c r="C4971" s="260" t="s">
        <v>300</v>
      </c>
      <c r="D4971" s="260" t="s">
        <v>937</v>
      </c>
      <c r="E4971" s="260">
        <v>712</v>
      </c>
      <c r="F4971" s="260" t="s">
        <v>9131</v>
      </c>
      <c r="G4971" s="260" t="s">
        <v>1219</v>
      </c>
      <c r="H4971" s="260">
        <v>2</v>
      </c>
      <c r="I4971" s="260" t="s">
        <v>8718</v>
      </c>
      <c r="J4971" s="260" t="s">
        <v>9132</v>
      </c>
      <c r="K4971" s="260" t="s">
        <v>9218</v>
      </c>
      <c r="L4971" s="261">
        <v>45260</v>
      </c>
      <c r="M4971" s="260" t="s">
        <v>20</v>
      </c>
    </row>
    <row r="4972" spans="1:13" x14ac:dyDescent="0.25">
      <c r="A4972" s="258" t="s">
        <v>304</v>
      </c>
      <c r="B4972" s="258" t="s">
        <v>305</v>
      </c>
      <c r="C4972" s="258" t="s">
        <v>300</v>
      </c>
      <c r="D4972" s="258" t="s">
        <v>544</v>
      </c>
      <c r="E4972" s="258">
        <v>279849</v>
      </c>
      <c r="F4972" s="258" t="s">
        <v>9219</v>
      </c>
      <c r="G4972" s="258" t="s">
        <v>1219</v>
      </c>
      <c r="H4972" s="258">
        <v>2</v>
      </c>
      <c r="I4972" s="258" t="s">
        <v>9220</v>
      </c>
      <c r="J4972" s="258" t="s">
        <v>9221</v>
      </c>
      <c r="K4972" s="258" t="s">
        <v>9222</v>
      </c>
      <c r="L4972" s="259">
        <v>45260</v>
      </c>
      <c r="M4972" s="258" t="s">
        <v>20</v>
      </c>
    </row>
    <row r="4973" spans="1:13" x14ac:dyDescent="0.25">
      <c r="A4973" s="260" t="s">
        <v>304</v>
      </c>
      <c r="B4973" s="260" t="s">
        <v>305</v>
      </c>
      <c r="C4973" s="260" t="s">
        <v>300</v>
      </c>
      <c r="D4973" s="260" t="s">
        <v>1193</v>
      </c>
      <c r="E4973" s="260">
        <v>5754595</v>
      </c>
      <c r="F4973" s="260" t="s">
        <v>9223</v>
      </c>
      <c r="G4973" s="260" t="s">
        <v>1219</v>
      </c>
      <c r="H4973" s="260">
        <v>2</v>
      </c>
      <c r="I4973" s="260" t="s">
        <v>9224</v>
      </c>
      <c r="J4973" s="260" t="s">
        <v>9225</v>
      </c>
      <c r="K4973" s="260" t="s">
        <v>9226</v>
      </c>
      <c r="L4973" s="261">
        <v>45260</v>
      </c>
      <c r="M4973" s="260" t="s">
        <v>526</v>
      </c>
    </row>
    <row r="4974" spans="1:13" x14ac:dyDescent="0.25">
      <c r="A4974" s="258" t="s">
        <v>304</v>
      </c>
      <c r="B4974" s="258" t="s">
        <v>305</v>
      </c>
      <c r="C4974" s="258" t="s">
        <v>300</v>
      </c>
      <c r="D4974" s="258" t="s">
        <v>569</v>
      </c>
      <c r="E4974" s="258">
        <v>416488</v>
      </c>
      <c r="F4974" s="258" t="s">
        <v>9227</v>
      </c>
      <c r="G4974" s="258" t="s">
        <v>1219</v>
      </c>
      <c r="H4974" s="258">
        <v>2</v>
      </c>
      <c r="I4974" s="258" t="s">
        <v>9228</v>
      </c>
      <c r="J4974" s="258" t="s">
        <v>9229</v>
      </c>
      <c r="K4974" s="258" t="s">
        <v>9230</v>
      </c>
      <c r="L4974" s="259">
        <v>45260</v>
      </c>
      <c r="M4974" s="258" t="s">
        <v>20</v>
      </c>
    </row>
    <row r="4975" spans="1:13" x14ac:dyDescent="0.25">
      <c r="A4975" s="260" t="s">
        <v>304</v>
      </c>
      <c r="B4975" s="260" t="s">
        <v>305</v>
      </c>
      <c r="C4975" s="260" t="s">
        <v>300</v>
      </c>
      <c r="D4975" s="260" t="s">
        <v>562</v>
      </c>
      <c r="E4975" s="260">
        <v>257461</v>
      </c>
      <c r="F4975" s="260" t="s">
        <v>9231</v>
      </c>
      <c r="G4975" s="260" t="s">
        <v>1219</v>
      </c>
      <c r="H4975" s="260">
        <v>2</v>
      </c>
      <c r="I4975" s="260" t="s">
        <v>9232</v>
      </c>
      <c r="J4975" s="260" t="s">
        <v>9233</v>
      </c>
      <c r="K4975" s="260" t="s">
        <v>9234</v>
      </c>
      <c r="L4975" s="261">
        <v>45260</v>
      </c>
      <c r="M4975" s="260" t="s">
        <v>20</v>
      </c>
    </row>
    <row r="4976" spans="1:13" x14ac:dyDescent="0.25">
      <c r="A4976" s="258" t="s">
        <v>304</v>
      </c>
      <c r="B4976" s="258" t="s">
        <v>305</v>
      </c>
      <c r="C4976" s="258" t="s">
        <v>300</v>
      </c>
      <c r="D4976" s="258" t="s">
        <v>567</v>
      </c>
      <c r="E4976" s="258">
        <v>19589</v>
      </c>
      <c r="F4976" s="258" t="s">
        <v>9231</v>
      </c>
      <c r="G4976" s="258" t="s">
        <v>1219</v>
      </c>
      <c r="H4976" s="258">
        <v>2</v>
      </c>
      <c r="I4976" s="258" t="s">
        <v>9232</v>
      </c>
      <c r="J4976" s="258" t="s">
        <v>9233</v>
      </c>
      <c r="K4976" s="258" t="s">
        <v>9235</v>
      </c>
      <c r="L4976" s="259">
        <v>45260</v>
      </c>
      <c r="M4976" s="258" t="s">
        <v>20</v>
      </c>
    </row>
    <row r="4977" spans="1:13" x14ac:dyDescent="0.25">
      <c r="A4977" s="260" t="s">
        <v>304</v>
      </c>
      <c r="B4977" s="260" t="s">
        <v>305</v>
      </c>
      <c r="C4977" s="260" t="s">
        <v>300</v>
      </c>
      <c r="D4977" s="260" t="s">
        <v>558</v>
      </c>
      <c r="E4977" s="260">
        <v>2799</v>
      </c>
      <c r="F4977" s="260" t="s">
        <v>9231</v>
      </c>
      <c r="G4977" s="260" t="s">
        <v>1219</v>
      </c>
      <c r="H4977" s="260">
        <v>2</v>
      </c>
      <c r="I4977" s="260" t="s">
        <v>9232</v>
      </c>
      <c r="J4977" s="260" t="s">
        <v>9233</v>
      </c>
      <c r="K4977" s="260" t="s">
        <v>9236</v>
      </c>
      <c r="L4977" s="261">
        <v>45260</v>
      </c>
      <c r="M4977" s="260" t="s">
        <v>20</v>
      </c>
    </row>
    <row r="4978" spans="1:13" x14ac:dyDescent="0.25">
      <c r="A4978" s="258" t="s">
        <v>596</v>
      </c>
      <c r="B4978" s="258" t="s">
        <v>597</v>
      </c>
      <c r="C4978" s="258" t="s">
        <v>598</v>
      </c>
      <c r="D4978" s="258" t="s">
        <v>1297</v>
      </c>
      <c r="E4978" s="258">
        <v>95609267</v>
      </c>
      <c r="F4978" s="258" t="s">
        <v>9237</v>
      </c>
      <c r="G4978" s="258" t="s">
        <v>1219</v>
      </c>
      <c r="H4978" s="258">
        <v>2</v>
      </c>
      <c r="I4978" s="258" t="s">
        <v>9238</v>
      </c>
      <c r="J4978" s="258" t="s">
        <v>9239</v>
      </c>
      <c r="K4978" s="258" t="s">
        <v>9240</v>
      </c>
      <c r="L4978" s="259">
        <v>45260</v>
      </c>
      <c r="M4978" s="258" t="s">
        <v>20</v>
      </c>
    </row>
    <row r="4979" spans="1:13" x14ac:dyDescent="0.25">
      <c r="A4979" s="260" t="s">
        <v>596</v>
      </c>
      <c r="B4979" s="260" t="s">
        <v>597</v>
      </c>
      <c r="C4979" s="260" t="s">
        <v>598</v>
      </c>
      <c r="D4979" s="260" t="s">
        <v>1006</v>
      </c>
      <c r="E4979" s="260">
        <v>16294038</v>
      </c>
      <c r="F4979" s="260" t="s">
        <v>9241</v>
      </c>
      <c r="G4979" s="260" t="s">
        <v>1219</v>
      </c>
      <c r="H4979" s="260">
        <v>2</v>
      </c>
      <c r="I4979" s="260" t="s">
        <v>9242</v>
      </c>
      <c r="J4979" s="260" t="s">
        <v>9243</v>
      </c>
      <c r="K4979" s="260" t="s">
        <v>9244</v>
      </c>
      <c r="L4979" s="261">
        <v>45260</v>
      </c>
      <c r="M4979" s="260" t="s">
        <v>526</v>
      </c>
    </row>
    <row r="4980" spans="1:13" x14ac:dyDescent="0.25">
      <c r="A4980" s="258" t="s">
        <v>596</v>
      </c>
      <c r="B4980" s="258" t="s">
        <v>597</v>
      </c>
      <c r="C4980" s="258" t="s">
        <v>598</v>
      </c>
      <c r="D4980" s="258" t="s">
        <v>932</v>
      </c>
      <c r="E4980" s="258">
        <v>7963690</v>
      </c>
      <c r="F4980" s="258" t="s">
        <v>9245</v>
      </c>
      <c r="G4980" s="258" t="s">
        <v>1219</v>
      </c>
      <c r="H4980" s="258">
        <v>2</v>
      </c>
      <c r="I4980" s="258" t="s">
        <v>9246</v>
      </c>
      <c r="J4980" s="258" t="s">
        <v>9247</v>
      </c>
      <c r="K4980" s="258" t="s">
        <v>9248</v>
      </c>
      <c r="L4980" s="259">
        <v>45260</v>
      </c>
      <c r="M4980" s="258" t="s">
        <v>526</v>
      </c>
    </row>
    <row r="4981" spans="1:13" x14ac:dyDescent="0.25">
      <c r="A4981" s="260" t="s">
        <v>596</v>
      </c>
      <c r="B4981" s="260" t="s">
        <v>597</v>
      </c>
      <c r="C4981" s="260" t="s">
        <v>598</v>
      </c>
      <c r="D4981" s="260" t="s">
        <v>769</v>
      </c>
      <c r="E4981" s="260">
        <v>414897</v>
      </c>
      <c r="F4981" s="260" t="s">
        <v>9249</v>
      </c>
      <c r="G4981" s="260" t="s">
        <v>1219</v>
      </c>
      <c r="H4981" s="260">
        <v>2</v>
      </c>
      <c r="I4981" s="260" t="s">
        <v>9250</v>
      </c>
      <c r="J4981" s="260" t="s">
        <v>9251</v>
      </c>
      <c r="K4981" s="260" t="s">
        <v>9252</v>
      </c>
      <c r="L4981" s="261">
        <v>45260</v>
      </c>
      <c r="M4981" s="260" t="s">
        <v>526</v>
      </c>
    </row>
    <row r="4982" spans="1:13" x14ac:dyDescent="0.25">
      <c r="A4982" s="258" t="s">
        <v>596</v>
      </c>
      <c r="B4982" s="258" t="s">
        <v>597</v>
      </c>
      <c r="C4982" s="258" t="s">
        <v>598</v>
      </c>
      <c r="D4982" s="258" t="s">
        <v>854</v>
      </c>
      <c r="E4982" s="258">
        <v>127</v>
      </c>
      <c r="F4982" s="258" t="s">
        <v>9253</v>
      </c>
      <c r="G4982" s="258" t="s">
        <v>22</v>
      </c>
      <c r="H4982" s="258">
        <v>3</v>
      </c>
      <c r="I4982" s="258" t="s">
        <v>9254</v>
      </c>
      <c r="J4982" s="258" t="s">
        <v>9255</v>
      </c>
      <c r="K4982" s="258" t="s">
        <v>9256</v>
      </c>
      <c r="L4982" s="259">
        <v>45260</v>
      </c>
      <c r="M4982" s="258" t="s">
        <v>20</v>
      </c>
    </row>
    <row r="4983" spans="1:13" x14ac:dyDescent="0.25">
      <c r="A4983" s="260" t="s">
        <v>596</v>
      </c>
      <c r="B4983" s="260" t="s">
        <v>597</v>
      </c>
      <c r="C4983" s="260" t="s">
        <v>598</v>
      </c>
      <c r="D4983" s="260" t="s">
        <v>937</v>
      </c>
      <c r="E4983" s="260">
        <v>127</v>
      </c>
      <c r="F4983" s="260" t="s">
        <v>9253</v>
      </c>
      <c r="G4983" s="260" t="s">
        <v>22</v>
      </c>
      <c r="H4983" s="260">
        <v>3</v>
      </c>
      <c r="I4983" s="260" t="s">
        <v>9254</v>
      </c>
      <c r="J4983" s="260" t="s">
        <v>9255</v>
      </c>
      <c r="K4983" s="260" t="s">
        <v>9257</v>
      </c>
      <c r="L4983" s="261">
        <v>45260</v>
      </c>
      <c r="M4983" s="260" t="s">
        <v>20</v>
      </c>
    </row>
    <row r="4984" spans="1:13" x14ac:dyDescent="0.25">
      <c r="A4984" s="258" t="s">
        <v>596</v>
      </c>
      <c r="B4984" s="258" t="s">
        <v>597</v>
      </c>
      <c r="C4984" s="258" t="s">
        <v>598</v>
      </c>
      <c r="D4984" s="258" t="s">
        <v>544</v>
      </c>
      <c r="E4984" s="258">
        <v>375746</v>
      </c>
      <c r="F4984" s="258" t="s">
        <v>9258</v>
      </c>
      <c r="G4984" s="258" t="s">
        <v>1219</v>
      </c>
      <c r="H4984" s="258">
        <v>2</v>
      </c>
      <c r="I4984" s="258" t="s">
        <v>9259</v>
      </c>
      <c r="J4984" s="258" t="s">
        <v>9260</v>
      </c>
      <c r="K4984" s="258" t="s">
        <v>9261</v>
      </c>
      <c r="L4984" s="259">
        <v>45260</v>
      </c>
      <c r="M4984" s="258" t="s">
        <v>526</v>
      </c>
    </row>
    <row r="4985" spans="1:13" x14ac:dyDescent="0.25">
      <c r="A4985" s="260" t="s">
        <v>596</v>
      </c>
      <c r="B4985" s="260" t="s">
        <v>597</v>
      </c>
      <c r="C4985" s="260" t="s">
        <v>598</v>
      </c>
      <c r="D4985" s="260" t="s">
        <v>1193</v>
      </c>
      <c r="E4985" s="260">
        <v>8330348</v>
      </c>
      <c r="F4985" s="260" t="s">
        <v>9262</v>
      </c>
      <c r="G4985" s="260" t="s">
        <v>1219</v>
      </c>
      <c r="H4985" s="260">
        <v>2</v>
      </c>
      <c r="I4985" s="260" t="s">
        <v>9263</v>
      </c>
      <c r="J4985" s="260" t="s">
        <v>9264</v>
      </c>
      <c r="K4985" s="260" t="s">
        <v>9265</v>
      </c>
      <c r="L4985" s="261">
        <v>45260</v>
      </c>
      <c r="M4985" s="260" t="s">
        <v>526</v>
      </c>
    </row>
    <row r="4986" spans="1:13" x14ac:dyDescent="0.25">
      <c r="A4986" s="258" t="s">
        <v>596</v>
      </c>
      <c r="B4986" s="258" t="s">
        <v>597</v>
      </c>
      <c r="C4986" s="258" t="s">
        <v>598</v>
      </c>
      <c r="D4986" s="258" t="s">
        <v>569</v>
      </c>
      <c r="E4986" s="258">
        <v>7587944</v>
      </c>
      <c r="F4986" s="258" t="s">
        <v>9262</v>
      </c>
      <c r="G4986" s="258" t="s">
        <v>1219</v>
      </c>
      <c r="H4986" s="258">
        <v>2</v>
      </c>
      <c r="I4986" s="258" t="s">
        <v>9263</v>
      </c>
      <c r="J4986" s="258" t="s">
        <v>9264</v>
      </c>
      <c r="K4986" s="258" t="s">
        <v>9266</v>
      </c>
      <c r="L4986" s="259">
        <v>45260</v>
      </c>
      <c r="M4986" s="258" t="s">
        <v>526</v>
      </c>
    </row>
    <row r="4987" spans="1:13" x14ac:dyDescent="0.25">
      <c r="A4987" s="260" t="s">
        <v>596</v>
      </c>
      <c r="B4987" s="260" t="s">
        <v>597</v>
      </c>
      <c r="C4987" s="260" t="s">
        <v>598</v>
      </c>
      <c r="D4987" s="260" t="s">
        <v>562</v>
      </c>
      <c r="E4987" s="260">
        <v>354746</v>
      </c>
      <c r="F4987" s="260" t="s">
        <v>9258</v>
      </c>
      <c r="G4987" s="260" t="s">
        <v>1219</v>
      </c>
      <c r="H4987" s="260">
        <v>2</v>
      </c>
      <c r="I4987" s="260" t="s">
        <v>9259</v>
      </c>
      <c r="J4987" s="260" t="s">
        <v>9264</v>
      </c>
      <c r="K4987" s="260" t="s">
        <v>9267</v>
      </c>
      <c r="L4987" s="261">
        <v>45260</v>
      </c>
      <c r="M4987" s="260" t="s">
        <v>526</v>
      </c>
    </row>
    <row r="4988" spans="1:13" x14ac:dyDescent="0.25">
      <c r="A4988" s="258" t="s">
        <v>596</v>
      </c>
      <c r="B4988" s="258" t="s">
        <v>597</v>
      </c>
      <c r="C4988" s="258" t="s">
        <v>598</v>
      </c>
      <c r="D4988" s="258" t="s">
        <v>567</v>
      </c>
      <c r="E4988" s="258">
        <v>21000</v>
      </c>
      <c r="F4988" s="258" t="s">
        <v>9258</v>
      </c>
      <c r="G4988" s="258" t="s">
        <v>22</v>
      </c>
      <c r="H4988" s="258">
        <v>3</v>
      </c>
      <c r="I4988" s="258" t="s">
        <v>9259</v>
      </c>
      <c r="J4988" s="258" t="s">
        <v>9264</v>
      </c>
      <c r="K4988" s="258" t="s">
        <v>9268</v>
      </c>
      <c r="L4988" s="259">
        <v>45260</v>
      </c>
      <c r="M4988" s="258" t="s">
        <v>526</v>
      </c>
    </row>
    <row r="4989" spans="1:13" x14ac:dyDescent="0.25">
      <c r="A4989" s="260" t="s">
        <v>596</v>
      </c>
      <c r="B4989" s="260" t="s">
        <v>597</v>
      </c>
      <c r="C4989" s="260" t="s">
        <v>598</v>
      </c>
      <c r="D4989" s="260" t="s">
        <v>558</v>
      </c>
      <c r="E4989" s="260">
        <v>0</v>
      </c>
      <c r="F4989" s="260" t="s">
        <v>9258</v>
      </c>
      <c r="G4989" s="260" t="s">
        <v>22</v>
      </c>
      <c r="H4989" s="260">
        <v>3</v>
      </c>
      <c r="I4989" s="260" t="s">
        <v>9259</v>
      </c>
      <c r="J4989" s="260" t="s">
        <v>9264</v>
      </c>
      <c r="K4989" s="260" t="s">
        <v>9269</v>
      </c>
      <c r="L4989" s="261">
        <v>45260</v>
      </c>
      <c r="M4989" s="260" t="s">
        <v>526</v>
      </c>
    </row>
    <row r="4990" spans="1:13" x14ac:dyDescent="0.25">
      <c r="A4990" s="258" t="s">
        <v>961</v>
      </c>
      <c r="B4990" s="258" t="s">
        <v>962</v>
      </c>
      <c r="C4990" s="258" t="s">
        <v>963</v>
      </c>
      <c r="D4990" s="258" t="s">
        <v>1297</v>
      </c>
      <c r="E4990" s="258">
        <v>13089875</v>
      </c>
      <c r="F4990" s="258" t="s">
        <v>9270</v>
      </c>
      <c r="G4990" s="258" t="s">
        <v>1219</v>
      </c>
      <c r="H4990" s="258">
        <v>2</v>
      </c>
      <c r="I4990" s="258" t="s">
        <v>9271</v>
      </c>
      <c r="J4990" s="258" t="s">
        <v>9272</v>
      </c>
      <c r="K4990" s="258" t="s">
        <v>9273</v>
      </c>
      <c r="L4990" s="259">
        <v>45260</v>
      </c>
      <c r="M4990" s="258" t="s">
        <v>20</v>
      </c>
    </row>
    <row r="4991" spans="1:13" x14ac:dyDescent="0.25">
      <c r="A4991" s="260" t="s">
        <v>961</v>
      </c>
      <c r="B4991" s="260" t="s">
        <v>962</v>
      </c>
      <c r="C4991" s="260" t="s">
        <v>963</v>
      </c>
      <c r="D4991" s="260" t="s">
        <v>1006</v>
      </c>
      <c r="E4991" s="260">
        <v>1421075</v>
      </c>
      <c r="F4991" s="260" t="s">
        <v>9274</v>
      </c>
      <c r="G4991" s="260" t="s">
        <v>1219</v>
      </c>
      <c r="H4991" s="260">
        <v>2</v>
      </c>
      <c r="I4991" s="260" t="s">
        <v>9275</v>
      </c>
      <c r="J4991" s="260" t="s">
        <v>9276</v>
      </c>
      <c r="K4991" s="260" t="s">
        <v>9277</v>
      </c>
      <c r="L4991" s="261">
        <v>45260</v>
      </c>
      <c r="M4991" s="260" t="s">
        <v>20</v>
      </c>
    </row>
    <row r="4992" spans="1:13" x14ac:dyDescent="0.25">
      <c r="A4992" s="258" t="s">
        <v>961</v>
      </c>
      <c r="B4992" s="258" t="s">
        <v>962</v>
      </c>
      <c r="C4992" s="258" t="s">
        <v>963</v>
      </c>
      <c r="D4992" s="258" t="s">
        <v>932</v>
      </c>
      <c r="E4992" s="258">
        <v>494273</v>
      </c>
      <c r="F4992" s="258" t="s">
        <v>9278</v>
      </c>
      <c r="G4992" s="258" t="s">
        <v>1219</v>
      </c>
      <c r="H4992" s="258">
        <v>2</v>
      </c>
      <c r="I4992" s="258" t="s">
        <v>9279</v>
      </c>
      <c r="J4992" s="258" t="s">
        <v>9280</v>
      </c>
      <c r="K4992" s="258" t="s">
        <v>9281</v>
      </c>
      <c r="L4992" s="259">
        <v>45260</v>
      </c>
      <c r="M4992" s="258" t="s">
        <v>20</v>
      </c>
    </row>
    <row r="4993" spans="1:13" x14ac:dyDescent="0.25">
      <c r="A4993" s="260" t="s">
        <v>961</v>
      </c>
      <c r="B4993" s="260" t="s">
        <v>962</v>
      </c>
      <c r="C4993" s="260" t="s">
        <v>963</v>
      </c>
      <c r="D4993" s="260" t="s">
        <v>769</v>
      </c>
      <c r="E4993" s="260">
        <v>128567</v>
      </c>
      <c r="F4993" s="260" t="s">
        <v>8835</v>
      </c>
      <c r="G4993" s="260" t="s">
        <v>1219</v>
      </c>
      <c r="H4993" s="260">
        <v>2</v>
      </c>
      <c r="I4993" s="260" t="s">
        <v>9282</v>
      </c>
      <c r="J4993" s="260" t="s">
        <v>9013</v>
      </c>
      <c r="K4993" s="260" t="s">
        <v>9283</v>
      </c>
      <c r="L4993" s="261">
        <v>45260</v>
      </c>
      <c r="M4993" s="260" t="s">
        <v>526</v>
      </c>
    </row>
    <row r="4994" spans="1:13" x14ac:dyDescent="0.25">
      <c r="A4994" s="258" t="s">
        <v>961</v>
      </c>
      <c r="B4994" s="258" t="s">
        <v>962</v>
      </c>
      <c r="C4994" s="258" t="s">
        <v>963</v>
      </c>
      <c r="D4994" s="258" t="s">
        <v>544</v>
      </c>
      <c r="E4994" s="258">
        <v>213300</v>
      </c>
      <c r="F4994" s="258" t="s">
        <v>9284</v>
      </c>
      <c r="G4994" s="258" t="s">
        <v>1219</v>
      </c>
      <c r="H4994" s="258">
        <v>2</v>
      </c>
      <c r="I4994" s="258" t="s">
        <v>9285</v>
      </c>
      <c r="J4994" s="258" t="s">
        <v>9286</v>
      </c>
      <c r="K4994" s="258" t="s">
        <v>9287</v>
      </c>
      <c r="L4994" s="259">
        <v>45260</v>
      </c>
      <c r="M4994" s="258" t="s">
        <v>526</v>
      </c>
    </row>
    <row r="4995" spans="1:13" x14ac:dyDescent="0.25">
      <c r="A4995" s="260" t="s">
        <v>961</v>
      </c>
      <c r="B4995" s="260" t="s">
        <v>962</v>
      </c>
      <c r="C4995" s="260" t="s">
        <v>963</v>
      </c>
      <c r="D4995" s="260" t="s">
        <v>1193</v>
      </c>
      <c r="E4995" s="260">
        <v>926802</v>
      </c>
      <c r="F4995" s="260" t="s">
        <v>9288</v>
      </c>
      <c r="G4995" s="260" t="s">
        <v>1219</v>
      </c>
      <c r="H4995" s="260">
        <v>2</v>
      </c>
      <c r="I4995" s="260" t="s">
        <v>9289</v>
      </c>
      <c r="J4995" s="260" t="s">
        <v>9290</v>
      </c>
      <c r="K4995" s="260" t="s">
        <v>9291</v>
      </c>
      <c r="L4995" s="261">
        <v>45260</v>
      </c>
      <c r="M4995" s="260" t="s">
        <v>20</v>
      </c>
    </row>
    <row r="4996" spans="1:13" x14ac:dyDescent="0.25">
      <c r="A4996" s="258" t="s">
        <v>961</v>
      </c>
      <c r="B4996" s="258" t="s">
        <v>962</v>
      </c>
      <c r="C4996" s="258" t="s">
        <v>963</v>
      </c>
      <c r="D4996" s="258" t="s">
        <v>569</v>
      </c>
      <c r="E4996" s="258">
        <v>280973</v>
      </c>
      <c r="F4996" s="258" t="s">
        <v>9292</v>
      </c>
      <c r="G4996" s="258" t="s">
        <v>1219</v>
      </c>
      <c r="H4996" s="258">
        <v>2</v>
      </c>
      <c r="I4996" s="258" t="s">
        <v>9293</v>
      </c>
      <c r="J4996" s="258" t="s">
        <v>9294</v>
      </c>
      <c r="K4996" s="258" t="s">
        <v>9295</v>
      </c>
      <c r="L4996" s="259">
        <v>45260</v>
      </c>
      <c r="M4996" s="258" t="s">
        <v>20</v>
      </c>
    </row>
    <row r="4997" spans="1:13" x14ac:dyDescent="0.25">
      <c r="A4997" s="260" t="s">
        <v>961</v>
      </c>
      <c r="B4997" s="260" t="s">
        <v>962</v>
      </c>
      <c r="C4997" s="260" t="s">
        <v>963</v>
      </c>
      <c r="D4997" s="260" t="s">
        <v>562</v>
      </c>
      <c r="E4997" s="260">
        <v>213300</v>
      </c>
      <c r="F4997" s="260" t="s">
        <v>9296</v>
      </c>
      <c r="G4997" s="260" t="s">
        <v>1219</v>
      </c>
      <c r="H4997" s="260">
        <v>2</v>
      </c>
      <c r="I4997" s="260" t="s">
        <v>9297</v>
      </c>
      <c r="J4997" s="260" t="s">
        <v>9298</v>
      </c>
      <c r="K4997" s="260" t="s">
        <v>9299</v>
      </c>
      <c r="L4997" s="261">
        <v>45260</v>
      </c>
      <c r="M4997" s="260" t="s">
        <v>20</v>
      </c>
    </row>
    <row r="4998" spans="1:13" x14ac:dyDescent="0.25">
      <c r="A4998" s="258" t="s">
        <v>961</v>
      </c>
      <c r="B4998" s="258" t="s">
        <v>962</v>
      </c>
      <c r="C4998" s="258" t="s">
        <v>963</v>
      </c>
      <c r="D4998" s="258" t="s">
        <v>567</v>
      </c>
      <c r="E4998" s="258">
        <v>0</v>
      </c>
      <c r="F4998" s="258" t="s">
        <v>9296</v>
      </c>
      <c r="G4998" s="258" t="s">
        <v>1219</v>
      </c>
      <c r="H4998" s="258">
        <v>2</v>
      </c>
      <c r="I4998" s="258" t="s">
        <v>9297</v>
      </c>
      <c r="J4998" s="258" t="s">
        <v>9300</v>
      </c>
      <c r="K4998" s="258" t="s">
        <v>9301</v>
      </c>
      <c r="L4998" s="259">
        <v>45260</v>
      </c>
      <c r="M4998" s="258" t="s">
        <v>20</v>
      </c>
    </row>
    <row r="4999" spans="1:13" x14ac:dyDescent="0.25">
      <c r="A4999" s="260" t="s">
        <v>961</v>
      </c>
      <c r="B4999" s="260" t="s">
        <v>962</v>
      </c>
      <c r="C4999" s="260" t="s">
        <v>963</v>
      </c>
      <c r="D4999" s="260" t="s">
        <v>558</v>
      </c>
      <c r="E4999" s="260">
        <v>0</v>
      </c>
      <c r="F4999" s="260" t="s">
        <v>9296</v>
      </c>
      <c r="G4999" s="260" t="s">
        <v>1219</v>
      </c>
      <c r="H4999" s="260">
        <v>2</v>
      </c>
      <c r="I4999" s="260" t="s">
        <v>9302</v>
      </c>
      <c r="J4999" s="260" t="s">
        <v>9303</v>
      </c>
      <c r="K4999" s="260" t="s">
        <v>9304</v>
      </c>
      <c r="L4999" s="261">
        <v>45260</v>
      </c>
      <c r="M4999" s="260" t="s">
        <v>20</v>
      </c>
    </row>
    <row r="5000" spans="1:13" x14ac:dyDescent="0.25">
      <c r="A5000" s="258" t="s">
        <v>2467</v>
      </c>
      <c r="B5000" s="258" t="s">
        <v>2468</v>
      </c>
      <c r="C5000" s="258" t="s">
        <v>2469</v>
      </c>
      <c r="D5000" s="258" t="s">
        <v>854</v>
      </c>
      <c r="E5000" s="258">
        <v>140</v>
      </c>
      <c r="F5000" s="258" t="s">
        <v>9039</v>
      </c>
      <c r="G5000" s="258" t="s">
        <v>1219</v>
      </c>
      <c r="H5000" s="258">
        <v>2</v>
      </c>
      <c r="I5000" s="258" t="s">
        <v>1079</v>
      </c>
      <c r="J5000" s="258" t="s">
        <v>9305</v>
      </c>
      <c r="K5000" s="258" t="s">
        <v>9306</v>
      </c>
      <c r="L5000" s="259">
        <v>45260</v>
      </c>
      <c r="M5000" s="258" t="s">
        <v>526</v>
      </c>
    </row>
    <row r="5001" spans="1:13" x14ac:dyDescent="0.25">
      <c r="A5001" s="260" t="s">
        <v>2467</v>
      </c>
      <c r="B5001" s="260" t="s">
        <v>2468</v>
      </c>
      <c r="C5001" s="260" t="s">
        <v>2469</v>
      </c>
      <c r="D5001" s="260" t="s">
        <v>937</v>
      </c>
      <c r="E5001" s="260">
        <v>140</v>
      </c>
      <c r="F5001" s="260" t="s">
        <v>9039</v>
      </c>
      <c r="G5001" s="260" t="s">
        <v>1219</v>
      </c>
      <c r="H5001" s="260">
        <v>2</v>
      </c>
      <c r="I5001" s="260" t="s">
        <v>1079</v>
      </c>
      <c r="J5001" s="260" t="s">
        <v>9307</v>
      </c>
      <c r="K5001" s="260" t="s">
        <v>9308</v>
      </c>
      <c r="L5001" s="261">
        <v>45260</v>
      </c>
      <c r="M5001" s="260" t="s">
        <v>526</v>
      </c>
    </row>
    <row r="5002" spans="1:13" x14ac:dyDescent="0.25">
      <c r="A5002" s="258" t="s">
        <v>2515</v>
      </c>
      <c r="B5002" s="258" t="s">
        <v>2516</v>
      </c>
      <c r="C5002" s="258" t="s">
        <v>2517</v>
      </c>
      <c r="D5002" s="258" t="s">
        <v>1006</v>
      </c>
      <c r="E5002" s="258">
        <v>4977742</v>
      </c>
      <c r="F5002" s="258" t="s">
        <v>9309</v>
      </c>
      <c r="G5002" s="258" t="s">
        <v>1219</v>
      </c>
      <c r="H5002" s="258">
        <v>2</v>
      </c>
      <c r="I5002" s="258" t="s">
        <v>9310</v>
      </c>
      <c r="J5002" s="258" t="s">
        <v>9311</v>
      </c>
      <c r="K5002" s="258" t="s">
        <v>9312</v>
      </c>
      <c r="L5002" s="259">
        <v>45260</v>
      </c>
      <c r="M5002" s="258" t="s">
        <v>526</v>
      </c>
    </row>
    <row r="5003" spans="1:13" x14ac:dyDescent="0.25">
      <c r="A5003" s="260" t="s">
        <v>2515</v>
      </c>
      <c r="B5003" s="260" t="s">
        <v>2516</v>
      </c>
      <c r="C5003" s="260" t="s">
        <v>2517</v>
      </c>
      <c r="D5003" s="260" t="s">
        <v>932</v>
      </c>
      <c r="E5003" s="260">
        <v>4977742</v>
      </c>
      <c r="F5003" s="260" t="s">
        <v>9309</v>
      </c>
      <c r="G5003" s="260" t="s">
        <v>1219</v>
      </c>
      <c r="H5003" s="260">
        <v>2</v>
      </c>
      <c r="I5003" s="260" t="s">
        <v>9313</v>
      </c>
      <c r="J5003" s="260" t="s">
        <v>9314</v>
      </c>
      <c r="K5003" s="260" t="s">
        <v>9315</v>
      </c>
      <c r="L5003" s="261">
        <v>45260</v>
      </c>
      <c r="M5003" s="260" t="s">
        <v>526</v>
      </c>
    </row>
    <row r="5004" spans="1:13" x14ac:dyDescent="0.25">
      <c r="A5004" s="258" t="s">
        <v>2515</v>
      </c>
      <c r="B5004" s="258" t="s">
        <v>2516</v>
      </c>
      <c r="C5004" s="258" t="s">
        <v>2517</v>
      </c>
      <c r="D5004" s="258" t="s">
        <v>769</v>
      </c>
      <c r="E5004" s="258">
        <v>1284672</v>
      </c>
      <c r="F5004" s="258" t="s">
        <v>8969</v>
      </c>
      <c r="G5004" s="258" t="s">
        <v>1219</v>
      </c>
      <c r="H5004" s="258">
        <v>2</v>
      </c>
      <c r="I5004" s="258" t="s">
        <v>9316</v>
      </c>
      <c r="J5004" s="258" t="s">
        <v>9317</v>
      </c>
      <c r="K5004" s="258" t="s">
        <v>9318</v>
      </c>
      <c r="L5004" s="259">
        <v>45260</v>
      </c>
      <c r="M5004" s="258" t="s">
        <v>526</v>
      </c>
    </row>
    <row r="5005" spans="1:13" x14ac:dyDescent="0.25">
      <c r="A5005" s="260" t="s">
        <v>2515</v>
      </c>
      <c r="B5005" s="260" t="s">
        <v>2516</v>
      </c>
      <c r="C5005" s="260" t="s">
        <v>2517</v>
      </c>
      <c r="D5005" s="260" t="s">
        <v>854</v>
      </c>
      <c r="E5005" s="260">
        <v>50</v>
      </c>
      <c r="F5005" s="260" t="s">
        <v>9039</v>
      </c>
      <c r="G5005" s="260" t="s">
        <v>1219</v>
      </c>
      <c r="H5005" s="260">
        <v>2</v>
      </c>
      <c r="I5005" s="260" t="s">
        <v>924</v>
      </c>
      <c r="J5005" s="260" t="s">
        <v>9319</v>
      </c>
      <c r="K5005" s="260" t="s">
        <v>9320</v>
      </c>
      <c r="L5005" s="261">
        <v>45260</v>
      </c>
      <c r="M5005" s="260" t="s">
        <v>526</v>
      </c>
    </row>
    <row r="5006" spans="1:13" x14ac:dyDescent="0.25">
      <c r="A5006" s="258" t="s">
        <v>2515</v>
      </c>
      <c r="B5006" s="258" t="s">
        <v>2516</v>
      </c>
      <c r="C5006" s="258" t="s">
        <v>2517</v>
      </c>
      <c r="D5006" s="258" t="s">
        <v>937</v>
      </c>
      <c r="E5006" s="258">
        <v>7413</v>
      </c>
      <c r="F5006" s="258" t="s">
        <v>8904</v>
      </c>
      <c r="G5006" s="258" t="s">
        <v>1219</v>
      </c>
      <c r="H5006" s="258">
        <v>2</v>
      </c>
      <c r="I5006" s="258" t="s">
        <v>5021</v>
      </c>
      <c r="J5006" s="258" t="s">
        <v>9321</v>
      </c>
      <c r="K5006" s="258" t="s">
        <v>9322</v>
      </c>
      <c r="L5006" s="259">
        <v>45260</v>
      </c>
      <c r="M5006" s="258" t="s">
        <v>526</v>
      </c>
    </row>
    <row r="5007" spans="1:13" x14ac:dyDescent="0.25">
      <c r="A5007" s="260" t="s">
        <v>2515</v>
      </c>
      <c r="B5007" s="260" t="s">
        <v>2516</v>
      </c>
      <c r="C5007" s="260" t="s">
        <v>2517</v>
      </c>
      <c r="D5007" s="260" t="s">
        <v>544</v>
      </c>
      <c r="E5007" s="260">
        <v>3177742</v>
      </c>
      <c r="F5007" s="260" t="s">
        <v>9309</v>
      </c>
      <c r="G5007" s="260" t="s">
        <v>1219</v>
      </c>
      <c r="H5007" s="260">
        <v>2</v>
      </c>
      <c r="I5007" s="260" t="s">
        <v>9310</v>
      </c>
      <c r="J5007" s="260" t="s">
        <v>9323</v>
      </c>
      <c r="K5007" s="260" t="s">
        <v>9324</v>
      </c>
      <c r="L5007" s="261">
        <v>45260</v>
      </c>
      <c r="M5007" s="260" t="s">
        <v>526</v>
      </c>
    </row>
    <row r="5008" spans="1:13" x14ac:dyDescent="0.25">
      <c r="A5008" s="258" t="s">
        <v>2515</v>
      </c>
      <c r="B5008" s="258" t="s">
        <v>2516</v>
      </c>
      <c r="C5008" s="258" t="s">
        <v>2517</v>
      </c>
      <c r="D5008" s="258" t="s">
        <v>562</v>
      </c>
      <c r="E5008" s="258">
        <v>1682252</v>
      </c>
      <c r="F5008" s="258" t="s">
        <v>9325</v>
      </c>
      <c r="G5008" s="258" t="s">
        <v>1219</v>
      </c>
      <c r="H5008" s="258">
        <v>2</v>
      </c>
      <c r="I5008" s="258" t="s">
        <v>9326</v>
      </c>
      <c r="J5008" s="258" t="s">
        <v>5062</v>
      </c>
      <c r="K5008" s="258" t="s">
        <v>9327</v>
      </c>
      <c r="L5008" s="259">
        <v>45260</v>
      </c>
      <c r="M5008" s="258" t="s">
        <v>526</v>
      </c>
    </row>
    <row r="5009" spans="1:13" x14ac:dyDescent="0.25">
      <c r="A5009" s="260" t="s">
        <v>2515</v>
      </c>
      <c r="B5009" s="260" t="s">
        <v>2516</v>
      </c>
      <c r="C5009" s="260" t="s">
        <v>2517</v>
      </c>
      <c r="D5009" s="260" t="s">
        <v>567</v>
      </c>
      <c r="E5009" s="260">
        <v>1495490</v>
      </c>
      <c r="F5009" s="260" t="s">
        <v>9328</v>
      </c>
      <c r="G5009" s="260" t="s">
        <v>1219</v>
      </c>
      <c r="H5009" s="260">
        <v>2</v>
      </c>
      <c r="I5009" s="260" t="s">
        <v>9329</v>
      </c>
      <c r="J5009" s="260" t="s">
        <v>5062</v>
      </c>
      <c r="K5009" s="260" t="s">
        <v>9330</v>
      </c>
      <c r="L5009" s="261">
        <v>45260</v>
      </c>
      <c r="M5009" s="260" t="s">
        <v>526</v>
      </c>
    </row>
    <row r="5010" spans="1:13" x14ac:dyDescent="0.25">
      <c r="A5010" s="258" t="s">
        <v>5415</v>
      </c>
      <c r="B5010" s="258" t="s">
        <v>5416</v>
      </c>
      <c r="C5010" s="258" t="s">
        <v>1185</v>
      </c>
      <c r="D5010" s="258" t="s">
        <v>1297</v>
      </c>
      <c r="E5010" s="258">
        <v>215313498</v>
      </c>
      <c r="F5010" s="258" t="s">
        <v>3966</v>
      </c>
      <c r="G5010" s="258" t="s">
        <v>33</v>
      </c>
      <c r="H5010" s="258">
        <v>2</v>
      </c>
      <c r="I5010" s="258" t="s">
        <v>9331</v>
      </c>
      <c r="J5010" s="258" t="s">
        <v>9332</v>
      </c>
      <c r="K5010" s="258" t="s">
        <v>9333</v>
      </c>
      <c r="L5010" s="259">
        <v>45260</v>
      </c>
      <c r="M5010" s="258" t="s">
        <v>20</v>
      </c>
    </row>
    <row r="5011" spans="1:13" x14ac:dyDescent="0.25">
      <c r="A5011" s="260" t="s">
        <v>5415</v>
      </c>
      <c r="B5011" s="260" t="s">
        <v>5416</v>
      </c>
      <c r="C5011" s="260" t="s">
        <v>1185</v>
      </c>
      <c r="D5011" s="260" t="s">
        <v>927</v>
      </c>
      <c r="E5011" s="260">
        <v>8358140</v>
      </c>
      <c r="F5011" s="260" t="s">
        <v>2611</v>
      </c>
      <c r="G5011" s="260" t="s">
        <v>66</v>
      </c>
      <c r="H5011" s="260">
        <v>1</v>
      </c>
      <c r="I5011" s="260" t="s">
        <v>9334</v>
      </c>
      <c r="J5011" s="260" t="s">
        <v>9335</v>
      </c>
      <c r="K5011" s="260" t="s">
        <v>9336</v>
      </c>
      <c r="L5011" s="261">
        <v>45260</v>
      </c>
      <c r="M5011" s="260" t="s">
        <v>20</v>
      </c>
    </row>
    <row r="5012" spans="1:13" x14ac:dyDescent="0.25">
      <c r="A5012" s="258" t="s">
        <v>5415</v>
      </c>
      <c r="B5012" s="258" t="s">
        <v>5416</v>
      </c>
      <c r="C5012" s="258" t="s">
        <v>1185</v>
      </c>
      <c r="D5012" s="258" t="s">
        <v>1006</v>
      </c>
      <c r="E5012" s="258">
        <v>103885094</v>
      </c>
      <c r="F5012" s="258" t="s">
        <v>9337</v>
      </c>
      <c r="G5012" s="258" t="s">
        <v>1219</v>
      </c>
      <c r="H5012" s="258">
        <v>2</v>
      </c>
      <c r="I5012" s="258" t="s">
        <v>9338</v>
      </c>
      <c r="J5012" s="258" t="s">
        <v>9339</v>
      </c>
      <c r="K5012" s="258" t="s">
        <v>9340</v>
      </c>
      <c r="L5012" s="259">
        <v>45260</v>
      </c>
      <c r="M5012" s="258" t="s">
        <v>20</v>
      </c>
    </row>
    <row r="5013" spans="1:13" x14ac:dyDescent="0.25">
      <c r="A5013" s="260" t="s">
        <v>5415</v>
      </c>
      <c r="B5013" s="260" t="s">
        <v>5416</v>
      </c>
      <c r="C5013" s="260" t="s">
        <v>1185</v>
      </c>
      <c r="D5013" s="260" t="s">
        <v>932</v>
      </c>
      <c r="E5013" s="260">
        <v>1404011</v>
      </c>
      <c r="F5013" s="260" t="s">
        <v>9341</v>
      </c>
      <c r="G5013" s="260" t="s">
        <v>1219</v>
      </c>
      <c r="H5013" s="260">
        <v>2</v>
      </c>
      <c r="I5013" s="260" t="s">
        <v>9342</v>
      </c>
      <c r="J5013" s="260" t="s">
        <v>9343</v>
      </c>
      <c r="K5013" s="260" t="s">
        <v>9344</v>
      </c>
      <c r="L5013" s="261">
        <v>45260</v>
      </c>
      <c r="M5013" s="260" t="s">
        <v>20</v>
      </c>
    </row>
    <row r="5014" spans="1:13" x14ac:dyDescent="0.25">
      <c r="A5014" s="258" t="s">
        <v>5415</v>
      </c>
      <c r="B5014" s="258" t="s">
        <v>5416</v>
      </c>
      <c r="C5014" s="258" t="s">
        <v>1185</v>
      </c>
      <c r="D5014" s="258" t="s">
        <v>769</v>
      </c>
      <c r="E5014" s="258">
        <v>493378</v>
      </c>
      <c r="F5014" s="258" t="s">
        <v>9345</v>
      </c>
      <c r="G5014" s="258" t="s">
        <v>1219</v>
      </c>
      <c r="H5014" s="258">
        <v>2</v>
      </c>
      <c r="I5014" s="258" t="s">
        <v>9346</v>
      </c>
      <c r="J5014" s="258" t="s">
        <v>9347</v>
      </c>
      <c r="K5014" s="258" t="s">
        <v>9348</v>
      </c>
      <c r="L5014" s="259">
        <v>45260</v>
      </c>
      <c r="M5014" s="258" t="s">
        <v>20</v>
      </c>
    </row>
    <row r="5015" spans="1:13" x14ac:dyDescent="0.25">
      <c r="A5015" s="260" t="s">
        <v>5415</v>
      </c>
      <c r="B5015" s="260" t="s">
        <v>5416</v>
      </c>
      <c r="C5015" s="260" t="s">
        <v>1185</v>
      </c>
      <c r="D5015" s="260" t="s">
        <v>40</v>
      </c>
      <c r="E5015" s="260">
        <v>940</v>
      </c>
      <c r="F5015" s="260" t="s">
        <v>3976</v>
      </c>
      <c r="G5015" s="260" t="s">
        <v>1219</v>
      </c>
      <c r="H5015" s="260">
        <v>2</v>
      </c>
      <c r="I5015" s="260" t="s">
        <v>3977</v>
      </c>
      <c r="J5015" s="260" t="s">
        <v>3978</v>
      </c>
      <c r="K5015" s="260" t="s">
        <v>9349</v>
      </c>
      <c r="L5015" s="261">
        <v>45260</v>
      </c>
      <c r="M5015" s="260" t="s">
        <v>20</v>
      </c>
    </row>
    <row r="5016" spans="1:13" x14ac:dyDescent="0.25">
      <c r="A5016" s="258" t="s">
        <v>5415</v>
      </c>
      <c r="B5016" s="258" t="s">
        <v>5416</v>
      </c>
      <c r="C5016" s="258" t="s">
        <v>1185</v>
      </c>
      <c r="D5016" s="258" t="s">
        <v>854</v>
      </c>
      <c r="E5016" s="258">
        <v>46</v>
      </c>
      <c r="F5016" s="258" t="s">
        <v>9350</v>
      </c>
      <c r="G5016" s="258" t="s">
        <v>1219</v>
      </c>
      <c r="H5016" s="258">
        <v>2</v>
      </c>
      <c r="I5016" s="258" t="s">
        <v>9351</v>
      </c>
      <c r="J5016" s="258" t="s">
        <v>9352</v>
      </c>
      <c r="K5016" s="258" t="s">
        <v>9353</v>
      </c>
      <c r="L5016" s="259">
        <v>45260</v>
      </c>
      <c r="M5016" s="258" t="s">
        <v>20</v>
      </c>
    </row>
    <row r="5017" spans="1:13" x14ac:dyDescent="0.25">
      <c r="A5017" s="260" t="s">
        <v>5415</v>
      </c>
      <c r="B5017" s="260" t="s">
        <v>5416</v>
      </c>
      <c r="C5017" s="260" t="s">
        <v>1185</v>
      </c>
      <c r="D5017" s="260" t="s">
        <v>937</v>
      </c>
      <c r="E5017" s="260">
        <v>46</v>
      </c>
      <c r="F5017" s="260" t="s">
        <v>9350</v>
      </c>
      <c r="G5017" s="260" t="s">
        <v>1219</v>
      </c>
      <c r="H5017" s="260">
        <v>2</v>
      </c>
      <c r="I5017" s="260" t="s">
        <v>9351</v>
      </c>
      <c r="J5017" s="260" t="s">
        <v>9352</v>
      </c>
      <c r="K5017" s="260" t="s">
        <v>9354</v>
      </c>
      <c r="L5017" s="261">
        <v>45260</v>
      </c>
      <c r="M5017" s="260" t="s">
        <v>20</v>
      </c>
    </row>
    <row r="5018" spans="1:13" x14ac:dyDescent="0.25">
      <c r="A5018" s="258" t="s">
        <v>5415</v>
      </c>
      <c r="B5018" s="258" t="s">
        <v>5416</v>
      </c>
      <c r="C5018" s="258" t="s">
        <v>1185</v>
      </c>
      <c r="D5018" s="258" t="s">
        <v>544</v>
      </c>
      <c r="E5018" s="258">
        <v>984192</v>
      </c>
      <c r="F5018" s="258" t="s">
        <v>9355</v>
      </c>
      <c r="G5018" s="258" t="s">
        <v>1219</v>
      </c>
      <c r="H5018" s="258">
        <v>2</v>
      </c>
      <c r="I5018" s="258" t="s">
        <v>9356</v>
      </c>
      <c r="J5018" s="258" t="s">
        <v>9357</v>
      </c>
      <c r="K5018" s="258" t="s">
        <v>9358</v>
      </c>
      <c r="L5018" s="259">
        <v>45260</v>
      </c>
      <c r="M5018" s="258" t="s">
        <v>20</v>
      </c>
    </row>
    <row r="5019" spans="1:13" x14ac:dyDescent="0.25">
      <c r="A5019" s="260" t="s">
        <v>5415</v>
      </c>
      <c r="B5019" s="260" t="s">
        <v>5416</v>
      </c>
      <c r="C5019" s="260" t="s">
        <v>1185</v>
      </c>
      <c r="D5019" s="260" t="s">
        <v>1193</v>
      </c>
      <c r="E5019" s="260">
        <v>102481083</v>
      </c>
      <c r="F5019" s="260" t="s">
        <v>9341</v>
      </c>
      <c r="G5019" s="260" t="s">
        <v>1219</v>
      </c>
      <c r="H5019" s="260">
        <v>2</v>
      </c>
      <c r="I5019" s="260" t="s">
        <v>9342</v>
      </c>
      <c r="J5019" s="260" t="s">
        <v>4038</v>
      </c>
      <c r="K5019" s="260" t="s">
        <v>9359</v>
      </c>
      <c r="L5019" s="261">
        <v>45260</v>
      </c>
      <c r="M5019" s="260" t="s">
        <v>20</v>
      </c>
    </row>
    <row r="5020" spans="1:13" x14ac:dyDescent="0.25">
      <c r="A5020" s="258" t="s">
        <v>5415</v>
      </c>
      <c r="B5020" s="258" t="s">
        <v>5416</v>
      </c>
      <c r="C5020" s="258" t="s">
        <v>1185</v>
      </c>
      <c r="D5020" s="258" t="s">
        <v>569</v>
      </c>
      <c r="E5020" s="258">
        <v>419819</v>
      </c>
      <c r="F5020" s="258" t="s">
        <v>9341</v>
      </c>
      <c r="G5020" s="258" t="s">
        <v>33</v>
      </c>
      <c r="H5020" s="258">
        <v>2</v>
      </c>
      <c r="I5020" s="258" t="s">
        <v>9342</v>
      </c>
      <c r="J5020" s="258" t="s">
        <v>4076</v>
      </c>
      <c r="K5020" s="258" t="s">
        <v>9360</v>
      </c>
      <c r="L5020" s="259">
        <v>45260</v>
      </c>
      <c r="M5020" s="258" t="s">
        <v>20</v>
      </c>
    </row>
    <row r="5021" spans="1:13" x14ac:dyDescent="0.25">
      <c r="A5021" s="260" t="s">
        <v>5415</v>
      </c>
      <c r="B5021" s="260" t="s">
        <v>5416</v>
      </c>
      <c r="C5021" s="260" t="s">
        <v>1185</v>
      </c>
      <c r="D5021" s="260" t="s">
        <v>562</v>
      </c>
      <c r="E5021" s="260">
        <v>984192</v>
      </c>
      <c r="F5021" s="260" t="s">
        <v>9341</v>
      </c>
      <c r="G5021" s="260" t="s">
        <v>33</v>
      </c>
      <c r="H5021" s="260">
        <v>2</v>
      </c>
      <c r="I5021" s="260" t="s">
        <v>9342</v>
      </c>
      <c r="J5021" s="260" t="s">
        <v>9357</v>
      </c>
      <c r="K5021" s="260" t="s">
        <v>9361</v>
      </c>
      <c r="L5021" s="261">
        <v>45260</v>
      </c>
      <c r="M5021" s="260" t="s">
        <v>20</v>
      </c>
    </row>
    <row r="5022" spans="1:13" x14ac:dyDescent="0.25">
      <c r="A5022" s="258" t="s">
        <v>5415</v>
      </c>
      <c r="B5022" s="258" t="s">
        <v>5416</v>
      </c>
      <c r="C5022" s="258" t="s">
        <v>1185</v>
      </c>
      <c r="D5022" s="258" t="s">
        <v>567</v>
      </c>
      <c r="E5022" s="258" t="s">
        <v>17</v>
      </c>
      <c r="F5022" s="258" t="s">
        <v>17</v>
      </c>
      <c r="G5022" s="258" t="s">
        <v>17</v>
      </c>
      <c r="H5022" s="258" t="s">
        <v>17</v>
      </c>
      <c r="I5022" s="258" t="s">
        <v>17</v>
      </c>
      <c r="J5022" s="258" t="s">
        <v>9362</v>
      </c>
      <c r="K5022" s="258" t="s">
        <v>9363</v>
      </c>
      <c r="L5022" s="259">
        <v>45260</v>
      </c>
      <c r="M5022" s="258" t="s">
        <v>20</v>
      </c>
    </row>
    <row r="5023" spans="1:13" x14ac:dyDescent="0.25">
      <c r="A5023" s="260" t="s">
        <v>5415</v>
      </c>
      <c r="B5023" s="260" t="s">
        <v>5416</v>
      </c>
      <c r="C5023" s="260" t="s">
        <v>1185</v>
      </c>
      <c r="D5023" s="260" t="s">
        <v>558</v>
      </c>
      <c r="E5023" s="260" t="s">
        <v>17</v>
      </c>
      <c r="F5023" s="260" t="s">
        <v>17</v>
      </c>
      <c r="G5023" s="260" t="s">
        <v>17</v>
      </c>
      <c r="H5023" s="260" t="s">
        <v>17</v>
      </c>
      <c r="I5023" s="260" t="s">
        <v>17</v>
      </c>
      <c r="J5023" s="260" t="s">
        <v>9362</v>
      </c>
      <c r="K5023" s="260" t="s">
        <v>9364</v>
      </c>
      <c r="L5023" s="261">
        <v>45260</v>
      </c>
      <c r="M5023" s="260" t="s">
        <v>20</v>
      </c>
    </row>
    <row r="5024" spans="1:13" x14ac:dyDescent="0.25">
      <c r="A5024" s="258" t="s">
        <v>5415</v>
      </c>
      <c r="B5024" s="258" t="s">
        <v>5416</v>
      </c>
      <c r="C5024" s="258" t="s">
        <v>1185</v>
      </c>
      <c r="D5024" s="258" t="s">
        <v>47</v>
      </c>
      <c r="E5024" s="258">
        <v>5</v>
      </c>
      <c r="F5024" s="258" t="s">
        <v>9365</v>
      </c>
      <c r="G5024" s="258" t="s">
        <v>66</v>
      </c>
      <c r="H5024" s="258">
        <v>1</v>
      </c>
      <c r="I5024" s="258" t="s">
        <v>9366</v>
      </c>
      <c r="J5024" s="258" t="s">
        <v>4047</v>
      </c>
      <c r="K5024" s="258" t="s">
        <v>9367</v>
      </c>
      <c r="L5024" s="259">
        <v>45260</v>
      </c>
      <c r="M5024" s="258" t="s">
        <v>20</v>
      </c>
    </row>
    <row r="5025" spans="1:13" x14ac:dyDescent="0.25">
      <c r="A5025" s="260" t="s">
        <v>5415</v>
      </c>
      <c r="B5025" s="260" t="s">
        <v>5416</v>
      </c>
      <c r="C5025" s="260" t="s">
        <v>1185</v>
      </c>
      <c r="D5025" s="260" t="s">
        <v>38</v>
      </c>
      <c r="E5025" s="260" t="s">
        <v>17</v>
      </c>
      <c r="F5025" s="260" t="s">
        <v>17</v>
      </c>
      <c r="G5025" s="260" t="s">
        <v>17</v>
      </c>
      <c r="H5025" s="260" t="s">
        <v>17</v>
      </c>
      <c r="I5025" s="260" t="s">
        <v>17</v>
      </c>
      <c r="J5025" s="260" t="s">
        <v>3957</v>
      </c>
      <c r="K5025" s="260" t="s">
        <v>9368</v>
      </c>
      <c r="L5025" s="261">
        <v>45260</v>
      </c>
      <c r="M5025" s="260" t="s">
        <v>20</v>
      </c>
    </row>
    <row r="5026" spans="1:13" x14ac:dyDescent="0.25">
      <c r="A5026" s="258" t="s">
        <v>5415</v>
      </c>
      <c r="B5026" s="258" t="s">
        <v>5416</v>
      </c>
      <c r="C5026" s="258" t="s">
        <v>1185</v>
      </c>
      <c r="D5026" s="258" t="s">
        <v>16</v>
      </c>
      <c r="E5026" s="258" t="s">
        <v>17</v>
      </c>
      <c r="F5026" s="258" t="s">
        <v>17</v>
      </c>
      <c r="G5026" s="258" t="s">
        <v>17</v>
      </c>
      <c r="H5026" s="258" t="s">
        <v>17</v>
      </c>
      <c r="I5026" s="258" t="s">
        <v>17</v>
      </c>
      <c r="J5026" s="258" t="s">
        <v>3957</v>
      </c>
      <c r="K5026" s="258" t="s">
        <v>9369</v>
      </c>
      <c r="L5026" s="259">
        <v>45260</v>
      </c>
      <c r="M5026" s="258" t="s">
        <v>20</v>
      </c>
    </row>
    <row r="5027" spans="1:13" x14ac:dyDescent="0.25">
      <c r="A5027" s="260" t="s">
        <v>5415</v>
      </c>
      <c r="B5027" s="260" t="s">
        <v>5416</v>
      </c>
      <c r="C5027" s="260" t="s">
        <v>1185</v>
      </c>
      <c r="D5027" s="260" t="s">
        <v>21</v>
      </c>
      <c r="E5027" s="260" t="s">
        <v>17</v>
      </c>
      <c r="F5027" s="260" t="s">
        <v>17</v>
      </c>
      <c r="G5027" s="260" t="s">
        <v>17</v>
      </c>
      <c r="H5027" s="260" t="s">
        <v>17</v>
      </c>
      <c r="I5027" s="260" t="s">
        <v>17</v>
      </c>
      <c r="J5027" s="260" t="s">
        <v>3957</v>
      </c>
      <c r="K5027" s="260" t="s">
        <v>9370</v>
      </c>
      <c r="L5027" s="261">
        <v>45260</v>
      </c>
      <c r="M5027" s="260" t="s">
        <v>20</v>
      </c>
    </row>
    <row r="5028" spans="1:13" x14ac:dyDescent="0.25">
      <c r="A5028" s="258" t="s">
        <v>5415</v>
      </c>
      <c r="B5028" s="258" t="s">
        <v>5416</v>
      </c>
      <c r="C5028" s="258" t="s">
        <v>1185</v>
      </c>
      <c r="D5028" s="258" t="s">
        <v>1053</v>
      </c>
      <c r="E5028" s="258" t="s">
        <v>17</v>
      </c>
      <c r="F5028" s="258" t="s">
        <v>17</v>
      </c>
      <c r="G5028" s="258" t="s">
        <v>17</v>
      </c>
      <c r="H5028" s="258" t="s">
        <v>17</v>
      </c>
      <c r="I5028" s="258" t="s">
        <v>17</v>
      </c>
      <c r="J5028" s="258" t="s">
        <v>3957</v>
      </c>
      <c r="K5028" s="258" t="s">
        <v>9371</v>
      </c>
      <c r="L5028" s="259">
        <v>45260</v>
      </c>
      <c r="M5028" s="258" t="s">
        <v>20</v>
      </c>
    </row>
    <row r="5029" spans="1:13" x14ac:dyDescent="0.25">
      <c r="A5029" s="260" t="s">
        <v>5415</v>
      </c>
      <c r="B5029" s="260" t="s">
        <v>5416</v>
      </c>
      <c r="C5029" s="260" t="s">
        <v>1185</v>
      </c>
      <c r="D5029" s="260" t="s">
        <v>24</v>
      </c>
      <c r="E5029" s="260" t="s">
        <v>17</v>
      </c>
      <c r="F5029" s="260" t="s">
        <v>17</v>
      </c>
      <c r="G5029" s="260" t="s">
        <v>17</v>
      </c>
      <c r="H5029" s="260" t="s">
        <v>17</v>
      </c>
      <c r="I5029" s="260" t="s">
        <v>17</v>
      </c>
      <c r="J5029" s="260" t="s">
        <v>3957</v>
      </c>
      <c r="K5029" s="260" t="s">
        <v>9372</v>
      </c>
      <c r="L5029" s="261">
        <v>45260</v>
      </c>
      <c r="M5029" s="260" t="s">
        <v>20</v>
      </c>
    </row>
    <row r="5030" spans="1:13" x14ac:dyDescent="0.25">
      <c r="A5030" s="258" t="s">
        <v>5411</v>
      </c>
      <c r="B5030" s="258" t="s">
        <v>5412</v>
      </c>
      <c r="C5030" s="258" t="s">
        <v>1185</v>
      </c>
      <c r="D5030" s="258" t="s">
        <v>1297</v>
      </c>
      <c r="E5030" s="258">
        <v>215313498</v>
      </c>
      <c r="F5030" s="258" t="s">
        <v>3966</v>
      </c>
      <c r="G5030" s="258" t="s">
        <v>1219</v>
      </c>
      <c r="H5030" s="258">
        <v>2</v>
      </c>
      <c r="I5030" s="258" t="s">
        <v>9373</v>
      </c>
      <c r="J5030" s="258" t="s">
        <v>9374</v>
      </c>
      <c r="K5030" s="258" t="s">
        <v>9375</v>
      </c>
      <c r="L5030" s="259">
        <v>45260</v>
      </c>
      <c r="M5030" s="258" t="s">
        <v>526</v>
      </c>
    </row>
    <row r="5031" spans="1:13" x14ac:dyDescent="0.25">
      <c r="A5031" s="260" t="s">
        <v>5411</v>
      </c>
      <c r="B5031" s="260" t="s">
        <v>5412</v>
      </c>
      <c r="C5031" s="260" t="s">
        <v>1185</v>
      </c>
      <c r="D5031" s="260" t="s">
        <v>927</v>
      </c>
      <c r="E5031" s="260">
        <v>1559256</v>
      </c>
      <c r="F5031" s="260" t="s">
        <v>9376</v>
      </c>
      <c r="G5031" s="260" t="s">
        <v>33</v>
      </c>
      <c r="H5031" s="260">
        <v>2</v>
      </c>
      <c r="I5031" s="260" t="s">
        <v>9377</v>
      </c>
      <c r="J5031" s="260" t="s">
        <v>9378</v>
      </c>
      <c r="K5031" s="260" t="s">
        <v>9379</v>
      </c>
      <c r="L5031" s="261">
        <v>45260</v>
      </c>
      <c r="M5031" s="260" t="s">
        <v>526</v>
      </c>
    </row>
    <row r="5032" spans="1:13" x14ac:dyDescent="0.25">
      <c r="A5032" s="258" t="s">
        <v>5411</v>
      </c>
      <c r="B5032" s="258" t="s">
        <v>5412</v>
      </c>
      <c r="C5032" s="258" t="s">
        <v>1185</v>
      </c>
      <c r="D5032" s="258" t="s">
        <v>1006</v>
      </c>
      <c r="E5032" s="258">
        <v>3941175</v>
      </c>
      <c r="F5032" s="258" t="s">
        <v>9376</v>
      </c>
      <c r="G5032" s="258" t="s">
        <v>1219</v>
      </c>
      <c r="H5032" s="258">
        <v>2</v>
      </c>
      <c r="I5032" s="258" t="s">
        <v>9377</v>
      </c>
      <c r="J5032" s="258" t="s">
        <v>9380</v>
      </c>
      <c r="K5032" s="258" t="s">
        <v>9381</v>
      </c>
      <c r="L5032" s="259">
        <v>45260</v>
      </c>
      <c r="M5032" s="258" t="s">
        <v>526</v>
      </c>
    </row>
    <row r="5033" spans="1:13" x14ac:dyDescent="0.25">
      <c r="A5033" s="260" t="s">
        <v>5411</v>
      </c>
      <c r="B5033" s="260" t="s">
        <v>5412</v>
      </c>
      <c r="C5033" s="260" t="s">
        <v>1185</v>
      </c>
      <c r="D5033" s="260" t="s">
        <v>932</v>
      </c>
      <c r="E5033" s="260">
        <v>598000</v>
      </c>
      <c r="F5033" s="260" t="s">
        <v>9382</v>
      </c>
      <c r="G5033" s="260" t="s">
        <v>66</v>
      </c>
      <c r="H5033" s="260">
        <v>1</v>
      </c>
      <c r="I5033" s="260" t="s">
        <v>9383</v>
      </c>
      <c r="J5033" s="260" t="s">
        <v>9384</v>
      </c>
      <c r="K5033" s="260" t="s">
        <v>9385</v>
      </c>
      <c r="L5033" s="261">
        <v>45260</v>
      </c>
      <c r="M5033" s="260" t="s">
        <v>526</v>
      </c>
    </row>
    <row r="5034" spans="1:13" x14ac:dyDescent="0.25">
      <c r="A5034" s="258" t="s">
        <v>5411</v>
      </c>
      <c r="B5034" s="258" t="s">
        <v>5412</v>
      </c>
      <c r="C5034" s="258" t="s">
        <v>1185</v>
      </c>
      <c r="D5034" s="258" t="s">
        <v>769</v>
      </c>
      <c r="E5034" s="258">
        <v>12300</v>
      </c>
      <c r="F5034" s="258" t="s">
        <v>9386</v>
      </c>
      <c r="G5034" s="258" t="s">
        <v>66</v>
      </c>
      <c r="H5034" s="258">
        <v>1</v>
      </c>
      <c r="I5034" s="258" t="s">
        <v>9387</v>
      </c>
      <c r="J5034" s="258" t="s">
        <v>9388</v>
      </c>
      <c r="K5034" s="258" t="s">
        <v>9389</v>
      </c>
      <c r="L5034" s="259">
        <v>45260</v>
      </c>
      <c r="M5034" s="258" t="s">
        <v>526</v>
      </c>
    </row>
    <row r="5035" spans="1:13" x14ac:dyDescent="0.25">
      <c r="A5035" s="260" t="s">
        <v>5411</v>
      </c>
      <c r="B5035" s="260" t="s">
        <v>5412</v>
      </c>
      <c r="C5035" s="260" t="s">
        <v>1185</v>
      </c>
      <c r="D5035" s="260" t="s">
        <v>40</v>
      </c>
      <c r="E5035" s="260" t="s">
        <v>17</v>
      </c>
      <c r="F5035" s="260" t="s">
        <v>999</v>
      </c>
      <c r="G5035" s="260" t="s">
        <v>17</v>
      </c>
      <c r="H5035" s="260" t="s">
        <v>17</v>
      </c>
      <c r="I5035" s="260" t="s">
        <v>17</v>
      </c>
      <c r="J5035" s="260" t="s">
        <v>18</v>
      </c>
      <c r="K5035" s="260" t="s">
        <v>9390</v>
      </c>
      <c r="L5035" s="261">
        <v>45260</v>
      </c>
      <c r="M5035" s="260" t="s">
        <v>20</v>
      </c>
    </row>
    <row r="5036" spans="1:13" x14ac:dyDescent="0.25">
      <c r="A5036" s="258" t="s">
        <v>5411</v>
      </c>
      <c r="B5036" s="258" t="s">
        <v>5412</v>
      </c>
      <c r="C5036" s="258" t="s">
        <v>1185</v>
      </c>
      <c r="D5036" s="258" t="s">
        <v>854</v>
      </c>
      <c r="E5036" s="258" t="s">
        <v>17</v>
      </c>
      <c r="F5036" s="258" t="s">
        <v>17</v>
      </c>
      <c r="G5036" s="258" t="s">
        <v>17</v>
      </c>
      <c r="H5036" s="258" t="s">
        <v>17</v>
      </c>
      <c r="I5036" s="258" t="s">
        <v>17</v>
      </c>
      <c r="J5036" s="258" t="s">
        <v>18</v>
      </c>
      <c r="K5036" s="258" t="s">
        <v>9391</v>
      </c>
      <c r="L5036" s="259">
        <v>45260</v>
      </c>
      <c r="M5036" s="258" t="s">
        <v>20</v>
      </c>
    </row>
    <row r="5037" spans="1:13" x14ac:dyDescent="0.25">
      <c r="A5037" s="260" t="s">
        <v>5411</v>
      </c>
      <c r="B5037" s="260" t="s">
        <v>5412</v>
      </c>
      <c r="C5037" s="260" t="s">
        <v>1185</v>
      </c>
      <c r="D5037" s="260" t="s">
        <v>937</v>
      </c>
      <c r="E5037" s="260">
        <v>46</v>
      </c>
      <c r="F5037" s="260" t="s">
        <v>9350</v>
      </c>
      <c r="G5037" s="260" t="s">
        <v>33</v>
      </c>
      <c r="H5037" s="260">
        <v>2</v>
      </c>
      <c r="I5037" s="260" t="s">
        <v>9351</v>
      </c>
      <c r="J5037" s="260" t="s">
        <v>9392</v>
      </c>
      <c r="K5037" s="260" t="s">
        <v>9393</v>
      </c>
      <c r="L5037" s="261">
        <v>45260</v>
      </c>
      <c r="M5037" s="260" t="s">
        <v>20</v>
      </c>
    </row>
    <row r="5038" spans="1:13" x14ac:dyDescent="0.25">
      <c r="A5038" s="258" t="s">
        <v>5411</v>
      </c>
      <c r="B5038" s="258" t="s">
        <v>5412</v>
      </c>
      <c r="C5038" s="258" t="s">
        <v>1185</v>
      </c>
      <c r="D5038" s="258" t="s">
        <v>544</v>
      </c>
      <c r="E5038" s="258">
        <v>598000</v>
      </c>
      <c r="F5038" s="258" t="s">
        <v>9382</v>
      </c>
      <c r="G5038" s="258" t="s">
        <v>66</v>
      </c>
      <c r="H5038" s="258">
        <v>1</v>
      </c>
      <c r="I5038" s="258" t="s">
        <v>9383</v>
      </c>
      <c r="J5038" s="258" t="s">
        <v>9394</v>
      </c>
      <c r="K5038" s="258" t="s">
        <v>9395</v>
      </c>
      <c r="L5038" s="259">
        <v>45260</v>
      </c>
      <c r="M5038" s="258" t="s">
        <v>526</v>
      </c>
    </row>
    <row r="5039" spans="1:13" x14ac:dyDescent="0.25">
      <c r="A5039" s="260" t="s">
        <v>5411</v>
      </c>
      <c r="B5039" s="260" t="s">
        <v>5412</v>
      </c>
      <c r="C5039" s="260" t="s">
        <v>1185</v>
      </c>
      <c r="D5039" s="260" t="s">
        <v>1193</v>
      </c>
      <c r="E5039" s="260">
        <v>3343175</v>
      </c>
      <c r="F5039" s="260" t="s">
        <v>9396</v>
      </c>
      <c r="G5039" s="260" t="s">
        <v>33</v>
      </c>
      <c r="H5039" s="260">
        <v>2</v>
      </c>
      <c r="I5039" s="260" t="s">
        <v>9397</v>
      </c>
      <c r="J5039" s="260" t="s">
        <v>9398</v>
      </c>
      <c r="K5039" s="260" t="s">
        <v>9399</v>
      </c>
      <c r="L5039" s="261">
        <v>45260</v>
      </c>
      <c r="M5039" s="260" t="s">
        <v>526</v>
      </c>
    </row>
    <row r="5040" spans="1:13" x14ac:dyDescent="0.25">
      <c r="A5040" s="258" t="s">
        <v>5411</v>
      </c>
      <c r="B5040" s="258" t="s">
        <v>5412</v>
      </c>
      <c r="C5040" s="258" t="s">
        <v>1185</v>
      </c>
      <c r="D5040" s="258" t="s">
        <v>569</v>
      </c>
      <c r="E5040" s="258">
        <v>0</v>
      </c>
      <c r="F5040" s="258" t="s">
        <v>9382</v>
      </c>
      <c r="G5040" s="258" t="s">
        <v>1219</v>
      </c>
      <c r="H5040" s="258">
        <v>2</v>
      </c>
      <c r="I5040" s="258" t="s">
        <v>9383</v>
      </c>
      <c r="J5040" s="258" t="s">
        <v>9400</v>
      </c>
      <c r="K5040" s="258" t="s">
        <v>9401</v>
      </c>
      <c r="L5040" s="259">
        <v>45260</v>
      </c>
      <c r="M5040" s="258" t="s">
        <v>526</v>
      </c>
    </row>
    <row r="5041" spans="1:13" x14ac:dyDescent="0.25">
      <c r="A5041" s="260" t="s">
        <v>5411</v>
      </c>
      <c r="B5041" s="260" t="s">
        <v>5412</v>
      </c>
      <c r="C5041" s="260" t="s">
        <v>1185</v>
      </c>
      <c r="D5041" s="260" t="s">
        <v>562</v>
      </c>
      <c r="E5041" s="260">
        <v>598000</v>
      </c>
      <c r="F5041" s="260" t="s">
        <v>9382</v>
      </c>
      <c r="G5041" s="260" t="s">
        <v>33</v>
      </c>
      <c r="H5041" s="260">
        <v>2</v>
      </c>
      <c r="I5041" s="260" t="s">
        <v>9383</v>
      </c>
      <c r="J5041" s="260" t="s">
        <v>9402</v>
      </c>
      <c r="K5041" s="260" t="s">
        <v>9403</v>
      </c>
      <c r="L5041" s="261">
        <v>45260</v>
      </c>
      <c r="M5041" s="260" t="s">
        <v>526</v>
      </c>
    </row>
    <row r="5042" spans="1:13" x14ac:dyDescent="0.25">
      <c r="A5042" s="258" t="s">
        <v>5411</v>
      </c>
      <c r="B5042" s="258" t="s">
        <v>5412</v>
      </c>
      <c r="C5042" s="258" t="s">
        <v>1185</v>
      </c>
      <c r="D5042" s="258" t="s">
        <v>567</v>
      </c>
      <c r="E5042" s="258" t="s">
        <v>17</v>
      </c>
      <c r="F5042" s="258" t="s">
        <v>999</v>
      </c>
      <c r="G5042" s="258" t="s">
        <v>17</v>
      </c>
      <c r="H5042" s="258" t="s">
        <v>17</v>
      </c>
      <c r="I5042" s="258" t="s">
        <v>17</v>
      </c>
      <c r="J5042" s="258" t="s">
        <v>9404</v>
      </c>
      <c r="K5042" s="258" t="s">
        <v>9405</v>
      </c>
      <c r="L5042" s="259">
        <v>45260</v>
      </c>
      <c r="M5042" s="258" t="s">
        <v>526</v>
      </c>
    </row>
    <row r="5043" spans="1:13" x14ac:dyDescent="0.25">
      <c r="A5043" s="260" t="s">
        <v>5411</v>
      </c>
      <c r="B5043" s="260" t="s">
        <v>5412</v>
      </c>
      <c r="C5043" s="260" t="s">
        <v>1185</v>
      </c>
      <c r="D5043" s="260" t="s">
        <v>558</v>
      </c>
      <c r="E5043" s="260" t="s">
        <v>17</v>
      </c>
      <c r="F5043" s="260" t="s">
        <v>999</v>
      </c>
      <c r="G5043" s="260" t="s">
        <v>17</v>
      </c>
      <c r="H5043" s="260" t="s">
        <v>17</v>
      </c>
      <c r="I5043" s="260" t="s">
        <v>17</v>
      </c>
      <c r="J5043" s="260" t="s">
        <v>9404</v>
      </c>
      <c r="K5043" s="260" t="s">
        <v>9406</v>
      </c>
      <c r="L5043" s="261">
        <v>45260</v>
      </c>
      <c r="M5043" s="260" t="s">
        <v>526</v>
      </c>
    </row>
    <row r="5044" spans="1:13" x14ac:dyDescent="0.25">
      <c r="A5044" s="258" t="s">
        <v>5411</v>
      </c>
      <c r="B5044" s="258" t="s">
        <v>5412</v>
      </c>
      <c r="C5044" s="258" t="s">
        <v>1185</v>
      </c>
      <c r="D5044" s="258" t="s">
        <v>47</v>
      </c>
      <c r="E5044" s="258">
        <v>1</v>
      </c>
      <c r="F5044" s="258" t="s">
        <v>9407</v>
      </c>
      <c r="G5044" s="258" t="s">
        <v>66</v>
      </c>
      <c r="H5044" s="258">
        <v>1</v>
      </c>
      <c r="I5044" s="258" t="s">
        <v>9383</v>
      </c>
      <c r="J5044" s="258" t="s">
        <v>2727</v>
      </c>
      <c r="K5044" s="258" t="s">
        <v>9408</v>
      </c>
      <c r="L5044" s="259">
        <v>45260</v>
      </c>
      <c r="M5044" s="258" t="s">
        <v>20</v>
      </c>
    </row>
    <row r="5045" spans="1:13" x14ac:dyDescent="0.25">
      <c r="A5045" s="260" t="s">
        <v>5411</v>
      </c>
      <c r="B5045" s="260" t="s">
        <v>5412</v>
      </c>
      <c r="C5045" s="260" t="s">
        <v>1185</v>
      </c>
      <c r="D5045" s="260" t="s">
        <v>38</v>
      </c>
      <c r="E5045" s="260" t="s">
        <v>17</v>
      </c>
      <c r="F5045" s="260" t="s">
        <v>17</v>
      </c>
      <c r="G5045" s="260" t="s">
        <v>17</v>
      </c>
      <c r="H5045" s="260" t="s">
        <v>17</v>
      </c>
      <c r="I5045" s="260" t="s">
        <v>17</v>
      </c>
      <c r="J5045" s="260" t="s">
        <v>18</v>
      </c>
      <c r="K5045" s="260" t="s">
        <v>9409</v>
      </c>
      <c r="L5045" s="261">
        <v>45260</v>
      </c>
      <c r="M5045" s="260" t="s">
        <v>20</v>
      </c>
    </row>
    <row r="5046" spans="1:13" x14ac:dyDescent="0.25">
      <c r="A5046" s="258" t="s">
        <v>5411</v>
      </c>
      <c r="B5046" s="258" t="s">
        <v>5412</v>
      </c>
      <c r="C5046" s="258" t="s">
        <v>1185</v>
      </c>
      <c r="D5046" s="258" t="s">
        <v>16</v>
      </c>
      <c r="E5046" s="258" t="s">
        <v>17</v>
      </c>
      <c r="F5046" s="258" t="s">
        <v>17</v>
      </c>
      <c r="G5046" s="258" t="s">
        <v>17</v>
      </c>
      <c r="H5046" s="258" t="s">
        <v>17</v>
      </c>
      <c r="I5046" s="258" t="s">
        <v>17</v>
      </c>
      <c r="J5046" s="258" t="s">
        <v>18</v>
      </c>
      <c r="K5046" s="258" t="s">
        <v>9410</v>
      </c>
      <c r="L5046" s="259">
        <v>45260</v>
      </c>
      <c r="M5046" s="258" t="s">
        <v>20</v>
      </c>
    </row>
    <row r="5047" spans="1:13" x14ac:dyDescent="0.25">
      <c r="A5047" s="260" t="s">
        <v>5411</v>
      </c>
      <c r="B5047" s="260" t="s">
        <v>5412</v>
      </c>
      <c r="C5047" s="260" t="s">
        <v>1185</v>
      </c>
      <c r="D5047" s="260" t="s">
        <v>21</v>
      </c>
      <c r="E5047" s="260" t="s">
        <v>17</v>
      </c>
      <c r="F5047" s="260" t="s">
        <v>17</v>
      </c>
      <c r="G5047" s="260" t="s">
        <v>17</v>
      </c>
      <c r="H5047" s="260" t="s">
        <v>17</v>
      </c>
      <c r="I5047" s="260" t="s">
        <v>17</v>
      </c>
      <c r="J5047" s="260" t="s">
        <v>18</v>
      </c>
      <c r="K5047" s="260" t="s">
        <v>9411</v>
      </c>
      <c r="L5047" s="261">
        <v>45260</v>
      </c>
      <c r="M5047" s="260" t="s">
        <v>20</v>
      </c>
    </row>
    <row r="5048" spans="1:13" x14ac:dyDescent="0.25">
      <c r="A5048" s="258" t="s">
        <v>5411</v>
      </c>
      <c r="B5048" s="258" t="s">
        <v>5412</v>
      </c>
      <c r="C5048" s="258" t="s">
        <v>1185</v>
      </c>
      <c r="D5048" s="258" t="s">
        <v>1053</v>
      </c>
      <c r="E5048" s="258" t="s">
        <v>17</v>
      </c>
      <c r="F5048" s="258" t="s">
        <v>17</v>
      </c>
      <c r="G5048" s="258" t="s">
        <v>17</v>
      </c>
      <c r="H5048" s="258" t="s">
        <v>17</v>
      </c>
      <c r="I5048" s="258" t="s">
        <v>17</v>
      </c>
      <c r="J5048" s="258" t="s">
        <v>18</v>
      </c>
      <c r="K5048" s="258" t="s">
        <v>9412</v>
      </c>
      <c r="L5048" s="259">
        <v>45260</v>
      </c>
      <c r="M5048" s="258" t="s">
        <v>20</v>
      </c>
    </row>
    <row r="5049" spans="1:13" x14ac:dyDescent="0.25">
      <c r="A5049" s="260" t="s">
        <v>5411</v>
      </c>
      <c r="B5049" s="260" t="s">
        <v>5412</v>
      </c>
      <c r="C5049" s="260" t="s">
        <v>1185</v>
      </c>
      <c r="D5049" s="260" t="s">
        <v>24</v>
      </c>
      <c r="E5049" s="260" t="s">
        <v>17</v>
      </c>
      <c r="F5049" s="260" t="s">
        <v>17</v>
      </c>
      <c r="G5049" s="260" t="s">
        <v>17</v>
      </c>
      <c r="H5049" s="260" t="s">
        <v>17</v>
      </c>
      <c r="I5049" s="260" t="s">
        <v>17</v>
      </c>
      <c r="J5049" s="260" t="s">
        <v>18</v>
      </c>
      <c r="K5049" s="260" t="s">
        <v>9413</v>
      </c>
      <c r="L5049" s="261">
        <v>45260</v>
      </c>
      <c r="M5049" s="260" t="s">
        <v>20</v>
      </c>
    </row>
    <row r="5050" spans="1:13" x14ac:dyDescent="0.25">
      <c r="A5050" s="258" t="s">
        <v>2082</v>
      </c>
      <c r="B5050" s="258" t="s">
        <v>2083</v>
      </c>
      <c r="C5050" s="258" t="s">
        <v>2084</v>
      </c>
      <c r="D5050" s="258" t="s">
        <v>854</v>
      </c>
      <c r="E5050" s="258">
        <v>16</v>
      </c>
      <c r="F5050" s="258" t="s">
        <v>7254</v>
      </c>
      <c r="G5050" s="258" t="s">
        <v>22</v>
      </c>
      <c r="H5050" s="258">
        <v>3</v>
      </c>
      <c r="I5050" s="258" t="s">
        <v>4030</v>
      </c>
      <c r="J5050" s="258" t="s">
        <v>9414</v>
      </c>
      <c r="K5050" s="258" t="s">
        <v>9415</v>
      </c>
      <c r="L5050" s="259">
        <v>45260</v>
      </c>
      <c r="M5050" s="258" t="s">
        <v>526</v>
      </c>
    </row>
    <row r="5051" spans="1:13" x14ac:dyDescent="0.25">
      <c r="A5051" s="260" t="s">
        <v>2082</v>
      </c>
      <c r="B5051" s="260" t="s">
        <v>2083</v>
      </c>
      <c r="C5051" s="260" t="s">
        <v>2084</v>
      </c>
      <c r="D5051" s="260" t="s">
        <v>937</v>
      </c>
      <c r="E5051" s="260">
        <v>16</v>
      </c>
      <c r="F5051" s="260" t="s">
        <v>7254</v>
      </c>
      <c r="G5051" s="260" t="s">
        <v>22</v>
      </c>
      <c r="H5051" s="260">
        <v>3</v>
      </c>
      <c r="I5051" s="260" t="s">
        <v>4030</v>
      </c>
      <c r="J5051" s="260" t="s">
        <v>9414</v>
      </c>
      <c r="K5051" s="260" t="s">
        <v>9416</v>
      </c>
      <c r="L5051" s="261">
        <v>45260</v>
      </c>
      <c r="M5051" s="260" t="s">
        <v>526</v>
      </c>
    </row>
    <row r="5052" spans="1:13" x14ac:dyDescent="0.25">
      <c r="A5052" s="258" t="s">
        <v>2209</v>
      </c>
      <c r="B5052" s="258" t="s">
        <v>2210</v>
      </c>
      <c r="C5052" s="258" t="s">
        <v>2211</v>
      </c>
      <c r="D5052" s="258" t="s">
        <v>854</v>
      </c>
      <c r="E5052" s="258">
        <v>0</v>
      </c>
      <c r="F5052" s="258" t="s">
        <v>7254</v>
      </c>
      <c r="G5052" s="258" t="s">
        <v>22</v>
      </c>
      <c r="H5052" s="258">
        <v>3</v>
      </c>
      <c r="I5052" s="258" t="s">
        <v>4030</v>
      </c>
      <c r="J5052" s="258" t="s">
        <v>9414</v>
      </c>
      <c r="K5052" s="258" t="s">
        <v>9417</v>
      </c>
      <c r="L5052" s="259">
        <v>45260</v>
      </c>
      <c r="M5052" s="258" t="s">
        <v>526</v>
      </c>
    </row>
    <row r="5053" spans="1:13" x14ac:dyDescent="0.25">
      <c r="A5053" s="260" t="s">
        <v>2209</v>
      </c>
      <c r="B5053" s="260" t="s">
        <v>2210</v>
      </c>
      <c r="C5053" s="260" t="s">
        <v>2211</v>
      </c>
      <c r="D5053" s="260" t="s">
        <v>937</v>
      </c>
      <c r="E5053" s="260">
        <v>0</v>
      </c>
      <c r="F5053" s="260" t="s">
        <v>7254</v>
      </c>
      <c r="G5053" s="260" t="s">
        <v>22</v>
      </c>
      <c r="H5053" s="260">
        <v>3</v>
      </c>
      <c r="I5053" s="260" t="s">
        <v>4030</v>
      </c>
      <c r="J5053" s="260" t="s">
        <v>9414</v>
      </c>
      <c r="K5053" s="260" t="s">
        <v>9418</v>
      </c>
      <c r="L5053" s="261">
        <v>45260</v>
      </c>
      <c r="M5053" s="260" t="s">
        <v>526</v>
      </c>
    </row>
    <row r="5054" spans="1:13" x14ac:dyDescent="0.25">
      <c r="A5054" s="258" t="s">
        <v>2103</v>
      </c>
      <c r="B5054" s="258" t="s">
        <v>2104</v>
      </c>
      <c r="C5054" s="258" t="s">
        <v>2105</v>
      </c>
      <c r="D5054" s="258" t="s">
        <v>854</v>
      </c>
      <c r="E5054" s="258">
        <v>5</v>
      </c>
      <c r="F5054" s="258" t="s">
        <v>7254</v>
      </c>
      <c r="G5054" s="258" t="s">
        <v>22</v>
      </c>
      <c r="H5054" s="258">
        <v>3</v>
      </c>
      <c r="I5054" s="258" t="s">
        <v>4030</v>
      </c>
      <c r="J5054" s="258" t="s">
        <v>9414</v>
      </c>
      <c r="K5054" s="258" t="s">
        <v>9419</v>
      </c>
      <c r="L5054" s="259">
        <v>45260</v>
      </c>
      <c r="M5054" s="258" t="s">
        <v>526</v>
      </c>
    </row>
    <row r="5055" spans="1:13" x14ac:dyDescent="0.25">
      <c r="A5055" s="260" t="s">
        <v>2103</v>
      </c>
      <c r="B5055" s="260" t="s">
        <v>2104</v>
      </c>
      <c r="C5055" s="260" t="s">
        <v>2105</v>
      </c>
      <c r="D5055" s="260" t="s">
        <v>937</v>
      </c>
      <c r="E5055" s="260">
        <v>5</v>
      </c>
      <c r="F5055" s="260" t="s">
        <v>7254</v>
      </c>
      <c r="G5055" s="260" t="s">
        <v>22</v>
      </c>
      <c r="H5055" s="260">
        <v>3</v>
      </c>
      <c r="I5055" s="260" t="s">
        <v>4030</v>
      </c>
      <c r="J5055" s="260" t="s">
        <v>9414</v>
      </c>
      <c r="K5055" s="260" t="s">
        <v>9420</v>
      </c>
      <c r="L5055" s="261">
        <v>45260</v>
      </c>
      <c r="M5055" s="260" t="s">
        <v>526</v>
      </c>
    </row>
    <row r="5056" spans="1:13" x14ac:dyDescent="0.25">
      <c r="A5056" s="258" t="s">
        <v>2115</v>
      </c>
      <c r="B5056" s="258" t="s">
        <v>2116</v>
      </c>
      <c r="C5056" s="258" t="s">
        <v>2117</v>
      </c>
      <c r="D5056" s="258" t="s">
        <v>854</v>
      </c>
      <c r="E5056" s="258">
        <v>0</v>
      </c>
      <c r="F5056" s="258" t="s">
        <v>7254</v>
      </c>
      <c r="G5056" s="258" t="s">
        <v>22</v>
      </c>
      <c r="H5056" s="258">
        <v>3</v>
      </c>
      <c r="I5056" s="258" t="s">
        <v>4030</v>
      </c>
      <c r="J5056" s="258" t="s">
        <v>9414</v>
      </c>
      <c r="K5056" s="258" t="s">
        <v>9421</v>
      </c>
      <c r="L5056" s="259">
        <v>45260</v>
      </c>
      <c r="M5056" s="258" t="s">
        <v>526</v>
      </c>
    </row>
    <row r="5057" spans="1:13" x14ac:dyDescent="0.25">
      <c r="A5057" s="260" t="s">
        <v>2115</v>
      </c>
      <c r="B5057" s="260" t="s">
        <v>2116</v>
      </c>
      <c r="C5057" s="260" t="s">
        <v>2117</v>
      </c>
      <c r="D5057" s="260" t="s">
        <v>937</v>
      </c>
      <c r="E5057" s="260">
        <v>0</v>
      </c>
      <c r="F5057" s="260" t="s">
        <v>7254</v>
      </c>
      <c r="G5057" s="260" t="s">
        <v>22</v>
      </c>
      <c r="H5057" s="260">
        <v>3</v>
      </c>
      <c r="I5057" s="260" t="s">
        <v>4030</v>
      </c>
      <c r="J5057" s="260" t="s">
        <v>9414</v>
      </c>
      <c r="K5057" s="260" t="s">
        <v>9422</v>
      </c>
      <c r="L5057" s="261">
        <v>45260</v>
      </c>
      <c r="M5057" s="260" t="s">
        <v>526</v>
      </c>
    </row>
    <row r="5058" spans="1:13" x14ac:dyDescent="0.25">
      <c r="A5058" s="258" t="s">
        <v>13</v>
      </c>
      <c r="B5058" s="258" t="s">
        <v>14</v>
      </c>
      <c r="C5058" s="258" t="s">
        <v>15</v>
      </c>
      <c r="D5058" s="258" t="s">
        <v>769</v>
      </c>
      <c r="E5058" s="258">
        <v>1409751</v>
      </c>
      <c r="F5058" s="258" t="s">
        <v>9423</v>
      </c>
      <c r="G5058" s="258" t="s">
        <v>66</v>
      </c>
      <c r="H5058" s="258">
        <v>1</v>
      </c>
      <c r="I5058" s="258" t="s">
        <v>9424</v>
      </c>
      <c r="J5058" s="258" t="s">
        <v>9425</v>
      </c>
      <c r="K5058" s="258" t="s">
        <v>9426</v>
      </c>
      <c r="L5058" s="259">
        <v>45260</v>
      </c>
      <c r="M5058" s="258" t="s">
        <v>20</v>
      </c>
    </row>
    <row r="5059" spans="1:13" x14ac:dyDescent="0.25">
      <c r="A5059" s="260" t="s">
        <v>13</v>
      </c>
      <c r="B5059" s="260" t="s">
        <v>14</v>
      </c>
      <c r="C5059" s="260" t="s">
        <v>15</v>
      </c>
      <c r="D5059" s="260" t="s">
        <v>40</v>
      </c>
      <c r="E5059" s="260">
        <v>2</v>
      </c>
      <c r="F5059" s="260" t="s">
        <v>9427</v>
      </c>
      <c r="G5059" s="260" t="s">
        <v>66</v>
      </c>
      <c r="H5059" s="260">
        <v>1</v>
      </c>
      <c r="I5059" s="260" t="s">
        <v>9428</v>
      </c>
      <c r="J5059" s="260" t="s">
        <v>9429</v>
      </c>
      <c r="K5059" s="260" t="s">
        <v>9430</v>
      </c>
      <c r="L5059" s="261">
        <v>45260</v>
      </c>
      <c r="M5059" s="260" t="s">
        <v>20</v>
      </c>
    </row>
    <row r="5060" spans="1:13" x14ac:dyDescent="0.25">
      <c r="A5060" s="258" t="s">
        <v>13</v>
      </c>
      <c r="B5060" s="258" t="s">
        <v>14</v>
      </c>
      <c r="C5060" s="258" t="s">
        <v>15</v>
      </c>
      <c r="D5060" s="258" t="s">
        <v>854</v>
      </c>
      <c r="E5060" s="258">
        <v>2307</v>
      </c>
      <c r="F5060" s="258" t="s">
        <v>7102</v>
      </c>
      <c r="G5060" s="258" t="s">
        <v>66</v>
      </c>
      <c r="H5060" s="258">
        <v>1</v>
      </c>
      <c r="I5060" s="258" t="s">
        <v>1079</v>
      </c>
      <c r="J5060" s="258" t="s">
        <v>9431</v>
      </c>
      <c r="K5060" s="258" t="s">
        <v>9432</v>
      </c>
      <c r="L5060" s="259">
        <v>45260</v>
      </c>
      <c r="M5060" s="258" t="s">
        <v>20</v>
      </c>
    </row>
    <row r="5061" spans="1:13" x14ac:dyDescent="0.25">
      <c r="A5061" s="260" t="s">
        <v>13</v>
      </c>
      <c r="B5061" s="260" t="s">
        <v>14</v>
      </c>
      <c r="C5061" s="260" t="s">
        <v>15</v>
      </c>
      <c r="D5061" s="260" t="s">
        <v>937</v>
      </c>
      <c r="E5061" s="260">
        <v>2307</v>
      </c>
      <c r="F5061" s="260" t="s">
        <v>7102</v>
      </c>
      <c r="G5061" s="260" t="s">
        <v>66</v>
      </c>
      <c r="H5061" s="260">
        <v>1</v>
      </c>
      <c r="I5061" s="260" t="s">
        <v>1079</v>
      </c>
      <c r="J5061" s="260" t="s">
        <v>9433</v>
      </c>
      <c r="K5061" s="260" t="s">
        <v>9434</v>
      </c>
      <c r="L5061" s="261">
        <v>45260</v>
      </c>
      <c r="M5061" s="260" t="s">
        <v>20</v>
      </c>
    </row>
    <row r="5062" spans="1:13" x14ac:dyDescent="0.25">
      <c r="A5062" s="258" t="s">
        <v>13</v>
      </c>
      <c r="B5062" s="258" t="s">
        <v>14</v>
      </c>
      <c r="C5062" s="258" t="s">
        <v>15</v>
      </c>
      <c r="D5062" s="258" t="s">
        <v>47</v>
      </c>
      <c r="E5062" s="258">
        <v>6</v>
      </c>
      <c r="F5062" s="258" t="s">
        <v>9423</v>
      </c>
      <c r="G5062" s="258" t="s">
        <v>66</v>
      </c>
      <c r="H5062" s="258">
        <v>1</v>
      </c>
      <c r="I5062" s="258" t="s">
        <v>9424</v>
      </c>
      <c r="J5062" s="258" t="s">
        <v>9435</v>
      </c>
      <c r="K5062" s="258" t="s">
        <v>9436</v>
      </c>
      <c r="L5062" s="259">
        <v>45260</v>
      </c>
      <c r="M5062" s="258" t="s">
        <v>20</v>
      </c>
    </row>
    <row r="5063" spans="1:13" x14ac:dyDescent="0.25">
      <c r="A5063" s="260" t="s">
        <v>30</v>
      </c>
      <c r="B5063" s="260" t="s">
        <v>31</v>
      </c>
      <c r="C5063" s="260" t="s">
        <v>32</v>
      </c>
      <c r="D5063" s="260" t="s">
        <v>1297</v>
      </c>
      <c r="E5063" s="260">
        <v>17875937</v>
      </c>
      <c r="F5063" s="260" t="s">
        <v>9437</v>
      </c>
      <c r="G5063" s="260" t="s">
        <v>66</v>
      </c>
      <c r="H5063" s="260">
        <v>1</v>
      </c>
      <c r="I5063" s="260" t="s">
        <v>9438</v>
      </c>
      <c r="J5063" s="260" t="s">
        <v>9439</v>
      </c>
      <c r="K5063" s="260" t="s">
        <v>9440</v>
      </c>
      <c r="L5063" s="261">
        <v>45260</v>
      </c>
      <c r="M5063" s="260" t="s">
        <v>20</v>
      </c>
    </row>
    <row r="5064" spans="1:13" x14ac:dyDescent="0.25">
      <c r="A5064" s="258" t="s">
        <v>30</v>
      </c>
      <c r="B5064" s="258" t="s">
        <v>31</v>
      </c>
      <c r="C5064" s="258" t="s">
        <v>32</v>
      </c>
      <c r="D5064" s="258" t="s">
        <v>1006</v>
      </c>
      <c r="E5064" s="258">
        <v>17875937</v>
      </c>
      <c r="F5064" s="258" t="s">
        <v>9437</v>
      </c>
      <c r="G5064" s="258" t="s">
        <v>66</v>
      </c>
      <c r="H5064" s="258">
        <v>1</v>
      </c>
      <c r="I5064" s="258" t="s">
        <v>9438</v>
      </c>
      <c r="J5064" s="258" t="s">
        <v>9441</v>
      </c>
      <c r="K5064" s="258" t="s">
        <v>9442</v>
      </c>
      <c r="L5064" s="259">
        <v>45260</v>
      </c>
      <c r="M5064" s="258" t="s">
        <v>20</v>
      </c>
    </row>
    <row r="5065" spans="1:13" x14ac:dyDescent="0.25">
      <c r="A5065" s="260" t="s">
        <v>30</v>
      </c>
      <c r="B5065" s="260" t="s">
        <v>31</v>
      </c>
      <c r="C5065" s="260" t="s">
        <v>32</v>
      </c>
      <c r="D5065" s="260" t="s">
        <v>932</v>
      </c>
      <c r="E5065" s="260">
        <v>5624699</v>
      </c>
      <c r="F5065" s="260" t="s">
        <v>9437</v>
      </c>
      <c r="G5065" s="260" t="s">
        <v>66</v>
      </c>
      <c r="H5065" s="260">
        <v>1</v>
      </c>
      <c r="I5065" s="260" t="s">
        <v>9438</v>
      </c>
      <c r="J5065" s="260" t="s">
        <v>9443</v>
      </c>
      <c r="K5065" s="260" t="s">
        <v>9444</v>
      </c>
      <c r="L5065" s="261">
        <v>45260</v>
      </c>
      <c r="M5065" s="260" t="s">
        <v>20</v>
      </c>
    </row>
    <row r="5066" spans="1:13" x14ac:dyDescent="0.25">
      <c r="A5066" s="258" t="s">
        <v>30</v>
      </c>
      <c r="B5066" s="258" t="s">
        <v>31</v>
      </c>
      <c r="C5066" s="258" t="s">
        <v>32</v>
      </c>
      <c r="D5066" s="258" t="s">
        <v>544</v>
      </c>
      <c r="E5066" s="258">
        <v>1263288</v>
      </c>
      <c r="F5066" s="258" t="s">
        <v>9437</v>
      </c>
      <c r="G5066" s="258" t="s">
        <v>66</v>
      </c>
      <c r="H5066" s="258">
        <v>1</v>
      </c>
      <c r="I5066" s="258" t="s">
        <v>9438</v>
      </c>
      <c r="J5066" s="258" t="s">
        <v>9445</v>
      </c>
      <c r="K5066" s="258" t="s">
        <v>9446</v>
      </c>
      <c r="L5066" s="259">
        <v>45260</v>
      </c>
      <c r="M5066" s="258" t="s">
        <v>20</v>
      </c>
    </row>
    <row r="5067" spans="1:13" x14ac:dyDescent="0.25">
      <c r="A5067" s="260" t="s">
        <v>30</v>
      </c>
      <c r="B5067" s="260" t="s">
        <v>31</v>
      </c>
      <c r="C5067" s="260" t="s">
        <v>32</v>
      </c>
      <c r="D5067" s="260" t="s">
        <v>1193</v>
      </c>
      <c r="E5067" s="260">
        <v>12251238</v>
      </c>
      <c r="F5067" s="260" t="s">
        <v>9437</v>
      </c>
      <c r="G5067" s="260" t="s">
        <v>66</v>
      </c>
      <c r="H5067" s="260">
        <v>1</v>
      </c>
      <c r="I5067" s="260" t="s">
        <v>9438</v>
      </c>
      <c r="J5067" s="260" t="s">
        <v>9447</v>
      </c>
      <c r="K5067" s="260" t="s">
        <v>9448</v>
      </c>
      <c r="L5067" s="261">
        <v>45260</v>
      </c>
      <c r="M5067" s="260" t="s">
        <v>20</v>
      </c>
    </row>
    <row r="5068" spans="1:13" x14ac:dyDescent="0.25">
      <c r="A5068" s="258" t="s">
        <v>30</v>
      </c>
      <c r="B5068" s="258" t="s">
        <v>31</v>
      </c>
      <c r="C5068" s="258" t="s">
        <v>32</v>
      </c>
      <c r="D5068" s="258" t="s">
        <v>569</v>
      </c>
      <c r="E5068" s="258">
        <v>4361411</v>
      </c>
      <c r="F5068" s="258" t="s">
        <v>9437</v>
      </c>
      <c r="G5068" s="258" t="s">
        <v>66</v>
      </c>
      <c r="H5068" s="258">
        <v>1</v>
      </c>
      <c r="I5068" s="258" t="s">
        <v>9438</v>
      </c>
      <c r="J5068" s="258" t="s">
        <v>9449</v>
      </c>
      <c r="K5068" s="258" t="s">
        <v>9450</v>
      </c>
      <c r="L5068" s="259">
        <v>45260</v>
      </c>
      <c r="M5068" s="258" t="s">
        <v>20</v>
      </c>
    </row>
    <row r="5069" spans="1:13" x14ac:dyDescent="0.25">
      <c r="A5069" s="260" t="s">
        <v>30</v>
      </c>
      <c r="B5069" s="260" t="s">
        <v>31</v>
      </c>
      <c r="C5069" s="260" t="s">
        <v>32</v>
      </c>
      <c r="D5069" s="260" t="s">
        <v>562</v>
      </c>
      <c r="E5069" s="260">
        <v>1206111</v>
      </c>
      <c r="F5069" s="260" t="s">
        <v>9437</v>
      </c>
      <c r="G5069" s="260" t="s">
        <v>66</v>
      </c>
      <c r="H5069" s="260">
        <v>1</v>
      </c>
      <c r="I5069" s="260" t="s">
        <v>9438</v>
      </c>
      <c r="J5069" s="260" t="s">
        <v>9451</v>
      </c>
      <c r="K5069" s="260" t="s">
        <v>9452</v>
      </c>
      <c r="L5069" s="261">
        <v>45260</v>
      </c>
      <c r="M5069" s="260" t="s">
        <v>20</v>
      </c>
    </row>
    <row r="5070" spans="1:13" x14ac:dyDescent="0.25">
      <c r="A5070" s="258" t="s">
        <v>30</v>
      </c>
      <c r="B5070" s="258" t="s">
        <v>31</v>
      </c>
      <c r="C5070" s="258" t="s">
        <v>32</v>
      </c>
      <c r="D5070" s="258" t="s">
        <v>567</v>
      </c>
      <c r="E5070" s="258">
        <v>57177</v>
      </c>
      <c r="F5070" s="258" t="s">
        <v>9437</v>
      </c>
      <c r="G5070" s="258" t="s">
        <v>66</v>
      </c>
      <c r="H5070" s="258">
        <v>1</v>
      </c>
      <c r="I5070" s="258" t="s">
        <v>9438</v>
      </c>
      <c r="J5070" s="258" t="s">
        <v>9453</v>
      </c>
      <c r="K5070" s="258" t="s">
        <v>9454</v>
      </c>
      <c r="L5070" s="259">
        <v>45260</v>
      </c>
      <c r="M5070" s="258" t="s">
        <v>20</v>
      </c>
    </row>
    <row r="5071" spans="1:13" x14ac:dyDescent="0.25">
      <c r="A5071" s="260" t="s">
        <v>30</v>
      </c>
      <c r="B5071" s="260" t="s">
        <v>31</v>
      </c>
      <c r="C5071" s="260" t="s">
        <v>32</v>
      </c>
      <c r="D5071" s="260" t="s">
        <v>558</v>
      </c>
      <c r="E5071" s="260">
        <v>0</v>
      </c>
      <c r="F5071" s="260" t="s">
        <v>9437</v>
      </c>
      <c r="G5071" s="260" t="s">
        <v>66</v>
      </c>
      <c r="H5071" s="260">
        <v>1</v>
      </c>
      <c r="I5071" s="260" t="s">
        <v>9438</v>
      </c>
      <c r="J5071" s="260" t="s">
        <v>9455</v>
      </c>
      <c r="K5071" s="260" t="s">
        <v>9456</v>
      </c>
      <c r="L5071" s="261">
        <v>45260</v>
      </c>
      <c r="M5071" s="260" t="s">
        <v>20</v>
      </c>
    </row>
    <row r="5072" spans="1:13" x14ac:dyDescent="0.25">
      <c r="A5072" s="258" t="s">
        <v>979</v>
      </c>
      <c r="B5072" s="258" t="s">
        <v>980</v>
      </c>
      <c r="C5072" s="258" t="s">
        <v>981</v>
      </c>
      <c r="D5072" s="258" t="s">
        <v>769</v>
      </c>
      <c r="E5072" s="258">
        <v>226000</v>
      </c>
      <c r="F5072" s="258" t="s">
        <v>9457</v>
      </c>
      <c r="G5072" s="258" t="s">
        <v>66</v>
      </c>
      <c r="H5072" s="258">
        <v>1</v>
      </c>
      <c r="I5072" s="258" t="s">
        <v>9458</v>
      </c>
      <c r="J5072" s="258" t="s">
        <v>9459</v>
      </c>
      <c r="K5072" s="258" t="s">
        <v>9460</v>
      </c>
      <c r="L5072" s="259">
        <v>45260</v>
      </c>
      <c r="M5072" s="258" t="s">
        <v>20</v>
      </c>
    </row>
    <row r="5073" spans="1:13" x14ac:dyDescent="0.25">
      <c r="A5073" s="260" t="s">
        <v>979</v>
      </c>
      <c r="B5073" s="260" t="s">
        <v>980</v>
      </c>
      <c r="C5073" s="260" t="s">
        <v>981</v>
      </c>
      <c r="D5073" s="260" t="s">
        <v>854</v>
      </c>
      <c r="E5073" s="260">
        <v>1</v>
      </c>
      <c r="F5073" s="260" t="s">
        <v>7102</v>
      </c>
      <c r="G5073" s="260" t="s">
        <v>66</v>
      </c>
      <c r="H5073" s="260">
        <v>1</v>
      </c>
      <c r="I5073" s="260" t="s">
        <v>1079</v>
      </c>
      <c r="J5073" s="260" t="s">
        <v>9461</v>
      </c>
      <c r="K5073" s="260" t="s">
        <v>9462</v>
      </c>
      <c r="L5073" s="261">
        <v>45260</v>
      </c>
      <c r="M5073" s="260" t="s">
        <v>20</v>
      </c>
    </row>
    <row r="5074" spans="1:13" x14ac:dyDescent="0.25">
      <c r="A5074" s="258" t="s">
        <v>979</v>
      </c>
      <c r="B5074" s="258" t="s">
        <v>980</v>
      </c>
      <c r="C5074" s="258" t="s">
        <v>981</v>
      </c>
      <c r="D5074" s="258" t="s">
        <v>937</v>
      </c>
      <c r="E5074" s="258">
        <v>1</v>
      </c>
      <c r="F5074" s="258" t="s">
        <v>7102</v>
      </c>
      <c r="G5074" s="258" t="s">
        <v>66</v>
      </c>
      <c r="H5074" s="258">
        <v>1</v>
      </c>
      <c r="I5074" s="258" t="s">
        <v>1079</v>
      </c>
      <c r="J5074" s="258" t="s">
        <v>9463</v>
      </c>
      <c r="K5074" s="258" t="s">
        <v>9464</v>
      </c>
      <c r="L5074" s="259">
        <v>45260</v>
      </c>
      <c r="M5074" s="258" t="s">
        <v>20</v>
      </c>
    </row>
    <row r="5075" spans="1:13" x14ac:dyDescent="0.25">
      <c r="A5075" s="260" t="s">
        <v>979</v>
      </c>
      <c r="B5075" s="260" t="s">
        <v>980</v>
      </c>
      <c r="C5075" s="260" t="s">
        <v>981</v>
      </c>
      <c r="D5075" s="260" t="s">
        <v>47</v>
      </c>
      <c r="E5075" s="260">
        <v>3</v>
      </c>
      <c r="F5075" s="260" t="s">
        <v>9457</v>
      </c>
      <c r="G5075" s="260" t="s">
        <v>66</v>
      </c>
      <c r="H5075" s="260">
        <v>1</v>
      </c>
      <c r="I5075" s="260" t="s">
        <v>9458</v>
      </c>
      <c r="J5075" s="260" t="s">
        <v>9465</v>
      </c>
      <c r="K5075" s="260" t="s">
        <v>9466</v>
      </c>
      <c r="L5075" s="261">
        <v>45260</v>
      </c>
      <c r="M5075" s="260" t="s">
        <v>20</v>
      </c>
    </row>
    <row r="5076" spans="1:13" x14ac:dyDescent="0.25">
      <c r="A5076" s="258" t="s">
        <v>1075</v>
      </c>
      <c r="B5076" s="258" t="s">
        <v>1076</v>
      </c>
      <c r="C5076" s="258" t="s">
        <v>1077</v>
      </c>
      <c r="D5076" s="258" t="s">
        <v>769</v>
      </c>
      <c r="E5076" s="258">
        <v>98</v>
      </c>
      <c r="F5076" s="258" t="s">
        <v>9043</v>
      </c>
      <c r="G5076" s="258" t="s">
        <v>66</v>
      </c>
      <c r="H5076" s="258">
        <v>1</v>
      </c>
      <c r="I5076" s="258" t="s">
        <v>9467</v>
      </c>
      <c r="J5076" s="258" t="s">
        <v>9468</v>
      </c>
      <c r="K5076" s="258" t="s">
        <v>9469</v>
      </c>
      <c r="L5076" s="259">
        <v>45260</v>
      </c>
      <c r="M5076" s="258" t="s">
        <v>20</v>
      </c>
    </row>
    <row r="5077" spans="1:13" x14ac:dyDescent="0.25">
      <c r="A5077" s="260" t="s">
        <v>1075</v>
      </c>
      <c r="B5077" s="260" t="s">
        <v>1076</v>
      </c>
      <c r="C5077" s="260" t="s">
        <v>1077</v>
      </c>
      <c r="D5077" s="260" t="s">
        <v>47</v>
      </c>
      <c r="E5077" s="260">
        <v>1</v>
      </c>
      <c r="F5077" s="260" t="s">
        <v>9043</v>
      </c>
      <c r="G5077" s="260" t="s">
        <v>66</v>
      </c>
      <c r="H5077" s="260">
        <v>1</v>
      </c>
      <c r="I5077" s="260" t="s">
        <v>9467</v>
      </c>
      <c r="J5077" s="260" t="s">
        <v>9470</v>
      </c>
      <c r="K5077" s="260" t="s">
        <v>9471</v>
      </c>
      <c r="L5077" s="261">
        <v>45260</v>
      </c>
      <c r="M5077" s="260" t="s">
        <v>20</v>
      </c>
    </row>
    <row r="5078" spans="1:13" x14ac:dyDescent="0.25">
      <c r="A5078" s="258" t="s">
        <v>142</v>
      </c>
      <c r="B5078" s="258" t="s">
        <v>143</v>
      </c>
      <c r="C5078" s="258" t="s">
        <v>144</v>
      </c>
      <c r="D5078" s="258" t="s">
        <v>769</v>
      </c>
      <c r="E5078" s="258">
        <v>693472</v>
      </c>
      <c r="F5078" s="258" t="s">
        <v>9043</v>
      </c>
      <c r="G5078" s="258" t="s">
        <v>66</v>
      </c>
      <c r="H5078" s="258">
        <v>1</v>
      </c>
      <c r="I5078" s="258" t="s">
        <v>9472</v>
      </c>
      <c r="J5078" s="258" t="s">
        <v>9473</v>
      </c>
      <c r="K5078" s="258" t="s">
        <v>9474</v>
      </c>
      <c r="L5078" s="259">
        <v>45260</v>
      </c>
      <c r="M5078" s="258" t="s">
        <v>20</v>
      </c>
    </row>
    <row r="5079" spans="1:13" x14ac:dyDescent="0.25">
      <c r="A5079" s="260" t="s">
        <v>142</v>
      </c>
      <c r="B5079" s="260" t="s">
        <v>143</v>
      </c>
      <c r="C5079" s="260" t="s">
        <v>144</v>
      </c>
      <c r="D5079" s="260" t="s">
        <v>854</v>
      </c>
      <c r="E5079" s="260">
        <v>545</v>
      </c>
      <c r="F5079" s="260" t="s">
        <v>7102</v>
      </c>
      <c r="G5079" s="260" t="s">
        <v>66</v>
      </c>
      <c r="H5079" s="260">
        <v>1</v>
      </c>
      <c r="I5079" s="260" t="s">
        <v>1079</v>
      </c>
      <c r="J5079" s="260" t="s">
        <v>9475</v>
      </c>
      <c r="K5079" s="260" t="s">
        <v>9476</v>
      </c>
      <c r="L5079" s="261">
        <v>45260</v>
      </c>
      <c r="M5079" s="260" t="s">
        <v>20</v>
      </c>
    </row>
    <row r="5080" spans="1:13" x14ac:dyDescent="0.25">
      <c r="A5080" s="258" t="s">
        <v>142</v>
      </c>
      <c r="B5080" s="258" t="s">
        <v>143</v>
      </c>
      <c r="C5080" s="258" t="s">
        <v>144</v>
      </c>
      <c r="D5080" s="258" t="s">
        <v>937</v>
      </c>
      <c r="E5080" s="258">
        <v>537</v>
      </c>
      <c r="F5080" s="258" t="s">
        <v>7102</v>
      </c>
      <c r="G5080" s="258" t="s">
        <v>66</v>
      </c>
      <c r="H5080" s="258">
        <v>1</v>
      </c>
      <c r="I5080" s="258" t="s">
        <v>1079</v>
      </c>
      <c r="J5080" s="258" t="s">
        <v>9477</v>
      </c>
      <c r="K5080" s="258" t="s">
        <v>9478</v>
      </c>
      <c r="L5080" s="259">
        <v>45260</v>
      </c>
      <c r="M5080" s="258" t="s">
        <v>20</v>
      </c>
    </row>
    <row r="5081" spans="1:13" x14ac:dyDescent="0.25">
      <c r="A5081" s="260" t="s">
        <v>142</v>
      </c>
      <c r="B5081" s="260" t="s">
        <v>143</v>
      </c>
      <c r="C5081" s="260" t="s">
        <v>144</v>
      </c>
      <c r="D5081" s="260" t="s">
        <v>47</v>
      </c>
      <c r="E5081" s="260">
        <v>4</v>
      </c>
      <c r="F5081" s="260" t="s">
        <v>9043</v>
      </c>
      <c r="G5081" s="260" t="s">
        <v>66</v>
      </c>
      <c r="H5081" s="260">
        <v>1</v>
      </c>
      <c r="I5081" s="260" t="s">
        <v>9472</v>
      </c>
      <c r="J5081" s="260" t="s">
        <v>9479</v>
      </c>
      <c r="K5081" s="260" t="s">
        <v>9480</v>
      </c>
      <c r="L5081" s="261">
        <v>45260</v>
      </c>
      <c r="M5081" s="260" t="s">
        <v>20</v>
      </c>
    </row>
    <row r="5082" spans="1:13" x14ac:dyDescent="0.25">
      <c r="A5082" s="258" t="s">
        <v>151</v>
      </c>
      <c r="B5082" s="258" t="s">
        <v>152</v>
      </c>
      <c r="C5082" s="258" t="s">
        <v>144</v>
      </c>
      <c r="D5082" s="258" t="s">
        <v>769</v>
      </c>
      <c r="E5082" s="258">
        <v>287083</v>
      </c>
      <c r="F5082" s="258" t="s">
        <v>9043</v>
      </c>
      <c r="G5082" s="258" t="s">
        <v>66</v>
      </c>
      <c r="H5082" s="258">
        <v>1</v>
      </c>
      <c r="I5082" s="258" t="s">
        <v>9472</v>
      </c>
      <c r="J5082" s="258" t="s">
        <v>9481</v>
      </c>
      <c r="K5082" s="258" t="s">
        <v>9482</v>
      </c>
      <c r="L5082" s="259">
        <v>45260</v>
      </c>
      <c r="M5082" s="258" t="s">
        <v>20</v>
      </c>
    </row>
    <row r="5083" spans="1:13" x14ac:dyDescent="0.25">
      <c r="A5083" s="260" t="s">
        <v>151</v>
      </c>
      <c r="B5083" s="260" t="s">
        <v>152</v>
      </c>
      <c r="C5083" s="260" t="s">
        <v>144</v>
      </c>
      <c r="D5083" s="260" t="s">
        <v>854</v>
      </c>
      <c r="E5083" s="260">
        <v>34</v>
      </c>
      <c r="F5083" s="260" t="s">
        <v>7102</v>
      </c>
      <c r="G5083" s="260" t="s">
        <v>66</v>
      </c>
      <c r="H5083" s="260">
        <v>1</v>
      </c>
      <c r="I5083" s="260" t="s">
        <v>1079</v>
      </c>
      <c r="J5083" s="260" t="s">
        <v>9483</v>
      </c>
      <c r="K5083" s="260" t="s">
        <v>9484</v>
      </c>
      <c r="L5083" s="261">
        <v>45260</v>
      </c>
      <c r="M5083" s="260" t="s">
        <v>20</v>
      </c>
    </row>
    <row r="5084" spans="1:13" x14ac:dyDescent="0.25">
      <c r="A5084" s="258" t="s">
        <v>151</v>
      </c>
      <c r="B5084" s="258" t="s">
        <v>152</v>
      </c>
      <c r="C5084" s="258" t="s">
        <v>144</v>
      </c>
      <c r="D5084" s="258" t="s">
        <v>937</v>
      </c>
      <c r="E5084" s="258">
        <v>34</v>
      </c>
      <c r="F5084" s="258" t="s">
        <v>7102</v>
      </c>
      <c r="G5084" s="258" t="s">
        <v>66</v>
      </c>
      <c r="H5084" s="258">
        <v>1</v>
      </c>
      <c r="I5084" s="258" t="s">
        <v>1079</v>
      </c>
      <c r="J5084" s="258" t="s">
        <v>9483</v>
      </c>
      <c r="K5084" s="258" t="s">
        <v>9485</v>
      </c>
      <c r="L5084" s="259">
        <v>45260</v>
      </c>
      <c r="M5084" s="258" t="s">
        <v>20</v>
      </c>
    </row>
    <row r="5085" spans="1:13" x14ac:dyDescent="0.25">
      <c r="A5085" s="260" t="s">
        <v>151</v>
      </c>
      <c r="B5085" s="260" t="s">
        <v>152</v>
      </c>
      <c r="C5085" s="260" t="s">
        <v>144</v>
      </c>
      <c r="D5085" s="260" t="s">
        <v>47</v>
      </c>
      <c r="E5085" s="260">
        <v>4</v>
      </c>
      <c r="F5085" s="260" t="s">
        <v>9043</v>
      </c>
      <c r="G5085" s="260" t="s">
        <v>66</v>
      </c>
      <c r="H5085" s="260">
        <v>1</v>
      </c>
      <c r="I5085" s="260" t="s">
        <v>9472</v>
      </c>
      <c r="J5085" s="260" t="s">
        <v>9486</v>
      </c>
      <c r="K5085" s="260" t="s">
        <v>9487</v>
      </c>
      <c r="L5085" s="261">
        <v>45260</v>
      </c>
      <c r="M5085" s="260" t="s">
        <v>20</v>
      </c>
    </row>
    <row r="5086" spans="1:13" x14ac:dyDescent="0.25">
      <c r="A5086" s="258" t="s">
        <v>157</v>
      </c>
      <c r="B5086" s="258" t="s">
        <v>158</v>
      </c>
      <c r="C5086" s="258" t="s">
        <v>144</v>
      </c>
      <c r="D5086" s="258" t="s">
        <v>769</v>
      </c>
      <c r="E5086" s="258">
        <v>334599</v>
      </c>
      <c r="F5086" s="258" t="s">
        <v>9043</v>
      </c>
      <c r="G5086" s="258" t="s">
        <v>66</v>
      </c>
      <c r="H5086" s="258">
        <v>1</v>
      </c>
      <c r="I5086" s="258" t="s">
        <v>9472</v>
      </c>
      <c r="J5086" s="258" t="s">
        <v>9488</v>
      </c>
      <c r="K5086" s="258" t="s">
        <v>9489</v>
      </c>
      <c r="L5086" s="259">
        <v>45260</v>
      </c>
      <c r="M5086" s="258" t="s">
        <v>20</v>
      </c>
    </row>
    <row r="5087" spans="1:13" x14ac:dyDescent="0.25">
      <c r="A5087" s="260" t="s">
        <v>157</v>
      </c>
      <c r="B5087" s="260" t="s">
        <v>158</v>
      </c>
      <c r="C5087" s="260" t="s">
        <v>144</v>
      </c>
      <c r="D5087" s="260" t="s">
        <v>854</v>
      </c>
      <c r="E5087" s="260">
        <v>488</v>
      </c>
      <c r="F5087" s="260" t="s">
        <v>7102</v>
      </c>
      <c r="G5087" s="260" t="s">
        <v>66</v>
      </c>
      <c r="H5087" s="260">
        <v>1</v>
      </c>
      <c r="I5087" s="260" t="s">
        <v>1079</v>
      </c>
      <c r="J5087" s="260" t="s">
        <v>9490</v>
      </c>
      <c r="K5087" s="260" t="s">
        <v>9491</v>
      </c>
      <c r="L5087" s="261">
        <v>45260</v>
      </c>
      <c r="M5087" s="260" t="s">
        <v>20</v>
      </c>
    </row>
    <row r="5088" spans="1:13" x14ac:dyDescent="0.25">
      <c r="A5088" s="258" t="s">
        <v>157</v>
      </c>
      <c r="B5088" s="258" t="s">
        <v>158</v>
      </c>
      <c r="C5088" s="258" t="s">
        <v>144</v>
      </c>
      <c r="D5088" s="258" t="s">
        <v>937</v>
      </c>
      <c r="E5088" s="258">
        <v>488</v>
      </c>
      <c r="F5088" s="258" t="s">
        <v>7102</v>
      </c>
      <c r="G5088" s="258" t="s">
        <v>66</v>
      </c>
      <c r="H5088" s="258">
        <v>1</v>
      </c>
      <c r="I5088" s="258" t="s">
        <v>1079</v>
      </c>
      <c r="J5088" s="258" t="s">
        <v>9490</v>
      </c>
      <c r="K5088" s="258" t="s">
        <v>9492</v>
      </c>
      <c r="L5088" s="259">
        <v>45260</v>
      </c>
      <c r="M5088" s="258" t="s">
        <v>20</v>
      </c>
    </row>
    <row r="5089" spans="1:13" x14ac:dyDescent="0.25">
      <c r="A5089" s="260" t="s">
        <v>157</v>
      </c>
      <c r="B5089" s="260" t="s">
        <v>158</v>
      </c>
      <c r="C5089" s="260" t="s">
        <v>144</v>
      </c>
      <c r="D5089" s="260" t="s">
        <v>47</v>
      </c>
      <c r="E5089" s="260">
        <v>4</v>
      </c>
      <c r="F5089" s="260" t="s">
        <v>9043</v>
      </c>
      <c r="G5089" s="260" t="s">
        <v>66</v>
      </c>
      <c r="H5089" s="260">
        <v>1</v>
      </c>
      <c r="I5089" s="260" t="s">
        <v>9472</v>
      </c>
      <c r="J5089" s="260" t="s">
        <v>9493</v>
      </c>
      <c r="K5089" s="260" t="s">
        <v>9494</v>
      </c>
      <c r="L5089" s="261">
        <v>45260</v>
      </c>
      <c r="M5089" s="260" t="s">
        <v>20</v>
      </c>
    </row>
    <row r="5090" spans="1:13" x14ac:dyDescent="0.25">
      <c r="A5090" s="258" t="s">
        <v>725</v>
      </c>
      <c r="B5090" s="258" t="s">
        <v>726</v>
      </c>
      <c r="C5090" s="258" t="s">
        <v>144</v>
      </c>
      <c r="D5090" s="258" t="s">
        <v>769</v>
      </c>
      <c r="E5090" s="258">
        <v>71790</v>
      </c>
      <c r="F5090" s="258" t="s">
        <v>9043</v>
      </c>
      <c r="G5090" s="258" t="s">
        <v>66</v>
      </c>
      <c r="H5090" s="258">
        <v>1</v>
      </c>
      <c r="I5090" s="258" t="s">
        <v>9472</v>
      </c>
      <c r="J5090" s="258" t="s">
        <v>9495</v>
      </c>
      <c r="K5090" s="258" t="s">
        <v>9496</v>
      </c>
      <c r="L5090" s="259">
        <v>45260</v>
      </c>
      <c r="M5090" s="258" t="s">
        <v>20</v>
      </c>
    </row>
    <row r="5091" spans="1:13" x14ac:dyDescent="0.25">
      <c r="A5091" s="260" t="s">
        <v>725</v>
      </c>
      <c r="B5091" s="260" t="s">
        <v>726</v>
      </c>
      <c r="C5091" s="260" t="s">
        <v>144</v>
      </c>
      <c r="D5091" s="260" t="s">
        <v>854</v>
      </c>
      <c r="E5091" s="260">
        <v>15</v>
      </c>
      <c r="F5091" s="260" t="s">
        <v>7102</v>
      </c>
      <c r="G5091" s="260" t="s">
        <v>66</v>
      </c>
      <c r="H5091" s="260">
        <v>1</v>
      </c>
      <c r="I5091" s="260" t="s">
        <v>1079</v>
      </c>
      <c r="J5091" s="260" t="s">
        <v>9497</v>
      </c>
      <c r="K5091" s="260" t="s">
        <v>9498</v>
      </c>
      <c r="L5091" s="261">
        <v>45260</v>
      </c>
      <c r="M5091" s="260" t="s">
        <v>20</v>
      </c>
    </row>
    <row r="5092" spans="1:13" x14ac:dyDescent="0.25">
      <c r="A5092" s="258" t="s">
        <v>725</v>
      </c>
      <c r="B5092" s="258" t="s">
        <v>726</v>
      </c>
      <c r="C5092" s="258" t="s">
        <v>144</v>
      </c>
      <c r="D5092" s="258" t="s">
        <v>937</v>
      </c>
      <c r="E5092" s="258">
        <v>15</v>
      </c>
      <c r="F5092" s="258" t="s">
        <v>7102</v>
      </c>
      <c r="G5092" s="258" t="s">
        <v>66</v>
      </c>
      <c r="H5092" s="258">
        <v>1</v>
      </c>
      <c r="I5092" s="258" t="s">
        <v>1079</v>
      </c>
      <c r="J5092" s="258" t="s">
        <v>9497</v>
      </c>
      <c r="K5092" s="258" t="s">
        <v>9499</v>
      </c>
      <c r="L5092" s="259">
        <v>45260</v>
      </c>
      <c r="M5092" s="258" t="s">
        <v>20</v>
      </c>
    </row>
    <row r="5093" spans="1:13" x14ac:dyDescent="0.25">
      <c r="A5093" s="260" t="s">
        <v>725</v>
      </c>
      <c r="B5093" s="260" t="s">
        <v>726</v>
      </c>
      <c r="C5093" s="260" t="s">
        <v>144</v>
      </c>
      <c r="D5093" s="260" t="s">
        <v>47</v>
      </c>
      <c r="E5093" s="260">
        <v>2</v>
      </c>
      <c r="F5093" s="260" t="s">
        <v>9043</v>
      </c>
      <c r="G5093" s="260" t="s">
        <v>66</v>
      </c>
      <c r="H5093" s="260">
        <v>1</v>
      </c>
      <c r="I5093" s="260" t="s">
        <v>9472</v>
      </c>
      <c r="J5093" s="260" t="s">
        <v>9500</v>
      </c>
      <c r="K5093" s="260" t="s">
        <v>9501</v>
      </c>
      <c r="L5093" s="261">
        <v>45260</v>
      </c>
      <c r="M5093" s="260" t="s">
        <v>20</v>
      </c>
    </row>
    <row r="5094" spans="1:13" x14ac:dyDescent="0.25">
      <c r="A5094" s="258" t="s">
        <v>501</v>
      </c>
      <c r="B5094" s="258" t="s">
        <v>502</v>
      </c>
      <c r="C5094" s="258" t="s">
        <v>503</v>
      </c>
      <c r="D5094" s="258" t="s">
        <v>769</v>
      </c>
      <c r="E5094" s="258">
        <v>5481692</v>
      </c>
      <c r="F5094" s="258" t="s">
        <v>9502</v>
      </c>
      <c r="G5094" s="258" t="s">
        <v>66</v>
      </c>
      <c r="H5094" s="258">
        <v>1</v>
      </c>
      <c r="I5094" s="258" t="s">
        <v>9503</v>
      </c>
      <c r="J5094" s="258" t="s">
        <v>9504</v>
      </c>
      <c r="K5094" s="258" t="s">
        <v>9505</v>
      </c>
      <c r="L5094" s="259">
        <v>45260</v>
      </c>
      <c r="M5094" s="258" t="s">
        <v>20</v>
      </c>
    </row>
    <row r="5095" spans="1:13" x14ac:dyDescent="0.25">
      <c r="A5095" s="260" t="s">
        <v>501</v>
      </c>
      <c r="B5095" s="260" t="s">
        <v>502</v>
      </c>
      <c r="C5095" s="260" t="s">
        <v>503</v>
      </c>
      <c r="D5095" s="260" t="s">
        <v>854</v>
      </c>
      <c r="E5095" s="260">
        <v>1897</v>
      </c>
      <c r="F5095" s="260" t="s">
        <v>7102</v>
      </c>
      <c r="G5095" s="260" t="s">
        <v>66</v>
      </c>
      <c r="H5095" s="260">
        <v>1</v>
      </c>
      <c r="I5095" s="260" t="s">
        <v>1079</v>
      </c>
      <c r="J5095" s="260" t="s">
        <v>9506</v>
      </c>
      <c r="K5095" s="260" t="s">
        <v>9507</v>
      </c>
      <c r="L5095" s="261">
        <v>45260</v>
      </c>
      <c r="M5095" s="260" t="s">
        <v>20</v>
      </c>
    </row>
    <row r="5096" spans="1:13" x14ac:dyDescent="0.25">
      <c r="A5096" s="258" t="s">
        <v>501</v>
      </c>
      <c r="B5096" s="258" t="s">
        <v>502</v>
      </c>
      <c r="C5096" s="258" t="s">
        <v>503</v>
      </c>
      <c r="D5096" s="258" t="s">
        <v>937</v>
      </c>
      <c r="E5096" s="258">
        <v>1897</v>
      </c>
      <c r="F5096" s="258" t="s">
        <v>7102</v>
      </c>
      <c r="G5096" s="258" t="s">
        <v>66</v>
      </c>
      <c r="H5096" s="258">
        <v>1</v>
      </c>
      <c r="I5096" s="258" t="s">
        <v>1079</v>
      </c>
      <c r="J5096" s="258" t="s">
        <v>9508</v>
      </c>
      <c r="K5096" s="258" t="s">
        <v>9509</v>
      </c>
      <c r="L5096" s="259">
        <v>45260</v>
      </c>
      <c r="M5096" s="258" t="s">
        <v>20</v>
      </c>
    </row>
    <row r="5097" spans="1:13" x14ac:dyDescent="0.25">
      <c r="A5097" s="260" t="s">
        <v>501</v>
      </c>
      <c r="B5097" s="260" t="s">
        <v>502</v>
      </c>
      <c r="C5097" s="260" t="s">
        <v>503</v>
      </c>
      <c r="D5097" s="260" t="s">
        <v>47</v>
      </c>
      <c r="E5097" s="260">
        <v>5</v>
      </c>
      <c r="F5097" s="260" t="s">
        <v>9502</v>
      </c>
      <c r="G5097" s="260" t="s">
        <v>66</v>
      </c>
      <c r="H5097" s="260">
        <v>1</v>
      </c>
      <c r="I5097" s="260" t="s">
        <v>9503</v>
      </c>
      <c r="J5097" s="260" t="s">
        <v>9510</v>
      </c>
      <c r="K5097" s="260" t="s">
        <v>9511</v>
      </c>
      <c r="L5097" s="261">
        <v>45260</v>
      </c>
      <c r="M5097" s="260" t="s">
        <v>20</v>
      </c>
    </row>
    <row r="5098" spans="1:13" x14ac:dyDescent="0.25">
      <c r="A5098" s="258" t="s">
        <v>280</v>
      </c>
      <c r="B5098" s="258" t="s">
        <v>281</v>
      </c>
      <c r="C5098" s="258" t="s">
        <v>282</v>
      </c>
      <c r="D5098" s="258" t="s">
        <v>769</v>
      </c>
      <c r="E5098" s="258">
        <v>2218774</v>
      </c>
      <c r="F5098" s="258" t="s">
        <v>9423</v>
      </c>
      <c r="G5098" s="258" t="s">
        <v>66</v>
      </c>
      <c r="H5098" s="258">
        <v>1</v>
      </c>
      <c r="I5098" s="258" t="s">
        <v>9424</v>
      </c>
      <c r="J5098" s="258" t="s">
        <v>9512</v>
      </c>
      <c r="K5098" s="258" t="s">
        <v>9513</v>
      </c>
      <c r="L5098" s="259">
        <v>45260</v>
      </c>
      <c r="M5098" s="258" t="s">
        <v>20</v>
      </c>
    </row>
    <row r="5099" spans="1:13" x14ac:dyDescent="0.25">
      <c r="A5099" s="260" t="s">
        <v>280</v>
      </c>
      <c r="B5099" s="260" t="s">
        <v>281</v>
      </c>
      <c r="C5099" s="260" t="s">
        <v>282</v>
      </c>
      <c r="D5099" s="260" t="s">
        <v>854</v>
      </c>
      <c r="E5099" s="260">
        <v>3464</v>
      </c>
      <c r="F5099" s="260" t="s">
        <v>7102</v>
      </c>
      <c r="G5099" s="260" t="s">
        <v>66</v>
      </c>
      <c r="H5099" s="260">
        <v>1</v>
      </c>
      <c r="I5099" s="260" t="s">
        <v>1079</v>
      </c>
      <c r="J5099" s="260" t="s">
        <v>9514</v>
      </c>
      <c r="K5099" s="260" t="s">
        <v>9515</v>
      </c>
      <c r="L5099" s="261">
        <v>45260</v>
      </c>
      <c r="M5099" s="260" t="s">
        <v>20</v>
      </c>
    </row>
    <row r="5100" spans="1:13" x14ac:dyDescent="0.25">
      <c r="A5100" s="258" t="s">
        <v>280</v>
      </c>
      <c r="B5100" s="258" t="s">
        <v>281</v>
      </c>
      <c r="C5100" s="258" t="s">
        <v>282</v>
      </c>
      <c r="D5100" s="258" t="s">
        <v>937</v>
      </c>
      <c r="E5100" s="258">
        <v>3464</v>
      </c>
      <c r="F5100" s="258" t="s">
        <v>7102</v>
      </c>
      <c r="G5100" s="258" t="s">
        <v>66</v>
      </c>
      <c r="H5100" s="258">
        <v>1</v>
      </c>
      <c r="I5100" s="258" t="s">
        <v>1079</v>
      </c>
      <c r="J5100" s="258" t="s">
        <v>9516</v>
      </c>
      <c r="K5100" s="258" t="s">
        <v>9517</v>
      </c>
      <c r="L5100" s="259">
        <v>45260</v>
      </c>
      <c r="M5100" s="258" t="s">
        <v>20</v>
      </c>
    </row>
    <row r="5101" spans="1:13" x14ac:dyDescent="0.25">
      <c r="A5101" s="260" t="s">
        <v>280</v>
      </c>
      <c r="B5101" s="260" t="s">
        <v>281</v>
      </c>
      <c r="C5101" s="260" t="s">
        <v>282</v>
      </c>
      <c r="D5101" s="260" t="s">
        <v>47</v>
      </c>
      <c r="E5101" s="260">
        <v>4</v>
      </c>
      <c r="F5101" s="260" t="s">
        <v>9423</v>
      </c>
      <c r="G5101" s="260" t="s">
        <v>66</v>
      </c>
      <c r="H5101" s="260">
        <v>1</v>
      </c>
      <c r="I5101" s="260" t="s">
        <v>9424</v>
      </c>
      <c r="J5101" s="260" t="s">
        <v>9518</v>
      </c>
      <c r="K5101" s="260" t="s">
        <v>9519</v>
      </c>
      <c r="L5101" s="261">
        <v>45260</v>
      </c>
      <c r="M5101" s="260" t="s">
        <v>20</v>
      </c>
    </row>
    <row r="5102" spans="1:13" x14ac:dyDescent="0.25">
      <c r="A5102" s="258" t="s">
        <v>133</v>
      </c>
      <c r="B5102" s="258" t="s">
        <v>134</v>
      </c>
      <c r="C5102" s="258" t="s">
        <v>135</v>
      </c>
      <c r="D5102" s="258" t="s">
        <v>769</v>
      </c>
      <c r="E5102" s="258">
        <v>1542756</v>
      </c>
      <c r="F5102" s="258" t="s">
        <v>9423</v>
      </c>
      <c r="G5102" s="258" t="s">
        <v>66</v>
      </c>
      <c r="H5102" s="258">
        <v>1</v>
      </c>
      <c r="I5102" s="258" t="s">
        <v>9424</v>
      </c>
      <c r="J5102" s="258" t="s">
        <v>9520</v>
      </c>
      <c r="K5102" s="258" t="s">
        <v>9521</v>
      </c>
      <c r="L5102" s="259">
        <v>45260</v>
      </c>
      <c r="M5102" s="258" t="s">
        <v>20</v>
      </c>
    </row>
    <row r="5103" spans="1:13" x14ac:dyDescent="0.25">
      <c r="A5103" s="260" t="s">
        <v>133</v>
      </c>
      <c r="B5103" s="260" t="s">
        <v>134</v>
      </c>
      <c r="C5103" s="260" t="s">
        <v>135</v>
      </c>
      <c r="D5103" s="260" t="s">
        <v>854</v>
      </c>
      <c r="E5103" s="260">
        <v>281</v>
      </c>
      <c r="F5103" s="260" t="s">
        <v>7102</v>
      </c>
      <c r="G5103" s="260" t="s">
        <v>66</v>
      </c>
      <c r="H5103" s="260">
        <v>1</v>
      </c>
      <c r="I5103" s="260" t="s">
        <v>1079</v>
      </c>
      <c r="J5103" s="260" t="s">
        <v>9522</v>
      </c>
      <c r="K5103" s="260" t="s">
        <v>9523</v>
      </c>
      <c r="L5103" s="261">
        <v>45260</v>
      </c>
      <c r="M5103" s="260" t="s">
        <v>20</v>
      </c>
    </row>
    <row r="5104" spans="1:13" x14ac:dyDescent="0.25">
      <c r="A5104" s="258" t="s">
        <v>133</v>
      </c>
      <c r="B5104" s="258" t="s">
        <v>134</v>
      </c>
      <c r="C5104" s="258" t="s">
        <v>135</v>
      </c>
      <c r="D5104" s="258" t="s">
        <v>937</v>
      </c>
      <c r="E5104" s="258">
        <v>281</v>
      </c>
      <c r="F5104" s="258" t="s">
        <v>7102</v>
      </c>
      <c r="G5104" s="258" t="s">
        <v>66</v>
      </c>
      <c r="H5104" s="258">
        <v>1</v>
      </c>
      <c r="I5104" s="258" t="s">
        <v>1079</v>
      </c>
      <c r="J5104" s="258" t="s">
        <v>9524</v>
      </c>
      <c r="K5104" s="258" t="s">
        <v>9525</v>
      </c>
      <c r="L5104" s="259">
        <v>45260</v>
      </c>
      <c r="M5104" s="258" t="s">
        <v>20</v>
      </c>
    </row>
    <row r="5105" spans="1:13" x14ac:dyDescent="0.25">
      <c r="A5105" s="260" t="s">
        <v>133</v>
      </c>
      <c r="B5105" s="260" t="s">
        <v>134</v>
      </c>
      <c r="C5105" s="260" t="s">
        <v>135</v>
      </c>
      <c r="D5105" s="260" t="s">
        <v>47</v>
      </c>
      <c r="E5105" s="260">
        <v>6</v>
      </c>
      <c r="F5105" s="260" t="s">
        <v>9423</v>
      </c>
      <c r="G5105" s="260" t="s">
        <v>66</v>
      </c>
      <c r="H5105" s="260">
        <v>1</v>
      </c>
      <c r="I5105" s="260" t="s">
        <v>9424</v>
      </c>
      <c r="J5105" s="260" t="s">
        <v>9526</v>
      </c>
      <c r="K5105" s="260" t="s">
        <v>9527</v>
      </c>
      <c r="L5105" s="261">
        <v>45260</v>
      </c>
      <c r="M5105" s="260" t="s">
        <v>20</v>
      </c>
    </row>
    <row r="5106" spans="1:13" x14ac:dyDescent="0.25">
      <c r="A5106" s="258" t="s">
        <v>166</v>
      </c>
      <c r="B5106" s="258" t="s">
        <v>167</v>
      </c>
      <c r="C5106" s="258" t="s">
        <v>168</v>
      </c>
      <c r="D5106" s="258" t="s">
        <v>769</v>
      </c>
      <c r="E5106" s="258">
        <v>2305706</v>
      </c>
      <c r="F5106" s="258" t="s">
        <v>9528</v>
      </c>
      <c r="G5106" s="258" t="s">
        <v>66</v>
      </c>
      <c r="H5106" s="258">
        <v>1</v>
      </c>
      <c r="I5106" s="258" t="s">
        <v>9529</v>
      </c>
      <c r="J5106" s="258" t="s">
        <v>9530</v>
      </c>
      <c r="K5106" s="258" t="s">
        <v>9531</v>
      </c>
      <c r="L5106" s="259">
        <v>45260</v>
      </c>
      <c r="M5106" s="258" t="s">
        <v>20</v>
      </c>
    </row>
    <row r="5107" spans="1:13" x14ac:dyDescent="0.25">
      <c r="A5107" s="260" t="s">
        <v>166</v>
      </c>
      <c r="B5107" s="260" t="s">
        <v>167</v>
      </c>
      <c r="C5107" s="260" t="s">
        <v>168</v>
      </c>
      <c r="D5107" s="260" t="s">
        <v>854</v>
      </c>
      <c r="E5107" s="260">
        <v>497</v>
      </c>
      <c r="F5107" s="260" t="s">
        <v>7102</v>
      </c>
      <c r="G5107" s="260" t="s">
        <v>66</v>
      </c>
      <c r="H5107" s="260">
        <v>1</v>
      </c>
      <c r="I5107" s="260" t="s">
        <v>1079</v>
      </c>
      <c r="J5107" s="260" t="s">
        <v>9532</v>
      </c>
      <c r="K5107" s="260" t="s">
        <v>9533</v>
      </c>
      <c r="L5107" s="261">
        <v>45260</v>
      </c>
      <c r="M5107" s="260" t="s">
        <v>20</v>
      </c>
    </row>
    <row r="5108" spans="1:13" x14ac:dyDescent="0.25">
      <c r="A5108" s="258" t="s">
        <v>166</v>
      </c>
      <c r="B5108" s="258" t="s">
        <v>167</v>
      </c>
      <c r="C5108" s="258" t="s">
        <v>168</v>
      </c>
      <c r="D5108" s="258" t="s">
        <v>937</v>
      </c>
      <c r="E5108" s="258">
        <v>492</v>
      </c>
      <c r="F5108" s="258" t="s">
        <v>7102</v>
      </c>
      <c r="G5108" s="258" t="s">
        <v>66</v>
      </c>
      <c r="H5108" s="258">
        <v>1</v>
      </c>
      <c r="I5108" s="258" t="s">
        <v>1079</v>
      </c>
      <c r="J5108" s="258" t="s">
        <v>9534</v>
      </c>
      <c r="K5108" s="258" t="s">
        <v>9535</v>
      </c>
      <c r="L5108" s="259">
        <v>45260</v>
      </c>
      <c r="M5108" s="258" t="s">
        <v>20</v>
      </c>
    </row>
    <row r="5109" spans="1:13" x14ac:dyDescent="0.25">
      <c r="A5109" s="260" t="s">
        <v>166</v>
      </c>
      <c r="B5109" s="260" t="s">
        <v>167</v>
      </c>
      <c r="C5109" s="260" t="s">
        <v>168</v>
      </c>
      <c r="D5109" s="260" t="s">
        <v>47</v>
      </c>
      <c r="E5109" s="260">
        <v>5</v>
      </c>
      <c r="F5109" s="260" t="s">
        <v>9528</v>
      </c>
      <c r="G5109" s="260" t="s">
        <v>66</v>
      </c>
      <c r="H5109" s="260">
        <v>1</v>
      </c>
      <c r="I5109" s="260" t="s">
        <v>9529</v>
      </c>
      <c r="J5109" s="260" t="s">
        <v>9536</v>
      </c>
      <c r="K5109" s="260" t="s">
        <v>9537</v>
      </c>
      <c r="L5109" s="261">
        <v>45260</v>
      </c>
      <c r="M5109" s="260" t="s">
        <v>20</v>
      </c>
    </row>
    <row r="5110" spans="1:13" x14ac:dyDescent="0.25">
      <c r="A5110" s="258" t="s">
        <v>170</v>
      </c>
      <c r="B5110" s="258" t="s">
        <v>171</v>
      </c>
      <c r="C5110" s="258" t="s">
        <v>168</v>
      </c>
      <c r="D5110" s="258" t="s">
        <v>769</v>
      </c>
      <c r="E5110" s="258">
        <v>772342</v>
      </c>
      <c r="F5110" s="258" t="s">
        <v>9528</v>
      </c>
      <c r="G5110" s="258" t="s">
        <v>66</v>
      </c>
      <c r="H5110" s="258">
        <v>1</v>
      </c>
      <c r="I5110" s="258" t="s">
        <v>9529</v>
      </c>
      <c r="J5110" s="258" t="s">
        <v>9538</v>
      </c>
      <c r="K5110" s="258" t="s">
        <v>9539</v>
      </c>
      <c r="L5110" s="259">
        <v>45260</v>
      </c>
      <c r="M5110" s="258" t="s">
        <v>20</v>
      </c>
    </row>
    <row r="5111" spans="1:13" x14ac:dyDescent="0.25">
      <c r="A5111" s="260" t="s">
        <v>170</v>
      </c>
      <c r="B5111" s="260" t="s">
        <v>171</v>
      </c>
      <c r="C5111" s="260" t="s">
        <v>168</v>
      </c>
      <c r="D5111" s="260" t="s">
        <v>854</v>
      </c>
      <c r="E5111" s="260">
        <v>279</v>
      </c>
      <c r="F5111" s="260" t="s">
        <v>7102</v>
      </c>
      <c r="G5111" s="260" t="s">
        <v>66</v>
      </c>
      <c r="H5111" s="260">
        <v>1</v>
      </c>
      <c r="I5111" s="260" t="s">
        <v>1079</v>
      </c>
      <c r="J5111" s="260" t="s">
        <v>9540</v>
      </c>
      <c r="K5111" s="260" t="s">
        <v>9541</v>
      </c>
      <c r="L5111" s="261">
        <v>45260</v>
      </c>
      <c r="M5111" s="260" t="s">
        <v>20</v>
      </c>
    </row>
    <row r="5112" spans="1:13" x14ac:dyDescent="0.25">
      <c r="A5112" s="258" t="s">
        <v>170</v>
      </c>
      <c r="B5112" s="258" t="s">
        <v>171</v>
      </c>
      <c r="C5112" s="258" t="s">
        <v>168</v>
      </c>
      <c r="D5112" s="258" t="s">
        <v>937</v>
      </c>
      <c r="E5112" s="258">
        <v>279</v>
      </c>
      <c r="F5112" s="258" t="s">
        <v>7102</v>
      </c>
      <c r="G5112" s="258" t="s">
        <v>66</v>
      </c>
      <c r="H5112" s="258">
        <v>1</v>
      </c>
      <c r="I5112" s="258" t="s">
        <v>1079</v>
      </c>
      <c r="J5112" s="258" t="s">
        <v>9540</v>
      </c>
      <c r="K5112" s="258" t="s">
        <v>9542</v>
      </c>
      <c r="L5112" s="259">
        <v>45260</v>
      </c>
      <c r="M5112" s="258" t="s">
        <v>20</v>
      </c>
    </row>
    <row r="5113" spans="1:13" x14ac:dyDescent="0.25">
      <c r="A5113" s="260" t="s">
        <v>170</v>
      </c>
      <c r="B5113" s="260" t="s">
        <v>171</v>
      </c>
      <c r="C5113" s="260" t="s">
        <v>168</v>
      </c>
      <c r="D5113" s="260" t="s">
        <v>47</v>
      </c>
      <c r="E5113" s="260">
        <v>4</v>
      </c>
      <c r="F5113" s="260" t="s">
        <v>9528</v>
      </c>
      <c r="G5113" s="260" t="s">
        <v>66</v>
      </c>
      <c r="H5113" s="260">
        <v>1</v>
      </c>
      <c r="I5113" s="260" t="s">
        <v>9529</v>
      </c>
      <c r="J5113" s="260" t="s">
        <v>9543</v>
      </c>
      <c r="K5113" s="260" t="s">
        <v>9544</v>
      </c>
      <c r="L5113" s="261">
        <v>45260</v>
      </c>
      <c r="M5113" s="260" t="s">
        <v>20</v>
      </c>
    </row>
    <row r="5114" spans="1:13" x14ac:dyDescent="0.25">
      <c r="A5114" s="258" t="s">
        <v>180</v>
      </c>
      <c r="B5114" s="258" t="s">
        <v>181</v>
      </c>
      <c r="C5114" s="258" t="s">
        <v>168</v>
      </c>
      <c r="D5114" s="258" t="s">
        <v>769</v>
      </c>
      <c r="E5114" s="258">
        <v>1179286</v>
      </c>
      <c r="F5114" s="258" t="s">
        <v>9528</v>
      </c>
      <c r="G5114" s="258" t="s">
        <v>66</v>
      </c>
      <c r="H5114" s="258">
        <v>1</v>
      </c>
      <c r="I5114" s="258" t="s">
        <v>9529</v>
      </c>
      <c r="J5114" s="258" t="s">
        <v>9545</v>
      </c>
      <c r="K5114" s="258" t="s">
        <v>9546</v>
      </c>
      <c r="L5114" s="259">
        <v>45260</v>
      </c>
      <c r="M5114" s="258" t="s">
        <v>20</v>
      </c>
    </row>
    <row r="5115" spans="1:13" x14ac:dyDescent="0.25">
      <c r="A5115" s="260" t="s">
        <v>180</v>
      </c>
      <c r="B5115" s="260" t="s">
        <v>181</v>
      </c>
      <c r="C5115" s="260" t="s">
        <v>168</v>
      </c>
      <c r="D5115" s="260" t="s">
        <v>854</v>
      </c>
      <c r="E5115" s="260">
        <v>211</v>
      </c>
      <c r="F5115" s="260" t="s">
        <v>7102</v>
      </c>
      <c r="G5115" s="260" t="s">
        <v>66</v>
      </c>
      <c r="H5115" s="260">
        <v>1</v>
      </c>
      <c r="I5115" s="260" t="s">
        <v>1079</v>
      </c>
      <c r="J5115" s="260" t="s">
        <v>9547</v>
      </c>
      <c r="K5115" s="260" t="s">
        <v>9548</v>
      </c>
      <c r="L5115" s="261">
        <v>45260</v>
      </c>
      <c r="M5115" s="260" t="s">
        <v>20</v>
      </c>
    </row>
    <row r="5116" spans="1:13" x14ac:dyDescent="0.25">
      <c r="A5116" s="258" t="s">
        <v>180</v>
      </c>
      <c r="B5116" s="258" t="s">
        <v>181</v>
      </c>
      <c r="C5116" s="258" t="s">
        <v>168</v>
      </c>
      <c r="D5116" s="258" t="s">
        <v>937</v>
      </c>
      <c r="E5116" s="258">
        <v>211</v>
      </c>
      <c r="F5116" s="258" t="s">
        <v>7102</v>
      </c>
      <c r="G5116" s="258" t="s">
        <v>66</v>
      </c>
      <c r="H5116" s="258">
        <v>1</v>
      </c>
      <c r="I5116" s="258" t="s">
        <v>1079</v>
      </c>
      <c r="J5116" s="258" t="s">
        <v>9547</v>
      </c>
      <c r="K5116" s="258" t="s">
        <v>9549</v>
      </c>
      <c r="L5116" s="259">
        <v>45260</v>
      </c>
      <c r="M5116" s="258" t="s">
        <v>20</v>
      </c>
    </row>
    <row r="5117" spans="1:13" x14ac:dyDescent="0.25">
      <c r="A5117" s="260" t="s">
        <v>180</v>
      </c>
      <c r="B5117" s="260" t="s">
        <v>181</v>
      </c>
      <c r="C5117" s="260" t="s">
        <v>168</v>
      </c>
      <c r="D5117" s="260" t="s">
        <v>47</v>
      </c>
      <c r="E5117" s="260">
        <v>4</v>
      </c>
      <c r="F5117" s="260" t="s">
        <v>9528</v>
      </c>
      <c r="G5117" s="260" t="s">
        <v>66</v>
      </c>
      <c r="H5117" s="260">
        <v>1</v>
      </c>
      <c r="I5117" s="260" t="s">
        <v>9529</v>
      </c>
      <c r="J5117" s="260" t="s">
        <v>9550</v>
      </c>
      <c r="K5117" s="260" t="s">
        <v>9551</v>
      </c>
      <c r="L5117" s="261">
        <v>45260</v>
      </c>
      <c r="M5117" s="260" t="s">
        <v>20</v>
      </c>
    </row>
    <row r="5118" spans="1:13" x14ac:dyDescent="0.25">
      <c r="A5118" s="258" t="s">
        <v>187</v>
      </c>
      <c r="B5118" s="258" t="s">
        <v>188</v>
      </c>
      <c r="C5118" s="258" t="s">
        <v>168</v>
      </c>
      <c r="D5118" s="258" t="s">
        <v>769</v>
      </c>
      <c r="E5118" s="258">
        <v>354078</v>
      </c>
      <c r="F5118" s="258" t="s">
        <v>9528</v>
      </c>
      <c r="G5118" s="258" t="s">
        <v>66</v>
      </c>
      <c r="H5118" s="258">
        <v>1</v>
      </c>
      <c r="I5118" s="258" t="s">
        <v>9529</v>
      </c>
      <c r="J5118" s="258" t="s">
        <v>9552</v>
      </c>
      <c r="K5118" s="258" t="s">
        <v>9553</v>
      </c>
      <c r="L5118" s="259">
        <v>45260</v>
      </c>
      <c r="M5118" s="258" t="s">
        <v>20</v>
      </c>
    </row>
    <row r="5119" spans="1:13" x14ac:dyDescent="0.25">
      <c r="A5119" s="260" t="s">
        <v>187</v>
      </c>
      <c r="B5119" s="260" t="s">
        <v>188</v>
      </c>
      <c r="C5119" s="260" t="s">
        <v>168</v>
      </c>
      <c r="D5119" s="260" t="s">
        <v>854</v>
      </c>
      <c r="E5119" s="260">
        <v>7</v>
      </c>
      <c r="F5119" s="260" t="s">
        <v>7102</v>
      </c>
      <c r="G5119" s="260" t="s">
        <v>66</v>
      </c>
      <c r="H5119" s="260">
        <v>1</v>
      </c>
      <c r="I5119" s="260" t="s">
        <v>1079</v>
      </c>
      <c r="J5119" s="260" t="s">
        <v>9554</v>
      </c>
      <c r="K5119" s="260" t="s">
        <v>9555</v>
      </c>
      <c r="L5119" s="261">
        <v>45260</v>
      </c>
      <c r="M5119" s="260" t="s">
        <v>20</v>
      </c>
    </row>
    <row r="5120" spans="1:13" x14ac:dyDescent="0.25">
      <c r="A5120" s="258" t="s">
        <v>187</v>
      </c>
      <c r="B5120" s="258" t="s">
        <v>188</v>
      </c>
      <c r="C5120" s="258" t="s">
        <v>168</v>
      </c>
      <c r="D5120" s="258" t="s">
        <v>937</v>
      </c>
      <c r="E5120" s="258">
        <v>7</v>
      </c>
      <c r="F5120" s="258" t="s">
        <v>7102</v>
      </c>
      <c r="G5120" s="258" t="s">
        <v>66</v>
      </c>
      <c r="H5120" s="258">
        <v>1</v>
      </c>
      <c r="I5120" s="258" t="s">
        <v>1079</v>
      </c>
      <c r="J5120" s="258" t="s">
        <v>9554</v>
      </c>
      <c r="K5120" s="258" t="s">
        <v>9556</v>
      </c>
      <c r="L5120" s="259">
        <v>45260</v>
      </c>
      <c r="M5120" s="258" t="s">
        <v>20</v>
      </c>
    </row>
    <row r="5121" spans="1:13" x14ac:dyDescent="0.25">
      <c r="A5121" s="260" t="s">
        <v>187</v>
      </c>
      <c r="B5121" s="260" t="s">
        <v>188</v>
      </c>
      <c r="C5121" s="260" t="s">
        <v>168</v>
      </c>
      <c r="D5121" s="260" t="s">
        <v>47</v>
      </c>
      <c r="E5121" s="260">
        <v>1</v>
      </c>
      <c r="F5121" s="260" t="s">
        <v>9528</v>
      </c>
      <c r="G5121" s="260" t="s">
        <v>66</v>
      </c>
      <c r="H5121" s="260">
        <v>1</v>
      </c>
      <c r="I5121" s="260" t="s">
        <v>9529</v>
      </c>
      <c r="J5121" s="260" t="s">
        <v>9557</v>
      </c>
      <c r="K5121" s="260" t="s">
        <v>9558</v>
      </c>
      <c r="L5121" s="261">
        <v>45260</v>
      </c>
      <c r="M5121" s="260" t="s">
        <v>20</v>
      </c>
    </row>
    <row r="5122" spans="1:13" x14ac:dyDescent="0.25">
      <c r="A5122" s="258" t="s">
        <v>195</v>
      </c>
      <c r="B5122" s="258" t="s">
        <v>196</v>
      </c>
      <c r="C5122" s="258" t="s">
        <v>197</v>
      </c>
      <c r="D5122" s="258" t="s">
        <v>769</v>
      </c>
      <c r="E5122" s="258">
        <v>10499174</v>
      </c>
      <c r="F5122" s="258" t="s">
        <v>9559</v>
      </c>
      <c r="G5122" s="258" t="s">
        <v>66</v>
      </c>
      <c r="H5122" s="258">
        <v>1</v>
      </c>
      <c r="I5122" s="258" t="s">
        <v>9560</v>
      </c>
      <c r="J5122" s="258" t="s">
        <v>9561</v>
      </c>
      <c r="K5122" s="258" t="s">
        <v>9562</v>
      </c>
      <c r="L5122" s="259">
        <v>45260</v>
      </c>
      <c r="M5122" s="258" t="s">
        <v>20</v>
      </c>
    </row>
    <row r="5123" spans="1:13" x14ac:dyDescent="0.25">
      <c r="A5123" s="260" t="s">
        <v>195</v>
      </c>
      <c r="B5123" s="260" t="s">
        <v>196</v>
      </c>
      <c r="C5123" s="260" t="s">
        <v>197</v>
      </c>
      <c r="D5123" s="260" t="s">
        <v>40</v>
      </c>
      <c r="E5123" s="260">
        <v>1</v>
      </c>
      <c r="F5123" s="260" t="s">
        <v>9563</v>
      </c>
      <c r="G5123" s="260" t="s">
        <v>66</v>
      </c>
      <c r="H5123" s="260">
        <v>1</v>
      </c>
      <c r="I5123" s="260" t="s">
        <v>9564</v>
      </c>
      <c r="J5123" s="260" t="s">
        <v>9565</v>
      </c>
      <c r="K5123" s="260" t="s">
        <v>9566</v>
      </c>
      <c r="L5123" s="261">
        <v>45260</v>
      </c>
      <c r="M5123" s="260" t="s">
        <v>20</v>
      </c>
    </row>
    <row r="5124" spans="1:13" x14ac:dyDescent="0.25">
      <c r="A5124" s="258" t="s">
        <v>195</v>
      </c>
      <c r="B5124" s="258" t="s">
        <v>196</v>
      </c>
      <c r="C5124" s="258" t="s">
        <v>197</v>
      </c>
      <c r="D5124" s="258" t="s">
        <v>854</v>
      </c>
      <c r="E5124" s="258">
        <v>1827</v>
      </c>
      <c r="F5124" s="258" t="s">
        <v>7102</v>
      </c>
      <c r="G5124" s="258" t="s">
        <v>66</v>
      </c>
      <c r="H5124" s="258">
        <v>1</v>
      </c>
      <c r="I5124" s="258" t="s">
        <v>1079</v>
      </c>
      <c r="J5124" s="258" t="s">
        <v>9567</v>
      </c>
      <c r="K5124" s="258" t="s">
        <v>9568</v>
      </c>
      <c r="L5124" s="259">
        <v>45260</v>
      </c>
      <c r="M5124" s="258" t="s">
        <v>20</v>
      </c>
    </row>
    <row r="5125" spans="1:13" x14ac:dyDescent="0.25">
      <c r="A5125" s="260" t="s">
        <v>195</v>
      </c>
      <c r="B5125" s="260" t="s">
        <v>196</v>
      </c>
      <c r="C5125" s="260" t="s">
        <v>197</v>
      </c>
      <c r="D5125" s="260" t="s">
        <v>937</v>
      </c>
      <c r="E5125" s="260">
        <v>1827</v>
      </c>
      <c r="F5125" s="260" t="s">
        <v>7102</v>
      </c>
      <c r="G5125" s="260" t="s">
        <v>66</v>
      </c>
      <c r="H5125" s="260">
        <v>1</v>
      </c>
      <c r="I5125" s="260" t="s">
        <v>1079</v>
      </c>
      <c r="J5125" s="260" t="s">
        <v>9569</v>
      </c>
      <c r="K5125" s="260" t="s">
        <v>9570</v>
      </c>
      <c r="L5125" s="261">
        <v>45260</v>
      </c>
      <c r="M5125" s="260" t="s">
        <v>20</v>
      </c>
    </row>
    <row r="5126" spans="1:13" x14ac:dyDescent="0.25">
      <c r="A5126" s="258" t="s">
        <v>195</v>
      </c>
      <c r="B5126" s="258" t="s">
        <v>196</v>
      </c>
      <c r="C5126" s="258" t="s">
        <v>197</v>
      </c>
      <c r="D5126" s="258" t="s">
        <v>47</v>
      </c>
      <c r="E5126" s="258">
        <v>4</v>
      </c>
      <c r="F5126" s="258" t="s">
        <v>9559</v>
      </c>
      <c r="G5126" s="258" t="s">
        <v>66</v>
      </c>
      <c r="H5126" s="258">
        <v>1</v>
      </c>
      <c r="I5126" s="258" t="s">
        <v>9560</v>
      </c>
      <c r="J5126" s="258" t="s">
        <v>9571</v>
      </c>
      <c r="K5126" s="258" t="s">
        <v>9572</v>
      </c>
      <c r="L5126" s="259">
        <v>45260</v>
      </c>
      <c r="M5126" s="258" t="s">
        <v>20</v>
      </c>
    </row>
    <row r="5127" spans="1:13" x14ac:dyDescent="0.25">
      <c r="A5127" s="260" t="s">
        <v>970</v>
      </c>
      <c r="B5127" s="260" t="s">
        <v>971</v>
      </c>
      <c r="C5127" s="260" t="s">
        <v>366</v>
      </c>
      <c r="D5127" s="260" t="s">
        <v>769</v>
      </c>
      <c r="E5127" s="260">
        <v>1377146</v>
      </c>
      <c r="F5127" s="260" t="s">
        <v>9573</v>
      </c>
      <c r="G5127" s="260" t="s">
        <v>66</v>
      </c>
      <c r="H5127" s="260">
        <v>1</v>
      </c>
      <c r="I5127" s="260" t="s">
        <v>9574</v>
      </c>
      <c r="J5127" s="260" t="s">
        <v>9575</v>
      </c>
      <c r="K5127" s="260" t="s">
        <v>9576</v>
      </c>
      <c r="L5127" s="261">
        <v>45260</v>
      </c>
      <c r="M5127" s="260" t="s">
        <v>20</v>
      </c>
    </row>
    <row r="5128" spans="1:13" x14ac:dyDescent="0.25">
      <c r="A5128" s="258" t="s">
        <v>970</v>
      </c>
      <c r="B5128" s="258" t="s">
        <v>971</v>
      </c>
      <c r="C5128" s="258" t="s">
        <v>366</v>
      </c>
      <c r="D5128" s="258" t="s">
        <v>854</v>
      </c>
      <c r="E5128" s="258">
        <v>72</v>
      </c>
      <c r="F5128" s="258" t="s">
        <v>7102</v>
      </c>
      <c r="G5128" s="258" t="s">
        <v>66</v>
      </c>
      <c r="H5128" s="258">
        <v>1</v>
      </c>
      <c r="I5128" s="258" t="s">
        <v>1079</v>
      </c>
      <c r="J5128" s="258" t="s">
        <v>9577</v>
      </c>
      <c r="K5128" s="258" t="s">
        <v>9578</v>
      </c>
      <c r="L5128" s="259">
        <v>45260</v>
      </c>
      <c r="M5128" s="258" t="s">
        <v>20</v>
      </c>
    </row>
    <row r="5129" spans="1:13" x14ac:dyDescent="0.25">
      <c r="A5129" s="260" t="s">
        <v>970</v>
      </c>
      <c r="B5129" s="260" t="s">
        <v>971</v>
      </c>
      <c r="C5129" s="260" t="s">
        <v>366</v>
      </c>
      <c r="D5129" s="260" t="s">
        <v>937</v>
      </c>
      <c r="E5129" s="260">
        <v>21</v>
      </c>
      <c r="F5129" s="260" t="s">
        <v>7102</v>
      </c>
      <c r="G5129" s="260" t="s">
        <v>66</v>
      </c>
      <c r="H5129" s="260">
        <v>1</v>
      </c>
      <c r="I5129" s="260" t="s">
        <v>1079</v>
      </c>
      <c r="J5129" s="260" t="s">
        <v>9579</v>
      </c>
      <c r="K5129" s="260" t="s">
        <v>9580</v>
      </c>
      <c r="L5129" s="261">
        <v>45260</v>
      </c>
      <c r="M5129" s="260" t="s">
        <v>20</v>
      </c>
    </row>
    <row r="5130" spans="1:13" x14ac:dyDescent="0.25">
      <c r="A5130" s="258" t="s">
        <v>970</v>
      </c>
      <c r="B5130" s="258" t="s">
        <v>971</v>
      </c>
      <c r="C5130" s="258" t="s">
        <v>366</v>
      </c>
      <c r="D5130" s="258" t="s">
        <v>47</v>
      </c>
      <c r="E5130" s="258">
        <v>4</v>
      </c>
      <c r="F5130" s="258" t="s">
        <v>9573</v>
      </c>
      <c r="G5130" s="258" t="s">
        <v>66</v>
      </c>
      <c r="H5130" s="258">
        <v>1</v>
      </c>
      <c r="I5130" s="258" t="s">
        <v>9574</v>
      </c>
      <c r="J5130" s="258" t="s">
        <v>9581</v>
      </c>
      <c r="K5130" s="258" t="s">
        <v>9582</v>
      </c>
      <c r="L5130" s="259">
        <v>45260</v>
      </c>
      <c r="M5130" s="258" t="s">
        <v>20</v>
      </c>
    </row>
    <row r="5131" spans="1:13" x14ac:dyDescent="0.25">
      <c r="A5131" s="260" t="s">
        <v>364</v>
      </c>
      <c r="B5131" s="260" t="s">
        <v>365</v>
      </c>
      <c r="C5131" s="260" t="s">
        <v>366</v>
      </c>
      <c r="D5131" s="260" t="s">
        <v>769</v>
      </c>
      <c r="E5131" s="260">
        <v>260133</v>
      </c>
      <c r="F5131" s="260" t="s">
        <v>9043</v>
      </c>
      <c r="G5131" s="260" t="s">
        <v>66</v>
      </c>
      <c r="H5131" s="260">
        <v>1</v>
      </c>
      <c r="I5131" s="260" t="s">
        <v>9583</v>
      </c>
      <c r="J5131" s="260" t="s">
        <v>9584</v>
      </c>
      <c r="K5131" s="260" t="s">
        <v>9585</v>
      </c>
      <c r="L5131" s="261">
        <v>45260</v>
      </c>
      <c r="M5131" s="260" t="s">
        <v>20</v>
      </c>
    </row>
    <row r="5132" spans="1:13" x14ac:dyDescent="0.25">
      <c r="A5132" s="258" t="s">
        <v>364</v>
      </c>
      <c r="B5132" s="258" t="s">
        <v>365</v>
      </c>
      <c r="C5132" s="258" t="s">
        <v>366</v>
      </c>
      <c r="D5132" s="258" t="s">
        <v>854</v>
      </c>
      <c r="E5132" s="258">
        <v>0</v>
      </c>
      <c r="F5132" s="258" t="s">
        <v>7102</v>
      </c>
      <c r="G5132" s="258" t="s">
        <v>66</v>
      </c>
      <c r="H5132" s="258">
        <v>1</v>
      </c>
      <c r="I5132" s="258" t="s">
        <v>1079</v>
      </c>
      <c r="J5132" s="258" t="s">
        <v>9586</v>
      </c>
      <c r="K5132" s="258" t="s">
        <v>9587</v>
      </c>
      <c r="L5132" s="259">
        <v>45260</v>
      </c>
      <c r="M5132" s="258" t="s">
        <v>20</v>
      </c>
    </row>
    <row r="5133" spans="1:13" x14ac:dyDescent="0.25">
      <c r="A5133" s="260" t="s">
        <v>364</v>
      </c>
      <c r="B5133" s="260" t="s">
        <v>365</v>
      </c>
      <c r="C5133" s="260" t="s">
        <v>366</v>
      </c>
      <c r="D5133" s="260" t="s">
        <v>937</v>
      </c>
      <c r="E5133" s="260">
        <v>0</v>
      </c>
      <c r="F5133" s="260" t="s">
        <v>7102</v>
      </c>
      <c r="G5133" s="260" t="s">
        <v>66</v>
      </c>
      <c r="H5133" s="260">
        <v>1</v>
      </c>
      <c r="I5133" s="260" t="s">
        <v>1079</v>
      </c>
      <c r="J5133" s="260" t="s">
        <v>9586</v>
      </c>
      <c r="K5133" s="260" t="s">
        <v>9588</v>
      </c>
      <c r="L5133" s="261">
        <v>45260</v>
      </c>
      <c r="M5133" s="260" t="s">
        <v>20</v>
      </c>
    </row>
    <row r="5134" spans="1:13" x14ac:dyDescent="0.25">
      <c r="A5134" s="258" t="s">
        <v>364</v>
      </c>
      <c r="B5134" s="258" t="s">
        <v>365</v>
      </c>
      <c r="C5134" s="258" t="s">
        <v>366</v>
      </c>
      <c r="D5134" s="258" t="s">
        <v>47</v>
      </c>
      <c r="E5134" s="258">
        <v>4</v>
      </c>
      <c r="F5134" s="258" t="s">
        <v>9043</v>
      </c>
      <c r="G5134" s="258" t="s">
        <v>66</v>
      </c>
      <c r="H5134" s="258">
        <v>1</v>
      </c>
      <c r="I5134" s="258" t="s">
        <v>9583</v>
      </c>
      <c r="J5134" s="258" t="s">
        <v>9589</v>
      </c>
      <c r="K5134" s="258" t="s">
        <v>9590</v>
      </c>
      <c r="L5134" s="259">
        <v>45260</v>
      </c>
      <c r="M5134" s="258" t="s">
        <v>20</v>
      </c>
    </row>
    <row r="5135" spans="1:13" x14ac:dyDescent="0.25">
      <c r="A5135" s="260" t="s">
        <v>374</v>
      </c>
      <c r="B5135" s="260" t="s">
        <v>375</v>
      </c>
      <c r="C5135" s="260" t="s">
        <v>366</v>
      </c>
      <c r="D5135" s="260" t="s">
        <v>769</v>
      </c>
      <c r="E5135" s="260">
        <v>200472</v>
      </c>
      <c r="F5135" s="260" t="s">
        <v>9043</v>
      </c>
      <c r="G5135" s="260" t="s">
        <v>66</v>
      </c>
      <c r="H5135" s="260">
        <v>1</v>
      </c>
      <c r="I5135" s="260" t="s">
        <v>9583</v>
      </c>
      <c r="J5135" s="260" t="s">
        <v>9591</v>
      </c>
      <c r="K5135" s="260" t="s">
        <v>9592</v>
      </c>
      <c r="L5135" s="261">
        <v>45260</v>
      </c>
      <c r="M5135" s="260" t="s">
        <v>20</v>
      </c>
    </row>
    <row r="5136" spans="1:13" x14ac:dyDescent="0.25">
      <c r="A5136" s="258" t="s">
        <v>374</v>
      </c>
      <c r="B5136" s="258" t="s">
        <v>375</v>
      </c>
      <c r="C5136" s="258" t="s">
        <v>366</v>
      </c>
      <c r="D5136" s="258" t="s">
        <v>854</v>
      </c>
      <c r="E5136" s="258">
        <v>12</v>
      </c>
      <c r="F5136" s="258" t="s">
        <v>7102</v>
      </c>
      <c r="G5136" s="258" t="s">
        <v>66</v>
      </c>
      <c r="H5136" s="258">
        <v>1</v>
      </c>
      <c r="I5136" s="258" t="s">
        <v>1079</v>
      </c>
      <c r="J5136" s="258" t="s">
        <v>9593</v>
      </c>
      <c r="K5136" s="258" t="s">
        <v>9594</v>
      </c>
      <c r="L5136" s="259">
        <v>45260</v>
      </c>
      <c r="M5136" s="258" t="s">
        <v>20</v>
      </c>
    </row>
    <row r="5137" spans="1:13" x14ac:dyDescent="0.25">
      <c r="A5137" s="260" t="s">
        <v>374</v>
      </c>
      <c r="B5137" s="260" t="s">
        <v>375</v>
      </c>
      <c r="C5137" s="260" t="s">
        <v>366</v>
      </c>
      <c r="D5137" s="260" t="s">
        <v>937</v>
      </c>
      <c r="E5137" s="260">
        <v>12</v>
      </c>
      <c r="F5137" s="260" t="s">
        <v>7102</v>
      </c>
      <c r="G5137" s="260" t="s">
        <v>66</v>
      </c>
      <c r="H5137" s="260">
        <v>1</v>
      </c>
      <c r="I5137" s="260" t="s">
        <v>1079</v>
      </c>
      <c r="J5137" s="260" t="s">
        <v>9593</v>
      </c>
      <c r="K5137" s="260" t="s">
        <v>9595</v>
      </c>
      <c r="L5137" s="261">
        <v>45260</v>
      </c>
      <c r="M5137" s="260" t="s">
        <v>20</v>
      </c>
    </row>
    <row r="5138" spans="1:13" x14ac:dyDescent="0.25">
      <c r="A5138" s="258" t="s">
        <v>374</v>
      </c>
      <c r="B5138" s="258" t="s">
        <v>375</v>
      </c>
      <c r="C5138" s="258" t="s">
        <v>366</v>
      </c>
      <c r="D5138" s="258" t="s">
        <v>47</v>
      </c>
      <c r="E5138" s="258">
        <v>2</v>
      </c>
      <c r="F5138" s="258" t="s">
        <v>9043</v>
      </c>
      <c r="G5138" s="258" t="s">
        <v>66</v>
      </c>
      <c r="H5138" s="258">
        <v>1</v>
      </c>
      <c r="I5138" s="258" t="s">
        <v>9583</v>
      </c>
      <c r="J5138" s="258" t="s">
        <v>9596</v>
      </c>
      <c r="K5138" s="258" t="s">
        <v>9597</v>
      </c>
      <c r="L5138" s="259">
        <v>45260</v>
      </c>
      <c r="M5138" s="258" t="s">
        <v>20</v>
      </c>
    </row>
    <row r="5139" spans="1:13" x14ac:dyDescent="0.25">
      <c r="A5139" s="260" t="s">
        <v>386</v>
      </c>
      <c r="B5139" s="260" t="s">
        <v>387</v>
      </c>
      <c r="C5139" s="260" t="s">
        <v>366</v>
      </c>
      <c r="D5139" s="260" t="s">
        <v>769</v>
      </c>
      <c r="E5139" s="260">
        <v>880340</v>
      </c>
      <c r="F5139" s="260" t="s">
        <v>9043</v>
      </c>
      <c r="G5139" s="260" t="s">
        <v>66</v>
      </c>
      <c r="H5139" s="260">
        <v>1</v>
      </c>
      <c r="I5139" s="260" t="s">
        <v>9583</v>
      </c>
      <c r="J5139" s="260" t="s">
        <v>9598</v>
      </c>
      <c r="K5139" s="260" t="s">
        <v>9599</v>
      </c>
      <c r="L5139" s="261">
        <v>45260</v>
      </c>
      <c r="M5139" s="260" t="s">
        <v>20</v>
      </c>
    </row>
    <row r="5140" spans="1:13" x14ac:dyDescent="0.25">
      <c r="A5140" s="258" t="s">
        <v>386</v>
      </c>
      <c r="B5140" s="258" t="s">
        <v>387</v>
      </c>
      <c r="C5140" s="258" t="s">
        <v>366</v>
      </c>
      <c r="D5140" s="258" t="s">
        <v>854</v>
      </c>
      <c r="E5140" s="258">
        <v>9</v>
      </c>
      <c r="F5140" s="258" t="s">
        <v>7102</v>
      </c>
      <c r="G5140" s="258" t="s">
        <v>66</v>
      </c>
      <c r="H5140" s="258">
        <v>1</v>
      </c>
      <c r="I5140" s="258" t="s">
        <v>1079</v>
      </c>
      <c r="J5140" s="258" t="s">
        <v>9600</v>
      </c>
      <c r="K5140" s="258" t="s">
        <v>9601</v>
      </c>
      <c r="L5140" s="259">
        <v>45260</v>
      </c>
      <c r="M5140" s="258" t="s">
        <v>20</v>
      </c>
    </row>
    <row r="5141" spans="1:13" x14ac:dyDescent="0.25">
      <c r="A5141" s="260" t="s">
        <v>386</v>
      </c>
      <c r="B5141" s="260" t="s">
        <v>387</v>
      </c>
      <c r="C5141" s="260" t="s">
        <v>366</v>
      </c>
      <c r="D5141" s="260" t="s">
        <v>937</v>
      </c>
      <c r="E5141" s="260">
        <v>9</v>
      </c>
      <c r="F5141" s="260" t="s">
        <v>7102</v>
      </c>
      <c r="G5141" s="260" t="s">
        <v>66</v>
      </c>
      <c r="H5141" s="260">
        <v>1</v>
      </c>
      <c r="I5141" s="260" t="s">
        <v>1079</v>
      </c>
      <c r="J5141" s="260" t="s">
        <v>9600</v>
      </c>
      <c r="K5141" s="260" t="s">
        <v>9602</v>
      </c>
      <c r="L5141" s="261">
        <v>45260</v>
      </c>
      <c r="M5141" s="260" t="s">
        <v>20</v>
      </c>
    </row>
    <row r="5142" spans="1:13" x14ac:dyDescent="0.25">
      <c r="A5142" s="258" t="s">
        <v>386</v>
      </c>
      <c r="B5142" s="258" t="s">
        <v>387</v>
      </c>
      <c r="C5142" s="258" t="s">
        <v>366</v>
      </c>
      <c r="D5142" s="258" t="s">
        <v>47</v>
      </c>
      <c r="E5142" s="258">
        <v>2</v>
      </c>
      <c r="F5142" s="258" t="s">
        <v>9043</v>
      </c>
      <c r="G5142" s="258" t="s">
        <v>66</v>
      </c>
      <c r="H5142" s="258">
        <v>1</v>
      </c>
      <c r="I5142" s="258" t="s">
        <v>9583</v>
      </c>
      <c r="J5142" s="258" t="s">
        <v>9603</v>
      </c>
      <c r="K5142" s="258" t="s">
        <v>9604</v>
      </c>
      <c r="L5142" s="259">
        <v>45260</v>
      </c>
      <c r="M5142" s="258" t="s">
        <v>20</v>
      </c>
    </row>
    <row r="5143" spans="1:13" x14ac:dyDescent="0.25">
      <c r="A5143" s="260" t="s">
        <v>437</v>
      </c>
      <c r="B5143" s="260" t="s">
        <v>438</v>
      </c>
      <c r="C5143" s="260" t="s">
        <v>408</v>
      </c>
      <c r="D5143" s="260" t="s">
        <v>769</v>
      </c>
      <c r="E5143" s="260">
        <v>320000</v>
      </c>
      <c r="F5143" s="260" t="s">
        <v>5737</v>
      </c>
      <c r="G5143" s="260" t="s">
        <v>1219</v>
      </c>
      <c r="H5143" s="260">
        <v>2</v>
      </c>
      <c r="I5143" s="260" t="s">
        <v>5634</v>
      </c>
      <c r="J5143" s="260" t="s">
        <v>9605</v>
      </c>
      <c r="K5143" s="260" t="s">
        <v>9606</v>
      </c>
      <c r="L5143" s="261">
        <v>45260</v>
      </c>
      <c r="M5143" s="260" t="s">
        <v>526</v>
      </c>
    </row>
    <row r="5144" spans="1:13" x14ac:dyDescent="0.25">
      <c r="A5144" s="258" t="s">
        <v>437</v>
      </c>
      <c r="B5144" s="258" t="s">
        <v>438</v>
      </c>
      <c r="C5144" s="258" t="s">
        <v>408</v>
      </c>
      <c r="D5144" s="258" t="s">
        <v>854</v>
      </c>
      <c r="E5144" s="258">
        <v>1</v>
      </c>
      <c r="F5144" s="258" t="s">
        <v>9607</v>
      </c>
      <c r="G5144" s="258" t="s">
        <v>22</v>
      </c>
      <c r="H5144" s="258">
        <v>3</v>
      </c>
      <c r="I5144" s="258" t="s">
        <v>9608</v>
      </c>
      <c r="J5144" s="258" t="s">
        <v>9609</v>
      </c>
      <c r="K5144" s="258" t="s">
        <v>9610</v>
      </c>
      <c r="L5144" s="259">
        <v>45260</v>
      </c>
      <c r="M5144" s="258" t="s">
        <v>526</v>
      </c>
    </row>
    <row r="5145" spans="1:13" x14ac:dyDescent="0.25">
      <c r="A5145" s="260" t="s">
        <v>437</v>
      </c>
      <c r="B5145" s="260" t="s">
        <v>438</v>
      </c>
      <c r="C5145" s="260" t="s">
        <v>408</v>
      </c>
      <c r="D5145" s="260" t="s">
        <v>937</v>
      </c>
      <c r="E5145" s="260">
        <v>80</v>
      </c>
      <c r="F5145" s="260" t="s">
        <v>5741</v>
      </c>
      <c r="G5145" s="260" t="s">
        <v>22</v>
      </c>
      <c r="H5145" s="260">
        <v>3</v>
      </c>
      <c r="I5145" s="260" t="s">
        <v>5742</v>
      </c>
      <c r="J5145" s="260" t="s">
        <v>5695</v>
      </c>
      <c r="K5145" s="260" t="s">
        <v>9611</v>
      </c>
      <c r="L5145" s="261">
        <v>45260</v>
      </c>
      <c r="M5145" s="260" t="s">
        <v>526</v>
      </c>
    </row>
    <row r="5146" spans="1:13" x14ac:dyDescent="0.25">
      <c r="A5146" s="258" t="s">
        <v>437</v>
      </c>
      <c r="B5146" s="258" t="s">
        <v>438</v>
      </c>
      <c r="C5146" s="258" t="s">
        <v>408</v>
      </c>
      <c r="D5146" s="258" t="s">
        <v>544</v>
      </c>
      <c r="E5146" s="258">
        <v>280849</v>
      </c>
      <c r="F5146" s="258" t="s">
        <v>5697</v>
      </c>
      <c r="G5146" s="258" t="s">
        <v>1219</v>
      </c>
      <c r="H5146" s="258">
        <v>2</v>
      </c>
      <c r="I5146" s="258" t="s">
        <v>5698</v>
      </c>
      <c r="J5146" s="258" t="s">
        <v>9612</v>
      </c>
      <c r="K5146" s="258" t="s">
        <v>9613</v>
      </c>
      <c r="L5146" s="259">
        <v>45260</v>
      </c>
      <c r="M5146" s="258" t="s">
        <v>526</v>
      </c>
    </row>
    <row r="5147" spans="1:13" x14ac:dyDescent="0.25">
      <c r="A5147" s="260" t="s">
        <v>437</v>
      </c>
      <c r="B5147" s="260" t="s">
        <v>438</v>
      </c>
      <c r="C5147" s="260" t="s">
        <v>408</v>
      </c>
      <c r="D5147" s="260" t="s">
        <v>1193</v>
      </c>
      <c r="E5147" s="260">
        <v>7867108</v>
      </c>
      <c r="F5147" s="260" t="s">
        <v>5697</v>
      </c>
      <c r="G5147" s="260" t="s">
        <v>1219</v>
      </c>
      <c r="H5147" s="260">
        <v>2</v>
      </c>
      <c r="I5147" s="260" t="s">
        <v>5698</v>
      </c>
      <c r="J5147" s="260" t="s">
        <v>9612</v>
      </c>
      <c r="K5147" s="260" t="s">
        <v>9614</v>
      </c>
      <c r="L5147" s="261">
        <v>45260</v>
      </c>
      <c r="M5147" s="260" t="s">
        <v>526</v>
      </c>
    </row>
    <row r="5148" spans="1:13" x14ac:dyDescent="0.25">
      <c r="A5148" s="258" t="s">
        <v>437</v>
      </c>
      <c r="B5148" s="258" t="s">
        <v>438</v>
      </c>
      <c r="C5148" s="258" t="s">
        <v>408</v>
      </c>
      <c r="D5148" s="258" t="s">
        <v>569</v>
      </c>
      <c r="E5148" s="258">
        <v>7587944</v>
      </c>
      <c r="F5148" s="258" t="s">
        <v>5697</v>
      </c>
      <c r="G5148" s="258" t="s">
        <v>1219</v>
      </c>
      <c r="H5148" s="258">
        <v>2</v>
      </c>
      <c r="I5148" s="258" t="s">
        <v>5698</v>
      </c>
      <c r="J5148" s="258" t="s">
        <v>9612</v>
      </c>
      <c r="K5148" s="258" t="s">
        <v>9615</v>
      </c>
      <c r="L5148" s="259">
        <v>45260</v>
      </c>
      <c r="M5148" s="258" t="s">
        <v>526</v>
      </c>
    </row>
    <row r="5149" spans="1:13" x14ac:dyDescent="0.25">
      <c r="A5149" s="260" t="s">
        <v>437</v>
      </c>
      <c r="B5149" s="260" t="s">
        <v>438</v>
      </c>
      <c r="C5149" s="260" t="s">
        <v>408</v>
      </c>
      <c r="D5149" s="260" t="s">
        <v>562</v>
      </c>
      <c r="E5149" s="260">
        <v>259848</v>
      </c>
      <c r="F5149" s="260" t="s">
        <v>5697</v>
      </c>
      <c r="G5149" s="260" t="s">
        <v>1219</v>
      </c>
      <c r="H5149" s="260">
        <v>2</v>
      </c>
      <c r="I5149" s="260" t="s">
        <v>5698</v>
      </c>
      <c r="J5149" s="260" t="s">
        <v>9612</v>
      </c>
      <c r="K5149" s="260" t="s">
        <v>9616</v>
      </c>
      <c r="L5149" s="261">
        <v>45260</v>
      </c>
      <c r="M5149" s="260" t="s">
        <v>526</v>
      </c>
    </row>
    <row r="5150" spans="1:13" x14ac:dyDescent="0.25">
      <c r="A5150" s="258" t="s">
        <v>437</v>
      </c>
      <c r="B5150" s="258" t="s">
        <v>438</v>
      </c>
      <c r="C5150" s="258" t="s">
        <v>408</v>
      </c>
      <c r="D5150" s="258" t="s">
        <v>567</v>
      </c>
      <c r="E5150" s="258">
        <v>21000</v>
      </c>
      <c r="F5150" s="258" t="s">
        <v>5697</v>
      </c>
      <c r="G5150" s="258" t="s">
        <v>1219</v>
      </c>
      <c r="H5150" s="258">
        <v>2</v>
      </c>
      <c r="I5150" s="258" t="s">
        <v>5698</v>
      </c>
      <c r="J5150" s="258" t="s">
        <v>9612</v>
      </c>
      <c r="K5150" s="258" t="s">
        <v>9617</v>
      </c>
      <c r="L5150" s="259">
        <v>45260</v>
      </c>
      <c r="M5150" s="258" t="s">
        <v>526</v>
      </c>
    </row>
    <row r="5151" spans="1:13" x14ac:dyDescent="0.25">
      <c r="A5151" s="260" t="s">
        <v>437</v>
      </c>
      <c r="B5151" s="260" t="s">
        <v>438</v>
      </c>
      <c r="C5151" s="260" t="s">
        <v>408</v>
      </c>
      <c r="D5151" s="260" t="s">
        <v>558</v>
      </c>
      <c r="E5151" s="260">
        <v>0</v>
      </c>
      <c r="F5151" s="260" t="s">
        <v>5697</v>
      </c>
      <c r="G5151" s="260" t="s">
        <v>1219</v>
      </c>
      <c r="H5151" s="260">
        <v>2</v>
      </c>
      <c r="I5151" s="260" t="s">
        <v>5698</v>
      </c>
      <c r="J5151" s="260" t="s">
        <v>9612</v>
      </c>
      <c r="K5151" s="260" t="s">
        <v>9618</v>
      </c>
      <c r="L5151" s="261">
        <v>45260</v>
      </c>
      <c r="M5151" s="260" t="s">
        <v>526</v>
      </c>
    </row>
    <row r="5152" spans="1:13" x14ac:dyDescent="0.25">
      <c r="A5152" s="258" t="s">
        <v>437</v>
      </c>
      <c r="B5152" s="258" t="s">
        <v>438</v>
      </c>
      <c r="C5152" s="258" t="s">
        <v>408</v>
      </c>
      <c r="D5152" s="258" t="s">
        <v>932</v>
      </c>
      <c r="E5152" s="258">
        <v>7868793</v>
      </c>
      <c r="F5152" s="258" t="s">
        <v>5737</v>
      </c>
      <c r="G5152" s="258" t="s">
        <v>1219</v>
      </c>
      <c r="H5152" s="258">
        <v>2</v>
      </c>
      <c r="I5152" s="258" t="s">
        <v>5634</v>
      </c>
      <c r="J5152" s="258" t="s">
        <v>9619</v>
      </c>
      <c r="K5152" s="258" t="s">
        <v>9620</v>
      </c>
      <c r="L5152" s="259">
        <v>45260</v>
      </c>
      <c r="M5152" s="258" t="s">
        <v>526</v>
      </c>
    </row>
    <row r="5153" spans="1:13" x14ac:dyDescent="0.25">
      <c r="A5153" s="260" t="s">
        <v>4187</v>
      </c>
      <c r="B5153" s="260" t="s">
        <v>4188</v>
      </c>
      <c r="C5153" s="260" t="s">
        <v>65</v>
      </c>
      <c r="D5153" s="260" t="s">
        <v>937</v>
      </c>
      <c r="E5153" s="260">
        <v>1589</v>
      </c>
      <c r="F5153" s="260" t="s">
        <v>9621</v>
      </c>
      <c r="G5153" s="260" t="s">
        <v>22</v>
      </c>
      <c r="H5153" s="260">
        <v>3</v>
      </c>
      <c r="I5153" s="260" t="s">
        <v>9622</v>
      </c>
      <c r="J5153" s="260" t="s">
        <v>9623</v>
      </c>
      <c r="K5153" s="260" t="s">
        <v>9624</v>
      </c>
      <c r="L5153" s="261">
        <v>45260</v>
      </c>
      <c r="M5153" s="260" t="s">
        <v>526</v>
      </c>
    </row>
    <row r="5154" spans="1:13" x14ac:dyDescent="0.25">
      <c r="A5154" s="258" t="s">
        <v>2811</v>
      </c>
      <c r="B5154" s="258" t="s">
        <v>2812</v>
      </c>
      <c r="C5154" s="258" t="s">
        <v>2813</v>
      </c>
      <c r="D5154" s="258" t="s">
        <v>769</v>
      </c>
      <c r="E5154" s="258">
        <v>3123000</v>
      </c>
      <c r="F5154" s="258" t="s">
        <v>9625</v>
      </c>
      <c r="G5154" s="258" t="s">
        <v>22</v>
      </c>
      <c r="H5154" s="258">
        <v>3</v>
      </c>
      <c r="I5154" s="258" t="s">
        <v>9626</v>
      </c>
      <c r="J5154" s="258" t="s">
        <v>9627</v>
      </c>
      <c r="K5154" s="258" t="s">
        <v>9628</v>
      </c>
      <c r="L5154" s="259">
        <v>45260</v>
      </c>
      <c r="M5154" s="258" t="s">
        <v>526</v>
      </c>
    </row>
    <row r="5155" spans="1:13" x14ac:dyDescent="0.25">
      <c r="A5155" s="260" t="s">
        <v>2811</v>
      </c>
      <c r="B5155" s="260" t="s">
        <v>2812</v>
      </c>
      <c r="C5155" s="260" t="s">
        <v>2813</v>
      </c>
      <c r="D5155" s="260" t="s">
        <v>40</v>
      </c>
      <c r="E5155" s="260">
        <v>117604</v>
      </c>
      <c r="F5155" s="260" t="s">
        <v>9629</v>
      </c>
      <c r="G5155" s="260" t="s">
        <v>22</v>
      </c>
      <c r="H5155" s="260">
        <v>3</v>
      </c>
      <c r="I5155" s="260" t="s">
        <v>9630</v>
      </c>
      <c r="J5155" s="260" t="s">
        <v>9631</v>
      </c>
      <c r="K5155" s="260" t="s">
        <v>9632</v>
      </c>
      <c r="L5155" s="261">
        <v>45260</v>
      </c>
      <c r="M5155" s="260" t="s">
        <v>526</v>
      </c>
    </row>
    <row r="5156" spans="1:13" x14ac:dyDescent="0.25">
      <c r="A5156" s="258" t="s">
        <v>2811</v>
      </c>
      <c r="B5156" s="258" t="s">
        <v>2812</v>
      </c>
      <c r="C5156" s="258" t="s">
        <v>2813</v>
      </c>
      <c r="D5156" s="258" t="s">
        <v>854</v>
      </c>
      <c r="E5156" s="258">
        <v>0</v>
      </c>
      <c r="F5156" s="258" t="s">
        <v>17</v>
      </c>
      <c r="G5156" s="258" t="s">
        <v>22</v>
      </c>
      <c r="H5156" s="258">
        <v>3</v>
      </c>
      <c r="I5156" s="258" t="s">
        <v>17</v>
      </c>
      <c r="J5156" s="258" t="s">
        <v>9633</v>
      </c>
      <c r="K5156" s="258" t="s">
        <v>9634</v>
      </c>
      <c r="L5156" s="259">
        <v>45260</v>
      </c>
      <c r="M5156" s="258" t="s">
        <v>526</v>
      </c>
    </row>
    <row r="5157" spans="1:13" x14ac:dyDescent="0.25">
      <c r="A5157" s="260" t="s">
        <v>2811</v>
      </c>
      <c r="B5157" s="260" t="s">
        <v>2812</v>
      </c>
      <c r="C5157" s="260" t="s">
        <v>2813</v>
      </c>
      <c r="D5157" s="260" t="s">
        <v>937</v>
      </c>
      <c r="E5157" s="260">
        <v>0</v>
      </c>
      <c r="F5157" s="260" t="s">
        <v>17</v>
      </c>
      <c r="G5157" s="260" t="s">
        <v>22</v>
      </c>
      <c r="H5157" s="260">
        <v>3</v>
      </c>
      <c r="I5157" s="260" t="s">
        <v>17</v>
      </c>
      <c r="J5157" s="260" t="s">
        <v>9633</v>
      </c>
      <c r="K5157" s="260" t="s">
        <v>9635</v>
      </c>
      <c r="L5157" s="261">
        <v>45260</v>
      </c>
      <c r="M5157" s="260" t="s">
        <v>526</v>
      </c>
    </row>
    <row r="5158" spans="1:13" x14ac:dyDescent="0.25">
      <c r="A5158" s="258" t="s">
        <v>2811</v>
      </c>
      <c r="B5158" s="258" t="s">
        <v>2812</v>
      </c>
      <c r="C5158" s="258" t="s">
        <v>2813</v>
      </c>
      <c r="D5158" s="258" t="s">
        <v>544</v>
      </c>
      <c r="E5158" s="258">
        <v>3177004</v>
      </c>
      <c r="F5158" s="258" t="s">
        <v>9636</v>
      </c>
      <c r="G5158" s="258" t="s">
        <v>22</v>
      </c>
      <c r="H5158" s="258">
        <v>3</v>
      </c>
      <c r="I5158" s="258" t="s">
        <v>9637</v>
      </c>
      <c r="J5158" s="258" t="s">
        <v>9638</v>
      </c>
      <c r="K5158" s="258" t="s">
        <v>9639</v>
      </c>
      <c r="L5158" s="259">
        <v>45260</v>
      </c>
      <c r="M5158" s="258" t="s">
        <v>526</v>
      </c>
    </row>
    <row r="5159" spans="1:13" x14ac:dyDescent="0.25">
      <c r="A5159" s="260" t="s">
        <v>2811</v>
      </c>
      <c r="B5159" s="260" t="s">
        <v>2812</v>
      </c>
      <c r="C5159" s="260" t="s">
        <v>2813</v>
      </c>
      <c r="D5159" s="260" t="s">
        <v>1193</v>
      </c>
      <c r="E5159" s="260">
        <v>9100077</v>
      </c>
      <c r="F5159" s="260" t="s">
        <v>9640</v>
      </c>
      <c r="G5159" s="260" t="s">
        <v>22</v>
      </c>
      <c r="H5159" s="260">
        <v>3</v>
      </c>
      <c r="I5159" s="260" t="s">
        <v>9641</v>
      </c>
      <c r="J5159" s="260" t="s">
        <v>9642</v>
      </c>
      <c r="K5159" s="260" t="s">
        <v>9643</v>
      </c>
      <c r="L5159" s="261">
        <v>45260</v>
      </c>
      <c r="M5159" s="260" t="s">
        <v>526</v>
      </c>
    </row>
    <row r="5160" spans="1:13" x14ac:dyDescent="0.25">
      <c r="A5160" s="258" t="s">
        <v>2811</v>
      </c>
      <c r="B5160" s="258" t="s">
        <v>2812</v>
      </c>
      <c r="C5160" s="258" t="s">
        <v>2813</v>
      </c>
      <c r="D5160" s="258" t="s">
        <v>569</v>
      </c>
      <c r="E5160" s="258">
        <v>14722996</v>
      </c>
      <c r="F5160" s="258" t="s">
        <v>9644</v>
      </c>
      <c r="G5160" s="258" t="s">
        <v>22</v>
      </c>
      <c r="H5160" s="258">
        <v>3</v>
      </c>
      <c r="I5160" s="258" t="s">
        <v>9645</v>
      </c>
      <c r="J5160" s="258" t="s">
        <v>9646</v>
      </c>
      <c r="K5160" s="258" t="s">
        <v>9647</v>
      </c>
      <c r="L5160" s="259">
        <v>45260</v>
      </c>
      <c r="M5160" s="258" t="s">
        <v>526</v>
      </c>
    </row>
    <row r="5161" spans="1:13" x14ac:dyDescent="0.25">
      <c r="A5161" s="260" t="s">
        <v>2811</v>
      </c>
      <c r="B5161" s="260" t="s">
        <v>2812</v>
      </c>
      <c r="C5161" s="260" t="s">
        <v>2813</v>
      </c>
      <c r="D5161" s="260" t="s">
        <v>562</v>
      </c>
      <c r="E5161" s="260">
        <v>3021213</v>
      </c>
      <c r="F5161" s="260" t="s">
        <v>9648</v>
      </c>
      <c r="G5161" s="260" t="s">
        <v>22</v>
      </c>
      <c r="H5161" s="260">
        <v>3</v>
      </c>
      <c r="I5161" s="260" t="s">
        <v>9649</v>
      </c>
      <c r="J5161" s="260" t="s">
        <v>9650</v>
      </c>
      <c r="K5161" s="260" t="s">
        <v>9651</v>
      </c>
      <c r="L5161" s="261">
        <v>45260</v>
      </c>
      <c r="M5161" s="260" t="s">
        <v>526</v>
      </c>
    </row>
    <row r="5162" spans="1:13" x14ac:dyDescent="0.25">
      <c r="A5162" s="258" t="s">
        <v>2811</v>
      </c>
      <c r="B5162" s="258" t="s">
        <v>2812</v>
      </c>
      <c r="C5162" s="258" t="s">
        <v>2813</v>
      </c>
      <c r="D5162" s="258" t="s">
        <v>567</v>
      </c>
      <c r="E5162" s="258">
        <v>150021</v>
      </c>
      <c r="F5162" s="258" t="s">
        <v>9652</v>
      </c>
      <c r="G5162" s="258" t="s">
        <v>22</v>
      </c>
      <c r="H5162" s="258">
        <v>3</v>
      </c>
      <c r="I5162" s="258" t="s">
        <v>9653</v>
      </c>
      <c r="J5162" s="258" t="s">
        <v>9654</v>
      </c>
      <c r="K5162" s="258" t="s">
        <v>9655</v>
      </c>
      <c r="L5162" s="259">
        <v>45260</v>
      </c>
      <c r="M5162" s="258" t="s">
        <v>526</v>
      </c>
    </row>
    <row r="5163" spans="1:13" x14ac:dyDescent="0.25">
      <c r="A5163" s="260" t="s">
        <v>2811</v>
      </c>
      <c r="B5163" s="260" t="s">
        <v>2812</v>
      </c>
      <c r="C5163" s="260" t="s">
        <v>2813</v>
      </c>
      <c r="D5163" s="260" t="s">
        <v>558</v>
      </c>
      <c r="E5163" s="260">
        <v>5770</v>
      </c>
      <c r="F5163" s="260" t="s">
        <v>4223</v>
      </c>
      <c r="G5163" s="260" t="s">
        <v>22</v>
      </c>
      <c r="H5163" s="260">
        <v>3</v>
      </c>
      <c r="I5163" s="260" t="s">
        <v>9653</v>
      </c>
      <c r="J5163" s="260" t="s">
        <v>9654</v>
      </c>
      <c r="K5163" s="260" t="s">
        <v>9656</v>
      </c>
      <c r="L5163" s="261">
        <v>45260</v>
      </c>
      <c r="M5163" s="260" t="s">
        <v>526</v>
      </c>
    </row>
  </sheetData>
  <autoFilter ref="A1:M5163"/>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A2B54"/>
    <pageSetUpPr fitToPage="1"/>
  </sheetPr>
  <dimension ref="A1:V175"/>
  <sheetViews>
    <sheetView topLeftCell="C1" workbookViewId="0">
      <selection activeCell="V6" sqref="V6"/>
    </sheetView>
  </sheetViews>
  <sheetFormatPr defaultColWidth="9.42578125" defaultRowHeight="15" x14ac:dyDescent="0.25"/>
  <cols>
    <col min="1" max="1" width="37.5703125" style="49" customWidth="1"/>
    <col min="2" max="2" width="23.7109375" style="49" customWidth="1"/>
    <col min="3" max="3" width="11" style="49" bestFit="1" customWidth="1"/>
    <col min="4" max="4" width="15.42578125" style="49" customWidth="1"/>
    <col min="5" max="5" width="9.42578125" style="49" customWidth="1"/>
    <col min="6" max="6" width="26.42578125" style="49" customWidth="1"/>
    <col min="7" max="7" width="8.7109375" style="49" bestFit="1" customWidth="1"/>
    <col min="8" max="8" width="8.42578125" style="49" bestFit="1" customWidth="1"/>
    <col min="9" max="9" width="11.42578125" style="49" customWidth="1"/>
    <col min="10" max="10" width="12.5703125" style="49" customWidth="1"/>
    <col min="11" max="11" width="10.5703125" style="49" customWidth="1"/>
    <col min="12" max="15" width="8.42578125" style="49" customWidth="1"/>
    <col min="16" max="17" width="8.42578125" style="50" customWidth="1"/>
    <col min="18" max="20" width="8.42578125" style="49" customWidth="1"/>
    <col min="21" max="21" width="9.42578125" style="49" customWidth="1"/>
    <col min="22" max="22" width="12" style="49" customWidth="1"/>
    <col min="23" max="23" width="9.42578125" style="49" customWidth="1"/>
    <col min="24" max="16384" width="9.42578125" style="49"/>
  </cols>
  <sheetData>
    <row r="1" spans="1:22" s="57" customFormat="1" ht="15.75" customHeight="1" x14ac:dyDescent="0.3">
      <c r="A1" s="292"/>
      <c r="B1" s="293"/>
      <c r="C1" s="293"/>
      <c r="D1" s="293"/>
      <c r="E1" s="293"/>
      <c r="F1" s="293"/>
      <c r="G1" s="293"/>
      <c r="H1" s="293"/>
      <c r="I1" s="293"/>
      <c r="J1" s="293"/>
      <c r="K1" s="293"/>
      <c r="L1" s="293"/>
      <c r="M1" s="293"/>
      <c r="N1" s="293"/>
      <c r="O1" s="293"/>
      <c r="P1" s="293"/>
      <c r="Q1" s="293"/>
      <c r="R1" s="293"/>
      <c r="S1" s="293"/>
      <c r="T1" s="293"/>
      <c r="U1" s="58"/>
      <c r="V1" s="58"/>
    </row>
    <row r="2" spans="1:22" s="2" customFormat="1" ht="107.25" customHeight="1" thickBot="1" x14ac:dyDescent="0.35">
      <c r="A2" s="13" t="s">
        <v>9673</v>
      </c>
      <c r="B2" s="13" t="s">
        <v>9674</v>
      </c>
      <c r="C2" s="13" t="s">
        <v>9675</v>
      </c>
      <c r="D2" s="13" t="s">
        <v>9676</v>
      </c>
      <c r="E2" s="6" t="s">
        <v>9677</v>
      </c>
      <c r="F2" s="13" t="s">
        <v>9678</v>
      </c>
      <c r="G2" s="122" t="s">
        <v>9679</v>
      </c>
      <c r="H2" s="86" t="s">
        <v>9680</v>
      </c>
      <c r="I2" s="85" t="s">
        <v>9680</v>
      </c>
      <c r="J2" s="87" t="s">
        <v>9681</v>
      </c>
      <c r="K2" s="87" t="s">
        <v>6</v>
      </c>
      <c r="L2" s="89" t="s">
        <v>9682</v>
      </c>
      <c r="M2" s="88" t="s">
        <v>9683</v>
      </c>
      <c r="N2" s="88" t="s">
        <v>9684</v>
      </c>
      <c r="O2" s="59" t="s">
        <v>9685</v>
      </c>
      <c r="P2" s="90" t="s">
        <v>9686</v>
      </c>
      <c r="Q2" s="90" t="s">
        <v>9687</v>
      </c>
      <c r="R2" s="91" t="s">
        <v>9688</v>
      </c>
      <c r="S2" s="92" t="s">
        <v>9689</v>
      </c>
      <c r="T2" s="92" t="s">
        <v>9690</v>
      </c>
      <c r="U2" s="63" t="s">
        <v>9691</v>
      </c>
      <c r="V2" s="141" t="s">
        <v>9692</v>
      </c>
    </row>
    <row r="3" spans="1:22" s="2" customFormat="1" ht="16.5" hidden="1" customHeight="1" thickTop="1" x14ac:dyDescent="0.3">
      <c r="A3" s="56" t="s">
        <v>9693</v>
      </c>
      <c r="B3" s="56"/>
      <c r="C3" s="56"/>
      <c r="D3" s="56"/>
      <c r="E3" s="56"/>
      <c r="F3" s="56"/>
      <c r="G3" s="48"/>
      <c r="H3" s="48"/>
      <c r="I3" s="48"/>
      <c r="J3" s="48"/>
      <c r="K3" s="82"/>
      <c r="L3" s="47"/>
      <c r="M3" s="46"/>
      <c r="N3" s="46"/>
      <c r="O3" s="47"/>
      <c r="P3" s="48"/>
      <c r="Q3" s="48"/>
      <c r="R3" s="47">
        <v>0.3</v>
      </c>
      <c r="S3" s="46"/>
      <c r="T3" s="46"/>
      <c r="U3" s="137"/>
      <c r="V3" s="138"/>
    </row>
    <row r="4" spans="1:22" s="2" customFormat="1" ht="15" customHeight="1" thickTop="1" x14ac:dyDescent="0.3">
      <c r="A4" s="14" t="s">
        <v>9694</v>
      </c>
      <c r="B4" s="14"/>
      <c r="C4" s="14"/>
      <c r="D4" s="14"/>
      <c r="E4" s="7" t="s">
        <v>9694</v>
      </c>
      <c r="F4" s="14"/>
      <c r="G4" s="40" t="s">
        <v>9695</v>
      </c>
      <c r="H4" s="40" t="s">
        <v>9695</v>
      </c>
      <c r="I4" s="40" t="s">
        <v>9696</v>
      </c>
      <c r="J4" s="40" t="s">
        <v>9697</v>
      </c>
      <c r="K4" s="40" t="s">
        <v>9696</v>
      </c>
      <c r="L4" s="40" t="s">
        <v>9695</v>
      </c>
      <c r="M4" s="40" t="s">
        <v>9695</v>
      </c>
      <c r="N4" s="40" t="s">
        <v>9695</v>
      </c>
      <c r="O4" s="40" t="s">
        <v>9695</v>
      </c>
      <c r="P4" s="40" t="s">
        <v>9695</v>
      </c>
      <c r="Q4" s="40" t="s">
        <v>9695</v>
      </c>
      <c r="R4" s="40" t="s">
        <v>9695</v>
      </c>
      <c r="S4" s="40" t="s">
        <v>9695</v>
      </c>
      <c r="T4" s="40" t="s">
        <v>9695</v>
      </c>
      <c r="U4" s="137"/>
      <c r="V4" s="138"/>
    </row>
    <row r="5" spans="1:22" ht="15.75" customHeight="1" x14ac:dyDescent="0.25">
      <c r="A5" s="55" t="str">
        <f>'Crisis Indicator Data'!A3</f>
        <v>Complex crisis in Afghanistan</v>
      </c>
      <c r="B5" s="55" t="str">
        <f>Lists!G3</f>
        <v>Complex crisis</v>
      </c>
      <c r="C5" s="55" t="str">
        <f>'Crisis Indicator Data'!C3</f>
        <v>AFG001</v>
      </c>
      <c r="D5" s="55" t="str">
        <f>'Crisis Indicator Data'!D3</f>
        <v>Afghanistan</v>
      </c>
      <c r="E5" s="55" t="str">
        <f>'Crisis Indicator Data'!E3</f>
        <v>AFG</v>
      </c>
      <c r="F5" s="55" t="str">
        <f>'Crisis Indicator Data'!B3</f>
        <v>Conflict,Violence,Displacement,Drought,Earthquake,Socio-political</v>
      </c>
      <c r="G5" s="52">
        <f t="shared" ref="G5:G36" si="0">IF(OR(O5="x",L5="x"),"x",ROUND((5-GEOMEAN(((5-L5)/5*4+1),((5-O5)/5*4+1),((5-O5)/5*4+1)))/4*3.5+R5*0.3,1))</f>
        <v>4.4000000000000004</v>
      </c>
      <c r="H5" s="51">
        <f t="shared" ref="H5:H36" si="1">IF(G5="x","x",ROUNDUP(G5,0))</f>
        <v>5</v>
      </c>
      <c r="I5" s="130" t="str">
        <f t="shared" ref="I5:I36" si="2">IF(O5="x","x",IF(L5="x","x",(IF(H5=5,"Very High",IF(H5=4,"High",IF(H5=3,"Medium",IF(H5=2,"Low","Very Low")))))))</f>
        <v>Very High</v>
      </c>
      <c r="J5" s="133" t="str">
        <f>INDEX(Trends!$D$3:$D$404,MATCH(C5,Trends!$C$3:$C$404,0))</f>
        <v>Decreasing</v>
      </c>
      <c r="K5" s="123" t="str">
        <f>IF(Reliability!B3="x","x",(IF(ROUNDUP(Reliability!B3,0)=1,"Very High",IF(ROUNDUP(Reliability!B3,0)=2,"High",IF(ROUNDUP(Reliability!B3,0)=3,"Medium",IF(ROUNDUP(Reliability!B3,0)=4,"Low","Very Low"))))))</f>
        <v>Very High</v>
      </c>
      <c r="L5" s="54">
        <f t="shared" ref="L5:L36" si="3">IF(OR(N5="x",M5="x"),"x",ROUND((5-GEOMEAN(((5-M5)/5*4+1),((5-N5)/5*4+1),((5-N5)/5*4+1)))/4*5,1))</f>
        <v>4.7</v>
      </c>
      <c r="M5" s="53">
        <f>'Impact of the crisis'!N6</f>
        <v>4.9000000000000004</v>
      </c>
      <c r="N5" s="53">
        <f>'Impact of the crisis'!AB6</f>
        <v>4.5999999999999996</v>
      </c>
      <c r="O5" s="54">
        <f>'Conditions of people affected'!R6</f>
        <v>4.5</v>
      </c>
      <c r="P5" s="53">
        <f>'Conditions of people affected'!K6</f>
        <v>5</v>
      </c>
      <c r="Q5" s="53">
        <f>'Conditions of people affected'!Q6</f>
        <v>4</v>
      </c>
      <c r="R5" s="53">
        <f t="shared" ref="R5:R36" si="4">IF(OR(T5="x",S5="x"),S5,ROUND((5-GEOMEAN(((5-S5)/5*4+1),((5-T5)/5*4+1)))/4*5,1))</f>
        <v>4</v>
      </c>
      <c r="S5" s="53">
        <f>'Complexity of the crisis'!X6</f>
        <v>4</v>
      </c>
      <c r="T5" s="53">
        <f>'Complexity of the crisis'!AN6</f>
        <v>4</v>
      </c>
      <c r="U5" s="139" t="s">
        <v>10421</v>
      </c>
      <c r="V5" s="140">
        <v>45260</v>
      </c>
    </row>
    <row r="6" spans="1:22" ht="15.75" customHeight="1" x14ac:dyDescent="0.25">
      <c r="A6" s="55" t="str">
        <f>'Crisis Indicator Data'!A4</f>
        <v>Earthquake in Herat Province</v>
      </c>
      <c r="B6" s="55" t="str">
        <f>Lists!G4</f>
        <v>Earthquake in Herat Province</v>
      </c>
      <c r="C6" s="55" t="str">
        <f>'Crisis Indicator Data'!C4</f>
        <v>AFG006</v>
      </c>
      <c r="D6" s="55" t="str">
        <f>'Crisis Indicator Data'!D4</f>
        <v>Afghanistan</v>
      </c>
      <c r="E6" s="55" t="str">
        <f>'Crisis Indicator Data'!E4</f>
        <v>AFG</v>
      </c>
      <c r="F6" s="55" t="str">
        <f>'Crisis Indicator Data'!B4</f>
        <v>Earthquake</v>
      </c>
      <c r="G6" s="52">
        <f t="shared" si="0"/>
        <v>3</v>
      </c>
      <c r="H6" s="51">
        <f t="shared" si="1"/>
        <v>3</v>
      </c>
      <c r="I6" s="130" t="str">
        <f t="shared" si="2"/>
        <v>Medium</v>
      </c>
      <c r="J6" s="133" t="str">
        <f>INDEX(Trends!$D$3:$D$404,MATCH(C6,Trends!$C$3:$C$404,0))</f>
        <v>-</v>
      </c>
      <c r="K6" s="123" t="str">
        <f>IF(Reliability!B4="x","x",(IF(ROUNDUP(Reliability!B4,0)=1,"Very High",IF(ROUNDUP(Reliability!B4,0)=2,"High",IF(ROUNDUP(Reliability!B4,0)=3,"Medium",IF(ROUNDUP(Reliability!B4,0)=4,"Low","Very Low"))))))</f>
        <v>High</v>
      </c>
      <c r="L6" s="54">
        <f t="shared" si="3"/>
        <v>3.3</v>
      </c>
      <c r="M6" s="53">
        <f>'Impact of the crisis'!N7</f>
        <v>1.4</v>
      </c>
      <c r="N6" s="53">
        <f>'Impact of the crisis'!AB7</f>
        <v>3.9</v>
      </c>
      <c r="O6" s="54">
        <f>'Conditions of people affected'!R7</f>
        <v>2.7</v>
      </c>
      <c r="P6" s="53">
        <f>'Conditions of people affected'!K7</f>
        <v>2.4</v>
      </c>
      <c r="Q6" s="53">
        <f>'Conditions of people affected'!Q7</f>
        <v>3</v>
      </c>
      <c r="R6" s="53">
        <f t="shared" si="4"/>
        <v>3.3</v>
      </c>
      <c r="S6" s="53">
        <f>'Complexity of the crisis'!X7</f>
        <v>4</v>
      </c>
      <c r="T6" s="53">
        <f>'Complexity of the crisis'!AN7</f>
        <v>2.5</v>
      </c>
      <c r="U6" s="139" t="s">
        <v>10421</v>
      </c>
      <c r="V6" s="140">
        <v>45260</v>
      </c>
    </row>
    <row r="7" spans="1:22" ht="15.75" customHeight="1" x14ac:dyDescent="0.25">
      <c r="A7" s="55" t="str">
        <f>'Crisis Indicator Data'!A5</f>
        <v>Drought in South-West Angola</v>
      </c>
      <c r="B7" s="55" t="str">
        <f>Lists!G5</f>
        <v>Drought in South-West</v>
      </c>
      <c r="C7" s="55" t="str">
        <f>'Crisis Indicator Data'!C5</f>
        <v>AGO002</v>
      </c>
      <c r="D7" s="55" t="str">
        <f>'Crisis Indicator Data'!D5</f>
        <v>Angola</v>
      </c>
      <c r="E7" s="55" t="str">
        <f>'Crisis Indicator Data'!E5</f>
        <v>AGO</v>
      </c>
      <c r="F7" s="55" t="str">
        <f>'Crisis Indicator Data'!B5</f>
        <v>Drought</v>
      </c>
      <c r="G7" s="52">
        <f t="shared" si="0"/>
        <v>3.1</v>
      </c>
      <c r="H7" s="51">
        <f t="shared" si="1"/>
        <v>4</v>
      </c>
      <c r="I7" s="130" t="str">
        <f t="shared" si="2"/>
        <v>High</v>
      </c>
      <c r="J7" s="133" t="str">
        <f>INDEX(Trends!$D$3:$D$404,MATCH(C7,Trends!$C$3:$C$404,0))</f>
        <v>Stable</v>
      </c>
      <c r="K7" s="123" t="str">
        <f>IF(Reliability!B5="x","x",(IF(ROUNDUP(Reliability!B5,0)=1,"Very High",IF(ROUNDUP(Reliability!B5,0)=2,"High",IF(ROUNDUP(Reliability!B5,0)=3,"Medium",IF(ROUNDUP(Reliability!B5,0)=4,"Low","Very Low"))))))</f>
        <v>Medium</v>
      </c>
      <c r="L7" s="54">
        <f t="shared" si="3"/>
        <v>2.8</v>
      </c>
      <c r="M7" s="53">
        <f>'Impact of the crisis'!N8</f>
        <v>3.7</v>
      </c>
      <c r="N7" s="53">
        <f>'Impact of the crisis'!AB8</f>
        <v>2.2000000000000002</v>
      </c>
      <c r="O7" s="54">
        <f>'Conditions of people affected'!R8</f>
        <v>3.85</v>
      </c>
      <c r="P7" s="53">
        <f>'Conditions of people affected'!K8</f>
        <v>3.7</v>
      </c>
      <c r="Q7" s="53">
        <f>'Conditions of people affected'!Q8</f>
        <v>4</v>
      </c>
      <c r="R7" s="53">
        <f t="shared" si="4"/>
        <v>2.2000000000000002</v>
      </c>
      <c r="S7" s="53">
        <f>'Complexity of the crisis'!X8</f>
        <v>3.1</v>
      </c>
      <c r="T7" s="53">
        <f>'Complexity of the crisis'!AN8</f>
        <v>1</v>
      </c>
      <c r="U7" s="139" t="s">
        <v>10434</v>
      </c>
      <c r="V7" s="140">
        <v>45260</v>
      </c>
    </row>
    <row r="8" spans="1:22" ht="15.75" customHeight="1" x14ac:dyDescent="0.25">
      <c r="A8" s="55" t="str">
        <f>'Crisis Indicator Data'!A6</f>
        <v>Nagorno-Karabakh Conflict in Armenia</v>
      </c>
      <c r="B8" s="55" t="str">
        <f>Lists!G6</f>
        <v>Nagorno-Karabakh Conflict in Armenia</v>
      </c>
      <c r="C8" s="55" t="str">
        <f>'Crisis Indicator Data'!C6</f>
        <v>ARM002</v>
      </c>
      <c r="D8" s="55" t="str">
        <f>'Crisis Indicator Data'!D6</f>
        <v>Armenia</v>
      </c>
      <c r="E8" s="55" t="str">
        <f>'Crisis Indicator Data'!E6</f>
        <v>ARM</v>
      </c>
      <c r="F8" s="55" t="str">
        <f>'Crisis Indicator Data'!B6</f>
        <v>Conflict,Displacement</v>
      </c>
      <c r="G8" s="52">
        <f t="shared" si="0"/>
        <v>2.2000000000000002</v>
      </c>
      <c r="H8" s="51">
        <f t="shared" si="1"/>
        <v>3</v>
      </c>
      <c r="I8" s="130" t="str">
        <f t="shared" si="2"/>
        <v>Medium</v>
      </c>
      <c r="J8" s="133" t="str">
        <f>INDEX(Trends!$D$3:$D$404,MATCH(C8,Trends!$C$3:$C$404,0))</f>
        <v>Increasing</v>
      </c>
      <c r="K8" s="123" t="str">
        <f>IF(Reliability!B6="x","x",(IF(ROUNDUP(Reliability!B6,0)=1,"Very High",IF(ROUNDUP(Reliability!B6,0)=2,"High",IF(ROUNDUP(Reliability!B6,0)=3,"Medium",IF(ROUNDUP(Reliability!B6,0)=4,"Low","Very Low"))))))</f>
        <v>Very High</v>
      </c>
      <c r="L8" s="54">
        <f t="shared" si="3"/>
        <v>2.1</v>
      </c>
      <c r="M8" s="53">
        <f>'Impact of the crisis'!N9</f>
        <v>1.2</v>
      </c>
      <c r="N8" s="53">
        <f>'Impact of the crisis'!AB9</f>
        <v>2.5</v>
      </c>
      <c r="O8" s="54">
        <f>'Conditions of people affected'!R9</f>
        <v>2.4500000000000002</v>
      </c>
      <c r="P8" s="53">
        <f>'Conditions of people affected'!K9</f>
        <v>1.9</v>
      </c>
      <c r="Q8" s="53">
        <f>'Conditions of people affected'!Q9</f>
        <v>3</v>
      </c>
      <c r="R8" s="53">
        <f t="shared" si="4"/>
        <v>1.9</v>
      </c>
      <c r="S8" s="53">
        <f>'Complexity of the crisis'!X9</f>
        <v>1.8</v>
      </c>
      <c r="T8" s="53">
        <f>'Complexity of the crisis'!AN9</f>
        <v>2</v>
      </c>
      <c r="U8" s="139" t="s">
        <v>10441</v>
      </c>
      <c r="V8" s="140">
        <v>45260</v>
      </c>
    </row>
    <row r="9" spans="1:22" ht="15.75" customHeight="1" x14ac:dyDescent="0.25">
      <c r="A9" s="55" t="str">
        <f>'Crisis Indicator Data'!A7</f>
        <v>Nagorno-Karabakh conflict in Azerbaijan</v>
      </c>
      <c r="B9" s="55" t="str">
        <f>Lists!G7</f>
        <v>Nagorno-Karabakh conflict in Azerbaijan</v>
      </c>
      <c r="C9" s="55" t="str">
        <f>'Crisis Indicator Data'!C7</f>
        <v>AZE002</v>
      </c>
      <c r="D9" s="55" t="str">
        <f>'Crisis Indicator Data'!D7</f>
        <v>Azerbaijan</v>
      </c>
      <c r="E9" s="55" t="str">
        <f>'Crisis Indicator Data'!E7</f>
        <v>AZE</v>
      </c>
      <c r="F9" s="55" t="str">
        <f>'Crisis Indicator Data'!B7</f>
        <v>Conflict,Displacement</v>
      </c>
      <c r="G9" s="52">
        <f t="shared" si="0"/>
        <v>2.5</v>
      </c>
      <c r="H9" s="51">
        <f t="shared" si="1"/>
        <v>3</v>
      </c>
      <c r="I9" s="130" t="str">
        <f t="shared" si="2"/>
        <v>Medium</v>
      </c>
      <c r="J9" s="133" t="str">
        <f>INDEX(Trends!$D$3:$D$404,MATCH(C9,Trends!$C$3:$C$404,0))</f>
        <v>Increasing</v>
      </c>
      <c r="K9" s="123" t="str">
        <f>IF(Reliability!B7="x","x",(IF(ROUNDUP(Reliability!B7,0)=1,"Very High",IF(ROUNDUP(Reliability!B7,0)=2,"High",IF(ROUNDUP(Reliability!B7,0)=3,"Medium",IF(ROUNDUP(Reliability!B7,0)=4,"Low","Very Low"))))))</f>
        <v>Medium</v>
      </c>
      <c r="L9" s="54">
        <f t="shared" si="3"/>
        <v>2.2999999999999998</v>
      </c>
      <c r="M9" s="53">
        <f>'Impact of the crisis'!N10</f>
        <v>0.9</v>
      </c>
      <c r="N9" s="53">
        <f>'Impact of the crisis'!AB10</f>
        <v>2.8</v>
      </c>
      <c r="O9" s="54">
        <f>'Conditions of people affected'!R10</f>
        <v>2.25</v>
      </c>
      <c r="P9" s="53">
        <f>'Conditions of people affected'!K10</f>
        <v>1.5</v>
      </c>
      <c r="Q9" s="53">
        <f>'Conditions of people affected'!Q10</f>
        <v>3</v>
      </c>
      <c r="R9" s="53">
        <f t="shared" si="4"/>
        <v>3.1</v>
      </c>
      <c r="S9" s="53">
        <f>'Complexity of the crisis'!X10</f>
        <v>2.7</v>
      </c>
      <c r="T9" s="53">
        <f>'Complexity of the crisis'!AN10</f>
        <v>3.5</v>
      </c>
      <c r="U9" s="139" t="s">
        <v>10441</v>
      </c>
      <c r="V9" s="140">
        <v>45260</v>
      </c>
    </row>
    <row r="10" spans="1:22" ht="15.75" customHeight="1" x14ac:dyDescent="0.25">
      <c r="A10" s="55" t="str">
        <f>'Crisis Indicator Data'!A8</f>
        <v>Complex in Burundi</v>
      </c>
      <c r="B10" s="55" t="str">
        <f>Lists!G8</f>
        <v xml:space="preserve">Complex crisis </v>
      </c>
      <c r="C10" s="55" t="str">
        <f>'Crisis Indicator Data'!C8</f>
        <v>BDI001</v>
      </c>
      <c r="D10" s="55" t="str">
        <f>'Crisis Indicator Data'!D8</f>
        <v>Burundi</v>
      </c>
      <c r="E10" s="55" t="str">
        <f>'Crisis Indicator Data'!E8</f>
        <v>BDI</v>
      </c>
      <c r="F10" s="55" t="str">
        <f>'Crisis Indicator Data'!B8</f>
        <v>Violence,Displacement,Floods</v>
      </c>
      <c r="G10" s="52">
        <f t="shared" si="0"/>
        <v>3.3</v>
      </c>
      <c r="H10" s="51">
        <f t="shared" si="1"/>
        <v>4</v>
      </c>
      <c r="I10" s="130" t="str">
        <f t="shared" si="2"/>
        <v>High</v>
      </c>
      <c r="J10" s="133" t="str">
        <f>INDEX(Trends!$D$3:$D$404,MATCH(C10,Trends!$C$3:$C$404,0))</f>
        <v>Decreasing</v>
      </c>
      <c r="K10" s="123" t="str">
        <f>IF(Reliability!B8="x","x",(IF(ROUNDUP(Reliability!B8,0)=1,"Very High",IF(ROUNDUP(Reliability!B8,0)=2,"High",IF(ROUNDUP(Reliability!B8,0)=3,"Medium",IF(ROUNDUP(Reliability!B8,0)=4,"Low","Very Low"))))))</f>
        <v>High</v>
      </c>
      <c r="L10" s="54">
        <f t="shared" si="3"/>
        <v>3.3</v>
      </c>
      <c r="M10" s="53">
        <f>'Impact of the crisis'!N11</f>
        <v>4</v>
      </c>
      <c r="N10" s="53">
        <f>'Impact of the crisis'!AB11</f>
        <v>2.9</v>
      </c>
      <c r="O10" s="54">
        <f>'Conditions of people affected'!R11</f>
        <v>3.2</v>
      </c>
      <c r="P10" s="53">
        <f>'Conditions of people affected'!K11</f>
        <v>3.4</v>
      </c>
      <c r="Q10" s="53">
        <f>'Conditions of people affected'!Q11</f>
        <v>3</v>
      </c>
      <c r="R10" s="53">
        <f t="shared" si="4"/>
        <v>3.3</v>
      </c>
      <c r="S10" s="53">
        <f>'Complexity of the crisis'!X11</f>
        <v>3</v>
      </c>
      <c r="T10" s="53">
        <f>'Complexity of the crisis'!AN11</f>
        <v>3.5</v>
      </c>
      <c r="U10" s="139" t="s">
        <v>10434</v>
      </c>
      <c r="V10" s="140">
        <v>45259</v>
      </c>
    </row>
    <row r="11" spans="1:22" ht="15.75" customHeight="1" x14ac:dyDescent="0.25">
      <c r="A11" s="55" t="str">
        <f>'Crisis Indicator Data'!A9</f>
        <v>Conflict in Burkina Faso</v>
      </c>
      <c r="B11" s="55" t="str">
        <f>Lists!G9</f>
        <v>Conflict</v>
      </c>
      <c r="C11" s="55" t="str">
        <f>'Crisis Indicator Data'!C9</f>
        <v>BFA002</v>
      </c>
      <c r="D11" s="55" t="str">
        <f>'Crisis Indicator Data'!D9</f>
        <v>Burkina Faso</v>
      </c>
      <c r="E11" s="55" t="str">
        <f>'Crisis Indicator Data'!E9</f>
        <v>BFA</v>
      </c>
      <c r="F11" s="55" t="str">
        <f>'Crisis Indicator Data'!B9</f>
        <v>Conflict,Displacement,Violence</v>
      </c>
      <c r="G11" s="52">
        <f t="shared" si="0"/>
        <v>4</v>
      </c>
      <c r="H11" s="51">
        <f t="shared" si="1"/>
        <v>4</v>
      </c>
      <c r="I11" s="130" t="str">
        <f t="shared" si="2"/>
        <v>High</v>
      </c>
      <c r="J11" s="133" t="str">
        <f>INDEX(Trends!$D$3:$D$404,MATCH(C11,Trends!$C$3:$C$404,0))</f>
        <v>Increasing</v>
      </c>
      <c r="K11" s="123" t="str">
        <f>IF(Reliability!B9="x","x",(IF(ROUNDUP(Reliability!B9,0)=1,"Very High",IF(ROUNDUP(Reliability!B9,0)=2,"High",IF(ROUNDUP(Reliability!B9,0)=3,"Medium",IF(ROUNDUP(Reliability!B9,0)=4,"Low","Very Low"))))))</f>
        <v>Very High</v>
      </c>
      <c r="L11" s="54">
        <f t="shared" si="3"/>
        <v>4</v>
      </c>
      <c r="M11" s="53">
        <f>'Impact of the crisis'!N12</f>
        <v>4.0999999999999996</v>
      </c>
      <c r="N11" s="53">
        <f>'Impact of the crisis'!AB12</f>
        <v>4</v>
      </c>
      <c r="O11" s="54">
        <f>'Conditions of people affected'!R12</f>
        <v>4.2</v>
      </c>
      <c r="P11" s="53">
        <f>'Conditions of people affected'!K12</f>
        <v>4.4000000000000004</v>
      </c>
      <c r="Q11" s="53">
        <f>'Conditions of people affected'!Q12</f>
        <v>4</v>
      </c>
      <c r="R11" s="53">
        <f t="shared" si="4"/>
        <v>3.6</v>
      </c>
      <c r="S11" s="53">
        <f>'Complexity of the crisis'!X12</f>
        <v>3.2</v>
      </c>
      <c r="T11" s="53">
        <f>'Complexity of the crisis'!AN12</f>
        <v>4</v>
      </c>
      <c r="U11" s="139" t="s">
        <v>10434</v>
      </c>
      <c r="V11" s="140">
        <v>45260</v>
      </c>
    </row>
    <row r="12" spans="1:22" ht="15.75" customHeight="1" x14ac:dyDescent="0.25">
      <c r="A12" s="55" t="str">
        <f>'Crisis Indicator Data'!A10</f>
        <v>Rohingya refugee crisis</v>
      </c>
      <c r="B12" s="55" t="str">
        <f>Lists!G10</f>
        <v>Rohingya Refugees</v>
      </c>
      <c r="C12" s="55" t="str">
        <f>'Crisis Indicator Data'!C10</f>
        <v>BGD002</v>
      </c>
      <c r="D12" s="55" t="str">
        <f>'Crisis Indicator Data'!D10</f>
        <v>Bangladesh</v>
      </c>
      <c r="E12" s="55" t="str">
        <f>'Crisis Indicator Data'!E10</f>
        <v>BGD</v>
      </c>
      <c r="F12" s="55" t="str">
        <f>'Crisis Indicator Data'!B10</f>
        <v>Conflict,Violence,Displacement</v>
      </c>
      <c r="G12" s="52">
        <f t="shared" si="0"/>
        <v>3.3</v>
      </c>
      <c r="H12" s="51">
        <f t="shared" si="1"/>
        <v>4</v>
      </c>
      <c r="I12" s="130" t="str">
        <f t="shared" si="2"/>
        <v>High</v>
      </c>
      <c r="J12" s="133" t="str">
        <f>INDEX(Trends!$D$3:$D$404,MATCH(C12,Trends!$C$3:$C$404,0))</f>
        <v>Stable</v>
      </c>
      <c r="K12" s="123" t="str">
        <f>IF(Reliability!B10="x","x",(IF(ROUNDUP(Reliability!B10,0)=1,"Very High",IF(ROUNDUP(Reliability!B10,0)=2,"High",IF(ROUNDUP(Reliability!B10,0)=3,"Medium",IF(ROUNDUP(Reliability!B10,0)=4,"Low","Very Low"))))))</f>
        <v>Very High</v>
      </c>
      <c r="L12" s="54">
        <f t="shared" si="3"/>
        <v>2.9</v>
      </c>
      <c r="M12" s="53">
        <f>'Impact of the crisis'!N13</f>
        <v>0.2</v>
      </c>
      <c r="N12" s="53">
        <f>'Impact of the crisis'!AB13</f>
        <v>3.8</v>
      </c>
      <c r="O12" s="54">
        <f>'Conditions of people affected'!R13</f>
        <v>3.8</v>
      </c>
      <c r="P12" s="53">
        <f>'Conditions of people affected'!K13</f>
        <v>3.6</v>
      </c>
      <c r="Q12" s="53">
        <f>'Conditions of people affected'!Q13</f>
        <v>4</v>
      </c>
      <c r="R12" s="53">
        <f t="shared" si="4"/>
        <v>2.6</v>
      </c>
      <c r="S12" s="53">
        <f>'Complexity of the crisis'!X13</f>
        <v>2.7</v>
      </c>
      <c r="T12" s="53">
        <f>'Complexity of the crisis'!AN13</f>
        <v>2.5</v>
      </c>
      <c r="U12" s="139" t="s">
        <v>10421</v>
      </c>
      <c r="V12" s="140">
        <v>45260</v>
      </c>
    </row>
    <row r="13" spans="1:22" ht="15.75" customHeight="1" x14ac:dyDescent="0.25">
      <c r="A13" s="55" t="str">
        <f>'Crisis Indicator Data'!A11</f>
        <v>Floods and Monsoon Rain in Chattogram Division</v>
      </c>
      <c r="B13" s="55" t="str">
        <f>Lists!G11</f>
        <v>Floods and Monsoon Rain in Chattogram Division</v>
      </c>
      <c r="C13" s="55" t="str">
        <f>'Crisis Indicator Data'!C11</f>
        <v>BGD009</v>
      </c>
      <c r="D13" s="55" t="str">
        <f>'Crisis Indicator Data'!D11</f>
        <v>Bangladesh</v>
      </c>
      <c r="E13" s="55" t="str">
        <f>'Crisis Indicator Data'!E11</f>
        <v>BGD</v>
      </c>
      <c r="F13" s="55" t="str">
        <f>'Crisis Indicator Data'!B11</f>
        <v>Floods</v>
      </c>
      <c r="G13" s="52">
        <f t="shared" si="0"/>
        <v>2.8</v>
      </c>
      <c r="H13" s="51">
        <f t="shared" si="1"/>
        <v>3</v>
      </c>
      <c r="I13" s="130" t="str">
        <f t="shared" si="2"/>
        <v>Medium</v>
      </c>
      <c r="J13" s="133" t="str">
        <f>INDEX(Trends!$D$3:$D$404,MATCH(C13,Trends!$C$3:$C$404,0))</f>
        <v>Stable</v>
      </c>
      <c r="K13" s="123" t="str">
        <f>IF(Reliability!B11="x","x",(IF(ROUNDUP(Reliability!B11,0)=1,"Very High",IF(ROUNDUP(Reliability!B11,0)=2,"High",IF(ROUNDUP(Reliability!B11,0)=3,"Medium",IF(ROUNDUP(Reliability!B11,0)=4,"Low","Very Low"))))))</f>
        <v>Very High</v>
      </c>
      <c r="L13" s="54">
        <f t="shared" si="3"/>
        <v>2.5</v>
      </c>
      <c r="M13" s="53">
        <f>'Impact of the crisis'!N14</f>
        <v>1</v>
      </c>
      <c r="N13" s="53">
        <f>'Impact of the crisis'!AB14</f>
        <v>3.1</v>
      </c>
      <c r="O13" s="54">
        <f>'Conditions of people affected'!R14</f>
        <v>3</v>
      </c>
      <c r="P13" s="53">
        <f>'Conditions of people affected'!K14</f>
        <v>3</v>
      </c>
      <c r="Q13" s="53">
        <f>'Conditions of people affected'!Q14</f>
        <v>3</v>
      </c>
      <c r="R13" s="53">
        <f t="shared" si="4"/>
        <v>2.6</v>
      </c>
      <c r="S13" s="53">
        <f>'Complexity of the crisis'!X14</f>
        <v>2.7</v>
      </c>
      <c r="T13" s="53">
        <f>'Complexity of the crisis'!AN14</f>
        <v>2.5</v>
      </c>
      <c r="U13" s="139" t="s">
        <v>10421</v>
      </c>
      <c r="V13" s="140">
        <v>45260</v>
      </c>
    </row>
    <row r="14" spans="1:22" ht="15.75" customHeight="1" x14ac:dyDescent="0.25">
      <c r="A14" s="55" t="str">
        <f>'Crisis Indicator Data'!A12</f>
        <v>Complex crisis in Bangladesh</v>
      </c>
      <c r="B14" s="55" t="str">
        <f>Lists!G12</f>
        <v>Complex crisis</v>
      </c>
      <c r="C14" s="55" t="str">
        <f>'Crisis Indicator Data'!C12</f>
        <v>BGD010</v>
      </c>
      <c r="D14" s="55" t="str">
        <f>'Crisis Indicator Data'!D12</f>
        <v>Bangladesh</v>
      </c>
      <c r="E14" s="55" t="str">
        <f>'Crisis Indicator Data'!E12</f>
        <v>BGD</v>
      </c>
      <c r="F14" s="55" t="str">
        <f>'Crisis Indicator Data'!B12</f>
        <v>Socio-political,Displacement,Floods,Cyclone,Food Security,Epidemic,Other seasonal event</v>
      </c>
      <c r="G14" s="52">
        <f t="shared" si="0"/>
        <v>4.0999999999999996</v>
      </c>
      <c r="H14" s="51">
        <f t="shared" si="1"/>
        <v>5</v>
      </c>
      <c r="I14" s="130" t="str">
        <f t="shared" si="2"/>
        <v>Very High</v>
      </c>
      <c r="J14" s="133" t="str">
        <f>INDEX(Trends!$D$3:$D$404,MATCH(C14,Trends!$C$3:$C$404,0))</f>
        <v>-</v>
      </c>
      <c r="K14" s="123" t="str">
        <f>IF(Reliability!B12="x","x",(IF(ROUNDUP(Reliability!B12,0)=1,"Very High",IF(ROUNDUP(Reliability!B12,0)=2,"High",IF(ROUNDUP(Reliability!B12,0)=3,"Medium",IF(ROUNDUP(Reliability!B12,0)=4,"Low","Very Low"))))))</f>
        <v>Very High</v>
      </c>
      <c r="L14" s="54">
        <f t="shared" si="3"/>
        <v>4.0999999999999996</v>
      </c>
      <c r="M14" s="53">
        <f>'Impact of the crisis'!N15</f>
        <v>4.7</v>
      </c>
      <c r="N14" s="53">
        <f>'Impact of the crisis'!AB15</f>
        <v>3.7</v>
      </c>
      <c r="O14" s="54">
        <f>'Conditions of people affected'!R15</f>
        <v>4.5</v>
      </c>
      <c r="P14" s="53">
        <f>'Conditions of people affected'!K15</f>
        <v>5</v>
      </c>
      <c r="Q14" s="53">
        <f>'Conditions of people affected'!Q15</f>
        <v>4</v>
      </c>
      <c r="R14" s="53">
        <f t="shared" si="4"/>
        <v>3.4</v>
      </c>
      <c r="S14" s="53">
        <f>'Complexity of the crisis'!X15</f>
        <v>2.7</v>
      </c>
      <c r="T14" s="53">
        <f>'Complexity of the crisis'!AN15</f>
        <v>4</v>
      </c>
      <c r="U14" s="139" t="s">
        <v>10421</v>
      </c>
      <c r="V14" s="140">
        <v>45260</v>
      </c>
    </row>
    <row r="15" spans="1:22" ht="15.75" customHeight="1" x14ac:dyDescent="0.25">
      <c r="A15" s="55" t="str">
        <f>'Crisis Indicator Data'!A13</f>
        <v>Cyclone Hamoon</v>
      </c>
      <c r="B15" s="55" t="str">
        <f>Lists!G13</f>
        <v>Cyclone Hamoon</v>
      </c>
      <c r="C15" s="55" t="str">
        <f>'Crisis Indicator Data'!C13</f>
        <v>BGD011</v>
      </c>
      <c r="D15" s="55" t="str">
        <f>'Crisis Indicator Data'!D13</f>
        <v>Bangladesh</v>
      </c>
      <c r="E15" s="55" t="str">
        <f>'Crisis Indicator Data'!E13</f>
        <v>BGD</v>
      </c>
      <c r="F15" s="55" t="str">
        <f>'Crisis Indicator Data'!B13</f>
        <v>Cyclone</v>
      </c>
      <c r="G15" s="52">
        <f t="shared" si="0"/>
        <v>1.6</v>
      </c>
      <c r="H15" s="51">
        <f t="shared" si="1"/>
        <v>2</v>
      </c>
      <c r="I15" s="130" t="str">
        <f t="shared" si="2"/>
        <v>Low</v>
      </c>
      <c r="J15" s="133" t="str">
        <f>INDEX(Trends!$D$3:$D$404,MATCH(C15,Trends!$C$3:$C$404,0))</f>
        <v>-</v>
      </c>
      <c r="K15" s="123" t="str">
        <f>IF(Reliability!B13="x","x",(IF(ROUNDUP(Reliability!B13,0)=1,"Very High",IF(ROUNDUP(Reliability!B13,0)=2,"High",IF(ROUNDUP(Reliability!B13,0)=3,"Medium",IF(ROUNDUP(Reliability!B13,0)=4,"Low","Very Low"))))))</f>
        <v>Very High</v>
      </c>
      <c r="L15" s="54">
        <f t="shared" si="3"/>
        <v>1</v>
      </c>
      <c r="M15" s="53">
        <f>'Impact of the crisis'!N16</f>
        <v>1.5</v>
      </c>
      <c r="N15" s="53">
        <f>'Impact of the crisis'!AB16</f>
        <v>0.8</v>
      </c>
      <c r="O15" s="54">
        <f>'Conditions of people affected'!R16</f>
        <v>1.65</v>
      </c>
      <c r="P15" s="53">
        <f>'Conditions of people affected'!K16</f>
        <v>2.2999999999999998</v>
      </c>
      <c r="Q15" s="53">
        <f>'Conditions of people affected'!Q16</f>
        <v>1</v>
      </c>
      <c r="R15" s="53">
        <f t="shared" si="4"/>
        <v>1.9</v>
      </c>
      <c r="S15" s="53">
        <f>'Complexity of the crisis'!X16</f>
        <v>2.7</v>
      </c>
      <c r="T15" s="53">
        <f>'Complexity of the crisis'!AN16</f>
        <v>1</v>
      </c>
      <c r="U15" s="139" t="s">
        <v>10421</v>
      </c>
      <c r="V15" s="140">
        <v>45260</v>
      </c>
    </row>
    <row r="16" spans="1:22" ht="15.75" customHeight="1" x14ac:dyDescent="0.25">
      <c r="A16" s="55" t="str">
        <f>'Crisis Indicator Data'!A14</f>
        <v>Displacement from Russia-Ukraine conflict in Bulgaria</v>
      </c>
      <c r="B16" s="55" t="str">
        <f>Lists!G14</f>
        <v>Displacement from Russia-Ukraine conflict</v>
      </c>
      <c r="C16" s="55" t="str">
        <f>'Crisis Indicator Data'!C14</f>
        <v>BGR002</v>
      </c>
      <c r="D16" s="55" t="str">
        <f>'Crisis Indicator Data'!D14</f>
        <v>Bulgaria</v>
      </c>
      <c r="E16" s="55" t="str">
        <f>'Crisis Indicator Data'!E14</f>
        <v>BGR</v>
      </c>
      <c r="F16" s="55" t="str">
        <f>'Crisis Indicator Data'!B14</f>
        <v>Conflict,Displacement</v>
      </c>
      <c r="G16" s="52">
        <f t="shared" si="0"/>
        <v>1.5</v>
      </c>
      <c r="H16" s="51">
        <f t="shared" si="1"/>
        <v>2</v>
      </c>
      <c r="I16" s="130" t="str">
        <f t="shared" si="2"/>
        <v>Low</v>
      </c>
      <c r="J16" s="133" t="str">
        <f>INDEX(Trends!$D$3:$D$404,MATCH(C16,Trends!$C$3:$C$404,0))</f>
        <v>-</v>
      </c>
      <c r="K16" s="123" t="str">
        <f>IF(Reliability!B14="x","x",(IF(ROUNDUP(Reliability!B14,0)=1,"Very High",IF(ROUNDUP(Reliability!B14,0)=2,"High",IF(ROUNDUP(Reliability!B14,0)=3,"Medium",IF(ROUNDUP(Reliability!B14,0)=4,"Low","Very Low"))))))</f>
        <v>High</v>
      </c>
      <c r="L16" s="54">
        <f t="shared" si="3"/>
        <v>2.5</v>
      </c>
      <c r="M16" s="53">
        <f>'Impact of the crisis'!N17</f>
        <v>4</v>
      </c>
      <c r="N16" s="53">
        <f>'Impact of the crisis'!AB17</f>
        <v>1.4</v>
      </c>
      <c r="O16" s="54">
        <f>'Conditions of people affected'!R17</f>
        <v>1.1000000000000001</v>
      </c>
      <c r="P16" s="53">
        <f>'Conditions of people affected'!K17</f>
        <v>1.2</v>
      </c>
      <c r="Q16" s="53">
        <f>'Conditions of people affected'!Q17</f>
        <v>1</v>
      </c>
      <c r="R16" s="53">
        <f t="shared" si="4"/>
        <v>1.2</v>
      </c>
      <c r="S16" s="53">
        <f>'Complexity of the crisis'!X17</f>
        <v>1.4</v>
      </c>
      <c r="T16" s="53">
        <f>'Complexity of the crisis'!AN17</f>
        <v>1</v>
      </c>
      <c r="U16" s="139" t="s">
        <v>10472</v>
      </c>
      <c r="V16" s="140">
        <v>45238</v>
      </c>
    </row>
    <row r="17" spans="1:22" ht="15.75" customHeight="1" x14ac:dyDescent="0.25">
      <c r="A17" s="55" t="str">
        <f>'Crisis Indicator Data'!A15</f>
        <v>Displacement from Russia-Ukraine conflict in Belarus</v>
      </c>
      <c r="B17" s="55" t="str">
        <f>Lists!G15</f>
        <v>Displacement from Russia-Ukraine conflict</v>
      </c>
      <c r="C17" s="55" t="str">
        <f>'Crisis Indicator Data'!C15</f>
        <v>BLR002</v>
      </c>
      <c r="D17" s="55" t="str">
        <f>'Crisis Indicator Data'!D15</f>
        <v>Belarus</v>
      </c>
      <c r="E17" s="55" t="str">
        <f>'Crisis Indicator Data'!E15</f>
        <v>BLR</v>
      </c>
      <c r="F17" s="55" t="str">
        <f>'Crisis Indicator Data'!B15</f>
        <v>Displacement,Conflict</v>
      </c>
      <c r="G17" s="52">
        <f t="shared" si="0"/>
        <v>1.8</v>
      </c>
      <c r="H17" s="51">
        <f t="shared" si="1"/>
        <v>2</v>
      </c>
      <c r="I17" s="130" t="str">
        <f t="shared" si="2"/>
        <v>Low</v>
      </c>
      <c r="J17" s="133" t="str">
        <f>INDEX(Trends!$D$3:$D$404,MATCH(C17,Trends!$C$3:$C$404,0))</f>
        <v>-</v>
      </c>
      <c r="K17" s="123" t="str">
        <f>IF(Reliability!B15="x","x",(IF(ROUNDUP(Reliability!B15,0)=1,"Very High",IF(ROUNDUP(Reliability!B15,0)=2,"High",IF(ROUNDUP(Reliability!B15,0)=3,"Medium",IF(ROUNDUP(Reliability!B15,0)=4,"Low","Very Low"))))))</f>
        <v>Very High</v>
      </c>
      <c r="L17" s="54">
        <f t="shared" si="3"/>
        <v>2.6</v>
      </c>
      <c r="M17" s="53">
        <f>'Impact of the crisis'!N18</f>
        <v>4.3</v>
      </c>
      <c r="N17" s="53">
        <f>'Impact of the crisis'!AB18</f>
        <v>1.2</v>
      </c>
      <c r="O17" s="54">
        <f>'Conditions of people affected'!R18</f>
        <v>0.9</v>
      </c>
      <c r="P17" s="53">
        <f>'Conditions of people affected'!K18</f>
        <v>0.8</v>
      </c>
      <c r="Q17" s="53">
        <f>'Conditions of people affected'!Q18</f>
        <v>1</v>
      </c>
      <c r="R17" s="53">
        <f t="shared" si="4"/>
        <v>2.4</v>
      </c>
      <c r="S17" s="53">
        <f>'Complexity of the crisis'!X18</f>
        <v>2.2000000000000002</v>
      </c>
      <c r="T17" s="53">
        <f>'Complexity of the crisis'!AN18</f>
        <v>2.5</v>
      </c>
      <c r="U17" s="139" t="s">
        <v>10472</v>
      </c>
      <c r="V17" s="140">
        <v>45238</v>
      </c>
    </row>
    <row r="18" spans="1:22" ht="15.75" customHeight="1" x14ac:dyDescent="0.25">
      <c r="A18" s="55" t="str">
        <f>'Crisis Indicator Data'!A16</f>
        <v>Country level Brazil</v>
      </c>
      <c r="B18" s="55" t="str">
        <f>Lists!G16</f>
        <v>Country level</v>
      </c>
      <c r="C18" s="55" t="str">
        <f>'Crisis Indicator Data'!C16</f>
        <v>BRA001</v>
      </c>
      <c r="D18" s="55" t="str">
        <f>'Crisis Indicator Data'!D16</f>
        <v>Brazil</v>
      </c>
      <c r="E18" s="55" t="str">
        <f>'Crisis Indicator Data'!E16</f>
        <v>BRA</v>
      </c>
      <c r="F18" s="55" t="str">
        <f>'Crisis Indicator Data'!B16</f>
        <v>Displacement,Floods</v>
      </c>
      <c r="G18" s="52">
        <f t="shared" si="0"/>
        <v>2.5</v>
      </c>
      <c r="H18" s="51">
        <f t="shared" si="1"/>
        <v>3</v>
      </c>
      <c r="I18" s="130" t="str">
        <f t="shared" si="2"/>
        <v>Medium</v>
      </c>
      <c r="J18" s="133" t="str">
        <f>INDEX(Trends!$D$3:$D$404,MATCH(C18,Trends!$C$3:$C$404,0))</f>
        <v>Decreasing</v>
      </c>
      <c r="K18" s="123" t="str">
        <f>IF(Reliability!B16="x","x",(IF(ROUNDUP(Reliability!B16,0)=1,"Very High",IF(ROUNDUP(Reliability!B16,0)=2,"High",IF(ROUNDUP(Reliability!B16,0)=3,"Medium",IF(ROUNDUP(Reliability!B16,0)=4,"Low","Very Low"))))))</f>
        <v>Very High</v>
      </c>
      <c r="L18" s="54">
        <f t="shared" si="3"/>
        <v>3.3</v>
      </c>
      <c r="M18" s="53">
        <f>'Impact of the crisis'!N19</f>
        <v>4.5</v>
      </c>
      <c r="N18" s="53">
        <f>'Impact of the crisis'!AB19</f>
        <v>2.5</v>
      </c>
      <c r="O18" s="54">
        <f>'Conditions of people affected'!R19</f>
        <v>2.15</v>
      </c>
      <c r="P18" s="53">
        <f>'Conditions of people affected'!K19</f>
        <v>3.3</v>
      </c>
      <c r="Q18" s="53">
        <f>'Conditions of people affected'!Q19</f>
        <v>1</v>
      </c>
      <c r="R18" s="53">
        <f t="shared" si="4"/>
        <v>2.4</v>
      </c>
      <c r="S18" s="53">
        <f>'Complexity of the crisis'!X19</f>
        <v>2.2999999999999998</v>
      </c>
      <c r="T18" s="53">
        <f>'Complexity of the crisis'!AN19</f>
        <v>2.5</v>
      </c>
      <c r="U18" s="139" t="s">
        <v>10482</v>
      </c>
      <c r="V18" s="140">
        <v>45260</v>
      </c>
    </row>
    <row r="19" spans="1:22" ht="15.75" customHeight="1" x14ac:dyDescent="0.25">
      <c r="A19" s="55" t="str">
        <f>'Crisis Indicator Data'!A17</f>
        <v>Venezuela displacement in Brazil</v>
      </c>
      <c r="B19" s="55" t="str">
        <f>Lists!G17</f>
        <v>Venezuelan refugees</v>
      </c>
      <c r="C19" s="55" t="str">
        <f>'Crisis Indicator Data'!C17</f>
        <v>BRA002</v>
      </c>
      <c r="D19" s="55" t="str">
        <f>'Crisis Indicator Data'!D17</f>
        <v>Brazil</v>
      </c>
      <c r="E19" s="55" t="str">
        <f>'Crisis Indicator Data'!E17</f>
        <v>BRA</v>
      </c>
      <c r="F19" s="55" t="str">
        <f>'Crisis Indicator Data'!B17</f>
        <v>Displacement</v>
      </c>
      <c r="G19" s="52">
        <f t="shared" si="0"/>
        <v>2.2999999999999998</v>
      </c>
      <c r="H19" s="51">
        <f t="shared" si="1"/>
        <v>3</v>
      </c>
      <c r="I19" s="130" t="str">
        <f t="shared" si="2"/>
        <v>Medium</v>
      </c>
      <c r="J19" s="133" t="str">
        <f>INDEX(Trends!$D$3:$D$404,MATCH(C19,Trends!$C$3:$C$404,0))</f>
        <v>Decreasing</v>
      </c>
      <c r="K19" s="123" t="str">
        <f>IF(Reliability!B17="x","x",(IF(ROUNDUP(Reliability!B17,0)=1,"Very High",IF(ROUNDUP(Reliability!B17,0)=2,"High",IF(ROUNDUP(Reliability!B17,0)=3,"Medium",IF(ROUNDUP(Reliability!B17,0)=4,"Low","Very Low"))))))</f>
        <v>Very High</v>
      </c>
      <c r="L19" s="54">
        <f t="shared" si="3"/>
        <v>2.6</v>
      </c>
      <c r="M19" s="53">
        <f>'Impact of the crisis'!N20</f>
        <v>3.6</v>
      </c>
      <c r="N19" s="53">
        <f>'Impact of the crisis'!AB20</f>
        <v>2</v>
      </c>
      <c r="O19" s="54">
        <f>'Conditions of people affected'!R20</f>
        <v>1.8</v>
      </c>
      <c r="P19" s="53">
        <f>'Conditions of people affected'!K20</f>
        <v>2.6</v>
      </c>
      <c r="Q19" s="53">
        <f>'Conditions of people affected'!Q20</f>
        <v>1</v>
      </c>
      <c r="R19" s="53">
        <f t="shared" si="4"/>
        <v>2.7</v>
      </c>
      <c r="S19" s="53">
        <f>'Complexity of the crisis'!X20</f>
        <v>2.2999999999999998</v>
      </c>
      <c r="T19" s="53">
        <f>'Complexity of the crisis'!AN20</f>
        <v>3</v>
      </c>
      <c r="U19" s="139" t="s">
        <v>10482</v>
      </c>
      <c r="V19" s="140">
        <v>45254</v>
      </c>
    </row>
    <row r="20" spans="1:22" ht="15.75" customHeight="1" x14ac:dyDescent="0.25">
      <c r="A20" s="55" t="str">
        <f>'Crisis Indicator Data'!A18</f>
        <v>Floods in rainy season 2022</v>
      </c>
      <c r="B20" s="55" t="str">
        <f>Lists!G18</f>
        <v>Floods</v>
      </c>
      <c r="C20" s="55" t="str">
        <f>'Crisis Indicator Data'!C18</f>
        <v>BRA003</v>
      </c>
      <c r="D20" s="55" t="str">
        <f>'Crisis Indicator Data'!D18</f>
        <v>Brazil</v>
      </c>
      <c r="E20" s="55" t="str">
        <f>'Crisis Indicator Data'!E18</f>
        <v>BRA</v>
      </c>
      <c r="F20" s="55" t="str">
        <f>'Crisis Indicator Data'!B18</f>
        <v>Floods</v>
      </c>
      <c r="G20" s="52">
        <f t="shared" si="0"/>
        <v>1.4</v>
      </c>
      <c r="H20" s="51">
        <f t="shared" si="1"/>
        <v>2</v>
      </c>
      <c r="I20" s="130" t="str">
        <f t="shared" si="2"/>
        <v>Low</v>
      </c>
      <c r="J20" s="133" t="str">
        <f>INDEX(Trends!$D$3:$D$404,MATCH(C20,Trends!$C$3:$C$404,0))</f>
        <v>Increasing</v>
      </c>
      <c r="K20" s="123" t="str">
        <f>IF(Reliability!B18="x","x",(IF(ROUNDUP(Reliability!B18,0)=1,"Very High",IF(ROUNDUP(Reliability!B18,0)=2,"High",IF(ROUNDUP(Reliability!B18,0)=3,"Medium",IF(ROUNDUP(Reliability!B18,0)=4,"Low","Very Low"))))))</f>
        <v>High</v>
      </c>
      <c r="L20" s="54">
        <f t="shared" si="3"/>
        <v>2.1</v>
      </c>
      <c r="M20" s="53">
        <f>'Impact of the crisis'!N21</f>
        <v>2.2999999999999998</v>
      </c>
      <c r="N20" s="53">
        <f>'Impact of the crisis'!AB21</f>
        <v>2</v>
      </c>
      <c r="O20" s="54">
        <f>'Conditions of people affected'!R21</f>
        <v>0.85</v>
      </c>
      <c r="P20" s="53">
        <f>'Conditions of people affected'!K21</f>
        <v>0.7</v>
      </c>
      <c r="Q20" s="53">
        <f>'Conditions of people affected'!Q21</f>
        <v>1</v>
      </c>
      <c r="R20" s="53">
        <f t="shared" si="4"/>
        <v>1.7</v>
      </c>
      <c r="S20" s="53">
        <f>'Complexity of the crisis'!X21</f>
        <v>2.2999999999999998</v>
      </c>
      <c r="T20" s="53">
        <f>'Complexity of the crisis'!AN21</f>
        <v>1</v>
      </c>
      <c r="U20" s="139" t="s">
        <v>10482</v>
      </c>
      <c r="V20" s="140">
        <v>45254</v>
      </c>
    </row>
    <row r="21" spans="1:22" ht="15.75" customHeight="1" x14ac:dyDescent="0.25">
      <c r="A21" s="55" t="str">
        <f>'Crisis Indicator Data'!A19</f>
        <v>Drought in the Amazonas</v>
      </c>
      <c r="B21" s="55" t="str">
        <f>Lists!G19</f>
        <v>Drought in the Amazonas</v>
      </c>
      <c r="C21" s="55" t="str">
        <f>'Crisis Indicator Data'!C19</f>
        <v>BRA004</v>
      </c>
      <c r="D21" s="55" t="str">
        <f>'Crisis Indicator Data'!D19</f>
        <v>Brazil</v>
      </c>
      <c r="E21" s="55" t="str">
        <f>'Crisis Indicator Data'!E19</f>
        <v>BRA</v>
      </c>
      <c r="F21" s="55" t="str">
        <f>'Crisis Indicator Data'!B19</f>
        <v>Drought</v>
      </c>
      <c r="G21" s="52">
        <f t="shared" si="0"/>
        <v>2.2999999999999998</v>
      </c>
      <c r="H21" s="51">
        <f t="shared" si="1"/>
        <v>3</v>
      </c>
      <c r="I21" s="130" t="str">
        <f t="shared" si="2"/>
        <v>Medium</v>
      </c>
      <c r="J21" s="133" t="str">
        <f>INDEX(Trends!$D$3:$D$404,MATCH(C21,Trends!$C$3:$C$404,0))</f>
        <v>-</v>
      </c>
      <c r="K21" s="123" t="str">
        <f>IF(Reliability!B19="x","x",(IF(ROUNDUP(Reliability!B19,0)=1,"Very High",IF(ROUNDUP(Reliability!B19,0)=2,"High",IF(ROUNDUP(Reliability!B19,0)=3,"Medium",IF(ROUNDUP(Reliability!B19,0)=4,"Low","Very Low"))))))</f>
        <v>High</v>
      </c>
      <c r="L21" s="54">
        <f t="shared" si="3"/>
        <v>1.6</v>
      </c>
      <c r="M21" s="53">
        <f>'Impact of the crisis'!N22</f>
        <v>2.1</v>
      </c>
      <c r="N21" s="53">
        <f>'Impact of the crisis'!AB22</f>
        <v>1.3</v>
      </c>
      <c r="O21" s="54">
        <f>'Conditions of people affected'!R22</f>
        <v>3</v>
      </c>
      <c r="P21" s="53">
        <f>'Conditions of people affected'!K22</f>
        <v>3</v>
      </c>
      <c r="Q21" s="53">
        <f>'Conditions of people affected'!Q22</f>
        <v>3</v>
      </c>
      <c r="R21" s="53">
        <f t="shared" si="4"/>
        <v>1.5</v>
      </c>
      <c r="S21" s="53">
        <f>'Complexity of the crisis'!X22</f>
        <v>2.2999999999999998</v>
      </c>
      <c r="T21" s="53">
        <f>'Complexity of the crisis'!AN22</f>
        <v>0.5</v>
      </c>
      <c r="U21" s="139" t="s">
        <v>10482</v>
      </c>
      <c r="V21" s="140">
        <v>45260</v>
      </c>
    </row>
    <row r="22" spans="1:22" ht="15.75" customHeight="1" x14ac:dyDescent="0.25">
      <c r="A22" s="55" t="str">
        <f>'Crisis Indicator Data'!A20</f>
        <v>Complex crisis in CAR</v>
      </c>
      <c r="B22" s="55" t="str">
        <f>Lists!G20</f>
        <v>Complex crisis</v>
      </c>
      <c r="C22" s="55" t="str">
        <f>'Crisis Indicator Data'!C20</f>
        <v>CAF001</v>
      </c>
      <c r="D22" s="55" t="str">
        <f>'Crisis Indicator Data'!D20</f>
        <v>CAR</v>
      </c>
      <c r="E22" s="55" t="str">
        <f>'Crisis Indicator Data'!E20</f>
        <v>CAF</v>
      </c>
      <c r="F22" s="55" t="str">
        <f>'Crisis Indicator Data'!B20</f>
        <v>Conflict,Displacement</v>
      </c>
      <c r="G22" s="52">
        <f t="shared" si="0"/>
        <v>4.2</v>
      </c>
      <c r="H22" s="51">
        <f t="shared" si="1"/>
        <v>5</v>
      </c>
      <c r="I22" s="130" t="str">
        <f t="shared" si="2"/>
        <v>Very High</v>
      </c>
      <c r="J22" s="133" t="str">
        <f>INDEX(Trends!$D$3:$D$404,MATCH(C22,Trends!$C$3:$C$404,0))</f>
        <v>Stable</v>
      </c>
      <c r="K22" s="123" t="str">
        <f>IF(Reliability!B20="x","x",(IF(ROUNDUP(Reliability!B20,0)=1,"Very High",IF(ROUNDUP(Reliability!B20,0)=2,"High",IF(ROUNDUP(Reliability!B20,0)=3,"Medium",IF(ROUNDUP(Reliability!B20,0)=4,"Low","Very Low"))))))</f>
        <v>Very High</v>
      </c>
      <c r="L22" s="54">
        <f t="shared" si="3"/>
        <v>4.3</v>
      </c>
      <c r="M22" s="53">
        <f>'Impact of the crisis'!N23</f>
        <v>4.5</v>
      </c>
      <c r="N22" s="53">
        <f>'Impact of the crisis'!AB23</f>
        <v>4.2</v>
      </c>
      <c r="O22" s="54">
        <f>'Conditions of people affected'!R23</f>
        <v>4.0999999999999996</v>
      </c>
      <c r="P22" s="53">
        <f>'Conditions of people affected'!K23</f>
        <v>4.2</v>
      </c>
      <c r="Q22" s="53">
        <f>'Conditions of people affected'!Q23</f>
        <v>4</v>
      </c>
      <c r="R22" s="53">
        <f t="shared" si="4"/>
        <v>4.2</v>
      </c>
      <c r="S22" s="53">
        <f>'Complexity of the crisis'!X23</f>
        <v>3.9</v>
      </c>
      <c r="T22" s="53">
        <f>'Complexity of the crisis'!AN23</f>
        <v>4.5</v>
      </c>
      <c r="U22" s="139" t="s">
        <v>10434</v>
      </c>
      <c r="V22" s="140">
        <v>45260</v>
      </c>
    </row>
    <row r="23" spans="1:22" ht="15.75" customHeight="1" x14ac:dyDescent="0.25">
      <c r="A23" s="55" t="str">
        <f>'Crisis Indicator Data'!A21</f>
        <v>Venezuela displacement in Chile</v>
      </c>
      <c r="B23" s="55" t="str">
        <f>Lists!G21</f>
        <v>Venezuelan refugees</v>
      </c>
      <c r="C23" s="55" t="str">
        <f>'Crisis Indicator Data'!C21</f>
        <v>CHL002</v>
      </c>
      <c r="D23" s="55" t="str">
        <f>'Crisis Indicator Data'!D21</f>
        <v>Chile</v>
      </c>
      <c r="E23" s="55" t="str">
        <f>'Crisis Indicator Data'!E21</f>
        <v>CHL</v>
      </c>
      <c r="F23" s="55" t="str">
        <f>'Crisis Indicator Data'!B21</f>
        <v>Displacement</v>
      </c>
      <c r="G23" s="52">
        <f t="shared" si="0"/>
        <v>2.6</v>
      </c>
      <c r="H23" s="51">
        <f t="shared" si="1"/>
        <v>3</v>
      </c>
      <c r="I23" s="130" t="str">
        <f t="shared" si="2"/>
        <v>Medium</v>
      </c>
      <c r="J23" s="133" t="str">
        <f>INDEX(Trends!$D$3:$D$404,MATCH(C23,Trends!$C$3:$C$404,0))</f>
        <v>Stable</v>
      </c>
      <c r="K23" s="123" t="str">
        <f>IF(Reliability!B21="x","x",(IF(ROUNDUP(Reliability!B21,0)=1,"Very High",IF(ROUNDUP(Reliability!B21,0)=2,"High",IF(ROUNDUP(Reliability!B21,0)=3,"Medium",IF(ROUNDUP(Reliability!B21,0)=4,"Low","Very Low"))))))</f>
        <v>Very High</v>
      </c>
      <c r="L23" s="54">
        <f t="shared" si="3"/>
        <v>3.8</v>
      </c>
      <c r="M23" s="53">
        <f>'Impact of the crisis'!N24</f>
        <v>4.8</v>
      </c>
      <c r="N23" s="53">
        <f>'Impact of the crisis'!AB24</f>
        <v>3</v>
      </c>
      <c r="O23" s="54">
        <f>'Conditions of people affected'!R24</f>
        <v>2.25</v>
      </c>
      <c r="P23" s="53">
        <f>'Conditions of people affected'!K24</f>
        <v>2.5</v>
      </c>
      <c r="Q23" s="53">
        <f>'Conditions of people affected'!Q24</f>
        <v>2</v>
      </c>
      <c r="R23" s="53">
        <f t="shared" si="4"/>
        <v>2</v>
      </c>
      <c r="S23" s="53">
        <f>'Complexity of the crisis'!X24</f>
        <v>1.5</v>
      </c>
      <c r="T23" s="53">
        <f>'Complexity of the crisis'!AN24</f>
        <v>2.5</v>
      </c>
      <c r="U23" s="139" t="s">
        <v>10482</v>
      </c>
      <c r="V23" s="140">
        <v>45260</v>
      </c>
    </row>
    <row r="24" spans="1:22" ht="15.75" customHeight="1" x14ac:dyDescent="0.25">
      <c r="A24" s="55" t="str">
        <f>'Crisis Indicator Data'!A22</f>
        <v>Multiple crises in Cameroon</v>
      </c>
      <c r="B24" s="55" t="str">
        <f>Lists!G22</f>
        <v>Country level</v>
      </c>
      <c r="C24" s="55" t="str">
        <f>'Crisis Indicator Data'!C22</f>
        <v>CMR001</v>
      </c>
      <c r="D24" s="55" t="str">
        <f>'Crisis Indicator Data'!D22</f>
        <v>Cameroon</v>
      </c>
      <c r="E24" s="55" t="str">
        <f>'Crisis Indicator Data'!E22</f>
        <v>CMR</v>
      </c>
      <c r="F24" s="55" t="str">
        <f>'Crisis Indicator Data'!B22</f>
        <v>Conflict,Displacement</v>
      </c>
      <c r="G24" s="52">
        <f t="shared" si="0"/>
        <v>4.0999999999999996</v>
      </c>
      <c r="H24" s="51">
        <f t="shared" si="1"/>
        <v>5</v>
      </c>
      <c r="I24" s="130" t="str">
        <f t="shared" si="2"/>
        <v>Very High</v>
      </c>
      <c r="J24" s="133" t="str">
        <f>INDEX(Trends!$D$3:$D$404,MATCH(C24,Trends!$C$3:$C$404,0))</f>
        <v>Increasing</v>
      </c>
      <c r="K24" s="123" t="str">
        <f>IF(Reliability!B22="x","x",(IF(ROUNDUP(Reliability!B22,0)=1,"Very High",IF(ROUNDUP(Reliability!B22,0)=2,"High",IF(ROUNDUP(Reliability!B22,0)=3,"Medium",IF(ROUNDUP(Reliability!B22,0)=4,"Low","Very Low"))))))</f>
        <v>Very High</v>
      </c>
      <c r="L24" s="54">
        <f t="shared" si="3"/>
        <v>4.0999999999999996</v>
      </c>
      <c r="M24" s="53">
        <f>'Impact of the crisis'!N25</f>
        <v>4.7</v>
      </c>
      <c r="N24" s="53">
        <f>'Impact of the crisis'!AB25</f>
        <v>3.7</v>
      </c>
      <c r="O24" s="54">
        <f>'Conditions of people affected'!R25</f>
        <v>4.1500000000000004</v>
      </c>
      <c r="P24" s="53">
        <f>'Conditions of people affected'!K25</f>
        <v>4.3</v>
      </c>
      <c r="Q24" s="53">
        <f>'Conditions of people affected'!Q25</f>
        <v>4</v>
      </c>
      <c r="R24" s="53">
        <f t="shared" si="4"/>
        <v>4.0999999999999996</v>
      </c>
      <c r="S24" s="53">
        <f>'Complexity of the crisis'!X25</f>
        <v>3.7</v>
      </c>
      <c r="T24" s="53">
        <f>'Complexity of the crisis'!AN25</f>
        <v>4.5</v>
      </c>
      <c r="U24" s="139" t="s">
        <v>10434</v>
      </c>
      <c r="V24" s="140">
        <v>45260</v>
      </c>
    </row>
    <row r="25" spans="1:22" ht="15.75" customHeight="1" x14ac:dyDescent="0.25">
      <c r="A25" s="55" t="str">
        <f>'Crisis Indicator Data'!A23</f>
        <v>Lake Chad basin crisis in Cameroon</v>
      </c>
      <c r="B25" s="55" t="str">
        <f>Lists!G23</f>
        <v>Lake Chad basin crisis</v>
      </c>
      <c r="C25" s="55" t="str">
        <f>'Crisis Indicator Data'!C23</f>
        <v>CMR002</v>
      </c>
      <c r="D25" s="55" t="str">
        <f>'Crisis Indicator Data'!D23</f>
        <v>Cameroon</v>
      </c>
      <c r="E25" s="55" t="str">
        <f>'Crisis Indicator Data'!E23</f>
        <v>CMR</v>
      </c>
      <c r="F25" s="55" t="str">
        <f>'Crisis Indicator Data'!B23</f>
        <v>Conflict</v>
      </c>
      <c r="G25" s="52">
        <f t="shared" si="0"/>
        <v>3.6</v>
      </c>
      <c r="H25" s="51">
        <f t="shared" si="1"/>
        <v>4</v>
      </c>
      <c r="I25" s="130" t="str">
        <f t="shared" si="2"/>
        <v>High</v>
      </c>
      <c r="J25" s="133" t="str">
        <f>INDEX(Trends!$D$3:$D$404,MATCH(C25,Trends!$C$3:$C$404,0))</f>
        <v>Increasing</v>
      </c>
      <c r="K25" s="123" t="str">
        <f>IF(Reliability!B23="x","x",(IF(ROUNDUP(Reliability!B23,0)=1,"Very High",IF(ROUNDUP(Reliability!B23,0)=2,"High",IF(ROUNDUP(Reliability!B23,0)=3,"Medium",IF(ROUNDUP(Reliability!B23,0)=4,"Low","Very Low"))))))</f>
        <v>Very High</v>
      </c>
      <c r="L25" s="54">
        <f t="shared" si="3"/>
        <v>3.1</v>
      </c>
      <c r="M25" s="53">
        <f>'Impact of the crisis'!N26</f>
        <v>1.6</v>
      </c>
      <c r="N25" s="53">
        <f>'Impact of the crisis'!AB26</f>
        <v>3.6</v>
      </c>
      <c r="O25" s="54">
        <f>'Conditions of people affected'!R26</f>
        <v>3.85</v>
      </c>
      <c r="P25" s="53">
        <f>'Conditions of people affected'!K26</f>
        <v>3.7</v>
      </c>
      <c r="Q25" s="53">
        <f>'Conditions of people affected'!Q26</f>
        <v>4</v>
      </c>
      <c r="R25" s="53">
        <f t="shared" si="4"/>
        <v>3.6</v>
      </c>
      <c r="S25" s="53">
        <f>'Complexity of the crisis'!X26</f>
        <v>3.7</v>
      </c>
      <c r="T25" s="53">
        <f>'Complexity of the crisis'!AN26</f>
        <v>3.5</v>
      </c>
      <c r="U25" s="139" t="s">
        <v>10434</v>
      </c>
      <c r="V25" s="140">
        <v>45260</v>
      </c>
    </row>
    <row r="26" spans="1:22" ht="15.75" customHeight="1" x14ac:dyDescent="0.25">
      <c r="A26" s="55" t="str">
        <f>'Crisis Indicator Data'!A24</f>
        <v>Anglophone Crisis in Cameroon</v>
      </c>
      <c r="B26" s="55" t="str">
        <f>Lists!G24</f>
        <v>Anglophone crisis</v>
      </c>
      <c r="C26" s="55" t="str">
        <f>'Crisis Indicator Data'!C24</f>
        <v>CMR003</v>
      </c>
      <c r="D26" s="55" t="str">
        <f>'Crisis Indicator Data'!D24</f>
        <v>Cameroon</v>
      </c>
      <c r="E26" s="55" t="str">
        <f>'Crisis Indicator Data'!E24</f>
        <v>CMR</v>
      </c>
      <c r="F26" s="55" t="str">
        <f>'Crisis Indicator Data'!B24</f>
        <v>Conflict</v>
      </c>
      <c r="G26" s="52">
        <f t="shared" si="0"/>
        <v>3.5</v>
      </c>
      <c r="H26" s="51">
        <f t="shared" si="1"/>
        <v>4</v>
      </c>
      <c r="I26" s="130" t="str">
        <f t="shared" si="2"/>
        <v>High</v>
      </c>
      <c r="J26" s="133" t="str">
        <f>INDEX(Trends!$D$3:$D$404,MATCH(C26,Trends!$C$3:$C$404,0))</f>
        <v>Increasing</v>
      </c>
      <c r="K26" s="123" t="str">
        <f>IF(Reliability!B24="x","x",(IF(ROUNDUP(Reliability!B24,0)=1,"Very High",IF(ROUNDUP(Reliability!B24,0)=2,"High",IF(ROUNDUP(Reliability!B24,0)=3,"Medium",IF(ROUNDUP(Reliability!B24,0)=4,"Low","Very Low"))))))</f>
        <v>Very High</v>
      </c>
      <c r="L26" s="54">
        <f t="shared" si="3"/>
        <v>3.2</v>
      </c>
      <c r="M26" s="53">
        <f>'Impact of the crisis'!N27</f>
        <v>2.7</v>
      </c>
      <c r="N26" s="53">
        <f>'Impact of the crisis'!AB27</f>
        <v>3.4</v>
      </c>
      <c r="O26" s="54">
        <f>'Conditions of people affected'!R27</f>
        <v>3.35</v>
      </c>
      <c r="P26" s="53">
        <f>'Conditions of people affected'!K27</f>
        <v>3.7</v>
      </c>
      <c r="Q26" s="53">
        <f>'Conditions of people affected'!Q27</f>
        <v>3</v>
      </c>
      <c r="R26" s="53">
        <f t="shared" si="4"/>
        <v>3.9</v>
      </c>
      <c r="S26" s="53">
        <f>'Complexity of the crisis'!X27</f>
        <v>3.7</v>
      </c>
      <c r="T26" s="53">
        <f>'Complexity of the crisis'!AN27</f>
        <v>4</v>
      </c>
      <c r="U26" s="139" t="s">
        <v>10434</v>
      </c>
      <c r="V26" s="140">
        <v>45260</v>
      </c>
    </row>
    <row r="27" spans="1:22" ht="15.75" customHeight="1" x14ac:dyDescent="0.25">
      <c r="A27" s="55" t="str">
        <f>'Crisis Indicator Data'!A25</f>
        <v>CAR refugees in Cameroon</v>
      </c>
      <c r="B27" s="55" t="str">
        <f>Lists!G25</f>
        <v>CAR refugees</v>
      </c>
      <c r="C27" s="55" t="str">
        <f>'Crisis Indicator Data'!C25</f>
        <v>CMR004</v>
      </c>
      <c r="D27" s="55" t="str">
        <f>'Crisis Indicator Data'!D25</f>
        <v>Cameroon</v>
      </c>
      <c r="E27" s="55" t="str">
        <f>'Crisis Indicator Data'!E25</f>
        <v>CMR</v>
      </c>
      <c r="F27" s="55" t="str">
        <f>'Crisis Indicator Data'!B25</f>
        <v>Conflict,Displacement</v>
      </c>
      <c r="G27" s="52">
        <f t="shared" si="0"/>
        <v>2.8</v>
      </c>
      <c r="H27" s="51">
        <f t="shared" si="1"/>
        <v>3</v>
      </c>
      <c r="I27" s="130" t="str">
        <f t="shared" si="2"/>
        <v>Medium</v>
      </c>
      <c r="J27" s="133" t="str">
        <f>INDEX(Trends!$D$3:$D$404,MATCH(C27,Trends!$C$3:$C$404,0))</f>
        <v>Stable</v>
      </c>
      <c r="K27" s="123" t="str">
        <f>IF(Reliability!B25="x","x",(IF(ROUNDUP(Reliability!B25,0)=1,"Very High",IF(ROUNDUP(Reliability!B25,0)=2,"High",IF(ROUNDUP(Reliability!B25,0)=3,"Medium",IF(ROUNDUP(Reliability!B25,0)=4,"Low","Very Low"))))))</f>
        <v>Very High</v>
      </c>
      <c r="L27" s="54">
        <f t="shared" si="3"/>
        <v>2.2999999999999998</v>
      </c>
      <c r="M27" s="53">
        <f>'Impact of the crisis'!N28</f>
        <v>2.5</v>
      </c>
      <c r="N27" s="53">
        <f>'Impact of the crisis'!AB28</f>
        <v>2.2000000000000002</v>
      </c>
      <c r="O27" s="54">
        <f>'Conditions of people affected'!R28</f>
        <v>3</v>
      </c>
      <c r="P27" s="53">
        <f>'Conditions of people affected'!K28</f>
        <v>3</v>
      </c>
      <c r="Q27" s="53">
        <f>'Conditions of people affected'!Q28</f>
        <v>3</v>
      </c>
      <c r="R27" s="53">
        <f t="shared" si="4"/>
        <v>2.8</v>
      </c>
      <c r="S27" s="53">
        <f>'Complexity of the crisis'!X28</f>
        <v>3.7</v>
      </c>
      <c r="T27" s="53">
        <f>'Complexity of the crisis'!AN28</f>
        <v>1.5</v>
      </c>
      <c r="U27" s="139" t="s">
        <v>10434</v>
      </c>
      <c r="V27" s="140">
        <v>45260</v>
      </c>
    </row>
    <row r="28" spans="1:22" ht="15.75" customHeight="1" x14ac:dyDescent="0.25">
      <c r="A28" s="55" t="str">
        <f>'Crisis Indicator Data'!A26</f>
        <v>Complex crisis in DRC</v>
      </c>
      <c r="B28" s="55" t="str">
        <f>Lists!G26</f>
        <v>Complex crisis</v>
      </c>
      <c r="C28" s="55" t="str">
        <f>'Crisis Indicator Data'!C26</f>
        <v>COD001</v>
      </c>
      <c r="D28" s="55" t="str">
        <f>'Crisis Indicator Data'!D26</f>
        <v>DRC</v>
      </c>
      <c r="E28" s="55" t="str">
        <f>'Crisis Indicator Data'!E26</f>
        <v>COD</v>
      </c>
      <c r="F28" s="55" t="str">
        <f>'Crisis Indicator Data'!B26</f>
        <v>Conflict,Displacement,Socio-political</v>
      </c>
      <c r="G28" s="52">
        <f t="shared" si="0"/>
        <v>4.4000000000000004</v>
      </c>
      <c r="H28" s="51">
        <f t="shared" si="1"/>
        <v>5</v>
      </c>
      <c r="I28" s="130" t="str">
        <f t="shared" si="2"/>
        <v>Very High</v>
      </c>
      <c r="J28" s="133" t="str">
        <f>INDEX(Trends!$D$3:$D$404,MATCH(C28,Trends!$C$3:$C$404,0))</f>
        <v>Stable</v>
      </c>
      <c r="K28" s="123" t="str">
        <f>IF(Reliability!B26="x","x",(IF(ROUNDUP(Reliability!B26,0)=1,"Very High",IF(ROUNDUP(Reliability!B26,0)=2,"High",IF(ROUNDUP(Reliability!B26,0)=3,"Medium",IF(ROUNDUP(Reliability!B26,0)=4,"Low","Very Low"))))))</f>
        <v>Very High</v>
      </c>
      <c r="L28" s="54">
        <f t="shared" si="3"/>
        <v>4.4000000000000004</v>
      </c>
      <c r="M28" s="53">
        <f>'Impact of the crisis'!N29</f>
        <v>5</v>
      </c>
      <c r="N28" s="53">
        <f>'Impact of the crisis'!AB29</f>
        <v>4</v>
      </c>
      <c r="O28" s="54">
        <f>'Conditions of people affected'!R29</f>
        <v>4.5</v>
      </c>
      <c r="P28" s="53">
        <f>'Conditions of people affected'!K29</f>
        <v>5</v>
      </c>
      <c r="Q28" s="53">
        <f>'Conditions of people affected'!Q29</f>
        <v>4</v>
      </c>
      <c r="R28" s="53">
        <f t="shared" si="4"/>
        <v>4.0999999999999996</v>
      </c>
      <c r="S28" s="53">
        <f>'Complexity of the crisis'!X29</f>
        <v>4.2</v>
      </c>
      <c r="T28" s="53">
        <f>'Complexity of the crisis'!AN29</f>
        <v>4</v>
      </c>
      <c r="U28" s="139" t="s">
        <v>10434</v>
      </c>
      <c r="V28" s="140">
        <v>45260</v>
      </c>
    </row>
    <row r="29" spans="1:22" ht="15.75" customHeight="1" x14ac:dyDescent="0.25">
      <c r="A29" s="55" t="str">
        <f>'Crisis Indicator Data'!A27</f>
        <v>Complex crisis in Congo</v>
      </c>
      <c r="B29" s="55" t="str">
        <f>Lists!G27</f>
        <v>Complex crisis</v>
      </c>
      <c r="C29" s="55" t="str">
        <f>'Crisis Indicator Data'!C27</f>
        <v>COG001</v>
      </c>
      <c r="D29" s="55" t="str">
        <f>'Crisis Indicator Data'!D27</f>
        <v>Congo</v>
      </c>
      <c r="E29" s="55" t="str">
        <f>'Crisis Indicator Data'!E27</f>
        <v>COG</v>
      </c>
      <c r="F29" s="55" t="str">
        <f>'Crisis Indicator Data'!B27</f>
        <v>Conflict</v>
      </c>
      <c r="G29" s="52">
        <f t="shared" si="0"/>
        <v>2.2999999999999998</v>
      </c>
      <c r="H29" s="51">
        <f t="shared" si="1"/>
        <v>3</v>
      </c>
      <c r="I29" s="130" t="str">
        <f t="shared" si="2"/>
        <v>Medium</v>
      </c>
      <c r="J29" s="133" t="str">
        <f>INDEX(Trends!$D$3:$D$404,MATCH(C29,Trends!$C$3:$C$404,0))</f>
        <v>Stable</v>
      </c>
      <c r="K29" s="123" t="str">
        <f>IF(Reliability!B27="x","x",(IF(ROUNDUP(Reliability!B27,0)=1,"Very High",IF(ROUNDUP(Reliability!B27,0)=2,"High",IF(ROUNDUP(Reliability!B27,0)=3,"Medium",IF(ROUNDUP(Reliability!B27,0)=4,"Low","Very Low"))))))</f>
        <v>High</v>
      </c>
      <c r="L29" s="54">
        <f t="shared" si="3"/>
        <v>2.9</v>
      </c>
      <c r="M29" s="53">
        <f>'Impact of the crisis'!N30</f>
        <v>4.2</v>
      </c>
      <c r="N29" s="53">
        <f>'Impact of the crisis'!AB30</f>
        <v>1.9</v>
      </c>
      <c r="O29" s="54">
        <f>'Conditions of people affected'!R30</f>
        <v>1.95</v>
      </c>
      <c r="P29" s="53">
        <f>'Conditions of people affected'!K30</f>
        <v>1.9</v>
      </c>
      <c r="Q29" s="53">
        <f>'Conditions of people affected'!Q30</f>
        <v>2</v>
      </c>
      <c r="R29" s="53">
        <f t="shared" si="4"/>
        <v>2.2999999999999998</v>
      </c>
      <c r="S29" s="53">
        <f>'Complexity of the crisis'!X30</f>
        <v>2.6</v>
      </c>
      <c r="T29" s="53">
        <f>'Complexity of the crisis'!AN30</f>
        <v>2</v>
      </c>
      <c r="U29" s="139" t="s">
        <v>10434</v>
      </c>
      <c r="V29" s="140">
        <v>45260</v>
      </c>
    </row>
    <row r="30" spans="1:22" ht="15.75" customHeight="1" x14ac:dyDescent="0.25">
      <c r="A30" s="55" t="str">
        <f>'Crisis Indicator Data'!A28</f>
        <v>Complex crisis in Colombia</v>
      </c>
      <c r="B30" s="55" t="str">
        <f>Lists!G28</f>
        <v>Complex crisis</v>
      </c>
      <c r="C30" s="55" t="str">
        <f>'Crisis Indicator Data'!C28</f>
        <v>COL001</v>
      </c>
      <c r="D30" s="55" t="str">
        <f>'Crisis Indicator Data'!D28</f>
        <v>Colombia</v>
      </c>
      <c r="E30" s="55" t="str">
        <f>'Crisis Indicator Data'!E28</f>
        <v>COL</v>
      </c>
      <c r="F30" s="55" t="str">
        <f>'Crisis Indicator Data'!B28</f>
        <v>Socio-political,Conflict,Violence,Floods,Displacement</v>
      </c>
      <c r="G30" s="52">
        <f t="shared" si="0"/>
        <v>3.9</v>
      </c>
      <c r="H30" s="51">
        <f t="shared" si="1"/>
        <v>4</v>
      </c>
      <c r="I30" s="130" t="str">
        <f t="shared" si="2"/>
        <v>High</v>
      </c>
      <c r="J30" s="133" t="str">
        <f>INDEX(Trends!$D$3:$D$404,MATCH(C30,Trends!$C$3:$C$404,0))</f>
        <v>Decreasing</v>
      </c>
      <c r="K30" s="123" t="str">
        <f>IF(Reliability!B28="x","x",(IF(ROUNDUP(Reliability!B28,0)=1,"Very High",IF(ROUNDUP(Reliability!B28,0)=2,"High",IF(ROUNDUP(Reliability!B28,0)=3,"Medium",IF(ROUNDUP(Reliability!B28,0)=4,"Low","Very Low"))))))</f>
        <v>Very High</v>
      </c>
      <c r="L30" s="54">
        <f t="shared" si="3"/>
        <v>4.0999999999999996</v>
      </c>
      <c r="M30" s="53">
        <f>'Impact of the crisis'!N31</f>
        <v>5</v>
      </c>
      <c r="N30" s="53">
        <f>'Impact of the crisis'!AB31</f>
        <v>3.4</v>
      </c>
      <c r="O30" s="54">
        <f>'Conditions of people affected'!R31</f>
        <v>4.4000000000000004</v>
      </c>
      <c r="P30" s="53">
        <f>'Conditions of people affected'!K31</f>
        <v>4.8</v>
      </c>
      <c r="Q30" s="53">
        <f>'Conditions of people affected'!Q31</f>
        <v>4</v>
      </c>
      <c r="R30" s="53">
        <f t="shared" si="4"/>
        <v>2.9</v>
      </c>
      <c r="S30" s="53">
        <f>'Complexity of the crisis'!X31</f>
        <v>2.8</v>
      </c>
      <c r="T30" s="53">
        <f>'Complexity of the crisis'!AN31</f>
        <v>3</v>
      </c>
      <c r="U30" s="139" t="s">
        <v>10482</v>
      </c>
      <c r="V30" s="140">
        <v>45259</v>
      </c>
    </row>
    <row r="31" spans="1:22" x14ac:dyDescent="0.25">
      <c r="A31" s="55" t="str">
        <f>'Crisis Indicator Data'!A29</f>
        <v>Venezuela displacement in Colombia</v>
      </c>
      <c r="B31" s="55" t="str">
        <f>Lists!G29</f>
        <v xml:space="preserve">Venezuelan refugees </v>
      </c>
      <c r="C31" s="55" t="str">
        <f>'Crisis Indicator Data'!C29</f>
        <v>COL002</v>
      </c>
      <c r="D31" s="55" t="str">
        <f>'Crisis Indicator Data'!D29</f>
        <v>Colombia</v>
      </c>
      <c r="E31" s="55" t="str">
        <f>'Crisis Indicator Data'!E29</f>
        <v>COL</v>
      </c>
      <c r="F31" s="55" t="str">
        <f>'Crisis Indicator Data'!B29</f>
        <v>Displacement</v>
      </c>
      <c r="G31" s="52">
        <f t="shared" si="0"/>
        <v>3.7</v>
      </c>
      <c r="H31" s="51">
        <f t="shared" si="1"/>
        <v>4</v>
      </c>
      <c r="I31" s="130" t="str">
        <f t="shared" si="2"/>
        <v>High</v>
      </c>
      <c r="J31" s="133" t="str">
        <f>INDEX(Trends!$D$3:$D$404,MATCH(C31,Trends!$C$3:$C$404,0))</f>
        <v>Stable</v>
      </c>
      <c r="K31" s="123" t="str">
        <f>IF(Reliability!B29="x","x",(IF(ROUNDUP(Reliability!B29,0)=1,"Very High",IF(ROUNDUP(Reliability!B29,0)=2,"High",IF(ROUNDUP(Reliability!B29,0)=3,"Medium",IF(ROUNDUP(Reliability!B29,0)=4,"Low","Very Low"))))))</f>
        <v>Very High</v>
      </c>
      <c r="L31" s="54">
        <f t="shared" si="3"/>
        <v>3.6</v>
      </c>
      <c r="M31" s="53">
        <f>'Impact of the crisis'!N32</f>
        <v>2.6</v>
      </c>
      <c r="N31" s="53">
        <f>'Impact of the crisis'!AB32</f>
        <v>4</v>
      </c>
      <c r="O31" s="54">
        <f>'Conditions of people affected'!R32</f>
        <v>4.3</v>
      </c>
      <c r="P31" s="53">
        <f>'Conditions of people affected'!K32</f>
        <v>4.5999999999999996</v>
      </c>
      <c r="Q31" s="53">
        <f>'Conditions of people affected'!Q32</f>
        <v>4</v>
      </c>
      <c r="R31" s="53">
        <f t="shared" si="4"/>
        <v>2.9</v>
      </c>
      <c r="S31" s="53">
        <f>'Complexity of the crisis'!X32</f>
        <v>2.8</v>
      </c>
      <c r="T31" s="53">
        <f>'Complexity of the crisis'!AN32</f>
        <v>3</v>
      </c>
      <c r="U31" s="139" t="s">
        <v>10482</v>
      </c>
      <c r="V31" s="140">
        <v>45259</v>
      </c>
    </row>
    <row r="32" spans="1:22" x14ac:dyDescent="0.25">
      <c r="A32" s="55" t="str">
        <f>'Crisis Indicator Data'!A30</f>
        <v>Nicaraguan refugees in Costa Rica</v>
      </c>
      <c r="B32" s="55" t="str">
        <f>Lists!G30</f>
        <v>Nicaraguan refugees</v>
      </c>
      <c r="C32" s="55" t="str">
        <f>'Crisis Indicator Data'!C30</f>
        <v>CRI002</v>
      </c>
      <c r="D32" s="55" t="str">
        <f>'Crisis Indicator Data'!D30</f>
        <v>Costa Rica</v>
      </c>
      <c r="E32" s="55" t="str">
        <f>'Crisis Indicator Data'!E30</f>
        <v>CRI</v>
      </c>
      <c r="F32" s="55" t="str">
        <f>'Crisis Indicator Data'!B30</f>
        <v>Displacement</v>
      </c>
      <c r="G32" s="52">
        <f t="shared" si="0"/>
        <v>2.1</v>
      </c>
      <c r="H32" s="51">
        <f t="shared" si="1"/>
        <v>3</v>
      </c>
      <c r="I32" s="130" t="str">
        <f t="shared" si="2"/>
        <v>Medium</v>
      </c>
      <c r="J32" s="133" t="str">
        <f>INDEX(Trends!$D$3:$D$404,MATCH(C32,Trends!$C$3:$C$404,0))</f>
        <v>Stable</v>
      </c>
      <c r="K32" s="123" t="str">
        <f>IF(Reliability!B30="x","x",(IF(ROUNDUP(Reliability!B30,0)=1,"Very High",IF(ROUNDUP(Reliability!B30,0)=2,"High",IF(ROUNDUP(Reliability!B30,0)=3,"Medium",IF(ROUNDUP(Reliability!B30,0)=4,"Low","Very Low"))))))</f>
        <v>Medium</v>
      </c>
      <c r="L32" s="54">
        <f t="shared" si="3"/>
        <v>2.4</v>
      </c>
      <c r="M32" s="53">
        <f>'Impact of the crisis'!N33</f>
        <v>0.9</v>
      </c>
      <c r="N32" s="53">
        <f>'Impact of the crisis'!AB33</f>
        <v>3</v>
      </c>
      <c r="O32" s="54">
        <f>'Conditions of people affected'!R33</f>
        <v>2.65</v>
      </c>
      <c r="P32" s="53">
        <f>'Conditions of people affected'!K33</f>
        <v>2.2999999999999998</v>
      </c>
      <c r="Q32" s="53">
        <f>'Conditions of people affected'!Q33</f>
        <v>3</v>
      </c>
      <c r="R32" s="53">
        <f t="shared" si="4"/>
        <v>1</v>
      </c>
      <c r="S32" s="53">
        <f>'Complexity of the crisis'!X33</f>
        <v>0.9</v>
      </c>
      <c r="T32" s="53">
        <f>'Complexity of the crisis'!AN33</f>
        <v>1</v>
      </c>
      <c r="U32" s="139" t="s">
        <v>10482</v>
      </c>
      <c r="V32" s="140">
        <v>45259</v>
      </c>
    </row>
    <row r="33" spans="1:22" x14ac:dyDescent="0.25">
      <c r="A33" s="55" t="str">
        <f>'Crisis Indicator Data'!A31</f>
        <v>Displacement from Russia-Ukraine conflict in Czechia</v>
      </c>
      <c r="B33" s="55" t="str">
        <f>Lists!G31</f>
        <v>Displacement from Russia-Ukraine conflict</v>
      </c>
      <c r="C33" s="55" t="str">
        <f>'Crisis Indicator Data'!C31</f>
        <v>CZE002</v>
      </c>
      <c r="D33" s="55" t="str">
        <f>'Crisis Indicator Data'!D31</f>
        <v>Czech Republic</v>
      </c>
      <c r="E33" s="55" t="str">
        <f>'Crisis Indicator Data'!E31</f>
        <v>CZE</v>
      </c>
      <c r="F33" s="55" t="str">
        <f>'Crisis Indicator Data'!B31</f>
        <v>Conflict,Displacement</v>
      </c>
      <c r="G33" s="52">
        <f t="shared" si="0"/>
        <v>1.8</v>
      </c>
      <c r="H33" s="51">
        <f t="shared" si="1"/>
        <v>2</v>
      </c>
      <c r="I33" s="130" t="str">
        <f t="shared" si="2"/>
        <v>Low</v>
      </c>
      <c r="J33" s="133" t="str">
        <f>INDEX(Trends!$D$3:$D$404,MATCH(C33,Trends!$C$3:$C$404,0))</f>
        <v>-</v>
      </c>
      <c r="K33" s="123" t="str">
        <f>IF(Reliability!B31="x","x",(IF(ROUNDUP(Reliability!B31,0)=1,"Very High",IF(ROUNDUP(Reliability!B31,0)=2,"High",IF(ROUNDUP(Reliability!B31,0)=3,"Medium",IF(ROUNDUP(Reliability!B31,0)=4,"Low","Very Low"))))))</f>
        <v>Very High</v>
      </c>
      <c r="L33" s="54">
        <f t="shared" si="3"/>
        <v>2.9</v>
      </c>
      <c r="M33" s="53">
        <f>'Impact of the crisis'!N34</f>
        <v>4.2</v>
      </c>
      <c r="N33" s="53">
        <f>'Impact of the crisis'!AB34</f>
        <v>2</v>
      </c>
      <c r="O33" s="54">
        <f>'Conditions of people affected'!R34</f>
        <v>1.8</v>
      </c>
      <c r="P33" s="53">
        <f>'Conditions of people affected'!K34</f>
        <v>2.6</v>
      </c>
      <c r="Q33" s="53">
        <f>'Conditions of people affected'!Q34</f>
        <v>1</v>
      </c>
      <c r="R33" s="53">
        <f t="shared" si="4"/>
        <v>0.8</v>
      </c>
      <c r="S33" s="53">
        <f>'Complexity of the crisis'!X34</f>
        <v>0.6</v>
      </c>
      <c r="T33" s="53">
        <f>'Complexity of the crisis'!AN34</f>
        <v>1</v>
      </c>
      <c r="U33" s="139" t="s">
        <v>10472</v>
      </c>
      <c r="V33" s="140">
        <v>45259</v>
      </c>
    </row>
    <row r="34" spans="1:22" x14ac:dyDescent="0.25">
      <c r="A34" s="55" t="str">
        <f>'Crisis Indicator Data'!A32</f>
        <v>Multiple crises in Djibouti</v>
      </c>
      <c r="B34" s="55" t="str">
        <f>Lists!G32</f>
        <v>Country level</v>
      </c>
      <c r="C34" s="55" t="str">
        <f>'Crisis Indicator Data'!C32</f>
        <v>DJI001</v>
      </c>
      <c r="D34" s="55" t="str">
        <f>'Crisis Indicator Data'!D32</f>
        <v>Djibouti</v>
      </c>
      <c r="E34" s="55" t="str">
        <f>'Crisis Indicator Data'!E32</f>
        <v>DJI</v>
      </c>
      <c r="F34" s="55" t="str">
        <f>'Crisis Indicator Data'!B32</f>
        <v>Displacement,Drought</v>
      </c>
      <c r="G34" s="52">
        <f t="shared" si="0"/>
        <v>2.9</v>
      </c>
      <c r="H34" s="51">
        <f t="shared" si="1"/>
        <v>3</v>
      </c>
      <c r="I34" s="130" t="str">
        <f t="shared" si="2"/>
        <v>Medium</v>
      </c>
      <c r="J34" s="133" t="str">
        <f>INDEX(Trends!$D$3:$D$404,MATCH(C34,Trends!$C$3:$C$404,0))</f>
        <v>Decreasing</v>
      </c>
      <c r="K34" s="123" t="str">
        <f>IF(Reliability!B32="x","x",(IF(ROUNDUP(Reliability!B32,0)=1,"Very High",IF(ROUNDUP(Reliability!B32,0)=2,"High",IF(ROUNDUP(Reliability!B32,0)=3,"Medium",IF(ROUNDUP(Reliability!B32,0)=4,"Low","Very Low"))))))</f>
        <v>Very High</v>
      </c>
      <c r="L34" s="54">
        <f t="shared" si="3"/>
        <v>2.4</v>
      </c>
      <c r="M34" s="53">
        <f>'Impact of the crisis'!N35</f>
        <v>3.2</v>
      </c>
      <c r="N34" s="53">
        <f>'Impact of the crisis'!AB35</f>
        <v>1.9</v>
      </c>
      <c r="O34" s="54">
        <f>'Conditions of people affected'!R35</f>
        <v>3.25</v>
      </c>
      <c r="P34" s="53">
        <f>'Conditions of people affected'!K35</f>
        <v>2.5</v>
      </c>
      <c r="Q34" s="53">
        <f>'Conditions of people affected'!Q35</f>
        <v>4</v>
      </c>
      <c r="R34" s="53">
        <f t="shared" si="4"/>
        <v>2.6</v>
      </c>
      <c r="S34" s="53">
        <f>'Complexity of the crisis'!X35</f>
        <v>2.1</v>
      </c>
      <c r="T34" s="53">
        <f>'Complexity of the crisis'!AN35</f>
        <v>3</v>
      </c>
      <c r="U34" s="139" t="s">
        <v>10434</v>
      </c>
      <c r="V34" s="140">
        <v>45260</v>
      </c>
    </row>
    <row r="35" spans="1:22" x14ac:dyDescent="0.25">
      <c r="A35" s="55" t="str">
        <f>'Crisis Indicator Data'!A33</f>
        <v>Mixed migration in Djibouti</v>
      </c>
      <c r="B35" s="55" t="str">
        <f>Lists!G33</f>
        <v>Mixed Migration</v>
      </c>
      <c r="C35" s="55" t="str">
        <f>'Crisis Indicator Data'!C33</f>
        <v>DJI002</v>
      </c>
      <c r="D35" s="55" t="str">
        <f>'Crisis Indicator Data'!D33</f>
        <v>Djibouti</v>
      </c>
      <c r="E35" s="55" t="str">
        <f>'Crisis Indicator Data'!E33</f>
        <v>DJI</v>
      </c>
      <c r="F35" s="55" t="str">
        <f>'Crisis Indicator Data'!B33</f>
        <v>Displacement</v>
      </c>
      <c r="G35" s="52">
        <f t="shared" si="0"/>
        <v>1.2</v>
      </c>
      <c r="H35" s="51">
        <f t="shared" si="1"/>
        <v>2</v>
      </c>
      <c r="I35" s="130" t="str">
        <f t="shared" si="2"/>
        <v>Low</v>
      </c>
      <c r="J35" s="133" t="str">
        <f>INDEX(Trends!$D$3:$D$404,MATCH(C35,Trends!$C$3:$C$404,0))</f>
        <v>Decreasing</v>
      </c>
      <c r="K35" s="123" t="str">
        <f>IF(Reliability!B33="x","x",(IF(ROUNDUP(Reliability!B33,0)=1,"Very High",IF(ROUNDUP(Reliability!B33,0)=2,"High",IF(ROUNDUP(Reliability!B33,0)=3,"Medium",IF(ROUNDUP(Reliability!B33,0)=4,"Low","Very Low"))))))</f>
        <v>Very High</v>
      </c>
      <c r="L35" s="54">
        <f t="shared" si="3"/>
        <v>1.3</v>
      </c>
      <c r="M35" s="53">
        <f>'Impact of the crisis'!N36</f>
        <v>1.4</v>
      </c>
      <c r="N35" s="53">
        <f>'Impact of the crisis'!AB36</f>
        <v>1.3</v>
      </c>
      <c r="O35" s="54">
        <f>'Conditions of people affected'!R36</f>
        <v>0.9</v>
      </c>
      <c r="P35" s="53">
        <f>'Conditions of people affected'!K36</f>
        <v>0.8</v>
      </c>
      <c r="Q35" s="53">
        <f>'Conditions of people affected'!Q36</f>
        <v>1</v>
      </c>
      <c r="R35" s="53">
        <f t="shared" si="4"/>
        <v>1.6</v>
      </c>
      <c r="S35" s="53">
        <f>'Complexity of the crisis'!X36</f>
        <v>2.1</v>
      </c>
      <c r="T35" s="53">
        <f>'Complexity of the crisis'!AN36</f>
        <v>1</v>
      </c>
      <c r="U35" s="139" t="s">
        <v>10434</v>
      </c>
      <c r="V35" s="140">
        <v>45260</v>
      </c>
    </row>
    <row r="36" spans="1:22" x14ac:dyDescent="0.25">
      <c r="A36" s="55" t="str">
        <f>'Crisis Indicator Data'!A34</f>
        <v>Drought in Djibouti</v>
      </c>
      <c r="B36" s="55" t="str">
        <f>Lists!G34</f>
        <v>Drought</v>
      </c>
      <c r="C36" s="55" t="str">
        <f>'Crisis Indicator Data'!C34</f>
        <v>DJI003</v>
      </c>
      <c r="D36" s="55" t="str">
        <f>'Crisis Indicator Data'!D34</f>
        <v>Djibouti</v>
      </c>
      <c r="E36" s="55" t="str">
        <f>'Crisis Indicator Data'!E34</f>
        <v>DJI</v>
      </c>
      <c r="F36" s="55" t="str">
        <f>'Crisis Indicator Data'!B34</f>
        <v>Drought</v>
      </c>
      <c r="G36" s="52">
        <f t="shared" si="0"/>
        <v>2.8</v>
      </c>
      <c r="H36" s="51">
        <f t="shared" si="1"/>
        <v>3</v>
      </c>
      <c r="I36" s="130" t="str">
        <f t="shared" si="2"/>
        <v>Medium</v>
      </c>
      <c r="J36" s="133" t="str">
        <f>INDEX(Trends!$D$3:$D$404,MATCH(C36,Trends!$C$3:$C$404,0))</f>
        <v>Decreasing</v>
      </c>
      <c r="K36" s="123" t="str">
        <f>IF(Reliability!B34="x","x",(IF(ROUNDUP(Reliability!B34,0)=1,"Very High",IF(ROUNDUP(Reliability!B34,0)=2,"High",IF(ROUNDUP(Reliability!B34,0)=3,"Medium",IF(ROUNDUP(Reliability!B34,0)=4,"Low","Very Low"))))))</f>
        <v>Very High</v>
      </c>
      <c r="L36" s="54">
        <f t="shared" si="3"/>
        <v>2.2000000000000002</v>
      </c>
      <c r="M36" s="53">
        <f>'Impact of the crisis'!N37</f>
        <v>3.2</v>
      </c>
      <c r="N36" s="53">
        <f>'Impact of the crisis'!AB37</f>
        <v>1.6</v>
      </c>
      <c r="O36" s="54">
        <f>'Conditions of people affected'!R37</f>
        <v>3.2</v>
      </c>
      <c r="P36" s="53">
        <f>'Conditions of people affected'!K37</f>
        <v>2.4</v>
      </c>
      <c r="Q36" s="53">
        <f>'Conditions of people affected'!Q37</f>
        <v>4</v>
      </c>
      <c r="R36" s="53">
        <f t="shared" si="4"/>
        <v>2.6</v>
      </c>
      <c r="S36" s="53">
        <f>'Complexity of the crisis'!X37</f>
        <v>2.1</v>
      </c>
      <c r="T36" s="53">
        <f>'Complexity of the crisis'!AN37</f>
        <v>3</v>
      </c>
      <c r="U36" s="139" t="s">
        <v>10434</v>
      </c>
      <c r="V36" s="140">
        <v>45260</v>
      </c>
    </row>
    <row r="37" spans="1:22" s="254" customFormat="1" x14ac:dyDescent="0.25">
      <c r="A37" s="246" t="str">
        <f>'Crisis Indicator Data'!A35</f>
        <v>Venezuela displacement in Dominican Republic</v>
      </c>
      <c r="B37" s="246" t="str">
        <f>Lists!G35</f>
        <v xml:space="preserve">Venezuelan refugees </v>
      </c>
      <c r="C37" s="246" t="str">
        <f>'Crisis Indicator Data'!C35</f>
        <v>DOM002</v>
      </c>
      <c r="D37" s="246" t="str">
        <f>'Crisis Indicator Data'!D35</f>
        <v>Dominican Republic</v>
      </c>
      <c r="E37" s="246" t="str">
        <f>'Crisis Indicator Data'!E35</f>
        <v>DOM</v>
      </c>
      <c r="F37" s="246" t="str">
        <f>'Crisis Indicator Data'!B35</f>
        <v>Displacement</v>
      </c>
      <c r="G37" s="247">
        <f t="shared" ref="G37:G68" si="5">IF(OR(O37="x",L37="x"),"x",ROUND((5-GEOMEAN(((5-L37)/5*4+1),((5-O37)/5*4+1),((5-O37)/5*4+1)))/4*3.5+R37*0.3,1))</f>
        <v>1.8</v>
      </c>
      <c r="H37" s="248">
        <f t="shared" ref="H37:H68" si="6">IF(G37="x","x",ROUNDUP(G37,0))</f>
        <v>2</v>
      </c>
      <c r="I37" s="249" t="str">
        <f t="shared" ref="I37:I68" si="7">IF(O37="x","x",IF(L37="x","x",(IF(H37=5,"Very High",IF(H37=4,"High",IF(H37=3,"Medium",IF(H37=2,"Low","Very Low")))))))</f>
        <v>Low</v>
      </c>
      <c r="J37" s="250" t="str">
        <f>INDEX(Trends!$D$3:$D$404,MATCH(C37,Trends!$C$3:$C$404,0))</f>
        <v>Decreasing</v>
      </c>
      <c r="K37" s="251" t="str">
        <f>IF(Reliability!B35="x","x",(IF(ROUNDUP(Reliability!B35,0)=1,"Very High",IF(ROUNDUP(Reliability!B35,0)=2,"High",IF(ROUNDUP(Reliability!B35,0)=3,"Medium",IF(ROUNDUP(Reliability!B35,0)=4,"Low","Very Low"))))))</f>
        <v>Medium</v>
      </c>
      <c r="L37" s="252">
        <f t="shared" ref="L37:L68" si="8">IF(OR(N37="x",M37="x"),"x",ROUND((5-GEOMEAN(((5-M37)/5*4+1),((5-N37)/5*4+1),((5-N37)/5*4+1)))/4*5,1))</f>
        <v>3.2</v>
      </c>
      <c r="M37" s="253">
        <f>'Impact of the crisis'!N38</f>
        <v>4.0999999999999996</v>
      </c>
      <c r="N37" s="253">
        <f>'Impact of the crisis'!AB38</f>
        <v>2.7</v>
      </c>
      <c r="O37" s="252">
        <f>'Conditions of people affected'!R38</f>
        <v>1.4</v>
      </c>
      <c r="P37" s="253">
        <f>'Conditions of people affected'!K38</f>
        <v>1.8</v>
      </c>
      <c r="Q37" s="253">
        <f>'Conditions of people affected'!Q38</f>
        <v>1</v>
      </c>
      <c r="R37" s="253">
        <f t="shared" ref="R37:R68" si="9">IF(OR(T37="x",S37="x"),S37,ROUND((5-GEOMEAN(((5-S37)/5*4+1),((5-T37)/5*4+1)))/4*5,1))</f>
        <v>1.2</v>
      </c>
      <c r="S37" s="253">
        <f>'Complexity of the crisis'!X38</f>
        <v>1.4</v>
      </c>
      <c r="T37" s="253">
        <f>'Complexity of the crisis'!AN38</f>
        <v>1</v>
      </c>
      <c r="U37" s="139" t="s">
        <v>10482</v>
      </c>
      <c r="V37" s="140">
        <v>45259</v>
      </c>
    </row>
    <row r="38" spans="1:22" x14ac:dyDescent="0.25">
      <c r="A38" s="55" t="str">
        <f>'Crisis Indicator Data'!A36</f>
        <v>Mixed migration flows in Algeria</v>
      </c>
      <c r="B38" s="55" t="str">
        <f>Lists!G36</f>
        <v>Mixed Migration</v>
      </c>
      <c r="C38" s="55" t="str">
        <f>'Crisis Indicator Data'!C36</f>
        <v>DZA002</v>
      </c>
      <c r="D38" s="55" t="str">
        <f>'Crisis Indicator Data'!D36</f>
        <v>Algeria</v>
      </c>
      <c r="E38" s="55" t="str">
        <f>'Crisis Indicator Data'!E36</f>
        <v>DZA</v>
      </c>
      <c r="F38" s="55" t="str">
        <f>'Crisis Indicator Data'!B36</f>
        <v>Displacement</v>
      </c>
      <c r="G38" s="52">
        <f t="shared" si="5"/>
        <v>2.5</v>
      </c>
      <c r="H38" s="51">
        <f t="shared" si="6"/>
        <v>3</v>
      </c>
      <c r="I38" s="130" t="str">
        <f t="shared" si="7"/>
        <v>Medium</v>
      </c>
      <c r="J38" s="133" t="str">
        <f>INDEX(Trends!$D$3:$D$404,MATCH(C38,Trends!$C$3:$C$404,0))</f>
        <v>Decreasing</v>
      </c>
      <c r="K38" s="123" t="str">
        <f>IF(Reliability!B36="x","x",(IF(ROUNDUP(Reliability!B36,0)=1,"Very High",IF(ROUNDUP(Reliability!B36,0)=2,"High",IF(ROUNDUP(Reliability!B36,0)=3,"Medium",IF(ROUNDUP(Reliability!B36,0)=4,"Low","Very Low"))))))</f>
        <v>High</v>
      </c>
      <c r="L38" s="54">
        <f t="shared" si="8"/>
        <v>3.7</v>
      </c>
      <c r="M38" s="53">
        <f>'Impact of the crisis'!N39</f>
        <v>5</v>
      </c>
      <c r="N38" s="53">
        <f>'Impact of the crisis'!AB39</f>
        <v>2.7</v>
      </c>
      <c r="O38" s="54">
        <f>'Conditions of people affected'!R39</f>
        <v>1.7</v>
      </c>
      <c r="P38" s="53">
        <f>'Conditions of people affected'!K39</f>
        <v>2.4</v>
      </c>
      <c r="Q38" s="53">
        <f>'Conditions of people affected'!Q39</f>
        <v>1</v>
      </c>
      <c r="R38" s="53">
        <f t="shared" si="9"/>
        <v>2.5</v>
      </c>
      <c r="S38" s="53">
        <f>'Complexity of the crisis'!X39</f>
        <v>2.5</v>
      </c>
      <c r="T38" s="53">
        <f>'Complexity of the crisis'!AN39</f>
        <v>2.5</v>
      </c>
      <c r="U38" s="139" t="s">
        <v>10434</v>
      </c>
      <c r="V38" s="140">
        <v>45260</v>
      </c>
    </row>
    <row r="39" spans="1:22" x14ac:dyDescent="0.25">
      <c r="A39" s="55" t="str">
        <f>'Crisis Indicator Data'!A37</f>
        <v>Sahrawi refugees in Algeria</v>
      </c>
      <c r="B39" s="55" t="str">
        <f>Lists!G37</f>
        <v>Sahrawi refugees</v>
      </c>
      <c r="C39" s="55" t="str">
        <f>'Crisis Indicator Data'!C37</f>
        <v>DZA003</v>
      </c>
      <c r="D39" s="55" t="str">
        <f>'Crisis Indicator Data'!D37</f>
        <v>Algeria</v>
      </c>
      <c r="E39" s="55" t="str">
        <f>'Crisis Indicator Data'!E37</f>
        <v>DZA</v>
      </c>
      <c r="F39" s="55" t="str">
        <f>'Crisis Indicator Data'!B37</f>
        <v>Displacement</v>
      </c>
      <c r="G39" s="52">
        <f t="shared" si="5"/>
        <v>2.1</v>
      </c>
      <c r="H39" s="51">
        <f t="shared" si="6"/>
        <v>3</v>
      </c>
      <c r="I39" s="130" t="str">
        <f t="shared" si="7"/>
        <v>Medium</v>
      </c>
      <c r="J39" s="133" t="str">
        <f>INDEX(Trends!$D$3:$D$404,MATCH(C39,Trends!$C$3:$C$404,0))</f>
        <v>Stable</v>
      </c>
      <c r="K39" s="123" t="str">
        <f>IF(Reliability!B37="x","x",(IF(ROUNDUP(Reliability!B37,0)=1,"Very High",IF(ROUNDUP(Reliability!B37,0)=2,"High",IF(ROUNDUP(Reliability!B37,0)=3,"Medium",IF(ROUNDUP(Reliability!B37,0)=4,"Low","Very Low"))))))</f>
        <v>Medium</v>
      </c>
      <c r="L39" s="54">
        <f t="shared" si="8"/>
        <v>1.3</v>
      </c>
      <c r="M39" s="53">
        <f>'Impact of the crisis'!N40</f>
        <v>1.1000000000000001</v>
      </c>
      <c r="N39" s="53">
        <f>'Impact of the crisis'!AB40</f>
        <v>1.4</v>
      </c>
      <c r="O39" s="54">
        <f>'Conditions of people affected'!R40</f>
        <v>2.2999999999999998</v>
      </c>
      <c r="P39" s="53">
        <f>'Conditions of people affected'!K40</f>
        <v>1.6</v>
      </c>
      <c r="Q39" s="53">
        <f>'Conditions of people affected'!Q40</f>
        <v>3</v>
      </c>
      <c r="R39" s="53">
        <f t="shared" si="9"/>
        <v>2.2999999999999998</v>
      </c>
      <c r="S39" s="53">
        <f>'Complexity of the crisis'!X40</f>
        <v>2.5</v>
      </c>
      <c r="T39" s="53">
        <f>'Complexity of the crisis'!AN40</f>
        <v>2</v>
      </c>
      <c r="U39" s="139" t="s">
        <v>10434</v>
      </c>
      <c r="V39" s="140">
        <v>45260</v>
      </c>
    </row>
    <row r="40" spans="1:22" x14ac:dyDescent="0.25">
      <c r="A40" s="55" t="str">
        <f>'Crisis Indicator Data'!A38</f>
        <v>Multiple crises in Algeria</v>
      </c>
      <c r="B40" s="55" t="str">
        <f>Lists!G38</f>
        <v>Country level</v>
      </c>
      <c r="C40" s="55" t="str">
        <f>'Crisis Indicator Data'!C38</f>
        <v>DZA004</v>
      </c>
      <c r="D40" s="55" t="str">
        <f>'Crisis Indicator Data'!D38</f>
        <v>Algeria</v>
      </c>
      <c r="E40" s="55" t="str">
        <f>'Crisis Indicator Data'!E38</f>
        <v>DZA</v>
      </c>
      <c r="F40" s="55" t="str">
        <f>'Crisis Indicator Data'!B38</f>
        <v>Displacement</v>
      </c>
      <c r="G40" s="52">
        <f t="shared" si="5"/>
        <v>2.5</v>
      </c>
      <c r="H40" s="51">
        <f t="shared" si="6"/>
        <v>3</v>
      </c>
      <c r="I40" s="130" t="str">
        <f t="shared" si="7"/>
        <v>Medium</v>
      </c>
      <c r="J40" s="133" t="str">
        <f>INDEX(Trends!$D$3:$D$404,MATCH(C40,Trends!$C$3:$C$404,0))</f>
        <v>Stable</v>
      </c>
      <c r="K40" s="123" t="str">
        <f>IF(Reliability!B38="x","x",(IF(ROUNDUP(Reliability!B38,0)=1,"Very High",IF(ROUNDUP(Reliability!B38,0)=2,"High",IF(ROUNDUP(Reliability!B38,0)=3,"Medium",IF(ROUNDUP(Reliability!B38,0)=4,"Low","Very Low"))))))</f>
        <v>High</v>
      </c>
      <c r="L40" s="54">
        <f t="shared" si="8"/>
        <v>3.6</v>
      </c>
      <c r="M40" s="53">
        <f>'Impact of the crisis'!N41</f>
        <v>5</v>
      </c>
      <c r="N40" s="53">
        <f>'Impact of the crisis'!AB41</f>
        <v>2.4</v>
      </c>
      <c r="O40" s="54">
        <f>'Conditions of people affected'!R41</f>
        <v>1.8</v>
      </c>
      <c r="P40" s="53">
        <f>'Conditions of people affected'!K41</f>
        <v>2.6</v>
      </c>
      <c r="Q40" s="53">
        <f>'Conditions of people affected'!Q41</f>
        <v>1</v>
      </c>
      <c r="R40" s="53">
        <f t="shared" si="9"/>
        <v>2.5</v>
      </c>
      <c r="S40" s="53">
        <f>'Complexity of the crisis'!X41</f>
        <v>2.5</v>
      </c>
      <c r="T40" s="53">
        <f>'Complexity of the crisis'!AN41</f>
        <v>2.5</v>
      </c>
      <c r="U40" s="139" t="s">
        <v>10434</v>
      </c>
      <c r="V40" s="140">
        <v>45260</v>
      </c>
    </row>
    <row r="41" spans="1:22" x14ac:dyDescent="0.25">
      <c r="A41" s="55" t="str">
        <f>'Crisis Indicator Data'!A39</f>
        <v>Venezuela displacement in Ecuador</v>
      </c>
      <c r="B41" s="55" t="str">
        <f>Lists!G39</f>
        <v xml:space="preserve">Venezuelan refugees </v>
      </c>
      <c r="C41" s="55" t="str">
        <f>'Crisis Indicator Data'!C39</f>
        <v>ECU002</v>
      </c>
      <c r="D41" s="55" t="str">
        <f>'Crisis Indicator Data'!D39</f>
        <v>Ecuador</v>
      </c>
      <c r="E41" s="55" t="str">
        <f>'Crisis Indicator Data'!E39</f>
        <v>ECU</v>
      </c>
      <c r="F41" s="55" t="str">
        <f>'Crisis Indicator Data'!B39</f>
        <v>Displacement</v>
      </c>
      <c r="G41" s="52">
        <f t="shared" si="5"/>
        <v>2.6</v>
      </c>
      <c r="H41" s="51">
        <f t="shared" si="6"/>
        <v>3</v>
      </c>
      <c r="I41" s="130" t="str">
        <f t="shared" si="7"/>
        <v>Medium</v>
      </c>
      <c r="J41" s="133" t="str">
        <f>INDEX(Trends!$D$3:$D$404,MATCH(C41,Trends!$C$3:$C$404,0))</f>
        <v>Decreasing</v>
      </c>
      <c r="K41" s="123" t="str">
        <f>IF(Reliability!B39="x","x",(IF(ROUNDUP(Reliability!B39,0)=1,"Very High",IF(ROUNDUP(Reliability!B39,0)=2,"High",IF(ROUNDUP(Reliability!B39,0)=3,"Medium",IF(ROUNDUP(Reliability!B39,0)=4,"Low","Very Low"))))))</f>
        <v>Very High</v>
      </c>
      <c r="L41" s="54">
        <f t="shared" si="8"/>
        <v>3.3</v>
      </c>
      <c r="M41" s="53">
        <f>'Impact of the crisis'!N42</f>
        <v>4.5999999999999996</v>
      </c>
      <c r="N41" s="53">
        <f>'Impact of the crisis'!AB42</f>
        <v>2.4</v>
      </c>
      <c r="O41" s="54">
        <f>'Conditions of people affected'!R42</f>
        <v>2.35</v>
      </c>
      <c r="P41" s="53">
        <f>'Conditions of people affected'!K42</f>
        <v>2.7</v>
      </c>
      <c r="Q41" s="53">
        <f>'Conditions of people affected'!Q42</f>
        <v>2</v>
      </c>
      <c r="R41" s="53">
        <f t="shared" si="9"/>
        <v>2.2999999999999998</v>
      </c>
      <c r="S41" s="53">
        <f>'Complexity of the crisis'!X42</f>
        <v>2.1</v>
      </c>
      <c r="T41" s="53">
        <f>'Complexity of the crisis'!AN42</f>
        <v>2.5</v>
      </c>
      <c r="U41" s="139" t="s">
        <v>10482</v>
      </c>
      <c r="V41" s="140">
        <v>45260</v>
      </c>
    </row>
    <row r="42" spans="1:22" x14ac:dyDescent="0.25">
      <c r="A42" s="55" t="str">
        <f>'Crisis Indicator Data'!A40</f>
        <v>Refugees in Egypt</v>
      </c>
      <c r="B42" s="55" t="str">
        <f>Lists!G40</f>
        <v>Refugees crisis</v>
      </c>
      <c r="C42" s="55" t="str">
        <f>'Crisis Indicator Data'!C40</f>
        <v>EGY004</v>
      </c>
      <c r="D42" s="55" t="str">
        <f>'Crisis Indicator Data'!D40</f>
        <v>Egypt</v>
      </c>
      <c r="E42" s="55" t="str">
        <f>'Crisis Indicator Data'!E40</f>
        <v>EGY</v>
      </c>
      <c r="F42" s="55" t="str">
        <f>'Crisis Indicator Data'!B40</f>
        <v>Displacement,Conflict</v>
      </c>
      <c r="G42" s="52">
        <f t="shared" si="5"/>
        <v>2.2000000000000002</v>
      </c>
      <c r="H42" s="51">
        <f t="shared" si="6"/>
        <v>3</v>
      </c>
      <c r="I42" s="130" t="str">
        <f t="shared" si="7"/>
        <v>Medium</v>
      </c>
      <c r="J42" s="133" t="str">
        <f>INDEX(Trends!$D$3:$D$404,MATCH(C42,Trends!$C$3:$C$404,0))</f>
        <v>Increasing</v>
      </c>
      <c r="K42" s="123" t="str">
        <f>IF(Reliability!B40="x","x",(IF(ROUNDUP(Reliability!B40,0)=1,"Very High",IF(ROUNDUP(Reliability!B40,0)=2,"High",IF(ROUNDUP(Reliability!B40,0)=3,"Medium",IF(ROUNDUP(Reliability!B40,0)=4,"Low","Very Low"))))))</f>
        <v>Very High</v>
      </c>
      <c r="L42" s="54">
        <f t="shared" si="8"/>
        <v>2.8</v>
      </c>
      <c r="M42" s="53">
        <f>'Impact of the crisis'!N43</f>
        <v>3.9</v>
      </c>
      <c r="N42" s="53">
        <f>'Impact of the crisis'!AB43</f>
        <v>2</v>
      </c>
      <c r="O42" s="54">
        <f>'Conditions of people affected'!R43</f>
        <v>1.85</v>
      </c>
      <c r="P42" s="53">
        <f>'Conditions of people affected'!K43</f>
        <v>2.7</v>
      </c>
      <c r="Q42" s="53">
        <f>'Conditions of people affected'!Q43</f>
        <v>1</v>
      </c>
      <c r="R42" s="53">
        <f t="shared" si="9"/>
        <v>2.2999999999999998</v>
      </c>
      <c r="S42" s="53">
        <f>'Complexity of the crisis'!X43</f>
        <v>2.5</v>
      </c>
      <c r="T42" s="53">
        <f>'Complexity of the crisis'!AN43</f>
        <v>2</v>
      </c>
      <c r="U42" s="139" t="s">
        <v>10434</v>
      </c>
      <c r="V42" s="140">
        <v>45260</v>
      </c>
    </row>
    <row r="43" spans="1:22" x14ac:dyDescent="0.25">
      <c r="A43" s="55" t="str">
        <f>'Crisis Indicator Data'!A41</f>
        <v>Complex crisis in Eritrea</v>
      </c>
      <c r="B43" s="55" t="str">
        <f>Lists!G41</f>
        <v>Complex crisis</v>
      </c>
      <c r="C43" s="55" t="str">
        <f>'Crisis Indicator Data'!C41</f>
        <v>ERI001</v>
      </c>
      <c r="D43" s="55" t="str">
        <f>'Crisis Indicator Data'!D41</f>
        <v>Eritrea</v>
      </c>
      <c r="E43" s="55" t="str">
        <f>'Crisis Indicator Data'!E41</f>
        <v>ERI</v>
      </c>
      <c r="F43" s="55" t="str">
        <f>'Crisis Indicator Data'!B41</f>
        <v>Socio-political,Displacement</v>
      </c>
      <c r="G43" s="52">
        <f t="shared" si="5"/>
        <v>3.5</v>
      </c>
      <c r="H43" s="51">
        <f t="shared" si="6"/>
        <v>4</v>
      </c>
      <c r="I43" s="130" t="str">
        <f t="shared" si="7"/>
        <v>High</v>
      </c>
      <c r="J43" s="133" t="str">
        <f>INDEX(Trends!$D$3:$D$404,MATCH(C43,Trends!$C$3:$C$404,0))</f>
        <v>Increasing</v>
      </c>
      <c r="K43" s="123" t="str">
        <f>IF(Reliability!B41="x","x",(IF(ROUNDUP(Reliability!B41,0)=1,"Very High",IF(ROUNDUP(Reliability!B41,0)=2,"High",IF(ROUNDUP(Reliability!B41,0)=3,"Medium",IF(ROUNDUP(Reliability!B41,0)=4,"Low","Very Low"))))))</f>
        <v>High</v>
      </c>
      <c r="L43" s="54">
        <f t="shared" si="8"/>
        <v>3.5</v>
      </c>
      <c r="M43" s="53">
        <f>'Impact of the crisis'!N44</f>
        <v>3.8</v>
      </c>
      <c r="N43" s="53">
        <f>'Impact of the crisis'!AB44</f>
        <v>3.4</v>
      </c>
      <c r="O43" s="54">
        <f>'Conditions of people affected'!R44</f>
        <v>3.2</v>
      </c>
      <c r="P43" s="53">
        <f>'Conditions of people affected'!K44</f>
        <v>3.4</v>
      </c>
      <c r="Q43" s="53">
        <f>'Conditions of people affected'!Q44</f>
        <v>3</v>
      </c>
      <c r="R43" s="53">
        <f t="shared" si="9"/>
        <v>4.0999999999999996</v>
      </c>
      <c r="S43" s="53">
        <f>'Complexity of the crisis'!X44</f>
        <v>4.0999999999999996</v>
      </c>
      <c r="T43" s="53">
        <f>'Complexity of the crisis'!AN44</f>
        <v>4</v>
      </c>
      <c r="U43" s="139" t="s">
        <v>10434</v>
      </c>
      <c r="V43" s="140">
        <v>45259</v>
      </c>
    </row>
    <row r="44" spans="1:22" x14ac:dyDescent="0.25">
      <c r="A44" s="55" t="str">
        <f>'Crisis Indicator Data'!A42</f>
        <v>Mixed migration flows in Spain</v>
      </c>
      <c r="B44" s="55" t="str">
        <f>Lists!G42</f>
        <v>Mixed Migration</v>
      </c>
      <c r="C44" s="55" t="str">
        <f>'Crisis Indicator Data'!C42</f>
        <v>ESP002</v>
      </c>
      <c r="D44" s="55" t="str">
        <f>'Crisis Indicator Data'!D42</f>
        <v>Spain</v>
      </c>
      <c r="E44" s="55" t="str">
        <f>'Crisis Indicator Data'!E42</f>
        <v>ESP</v>
      </c>
      <c r="F44" s="55" t="str">
        <f>'Crisis Indicator Data'!B42</f>
        <v>Displacement</v>
      </c>
      <c r="G44" s="52">
        <f t="shared" si="5"/>
        <v>1.8</v>
      </c>
      <c r="H44" s="51">
        <f t="shared" si="6"/>
        <v>2</v>
      </c>
      <c r="I44" s="130" t="str">
        <f t="shared" si="7"/>
        <v>Low</v>
      </c>
      <c r="J44" s="133" t="str">
        <f>INDEX(Trends!$D$3:$D$404,MATCH(C44,Trends!$C$3:$C$404,0))</f>
        <v>Stable</v>
      </c>
      <c r="K44" s="123" t="str">
        <f>IF(Reliability!B42="x","x",(IF(ROUNDUP(Reliability!B42,0)=1,"Very High",IF(ROUNDUP(Reliability!B42,0)=2,"High",IF(ROUNDUP(Reliability!B42,0)=3,"Medium",IF(ROUNDUP(Reliability!B42,0)=4,"Low","Very Low"))))))</f>
        <v>High</v>
      </c>
      <c r="L44" s="54">
        <f t="shared" si="8"/>
        <v>3.1</v>
      </c>
      <c r="M44" s="53">
        <f>'Impact of the crisis'!N45</f>
        <v>4</v>
      </c>
      <c r="N44" s="53">
        <f>'Impact of the crisis'!AB45</f>
        <v>2.5</v>
      </c>
      <c r="O44" s="54">
        <f>'Conditions of people affected'!R45</f>
        <v>1.05</v>
      </c>
      <c r="P44" s="53">
        <f>'Conditions of people affected'!K45</f>
        <v>1.1000000000000001</v>
      </c>
      <c r="Q44" s="53">
        <f>'Conditions of people affected'!Q45</f>
        <v>1</v>
      </c>
      <c r="R44" s="53">
        <f t="shared" si="9"/>
        <v>1.6</v>
      </c>
      <c r="S44" s="53">
        <f>'Complexity of the crisis'!X45</f>
        <v>1.6</v>
      </c>
      <c r="T44" s="53">
        <f>'Complexity of the crisis'!AN45</f>
        <v>1.5</v>
      </c>
      <c r="U44" s="139" t="s">
        <v>10472</v>
      </c>
      <c r="V44" s="140">
        <v>45260</v>
      </c>
    </row>
    <row r="45" spans="1:22" x14ac:dyDescent="0.25">
      <c r="A45" s="55" t="str">
        <f>'Crisis Indicator Data'!A43</f>
        <v>Displacement from Russia-Ukraine conflict in Estonia</v>
      </c>
      <c r="B45" s="55" t="str">
        <f>Lists!G43</f>
        <v>Displacement from Russia-Ukraine conflict</v>
      </c>
      <c r="C45" s="55" t="str">
        <f>'Crisis Indicator Data'!C43</f>
        <v>EST002</v>
      </c>
      <c r="D45" s="55" t="str">
        <f>'Crisis Indicator Data'!D43</f>
        <v>Estonia</v>
      </c>
      <c r="E45" s="55" t="str">
        <f>'Crisis Indicator Data'!E43</f>
        <v>EST</v>
      </c>
      <c r="F45" s="55" t="str">
        <f>'Crisis Indicator Data'!B43</f>
        <v>Conflict,Displacement</v>
      </c>
      <c r="G45" s="52">
        <f t="shared" si="5"/>
        <v>1.3</v>
      </c>
      <c r="H45" s="51">
        <f t="shared" si="6"/>
        <v>2</v>
      </c>
      <c r="I45" s="130" t="str">
        <f t="shared" si="7"/>
        <v>Low</v>
      </c>
      <c r="J45" s="133" t="str">
        <f>INDEX(Trends!$D$3:$D$404,MATCH(C45,Trends!$C$3:$C$404,0))</f>
        <v>-</v>
      </c>
      <c r="K45" s="123" t="str">
        <f>IF(Reliability!B43="x","x",(IF(ROUNDUP(Reliability!B43,0)=1,"Very High",IF(ROUNDUP(Reliability!B43,0)=2,"High",IF(ROUNDUP(Reliability!B43,0)=3,"Medium",IF(ROUNDUP(Reliability!B43,0)=4,"Low","Very Low"))))))</f>
        <v>Very High</v>
      </c>
      <c r="L45" s="54">
        <f t="shared" si="8"/>
        <v>2.2000000000000002</v>
      </c>
      <c r="M45" s="53">
        <f>'Impact of the crisis'!N46</f>
        <v>3.4</v>
      </c>
      <c r="N45" s="53">
        <f>'Impact of the crisis'!AB46</f>
        <v>1.4</v>
      </c>
      <c r="O45" s="54">
        <f>'Conditions of people affected'!R46</f>
        <v>1.1000000000000001</v>
      </c>
      <c r="P45" s="53">
        <f>'Conditions of people affected'!K46</f>
        <v>1.2</v>
      </c>
      <c r="Q45" s="53">
        <f>'Conditions of people affected'!Q46</f>
        <v>1</v>
      </c>
      <c r="R45" s="53">
        <f t="shared" si="9"/>
        <v>0.8</v>
      </c>
      <c r="S45" s="53">
        <f>'Complexity of the crisis'!X46</f>
        <v>0.6</v>
      </c>
      <c r="T45" s="53">
        <f>'Complexity of the crisis'!AN46</f>
        <v>1</v>
      </c>
      <c r="U45" s="139" t="s">
        <v>10472</v>
      </c>
      <c r="V45" s="140">
        <v>45259</v>
      </c>
    </row>
    <row r="46" spans="1:22" x14ac:dyDescent="0.25">
      <c r="A46" s="55" t="str">
        <f>'Crisis Indicator Data'!A44</f>
        <v>Complex crisis in Ethiopia</v>
      </c>
      <c r="B46" s="55" t="str">
        <f>Lists!G44</f>
        <v>Complex crisis</v>
      </c>
      <c r="C46" s="55" t="str">
        <f>'Crisis Indicator Data'!C44</f>
        <v>ETH001</v>
      </c>
      <c r="D46" s="55" t="str">
        <f>'Crisis Indicator Data'!D44</f>
        <v>Ethiopia</v>
      </c>
      <c r="E46" s="55" t="str">
        <f>'Crisis Indicator Data'!E44</f>
        <v>ETH</v>
      </c>
      <c r="F46" s="55" t="str">
        <f>'Crisis Indicator Data'!B44</f>
        <v>Displacement,Floods,Conflict</v>
      </c>
      <c r="G46" s="52">
        <f t="shared" si="5"/>
        <v>4.0999999999999996</v>
      </c>
      <c r="H46" s="51">
        <f t="shared" si="6"/>
        <v>5</v>
      </c>
      <c r="I46" s="130" t="str">
        <f t="shared" si="7"/>
        <v>Very High</v>
      </c>
      <c r="J46" s="133" t="str">
        <f>INDEX(Trends!$D$3:$D$404,MATCH(C46,Trends!$C$3:$C$404,0))</f>
        <v>Stable</v>
      </c>
      <c r="K46" s="123" t="str">
        <f>IF(Reliability!B44="x","x",(IF(ROUNDUP(Reliability!B44,0)=1,"Very High",IF(ROUNDUP(Reliability!B44,0)=2,"High",IF(ROUNDUP(Reliability!B44,0)=3,"Medium",IF(ROUNDUP(Reliability!B44,0)=4,"Low","Very Low"))))))</f>
        <v>Very High</v>
      </c>
      <c r="L46" s="54">
        <f t="shared" si="8"/>
        <v>4.2</v>
      </c>
      <c r="M46" s="53">
        <f>'Impact of the crisis'!N47</f>
        <v>5</v>
      </c>
      <c r="N46" s="53">
        <f>'Impact of the crisis'!AB47</f>
        <v>3.7</v>
      </c>
      <c r="O46" s="54">
        <f>'Conditions of people affected'!R47</f>
        <v>4</v>
      </c>
      <c r="P46" s="53">
        <f>'Conditions of people affected'!K47</f>
        <v>5</v>
      </c>
      <c r="Q46" s="53">
        <f>'Conditions of people affected'!Q47</f>
        <v>3</v>
      </c>
      <c r="R46" s="53">
        <f t="shared" si="9"/>
        <v>4.2</v>
      </c>
      <c r="S46" s="53">
        <f>'Complexity of the crisis'!X47</f>
        <v>3.8</v>
      </c>
      <c r="T46" s="53">
        <f>'Complexity of the crisis'!AN47</f>
        <v>4.5</v>
      </c>
      <c r="U46" s="139" t="s">
        <v>10434</v>
      </c>
      <c r="V46" s="140">
        <v>45260</v>
      </c>
    </row>
    <row r="47" spans="1:22" x14ac:dyDescent="0.25">
      <c r="A47" s="55" t="str">
        <f>'Crisis Indicator Data'!A45</f>
        <v>International Displacement</v>
      </c>
      <c r="B47" s="55" t="str">
        <f>Lists!G45</f>
        <v>International Displacement</v>
      </c>
      <c r="C47" s="55" t="str">
        <f>'Crisis Indicator Data'!C45</f>
        <v>ETH003</v>
      </c>
      <c r="D47" s="55" t="str">
        <f>'Crisis Indicator Data'!D45</f>
        <v>Ethiopia</v>
      </c>
      <c r="E47" s="55" t="str">
        <f>'Crisis Indicator Data'!E45</f>
        <v>ETH</v>
      </c>
      <c r="F47" s="55" t="str">
        <f>'Crisis Indicator Data'!B45</f>
        <v>Displacement</v>
      </c>
      <c r="G47" s="52">
        <f t="shared" si="5"/>
        <v>3.3</v>
      </c>
      <c r="H47" s="51">
        <f t="shared" si="6"/>
        <v>4</v>
      </c>
      <c r="I47" s="130" t="str">
        <f t="shared" si="7"/>
        <v>High</v>
      </c>
      <c r="J47" s="133" t="str">
        <f>INDEX(Trends!$D$3:$D$404,MATCH(C47,Trends!$C$3:$C$404,0))</f>
        <v>Stable</v>
      </c>
      <c r="K47" s="123" t="str">
        <f>IF(Reliability!B45="x","x",(IF(ROUNDUP(Reliability!B45,0)=1,"Very High",IF(ROUNDUP(Reliability!B45,0)=2,"High",IF(ROUNDUP(Reliability!B45,0)=3,"Medium",IF(ROUNDUP(Reliability!B45,0)=4,"Low","Very Low"))))))</f>
        <v>Medium</v>
      </c>
      <c r="L47" s="54">
        <f t="shared" si="8"/>
        <v>3.9</v>
      </c>
      <c r="M47" s="53">
        <f>'Impact of the crisis'!N48</f>
        <v>5</v>
      </c>
      <c r="N47" s="53">
        <f>'Impact of the crisis'!AB48</f>
        <v>3</v>
      </c>
      <c r="O47" s="54">
        <f>'Conditions of people affected'!R48</f>
        <v>2.65</v>
      </c>
      <c r="P47" s="53">
        <f>'Conditions of people affected'!K48</f>
        <v>3.3</v>
      </c>
      <c r="Q47" s="53">
        <f>'Conditions of people affected'!Q48</f>
        <v>2</v>
      </c>
      <c r="R47" s="53">
        <f t="shared" si="9"/>
        <v>3.7</v>
      </c>
      <c r="S47" s="53">
        <f>'Complexity of the crisis'!X48</f>
        <v>3.8</v>
      </c>
      <c r="T47" s="53">
        <f>'Complexity of the crisis'!AN48</f>
        <v>3.5</v>
      </c>
      <c r="U47" s="139" t="s">
        <v>10434</v>
      </c>
      <c r="V47" s="140">
        <v>45260</v>
      </c>
    </row>
    <row r="48" spans="1:22" x14ac:dyDescent="0.25">
      <c r="A48" s="55" t="str">
        <f>'Crisis Indicator Data'!A46</f>
        <v>Northern Ethiopia Conflict</v>
      </c>
      <c r="B48" s="55" t="str">
        <f>Lists!G46</f>
        <v>Northern Ethiopia Conflict</v>
      </c>
      <c r="C48" s="55" t="str">
        <f>'Crisis Indicator Data'!C46</f>
        <v>ETH004</v>
      </c>
      <c r="D48" s="55" t="str">
        <f>'Crisis Indicator Data'!D46</f>
        <v>Ethiopia</v>
      </c>
      <c r="E48" s="55" t="str">
        <f>'Crisis Indicator Data'!E46</f>
        <v>ETH</v>
      </c>
      <c r="F48" s="55" t="str">
        <f>'Crisis Indicator Data'!B46</f>
        <v>Conflict,Displacement</v>
      </c>
      <c r="G48" s="52">
        <f t="shared" si="5"/>
        <v>4</v>
      </c>
      <c r="H48" s="51">
        <f t="shared" si="6"/>
        <v>4</v>
      </c>
      <c r="I48" s="130" t="str">
        <f t="shared" si="7"/>
        <v>High</v>
      </c>
      <c r="J48" s="133" t="str">
        <f>INDEX(Trends!$D$3:$D$404,MATCH(C48,Trends!$C$3:$C$404,0))</f>
        <v>Stable</v>
      </c>
      <c r="K48" s="123" t="str">
        <f>IF(Reliability!B46="x","x",(IF(ROUNDUP(Reliability!B46,0)=1,"Very High",IF(ROUNDUP(Reliability!B46,0)=2,"High",IF(ROUNDUP(Reliability!B46,0)=3,"Medium",IF(ROUNDUP(Reliability!B46,0)=4,"Low","Very Low"))))))</f>
        <v>High</v>
      </c>
      <c r="L48" s="54">
        <f t="shared" si="8"/>
        <v>4.0999999999999996</v>
      </c>
      <c r="M48" s="53">
        <f>'Impact of the crisis'!N49</f>
        <v>2.9</v>
      </c>
      <c r="N48" s="53">
        <f>'Impact of the crisis'!AB49</f>
        <v>4.5</v>
      </c>
      <c r="O48" s="54">
        <f>'Conditions of people affected'!R49</f>
        <v>3.95</v>
      </c>
      <c r="P48" s="53">
        <f>'Conditions of people affected'!K49</f>
        <v>4.9000000000000004</v>
      </c>
      <c r="Q48" s="53">
        <f>'Conditions of people affected'!Q49</f>
        <v>3</v>
      </c>
      <c r="R48" s="53">
        <f t="shared" si="9"/>
        <v>3.9</v>
      </c>
      <c r="S48" s="53">
        <f>'Complexity of the crisis'!X49</f>
        <v>3.8</v>
      </c>
      <c r="T48" s="53">
        <f>'Complexity of the crisis'!AN49</f>
        <v>4</v>
      </c>
      <c r="U48" s="139" t="s">
        <v>10434</v>
      </c>
      <c r="V48" s="140">
        <v>45260</v>
      </c>
    </row>
    <row r="49" spans="1:22" x14ac:dyDescent="0.25">
      <c r="A49" s="55" t="str">
        <f>'Crisis Indicator Data'!A47</f>
        <v>Drought in Ethiopia</v>
      </c>
      <c r="B49" s="55" t="str">
        <f>Lists!G47</f>
        <v>Drought</v>
      </c>
      <c r="C49" s="55" t="str">
        <f>'Crisis Indicator Data'!C47</f>
        <v>ETH005</v>
      </c>
      <c r="D49" s="55" t="str">
        <f>'Crisis Indicator Data'!D47</f>
        <v>Ethiopia</v>
      </c>
      <c r="E49" s="55" t="str">
        <f>'Crisis Indicator Data'!E47</f>
        <v>ETH</v>
      </c>
      <c r="F49" s="55" t="str">
        <f>'Crisis Indicator Data'!B47</f>
        <v>Drought</v>
      </c>
      <c r="G49" s="52">
        <f t="shared" si="5"/>
        <v>3.7</v>
      </c>
      <c r="H49" s="51">
        <f t="shared" si="6"/>
        <v>4</v>
      </c>
      <c r="I49" s="130" t="str">
        <f t="shared" si="7"/>
        <v>High</v>
      </c>
      <c r="J49" s="133" t="str">
        <f>INDEX(Trends!$D$3:$D$404,MATCH(C49,Trends!$C$3:$C$404,0))</f>
        <v>Increasing</v>
      </c>
      <c r="K49" s="123" t="str">
        <f>IF(Reliability!B47="x","x",(IF(ROUNDUP(Reliability!B47,0)=1,"Very High",IF(ROUNDUP(Reliability!B47,0)=2,"High",IF(ROUNDUP(Reliability!B47,0)=3,"Medium",IF(ROUNDUP(Reliability!B47,0)=4,"Low","Very Low"))))))</f>
        <v>High</v>
      </c>
      <c r="L49" s="54">
        <f t="shared" si="8"/>
        <v>3.2</v>
      </c>
      <c r="M49" s="53">
        <f>'Impact of the crisis'!N50</f>
        <v>4</v>
      </c>
      <c r="N49" s="53">
        <f>'Impact of the crisis'!AB50</f>
        <v>2.7</v>
      </c>
      <c r="O49" s="54">
        <f>'Conditions of people affected'!R50</f>
        <v>4</v>
      </c>
      <c r="P49" s="53">
        <f>'Conditions of people affected'!K50</f>
        <v>5</v>
      </c>
      <c r="Q49" s="53">
        <f>'Conditions of people affected'!Q50</f>
        <v>3</v>
      </c>
      <c r="R49" s="53">
        <f t="shared" si="9"/>
        <v>3.7</v>
      </c>
      <c r="S49" s="53">
        <f>'Complexity of the crisis'!X50</f>
        <v>3.8</v>
      </c>
      <c r="T49" s="53">
        <f>'Complexity of the crisis'!AN50</f>
        <v>3.5</v>
      </c>
      <c r="U49" s="139" t="s">
        <v>10434</v>
      </c>
      <c r="V49" s="140">
        <v>45260</v>
      </c>
    </row>
    <row r="50" spans="1:22" x14ac:dyDescent="0.25">
      <c r="A50" s="55" t="str">
        <f>'Crisis Indicator Data'!A48</f>
        <v>Mixed migration flows in Greece</v>
      </c>
      <c r="B50" s="55" t="str">
        <f>Lists!G48</f>
        <v>Mixed Migration</v>
      </c>
      <c r="C50" s="55" t="str">
        <f>'Crisis Indicator Data'!C48</f>
        <v>GRC002</v>
      </c>
      <c r="D50" s="55" t="str">
        <f>'Crisis Indicator Data'!D48</f>
        <v>Greece</v>
      </c>
      <c r="E50" s="55" t="str">
        <f>'Crisis Indicator Data'!E48</f>
        <v>GRC</v>
      </c>
      <c r="F50" s="55" t="str">
        <f>'Crisis Indicator Data'!B48</f>
        <v>Displacement</v>
      </c>
      <c r="G50" s="52">
        <f t="shared" si="5"/>
        <v>2.2000000000000002</v>
      </c>
      <c r="H50" s="51">
        <f t="shared" si="6"/>
        <v>3</v>
      </c>
      <c r="I50" s="130" t="str">
        <f t="shared" si="7"/>
        <v>Medium</v>
      </c>
      <c r="J50" s="133" t="str">
        <f>INDEX(Trends!$D$3:$D$404,MATCH(C50,Trends!$C$3:$C$404,0))</f>
        <v>Increasing</v>
      </c>
      <c r="K50" s="123" t="str">
        <f>IF(Reliability!B48="x","x",(IF(ROUNDUP(Reliability!B48,0)=1,"Very High",IF(ROUNDUP(Reliability!B48,0)=2,"High",IF(ROUNDUP(Reliability!B48,0)=3,"Medium",IF(ROUNDUP(Reliability!B48,0)=4,"Low","Very Low"))))))</f>
        <v>High</v>
      </c>
      <c r="L50" s="54">
        <f t="shared" si="8"/>
        <v>2.1</v>
      </c>
      <c r="M50" s="53">
        <f>'Impact of the crisis'!N51</f>
        <v>0.6</v>
      </c>
      <c r="N50" s="53">
        <f>'Impact of the crisis'!AB51</f>
        <v>2.7</v>
      </c>
      <c r="O50" s="54">
        <f>'Conditions of people affected'!R51</f>
        <v>2.2999999999999998</v>
      </c>
      <c r="P50" s="53">
        <f>'Conditions of people affected'!K51</f>
        <v>1.6</v>
      </c>
      <c r="Q50" s="53">
        <f>'Conditions of people affected'!Q51</f>
        <v>3</v>
      </c>
      <c r="R50" s="53">
        <f t="shared" si="9"/>
        <v>2</v>
      </c>
      <c r="S50" s="53">
        <f>'Complexity of the crisis'!X51</f>
        <v>1.9</v>
      </c>
      <c r="T50" s="53">
        <f>'Complexity of the crisis'!AN51</f>
        <v>2</v>
      </c>
      <c r="U50" s="139" t="s">
        <v>10472</v>
      </c>
      <c r="V50" s="140">
        <v>45259</v>
      </c>
    </row>
    <row r="51" spans="1:22" ht="14.1" customHeight="1" x14ac:dyDescent="0.25">
      <c r="A51" s="55" t="str">
        <f>'Crisis Indicator Data'!A49</f>
        <v>Complex crisis in Guatemala</v>
      </c>
      <c r="B51" s="55" t="str">
        <f>Lists!G49</f>
        <v>Complex crisis</v>
      </c>
      <c r="C51" s="55" t="str">
        <f>'Crisis Indicator Data'!C49</f>
        <v>GTM001</v>
      </c>
      <c r="D51" s="55" t="str">
        <f>'Crisis Indicator Data'!D49</f>
        <v>Guatemala</v>
      </c>
      <c r="E51" s="55" t="str">
        <f>'Crisis Indicator Data'!E49</f>
        <v>GTM</v>
      </c>
      <c r="F51" s="55" t="str">
        <f>'Crisis Indicator Data'!B49</f>
        <v>Violence,Socio-political,Other seasonal event</v>
      </c>
      <c r="G51" s="52">
        <f t="shared" si="5"/>
        <v>3.5</v>
      </c>
      <c r="H51" s="51">
        <f t="shared" si="6"/>
        <v>4</v>
      </c>
      <c r="I51" s="130" t="str">
        <f t="shared" si="7"/>
        <v>High</v>
      </c>
      <c r="J51" s="133" t="str">
        <f>INDEX(Trends!$D$3:$D$404,MATCH(C51,Trends!$C$3:$C$404,0))</f>
        <v>Increasing</v>
      </c>
      <c r="K51" s="123" t="str">
        <f>IF(Reliability!B49="x","x",(IF(ROUNDUP(Reliability!B49,0)=1,"Very High",IF(ROUNDUP(Reliability!B49,0)=2,"High",IF(ROUNDUP(Reliability!B49,0)=3,"Medium",IF(ROUNDUP(Reliability!B49,0)=4,"Low","Very Low"))))))</f>
        <v>High</v>
      </c>
      <c r="L51" s="54">
        <f t="shared" si="8"/>
        <v>3.3</v>
      </c>
      <c r="M51" s="53">
        <f>'Impact of the crisis'!N52</f>
        <v>4.4000000000000004</v>
      </c>
      <c r="N51" s="53">
        <f>'Impact of the crisis'!AB52</f>
        <v>2.5</v>
      </c>
      <c r="O51" s="54">
        <f>'Conditions of people affected'!R52</f>
        <v>3.75</v>
      </c>
      <c r="P51" s="53">
        <f>'Conditions of people affected'!K52</f>
        <v>4.5</v>
      </c>
      <c r="Q51" s="53">
        <f>'Conditions of people affected'!Q52</f>
        <v>3</v>
      </c>
      <c r="R51" s="53">
        <f t="shared" si="9"/>
        <v>3.1</v>
      </c>
      <c r="S51" s="53">
        <f>'Complexity of the crisis'!X52</f>
        <v>3.1</v>
      </c>
      <c r="T51" s="53">
        <f>'Complexity of the crisis'!AN52</f>
        <v>3</v>
      </c>
      <c r="U51" s="139" t="s">
        <v>10482</v>
      </c>
      <c r="V51" s="140">
        <v>45256</v>
      </c>
    </row>
    <row r="52" spans="1:22" ht="14.1" customHeight="1" x14ac:dyDescent="0.25">
      <c r="A52" s="55" t="str">
        <f>'Crisis Indicator Data'!A50</f>
        <v>Complex crisis in Honduras</v>
      </c>
      <c r="B52" s="55" t="str">
        <f>Lists!G50</f>
        <v>Complex crisis</v>
      </c>
      <c r="C52" s="55" t="str">
        <f>'Crisis Indicator Data'!C50</f>
        <v>HND001</v>
      </c>
      <c r="D52" s="55" t="str">
        <f>'Crisis Indicator Data'!D50</f>
        <v>Honduras</v>
      </c>
      <c r="E52" s="55" t="str">
        <f>'Crisis Indicator Data'!E50</f>
        <v>HND</v>
      </c>
      <c r="F52" s="55" t="str">
        <f>'Crisis Indicator Data'!B50</f>
        <v>Violence,Socio-political,Other seasonal event</v>
      </c>
      <c r="G52" s="52">
        <f t="shared" si="5"/>
        <v>3.6</v>
      </c>
      <c r="H52" s="51">
        <f t="shared" si="6"/>
        <v>4</v>
      </c>
      <c r="I52" s="130" t="str">
        <f t="shared" si="7"/>
        <v>High</v>
      </c>
      <c r="J52" s="133" t="str">
        <f>INDEX(Trends!$D$3:$D$404,MATCH(C52,Trends!$C$3:$C$404,0))</f>
        <v>Stable</v>
      </c>
      <c r="K52" s="123" t="str">
        <f>IF(Reliability!B50="x","x",(IF(ROUNDUP(Reliability!B50,0)=1,"Very High",IF(ROUNDUP(Reliability!B50,0)=2,"High",IF(ROUNDUP(Reliability!B50,0)=3,"Medium",IF(ROUNDUP(Reliability!B50,0)=4,"Low","Very Low"))))))</f>
        <v>High</v>
      </c>
      <c r="L52" s="54">
        <f t="shared" si="8"/>
        <v>3.5</v>
      </c>
      <c r="M52" s="53">
        <f>'Impact of the crisis'!N53</f>
        <v>4.2</v>
      </c>
      <c r="N52" s="53">
        <f>'Impact of the crisis'!AB53</f>
        <v>3.1</v>
      </c>
      <c r="O52" s="54">
        <f>'Conditions of people affected'!R53</f>
        <v>4.0999999999999996</v>
      </c>
      <c r="P52" s="53">
        <f>'Conditions of people affected'!K53</f>
        <v>4.2</v>
      </c>
      <c r="Q52" s="53">
        <f>'Conditions of people affected'!Q53</f>
        <v>4</v>
      </c>
      <c r="R52" s="53">
        <f t="shared" si="9"/>
        <v>2.7</v>
      </c>
      <c r="S52" s="53">
        <f>'Complexity of the crisis'!X53</f>
        <v>2.9</v>
      </c>
      <c r="T52" s="53">
        <f>'Complexity of the crisis'!AN53</f>
        <v>2.5</v>
      </c>
      <c r="U52" s="139" t="s">
        <v>10482</v>
      </c>
      <c r="V52" s="140">
        <v>45256</v>
      </c>
    </row>
    <row r="53" spans="1:22" x14ac:dyDescent="0.25">
      <c r="A53" s="55" t="str">
        <f>'Crisis Indicator Data'!A51</f>
        <v>Complex crisis in Haiti</v>
      </c>
      <c r="B53" s="55" t="str">
        <f>Lists!G51</f>
        <v>Complex crisis</v>
      </c>
      <c r="C53" s="55" t="str">
        <f>'Crisis Indicator Data'!C51</f>
        <v>HTI001</v>
      </c>
      <c r="D53" s="55" t="str">
        <f>'Crisis Indicator Data'!D51</f>
        <v>Haiti</v>
      </c>
      <c r="E53" s="55" t="str">
        <f>'Crisis Indicator Data'!E51</f>
        <v>HTI</v>
      </c>
      <c r="F53" s="55" t="str">
        <f>'Crisis Indicator Data'!B51</f>
        <v>Earthquake,Violence,Socio-political,Other seasonal event</v>
      </c>
      <c r="G53" s="52">
        <f t="shared" si="5"/>
        <v>4.2</v>
      </c>
      <c r="H53" s="51">
        <f t="shared" si="6"/>
        <v>5</v>
      </c>
      <c r="I53" s="130" t="str">
        <f t="shared" si="7"/>
        <v>Very High</v>
      </c>
      <c r="J53" s="133" t="str">
        <f>INDEX(Trends!$D$3:$D$404,MATCH(C53,Trends!$C$3:$C$404,0))</f>
        <v>Stable</v>
      </c>
      <c r="K53" s="123" t="str">
        <f>IF(Reliability!B51="x","x",(IF(ROUNDUP(Reliability!B51,0)=1,"Very High",IF(ROUNDUP(Reliability!B51,0)=2,"High",IF(ROUNDUP(Reliability!B51,0)=3,"Medium",IF(ROUNDUP(Reliability!B51,0)=4,"Low","Very Low"))))))</f>
        <v>Very High</v>
      </c>
      <c r="L53" s="54">
        <f t="shared" si="8"/>
        <v>3.6</v>
      </c>
      <c r="M53" s="53">
        <f>'Impact of the crisis'!N54</f>
        <v>4</v>
      </c>
      <c r="N53" s="53">
        <f>'Impact of the crisis'!AB54</f>
        <v>3.3</v>
      </c>
      <c r="O53" s="54">
        <f>'Conditions of people affected'!R54</f>
        <v>4.75</v>
      </c>
      <c r="P53" s="53">
        <f>'Conditions of people affected'!K54</f>
        <v>4.5</v>
      </c>
      <c r="Q53" s="53">
        <f>'Conditions of people affected'!Q54</f>
        <v>5</v>
      </c>
      <c r="R53" s="53">
        <f t="shared" si="9"/>
        <v>3.7</v>
      </c>
      <c r="S53" s="53">
        <f>'Complexity of the crisis'!X54</f>
        <v>3.3</v>
      </c>
      <c r="T53" s="53">
        <f>'Complexity of the crisis'!AN54</f>
        <v>4</v>
      </c>
      <c r="U53" s="139" t="s">
        <v>10482</v>
      </c>
      <c r="V53" s="140">
        <v>45259</v>
      </c>
    </row>
    <row r="54" spans="1:22" x14ac:dyDescent="0.25">
      <c r="A54" s="55" t="str">
        <f>'Crisis Indicator Data'!A52</f>
        <v xml:space="preserve">Nippes Earthquake </v>
      </c>
      <c r="B54" s="55" t="str">
        <f>Lists!G52</f>
        <v>Earthquake</v>
      </c>
      <c r="C54" s="55" t="str">
        <f>'Crisis Indicator Data'!C52</f>
        <v>HTI002</v>
      </c>
      <c r="D54" s="55" t="str">
        <f>'Crisis Indicator Data'!D52</f>
        <v>Haiti</v>
      </c>
      <c r="E54" s="55" t="str">
        <f>'Crisis Indicator Data'!E52</f>
        <v>HTI</v>
      </c>
      <c r="F54" s="55" t="str">
        <f>'Crisis Indicator Data'!B52</f>
        <v>Earthquake</v>
      </c>
      <c r="G54" s="52">
        <f t="shared" si="5"/>
        <v>3</v>
      </c>
      <c r="H54" s="51">
        <f t="shared" si="6"/>
        <v>3</v>
      </c>
      <c r="I54" s="130" t="str">
        <f t="shared" si="7"/>
        <v>Medium</v>
      </c>
      <c r="J54" s="133" t="str">
        <f>INDEX(Trends!$D$3:$D$404,MATCH(C54,Trends!$C$3:$C$404,0))</f>
        <v>Increasing</v>
      </c>
      <c r="K54" s="123" t="str">
        <f>IF(Reliability!B52="x","x",(IF(ROUNDUP(Reliability!B52,0)=1,"Very High",IF(ROUNDUP(Reliability!B52,0)=2,"High",IF(ROUNDUP(Reliability!B52,0)=3,"Medium",IF(ROUNDUP(Reliability!B52,0)=4,"Low","Very Low"))))))</f>
        <v>High</v>
      </c>
      <c r="L54" s="54">
        <f t="shared" si="8"/>
        <v>2.6</v>
      </c>
      <c r="M54" s="53">
        <f>'Impact of the crisis'!N55</f>
        <v>2.4</v>
      </c>
      <c r="N54" s="53">
        <f>'Impact of the crisis'!AB55</f>
        <v>2.7</v>
      </c>
      <c r="O54" s="54">
        <f>'Conditions of people affected'!R55</f>
        <v>3</v>
      </c>
      <c r="P54" s="53">
        <f>'Conditions of people affected'!K55</f>
        <v>3</v>
      </c>
      <c r="Q54" s="53">
        <f>'Conditions of people affected'!Q55</f>
        <v>3</v>
      </c>
      <c r="R54" s="53">
        <f t="shared" si="9"/>
        <v>3.2</v>
      </c>
      <c r="S54" s="53">
        <f>'Complexity of the crisis'!X55</f>
        <v>3.3</v>
      </c>
      <c r="T54" s="53">
        <f>'Complexity of the crisis'!AN55</f>
        <v>3</v>
      </c>
      <c r="U54" s="139" t="s">
        <v>10482</v>
      </c>
      <c r="V54" s="140">
        <v>45199</v>
      </c>
    </row>
    <row r="55" spans="1:22" x14ac:dyDescent="0.25">
      <c r="A55" s="55" t="str">
        <f>'Crisis Indicator Data'!A53</f>
        <v>Displacement from Russia-Ukraine conflict in Hungary</v>
      </c>
      <c r="B55" s="55" t="str">
        <f>Lists!G53</f>
        <v>Displacement from Russia-Ukraine conflict</v>
      </c>
      <c r="C55" s="55" t="str">
        <f>'Crisis Indicator Data'!C53</f>
        <v>HUN002</v>
      </c>
      <c r="D55" s="55" t="str">
        <f>'Crisis Indicator Data'!D53</f>
        <v>Hungary</v>
      </c>
      <c r="E55" s="55" t="str">
        <f>'Crisis Indicator Data'!E53</f>
        <v>HUN</v>
      </c>
      <c r="F55" s="55" t="str">
        <f>'Crisis Indicator Data'!B53</f>
        <v>Conflict,Displacement</v>
      </c>
      <c r="G55" s="52">
        <f t="shared" si="5"/>
        <v>1.3</v>
      </c>
      <c r="H55" s="51">
        <f t="shared" si="6"/>
        <v>2</v>
      </c>
      <c r="I55" s="130" t="str">
        <f t="shared" si="7"/>
        <v>Low</v>
      </c>
      <c r="J55" s="133" t="str">
        <f>INDEX(Trends!$D$3:$D$404,MATCH(C55,Trends!$C$3:$C$404,0))</f>
        <v>Decreasing</v>
      </c>
      <c r="K55" s="123" t="str">
        <f>IF(Reliability!B53="x","x",(IF(ROUNDUP(Reliability!B53,0)=1,"Very High",IF(ROUNDUP(Reliability!B53,0)=2,"High",IF(ROUNDUP(Reliability!B53,0)=3,"Medium",IF(ROUNDUP(Reliability!B53,0)=4,"Low","Very Low"))))))</f>
        <v>High</v>
      </c>
      <c r="L55" s="54">
        <f t="shared" si="8"/>
        <v>1.5</v>
      </c>
      <c r="M55" s="53">
        <f>'Impact of the crisis'!N56</f>
        <v>1.6</v>
      </c>
      <c r="N55" s="53">
        <f>'Impact of the crisis'!AB56</f>
        <v>1.4</v>
      </c>
      <c r="O55" s="54">
        <f>'Conditions of people affected'!R56</f>
        <v>1.1000000000000001</v>
      </c>
      <c r="P55" s="53">
        <f>'Conditions of people affected'!K56</f>
        <v>1.2</v>
      </c>
      <c r="Q55" s="53">
        <f>'Conditions of people affected'!Q56</f>
        <v>1</v>
      </c>
      <c r="R55" s="53">
        <f t="shared" si="9"/>
        <v>1.4</v>
      </c>
      <c r="S55" s="53">
        <f>'Complexity of the crisis'!X56</f>
        <v>1.2</v>
      </c>
      <c r="T55" s="53">
        <f>'Complexity of the crisis'!AN56</f>
        <v>1.5</v>
      </c>
      <c r="U55" s="139" t="s">
        <v>10472</v>
      </c>
      <c r="V55" s="140">
        <v>45254</v>
      </c>
    </row>
    <row r="56" spans="1:22" x14ac:dyDescent="0.25">
      <c r="A56" s="55" t="str">
        <f>'Crisis Indicator Data'!A54</f>
        <v>Papua Conflict</v>
      </c>
      <c r="B56" s="55" t="str">
        <f>Lists!G54</f>
        <v>Papua Conflict</v>
      </c>
      <c r="C56" s="55" t="str">
        <f>'Crisis Indicator Data'!C54</f>
        <v>IDN002</v>
      </c>
      <c r="D56" s="55" t="str">
        <f>'Crisis Indicator Data'!D54</f>
        <v>Indonesia</v>
      </c>
      <c r="E56" s="55" t="str">
        <f>'Crisis Indicator Data'!E54</f>
        <v>IDN</v>
      </c>
      <c r="F56" s="55" t="str">
        <f>'Crisis Indicator Data'!B54</f>
        <v>Socio-political,Violence</v>
      </c>
      <c r="G56" s="52">
        <f t="shared" si="5"/>
        <v>2.5</v>
      </c>
      <c r="H56" s="51">
        <f t="shared" si="6"/>
        <v>3</v>
      </c>
      <c r="I56" s="130" t="str">
        <f t="shared" si="7"/>
        <v>Medium</v>
      </c>
      <c r="J56" s="133" t="str">
        <f>INDEX(Trends!$D$3:$D$404,MATCH(C56,Trends!$C$3:$C$404,0))</f>
        <v>Stable</v>
      </c>
      <c r="K56" s="123" t="str">
        <f>IF(Reliability!B54="x","x",(IF(ROUNDUP(Reliability!B54,0)=1,"Very High",IF(ROUNDUP(Reliability!B54,0)=2,"High",IF(ROUNDUP(Reliability!B54,0)=3,"Medium",IF(ROUNDUP(Reliability!B54,0)=4,"Low","Very Low"))))))</f>
        <v>High</v>
      </c>
      <c r="L56" s="54">
        <f t="shared" si="8"/>
        <v>2.9</v>
      </c>
      <c r="M56" s="53">
        <f>'Impact of the crisis'!N57</f>
        <v>2.1</v>
      </c>
      <c r="N56" s="53">
        <f>'Impact of the crisis'!AB57</f>
        <v>3.3</v>
      </c>
      <c r="O56" s="54">
        <f>'Conditions of people affected'!R57</f>
        <v>1.85</v>
      </c>
      <c r="P56" s="53">
        <f>'Conditions of people affected'!K57</f>
        <v>1.7</v>
      </c>
      <c r="Q56" s="53">
        <f>'Conditions of people affected'!Q57</f>
        <v>2</v>
      </c>
      <c r="R56" s="53">
        <f t="shared" si="9"/>
        <v>3.1</v>
      </c>
      <c r="S56" s="53">
        <f>'Complexity of the crisis'!X57</f>
        <v>2.6</v>
      </c>
      <c r="T56" s="53">
        <f>'Complexity of the crisis'!AN57</f>
        <v>3.5</v>
      </c>
      <c r="U56" s="139" t="s">
        <v>10421</v>
      </c>
      <c r="V56" s="140">
        <v>45260</v>
      </c>
    </row>
    <row r="57" spans="1:22" x14ac:dyDescent="0.25">
      <c r="A57" s="55" t="str">
        <f>'Crisis Indicator Data'!A55</f>
        <v>Conflict in Jammu and Kashmir</v>
      </c>
      <c r="B57" s="55" t="str">
        <f>Lists!G55</f>
        <v xml:space="preserve">Kashmir conflict </v>
      </c>
      <c r="C57" s="55" t="str">
        <f>'Crisis Indicator Data'!C55</f>
        <v>IND002</v>
      </c>
      <c r="D57" s="55" t="str">
        <f>'Crisis Indicator Data'!D55</f>
        <v>India</v>
      </c>
      <c r="E57" s="55" t="str">
        <f>'Crisis Indicator Data'!E55</f>
        <v>IND</v>
      </c>
      <c r="F57" s="55" t="str">
        <f>'Crisis Indicator Data'!B55</f>
        <v>Socio-political</v>
      </c>
      <c r="G57" s="52" t="str">
        <f t="shared" si="5"/>
        <v>x</v>
      </c>
      <c r="H57" s="51" t="str">
        <f t="shared" si="6"/>
        <v>x</v>
      </c>
      <c r="I57" s="130" t="str">
        <f t="shared" si="7"/>
        <v>x</v>
      </c>
      <c r="J57" s="133" t="str">
        <f>INDEX(Trends!$D$3:$D$404,MATCH(C57,Trends!$C$3:$C$404,0))</f>
        <v>-</v>
      </c>
      <c r="K57" s="123" t="str">
        <f>IF(Reliability!B55="x","x",(IF(ROUNDUP(Reliability!B55,0)=1,"Very High",IF(ROUNDUP(Reliability!B55,0)=2,"High",IF(ROUNDUP(Reliability!B55,0)=3,"Medium",IF(ROUNDUP(Reliability!B55,0)=4,"Low","Very Low"))))))</f>
        <v>Low</v>
      </c>
      <c r="L57" s="54">
        <f t="shared" si="8"/>
        <v>2.8</v>
      </c>
      <c r="M57" s="53">
        <f>'Impact of the crisis'!N58</f>
        <v>2</v>
      </c>
      <c r="N57" s="53">
        <f>'Impact of the crisis'!AB58</f>
        <v>3.2</v>
      </c>
      <c r="O57" s="54" t="str">
        <f>'Conditions of people affected'!R58</f>
        <v>x</v>
      </c>
      <c r="P57" s="53" t="str">
        <f>'Conditions of people affected'!K58</f>
        <v>x</v>
      </c>
      <c r="Q57" s="53" t="str">
        <f>'Conditions of people affected'!Q58</f>
        <v>x</v>
      </c>
      <c r="R57" s="53">
        <f t="shared" si="9"/>
        <v>2.2000000000000002</v>
      </c>
      <c r="S57" s="53">
        <f>'Complexity of the crisis'!X58</f>
        <v>2.4</v>
      </c>
      <c r="T57" s="53">
        <f>'Complexity of the crisis'!AN58</f>
        <v>2</v>
      </c>
      <c r="U57" s="139" t="s">
        <v>10421</v>
      </c>
      <c r="V57" s="140">
        <v>45253</v>
      </c>
    </row>
    <row r="58" spans="1:22" x14ac:dyDescent="0.25">
      <c r="A58" s="55" t="str">
        <f>'Crisis Indicator Data'!A56</f>
        <v>Afghan Refugees in Iran</v>
      </c>
      <c r="B58" s="55" t="str">
        <f>Lists!G56</f>
        <v>Afghan Refugees</v>
      </c>
      <c r="C58" s="55" t="str">
        <f>'Crisis Indicator Data'!C56</f>
        <v>IRN004</v>
      </c>
      <c r="D58" s="55" t="str">
        <f>'Crisis Indicator Data'!D56</f>
        <v>Iran</v>
      </c>
      <c r="E58" s="55" t="str">
        <f>'Crisis Indicator Data'!E56</f>
        <v>IRN</v>
      </c>
      <c r="F58" s="55" t="str">
        <f>'Crisis Indicator Data'!B56</f>
        <v>Displacement</v>
      </c>
      <c r="G58" s="52">
        <f t="shared" si="5"/>
        <v>3.7</v>
      </c>
      <c r="H58" s="51">
        <f t="shared" si="6"/>
        <v>4</v>
      </c>
      <c r="I58" s="130" t="str">
        <f t="shared" si="7"/>
        <v>High</v>
      </c>
      <c r="J58" s="133" t="str">
        <f>INDEX(Trends!$D$3:$D$404,MATCH(C58,Trends!$C$3:$C$404,0))</f>
        <v>Increasing</v>
      </c>
      <c r="K58" s="123" t="str">
        <f>IF(Reliability!B56="x","x",(IF(ROUNDUP(Reliability!B56,0)=1,"Very High",IF(ROUNDUP(Reliability!B56,0)=2,"High",IF(ROUNDUP(Reliability!B56,0)=3,"Medium",IF(ROUNDUP(Reliability!B56,0)=4,"Low","Very Low"))))))</f>
        <v>Low</v>
      </c>
      <c r="L58" s="54">
        <f t="shared" si="8"/>
        <v>3.6</v>
      </c>
      <c r="M58" s="53">
        <f>'Impact of the crisis'!N59</f>
        <v>2.7</v>
      </c>
      <c r="N58" s="53">
        <f>'Impact of the crisis'!AB59</f>
        <v>4</v>
      </c>
      <c r="O58" s="54">
        <f>'Conditions of people affected'!R59</f>
        <v>4.2</v>
      </c>
      <c r="P58" s="53">
        <f>'Conditions of people affected'!K59</f>
        <v>4.4000000000000004</v>
      </c>
      <c r="Q58" s="53">
        <f>'Conditions of people affected'!Q59</f>
        <v>4</v>
      </c>
      <c r="R58" s="53">
        <f t="shared" si="9"/>
        <v>3</v>
      </c>
      <c r="S58" s="53">
        <f>'Complexity of the crisis'!X59</f>
        <v>3.7</v>
      </c>
      <c r="T58" s="53">
        <f>'Complexity of the crisis'!AN59</f>
        <v>2</v>
      </c>
      <c r="U58" s="139" t="s">
        <v>10441</v>
      </c>
      <c r="V58" s="140">
        <v>45260</v>
      </c>
    </row>
    <row r="59" spans="1:22" x14ac:dyDescent="0.25">
      <c r="A59" s="55" t="str">
        <f>'Crisis Indicator Data'!A57</f>
        <v>Multiple crises in Iraq</v>
      </c>
      <c r="B59" s="55" t="str">
        <f>Lists!G57</f>
        <v>Country level</v>
      </c>
      <c r="C59" s="55" t="str">
        <f>'Crisis Indicator Data'!C57</f>
        <v>IRQ001</v>
      </c>
      <c r="D59" s="55" t="str">
        <f>'Crisis Indicator Data'!D57</f>
        <v>Iraq</v>
      </c>
      <c r="E59" s="55" t="str">
        <f>'Crisis Indicator Data'!E57</f>
        <v>IRQ</v>
      </c>
      <c r="F59" s="55" t="str">
        <f>'Crisis Indicator Data'!B57</f>
        <v>Violence,Displacement,Socio-political,Conflict</v>
      </c>
      <c r="G59" s="52">
        <f t="shared" si="5"/>
        <v>3.8</v>
      </c>
      <c r="H59" s="51">
        <f t="shared" si="6"/>
        <v>4</v>
      </c>
      <c r="I59" s="130" t="str">
        <f t="shared" si="7"/>
        <v>High</v>
      </c>
      <c r="J59" s="133" t="str">
        <f>INDEX(Trends!$D$3:$D$404,MATCH(C59,Trends!$C$3:$C$404,0))</f>
        <v>Decreasing</v>
      </c>
      <c r="K59" s="123" t="str">
        <f>IF(Reliability!B57="x","x",(IF(ROUNDUP(Reliability!B57,0)=1,"Very High",IF(ROUNDUP(Reliability!B57,0)=2,"High",IF(ROUNDUP(Reliability!B57,0)=3,"Medium",IF(ROUNDUP(Reliability!B57,0)=4,"Low","Very Low"))))))</f>
        <v>High</v>
      </c>
      <c r="L59" s="54">
        <f t="shared" si="8"/>
        <v>4.0999999999999996</v>
      </c>
      <c r="M59" s="53">
        <f>'Impact of the crisis'!N60</f>
        <v>4.7</v>
      </c>
      <c r="N59" s="53">
        <f>'Impact of the crisis'!AB60</f>
        <v>3.8</v>
      </c>
      <c r="O59" s="54">
        <f>'Conditions of people affected'!R60</f>
        <v>3.55</v>
      </c>
      <c r="P59" s="53">
        <f>'Conditions of people affected'!K60</f>
        <v>4.0999999999999996</v>
      </c>
      <c r="Q59" s="53">
        <f>'Conditions of people affected'!Q60</f>
        <v>3</v>
      </c>
      <c r="R59" s="53">
        <f t="shared" si="9"/>
        <v>3.8</v>
      </c>
      <c r="S59" s="53">
        <f>'Complexity of the crisis'!X60</f>
        <v>3.5</v>
      </c>
      <c r="T59" s="53">
        <f>'Complexity of the crisis'!AN60</f>
        <v>4</v>
      </c>
      <c r="U59" s="139" t="s">
        <v>10441</v>
      </c>
      <c r="V59" s="140">
        <v>45260</v>
      </c>
    </row>
    <row r="60" spans="1:22" x14ac:dyDescent="0.25">
      <c r="A60" s="64" t="str">
        <f>'Crisis Indicator Data'!A58</f>
        <v>Conflict  in Iraq</v>
      </c>
      <c r="B60" s="55" t="str">
        <f>Lists!G58</f>
        <v>Conflict</v>
      </c>
      <c r="C60" s="64" t="str">
        <f>'Crisis Indicator Data'!C58</f>
        <v>IRQ002</v>
      </c>
      <c r="D60" s="64" t="str">
        <f>'Crisis Indicator Data'!D58</f>
        <v>Iraq</v>
      </c>
      <c r="E60" s="64" t="str">
        <f>'Crisis Indicator Data'!E58</f>
        <v>IRQ</v>
      </c>
      <c r="F60" s="64" t="str">
        <f>'Crisis Indicator Data'!B58</f>
        <v>Conflict,Socio-political,Violence</v>
      </c>
      <c r="G60" s="52">
        <f t="shared" si="5"/>
        <v>3.7</v>
      </c>
      <c r="H60" s="65">
        <f t="shared" si="6"/>
        <v>4</v>
      </c>
      <c r="I60" s="131" t="str">
        <f t="shared" si="7"/>
        <v>High</v>
      </c>
      <c r="J60" s="133" t="str">
        <f>INDEX(Trends!$D$3:$D$404,MATCH(C60,Trends!$C$3:$C$404,0))</f>
        <v>Stable</v>
      </c>
      <c r="K60" s="123" t="str">
        <f>IF(Reliability!B58="x","x",(IF(ROUNDUP(Reliability!B58,0)=1,"Very High",IF(ROUNDUP(Reliability!B58,0)=2,"High",IF(ROUNDUP(Reliability!B58,0)=3,"Medium",IF(ROUNDUP(Reliability!B58,0)=4,"Low","Very Low"))))))</f>
        <v>High</v>
      </c>
      <c r="L60" s="54">
        <f t="shared" si="8"/>
        <v>4.0999999999999996</v>
      </c>
      <c r="M60" s="66">
        <f>'Impact of the crisis'!N61</f>
        <v>4.7</v>
      </c>
      <c r="N60" s="66">
        <f>'Impact of the crisis'!AB61</f>
        <v>3.8</v>
      </c>
      <c r="O60" s="54">
        <f>'Conditions of people affected'!R61</f>
        <v>3.5</v>
      </c>
      <c r="P60" s="66">
        <f>'Conditions of people affected'!K61</f>
        <v>4</v>
      </c>
      <c r="Q60" s="66">
        <f>'Conditions of people affected'!Q61</f>
        <v>3</v>
      </c>
      <c r="R60" s="53">
        <f t="shared" si="9"/>
        <v>3.8</v>
      </c>
      <c r="S60" s="53">
        <f>'Complexity of the crisis'!X61</f>
        <v>3.5</v>
      </c>
      <c r="T60" s="53">
        <f>'Complexity of the crisis'!AN61</f>
        <v>4</v>
      </c>
      <c r="U60" s="139" t="s">
        <v>10441</v>
      </c>
      <c r="V60" s="140">
        <v>45260</v>
      </c>
    </row>
    <row r="61" spans="1:22" x14ac:dyDescent="0.25">
      <c r="A61" s="64" t="str">
        <f>'Crisis Indicator Data'!A59</f>
        <v>Syrian and Palestinian refugees in iraq</v>
      </c>
      <c r="B61" s="55" t="str">
        <f>Lists!G59</f>
        <v>Syrian Refugees</v>
      </c>
      <c r="C61" s="64" t="str">
        <f>'Crisis Indicator Data'!C59</f>
        <v>IRQ003</v>
      </c>
      <c r="D61" s="64" t="str">
        <f>'Crisis Indicator Data'!D59</f>
        <v>Iraq</v>
      </c>
      <c r="E61" s="64" t="str">
        <f>'Crisis Indicator Data'!E59</f>
        <v>IRQ</v>
      </c>
      <c r="F61" s="64" t="str">
        <f>'Crisis Indicator Data'!B59</f>
        <v>Displacement</v>
      </c>
      <c r="G61" s="52">
        <f t="shared" si="5"/>
        <v>2.5</v>
      </c>
      <c r="H61" s="65">
        <f t="shared" si="6"/>
        <v>3</v>
      </c>
      <c r="I61" s="131" t="str">
        <f t="shared" si="7"/>
        <v>Medium</v>
      </c>
      <c r="J61" s="133" t="str">
        <f>INDEX(Trends!$D$3:$D$404,MATCH(C61,Trends!$C$3:$C$404,0))</f>
        <v>Decreasing</v>
      </c>
      <c r="K61" s="123" t="str">
        <f>IF(Reliability!B59="x","x",(IF(ROUNDUP(Reliability!B59,0)=1,"Very High",IF(ROUNDUP(Reliability!B59,0)=2,"High",IF(ROUNDUP(Reliability!B59,0)=3,"Medium",IF(ROUNDUP(Reliability!B59,0)=4,"Low","Very Low"))))))</f>
        <v>High</v>
      </c>
      <c r="L61" s="54">
        <f t="shared" si="8"/>
        <v>1.9</v>
      </c>
      <c r="M61" s="66">
        <f>'Impact of the crisis'!N62</f>
        <v>1.6</v>
      </c>
      <c r="N61" s="66">
        <f>'Impact of the crisis'!AB62</f>
        <v>2.1</v>
      </c>
      <c r="O61" s="54">
        <f>'Conditions of people affected'!R62</f>
        <v>2.2000000000000002</v>
      </c>
      <c r="P61" s="66">
        <f>'Conditions of people affected'!K62</f>
        <v>2.4</v>
      </c>
      <c r="Q61" s="66">
        <f>'Conditions of people affected'!Q62</f>
        <v>2</v>
      </c>
      <c r="R61" s="53">
        <f t="shared" si="9"/>
        <v>3.5</v>
      </c>
      <c r="S61" s="53">
        <f>'Complexity of the crisis'!X62</f>
        <v>3.5</v>
      </c>
      <c r="T61" s="53">
        <f>'Complexity of the crisis'!AN62</f>
        <v>3.5</v>
      </c>
      <c r="U61" s="139" t="s">
        <v>10441</v>
      </c>
      <c r="V61" s="140">
        <v>45260</v>
      </c>
    </row>
    <row r="62" spans="1:22" ht="13.35" customHeight="1" x14ac:dyDescent="0.25">
      <c r="A62" s="64" t="str">
        <f>'Crisis Indicator Data'!A60</f>
        <v>Mixed migration flows in Italy</v>
      </c>
      <c r="B62" s="55" t="str">
        <f>Lists!G60</f>
        <v>Mixed Migration</v>
      </c>
      <c r="C62" s="64" t="str">
        <f>'Crisis Indicator Data'!C60</f>
        <v>ITA002</v>
      </c>
      <c r="D62" s="64" t="str">
        <f>'Crisis Indicator Data'!D60</f>
        <v>Italy</v>
      </c>
      <c r="E62" s="64" t="str">
        <f>'Crisis Indicator Data'!E60</f>
        <v>ITA</v>
      </c>
      <c r="F62" s="64" t="str">
        <f>'Crisis Indicator Data'!B60</f>
        <v>Displacement</v>
      </c>
      <c r="G62" s="52">
        <f t="shared" si="5"/>
        <v>2.1</v>
      </c>
      <c r="H62" s="65">
        <f t="shared" si="6"/>
        <v>3</v>
      </c>
      <c r="I62" s="131" t="str">
        <f t="shared" si="7"/>
        <v>Medium</v>
      </c>
      <c r="J62" s="133" t="str">
        <f>INDEX(Trends!$D$3:$D$404,MATCH(C62,Trends!$C$3:$C$404,0))</f>
        <v>Increasing</v>
      </c>
      <c r="K62" s="123" t="str">
        <f>IF(Reliability!B60="x","x",(IF(ROUNDUP(Reliability!B60,0)=1,"Very High",IF(ROUNDUP(Reliability!B60,0)=2,"High",IF(ROUNDUP(Reliability!B60,0)=3,"Medium",IF(ROUNDUP(Reliability!B60,0)=4,"Low","Very Low"))))))</f>
        <v>Very High</v>
      </c>
      <c r="L62" s="54">
        <f t="shared" si="8"/>
        <v>3.3</v>
      </c>
      <c r="M62" s="66">
        <f>'Impact of the crisis'!N63</f>
        <v>3.9</v>
      </c>
      <c r="N62" s="66">
        <f>'Impact of the crisis'!AB63</f>
        <v>3</v>
      </c>
      <c r="O62" s="54">
        <f>'Conditions of people affected'!R63</f>
        <v>1.5</v>
      </c>
      <c r="P62" s="66">
        <f>'Conditions of people affected'!K63</f>
        <v>2</v>
      </c>
      <c r="Q62" s="66">
        <f>'Conditions of people affected'!Q63</f>
        <v>1</v>
      </c>
      <c r="R62" s="53">
        <f t="shared" si="9"/>
        <v>2</v>
      </c>
      <c r="S62" s="53">
        <f>'Complexity of the crisis'!X63</f>
        <v>1.5</v>
      </c>
      <c r="T62" s="53">
        <f>'Complexity of the crisis'!AN63</f>
        <v>2.5</v>
      </c>
      <c r="U62" s="139" t="s">
        <v>10472</v>
      </c>
      <c r="V62" s="140">
        <v>45260</v>
      </c>
    </row>
    <row r="63" spans="1:22" x14ac:dyDescent="0.25">
      <c r="A63" s="64" t="str">
        <f>'Crisis Indicator Data'!A61</f>
        <v>Syrian refugees in Jordan</v>
      </c>
      <c r="B63" s="55" t="str">
        <f>Lists!G61</f>
        <v>Syrian refugees</v>
      </c>
      <c r="C63" s="64" t="str">
        <f>'Crisis Indicator Data'!C61</f>
        <v>JOR002</v>
      </c>
      <c r="D63" s="64" t="str">
        <f>'Crisis Indicator Data'!D61</f>
        <v>Jordan</v>
      </c>
      <c r="E63" s="64" t="str">
        <f>'Crisis Indicator Data'!E61</f>
        <v>JOR</v>
      </c>
      <c r="F63" s="64" t="str">
        <f>'Crisis Indicator Data'!B61</f>
        <v>Displacement</v>
      </c>
      <c r="G63" s="52">
        <f t="shared" si="5"/>
        <v>2.9</v>
      </c>
      <c r="H63" s="65">
        <f t="shared" si="6"/>
        <v>3</v>
      </c>
      <c r="I63" s="131" t="str">
        <f t="shared" si="7"/>
        <v>Medium</v>
      </c>
      <c r="J63" s="133" t="str">
        <f>INDEX(Trends!$D$3:$D$404,MATCH(C63,Trends!$C$3:$C$404,0))</f>
        <v>Increasing</v>
      </c>
      <c r="K63" s="123" t="str">
        <f>IF(Reliability!B61="x","x",(IF(ROUNDUP(Reliability!B61,0)=1,"Very High",IF(ROUNDUP(Reliability!B61,0)=2,"High",IF(ROUNDUP(Reliability!B61,0)=3,"Medium",IF(ROUNDUP(Reliability!B61,0)=4,"Low","Very Low"))))))</f>
        <v>High</v>
      </c>
      <c r="L63" s="54">
        <f t="shared" si="8"/>
        <v>2.8</v>
      </c>
      <c r="M63" s="66">
        <f>'Impact of the crisis'!N64</f>
        <v>3</v>
      </c>
      <c r="N63" s="66">
        <f>'Impact of the crisis'!AB64</f>
        <v>2.7</v>
      </c>
      <c r="O63" s="54">
        <f>'Conditions of people affected'!R64</f>
        <v>3.4</v>
      </c>
      <c r="P63" s="66">
        <f>'Conditions of people affected'!K64</f>
        <v>3.8</v>
      </c>
      <c r="Q63" s="66">
        <f>'Conditions of people affected'!Q64</f>
        <v>3</v>
      </c>
      <c r="R63" s="53">
        <f t="shared" si="9"/>
        <v>2.1</v>
      </c>
      <c r="S63" s="53">
        <f>'Complexity of the crisis'!X64</f>
        <v>2.7</v>
      </c>
      <c r="T63" s="53">
        <f>'Complexity of the crisis'!AN64</f>
        <v>1.5</v>
      </c>
      <c r="U63" s="139" t="s">
        <v>10441</v>
      </c>
      <c r="V63" s="140">
        <v>45260</v>
      </c>
    </row>
    <row r="64" spans="1:22" x14ac:dyDescent="0.25">
      <c r="A64" s="64" t="str">
        <f>'Crisis Indicator Data'!A62</f>
        <v xml:space="preserve">Multiple crisis in Kenya </v>
      </c>
      <c r="B64" s="55" t="str">
        <f>Lists!G62</f>
        <v xml:space="preserve">Country level </v>
      </c>
      <c r="C64" s="64" t="str">
        <f>'Crisis Indicator Data'!C62</f>
        <v>KEN001</v>
      </c>
      <c r="D64" s="64" t="str">
        <f>'Crisis Indicator Data'!D62</f>
        <v>Kenya</v>
      </c>
      <c r="E64" s="64" t="str">
        <f>'Crisis Indicator Data'!E62</f>
        <v>KEN</v>
      </c>
      <c r="F64" s="64" t="str">
        <f>'Crisis Indicator Data'!B62</f>
        <v>Drought,Displacement</v>
      </c>
      <c r="G64" s="52">
        <f t="shared" si="5"/>
        <v>3.6</v>
      </c>
      <c r="H64" s="65">
        <f t="shared" si="6"/>
        <v>4</v>
      </c>
      <c r="I64" s="131" t="str">
        <f t="shared" si="7"/>
        <v>High</v>
      </c>
      <c r="J64" s="133" t="str">
        <f>INDEX(Trends!$D$3:$D$404,MATCH(C64,Trends!$C$3:$C$404,0))</f>
        <v>Decreasing</v>
      </c>
      <c r="K64" s="123" t="str">
        <f>IF(Reliability!B62="x","x",(IF(ROUNDUP(Reliability!B62,0)=1,"Very High",IF(ROUNDUP(Reliability!B62,0)=2,"High",IF(ROUNDUP(Reliability!B62,0)=3,"Medium",IF(ROUNDUP(Reliability!B62,0)=4,"Low","Very Low"))))))</f>
        <v>Medium</v>
      </c>
      <c r="L64" s="54">
        <f t="shared" si="8"/>
        <v>4.0999999999999996</v>
      </c>
      <c r="M64" s="66">
        <f>'Impact of the crisis'!N65</f>
        <v>4.3</v>
      </c>
      <c r="N64" s="66">
        <f>'Impact of the crisis'!AB65</f>
        <v>4</v>
      </c>
      <c r="O64" s="54">
        <f>'Conditions of people affected'!R65</f>
        <v>3.45</v>
      </c>
      <c r="P64" s="66">
        <f>'Conditions of people affected'!K65</f>
        <v>3.9</v>
      </c>
      <c r="Q64" s="66">
        <f>'Conditions of people affected'!Q65</f>
        <v>3</v>
      </c>
      <c r="R64" s="53">
        <f t="shared" si="9"/>
        <v>3.3</v>
      </c>
      <c r="S64" s="53">
        <f>'Complexity of the crisis'!X65</f>
        <v>3.6</v>
      </c>
      <c r="T64" s="53">
        <f>'Complexity of the crisis'!AN65</f>
        <v>3</v>
      </c>
      <c r="U64" s="139" t="s">
        <v>10434</v>
      </c>
      <c r="V64" s="140">
        <v>45259</v>
      </c>
    </row>
    <row r="65" spans="1:22" x14ac:dyDescent="0.25">
      <c r="A65" s="64" t="str">
        <f>'Crisis Indicator Data'!A63</f>
        <v>Refugee situation in Kenya</v>
      </c>
      <c r="B65" s="55" t="str">
        <f>Lists!G63</f>
        <v>Refugee situation</v>
      </c>
      <c r="C65" s="64" t="str">
        <f>'Crisis Indicator Data'!C63</f>
        <v>KEN002</v>
      </c>
      <c r="D65" s="64" t="str">
        <f>'Crisis Indicator Data'!D63</f>
        <v>Kenya</v>
      </c>
      <c r="E65" s="64" t="str">
        <f>'Crisis Indicator Data'!E63</f>
        <v>KEN</v>
      </c>
      <c r="F65" s="64" t="str">
        <f>'Crisis Indicator Data'!B63</f>
        <v>Displacement</v>
      </c>
      <c r="G65" s="52">
        <f t="shared" si="5"/>
        <v>3</v>
      </c>
      <c r="H65" s="65">
        <f t="shared" si="6"/>
        <v>3</v>
      </c>
      <c r="I65" s="131" t="str">
        <f t="shared" si="7"/>
        <v>Medium</v>
      </c>
      <c r="J65" s="133" t="str">
        <f>INDEX(Trends!$D$3:$D$404,MATCH(C65,Trends!$C$3:$C$404,0))</f>
        <v>Stable</v>
      </c>
      <c r="K65" s="123" t="str">
        <f>IF(Reliability!B63="x","x",(IF(ROUNDUP(Reliability!B63,0)=1,"Very High",IF(ROUNDUP(Reliability!B63,0)=2,"High",IF(ROUNDUP(Reliability!B63,0)=3,"Medium",IF(ROUNDUP(Reliability!B63,0)=4,"Low","Very Low"))))))</f>
        <v>High</v>
      </c>
      <c r="L65" s="54">
        <f t="shared" si="8"/>
        <v>3</v>
      </c>
      <c r="M65" s="66">
        <f>'Impact of the crisis'!N66</f>
        <v>0.8</v>
      </c>
      <c r="N65" s="66">
        <f>'Impact of the crisis'!AB66</f>
        <v>3.7</v>
      </c>
      <c r="O65" s="54">
        <f>'Conditions of people affected'!R66</f>
        <v>3</v>
      </c>
      <c r="P65" s="66">
        <f>'Conditions of people affected'!K66</f>
        <v>3</v>
      </c>
      <c r="Q65" s="66">
        <f>'Conditions of people affected'!Q66</f>
        <v>3</v>
      </c>
      <c r="R65" s="53">
        <f t="shared" si="9"/>
        <v>3.1</v>
      </c>
      <c r="S65" s="53">
        <f>'Complexity of the crisis'!X66</f>
        <v>3.6</v>
      </c>
      <c r="T65" s="53">
        <f>'Complexity of the crisis'!AN66</f>
        <v>2.5</v>
      </c>
      <c r="U65" s="139" t="s">
        <v>10434</v>
      </c>
      <c r="V65" s="140">
        <v>45259</v>
      </c>
    </row>
    <row r="66" spans="1:22" x14ac:dyDescent="0.25">
      <c r="A66" s="64" t="str">
        <f>'Crisis Indicator Data'!A64</f>
        <v>Drought in Kenya</v>
      </c>
      <c r="B66" s="55" t="str">
        <f>Lists!G64</f>
        <v>Drought</v>
      </c>
      <c r="C66" s="64" t="str">
        <f>'Crisis Indicator Data'!C64</f>
        <v>KEN003</v>
      </c>
      <c r="D66" s="64" t="str">
        <f>'Crisis Indicator Data'!D64</f>
        <v>Kenya</v>
      </c>
      <c r="E66" s="64" t="str">
        <f>'Crisis Indicator Data'!E64</f>
        <v>KEN</v>
      </c>
      <c r="F66" s="64" t="str">
        <f>'Crisis Indicator Data'!B64</f>
        <v>Drought</v>
      </c>
      <c r="G66" s="52">
        <f t="shared" si="5"/>
        <v>3.4</v>
      </c>
      <c r="H66" s="65">
        <f t="shared" si="6"/>
        <v>4</v>
      </c>
      <c r="I66" s="131" t="str">
        <f t="shared" si="7"/>
        <v>High</v>
      </c>
      <c r="J66" s="133" t="str">
        <f>INDEX(Trends!$D$3:$D$404,MATCH(C66,Trends!$C$3:$C$404,0))</f>
        <v>Decreasing</v>
      </c>
      <c r="K66" s="123" t="str">
        <f>IF(Reliability!B64="x","x",(IF(ROUNDUP(Reliability!B64,0)=1,"Very High",IF(ROUNDUP(Reliability!B64,0)=2,"High",IF(ROUNDUP(Reliability!B64,0)=3,"Medium",IF(ROUNDUP(Reliability!B64,0)=4,"Low","Very Low"))))))</f>
        <v>Medium</v>
      </c>
      <c r="L66" s="54">
        <f t="shared" si="8"/>
        <v>3.9</v>
      </c>
      <c r="M66" s="66">
        <f>'Impact of the crisis'!N67</f>
        <v>4.3</v>
      </c>
      <c r="N66" s="66">
        <f>'Impact of the crisis'!AB67</f>
        <v>3.7</v>
      </c>
      <c r="O66" s="54">
        <f>'Conditions of people affected'!R67</f>
        <v>3.3</v>
      </c>
      <c r="P66" s="66">
        <f>'Conditions of people affected'!K67</f>
        <v>3.6</v>
      </c>
      <c r="Q66" s="66">
        <f>'Conditions of people affected'!Q67</f>
        <v>3</v>
      </c>
      <c r="R66" s="53">
        <f t="shared" si="9"/>
        <v>3.1</v>
      </c>
      <c r="S66" s="53">
        <f>'Complexity of the crisis'!X67</f>
        <v>3.6</v>
      </c>
      <c r="T66" s="53">
        <f>'Complexity of the crisis'!AN67</f>
        <v>2.5</v>
      </c>
      <c r="U66" s="139" t="s">
        <v>10434</v>
      </c>
      <c r="V66" s="140">
        <v>45259</v>
      </c>
    </row>
    <row r="67" spans="1:22" x14ac:dyDescent="0.25">
      <c r="A67" s="64" t="str">
        <f>'Crisis Indicator Data'!A65</f>
        <v>2023 Floods in Laos</v>
      </c>
      <c r="B67" s="55" t="str">
        <f>Lists!G65</f>
        <v>2023 Floods</v>
      </c>
      <c r="C67" s="64" t="str">
        <f>'Crisis Indicator Data'!C65</f>
        <v>LAO003</v>
      </c>
      <c r="D67" s="64" t="str">
        <f>'Crisis Indicator Data'!D65</f>
        <v>Laos</v>
      </c>
      <c r="E67" s="64" t="str">
        <f>'Crisis Indicator Data'!E65</f>
        <v>LAO</v>
      </c>
      <c r="F67" s="64" t="str">
        <f>'Crisis Indicator Data'!B65</f>
        <v>Floods</v>
      </c>
      <c r="G67" s="52">
        <f t="shared" si="5"/>
        <v>1.5</v>
      </c>
      <c r="H67" s="65">
        <f t="shared" si="6"/>
        <v>2</v>
      </c>
      <c r="I67" s="131" t="str">
        <f t="shared" si="7"/>
        <v>Low</v>
      </c>
      <c r="J67" s="133" t="str">
        <f>INDEX(Trends!$D$3:$D$404,MATCH(C67,Trends!$C$3:$C$404,0))</f>
        <v>-</v>
      </c>
      <c r="K67" s="123" t="str">
        <f>IF(Reliability!B65="x","x",(IF(ROUNDUP(Reliability!B65,0)=1,"Very High",IF(ROUNDUP(Reliability!B65,0)=2,"High",IF(ROUNDUP(Reliability!B65,0)=3,"Medium",IF(ROUNDUP(Reliability!B65,0)=4,"Low","Very Low"))))))</f>
        <v>Very High</v>
      </c>
      <c r="L67" s="54">
        <f t="shared" si="8"/>
        <v>1.9</v>
      </c>
      <c r="M67" s="66">
        <f>'Impact of the crisis'!N68</f>
        <v>3.5</v>
      </c>
      <c r="N67" s="66">
        <f>'Impact of the crisis'!AB68</f>
        <v>0.7</v>
      </c>
      <c r="O67" s="54">
        <f>'Conditions of people affected'!R68</f>
        <v>0.75</v>
      </c>
      <c r="P67" s="66">
        <f>'Conditions of people affected'!K68</f>
        <v>0.5</v>
      </c>
      <c r="Q67" s="66">
        <f>'Conditions of people affected'!Q68</f>
        <v>1</v>
      </c>
      <c r="R67" s="53">
        <f t="shared" si="9"/>
        <v>2.2999999999999998</v>
      </c>
      <c r="S67" s="53">
        <f>'Complexity of the crisis'!X68</f>
        <v>2.9</v>
      </c>
      <c r="T67" s="53">
        <f>'Complexity of the crisis'!AN68</f>
        <v>1.5</v>
      </c>
      <c r="U67" s="139" t="s">
        <v>10421</v>
      </c>
      <c r="V67" s="140">
        <v>45229</v>
      </c>
    </row>
    <row r="68" spans="1:22" x14ac:dyDescent="0.25">
      <c r="A68" s="64" t="str">
        <f>'Crisis Indicator Data'!A66</f>
        <v>Syrian refugees in Lebanon</v>
      </c>
      <c r="B68" s="55" t="str">
        <f>Lists!G66</f>
        <v>Syrian refugees</v>
      </c>
      <c r="C68" s="64" t="str">
        <f>'Crisis Indicator Data'!C66</f>
        <v>LBN002</v>
      </c>
      <c r="D68" s="64" t="str">
        <f>'Crisis Indicator Data'!D66</f>
        <v>Lebanon</v>
      </c>
      <c r="E68" s="64" t="str">
        <f>'Crisis Indicator Data'!E66</f>
        <v>LBN</v>
      </c>
      <c r="F68" s="64" t="str">
        <f>'Crisis Indicator Data'!B66</f>
        <v>Displacement</v>
      </c>
      <c r="G68" s="52">
        <f t="shared" si="5"/>
        <v>3.5</v>
      </c>
      <c r="H68" s="65">
        <f t="shared" si="6"/>
        <v>4</v>
      </c>
      <c r="I68" s="131" t="str">
        <f t="shared" si="7"/>
        <v>High</v>
      </c>
      <c r="J68" s="133" t="str">
        <f>INDEX(Trends!$D$3:$D$404,MATCH(C68,Trends!$C$3:$C$404,0))</f>
        <v>Stable</v>
      </c>
      <c r="K68" s="123" t="str">
        <f>IF(Reliability!B66="x","x",(IF(ROUNDUP(Reliability!B66,0)=1,"Very High",IF(ROUNDUP(Reliability!B66,0)=2,"High",IF(ROUNDUP(Reliability!B66,0)=3,"Medium",IF(ROUNDUP(Reliability!B66,0)=4,"Low","Very Low"))))))</f>
        <v>High</v>
      </c>
      <c r="L68" s="54">
        <f t="shared" si="8"/>
        <v>3.8</v>
      </c>
      <c r="M68" s="66">
        <f>'Impact of the crisis'!N69</f>
        <v>3.6</v>
      </c>
      <c r="N68" s="66">
        <f>'Impact of the crisis'!AB69</f>
        <v>3.9</v>
      </c>
      <c r="O68" s="54">
        <f>'Conditions of people affected'!R69</f>
        <v>3.8</v>
      </c>
      <c r="P68" s="66">
        <f>'Conditions of people affected'!K69</f>
        <v>3.6</v>
      </c>
      <c r="Q68" s="66">
        <f>'Conditions of people affected'!Q69</f>
        <v>4</v>
      </c>
      <c r="R68" s="53">
        <f t="shared" si="9"/>
        <v>2.7</v>
      </c>
      <c r="S68" s="53">
        <f>'Complexity of the crisis'!X69</f>
        <v>2.8</v>
      </c>
      <c r="T68" s="53">
        <f>'Complexity of the crisis'!AN69</f>
        <v>2.5</v>
      </c>
      <c r="U68" s="139" t="s">
        <v>10441</v>
      </c>
      <c r="V68" s="140">
        <v>45258</v>
      </c>
    </row>
    <row r="69" spans="1:22" x14ac:dyDescent="0.25">
      <c r="A69" s="64" t="str">
        <f>'Crisis Indicator Data'!A67</f>
        <v>Socioeconomic crisis in Lebanon</v>
      </c>
      <c r="B69" s="55" t="str">
        <f>Lists!G67</f>
        <v>Socioeconomic crisis</v>
      </c>
      <c r="C69" s="64" t="str">
        <f>'Crisis Indicator Data'!C67</f>
        <v>LBN004</v>
      </c>
      <c r="D69" s="64" t="str">
        <f>'Crisis Indicator Data'!D67</f>
        <v>Lebanon</v>
      </c>
      <c r="E69" s="64" t="str">
        <f>'Crisis Indicator Data'!E67</f>
        <v>LBN</v>
      </c>
      <c r="F69" s="64" t="str">
        <f>'Crisis Indicator Data'!B67</f>
        <v>Socio-political,Violence,Tecnological Disaster</v>
      </c>
      <c r="G69" s="52">
        <f t="shared" ref="G69:G100" si="10">IF(OR(O69="x",L69="x"),"x",ROUND((5-GEOMEAN(((5-L69)/5*4+1),((5-O69)/5*4+1),((5-O69)/5*4+1)))/4*3.5+R69*0.3,1))</f>
        <v>3.5</v>
      </c>
      <c r="H69" s="65">
        <f t="shared" ref="H69:H100" si="11">IF(G69="x","x",ROUNDUP(G69,0))</f>
        <v>4</v>
      </c>
      <c r="I69" s="131" t="str">
        <f t="shared" ref="I69:I100" si="12">IF(O69="x","x",IF(L69="x","x",(IF(H69=5,"Very High",IF(H69=4,"High",IF(H69=3,"Medium",IF(H69=2,"Low","Very Low")))))))</f>
        <v>High</v>
      </c>
      <c r="J69" s="133" t="str">
        <f>INDEX(Trends!$D$3:$D$404,MATCH(C69,Trends!$C$3:$C$404,0))</f>
        <v>Decreasing</v>
      </c>
      <c r="K69" s="123" t="str">
        <f>IF(Reliability!B67="x","x",(IF(ROUNDUP(Reliability!B67,0)=1,"Very High",IF(ROUNDUP(Reliability!B67,0)=2,"High",IF(ROUNDUP(Reliability!B67,0)=3,"Medium",IF(ROUNDUP(Reliability!B67,0)=4,"Low","Very Low"))))))</f>
        <v>High</v>
      </c>
      <c r="L69" s="54">
        <f t="shared" ref="L69:L100" si="13">IF(OR(N69="x",M69="x"),"x",ROUND((5-GEOMEAN(((5-M69)/5*4+1),((5-N69)/5*4+1),((5-N69)/5*4+1)))/4*5,1))</f>
        <v>4</v>
      </c>
      <c r="M69" s="66">
        <f>'Impact of the crisis'!N70</f>
        <v>3.6</v>
      </c>
      <c r="N69" s="66">
        <f>'Impact of the crisis'!AB70</f>
        <v>4.2</v>
      </c>
      <c r="O69" s="54">
        <f>'Conditions of people affected'!R70</f>
        <v>3.65</v>
      </c>
      <c r="P69" s="66">
        <f>'Conditions of people affected'!K70</f>
        <v>4.3</v>
      </c>
      <c r="Q69" s="66">
        <f>'Conditions of people affected'!Q70</f>
        <v>3</v>
      </c>
      <c r="R69" s="53">
        <f t="shared" ref="R69:R100" si="14">IF(OR(T69="x",S69="x"),S69,ROUND((5-GEOMEAN(((5-S69)/5*4+1),((5-T69)/5*4+1)))/4*5,1))</f>
        <v>2.9</v>
      </c>
      <c r="S69" s="53">
        <f>'Complexity of the crisis'!X70</f>
        <v>2.8</v>
      </c>
      <c r="T69" s="53">
        <f>'Complexity of the crisis'!AN70</f>
        <v>3</v>
      </c>
      <c r="U69" s="139" t="s">
        <v>10441</v>
      </c>
      <c r="V69" s="140">
        <v>45258</v>
      </c>
    </row>
    <row r="70" spans="1:22" x14ac:dyDescent="0.25">
      <c r="A70" s="64" t="str">
        <f>'Crisis Indicator Data'!A68</f>
        <v>Complex crisis in Libya</v>
      </c>
      <c r="B70" s="55" t="str">
        <f>Lists!G68</f>
        <v>Complex crisis</v>
      </c>
      <c r="C70" s="64" t="str">
        <f>'Crisis Indicator Data'!C68</f>
        <v>LBY001</v>
      </c>
      <c r="D70" s="64" t="str">
        <f>'Crisis Indicator Data'!D68</f>
        <v>Libya</v>
      </c>
      <c r="E70" s="64" t="str">
        <f>'Crisis Indicator Data'!E68</f>
        <v>LBY</v>
      </c>
      <c r="F70" s="64" t="str">
        <f>'Crisis Indicator Data'!B68</f>
        <v>Conflict,Displacement,Socio-political</v>
      </c>
      <c r="G70" s="52">
        <f t="shared" si="10"/>
        <v>3.8</v>
      </c>
      <c r="H70" s="65">
        <f t="shared" si="11"/>
        <v>4</v>
      </c>
      <c r="I70" s="131" t="str">
        <f t="shared" si="12"/>
        <v>High</v>
      </c>
      <c r="J70" s="133" t="str">
        <f>INDEX(Trends!$D$3:$D$404,MATCH(C70,Trends!$C$3:$C$404,0))</f>
        <v>Increasing</v>
      </c>
      <c r="K70" s="123" t="str">
        <f>IF(Reliability!B68="x","x",(IF(ROUNDUP(Reliability!B68,0)=1,"Very High",IF(ROUNDUP(Reliability!B68,0)=2,"High",IF(ROUNDUP(Reliability!B68,0)=3,"Medium",IF(ROUNDUP(Reliability!B68,0)=4,"Low","Very Low"))))))</f>
        <v>Very High</v>
      </c>
      <c r="L70" s="54">
        <f t="shared" si="13"/>
        <v>4.5999999999999996</v>
      </c>
      <c r="M70" s="66">
        <f>'Impact of the crisis'!N71</f>
        <v>4.5</v>
      </c>
      <c r="N70" s="66">
        <f>'Impact of the crisis'!AB71</f>
        <v>4.7</v>
      </c>
      <c r="O70" s="54">
        <f>'Conditions of people affected'!R71</f>
        <v>3.2</v>
      </c>
      <c r="P70" s="66">
        <f>'Conditions of people affected'!K71</f>
        <v>3.4</v>
      </c>
      <c r="Q70" s="66">
        <f>'Conditions of people affected'!Q71</f>
        <v>3</v>
      </c>
      <c r="R70" s="53">
        <f t="shared" si="14"/>
        <v>4</v>
      </c>
      <c r="S70" s="53">
        <f>'Complexity of the crisis'!X71</f>
        <v>3.4</v>
      </c>
      <c r="T70" s="53">
        <f>'Complexity of the crisis'!AN71</f>
        <v>4.5</v>
      </c>
      <c r="U70" s="139" t="s">
        <v>10434</v>
      </c>
      <c r="V70" s="140">
        <v>45260</v>
      </c>
    </row>
    <row r="71" spans="1:22" x14ac:dyDescent="0.25">
      <c r="A71" s="64" t="str">
        <f>'Crisis Indicator Data'!A69</f>
        <v>Mixed migration flows in Libya</v>
      </c>
      <c r="B71" s="55" t="str">
        <f>Lists!G69</f>
        <v>Mixed Migration</v>
      </c>
      <c r="C71" s="64" t="str">
        <f>'Crisis Indicator Data'!C69</f>
        <v>LBY002</v>
      </c>
      <c r="D71" s="64" t="str">
        <f>'Crisis Indicator Data'!D69</f>
        <v>Libya</v>
      </c>
      <c r="E71" s="64" t="str">
        <f>'Crisis Indicator Data'!E69</f>
        <v>LBY</v>
      </c>
      <c r="F71" s="64" t="str">
        <f>'Crisis Indicator Data'!B69</f>
        <v>Displacement</v>
      </c>
      <c r="G71" s="52">
        <f t="shared" si="10"/>
        <v>3.1</v>
      </c>
      <c r="H71" s="65">
        <f t="shared" si="11"/>
        <v>4</v>
      </c>
      <c r="I71" s="131" t="str">
        <f t="shared" si="12"/>
        <v>High</v>
      </c>
      <c r="J71" s="133" t="str">
        <f>INDEX(Trends!$D$3:$D$404,MATCH(C71,Trends!$C$3:$C$404,0))</f>
        <v>Stable</v>
      </c>
      <c r="K71" s="123" t="str">
        <f>IF(Reliability!B69="x","x",(IF(ROUNDUP(Reliability!B69,0)=1,"Very High",IF(ROUNDUP(Reliability!B69,0)=2,"High",IF(ROUNDUP(Reliability!B69,0)=3,"Medium",IF(ROUNDUP(Reliability!B69,0)=4,"Low","Very Low"))))))</f>
        <v>Very High</v>
      </c>
      <c r="L71" s="54">
        <f t="shared" si="13"/>
        <v>3.9</v>
      </c>
      <c r="M71" s="66">
        <f>'Impact of the crisis'!N72</f>
        <v>4.5</v>
      </c>
      <c r="N71" s="66">
        <f>'Impact of the crisis'!AB72</f>
        <v>3.5</v>
      </c>
      <c r="O71" s="54">
        <f>'Conditions of people affected'!R72</f>
        <v>2.0499999999999998</v>
      </c>
      <c r="P71" s="66">
        <f>'Conditions of people affected'!K72</f>
        <v>2.1</v>
      </c>
      <c r="Q71" s="66">
        <f>'Conditions of people affected'!Q72</f>
        <v>2</v>
      </c>
      <c r="R71" s="53">
        <f t="shared" si="14"/>
        <v>3.7</v>
      </c>
      <c r="S71" s="53">
        <f>'Complexity of the crisis'!X72</f>
        <v>3.4</v>
      </c>
      <c r="T71" s="53">
        <f>'Complexity of the crisis'!AN72</f>
        <v>4</v>
      </c>
      <c r="U71" s="139" t="s">
        <v>10434</v>
      </c>
      <c r="V71" s="140">
        <v>45260</v>
      </c>
    </row>
    <row r="72" spans="1:22" x14ac:dyDescent="0.25">
      <c r="A72" s="64" t="str">
        <f>'Crisis Indicator Data'!A70</f>
        <v>Storm Daniel and floods in Libya</v>
      </c>
      <c r="B72" s="55" t="str">
        <f>Lists!G70</f>
        <v>Storm Daniel and floods</v>
      </c>
      <c r="C72" s="64" t="str">
        <f>'Crisis Indicator Data'!C70</f>
        <v>LBY003</v>
      </c>
      <c r="D72" s="64" t="str">
        <f>'Crisis Indicator Data'!D70</f>
        <v>Libya</v>
      </c>
      <c r="E72" s="64" t="str">
        <f>'Crisis Indicator Data'!E70</f>
        <v>LBY</v>
      </c>
      <c r="F72" s="64" t="str">
        <f>'Crisis Indicator Data'!B70</f>
        <v>Floods,Other seasonal event</v>
      </c>
      <c r="G72" s="52">
        <f t="shared" si="10"/>
        <v>3.3</v>
      </c>
      <c r="H72" s="65">
        <f t="shared" si="11"/>
        <v>4</v>
      </c>
      <c r="I72" s="131" t="str">
        <f t="shared" si="12"/>
        <v>High</v>
      </c>
      <c r="J72" s="133" t="str">
        <f>INDEX(Trends!$D$3:$D$404,MATCH(C72,Trends!$C$3:$C$404,0))</f>
        <v>-</v>
      </c>
      <c r="K72" s="123" t="str">
        <f>IF(Reliability!B70="x","x",(IF(ROUNDUP(Reliability!B70,0)=1,"Very High",IF(ROUNDUP(Reliability!B70,0)=2,"High",IF(ROUNDUP(Reliability!B70,0)=3,"Medium",IF(ROUNDUP(Reliability!B70,0)=4,"Low","Very Low"))))))</f>
        <v>Very High</v>
      </c>
      <c r="L72" s="54">
        <f t="shared" si="13"/>
        <v>3.3</v>
      </c>
      <c r="M72" s="66">
        <f>'Impact of the crisis'!N73</f>
        <v>1.4</v>
      </c>
      <c r="N72" s="66">
        <f>'Impact of the crisis'!AB73</f>
        <v>3.9</v>
      </c>
      <c r="O72" s="54">
        <f>'Conditions of people affected'!R73</f>
        <v>3.1</v>
      </c>
      <c r="P72" s="66">
        <f>'Conditions of people affected'!K73</f>
        <v>3.2</v>
      </c>
      <c r="Q72" s="66">
        <f>'Conditions of people affected'!Q73</f>
        <v>3</v>
      </c>
      <c r="R72" s="53">
        <f t="shared" si="14"/>
        <v>3.5</v>
      </c>
      <c r="S72" s="53">
        <f>'Complexity of the crisis'!X73</f>
        <v>3.4</v>
      </c>
      <c r="T72" s="53">
        <f>'Complexity of the crisis'!AN73</f>
        <v>3.5</v>
      </c>
      <c r="U72" s="139" t="s">
        <v>10434</v>
      </c>
      <c r="V72" s="140">
        <v>45260</v>
      </c>
    </row>
    <row r="73" spans="1:22" x14ac:dyDescent="0.25">
      <c r="A73" s="64" t="str">
        <f>'Crisis Indicator Data'!A71</f>
        <v>Multiple crises in Sri Lanka</v>
      </c>
      <c r="B73" s="55" t="str">
        <f>Lists!G71</f>
        <v>Multiple crises</v>
      </c>
      <c r="C73" s="64" t="str">
        <f>'Crisis Indicator Data'!C71</f>
        <v>LKA001</v>
      </c>
      <c r="D73" s="64" t="str">
        <f>'Crisis Indicator Data'!D71</f>
        <v>Sri Lanka</v>
      </c>
      <c r="E73" s="64" t="str">
        <f>'Crisis Indicator Data'!E71</f>
        <v>LKA</v>
      </c>
      <c r="F73" s="64" t="str">
        <f>'Crisis Indicator Data'!B71</f>
        <v>Socio-political,Food Security,Floods</v>
      </c>
      <c r="G73" s="52">
        <f t="shared" si="10"/>
        <v>3.3</v>
      </c>
      <c r="H73" s="65">
        <f t="shared" si="11"/>
        <v>4</v>
      </c>
      <c r="I73" s="131" t="str">
        <f t="shared" si="12"/>
        <v>High</v>
      </c>
      <c r="J73" s="133" t="str">
        <f>INDEX(Trends!$D$3:$D$404,MATCH(C73,Trends!$C$3:$C$404,0))</f>
        <v>-</v>
      </c>
      <c r="K73" s="123" t="str">
        <f>IF(Reliability!B71="x","x",(IF(ROUNDUP(Reliability!B71,0)=1,"Very High",IF(ROUNDUP(Reliability!B71,0)=2,"High",IF(ROUNDUP(Reliability!B71,0)=3,"Medium",IF(ROUNDUP(Reliability!B71,0)=4,"Low","Very Low"))))))</f>
        <v>Very High</v>
      </c>
      <c r="L73" s="54">
        <f t="shared" si="13"/>
        <v>3.8</v>
      </c>
      <c r="M73" s="66">
        <f>'Impact of the crisis'!N74</f>
        <v>4.4000000000000004</v>
      </c>
      <c r="N73" s="66">
        <f>'Impact of the crisis'!AB74</f>
        <v>3.4</v>
      </c>
      <c r="O73" s="54">
        <f>'Conditions of people affected'!R74</f>
        <v>3.85</v>
      </c>
      <c r="P73" s="66">
        <f>'Conditions of people affected'!K74</f>
        <v>4.7</v>
      </c>
      <c r="Q73" s="66">
        <f>'Conditions of people affected'!Q74</f>
        <v>3</v>
      </c>
      <c r="R73" s="53">
        <f t="shared" si="14"/>
        <v>1.9</v>
      </c>
      <c r="S73" s="53">
        <f>'Complexity of the crisis'!X74</f>
        <v>2.2000000000000002</v>
      </c>
      <c r="T73" s="53">
        <f>'Complexity of the crisis'!AN74</f>
        <v>1.5</v>
      </c>
      <c r="U73" s="139" t="s">
        <v>10421</v>
      </c>
      <c r="V73" s="140">
        <v>45260</v>
      </c>
    </row>
    <row r="74" spans="1:22" x14ac:dyDescent="0.25">
      <c r="A74" s="64" t="str">
        <f>'Crisis Indicator Data'!A72</f>
        <v>Socio-economic crisis in Sri Lanka</v>
      </c>
      <c r="B74" s="55" t="str">
        <f>Lists!G72</f>
        <v>Socio-economic crisis</v>
      </c>
      <c r="C74" s="64" t="str">
        <f>'Crisis Indicator Data'!C72</f>
        <v>LKA002</v>
      </c>
      <c r="D74" s="64" t="str">
        <f>'Crisis Indicator Data'!D72</f>
        <v>Sri Lanka</v>
      </c>
      <c r="E74" s="64" t="str">
        <f>'Crisis Indicator Data'!E72</f>
        <v>LKA</v>
      </c>
      <c r="F74" s="64" t="str">
        <f>'Crisis Indicator Data'!B72</f>
        <v>Socio-political,Food Security</v>
      </c>
      <c r="G74" s="52">
        <f t="shared" si="10"/>
        <v>3.1</v>
      </c>
      <c r="H74" s="65">
        <f t="shared" si="11"/>
        <v>4</v>
      </c>
      <c r="I74" s="131" t="str">
        <f t="shared" si="12"/>
        <v>High</v>
      </c>
      <c r="J74" s="133" t="str">
        <f>INDEX(Trends!$D$3:$D$404,MATCH(C74,Trends!$C$3:$C$404,0))</f>
        <v>Decreasing</v>
      </c>
      <c r="K74" s="123" t="str">
        <f>IF(Reliability!B72="x","x",(IF(ROUNDUP(Reliability!B72,0)=1,"Very High",IF(ROUNDUP(Reliability!B72,0)=2,"High",IF(ROUNDUP(Reliability!B72,0)=3,"Medium",IF(ROUNDUP(Reliability!B72,0)=4,"Low","Very Low"))))))</f>
        <v>High</v>
      </c>
      <c r="L74" s="54">
        <f t="shared" si="13"/>
        <v>3.7</v>
      </c>
      <c r="M74" s="66">
        <f>'Impact of the crisis'!N75</f>
        <v>4.4000000000000004</v>
      </c>
      <c r="N74" s="66">
        <f>'Impact of the crisis'!AB75</f>
        <v>3.3</v>
      </c>
      <c r="O74" s="54">
        <f>'Conditions of people affected'!R75</f>
        <v>3.85</v>
      </c>
      <c r="P74" s="66">
        <f>'Conditions of people affected'!K75</f>
        <v>4.7</v>
      </c>
      <c r="Q74" s="66">
        <f>'Conditions of people affected'!Q75</f>
        <v>3</v>
      </c>
      <c r="R74" s="53">
        <f t="shared" si="14"/>
        <v>1.6</v>
      </c>
      <c r="S74" s="53">
        <f>'Complexity of the crisis'!X75</f>
        <v>2.2000000000000002</v>
      </c>
      <c r="T74" s="53">
        <f>'Complexity of the crisis'!AN75</f>
        <v>1</v>
      </c>
      <c r="U74" s="139" t="s">
        <v>10421</v>
      </c>
      <c r="V74" s="140">
        <v>45260</v>
      </c>
    </row>
    <row r="75" spans="1:22" x14ac:dyDescent="0.25">
      <c r="A75" s="64" t="str">
        <f>'Crisis Indicator Data'!A73</f>
        <v>2023 Floods and Monsoon Rain</v>
      </c>
      <c r="B75" s="55" t="str">
        <f>Lists!G73</f>
        <v>2023 Floods and Monsoon Rain</v>
      </c>
      <c r="C75" s="64" t="str">
        <f>'Crisis Indicator Data'!C73</f>
        <v>LKA003</v>
      </c>
      <c r="D75" s="64" t="str">
        <f>'Crisis Indicator Data'!D73</f>
        <v>Sri Lanka</v>
      </c>
      <c r="E75" s="64" t="str">
        <f>'Crisis Indicator Data'!E73</f>
        <v>LKA</v>
      </c>
      <c r="F75" s="64" t="str">
        <f>'Crisis Indicator Data'!B73</f>
        <v>Floods</v>
      </c>
      <c r="G75" s="52">
        <f t="shared" si="10"/>
        <v>1.1000000000000001</v>
      </c>
      <c r="H75" s="65">
        <f t="shared" si="11"/>
        <v>2</v>
      </c>
      <c r="I75" s="131" t="str">
        <f t="shared" si="12"/>
        <v>Low</v>
      </c>
      <c r="J75" s="133" t="str">
        <f>INDEX(Trends!$D$3:$D$404,MATCH(C75,Trends!$C$3:$C$404,0))</f>
        <v>-</v>
      </c>
      <c r="K75" s="123" t="str">
        <f>IF(Reliability!B73="x","x",(IF(ROUNDUP(Reliability!B73,0)=1,"Very High",IF(ROUNDUP(Reliability!B73,0)=2,"High",IF(ROUNDUP(Reliability!B73,0)=3,"Medium",IF(ROUNDUP(Reliability!B73,0)=4,"Low","Very Low"))))))</f>
        <v>Very High</v>
      </c>
      <c r="L75" s="54">
        <f t="shared" si="13"/>
        <v>1.1000000000000001</v>
      </c>
      <c r="M75" s="66">
        <f>'Impact of the crisis'!N76</f>
        <v>1.1000000000000001</v>
      </c>
      <c r="N75" s="66">
        <f>'Impact of the crisis'!AB76</f>
        <v>1.1000000000000001</v>
      </c>
      <c r="O75" s="54">
        <f>'Conditions of people affected'!R76</f>
        <v>0.65</v>
      </c>
      <c r="P75" s="66">
        <f>'Conditions of people affected'!K76</f>
        <v>0.3</v>
      </c>
      <c r="Q75" s="66">
        <f>'Conditions of people affected'!Q76</f>
        <v>1</v>
      </c>
      <c r="R75" s="53">
        <f t="shared" si="14"/>
        <v>1.9</v>
      </c>
      <c r="S75" s="53">
        <f>'Complexity of the crisis'!X76</f>
        <v>2.2000000000000002</v>
      </c>
      <c r="T75" s="53">
        <f>'Complexity of the crisis'!AN76</f>
        <v>1.5</v>
      </c>
      <c r="U75" s="139" t="s">
        <v>10421</v>
      </c>
      <c r="V75" s="140">
        <v>45224</v>
      </c>
    </row>
    <row r="76" spans="1:22" x14ac:dyDescent="0.25">
      <c r="A76" s="64" t="str">
        <f>'Crisis Indicator Data'!A74</f>
        <v>Displacement from Russia-Ukraine conflict in Lithuania</v>
      </c>
      <c r="B76" s="55" t="str">
        <f>Lists!G74</f>
        <v>Displacement from Russia-Ukraine conflict</v>
      </c>
      <c r="C76" s="64" t="str">
        <f>'Crisis Indicator Data'!C74</f>
        <v>LTU002</v>
      </c>
      <c r="D76" s="64" t="str">
        <f>'Crisis Indicator Data'!D74</f>
        <v>Lithuania</v>
      </c>
      <c r="E76" s="64" t="str">
        <f>'Crisis Indicator Data'!E74</f>
        <v>LTU</v>
      </c>
      <c r="F76" s="64" t="str">
        <f>'Crisis Indicator Data'!B74</f>
        <v>Conflict,Displacement</v>
      </c>
      <c r="G76" s="52">
        <f t="shared" si="10"/>
        <v>1.3</v>
      </c>
      <c r="H76" s="65">
        <f t="shared" si="11"/>
        <v>2</v>
      </c>
      <c r="I76" s="131" t="str">
        <f t="shared" si="12"/>
        <v>Low</v>
      </c>
      <c r="J76" s="133" t="str">
        <f>INDEX(Trends!$D$3:$D$404,MATCH(C76,Trends!$C$3:$C$404,0))</f>
        <v>-</v>
      </c>
      <c r="K76" s="123" t="str">
        <f>IF(Reliability!B74="x","x",(IF(ROUNDUP(Reliability!B74,0)=1,"Very High",IF(ROUNDUP(Reliability!B74,0)=2,"High",IF(ROUNDUP(Reliability!B74,0)=3,"Medium",IF(ROUNDUP(Reliability!B74,0)=4,"Low","Very Low"))))))</f>
        <v>Very High</v>
      </c>
      <c r="L76" s="54">
        <f t="shared" si="13"/>
        <v>2.2999999999999998</v>
      </c>
      <c r="M76" s="66">
        <f>'Impact of the crisis'!N77</f>
        <v>3.7</v>
      </c>
      <c r="N76" s="66">
        <f>'Impact of the crisis'!AB77</f>
        <v>1.3</v>
      </c>
      <c r="O76" s="54">
        <f>'Conditions of people affected'!R77</f>
        <v>1.1000000000000001</v>
      </c>
      <c r="P76" s="66">
        <f>'Conditions of people affected'!K77</f>
        <v>1.2</v>
      </c>
      <c r="Q76" s="66">
        <f>'Conditions of people affected'!Q77</f>
        <v>1</v>
      </c>
      <c r="R76" s="53">
        <f t="shared" si="14"/>
        <v>0.9</v>
      </c>
      <c r="S76" s="53">
        <f>'Complexity of the crisis'!X77</f>
        <v>0.7</v>
      </c>
      <c r="T76" s="53">
        <f>'Complexity of the crisis'!AN77</f>
        <v>1</v>
      </c>
      <c r="U76" s="139" t="s">
        <v>10472</v>
      </c>
      <c r="V76" s="140">
        <v>45259</v>
      </c>
    </row>
    <row r="77" spans="1:22" x14ac:dyDescent="0.25">
      <c r="A77" s="64" t="str">
        <f>'Crisis Indicator Data'!A75</f>
        <v>Displacement from Russia-Ukraine conflict in Latvia</v>
      </c>
      <c r="B77" s="55" t="str">
        <f>Lists!G75</f>
        <v>Displacement from Russia-Ukraine conflict</v>
      </c>
      <c r="C77" s="64" t="str">
        <f>'Crisis Indicator Data'!C75</f>
        <v>LVA002</v>
      </c>
      <c r="D77" s="64" t="str">
        <f>'Crisis Indicator Data'!D75</f>
        <v>Latvia</v>
      </c>
      <c r="E77" s="64" t="str">
        <f>'Crisis Indicator Data'!E75</f>
        <v>LVA</v>
      </c>
      <c r="F77" s="64" t="str">
        <f>'Crisis Indicator Data'!B75</f>
        <v>Conflict,Displacement</v>
      </c>
      <c r="G77" s="52">
        <f t="shared" si="10"/>
        <v>1.2</v>
      </c>
      <c r="H77" s="65">
        <f t="shared" si="11"/>
        <v>2</v>
      </c>
      <c r="I77" s="131" t="str">
        <f t="shared" si="12"/>
        <v>Low</v>
      </c>
      <c r="J77" s="133" t="str">
        <f>INDEX(Trends!$D$3:$D$404,MATCH(C77,Trends!$C$3:$C$404,0))</f>
        <v>-</v>
      </c>
      <c r="K77" s="123" t="str">
        <f>IF(Reliability!B75="x","x",(IF(ROUNDUP(Reliability!B75,0)=1,"Very High",IF(ROUNDUP(Reliability!B75,0)=2,"High",IF(ROUNDUP(Reliability!B75,0)=3,"Medium",IF(ROUNDUP(Reliability!B75,0)=4,"Low","Very Low"))))))</f>
        <v>Very High</v>
      </c>
      <c r="L77" s="54">
        <f t="shared" si="13"/>
        <v>2.1</v>
      </c>
      <c r="M77" s="66">
        <f>'Impact of the crisis'!N78</f>
        <v>3.5</v>
      </c>
      <c r="N77" s="66">
        <f>'Impact of the crisis'!AB78</f>
        <v>1.2</v>
      </c>
      <c r="O77" s="54">
        <f>'Conditions of people affected'!R78</f>
        <v>0.9</v>
      </c>
      <c r="P77" s="66">
        <f>'Conditions of people affected'!K78</f>
        <v>0.8</v>
      </c>
      <c r="Q77" s="66">
        <f>'Conditions of people affected'!Q78</f>
        <v>1</v>
      </c>
      <c r="R77" s="53">
        <f t="shared" si="14"/>
        <v>1</v>
      </c>
      <c r="S77" s="53">
        <f>'Complexity of the crisis'!X78</f>
        <v>1</v>
      </c>
      <c r="T77" s="53">
        <f>'Complexity of the crisis'!AN78</f>
        <v>1</v>
      </c>
      <c r="U77" s="139" t="s">
        <v>10472</v>
      </c>
      <c r="V77" s="140">
        <v>45259</v>
      </c>
    </row>
    <row r="78" spans="1:22" x14ac:dyDescent="0.25">
      <c r="A78" s="64" t="str">
        <f>'Crisis Indicator Data'!A76</f>
        <v>Multiple crises in Morocco</v>
      </c>
      <c r="B78" s="55" t="str">
        <f>Lists!G76</f>
        <v>Multiple crises</v>
      </c>
      <c r="C78" s="64" t="str">
        <f>'Crisis Indicator Data'!C76</f>
        <v>MAR001</v>
      </c>
      <c r="D78" s="64" t="str">
        <f>'Crisis Indicator Data'!D76</f>
        <v>Morocco</v>
      </c>
      <c r="E78" s="64" t="str">
        <f>'Crisis Indicator Data'!E76</f>
        <v>MAR</v>
      </c>
      <c r="F78" s="64" t="str">
        <f>'Crisis Indicator Data'!B76</f>
        <v>Displacement,Earthquake</v>
      </c>
      <c r="G78" s="52">
        <f t="shared" si="10"/>
        <v>3</v>
      </c>
      <c r="H78" s="65">
        <f t="shared" si="11"/>
        <v>3</v>
      </c>
      <c r="I78" s="131" t="str">
        <f t="shared" si="12"/>
        <v>Medium</v>
      </c>
      <c r="J78" s="133" t="str">
        <f>INDEX(Trends!$D$3:$D$404,MATCH(C78,Trends!$C$3:$C$404,0))</f>
        <v>-</v>
      </c>
      <c r="K78" s="123" t="str">
        <f>IF(Reliability!B76="x","x",(IF(ROUNDUP(Reliability!B76,0)=1,"Very High",IF(ROUNDUP(Reliability!B76,0)=2,"High",IF(ROUNDUP(Reliability!B76,0)=3,"Medium",IF(ROUNDUP(Reliability!B76,0)=4,"Low","Very Low"))))))</f>
        <v>High</v>
      </c>
      <c r="L78" s="54">
        <f t="shared" si="13"/>
        <v>4.2</v>
      </c>
      <c r="M78" s="66">
        <f>'Impact of the crisis'!N79</f>
        <v>4.9000000000000004</v>
      </c>
      <c r="N78" s="66">
        <f>'Impact of the crisis'!AB79</f>
        <v>3.7</v>
      </c>
      <c r="O78" s="54">
        <f>'Conditions of people affected'!R79</f>
        <v>2.4500000000000002</v>
      </c>
      <c r="P78" s="66">
        <f>'Conditions of people affected'!K79</f>
        <v>2.9</v>
      </c>
      <c r="Q78" s="66">
        <f>'Conditions of people affected'!Q79</f>
        <v>2</v>
      </c>
      <c r="R78" s="53">
        <f t="shared" si="14"/>
        <v>2.8</v>
      </c>
      <c r="S78" s="53">
        <f>'Complexity of the crisis'!X79</f>
        <v>3.4</v>
      </c>
      <c r="T78" s="53">
        <f>'Complexity of the crisis'!AN79</f>
        <v>2</v>
      </c>
      <c r="U78" s="139" t="s">
        <v>10434</v>
      </c>
      <c r="V78" s="140">
        <v>45260</v>
      </c>
    </row>
    <row r="79" spans="1:22" x14ac:dyDescent="0.25">
      <c r="A79" s="64" t="str">
        <f>'Crisis Indicator Data'!A77</f>
        <v>Mixed migration flows in Morocco</v>
      </c>
      <c r="B79" s="55" t="str">
        <f>Lists!G77</f>
        <v>Mixed Migration</v>
      </c>
      <c r="C79" s="64" t="str">
        <f>'Crisis Indicator Data'!C77</f>
        <v>MAR002</v>
      </c>
      <c r="D79" s="64" t="str">
        <f>'Crisis Indicator Data'!D77</f>
        <v>Morocco</v>
      </c>
      <c r="E79" s="64" t="str">
        <f>'Crisis Indicator Data'!E77</f>
        <v>MAR</v>
      </c>
      <c r="F79" s="64" t="str">
        <f>'Crisis Indicator Data'!B77</f>
        <v>Displacement</v>
      </c>
      <c r="G79" s="52">
        <f t="shared" si="10"/>
        <v>2.2000000000000002</v>
      </c>
      <c r="H79" s="65">
        <f t="shared" si="11"/>
        <v>3</v>
      </c>
      <c r="I79" s="131" t="str">
        <f t="shared" si="12"/>
        <v>Medium</v>
      </c>
      <c r="J79" s="133" t="str">
        <f>INDEX(Trends!$D$3:$D$404,MATCH(C79,Trends!$C$3:$C$404,0))</f>
        <v>Stable</v>
      </c>
      <c r="K79" s="123" t="str">
        <f>IF(Reliability!B77="x","x",(IF(ROUNDUP(Reliability!B77,0)=1,"Very High",IF(ROUNDUP(Reliability!B77,0)=2,"High",IF(ROUNDUP(Reliability!B77,0)=3,"Medium",IF(ROUNDUP(Reliability!B77,0)=4,"Low","Very Low"))))))</f>
        <v>High</v>
      </c>
      <c r="L79" s="54">
        <f t="shared" si="13"/>
        <v>3.5</v>
      </c>
      <c r="M79" s="66">
        <f>'Impact of the crisis'!N80</f>
        <v>4.9000000000000004</v>
      </c>
      <c r="N79" s="66">
        <f>'Impact of the crisis'!AB80</f>
        <v>2.2999999999999998</v>
      </c>
      <c r="O79" s="54">
        <f>'Conditions of people affected'!R80</f>
        <v>0.75</v>
      </c>
      <c r="P79" s="66">
        <f>'Conditions of people affected'!K80</f>
        <v>0.5</v>
      </c>
      <c r="Q79" s="66">
        <f>'Conditions of people affected'!Q80</f>
        <v>1</v>
      </c>
      <c r="R79" s="53">
        <f t="shared" si="14"/>
        <v>3</v>
      </c>
      <c r="S79" s="53">
        <f>'Complexity of the crisis'!X80</f>
        <v>3.4</v>
      </c>
      <c r="T79" s="53">
        <f>'Complexity of the crisis'!AN80</f>
        <v>2.5</v>
      </c>
      <c r="U79" s="139" t="s">
        <v>10434</v>
      </c>
      <c r="V79" s="140">
        <v>45260</v>
      </c>
    </row>
    <row r="80" spans="1:22" x14ac:dyDescent="0.25">
      <c r="A80" s="64" t="str">
        <f>'Crisis Indicator Data'!A78</f>
        <v>Al Haouz Earthquake in Morocco</v>
      </c>
      <c r="B80" s="55" t="str">
        <f>Lists!G78</f>
        <v>Al Haouz Earthquake</v>
      </c>
      <c r="C80" s="64" t="str">
        <f>'Crisis Indicator Data'!C78</f>
        <v>MAR003</v>
      </c>
      <c r="D80" s="64" t="str">
        <f>'Crisis Indicator Data'!D78</f>
        <v>Morocco</v>
      </c>
      <c r="E80" s="64" t="str">
        <f>'Crisis Indicator Data'!E78</f>
        <v>MAR</v>
      </c>
      <c r="F80" s="64" t="str">
        <f>'Crisis Indicator Data'!B78</f>
        <v>Earthquake</v>
      </c>
      <c r="G80" s="52">
        <f t="shared" si="10"/>
        <v>2.9</v>
      </c>
      <c r="H80" s="65">
        <f t="shared" si="11"/>
        <v>3</v>
      </c>
      <c r="I80" s="131" t="str">
        <f t="shared" si="12"/>
        <v>Medium</v>
      </c>
      <c r="J80" s="133" t="str">
        <f>INDEX(Trends!$D$3:$D$404,MATCH(C80,Trends!$C$3:$C$404,0))</f>
        <v>-</v>
      </c>
      <c r="K80" s="123" t="str">
        <f>IF(Reliability!B78="x","x",(IF(ROUNDUP(Reliability!B78,0)=1,"Very High",IF(ROUNDUP(Reliability!B78,0)=2,"High",IF(ROUNDUP(Reliability!B78,0)=3,"Medium",IF(ROUNDUP(Reliability!B78,0)=4,"Low","Very Low"))))))</f>
        <v>Very High</v>
      </c>
      <c r="L80" s="54">
        <f t="shared" si="13"/>
        <v>3.4</v>
      </c>
      <c r="M80" s="66">
        <f>'Impact of the crisis'!N81</f>
        <v>1.7</v>
      </c>
      <c r="N80" s="66">
        <f>'Impact of the crisis'!AB81</f>
        <v>4</v>
      </c>
      <c r="O80" s="54">
        <f>'Conditions of people affected'!R81</f>
        <v>2.9</v>
      </c>
      <c r="P80" s="66">
        <f>'Conditions of people affected'!K81</f>
        <v>2.8</v>
      </c>
      <c r="Q80" s="66">
        <f>'Conditions of people affected'!Q81</f>
        <v>3</v>
      </c>
      <c r="R80" s="53">
        <f t="shared" si="14"/>
        <v>2.6</v>
      </c>
      <c r="S80" s="53">
        <f>'Complexity of the crisis'!X81</f>
        <v>3.4</v>
      </c>
      <c r="T80" s="53">
        <f>'Complexity of the crisis'!AN81</f>
        <v>1.5</v>
      </c>
      <c r="U80" s="139" t="s">
        <v>10434</v>
      </c>
      <c r="V80" s="140">
        <v>45260</v>
      </c>
    </row>
    <row r="81" spans="1:22" x14ac:dyDescent="0.25">
      <c r="A81" s="64" t="str">
        <f>'Crisis Indicator Data'!A79</f>
        <v>DIsplacement from Russia-Ukraine conflict in Moldova</v>
      </c>
      <c r="B81" s="55" t="str">
        <f>Lists!G79</f>
        <v>Displacement from Russia-Ukraine conflict</v>
      </c>
      <c r="C81" s="64" t="str">
        <f>'Crisis Indicator Data'!C79</f>
        <v>MDA002</v>
      </c>
      <c r="D81" s="64" t="str">
        <f>'Crisis Indicator Data'!D79</f>
        <v>Moldova</v>
      </c>
      <c r="E81" s="64" t="str">
        <f>'Crisis Indicator Data'!E79</f>
        <v>MDA</v>
      </c>
      <c r="F81" s="64" t="str">
        <f>'Crisis Indicator Data'!B79</f>
        <v>Displacement,Conflict</v>
      </c>
      <c r="G81" s="52">
        <f t="shared" si="10"/>
        <v>1.6</v>
      </c>
      <c r="H81" s="65">
        <f t="shared" si="11"/>
        <v>2</v>
      </c>
      <c r="I81" s="131" t="str">
        <f t="shared" si="12"/>
        <v>Low</v>
      </c>
      <c r="J81" s="133" t="str">
        <f>INDEX(Trends!$D$3:$D$404,MATCH(C81,Trends!$C$3:$C$404,0))</f>
        <v>Decreasing</v>
      </c>
      <c r="K81" s="123" t="str">
        <f>IF(Reliability!B79="x","x",(IF(ROUNDUP(Reliability!B79,0)=1,"Very High",IF(ROUNDUP(Reliability!B79,0)=2,"High",IF(ROUNDUP(Reliability!B79,0)=3,"Medium",IF(ROUNDUP(Reliability!B79,0)=4,"Low","Very Low"))))))</f>
        <v>Very High</v>
      </c>
      <c r="L81" s="54">
        <f t="shared" si="13"/>
        <v>2.2999999999999998</v>
      </c>
      <c r="M81" s="66">
        <f>'Impact of the crisis'!N82</f>
        <v>3.5</v>
      </c>
      <c r="N81" s="66">
        <f>'Impact of the crisis'!AB82</f>
        <v>1.6</v>
      </c>
      <c r="O81" s="54">
        <f>'Conditions of people affected'!R82</f>
        <v>1.4</v>
      </c>
      <c r="P81" s="66">
        <f>'Conditions of people affected'!K82</f>
        <v>1.8</v>
      </c>
      <c r="Q81" s="66">
        <f>'Conditions of people affected'!Q82</f>
        <v>1</v>
      </c>
      <c r="R81" s="53">
        <f t="shared" si="14"/>
        <v>1.4</v>
      </c>
      <c r="S81" s="53">
        <f>'Complexity of the crisis'!X82</f>
        <v>1.8</v>
      </c>
      <c r="T81" s="53">
        <f>'Complexity of the crisis'!AN82</f>
        <v>1</v>
      </c>
      <c r="U81" s="139" t="s">
        <v>10472</v>
      </c>
      <c r="V81" s="140">
        <v>45259</v>
      </c>
    </row>
    <row r="82" spans="1:22" x14ac:dyDescent="0.25">
      <c r="A82" s="64" t="str">
        <f>'Crisis Indicator Data'!A80</f>
        <v>Multiple crisis in Madagascar</v>
      </c>
      <c r="B82" s="55" t="str">
        <f>Lists!G80</f>
        <v>Country level</v>
      </c>
      <c r="C82" s="64" t="str">
        <f>'Crisis Indicator Data'!C80</f>
        <v>MDG001</v>
      </c>
      <c r="D82" s="64" t="str">
        <f>'Crisis Indicator Data'!D80</f>
        <v>Madagascar</v>
      </c>
      <c r="E82" s="64" t="str">
        <f>'Crisis Indicator Data'!E80</f>
        <v>MDG</v>
      </c>
      <c r="F82" s="64" t="str">
        <f>'Crisis Indicator Data'!B80</f>
        <v>Drought,Cyclone</v>
      </c>
      <c r="G82" s="52">
        <f t="shared" si="10"/>
        <v>2.9</v>
      </c>
      <c r="H82" s="65">
        <f t="shared" si="11"/>
        <v>3</v>
      </c>
      <c r="I82" s="131" t="str">
        <f t="shared" si="12"/>
        <v>Medium</v>
      </c>
      <c r="J82" s="133" t="str">
        <f>INDEX(Trends!$D$3:$D$404,MATCH(C82,Trends!$C$3:$C$404,0))</f>
        <v>Stable</v>
      </c>
      <c r="K82" s="123" t="str">
        <f>IF(Reliability!B80="x","x",(IF(ROUNDUP(Reliability!B80,0)=1,"Very High",IF(ROUNDUP(Reliability!B80,0)=2,"High",IF(ROUNDUP(Reliability!B80,0)=3,"Medium",IF(ROUNDUP(Reliability!B80,0)=4,"Low","Very Low"))))))</f>
        <v>Very High</v>
      </c>
      <c r="L82" s="54">
        <f t="shared" si="13"/>
        <v>3.1</v>
      </c>
      <c r="M82" s="66">
        <f>'Impact of the crisis'!N83</f>
        <v>2.6</v>
      </c>
      <c r="N82" s="66">
        <f>'Impact of the crisis'!AB83</f>
        <v>3.3</v>
      </c>
      <c r="O82" s="54">
        <f>'Conditions of people affected'!R83</f>
        <v>3.45</v>
      </c>
      <c r="P82" s="66">
        <f>'Conditions of people affected'!K83</f>
        <v>3.9</v>
      </c>
      <c r="Q82" s="66">
        <f>'Conditions of people affected'!Q83</f>
        <v>3</v>
      </c>
      <c r="R82" s="53">
        <f t="shared" si="14"/>
        <v>1.8</v>
      </c>
      <c r="S82" s="53">
        <f>'Complexity of the crisis'!X83</f>
        <v>2</v>
      </c>
      <c r="T82" s="53">
        <f>'Complexity of the crisis'!AN83</f>
        <v>1.5</v>
      </c>
      <c r="U82" s="139" t="s">
        <v>10434</v>
      </c>
      <c r="V82" s="140">
        <v>45260</v>
      </c>
    </row>
    <row r="83" spans="1:22" x14ac:dyDescent="0.25">
      <c r="A83" s="64" t="str">
        <f>'Crisis Indicator Data'!A81</f>
        <v>Drought in Madagascar</v>
      </c>
      <c r="B83" s="55" t="str">
        <f>Lists!G81</f>
        <v>Drought</v>
      </c>
      <c r="C83" s="64" t="str">
        <f>'Crisis Indicator Data'!C81</f>
        <v>MDG002</v>
      </c>
      <c r="D83" s="64" t="str">
        <f>'Crisis Indicator Data'!D81</f>
        <v>Madagascar</v>
      </c>
      <c r="E83" s="64" t="str">
        <f>'Crisis Indicator Data'!E81</f>
        <v>MDG</v>
      </c>
      <c r="F83" s="64" t="str">
        <f>'Crisis Indicator Data'!B81</f>
        <v>Drought</v>
      </c>
      <c r="G83" s="52">
        <f t="shared" si="10"/>
        <v>2.5</v>
      </c>
      <c r="H83" s="65">
        <f t="shared" si="11"/>
        <v>3</v>
      </c>
      <c r="I83" s="131" t="str">
        <f t="shared" si="12"/>
        <v>Medium</v>
      </c>
      <c r="J83" s="133" t="str">
        <f>INDEX(Trends!$D$3:$D$404,MATCH(C83,Trends!$C$3:$C$404,0))</f>
        <v>Stable</v>
      </c>
      <c r="K83" s="123" t="str">
        <f>IF(Reliability!B81="x","x",(IF(ROUNDUP(Reliability!B81,0)=1,"Very High",IF(ROUNDUP(Reliability!B81,0)=2,"High",IF(ROUNDUP(Reliability!B81,0)=3,"Medium",IF(ROUNDUP(Reliability!B81,0)=4,"Low","Very Low"))))))</f>
        <v>Very High</v>
      </c>
      <c r="L83" s="54">
        <f t="shared" si="13"/>
        <v>2.2000000000000002</v>
      </c>
      <c r="M83" s="66">
        <f>'Impact of the crisis'!N84</f>
        <v>2.1</v>
      </c>
      <c r="N83" s="66">
        <f>'Impact of the crisis'!AB84</f>
        <v>2.2000000000000002</v>
      </c>
      <c r="O83" s="54">
        <f>'Conditions of people affected'!R84</f>
        <v>3.25</v>
      </c>
      <c r="P83" s="66">
        <f>'Conditions of people affected'!K84</f>
        <v>3.5</v>
      </c>
      <c r="Q83" s="66">
        <f>'Conditions of people affected'!Q84</f>
        <v>3</v>
      </c>
      <c r="R83" s="53">
        <f t="shared" si="14"/>
        <v>1.5</v>
      </c>
      <c r="S83" s="53">
        <f>'Complexity of the crisis'!X84</f>
        <v>2</v>
      </c>
      <c r="T83" s="53">
        <f>'Complexity of the crisis'!AN84</f>
        <v>1</v>
      </c>
      <c r="U83" s="139" t="s">
        <v>10434</v>
      </c>
      <c r="V83" s="140">
        <v>45260</v>
      </c>
    </row>
    <row r="84" spans="1:22" x14ac:dyDescent="0.25">
      <c r="A84" s="64" t="str">
        <f>'Crisis Indicator Data'!A82</f>
        <v>Tropical cyclone Freddy in Madagascar</v>
      </c>
      <c r="B84" s="55" t="str">
        <f>Lists!G82</f>
        <v>Tropical cyclone Freddy</v>
      </c>
      <c r="C84" s="64" t="str">
        <f>'Crisis Indicator Data'!C82</f>
        <v>MDG008</v>
      </c>
      <c r="D84" s="64" t="str">
        <f>'Crisis Indicator Data'!D82</f>
        <v>Madagascar</v>
      </c>
      <c r="E84" s="64" t="str">
        <f>'Crisis Indicator Data'!E82</f>
        <v>MDG</v>
      </c>
      <c r="F84" s="64" t="str">
        <f>'Crisis Indicator Data'!B82</f>
        <v>Cyclone</v>
      </c>
      <c r="G84" s="52">
        <f t="shared" si="10"/>
        <v>2.7</v>
      </c>
      <c r="H84" s="65">
        <f t="shared" si="11"/>
        <v>3</v>
      </c>
      <c r="I84" s="131" t="str">
        <f t="shared" si="12"/>
        <v>Medium</v>
      </c>
      <c r="J84" s="133" t="str">
        <f>INDEX(Trends!$D$3:$D$404,MATCH(C84,Trends!$C$3:$C$404,0))</f>
        <v>Stable</v>
      </c>
      <c r="K84" s="123" t="str">
        <f>IF(Reliability!B82="x","x",(IF(ROUNDUP(Reliability!B82,0)=1,"Very High",IF(ROUNDUP(Reliability!B82,0)=2,"High",IF(ROUNDUP(Reliability!B82,0)=3,"Medium",IF(ROUNDUP(Reliability!B82,0)=4,"Low","Very Low"))))))</f>
        <v>Very High</v>
      </c>
      <c r="L84" s="54">
        <f t="shared" si="13"/>
        <v>3.1</v>
      </c>
      <c r="M84" s="66">
        <f>'Impact of the crisis'!N85</f>
        <v>2.6</v>
      </c>
      <c r="N84" s="66">
        <f>'Impact of the crisis'!AB85</f>
        <v>3.3</v>
      </c>
      <c r="O84" s="54">
        <f>'Conditions of people affected'!R85</f>
        <v>3.15</v>
      </c>
      <c r="P84" s="66">
        <f>'Conditions of people affected'!K85</f>
        <v>3.3</v>
      </c>
      <c r="Q84" s="66">
        <f>'Conditions of people affected'!Q85</f>
        <v>3</v>
      </c>
      <c r="R84" s="53">
        <f t="shared" si="14"/>
        <v>1.8</v>
      </c>
      <c r="S84" s="53">
        <f>'Complexity of the crisis'!X85</f>
        <v>2</v>
      </c>
      <c r="T84" s="53">
        <f>'Complexity of the crisis'!AN85</f>
        <v>1.5</v>
      </c>
      <c r="U84" s="139" t="s">
        <v>10434</v>
      </c>
      <c r="V84" s="140">
        <v>45260</v>
      </c>
    </row>
    <row r="85" spans="1:22" x14ac:dyDescent="0.25">
      <c r="A85" s="64" t="str">
        <f>'Crisis Indicator Data'!A83</f>
        <v>Multiple crisis in Mexico</v>
      </c>
      <c r="B85" s="55" t="str">
        <f>Lists!G83</f>
        <v>Country Level</v>
      </c>
      <c r="C85" s="64" t="str">
        <f>'Crisis Indicator Data'!C83</f>
        <v>MEX001</v>
      </c>
      <c r="D85" s="64" t="str">
        <f>'Crisis Indicator Data'!D83</f>
        <v>Mexico</v>
      </c>
      <c r="E85" s="64" t="str">
        <f>'Crisis Indicator Data'!E83</f>
        <v>MEX</v>
      </c>
      <c r="F85" s="64" t="str">
        <f>'Crisis Indicator Data'!B83</f>
        <v>Violence,Displacement</v>
      </c>
      <c r="G85" s="52">
        <f t="shared" si="10"/>
        <v>2.8</v>
      </c>
      <c r="H85" s="65">
        <f t="shared" si="11"/>
        <v>3</v>
      </c>
      <c r="I85" s="131" t="str">
        <f t="shared" si="12"/>
        <v>Medium</v>
      </c>
      <c r="J85" s="133" t="str">
        <f>INDEX(Trends!$D$3:$D$404,MATCH(C85,Trends!$C$3:$C$404,0))</f>
        <v>Stable</v>
      </c>
      <c r="K85" s="123" t="str">
        <f>IF(Reliability!B83="x","x",(IF(ROUNDUP(Reliability!B83,0)=1,"Very High",IF(ROUNDUP(Reliability!B83,0)=2,"High",IF(ROUNDUP(Reliability!B83,0)=3,"Medium",IF(ROUNDUP(Reliability!B83,0)=4,"Low","Very Low"))))))</f>
        <v>High</v>
      </c>
      <c r="L85" s="54">
        <f t="shared" si="13"/>
        <v>4.0999999999999996</v>
      </c>
      <c r="M85" s="66">
        <f>'Impact of the crisis'!N86</f>
        <v>5</v>
      </c>
      <c r="N85" s="66">
        <f>'Impact of the crisis'!AB86</f>
        <v>3.5</v>
      </c>
      <c r="O85" s="54">
        <f>'Conditions of people affected'!R86</f>
        <v>1.4</v>
      </c>
      <c r="P85" s="66">
        <f>'Conditions of people affected'!K86</f>
        <v>1.8</v>
      </c>
      <c r="Q85" s="66">
        <f>'Conditions of people affected'!Q86</f>
        <v>1</v>
      </c>
      <c r="R85" s="53">
        <f t="shared" si="14"/>
        <v>3.5</v>
      </c>
      <c r="S85" s="53">
        <f>'Complexity of the crisis'!X86</f>
        <v>3</v>
      </c>
      <c r="T85" s="53">
        <f>'Complexity of the crisis'!AN86</f>
        <v>4</v>
      </c>
      <c r="U85" s="139" t="s">
        <v>10482</v>
      </c>
      <c r="V85" s="140">
        <v>45259</v>
      </c>
    </row>
    <row r="86" spans="1:22" x14ac:dyDescent="0.25">
      <c r="A86" s="64" t="str">
        <f>'Crisis Indicator Data'!A84</f>
        <v>Criminal Violence in Mexico</v>
      </c>
      <c r="B86" s="55" t="str">
        <f>Lists!G84</f>
        <v>Criminal Violence</v>
      </c>
      <c r="C86" s="64" t="str">
        <f>'Crisis Indicator Data'!C84</f>
        <v>MEX002</v>
      </c>
      <c r="D86" s="64" t="str">
        <f>'Crisis Indicator Data'!D84</f>
        <v>Mexico</v>
      </c>
      <c r="E86" s="64" t="str">
        <f>'Crisis Indicator Data'!E84</f>
        <v>MEX</v>
      </c>
      <c r="F86" s="64" t="str">
        <f>'Crisis Indicator Data'!B84</f>
        <v>Violence,Displacement</v>
      </c>
      <c r="G86" s="52" t="str">
        <f t="shared" si="10"/>
        <v>x</v>
      </c>
      <c r="H86" s="65" t="str">
        <f t="shared" si="11"/>
        <v>x</v>
      </c>
      <c r="I86" s="131" t="str">
        <f t="shared" si="12"/>
        <v>x</v>
      </c>
      <c r="J86" s="133" t="str">
        <f>INDEX(Trends!$D$3:$D$404,MATCH(C86,Trends!$C$3:$C$404,0))</f>
        <v>-</v>
      </c>
      <c r="K86" s="123" t="str">
        <f>IF(Reliability!B84="x","x",(IF(ROUNDUP(Reliability!B84,0)=1,"Very High",IF(ROUNDUP(Reliability!B84,0)=2,"High",IF(ROUNDUP(Reliability!B84,0)=3,"Medium",IF(ROUNDUP(Reliability!B84,0)=4,"Low","Very Low"))))))</f>
        <v>Medium</v>
      </c>
      <c r="L86" s="54">
        <f t="shared" si="13"/>
        <v>4.0999999999999996</v>
      </c>
      <c r="M86" s="66">
        <f>'Impact of the crisis'!N87</f>
        <v>5</v>
      </c>
      <c r="N86" s="66">
        <f>'Impact of the crisis'!AB87</f>
        <v>3.4</v>
      </c>
      <c r="O86" s="54" t="str">
        <f>'Conditions of people affected'!R87</f>
        <v>x</v>
      </c>
      <c r="P86" s="66" t="str">
        <f>'Conditions of people affected'!K87</f>
        <v>x</v>
      </c>
      <c r="Q86" s="66" t="str">
        <f>'Conditions of people affected'!Q87</f>
        <v>x</v>
      </c>
      <c r="R86" s="53">
        <f t="shared" si="14"/>
        <v>3.3</v>
      </c>
      <c r="S86" s="53">
        <f>'Complexity of the crisis'!X87</f>
        <v>3</v>
      </c>
      <c r="T86" s="53">
        <f>'Complexity of the crisis'!AN87</f>
        <v>3.5</v>
      </c>
      <c r="U86" s="139" t="s">
        <v>10482</v>
      </c>
      <c r="V86" s="140">
        <v>45259</v>
      </c>
    </row>
    <row r="87" spans="1:22" x14ac:dyDescent="0.25">
      <c r="A87" s="64" t="str">
        <f>'Crisis Indicator Data'!A85</f>
        <v>Mixed Migration in Mexico</v>
      </c>
      <c r="B87" s="55" t="str">
        <f>Lists!G85</f>
        <v>Mixed Migration</v>
      </c>
      <c r="C87" s="64" t="str">
        <f>'Crisis Indicator Data'!C85</f>
        <v>MEX003</v>
      </c>
      <c r="D87" s="64" t="str">
        <f>'Crisis Indicator Data'!D85</f>
        <v>Mexico</v>
      </c>
      <c r="E87" s="64" t="str">
        <f>'Crisis Indicator Data'!E85</f>
        <v>MEX</v>
      </c>
      <c r="F87" s="64" t="str">
        <f>'Crisis Indicator Data'!B85</f>
        <v>Displacement</v>
      </c>
      <c r="G87" s="52">
        <f t="shared" si="10"/>
        <v>2.4</v>
      </c>
      <c r="H87" s="65">
        <f t="shared" si="11"/>
        <v>3</v>
      </c>
      <c r="I87" s="131" t="str">
        <f t="shared" si="12"/>
        <v>Medium</v>
      </c>
      <c r="J87" s="133" t="str">
        <f>INDEX(Trends!$D$3:$D$404,MATCH(C87,Trends!$C$3:$C$404,0))</f>
        <v>Decreasing</v>
      </c>
      <c r="K87" s="123" t="str">
        <f>IF(Reliability!B85="x","x",(IF(ROUNDUP(Reliability!B85,0)=1,"Very High",IF(ROUNDUP(Reliability!B85,0)=2,"High",IF(ROUNDUP(Reliability!B85,0)=3,"Medium",IF(ROUNDUP(Reliability!B85,0)=4,"Low","Very Low"))))))</f>
        <v>High</v>
      </c>
      <c r="L87" s="54">
        <f t="shared" si="13"/>
        <v>3.4</v>
      </c>
      <c r="M87" s="66">
        <f>'Impact of the crisis'!N88</f>
        <v>3.8</v>
      </c>
      <c r="N87" s="66">
        <f>'Impact of the crisis'!AB88</f>
        <v>3.1</v>
      </c>
      <c r="O87" s="54">
        <f>'Conditions of people affected'!R88</f>
        <v>1.4</v>
      </c>
      <c r="P87" s="66">
        <f>'Conditions of people affected'!K88</f>
        <v>1.8</v>
      </c>
      <c r="Q87" s="66">
        <f>'Conditions of people affected'!Q88</f>
        <v>1</v>
      </c>
      <c r="R87" s="53">
        <f t="shared" si="14"/>
        <v>3</v>
      </c>
      <c r="S87" s="53">
        <f>'Complexity of the crisis'!X88</f>
        <v>3</v>
      </c>
      <c r="T87" s="53">
        <f>'Complexity of the crisis'!AN88</f>
        <v>3</v>
      </c>
      <c r="U87" s="139" t="s">
        <v>10482</v>
      </c>
      <c r="V87" s="140">
        <v>45259</v>
      </c>
    </row>
    <row r="88" spans="1:22" x14ac:dyDescent="0.25">
      <c r="A88" s="64" t="str">
        <f>'Crisis Indicator Data'!A86</f>
        <v>Complex crisis in Mali</v>
      </c>
      <c r="B88" s="55" t="str">
        <f>Lists!G86</f>
        <v>Complex crisis</v>
      </c>
      <c r="C88" s="64" t="str">
        <f>'Crisis Indicator Data'!C86</f>
        <v>MLI001</v>
      </c>
      <c r="D88" s="64" t="str">
        <f>'Crisis Indicator Data'!D86</f>
        <v>Mali</v>
      </c>
      <c r="E88" s="64" t="str">
        <f>'Crisis Indicator Data'!E86</f>
        <v>MLI</v>
      </c>
      <c r="F88" s="64" t="str">
        <f>'Crisis Indicator Data'!B86</f>
        <v>Conflict</v>
      </c>
      <c r="G88" s="52">
        <f t="shared" si="10"/>
        <v>4.3</v>
      </c>
      <c r="H88" s="65">
        <f t="shared" si="11"/>
        <v>5</v>
      </c>
      <c r="I88" s="131" t="str">
        <f t="shared" si="12"/>
        <v>Very High</v>
      </c>
      <c r="J88" s="133" t="str">
        <f>INDEX(Trends!$D$3:$D$404,MATCH(C88,Trends!$C$3:$C$404,0))</f>
        <v>Stable</v>
      </c>
      <c r="K88" s="123" t="str">
        <f>IF(Reliability!B86="x","x",(IF(ROUNDUP(Reliability!B86,0)=1,"Very High",IF(ROUNDUP(Reliability!B86,0)=2,"High",IF(ROUNDUP(Reliability!B86,0)=3,"Medium",IF(ROUNDUP(Reliability!B86,0)=4,"Low","Very Low"))))))</f>
        <v>High</v>
      </c>
      <c r="L88" s="54">
        <f t="shared" si="13"/>
        <v>4.4000000000000004</v>
      </c>
      <c r="M88" s="66">
        <f>'Impact of the crisis'!N89</f>
        <v>4.9000000000000004</v>
      </c>
      <c r="N88" s="66">
        <f>'Impact of the crisis'!AB89</f>
        <v>4.0999999999999996</v>
      </c>
      <c r="O88" s="54">
        <f>'Conditions of people affected'!R89</f>
        <v>4.45</v>
      </c>
      <c r="P88" s="66">
        <f>'Conditions of people affected'!K89</f>
        <v>4.9000000000000004</v>
      </c>
      <c r="Q88" s="66">
        <f>'Conditions of people affected'!Q89</f>
        <v>4</v>
      </c>
      <c r="R88" s="53">
        <f t="shared" si="14"/>
        <v>3.9</v>
      </c>
      <c r="S88" s="53">
        <f>'Complexity of the crisis'!X89</f>
        <v>3.2</v>
      </c>
      <c r="T88" s="53">
        <f>'Complexity of the crisis'!AN89</f>
        <v>4.5</v>
      </c>
      <c r="U88" s="139" t="s">
        <v>10434</v>
      </c>
      <c r="V88" s="140">
        <v>45260</v>
      </c>
    </row>
    <row r="89" spans="1:22" x14ac:dyDescent="0.25">
      <c r="A89" s="64" t="str">
        <f>'Crisis Indicator Data'!A87</f>
        <v>Multiple crises in Myanmar</v>
      </c>
      <c r="B89" s="55" t="str">
        <f>Lists!G87</f>
        <v>Country level</v>
      </c>
      <c r="C89" s="64" t="str">
        <f>'Crisis Indicator Data'!C87</f>
        <v>MMR001</v>
      </c>
      <c r="D89" s="64" t="str">
        <f>'Crisis Indicator Data'!D87</f>
        <v>Myanmar</v>
      </c>
      <c r="E89" s="64" t="str">
        <f>'Crisis Indicator Data'!E87</f>
        <v>MMR</v>
      </c>
      <c r="F89" s="64" t="str">
        <f>'Crisis Indicator Data'!B87</f>
        <v>Socio-political,Conflict,Violence</v>
      </c>
      <c r="G89" s="52">
        <f t="shared" si="10"/>
        <v>4.5999999999999996</v>
      </c>
      <c r="H89" s="65">
        <f t="shared" si="11"/>
        <v>5</v>
      </c>
      <c r="I89" s="131" t="str">
        <f t="shared" si="12"/>
        <v>Very High</v>
      </c>
      <c r="J89" s="133" t="str">
        <f>INDEX(Trends!$D$3:$D$404,MATCH(C89,Trends!$C$3:$C$404,0))</f>
        <v>Stable</v>
      </c>
      <c r="K89" s="123" t="str">
        <f>IF(Reliability!B87="x","x",(IF(ROUNDUP(Reliability!B87,0)=1,"Very High",IF(ROUNDUP(Reliability!B87,0)=2,"High",IF(ROUNDUP(Reliability!B87,0)=3,"Medium",IF(ROUNDUP(Reliability!B87,0)=4,"Low","Very Low"))))))</f>
        <v>Very High</v>
      </c>
      <c r="L89" s="54">
        <f t="shared" si="13"/>
        <v>4.8</v>
      </c>
      <c r="M89" s="66">
        <f>'Impact of the crisis'!N90</f>
        <v>4.9000000000000004</v>
      </c>
      <c r="N89" s="66">
        <f>'Impact of the crisis'!AB90</f>
        <v>4.7</v>
      </c>
      <c r="O89" s="54">
        <f>'Conditions of people affected'!R90</f>
        <v>4.5</v>
      </c>
      <c r="P89" s="66">
        <f>'Conditions of people affected'!K90</f>
        <v>5</v>
      </c>
      <c r="Q89" s="66">
        <f>'Conditions of people affected'!Q90</f>
        <v>4</v>
      </c>
      <c r="R89" s="53">
        <f t="shared" si="14"/>
        <v>4.5</v>
      </c>
      <c r="S89" s="53">
        <f>'Complexity of the crisis'!X90</f>
        <v>3.9</v>
      </c>
      <c r="T89" s="53">
        <f>'Complexity of the crisis'!AN90</f>
        <v>5</v>
      </c>
      <c r="U89" s="139" t="s">
        <v>10421</v>
      </c>
      <c r="V89" s="140">
        <v>45260</v>
      </c>
    </row>
    <row r="90" spans="1:22" x14ac:dyDescent="0.25">
      <c r="A90" s="64" t="str">
        <f>'Crisis Indicator Data'!A88</f>
        <v>Rakhine Conflict</v>
      </c>
      <c r="B90" s="55" t="str">
        <f>Lists!G88</f>
        <v>Rakhine conflict</v>
      </c>
      <c r="C90" s="64" t="str">
        <f>'Crisis Indicator Data'!C88</f>
        <v>MMR002</v>
      </c>
      <c r="D90" s="64" t="str">
        <f>'Crisis Indicator Data'!D88</f>
        <v>Myanmar</v>
      </c>
      <c r="E90" s="64" t="str">
        <f>'Crisis Indicator Data'!E88</f>
        <v>MMR</v>
      </c>
      <c r="F90" s="64" t="str">
        <f>'Crisis Indicator Data'!B88</f>
        <v>Conflict</v>
      </c>
      <c r="G90" s="52">
        <f t="shared" si="10"/>
        <v>3.7</v>
      </c>
      <c r="H90" s="65">
        <f t="shared" si="11"/>
        <v>4</v>
      </c>
      <c r="I90" s="131" t="str">
        <f t="shared" si="12"/>
        <v>High</v>
      </c>
      <c r="J90" s="133" t="str">
        <f>INDEX(Trends!$D$3:$D$404,MATCH(C90,Trends!$C$3:$C$404,0))</f>
        <v>Stable</v>
      </c>
      <c r="K90" s="123" t="str">
        <f>IF(Reliability!B88="x","x",(IF(ROUNDUP(Reliability!B88,0)=1,"Very High",IF(ROUNDUP(Reliability!B88,0)=2,"High",IF(ROUNDUP(Reliability!B88,0)=3,"Medium",IF(ROUNDUP(Reliability!B88,0)=4,"Low","Very Low"))))))</f>
        <v>Very High</v>
      </c>
      <c r="L90" s="54">
        <f t="shared" si="13"/>
        <v>3.1</v>
      </c>
      <c r="M90" s="66">
        <f>'Impact of the crisis'!N91</f>
        <v>1.2</v>
      </c>
      <c r="N90" s="66">
        <f>'Impact of the crisis'!AB91</f>
        <v>3.8</v>
      </c>
      <c r="O90" s="54">
        <f>'Conditions of people affected'!R91</f>
        <v>3.85</v>
      </c>
      <c r="P90" s="66">
        <f>'Conditions of people affected'!K91</f>
        <v>3.7</v>
      </c>
      <c r="Q90" s="66">
        <f>'Conditions of people affected'!Q91</f>
        <v>4</v>
      </c>
      <c r="R90" s="53">
        <f t="shared" si="14"/>
        <v>4</v>
      </c>
      <c r="S90" s="53">
        <f>'Complexity of the crisis'!X91</f>
        <v>3.9</v>
      </c>
      <c r="T90" s="53">
        <f>'Complexity of the crisis'!AN91</f>
        <v>4</v>
      </c>
      <c r="U90" s="139" t="s">
        <v>10421</v>
      </c>
      <c r="V90" s="140">
        <v>45260</v>
      </c>
    </row>
    <row r="91" spans="1:22" x14ac:dyDescent="0.25">
      <c r="A91" s="64" t="str">
        <f>'Crisis Indicator Data'!A89</f>
        <v>Kachin and Shan Conflict</v>
      </c>
      <c r="B91" s="55" t="str">
        <f>Lists!G89</f>
        <v>Kachin and Shan conflict</v>
      </c>
      <c r="C91" s="64" t="str">
        <f>'Crisis Indicator Data'!C89</f>
        <v>MMR003</v>
      </c>
      <c r="D91" s="64" t="str">
        <f>'Crisis Indicator Data'!D89</f>
        <v>Myanmar</v>
      </c>
      <c r="E91" s="64" t="str">
        <f>'Crisis Indicator Data'!E89</f>
        <v>MMR</v>
      </c>
      <c r="F91" s="64" t="str">
        <f>'Crisis Indicator Data'!B89</f>
        <v>Conflict</v>
      </c>
      <c r="G91" s="52">
        <f t="shared" si="10"/>
        <v>3.7</v>
      </c>
      <c r="H91" s="65">
        <f t="shared" si="11"/>
        <v>4</v>
      </c>
      <c r="I91" s="131" t="str">
        <f t="shared" si="12"/>
        <v>High</v>
      </c>
      <c r="J91" s="133" t="str">
        <f>INDEX(Trends!$D$3:$D$404,MATCH(C91,Trends!$C$3:$C$404,0))</f>
        <v>Increasing</v>
      </c>
      <c r="K91" s="123" t="str">
        <f>IF(Reliability!B89="x","x",(IF(ROUNDUP(Reliability!B89,0)=1,"Very High",IF(ROUNDUP(Reliability!B89,0)=2,"High",IF(ROUNDUP(Reliability!B89,0)=3,"Medium",IF(ROUNDUP(Reliability!B89,0)=4,"Low","Very Low"))))))</f>
        <v>Very High</v>
      </c>
      <c r="L91" s="54">
        <f t="shared" si="13"/>
        <v>3.4</v>
      </c>
      <c r="M91" s="66">
        <f>'Impact of the crisis'!N92</f>
        <v>1.9</v>
      </c>
      <c r="N91" s="66">
        <f>'Impact of the crisis'!AB92</f>
        <v>3.9</v>
      </c>
      <c r="O91" s="54">
        <f>'Conditions of people affected'!R92</f>
        <v>3.8</v>
      </c>
      <c r="P91" s="66">
        <f>'Conditions of people affected'!K92</f>
        <v>3.6</v>
      </c>
      <c r="Q91" s="66">
        <f>'Conditions of people affected'!Q92</f>
        <v>4</v>
      </c>
      <c r="R91" s="53">
        <f t="shared" si="14"/>
        <v>3.7</v>
      </c>
      <c r="S91" s="53">
        <f>'Complexity of the crisis'!X92</f>
        <v>3.9</v>
      </c>
      <c r="T91" s="53">
        <f>'Complexity of the crisis'!AN92</f>
        <v>3.5</v>
      </c>
      <c r="U91" s="139" t="s">
        <v>10421</v>
      </c>
      <c r="V91" s="140">
        <v>45260</v>
      </c>
    </row>
    <row r="92" spans="1:22" x14ac:dyDescent="0.25">
      <c r="A92" s="64" t="str">
        <f>'Crisis Indicator Data'!A90</f>
        <v>Post-coup conflict in Myanmar</v>
      </c>
      <c r="B92" s="55" t="str">
        <f>Lists!G90</f>
        <v>Post-coup conflict</v>
      </c>
      <c r="C92" s="64" t="str">
        <f>'Crisis Indicator Data'!C90</f>
        <v>MMR004</v>
      </c>
      <c r="D92" s="64" t="str">
        <f>'Crisis Indicator Data'!D90</f>
        <v>Myanmar</v>
      </c>
      <c r="E92" s="64" t="str">
        <f>'Crisis Indicator Data'!E90</f>
        <v>MMR</v>
      </c>
      <c r="F92" s="64" t="str">
        <f>'Crisis Indicator Data'!B90</f>
        <v>Violence,Socio-political,Conflict</v>
      </c>
      <c r="G92" s="52">
        <f t="shared" si="10"/>
        <v>4.4000000000000004</v>
      </c>
      <c r="H92" s="65">
        <f t="shared" si="11"/>
        <v>5</v>
      </c>
      <c r="I92" s="131" t="str">
        <f t="shared" si="12"/>
        <v>Very High</v>
      </c>
      <c r="J92" s="133" t="str">
        <f>INDEX(Trends!$D$3:$D$404,MATCH(C92,Trends!$C$3:$C$404,0))</f>
        <v>Stable</v>
      </c>
      <c r="K92" s="123" t="str">
        <f>IF(Reliability!B90="x","x",(IF(ROUNDUP(Reliability!B90,0)=1,"Very High",IF(ROUNDUP(Reliability!B90,0)=2,"High",IF(ROUNDUP(Reliability!B90,0)=3,"Medium",IF(ROUNDUP(Reliability!B90,0)=4,"Low","Very Low"))))))</f>
        <v>Very High</v>
      </c>
      <c r="L92" s="54">
        <f t="shared" si="13"/>
        <v>4.5</v>
      </c>
      <c r="M92" s="66">
        <f>'Impact of the crisis'!N93</f>
        <v>4.4000000000000004</v>
      </c>
      <c r="N92" s="66">
        <f>'Impact of the crisis'!AB93</f>
        <v>4.5999999999999996</v>
      </c>
      <c r="O92" s="54">
        <f>'Conditions of people affected'!R93</f>
        <v>4.5</v>
      </c>
      <c r="P92" s="66">
        <f>'Conditions of people affected'!K93</f>
        <v>5</v>
      </c>
      <c r="Q92" s="66">
        <f>'Conditions of people affected'!Q93</f>
        <v>4</v>
      </c>
      <c r="R92" s="53">
        <f t="shared" si="14"/>
        <v>4</v>
      </c>
      <c r="S92" s="53">
        <f>'Complexity of the crisis'!X93</f>
        <v>3.9</v>
      </c>
      <c r="T92" s="53">
        <f>'Complexity of the crisis'!AN93</f>
        <v>4</v>
      </c>
      <c r="U92" s="139" t="s">
        <v>10421</v>
      </c>
      <c r="V92" s="140">
        <v>45260</v>
      </c>
    </row>
    <row r="93" spans="1:22" x14ac:dyDescent="0.25">
      <c r="A93" s="64" t="str">
        <f>'Crisis Indicator Data'!A91</f>
        <v>Cyclone Mocha in Myanmar</v>
      </c>
      <c r="B93" s="55" t="str">
        <f>Lists!G91</f>
        <v>Cyclone Mocha</v>
      </c>
      <c r="C93" s="64" t="str">
        <f>'Crisis Indicator Data'!C91</f>
        <v>MMR005</v>
      </c>
      <c r="D93" s="64" t="str">
        <f>'Crisis Indicator Data'!D91</f>
        <v>Myanmar</v>
      </c>
      <c r="E93" s="64" t="str">
        <f>'Crisis Indicator Data'!E91</f>
        <v>MMR</v>
      </c>
      <c r="F93" s="64" t="str">
        <f>'Crisis Indicator Data'!B91</f>
        <v>Cyclone,Floods</v>
      </c>
      <c r="G93" s="52">
        <f t="shared" si="10"/>
        <v>2.8</v>
      </c>
      <c r="H93" s="65">
        <f t="shared" si="11"/>
        <v>3</v>
      </c>
      <c r="I93" s="131" t="str">
        <f t="shared" si="12"/>
        <v>Medium</v>
      </c>
      <c r="J93" s="133" t="str">
        <f>INDEX(Trends!$D$3:$D$404,MATCH(C93,Trends!$C$3:$C$404,0))</f>
        <v>Stable</v>
      </c>
      <c r="K93" s="123" t="str">
        <f>IF(Reliability!B91="x","x",(IF(ROUNDUP(Reliability!B91,0)=1,"Very High",IF(ROUNDUP(Reliability!B91,0)=2,"High",IF(ROUNDUP(Reliability!B91,0)=3,"Medium",IF(ROUNDUP(Reliability!B91,0)=4,"Low","Very Low"))))))</f>
        <v>High</v>
      </c>
      <c r="L93" s="54">
        <f t="shared" si="13"/>
        <v>2.7</v>
      </c>
      <c r="M93" s="66">
        <f>'Impact of the crisis'!N94</f>
        <v>2.4</v>
      </c>
      <c r="N93" s="66">
        <f>'Impact of the crisis'!AB94</f>
        <v>2.9</v>
      </c>
      <c r="O93" s="54">
        <f>'Conditions of people affected'!R94</f>
        <v>1.9</v>
      </c>
      <c r="P93" s="66">
        <f>'Conditions of people affected'!K94</f>
        <v>2.8</v>
      </c>
      <c r="Q93" s="66">
        <f>'Conditions of people affected'!Q94</f>
        <v>1</v>
      </c>
      <c r="R93" s="53">
        <f t="shared" si="14"/>
        <v>4.2</v>
      </c>
      <c r="S93" s="53">
        <f>'Complexity of the crisis'!X94</f>
        <v>3.9</v>
      </c>
      <c r="T93" s="53">
        <f>'Complexity of the crisis'!AN94</f>
        <v>4.5</v>
      </c>
      <c r="U93" s="139" t="s">
        <v>10421</v>
      </c>
      <c r="V93" s="140">
        <v>45260</v>
      </c>
    </row>
    <row r="94" spans="1:22" x14ac:dyDescent="0.25">
      <c r="A94" s="64" t="str">
        <f>'Crisis Indicator Data'!A92</f>
        <v>Multiple Crises in Mozambique</v>
      </c>
      <c r="B94" s="55" t="str">
        <f>Lists!G92</f>
        <v>Multiple Crises</v>
      </c>
      <c r="C94" s="64" t="str">
        <f>'Crisis Indicator Data'!C92</f>
        <v>MOZ001</v>
      </c>
      <c r="D94" s="64" t="str">
        <f>'Crisis Indicator Data'!D92</f>
        <v>Mozambique</v>
      </c>
      <c r="E94" s="64" t="str">
        <f>'Crisis Indicator Data'!E92</f>
        <v>MOZ</v>
      </c>
      <c r="F94" s="64" t="str">
        <f>'Crisis Indicator Data'!B92</f>
        <v>Conflict,Displacement,Cyclone</v>
      </c>
      <c r="G94" s="52">
        <f t="shared" si="10"/>
        <v>3.6</v>
      </c>
      <c r="H94" s="65">
        <f t="shared" si="11"/>
        <v>4</v>
      </c>
      <c r="I94" s="131" t="str">
        <f t="shared" si="12"/>
        <v>High</v>
      </c>
      <c r="J94" s="133" t="str">
        <f>INDEX(Trends!$D$3:$D$404,MATCH(C94,Trends!$C$3:$C$404,0))</f>
        <v>Stable</v>
      </c>
      <c r="K94" s="123" t="str">
        <f>IF(Reliability!B92="x","x",(IF(ROUNDUP(Reliability!B92,0)=1,"Very High",IF(ROUNDUP(Reliability!B92,0)=2,"High",IF(ROUNDUP(Reliability!B92,0)=3,"Medium",IF(ROUNDUP(Reliability!B92,0)=4,"Low","Very Low"))))))</f>
        <v>Very High</v>
      </c>
      <c r="L94" s="54">
        <f t="shared" si="13"/>
        <v>3.9</v>
      </c>
      <c r="M94" s="66">
        <f>'Impact of the crisis'!N95</f>
        <v>5</v>
      </c>
      <c r="N94" s="66">
        <f>'Impact of the crisis'!AB95</f>
        <v>3</v>
      </c>
      <c r="O94" s="54">
        <f>'Conditions of people affected'!R95</f>
        <v>3.55</v>
      </c>
      <c r="P94" s="66">
        <f>'Conditions of people affected'!K95</f>
        <v>4.0999999999999996</v>
      </c>
      <c r="Q94" s="66">
        <f>'Conditions of people affected'!Q95</f>
        <v>3</v>
      </c>
      <c r="R94" s="53">
        <f t="shared" si="14"/>
        <v>3.5</v>
      </c>
      <c r="S94" s="53">
        <f>'Complexity of the crisis'!X95</f>
        <v>3.5</v>
      </c>
      <c r="T94" s="53">
        <f>'Complexity of the crisis'!AN95</f>
        <v>3.5</v>
      </c>
      <c r="U94" s="139" t="s">
        <v>10434</v>
      </c>
      <c r="V94" s="140">
        <v>45260</v>
      </c>
    </row>
    <row r="95" spans="1:22" x14ac:dyDescent="0.25">
      <c r="A95" s="64" t="str">
        <f>'Crisis Indicator Data'!A93</f>
        <v>Cabo Delgado Islamist Insurgency</v>
      </c>
      <c r="B95" s="55" t="str">
        <f>Lists!G93</f>
        <v>Violent Insurgency in Cabo Delgado</v>
      </c>
      <c r="C95" s="64" t="str">
        <f>'Crisis Indicator Data'!C93</f>
        <v>MOZ004</v>
      </c>
      <c r="D95" s="64" t="str">
        <f>'Crisis Indicator Data'!D93</f>
        <v>Mozambique</v>
      </c>
      <c r="E95" s="64" t="str">
        <f>'Crisis Indicator Data'!E93</f>
        <v>MOZ</v>
      </c>
      <c r="F95" s="64" t="str">
        <f>'Crisis Indicator Data'!B93</f>
        <v>Conflict,Displacement</v>
      </c>
      <c r="G95" s="52">
        <f t="shared" si="10"/>
        <v>3.5</v>
      </c>
      <c r="H95" s="65">
        <f t="shared" si="11"/>
        <v>4</v>
      </c>
      <c r="I95" s="131" t="str">
        <f t="shared" si="12"/>
        <v>High</v>
      </c>
      <c r="J95" s="133" t="str">
        <f>INDEX(Trends!$D$3:$D$404,MATCH(C95,Trends!$C$3:$C$404,0))</f>
        <v>Stable</v>
      </c>
      <c r="K95" s="123" t="str">
        <f>IF(Reliability!B93="x","x",(IF(ROUNDUP(Reliability!B93,0)=1,"Very High",IF(ROUNDUP(Reliability!B93,0)=2,"High",IF(ROUNDUP(Reliability!B93,0)=3,"Medium",IF(ROUNDUP(Reliability!B93,0)=4,"Low","Very Low"))))))</f>
        <v>High</v>
      </c>
      <c r="L95" s="54">
        <f t="shared" si="13"/>
        <v>3.6</v>
      </c>
      <c r="M95" s="66">
        <f>'Impact of the crisis'!N96</f>
        <v>2.8</v>
      </c>
      <c r="N95" s="66">
        <f>'Impact of the crisis'!AB96</f>
        <v>3.9</v>
      </c>
      <c r="O95" s="54">
        <f>'Conditions of people affected'!R96</f>
        <v>3.4</v>
      </c>
      <c r="P95" s="66">
        <f>'Conditions of people affected'!K96</f>
        <v>3.8</v>
      </c>
      <c r="Q95" s="66">
        <f>'Conditions of people affected'!Q96</f>
        <v>3</v>
      </c>
      <c r="R95" s="53">
        <f t="shared" si="14"/>
        <v>3.5</v>
      </c>
      <c r="S95" s="53">
        <f>'Complexity of the crisis'!X96</f>
        <v>3.5</v>
      </c>
      <c r="T95" s="53">
        <f>'Complexity of the crisis'!AN96</f>
        <v>3.5</v>
      </c>
      <c r="U95" s="139" t="s">
        <v>10434</v>
      </c>
      <c r="V95" s="140">
        <v>45260</v>
      </c>
    </row>
    <row r="96" spans="1:22" x14ac:dyDescent="0.25">
      <c r="A96" s="64" t="str">
        <f>'Crisis Indicator Data'!A94</f>
        <v>Tropical Cyclone Freddy in Mozambique</v>
      </c>
      <c r="B96" s="55" t="str">
        <f>Lists!G94</f>
        <v>Tropical Cyclone Freddy</v>
      </c>
      <c r="C96" s="64" t="str">
        <f>'Crisis Indicator Data'!C94</f>
        <v>MOZ010</v>
      </c>
      <c r="D96" s="64" t="str">
        <f>'Crisis Indicator Data'!D94</f>
        <v>Mozambique</v>
      </c>
      <c r="E96" s="64" t="str">
        <f>'Crisis Indicator Data'!E94</f>
        <v>MOZ</v>
      </c>
      <c r="F96" s="64" t="str">
        <f>'Crisis Indicator Data'!B94</f>
        <v>Cyclone</v>
      </c>
      <c r="G96" s="52">
        <f t="shared" si="10"/>
        <v>3.1</v>
      </c>
      <c r="H96" s="65">
        <f t="shared" si="11"/>
        <v>4</v>
      </c>
      <c r="I96" s="131" t="str">
        <f t="shared" si="12"/>
        <v>High</v>
      </c>
      <c r="J96" s="133" t="str">
        <f>INDEX(Trends!$D$3:$D$404,MATCH(C96,Trends!$C$3:$C$404,0))</f>
        <v>Increasing</v>
      </c>
      <c r="K96" s="123" t="str">
        <f>IF(Reliability!B94="x","x",(IF(ROUNDUP(Reliability!B94,0)=1,"Very High",IF(ROUNDUP(Reliability!B94,0)=2,"High",IF(ROUNDUP(Reliability!B94,0)=3,"Medium",IF(ROUNDUP(Reliability!B94,0)=4,"Low","Very Low"))))))</f>
        <v>Very High</v>
      </c>
      <c r="L96" s="54">
        <f t="shared" si="13"/>
        <v>2.9</v>
      </c>
      <c r="M96" s="66">
        <f>'Impact of the crisis'!N97</f>
        <v>3.8</v>
      </c>
      <c r="N96" s="66">
        <f>'Impact of the crisis'!AB97</f>
        <v>2.4</v>
      </c>
      <c r="O96" s="54">
        <f>'Conditions of people affected'!R97</f>
        <v>3.15</v>
      </c>
      <c r="P96" s="66">
        <f>'Conditions of people affected'!K97</f>
        <v>3.3</v>
      </c>
      <c r="Q96" s="66">
        <f>'Conditions of people affected'!Q97</f>
        <v>3</v>
      </c>
      <c r="R96" s="53">
        <f t="shared" si="14"/>
        <v>3.3</v>
      </c>
      <c r="S96" s="53">
        <f>'Complexity of the crisis'!X97</f>
        <v>3.5</v>
      </c>
      <c r="T96" s="53">
        <f>'Complexity of the crisis'!AN97</f>
        <v>3</v>
      </c>
      <c r="U96" s="139" t="s">
        <v>10434</v>
      </c>
      <c r="V96" s="140">
        <v>45260</v>
      </c>
    </row>
    <row r="97" spans="1:22" x14ac:dyDescent="0.25">
      <c r="A97" s="64" t="str">
        <f>'Crisis Indicator Data'!A95</f>
        <v>Refugees from Mali in Mauritania</v>
      </c>
      <c r="B97" s="55" t="str">
        <f>Lists!G95</f>
        <v>Malian refugees</v>
      </c>
      <c r="C97" s="64" t="str">
        <f>'Crisis Indicator Data'!C95</f>
        <v>MRT002</v>
      </c>
      <c r="D97" s="64" t="str">
        <f>'Crisis Indicator Data'!D95</f>
        <v>Mauritania</v>
      </c>
      <c r="E97" s="64" t="str">
        <f>'Crisis Indicator Data'!E95</f>
        <v>MRT</v>
      </c>
      <c r="F97" s="64" t="str">
        <f>'Crisis Indicator Data'!B95</f>
        <v>Displacement</v>
      </c>
      <c r="G97" s="52">
        <f t="shared" si="10"/>
        <v>1.9</v>
      </c>
      <c r="H97" s="65">
        <f t="shared" si="11"/>
        <v>2</v>
      </c>
      <c r="I97" s="131" t="str">
        <f t="shared" si="12"/>
        <v>Low</v>
      </c>
      <c r="J97" s="133" t="str">
        <f>INDEX(Trends!$D$3:$D$404,MATCH(C97,Trends!$C$3:$C$404,0))</f>
        <v>Stable</v>
      </c>
      <c r="K97" s="123" t="str">
        <f>IF(Reliability!B95="x","x",(IF(ROUNDUP(Reliability!B95,0)=1,"Very High",IF(ROUNDUP(Reliability!B95,0)=2,"High",IF(ROUNDUP(Reliability!B95,0)=3,"Medium",IF(ROUNDUP(Reliability!B95,0)=4,"Low","Very Low"))))))</f>
        <v>Very High</v>
      </c>
      <c r="L97" s="54">
        <f t="shared" si="13"/>
        <v>3</v>
      </c>
      <c r="M97" s="66">
        <f>'Impact of the crisis'!N98</f>
        <v>3.1</v>
      </c>
      <c r="N97" s="66">
        <f>'Impact of the crisis'!AB98</f>
        <v>2.9</v>
      </c>
      <c r="O97" s="54">
        <f>'Conditions of people affected'!R98</f>
        <v>1.1000000000000001</v>
      </c>
      <c r="P97" s="66">
        <f>'Conditions of people affected'!K98</f>
        <v>0.2</v>
      </c>
      <c r="Q97" s="66">
        <f>'Conditions of people affected'!Q98</f>
        <v>2</v>
      </c>
      <c r="R97" s="53">
        <f t="shared" si="14"/>
        <v>1.9</v>
      </c>
      <c r="S97" s="53">
        <f>'Complexity of the crisis'!X98</f>
        <v>2.2999999999999998</v>
      </c>
      <c r="T97" s="53">
        <f>'Complexity of the crisis'!AN98</f>
        <v>1.5</v>
      </c>
      <c r="U97" s="139" t="s">
        <v>10434</v>
      </c>
      <c r="V97" s="140">
        <v>45260</v>
      </c>
    </row>
    <row r="98" spans="1:22" x14ac:dyDescent="0.25">
      <c r="A98" s="64" t="str">
        <f>'Crisis Indicator Data'!A96</f>
        <v>Food Security in Mauritania</v>
      </c>
      <c r="B98" s="55" t="str">
        <f>Lists!G96</f>
        <v>Food security</v>
      </c>
      <c r="C98" s="64" t="str">
        <f>'Crisis Indicator Data'!C96</f>
        <v>MRT003</v>
      </c>
      <c r="D98" s="64" t="str">
        <f>'Crisis Indicator Data'!D96</f>
        <v>Mauritania</v>
      </c>
      <c r="E98" s="64" t="str">
        <f>'Crisis Indicator Data'!E96</f>
        <v>MRT</v>
      </c>
      <c r="F98" s="64" t="str">
        <f>'Crisis Indicator Data'!B96</f>
        <v>Drought,Floods</v>
      </c>
      <c r="G98" s="52">
        <f t="shared" si="10"/>
        <v>2.6</v>
      </c>
      <c r="H98" s="65">
        <f t="shared" si="11"/>
        <v>3</v>
      </c>
      <c r="I98" s="131" t="str">
        <f t="shared" si="12"/>
        <v>Medium</v>
      </c>
      <c r="J98" s="133" t="str">
        <f>INDEX(Trends!$D$3:$D$404,MATCH(C98,Trends!$C$3:$C$404,0))</f>
        <v>Stable</v>
      </c>
      <c r="K98" s="123" t="str">
        <f>IF(Reliability!B96="x","x",(IF(ROUNDUP(Reliability!B96,0)=1,"Very High",IF(ROUNDUP(Reliability!B96,0)=2,"High",IF(ROUNDUP(Reliability!B96,0)=3,"Medium",IF(ROUNDUP(Reliability!B96,0)=4,"Low","Very Low"))))))</f>
        <v>High</v>
      </c>
      <c r="L98" s="54">
        <f t="shared" si="13"/>
        <v>2.5</v>
      </c>
      <c r="M98" s="66">
        <f>'Impact of the crisis'!N99</f>
        <v>4.0999999999999996</v>
      </c>
      <c r="N98" s="66">
        <f>'Impact of the crisis'!AB99</f>
        <v>1.3</v>
      </c>
      <c r="O98" s="54">
        <f>'Conditions of people affected'!R99</f>
        <v>2.9</v>
      </c>
      <c r="P98" s="66">
        <f>'Conditions of people affected'!K99</f>
        <v>2.8</v>
      </c>
      <c r="Q98" s="66">
        <f>'Conditions of people affected'!Q99</f>
        <v>3</v>
      </c>
      <c r="R98" s="53">
        <f t="shared" si="14"/>
        <v>2.2000000000000002</v>
      </c>
      <c r="S98" s="53">
        <f>'Complexity of the crisis'!X99</f>
        <v>2.2999999999999998</v>
      </c>
      <c r="T98" s="53">
        <f>'Complexity of the crisis'!AN99</f>
        <v>2</v>
      </c>
      <c r="U98" s="139" t="s">
        <v>10434</v>
      </c>
      <c r="V98" s="140">
        <v>45260</v>
      </c>
    </row>
    <row r="99" spans="1:22" x14ac:dyDescent="0.25">
      <c r="A99" s="64" t="str">
        <f>'Crisis Indicator Data'!A97</f>
        <v>Complex crisis in Malawi</v>
      </c>
      <c r="B99" s="55" t="str">
        <f>Lists!G97</f>
        <v>Complex</v>
      </c>
      <c r="C99" s="64" t="str">
        <f>'Crisis Indicator Data'!C97</f>
        <v>MWI002</v>
      </c>
      <c r="D99" s="64" t="str">
        <f>'Crisis Indicator Data'!D97</f>
        <v>Malawi</v>
      </c>
      <c r="E99" s="64" t="str">
        <f>'Crisis Indicator Data'!E97</f>
        <v>MWI</v>
      </c>
      <c r="F99" s="64" t="str">
        <f>'Crisis Indicator Data'!B97</f>
        <v>Drought,Socio-political,Cyclone</v>
      </c>
      <c r="G99" s="52">
        <f t="shared" si="10"/>
        <v>3.4</v>
      </c>
      <c r="H99" s="65">
        <f t="shared" si="11"/>
        <v>4</v>
      </c>
      <c r="I99" s="131" t="str">
        <f t="shared" si="12"/>
        <v>High</v>
      </c>
      <c r="J99" s="133" t="str">
        <f>INDEX(Trends!$D$3:$D$404,MATCH(C99,Trends!$C$3:$C$404,0))</f>
        <v>Decreasing</v>
      </c>
      <c r="K99" s="123" t="str">
        <f>IF(Reliability!B97="x","x",(IF(ROUNDUP(Reliability!B97,0)=1,"Very High",IF(ROUNDUP(Reliability!B97,0)=2,"High",IF(ROUNDUP(Reliability!B97,0)=3,"Medium",IF(ROUNDUP(Reliability!B97,0)=4,"Low","Very Low"))))))</f>
        <v>Very High</v>
      </c>
      <c r="L99" s="54">
        <f t="shared" si="13"/>
        <v>3.9</v>
      </c>
      <c r="M99" s="66">
        <f>'Impact of the crisis'!N100</f>
        <v>4.3</v>
      </c>
      <c r="N99" s="66">
        <f>'Impact of the crisis'!AB100</f>
        <v>3.6</v>
      </c>
      <c r="O99" s="54">
        <f>'Conditions of people affected'!R100</f>
        <v>3.7</v>
      </c>
      <c r="P99" s="66">
        <f>'Conditions of people affected'!K100</f>
        <v>4.4000000000000004</v>
      </c>
      <c r="Q99" s="66">
        <f>'Conditions of people affected'!Q100</f>
        <v>3</v>
      </c>
      <c r="R99" s="53">
        <f t="shared" si="14"/>
        <v>2.5</v>
      </c>
      <c r="S99" s="53">
        <f>'Complexity of the crisis'!X100</f>
        <v>2.4</v>
      </c>
      <c r="T99" s="53">
        <f>'Complexity of the crisis'!AN100</f>
        <v>2.5</v>
      </c>
      <c r="U99" s="139" t="s">
        <v>10434</v>
      </c>
      <c r="V99" s="140">
        <v>45260</v>
      </c>
    </row>
    <row r="100" spans="1:22" x14ac:dyDescent="0.25">
      <c r="A100" s="64" t="str">
        <f>'Crisis Indicator Data'!A98</f>
        <v>Tropical Cyclone Freddy in Malawi</v>
      </c>
      <c r="B100" s="55" t="str">
        <f>Lists!G98</f>
        <v>Tropical Cyclone Freddy</v>
      </c>
      <c r="C100" s="64" t="str">
        <f>'Crisis Indicator Data'!C98</f>
        <v>MWI005</v>
      </c>
      <c r="D100" s="64" t="str">
        <f>'Crisis Indicator Data'!D98</f>
        <v>Malawi</v>
      </c>
      <c r="E100" s="64" t="str">
        <f>'Crisis Indicator Data'!E98</f>
        <v>MWI</v>
      </c>
      <c r="F100" s="64" t="str">
        <f>'Crisis Indicator Data'!B98</f>
        <v>Cyclone</v>
      </c>
      <c r="G100" s="52">
        <f t="shared" si="10"/>
        <v>3</v>
      </c>
      <c r="H100" s="65">
        <f t="shared" si="11"/>
        <v>3</v>
      </c>
      <c r="I100" s="131" t="str">
        <f t="shared" si="12"/>
        <v>Medium</v>
      </c>
      <c r="J100" s="133" t="str">
        <f>INDEX(Trends!$D$3:$D$404,MATCH(C100,Trends!$C$3:$C$404,0))</f>
        <v>Stable</v>
      </c>
      <c r="K100" s="123" t="str">
        <f>IF(Reliability!B98="x","x",(IF(ROUNDUP(Reliability!B98,0)=1,"Very High",IF(ROUNDUP(Reliability!B98,0)=2,"High",IF(ROUNDUP(Reliability!B98,0)=3,"Medium",IF(ROUNDUP(Reliability!B98,0)=4,"Low","Very Low"))))))</f>
        <v>Very High</v>
      </c>
      <c r="L100" s="54">
        <f t="shared" si="13"/>
        <v>3.3</v>
      </c>
      <c r="M100" s="66">
        <f>'Impact of the crisis'!N101</f>
        <v>2.2000000000000002</v>
      </c>
      <c r="N100" s="66">
        <f>'Impact of the crisis'!AB101</f>
        <v>3.7</v>
      </c>
      <c r="O100" s="54">
        <f>'Conditions of people affected'!R101</f>
        <v>3.35</v>
      </c>
      <c r="P100" s="66">
        <f>'Conditions of people affected'!K101</f>
        <v>3.7</v>
      </c>
      <c r="Q100" s="66">
        <f>'Conditions of people affected'!Q101</f>
        <v>3</v>
      </c>
      <c r="R100" s="53">
        <f t="shared" si="14"/>
        <v>2.2000000000000002</v>
      </c>
      <c r="S100" s="53">
        <f>'Complexity of the crisis'!X101</f>
        <v>2.4</v>
      </c>
      <c r="T100" s="53">
        <f>'Complexity of the crisis'!AN101</f>
        <v>2</v>
      </c>
      <c r="U100" s="139" t="s">
        <v>10434</v>
      </c>
      <c r="V100" s="140">
        <v>45260</v>
      </c>
    </row>
    <row r="101" spans="1:22" x14ac:dyDescent="0.25">
      <c r="A101" s="64" t="str">
        <f>'Crisis Indicator Data'!A99</f>
        <v>International Refugees in Malaysia</v>
      </c>
      <c r="B101" s="55" t="str">
        <f>Lists!G99</f>
        <v>International Refugees</v>
      </c>
      <c r="C101" s="64" t="str">
        <f>'Crisis Indicator Data'!C99</f>
        <v>MYS001</v>
      </c>
      <c r="D101" s="64" t="str">
        <f>'Crisis Indicator Data'!D99</f>
        <v>Malaysia</v>
      </c>
      <c r="E101" s="64" t="str">
        <f>'Crisis Indicator Data'!E99</f>
        <v>MYS</v>
      </c>
      <c r="F101" s="64" t="str">
        <f>'Crisis Indicator Data'!B99</f>
        <v>Displacement</v>
      </c>
      <c r="G101" s="52">
        <f t="shared" ref="G101:G132" si="15">IF(OR(O101="x",L101="x"),"x",ROUND((5-GEOMEAN(((5-L101)/5*4+1),((5-O101)/5*4+1),((5-O101)/5*4+1)))/4*3.5+R101*0.3,1))</f>
        <v>2.2999999999999998</v>
      </c>
      <c r="H101" s="65">
        <f t="shared" ref="H101:H132" si="16">IF(G101="x","x",ROUNDUP(G101,0))</f>
        <v>3</v>
      </c>
      <c r="I101" s="131" t="str">
        <f t="shared" ref="I101:I132" si="17">IF(O101="x","x",IF(L101="x","x",(IF(H101=5,"Very High",IF(H101=4,"High",IF(H101=3,"Medium",IF(H101=2,"Low","Very Low")))))))</f>
        <v>Medium</v>
      </c>
      <c r="J101" s="133" t="str">
        <f>INDEX(Trends!$D$3:$D$404,MATCH(C101,Trends!$C$3:$C$404,0))</f>
        <v>Decreasing</v>
      </c>
      <c r="K101" s="123" t="str">
        <f>IF(Reliability!B99="x","x",(IF(ROUNDUP(Reliability!B99,0)=1,"Very High",IF(ROUNDUP(Reliability!B99,0)=2,"High",IF(ROUNDUP(Reliability!B99,0)=3,"Medium",IF(ROUNDUP(Reliability!B99,0)=4,"Low","Very Low"))))))</f>
        <v>High</v>
      </c>
      <c r="L101" s="54">
        <f t="shared" ref="L101:L132" si="18">IF(OR(N101="x",M101="x"),"x",ROUND((5-GEOMEAN(((5-M101)/5*4+1),((5-N101)/5*4+1),((5-N101)/5*4+1)))/4*5,1))</f>
        <v>2.8</v>
      </c>
      <c r="M101" s="66">
        <f>'Impact of the crisis'!N102</f>
        <v>1.7</v>
      </c>
      <c r="N101" s="66">
        <f>'Impact of the crisis'!AB102</f>
        <v>3.3</v>
      </c>
      <c r="O101" s="54">
        <f>'Conditions of people affected'!R102</f>
        <v>2.0499999999999998</v>
      </c>
      <c r="P101" s="66">
        <f>'Conditions of people affected'!K102</f>
        <v>2.1</v>
      </c>
      <c r="Q101" s="66">
        <f>'Conditions of people affected'!Q102</f>
        <v>2</v>
      </c>
      <c r="R101" s="53">
        <f t="shared" ref="R101:R132" si="19">IF(OR(T101="x",S101="x"),S101,ROUND((5-GEOMEAN(((5-S101)/5*4+1),((5-T101)/5*4+1)))/4*5,1))</f>
        <v>2.1</v>
      </c>
      <c r="S101" s="53">
        <f>'Complexity of the crisis'!X102</f>
        <v>1.7</v>
      </c>
      <c r="T101" s="53">
        <f>'Complexity of the crisis'!AN102</f>
        <v>2.5</v>
      </c>
      <c r="U101" s="139" t="s">
        <v>10421</v>
      </c>
      <c r="V101" s="140">
        <v>45260</v>
      </c>
    </row>
    <row r="102" spans="1:22" x14ac:dyDescent="0.25">
      <c r="A102" s="64" t="str">
        <f>'Crisis Indicator Data'!A100</f>
        <v>Food Security Crisis in Namibia</v>
      </c>
      <c r="B102" s="55" t="str">
        <f>Lists!G100</f>
        <v>Food Security Crisis</v>
      </c>
      <c r="C102" s="64" t="str">
        <f>'Crisis Indicator Data'!C100</f>
        <v>NAM002</v>
      </c>
      <c r="D102" s="64" t="str">
        <f>'Crisis Indicator Data'!D100</f>
        <v>Namibia</v>
      </c>
      <c r="E102" s="64" t="str">
        <f>'Crisis Indicator Data'!E100</f>
        <v>NAM</v>
      </c>
      <c r="F102" s="64" t="str">
        <f>'Crisis Indicator Data'!B100</f>
        <v>Drought</v>
      </c>
      <c r="G102" s="52">
        <f t="shared" si="15"/>
        <v>2.5</v>
      </c>
      <c r="H102" s="65">
        <f t="shared" si="16"/>
        <v>3</v>
      </c>
      <c r="I102" s="131" t="str">
        <f t="shared" si="17"/>
        <v>Medium</v>
      </c>
      <c r="J102" s="133" t="str">
        <f>INDEX(Trends!$D$3:$D$404,MATCH(C102,Trends!$C$3:$C$404,0))</f>
        <v>Increasing</v>
      </c>
      <c r="K102" s="123" t="str">
        <f>IF(Reliability!B100="x","x",(IF(ROUNDUP(Reliability!B100,0)=1,"Very High",IF(ROUNDUP(Reliability!B100,0)=2,"High",IF(ROUNDUP(Reliability!B100,0)=3,"Medium",IF(ROUNDUP(Reliability!B100,0)=4,"Low","Very Low"))))))</f>
        <v>Medium</v>
      </c>
      <c r="L102" s="54">
        <f t="shared" si="18"/>
        <v>2.8</v>
      </c>
      <c r="M102" s="66">
        <f>'Impact of the crisis'!N103</f>
        <v>4.3</v>
      </c>
      <c r="N102" s="66">
        <f>'Impact of the crisis'!AB103</f>
        <v>1.7</v>
      </c>
      <c r="O102" s="54">
        <f>'Conditions of people affected'!R103</f>
        <v>3.05</v>
      </c>
      <c r="P102" s="66">
        <f>'Conditions of people affected'!K103</f>
        <v>3.1</v>
      </c>
      <c r="Q102" s="66">
        <f>'Conditions of people affected'!Q103</f>
        <v>3</v>
      </c>
      <c r="R102" s="53">
        <f t="shared" si="19"/>
        <v>1.3</v>
      </c>
      <c r="S102" s="53">
        <f>'Complexity of the crisis'!X103</f>
        <v>1.5</v>
      </c>
      <c r="T102" s="53">
        <f>'Complexity of the crisis'!AN103</f>
        <v>1</v>
      </c>
      <c r="U102" s="139" t="s">
        <v>10434</v>
      </c>
      <c r="V102" s="140">
        <v>45260</v>
      </c>
    </row>
    <row r="103" spans="1:22" x14ac:dyDescent="0.25">
      <c r="A103" s="64" t="str">
        <f>'Crisis Indicator Data'!A101</f>
        <v>Multiple crises in Niger</v>
      </c>
      <c r="B103" s="55" t="str">
        <f>Lists!G101</f>
        <v>Country level</v>
      </c>
      <c r="C103" s="64" t="str">
        <f>'Crisis Indicator Data'!C101</f>
        <v>NER001</v>
      </c>
      <c r="D103" s="64" t="str">
        <f>'Crisis Indicator Data'!D101</f>
        <v>Niger</v>
      </c>
      <c r="E103" s="64" t="str">
        <f>'Crisis Indicator Data'!E101</f>
        <v>NER</v>
      </c>
      <c r="F103" s="64" t="str">
        <f>'Crisis Indicator Data'!B101</f>
        <v>Conflict,Displacement</v>
      </c>
      <c r="G103" s="52">
        <f t="shared" si="15"/>
        <v>3.7</v>
      </c>
      <c r="H103" s="65">
        <f t="shared" si="16"/>
        <v>4</v>
      </c>
      <c r="I103" s="131" t="str">
        <f t="shared" si="17"/>
        <v>High</v>
      </c>
      <c r="J103" s="133" t="str">
        <f>INDEX(Trends!$D$3:$D$404,MATCH(C103,Trends!$C$3:$C$404,0))</f>
        <v>Stable</v>
      </c>
      <c r="K103" s="123" t="str">
        <f>IF(Reliability!B101="x","x",(IF(ROUNDUP(Reliability!B101,0)=1,"Very High",IF(ROUNDUP(Reliability!B101,0)=2,"High",IF(ROUNDUP(Reliability!B101,0)=3,"Medium",IF(ROUNDUP(Reliability!B101,0)=4,"Low","Very Low"))))))</f>
        <v>Very High</v>
      </c>
      <c r="L103" s="54">
        <f t="shared" si="18"/>
        <v>3.7</v>
      </c>
      <c r="M103" s="66">
        <f>'Impact of the crisis'!N104</f>
        <v>3.7</v>
      </c>
      <c r="N103" s="66">
        <f>'Impact of the crisis'!AB104</f>
        <v>3.7</v>
      </c>
      <c r="O103" s="54">
        <f>'Conditions of people affected'!R104</f>
        <v>4.0999999999999996</v>
      </c>
      <c r="P103" s="66">
        <f>'Conditions of people affected'!K104</f>
        <v>4.2</v>
      </c>
      <c r="Q103" s="66">
        <f>'Conditions of people affected'!Q104</f>
        <v>4</v>
      </c>
      <c r="R103" s="53">
        <f t="shared" si="19"/>
        <v>3.1</v>
      </c>
      <c r="S103" s="53">
        <f>'Complexity of the crisis'!X104</f>
        <v>2.7</v>
      </c>
      <c r="T103" s="53">
        <f>'Complexity of the crisis'!AN104</f>
        <v>3.5</v>
      </c>
      <c r="U103" s="139" t="s">
        <v>10434</v>
      </c>
      <c r="V103" s="140">
        <v>45260</v>
      </c>
    </row>
    <row r="104" spans="1:22" x14ac:dyDescent="0.25">
      <c r="A104" s="64" t="str">
        <f>'Crisis Indicator Data'!A102</f>
        <v>Lake Chad basin crisis in Niger</v>
      </c>
      <c r="B104" s="55" t="str">
        <f>Lists!G102</f>
        <v>Lake Chad basin crisis</v>
      </c>
      <c r="C104" s="64" t="str">
        <f>'Crisis Indicator Data'!C102</f>
        <v>NER002</v>
      </c>
      <c r="D104" s="64" t="str">
        <f>'Crisis Indicator Data'!D102</f>
        <v>Niger</v>
      </c>
      <c r="E104" s="64" t="str">
        <f>'Crisis Indicator Data'!E102</f>
        <v>NER</v>
      </c>
      <c r="F104" s="64" t="str">
        <f>'Crisis Indicator Data'!B102</f>
        <v>Conflict</v>
      </c>
      <c r="G104" s="52">
        <f t="shared" si="15"/>
        <v>3.2</v>
      </c>
      <c r="H104" s="65">
        <f t="shared" si="16"/>
        <v>4</v>
      </c>
      <c r="I104" s="131" t="str">
        <f t="shared" si="17"/>
        <v>High</v>
      </c>
      <c r="J104" s="133" t="str">
        <f>INDEX(Trends!$D$3:$D$404,MATCH(C104,Trends!$C$3:$C$404,0))</f>
        <v>Stable</v>
      </c>
      <c r="K104" s="123" t="str">
        <f>IF(Reliability!B102="x","x",(IF(ROUNDUP(Reliability!B102,0)=1,"Very High",IF(ROUNDUP(Reliability!B102,0)=2,"High",IF(ROUNDUP(Reliability!B102,0)=3,"Medium",IF(ROUNDUP(Reliability!B102,0)=4,"Low","Very Low"))))))</f>
        <v>Very High</v>
      </c>
      <c r="L104" s="54">
        <f t="shared" si="18"/>
        <v>2.6</v>
      </c>
      <c r="M104" s="66">
        <f>'Impact of the crisis'!N105</f>
        <v>1.2</v>
      </c>
      <c r="N104" s="66">
        <f>'Impact of the crisis'!AB105</f>
        <v>3.1</v>
      </c>
      <c r="O104" s="54">
        <f>'Conditions of people affected'!R105</f>
        <v>3.45</v>
      </c>
      <c r="P104" s="66">
        <f>'Conditions of people affected'!K105</f>
        <v>2.9</v>
      </c>
      <c r="Q104" s="66">
        <f>'Conditions of people affected'!Q105</f>
        <v>4</v>
      </c>
      <c r="R104" s="53">
        <f t="shared" si="19"/>
        <v>3.1</v>
      </c>
      <c r="S104" s="53">
        <f>'Complexity of the crisis'!X105</f>
        <v>2.7</v>
      </c>
      <c r="T104" s="53">
        <f>'Complexity of the crisis'!AN105</f>
        <v>3.5</v>
      </c>
      <c r="U104" s="139" t="s">
        <v>10434</v>
      </c>
      <c r="V104" s="140">
        <v>45260</v>
      </c>
    </row>
    <row r="105" spans="1:22" x14ac:dyDescent="0.25">
      <c r="A105" s="64" t="str">
        <f>'Crisis Indicator Data'!A103</f>
        <v>Mali/Burkina Faso conflict</v>
      </c>
      <c r="B105" s="55" t="str">
        <f>Lists!G103</f>
        <v xml:space="preserve">Cross-border violence </v>
      </c>
      <c r="C105" s="64" t="str">
        <f>'Crisis Indicator Data'!C103</f>
        <v>NER003</v>
      </c>
      <c r="D105" s="64" t="str">
        <f>'Crisis Indicator Data'!D103</f>
        <v>Niger</v>
      </c>
      <c r="E105" s="64" t="str">
        <f>'Crisis Indicator Data'!E103</f>
        <v>NER</v>
      </c>
      <c r="F105" s="64" t="str">
        <f>'Crisis Indicator Data'!B103</f>
        <v>Conflict</v>
      </c>
      <c r="G105" s="52">
        <f t="shared" si="15"/>
        <v>3.5</v>
      </c>
      <c r="H105" s="65">
        <f t="shared" si="16"/>
        <v>4</v>
      </c>
      <c r="I105" s="131" t="str">
        <f t="shared" si="17"/>
        <v>High</v>
      </c>
      <c r="J105" s="133" t="str">
        <f>INDEX(Trends!$D$3:$D$404,MATCH(C105,Trends!$C$3:$C$404,0))</f>
        <v>Stable</v>
      </c>
      <c r="K105" s="123" t="str">
        <f>IF(Reliability!B103="x","x",(IF(ROUNDUP(Reliability!B103,0)=1,"Very High",IF(ROUNDUP(Reliability!B103,0)=2,"High",IF(ROUNDUP(Reliability!B103,0)=3,"Medium",IF(ROUNDUP(Reliability!B103,0)=4,"Low","Very Low"))))))</f>
        <v>Very High</v>
      </c>
      <c r="L105" s="54">
        <f t="shared" si="18"/>
        <v>3.2</v>
      </c>
      <c r="M105" s="66">
        <f>'Impact of the crisis'!N106</f>
        <v>2.6</v>
      </c>
      <c r="N105" s="66">
        <f>'Impact of the crisis'!AB106</f>
        <v>3.4</v>
      </c>
      <c r="O105" s="54">
        <f>'Conditions of people affected'!R106</f>
        <v>3.85</v>
      </c>
      <c r="P105" s="66">
        <f>'Conditions of people affected'!K106</f>
        <v>3.7</v>
      </c>
      <c r="Q105" s="66">
        <f>'Conditions of people affected'!Q106</f>
        <v>4</v>
      </c>
      <c r="R105" s="53">
        <f t="shared" si="19"/>
        <v>3.1</v>
      </c>
      <c r="S105" s="53">
        <f>'Complexity of the crisis'!X106</f>
        <v>2.7</v>
      </c>
      <c r="T105" s="53">
        <f>'Complexity of the crisis'!AN106</f>
        <v>3.5</v>
      </c>
      <c r="U105" s="139" t="s">
        <v>10434</v>
      </c>
      <c r="V105" s="140">
        <v>45260</v>
      </c>
    </row>
    <row r="106" spans="1:22" x14ac:dyDescent="0.25">
      <c r="A106" s="64" t="str">
        <f>'Crisis Indicator Data'!A104</f>
        <v>Nigerian Refugees</v>
      </c>
      <c r="B106" s="55" t="str">
        <f>Lists!G104</f>
        <v>Nigerian Refugees</v>
      </c>
      <c r="C106" s="64" t="str">
        <f>'Crisis Indicator Data'!C104</f>
        <v>NER004</v>
      </c>
      <c r="D106" s="64" t="str">
        <f>'Crisis Indicator Data'!D104</f>
        <v>Niger</v>
      </c>
      <c r="E106" s="64" t="str">
        <f>'Crisis Indicator Data'!E104</f>
        <v>NER</v>
      </c>
      <c r="F106" s="64" t="str">
        <f>'Crisis Indicator Data'!B104</f>
        <v>Displacement</v>
      </c>
      <c r="G106" s="52">
        <f t="shared" si="15"/>
        <v>2.6</v>
      </c>
      <c r="H106" s="65">
        <f t="shared" si="16"/>
        <v>3</v>
      </c>
      <c r="I106" s="131" t="str">
        <f t="shared" si="17"/>
        <v>Medium</v>
      </c>
      <c r="J106" s="133" t="str">
        <f>INDEX(Trends!$D$3:$D$404,MATCH(C106,Trends!$C$3:$C$404,0))</f>
        <v>Stable</v>
      </c>
      <c r="K106" s="123" t="str">
        <f>IF(Reliability!B104="x","x",(IF(ROUNDUP(Reliability!B104,0)=1,"Very High",IF(ROUNDUP(Reliability!B104,0)=2,"High",IF(ROUNDUP(Reliability!B104,0)=3,"Medium",IF(ROUNDUP(Reliability!B104,0)=4,"Low","Very Low"))))))</f>
        <v>Very High</v>
      </c>
      <c r="L106" s="54">
        <f t="shared" si="18"/>
        <v>1.8</v>
      </c>
      <c r="M106" s="66">
        <f>'Impact of the crisis'!N107</f>
        <v>1.6</v>
      </c>
      <c r="N106" s="66">
        <f>'Impact of the crisis'!AB107</f>
        <v>1.9</v>
      </c>
      <c r="O106" s="54">
        <f>'Conditions of people affected'!R107</f>
        <v>3.1</v>
      </c>
      <c r="P106" s="66">
        <f>'Conditions of people affected'!K107</f>
        <v>3.2</v>
      </c>
      <c r="Q106" s="66">
        <f>'Conditions of people affected'!Q107</f>
        <v>3</v>
      </c>
      <c r="R106" s="53">
        <f t="shared" si="19"/>
        <v>2.4</v>
      </c>
      <c r="S106" s="53">
        <f>'Complexity of the crisis'!X107</f>
        <v>2.7</v>
      </c>
      <c r="T106" s="53">
        <f>'Complexity of the crisis'!AN107</f>
        <v>2</v>
      </c>
      <c r="U106" s="139" t="s">
        <v>10434</v>
      </c>
      <c r="V106" s="140">
        <v>45260</v>
      </c>
    </row>
    <row r="107" spans="1:22" x14ac:dyDescent="0.25">
      <c r="A107" s="64" t="str">
        <f>'Crisis Indicator Data'!A105</f>
        <v>Complex crisis in Nigeria</v>
      </c>
      <c r="B107" s="55" t="str">
        <f>Lists!G105</f>
        <v>Complex crisis</v>
      </c>
      <c r="C107" s="64" t="str">
        <f>'Crisis Indicator Data'!C105</f>
        <v>NGA001</v>
      </c>
      <c r="D107" s="64" t="str">
        <f>'Crisis Indicator Data'!D105</f>
        <v>Nigeria</v>
      </c>
      <c r="E107" s="64" t="str">
        <f>'Crisis Indicator Data'!E105</f>
        <v>NGA</v>
      </c>
      <c r="F107" s="64" t="str">
        <f>'Crisis Indicator Data'!B105</f>
        <v>Conflict,Displacement,Violence</v>
      </c>
      <c r="G107" s="52">
        <f t="shared" si="15"/>
        <v>3.9</v>
      </c>
      <c r="H107" s="65">
        <f t="shared" si="16"/>
        <v>4</v>
      </c>
      <c r="I107" s="131" t="str">
        <f t="shared" si="17"/>
        <v>High</v>
      </c>
      <c r="J107" s="133" t="str">
        <f>INDEX(Trends!$D$3:$D$404,MATCH(C107,Trends!$C$3:$C$404,0))</f>
        <v>Decreasing</v>
      </c>
      <c r="K107" s="123" t="str">
        <f>IF(Reliability!B105="x","x",(IF(ROUNDUP(Reliability!B105,0)=1,"Very High",IF(ROUNDUP(Reliability!B105,0)=2,"High",IF(ROUNDUP(Reliability!B105,0)=3,"Medium",IF(ROUNDUP(Reliability!B105,0)=4,"Low","Very Low"))))))</f>
        <v>High</v>
      </c>
      <c r="L107" s="54">
        <f t="shared" si="18"/>
        <v>4.0999999999999996</v>
      </c>
      <c r="M107" s="66">
        <f>'Impact of the crisis'!N108</f>
        <v>4.8</v>
      </c>
      <c r="N107" s="66">
        <f>'Impact of the crisis'!AB108</f>
        <v>3.7</v>
      </c>
      <c r="O107" s="54">
        <f>'Conditions of people affected'!R108</f>
        <v>4</v>
      </c>
      <c r="P107" s="66">
        <f>'Conditions of people affected'!K108</f>
        <v>5</v>
      </c>
      <c r="Q107" s="66">
        <f>'Conditions of people affected'!Q108</f>
        <v>3</v>
      </c>
      <c r="R107" s="53">
        <f t="shared" si="19"/>
        <v>3.7</v>
      </c>
      <c r="S107" s="53">
        <f>'Complexity of the crisis'!X108</f>
        <v>3.4</v>
      </c>
      <c r="T107" s="53">
        <f>'Complexity of the crisis'!AN108</f>
        <v>4</v>
      </c>
      <c r="U107" s="139" t="s">
        <v>10434</v>
      </c>
      <c r="V107" s="140">
        <v>45258</v>
      </c>
    </row>
    <row r="108" spans="1:22" x14ac:dyDescent="0.25">
      <c r="A108" s="64" t="str">
        <f>'Crisis Indicator Data'!A106</f>
        <v>Middle belt conflict</v>
      </c>
      <c r="B108" s="55" t="str">
        <f>Lists!G106</f>
        <v>Middle Belt</v>
      </c>
      <c r="C108" s="64" t="str">
        <f>'Crisis Indicator Data'!C106</f>
        <v>NGA003</v>
      </c>
      <c r="D108" s="64" t="str">
        <f>'Crisis Indicator Data'!D106</f>
        <v>Nigeria</v>
      </c>
      <c r="E108" s="64" t="str">
        <f>'Crisis Indicator Data'!E106</f>
        <v>NGA</v>
      </c>
      <c r="F108" s="64" t="str">
        <f>'Crisis Indicator Data'!B106</f>
        <v>Violence</v>
      </c>
      <c r="G108" s="52">
        <f t="shared" si="15"/>
        <v>3.4</v>
      </c>
      <c r="H108" s="65">
        <f t="shared" si="16"/>
        <v>4</v>
      </c>
      <c r="I108" s="131" t="str">
        <f t="shared" si="17"/>
        <v>High</v>
      </c>
      <c r="J108" s="133" t="str">
        <f>INDEX(Trends!$D$3:$D$404,MATCH(C108,Trends!$C$3:$C$404,0))</f>
        <v>Stable</v>
      </c>
      <c r="K108" s="123" t="str">
        <f>IF(Reliability!B106="x","x",(IF(ROUNDUP(Reliability!B106,0)=1,"Very High",IF(ROUNDUP(Reliability!B106,0)=2,"High",IF(ROUNDUP(Reliability!B106,0)=3,"Medium",IF(ROUNDUP(Reliability!B106,0)=4,"Low","Very Low"))))))</f>
        <v>Medium</v>
      </c>
      <c r="L108" s="54">
        <f t="shared" si="18"/>
        <v>3</v>
      </c>
      <c r="M108" s="66">
        <f>'Impact of the crisis'!N109</f>
        <v>2.2000000000000002</v>
      </c>
      <c r="N108" s="66">
        <f>'Impact of the crisis'!AB109</f>
        <v>3.3</v>
      </c>
      <c r="O108" s="54">
        <f>'Conditions of people affected'!R109</f>
        <v>3.5</v>
      </c>
      <c r="P108" s="66">
        <f>'Conditions of people affected'!K109</f>
        <v>4</v>
      </c>
      <c r="Q108" s="66">
        <f>'Conditions of people affected'!Q109</f>
        <v>3</v>
      </c>
      <c r="R108" s="53">
        <f t="shared" si="19"/>
        <v>3.5</v>
      </c>
      <c r="S108" s="53">
        <f>'Complexity of the crisis'!X109</f>
        <v>3.4</v>
      </c>
      <c r="T108" s="53">
        <f>'Complexity of the crisis'!AN109</f>
        <v>3.5</v>
      </c>
      <c r="U108" s="139" t="s">
        <v>10434</v>
      </c>
      <c r="V108" s="140">
        <v>45258</v>
      </c>
    </row>
    <row r="109" spans="1:22" x14ac:dyDescent="0.25">
      <c r="A109" s="64" t="str">
        <f>'Crisis Indicator Data'!A107</f>
        <v>Lake Chad basin crisis in Nigeria</v>
      </c>
      <c r="B109" s="55" t="str">
        <f>Lists!G107</f>
        <v>Lake Chad basin crisis</v>
      </c>
      <c r="C109" s="64" t="str">
        <f>'Crisis Indicator Data'!C107</f>
        <v>NGA004</v>
      </c>
      <c r="D109" s="64" t="str">
        <f>'Crisis Indicator Data'!D107</f>
        <v>Nigeria</v>
      </c>
      <c r="E109" s="64" t="str">
        <f>'Crisis Indicator Data'!E107</f>
        <v>NGA</v>
      </c>
      <c r="F109" s="64" t="str">
        <f>'Crisis Indicator Data'!B107</f>
        <v>Conflict,Displacement</v>
      </c>
      <c r="G109" s="52">
        <f t="shared" si="15"/>
        <v>4.0999999999999996</v>
      </c>
      <c r="H109" s="65">
        <f t="shared" si="16"/>
        <v>5</v>
      </c>
      <c r="I109" s="131" t="str">
        <f t="shared" si="17"/>
        <v>Very High</v>
      </c>
      <c r="J109" s="133" t="str">
        <f>INDEX(Trends!$D$3:$D$404,MATCH(C109,Trends!$C$3:$C$404,0))</f>
        <v>Decreasing</v>
      </c>
      <c r="K109" s="123" t="str">
        <f>IF(Reliability!B107="x","x",(IF(ROUNDUP(Reliability!B107,0)=1,"Very High",IF(ROUNDUP(Reliability!B107,0)=2,"High",IF(ROUNDUP(Reliability!B107,0)=3,"Medium",IF(ROUNDUP(Reliability!B107,0)=4,"Low","Very Low"))))))</f>
        <v>Medium</v>
      </c>
      <c r="L109" s="54">
        <f t="shared" si="18"/>
        <v>4.0999999999999996</v>
      </c>
      <c r="M109" s="66">
        <f>'Impact of the crisis'!N110</f>
        <v>2.2000000000000002</v>
      </c>
      <c r="N109" s="66">
        <f>'Impact of the crisis'!AB110</f>
        <v>4.7</v>
      </c>
      <c r="O109" s="54">
        <f>'Conditions of people affected'!R110</f>
        <v>4.45</v>
      </c>
      <c r="P109" s="66">
        <f>'Conditions of people affected'!K110</f>
        <v>4.9000000000000004</v>
      </c>
      <c r="Q109" s="66">
        <f>'Conditions of people affected'!Q110</f>
        <v>4</v>
      </c>
      <c r="R109" s="53">
        <f t="shared" si="19"/>
        <v>3.7</v>
      </c>
      <c r="S109" s="53">
        <f>'Complexity of the crisis'!X110</f>
        <v>3.4</v>
      </c>
      <c r="T109" s="53">
        <f>'Complexity of the crisis'!AN110</f>
        <v>4</v>
      </c>
      <c r="U109" s="139" t="s">
        <v>10434</v>
      </c>
      <c r="V109" s="140">
        <v>45258</v>
      </c>
    </row>
    <row r="110" spans="1:22" x14ac:dyDescent="0.25">
      <c r="A110" s="64" t="str">
        <f>'Crisis Indicator Data'!A108</f>
        <v>Northwest Banditry</v>
      </c>
      <c r="B110" s="55" t="str">
        <f>Lists!G108</f>
        <v>Northwest Banditry</v>
      </c>
      <c r="C110" s="64" t="str">
        <f>'Crisis Indicator Data'!C108</f>
        <v>NGA007</v>
      </c>
      <c r="D110" s="64" t="str">
        <f>'Crisis Indicator Data'!D108</f>
        <v>Nigeria</v>
      </c>
      <c r="E110" s="64" t="str">
        <f>'Crisis Indicator Data'!E108</f>
        <v>NGA</v>
      </c>
      <c r="F110" s="64" t="str">
        <f>'Crisis Indicator Data'!B108</f>
        <v>Violence,Displacement</v>
      </c>
      <c r="G110" s="52">
        <f t="shared" si="15"/>
        <v>3.7</v>
      </c>
      <c r="H110" s="65">
        <f t="shared" si="16"/>
        <v>4</v>
      </c>
      <c r="I110" s="131" t="str">
        <f t="shared" si="17"/>
        <v>High</v>
      </c>
      <c r="J110" s="133" t="str">
        <f>INDEX(Trends!$D$3:$D$404,MATCH(C110,Trends!$C$3:$C$404,0))</f>
        <v>Stable</v>
      </c>
      <c r="K110" s="123" t="str">
        <f>IF(Reliability!B108="x","x",(IF(ROUNDUP(Reliability!B108,0)=1,"Very High",IF(ROUNDUP(Reliability!B108,0)=2,"High",IF(ROUNDUP(Reliability!B108,0)=3,"Medium",IF(ROUNDUP(Reliability!B108,0)=4,"Low","Very Low"))))))</f>
        <v>Medium</v>
      </c>
      <c r="L110" s="54">
        <f t="shared" si="18"/>
        <v>3.2</v>
      </c>
      <c r="M110" s="66">
        <f>'Impact of the crisis'!N111</f>
        <v>2.8</v>
      </c>
      <c r="N110" s="66">
        <f>'Impact of the crisis'!AB111</f>
        <v>3.4</v>
      </c>
      <c r="O110" s="54">
        <f>'Conditions of people affected'!R111</f>
        <v>3.9</v>
      </c>
      <c r="P110" s="66">
        <f>'Conditions of people affected'!K111</f>
        <v>4.8</v>
      </c>
      <c r="Q110" s="66">
        <f>'Conditions of people affected'!Q111</f>
        <v>3</v>
      </c>
      <c r="R110" s="53">
        <f t="shared" si="19"/>
        <v>3.7</v>
      </c>
      <c r="S110" s="53">
        <f>'Complexity of the crisis'!X111</f>
        <v>3.4</v>
      </c>
      <c r="T110" s="53">
        <f>'Complexity of the crisis'!AN111</f>
        <v>4</v>
      </c>
      <c r="U110" s="139" t="s">
        <v>10434</v>
      </c>
      <c r="V110" s="140">
        <v>45258</v>
      </c>
    </row>
    <row r="111" spans="1:22" x14ac:dyDescent="0.25">
      <c r="A111" s="64" t="str">
        <f>'Crisis Indicator Data'!A109</f>
        <v>Cameroonian Refugees in Nigeria</v>
      </c>
      <c r="B111" s="55" t="str">
        <f>Lists!G109</f>
        <v>Cameroonian Refugees</v>
      </c>
      <c r="C111" s="64" t="str">
        <f>'Crisis Indicator Data'!C109</f>
        <v>NGA008</v>
      </c>
      <c r="D111" s="64" t="str">
        <f>'Crisis Indicator Data'!D109</f>
        <v>Nigeria</v>
      </c>
      <c r="E111" s="64" t="str">
        <f>'Crisis Indicator Data'!E109</f>
        <v>NGA</v>
      </c>
      <c r="F111" s="64" t="str">
        <f>'Crisis Indicator Data'!B109</f>
        <v>Displacement</v>
      </c>
      <c r="G111" s="52">
        <f t="shared" si="15"/>
        <v>2</v>
      </c>
      <c r="H111" s="65">
        <f t="shared" si="16"/>
        <v>2</v>
      </c>
      <c r="I111" s="131" t="str">
        <f t="shared" si="17"/>
        <v>Low</v>
      </c>
      <c r="J111" s="133" t="str">
        <f>INDEX(Trends!$D$3:$D$404,MATCH(C111,Trends!$C$3:$C$404,0))</f>
        <v>Decreasing</v>
      </c>
      <c r="K111" s="123" t="str">
        <f>IF(Reliability!B109="x","x",(IF(ROUNDUP(Reliability!B109,0)=1,"Very High",IF(ROUNDUP(Reliability!B109,0)=2,"High",IF(ROUNDUP(Reliability!B109,0)=3,"Medium",IF(ROUNDUP(Reliability!B109,0)=4,"Low","Very Low"))))))</f>
        <v>High</v>
      </c>
      <c r="L111" s="54">
        <f t="shared" si="18"/>
        <v>2.4</v>
      </c>
      <c r="M111" s="66">
        <f>'Impact of the crisis'!N112</f>
        <v>2</v>
      </c>
      <c r="N111" s="66">
        <f>'Impact of the crisis'!AB112</f>
        <v>2.6</v>
      </c>
      <c r="O111" s="54">
        <f>'Conditions of people affected'!R112</f>
        <v>1.35</v>
      </c>
      <c r="P111" s="66">
        <f>'Conditions of people affected'!K112</f>
        <v>1.7</v>
      </c>
      <c r="Q111" s="66">
        <f>'Conditions of people affected'!Q112</f>
        <v>1</v>
      </c>
      <c r="R111" s="53">
        <f t="shared" si="19"/>
        <v>2.8</v>
      </c>
      <c r="S111" s="53">
        <f>'Complexity of the crisis'!X112</f>
        <v>3.4</v>
      </c>
      <c r="T111" s="53">
        <f>'Complexity of the crisis'!AN112</f>
        <v>2</v>
      </c>
      <c r="U111" s="139" t="s">
        <v>10434</v>
      </c>
      <c r="V111" s="140">
        <v>45258</v>
      </c>
    </row>
    <row r="112" spans="1:22" x14ac:dyDescent="0.25">
      <c r="A112" s="64" t="str">
        <f>'Crisis Indicator Data'!A110</f>
        <v>Socioeconomic crisis in Nicaragua</v>
      </c>
      <c r="B112" s="55" t="str">
        <f>Lists!G110</f>
        <v>Socioeconomic crisis</v>
      </c>
      <c r="C112" s="64" t="str">
        <f>'Crisis Indicator Data'!C110</f>
        <v>NIC001</v>
      </c>
      <c r="D112" s="64" t="str">
        <f>'Crisis Indicator Data'!D110</f>
        <v>Nicaragua</v>
      </c>
      <c r="E112" s="64" t="str">
        <f>'Crisis Indicator Data'!E110</f>
        <v>NIC</v>
      </c>
      <c r="F112" s="64" t="str">
        <f>'Crisis Indicator Data'!B110</f>
        <v>Socio-political</v>
      </c>
      <c r="G112" s="52">
        <f t="shared" si="15"/>
        <v>1.9</v>
      </c>
      <c r="H112" s="65">
        <f t="shared" si="16"/>
        <v>2</v>
      </c>
      <c r="I112" s="131" t="str">
        <f t="shared" si="17"/>
        <v>Low</v>
      </c>
      <c r="J112" s="133" t="str">
        <f>INDEX(Trends!$D$3:$D$404,MATCH(C112,Trends!$C$3:$C$404,0))</f>
        <v>-</v>
      </c>
      <c r="K112" s="123" t="str">
        <f>IF(Reliability!B110="x","x",(IF(ROUNDUP(Reliability!B110,0)=1,"Very High",IF(ROUNDUP(Reliability!B110,0)=2,"High",IF(ROUNDUP(Reliability!B110,0)=3,"Medium",IF(ROUNDUP(Reliability!B110,0)=4,"Low","Very Low"))))))</f>
        <v>High</v>
      </c>
      <c r="L112" s="54">
        <f t="shared" si="18"/>
        <v>2.9</v>
      </c>
      <c r="M112" s="66">
        <f>'Impact of the crisis'!N113</f>
        <v>4.0999999999999996</v>
      </c>
      <c r="N112" s="66">
        <f>'Impact of the crisis'!AB113</f>
        <v>2</v>
      </c>
      <c r="O112" s="54">
        <f>'Conditions of people affected'!R113</f>
        <v>0.5</v>
      </c>
      <c r="P112" s="66">
        <f>'Conditions of people affected'!K113</f>
        <v>0</v>
      </c>
      <c r="Q112" s="66">
        <f>'Conditions of people affected'!Q113</f>
        <v>1</v>
      </c>
      <c r="R112" s="53">
        <f t="shared" si="19"/>
        <v>2.8</v>
      </c>
      <c r="S112" s="53">
        <f>'Complexity of the crisis'!X113</f>
        <v>2.6</v>
      </c>
      <c r="T112" s="53">
        <f>'Complexity of the crisis'!AN113</f>
        <v>3</v>
      </c>
      <c r="U112" s="139" t="s">
        <v>10482</v>
      </c>
      <c r="V112" s="140">
        <v>45259</v>
      </c>
    </row>
    <row r="113" spans="1:22" x14ac:dyDescent="0.25">
      <c r="A113" s="64" t="str">
        <f>'Crisis Indicator Data'!A111</f>
        <v>Complex crisis in Pakistan</v>
      </c>
      <c r="B113" s="55" t="str">
        <f>Lists!G111</f>
        <v>Complex crisis</v>
      </c>
      <c r="C113" s="64" t="str">
        <f>'Crisis Indicator Data'!C111</f>
        <v>PAK001</v>
      </c>
      <c r="D113" s="64" t="str">
        <f>'Crisis Indicator Data'!D111</f>
        <v>Pakistan</v>
      </c>
      <c r="E113" s="64" t="str">
        <f>'Crisis Indicator Data'!E111</f>
        <v>PAK</v>
      </c>
      <c r="F113" s="64" t="str">
        <f>'Crisis Indicator Data'!B111</f>
        <v>Displacement,Conflict</v>
      </c>
      <c r="G113" s="52">
        <f t="shared" si="15"/>
        <v>3.9</v>
      </c>
      <c r="H113" s="65">
        <f t="shared" si="16"/>
        <v>4</v>
      </c>
      <c r="I113" s="131" t="str">
        <f t="shared" si="17"/>
        <v>High</v>
      </c>
      <c r="J113" s="133" t="str">
        <f>INDEX(Trends!$D$3:$D$404,MATCH(C113,Trends!$C$3:$C$404,0))</f>
        <v>Stable</v>
      </c>
      <c r="K113" s="123" t="str">
        <f>IF(Reliability!B111="x","x",(IF(ROUNDUP(Reliability!B111,0)=1,"Very High",IF(ROUNDUP(Reliability!B111,0)=2,"High",IF(ROUNDUP(Reliability!B111,0)=3,"Medium",IF(ROUNDUP(Reliability!B111,0)=4,"Low","Very Low"))))))</f>
        <v>High</v>
      </c>
      <c r="L113" s="54">
        <f t="shared" si="18"/>
        <v>4</v>
      </c>
      <c r="M113" s="66">
        <f>'Impact of the crisis'!N114</f>
        <v>5</v>
      </c>
      <c r="N113" s="66">
        <f>'Impact of the crisis'!AB114</f>
        <v>3.2</v>
      </c>
      <c r="O113" s="54">
        <f>'Conditions of people affected'!R114</f>
        <v>4</v>
      </c>
      <c r="P113" s="66">
        <f>'Conditions of people affected'!K114</f>
        <v>5</v>
      </c>
      <c r="Q113" s="66">
        <f>'Conditions of people affected'!Q114</f>
        <v>3</v>
      </c>
      <c r="R113" s="53">
        <f t="shared" si="19"/>
        <v>3.7</v>
      </c>
      <c r="S113" s="53">
        <f>'Complexity of the crisis'!X114</f>
        <v>3.3</v>
      </c>
      <c r="T113" s="53">
        <f>'Complexity of the crisis'!AN114</f>
        <v>4</v>
      </c>
      <c r="U113" s="139" t="s">
        <v>10421</v>
      </c>
      <c r="V113" s="140">
        <v>45260</v>
      </c>
    </row>
    <row r="114" spans="1:22" x14ac:dyDescent="0.25">
      <c r="A114" s="64" t="str">
        <f>'Crisis Indicator Data'!A112</f>
        <v>Kashmir conflict in Pakistan</v>
      </c>
      <c r="B114" s="55" t="str">
        <f>Lists!G112</f>
        <v>Kashmir conflict</v>
      </c>
      <c r="C114" s="64" t="str">
        <f>'Crisis Indicator Data'!C112</f>
        <v>PAK004</v>
      </c>
      <c r="D114" s="64" t="str">
        <f>'Crisis Indicator Data'!D112</f>
        <v>Pakistan</v>
      </c>
      <c r="E114" s="64" t="str">
        <f>'Crisis Indicator Data'!E112</f>
        <v>PAK</v>
      </c>
      <c r="F114" s="64" t="str">
        <f>'Crisis Indicator Data'!B112</f>
        <v>Conflict</v>
      </c>
      <c r="G114" s="52" t="str">
        <f t="shared" si="15"/>
        <v>x</v>
      </c>
      <c r="H114" s="65" t="str">
        <f t="shared" si="16"/>
        <v>x</v>
      </c>
      <c r="I114" s="131" t="str">
        <f t="shared" si="17"/>
        <v>x</v>
      </c>
      <c r="J114" s="133" t="str">
        <f>INDEX(Trends!$D$3:$D$404,MATCH(C114,Trends!$C$3:$C$404,0))</f>
        <v>-</v>
      </c>
      <c r="K114" s="123" t="str">
        <f>IF(Reliability!B112="x","x",(IF(ROUNDUP(Reliability!B112,0)=1,"Very High",IF(ROUNDUP(Reliability!B112,0)=2,"High",IF(ROUNDUP(Reliability!B112,0)=3,"Medium",IF(ROUNDUP(Reliability!B112,0)=4,"Low","Very Low"))))))</f>
        <v>Low</v>
      </c>
      <c r="L114" s="54">
        <f t="shared" si="18"/>
        <v>0.8</v>
      </c>
      <c r="M114" s="66">
        <f>'Impact of the crisis'!N115</f>
        <v>1</v>
      </c>
      <c r="N114" s="66">
        <f>'Impact of the crisis'!AB115</f>
        <v>0.7</v>
      </c>
      <c r="O114" s="54" t="str">
        <f>'Conditions of people affected'!R115</f>
        <v>x</v>
      </c>
      <c r="P114" s="66" t="str">
        <f>'Conditions of people affected'!K115</f>
        <v>x</v>
      </c>
      <c r="Q114" s="66" t="str">
        <f>'Conditions of people affected'!Q115</f>
        <v>x</v>
      </c>
      <c r="R114" s="53">
        <f t="shared" si="19"/>
        <v>3.2</v>
      </c>
      <c r="S114" s="53">
        <f>'Complexity of the crisis'!X115</f>
        <v>3.3</v>
      </c>
      <c r="T114" s="53">
        <f>'Complexity of the crisis'!AN115</f>
        <v>3</v>
      </c>
      <c r="U114" s="139" t="s">
        <v>10421</v>
      </c>
      <c r="V114" s="140">
        <v>45251</v>
      </c>
    </row>
    <row r="115" spans="1:22" x14ac:dyDescent="0.25">
      <c r="A115" s="64" t="str">
        <f>'Crisis Indicator Data'!A113</f>
        <v xml:space="preserve">Floods in Pakistan </v>
      </c>
      <c r="B115" s="55" t="str">
        <f>Lists!G113</f>
        <v>Monsoon floods 2022</v>
      </c>
      <c r="C115" s="64" t="str">
        <f>'Crisis Indicator Data'!C113</f>
        <v>PAK005</v>
      </c>
      <c r="D115" s="64" t="str">
        <f>'Crisis Indicator Data'!D113</f>
        <v>Pakistan</v>
      </c>
      <c r="E115" s="64" t="str">
        <f>'Crisis Indicator Data'!E113</f>
        <v>PAK</v>
      </c>
      <c r="F115" s="64" t="str">
        <f>'Crisis Indicator Data'!B113</f>
        <v>Other seasonal event</v>
      </c>
      <c r="G115" s="52">
        <f t="shared" si="15"/>
        <v>3.6</v>
      </c>
      <c r="H115" s="65">
        <f t="shared" si="16"/>
        <v>4</v>
      </c>
      <c r="I115" s="131" t="str">
        <f t="shared" si="17"/>
        <v>High</v>
      </c>
      <c r="J115" s="133" t="str">
        <f>INDEX(Trends!$D$3:$D$404,MATCH(C115,Trends!$C$3:$C$404,0))</f>
        <v>Stable</v>
      </c>
      <c r="K115" s="123" t="str">
        <f>IF(Reliability!B113="x","x",(IF(ROUNDUP(Reliability!B113,0)=1,"Very High",IF(ROUNDUP(Reliability!B113,0)=2,"High",IF(ROUNDUP(Reliability!B113,0)=3,"Medium",IF(ROUNDUP(Reliability!B113,0)=4,"Low","Very Low"))))))</f>
        <v>High</v>
      </c>
      <c r="L115" s="54">
        <f t="shared" si="18"/>
        <v>4</v>
      </c>
      <c r="M115" s="66">
        <f>'Impact of the crisis'!N116</f>
        <v>3.8</v>
      </c>
      <c r="N115" s="66">
        <f>'Impact of the crisis'!AB116</f>
        <v>4.0999999999999996</v>
      </c>
      <c r="O115" s="54">
        <f>'Conditions of people affected'!R116</f>
        <v>4</v>
      </c>
      <c r="P115" s="66">
        <f>'Conditions of people affected'!K116</f>
        <v>5</v>
      </c>
      <c r="Q115" s="66">
        <f>'Conditions of people affected'!Q116</f>
        <v>3</v>
      </c>
      <c r="R115" s="53">
        <f t="shared" si="19"/>
        <v>2.7</v>
      </c>
      <c r="S115" s="53">
        <f>'Complexity of the crisis'!X116</f>
        <v>3.3</v>
      </c>
      <c r="T115" s="53">
        <f>'Complexity of the crisis'!AN116</f>
        <v>2</v>
      </c>
      <c r="U115" s="139" t="s">
        <v>10421</v>
      </c>
      <c r="V115" s="140">
        <v>45251</v>
      </c>
    </row>
    <row r="116" spans="1:22" x14ac:dyDescent="0.25">
      <c r="A116" s="64" t="str">
        <f>'Crisis Indicator Data'!A114</f>
        <v>Venezuela displacement in Panama</v>
      </c>
      <c r="B116" s="55" t="str">
        <f>Lists!G114</f>
        <v>Venezuelan refugees</v>
      </c>
      <c r="C116" s="64" t="str">
        <f>'Crisis Indicator Data'!C114</f>
        <v>PAN002</v>
      </c>
      <c r="D116" s="64" t="str">
        <f>'Crisis Indicator Data'!D114</f>
        <v>Panama</v>
      </c>
      <c r="E116" s="64" t="str">
        <f>'Crisis Indicator Data'!E114</f>
        <v>PAN</v>
      </c>
      <c r="F116" s="64" t="str">
        <f>'Crisis Indicator Data'!B114</f>
        <v>Displacement</v>
      </c>
      <c r="G116" s="52">
        <f t="shared" si="15"/>
        <v>2</v>
      </c>
      <c r="H116" s="65">
        <f t="shared" si="16"/>
        <v>2</v>
      </c>
      <c r="I116" s="131" t="str">
        <f t="shared" si="17"/>
        <v>Low</v>
      </c>
      <c r="J116" s="133" t="str">
        <f>INDEX(Trends!$D$3:$D$404,MATCH(C116,Trends!$C$3:$C$404,0))</f>
        <v>Decreasing</v>
      </c>
      <c r="K116" s="123" t="str">
        <f>IF(Reliability!B114="x","x",(IF(ROUNDUP(Reliability!B114,0)=1,"Very High",IF(ROUNDUP(Reliability!B114,0)=2,"High",IF(ROUNDUP(Reliability!B114,0)=3,"Medium",IF(ROUNDUP(Reliability!B114,0)=4,"Low","Very Low"))))))</f>
        <v>High</v>
      </c>
      <c r="L116" s="54">
        <f t="shared" si="18"/>
        <v>2.5</v>
      </c>
      <c r="M116" s="66">
        <f>'Impact of the crisis'!N117</f>
        <v>2.5</v>
      </c>
      <c r="N116" s="66">
        <f>'Impact of the crisis'!AB117</f>
        <v>2.5</v>
      </c>
      <c r="O116" s="54">
        <f>'Conditions of people affected'!R117</f>
        <v>1.95</v>
      </c>
      <c r="P116" s="66">
        <f>'Conditions of people affected'!K117</f>
        <v>0.9</v>
      </c>
      <c r="Q116" s="66">
        <f>'Conditions of people affected'!Q117</f>
        <v>3</v>
      </c>
      <c r="R116" s="53">
        <f t="shared" si="19"/>
        <v>1.7</v>
      </c>
      <c r="S116" s="53">
        <f>'Complexity of the crisis'!X117</f>
        <v>1.4</v>
      </c>
      <c r="T116" s="53">
        <f>'Complexity of the crisis'!AN117</f>
        <v>2</v>
      </c>
      <c r="U116" s="139" t="s">
        <v>10482</v>
      </c>
      <c r="V116" s="140">
        <v>45193</v>
      </c>
    </row>
    <row r="117" spans="1:22" x14ac:dyDescent="0.25">
      <c r="A117" s="64" t="str">
        <f>'Crisis Indicator Data'!A115</f>
        <v>Venezuela displacement in Peru</v>
      </c>
      <c r="B117" s="55" t="str">
        <f>Lists!G115</f>
        <v>Venezuelan refugees</v>
      </c>
      <c r="C117" s="64" t="str">
        <f>'Crisis Indicator Data'!C115</f>
        <v>PER002</v>
      </c>
      <c r="D117" s="64" t="str">
        <f>'Crisis Indicator Data'!D115</f>
        <v>Peru</v>
      </c>
      <c r="E117" s="64" t="str">
        <f>'Crisis Indicator Data'!E115</f>
        <v>PER</v>
      </c>
      <c r="F117" s="64" t="str">
        <f>'Crisis Indicator Data'!B115</f>
        <v>Displacement</v>
      </c>
      <c r="G117" s="52">
        <f t="shared" si="15"/>
        <v>2.9</v>
      </c>
      <c r="H117" s="65">
        <f t="shared" si="16"/>
        <v>3</v>
      </c>
      <c r="I117" s="131" t="str">
        <f t="shared" si="17"/>
        <v>Medium</v>
      </c>
      <c r="J117" s="133" t="str">
        <f>INDEX(Trends!$D$3:$D$404,MATCH(C117,Trends!$C$3:$C$404,0))</f>
        <v>Decreasing</v>
      </c>
      <c r="K117" s="123" t="str">
        <f>IF(Reliability!B115="x","x",(IF(ROUNDUP(Reliability!B115,0)=1,"Very High",IF(ROUNDUP(Reliability!B115,0)=2,"High",IF(ROUNDUP(Reliability!B115,0)=3,"Medium",IF(ROUNDUP(Reliability!B115,0)=4,"Low","Very Low"))))))</f>
        <v>Very High</v>
      </c>
      <c r="L117" s="54">
        <f t="shared" si="18"/>
        <v>3.4</v>
      </c>
      <c r="M117" s="66">
        <f>'Impact of the crisis'!N118</f>
        <v>4</v>
      </c>
      <c r="N117" s="66">
        <f>'Impact of the crisis'!AB118</f>
        <v>3</v>
      </c>
      <c r="O117" s="54">
        <f>'Conditions of people affected'!R118</f>
        <v>2.7</v>
      </c>
      <c r="P117" s="66">
        <f>'Conditions of people affected'!K118</f>
        <v>3.4</v>
      </c>
      <c r="Q117" s="66">
        <f>'Conditions of people affected'!Q118</f>
        <v>2</v>
      </c>
      <c r="R117" s="53">
        <f t="shared" si="19"/>
        <v>2.7</v>
      </c>
      <c r="S117" s="53">
        <f>'Complexity of the crisis'!X118</f>
        <v>2.2999999999999998</v>
      </c>
      <c r="T117" s="53">
        <f>'Complexity of the crisis'!AN118</f>
        <v>3</v>
      </c>
      <c r="U117" s="139" t="s">
        <v>10482</v>
      </c>
      <c r="V117" s="140">
        <v>45260</v>
      </c>
    </row>
    <row r="118" spans="1:22" x14ac:dyDescent="0.25">
      <c r="A118" s="64" t="str">
        <f>'Crisis Indicator Data'!A116</f>
        <v>Mindanao conflict</v>
      </c>
      <c r="B118" s="55" t="str">
        <f>Lists!G116</f>
        <v>Mindanao Conflict</v>
      </c>
      <c r="C118" s="64" t="str">
        <f>'Crisis Indicator Data'!C116</f>
        <v>PHL003</v>
      </c>
      <c r="D118" s="64" t="str">
        <f>'Crisis Indicator Data'!D116</f>
        <v>Philippines</v>
      </c>
      <c r="E118" s="64" t="str">
        <f>'Crisis Indicator Data'!E116</f>
        <v>PHL</v>
      </c>
      <c r="F118" s="64" t="str">
        <f>'Crisis Indicator Data'!B116</f>
        <v>Conflict,Violence</v>
      </c>
      <c r="G118" s="52">
        <f t="shared" si="15"/>
        <v>2.2000000000000002</v>
      </c>
      <c r="H118" s="65">
        <f t="shared" si="16"/>
        <v>3</v>
      </c>
      <c r="I118" s="131" t="str">
        <f t="shared" si="17"/>
        <v>Medium</v>
      </c>
      <c r="J118" s="133" t="str">
        <f>INDEX(Trends!$D$3:$D$404,MATCH(C118,Trends!$C$3:$C$404,0))</f>
        <v>Stable</v>
      </c>
      <c r="K118" s="123" t="str">
        <f>IF(Reliability!B116="x","x",(IF(ROUNDUP(Reliability!B116,0)=1,"Very High",IF(ROUNDUP(Reliability!B116,0)=2,"High",IF(ROUNDUP(Reliability!B116,0)=3,"Medium",IF(ROUNDUP(Reliability!B116,0)=4,"Low","Very Low"))))))</f>
        <v>High</v>
      </c>
      <c r="L118" s="54">
        <f t="shared" si="18"/>
        <v>2.8</v>
      </c>
      <c r="M118" s="66">
        <f>'Impact of the crisis'!N119</f>
        <v>2.7</v>
      </c>
      <c r="N118" s="66">
        <f>'Impact of the crisis'!AB119</f>
        <v>2.8</v>
      </c>
      <c r="O118" s="54">
        <f>'Conditions of people affected'!R119</f>
        <v>1.45</v>
      </c>
      <c r="P118" s="66">
        <f>'Conditions of people affected'!K119</f>
        <v>1.9</v>
      </c>
      <c r="Q118" s="66">
        <f>'Conditions of people affected'!Q119</f>
        <v>1</v>
      </c>
      <c r="R118" s="53">
        <f t="shared" si="19"/>
        <v>2.7</v>
      </c>
      <c r="S118" s="53">
        <f>'Complexity of the crisis'!X119</f>
        <v>2.8</v>
      </c>
      <c r="T118" s="53">
        <f>'Complexity of the crisis'!AN119</f>
        <v>2.5</v>
      </c>
      <c r="U118" s="139" t="s">
        <v>10421</v>
      </c>
      <c r="V118" s="140">
        <v>45260</v>
      </c>
    </row>
    <row r="119" spans="1:22" ht="13.5" customHeight="1" x14ac:dyDescent="0.25">
      <c r="A119" s="64" t="str">
        <f>'Crisis Indicator Data'!A117</f>
        <v>Highlands Violence</v>
      </c>
      <c r="B119" s="55" t="str">
        <f>Lists!G117</f>
        <v>Highlands Violence</v>
      </c>
      <c r="C119" s="64" t="str">
        <f>'Crisis Indicator Data'!C117</f>
        <v>PNG003</v>
      </c>
      <c r="D119" s="64" t="str">
        <f>'Crisis Indicator Data'!D117</f>
        <v>Papua New Guinea</v>
      </c>
      <c r="E119" s="64" t="str">
        <f>'Crisis Indicator Data'!E117</f>
        <v>PNG</v>
      </c>
      <c r="F119" s="64" t="str">
        <f>'Crisis Indicator Data'!B117</f>
        <v>Earthquake</v>
      </c>
      <c r="G119" s="52">
        <f t="shared" si="15"/>
        <v>2.6</v>
      </c>
      <c r="H119" s="65">
        <f t="shared" si="16"/>
        <v>3</v>
      </c>
      <c r="I119" s="131" t="str">
        <f t="shared" si="17"/>
        <v>Medium</v>
      </c>
      <c r="J119" s="133" t="str">
        <f>INDEX(Trends!$D$3:$D$404,MATCH(C119,Trends!$C$3:$C$404,0))</f>
        <v>Increasing</v>
      </c>
      <c r="K119" s="123" t="str">
        <f>IF(Reliability!B117="x","x",(IF(ROUNDUP(Reliability!B117,0)=1,"Very High",IF(ROUNDUP(Reliability!B117,0)=2,"High",IF(ROUNDUP(Reliability!B117,0)=3,"Medium",IF(ROUNDUP(Reliability!B117,0)=4,"Low","Very Low"))))))</f>
        <v>High</v>
      </c>
      <c r="L119" s="54">
        <f t="shared" si="18"/>
        <v>2.2999999999999998</v>
      </c>
      <c r="M119" s="66">
        <f>'Impact of the crisis'!N120</f>
        <v>1.8</v>
      </c>
      <c r="N119" s="66">
        <f>'Impact of the crisis'!AB120</f>
        <v>2.5</v>
      </c>
      <c r="O119" s="54">
        <f>'Conditions of people affected'!R120</f>
        <v>2.7</v>
      </c>
      <c r="P119" s="66">
        <f>'Conditions of people affected'!K120</f>
        <v>2.4</v>
      </c>
      <c r="Q119" s="66">
        <f>'Conditions of people affected'!Q120</f>
        <v>3</v>
      </c>
      <c r="R119" s="53">
        <f t="shared" si="19"/>
        <v>2.6</v>
      </c>
      <c r="S119" s="53">
        <f>'Complexity of the crisis'!X120</f>
        <v>2.7</v>
      </c>
      <c r="T119" s="53">
        <f>'Complexity of the crisis'!AN120</f>
        <v>2.5</v>
      </c>
      <c r="U119" s="139" t="s">
        <v>10796</v>
      </c>
      <c r="V119" s="140">
        <v>45260</v>
      </c>
    </row>
    <row r="120" spans="1:22" x14ac:dyDescent="0.25">
      <c r="A120" s="64" t="str">
        <f>'Crisis Indicator Data'!A118</f>
        <v>Displacement from Russia-Ukraine conflict in Poland</v>
      </c>
      <c r="B120" s="55" t="str">
        <f>Lists!G118</f>
        <v>Displacement from Russia-Ukraine conflict</v>
      </c>
      <c r="C120" s="64" t="str">
        <f>'Crisis Indicator Data'!C118</f>
        <v>POL002</v>
      </c>
      <c r="D120" s="64" t="str">
        <f>'Crisis Indicator Data'!D118</f>
        <v>Poland</v>
      </c>
      <c r="E120" s="64" t="str">
        <f>'Crisis Indicator Data'!E118</f>
        <v>POL</v>
      </c>
      <c r="F120" s="64" t="str">
        <f>'Crisis Indicator Data'!B118</f>
        <v>Displacement,Conflict</v>
      </c>
      <c r="G120" s="52">
        <f t="shared" si="15"/>
        <v>2.1</v>
      </c>
      <c r="H120" s="65">
        <f t="shared" si="16"/>
        <v>3</v>
      </c>
      <c r="I120" s="131" t="str">
        <f t="shared" si="17"/>
        <v>Medium</v>
      </c>
      <c r="J120" s="133" t="str">
        <f>INDEX(Trends!$D$3:$D$404,MATCH(C120,Trends!$C$3:$C$404,0))</f>
        <v>Decreasing</v>
      </c>
      <c r="K120" s="123" t="str">
        <f>IF(Reliability!B118="x","x",(IF(ROUNDUP(Reliability!B118,0)=1,"Very High",IF(ROUNDUP(Reliability!B118,0)=2,"High",IF(ROUNDUP(Reliability!B118,0)=3,"Medium",IF(ROUNDUP(Reliability!B118,0)=4,"Low","Very Low"))))))</f>
        <v>Very High</v>
      </c>
      <c r="L120" s="54">
        <f t="shared" si="18"/>
        <v>3.4</v>
      </c>
      <c r="M120" s="66">
        <f>'Impact of the crisis'!N121</f>
        <v>4.8</v>
      </c>
      <c r="N120" s="66">
        <f>'Impact of the crisis'!AB121</f>
        <v>2.2999999999999998</v>
      </c>
      <c r="O120" s="54">
        <f>'Conditions of people affected'!R121</f>
        <v>2.15</v>
      </c>
      <c r="P120" s="66">
        <f>'Conditions of people affected'!K121</f>
        <v>3.3</v>
      </c>
      <c r="Q120" s="66">
        <f>'Conditions of people affected'!Q121</f>
        <v>1</v>
      </c>
      <c r="R120" s="53">
        <f t="shared" si="19"/>
        <v>0.9</v>
      </c>
      <c r="S120" s="53">
        <f>'Complexity of the crisis'!X121</f>
        <v>0.7</v>
      </c>
      <c r="T120" s="53">
        <f>'Complexity of the crisis'!AN121</f>
        <v>1</v>
      </c>
      <c r="U120" s="139" t="s">
        <v>10472</v>
      </c>
      <c r="V120" s="140">
        <v>45259</v>
      </c>
    </row>
    <row r="121" spans="1:22" x14ac:dyDescent="0.25">
      <c r="A121" s="64" t="str">
        <f>'Crisis Indicator Data'!A119</f>
        <v>Complex crisis in DPRK</v>
      </c>
      <c r="B121" s="55" t="str">
        <f>Lists!G119</f>
        <v>Complex crisis</v>
      </c>
      <c r="C121" s="64" t="str">
        <f>'Crisis Indicator Data'!C119</f>
        <v>PRK001</v>
      </c>
      <c r="D121" s="64" t="str">
        <f>'Crisis Indicator Data'!D119</f>
        <v>DPRK</v>
      </c>
      <c r="E121" s="64" t="str">
        <f>'Crisis Indicator Data'!E119</f>
        <v>PRK</v>
      </c>
      <c r="F121" s="64" t="str">
        <f>'Crisis Indicator Data'!B119</f>
        <v>Socio-political,Floods,Other seasonal event,Food Security</v>
      </c>
      <c r="G121" s="52">
        <f t="shared" si="15"/>
        <v>3.8</v>
      </c>
      <c r="H121" s="65">
        <f t="shared" si="16"/>
        <v>4</v>
      </c>
      <c r="I121" s="131" t="str">
        <f t="shared" si="17"/>
        <v>High</v>
      </c>
      <c r="J121" s="133" t="str">
        <f>INDEX(Trends!$D$3:$D$404,MATCH(C121,Trends!$C$3:$C$404,0))</f>
        <v>Increasing</v>
      </c>
      <c r="K121" s="123" t="str">
        <f>IF(Reliability!B119="x","x",(IF(ROUNDUP(Reliability!B119,0)=1,"Very High",IF(ROUNDUP(Reliability!B119,0)=2,"High",IF(ROUNDUP(Reliability!B119,0)=3,"Medium",IF(ROUNDUP(Reliability!B119,0)=4,"Low","Very Low"))))))</f>
        <v>Medium</v>
      </c>
      <c r="L121" s="54">
        <f t="shared" si="18"/>
        <v>4</v>
      </c>
      <c r="M121" s="66">
        <f>'Impact of the crisis'!N122</f>
        <v>4.5999999999999996</v>
      </c>
      <c r="N121" s="66">
        <f>'Impact of the crisis'!AB122</f>
        <v>3.6</v>
      </c>
      <c r="O121" s="54">
        <f>'Conditions of people affected'!R122</f>
        <v>4.5</v>
      </c>
      <c r="P121" s="66">
        <f>'Conditions of people affected'!K122</f>
        <v>5</v>
      </c>
      <c r="Q121" s="66">
        <f>'Conditions of people affected'!Q122</f>
        <v>4</v>
      </c>
      <c r="R121" s="53">
        <f t="shared" si="19"/>
        <v>2.5</v>
      </c>
      <c r="S121" s="53">
        <f>'Complexity of the crisis'!X122</f>
        <v>2.9</v>
      </c>
      <c r="T121" s="53">
        <f>'Complexity of the crisis'!AN122</f>
        <v>2</v>
      </c>
      <c r="U121" s="139" t="s">
        <v>10421</v>
      </c>
      <c r="V121" s="140">
        <v>45251</v>
      </c>
    </row>
    <row r="122" spans="1:22" x14ac:dyDescent="0.25">
      <c r="A122" s="64" t="str">
        <f>'Crisis Indicator Data'!A120</f>
        <v>Conflict in Palestine</v>
      </c>
      <c r="B122" s="55" t="str">
        <f>Lists!G120</f>
        <v>Conflict</v>
      </c>
      <c r="C122" s="64" t="str">
        <f>'Crisis Indicator Data'!C120</f>
        <v>PSE002</v>
      </c>
      <c r="D122" s="64" t="str">
        <f>'Crisis Indicator Data'!D120</f>
        <v>Palestine</v>
      </c>
      <c r="E122" s="64" t="str">
        <f>'Crisis Indicator Data'!E120</f>
        <v>PSE</v>
      </c>
      <c r="F122" s="64" t="str">
        <f>'Crisis Indicator Data'!B120</f>
        <v>Conflict,Socio-political,Violence</v>
      </c>
      <c r="G122" s="52">
        <f t="shared" si="15"/>
        <v>4.0999999999999996</v>
      </c>
      <c r="H122" s="65">
        <f t="shared" si="16"/>
        <v>5</v>
      </c>
      <c r="I122" s="131" t="str">
        <f t="shared" si="17"/>
        <v>Very High</v>
      </c>
      <c r="J122" s="133" t="str">
        <f>INDEX(Trends!$D$3:$D$404,MATCH(C122,Trends!$C$3:$C$404,0))</f>
        <v>Increasing</v>
      </c>
      <c r="K122" s="123" t="str">
        <f>IF(Reliability!B120="x","x",(IF(ROUNDUP(Reliability!B120,0)=1,"Very High",IF(ROUNDUP(Reliability!B120,0)=2,"High",IF(ROUNDUP(Reliability!B120,0)=3,"Medium",IF(ROUNDUP(Reliability!B120,0)=4,"Low","Very Low"))))))</f>
        <v>Very High</v>
      </c>
      <c r="L122" s="54">
        <f t="shared" si="18"/>
        <v>4.2</v>
      </c>
      <c r="M122" s="66">
        <f>'Impact of the crisis'!N123</f>
        <v>3.5</v>
      </c>
      <c r="N122" s="66">
        <f>'Impact of the crisis'!AB123</f>
        <v>4.5</v>
      </c>
      <c r="O122" s="54">
        <f>'Conditions of people affected'!R123</f>
        <v>4.0999999999999996</v>
      </c>
      <c r="P122" s="66">
        <f>'Conditions of people affected'!K123</f>
        <v>4.2</v>
      </c>
      <c r="Q122" s="66">
        <f>'Conditions of people affected'!Q123</f>
        <v>4</v>
      </c>
      <c r="R122" s="53">
        <f t="shared" si="19"/>
        <v>4.0999999999999996</v>
      </c>
      <c r="S122" s="53">
        <f>'Complexity of the crisis'!X123</f>
        <v>2.5</v>
      </c>
      <c r="T122" s="53">
        <f>'Complexity of the crisis'!AN123</f>
        <v>5</v>
      </c>
      <c r="U122" s="139" t="s">
        <v>10441</v>
      </c>
      <c r="V122" s="140">
        <v>45260</v>
      </c>
    </row>
    <row r="123" spans="1:22" x14ac:dyDescent="0.25">
      <c r="A123" s="64" t="str">
        <f>'Crisis Indicator Data'!A121</f>
        <v>Conflict in West Bank</v>
      </c>
      <c r="B123" s="55" t="str">
        <f>Lists!G121</f>
        <v>Conflict in West Bank</v>
      </c>
      <c r="C123" s="64" t="str">
        <f>'Crisis Indicator Data'!C121</f>
        <v>PSE003</v>
      </c>
      <c r="D123" s="64" t="str">
        <f>'Crisis Indicator Data'!D121</f>
        <v>Palestine</v>
      </c>
      <c r="E123" s="64" t="str">
        <f>'Crisis Indicator Data'!E121</f>
        <v>PSE</v>
      </c>
      <c r="F123" s="64" t="str">
        <f>'Crisis Indicator Data'!B121</f>
        <v>Conflict,Displacement,Socio-political,Violence</v>
      </c>
      <c r="G123" s="52">
        <f t="shared" si="15"/>
        <v>3.5</v>
      </c>
      <c r="H123" s="65">
        <f t="shared" si="16"/>
        <v>4</v>
      </c>
      <c r="I123" s="131" t="str">
        <f t="shared" si="17"/>
        <v>High</v>
      </c>
      <c r="J123" s="133" t="str">
        <f>INDEX(Trends!$D$3:$D$404,MATCH(C123,Trends!$C$3:$C$404,0))</f>
        <v>-</v>
      </c>
      <c r="K123" s="123" t="str">
        <f>IF(Reliability!B121="x","x",(IF(ROUNDUP(Reliability!B121,0)=1,"Very High",IF(ROUNDUP(Reliability!B121,0)=2,"High",IF(ROUNDUP(Reliability!B121,0)=3,"Medium",IF(ROUNDUP(Reliability!B121,0)=4,"Low","Very Low"))))))</f>
        <v>Very High</v>
      </c>
      <c r="L123" s="54">
        <f t="shared" si="18"/>
        <v>3.7</v>
      </c>
      <c r="M123" s="66">
        <f>'Impact of the crisis'!N124</f>
        <v>2.7</v>
      </c>
      <c r="N123" s="66">
        <f>'Impact of the crisis'!AB124</f>
        <v>4.0999999999999996</v>
      </c>
      <c r="O123" s="54">
        <f>'Conditions of people affected'!R124</f>
        <v>3.15</v>
      </c>
      <c r="P123" s="66">
        <f>'Conditions of people affected'!K124</f>
        <v>3.3</v>
      </c>
      <c r="Q123" s="66">
        <f>'Conditions of people affected'!Q124</f>
        <v>3</v>
      </c>
      <c r="R123" s="53">
        <f t="shared" si="19"/>
        <v>3.7</v>
      </c>
      <c r="S123" s="53">
        <f>'Complexity of the crisis'!X124</f>
        <v>2.5</v>
      </c>
      <c r="T123" s="53">
        <f>'Complexity of the crisis'!AN124</f>
        <v>4.5</v>
      </c>
      <c r="U123" s="139" t="s">
        <v>10441</v>
      </c>
      <c r="V123" s="140">
        <v>45260</v>
      </c>
    </row>
    <row r="124" spans="1:22" x14ac:dyDescent="0.25">
      <c r="A124" s="64" t="str">
        <f>'Crisis Indicator Data'!A122</f>
        <v>Conflict in Gaza</v>
      </c>
      <c r="B124" s="55" t="str">
        <f>Lists!G122</f>
        <v>Conflict in Gaza</v>
      </c>
      <c r="C124" s="64" t="str">
        <f>'Crisis Indicator Data'!C122</f>
        <v>PSE004</v>
      </c>
      <c r="D124" s="64" t="str">
        <f>'Crisis Indicator Data'!D122</f>
        <v>Palestine</v>
      </c>
      <c r="E124" s="64" t="str">
        <f>'Crisis Indicator Data'!E122</f>
        <v>PSE</v>
      </c>
      <c r="F124" s="64" t="str">
        <f>'Crisis Indicator Data'!B122</f>
        <v>Conflict,Displacement,Socio-political,Violence</v>
      </c>
      <c r="G124" s="52">
        <f t="shared" si="15"/>
        <v>4.2</v>
      </c>
      <c r="H124" s="65">
        <f t="shared" si="16"/>
        <v>5</v>
      </c>
      <c r="I124" s="131" t="str">
        <f t="shared" si="17"/>
        <v>Very High</v>
      </c>
      <c r="J124" s="133" t="str">
        <f>INDEX(Trends!$D$3:$D$404,MATCH(C124,Trends!$C$3:$C$404,0))</f>
        <v>-</v>
      </c>
      <c r="K124" s="123" t="str">
        <f>IF(Reliability!B122="x","x",(IF(ROUNDUP(Reliability!B122,0)=1,"Very High",IF(ROUNDUP(Reliability!B122,0)=2,"High",IF(ROUNDUP(Reliability!B122,0)=3,"Medium",IF(ROUNDUP(Reliability!B122,0)=4,"Low","Very Low"))))))</f>
        <v>Very High</v>
      </c>
      <c r="L124" s="54">
        <f t="shared" si="18"/>
        <v>3.8</v>
      </c>
      <c r="M124" s="66">
        <f>'Impact of the crisis'!N125</f>
        <v>0.9</v>
      </c>
      <c r="N124" s="66">
        <f>'Impact of the crisis'!AB125</f>
        <v>4.5999999999999996</v>
      </c>
      <c r="O124" s="54">
        <f>'Conditions of people affected'!R125</f>
        <v>4.45</v>
      </c>
      <c r="P124" s="66">
        <f>'Conditions of people affected'!K125</f>
        <v>3.9</v>
      </c>
      <c r="Q124" s="66">
        <f>'Conditions of people affected'!Q125</f>
        <v>5</v>
      </c>
      <c r="R124" s="53">
        <f t="shared" si="19"/>
        <v>4.0999999999999996</v>
      </c>
      <c r="S124" s="53">
        <f>'Complexity of the crisis'!X125</f>
        <v>2.5</v>
      </c>
      <c r="T124" s="53">
        <f>'Complexity of the crisis'!AN125</f>
        <v>5</v>
      </c>
      <c r="U124" s="139" t="s">
        <v>10441</v>
      </c>
      <c r="V124" s="140">
        <v>45260</v>
      </c>
    </row>
    <row r="125" spans="1:22" x14ac:dyDescent="0.25">
      <c r="A125" s="64" t="str">
        <f>'Crisis Indicator Data'!A123</f>
        <v>Lake Chad basin regional crisis</v>
      </c>
      <c r="B125" s="55" t="str">
        <f>Lists!G123</f>
        <v>Lake Chad basin regional crisis</v>
      </c>
      <c r="C125" s="64" t="str">
        <f>'Crisis Indicator Data'!C123</f>
        <v>REG001</v>
      </c>
      <c r="D125" s="64" t="str">
        <f>'Crisis Indicator Data'!D123</f>
        <v>Nigeria,Niger,Chad,Cameroon</v>
      </c>
      <c r="E125" s="64" t="str">
        <f>'Crisis Indicator Data'!E123</f>
        <v>NGA,NER,TCD,CMR</v>
      </c>
      <c r="F125" s="64">
        <f>'Crisis Indicator Data'!B123</f>
        <v>0</v>
      </c>
      <c r="G125" s="52">
        <f t="shared" si="15"/>
        <v>4.4000000000000004</v>
      </c>
      <c r="H125" s="65">
        <f t="shared" si="16"/>
        <v>5</v>
      </c>
      <c r="I125" s="131" t="str">
        <f t="shared" si="17"/>
        <v>Very High</v>
      </c>
      <c r="J125" s="133" t="str">
        <f>INDEX(Trends!$D$3:$D$404,MATCH(C125,Trends!$C$3:$C$404,0))</f>
        <v>Stable</v>
      </c>
      <c r="K125" s="123" t="str">
        <f>IF(Reliability!B123="x","x",(IF(ROUNDUP(Reliability!B123,0)=1,"Very High",IF(ROUNDUP(Reliability!B123,0)=2,"High",IF(ROUNDUP(Reliability!B123,0)=3,"Medium",IF(ROUNDUP(Reliability!B123,0)=4,"Low","Very Low"))))))</f>
        <v>Very High</v>
      </c>
      <c r="L125" s="54">
        <f t="shared" si="18"/>
        <v>4.2</v>
      </c>
      <c r="M125" s="66">
        <f>'Impact of the crisis'!N126</f>
        <v>3.8</v>
      </c>
      <c r="N125" s="66">
        <f>'Impact of the crisis'!AB126</f>
        <v>4.4000000000000004</v>
      </c>
      <c r="O125" s="54">
        <f>'Conditions of people affected'!R126</f>
        <v>4.5</v>
      </c>
      <c r="P125" s="66">
        <f>'Conditions of people affected'!K126</f>
        <v>5</v>
      </c>
      <c r="Q125" s="66">
        <f>'Conditions of people affected'!Q126</f>
        <v>4</v>
      </c>
      <c r="R125" s="53">
        <f t="shared" si="19"/>
        <v>4.4000000000000004</v>
      </c>
      <c r="S125" s="53">
        <f>'Complexity of the crisis'!X126</f>
        <v>3.5</v>
      </c>
      <c r="T125" s="53">
        <f>'Complexity of the crisis'!AN126</f>
        <v>5</v>
      </c>
      <c r="U125" s="139" t="s">
        <v>10818</v>
      </c>
      <c r="V125" s="140">
        <v>45260</v>
      </c>
    </row>
    <row r="126" spans="1:22" x14ac:dyDescent="0.25">
      <c r="A126" s="64" t="str">
        <f>'Crisis Indicator Data'!A124</f>
        <v>Venezuela Regional Crisis</v>
      </c>
      <c r="B126" s="55" t="str">
        <f>Lists!G124</f>
        <v>Venezuela Regional Crisis</v>
      </c>
      <c r="C126" s="64" t="str">
        <f>'Crisis Indicator Data'!C124</f>
        <v>REG002</v>
      </c>
      <c r="D126" s="64" t="str">
        <f>'Crisis Indicator Data'!D124</f>
        <v>Venezuela,Brazil,Colombia,Ecuador,Peru,Trinidad and Tobago,Chile,Dominican Republic,Panama</v>
      </c>
      <c r="E126" s="64" t="str">
        <f>'Crisis Indicator Data'!E124</f>
        <v>VEN,BRA,COL,ECU,PER,TTO,CHL,DOM,PAN</v>
      </c>
      <c r="F126" s="64">
        <f>'Crisis Indicator Data'!B124</f>
        <v>0</v>
      </c>
      <c r="G126" s="52">
        <f t="shared" si="15"/>
        <v>3.9</v>
      </c>
      <c r="H126" s="65">
        <f t="shared" si="16"/>
        <v>4</v>
      </c>
      <c r="I126" s="131" t="str">
        <f t="shared" si="17"/>
        <v>High</v>
      </c>
      <c r="J126" s="133" t="str">
        <f>INDEX(Trends!$D$3:$D$404,MATCH(C126,Trends!$C$3:$C$404,0))</f>
        <v>Stable</v>
      </c>
      <c r="K126" s="123" t="str">
        <f>IF(Reliability!B124="x","x",(IF(ROUNDUP(Reliability!B124,0)=1,"Very High",IF(ROUNDUP(Reliability!B124,0)=2,"High",IF(ROUNDUP(Reliability!B124,0)=3,"Medium",IF(ROUNDUP(Reliability!B124,0)=4,"Low","Very Low"))))))</f>
        <v>Medium</v>
      </c>
      <c r="L126" s="54">
        <f t="shared" si="18"/>
        <v>3.6</v>
      </c>
      <c r="M126" s="66">
        <f>'Impact of the crisis'!N127</f>
        <v>3.4</v>
      </c>
      <c r="N126" s="66">
        <f>'Impact of the crisis'!AB127</f>
        <v>3.7</v>
      </c>
      <c r="O126" s="54">
        <f>'Conditions of people affected'!R127</f>
        <v>4</v>
      </c>
      <c r="P126" s="66">
        <f>'Conditions of people affected'!K127</f>
        <v>5</v>
      </c>
      <c r="Q126" s="66">
        <f>'Conditions of people affected'!Q127</f>
        <v>3</v>
      </c>
      <c r="R126" s="53">
        <f t="shared" si="19"/>
        <v>3.8</v>
      </c>
      <c r="S126" s="53">
        <f>'Complexity of the crisis'!X127</f>
        <v>2.7</v>
      </c>
      <c r="T126" s="53">
        <f>'Complexity of the crisis'!AN127</f>
        <v>4.5</v>
      </c>
      <c r="U126" s="139" t="s">
        <v>10823</v>
      </c>
      <c r="V126" s="140">
        <v>45063</v>
      </c>
    </row>
    <row r="127" spans="1:22" x14ac:dyDescent="0.25">
      <c r="A127" s="64" t="str">
        <f>'Crisis Indicator Data'!A125</f>
        <v>Regional Kashmir conflict</v>
      </c>
      <c r="B127" s="55" t="str">
        <f>Lists!G125</f>
        <v>Regional Kashmir conflict</v>
      </c>
      <c r="C127" s="64" t="str">
        <f>'Crisis Indicator Data'!C125</f>
        <v>REG003</v>
      </c>
      <c r="D127" s="64" t="str">
        <f>'Crisis Indicator Data'!D125</f>
        <v>India,Pakistan</v>
      </c>
      <c r="E127" s="64" t="str">
        <f>'Crisis Indicator Data'!E125</f>
        <v>IND,PAK</v>
      </c>
      <c r="F127" s="64">
        <f>'Crisis Indicator Data'!B125</f>
        <v>0</v>
      </c>
      <c r="G127" s="52" t="str">
        <f t="shared" si="15"/>
        <v>x</v>
      </c>
      <c r="H127" s="65" t="str">
        <f t="shared" si="16"/>
        <v>x</v>
      </c>
      <c r="I127" s="131" t="str">
        <f t="shared" si="17"/>
        <v>x</v>
      </c>
      <c r="J127" s="133" t="str">
        <f>INDEX(Trends!$D$3:$D$404,MATCH(C127,Trends!$C$3:$C$404,0))</f>
        <v>-</v>
      </c>
      <c r="K127" s="123" t="str">
        <f>IF(Reliability!B125="x","x",(IF(ROUNDUP(Reliability!B125,0)=1,"Very High",IF(ROUNDUP(Reliability!B125,0)=2,"High",IF(ROUNDUP(Reliability!B125,0)=3,"Medium",IF(ROUNDUP(Reliability!B125,0)=4,"Low","Very Low"))))))</f>
        <v>Medium</v>
      </c>
      <c r="L127" s="54">
        <f t="shared" si="18"/>
        <v>3.1</v>
      </c>
      <c r="M127" s="66">
        <f>'Impact of the crisis'!N128</f>
        <v>2.1</v>
      </c>
      <c r="N127" s="66">
        <f>'Impact of the crisis'!AB128</f>
        <v>3.5</v>
      </c>
      <c r="O127" s="54" t="str">
        <f>'Conditions of people affected'!R128</f>
        <v>x</v>
      </c>
      <c r="P127" s="66" t="str">
        <f>'Conditions of people affected'!K128</f>
        <v>x</v>
      </c>
      <c r="Q127" s="66" t="str">
        <f>'Conditions of people affected'!Q128</f>
        <v>x</v>
      </c>
      <c r="R127" s="53">
        <f t="shared" si="19"/>
        <v>3</v>
      </c>
      <c r="S127" s="53">
        <f>'Complexity of the crisis'!X128</f>
        <v>3</v>
      </c>
      <c r="T127" s="53">
        <f>'Complexity of the crisis'!AN128</f>
        <v>3</v>
      </c>
      <c r="U127" s="139" t="s">
        <v>10828</v>
      </c>
      <c r="V127" s="140">
        <v>45230</v>
      </c>
    </row>
    <row r="128" spans="1:22" x14ac:dyDescent="0.25">
      <c r="A128" s="64" t="str">
        <f>'Crisis Indicator Data'!A126</f>
        <v>Syrian Regional Crisis</v>
      </c>
      <c r="B128" s="55" t="str">
        <f>Lists!G126</f>
        <v>Syrian Regional Crisis</v>
      </c>
      <c r="C128" s="64" t="str">
        <f>'Crisis Indicator Data'!C126</f>
        <v>REG004</v>
      </c>
      <c r="D128" s="64" t="str">
        <f>'Crisis Indicator Data'!D126</f>
        <v>Syria,Türkiye,Iraq,Egypt,Jordan,Lebanon</v>
      </c>
      <c r="E128" s="64" t="str">
        <f>'Crisis Indicator Data'!E126</f>
        <v>SYR,TUR,IRQ,EGY,JOR,LBN</v>
      </c>
      <c r="F128" s="64">
        <f>'Crisis Indicator Data'!B126</f>
        <v>0</v>
      </c>
      <c r="G128" s="52">
        <f t="shared" si="15"/>
        <v>4.2</v>
      </c>
      <c r="H128" s="65">
        <f t="shared" si="16"/>
        <v>5</v>
      </c>
      <c r="I128" s="131" t="str">
        <f t="shared" si="17"/>
        <v>Very High</v>
      </c>
      <c r="J128" s="133" t="str">
        <f>INDEX(Trends!$D$3:$D$404,MATCH(C128,Trends!$C$3:$C$404,0))</f>
        <v>Stable</v>
      </c>
      <c r="K128" s="123" t="str">
        <f>IF(Reliability!B126="x","x",(IF(ROUNDUP(Reliability!B126,0)=1,"Very High",IF(ROUNDUP(Reliability!B126,0)=2,"High",IF(ROUNDUP(Reliability!B126,0)=3,"Medium",IF(ROUNDUP(Reliability!B126,0)=4,"Low","Very Low"))))))</f>
        <v>Medium</v>
      </c>
      <c r="L128" s="54">
        <f t="shared" si="18"/>
        <v>3.8</v>
      </c>
      <c r="M128" s="66">
        <f>'Impact of the crisis'!N129</f>
        <v>3.1</v>
      </c>
      <c r="N128" s="66">
        <f>'Impact of the crisis'!AB129</f>
        <v>4.0999999999999996</v>
      </c>
      <c r="O128" s="54">
        <f>'Conditions of people affected'!R129</f>
        <v>4.5</v>
      </c>
      <c r="P128" s="66">
        <f>'Conditions of people affected'!K129</f>
        <v>5</v>
      </c>
      <c r="Q128" s="66">
        <f>'Conditions of people affected'!Q129</f>
        <v>4</v>
      </c>
      <c r="R128" s="53">
        <f t="shared" si="19"/>
        <v>4.0999999999999996</v>
      </c>
      <c r="S128" s="53">
        <f>'Complexity of the crisis'!X129</f>
        <v>3.6</v>
      </c>
      <c r="T128" s="53">
        <f>'Complexity of the crisis'!AN129</f>
        <v>4.5</v>
      </c>
      <c r="U128" s="139" t="s">
        <v>10831</v>
      </c>
      <c r="V128" s="140">
        <v>45257</v>
      </c>
    </row>
    <row r="129" spans="1:22" x14ac:dyDescent="0.25">
      <c r="A129" s="64" t="str">
        <f>'Crisis Indicator Data'!A127</f>
        <v xml:space="preserve">Eastern Mediterranean Route </v>
      </c>
      <c r="B129" s="55" t="str">
        <f>Lists!G127</f>
        <v xml:space="preserve">Eastern Mediterranean Route </v>
      </c>
      <c r="C129" s="64" t="str">
        <f>'Crisis Indicator Data'!C127</f>
        <v>REG006</v>
      </c>
      <c r="D129" s="64" t="str">
        <f>'Crisis Indicator Data'!D127</f>
        <v>Türkiye,Greece</v>
      </c>
      <c r="E129" s="64" t="str">
        <f>'Crisis Indicator Data'!E127</f>
        <v>TUR,GRC</v>
      </c>
      <c r="F129" s="64">
        <f>'Crisis Indicator Data'!B127</f>
        <v>0</v>
      </c>
      <c r="G129" s="52">
        <f t="shared" si="15"/>
        <v>2.5</v>
      </c>
      <c r="H129" s="65">
        <f t="shared" si="16"/>
        <v>3</v>
      </c>
      <c r="I129" s="131" t="str">
        <f t="shared" si="17"/>
        <v>Medium</v>
      </c>
      <c r="J129" s="133" t="str">
        <f>INDEX(Trends!$D$3:$D$404,MATCH(C129,Trends!$C$3:$C$404,0))</f>
        <v>Stable</v>
      </c>
      <c r="K129" s="123" t="str">
        <f>IF(Reliability!B127="x","x",(IF(ROUNDUP(Reliability!B127,0)=1,"Very High",IF(ROUNDUP(Reliability!B127,0)=2,"High",IF(ROUNDUP(Reliability!B127,0)=3,"Medium",IF(ROUNDUP(Reliability!B127,0)=4,"Low","Very Low"))))))</f>
        <v>Medium</v>
      </c>
      <c r="L129" s="54">
        <f t="shared" si="18"/>
        <v>2.6</v>
      </c>
      <c r="M129" s="66">
        <f>'Impact of the crisis'!N130</f>
        <v>2.2999999999999998</v>
      </c>
      <c r="N129" s="66">
        <f>'Impact of the crisis'!AB130</f>
        <v>2.8</v>
      </c>
      <c r="O129" s="54">
        <f>'Conditions of people affected'!R130</f>
        <v>2.2999999999999998</v>
      </c>
      <c r="P129" s="66">
        <f>'Conditions of people affected'!K130</f>
        <v>2.6</v>
      </c>
      <c r="Q129" s="66">
        <f>'Conditions of people affected'!Q130</f>
        <v>2</v>
      </c>
      <c r="R129" s="53">
        <f t="shared" si="19"/>
        <v>2.6</v>
      </c>
      <c r="S129" s="53">
        <f>'Complexity of the crisis'!X130</f>
        <v>2.6</v>
      </c>
      <c r="T129" s="53">
        <f>'Complexity of the crisis'!AN130</f>
        <v>2.5</v>
      </c>
      <c r="U129" s="139" t="s">
        <v>10837</v>
      </c>
      <c r="V129" s="140">
        <v>45260</v>
      </c>
    </row>
    <row r="130" spans="1:22" x14ac:dyDescent="0.25">
      <c r="A130" s="64" t="str">
        <f>'Crisis Indicator Data'!A128</f>
        <v>Central Mediterranean Route</v>
      </c>
      <c r="B130" s="55" t="str">
        <f>Lists!G128</f>
        <v>Central Mediterranean Route</v>
      </c>
      <c r="C130" s="64" t="str">
        <f>'Crisis Indicator Data'!C128</f>
        <v>REG007</v>
      </c>
      <c r="D130" s="64" t="str">
        <f>'Crisis Indicator Data'!D128</f>
        <v>Algeria,Tunisia,Libya,Italy</v>
      </c>
      <c r="E130" s="64" t="str">
        <f>'Crisis Indicator Data'!E128</f>
        <v>DZA,TUN,LBY,ITA</v>
      </c>
      <c r="F130" s="64">
        <f>'Crisis Indicator Data'!B128</f>
        <v>0</v>
      </c>
      <c r="G130" s="52">
        <f t="shared" si="15"/>
        <v>2.9</v>
      </c>
      <c r="H130" s="65">
        <f t="shared" si="16"/>
        <v>3</v>
      </c>
      <c r="I130" s="131" t="str">
        <f t="shared" si="17"/>
        <v>Medium</v>
      </c>
      <c r="J130" s="133" t="str">
        <f>INDEX(Trends!$D$3:$D$404,MATCH(C130,Trends!$C$3:$C$404,0))</f>
        <v>Decreasing</v>
      </c>
      <c r="K130" s="123" t="str">
        <f>IF(Reliability!B128="x","x",(IF(ROUNDUP(Reliability!B128,0)=1,"Very High",IF(ROUNDUP(Reliability!B128,0)=2,"High",IF(ROUNDUP(Reliability!B128,0)=3,"Medium",IF(ROUNDUP(Reliability!B128,0)=4,"Low","Very Low"))))))</f>
        <v>Very High</v>
      </c>
      <c r="L130" s="54">
        <f t="shared" si="18"/>
        <v>4.0999999999999996</v>
      </c>
      <c r="M130" s="66">
        <f>'Impact of the crisis'!N131</f>
        <v>5</v>
      </c>
      <c r="N130" s="66">
        <f>'Impact of the crisis'!AB131</f>
        <v>3.5</v>
      </c>
      <c r="O130" s="54">
        <f>'Conditions of people affected'!R131</f>
        <v>2</v>
      </c>
      <c r="P130" s="66">
        <f>'Conditions of people affected'!K131</f>
        <v>3</v>
      </c>
      <c r="Q130" s="66">
        <f>'Conditions of people affected'!Q131</f>
        <v>1</v>
      </c>
      <c r="R130" s="53">
        <f t="shared" si="19"/>
        <v>3.1</v>
      </c>
      <c r="S130" s="53">
        <f>'Complexity of the crisis'!X131</f>
        <v>2.7</v>
      </c>
      <c r="T130" s="53">
        <f>'Complexity of the crisis'!AN131</f>
        <v>3.5</v>
      </c>
      <c r="U130" s="139" t="s">
        <v>10842</v>
      </c>
      <c r="V130" s="140">
        <v>45260</v>
      </c>
    </row>
    <row r="131" spans="1:22" x14ac:dyDescent="0.25">
      <c r="A131" s="64" t="str">
        <f>'Crisis Indicator Data'!A129</f>
        <v>Western Mediterranean Route</v>
      </c>
      <c r="B131" s="55" t="str">
        <f>Lists!G129</f>
        <v>Western Mediterranean Route</v>
      </c>
      <c r="C131" s="64" t="str">
        <f>'Crisis Indicator Data'!C129</f>
        <v>REG008</v>
      </c>
      <c r="D131" s="64" t="str">
        <f>'Crisis Indicator Data'!D129</f>
        <v>Algeria,Morocco,Spain</v>
      </c>
      <c r="E131" s="64" t="str">
        <f>'Crisis Indicator Data'!E129</f>
        <v>DZA,MAR,ESP</v>
      </c>
      <c r="F131" s="64">
        <f>'Crisis Indicator Data'!B129</f>
        <v>0</v>
      </c>
      <c r="G131" s="52">
        <f t="shared" si="15"/>
        <v>2.6</v>
      </c>
      <c r="H131" s="65">
        <f t="shared" si="16"/>
        <v>3</v>
      </c>
      <c r="I131" s="131" t="str">
        <f t="shared" si="17"/>
        <v>Medium</v>
      </c>
      <c r="J131" s="133" t="str">
        <f>INDEX(Trends!$D$3:$D$404,MATCH(C131,Trends!$C$3:$C$404,0))</f>
        <v>Stable</v>
      </c>
      <c r="K131" s="123" t="str">
        <f>IF(Reliability!B129="x","x",(IF(ROUNDUP(Reliability!B129,0)=1,"Very High",IF(ROUNDUP(Reliability!B129,0)=2,"High",IF(ROUNDUP(Reliability!B129,0)=3,"Medium",IF(ROUNDUP(Reliability!B129,0)=4,"Low","Very Low"))))))</f>
        <v>Very High</v>
      </c>
      <c r="L131" s="54">
        <f t="shared" si="18"/>
        <v>3.8</v>
      </c>
      <c r="M131" s="66">
        <f>'Impact of the crisis'!N132</f>
        <v>5</v>
      </c>
      <c r="N131" s="66">
        <f>'Impact of the crisis'!AB132</f>
        <v>2.9</v>
      </c>
      <c r="O131" s="54">
        <f>'Conditions of people affected'!R132</f>
        <v>1.75</v>
      </c>
      <c r="P131" s="66">
        <f>'Conditions of people affected'!K132</f>
        <v>2.5</v>
      </c>
      <c r="Q131" s="66">
        <f>'Conditions of people affected'!Q132</f>
        <v>1</v>
      </c>
      <c r="R131" s="53">
        <f t="shared" si="19"/>
        <v>2.7</v>
      </c>
      <c r="S131" s="53">
        <f>'Complexity of the crisis'!X132</f>
        <v>2.9</v>
      </c>
      <c r="T131" s="53">
        <f>'Complexity of the crisis'!AN132</f>
        <v>2.5</v>
      </c>
      <c r="U131" s="139" t="s">
        <v>10845</v>
      </c>
      <c r="V131" s="140">
        <v>45260</v>
      </c>
    </row>
    <row r="132" spans="1:22" x14ac:dyDescent="0.25">
      <c r="A132" s="64" t="str">
        <f>'Crisis Indicator Data'!A130</f>
        <v>Rohingya Regional Crisis</v>
      </c>
      <c r="B132" s="55" t="str">
        <f>Lists!G130</f>
        <v>Rohingya Regional Crisis</v>
      </c>
      <c r="C132" s="64" t="str">
        <f>'Crisis Indicator Data'!C130</f>
        <v>REG011</v>
      </c>
      <c r="D132" s="64" t="str">
        <f>'Crisis Indicator Data'!D130</f>
        <v>Bangladesh,Myanmar</v>
      </c>
      <c r="E132" s="64" t="str">
        <f>'Crisis Indicator Data'!E130</f>
        <v>BGD,MMR</v>
      </c>
      <c r="F132" s="64">
        <f>'Crisis Indicator Data'!B130</f>
        <v>0</v>
      </c>
      <c r="G132" s="52">
        <f t="shared" si="15"/>
        <v>3.8</v>
      </c>
      <c r="H132" s="65">
        <f t="shared" si="16"/>
        <v>4</v>
      </c>
      <c r="I132" s="131" t="str">
        <f t="shared" si="17"/>
        <v>High</v>
      </c>
      <c r="J132" s="133" t="str">
        <f>INDEX(Trends!$D$3:$D$404,MATCH(C132,Trends!$C$3:$C$404,0))</f>
        <v>Stable</v>
      </c>
      <c r="K132" s="123" t="str">
        <f>IF(Reliability!B130="x","x",(IF(ROUNDUP(Reliability!B130,0)=1,"Very High",IF(ROUNDUP(Reliability!B130,0)=2,"High",IF(ROUNDUP(Reliability!B130,0)=3,"Medium",IF(ROUNDUP(Reliability!B130,0)=4,"Low","Very Low"))))))</f>
        <v>Very High</v>
      </c>
      <c r="L132" s="54">
        <f t="shared" si="18"/>
        <v>3.3</v>
      </c>
      <c r="M132" s="66">
        <f>'Impact of the crisis'!N133</f>
        <v>1.3</v>
      </c>
      <c r="N132" s="66">
        <f>'Impact of the crisis'!AB133</f>
        <v>4</v>
      </c>
      <c r="O132" s="54">
        <f>'Conditions of people affected'!R133</f>
        <v>4.0999999999999996</v>
      </c>
      <c r="P132" s="66">
        <f>'Conditions of people affected'!K133</f>
        <v>4.2</v>
      </c>
      <c r="Q132" s="66">
        <f>'Conditions of people affected'!Q133</f>
        <v>4</v>
      </c>
      <c r="R132" s="53">
        <f t="shared" si="19"/>
        <v>3.8</v>
      </c>
      <c r="S132" s="53">
        <f>'Complexity of the crisis'!X133</f>
        <v>3.5</v>
      </c>
      <c r="T132" s="53">
        <f>'Complexity of the crisis'!AN133</f>
        <v>4</v>
      </c>
      <c r="U132" s="139" t="s">
        <v>10828</v>
      </c>
      <c r="V132" s="140">
        <v>45260</v>
      </c>
    </row>
    <row r="133" spans="1:22" x14ac:dyDescent="0.25">
      <c r="A133" s="64" t="str">
        <f>'Crisis Indicator Data'!A131</f>
        <v>Southern Africa Regional Food Security Crisis</v>
      </c>
      <c r="B133" s="55" t="str">
        <f>Lists!G131</f>
        <v>Southern Africa Regional Food Security Crisis</v>
      </c>
      <c r="C133" s="64" t="str">
        <f>'Crisis Indicator Data'!C131</f>
        <v>REG012</v>
      </c>
      <c r="D133" s="64" t="str">
        <f>'Crisis Indicator Data'!D131</f>
        <v>Lesotho,Madagascar,Malawi,Namibia,Eswatini,Zambia,Zimbabwe,Tanzania</v>
      </c>
      <c r="E133" s="64" t="str">
        <f>'Crisis Indicator Data'!E131</f>
        <v>LSO,MDG,MWI,NAM,SWZ,ZMB,ZWE,TZA</v>
      </c>
      <c r="F133" s="64">
        <f>'Crisis Indicator Data'!B131</f>
        <v>0</v>
      </c>
      <c r="G133" s="52">
        <f t="shared" ref="G133:G164" si="20">IF(OR(O133="x",L133="x"),"x",ROUND((5-GEOMEAN(((5-L133)/5*4+1),((5-O133)/5*4+1),((5-O133)/5*4+1)))/4*3.5+R133*0.3,1))</f>
        <v>3.9</v>
      </c>
      <c r="H133" s="65">
        <f t="shared" ref="H133:H164" si="21">IF(G133="x","x",ROUNDUP(G133,0))</f>
        <v>4</v>
      </c>
      <c r="I133" s="131" t="str">
        <f t="shared" ref="I133:I164" si="22">IF(O133="x","x",IF(L133="x","x",(IF(H133=5,"Very High",IF(H133=4,"High",IF(H133=3,"Medium",IF(H133=2,"Low","Very Low")))))))</f>
        <v>High</v>
      </c>
      <c r="J133" s="133" t="str">
        <f>INDEX(Trends!$D$3:$D$404,MATCH(C133,Trends!$C$3:$C$404,0))</f>
        <v>Stable</v>
      </c>
      <c r="K133" s="123" t="str">
        <f>IF(Reliability!B131="x","x",(IF(ROUNDUP(Reliability!B131,0)=1,"Very High",IF(ROUNDUP(Reliability!B131,0)=2,"High",IF(ROUNDUP(Reliability!B131,0)=3,"Medium",IF(ROUNDUP(Reliability!B131,0)=4,"Low","Very Low"))))))</f>
        <v>Very High</v>
      </c>
      <c r="L133" s="54">
        <f t="shared" ref="L133:L164" si="23">IF(OR(N133="x",M133="x"),"x",ROUND((5-GEOMEAN(((5-M133)/5*4+1),((5-N133)/5*4+1),((5-N133)/5*4+1)))/4*5,1))</f>
        <v>3.8</v>
      </c>
      <c r="M133" s="66">
        <f>'Impact of the crisis'!N134</f>
        <v>4.0999999999999996</v>
      </c>
      <c r="N133" s="66">
        <f>'Impact of the crisis'!AB134</f>
        <v>3.7</v>
      </c>
      <c r="O133" s="54">
        <f>'Conditions of people affected'!R134</f>
        <v>4</v>
      </c>
      <c r="P133" s="66">
        <f>'Conditions of people affected'!K134</f>
        <v>5</v>
      </c>
      <c r="Q133" s="66">
        <f>'Conditions of people affected'!Q134</f>
        <v>3</v>
      </c>
      <c r="R133" s="53">
        <f t="shared" ref="R133:R164" si="24">IF(OR(T133="x",S133="x"),S133,ROUND((5-GEOMEAN(((5-S133)/5*4+1),((5-T133)/5*4+1)))/4*5,1))</f>
        <v>3.8</v>
      </c>
      <c r="S133" s="53">
        <f>'Complexity of the crisis'!X134</f>
        <v>2.7</v>
      </c>
      <c r="T133" s="53">
        <f>'Complexity of the crisis'!AN134</f>
        <v>4.5</v>
      </c>
      <c r="U133" s="139" t="s">
        <v>10850</v>
      </c>
      <c r="V133" s="140">
        <v>45260</v>
      </c>
    </row>
    <row r="134" spans="1:22" x14ac:dyDescent="0.25">
      <c r="A134" s="64" t="str">
        <f>'Crisis Indicator Data'!A132</f>
        <v>Nagorno-Karabakh Conflict</v>
      </c>
      <c r="B134" s="55" t="str">
        <f>Lists!G132</f>
        <v>Regional Nagorno-Karabakh Conflict</v>
      </c>
      <c r="C134" s="64" t="str">
        <f>'Crisis Indicator Data'!C132</f>
        <v>REG013</v>
      </c>
      <c r="D134" s="64" t="str">
        <f>'Crisis Indicator Data'!D132</f>
        <v>Armenia,Azerbaijan</v>
      </c>
      <c r="E134" s="64" t="str">
        <f>'Crisis Indicator Data'!E132</f>
        <v>ARM,AZE</v>
      </c>
      <c r="F134" s="64">
        <f>'Crisis Indicator Data'!B132</f>
        <v>0</v>
      </c>
      <c r="G134" s="52">
        <f t="shared" si="20"/>
        <v>2.6</v>
      </c>
      <c r="H134" s="65">
        <f t="shared" si="21"/>
        <v>3</v>
      </c>
      <c r="I134" s="131" t="str">
        <f t="shared" si="22"/>
        <v>Medium</v>
      </c>
      <c r="J134" s="133" t="str">
        <f>INDEX(Trends!$D$3:$D$404,MATCH(C134,Trends!$C$3:$C$404,0))</f>
        <v>Increasing</v>
      </c>
      <c r="K134" s="123" t="str">
        <f>IF(Reliability!B132="x","x",(IF(ROUNDUP(Reliability!B132,0)=1,"Very High",IF(ROUNDUP(Reliability!B132,0)=2,"High",IF(ROUNDUP(Reliability!B132,0)=3,"Medium",IF(ROUNDUP(Reliability!B132,0)=4,"Low","Very Low"))))))</f>
        <v>Very High</v>
      </c>
      <c r="L134" s="54">
        <f t="shared" si="23"/>
        <v>2.2999999999999998</v>
      </c>
      <c r="M134" s="66">
        <f>'Impact of the crisis'!N135</f>
        <v>1.2</v>
      </c>
      <c r="N134" s="66">
        <f>'Impact of the crisis'!AB135</f>
        <v>2.8</v>
      </c>
      <c r="O134" s="54">
        <f>'Conditions of people affected'!R135</f>
        <v>2.6</v>
      </c>
      <c r="P134" s="66">
        <f>'Conditions of people affected'!K135</f>
        <v>2.2000000000000002</v>
      </c>
      <c r="Q134" s="66">
        <f>'Conditions of people affected'!Q135</f>
        <v>3</v>
      </c>
      <c r="R134" s="53">
        <f t="shared" si="24"/>
        <v>2.7</v>
      </c>
      <c r="S134" s="53">
        <f>'Complexity of the crisis'!X135</f>
        <v>2.4</v>
      </c>
      <c r="T134" s="53">
        <f>'Complexity of the crisis'!AN135</f>
        <v>3</v>
      </c>
      <c r="U134" s="139" t="s">
        <v>10856</v>
      </c>
      <c r="V134" s="140">
        <v>45260</v>
      </c>
    </row>
    <row r="135" spans="1:22" x14ac:dyDescent="0.25">
      <c r="A135" s="64" t="str">
        <f>'Crisis Indicator Data'!A133</f>
        <v>Eastern Africa Regional Drought Crisis</v>
      </c>
      <c r="B135" s="55" t="str">
        <f>Lists!G133</f>
        <v>Eastern Africa Regional Drought Crisis</v>
      </c>
      <c r="C135" s="64" t="str">
        <f>'Crisis Indicator Data'!C133</f>
        <v>REG014</v>
      </c>
      <c r="D135" s="64" t="str">
        <f>'Crisis Indicator Data'!D133</f>
        <v>Ethiopia,Somalia,Kenya</v>
      </c>
      <c r="E135" s="64" t="str">
        <f>'Crisis Indicator Data'!E133</f>
        <v>ETH,SOM,KEN</v>
      </c>
      <c r="F135" s="64" t="str">
        <f>'Crisis Indicator Data'!B133</f>
        <v>Drought</v>
      </c>
      <c r="G135" s="52">
        <f t="shared" si="20"/>
        <v>4.2</v>
      </c>
      <c r="H135" s="65">
        <f t="shared" si="21"/>
        <v>5</v>
      </c>
      <c r="I135" s="131" t="str">
        <f t="shared" si="22"/>
        <v>Very High</v>
      </c>
      <c r="J135" s="133" t="str">
        <f>INDEX(Trends!$D$3:$D$404,MATCH(C135,Trends!$C$3:$C$404,0))</f>
        <v>Stable</v>
      </c>
      <c r="K135" s="123" t="str">
        <f>IF(Reliability!B133="x","x",(IF(ROUNDUP(Reliability!B133,0)=1,"Very High",IF(ROUNDUP(Reliability!B133,0)=2,"High",IF(ROUNDUP(Reliability!B133,0)=3,"Medium",IF(ROUNDUP(Reliability!B133,0)=4,"Low","Very Low"))))))</f>
        <v>High</v>
      </c>
      <c r="L135" s="54">
        <f t="shared" si="23"/>
        <v>4.2</v>
      </c>
      <c r="M135" s="66">
        <f>'Impact of the crisis'!N136</f>
        <v>4.3</v>
      </c>
      <c r="N135" s="66">
        <f>'Impact of the crisis'!AB136</f>
        <v>4.0999999999999996</v>
      </c>
      <c r="O135" s="54">
        <f>'Conditions of people affected'!R136</f>
        <v>4</v>
      </c>
      <c r="P135" s="66">
        <f>'Conditions of people affected'!K136</f>
        <v>5</v>
      </c>
      <c r="Q135" s="66">
        <f>'Conditions of people affected'!Q136</f>
        <v>3</v>
      </c>
      <c r="R135" s="53">
        <f t="shared" si="24"/>
        <v>4.5</v>
      </c>
      <c r="S135" s="53">
        <f>'Complexity of the crisis'!X136</f>
        <v>3.8</v>
      </c>
      <c r="T135" s="53">
        <f>'Complexity of the crisis'!AN136</f>
        <v>5</v>
      </c>
      <c r="U135" s="139" t="s">
        <v>10861</v>
      </c>
      <c r="V135" s="140">
        <v>45260</v>
      </c>
    </row>
    <row r="136" spans="1:22" x14ac:dyDescent="0.25">
      <c r="A136" s="64" t="str">
        <f>'Crisis Indicator Data'!A134</f>
        <v>Turkiye / Syria earthquake</v>
      </c>
      <c r="B136" s="55" t="str">
        <f>Lists!G134</f>
        <v>Turkiye / Syria earthquake (regional crisis)</v>
      </c>
      <c r="C136" s="64" t="str">
        <f>'Crisis Indicator Data'!C134</f>
        <v>REG015</v>
      </c>
      <c r="D136" s="64" t="str">
        <f>'Crisis Indicator Data'!D134</f>
        <v>Türkiye,Syria</v>
      </c>
      <c r="E136" s="64" t="str">
        <f>'Crisis Indicator Data'!E134</f>
        <v>TUR,SYR</v>
      </c>
      <c r="F136" s="64" t="str">
        <f>'Crisis Indicator Data'!B134</f>
        <v>Earthquake</v>
      </c>
      <c r="G136" s="52">
        <f t="shared" si="20"/>
        <v>3.6</v>
      </c>
      <c r="H136" s="65">
        <f t="shared" si="21"/>
        <v>4</v>
      </c>
      <c r="I136" s="131" t="str">
        <f t="shared" si="22"/>
        <v>High</v>
      </c>
      <c r="J136" s="133" t="str">
        <f>INDEX(Trends!$D$3:$D$404,MATCH(C136,Trends!$C$3:$C$404,0))</f>
        <v>Decreasing</v>
      </c>
      <c r="K136" s="123" t="str">
        <f>IF(Reliability!B134="x","x",(IF(ROUNDUP(Reliability!B134,0)=1,"Very High",IF(ROUNDUP(Reliability!B134,0)=2,"High",IF(ROUNDUP(Reliability!B134,0)=3,"Medium",IF(ROUNDUP(Reliability!B134,0)=4,"Low","Very Low"))))))</f>
        <v>High</v>
      </c>
      <c r="L136" s="54">
        <f t="shared" si="23"/>
        <v>3.4</v>
      </c>
      <c r="M136" s="66">
        <f>'Impact of the crisis'!N137</f>
        <v>2.6</v>
      </c>
      <c r="N136" s="66">
        <f>'Impact of the crisis'!AB137</f>
        <v>3.7</v>
      </c>
      <c r="O136" s="54">
        <f>'Conditions of people affected'!R137</f>
        <v>3.6</v>
      </c>
      <c r="P136" s="66">
        <f>'Conditions of people affected'!K137</f>
        <v>4.2</v>
      </c>
      <c r="Q136" s="66">
        <f>'Conditions of people affected'!Q137</f>
        <v>3</v>
      </c>
      <c r="R136" s="53">
        <f t="shared" si="24"/>
        <v>3.9</v>
      </c>
      <c r="S136" s="53">
        <f>'Complexity of the crisis'!X137</f>
        <v>3.1</v>
      </c>
      <c r="T136" s="53">
        <f>'Complexity of the crisis'!AN137</f>
        <v>4.5</v>
      </c>
      <c r="U136" s="139" t="s">
        <v>10856</v>
      </c>
      <c r="V136" s="140">
        <v>45260</v>
      </c>
    </row>
    <row r="137" spans="1:22" x14ac:dyDescent="0.25">
      <c r="A137" s="64" t="str">
        <f>'Crisis Indicator Data'!A135</f>
        <v>Displacement from Russia-Ukraine conflict in Romania</v>
      </c>
      <c r="B137" s="55" t="str">
        <f>Lists!G135</f>
        <v>Displacement from Russia-Ukraine conflict</v>
      </c>
      <c r="C137" s="64" t="str">
        <f>'Crisis Indicator Data'!C135</f>
        <v>ROU002</v>
      </c>
      <c r="D137" s="64" t="str">
        <f>'Crisis Indicator Data'!D135</f>
        <v>Romania</v>
      </c>
      <c r="E137" s="64" t="str">
        <f>'Crisis Indicator Data'!E135</f>
        <v>ROU</v>
      </c>
      <c r="F137" s="64" t="str">
        <f>'Crisis Indicator Data'!B135</f>
        <v>Conflict,Displacement</v>
      </c>
      <c r="G137" s="52">
        <f t="shared" si="20"/>
        <v>1.7</v>
      </c>
      <c r="H137" s="65">
        <f t="shared" si="21"/>
        <v>2</v>
      </c>
      <c r="I137" s="131" t="str">
        <f t="shared" si="22"/>
        <v>Low</v>
      </c>
      <c r="J137" s="133" t="str">
        <f>INDEX(Trends!$D$3:$D$404,MATCH(C137,Trends!$C$3:$C$404,0))</f>
        <v>Increasing</v>
      </c>
      <c r="K137" s="123" t="str">
        <f>IF(Reliability!B135="x","x",(IF(ROUNDUP(Reliability!B135,0)=1,"Very High",IF(ROUNDUP(Reliability!B135,0)=2,"High",IF(ROUNDUP(Reliability!B135,0)=3,"Medium",IF(ROUNDUP(Reliability!B135,0)=4,"Low","Very Low"))))))</f>
        <v>Very High</v>
      </c>
      <c r="L137" s="54">
        <f t="shared" si="23"/>
        <v>2.9</v>
      </c>
      <c r="M137" s="66">
        <f>'Impact of the crisis'!N138</f>
        <v>4.5999999999999996</v>
      </c>
      <c r="N137" s="66">
        <f>'Impact of the crisis'!AB138</f>
        <v>1.5</v>
      </c>
      <c r="O137" s="54">
        <f>'Conditions of people affected'!R138</f>
        <v>1.25</v>
      </c>
      <c r="P137" s="66">
        <f>'Conditions of people affected'!K138</f>
        <v>1.5</v>
      </c>
      <c r="Q137" s="66">
        <f>'Conditions of people affected'!Q138</f>
        <v>1</v>
      </c>
      <c r="R137" s="53">
        <f t="shared" si="24"/>
        <v>1.4</v>
      </c>
      <c r="S137" s="53">
        <f>'Complexity of the crisis'!X138</f>
        <v>1.3</v>
      </c>
      <c r="T137" s="53">
        <f>'Complexity of the crisis'!AN138</f>
        <v>1.5</v>
      </c>
      <c r="U137" s="139" t="s">
        <v>10472</v>
      </c>
      <c r="V137" s="140">
        <v>45259</v>
      </c>
    </row>
    <row r="138" spans="1:22" x14ac:dyDescent="0.25">
      <c r="A138" s="64" t="str">
        <f>'Crisis Indicator Data'!A136</f>
        <v>Displacement from Russia-Ukraine conflict in Russia</v>
      </c>
      <c r="B138" s="55" t="str">
        <f>Lists!G136</f>
        <v>Displacement from Russia-Ukraine conflict</v>
      </c>
      <c r="C138" s="64" t="str">
        <f>'Crisis Indicator Data'!C136</f>
        <v>RUS002</v>
      </c>
      <c r="D138" s="64" t="str">
        <f>'Crisis Indicator Data'!D136</f>
        <v>Russia</v>
      </c>
      <c r="E138" s="64" t="str">
        <f>'Crisis Indicator Data'!E136</f>
        <v>RUS</v>
      </c>
      <c r="F138" s="64" t="str">
        <f>'Crisis Indicator Data'!B136</f>
        <v>Conflict,Displacement</v>
      </c>
      <c r="G138" s="52">
        <f t="shared" si="20"/>
        <v>2.7</v>
      </c>
      <c r="H138" s="65">
        <f t="shared" si="21"/>
        <v>3</v>
      </c>
      <c r="I138" s="131" t="str">
        <f t="shared" si="22"/>
        <v>Medium</v>
      </c>
      <c r="J138" s="133" t="str">
        <f>INDEX(Trends!$D$3:$D$404,MATCH(C138,Trends!$C$3:$C$404,0))</f>
        <v>Stable</v>
      </c>
      <c r="K138" s="123" t="str">
        <f>IF(Reliability!B136="x","x",(IF(ROUNDUP(Reliability!B136,0)=1,"Very High",IF(ROUNDUP(Reliability!B136,0)=2,"High",IF(ROUNDUP(Reliability!B136,0)=3,"Medium",IF(ROUNDUP(Reliability!B136,0)=4,"Low","Very Low"))))))</f>
        <v>High</v>
      </c>
      <c r="L138" s="54">
        <f t="shared" si="23"/>
        <v>3.6</v>
      </c>
      <c r="M138" s="66">
        <f>'Impact of the crisis'!N139</f>
        <v>5</v>
      </c>
      <c r="N138" s="66">
        <f>'Impact of the crisis'!AB139</f>
        <v>2.2999999999999998</v>
      </c>
      <c r="O138" s="54">
        <f>'Conditions of people affected'!R139</f>
        <v>2.25</v>
      </c>
      <c r="P138" s="66">
        <f>'Conditions of people affected'!K139</f>
        <v>3.5</v>
      </c>
      <c r="Q138" s="66">
        <f>'Conditions of people affected'!Q139</f>
        <v>1</v>
      </c>
      <c r="R138" s="53">
        <f t="shared" si="24"/>
        <v>2.7</v>
      </c>
      <c r="S138" s="53">
        <f>'Complexity of the crisis'!X139</f>
        <v>2.9</v>
      </c>
      <c r="T138" s="53">
        <f>'Complexity of the crisis'!AN139</f>
        <v>2.5</v>
      </c>
      <c r="U138" s="139" t="s">
        <v>10472</v>
      </c>
      <c r="V138" s="140">
        <v>45259</v>
      </c>
    </row>
    <row r="139" spans="1:22" x14ac:dyDescent="0.25">
      <c r="A139" s="67" t="str">
        <f>'Crisis Indicator Data'!A137</f>
        <v>Burundi and DRC refugees in Rwanda</v>
      </c>
      <c r="B139" s="55" t="str">
        <f>Lists!G137</f>
        <v>Refugees</v>
      </c>
      <c r="C139" s="67" t="str">
        <f>'Crisis Indicator Data'!C137</f>
        <v>RWA002</v>
      </c>
      <c r="D139" s="67" t="str">
        <f>'Crisis Indicator Data'!D137</f>
        <v>Rwanda</v>
      </c>
      <c r="E139" s="67" t="str">
        <f>'Crisis Indicator Data'!E137</f>
        <v>RWA</v>
      </c>
      <c r="F139" s="67" t="str">
        <f>'Crisis Indicator Data'!B137</f>
        <v>Displacement</v>
      </c>
      <c r="G139" s="52">
        <f t="shared" si="20"/>
        <v>2.4</v>
      </c>
      <c r="H139" s="68">
        <f t="shared" si="21"/>
        <v>3</v>
      </c>
      <c r="I139" s="132" t="str">
        <f t="shared" si="22"/>
        <v>Medium</v>
      </c>
      <c r="J139" s="133" t="str">
        <f>INDEX(Trends!$D$3:$D$404,MATCH(C139,Trends!$C$3:$C$404,0))</f>
        <v>Stable</v>
      </c>
      <c r="K139" s="123" t="str">
        <f>IF(Reliability!B137="x","x",(IF(ROUNDUP(Reliability!B137,0)=1,"Very High",IF(ROUNDUP(Reliability!B137,0)=2,"High",IF(ROUNDUP(Reliability!B137,0)=3,"Medium",IF(ROUNDUP(Reliability!B137,0)=4,"Low","Very Low"))))))</f>
        <v>Medium</v>
      </c>
      <c r="L139" s="54">
        <f t="shared" si="23"/>
        <v>2.5</v>
      </c>
      <c r="M139" s="69">
        <f>'Impact of the crisis'!N140</f>
        <v>2.2000000000000002</v>
      </c>
      <c r="N139" s="69">
        <f>'Impact of the crisis'!AB140</f>
        <v>2.7</v>
      </c>
      <c r="O139" s="54">
        <f>'Conditions of people affected'!R140</f>
        <v>2.4500000000000002</v>
      </c>
      <c r="P139" s="69">
        <f>'Conditions of people affected'!K140</f>
        <v>1.9</v>
      </c>
      <c r="Q139" s="69">
        <f>'Conditions of people affected'!Q140</f>
        <v>3</v>
      </c>
      <c r="R139" s="53">
        <f t="shared" si="24"/>
        <v>2.2999999999999998</v>
      </c>
      <c r="S139" s="53">
        <f>'Complexity of the crisis'!X140</f>
        <v>3</v>
      </c>
      <c r="T139" s="53">
        <f>'Complexity of the crisis'!AN140</f>
        <v>1.5</v>
      </c>
      <c r="U139" s="139" t="s">
        <v>10434</v>
      </c>
      <c r="V139" s="140">
        <v>45258</v>
      </c>
    </row>
    <row r="140" spans="1:22" x14ac:dyDescent="0.25">
      <c r="A140" s="67" t="str">
        <f>'Crisis Indicator Data'!A138</f>
        <v>Complex crisis in Sudan</v>
      </c>
      <c r="B140" s="55" t="str">
        <f>Lists!G138</f>
        <v>Complex crisis</v>
      </c>
      <c r="C140" s="67" t="str">
        <f>'Crisis Indicator Data'!C138</f>
        <v>SDN001</v>
      </c>
      <c r="D140" s="67" t="str">
        <f>'Crisis Indicator Data'!D138</f>
        <v>Sudan</v>
      </c>
      <c r="E140" s="67" t="str">
        <f>'Crisis Indicator Data'!E138</f>
        <v>SDN</v>
      </c>
      <c r="F140" s="67" t="str">
        <f>'Crisis Indicator Data'!B138</f>
        <v>Displacement,Violence,Floods</v>
      </c>
      <c r="G140" s="52">
        <f t="shared" si="20"/>
        <v>4.8</v>
      </c>
      <c r="H140" s="68">
        <f t="shared" si="21"/>
        <v>5</v>
      </c>
      <c r="I140" s="132" t="str">
        <f t="shared" si="22"/>
        <v>Very High</v>
      </c>
      <c r="J140" s="133" t="str">
        <f>INDEX(Trends!$D$3:$D$404,MATCH(C140,Trends!$C$3:$C$404,0))</f>
        <v>Increasing</v>
      </c>
      <c r="K140" s="123" t="str">
        <f>IF(Reliability!B138="x","x",(IF(ROUNDUP(Reliability!B138,0)=1,"Very High",IF(ROUNDUP(Reliability!B138,0)=2,"High",IF(ROUNDUP(Reliability!B138,0)=3,"Medium",IF(ROUNDUP(Reliability!B138,0)=4,"Low","Very Low"))))))</f>
        <v>Very High</v>
      </c>
      <c r="L140" s="54">
        <f t="shared" si="23"/>
        <v>4.5999999999999996</v>
      </c>
      <c r="M140" s="69">
        <f>'Impact of the crisis'!N141</f>
        <v>4.8</v>
      </c>
      <c r="N140" s="69">
        <f>'Impact of the crisis'!AB141</f>
        <v>4.5</v>
      </c>
      <c r="O140" s="54">
        <f>'Conditions of people affected'!R141</f>
        <v>5</v>
      </c>
      <c r="P140" s="69">
        <f>'Conditions of people affected'!K141</f>
        <v>5</v>
      </c>
      <c r="Q140" s="69">
        <f>'Conditions of people affected'!Q141</f>
        <v>5</v>
      </c>
      <c r="R140" s="53">
        <f t="shared" si="24"/>
        <v>4.5999999999999996</v>
      </c>
      <c r="S140" s="53">
        <f>'Complexity of the crisis'!X141</f>
        <v>4</v>
      </c>
      <c r="T140" s="53">
        <f>'Complexity of the crisis'!AN141</f>
        <v>5</v>
      </c>
      <c r="U140" s="139" t="s">
        <v>10434</v>
      </c>
      <c r="V140" s="140">
        <v>45260</v>
      </c>
    </row>
    <row r="141" spans="1:22" x14ac:dyDescent="0.25">
      <c r="A141" s="67" t="str">
        <f>'Crisis Indicator Data'!A139</f>
        <v>Refugees in Sudan</v>
      </c>
      <c r="B141" s="55" t="str">
        <f>Lists!G139</f>
        <v>Refugees</v>
      </c>
      <c r="C141" s="67" t="str">
        <f>'Crisis Indicator Data'!C139</f>
        <v>SDN005</v>
      </c>
      <c r="D141" s="67" t="str">
        <f>'Crisis Indicator Data'!D139</f>
        <v>Sudan</v>
      </c>
      <c r="E141" s="67" t="str">
        <f>'Crisis Indicator Data'!E139</f>
        <v>SDN</v>
      </c>
      <c r="F141" s="67" t="str">
        <f>'Crisis Indicator Data'!B139</f>
        <v>Displacement</v>
      </c>
      <c r="G141" s="52">
        <f t="shared" si="20"/>
        <v>3.3</v>
      </c>
      <c r="H141" s="68">
        <f t="shared" si="21"/>
        <v>4</v>
      </c>
      <c r="I141" s="132" t="str">
        <f t="shared" si="22"/>
        <v>High</v>
      </c>
      <c r="J141" s="133" t="str">
        <f>INDEX(Trends!$D$3:$D$404,MATCH(C141,Trends!$C$3:$C$404,0))</f>
        <v>Decreasing</v>
      </c>
      <c r="K141" s="123" t="str">
        <f>IF(Reliability!B139="x","x",(IF(ROUNDUP(Reliability!B139,0)=1,"Very High",IF(ROUNDUP(Reliability!B139,0)=2,"High",IF(ROUNDUP(Reliability!B139,0)=3,"Medium",IF(ROUNDUP(Reliability!B139,0)=4,"Low","Very Low"))))))</f>
        <v>High</v>
      </c>
      <c r="L141" s="54">
        <f t="shared" si="23"/>
        <v>3.3</v>
      </c>
      <c r="M141" s="69">
        <f>'Impact of the crisis'!N142</f>
        <v>2.2000000000000002</v>
      </c>
      <c r="N141" s="69">
        <f>'Impact of the crisis'!AB142</f>
        <v>3.7</v>
      </c>
      <c r="O141" s="54">
        <f>'Conditions of people affected'!R142</f>
        <v>3.2</v>
      </c>
      <c r="P141" s="69">
        <f>'Conditions of people affected'!K142</f>
        <v>3.4</v>
      </c>
      <c r="Q141" s="69">
        <f>'Conditions of people affected'!Q142</f>
        <v>3</v>
      </c>
      <c r="R141" s="53">
        <f t="shared" si="24"/>
        <v>3.5</v>
      </c>
      <c r="S141" s="53">
        <f>'Complexity of the crisis'!X142</f>
        <v>4</v>
      </c>
      <c r="T141" s="53">
        <f>'Complexity of the crisis'!AN142</f>
        <v>3</v>
      </c>
      <c r="U141" s="139" t="s">
        <v>10434</v>
      </c>
      <c r="V141" s="140">
        <v>45260</v>
      </c>
    </row>
    <row r="142" spans="1:22" x14ac:dyDescent="0.25">
      <c r="A142" s="67" t="str">
        <f>'Crisis Indicator Data'!A140</f>
        <v>Drought in Senegal</v>
      </c>
      <c r="B142" s="55" t="str">
        <f>Lists!G140</f>
        <v>Drought</v>
      </c>
      <c r="C142" s="67" t="str">
        <f>'Crisis Indicator Data'!C140</f>
        <v>SEN002</v>
      </c>
      <c r="D142" s="67" t="str">
        <f>'Crisis Indicator Data'!D140</f>
        <v>Senegal</v>
      </c>
      <c r="E142" s="67" t="str">
        <f>'Crisis Indicator Data'!E140</f>
        <v>SEN</v>
      </c>
      <c r="F142" s="67" t="str">
        <f>'Crisis Indicator Data'!B140</f>
        <v>Drought</v>
      </c>
      <c r="G142" s="52">
        <f t="shared" si="20"/>
        <v>2.7</v>
      </c>
      <c r="H142" s="68">
        <f t="shared" si="21"/>
        <v>3</v>
      </c>
      <c r="I142" s="132" t="str">
        <f t="shared" si="22"/>
        <v>Medium</v>
      </c>
      <c r="J142" s="133" t="str">
        <f>INDEX(Trends!$D$3:$D$404,MATCH(C142,Trends!$C$3:$C$404,0))</f>
        <v>Stable</v>
      </c>
      <c r="K142" s="123" t="str">
        <f>IF(Reliability!B140="x","x",(IF(ROUNDUP(Reliability!B140,0)=1,"Very High",IF(ROUNDUP(Reliability!B140,0)=2,"High",IF(ROUNDUP(Reliability!B140,0)=3,"Medium",IF(ROUNDUP(Reliability!B140,0)=4,"Low","Very Low"))))))</f>
        <v>Very High</v>
      </c>
      <c r="L142" s="54">
        <f t="shared" si="23"/>
        <v>3</v>
      </c>
      <c r="M142" s="69">
        <f>'Impact of the crisis'!N143</f>
        <v>4.5</v>
      </c>
      <c r="N142" s="69">
        <f>'Impact of the crisis'!AB143</f>
        <v>1.8</v>
      </c>
      <c r="O142" s="54">
        <f>'Conditions of people affected'!R143</f>
        <v>3.25</v>
      </c>
      <c r="P142" s="69">
        <f>'Conditions of people affected'!K143</f>
        <v>3.5</v>
      </c>
      <c r="Q142" s="69">
        <f>'Conditions of people affected'!Q143</f>
        <v>3</v>
      </c>
      <c r="R142" s="53">
        <f t="shared" si="24"/>
        <v>1.6</v>
      </c>
      <c r="S142" s="53">
        <f>'Complexity of the crisis'!X143</f>
        <v>2.2000000000000002</v>
      </c>
      <c r="T142" s="53">
        <f>'Complexity of the crisis'!AN143</f>
        <v>1</v>
      </c>
      <c r="U142" s="139" t="s">
        <v>10434</v>
      </c>
      <c r="V142" s="140">
        <v>45260</v>
      </c>
    </row>
    <row r="143" spans="1:22" x14ac:dyDescent="0.25">
      <c r="A143" s="67" t="str">
        <f>'Crisis Indicator Data'!A141</f>
        <v>Complex crisis in El Salvador</v>
      </c>
      <c r="B143" s="55" t="str">
        <f>Lists!G141</f>
        <v>Complex crisis</v>
      </c>
      <c r="C143" s="67" t="str">
        <f>'Crisis Indicator Data'!C141</f>
        <v>SLV001</v>
      </c>
      <c r="D143" s="67" t="str">
        <f>'Crisis Indicator Data'!D141</f>
        <v>El Salvador</v>
      </c>
      <c r="E143" s="67" t="str">
        <f>'Crisis Indicator Data'!E141</f>
        <v>SLV</v>
      </c>
      <c r="F143" s="67" t="str">
        <f>'Crisis Indicator Data'!B141</f>
        <v>Displacement,Violence,Floods,Drought</v>
      </c>
      <c r="G143" s="52">
        <f t="shared" si="20"/>
        <v>3.1</v>
      </c>
      <c r="H143" s="68">
        <f t="shared" si="21"/>
        <v>4</v>
      </c>
      <c r="I143" s="132" t="str">
        <f t="shared" si="22"/>
        <v>High</v>
      </c>
      <c r="J143" s="133" t="str">
        <f>INDEX(Trends!$D$3:$D$404,MATCH(C143,Trends!$C$3:$C$404,0))</f>
        <v>Stable</v>
      </c>
      <c r="K143" s="123" t="str">
        <f>IF(Reliability!B141="x","x",(IF(ROUNDUP(Reliability!B141,0)=1,"Very High",IF(ROUNDUP(Reliability!B141,0)=2,"High",IF(ROUNDUP(Reliability!B141,0)=3,"Medium",IF(ROUNDUP(Reliability!B141,0)=4,"Low","Very Low"))))))</f>
        <v>High</v>
      </c>
      <c r="L143" s="54">
        <f t="shared" si="23"/>
        <v>2.6</v>
      </c>
      <c r="M143" s="69">
        <f>'Impact of the crisis'!N144</f>
        <v>3.7</v>
      </c>
      <c r="N143" s="69">
        <f>'Impact of the crisis'!AB144</f>
        <v>1.9</v>
      </c>
      <c r="O143" s="54">
        <f>'Conditions of people affected'!R144</f>
        <v>3.7</v>
      </c>
      <c r="P143" s="69">
        <f>'Conditions of people affected'!K144</f>
        <v>3.4</v>
      </c>
      <c r="Q143" s="69">
        <f>'Conditions of people affected'!Q144</f>
        <v>4</v>
      </c>
      <c r="R143" s="53">
        <f t="shared" si="24"/>
        <v>2.6</v>
      </c>
      <c r="S143" s="53">
        <f>'Complexity of the crisis'!X144</f>
        <v>2.1</v>
      </c>
      <c r="T143" s="53">
        <f>'Complexity of the crisis'!AN144</f>
        <v>3</v>
      </c>
      <c r="U143" s="139" t="s">
        <v>10482</v>
      </c>
      <c r="V143" s="140">
        <v>45256</v>
      </c>
    </row>
    <row r="144" spans="1:22" x14ac:dyDescent="0.25">
      <c r="A144" s="67" t="str">
        <f>'Crisis Indicator Data'!A142</f>
        <v>Complex crisis in Somalia</v>
      </c>
      <c r="B144" s="55" t="str">
        <f>Lists!G142</f>
        <v>Complex crisis</v>
      </c>
      <c r="C144" s="67" t="str">
        <f>'Crisis Indicator Data'!C142</f>
        <v>SOM001</v>
      </c>
      <c r="D144" s="67" t="str">
        <f>'Crisis Indicator Data'!D142</f>
        <v>Somalia</v>
      </c>
      <c r="E144" s="67" t="str">
        <f>'Crisis Indicator Data'!E142</f>
        <v>SOM</v>
      </c>
      <c r="F144" s="67" t="str">
        <f>'Crisis Indicator Data'!B142</f>
        <v>Conflict,Displacement,Floods,Drought</v>
      </c>
      <c r="G144" s="52">
        <f t="shared" si="20"/>
        <v>4.7</v>
      </c>
      <c r="H144" s="68">
        <f t="shared" si="21"/>
        <v>5</v>
      </c>
      <c r="I144" s="132" t="str">
        <f t="shared" si="22"/>
        <v>Very High</v>
      </c>
      <c r="J144" s="133" t="str">
        <f>INDEX(Trends!$D$3:$D$404,MATCH(C144,Trends!$C$3:$C$404,0))</f>
        <v>Stable</v>
      </c>
      <c r="K144" s="123" t="str">
        <f>IF(Reliability!B142="x","x",(IF(ROUNDUP(Reliability!B142,0)=1,"Very High",IF(ROUNDUP(Reliability!B142,0)=2,"High",IF(ROUNDUP(Reliability!B142,0)=3,"Medium",IF(ROUNDUP(Reliability!B142,0)=4,"Low","Very Low"))))))</f>
        <v>Very High</v>
      </c>
      <c r="L144" s="54">
        <f t="shared" si="23"/>
        <v>4.8</v>
      </c>
      <c r="M144" s="69">
        <f>'Impact of the crisis'!N145</f>
        <v>4.7</v>
      </c>
      <c r="N144" s="69">
        <f>'Impact of the crisis'!AB145</f>
        <v>4.9000000000000004</v>
      </c>
      <c r="O144" s="54">
        <f>'Conditions of people affected'!R145</f>
        <v>4.9000000000000004</v>
      </c>
      <c r="P144" s="69">
        <f>'Conditions of people affected'!K145</f>
        <v>4.8</v>
      </c>
      <c r="Q144" s="69">
        <f>'Conditions of people affected'!Q145</f>
        <v>5</v>
      </c>
      <c r="R144" s="53">
        <f t="shared" si="24"/>
        <v>4.2</v>
      </c>
      <c r="S144" s="53">
        <f>'Complexity of the crisis'!X145</f>
        <v>3.9</v>
      </c>
      <c r="T144" s="53">
        <f>'Complexity of the crisis'!AN145</f>
        <v>4.5</v>
      </c>
      <c r="U144" s="139" t="s">
        <v>10434</v>
      </c>
      <c r="V144" s="140">
        <v>45260</v>
      </c>
    </row>
    <row r="145" spans="1:22" x14ac:dyDescent="0.25">
      <c r="A145" s="67" t="str">
        <f>'Crisis Indicator Data'!A143</f>
        <v>Mixed Migration Flows in Somalia</v>
      </c>
      <c r="B145" s="55" t="str">
        <f>Lists!G143</f>
        <v>Mixed Migration</v>
      </c>
      <c r="C145" s="67" t="str">
        <f>'Crisis Indicator Data'!C143</f>
        <v>SOM002</v>
      </c>
      <c r="D145" s="67" t="str">
        <f>'Crisis Indicator Data'!D143</f>
        <v>Somalia</v>
      </c>
      <c r="E145" s="67" t="str">
        <f>'Crisis Indicator Data'!E143</f>
        <v>SOM</v>
      </c>
      <c r="F145" s="67" t="str">
        <f>'Crisis Indicator Data'!B143</f>
        <v>Displacement</v>
      </c>
      <c r="G145" s="52">
        <f t="shared" si="20"/>
        <v>2</v>
      </c>
      <c r="H145" s="68">
        <f t="shared" si="21"/>
        <v>2</v>
      </c>
      <c r="I145" s="132" t="str">
        <f t="shared" si="22"/>
        <v>Low</v>
      </c>
      <c r="J145" s="133" t="str">
        <f>INDEX(Trends!$D$3:$D$404,MATCH(C145,Trends!$C$3:$C$404,0))</f>
        <v>Stable</v>
      </c>
      <c r="K145" s="123" t="str">
        <f>IF(Reliability!B143="x","x",(IF(ROUNDUP(Reliability!B143,0)=1,"Very High",IF(ROUNDUP(Reliability!B143,0)=2,"High",IF(ROUNDUP(Reliability!B143,0)=3,"Medium",IF(ROUNDUP(Reliability!B143,0)=4,"Low","Very Low"))))))</f>
        <v>High</v>
      </c>
      <c r="L145" s="54">
        <f t="shared" si="23"/>
        <v>2.1</v>
      </c>
      <c r="M145" s="69">
        <f>'Impact of the crisis'!N146</f>
        <v>1.6</v>
      </c>
      <c r="N145" s="69">
        <f>'Impact of the crisis'!AB146</f>
        <v>2.2999999999999998</v>
      </c>
      <c r="O145" s="54">
        <f>'Conditions of people affected'!R146</f>
        <v>1</v>
      </c>
      <c r="P145" s="69">
        <f>'Conditions of people affected'!K146</f>
        <v>1</v>
      </c>
      <c r="Q145" s="69">
        <f>'Conditions of people affected'!Q146</f>
        <v>1</v>
      </c>
      <c r="R145" s="53">
        <f t="shared" si="24"/>
        <v>3.3</v>
      </c>
      <c r="S145" s="53">
        <f>'Complexity of the crisis'!X146</f>
        <v>3.9</v>
      </c>
      <c r="T145" s="53">
        <f>'Complexity of the crisis'!AN146</f>
        <v>2.5</v>
      </c>
      <c r="U145" s="139" t="s">
        <v>10434</v>
      </c>
      <c r="V145" s="140">
        <v>45260</v>
      </c>
    </row>
    <row r="146" spans="1:22" x14ac:dyDescent="0.25">
      <c r="A146" s="67" t="str">
        <f>'Crisis Indicator Data'!A144</f>
        <v>Complex crisis in South Sudan</v>
      </c>
      <c r="B146" s="55" t="str">
        <f>Lists!G144</f>
        <v>Complex crisis</v>
      </c>
      <c r="C146" s="67" t="str">
        <f>'Crisis Indicator Data'!C144</f>
        <v>SSD001</v>
      </c>
      <c r="D146" s="67" t="str">
        <f>'Crisis Indicator Data'!D144</f>
        <v>South Sudan</v>
      </c>
      <c r="E146" s="67" t="str">
        <f>'Crisis Indicator Data'!E144</f>
        <v>SSD</v>
      </c>
      <c r="F146" s="67" t="str">
        <f>'Crisis Indicator Data'!B144</f>
        <v>Conflict,Floods,Displacement</v>
      </c>
      <c r="G146" s="52">
        <f t="shared" si="20"/>
        <v>4.5</v>
      </c>
      <c r="H146" s="68">
        <f t="shared" si="21"/>
        <v>5</v>
      </c>
      <c r="I146" s="132" t="str">
        <f t="shared" si="22"/>
        <v>Very High</v>
      </c>
      <c r="J146" s="133" t="str">
        <f>INDEX(Trends!$D$3:$D$404,MATCH(C146,Trends!$C$3:$C$404,0))</f>
        <v>Stable</v>
      </c>
      <c r="K146" s="123" t="str">
        <f>IF(Reliability!B144="x","x",(IF(ROUNDUP(Reliability!B144,0)=1,"Very High",IF(ROUNDUP(Reliability!B144,0)=2,"High",IF(ROUNDUP(Reliability!B144,0)=3,"Medium",IF(ROUNDUP(Reliability!B144,0)=4,"Low","Very Low"))))))</f>
        <v>High</v>
      </c>
      <c r="L146" s="54">
        <f t="shared" si="23"/>
        <v>4.7</v>
      </c>
      <c r="M146" s="69">
        <f>'Impact of the crisis'!N147</f>
        <v>4.5999999999999996</v>
      </c>
      <c r="N146" s="69">
        <f>'Impact of the crisis'!AB147</f>
        <v>4.8</v>
      </c>
      <c r="O146" s="54">
        <f>'Conditions of people affected'!R147</f>
        <v>4.5</v>
      </c>
      <c r="P146" s="69">
        <f>'Conditions of people affected'!K147</f>
        <v>5</v>
      </c>
      <c r="Q146" s="69">
        <f>'Conditions of people affected'!Q147</f>
        <v>4</v>
      </c>
      <c r="R146" s="53">
        <f t="shared" si="24"/>
        <v>4.2</v>
      </c>
      <c r="S146" s="53">
        <f>'Complexity of the crisis'!X147</f>
        <v>3.9</v>
      </c>
      <c r="T146" s="53">
        <f>'Complexity of the crisis'!AN147</f>
        <v>4.5</v>
      </c>
      <c r="U146" s="139" t="s">
        <v>10434</v>
      </c>
      <c r="V146" s="140">
        <v>45257</v>
      </c>
    </row>
    <row r="147" spans="1:22" x14ac:dyDescent="0.25">
      <c r="A147" s="67" t="str">
        <f>'Crisis Indicator Data'!A145</f>
        <v>Displacement from Russia-Ukraine conflict in Slovakia</v>
      </c>
      <c r="B147" s="55" t="str">
        <f>Lists!G145</f>
        <v>Displacement from Russia-Ukraine conflict</v>
      </c>
      <c r="C147" s="67" t="str">
        <f>'Crisis Indicator Data'!C145</f>
        <v>SVK002</v>
      </c>
      <c r="D147" s="67" t="str">
        <f>'Crisis Indicator Data'!D145</f>
        <v>Slovakia</v>
      </c>
      <c r="E147" s="67" t="str">
        <f>'Crisis Indicator Data'!E145</f>
        <v>SVK</v>
      </c>
      <c r="F147" s="67" t="str">
        <f>'Crisis Indicator Data'!B145</f>
        <v>Displacement,Conflict</v>
      </c>
      <c r="G147" s="52">
        <f t="shared" si="20"/>
        <v>1.6</v>
      </c>
      <c r="H147" s="68">
        <f t="shared" si="21"/>
        <v>2</v>
      </c>
      <c r="I147" s="132" t="str">
        <f t="shared" si="22"/>
        <v>Low</v>
      </c>
      <c r="J147" s="133" t="str">
        <f>INDEX(Trends!$D$3:$D$404,MATCH(C147,Trends!$C$3:$C$404,0))</f>
        <v>Decreasing</v>
      </c>
      <c r="K147" s="123" t="str">
        <f>IF(Reliability!B145="x","x",(IF(ROUNDUP(Reliability!B145,0)=1,"Very High",IF(ROUNDUP(Reliability!B145,0)=2,"High",IF(ROUNDUP(Reliability!B145,0)=3,"Medium",IF(ROUNDUP(Reliability!B145,0)=4,"Low","Very Low"))))))</f>
        <v>Very High</v>
      </c>
      <c r="L147" s="54">
        <f t="shared" si="23"/>
        <v>2.5</v>
      </c>
      <c r="M147" s="69">
        <f>'Impact of the crisis'!N148</f>
        <v>3.8</v>
      </c>
      <c r="N147" s="69">
        <f>'Impact of the crisis'!AB148</f>
        <v>1.6</v>
      </c>
      <c r="O147" s="54">
        <f>'Conditions of people affected'!R148</f>
        <v>1.35</v>
      </c>
      <c r="P147" s="69">
        <f>'Conditions of people affected'!K148</f>
        <v>1.7</v>
      </c>
      <c r="Q147" s="69">
        <f>'Conditions of people affected'!Q148</f>
        <v>1</v>
      </c>
      <c r="R147" s="53">
        <f t="shared" si="24"/>
        <v>1.1000000000000001</v>
      </c>
      <c r="S147" s="53">
        <f>'Complexity of the crisis'!X148</f>
        <v>1.1000000000000001</v>
      </c>
      <c r="T147" s="53">
        <f>'Complexity of the crisis'!AN148</f>
        <v>1</v>
      </c>
      <c r="U147" s="139" t="s">
        <v>10472</v>
      </c>
      <c r="V147" s="140">
        <v>45259</v>
      </c>
    </row>
    <row r="148" spans="1:22" x14ac:dyDescent="0.25">
      <c r="A148" s="67" t="str">
        <f>'Crisis Indicator Data'!A146</f>
        <v>Food Security Crisis in Eswatini</v>
      </c>
      <c r="B148" s="55" t="str">
        <f>Lists!G146</f>
        <v>Food Security Crisis</v>
      </c>
      <c r="C148" s="67" t="str">
        <f>'Crisis Indicator Data'!C146</f>
        <v>SWZ001</v>
      </c>
      <c r="D148" s="67" t="str">
        <f>'Crisis Indicator Data'!D146</f>
        <v>Eswatini</v>
      </c>
      <c r="E148" s="67" t="str">
        <f>'Crisis Indicator Data'!E146</f>
        <v>SWZ</v>
      </c>
      <c r="F148" s="67" t="str">
        <f>'Crisis Indicator Data'!B146</f>
        <v>Drought</v>
      </c>
      <c r="G148" s="52">
        <f t="shared" si="20"/>
        <v>2.4</v>
      </c>
      <c r="H148" s="68">
        <f t="shared" si="21"/>
        <v>3</v>
      </c>
      <c r="I148" s="132" t="str">
        <f t="shared" si="22"/>
        <v>Medium</v>
      </c>
      <c r="J148" s="133" t="str">
        <f>INDEX(Trends!$D$3:$D$404,MATCH(C148,Trends!$C$3:$C$404,0))</f>
        <v>Decreasing</v>
      </c>
      <c r="K148" s="123" t="str">
        <f>IF(Reliability!B146="x","x",(IF(ROUNDUP(Reliability!B146,0)=1,"Very High",IF(ROUNDUP(Reliability!B146,0)=2,"High",IF(ROUNDUP(Reliability!B146,0)=3,"Medium",IF(ROUNDUP(Reliability!B146,0)=4,"Low","Very Low"))))))</f>
        <v>High</v>
      </c>
      <c r="L148" s="54">
        <f t="shared" si="23"/>
        <v>2.2000000000000002</v>
      </c>
      <c r="M148" s="69">
        <f>'Impact of the crisis'!N149</f>
        <v>3.1</v>
      </c>
      <c r="N148" s="69">
        <f>'Impact of the crisis'!AB149</f>
        <v>1.7</v>
      </c>
      <c r="O148" s="54">
        <f>'Conditions of people affected'!R149</f>
        <v>2.7</v>
      </c>
      <c r="P148" s="69">
        <f>'Conditions of people affected'!K149</f>
        <v>2.4</v>
      </c>
      <c r="Q148" s="69">
        <f>'Conditions of people affected'!Q149</f>
        <v>3</v>
      </c>
      <c r="R148" s="53">
        <f t="shared" si="24"/>
        <v>2.1</v>
      </c>
      <c r="S148" s="53">
        <f>'Complexity of the crisis'!X149</f>
        <v>2.7</v>
      </c>
      <c r="T148" s="53">
        <f>'Complexity of the crisis'!AN149</f>
        <v>1.5</v>
      </c>
      <c r="U148" s="139" t="s">
        <v>10434</v>
      </c>
      <c r="V148" s="140">
        <v>45260</v>
      </c>
    </row>
    <row r="149" spans="1:22" x14ac:dyDescent="0.25">
      <c r="A149" s="67" t="str">
        <f>'Crisis Indicator Data'!A147</f>
        <v>Syrian conflict</v>
      </c>
      <c r="B149" s="55" t="str">
        <f>Lists!G147</f>
        <v>Conflict</v>
      </c>
      <c r="C149" s="67" t="str">
        <f>'Crisis Indicator Data'!C147</f>
        <v>SYR001</v>
      </c>
      <c r="D149" s="67" t="str">
        <f>'Crisis Indicator Data'!D147</f>
        <v>Syria</v>
      </c>
      <c r="E149" s="67" t="str">
        <f>'Crisis Indicator Data'!E147</f>
        <v>SYR</v>
      </c>
      <c r="F149" s="67" t="str">
        <f>'Crisis Indicator Data'!B147</f>
        <v>Conflict,Displacement,Violence</v>
      </c>
      <c r="G149" s="52">
        <f t="shared" si="20"/>
        <v>4.5</v>
      </c>
      <c r="H149" s="68">
        <f t="shared" si="21"/>
        <v>5</v>
      </c>
      <c r="I149" s="132" t="str">
        <f t="shared" si="22"/>
        <v>Very High</v>
      </c>
      <c r="J149" s="133" t="str">
        <f>INDEX(Trends!$D$3:$D$404,MATCH(C149,Trends!$C$3:$C$404,0))</f>
        <v>Stable</v>
      </c>
      <c r="K149" s="123" t="str">
        <f>IF(Reliability!B147="x","x",(IF(ROUNDUP(Reliability!B147,0)=1,"Very High",IF(ROUNDUP(Reliability!B147,0)=2,"High",IF(ROUNDUP(Reliability!B147,0)=3,"Medium",IF(ROUNDUP(Reliability!B147,0)=4,"Low","Very Low"))))))</f>
        <v>High</v>
      </c>
      <c r="L149" s="54">
        <f t="shared" si="23"/>
        <v>4.7</v>
      </c>
      <c r="M149" s="69">
        <f>'Impact of the crisis'!N150</f>
        <v>4.5999999999999996</v>
      </c>
      <c r="N149" s="69">
        <f>'Impact of the crisis'!AB150</f>
        <v>4.7</v>
      </c>
      <c r="O149" s="54">
        <f>'Conditions of people affected'!R150</f>
        <v>4.5</v>
      </c>
      <c r="P149" s="69">
        <f>'Conditions of people affected'!K150</f>
        <v>5</v>
      </c>
      <c r="Q149" s="69">
        <f>'Conditions of people affected'!Q150</f>
        <v>4</v>
      </c>
      <c r="R149" s="53">
        <f t="shared" si="24"/>
        <v>4.4000000000000004</v>
      </c>
      <c r="S149" s="53">
        <f>'Complexity of the crisis'!X150</f>
        <v>4.3</v>
      </c>
      <c r="T149" s="53">
        <f>'Complexity of the crisis'!AN150</f>
        <v>4.5</v>
      </c>
      <c r="U149" s="139" t="s">
        <v>10441</v>
      </c>
      <c r="V149" s="140">
        <v>45257</v>
      </c>
    </row>
    <row r="150" spans="1:22" x14ac:dyDescent="0.25">
      <c r="A150" s="67" t="str">
        <f>'Crisis Indicator Data'!A148</f>
        <v>Türkiye / Syria earthquake in Syria</v>
      </c>
      <c r="B150" s="55" t="str">
        <f>Lists!G148</f>
        <v>Türkiye / Syria earthquake</v>
      </c>
      <c r="C150" s="67" t="str">
        <f>'Crisis Indicator Data'!C148</f>
        <v>SYR002</v>
      </c>
      <c r="D150" s="67" t="str">
        <f>'Crisis Indicator Data'!D148</f>
        <v>Syria</v>
      </c>
      <c r="E150" s="67" t="str">
        <f>'Crisis Indicator Data'!E148</f>
        <v>SYR</v>
      </c>
      <c r="F150" s="67" t="str">
        <f>'Crisis Indicator Data'!B148</f>
        <v>Earthquake</v>
      </c>
      <c r="G150" s="52">
        <f t="shared" si="20"/>
        <v>4.0999999999999996</v>
      </c>
      <c r="H150" s="68">
        <f t="shared" si="21"/>
        <v>5</v>
      </c>
      <c r="I150" s="132" t="str">
        <f t="shared" si="22"/>
        <v>Very High</v>
      </c>
      <c r="J150" s="133" t="str">
        <f>INDEX(Trends!$D$3:$D$404,MATCH(C150,Trends!$C$3:$C$404,0))</f>
        <v>Increasing</v>
      </c>
      <c r="K150" s="123" t="str">
        <f>IF(Reliability!B148="x","x",(IF(ROUNDUP(Reliability!B148,0)=1,"Very High",IF(ROUNDUP(Reliability!B148,0)=2,"High",IF(ROUNDUP(Reliability!B148,0)=3,"Medium",IF(ROUNDUP(Reliability!B148,0)=4,"Low","Very Low"))))))</f>
        <v>Medium</v>
      </c>
      <c r="L150" s="54">
        <f t="shared" si="23"/>
        <v>3.4</v>
      </c>
      <c r="M150" s="69">
        <f>'Impact of the crisis'!N151</f>
        <v>2.9</v>
      </c>
      <c r="N150" s="69">
        <f>'Impact of the crisis'!AB151</f>
        <v>3.6</v>
      </c>
      <c r="O150" s="54">
        <f>'Conditions of people affected'!R151</f>
        <v>4.2</v>
      </c>
      <c r="P150" s="69">
        <f>'Conditions of people affected'!K151</f>
        <v>4.4000000000000004</v>
      </c>
      <c r="Q150" s="69">
        <f>'Conditions of people affected'!Q151</f>
        <v>4</v>
      </c>
      <c r="R150" s="53">
        <f t="shared" si="24"/>
        <v>4.4000000000000004</v>
      </c>
      <c r="S150" s="53">
        <f>'Complexity of the crisis'!X151</f>
        <v>4.3</v>
      </c>
      <c r="T150" s="53">
        <f>'Complexity of the crisis'!AN151</f>
        <v>4.5</v>
      </c>
      <c r="U150" s="139" t="s">
        <v>10441</v>
      </c>
      <c r="V150" s="140">
        <v>45260</v>
      </c>
    </row>
    <row r="151" spans="1:22" x14ac:dyDescent="0.25">
      <c r="A151" s="67" t="str">
        <f>'Crisis Indicator Data'!A149</f>
        <v>Complex crisis in Chad</v>
      </c>
      <c r="B151" s="55" t="str">
        <f>Lists!G149</f>
        <v>Complex crisis</v>
      </c>
      <c r="C151" s="67" t="str">
        <f>'Crisis Indicator Data'!C149</f>
        <v>TCD001</v>
      </c>
      <c r="D151" s="67" t="str">
        <f>'Crisis Indicator Data'!D149</f>
        <v>Chad</v>
      </c>
      <c r="E151" s="67" t="str">
        <f>'Crisis Indicator Data'!E149</f>
        <v>TCD</v>
      </c>
      <c r="F151" s="67" t="str">
        <f>'Crisis Indicator Data'!B149</f>
        <v>Conflict,Displacement</v>
      </c>
      <c r="G151" s="52">
        <f t="shared" si="20"/>
        <v>4.2</v>
      </c>
      <c r="H151" s="68">
        <f t="shared" si="21"/>
        <v>5</v>
      </c>
      <c r="I151" s="132" t="str">
        <f t="shared" si="22"/>
        <v>Very High</v>
      </c>
      <c r="J151" s="133" t="str">
        <f>INDEX(Trends!$D$3:$D$404,MATCH(C151,Trends!$C$3:$C$404,0))</f>
        <v>Decreasing</v>
      </c>
      <c r="K151" s="123" t="str">
        <f>IF(Reliability!B149="x","x",(IF(ROUNDUP(Reliability!B149,0)=1,"Very High",IF(ROUNDUP(Reliability!B149,0)=2,"High",IF(ROUNDUP(Reliability!B149,0)=3,"Medium",IF(ROUNDUP(Reliability!B149,0)=4,"Low","Very Low"))))))</f>
        <v>Very High</v>
      </c>
      <c r="L151" s="54">
        <f t="shared" si="23"/>
        <v>3.9</v>
      </c>
      <c r="M151" s="69">
        <f>'Impact of the crisis'!N152</f>
        <v>4.8</v>
      </c>
      <c r="N151" s="69">
        <f>'Impact of the crisis'!AB152</f>
        <v>3.2</v>
      </c>
      <c r="O151" s="54">
        <f>'Conditions of people affected'!R152</f>
        <v>4.8</v>
      </c>
      <c r="P151" s="69">
        <f>'Conditions of people affected'!K152</f>
        <v>4.5999999999999996</v>
      </c>
      <c r="Q151" s="69">
        <f>'Conditions of people affected'!Q152</f>
        <v>5</v>
      </c>
      <c r="R151" s="53">
        <f t="shared" si="24"/>
        <v>3.5</v>
      </c>
      <c r="S151" s="53">
        <f>'Complexity of the crisis'!X152</f>
        <v>3.5</v>
      </c>
      <c r="T151" s="53">
        <f>'Complexity of the crisis'!AN152</f>
        <v>3.5</v>
      </c>
      <c r="U151" s="139" t="s">
        <v>10434</v>
      </c>
      <c r="V151" s="140">
        <v>45260</v>
      </c>
    </row>
    <row r="152" spans="1:22" x14ac:dyDescent="0.25">
      <c r="A152" s="67" t="str">
        <f>'Crisis Indicator Data'!A150</f>
        <v>Lake Chad basin crisis</v>
      </c>
      <c r="B152" s="55" t="str">
        <f>Lists!G150</f>
        <v>Lake Chad basin crisis</v>
      </c>
      <c r="C152" s="67" t="str">
        <f>'Crisis Indicator Data'!C150</f>
        <v>TCD003</v>
      </c>
      <c r="D152" s="67" t="str">
        <f>'Crisis Indicator Data'!D150</f>
        <v>Chad</v>
      </c>
      <c r="E152" s="67" t="str">
        <f>'Crisis Indicator Data'!E150</f>
        <v>TCD</v>
      </c>
      <c r="F152" s="67" t="str">
        <f>'Crisis Indicator Data'!B150</f>
        <v>Conflict</v>
      </c>
      <c r="G152" s="52">
        <f t="shared" si="20"/>
        <v>3.6</v>
      </c>
      <c r="H152" s="68">
        <f t="shared" si="21"/>
        <v>4</v>
      </c>
      <c r="I152" s="132" t="str">
        <f t="shared" si="22"/>
        <v>High</v>
      </c>
      <c r="J152" s="133" t="str">
        <f>INDEX(Trends!$D$3:$D$404,MATCH(C152,Trends!$C$3:$C$404,0))</f>
        <v>Decreasing</v>
      </c>
      <c r="K152" s="123" t="str">
        <f>IF(Reliability!B150="x","x",(IF(ROUNDUP(Reliability!B150,0)=1,"Very High",IF(ROUNDUP(Reliability!B150,0)=2,"High",IF(ROUNDUP(Reliability!B150,0)=3,"Medium",IF(ROUNDUP(Reliability!B150,0)=4,"Low","Very Low"))))))</f>
        <v>Very High</v>
      </c>
      <c r="L152" s="54">
        <f t="shared" si="23"/>
        <v>2.2999999999999998</v>
      </c>
      <c r="M152" s="69">
        <f>'Impact of the crisis'!N153</f>
        <v>0.6</v>
      </c>
      <c r="N152" s="69">
        <f>'Impact of the crisis'!AB153</f>
        <v>3</v>
      </c>
      <c r="O152" s="54">
        <f>'Conditions of people affected'!R153</f>
        <v>4.05</v>
      </c>
      <c r="P152" s="69">
        <f>'Conditions of people affected'!K153</f>
        <v>3.1</v>
      </c>
      <c r="Q152" s="69">
        <f>'Conditions of people affected'!Q153</f>
        <v>5</v>
      </c>
      <c r="R152" s="53">
        <f t="shared" si="24"/>
        <v>3.5</v>
      </c>
      <c r="S152" s="53">
        <f>'Complexity of the crisis'!X153</f>
        <v>3.5</v>
      </c>
      <c r="T152" s="53">
        <f>'Complexity of the crisis'!AN153</f>
        <v>3.5</v>
      </c>
      <c r="U152" s="139" t="s">
        <v>10434</v>
      </c>
      <c r="V152" s="140">
        <v>45260</v>
      </c>
    </row>
    <row r="153" spans="1:22" x14ac:dyDescent="0.25">
      <c r="A153" s="67" t="str">
        <f>'Crisis Indicator Data'!A151</f>
        <v>CAR refugees in Chad</v>
      </c>
      <c r="B153" s="55" t="str">
        <f>Lists!G151</f>
        <v>CAR refugees</v>
      </c>
      <c r="C153" s="67" t="str">
        <f>'Crisis Indicator Data'!C151</f>
        <v>TCD004</v>
      </c>
      <c r="D153" s="67" t="str">
        <f>'Crisis Indicator Data'!D151</f>
        <v>Chad</v>
      </c>
      <c r="E153" s="67" t="str">
        <f>'Crisis Indicator Data'!E151</f>
        <v>TCD</v>
      </c>
      <c r="F153" s="67" t="str">
        <f>'Crisis Indicator Data'!B151</f>
        <v>Displacement</v>
      </c>
      <c r="G153" s="52">
        <f t="shared" si="20"/>
        <v>3.5</v>
      </c>
      <c r="H153" s="68">
        <f t="shared" si="21"/>
        <v>4</v>
      </c>
      <c r="I153" s="132" t="str">
        <f t="shared" si="22"/>
        <v>High</v>
      </c>
      <c r="J153" s="133" t="str">
        <f>INDEX(Trends!$D$3:$D$404,MATCH(C153,Trends!$C$3:$C$404,0))</f>
        <v>Decreasing</v>
      </c>
      <c r="K153" s="123" t="str">
        <f>IF(Reliability!B151="x","x",(IF(ROUNDUP(Reliability!B151,0)=1,"Very High",IF(ROUNDUP(Reliability!B151,0)=2,"High",IF(ROUNDUP(Reliability!B151,0)=3,"Medium",IF(ROUNDUP(Reliability!B151,0)=4,"Low","Very Low"))))))</f>
        <v>Very High</v>
      </c>
      <c r="L153" s="54">
        <f t="shared" si="23"/>
        <v>2.2999999999999998</v>
      </c>
      <c r="M153" s="69">
        <f>'Impact of the crisis'!N154</f>
        <v>1.7</v>
      </c>
      <c r="N153" s="69">
        <f>'Impact of the crisis'!AB154</f>
        <v>2.6</v>
      </c>
      <c r="O153" s="54">
        <f>'Conditions of people affected'!R154</f>
        <v>4.25</v>
      </c>
      <c r="P153" s="69">
        <f>'Conditions of people affected'!K154</f>
        <v>3.5</v>
      </c>
      <c r="Q153" s="69">
        <f>'Conditions of people affected'!Q154</f>
        <v>5</v>
      </c>
      <c r="R153" s="53">
        <f t="shared" si="24"/>
        <v>3</v>
      </c>
      <c r="S153" s="53">
        <f>'Complexity of the crisis'!X154</f>
        <v>3.5</v>
      </c>
      <c r="T153" s="53">
        <f>'Complexity of the crisis'!AN154</f>
        <v>2.5</v>
      </c>
      <c r="U153" s="139" t="s">
        <v>10434</v>
      </c>
      <c r="V153" s="140">
        <v>45260</v>
      </c>
    </row>
    <row r="154" spans="1:22" x14ac:dyDescent="0.25">
      <c r="A154" s="67" t="str">
        <f>'Crisis Indicator Data'!A152</f>
        <v>Darfur refugees in Chad</v>
      </c>
      <c r="B154" s="55" t="str">
        <f>Lists!G152</f>
        <v>Darfur refugees</v>
      </c>
      <c r="C154" s="67" t="str">
        <f>'Crisis Indicator Data'!C152</f>
        <v>TCD005</v>
      </c>
      <c r="D154" s="67" t="str">
        <f>'Crisis Indicator Data'!D152</f>
        <v>Chad</v>
      </c>
      <c r="E154" s="67" t="str">
        <f>'Crisis Indicator Data'!E152</f>
        <v>TCD</v>
      </c>
      <c r="F154" s="67" t="str">
        <f>'Crisis Indicator Data'!B152</f>
        <v>Displacement</v>
      </c>
      <c r="G154" s="52">
        <f t="shared" si="20"/>
        <v>3.6</v>
      </c>
      <c r="H154" s="68">
        <f t="shared" si="21"/>
        <v>4</v>
      </c>
      <c r="I154" s="132" t="str">
        <f t="shared" si="22"/>
        <v>High</v>
      </c>
      <c r="J154" s="133" t="str">
        <f>INDEX(Trends!$D$3:$D$404,MATCH(C154,Trends!$C$3:$C$404,0))</f>
        <v>Stable</v>
      </c>
      <c r="K154" s="123" t="str">
        <f>IF(Reliability!B152="x","x",(IF(ROUNDUP(Reliability!B152,0)=1,"Very High",IF(ROUNDUP(Reliability!B152,0)=2,"High",IF(ROUNDUP(Reliability!B152,0)=3,"Medium",IF(ROUNDUP(Reliability!B152,0)=4,"Low","Very Low"))))))</f>
        <v>Very High</v>
      </c>
      <c r="L154" s="54">
        <f t="shared" si="23"/>
        <v>2.8</v>
      </c>
      <c r="M154" s="69">
        <f>'Impact of the crisis'!N155</f>
        <v>2</v>
      </c>
      <c r="N154" s="69">
        <f>'Impact of the crisis'!AB155</f>
        <v>3.1</v>
      </c>
      <c r="O154" s="54">
        <f>'Conditions of people affected'!R155</f>
        <v>4.3</v>
      </c>
      <c r="P154" s="69">
        <f>'Conditions of people affected'!K155</f>
        <v>3.6</v>
      </c>
      <c r="Q154" s="69">
        <f>'Conditions of people affected'!Q155</f>
        <v>5</v>
      </c>
      <c r="R154" s="53">
        <f t="shared" si="24"/>
        <v>3</v>
      </c>
      <c r="S154" s="53">
        <f>'Complexity of the crisis'!X155</f>
        <v>3.5</v>
      </c>
      <c r="T154" s="53">
        <f>'Complexity of the crisis'!AN155</f>
        <v>2.5</v>
      </c>
      <c r="U154" s="139" t="s">
        <v>10434</v>
      </c>
      <c r="V154" s="140">
        <v>45260</v>
      </c>
    </row>
    <row r="155" spans="1:22" x14ac:dyDescent="0.25">
      <c r="A155" s="67" t="str">
        <f>'Crisis Indicator Data'!A153</f>
        <v>Multiple situations in Thailand</v>
      </c>
      <c r="B155" s="55" t="str">
        <f>Lists!G153</f>
        <v>Country level</v>
      </c>
      <c r="C155" s="67" t="str">
        <f>'Crisis Indicator Data'!C153</f>
        <v>THA001</v>
      </c>
      <c r="D155" s="67" t="str">
        <f>'Crisis Indicator Data'!D153</f>
        <v>Thailand</v>
      </c>
      <c r="E155" s="67" t="str">
        <f>'Crisis Indicator Data'!E153</f>
        <v>THA</v>
      </c>
      <c r="F155" s="67" t="str">
        <f>'Crisis Indicator Data'!B153</f>
        <v>Conflict,Displacement</v>
      </c>
      <c r="G155" s="52">
        <f t="shared" si="20"/>
        <v>1.8</v>
      </c>
      <c r="H155" s="68">
        <f t="shared" si="21"/>
        <v>2</v>
      </c>
      <c r="I155" s="132" t="str">
        <f t="shared" si="22"/>
        <v>Low</v>
      </c>
      <c r="J155" s="133" t="str">
        <f>INDEX(Trends!$D$3:$D$404,MATCH(C155,Trends!$C$3:$C$404,0))</f>
        <v>Stable</v>
      </c>
      <c r="K155" s="123" t="str">
        <f>IF(Reliability!B153="x","x",(IF(ROUNDUP(Reliability!B153,0)=1,"Very High",IF(ROUNDUP(Reliability!B153,0)=2,"High",IF(ROUNDUP(Reliability!B153,0)=3,"Medium",IF(ROUNDUP(Reliability!B153,0)=4,"Low","Very Low"))))))</f>
        <v>High</v>
      </c>
      <c r="L155" s="54">
        <f t="shared" si="23"/>
        <v>2</v>
      </c>
      <c r="M155" s="69">
        <f>'Impact of the crisis'!N156</f>
        <v>1.2</v>
      </c>
      <c r="N155" s="69">
        <f>'Impact of the crisis'!AB156</f>
        <v>2.4</v>
      </c>
      <c r="O155" s="54">
        <f>'Conditions of people affected'!R156</f>
        <v>1.3</v>
      </c>
      <c r="P155" s="69">
        <f>'Conditions of people affected'!K156</f>
        <v>1.6</v>
      </c>
      <c r="Q155" s="69">
        <f>'Conditions of people affected'!Q156</f>
        <v>1</v>
      </c>
      <c r="R155" s="53">
        <f t="shared" si="24"/>
        <v>2.2999999999999998</v>
      </c>
      <c r="S155" s="53">
        <f>'Complexity of the crisis'!X156</f>
        <v>2.5</v>
      </c>
      <c r="T155" s="53">
        <f>'Complexity of the crisis'!AN156</f>
        <v>2</v>
      </c>
      <c r="U155" s="139" t="s">
        <v>10421</v>
      </c>
      <c r="V155" s="140">
        <v>45260</v>
      </c>
    </row>
    <row r="156" spans="1:22" x14ac:dyDescent="0.25">
      <c r="A156" s="67" t="str">
        <f>'Crisis Indicator Data'!A154</f>
        <v xml:space="preserve">Conflict in southern Thailand </v>
      </c>
      <c r="B156" s="55" t="str">
        <f>Lists!G154</f>
        <v>Conflict</v>
      </c>
      <c r="C156" s="67" t="str">
        <f>'Crisis Indicator Data'!C154</f>
        <v>THA002</v>
      </c>
      <c r="D156" s="67" t="str">
        <f>'Crisis Indicator Data'!D154</f>
        <v>Thailand</v>
      </c>
      <c r="E156" s="67" t="str">
        <f>'Crisis Indicator Data'!E154</f>
        <v>THA</v>
      </c>
      <c r="F156" s="67" t="str">
        <f>'Crisis Indicator Data'!B154</f>
        <v>Conflict</v>
      </c>
      <c r="G156" s="52" t="str">
        <f t="shared" si="20"/>
        <v>x</v>
      </c>
      <c r="H156" s="68" t="str">
        <f t="shared" si="21"/>
        <v>x</v>
      </c>
      <c r="I156" s="132" t="str">
        <f t="shared" si="22"/>
        <v>x</v>
      </c>
      <c r="J156" s="133" t="str">
        <f>INDEX(Trends!$D$3:$D$404,MATCH(C156,Trends!$C$3:$C$404,0))</f>
        <v>-</v>
      </c>
      <c r="K156" s="123" t="str">
        <f>IF(Reliability!B154="x","x",(IF(ROUNDUP(Reliability!B154,0)=1,"Very High",IF(ROUNDUP(Reliability!B154,0)=2,"High",IF(ROUNDUP(Reliability!B154,0)=3,"Medium",IF(ROUNDUP(Reliability!B154,0)=4,"Low","Very Low"))))))</f>
        <v>Low</v>
      </c>
      <c r="L156" s="54">
        <f t="shared" si="23"/>
        <v>1.7</v>
      </c>
      <c r="M156" s="69">
        <f>'Impact of the crisis'!N157</f>
        <v>1.1000000000000001</v>
      </c>
      <c r="N156" s="69">
        <f>'Impact of the crisis'!AB157</f>
        <v>2</v>
      </c>
      <c r="O156" s="54" t="str">
        <f>'Conditions of people affected'!R157</f>
        <v>x</v>
      </c>
      <c r="P156" s="69" t="str">
        <f>'Conditions of people affected'!K157</f>
        <v>x</v>
      </c>
      <c r="Q156" s="69" t="str">
        <f>'Conditions of people affected'!Q157</f>
        <v>x</v>
      </c>
      <c r="R156" s="53">
        <f t="shared" si="24"/>
        <v>2</v>
      </c>
      <c r="S156" s="53">
        <f>'Complexity of the crisis'!X157</f>
        <v>2.5</v>
      </c>
      <c r="T156" s="53">
        <f>'Complexity of the crisis'!AN157</f>
        <v>1.5</v>
      </c>
      <c r="U156" s="139" t="s">
        <v>10421</v>
      </c>
      <c r="V156" s="140">
        <v>45260</v>
      </c>
    </row>
    <row r="157" spans="1:22" x14ac:dyDescent="0.25">
      <c r="A157" s="67" t="str">
        <f>'Crisis Indicator Data'!A155</f>
        <v>Myanmar refugees in Thailand</v>
      </c>
      <c r="B157" s="55" t="str">
        <f>Lists!G155</f>
        <v>Refugees</v>
      </c>
      <c r="C157" s="67" t="str">
        <f>'Crisis Indicator Data'!C155</f>
        <v>THA003</v>
      </c>
      <c r="D157" s="67" t="str">
        <f>'Crisis Indicator Data'!D155</f>
        <v>Thailand</v>
      </c>
      <c r="E157" s="67" t="str">
        <f>'Crisis Indicator Data'!E155</f>
        <v>THA</v>
      </c>
      <c r="F157" s="67" t="str">
        <f>'Crisis Indicator Data'!B155</f>
        <v>Conflict</v>
      </c>
      <c r="G157" s="52">
        <f t="shared" si="20"/>
        <v>2</v>
      </c>
      <c r="H157" s="68">
        <f t="shared" si="21"/>
        <v>2</v>
      </c>
      <c r="I157" s="132" t="str">
        <f t="shared" si="22"/>
        <v>Low</v>
      </c>
      <c r="J157" s="133" t="str">
        <f>INDEX(Trends!$D$3:$D$404,MATCH(C157,Trends!$C$3:$C$404,0))</f>
        <v>Stable</v>
      </c>
      <c r="K157" s="123" t="str">
        <f>IF(Reliability!B155="x","x",(IF(ROUNDUP(Reliability!B155,0)=1,"Very High",IF(ROUNDUP(Reliability!B155,0)=2,"High",IF(ROUNDUP(Reliability!B155,0)=3,"Medium",IF(ROUNDUP(Reliability!B155,0)=4,"Low","Very Low"))))))</f>
        <v>High</v>
      </c>
      <c r="L157" s="54">
        <f t="shared" si="23"/>
        <v>1.4</v>
      </c>
      <c r="M157" s="69">
        <f>'Impact of the crisis'!N158</f>
        <v>0.5</v>
      </c>
      <c r="N157" s="69">
        <f>'Impact of the crisis'!AB158</f>
        <v>1.8</v>
      </c>
      <c r="O157" s="54">
        <f>'Conditions of people affected'!R158</f>
        <v>2.2999999999999998</v>
      </c>
      <c r="P157" s="69">
        <f>'Conditions of people affected'!K158</f>
        <v>1.6</v>
      </c>
      <c r="Q157" s="69">
        <f>'Conditions of people affected'!Q158</f>
        <v>3</v>
      </c>
      <c r="R157" s="53">
        <f t="shared" si="24"/>
        <v>2</v>
      </c>
      <c r="S157" s="53">
        <f>'Complexity of the crisis'!X158</f>
        <v>2.5</v>
      </c>
      <c r="T157" s="53">
        <f>'Complexity of the crisis'!AN158</f>
        <v>1.5</v>
      </c>
      <c r="U157" s="139" t="s">
        <v>10421</v>
      </c>
      <c r="V157" s="140">
        <v>45260</v>
      </c>
    </row>
    <row r="158" spans="1:22" x14ac:dyDescent="0.25">
      <c r="A158" s="67" t="str">
        <f>'Crisis Indicator Data'!A156</f>
        <v>Food Security Crisis in Timor-Leste</v>
      </c>
      <c r="B158" s="55" t="str">
        <f>Lists!G156</f>
        <v>Food Security Crisis</v>
      </c>
      <c r="C158" s="67" t="str">
        <f>'Crisis Indicator Data'!C156</f>
        <v>TLS003</v>
      </c>
      <c r="D158" s="67" t="str">
        <f>'Crisis Indicator Data'!D156</f>
        <v>Timor Leste</v>
      </c>
      <c r="E158" s="67" t="str">
        <f>'Crisis Indicator Data'!E156</f>
        <v>TLS</v>
      </c>
      <c r="F158" s="67" t="str">
        <f>'Crisis Indicator Data'!B156</f>
        <v>Food Security</v>
      </c>
      <c r="G158" s="52">
        <f t="shared" si="20"/>
        <v>2</v>
      </c>
      <c r="H158" s="68">
        <f t="shared" si="21"/>
        <v>2</v>
      </c>
      <c r="I158" s="132" t="str">
        <f t="shared" si="22"/>
        <v>Low</v>
      </c>
      <c r="J158" s="133" t="str">
        <f>INDEX(Trends!$D$3:$D$404,MATCH(C158,Trends!$C$3:$C$404,0))</f>
        <v>-</v>
      </c>
      <c r="K158" s="123" t="str">
        <f>IF(Reliability!B156="x","x",(IF(ROUNDUP(Reliability!B156,0)=1,"Very High",IF(ROUNDUP(Reliability!B156,0)=2,"High",IF(ROUNDUP(Reliability!B156,0)=3,"Medium",IF(ROUNDUP(Reliability!B156,0)=4,"Low","Very Low"))))))</f>
        <v>Very High</v>
      </c>
      <c r="L158" s="54">
        <f t="shared" si="23"/>
        <v>2.1</v>
      </c>
      <c r="M158" s="69">
        <f>'Impact of the crisis'!N159</f>
        <v>3.1</v>
      </c>
      <c r="N158" s="69">
        <f>'Impact of the crisis'!AB159</f>
        <v>1.5</v>
      </c>
      <c r="O158" s="54">
        <f>'Conditions of people affected'!R159</f>
        <v>2.7</v>
      </c>
      <c r="P158" s="69">
        <f>'Conditions of people affected'!K159</f>
        <v>2.4</v>
      </c>
      <c r="Q158" s="69">
        <f>'Conditions of people affected'!Q159</f>
        <v>3</v>
      </c>
      <c r="R158" s="53">
        <f t="shared" si="24"/>
        <v>0.7</v>
      </c>
      <c r="S158" s="53">
        <f>'Complexity of the crisis'!X159</f>
        <v>0.9</v>
      </c>
      <c r="T158" s="53">
        <f>'Complexity of the crisis'!AN159</f>
        <v>0.5</v>
      </c>
      <c r="U158" s="139" t="s">
        <v>10421</v>
      </c>
      <c r="V158" s="140">
        <v>45230</v>
      </c>
    </row>
    <row r="159" spans="1:22" x14ac:dyDescent="0.25">
      <c r="A159" s="67" t="str">
        <f>'Crisis Indicator Data'!A157</f>
        <v>Venezuelan refugees in Trinidad and Tobago</v>
      </c>
      <c r="B159" s="55" t="str">
        <f>Lists!G157</f>
        <v>Venezuelan refugees</v>
      </c>
      <c r="C159" s="67" t="str">
        <f>'Crisis Indicator Data'!C157</f>
        <v>TTO002</v>
      </c>
      <c r="D159" s="67" t="str">
        <f>'Crisis Indicator Data'!D157</f>
        <v>Trinidad and Tobago</v>
      </c>
      <c r="E159" s="67" t="str">
        <f>'Crisis Indicator Data'!E157</f>
        <v>TTO</v>
      </c>
      <c r="F159" s="67" t="str">
        <f>'Crisis Indicator Data'!B157</f>
        <v>Displacement</v>
      </c>
      <c r="G159" s="52">
        <f t="shared" si="20"/>
        <v>1.8</v>
      </c>
      <c r="H159" s="68">
        <f t="shared" si="21"/>
        <v>2</v>
      </c>
      <c r="I159" s="132" t="str">
        <f t="shared" si="22"/>
        <v>Low</v>
      </c>
      <c r="J159" s="133" t="str">
        <f>INDEX(Trends!$D$3:$D$404,MATCH(C159,Trends!$C$3:$C$404,0))</f>
        <v>Decreasing</v>
      </c>
      <c r="K159" s="123" t="str">
        <f>IF(Reliability!B157="x","x",(IF(ROUNDUP(Reliability!B157,0)=1,"Very High",IF(ROUNDUP(Reliability!B157,0)=2,"High",IF(ROUNDUP(Reliability!B157,0)=3,"Medium",IF(ROUNDUP(Reliability!B157,0)=4,"Low","Very Low"))))))</f>
        <v>Very High</v>
      </c>
      <c r="L159" s="54">
        <f t="shared" si="23"/>
        <v>2.1</v>
      </c>
      <c r="M159" s="69">
        <f>'Impact of the crisis'!N160</f>
        <v>3</v>
      </c>
      <c r="N159" s="69">
        <f>'Impact of the crisis'!AB160</f>
        <v>1.6</v>
      </c>
      <c r="O159" s="54">
        <f>'Conditions of people affected'!R160</f>
        <v>1.5</v>
      </c>
      <c r="P159" s="69">
        <f>'Conditions of people affected'!K160</f>
        <v>1</v>
      </c>
      <c r="Q159" s="69">
        <f>'Conditions of people affected'!Q160</f>
        <v>2</v>
      </c>
      <c r="R159" s="53">
        <f t="shared" si="24"/>
        <v>2</v>
      </c>
      <c r="S159" s="53">
        <f>'Complexity of the crisis'!X160</f>
        <v>1.4</v>
      </c>
      <c r="T159" s="53">
        <f>'Complexity of the crisis'!AN160</f>
        <v>2.5</v>
      </c>
      <c r="U159" s="139" t="s">
        <v>10482</v>
      </c>
      <c r="V159" s="140">
        <v>45260</v>
      </c>
    </row>
    <row r="160" spans="1:22" x14ac:dyDescent="0.25">
      <c r="A160" s="67" t="str">
        <f>'Crisis Indicator Data'!A158</f>
        <v>Mixed migration flows in Tunisia</v>
      </c>
      <c r="B160" s="55" t="str">
        <f>Lists!G158</f>
        <v>Mixed Migration</v>
      </c>
      <c r="C160" s="67" t="str">
        <f>'Crisis Indicator Data'!C158</f>
        <v>TUN002</v>
      </c>
      <c r="D160" s="67" t="str">
        <f>'Crisis Indicator Data'!D158</f>
        <v>Tunisia</v>
      </c>
      <c r="E160" s="67" t="str">
        <f>'Crisis Indicator Data'!E158</f>
        <v>TUN</v>
      </c>
      <c r="F160" s="67" t="str">
        <f>'Crisis Indicator Data'!B158</f>
        <v>Displacement</v>
      </c>
      <c r="G160" s="52">
        <f t="shared" si="20"/>
        <v>2</v>
      </c>
      <c r="H160" s="68">
        <f t="shared" si="21"/>
        <v>2</v>
      </c>
      <c r="I160" s="132" t="str">
        <f t="shared" si="22"/>
        <v>Low</v>
      </c>
      <c r="J160" s="133" t="str">
        <f>INDEX(Trends!$D$3:$D$404,MATCH(C160,Trends!$C$3:$C$404,0))</f>
        <v>Stable</v>
      </c>
      <c r="K160" s="123" t="str">
        <f>IF(Reliability!B158="x","x",(IF(ROUNDUP(Reliability!B158,0)=1,"Very High",IF(ROUNDUP(Reliability!B158,0)=2,"High",IF(ROUNDUP(Reliability!B158,0)=3,"Medium",IF(ROUNDUP(Reliability!B158,0)=4,"Low","Very Low"))))))</f>
        <v>High</v>
      </c>
      <c r="L160" s="54">
        <f t="shared" si="23"/>
        <v>3.3</v>
      </c>
      <c r="M160" s="69">
        <f>'Impact of the crisis'!N161</f>
        <v>4.4000000000000004</v>
      </c>
      <c r="N160" s="69">
        <f>'Impact of the crisis'!AB161</f>
        <v>2.6</v>
      </c>
      <c r="O160" s="54">
        <f>'Conditions of people affected'!R161</f>
        <v>0.55000000000000004</v>
      </c>
      <c r="P160" s="69">
        <f>'Conditions of people affected'!K161</f>
        <v>0.1</v>
      </c>
      <c r="Q160" s="69">
        <f>'Conditions of people affected'!Q161</f>
        <v>1</v>
      </c>
      <c r="R160" s="53">
        <f t="shared" si="24"/>
        <v>2.7</v>
      </c>
      <c r="S160" s="53">
        <f>'Complexity of the crisis'!X161</f>
        <v>2.4</v>
      </c>
      <c r="T160" s="53">
        <f>'Complexity of the crisis'!AN161</f>
        <v>3</v>
      </c>
      <c r="U160" s="139" t="s">
        <v>10434</v>
      </c>
      <c r="V160" s="140">
        <v>45260</v>
      </c>
    </row>
    <row r="161" spans="1:22" x14ac:dyDescent="0.25">
      <c r="A161" s="67" t="str">
        <f>'Crisis Indicator Data'!A159</f>
        <v>Complex situation in Türkiye</v>
      </c>
      <c r="B161" s="55" t="str">
        <f>Lists!G159</f>
        <v>Country level</v>
      </c>
      <c r="C161" s="67" t="str">
        <f>'Crisis Indicator Data'!C159</f>
        <v>TUR001</v>
      </c>
      <c r="D161" s="67" t="str">
        <f>'Crisis Indicator Data'!D159</f>
        <v>Türkiye</v>
      </c>
      <c r="E161" s="67" t="str">
        <f>'Crisis Indicator Data'!E159</f>
        <v>TUR</v>
      </c>
      <c r="F161" s="67" t="str">
        <f>'Crisis Indicator Data'!B159</f>
        <v>Displacement,Conflict</v>
      </c>
      <c r="G161" s="52">
        <f t="shared" si="20"/>
        <v>3.6</v>
      </c>
      <c r="H161" s="68">
        <f t="shared" si="21"/>
        <v>4</v>
      </c>
      <c r="I161" s="132" t="str">
        <f t="shared" si="22"/>
        <v>High</v>
      </c>
      <c r="J161" s="133" t="str">
        <f>INDEX(Trends!$D$3:$D$404,MATCH(C161,Trends!$C$3:$C$404,0))</f>
        <v>Decreasing</v>
      </c>
      <c r="K161" s="123" t="str">
        <f>IF(Reliability!B159="x","x",(IF(ROUNDUP(Reliability!B159,0)=1,"Very High",IF(ROUNDUP(Reliability!B159,0)=2,"High",IF(ROUNDUP(Reliability!B159,0)=3,"Medium",IF(ROUNDUP(Reliability!B159,0)=4,"Low","Very Low"))))))</f>
        <v>High</v>
      </c>
      <c r="L161" s="54">
        <f t="shared" si="23"/>
        <v>3.5</v>
      </c>
      <c r="M161" s="69">
        <f>'Impact of the crisis'!N162</f>
        <v>3.6</v>
      </c>
      <c r="N161" s="69">
        <f>'Impact of the crisis'!AB162</f>
        <v>3.5</v>
      </c>
      <c r="O161" s="54">
        <f>'Conditions of people affected'!R162</f>
        <v>3.75</v>
      </c>
      <c r="P161" s="69">
        <f>'Conditions of people affected'!K162</f>
        <v>4.5</v>
      </c>
      <c r="Q161" s="69">
        <f>'Conditions of people affected'!Q162</f>
        <v>3</v>
      </c>
      <c r="R161" s="53">
        <f t="shared" si="24"/>
        <v>3.3</v>
      </c>
      <c r="S161" s="53">
        <f>'Complexity of the crisis'!X162</f>
        <v>3</v>
      </c>
      <c r="T161" s="53">
        <f>'Complexity of the crisis'!AN162</f>
        <v>3.5</v>
      </c>
      <c r="U161" s="139" t="s">
        <v>10441</v>
      </c>
      <c r="V161" s="140">
        <v>45257</v>
      </c>
    </row>
    <row r="162" spans="1:22" x14ac:dyDescent="0.25">
      <c r="A162" s="67" t="str">
        <f>'Crisis Indicator Data'!A160</f>
        <v>Syrian Refugees in Türkiye</v>
      </c>
      <c r="B162" s="55" t="str">
        <f>Lists!G160</f>
        <v>Syrian refugees</v>
      </c>
      <c r="C162" s="67" t="str">
        <f>'Crisis Indicator Data'!C160</f>
        <v>TUR002</v>
      </c>
      <c r="D162" s="67" t="str">
        <f>'Crisis Indicator Data'!D160</f>
        <v>Türkiye</v>
      </c>
      <c r="E162" s="67" t="str">
        <f>'Crisis Indicator Data'!E160</f>
        <v>TUR</v>
      </c>
      <c r="F162" s="67" t="str">
        <f>'Crisis Indicator Data'!B160</f>
        <v>Displacement</v>
      </c>
      <c r="G162" s="52">
        <f t="shared" si="20"/>
        <v>3.1</v>
      </c>
      <c r="H162" s="68">
        <f t="shared" si="21"/>
        <v>4</v>
      </c>
      <c r="I162" s="132" t="str">
        <f t="shared" si="22"/>
        <v>High</v>
      </c>
      <c r="J162" s="133" t="str">
        <f>INDEX(Trends!$D$3:$D$404,MATCH(C162,Trends!$C$3:$C$404,0))</f>
        <v>Decreasing</v>
      </c>
      <c r="K162" s="123" t="str">
        <f>IF(Reliability!B160="x","x",(IF(ROUNDUP(Reliability!B160,0)=1,"Very High",IF(ROUNDUP(Reliability!B160,0)=2,"High",IF(ROUNDUP(Reliability!B160,0)=3,"Medium",IF(ROUNDUP(Reliability!B160,0)=4,"Low","Very Low"))))))</f>
        <v>Medium</v>
      </c>
      <c r="L162" s="54">
        <f t="shared" si="23"/>
        <v>3.1</v>
      </c>
      <c r="M162" s="69">
        <f>'Impact of the crisis'!N163</f>
        <v>3.2</v>
      </c>
      <c r="N162" s="69">
        <f>'Impact of the crisis'!AB163</f>
        <v>3</v>
      </c>
      <c r="O162" s="54">
        <f>'Conditions of people affected'!R163</f>
        <v>3.45</v>
      </c>
      <c r="P162" s="69">
        <f>'Conditions of people affected'!K163</f>
        <v>3.9</v>
      </c>
      <c r="Q162" s="69">
        <f>'Conditions of people affected'!Q163</f>
        <v>3</v>
      </c>
      <c r="R162" s="53">
        <f t="shared" si="24"/>
        <v>2.5</v>
      </c>
      <c r="S162" s="53">
        <f>'Complexity of the crisis'!X163</f>
        <v>3</v>
      </c>
      <c r="T162" s="53">
        <f>'Complexity of the crisis'!AN163</f>
        <v>2</v>
      </c>
      <c r="U162" s="139" t="s">
        <v>10441</v>
      </c>
      <c r="V162" s="140">
        <v>45257</v>
      </c>
    </row>
    <row r="163" spans="1:22" x14ac:dyDescent="0.25">
      <c r="A163" s="67" t="str">
        <f>'Crisis Indicator Data'!A161</f>
        <v>Mixed Migration Flows in Türkiye</v>
      </c>
      <c r="B163" s="55" t="str">
        <f>Lists!G161</f>
        <v>Mixed Migration</v>
      </c>
      <c r="C163" s="67" t="str">
        <f>'Crisis Indicator Data'!C161</f>
        <v>TUR003</v>
      </c>
      <c r="D163" s="67" t="str">
        <f>'Crisis Indicator Data'!D161</f>
        <v>Türkiye</v>
      </c>
      <c r="E163" s="67" t="str">
        <f>'Crisis Indicator Data'!E161</f>
        <v>TUR</v>
      </c>
      <c r="F163" s="67" t="str">
        <f>'Crisis Indicator Data'!B161</f>
        <v>Displacement</v>
      </c>
      <c r="G163" s="52">
        <f t="shared" si="20"/>
        <v>2.2999999999999998</v>
      </c>
      <c r="H163" s="68">
        <f t="shared" si="21"/>
        <v>3</v>
      </c>
      <c r="I163" s="132" t="str">
        <f t="shared" si="22"/>
        <v>Medium</v>
      </c>
      <c r="J163" s="133" t="str">
        <f>INDEX(Trends!$D$3:$D$404,MATCH(C163,Trends!$C$3:$C$404,0))</f>
        <v>Decreasing</v>
      </c>
      <c r="K163" s="123" t="str">
        <f>IF(Reliability!B161="x","x",(IF(ROUNDUP(Reliability!B161,0)=1,"Very High",IF(ROUNDUP(Reliability!B161,0)=2,"High",IF(ROUNDUP(Reliability!B161,0)=3,"Medium",IF(ROUNDUP(Reliability!B161,0)=4,"Low","Very Low"))))))</f>
        <v>High</v>
      </c>
      <c r="L163" s="54">
        <f t="shared" si="23"/>
        <v>2.4</v>
      </c>
      <c r="M163" s="69">
        <f>'Impact of the crisis'!N164</f>
        <v>2.2999999999999998</v>
      </c>
      <c r="N163" s="69">
        <f>'Impact of the crisis'!AB164</f>
        <v>2.4</v>
      </c>
      <c r="O163" s="54">
        <f>'Conditions of people affected'!R164</f>
        <v>2.2000000000000002</v>
      </c>
      <c r="P163" s="69">
        <f>'Conditions of people affected'!K164</f>
        <v>2.4</v>
      </c>
      <c r="Q163" s="69">
        <f>'Conditions of people affected'!Q164</f>
        <v>2</v>
      </c>
      <c r="R163" s="53">
        <f t="shared" si="24"/>
        <v>2.5</v>
      </c>
      <c r="S163" s="53">
        <f>'Complexity of the crisis'!X164</f>
        <v>3</v>
      </c>
      <c r="T163" s="53">
        <f>'Complexity of the crisis'!AN164</f>
        <v>2</v>
      </c>
      <c r="U163" s="139" t="s">
        <v>10441</v>
      </c>
      <c r="V163" s="140">
        <v>45260</v>
      </c>
    </row>
    <row r="164" spans="1:22" x14ac:dyDescent="0.25">
      <c r="A164" s="67" t="str">
        <f>'Crisis Indicator Data'!A162</f>
        <v>Kurdish Conflict</v>
      </c>
      <c r="B164" s="55" t="str">
        <f>Lists!G162</f>
        <v>Kurdish conflict</v>
      </c>
      <c r="C164" s="67" t="str">
        <f>'Crisis Indicator Data'!C162</f>
        <v>TUR004</v>
      </c>
      <c r="D164" s="67" t="str">
        <f>'Crisis Indicator Data'!D162</f>
        <v>Türkiye</v>
      </c>
      <c r="E164" s="67" t="str">
        <f>'Crisis Indicator Data'!E162</f>
        <v>TUR</v>
      </c>
      <c r="F164" s="67" t="str">
        <f>'Crisis Indicator Data'!B162</f>
        <v>Conflict</v>
      </c>
      <c r="G164" s="52" t="str">
        <f t="shared" si="20"/>
        <v>x</v>
      </c>
      <c r="H164" s="68" t="str">
        <f t="shared" si="21"/>
        <v>x</v>
      </c>
      <c r="I164" s="132" t="str">
        <f t="shared" si="22"/>
        <v>x</v>
      </c>
      <c r="J164" s="133" t="str">
        <f>INDEX(Trends!$D$3:$D$404,MATCH(C164,Trends!$C$3:$C$404,0))</f>
        <v>-</v>
      </c>
      <c r="K164" s="123" t="str">
        <f>IF(Reliability!B162="x","x",(IF(ROUNDUP(Reliability!B162,0)=1,"Very High",IF(ROUNDUP(Reliability!B162,0)=2,"High",IF(ROUNDUP(Reliability!B162,0)=3,"Medium",IF(ROUNDUP(Reliability!B162,0)=4,"Low","Very Low"))))))</f>
        <v>Low</v>
      </c>
      <c r="L164" s="54">
        <f t="shared" si="23"/>
        <v>2.6</v>
      </c>
      <c r="M164" s="69">
        <f>'Impact of the crisis'!N165</f>
        <v>1.6</v>
      </c>
      <c r="N164" s="69">
        <f>'Impact of the crisis'!AB165</f>
        <v>3</v>
      </c>
      <c r="O164" s="54" t="str">
        <f>'Conditions of people affected'!R165</f>
        <v>x</v>
      </c>
      <c r="P164" s="69" t="str">
        <f>'Conditions of people affected'!K165</f>
        <v>x</v>
      </c>
      <c r="Q164" s="69" t="str">
        <f>'Conditions of people affected'!Q165</f>
        <v>x</v>
      </c>
      <c r="R164" s="53">
        <f t="shared" si="24"/>
        <v>3</v>
      </c>
      <c r="S164" s="53">
        <f>'Complexity of the crisis'!X165</f>
        <v>3</v>
      </c>
      <c r="T164" s="53">
        <f>'Complexity of the crisis'!AN165</f>
        <v>3</v>
      </c>
      <c r="U164" s="139" t="s">
        <v>10441</v>
      </c>
      <c r="V164" s="140">
        <v>45257</v>
      </c>
    </row>
    <row r="165" spans="1:22" x14ac:dyDescent="0.25">
      <c r="A165" s="67" t="str">
        <f>'Crisis Indicator Data'!A163</f>
        <v>Türkiye / Syria earthquake in Türkiye</v>
      </c>
      <c r="B165" s="55" t="str">
        <f>Lists!G163</f>
        <v>Türkiye / Syria earthquake</v>
      </c>
      <c r="C165" s="67" t="str">
        <f>'Crisis Indicator Data'!C163</f>
        <v>TUR005</v>
      </c>
      <c r="D165" s="67" t="str">
        <f>'Crisis Indicator Data'!D163</f>
        <v>Türkiye</v>
      </c>
      <c r="E165" s="67" t="str">
        <f>'Crisis Indicator Data'!E163</f>
        <v>TUR</v>
      </c>
      <c r="F165" s="67" t="str">
        <f>'Crisis Indicator Data'!B163</f>
        <v>Earthquake</v>
      </c>
      <c r="G165" s="52">
        <f t="shared" ref="G165:G175" si="25">IF(OR(O165="x",L165="x"),"x",ROUND((5-GEOMEAN(((5-L165)/5*4+1),((5-O165)/5*4+1),((5-O165)/5*4+1)))/4*3.5+R165*0.3,1))</f>
        <v>3.2</v>
      </c>
      <c r="H165" s="68">
        <f t="shared" ref="H165:H175" si="26">IF(G165="x","x",ROUNDUP(G165,0))</f>
        <v>4</v>
      </c>
      <c r="I165" s="132" t="str">
        <f t="shared" ref="I165:I175" si="27">IF(O165="x","x",IF(L165="x","x",(IF(H165=5,"Very High",IF(H165=4,"High",IF(H165=3,"Medium",IF(H165=2,"Low","Very Low")))))))</f>
        <v>High</v>
      </c>
      <c r="J165" s="133" t="str">
        <f>INDEX(Trends!$D$3:$D$404,MATCH(C165,Trends!$C$3:$C$404,0))</f>
        <v>Decreasing</v>
      </c>
      <c r="K165" s="123" t="str">
        <f>IF(Reliability!B163="x","x",(IF(ROUNDUP(Reliability!B163,0)=1,"Very High",IF(ROUNDUP(Reliability!B163,0)=2,"High",IF(ROUNDUP(Reliability!B163,0)=3,"Medium",IF(ROUNDUP(Reliability!B163,0)=4,"Low","Very Low"))))))</f>
        <v>High</v>
      </c>
      <c r="L165" s="54">
        <f t="shared" ref="L165:L175" si="28">IF(OR(N165="x",M165="x"),"x",ROUND((5-GEOMEAN(((5-M165)/5*4+1),((5-N165)/5*4+1),((5-N165)/5*4+1)))/4*5,1))</f>
        <v>3.2</v>
      </c>
      <c r="M165" s="69">
        <f>'Impact of the crisis'!N166</f>
        <v>2.1</v>
      </c>
      <c r="N165" s="69">
        <f>'Impact of the crisis'!AB166</f>
        <v>3.6</v>
      </c>
      <c r="O165" s="54">
        <f>'Conditions of people affected'!R166</f>
        <v>3.5</v>
      </c>
      <c r="P165" s="69">
        <f>'Conditions of people affected'!K166</f>
        <v>4</v>
      </c>
      <c r="Q165" s="69">
        <f>'Conditions of people affected'!Q166</f>
        <v>3</v>
      </c>
      <c r="R165" s="53">
        <f t="shared" ref="R165:R175" si="29">IF(OR(T165="x",S165="x"),S165,ROUND((5-GEOMEAN(((5-S165)/5*4+1),((5-T165)/5*4+1)))/4*5,1))</f>
        <v>2.8</v>
      </c>
      <c r="S165" s="53">
        <f>'Complexity of the crisis'!X166</f>
        <v>3</v>
      </c>
      <c r="T165" s="53">
        <f>'Complexity of the crisis'!AN166</f>
        <v>2.5</v>
      </c>
      <c r="U165" s="139" t="s">
        <v>10441</v>
      </c>
      <c r="V165" s="140">
        <v>45257</v>
      </c>
    </row>
    <row r="166" spans="1:22" x14ac:dyDescent="0.25">
      <c r="A166" s="67" t="str">
        <f>'Crisis Indicator Data'!A164</f>
        <v>Multiple Crises in Tanzania</v>
      </c>
      <c r="B166" s="55" t="str">
        <f>Lists!G164</f>
        <v>Country level</v>
      </c>
      <c r="C166" s="67" t="str">
        <f>'Crisis Indicator Data'!C164</f>
        <v>TZA001</v>
      </c>
      <c r="D166" s="67" t="str">
        <f>'Crisis Indicator Data'!D164</f>
        <v>Tanzania</v>
      </c>
      <c r="E166" s="67" t="str">
        <f>'Crisis Indicator Data'!E164</f>
        <v>TZA</v>
      </c>
      <c r="F166" s="67" t="str">
        <f>'Crisis Indicator Data'!B164</f>
        <v>Displacement,Drought</v>
      </c>
      <c r="G166" s="52">
        <f t="shared" si="25"/>
        <v>2.7</v>
      </c>
      <c r="H166" s="68">
        <f t="shared" si="26"/>
        <v>3</v>
      </c>
      <c r="I166" s="132" t="str">
        <f t="shared" si="27"/>
        <v>Medium</v>
      </c>
      <c r="J166" s="133" t="str">
        <f>INDEX(Trends!$D$3:$D$404,MATCH(C166,Trends!$C$3:$C$404,0))</f>
        <v>Decreasing</v>
      </c>
      <c r="K166" s="123" t="str">
        <f>IF(Reliability!B164="x","x",(IF(ROUNDUP(Reliability!B164,0)=1,"Very High",IF(ROUNDUP(Reliability!B164,0)=2,"High",IF(ROUNDUP(Reliability!B164,0)=3,"Medium",IF(ROUNDUP(Reliability!B164,0)=4,"Low","Very Low"))))))</f>
        <v>Very High</v>
      </c>
      <c r="L166" s="54">
        <f t="shared" si="28"/>
        <v>3.2</v>
      </c>
      <c r="M166" s="69">
        <f>'Impact of the crisis'!N167</f>
        <v>3.4</v>
      </c>
      <c r="N166" s="69">
        <f>'Impact of the crisis'!AB167</f>
        <v>3.1</v>
      </c>
      <c r="O166" s="54">
        <f>'Conditions of people affected'!R167</f>
        <v>2.75</v>
      </c>
      <c r="P166" s="69">
        <f>'Conditions of people affected'!K167</f>
        <v>3.5</v>
      </c>
      <c r="Q166" s="69">
        <f>'Conditions of people affected'!Q167</f>
        <v>2</v>
      </c>
      <c r="R166" s="53">
        <f t="shared" si="29"/>
        <v>2.1</v>
      </c>
      <c r="S166" s="53">
        <f>'Complexity of the crisis'!X167</f>
        <v>2.1</v>
      </c>
      <c r="T166" s="53">
        <f>'Complexity of the crisis'!AN167</f>
        <v>2</v>
      </c>
      <c r="U166" s="139" t="s">
        <v>10434</v>
      </c>
      <c r="V166" s="140">
        <v>45260</v>
      </c>
    </row>
    <row r="167" spans="1:22" x14ac:dyDescent="0.25">
      <c r="A167" s="67" t="str">
        <f>'Crisis Indicator Data'!A165</f>
        <v>International Displacement in Tanzania</v>
      </c>
      <c r="B167" s="55" t="str">
        <f>Lists!G165</f>
        <v>Refugees</v>
      </c>
      <c r="C167" s="67" t="str">
        <f>'Crisis Indicator Data'!C165</f>
        <v>TZA002</v>
      </c>
      <c r="D167" s="67" t="str">
        <f>'Crisis Indicator Data'!D165</f>
        <v>Tanzania</v>
      </c>
      <c r="E167" s="67" t="str">
        <f>'Crisis Indicator Data'!E165</f>
        <v>TZA</v>
      </c>
      <c r="F167" s="67" t="str">
        <f>'Crisis Indicator Data'!B165</f>
        <v>Displacement</v>
      </c>
      <c r="G167" s="52">
        <f t="shared" si="25"/>
        <v>2.5</v>
      </c>
      <c r="H167" s="68">
        <f t="shared" si="26"/>
        <v>3</v>
      </c>
      <c r="I167" s="132" t="str">
        <f t="shared" si="27"/>
        <v>Medium</v>
      </c>
      <c r="J167" s="133" t="str">
        <f>INDEX(Trends!$D$3:$D$404,MATCH(C167,Trends!$C$3:$C$404,0))</f>
        <v>Stable</v>
      </c>
      <c r="K167" s="123" t="str">
        <f>IF(Reliability!B165="x","x",(IF(ROUNDUP(Reliability!B165,0)=1,"Very High",IF(ROUNDUP(Reliability!B165,0)=2,"High",IF(ROUNDUP(Reliability!B165,0)=3,"Medium",IF(ROUNDUP(Reliability!B165,0)=4,"Low","Very Low"))))))</f>
        <v>Very High</v>
      </c>
      <c r="L167" s="54">
        <f t="shared" si="28"/>
        <v>3.3</v>
      </c>
      <c r="M167" s="69">
        <f>'Impact of the crisis'!N168</f>
        <v>2.5</v>
      </c>
      <c r="N167" s="69">
        <f>'Impact of the crisis'!AB168</f>
        <v>3.6</v>
      </c>
      <c r="O167" s="54">
        <f>'Conditions of people affected'!R168</f>
        <v>2.2000000000000002</v>
      </c>
      <c r="P167" s="69">
        <f>'Conditions of people affected'!K168</f>
        <v>2.4</v>
      </c>
      <c r="Q167" s="69">
        <f>'Conditions of people affected'!Q168</f>
        <v>2</v>
      </c>
      <c r="R167" s="53">
        <f t="shared" si="29"/>
        <v>2.1</v>
      </c>
      <c r="S167" s="53">
        <f>'Complexity of the crisis'!X168</f>
        <v>2.1</v>
      </c>
      <c r="T167" s="53">
        <f>'Complexity of the crisis'!AN168</f>
        <v>2</v>
      </c>
      <c r="U167" s="139" t="s">
        <v>10434</v>
      </c>
      <c r="V167" s="140">
        <v>45260</v>
      </c>
    </row>
    <row r="168" spans="1:22" x14ac:dyDescent="0.25">
      <c r="A168" s="67" t="str">
        <f>'Crisis Indicator Data'!A166</f>
        <v>Food Security Crisis in North-East Tanzania</v>
      </c>
      <c r="B168" s="55" t="str">
        <f>Lists!G166</f>
        <v>Food security in North-East</v>
      </c>
      <c r="C168" s="67" t="str">
        <f>'Crisis Indicator Data'!C166</f>
        <v>TZA003</v>
      </c>
      <c r="D168" s="67" t="str">
        <f>'Crisis Indicator Data'!D166</f>
        <v>Tanzania</v>
      </c>
      <c r="E168" s="67" t="str">
        <f>'Crisis Indicator Data'!E166</f>
        <v>TZA</v>
      </c>
      <c r="F168" s="67" t="str">
        <f>'Crisis Indicator Data'!B166</f>
        <v>Drought</v>
      </c>
      <c r="G168" s="52">
        <f t="shared" si="25"/>
        <v>2.6</v>
      </c>
      <c r="H168" s="68">
        <f t="shared" si="26"/>
        <v>3</v>
      </c>
      <c r="I168" s="132" t="str">
        <f t="shared" si="27"/>
        <v>Medium</v>
      </c>
      <c r="J168" s="133" t="str">
        <f>INDEX(Trends!$D$3:$D$404,MATCH(C168,Trends!$C$3:$C$404,0))</f>
        <v>Stable</v>
      </c>
      <c r="K168" s="123" t="str">
        <f>IF(Reliability!B166="x","x",(IF(ROUNDUP(Reliability!B166,0)=1,"Very High",IF(ROUNDUP(Reliability!B166,0)=2,"High",IF(ROUNDUP(Reliability!B166,0)=3,"Medium",IF(ROUNDUP(Reliability!B166,0)=4,"Low","Very Low"))))))</f>
        <v>High</v>
      </c>
      <c r="L168" s="54">
        <f t="shared" si="28"/>
        <v>2</v>
      </c>
      <c r="M168" s="69">
        <f>'Impact of the crisis'!N169</f>
        <v>2.6</v>
      </c>
      <c r="N168" s="69">
        <f>'Impact of the crisis'!AB169</f>
        <v>1.7</v>
      </c>
      <c r="O168" s="54">
        <f>'Conditions of people affected'!R169</f>
        <v>3.15</v>
      </c>
      <c r="P168" s="69">
        <f>'Conditions of people affected'!K169</f>
        <v>3.3</v>
      </c>
      <c r="Q168" s="69">
        <f>'Conditions of people affected'!Q169</f>
        <v>3</v>
      </c>
      <c r="R168" s="53">
        <f t="shared" si="29"/>
        <v>2.1</v>
      </c>
      <c r="S168" s="53">
        <f>'Complexity of the crisis'!X169</f>
        <v>2.1</v>
      </c>
      <c r="T168" s="53">
        <f>'Complexity of the crisis'!AN169</f>
        <v>2</v>
      </c>
      <c r="U168" s="139" t="s">
        <v>10434</v>
      </c>
      <c r="V168" s="140">
        <v>45260</v>
      </c>
    </row>
    <row r="169" spans="1:22" x14ac:dyDescent="0.25">
      <c r="A169" s="67" t="str">
        <f>'Crisis Indicator Data'!A167</f>
        <v>International Displacement in Uganda</v>
      </c>
      <c r="B169" s="55" t="str">
        <f>Lists!G167</f>
        <v>Refugees</v>
      </c>
      <c r="C169" s="67" t="str">
        <f>'Crisis Indicator Data'!C167</f>
        <v>UGA005</v>
      </c>
      <c r="D169" s="67" t="str">
        <f>'Crisis Indicator Data'!D167</f>
        <v>Uganda</v>
      </c>
      <c r="E169" s="67" t="str">
        <f>'Crisis Indicator Data'!E167</f>
        <v>UGA</v>
      </c>
      <c r="F169" s="67" t="str">
        <f>'Crisis Indicator Data'!B167</f>
        <v>Displacement</v>
      </c>
      <c r="G169" s="52">
        <f t="shared" si="25"/>
        <v>3.2</v>
      </c>
      <c r="H169" s="68">
        <f t="shared" si="26"/>
        <v>4</v>
      </c>
      <c r="I169" s="132" t="str">
        <f t="shared" si="27"/>
        <v>High</v>
      </c>
      <c r="J169" s="133" t="str">
        <f>INDEX(Trends!$D$3:$D$404,MATCH(C169,Trends!$C$3:$C$404,0))</f>
        <v>Stable</v>
      </c>
      <c r="K169" s="123" t="str">
        <f>IF(Reliability!B167="x","x",(IF(ROUNDUP(Reliability!B167,0)=1,"Very High",IF(ROUNDUP(Reliability!B167,0)=2,"High",IF(ROUNDUP(Reliability!B167,0)=3,"Medium",IF(ROUNDUP(Reliability!B167,0)=4,"Low","Very Low"))))))</f>
        <v>Medium</v>
      </c>
      <c r="L169" s="54">
        <f t="shared" si="28"/>
        <v>3.2</v>
      </c>
      <c r="M169" s="69">
        <f>'Impact of the crisis'!N170</f>
        <v>1.7</v>
      </c>
      <c r="N169" s="69">
        <f>'Impact of the crisis'!AB170</f>
        <v>3.7</v>
      </c>
      <c r="O169" s="54">
        <f>'Conditions of people affected'!R170</f>
        <v>3.35</v>
      </c>
      <c r="P169" s="69">
        <f>'Conditions of people affected'!K170</f>
        <v>3.7</v>
      </c>
      <c r="Q169" s="69">
        <f>'Conditions of people affected'!Q170</f>
        <v>3</v>
      </c>
      <c r="R169" s="53">
        <f t="shared" si="29"/>
        <v>2.9</v>
      </c>
      <c r="S169" s="53">
        <f>'Complexity of the crisis'!X170</f>
        <v>3.6</v>
      </c>
      <c r="T169" s="53">
        <f>'Complexity of the crisis'!AN170</f>
        <v>2</v>
      </c>
      <c r="U169" s="139" t="s">
        <v>10434</v>
      </c>
      <c r="V169" s="140">
        <v>45257</v>
      </c>
    </row>
    <row r="170" spans="1:22" x14ac:dyDescent="0.25">
      <c r="A170" s="67" t="str">
        <f>'Crisis Indicator Data'!A168</f>
        <v>Russia-Ukraine conflict</v>
      </c>
      <c r="B170" s="55" t="str">
        <f>Lists!G168</f>
        <v>Russia-Ukraine conflict</v>
      </c>
      <c r="C170" s="67" t="str">
        <f>'Crisis Indicator Data'!C168</f>
        <v>UKR002</v>
      </c>
      <c r="D170" s="67" t="str">
        <f>'Crisis Indicator Data'!D168</f>
        <v>Ukraine</v>
      </c>
      <c r="E170" s="67" t="str">
        <f>'Crisis Indicator Data'!E168</f>
        <v>UKR</v>
      </c>
      <c r="F170" s="67" t="str">
        <f>'Crisis Indicator Data'!B168</f>
        <v>Conflict,Displacement</v>
      </c>
      <c r="G170" s="52">
        <f t="shared" si="25"/>
        <v>4.3</v>
      </c>
      <c r="H170" s="68">
        <f t="shared" si="26"/>
        <v>5</v>
      </c>
      <c r="I170" s="132" t="str">
        <f t="shared" si="27"/>
        <v>Very High</v>
      </c>
      <c r="J170" s="133" t="str">
        <f>INDEX(Trends!$D$3:$D$404,MATCH(C170,Trends!$C$3:$C$404,0))</f>
        <v>Stable</v>
      </c>
      <c r="K170" s="123" t="str">
        <f>IF(Reliability!B168="x","x",(IF(ROUNDUP(Reliability!B168,0)=1,"Very High",IF(ROUNDUP(Reliability!B168,0)=2,"High",IF(ROUNDUP(Reliability!B168,0)=3,"Medium",IF(ROUNDUP(Reliability!B168,0)=4,"Low","Very Low"))))))</f>
        <v>Very High</v>
      </c>
      <c r="L170" s="54">
        <f t="shared" si="28"/>
        <v>4.5999999999999996</v>
      </c>
      <c r="M170" s="69">
        <f>'Impact of the crisis'!N171</f>
        <v>4.9000000000000004</v>
      </c>
      <c r="N170" s="69">
        <f>'Impact of the crisis'!AB171</f>
        <v>4.5</v>
      </c>
      <c r="O170" s="54">
        <f>'Conditions of people affected'!R171</f>
        <v>5</v>
      </c>
      <c r="P170" s="69">
        <f>'Conditions of people affected'!K171</f>
        <v>5</v>
      </c>
      <c r="Q170" s="69">
        <f>'Conditions of people affected'!Q171</f>
        <v>5</v>
      </c>
      <c r="R170" s="53">
        <f t="shared" si="29"/>
        <v>3.1</v>
      </c>
      <c r="S170" s="53">
        <f>'Complexity of the crisis'!X171</f>
        <v>2.6</v>
      </c>
      <c r="T170" s="53">
        <f>'Complexity of the crisis'!AN171</f>
        <v>3.5</v>
      </c>
      <c r="U170" s="139" t="s">
        <v>10472</v>
      </c>
      <c r="V170" s="140">
        <v>45259</v>
      </c>
    </row>
    <row r="171" spans="1:22" x14ac:dyDescent="0.25">
      <c r="A171" s="67" t="str">
        <f>'Crisis Indicator Data'!A169</f>
        <v>Complex crisis in Venezuela</v>
      </c>
      <c r="B171" s="55" t="str">
        <f>Lists!G169</f>
        <v>Complex crisis</v>
      </c>
      <c r="C171" s="67" t="str">
        <f>'Crisis Indicator Data'!C169</f>
        <v>VEN001</v>
      </c>
      <c r="D171" s="67" t="str">
        <f>'Crisis Indicator Data'!D169</f>
        <v>Venezuela</v>
      </c>
      <c r="E171" s="67" t="str">
        <f>'Crisis Indicator Data'!E169</f>
        <v>VEN</v>
      </c>
      <c r="F171" s="67" t="str">
        <f>'Crisis Indicator Data'!B169</f>
        <v>Socio-political,Violence,Floods</v>
      </c>
      <c r="G171" s="52">
        <f t="shared" si="25"/>
        <v>4.3</v>
      </c>
      <c r="H171" s="68">
        <f t="shared" si="26"/>
        <v>5</v>
      </c>
      <c r="I171" s="132" t="str">
        <f t="shared" si="27"/>
        <v>Very High</v>
      </c>
      <c r="J171" s="133" t="str">
        <f>INDEX(Trends!$D$3:$D$404,MATCH(C171,Trends!$C$3:$C$404,0))</f>
        <v>Increasing</v>
      </c>
      <c r="K171" s="123" t="str">
        <f>IF(Reliability!B169="x","x",(IF(ROUNDUP(Reliability!B169,0)=1,"Very High",IF(ROUNDUP(Reliability!B169,0)=2,"High",IF(ROUNDUP(Reliability!B169,0)=3,"Medium",IF(ROUNDUP(Reliability!B169,0)=4,"Low","Very Low"))))))</f>
        <v>Very High</v>
      </c>
      <c r="L171" s="54">
        <f t="shared" si="28"/>
        <v>4.5999999999999996</v>
      </c>
      <c r="M171" s="69">
        <f>'Impact of the crisis'!N172</f>
        <v>4.9000000000000004</v>
      </c>
      <c r="N171" s="69">
        <f>'Impact of the crisis'!AB172</f>
        <v>4.5</v>
      </c>
      <c r="O171" s="54">
        <f>'Conditions of people affected'!R172</f>
        <v>4.5</v>
      </c>
      <c r="P171" s="69">
        <f>'Conditions of people affected'!K172</f>
        <v>5</v>
      </c>
      <c r="Q171" s="69">
        <f>'Conditions of people affected'!Q172</f>
        <v>4</v>
      </c>
      <c r="R171" s="53">
        <f t="shared" si="29"/>
        <v>3.7</v>
      </c>
      <c r="S171" s="53">
        <f>'Complexity of the crisis'!X172</f>
        <v>3.3</v>
      </c>
      <c r="T171" s="53">
        <f>'Complexity of the crisis'!AN172</f>
        <v>4</v>
      </c>
      <c r="U171" s="139" t="s">
        <v>10482</v>
      </c>
      <c r="V171" s="140">
        <v>45259</v>
      </c>
    </row>
    <row r="172" spans="1:22" x14ac:dyDescent="0.25">
      <c r="A172" s="67" t="str">
        <f>'Crisis Indicator Data'!A170</f>
        <v>Conflict in Yemen</v>
      </c>
      <c r="B172" s="55" t="str">
        <f>Lists!G170</f>
        <v>Complex crisis</v>
      </c>
      <c r="C172" s="67" t="str">
        <f>'Crisis Indicator Data'!C170</f>
        <v>YEM001</v>
      </c>
      <c r="D172" s="67" t="str">
        <f>'Crisis Indicator Data'!D170</f>
        <v>Yemen</v>
      </c>
      <c r="E172" s="67" t="str">
        <f>'Crisis Indicator Data'!E170</f>
        <v>YEM</v>
      </c>
      <c r="F172" s="67" t="str">
        <f>'Crisis Indicator Data'!B170</f>
        <v>Conflict</v>
      </c>
      <c r="G172" s="52">
        <f t="shared" si="25"/>
        <v>4.5999999999999996</v>
      </c>
      <c r="H172" s="68">
        <f t="shared" si="26"/>
        <v>5</v>
      </c>
      <c r="I172" s="132" t="str">
        <f t="shared" si="27"/>
        <v>Very High</v>
      </c>
      <c r="J172" s="133" t="str">
        <f>INDEX(Trends!$D$3:$D$404,MATCH(C172,Trends!$C$3:$C$404,0))</f>
        <v>Stable</v>
      </c>
      <c r="K172" s="123" t="str">
        <f>IF(Reliability!B170="x","x",(IF(ROUNDUP(Reliability!B170,0)=1,"Very High",IF(ROUNDUP(Reliability!B170,0)=2,"High",IF(ROUNDUP(Reliability!B170,0)=3,"Medium",IF(ROUNDUP(Reliability!B170,0)=4,"Low","Very Low"))))))</f>
        <v>Very High</v>
      </c>
      <c r="L172" s="54">
        <f t="shared" si="28"/>
        <v>4.5999999999999996</v>
      </c>
      <c r="M172" s="69">
        <f>'Impact of the crisis'!N173</f>
        <v>4.9000000000000004</v>
      </c>
      <c r="N172" s="69">
        <f>'Impact of the crisis'!AB173</f>
        <v>4.5</v>
      </c>
      <c r="O172" s="54">
        <f>'Conditions of people affected'!R173</f>
        <v>5</v>
      </c>
      <c r="P172" s="69">
        <f>'Conditions of people affected'!K173</f>
        <v>5</v>
      </c>
      <c r="Q172" s="69">
        <f>'Conditions of people affected'!Q173</f>
        <v>5</v>
      </c>
      <c r="R172" s="53">
        <f t="shared" si="29"/>
        <v>4</v>
      </c>
      <c r="S172" s="53">
        <f>'Complexity of the crisis'!X173</f>
        <v>3.9</v>
      </c>
      <c r="T172" s="53">
        <f>'Complexity of the crisis'!AN173</f>
        <v>4</v>
      </c>
      <c r="U172" s="139" t="s">
        <v>10441</v>
      </c>
      <c r="V172" s="140">
        <v>45257</v>
      </c>
    </row>
    <row r="173" spans="1:22" x14ac:dyDescent="0.25">
      <c r="A173" s="67" t="str">
        <f>'Crisis Indicator Data'!A171</f>
        <v>Mixed migration flows in Yemen</v>
      </c>
      <c r="B173" s="55" t="str">
        <f>Lists!G171</f>
        <v>Mixed Migration</v>
      </c>
      <c r="C173" s="67" t="str">
        <f>'Crisis Indicator Data'!C171</f>
        <v>YEM002</v>
      </c>
      <c r="D173" s="67" t="str">
        <f>'Crisis Indicator Data'!D171</f>
        <v>Yemen</v>
      </c>
      <c r="E173" s="67" t="str">
        <f>'Crisis Indicator Data'!E171</f>
        <v>YEM</v>
      </c>
      <c r="F173" s="67" t="str">
        <f>'Crisis Indicator Data'!B171</f>
        <v>Displacement</v>
      </c>
      <c r="G173" s="52">
        <f t="shared" si="25"/>
        <v>2.4</v>
      </c>
      <c r="H173" s="68">
        <f t="shared" si="26"/>
        <v>3</v>
      </c>
      <c r="I173" s="132" t="str">
        <f t="shared" si="27"/>
        <v>Medium</v>
      </c>
      <c r="J173" s="133" t="str">
        <f>INDEX(Trends!$D$3:$D$404,MATCH(C173,Trends!$C$3:$C$404,0))</f>
        <v>Decreasing</v>
      </c>
      <c r="K173" s="123" t="str">
        <f>IF(Reliability!B171="x","x",(IF(ROUNDUP(Reliability!B171,0)=1,"Very High",IF(ROUNDUP(Reliability!B171,0)=2,"High",IF(ROUNDUP(Reliability!B171,0)=3,"Medium",IF(ROUNDUP(Reliability!B171,0)=4,"Low","Very Low"))))))</f>
        <v>Very High</v>
      </c>
      <c r="L173" s="54">
        <f t="shared" si="28"/>
        <v>2.5</v>
      </c>
      <c r="M173" s="69">
        <f>'Impact of the crisis'!N174</f>
        <v>1.7</v>
      </c>
      <c r="N173" s="69">
        <f>'Impact of the crisis'!AB174</f>
        <v>2.9</v>
      </c>
      <c r="O173" s="54">
        <f>'Conditions of people affected'!R174</f>
        <v>1.7</v>
      </c>
      <c r="P173" s="69">
        <f>'Conditions of people affected'!K174</f>
        <v>2.4</v>
      </c>
      <c r="Q173" s="69">
        <f>'Conditions of people affected'!Q174</f>
        <v>1</v>
      </c>
      <c r="R173" s="53">
        <f t="shared" si="29"/>
        <v>3.5</v>
      </c>
      <c r="S173" s="53">
        <f>'Complexity of the crisis'!X174</f>
        <v>3.9</v>
      </c>
      <c r="T173" s="53">
        <f>'Complexity of the crisis'!AN174</f>
        <v>3</v>
      </c>
      <c r="U173" s="139" t="s">
        <v>10441</v>
      </c>
      <c r="V173" s="140">
        <v>45257</v>
      </c>
    </row>
    <row r="174" spans="1:22" x14ac:dyDescent="0.25">
      <c r="A174" s="67" t="str">
        <f>'Crisis Indicator Data'!A172</f>
        <v>Drought in Zambia</v>
      </c>
      <c r="B174" s="55" t="str">
        <f>Lists!G172</f>
        <v>Drought</v>
      </c>
      <c r="C174" s="67" t="str">
        <f>'Crisis Indicator Data'!C172</f>
        <v>ZMB002</v>
      </c>
      <c r="D174" s="67" t="str">
        <f>'Crisis Indicator Data'!D172</f>
        <v>Zambia</v>
      </c>
      <c r="E174" s="67" t="str">
        <f>'Crisis Indicator Data'!E172</f>
        <v>ZMB</v>
      </c>
      <c r="F174" s="67" t="str">
        <f>'Crisis Indicator Data'!B172</f>
        <v>Drought</v>
      </c>
      <c r="G174" s="52">
        <f t="shared" si="25"/>
        <v>3</v>
      </c>
      <c r="H174" s="68">
        <f t="shared" si="26"/>
        <v>3</v>
      </c>
      <c r="I174" s="132" t="str">
        <f t="shared" si="27"/>
        <v>Medium</v>
      </c>
      <c r="J174" s="133" t="str">
        <f>INDEX(Trends!$D$3:$D$404,MATCH(C174,Trends!$C$3:$C$404,0))</f>
        <v>Stable</v>
      </c>
      <c r="K174" s="123" t="str">
        <f>IF(Reliability!B172="x","x",(IF(ROUNDUP(Reliability!B172,0)=1,"Very High",IF(ROUNDUP(Reliability!B172,0)=2,"High",IF(ROUNDUP(Reliability!B172,0)=3,"Medium",IF(ROUNDUP(Reliability!B172,0)=4,"Low","Very Low"))))))</f>
        <v>Very High</v>
      </c>
      <c r="L174" s="54">
        <f t="shared" si="28"/>
        <v>3.4</v>
      </c>
      <c r="M174" s="69">
        <f>'Impact of the crisis'!N175</f>
        <v>4.0999999999999996</v>
      </c>
      <c r="N174" s="69">
        <f>'Impact of the crisis'!AB175</f>
        <v>3</v>
      </c>
      <c r="O174" s="54">
        <f>'Conditions of people affected'!R175</f>
        <v>3.4</v>
      </c>
      <c r="P174" s="69">
        <f>'Conditions of people affected'!K175</f>
        <v>3.8</v>
      </c>
      <c r="Q174" s="69">
        <f>'Conditions of people affected'!Q175</f>
        <v>3</v>
      </c>
      <c r="R174" s="53">
        <f t="shared" si="29"/>
        <v>2.1</v>
      </c>
      <c r="S174" s="53">
        <f>'Complexity of the crisis'!X175</f>
        <v>2.1</v>
      </c>
      <c r="T174" s="53">
        <f>'Complexity of the crisis'!AN175</f>
        <v>2</v>
      </c>
      <c r="U174" s="139" t="s">
        <v>10434</v>
      </c>
      <c r="V174" s="140">
        <v>45260</v>
      </c>
    </row>
    <row r="175" spans="1:22" x14ac:dyDescent="0.25">
      <c r="A175" s="67" t="str">
        <f>'Crisis Indicator Data'!A173</f>
        <v>Complex crisis in Zimbabwe</v>
      </c>
      <c r="B175" s="55" t="str">
        <f>Lists!G173</f>
        <v>Complex crisis</v>
      </c>
      <c r="C175" s="67" t="str">
        <f>'Crisis Indicator Data'!C173</f>
        <v>ZWE001</v>
      </c>
      <c r="D175" s="67" t="str">
        <f>'Crisis Indicator Data'!D173</f>
        <v>Zimbabwe</v>
      </c>
      <c r="E175" s="67" t="str">
        <f>'Crisis Indicator Data'!E173</f>
        <v>ZWE</v>
      </c>
      <c r="F175" s="67" t="str">
        <f>'Crisis Indicator Data'!B173</f>
        <v>Socio-political,Drought</v>
      </c>
      <c r="G175" s="52">
        <f t="shared" si="25"/>
        <v>3.5</v>
      </c>
      <c r="H175" s="68">
        <f t="shared" si="26"/>
        <v>4</v>
      </c>
      <c r="I175" s="132" t="str">
        <f t="shared" si="27"/>
        <v>High</v>
      </c>
      <c r="J175" s="133" t="str">
        <f>INDEX(Trends!$D$3:$D$404,MATCH(C175,Trends!$C$3:$C$404,0))</f>
        <v>Stable</v>
      </c>
      <c r="K175" s="123" t="str">
        <f>IF(Reliability!B173="x","x",(IF(ROUNDUP(Reliability!B173,0)=1,"Very High",IF(ROUNDUP(Reliability!B173,0)=2,"High",IF(ROUNDUP(Reliability!B173,0)=3,"Medium",IF(ROUNDUP(Reliability!B173,0)=4,"Low","Very Low"))))))</f>
        <v>High</v>
      </c>
      <c r="L175" s="54">
        <f t="shared" si="28"/>
        <v>3.9</v>
      </c>
      <c r="M175" s="69">
        <f>'Impact of the crisis'!N176</f>
        <v>4.5999999999999996</v>
      </c>
      <c r="N175" s="69">
        <f>'Impact of the crisis'!AB176</f>
        <v>3.4</v>
      </c>
      <c r="O175" s="54">
        <f>'Conditions of people affected'!R176</f>
        <v>3.55</v>
      </c>
      <c r="P175" s="69">
        <f>'Conditions of people affected'!K176</f>
        <v>4.0999999999999996</v>
      </c>
      <c r="Q175" s="69">
        <f>'Conditions of people affected'!Q176</f>
        <v>3</v>
      </c>
      <c r="R175" s="53">
        <f t="shared" si="29"/>
        <v>3</v>
      </c>
      <c r="S175" s="53">
        <f>'Complexity of the crisis'!X176</f>
        <v>3</v>
      </c>
      <c r="T175" s="53">
        <f>'Complexity of the crisis'!AN176</f>
        <v>3</v>
      </c>
      <c r="U175" s="139" t="s">
        <v>10434</v>
      </c>
      <c r="V175" s="140">
        <v>45260</v>
      </c>
    </row>
  </sheetData>
  <autoFilter ref="A4:T155"/>
  <mergeCells count="1">
    <mergeCell ref="A1:T1"/>
  </mergeCells>
  <conditionalFormatting sqref="H5:H300">
    <cfRule type="cellIs" dxfId="223" priority="78" stopIfTrue="1" operator="equal">
      <formula>3</formula>
    </cfRule>
    <cfRule type="cellIs" dxfId="222" priority="77" stopIfTrue="1" operator="equal">
      <formula>4</formula>
    </cfRule>
    <cfRule type="cellIs" dxfId="221" priority="76" stopIfTrue="1" operator="equal">
      <formula>5</formula>
    </cfRule>
    <cfRule type="cellIs" dxfId="220" priority="80" stopIfTrue="1" operator="equal">
      <formula>1</formula>
    </cfRule>
    <cfRule type="cellIs" dxfId="219" priority="79" stopIfTrue="1" operator="equal">
      <formula>2</formula>
    </cfRule>
  </conditionalFormatting>
  <conditionalFormatting sqref="I5:I300">
    <cfRule type="cellIs" dxfId="218" priority="41" stopIfTrue="1" operator="equal">
      <formula>"Very High"</formula>
    </cfRule>
    <cfRule type="cellIs" dxfId="217" priority="42" stopIfTrue="1" operator="equal">
      <formula>"High"</formula>
    </cfRule>
    <cfRule type="cellIs" dxfId="216" priority="43" stopIfTrue="1" operator="equal">
      <formula>"Medium"</formula>
    </cfRule>
    <cfRule type="cellIs" dxfId="215" priority="44" stopIfTrue="1" operator="equal">
      <formula>"Low"</formula>
    </cfRule>
    <cfRule type="cellIs" dxfId="214" priority="45" stopIfTrue="1" operator="equal">
      <formula>"Very Low"</formula>
    </cfRule>
  </conditionalFormatting>
  <conditionalFormatting sqref="J5:J300">
    <cfRule type="cellIs" dxfId="213" priority="13" operator="equal">
      <formula>"Decreasing"</formula>
    </cfRule>
    <cfRule type="cellIs" dxfId="212" priority="11" operator="equal">
      <formula>"Increasing"</formula>
    </cfRule>
    <cfRule type="cellIs" dxfId="211" priority="12" operator="equal">
      <formula>"Stable"</formula>
    </cfRule>
  </conditionalFormatting>
  <conditionalFormatting sqref="K5:K300">
    <cfRule type="cellIs" dxfId="210" priority="2" stopIfTrue="1" operator="equal">
      <formula>"Low"</formula>
    </cfRule>
    <cfRule type="cellIs" dxfId="209" priority="3" stopIfTrue="1" operator="equal">
      <formula>"Medium"</formula>
    </cfRule>
    <cfRule type="cellIs" dxfId="208" priority="4" stopIfTrue="1" operator="equal">
      <formula>"High"</formula>
    </cfRule>
    <cfRule type="cellIs" dxfId="207" priority="5" stopIfTrue="1" operator="equal">
      <formula>"Very High"</formula>
    </cfRule>
    <cfRule type="cellIs" dxfId="206" priority="1" stopIfTrue="1" operator="equal">
      <formula>"Very Low"</formula>
    </cfRule>
  </conditionalFormatting>
  <conditionalFormatting sqref="L5:L300">
    <cfRule type="cellIs" dxfId="205" priority="92" stopIfTrue="1" operator="between">
      <formula>3</formula>
      <formula>4</formula>
    </cfRule>
    <cfRule type="cellIs" dxfId="204" priority="93" stopIfTrue="1" operator="between">
      <formula>2</formula>
      <formula>3</formula>
    </cfRule>
    <cfRule type="cellIs" dxfId="203" priority="94" stopIfTrue="1" operator="between">
      <formula>1</formula>
      <formula>2</formula>
    </cfRule>
    <cfRule type="cellIs" dxfId="202" priority="95" stopIfTrue="1" operator="between">
      <formula>0</formula>
      <formula>1</formula>
    </cfRule>
    <cfRule type="cellIs" dxfId="201" priority="81" stopIfTrue="1" operator="between">
      <formula>4</formula>
      <formula>5</formula>
    </cfRule>
  </conditionalFormatting>
  <conditionalFormatting sqref="M5:N300">
    <cfRule type="cellIs" dxfId="200" priority="82" stopIfTrue="1" operator="between">
      <formula>4</formula>
      <formula>5</formula>
    </cfRule>
    <cfRule type="cellIs" dxfId="199" priority="88" stopIfTrue="1" operator="between">
      <formula>3</formula>
      <formula>4</formula>
    </cfRule>
    <cfRule type="cellIs" dxfId="198" priority="90" stopIfTrue="1" operator="between">
      <formula>1</formula>
      <formula>2</formula>
    </cfRule>
    <cfRule type="cellIs" dxfId="197" priority="91" stopIfTrue="1" operator="between">
      <formula>0</formula>
      <formula>1</formula>
    </cfRule>
    <cfRule type="cellIs" dxfId="196" priority="89" stopIfTrue="1" operator="between">
      <formula>2</formula>
      <formula>3</formula>
    </cfRule>
  </conditionalFormatting>
  <conditionalFormatting sqref="O5:O300">
    <cfRule type="cellIs" dxfId="195" priority="6" stopIfTrue="1" operator="between">
      <formula>5</formula>
      <formula>5.9</formula>
    </cfRule>
    <cfRule type="cellIs" dxfId="194" priority="8" stopIfTrue="1" operator="between">
      <formula>3</formula>
      <formula>3.9</formula>
    </cfRule>
    <cfRule type="cellIs" dxfId="193" priority="9" stopIfTrue="1" operator="between">
      <formula>2</formula>
      <formula>2.9</formula>
    </cfRule>
    <cfRule type="cellIs" dxfId="192" priority="10" stopIfTrue="1" operator="between">
      <formula>0</formula>
      <formula>1.9</formula>
    </cfRule>
    <cfRule type="cellIs" dxfId="191" priority="7" stopIfTrue="1" operator="between">
      <formula>4</formula>
      <formula>4.9</formula>
    </cfRule>
  </conditionalFormatting>
  <conditionalFormatting sqref="P5:Q300">
    <cfRule type="cellIs" dxfId="190" priority="71" stopIfTrue="1" operator="between">
      <formula>7.1</formula>
      <formula>10</formula>
    </cfRule>
    <cfRule type="cellIs" dxfId="189" priority="72" stopIfTrue="1" operator="between">
      <formula>5.4</formula>
      <formula>7</formula>
    </cfRule>
    <cfRule type="cellIs" dxfId="188" priority="73" stopIfTrue="1" operator="between">
      <formula>3.5</formula>
      <formula>5.3</formula>
    </cfRule>
    <cfRule type="cellIs" dxfId="187" priority="74" stopIfTrue="1" operator="between">
      <formula>1.8</formula>
      <formula>3.4</formula>
    </cfRule>
    <cfRule type="cellIs" dxfId="186" priority="75" stopIfTrue="1" operator="between">
      <formula>0</formula>
      <formula>1.7</formula>
    </cfRule>
  </conditionalFormatting>
  <conditionalFormatting sqref="R5:R300">
    <cfRule type="cellIs" dxfId="185" priority="31" stopIfTrue="1" operator="between">
      <formula>4</formula>
      <formula>5</formula>
    </cfRule>
    <cfRule type="cellIs" dxfId="184" priority="32" stopIfTrue="1" operator="between">
      <formula>3</formula>
      <formula>4</formula>
    </cfRule>
    <cfRule type="cellIs" dxfId="183" priority="33" stopIfTrue="1" operator="between">
      <formula>2</formula>
      <formula>3</formula>
    </cfRule>
    <cfRule type="cellIs" dxfId="182" priority="35" stopIfTrue="1" operator="between">
      <formula>0</formula>
      <formula>1</formula>
    </cfRule>
    <cfRule type="cellIs" dxfId="181" priority="34" stopIfTrue="1" operator="between">
      <formula>1</formula>
      <formula>2</formula>
    </cfRule>
  </conditionalFormatting>
  <conditionalFormatting sqref="S5:T300">
    <cfRule type="cellIs" dxfId="180" priority="53" stopIfTrue="1" operator="between">
      <formula>2</formula>
      <formula>3</formula>
    </cfRule>
    <cfRule type="cellIs" dxfId="179" priority="52" stopIfTrue="1" operator="between">
      <formula>3</formula>
      <formula>4</formula>
    </cfRule>
    <cfRule type="cellIs" dxfId="178" priority="51" stopIfTrue="1" operator="between">
      <formula>4</formula>
      <formula>5</formula>
    </cfRule>
    <cfRule type="cellIs" dxfId="177" priority="55" stopIfTrue="1" operator="between">
      <formula>0</formula>
      <formula>1</formula>
    </cfRule>
    <cfRule type="cellIs" dxfId="176" priority="54" stopIfTrue="1" operator="between">
      <formula>1</formula>
      <formula>2</formula>
    </cfRule>
  </conditionalFormatting>
  <conditionalFormatting sqref="T5:T300">
    <cfRule type="cellIs" dxfId="175" priority="64" stopIfTrue="1" operator="between">
      <formula>1</formula>
      <formula>2</formula>
    </cfRule>
    <cfRule type="cellIs" dxfId="174" priority="65" stopIfTrue="1" operator="between">
      <formula>0</formula>
      <formula>1</formula>
    </cfRule>
    <cfRule type="cellIs" dxfId="173" priority="61" stopIfTrue="1" operator="between">
      <formula>4</formula>
      <formula>5</formula>
    </cfRule>
    <cfRule type="cellIs" dxfId="172" priority="62" stopIfTrue="1" operator="between">
      <formula>3</formula>
      <formula>4</formula>
    </cfRule>
    <cfRule type="cellIs" dxfId="171" priority="63" stopIfTrue="1" operator="between">
      <formula>2</formula>
      <formula>3</formula>
    </cfRule>
  </conditionalFormatting>
  <pageMargins left="0.70866141732283472" right="0.70866141732283472" top="0.74803149606299213" bottom="0.74803149606299213" header="0.31496062992125978" footer="0.31496062992125978"/>
  <pageSetup paperSize="9" scale="57" fitToHeight="0" orientation="landscape"/>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BF194"/>
  <sheetViews>
    <sheetView workbookViewId="0">
      <selection sqref="A1:BE1"/>
    </sheetView>
  </sheetViews>
  <sheetFormatPr defaultColWidth="9.42578125" defaultRowHeight="15" x14ac:dyDescent="0.25"/>
  <cols>
    <col min="1" max="1" width="49.42578125" style="1" bestFit="1" customWidth="1"/>
    <col min="2" max="2" width="5.42578125" style="1" bestFit="1" customWidth="1"/>
    <col min="3" max="57" width="5.42578125" style="1" customWidth="1"/>
    <col min="58" max="58" width="9.42578125" style="1" customWidth="1"/>
    <col min="59" max="16384" width="9.42578125" style="1"/>
  </cols>
  <sheetData>
    <row r="1" spans="1:58" x14ac:dyDescent="0.25">
      <c r="A1" s="317"/>
      <c r="B1" s="316"/>
      <c r="C1" s="316"/>
      <c r="D1" s="316"/>
      <c r="E1" s="316"/>
      <c r="F1" s="316"/>
      <c r="G1" s="316"/>
      <c r="H1" s="316"/>
      <c r="I1" s="316"/>
      <c r="J1" s="316"/>
      <c r="K1" s="316"/>
      <c r="L1" s="316"/>
      <c r="M1" s="316"/>
      <c r="N1" s="316"/>
      <c r="O1" s="316"/>
      <c r="P1" s="316"/>
      <c r="Q1" s="316"/>
      <c r="R1" s="316"/>
      <c r="S1" s="316"/>
      <c r="T1" s="316"/>
      <c r="U1" s="316"/>
      <c r="V1" s="316"/>
      <c r="W1" s="316"/>
      <c r="X1" s="316"/>
      <c r="Y1" s="316"/>
      <c r="Z1" s="316"/>
      <c r="AA1" s="316"/>
      <c r="AB1" s="316"/>
      <c r="AC1" s="316"/>
      <c r="AD1" s="316"/>
      <c r="AE1" s="316"/>
      <c r="AF1" s="316"/>
      <c r="AG1" s="316"/>
      <c r="AH1" s="316"/>
      <c r="AI1" s="316"/>
      <c r="AJ1" s="316"/>
      <c r="AK1" s="316"/>
      <c r="AL1" s="316"/>
      <c r="AM1" s="316"/>
      <c r="AN1" s="316"/>
      <c r="AO1" s="316"/>
      <c r="AP1" s="316"/>
      <c r="AQ1" s="316"/>
      <c r="AR1" s="316"/>
      <c r="AS1" s="316"/>
      <c r="AT1" s="316"/>
      <c r="AU1" s="316"/>
      <c r="AV1" s="316"/>
      <c r="AW1" s="316"/>
      <c r="AX1" s="316"/>
      <c r="AY1" s="316"/>
      <c r="AZ1" s="316"/>
      <c r="BA1" s="316"/>
      <c r="BB1" s="316"/>
      <c r="BC1" s="316"/>
      <c r="BD1" s="316"/>
      <c r="BE1" s="316"/>
    </row>
    <row r="2" spans="1:58" s="5" customFormat="1" ht="121.5" customHeight="1" x14ac:dyDescent="0.2">
      <c r="A2" s="16" t="s">
        <v>9676</v>
      </c>
      <c r="B2" s="11" t="s">
        <v>9677</v>
      </c>
      <c r="C2" s="19" t="s">
        <v>10983</v>
      </c>
      <c r="D2" s="19" t="s">
        <v>10984</v>
      </c>
      <c r="E2" s="19" t="s">
        <v>10985</v>
      </c>
      <c r="F2" s="19" t="s">
        <v>10986</v>
      </c>
      <c r="G2" s="19" t="s">
        <v>10987</v>
      </c>
      <c r="H2" s="19" t="s">
        <v>10988</v>
      </c>
      <c r="I2" s="19" t="s">
        <v>10989</v>
      </c>
      <c r="J2" s="19" t="s">
        <v>10990</v>
      </c>
      <c r="K2" s="19" t="s">
        <v>10991</v>
      </c>
      <c r="L2" s="19" t="s">
        <v>10992</v>
      </c>
      <c r="M2" s="19" t="s">
        <v>10993</v>
      </c>
      <c r="N2" s="19" t="s">
        <v>10994</v>
      </c>
      <c r="O2" s="19" t="s">
        <v>10995</v>
      </c>
      <c r="P2" s="19" t="s">
        <v>10996</v>
      </c>
      <c r="Q2" s="19" t="s">
        <v>10997</v>
      </c>
      <c r="R2" s="19" t="s">
        <v>10998</v>
      </c>
      <c r="S2" s="19" t="s">
        <v>10999</v>
      </c>
      <c r="T2" s="19" t="s">
        <v>11000</v>
      </c>
      <c r="U2" s="19" t="s">
        <v>11000</v>
      </c>
      <c r="V2" s="19" t="s">
        <v>11001</v>
      </c>
      <c r="W2" s="19" t="s">
        <v>11002</v>
      </c>
      <c r="X2" s="19" t="s">
        <v>11003</v>
      </c>
      <c r="Y2" s="19" t="s">
        <v>11004</v>
      </c>
      <c r="Z2" s="19" t="s">
        <v>11005</v>
      </c>
      <c r="AA2" s="19" t="s">
        <v>11006</v>
      </c>
      <c r="AB2" s="19" t="s">
        <v>11007</v>
      </c>
      <c r="AC2" s="19" t="s">
        <v>11008</v>
      </c>
      <c r="AD2" s="19" t="s">
        <v>11009</v>
      </c>
      <c r="AE2" s="19" t="s">
        <v>11010</v>
      </c>
      <c r="AF2" s="19" t="s">
        <v>9823</v>
      </c>
      <c r="AG2" s="19" t="s">
        <v>9739</v>
      </c>
      <c r="AH2" s="19" t="s">
        <v>11011</v>
      </c>
      <c r="AI2" s="19" t="s">
        <v>11011</v>
      </c>
      <c r="AJ2" s="19" t="s">
        <v>11011</v>
      </c>
      <c r="AK2" s="19" t="s">
        <v>11012</v>
      </c>
      <c r="AL2" s="19" t="s">
        <v>11013</v>
      </c>
      <c r="AM2" s="19" t="s">
        <v>11014</v>
      </c>
      <c r="AN2" s="19" t="s">
        <v>11015</v>
      </c>
      <c r="AO2" s="19" t="s">
        <v>11016</v>
      </c>
      <c r="AP2" s="19" t="s">
        <v>11017</v>
      </c>
      <c r="AQ2" s="19" t="s">
        <v>11018</v>
      </c>
      <c r="AR2" s="19" t="s">
        <v>11019</v>
      </c>
      <c r="AS2" s="19" t="s">
        <v>11020</v>
      </c>
      <c r="AT2" s="19" t="s">
        <v>11021</v>
      </c>
      <c r="AU2" s="19" t="s">
        <v>11022</v>
      </c>
      <c r="AV2" s="19" t="s">
        <v>11023</v>
      </c>
      <c r="AW2" s="19" t="s">
        <v>11024</v>
      </c>
      <c r="AX2" s="19" t="s">
        <v>11025</v>
      </c>
      <c r="AY2" s="19" t="s">
        <v>11026</v>
      </c>
      <c r="AZ2" s="19" t="s">
        <v>11027</v>
      </c>
      <c r="BA2" s="19" t="s">
        <v>11028</v>
      </c>
      <c r="BB2" s="19" t="s">
        <v>11029</v>
      </c>
      <c r="BC2" s="19" t="s">
        <v>9828</v>
      </c>
      <c r="BD2" s="19" t="s">
        <v>11030</v>
      </c>
      <c r="BE2" s="19" t="s">
        <v>9829</v>
      </c>
    </row>
    <row r="3" spans="1:58" x14ac:dyDescent="0.25">
      <c r="A3" s="17" t="s">
        <v>11031</v>
      </c>
      <c r="B3" s="11"/>
      <c r="C3" s="12">
        <v>2014</v>
      </c>
      <c r="D3" s="12">
        <v>2014</v>
      </c>
      <c r="E3" s="12">
        <v>2014</v>
      </c>
      <c r="F3" s="12">
        <v>2014</v>
      </c>
      <c r="G3" s="12">
        <v>2014</v>
      </c>
      <c r="H3" s="12">
        <v>2014</v>
      </c>
      <c r="I3" s="12">
        <v>2014</v>
      </c>
      <c r="J3" s="12">
        <v>2015</v>
      </c>
      <c r="K3" s="12">
        <v>2015</v>
      </c>
      <c r="L3" s="12">
        <v>2015</v>
      </c>
      <c r="M3" s="12">
        <v>2016</v>
      </c>
      <c r="N3" s="12">
        <v>2016</v>
      </c>
      <c r="O3" s="12">
        <v>2015</v>
      </c>
      <c r="P3" s="12">
        <v>2015</v>
      </c>
      <c r="Q3" s="12">
        <v>2014</v>
      </c>
      <c r="R3" s="12">
        <v>2014</v>
      </c>
      <c r="S3" s="12">
        <v>2016</v>
      </c>
      <c r="T3" s="12">
        <v>2013</v>
      </c>
      <c r="U3" s="12">
        <v>2014</v>
      </c>
      <c r="V3" s="12">
        <v>2014</v>
      </c>
      <c r="W3" s="12">
        <v>2015</v>
      </c>
      <c r="X3" s="12">
        <v>2014</v>
      </c>
      <c r="Y3" s="12">
        <v>2014</v>
      </c>
      <c r="Z3" s="12">
        <v>2014</v>
      </c>
      <c r="AA3" s="12">
        <v>2014</v>
      </c>
      <c r="AB3" s="12">
        <v>2014</v>
      </c>
      <c r="AC3" s="12">
        <v>2014</v>
      </c>
      <c r="AD3" s="12">
        <v>2015</v>
      </c>
      <c r="AE3" s="12">
        <v>2012</v>
      </c>
      <c r="AF3" s="12">
        <v>2014</v>
      </c>
      <c r="AG3" s="12">
        <v>2013</v>
      </c>
      <c r="AH3" s="12">
        <v>2014</v>
      </c>
      <c r="AI3" s="12">
        <v>2015</v>
      </c>
      <c r="AJ3" s="12">
        <v>2016</v>
      </c>
      <c r="AK3" s="12">
        <v>2016</v>
      </c>
      <c r="AL3" s="12">
        <v>2016</v>
      </c>
      <c r="AM3" s="12">
        <v>2015</v>
      </c>
      <c r="AN3" s="12">
        <v>2014</v>
      </c>
      <c r="AO3" s="12">
        <v>2014</v>
      </c>
      <c r="AP3" s="12">
        <v>2014</v>
      </c>
      <c r="AQ3" s="12">
        <v>2014</v>
      </c>
      <c r="AR3" s="12">
        <v>2015</v>
      </c>
      <c r="AS3" s="12">
        <v>2014</v>
      </c>
      <c r="AT3" s="12">
        <v>2015</v>
      </c>
      <c r="AU3" s="12">
        <v>2012</v>
      </c>
      <c r="AV3" s="12">
        <v>2014</v>
      </c>
      <c r="AW3" s="12">
        <v>2014</v>
      </c>
      <c r="AX3" s="12">
        <v>2014</v>
      </c>
      <c r="AY3" s="12">
        <v>2014</v>
      </c>
      <c r="AZ3" s="12">
        <v>2015</v>
      </c>
      <c r="BA3" s="12">
        <v>2015</v>
      </c>
      <c r="BB3" s="12">
        <v>2015</v>
      </c>
      <c r="BC3" s="12">
        <v>2015</v>
      </c>
      <c r="BD3" s="12">
        <v>2014</v>
      </c>
      <c r="BE3" s="12">
        <v>2014</v>
      </c>
    </row>
    <row r="4" spans="1:58" x14ac:dyDescent="0.25">
      <c r="A4" s="16" t="s">
        <v>4389</v>
      </c>
      <c r="B4" s="11" t="s">
        <v>9841</v>
      </c>
      <c r="C4" s="20">
        <v>2014</v>
      </c>
      <c r="D4" s="20">
        <v>2014</v>
      </c>
      <c r="E4" s="20">
        <v>2014</v>
      </c>
      <c r="F4" s="20">
        <v>2014</v>
      </c>
      <c r="G4" s="20">
        <v>2014</v>
      </c>
      <c r="H4" s="20">
        <v>2014</v>
      </c>
      <c r="I4" s="20">
        <v>2014</v>
      </c>
      <c r="J4" s="20">
        <v>2015</v>
      </c>
      <c r="K4" s="20">
        <v>2015</v>
      </c>
      <c r="L4" s="20">
        <v>2015</v>
      </c>
      <c r="M4" s="22">
        <v>2016</v>
      </c>
      <c r="N4" s="22">
        <v>2016</v>
      </c>
      <c r="O4" s="22">
        <v>2015</v>
      </c>
      <c r="P4" s="22">
        <v>2015</v>
      </c>
      <c r="Q4" s="22">
        <v>2014</v>
      </c>
      <c r="R4" s="22">
        <v>2011</v>
      </c>
      <c r="S4" s="22">
        <v>2016</v>
      </c>
      <c r="T4" s="22">
        <v>2013</v>
      </c>
      <c r="U4" s="22">
        <v>2014</v>
      </c>
      <c r="V4" s="22">
        <v>2014</v>
      </c>
      <c r="W4" s="22">
        <v>2015</v>
      </c>
      <c r="X4" s="22">
        <v>2004</v>
      </c>
      <c r="Y4" s="22">
        <v>2013</v>
      </c>
      <c r="Z4" s="22">
        <v>2014</v>
      </c>
      <c r="AA4" s="22">
        <v>2014</v>
      </c>
      <c r="AB4" s="22">
        <v>2014</v>
      </c>
      <c r="AC4" s="22">
        <v>2014</v>
      </c>
      <c r="AD4" s="22">
        <v>2015</v>
      </c>
      <c r="AE4" s="22">
        <v>2012</v>
      </c>
      <c r="AF4" s="22">
        <v>2014</v>
      </c>
      <c r="AG4" s="21">
        <v>2007</v>
      </c>
      <c r="AH4" s="22">
        <v>2014</v>
      </c>
      <c r="AI4" s="22">
        <v>2015</v>
      </c>
      <c r="AJ4" s="22">
        <v>2016</v>
      </c>
      <c r="AK4" s="23">
        <v>2015</v>
      </c>
      <c r="AL4" s="23">
        <v>2015</v>
      </c>
      <c r="AM4" s="22">
        <v>2015</v>
      </c>
      <c r="AN4" s="22">
        <v>2014</v>
      </c>
      <c r="AO4" s="22">
        <v>2014</v>
      </c>
      <c r="AP4" s="22" t="s">
        <v>17</v>
      </c>
      <c r="AQ4" s="22" t="s">
        <v>17</v>
      </c>
      <c r="AR4" s="22">
        <v>2015</v>
      </c>
      <c r="AS4" s="22">
        <v>2014</v>
      </c>
      <c r="AT4" s="22">
        <v>2015</v>
      </c>
      <c r="AU4" s="22">
        <v>2012</v>
      </c>
      <c r="AV4" s="22">
        <v>2011</v>
      </c>
      <c r="AW4" s="22">
        <v>2014</v>
      </c>
      <c r="AX4" s="22">
        <v>2014</v>
      </c>
      <c r="AY4" s="22">
        <v>2014</v>
      </c>
      <c r="AZ4" s="22">
        <v>2015</v>
      </c>
      <c r="BA4" s="22">
        <v>2015</v>
      </c>
      <c r="BB4" s="22">
        <v>2015</v>
      </c>
      <c r="BC4" s="22">
        <v>2015</v>
      </c>
      <c r="BD4" s="22">
        <v>2014</v>
      </c>
      <c r="BE4" s="22">
        <v>2014</v>
      </c>
      <c r="BF4" s="10"/>
    </row>
    <row r="5" spans="1:58" x14ac:dyDescent="0.25">
      <c r="A5" s="16" t="s">
        <v>9843</v>
      </c>
      <c r="B5" s="11" t="s">
        <v>9844</v>
      </c>
      <c r="C5" s="20">
        <v>2014</v>
      </c>
      <c r="D5" s="20">
        <v>2014</v>
      </c>
      <c r="E5" s="20">
        <v>2014</v>
      </c>
      <c r="F5" s="20">
        <v>2014</v>
      </c>
      <c r="G5" s="20">
        <v>2014</v>
      </c>
      <c r="H5" s="20">
        <v>2014</v>
      </c>
      <c r="I5" s="20">
        <v>2014</v>
      </c>
      <c r="J5" s="20">
        <v>2015</v>
      </c>
      <c r="K5" s="20">
        <v>2015</v>
      </c>
      <c r="L5" s="20">
        <v>2015</v>
      </c>
      <c r="M5" s="22">
        <v>2016</v>
      </c>
      <c r="N5" s="22">
        <v>2016</v>
      </c>
      <c r="O5" s="22">
        <v>2015</v>
      </c>
      <c r="P5" s="22">
        <v>2015</v>
      </c>
      <c r="Q5" s="22">
        <v>2014</v>
      </c>
      <c r="R5" s="22">
        <v>2009</v>
      </c>
      <c r="S5" s="22">
        <v>2016</v>
      </c>
      <c r="T5" s="22">
        <v>2013</v>
      </c>
      <c r="U5" s="22">
        <v>2014</v>
      </c>
      <c r="V5" s="22">
        <v>2014</v>
      </c>
      <c r="W5" s="22">
        <v>2015</v>
      </c>
      <c r="X5" s="22">
        <v>2009</v>
      </c>
      <c r="Y5" s="22">
        <v>2013</v>
      </c>
      <c r="Z5" s="22">
        <v>2014</v>
      </c>
      <c r="AA5" s="22">
        <v>2014</v>
      </c>
      <c r="AB5" s="22">
        <v>2013</v>
      </c>
      <c r="AC5" s="22">
        <v>2014</v>
      </c>
      <c r="AD5" s="22">
        <v>2015</v>
      </c>
      <c r="AE5" s="22" t="s">
        <v>17</v>
      </c>
      <c r="AF5" s="22">
        <v>2014</v>
      </c>
      <c r="AG5" s="21">
        <v>2012</v>
      </c>
      <c r="AH5" s="22">
        <v>2014</v>
      </c>
      <c r="AI5" s="22">
        <v>2015</v>
      </c>
      <c r="AJ5" s="22">
        <v>2016</v>
      </c>
      <c r="AK5" s="23" t="s">
        <v>17</v>
      </c>
      <c r="AL5" s="23">
        <v>2015</v>
      </c>
      <c r="AM5" s="22">
        <v>2015</v>
      </c>
      <c r="AN5" s="22">
        <v>2014</v>
      </c>
      <c r="AO5" s="22">
        <v>2014</v>
      </c>
      <c r="AP5" s="22">
        <v>2014</v>
      </c>
      <c r="AQ5" s="22">
        <v>2014</v>
      </c>
      <c r="AR5" s="22" t="s">
        <v>17</v>
      </c>
      <c r="AS5" s="22">
        <v>2014</v>
      </c>
      <c r="AT5" s="22">
        <v>2015</v>
      </c>
      <c r="AU5" s="22">
        <v>2012</v>
      </c>
      <c r="AV5" s="22">
        <v>2012</v>
      </c>
      <c r="AW5" s="22">
        <v>2014</v>
      </c>
      <c r="AX5" s="22">
        <v>2014</v>
      </c>
      <c r="AY5" s="22">
        <v>2014</v>
      </c>
      <c r="AZ5" s="22">
        <v>2015</v>
      </c>
      <c r="BA5" s="22">
        <v>2015</v>
      </c>
      <c r="BB5" s="22">
        <v>2015</v>
      </c>
      <c r="BC5" s="22">
        <v>2015</v>
      </c>
      <c r="BD5" s="22">
        <v>2014</v>
      </c>
      <c r="BE5" s="22">
        <v>2014</v>
      </c>
      <c r="BF5" s="10"/>
    </row>
    <row r="6" spans="1:58" x14ac:dyDescent="0.25">
      <c r="A6" s="16" t="s">
        <v>289</v>
      </c>
      <c r="B6" s="11" t="s">
        <v>9917</v>
      </c>
      <c r="C6" s="20">
        <v>2014</v>
      </c>
      <c r="D6" s="20">
        <v>2014</v>
      </c>
      <c r="E6" s="20">
        <v>2014</v>
      </c>
      <c r="F6" s="20">
        <v>2014</v>
      </c>
      <c r="G6" s="20">
        <v>2014</v>
      </c>
      <c r="H6" s="20">
        <v>2014</v>
      </c>
      <c r="I6" s="20">
        <v>2014</v>
      </c>
      <c r="J6" s="20">
        <v>2015</v>
      </c>
      <c r="K6" s="20">
        <v>2015</v>
      </c>
      <c r="L6" s="20">
        <v>2015</v>
      </c>
      <c r="M6" s="22">
        <v>2016</v>
      </c>
      <c r="N6" s="22">
        <v>2016</v>
      </c>
      <c r="O6" s="22">
        <v>2015</v>
      </c>
      <c r="P6" s="22">
        <v>2015</v>
      </c>
      <c r="Q6" s="22">
        <v>2014</v>
      </c>
      <c r="R6" s="22" t="s">
        <v>17</v>
      </c>
      <c r="S6" s="22">
        <v>2016</v>
      </c>
      <c r="T6" s="22">
        <v>2013</v>
      </c>
      <c r="U6" s="22">
        <v>2014</v>
      </c>
      <c r="V6" s="22">
        <v>2014</v>
      </c>
      <c r="W6" s="22">
        <v>2015</v>
      </c>
      <c r="X6" s="22">
        <v>2012</v>
      </c>
      <c r="Y6" s="22">
        <v>2010</v>
      </c>
      <c r="Z6" s="22">
        <v>2014</v>
      </c>
      <c r="AA6" s="22">
        <v>2014</v>
      </c>
      <c r="AB6" s="22">
        <v>2014</v>
      </c>
      <c r="AC6" s="22">
        <v>2014</v>
      </c>
      <c r="AD6" s="22">
        <v>2015</v>
      </c>
      <c r="AE6" s="22">
        <v>2012</v>
      </c>
      <c r="AF6" s="22">
        <v>2014</v>
      </c>
      <c r="AG6" s="21" t="s">
        <v>17</v>
      </c>
      <c r="AH6" s="22">
        <v>2014</v>
      </c>
      <c r="AI6" s="22">
        <v>2015</v>
      </c>
      <c r="AJ6" s="22">
        <v>2016</v>
      </c>
      <c r="AK6" s="23">
        <v>2015</v>
      </c>
      <c r="AL6" s="23">
        <v>2015</v>
      </c>
      <c r="AM6" s="22">
        <v>2015</v>
      </c>
      <c r="AN6" s="22">
        <v>2014</v>
      </c>
      <c r="AO6" s="22">
        <v>2014</v>
      </c>
      <c r="AP6" s="22">
        <v>2014</v>
      </c>
      <c r="AQ6" s="22">
        <v>2014</v>
      </c>
      <c r="AR6" s="22">
        <v>2011</v>
      </c>
      <c r="AS6" s="22">
        <v>2014</v>
      </c>
      <c r="AT6" s="22">
        <v>2015</v>
      </c>
      <c r="AU6" s="22">
        <v>2012</v>
      </c>
      <c r="AV6" s="22">
        <v>2006</v>
      </c>
      <c r="AW6" s="22">
        <v>2014</v>
      </c>
      <c r="AX6" s="22">
        <v>2014</v>
      </c>
      <c r="AY6" s="22">
        <v>2014</v>
      </c>
      <c r="AZ6" s="22">
        <v>2015</v>
      </c>
      <c r="BA6" s="22">
        <v>2015</v>
      </c>
      <c r="BB6" s="22">
        <v>2015</v>
      </c>
      <c r="BC6" s="22">
        <v>2015</v>
      </c>
      <c r="BD6" s="22">
        <v>2014</v>
      </c>
      <c r="BE6" s="22">
        <v>2014</v>
      </c>
      <c r="BF6" s="10"/>
    </row>
    <row r="7" spans="1:58" x14ac:dyDescent="0.25">
      <c r="A7" s="16" t="s">
        <v>1077</v>
      </c>
      <c r="B7" s="11" t="s">
        <v>9842</v>
      </c>
      <c r="C7" s="20">
        <v>2014</v>
      </c>
      <c r="D7" s="20">
        <v>2014</v>
      </c>
      <c r="E7" s="20">
        <v>2014</v>
      </c>
      <c r="F7" s="20">
        <v>2014</v>
      </c>
      <c r="G7" s="20">
        <v>2014</v>
      </c>
      <c r="H7" s="20">
        <v>2014</v>
      </c>
      <c r="I7" s="20">
        <v>2014</v>
      </c>
      <c r="J7" s="20">
        <v>2015</v>
      </c>
      <c r="K7" s="20">
        <v>2015</v>
      </c>
      <c r="L7" s="20">
        <v>2015</v>
      </c>
      <c r="M7" s="22">
        <v>2016</v>
      </c>
      <c r="N7" s="22">
        <v>2016</v>
      </c>
      <c r="O7" s="22">
        <v>2015</v>
      </c>
      <c r="P7" s="22">
        <v>2015</v>
      </c>
      <c r="Q7" s="22">
        <v>2014</v>
      </c>
      <c r="R7" s="22" t="s">
        <v>17</v>
      </c>
      <c r="S7" s="22">
        <v>2016</v>
      </c>
      <c r="T7" s="22">
        <v>2013</v>
      </c>
      <c r="U7" s="22">
        <v>2014</v>
      </c>
      <c r="V7" s="22">
        <v>2014</v>
      </c>
      <c r="W7" s="22">
        <v>2015</v>
      </c>
      <c r="X7" s="22">
        <v>2007</v>
      </c>
      <c r="Y7" s="22">
        <v>2009</v>
      </c>
      <c r="Z7" s="22">
        <v>2014</v>
      </c>
      <c r="AA7" s="22">
        <v>2014</v>
      </c>
      <c r="AB7" s="22">
        <v>2014</v>
      </c>
      <c r="AC7" s="22">
        <v>2014</v>
      </c>
      <c r="AD7" s="22">
        <v>2015</v>
      </c>
      <c r="AE7" s="22">
        <v>2012</v>
      </c>
      <c r="AF7" s="22" t="s">
        <v>17</v>
      </c>
      <c r="AG7" s="21">
        <v>2008</v>
      </c>
      <c r="AH7" s="22">
        <v>2014</v>
      </c>
      <c r="AI7" s="22">
        <v>2015</v>
      </c>
      <c r="AJ7" s="22">
        <v>2016</v>
      </c>
      <c r="AK7" s="23" t="s">
        <v>17</v>
      </c>
      <c r="AL7" s="23">
        <v>2015</v>
      </c>
      <c r="AM7" s="22">
        <v>2015</v>
      </c>
      <c r="AN7" s="22">
        <v>2014</v>
      </c>
      <c r="AO7" s="22">
        <v>2014</v>
      </c>
      <c r="AP7" s="22">
        <v>2013</v>
      </c>
      <c r="AQ7" s="22">
        <v>2013</v>
      </c>
      <c r="AR7" s="22">
        <v>2007</v>
      </c>
      <c r="AS7" s="22">
        <v>2014</v>
      </c>
      <c r="AT7" s="22">
        <v>2015</v>
      </c>
      <c r="AU7" s="22">
        <v>2012</v>
      </c>
      <c r="AV7" s="22">
        <v>2013</v>
      </c>
      <c r="AW7" s="22">
        <v>2014</v>
      </c>
      <c r="AX7" s="22">
        <v>2014</v>
      </c>
      <c r="AY7" s="22">
        <v>2014</v>
      </c>
      <c r="AZ7" s="22">
        <v>2015</v>
      </c>
      <c r="BA7" s="22">
        <v>2015</v>
      </c>
      <c r="BB7" s="22">
        <v>2015</v>
      </c>
      <c r="BC7" s="22">
        <v>2015</v>
      </c>
      <c r="BD7" s="22">
        <v>2014</v>
      </c>
      <c r="BE7" s="22">
        <v>2014</v>
      </c>
      <c r="BF7" s="10"/>
    </row>
    <row r="8" spans="1:58" x14ac:dyDescent="0.25">
      <c r="A8" s="16" t="s">
        <v>9850</v>
      </c>
      <c r="B8" s="11" t="s">
        <v>9851</v>
      </c>
      <c r="C8" s="20">
        <v>2014</v>
      </c>
      <c r="D8" s="20">
        <v>2014</v>
      </c>
      <c r="E8" s="20">
        <v>2014</v>
      </c>
      <c r="F8" s="20">
        <v>2014</v>
      </c>
      <c r="G8" s="20">
        <v>2014</v>
      </c>
      <c r="H8" s="20">
        <v>2014</v>
      </c>
      <c r="I8" s="20">
        <v>2014</v>
      </c>
      <c r="J8" s="20">
        <v>2015</v>
      </c>
      <c r="K8" s="20">
        <v>2015</v>
      </c>
      <c r="L8" s="20">
        <v>2015</v>
      </c>
      <c r="M8" s="22">
        <v>2016</v>
      </c>
      <c r="N8" s="22">
        <v>2016</v>
      </c>
      <c r="O8" s="22">
        <v>2015</v>
      </c>
      <c r="P8" s="22">
        <v>2015</v>
      </c>
      <c r="Q8" s="22">
        <v>2014</v>
      </c>
      <c r="R8" s="22" t="s">
        <v>17</v>
      </c>
      <c r="S8" s="22">
        <v>2016</v>
      </c>
      <c r="T8" s="22">
        <v>2013</v>
      </c>
      <c r="U8" s="22">
        <v>2014</v>
      </c>
      <c r="V8" s="22">
        <v>2014</v>
      </c>
      <c r="W8" s="22">
        <v>2015</v>
      </c>
      <c r="X8" s="22" t="s">
        <v>17</v>
      </c>
      <c r="Y8" s="22" t="s">
        <v>17</v>
      </c>
      <c r="Z8" s="22">
        <v>2014</v>
      </c>
      <c r="AA8" s="22">
        <v>2014</v>
      </c>
      <c r="AB8" s="22" t="s">
        <v>17</v>
      </c>
      <c r="AC8" s="22">
        <v>2014</v>
      </c>
      <c r="AD8" s="22">
        <v>2015</v>
      </c>
      <c r="AE8" s="22" t="s">
        <v>17</v>
      </c>
      <c r="AF8" s="22" t="s">
        <v>17</v>
      </c>
      <c r="AG8" s="21" t="s">
        <v>17</v>
      </c>
      <c r="AH8" s="22">
        <v>2014</v>
      </c>
      <c r="AI8" s="22">
        <v>2015</v>
      </c>
      <c r="AJ8" s="22">
        <v>2016</v>
      </c>
      <c r="AK8" s="23" t="s">
        <v>17</v>
      </c>
      <c r="AL8" s="23">
        <v>2015</v>
      </c>
      <c r="AM8" s="22">
        <v>2015</v>
      </c>
      <c r="AN8" s="22">
        <v>2014</v>
      </c>
      <c r="AO8" s="22">
        <v>2014</v>
      </c>
      <c r="AP8" s="22">
        <v>2014</v>
      </c>
      <c r="AQ8" s="22" t="s">
        <v>17</v>
      </c>
      <c r="AR8" s="22">
        <v>2009</v>
      </c>
      <c r="AS8" s="22">
        <v>2014</v>
      </c>
      <c r="AT8" s="22" t="s">
        <v>17</v>
      </c>
      <c r="AU8" s="22">
        <v>2012</v>
      </c>
      <c r="AV8" s="22">
        <v>2013</v>
      </c>
      <c r="AW8" s="22">
        <v>2014</v>
      </c>
      <c r="AX8" s="22">
        <v>2014</v>
      </c>
      <c r="AY8" s="22">
        <v>2014</v>
      </c>
      <c r="AZ8" s="22">
        <v>2011</v>
      </c>
      <c r="BA8" s="22">
        <v>2015</v>
      </c>
      <c r="BB8" s="22">
        <v>2015</v>
      </c>
      <c r="BC8" s="22">
        <v>2015</v>
      </c>
      <c r="BD8" s="22">
        <v>2014</v>
      </c>
      <c r="BE8" s="22">
        <v>2014</v>
      </c>
      <c r="BF8" s="10"/>
    </row>
    <row r="9" spans="1:58" x14ac:dyDescent="0.25">
      <c r="A9" s="16" t="s">
        <v>9847</v>
      </c>
      <c r="B9" s="11" t="s">
        <v>9848</v>
      </c>
      <c r="C9" s="20">
        <v>2014</v>
      </c>
      <c r="D9" s="20">
        <v>2014</v>
      </c>
      <c r="E9" s="20">
        <v>2014</v>
      </c>
      <c r="F9" s="20">
        <v>2014</v>
      </c>
      <c r="G9" s="20">
        <v>2014</v>
      </c>
      <c r="H9" s="20">
        <v>2014</v>
      </c>
      <c r="I9" s="20">
        <v>2014</v>
      </c>
      <c r="J9" s="20">
        <v>2015</v>
      </c>
      <c r="K9" s="20">
        <v>2015</v>
      </c>
      <c r="L9" s="20">
        <v>2015</v>
      </c>
      <c r="M9" s="22">
        <v>2016</v>
      </c>
      <c r="N9" s="22">
        <v>2016</v>
      </c>
      <c r="O9" s="22">
        <v>2015</v>
      </c>
      <c r="P9" s="22">
        <v>2015</v>
      </c>
      <c r="Q9" s="22">
        <v>2014</v>
      </c>
      <c r="R9" s="22">
        <v>2005</v>
      </c>
      <c r="S9" s="22">
        <v>2016</v>
      </c>
      <c r="T9" s="22">
        <v>2013</v>
      </c>
      <c r="U9" s="22">
        <v>2014</v>
      </c>
      <c r="V9" s="22">
        <v>2014</v>
      </c>
      <c r="W9" s="22">
        <v>2015</v>
      </c>
      <c r="X9" s="22">
        <v>2005</v>
      </c>
      <c r="Y9" s="22">
        <v>2013</v>
      </c>
      <c r="Z9" s="22">
        <v>2014</v>
      </c>
      <c r="AA9" s="22">
        <v>2014</v>
      </c>
      <c r="AB9" s="22">
        <v>2014</v>
      </c>
      <c r="AC9" s="22">
        <v>2014</v>
      </c>
      <c r="AD9" s="22">
        <v>2015</v>
      </c>
      <c r="AE9" s="22" t="s">
        <v>17</v>
      </c>
      <c r="AF9" s="22">
        <v>2014</v>
      </c>
      <c r="AG9" s="21">
        <v>2013</v>
      </c>
      <c r="AH9" s="22">
        <v>2014</v>
      </c>
      <c r="AI9" s="22">
        <v>2015</v>
      </c>
      <c r="AJ9" s="22">
        <v>2016</v>
      </c>
      <c r="AK9" s="23" t="s">
        <v>17</v>
      </c>
      <c r="AL9" s="23">
        <v>2015</v>
      </c>
      <c r="AM9" s="22">
        <v>2015</v>
      </c>
      <c r="AN9" s="22">
        <v>2014</v>
      </c>
      <c r="AO9" s="22">
        <v>2014</v>
      </c>
      <c r="AP9" s="22" t="s">
        <v>17</v>
      </c>
      <c r="AQ9" s="22" t="s">
        <v>17</v>
      </c>
      <c r="AR9" s="22">
        <v>2015</v>
      </c>
      <c r="AS9" s="22">
        <v>2014</v>
      </c>
      <c r="AT9" s="22">
        <v>2015</v>
      </c>
      <c r="AU9" s="22">
        <v>2012</v>
      </c>
      <c r="AV9" s="22">
        <v>2013</v>
      </c>
      <c r="AW9" s="22">
        <v>2014</v>
      </c>
      <c r="AX9" s="22">
        <v>2014</v>
      </c>
      <c r="AY9" s="22">
        <v>2014</v>
      </c>
      <c r="AZ9" s="22">
        <v>2015</v>
      </c>
      <c r="BA9" s="22">
        <v>2015</v>
      </c>
      <c r="BB9" s="22" t="s">
        <v>17</v>
      </c>
      <c r="BC9" s="22">
        <v>2015</v>
      </c>
      <c r="BD9" s="22">
        <v>2014</v>
      </c>
      <c r="BE9" s="22">
        <v>2014</v>
      </c>
      <c r="BF9" s="10"/>
    </row>
    <row r="10" spans="1:58" x14ac:dyDescent="0.25">
      <c r="A10" s="16" t="s">
        <v>943</v>
      </c>
      <c r="B10" s="11" t="s">
        <v>9849</v>
      </c>
      <c r="C10" s="20">
        <v>2014</v>
      </c>
      <c r="D10" s="20">
        <v>2014</v>
      </c>
      <c r="E10" s="20">
        <v>2014</v>
      </c>
      <c r="F10" s="20">
        <v>2014</v>
      </c>
      <c r="G10" s="20">
        <v>2014</v>
      </c>
      <c r="H10" s="20">
        <v>2014</v>
      </c>
      <c r="I10" s="20">
        <v>2014</v>
      </c>
      <c r="J10" s="20">
        <v>2015</v>
      </c>
      <c r="K10" s="20">
        <v>2015</v>
      </c>
      <c r="L10" s="20">
        <v>2015</v>
      </c>
      <c r="M10" s="22">
        <v>2016</v>
      </c>
      <c r="N10" s="22">
        <v>2016</v>
      </c>
      <c r="O10" s="22">
        <v>2015</v>
      </c>
      <c r="P10" s="22">
        <v>2015</v>
      </c>
      <c r="Q10" s="22">
        <v>2014</v>
      </c>
      <c r="R10" s="22">
        <v>2010</v>
      </c>
      <c r="S10" s="22">
        <v>2016</v>
      </c>
      <c r="T10" s="22">
        <v>2013</v>
      </c>
      <c r="U10" s="22">
        <v>2014</v>
      </c>
      <c r="V10" s="22">
        <v>2014</v>
      </c>
      <c r="W10" s="22">
        <v>2015</v>
      </c>
      <c r="X10" s="22">
        <v>2010</v>
      </c>
      <c r="Y10" s="22">
        <v>2013</v>
      </c>
      <c r="Z10" s="22">
        <v>2014</v>
      </c>
      <c r="AA10" s="22">
        <v>2014</v>
      </c>
      <c r="AB10" s="22">
        <v>2014</v>
      </c>
      <c r="AC10" s="22">
        <v>2014</v>
      </c>
      <c r="AD10" s="22">
        <v>2015</v>
      </c>
      <c r="AE10" s="22" t="s">
        <v>17</v>
      </c>
      <c r="AF10" s="22">
        <v>2014</v>
      </c>
      <c r="AG10" s="21">
        <v>2013</v>
      </c>
      <c r="AH10" s="22">
        <v>2014</v>
      </c>
      <c r="AI10" s="22">
        <v>2015</v>
      </c>
      <c r="AJ10" s="22">
        <v>2016</v>
      </c>
      <c r="AK10" s="23">
        <v>2015</v>
      </c>
      <c r="AL10" s="23">
        <v>2015</v>
      </c>
      <c r="AM10" s="22">
        <v>2015</v>
      </c>
      <c r="AN10" s="22">
        <v>2014</v>
      </c>
      <c r="AO10" s="22">
        <v>2014</v>
      </c>
      <c r="AP10" s="22">
        <v>2014</v>
      </c>
      <c r="AQ10" s="22">
        <v>2014</v>
      </c>
      <c r="AR10" s="22">
        <v>2011</v>
      </c>
      <c r="AS10" s="22">
        <v>2014</v>
      </c>
      <c r="AT10" s="22">
        <v>2015</v>
      </c>
      <c r="AU10" s="22">
        <v>2012</v>
      </c>
      <c r="AV10" s="22">
        <v>2011</v>
      </c>
      <c r="AW10" s="22">
        <v>2014</v>
      </c>
      <c r="AX10" s="22">
        <v>2014</v>
      </c>
      <c r="AY10" s="22">
        <v>2014</v>
      </c>
      <c r="AZ10" s="22">
        <v>2015</v>
      </c>
      <c r="BA10" s="22">
        <v>2015</v>
      </c>
      <c r="BB10" s="22">
        <v>2015</v>
      </c>
      <c r="BC10" s="22">
        <v>2015</v>
      </c>
      <c r="BD10" s="22">
        <v>2014</v>
      </c>
      <c r="BE10" s="22">
        <v>2014</v>
      </c>
      <c r="BF10" s="10"/>
    </row>
    <row r="11" spans="1:58" x14ac:dyDescent="0.25">
      <c r="A11" s="16" t="s">
        <v>9852</v>
      </c>
      <c r="B11" s="11" t="s">
        <v>9853</v>
      </c>
      <c r="C11" s="20">
        <v>2014</v>
      </c>
      <c r="D11" s="20">
        <v>2014</v>
      </c>
      <c r="E11" s="20">
        <v>2014</v>
      </c>
      <c r="F11" s="20">
        <v>2014</v>
      </c>
      <c r="G11" s="20">
        <v>2014</v>
      </c>
      <c r="H11" s="20">
        <v>2014</v>
      </c>
      <c r="I11" s="20">
        <v>2014</v>
      </c>
      <c r="J11" s="20">
        <v>2015</v>
      </c>
      <c r="K11" s="20">
        <v>2015</v>
      </c>
      <c r="L11" s="20">
        <v>2015</v>
      </c>
      <c r="M11" s="22">
        <v>2016</v>
      </c>
      <c r="N11" s="22">
        <v>2016</v>
      </c>
      <c r="O11" s="22">
        <v>2015</v>
      </c>
      <c r="P11" s="22">
        <v>2015</v>
      </c>
      <c r="Q11" s="22">
        <v>2014</v>
      </c>
      <c r="R11" s="22" t="s">
        <v>17</v>
      </c>
      <c r="S11" s="22">
        <v>2016</v>
      </c>
      <c r="T11" s="22">
        <v>2013</v>
      </c>
      <c r="U11" s="22">
        <v>2014</v>
      </c>
      <c r="V11" s="22" t="s">
        <v>17</v>
      </c>
      <c r="W11" s="22">
        <v>2015</v>
      </c>
      <c r="X11" s="22">
        <v>2007</v>
      </c>
      <c r="Y11" s="22">
        <v>2011</v>
      </c>
      <c r="Z11" s="22">
        <v>2014</v>
      </c>
      <c r="AA11" s="22">
        <v>2014</v>
      </c>
      <c r="AB11" s="22">
        <v>2013</v>
      </c>
      <c r="AC11" s="22">
        <v>2014</v>
      </c>
      <c r="AD11" s="22">
        <v>2015</v>
      </c>
      <c r="AE11" s="22" t="s">
        <v>17</v>
      </c>
      <c r="AF11" s="22">
        <v>2014</v>
      </c>
      <c r="AG11" s="21">
        <v>2010</v>
      </c>
      <c r="AH11" s="22">
        <v>2014</v>
      </c>
      <c r="AI11" s="22">
        <v>2015</v>
      </c>
      <c r="AJ11" s="22">
        <v>2016</v>
      </c>
      <c r="AK11" s="23" t="s">
        <v>17</v>
      </c>
      <c r="AL11" s="23">
        <v>2015</v>
      </c>
      <c r="AM11" s="22">
        <v>2015</v>
      </c>
      <c r="AN11" s="22">
        <v>2014</v>
      </c>
      <c r="AO11" s="22">
        <v>2014</v>
      </c>
      <c r="AP11" s="22">
        <v>2014</v>
      </c>
      <c r="AQ11" s="22" t="s">
        <v>17</v>
      </c>
      <c r="AR11" s="22">
        <v>2015</v>
      </c>
      <c r="AS11" s="22">
        <v>2014</v>
      </c>
      <c r="AT11" s="22">
        <v>2015</v>
      </c>
      <c r="AU11" s="22">
        <v>2012</v>
      </c>
      <c r="AV11" s="22" t="s">
        <v>17</v>
      </c>
      <c r="AW11" s="22">
        <v>2014</v>
      </c>
      <c r="AX11" s="22">
        <v>2014</v>
      </c>
      <c r="AY11" s="22">
        <v>2014</v>
      </c>
      <c r="AZ11" s="22">
        <v>2015</v>
      </c>
      <c r="BA11" s="22">
        <v>2015</v>
      </c>
      <c r="BB11" s="22">
        <v>2015</v>
      </c>
      <c r="BC11" s="22">
        <v>2015</v>
      </c>
      <c r="BD11" s="22">
        <v>2014</v>
      </c>
      <c r="BE11" s="22">
        <v>2014</v>
      </c>
      <c r="BF11" s="10"/>
    </row>
    <row r="12" spans="1:58" x14ac:dyDescent="0.25">
      <c r="A12" s="16" t="s">
        <v>9854</v>
      </c>
      <c r="B12" s="11" t="s">
        <v>9855</v>
      </c>
      <c r="C12" s="20">
        <v>2014</v>
      </c>
      <c r="D12" s="20">
        <v>2014</v>
      </c>
      <c r="E12" s="20">
        <v>2014</v>
      </c>
      <c r="F12" s="20">
        <v>2014</v>
      </c>
      <c r="G12" s="20">
        <v>2014</v>
      </c>
      <c r="H12" s="20">
        <v>2014</v>
      </c>
      <c r="I12" s="20">
        <v>2014</v>
      </c>
      <c r="J12" s="20">
        <v>2015</v>
      </c>
      <c r="K12" s="20">
        <v>2015</v>
      </c>
      <c r="L12" s="20">
        <v>2015</v>
      </c>
      <c r="M12" s="22">
        <v>2016</v>
      </c>
      <c r="N12" s="22">
        <v>2016</v>
      </c>
      <c r="O12" s="22">
        <v>2015</v>
      </c>
      <c r="P12" s="22">
        <v>2015</v>
      </c>
      <c r="Q12" s="22">
        <v>2014</v>
      </c>
      <c r="R12" s="22" t="s">
        <v>17</v>
      </c>
      <c r="S12" s="22">
        <v>2016</v>
      </c>
      <c r="T12" s="22">
        <v>2013</v>
      </c>
      <c r="U12" s="22">
        <v>2014</v>
      </c>
      <c r="V12" s="22" t="s">
        <v>17</v>
      </c>
      <c r="W12" s="22">
        <v>2015</v>
      </c>
      <c r="X12" s="22" t="s">
        <v>17</v>
      </c>
      <c r="Y12" s="22">
        <v>2011</v>
      </c>
      <c r="Z12" s="22">
        <v>2014</v>
      </c>
      <c r="AA12" s="22">
        <v>2014</v>
      </c>
      <c r="AB12" s="22" t="s">
        <v>17</v>
      </c>
      <c r="AC12" s="22">
        <v>2014</v>
      </c>
      <c r="AD12" s="22">
        <v>2015</v>
      </c>
      <c r="AE12" s="22" t="s">
        <v>17</v>
      </c>
      <c r="AF12" s="22">
        <v>2014</v>
      </c>
      <c r="AG12" s="21">
        <v>2012</v>
      </c>
      <c r="AH12" s="22">
        <v>2014</v>
      </c>
      <c r="AI12" s="22">
        <v>2015</v>
      </c>
      <c r="AJ12" s="22">
        <v>2016</v>
      </c>
      <c r="AK12" s="23" t="s">
        <v>17</v>
      </c>
      <c r="AL12" s="23">
        <v>2015</v>
      </c>
      <c r="AM12" s="22">
        <v>2015</v>
      </c>
      <c r="AN12" s="22">
        <v>2014</v>
      </c>
      <c r="AO12" s="22">
        <v>2014</v>
      </c>
      <c r="AP12" s="22">
        <v>2014</v>
      </c>
      <c r="AQ12" s="22">
        <v>2014</v>
      </c>
      <c r="AR12" s="22">
        <v>2015</v>
      </c>
      <c r="AS12" s="22">
        <v>2014</v>
      </c>
      <c r="AT12" s="22">
        <v>2015</v>
      </c>
      <c r="AU12" s="22">
        <v>2012</v>
      </c>
      <c r="AV12" s="22" t="s">
        <v>17</v>
      </c>
      <c r="AW12" s="22">
        <v>2014</v>
      </c>
      <c r="AX12" s="22">
        <v>2014</v>
      </c>
      <c r="AY12" s="22">
        <v>2014</v>
      </c>
      <c r="AZ12" s="22">
        <v>2015</v>
      </c>
      <c r="BA12" s="22">
        <v>2015</v>
      </c>
      <c r="BB12" s="22">
        <v>2015</v>
      </c>
      <c r="BC12" s="22">
        <v>2015</v>
      </c>
      <c r="BD12" s="22">
        <v>2014</v>
      </c>
      <c r="BE12" s="22">
        <v>2014</v>
      </c>
      <c r="BF12" s="10"/>
    </row>
    <row r="13" spans="1:58" x14ac:dyDescent="0.25">
      <c r="A13" s="16" t="s">
        <v>952</v>
      </c>
      <c r="B13" s="11" t="s">
        <v>9856</v>
      </c>
      <c r="C13" s="20">
        <v>2014</v>
      </c>
      <c r="D13" s="20">
        <v>2014</v>
      </c>
      <c r="E13" s="20">
        <v>2014</v>
      </c>
      <c r="F13" s="20">
        <v>2014</v>
      </c>
      <c r="G13" s="20">
        <v>2014</v>
      </c>
      <c r="H13" s="20">
        <v>2014</v>
      </c>
      <c r="I13" s="20">
        <v>2014</v>
      </c>
      <c r="J13" s="20">
        <v>2015</v>
      </c>
      <c r="K13" s="20">
        <v>2015</v>
      </c>
      <c r="L13" s="20">
        <v>2015</v>
      </c>
      <c r="M13" s="22">
        <v>2016</v>
      </c>
      <c r="N13" s="22">
        <v>2016</v>
      </c>
      <c r="O13" s="22">
        <v>2015</v>
      </c>
      <c r="P13" s="22">
        <v>2015</v>
      </c>
      <c r="Q13" s="22">
        <v>2014</v>
      </c>
      <c r="R13" s="22">
        <v>2006</v>
      </c>
      <c r="S13" s="22">
        <v>2016</v>
      </c>
      <c r="T13" s="22">
        <v>2013</v>
      </c>
      <c r="U13" s="22">
        <v>2014</v>
      </c>
      <c r="V13" s="22">
        <v>2014</v>
      </c>
      <c r="W13" s="22">
        <v>2015</v>
      </c>
      <c r="X13" s="22">
        <v>2013</v>
      </c>
      <c r="Y13" s="22">
        <v>2013</v>
      </c>
      <c r="Z13" s="22">
        <v>2014</v>
      </c>
      <c r="AA13" s="22">
        <v>2014</v>
      </c>
      <c r="AB13" s="22">
        <v>2014</v>
      </c>
      <c r="AC13" s="22">
        <v>2014</v>
      </c>
      <c r="AD13" s="22">
        <v>2015</v>
      </c>
      <c r="AE13" s="22">
        <v>2012</v>
      </c>
      <c r="AF13" s="22">
        <v>2014</v>
      </c>
      <c r="AG13" s="21">
        <v>2008</v>
      </c>
      <c r="AH13" s="22">
        <v>2014</v>
      </c>
      <c r="AI13" s="22">
        <v>2015</v>
      </c>
      <c r="AJ13" s="22">
        <v>2016</v>
      </c>
      <c r="AK13" s="23">
        <v>2015</v>
      </c>
      <c r="AL13" s="23">
        <v>2015</v>
      </c>
      <c r="AM13" s="22">
        <v>2015</v>
      </c>
      <c r="AN13" s="22">
        <v>2014</v>
      </c>
      <c r="AO13" s="22">
        <v>2014</v>
      </c>
      <c r="AP13" s="22" t="s">
        <v>17</v>
      </c>
      <c r="AQ13" s="22" t="s">
        <v>17</v>
      </c>
      <c r="AR13" s="22" t="s">
        <v>17</v>
      </c>
      <c r="AS13" s="22">
        <v>2014</v>
      </c>
      <c r="AT13" s="22">
        <v>2015</v>
      </c>
      <c r="AU13" s="22">
        <v>2012</v>
      </c>
      <c r="AV13" s="22">
        <v>2014</v>
      </c>
      <c r="AW13" s="22">
        <v>2014</v>
      </c>
      <c r="AX13" s="22">
        <v>2014</v>
      </c>
      <c r="AY13" s="22">
        <v>2014</v>
      </c>
      <c r="AZ13" s="22">
        <v>2015</v>
      </c>
      <c r="BA13" s="22">
        <v>2015</v>
      </c>
      <c r="BB13" s="22">
        <v>2015</v>
      </c>
      <c r="BC13" s="22">
        <v>2015</v>
      </c>
      <c r="BD13" s="22">
        <v>2014</v>
      </c>
      <c r="BE13" s="22">
        <v>2014</v>
      </c>
      <c r="BF13" s="10"/>
    </row>
    <row r="14" spans="1:58" x14ac:dyDescent="0.25">
      <c r="A14" s="16" t="s">
        <v>9867</v>
      </c>
      <c r="B14" s="11" t="s">
        <v>9868</v>
      </c>
      <c r="C14" s="20">
        <v>2014</v>
      </c>
      <c r="D14" s="20">
        <v>2014</v>
      </c>
      <c r="E14" s="20">
        <v>2014</v>
      </c>
      <c r="F14" s="20">
        <v>2014</v>
      </c>
      <c r="G14" s="20">
        <v>2014</v>
      </c>
      <c r="H14" s="20">
        <v>2014</v>
      </c>
      <c r="I14" s="20">
        <v>2014</v>
      </c>
      <c r="J14" s="20">
        <v>2015</v>
      </c>
      <c r="K14" s="20">
        <v>2015</v>
      </c>
      <c r="L14" s="20">
        <v>2015</v>
      </c>
      <c r="M14" s="22">
        <v>2016</v>
      </c>
      <c r="N14" s="22">
        <v>2016</v>
      </c>
      <c r="O14" s="22">
        <v>2015</v>
      </c>
      <c r="P14" s="22">
        <v>2015</v>
      </c>
      <c r="Q14" s="22">
        <v>2014</v>
      </c>
      <c r="R14" s="22" t="s">
        <v>17</v>
      </c>
      <c r="S14" s="22">
        <v>2016</v>
      </c>
      <c r="T14" s="22">
        <v>2013</v>
      </c>
      <c r="U14" s="22">
        <v>2014</v>
      </c>
      <c r="V14" s="22" t="s">
        <v>17</v>
      </c>
      <c r="W14" s="22">
        <v>2015</v>
      </c>
      <c r="X14" s="22" t="s">
        <v>17</v>
      </c>
      <c r="Y14" s="22">
        <v>2008</v>
      </c>
      <c r="Z14" s="22">
        <v>2014</v>
      </c>
      <c r="AA14" s="22">
        <v>2014</v>
      </c>
      <c r="AB14" s="22">
        <v>2013</v>
      </c>
      <c r="AC14" s="22">
        <v>2014</v>
      </c>
      <c r="AD14" s="22">
        <v>2015</v>
      </c>
      <c r="AE14" s="22" t="s">
        <v>17</v>
      </c>
      <c r="AF14" s="22">
        <v>2014</v>
      </c>
      <c r="AG14" s="21" t="s">
        <v>17</v>
      </c>
      <c r="AH14" s="22">
        <v>2014</v>
      </c>
      <c r="AI14" s="22">
        <v>2015</v>
      </c>
      <c r="AJ14" s="22">
        <v>2016</v>
      </c>
      <c r="AK14" s="23" t="s">
        <v>17</v>
      </c>
      <c r="AL14" s="23">
        <v>2015</v>
      </c>
      <c r="AM14" s="22">
        <v>2015</v>
      </c>
      <c r="AN14" s="22">
        <v>2014</v>
      </c>
      <c r="AO14" s="22">
        <v>2014</v>
      </c>
      <c r="AP14" s="22">
        <v>2014</v>
      </c>
      <c r="AQ14" s="22">
        <v>2014</v>
      </c>
      <c r="AR14" s="22" t="s">
        <v>17</v>
      </c>
      <c r="AS14" s="22">
        <v>2014</v>
      </c>
      <c r="AT14" s="22">
        <v>2015</v>
      </c>
      <c r="AU14" s="22">
        <v>2012</v>
      </c>
      <c r="AV14" s="22" t="s">
        <v>17</v>
      </c>
      <c r="AW14" s="22">
        <v>2014</v>
      </c>
      <c r="AX14" s="22">
        <v>2014</v>
      </c>
      <c r="AY14" s="22">
        <v>2014</v>
      </c>
      <c r="AZ14" s="22">
        <v>2015</v>
      </c>
      <c r="BA14" s="22">
        <v>2015</v>
      </c>
      <c r="BB14" s="22">
        <v>2015</v>
      </c>
      <c r="BC14" s="22">
        <v>2015</v>
      </c>
      <c r="BD14" s="22">
        <v>2014</v>
      </c>
      <c r="BE14" s="22">
        <v>2014</v>
      </c>
      <c r="BF14" s="10"/>
    </row>
    <row r="15" spans="1:58" x14ac:dyDescent="0.25">
      <c r="A15" s="16" t="s">
        <v>9865</v>
      </c>
      <c r="B15" s="11" t="s">
        <v>9866</v>
      </c>
      <c r="C15" s="20">
        <v>2014</v>
      </c>
      <c r="D15" s="20">
        <v>2014</v>
      </c>
      <c r="E15" s="20">
        <v>2014</v>
      </c>
      <c r="F15" s="20">
        <v>2014</v>
      </c>
      <c r="G15" s="20">
        <v>2014</v>
      </c>
      <c r="H15" s="20">
        <v>2014</v>
      </c>
      <c r="I15" s="20">
        <v>2014</v>
      </c>
      <c r="J15" s="20">
        <v>2015</v>
      </c>
      <c r="K15" s="20">
        <v>2015</v>
      </c>
      <c r="L15" s="20">
        <v>2015</v>
      </c>
      <c r="M15" s="22">
        <v>2016</v>
      </c>
      <c r="N15" s="22">
        <v>2016</v>
      </c>
      <c r="O15" s="22">
        <v>2015</v>
      </c>
      <c r="P15" s="22">
        <v>2015</v>
      </c>
      <c r="Q15" s="22">
        <v>2014</v>
      </c>
      <c r="R15" s="22" t="s">
        <v>17</v>
      </c>
      <c r="S15" s="22">
        <v>2016</v>
      </c>
      <c r="T15" s="22">
        <v>2013</v>
      </c>
      <c r="U15" s="22">
        <v>2014</v>
      </c>
      <c r="V15" s="22" t="s">
        <v>17</v>
      </c>
      <c r="W15" s="22">
        <v>2015</v>
      </c>
      <c r="X15" s="22" t="s">
        <v>17</v>
      </c>
      <c r="Y15" s="22">
        <v>2012</v>
      </c>
      <c r="Z15" s="22">
        <v>2014</v>
      </c>
      <c r="AA15" s="22">
        <v>2014</v>
      </c>
      <c r="AB15" s="22" t="s">
        <v>17</v>
      </c>
      <c r="AC15" s="22">
        <v>2014</v>
      </c>
      <c r="AD15" s="22">
        <v>2015</v>
      </c>
      <c r="AE15" s="22" t="s">
        <v>17</v>
      </c>
      <c r="AF15" s="22">
        <v>2014</v>
      </c>
      <c r="AG15" s="21" t="s">
        <v>17</v>
      </c>
      <c r="AH15" s="22">
        <v>2014</v>
      </c>
      <c r="AI15" s="22">
        <v>2015</v>
      </c>
      <c r="AJ15" s="22">
        <v>2016</v>
      </c>
      <c r="AK15" s="23" t="s">
        <v>17</v>
      </c>
      <c r="AL15" s="23">
        <v>2015</v>
      </c>
      <c r="AM15" s="22">
        <v>2015</v>
      </c>
      <c r="AN15" s="22">
        <v>2014</v>
      </c>
      <c r="AO15" s="22">
        <v>2014</v>
      </c>
      <c r="AP15" s="22">
        <v>2014</v>
      </c>
      <c r="AQ15" s="22">
        <v>2014</v>
      </c>
      <c r="AR15" s="22">
        <v>2011</v>
      </c>
      <c r="AS15" s="22">
        <v>2014</v>
      </c>
      <c r="AT15" s="22">
        <v>2015</v>
      </c>
      <c r="AU15" s="22">
        <v>2012</v>
      </c>
      <c r="AV15" s="22">
        <v>2010</v>
      </c>
      <c r="AW15" s="22">
        <v>2014</v>
      </c>
      <c r="AX15" s="22">
        <v>2014</v>
      </c>
      <c r="AY15" s="22">
        <v>2014</v>
      </c>
      <c r="AZ15" s="22">
        <v>2015</v>
      </c>
      <c r="BA15" s="22">
        <v>2015</v>
      </c>
      <c r="BB15" s="22">
        <v>2015</v>
      </c>
      <c r="BC15" s="22">
        <v>2015</v>
      </c>
      <c r="BD15" s="22">
        <v>2014</v>
      </c>
      <c r="BE15" s="22">
        <v>2014</v>
      </c>
      <c r="BF15" s="10"/>
    </row>
    <row r="16" spans="1:58" x14ac:dyDescent="0.25">
      <c r="A16" s="16" t="s">
        <v>2138</v>
      </c>
      <c r="B16" s="11" t="s">
        <v>9863</v>
      </c>
      <c r="C16" s="20">
        <v>2014</v>
      </c>
      <c r="D16" s="20">
        <v>2014</v>
      </c>
      <c r="E16" s="20">
        <v>2014</v>
      </c>
      <c r="F16" s="20">
        <v>2014</v>
      </c>
      <c r="G16" s="20">
        <v>2014</v>
      </c>
      <c r="H16" s="20">
        <v>2014</v>
      </c>
      <c r="I16" s="20">
        <v>2014</v>
      </c>
      <c r="J16" s="20">
        <v>2015</v>
      </c>
      <c r="K16" s="20">
        <v>2015</v>
      </c>
      <c r="L16" s="20">
        <v>2015</v>
      </c>
      <c r="M16" s="22">
        <v>2016</v>
      </c>
      <c r="N16" s="22">
        <v>2016</v>
      </c>
      <c r="O16" s="22">
        <v>2015</v>
      </c>
      <c r="P16" s="22">
        <v>2015</v>
      </c>
      <c r="Q16" s="22">
        <v>2014</v>
      </c>
      <c r="R16" s="22">
        <v>2011</v>
      </c>
      <c r="S16" s="22">
        <v>2016</v>
      </c>
      <c r="T16" s="22">
        <v>2013</v>
      </c>
      <c r="U16" s="22">
        <v>2014</v>
      </c>
      <c r="V16" s="22">
        <v>2014</v>
      </c>
      <c r="W16" s="22">
        <v>2015</v>
      </c>
      <c r="X16" s="22">
        <v>2014</v>
      </c>
      <c r="Y16" s="22">
        <v>2011</v>
      </c>
      <c r="Z16" s="22">
        <v>2014</v>
      </c>
      <c r="AA16" s="22">
        <v>2014</v>
      </c>
      <c r="AB16" s="22">
        <v>2014</v>
      </c>
      <c r="AC16" s="22">
        <v>2014</v>
      </c>
      <c r="AD16" s="22">
        <v>2015</v>
      </c>
      <c r="AE16" s="22">
        <v>2012</v>
      </c>
      <c r="AF16" s="22">
        <v>2014</v>
      </c>
      <c r="AG16" s="21">
        <v>2010</v>
      </c>
      <c r="AH16" s="22">
        <v>2014</v>
      </c>
      <c r="AI16" s="22">
        <v>2015</v>
      </c>
      <c r="AJ16" s="22">
        <v>2016</v>
      </c>
      <c r="AK16" s="23">
        <v>2015</v>
      </c>
      <c r="AL16" s="23">
        <v>2015</v>
      </c>
      <c r="AM16" s="22">
        <v>2015</v>
      </c>
      <c r="AN16" s="22">
        <v>2014</v>
      </c>
      <c r="AO16" s="22">
        <v>2014</v>
      </c>
      <c r="AP16" s="22">
        <v>2014</v>
      </c>
      <c r="AQ16" s="22">
        <v>2014</v>
      </c>
      <c r="AR16" s="22">
        <v>2015</v>
      </c>
      <c r="AS16" s="22">
        <v>2014</v>
      </c>
      <c r="AT16" s="22">
        <v>2015</v>
      </c>
      <c r="AU16" s="22">
        <v>2012</v>
      </c>
      <c r="AV16" s="22">
        <v>2013</v>
      </c>
      <c r="AW16" s="22">
        <v>2014</v>
      </c>
      <c r="AX16" s="22">
        <v>2014</v>
      </c>
      <c r="AY16" s="22">
        <v>2014</v>
      </c>
      <c r="AZ16" s="22">
        <v>2015</v>
      </c>
      <c r="BA16" s="22">
        <v>2015</v>
      </c>
      <c r="BB16" s="22">
        <v>2015</v>
      </c>
      <c r="BC16" s="22">
        <v>2015</v>
      </c>
      <c r="BD16" s="22">
        <v>2014</v>
      </c>
      <c r="BE16" s="22">
        <v>2014</v>
      </c>
      <c r="BF16" s="10"/>
    </row>
    <row r="17" spans="1:58" x14ac:dyDescent="0.25">
      <c r="A17" s="16" t="s">
        <v>9877</v>
      </c>
      <c r="B17" s="11" t="s">
        <v>9878</v>
      </c>
      <c r="C17" s="20">
        <v>2014</v>
      </c>
      <c r="D17" s="20">
        <v>2014</v>
      </c>
      <c r="E17" s="20">
        <v>2014</v>
      </c>
      <c r="F17" s="20">
        <v>2014</v>
      </c>
      <c r="G17" s="20">
        <v>2014</v>
      </c>
      <c r="H17" s="20">
        <v>2014</v>
      </c>
      <c r="I17" s="20">
        <v>2014</v>
      </c>
      <c r="J17" s="20">
        <v>2015</v>
      </c>
      <c r="K17" s="20">
        <v>2015</v>
      </c>
      <c r="L17" s="20">
        <v>2015</v>
      </c>
      <c r="M17" s="22">
        <v>2016</v>
      </c>
      <c r="N17" s="22">
        <v>2016</v>
      </c>
      <c r="O17" s="22">
        <v>2015</v>
      </c>
      <c r="P17" s="22">
        <v>2015</v>
      </c>
      <c r="Q17" s="22">
        <v>2014</v>
      </c>
      <c r="R17" s="22">
        <v>2012</v>
      </c>
      <c r="S17" s="22">
        <v>2016</v>
      </c>
      <c r="T17" s="22">
        <v>2013</v>
      </c>
      <c r="U17" s="22">
        <v>2014</v>
      </c>
      <c r="V17" s="22" t="s">
        <v>17</v>
      </c>
      <c r="W17" s="22">
        <v>2015</v>
      </c>
      <c r="X17" s="22">
        <v>2013</v>
      </c>
      <c r="Y17" s="22">
        <v>2010</v>
      </c>
      <c r="Z17" s="22">
        <v>2014</v>
      </c>
      <c r="AA17" s="22">
        <v>2014</v>
      </c>
      <c r="AB17" s="22">
        <v>2013</v>
      </c>
      <c r="AC17" s="22">
        <v>2014</v>
      </c>
      <c r="AD17" s="22">
        <v>2015</v>
      </c>
      <c r="AE17" s="22" t="s">
        <v>17</v>
      </c>
      <c r="AF17" s="22">
        <v>2014</v>
      </c>
      <c r="AG17" s="21" t="s">
        <v>17</v>
      </c>
      <c r="AH17" s="22">
        <v>2014</v>
      </c>
      <c r="AI17" s="22">
        <v>2015</v>
      </c>
      <c r="AJ17" s="22">
        <v>2016</v>
      </c>
      <c r="AK17" s="23" t="s">
        <v>17</v>
      </c>
      <c r="AL17" s="23">
        <v>2015</v>
      </c>
      <c r="AM17" s="22">
        <v>2015</v>
      </c>
      <c r="AN17" s="22">
        <v>2014</v>
      </c>
      <c r="AO17" s="22">
        <v>2014</v>
      </c>
      <c r="AP17" s="22">
        <v>2014</v>
      </c>
      <c r="AQ17" s="22">
        <v>2014</v>
      </c>
      <c r="AR17" s="22">
        <v>2011</v>
      </c>
      <c r="AS17" s="22">
        <v>2014</v>
      </c>
      <c r="AT17" s="22">
        <v>2015</v>
      </c>
      <c r="AU17" s="22">
        <v>2012</v>
      </c>
      <c r="AV17" s="22" t="s">
        <v>17</v>
      </c>
      <c r="AW17" s="22">
        <v>2014</v>
      </c>
      <c r="AX17" s="22">
        <v>2014</v>
      </c>
      <c r="AY17" s="22">
        <v>2014</v>
      </c>
      <c r="AZ17" s="22">
        <v>2015</v>
      </c>
      <c r="BA17" s="22">
        <v>2015</v>
      </c>
      <c r="BB17" s="22">
        <v>2015</v>
      </c>
      <c r="BC17" s="22">
        <v>2015</v>
      </c>
      <c r="BD17" s="22">
        <v>2014</v>
      </c>
      <c r="BE17" s="22">
        <v>2014</v>
      </c>
      <c r="BF17" s="10"/>
    </row>
    <row r="18" spans="1:58" x14ac:dyDescent="0.25">
      <c r="A18" s="16" t="s">
        <v>4465</v>
      </c>
      <c r="B18" s="11" t="s">
        <v>9871</v>
      </c>
      <c r="C18" s="20">
        <v>2014</v>
      </c>
      <c r="D18" s="20">
        <v>2014</v>
      </c>
      <c r="E18" s="20">
        <v>2014</v>
      </c>
      <c r="F18" s="20">
        <v>2014</v>
      </c>
      <c r="G18" s="20">
        <v>2014</v>
      </c>
      <c r="H18" s="20">
        <v>2014</v>
      </c>
      <c r="I18" s="20">
        <v>2014</v>
      </c>
      <c r="J18" s="20">
        <v>2015</v>
      </c>
      <c r="K18" s="20">
        <v>2015</v>
      </c>
      <c r="L18" s="20">
        <v>2015</v>
      </c>
      <c r="M18" s="22">
        <v>2016</v>
      </c>
      <c r="N18" s="22">
        <v>2016</v>
      </c>
      <c r="O18" s="22">
        <v>2015</v>
      </c>
      <c r="P18" s="22">
        <v>2015</v>
      </c>
      <c r="Q18" s="22">
        <v>2014</v>
      </c>
      <c r="R18" s="22">
        <v>2005</v>
      </c>
      <c r="S18" s="22">
        <v>2016</v>
      </c>
      <c r="T18" s="22">
        <v>2013</v>
      </c>
      <c r="U18" s="22">
        <v>2014</v>
      </c>
      <c r="V18" s="22">
        <v>2014</v>
      </c>
      <c r="W18" s="22">
        <v>2015</v>
      </c>
      <c r="X18" s="22">
        <v>2005</v>
      </c>
      <c r="Y18" s="22">
        <v>2013</v>
      </c>
      <c r="Z18" s="22">
        <v>2014</v>
      </c>
      <c r="AA18" s="22">
        <v>2014</v>
      </c>
      <c r="AB18" s="22">
        <v>2014</v>
      </c>
      <c r="AC18" s="22">
        <v>2014</v>
      </c>
      <c r="AD18" s="22">
        <v>2015</v>
      </c>
      <c r="AE18" s="22" t="s">
        <v>17</v>
      </c>
      <c r="AF18" s="22">
        <v>2014</v>
      </c>
      <c r="AG18" s="21">
        <v>2012</v>
      </c>
      <c r="AH18" s="22">
        <v>2014</v>
      </c>
      <c r="AI18" s="22">
        <v>2015</v>
      </c>
      <c r="AJ18" s="22">
        <v>2016</v>
      </c>
      <c r="AK18" s="23" t="s">
        <v>17</v>
      </c>
      <c r="AL18" s="23">
        <v>2015</v>
      </c>
      <c r="AM18" s="22">
        <v>2015</v>
      </c>
      <c r="AN18" s="22">
        <v>2014</v>
      </c>
      <c r="AO18" s="22">
        <v>2014</v>
      </c>
      <c r="AP18" s="22" t="s">
        <v>17</v>
      </c>
      <c r="AQ18" s="22" t="s">
        <v>17</v>
      </c>
      <c r="AR18" s="22">
        <v>2015</v>
      </c>
      <c r="AS18" s="22">
        <v>2014</v>
      </c>
      <c r="AT18" s="22">
        <v>2015</v>
      </c>
      <c r="AU18" s="22">
        <v>2012</v>
      </c>
      <c r="AV18" s="22">
        <v>2009</v>
      </c>
      <c r="AW18" s="22">
        <v>2014</v>
      </c>
      <c r="AX18" s="22">
        <v>2014</v>
      </c>
      <c r="AY18" s="22">
        <v>2014</v>
      </c>
      <c r="AZ18" s="22">
        <v>2015</v>
      </c>
      <c r="BA18" s="22">
        <v>2015</v>
      </c>
      <c r="BB18" s="22">
        <v>2015</v>
      </c>
      <c r="BC18" s="22">
        <v>2015</v>
      </c>
      <c r="BD18" s="22">
        <v>2014</v>
      </c>
      <c r="BE18" s="22">
        <v>2014</v>
      </c>
      <c r="BF18" s="10"/>
    </row>
    <row r="19" spans="1:58" x14ac:dyDescent="0.25">
      <c r="A19" s="16" t="s">
        <v>9858</v>
      </c>
      <c r="B19" s="11" t="s">
        <v>9859</v>
      </c>
      <c r="C19" s="20">
        <v>2014</v>
      </c>
      <c r="D19" s="20">
        <v>2014</v>
      </c>
      <c r="E19" s="20">
        <v>2014</v>
      </c>
      <c r="F19" s="20">
        <v>2014</v>
      </c>
      <c r="G19" s="20">
        <v>2014</v>
      </c>
      <c r="H19" s="20">
        <v>2014</v>
      </c>
      <c r="I19" s="20">
        <v>2014</v>
      </c>
      <c r="J19" s="20">
        <v>2015</v>
      </c>
      <c r="K19" s="20">
        <v>2015</v>
      </c>
      <c r="L19" s="20">
        <v>2015</v>
      </c>
      <c r="M19" s="22">
        <v>2016</v>
      </c>
      <c r="N19" s="22">
        <v>2016</v>
      </c>
      <c r="O19" s="22">
        <v>2015</v>
      </c>
      <c r="P19" s="22">
        <v>2015</v>
      </c>
      <c r="Q19" s="22">
        <v>2014</v>
      </c>
      <c r="R19" s="22" t="s">
        <v>17</v>
      </c>
      <c r="S19" s="22">
        <v>2016</v>
      </c>
      <c r="T19" s="22">
        <v>2013</v>
      </c>
      <c r="U19" s="22">
        <v>2014</v>
      </c>
      <c r="V19" s="22" t="s">
        <v>17</v>
      </c>
      <c r="W19" s="22">
        <v>2015</v>
      </c>
      <c r="X19" s="22" t="s">
        <v>17</v>
      </c>
      <c r="Y19" s="22">
        <v>2013</v>
      </c>
      <c r="Z19" s="22">
        <v>2014</v>
      </c>
      <c r="AA19" s="22">
        <v>2014</v>
      </c>
      <c r="AB19" s="22" t="s">
        <v>17</v>
      </c>
      <c r="AC19" s="22">
        <v>2014</v>
      </c>
      <c r="AD19" s="22">
        <v>2015</v>
      </c>
      <c r="AE19" s="22" t="s">
        <v>17</v>
      </c>
      <c r="AF19" s="22">
        <v>2014</v>
      </c>
      <c r="AG19" s="21">
        <v>2012</v>
      </c>
      <c r="AH19" s="22">
        <v>2014</v>
      </c>
      <c r="AI19" s="22">
        <v>2015</v>
      </c>
      <c r="AJ19" s="22">
        <v>2016</v>
      </c>
      <c r="AK19" s="23" t="s">
        <v>17</v>
      </c>
      <c r="AL19" s="23">
        <v>2015</v>
      </c>
      <c r="AM19" s="22">
        <v>2015</v>
      </c>
      <c r="AN19" s="22">
        <v>2014</v>
      </c>
      <c r="AO19" s="22">
        <v>2014</v>
      </c>
      <c r="AP19" s="22">
        <v>2014</v>
      </c>
      <c r="AQ19" s="22">
        <v>2014</v>
      </c>
      <c r="AR19" s="22" t="s">
        <v>17</v>
      </c>
      <c r="AS19" s="22">
        <v>2014</v>
      </c>
      <c r="AT19" s="22">
        <v>2015</v>
      </c>
      <c r="AU19" s="22">
        <v>2012</v>
      </c>
      <c r="AV19" s="22" t="s">
        <v>17</v>
      </c>
      <c r="AW19" s="22">
        <v>2014</v>
      </c>
      <c r="AX19" s="22">
        <v>2014</v>
      </c>
      <c r="AY19" s="22">
        <v>2014</v>
      </c>
      <c r="AZ19" s="22">
        <v>2015</v>
      </c>
      <c r="BA19" s="22">
        <v>2015</v>
      </c>
      <c r="BB19" s="22">
        <v>2015</v>
      </c>
      <c r="BC19" s="22">
        <v>2015</v>
      </c>
      <c r="BD19" s="22">
        <v>2014</v>
      </c>
      <c r="BE19" s="22">
        <v>2014</v>
      </c>
      <c r="BF19" s="10"/>
    </row>
    <row r="20" spans="1:58" x14ac:dyDescent="0.25">
      <c r="A20" s="16" t="s">
        <v>9872</v>
      </c>
      <c r="B20" s="11" t="s">
        <v>9873</v>
      </c>
      <c r="C20" s="20">
        <v>2014</v>
      </c>
      <c r="D20" s="20">
        <v>2014</v>
      </c>
      <c r="E20" s="20">
        <v>2014</v>
      </c>
      <c r="F20" s="20">
        <v>2014</v>
      </c>
      <c r="G20" s="20">
        <v>2014</v>
      </c>
      <c r="H20" s="20">
        <v>2014</v>
      </c>
      <c r="I20" s="20">
        <v>2014</v>
      </c>
      <c r="J20" s="20">
        <v>2015</v>
      </c>
      <c r="K20" s="20">
        <v>2015</v>
      </c>
      <c r="L20" s="20">
        <v>2015</v>
      </c>
      <c r="M20" s="22">
        <v>2016</v>
      </c>
      <c r="N20" s="22">
        <v>2016</v>
      </c>
      <c r="O20" s="22">
        <v>2015</v>
      </c>
      <c r="P20" s="22">
        <v>2015</v>
      </c>
      <c r="Q20" s="22">
        <v>2014</v>
      </c>
      <c r="R20" s="22">
        <v>2011</v>
      </c>
      <c r="S20" s="22">
        <v>2016</v>
      </c>
      <c r="T20" s="22">
        <v>2013</v>
      </c>
      <c r="U20" s="22">
        <v>2014</v>
      </c>
      <c r="V20" s="22">
        <v>2014</v>
      </c>
      <c r="W20" s="22">
        <v>2015</v>
      </c>
      <c r="X20" s="22">
        <v>2011</v>
      </c>
      <c r="Y20" s="22">
        <v>2010</v>
      </c>
      <c r="Z20" s="22">
        <v>2014</v>
      </c>
      <c r="AA20" s="22">
        <v>2014</v>
      </c>
      <c r="AB20" s="22">
        <v>2014</v>
      </c>
      <c r="AC20" s="22">
        <v>2014</v>
      </c>
      <c r="AD20" s="22">
        <v>2015</v>
      </c>
      <c r="AE20" s="22">
        <v>2012</v>
      </c>
      <c r="AF20" s="22">
        <v>2014</v>
      </c>
      <c r="AG20" s="21" t="s">
        <v>17</v>
      </c>
      <c r="AH20" s="22">
        <v>2014</v>
      </c>
      <c r="AI20" s="22">
        <v>2015</v>
      </c>
      <c r="AJ20" s="22">
        <v>2016</v>
      </c>
      <c r="AK20" s="23" t="s">
        <v>17</v>
      </c>
      <c r="AL20" s="23">
        <v>2015</v>
      </c>
      <c r="AM20" s="22">
        <v>2015</v>
      </c>
      <c r="AN20" s="22">
        <v>2014</v>
      </c>
      <c r="AO20" s="22">
        <v>2014</v>
      </c>
      <c r="AP20" s="22" t="s">
        <v>17</v>
      </c>
      <c r="AQ20" s="22">
        <v>2012</v>
      </c>
      <c r="AR20" s="22" t="s">
        <v>17</v>
      </c>
      <c r="AS20" s="22">
        <v>2014</v>
      </c>
      <c r="AT20" s="22" t="s">
        <v>17</v>
      </c>
      <c r="AU20" s="22">
        <v>2012</v>
      </c>
      <c r="AV20" s="22" t="s">
        <v>17</v>
      </c>
      <c r="AW20" s="22">
        <v>2014</v>
      </c>
      <c r="AX20" s="22">
        <v>2014</v>
      </c>
      <c r="AY20" s="22">
        <v>2014</v>
      </c>
      <c r="AZ20" s="22">
        <v>2015</v>
      </c>
      <c r="BA20" s="22">
        <v>2015</v>
      </c>
      <c r="BB20" s="22">
        <v>2015</v>
      </c>
      <c r="BC20" s="22">
        <v>2015</v>
      </c>
      <c r="BD20" s="22">
        <v>2014</v>
      </c>
      <c r="BE20" s="22">
        <v>2014</v>
      </c>
      <c r="BF20" s="10"/>
    </row>
    <row r="21" spans="1:58" x14ac:dyDescent="0.25">
      <c r="A21" s="16" t="s">
        <v>9860</v>
      </c>
      <c r="B21" s="11" t="s">
        <v>9861</v>
      </c>
      <c r="C21" s="20">
        <v>2014</v>
      </c>
      <c r="D21" s="20">
        <v>2014</v>
      </c>
      <c r="E21" s="20">
        <v>2014</v>
      </c>
      <c r="F21" s="20">
        <v>2014</v>
      </c>
      <c r="G21" s="20">
        <v>2014</v>
      </c>
      <c r="H21" s="20">
        <v>2014</v>
      </c>
      <c r="I21" s="20">
        <v>2014</v>
      </c>
      <c r="J21" s="20">
        <v>2015</v>
      </c>
      <c r="K21" s="20">
        <v>2015</v>
      </c>
      <c r="L21" s="20">
        <v>2015</v>
      </c>
      <c r="M21" s="22">
        <v>2016</v>
      </c>
      <c r="N21" s="22">
        <v>2016</v>
      </c>
      <c r="O21" s="22">
        <v>2015</v>
      </c>
      <c r="P21" s="22">
        <v>2015</v>
      </c>
      <c r="Q21" s="22">
        <v>2014</v>
      </c>
      <c r="R21" s="22">
        <v>2012</v>
      </c>
      <c r="S21" s="22">
        <v>2016</v>
      </c>
      <c r="T21" s="22">
        <v>2013</v>
      </c>
      <c r="U21" s="22">
        <v>2014</v>
      </c>
      <c r="V21" s="22">
        <v>2014</v>
      </c>
      <c r="W21" s="22">
        <v>2015</v>
      </c>
      <c r="X21" s="22">
        <v>2014</v>
      </c>
      <c r="Y21" s="22">
        <v>2010</v>
      </c>
      <c r="Z21" s="22">
        <v>2014</v>
      </c>
      <c r="AA21" s="22">
        <v>2014</v>
      </c>
      <c r="AB21" s="22">
        <v>2014</v>
      </c>
      <c r="AC21" s="22">
        <v>2014</v>
      </c>
      <c r="AD21" s="22">
        <v>2015</v>
      </c>
      <c r="AE21" s="22">
        <v>2012</v>
      </c>
      <c r="AF21" s="22">
        <v>2014</v>
      </c>
      <c r="AG21" s="21">
        <v>2011</v>
      </c>
      <c r="AH21" s="22">
        <v>2014</v>
      </c>
      <c r="AI21" s="22">
        <v>2015</v>
      </c>
      <c r="AJ21" s="22">
        <v>2016</v>
      </c>
      <c r="AK21" s="23" t="s">
        <v>17</v>
      </c>
      <c r="AL21" s="23">
        <v>2015</v>
      </c>
      <c r="AM21" s="22">
        <v>2015</v>
      </c>
      <c r="AN21" s="22">
        <v>2014</v>
      </c>
      <c r="AO21" s="22">
        <v>2014</v>
      </c>
      <c r="AP21" s="22">
        <v>2014</v>
      </c>
      <c r="AQ21" s="22">
        <v>2014</v>
      </c>
      <c r="AR21" s="22">
        <v>2015</v>
      </c>
      <c r="AS21" s="22">
        <v>2014</v>
      </c>
      <c r="AT21" s="22">
        <v>2015</v>
      </c>
      <c r="AU21" s="22">
        <v>2012</v>
      </c>
      <c r="AV21" s="22">
        <v>2006</v>
      </c>
      <c r="AW21" s="22">
        <v>2014</v>
      </c>
      <c r="AX21" s="22">
        <v>2014</v>
      </c>
      <c r="AY21" s="22">
        <v>2014</v>
      </c>
      <c r="AZ21" s="22">
        <v>2015</v>
      </c>
      <c r="BA21" s="22">
        <v>2015</v>
      </c>
      <c r="BB21" s="22">
        <v>2015</v>
      </c>
      <c r="BC21" s="22">
        <v>2015</v>
      </c>
      <c r="BD21" s="22">
        <v>2014</v>
      </c>
      <c r="BE21" s="22">
        <v>2014</v>
      </c>
      <c r="BF21" s="10"/>
    </row>
    <row r="22" spans="1:58" x14ac:dyDescent="0.25">
      <c r="A22" s="16" t="s">
        <v>9881</v>
      </c>
      <c r="B22" s="11" t="s">
        <v>9882</v>
      </c>
      <c r="C22" s="20">
        <v>2014</v>
      </c>
      <c r="D22" s="20">
        <v>2014</v>
      </c>
      <c r="E22" s="20">
        <v>2014</v>
      </c>
      <c r="F22" s="20">
        <v>2014</v>
      </c>
      <c r="G22" s="20">
        <v>2014</v>
      </c>
      <c r="H22" s="20">
        <v>2014</v>
      </c>
      <c r="I22" s="20">
        <v>2014</v>
      </c>
      <c r="J22" s="20">
        <v>2015</v>
      </c>
      <c r="K22" s="20">
        <v>2015</v>
      </c>
      <c r="L22" s="20">
        <v>2015</v>
      </c>
      <c r="M22" s="22">
        <v>2016</v>
      </c>
      <c r="N22" s="22">
        <v>2016</v>
      </c>
      <c r="O22" s="22">
        <v>2015</v>
      </c>
      <c r="P22" s="22">
        <v>2015</v>
      </c>
      <c r="Q22" s="22">
        <v>2014</v>
      </c>
      <c r="R22" s="22">
        <v>2010</v>
      </c>
      <c r="S22" s="22">
        <v>2016</v>
      </c>
      <c r="T22" s="22">
        <v>2013</v>
      </c>
      <c r="U22" s="22">
        <v>2014</v>
      </c>
      <c r="V22" s="22">
        <v>2014</v>
      </c>
      <c r="W22" s="22">
        <v>2015</v>
      </c>
      <c r="X22" s="22">
        <v>2010</v>
      </c>
      <c r="Y22" s="22">
        <v>2012</v>
      </c>
      <c r="Z22" s="22">
        <v>2014</v>
      </c>
      <c r="AA22" s="22">
        <v>2014</v>
      </c>
      <c r="AB22" s="22">
        <v>2013</v>
      </c>
      <c r="AC22" s="22">
        <v>2014</v>
      </c>
      <c r="AD22" s="22">
        <v>2015</v>
      </c>
      <c r="AE22" s="22">
        <v>2012</v>
      </c>
      <c r="AF22" s="22">
        <v>2014</v>
      </c>
      <c r="AG22" s="21">
        <v>2012</v>
      </c>
      <c r="AH22" s="22">
        <v>2014</v>
      </c>
      <c r="AI22" s="22">
        <v>2015</v>
      </c>
      <c r="AJ22" s="22">
        <v>2016</v>
      </c>
      <c r="AK22" s="23" t="s">
        <v>17</v>
      </c>
      <c r="AL22" s="23" t="s">
        <v>17</v>
      </c>
      <c r="AM22" s="22">
        <v>2015</v>
      </c>
      <c r="AN22" s="22">
        <v>2014</v>
      </c>
      <c r="AO22" s="22">
        <v>2014</v>
      </c>
      <c r="AP22" s="22">
        <v>2014</v>
      </c>
      <c r="AQ22" s="22">
        <v>2014</v>
      </c>
      <c r="AR22" s="22">
        <v>2015</v>
      </c>
      <c r="AS22" s="22">
        <v>2014</v>
      </c>
      <c r="AT22" s="22">
        <v>2015</v>
      </c>
      <c r="AU22" s="22">
        <v>2012</v>
      </c>
      <c r="AV22" s="22" t="s">
        <v>17</v>
      </c>
      <c r="AW22" s="22">
        <v>2014</v>
      </c>
      <c r="AX22" s="22">
        <v>2014</v>
      </c>
      <c r="AY22" s="22">
        <v>2014</v>
      </c>
      <c r="AZ22" s="22">
        <v>2015</v>
      </c>
      <c r="BA22" s="22">
        <v>2015</v>
      </c>
      <c r="BB22" s="22">
        <v>2015</v>
      </c>
      <c r="BC22" s="22">
        <v>2015</v>
      </c>
      <c r="BD22" s="22">
        <v>2014</v>
      </c>
      <c r="BE22" s="22">
        <v>2014</v>
      </c>
      <c r="BF22" s="10"/>
    </row>
    <row r="23" spans="1:58" x14ac:dyDescent="0.25">
      <c r="A23" s="16" t="s">
        <v>9874</v>
      </c>
      <c r="B23" s="11" t="s">
        <v>9875</v>
      </c>
      <c r="C23" s="20">
        <v>2014</v>
      </c>
      <c r="D23" s="20">
        <v>2014</v>
      </c>
      <c r="E23" s="20">
        <v>2014</v>
      </c>
      <c r="F23" s="20">
        <v>2014</v>
      </c>
      <c r="G23" s="20">
        <v>2014</v>
      </c>
      <c r="H23" s="20">
        <v>2014</v>
      </c>
      <c r="I23" s="20">
        <v>2014</v>
      </c>
      <c r="J23" s="20">
        <v>2015</v>
      </c>
      <c r="K23" s="20">
        <v>2015</v>
      </c>
      <c r="L23" s="20">
        <v>2015</v>
      </c>
      <c r="M23" s="22">
        <v>2016</v>
      </c>
      <c r="N23" s="22">
        <v>2016</v>
      </c>
      <c r="O23" s="22">
        <v>2015</v>
      </c>
      <c r="P23" s="22">
        <v>2015</v>
      </c>
      <c r="Q23" s="22">
        <v>2014</v>
      </c>
      <c r="R23" s="22">
        <v>2008</v>
      </c>
      <c r="S23" s="22">
        <v>2016</v>
      </c>
      <c r="T23" s="22">
        <v>2013</v>
      </c>
      <c r="U23" s="22">
        <v>2014</v>
      </c>
      <c r="V23" s="22">
        <v>2014</v>
      </c>
      <c r="W23" s="22">
        <v>2015</v>
      </c>
      <c r="X23" s="22">
        <v>2008</v>
      </c>
      <c r="Y23" s="22">
        <v>2012</v>
      </c>
      <c r="Z23" s="22">
        <v>2014</v>
      </c>
      <c r="AA23" s="22">
        <v>2014</v>
      </c>
      <c r="AB23" s="22">
        <v>2014</v>
      </c>
      <c r="AC23" s="22">
        <v>2014</v>
      </c>
      <c r="AD23" s="22">
        <v>2015</v>
      </c>
      <c r="AE23" s="22">
        <v>2012</v>
      </c>
      <c r="AF23" s="22">
        <v>2014</v>
      </c>
      <c r="AG23" s="21">
        <v>2013</v>
      </c>
      <c r="AH23" s="22">
        <v>2014</v>
      </c>
      <c r="AI23" s="22">
        <v>2015</v>
      </c>
      <c r="AJ23" s="22">
        <v>2016</v>
      </c>
      <c r="AK23" s="23" t="s">
        <v>17</v>
      </c>
      <c r="AL23" s="23">
        <v>2015</v>
      </c>
      <c r="AM23" s="22">
        <v>2015</v>
      </c>
      <c r="AN23" s="22">
        <v>2014</v>
      </c>
      <c r="AO23" s="22">
        <v>2014</v>
      </c>
      <c r="AP23" s="22">
        <v>2014</v>
      </c>
      <c r="AQ23" s="22">
        <v>2014</v>
      </c>
      <c r="AR23" s="22">
        <v>2011</v>
      </c>
      <c r="AS23" s="22">
        <v>2014</v>
      </c>
      <c r="AT23" s="22">
        <v>2015</v>
      </c>
      <c r="AU23" s="22">
        <v>2012</v>
      </c>
      <c r="AV23" s="22">
        <v>2012</v>
      </c>
      <c r="AW23" s="22">
        <v>2014</v>
      </c>
      <c r="AX23" s="22">
        <v>2014</v>
      </c>
      <c r="AY23" s="22">
        <v>2014</v>
      </c>
      <c r="AZ23" s="22">
        <v>2015</v>
      </c>
      <c r="BA23" s="22">
        <v>2015</v>
      </c>
      <c r="BB23" s="22">
        <v>2015</v>
      </c>
      <c r="BC23" s="22">
        <v>2015</v>
      </c>
      <c r="BD23" s="22">
        <v>2014</v>
      </c>
      <c r="BE23" s="22">
        <v>2014</v>
      </c>
      <c r="BF23" s="10"/>
    </row>
    <row r="24" spans="1:58" x14ac:dyDescent="0.25">
      <c r="A24" s="16" t="s">
        <v>9869</v>
      </c>
      <c r="B24" s="11" t="s">
        <v>9870</v>
      </c>
      <c r="C24" s="20">
        <v>2014</v>
      </c>
      <c r="D24" s="20">
        <v>2014</v>
      </c>
      <c r="E24" s="20">
        <v>2014</v>
      </c>
      <c r="F24" s="20">
        <v>2014</v>
      </c>
      <c r="G24" s="20">
        <v>2014</v>
      </c>
      <c r="H24" s="20">
        <v>2014</v>
      </c>
      <c r="I24" s="20">
        <v>2014</v>
      </c>
      <c r="J24" s="20">
        <v>2015</v>
      </c>
      <c r="K24" s="20">
        <v>2015</v>
      </c>
      <c r="L24" s="20">
        <v>2015</v>
      </c>
      <c r="M24" s="22">
        <v>2016</v>
      </c>
      <c r="N24" s="22">
        <v>2016</v>
      </c>
      <c r="O24" s="22">
        <v>2015</v>
      </c>
      <c r="P24" s="22">
        <v>2015</v>
      </c>
      <c r="Q24" s="22">
        <v>2014</v>
      </c>
      <c r="R24" s="22">
        <v>2012</v>
      </c>
      <c r="S24" s="22">
        <v>2016</v>
      </c>
      <c r="T24" s="22">
        <v>2013</v>
      </c>
      <c r="U24" s="22">
        <v>2014</v>
      </c>
      <c r="V24" s="22">
        <v>2014</v>
      </c>
      <c r="W24" s="22">
        <v>2015</v>
      </c>
      <c r="X24" s="22">
        <v>2012</v>
      </c>
      <c r="Y24" s="22">
        <v>2013</v>
      </c>
      <c r="Z24" s="22">
        <v>2014</v>
      </c>
      <c r="AA24" s="22">
        <v>2014</v>
      </c>
      <c r="AB24" s="22" t="s">
        <v>17</v>
      </c>
      <c r="AC24" s="22">
        <v>2014</v>
      </c>
      <c r="AD24" s="22">
        <v>2015</v>
      </c>
      <c r="AE24" s="22" t="s">
        <v>17</v>
      </c>
      <c r="AF24" s="22">
        <v>2014</v>
      </c>
      <c r="AG24" s="21">
        <v>2007</v>
      </c>
      <c r="AH24" s="22">
        <v>2014</v>
      </c>
      <c r="AI24" s="22">
        <v>2015</v>
      </c>
      <c r="AJ24" s="22">
        <v>2016</v>
      </c>
      <c r="AK24" s="23">
        <v>2015</v>
      </c>
      <c r="AL24" s="23">
        <v>2015</v>
      </c>
      <c r="AM24" s="22">
        <v>2015</v>
      </c>
      <c r="AN24" s="22">
        <v>2014</v>
      </c>
      <c r="AO24" s="22">
        <v>2014</v>
      </c>
      <c r="AP24" s="22" t="s">
        <v>17</v>
      </c>
      <c r="AQ24" s="22">
        <v>2012</v>
      </c>
      <c r="AR24" s="22" t="s">
        <v>17</v>
      </c>
      <c r="AS24" s="22">
        <v>2014</v>
      </c>
      <c r="AT24" s="22">
        <v>2015</v>
      </c>
      <c r="AU24" s="22">
        <v>2012</v>
      </c>
      <c r="AV24" s="22">
        <v>2013</v>
      </c>
      <c r="AW24" s="22">
        <v>2014</v>
      </c>
      <c r="AX24" s="22">
        <v>2014</v>
      </c>
      <c r="AY24" s="22">
        <v>2014</v>
      </c>
      <c r="AZ24" s="22">
        <v>2015</v>
      </c>
      <c r="BA24" s="22">
        <v>2015</v>
      </c>
      <c r="BB24" s="22">
        <v>2015</v>
      </c>
      <c r="BC24" s="22">
        <v>2015</v>
      </c>
      <c r="BD24" s="22">
        <v>2014</v>
      </c>
      <c r="BE24" s="22">
        <v>2014</v>
      </c>
      <c r="BF24" s="10"/>
    </row>
    <row r="25" spans="1:58" x14ac:dyDescent="0.25">
      <c r="A25" s="16" t="s">
        <v>9883</v>
      </c>
      <c r="B25" s="11" t="s">
        <v>9884</v>
      </c>
      <c r="C25" s="20">
        <v>2014</v>
      </c>
      <c r="D25" s="20">
        <v>2014</v>
      </c>
      <c r="E25" s="20">
        <v>2014</v>
      </c>
      <c r="F25" s="20">
        <v>2014</v>
      </c>
      <c r="G25" s="20">
        <v>2014</v>
      </c>
      <c r="H25" s="20">
        <v>2014</v>
      </c>
      <c r="I25" s="20">
        <v>2014</v>
      </c>
      <c r="J25" s="20">
        <v>2015</v>
      </c>
      <c r="K25" s="20">
        <v>2015</v>
      </c>
      <c r="L25" s="20">
        <v>2015</v>
      </c>
      <c r="M25" s="22">
        <v>2016</v>
      </c>
      <c r="N25" s="22">
        <v>2016</v>
      </c>
      <c r="O25" s="22">
        <v>2015</v>
      </c>
      <c r="P25" s="22">
        <v>2015</v>
      </c>
      <c r="Q25" s="22">
        <v>2014</v>
      </c>
      <c r="R25" s="22" t="s">
        <v>17</v>
      </c>
      <c r="S25" s="22">
        <v>2016</v>
      </c>
      <c r="T25" s="22">
        <v>2013</v>
      </c>
      <c r="U25" s="22">
        <v>2014</v>
      </c>
      <c r="V25" s="22">
        <v>2014</v>
      </c>
      <c r="W25" s="22">
        <v>2015</v>
      </c>
      <c r="X25" s="22">
        <v>2007</v>
      </c>
      <c r="Y25" s="22">
        <v>2010</v>
      </c>
      <c r="Z25" s="22">
        <v>2014</v>
      </c>
      <c r="AA25" s="22">
        <v>2014</v>
      </c>
      <c r="AB25" s="22">
        <v>2014</v>
      </c>
      <c r="AC25" s="22">
        <v>2014</v>
      </c>
      <c r="AD25" s="22">
        <v>2015</v>
      </c>
      <c r="AE25" s="22">
        <v>2012</v>
      </c>
      <c r="AF25" s="22">
        <v>2014</v>
      </c>
      <c r="AG25" s="21">
        <v>2009</v>
      </c>
      <c r="AH25" s="22">
        <v>2014</v>
      </c>
      <c r="AI25" s="22">
        <v>2015</v>
      </c>
      <c r="AJ25" s="22">
        <v>2016</v>
      </c>
      <c r="AK25" s="23" t="s">
        <v>17</v>
      </c>
      <c r="AL25" s="23">
        <v>2015</v>
      </c>
      <c r="AM25" s="22">
        <v>2015</v>
      </c>
      <c r="AN25" s="22">
        <v>2014</v>
      </c>
      <c r="AO25" s="22">
        <v>2014</v>
      </c>
      <c r="AP25" s="22">
        <v>2014</v>
      </c>
      <c r="AQ25" s="22">
        <v>2014</v>
      </c>
      <c r="AR25" s="22">
        <v>2015</v>
      </c>
      <c r="AS25" s="22">
        <v>2014</v>
      </c>
      <c r="AT25" s="22">
        <v>2015</v>
      </c>
      <c r="AU25" s="22">
        <v>2012</v>
      </c>
      <c r="AV25" s="22">
        <v>2013</v>
      </c>
      <c r="AW25" s="22">
        <v>2014</v>
      </c>
      <c r="AX25" s="22">
        <v>2014</v>
      </c>
      <c r="AY25" s="22">
        <v>2014</v>
      </c>
      <c r="AZ25" s="22">
        <v>2015</v>
      </c>
      <c r="BA25" s="22">
        <v>2015</v>
      </c>
      <c r="BB25" s="22">
        <v>2015</v>
      </c>
      <c r="BC25" s="22">
        <v>2015</v>
      </c>
      <c r="BD25" s="22">
        <v>2014</v>
      </c>
      <c r="BE25" s="22">
        <v>2014</v>
      </c>
      <c r="BF25" s="10"/>
    </row>
    <row r="26" spans="1:58" x14ac:dyDescent="0.25">
      <c r="A26" s="16" t="s">
        <v>1185</v>
      </c>
      <c r="B26" s="11" t="s">
        <v>9876</v>
      </c>
      <c r="C26" s="20">
        <v>2014</v>
      </c>
      <c r="D26" s="20">
        <v>2014</v>
      </c>
      <c r="E26" s="20">
        <v>2014</v>
      </c>
      <c r="F26" s="20">
        <v>2014</v>
      </c>
      <c r="G26" s="20">
        <v>2014</v>
      </c>
      <c r="H26" s="20">
        <v>2014</v>
      </c>
      <c r="I26" s="20">
        <v>2014</v>
      </c>
      <c r="J26" s="20">
        <v>2015</v>
      </c>
      <c r="K26" s="20">
        <v>2015</v>
      </c>
      <c r="L26" s="20">
        <v>2015</v>
      </c>
      <c r="M26" s="22">
        <v>2016</v>
      </c>
      <c r="N26" s="22">
        <v>2016</v>
      </c>
      <c r="O26" s="22">
        <v>2015</v>
      </c>
      <c r="P26" s="22">
        <v>2015</v>
      </c>
      <c r="Q26" s="22">
        <v>2014</v>
      </c>
      <c r="R26" s="22">
        <v>2013</v>
      </c>
      <c r="S26" s="22">
        <v>2016</v>
      </c>
      <c r="T26" s="22">
        <v>2013</v>
      </c>
      <c r="U26" s="22">
        <v>2014</v>
      </c>
      <c r="V26" s="22">
        <v>2014</v>
      </c>
      <c r="W26" s="22">
        <v>2015</v>
      </c>
      <c r="X26" s="22">
        <v>2007</v>
      </c>
      <c r="Y26" s="22">
        <v>2013</v>
      </c>
      <c r="Z26" s="22">
        <v>2014</v>
      </c>
      <c r="AA26" s="22">
        <v>2014</v>
      </c>
      <c r="AB26" s="22">
        <v>2013</v>
      </c>
      <c r="AC26" s="22">
        <v>2014</v>
      </c>
      <c r="AD26" s="22">
        <v>2015</v>
      </c>
      <c r="AE26" s="22">
        <v>2012</v>
      </c>
      <c r="AF26" s="22">
        <v>2014</v>
      </c>
      <c r="AG26" s="21">
        <v>2013</v>
      </c>
      <c r="AH26" s="22">
        <v>2014</v>
      </c>
      <c r="AI26" s="22">
        <v>2015</v>
      </c>
      <c r="AJ26" s="22">
        <v>2016</v>
      </c>
      <c r="AK26" s="23" t="s">
        <v>17</v>
      </c>
      <c r="AL26" s="23">
        <v>2015</v>
      </c>
      <c r="AM26" s="22">
        <v>2015</v>
      </c>
      <c r="AN26" s="22">
        <v>2014</v>
      </c>
      <c r="AO26" s="22">
        <v>2014</v>
      </c>
      <c r="AP26" s="22">
        <v>2014</v>
      </c>
      <c r="AQ26" s="22">
        <v>2014</v>
      </c>
      <c r="AR26" s="22">
        <v>2011</v>
      </c>
      <c r="AS26" s="22">
        <v>2014</v>
      </c>
      <c r="AT26" s="22">
        <v>2015</v>
      </c>
      <c r="AU26" s="22">
        <v>2012</v>
      </c>
      <c r="AV26" s="22">
        <v>2013</v>
      </c>
      <c r="AW26" s="22">
        <v>2014</v>
      </c>
      <c r="AX26" s="22">
        <v>2014</v>
      </c>
      <c r="AY26" s="22">
        <v>2014</v>
      </c>
      <c r="AZ26" s="22">
        <v>2015</v>
      </c>
      <c r="BA26" s="22">
        <v>2015</v>
      </c>
      <c r="BB26" s="22">
        <v>2015</v>
      </c>
      <c r="BC26" s="22">
        <v>2015</v>
      </c>
      <c r="BD26" s="22">
        <v>2014</v>
      </c>
      <c r="BE26" s="22">
        <v>2014</v>
      </c>
      <c r="BF26" s="10"/>
    </row>
    <row r="27" spans="1:58" x14ac:dyDescent="0.25">
      <c r="A27" s="16" t="s">
        <v>11032</v>
      </c>
      <c r="B27" s="11" t="s">
        <v>9880</v>
      </c>
      <c r="C27" s="20">
        <v>2014</v>
      </c>
      <c r="D27" s="20">
        <v>2014</v>
      </c>
      <c r="E27" s="20">
        <v>2014</v>
      </c>
      <c r="F27" s="20">
        <v>2014</v>
      </c>
      <c r="G27" s="20">
        <v>2014</v>
      </c>
      <c r="H27" s="20">
        <v>2014</v>
      </c>
      <c r="I27" s="20">
        <v>2014</v>
      </c>
      <c r="J27" s="20">
        <v>2015</v>
      </c>
      <c r="K27" s="20">
        <v>2015</v>
      </c>
      <c r="L27" s="20">
        <v>2015</v>
      </c>
      <c r="M27" s="22">
        <v>2016</v>
      </c>
      <c r="N27" s="22">
        <v>2016</v>
      </c>
      <c r="O27" s="22">
        <v>2015</v>
      </c>
      <c r="P27" s="22">
        <v>2015</v>
      </c>
      <c r="Q27" s="22">
        <v>2014</v>
      </c>
      <c r="R27" s="22" t="s">
        <v>17</v>
      </c>
      <c r="S27" s="22">
        <v>2016</v>
      </c>
      <c r="T27" s="22">
        <v>2013</v>
      </c>
      <c r="U27" s="22">
        <v>2014</v>
      </c>
      <c r="V27" s="22" t="s">
        <v>17</v>
      </c>
      <c r="W27" s="22">
        <v>2015</v>
      </c>
      <c r="X27" s="22">
        <v>2009</v>
      </c>
      <c r="Y27" s="22">
        <v>2012</v>
      </c>
      <c r="Z27" s="22">
        <v>2014</v>
      </c>
      <c r="AA27" s="22">
        <v>2014</v>
      </c>
      <c r="AB27" s="22" t="s">
        <v>17</v>
      </c>
      <c r="AC27" s="22">
        <v>2014</v>
      </c>
      <c r="AD27" s="22">
        <v>2015</v>
      </c>
      <c r="AE27" s="22" t="s">
        <v>17</v>
      </c>
      <c r="AF27" s="22" t="s">
        <v>17</v>
      </c>
      <c r="AG27" s="21" t="s">
        <v>17</v>
      </c>
      <c r="AH27" s="22">
        <v>2014</v>
      </c>
      <c r="AI27" s="22">
        <v>2015</v>
      </c>
      <c r="AJ27" s="22">
        <v>2016</v>
      </c>
      <c r="AK27" s="23" t="s">
        <v>17</v>
      </c>
      <c r="AL27" s="23">
        <v>2015</v>
      </c>
      <c r="AM27" s="22">
        <v>2015</v>
      </c>
      <c r="AN27" s="22">
        <v>2014</v>
      </c>
      <c r="AO27" s="22">
        <v>2014</v>
      </c>
      <c r="AP27" s="22">
        <v>2014</v>
      </c>
      <c r="AQ27" s="22">
        <v>2014</v>
      </c>
      <c r="AR27" s="22">
        <v>2009</v>
      </c>
      <c r="AS27" s="22">
        <v>2014</v>
      </c>
      <c r="AT27" s="22">
        <v>2013</v>
      </c>
      <c r="AU27" s="22">
        <v>2012</v>
      </c>
      <c r="AV27" s="22">
        <v>2011</v>
      </c>
      <c r="AW27" s="22">
        <v>2014</v>
      </c>
      <c r="AX27" s="22">
        <v>2014</v>
      </c>
      <c r="AY27" s="22">
        <v>2014</v>
      </c>
      <c r="AZ27" s="22" t="s">
        <v>17</v>
      </c>
      <c r="BA27" s="22" t="s">
        <v>17</v>
      </c>
      <c r="BB27" s="22">
        <v>2015</v>
      </c>
      <c r="BC27" s="22">
        <v>2015</v>
      </c>
      <c r="BD27" s="22">
        <v>2014</v>
      </c>
      <c r="BE27" s="22">
        <v>2014</v>
      </c>
      <c r="BF27" s="10"/>
    </row>
    <row r="28" spans="1:58" x14ac:dyDescent="0.25">
      <c r="A28" s="16" t="s">
        <v>4504</v>
      </c>
      <c r="B28" s="11" t="s">
        <v>9864</v>
      </c>
      <c r="C28" s="20">
        <v>2014</v>
      </c>
      <c r="D28" s="20">
        <v>2014</v>
      </c>
      <c r="E28" s="20">
        <v>2014</v>
      </c>
      <c r="F28" s="20">
        <v>2014</v>
      </c>
      <c r="G28" s="20">
        <v>2014</v>
      </c>
      <c r="H28" s="20">
        <v>2014</v>
      </c>
      <c r="I28" s="20">
        <v>2014</v>
      </c>
      <c r="J28" s="20">
        <v>2015</v>
      </c>
      <c r="K28" s="20">
        <v>2015</v>
      </c>
      <c r="L28" s="20">
        <v>2015</v>
      </c>
      <c r="M28" s="22">
        <v>2016</v>
      </c>
      <c r="N28" s="22">
        <v>2016</v>
      </c>
      <c r="O28" s="22">
        <v>2015</v>
      </c>
      <c r="P28" s="22">
        <v>2015</v>
      </c>
      <c r="Q28" s="22">
        <v>2014</v>
      </c>
      <c r="R28" s="22" t="s">
        <v>17</v>
      </c>
      <c r="S28" s="22">
        <v>2016</v>
      </c>
      <c r="T28" s="22">
        <v>2013</v>
      </c>
      <c r="U28" s="22">
        <v>2014</v>
      </c>
      <c r="V28" s="22" t="s">
        <v>17</v>
      </c>
      <c r="W28" s="22">
        <v>2015</v>
      </c>
      <c r="X28" s="22">
        <v>2004</v>
      </c>
      <c r="Y28" s="22">
        <v>2012</v>
      </c>
      <c r="Z28" s="22">
        <v>2014</v>
      </c>
      <c r="AA28" s="22">
        <v>2014</v>
      </c>
      <c r="AB28" s="22" t="s">
        <v>17</v>
      </c>
      <c r="AC28" s="22">
        <v>2014</v>
      </c>
      <c r="AD28" s="22">
        <v>2015</v>
      </c>
      <c r="AE28" s="22" t="s">
        <v>17</v>
      </c>
      <c r="AF28" s="22">
        <v>2014</v>
      </c>
      <c r="AG28" s="21">
        <v>2012</v>
      </c>
      <c r="AH28" s="22">
        <v>2014</v>
      </c>
      <c r="AI28" s="22">
        <v>2015</v>
      </c>
      <c r="AJ28" s="22">
        <v>2016</v>
      </c>
      <c r="AK28" s="23" t="s">
        <v>17</v>
      </c>
      <c r="AL28" s="23">
        <v>2015</v>
      </c>
      <c r="AM28" s="22">
        <v>2015</v>
      </c>
      <c r="AN28" s="22">
        <v>2014</v>
      </c>
      <c r="AO28" s="22">
        <v>2014</v>
      </c>
      <c r="AP28" s="22">
        <v>2014</v>
      </c>
      <c r="AQ28" s="22">
        <v>2014</v>
      </c>
      <c r="AR28" s="22">
        <v>2015</v>
      </c>
      <c r="AS28" s="22">
        <v>2014</v>
      </c>
      <c r="AT28" s="22">
        <v>2015</v>
      </c>
      <c r="AU28" s="22">
        <v>2012</v>
      </c>
      <c r="AV28" s="22">
        <v>2011</v>
      </c>
      <c r="AW28" s="22">
        <v>2014</v>
      </c>
      <c r="AX28" s="22">
        <v>2014</v>
      </c>
      <c r="AY28" s="22">
        <v>2014</v>
      </c>
      <c r="AZ28" s="22">
        <v>2015</v>
      </c>
      <c r="BA28" s="22">
        <v>2015</v>
      </c>
      <c r="BB28" s="22">
        <v>2015</v>
      </c>
      <c r="BC28" s="22">
        <v>2015</v>
      </c>
      <c r="BD28" s="22">
        <v>2014</v>
      </c>
      <c r="BE28" s="22">
        <v>2014</v>
      </c>
      <c r="BF28" s="10"/>
    </row>
    <row r="29" spans="1:58" x14ac:dyDescent="0.25">
      <c r="A29" s="16" t="s">
        <v>282</v>
      </c>
      <c r="B29" s="11" t="s">
        <v>9862</v>
      </c>
      <c r="C29" s="20">
        <v>2014</v>
      </c>
      <c r="D29" s="20">
        <v>2014</v>
      </c>
      <c r="E29" s="20">
        <v>2014</v>
      </c>
      <c r="F29" s="20">
        <v>2014</v>
      </c>
      <c r="G29" s="20">
        <v>2014</v>
      </c>
      <c r="H29" s="20">
        <v>2014</v>
      </c>
      <c r="I29" s="20">
        <v>2014</v>
      </c>
      <c r="J29" s="20">
        <v>2015</v>
      </c>
      <c r="K29" s="20">
        <v>2015</v>
      </c>
      <c r="L29" s="20">
        <v>2015</v>
      </c>
      <c r="M29" s="22">
        <v>2016</v>
      </c>
      <c r="N29" s="22">
        <v>2016</v>
      </c>
      <c r="O29" s="22">
        <v>2015</v>
      </c>
      <c r="P29" s="22">
        <v>2015</v>
      </c>
      <c r="Q29" s="22">
        <v>2014</v>
      </c>
      <c r="R29" s="22">
        <v>2010</v>
      </c>
      <c r="S29" s="22">
        <v>2016</v>
      </c>
      <c r="T29" s="22">
        <v>2013</v>
      </c>
      <c r="U29" s="22">
        <v>2014</v>
      </c>
      <c r="V29" s="22">
        <v>2014</v>
      </c>
      <c r="W29" s="22">
        <v>2015</v>
      </c>
      <c r="X29" s="22">
        <v>2010</v>
      </c>
      <c r="Y29" s="22">
        <v>2010</v>
      </c>
      <c r="Z29" s="22">
        <v>2014</v>
      </c>
      <c r="AA29" s="22">
        <v>2014</v>
      </c>
      <c r="AB29" s="22">
        <v>2014</v>
      </c>
      <c r="AC29" s="22">
        <v>2014</v>
      </c>
      <c r="AD29" s="22">
        <v>2015</v>
      </c>
      <c r="AE29" s="22">
        <v>2012</v>
      </c>
      <c r="AF29" s="22">
        <v>2014</v>
      </c>
      <c r="AG29" s="21">
        <v>2009</v>
      </c>
      <c r="AH29" s="22">
        <v>2014</v>
      </c>
      <c r="AI29" s="22">
        <v>2015</v>
      </c>
      <c r="AJ29" s="22">
        <v>2016</v>
      </c>
      <c r="AK29" s="23" t="s">
        <v>17</v>
      </c>
      <c r="AL29" s="23">
        <v>2016</v>
      </c>
      <c r="AM29" s="22">
        <v>2015</v>
      </c>
      <c r="AN29" s="22">
        <v>2014</v>
      </c>
      <c r="AO29" s="22">
        <v>2014</v>
      </c>
      <c r="AP29" s="22">
        <v>2014</v>
      </c>
      <c r="AQ29" s="22">
        <v>2014</v>
      </c>
      <c r="AR29" s="22">
        <v>2015</v>
      </c>
      <c r="AS29" s="22">
        <v>2014</v>
      </c>
      <c r="AT29" s="22">
        <v>2015</v>
      </c>
      <c r="AU29" s="22">
        <v>2012</v>
      </c>
      <c r="AV29" s="22">
        <v>2007</v>
      </c>
      <c r="AW29" s="22">
        <v>2014</v>
      </c>
      <c r="AX29" s="22">
        <v>2014</v>
      </c>
      <c r="AY29" s="22">
        <v>2014</v>
      </c>
      <c r="AZ29" s="22">
        <v>2015</v>
      </c>
      <c r="BA29" s="22">
        <v>2015</v>
      </c>
      <c r="BB29" s="22">
        <v>2015</v>
      </c>
      <c r="BC29" s="22">
        <v>2015</v>
      </c>
      <c r="BD29" s="22">
        <v>2014</v>
      </c>
      <c r="BE29" s="22">
        <v>2014</v>
      </c>
      <c r="BF29" s="10"/>
    </row>
    <row r="30" spans="1:58" x14ac:dyDescent="0.25">
      <c r="A30" s="16" t="s">
        <v>466</v>
      </c>
      <c r="B30" s="11" t="s">
        <v>9857</v>
      </c>
      <c r="C30" s="20">
        <v>2014</v>
      </c>
      <c r="D30" s="20">
        <v>2014</v>
      </c>
      <c r="E30" s="20">
        <v>2014</v>
      </c>
      <c r="F30" s="20">
        <v>2014</v>
      </c>
      <c r="G30" s="20">
        <v>2014</v>
      </c>
      <c r="H30" s="20">
        <v>2014</v>
      </c>
      <c r="I30" s="20">
        <v>2014</v>
      </c>
      <c r="J30" s="20">
        <v>2015</v>
      </c>
      <c r="K30" s="20">
        <v>2015</v>
      </c>
      <c r="L30" s="20">
        <v>2015</v>
      </c>
      <c r="M30" s="22">
        <v>2016</v>
      </c>
      <c r="N30" s="22">
        <v>2016</v>
      </c>
      <c r="O30" s="22">
        <v>2015</v>
      </c>
      <c r="P30" s="22">
        <v>2015</v>
      </c>
      <c r="Q30" s="22">
        <v>2014</v>
      </c>
      <c r="R30" s="22">
        <v>2010</v>
      </c>
      <c r="S30" s="22">
        <v>2016</v>
      </c>
      <c r="T30" s="22">
        <v>2013</v>
      </c>
      <c r="U30" s="22">
        <v>2014</v>
      </c>
      <c r="V30" s="22">
        <v>2014</v>
      </c>
      <c r="W30" s="22">
        <v>2015</v>
      </c>
      <c r="X30" s="22">
        <v>2010</v>
      </c>
      <c r="Y30" s="22" t="s">
        <v>17</v>
      </c>
      <c r="Z30" s="22">
        <v>2014</v>
      </c>
      <c r="AA30" s="22">
        <v>2014</v>
      </c>
      <c r="AB30" s="22">
        <v>2014</v>
      </c>
      <c r="AC30" s="22">
        <v>2014</v>
      </c>
      <c r="AD30" s="22">
        <v>2015</v>
      </c>
      <c r="AE30" s="22">
        <v>2012</v>
      </c>
      <c r="AF30" s="22">
        <v>2014</v>
      </c>
      <c r="AG30" s="21">
        <v>2006</v>
      </c>
      <c r="AH30" s="22">
        <v>2014</v>
      </c>
      <c r="AI30" s="22">
        <v>2015</v>
      </c>
      <c r="AJ30" s="22">
        <v>2016</v>
      </c>
      <c r="AK30" s="23">
        <v>2015</v>
      </c>
      <c r="AL30" s="23">
        <v>2016</v>
      </c>
      <c r="AM30" s="22">
        <v>2015</v>
      </c>
      <c r="AN30" s="22">
        <v>2014</v>
      </c>
      <c r="AO30" s="22">
        <v>2014</v>
      </c>
      <c r="AP30" s="22">
        <v>2014</v>
      </c>
      <c r="AQ30" s="22">
        <v>2014</v>
      </c>
      <c r="AR30" s="22">
        <v>2015</v>
      </c>
      <c r="AS30" s="22">
        <v>2014</v>
      </c>
      <c r="AT30" s="22">
        <v>2015</v>
      </c>
      <c r="AU30" s="22">
        <v>2012</v>
      </c>
      <c r="AV30" s="22">
        <v>2008</v>
      </c>
      <c r="AW30" s="22">
        <v>2014</v>
      </c>
      <c r="AX30" s="22">
        <v>2014</v>
      </c>
      <c r="AY30" s="22">
        <v>2014</v>
      </c>
      <c r="AZ30" s="22">
        <v>2015</v>
      </c>
      <c r="BA30" s="22">
        <v>2015</v>
      </c>
      <c r="BB30" s="22">
        <v>2015</v>
      </c>
      <c r="BC30" s="22">
        <v>2015</v>
      </c>
      <c r="BD30" s="22">
        <v>2014</v>
      </c>
      <c r="BE30" s="22">
        <v>2014</v>
      </c>
      <c r="BF30" s="10"/>
    </row>
    <row r="31" spans="1:58" x14ac:dyDescent="0.25">
      <c r="A31" s="16" t="s">
        <v>11033</v>
      </c>
      <c r="B31" s="11" t="s">
        <v>9902</v>
      </c>
      <c r="C31" s="20">
        <v>2014</v>
      </c>
      <c r="D31" s="20">
        <v>2014</v>
      </c>
      <c r="E31" s="20">
        <v>2014</v>
      </c>
      <c r="F31" s="20">
        <v>2014</v>
      </c>
      <c r="G31" s="20">
        <v>2014</v>
      </c>
      <c r="H31" s="20">
        <v>2014</v>
      </c>
      <c r="I31" s="20">
        <v>2014</v>
      </c>
      <c r="J31" s="20">
        <v>2015</v>
      </c>
      <c r="K31" s="20">
        <v>2015</v>
      </c>
      <c r="L31" s="20">
        <v>2015</v>
      </c>
      <c r="M31" s="22">
        <v>2016</v>
      </c>
      <c r="N31" s="22">
        <v>2016</v>
      </c>
      <c r="O31" s="22">
        <v>2015</v>
      </c>
      <c r="P31" s="22">
        <v>2015</v>
      </c>
      <c r="Q31" s="22">
        <v>2014</v>
      </c>
      <c r="R31" s="22" t="s">
        <v>17</v>
      </c>
      <c r="S31" s="22">
        <v>2016</v>
      </c>
      <c r="T31" s="22">
        <v>2013</v>
      </c>
      <c r="U31" s="22">
        <v>2014</v>
      </c>
      <c r="V31" s="22">
        <v>2014</v>
      </c>
      <c r="W31" s="22">
        <v>2015</v>
      </c>
      <c r="X31" s="22" t="s">
        <v>17</v>
      </c>
      <c r="Y31" s="22">
        <v>2011</v>
      </c>
      <c r="Z31" s="22">
        <v>2014</v>
      </c>
      <c r="AA31" s="22">
        <v>2014</v>
      </c>
      <c r="AB31" s="22">
        <v>2014</v>
      </c>
      <c r="AC31" s="22">
        <v>2014</v>
      </c>
      <c r="AD31" s="22">
        <v>2015</v>
      </c>
      <c r="AE31" s="22">
        <v>2012</v>
      </c>
      <c r="AF31" s="22" t="s">
        <v>17</v>
      </c>
      <c r="AG31" s="21">
        <v>2007</v>
      </c>
      <c r="AH31" s="22">
        <v>2014</v>
      </c>
      <c r="AI31" s="22">
        <v>2015</v>
      </c>
      <c r="AJ31" s="22">
        <v>2016</v>
      </c>
      <c r="AK31" s="23" t="s">
        <v>17</v>
      </c>
      <c r="AL31" s="23" t="s">
        <v>17</v>
      </c>
      <c r="AM31" s="22">
        <v>2015</v>
      </c>
      <c r="AN31" s="22">
        <v>2014</v>
      </c>
      <c r="AO31" s="22">
        <v>2014</v>
      </c>
      <c r="AP31" s="22">
        <v>2014</v>
      </c>
      <c r="AQ31" s="22">
        <v>2014</v>
      </c>
      <c r="AR31" s="22">
        <v>2015</v>
      </c>
      <c r="AS31" s="22">
        <v>2014</v>
      </c>
      <c r="AT31" s="22">
        <v>2015</v>
      </c>
      <c r="AU31" s="22">
        <v>2012</v>
      </c>
      <c r="AV31" s="22">
        <v>2012</v>
      </c>
      <c r="AW31" s="22">
        <v>2014</v>
      </c>
      <c r="AX31" s="22">
        <v>2014</v>
      </c>
      <c r="AY31" s="22">
        <v>2014</v>
      </c>
      <c r="AZ31" s="22">
        <v>2015</v>
      </c>
      <c r="BA31" s="22">
        <v>2015</v>
      </c>
      <c r="BB31" s="22">
        <v>2015</v>
      </c>
      <c r="BC31" s="22">
        <v>2015</v>
      </c>
      <c r="BD31" s="22">
        <v>2014</v>
      </c>
      <c r="BE31" s="22">
        <v>2014</v>
      </c>
      <c r="BF31" s="10"/>
    </row>
    <row r="32" spans="1:58" x14ac:dyDescent="0.25">
      <c r="A32" s="16" t="s">
        <v>9980</v>
      </c>
      <c r="B32" s="11" t="s">
        <v>9981</v>
      </c>
      <c r="C32" s="20">
        <v>2014</v>
      </c>
      <c r="D32" s="20">
        <v>2014</v>
      </c>
      <c r="E32" s="20">
        <v>2014</v>
      </c>
      <c r="F32" s="20">
        <v>2014</v>
      </c>
      <c r="G32" s="20">
        <v>2014</v>
      </c>
      <c r="H32" s="20">
        <v>2014</v>
      </c>
      <c r="I32" s="20">
        <v>2014</v>
      </c>
      <c r="J32" s="20">
        <v>2015</v>
      </c>
      <c r="K32" s="20">
        <v>2015</v>
      </c>
      <c r="L32" s="20">
        <v>2015</v>
      </c>
      <c r="M32" s="22">
        <v>2016</v>
      </c>
      <c r="N32" s="22">
        <v>2016</v>
      </c>
      <c r="O32" s="22">
        <v>2015</v>
      </c>
      <c r="P32" s="22">
        <v>2015</v>
      </c>
      <c r="Q32" s="22">
        <v>2014</v>
      </c>
      <c r="R32" s="22">
        <v>2010</v>
      </c>
      <c r="S32" s="22">
        <v>2016</v>
      </c>
      <c r="T32" s="22">
        <v>2013</v>
      </c>
      <c r="U32" s="22">
        <v>2014</v>
      </c>
      <c r="V32" s="22">
        <v>2014</v>
      </c>
      <c r="W32" s="22">
        <v>2015</v>
      </c>
      <c r="X32" s="22">
        <v>2014</v>
      </c>
      <c r="Y32" s="22">
        <v>2012</v>
      </c>
      <c r="Z32" s="22">
        <v>2014</v>
      </c>
      <c r="AA32" s="22">
        <v>2014</v>
      </c>
      <c r="AB32" s="22">
        <v>2014</v>
      </c>
      <c r="AC32" s="22">
        <v>2014</v>
      </c>
      <c r="AD32" s="22">
        <v>2015</v>
      </c>
      <c r="AE32" s="22">
        <v>2012</v>
      </c>
      <c r="AF32" s="22">
        <v>2014</v>
      </c>
      <c r="AG32" s="21">
        <v>2012</v>
      </c>
      <c r="AH32" s="22">
        <v>2014</v>
      </c>
      <c r="AI32" s="22">
        <v>2015</v>
      </c>
      <c r="AJ32" s="22">
        <v>2016</v>
      </c>
      <c r="AK32" s="23" t="s">
        <v>17</v>
      </c>
      <c r="AL32" s="23">
        <v>2015</v>
      </c>
      <c r="AM32" s="22">
        <v>2015</v>
      </c>
      <c r="AN32" s="22">
        <v>2014</v>
      </c>
      <c r="AO32" s="22">
        <v>2014</v>
      </c>
      <c r="AP32" s="22">
        <v>2014</v>
      </c>
      <c r="AQ32" s="22">
        <v>2014</v>
      </c>
      <c r="AR32" s="22">
        <v>2007</v>
      </c>
      <c r="AS32" s="22">
        <v>2014</v>
      </c>
      <c r="AT32" s="22">
        <v>2015</v>
      </c>
      <c r="AU32" s="22">
        <v>2012</v>
      </c>
      <c r="AV32" s="22">
        <v>2009</v>
      </c>
      <c r="AW32" s="22">
        <v>2014</v>
      </c>
      <c r="AX32" s="22">
        <v>2014</v>
      </c>
      <c r="AY32" s="22">
        <v>2014</v>
      </c>
      <c r="AZ32" s="22">
        <v>2015</v>
      </c>
      <c r="BA32" s="22">
        <v>2015</v>
      </c>
      <c r="BB32" s="22">
        <v>2015</v>
      </c>
      <c r="BC32" s="22">
        <v>2015</v>
      </c>
      <c r="BD32" s="22">
        <v>2014</v>
      </c>
      <c r="BE32" s="22">
        <v>2014</v>
      </c>
      <c r="BF32" s="10"/>
    </row>
    <row r="33" spans="1:58" x14ac:dyDescent="0.25">
      <c r="A33" s="16" t="s">
        <v>168</v>
      </c>
      <c r="B33" s="11" t="s">
        <v>9895</v>
      </c>
      <c r="C33" s="20">
        <v>2014</v>
      </c>
      <c r="D33" s="20">
        <v>2014</v>
      </c>
      <c r="E33" s="20">
        <v>2014</v>
      </c>
      <c r="F33" s="20">
        <v>2014</v>
      </c>
      <c r="G33" s="20">
        <v>2014</v>
      </c>
      <c r="H33" s="20">
        <v>2014</v>
      </c>
      <c r="I33" s="20">
        <v>2014</v>
      </c>
      <c r="J33" s="20">
        <v>2015</v>
      </c>
      <c r="K33" s="20">
        <v>2015</v>
      </c>
      <c r="L33" s="20">
        <v>2015</v>
      </c>
      <c r="M33" s="22">
        <v>2016</v>
      </c>
      <c r="N33" s="22">
        <v>2016</v>
      </c>
      <c r="O33" s="22">
        <v>2015</v>
      </c>
      <c r="P33" s="22">
        <v>2015</v>
      </c>
      <c r="Q33" s="22">
        <v>2014</v>
      </c>
      <c r="R33" s="22">
        <v>2011</v>
      </c>
      <c r="S33" s="22">
        <v>2016</v>
      </c>
      <c r="T33" s="22">
        <v>2013</v>
      </c>
      <c r="U33" s="22">
        <v>2014</v>
      </c>
      <c r="V33" s="22">
        <v>2014</v>
      </c>
      <c r="W33" s="22">
        <v>2015</v>
      </c>
      <c r="X33" s="22">
        <v>2011</v>
      </c>
      <c r="Y33" s="22">
        <v>2009</v>
      </c>
      <c r="Z33" s="22">
        <v>2014</v>
      </c>
      <c r="AA33" s="22">
        <v>2014</v>
      </c>
      <c r="AB33" s="22">
        <v>2014</v>
      </c>
      <c r="AC33" s="22">
        <v>2014</v>
      </c>
      <c r="AD33" s="22">
        <v>2015</v>
      </c>
      <c r="AE33" s="22">
        <v>2012</v>
      </c>
      <c r="AF33" s="22">
        <v>2014</v>
      </c>
      <c r="AG33" s="21">
        <v>2007</v>
      </c>
      <c r="AH33" s="22">
        <v>2014</v>
      </c>
      <c r="AI33" s="22">
        <v>2015</v>
      </c>
      <c r="AJ33" s="22">
        <v>2016</v>
      </c>
      <c r="AK33" s="23">
        <v>2016</v>
      </c>
      <c r="AL33" s="23">
        <v>2016</v>
      </c>
      <c r="AM33" s="22">
        <v>2015</v>
      </c>
      <c r="AN33" s="22">
        <v>2014</v>
      </c>
      <c r="AO33" s="22">
        <v>2014</v>
      </c>
      <c r="AP33" s="22">
        <v>2014</v>
      </c>
      <c r="AQ33" s="22">
        <v>2014</v>
      </c>
      <c r="AR33" s="22">
        <v>2015</v>
      </c>
      <c r="AS33" s="22">
        <v>2014</v>
      </c>
      <c r="AT33" s="22">
        <v>2015</v>
      </c>
      <c r="AU33" s="22">
        <v>2012</v>
      </c>
      <c r="AV33" s="22">
        <v>2010</v>
      </c>
      <c r="AW33" s="22">
        <v>2014</v>
      </c>
      <c r="AX33" s="22">
        <v>2014</v>
      </c>
      <c r="AY33" s="22">
        <v>2014</v>
      </c>
      <c r="AZ33" s="22">
        <v>2015</v>
      </c>
      <c r="BA33" s="22">
        <v>2015</v>
      </c>
      <c r="BB33" s="22">
        <v>2015</v>
      </c>
      <c r="BC33" s="22">
        <v>2015</v>
      </c>
      <c r="BD33" s="22">
        <v>2014</v>
      </c>
      <c r="BE33" s="22">
        <v>2014</v>
      </c>
      <c r="BF33" s="10"/>
    </row>
    <row r="34" spans="1:58" x14ac:dyDescent="0.25">
      <c r="A34" s="16" t="s">
        <v>9886</v>
      </c>
      <c r="B34" s="11" t="s">
        <v>9887</v>
      </c>
      <c r="C34" s="20">
        <v>2014</v>
      </c>
      <c r="D34" s="20">
        <v>2014</v>
      </c>
      <c r="E34" s="20">
        <v>2014</v>
      </c>
      <c r="F34" s="20">
        <v>2014</v>
      </c>
      <c r="G34" s="20">
        <v>2014</v>
      </c>
      <c r="H34" s="20">
        <v>2014</v>
      </c>
      <c r="I34" s="20">
        <v>2014</v>
      </c>
      <c r="J34" s="20">
        <v>2015</v>
      </c>
      <c r="K34" s="20">
        <v>2015</v>
      </c>
      <c r="L34" s="20">
        <v>2015</v>
      </c>
      <c r="M34" s="22">
        <v>2016</v>
      </c>
      <c r="N34" s="22">
        <v>2016</v>
      </c>
      <c r="O34" s="22">
        <v>2015</v>
      </c>
      <c r="P34" s="22">
        <v>2015</v>
      </c>
      <c r="Q34" s="22">
        <v>2014</v>
      </c>
      <c r="R34" s="22" t="s">
        <v>17</v>
      </c>
      <c r="S34" s="22">
        <v>2016</v>
      </c>
      <c r="T34" s="22">
        <v>2013</v>
      </c>
      <c r="U34" s="22">
        <v>2014</v>
      </c>
      <c r="V34" s="22" t="s">
        <v>17</v>
      </c>
      <c r="W34" s="22">
        <v>2015</v>
      </c>
      <c r="X34" s="22" t="s">
        <v>17</v>
      </c>
      <c r="Y34" s="22">
        <v>2010</v>
      </c>
      <c r="Z34" s="22">
        <v>2014</v>
      </c>
      <c r="AA34" s="22">
        <v>2014</v>
      </c>
      <c r="AB34" s="22" t="s">
        <v>17</v>
      </c>
      <c r="AC34" s="22">
        <v>2014</v>
      </c>
      <c r="AD34" s="22">
        <v>2015</v>
      </c>
      <c r="AE34" s="22" t="s">
        <v>17</v>
      </c>
      <c r="AF34" s="22">
        <v>2014</v>
      </c>
      <c r="AG34" s="21">
        <v>2010</v>
      </c>
      <c r="AH34" s="22">
        <v>2014</v>
      </c>
      <c r="AI34" s="22">
        <v>2015</v>
      </c>
      <c r="AJ34" s="22">
        <v>2016</v>
      </c>
      <c r="AK34" s="23" t="s">
        <v>17</v>
      </c>
      <c r="AL34" s="23">
        <v>2015</v>
      </c>
      <c r="AM34" s="22">
        <v>2015</v>
      </c>
      <c r="AN34" s="22">
        <v>2014</v>
      </c>
      <c r="AO34" s="22">
        <v>2014</v>
      </c>
      <c r="AP34" s="22">
        <v>2014</v>
      </c>
      <c r="AQ34" s="22">
        <v>2014</v>
      </c>
      <c r="AR34" s="22">
        <v>2011</v>
      </c>
      <c r="AS34" s="22">
        <v>2014</v>
      </c>
      <c r="AT34" s="22">
        <v>2015</v>
      </c>
      <c r="AU34" s="22">
        <v>2012</v>
      </c>
      <c r="AV34" s="22" t="s">
        <v>17</v>
      </c>
      <c r="AW34" s="22">
        <v>2014</v>
      </c>
      <c r="AX34" s="22">
        <v>2014</v>
      </c>
      <c r="AY34" s="22">
        <v>2014</v>
      </c>
      <c r="AZ34" s="22">
        <v>2015</v>
      </c>
      <c r="BA34" s="22">
        <v>2015</v>
      </c>
      <c r="BB34" s="22">
        <v>2015</v>
      </c>
      <c r="BC34" s="22">
        <v>2015</v>
      </c>
      <c r="BD34" s="22">
        <v>2014</v>
      </c>
      <c r="BE34" s="22">
        <v>2014</v>
      </c>
      <c r="BF34" s="10"/>
    </row>
    <row r="35" spans="1:58" x14ac:dyDescent="0.25">
      <c r="A35" s="16" t="s">
        <v>11034</v>
      </c>
      <c r="B35" s="11" t="s">
        <v>9885</v>
      </c>
      <c r="C35" s="20">
        <v>2014</v>
      </c>
      <c r="D35" s="20">
        <v>2014</v>
      </c>
      <c r="E35" s="20">
        <v>2014</v>
      </c>
      <c r="F35" s="20">
        <v>2014</v>
      </c>
      <c r="G35" s="20">
        <v>2014</v>
      </c>
      <c r="H35" s="20">
        <v>2014</v>
      </c>
      <c r="I35" s="20">
        <v>2014</v>
      </c>
      <c r="J35" s="20">
        <v>2015</v>
      </c>
      <c r="K35" s="20">
        <v>2015</v>
      </c>
      <c r="L35" s="20">
        <v>2015</v>
      </c>
      <c r="M35" s="22">
        <v>2016</v>
      </c>
      <c r="N35" s="22">
        <v>2016</v>
      </c>
      <c r="O35" s="22">
        <v>2015</v>
      </c>
      <c r="P35" s="22">
        <v>2015</v>
      </c>
      <c r="Q35" s="22">
        <v>2014</v>
      </c>
      <c r="R35" s="22">
        <v>2010</v>
      </c>
      <c r="S35" s="22">
        <v>2016</v>
      </c>
      <c r="T35" s="22">
        <v>2013</v>
      </c>
      <c r="U35" s="22">
        <v>2014</v>
      </c>
      <c r="V35" s="22">
        <v>2014</v>
      </c>
      <c r="W35" s="22">
        <v>2015</v>
      </c>
      <c r="X35" s="22">
        <v>2010</v>
      </c>
      <c r="Y35" s="22">
        <v>2009</v>
      </c>
      <c r="Z35" s="22">
        <v>2014</v>
      </c>
      <c r="AA35" s="22">
        <v>2014</v>
      </c>
      <c r="AB35" s="22">
        <v>2014</v>
      </c>
      <c r="AC35" s="22">
        <v>2014</v>
      </c>
      <c r="AD35" s="22">
        <v>2015</v>
      </c>
      <c r="AE35" s="22">
        <v>2012</v>
      </c>
      <c r="AF35" s="22">
        <v>2014</v>
      </c>
      <c r="AG35" s="21">
        <v>2008</v>
      </c>
      <c r="AH35" s="22">
        <v>2014</v>
      </c>
      <c r="AI35" s="22">
        <v>2015</v>
      </c>
      <c r="AJ35" s="22">
        <v>2016</v>
      </c>
      <c r="AK35" s="23">
        <v>2016</v>
      </c>
      <c r="AL35" s="23">
        <v>2015</v>
      </c>
      <c r="AM35" s="22">
        <v>2015</v>
      </c>
      <c r="AN35" s="22">
        <v>2014</v>
      </c>
      <c r="AO35" s="22">
        <v>2014</v>
      </c>
      <c r="AP35" s="22" t="s">
        <v>17</v>
      </c>
      <c r="AQ35" s="22" t="s">
        <v>17</v>
      </c>
      <c r="AR35" s="22" t="s">
        <v>17</v>
      </c>
      <c r="AS35" s="22">
        <v>2014</v>
      </c>
      <c r="AT35" s="22">
        <v>2015</v>
      </c>
      <c r="AU35" s="22">
        <v>2012</v>
      </c>
      <c r="AV35" s="22">
        <v>2010</v>
      </c>
      <c r="AW35" s="22">
        <v>2014</v>
      </c>
      <c r="AX35" s="22">
        <v>2014</v>
      </c>
      <c r="AY35" s="22">
        <v>2014</v>
      </c>
      <c r="AZ35" s="22">
        <v>2015</v>
      </c>
      <c r="BA35" s="22">
        <v>2015</v>
      </c>
      <c r="BB35" s="22">
        <v>2015</v>
      </c>
      <c r="BC35" s="22">
        <v>2015</v>
      </c>
      <c r="BD35" s="22">
        <v>2014</v>
      </c>
      <c r="BE35" s="22">
        <v>2014</v>
      </c>
      <c r="BF35" s="10"/>
    </row>
    <row r="36" spans="1:58" x14ac:dyDescent="0.25">
      <c r="A36" s="16" t="s">
        <v>366</v>
      </c>
      <c r="B36" s="11" t="s">
        <v>10095</v>
      </c>
      <c r="C36" s="20">
        <v>2014</v>
      </c>
      <c r="D36" s="20">
        <v>2014</v>
      </c>
      <c r="E36" s="20">
        <v>2014</v>
      </c>
      <c r="F36" s="20">
        <v>2014</v>
      </c>
      <c r="G36" s="20">
        <v>2014</v>
      </c>
      <c r="H36" s="20">
        <v>2014</v>
      </c>
      <c r="I36" s="20">
        <v>2014</v>
      </c>
      <c r="J36" s="20">
        <v>2015</v>
      </c>
      <c r="K36" s="20">
        <v>2015</v>
      </c>
      <c r="L36" s="20">
        <v>2015</v>
      </c>
      <c r="M36" s="22">
        <v>2016</v>
      </c>
      <c r="N36" s="22">
        <v>2016</v>
      </c>
      <c r="O36" s="22">
        <v>2015</v>
      </c>
      <c r="P36" s="22">
        <v>2015</v>
      </c>
      <c r="Q36" s="22">
        <v>2014</v>
      </c>
      <c r="R36" s="22">
        <v>2010</v>
      </c>
      <c r="S36" s="22">
        <v>2016</v>
      </c>
      <c r="T36" s="22">
        <v>2013</v>
      </c>
      <c r="U36" s="22">
        <v>2014</v>
      </c>
      <c r="V36" s="22">
        <v>2014</v>
      </c>
      <c r="W36" s="22">
        <v>2015</v>
      </c>
      <c r="X36" s="22">
        <v>2010</v>
      </c>
      <c r="Y36" s="22" t="s">
        <v>17</v>
      </c>
      <c r="Z36" s="22">
        <v>2014</v>
      </c>
      <c r="AA36" s="22">
        <v>2014</v>
      </c>
      <c r="AB36" s="22">
        <v>2014</v>
      </c>
      <c r="AC36" s="22">
        <v>2014</v>
      </c>
      <c r="AD36" s="22">
        <v>2015</v>
      </c>
      <c r="AE36" s="22">
        <v>2012</v>
      </c>
      <c r="AF36" s="22">
        <v>2014</v>
      </c>
      <c r="AG36" s="21">
        <v>2011</v>
      </c>
      <c r="AH36" s="22">
        <v>2014</v>
      </c>
      <c r="AI36" s="22">
        <v>2015</v>
      </c>
      <c r="AJ36" s="22">
        <v>2016</v>
      </c>
      <c r="AK36" s="23">
        <v>2015</v>
      </c>
      <c r="AL36" s="23">
        <v>2016</v>
      </c>
      <c r="AM36" s="22">
        <v>2015</v>
      </c>
      <c r="AN36" s="22">
        <v>2014</v>
      </c>
      <c r="AO36" s="22">
        <v>2014</v>
      </c>
      <c r="AP36" s="22" t="s">
        <v>17</v>
      </c>
      <c r="AQ36" s="22" t="s">
        <v>17</v>
      </c>
      <c r="AR36" s="22" t="s">
        <v>17</v>
      </c>
      <c r="AS36" s="22">
        <v>2014</v>
      </c>
      <c r="AT36" s="22">
        <v>2015</v>
      </c>
      <c r="AU36" s="22">
        <v>2012</v>
      </c>
      <c r="AV36" s="22">
        <v>2013</v>
      </c>
      <c r="AW36" s="22">
        <v>2014</v>
      </c>
      <c r="AX36" s="22">
        <v>2014</v>
      </c>
      <c r="AY36" s="22">
        <v>2014</v>
      </c>
      <c r="AZ36" s="22">
        <v>2015</v>
      </c>
      <c r="BA36" s="22">
        <v>2015</v>
      </c>
      <c r="BB36" s="22">
        <v>2015</v>
      </c>
      <c r="BC36" s="22">
        <v>2015</v>
      </c>
      <c r="BD36" s="22">
        <v>2014</v>
      </c>
      <c r="BE36" s="22">
        <v>2014</v>
      </c>
      <c r="BF36" s="10"/>
    </row>
    <row r="37" spans="1:58" x14ac:dyDescent="0.25">
      <c r="A37" s="16" t="s">
        <v>2084</v>
      </c>
      <c r="B37" s="11" t="s">
        <v>9890</v>
      </c>
      <c r="C37" s="20">
        <v>2014</v>
      </c>
      <c r="D37" s="20">
        <v>2014</v>
      </c>
      <c r="E37" s="20">
        <v>2014</v>
      </c>
      <c r="F37" s="20">
        <v>2014</v>
      </c>
      <c r="G37" s="20">
        <v>2014</v>
      </c>
      <c r="H37" s="20">
        <v>2014</v>
      </c>
      <c r="I37" s="20">
        <v>2014</v>
      </c>
      <c r="J37" s="20">
        <v>2015</v>
      </c>
      <c r="K37" s="20">
        <v>2015</v>
      </c>
      <c r="L37" s="20">
        <v>2015</v>
      </c>
      <c r="M37" s="22">
        <v>2016</v>
      </c>
      <c r="N37" s="22">
        <v>2016</v>
      </c>
      <c r="O37" s="22">
        <v>2015</v>
      </c>
      <c r="P37" s="22">
        <v>2015</v>
      </c>
      <c r="Q37" s="22">
        <v>2014</v>
      </c>
      <c r="R37" s="22" t="s">
        <v>17</v>
      </c>
      <c r="S37" s="22">
        <v>2016</v>
      </c>
      <c r="T37" s="22">
        <v>2013</v>
      </c>
      <c r="U37" s="22">
        <v>2014</v>
      </c>
      <c r="V37" s="22">
        <v>2014</v>
      </c>
      <c r="W37" s="22">
        <v>2015</v>
      </c>
      <c r="X37" s="22">
        <v>2014</v>
      </c>
      <c r="Y37" s="22">
        <v>2010</v>
      </c>
      <c r="Z37" s="22">
        <v>2014</v>
      </c>
      <c r="AA37" s="22">
        <v>2014</v>
      </c>
      <c r="AB37" s="22">
        <v>2014</v>
      </c>
      <c r="AC37" s="22">
        <v>2014</v>
      </c>
      <c r="AD37" s="22">
        <v>2015</v>
      </c>
      <c r="AE37" s="22" t="s">
        <v>17</v>
      </c>
      <c r="AF37" s="22">
        <v>2014</v>
      </c>
      <c r="AG37" s="21">
        <v>2013</v>
      </c>
      <c r="AH37" s="22">
        <v>2014</v>
      </c>
      <c r="AI37" s="22">
        <v>2015</v>
      </c>
      <c r="AJ37" s="22">
        <v>2016</v>
      </c>
      <c r="AK37" s="23" t="s">
        <v>17</v>
      </c>
      <c r="AL37" s="23">
        <v>2015</v>
      </c>
      <c r="AM37" s="22">
        <v>2015</v>
      </c>
      <c r="AN37" s="22">
        <v>2014</v>
      </c>
      <c r="AO37" s="22">
        <v>2014</v>
      </c>
      <c r="AP37" s="22">
        <v>2014</v>
      </c>
      <c r="AQ37" s="22">
        <v>2014</v>
      </c>
      <c r="AR37" s="22">
        <v>2011</v>
      </c>
      <c r="AS37" s="22">
        <v>2014</v>
      </c>
      <c r="AT37" s="22">
        <v>2015</v>
      </c>
      <c r="AU37" s="22">
        <v>2012</v>
      </c>
      <c r="AV37" s="22">
        <v>2011</v>
      </c>
      <c r="AW37" s="22">
        <v>2014</v>
      </c>
      <c r="AX37" s="22">
        <v>2014</v>
      </c>
      <c r="AY37" s="22">
        <v>2014</v>
      </c>
      <c r="AZ37" s="22">
        <v>2015</v>
      </c>
      <c r="BA37" s="22">
        <v>2015</v>
      </c>
      <c r="BB37" s="22">
        <v>2015</v>
      </c>
      <c r="BC37" s="22">
        <v>2015</v>
      </c>
      <c r="BD37" s="22">
        <v>2014</v>
      </c>
      <c r="BE37" s="22">
        <v>2014</v>
      </c>
      <c r="BF37" s="10"/>
    </row>
    <row r="38" spans="1:58" x14ac:dyDescent="0.25">
      <c r="A38" s="16" t="s">
        <v>9891</v>
      </c>
      <c r="B38" s="11" t="s">
        <v>9892</v>
      </c>
      <c r="C38" s="20">
        <v>2014</v>
      </c>
      <c r="D38" s="20">
        <v>2014</v>
      </c>
      <c r="E38" s="20">
        <v>2014</v>
      </c>
      <c r="F38" s="20">
        <v>2014</v>
      </c>
      <c r="G38" s="20">
        <v>2014</v>
      </c>
      <c r="H38" s="20">
        <v>2014</v>
      </c>
      <c r="I38" s="20">
        <v>2014</v>
      </c>
      <c r="J38" s="20">
        <v>2015</v>
      </c>
      <c r="K38" s="20">
        <v>2015</v>
      </c>
      <c r="L38" s="20">
        <v>2015</v>
      </c>
      <c r="M38" s="22">
        <v>2016</v>
      </c>
      <c r="N38" s="22">
        <v>2016</v>
      </c>
      <c r="O38" s="22">
        <v>2015</v>
      </c>
      <c r="P38" s="22">
        <v>2015</v>
      </c>
      <c r="Q38" s="22">
        <v>2014</v>
      </c>
      <c r="R38" s="22">
        <v>2012</v>
      </c>
      <c r="S38" s="22">
        <v>2016</v>
      </c>
      <c r="T38" s="22">
        <v>2013</v>
      </c>
      <c r="U38" s="22">
        <v>2014</v>
      </c>
      <c r="V38" s="22">
        <v>2014</v>
      </c>
      <c r="W38" s="22">
        <v>2015</v>
      </c>
      <c r="X38" s="22">
        <v>2010</v>
      </c>
      <c r="Y38" s="22">
        <v>2012</v>
      </c>
      <c r="Z38" s="22">
        <v>2014</v>
      </c>
      <c r="AA38" s="22">
        <v>2014</v>
      </c>
      <c r="AB38" s="22">
        <v>2011</v>
      </c>
      <c r="AC38" s="22">
        <v>2014</v>
      </c>
      <c r="AD38" s="22">
        <v>2015</v>
      </c>
      <c r="AE38" s="22">
        <v>2012</v>
      </c>
      <c r="AF38" s="22">
        <v>2014</v>
      </c>
      <c r="AG38" s="21">
        <v>2011</v>
      </c>
      <c r="AH38" s="22">
        <v>2014</v>
      </c>
      <c r="AI38" s="22">
        <v>2015</v>
      </c>
      <c r="AJ38" s="22">
        <v>2016</v>
      </c>
      <c r="AK38" s="23" t="s">
        <v>17</v>
      </c>
      <c r="AL38" s="23">
        <v>2015</v>
      </c>
      <c r="AM38" s="22">
        <v>2015</v>
      </c>
      <c r="AN38" s="22">
        <v>2014</v>
      </c>
      <c r="AO38" s="22">
        <v>2014</v>
      </c>
      <c r="AP38" s="22">
        <v>2014</v>
      </c>
      <c r="AQ38" s="22">
        <v>2014</v>
      </c>
      <c r="AR38" s="22">
        <v>2011</v>
      </c>
      <c r="AS38" s="22">
        <v>2014</v>
      </c>
      <c r="AT38" s="22">
        <v>2015</v>
      </c>
      <c r="AU38" s="22">
        <v>2012</v>
      </c>
      <c r="AV38" s="22">
        <v>2010</v>
      </c>
      <c r="AW38" s="22">
        <v>2014</v>
      </c>
      <c r="AX38" s="22">
        <v>2014</v>
      </c>
      <c r="AY38" s="22">
        <v>2014</v>
      </c>
      <c r="AZ38" s="22">
        <v>2015</v>
      </c>
      <c r="BA38" s="22">
        <v>2015</v>
      </c>
      <c r="BB38" s="22">
        <v>2015</v>
      </c>
      <c r="BC38" s="22">
        <v>2015</v>
      </c>
      <c r="BD38" s="22">
        <v>2014</v>
      </c>
      <c r="BE38" s="22">
        <v>2014</v>
      </c>
      <c r="BF38" s="10"/>
    </row>
    <row r="39" spans="1:58" x14ac:dyDescent="0.25">
      <c r="A39" s="16" t="s">
        <v>1492</v>
      </c>
      <c r="B39" s="11" t="s">
        <v>9898</v>
      </c>
      <c r="C39" s="20">
        <v>2014</v>
      </c>
      <c r="D39" s="20">
        <v>2014</v>
      </c>
      <c r="E39" s="20">
        <v>2014</v>
      </c>
      <c r="F39" s="20">
        <v>2014</v>
      </c>
      <c r="G39" s="20">
        <v>2014</v>
      </c>
      <c r="H39" s="20">
        <v>2014</v>
      </c>
      <c r="I39" s="20">
        <v>2014</v>
      </c>
      <c r="J39" s="20">
        <v>2015</v>
      </c>
      <c r="K39" s="20">
        <v>2015</v>
      </c>
      <c r="L39" s="20">
        <v>2015</v>
      </c>
      <c r="M39" s="22">
        <v>2016</v>
      </c>
      <c r="N39" s="22">
        <v>2016</v>
      </c>
      <c r="O39" s="22">
        <v>2015</v>
      </c>
      <c r="P39" s="22">
        <v>2015</v>
      </c>
      <c r="Q39" s="22">
        <v>2014</v>
      </c>
      <c r="R39" s="22">
        <v>2010</v>
      </c>
      <c r="S39" s="22">
        <v>2016</v>
      </c>
      <c r="T39" s="22">
        <v>2013</v>
      </c>
      <c r="U39" s="22">
        <v>2014</v>
      </c>
      <c r="V39" s="22">
        <v>2014</v>
      </c>
      <c r="W39" s="22">
        <v>2015</v>
      </c>
      <c r="X39" s="22">
        <v>2010</v>
      </c>
      <c r="Y39" s="22">
        <v>2010</v>
      </c>
      <c r="Z39" s="22">
        <v>2014</v>
      </c>
      <c r="AA39" s="22">
        <v>2014</v>
      </c>
      <c r="AB39" s="22">
        <v>2014</v>
      </c>
      <c r="AC39" s="22">
        <v>2014</v>
      </c>
      <c r="AD39" s="22">
        <v>2015</v>
      </c>
      <c r="AE39" s="22">
        <v>2012</v>
      </c>
      <c r="AF39" s="22">
        <v>2014</v>
      </c>
      <c r="AG39" s="21">
        <v>2013</v>
      </c>
      <c r="AH39" s="22">
        <v>2014</v>
      </c>
      <c r="AI39" s="22">
        <v>2015</v>
      </c>
      <c r="AJ39" s="22">
        <v>2016</v>
      </c>
      <c r="AK39" s="23">
        <v>2015</v>
      </c>
      <c r="AL39" s="23">
        <v>2015</v>
      </c>
      <c r="AM39" s="22">
        <v>2015</v>
      </c>
      <c r="AN39" s="22">
        <v>2014</v>
      </c>
      <c r="AO39" s="22">
        <v>2014</v>
      </c>
      <c r="AP39" s="22">
        <v>2014</v>
      </c>
      <c r="AQ39" s="22">
        <v>2014</v>
      </c>
      <c r="AR39" s="22">
        <v>2015</v>
      </c>
      <c r="AS39" s="22">
        <v>2014</v>
      </c>
      <c r="AT39" s="22">
        <v>2015</v>
      </c>
      <c r="AU39" s="22">
        <v>2012</v>
      </c>
      <c r="AV39" s="22">
        <v>2011</v>
      </c>
      <c r="AW39" s="22">
        <v>2014</v>
      </c>
      <c r="AX39" s="22">
        <v>2014</v>
      </c>
      <c r="AY39" s="22">
        <v>2014</v>
      </c>
      <c r="AZ39" s="22">
        <v>2015</v>
      </c>
      <c r="BA39" s="22">
        <v>2015</v>
      </c>
      <c r="BB39" s="22">
        <v>2015</v>
      </c>
      <c r="BC39" s="22">
        <v>2015</v>
      </c>
      <c r="BD39" s="22">
        <v>2014</v>
      </c>
      <c r="BE39" s="22">
        <v>2014</v>
      </c>
      <c r="BF39" s="10"/>
    </row>
    <row r="40" spans="1:58" x14ac:dyDescent="0.25">
      <c r="A40" s="16" t="s">
        <v>9899</v>
      </c>
      <c r="B40" s="11" t="s">
        <v>9900</v>
      </c>
      <c r="C40" s="20">
        <v>2014</v>
      </c>
      <c r="D40" s="20">
        <v>2014</v>
      </c>
      <c r="E40" s="20">
        <v>2014</v>
      </c>
      <c r="F40" s="20">
        <v>2014</v>
      </c>
      <c r="G40" s="20">
        <v>2014</v>
      </c>
      <c r="H40" s="20">
        <v>2014</v>
      </c>
      <c r="I40" s="20">
        <v>2014</v>
      </c>
      <c r="J40" s="20">
        <v>2015</v>
      </c>
      <c r="K40" s="20">
        <v>2015</v>
      </c>
      <c r="L40" s="20">
        <v>2015</v>
      </c>
      <c r="M40" s="22">
        <v>2016</v>
      </c>
      <c r="N40" s="22">
        <v>2016</v>
      </c>
      <c r="O40" s="22">
        <v>2015</v>
      </c>
      <c r="P40" s="22">
        <v>2015</v>
      </c>
      <c r="Q40" s="22">
        <v>2014</v>
      </c>
      <c r="R40" s="22">
        <v>2012</v>
      </c>
      <c r="S40" s="22">
        <v>2016</v>
      </c>
      <c r="T40" s="22">
        <v>2013</v>
      </c>
      <c r="U40" s="22">
        <v>2014</v>
      </c>
      <c r="V40" s="22">
        <v>2014</v>
      </c>
      <c r="W40" s="22">
        <v>2015</v>
      </c>
      <c r="X40" s="22">
        <v>2012</v>
      </c>
      <c r="Y40" s="22" t="s">
        <v>17</v>
      </c>
      <c r="Z40" s="22">
        <v>2014</v>
      </c>
      <c r="AA40" s="22">
        <v>2014</v>
      </c>
      <c r="AB40" s="22" t="s">
        <v>17</v>
      </c>
      <c r="AC40" s="22">
        <v>2014</v>
      </c>
      <c r="AD40" s="22">
        <v>2015</v>
      </c>
      <c r="AE40" s="22">
        <v>2012</v>
      </c>
      <c r="AF40" s="22" t="s">
        <v>17</v>
      </c>
      <c r="AG40" s="21">
        <v>2004</v>
      </c>
      <c r="AH40" s="22">
        <v>2014</v>
      </c>
      <c r="AI40" s="22">
        <v>2015</v>
      </c>
      <c r="AJ40" s="22">
        <v>2016</v>
      </c>
      <c r="AK40" s="23" t="s">
        <v>17</v>
      </c>
      <c r="AL40" s="23">
        <v>2015</v>
      </c>
      <c r="AM40" s="22">
        <v>2015</v>
      </c>
      <c r="AN40" s="22">
        <v>2014</v>
      </c>
      <c r="AO40" s="22">
        <v>2014</v>
      </c>
      <c r="AP40" s="22" t="s">
        <v>17</v>
      </c>
      <c r="AQ40" s="22" t="s">
        <v>17</v>
      </c>
      <c r="AR40" s="22">
        <v>2009</v>
      </c>
      <c r="AS40" s="22">
        <v>2014</v>
      </c>
      <c r="AT40" s="22">
        <v>2015</v>
      </c>
      <c r="AU40" s="22">
        <v>2012</v>
      </c>
      <c r="AV40" s="22">
        <v>2013</v>
      </c>
      <c r="AW40" s="22">
        <v>2014</v>
      </c>
      <c r="AX40" s="22">
        <v>2014</v>
      </c>
      <c r="AY40" s="22">
        <v>2014</v>
      </c>
      <c r="AZ40" s="22">
        <v>2015</v>
      </c>
      <c r="BA40" s="22">
        <v>2015</v>
      </c>
      <c r="BB40" s="22">
        <v>2014</v>
      </c>
      <c r="BC40" s="22">
        <v>2015</v>
      </c>
      <c r="BD40" s="22">
        <v>2014</v>
      </c>
      <c r="BE40" s="22">
        <v>2014</v>
      </c>
      <c r="BF40" s="10"/>
    </row>
    <row r="41" spans="1:58" x14ac:dyDescent="0.25">
      <c r="A41" s="16" t="s">
        <v>981</v>
      </c>
      <c r="B41" s="11" t="s">
        <v>9897</v>
      </c>
      <c r="C41" s="20">
        <v>2014</v>
      </c>
      <c r="D41" s="20">
        <v>2014</v>
      </c>
      <c r="E41" s="20">
        <v>2014</v>
      </c>
      <c r="F41" s="20">
        <v>2014</v>
      </c>
      <c r="G41" s="20">
        <v>2014</v>
      </c>
      <c r="H41" s="20">
        <v>2014</v>
      </c>
      <c r="I41" s="20">
        <v>2014</v>
      </c>
      <c r="J41" s="20">
        <v>2015</v>
      </c>
      <c r="K41" s="20">
        <v>2015</v>
      </c>
      <c r="L41" s="20">
        <v>2015</v>
      </c>
      <c r="M41" s="22">
        <v>2016</v>
      </c>
      <c r="N41" s="22">
        <v>2016</v>
      </c>
      <c r="O41" s="22">
        <v>2015</v>
      </c>
      <c r="P41" s="22">
        <v>2015</v>
      </c>
      <c r="Q41" s="22">
        <v>2014</v>
      </c>
      <c r="R41" s="22">
        <v>2012</v>
      </c>
      <c r="S41" s="22">
        <v>2016</v>
      </c>
      <c r="T41" s="22">
        <v>2013</v>
      </c>
      <c r="U41" s="22">
        <v>2014</v>
      </c>
      <c r="V41" s="22">
        <v>2014</v>
      </c>
      <c r="W41" s="22">
        <v>2015</v>
      </c>
      <c r="X41" s="22">
        <v>2011</v>
      </c>
      <c r="Y41" s="22">
        <v>2010</v>
      </c>
      <c r="Z41" s="22">
        <v>2014</v>
      </c>
      <c r="AA41" s="22">
        <v>2014</v>
      </c>
      <c r="AB41" s="22">
        <v>2014</v>
      </c>
      <c r="AC41" s="22">
        <v>2014</v>
      </c>
      <c r="AD41" s="22">
        <v>2015</v>
      </c>
      <c r="AE41" s="22">
        <v>2012</v>
      </c>
      <c r="AF41" s="22">
        <v>2014</v>
      </c>
      <c r="AG41" s="21">
        <v>2011</v>
      </c>
      <c r="AH41" s="22">
        <v>2014</v>
      </c>
      <c r="AI41" s="22">
        <v>2015</v>
      </c>
      <c r="AJ41" s="22">
        <v>2016</v>
      </c>
      <c r="AK41" s="23">
        <v>2015</v>
      </c>
      <c r="AL41" s="23">
        <v>2016</v>
      </c>
      <c r="AM41" s="22">
        <v>2015</v>
      </c>
      <c r="AN41" s="22">
        <v>2014</v>
      </c>
      <c r="AO41" s="22">
        <v>2014</v>
      </c>
      <c r="AP41" s="22">
        <v>2014</v>
      </c>
      <c r="AQ41" s="22">
        <v>2014</v>
      </c>
      <c r="AR41" s="22" t="s">
        <v>17</v>
      </c>
      <c r="AS41" s="22">
        <v>2014</v>
      </c>
      <c r="AT41" s="22">
        <v>2015</v>
      </c>
      <c r="AU41" s="22">
        <v>2012</v>
      </c>
      <c r="AV41" s="22">
        <v>2011</v>
      </c>
      <c r="AW41" s="22">
        <v>2014</v>
      </c>
      <c r="AX41" s="22">
        <v>2014</v>
      </c>
      <c r="AY41" s="22">
        <v>2014</v>
      </c>
      <c r="AZ41" s="22">
        <v>2015</v>
      </c>
      <c r="BA41" s="22">
        <v>2015</v>
      </c>
      <c r="BB41" s="22">
        <v>2015</v>
      </c>
      <c r="BC41" s="22">
        <v>2015</v>
      </c>
      <c r="BD41" s="22">
        <v>2014</v>
      </c>
      <c r="BE41" s="22">
        <v>2014</v>
      </c>
      <c r="BF41" s="10"/>
    </row>
    <row r="42" spans="1:58" x14ac:dyDescent="0.25">
      <c r="A42" s="16" t="s">
        <v>11035</v>
      </c>
      <c r="B42" s="11" t="s">
        <v>9896</v>
      </c>
      <c r="C42" s="20">
        <v>2014</v>
      </c>
      <c r="D42" s="20">
        <v>2014</v>
      </c>
      <c r="E42" s="20">
        <v>2014</v>
      </c>
      <c r="F42" s="20">
        <v>2014</v>
      </c>
      <c r="G42" s="20">
        <v>2014</v>
      </c>
      <c r="H42" s="20">
        <v>2014</v>
      </c>
      <c r="I42" s="20">
        <v>2014</v>
      </c>
      <c r="J42" s="20">
        <v>2015</v>
      </c>
      <c r="K42" s="20">
        <v>2015</v>
      </c>
      <c r="L42" s="20">
        <v>2015</v>
      </c>
      <c r="M42" s="22">
        <v>2016</v>
      </c>
      <c r="N42" s="22">
        <v>2016</v>
      </c>
      <c r="O42" s="22">
        <v>2015</v>
      </c>
      <c r="P42" s="22">
        <v>2015</v>
      </c>
      <c r="Q42" s="22">
        <v>2014</v>
      </c>
      <c r="R42" s="22">
        <v>2014</v>
      </c>
      <c r="S42" s="22">
        <v>2016</v>
      </c>
      <c r="T42" s="22">
        <v>2013</v>
      </c>
      <c r="U42" s="22">
        <v>2014</v>
      </c>
      <c r="V42" s="22">
        <v>2014</v>
      </c>
      <c r="W42" s="22">
        <v>2015</v>
      </c>
      <c r="X42" s="22">
        <v>2013</v>
      </c>
      <c r="Y42" s="22" t="s">
        <v>17</v>
      </c>
      <c r="Z42" s="22">
        <v>2014</v>
      </c>
      <c r="AA42" s="22">
        <v>2014</v>
      </c>
      <c r="AB42" s="22">
        <v>2014</v>
      </c>
      <c r="AC42" s="22">
        <v>2014</v>
      </c>
      <c r="AD42" s="22">
        <v>2015</v>
      </c>
      <c r="AE42" s="22">
        <v>2012</v>
      </c>
      <c r="AF42" s="22">
        <v>2014</v>
      </c>
      <c r="AG42" s="21">
        <v>2012</v>
      </c>
      <c r="AH42" s="22">
        <v>2014</v>
      </c>
      <c r="AI42" s="22">
        <v>2015</v>
      </c>
      <c r="AJ42" s="22">
        <v>2016</v>
      </c>
      <c r="AK42" s="23">
        <v>2015</v>
      </c>
      <c r="AL42" s="23">
        <v>2016</v>
      </c>
      <c r="AM42" s="22">
        <v>2015</v>
      </c>
      <c r="AN42" s="22">
        <v>2014</v>
      </c>
      <c r="AO42" s="22">
        <v>2014</v>
      </c>
      <c r="AP42" s="22" t="s">
        <v>17</v>
      </c>
      <c r="AQ42" s="22" t="s">
        <v>17</v>
      </c>
      <c r="AR42" s="22">
        <v>2015</v>
      </c>
      <c r="AS42" s="22">
        <v>2014</v>
      </c>
      <c r="AT42" s="22">
        <v>2015</v>
      </c>
      <c r="AU42" s="22">
        <v>2012</v>
      </c>
      <c r="AV42" s="22">
        <v>2012</v>
      </c>
      <c r="AW42" s="22">
        <v>2014</v>
      </c>
      <c r="AX42" s="22">
        <v>2014</v>
      </c>
      <c r="AY42" s="22">
        <v>2014</v>
      </c>
      <c r="AZ42" s="22">
        <v>2015</v>
      </c>
      <c r="BA42" s="22">
        <v>2015</v>
      </c>
      <c r="BB42" s="22">
        <v>2015</v>
      </c>
      <c r="BC42" s="22">
        <v>2015</v>
      </c>
      <c r="BD42" s="22">
        <v>2014</v>
      </c>
      <c r="BE42" s="22">
        <v>2014</v>
      </c>
      <c r="BF42" s="10"/>
    </row>
    <row r="43" spans="1:58" x14ac:dyDescent="0.25">
      <c r="A43" s="16" t="s">
        <v>1519</v>
      </c>
      <c r="B43" s="11" t="s">
        <v>9903</v>
      </c>
      <c r="C43" s="20">
        <v>2014</v>
      </c>
      <c r="D43" s="20">
        <v>2014</v>
      </c>
      <c r="E43" s="20">
        <v>2014</v>
      </c>
      <c r="F43" s="20">
        <v>2014</v>
      </c>
      <c r="G43" s="20">
        <v>2014</v>
      </c>
      <c r="H43" s="20">
        <v>2014</v>
      </c>
      <c r="I43" s="20">
        <v>2014</v>
      </c>
      <c r="J43" s="20">
        <v>2015</v>
      </c>
      <c r="K43" s="20">
        <v>2015</v>
      </c>
      <c r="L43" s="20">
        <v>2015</v>
      </c>
      <c r="M43" s="22">
        <v>2016</v>
      </c>
      <c r="N43" s="22">
        <v>2016</v>
      </c>
      <c r="O43" s="22">
        <v>2015</v>
      </c>
      <c r="P43" s="22">
        <v>2015</v>
      </c>
      <c r="Q43" s="22">
        <v>2014</v>
      </c>
      <c r="R43" s="22" t="s">
        <v>17</v>
      </c>
      <c r="S43" s="22">
        <v>2016</v>
      </c>
      <c r="T43" s="22">
        <v>2013</v>
      </c>
      <c r="U43" s="22">
        <v>2014</v>
      </c>
      <c r="V43" s="22">
        <v>2014</v>
      </c>
      <c r="W43" s="22">
        <v>2015</v>
      </c>
      <c r="X43" s="22">
        <v>2008</v>
      </c>
      <c r="Y43" s="22">
        <v>2013</v>
      </c>
      <c r="Z43" s="22">
        <v>2014</v>
      </c>
      <c r="AA43" s="22">
        <v>2014</v>
      </c>
      <c r="AB43" s="22">
        <v>2014</v>
      </c>
      <c r="AC43" s="22">
        <v>2014</v>
      </c>
      <c r="AD43" s="22">
        <v>2015</v>
      </c>
      <c r="AE43" s="22">
        <v>2012</v>
      </c>
      <c r="AF43" s="22">
        <v>2014</v>
      </c>
      <c r="AG43" s="21">
        <v>2013</v>
      </c>
      <c r="AH43" s="22">
        <v>2014</v>
      </c>
      <c r="AI43" s="22">
        <v>2015</v>
      </c>
      <c r="AJ43" s="22">
        <v>2016</v>
      </c>
      <c r="AK43" s="23" t="s">
        <v>17</v>
      </c>
      <c r="AL43" s="23">
        <v>2015</v>
      </c>
      <c r="AM43" s="22">
        <v>2015</v>
      </c>
      <c r="AN43" s="22">
        <v>2014</v>
      </c>
      <c r="AO43" s="22">
        <v>2014</v>
      </c>
      <c r="AP43" s="22">
        <v>2014</v>
      </c>
      <c r="AQ43" s="22">
        <v>2014</v>
      </c>
      <c r="AR43" s="22">
        <v>2011</v>
      </c>
      <c r="AS43" s="22">
        <v>2014</v>
      </c>
      <c r="AT43" s="22">
        <v>2015</v>
      </c>
      <c r="AU43" s="22">
        <v>2012</v>
      </c>
      <c r="AV43" s="22">
        <v>2011</v>
      </c>
      <c r="AW43" s="22">
        <v>2014</v>
      </c>
      <c r="AX43" s="22">
        <v>2014</v>
      </c>
      <c r="AY43" s="22">
        <v>2014</v>
      </c>
      <c r="AZ43" s="22">
        <v>2015</v>
      </c>
      <c r="BA43" s="22">
        <v>2015</v>
      </c>
      <c r="BB43" s="22">
        <v>2015</v>
      </c>
      <c r="BC43" s="22">
        <v>2015</v>
      </c>
      <c r="BD43" s="22">
        <v>2014</v>
      </c>
      <c r="BE43" s="22">
        <v>2014</v>
      </c>
      <c r="BF43" s="10"/>
    </row>
    <row r="44" spans="1:58" x14ac:dyDescent="0.25">
      <c r="A44" s="16" t="s">
        <v>9893</v>
      </c>
      <c r="B44" s="11" t="s">
        <v>9894</v>
      </c>
      <c r="C44" s="20">
        <v>2014</v>
      </c>
      <c r="D44" s="20">
        <v>2014</v>
      </c>
      <c r="E44" s="20">
        <v>2014</v>
      </c>
      <c r="F44" s="20">
        <v>2014</v>
      </c>
      <c r="G44" s="20">
        <v>2014</v>
      </c>
      <c r="H44" s="20">
        <v>2014</v>
      </c>
      <c r="I44" s="20">
        <v>2014</v>
      </c>
      <c r="J44" s="20">
        <v>2015</v>
      </c>
      <c r="K44" s="20">
        <v>2015</v>
      </c>
      <c r="L44" s="20">
        <v>2015</v>
      </c>
      <c r="M44" s="22">
        <v>2016</v>
      </c>
      <c r="N44" s="22">
        <v>2016</v>
      </c>
      <c r="O44" s="22">
        <v>2015</v>
      </c>
      <c r="P44" s="22">
        <v>2015</v>
      </c>
      <c r="Q44" s="22">
        <v>2014</v>
      </c>
      <c r="R44" s="22">
        <v>2012</v>
      </c>
      <c r="S44" s="22">
        <v>2016</v>
      </c>
      <c r="T44" s="22">
        <v>2013</v>
      </c>
      <c r="U44" s="22">
        <v>2014</v>
      </c>
      <c r="V44" s="22">
        <v>2014</v>
      </c>
      <c r="W44" s="22">
        <v>2015</v>
      </c>
      <c r="X44" s="22">
        <v>2012</v>
      </c>
      <c r="Y44" s="22">
        <v>2010</v>
      </c>
      <c r="Z44" s="22">
        <v>2014</v>
      </c>
      <c r="AA44" s="22">
        <v>2014</v>
      </c>
      <c r="AB44" s="22">
        <v>2014</v>
      </c>
      <c r="AC44" s="22">
        <v>2014</v>
      </c>
      <c r="AD44" s="22">
        <v>2015</v>
      </c>
      <c r="AE44" s="22">
        <v>2012</v>
      </c>
      <c r="AF44" s="22">
        <v>2014</v>
      </c>
      <c r="AG44" s="21">
        <v>2008</v>
      </c>
      <c r="AH44" s="22">
        <v>2014</v>
      </c>
      <c r="AI44" s="22">
        <v>2015</v>
      </c>
      <c r="AJ44" s="22">
        <v>2016</v>
      </c>
      <c r="AK44" s="23">
        <v>2015</v>
      </c>
      <c r="AL44" s="23">
        <v>2015</v>
      </c>
      <c r="AM44" s="22">
        <v>2015</v>
      </c>
      <c r="AN44" s="22">
        <v>2014</v>
      </c>
      <c r="AO44" s="22">
        <v>2014</v>
      </c>
      <c r="AP44" s="22">
        <v>2014</v>
      </c>
      <c r="AQ44" s="22">
        <v>2014</v>
      </c>
      <c r="AR44" s="22">
        <v>2015</v>
      </c>
      <c r="AS44" s="22">
        <v>2014</v>
      </c>
      <c r="AT44" s="22">
        <v>2015</v>
      </c>
      <c r="AU44" s="22">
        <v>2012</v>
      </c>
      <c r="AV44" s="22">
        <v>2012</v>
      </c>
      <c r="AW44" s="22">
        <v>2014</v>
      </c>
      <c r="AX44" s="22">
        <v>2014</v>
      </c>
      <c r="AY44" s="22">
        <v>2014</v>
      </c>
      <c r="AZ44" s="22">
        <v>2015</v>
      </c>
      <c r="BA44" s="22">
        <v>2015</v>
      </c>
      <c r="BB44" s="22">
        <v>2015</v>
      </c>
      <c r="BC44" s="22">
        <v>2015</v>
      </c>
      <c r="BD44" s="22">
        <v>2014</v>
      </c>
      <c r="BE44" s="22">
        <v>2014</v>
      </c>
      <c r="BF44" s="10"/>
    </row>
    <row r="45" spans="1:58" x14ac:dyDescent="0.25">
      <c r="A45" s="16" t="s">
        <v>9955</v>
      </c>
      <c r="B45" s="11" t="s">
        <v>9956</v>
      </c>
      <c r="C45" s="20">
        <v>2014</v>
      </c>
      <c r="D45" s="20">
        <v>2014</v>
      </c>
      <c r="E45" s="20">
        <v>2014</v>
      </c>
      <c r="F45" s="20">
        <v>2014</v>
      </c>
      <c r="G45" s="20">
        <v>2014</v>
      </c>
      <c r="H45" s="20">
        <v>2014</v>
      </c>
      <c r="I45" s="20">
        <v>2014</v>
      </c>
      <c r="J45" s="20">
        <v>2015</v>
      </c>
      <c r="K45" s="20">
        <v>2015</v>
      </c>
      <c r="L45" s="20">
        <v>2015</v>
      </c>
      <c r="M45" s="22">
        <v>2016</v>
      </c>
      <c r="N45" s="22">
        <v>2016</v>
      </c>
      <c r="O45" s="22">
        <v>2015</v>
      </c>
      <c r="P45" s="22">
        <v>2015</v>
      </c>
      <c r="Q45" s="22">
        <v>2014</v>
      </c>
      <c r="R45" s="22" t="s">
        <v>17</v>
      </c>
      <c r="S45" s="22">
        <v>2016</v>
      </c>
      <c r="T45" s="22">
        <v>2013</v>
      </c>
      <c r="U45" s="22">
        <v>2014</v>
      </c>
      <c r="V45" s="22" t="s">
        <v>17</v>
      </c>
      <c r="W45" s="22">
        <v>2015</v>
      </c>
      <c r="X45" s="22" t="s">
        <v>17</v>
      </c>
      <c r="Y45" s="22">
        <v>2012</v>
      </c>
      <c r="Z45" s="22">
        <v>2014</v>
      </c>
      <c r="AA45" s="22">
        <v>2014</v>
      </c>
      <c r="AB45" s="22" t="s">
        <v>17</v>
      </c>
      <c r="AC45" s="22">
        <v>2014</v>
      </c>
      <c r="AD45" s="22">
        <v>2015</v>
      </c>
      <c r="AE45" s="22" t="s">
        <v>17</v>
      </c>
      <c r="AF45" s="22">
        <v>2014</v>
      </c>
      <c r="AG45" s="21">
        <v>2011</v>
      </c>
      <c r="AH45" s="22">
        <v>2014</v>
      </c>
      <c r="AI45" s="22">
        <v>2015</v>
      </c>
      <c r="AJ45" s="22">
        <v>2016</v>
      </c>
      <c r="AK45" s="23" t="s">
        <v>17</v>
      </c>
      <c r="AL45" s="23">
        <v>2015</v>
      </c>
      <c r="AM45" s="22">
        <v>2015</v>
      </c>
      <c r="AN45" s="22">
        <v>2014</v>
      </c>
      <c r="AO45" s="22">
        <v>2014</v>
      </c>
      <c r="AP45" s="22">
        <v>2014</v>
      </c>
      <c r="AQ45" s="22">
        <v>2014</v>
      </c>
      <c r="AR45" s="22">
        <v>2015</v>
      </c>
      <c r="AS45" s="22">
        <v>2014</v>
      </c>
      <c r="AT45" s="22">
        <v>2015</v>
      </c>
      <c r="AU45" s="22">
        <v>2012</v>
      </c>
      <c r="AV45" s="22">
        <v>2011</v>
      </c>
      <c r="AW45" s="22">
        <v>2014</v>
      </c>
      <c r="AX45" s="22">
        <v>2014</v>
      </c>
      <c r="AY45" s="22">
        <v>2014</v>
      </c>
      <c r="AZ45" s="22">
        <v>2015</v>
      </c>
      <c r="BA45" s="22">
        <v>2015</v>
      </c>
      <c r="BB45" s="22">
        <v>2015</v>
      </c>
      <c r="BC45" s="22">
        <v>2015</v>
      </c>
      <c r="BD45" s="22">
        <v>2014</v>
      </c>
      <c r="BE45" s="22">
        <v>2014</v>
      </c>
      <c r="BF45" s="10"/>
    </row>
    <row r="46" spans="1:58" x14ac:dyDescent="0.25">
      <c r="A46" s="16" t="s">
        <v>9904</v>
      </c>
      <c r="B46" s="11" t="s">
        <v>9905</v>
      </c>
      <c r="C46" s="20">
        <v>2014</v>
      </c>
      <c r="D46" s="20">
        <v>2014</v>
      </c>
      <c r="E46" s="20">
        <v>2014</v>
      </c>
      <c r="F46" s="20">
        <v>2014</v>
      </c>
      <c r="G46" s="20">
        <v>2014</v>
      </c>
      <c r="H46" s="20">
        <v>2014</v>
      </c>
      <c r="I46" s="20">
        <v>2014</v>
      </c>
      <c r="J46" s="20">
        <v>2015</v>
      </c>
      <c r="K46" s="20">
        <v>2015</v>
      </c>
      <c r="L46" s="20">
        <v>2015</v>
      </c>
      <c r="M46" s="22">
        <v>2016</v>
      </c>
      <c r="N46" s="22">
        <v>2016</v>
      </c>
      <c r="O46" s="22">
        <v>2015</v>
      </c>
      <c r="P46" s="22">
        <v>2015</v>
      </c>
      <c r="Q46" s="22">
        <v>2014</v>
      </c>
      <c r="R46" s="22" t="s">
        <v>17</v>
      </c>
      <c r="S46" s="22">
        <v>2016</v>
      </c>
      <c r="T46" s="22">
        <v>2013</v>
      </c>
      <c r="U46" s="22">
        <v>2014</v>
      </c>
      <c r="V46" s="22" t="s">
        <v>17</v>
      </c>
      <c r="W46" s="22">
        <v>2015</v>
      </c>
      <c r="X46" s="22" t="s">
        <v>17</v>
      </c>
      <c r="Y46" s="22">
        <v>2010</v>
      </c>
      <c r="Z46" s="22">
        <v>2014</v>
      </c>
      <c r="AA46" s="22">
        <v>2014</v>
      </c>
      <c r="AB46" s="22">
        <v>2014</v>
      </c>
      <c r="AC46" s="22">
        <v>2014</v>
      </c>
      <c r="AD46" s="22">
        <v>2015</v>
      </c>
      <c r="AE46" s="22" t="s">
        <v>17</v>
      </c>
      <c r="AF46" s="22">
        <v>2014</v>
      </c>
      <c r="AG46" s="21" t="s">
        <v>17</v>
      </c>
      <c r="AH46" s="22">
        <v>2014</v>
      </c>
      <c r="AI46" s="22">
        <v>2015</v>
      </c>
      <c r="AJ46" s="22">
        <v>2016</v>
      </c>
      <c r="AK46" s="23" t="s">
        <v>17</v>
      </c>
      <c r="AL46" s="23">
        <v>2015</v>
      </c>
      <c r="AM46" s="22">
        <v>2015</v>
      </c>
      <c r="AN46" s="22">
        <v>2014</v>
      </c>
      <c r="AO46" s="22">
        <v>2014</v>
      </c>
      <c r="AP46" s="22" t="s">
        <v>17</v>
      </c>
      <c r="AQ46" s="22" t="s">
        <v>17</v>
      </c>
      <c r="AR46" s="22">
        <v>2011</v>
      </c>
      <c r="AS46" s="22">
        <v>2014</v>
      </c>
      <c r="AT46" s="22">
        <v>2015</v>
      </c>
      <c r="AU46" s="22">
        <v>2012</v>
      </c>
      <c r="AV46" s="22">
        <v>2012</v>
      </c>
      <c r="AW46" s="22">
        <v>2014</v>
      </c>
      <c r="AX46" s="22">
        <v>2014</v>
      </c>
      <c r="AY46" s="22">
        <v>2014</v>
      </c>
      <c r="AZ46" s="22">
        <v>2015</v>
      </c>
      <c r="BA46" s="22">
        <v>2015</v>
      </c>
      <c r="BB46" s="22">
        <v>2013</v>
      </c>
      <c r="BC46" s="22">
        <v>2015</v>
      </c>
      <c r="BD46" s="22">
        <v>2014</v>
      </c>
      <c r="BE46" s="22">
        <v>2014</v>
      </c>
      <c r="BF46" s="10"/>
    </row>
    <row r="47" spans="1:58" x14ac:dyDescent="0.25">
      <c r="A47" s="16" t="s">
        <v>9906</v>
      </c>
      <c r="B47" s="11" t="s">
        <v>9907</v>
      </c>
      <c r="C47" s="20">
        <v>2014</v>
      </c>
      <c r="D47" s="20">
        <v>2014</v>
      </c>
      <c r="E47" s="20">
        <v>2014</v>
      </c>
      <c r="F47" s="20">
        <v>2014</v>
      </c>
      <c r="G47" s="20">
        <v>2014</v>
      </c>
      <c r="H47" s="20">
        <v>2014</v>
      </c>
      <c r="I47" s="20">
        <v>2014</v>
      </c>
      <c r="J47" s="20">
        <v>2015</v>
      </c>
      <c r="K47" s="20">
        <v>2015</v>
      </c>
      <c r="L47" s="20">
        <v>2015</v>
      </c>
      <c r="M47" s="22">
        <v>2016</v>
      </c>
      <c r="N47" s="22">
        <v>2016</v>
      </c>
      <c r="O47" s="22">
        <v>2015</v>
      </c>
      <c r="P47" s="22">
        <v>2015</v>
      </c>
      <c r="Q47" s="22">
        <v>2014</v>
      </c>
      <c r="R47" s="22" t="s">
        <v>17</v>
      </c>
      <c r="S47" s="22">
        <v>2016</v>
      </c>
      <c r="T47" s="22">
        <v>2013</v>
      </c>
      <c r="U47" s="22">
        <v>2014</v>
      </c>
      <c r="V47" s="22" t="s">
        <v>17</v>
      </c>
      <c r="W47" s="22">
        <v>2015</v>
      </c>
      <c r="X47" s="22" t="s">
        <v>17</v>
      </c>
      <c r="Y47" s="22">
        <v>2012</v>
      </c>
      <c r="Z47" s="22">
        <v>2014</v>
      </c>
      <c r="AA47" s="22">
        <v>2014</v>
      </c>
      <c r="AB47" s="22">
        <v>2013</v>
      </c>
      <c r="AC47" s="22">
        <v>2014</v>
      </c>
      <c r="AD47" s="22">
        <v>2015</v>
      </c>
      <c r="AE47" s="22" t="s">
        <v>17</v>
      </c>
      <c r="AF47" s="22">
        <v>2014</v>
      </c>
      <c r="AG47" s="21">
        <v>2012</v>
      </c>
      <c r="AH47" s="22">
        <v>2014</v>
      </c>
      <c r="AI47" s="22">
        <v>2015</v>
      </c>
      <c r="AJ47" s="22">
        <v>2016</v>
      </c>
      <c r="AK47" s="23">
        <v>2015</v>
      </c>
      <c r="AL47" s="23">
        <v>2015</v>
      </c>
      <c r="AM47" s="22">
        <v>2015</v>
      </c>
      <c r="AN47" s="22">
        <v>2014</v>
      </c>
      <c r="AO47" s="22">
        <v>2014</v>
      </c>
      <c r="AP47" s="22">
        <v>2014</v>
      </c>
      <c r="AQ47" s="22">
        <v>2014</v>
      </c>
      <c r="AR47" s="22" t="s">
        <v>17</v>
      </c>
      <c r="AS47" s="22">
        <v>2014</v>
      </c>
      <c r="AT47" s="22">
        <v>2015</v>
      </c>
      <c r="AU47" s="22">
        <v>2012</v>
      </c>
      <c r="AV47" s="22">
        <v>2011</v>
      </c>
      <c r="AW47" s="22">
        <v>2014</v>
      </c>
      <c r="AX47" s="22">
        <v>2014</v>
      </c>
      <c r="AY47" s="22">
        <v>2014</v>
      </c>
      <c r="AZ47" s="22">
        <v>2015</v>
      </c>
      <c r="BA47" s="22">
        <v>2015</v>
      </c>
      <c r="BB47" s="22">
        <v>2015</v>
      </c>
      <c r="BC47" s="22">
        <v>2015</v>
      </c>
      <c r="BD47" s="22">
        <v>2014</v>
      </c>
      <c r="BE47" s="22">
        <v>2014</v>
      </c>
      <c r="BF47" s="10"/>
    </row>
    <row r="48" spans="1:58" x14ac:dyDescent="0.25">
      <c r="A48" s="16" t="s">
        <v>5365</v>
      </c>
      <c r="B48" s="11" t="s">
        <v>9908</v>
      </c>
      <c r="C48" s="20">
        <v>2014</v>
      </c>
      <c r="D48" s="20">
        <v>2014</v>
      </c>
      <c r="E48" s="20">
        <v>2014</v>
      </c>
      <c r="F48" s="20">
        <v>2014</v>
      </c>
      <c r="G48" s="20">
        <v>2014</v>
      </c>
      <c r="H48" s="20">
        <v>2014</v>
      </c>
      <c r="I48" s="20">
        <v>2014</v>
      </c>
      <c r="J48" s="20">
        <v>2015</v>
      </c>
      <c r="K48" s="20">
        <v>2015</v>
      </c>
      <c r="L48" s="20">
        <v>2015</v>
      </c>
      <c r="M48" s="22">
        <v>2016</v>
      </c>
      <c r="N48" s="22">
        <v>2016</v>
      </c>
      <c r="O48" s="22">
        <v>2015</v>
      </c>
      <c r="P48" s="22">
        <v>2015</v>
      </c>
      <c r="Q48" s="22">
        <v>2014</v>
      </c>
      <c r="R48" s="22" t="s">
        <v>17</v>
      </c>
      <c r="S48" s="22">
        <v>2016</v>
      </c>
      <c r="T48" s="22">
        <v>2013</v>
      </c>
      <c r="U48" s="22">
        <v>2014</v>
      </c>
      <c r="V48" s="22" t="s">
        <v>17</v>
      </c>
      <c r="W48" s="22">
        <v>2015</v>
      </c>
      <c r="X48" s="22" t="s">
        <v>17</v>
      </c>
      <c r="Y48" s="22">
        <v>2011</v>
      </c>
      <c r="Z48" s="22">
        <v>2014</v>
      </c>
      <c r="AA48" s="22">
        <v>2014</v>
      </c>
      <c r="AB48" s="22">
        <v>2013</v>
      </c>
      <c r="AC48" s="22">
        <v>2014</v>
      </c>
      <c r="AD48" s="22">
        <v>2015</v>
      </c>
      <c r="AE48" s="22" t="s">
        <v>17</v>
      </c>
      <c r="AF48" s="22">
        <v>2014</v>
      </c>
      <c r="AG48" s="21">
        <v>2012</v>
      </c>
      <c r="AH48" s="22">
        <v>2014</v>
      </c>
      <c r="AI48" s="22">
        <v>2015</v>
      </c>
      <c r="AJ48" s="22">
        <v>2016</v>
      </c>
      <c r="AK48" s="23" t="s">
        <v>17</v>
      </c>
      <c r="AL48" s="23">
        <v>2015</v>
      </c>
      <c r="AM48" s="22">
        <v>2015</v>
      </c>
      <c r="AN48" s="22">
        <v>2014</v>
      </c>
      <c r="AO48" s="22">
        <v>2014</v>
      </c>
      <c r="AP48" s="22">
        <v>2014</v>
      </c>
      <c r="AQ48" s="22">
        <v>2014</v>
      </c>
      <c r="AR48" s="22">
        <v>2015</v>
      </c>
      <c r="AS48" s="22">
        <v>2014</v>
      </c>
      <c r="AT48" s="22">
        <v>2015</v>
      </c>
      <c r="AU48" s="22">
        <v>2012</v>
      </c>
      <c r="AV48" s="22" t="s">
        <v>17</v>
      </c>
      <c r="AW48" s="22">
        <v>2014</v>
      </c>
      <c r="AX48" s="22">
        <v>2014</v>
      </c>
      <c r="AY48" s="22">
        <v>2014</v>
      </c>
      <c r="AZ48" s="22">
        <v>2015</v>
      </c>
      <c r="BA48" s="22">
        <v>2015</v>
      </c>
      <c r="BB48" s="22">
        <v>2015</v>
      </c>
      <c r="BC48" s="22">
        <v>2015</v>
      </c>
      <c r="BD48" s="22">
        <v>2014</v>
      </c>
      <c r="BE48" s="22">
        <v>2014</v>
      </c>
      <c r="BF48" s="10"/>
    </row>
    <row r="49" spans="1:58" x14ac:dyDescent="0.25">
      <c r="A49" s="16" t="s">
        <v>9914</v>
      </c>
      <c r="B49" s="11" t="s">
        <v>9915</v>
      </c>
      <c r="C49" s="20">
        <v>2014</v>
      </c>
      <c r="D49" s="20">
        <v>2014</v>
      </c>
      <c r="E49" s="20">
        <v>2014</v>
      </c>
      <c r="F49" s="20">
        <v>2014</v>
      </c>
      <c r="G49" s="20">
        <v>2014</v>
      </c>
      <c r="H49" s="20">
        <v>2014</v>
      </c>
      <c r="I49" s="20">
        <v>2014</v>
      </c>
      <c r="J49" s="20">
        <v>2015</v>
      </c>
      <c r="K49" s="20">
        <v>2015</v>
      </c>
      <c r="L49" s="20">
        <v>2015</v>
      </c>
      <c r="M49" s="22">
        <v>2016</v>
      </c>
      <c r="N49" s="22">
        <v>2016</v>
      </c>
      <c r="O49" s="22">
        <v>2015</v>
      </c>
      <c r="P49" s="22">
        <v>2015</v>
      </c>
      <c r="Q49" s="22">
        <v>2014</v>
      </c>
      <c r="R49" s="22" t="s">
        <v>17</v>
      </c>
      <c r="S49" s="22">
        <v>2016</v>
      </c>
      <c r="T49" s="22">
        <v>2013</v>
      </c>
      <c r="U49" s="22">
        <v>2014</v>
      </c>
      <c r="V49" s="22" t="s">
        <v>17</v>
      </c>
      <c r="W49" s="22">
        <v>2015</v>
      </c>
      <c r="X49" s="22" t="s">
        <v>17</v>
      </c>
      <c r="Y49" s="22">
        <v>2010</v>
      </c>
      <c r="Z49" s="22">
        <v>2014</v>
      </c>
      <c r="AA49" s="22">
        <v>2014</v>
      </c>
      <c r="AB49" s="22">
        <v>2014</v>
      </c>
      <c r="AC49" s="22">
        <v>2014</v>
      </c>
      <c r="AD49" s="22">
        <v>2015</v>
      </c>
      <c r="AE49" s="22" t="s">
        <v>17</v>
      </c>
      <c r="AF49" s="22">
        <v>2014</v>
      </c>
      <c r="AG49" s="21">
        <v>2012</v>
      </c>
      <c r="AH49" s="22">
        <v>2014</v>
      </c>
      <c r="AI49" s="22">
        <v>2015</v>
      </c>
      <c r="AJ49" s="22">
        <v>2016</v>
      </c>
      <c r="AK49" s="23" t="s">
        <v>17</v>
      </c>
      <c r="AL49" s="23">
        <v>2015</v>
      </c>
      <c r="AM49" s="22">
        <v>2015</v>
      </c>
      <c r="AN49" s="22">
        <v>2014</v>
      </c>
      <c r="AO49" s="22">
        <v>2014</v>
      </c>
      <c r="AP49" s="22">
        <v>2014</v>
      </c>
      <c r="AQ49" s="22">
        <v>2014</v>
      </c>
      <c r="AR49" s="22">
        <v>2015</v>
      </c>
      <c r="AS49" s="22">
        <v>2014</v>
      </c>
      <c r="AT49" s="22">
        <v>2015</v>
      </c>
      <c r="AU49" s="22">
        <v>2012</v>
      </c>
      <c r="AV49" s="22" t="s">
        <v>17</v>
      </c>
      <c r="AW49" s="22">
        <v>2014</v>
      </c>
      <c r="AX49" s="22">
        <v>2014</v>
      </c>
      <c r="AY49" s="22">
        <v>2014</v>
      </c>
      <c r="AZ49" s="22">
        <v>2015</v>
      </c>
      <c r="BA49" s="22">
        <v>2015</v>
      </c>
      <c r="BB49" s="22">
        <v>2015</v>
      </c>
      <c r="BC49" s="22">
        <v>2015</v>
      </c>
      <c r="BD49" s="22">
        <v>2014</v>
      </c>
      <c r="BE49" s="22">
        <v>2014</v>
      </c>
      <c r="BF49" s="10"/>
    </row>
    <row r="50" spans="1:58" x14ac:dyDescent="0.25">
      <c r="A50" s="16" t="s">
        <v>1448</v>
      </c>
      <c r="B50" s="11" t="s">
        <v>9911</v>
      </c>
      <c r="C50" s="20">
        <v>2014</v>
      </c>
      <c r="D50" s="20">
        <v>2014</v>
      </c>
      <c r="E50" s="20">
        <v>2014</v>
      </c>
      <c r="F50" s="20">
        <v>2014</v>
      </c>
      <c r="G50" s="20">
        <v>2014</v>
      </c>
      <c r="H50" s="20">
        <v>2014</v>
      </c>
      <c r="I50" s="20">
        <v>2014</v>
      </c>
      <c r="J50" s="20">
        <v>2015</v>
      </c>
      <c r="K50" s="20">
        <v>2015</v>
      </c>
      <c r="L50" s="20">
        <v>2015</v>
      </c>
      <c r="M50" s="22">
        <v>2016</v>
      </c>
      <c r="N50" s="22">
        <v>2016</v>
      </c>
      <c r="O50" s="22">
        <v>2015</v>
      </c>
      <c r="P50" s="22">
        <v>2015</v>
      </c>
      <c r="Q50" s="22">
        <v>2014</v>
      </c>
      <c r="R50" s="22">
        <v>2006</v>
      </c>
      <c r="S50" s="22">
        <v>2016</v>
      </c>
      <c r="T50" s="22">
        <v>2013</v>
      </c>
      <c r="U50" s="22">
        <v>2014</v>
      </c>
      <c r="V50" s="22" t="s">
        <v>17</v>
      </c>
      <c r="W50" s="22">
        <v>2015</v>
      </c>
      <c r="X50" s="22">
        <v>2012</v>
      </c>
      <c r="Y50" s="22">
        <v>2010</v>
      </c>
      <c r="Z50" s="22">
        <v>2014</v>
      </c>
      <c r="AA50" s="22">
        <v>2014</v>
      </c>
      <c r="AB50" s="22">
        <v>2014</v>
      </c>
      <c r="AC50" s="22">
        <v>2014</v>
      </c>
      <c r="AD50" s="22">
        <v>2015</v>
      </c>
      <c r="AE50" s="22">
        <v>2012</v>
      </c>
      <c r="AF50" s="22" t="s">
        <v>17</v>
      </c>
      <c r="AG50" s="21">
        <v>2012</v>
      </c>
      <c r="AH50" s="22">
        <v>2014</v>
      </c>
      <c r="AI50" s="22">
        <v>2015</v>
      </c>
      <c r="AJ50" s="22">
        <v>2016</v>
      </c>
      <c r="AK50" s="23" t="s">
        <v>17</v>
      </c>
      <c r="AL50" s="23">
        <v>2016</v>
      </c>
      <c r="AM50" s="22">
        <v>2015</v>
      </c>
      <c r="AN50" s="22">
        <v>2014</v>
      </c>
      <c r="AO50" s="22">
        <v>2014</v>
      </c>
      <c r="AP50" s="22" t="s">
        <v>17</v>
      </c>
      <c r="AQ50" s="22" t="s">
        <v>17</v>
      </c>
      <c r="AR50" s="22">
        <v>2011</v>
      </c>
      <c r="AS50" s="22">
        <v>2014</v>
      </c>
      <c r="AT50" s="22">
        <v>2015</v>
      </c>
      <c r="AU50" s="22">
        <v>2012</v>
      </c>
      <c r="AV50" s="22" t="s">
        <v>17</v>
      </c>
      <c r="AW50" s="22">
        <v>2014</v>
      </c>
      <c r="AX50" s="22">
        <v>2014</v>
      </c>
      <c r="AY50" s="22">
        <v>2014</v>
      </c>
      <c r="AZ50" s="22">
        <v>2015</v>
      </c>
      <c r="BA50" s="22">
        <v>2015</v>
      </c>
      <c r="BB50" s="22">
        <v>2013</v>
      </c>
      <c r="BC50" s="22">
        <v>2015</v>
      </c>
      <c r="BD50" s="22">
        <v>2014</v>
      </c>
      <c r="BE50" s="22">
        <v>2014</v>
      </c>
      <c r="BF50" s="10"/>
    </row>
    <row r="51" spans="1:58" x14ac:dyDescent="0.25">
      <c r="A51" s="16" t="s">
        <v>9912</v>
      </c>
      <c r="B51" s="11" t="s">
        <v>9913</v>
      </c>
      <c r="C51" s="20">
        <v>2014</v>
      </c>
      <c r="D51" s="20">
        <v>2014</v>
      </c>
      <c r="E51" s="20">
        <v>2014</v>
      </c>
      <c r="F51" s="20">
        <v>2014</v>
      </c>
      <c r="G51" s="20">
        <v>2014</v>
      </c>
      <c r="H51" s="20">
        <v>2014</v>
      </c>
      <c r="I51" s="20">
        <v>2014</v>
      </c>
      <c r="J51" s="20">
        <v>2015</v>
      </c>
      <c r="K51" s="20">
        <v>2015</v>
      </c>
      <c r="L51" s="20">
        <v>2015</v>
      </c>
      <c r="M51" s="22">
        <v>2016</v>
      </c>
      <c r="N51" s="22">
        <v>2016</v>
      </c>
      <c r="O51" s="22">
        <v>2015</v>
      </c>
      <c r="P51" s="22">
        <v>2015</v>
      </c>
      <c r="Q51" s="22">
        <v>2014</v>
      </c>
      <c r="R51" s="22" t="s">
        <v>17</v>
      </c>
      <c r="S51" s="22">
        <v>2016</v>
      </c>
      <c r="T51" s="22">
        <v>2013</v>
      </c>
      <c r="U51" s="22">
        <v>2014</v>
      </c>
      <c r="V51" s="22">
        <v>2014</v>
      </c>
      <c r="W51" s="22">
        <v>2015</v>
      </c>
      <c r="X51" s="22" t="s">
        <v>17</v>
      </c>
      <c r="Y51" s="22">
        <v>2011</v>
      </c>
      <c r="Z51" s="22">
        <v>2014</v>
      </c>
      <c r="AA51" s="22">
        <v>2014</v>
      </c>
      <c r="AB51" s="22" t="s">
        <v>17</v>
      </c>
      <c r="AC51" s="22">
        <v>2014</v>
      </c>
      <c r="AD51" s="22">
        <v>2015</v>
      </c>
      <c r="AE51" s="22" t="s">
        <v>17</v>
      </c>
      <c r="AF51" s="22" t="s">
        <v>17</v>
      </c>
      <c r="AG51" s="21" t="s">
        <v>17</v>
      </c>
      <c r="AH51" s="22">
        <v>2014</v>
      </c>
      <c r="AI51" s="22">
        <v>2015</v>
      </c>
      <c r="AJ51" s="22">
        <v>2016</v>
      </c>
      <c r="AK51" s="23" t="s">
        <v>17</v>
      </c>
      <c r="AL51" s="23">
        <v>2015</v>
      </c>
      <c r="AM51" s="22">
        <v>2015</v>
      </c>
      <c r="AN51" s="22">
        <v>2014</v>
      </c>
      <c r="AO51" s="22">
        <v>2014</v>
      </c>
      <c r="AP51" s="22" t="s">
        <v>17</v>
      </c>
      <c r="AQ51" s="22" t="s">
        <v>17</v>
      </c>
      <c r="AR51" s="22" t="s">
        <v>17</v>
      </c>
      <c r="AS51" s="22">
        <v>2014</v>
      </c>
      <c r="AT51" s="22">
        <v>2015</v>
      </c>
      <c r="AU51" s="22">
        <v>2012</v>
      </c>
      <c r="AV51" s="22" t="s">
        <v>17</v>
      </c>
      <c r="AW51" s="22">
        <v>2014</v>
      </c>
      <c r="AX51" s="22">
        <v>2014</v>
      </c>
      <c r="AY51" s="22">
        <v>2014</v>
      </c>
      <c r="AZ51" s="22">
        <v>2007</v>
      </c>
      <c r="BA51" s="22">
        <v>2007</v>
      </c>
      <c r="BB51" s="22">
        <v>2015</v>
      </c>
      <c r="BC51" s="22">
        <v>2015</v>
      </c>
      <c r="BD51" s="22">
        <v>2014</v>
      </c>
      <c r="BE51" s="22">
        <v>2014</v>
      </c>
      <c r="BF51" s="10"/>
    </row>
    <row r="52" spans="1:58" x14ac:dyDescent="0.25">
      <c r="A52" s="16" t="s">
        <v>1549</v>
      </c>
      <c r="B52" s="11" t="s">
        <v>9916</v>
      </c>
      <c r="C52" s="20">
        <v>2014</v>
      </c>
      <c r="D52" s="20">
        <v>2014</v>
      </c>
      <c r="E52" s="20">
        <v>2014</v>
      </c>
      <c r="F52" s="20">
        <v>2014</v>
      </c>
      <c r="G52" s="20">
        <v>2014</v>
      </c>
      <c r="H52" s="20">
        <v>2014</v>
      </c>
      <c r="I52" s="20">
        <v>2014</v>
      </c>
      <c r="J52" s="20">
        <v>2015</v>
      </c>
      <c r="K52" s="20">
        <v>2015</v>
      </c>
      <c r="L52" s="20">
        <v>2015</v>
      </c>
      <c r="M52" s="22">
        <v>2016</v>
      </c>
      <c r="N52" s="22">
        <v>2016</v>
      </c>
      <c r="O52" s="22">
        <v>2015</v>
      </c>
      <c r="P52" s="22">
        <v>2015</v>
      </c>
      <c r="Q52" s="22">
        <v>2014</v>
      </c>
      <c r="R52" s="22">
        <v>2013</v>
      </c>
      <c r="S52" s="22">
        <v>2016</v>
      </c>
      <c r="T52" s="22">
        <v>2013</v>
      </c>
      <c r="U52" s="22">
        <v>2014</v>
      </c>
      <c r="V52" s="22">
        <v>2014</v>
      </c>
      <c r="W52" s="22">
        <v>2015</v>
      </c>
      <c r="X52" s="22">
        <v>2013</v>
      </c>
      <c r="Y52" s="22">
        <v>2012</v>
      </c>
      <c r="Z52" s="22">
        <v>2014</v>
      </c>
      <c r="AA52" s="22">
        <v>2014</v>
      </c>
      <c r="AB52" s="22">
        <v>2014</v>
      </c>
      <c r="AC52" s="22">
        <v>2014</v>
      </c>
      <c r="AD52" s="22">
        <v>2015</v>
      </c>
      <c r="AE52" s="22">
        <v>2012</v>
      </c>
      <c r="AF52" s="22">
        <v>2014</v>
      </c>
      <c r="AG52" s="21">
        <v>2013</v>
      </c>
      <c r="AH52" s="22">
        <v>2014</v>
      </c>
      <c r="AI52" s="22">
        <v>2015</v>
      </c>
      <c r="AJ52" s="22">
        <v>2016</v>
      </c>
      <c r="AK52" s="23" t="s">
        <v>17</v>
      </c>
      <c r="AL52" s="23">
        <v>2015</v>
      </c>
      <c r="AM52" s="22">
        <v>2015</v>
      </c>
      <c r="AN52" s="22">
        <v>2014</v>
      </c>
      <c r="AO52" s="22">
        <v>2014</v>
      </c>
      <c r="AP52" s="22">
        <v>2014</v>
      </c>
      <c r="AQ52" s="22">
        <v>2014</v>
      </c>
      <c r="AR52" s="22">
        <v>2015</v>
      </c>
      <c r="AS52" s="22">
        <v>2014</v>
      </c>
      <c r="AT52" s="22">
        <v>2015</v>
      </c>
      <c r="AU52" s="22">
        <v>2012</v>
      </c>
      <c r="AV52" s="22">
        <v>2013</v>
      </c>
      <c r="AW52" s="22">
        <v>2014</v>
      </c>
      <c r="AX52" s="22">
        <v>2014</v>
      </c>
      <c r="AY52" s="22">
        <v>2014</v>
      </c>
      <c r="AZ52" s="22">
        <v>2015</v>
      </c>
      <c r="BA52" s="22">
        <v>2015</v>
      </c>
      <c r="BB52" s="22">
        <v>2015</v>
      </c>
      <c r="BC52" s="22">
        <v>2015</v>
      </c>
      <c r="BD52" s="22">
        <v>2014</v>
      </c>
      <c r="BE52" s="22">
        <v>2014</v>
      </c>
      <c r="BF52" s="10"/>
    </row>
    <row r="53" spans="1:58" x14ac:dyDescent="0.25">
      <c r="A53" s="16" t="s">
        <v>2211</v>
      </c>
      <c r="B53" s="11" t="s">
        <v>9918</v>
      </c>
      <c r="C53" s="20">
        <v>2014</v>
      </c>
      <c r="D53" s="20">
        <v>2014</v>
      </c>
      <c r="E53" s="20">
        <v>2014</v>
      </c>
      <c r="F53" s="20">
        <v>2014</v>
      </c>
      <c r="G53" s="20">
        <v>2014</v>
      </c>
      <c r="H53" s="20">
        <v>2014</v>
      </c>
      <c r="I53" s="20">
        <v>2014</v>
      </c>
      <c r="J53" s="20">
        <v>2015</v>
      </c>
      <c r="K53" s="20">
        <v>2015</v>
      </c>
      <c r="L53" s="20">
        <v>2015</v>
      </c>
      <c r="M53" s="22">
        <v>2016</v>
      </c>
      <c r="N53" s="22">
        <v>2016</v>
      </c>
      <c r="O53" s="22">
        <v>2015</v>
      </c>
      <c r="P53" s="22">
        <v>2015</v>
      </c>
      <c r="Q53" s="22">
        <v>2014</v>
      </c>
      <c r="R53" s="22">
        <v>2014</v>
      </c>
      <c r="S53" s="22">
        <v>2016</v>
      </c>
      <c r="T53" s="22">
        <v>2013</v>
      </c>
      <c r="U53" s="22">
        <v>2014</v>
      </c>
      <c r="V53" s="22">
        <v>2014</v>
      </c>
      <c r="W53" s="22">
        <v>2015</v>
      </c>
      <c r="X53" s="22">
        <v>2012</v>
      </c>
      <c r="Y53" s="22">
        <v>2011</v>
      </c>
      <c r="Z53" s="22">
        <v>2014</v>
      </c>
      <c r="AA53" s="22">
        <v>2014</v>
      </c>
      <c r="AB53" s="22">
        <v>2014</v>
      </c>
      <c r="AC53" s="22">
        <v>2014</v>
      </c>
      <c r="AD53" s="22">
        <v>2015</v>
      </c>
      <c r="AE53" s="22">
        <v>2012</v>
      </c>
      <c r="AF53" s="22">
        <v>2014</v>
      </c>
      <c r="AG53" s="21">
        <v>2013</v>
      </c>
      <c r="AH53" s="22">
        <v>2014</v>
      </c>
      <c r="AI53" s="22">
        <v>2015</v>
      </c>
      <c r="AJ53" s="22">
        <v>2016</v>
      </c>
      <c r="AK53" s="23" t="s">
        <v>17</v>
      </c>
      <c r="AL53" s="23">
        <v>2015</v>
      </c>
      <c r="AM53" s="22">
        <v>2015</v>
      </c>
      <c r="AN53" s="22">
        <v>2014</v>
      </c>
      <c r="AO53" s="22">
        <v>2014</v>
      </c>
      <c r="AP53" s="22">
        <v>2014</v>
      </c>
      <c r="AQ53" s="22">
        <v>2014</v>
      </c>
      <c r="AR53" s="22">
        <v>2015</v>
      </c>
      <c r="AS53" s="22">
        <v>2014</v>
      </c>
      <c r="AT53" s="22">
        <v>2015</v>
      </c>
      <c r="AU53" s="22">
        <v>2012</v>
      </c>
      <c r="AV53" s="22">
        <v>2013</v>
      </c>
      <c r="AW53" s="22">
        <v>2014</v>
      </c>
      <c r="AX53" s="22">
        <v>2014</v>
      </c>
      <c r="AY53" s="22">
        <v>2014</v>
      </c>
      <c r="AZ53" s="22">
        <v>2015</v>
      </c>
      <c r="BA53" s="22">
        <v>2015</v>
      </c>
      <c r="BB53" s="22">
        <v>2015</v>
      </c>
      <c r="BC53" s="22">
        <v>2015</v>
      </c>
      <c r="BD53" s="22">
        <v>2014</v>
      </c>
      <c r="BE53" s="22">
        <v>2014</v>
      </c>
      <c r="BF53" s="10"/>
    </row>
    <row r="54" spans="1:58" x14ac:dyDescent="0.25">
      <c r="A54" s="16" t="s">
        <v>3419</v>
      </c>
      <c r="B54" s="11" t="s">
        <v>9919</v>
      </c>
      <c r="C54" s="20">
        <v>2014</v>
      </c>
      <c r="D54" s="20">
        <v>2014</v>
      </c>
      <c r="E54" s="20">
        <v>2014</v>
      </c>
      <c r="F54" s="20">
        <v>2014</v>
      </c>
      <c r="G54" s="20">
        <v>2014</v>
      </c>
      <c r="H54" s="20">
        <v>2014</v>
      </c>
      <c r="I54" s="20">
        <v>2014</v>
      </c>
      <c r="J54" s="20">
        <v>2015</v>
      </c>
      <c r="K54" s="20">
        <v>2015</v>
      </c>
      <c r="L54" s="20">
        <v>2015</v>
      </c>
      <c r="M54" s="22">
        <v>2016</v>
      </c>
      <c r="N54" s="22">
        <v>2016</v>
      </c>
      <c r="O54" s="22">
        <v>2015</v>
      </c>
      <c r="P54" s="22">
        <v>2015</v>
      </c>
      <c r="Q54" s="22">
        <v>2014</v>
      </c>
      <c r="R54" s="22">
        <v>2014</v>
      </c>
      <c r="S54" s="22">
        <v>2016</v>
      </c>
      <c r="T54" s="22">
        <v>2013</v>
      </c>
      <c r="U54" s="22">
        <v>2014</v>
      </c>
      <c r="V54" s="22">
        <v>2014</v>
      </c>
      <c r="W54" s="22">
        <v>2015</v>
      </c>
      <c r="X54" s="22">
        <v>2014</v>
      </c>
      <c r="Y54" s="22">
        <v>2010</v>
      </c>
      <c r="Z54" s="22">
        <v>2014</v>
      </c>
      <c r="AA54" s="22">
        <v>2014</v>
      </c>
      <c r="AB54" s="22">
        <v>2014</v>
      </c>
      <c r="AC54" s="22">
        <v>2014</v>
      </c>
      <c r="AD54" s="22">
        <v>2015</v>
      </c>
      <c r="AE54" s="22" t="s">
        <v>17</v>
      </c>
      <c r="AF54" s="22">
        <v>2014</v>
      </c>
      <c r="AG54" s="21">
        <v>2008</v>
      </c>
      <c r="AH54" s="22">
        <v>2014</v>
      </c>
      <c r="AI54" s="22">
        <v>2015</v>
      </c>
      <c r="AJ54" s="22">
        <v>2016</v>
      </c>
      <c r="AK54" s="23">
        <v>2015</v>
      </c>
      <c r="AL54" s="23">
        <v>2016</v>
      </c>
      <c r="AM54" s="22">
        <v>2015</v>
      </c>
      <c r="AN54" s="22">
        <v>2014</v>
      </c>
      <c r="AO54" s="22">
        <v>2014</v>
      </c>
      <c r="AP54" s="22">
        <v>2014</v>
      </c>
      <c r="AQ54" s="22">
        <v>2014</v>
      </c>
      <c r="AR54" s="22">
        <v>2015</v>
      </c>
      <c r="AS54" s="22">
        <v>2014</v>
      </c>
      <c r="AT54" s="22">
        <v>2015</v>
      </c>
      <c r="AU54" s="22">
        <v>2012</v>
      </c>
      <c r="AV54" s="22">
        <v>2013</v>
      </c>
      <c r="AW54" s="22">
        <v>2014</v>
      </c>
      <c r="AX54" s="22">
        <v>2014</v>
      </c>
      <c r="AY54" s="22">
        <v>2014</v>
      </c>
      <c r="AZ54" s="22">
        <v>2015</v>
      </c>
      <c r="BA54" s="22">
        <v>2015</v>
      </c>
      <c r="BB54" s="22">
        <v>2015</v>
      </c>
      <c r="BC54" s="22">
        <v>2015</v>
      </c>
      <c r="BD54" s="22">
        <v>2014</v>
      </c>
      <c r="BE54" s="22">
        <v>2014</v>
      </c>
      <c r="BF54" s="10"/>
    </row>
    <row r="55" spans="1:58" x14ac:dyDescent="0.25">
      <c r="A55" s="16" t="s">
        <v>2606</v>
      </c>
      <c r="B55" s="11" t="s">
        <v>10077</v>
      </c>
      <c r="C55" s="20">
        <v>2014</v>
      </c>
      <c r="D55" s="20">
        <v>2014</v>
      </c>
      <c r="E55" s="20">
        <v>2014</v>
      </c>
      <c r="F55" s="20">
        <v>2014</v>
      </c>
      <c r="G55" s="20">
        <v>2014</v>
      </c>
      <c r="H55" s="20">
        <v>2014</v>
      </c>
      <c r="I55" s="20">
        <v>2014</v>
      </c>
      <c r="J55" s="20">
        <v>2015</v>
      </c>
      <c r="K55" s="20">
        <v>2015</v>
      </c>
      <c r="L55" s="20">
        <v>2015</v>
      </c>
      <c r="M55" s="22">
        <v>2016</v>
      </c>
      <c r="N55" s="22">
        <v>2016</v>
      </c>
      <c r="O55" s="22">
        <v>2015</v>
      </c>
      <c r="P55" s="22">
        <v>2015</v>
      </c>
      <c r="Q55" s="22">
        <v>2014</v>
      </c>
      <c r="R55" s="22" t="s">
        <v>17</v>
      </c>
      <c r="S55" s="22">
        <v>2016</v>
      </c>
      <c r="T55" s="22">
        <v>2013</v>
      </c>
      <c r="U55" s="22">
        <v>2014</v>
      </c>
      <c r="V55" s="22">
        <v>2014</v>
      </c>
      <c r="W55" s="22">
        <v>2015</v>
      </c>
      <c r="X55" s="22">
        <v>2008</v>
      </c>
      <c r="Y55" s="22">
        <v>2010</v>
      </c>
      <c r="Z55" s="22">
        <v>2014</v>
      </c>
      <c r="AA55" s="22">
        <v>2014</v>
      </c>
      <c r="AB55" s="22">
        <v>2014</v>
      </c>
      <c r="AC55" s="22">
        <v>2014</v>
      </c>
      <c r="AD55" s="22">
        <v>2015</v>
      </c>
      <c r="AE55" s="22">
        <v>2012</v>
      </c>
      <c r="AF55" s="22">
        <v>2014</v>
      </c>
      <c r="AG55" s="21">
        <v>2013</v>
      </c>
      <c r="AH55" s="22">
        <v>2014</v>
      </c>
      <c r="AI55" s="22">
        <v>2015</v>
      </c>
      <c r="AJ55" s="22">
        <v>2016</v>
      </c>
      <c r="AK55" s="23">
        <v>2015</v>
      </c>
      <c r="AL55" s="23">
        <v>2015</v>
      </c>
      <c r="AM55" s="22">
        <v>2015</v>
      </c>
      <c r="AN55" s="22">
        <v>2014</v>
      </c>
      <c r="AO55" s="22">
        <v>2014</v>
      </c>
      <c r="AP55" s="22">
        <v>2014</v>
      </c>
      <c r="AQ55" s="22">
        <v>2014</v>
      </c>
      <c r="AR55" s="22">
        <v>2009</v>
      </c>
      <c r="AS55" s="22">
        <v>2014</v>
      </c>
      <c r="AT55" s="22">
        <v>2015</v>
      </c>
      <c r="AU55" s="22">
        <v>2012</v>
      </c>
      <c r="AV55" s="22">
        <v>2013</v>
      </c>
      <c r="AW55" s="22">
        <v>2014</v>
      </c>
      <c r="AX55" s="22">
        <v>2014</v>
      </c>
      <c r="AY55" s="22">
        <v>2014</v>
      </c>
      <c r="AZ55" s="22">
        <v>2015</v>
      </c>
      <c r="BA55" s="22">
        <v>2015</v>
      </c>
      <c r="BB55" s="22">
        <v>2015</v>
      </c>
      <c r="BC55" s="22">
        <v>2015</v>
      </c>
      <c r="BD55" s="22">
        <v>2014</v>
      </c>
      <c r="BE55" s="22">
        <v>2014</v>
      </c>
      <c r="BF55" s="10"/>
    </row>
    <row r="56" spans="1:58" x14ac:dyDescent="0.25">
      <c r="A56" s="16" t="s">
        <v>9946</v>
      </c>
      <c r="B56" s="11" t="s">
        <v>9947</v>
      </c>
      <c r="C56" s="20">
        <v>2014</v>
      </c>
      <c r="D56" s="20">
        <v>2014</v>
      </c>
      <c r="E56" s="20">
        <v>2014</v>
      </c>
      <c r="F56" s="20">
        <v>2014</v>
      </c>
      <c r="G56" s="20">
        <v>2014</v>
      </c>
      <c r="H56" s="20">
        <v>2014</v>
      </c>
      <c r="I56" s="20">
        <v>2014</v>
      </c>
      <c r="J56" s="20">
        <v>2015</v>
      </c>
      <c r="K56" s="20">
        <v>2015</v>
      </c>
      <c r="L56" s="20">
        <v>2015</v>
      </c>
      <c r="M56" s="22">
        <v>2016</v>
      </c>
      <c r="N56" s="22">
        <v>2016</v>
      </c>
      <c r="O56" s="22">
        <v>2015</v>
      </c>
      <c r="P56" s="22">
        <v>2015</v>
      </c>
      <c r="Q56" s="22">
        <v>2014</v>
      </c>
      <c r="R56" s="22" t="s">
        <v>17</v>
      </c>
      <c r="S56" s="22">
        <v>2016</v>
      </c>
      <c r="T56" s="22">
        <v>2013</v>
      </c>
      <c r="U56" s="22">
        <v>2014</v>
      </c>
      <c r="V56" s="22">
        <v>2014</v>
      </c>
      <c r="W56" s="22">
        <v>2015</v>
      </c>
      <c r="X56" s="22">
        <v>2010</v>
      </c>
      <c r="Y56" s="22" t="s">
        <v>17</v>
      </c>
      <c r="Z56" s="22">
        <v>2014</v>
      </c>
      <c r="AA56" s="22">
        <v>2014</v>
      </c>
      <c r="AB56" s="22">
        <v>2014</v>
      </c>
      <c r="AC56" s="22">
        <v>2014</v>
      </c>
      <c r="AD56" s="22">
        <v>2015</v>
      </c>
      <c r="AE56" s="22">
        <v>2012</v>
      </c>
      <c r="AF56" s="22" t="s">
        <v>17</v>
      </c>
      <c r="AG56" s="21" t="s">
        <v>17</v>
      </c>
      <c r="AH56" s="22">
        <v>2014</v>
      </c>
      <c r="AI56" s="22">
        <v>2015</v>
      </c>
      <c r="AJ56" s="22">
        <v>2016</v>
      </c>
      <c r="AK56" s="23" t="s">
        <v>17</v>
      </c>
      <c r="AL56" s="23">
        <v>2015</v>
      </c>
      <c r="AM56" s="22">
        <v>2015</v>
      </c>
      <c r="AN56" s="22">
        <v>2014</v>
      </c>
      <c r="AO56" s="22">
        <v>2014</v>
      </c>
      <c r="AP56" s="22" t="s">
        <v>17</v>
      </c>
      <c r="AQ56" s="22" t="s">
        <v>17</v>
      </c>
      <c r="AR56" s="22" t="s">
        <v>17</v>
      </c>
      <c r="AS56" s="22">
        <v>2014</v>
      </c>
      <c r="AT56" s="22">
        <v>2013</v>
      </c>
      <c r="AU56" s="22">
        <v>2012</v>
      </c>
      <c r="AV56" s="22">
        <v>2013</v>
      </c>
      <c r="AW56" s="22">
        <v>2014</v>
      </c>
      <c r="AX56" s="22">
        <v>2014</v>
      </c>
      <c r="AY56" s="22">
        <v>2014</v>
      </c>
      <c r="AZ56" s="22">
        <v>2015</v>
      </c>
      <c r="BA56" s="22">
        <v>2015</v>
      </c>
      <c r="BB56" s="22">
        <v>2015</v>
      </c>
      <c r="BC56" s="22">
        <v>2015</v>
      </c>
      <c r="BD56" s="22">
        <v>2014</v>
      </c>
      <c r="BE56" s="22">
        <v>2014</v>
      </c>
      <c r="BF56" s="10"/>
    </row>
    <row r="57" spans="1:58" x14ac:dyDescent="0.25">
      <c r="A57" s="16" t="s">
        <v>206</v>
      </c>
      <c r="B57" s="11" t="s">
        <v>9920</v>
      </c>
      <c r="C57" s="20">
        <v>2014</v>
      </c>
      <c r="D57" s="20">
        <v>2014</v>
      </c>
      <c r="E57" s="20">
        <v>2014</v>
      </c>
      <c r="F57" s="20">
        <v>2014</v>
      </c>
      <c r="G57" s="20">
        <v>2014</v>
      </c>
      <c r="H57" s="20">
        <v>2014</v>
      </c>
      <c r="I57" s="20">
        <v>2014</v>
      </c>
      <c r="J57" s="20">
        <v>2015</v>
      </c>
      <c r="K57" s="20">
        <v>2015</v>
      </c>
      <c r="L57" s="20">
        <v>2015</v>
      </c>
      <c r="M57" s="22">
        <v>2016</v>
      </c>
      <c r="N57" s="22">
        <v>2016</v>
      </c>
      <c r="O57" s="22">
        <v>2015</v>
      </c>
      <c r="P57" s="22">
        <v>2015</v>
      </c>
      <c r="Q57" s="22">
        <v>2014</v>
      </c>
      <c r="R57" s="22" t="s">
        <v>17</v>
      </c>
      <c r="S57" s="22">
        <v>2016</v>
      </c>
      <c r="T57" s="22">
        <v>2013</v>
      </c>
      <c r="U57" s="22">
        <v>2014</v>
      </c>
      <c r="V57" s="22" t="s">
        <v>17</v>
      </c>
      <c r="W57" s="22">
        <v>2015</v>
      </c>
      <c r="X57" s="22">
        <v>2010</v>
      </c>
      <c r="Y57" s="22" t="s">
        <v>17</v>
      </c>
      <c r="Z57" s="22">
        <v>2014</v>
      </c>
      <c r="AA57" s="22">
        <v>2014</v>
      </c>
      <c r="AB57" s="22">
        <v>2014</v>
      </c>
      <c r="AC57" s="22">
        <v>2014</v>
      </c>
      <c r="AD57" s="22">
        <v>2015</v>
      </c>
      <c r="AE57" s="22">
        <v>2012</v>
      </c>
      <c r="AF57" s="22" t="s">
        <v>17</v>
      </c>
      <c r="AG57" s="21" t="s">
        <v>17</v>
      </c>
      <c r="AH57" s="22">
        <v>2014</v>
      </c>
      <c r="AI57" s="22">
        <v>2015</v>
      </c>
      <c r="AJ57" s="22">
        <v>2016</v>
      </c>
      <c r="AK57" s="23" t="s">
        <v>17</v>
      </c>
      <c r="AL57" s="23">
        <v>2015</v>
      </c>
      <c r="AM57" s="22">
        <v>2015</v>
      </c>
      <c r="AN57" s="22">
        <v>2014</v>
      </c>
      <c r="AO57" s="22">
        <v>2014</v>
      </c>
      <c r="AP57" s="22" t="s">
        <v>17</v>
      </c>
      <c r="AQ57" s="22" t="s">
        <v>17</v>
      </c>
      <c r="AR57" s="22" t="s">
        <v>17</v>
      </c>
      <c r="AS57" s="22">
        <v>2014</v>
      </c>
      <c r="AT57" s="22">
        <v>2015</v>
      </c>
      <c r="AU57" s="22">
        <v>2012</v>
      </c>
      <c r="AV57" s="22">
        <v>2013</v>
      </c>
      <c r="AW57" s="22">
        <v>2014</v>
      </c>
      <c r="AX57" s="22">
        <v>2014</v>
      </c>
      <c r="AY57" s="22">
        <v>2014</v>
      </c>
      <c r="AZ57" s="22">
        <v>2015</v>
      </c>
      <c r="BA57" s="22">
        <v>2015</v>
      </c>
      <c r="BB57" s="22">
        <v>2011</v>
      </c>
      <c r="BC57" s="22">
        <v>2011</v>
      </c>
      <c r="BD57" s="22">
        <v>2014</v>
      </c>
      <c r="BE57" s="22">
        <v>2014</v>
      </c>
      <c r="BF57" s="10"/>
    </row>
    <row r="58" spans="1:58" x14ac:dyDescent="0.25">
      <c r="A58" s="16" t="s">
        <v>5377</v>
      </c>
      <c r="B58" s="11" t="s">
        <v>9922</v>
      </c>
      <c r="C58" s="20">
        <v>2014</v>
      </c>
      <c r="D58" s="20">
        <v>2014</v>
      </c>
      <c r="E58" s="20">
        <v>2014</v>
      </c>
      <c r="F58" s="20">
        <v>2014</v>
      </c>
      <c r="G58" s="20">
        <v>2014</v>
      </c>
      <c r="H58" s="20">
        <v>2014</v>
      </c>
      <c r="I58" s="20">
        <v>2014</v>
      </c>
      <c r="J58" s="20">
        <v>2015</v>
      </c>
      <c r="K58" s="20">
        <v>2015</v>
      </c>
      <c r="L58" s="20">
        <v>2015</v>
      </c>
      <c r="M58" s="22">
        <v>2016</v>
      </c>
      <c r="N58" s="22">
        <v>2016</v>
      </c>
      <c r="O58" s="22">
        <v>2015</v>
      </c>
      <c r="P58" s="22">
        <v>2015</v>
      </c>
      <c r="Q58" s="22">
        <v>2014</v>
      </c>
      <c r="R58" s="22" t="s">
        <v>17</v>
      </c>
      <c r="S58" s="22">
        <v>2016</v>
      </c>
      <c r="T58" s="22">
        <v>2013</v>
      </c>
      <c r="U58" s="22">
        <v>2014</v>
      </c>
      <c r="V58" s="22" t="s">
        <v>17</v>
      </c>
      <c r="W58" s="22">
        <v>2015</v>
      </c>
      <c r="X58" s="22" t="s">
        <v>17</v>
      </c>
      <c r="Y58" s="22">
        <v>2012</v>
      </c>
      <c r="Z58" s="22">
        <v>2014</v>
      </c>
      <c r="AA58" s="22">
        <v>2014</v>
      </c>
      <c r="AB58" s="22">
        <v>2013</v>
      </c>
      <c r="AC58" s="22">
        <v>2014</v>
      </c>
      <c r="AD58" s="22">
        <v>2015</v>
      </c>
      <c r="AE58" s="22" t="s">
        <v>17</v>
      </c>
      <c r="AF58" s="22">
        <v>2014</v>
      </c>
      <c r="AG58" s="21">
        <v>2012</v>
      </c>
      <c r="AH58" s="22">
        <v>2014</v>
      </c>
      <c r="AI58" s="22">
        <v>2015</v>
      </c>
      <c r="AJ58" s="22">
        <v>2016</v>
      </c>
      <c r="AK58" s="23" t="s">
        <v>17</v>
      </c>
      <c r="AL58" s="23">
        <v>2015</v>
      </c>
      <c r="AM58" s="22">
        <v>2015</v>
      </c>
      <c r="AN58" s="22">
        <v>2014</v>
      </c>
      <c r="AO58" s="22">
        <v>2014</v>
      </c>
      <c r="AP58" s="22">
        <v>2014</v>
      </c>
      <c r="AQ58" s="22">
        <v>2014</v>
      </c>
      <c r="AR58" s="22" t="s">
        <v>17</v>
      </c>
      <c r="AS58" s="22">
        <v>2014</v>
      </c>
      <c r="AT58" s="22">
        <v>2015</v>
      </c>
      <c r="AU58" s="22">
        <v>2012</v>
      </c>
      <c r="AV58" s="22">
        <v>2011</v>
      </c>
      <c r="AW58" s="22">
        <v>2014</v>
      </c>
      <c r="AX58" s="22">
        <v>2014</v>
      </c>
      <c r="AY58" s="22">
        <v>2014</v>
      </c>
      <c r="AZ58" s="22">
        <v>2015</v>
      </c>
      <c r="BA58" s="22">
        <v>2015</v>
      </c>
      <c r="BB58" s="22">
        <v>2015</v>
      </c>
      <c r="BC58" s="22">
        <v>2015</v>
      </c>
      <c r="BD58" s="22">
        <v>2014</v>
      </c>
      <c r="BE58" s="22">
        <v>2014</v>
      </c>
      <c r="BF58" s="10"/>
    </row>
    <row r="59" spans="1:58" x14ac:dyDescent="0.25">
      <c r="A59" s="16" t="s">
        <v>1028</v>
      </c>
      <c r="B59" s="11" t="s">
        <v>9923</v>
      </c>
      <c r="C59" s="20">
        <v>2014</v>
      </c>
      <c r="D59" s="20">
        <v>2014</v>
      </c>
      <c r="E59" s="20">
        <v>2014</v>
      </c>
      <c r="F59" s="20">
        <v>2014</v>
      </c>
      <c r="G59" s="20">
        <v>2014</v>
      </c>
      <c r="H59" s="20">
        <v>2014</v>
      </c>
      <c r="I59" s="20">
        <v>2014</v>
      </c>
      <c r="J59" s="20">
        <v>2015</v>
      </c>
      <c r="K59" s="20">
        <v>2015</v>
      </c>
      <c r="L59" s="20">
        <v>2015</v>
      </c>
      <c r="M59" s="22">
        <v>2016</v>
      </c>
      <c r="N59" s="22">
        <v>2016</v>
      </c>
      <c r="O59" s="22">
        <v>2015</v>
      </c>
      <c r="P59" s="22">
        <v>2015</v>
      </c>
      <c r="Q59" s="22">
        <v>2014</v>
      </c>
      <c r="R59" s="22">
        <v>2011</v>
      </c>
      <c r="S59" s="22">
        <v>2016</v>
      </c>
      <c r="T59" s="22">
        <v>2013</v>
      </c>
      <c r="U59" s="22">
        <v>2014</v>
      </c>
      <c r="V59" s="22">
        <v>2014</v>
      </c>
      <c r="W59" s="22">
        <v>2015</v>
      </c>
      <c r="X59" s="22">
        <v>2014</v>
      </c>
      <c r="Y59" s="22">
        <v>2010</v>
      </c>
      <c r="Z59" s="22">
        <v>2014</v>
      </c>
      <c r="AA59" s="22">
        <v>2014</v>
      </c>
      <c r="AB59" s="22">
        <v>2014</v>
      </c>
      <c r="AC59" s="22">
        <v>2014</v>
      </c>
      <c r="AD59" s="22">
        <v>2015</v>
      </c>
      <c r="AE59" s="22">
        <v>2012</v>
      </c>
      <c r="AF59" s="22">
        <v>2014</v>
      </c>
      <c r="AG59" s="21">
        <v>2010</v>
      </c>
      <c r="AH59" s="22">
        <v>2014</v>
      </c>
      <c r="AI59" s="22">
        <v>2015</v>
      </c>
      <c r="AJ59" s="22">
        <v>2016</v>
      </c>
      <c r="AK59" s="23">
        <v>2015</v>
      </c>
      <c r="AL59" s="23">
        <v>2016</v>
      </c>
      <c r="AM59" s="22">
        <v>2015</v>
      </c>
      <c r="AN59" s="22">
        <v>2014</v>
      </c>
      <c r="AO59" s="22">
        <v>2014</v>
      </c>
      <c r="AP59" s="22">
        <v>2014</v>
      </c>
      <c r="AQ59" s="22">
        <v>2014</v>
      </c>
      <c r="AR59" s="22">
        <v>2015</v>
      </c>
      <c r="AS59" s="22">
        <v>2014</v>
      </c>
      <c r="AT59" s="22">
        <v>2015</v>
      </c>
      <c r="AU59" s="22">
        <v>2012</v>
      </c>
      <c r="AV59" s="22">
        <v>2007</v>
      </c>
      <c r="AW59" s="22">
        <v>2014</v>
      </c>
      <c r="AX59" s="22">
        <v>2014</v>
      </c>
      <c r="AY59" s="22">
        <v>2014</v>
      </c>
      <c r="AZ59" s="22">
        <v>2015</v>
      </c>
      <c r="BA59" s="22">
        <v>2015</v>
      </c>
      <c r="BB59" s="22">
        <v>2015</v>
      </c>
      <c r="BC59" s="22">
        <v>2015</v>
      </c>
      <c r="BD59" s="22">
        <v>2014</v>
      </c>
      <c r="BE59" s="22">
        <v>2014</v>
      </c>
      <c r="BF59" s="10"/>
    </row>
    <row r="60" spans="1:58" x14ac:dyDescent="0.25">
      <c r="A60" s="16" t="s">
        <v>9926</v>
      </c>
      <c r="B60" s="11" t="s">
        <v>9927</v>
      </c>
      <c r="C60" s="20">
        <v>2014</v>
      </c>
      <c r="D60" s="20">
        <v>2014</v>
      </c>
      <c r="E60" s="20">
        <v>2014</v>
      </c>
      <c r="F60" s="20">
        <v>2014</v>
      </c>
      <c r="G60" s="20">
        <v>2014</v>
      </c>
      <c r="H60" s="20">
        <v>2014</v>
      </c>
      <c r="I60" s="20">
        <v>2014</v>
      </c>
      <c r="J60" s="20">
        <v>2015</v>
      </c>
      <c r="K60" s="20">
        <v>2015</v>
      </c>
      <c r="L60" s="20">
        <v>2015</v>
      </c>
      <c r="M60" s="22">
        <v>2016</v>
      </c>
      <c r="N60" s="22">
        <v>2016</v>
      </c>
      <c r="O60" s="22">
        <v>2015</v>
      </c>
      <c r="P60" s="22">
        <v>2015</v>
      </c>
      <c r="Q60" s="22">
        <v>2014</v>
      </c>
      <c r="R60" s="22" t="s">
        <v>17</v>
      </c>
      <c r="S60" s="22">
        <v>2016</v>
      </c>
      <c r="T60" s="22">
        <v>2013</v>
      </c>
      <c r="U60" s="22">
        <v>2014</v>
      </c>
      <c r="V60" s="22">
        <v>2014</v>
      </c>
      <c r="W60" s="22">
        <v>2015</v>
      </c>
      <c r="X60" s="22">
        <v>2004</v>
      </c>
      <c r="Y60" s="22">
        <v>2010</v>
      </c>
      <c r="Z60" s="22">
        <v>2014</v>
      </c>
      <c r="AA60" s="22">
        <v>2014</v>
      </c>
      <c r="AB60" s="22">
        <v>2014</v>
      </c>
      <c r="AC60" s="22">
        <v>2014</v>
      </c>
      <c r="AD60" s="22">
        <v>2015</v>
      </c>
      <c r="AE60" s="22" t="s">
        <v>17</v>
      </c>
      <c r="AF60" s="22">
        <v>2014</v>
      </c>
      <c r="AG60" s="21">
        <v>2008</v>
      </c>
      <c r="AH60" s="22">
        <v>2014</v>
      </c>
      <c r="AI60" s="22">
        <v>2015</v>
      </c>
      <c r="AJ60" s="22">
        <v>2016</v>
      </c>
      <c r="AK60" s="23" t="s">
        <v>17</v>
      </c>
      <c r="AL60" s="23">
        <v>2015</v>
      </c>
      <c r="AM60" s="22">
        <v>2015</v>
      </c>
      <c r="AN60" s="22">
        <v>2014</v>
      </c>
      <c r="AO60" s="22">
        <v>2014</v>
      </c>
      <c r="AP60" s="22">
        <v>2014</v>
      </c>
      <c r="AQ60" s="22">
        <v>2014</v>
      </c>
      <c r="AR60" s="22">
        <v>2015</v>
      </c>
      <c r="AS60" s="22">
        <v>2014</v>
      </c>
      <c r="AT60" s="22" t="s">
        <v>17</v>
      </c>
      <c r="AU60" s="22">
        <v>2012</v>
      </c>
      <c r="AV60" s="22" t="s">
        <v>17</v>
      </c>
      <c r="AW60" s="22">
        <v>2014</v>
      </c>
      <c r="AX60" s="22">
        <v>2014</v>
      </c>
      <c r="AY60" s="22">
        <v>2014</v>
      </c>
      <c r="AZ60" s="22">
        <v>2015</v>
      </c>
      <c r="BA60" s="22">
        <v>2015</v>
      </c>
      <c r="BB60" s="22">
        <v>2015</v>
      </c>
      <c r="BC60" s="22">
        <v>2015</v>
      </c>
      <c r="BD60" s="22">
        <v>2014</v>
      </c>
      <c r="BE60" s="22">
        <v>2014</v>
      </c>
      <c r="BF60" s="10"/>
    </row>
    <row r="61" spans="1:58" x14ac:dyDescent="0.25">
      <c r="A61" s="16" t="s">
        <v>9924</v>
      </c>
      <c r="B61" s="11" t="s">
        <v>9925</v>
      </c>
      <c r="C61" s="20">
        <v>2014</v>
      </c>
      <c r="D61" s="20">
        <v>2014</v>
      </c>
      <c r="E61" s="20">
        <v>2014</v>
      </c>
      <c r="F61" s="20">
        <v>2014</v>
      </c>
      <c r="G61" s="20">
        <v>2014</v>
      </c>
      <c r="H61" s="20">
        <v>2014</v>
      </c>
      <c r="I61" s="20">
        <v>2014</v>
      </c>
      <c r="J61" s="20">
        <v>2015</v>
      </c>
      <c r="K61" s="20">
        <v>2015</v>
      </c>
      <c r="L61" s="20">
        <v>2015</v>
      </c>
      <c r="M61" s="22">
        <v>2016</v>
      </c>
      <c r="N61" s="22">
        <v>2016</v>
      </c>
      <c r="O61" s="22">
        <v>2015</v>
      </c>
      <c r="P61" s="22">
        <v>2015</v>
      </c>
      <c r="Q61" s="22">
        <v>2014</v>
      </c>
      <c r="R61" s="22" t="s">
        <v>17</v>
      </c>
      <c r="S61" s="22">
        <v>2016</v>
      </c>
      <c r="T61" s="22">
        <v>2013</v>
      </c>
      <c r="U61" s="22">
        <v>2014</v>
      </c>
      <c r="V61" s="22" t="s">
        <v>17</v>
      </c>
      <c r="W61" s="22">
        <v>2015</v>
      </c>
      <c r="X61" s="22" t="s">
        <v>17</v>
      </c>
      <c r="Y61" s="22">
        <v>2010</v>
      </c>
      <c r="Z61" s="22">
        <v>2014</v>
      </c>
      <c r="AA61" s="22">
        <v>2014</v>
      </c>
      <c r="AB61" s="22" t="s">
        <v>17</v>
      </c>
      <c r="AC61" s="22">
        <v>2014</v>
      </c>
      <c r="AD61" s="22">
        <v>2015</v>
      </c>
      <c r="AE61" s="22" t="s">
        <v>17</v>
      </c>
      <c r="AF61" s="22">
        <v>2014</v>
      </c>
      <c r="AG61" s="21">
        <v>2012</v>
      </c>
      <c r="AH61" s="22">
        <v>2014</v>
      </c>
      <c r="AI61" s="22">
        <v>2015</v>
      </c>
      <c r="AJ61" s="22">
        <v>2016</v>
      </c>
      <c r="AK61" s="23" t="s">
        <v>17</v>
      </c>
      <c r="AL61" s="23">
        <v>2015</v>
      </c>
      <c r="AM61" s="22">
        <v>2015</v>
      </c>
      <c r="AN61" s="22">
        <v>2014</v>
      </c>
      <c r="AO61" s="22">
        <v>2014</v>
      </c>
      <c r="AP61" s="22">
        <v>2014</v>
      </c>
      <c r="AQ61" s="22">
        <v>2014</v>
      </c>
      <c r="AR61" s="22">
        <v>2015</v>
      </c>
      <c r="AS61" s="22">
        <v>2014</v>
      </c>
      <c r="AT61" s="22">
        <v>2015</v>
      </c>
      <c r="AU61" s="22">
        <v>2012</v>
      </c>
      <c r="AV61" s="22" t="s">
        <v>17</v>
      </c>
      <c r="AW61" s="22">
        <v>2014</v>
      </c>
      <c r="AX61" s="22">
        <v>2014</v>
      </c>
      <c r="AY61" s="22">
        <v>2014</v>
      </c>
      <c r="AZ61" s="22">
        <v>2015</v>
      </c>
      <c r="BA61" s="22">
        <v>2015</v>
      </c>
      <c r="BB61" s="22">
        <v>2015</v>
      </c>
      <c r="BC61" s="22">
        <v>2015</v>
      </c>
      <c r="BD61" s="22">
        <v>2014</v>
      </c>
      <c r="BE61" s="22">
        <v>2014</v>
      </c>
      <c r="BF61" s="10"/>
    </row>
    <row r="62" spans="1:58" x14ac:dyDescent="0.25">
      <c r="A62" s="16" t="s">
        <v>9928</v>
      </c>
      <c r="B62" s="11" t="s">
        <v>9929</v>
      </c>
      <c r="C62" s="20">
        <v>2014</v>
      </c>
      <c r="D62" s="20">
        <v>2014</v>
      </c>
      <c r="E62" s="20">
        <v>2014</v>
      </c>
      <c r="F62" s="20">
        <v>2014</v>
      </c>
      <c r="G62" s="20">
        <v>2014</v>
      </c>
      <c r="H62" s="20">
        <v>2014</v>
      </c>
      <c r="I62" s="20">
        <v>2014</v>
      </c>
      <c r="J62" s="20">
        <v>2015</v>
      </c>
      <c r="K62" s="20">
        <v>2015</v>
      </c>
      <c r="L62" s="20">
        <v>2015</v>
      </c>
      <c r="M62" s="22">
        <v>2016</v>
      </c>
      <c r="N62" s="22">
        <v>2016</v>
      </c>
      <c r="O62" s="22">
        <v>2015</v>
      </c>
      <c r="P62" s="22">
        <v>2015</v>
      </c>
      <c r="Q62" s="22">
        <v>2014</v>
      </c>
      <c r="R62" s="22" t="s">
        <v>17</v>
      </c>
      <c r="S62" s="22">
        <v>2016</v>
      </c>
      <c r="T62" s="22">
        <v>2013</v>
      </c>
      <c r="U62" s="22">
        <v>2014</v>
      </c>
      <c r="V62" s="22" t="s">
        <v>17</v>
      </c>
      <c r="W62" s="22">
        <v>2015</v>
      </c>
      <c r="X62" s="22" t="s">
        <v>17</v>
      </c>
      <c r="Y62" s="22">
        <v>2013</v>
      </c>
      <c r="Z62" s="22">
        <v>2014</v>
      </c>
      <c r="AA62" s="22">
        <v>2014</v>
      </c>
      <c r="AB62" s="22" t="s">
        <v>17</v>
      </c>
      <c r="AC62" s="22">
        <v>2014</v>
      </c>
      <c r="AD62" s="22">
        <v>2015</v>
      </c>
      <c r="AE62" s="22" t="s">
        <v>17</v>
      </c>
      <c r="AF62" s="22">
        <v>2014</v>
      </c>
      <c r="AG62" s="21">
        <v>2012</v>
      </c>
      <c r="AH62" s="22">
        <v>2014</v>
      </c>
      <c r="AI62" s="22">
        <v>2015</v>
      </c>
      <c r="AJ62" s="22">
        <v>2016</v>
      </c>
      <c r="AK62" s="23" t="s">
        <v>17</v>
      </c>
      <c r="AL62" s="23">
        <v>2015</v>
      </c>
      <c r="AM62" s="22">
        <v>2015</v>
      </c>
      <c r="AN62" s="22">
        <v>2014</v>
      </c>
      <c r="AO62" s="22">
        <v>2014</v>
      </c>
      <c r="AP62" s="22">
        <v>2014</v>
      </c>
      <c r="AQ62" s="22">
        <v>2014</v>
      </c>
      <c r="AR62" s="22">
        <v>2015</v>
      </c>
      <c r="AS62" s="22">
        <v>2014</v>
      </c>
      <c r="AT62" s="22">
        <v>2015</v>
      </c>
      <c r="AU62" s="22">
        <v>2012</v>
      </c>
      <c r="AV62" s="22" t="s">
        <v>17</v>
      </c>
      <c r="AW62" s="22">
        <v>2014</v>
      </c>
      <c r="AX62" s="22">
        <v>2014</v>
      </c>
      <c r="AY62" s="22">
        <v>2014</v>
      </c>
      <c r="AZ62" s="22">
        <v>2015</v>
      </c>
      <c r="BA62" s="22">
        <v>2015</v>
      </c>
      <c r="BB62" s="22">
        <v>2015</v>
      </c>
      <c r="BC62" s="22">
        <v>2015</v>
      </c>
      <c r="BD62" s="22">
        <v>2014</v>
      </c>
      <c r="BE62" s="22">
        <v>2014</v>
      </c>
      <c r="BF62" s="10"/>
    </row>
    <row r="63" spans="1:58" x14ac:dyDescent="0.25">
      <c r="A63" s="16" t="s">
        <v>9932</v>
      </c>
      <c r="B63" s="11" t="s">
        <v>9933</v>
      </c>
      <c r="C63" s="20">
        <v>2014</v>
      </c>
      <c r="D63" s="20">
        <v>2014</v>
      </c>
      <c r="E63" s="20">
        <v>2014</v>
      </c>
      <c r="F63" s="20">
        <v>2014</v>
      </c>
      <c r="G63" s="20">
        <v>2014</v>
      </c>
      <c r="H63" s="20">
        <v>2014</v>
      </c>
      <c r="I63" s="20">
        <v>2014</v>
      </c>
      <c r="J63" s="20">
        <v>2015</v>
      </c>
      <c r="K63" s="20">
        <v>2015</v>
      </c>
      <c r="L63" s="20">
        <v>2015</v>
      </c>
      <c r="M63" s="22">
        <v>2016</v>
      </c>
      <c r="N63" s="22">
        <v>2016</v>
      </c>
      <c r="O63" s="22">
        <v>2015</v>
      </c>
      <c r="P63" s="22">
        <v>2015</v>
      </c>
      <c r="Q63" s="22">
        <v>2014</v>
      </c>
      <c r="R63" s="22">
        <v>2012</v>
      </c>
      <c r="S63" s="22">
        <v>2016</v>
      </c>
      <c r="T63" s="22">
        <v>2013</v>
      </c>
      <c r="U63" s="22">
        <v>2014</v>
      </c>
      <c r="V63" s="22">
        <v>2014</v>
      </c>
      <c r="W63" s="22">
        <v>2015</v>
      </c>
      <c r="X63" s="22">
        <v>2012</v>
      </c>
      <c r="Y63" s="22" t="s">
        <v>17</v>
      </c>
      <c r="Z63" s="22">
        <v>2014</v>
      </c>
      <c r="AA63" s="22">
        <v>2014</v>
      </c>
      <c r="AB63" s="22">
        <v>2014</v>
      </c>
      <c r="AC63" s="22">
        <v>2014</v>
      </c>
      <c r="AD63" s="22">
        <v>2015</v>
      </c>
      <c r="AE63" s="22">
        <v>2012</v>
      </c>
      <c r="AF63" s="22">
        <v>2014</v>
      </c>
      <c r="AG63" s="21">
        <v>2005</v>
      </c>
      <c r="AH63" s="22">
        <v>2014</v>
      </c>
      <c r="AI63" s="22">
        <v>2015</v>
      </c>
      <c r="AJ63" s="22">
        <v>2016</v>
      </c>
      <c r="AK63" s="23" t="s">
        <v>17</v>
      </c>
      <c r="AL63" s="23">
        <v>2015</v>
      </c>
      <c r="AM63" s="22">
        <v>2015</v>
      </c>
      <c r="AN63" s="22">
        <v>2014</v>
      </c>
      <c r="AO63" s="22">
        <v>2014</v>
      </c>
      <c r="AP63" s="22">
        <v>2014</v>
      </c>
      <c r="AQ63" s="22">
        <v>2014</v>
      </c>
      <c r="AR63" s="22">
        <v>2015</v>
      </c>
      <c r="AS63" s="22">
        <v>2014</v>
      </c>
      <c r="AT63" s="22">
        <v>2015</v>
      </c>
      <c r="AU63" s="22">
        <v>2012</v>
      </c>
      <c r="AV63" s="22">
        <v>2012</v>
      </c>
      <c r="AW63" s="22">
        <v>2014</v>
      </c>
      <c r="AX63" s="22">
        <v>2014</v>
      </c>
      <c r="AY63" s="22">
        <v>2014</v>
      </c>
      <c r="AZ63" s="22">
        <v>2015</v>
      </c>
      <c r="BA63" s="22">
        <v>2015</v>
      </c>
      <c r="BB63" s="22">
        <v>2015</v>
      </c>
      <c r="BC63" s="22">
        <v>2015</v>
      </c>
      <c r="BD63" s="22">
        <v>2014</v>
      </c>
      <c r="BE63" s="22">
        <v>2014</v>
      </c>
      <c r="BF63" s="10"/>
    </row>
    <row r="64" spans="1:58" x14ac:dyDescent="0.25">
      <c r="A64" s="16" t="s">
        <v>9942</v>
      </c>
      <c r="B64" s="11" t="s">
        <v>9943</v>
      </c>
      <c r="C64" s="20">
        <v>2014</v>
      </c>
      <c r="D64" s="20">
        <v>2014</v>
      </c>
      <c r="E64" s="20">
        <v>2014</v>
      </c>
      <c r="F64" s="20">
        <v>2014</v>
      </c>
      <c r="G64" s="20">
        <v>2014</v>
      </c>
      <c r="H64" s="20">
        <v>2014</v>
      </c>
      <c r="I64" s="20">
        <v>2014</v>
      </c>
      <c r="J64" s="20">
        <v>2015</v>
      </c>
      <c r="K64" s="20">
        <v>2015</v>
      </c>
      <c r="L64" s="20">
        <v>2015</v>
      </c>
      <c r="M64" s="22">
        <v>2016</v>
      </c>
      <c r="N64" s="22">
        <v>2016</v>
      </c>
      <c r="O64" s="22">
        <v>2015</v>
      </c>
      <c r="P64" s="22">
        <v>2015</v>
      </c>
      <c r="Q64" s="22">
        <v>2014</v>
      </c>
      <c r="R64" s="22">
        <v>2013</v>
      </c>
      <c r="S64" s="22">
        <v>2016</v>
      </c>
      <c r="T64" s="22">
        <v>2013</v>
      </c>
      <c r="U64" s="22">
        <v>2014</v>
      </c>
      <c r="V64" s="22">
        <v>2014</v>
      </c>
      <c r="W64" s="22">
        <v>2015</v>
      </c>
      <c r="X64" s="22">
        <v>2013</v>
      </c>
      <c r="Y64" s="22">
        <v>2010</v>
      </c>
      <c r="Z64" s="22">
        <v>2014</v>
      </c>
      <c r="AA64" s="22">
        <v>2014</v>
      </c>
      <c r="AB64" s="22">
        <v>2014</v>
      </c>
      <c r="AC64" s="22">
        <v>2014</v>
      </c>
      <c r="AD64" s="22">
        <v>2015</v>
      </c>
      <c r="AE64" s="22">
        <v>2012</v>
      </c>
      <c r="AF64" s="22">
        <v>2014</v>
      </c>
      <c r="AG64" s="21">
        <v>2003</v>
      </c>
      <c r="AH64" s="22">
        <v>2014</v>
      </c>
      <c r="AI64" s="22">
        <v>2015</v>
      </c>
      <c r="AJ64" s="22">
        <v>2016</v>
      </c>
      <c r="AK64" s="23" t="s">
        <v>17</v>
      </c>
      <c r="AL64" s="23">
        <v>2015</v>
      </c>
      <c r="AM64" s="22">
        <v>2015</v>
      </c>
      <c r="AN64" s="22">
        <v>2014</v>
      </c>
      <c r="AO64" s="22">
        <v>2014</v>
      </c>
      <c r="AP64" s="22">
        <v>2014</v>
      </c>
      <c r="AQ64" s="22">
        <v>2014</v>
      </c>
      <c r="AR64" s="22">
        <v>2015</v>
      </c>
      <c r="AS64" s="22">
        <v>2014</v>
      </c>
      <c r="AT64" s="22">
        <v>2015</v>
      </c>
      <c r="AU64" s="22">
        <v>2012</v>
      </c>
      <c r="AV64" s="22">
        <v>2013</v>
      </c>
      <c r="AW64" s="22">
        <v>2014</v>
      </c>
      <c r="AX64" s="22">
        <v>2014</v>
      </c>
      <c r="AY64" s="22">
        <v>2014</v>
      </c>
      <c r="AZ64" s="22">
        <v>2015</v>
      </c>
      <c r="BA64" s="22">
        <v>2015</v>
      </c>
      <c r="BB64" s="22">
        <v>2014</v>
      </c>
      <c r="BC64" s="22">
        <v>2015</v>
      </c>
      <c r="BD64" s="22">
        <v>2014</v>
      </c>
      <c r="BE64" s="22">
        <v>2014</v>
      </c>
      <c r="BF64" s="10"/>
    </row>
    <row r="65" spans="1:58" x14ac:dyDescent="0.25">
      <c r="A65" s="16" t="s">
        <v>9936</v>
      </c>
      <c r="B65" s="11" t="s">
        <v>9937</v>
      </c>
      <c r="C65" s="20">
        <v>2014</v>
      </c>
      <c r="D65" s="20">
        <v>2014</v>
      </c>
      <c r="E65" s="20">
        <v>2014</v>
      </c>
      <c r="F65" s="20">
        <v>2014</v>
      </c>
      <c r="G65" s="20">
        <v>2014</v>
      </c>
      <c r="H65" s="20">
        <v>2014</v>
      </c>
      <c r="I65" s="20">
        <v>2014</v>
      </c>
      <c r="J65" s="20">
        <v>2015</v>
      </c>
      <c r="K65" s="20">
        <v>2015</v>
      </c>
      <c r="L65" s="20">
        <v>2015</v>
      </c>
      <c r="M65" s="22">
        <v>2016</v>
      </c>
      <c r="N65" s="22">
        <v>2016</v>
      </c>
      <c r="O65" s="22">
        <v>2015</v>
      </c>
      <c r="P65" s="22">
        <v>2015</v>
      </c>
      <c r="Q65" s="22">
        <v>2014</v>
      </c>
      <c r="R65" s="22">
        <v>2005</v>
      </c>
      <c r="S65" s="22">
        <v>2016</v>
      </c>
      <c r="T65" s="22">
        <v>2013</v>
      </c>
      <c r="U65" s="22">
        <v>2014</v>
      </c>
      <c r="V65" s="22">
        <v>2014</v>
      </c>
      <c r="W65" s="22">
        <v>2015</v>
      </c>
      <c r="X65" s="22">
        <v>2009</v>
      </c>
      <c r="Y65" s="22">
        <v>2013</v>
      </c>
      <c r="Z65" s="22">
        <v>2014</v>
      </c>
      <c r="AA65" s="22">
        <v>2014</v>
      </c>
      <c r="AB65" s="22">
        <v>2014</v>
      </c>
      <c r="AC65" s="22">
        <v>2014</v>
      </c>
      <c r="AD65" s="22">
        <v>2015</v>
      </c>
      <c r="AE65" s="22">
        <v>2012</v>
      </c>
      <c r="AF65" s="22">
        <v>2014</v>
      </c>
      <c r="AG65" s="21">
        <v>2013</v>
      </c>
      <c r="AH65" s="22">
        <v>2014</v>
      </c>
      <c r="AI65" s="22">
        <v>2015</v>
      </c>
      <c r="AJ65" s="22">
        <v>2016</v>
      </c>
      <c r="AK65" s="23">
        <v>2015</v>
      </c>
      <c r="AL65" s="23">
        <v>2015</v>
      </c>
      <c r="AM65" s="22">
        <v>2015</v>
      </c>
      <c r="AN65" s="22">
        <v>2014</v>
      </c>
      <c r="AO65" s="22">
        <v>2014</v>
      </c>
      <c r="AP65" s="22" t="s">
        <v>17</v>
      </c>
      <c r="AQ65" s="22" t="s">
        <v>17</v>
      </c>
      <c r="AR65" s="22">
        <v>2015</v>
      </c>
      <c r="AS65" s="22">
        <v>2014</v>
      </c>
      <c r="AT65" s="22">
        <v>2015</v>
      </c>
      <c r="AU65" s="22">
        <v>2012</v>
      </c>
      <c r="AV65" s="22">
        <v>2013</v>
      </c>
      <c r="AW65" s="22">
        <v>2014</v>
      </c>
      <c r="AX65" s="22">
        <v>2014</v>
      </c>
      <c r="AY65" s="22">
        <v>2014</v>
      </c>
      <c r="AZ65" s="22">
        <v>2015</v>
      </c>
      <c r="BA65" s="22">
        <v>2015</v>
      </c>
      <c r="BB65" s="22">
        <v>2015</v>
      </c>
      <c r="BC65" s="22">
        <v>2015</v>
      </c>
      <c r="BD65" s="22">
        <v>2014</v>
      </c>
      <c r="BE65" s="22">
        <v>2014</v>
      </c>
      <c r="BF65" s="10"/>
    </row>
    <row r="66" spans="1:58" x14ac:dyDescent="0.25">
      <c r="A66" s="16" t="s">
        <v>9909</v>
      </c>
      <c r="B66" s="11" t="s">
        <v>9910</v>
      </c>
      <c r="C66" s="20">
        <v>2014</v>
      </c>
      <c r="D66" s="20">
        <v>2014</v>
      </c>
      <c r="E66" s="20">
        <v>2014</v>
      </c>
      <c r="F66" s="20">
        <v>2014</v>
      </c>
      <c r="G66" s="20">
        <v>2014</v>
      </c>
      <c r="H66" s="20">
        <v>2014</v>
      </c>
      <c r="I66" s="20">
        <v>2014</v>
      </c>
      <c r="J66" s="20">
        <v>2015</v>
      </c>
      <c r="K66" s="20">
        <v>2015</v>
      </c>
      <c r="L66" s="20">
        <v>2015</v>
      </c>
      <c r="M66" s="22">
        <v>2016</v>
      </c>
      <c r="N66" s="22">
        <v>2016</v>
      </c>
      <c r="O66" s="22">
        <v>2015</v>
      </c>
      <c r="P66" s="22">
        <v>2015</v>
      </c>
      <c r="Q66" s="22">
        <v>2014</v>
      </c>
      <c r="R66" s="22" t="s">
        <v>17</v>
      </c>
      <c r="S66" s="22">
        <v>2016</v>
      </c>
      <c r="T66" s="22">
        <v>2013</v>
      </c>
      <c r="U66" s="22">
        <v>2014</v>
      </c>
      <c r="V66" s="22" t="s">
        <v>17</v>
      </c>
      <c r="W66" s="22">
        <v>2015</v>
      </c>
      <c r="X66" s="22">
        <v>2005</v>
      </c>
      <c r="Y66" s="22">
        <v>2012</v>
      </c>
      <c r="Z66" s="22">
        <v>2014</v>
      </c>
      <c r="AA66" s="22">
        <v>2014</v>
      </c>
      <c r="AB66" s="22" t="s">
        <v>17</v>
      </c>
      <c r="AC66" s="22">
        <v>2014</v>
      </c>
      <c r="AD66" s="22">
        <v>2015</v>
      </c>
      <c r="AE66" s="22" t="s">
        <v>17</v>
      </c>
      <c r="AF66" s="22">
        <v>2014</v>
      </c>
      <c r="AG66" s="21">
        <v>2011</v>
      </c>
      <c r="AH66" s="22">
        <v>2014</v>
      </c>
      <c r="AI66" s="22">
        <v>2015</v>
      </c>
      <c r="AJ66" s="22">
        <v>2016</v>
      </c>
      <c r="AK66" s="23" t="s">
        <v>17</v>
      </c>
      <c r="AL66" s="23">
        <v>2015</v>
      </c>
      <c r="AM66" s="22">
        <v>2015</v>
      </c>
      <c r="AN66" s="22">
        <v>2014</v>
      </c>
      <c r="AO66" s="22">
        <v>2014</v>
      </c>
      <c r="AP66" s="22">
        <v>2014</v>
      </c>
      <c r="AQ66" s="22">
        <v>2014</v>
      </c>
      <c r="AR66" s="22">
        <v>2015</v>
      </c>
      <c r="AS66" s="22">
        <v>2014</v>
      </c>
      <c r="AT66" s="22">
        <v>2015</v>
      </c>
      <c r="AU66" s="22">
        <v>2012</v>
      </c>
      <c r="AV66" s="22" t="s">
        <v>17</v>
      </c>
      <c r="AW66" s="22">
        <v>2014</v>
      </c>
      <c r="AX66" s="22">
        <v>2014</v>
      </c>
      <c r="AY66" s="22">
        <v>2014</v>
      </c>
      <c r="AZ66" s="22">
        <v>2015</v>
      </c>
      <c r="BA66" s="22">
        <v>2015</v>
      </c>
      <c r="BB66" s="22">
        <v>2015</v>
      </c>
      <c r="BC66" s="22">
        <v>2015</v>
      </c>
      <c r="BD66" s="22">
        <v>2014</v>
      </c>
      <c r="BE66" s="22">
        <v>2014</v>
      </c>
      <c r="BF66" s="10"/>
    </row>
    <row r="67" spans="1:58" x14ac:dyDescent="0.25">
      <c r="A67" s="16" t="s">
        <v>9938</v>
      </c>
      <c r="B67" s="11" t="s">
        <v>9939</v>
      </c>
      <c r="C67" s="20">
        <v>2014</v>
      </c>
      <c r="D67" s="20">
        <v>2014</v>
      </c>
      <c r="E67" s="20">
        <v>2014</v>
      </c>
      <c r="F67" s="20">
        <v>2014</v>
      </c>
      <c r="G67" s="20">
        <v>2014</v>
      </c>
      <c r="H67" s="20">
        <v>2014</v>
      </c>
      <c r="I67" s="20">
        <v>2014</v>
      </c>
      <c r="J67" s="20">
        <v>2015</v>
      </c>
      <c r="K67" s="20">
        <v>2015</v>
      </c>
      <c r="L67" s="20">
        <v>2015</v>
      </c>
      <c r="M67" s="22">
        <v>2016</v>
      </c>
      <c r="N67" s="22">
        <v>2016</v>
      </c>
      <c r="O67" s="22">
        <v>2015</v>
      </c>
      <c r="P67" s="22">
        <v>2015</v>
      </c>
      <c r="Q67" s="22">
        <v>2014</v>
      </c>
      <c r="R67" s="22">
        <v>2011</v>
      </c>
      <c r="S67" s="22">
        <v>2016</v>
      </c>
      <c r="T67" s="22">
        <v>2013</v>
      </c>
      <c r="U67" s="22">
        <v>2014</v>
      </c>
      <c r="V67" s="22">
        <v>2014</v>
      </c>
      <c r="W67" s="22">
        <v>2015</v>
      </c>
      <c r="X67" s="22">
        <v>2014</v>
      </c>
      <c r="Y67" s="22">
        <v>2010</v>
      </c>
      <c r="Z67" s="22">
        <v>2014</v>
      </c>
      <c r="AA67" s="22">
        <v>2014</v>
      </c>
      <c r="AB67" s="22">
        <v>2014</v>
      </c>
      <c r="AC67" s="22">
        <v>2014</v>
      </c>
      <c r="AD67" s="22">
        <v>2015</v>
      </c>
      <c r="AE67" s="22">
        <v>2012</v>
      </c>
      <c r="AF67" s="22">
        <v>2014</v>
      </c>
      <c r="AG67" s="21">
        <v>2005</v>
      </c>
      <c r="AH67" s="22">
        <v>2014</v>
      </c>
      <c r="AI67" s="22">
        <v>2015</v>
      </c>
      <c r="AJ67" s="22">
        <v>2016</v>
      </c>
      <c r="AK67" s="23" t="s">
        <v>17</v>
      </c>
      <c r="AL67" s="23">
        <v>2015</v>
      </c>
      <c r="AM67" s="22">
        <v>2015</v>
      </c>
      <c r="AN67" s="22">
        <v>2014</v>
      </c>
      <c r="AO67" s="22">
        <v>2014</v>
      </c>
      <c r="AP67" s="22">
        <v>2014</v>
      </c>
      <c r="AQ67" s="22">
        <v>2014</v>
      </c>
      <c r="AR67" s="22">
        <v>2015</v>
      </c>
      <c r="AS67" s="22">
        <v>2014</v>
      </c>
      <c r="AT67" s="22">
        <v>2015</v>
      </c>
      <c r="AU67" s="22">
        <v>2012</v>
      </c>
      <c r="AV67" s="22">
        <v>2010</v>
      </c>
      <c r="AW67" s="22">
        <v>2014</v>
      </c>
      <c r="AX67" s="22">
        <v>2014</v>
      </c>
      <c r="AY67" s="22">
        <v>2014</v>
      </c>
      <c r="AZ67" s="22">
        <v>2015</v>
      </c>
      <c r="BA67" s="22">
        <v>2015</v>
      </c>
      <c r="BB67" s="22">
        <v>2015</v>
      </c>
      <c r="BC67" s="22">
        <v>2015</v>
      </c>
      <c r="BD67" s="22">
        <v>2014</v>
      </c>
      <c r="BE67" s="22">
        <v>2014</v>
      </c>
      <c r="BF67" s="10"/>
    </row>
    <row r="68" spans="1:58" x14ac:dyDescent="0.25">
      <c r="A68" s="16" t="s">
        <v>94</v>
      </c>
      <c r="B68" s="11" t="s">
        <v>9948</v>
      </c>
      <c r="C68" s="20">
        <v>2014</v>
      </c>
      <c r="D68" s="20">
        <v>2014</v>
      </c>
      <c r="E68" s="20">
        <v>2014</v>
      </c>
      <c r="F68" s="20">
        <v>2014</v>
      </c>
      <c r="G68" s="20">
        <v>2014</v>
      </c>
      <c r="H68" s="20">
        <v>2014</v>
      </c>
      <c r="I68" s="20">
        <v>2014</v>
      </c>
      <c r="J68" s="20">
        <v>2015</v>
      </c>
      <c r="K68" s="20">
        <v>2015</v>
      </c>
      <c r="L68" s="20">
        <v>2015</v>
      </c>
      <c r="M68" s="22">
        <v>2016</v>
      </c>
      <c r="N68" s="22">
        <v>2016</v>
      </c>
      <c r="O68" s="22">
        <v>2015</v>
      </c>
      <c r="P68" s="22">
        <v>2015</v>
      </c>
      <c r="Q68" s="22">
        <v>2014</v>
      </c>
      <c r="R68" s="22" t="s">
        <v>17</v>
      </c>
      <c r="S68" s="22">
        <v>2016</v>
      </c>
      <c r="T68" s="22">
        <v>2013</v>
      </c>
      <c r="U68" s="22">
        <v>2014</v>
      </c>
      <c r="V68" s="22" t="s">
        <v>17</v>
      </c>
      <c r="W68" s="22">
        <v>2015</v>
      </c>
      <c r="X68" s="22" t="s">
        <v>17</v>
      </c>
      <c r="Y68" s="22">
        <v>2010</v>
      </c>
      <c r="Z68" s="22">
        <v>2014</v>
      </c>
      <c r="AA68" s="22">
        <v>2014</v>
      </c>
      <c r="AB68" s="22" t="s">
        <v>17</v>
      </c>
      <c r="AC68" s="22">
        <v>2014</v>
      </c>
      <c r="AD68" s="22">
        <v>2015</v>
      </c>
      <c r="AE68" s="22" t="s">
        <v>17</v>
      </c>
      <c r="AF68" s="22">
        <v>2014</v>
      </c>
      <c r="AG68" s="21">
        <v>2012</v>
      </c>
      <c r="AH68" s="22">
        <v>2014</v>
      </c>
      <c r="AI68" s="22">
        <v>2015</v>
      </c>
      <c r="AJ68" s="22">
        <v>2016</v>
      </c>
      <c r="AK68" s="23" t="s">
        <v>17</v>
      </c>
      <c r="AL68" s="23">
        <v>2015</v>
      </c>
      <c r="AM68" s="22">
        <v>2015</v>
      </c>
      <c r="AN68" s="22">
        <v>2014</v>
      </c>
      <c r="AO68" s="22">
        <v>2014</v>
      </c>
      <c r="AP68" s="22">
        <v>2014</v>
      </c>
      <c r="AQ68" s="22">
        <v>2014</v>
      </c>
      <c r="AR68" s="22">
        <v>2015</v>
      </c>
      <c r="AS68" s="22">
        <v>2014</v>
      </c>
      <c r="AT68" s="22">
        <v>2015</v>
      </c>
      <c r="AU68" s="22">
        <v>2012</v>
      </c>
      <c r="AV68" s="22">
        <v>2013</v>
      </c>
      <c r="AW68" s="22">
        <v>2014</v>
      </c>
      <c r="AX68" s="22">
        <v>2014</v>
      </c>
      <c r="AY68" s="22">
        <v>2014</v>
      </c>
      <c r="AZ68" s="22">
        <v>2015</v>
      </c>
      <c r="BA68" s="22">
        <v>2015</v>
      </c>
      <c r="BB68" s="22">
        <v>2015</v>
      </c>
      <c r="BC68" s="22">
        <v>2015</v>
      </c>
      <c r="BD68" s="22">
        <v>2014</v>
      </c>
      <c r="BE68" s="22">
        <v>2014</v>
      </c>
      <c r="BF68" s="10"/>
    </row>
    <row r="69" spans="1:58" x14ac:dyDescent="0.25">
      <c r="A69" s="16" t="s">
        <v>9949</v>
      </c>
      <c r="B69" s="11" t="s">
        <v>9950</v>
      </c>
      <c r="C69" s="20">
        <v>2014</v>
      </c>
      <c r="D69" s="20">
        <v>2014</v>
      </c>
      <c r="E69" s="20">
        <v>2014</v>
      </c>
      <c r="F69" s="20">
        <v>2014</v>
      </c>
      <c r="G69" s="20">
        <v>2014</v>
      </c>
      <c r="H69" s="20">
        <v>2014</v>
      </c>
      <c r="I69" s="20">
        <v>2014</v>
      </c>
      <c r="J69" s="20">
        <v>2015</v>
      </c>
      <c r="K69" s="20">
        <v>2015</v>
      </c>
      <c r="L69" s="20">
        <v>2015</v>
      </c>
      <c r="M69" s="22">
        <v>2016</v>
      </c>
      <c r="N69" s="22">
        <v>2016</v>
      </c>
      <c r="O69" s="22">
        <v>2015</v>
      </c>
      <c r="P69" s="22">
        <v>2015</v>
      </c>
      <c r="Q69" s="22">
        <v>2014</v>
      </c>
      <c r="R69" s="22" t="s">
        <v>17</v>
      </c>
      <c r="S69" s="22">
        <v>2016</v>
      </c>
      <c r="T69" s="22">
        <v>2013</v>
      </c>
      <c r="U69" s="22">
        <v>2014</v>
      </c>
      <c r="V69" s="22">
        <v>2014</v>
      </c>
      <c r="W69" s="22">
        <v>2015</v>
      </c>
      <c r="X69" s="22" t="s">
        <v>17</v>
      </c>
      <c r="Y69" s="22" t="s">
        <v>17</v>
      </c>
      <c r="Z69" s="22">
        <v>2014</v>
      </c>
      <c r="AA69" s="22">
        <v>2014</v>
      </c>
      <c r="AB69" s="22" t="s">
        <v>17</v>
      </c>
      <c r="AC69" s="22">
        <v>2014</v>
      </c>
      <c r="AD69" s="22">
        <v>2015</v>
      </c>
      <c r="AE69" s="22" t="s">
        <v>17</v>
      </c>
      <c r="AF69" s="22" t="s">
        <v>17</v>
      </c>
      <c r="AG69" s="21" t="s">
        <v>17</v>
      </c>
      <c r="AH69" s="22">
        <v>2014</v>
      </c>
      <c r="AI69" s="22">
        <v>2015</v>
      </c>
      <c r="AJ69" s="22">
        <v>2016</v>
      </c>
      <c r="AK69" s="23" t="s">
        <v>17</v>
      </c>
      <c r="AL69" s="23">
        <v>2015</v>
      </c>
      <c r="AM69" s="22">
        <v>2015</v>
      </c>
      <c r="AN69" s="22">
        <v>2014</v>
      </c>
      <c r="AO69" s="22">
        <v>2014</v>
      </c>
      <c r="AP69" s="22">
        <v>2014</v>
      </c>
      <c r="AQ69" s="22" t="s">
        <v>17</v>
      </c>
      <c r="AR69" s="22">
        <v>2011</v>
      </c>
      <c r="AS69" s="22">
        <v>2014</v>
      </c>
      <c r="AT69" s="22" t="s">
        <v>17</v>
      </c>
      <c r="AU69" s="22">
        <v>2012</v>
      </c>
      <c r="AV69" s="22" t="s">
        <v>17</v>
      </c>
      <c r="AW69" s="22">
        <v>2014</v>
      </c>
      <c r="AX69" s="22">
        <v>2014</v>
      </c>
      <c r="AY69" s="22">
        <v>2014</v>
      </c>
      <c r="AZ69" s="22">
        <v>2015</v>
      </c>
      <c r="BA69" s="22">
        <v>2015</v>
      </c>
      <c r="BB69" s="22">
        <v>2015</v>
      </c>
      <c r="BC69" s="22">
        <v>2015</v>
      </c>
      <c r="BD69" s="22">
        <v>2014</v>
      </c>
      <c r="BE69" s="22">
        <v>2014</v>
      </c>
      <c r="BF69" s="10"/>
    </row>
    <row r="70" spans="1:58" x14ac:dyDescent="0.25">
      <c r="A70" s="16" t="s">
        <v>2675</v>
      </c>
      <c r="B70" s="11" t="s">
        <v>9951</v>
      </c>
      <c r="C70" s="20">
        <v>2014</v>
      </c>
      <c r="D70" s="20">
        <v>2014</v>
      </c>
      <c r="E70" s="20">
        <v>2014</v>
      </c>
      <c r="F70" s="20">
        <v>2014</v>
      </c>
      <c r="G70" s="20">
        <v>2014</v>
      </c>
      <c r="H70" s="20">
        <v>2014</v>
      </c>
      <c r="I70" s="20">
        <v>2014</v>
      </c>
      <c r="J70" s="20">
        <v>2015</v>
      </c>
      <c r="K70" s="20">
        <v>2015</v>
      </c>
      <c r="L70" s="20">
        <v>2015</v>
      </c>
      <c r="M70" s="22">
        <v>2016</v>
      </c>
      <c r="N70" s="22">
        <v>2016</v>
      </c>
      <c r="O70" s="22">
        <v>2015</v>
      </c>
      <c r="P70" s="22">
        <v>2015</v>
      </c>
      <c r="Q70" s="22">
        <v>2014</v>
      </c>
      <c r="R70" s="22" t="s">
        <v>17</v>
      </c>
      <c r="S70" s="22">
        <v>2016</v>
      </c>
      <c r="T70" s="22">
        <v>2013</v>
      </c>
      <c r="U70" s="22">
        <v>2014</v>
      </c>
      <c r="V70" s="22">
        <v>2014</v>
      </c>
      <c r="W70" s="22">
        <v>2015</v>
      </c>
      <c r="X70" s="22">
        <v>2009</v>
      </c>
      <c r="Y70" s="22">
        <v>2009</v>
      </c>
      <c r="Z70" s="22">
        <v>2014</v>
      </c>
      <c r="AA70" s="22">
        <v>2014</v>
      </c>
      <c r="AB70" s="22">
        <v>2014</v>
      </c>
      <c r="AC70" s="22">
        <v>2014</v>
      </c>
      <c r="AD70" s="22">
        <v>2015</v>
      </c>
      <c r="AE70" s="22">
        <v>2012</v>
      </c>
      <c r="AF70" s="22">
        <v>2014</v>
      </c>
      <c r="AG70" s="21">
        <v>2011</v>
      </c>
      <c r="AH70" s="22">
        <v>2014</v>
      </c>
      <c r="AI70" s="22">
        <v>2015</v>
      </c>
      <c r="AJ70" s="22">
        <v>2016</v>
      </c>
      <c r="AK70" s="23">
        <v>2015</v>
      </c>
      <c r="AL70" s="23">
        <v>2015</v>
      </c>
      <c r="AM70" s="22">
        <v>2015</v>
      </c>
      <c r="AN70" s="22">
        <v>2014</v>
      </c>
      <c r="AO70" s="22">
        <v>2014</v>
      </c>
      <c r="AP70" s="22">
        <v>2014</v>
      </c>
      <c r="AQ70" s="22">
        <v>2014</v>
      </c>
      <c r="AR70" s="22">
        <v>2015</v>
      </c>
      <c r="AS70" s="22">
        <v>2014</v>
      </c>
      <c r="AT70" s="22">
        <v>2015</v>
      </c>
      <c r="AU70" s="22">
        <v>2012</v>
      </c>
      <c r="AV70" s="22">
        <v>2013</v>
      </c>
      <c r="AW70" s="22">
        <v>2014</v>
      </c>
      <c r="AX70" s="22">
        <v>2014</v>
      </c>
      <c r="AY70" s="22">
        <v>2014</v>
      </c>
      <c r="AZ70" s="22">
        <v>2015</v>
      </c>
      <c r="BA70" s="22">
        <v>2015</v>
      </c>
      <c r="BB70" s="22">
        <v>2015</v>
      </c>
      <c r="BC70" s="22">
        <v>2015</v>
      </c>
      <c r="BD70" s="22">
        <v>2014</v>
      </c>
      <c r="BE70" s="22">
        <v>2014</v>
      </c>
      <c r="BF70" s="10"/>
    </row>
    <row r="71" spans="1:58" x14ac:dyDescent="0.25">
      <c r="A71" s="16" t="s">
        <v>9940</v>
      </c>
      <c r="B71" s="11" t="s">
        <v>9941</v>
      </c>
      <c r="C71" s="20">
        <v>2014</v>
      </c>
      <c r="D71" s="20">
        <v>2014</v>
      </c>
      <c r="E71" s="20">
        <v>2014</v>
      </c>
      <c r="F71" s="20">
        <v>2014</v>
      </c>
      <c r="G71" s="20">
        <v>2014</v>
      </c>
      <c r="H71" s="20">
        <v>2014</v>
      </c>
      <c r="I71" s="20">
        <v>2014</v>
      </c>
      <c r="J71" s="20">
        <v>2015</v>
      </c>
      <c r="K71" s="20">
        <v>2015</v>
      </c>
      <c r="L71" s="20">
        <v>2015</v>
      </c>
      <c r="M71" s="22">
        <v>2016</v>
      </c>
      <c r="N71" s="22">
        <v>2016</v>
      </c>
      <c r="O71" s="22">
        <v>2015</v>
      </c>
      <c r="P71" s="22">
        <v>2015</v>
      </c>
      <c r="Q71" s="22">
        <v>2014</v>
      </c>
      <c r="R71" s="22">
        <v>2012</v>
      </c>
      <c r="S71" s="22">
        <v>2016</v>
      </c>
      <c r="T71" s="22">
        <v>2013</v>
      </c>
      <c r="U71" s="22">
        <v>2014</v>
      </c>
      <c r="V71" s="22">
        <v>2014</v>
      </c>
      <c r="W71" s="22">
        <v>2015</v>
      </c>
      <c r="X71" s="22">
        <v>2012</v>
      </c>
      <c r="Y71" s="22">
        <v>2010</v>
      </c>
      <c r="Z71" s="22">
        <v>2014</v>
      </c>
      <c r="AA71" s="22">
        <v>2014</v>
      </c>
      <c r="AB71" s="22">
        <v>2014</v>
      </c>
      <c r="AC71" s="22">
        <v>2014</v>
      </c>
      <c r="AD71" s="22">
        <v>2015</v>
      </c>
      <c r="AE71" s="22">
        <v>2012</v>
      </c>
      <c r="AF71" s="22" t="s">
        <v>17</v>
      </c>
      <c r="AG71" s="21">
        <v>2012</v>
      </c>
      <c r="AH71" s="22">
        <v>2014</v>
      </c>
      <c r="AI71" s="22">
        <v>2015</v>
      </c>
      <c r="AJ71" s="22">
        <v>2016</v>
      </c>
      <c r="AK71" s="23" t="s">
        <v>17</v>
      </c>
      <c r="AL71" s="23">
        <v>2015</v>
      </c>
      <c r="AM71" s="22">
        <v>2015</v>
      </c>
      <c r="AN71" s="22">
        <v>2014</v>
      </c>
      <c r="AO71" s="22">
        <v>2014</v>
      </c>
      <c r="AP71" s="22">
        <v>2013</v>
      </c>
      <c r="AQ71" s="22">
        <v>2013</v>
      </c>
      <c r="AR71" s="22">
        <v>2015</v>
      </c>
      <c r="AS71" s="22">
        <v>2014</v>
      </c>
      <c r="AT71" s="22">
        <v>2015</v>
      </c>
      <c r="AU71" s="22">
        <v>2012</v>
      </c>
      <c r="AV71" s="22">
        <v>2010</v>
      </c>
      <c r="AW71" s="22">
        <v>2014</v>
      </c>
      <c r="AX71" s="22">
        <v>2014</v>
      </c>
      <c r="AY71" s="22">
        <v>2014</v>
      </c>
      <c r="AZ71" s="22">
        <v>2015</v>
      </c>
      <c r="BA71" s="22">
        <v>2015</v>
      </c>
      <c r="BB71" s="22">
        <v>2015</v>
      </c>
      <c r="BC71" s="22">
        <v>2015</v>
      </c>
      <c r="BD71" s="22">
        <v>2014</v>
      </c>
      <c r="BE71" s="22">
        <v>2014</v>
      </c>
      <c r="BF71" s="10"/>
    </row>
    <row r="72" spans="1:58" x14ac:dyDescent="0.25">
      <c r="A72" s="16" t="s">
        <v>9944</v>
      </c>
      <c r="B72" s="11" t="s">
        <v>9945</v>
      </c>
      <c r="C72" s="20">
        <v>2014</v>
      </c>
      <c r="D72" s="20">
        <v>2014</v>
      </c>
      <c r="E72" s="20">
        <v>2014</v>
      </c>
      <c r="F72" s="20">
        <v>2014</v>
      </c>
      <c r="G72" s="20">
        <v>2014</v>
      </c>
      <c r="H72" s="20">
        <v>2014</v>
      </c>
      <c r="I72" s="20">
        <v>2014</v>
      </c>
      <c r="J72" s="20">
        <v>2015</v>
      </c>
      <c r="K72" s="20">
        <v>2015</v>
      </c>
      <c r="L72" s="20">
        <v>2015</v>
      </c>
      <c r="M72" s="22">
        <v>2016</v>
      </c>
      <c r="N72" s="22">
        <v>2016</v>
      </c>
      <c r="O72" s="22">
        <v>2015</v>
      </c>
      <c r="P72" s="22">
        <v>2015</v>
      </c>
      <c r="Q72" s="22">
        <v>2014</v>
      </c>
      <c r="R72" s="22">
        <v>2006</v>
      </c>
      <c r="S72" s="22">
        <v>2016</v>
      </c>
      <c r="T72" s="22">
        <v>2013</v>
      </c>
      <c r="U72" s="22">
        <v>2014</v>
      </c>
      <c r="V72" s="22">
        <v>2014</v>
      </c>
      <c r="W72" s="22">
        <v>2015</v>
      </c>
      <c r="X72" s="22">
        <v>2014</v>
      </c>
      <c r="Y72" s="22">
        <v>2010</v>
      </c>
      <c r="Z72" s="22">
        <v>2014</v>
      </c>
      <c r="AA72" s="22">
        <v>2014</v>
      </c>
      <c r="AB72" s="22">
        <v>2014</v>
      </c>
      <c r="AC72" s="22">
        <v>2014</v>
      </c>
      <c r="AD72" s="22">
        <v>2015</v>
      </c>
      <c r="AE72" s="22">
        <v>2012</v>
      </c>
      <c r="AF72" s="22" t="s">
        <v>17</v>
      </c>
      <c r="AG72" s="21">
        <v>2010</v>
      </c>
      <c r="AH72" s="22">
        <v>2014</v>
      </c>
      <c r="AI72" s="22">
        <v>2015</v>
      </c>
      <c r="AJ72" s="22">
        <v>2016</v>
      </c>
      <c r="AK72" s="23" t="s">
        <v>17</v>
      </c>
      <c r="AL72" s="23">
        <v>2015</v>
      </c>
      <c r="AM72" s="22">
        <v>2015</v>
      </c>
      <c r="AN72" s="22">
        <v>2014</v>
      </c>
      <c r="AO72" s="22">
        <v>2014</v>
      </c>
      <c r="AP72" s="22" t="s">
        <v>17</v>
      </c>
      <c r="AQ72" s="22" t="s">
        <v>17</v>
      </c>
      <c r="AR72" s="22">
        <v>2015</v>
      </c>
      <c r="AS72" s="22">
        <v>2014</v>
      </c>
      <c r="AT72" s="22">
        <v>2015</v>
      </c>
      <c r="AU72" s="22">
        <v>2012</v>
      </c>
      <c r="AV72" s="22">
        <v>2013</v>
      </c>
      <c r="AW72" s="22">
        <v>2014</v>
      </c>
      <c r="AX72" s="22">
        <v>2014</v>
      </c>
      <c r="AY72" s="22">
        <v>2014</v>
      </c>
      <c r="AZ72" s="22">
        <v>2015</v>
      </c>
      <c r="BA72" s="22">
        <v>2015</v>
      </c>
      <c r="BB72" s="22">
        <v>2015</v>
      </c>
      <c r="BC72" s="22">
        <v>2015</v>
      </c>
      <c r="BD72" s="22">
        <v>2014</v>
      </c>
      <c r="BE72" s="22">
        <v>2014</v>
      </c>
      <c r="BF72" s="10"/>
    </row>
    <row r="73" spans="1:58" x14ac:dyDescent="0.25">
      <c r="A73" s="16" t="s">
        <v>9952</v>
      </c>
      <c r="B73" s="11" t="s">
        <v>9953</v>
      </c>
      <c r="C73" s="20">
        <v>2014</v>
      </c>
      <c r="D73" s="20">
        <v>2014</v>
      </c>
      <c r="E73" s="20">
        <v>2014</v>
      </c>
      <c r="F73" s="20">
        <v>2014</v>
      </c>
      <c r="G73" s="20">
        <v>2014</v>
      </c>
      <c r="H73" s="20">
        <v>2014</v>
      </c>
      <c r="I73" s="20">
        <v>2014</v>
      </c>
      <c r="J73" s="20">
        <v>2015</v>
      </c>
      <c r="K73" s="20">
        <v>2015</v>
      </c>
      <c r="L73" s="20">
        <v>2015</v>
      </c>
      <c r="M73" s="22">
        <v>2016</v>
      </c>
      <c r="N73" s="22">
        <v>2016</v>
      </c>
      <c r="O73" s="22">
        <v>2015</v>
      </c>
      <c r="P73" s="22">
        <v>2015</v>
      </c>
      <c r="Q73" s="22">
        <v>2014</v>
      </c>
      <c r="R73" s="22">
        <v>2009</v>
      </c>
      <c r="S73" s="22">
        <v>2016</v>
      </c>
      <c r="T73" s="22">
        <v>2013</v>
      </c>
      <c r="U73" s="22">
        <v>2014</v>
      </c>
      <c r="V73" s="22">
        <v>2014</v>
      </c>
      <c r="W73" s="22">
        <v>2015</v>
      </c>
      <c r="X73" s="22">
        <v>2014</v>
      </c>
      <c r="Y73" s="22">
        <v>2010</v>
      </c>
      <c r="Z73" s="22">
        <v>2014</v>
      </c>
      <c r="AA73" s="22">
        <v>2014</v>
      </c>
      <c r="AB73" s="22">
        <v>2014</v>
      </c>
      <c r="AC73" s="22">
        <v>2014</v>
      </c>
      <c r="AD73" s="22">
        <v>2015</v>
      </c>
      <c r="AE73" s="22">
        <v>2012</v>
      </c>
      <c r="AF73" s="22">
        <v>2014</v>
      </c>
      <c r="AG73" s="21" t="s">
        <v>17</v>
      </c>
      <c r="AH73" s="22">
        <v>2014</v>
      </c>
      <c r="AI73" s="22">
        <v>2015</v>
      </c>
      <c r="AJ73" s="22">
        <v>2016</v>
      </c>
      <c r="AK73" s="23" t="s">
        <v>17</v>
      </c>
      <c r="AL73" s="23">
        <v>2015</v>
      </c>
      <c r="AM73" s="22">
        <v>2015</v>
      </c>
      <c r="AN73" s="22">
        <v>2014</v>
      </c>
      <c r="AO73" s="22">
        <v>2014</v>
      </c>
      <c r="AP73" s="22" t="s">
        <v>17</v>
      </c>
      <c r="AQ73" s="22" t="s">
        <v>17</v>
      </c>
      <c r="AR73" s="22" t="s">
        <v>17</v>
      </c>
      <c r="AS73" s="22">
        <v>2014</v>
      </c>
      <c r="AT73" s="22">
        <v>2015</v>
      </c>
      <c r="AU73" s="22">
        <v>2012</v>
      </c>
      <c r="AV73" s="22">
        <v>2009</v>
      </c>
      <c r="AW73" s="22">
        <v>2014</v>
      </c>
      <c r="AX73" s="22">
        <v>2014</v>
      </c>
      <c r="AY73" s="22">
        <v>2014</v>
      </c>
      <c r="AZ73" s="22">
        <v>2015</v>
      </c>
      <c r="BA73" s="22">
        <v>2015</v>
      </c>
      <c r="BB73" s="22">
        <v>2015</v>
      </c>
      <c r="BC73" s="22">
        <v>2015</v>
      </c>
      <c r="BD73" s="22">
        <v>2014</v>
      </c>
      <c r="BE73" s="22">
        <v>2014</v>
      </c>
      <c r="BF73" s="10"/>
    </row>
    <row r="74" spans="1:58" x14ac:dyDescent="0.25">
      <c r="A74" s="16" t="s">
        <v>1912</v>
      </c>
      <c r="B74" s="11" t="s">
        <v>9957</v>
      </c>
      <c r="C74" s="20">
        <v>2014</v>
      </c>
      <c r="D74" s="20">
        <v>2014</v>
      </c>
      <c r="E74" s="20">
        <v>2014</v>
      </c>
      <c r="F74" s="20">
        <v>2014</v>
      </c>
      <c r="G74" s="20">
        <v>2014</v>
      </c>
      <c r="H74" s="20">
        <v>2014</v>
      </c>
      <c r="I74" s="20">
        <v>2014</v>
      </c>
      <c r="J74" s="20">
        <v>2015</v>
      </c>
      <c r="K74" s="20">
        <v>2015</v>
      </c>
      <c r="L74" s="20">
        <v>2015</v>
      </c>
      <c r="M74" s="22">
        <v>2016</v>
      </c>
      <c r="N74" s="22">
        <v>2016</v>
      </c>
      <c r="O74" s="22">
        <v>2015</v>
      </c>
      <c r="P74" s="22">
        <v>2015</v>
      </c>
      <c r="Q74" s="22">
        <v>2014</v>
      </c>
      <c r="R74" s="22">
        <v>2012</v>
      </c>
      <c r="S74" s="22">
        <v>2016</v>
      </c>
      <c r="T74" s="22">
        <v>2013</v>
      </c>
      <c r="U74" s="22">
        <v>2014</v>
      </c>
      <c r="V74" s="22">
        <v>2014</v>
      </c>
      <c r="W74" s="22">
        <v>2015</v>
      </c>
      <c r="X74" s="22">
        <v>2012</v>
      </c>
      <c r="Y74" s="22">
        <v>2014</v>
      </c>
      <c r="Z74" s="22">
        <v>2014</v>
      </c>
      <c r="AA74" s="22">
        <v>2014</v>
      </c>
      <c r="AB74" s="22">
        <v>2014</v>
      </c>
      <c r="AC74" s="22">
        <v>2014</v>
      </c>
      <c r="AD74" s="22">
        <v>2015</v>
      </c>
      <c r="AE74" s="22">
        <v>2012</v>
      </c>
      <c r="AF74" s="22">
        <v>2014</v>
      </c>
      <c r="AG74" s="21">
        <v>2012</v>
      </c>
      <c r="AH74" s="22">
        <v>2014</v>
      </c>
      <c r="AI74" s="22">
        <v>2015</v>
      </c>
      <c r="AJ74" s="22">
        <v>2016</v>
      </c>
      <c r="AK74" s="23">
        <v>2016</v>
      </c>
      <c r="AL74" s="23">
        <v>2015</v>
      </c>
      <c r="AM74" s="22">
        <v>2015</v>
      </c>
      <c r="AN74" s="22">
        <v>2014</v>
      </c>
      <c r="AO74" s="22">
        <v>2014</v>
      </c>
      <c r="AP74" s="22">
        <v>2014</v>
      </c>
      <c r="AQ74" s="22">
        <v>2014</v>
      </c>
      <c r="AR74" s="22">
        <v>2011</v>
      </c>
      <c r="AS74" s="22">
        <v>2014</v>
      </c>
      <c r="AT74" s="22">
        <v>2015</v>
      </c>
      <c r="AU74" s="22">
        <v>2012</v>
      </c>
      <c r="AV74" s="22">
        <v>2006</v>
      </c>
      <c r="AW74" s="22">
        <v>2014</v>
      </c>
      <c r="AX74" s="22">
        <v>2014</v>
      </c>
      <c r="AY74" s="22">
        <v>2014</v>
      </c>
      <c r="AZ74" s="22">
        <v>2015</v>
      </c>
      <c r="BA74" s="22">
        <v>2015</v>
      </c>
      <c r="BB74" s="22">
        <v>2015</v>
      </c>
      <c r="BC74" s="22">
        <v>2015</v>
      </c>
      <c r="BD74" s="22">
        <v>2014</v>
      </c>
      <c r="BE74" s="22">
        <v>2014</v>
      </c>
      <c r="BF74" s="10"/>
    </row>
    <row r="75" spans="1:58" x14ac:dyDescent="0.25">
      <c r="A75" s="16" t="s">
        <v>2223</v>
      </c>
      <c r="B75" s="11" t="s">
        <v>9954</v>
      </c>
      <c r="C75" s="20">
        <v>2014</v>
      </c>
      <c r="D75" s="20">
        <v>2014</v>
      </c>
      <c r="E75" s="20">
        <v>2014</v>
      </c>
      <c r="F75" s="20">
        <v>2014</v>
      </c>
      <c r="G75" s="20">
        <v>2014</v>
      </c>
      <c r="H75" s="20">
        <v>2014</v>
      </c>
      <c r="I75" s="20">
        <v>2014</v>
      </c>
      <c r="J75" s="20">
        <v>2015</v>
      </c>
      <c r="K75" s="20">
        <v>2015</v>
      </c>
      <c r="L75" s="20">
        <v>2015</v>
      </c>
      <c r="M75" s="22">
        <v>2016</v>
      </c>
      <c r="N75" s="22">
        <v>2016</v>
      </c>
      <c r="O75" s="22">
        <v>2015</v>
      </c>
      <c r="P75" s="22">
        <v>2015</v>
      </c>
      <c r="Q75" s="22">
        <v>2014</v>
      </c>
      <c r="R75" s="22">
        <v>2012</v>
      </c>
      <c r="S75" s="22">
        <v>2016</v>
      </c>
      <c r="T75" s="22">
        <v>2013</v>
      </c>
      <c r="U75" s="22">
        <v>2014</v>
      </c>
      <c r="V75" s="22">
        <v>2014</v>
      </c>
      <c r="W75" s="22">
        <v>2015</v>
      </c>
      <c r="X75" s="22">
        <v>2012</v>
      </c>
      <c r="Y75" s="22" t="s">
        <v>17</v>
      </c>
      <c r="Z75" s="22">
        <v>2014</v>
      </c>
      <c r="AA75" s="22">
        <v>2014</v>
      </c>
      <c r="AB75" s="22">
        <v>2014</v>
      </c>
      <c r="AC75" s="22">
        <v>2014</v>
      </c>
      <c r="AD75" s="22">
        <v>2015</v>
      </c>
      <c r="AE75" s="22">
        <v>2012</v>
      </c>
      <c r="AF75" s="22">
        <v>2014</v>
      </c>
      <c r="AG75" s="21">
        <v>2013</v>
      </c>
      <c r="AH75" s="22">
        <v>2014</v>
      </c>
      <c r="AI75" s="22">
        <v>2015</v>
      </c>
      <c r="AJ75" s="22">
        <v>2016</v>
      </c>
      <c r="AK75" s="23">
        <v>2015</v>
      </c>
      <c r="AL75" s="23">
        <v>2015</v>
      </c>
      <c r="AM75" s="22">
        <v>2015</v>
      </c>
      <c r="AN75" s="22">
        <v>2014</v>
      </c>
      <c r="AO75" s="22">
        <v>2014</v>
      </c>
      <c r="AP75" s="22">
        <v>2014</v>
      </c>
      <c r="AQ75" s="22">
        <v>2014</v>
      </c>
      <c r="AR75" s="22">
        <v>2011</v>
      </c>
      <c r="AS75" s="22">
        <v>2014</v>
      </c>
      <c r="AT75" s="22">
        <v>2015</v>
      </c>
      <c r="AU75" s="22">
        <v>2012</v>
      </c>
      <c r="AV75" s="22">
        <v>2014</v>
      </c>
      <c r="AW75" s="22">
        <v>2014</v>
      </c>
      <c r="AX75" s="22">
        <v>2014</v>
      </c>
      <c r="AY75" s="22">
        <v>2014</v>
      </c>
      <c r="AZ75" s="22">
        <v>2015</v>
      </c>
      <c r="BA75" s="22">
        <v>2015</v>
      </c>
      <c r="BB75" s="22">
        <v>2015</v>
      </c>
      <c r="BC75" s="22">
        <v>2015</v>
      </c>
      <c r="BD75" s="22">
        <v>2014</v>
      </c>
      <c r="BE75" s="22">
        <v>2014</v>
      </c>
      <c r="BF75" s="10"/>
    </row>
    <row r="76" spans="1:58" x14ac:dyDescent="0.25">
      <c r="A76" s="16" t="s">
        <v>1226</v>
      </c>
      <c r="B76" s="11" t="s">
        <v>9958</v>
      </c>
      <c r="C76" s="20">
        <v>2014</v>
      </c>
      <c r="D76" s="20">
        <v>2014</v>
      </c>
      <c r="E76" s="20">
        <v>2014</v>
      </c>
      <c r="F76" s="20">
        <v>2014</v>
      </c>
      <c r="G76" s="20">
        <v>2014</v>
      </c>
      <c r="H76" s="20">
        <v>2014</v>
      </c>
      <c r="I76" s="20">
        <v>2014</v>
      </c>
      <c r="J76" s="20">
        <v>2015</v>
      </c>
      <c r="K76" s="20">
        <v>2015</v>
      </c>
      <c r="L76" s="20">
        <v>2015</v>
      </c>
      <c r="M76" s="22">
        <v>2016</v>
      </c>
      <c r="N76" s="22">
        <v>2016</v>
      </c>
      <c r="O76" s="22">
        <v>2015</v>
      </c>
      <c r="P76" s="22">
        <v>2015</v>
      </c>
      <c r="Q76" s="22">
        <v>2014</v>
      </c>
      <c r="R76" s="22" t="s">
        <v>17</v>
      </c>
      <c r="S76" s="22">
        <v>2016</v>
      </c>
      <c r="T76" s="22">
        <v>2013</v>
      </c>
      <c r="U76" s="22">
        <v>2014</v>
      </c>
      <c r="V76" s="22" t="s">
        <v>17</v>
      </c>
      <c r="W76" s="22">
        <v>2015</v>
      </c>
      <c r="X76" s="22" t="s">
        <v>17</v>
      </c>
      <c r="Y76" s="22">
        <v>2012</v>
      </c>
      <c r="Z76" s="22">
        <v>2014</v>
      </c>
      <c r="AA76" s="22">
        <v>2014</v>
      </c>
      <c r="AB76" s="22" t="s">
        <v>17</v>
      </c>
      <c r="AC76" s="22">
        <v>2014</v>
      </c>
      <c r="AD76" s="22">
        <v>2015</v>
      </c>
      <c r="AE76" s="22" t="s">
        <v>17</v>
      </c>
      <c r="AF76" s="22">
        <v>2014</v>
      </c>
      <c r="AG76" s="21">
        <v>2012</v>
      </c>
      <c r="AH76" s="22">
        <v>2014</v>
      </c>
      <c r="AI76" s="22">
        <v>2015</v>
      </c>
      <c r="AJ76" s="22">
        <v>2016</v>
      </c>
      <c r="AK76" s="23" t="s">
        <v>17</v>
      </c>
      <c r="AL76" s="23">
        <v>2015</v>
      </c>
      <c r="AM76" s="22">
        <v>2015</v>
      </c>
      <c r="AN76" s="22">
        <v>2014</v>
      </c>
      <c r="AO76" s="22">
        <v>2014</v>
      </c>
      <c r="AP76" s="22">
        <v>2014</v>
      </c>
      <c r="AQ76" s="22">
        <v>2014</v>
      </c>
      <c r="AR76" s="22">
        <v>2015</v>
      </c>
      <c r="AS76" s="22">
        <v>2014</v>
      </c>
      <c r="AT76" s="22">
        <v>2015</v>
      </c>
      <c r="AU76" s="22">
        <v>2012</v>
      </c>
      <c r="AV76" s="22">
        <v>2013</v>
      </c>
      <c r="AW76" s="22">
        <v>2014</v>
      </c>
      <c r="AX76" s="22">
        <v>2014</v>
      </c>
      <c r="AY76" s="22">
        <v>2014</v>
      </c>
      <c r="AZ76" s="22">
        <v>2015</v>
      </c>
      <c r="BA76" s="22">
        <v>2015</v>
      </c>
      <c r="BB76" s="22">
        <v>2015</v>
      </c>
      <c r="BC76" s="22">
        <v>2015</v>
      </c>
      <c r="BD76" s="22">
        <v>2014</v>
      </c>
      <c r="BE76" s="22">
        <v>2014</v>
      </c>
      <c r="BF76" s="10"/>
    </row>
    <row r="77" spans="1:58" x14ac:dyDescent="0.25">
      <c r="A77" s="16" t="s">
        <v>9965</v>
      </c>
      <c r="B77" s="11" t="s">
        <v>9966</v>
      </c>
      <c r="C77" s="20">
        <v>2014</v>
      </c>
      <c r="D77" s="20">
        <v>2014</v>
      </c>
      <c r="E77" s="20">
        <v>2014</v>
      </c>
      <c r="F77" s="20">
        <v>2014</v>
      </c>
      <c r="G77" s="20">
        <v>2014</v>
      </c>
      <c r="H77" s="20">
        <v>2014</v>
      </c>
      <c r="I77" s="20">
        <v>2014</v>
      </c>
      <c r="J77" s="20">
        <v>2015</v>
      </c>
      <c r="K77" s="20">
        <v>2015</v>
      </c>
      <c r="L77" s="20">
        <v>2015</v>
      </c>
      <c r="M77" s="22">
        <v>2016</v>
      </c>
      <c r="N77" s="22">
        <v>2016</v>
      </c>
      <c r="O77" s="22">
        <v>2015</v>
      </c>
      <c r="P77" s="22">
        <v>2015</v>
      </c>
      <c r="Q77" s="22">
        <v>2014</v>
      </c>
      <c r="R77" s="22" t="s">
        <v>17</v>
      </c>
      <c r="S77" s="22">
        <v>2016</v>
      </c>
      <c r="T77" s="22">
        <v>2013</v>
      </c>
      <c r="U77" s="22">
        <v>2014</v>
      </c>
      <c r="V77" s="22" t="s">
        <v>17</v>
      </c>
      <c r="W77" s="22">
        <v>2015</v>
      </c>
      <c r="X77" s="22" t="s">
        <v>17</v>
      </c>
      <c r="Y77" s="22">
        <v>2012</v>
      </c>
      <c r="Z77" s="22">
        <v>2014</v>
      </c>
      <c r="AA77" s="22">
        <v>2014</v>
      </c>
      <c r="AB77" s="22" t="s">
        <v>17</v>
      </c>
      <c r="AC77" s="22">
        <v>2014</v>
      </c>
      <c r="AD77" s="22">
        <v>2015</v>
      </c>
      <c r="AE77" s="22" t="s">
        <v>17</v>
      </c>
      <c r="AF77" s="22">
        <v>2014</v>
      </c>
      <c r="AG77" s="21">
        <v>2012</v>
      </c>
      <c r="AH77" s="22">
        <v>2014</v>
      </c>
      <c r="AI77" s="22">
        <v>2015</v>
      </c>
      <c r="AJ77" s="22">
        <v>2016</v>
      </c>
      <c r="AK77" s="23" t="s">
        <v>17</v>
      </c>
      <c r="AL77" s="23">
        <v>2015</v>
      </c>
      <c r="AM77" s="22">
        <v>2015</v>
      </c>
      <c r="AN77" s="22">
        <v>2014</v>
      </c>
      <c r="AO77" s="22">
        <v>2014</v>
      </c>
      <c r="AP77" s="22">
        <v>2014</v>
      </c>
      <c r="AQ77" s="22">
        <v>2014</v>
      </c>
      <c r="AR77" s="22" t="s">
        <v>17</v>
      </c>
      <c r="AS77" s="22">
        <v>2014</v>
      </c>
      <c r="AT77" s="22">
        <v>2015</v>
      </c>
      <c r="AU77" s="22">
        <v>2012</v>
      </c>
      <c r="AV77" s="22" t="s">
        <v>17</v>
      </c>
      <c r="AW77" s="22">
        <v>2014</v>
      </c>
      <c r="AX77" s="22">
        <v>2014</v>
      </c>
      <c r="AY77" s="22">
        <v>2014</v>
      </c>
      <c r="AZ77" s="22">
        <v>2015</v>
      </c>
      <c r="BA77" s="22">
        <v>2015</v>
      </c>
      <c r="BB77" s="22">
        <v>2015</v>
      </c>
      <c r="BC77" s="22">
        <v>2015</v>
      </c>
      <c r="BD77" s="22">
        <v>2014</v>
      </c>
      <c r="BE77" s="22">
        <v>2014</v>
      </c>
      <c r="BF77" s="10"/>
    </row>
    <row r="78" spans="1:58" x14ac:dyDescent="0.25">
      <c r="A78" s="16" t="s">
        <v>524</v>
      </c>
      <c r="B78" s="11" t="s">
        <v>9960</v>
      </c>
      <c r="C78" s="20">
        <v>2014</v>
      </c>
      <c r="D78" s="20">
        <v>2014</v>
      </c>
      <c r="E78" s="20">
        <v>2014</v>
      </c>
      <c r="F78" s="20">
        <v>2014</v>
      </c>
      <c r="G78" s="20">
        <v>2014</v>
      </c>
      <c r="H78" s="20">
        <v>2014</v>
      </c>
      <c r="I78" s="20">
        <v>2014</v>
      </c>
      <c r="J78" s="20">
        <v>2015</v>
      </c>
      <c r="K78" s="20">
        <v>2015</v>
      </c>
      <c r="L78" s="20">
        <v>2015</v>
      </c>
      <c r="M78" s="22">
        <v>2016</v>
      </c>
      <c r="N78" s="22">
        <v>2016</v>
      </c>
      <c r="O78" s="22">
        <v>2015</v>
      </c>
      <c r="P78" s="22">
        <v>2015</v>
      </c>
      <c r="Q78" s="22">
        <v>2014</v>
      </c>
      <c r="R78" s="22">
        <v>2006</v>
      </c>
      <c r="S78" s="22">
        <v>2016</v>
      </c>
      <c r="T78" s="22">
        <v>2013</v>
      </c>
      <c r="U78" s="22">
        <v>2014</v>
      </c>
      <c r="V78" s="22">
        <v>2014</v>
      </c>
      <c r="W78" s="22">
        <v>2015</v>
      </c>
      <c r="X78" s="22">
        <v>2006</v>
      </c>
      <c r="Y78" s="22">
        <v>2012</v>
      </c>
      <c r="Z78" s="22">
        <v>2014</v>
      </c>
      <c r="AA78" s="22">
        <v>2014</v>
      </c>
      <c r="AB78" s="22">
        <v>2013</v>
      </c>
      <c r="AC78" s="22">
        <v>2014</v>
      </c>
      <c r="AD78" s="22">
        <v>2015</v>
      </c>
      <c r="AE78" s="22">
        <v>2012</v>
      </c>
      <c r="AF78" s="22">
        <v>2014</v>
      </c>
      <c r="AG78" s="21">
        <v>2011</v>
      </c>
      <c r="AH78" s="22">
        <v>2014</v>
      </c>
      <c r="AI78" s="22">
        <v>2015</v>
      </c>
      <c r="AJ78" s="22">
        <v>2016</v>
      </c>
      <c r="AK78" s="23">
        <v>2015</v>
      </c>
      <c r="AL78" s="23">
        <v>2015</v>
      </c>
      <c r="AM78" s="22">
        <v>2015</v>
      </c>
      <c r="AN78" s="22">
        <v>2014</v>
      </c>
      <c r="AO78" s="22">
        <v>2014</v>
      </c>
      <c r="AP78" s="22">
        <v>2014</v>
      </c>
      <c r="AQ78" s="22">
        <v>2014</v>
      </c>
      <c r="AR78" s="22">
        <v>2015</v>
      </c>
      <c r="AS78" s="22">
        <v>2014</v>
      </c>
      <c r="AT78" s="22">
        <v>2015</v>
      </c>
      <c r="AU78" s="22">
        <v>2012</v>
      </c>
      <c r="AV78" s="22">
        <v>2011</v>
      </c>
      <c r="AW78" s="22">
        <v>2014</v>
      </c>
      <c r="AX78" s="22">
        <v>2014</v>
      </c>
      <c r="AY78" s="22">
        <v>2014</v>
      </c>
      <c r="AZ78" s="22">
        <v>2015</v>
      </c>
      <c r="BA78" s="22">
        <v>2015</v>
      </c>
      <c r="BB78" s="22">
        <v>2015</v>
      </c>
      <c r="BC78" s="22">
        <v>2015</v>
      </c>
      <c r="BD78" s="22">
        <v>2014</v>
      </c>
      <c r="BE78" s="22">
        <v>2014</v>
      </c>
      <c r="BF78" s="10"/>
    </row>
    <row r="79" spans="1:58" x14ac:dyDescent="0.25">
      <c r="A79" s="16" t="s">
        <v>669</v>
      </c>
      <c r="B79" s="11" t="s">
        <v>9959</v>
      </c>
      <c r="C79" s="20">
        <v>2014</v>
      </c>
      <c r="D79" s="20">
        <v>2014</v>
      </c>
      <c r="E79" s="20">
        <v>2014</v>
      </c>
      <c r="F79" s="20">
        <v>2014</v>
      </c>
      <c r="G79" s="20">
        <v>2014</v>
      </c>
      <c r="H79" s="20">
        <v>2014</v>
      </c>
      <c r="I79" s="20">
        <v>2014</v>
      </c>
      <c r="J79" s="20">
        <v>2015</v>
      </c>
      <c r="K79" s="20">
        <v>2015</v>
      </c>
      <c r="L79" s="20">
        <v>2015</v>
      </c>
      <c r="M79" s="22">
        <v>2016</v>
      </c>
      <c r="N79" s="22">
        <v>2016</v>
      </c>
      <c r="O79" s="22">
        <v>2015</v>
      </c>
      <c r="P79" s="22">
        <v>2015</v>
      </c>
      <c r="Q79" s="22">
        <v>2014</v>
      </c>
      <c r="R79" s="22">
        <v>2012</v>
      </c>
      <c r="S79" s="22">
        <v>2016</v>
      </c>
      <c r="T79" s="22">
        <v>2013</v>
      </c>
      <c r="U79" s="22">
        <v>2014</v>
      </c>
      <c r="V79" s="22">
        <v>2014</v>
      </c>
      <c r="W79" s="22">
        <v>2015</v>
      </c>
      <c r="X79" s="22">
        <v>2013</v>
      </c>
      <c r="Y79" s="22">
        <v>2012</v>
      </c>
      <c r="Z79" s="22">
        <v>2014</v>
      </c>
      <c r="AA79" s="22">
        <v>2014</v>
      </c>
      <c r="AB79" s="22">
        <v>2014</v>
      </c>
      <c r="AC79" s="22">
        <v>2014</v>
      </c>
      <c r="AD79" s="22">
        <v>2015</v>
      </c>
      <c r="AE79" s="22">
        <v>2012</v>
      </c>
      <c r="AF79" s="22">
        <v>2014</v>
      </c>
      <c r="AG79" s="21">
        <v>2011</v>
      </c>
      <c r="AH79" s="22">
        <v>2014</v>
      </c>
      <c r="AI79" s="22">
        <v>2015</v>
      </c>
      <c r="AJ79" s="22">
        <v>2016</v>
      </c>
      <c r="AK79" s="23">
        <v>2015</v>
      </c>
      <c r="AL79" s="23">
        <v>2015</v>
      </c>
      <c r="AM79" s="22">
        <v>2015</v>
      </c>
      <c r="AN79" s="22">
        <v>2014</v>
      </c>
      <c r="AO79" s="22">
        <v>2014</v>
      </c>
      <c r="AP79" s="22">
        <v>2014</v>
      </c>
      <c r="AQ79" s="22">
        <v>2014</v>
      </c>
      <c r="AR79" s="22">
        <v>2015</v>
      </c>
      <c r="AS79" s="22">
        <v>2014</v>
      </c>
      <c r="AT79" s="22">
        <v>2015</v>
      </c>
      <c r="AU79" s="22">
        <v>2012</v>
      </c>
      <c r="AV79" s="22">
        <v>2011</v>
      </c>
      <c r="AW79" s="22">
        <v>2014</v>
      </c>
      <c r="AX79" s="22">
        <v>2014</v>
      </c>
      <c r="AY79" s="22">
        <v>2014</v>
      </c>
      <c r="AZ79" s="22">
        <v>2015</v>
      </c>
      <c r="BA79" s="22">
        <v>2015</v>
      </c>
      <c r="BB79" s="22">
        <v>2015</v>
      </c>
      <c r="BC79" s="22">
        <v>2015</v>
      </c>
      <c r="BD79" s="22">
        <v>2014</v>
      </c>
      <c r="BE79" s="22">
        <v>2014</v>
      </c>
      <c r="BF79" s="10"/>
    </row>
    <row r="80" spans="1:58" x14ac:dyDescent="0.25">
      <c r="A80" s="16" t="s">
        <v>788</v>
      </c>
      <c r="B80" s="11" t="s">
        <v>9963</v>
      </c>
      <c r="C80" s="20">
        <v>2014</v>
      </c>
      <c r="D80" s="20">
        <v>2014</v>
      </c>
      <c r="E80" s="20">
        <v>2014</v>
      </c>
      <c r="F80" s="20">
        <v>2014</v>
      </c>
      <c r="G80" s="20">
        <v>2014</v>
      </c>
      <c r="H80" s="20">
        <v>2014</v>
      </c>
      <c r="I80" s="20">
        <v>2014</v>
      </c>
      <c r="J80" s="20">
        <v>2015</v>
      </c>
      <c r="K80" s="20">
        <v>2015</v>
      </c>
      <c r="L80" s="20">
        <v>2015</v>
      </c>
      <c r="M80" s="22">
        <v>2016</v>
      </c>
      <c r="N80" s="22">
        <v>2016</v>
      </c>
      <c r="O80" s="22">
        <v>2015</v>
      </c>
      <c r="P80" s="22">
        <v>2015</v>
      </c>
      <c r="Q80" s="22">
        <v>2014</v>
      </c>
      <c r="R80" s="22" t="s">
        <v>17</v>
      </c>
      <c r="S80" s="22">
        <v>2016</v>
      </c>
      <c r="T80" s="22">
        <v>2013</v>
      </c>
      <c r="U80" s="22">
        <v>2014</v>
      </c>
      <c r="V80" s="22">
        <v>2014</v>
      </c>
      <c r="W80" s="22">
        <v>2015</v>
      </c>
      <c r="X80" s="22">
        <v>2004</v>
      </c>
      <c r="Y80" s="22">
        <v>2010</v>
      </c>
      <c r="Z80" s="22">
        <v>2014</v>
      </c>
      <c r="AA80" s="22">
        <v>2014</v>
      </c>
      <c r="AB80" s="22">
        <v>2014</v>
      </c>
      <c r="AC80" s="22">
        <v>2014</v>
      </c>
      <c r="AD80" s="22">
        <v>2015</v>
      </c>
      <c r="AE80" s="22">
        <v>2012</v>
      </c>
      <c r="AF80" s="22">
        <v>2014</v>
      </c>
      <c r="AG80" s="21">
        <v>2013</v>
      </c>
      <c r="AH80" s="22">
        <v>2014</v>
      </c>
      <c r="AI80" s="22">
        <v>2015</v>
      </c>
      <c r="AJ80" s="22">
        <v>2016</v>
      </c>
      <c r="AK80" s="23" t="s">
        <v>17</v>
      </c>
      <c r="AL80" s="23">
        <v>2015</v>
      </c>
      <c r="AM80" s="22">
        <v>2015</v>
      </c>
      <c r="AN80" s="22">
        <v>2014</v>
      </c>
      <c r="AO80" s="22">
        <v>2014</v>
      </c>
      <c r="AP80" s="22">
        <v>2014</v>
      </c>
      <c r="AQ80" s="22">
        <v>2014</v>
      </c>
      <c r="AR80" s="22">
        <v>2011</v>
      </c>
      <c r="AS80" s="22">
        <v>2014</v>
      </c>
      <c r="AT80" s="22">
        <v>2015</v>
      </c>
      <c r="AU80" s="22">
        <v>2012</v>
      </c>
      <c r="AV80" s="22">
        <v>2012</v>
      </c>
      <c r="AW80" s="22">
        <v>2014</v>
      </c>
      <c r="AX80" s="22">
        <v>2014</v>
      </c>
      <c r="AY80" s="22">
        <v>2014</v>
      </c>
      <c r="AZ80" s="22">
        <v>2015</v>
      </c>
      <c r="BA80" s="22">
        <v>2015</v>
      </c>
      <c r="BB80" s="22">
        <v>2014</v>
      </c>
      <c r="BC80" s="22">
        <v>2015</v>
      </c>
      <c r="BD80" s="22">
        <v>2014</v>
      </c>
      <c r="BE80" s="22">
        <v>2014</v>
      </c>
      <c r="BF80" s="10"/>
    </row>
    <row r="81" spans="1:58" x14ac:dyDescent="0.25">
      <c r="A81" s="16" t="s">
        <v>300</v>
      </c>
      <c r="B81" s="11" t="s">
        <v>9964</v>
      </c>
      <c r="C81" s="20">
        <v>2014</v>
      </c>
      <c r="D81" s="20">
        <v>2014</v>
      </c>
      <c r="E81" s="20">
        <v>2014</v>
      </c>
      <c r="F81" s="20">
        <v>2014</v>
      </c>
      <c r="G81" s="20">
        <v>2014</v>
      </c>
      <c r="H81" s="20">
        <v>2014</v>
      </c>
      <c r="I81" s="20">
        <v>2014</v>
      </c>
      <c r="J81" s="20">
        <v>2015</v>
      </c>
      <c r="K81" s="20">
        <v>2015</v>
      </c>
      <c r="L81" s="20">
        <v>2015</v>
      </c>
      <c r="M81" s="22">
        <v>2016</v>
      </c>
      <c r="N81" s="22">
        <v>2016</v>
      </c>
      <c r="O81" s="22">
        <v>2015</v>
      </c>
      <c r="P81" s="22">
        <v>2015</v>
      </c>
      <c r="Q81" s="22">
        <v>2014</v>
      </c>
      <c r="R81" s="22">
        <v>2011</v>
      </c>
      <c r="S81" s="22">
        <v>2016</v>
      </c>
      <c r="T81" s="22">
        <v>2013</v>
      </c>
      <c r="U81" s="22">
        <v>2014</v>
      </c>
      <c r="V81" s="22">
        <v>2014</v>
      </c>
      <c r="W81" s="22">
        <v>2015</v>
      </c>
      <c r="X81" s="22">
        <v>2011</v>
      </c>
      <c r="Y81" s="22">
        <v>2010</v>
      </c>
      <c r="Z81" s="22">
        <v>2014</v>
      </c>
      <c r="AA81" s="22">
        <v>2014</v>
      </c>
      <c r="AB81" s="22" t="s">
        <v>17</v>
      </c>
      <c r="AC81" s="22">
        <v>2014</v>
      </c>
      <c r="AD81" s="22">
        <v>2015</v>
      </c>
      <c r="AE81" s="22" t="s">
        <v>17</v>
      </c>
      <c r="AF81" s="22">
        <v>2014</v>
      </c>
      <c r="AG81" s="21">
        <v>2012</v>
      </c>
      <c r="AH81" s="22">
        <v>2014</v>
      </c>
      <c r="AI81" s="22">
        <v>2015</v>
      </c>
      <c r="AJ81" s="22">
        <v>2016</v>
      </c>
      <c r="AK81" s="23">
        <v>2016</v>
      </c>
      <c r="AL81" s="23">
        <v>2016</v>
      </c>
      <c r="AM81" s="22">
        <v>2015</v>
      </c>
      <c r="AN81" s="22">
        <v>2014</v>
      </c>
      <c r="AO81" s="22">
        <v>2014</v>
      </c>
      <c r="AP81" s="22">
        <v>2014</v>
      </c>
      <c r="AQ81" s="22">
        <v>2014</v>
      </c>
      <c r="AR81" s="22">
        <v>2015</v>
      </c>
      <c r="AS81" s="22">
        <v>2014</v>
      </c>
      <c r="AT81" s="22">
        <v>2015</v>
      </c>
      <c r="AU81" s="22">
        <v>2012</v>
      </c>
      <c r="AV81" s="22">
        <v>2013</v>
      </c>
      <c r="AW81" s="22">
        <v>2014</v>
      </c>
      <c r="AX81" s="22">
        <v>2014</v>
      </c>
      <c r="AY81" s="22">
        <v>2014</v>
      </c>
      <c r="AZ81" s="22">
        <v>2015</v>
      </c>
      <c r="BA81" s="22">
        <v>2015</v>
      </c>
      <c r="BB81" s="22">
        <v>2015</v>
      </c>
      <c r="BC81" s="22">
        <v>2015</v>
      </c>
      <c r="BD81" s="22">
        <v>2014</v>
      </c>
      <c r="BE81" s="22">
        <v>2014</v>
      </c>
      <c r="BF81" s="10"/>
    </row>
    <row r="82" spans="1:58" x14ac:dyDescent="0.25">
      <c r="A82" s="16" t="s">
        <v>9961</v>
      </c>
      <c r="B82" s="11" t="s">
        <v>9962</v>
      </c>
      <c r="C82" s="20">
        <v>2014</v>
      </c>
      <c r="D82" s="20">
        <v>2014</v>
      </c>
      <c r="E82" s="20">
        <v>2014</v>
      </c>
      <c r="F82" s="20">
        <v>2014</v>
      </c>
      <c r="G82" s="20">
        <v>2014</v>
      </c>
      <c r="H82" s="20">
        <v>2014</v>
      </c>
      <c r="I82" s="20">
        <v>2014</v>
      </c>
      <c r="J82" s="20">
        <v>2015</v>
      </c>
      <c r="K82" s="20">
        <v>2015</v>
      </c>
      <c r="L82" s="20">
        <v>2015</v>
      </c>
      <c r="M82" s="22">
        <v>2016</v>
      </c>
      <c r="N82" s="22">
        <v>2016</v>
      </c>
      <c r="O82" s="22">
        <v>2015</v>
      </c>
      <c r="P82" s="22">
        <v>2015</v>
      </c>
      <c r="Q82" s="22">
        <v>2014</v>
      </c>
      <c r="R82" s="22" t="s">
        <v>17</v>
      </c>
      <c r="S82" s="22">
        <v>2016</v>
      </c>
      <c r="T82" s="22">
        <v>2013</v>
      </c>
      <c r="U82" s="22">
        <v>2014</v>
      </c>
      <c r="V82" s="22" t="s">
        <v>17</v>
      </c>
      <c r="W82" s="22">
        <v>2015</v>
      </c>
      <c r="X82" s="22" t="s">
        <v>17</v>
      </c>
      <c r="Y82" s="22">
        <v>2013</v>
      </c>
      <c r="Z82" s="22">
        <v>2014</v>
      </c>
      <c r="AA82" s="22">
        <v>2014</v>
      </c>
      <c r="AB82" s="22">
        <v>2014</v>
      </c>
      <c r="AC82" s="22">
        <v>2014</v>
      </c>
      <c r="AD82" s="22">
        <v>2015</v>
      </c>
      <c r="AE82" s="22" t="s">
        <v>17</v>
      </c>
      <c r="AF82" s="22">
        <v>2014</v>
      </c>
      <c r="AG82" s="21">
        <v>2012</v>
      </c>
      <c r="AH82" s="22">
        <v>2014</v>
      </c>
      <c r="AI82" s="22">
        <v>2015</v>
      </c>
      <c r="AJ82" s="22">
        <v>2016</v>
      </c>
      <c r="AK82" s="23" t="s">
        <v>17</v>
      </c>
      <c r="AL82" s="23">
        <v>2015</v>
      </c>
      <c r="AM82" s="22">
        <v>2015</v>
      </c>
      <c r="AN82" s="22">
        <v>2014</v>
      </c>
      <c r="AO82" s="22">
        <v>2014</v>
      </c>
      <c r="AP82" s="22">
        <v>2014</v>
      </c>
      <c r="AQ82" s="22">
        <v>2014</v>
      </c>
      <c r="AR82" s="22" t="s">
        <v>17</v>
      </c>
      <c r="AS82" s="22">
        <v>2014</v>
      </c>
      <c r="AT82" s="22">
        <v>2015</v>
      </c>
      <c r="AU82" s="22">
        <v>2012</v>
      </c>
      <c r="AV82" s="22" t="s">
        <v>17</v>
      </c>
      <c r="AW82" s="22">
        <v>2014</v>
      </c>
      <c r="AX82" s="22">
        <v>2014</v>
      </c>
      <c r="AY82" s="22">
        <v>2014</v>
      </c>
      <c r="AZ82" s="22">
        <v>2015</v>
      </c>
      <c r="BA82" s="22">
        <v>2015</v>
      </c>
      <c r="BB82" s="22">
        <v>2015</v>
      </c>
      <c r="BC82" s="22">
        <v>2015</v>
      </c>
      <c r="BD82" s="22">
        <v>2014</v>
      </c>
      <c r="BE82" s="22">
        <v>2014</v>
      </c>
      <c r="BF82" s="10"/>
    </row>
    <row r="83" spans="1:58" x14ac:dyDescent="0.25">
      <c r="A83" s="16" t="s">
        <v>9967</v>
      </c>
      <c r="B83" s="11" t="s">
        <v>9968</v>
      </c>
      <c r="C83" s="20">
        <v>2014</v>
      </c>
      <c r="D83" s="20">
        <v>2014</v>
      </c>
      <c r="E83" s="20">
        <v>2014</v>
      </c>
      <c r="F83" s="20">
        <v>2014</v>
      </c>
      <c r="G83" s="20">
        <v>2014</v>
      </c>
      <c r="H83" s="20">
        <v>2014</v>
      </c>
      <c r="I83" s="20">
        <v>2014</v>
      </c>
      <c r="J83" s="20">
        <v>2015</v>
      </c>
      <c r="K83" s="20">
        <v>2015</v>
      </c>
      <c r="L83" s="20">
        <v>2015</v>
      </c>
      <c r="M83" s="22">
        <v>2016</v>
      </c>
      <c r="N83" s="22">
        <v>2016</v>
      </c>
      <c r="O83" s="22">
        <v>2015</v>
      </c>
      <c r="P83" s="22">
        <v>2015</v>
      </c>
      <c r="Q83" s="22">
        <v>2014</v>
      </c>
      <c r="R83" s="22" t="s">
        <v>17</v>
      </c>
      <c r="S83" s="22">
        <v>2016</v>
      </c>
      <c r="T83" s="22">
        <v>2013</v>
      </c>
      <c r="U83" s="22">
        <v>2014</v>
      </c>
      <c r="V83" s="22" t="s">
        <v>17</v>
      </c>
      <c r="W83" s="22">
        <v>2015</v>
      </c>
      <c r="X83" s="22" t="s">
        <v>17</v>
      </c>
      <c r="Y83" s="22">
        <v>2012</v>
      </c>
      <c r="Z83" s="22">
        <v>2014</v>
      </c>
      <c r="AA83" s="22">
        <v>2014</v>
      </c>
      <c r="AB83" s="22" t="s">
        <v>17</v>
      </c>
      <c r="AC83" s="22">
        <v>2014</v>
      </c>
      <c r="AD83" s="22">
        <v>2015</v>
      </c>
      <c r="AE83" s="22" t="s">
        <v>17</v>
      </c>
      <c r="AF83" s="22">
        <v>2014</v>
      </c>
      <c r="AG83" s="21">
        <v>2010</v>
      </c>
      <c r="AH83" s="22">
        <v>2014</v>
      </c>
      <c r="AI83" s="22">
        <v>2015</v>
      </c>
      <c r="AJ83" s="22">
        <v>2016</v>
      </c>
      <c r="AK83" s="23" t="s">
        <v>17</v>
      </c>
      <c r="AL83" s="23">
        <v>2015</v>
      </c>
      <c r="AM83" s="22">
        <v>2015</v>
      </c>
      <c r="AN83" s="22">
        <v>2014</v>
      </c>
      <c r="AO83" s="22">
        <v>2014</v>
      </c>
      <c r="AP83" s="22">
        <v>2014</v>
      </c>
      <c r="AQ83" s="22">
        <v>2014</v>
      </c>
      <c r="AR83" s="22" t="s">
        <v>17</v>
      </c>
      <c r="AS83" s="22">
        <v>2014</v>
      </c>
      <c r="AT83" s="22">
        <v>2015</v>
      </c>
      <c r="AU83" s="22">
        <v>2012</v>
      </c>
      <c r="AV83" s="22" t="s">
        <v>17</v>
      </c>
      <c r="AW83" s="22">
        <v>2014</v>
      </c>
      <c r="AX83" s="22">
        <v>2014</v>
      </c>
      <c r="AY83" s="22">
        <v>2014</v>
      </c>
      <c r="AZ83" s="22">
        <v>2015</v>
      </c>
      <c r="BA83" s="22">
        <v>2015</v>
      </c>
      <c r="BB83" s="22">
        <v>2015</v>
      </c>
      <c r="BC83" s="22">
        <v>2015</v>
      </c>
      <c r="BD83" s="22">
        <v>2014</v>
      </c>
      <c r="BE83" s="22">
        <v>2014</v>
      </c>
      <c r="BF83" s="10"/>
    </row>
    <row r="84" spans="1:58" x14ac:dyDescent="0.25">
      <c r="A84" s="16" t="s">
        <v>318</v>
      </c>
      <c r="B84" s="11" t="s">
        <v>9969</v>
      </c>
      <c r="C84" s="20">
        <v>2014</v>
      </c>
      <c r="D84" s="20">
        <v>2014</v>
      </c>
      <c r="E84" s="20">
        <v>2014</v>
      </c>
      <c r="F84" s="20">
        <v>2014</v>
      </c>
      <c r="G84" s="20">
        <v>2014</v>
      </c>
      <c r="H84" s="20">
        <v>2014</v>
      </c>
      <c r="I84" s="20">
        <v>2014</v>
      </c>
      <c r="J84" s="20">
        <v>2015</v>
      </c>
      <c r="K84" s="20">
        <v>2015</v>
      </c>
      <c r="L84" s="20">
        <v>2015</v>
      </c>
      <c r="M84" s="22">
        <v>2016</v>
      </c>
      <c r="N84" s="22">
        <v>2016</v>
      </c>
      <c r="O84" s="22">
        <v>2015</v>
      </c>
      <c r="P84" s="22">
        <v>2015</v>
      </c>
      <c r="Q84" s="22">
        <v>2014</v>
      </c>
      <c r="R84" s="22" t="s">
        <v>17</v>
      </c>
      <c r="S84" s="22">
        <v>2016</v>
      </c>
      <c r="T84" s="22">
        <v>2013</v>
      </c>
      <c r="U84" s="22">
        <v>2014</v>
      </c>
      <c r="V84" s="22" t="s">
        <v>17</v>
      </c>
      <c r="W84" s="22">
        <v>2015</v>
      </c>
      <c r="X84" s="22" t="s">
        <v>17</v>
      </c>
      <c r="Y84" s="22">
        <v>2012</v>
      </c>
      <c r="Z84" s="22">
        <v>2014</v>
      </c>
      <c r="AA84" s="22">
        <v>2014</v>
      </c>
      <c r="AB84" s="22">
        <v>2013</v>
      </c>
      <c r="AC84" s="22">
        <v>2014</v>
      </c>
      <c r="AD84" s="22">
        <v>2015</v>
      </c>
      <c r="AE84" s="22" t="s">
        <v>17</v>
      </c>
      <c r="AF84" s="22">
        <v>2014</v>
      </c>
      <c r="AG84" s="21">
        <v>2012</v>
      </c>
      <c r="AH84" s="22">
        <v>2014</v>
      </c>
      <c r="AI84" s="22">
        <v>2015</v>
      </c>
      <c r="AJ84" s="22">
        <v>2016</v>
      </c>
      <c r="AK84" s="23" t="s">
        <v>17</v>
      </c>
      <c r="AL84" s="23">
        <v>2015</v>
      </c>
      <c r="AM84" s="22">
        <v>2015</v>
      </c>
      <c r="AN84" s="22">
        <v>2014</v>
      </c>
      <c r="AO84" s="22">
        <v>2014</v>
      </c>
      <c r="AP84" s="22">
        <v>2014</v>
      </c>
      <c r="AQ84" s="22">
        <v>2014</v>
      </c>
      <c r="AR84" s="22">
        <v>2015</v>
      </c>
      <c r="AS84" s="22">
        <v>2014</v>
      </c>
      <c r="AT84" s="22">
        <v>2015</v>
      </c>
      <c r="AU84" s="22">
        <v>2012</v>
      </c>
      <c r="AV84" s="22">
        <v>2013</v>
      </c>
      <c r="AW84" s="22">
        <v>2014</v>
      </c>
      <c r="AX84" s="22">
        <v>2014</v>
      </c>
      <c r="AY84" s="22">
        <v>2014</v>
      </c>
      <c r="AZ84" s="22">
        <v>2015</v>
      </c>
      <c r="BA84" s="22">
        <v>2015</v>
      </c>
      <c r="BB84" s="22">
        <v>2015</v>
      </c>
      <c r="BC84" s="22">
        <v>2015</v>
      </c>
      <c r="BD84" s="22">
        <v>2014</v>
      </c>
      <c r="BE84" s="22">
        <v>2014</v>
      </c>
      <c r="BF84" s="10"/>
    </row>
    <row r="85" spans="1:58" x14ac:dyDescent="0.25">
      <c r="A85" s="16" t="s">
        <v>9970</v>
      </c>
      <c r="B85" s="11" t="s">
        <v>9971</v>
      </c>
      <c r="C85" s="20">
        <v>2014</v>
      </c>
      <c r="D85" s="20">
        <v>2014</v>
      </c>
      <c r="E85" s="20">
        <v>2014</v>
      </c>
      <c r="F85" s="20">
        <v>2014</v>
      </c>
      <c r="G85" s="20">
        <v>2014</v>
      </c>
      <c r="H85" s="20">
        <v>2014</v>
      </c>
      <c r="I85" s="20">
        <v>2014</v>
      </c>
      <c r="J85" s="20">
        <v>2015</v>
      </c>
      <c r="K85" s="20">
        <v>2015</v>
      </c>
      <c r="L85" s="20">
        <v>2015</v>
      </c>
      <c r="M85" s="22">
        <v>2016</v>
      </c>
      <c r="N85" s="22">
        <v>2016</v>
      </c>
      <c r="O85" s="22">
        <v>2015</v>
      </c>
      <c r="P85" s="22">
        <v>2015</v>
      </c>
      <c r="Q85" s="22">
        <v>2014</v>
      </c>
      <c r="R85" s="22">
        <v>2010</v>
      </c>
      <c r="S85" s="22">
        <v>2016</v>
      </c>
      <c r="T85" s="22">
        <v>2013</v>
      </c>
      <c r="U85" s="22">
        <v>2014</v>
      </c>
      <c r="V85" s="22">
        <v>2014</v>
      </c>
      <c r="W85" s="22">
        <v>2015</v>
      </c>
      <c r="X85" s="22">
        <v>2012</v>
      </c>
      <c r="Y85" s="22">
        <v>2008</v>
      </c>
      <c r="Z85" s="22">
        <v>2014</v>
      </c>
      <c r="AA85" s="22">
        <v>2014</v>
      </c>
      <c r="AB85" s="22">
        <v>2014</v>
      </c>
      <c r="AC85" s="22">
        <v>2014</v>
      </c>
      <c r="AD85" s="22">
        <v>2015</v>
      </c>
      <c r="AE85" s="22" t="s">
        <v>17</v>
      </c>
      <c r="AF85" s="22">
        <v>2014</v>
      </c>
      <c r="AG85" s="21">
        <v>2004</v>
      </c>
      <c r="AH85" s="22">
        <v>2014</v>
      </c>
      <c r="AI85" s="22">
        <v>2015</v>
      </c>
      <c r="AJ85" s="22">
        <v>2016</v>
      </c>
      <c r="AK85" s="23" t="s">
        <v>17</v>
      </c>
      <c r="AL85" s="23">
        <v>2015</v>
      </c>
      <c r="AM85" s="22">
        <v>2015</v>
      </c>
      <c r="AN85" s="22">
        <v>2014</v>
      </c>
      <c r="AO85" s="22">
        <v>2014</v>
      </c>
      <c r="AP85" s="22">
        <v>2014</v>
      </c>
      <c r="AQ85" s="22">
        <v>2014</v>
      </c>
      <c r="AR85" s="22">
        <v>2011</v>
      </c>
      <c r="AS85" s="22">
        <v>2014</v>
      </c>
      <c r="AT85" s="22">
        <v>2015</v>
      </c>
      <c r="AU85" s="22">
        <v>2012</v>
      </c>
      <c r="AV85" s="22">
        <v>2013</v>
      </c>
      <c r="AW85" s="22">
        <v>2014</v>
      </c>
      <c r="AX85" s="22">
        <v>2014</v>
      </c>
      <c r="AY85" s="22">
        <v>2014</v>
      </c>
      <c r="AZ85" s="22">
        <v>2015</v>
      </c>
      <c r="BA85" s="22">
        <v>2015</v>
      </c>
      <c r="BB85" s="22">
        <v>2015</v>
      </c>
      <c r="BC85" s="22">
        <v>2015</v>
      </c>
      <c r="BD85" s="22">
        <v>2014</v>
      </c>
      <c r="BE85" s="22">
        <v>2014</v>
      </c>
      <c r="BF85" s="10"/>
    </row>
    <row r="86" spans="1:58" x14ac:dyDescent="0.25">
      <c r="A86" s="16" t="s">
        <v>9973</v>
      </c>
      <c r="B86" s="11" t="s">
        <v>9974</v>
      </c>
      <c r="C86" s="20">
        <v>2014</v>
      </c>
      <c r="D86" s="20">
        <v>2014</v>
      </c>
      <c r="E86" s="20">
        <v>2014</v>
      </c>
      <c r="F86" s="20">
        <v>2014</v>
      </c>
      <c r="G86" s="20">
        <v>2014</v>
      </c>
      <c r="H86" s="20">
        <v>2014</v>
      </c>
      <c r="I86" s="20">
        <v>2014</v>
      </c>
      <c r="J86" s="20">
        <v>2015</v>
      </c>
      <c r="K86" s="20">
        <v>2015</v>
      </c>
      <c r="L86" s="20">
        <v>2015</v>
      </c>
      <c r="M86" s="22">
        <v>2016</v>
      </c>
      <c r="N86" s="22">
        <v>2016</v>
      </c>
      <c r="O86" s="22">
        <v>2015</v>
      </c>
      <c r="P86" s="22">
        <v>2015</v>
      </c>
      <c r="Q86" s="22">
        <v>2014</v>
      </c>
      <c r="R86" s="22" t="s">
        <v>17</v>
      </c>
      <c r="S86" s="22">
        <v>2016</v>
      </c>
      <c r="T86" s="22">
        <v>2013</v>
      </c>
      <c r="U86" s="22">
        <v>2014</v>
      </c>
      <c r="V86" s="22" t="s">
        <v>17</v>
      </c>
      <c r="W86" s="22">
        <v>2015</v>
      </c>
      <c r="X86" s="22">
        <v>2010</v>
      </c>
      <c r="Y86" s="22">
        <v>2010</v>
      </c>
      <c r="Z86" s="22">
        <v>2014</v>
      </c>
      <c r="AA86" s="22">
        <v>2014</v>
      </c>
      <c r="AB86" s="22">
        <v>2011</v>
      </c>
      <c r="AC86" s="22">
        <v>2014</v>
      </c>
      <c r="AD86" s="22">
        <v>2015</v>
      </c>
      <c r="AE86" s="22" t="s">
        <v>17</v>
      </c>
      <c r="AF86" s="22">
        <v>2014</v>
      </c>
      <c r="AG86" s="21">
        <v>2008</v>
      </c>
      <c r="AH86" s="22">
        <v>2014</v>
      </c>
      <c r="AI86" s="22">
        <v>2015</v>
      </c>
      <c r="AJ86" s="22">
        <v>2016</v>
      </c>
      <c r="AK86" s="23" t="s">
        <v>17</v>
      </c>
      <c r="AL86" s="23">
        <v>2015</v>
      </c>
      <c r="AM86" s="22">
        <v>2015</v>
      </c>
      <c r="AN86" s="22">
        <v>2014</v>
      </c>
      <c r="AO86" s="22">
        <v>2014</v>
      </c>
      <c r="AP86" s="22">
        <v>2014</v>
      </c>
      <c r="AQ86" s="22">
        <v>2014</v>
      </c>
      <c r="AR86" s="22">
        <v>2011</v>
      </c>
      <c r="AS86" s="22">
        <v>2014</v>
      </c>
      <c r="AT86" s="22">
        <v>2015</v>
      </c>
      <c r="AU86" s="22">
        <v>2012</v>
      </c>
      <c r="AV86" s="22" t="s">
        <v>17</v>
      </c>
      <c r="AW86" s="22">
        <v>2014</v>
      </c>
      <c r="AX86" s="22">
        <v>2014</v>
      </c>
      <c r="AY86" s="22">
        <v>2014</v>
      </c>
      <c r="AZ86" s="22">
        <v>2015</v>
      </c>
      <c r="BA86" s="22">
        <v>2015</v>
      </c>
      <c r="BB86" s="22">
        <v>2015</v>
      </c>
      <c r="BC86" s="22">
        <v>2015</v>
      </c>
      <c r="BD86" s="22">
        <v>2014</v>
      </c>
      <c r="BE86" s="22">
        <v>2014</v>
      </c>
      <c r="BF86" s="10"/>
    </row>
    <row r="87" spans="1:58" x14ac:dyDescent="0.25">
      <c r="A87" s="16" t="s">
        <v>111</v>
      </c>
      <c r="B87" s="11" t="s">
        <v>9972</v>
      </c>
      <c r="C87" s="20">
        <v>2014</v>
      </c>
      <c r="D87" s="20">
        <v>2014</v>
      </c>
      <c r="E87" s="20">
        <v>2014</v>
      </c>
      <c r="F87" s="20">
        <v>2014</v>
      </c>
      <c r="G87" s="20">
        <v>2014</v>
      </c>
      <c r="H87" s="20">
        <v>2014</v>
      </c>
      <c r="I87" s="20">
        <v>2014</v>
      </c>
      <c r="J87" s="20">
        <v>2015</v>
      </c>
      <c r="K87" s="20">
        <v>2015</v>
      </c>
      <c r="L87" s="20">
        <v>2015</v>
      </c>
      <c r="M87" s="22">
        <v>2016</v>
      </c>
      <c r="N87" s="22">
        <v>2016</v>
      </c>
      <c r="O87" s="22">
        <v>2015</v>
      </c>
      <c r="P87" s="22">
        <v>2015</v>
      </c>
      <c r="Q87" s="22">
        <v>2014</v>
      </c>
      <c r="R87" s="22">
        <v>2012</v>
      </c>
      <c r="S87" s="22">
        <v>2016</v>
      </c>
      <c r="T87" s="22">
        <v>2013</v>
      </c>
      <c r="U87" s="22">
        <v>2014</v>
      </c>
      <c r="V87" s="22">
        <v>2014</v>
      </c>
      <c r="W87" s="22">
        <v>2015</v>
      </c>
      <c r="X87" s="22">
        <v>2012</v>
      </c>
      <c r="Y87" s="22">
        <v>2010</v>
      </c>
      <c r="Z87" s="22">
        <v>2014</v>
      </c>
      <c r="AA87" s="22">
        <v>2014</v>
      </c>
      <c r="AB87" s="22" t="s">
        <v>17</v>
      </c>
      <c r="AC87" s="22">
        <v>2014</v>
      </c>
      <c r="AD87" s="22">
        <v>2015</v>
      </c>
      <c r="AE87" s="22" t="s">
        <v>17</v>
      </c>
      <c r="AF87" s="22">
        <v>2014</v>
      </c>
      <c r="AG87" s="21">
        <v>2010</v>
      </c>
      <c r="AH87" s="22">
        <v>2014</v>
      </c>
      <c r="AI87" s="22">
        <v>2015</v>
      </c>
      <c r="AJ87" s="22">
        <v>2016</v>
      </c>
      <c r="AK87" s="23" t="s">
        <v>17</v>
      </c>
      <c r="AL87" s="23">
        <v>2016</v>
      </c>
      <c r="AM87" s="22">
        <v>2015</v>
      </c>
      <c r="AN87" s="22">
        <v>2014</v>
      </c>
      <c r="AO87" s="22">
        <v>2014</v>
      </c>
      <c r="AP87" s="22">
        <v>2014</v>
      </c>
      <c r="AQ87" s="22">
        <v>2014</v>
      </c>
      <c r="AR87" s="22">
        <v>2011</v>
      </c>
      <c r="AS87" s="22">
        <v>2014</v>
      </c>
      <c r="AT87" s="22">
        <v>2015</v>
      </c>
      <c r="AU87" s="22">
        <v>2012</v>
      </c>
      <c r="AV87" s="22">
        <v>2012</v>
      </c>
      <c r="AW87" s="22">
        <v>2014</v>
      </c>
      <c r="AX87" s="22">
        <v>2014</v>
      </c>
      <c r="AY87" s="22">
        <v>2014</v>
      </c>
      <c r="AZ87" s="22">
        <v>2015</v>
      </c>
      <c r="BA87" s="22">
        <v>2015</v>
      </c>
      <c r="BB87" s="22">
        <v>2015</v>
      </c>
      <c r="BC87" s="22">
        <v>2015</v>
      </c>
      <c r="BD87" s="22">
        <v>2014</v>
      </c>
      <c r="BE87" s="22">
        <v>2014</v>
      </c>
      <c r="BF87" s="10"/>
    </row>
    <row r="88" spans="1:58" x14ac:dyDescent="0.25">
      <c r="A88" s="16" t="s">
        <v>9975</v>
      </c>
      <c r="B88" s="11" t="s">
        <v>9976</v>
      </c>
      <c r="C88" s="20">
        <v>2014</v>
      </c>
      <c r="D88" s="20">
        <v>2014</v>
      </c>
      <c r="E88" s="20">
        <v>2014</v>
      </c>
      <c r="F88" s="20">
        <v>2014</v>
      </c>
      <c r="G88" s="20">
        <v>2014</v>
      </c>
      <c r="H88" s="20">
        <v>2014</v>
      </c>
      <c r="I88" s="20">
        <v>2014</v>
      </c>
      <c r="J88" s="20">
        <v>2015</v>
      </c>
      <c r="K88" s="20">
        <v>2015</v>
      </c>
      <c r="L88" s="20">
        <v>2015</v>
      </c>
      <c r="M88" s="22">
        <v>2016</v>
      </c>
      <c r="N88" s="22">
        <v>2016</v>
      </c>
      <c r="O88" s="22">
        <v>2015</v>
      </c>
      <c r="P88" s="22">
        <v>2015</v>
      </c>
      <c r="Q88" s="22">
        <v>2014</v>
      </c>
      <c r="R88" s="22">
        <v>2011</v>
      </c>
      <c r="S88" s="22">
        <v>2016</v>
      </c>
      <c r="T88" s="22">
        <v>2013</v>
      </c>
      <c r="U88" s="22">
        <v>2014</v>
      </c>
      <c r="V88" s="22">
        <v>2014</v>
      </c>
      <c r="W88" s="22">
        <v>2015</v>
      </c>
      <c r="X88" s="22">
        <v>2010</v>
      </c>
      <c r="Y88" s="22">
        <v>2013</v>
      </c>
      <c r="Z88" s="22">
        <v>2014</v>
      </c>
      <c r="AA88" s="22">
        <v>2014</v>
      </c>
      <c r="AB88" s="22">
        <v>2014</v>
      </c>
      <c r="AC88" s="22">
        <v>2014</v>
      </c>
      <c r="AD88" s="22">
        <v>2015</v>
      </c>
      <c r="AE88" s="22" t="s">
        <v>17</v>
      </c>
      <c r="AF88" s="22">
        <v>2014</v>
      </c>
      <c r="AG88" s="21">
        <v>2013</v>
      </c>
      <c r="AH88" s="22">
        <v>2014</v>
      </c>
      <c r="AI88" s="22">
        <v>2015</v>
      </c>
      <c r="AJ88" s="22">
        <v>2016</v>
      </c>
      <c r="AK88" s="23" t="s">
        <v>17</v>
      </c>
      <c r="AL88" s="23">
        <v>2015</v>
      </c>
      <c r="AM88" s="22">
        <v>2015</v>
      </c>
      <c r="AN88" s="22">
        <v>2014</v>
      </c>
      <c r="AO88" s="22">
        <v>2014</v>
      </c>
      <c r="AP88" s="22" t="s">
        <v>17</v>
      </c>
      <c r="AQ88" s="22" t="s">
        <v>17</v>
      </c>
      <c r="AR88" s="22">
        <v>2011</v>
      </c>
      <c r="AS88" s="22">
        <v>2014</v>
      </c>
      <c r="AT88" s="22">
        <v>2015</v>
      </c>
      <c r="AU88" s="22">
        <v>2012</v>
      </c>
      <c r="AV88" s="22">
        <v>2009</v>
      </c>
      <c r="AW88" s="22">
        <v>2014</v>
      </c>
      <c r="AX88" s="22">
        <v>2014</v>
      </c>
      <c r="AY88" s="22">
        <v>2014</v>
      </c>
      <c r="AZ88" s="22">
        <v>2015</v>
      </c>
      <c r="BA88" s="22">
        <v>2015</v>
      </c>
      <c r="BB88" s="22">
        <v>2015</v>
      </c>
      <c r="BC88" s="22">
        <v>2015</v>
      </c>
      <c r="BD88" s="22">
        <v>2014</v>
      </c>
      <c r="BE88" s="22">
        <v>2014</v>
      </c>
      <c r="BF88" s="10"/>
    </row>
    <row r="89" spans="1:58" x14ac:dyDescent="0.25">
      <c r="A89" s="16" t="s">
        <v>329</v>
      </c>
      <c r="B89" s="11" t="s">
        <v>9977</v>
      </c>
      <c r="C89" s="20">
        <v>2014</v>
      </c>
      <c r="D89" s="20">
        <v>2014</v>
      </c>
      <c r="E89" s="20">
        <v>2014</v>
      </c>
      <c r="F89" s="20">
        <v>2014</v>
      </c>
      <c r="G89" s="20">
        <v>2014</v>
      </c>
      <c r="H89" s="20">
        <v>2014</v>
      </c>
      <c r="I89" s="20">
        <v>2014</v>
      </c>
      <c r="J89" s="20">
        <v>2015</v>
      </c>
      <c r="K89" s="20">
        <v>2015</v>
      </c>
      <c r="L89" s="20">
        <v>2015</v>
      </c>
      <c r="M89" s="22">
        <v>2016</v>
      </c>
      <c r="N89" s="22">
        <v>2016</v>
      </c>
      <c r="O89" s="22">
        <v>2015</v>
      </c>
      <c r="P89" s="22">
        <v>2015</v>
      </c>
      <c r="Q89" s="22">
        <v>2014</v>
      </c>
      <c r="R89" s="22">
        <v>2009</v>
      </c>
      <c r="S89" s="22">
        <v>2016</v>
      </c>
      <c r="T89" s="22">
        <v>2013</v>
      </c>
      <c r="U89" s="22">
        <v>2014</v>
      </c>
      <c r="V89" s="22">
        <v>2014</v>
      </c>
      <c r="W89" s="22">
        <v>2015</v>
      </c>
      <c r="X89" s="22">
        <v>2014</v>
      </c>
      <c r="Y89" s="22">
        <v>2013</v>
      </c>
      <c r="Z89" s="22">
        <v>2014</v>
      </c>
      <c r="AA89" s="22">
        <v>2014</v>
      </c>
      <c r="AB89" s="22">
        <v>2014</v>
      </c>
      <c r="AC89" s="22">
        <v>2014</v>
      </c>
      <c r="AD89" s="22">
        <v>2015</v>
      </c>
      <c r="AE89" s="22">
        <v>2012</v>
      </c>
      <c r="AF89" s="22">
        <v>2014</v>
      </c>
      <c r="AG89" s="21">
        <v>2005</v>
      </c>
      <c r="AH89" s="22">
        <v>2014</v>
      </c>
      <c r="AI89" s="22">
        <v>2015</v>
      </c>
      <c r="AJ89" s="22">
        <v>2016</v>
      </c>
      <c r="AK89" s="23">
        <v>2015</v>
      </c>
      <c r="AL89" s="23">
        <v>2016</v>
      </c>
      <c r="AM89" s="22">
        <v>2015</v>
      </c>
      <c r="AN89" s="22">
        <v>2014</v>
      </c>
      <c r="AO89" s="22">
        <v>2014</v>
      </c>
      <c r="AP89" s="22">
        <v>2013</v>
      </c>
      <c r="AQ89" s="22">
        <v>2014</v>
      </c>
      <c r="AR89" s="22">
        <v>2015</v>
      </c>
      <c r="AS89" s="22">
        <v>2014</v>
      </c>
      <c r="AT89" s="22">
        <v>2015</v>
      </c>
      <c r="AU89" s="22">
        <v>2012</v>
      </c>
      <c r="AV89" s="22">
        <v>2007</v>
      </c>
      <c r="AW89" s="22">
        <v>2014</v>
      </c>
      <c r="AX89" s="22">
        <v>2014</v>
      </c>
      <c r="AY89" s="22">
        <v>2014</v>
      </c>
      <c r="AZ89" s="22">
        <v>2015</v>
      </c>
      <c r="BA89" s="22">
        <v>2015</v>
      </c>
      <c r="BB89" s="22">
        <v>2015</v>
      </c>
      <c r="BC89" s="22">
        <v>2015</v>
      </c>
      <c r="BD89" s="22">
        <v>2014</v>
      </c>
      <c r="BE89" s="22">
        <v>2014</v>
      </c>
      <c r="BF89" s="10"/>
    </row>
    <row r="90" spans="1:58" x14ac:dyDescent="0.25">
      <c r="A90" s="16" t="s">
        <v>9982</v>
      </c>
      <c r="B90" s="11" t="s">
        <v>9983</v>
      </c>
      <c r="C90" s="20">
        <v>2014</v>
      </c>
      <c r="D90" s="20">
        <v>2014</v>
      </c>
      <c r="E90" s="20">
        <v>2014</v>
      </c>
      <c r="F90" s="20">
        <v>2014</v>
      </c>
      <c r="G90" s="20">
        <v>2014</v>
      </c>
      <c r="H90" s="20">
        <v>2014</v>
      </c>
      <c r="I90" s="20">
        <v>2014</v>
      </c>
      <c r="J90" s="20">
        <v>2015</v>
      </c>
      <c r="K90" s="20">
        <v>2015</v>
      </c>
      <c r="L90" s="20">
        <v>2015</v>
      </c>
      <c r="M90" s="22">
        <v>2016</v>
      </c>
      <c r="N90" s="22">
        <v>2016</v>
      </c>
      <c r="O90" s="22">
        <v>2015</v>
      </c>
      <c r="P90" s="22">
        <v>2015</v>
      </c>
      <c r="Q90" s="22">
        <v>2014</v>
      </c>
      <c r="R90" s="22" t="s">
        <v>17</v>
      </c>
      <c r="S90" s="22">
        <v>2016</v>
      </c>
      <c r="T90" s="22">
        <v>2013</v>
      </c>
      <c r="U90" s="22">
        <v>2014</v>
      </c>
      <c r="V90" s="22">
        <v>2014</v>
      </c>
      <c r="W90" s="22">
        <v>2015</v>
      </c>
      <c r="X90" s="22">
        <v>2009</v>
      </c>
      <c r="Y90" s="22">
        <v>2010</v>
      </c>
      <c r="Z90" s="22">
        <v>2014</v>
      </c>
      <c r="AA90" s="22">
        <v>2014</v>
      </c>
      <c r="AB90" s="22" t="s">
        <v>17</v>
      </c>
      <c r="AC90" s="22">
        <v>2014</v>
      </c>
      <c r="AD90" s="22">
        <v>2015</v>
      </c>
      <c r="AE90" s="22" t="s">
        <v>17</v>
      </c>
      <c r="AF90" s="22" t="s">
        <v>17</v>
      </c>
      <c r="AG90" s="21">
        <v>2006</v>
      </c>
      <c r="AH90" s="22">
        <v>2014</v>
      </c>
      <c r="AI90" s="22">
        <v>2015</v>
      </c>
      <c r="AJ90" s="22">
        <v>2016</v>
      </c>
      <c r="AK90" s="23" t="s">
        <v>17</v>
      </c>
      <c r="AL90" s="23" t="s">
        <v>17</v>
      </c>
      <c r="AM90" s="22">
        <v>2015</v>
      </c>
      <c r="AN90" s="22">
        <v>2014</v>
      </c>
      <c r="AO90" s="22">
        <v>2014</v>
      </c>
      <c r="AP90" s="22" t="s">
        <v>17</v>
      </c>
      <c r="AQ90" s="22" t="s">
        <v>17</v>
      </c>
      <c r="AR90" s="22" t="s">
        <v>17</v>
      </c>
      <c r="AS90" s="22">
        <v>2014</v>
      </c>
      <c r="AT90" s="22" t="s">
        <v>17</v>
      </c>
      <c r="AU90" s="22">
        <v>2012</v>
      </c>
      <c r="AV90" s="22" t="s">
        <v>17</v>
      </c>
      <c r="AW90" s="22">
        <v>2014</v>
      </c>
      <c r="AX90" s="22">
        <v>2014</v>
      </c>
      <c r="AY90" s="22">
        <v>2014</v>
      </c>
      <c r="AZ90" s="22">
        <v>2015</v>
      </c>
      <c r="BA90" s="22">
        <v>2015</v>
      </c>
      <c r="BB90" s="22">
        <v>2015</v>
      </c>
      <c r="BC90" s="22">
        <v>2015</v>
      </c>
      <c r="BD90" s="22">
        <v>2014</v>
      </c>
      <c r="BE90" s="22">
        <v>2014</v>
      </c>
      <c r="BF90" s="10"/>
    </row>
    <row r="91" spans="1:58" x14ac:dyDescent="0.25">
      <c r="A91" s="16" t="s">
        <v>11036</v>
      </c>
      <c r="B91" s="11" t="s">
        <v>10054</v>
      </c>
      <c r="C91" s="20">
        <v>2014</v>
      </c>
      <c r="D91" s="20">
        <v>2014</v>
      </c>
      <c r="E91" s="20">
        <v>2014</v>
      </c>
      <c r="F91" s="20">
        <v>2014</v>
      </c>
      <c r="G91" s="20">
        <v>2014</v>
      </c>
      <c r="H91" s="20">
        <v>2014</v>
      </c>
      <c r="I91" s="20">
        <v>2014</v>
      </c>
      <c r="J91" s="20">
        <v>2015</v>
      </c>
      <c r="K91" s="20">
        <v>2015</v>
      </c>
      <c r="L91" s="20">
        <v>2015</v>
      </c>
      <c r="M91" s="22">
        <v>2016</v>
      </c>
      <c r="N91" s="22">
        <v>2016</v>
      </c>
      <c r="O91" s="22">
        <v>2015</v>
      </c>
      <c r="P91" s="22">
        <v>2015</v>
      </c>
      <c r="Q91" s="22" t="s">
        <v>17</v>
      </c>
      <c r="R91" s="22" t="s">
        <v>17</v>
      </c>
      <c r="S91" s="22">
        <v>2016</v>
      </c>
      <c r="T91" s="22">
        <v>2013</v>
      </c>
      <c r="U91" s="22">
        <v>2014</v>
      </c>
      <c r="V91" s="22" t="s">
        <v>17</v>
      </c>
      <c r="W91" s="22">
        <v>2015</v>
      </c>
      <c r="X91" s="22">
        <v>2012</v>
      </c>
      <c r="Y91" s="22" t="s">
        <v>17</v>
      </c>
      <c r="Z91" s="22">
        <v>2014</v>
      </c>
      <c r="AA91" s="22">
        <v>2014</v>
      </c>
      <c r="AB91" s="22" t="s">
        <v>17</v>
      </c>
      <c r="AC91" s="22" t="s">
        <v>17</v>
      </c>
      <c r="AD91" s="22">
        <v>2015</v>
      </c>
      <c r="AE91" s="22">
        <v>2012</v>
      </c>
      <c r="AF91" s="22" t="s">
        <v>17</v>
      </c>
      <c r="AG91" s="21" t="s">
        <v>17</v>
      </c>
      <c r="AH91" s="22">
        <v>2014</v>
      </c>
      <c r="AI91" s="22">
        <v>2015</v>
      </c>
      <c r="AJ91" s="22">
        <v>2016</v>
      </c>
      <c r="AK91" s="23" t="s">
        <v>17</v>
      </c>
      <c r="AL91" s="23" t="s">
        <v>17</v>
      </c>
      <c r="AM91" s="22">
        <v>2015</v>
      </c>
      <c r="AN91" s="22">
        <v>2014</v>
      </c>
      <c r="AO91" s="22">
        <v>2014</v>
      </c>
      <c r="AP91" s="22" t="s">
        <v>17</v>
      </c>
      <c r="AQ91" s="22" t="s">
        <v>17</v>
      </c>
      <c r="AR91" s="22" t="s">
        <v>17</v>
      </c>
      <c r="AS91" s="22">
        <v>2014</v>
      </c>
      <c r="AT91" s="22">
        <v>2015</v>
      </c>
      <c r="AU91" s="22">
        <v>2012</v>
      </c>
      <c r="AV91" s="22">
        <v>2008</v>
      </c>
      <c r="AW91" s="22">
        <v>2014</v>
      </c>
      <c r="AX91" s="22">
        <v>2014</v>
      </c>
      <c r="AY91" s="22">
        <v>2014</v>
      </c>
      <c r="AZ91" s="22">
        <v>2015</v>
      </c>
      <c r="BA91" s="22">
        <v>2015</v>
      </c>
      <c r="BB91" s="22">
        <v>2014</v>
      </c>
      <c r="BC91" s="22">
        <v>2015</v>
      </c>
      <c r="BD91" s="22">
        <v>2014</v>
      </c>
      <c r="BE91" s="22">
        <v>2014</v>
      </c>
      <c r="BF91" s="10"/>
    </row>
    <row r="92" spans="1:58" x14ac:dyDescent="0.25">
      <c r="A92" s="16" t="s">
        <v>11037</v>
      </c>
      <c r="B92" s="11" t="s">
        <v>9987</v>
      </c>
      <c r="C92" s="20">
        <v>2014</v>
      </c>
      <c r="D92" s="20">
        <v>2014</v>
      </c>
      <c r="E92" s="20">
        <v>2014</v>
      </c>
      <c r="F92" s="20">
        <v>2014</v>
      </c>
      <c r="G92" s="20">
        <v>2014</v>
      </c>
      <c r="H92" s="20">
        <v>2014</v>
      </c>
      <c r="I92" s="20">
        <v>2014</v>
      </c>
      <c r="J92" s="20">
        <v>2015</v>
      </c>
      <c r="K92" s="20">
        <v>2015</v>
      </c>
      <c r="L92" s="20">
        <v>2015</v>
      </c>
      <c r="M92" s="22">
        <v>2016</v>
      </c>
      <c r="N92" s="22">
        <v>2016</v>
      </c>
      <c r="O92" s="22">
        <v>2015</v>
      </c>
      <c r="P92" s="22">
        <v>2015</v>
      </c>
      <c r="Q92" s="22">
        <v>2014</v>
      </c>
      <c r="R92" s="22" t="s">
        <v>17</v>
      </c>
      <c r="S92" s="22">
        <v>2016</v>
      </c>
      <c r="T92" s="22">
        <v>2013</v>
      </c>
      <c r="U92" s="22">
        <v>2014</v>
      </c>
      <c r="V92" s="22" t="s">
        <v>17</v>
      </c>
      <c r="W92" s="22">
        <v>2015</v>
      </c>
      <c r="X92" s="22">
        <v>2010</v>
      </c>
      <c r="Y92" s="22">
        <v>2012</v>
      </c>
      <c r="Z92" s="22">
        <v>2014</v>
      </c>
      <c r="AA92" s="22">
        <v>2014</v>
      </c>
      <c r="AB92" s="22" t="s">
        <v>17</v>
      </c>
      <c r="AC92" s="22">
        <v>2014</v>
      </c>
      <c r="AD92" s="22">
        <v>2015</v>
      </c>
      <c r="AE92" s="22">
        <v>2012</v>
      </c>
      <c r="AF92" s="22">
        <v>2014</v>
      </c>
      <c r="AG92" s="21" t="s">
        <v>17</v>
      </c>
      <c r="AH92" s="22">
        <v>2014</v>
      </c>
      <c r="AI92" s="22">
        <v>2015</v>
      </c>
      <c r="AJ92" s="22">
        <v>2016</v>
      </c>
      <c r="AK92" s="23" t="s">
        <v>17</v>
      </c>
      <c r="AL92" s="23">
        <v>2015</v>
      </c>
      <c r="AM92" s="22">
        <v>2015</v>
      </c>
      <c r="AN92" s="22">
        <v>2014</v>
      </c>
      <c r="AO92" s="22">
        <v>2014</v>
      </c>
      <c r="AP92" s="22">
        <v>2014</v>
      </c>
      <c r="AQ92" s="22">
        <v>2014</v>
      </c>
      <c r="AR92" s="22">
        <v>2011</v>
      </c>
      <c r="AS92" s="22">
        <v>2014</v>
      </c>
      <c r="AT92" s="22">
        <v>2015</v>
      </c>
      <c r="AU92" s="22">
        <v>2012</v>
      </c>
      <c r="AV92" s="22" t="s">
        <v>17</v>
      </c>
      <c r="AW92" s="22">
        <v>2014</v>
      </c>
      <c r="AX92" s="22">
        <v>2014</v>
      </c>
      <c r="AY92" s="22">
        <v>2014</v>
      </c>
      <c r="AZ92" s="22">
        <v>2015</v>
      </c>
      <c r="BA92" s="22">
        <v>2012</v>
      </c>
      <c r="BB92" s="22">
        <v>2015</v>
      </c>
      <c r="BC92" s="22">
        <v>2015</v>
      </c>
      <c r="BD92" s="22">
        <v>2014</v>
      </c>
      <c r="BE92" s="22">
        <v>2014</v>
      </c>
      <c r="BF92" s="10"/>
    </row>
    <row r="93" spans="1:58" x14ac:dyDescent="0.25">
      <c r="A93" s="16" t="s">
        <v>9988</v>
      </c>
      <c r="B93" s="11" t="s">
        <v>9989</v>
      </c>
      <c r="C93" s="20">
        <v>2014</v>
      </c>
      <c r="D93" s="20">
        <v>2014</v>
      </c>
      <c r="E93" s="20">
        <v>2014</v>
      </c>
      <c r="F93" s="20">
        <v>2014</v>
      </c>
      <c r="G93" s="20">
        <v>2014</v>
      </c>
      <c r="H93" s="20">
        <v>2014</v>
      </c>
      <c r="I93" s="20">
        <v>2014</v>
      </c>
      <c r="J93" s="20">
        <v>2015</v>
      </c>
      <c r="K93" s="20">
        <v>2015</v>
      </c>
      <c r="L93" s="20">
        <v>2015</v>
      </c>
      <c r="M93" s="22">
        <v>2016</v>
      </c>
      <c r="N93" s="22">
        <v>2016</v>
      </c>
      <c r="O93" s="22">
        <v>2015</v>
      </c>
      <c r="P93" s="22">
        <v>2015</v>
      </c>
      <c r="Q93" s="22">
        <v>2014</v>
      </c>
      <c r="R93" s="22" t="s">
        <v>17</v>
      </c>
      <c r="S93" s="22">
        <v>2016</v>
      </c>
      <c r="T93" s="22">
        <v>2013</v>
      </c>
      <c r="U93" s="22">
        <v>2014</v>
      </c>
      <c r="V93" s="22" t="s">
        <v>17</v>
      </c>
      <c r="W93" s="22">
        <v>2015</v>
      </c>
      <c r="X93" s="22">
        <v>2014</v>
      </c>
      <c r="Y93" s="22">
        <v>2012</v>
      </c>
      <c r="Z93" s="22">
        <v>2014</v>
      </c>
      <c r="AA93" s="22">
        <v>2014</v>
      </c>
      <c r="AB93" s="22" t="s">
        <v>17</v>
      </c>
      <c r="AC93" s="22">
        <v>2014</v>
      </c>
      <c r="AD93" s="22">
        <v>2015</v>
      </c>
      <c r="AE93" s="22" t="s">
        <v>17</v>
      </c>
      <c r="AF93" s="22">
        <v>2014</v>
      </c>
      <c r="AG93" s="21" t="s">
        <v>17</v>
      </c>
      <c r="AH93" s="22">
        <v>2014</v>
      </c>
      <c r="AI93" s="22">
        <v>2015</v>
      </c>
      <c r="AJ93" s="22">
        <v>2016</v>
      </c>
      <c r="AK93" s="23" t="s">
        <v>17</v>
      </c>
      <c r="AL93" s="23">
        <v>2015</v>
      </c>
      <c r="AM93" s="22">
        <v>2015</v>
      </c>
      <c r="AN93" s="22">
        <v>2014</v>
      </c>
      <c r="AO93" s="22">
        <v>2014</v>
      </c>
      <c r="AP93" s="22">
        <v>2014</v>
      </c>
      <c r="AQ93" s="22">
        <v>2014</v>
      </c>
      <c r="AR93" s="22" t="s">
        <v>17</v>
      </c>
      <c r="AS93" s="22">
        <v>2014</v>
      </c>
      <c r="AT93" s="22">
        <v>2015</v>
      </c>
      <c r="AU93" s="22">
        <v>2012</v>
      </c>
      <c r="AV93" s="22">
        <v>2013</v>
      </c>
      <c r="AW93" s="22">
        <v>2014</v>
      </c>
      <c r="AX93" s="22">
        <v>2014</v>
      </c>
      <c r="AY93" s="22">
        <v>2014</v>
      </c>
      <c r="AZ93" s="22">
        <v>2015</v>
      </c>
      <c r="BA93" s="22">
        <v>2015</v>
      </c>
      <c r="BB93" s="22">
        <v>2015</v>
      </c>
      <c r="BC93" s="22">
        <v>2015</v>
      </c>
      <c r="BD93" s="22">
        <v>2014</v>
      </c>
      <c r="BE93" s="22">
        <v>2014</v>
      </c>
      <c r="BF93" s="10"/>
    </row>
    <row r="94" spans="1:58" x14ac:dyDescent="0.25">
      <c r="A94" s="16" t="s">
        <v>9978</v>
      </c>
      <c r="B94" s="11" t="s">
        <v>9979</v>
      </c>
      <c r="C94" s="20">
        <v>2014</v>
      </c>
      <c r="D94" s="20">
        <v>2014</v>
      </c>
      <c r="E94" s="20">
        <v>2014</v>
      </c>
      <c r="F94" s="20">
        <v>2014</v>
      </c>
      <c r="G94" s="20">
        <v>2014</v>
      </c>
      <c r="H94" s="20">
        <v>2014</v>
      </c>
      <c r="I94" s="20">
        <v>2014</v>
      </c>
      <c r="J94" s="20">
        <v>2015</v>
      </c>
      <c r="K94" s="20">
        <v>2015</v>
      </c>
      <c r="L94" s="20">
        <v>2015</v>
      </c>
      <c r="M94" s="22">
        <v>2016</v>
      </c>
      <c r="N94" s="22">
        <v>2016</v>
      </c>
      <c r="O94" s="22">
        <v>2015</v>
      </c>
      <c r="P94" s="22">
        <v>2015</v>
      </c>
      <c r="Q94" s="22">
        <v>2014</v>
      </c>
      <c r="R94" s="22">
        <v>2012</v>
      </c>
      <c r="S94" s="22">
        <v>2016</v>
      </c>
      <c r="T94" s="22">
        <v>2013</v>
      </c>
      <c r="U94" s="22">
        <v>2014</v>
      </c>
      <c r="V94" s="22">
        <v>2014</v>
      </c>
      <c r="W94" s="22">
        <v>2015</v>
      </c>
      <c r="X94" s="22">
        <v>2014</v>
      </c>
      <c r="Y94" s="22">
        <v>2013</v>
      </c>
      <c r="Z94" s="22">
        <v>2014</v>
      </c>
      <c r="AA94" s="22">
        <v>2014</v>
      </c>
      <c r="AB94" s="22">
        <v>2014</v>
      </c>
      <c r="AC94" s="22">
        <v>2014</v>
      </c>
      <c r="AD94" s="22">
        <v>2015</v>
      </c>
      <c r="AE94" s="22">
        <v>2012</v>
      </c>
      <c r="AF94" s="22">
        <v>2014</v>
      </c>
      <c r="AG94" s="21">
        <v>2012</v>
      </c>
      <c r="AH94" s="22">
        <v>2014</v>
      </c>
      <c r="AI94" s="22">
        <v>2015</v>
      </c>
      <c r="AJ94" s="22">
        <v>2016</v>
      </c>
      <c r="AK94" s="23" t="s">
        <v>17</v>
      </c>
      <c r="AL94" s="23">
        <v>2015</v>
      </c>
      <c r="AM94" s="22">
        <v>2015</v>
      </c>
      <c r="AN94" s="22">
        <v>2014</v>
      </c>
      <c r="AO94" s="22">
        <v>2014</v>
      </c>
      <c r="AP94" s="22" t="s">
        <v>17</v>
      </c>
      <c r="AQ94" s="22" t="s">
        <v>17</v>
      </c>
      <c r="AR94" s="22">
        <v>2015</v>
      </c>
      <c r="AS94" s="22">
        <v>2014</v>
      </c>
      <c r="AT94" s="22">
        <v>2015</v>
      </c>
      <c r="AU94" s="22">
        <v>2012</v>
      </c>
      <c r="AV94" s="22">
        <v>2009</v>
      </c>
      <c r="AW94" s="22">
        <v>2014</v>
      </c>
      <c r="AX94" s="22">
        <v>2014</v>
      </c>
      <c r="AY94" s="22">
        <v>2014</v>
      </c>
      <c r="AZ94" s="22">
        <v>2015</v>
      </c>
      <c r="BA94" s="22">
        <v>2015</v>
      </c>
      <c r="BB94" s="22">
        <v>2015</v>
      </c>
      <c r="BC94" s="22">
        <v>2015</v>
      </c>
      <c r="BD94" s="22">
        <v>2014</v>
      </c>
      <c r="BE94" s="22">
        <v>2014</v>
      </c>
      <c r="BF94" s="10"/>
    </row>
    <row r="95" spans="1:58" x14ac:dyDescent="0.25">
      <c r="A95" s="16" t="s">
        <v>11038</v>
      </c>
      <c r="B95" s="11" t="s">
        <v>9990</v>
      </c>
      <c r="C95" s="20">
        <v>2014</v>
      </c>
      <c r="D95" s="20">
        <v>2014</v>
      </c>
      <c r="E95" s="20">
        <v>2014</v>
      </c>
      <c r="F95" s="20">
        <v>2014</v>
      </c>
      <c r="G95" s="20">
        <v>2014</v>
      </c>
      <c r="H95" s="20">
        <v>2014</v>
      </c>
      <c r="I95" s="20">
        <v>2014</v>
      </c>
      <c r="J95" s="20">
        <v>2015</v>
      </c>
      <c r="K95" s="20">
        <v>2015</v>
      </c>
      <c r="L95" s="20">
        <v>2015</v>
      </c>
      <c r="M95" s="22">
        <v>2016</v>
      </c>
      <c r="N95" s="22">
        <v>2016</v>
      </c>
      <c r="O95" s="22">
        <v>2015</v>
      </c>
      <c r="P95" s="22">
        <v>2015</v>
      </c>
      <c r="Q95" s="22">
        <v>2014</v>
      </c>
      <c r="R95" s="22">
        <v>2012</v>
      </c>
      <c r="S95" s="22">
        <v>2016</v>
      </c>
      <c r="T95" s="22">
        <v>2013</v>
      </c>
      <c r="U95" s="22">
        <v>2014</v>
      </c>
      <c r="V95" s="22">
        <v>2014</v>
      </c>
      <c r="W95" s="22">
        <v>2015</v>
      </c>
      <c r="X95" s="22">
        <v>2011</v>
      </c>
      <c r="Y95" s="22">
        <v>2012</v>
      </c>
      <c r="Z95" s="22">
        <v>2014</v>
      </c>
      <c r="AA95" s="22">
        <v>2014</v>
      </c>
      <c r="AB95" s="22">
        <v>2014</v>
      </c>
      <c r="AC95" s="22">
        <v>2014</v>
      </c>
      <c r="AD95" s="22">
        <v>2015</v>
      </c>
      <c r="AE95" s="22">
        <v>2012</v>
      </c>
      <c r="AF95" s="22">
        <v>2013</v>
      </c>
      <c r="AG95" s="21">
        <v>2012</v>
      </c>
      <c r="AH95" s="22">
        <v>2014</v>
      </c>
      <c r="AI95" s="22">
        <v>2015</v>
      </c>
      <c r="AJ95" s="22">
        <v>2016</v>
      </c>
      <c r="AK95" s="23">
        <v>2015</v>
      </c>
      <c r="AL95" s="23">
        <v>2015</v>
      </c>
      <c r="AM95" s="22">
        <v>2015</v>
      </c>
      <c r="AN95" s="22">
        <v>2014</v>
      </c>
      <c r="AO95" s="22">
        <v>2014</v>
      </c>
      <c r="AP95" s="22">
        <v>2012</v>
      </c>
      <c r="AQ95" s="22">
        <v>2013</v>
      </c>
      <c r="AR95" s="22">
        <v>2015</v>
      </c>
      <c r="AS95" s="22">
        <v>2014</v>
      </c>
      <c r="AT95" s="22">
        <v>2015</v>
      </c>
      <c r="AU95" s="22">
        <v>2012</v>
      </c>
      <c r="AV95" s="22" t="s">
        <v>17</v>
      </c>
      <c r="AW95" s="22">
        <v>2014</v>
      </c>
      <c r="AX95" s="22">
        <v>2014</v>
      </c>
      <c r="AY95" s="22">
        <v>2014</v>
      </c>
      <c r="AZ95" s="22">
        <v>2015</v>
      </c>
      <c r="BA95" s="22">
        <v>2015</v>
      </c>
      <c r="BB95" s="22">
        <v>2015</v>
      </c>
      <c r="BC95" s="22">
        <v>2015</v>
      </c>
      <c r="BD95" s="22">
        <v>2014</v>
      </c>
      <c r="BE95" s="22">
        <v>2014</v>
      </c>
      <c r="BF95" s="10"/>
    </row>
    <row r="96" spans="1:58" x14ac:dyDescent="0.25">
      <c r="A96" s="16" t="s">
        <v>5401</v>
      </c>
      <c r="B96" s="11" t="s">
        <v>10005</v>
      </c>
      <c r="C96" s="20">
        <v>2014</v>
      </c>
      <c r="D96" s="20">
        <v>2014</v>
      </c>
      <c r="E96" s="20">
        <v>2014</v>
      </c>
      <c r="F96" s="20">
        <v>2014</v>
      </c>
      <c r="G96" s="20">
        <v>2014</v>
      </c>
      <c r="H96" s="20">
        <v>2014</v>
      </c>
      <c r="I96" s="20">
        <v>2014</v>
      </c>
      <c r="J96" s="20">
        <v>2015</v>
      </c>
      <c r="K96" s="20">
        <v>2015</v>
      </c>
      <c r="L96" s="20">
        <v>2015</v>
      </c>
      <c r="M96" s="22">
        <v>2016</v>
      </c>
      <c r="N96" s="22">
        <v>2016</v>
      </c>
      <c r="O96" s="22">
        <v>2015</v>
      </c>
      <c r="P96" s="22">
        <v>2015</v>
      </c>
      <c r="Q96" s="22">
        <v>2014</v>
      </c>
      <c r="R96" s="22" t="s">
        <v>17</v>
      </c>
      <c r="S96" s="22">
        <v>2016</v>
      </c>
      <c r="T96" s="22">
        <v>2013</v>
      </c>
      <c r="U96" s="22">
        <v>2014</v>
      </c>
      <c r="V96" s="22" t="s">
        <v>17</v>
      </c>
      <c r="W96" s="22">
        <v>2015</v>
      </c>
      <c r="X96" s="22" t="s">
        <v>17</v>
      </c>
      <c r="Y96" s="22">
        <v>2012</v>
      </c>
      <c r="Z96" s="22">
        <v>2014</v>
      </c>
      <c r="AA96" s="22">
        <v>2014</v>
      </c>
      <c r="AB96" s="22" t="s">
        <v>17</v>
      </c>
      <c r="AC96" s="22">
        <v>2014</v>
      </c>
      <c r="AD96" s="22">
        <v>2015</v>
      </c>
      <c r="AE96" s="22" t="s">
        <v>17</v>
      </c>
      <c r="AF96" s="22">
        <v>2014</v>
      </c>
      <c r="AG96" s="21">
        <v>2012</v>
      </c>
      <c r="AH96" s="22">
        <v>2014</v>
      </c>
      <c r="AI96" s="22">
        <v>2015</v>
      </c>
      <c r="AJ96" s="22">
        <v>2016</v>
      </c>
      <c r="AK96" s="23" t="s">
        <v>17</v>
      </c>
      <c r="AL96" s="23">
        <v>2015</v>
      </c>
      <c r="AM96" s="22">
        <v>2015</v>
      </c>
      <c r="AN96" s="22">
        <v>2014</v>
      </c>
      <c r="AO96" s="22">
        <v>2014</v>
      </c>
      <c r="AP96" s="22">
        <v>2014</v>
      </c>
      <c r="AQ96" s="22">
        <v>2014</v>
      </c>
      <c r="AR96" s="22" t="s">
        <v>17</v>
      </c>
      <c r="AS96" s="22">
        <v>2014</v>
      </c>
      <c r="AT96" s="22">
        <v>2015</v>
      </c>
      <c r="AU96" s="22">
        <v>2012</v>
      </c>
      <c r="AV96" s="22">
        <v>2011</v>
      </c>
      <c r="AW96" s="22">
        <v>2014</v>
      </c>
      <c r="AX96" s="22">
        <v>2014</v>
      </c>
      <c r="AY96" s="22">
        <v>2014</v>
      </c>
      <c r="AZ96" s="22">
        <v>2015</v>
      </c>
      <c r="BA96" s="22">
        <v>2015</v>
      </c>
      <c r="BB96" s="22">
        <v>2015</v>
      </c>
      <c r="BC96" s="22">
        <v>2015</v>
      </c>
      <c r="BD96" s="22">
        <v>2014</v>
      </c>
      <c r="BE96" s="22">
        <v>2014</v>
      </c>
      <c r="BF96" s="10"/>
    </row>
    <row r="97" spans="1:58" x14ac:dyDescent="0.25">
      <c r="A97" s="16" t="s">
        <v>820</v>
      </c>
      <c r="B97" s="11" t="s">
        <v>9991</v>
      </c>
      <c r="C97" s="20">
        <v>2014</v>
      </c>
      <c r="D97" s="20">
        <v>2014</v>
      </c>
      <c r="E97" s="20">
        <v>2014</v>
      </c>
      <c r="F97" s="20">
        <v>2014</v>
      </c>
      <c r="G97" s="20">
        <v>2014</v>
      </c>
      <c r="H97" s="20">
        <v>2014</v>
      </c>
      <c r="I97" s="20">
        <v>2014</v>
      </c>
      <c r="J97" s="20">
        <v>2015</v>
      </c>
      <c r="K97" s="20">
        <v>2015</v>
      </c>
      <c r="L97" s="20">
        <v>2015</v>
      </c>
      <c r="M97" s="22">
        <v>2016</v>
      </c>
      <c r="N97" s="22">
        <v>2016</v>
      </c>
      <c r="O97" s="22">
        <v>2015</v>
      </c>
      <c r="P97" s="22">
        <v>2015</v>
      </c>
      <c r="Q97" s="22">
        <v>2014</v>
      </c>
      <c r="R97" s="22" t="s">
        <v>17</v>
      </c>
      <c r="S97" s="22">
        <v>2016</v>
      </c>
      <c r="T97" s="22">
        <v>2013</v>
      </c>
      <c r="U97" s="22">
        <v>2014</v>
      </c>
      <c r="V97" s="22">
        <v>2014</v>
      </c>
      <c r="W97" s="22">
        <v>2015</v>
      </c>
      <c r="X97" s="22">
        <v>2004</v>
      </c>
      <c r="Y97" s="22">
        <v>2011</v>
      </c>
      <c r="Z97" s="22">
        <v>2014</v>
      </c>
      <c r="AA97" s="22">
        <v>2014</v>
      </c>
      <c r="AB97" s="22">
        <v>2014</v>
      </c>
      <c r="AC97" s="22">
        <v>2014</v>
      </c>
      <c r="AD97" s="22">
        <v>2015</v>
      </c>
      <c r="AE97" s="22" t="s">
        <v>17</v>
      </c>
      <c r="AF97" s="22">
        <v>2014</v>
      </c>
      <c r="AG97" s="21" t="s">
        <v>17</v>
      </c>
      <c r="AH97" s="22">
        <v>2014</v>
      </c>
      <c r="AI97" s="22">
        <v>2015</v>
      </c>
      <c r="AJ97" s="22">
        <v>2016</v>
      </c>
      <c r="AK97" s="23">
        <v>2015</v>
      </c>
      <c r="AL97" s="23">
        <v>2016</v>
      </c>
      <c r="AM97" s="22">
        <v>2015</v>
      </c>
      <c r="AN97" s="22">
        <v>2014</v>
      </c>
      <c r="AO97" s="22">
        <v>2014</v>
      </c>
      <c r="AP97" s="22" t="s">
        <v>17</v>
      </c>
      <c r="AQ97" s="22" t="s">
        <v>17</v>
      </c>
      <c r="AR97" s="22">
        <v>2015</v>
      </c>
      <c r="AS97" s="22">
        <v>2014</v>
      </c>
      <c r="AT97" s="22">
        <v>2015</v>
      </c>
      <c r="AU97" s="22">
        <v>2012</v>
      </c>
      <c r="AV97" s="22">
        <v>2007</v>
      </c>
      <c r="AW97" s="22">
        <v>2014</v>
      </c>
      <c r="AX97" s="22">
        <v>2014</v>
      </c>
      <c r="AY97" s="22">
        <v>2014</v>
      </c>
      <c r="AZ97" s="22">
        <v>2015</v>
      </c>
      <c r="BA97" s="22">
        <v>2015</v>
      </c>
      <c r="BB97" s="22">
        <v>2015</v>
      </c>
      <c r="BC97" s="22">
        <v>2015</v>
      </c>
      <c r="BD97" s="22">
        <v>2014</v>
      </c>
      <c r="BE97" s="22">
        <v>2014</v>
      </c>
      <c r="BF97" s="10"/>
    </row>
    <row r="98" spans="1:58" x14ac:dyDescent="0.25">
      <c r="A98" s="16" t="s">
        <v>10000</v>
      </c>
      <c r="B98" s="11" t="s">
        <v>10001</v>
      </c>
      <c r="C98" s="20">
        <v>2014</v>
      </c>
      <c r="D98" s="20">
        <v>2014</v>
      </c>
      <c r="E98" s="20">
        <v>2014</v>
      </c>
      <c r="F98" s="20">
        <v>2014</v>
      </c>
      <c r="G98" s="20">
        <v>2014</v>
      </c>
      <c r="H98" s="20">
        <v>2014</v>
      </c>
      <c r="I98" s="20">
        <v>2014</v>
      </c>
      <c r="J98" s="20">
        <v>2015</v>
      </c>
      <c r="K98" s="20">
        <v>2015</v>
      </c>
      <c r="L98" s="20">
        <v>2015</v>
      </c>
      <c r="M98" s="22">
        <v>2016</v>
      </c>
      <c r="N98" s="22">
        <v>2016</v>
      </c>
      <c r="O98" s="22">
        <v>2015</v>
      </c>
      <c r="P98" s="22">
        <v>2015</v>
      </c>
      <c r="Q98" s="22">
        <v>2014</v>
      </c>
      <c r="R98" s="22">
        <v>2009</v>
      </c>
      <c r="S98" s="22">
        <v>2016</v>
      </c>
      <c r="T98" s="22">
        <v>2013</v>
      </c>
      <c r="U98" s="22">
        <v>2014</v>
      </c>
      <c r="V98" s="22">
        <v>2014</v>
      </c>
      <c r="W98" s="22">
        <v>2015</v>
      </c>
      <c r="X98" s="22">
        <v>2014</v>
      </c>
      <c r="Y98" s="22" t="s">
        <v>17</v>
      </c>
      <c r="Z98" s="22">
        <v>2014</v>
      </c>
      <c r="AA98" s="22">
        <v>2014</v>
      </c>
      <c r="AB98" s="22">
        <v>2014</v>
      </c>
      <c r="AC98" s="22">
        <v>2014</v>
      </c>
      <c r="AD98" s="22">
        <v>2015</v>
      </c>
      <c r="AE98" s="22" t="s">
        <v>17</v>
      </c>
      <c r="AF98" s="22">
        <v>2014</v>
      </c>
      <c r="AG98" s="21">
        <v>2010</v>
      </c>
      <c r="AH98" s="22">
        <v>2014</v>
      </c>
      <c r="AI98" s="22">
        <v>2015</v>
      </c>
      <c r="AJ98" s="22">
        <v>2016</v>
      </c>
      <c r="AK98" s="23" t="s">
        <v>17</v>
      </c>
      <c r="AL98" s="23">
        <v>2015</v>
      </c>
      <c r="AM98" s="22">
        <v>2015</v>
      </c>
      <c r="AN98" s="22">
        <v>2014</v>
      </c>
      <c r="AO98" s="22">
        <v>2014</v>
      </c>
      <c r="AP98" s="22">
        <v>2014</v>
      </c>
      <c r="AQ98" s="22">
        <v>2014</v>
      </c>
      <c r="AR98" s="22">
        <v>2015</v>
      </c>
      <c r="AS98" s="22">
        <v>2014</v>
      </c>
      <c r="AT98" s="22">
        <v>2015</v>
      </c>
      <c r="AU98" s="22">
        <v>2012</v>
      </c>
      <c r="AV98" s="22">
        <v>2009</v>
      </c>
      <c r="AW98" s="22">
        <v>2014</v>
      </c>
      <c r="AX98" s="22">
        <v>2014</v>
      </c>
      <c r="AY98" s="22">
        <v>2014</v>
      </c>
      <c r="AZ98" s="22">
        <v>2015</v>
      </c>
      <c r="BA98" s="22">
        <v>2015</v>
      </c>
      <c r="BB98" s="22">
        <v>2014</v>
      </c>
      <c r="BC98" s="22">
        <v>2015</v>
      </c>
      <c r="BD98" s="22">
        <v>2014</v>
      </c>
      <c r="BE98" s="22">
        <v>2014</v>
      </c>
      <c r="BF98" s="10"/>
    </row>
    <row r="99" spans="1:58" x14ac:dyDescent="0.25">
      <c r="A99" s="16" t="s">
        <v>9992</v>
      </c>
      <c r="B99" s="11" t="s">
        <v>9993</v>
      </c>
      <c r="C99" s="20">
        <v>2014</v>
      </c>
      <c r="D99" s="20">
        <v>2014</v>
      </c>
      <c r="E99" s="20">
        <v>2014</v>
      </c>
      <c r="F99" s="20">
        <v>2014</v>
      </c>
      <c r="G99" s="20">
        <v>2014</v>
      </c>
      <c r="H99" s="20">
        <v>2014</v>
      </c>
      <c r="I99" s="20">
        <v>2014</v>
      </c>
      <c r="J99" s="20">
        <v>2015</v>
      </c>
      <c r="K99" s="20">
        <v>2015</v>
      </c>
      <c r="L99" s="20">
        <v>2015</v>
      </c>
      <c r="M99" s="22">
        <v>2016</v>
      </c>
      <c r="N99" s="22">
        <v>2016</v>
      </c>
      <c r="O99" s="22">
        <v>2015</v>
      </c>
      <c r="P99" s="22">
        <v>2015</v>
      </c>
      <c r="Q99" s="22">
        <v>2014</v>
      </c>
      <c r="R99" s="22">
        <v>2013</v>
      </c>
      <c r="S99" s="22">
        <v>2016</v>
      </c>
      <c r="T99" s="22">
        <v>2013</v>
      </c>
      <c r="U99" s="22">
        <v>2014</v>
      </c>
      <c r="V99" s="22">
        <v>2014</v>
      </c>
      <c r="W99" s="22">
        <v>2015</v>
      </c>
      <c r="X99" s="22">
        <v>2013</v>
      </c>
      <c r="Y99" s="22">
        <v>2010</v>
      </c>
      <c r="Z99" s="22">
        <v>2014</v>
      </c>
      <c r="AA99" s="22">
        <v>2014</v>
      </c>
      <c r="AB99" s="22">
        <v>2014</v>
      </c>
      <c r="AC99" s="22">
        <v>2014</v>
      </c>
      <c r="AD99" s="22">
        <v>2015</v>
      </c>
      <c r="AE99" s="22">
        <v>2012</v>
      </c>
      <c r="AF99" s="22">
        <v>2014</v>
      </c>
      <c r="AG99" s="21">
        <v>2007</v>
      </c>
      <c r="AH99" s="22">
        <v>2014</v>
      </c>
      <c r="AI99" s="22">
        <v>2015</v>
      </c>
      <c r="AJ99" s="22">
        <v>2016</v>
      </c>
      <c r="AK99" s="23" t="s">
        <v>17</v>
      </c>
      <c r="AL99" s="23">
        <v>2016</v>
      </c>
      <c r="AM99" s="22">
        <v>2015</v>
      </c>
      <c r="AN99" s="22">
        <v>2014</v>
      </c>
      <c r="AO99" s="22">
        <v>2014</v>
      </c>
      <c r="AP99" s="22" t="s">
        <v>17</v>
      </c>
      <c r="AQ99" s="22" t="s">
        <v>17</v>
      </c>
      <c r="AR99" s="22" t="s">
        <v>17</v>
      </c>
      <c r="AS99" s="22">
        <v>2014</v>
      </c>
      <c r="AT99" s="22">
        <v>2015</v>
      </c>
      <c r="AU99" s="22">
        <v>2012</v>
      </c>
      <c r="AV99" s="22">
        <v>2007</v>
      </c>
      <c r="AW99" s="22">
        <v>2014</v>
      </c>
      <c r="AX99" s="22">
        <v>2014</v>
      </c>
      <c r="AY99" s="22">
        <v>2014</v>
      </c>
      <c r="AZ99" s="22">
        <v>2015</v>
      </c>
      <c r="BA99" s="22">
        <v>2015</v>
      </c>
      <c r="BB99" s="22">
        <v>2015</v>
      </c>
      <c r="BC99" s="22">
        <v>2015</v>
      </c>
      <c r="BD99" s="22">
        <v>2014</v>
      </c>
      <c r="BE99" s="22">
        <v>2014</v>
      </c>
      <c r="BF99" s="10"/>
    </row>
    <row r="100" spans="1:58" x14ac:dyDescent="0.25">
      <c r="A100" s="16" t="s">
        <v>117</v>
      </c>
      <c r="B100" s="11" t="s">
        <v>9994</v>
      </c>
      <c r="C100" s="20">
        <v>2014</v>
      </c>
      <c r="D100" s="20">
        <v>2014</v>
      </c>
      <c r="E100" s="20">
        <v>2014</v>
      </c>
      <c r="F100" s="20">
        <v>2014</v>
      </c>
      <c r="G100" s="20">
        <v>2014</v>
      </c>
      <c r="H100" s="20">
        <v>2014</v>
      </c>
      <c r="I100" s="20">
        <v>2014</v>
      </c>
      <c r="J100" s="20">
        <v>2015</v>
      </c>
      <c r="K100" s="20">
        <v>2015</v>
      </c>
      <c r="L100" s="20">
        <v>2015</v>
      </c>
      <c r="M100" s="22">
        <v>2016</v>
      </c>
      <c r="N100" s="22">
        <v>2016</v>
      </c>
      <c r="O100" s="22">
        <v>2015</v>
      </c>
      <c r="P100" s="22">
        <v>2015</v>
      </c>
      <c r="Q100" s="22">
        <v>2014</v>
      </c>
      <c r="R100" s="22">
        <v>2007</v>
      </c>
      <c r="S100" s="22">
        <v>2016</v>
      </c>
      <c r="T100" s="22">
        <v>2013</v>
      </c>
      <c r="U100" s="22">
        <v>2014</v>
      </c>
      <c r="V100" s="22">
        <v>2014</v>
      </c>
      <c r="W100" s="22">
        <v>2015</v>
      </c>
      <c r="X100" s="22">
        <v>2007</v>
      </c>
      <c r="Y100" s="22">
        <v>2010</v>
      </c>
      <c r="Z100" s="22">
        <v>2014</v>
      </c>
      <c r="AA100" s="22">
        <v>2014</v>
      </c>
      <c r="AB100" s="22" t="s">
        <v>17</v>
      </c>
      <c r="AC100" s="22">
        <v>2014</v>
      </c>
      <c r="AD100" s="22">
        <v>2015</v>
      </c>
      <c r="AE100" s="22" t="s">
        <v>17</v>
      </c>
      <c r="AF100" s="22">
        <v>2014</v>
      </c>
      <c r="AG100" s="21" t="s">
        <v>17</v>
      </c>
      <c r="AH100" s="22">
        <v>2014</v>
      </c>
      <c r="AI100" s="22">
        <v>2015</v>
      </c>
      <c r="AJ100" s="22">
        <v>2016</v>
      </c>
      <c r="AK100" s="23">
        <v>2016</v>
      </c>
      <c r="AL100" s="23">
        <v>2015</v>
      </c>
      <c r="AM100" s="22">
        <v>2015</v>
      </c>
      <c r="AN100" s="22">
        <v>2014</v>
      </c>
      <c r="AO100" s="22">
        <v>2014</v>
      </c>
      <c r="AP100" s="22" t="s">
        <v>17</v>
      </c>
      <c r="AQ100" s="22" t="s">
        <v>17</v>
      </c>
      <c r="AR100" s="22" t="s">
        <v>17</v>
      </c>
      <c r="AS100" s="22">
        <v>2014</v>
      </c>
      <c r="AT100" s="22">
        <v>2015</v>
      </c>
      <c r="AU100" s="22">
        <v>2012</v>
      </c>
      <c r="AV100" s="22">
        <v>2013</v>
      </c>
      <c r="AW100" s="22">
        <v>2014</v>
      </c>
      <c r="AX100" s="22">
        <v>2014</v>
      </c>
      <c r="AY100" s="22">
        <v>2014</v>
      </c>
      <c r="AZ100" s="22">
        <v>2015</v>
      </c>
      <c r="BA100" s="22" t="s">
        <v>17</v>
      </c>
      <c r="BB100" s="22">
        <v>2015</v>
      </c>
      <c r="BC100" s="22">
        <v>2015</v>
      </c>
      <c r="BD100" s="22">
        <v>2014</v>
      </c>
      <c r="BE100" s="22">
        <v>2014</v>
      </c>
      <c r="BF100" s="10"/>
    </row>
    <row r="101" spans="1:58" x14ac:dyDescent="0.25">
      <c r="A101" s="16" t="s">
        <v>9997</v>
      </c>
      <c r="B101" s="11" t="s">
        <v>9998</v>
      </c>
      <c r="C101" s="20">
        <v>2014</v>
      </c>
      <c r="D101" s="20">
        <v>2014</v>
      </c>
      <c r="E101" s="20">
        <v>2014</v>
      </c>
      <c r="F101" s="20">
        <v>2014</v>
      </c>
      <c r="G101" s="20">
        <v>2014</v>
      </c>
      <c r="H101" s="20">
        <v>2014</v>
      </c>
      <c r="I101" s="20">
        <v>2014</v>
      </c>
      <c r="J101" s="20">
        <v>2015</v>
      </c>
      <c r="K101" s="20">
        <v>2015</v>
      </c>
      <c r="L101" s="20">
        <v>2015</v>
      </c>
      <c r="M101" s="22">
        <v>2016</v>
      </c>
      <c r="N101" s="22">
        <v>2016</v>
      </c>
      <c r="O101" s="22">
        <v>2015</v>
      </c>
      <c r="P101" s="22">
        <v>2015</v>
      </c>
      <c r="Q101" s="22">
        <v>2014</v>
      </c>
      <c r="R101" s="22" t="s">
        <v>17</v>
      </c>
      <c r="S101" s="22">
        <v>2016</v>
      </c>
      <c r="T101" s="22">
        <v>2013</v>
      </c>
      <c r="U101" s="22">
        <v>2014</v>
      </c>
      <c r="V101" s="22" t="s">
        <v>17</v>
      </c>
      <c r="W101" s="22" t="s">
        <v>17</v>
      </c>
      <c r="X101" s="22" t="s">
        <v>17</v>
      </c>
      <c r="Y101" s="22" t="s">
        <v>17</v>
      </c>
      <c r="Z101" s="22" t="s">
        <v>17</v>
      </c>
      <c r="AA101" s="22" t="s">
        <v>17</v>
      </c>
      <c r="AB101" s="22" t="s">
        <v>17</v>
      </c>
      <c r="AC101" s="22" t="s">
        <v>17</v>
      </c>
      <c r="AD101" s="22">
        <v>2015</v>
      </c>
      <c r="AE101" s="22" t="s">
        <v>17</v>
      </c>
      <c r="AF101" s="22" t="s">
        <v>17</v>
      </c>
      <c r="AG101" s="21" t="s">
        <v>17</v>
      </c>
      <c r="AH101" s="22">
        <v>2014</v>
      </c>
      <c r="AI101" s="22">
        <v>2015</v>
      </c>
      <c r="AJ101" s="22">
        <v>2016</v>
      </c>
      <c r="AK101" s="23" t="s">
        <v>17</v>
      </c>
      <c r="AL101" s="23">
        <v>2015</v>
      </c>
      <c r="AM101" s="22">
        <v>2015</v>
      </c>
      <c r="AN101" s="22">
        <v>2014</v>
      </c>
      <c r="AO101" s="22">
        <v>2014</v>
      </c>
      <c r="AP101" s="22" t="s">
        <v>17</v>
      </c>
      <c r="AQ101" s="22" t="s">
        <v>17</v>
      </c>
      <c r="AR101" s="22" t="s">
        <v>17</v>
      </c>
      <c r="AS101" s="22">
        <v>2014</v>
      </c>
      <c r="AT101" s="22" t="s">
        <v>17</v>
      </c>
      <c r="AU101" s="22">
        <v>2012</v>
      </c>
      <c r="AV101" s="22" t="s">
        <v>17</v>
      </c>
      <c r="AW101" s="22">
        <v>2014</v>
      </c>
      <c r="AX101" s="22">
        <v>2014</v>
      </c>
      <c r="AY101" s="22">
        <v>2014</v>
      </c>
      <c r="AZ101" s="22" t="s">
        <v>17</v>
      </c>
      <c r="BA101" s="22" t="s">
        <v>17</v>
      </c>
      <c r="BB101" s="22" t="s">
        <v>1038</v>
      </c>
      <c r="BC101" s="22">
        <v>2015</v>
      </c>
      <c r="BD101" s="22">
        <v>2014</v>
      </c>
      <c r="BE101" s="22">
        <v>2014</v>
      </c>
      <c r="BF101" s="10"/>
    </row>
    <row r="102" spans="1:58" x14ac:dyDescent="0.25">
      <c r="A102" s="16" t="s">
        <v>5389</v>
      </c>
      <c r="B102" s="11" t="s">
        <v>10002</v>
      </c>
      <c r="C102" s="20">
        <v>2014</v>
      </c>
      <c r="D102" s="20">
        <v>2014</v>
      </c>
      <c r="E102" s="20">
        <v>2014</v>
      </c>
      <c r="F102" s="20">
        <v>2014</v>
      </c>
      <c r="G102" s="20">
        <v>2014</v>
      </c>
      <c r="H102" s="20">
        <v>2014</v>
      </c>
      <c r="I102" s="20">
        <v>2014</v>
      </c>
      <c r="J102" s="20">
        <v>2015</v>
      </c>
      <c r="K102" s="20">
        <v>2015</v>
      </c>
      <c r="L102" s="20">
        <v>2015</v>
      </c>
      <c r="M102" s="22">
        <v>2016</v>
      </c>
      <c r="N102" s="22">
        <v>2016</v>
      </c>
      <c r="O102" s="22">
        <v>2015</v>
      </c>
      <c r="P102" s="22">
        <v>2015</v>
      </c>
      <c r="Q102" s="22">
        <v>2014</v>
      </c>
      <c r="R102" s="22" t="s">
        <v>17</v>
      </c>
      <c r="S102" s="22">
        <v>2016</v>
      </c>
      <c r="T102" s="22">
        <v>2013</v>
      </c>
      <c r="U102" s="22">
        <v>2014</v>
      </c>
      <c r="V102" s="22" t="s">
        <v>17</v>
      </c>
      <c r="W102" s="22">
        <v>2015</v>
      </c>
      <c r="X102" s="22" t="s">
        <v>17</v>
      </c>
      <c r="Y102" s="22">
        <v>2012</v>
      </c>
      <c r="Z102" s="22">
        <v>2014</v>
      </c>
      <c r="AA102" s="22">
        <v>2014</v>
      </c>
      <c r="AB102" s="22" t="s">
        <v>17</v>
      </c>
      <c r="AC102" s="22">
        <v>2014</v>
      </c>
      <c r="AD102" s="22">
        <v>2015</v>
      </c>
      <c r="AE102" s="22" t="s">
        <v>17</v>
      </c>
      <c r="AF102" s="22">
        <v>2014</v>
      </c>
      <c r="AG102" s="21">
        <v>2012</v>
      </c>
      <c r="AH102" s="22">
        <v>2014</v>
      </c>
      <c r="AI102" s="22">
        <v>2015</v>
      </c>
      <c r="AJ102" s="22">
        <v>2016</v>
      </c>
      <c r="AK102" s="23" t="s">
        <v>17</v>
      </c>
      <c r="AL102" s="23">
        <v>2015</v>
      </c>
      <c r="AM102" s="22">
        <v>2015</v>
      </c>
      <c r="AN102" s="22">
        <v>2014</v>
      </c>
      <c r="AO102" s="22">
        <v>2014</v>
      </c>
      <c r="AP102" s="22">
        <v>2014</v>
      </c>
      <c r="AQ102" s="22">
        <v>2014</v>
      </c>
      <c r="AR102" s="22" t="s">
        <v>17</v>
      </c>
      <c r="AS102" s="22">
        <v>2014</v>
      </c>
      <c r="AT102" s="22">
        <v>2015</v>
      </c>
      <c r="AU102" s="22">
        <v>2012</v>
      </c>
      <c r="AV102" s="22">
        <v>2011</v>
      </c>
      <c r="AW102" s="22">
        <v>2014</v>
      </c>
      <c r="AX102" s="22">
        <v>2014</v>
      </c>
      <c r="AY102" s="22">
        <v>2014</v>
      </c>
      <c r="AZ102" s="22">
        <v>2015</v>
      </c>
      <c r="BA102" s="22">
        <v>2015</v>
      </c>
      <c r="BB102" s="22">
        <v>2015</v>
      </c>
      <c r="BC102" s="22">
        <v>2015</v>
      </c>
      <c r="BD102" s="22">
        <v>2014</v>
      </c>
      <c r="BE102" s="22">
        <v>2014</v>
      </c>
      <c r="BF102" s="10"/>
    </row>
    <row r="103" spans="1:58" x14ac:dyDescent="0.25">
      <c r="A103" s="16" t="s">
        <v>10003</v>
      </c>
      <c r="B103" s="11" t="s">
        <v>10004</v>
      </c>
      <c r="C103" s="20">
        <v>2014</v>
      </c>
      <c r="D103" s="20">
        <v>2014</v>
      </c>
      <c r="E103" s="20">
        <v>2014</v>
      </c>
      <c r="F103" s="20">
        <v>2014</v>
      </c>
      <c r="G103" s="20">
        <v>2014</v>
      </c>
      <c r="H103" s="20">
        <v>2014</v>
      </c>
      <c r="I103" s="20">
        <v>2014</v>
      </c>
      <c r="J103" s="20">
        <v>2015</v>
      </c>
      <c r="K103" s="20">
        <v>2015</v>
      </c>
      <c r="L103" s="20">
        <v>2015</v>
      </c>
      <c r="M103" s="22">
        <v>2016</v>
      </c>
      <c r="N103" s="22">
        <v>2016</v>
      </c>
      <c r="O103" s="22">
        <v>2015</v>
      </c>
      <c r="P103" s="22">
        <v>2015</v>
      </c>
      <c r="Q103" s="22">
        <v>2014</v>
      </c>
      <c r="R103" s="22" t="s">
        <v>17</v>
      </c>
      <c r="S103" s="22">
        <v>2016</v>
      </c>
      <c r="T103" s="22">
        <v>2013</v>
      </c>
      <c r="U103" s="22">
        <v>2014</v>
      </c>
      <c r="V103" s="22" t="s">
        <v>17</v>
      </c>
      <c r="W103" s="22">
        <v>2015</v>
      </c>
      <c r="X103" s="22" t="s">
        <v>17</v>
      </c>
      <c r="Y103" s="22">
        <v>2013</v>
      </c>
      <c r="Z103" s="22">
        <v>2014</v>
      </c>
      <c r="AA103" s="22">
        <v>2014</v>
      </c>
      <c r="AB103" s="22" t="s">
        <v>17</v>
      </c>
      <c r="AC103" s="22">
        <v>2014</v>
      </c>
      <c r="AD103" s="22">
        <v>2015</v>
      </c>
      <c r="AE103" s="22" t="s">
        <v>17</v>
      </c>
      <c r="AF103" s="22">
        <v>2014</v>
      </c>
      <c r="AG103" s="21">
        <v>2012</v>
      </c>
      <c r="AH103" s="22">
        <v>2014</v>
      </c>
      <c r="AI103" s="22">
        <v>2015</v>
      </c>
      <c r="AJ103" s="22">
        <v>2016</v>
      </c>
      <c r="AK103" s="23" t="s">
        <v>17</v>
      </c>
      <c r="AL103" s="23">
        <v>2015</v>
      </c>
      <c r="AM103" s="22">
        <v>2015</v>
      </c>
      <c r="AN103" s="22">
        <v>2014</v>
      </c>
      <c r="AO103" s="22">
        <v>2014</v>
      </c>
      <c r="AP103" s="22">
        <v>2014</v>
      </c>
      <c r="AQ103" s="22">
        <v>2014</v>
      </c>
      <c r="AR103" s="22" t="s">
        <v>17</v>
      </c>
      <c r="AS103" s="22">
        <v>2014</v>
      </c>
      <c r="AT103" s="22">
        <v>2015</v>
      </c>
      <c r="AU103" s="22">
        <v>2012</v>
      </c>
      <c r="AV103" s="22" t="s">
        <v>17</v>
      </c>
      <c r="AW103" s="22">
        <v>2014</v>
      </c>
      <c r="AX103" s="22">
        <v>2014</v>
      </c>
      <c r="AY103" s="22">
        <v>2014</v>
      </c>
      <c r="AZ103" s="22">
        <v>2015</v>
      </c>
      <c r="BA103" s="22">
        <v>2015</v>
      </c>
      <c r="BB103" s="22">
        <v>2015</v>
      </c>
      <c r="BC103" s="22">
        <v>2015</v>
      </c>
      <c r="BD103" s="22">
        <v>2014</v>
      </c>
      <c r="BE103" s="22">
        <v>2014</v>
      </c>
      <c r="BF103" s="10"/>
    </row>
    <row r="104" spans="1:58" x14ac:dyDescent="0.25">
      <c r="A104" s="16" t="s">
        <v>1607</v>
      </c>
      <c r="B104" s="11" t="s">
        <v>10008</v>
      </c>
      <c r="C104" s="20">
        <v>2014</v>
      </c>
      <c r="D104" s="20">
        <v>2014</v>
      </c>
      <c r="E104" s="20">
        <v>2014</v>
      </c>
      <c r="F104" s="20">
        <v>2014</v>
      </c>
      <c r="G104" s="20">
        <v>2014</v>
      </c>
      <c r="H104" s="20">
        <v>2014</v>
      </c>
      <c r="I104" s="20">
        <v>2014</v>
      </c>
      <c r="J104" s="20">
        <v>2015</v>
      </c>
      <c r="K104" s="20">
        <v>2015</v>
      </c>
      <c r="L104" s="20">
        <v>2015</v>
      </c>
      <c r="M104" s="22">
        <v>2016</v>
      </c>
      <c r="N104" s="22">
        <v>2016</v>
      </c>
      <c r="O104" s="22">
        <v>2015</v>
      </c>
      <c r="P104" s="22">
        <v>2015</v>
      </c>
      <c r="Q104" s="22">
        <v>2014</v>
      </c>
      <c r="R104" s="22">
        <v>2009</v>
      </c>
      <c r="S104" s="22">
        <v>2016</v>
      </c>
      <c r="T104" s="22">
        <v>2013</v>
      </c>
      <c r="U104" s="22">
        <v>2014</v>
      </c>
      <c r="V104" s="22">
        <v>2014</v>
      </c>
      <c r="W104" s="22">
        <v>2015</v>
      </c>
      <c r="X104" s="22">
        <v>2004</v>
      </c>
      <c r="Y104" s="22">
        <v>2010</v>
      </c>
      <c r="Z104" s="22">
        <v>2014</v>
      </c>
      <c r="AA104" s="22">
        <v>2014</v>
      </c>
      <c r="AB104" s="22">
        <v>2014</v>
      </c>
      <c r="AC104" s="22">
        <v>2014</v>
      </c>
      <c r="AD104" s="22">
        <v>2015</v>
      </c>
      <c r="AE104" s="22">
        <v>2012</v>
      </c>
      <c r="AF104" s="22" t="s">
        <v>17</v>
      </c>
      <c r="AG104" s="21">
        <v>2010</v>
      </c>
      <c r="AH104" s="22">
        <v>2014</v>
      </c>
      <c r="AI104" s="22">
        <v>2015</v>
      </c>
      <c r="AJ104" s="22">
        <v>2016</v>
      </c>
      <c r="AK104" s="23" t="s">
        <v>17</v>
      </c>
      <c r="AL104" s="23">
        <v>2015</v>
      </c>
      <c r="AM104" s="22">
        <v>2015</v>
      </c>
      <c r="AN104" s="22">
        <v>2014</v>
      </c>
      <c r="AO104" s="22">
        <v>2014</v>
      </c>
      <c r="AP104" s="22">
        <v>2014</v>
      </c>
      <c r="AQ104" s="22">
        <v>2014</v>
      </c>
      <c r="AR104" s="22">
        <v>2015</v>
      </c>
      <c r="AS104" s="22">
        <v>2014</v>
      </c>
      <c r="AT104" s="22">
        <v>2015</v>
      </c>
      <c r="AU104" s="22">
        <v>2012</v>
      </c>
      <c r="AV104" s="22">
        <v>2009</v>
      </c>
      <c r="AW104" s="22">
        <v>2014</v>
      </c>
      <c r="AX104" s="22">
        <v>2014</v>
      </c>
      <c r="AY104" s="22">
        <v>2014</v>
      </c>
      <c r="AZ104" s="22">
        <v>2015</v>
      </c>
      <c r="BA104" s="22">
        <v>2015</v>
      </c>
      <c r="BB104" s="22">
        <v>2015</v>
      </c>
      <c r="BC104" s="22">
        <v>2015</v>
      </c>
      <c r="BD104" s="22">
        <v>2014</v>
      </c>
      <c r="BE104" s="22">
        <v>2014</v>
      </c>
      <c r="BF104" s="10"/>
    </row>
    <row r="105" spans="1:58" x14ac:dyDescent="0.25">
      <c r="A105" s="16" t="s">
        <v>1778</v>
      </c>
      <c r="B105" s="11" t="s">
        <v>10028</v>
      </c>
      <c r="C105" s="20">
        <v>2014</v>
      </c>
      <c r="D105" s="20">
        <v>2014</v>
      </c>
      <c r="E105" s="20">
        <v>2014</v>
      </c>
      <c r="F105" s="20">
        <v>2014</v>
      </c>
      <c r="G105" s="20">
        <v>2014</v>
      </c>
      <c r="H105" s="20">
        <v>2014</v>
      </c>
      <c r="I105" s="20">
        <v>2014</v>
      </c>
      <c r="J105" s="20">
        <v>2015</v>
      </c>
      <c r="K105" s="20">
        <v>2015</v>
      </c>
      <c r="L105" s="20">
        <v>2015</v>
      </c>
      <c r="M105" s="22">
        <v>2016</v>
      </c>
      <c r="N105" s="22">
        <v>2016</v>
      </c>
      <c r="O105" s="22">
        <v>2015</v>
      </c>
      <c r="P105" s="22">
        <v>2015</v>
      </c>
      <c r="Q105" s="22">
        <v>2014</v>
      </c>
      <c r="R105" s="22">
        <v>2010</v>
      </c>
      <c r="S105" s="22">
        <v>2016</v>
      </c>
      <c r="T105" s="22">
        <v>2013</v>
      </c>
      <c r="U105" s="22">
        <v>2014</v>
      </c>
      <c r="V105" s="22">
        <v>2014</v>
      </c>
      <c r="W105" s="22">
        <v>2015</v>
      </c>
      <c r="X105" s="22">
        <v>2014</v>
      </c>
      <c r="Y105" s="22">
        <v>2010</v>
      </c>
      <c r="Z105" s="22">
        <v>2014</v>
      </c>
      <c r="AA105" s="22">
        <v>2014</v>
      </c>
      <c r="AB105" s="22">
        <v>2014</v>
      </c>
      <c r="AC105" s="22">
        <v>2014</v>
      </c>
      <c r="AD105" s="22">
        <v>2015</v>
      </c>
      <c r="AE105" s="22">
        <v>2012</v>
      </c>
      <c r="AF105" s="22">
        <v>2014</v>
      </c>
      <c r="AG105" s="21">
        <v>2010</v>
      </c>
      <c r="AH105" s="22">
        <v>2014</v>
      </c>
      <c r="AI105" s="22">
        <v>2015</v>
      </c>
      <c r="AJ105" s="22">
        <v>2016</v>
      </c>
      <c r="AK105" s="23" t="s">
        <v>17</v>
      </c>
      <c r="AL105" s="23">
        <v>2015</v>
      </c>
      <c r="AM105" s="22">
        <v>2015</v>
      </c>
      <c r="AN105" s="22">
        <v>2014</v>
      </c>
      <c r="AO105" s="22">
        <v>2014</v>
      </c>
      <c r="AP105" s="22">
        <v>2013</v>
      </c>
      <c r="AQ105" s="22">
        <v>2013</v>
      </c>
      <c r="AR105" s="22">
        <v>2015</v>
      </c>
      <c r="AS105" s="22">
        <v>2014</v>
      </c>
      <c r="AT105" s="22">
        <v>2015</v>
      </c>
      <c r="AU105" s="22">
        <v>2012</v>
      </c>
      <c r="AV105" s="22">
        <v>2010</v>
      </c>
      <c r="AW105" s="22">
        <v>2014</v>
      </c>
      <c r="AX105" s="22">
        <v>2014</v>
      </c>
      <c r="AY105" s="22">
        <v>2014</v>
      </c>
      <c r="AZ105" s="22">
        <v>2015</v>
      </c>
      <c r="BA105" s="22">
        <v>2015</v>
      </c>
      <c r="BB105" s="22">
        <v>2015</v>
      </c>
      <c r="BC105" s="22">
        <v>2015</v>
      </c>
      <c r="BD105" s="22">
        <v>2014</v>
      </c>
      <c r="BE105" s="22">
        <v>2014</v>
      </c>
      <c r="BF105" s="10"/>
    </row>
    <row r="106" spans="1:58" x14ac:dyDescent="0.25">
      <c r="A106" s="16" t="s">
        <v>1019</v>
      </c>
      <c r="B106" s="11" t="s">
        <v>10029</v>
      </c>
      <c r="C106" s="20">
        <v>2014</v>
      </c>
      <c r="D106" s="20">
        <v>2014</v>
      </c>
      <c r="E106" s="20">
        <v>2014</v>
      </c>
      <c r="F106" s="20">
        <v>2014</v>
      </c>
      <c r="G106" s="20">
        <v>2014</v>
      </c>
      <c r="H106" s="20">
        <v>2014</v>
      </c>
      <c r="I106" s="20">
        <v>2014</v>
      </c>
      <c r="J106" s="20">
        <v>2015</v>
      </c>
      <c r="K106" s="20">
        <v>2015</v>
      </c>
      <c r="L106" s="20">
        <v>2015</v>
      </c>
      <c r="M106" s="22">
        <v>2016</v>
      </c>
      <c r="N106" s="22">
        <v>2016</v>
      </c>
      <c r="O106" s="22">
        <v>2015</v>
      </c>
      <c r="P106" s="22">
        <v>2015</v>
      </c>
      <c r="Q106" s="22">
        <v>2014</v>
      </c>
      <c r="R106" s="22" t="s">
        <v>17</v>
      </c>
      <c r="S106" s="22">
        <v>2016</v>
      </c>
      <c r="T106" s="22">
        <v>2013</v>
      </c>
      <c r="U106" s="22">
        <v>2014</v>
      </c>
      <c r="V106" s="22" t="s">
        <v>17</v>
      </c>
      <c r="W106" s="22">
        <v>2015</v>
      </c>
      <c r="X106" s="22">
        <v>2006</v>
      </c>
      <c r="Y106" s="22">
        <v>2010</v>
      </c>
      <c r="Z106" s="22">
        <v>2014</v>
      </c>
      <c r="AA106" s="22">
        <v>2014</v>
      </c>
      <c r="AB106" s="22">
        <v>2014</v>
      </c>
      <c r="AC106" s="22">
        <v>2014</v>
      </c>
      <c r="AD106" s="22">
        <v>2015</v>
      </c>
      <c r="AE106" s="22">
        <v>2012</v>
      </c>
      <c r="AF106" s="22">
        <v>2014</v>
      </c>
      <c r="AG106" s="21">
        <v>2009</v>
      </c>
      <c r="AH106" s="22">
        <v>2014</v>
      </c>
      <c r="AI106" s="22">
        <v>2015</v>
      </c>
      <c r="AJ106" s="22">
        <v>2016</v>
      </c>
      <c r="AK106" s="23" t="s">
        <v>17</v>
      </c>
      <c r="AL106" s="23">
        <v>2015</v>
      </c>
      <c r="AM106" s="22">
        <v>2015</v>
      </c>
      <c r="AN106" s="22">
        <v>2014</v>
      </c>
      <c r="AO106" s="22">
        <v>2014</v>
      </c>
      <c r="AP106" s="22">
        <v>2014</v>
      </c>
      <c r="AQ106" s="22">
        <v>2014</v>
      </c>
      <c r="AR106" s="22">
        <v>2011</v>
      </c>
      <c r="AS106" s="22">
        <v>2014</v>
      </c>
      <c r="AT106" s="22">
        <v>2015</v>
      </c>
      <c r="AU106" s="22">
        <v>2012</v>
      </c>
      <c r="AV106" s="22">
        <v>2010</v>
      </c>
      <c r="AW106" s="22">
        <v>2014</v>
      </c>
      <c r="AX106" s="22">
        <v>2014</v>
      </c>
      <c r="AY106" s="22">
        <v>2014</v>
      </c>
      <c r="AZ106" s="22">
        <v>2015</v>
      </c>
      <c r="BA106" s="22">
        <v>2015</v>
      </c>
      <c r="BB106" s="22">
        <v>2015</v>
      </c>
      <c r="BC106" s="22">
        <v>2015</v>
      </c>
      <c r="BD106" s="22">
        <v>2014</v>
      </c>
      <c r="BE106" s="22">
        <v>2014</v>
      </c>
      <c r="BF106" s="10"/>
    </row>
    <row r="107" spans="1:58" x14ac:dyDescent="0.25">
      <c r="A107" s="16" t="s">
        <v>10009</v>
      </c>
      <c r="B107" s="11" t="s">
        <v>10010</v>
      </c>
      <c r="C107" s="20">
        <v>2014</v>
      </c>
      <c r="D107" s="20">
        <v>2014</v>
      </c>
      <c r="E107" s="20">
        <v>2014</v>
      </c>
      <c r="F107" s="20">
        <v>2014</v>
      </c>
      <c r="G107" s="20">
        <v>2014</v>
      </c>
      <c r="H107" s="20">
        <v>2014</v>
      </c>
      <c r="I107" s="20">
        <v>2014</v>
      </c>
      <c r="J107" s="20">
        <v>2015</v>
      </c>
      <c r="K107" s="20">
        <v>2015</v>
      </c>
      <c r="L107" s="20">
        <v>2015</v>
      </c>
      <c r="M107" s="22">
        <v>2016</v>
      </c>
      <c r="N107" s="22">
        <v>2016</v>
      </c>
      <c r="O107" s="22">
        <v>2015</v>
      </c>
      <c r="P107" s="22">
        <v>2015</v>
      </c>
      <c r="Q107" s="22">
        <v>2014</v>
      </c>
      <c r="R107" s="22">
        <v>2009</v>
      </c>
      <c r="S107" s="22">
        <v>2016</v>
      </c>
      <c r="T107" s="22">
        <v>2013</v>
      </c>
      <c r="U107" s="22">
        <v>2014</v>
      </c>
      <c r="V107" s="22">
        <v>2014</v>
      </c>
      <c r="W107" s="22">
        <v>2015</v>
      </c>
      <c r="X107" s="22">
        <v>2009</v>
      </c>
      <c r="Y107" s="22">
        <v>2010</v>
      </c>
      <c r="Z107" s="22">
        <v>2014</v>
      </c>
      <c r="AA107" s="22">
        <v>2014</v>
      </c>
      <c r="AB107" s="22">
        <v>2013</v>
      </c>
      <c r="AC107" s="22">
        <v>2014</v>
      </c>
      <c r="AD107" s="22">
        <v>2015</v>
      </c>
      <c r="AE107" s="22" t="s">
        <v>17</v>
      </c>
      <c r="AF107" s="22">
        <v>2014</v>
      </c>
      <c r="AG107" s="21">
        <v>2009</v>
      </c>
      <c r="AH107" s="22">
        <v>2014</v>
      </c>
      <c r="AI107" s="22">
        <v>2015</v>
      </c>
      <c r="AJ107" s="22">
        <v>2016</v>
      </c>
      <c r="AK107" s="23" t="s">
        <v>17</v>
      </c>
      <c r="AL107" s="23" t="s">
        <v>17</v>
      </c>
      <c r="AM107" s="22">
        <v>2015</v>
      </c>
      <c r="AN107" s="22">
        <v>2014</v>
      </c>
      <c r="AO107" s="22">
        <v>2014</v>
      </c>
      <c r="AP107" s="22">
        <v>2013</v>
      </c>
      <c r="AQ107" s="22">
        <v>2013</v>
      </c>
      <c r="AR107" s="22">
        <v>2011</v>
      </c>
      <c r="AS107" s="22">
        <v>2014</v>
      </c>
      <c r="AT107" s="22" t="s">
        <v>17</v>
      </c>
      <c r="AU107" s="22">
        <v>2012</v>
      </c>
      <c r="AV107" s="22">
        <v>2006</v>
      </c>
      <c r="AW107" s="22">
        <v>2014</v>
      </c>
      <c r="AX107" s="22">
        <v>2014</v>
      </c>
      <c r="AY107" s="22">
        <v>2014</v>
      </c>
      <c r="AZ107" s="22">
        <v>2015</v>
      </c>
      <c r="BA107" s="22">
        <v>2015</v>
      </c>
      <c r="BB107" s="22">
        <v>2015</v>
      </c>
      <c r="BC107" s="22">
        <v>2015</v>
      </c>
      <c r="BD107" s="22">
        <v>2014</v>
      </c>
      <c r="BE107" s="22">
        <v>2014</v>
      </c>
      <c r="BF107" s="10"/>
    </row>
    <row r="108" spans="1:58" x14ac:dyDescent="0.25">
      <c r="A108" s="16" t="s">
        <v>15</v>
      </c>
      <c r="B108" s="11" t="s">
        <v>10016</v>
      </c>
      <c r="C108" s="20">
        <v>2014</v>
      </c>
      <c r="D108" s="20">
        <v>2014</v>
      </c>
      <c r="E108" s="20">
        <v>2014</v>
      </c>
      <c r="F108" s="20">
        <v>2014</v>
      </c>
      <c r="G108" s="20">
        <v>2014</v>
      </c>
      <c r="H108" s="20">
        <v>2014</v>
      </c>
      <c r="I108" s="20">
        <v>2014</v>
      </c>
      <c r="J108" s="20">
        <v>2015</v>
      </c>
      <c r="K108" s="20">
        <v>2015</v>
      </c>
      <c r="L108" s="20">
        <v>2015</v>
      </c>
      <c r="M108" s="22">
        <v>2016</v>
      </c>
      <c r="N108" s="22">
        <v>2016</v>
      </c>
      <c r="O108" s="22">
        <v>2015</v>
      </c>
      <c r="P108" s="22">
        <v>2015</v>
      </c>
      <c r="Q108" s="22">
        <v>2014</v>
      </c>
      <c r="R108" s="22">
        <v>2013</v>
      </c>
      <c r="S108" s="22">
        <v>2016</v>
      </c>
      <c r="T108" s="22">
        <v>2013</v>
      </c>
      <c r="U108" s="22">
        <v>2014</v>
      </c>
      <c r="V108" s="22">
        <v>2014</v>
      </c>
      <c r="W108" s="22">
        <v>2015</v>
      </c>
      <c r="X108" s="22">
        <v>2006</v>
      </c>
      <c r="Y108" s="22">
        <v>2010</v>
      </c>
      <c r="Z108" s="22">
        <v>2014</v>
      </c>
      <c r="AA108" s="22">
        <v>2014</v>
      </c>
      <c r="AB108" s="22">
        <v>2014</v>
      </c>
      <c r="AC108" s="22">
        <v>2014</v>
      </c>
      <c r="AD108" s="22">
        <v>2015</v>
      </c>
      <c r="AE108" s="22">
        <v>2012</v>
      </c>
      <c r="AF108" s="22">
        <v>2014</v>
      </c>
      <c r="AG108" s="21">
        <v>2010</v>
      </c>
      <c r="AH108" s="22">
        <v>2014</v>
      </c>
      <c r="AI108" s="22">
        <v>2015</v>
      </c>
      <c r="AJ108" s="22">
        <v>2016</v>
      </c>
      <c r="AK108" s="23">
        <v>2016</v>
      </c>
      <c r="AL108" s="23">
        <v>2015</v>
      </c>
      <c r="AM108" s="22">
        <v>2015</v>
      </c>
      <c r="AN108" s="22">
        <v>2014</v>
      </c>
      <c r="AO108" s="22">
        <v>2014</v>
      </c>
      <c r="AP108" s="22">
        <v>2014</v>
      </c>
      <c r="AQ108" s="22">
        <v>2014</v>
      </c>
      <c r="AR108" s="22">
        <v>2015</v>
      </c>
      <c r="AS108" s="22">
        <v>2014</v>
      </c>
      <c r="AT108" s="22">
        <v>2015</v>
      </c>
      <c r="AU108" s="22">
        <v>2012</v>
      </c>
      <c r="AV108" s="22">
        <v>2011</v>
      </c>
      <c r="AW108" s="22">
        <v>2014</v>
      </c>
      <c r="AX108" s="22">
        <v>2014</v>
      </c>
      <c r="AY108" s="22">
        <v>2014</v>
      </c>
      <c r="AZ108" s="22">
        <v>2015</v>
      </c>
      <c r="BA108" s="22">
        <v>2015</v>
      </c>
      <c r="BB108" s="22">
        <v>2015</v>
      </c>
      <c r="BC108" s="22">
        <v>2015</v>
      </c>
      <c r="BD108" s="22">
        <v>2014</v>
      </c>
      <c r="BE108" s="22">
        <v>2014</v>
      </c>
      <c r="BF108" s="10"/>
    </row>
    <row r="109" spans="1:58" x14ac:dyDescent="0.25">
      <c r="A109" s="16" t="s">
        <v>10017</v>
      </c>
      <c r="B109" s="11" t="s">
        <v>10018</v>
      </c>
      <c r="C109" s="20">
        <v>2014</v>
      </c>
      <c r="D109" s="20">
        <v>2014</v>
      </c>
      <c r="E109" s="20">
        <v>2014</v>
      </c>
      <c r="F109" s="20">
        <v>2014</v>
      </c>
      <c r="G109" s="20">
        <v>2014</v>
      </c>
      <c r="H109" s="20">
        <v>2014</v>
      </c>
      <c r="I109" s="20">
        <v>2014</v>
      </c>
      <c r="J109" s="20">
        <v>2015</v>
      </c>
      <c r="K109" s="20">
        <v>2015</v>
      </c>
      <c r="L109" s="20">
        <v>2015</v>
      </c>
      <c r="M109" s="22">
        <v>2016</v>
      </c>
      <c r="N109" s="22">
        <v>2016</v>
      </c>
      <c r="O109" s="22">
        <v>2015</v>
      </c>
      <c r="P109" s="22">
        <v>2015</v>
      </c>
      <c r="Q109" s="22">
        <v>2014</v>
      </c>
      <c r="R109" s="22" t="s">
        <v>17</v>
      </c>
      <c r="S109" s="22">
        <v>2016</v>
      </c>
      <c r="T109" s="22">
        <v>2013</v>
      </c>
      <c r="U109" s="22">
        <v>2014</v>
      </c>
      <c r="V109" s="22" t="s">
        <v>17</v>
      </c>
      <c r="W109" s="22">
        <v>2015</v>
      </c>
      <c r="X109" s="22" t="s">
        <v>17</v>
      </c>
      <c r="Y109" s="22">
        <v>2013</v>
      </c>
      <c r="Z109" s="22">
        <v>2014</v>
      </c>
      <c r="AA109" s="22">
        <v>2014</v>
      </c>
      <c r="AB109" s="22" t="s">
        <v>17</v>
      </c>
      <c r="AC109" s="22">
        <v>2014</v>
      </c>
      <c r="AD109" s="22">
        <v>2015</v>
      </c>
      <c r="AE109" s="22" t="s">
        <v>17</v>
      </c>
      <c r="AF109" s="22">
        <v>2014</v>
      </c>
      <c r="AG109" s="21" t="s">
        <v>17</v>
      </c>
      <c r="AH109" s="22">
        <v>2014</v>
      </c>
      <c r="AI109" s="22">
        <v>2015</v>
      </c>
      <c r="AJ109" s="22">
        <v>2016</v>
      </c>
      <c r="AK109" s="23" t="s">
        <v>17</v>
      </c>
      <c r="AL109" s="23">
        <v>2015</v>
      </c>
      <c r="AM109" s="22">
        <v>2015</v>
      </c>
      <c r="AN109" s="22">
        <v>2014</v>
      </c>
      <c r="AO109" s="22">
        <v>2014</v>
      </c>
      <c r="AP109" s="22">
        <v>2014</v>
      </c>
      <c r="AQ109" s="22">
        <v>2014</v>
      </c>
      <c r="AR109" s="22" t="s">
        <v>17</v>
      </c>
      <c r="AS109" s="22">
        <v>2014</v>
      </c>
      <c r="AT109" s="22">
        <v>2015</v>
      </c>
      <c r="AU109" s="22">
        <v>2012</v>
      </c>
      <c r="AV109" s="22">
        <v>2011</v>
      </c>
      <c r="AW109" s="22">
        <v>2014</v>
      </c>
      <c r="AX109" s="22">
        <v>2014</v>
      </c>
      <c r="AY109" s="22">
        <v>2014</v>
      </c>
      <c r="AZ109" s="22">
        <v>2015</v>
      </c>
      <c r="BA109" s="22">
        <v>2015</v>
      </c>
      <c r="BB109" s="22">
        <v>2013</v>
      </c>
      <c r="BC109" s="22">
        <v>2015</v>
      </c>
      <c r="BD109" s="22">
        <v>2014</v>
      </c>
      <c r="BE109" s="22">
        <v>2014</v>
      </c>
      <c r="BF109" s="10"/>
    </row>
    <row r="110" spans="1:58" x14ac:dyDescent="0.25">
      <c r="A110" s="16" t="s">
        <v>10012</v>
      </c>
      <c r="B110" s="11" t="s">
        <v>10013</v>
      </c>
      <c r="C110" s="20">
        <v>2014</v>
      </c>
      <c r="D110" s="20">
        <v>2014</v>
      </c>
      <c r="E110" s="20">
        <v>2014</v>
      </c>
      <c r="F110" s="20">
        <v>2014</v>
      </c>
      <c r="G110" s="20">
        <v>2014</v>
      </c>
      <c r="H110" s="20">
        <v>2014</v>
      </c>
      <c r="I110" s="20">
        <v>2014</v>
      </c>
      <c r="J110" s="20">
        <v>2015</v>
      </c>
      <c r="K110" s="20">
        <v>2015</v>
      </c>
      <c r="L110" s="20">
        <v>2015</v>
      </c>
      <c r="M110" s="22">
        <v>2016</v>
      </c>
      <c r="N110" s="22">
        <v>2016</v>
      </c>
      <c r="O110" s="22">
        <v>2015</v>
      </c>
      <c r="P110" s="22">
        <v>2015</v>
      </c>
      <c r="Q110" s="22" t="s">
        <v>17</v>
      </c>
      <c r="R110" s="22" t="s">
        <v>17</v>
      </c>
      <c r="S110" s="22">
        <v>2016</v>
      </c>
      <c r="T110" s="22">
        <v>2013</v>
      </c>
      <c r="U110" s="22">
        <v>2014</v>
      </c>
      <c r="V110" s="22">
        <v>2014</v>
      </c>
      <c r="W110" s="22">
        <v>2015</v>
      </c>
      <c r="X110" s="22">
        <v>2007</v>
      </c>
      <c r="Y110" s="22">
        <v>2010</v>
      </c>
      <c r="Z110" s="22">
        <v>2014</v>
      </c>
      <c r="AA110" s="22">
        <v>2014</v>
      </c>
      <c r="AB110" s="22" t="s">
        <v>17</v>
      </c>
      <c r="AC110" s="22">
        <v>2014</v>
      </c>
      <c r="AD110" s="22">
        <v>2015</v>
      </c>
      <c r="AE110" s="22" t="s">
        <v>17</v>
      </c>
      <c r="AF110" s="22" t="s">
        <v>17</v>
      </c>
      <c r="AG110" s="21" t="s">
        <v>17</v>
      </c>
      <c r="AH110" s="22">
        <v>2014</v>
      </c>
      <c r="AI110" s="22">
        <v>2015</v>
      </c>
      <c r="AJ110" s="22">
        <v>2016</v>
      </c>
      <c r="AK110" s="23" t="s">
        <v>17</v>
      </c>
      <c r="AL110" s="23" t="s">
        <v>17</v>
      </c>
      <c r="AM110" s="22">
        <v>2015</v>
      </c>
      <c r="AN110" s="22">
        <v>2014</v>
      </c>
      <c r="AO110" s="22">
        <v>2014</v>
      </c>
      <c r="AP110" s="22" t="s">
        <v>17</v>
      </c>
      <c r="AQ110" s="22" t="s">
        <v>17</v>
      </c>
      <c r="AR110" s="22">
        <v>2011</v>
      </c>
      <c r="AS110" s="22">
        <v>2014</v>
      </c>
      <c r="AT110" s="22" t="s">
        <v>17</v>
      </c>
      <c r="AU110" s="22">
        <v>2012</v>
      </c>
      <c r="AV110" s="22" t="s">
        <v>17</v>
      </c>
      <c r="AW110" s="22">
        <v>2014</v>
      </c>
      <c r="AX110" s="22">
        <v>2014</v>
      </c>
      <c r="AY110" s="22">
        <v>2014</v>
      </c>
      <c r="AZ110" s="22">
        <v>2015</v>
      </c>
      <c r="BA110" s="22">
        <v>2015</v>
      </c>
      <c r="BB110" s="22">
        <v>2014</v>
      </c>
      <c r="BC110" s="22">
        <v>2015</v>
      </c>
      <c r="BD110" s="22">
        <v>2014</v>
      </c>
      <c r="BE110" s="22">
        <v>2014</v>
      </c>
      <c r="BF110" s="10"/>
    </row>
    <row r="111" spans="1:58" x14ac:dyDescent="0.25">
      <c r="A111" s="16" t="s">
        <v>263</v>
      </c>
      <c r="B111" s="11" t="s">
        <v>10025</v>
      </c>
      <c r="C111" s="20">
        <v>2014</v>
      </c>
      <c r="D111" s="20">
        <v>2014</v>
      </c>
      <c r="E111" s="20">
        <v>2014</v>
      </c>
      <c r="F111" s="20">
        <v>2014</v>
      </c>
      <c r="G111" s="20">
        <v>2014</v>
      </c>
      <c r="H111" s="20">
        <v>2014</v>
      </c>
      <c r="I111" s="20">
        <v>2014</v>
      </c>
      <c r="J111" s="20">
        <v>2015</v>
      </c>
      <c r="K111" s="20">
        <v>2015</v>
      </c>
      <c r="L111" s="20">
        <v>2015</v>
      </c>
      <c r="M111" s="22">
        <v>2016</v>
      </c>
      <c r="N111" s="22">
        <v>2016</v>
      </c>
      <c r="O111" s="22">
        <v>2015</v>
      </c>
      <c r="P111" s="22">
        <v>2015</v>
      </c>
      <c r="Q111" s="22">
        <v>2014</v>
      </c>
      <c r="R111" s="22">
        <v>2011</v>
      </c>
      <c r="S111" s="22">
        <v>2016</v>
      </c>
      <c r="T111" s="22">
        <v>2013</v>
      </c>
      <c r="U111" s="22">
        <v>2014</v>
      </c>
      <c r="V111" s="22">
        <v>2014</v>
      </c>
      <c r="W111" s="22">
        <v>2015</v>
      </c>
      <c r="X111" s="22">
        <v>2012</v>
      </c>
      <c r="Y111" s="22">
        <v>2010</v>
      </c>
      <c r="Z111" s="22">
        <v>2014</v>
      </c>
      <c r="AA111" s="22">
        <v>2014</v>
      </c>
      <c r="AB111" s="22">
        <v>2014</v>
      </c>
      <c r="AC111" s="22">
        <v>2014</v>
      </c>
      <c r="AD111" s="22">
        <v>2015</v>
      </c>
      <c r="AE111" s="22">
        <v>2012</v>
      </c>
      <c r="AF111" s="22">
        <v>2014</v>
      </c>
      <c r="AG111" s="21">
        <v>2008</v>
      </c>
      <c r="AH111" s="22">
        <v>2014</v>
      </c>
      <c r="AI111" s="22">
        <v>2015</v>
      </c>
      <c r="AJ111" s="22">
        <v>2016</v>
      </c>
      <c r="AK111" s="23" t="s">
        <v>17</v>
      </c>
      <c r="AL111" s="23">
        <v>2016</v>
      </c>
      <c r="AM111" s="22">
        <v>2015</v>
      </c>
      <c r="AN111" s="22">
        <v>2014</v>
      </c>
      <c r="AO111" s="22">
        <v>2014</v>
      </c>
      <c r="AP111" s="22">
        <v>2014</v>
      </c>
      <c r="AQ111" s="22">
        <v>2014</v>
      </c>
      <c r="AR111" s="22">
        <v>2011</v>
      </c>
      <c r="AS111" s="22">
        <v>2014</v>
      </c>
      <c r="AT111" s="22">
        <v>2015</v>
      </c>
      <c r="AU111" s="22">
        <v>2012</v>
      </c>
      <c r="AV111" s="22">
        <v>2007</v>
      </c>
      <c r="AW111" s="22">
        <v>2014</v>
      </c>
      <c r="AX111" s="22">
        <v>2014</v>
      </c>
      <c r="AY111" s="22">
        <v>2014</v>
      </c>
      <c r="AZ111" s="22">
        <v>2015</v>
      </c>
      <c r="BA111" s="22">
        <v>2015</v>
      </c>
      <c r="BB111" s="22">
        <v>2014</v>
      </c>
      <c r="BC111" s="22">
        <v>2015</v>
      </c>
      <c r="BD111" s="22">
        <v>2014</v>
      </c>
      <c r="BE111" s="22">
        <v>2014</v>
      </c>
      <c r="BF111" s="10"/>
    </row>
    <row r="112" spans="1:58" x14ac:dyDescent="0.25">
      <c r="A112" s="16" t="s">
        <v>10026</v>
      </c>
      <c r="B112" s="11" t="s">
        <v>10027</v>
      </c>
      <c r="C112" s="20">
        <v>2014</v>
      </c>
      <c r="D112" s="20">
        <v>2014</v>
      </c>
      <c r="E112" s="20">
        <v>2014</v>
      </c>
      <c r="F112" s="20">
        <v>2014</v>
      </c>
      <c r="G112" s="20">
        <v>2014</v>
      </c>
      <c r="H112" s="20">
        <v>2014</v>
      </c>
      <c r="I112" s="20">
        <v>2014</v>
      </c>
      <c r="J112" s="20">
        <v>2015</v>
      </c>
      <c r="K112" s="20">
        <v>2015</v>
      </c>
      <c r="L112" s="20">
        <v>2015</v>
      </c>
      <c r="M112" s="22">
        <v>2016</v>
      </c>
      <c r="N112" s="22">
        <v>2016</v>
      </c>
      <c r="O112" s="22">
        <v>2015</v>
      </c>
      <c r="P112" s="22">
        <v>2015</v>
      </c>
      <c r="Q112" s="22">
        <v>2014</v>
      </c>
      <c r="R112" s="22" t="s">
        <v>17</v>
      </c>
      <c r="S112" s="22">
        <v>2016</v>
      </c>
      <c r="T112" s="22">
        <v>2013</v>
      </c>
      <c r="U112" s="22">
        <v>2014</v>
      </c>
      <c r="V112" s="22">
        <v>2014</v>
      </c>
      <c r="W112" s="22">
        <v>2015</v>
      </c>
      <c r="X112" s="22" t="s">
        <v>17</v>
      </c>
      <c r="Y112" s="22" t="s">
        <v>17</v>
      </c>
      <c r="Z112" s="22">
        <v>2014</v>
      </c>
      <c r="AA112" s="22">
        <v>2014</v>
      </c>
      <c r="AB112" s="22">
        <v>2014</v>
      </c>
      <c r="AC112" s="22">
        <v>2014</v>
      </c>
      <c r="AD112" s="22">
        <v>2015</v>
      </c>
      <c r="AE112" s="22" t="s">
        <v>17</v>
      </c>
      <c r="AF112" s="22">
        <v>2014</v>
      </c>
      <c r="AG112" s="21">
        <v>2012</v>
      </c>
      <c r="AH112" s="22">
        <v>2014</v>
      </c>
      <c r="AI112" s="22">
        <v>2015</v>
      </c>
      <c r="AJ112" s="22">
        <v>2016</v>
      </c>
      <c r="AK112" s="23" t="s">
        <v>17</v>
      </c>
      <c r="AL112" s="23">
        <v>2015</v>
      </c>
      <c r="AM112" s="22">
        <v>2015</v>
      </c>
      <c r="AN112" s="22">
        <v>2014</v>
      </c>
      <c r="AO112" s="22">
        <v>2014</v>
      </c>
      <c r="AP112" s="22">
        <v>2014</v>
      </c>
      <c r="AQ112" s="22">
        <v>2014</v>
      </c>
      <c r="AR112" s="22">
        <v>2015</v>
      </c>
      <c r="AS112" s="22">
        <v>2014</v>
      </c>
      <c r="AT112" s="22">
        <v>2015</v>
      </c>
      <c r="AU112" s="22">
        <v>2012</v>
      </c>
      <c r="AV112" s="22">
        <v>2011</v>
      </c>
      <c r="AW112" s="22">
        <v>2014</v>
      </c>
      <c r="AX112" s="22">
        <v>2014</v>
      </c>
      <c r="AY112" s="22">
        <v>2014</v>
      </c>
      <c r="AZ112" s="22">
        <v>2015</v>
      </c>
      <c r="BA112" s="22">
        <v>2015</v>
      </c>
      <c r="BB112" s="22">
        <v>2015</v>
      </c>
      <c r="BC112" s="22">
        <v>2015</v>
      </c>
      <c r="BD112" s="22">
        <v>2014</v>
      </c>
      <c r="BE112" s="22">
        <v>2014</v>
      </c>
      <c r="BF112" s="10"/>
    </row>
    <row r="113" spans="1:58" x14ac:dyDescent="0.25">
      <c r="A113" s="16" t="s">
        <v>1682</v>
      </c>
      <c r="B113" s="11" t="s">
        <v>10011</v>
      </c>
      <c r="C113" s="20">
        <v>2014</v>
      </c>
      <c r="D113" s="20">
        <v>2014</v>
      </c>
      <c r="E113" s="20">
        <v>2014</v>
      </c>
      <c r="F113" s="20">
        <v>2014</v>
      </c>
      <c r="G113" s="20">
        <v>2014</v>
      </c>
      <c r="H113" s="20">
        <v>2014</v>
      </c>
      <c r="I113" s="20">
        <v>2014</v>
      </c>
      <c r="J113" s="20">
        <v>2015</v>
      </c>
      <c r="K113" s="20">
        <v>2015</v>
      </c>
      <c r="L113" s="20">
        <v>2015</v>
      </c>
      <c r="M113" s="22">
        <v>2016</v>
      </c>
      <c r="N113" s="22">
        <v>2016</v>
      </c>
      <c r="O113" s="22">
        <v>2015</v>
      </c>
      <c r="P113" s="22">
        <v>2015</v>
      </c>
      <c r="Q113" s="22">
        <v>2014</v>
      </c>
      <c r="R113" s="22">
        <v>2012</v>
      </c>
      <c r="S113" s="22">
        <v>2016</v>
      </c>
      <c r="T113" s="22">
        <v>2013</v>
      </c>
      <c r="U113" s="22">
        <v>2014</v>
      </c>
      <c r="V113" s="22">
        <v>2014</v>
      </c>
      <c r="W113" s="22">
        <v>2015</v>
      </c>
      <c r="X113" s="22">
        <v>2012</v>
      </c>
      <c r="Y113" s="22">
        <v>2011</v>
      </c>
      <c r="Z113" s="22">
        <v>2014</v>
      </c>
      <c r="AA113" s="22">
        <v>2014</v>
      </c>
      <c r="AB113" s="22">
        <v>2014</v>
      </c>
      <c r="AC113" s="22">
        <v>2014</v>
      </c>
      <c r="AD113" s="22">
        <v>2015</v>
      </c>
      <c r="AE113" s="22">
        <v>2012</v>
      </c>
      <c r="AF113" s="22">
        <v>2014</v>
      </c>
      <c r="AG113" s="21">
        <v>2012</v>
      </c>
      <c r="AH113" s="22">
        <v>2014</v>
      </c>
      <c r="AI113" s="22">
        <v>2015</v>
      </c>
      <c r="AJ113" s="22">
        <v>2016</v>
      </c>
      <c r="AK113" s="23">
        <v>2015</v>
      </c>
      <c r="AL113" s="23">
        <v>2015</v>
      </c>
      <c r="AM113" s="22">
        <v>2015</v>
      </c>
      <c r="AN113" s="22">
        <v>2014</v>
      </c>
      <c r="AO113" s="22">
        <v>2014</v>
      </c>
      <c r="AP113" s="22">
        <v>2014</v>
      </c>
      <c r="AQ113" s="22">
        <v>2014</v>
      </c>
      <c r="AR113" s="22">
        <v>2015</v>
      </c>
      <c r="AS113" s="22">
        <v>2014</v>
      </c>
      <c r="AT113" s="22">
        <v>2015</v>
      </c>
      <c r="AU113" s="22">
        <v>2012</v>
      </c>
      <c r="AV113" s="22">
        <v>2013</v>
      </c>
      <c r="AW113" s="22">
        <v>2014</v>
      </c>
      <c r="AX113" s="22">
        <v>2014</v>
      </c>
      <c r="AY113" s="22">
        <v>2014</v>
      </c>
      <c r="AZ113" s="22">
        <v>2015</v>
      </c>
      <c r="BA113" s="22">
        <v>2015</v>
      </c>
      <c r="BB113" s="22">
        <v>2015</v>
      </c>
      <c r="BC113" s="22">
        <v>2015</v>
      </c>
      <c r="BD113" s="22">
        <v>2014</v>
      </c>
      <c r="BE113" s="22">
        <v>2014</v>
      </c>
      <c r="BF113" s="10"/>
    </row>
    <row r="114" spans="1:58" x14ac:dyDescent="0.25">
      <c r="A114" s="16" t="s">
        <v>9930</v>
      </c>
      <c r="B114" s="11" t="s">
        <v>9931</v>
      </c>
      <c r="C114" s="20">
        <v>2014</v>
      </c>
      <c r="D114" s="20">
        <v>2014</v>
      </c>
      <c r="E114" s="20">
        <v>2014</v>
      </c>
      <c r="F114" s="20">
        <v>2014</v>
      </c>
      <c r="G114" s="20">
        <v>2014</v>
      </c>
      <c r="H114" s="20">
        <v>2014</v>
      </c>
      <c r="I114" s="20">
        <v>2014</v>
      </c>
      <c r="J114" s="20">
        <v>2015</v>
      </c>
      <c r="K114" s="20">
        <v>2015</v>
      </c>
      <c r="L114" s="20">
        <v>2015</v>
      </c>
      <c r="M114" s="22">
        <v>2016</v>
      </c>
      <c r="N114" s="22">
        <v>2016</v>
      </c>
      <c r="O114" s="22">
        <v>2015</v>
      </c>
      <c r="P114" s="22">
        <v>2015</v>
      </c>
      <c r="Q114" s="22">
        <v>2014</v>
      </c>
      <c r="R114" s="22" t="s">
        <v>17</v>
      </c>
      <c r="S114" s="22">
        <v>2016</v>
      </c>
      <c r="T114" s="22">
        <v>2013</v>
      </c>
      <c r="U114" s="22">
        <v>2014</v>
      </c>
      <c r="V114" s="22">
        <v>2014</v>
      </c>
      <c r="W114" s="22">
        <v>2015</v>
      </c>
      <c r="X114" s="22">
        <v>2005</v>
      </c>
      <c r="Y114" s="22">
        <v>2010</v>
      </c>
      <c r="Z114" s="22">
        <v>2014</v>
      </c>
      <c r="AA114" s="22">
        <v>2014</v>
      </c>
      <c r="AB114" s="22" t="s">
        <v>17</v>
      </c>
      <c r="AC114" s="22">
        <v>2014</v>
      </c>
      <c r="AD114" s="22">
        <v>2015</v>
      </c>
      <c r="AE114" s="22" t="s">
        <v>17</v>
      </c>
      <c r="AF114" s="22" t="s">
        <v>17</v>
      </c>
      <c r="AG114" s="21" t="s">
        <v>17</v>
      </c>
      <c r="AH114" s="22">
        <v>2014</v>
      </c>
      <c r="AI114" s="22">
        <v>2015</v>
      </c>
      <c r="AJ114" s="22">
        <v>2016</v>
      </c>
      <c r="AK114" s="23" t="s">
        <v>17</v>
      </c>
      <c r="AL114" s="23">
        <v>2015</v>
      </c>
      <c r="AM114" s="22">
        <v>2015</v>
      </c>
      <c r="AN114" s="22">
        <v>2014</v>
      </c>
      <c r="AO114" s="22">
        <v>2014</v>
      </c>
      <c r="AP114" s="22" t="s">
        <v>17</v>
      </c>
      <c r="AQ114" s="22" t="s">
        <v>17</v>
      </c>
      <c r="AR114" s="22">
        <v>2011</v>
      </c>
      <c r="AS114" s="22">
        <v>2014</v>
      </c>
      <c r="AT114" s="22" t="s">
        <v>17</v>
      </c>
      <c r="AU114" s="22">
        <v>2012</v>
      </c>
      <c r="AV114" s="22" t="s">
        <v>17</v>
      </c>
      <c r="AW114" s="22">
        <v>2014</v>
      </c>
      <c r="AX114" s="22">
        <v>2014</v>
      </c>
      <c r="AY114" s="22">
        <v>2014</v>
      </c>
      <c r="AZ114" s="22">
        <v>2015</v>
      </c>
      <c r="BA114" s="22">
        <v>2015</v>
      </c>
      <c r="BB114" s="22">
        <v>2014</v>
      </c>
      <c r="BC114" s="22">
        <v>2015</v>
      </c>
      <c r="BD114" s="22">
        <v>2014</v>
      </c>
      <c r="BE114" s="22">
        <v>2014</v>
      </c>
      <c r="BF114" s="10"/>
    </row>
    <row r="115" spans="1:58" x14ac:dyDescent="0.25">
      <c r="A115" s="16" t="s">
        <v>11039</v>
      </c>
      <c r="B115" s="11" t="s">
        <v>10007</v>
      </c>
      <c r="C115" s="20">
        <v>2014</v>
      </c>
      <c r="D115" s="20">
        <v>2014</v>
      </c>
      <c r="E115" s="20">
        <v>2014</v>
      </c>
      <c r="F115" s="20">
        <v>2014</v>
      </c>
      <c r="G115" s="20">
        <v>2014</v>
      </c>
      <c r="H115" s="20">
        <v>2014</v>
      </c>
      <c r="I115" s="20">
        <v>2014</v>
      </c>
      <c r="J115" s="20">
        <v>2015</v>
      </c>
      <c r="K115" s="20">
        <v>2015</v>
      </c>
      <c r="L115" s="20">
        <v>2015</v>
      </c>
      <c r="M115" s="22">
        <v>2016</v>
      </c>
      <c r="N115" s="22">
        <v>2016</v>
      </c>
      <c r="O115" s="22">
        <v>2015</v>
      </c>
      <c r="P115" s="22">
        <v>2015</v>
      </c>
      <c r="Q115" s="22">
        <v>2014</v>
      </c>
      <c r="R115" s="22">
        <v>2012</v>
      </c>
      <c r="S115" s="22">
        <v>2016</v>
      </c>
      <c r="T115" s="22">
        <v>2013</v>
      </c>
      <c r="U115" s="22">
        <v>2014</v>
      </c>
      <c r="V115" s="22">
        <v>2014</v>
      </c>
      <c r="W115" s="22">
        <v>2015</v>
      </c>
      <c r="X115" s="22">
        <v>2012</v>
      </c>
      <c r="Y115" s="22">
        <v>2013</v>
      </c>
      <c r="Z115" s="22">
        <v>2014</v>
      </c>
      <c r="AA115" s="22">
        <v>2014</v>
      </c>
      <c r="AB115" s="22">
        <v>2014</v>
      </c>
      <c r="AC115" s="22">
        <v>2014</v>
      </c>
      <c r="AD115" s="22">
        <v>2015</v>
      </c>
      <c r="AE115" s="22" t="s">
        <v>17</v>
      </c>
      <c r="AF115" s="22">
        <v>2014</v>
      </c>
      <c r="AG115" s="21">
        <v>2013</v>
      </c>
      <c r="AH115" s="22">
        <v>2014</v>
      </c>
      <c r="AI115" s="22">
        <v>2015</v>
      </c>
      <c r="AJ115" s="22">
        <v>2016</v>
      </c>
      <c r="AK115" s="23" t="s">
        <v>17</v>
      </c>
      <c r="AL115" s="23">
        <v>2015</v>
      </c>
      <c r="AM115" s="22">
        <v>2015</v>
      </c>
      <c r="AN115" s="22">
        <v>2014</v>
      </c>
      <c r="AO115" s="22">
        <v>2014</v>
      </c>
      <c r="AP115" s="22">
        <v>2013</v>
      </c>
      <c r="AQ115" s="22">
        <v>2013</v>
      </c>
      <c r="AR115" s="22">
        <v>2009</v>
      </c>
      <c r="AS115" s="22">
        <v>2014</v>
      </c>
      <c r="AT115" s="22">
        <v>2015</v>
      </c>
      <c r="AU115" s="22">
        <v>2012</v>
      </c>
      <c r="AV115" s="22">
        <v>2013</v>
      </c>
      <c r="AW115" s="22">
        <v>2014</v>
      </c>
      <c r="AX115" s="22">
        <v>2014</v>
      </c>
      <c r="AY115" s="22">
        <v>2014</v>
      </c>
      <c r="AZ115" s="22">
        <v>2015</v>
      </c>
      <c r="BA115" s="22">
        <v>2015</v>
      </c>
      <c r="BB115" s="22">
        <v>2015</v>
      </c>
      <c r="BC115" s="22">
        <v>2015</v>
      </c>
      <c r="BD115" s="22">
        <v>2014</v>
      </c>
      <c r="BE115" s="22">
        <v>2014</v>
      </c>
      <c r="BF115" s="10"/>
    </row>
    <row r="116" spans="1:58" x14ac:dyDescent="0.25">
      <c r="A116" s="16" t="s">
        <v>10022</v>
      </c>
      <c r="B116" s="11" t="s">
        <v>10023</v>
      </c>
      <c r="C116" s="20">
        <v>2014</v>
      </c>
      <c r="D116" s="20">
        <v>2014</v>
      </c>
      <c r="E116" s="20">
        <v>2014</v>
      </c>
      <c r="F116" s="20">
        <v>2014</v>
      </c>
      <c r="G116" s="20">
        <v>2014</v>
      </c>
      <c r="H116" s="20">
        <v>2014</v>
      </c>
      <c r="I116" s="20">
        <v>2014</v>
      </c>
      <c r="J116" s="20">
        <v>2015</v>
      </c>
      <c r="K116" s="20">
        <v>2015</v>
      </c>
      <c r="L116" s="20">
        <v>2015</v>
      </c>
      <c r="M116" s="22">
        <v>2016</v>
      </c>
      <c r="N116" s="22">
        <v>2016</v>
      </c>
      <c r="O116" s="22">
        <v>2015</v>
      </c>
      <c r="P116" s="22">
        <v>2015</v>
      </c>
      <c r="Q116" s="22">
        <v>2014</v>
      </c>
      <c r="R116" s="22">
        <v>2010</v>
      </c>
      <c r="S116" s="22">
        <v>2016</v>
      </c>
      <c r="T116" s="22">
        <v>2013</v>
      </c>
      <c r="U116" s="22">
        <v>2014</v>
      </c>
      <c r="V116" s="22">
        <v>2014</v>
      </c>
      <c r="W116" s="22">
        <v>2015</v>
      </c>
      <c r="X116" s="22">
        <v>2013</v>
      </c>
      <c r="Y116" s="22">
        <v>2011</v>
      </c>
      <c r="Z116" s="22">
        <v>2014</v>
      </c>
      <c r="AA116" s="22">
        <v>2014</v>
      </c>
      <c r="AB116" s="22">
        <v>2013</v>
      </c>
      <c r="AC116" s="22">
        <v>2014</v>
      </c>
      <c r="AD116" s="22">
        <v>2015</v>
      </c>
      <c r="AE116" s="22" t="s">
        <v>17</v>
      </c>
      <c r="AF116" s="22">
        <v>2014</v>
      </c>
      <c r="AG116" s="21">
        <v>2012</v>
      </c>
      <c r="AH116" s="22">
        <v>2014</v>
      </c>
      <c r="AI116" s="22">
        <v>2015</v>
      </c>
      <c r="AJ116" s="22">
        <v>2016</v>
      </c>
      <c r="AK116" s="23" t="s">
        <v>17</v>
      </c>
      <c r="AL116" s="23">
        <v>2015</v>
      </c>
      <c r="AM116" s="22">
        <v>2015</v>
      </c>
      <c r="AN116" s="22">
        <v>2014</v>
      </c>
      <c r="AO116" s="22">
        <v>2014</v>
      </c>
      <c r="AP116" s="22" t="s">
        <v>17</v>
      </c>
      <c r="AQ116" s="22">
        <v>2012</v>
      </c>
      <c r="AR116" s="22">
        <v>2015</v>
      </c>
      <c r="AS116" s="22">
        <v>2014</v>
      </c>
      <c r="AT116" s="22">
        <v>2015</v>
      </c>
      <c r="AU116" s="22">
        <v>2012</v>
      </c>
      <c r="AV116" s="22">
        <v>2010</v>
      </c>
      <c r="AW116" s="22">
        <v>2014</v>
      </c>
      <c r="AX116" s="22">
        <v>2014</v>
      </c>
      <c r="AY116" s="22">
        <v>2014</v>
      </c>
      <c r="AZ116" s="22">
        <v>2015</v>
      </c>
      <c r="BA116" s="22">
        <v>2015</v>
      </c>
      <c r="BB116" s="22">
        <v>2015</v>
      </c>
      <c r="BC116" s="22">
        <v>2015</v>
      </c>
      <c r="BD116" s="22">
        <v>2014</v>
      </c>
      <c r="BE116" s="22">
        <v>2014</v>
      </c>
      <c r="BF116" s="10"/>
    </row>
    <row r="117" spans="1:58" x14ac:dyDescent="0.25">
      <c r="A117" s="16" t="s">
        <v>10020</v>
      </c>
      <c r="B117" s="11" t="s">
        <v>10021</v>
      </c>
      <c r="C117" s="20">
        <v>2014</v>
      </c>
      <c r="D117" s="20">
        <v>2014</v>
      </c>
      <c r="E117" s="20">
        <v>2014</v>
      </c>
      <c r="F117" s="20">
        <v>2014</v>
      </c>
      <c r="G117" s="20">
        <v>2014</v>
      </c>
      <c r="H117" s="20">
        <v>2014</v>
      </c>
      <c r="I117" s="20">
        <v>2014</v>
      </c>
      <c r="J117" s="20">
        <v>2015</v>
      </c>
      <c r="K117" s="20">
        <v>2015</v>
      </c>
      <c r="L117" s="20">
        <v>2015</v>
      </c>
      <c r="M117" s="22">
        <v>2016</v>
      </c>
      <c r="N117" s="22">
        <v>2016</v>
      </c>
      <c r="O117" s="22">
        <v>2015</v>
      </c>
      <c r="P117" s="22">
        <v>2015</v>
      </c>
      <c r="Q117" s="22">
        <v>2014</v>
      </c>
      <c r="R117" s="22">
        <v>2013</v>
      </c>
      <c r="S117" s="22">
        <v>2016</v>
      </c>
      <c r="T117" s="22">
        <v>2013</v>
      </c>
      <c r="U117" s="22">
        <v>2014</v>
      </c>
      <c r="V117" s="22">
        <v>2014</v>
      </c>
      <c r="W117" s="22">
        <v>2015</v>
      </c>
      <c r="X117" s="22">
        <v>2013</v>
      </c>
      <c r="Y117" s="22">
        <v>2013</v>
      </c>
      <c r="Z117" s="22">
        <v>2014</v>
      </c>
      <c r="AA117" s="22">
        <v>2014</v>
      </c>
      <c r="AB117" s="22" t="s">
        <v>17</v>
      </c>
      <c r="AC117" s="22">
        <v>2014</v>
      </c>
      <c r="AD117" s="22">
        <v>2015</v>
      </c>
      <c r="AE117" s="22" t="s">
        <v>17</v>
      </c>
      <c r="AF117" s="22">
        <v>2014</v>
      </c>
      <c r="AG117" s="21">
        <v>2013</v>
      </c>
      <c r="AH117" s="22">
        <v>2014</v>
      </c>
      <c r="AI117" s="22">
        <v>2015</v>
      </c>
      <c r="AJ117" s="22">
        <v>2016</v>
      </c>
      <c r="AK117" s="23" t="s">
        <v>17</v>
      </c>
      <c r="AL117" s="23">
        <v>2015</v>
      </c>
      <c r="AM117" s="22">
        <v>2015</v>
      </c>
      <c r="AN117" s="22">
        <v>2014</v>
      </c>
      <c r="AO117" s="22">
        <v>2014</v>
      </c>
      <c r="AP117" s="22" t="s">
        <v>17</v>
      </c>
      <c r="AQ117" s="22" t="s">
        <v>17</v>
      </c>
      <c r="AR117" s="22">
        <v>2007</v>
      </c>
      <c r="AS117" s="22">
        <v>2014</v>
      </c>
      <c r="AT117" s="22">
        <v>2015</v>
      </c>
      <c r="AU117" s="22">
        <v>2012</v>
      </c>
      <c r="AV117" s="22">
        <v>2011</v>
      </c>
      <c r="AW117" s="22">
        <v>2014</v>
      </c>
      <c r="AX117" s="22">
        <v>2014</v>
      </c>
      <c r="AY117" s="22">
        <v>2014</v>
      </c>
      <c r="AZ117" s="22">
        <v>2015</v>
      </c>
      <c r="BA117" s="22">
        <v>2015</v>
      </c>
      <c r="BB117" s="22">
        <v>2015</v>
      </c>
      <c r="BC117" s="22">
        <v>2015</v>
      </c>
      <c r="BD117" s="22">
        <v>2014</v>
      </c>
      <c r="BE117" s="22">
        <v>2014</v>
      </c>
      <c r="BF117" s="10"/>
    </row>
    <row r="118" spans="1:58" x14ac:dyDescent="0.25">
      <c r="A118" s="16" t="s">
        <v>333</v>
      </c>
      <c r="B118" s="11" t="s">
        <v>10006</v>
      </c>
      <c r="C118" s="20">
        <v>2014</v>
      </c>
      <c r="D118" s="20">
        <v>2014</v>
      </c>
      <c r="E118" s="20">
        <v>2014</v>
      </c>
      <c r="F118" s="20">
        <v>2014</v>
      </c>
      <c r="G118" s="20">
        <v>2014</v>
      </c>
      <c r="H118" s="20">
        <v>2014</v>
      </c>
      <c r="I118" s="20">
        <v>2014</v>
      </c>
      <c r="J118" s="20">
        <v>2015</v>
      </c>
      <c r="K118" s="20">
        <v>2015</v>
      </c>
      <c r="L118" s="20">
        <v>2015</v>
      </c>
      <c r="M118" s="22">
        <v>2016</v>
      </c>
      <c r="N118" s="22">
        <v>2016</v>
      </c>
      <c r="O118" s="22">
        <v>2015</v>
      </c>
      <c r="P118" s="22">
        <v>2015</v>
      </c>
      <c r="Q118" s="22">
        <v>2014</v>
      </c>
      <c r="R118" s="22">
        <v>2011</v>
      </c>
      <c r="S118" s="22">
        <v>2016</v>
      </c>
      <c r="T118" s="22">
        <v>2013</v>
      </c>
      <c r="U118" s="22">
        <v>2014</v>
      </c>
      <c r="V118" s="22">
        <v>2014</v>
      </c>
      <c r="W118" s="22">
        <v>2015</v>
      </c>
      <c r="X118" s="22">
        <v>2011</v>
      </c>
      <c r="Y118" s="22">
        <v>2010</v>
      </c>
      <c r="Z118" s="22">
        <v>2014</v>
      </c>
      <c r="AA118" s="22">
        <v>2014</v>
      </c>
      <c r="AB118" s="22">
        <v>2014</v>
      </c>
      <c r="AC118" s="22">
        <v>2014</v>
      </c>
      <c r="AD118" s="22">
        <v>2015</v>
      </c>
      <c r="AE118" s="22" t="s">
        <v>17</v>
      </c>
      <c r="AF118" s="22">
        <v>2014</v>
      </c>
      <c r="AG118" s="21">
        <v>2007</v>
      </c>
      <c r="AH118" s="22">
        <v>2014</v>
      </c>
      <c r="AI118" s="22">
        <v>2015</v>
      </c>
      <c r="AJ118" s="22">
        <v>2016</v>
      </c>
      <c r="AK118" s="23" t="s">
        <v>17</v>
      </c>
      <c r="AL118" s="23">
        <v>2015</v>
      </c>
      <c r="AM118" s="22">
        <v>2015</v>
      </c>
      <c r="AN118" s="22">
        <v>2014</v>
      </c>
      <c r="AO118" s="22">
        <v>2014</v>
      </c>
      <c r="AP118" s="22">
        <v>2014</v>
      </c>
      <c r="AQ118" s="22">
        <v>2014</v>
      </c>
      <c r="AR118" s="22">
        <v>2011</v>
      </c>
      <c r="AS118" s="22">
        <v>2014</v>
      </c>
      <c r="AT118" s="22">
        <v>2015</v>
      </c>
      <c r="AU118" s="22">
        <v>2012</v>
      </c>
      <c r="AV118" s="22">
        <v>2011</v>
      </c>
      <c r="AW118" s="22">
        <v>2014</v>
      </c>
      <c r="AX118" s="22">
        <v>2014</v>
      </c>
      <c r="AY118" s="22">
        <v>2014</v>
      </c>
      <c r="AZ118" s="22">
        <v>2015</v>
      </c>
      <c r="BA118" s="22">
        <v>2015</v>
      </c>
      <c r="BB118" s="22">
        <v>2015</v>
      </c>
      <c r="BC118" s="22">
        <v>2015</v>
      </c>
      <c r="BD118" s="22">
        <v>2014</v>
      </c>
      <c r="BE118" s="22">
        <v>2014</v>
      </c>
      <c r="BF118" s="10"/>
    </row>
    <row r="119" spans="1:58" x14ac:dyDescent="0.25">
      <c r="A119" s="16" t="s">
        <v>513</v>
      </c>
      <c r="B119" s="11" t="s">
        <v>10024</v>
      </c>
      <c r="C119" s="20">
        <v>2014</v>
      </c>
      <c r="D119" s="20">
        <v>2014</v>
      </c>
      <c r="E119" s="20">
        <v>2014</v>
      </c>
      <c r="F119" s="20">
        <v>2014</v>
      </c>
      <c r="G119" s="20">
        <v>2014</v>
      </c>
      <c r="H119" s="20">
        <v>2014</v>
      </c>
      <c r="I119" s="20">
        <v>2014</v>
      </c>
      <c r="J119" s="20">
        <v>2015</v>
      </c>
      <c r="K119" s="20">
        <v>2015</v>
      </c>
      <c r="L119" s="20">
        <v>2015</v>
      </c>
      <c r="M119" s="22">
        <v>2016</v>
      </c>
      <c r="N119" s="22">
        <v>2016</v>
      </c>
      <c r="O119" s="22">
        <v>2015</v>
      </c>
      <c r="P119" s="22">
        <v>2015</v>
      </c>
      <c r="Q119" s="22">
        <v>2014</v>
      </c>
      <c r="R119" s="22">
        <v>2011</v>
      </c>
      <c r="S119" s="22">
        <v>2016</v>
      </c>
      <c r="T119" s="22">
        <v>2013</v>
      </c>
      <c r="U119" s="22">
        <v>2014</v>
      </c>
      <c r="V119" s="22">
        <v>2014</v>
      </c>
      <c r="W119" s="22">
        <v>2015</v>
      </c>
      <c r="X119" s="22">
        <v>2011</v>
      </c>
      <c r="Y119" s="22">
        <v>2012</v>
      </c>
      <c r="Z119" s="22">
        <v>2014</v>
      </c>
      <c r="AA119" s="22">
        <v>2014</v>
      </c>
      <c r="AB119" s="22">
        <v>2014</v>
      </c>
      <c r="AC119" s="22">
        <v>2014</v>
      </c>
      <c r="AD119" s="22">
        <v>2015</v>
      </c>
      <c r="AE119" s="22">
        <v>2012</v>
      </c>
      <c r="AF119" s="22">
        <v>2014</v>
      </c>
      <c r="AG119" s="21">
        <v>2009</v>
      </c>
      <c r="AH119" s="22">
        <v>2014</v>
      </c>
      <c r="AI119" s="22">
        <v>2015</v>
      </c>
      <c r="AJ119" s="22">
        <v>2016</v>
      </c>
      <c r="AK119" s="23" t="s">
        <v>17</v>
      </c>
      <c r="AL119" s="23">
        <v>2015</v>
      </c>
      <c r="AM119" s="22">
        <v>2015</v>
      </c>
      <c r="AN119" s="22">
        <v>2014</v>
      </c>
      <c r="AO119" s="22">
        <v>2014</v>
      </c>
      <c r="AP119" s="22">
        <v>2012</v>
      </c>
      <c r="AQ119" s="22">
        <v>2012</v>
      </c>
      <c r="AR119" s="22">
        <v>2015</v>
      </c>
      <c r="AS119" s="22">
        <v>2014</v>
      </c>
      <c r="AT119" s="22">
        <v>2015</v>
      </c>
      <c r="AU119" s="22">
        <v>2012</v>
      </c>
      <c r="AV119" s="22">
        <v>2009</v>
      </c>
      <c r="AW119" s="22">
        <v>2014</v>
      </c>
      <c r="AX119" s="22">
        <v>2014</v>
      </c>
      <c r="AY119" s="22">
        <v>2014</v>
      </c>
      <c r="AZ119" s="22">
        <v>2015</v>
      </c>
      <c r="BA119" s="22">
        <v>2015</v>
      </c>
      <c r="BB119" s="22">
        <v>2015</v>
      </c>
      <c r="BC119" s="22">
        <v>2015</v>
      </c>
      <c r="BD119" s="22">
        <v>2014</v>
      </c>
      <c r="BE119" s="22">
        <v>2014</v>
      </c>
      <c r="BF119" s="10"/>
    </row>
    <row r="120" spans="1:58" x14ac:dyDescent="0.25">
      <c r="A120" s="16" t="s">
        <v>2319</v>
      </c>
      <c r="B120" s="11" t="s">
        <v>10019</v>
      </c>
      <c r="C120" s="20">
        <v>2014</v>
      </c>
      <c r="D120" s="20">
        <v>2014</v>
      </c>
      <c r="E120" s="20">
        <v>2014</v>
      </c>
      <c r="F120" s="20">
        <v>2014</v>
      </c>
      <c r="G120" s="20">
        <v>2014</v>
      </c>
      <c r="H120" s="20">
        <v>2014</v>
      </c>
      <c r="I120" s="20">
        <v>2014</v>
      </c>
      <c r="J120" s="20">
        <v>2015</v>
      </c>
      <c r="K120" s="20">
        <v>2015</v>
      </c>
      <c r="L120" s="20">
        <v>2015</v>
      </c>
      <c r="M120" s="22">
        <v>2016</v>
      </c>
      <c r="N120" s="22">
        <v>2016</v>
      </c>
      <c r="O120" s="22">
        <v>2015</v>
      </c>
      <c r="P120" s="22">
        <v>2015</v>
      </c>
      <c r="Q120" s="22">
        <v>2014</v>
      </c>
      <c r="R120" s="22" t="s">
        <v>17</v>
      </c>
      <c r="S120" s="22">
        <v>2016</v>
      </c>
      <c r="T120" s="22">
        <v>2013</v>
      </c>
      <c r="U120" s="22">
        <v>2014</v>
      </c>
      <c r="V120" s="22">
        <v>2014</v>
      </c>
      <c r="W120" s="22">
        <v>2015</v>
      </c>
      <c r="X120" s="22">
        <v>2009</v>
      </c>
      <c r="Y120" s="22">
        <v>2012</v>
      </c>
      <c r="Z120" s="22">
        <v>2014</v>
      </c>
      <c r="AA120" s="22">
        <v>2014</v>
      </c>
      <c r="AB120" s="22">
        <v>2014</v>
      </c>
      <c r="AC120" s="22">
        <v>2014</v>
      </c>
      <c r="AD120" s="22">
        <v>2015</v>
      </c>
      <c r="AE120" s="22">
        <v>2012</v>
      </c>
      <c r="AF120" s="22">
        <v>2014</v>
      </c>
      <c r="AG120" s="21" t="s">
        <v>17</v>
      </c>
      <c r="AH120" s="22">
        <v>2014</v>
      </c>
      <c r="AI120" s="22">
        <v>2015</v>
      </c>
      <c r="AJ120" s="22">
        <v>2016</v>
      </c>
      <c r="AK120" s="23">
        <v>2015</v>
      </c>
      <c r="AL120" s="23">
        <v>2015</v>
      </c>
      <c r="AM120" s="22">
        <v>2015</v>
      </c>
      <c r="AN120" s="22">
        <v>2014</v>
      </c>
      <c r="AO120" s="22">
        <v>2014</v>
      </c>
      <c r="AP120" s="22">
        <v>2013</v>
      </c>
      <c r="AQ120" s="22">
        <v>2013</v>
      </c>
      <c r="AR120" s="22">
        <v>2009</v>
      </c>
      <c r="AS120" s="22">
        <v>2014</v>
      </c>
      <c r="AT120" s="22">
        <v>2015</v>
      </c>
      <c r="AU120" s="22">
        <v>2012</v>
      </c>
      <c r="AV120" s="22">
        <v>2013</v>
      </c>
      <c r="AW120" s="22">
        <v>2014</v>
      </c>
      <c r="AX120" s="22">
        <v>2014</v>
      </c>
      <c r="AY120" s="22">
        <v>2014</v>
      </c>
      <c r="AZ120" s="22">
        <v>2015</v>
      </c>
      <c r="BA120" s="22">
        <v>2015</v>
      </c>
      <c r="BB120" s="22">
        <v>2015</v>
      </c>
      <c r="BC120" s="22">
        <v>2015</v>
      </c>
      <c r="BD120" s="22">
        <v>2014</v>
      </c>
      <c r="BE120" s="22">
        <v>2014</v>
      </c>
      <c r="BF120" s="10"/>
    </row>
    <row r="121" spans="1:58" x14ac:dyDescent="0.25">
      <c r="A121" s="16" t="s">
        <v>768</v>
      </c>
      <c r="B121" s="11" t="s">
        <v>10030</v>
      </c>
      <c r="C121" s="20">
        <v>2014</v>
      </c>
      <c r="D121" s="20">
        <v>2014</v>
      </c>
      <c r="E121" s="20">
        <v>2014</v>
      </c>
      <c r="F121" s="20">
        <v>2014</v>
      </c>
      <c r="G121" s="20">
        <v>2014</v>
      </c>
      <c r="H121" s="20">
        <v>2014</v>
      </c>
      <c r="I121" s="20">
        <v>2014</v>
      </c>
      <c r="J121" s="20">
        <v>2015</v>
      </c>
      <c r="K121" s="20">
        <v>2015</v>
      </c>
      <c r="L121" s="20">
        <v>2015</v>
      </c>
      <c r="M121" s="22">
        <v>2016</v>
      </c>
      <c r="N121" s="22">
        <v>2016</v>
      </c>
      <c r="O121" s="22">
        <v>2015</v>
      </c>
      <c r="P121" s="22">
        <v>2015</v>
      </c>
      <c r="Q121" s="22">
        <v>2014</v>
      </c>
      <c r="R121" s="22">
        <v>2013</v>
      </c>
      <c r="S121" s="22">
        <v>2016</v>
      </c>
      <c r="T121" s="22">
        <v>2013</v>
      </c>
      <c r="U121" s="22">
        <v>2014</v>
      </c>
      <c r="V121" s="22">
        <v>2014</v>
      </c>
      <c r="W121" s="22">
        <v>2015</v>
      </c>
      <c r="X121" s="22">
        <v>2013</v>
      </c>
      <c r="Y121" s="22">
        <v>2010</v>
      </c>
      <c r="Z121" s="22">
        <v>2014</v>
      </c>
      <c r="AA121" s="22">
        <v>2014</v>
      </c>
      <c r="AB121" s="22">
        <v>2014</v>
      </c>
      <c r="AC121" s="22">
        <v>2014</v>
      </c>
      <c r="AD121" s="22">
        <v>2015</v>
      </c>
      <c r="AE121" s="22">
        <v>2012</v>
      </c>
      <c r="AF121" s="22">
        <v>2014</v>
      </c>
      <c r="AG121" s="21">
        <v>2009</v>
      </c>
      <c r="AH121" s="22">
        <v>2014</v>
      </c>
      <c r="AI121" s="22">
        <v>2015</v>
      </c>
      <c r="AJ121" s="22">
        <v>2016</v>
      </c>
      <c r="AK121" s="23" t="s">
        <v>17</v>
      </c>
      <c r="AL121" s="23">
        <v>2015</v>
      </c>
      <c r="AM121" s="22">
        <v>2015</v>
      </c>
      <c r="AN121" s="22">
        <v>2014</v>
      </c>
      <c r="AO121" s="22">
        <v>2014</v>
      </c>
      <c r="AP121" s="22">
        <v>2013</v>
      </c>
      <c r="AQ121" s="22">
        <v>2013</v>
      </c>
      <c r="AR121" s="22">
        <v>2009</v>
      </c>
      <c r="AS121" s="22">
        <v>2014</v>
      </c>
      <c r="AT121" s="22">
        <v>2015</v>
      </c>
      <c r="AU121" s="22">
        <v>2012</v>
      </c>
      <c r="AV121" s="22">
        <v>2007</v>
      </c>
      <c r="AW121" s="22">
        <v>2014</v>
      </c>
      <c r="AX121" s="22">
        <v>2014</v>
      </c>
      <c r="AY121" s="22">
        <v>2014</v>
      </c>
      <c r="AZ121" s="22">
        <v>2015</v>
      </c>
      <c r="BA121" s="22">
        <v>2015</v>
      </c>
      <c r="BB121" s="22">
        <v>2015</v>
      </c>
      <c r="BC121" s="22">
        <v>2015</v>
      </c>
      <c r="BD121" s="22">
        <v>2014</v>
      </c>
      <c r="BE121" s="22">
        <v>2014</v>
      </c>
      <c r="BF121" s="10"/>
    </row>
    <row r="122" spans="1:58" x14ac:dyDescent="0.25">
      <c r="A122" s="16" t="s">
        <v>10040</v>
      </c>
      <c r="B122" s="11" t="s">
        <v>10041</v>
      </c>
      <c r="C122" s="20">
        <v>2014</v>
      </c>
      <c r="D122" s="20">
        <v>2014</v>
      </c>
      <c r="E122" s="20">
        <v>2014</v>
      </c>
      <c r="F122" s="20">
        <v>2014</v>
      </c>
      <c r="G122" s="20">
        <v>2014</v>
      </c>
      <c r="H122" s="20">
        <v>2014</v>
      </c>
      <c r="I122" s="20">
        <v>2014</v>
      </c>
      <c r="J122" s="20">
        <v>2015</v>
      </c>
      <c r="K122" s="20">
        <v>2015</v>
      </c>
      <c r="L122" s="20">
        <v>2015</v>
      </c>
      <c r="M122" s="22">
        <v>2016</v>
      </c>
      <c r="N122" s="22">
        <v>2016</v>
      </c>
      <c r="O122" s="22">
        <v>2015</v>
      </c>
      <c r="P122" s="22">
        <v>2015</v>
      </c>
      <c r="Q122" s="22" t="s">
        <v>17</v>
      </c>
      <c r="R122" s="22" t="s">
        <v>17</v>
      </c>
      <c r="S122" s="22">
        <v>2016</v>
      </c>
      <c r="T122" s="22">
        <v>2013</v>
      </c>
      <c r="U122" s="22">
        <v>2014</v>
      </c>
      <c r="V122" s="22" t="s">
        <v>17</v>
      </c>
      <c r="W122" s="22">
        <v>2015</v>
      </c>
      <c r="X122" s="22">
        <v>2007</v>
      </c>
      <c r="Y122" s="22">
        <v>2010</v>
      </c>
      <c r="Z122" s="22">
        <v>2014</v>
      </c>
      <c r="AA122" s="22">
        <v>2014</v>
      </c>
      <c r="AB122" s="22" t="s">
        <v>17</v>
      </c>
      <c r="AC122" s="22">
        <v>2014</v>
      </c>
      <c r="AD122" s="22">
        <v>2015</v>
      </c>
      <c r="AE122" s="22" t="s">
        <v>17</v>
      </c>
      <c r="AF122" s="22" t="s">
        <v>17</v>
      </c>
      <c r="AG122" s="21" t="s">
        <v>17</v>
      </c>
      <c r="AH122" s="22">
        <v>2014</v>
      </c>
      <c r="AI122" s="22">
        <v>2015</v>
      </c>
      <c r="AJ122" s="22">
        <v>2016</v>
      </c>
      <c r="AK122" s="23" t="s">
        <v>17</v>
      </c>
      <c r="AL122" s="23">
        <v>2015</v>
      </c>
      <c r="AM122" s="22">
        <v>2015</v>
      </c>
      <c r="AN122" s="22">
        <v>2014</v>
      </c>
      <c r="AO122" s="22">
        <v>2014</v>
      </c>
      <c r="AP122" s="22" t="s">
        <v>17</v>
      </c>
      <c r="AQ122" s="22" t="s">
        <v>17</v>
      </c>
      <c r="AR122" s="22">
        <v>2011</v>
      </c>
      <c r="AS122" s="22">
        <v>2013</v>
      </c>
      <c r="AT122" s="22" t="s">
        <v>17</v>
      </c>
      <c r="AU122" s="22" t="s">
        <v>17</v>
      </c>
      <c r="AV122" s="22" t="s">
        <v>17</v>
      </c>
      <c r="AW122" s="22">
        <v>2011</v>
      </c>
      <c r="AX122" s="22">
        <v>2011</v>
      </c>
      <c r="AY122" s="22">
        <v>2014</v>
      </c>
      <c r="AZ122" s="22">
        <v>2015</v>
      </c>
      <c r="BA122" s="22">
        <v>2015</v>
      </c>
      <c r="BB122" s="22">
        <v>2015</v>
      </c>
      <c r="BC122" s="22">
        <v>2015</v>
      </c>
      <c r="BD122" s="22">
        <v>2014</v>
      </c>
      <c r="BE122" s="22">
        <v>2014</v>
      </c>
      <c r="BF122" s="10"/>
    </row>
    <row r="123" spans="1:58" x14ac:dyDescent="0.25">
      <c r="A123" s="16" t="s">
        <v>10038</v>
      </c>
      <c r="B123" s="11" t="s">
        <v>10039</v>
      </c>
      <c r="C123" s="20">
        <v>2014</v>
      </c>
      <c r="D123" s="20">
        <v>2014</v>
      </c>
      <c r="E123" s="20">
        <v>2014</v>
      </c>
      <c r="F123" s="20">
        <v>2014</v>
      </c>
      <c r="G123" s="20">
        <v>2014</v>
      </c>
      <c r="H123" s="20">
        <v>2014</v>
      </c>
      <c r="I123" s="20">
        <v>2014</v>
      </c>
      <c r="J123" s="20">
        <v>2015</v>
      </c>
      <c r="K123" s="20">
        <v>2015</v>
      </c>
      <c r="L123" s="20">
        <v>2015</v>
      </c>
      <c r="M123" s="22">
        <v>2016</v>
      </c>
      <c r="N123" s="22">
        <v>2016</v>
      </c>
      <c r="O123" s="22">
        <v>2015</v>
      </c>
      <c r="P123" s="22">
        <v>2015</v>
      </c>
      <c r="Q123" s="22">
        <v>2014</v>
      </c>
      <c r="R123" s="22">
        <v>2011</v>
      </c>
      <c r="S123" s="22">
        <v>2016</v>
      </c>
      <c r="T123" s="22">
        <v>2013</v>
      </c>
      <c r="U123" s="22">
        <v>2014</v>
      </c>
      <c r="V123" s="22">
        <v>2014</v>
      </c>
      <c r="W123" s="22">
        <v>2015</v>
      </c>
      <c r="X123" s="22">
        <v>2011</v>
      </c>
      <c r="Y123" s="22" t="s">
        <v>17</v>
      </c>
      <c r="Z123" s="22">
        <v>2014</v>
      </c>
      <c r="AA123" s="22">
        <v>2014</v>
      </c>
      <c r="AB123" s="22">
        <v>2014</v>
      </c>
      <c r="AC123" s="22">
        <v>2014</v>
      </c>
      <c r="AD123" s="22">
        <v>2015</v>
      </c>
      <c r="AE123" s="22">
        <v>2012</v>
      </c>
      <c r="AF123" s="22">
        <v>2014</v>
      </c>
      <c r="AG123" s="21">
        <v>2010</v>
      </c>
      <c r="AH123" s="22">
        <v>2014</v>
      </c>
      <c r="AI123" s="22">
        <v>2015</v>
      </c>
      <c r="AJ123" s="22">
        <v>2016</v>
      </c>
      <c r="AK123" s="23">
        <v>2015</v>
      </c>
      <c r="AL123" s="23">
        <v>2015</v>
      </c>
      <c r="AM123" s="22">
        <v>2015</v>
      </c>
      <c r="AN123" s="22">
        <v>2014</v>
      </c>
      <c r="AO123" s="22">
        <v>2014</v>
      </c>
      <c r="AP123" s="22">
        <v>2014</v>
      </c>
      <c r="AQ123" s="22">
        <v>2014</v>
      </c>
      <c r="AR123" s="22">
        <v>2015</v>
      </c>
      <c r="AS123" s="22">
        <v>2014</v>
      </c>
      <c r="AT123" s="22">
        <v>2015</v>
      </c>
      <c r="AU123" s="22">
        <v>2012</v>
      </c>
      <c r="AV123" s="22">
        <v>2011</v>
      </c>
      <c r="AW123" s="22">
        <v>2014</v>
      </c>
      <c r="AX123" s="22">
        <v>2014</v>
      </c>
      <c r="AY123" s="22">
        <v>2014</v>
      </c>
      <c r="AZ123" s="22">
        <v>2015</v>
      </c>
      <c r="BA123" s="22">
        <v>2015</v>
      </c>
      <c r="BB123" s="22">
        <v>2015</v>
      </c>
      <c r="BC123" s="22">
        <v>2015</v>
      </c>
      <c r="BD123" s="22">
        <v>2014</v>
      </c>
      <c r="BE123" s="22">
        <v>2014</v>
      </c>
      <c r="BF123" s="10"/>
    </row>
    <row r="124" spans="1:58" x14ac:dyDescent="0.25">
      <c r="A124" s="16" t="s">
        <v>10034</v>
      </c>
      <c r="B124" s="11" t="s">
        <v>10035</v>
      </c>
      <c r="C124" s="20">
        <v>2014</v>
      </c>
      <c r="D124" s="20">
        <v>2014</v>
      </c>
      <c r="E124" s="20">
        <v>2014</v>
      </c>
      <c r="F124" s="20">
        <v>2014</v>
      </c>
      <c r="G124" s="20">
        <v>2014</v>
      </c>
      <c r="H124" s="20">
        <v>2014</v>
      </c>
      <c r="I124" s="20">
        <v>2014</v>
      </c>
      <c r="J124" s="20">
        <v>2015</v>
      </c>
      <c r="K124" s="20">
        <v>2015</v>
      </c>
      <c r="L124" s="20">
        <v>2015</v>
      </c>
      <c r="M124" s="22">
        <v>2016</v>
      </c>
      <c r="N124" s="22">
        <v>2016</v>
      </c>
      <c r="O124" s="22">
        <v>2015</v>
      </c>
      <c r="P124" s="22">
        <v>2015</v>
      </c>
      <c r="Q124" s="22">
        <v>2014</v>
      </c>
      <c r="R124" s="22" t="s">
        <v>17</v>
      </c>
      <c r="S124" s="22">
        <v>2016</v>
      </c>
      <c r="T124" s="22">
        <v>2013</v>
      </c>
      <c r="U124" s="22">
        <v>2014</v>
      </c>
      <c r="V124" s="22" t="s">
        <v>17</v>
      </c>
      <c r="W124" s="22">
        <v>2015</v>
      </c>
      <c r="X124" s="22" t="s">
        <v>17</v>
      </c>
      <c r="Y124" s="22">
        <v>2010</v>
      </c>
      <c r="Z124" s="22">
        <v>2014</v>
      </c>
      <c r="AA124" s="22">
        <v>2014</v>
      </c>
      <c r="AB124" s="22" t="s">
        <v>17</v>
      </c>
      <c r="AC124" s="22">
        <v>2014</v>
      </c>
      <c r="AD124" s="22">
        <v>2015</v>
      </c>
      <c r="AE124" s="22" t="s">
        <v>17</v>
      </c>
      <c r="AF124" s="22">
        <v>2014</v>
      </c>
      <c r="AG124" s="21">
        <v>2012</v>
      </c>
      <c r="AH124" s="22">
        <v>2014</v>
      </c>
      <c r="AI124" s="22">
        <v>2015</v>
      </c>
      <c r="AJ124" s="22">
        <v>2016</v>
      </c>
      <c r="AK124" s="23" t="s">
        <v>17</v>
      </c>
      <c r="AL124" s="23">
        <v>2015</v>
      </c>
      <c r="AM124" s="22">
        <v>2015</v>
      </c>
      <c r="AN124" s="22">
        <v>2014</v>
      </c>
      <c r="AO124" s="22">
        <v>2014</v>
      </c>
      <c r="AP124" s="22">
        <v>2014</v>
      </c>
      <c r="AQ124" s="22">
        <v>2014</v>
      </c>
      <c r="AR124" s="22">
        <v>2015</v>
      </c>
      <c r="AS124" s="22">
        <v>2014</v>
      </c>
      <c r="AT124" s="22">
        <v>2015</v>
      </c>
      <c r="AU124" s="22">
        <v>2012</v>
      </c>
      <c r="AV124" s="22" t="s">
        <v>17</v>
      </c>
      <c r="AW124" s="22">
        <v>2014</v>
      </c>
      <c r="AX124" s="22">
        <v>2014</v>
      </c>
      <c r="AY124" s="22">
        <v>2014</v>
      </c>
      <c r="AZ124" s="22">
        <v>2015</v>
      </c>
      <c r="BA124" s="22">
        <v>2015</v>
      </c>
      <c r="BB124" s="22">
        <v>2015</v>
      </c>
      <c r="BC124" s="22">
        <v>2015</v>
      </c>
      <c r="BD124" s="22">
        <v>2014</v>
      </c>
      <c r="BE124" s="22">
        <v>2014</v>
      </c>
      <c r="BF124" s="10"/>
    </row>
    <row r="125" spans="1:58" x14ac:dyDescent="0.25">
      <c r="A125" s="16" t="s">
        <v>10042</v>
      </c>
      <c r="B125" s="11" t="s">
        <v>10043</v>
      </c>
      <c r="C125" s="20">
        <v>2014</v>
      </c>
      <c r="D125" s="20">
        <v>2014</v>
      </c>
      <c r="E125" s="20">
        <v>2014</v>
      </c>
      <c r="F125" s="20">
        <v>2014</v>
      </c>
      <c r="G125" s="20">
        <v>2014</v>
      </c>
      <c r="H125" s="20">
        <v>2014</v>
      </c>
      <c r="I125" s="20">
        <v>2014</v>
      </c>
      <c r="J125" s="20">
        <v>2015</v>
      </c>
      <c r="K125" s="20">
        <v>2015</v>
      </c>
      <c r="L125" s="20">
        <v>2015</v>
      </c>
      <c r="M125" s="22">
        <v>2016</v>
      </c>
      <c r="N125" s="22">
        <v>2016</v>
      </c>
      <c r="O125" s="22">
        <v>2015</v>
      </c>
      <c r="P125" s="22">
        <v>2015</v>
      </c>
      <c r="Q125" s="22">
        <v>2014</v>
      </c>
      <c r="R125" s="22" t="s">
        <v>17</v>
      </c>
      <c r="S125" s="22">
        <v>2016</v>
      </c>
      <c r="T125" s="22">
        <v>2013</v>
      </c>
      <c r="U125" s="22">
        <v>2014</v>
      </c>
      <c r="V125" s="22" t="s">
        <v>17</v>
      </c>
      <c r="W125" s="22">
        <v>2015</v>
      </c>
      <c r="X125" s="22" t="s">
        <v>17</v>
      </c>
      <c r="Y125" s="22">
        <v>2010</v>
      </c>
      <c r="Z125" s="22">
        <v>2014</v>
      </c>
      <c r="AA125" s="22">
        <v>2014</v>
      </c>
      <c r="AB125" s="22" t="s">
        <v>17</v>
      </c>
      <c r="AC125" s="22">
        <v>2014</v>
      </c>
      <c r="AD125" s="22">
        <v>2015</v>
      </c>
      <c r="AE125" s="22" t="s">
        <v>17</v>
      </c>
      <c r="AF125" s="22">
        <v>2014</v>
      </c>
      <c r="AG125" s="21" t="s">
        <v>17</v>
      </c>
      <c r="AH125" s="22">
        <v>2014</v>
      </c>
      <c r="AI125" s="22">
        <v>2015</v>
      </c>
      <c r="AJ125" s="22">
        <v>2016</v>
      </c>
      <c r="AK125" s="23" t="s">
        <v>17</v>
      </c>
      <c r="AL125" s="23">
        <v>2015</v>
      </c>
      <c r="AM125" s="22">
        <v>2015</v>
      </c>
      <c r="AN125" s="22">
        <v>2014</v>
      </c>
      <c r="AO125" s="22">
        <v>2014</v>
      </c>
      <c r="AP125" s="22">
        <v>2012</v>
      </c>
      <c r="AQ125" s="22" t="s">
        <v>17</v>
      </c>
      <c r="AR125" s="22">
        <v>2015</v>
      </c>
      <c r="AS125" s="22">
        <v>2014</v>
      </c>
      <c r="AT125" s="22">
        <v>2015</v>
      </c>
      <c r="AU125" s="22">
        <v>2012</v>
      </c>
      <c r="AV125" s="22" t="s">
        <v>17</v>
      </c>
      <c r="AW125" s="22">
        <v>2014</v>
      </c>
      <c r="AX125" s="22">
        <v>2014</v>
      </c>
      <c r="AY125" s="22">
        <v>2014</v>
      </c>
      <c r="AZ125" s="22" t="s">
        <v>17</v>
      </c>
      <c r="BA125" s="22">
        <v>2015</v>
      </c>
      <c r="BB125" s="22">
        <v>2015</v>
      </c>
      <c r="BC125" s="22">
        <v>2015</v>
      </c>
      <c r="BD125" s="22">
        <v>2014</v>
      </c>
      <c r="BE125" s="22">
        <v>2014</v>
      </c>
      <c r="BF125" s="10"/>
    </row>
    <row r="126" spans="1:58" x14ac:dyDescent="0.25">
      <c r="A126" s="16" t="s">
        <v>1526</v>
      </c>
      <c r="B126" s="11" t="s">
        <v>10033</v>
      </c>
      <c r="C126" s="20">
        <v>2014</v>
      </c>
      <c r="D126" s="20">
        <v>2014</v>
      </c>
      <c r="E126" s="20">
        <v>2014</v>
      </c>
      <c r="F126" s="20">
        <v>2014</v>
      </c>
      <c r="G126" s="20">
        <v>2014</v>
      </c>
      <c r="H126" s="20">
        <v>2014</v>
      </c>
      <c r="I126" s="20">
        <v>2014</v>
      </c>
      <c r="J126" s="20">
        <v>2015</v>
      </c>
      <c r="K126" s="20">
        <v>2015</v>
      </c>
      <c r="L126" s="20">
        <v>2015</v>
      </c>
      <c r="M126" s="22">
        <v>2016</v>
      </c>
      <c r="N126" s="22">
        <v>2016</v>
      </c>
      <c r="O126" s="22">
        <v>2015</v>
      </c>
      <c r="P126" s="22">
        <v>2015</v>
      </c>
      <c r="Q126" s="22">
        <v>2014</v>
      </c>
      <c r="R126" s="22">
        <v>2012</v>
      </c>
      <c r="S126" s="22">
        <v>2016</v>
      </c>
      <c r="T126" s="22">
        <v>2013</v>
      </c>
      <c r="U126" s="22">
        <v>2014</v>
      </c>
      <c r="V126" s="22">
        <v>2014</v>
      </c>
      <c r="W126" s="22">
        <v>2015</v>
      </c>
      <c r="X126" s="22">
        <v>2006</v>
      </c>
      <c r="Y126" s="22">
        <v>2014</v>
      </c>
      <c r="Z126" s="22">
        <v>2014</v>
      </c>
      <c r="AA126" s="22">
        <v>2014</v>
      </c>
      <c r="AB126" s="22">
        <v>2014</v>
      </c>
      <c r="AC126" s="22">
        <v>2014</v>
      </c>
      <c r="AD126" s="22">
        <v>2015</v>
      </c>
      <c r="AE126" s="22">
        <v>2012</v>
      </c>
      <c r="AF126" s="22">
        <v>2014</v>
      </c>
      <c r="AG126" s="21">
        <v>2009</v>
      </c>
      <c r="AH126" s="22">
        <v>2014</v>
      </c>
      <c r="AI126" s="22">
        <v>2015</v>
      </c>
      <c r="AJ126" s="22">
        <v>2016</v>
      </c>
      <c r="AK126" s="23" t="s">
        <v>17</v>
      </c>
      <c r="AL126" s="23">
        <v>2015</v>
      </c>
      <c r="AM126" s="22">
        <v>2015</v>
      </c>
      <c r="AN126" s="22">
        <v>2014</v>
      </c>
      <c r="AO126" s="22">
        <v>2014</v>
      </c>
      <c r="AP126" s="22">
        <v>2014</v>
      </c>
      <c r="AQ126" s="22">
        <v>2014</v>
      </c>
      <c r="AR126" s="22">
        <v>2009</v>
      </c>
      <c r="AS126" s="22">
        <v>2014</v>
      </c>
      <c r="AT126" s="22">
        <v>2015</v>
      </c>
      <c r="AU126" s="22">
        <v>2012</v>
      </c>
      <c r="AV126" s="22" t="s">
        <v>17</v>
      </c>
      <c r="AW126" s="22">
        <v>2014</v>
      </c>
      <c r="AX126" s="22">
        <v>2014</v>
      </c>
      <c r="AY126" s="22">
        <v>2014</v>
      </c>
      <c r="AZ126" s="22">
        <v>2015</v>
      </c>
      <c r="BA126" s="22">
        <v>2015</v>
      </c>
      <c r="BB126" s="22">
        <v>2015</v>
      </c>
      <c r="BC126" s="22">
        <v>2015</v>
      </c>
      <c r="BD126" s="22">
        <v>2014</v>
      </c>
      <c r="BE126" s="22">
        <v>2014</v>
      </c>
      <c r="BF126" s="10"/>
    </row>
    <row r="127" spans="1:58" x14ac:dyDescent="0.25">
      <c r="A127" s="16" t="s">
        <v>144</v>
      </c>
      <c r="B127" s="11" t="s">
        <v>10031</v>
      </c>
      <c r="C127" s="20">
        <v>2014</v>
      </c>
      <c r="D127" s="20">
        <v>2014</v>
      </c>
      <c r="E127" s="20">
        <v>2014</v>
      </c>
      <c r="F127" s="20">
        <v>2014</v>
      </c>
      <c r="G127" s="20">
        <v>2014</v>
      </c>
      <c r="H127" s="20">
        <v>2014</v>
      </c>
      <c r="I127" s="20">
        <v>2014</v>
      </c>
      <c r="J127" s="20">
        <v>2015</v>
      </c>
      <c r="K127" s="20">
        <v>2015</v>
      </c>
      <c r="L127" s="20">
        <v>2015</v>
      </c>
      <c r="M127" s="22">
        <v>2016</v>
      </c>
      <c r="N127" s="22">
        <v>2016</v>
      </c>
      <c r="O127" s="22">
        <v>2015</v>
      </c>
      <c r="P127" s="22">
        <v>2015</v>
      </c>
      <c r="Q127" s="22">
        <v>2014</v>
      </c>
      <c r="R127" s="22">
        <v>2012</v>
      </c>
      <c r="S127" s="22">
        <v>2016</v>
      </c>
      <c r="T127" s="22">
        <v>2013</v>
      </c>
      <c r="U127" s="22">
        <v>2014</v>
      </c>
      <c r="V127" s="22">
        <v>2014</v>
      </c>
      <c r="W127" s="22">
        <v>2015</v>
      </c>
      <c r="X127" s="22">
        <v>2012</v>
      </c>
      <c r="Y127" s="22">
        <v>2010</v>
      </c>
      <c r="Z127" s="22">
        <v>2014</v>
      </c>
      <c r="AA127" s="22">
        <v>2014</v>
      </c>
      <c r="AB127" s="22">
        <v>2014</v>
      </c>
      <c r="AC127" s="22">
        <v>2014</v>
      </c>
      <c r="AD127" s="22">
        <v>2015</v>
      </c>
      <c r="AE127" s="22">
        <v>2012</v>
      </c>
      <c r="AF127" s="22">
        <v>2014</v>
      </c>
      <c r="AG127" s="21">
        <v>2011</v>
      </c>
      <c r="AH127" s="22">
        <v>2014</v>
      </c>
      <c r="AI127" s="22">
        <v>2015</v>
      </c>
      <c r="AJ127" s="22">
        <v>2016</v>
      </c>
      <c r="AK127" s="23">
        <v>2015</v>
      </c>
      <c r="AL127" s="23">
        <v>2016</v>
      </c>
      <c r="AM127" s="22">
        <v>2015</v>
      </c>
      <c r="AN127" s="22">
        <v>2014</v>
      </c>
      <c r="AO127" s="22">
        <v>2014</v>
      </c>
      <c r="AP127" s="22">
        <v>2014</v>
      </c>
      <c r="AQ127" s="22">
        <v>2014</v>
      </c>
      <c r="AR127" s="22">
        <v>2015</v>
      </c>
      <c r="AS127" s="22">
        <v>2014</v>
      </c>
      <c r="AT127" s="22">
        <v>2015</v>
      </c>
      <c r="AU127" s="22">
        <v>2012</v>
      </c>
      <c r="AV127" s="22">
        <v>2012</v>
      </c>
      <c r="AW127" s="22">
        <v>2014</v>
      </c>
      <c r="AX127" s="22">
        <v>2014</v>
      </c>
      <c r="AY127" s="22">
        <v>2014</v>
      </c>
      <c r="AZ127" s="22">
        <v>2015</v>
      </c>
      <c r="BA127" s="22">
        <v>2015</v>
      </c>
      <c r="BB127" s="22">
        <v>2015</v>
      </c>
      <c r="BC127" s="22">
        <v>2015</v>
      </c>
      <c r="BD127" s="22">
        <v>2014</v>
      </c>
      <c r="BE127" s="22">
        <v>2014</v>
      </c>
      <c r="BF127" s="10"/>
    </row>
    <row r="128" spans="1:58" x14ac:dyDescent="0.25">
      <c r="A128" s="16" t="s">
        <v>632</v>
      </c>
      <c r="B128" s="11" t="s">
        <v>10032</v>
      </c>
      <c r="C128" s="20">
        <v>2014</v>
      </c>
      <c r="D128" s="20">
        <v>2014</v>
      </c>
      <c r="E128" s="20">
        <v>2014</v>
      </c>
      <c r="F128" s="20">
        <v>2014</v>
      </c>
      <c r="G128" s="20">
        <v>2014</v>
      </c>
      <c r="H128" s="20">
        <v>2014</v>
      </c>
      <c r="I128" s="20">
        <v>2014</v>
      </c>
      <c r="J128" s="20">
        <v>2015</v>
      </c>
      <c r="K128" s="20">
        <v>2015</v>
      </c>
      <c r="L128" s="20">
        <v>2015</v>
      </c>
      <c r="M128" s="22">
        <v>2016</v>
      </c>
      <c r="N128" s="22">
        <v>2016</v>
      </c>
      <c r="O128" s="22">
        <v>2015</v>
      </c>
      <c r="P128" s="22">
        <v>2015</v>
      </c>
      <c r="Q128" s="22">
        <v>2014</v>
      </c>
      <c r="R128" s="22">
        <v>2013</v>
      </c>
      <c r="S128" s="22">
        <v>2016</v>
      </c>
      <c r="T128" s="22">
        <v>2013</v>
      </c>
      <c r="U128" s="22">
        <v>2014</v>
      </c>
      <c r="V128" s="22">
        <v>2014</v>
      </c>
      <c r="W128" s="22">
        <v>2015</v>
      </c>
      <c r="X128" s="22">
        <v>2014</v>
      </c>
      <c r="Y128" s="22">
        <v>2010</v>
      </c>
      <c r="Z128" s="22">
        <v>2014</v>
      </c>
      <c r="AA128" s="22">
        <v>2014</v>
      </c>
      <c r="AB128" s="22">
        <v>2014</v>
      </c>
      <c r="AC128" s="22">
        <v>2014</v>
      </c>
      <c r="AD128" s="22">
        <v>2015</v>
      </c>
      <c r="AE128" s="22">
        <v>2012</v>
      </c>
      <c r="AF128" s="22" t="s">
        <v>17</v>
      </c>
      <c r="AG128" s="21">
        <v>2010</v>
      </c>
      <c r="AH128" s="22">
        <v>2014</v>
      </c>
      <c r="AI128" s="22">
        <v>2015</v>
      </c>
      <c r="AJ128" s="22">
        <v>2016</v>
      </c>
      <c r="AK128" s="23">
        <v>2016</v>
      </c>
      <c r="AL128" s="23">
        <v>2015</v>
      </c>
      <c r="AM128" s="22">
        <v>2015</v>
      </c>
      <c r="AN128" s="22">
        <v>2014</v>
      </c>
      <c r="AO128" s="22">
        <v>2014</v>
      </c>
      <c r="AP128" s="22">
        <v>2013</v>
      </c>
      <c r="AQ128" s="22">
        <v>2013</v>
      </c>
      <c r="AR128" s="22">
        <v>2015</v>
      </c>
      <c r="AS128" s="22">
        <v>2014</v>
      </c>
      <c r="AT128" s="22">
        <v>2015</v>
      </c>
      <c r="AU128" s="22">
        <v>2012</v>
      </c>
      <c r="AV128" s="22">
        <v>2008</v>
      </c>
      <c r="AW128" s="22">
        <v>2014</v>
      </c>
      <c r="AX128" s="22">
        <v>2014</v>
      </c>
      <c r="AY128" s="22">
        <v>2014</v>
      </c>
      <c r="AZ128" s="22">
        <v>2015</v>
      </c>
      <c r="BA128" s="22">
        <v>2015</v>
      </c>
      <c r="BB128" s="22">
        <v>2015</v>
      </c>
      <c r="BC128" s="22">
        <v>2015</v>
      </c>
      <c r="BD128" s="22">
        <v>2014</v>
      </c>
      <c r="BE128" s="22">
        <v>2014</v>
      </c>
      <c r="BF128" s="10"/>
    </row>
    <row r="129" spans="1:58" x14ac:dyDescent="0.25">
      <c r="A129" s="16" t="s">
        <v>10036</v>
      </c>
      <c r="B129" s="11" t="s">
        <v>10037</v>
      </c>
      <c r="C129" s="20">
        <v>2014</v>
      </c>
      <c r="D129" s="20">
        <v>2014</v>
      </c>
      <c r="E129" s="20">
        <v>2014</v>
      </c>
      <c r="F129" s="20">
        <v>2014</v>
      </c>
      <c r="G129" s="20">
        <v>2014</v>
      </c>
      <c r="H129" s="20">
        <v>2014</v>
      </c>
      <c r="I129" s="20">
        <v>2014</v>
      </c>
      <c r="J129" s="20">
        <v>2015</v>
      </c>
      <c r="K129" s="20">
        <v>2015</v>
      </c>
      <c r="L129" s="20">
        <v>2015</v>
      </c>
      <c r="M129" s="22">
        <v>2016</v>
      </c>
      <c r="N129" s="22">
        <v>2016</v>
      </c>
      <c r="O129" s="22">
        <v>2015</v>
      </c>
      <c r="P129" s="22">
        <v>2015</v>
      </c>
      <c r="Q129" s="22">
        <v>2014</v>
      </c>
      <c r="R129" s="22" t="s">
        <v>17</v>
      </c>
      <c r="S129" s="22">
        <v>2016</v>
      </c>
      <c r="T129" s="22">
        <v>2013</v>
      </c>
      <c r="U129" s="22">
        <v>2014</v>
      </c>
      <c r="V129" s="22" t="s">
        <v>17</v>
      </c>
      <c r="W129" s="22">
        <v>2015</v>
      </c>
      <c r="X129" s="22" t="s">
        <v>17</v>
      </c>
      <c r="Y129" s="22">
        <v>2012</v>
      </c>
      <c r="Z129" s="22">
        <v>2014</v>
      </c>
      <c r="AA129" s="22">
        <v>2014</v>
      </c>
      <c r="AB129" s="22">
        <v>2014</v>
      </c>
      <c r="AC129" s="22">
        <v>2014</v>
      </c>
      <c r="AD129" s="22">
        <v>2015</v>
      </c>
      <c r="AE129" s="22" t="s">
        <v>17</v>
      </c>
      <c r="AF129" s="22">
        <v>2014</v>
      </c>
      <c r="AG129" s="21">
        <v>2012</v>
      </c>
      <c r="AH129" s="22">
        <v>2014</v>
      </c>
      <c r="AI129" s="22">
        <v>2015</v>
      </c>
      <c r="AJ129" s="22">
        <v>2016</v>
      </c>
      <c r="AK129" s="23" t="s">
        <v>17</v>
      </c>
      <c r="AL129" s="23">
        <v>2015</v>
      </c>
      <c r="AM129" s="22">
        <v>2015</v>
      </c>
      <c r="AN129" s="22">
        <v>2014</v>
      </c>
      <c r="AO129" s="22">
        <v>2014</v>
      </c>
      <c r="AP129" s="22">
        <v>2014</v>
      </c>
      <c r="AQ129" s="22">
        <v>2014</v>
      </c>
      <c r="AR129" s="22">
        <v>2015</v>
      </c>
      <c r="AS129" s="22">
        <v>2014</v>
      </c>
      <c r="AT129" s="22">
        <v>2015</v>
      </c>
      <c r="AU129" s="22">
        <v>2012</v>
      </c>
      <c r="AV129" s="22" t="s">
        <v>17</v>
      </c>
      <c r="AW129" s="22">
        <v>2014</v>
      </c>
      <c r="AX129" s="22">
        <v>2014</v>
      </c>
      <c r="AY129" s="22">
        <v>2014</v>
      </c>
      <c r="AZ129" s="22">
        <v>2015</v>
      </c>
      <c r="BA129" s="22">
        <v>2015</v>
      </c>
      <c r="BB129" s="22">
        <v>2015</v>
      </c>
      <c r="BC129" s="22">
        <v>2015</v>
      </c>
      <c r="BD129" s="22">
        <v>2014</v>
      </c>
      <c r="BE129" s="22">
        <v>2014</v>
      </c>
      <c r="BF129" s="10"/>
    </row>
    <row r="130" spans="1:58" x14ac:dyDescent="0.25">
      <c r="A130" s="16" t="s">
        <v>10044</v>
      </c>
      <c r="B130" s="11" t="s">
        <v>10045</v>
      </c>
      <c r="C130" s="20">
        <v>2014</v>
      </c>
      <c r="D130" s="20">
        <v>2014</v>
      </c>
      <c r="E130" s="20">
        <v>2014</v>
      </c>
      <c r="F130" s="20">
        <v>2014</v>
      </c>
      <c r="G130" s="20">
        <v>2014</v>
      </c>
      <c r="H130" s="20">
        <v>2014</v>
      </c>
      <c r="I130" s="20">
        <v>2014</v>
      </c>
      <c r="J130" s="20">
        <v>2015</v>
      </c>
      <c r="K130" s="20">
        <v>2015</v>
      </c>
      <c r="L130" s="20">
        <v>2015</v>
      </c>
      <c r="M130" s="22">
        <v>2016</v>
      </c>
      <c r="N130" s="22">
        <v>2016</v>
      </c>
      <c r="O130" s="22">
        <v>2015</v>
      </c>
      <c r="P130" s="22">
        <v>2015</v>
      </c>
      <c r="Q130" s="22">
        <v>2014</v>
      </c>
      <c r="R130" s="22" t="s">
        <v>17</v>
      </c>
      <c r="S130" s="22">
        <v>2016</v>
      </c>
      <c r="T130" s="22">
        <v>2013</v>
      </c>
      <c r="U130" s="22">
        <v>2014</v>
      </c>
      <c r="V130" s="22" t="s">
        <v>17</v>
      </c>
      <c r="W130" s="22">
        <v>2015</v>
      </c>
      <c r="X130" s="22">
        <v>2009</v>
      </c>
      <c r="Y130" s="22">
        <v>2012</v>
      </c>
      <c r="Z130" s="22">
        <v>2014</v>
      </c>
      <c r="AA130" s="22">
        <v>2014</v>
      </c>
      <c r="AB130" s="22">
        <v>2014</v>
      </c>
      <c r="AC130" s="22">
        <v>2014</v>
      </c>
      <c r="AD130" s="22">
        <v>2015</v>
      </c>
      <c r="AE130" s="22" t="s">
        <v>17</v>
      </c>
      <c r="AF130" s="22">
        <v>2014</v>
      </c>
      <c r="AG130" s="21" t="s">
        <v>17</v>
      </c>
      <c r="AH130" s="22">
        <v>2014</v>
      </c>
      <c r="AI130" s="22">
        <v>2015</v>
      </c>
      <c r="AJ130" s="22">
        <v>2016</v>
      </c>
      <c r="AK130" s="23" t="s">
        <v>17</v>
      </c>
      <c r="AL130" s="23">
        <v>2015</v>
      </c>
      <c r="AM130" s="22">
        <v>2015</v>
      </c>
      <c r="AN130" s="22">
        <v>2014</v>
      </c>
      <c r="AO130" s="22">
        <v>2014</v>
      </c>
      <c r="AP130" s="22">
        <v>2014</v>
      </c>
      <c r="AQ130" s="22">
        <v>2014</v>
      </c>
      <c r="AR130" s="22" t="s">
        <v>17</v>
      </c>
      <c r="AS130" s="22">
        <v>2014</v>
      </c>
      <c r="AT130" s="22">
        <v>2015</v>
      </c>
      <c r="AU130" s="22">
        <v>2012</v>
      </c>
      <c r="AV130" s="22">
        <v>2014</v>
      </c>
      <c r="AW130" s="22">
        <v>2014</v>
      </c>
      <c r="AX130" s="22">
        <v>2014</v>
      </c>
      <c r="AY130" s="22">
        <v>2014</v>
      </c>
      <c r="AZ130" s="22">
        <v>2015</v>
      </c>
      <c r="BA130" s="22">
        <v>2015</v>
      </c>
      <c r="BB130" s="22">
        <v>2015</v>
      </c>
      <c r="BC130" s="22">
        <v>2015</v>
      </c>
      <c r="BD130" s="22">
        <v>2014</v>
      </c>
      <c r="BE130" s="22">
        <v>2014</v>
      </c>
      <c r="BF130" s="10"/>
    </row>
    <row r="131" spans="1:58" x14ac:dyDescent="0.25">
      <c r="A131" s="16" t="s">
        <v>125</v>
      </c>
      <c r="B131" s="11" t="s">
        <v>10046</v>
      </c>
      <c r="C131" s="20">
        <v>2014</v>
      </c>
      <c r="D131" s="20">
        <v>2014</v>
      </c>
      <c r="E131" s="20">
        <v>2014</v>
      </c>
      <c r="F131" s="20">
        <v>2014</v>
      </c>
      <c r="G131" s="20">
        <v>2014</v>
      </c>
      <c r="H131" s="20">
        <v>2014</v>
      </c>
      <c r="I131" s="20">
        <v>2014</v>
      </c>
      <c r="J131" s="20">
        <v>2015</v>
      </c>
      <c r="K131" s="20">
        <v>2015</v>
      </c>
      <c r="L131" s="20">
        <v>2015</v>
      </c>
      <c r="M131" s="22">
        <v>2016</v>
      </c>
      <c r="N131" s="22">
        <v>2016</v>
      </c>
      <c r="O131" s="22">
        <v>2015</v>
      </c>
      <c r="P131" s="22">
        <v>2015</v>
      </c>
      <c r="Q131" s="22">
        <v>2014</v>
      </c>
      <c r="R131" s="22">
        <v>2013</v>
      </c>
      <c r="S131" s="22">
        <v>2016</v>
      </c>
      <c r="T131" s="22">
        <v>2013</v>
      </c>
      <c r="U131" s="22">
        <v>2014</v>
      </c>
      <c r="V131" s="22">
        <v>2014</v>
      </c>
      <c r="W131" s="22">
        <v>2015</v>
      </c>
      <c r="X131" s="22">
        <v>2012</v>
      </c>
      <c r="Y131" s="22">
        <v>2010</v>
      </c>
      <c r="Z131" s="22">
        <v>2014</v>
      </c>
      <c r="AA131" s="22">
        <v>2014</v>
      </c>
      <c r="AB131" s="22">
        <v>2014</v>
      </c>
      <c r="AC131" s="22">
        <v>2014</v>
      </c>
      <c r="AD131" s="22">
        <v>2015</v>
      </c>
      <c r="AE131" s="22">
        <v>2012</v>
      </c>
      <c r="AF131" s="22">
        <v>2014</v>
      </c>
      <c r="AG131" s="21">
        <v>2010</v>
      </c>
      <c r="AH131" s="22">
        <v>2014</v>
      </c>
      <c r="AI131" s="22">
        <v>2015</v>
      </c>
      <c r="AJ131" s="22">
        <v>2016</v>
      </c>
      <c r="AK131" s="23">
        <v>2015</v>
      </c>
      <c r="AL131" s="23">
        <v>2015</v>
      </c>
      <c r="AM131" s="22">
        <v>2015</v>
      </c>
      <c r="AN131" s="22">
        <v>2014</v>
      </c>
      <c r="AO131" s="22">
        <v>2014</v>
      </c>
      <c r="AP131" s="22">
        <v>2014</v>
      </c>
      <c r="AQ131" s="22">
        <v>2014</v>
      </c>
      <c r="AR131" s="22">
        <v>2015</v>
      </c>
      <c r="AS131" s="22">
        <v>2014</v>
      </c>
      <c r="AT131" s="22">
        <v>2015</v>
      </c>
      <c r="AU131" s="22">
        <v>2012</v>
      </c>
      <c r="AV131" s="22">
        <v>2012</v>
      </c>
      <c r="AW131" s="22">
        <v>2014</v>
      </c>
      <c r="AX131" s="22">
        <v>2014</v>
      </c>
      <c r="AY131" s="22">
        <v>2014</v>
      </c>
      <c r="AZ131" s="22">
        <v>2015</v>
      </c>
      <c r="BA131" s="22">
        <v>2015</v>
      </c>
      <c r="BB131" s="22">
        <v>2015</v>
      </c>
      <c r="BC131" s="22">
        <v>2015</v>
      </c>
      <c r="BD131" s="22">
        <v>2014</v>
      </c>
      <c r="BE131" s="22">
        <v>2014</v>
      </c>
      <c r="BF131" s="10"/>
    </row>
    <row r="132" spans="1:58" x14ac:dyDescent="0.25">
      <c r="A132" s="16" t="s">
        <v>10050</v>
      </c>
      <c r="B132" s="11" t="s">
        <v>10051</v>
      </c>
      <c r="C132" s="20">
        <v>2014</v>
      </c>
      <c r="D132" s="20">
        <v>2014</v>
      </c>
      <c r="E132" s="20">
        <v>2014</v>
      </c>
      <c r="F132" s="20">
        <v>2014</v>
      </c>
      <c r="G132" s="20">
        <v>2014</v>
      </c>
      <c r="H132" s="20">
        <v>2014</v>
      </c>
      <c r="I132" s="20">
        <v>2014</v>
      </c>
      <c r="J132" s="20">
        <v>2015</v>
      </c>
      <c r="K132" s="20">
        <v>2015</v>
      </c>
      <c r="L132" s="20">
        <v>2015</v>
      </c>
      <c r="M132" s="22">
        <v>2016</v>
      </c>
      <c r="N132" s="22">
        <v>2016</v>
      </c>
      <c r="O132" s="22">
        <v>2015</v>
      </c>
      <c r="P132" s="22">
        <v>2015</v>
      </c>
      <c r="Q132" s="22">
        <v>2014</v>
      </c>
      <c r="R132" s="22" t="s">
        <v>17</v>
      </c>
      <c r="S132" s="22">
        <v>2016</v>
      </c>
      <c r="T132" s="22">
        <v>2013</v>
      </c>
      <c r="U132" s="22">
        <v>2014</v>
      </c>
      <c r="V132" s="22">
        <v>2014</v>
      </c>
      <c r="W132" s="22">
        <v>2015</v>
      </c>
      <c r="X132" s="22">
        <v>2010</v>
      </c>
      <c r="Y132" s="22">
        <v>2010</v>
      </c>
      <c r="Z132" s="22">
        <v>2014</v>
      </c>
      <c r="AA132" s="22">
        <v>2014</v>
      </c>
      <c r="AB132" s="22">
        <v>2010</v>
      </c>
      <c r="AC132" s="22">
        <v>2014</v>
      </c>
      <c r="AD132" s="22">
        <v>2015</v>
      </c>
      <c r="AE132" s="22" t="s">
        <v>17</v>
      </c>
      <c r="AF132" s="22" t="s">
        <v>17</v>
      </c>
      <c r="AG132" s="21" t="s">
        <v>17</v>
      </c>
      <c r="AH132" s="22">
        <v>2014</v>
      </c>
      <c r="AI132" s="22">
        <v>2015</v>
      </c>
      <c r="AJ132" s="22">
        <v>2016</v>
      </c>
      <c r="AK132" s="23" t="s">
        <v>17</v>
      </c>
      <c r="AL132" s="23">
        <v>2015</v>
      </c>
      <c r="AM132" s="22">
        <v>2015</v>
      </c>
      <c r="AN132" s="22">
        <v>2014</v>
      </c>
      <c r="AO132" s="22">
        <v>2014</v>
      </c>
      <c r="AP132" s="22" t="s">
        <v>17</v>
      </c>
      <c r="AQ132" s="22" t="s">
        <v>17</v>
      </c>
      <c r="AR132" s="22">
        <v>2011</v>
      </c>
      <c r="AS132" s="22">
        <v>2014</v>
      </c>
      <c r="AT132" s="22" t="s">
        <v>17</v>
      </c>
      <c r="AU132" s="22">
        <v>2012</v>
      </c>
      <c r="AV132" s="22">
        <v>2013</v>
      </c>
      <c r="AW132" s="22" t="s">
        <v>17</v>
      </c>
      <c r="AX132" s="22">
        <v>2014</v>
      </c>
      <c r="AY132" s="22">
        <v>2014</v>
      </c>
      <c r="AZ132" s="22">
        <v>2015</v>
      </c>
      <c r="BA132" s="22">
        <v>2011</v>
      </c>
      <c r="BB132" s="22">
        <v>2015</v>
      </c>
      <c r="BC132" s="22">
        <v>2015</v>
      </c>
      <c r="BD132" s="22">
        <v>2014</v>
      </c>
      <c r="BE132" s="22">
        <v>2014</v>
      </c>
      <c r="BF132" s="10"/>
    </row>
    <row r="133" spans="1:58" x14ac:dyDescent="0.25">
      <c r="A133" s="16" t="s">
        <v>4549</v>
      </c>
      <c r="B133" s="11" t="s">
        <v>10059</v>
      </c>
      <c r="C133" s="20">
        <v>2014</v>
      </c>
      <c r="D133" s="20">
        <v>2014</v>
      </c>
      <c r="E133" s="20">
        <v>2014</v>
      </c>
      <c r="F133" s="20">
        <v>2014</v>
      </c>
      <c r="G133" s="20">
        <v>2014</v>
      </c>
      <c r="H133" s="20">
        <v>2014</v>
      </c>
      <c r="I133" s="20">
        <v>2014</v>
      </c>
      <c r="J133" s="20">
        <v>2015</v>
      </c>
      <c r="K133" s="20">
        <v>2015</v>
      </c>
      <c r="L133" s="20">
        <v>2013</v>
      </c>
      <c r="M133" s="22">
        <v>2016</v>
      </c>
      <c r="N133" s="22">
        <v>2016</v>
      </c>
      <c r="O133" s="22">
        <v>2015</v>
      </c>
      <c r="P133" s="22">
        <v>2015</v>
      </c>
      <c r="Q133" s="22">
        <v>2014</v>
      </c>
      <c r="R133" s="22">
        <v>2010</v>
      </c>
      <c r="S133" s="22">
        <v>2016</v>
      </c>
      <c r="T133" s="22">
        <v>2013</v>
      </c>
      <c r="U133" s="22">
        <v>2014</v>
      </c>
      <c r="V133" s="22">
        <v>2014</v>
      </c>
      <c r="W133" s="22">
        <v>2015</v>
      </c>
      <c r="X133" s="22">
        <v>2014</v>
      </c>
      <c r="Y133" s="22">
        <v>2012</v>
      </c>
      <c r="Z133" s="22">
        <v>2012</v>
      </c>
      <c r="AA133" s="22">
        <v>2014</v>
      </c>
      <c r="AB133" s="22" t="s">
        <v>17</v>
      </c>
      <c r="AC133" s="22" t="s">
        <v>17</v>
      </c>
      <c r="AD133" s="22">
        <v>2015</v>
      </c>
      <c r="AE133" s="22" t="s">
        <v>17</v>
      </c>
      <c r="AF133" s="22" t="s">
        <v>17</v>
      </c>
      <c r="AG133" s="21">
        <v>2009</v>
      </c>
      <c r="AH133" s="22">
        <v>2014</v>
      </c>
      <c r="AI133" s="22">
        <v>2015</v>
      </c>
      <c r="AJ133" s="22">
        <v>2016</v>
      </c>
      <c r="AK133" s="23">
        <v>2015</v>
      </c>
      <c r="AL133" s="23">
        <v>2015</v>
      </c>
      <c r="AM133" s="22">
        <v>2015</v>
      </c>
      <c r="AN133" s="22">
        <v>2014</v>
      </c>
      <c r="AO133" s="22">
        <v>2014</v>
      </c>
      <c r="AP133" s="22" t="s">
        <v>17</v>
      </c>
      <c r="AQ133" s="22" t="s">
        <v>17</v>
      </c>
      <c r="AR133" s="22">
        <v>2015</v>
      </c>
      <c r="AS133" s="22">
        <v>2014</v>
      </c>
      <c r="AT133" s="22" t="s">
        <v>17</v>
      </c>
      <c r="AU133" s="22">
        <v>2012</v>
      </c>
      <c r="AV133" s="22">
        <v>2014</v>
      </c>
      <c r="AW133" s="22">
        <v>2014</v>
      </c>
      <c r="AX133" s="22">
        <v>2014</v>
      </c>
      <c r="AY133" s="22">
        <v>2014</v>
      </c>
      <c r="AZ133" s="22">
        <v>2015</v>
      </c>
      <c r="BA133" s="22">
        <v>2015</v>
      </c>
      <c r="BB133" s="22">
        <v>2015</v>
      </c>
      <c r="BC133" s="22">
        <v>2015</v>
      </c>
      <c r="BD133" s="22">
        <v>2014</v>
      </c>
      <c r="BE133" s="22">
        <v>2014</v>
      </c>
      <c r="BF133" s="10"/>
    </row>
    <row r="134" spans="1:58" x14ac:dyDescent="0.25">
      <c r="A134" s="16" t="s">
        <v>2445</v>
      </c>
      <c r="B134" s="11" t="s">
        <v>10047</v>
      </c>
      <c r="C134" s="20">
        <v>2014</v>
      </c>
      <c r="D134" s="20">
        <v>2014</v>
      </c>
      <c r="E134" s="20">
        <v>2014</v>
      </c>
      <c r="F134" s="20">
        <v>2014</v>
      </c>
      <c r="G134" s="20">
        <v>2014</v>
      </c>
      <c r="H134" s="20">
        <v>2014</v>
      </c>
      <c r="I134" s="20">
        <v>2014</v>
      </c>
      <c r="J134" s="20">
        <v>2015</v>
      </c>
      <c r="K134" s="20">
        <v>2015</v>
      </c>
      <c r="L134" s="20">
        <v>2015</v>
      </c>
      <c r="M134" s="22">
        <v>2016</v>
      </c>
      <c r="N134" s="22">
        <v>2016</v>
      </c>
      <c r="O134" s="22">
        <v>2015</v>
      </c>
      <c r="P134" s="22">
        <v>2015</v>
      </c>
      <c r="Q134" s="22">
        <v>2014</v>
      </c>
      <c r="R134" s="22" t="s">
        <v>17</v>
      </c>
      <c r="S134" s="22">
        <v>2016</v>
      </c>
      <c r="T134" s="22">
        <v>2013</v>
      </c>
      <c r="U134" s="22">
        <v>2014</v>
      </c>
      <c r="V134" s="22">
        <v>2014</v>
      </c>
      <c r="W134" s="22">
        <v>2015</v>
      </c>
      <c r="X134" s="22">
        <v>2008</v>
      </c>
      <c r="Y134" s="22">
        <v>2013</v>
      </c>
      <c r="Z134" s="22">
        <v>2014</v>
      </c>
      <c r="AA134" s="22">
        <v>2014</v>
      </c>
      <c r="AB134" s="22">
        <v>2014</v>
      </c>
      <c r="AC134" s="22">
        <v>2014</v>
      </c>
      <c r="AD134" s="22">
        <v>2015</v>
      </c>
      <c r="AE134" s="22">
        <v>2012</v>
      </c>
      <c r="AF134" s="22">
        <v>2014</v>
      </c>
      <c r="AG134" s="21">
        <v>2013</v>
      </c>
      <c r="AH134" s="22">
        <v>2014</v>
      </c>
      <c r="AI134" s="22">
        <v>2015</v>
      </c>
      <c r="AJ134" s="22">
        <v>2016</v>
      </c>
      <c r="AK134" s="23" t="s">
        <v>17</v>
      </c>
      <c r="AL134" s="23">
        <v>2015</v>
      </c>
      <c r="AM134" s="22">
        <v>2015</v>
      </c>
      <c r="AN134" s="22">
        <v>2014</v>
      </c>
      <c r="AO134" s="22">
        <v>2014</v>
      </c>
      <c r="AP134" s="22">
        <v>2014</v>
      </c>
      <c r="AQ134" s="22">
        <v>2014</v>
      </c>
      <c r="AR134" s="22">
        <v>2011</v>
      </c>
      <c r="AS134" s="22">
        <v>2014</v>
      </c>
      <c r="AT134" s="22">
        <v>2015</v>
      </c>
      <c r="AU134" s="22">
        <v>2012</v>
      </c>
      <c r="AV134" s="22">
        <v>2010</v>
      </c>
      <c r="AW134" s="22">
        <v>2014</v>
      </c>
      <c r="AX134" s="22">
        <v>2014</v>
      </c>
      <c r="AY134" s="22">
        <v>2014</v>
      </c>
      <c r="AZ134" s="22">
        <v>2015</v>
      </c>
      <c r="BA134" s="22">
        <v>2015</v>
      </c>
      <c r="BB134" s="22">
        <v>2015</v>
      </c>
      <c r="BC134" s="22">
        <v>2015</v>
      </c>
      <c r="BD134" s="22">
        <v>2014</v>
      </c>
      <c r="BE134" s="22">
        <v>2014</v>
      </c>
      <c r="BF134" s="10"/>
    </row>
    <row r="135" spans="1:58" x14ac:dyDescent="0.25">
      <c r="A135" s="16" t="s">
        <v>2469</v>
      </c>
      <c r="B135" s="11" t="s">
        <v>10052</v>
      </c>
      <c r="C135" s="20">
        <v>2014</v>
      </c>
      <c r="D135" s="20">
        <v>2014</v>
      </c>
      <c r="E135" s="20">
        <v>2014</v>
      </c>
      <c r="F135" s="20">
        <v>2014</v>
      </c>
      <c r="G135" s="20">
        <v>2014</v>
      </c>
      <c r="H135" s="20">
        <v>2014</v>
      </c>
      <c r="I135" s="20">
        <v>2014</v>
      </c>
      <c r="J135" s="20">
        <v>2015</v>
      </c>
      <c r="K135" s="20">
        <v>2015</v>
      </c>
      <c r="L135" s="20">
        <v>2015</v>
      </c>
      <c r="M135" s="22">
        <v>2016</v>
      </c>
      <c r="N135" s="22">
        <v>2016</v>
      </c>
      <c r="O135" s="22">
        <v>2015</v>
      </c>
      <c r="P135" s="22">
        <v>2015</v>
      </c>
      <c r="Q135" s="22">
        <v>2014</v>
      </c>
      <c r="R135" s="22" t="s">
        <v>17</v>
      </c>
      <c r="S135" s="22">
        <v>2016</v>
      </c>
      <c r="T135" s="22">
        <v>2013</v>
      </c>
      <c r="U135" s="22">
        <v>2014</v>
      </c>
      <c r="V135" s="22">
        <v>2014</v>
      </c>
      <c r="W135" s="22">
        <v>2015</v>
      </c>
      <c r="X135" s="22">
        <v>2011</v>
      </c>
      <c r="Y135" s="22">
        <v>2010</v>
      </c>
      <c r="Z135" s="22">
        <v>2014</v>
      </c>
      <c r="AA135" s="22">
        <v>2014</v>
      </c>
      <c r="AB135" s="22">
        <v>2014</v>
      </c>
      <c r="AC135" s="22">
        <v>2014</v>
      </c>
      <c r="AD135" s="22">
        <v>2015</v>
      </c>
      <c r="AE135" s="22">
        <v>2012</v>
      </c>
      <c r="AF135" s="22">
        <v>2014</v>
      </c>
      <c r="AG135" s="21">
        <v>2009</v>
      </c>
      <c r="AH135" s="22">
        <v>2014</v>
      </c>
      <c r="AI135" s="22">
        <v>2015</v>
      </c>
      <c r="AJ135" s="22">
        <v>2016</v>
      </c>
      <c r="AK135" s="23">
        <v>2015</v>
      </c>
      <c r="AL135" s="23">
        <v>2015</v>
      </c>
      <c r="AM135" s="22">
        <v>2015</v>
      </c>
      <c r="AN135" s="22">
        <v>2014</v>
      </c>
      <c r="AO135" s="22">
        <v>2014</v>
      </c>
      <c r="AP135" s="22" t="s">
        <v>17</v>
      </c>
      <c r="AQ135" s="22" t="s">
        <v>17</v>
      </c>
      <c r="AR135" s="22">
        <v>2011</v>
      </c>
      <c r="AS135" s="22">
        <v>2014</v>
      </c>
      <c r="AT135" s="22">
        <v>2015</v>
      </c>
      <c r="AU135" s="22">
        <v>2012</v>
      </c>
      <c r="AV135" s="22">
        <v>2013</v>
      </c>
      <c r="AW135" s="22">
        <v>2014</v>
      </c>
      <c r="AX135" s="22">
        <v>2014</v>
      </c>
      <c r="AY135" s="22">
        <v>2014</v>
      </c>
      <c r="AZ135" s="22">
        <v>2015</v>
      </c>
      <c r="BA135" s="22">
        <v>2015</v>
      </c>
      <c r="BB135" s="22">
        <v>2014</v>
      </c>
      <c r="BC135" s="22">
        <v>2015</v>
      </c>
      <c r="BD135" s="22">
        <v>2014</v>
      </c>
      <c r="BE135" s="22">
        <v>2014</v>
      </c>
      <c r="BF135" s="10"/>
    </row>
    <row r="136" spans="1:58" x14ac:dyDescent="0.25">
      <c r="A136" s="16" t="s">
        <v>10057</v>
      </c>
      <c r="B136" s="11" t="s">
        <v>10058</v>
      </c>
      <c r="C136" s="20">
        <v>2014</v>
      </c>
      <c r="D136" s="20">
        <v>2014</v>
      </c>
      <c r="E136" s="20">
        <v>2014</v>
      </c>
      <c r="F136" s="20">
        <v>2014</v>
      </c>
      <c r="G136" s="20">
        <v>2014</v>
      </c>
      <c r="H136" s="20">
        <v>2014</v>
      </c>
      <c r="I136" s="20">
        <v>2014</v>
      </c>
      <c r="J136" s="20">
        <v>2015</v>
      </c>
      <c r="K136" s="20">
        <v>2015</v>
      </c>
      <c r="L136" s="20">
        <v>2015</v>
      </c>
      <c r="M136" s="22">
        <v>2016</v>
      </c>
      <c r="N136" s="22">
        <v>2016</v>
      </c>
      <c r="O136" s="22">
        <v>2015</v>
      </c>
      <c r="P136" s="22">
        <v>2015</v>
      </c>
      <c r="Q136" s="22">
        <v>2014</v>
      </c>
      <c r="R136" s="22" t="s">
        <v>17</v>
      </c>
      <c r="S136" s="22">
        <v>2016</v>
      </c>
      <c r="T136" s="22">
        <v>2013</v>
      </c>
      <c r="U136" s="22">
        <v>2014</v>
      </c>
      <c r="V136" s="22">
        <v>2014</v>
      </c>
      <c r="W136" s="22">
        <v>2015</v>
      </c>
      <c r="X136" s="22">
        <v>2012</v>
      </c>
      <c r="Y136" s="22">
        <v>2012</v>
      </c>
      <c r="Z136" s="22">
        <v>2014</v>
      </c>
      <c r="AA136" s="22">
        <v>2014</v>
      </c>
      <c r="AB136" s="22">
        <v>2014</v>
      </c>
      <c r="AC136" s="22">
        <v>2014</v>
      </c>
      <c r="AD136" s="22">
        <v>2015</v>
      </c>
      <c r="AE136" s="22">
        <v>2012</v>
      </c>
      <c r="AF136" s="22">
        <v>2014</v>
      </c>
      <c r="AG136" s="21">
        <v>2013</v>
      </c>
      <c r="AH136" s="22">
        <v>2014</v>
      </c>
      <c r="AI136" s="22">
        <v>2015</v>
      </c>
      <c r="AJ136" s="22">
        <v>2016</v>
      </c>
      <c r="AK136" s="23" t="s">
        <v>17</v>
      </c>
      <c r="AL136" s="23">
        <v>2015</v>
      </c>
      <c r="AM136" s="22">
        <v>2015</v>
      </c>
      <c r="AN136" s="22">
        <v>2014</v>
      </c>
      <c r="AO136" s="22">
        <v>2014</v>
      </c>
      <c r="AP136" s="22">
        <v>2013</v>
      </c>
      <c r="AQ136" s="22">
        <v>2013</v>
      </c>
      <c r="AR136" s="22">
        <v>2009</v>
      </c>
      <c r="AS136" s="22">
        <v>2014</v>
      </c>
      <c r="AT136" s="22">
        <v>2015</v>
      </c>
      <c r="AU136" s="22">
        <v>2012</v>
      </c>
      <c r="AV136" s="22">
        <v>2014</v>
      </c>
      <c r="AW136" s="22">
        <v>2014</v>
      </c>
      <c r="AX136" s="22">
        <v>2014</v>
      </c>
      <c r="AY136" s="22">
        <v>2014</v>
      </c>
      <c r="AZ136" s="22">
        <v>2015</v>
      </c>
      <c r="BA136" s="22">
        <v>2015</v>
      </c>
      <c r="BB136" s="22">
        <v>2015</v>
      </c>
      <c r="BC136" s="22">
        <v>2015</v>
      </c>
      <c r="BD136" s="22">
        <v>2014</v>
      </c>
      <c r="BE136" s="22">
        <v>2014</v>
      </c>
      <c r="BF136" s="10"/>
    </row>
    <row r="137" spans="1:58" x14ac:dyDescent="0.25">
      <c r="A137" s="16" t="s">
        <v>2105</v>
      </c>
      <c r="B137" s="11" t="s">
        <v>10048</v>
      </c>
      <c r="C137" s="20">
        <v>2014</v>
      </c>
      <c r="D137" s="20">
        <v>2014</v>
      </c>
      <c r="E137" s="20">
        <v>2014</v>
      </c>
      <c r="F137" s="20">
        <v>2014</v>
      </c>
      <c r="G137" s="20">
        <v>2014</v>
      </c>
      <c r="H137" s="20">
        <v>2014</v>
      </c>
      <c r="I137" s="20">
        <v>2014</v>
      </c>
      <c r="J137" s="20">
        <v>2015</v>
      </c>
      <c r="K137" s="20">
        <v>2015</v>
      </c>
      <c r="L137" s="20">
        <v>2015</v>
      </c>
      <c r="M137" s="22">
        <v>2016</v>
      </c>
      <c r="N137" s="22">
        <v>2016</v>
      </c>
      <c r="O137" s="22">
        <v>2015</v>
      </c>
      <c r="P137" s="22">
        <v>2015</v>
      </c>
      <c r="Q137" s="22">
        <v>2014</v>
      </c>
      <c r="R137" s="22">
        <v>2012</v>
      </c>
      <c r="S137" s="22">
        <v>2016</v>
      </c>
      <c r="T137" s="22">
        <v>2013</v>
      </c>
      <c r="U137" s="22">
        <v>2014</v>
      </c>
      <c r="V137" s="22">
        <v>2014</v>
      </c>
      <c r="W137" s="22">
        <v>2015</v>
      </c>
      <c r="X137" s="22">
        <v>2012</v>
      </c>
      <c r="Y137" s="22">
        <v>2012</v>
      </c>
      <c r="Z137" s="22">
        <v>2014</v>
      </c>
      <c r="AA137" s="22">
        <v>2014</v>
      </c>
      <c r="AB137" s="22">
        <v>2014</v>
      </c>
      <c r="AC137" s="22">
        <v>2014</v>
      </c>
      <c r="AD137" s="22">
        <v>2015</v>
      </c>
      <c r="AE137" s="22">
        <v>2012</v>
      </c>
      <c r="AF137" s="22">
        <v>2014</v>
      </c>
      <c r="AG137" s="21">
        <v>2013</v>
      </c>
      <c r="AH137" s="22">
        <v>2014</v>
      </c>
      <c r="AI137" s="22">
        <v>2015</v>
      </c>
      <c r="AJ137" s="22">
        <v>2016</v>
      </c>
      <c r="AK137" s="23">
        <v>2015</v>
      </c>
      <c r="AL137" s="23">
        <v>2015</v>
      </c>
      <c r="AM137" s="22">
        <v>2015</v>
      </c>
      <c r="AN137" s="22">
        <v>2014</v>
      </c>
      <c r="AO137" s="22">
        <v>2014</v>
      </c>
      <c r="AP137" s="22">
        <v>2014</v>
      </c>
      <c r="AQ137" s="22">
        <v>2014</v>
      </c>
      <c r="AR137" s="22">
        <v>2015</v>
      </c>
      <c r="AS137" s="22">
        <v>2014</v>
      </c>
      <c r="AT137" s="22">
        <v>2015</v>
      </c>
      <c r="AU137" s="22">
        <v>2012</v>
      </c>
      <c r="AV137" s="22">
        <v>2012</v>
      </c>
      <c r="AW137" s="22">
        <v>2014</v>
      </c>
      <c r="AX137" s="22">
        <v>2014</v>
      </c>
      <c r="AY137" s="22">
        <v>2014</v>
      </c>
      <c r="AZ137" s="22">
        <v>2015</v>
      </c>
      <c r="BA137" s="22">
        <v>2015</v>
      </c>
      <c r="BB137" s="22">
        <v>2015</v>
      </c>
      <c r="BC137" s="22">
        <v>2015</v>
      </c>
      <c r="BD137" s="22">
        <v>2014</v>
      </c>
      <c r="BE137" s="22">
        <v>2014</v>
      </c>
      <c r="BF137" s="10"/>
    </row>
    <row r="138" spans="1:58" x14ac:dyDescent="0.25">
      <c r="A138" s="16" t="s">
        <v>2457</v>
      </c>
      <c r="B138" s="11" t="s">
        <v>10049</v>
      </c>
      <c r="C138" s="20">
        <v>2014</v>
      </c>
      <c r="D138" s="20">
        <v>2014</v>
      </c>
      <c r="E138" s="20">
        <v>2014</v>
      </c>
      <c r="F138" s="20">
        <v>2014</v>
      </c>
      <c r="G138" s="20">
        <v>2014</v>
      </c>
      <c r="H138" s="20">
        <v>2014</v>
      </c>
      <c r="I138" s="20">
        <v>2014</v>
      </c>
      <c r="J138" s="20">
        <v>2015</v>
      </c>
      <c r="K138" s="20">
        <v>2015</v>
      </c>
      <c r="L138" s="20">
        <v>2015</v>
      </c>
      <c r="M138" s="22">
        <v>2016</v>
      </c>
      <c r="N138" s="22">
        <v>2016</v>
      </c>
      <c r="O138" s="22">
        <v>2015</v>
      </c>
      <c r="P138" s="22">
        <v>2015</v>
      </c>
      <c r="Q138" s="22">
        <v>2014</v>
      </c>
      <c r="R138" s="22">
        <v>2013</v>
      </c>
      <c r="S138" s="22">
        <v>2016</v>
      </c>
      <c r="T138" s="22">
        <v>2013</v>
      </c>
      <c r="U138" s="22">
        <v>2014</v>
      </c>
      <c r="V138" s="22">
        <v>2014</v>
      </c>
      <c r="W138" s="22">
        <v>2015</v>
      </c>
      <c r="X138" s="22">
        <v>2011</v>
      </c>
      <c r="Y138" s="22" t="s">
        <v>17</v>
      </c>
      <c r="Z138" s="22">
        <v>2014</v>
      </c>
      <c r="AA138" s="22">
        <v>2014</v>
      </c>
      <c r="AB138" s="22">
        <v>2014</v>
      </c>
      <c r="AC138" s="22">
        <v>2014</v>
      </c>
      <c r="AD138" s="22">
        <v>2015</v>
      </c>
      <c r="AE138" s="22">
        <v>2012</v>
      </c>
      <c r="AF138" s="22">
        <v>2014</v>
      </c>
      <c r="AG138" s="21">
        <v>2012</v>
      </c>
      <c r="AH138" s="22">
        <v>2014</v>
      </c>
      <c r="AI138" s="22">
        <v>2015</v>
      </c>
      <c r="AJ138" s="22">
        <v>2016</v>
      </c>
      <c r="AK138" s="23">
        <v>2015</v>
      </c>
      <c r="AL138" s="23">
        <v>2015</v>
      </c>
      <c r="AM138" s="22">
        <v>2015</v>
      </c>
      <c r="AN138" s="22">
        <v>2014</v>
      </c>
      <c r="AO138" s="22">
        <v>2014</v>
      </c>
      <c r="AP138" s="22">
        <v>2014</v>
      </c>
      <c r="AQ138" s="22">
        <v>2014</v>
      </c>
      <c r="AR138" s="22">
        <v>2015</v>
      </c>
      <c r="AS138" s="22">
        <v>2014</v>
      </c>
      <c r="AT138" s="22">
        <v>2015</v>
      </c>
      <c r="AU138" s="22">
        <v>2012</v>
      </c>
      <c r="AV138" s="22">
        <v>2008</v>
      </c>
      <c r="AW138" s="22">
        <v>2014</v>
      </c>
      <c r="AX138" s="22">
        <v>2014</v>
      </c>
      <c r="AY138" s="22">
        <v>2014</v>
      </c>
      <c r="AZ138" s="22">
        <v>2015</v>
      </c>
      <c r="BA138" s="22">
        <v>2015</v>
      </c>
      <c r="BB138" s="22">
        <v>2015</v>
      </c>
      <c r="BC138" s="22">
        <v>2015</v>
      </c>
      <c r="BD138" s="22">
        <v>2014</v>
      </c>
      <c r="BE138" s="22">
        <v>2014</v>
      </c>
      <c r="BF138" s="10"/>
    </row>
    <row r="139" spans="1:58" x14ac:dyDescent="0.25">
      <c r="A139" s="16" t="s">
        <v>5876</v>
      </c>
      <c r="B139" s="11" t="s">
        <v>10053</v>
      </c>
      <c r="C139" s="20">
        <v>2014</v>
      </c>
      <c r="D139" s="20">
        <v>2014</v>
      </c>
      <c r="E139" s="20">
        <v>2014</v>
      </c>
      <c r="F139" s="20">
        <v>2014</v>
      </c>
      <c r="G139" s="20">
        <v>2014</v>
      </c>
      <c r="H139" s="20">
        <v>2014</v>
      </c>
      <c r="I139" s="20">
        <v>2014</v>
      </c>
      <c r="J139" s="20">
        <v>2015</v>
      </c>
      <c r="K139" s="20">
        <v>2015</v>
      </c>
      <c r="L139" s="20">
        <v>2015</v>
      </c>
      <c r="M139" s="22">
        <v>2016</v>
      </c>
      <c r="N139" s="22">
        <v>2016</v>
      </c>
      <c r="O139" s="22">
        <v>2015</v>
      </c>
      <c r="P139" s="22">
        <v>2015</v>
      </c>
      <c r="Q139" s="22">
        <v>2014</v>
      </c>
      <c r="R139" s="22" t="s">
        <v>17</v>
      </c>
      <c r="S139" s="22">
        <v>2016</v>
      </c>
      <c r="T139" s="22">
        <v>2013</v>
      </c>
      <c r="U139" s="22">
        <v>2014</v>
      </c>
      <c r="V139" s="22" t="s">
        <v>17</v>
      </c>
      <c r="W139" s="22">
        <v>2015</v>
      </c>
      <c r="X139" s="22" t="s">
        <v>17</v>
      </c>
      <c r="Y139" s="22">
        <v>2012</v>
      </c>
      <c r="Z139" s="22">
        <v>2014</v>
      </c>
      <c r="AA139" s="22">
        <v>2014</v>
      </c>
      <c r="AB139" s="22">
        <v>2014</v>
      </c>
      <c r="AC139" s="22">
        <v>2014</v>
      </c>
      <c r="AD139" s="22">
        <v>2015</v>
      </c>
      <c r="AE139" s="22" t="s">
        <v>17</v>
      </c>
      <c r="AF139" s="22">
        <v>2014</v>
      </c>
      <c r="AG139" s="21">
        <v>2012</v>
      </c>
      <c r="AH139" s="22">
        <v>2014</v>
      </c>
      <c r="AI139" s="22">
        <v>2015</v>
      </c>
      <c r="AJ139" s="22">
        <v>2016</v>
      </c>
      <c r="AK139" s="23" t="s">
        <v>17</v>
      </c>
      <c r="AL139" s="23">
        <v>2015</v>
      </c>
      <c r="AM139" s="22">
        <v>2015</v>
      </c>
      <c r="AN139" s="22">
        <v>2014</v>
      </c>
      <c r="AO139" s="22">
        <v>2014</v>
      </c>
      <c r="AP139" s="22">
        <v>2014</v>
      </c>
      <c r="AQ139" s="22">
        <v>2014</v>
      </c>
      <c r="AR139" s="22">
        <v>2015</v>
      </c>
      <c r="AS139" s="22">
        <v>2014</v>
      </c>
      <c r="AT139" s="22">
        <v>2015</v>
      </c>
      <c r="AU139" s="22">
        <v>2012</v>
      </c>
      <c r="AV139" s="22">
        <v>2013</v>
      </c>
      <c r="AW139" s="22">
        <v>2014</v>
      </c>
      <c r="AX139" s="22">
        <v>2014</v>
      </c>
      <c r="AY139" s="22">
        <v>2014</v>
      </c>
      <c r="AZ139" s="22">
        <v>2015</v>
      </c>
      <c r="BA139" s="22">
        <v>2015</v>
      </c>
      <c r="BB139" s="22">
        <v>2015</v>
      </c>
      <c r="BC139" s="22">
        <v>2015</v>
      </c>
      <c r="BD139" s="22">
        <v>2014</v>
      </c>
      <c r="BE139" s="22">
        <v>2014</v>
      </c>
      <c r="BF139" s="10"/>
    </row>
    <row r="140" spans="1:58" x14ac:dyDescent="0.25">
      <c r="A140" s="16" t="s">
        <v>10055</v>
      </c>
      <c r="B140" s="11" t="s">
        <v>10056</v>
      </c>
      <c r="C140" s="20">
        <v>2014</v>
      </c>
      <c r="D140" s="20">
        <v>2014</v>
      </c>
      <c r="E140" s="20">
        <v>2014</v>
      </c>
      <c r="F140" s="20">
        <v>2014</v>
      </c>
      <c r="G140" s="20">
        <v>2014</v>
      </c>
      <c r="H140" s="20">
        <v>2014</v>
      </c>
      <c r="I140" s="20">
        <v>2014</v>
      </c>
      <c r="J140" s="20">
        <v>2015</v>
      </c>
      <c r="K140" s="20">
        <v>2015</v>
      </c>
      <c r="L140" s="20">
        <v>2015</v>
      </c>
      <c r="M140" s="22">
        <v>2016</v>
      </c>
      <c r="N140" s="22">
        <v>2016</v>
      </c>
      <c r="O140" s="22">
        <v>2015</v>
      </c>
      <c r="P140" s="22">
        <v>2015</v>
      </c>
      <c r="Q140" s="22">
        <v>2014</v>
      </c>
      <c r="R140" s="22" t="s">
        <v>17</v>
      </c>
      <c r="S140" s="22">
        <v>2016</v>
      </c>
      <c r="T140" s="22">
        <v>2013</v>
      </c>
      <c r="U140" s="22">
        <v>2014</v>
      </c>
      <c r="V140" s="22" t="s">
        <v>17</v>
      </c>
      <c r="W140" s="22">
        <v>2015</v>
      </c>
      <c r="X140" s="22" t="s">
        <v>17</v>
      </c>
      <c r="Y140" s="22">
        <v>2012</v>
      </c>
      <c r="Z140" s="22">
        <v>2014</v>
      </c>
      <c r="AA140" s="22">
        <v>2014</v>
      </c>
      <c r="AB140" s="22" t="s">
        <v>17</v>
      </c>
      <c r="AC140" s="22">
        <v>2014</v>
      </c>
      <c r="AD140" s="22">
        <v>2015</v>
      </c>
      <c r="AE140" s="22" t="s">
        <v>17</v>
      </c>
      <c r="AF140" s="22">
        <v>2014</v>
      </c>
      <c r="AG140" s="21">
        <v>2012</v>
      </c>
      <c r="AH140" s="22">
        <v>2014</v>
      </c>
      <c r="AI140" s="22">
        <v>2015</v>
      </c>
      <c r="AJ140" s="22">
        <v>2016</v>
      </c>
      <c r="AK140" s="23" t="s">
        <v>17</v>
      </c>
      <c r="AL140" s="23">
        <v>2015</v>
      </c>
      <c r="AM140" s="22">
        <v>2015</v>
      </c>
      <c r="AN140" s="22">
        <v>2014</v>
      </c>
      <c r="AO140" s="22">
        <v>2014</v>
      </c>
      <c r="AP140" s="22">
        <v>2014</v>
      </c>
      <c r="AQ140" s="22">
        <v>2014</v>
      </c>
      <c r="AR140" s="22">
        <v>2015</v>
      </c>
      <c r="AS140" s="22">
        <v>2014</v>
      </c>
      <c r="AT140" s="22">
        <v>2015</v>
      </c>
      <c r="AU140" s="22">
        <v>2012</v>
      </c>
      <c r="AV140" s="22">
        <v>2011</v>
      </c>
      <c r="AW140" s="22">
        <v>2014</v>
      </c>
      <c r="AX140" s="22">
        <v>2014</v>
      </c>
      <c r="AY140" s="22">
        <v>2014</v>
      </c>
      <c r="AZ140" s="22">
        <v>2015</v>
      </c>
      <c r="BA140" s="22">
        <v>2015</v>
      </c>
      <c r="BB140" s="22">
        <v>2015</v>
      </c>
      <c r="BC140" s="22">
        <v>2015</v>
      </c>
      <c r="BD140" s="22">
        <v>2014</v>
      </c>
      <c r="BE140" s="22">
        <v>2014</v>
      </c>
      <c r="BF140" s="10"/>
    </row>
    <row r="141" spans="1:58" x14ac:dyDescent="0.25">
      <c r="A141" s="16" t="s">
        <v>10060</v>
      </c>
      <c r="B141" s="11" t="s">
        <v>10061</v>
      </c>
      <c r="C141" s="20">
        <v>2014</v>
      </c>
      <c r="D141" s="20">
        <v>2014</v>
      </c>
      <c r="E141" s="20">
        <v>2014</v>
      </c>
      <c r="F141" s="20">
        <v>2014</v>
      </c>
      <c r="G141" s="20">
        <v>2014</v>
      </c>
      <c r="H141" s="20">
        <v>2014</v>
      </c>
      <c r="I141" s="20">
        <v>2014</v>
      </c>
      <c r="J141" s="20">
        <v>2015</v>
      </c>
      <c r="K141" s="20">
        <v>2015</v>
      </c>
      <c r="L141" s="20">
        <v>2015</v>
      </c>
      <c r="M141" s="22">
        <v>2016</v>
      </c>
      <c r="N141" s="22">
        <v>2016</v>
      </c>
      <c r="O141" s="22">
        <v>2015</v>
      </c>
      <c r="P141" s="22">
        <v>2015</v>
      </c>
      <c r="Q141" s="22">
        <v>2014</v>
      </c>
      <c r="R141" s="22" t="s">
        <v>17</v>
      </c>
      <c r="S141" s="22">
        <v>2016</v>
      </c>
      <c r="T141" s="22">
        <v>2013</v>
      </c>
      <c r="U141" s="22">
        <v>2014</v>
      </c>
      <c r="V141" s="22" t="s">
        <v>17</v>
      </c>
      <c r="W141" s="22">
        <v>2015</v>
      </c>
      <c r="X141" s="22" t="s">
        <v>17</v>
      </c>
      <c r="Y141" s="22">
        <v>2010</v>
      </c>
      <c r="Z141" s="22">
        <v>2014</v>
      </c>
      <c r="AA141" s="22">
        <v>2014</v>
      </c>
      <c r="AB141" s="22" t="s">
        <v>17</v>
      </c>
      <c r="AC141" s="22">
        <v>2014</v>
      </c>
      <c r="AD141" s="22">
        <v>2015</v>
      </c>
      <c r="AE141" s="22" t="s">
        <v>17</v>
      </c>
      <c r="AF141" s="22">
        <v>2014</v>
      </c>
      <c r="AG141" s="21" t="s">
        <v>17</v>
      </c>
      <c r="AH141" s="22">
        <v>2014</v>
      </c>
      <c r="AI141" s="22">
        <v>2015</v>
      </c>
      <c r="AJ141" s="22">
        <v>2016</v>
      </c>
      <c r="AK141" s="23" t="s">
        <v>17</v>
      </c>
      <c r="AL141" s="23">
        <v>2015</v>
      </c>
      <c r="AM141" s="22">
        <v>2015</v>
      </c>
      <c r="AN141" s="22">
        <v>2014</v>
      </c>
      <c r="AO141" s="22">
        <v>2014</v>
      </c>
      <c r="AP141" s="22">
        <v>2014</v>
      </c>
      <c r="AQ141" s="22">
        <v>2014</v>
      </c>
      <c r="AR141" s="22">
        <v>2015</v>
      </c>
      <c r="AS141" s="22">
        <v>2014</v>
      </c>
      <c r="AT141" s="22">
        <v>2015</v>
      </c>
      <c r="AU141" s="22">
        <v>2012</v>
      </c>
      <c r="AV141" s="22">
        <v>2014</v>
      </c>
      <c r="AW141" s="22">
        <v>2014</v>
      </c>
      <c r="AX141" s="22">
        <v>2014</v>
      </c>
      <c r="AY141" s="22">
        <v>2014</v>
      </c>
      <c r="AZ141" s="22">
        <v>2015</v>
      </c>
      <c r="BA141" s="22">
        <v>2015</v>
      </c>
      <c r="BB141" s="22">
        <v>2015</v>
      </c>
      <c r="BC141" s="22">
        <v>2015</v>
      </c>
      <c r="BD141" s="22">
        <v>2014</v>
      </c>
      <c r="BE141" s="22">
        <v>2014</v>
      </c>
      <c r="BF141" s="10"/>
    </row>
    <row r="142" spans="1:58" x14ac:dyDescent="0.25">
      <c r="A142" s="16" t="s">
        <v>5888</v>
      </c>
      <c r="B142" s="11" t="s">
        <v>10064</v>
      </c>
      <c r="C142" s="20">
        <v>2014</v>
      </c>
      <c r="D142" s="20">
        <v>2014</v>
      </c>
      <c r="E142" s="20">
        <v>2014</v>
      </c>
      <c r="F142" s="20">
        <v>2014</v>
      </c>
      <c r="G142" s="20">
        <v>2014</v>
      </c>
      <c r="H142" s="20">
        <v>2014</v>
      </c>
      <c r="I142" s="20">
        <v>2014</v>
      </c>
      <c r="J142" s="20">
        <v>2015</v>
      </c>
      <c r="K142" s="20">
        <v>2015</v>
      </c>
      <c r="L142" s="20">
        <v>2015</v>
      </c>
      <c r="M142" s="22">
        <v>2016</v>
      </c>
      <c r="N142" s="22">
        <v>2016</v>
      </c>
      <c r="O142" s="22">
        <v>2015</v>
      </c>
      <c r="P142" s="22">
        <v>2015</v>
      </c>
      <c r="Q142" s="22">
        <v>2014</v>
      </c>
      <c r="R142" s="22" t="s">
        <v>17</v>
      </c>
      <c r="S142" s="22">
        <v>2016</v>
      </c>
      <c r="T142" s="22">
        <v>2013</v>
      </c>
      <c r="U142" s="22">
        <v>2014</v>
      </c>
      <c r="V142" s="22" t="s">
        <v>17</v>
      </c>
      <c r="W142" s="22">
        <v>2015</v>
      </c>
      <c r="X142" s="22" t="s">
        <v>17</v>
      </c>
      <c r="Y142" s="22">
        <v>2012</v>
      </c>
      <c r="Z142" s="22">
        <v>2014</v>
      </c>
      <c r="AA142" s="22">
        <v>2014</v>
      </c>
      <c r="AB142" s="22">
        <v>2013</v>
      </c>
      <c r="AC142" s="22">
        <v>2014</v>
      </c>
      <c r="AD142" s="22">
        <v>2015</v>
      </c>
      <c r="AE142" s="22" t="s">
        <v>17</v>
      </c>
      <c r="AF142" s="22">
        <v>2014</v>
      </c>
      <c r="AG142" s="21">
        <v>2012</v>
      </c>
      <c r="AH142" s="22">
        <v>2014</v>
      </c>
      <c r="AI142" s="22">
        <v>2015</v>
      </c>
      <c r="AJ142" s="22">
        <v>2016</v>
      </c>
      <c r="AK142" s="23" t="s">
        <v>17</v>
      </c>
      <c r="AL142" s="23">
        <v>2015</v>
      </c>
      <c r="AM142" s="22">
        <v>2015</v>
      </c>
      <c r="AN142" s="22">
        <v>2014</v>
      </c>
      <c r="AO142" s="22">
        <v>2014</v>
      </c>
      <c r="AP142" s="22">
        <v>2014</v>
      </c>
      <c r="AQ142" s="22">
        <v>2014</v>
      </c>
      <c r="AR142" s="22">
        <v>2015</v>
      </c>
      <c r="AS142" s="22">
        <v>2014</v>
      </c>
      <c r="AT142" s="22">
        <v>2015</v>
      </c>
      <c r="AU142" s="22">
        <v>2012</v>
      </c>
      <c r="AV142" s="22">
        <v>2011</v>
      </c>
      <c r="AW142" s="22">
        <v>2014</v>
      </c>
      <c r="AX142" s="22">
        <v>2014</v>
      </c>
      <c r="AY142" s="22">
        <v>2014</v>
      </c>
      <c r="AZ142" s="22">
        <v>2015</v>
      </c>
      <c r="BA142" s="22">
        <v>2015</v>
      </c>
      <c r="BB142" s="22">
        <v>2015</v>
      </c>
      <c r="BC142" s="22">
        <v>2015</v>
      </c>
      <c r="BD142" s="22">
        <v>2014</v>
      </c>
      <c r="BE142" s="22">
        <v>2014</v>
      </c>
      <c r="BF142" s="10"/>
    </row>
    <row r="143" spans="1:58" x14ac:dyDescent="0.25">
      <c r="A143" s="16" t="s">
        <v>11040</v>
      </c>
      <c r="B143" s="11" t="s">
        <v>10065</v>
      </c>
      <c r="C143" s="20">
        <v>2014</v>
      </c>
      <c r="D143" s="20">
        <v>2014</v>
      </c>
      <c r="E143" s="20">
        <v>2014</v>
      </c>
      <c r="F143" s="20">
        <v>2014</v>
      </c>
      <c r="G143" s="20">
        <v>2014</v>
      </c>
      <c r="H143" s="20">
        <v>2014</v>
      </c>
      <c r="I143" s="20">
        <v>2014</v>
      </c>
      <c r="J143" s="20">
        <v>2015</v>
      </c>
      <c r="K143" s="20">
        <v>2015</v>
      </c>
      <c r="L143" s="20">
        <v>2015</v>
      </c>
      <c r="M143" s="22">
        <v>2016</v>
      </c>
      <c r="N143" s="22">
        <v>2016</v>
      </c>
      <c r="O143" s="22">
        <v>2015</v>
      </c>
      <c r="P143" s="22">
        <v>2015</v>
      </c>
      <c r="Q143" s="22">
        <v>2014</v>
      </c>
      <c r="R143" s="22" t="s">
        <v>17</v>
      </c>
      <c r="S143" s="22">
        <v>2016</v>
      </c>
      <c r="T143" s="22">
        <v>2013</v>
      </c>
      <c r="U143" s="22">
        <v>2014</v>
      </c>
      <c r="V143" s="22" t="s">
        <v>17</v>
      </c>
      <c r="W143" s="22">
        <v>2015</v>
      </c>
      <c r="X143" s="22" t="s">
        <v>17</v>
      </c>
      <c r="Y143" s="22">
        <v>2010</v>
      </c>
      <c r="Z143" s="22">
        <v>2014</v>
      </c>
      <c r="AA143" s="22">
        <v>2014</v>
      </c>
      <c r="AB143" s="22" t="s">
        <v>17</v>
      </c>
      <c r="AC143" s="22">
        <v>2014</v>
      </c>
      <c r="AD143" s="22">
        <v>2015</v>
      </c>
      <c r="AE143" s="22" t="s">
        <v>17</v>
      </c>
      <c r="AF143" s="22">
        <v>2014</v>
      </c>
      <c r="AG143" s="21">
        <v>2012</v>
      </c>
      <c r="AH143" s="22">
        <v>2014</v>
      </c>
      <c r="AI143" s="22">
        <v>2015</v>
      </c>
      <c r="AJ143" s="22">
        <v>2016</v>
      </c>
      <c r="AK143" s="23">
        <v>2015</v>
      </c>
      <c r="AL143" s="23">
        <v>2015</v>
      </c>
      <c r="AM143" s="22">
        <v>2015</v>
      </c>
      <c r="AN143" s="22">
        <v>2014</v>
      </c>
      <c r="AO143" s="22">
        <v>2014</v>
      </c>
      <c r="AP143" s="22">
        <v>2014</v>
      </c>
      <c r="AQ143" s="22">
        <v>2014</v>
      </c>
      <c r="AR143" s="22" t="s">
        <v>17</v>
      </c>
      <c r="AS143" s="22">
        <v>2014</v>
      </c>
      <c r="AT143" s="22">
        <v>2015</v>
      </c>
      <c r="AU143" s="22">
        <v>2012</v>
      </c>
      <c r="AV143" s="22">
        <v>2010</v>
      </c>
      <c r="AW143" s="22">
        <v>2014</v>
      </c>
      <c r="AX143" s="22">
        <v>2014</v>
      </c>
      <c r="AY143" s="22">
        <v>2014</v>
      </c>
      <c r="AZ143" s="22">
        <v>2015</v>
      </c>
      <c r="BA143" s="22">
        <v>2015</v>
      </c>
      <c r="BB143" s="22">
        <v>2015</v>
      </c>
      <c r="BC143" s="22">
        <v>2015</v>
      </c>
      <c r="BD143" s="22">
        <v>2014</v>
      </c>
      <c r="BE143" s="22">
        <v>2014</v>
      </c>
      <c r="BF143" s="10"/>
    </row>
    <row r="144" spans="1:58" x14ac:dyDescent="0.25">
      <c r="A144" s="16" t="s">
        <v>344</v>
      </c>
      <c r="B144" s="11" t="s">
        <v>10066</v>
      </c>
      <c r="C144" s="20">
        <v>2014</v>
      </c>
      <c r="D144" s="20">
        <v>2014</v>
      </c>
      <c r="E144" s="20">
        <v>2014</v>
      </c>
      <c r="F144" s="20">
        <v>2014</v>
      </c>
      <c r="G144" s="20">
        <v>2014</v>
      </c>
      <c r="H144" s="20">
        <v>2014</v>
      </c>
      <c r="I144" s="20">
        <v>2014</v>
      </c>
      <c r="J144" s="20">
        <v>2015</v>
      </c>
      <c r="K144" s="20">
        <v>2015</v>
      </c>
      <c r="L144" s="20">
        <v>2015</v>
      </c>
      <c r="M144" s="22">
        <v>2016</v>
      </c>
      <c r="N144" s="22">
        <v>2016</v>
      </c>
      <c r="O144" s="22">
        <v>2015</v>
      </c>
      <c r="P144" s="22">
        <v>2015</v>
      </c>
      <c r="Q144" s="22">
        <v>2014</v>
      </c>
      <c r="R144" s="22">
        <v>2010</v>
      </c>
      <c r="S144" s="22">
        <v>2016</v>
      </c>
      <c r="T144" s="22">
        <v>2013</v>
      </c>
      <c r="U144" s="22">
        <v>2014</v>
      </c>
      <c r="V144" s="22">
        <v>2014</v>
      </c>
      <c r="W144" s="22">
        <v>2015</v>
      </c>
      <c r="X144" s="22">
        <v>2010</v>
      </c>
      <c r="Y144" s="22">
        <v>2010</v>
      </c>
      <c r="Z144" s="22">
        <v>2014</v>
      </c>
      <c r="AA144" s="22">
        <v>2014</v>
      </c>
      <c r="AB144" s="22">
        <v>2014</v>
      </c>
      <c r="AC144" s="22">
        <v>2014</v>
      </c>
      <c r="AD144" s="22">
        <v>2015</v>
      </c>
      <c r="AE144" s="22">
        <v>2012</v>
      </c>
      <c r="AF144" s="22">
        <v>2014</v>
      </c>
      <c r="AG144" s="21">
        <v>2011</v>
      </c>
      <c r="AH144" s="22">
        <v>2014</v>
      </c>
      <c r="AI144" s="22">
        <v>2015</v>
      </c>
      <c r="AJ144" s="22">
        <v>2016</v>
      </c>
      <c r="AK144" s="23" t="s">
        <v>17</v>
      </c>
      <c r="AL144" s="23">
        <v>2016</v>
      </c>
      <c r="AM144" s="22">
        <v>2015</v>
      </c>
      <c r="AN144" s="22">
        <v>2014</v>
      </c>
      <c r="AO144" s="22">
        <v>2014</v>
      </c>
      <c r="AP144" s="22">
        <v>2013</v>
      </c>
      <c r="AQ144" s="22">
        <v>2013</v>
      </c>
      <c r="AR144" s="22">
        <v>2015</v>
      </c>
      <c r="AS144" s="22">
        <v>2014</v>
      </c>
      <c r="AT144" s="22">
        <v>2015</v>
      </c>
      <c r="AU144" s="22">
        <v>2012</v>
      </c>
      <c r="AV144" s="22">
        <v>2012</v>
      </c>
      <c r="AW144" s="22">
        <v>2014</v>
      </c>
      <c r="AX144" s="22">
        <v>2014</v>
      </c>
      <c r="AY144" s="22">
        <v>2014</v>
      </c>
      <c r="AZ144" s="22">
        <v>2015</v>
      </c>
      <c r="BA144" s="22">
        <v>2015</v>
      </c>
      <c r="BB144" s="22">
        <v>2015</v>
      </c>
      <c r="BC144" s="22">
        <v>2015</v>
      </c>
      <c r="BD144" s="22">
        <v>2014</v>
      </c>
      <c r="BE144" s="22">
        <v>2014</v>
      </c>
      <c r="BF144" s="10"/>
    </row>
    <row r="145" spans="1:58" x14ac:dyDescent="0.25">
      <c r="A145" s="16" t="s">
        <v>11041</v>
      </c>
      <c r="B145" s="11" t="s">
        <v>9985</v>
      </c>
      <c r="C145" s="20">
        <v>2014</v>
      </c>
      <c r="D145" s="20">
        <v>2014</v>
      </c>
      <c r="E145" s="20">
        <v>2014</v>
      </c>
      <c r="F145" s="20">
        <v>2014</v>
      </c>
      <c r="G145" s="20">
        <v>2014</v>
      </c>
      <c r="H145" s="20">
        <v>2014</v>
      </c>
      <c r="I145" s="20">
        <v>2014</v>
      </c>
      <c r="J145" s="20">
        <v>2015</v>
      </c>
      <c r="K145" s="20">
        <v>2015</v>
      </c>
      <c r="L145" s="20">
        <v>2015</v>
      </c>
      <c r="M145" s="22">
        <v>2016</v>
      </c>
      <c r="N145" s="22">
        <v>2016</v>
      </c>
      <c r="O145" s="22">
        <v>2015</v>
      </c>
      <c r="P145" s="22">
        <v>2015</v>
      </c>
      <c r="Q145" s="22">
        <v>2014</v>
      </c>
      <c r="R145" s="22" t="s">
        <v>17</v>
      </c>
      <c r="S145" s="22">
        <v>2016</v>
      </c>
      <c r="T145" s="22">
        <v>2013</v>
      </c>
      <c r="U145" s="22">
        <v>2014</v>
      </c>
      <c r="V145" s="22" t="s">
        <v>17</v>
      </c>
      <c r="W145" s="22">
        <v>2015</v>
      </c>
      <c r="X145" s="22" t="s">
        <v>17</v>
      </c>
      <c r="Y145" s="22" t="s">
        <v>17</v>
      </c>
      <c r="Z145" s="22">
        <v>2014</v>
      </c>
      <c r="AA145" s="22">
        <v>2014</v>
      </c>
      <c r="AB145" s="22" t="s">
        <v>17</v>
      </c>
      <c r="AC145" s="22">
        <v>2014</v>
      </c>
      <c r="AD145" s="22">
        <v>2015</v>
      </c>
      <c r="AE145" s="22" t="s">
        <v>17</v>
      </c>
      <c r="AF145" s="22" t="s">
        <v>17</v>
      </c>
      <c r="AG145" s="21" t="s">
        <v>17</v>
      </c>
      <c r="AH145" s="22">
        <v>2014</v>
      </c>
      <c r="AI145" s="22">
        <v>2015</v>
      </c>
      <c r="AJ145" s="22">
        <v>2016</v>
      </c>
      <c r="AK145" s="23" t="s">
        <v>17</v>
      </c>
      <c r="AL145" s="23">
        <v>2015</v>
      </c>
      <c r="AM145" s="22">
        <v>2015</v>
      </c>
      <c r="AN145" s="22">
        <v>2014</v>
      </c>
      <c r="AO145" s="22">
        <v>2014</v>
      </c>
      <c r="AP145" s="22">
        <v>2014</v>
      </c>
      <c r="AQ145" s="22" t="s">
        <v>17</v>
      </c>
      <c r="AR145" s="22">
        <v>2015</v>
      </c>
      <c r="AS145" s="22">
        <v>2014</v>
      </c>
      <c r="AT145" s="22" t="s">
        <v>17</v>
      </c>
      <c r="AU145" s="22">
        <v>2012</v>
      </c>
      <c r="AV145" s="22" t="s">
        <v>17</v>
      </c>
      <c r="AW145" s="22">
        <v>2014</v>
      </c>
      <c r="AX145" s="22">
        <v>2014</v>
      </c>
      <c r="AY145" s="22">
        <v>2014</v>
      </c>
      <c r="AZ145" s="22">
        <v>2007</v>
      </c>
      <c r="BA145" s="22">
        <v>2015</v>
      </c>
      <c r="BB145" s="22">
        <v>2015</v>
      </c>
      <c r="BC145" s="22">
        <v>2015</v>
      </c>
      <c r="BD145" s="22">
        <v>2014</v>
      </c>
      <c r="BE145" s="22">
        <v>2014</v>
      </c>
      <c r="BF145" s="10"/>
    </row>
    <row r="146" spans="1:58" x14ac:dyDescent="0.25">
      <c r="A146" s="16" t="s">
        <v>9995</v>
      </c>
      <c r="B146" s="11" t="s">
        <v>9996</v>
      </c>
      <c r="C146" s="20">
        <v>2014</v>
      </c>
      <c r="D146" s="20">
        <v>2014</v>
      </c>
      <c r="E146" s="20">
        <v>2014</v>
      </c>
      <c r="F146" s="20">
        <v>2014</v>
      </c>
      <c r="G146" s="20">
        <v>2014</v>
      </c>
      <c r="H146" s="20">
        <v>2014</v>
      </c>
      <c r="I146" s="20">
        <v>2014</v>
      </c>
      <c r="J146" s="20">
        <v>2015</v>
      </c>
      <c r="K146" s="20">
        <v>2015</v>
      </c>
      <c r="L146" s="20">
        <v>2015</v>
      </c>
      <c r="M146" s="22">
        <v>2016</v>
      </c>
      <c r="N146" s="22">
        <v>2016</v>
      </c>
      <c r="O146" s="22">
        <v>2015</v>
      </c>
      <c r="P146" s="22">
        <v>2015</v>
      </c>
      <c r="Q146" s="22">
        <v>2014</v>
      </c>
      <c r="R146" s="22">
        <v>2012</v>
      </c>
      <c r="S146" s="22">
        <v>2016</v>
      </c>
      <c r="T146" s="22">
        <v>2013</v>
      </c>
      <c r="U146" s="22">
        <v>2014</v>
      </c>
      <c r="V146" s="22">
        <v>2014</v>
      </c>
      <c r="W146" s="22">
        <v>2015</v>
      </c>
      <c r="X146" s="22">
        <v>2012</v>
      </c>
      <c r="Y146" s="22">
        <v>2012</v>
      </c>
      <c r="Z146" s="22">
        <v>2014</v>
      </c>
      <c r="AA146" s="22">
        <v>2014</v>
      </c>
      <c r="AB146" s="22" t="s">
        <v>17</v>
      </c>
      <c r="AC146" s="22">
        <v>2014</v>
      </c>
      <c r="AD146" s="22">
        <v>2015</v>
      </c>
      <c r="AE146" s="22" t="s">
        <v>17</v>
      </c>
      <c r="AF146" s="22" t="s">
        <v>17</v>
      </c>
      <c r="AG146" s="21" t="s">
        <v>17</v>
      </c>
      <c r="AH146" s="22">
        <v>2014</v>
      </c>
      <c r="AI146" s="22">
        <v>2015</v>
      </c>
      <c r="AJ146" s="22">
        <v>2016</v>
      </c>
      <c r="AK146" s="23" t="s">
        <v>17</v>
      </c>
      <c r="AL146" s="23">
        <v>2015</v>
      </c>
      <c r="AM146" s="22">
        <v>2015</v>
      </c>
      <c r="AN146" s="22">
        <v>2014</v>
      </c>
      <c r="AO146" s="22">
        <v>2014</v>
      </c>
      <c r="AP146" s="22">
        <v>2014</v>
      </c>
      <c r="AQ146" s="22">
        <v>2014</v>
      </c>
      <c r="AR146" s="22">
        <v>2009</v>
      </c>
      <c r="AS146" s="22">
        <v>2014</v>
      </c>
      <c r="AT146" s="22">
        <v>2013</v>
      </c>
      <c r="AU146" s="22">
        <v>2012</v>
      </c>
      <c r="AV146" s="22" t="s">
        <v>17</v>
      </c>
      <c r="AW146" s="22">
        <v>2014</v>
      </c>
      <c r="AX146" s="22">
        <v>2014</v>
      </c>
      <c r="AY146" s="22">
        <v>2014</v>
      </c>
      <c r="AZ146" s="22">
        <v>2015</v>
      </c>
      <c r="BA146" s="22">
        <v>2015</v>
      </c>
      <c r="BB146" s="22">
        <v>2015</v>
      </c>
      <c r="BC146" s="22">
        <v>2015</v>
      </c>
      <c r="BD146" s="22">
        <v>2014</v>
      </c>
      <c r="BE146" s="22">
        <v>2014</v>
      </c>
      <c r="BF146" s="10"/>
    </row>
    <row r="147" spans="1:58" x14ac:dyDescent="0.25">
      <c r="A147" s="16" t="s">
        <v>11042</v>
      </c>
      <c r="B147" s="11" t="s">
        <v>10121</v>
      </c>
      <c r="C147" s="20">
        <v>2014</v>
      </c>
      <c r="D147" s="20">
        <v>2014</v>
      </c>
      <c r="E147" s="20">
        <v>2014</v>
      </c>
      <c r="F147" s="20">
        <v>2014</v>
      </c>
      <c r="G147" s="20">
        <v>2014</v>
      </c>
      <c r="H147" s="20">
        <v>2014</v>
      </c>
      <c r="I147" s="20">
        <v>2014</v>
      </c>
      <c r="J147" s="20">
        <v>2015</v>
      </c>
      <c r="K147" s="20">
        <v>2015</v>
      </c>
      <c r="L147" s="20">
        <v>2015</v>
      </c>
      <c r="M147" s="22">
        <v>2016</v>
      </c>
      <c r="N147" s="22">
        <v>2016</v>
      </c>
      <c r="O147" s="22">
        <v>2015</v>
      </c>
      <c r="P147" s="22">
        <v>2015</v>
      </c>
      <c r="Q147" s="22">
        <v>2014</v>
      </c>
      <c r="R147" s="22" t="s">
        <v>17</v>
      </c>
      <c r="S147" s="22">
        <v>2016</v>
      </c>
      <c r="T147" s="22">
        <v>2013</v>
      </c>
      <c r="U147" s="22">
        <v>2014</v>
      </c>
      <c r="V147" s="22">
        <v>2014</v>
      </c>
      <c r="W147" s="22">
        <v>2015</v>
      </c>
      <c r="X147" s="22" t="s">
        <v>17</v>
      </c>
      <c r="Y147" s="22">
        <v>2012</v>
      </c>
      <c r="Z147" s="22">
        <v>2014</v>
      </c>
      <c r="AA147" s="22">
        <v>2014</v>
      </c>
      <c r="AB147" s="22" t="s">
        <v>17</v>
      </c>
      <c r="AC147" s="22">
        <v>2014</v>
      </c>
      <c r="AD147" s="22">
        <v>2015</v>
      </c>
      <c r="AE147" s="22" t="s">
        <v>17</v>
      </c>
      <c r="AF147" s="22" t="s">
        <v>17</v>
      </c>
      <c r="AG147" s="21" t="s">
        <v>17</v>
      </c>
      <c r="AH147" s="22">
        <v>2014</v>
      </c>
      <c r="AI147" s="22">
        <v>2015</v>
      </c>
      <c r="AJ147" s="22">
        <v>2016</v>
      </c>
      <c r="AK147" s="23" t="s">
        <v>17</v>
      </c>
      <c r="AL147" s="23">
        <v>2015</v>
      </c>
      <c r="AM147" s="22">
        <v>2015</v>
      </c>
      <c r="AN147" s="22">
        <v>2014</v>
      </c>
      <c r="AO147" s="22">
        <v>2014</v>
      </c>
      <c r="AP147" s="22">
        <v>2014</v>
      </c>
      <c r="AQ147" s="22">
        <v>2014</v>
      </c>
      <c r="AR147" s="22" t="s">
        <v>17</v>
      </c>
      <c r="AS147" s="22">
        <v>2014</v>
      </c>
      <c r="AT147" s="22">
        <v>2015</v>
      </c>
      <c r="AU147" s="22">
        <v>2012</v>
      </c>
      <c r="AV147" s="22" t="s">
        <v>17</v>
      </c>
      <c r="AW147" s="22">
        <v>2014</v>
      </c>
      <c r="AX147" s="22">
        <v>2014</v>
      </c>
      <c r="AY147" s="22">
        <v>2014</v>
      </c>
      <c r="AZ147" s="22">
        <v>2007</v>
      </c>
      <c r="BA147" s="22">
        <v>2015</v>
      </c>
      <c r="BB147" s="22">
        <v>2015</v>
      </c>
      <c r="BC147" s="22">
        <v>2015</v>
      </c>
      <c r="BD147" s="22">
        <v>2014</v>
      </c>
      <c r="BE147" s="22">
        <v>2014</v>
      </c>
      <c r="BF147" s="10"/>
    </row>
    <row r="148" spans="1:58" x14ac:dyDescent="0.25">
      <c r="A148" s="16" t="s">
        <v>10127</v>
      </c>
      <c r="B148" s="11" t="s">
        <v>10128</v>
      </c>
      <c r="C148" s="20">
        <v>2014</v>
      </c>
      <c r="D148" s="20">
        <v>2014</v>
      </c>
      <c r="E148" s="20">
        <v>2014</v>
      </c>
      <c r="F148" s="20">
        <v>2014</v>
      </c>
      <c r="G148" s="20">
        <v>2014</v>
      </c>
      <c r="H148" s="20">
        <v>2014</v>
      </c>
      <c r="I148" s="20">
        <v>2014</v>
      </c>
      <c r="J148" s="20">
        <v>2015</v>
      </c>
      <c r="K148" s="20">
        <v>2015</v>
      </c>
      <c r="L148" s="20">
        <v>2015</v>
      </c>
      <c r="M148" s="22">
        <v>2016</v>
      </c>
      <c r="N148" s="22">
        <v>2016</v>
      </c>
      <c r="O148" s="22">
        <v>2015</v>
      </c>
      <c r="P148" s="22">
        <v>2015</v>
      </c>
      <c r="Q148" s="22">
        <v>2014</v>
      </c>
      <c r="R148" s="22" t="s">
        <v>17</v>
      </c>
      <c r="S148" s="22">
        <v>2016</v>
      </c>
      <c r="T148" s="22">
        <v>2013</v>
      </c>
      <c r="U148" s="22">
        <v>2014</v>
      </c>
      <c r="V148" s="22">
        <v>2014</v>
      </c>
      <c r="W148" s="22">
        <v>2015</v>
      </c>
      <c r="X148" s="22">
        <v>2014</v>
      </c>
      <c r="Y148" s="22">
        <v>2010</v>
      </c>
      <c r="Z148" s="22">
        <v>2014</v>
      </c>
      <c r="AA148" s="22">
        <v>2014</v>
      </c>
      <c r="AB148" s="22" t="s">
        <v>17</v>
      </c>
      <c r="AC148" s="22">
        <v>2014</v>
      </c>
      <c r="AD148" s="22">
        <v>2015</v>
      </c>
      <c r="AE148" s="22" t="s">
        <v>17</v>
      </c>
      <c r="AF148" s="22">
        <v>2014</v>
      </c>
      <c r="AG148" s="21">
        <v>2008</v>
      </c>
      <c r="AH148" s="22">
        <v>2014</v>
      </c>
      <c r="AI148" s="22">
        <v>2015</v>
      </c>
      <c r="AJ148" s="22">
        <v>2016</v>
      </c>
      <c r="AK148" s="23" t="s">
        <v>17</v>
      </c>
      <c r="AL148" s="23" t="s">
        <v>17</v>
      </c>
      <c r="AM148" s="22">
        <v>2015</v>
      </c>
      <c r="AN148" s="22">
        <v>2014</v>
      </c>
      <c r="AO148" s="22">
        <v>2014</v>
      </c>
      <c r="AP148" s="22" t="s">
        <v>17</v>
      </c>
      <c r="AQ148" s="22" t="s">
        <v>17</v>
      </c>
      <c r="AR148" s="22">
        <v>2011</v>
      </c>
      <c r="AS148" s="22">
        <v>2014</v>
      </c>
      <c r="AT148" s="22">
        <v>2015</v>
      </c>
      <c r="AU148" s="22">
        <v>2012</v>
      </c>
      <c r="AV148" s="22">
        <v>2011</v>
      </c>
      <c r="AW148" s="22">
        <v>2014</v>
      </c>
      <c r="AX148" s="22">
        <v>2014</v>
      </c>
      <c r="AY148" s="22">
        <v>2014</v>
      </c>
      <c r="AZ148" s="22">
        <v>2015</v>
      </c>
      <c r="BA148" s="22">
        <v>2015</v>
      </c>
      <c r="BB148" s="22">
        <v>2015</v>
      </c>
      <c r="BC148" s="22">
        <v>2015</v>
      </c>
      <c r="BD148" s="22">
        <v>2014</v>
      </c>
      <c r="BE148" s="22">
        <v>2014</v>
      </c>
      <c r="BF148" s="10"/>
    </row>
    <row r="149" spans="1:58" x14ac:dyDescent="0.25">
      <c r="A149" s="16" t="s">
        <v>10082</v>
      </c>
      <c r="B149" s="11" t="s">
        <v>10083</v>
      </c>
      <c r="C149" s="20">
        <v>2014</v>
      </c>
      <c r="D149" s="20">
        <v>2014</v>
      </c>
      <c r="E149" s="20">
        <v>2014</v>
      </c>
      <c r="F149" s="20">
        <v>2014</v>
      </c>
      <c r="G149" s="20">
        <v>2014</v>
      </c>
      <c r="H149" s="20">
        <v>2014</v>
      </c>
      <c r="I149" s="20">
        <v>2014</v>
      </c>
      <c r="J149" s="20">
        <v>2015</v>
      </c>
      <c r="K149" s="20">
        <v>2015</v>
      </c>
      <c r="L149" s="20">
        <v>2015</v>
      </c>
      <c r="M149" s="22">
        <v>2016</v>
      </c>
      <c r="N149" s="22">
        <v>2016</v>
      </c>
      <c r="O149" s="22">
        <v>2015</v>
      </c>
      <c r="P149" s="22">
        <v>2015</v>
      </c>
      <c r="Q149" s="22">
        <v>2014</v>
      </c>
      <c r="R149" s="22">
        <v>2009</v>
      </c>
      <c r="S149" s="22">
        <v>2016</v>
      </c>
      <c r="T149" s="22">
        <v>2013</v>
      </c>
      <c r="U149" s="22">
        <v>2014</v>
      </c>
      <c r="V149" s="22">
        <v>2014</v>
      </c>
      <c r="W149" s="22">
        <v>2015</v>
      </c>
      <c r="X149" s="22">
        <v>2008</v>
      </c>
      <c r="Y149" s="22" t="s">
        <v>17</v>
      </c>
      <c r="Z149" s="22">
        <v>2014</v>
      </c>
      <c r="AA149" s="22">
        <v>2014</v>
      </c>
      <c r="AB149" s="22">
        <v>2014</v>
      </c>
      <c r="AC149" s="22">
        <v>2014</v>
      </c>
      <c r="AD149" s="22">
        <v>2015</v>
      </c>
      <c r="AE149" s="22">
        <v>2012</v>
      </c>
      <c r="AF149" s="22" t="s">
        <v>17</v>
      </c>
      <c r="AG149" s="21">
        <v>2010</v>
      </c>
      <c r="AH149" s="22">
        <v>2014</v>
      </c>
      <c r="AI149" s="22">
        <v>2015</v>
      </c>
      <c r="AJ149" s="22">
        <v>2016</v>
      </c>
      <c r="AK149" s="23" t="s">
        <v>17</v>
      </c>
      <c r="AL149" s="23">
        <v>2015</v>
      </c>
      <c r="AM149" s="22">
        <v>2015</v>
      </c>
      <c r="AN149" s="22">
        <v>2014</v>
      </c>
      <c r="AO149" s="22">
        <v>2014</v>
      </c>
      <c r="AP149" s="22" t="s">
        <v>17</v>
      </c>
      <c r="AQ149" s="22" t="s">
        <v>17</v>
      </c>
      <c r="AR149" s="22" t="s">
        <v>17</v>
      </c>
      <c r="AS149" s="22">
        <v>2014</v>
      </c>
      <c r="AT149" s="22">
        <v>2015</v>
      </c>
      <c r="AU149" s="22">
        <v>2012</v>
      </c>
      <c r="AV149" s="22">
        <v>2008</v>
      </c>
      <c r="AW149" s="22">
        <v>2014</v>
      </c>
      <c r="AX149" s="22">
        <v>2014</v>
      </c>
      <c r="AY149" s="22">
        <v>2014</v>
      </c>
      <c r="AZ149" s="22">
        <v>2015</v>
      </c>
      <c r="BA149" s="22">
        <v>2015</v>
      </c>
      <c r="BB149" s="22">
        <v>2014</v>
      </c>
      <c r="BC149" s="22">
        <v>2015</v>
      </c>
      <c r="BD149" s="22">
        <v>2014</v>
      </c>
      <c r="BE149" s="22">
        <v>2014</v>
      </c>
      <c r="BF149" s="10"/>
    </row>
    <row r="150" spans="1:58" x14ac:dyDescent="0.25">
      <c r="A150" s="16" t="s">
        <v>10067</v>
      </c>
      <c r="B150" s="11" t="s">
        <v>10068</v>
      </c>
      <c r="C150" s="20">
        <v>2014</v>
      </c>
      <c r="D150" s="20">
        <v>2014</v>
      </c>
      <c r="E150" s="20">
        <v>2014</v>
      </c>
      <c r="F150" s="20">
        <v>2014</v>
      </c>
      <c r="G150" s="20">
        <v>2014</v>
      </c>
      <c r="H150" s="20">
        <v>2014</v>
      </c>
      <c r="I150" s="20">
        <v>2014</v>
      </c>
      <c r="J150" s="20">
        <v>2015</v>
      </c>
      <c r="K150" s="20">
        <v>2015</v>
      </c>
      <c r="L150" s="20">
        <v>2015</v>
      </c>
      <c r="M150" s="22">
        <v>2016</v>
      </c>
      <c r="N150" s="22">
        <v>2016</v>
      </c>
      <c r="O150" s="22">
        <v>2015</v>
      </c>
      <c r="P150" s="22">
        <v>2015</v>
      </c>
      <c r="Q150" s="22">
        <v>2014</v>
      </c>
      <c r="R150" s="22" t="s">
        <v>17</v>
      </c>
      <c r="S150" s="22">
        <v>2016</v>
      </c>
      <c r="T150" s="22">
        <v>2013</v>
      </c>
      <c r="U150" s="22">
        <v>2014</v>
      </c>
      <c r="V150" s="22" t="s">
        <v>17</v>
      </c>
      <c r="W150" s="22">
        <v>2015</v>
      </c>
      <c r="X150" s="22">
        <v>2005</v>
      </c>
      <c r="Y150" s="22">
        <v>2012</v>
      </c>
      <c r="Z150" s="22">
        <v>2014</v>
      </c>
      <c r="AA150" s="22">
        <v>2014</v>
      </c>
      <c r="AB150" s="22" t="s">
        <v>17</v>
      </c>
      <c r="AC150" s="22">
        <v>2014</v>
      </c>
      <c r="AD150" s="22">
        <v>2015</v>
      </c>
      <c r="AE150" s="22">
        <v>2012</v>
      </c>
      <c r="AF150" s="22">
        <v>2014</v>
      </c>
      <c r="AG150" s="21" t="s">
        <v>17</v>
      </c>
      <c r="AH150" s="22">
        <v>2014</v>
      </c>
      <c r="AI150" s="22">
        <v>2015</v>
      </c>
      <c r="AJ150" s="22">
        <v>2016</v>
      </c>
      <c r="AK150" s="23" t="s">
        <v>17</v>
      </c>
      <c r="AL150" s="23">
        <v>2015</v>
      </c>
      <c r="AM150" s="22">
        <v>2015</v>
      </c>
      <c r="AN150" s="22">
        <v>2014</v>
      </c>
      <c r="AO150" s="22">
        <v>2014</v>
      </c>
      <c r="AP150" s="22">
        <v>2013</v>
      </c>
      <c r="AQ150" s="22">
        <v>2014</v>
      </c>
      <c r="AR150" s="22" t="s">
        <v>17</v>
      </c>
      <c r="AS150" s="22">
        <v>2014</v>
      </c>
      <c r="AT150" s="22">
        <v>2015</v>
      </c>
      <c r="AU150" s="22">
        <v>2012</v>
      </c>
      <c r="AV150" s="22">
        <v>2013</v>
      </c>
      <c r="AW150" s="22">
        <v>2014</v>
      </c>
      <c r="AX150" s="22">
        <v>2014</v>
      </c>
      <c r="AY150" s="22">
        <v>2014</v>
      </c>
      <c r="AZ150" s="22">
        <v>2015</v>
      </c>
      <c r="BA150" s="22">
        <v>2015</v>
      </c>
      <c r="BB150" s="22">
        <v>2015</v>
      </c>
      <c r="BC150" s="22">
        <v>2015</v>
      </c>
      <c r="BD150" s="22">
        <v>2014</v>
      </c>
      <c r="BE150" s="22">
        <v>2014</v>
      </c>
      <c r="BF150" s="10"/>
    </row>
    <row r="151" spans="1:58" x14ac:dyDescent="0.25">
      <c r="A151" s="16" t="s">
        <v>32</v>
      </c>
      <c r="B151" s="11" t="s">
        <v>10070</v>
      </c>
      <c r="C151" s="20">
        <v>2014</v>
      </c>
      <c r="D151" s="20">
        <v>2014</v>
      </c>
      <c r="E151" s="20">
        <v>2014</v>
      </c>
      <c r="F151" s="20">
        <v>2014</v>
      </c>
      <c r="G151" s="20">
        <v>2014</v>
      </c>
      <c r="H151" s="20">
        <v>2014</v>
      </c>
      <c r="I151" s="20">
        <v>2014</v>
      </c>
      <c r="J151" s="20">
        <v>2015</v>
      </c>
      <c r="K151" s="20">
        <v>2015</v>
      </c>
      <c r="L151" s="20">
        <v>2015</v>
      </c>
      <c r="M151" s="22">
        <v>2016</v>
      </c>
      <c r="N151" s="22">
        <v>2016</v>
      </c>
      <c r="O151" s="22">
        <v>2015</v>
      </c>
      <c r="P151" s="22">
        <v>2015</v>
      </c>
      <c r="Q151" s="22">
        <v>2014</v>
      </c>
      <c r="R151" s="22">
        <v>2014</v>
      </c>
      <c r="S151" s="22">
        <v>2016</v>
      </c>
      <c r="T151" s="22">
        <v>2013</v>
      </c>
      <c r="U151" s="22">
        <v>2014</v>
      </c>
      <c r="V151" s="22">
        <v>2014</v>
      </c>
      <c r="W151" s="22">
        <v>2015</v>
      </c>
      <c r="X151" s="22">
        <v>2014</v>
      </c>
      <c r="Y151" s="22">
        <v>2010</v>
      </c>
      <c r="Z151" s="22">
        <v>2014</v>
      </c>
      <c r="AA151" s="22">
        <v>2014</v>
      </c>
      <c r="AB151" s="22">
        <v>2014</v>
      </c>
      <c r="AC151" s="22">
        <v>2014</v>
      </c>
      <c r="AD151" s="22">
        <v>2015</v>
      </c>
      <c r="AE151" s="22">
        <v>2012</v>
      </c>
      <c r="AF151" s="22">
        <v>2014</v>
      </c>
      <c r="AG151" s="21">
        <v>2011</v>
      </c>
      <c r="AH151" s="22">
        <v>2014</v>
      </c>
      <c r="AI151" s="22">
        <v>2015</v>
      </c>
      <c r="AJ151" s="22">
        <v>2016</v>
      </c>
      <c r="AK151" s="23">
        <v>2015</v>
      </c>
      <c r="AL151" s="23">
        <v>2015</v>
      </c>
      <c r="AM151" s="22">
        <v>2015</v>
      </c>
      <c r="AN151" s="22">
        <v>2014</v>
      </c>
      <c r="AO151" s="22">
        <v>2014</v>
      </c>
      <c r="AP151" s="22">
        <v>2014</v>
      </c>
      <c r="AQ151" s="22">
        <v>2014</v>
      </c>
      <c r="AR151" s="22">
        <v>2015</v>
      </c>
      <c r="AS151" s="22">
        <v>2014</v>
      </c>
      <c r="AT151" s="22">
        <v>2015</v>
      </c>
      <c r="AU151" s="22">
        <v>2012</v>
      </c>
      <c r="AV151" s="22">
        <v>2013</v>
      </c>
      <c r="AW151" s="22">
        <v>2014</v>
      </c>
      <c r="AX151" s="22">
        <v>2014</v>
      </c>
      <c r="AY151" s="22">
        <v>2014</v>
      </c>
      <c r="AZ151" s="22">
        <v>2015</v>
      </c>
      <c r="BA151" s="22">
        <v>2015</v>
      </c>
      <c r="BB151" s="22">
        <v>2015</v>
      </c>
      <c r="BC151" s="22">
        <v>2015</v>
      </c>
      <c r="BD151" s="22">
        <v>2014</v>
      </c>
      <c r="BE151" s="22">
        <v>2014</v>
      </c>
      <c r="BF151" s="10"/>
    </row>
    <row r="152" spans="1:58" x14ac:dyDescent="0.25">
      <c r="A152" s="16" t="s">
        <v>10079</v>
      </c>
      <c r="B152" s="11" t="s">
        <v>10080</v>
      </c>
      <c r="C152" s="20">
        <v>2014</v>
      </c>
      <c r="D152" s="20">
        <v>2014</v>
      </c>
      <c r="E152" s="20">
        <v>2014</v>
      </c>
      <c r="F152" s="20">
        <v>2014</v>
      </c>
      <c r="G152" s="20">
        <v>2014</v>
      </c>
      <c r="H152" s="20">
        <v>2014</v>
      </c>
      <c r="I152" s="20">
        <v>2014</v>
      </c>
      <c r="J152" s="20">
        <v>2015</v>
      </c>
      <c r="K152" s="20">
        <v>2015</v>
      </c>
      <c r="L152" s="20">
        <v>2015</v>
      </c>
      <c r="M152" s="22">
        <v>2016</v>
      </c>
      <c r="N152" s="22">
        <v>2016</v>
      </c>
      <c r="O152" s="22">
        <v>2015</v>
      </c>
      <c r="P152" s="22">
        <v>2015</v>
      </c>
      <c r="Q152" s="22">
        <v>2014</v>
      </c>
      <c r="R152" s="22">
        <v>2014</v>
      </c>
      <c r="S152" s="22">
        <v>2016</v>
      </c>
      <c r="T152" s="22">
        <v>2013</v>
      </c>
      <c r="U152" s="22">
        <v>2014</v>
      </c>
      <c r="V152" s="22">
        <v>2014</v>
      </c>
      <c r="W152" s="22">
        <v>2015</v>
      </c>
      <c r="X152" s="22">
        <v>2014</v>
      </c>
      <c r="Y152" s="22">
        <v>2010</v>
      </c>
      <c r="Z152" s="22">
        <v>2014</v>
      </c>
      <c r="AA152" s="22">
        <v>2014</v>
      </c>
      <c r="AB152" s="22">
        <v>2013</v>
      </c>
      <c r="AC152" s="22">
        <v>2014</v>
      </c>
      <c r="AD152" s="22">
        <v>2015</v>
      </c>
      <c r="AE152" s="22" t="s">
        <v>17</v>
      </c>
      <c r="AF152" s="22">
        <v>2014</v>
      </c>
      <c r="AG152" s="21">
        <v>2010</v>
      </c>
      <c r="AH152" s="22">
        <v>2014</v>
      </c>
      <c r="AI152" s="22">
        <v>2015</v>
      </c>
      <c r="AJ152" s="22">
        <v>2016</v>
      </c>
      <c r="AK152" s="23" t="s">
        <v>17</v>
      </c>
      <c r="AL152" s="23">
        <v>2015</v>
      </c>
      <c r="AM152" s="22">
        <v>2015</v>
      </c>
      <c r="AN152" s="22">
        <v>2014</v>
      </c>
      <c r="AO152" s="22">
        <v>2014</v>
      </c>
      <c r="AP152" s="22" t="s">
        <v>17</v>
      </c>
      <c r="AQ152" s="22">
        <v>2012</v>
      </c>
      <c r="AR152" s="22">
        <v>2015</v>
      </c>
      <c r="AS152" s="22">
        <v>2014</v>
      </c>
      <c r="AT152" s="22">
        <v>2015</v>
      </c>
      <c r="AU152" s="22">
        <v>2012</v>
      </c>
      <c r="AV152" s="22">
        <v>2011</v>
      </c>
      <c r="AW152" s="22">
        <v>2014</v>
      </c>
      <c r="AX152" s="22">
        <v>2014</v>
      </c>
      <c r="AY152" s="22">
        <v>2014</v>
      </c>
      <c r="AZ152" s="22">
        <v>2015</v>
      </c>
      <c r="BA152" s="22">
        <v>2015</v>
      </c>
      <c r="BB152" s="22">
        <v>2015</v>
      </c>
      <c r="BC152" s="22">
        <v>2015</v>
      </c>
      <c r="BD152" s="22">
        <v>2014</v>
      </c>
      <c r="BE152" s="22">
        <v>2014</v>
      </c>
      <c r="BF152" s="10"/>
    </row>
    <row r="153" spans="1:58" x14ac:dyDescent="0.25">
      <c r="A153" s="16" t="s">
        <v>10092</v>
      </c>
      <c r="B153" s="11" t="s">
        <v>10093</v>
      </c>
      <c r="C153" s="20">
        <v>2014</v>
      </c>
      <c r="D153" s="20">
        <v>2014</v>
      </c>
      <c r="E153" s="20">
        <v>2014</v>
      </c>
      <c r="F153" s="20">
        <v>2014</v>
      </c>
      <c r="G153" s="20">
        <v>2014</v>
      </c>
      <c r="H153" s="20">
        <v>2014</v>
      </c>
      <c r="I153" s="20">
        <v>2014</v>
      </c>
      <c r="J153" s="20">
        <v>2015</v>
      </c>
      <c r="K153" s="20">
        <v>2015</v>
      </c>
      <c r="L153" s="20">
        <v>2015</v>
      </c>
      <c r="M153" s="22">
        <v>2016</v>
      </c>
      <c r="N153" s="22">
        <v>2016</v>
      </c>
      <c r="O153" s="22">
        <v>2015</v>
      </c>
      <c r="P153" s="22">
        <v>2015</v>
      </c>
      <c r="Q153" s="22">
        <v>2014</v>
      </c>
      <c r="R153" s="22" t="s">
        <v>17</v>
      </c>
      <c r="S153" s="22">
        <v>2016</v>
      </c>
      <c r="T153" s="22">
        <v>2013</v>
      </c>
      <c r="U153" s="22">
        <v>2014</v>
      </c>
      <c r="V153" s="22">
        <v>2014</v>
      </c>
      <c r="W153" s="22">
        <v>2015</v>
      </c>
      <c r="X153" s="22">
        <v>2012</v>
      </c>
      <c r="Y153" s="22">
        <v>2012</v>
      </c>
      <c r="Z153" s="22">
        <v>2014</v>
      </c>
      <c r="AA153" s="22">
        <v>2014</v>
      </c>
      <c r="AB153" s="22" t="s">
        <v>17</v>
      </c>
      <c r="AC153" s="22">
        <v>2014</v>
      </c>
      <c r="AD153" s="22">
        <v>2015</v>
      </c>
      <c r="AE153" s="22" t="s">
        <v>17</v>
      </c>
      <c r="AF153" s="22" t="s">
        <v>17</v>
      </c>
      <c r="AG153" s="21">
        <v>2006</v>
      </c>
      <c r="AH153" s="22">
        <v>2014</v>
      </c>
      <c r="AI153" s="22">
        <v>2015</v>
      </c>
      <c r="AJ153" s="22">
        <v>2016</v>
      </c>
      <c r="AK153" s="23" t="s">
        <v>17</v>
      </c>
      <c r="AL153" s="23" t="s">
        <v>17</v>
      </c>
      <c r="AM153" s="22">
        <v>2015</v>
      </c>
      <c r="AN153" s="22">
        <v>2014</v>
      </c>
      <c r="AO153" s="22">
        <v>2014</v>
      </c>
      <c r="AP153" s="22">
        <v>2013</v>
      </c>
      <c r="AQ153" s="22">
        <v>2013</v>
      </c>
      <c r="AR153" s="22">
        <v>2015</v>
      </c>
      <c r="AS153" s="22">
        <v>2014</v>
      </c>
      <c r="AT153" s="22">
        <v>2015</v>
      </c>
      <c r="AU153" s="22">
        <v>2012</v>
      </c>
      <c r="AV153" s="22">
        <v>2010</v>
      </c>
      <c r="AW153" s="22">
        <v>2014</v>
      </c>
      <c r="AX153" s="22">
        <v>2014</v>
      </c>
      <c r="AY153" s="22">
        <v>2014</v>
      </c>
      <c r="AZ153" s="22">
        <v>2015</v>
      </c>
      <c r="BA153" s="22">
        <v>2015</v>
      </c>
      <c r="BB153" s="22">
        <v>2015</v>
      </c>
      <c r="BC153" s="22">
        <v>2015</v>
      </c>
      <c r="BD153" s="22">
        <v>2014</v>
      </c>
      <c r="BE153" s="22">
        <v>2014</v>
      </c>
      <c r="BF153" s="10"/>
    </row>
    <row r="154" spans="1:58" x14ac:dyDescent="0.25">
      <c r="A154" s="16" t="s">
        <v>10075</v>
      </c>
      <c r="B154" s="11" t="s">
        <v>10076</v>
      </c>
      <c r="C154" s="20">
        <v>2014</v>
      </c>
      <c r="D154" s="20">
        <v>2014</v>
      </c>
      <c r="E154" s="20">
        <v>2014</v>
      </c>
      <c r="F154" s="20">
        <v>2014</v>
      </c>
      <c r="G154" s="20">
        <v>2014</v>
      </c>
      <c r="H154" s="20">
        <v>2014</v>
      </c>
      <c r="I154" s="20">
        <v>2014</v>
      </c>
      <c r="J154" s="20">
        <v>2015</v>
      </c>
      <c r="K154" s="20">
        <v>2015</v>
      </c>
      <c r="L154" s="20">
        <v>2015</v>
      </c>
      <c r="M154" s="22">
        <v>2016</v>
      </c>
      <c r="N154" s="22">
        <v>2016</v>
      </c>
      <c r="O154" s="22">
        <v>2015</v>
      </c>
      <c r="P154" s="22">
        <v>2015</v>
      </c>
      <c r="Q154" s="22">
        <v>2014</v>
      </c>
      <c r="R154" s="22">
        <v>2013</v>
      </c>
      <c r="S154" s="22">
        <v>2016</v>
      </c>
      <c r="T154" s="22">
        <v>2013</v>
      </c>
      <c r="U154" s="22">
        <v>2014</v>
      </c>
      <c r="V154" s="22">
        <v>2014</v>
      </c>
      <c r="W154" s="22">
        <v>2015</v>
      </c>
      <c r="X154" s="22">
        <v>2013</v>
      </c>
      <c r="Y154" s="22">
        <v>2010</v>
      </c>
      <c r="Z154" s="22">
        <v>2014</v>
      </c>
      <c r="AA154" s="22">
        <v>2014</v>
      </c>
      <c r="AB154" s="22">
        <v>2014</v>
      </c>
      <c r="AC154" s="22">
        <v>2014</v>
      </c>
      <c r="AD154" s="22">
        <v>2015</v>
      </c>
      <c r="AE154" s="22">
        <v>2012</v>
      </c>
      <c r="AF154" s="22">
        <v>2014</v>
      </c>
      <c r="AG154" s="21">
        <v>2011</v>
      </c>
      <c r="AH154" s="22">
        <v>2014</v>
      </c>
      <c r="AI154" s="22">
        <v>2015</v>
      </c>
      <c r="AJ154" s="22">
        <v>2016</v>
      </c>
      <c r="AK154" s="23" t="s">
        <v>17</v>
      </c>
      <c r="AL154" s="23">
        <v>2015</v>
      </c>
      <c r="AM154" s="22">
        <v>2015</v>
      </c>
      <c r="AN154" s="22">
        <v>2014</v>
      </c>
      <c r="AO154" s="22">
        <v>2014</v>
      </c>
      <c r="AP154" s="22">
        <v>2014</v>
      </c>
      <c r="AQ154" s="22">
        <v>2014</v>
      </c>
      <c r="AR154" s="22">
        <v>2009</v>
      </c>
      <c r="AS154" s="22">
        <v>2014</v>
      </c>
      <c r="AT154" s="22">
        <v>2015</v>
      </c>
      <c r="AU154" s="22">
        <v>2012</v>
      </c>
      <c r="AV154" s="22">
        <v>2013</v>
      </c>
      <c r="AW154" s="22">
        <v>2014</v>
      </c>
      <c r="AX154" s="22">
        <v>2014</v>
      </c>
      <c r="AY154" s="22">
        <v>2014</v>
      </c>
      <c r="AZ154" s="22">
        <v>2015</v>
      </c>
      <c r="BA154" s="22">
        <v>2015</v>
      </c>
      <c r="BB154" s="22">
        <v>2015</v>
      </c>
      <c r="BC154" s="22">
        <v>2015</v>
      </c>
      <c r="BD154" s="22">
        <v>2014</v>
      </c>
      <c r="BE154" s="22">
        <v>2014</v>
      </c>
      <c r="BF154" s="10"/>
    </row>
    <row r="155" spans="1:58" x14ac:dyDescent="0.25">
      <c r="A155" s="16" t="s">
        <v>10071</v>
      </c>
      <c r="B155" s="11" t="s">
        <v>10072</v>
      </c>
      <c r="C155" s="20">
        <v>2014</v>
      </c>
      <c r="D155" s="20">
        <v>2014</v>
      </c>
      <c r="E155" s="20">
        <v>2014</v>
      </c>
      <c r="F155" s="20">
        <v>2014</v>
      </c>
      <c r="G155" s="20">
        <v>2014</v>
      </c>
      <c r="H155" s="20">
        <v>2014</v>
      </c>
      <c r="I155" s="20">
        <v>2014</v>
      </c>
      <c r="J155" s="20">
        <v>2015</v>
      </c>
      <c r="K155" s="20">
        <v>2015</v>
      </c>
      <c r="L155" s="20">
        <v>2015</v>
      </c>
      <c r="M155" s="22">
        <v>2016</v>
      </c>
      <c r="N155" s="22">
        <v>2016</v>
      </c>
      <c r="O155" s="22">
        <v>2015</v>
      </c>
      <c r="P155" s="22">
        <v>2015</v>
      </c>
      <c r="Q155" s="22">
        <v>2014</v>
      </c>
      <c r="R155" s="22" t="s">
        <v>17</v>
      </c>
      <c r="S155" s="22">
        <v>2016</v>
      </c>
      <c r="T155" s="22">
        <v>2013</v>
      </c>
      <c r="U155" s="22">
        <v>2014</v>
      </c>
      <c r="V155" s="22" t="s">
        <v>17</v>
      </c>
      <c r="W155" s="22">
        <v>2015</v>
      </c>
      <c r="X155" s="22" t="s">
        <v>17</v>
      </c>
      <c r="Y155" s="22">
        <v>2013</v>
      </c>
      <c r="Z155" s="22">
        <v>2014</v>
      </c>
      <c r="AA155" s="22">
        <v>2014</v>
      </c>
      <c r="AB155" s="22" t="s">
        <v>17</v>
      </c>
      <c r="AC155" s="22">
        <v>2014</v>
      </c>
      <c r="AD155" s="22">
        <v>2015</v>
      </c>
      <c r="AE155" s="22" t="s">
        <v>17</v>
      </c>
      <c r="AF155" s="22">
        <v>2014</v>
      </c>
      <c r="AG155" s="21" t="s">
        <v>17</v>
      </c>
      <c r="AH155" s="22">
        <v>2014</v>
      </c>
      <c r="AI155" s="22">
        <v>2015</v>
      </c>
      <c r="AJ155" s="22">
        <v>2016</v>
      </c>
      <c r="AK155" s="23" t="s">
        <v>17</v>
      </c>
      <c r="AL155" s="23">
        <v>2015</v>
      </c>
      <c r="AM155" s="22">
        <v>2015</v>
      </c>
      <c r="AN155" s="22">
        <v>2014</v>
      </c>
      <c r="AO155" s="22">
        <v>2014</v>
      </c>
      <c r="AP155" s="22">
        <v>2014</v>
      </c>
      <c r="AQ155" s="22">
        <v>2014</v>
      </c>
      <c r="AR155" s="22">
        <v>2007</v>
      </c>
      <c r="AS155" s="22">
        <v>2014</v>
      </c>
      <c r="AT155" s="22">
        <v>2015</v>
      </c>
      <c r="AU155" s="22">
        <v>2012</v>
      </c>
      <c r="AV155" s="22">
        <v>2013</v>
      </c>
      <c r="AW155" s="22">
        <v>2014</v>
      </c>
      <c r="AX155" s="22">
        <v>2014</v>
      </c>
      <c r="AY155" s="22">
        <v>2014</v>
      </c>
      <c r="AZ155" s="22">
        <v>2015</v>
      </c>
      <c r="BA155" s="22">
        <v>2015</v>
      </c>
      <c r="BB155" s="22">
        <v>2015</v>
      </c>
      <c r="BC155" s="22">
        <v>2015</v>
      </c>
      <c r="BD155" s="22">
        <v>2014</v>
      </c>
      <c r="BE155" s="22">
        <v>2014</v>
      </c>
      <c r="BF155" s="10"/>
    </row>
    <row r="156" spans="1:58" x14ac:dyDescent="0.25">
      <c r="A156" s="16" t="s">
        <v>5909</v>
      </c>
      <c r="B156" s="11" t="s">
        <v>10086</v>
      </c>
      <c r="C156" s="20">
        <v>2014</v>
      </c>
      <c r="D156" s="20">
        <v>2014</v>
      </c>
      <c r="E156" s="20">
        <v>2014</v>
      </c>
      <c r="F156" s="20">
        <v>2014</v>
      </c>
      <c r="G156" s="20">
        <v>2014</v>
      </c>
      <c r="H156" s="20">
        <v>2014</v>
      </c>
      <c r="I156" s="20">
        <v>2014</v>
      </c>
      <c r="J156" s="20">
        <v>2015</v>
      </c>
      <c r="K156" s="20">
        <v>2015</v>
      </c>
      <c r="L156" s="20">
        <v>2015</v>
      </c>
      <c r="M156" s="22">
        <v>2016</v>
      </c>
      <c r="N156" s="22">
        <v>2016</v>
      </c>
      <c r="O156" s="22">
        <v>2015</v>
      </c>
      <c r="P156" s="22">
        <v>2015</v>
      </c>
      <c r="Q156" s="22">
        <v>2014</v>
      </c>
      <c r="R156" s="22" t="s">
        <v>17</v>
      </c>
      <c r="S156" s="22">
        <v>2016</v>
      </c>
      <c r="T156" s="22">
        <v>2013</v>
      </c>
      <c r="U156" s="22">
        <v>2014</v>
      </c>
      <c r="V156" s="22" t="s">
        <v>17</v>
      </c>
      <c r="W156" s="22">
        <v>2015</v>
      </c>
      <c r="X156" s="22" t="s">
        <v>17</v>
      </c>
      <c r="Y156" s="22">
        <v>2012</v>
      </c>
      <c r="Z156" s="22">
        <v>2014</v>
      </c>
      <c r="AA156" s="22">
        <v>2014</v>
      </c>
      <c r="AB156" s="22">
        <v>2014</v>
      </c>
      <c r="AC156" s="22">
        <v>2014</v>
      </c>
      <c r="AD156" s="22">
        <v>2015</v>
      </c>
      <c r="AE156" s="22" t="s">
        <v>17</v>
      </c>
      <c r="AF156" s="22">
        <v>2014</v>
      </c>
      <c r="AG156" s="21">
        <v>2012</v>
      </c>
      <c r="AH156" s="22">
        <v>2014</v>
      </c>
      <c r="AI156" s="22">
        <v>2015</v>
      </c>
      <c r="AJ156" s="22">
        <v>2016</v>
      </c>
      <c r="AK156" s="23" t="s">
        <v>17</v>
      </c>
      <c r="AL156" s="23">
        <v>2015</v>
      </c>
      <c r="AM156" s="22">
        <v>2015</v>
      </c>
      <c r="AN156" s="22">
        <v>2014</v>
      </c>
      <c r="AO156" s="22">
        <v>2014</v>
      </c>
      <c r="AP156" s="22">
        <v>2014</v>
      </c>
      <c r="AQ156" s="22">
        <v>2014</v>
      </c>
      <c r="AR156" s="22">
        <v>2015</v>
      </c>
      <c r="AS156" s="22">
        <v>2014</v>
      </c>
      <c r="AT156" s="22">
        <v>2015</v>
      </c>
      <c r="AU156" s="22">
        <v>2012</v>
      </c>
      <c r="AV156" s="22" t="s">
        <v>17</v>
      </c>
      <c r="AW156" s="22">
        <v>2014</v>
      </c>
      <c r="AX156" s="22">
        <v>2014</v>
      </c>
      <c r="AY156" s="22">
        <v>2014</v>
      </c>
      <c r="AZ156" s="22">
        <v>2015</v>
      </c>
      <c r="BA156" s="22">
        <v>2015</v>
      </c>
      <c r="BB156" s="22">
        <v>2015</v>
      </c>
      <c r="BC156" s="22">
        <v>2015</v>
      </c>
      <c r="BD156" s="22">
        <v>2014</v>
      </c>
      <c r="BE156" s="22">
        <v>2014</v>
      </c>
      <c r="BF156" s="10"/>
    </row>
    <row r="157" spans="1:58" x14ac:dyDescent="0.25">
      <c r="A157" s="16" t="s">
        <v>10087</v>
      </c>
      <c r="B157" s="11" t="s">
        <v>10088</v>
      </c>
      <c r="C157" s="20">
        <v>2014</v>
      </c>
      <c r="D157" s="20">
        <v>2014</v>
      </c>
      <c r="E157" s="20">
        <v>2014</v>
      </c>
      <c r="F157" s="20">
        <v>2014</v>
      </c>
      <c r="G157" s="20">
        <v>2014</v>
      </c>
      <c r="H157" s="20">
        <v>2014</v>
      </c>
      <c r="I157" s="20">
        <v>2014</v>
      </c>
      <c r="J157" s="20">
        <v>2015</v>
      </c>
      <c r="K157" s="20">
        <v>2015</v>
      </c>
      <c r="L157" s="20">
        <v>2015</v>
      </c>
      <c r="M157" s="22">
        <v>2016</v>
      </c>
      <c r="N157" s="22">
        <v>2016</v>
      </c>
      <c r="O157" s="22">
        <v>2015</v>
      </c>
      <c r="P157" s="22">
        <v>2015</v>
      </c>
      <c r="Q157" s="22">
        <v>2014</v>
      </c>
      <c r="R157" s="22" t="s">
        <v>17</v>
      </c>
      <c r="S157" s="22">
        <v>2016</v>
      </c>
      <c r="T157" s="22">
        <v>2013</v>
      </c>
      <c r="U157" s="22">
        <v>2014</v>
      </c>
      <c r="V157" s="22" t="s">
        <v>17</v>
      </c>
      <c r="W157" s="22">
        <v>2015</v>
      </c>
      <c r="X157" s="22" t="s">
        <v>17</v>
      </c>
      <c r="Y157" s="22">
        <v>2011</v>
      </c>
      <c r="Z157" s="22">
        <v>2014</v>
      </c>
      <c r="AA157" s="22">
        <v>2014</v>
      </c>
      <c r="AB157" s="22">
        <v>2014</v>
      </c>
      <c r="AC157" s="22">
        <v>2014</v>
      </c>
      <c r="AD157" s="22">
        <v>2015</v>
      </c>
      <c r="AE157" s="22" t="s">
        <v>17</v>
      </c>
      <c r="AF157" s="22">
        <v>2014</v>
      </c>
      <c r="AG157" s="21">
        <v>2012</v>
      </c>
      <c r="AH157" s="22">
        <v>2014</v>
      </c>
      <c r="AI157" s="22">
        <v>2015</v>
      </c>
      <c r="AJ157" s="22">
        <v>2016</v>
      </c>
      <c r="AK157" s="23" t="s">
        <v>17</v>
      </c>
      <c r="AL157" s="23">
        <v>2015</v>
      </c>
      <c r="AM157" s="22">
        <v>2015</v>
      </c>
      <c r="AN157" s="22">
        <v>2014</v>
      </c>
      <c r="AO157" s="22">
        <v>2014</v>
      </c>
      <c r="AP157" s="22">
        <v>2014</v>
      </c>
      <c r="AQ157" s="22">
        <v>2014</v>
      </c>
      <c r="AR157" s="22">
        <v>2015</v>
      </c>
      <c r="AS157" s="22">
        <v>2014</v>
      </c>
      <c r="AT157" s="22">
        <v>2015</v>
      </c>
      <c r="AU157" s="22">
        <v>2012</v>
      </c>
      <c r="AV157" s="22">
        <v>2013</v>
      </c>
      <c r="AW157" s="22">
        <v>2014</v>
      </c>
      <c r="AX157" s="22">
        <v>2014</v>
      </c>
      <c r="AY157" s="22">
        <v>2014</v>
      </c>
      <c r="AZ157" s="22">
        <v>2015</v>
      </c>
      <c r="BA157" s="22">
        <v>2015</v>
      </c>
      <c r="BB157" s="22">
        <v>2015</v>
      </c>
      <c r="BC157" s="22">
        <v>2015</v>
      </c>
      <c r="BD157" s="22">
        <v>2014</v>
      </c>
      <c r="BE157" s="22">
        <v>2014</v>
      </c>
      <c r="BF157" s="10"/>
    </row>
    <row r="158" spans="1:58" x14ac:dyDescent="0.25">
      <c r="A158" s="16" t="s">
        <v>10073</v>
      </c>
      <c r="B158" s="11" t="s">
        <v>10074</v>
      </c>
      <c r="C158" s="20">
        <v>2014</v>
      </c>
      <c r="D158" s="20">
        <v>2014</v>
      </c>
      <c r="E158" s="20">
        <v>2014</v>
      </c>
      <c r="F158" s="20">
        <v>2014</v>
      </c>
      <c r="G158" s="20">
        <v>2014</v>
      </c>
      <c r="H158" s="20">
        <v>2014</v>
      </c>
      <c r="I158" s="20">
        <v>2014</v>
      </c>
      <c r="J158" s="20">
        <v>2015</v>
      </c>
      <c r="K158" s="20">
        <v>2015</v>
      </c>
      <c r="L158" s="20">
        <v>2015</v>
      </c>
      <c r="M158" s="22">
        <v>2016</v>
      </c>
      <c r="N158" s="22">
        <v>2016</v>
      </c>
      <c r="O158" s="22">
        <v>2015</v>
      </c>
      <c r="P158" s="22">
        <v>2015</v>
      </c>
      <c r="Q158" s="22">
        <v>2014</v>
      </c>
      <c r="R158" s="22" t="s">
        <v>17</v>
      </c>
      <c r="S158" s="22">
        <v>2016</v>
      </c>
      <c r="T158" s="22">
        <v>2013</v>
      </c>
      <c r="U158" s="22">
        <v>2014</v>
      </c>
      <c r="V158" s="22">
        <v>2014</v>
      </c>
      <c r="W158" s="22">
        <v>2015</v>
      </c>
      <c r="X158" s="22">
        <v>2007</v>
      </c>
      <c r="Y158" s="22">
        <v>2010</v>
      </c>
      <c r="Z158" s="22">
        <v>2014</v>
      </c>
      <c r="AA158" s="22">
        <v>2014</v>
      </c>
      <c r="AB158" s="22" t="s">
        <v>17</v>
      </c>
      <c r="AC158" s="22">
        <v>2014</v>
      </c>
      <c r="AD158" s="22">
        <v>2015</v>
      </c>
      <c r="AE158" s="22">
        <v>2012</v>
      </c>
      <c r="AF158" s="22" t="s">
        <v>17</v>
      </c>
      <c r="AG158" s="21">
        <v>2005</v>
      </c>
      <c r="AH158" s="22">
        <v>2014</v>
      </c>
      <c r="AI158" s="22">
        <v>2015</v>
      </c>
      <c r="AJ158" s="22">
        <v>2016</v>
      </c>
      <c r="AK158" s="23" t="s">
        <v>17</v>
      </c>
      <c r="AL158" s="23">
        <v>2015</v>
      </c>
      <c r="AM158" s="22">
        <v>2015</v>
      </c>
      <c r="AN158" s="22">
        <v>2014</v>
      </c>
      <c r="AO158" s="22">
        <v>2014</v>
      </c>
      <c r="AP158" s="22" t="s">
        <v>17</v>
      </c>
      <c r="AQ158" s="22" t="s">
        <v>17</v>
      </c>
      <c r="AR158" s="22">
        <v>2009</v>
      </c>
      <c r="AS158" s="22">
        <v>2014</v>
      </c>
      <c r="AT158" s="22" t="s">
        <v>17</v>
      </c>
      <c r="AU158" s="22">
        <v>2012</v>
      </c>
      <c r="AV158" s="22" t="s">
        <v>17</v>
      </c>
      <c r="AW158" s="22">
        <v>2014</v>
      </c>
      <c r="AX158" s="22">
        <v>2014</v>
      </c>
      <c r="AY158" s="22">
        <v>2014</v>
      </c>
      <c r="AZ158" s="22">
        <v>2015</v>
      </c>
      <c r="BA158" s="22">
        <v>2015</v>
      </c>
      <c r="BB158" s="22">
        <v>2015</v>
      </c>
      <c r="BC158" s="22">
        <v>2015</v>
      </c>
      <c r="BD158" s="22">
        <v>2014</v>
      </c>
      <c r="BE158" s="22">
        <v>2014</v>
      </c>
      <c r="BF158" s="10"/>
    </row>
    <row r="159" spans="1:58" x14ac:dyDescent="0.25">
      <c r="A159" s="16" t="s">
        <v>87</v>
      </c>
      <c r="B159" s="11" t="s">
        <v>10078</v>
      </c>
      <c r="C159" s="20">
        <v>2014</v>
      </c>
      <c r="D159" s="20">
        <v>2014</v>
      </c>
      <c r="E159" s="20">
        <v>2014</v>
      </c>
      <c r="F159" s="20">
        <v>2014</v>
      </c>
      <c r="G159" s="20">
        <v>2014</v>
      </c>
      <c r="H159" s="20">
        <v>2014</v>
      </c>
      <c r="I159" s="20">
        <v>2014</v>
      </c>
      <c r="J159" s="20">
        <v>2015</v>
      </c>
      <c r="K159" s="20">
        <v>2015</v>
      </c>
      <c r="L159" s="20">
        <v>2015</v>
      </c>
      <c r="M159" s="22">
        <v>2016</v>
      </c>
      <c r="N159" s="22">
        <v>2016</v>
      </c>
      <c r="O159" s="22">
        <v>2015</v>
      </c>
      <c r="P159" s="22">
        <v>2015</v>
      </c>
      <c r="Q159" s="22" t="s">
        <v>17</v>
      </c>
      <c r="R159" s="22">
        <v>2006</v>
      </c>
      <c r="S159" s="22">
        <v>2016</v>
      </c>
      <c r="T159" s="22">
        <v>2013</v>
      </c>
      <c r="U159" s="22">
        <v>2014</v>
      </c>
      <c r="V159" s="22">
        <v>2014</v>
      </c>
      <c r="W159" s="22">
        <v>2015</v>
      </c>
      <c r="X159" s="22">
        <v>2009</v>
      </c>
      <c r="Y159" s="22">
        <v>2010</v>
      </c>
      <c r="Z159" s="22">
        <v>2014</v>
      </c>
      <c r="AA159" s="22">
        <v>2014</v>
      </c>
      <c r="AB159" s="22">
        <v>2014</v>
      </c>
      <c r="AC159" s="22" t="s">
        <v>17</v>
      </c>
      <c r="AD159" s="22">
        <v>2015</v>
      </c>
      <c r="AE159" s="22">
        <v>2012</v>
      </c>
      <c r="AF159" s="22">
        <v>2012</v>
      </c>
      <c r="AG159" s="21" t="s">
        <v>17</v>
      </c>
      <c r="AH159" s="22">
        <v>2014</v>
      </c>
      <c r="AI159" s="22">
        <v>2015</v>
      </c>
      <c r="AJ159" s="22">
        <v>2016</v>
      </c>
      <c r="AK159" s="23">
        <v>2015</v>
      </c>
      <c r="AL159" s="23">
        <v>2015</v>
      </c>
      <c r="AM159" s="22">
        <v>2015</v>
      </c>
      <c r="AN159" s="22">
        <v>2014</v>
      </c>
      <c r="AO159" s="22">
        <v>2014</v>
      </c>
      <c r="AP159" s="22" t="s">
        <v>17</v>
      </c>
      <c r="AQ159" s="22" t="s">
        <v>17</v>
      </c>
      <c r="AR159" s="22" t="s">
        <v>17</v>
      </c>
      <c r="AS159" s="22">
        <v>2014</v>
      </c>
      <c r="AT159" s="22">
        <v>2015</v>
      </c>
      <c r="AU159" s="22">
        <v>2012</v>
      </c>
      <c r="AV159" s="22" t="s">
        <v>17</v>
      </c>
      <c r="AW159" s="22">
        <v>2014</v>
      </c>
      <c r="AX159" s="22">
        <v>2014</v>
      </c>
      <c r="AY159" s="22">
        <v>2014</v>
      </c>
      <c r="AZ159" s="22">
        <v>2011</v>
      </c>
      <c r="BA159" s="22">
        <v>2011</v>
      </c>
      <c r="BB159" s="22">
        <v>2014</v>
      </c>
      <c r="BC159" s="22">
        <v>2015</v>
      </c>
      <c r="BD159" s="22">
        <v>2014</v>
      </c>
      <c r="BE159" s="22">
        <v>2014</v>
      </c>
      <c r="BF159" s="10"/>
    </row>
    <row r="160" spans="1:58" x14ac:dyDescent="0.25">
      <c r="A160" s="16" t="s">
        <v>10130</v>
      </c>
      <c r="B160" s="11" t="s">
        <v>10131</v>
      </c>
      <c r="C160" s="20">
        <v>2014</v>
      </c>
      <c r="D160" s="20">
        <v>2014</v>
      </c>
      <c r="E160" s="20">
        <v>2014</v>
      </c>
      <c r="F160" s="20">
        <v>2014</v>
      </c>
      <c r="G160" s="20">
        <v>2014</v>
      </c>
      <c r="H160" s="20">
        <v>2014</v>
      </c>
      <c r="I160" s="20">
        <v>2014</v>
      </c>
      <c r="J160" s="20">
        <v>2015</v>
      </c>
      <c r="K160" s="20">
        <v>2015</v>
      </c>
      <c r="L160" s="20">
        <v>2015</v>
      </c>
      <c r="M160" s="22">
        <v>2016</v>
      </c>
      <c r="N160" s="22">
        <v>2016</v>
      </c>
      <c r="O160" s="22">
        <v>2015</v>
      </c>
      <c r="P160" s="22">
        <v>2015</v>
      </c>
      <c r="Q160" s="22">
        <v>2014</v>
      </c>
      <c r="R160" s="22">
        <v>2012</v>
      </c>
      <c r="S160" s="22">
        <v>2016</v>
      </c>
      <c r="T160" s="22">
        <v>2013</v>
      </c>
      <c r="U160" s="22">
        <v>2014</v>
      </c>
      <c r="V160" s="22">
        <v>2014</v>
      </c>
      <c r="W160" s="22">
        <v>2015</v>
      </c>
      <c r="X160" s="22">
        <v>2008</v>
      </c>
      <c r="Y160" s="22">
        <v>2013</v>
      </c>
      <c r="Z160" s="22">
        <v>2014</v>
      </c>
      <c r="AA160" s="22">
        <v>2014</v>
      </c>
      <c r="AB160" s="22">
        <v>2014</v>
      </c>
      <c r="AC160" s="22">
        <v>2014</v>
      </c>
      <c r="AD160" s="22">
        <v>2015</v>
      </c>
      <c r="AE160" s="22">
        <v>2012</v>
      </c>
      <c r="AF160" s="22">
        <v>2014</v>
      </c>
      <c r="AG160" s="21">
        <v>2011</v>
      </c>
      <c r="AH160" s="22">
        <v>2014</v>
      </c>
      <c r="AI160" s="22">
        <v>2015</v>
      </c>
      <c r="AJ160" s="22">
        <v>2016</v>
      </c>
      <c r="AK160" s="23" t="s">
        <v>17</v>
      </c>
      <c r="AL160" s="23">
        <v>2015</v>
      </c>
      <c r="AM160" s="22">
        <v>2015</v>
      </c>
      <c r="AN160" s="22">
        <v>2014</v>
      </c>
      <c r="AO160" s="22">
        <v>2014</v>
      </c>
      <c r="AP160" s="22">
        <v>2014</v>
      </c>
      <c r="AQ160" s="22">
        <v>2014</v>
      </c>
      <c r="AR160" s="22">
        <v>2015</v>
      </c>
      <c r="AS160" s="22">
        <v>2014</v>
      </c>
      <c r="AT160" s="22">
        <v>2015</v>
      </c>
      <c r="AU160" s="22">
        <v>2012</v>
      </c>
      <c r="AV160" s="22">
        <v>2012</v>
      </c>
      <c r="AW160" s="22">
        <v>2014</v>
      </c>
      <c r="AX160" s="22">
        <v>2014</v>
      </c>
      <c r="AY160" s="22">
        <v>2014</v>
      </c>
      <c r="AZ160" s="22">
        <v>2015</v>
      </c>
      <c r="BA160" s="22">
        <v>2015</v>
      </c>
      <c r="BB160" s="22">
        <v>2015</v>
      </c>
      <c r="BC160" s="22">
        <v>2015</v>
      </c>
      <c r="BD160" s="22">
        <v>2014</v>
      </c>
      <c r="BE160" s="22">
        <v>2014</v>
      </c>
      <c r="BF160" s="10"/>
    </row>
    <row r="161" spans="1:58" x14ac:dyDescent="0.25">
      <c r="A161" s="16" t="s">
        <v>269</v>
      </c>
      <c r="B161" s="11" t="s">
        <v>10081</v>
      </c>
      <c r="C161" s="20">
        <v>2014</v>
      </c>
      <c r="D161" s="20">
        <v>2014</v>
      </c>
      <c r="E161" s="20">
        <v>2014</v>
      </c>
      <c r="F161" s="20">
        <v>2014</v>
      </c>
      <c r="G161" s="20">
        <v>2014</v>
      </c>
      <c r="H161" s="20">
        <v>2014</v>
      </c>
      <c r="I161" s="20">
        <v>2014</v>
      </c>
      <c r="J161" s="20">
        <v>2015</v>
      </c>
      <c r="K161" s="20">
        <v>2015</v>
      </c>
      <c r="L161" s="20">
        <v>2015</v>
      </c>
      <c r="M161" s="22">
        <v>2016</v>
      </c>
      <c r="N161" s="22">
        <v>2016</v>
      </c>
      <c r="O161" s="22">
        <v>2015</v>
      </c>
      <c r="P161" s="22">
        <v>2015</v>
      </c>
      <c r="Q161" s="22">
        <v>2014</v>
      </c>
      <c r="R161" s="22">
        <v>2010</v>
      </c>
      <c r="S161" s="22">
        <v>2016</v>
      </c>
      <c r="T161" s="22">
        <v>2013</v>
      </c>
      <c r="U161" s="22">
        <v>2014</v>
      </c>
      <c r="V161" s="22">
        <v>2014</v>
      </c>
      <c r="W161" s="22">
        <v>2015</v>
      </c>
      <c r="X161" s="22">
        <v>2010</v>
      </c>
      <c r="Y161" s="22" t="s">
        <v>17</v>
      </c>
      <c r="Z161" s="22">
        <v>2014</v>
      </c>
      <c r="AA161" s="22">
        <v>2014</v>
      </c>
      <c r="AB161" s="22">
        <v>2014</v>
      </c>
      <c r="AC161" s="22">
        <v>2014</v>
      </c>
      <c r="AD161" s="22">
        <v>2015</v>
      </c>
      <c r="AE161" s="22">
        <v>2012</v>
      </c>
      <c r="AF161" s="22" t="s">
        <v>17</v>
      </c>
      <c r="AG161" s="21" t="s">
        <v>17</v>
      </c>
      <c r="AH161" s="22">
        <v>2014</v>
      </c>
      <c r="AI161" s="22">
        <v>2015</v>
      </c>
      <c r="AJ161" s="22">
        <v>2016</v>
      </c>
      <c r="AK161" s="23">
        <v>2015</v>
      </c>
      <c r="AL161" s="23">
        <v>2016</v>
      </c>
      <c r="AM161" s="22">
        <v>2015</v>
      </c>
      <c r="AN161" s="22">
        <v>2014</v>
      </c>
      <c r="AO161" s="22">
        <v>2014</v>
      </c>
      <c r="AP161" s="22" t="s">
        <v>17</v>
      </c>
      <c r="AQ161" s="22" t="s">
        <v>17</v>
      </c>
      <c r="AR161" s="22" t="s">
        <v>17</v>
      </c>
      <c r="AS161" s="22">
        <v>2014</v>
      </c>
      <c r="AT161" s="22">
        <v>2015</v>
      </c>
      <c r="AU161" s="22">
        <v>2012</v>
      </c>
      <c r="AV161" s="22">
        <v>2008</v>
      </c>
      <c r="AW161" s="22">
        <v>2014</v>
      </c>
      <c r="AX161" s="22">
        <v>2014</v>
      </c>
      <c r="AY161" s="22">
        <v>2014</v>
      </c>
      <c r="AZ161" s="22">
        <v>2015</v>
      </c>
      <c r="BA161" s="22">
        <v>2015</v>
      </c>
      <c r="BB161" s="22">
        <v>2015</v>
      </c>
      <c r="BC161" s="22">
        <v>2015</v>
      </c>
      <c r="BD161" s="22">
        <v>2014</v>
      </c>
      <c r="BE161" s="22">
        <v>2014</v>
      </c>
      <c r="BF161" s="10"/>
    </row>
    <row r="162" spans="1:58" x14ac:dyDescent="0.25">
      <c r="A162" s="16" t="s">
        <v>253</v>
      </c>
      <c r="B162" s="11" t="s">
        <v>9921</v>
      </c>
      <c r="C162" s="20">
        <v>2014</v>
      </c>
      <c r="D162" s="20">
        <v>2014</v>
      </c>
      <c r="E162" s="20">
        <v>2014</v>
      </c>
      <c r="F162" s="20">
        <v>2014</v>
      </c>
      <c r="G162" s="20">
        <v>2014</v>
      </c>
      <c r="H162" s="20">
        <v>2014</v>
      </c>
      <c r="I162" s="20">
        <v>2014</v>
      </c>
      <c r="J162" s="20">
        <v>2015</v>
      </c>
      <c r="K162" s="20">
        <v>2015</v>
      </c>
      <c r="L162" s="20">
        <v>2015</v>
      </c>
      <c r="M162" s="22">
        <v>2016</v>
      </c>
      <c r="N162" s="22">
        <v>2016</v>
      </c>
      <c r="O162" s="22">
        <v>2015</v>
      </c>
      <c r="P162" s="22">
        <v>2015</v>
      </c>
      <c r="Q162" s="22">
        <v>2014</v>
      </c>
      <c r="R162" s="22" t="s">
        <v>17</v>
      </c>
      <c r="S162" s="22">
        <v>2016</v>
      </c>
      <c r="T162" s="22">
        <v>2013</v>
      </c>
      <c r="U162" s="22">
        <v>2014</v>
      </c>
      <c r="V162" s="22" t="s">
        <v>17</v>
      </c>
      <c r="W162" s="22">
        <v>2015</v>
      </c>
      <c r="X162" s="22" t="s">
        <v>17</v>
      </c>
      <c r="Y162" s="22">
        <v>2013</v>
      </c>
      <c r="Z162" s="22">
        <v>2014</v>
      </c>
      <c r="AA162" s="22">
        <v>2014</v>
      </c>
      <c r="AB162" s="22">
        <v>2013</v>
      </c>
      <c r="AC162" s="22">
        <v>2014</v>
      </c>
      <c r="AD162" s="22">
        <v>2015</v>
      </c>
      <c r="AE162" s="22" t="s">
        <v>17</v>
      </c>
      <c r="AF162" s="22">
        <v>2014</v>
      </c>
      <c r="AG162" s="21">
        <v>2012</v>
      </c>
      <c r="AH162" s="22">
        <v>2014</v>
      </c>
      <c r="AI162" s="22">
        <v>2015</v>
      </c>
      <c r="AJ162" s="22">
        <v>2016</v>
      </c>
      <c r="AK162" s="23" t="s">
        <v>17</v>
      </c>
      <c r="AL162" s="23">
        <v>2015</v>
      </c>
      <c r="AM162" s="22">
        <v>2015</v>
      </c>
      <c r="AN162" s="22">
        <v>2014</v>
      </c>
      <c r="AO162" s="22">
        <v>2014</v>
      </c>
      <c r="AP162" s="22">
        <v>2014</v>
      </c>
      <c r="AQ162" s="22">
        <v>2014</v>
      </c>
      <c r="AR162" s="22">
        <v>2015</v>
      </c>
      <c r="AS162" s="22">
        <v>2014</v>
      </c>
      <c r="AT162" s="22">
        <v>2015</v>
      </c>
      <c r="AU162" s="22">
        <v>2012</v>
      </c>
      <c r="AV162" s="22">
        <v>2013</v>
      </c>
      <c r="AW162" s="22">
        <v>2014</v>
      </c>
      <c r="AX162" s="22">
        <v>2014</v>
      </c>
      <c r="AY162" s="22">
        <v>2014</v>
      </c>
      <c r="AZ162" s="22">
        <v>2015</v>
      </c>
      <c r="BA162" s="22">
        <v>2015</v>
      </c>
      <c r="BB162" s="22">
        <v>2015</v>
      </c>
      <c r="BC162" s="22">
        <v>2015</v>
      </c>
      <c r="BD162" s="22">
        <v>2014</v>
      </c>
      <c r="BE162" s="22">
        <v>2014</v>
      </c>
      <c r="BF162" s="10"/>
    </row>
    <row r="163" spans="1:58" x14ac:dyDescent="0.25">
      <c r="A163" s="16" t="s">
        <v>2280</v>
      </c>
      <c r="B163" s="11" t="s">
        <v>9999</v>
      </c>
      <c r="C163" s="20">
        <v>2014</v>
      </c>
      <c r="D163" s="20">
        <v>2014</v>
      </c>
      <c r="E163" s="20">
        <v>2014</v>
      </c>
      <c r="F163" s="20">
        <v>2014</v>
      </c>
      <c r="G163" s="20">
        <v>2014</v>
      </c>
      <c r="H163" s="20">
        <v>2014</v>
      </c>
      <c r="I163" s="20">
        <v>2014</v>
      </c>
      <c r="J163" s="20">
        <v>2015</v>
      </c>
      <c r="K163" s="20">
        <v>2015</v>
      </c>
      <c r="L163" s="20">
        <v>2015</v>
      </c>
      <c r="M163" s="22">
        <v>2016</v>
      </c>
      <c r="N163" s="22">
        <v>2016</v>
      </c>
      <c r="O163" s="22">
        <v>2015</v>
      </c>
      <c r="P163" s="22">
        <v>2015</v>
      </c>
      <c r="Q163" s="22">
        <v>2014</v>
      </c>
      <c r="R163" s="22" t="s">
        <v>17</v>
      </c>
      <c r="S163" s="22">
        <v>2016</v>
      </c>
      <c r="T163" s="22">
        <v>2013</v>
      </c>
      <c r="U163" s="22">
        <v>2014</v>
      </c>
      <c r="V163" s="22">
        <v>2014</v>
      </c>
      <c r="W163" s="22">
        <v>2015</v>
      </c>
      <c r="X163" s="22">
        <v>2012</v>
      </c>
      <c r="Y163" s="22">
        <v>2010</v>
      </c>
      <c r="Z163" s="22">
        <v>2014</v>
      </c>
      <c r="AA163" s="22">
        <v>2014</v>
      </c>
      <c r="AB163" s="22">
        <v>2014</v>
      </c>
      <c r="AC163" s="22">
        <v>2014</v>
      </c>
      <c r="AD163" s="22">
        <v>2015</v>
      </c>
      <c r="AE163" s="22">
        <v>2012</v>
      </c>
      <c r="AF163" s="22">
        <v>2014</v>
      </c>
      <c r="AG163" s="21">
        <v>2012</v>
      </c>
      <c r="AH163" s="22">
        <v>2014</v>
      </c>
      <c r="AI163" s="22">
        <v>2015</v>
      </c>
      <c r="AJ163" s="22">
        <v>2016</v>
      </c>
      <c r="AK163" s="23">
        <v>2015</v>
      </c>
      <c r="AL163" s="23">
        <v>2015</v>
      </c>
      <c r="AM163" s="22">
        <v>2015</v>
      </c>
      <c r="AN163" s="22">
        <v>2014</v>
      </c>
      <c r="AO163" s="22">
        <v>2014</v>
      </c>
      <c r="AP163" s="22">
        <v>2014</v>
      </c>
      <c r="AQ163" s="22">
        <v>2014</v>
      </c>
      <c r="AR163" s="22">
        <v>2015</v>
      </c>
      <c r="AS163" s="22">
        <v>2014</v>
      </c>
      <c r="AT163" s="22">
        <v>2015</v>
      </c>
      <c r="AU163" s="22">
        <v>2012</v>
      </c>
      <c r="AV163" s="22">
        <v>2010</v>
      </c>
      <c r="AW163" s="22">
        <v>2014</v>
      </c>
      <c r="AX163" s="22">
        <v>2014</v>
      </c>
      <c r="AY163" s="22">
        <v>2014</v>
      </c>
      <c r="AZ163" s="22">
        <v>2015</v>
      </c>
      <c r="BA163" s="22">
        <v>2015</v>
      </c>
      <c r="BB163" s="22">
        <v>2015</v>
      </c>
      <c r="BC163" s="22">
        <v>2015</v>
      </c>
      <c r="BD163" s="22">
        <v>2014</v>
      </c>
      <c r="BE163" s="22">
        <v>2014</v>
      </c>
      <c r="BF163" s="10"/>
    </row>
    <row r="164" spans="1:58" x14ac:dyDescent="0.25">
      <c r="A164" s="16" t="s">
        <v>361</v>
      </c>
      <c r="B164" s="11" t="s">
        <v>10069</v>
      </c>
      <c r="C164" s="20">
        <v>2014</v>
      </c>
      <c r="D164" s="20">
        <v>2014</v>
      </c>
      <c r="E164" s="20">
        <v>2014</v>
      </c>
      <c r="F164" s="20">
        <v>2014</v>
      </c>
      <c r="G164" s="20">
        <v>2014</v>
      </c>
      <c r="H164" s="20">
        <v>2014</v>
      </c>
      <c r="I164" s="20">
        <v>2014</v>
      </c>
      <c r="J164" s="20">
        <v>2015</v>
      </c>
      <c r="K164" s="20">
        <v>2015</v>
      </c>
      <c r="L164" s="20">
        <v>2015</v>
      </c>
      <c r="M164" s="22">
        <v>2016</v>
      </c>
      <c r="N164" s="22">
        <v>2016</v>
      </c>
      <c r="O164" s="22">
        <v>2015</v>
      </c>
      <c r="P164" s="22">
        <v>2015</v>
      </c>
      <c r="Q164" s="22">
        <v>2014</v>
      </c>
      <c r="R164" s="22">
        <v>2010</v>
      </c>
      <c r="S164" s="22">
        <v>2016</v>
      </c>
      <c r="T164" s="22">
        <v>2013</v>
      </c>
      <c r="U164" s="22">
        <v>2014</v>
      </c>
      <c r="V164" s="22">
        <v>2014</v>
      </c>
      <c r="W164" s="22">
        <v>2015</v>
      </c>
      <c r="X164" s="22">
        <v>2014</v>
      </c>
      <c r="Y164" s="22">
        <v>2010</v>
      </c>
      <c r="Z164" s="22">
        <v>2014</v>
      </c>
      <c r="AA164" s="22">
        <v>2014</v>
      </c>
      <c r="AB164" s="22">
        <v>2014</v>
      </c>
      <c r="AC164" s="22">
        <v>2014</v>
      </c>
      <c r="AD164" s="22">
        <v>2015</v>
      </c>
      <c r="AE164" s="22">
        <v>2012</v>
      </c>
      <c r="AF164" s="22">
        <v>2014</v>
      </c>
      <c r="AG164" s="21">
        <v>2009</v>
      </c>
      <c r="AH164" s="22">
        <v>2014</v>
      </c>
      <c r="AI164" s="22">
        <v>2015</v>
      </c>
      <c r="AJ164" s="22">
        <v>2016</v>
      </c>
      <c r="AK164" s="23">
        <v>2015</v>
      </c>
      <c r="AL164" s="23">
        <v>2016</v>
      </c>
      <c r="AM164" s="22">
        <v>2015</v>
      </c>
      <c r="AN164" s="22">
        <v>2014</v>
      </c>
      <c r="AO164" s="22">
        <v>2014</v>
      </c>
      <c r="AP164" s="22" t="s">
        <v>17</v>
      </c>
      <c r="AQ164" s="22" t="s">
        <v>17</v>
      </c>
      <c r="AR164" s="22">
        <v>2011</v>
      </c>
      <c r="AS164" s="22">
        <v>2014</v>
      </c>
      <c r="AT164" s="22">
        <v>2015</v>
      </c>
      <c r="AU164" s="22">
        <v>2012</v>
      </c>
      <c r="AV164" s="22">
        <v>2013</v>
      </c>
      <c r="AW164" s="22">
        <v>2014</v>
      </c>
      <c r="AX164" s="22">
        <v>2014</v>
      </c>
      <c r="AY164" s="22">
        <v>2014</v>
      </c>
      <c r="AZ164" s="22">
        <v>2014</v>
      </c>
      <c r="BA164" s="22">
        <v>2014</v>
      </c>
      <c r="BB164" s="22">
        <v>2015</v>
      </c>
      <c r="BC164" s="22">
        <v>2015</v>
      </c>
      <c r="BD164" s="22">
        <v>2014</v>
      </c>
      <c r="BE164" s="22">
        <v>2014</v>
      </c>
      <c r="BF164" s="10"/>
    </row>
    <row r="165" spans="1:58" x14ac:dyDescent="0.25">
      <c r="A165" s="16" t="s">
        <v>10084</v>
      </c>
      <c r="B165" s="11" t="s">
        <v>10085</v>
      </c>
      <c r="C165" s="20">
        <v>2014</v>
      </c>
      <c r="D165" s="20">
        <v>2014</v>
      </c>
      <c r="E165" s="20">
        <v>2014</v>
      </c>
      <c r="F165" s="20">
        <v>2014</v>
      </c>
      <c r="G165" s="20">
        <v>2014</v>
      </c>
      <c r="H165" s="20">
        <v>2014</v>
      </c>
      <c r="I165" s="20">
        <v>2014</v>
      </c>
      <c r="J165" s="20">
        <v>2015</v>
      </c>
      <c r="K165" s="20">
        <v>2015</v>
      </c>
      <c r="L165" s="20">
        <v>2015</v>
      </c>
      <c r="M165" s="22">
        <v>2016</v>
      </c>
      <c r="N165" s="22">
        <v>2016</v>
      </c>
      <c r="O165" s="22">
        <v>2015</v>
      </c>
      <c r="P165" s="22">
        <v>2015</v>
      </c>
      <c r="Q165" s="22">
        <v>2014</v>
      </c>
      <c r="R165" s="22">
        <v>2010</v>
      </c>
      <c r="S165" s="22">
        <v>2016</v>
      </c>
      <c r="T165" s="22">
        <v>2013</v>
      </c>
      <c r="U165" s="22">
        <v>2014</v>
      </c>
      <c r="V165" s="22">
        <v>2014</v>
      </c>
      <c r="W165" s="22">
        <v>2015</v>
      </c>
      <c r="X165" s="22">
        <v>2010</v>
      </c>
      <c r="Y165" s="22">
        <v>2012</v>
      </c>
      <c r="Z165" s="22">
        <v>2014</v>
      </c>
      <c r="AA165" s="22">
        <v>2014</v>
      </c>
      <c r="AB165" s="22">
        <v>2014</v>
      </c>
      <c r="AC165" s="22">
        <v>2014</v>
      </c>
      <c r="AD165" s="22">
        <v>2015</v>
      </c>
      <c r="AE165" s="22">
        <v>2012</v>
      </c>
      <c r="AF165" s="22">
        <v>2014</v>
      </c>
      <c r="AG165" s="21" t="s">
        <v>17</v>
      </c>
      <c r="AH165" s="22">
        <v>2014</v>
      </c>
      <c r="AI165" s="22">
        <v>2015</v>
      </c>
      <c r="AJ165" s="22">
        <v>2016</v>
      </c>
      <c r="AK165" s="23" t="s">
        <v>17</v>
      </c>
      <c r="AL165" s="23">
        <v>2015</v>
      </c>
      <c r="AM165" s="22">
        <v>2015</v>
      </c>
      <c r="AN165" s="22">
        <v>2014</v>
      </c>
      <c r="AO165" s="22">
        <v>2014</v>
      </c>
      <c r="AP165" s="22">
        <v>2013</v>
      </c>
      <c r="AQ165" s="22">
        <v>2013</v>
      </c>
      <c r="AR165" s="22" t="s">
        <v>17</v>
      </c>
      <c r="AS165" s="22">
        <v>2014</v>
      </c>
      <c r="AT165" s="22">
        <v>2015</v>
      </c>
      <c r="AU165" s="22">
        <v>2012</v>
      </c>
      <c r="AV165" s="22">
        <v>2010</v>
      </c>
      <c r="AW165" s="22">
        <v>2014</v>
      </c>
      <c r="AX165" s="22">
        <v>2014</v>
      </c>
      <c r="AY165" s="22">
        <v>2014</v>
      </c>
      <c r="AZ165" s="22">
        <v>2015</v>
      </c>
      <c r="BA165" s="22">
        <v>2015</v>
      </c>
      <c r="BB165" s="22">
        <v>2015</v>
      </c>
      <c r="BC165" s="22">
        <v>2015</v>
      </c>
      <c r="BD165" s="22">
        <v>2014</v>
      </c>
      <c r="BE165" s="22">
        <v>2014</v>
      </c>
      <c r="BF165" s="10"/>
    </row>
    <row r="166" spans="1:58" x14ac:dyDescent="0.25">
      <c r="A166" s="16" t="s">
        <v>11043</v>
      </c>
      <c r="B166" s="11" t="s">
        <v>10091</v>
      </c>
      <c r="C166" s="20">
        <v>2014</v>
      </c>
      <c r="D166" s="20">
        <v>2014</v>
      </c>
      <c r="E166" s="20">
        <v>2014</v>
      </c>
      <c r="F166" s="20">
        <v>2014</v>
      </c>
      <c r="G166" s="20">
        <v>2014</v>
      </c>
      <c r="H166" s="20">
        <v>2014</v>
      </c>
      <c r="I166" s="20">
        <v>2014</v>
      </c>
      <c r="J166" s="20">
        <v>2015</v>
      </c>
      <c r="K166" s="20">
        <v>2015</v>
      </c>
      <c r="L166" s="20">
        <v>2015</v>
      </c>
      <c r="M166" s="22">
        <v>2016</v>
      </c>
      <c r="N166" s="22">
        <v>2016</v>
      </c>
      <c r="O166" s="22">
        <v>2015</v>
      </c>
      <c r="P166" s="22">
        <v>2015</v>
      </c>
      <c r="Q166" s="22">
        <v>2014</v>
      </c>
      <c r="R166" s="22">
        <v>2010</v>
      </c>
      <c r="S166" s="22">
        <v>2016</v>
      </c>
      <c r="T166" s="22">
        <v>2013</v>
      </c>
      <c r="U166" s="22">
        <v>2014</v>
      </c>
      <c r="V166" s="22">
        <v>2014</v>
      </c>
      <c r="W166" s="22">
        <v>2015</v>
      </c>
      <c r="X166" s="22">
        <v>2010</v>
      </c>
      <c r="Y166" s="22">
        <v>2009</v>
      </c>
      <c r="Z166" s="22">
        <v>2014</v>
      </c>
      <c r="AA166" s="22">
        <v>2014</v>
      </c>
      <c r="AB166" s="22">
        <v>2014</v>
      </c>
      <c r="AC166" s="22">
        <v>2014</v>
      </c>
      <c r="AD166" s="22">
        <v>2015</v>
      </c>
      <c r="AE166" s="22">
        <v>2012</v>
      </c>
      <c r="AF166" s="22">
        <v>2014</v>
      </c>
      <c r="AG166" s="21">
        <v>2009</v>
      </c>
      <c r="AH166" s="22">
        <v>2014</v>
      </c>
      <c r="AI166" s="22">
        <v>2015</v>
      </c>
      <c r="AJ166" s="22">
        <v>2016</v>
      </c>
      <c r="AK166" s="23" t="s">
        <v>17</v>
      </c>
      <c r="AL166" s="23">
        <v>2015</v>
      </c>
      <c r="AM166" s="22">
        <v>2015</v>
      </c>
      <c r="AN166" s="22">
        <v>2014</v>
      </c>
      <c r="AO166" s="22">
        <v>2014</v>
      </c>
      <c r="AP166" s="22" t="s">
        <v>17</v>
      </c>
      <c r="AQ166" s="22" t="s">
        <v>17</v>
      </c>
      <c r="AR166" s="22">
        <v>2015</v>
      </c>
      <c r="AS166" s="22">
        <v>2014</v>
      </c>
      <c r="AT166" s="22">
        <v>2015</v>
      </c>
      <c r="AU166" s="22">
        <v>2012</v>
      </c>
      <c r="AV166" s="22">
        <v>2010</v>
      </c>
      <c r="AW166" s="22">
        <v>2014</v>
      </c>
      <c r="AX166" s="22">
        <v>2014</v>
      </c>
      <c r="AY166" s="22">
        <v>2014</v>
      </c>
      <c r="AZ166" s="22">
        <v>2015</v>
      </c>
      <c r="BA166" s="22">
        <v>2015</v>
      </c>
      <c r="BB166" s="22">
        <v>2015</v>
      </c>
      <c r="BC166" s="22">
        <v>2015</v>
      </c>
      <c r="BD166" s="22">
        <v>2014</v>
      </c>
      <c r="BE166" s="22">
        <v>2014</v>
      </c>
      <c r="BF166" s="10"/>
    </row>
    <row r="167" spans="1:58" x14ac:dyDescent="0.25">
      <c r="A167" s="16" t="s">
        <v>10089</v>
      </c>
      <c r="B167" s="11" t="s">
        <v>10090</v>
      </c>
      <c r="C167" s="20">
        <v>2014</v>
      </c>
      <c r="D167" s="20">
        <v>2014</v>
      </c>
      <c r="E167" s="20">
        <v>2014</v>
      </c>
      <c r="F167" s="20">
        <v>2014</v>
      </c>
      <c r="G167" s="20">
        <v>2014</v>
      </c>
      <c r="H167" s="20">
        <v>2014</v>
      </c>
      <c r="I167" s="20">
        <v>2014</v>
      </c>
      <c r="J167" s="20">
        <v>2015</v>
      </c>
      <c r="K167" s="20">
        <v>2015</v>
      </c>
      <c r="L167" s="20">
        <v>2015</v>
      </c>
      <c r="M167" s="22">
        <v>2016</v>
      </c>
      <c r="N167" s="22">
        <v>2016</v>
      </c>
      <c r="O167" s="22">
        <v>2015</v>
      </c>
      <c r="P167" s="22">
        <v>2015</v>
      </c>
      <c r="Q167" s="22">
        <v>2014</v>
      </c>
      <c r="R167" s="22" t="s">
        <v>17</v>
      </c>
      <c r="S167" s="22">
        <v>2016</v>
      </c>
      <c r="T167" s="22">
        <v>2013</v>
      </c>
      <c r="U167" s="22">
        <v>2014</v>
      </c>
      <c r="V167" s="22" t="s">
        <v>17</v>
      </c>
      <c r="W167" s="22">
        <v>2015</v>
      </c>
      <c r="X167" s="22" t="s">
        <v>17</v>
      </c>
      <c r="Y167" s="22">
        <v>2011</v>
      </c>
      <c r="Z167" s="22">
        <v>2014</v>
      </c>
      <c r="AA167" s="22">
        <v>2014</v>
      </c>
      <c r="AB167" s="22">
        <v>2014</v>
      </c>
      <c r="AC167" s="22">
        <v>2014</v>
      </c>
      <c r="AD167" s="22">
        <v>2015</v>
      </c>
      <c r="AE167" s="22" t="s">
        <v>17</v>
      </c>
      <c r="AF167" s="22">
        <v>2014</v>
      </c>
      <c r="AG167" s="21">
        <v>2012</v>
      </c>
      <c r="AH167" s="22">
        <v>2014</v>
      </c>
      <c r="AI167" s="22">
        <v>2015</v>
      </c>
      <c r="AJ167" s="22">
        <v>2016</v>
      </c>
      <c r="AK167" s="23" t="s">
        <v>17</v>
      </c>
      <c r="AL167" s="23">
        <v>2015</v>
      </c>
      <c r="AM167" s="22">
        <v>2015</v>
      </c>
      <c r="AN167" s="22">
        <v>2014</v>
      </c>
      <c r="AO167" s="22">
        <v>2014</v>
      </c>
      <c r="AP167" s="22">
        <v>2014</v>
      </c>
      <c r="AQ167" s="22">
        <v>2014</v>
      </c>
      <c r="AR167" s="22">
        <v>2015</v>
      </c>
      <c r="AS167" s="22">
        <v>2014</v>
      </c>
      <c r="AT167" s="22">
        <v>2015</v>
      </c>
      <c r="AU167" s="22">
        <v>2012</v>
      </c>
      <c r="AV167" s="22" t="s">
        <v>17</v>
      </c>
      <c r="AW167" s="22">
        <v>2014</v>
      </c>
      <c r="AX167" s="22">
        <v>2014</v>
      </c>
      <c r="AY167" s="22">
        <v>2014</v>
      </c>
      <c r="AZ167" s="22">
        <v>2015</v>
      </c>
      <c r="BA167" s="22">
        <v>2015</v>
      </c>
      <c r="BB167" s="22">
        <v>2015</v>
      </c>
      <c r="BC167" s="22">
        <v>2015</v>
      </c>
      <c r="BD167" s="22">
        <v>2014</v>
      </c>
      <c r="BE167" s="22">
        <v>2014</v>
      </c>
      <c r="BF167" s="10"/>
    </row>
    <row r="168" spans="1:58" x14ac:dyDescent="0.25">
      <c r="A168" s="16" t="s">
        <v>9888</v>
      </c>
      <c r="B168" s="11" t="s">
        <v>9889</v>
      </c>
      <c r="C168" s="20">
        <v>2014</v>
      </c>
      <c r="D168" s="20">
        <v>2014</v>
      </c>
      <c r="E168" s="20">
        <v>2014</v>
      </c>
      <c r="F168" s="20">
        <v>2014</v>
      </c>
      <c r="G168" s="20">
        <v>2014</v>
      </c>
      <c r="H168" s="20">
        <v>2014</v>
      </c>
      <c r="I168" s="20">
        <v>2014</v>
      </c>
      <c r="J168" s="20">
        <v>2015</v>
      </c>
      <c r="K168" s="20">
        <v>2015</v>
      </c>
      <c r="L168" s="20">
        <v>2015</v>
      </c>
      <c r="M168" s="22">
        <v>2016</v>
      </c>
      <c r="N168" s="22">
        <v>2016</v>
      </c>
      <c r="O168" s="22">
        <v>2015</v>
      </c>
      <c r="P168" s="22">
        <v>2015</v>
      </c>
      <c r="Q168" s="22">
        <v>2014</v>
      </c>
      <c r="R168" s="22" t="s">
        <v>17</v>
      </c>
      <c r="S168" s="22">
        <v>2016</v>
      </c>
      <c r="T168" s="22">
        <v>2013</v>
      </c>
      <c r="U168" s="22">
        <v>2014</v>
      </c>
      <c r="V168" s="22" t="s">
        <v>17</v>
      </c>
      <c r="W168" s="22">
        <v>2015</v>
      </c>
      <c r="X168" s="22" t="s">
        <v>17</v>
      </c>
      <c r="Y168" s="22">
        <v>2012</v>
      </c>
      <c r="Z168" s="22">
        <v>2014</v>
      </c>
      <c r="AA168" s="22">
        <v>2014</v>
      </c>
      <c r="AB168" s="22">
        <v>2013</v>
      </c>
      <c r="AC168" s="22">
        <v>2014</v>
      </c>
      <c r="AD168" s="22">
        <v>2015</v>
      </c>
      <c r="AE168" s="22" t="s">
        <v>17</v>
      </c>
      <c r="AF168" s="22">
        <v>2014</v>
      </c>
      <c r="AG168" s="21">
        <v>2012</v>
      </c>
      <c r="AH168" s="22">
        <v>2014</v>
      </c>
      <c r="AI168" s="22">
        <v>2015</v>
      </c>
      <c r="AJ168" s="22">
        <v>2016</v>
      </c>
      <c r="AK168" s="23" t="s">
        <v>17</v>
      </c>
      <c r="AL168" s="23">
        <v>2015</v>
      </c>
      <c r="AM168" s="22">
        <v>2015</v>
      </c>
      <c r="AN168" s="22">
        <v>2014</v>
      </c>
      <c r="AO168" s="22">
        <v>2014</v>
      </c>
      <c r="AP168" s="22">
        <v>2014</v>
      </c>
      <c r="AQ168" s="22">
        <v>2014</v>
      </c>
      <c r="AR168" s="22">
        <v>2015</v>
      </c>
      <c r="AS168" s="22">
        <v>2014</v>
      </c>
      <c r="AT168" s="22">
        <v>2015</v>
      </c>
      <c r="AU168" s="22">
        <v>2012</v>
      </c>
      <c r="AV168" s="22" t="s">
        <v>17</v>
      </c>
      <c r="AW168" s="22">
        <v>2014</v>
      </c>
      <c r="AX168" s="22">
        <v>2014</v>
      </c>
      <c r="AY168" s="22">
        <v>2014</v>
      </c>
      <c r="AZ168" s="22">
        <v>2015</v>
      </c>
      <c r="BA168" s="22">
        <v>2015</v>
      </c>
      <c r="BB168" s="22">
        <v>2015</v>
      </c>
      <c r="BC168" s="22">
        <v>2015</v>
      </c>
      <c r="BD168" s="22">
        <v>2014</v>
      </c>
      <c r="BE168" s="22">
        <v>2014</v>
      </c>
      <c r="BF168" s="10"/>
    </row>
    <row r="169" spans="1:58" x14ac:dyDescent="0.25">
      <c r="A169" s="16" t="s">
        <v>65</v>
      </c>
      <c r="B169" s="11" t="s">
        <v>10094</v>
      </c>
      <c r="C169" s="20">
        <v>2014</v>
      </c>
      <c r="D169" s="20">
        <v>2014</v>
      </c>
      <c r="E169" s="20">
        <v>2014</v>
      </c>
      <c r="F169" s="20">
        <v>2014</v>
      </c>
      <c r="G169" s="20">
        <v>2014</v>
      </c>
      <c r="H169" s="20">
        <v>2014</v>
      </c>
      <c r="I169" s="20">
        <v>2014</v>
      </c>
      <c r="J169" s="20">
        <v>2015</v>
      </c>
      <c r="K169" s="20">
        <v>2015</v>
      </c>
      <c r="L169" s="20">
        <v>2015</v>
      </c>
      <c r="M169" s="22">
        <v>2016</v>
      </c>
      <c r="N169" s="22">
        <v>2016</v>
      </c>
      <c r="O169" s="22">
        <v>2015</v>
      </c>
      <c r="P169" s="22">
        <v>2015</v>
      </c>
      <c r="Q169" s="22">
        <v>2014</v>
      </c>
      <c r="R169" s="22">
        <v>2009</v>
      </c>
      <c r="S169" s="22">
        <v>2016</v>
      </c>
      <c r="T169" s="22">
        <v>2013</v>
      </c>
      <c r="U169" s="22">
        <v>2014</v>
      </c>
      <c r="V169" s="22" t="s">
        <v>17</v>
      </c>
      <c r="W169" s="22">
        <v>2015</v>
      </c>
      <c r="X169" s="22">
        <v>2009</v>
      </c>
      <c r="Y169" s="22">
        <v>2010</v>
      </c>
      <c r="Z169" s="22">
        <v>2014</v>
      </c>
      <c r="AA169" s="22">
        <v>2014</v>
      </c>
      <c r="AB169" s="22">
        <v>2014</v>
      </c>
      <c r="AC169" s="22">
        <v>2014</v>
      </c>
      <c r="AD169" s="22">
        <v>2015</v>
      </c>
      <c r="AE169" s="22" t="s">
        <v>17</v>
      </c>
      <c r="AF169" s="22">
        <v>2014</v>
      </c>
      <c r="AG169" s="21">
        <v>2004</v>
      </c>
      <c r="AH169" s="22">
        <v>2014</v>
      </c>
      <c r="AI169" s="22">
        <v>2015</v>
      </c>
      <c r="AJ169" s="22">
        <v>2016</v>
      </c>
      <c r="AK169" s="23">
        <v>2015</v>
      </c>
      <c r="AL169" s="23">
        <v>2015</v>
      </c>
      <c r="AM169" s="22">
        <v>2015</v>
      </c>
      <c r="AN169" s="22">
        <v>2014</v>
      </c>
      <c r="AO169" s="22">
        <v>2014</v>
      </c>
      <c r="AP169" s="22" t="s">
        <v>17</v>
      </c>
      <c r="AQ169" s="22" t="s">
        <v>17</v>
      </c>
      <c r="AR169" s="22">
        <v>2009</v>
      </c>
      <c r="AS169" s="22">
        <v>2014</v>
      </c>
      <c r="AT169" s="22">
        <v>2015</v>
      </c>
      <c r="AU169" s="22">
        <v>2012</v>
      </c>
      <c r="AV169" s="22">
        <v>2013</v>
      </c>
      <c r="AW169" s="22">
        <v>2014</v>
      </c>
      <c r="AX169" s="22">
        <v>2014</v>
      </c>
      <c r="AY169" s="22">
        <v>2014</v>
      </c>
      <c r="AZ169" s="22">
        <v>2015</v>
      </c>
      <c r="BA169" s="22">
        <v>2015</v>
      </c>
      <c r="BB169" s="22" t="s">
        <v>17</v>
      </c>
      <c r="BC169" s="22">
        <v>2015</v>
      </c>
      <c r="BD169" s="22">
        <v>2014</v>
      </c>
      <c r="BE169" s="22">
        <v>2014</v>
      </c>
      <c r="BF169" s="10"/>
    </row>
    <row r="170" spans="1:58" x14ac:dyDescent="0.25">
      <c r="A170" s="16" t="s">
        <v>10099</v>
      </c>
      <c r="B170" s="11" t="s">
        <v>10100</v>
      </c>
      <c r="C170" s="20">
        <v>2014</v>
      </c>
      <c r="D170" s="20">
        <v>2014</v>
      </c>
      <c r="E170" s="20">
        <v>2014</v>
      </c>
      <c r="F170" s="20">
        <v>2014</v>
      </c>
      <c r="G170" s="20">
        <v>2014</v>
      </c>
      <c r="H170" s="20">
        <v>2014</v>
      </c>
      <c r="I170" s="20">
        <v>2014</v>
      </c>
      <c r="J170" s="20">
        <v>2015</v>
      </c>
      <c r="K170" s="20">
        <v>2015</v>
      </c>
      <c r="L170" s="20">
        <v>2015</v>
      </c>
      <c r="M170" s="22">
        <v>2016</v>
      </c>
      <c r="N170" s="22">
        <v>2016</v>
      </c>
      <c r="O170" s="22">
        <v>2015</v>
      </c>
      <c r="P170" s="22">
        <v>2015</v>
      </c>
      <c r="Q170" s="22">
        <v>2014</v>
      </c>
      <c r="R170" s="22">
        <v>2012</v>
      </c>
      <c r="S170" s="22">
        <v>2016</v>
      </c>
      <c r="T170" s="22">
        <v>2013</v>
      </c>
      <c r="U170" s="22">
        <v>2014</v>
      </c>
      <c r="V170" s="22">
        <v>2014</v>
      </c>
      <c r="W170" s="22">
        <v>2015</v>
      </c>
      <c r="X170" s="22">
        <v>2012</v>
      </c>
      <c r="Y170" s="22">
        <v>2013</v>
      </c>
      <c r="Z170" s="22">
        <v>2014</v>
      </c>
      <c r="AA170" s="22">
        <v>2014</v>
      </c>
      <c r="AB170" s="22">
        <v>2014</v>
      </c>
      <c r="AC170" s="22">
        <v>2014</v>
      </c>
      <c r="AD170" s="22">
        <v>2015</v>
      </c>
      <c r="AE170" s="22">
        <v>2012</v>
      </c>
      <c r="AF170" s="22">
        <v>2014</v>
      </c>
      <c r="AG170" s="21">
        <v>2009</v>
      </c>
      <c r="AH170" s="22">
        <v>2014</v>
      </c>
      <c r="AI170" s="22">
        <v>2015</v>
      </c>
      <c r="AJ170" s="22">
        <v>2016</v>
      </c>
      <c r="AK170" s="23" t="s">
        <v>17</v>
      </c>
      <c r="AL170" s="23">
        <v>2015</v>
      </c>
      <c r="AM170" s="22">
        <v>2015</v>
      </c>
      <c r="AN170" s="22">
        <v>2014</v>
      </c>
      <c r="AO170" s="22">
        <v>2014</v>
      </c>
      <c r="AP170" s="22" t="s">
        <v>17</v>
      </c>
      <c r="AQ170" s="22" t="s">
        <v>17</v>
      </c>
      <c r="AR170" s="22">
        <v>2009</v>
      </c>
      <c r="AS170" s="22">
        <v>2014</v>
      </c>
      <c r="AT170" s="22">
        <v>2015</v>
      </c>
      <c r="AU170" s="22">
        <v>2012</v>
      </c>
      <c r="AV170" s="22">
        <v>2013</v>
      </c>
      <c r="AW170" s="22">
        <v>2014</v>
      </c>
      <c r="AX170" s="22">
        <v>2014</v>
      </c>
      <c r="AY170" s="22">
        <v>2014</v>
      </c>
      <c r="AZ170" s="22">
        <v>2015</v>
      </c>
      <c r="BA170" s="22">
        <v>2015</v>
      </c>
      <c r="BB170" s="22">
        <v>2015</v>
      </c>
      <c r="BC170" s="22">
        <v>2015</v>
      </c>
      <c r="BD170" s="22">
        <v>2014</v>
      </c>
      <c r="BE170" s="22">
        <v>2014</v>
      </c>
      <c r="BF170" s="10"/>
    </row>
    <row r="171" spans="1:58" x14ac:dyDescent="0.25">
      <c r="A171" s="16" t="s">
        <v>79</v>
      </c>
      <c r="B171" s="11" t="s">
        <v>10111</v>
      </c>
      <c r="C171" s="20">
        <v>2014</v>
      </c>
      <c r="D171" s="20">
        <v>2014</v>
      </c>
      <c r="E171" s="20">
        <v>2014</v>
      </c>
      <c r="F171" s="20">
        <v>2014</v>
      </c>
      <c r="G171" s="20">
        <v>2014</v>
      </c>
      <c r="H171" s="20">
        <v>2014</v>
      </c>
      <c r="I171" s="20">
        <v>2014</v>
      </c>
      <c r="J171" s="20">
        <v>2015</v>
      </c>
      <c r="K171" s="20">
        <v>2015</v>
      </c>
      <c r="L171" s="20">
        <v>2015</v>
      </c>
      <c r="M171" s="22">
        <v>2016</v>
      </c>
      <c r="N171" s="22">
        <v>2016</v>
      </c>
      <c r="O171" s="22">
        <v>2015</v>
      </c>
      <c r="P171" s="22">
        <v>2015</v>
      </c>
      <c r="Q171" s="22">
        <v>2014</v>
      </c>
      <c r="R171" s="22">
        <v>2010</v>
      </c>
      <c r="S171" s="22">
        <v>2016</v>
      </c>
      <c r="T171" s="22">
        <v>2013</v>
      </c>
      <c r="U171" s="22">
        <v>2014</v>
      </c>
      <c r="V171" s="22">
        <v>2014</v>
      </c>
      <c r="W171" s="22">
        <v>2015</v>
      </c>
      <c r="X171" s="22">
        <v>2011</v>
      </c>
      <c r="Y171" s="22">
        <v>2012</v>
      </c>
      <c r="Z171" s="22">
        <v>2014</v>
      </c>
      <c r="AA171" s="22">
        <v>2014</v>
      </c>
      <c r="AB171" s="22">
        <v>2014</v>
      </c>
      <c r="AC171" s="22">
        <v>2014</v>
      </c>
      <c r="AD171" s="22">
        <v>2015</v>
      </c>
      <c r="AE171" s="22">
        <v>2012</v>
      </c>
      <c r="AF171" s="22">
        <v>2014</v>
      </c>
      <c r="AG171" s="21">
        <v>2012</v>
      </c>
      <c r="AH171" s="22">
        <v>2014</v>
      </c>
      <c r="AI171" s="22">
        <v>2015</v>
      </c>
      <c r="AJ171" s="22">
        <v>2016</v>
      </c>
      <c r="AK171" s="23" t="s">
        <v>17</v>
      </c>
      <c r="AL171" s="23">
        <v>2016</v>
      </c>
      <c r="AM171" s="22">
        <v>2015</v>
      </c>
      <c r="AN171" s="22">
        <v>2014</v>
      </c>
      <c r="AO171" s="22">
        <v>2014</v>
      </c>
      <c r="AP171" s="22">
        <v>2013</v>
      </c>
      <c r="AQ171" s="22">
        <v>2014</v>
      </c>
      <c r="AR171" s="22">
        <v>2015</v>
      </c>
      <c r="AS171" s="22">
        <v>2014</v>
      </c>
      <c r="AT171" s="22">
        <v>2015</v>
      </c>
      <c r="AU171" s="22">
        <v>2012</v>
      </c>
      <c r="AV171" s="22">
        <v>2012</v>
      </c>
      <c r="AW171" s="22">
        <v>2014</v>
      </c>
      <c r="AX171" s="22">
        <v>2014</v>
      </c>
      <c r="AY171" s="22">
        <v>2014</v>
      </c>
      <c r="AZ171" s="22">
        <v>2015</v>
      </c>
      <c r="BA171" s="22">
        <v>2015</v>
      </c>
      <c r="BB171" s="22">
        <v>2015</v>
      </c>
      <c r="BC171" s="22">
        <v>2015</v>
      </c>
      <c r="BD171" s="22">
        <v>2014</v>
      </c>
      <c r="BE171" s="22">
        <v>2014</v>
      </c>
      <c r="BF171" s="10"/>
    </row>
    <row r="172" spans="1:58" x14ac:dyDescent="0.25">
      <c r="A172" s="16" t="s">
        <v>214</v>
      </c>
      <c r="B172" s="11" t="s">
        <v>10098</v>
      </c>
      <c r="C172" s="20">
        <v>2014</v>
      </c>
      <c r="D172" s="20">
        <v>2014</v>
      </c>
      <c r="E172" s="20">
        <v>2014</v>
      </c>
      <c r="F172" s="20">
        <v>2014</v>
      </c>
      <c r="G172" s="20">
        <v>2014</v>
      </c>
      <c r="H172" s="20">
        <v>2014</v>
      </c>
      <c r="I172" s="20">
        <v>2014</v>
      </c>
      <c r="J172" s="20">
        <v>2015</v>
      </c>
      <c r="K172" s="20">
        <v>2015</v>
      </c>
      <c r="L172" s="20">
        <v>2015</v>
      </c>
      <c r="M172" s="22">
        <v>2016</v>
      </c>
      <c r="N172" s="22">
        <v>2016</v>
      </c>
      <c r="O172" s="22">
        <v>2015</v>
      </c>
      <c r="P172" s="22">
        <v>2015</v>
      </c>
      <c r="Q172" s="22">
        <v>2014</v>
      </c>
      <c r="R172" s="22">
        <v>2006</v>
      </c>
      <c r="S172" s="22">
        <v>2016</v>
      </c>
      <c r="T172" s="22">
        <v>2013</v>
      </c>
      <c r="U172" s="22">
        <v>2014</v>
      </c>
      <c r="V172" s="22">
        <v>2014</v>
      </c>
      <c r="W172" s="22">
        <v>2015</v>
      </c>
      <c r="X172" s="22">
        <v>2012</v>
      </c>
      <c r="Y172" s="22">
        <v>2010</v>
      </c>
      <c r="Z172" s="22">
        <v>2014</v>
      </c>
      <c r="AA172" s="22">
        <v>2014</v>
      </c>
      <c r="AB172" s="22">
        <v>2014</v>
      </c>
      <c r="AC172" s="22">
        <v>2014</v>
      </c>
      <c r="AD172" s="22">
        <v>2015</v>
      </c>
      <c r="AE172" s="22">
        <v>2012</v>
      </c>
      <c r="AF172" s="22">
        <v>2014</v>
      </c>
      <c r="AG172" s="21">
        <v>2012</v>
      </c>
      <c r="AH172" s="22">
        <v>2014</v>
      </c>
      <c r="AI172" s="22">
        <v>2015</v>
      </c>
      <c r="AJ172" s="22">
        <v>2016</v>
      </c>
      <c r="AK172" s="23">
        <v>2015</v>
      </c>
      <c r="AL172" s="23">
        <v>2015</v>
      </c>
      <c r="AM172" s="22">
        <v>2015</v>
      </c>
      <c r="AN172" s="22">
        <v>2014</v>
      </c>
      <c r="AO172" s="22">
        <v>2014</v>
      </c>
      <c r="AP172" s="22">
        <v>2014</v>
      </c>
      <c r="AQ172" s="22">
        <v>2014</v>
      </c>
      <c r="AR172" s="22">
        <v>2015</v>
      </c>
      <c r="AS172" s="22">
        <v>2014</v>
      </c>
      <c r="AT172" s="22">
        <v>2015</v>
      </c>
      <c r="AU172" s="22">
        <v>2012</v>
      </c>
      <c r="AV172" s="22">
        <v>2010</v>
      </c>
      <c r="AW172" s="22">
        <v>2014</v>
      </c>
      <c r="AX172" s="22">
        <v>2014</v>
      </c>
      <c r="AY172" s="22">
        <v>2014</v>
      </c>
      <c r="AZ172" s="22">
        <v>2015</v>
      </c>
      <c r="BA172" s="22">
        <v>2015</v>
      </c>
      <c r="BB172" s="22">
        <v>2015</v>
      </c>
      <c r="BC172" s="22">
        <v>2015</v>
      </c>
      <c r="BD172" s="22">
        <v>2014</v>
      </c>
      <c r="BE172" s="22">
        <v>2014</v>
      </c>
      <c r="BF172" s="10"/>
    </row>
    <row r="173" spans="1:58" x14ac:dyDescent="0.25">
      <c r="A173" s="16" t="s">
        <v>11044</v>
      </c>
      <c r="B173" s="11" t="s">
        <v>10015</v>
      </c>
      <c r="C173" s="20">
        <v>2014</v>
      </c>
      <c r="D173" s="20">
        <v>2014</v>
      </c>
      <c r="E173" s="20">
        <v>2014</v>
      </c>
      <c r="F173" s="20">
        <v>2014</v>
      </c>
      <c r="G173" s="20">
        <v>2014</v>
      </c>
      <c r="H173" s="20">
        <v>2014</v>
      </c>
      <c r="I173" s="20">
        <v>2014</v>
      </c>
      <c r="J173" s="20">
        <v>2015</v>
      </c>
      <c r="K173" s="20">
        <v>2015</v>
      </c>
      <c r="L173" s="20">
        <v>2015</v>
      </c>
      <c r="M173" s="22">
        <v>2016</v>
      </c>
      <c r="N173" s="22">
        <v>2016</v>
      </c>
      <c r="O173" s="22">
        <v>2015</v>
      </c>
      <c r="P173" s="22">
        <v>2015</v>
      </c>
      <c r="Q173" s="22">
        <v>2014</v>
      </c>
      <c r="R173" s="22">
        <v>2011</v>
      </c>
      <c r="S173" s="22">
        <v>2016</v>
      </c>
      <c r="T173" s="22">
        <v>2013</v>
      </c>
      <c r="U173" s="22">
        <v>2014</v>
      </c>
      <c r="V173" s="22">
        <v>2014</v>
      </c>
      <c r="W173" s="22">
        <v>2015</v>
      </c>
      <c r="X173" s="22">
        <v>2011</v>
      </c>
      <c r="Y173" s="22">
        <v>2010</v>
      </c>
      <c r="Z173" s="22">
        <v>2014</v>
      </c>
      <c r="AA173" s="22">
        <v>2014</v>
      </c>
      <c r="AB173" s="22">
        <v>2013</v>
      </c>
      <c r="AC173" s="22">
        <v>2014</v>
      </c>
      <c r="AD173" s="22">
        <v>2015</v>
      </c>
      <c r="AE173" s="22" t="s">
        <v>17</v>
      </c>
      <c r="AF173" s="22">
        <v>2014</v>
      </c>
      <c r="AG173" s="21">
        <v>2008</v>
      </c>
      <c r="AH173" s="22">
        <v>2014</v>
      </c>
      <c r="AI173" s="22">
        <v>2015</v>
      </c>
      <c r="AJ173" s="22">
        <v>2016</v>
      </c>
      <c r="AK173" s="23">
        <v>2015</v>
      </c>
      <c r="AL173" s="23">
        <v>2015</v>
      </c>
      <c r="AM173" s="22">
        <v>2015</v>
      </c>
      <c r="AN173" s="22">
        <v>2014</v>
      </c>
      <c r="AO173" s="22">
        <v>2014</v>
      </c>
      <c r="AP173" s="22">
        <v>2013</v>
      </c>
      <c r="AQ173" s="22">
        <v>2013</v>
      </c>
      <c r="AR173" s="22">
        <v>2015</v>
      </c>
      <c r="AS173" s="22">
        <v>2014</v>
      </c>
      <c r="AT173" s="22">
        <v>2015</v>
      </c>
      <c r="AU173" s="22">
        <v>2012</v>
      </c>
      <c r="AV173" s="22">
        <v>2013</v>
      </c>
      <c r="AW173" s="22">
        <v>2014</v>
      </c>
      <c r="AX173" s="22">
        <v>2014</v>
      </c>
      <c r="AY173" s="22">
        <v>2014</v>
      </c>
      <c r="AZ173" s="22">
        <v>2015</v>
      </c>
      <c r="BA173" s="22">
        <v>2015</v>
      </c>
      <c r="BB173" s="22">
        <v>2015</v>
      </c>
      <c r="BC173" s="22">
        <v>2015</v>
      </c>
      <c r="BD173" s="22">
        <v>2014</v>
      </c>
      <c r="BE173" s="22">
        <v>2014</v>
      </c>
      <c r="BF173" s="10"/>
    </row>
    <row r="174" spans="1:58" x14ac:dyDescent="0.25">
      <c r="A174" s="16" t="s">
        <v>11045</v>
      </c>
      <c r="B174" s="11" t="s">
        <v>10103</v>
      </c>
      <c r="C174" s="20">
        <v>2014</v>
      </c>
      <c r="D174" s="20">
        <v>2014</v>
      </c>
      <c r="E174" s="20">
        <v>2014</v>
      </c>
      <c r="F174" s="20">
        <v>2014</v>
      </c>
      <c r="G174" s="20">
        <v>2014</v>
      </c>
      <c r="H174" s="20">
        <v>2014</v>
      </c>
      <c r="I174" s="20">
        <v>2014</v>
      </c>
      <c r="J174" s="20">
        <v>2015</v>
      </c>
      <c r="K174" s="20">
        <v>2015</v>
      </c>
      <c r="L174" s="20">
        <v>2015</v>
      </c>
      <c r="M174" s="22">
        <v>2016</v>
      </c>
      <c r="N174" s="22">
        <v>2016</v>
      </c>
      <c r="O174" s="22">
        <v>2015</v>
      </c>
      <c r="P174" s="22">
        <v>2015</v>
      </c>
      <c r="Q174" s="22">
        <v>2014</v>
      </c>
      <c r="R174" s="22">
        <v>2010</v>
      </c>
      <c r="S174" s="22">
        <v>2016</v>
      </c>
      <c r="T174" s="22">
        <v>2013</v>
      </c>
      <c r="U174" s="22">
        <v>2014</v>
      </c>
      <c r="V174" s="22">
        <v>2014</v>
      </c>
      <c r="W174" s="22">
        <v>2015</v>
      </c>
      <c r="X174" s="22">
        <v>2009</v>
      </c>
      <c r="Y174" s="22">
        <v>2011</v>
      </c>
      <c r="Z174" s="22">
        <v>2014</v>
      </c>
      <c r="AA174" s="22">
        <v>2014</v>
      </c>
      <c r="AB174" s="22" t="s">
        <v>17</v>
      </c>
      <c r="AC174" s="22">
        <v>2014</v>
      </c>
      <c r="AD174" s="22">
        <v>2015</v>
      </c>
      <c r="AE174" s="22">
        <v>2012</v>
      </c>
      <c r="AF174" s="22" t="s">
        <v>17</v>
      </c>
      <c r="AG174" s="21">
        <v>2007</v>
      </c>
      <c r="AH174" s="22">
        <v>2014</v>
      </c>
      <c r="AI174" s="22">
        <v>2015</v>
      </c>
      <c r="AJ174" s="22">
        <v>2016</v>
      </c>
      <c r="AK174" s="23">
        <v>2015</v>
      </c>
      <c r="AL174" s="23">
        <v>2015</v>
      </c>
      <c r="AM174" s="22">
        <v>2015</v>
      </c>
      <c r="AN174" s="22">
        <v>2014</v>
      </c>
      <c r="AO174" s="22">
        <v>2014</v>
      </c>
      <c r="AP174" s="22" t="s">
        <v>17</v>
      </c>
      <c r="AQ174" s="22" t="s">
        <v>17</v>
      </c>
      <c r="AR174" s="22">
        <v>2009</v>
      </c>
      <c r="AS174" s="22">
        <v>2014</v>
      </c>
      <c r="AT174" s="22">
        <v>2015</v>
      </c>
      <c r="AU174" s="22">
        <v>2012</v>
      </c>
      <c r="AV174" s="22">
        <v>2010</v>
      </c>
      <c r="AW174" s="22">
        <v>2014</v>
      </c>
      <c r="AX174" s="22">
        <v>2014</v>
      </c>
      <c r="AY174" s="22">
        <v>2014</v>
      </c>
      <c r="AZ174" s="22">
        <v>2015</v>
      </c>
      <c r="BA174" s="22">
        <v>2015</v>
      </c>
      <c r="BB174" s="22">
        <v>2015</v>
      </c>
      <c r="BC174" s="22">
        <v>2015</v>
      </c>
      <c r="BD174" s="22">
        <v>2014</v>
      </c>
      <c r="BE174" s="22">
        <v>2014</v>
      </c>
      <c r="BF174" s="10"/>
    </row>
    <row r="175" spans="1:58" x14ac:dyDescent="0.25">
      <c r="A175" s="16" t="s">
        <v>10096</v>
      </c>
      <c r="B175" s="11" t="s">
        <v>10097</v>
      </c>
      <c r="C175" s="20">
        <v>2014</v>
      </c>
      <c r="D175" s="20">
        <v>2014</v>
      </c>
      <c r="E175" s="20">
        <v>2014</v>
      </c>
      <c r="F175" s="20">
        <v>2014</v>
      </c>
      <c r="G175" s="20">
        <v>2014</v>
      </c>
      <c r="H175" s="20">
        <v>2014</v>
      </c>
      <c r="I175" s="20">
        <v>2014</v>
      </c>
      <c r="J175" s="20">
        <v>2015</v>
      </c>
      <c r="K175" s="20">
        <v>2015</v>
      </c>
      <c r="L175" s="20">
        <v>2015</v>
      </c>
      <c r="M175" s="22">
        <v>2016</v>
      </c>
      <c r="N175" s="22">
        <v>2016</v>
      </c>
      <c r="O175" s="22">
        <v>2015</v>
      </c>
      <c r="P175" s="22">
        <v>2015</v>
      </c>
      <c r="Q175" s="22">
        <v>2014</v>
      </c>
      <c r="R175" s="22">
        <v>2014</v>
      </c>
      <c r="S175" s="22">
        <v>2016</v>
      </c>
      <c r="T175" s="22">
        <v>2013</v>
      </c>
      <c r="U175" s="22">
        <v>2014</v>
      </c>
      <c r="V175" s="22">
        <v>2014</v>
      </c>
      <c r="W175" s="22">
        <v>2015</v>
      </c>
      <c r="X175" s="22">
        <v>2014</v>
      </c>
      <c r="Y175" s="22">
        <v>2010</v>
      </c>
      <c r="Z175" s="22">
        <v>2014</v>
      </c>
      <c r="AA175" s="22">
        <v>2014</v>
      </c>
      <c r="AB175" s="22">
        <v>2014</v>
      </c>
      <c r="AC175" s="22">
        <v>2014</v>
      </c>
      <c r="AD175" s="22">
        <v>2015</v>
      </c>
      <c r="AE175" s="22">
        <v>2012</v>
      </c>
      <c r="AF175" s="22">
        <v>2014</v>
      </c>
      <c r="AG175" s="21">
        <v>2011</v>
      </c>
      <c r="AH175" s="22">
        <v>2014</v>
      </c>
      <c r="AI175" s="22">
        <v>2015</v>
      </c>
      <c r="AJ175" s="22">
        <v>2016</v>
      </c>
      <c r="AK175" s="23">
        <v>2015</v>
      </c>
      <c r="AL175" s="23">
        <v>2015</v>
      </c>
      <c r="AM175" s="22">
        <v>2015</v>
      </c>
      <c r="AN175" s="22">
        <v>2014</v>
      </c>
      <c r="AO175" s="22">
        <v>2014</v>
      </c>
      <c r="AP175" s="22">
        <v>2014</v>
      </c>
      <c r="AQ175" s="22">
        <v>2014</v>
      </c>
      <c r="AR175" s="22">
        <v>2015</v>
      </c>
      <c r="AS175" s="22">
        <v>2014</v>
      </c>
      <c r="AT175" s="22">
        <v>2015</v>
      </c>
      <c r="AU175" s="22">
        <v>2012</v>
      </c>
      <c r="AV175" s="22">
        <v>2011</v>
      </c>
      <c r="AW175" s="22">
        <v>2014</v>
      </c>
      <c r="AX175" s="22">
        <v>2014</v>
      </c>
      <c r="AY175" s="22">
        <v>2014</v>
      </c>
      <c r="AZ175" s="22">
        <v>2015</v>
      </c>
      <c r="BA175" s="22">
        <v>2015</v>
      </c>
      <c r="BB175" s="22">
        <v>2015</v>
      </c>
      <c r="BC175" s="22">
        <v>2015</v>
      </c>
      <c r="BD175" s="22">
        <v>2014</v>
      </c>
      <c r="BE175" s="22">
        <v>2014</v>
      </c>
      <c r="BF175" s="10"/>
    </row>
    <row r="176" spans="1:58" x14ac:dyDescent="0.25">
      <c r="A176" s="16" t="s">
        <v>10104</v>
      </c>
      <c r="B176" s="11" t="s">
        <v>10105</v>
      </c>
      <c r="C176" s="20">
        <v>2014</v>
      </c>
      <c r="D176" s="20">
        <v>2014</v>
      </c>
      <c r="E176" s="20">
        <v>2014</v>
      </c>
      <c r="F176" s="20">
        <v>2014</v>
      </c>
      <c r="G176" s="20">
        <v>2014</v>
      </c>
      <c r="H176" s="20">
        <v>2014</v>
      </c>
      <c r="I176" s="20">
        <v>2014</v>
      </c>
      <c r="J176" s="20">
        <v>2015</v>
      </c>
      <c r="K176" s="20">
        <v>2015</v>
      </c>
      <c r="L176" s="20">
        <v>2015</v>
      </c>
      <c r="M176" s="22">
        <v>2016</v>
      </c>
      <c r="N176" s="22">
        <v>2016</v>
      </c>
      <c r="O176" s="22">
        <v>2015</v>
      </c>
      <c r="P176" s="22">
        <v>2015</v>
      </c>
      <c r="Q176" s="22">
        <v>2014</v>
      </c>
      <c r="R176" s="22" t="s">
        <v>17</v>
      </c>
      <c r="S176" s="22">
        <v>2016</v>
      </c>
      <c r="T176" s="22">
        <v>2013</v>
      </c>
      <c r="U176" s="22">
        <v>2014</v>
      </c>
      <c r="V176" s="22">
        <v>2014</v>
      </c>
      <c r="W176" s="22">
        <v>2015</v>
      </c>
      <c r="X176" s="22">
        <v>2012</v>
      </c>
      <c r="Y176" s="22">
        <v>2010</v>
      </c>
      <c r="Z176" s="22">
        <v>2014</v>
      </c>
      <c r="AA176" s="22">
        <v>2014</v>
      </c>
      <c r="AB176" s="22" t="s">
        <v>17</v>
      </c>
      <c r="AC176" s="22">
        <v>2014</v>
      </c>
      <c r="AD176" s="22">
        <v>2015</v>
      </c>
      <c r="AE176" s="22" t="s">
        <v>17</v>
      </c>
      <c r="AF176" s="22">
        <v>2014</v>
      </c>
      <c r="AG176" s="21">
        <v>2009</v>
      </c>
      <c r="AH176" s="22">
        <v>2014</v>
      </c>
      <c r="AI176" s="22">
        <v>2015</v>
      </c>
      <c r="AJ176" s="22">
        <v>2016</v>
      </c>
      <c r="AK176" s="23" t="s">
        <v>17</v>
      </c>
      <c r="AL176" s="23">
        <v>2015</v>
      </c>
      <c r="AM176" s="22">
        <v>2015</v>
      </c>
      <c r="AN176" s="22">
        <v>2014</v>
      </c>
      <c r="AO176" s="22">
        <v>2014</v>
      </c>
      <c r="AP176" s="22" t="s">
        <v>17</v>
      </c>
      <c r="AQ176" s="22" t="s">
        <v>17</v>
      </c>
      <c r="AR176" s="22">
        <v>2011</v>
      </c>
      <c r="AS176" s="22">
        <v>2014</v>
      </c>
      <c r="AT176" s="22" t="s">
        <v>17</v>
      </c>
      <c r="AU176" s="22">
        <v>2012</v>
      </c>
      <c r="AV176" s="22">
        <v>2011</v>
      </c>
      <c r="AW176" s="22">
        <v>2014</v>
      </c>
      <c r="AX176" s="22">
        <v>2014</v>
      </c>
      <c r="AY176" s="22">
        <v>2014</v>
      </c>
      <c r="AZ176" s="22">
        <v>2015</v>
      </c>
      <c r="BA176" s="22">
        <v>2015</v>
      </c>
      <c r="BB176" s="22">
        <v>2014</v>
      </c>
      <c r="BC176" s="22">
        <v>2015</v>
      </c>
      <c r="BD176" s="22">
        <v>2014</v>
      </c>
      <c r="BE176" s="22">
        <v>2014</v>
      </c>
      <c r="BF176" s="10"/>
    </row>
    <row r="177" spans="1:58" x14ac:dyDescent="0.25">
      <c r="A177" s="16" t="s">
        <v>2117</v>
      </c>
      <c r="B177" s="11" t="s">
        <v>10106</v>
      </c>
      <c r="C177" s="20">
        <v>2014</v>
      </c>
      <c r="D177" s="20">
        <v>2014</v>
      </c>
      <c r="E177" s="20">
        <v>2014</v>
      </c>
      <c r="F177" s="20">
        <v>2014</v>
      </c>
      <c r="G177" s="20">
        <v>2014</v>
      </c>
      <c r="H177" s="20">
        <v>2014</v>
      </c>
      <c r="I177" s="20">
        <v>2014</v>
      </c>
      <c r="J177" s="20">
        <v>2015</v>
      </c>
      <c r="K177" s="20">
        <v>2015</v>
      </c>
      <c r="L177" s="20">
        <v>2015</v>
      </c>
      <c r="M177" s="22">
        <v>2016</v>
      </c>
      <c r="N177" s="22">
        <v>2016</v>
      </c>
      <c r="O177" s="22">
        <v>2015</v>
      </c>
      <c r="P177" s="22">
        <v>2015</v>
      </c>
      <c r="Q177" s="22">
        <v>2014</v>
      </c>
      <c r="R177" s="22">
        <v>2006</v>
      </c>
      <c r="S177" s="22">
        <v>2016</v>
      </c>
      <c r="T177" s="22">
        <v>2013</v>
      </c>
      <c r="U177" s="22">
        <v>2014</v>
      </c>
      <c r="V177" s="22" t="s">
        <v>17</v>
      </c>
      <c r="W177" s="22">
        <v>2015</v>
      </c>
      <c r="X177" s="22" t="s">
        <v>17</v>
      </c>
      <c r="Y177" s="22">
        <v>2010</v>
      </c>
      <c r="Z177" s="22">
        <v>2014</v>
      </c>
      <c r="AA177" s="22">
        <v>2014</v>
      </c>
      <c r="AB177" s="22">
        <v>2013</v>
      </c>
      <c r="AC177" s="22">
        <v>2014</v>
      </c>
      <c r="AD177" s="22">
        <v>2015</v>
      </c>
      <c r="AE177" s="22" t="s">
        <v>17</v>
      </c>
      <c r="AF177" s="22">
        <v>2014</v>
      </c>
      <c r="AG177" s="21" t="s">
        <v>17</v>
      </c>
      <c r="AH177" s="22">
        <v>2014</v>
      </c>
      <c r="AI177" s="22">
        <v>2015</v>
      </c>
      <c r="AJ177" s="22">
        <v>2016</v>
      </c>
      <c r="AK177" s="23" t="s">
        <v>17</v>
      </c>
      <c r="AL177" s="23">
        <v>2015</v>
      </c>
      <c r="AM177" s="22">
        <v>2015</v>
      </c>
      <c r="AN177" s="22">
        <v>2014</v>
      </c>
      <c r="AO177" s="22">
        <v>2014</v>
      </c>
      <c r="AP177" s="22">
        <v>2013</v>
      </c>
      <c r="AQ177" s="22">
        <v>2013</v>
      </c>
      <c r="AR177" s="22">
        <v>2011</v>
      </c>
      <c r="AS177" s="22">
        <v>2014</v>
      </c>
      <c r="AT177" s="22">
        <v>2015</v>
      </c>
      <c r="AU177" s="22">
        <v>2012</v>
      </c>
      <c r="AV177" s="22">
        <v>2013</v>
      </c>
      <c r="AW177" s="22">
        <v>2014</v>
      </c>
      <c r="AX177" s="22">
        <v>2014</v>
      </c>
      <c r="AY177" s="22">
        <v>2014</v>
      </c>
      <c r="AZ177" s="22">
        <v>2015</v>
      </c>
      <c r="BA177" s="22">
        <v>2015</v>
      </c>
      <c r="BB177" s="22">
        <v>2015</v>
      </c>
      <c r="BC177" s="22">
        <v>2015</v>
      </c>
      <c r="BD177" s="22">
        <v>2014</v>
      </c>
      <c r="BE177" s="22">
        <v>2014</v>
      </c>
      <c r="BF177" s="10"/>
    </row>
    <row r="178" spans="1:58" x14ac:dyDescent="0.25">
      <c r="A178" s="16" t="s">
        <v>398</v>
      </c>
      <c r="B178" s="11" t="s">
        <v>10107</v>
      </c>
      <c r="C178" s="20">
        <v>2014</v>
      </c>
      <c r="D178" s="20">
        <v>2014</v>
      </c>
      <c r="E178" s="20">
        <v>2014</v>
      </c>
      <c r="F178" s="20">
        <v>2014</v>
      </c>
      <c r="G178" s="20">
        <v>2014</v>
      </c>
      <c r="H178" s="20">
        <v>2014</v>
      </c>
      <c r="I178" s="20">
        <v>2014</v>
      </c>
      <c r="J178" s="20">
        <v>2015</v>
      </c>
      <c r="K178" s="20">
        <v>2015</v>
      </c>
      <c r="L178" s="20">
        <v>2015</v>
      </c>
      <c r="M178" s="22">
        <v>2016</v>
      </c>
      <c r="N178" s="22">
        <v>2016</v>
      </c>
      <c r="O178" s="22">
        <v>2015</v>
      </c>
      <c r="P178" s="22">
        <v>2015</v>
      </c>
      <c r="Q178" s="22">
        <v>2014</v>
      </c>
      <c r="R178" s="22">
        <v>2012</v>
      </c>
      <c r="S178" s="22">
        <v>2016</v>
      </c>
      <c r="T178" s="22">
        <v>2013</v>
      </c>
      <c r="U178" s="22">
        <v>2014</v>
      </c>
      <c r="V178" s="22">
        <v>2014</v>
      </c>
      <c r="W178" s="22">
        <v>2015</v>
      </c>
      <c r="X178" s="22">
        <v>2012</v>
      </c>
      <c r="Y178" s="22">
        <v>2010</v>
      </c>
      <c r="Z178" s="22">
        <v>2014</v>
      </c>
      <c r="AA178" s="22">
        <v>2014</v>
      </c>
      <c r="AB178" s="22">
        <v>2014</v>
      </c>
      <c r="AC178" s="22">
        <v>2014</v>
      </c>
      <c r="AD178" s="22">
        <v>2015</v>
      </c>
      <c r="AE178" s="22" t="s">
        <v>17</v>
      </c>
      <c r="AF178" s="22">
        <v>2014</v>
      </c>
      <c r="AG178" s="21">
        <v>2010</v>
      </c>
      <c r="AH178" s="22">
        <v>2014</v>
      </c>
      <c r="AI178" s="22">
        <v>2015</v>
      </c>
      <c r="AJ178" s="22">
        <v>2016</v>
      </c>
      <c r="AK178" s="23" t="s">
        <v>17</v>
      </c>
      <c r="AL178" s="23">
        <v>2015</v>
      </c>
      <c r="AM178" s="22">
        <v>2015</v>
      </c>
      <c r="AN178" s="22">
        <v>2014</v>
      </c>
      <c r="AO178" s="22">
        <v>2014</v>
      </c>
      <c r="AP178" s="22">
        <v>2014</v>
      </c>
      <c r="AQ178" s="22">
        <v>2014</v>
      </c>
      <c r="AR178" s="22">
        <v>2011</v>
      </c>
      <c r="AS178" s="22">
        <v>2014</v>
      </c>
      <c r="AT178" s="22">
        <v>2015</v>
      </c>
      <c r="AU178" s="22">
        <v>2012</v>
      </c>
      <c r="AV178" s="22">
        <v>2011</v>
      </c>
      <c r="AW178" s="22">
        <v>2014</v>
      </c>
      <c r="AX178" s="22">
        <v>2014</v>
      </c>
      <c r="AY178" s="22">
        <v>2014</v>
      </c>
      <c r="AZ178" s="22">
        <v>2015</v>
      </c>
      <c r="BA178" s="22">
        <v>2015</v>
      </c>
      <c r="BB178" s="22">
        <v>2015</v>
      </c>
      <c r="BC178" s="22">
        <v>2015</v>
      </c>
      <c r="BD178" s="22">
        <v>2014</v>
      </c>
      <c r="BE178" s="22">
        <v>2014</v>
      </c>
      <c r="BF178" s="10"/>
    </row>
    <row r="179" spans="1:58" x14ac:dyDescent="0.25">
      <c r="A179" s="16" t="s">
        <v>11046</v>
      </c>
      <c r="B179" s="11" t="s">
        <v>10108</v>
      </c>
      <c r="C179" s="20">
        <v>2014</v>
      </c>
      <c r="D179" s="20">
        <v>2014</v>
      </c>
      <c r="E179" s="20">
        <v>2014</v>
      </c>
      <c r="F179" s="20">
        <v>2014</v>
      </c>
      <c r="G179" s="20">
        <v>2014</v>
      </c>
      <c r="H179" s="20">
        <v>2014</v>
      </c>
      <c r="I179" s="20">
        <v>2014</v>
      </c>
      <c r="J179" s="20">
        <v>2015</v>
      </c>
      <c r="K179" s="20">
        <v>2015</v>
      </c>
      <c r="L179" s="20">
        <v>2015</v>
      </c>
      <c r="M179" s="22">
        <v>2016</v>
      </c>
      <c r="N179" s="22">
        <v>2016</v>
      </c>
      <c r="O179" s="22">
        <v>2015</v>
      </c>
      <c r="P179" s="22">
        <v>2015</v>
      </c>
      <c r="Q179" s="22">
        <v>2014</v>
      </c>
      <c r="R179" s="22" t="s">
        <v>17</v>
      </c>
      <c r="S179" s="22">
        <v>2016</v>
      </c>
      <c r="T179" s="22">
        <v>2013</v>
      </c>
      <c r="U179" s="22">
        <v>2014</v>
      </c>
      <c r="V179" s="22">
        <v>2014</v>
      </c>
      <c r="W179" s="22">
        <v>2015</v>
      </c>
      <c r="X179" s="22">
        <v>2013</v>
      </c>
      <c r="Y179" s="22">
        <v>2011</v>
      </c>
      <c r="Z179" s="22">
        <v>2014</v>
      </c>
      <c r="AA179" s="22">
        <v>2014</v>
      </c>
      <c r="AB179" s="22" t="s">
        <v>17</v>
      </c>
      <c r="AC179" s="22">
        <v>2014</v>
      </c>
      <c r="AD179" s="22">
        <v>2015</v>
      </c>
      <c r="AE179" s="22">
        <v>2012</v>
      </c>
      <c r="AF179" s="22">
        <v>2014</v>
      </c>
      <c r="AG179" s="21">
        <v>2012</v>
      </c>
      <c r="AH179" s="22">
        <v>2014</v>
      </c>
      <c r="AI179" s="22">
        <v>2015</v>
      </c>
      <c r="AJ179" s="22">
        <v>2016</v>
      </c>
      <c r="AK179" s="23">
        <v>2015</v>
      </c>
      <c r="AL179" s="23">
        <v>2016</v>
      </c>
      <c r="AM179" s="22">
        <v>2015</v>
      </c>
      <c r="AN179" s="22">
        <v>2014</v>
      </c>
      <c r="AO179" s="22">
        <v>2014</v>
      </c>
      <c r="AP179" s="22">
        <v>2014</v>
      </c>
      <c r="AQ179" s="22">
        <v>2014</v>
      </c>
      <c r="AR179" s="22">
        <v>2015</v>
      </c>
      <c r="AS179" s="22">
        <v>2014</v>
      </c>
      <c r="AT179" s="22">
        <v>2015</v>
      </c>
      <c r="AU179" s="22">
        <v>2012</v>
      </c>
      <c r="AV179" s="22">
        <v>2013</v>
      </c>
      <c r="AW179" s="22">
        <v>2014</v>
      </c>
      <c r="AX179" s="22">
        <v>2014</v>
      </c>
      <c r="AY179" s="22">
        <v>2014</v>
      </c>
      <c r="AZ179" s="22">
        <v>2015</v>
      </c>
      <c r="BA179" s="22">
        <v>2015</v>
      </c>
      <c r="BB179" s="22">
        <v>2015</v>
      </c>
      <c r="BC179" s="22">
        <v>2015</v>
      </c>
      <c r="BD179" s="22">
        <v>2014</v>
      </c>
      <c r="BE179" s="22">
        <v>2014</v>
      </c>
      <c r="BF179" s="10"/>
    </row>
    <row r="180" spans="1:58" x14ac:dyDescent="0.25">
      <c r="A180" s="16" t="s">
        <v>10101</v>
      </c>
      <c r="B180" s="11" t="s">
        <v>10102</v>
      </c>
      <c r="C180" s="20">
        <v>2014</v>
      </c>
      <c r="D180" s="20">
        <v>2014</v>
      </c>
      <c r="E180" s="20">
        <v>2014</v>
      </c>
      <c r="F180" s="20">
        <v>2014</v>
      </c>
      <c r="G180" s="20">
        <v>2014</v>
      </c>
      <c r="H180" s="20">
        <v>2014</v>
      </c>
      <c r="I180" s="20">
        <v>2014</v>
      </c>
      <c r="J180" s="20">
        <v>2015</v>
      </c>
      <c r="K180" s="20">
        <v>2015</v>
      </c>
      <c r="L180" s="20">
        <v>2015</v>
      </c>
      <c r="M180" s="22">
        <v>2016</v>
      </c>
      <c r="N180" s="22">
        <v>2016</v>
      </c>
      <c r="O180" s="22">
        <v>2015</v>
      </c>
      <c r="P180" s="22">
        <v>2015</v>
      </c>
      <c r="Q180" s="22">
        <v>2014</v>
      </c>
      <c r="R180" s="22" t="s">
        <v>17</v>
      </c>
      <c r="S180" s="22">
        <v>2016</v>
      </c>
      <c r="T180" s="22">
        <v>2013</v>
      </c>
      <c r="U180" s="22">
        <v>2014</v>
      </c>
      <c r="V180" s="22">
        <v>2014</v>
      </c>
      <c r="W180" s="22">
        <v>2015</v>
      </c>
      <c r="X180" s="22" t="s">
        <v>17</v>
      </c>
      <c r="Y180" s="22">
        <v>2010</v>
      </c>
      <c r="Z180" s="22">
        <v>2014</v>
      </c>
      <c r="AA180" s="22">
        <v>2014</v>
      </c>
      <c r="AB180" s="22" t="s">
        <v>17</v>
      </c>
      <c r="AC180" s="22">
        <v>2014</v>
      </c>
      <c r="AD180" s="22">
        <v>2015</v>
      </c>
      <c r="AE180" s="22" t="s">
        <v>17</v>
      </c>
      <c r="AF180" s="22" t="s">
        <v>17</v>
      </c>
      <c r="AG180" s="21" t="s">
        <v>17</v>
      </c>
      <c r="AH180" s="22">
        <v>2014</v>
      </c>
      <c r="AI180" s="22">
        <v>2015</v>
      </c>
      <c r="AJ180" s="22">
        <v>2016</v>
      </c>
      <c r="AK180" s="23" t="s">
        <v>17</v>
      </c>
      <c r="AL180" s="23">
        <v>2015</v>
      </c>
      <c r="AM180" s="22">
        <v>2015</v>
      </c>
      <c r="AN180" s="22">
        <v>2014</v>
      </c>
      <c r="AO180" s="22">
        <v>2014</v>
      </c>
      <c r="AP180" s="22" t="s">
        <v>17</v>
      </c>
      <c r="AQ180" s="22" t="s">
        <v>17</v>
      </c>
      <c r="AR180" s="22" t="s">
        <v>17</v>
      </c>
      <c r="AS180" s="22">
        <v>2014</v>
      </c>
      <c r="AT180" s="22">
        <v>2015</v>
      </c>
      <c r="AU180" s="22">
        <v>2012</v>
      </c>
      <c r="AV180" s="22">
        <v>2013</v>
      </c>
      <c r="AW180" s="22">
        <v>2014</v>
      </c>
      <c r="AX180" s="22">
        <v>2014</v>
      </c>
      <c r="AY180" s="22">
        <v>2014</v>
      </c>
      <c r="AZ180" s="22">
        <v>2006</v>
      </c>
      <c r="BA180" s="22">
        <v>2006</v>
      </c>
      <c r="BB180" s="22">
        <v>2015</v>
      </c>
      <c r="BC180" s="22">
        <v>2015</v>
      </c>
      <c r="BD180" s="22">
        <v>2014</v>
      </c>
      <c r="BE180" s="22">
        <v>2014</v>
      </c>
      <c r="BF180" s="10"/>
    </row>
    <row r="181" spans="1:58" x14ac:dyDescent="0.25">
      <c r="A181" s="16" t="s">
        <v>10109</v>
      </c>
      <c r="B181" s="11" t="s">
        <v>10110</v>
      </c>
      <c r="C181" s="20">
        <v>2014</v>
      </c>
      <c r="D181" s="20">
        <v>2014</v>
      </c>
      <c r="E181" s="20">
        <v>2014</v>
      </c>
      <c r="F181" s="20">
        <v>2014</v>
      </c>
      <c r="G181" s="20">
        <v>2014</v>
      </c>
      <c r="H181" s="20">
        <v>2014</v>
      </c>
      <c r="I181" s="20">
        <v>2014</v>
      </c>
      <c r="J181" s="20">
        <v>2015</v>
      </c>
      <c r="K181" s="20">
        <v>2015</v>
      </c>
      <c r="L181" s="20">
        <v>2015</v>
      </c>
      <c r="M181" s="22">
        <v>2016</v>
      </c>
      <c r="N181" s="22">
        <v>2016</v>
      </c>
      <c r="O181" s="22">
        <v>2015</v>
      </c>
      <c r="P181" s="22">
        <v>2015</v>
      </c>
      <c r="Q181" s="22" t="s">
        <v>17</v>
      </c>
      <c r="R181" s="22" t="s">
        <v>17</v>
      </c>
      <c r="S181" s="22">
        <v>2016</v>
      </c>
      <c r="T181" s="22">
        <v>2013</v>
      </c>
      <c r="U181" s="22">
        <v>2014</v>
      </c>
      <c r="V181" s="22">
        <v>2014</v>
      </c>
      <c r="W181" s="22">
        <v>2015</v>
      </c>
      <c r="X181" s="22">
        <v>2007</v>
      </c>
      <c r="Y181" s="22">
        <v>2010</v>
      </c>
      <c r="Z181" s="22">
        <v>2014</v>
      </c>
      <c r="AA181" s="22">
        <v>2014</v>
      </c>
      <c r="AB181" s="22" t="s">
        <v>17</v>
      </c>
      <c r="AC181" s="22">
        <v>2014</v>
      </c>
      <c r="AD181" s="22">
        <v>2015</v>
      </c>
      <c r="AE181" s="22" t="s">
        <v>17</v>
      </c>
      <c r="AF181" s="22" t="s">
        <v>17</v>
      </c>
      <c r="AG181" s="21" t="s">
        <v>17</v>
      </c>
      <c r="AH181" s="22">
        <v>2014</v>
      </c>
      <c r="AI181" s="22">
        <v>2015</v>
      </c>
      <c r="AJ181" s="22">
        <v>2016</v>
      </c>
      <c r="AK181" s="23" t="s">
        <v>17</v>
      </c>
      <c r="AL181" s="23" t="s">
        <v>17</v>
      </c>
      <c r="AM181" s="22">
        <v>2015</v>
      </c>
      <c r="AN181" s="22">
        <v>2014</v>
      </c>
      <c r="AO181" s="22">
        <v>2014</v>
      </c>
      <c r="AP181" s="22" t="s">
        <v>17</v>
      </c>
      <c r="AQ181" s="22" t="s">
        <v>17</v>
      </c>
      <c r="AR181" s="22" t="s">
        <v>17</v>
      </c>
      <c r="AS181" s="22">
        <v>2014</v>
      </c>
      <c r="AT181" s="22" t="s">
        <v>17</v>
      </c>
      <c r="AU181" s="22">
        <v>2012</v>
      </c>
      <c r="AV181" s="22" t="s">
        <v>17</v>
      </c>
      <c r="AW181" s="22">
        <v>2013</v>
      </c>
      <c r="AX181" s="22">
        <v>2014</v>
      </c>
      <c r="AY181" s="22">
        <v>2014</v>
      </c>
      <c r="AZ181" s="22">
        <v>2013</v>
      </c>
      <c r="BA181" s="22">
        <v>2015</v>
      </c>
      <c r="BB181" s="22">
        <v>2014</v>
      </c>
      <c r="BC181" s="22">
        <v>2015</v>
      </c>
      <c r="BD181" s="22">
        <v>2014</v>
      </c>
      <c r="BE181" s="22">
        <v>2014</v>
      </c>
      <c r="BF181" s="10"/>
    </row>
    <row r="182" spans="1:58" x14ac:dyDescent="0.25">
      <c r="A182" s="16" t="s">
        <v>719</v>
      </c>
      <c r="B182" s="11" t="s">
        <v>10112</v>
      </c>
      <c r="C182" s="20">
        <v>2014</v>
      </c>
      <c r="D182" s="20">
        <v>2014</v>
      </c>
      <c r="E182" s="20">
        <v>2014</v>
      </c>
      <c r="F182" s="20">
        <v>2014</v>
      </c>
      <c r="G182" s="20">
        <v>2014</v>
      </c>
      <c r="H182" s="20">
        <v>2014</v>
      </c>
      <c r="I182" s="20">
        <v>2014</v>
      </c>
      <c r="J182" s="20">
        <v>2015</v>
      </c>
      <c r="K182" s="20">
        <v>2015</v>
      </c>
      <c r="L182" s="20">
        <v>2015</v>
      </c>
      <c r="M182" s="22">
        <v>2016</v>
      </c>
      <c r="N182" s="22">
        <v>2016</v>
      </c>
      <c r="O182" s="22">
        <v>2015</v>
      </c>
      <c r="P182" s="22">
        <v>2015</v>
      </c>
      <c r="Q182" s="22">
        <v>2014</v>
      </c>
      <c r="R182" s="22">
        <v>2011</v>
      </c>
      <c r="S182" s="22">
        <v>2016</v>
      </c>
      <c r="T182" s="22">
        <v>2013</v>
      </c>
      <c r="U182" s="22">
        <v>2014</v>
      </c>
      <c r="V182" s="22">
        <v>2014</v>
      </c>
      <c r="W182" s="22">
        <v>2015</v>
      </c>
      <c r="X182" s="22">
        <v>2011</v>
      </c>
      <c r="Y182" s="22">
        <v>2010</v>
      </c>
      <c r="Z182" s="22">
        <v>2014</v>
      </c>
      <c r="AA182" s="22">
        <v>2014</v>
      </c>
      <c r="AB182" s="22">
        <v>2014</v>
      </c>
      <c r="AC182" s="22">
        <v>2014</v>
      </c>
      <c r="AD182" s="22">
        <v>2015</v>
      </c>
      <c r="AE182" s="22">
        <v>2012</v>
      </c>
      <c r="AF182" s="22">
        <v>2014</v>
      </c>
      <c r="AG182" s="21">
        <v>2012</v>
      </c>
      <c r="AH182" s="22">
        <v>2014</v>
      </c>
      <c r="AI182" s="22">
        <v>2015</v>
      </c>
      <c r="AJ182" s="22">
        <v>2016</v>
      </c>
      <c r="AK182" s="23">
        <v>2015</v>
      </c>
      <c r="AL182" s="23">
        <v>2016</v>
      </c>
      <c r="AM182" s="22">
        <v>2015</v>
      </c>
      <c r="AN182" s="22">
        <v>2014</v>
      </c>
      <c r="AO182" s="22">
        <v>2014</v>
      </c>
      <c r="AP182" s="22">
        <v>2013</v>
      </c>
      <c r="AQ182" s="22">
        <v>2014</v>
      </c>
      <c r="AR182" s="22" t="s">
        <v>17</v>
      </c>
      <c r="AS182" s="22">
        <v>2014</v>
      </c>
      <c r="AT182" s="22">
        <v>2015</v>
      </c>
      <c r="AU182" s="22">
        <v>2012</v>
      </c>
      <c r="AV182" s="22">
        <v>2012</v>
      </c>
      <c r="AW182" s="22">
        <v>2014</v>
      </c>
      <c r="AX182" s="22">
        <v>2014</v>
      </c>
      <c r="AY182" s="22">
        <v>2014</v>
      </c>
      <c r="AZ182" s="22">
        <v>2015</v>
      </c>
      <c r="BA182" s="22">
        <v>2015</v>
      </c>
      <c r="BB182" s="22">
        <v>2015</v>
      </c>
      <c r="BC182" s="22">
        <v>2015</v>
      </c>
      <c r="BD182" s="22">
        <v>2014</v>
      </c>
      <c r="BE182" s="22">
        <v>2014</v>
      </c>
      <c r="BF182" s="10"/>
    </row>
    <row r="183" spans="1:58" x14ac:dyDescent="0.25">
      <c r="A183" s="16" t="s">
        <v>5776</v>
      </c>
      <c r="B183" s="11" t="s">
        <v>10113</v>
      </c>
      <c r="C183" s="20">
        <v>2014</v>
      </c>
      <c r="D183" s="20">
        <v>2014</v>
      </c>
      <c r="E183" s="20">
        <v>2014</v>
      </c>
      <c r="F183" s="20">
        <v>2014</v>
      </c>
      <c r="G183" s="20">
        <v>2014</v>
      </c>
      <c r="H183" s="20">
        <v>2014</v>
      </c>
      <c r="I183" s="20">
        <v>2014</v>
      </c>
      <c r="J183" s="20">
        <v>2015</v>
      </c>
      <c r="K183" s="20">
        <v>2015</v>
      </c>
      <c r="L183" s="20">
        <v>2015</v>
      </c>
      <c r="M183" s="22">
        <v>2016</v>
      </c>
      <c r="N183" s="22">
        <v>2016</v>
      </c>
      <c r="O183" s="22">
        <v>2015</v>
      </c>
      <c r="P183" s="22">
        <v>2015</v>
      </c>
      <c r="Q183" s="22">
        <v>2014</v>
      </c>
      <c r="R183" s="22">
        <v>2012</v>
      </c>
      <c r="S183" s="22">
        <v>2016</v>
      </c>
      <c r="T183" s="22">
        <v>2013</v>
      </c>
      <c r="U183" s="22">
        <v>2014</v>
      </c>
      <c r="V183" s="22">
        <v>2014</v>
      </c>
      <c r="W183" s="22">
        <v>2015</v>
      </c>
      <c r="X183" s="22" t="s">
        <v>17</v>
      </c>
      <c r="Y183" s="22">
        <v>2013</v>
      </c>
      <c r="Z183" s="22">
        <v>2014</v>
      </c>
      <c r="AA183" s="22">
        <v>2014</v>
      </c>
      <c r="AB183" s="22">
        <v>2014</v>
      </c>
      <c r="AC183" s="22">
        <v>2014</v>
      </c>
      <c r="AD183" s="22">
        <v>2015</v>
      </c>
      <c r="AE183" s="22" t="s">
        <v>17</v>
      </c>
      <c r="AF183" s="22">
        <v>2014</v>
      </c>
      <c r="AG183" s="21">
        <v>2013</v>
      </c>
      <c r="AH183" s="22">
        <v>2014</v>
      </c>
      <c r="AI183" s="22">
        <v>2015</v>
      </c>
      <c r="AJ183" s="22">
        <v>2016</v>
      </c>
      <c r="AK183" s="23">
        <v>2015</v>
      </c>
      <c r="AL183" s="23">
        <v>2015</v>
      </c>
      <c r="AM183" s="22">
        <v>2015</v>
      </c>
      <c r="AN183" s="22">
        <v>2014</v>
      </c>
      <c r="AO183" s="22">
        <v>2014</v>
      </c>
      <c r="AP183" s="22">
        <v>2013</v>
      </c>
      <c r="AQ183" s="22">
        <v>2014</v>
      </c>
      <c r="AR183" s="22" t="s">
        <v>17</v>
      </c>
      <c r="AS183" s="22">
        <v>2014</v>
      </c>
      <c r="AT183" s="22">
        <v>2015</v>
      </c>
      <c r="AU183" s="22">
        <v>2012</v>
      </c>
      <c r="AV183" s="22">
        <v>2013</v>
      </c>
      <c r="AW183" s="22">
        <v>2014</v>
      </c>
      <c r="AX183" s="22">
        <v>2014</v>
      </c>
      <c r="AY183" s="22">
        <v>2014</v>
      </c>
      <c r="AZ183" s="22">
        <v>2015</v>
      </c>
      <c r="BA183" s="22">
        <v>2015</v>
      </c>
      <c r="BB183" s="22">
        <v>2015</v>
      </c>
      <c r="BC183" s="22">
        <v>2015</v>
      </c>
      <c r="BD183" s="22">
        <v>2014</v>
      </c>
      <c r="BE183" s="22">
        <v>2014</v>
      </c>
      <c r="BF183" s="10"/>
    </row>
    <row r="184" spans="1:58" x14ac:dyDescent="0.25">
      <c r="A184" s="16" t="s">
        <v>9845</v>
      </c>
      <c r="B184" s="11" t="s">
        <v>9846</v>
      </c>
      <c r="C184" s="20">
        <v>2014</v>
      </c>
      <c r="D184" s="20">
        <v>2014</v>
      </c>
      <c r="E184" s="20">
        <v>2014</v>
      </c>
      <c r="F184" s="20">
        <v>2014</v>
      </c>
      <c r="G184" s="20">
        <v>2014</v>
      </c>
      <c r="H184" s="20">
        <v>2014</v>
      </c>
      <c r="I184" s="20">
        <v>2014</v>
      </c>
      <c r="J184" s="20">
        <v>2015</v>
      </c>
      <c r="K184" s="20">
        <v>2015</v>
      </c>
      <c r="L184" s="20">
        <v>2015</v>
      </c>
      <c r="M184" s="22">
        <v>2016</v>
      </c>
      <c r="N184" s="22">
        <v>2016</v>
      </c>
      <c r="O184" s="22">
        <v>2015</v>
      </c>
      <c r="P184" s="22">
        <v>2015</v>
      </c>
      <c r="Q184" s="22">
        <v>2014</v>
      </c>
      <c r="R184" s="22" t="s">
        <v>17</v>
      </c>
      <c r="S184" s="22">
        <v>2016</v>
      </c>
      <c r="T184" s="22">
        <v>2013</v>
      </c>
      <c r="U184" s="22">
        <v>2014</v>
      </c>
      <c r="V184" s="22" t="s">
        <v>17</v>
      </c>
      <c r="W184" s="22">
        <v>2015</v>
      </c>
      <c r="X184" s="22" t="s">
        <v>17</v>
      </c>
      <c r="Y184" s="22">
        <v>2010</v>
      </c>
      <c r="Z184" s="22">
        <v>2014</v>
      </c>
      <c r="AA184" s="22">
        <v>2014</v>
      </c>
      <c r="AB184" s="22" t="s">
        <v>17</v>
      </c>
      <c r="AC184" s="22">
        <v>2014</v>
      </c>
      <c r="AD184" s="22">
        <v>2015</v>
      </c>
      <c r="AE184" s="22" t="s">
        <v>17</v>
      </c>
      <c r="AF184" s="22">
        <v>2014</v>
      </c>
      <c r="AG184" s="21" t="s">
        <v>17</v>
      </c>
      <c r="AH184" s="22">
        <v>2014</v>
      </c>
      <c r="AI184" s="22">
        <v>2015</v>
      </c>
      <c r="AJ184" s="22">
        <v>2016</v>
      </c>
      <c r="AK184" s="23" t="s">
        <v>17</v>
      </c>
      <c r="AL184" s="23">
        <v>2015</v>
      </c>
      <c r="AM184" s="22">
        <v>2015</v>
      </c>
      <c r="AN184" s="22">
        <v>2014</v>
      </c>
      <c r="AO184" s="22">
        <v>2014</v>
      </c>
      <c r="AP184" s="22" t="s">
        <v>17</v>
      </c>
      <c r="AQ184" s="22" t="s">
        <v>17</v>
      </c>
      <c r="AR184" s="22">
        <v>2015</v>
      </c>
      <c r="AS184" s="22">
        <v>2014</v>
      </c>
      <c r="AT184" s="22">
        <v>2015</v>
      </c>
      <c r="AU184" s="22">
        <v>2012</v>
      </c>
      <c r="AV184" s="22" t="s">
        <v>17</v>
      </c>
      <c r="AW184" s="22">
        <v>2014</v>
      </c>
      <c r="AX184" s="22">
        <v>2014</v>
      </c>
      <c r="AY184" s="22">
        <v>2014</v>
      </c>
      <c r="AZ184" s="22">
        <v>2015</v>
      </c>
      <c r="BA184" s="22">
        <v>2015</v>
      </c>
      <c r="BB184" s="22">
        <v>2015</v>
      </c>
      <c r="BC184" s="22">
        <v>2015</v>
      </c>
      <c r="BD184" s="22">
        <v>2014</v>
      </c>
      <c r="BE184" s="22">
        <v>2014</v>
      </c>
      <c r="BF184" s="10"/>
    </row>
    <row r="185" spans="1:58" x14ac:dyDescent="0.25">
      <c r="A185" s="16" t="s">
        <v>9934</v>
      </c>
      <c r="B185" s="11" t="s">
        <v>9935</v>
      </c>
      <c r="C185" s="20">
        <v>2014</v>
      </c>
      <c r="D185" s="20">
        <v>2014</v>
      </c>
      <c r="E185" s="20">
        <v>2014</v>
      </c>
      <c r="F185" s="20">
        <v>2014</v>
      </c>
      <c r="G185" s="20">
        <v>2014</v>
      </c>
      <c r="H185" s="20">
        <v>2014</v>
      </c>
      <c r="I185" s="20">
        <v>2014</v>
      </c>
      <c r="J185" s="20">
        <v>2015</v>
      </c>
      <c r="K185" s="20">
        <v>2015</v>
      </c>
      <c r="L185" s="20">
        <v>2015</v>
      </c>
      <c r="M185" s="22">
        <v>2016</v>
      </c>
      <c r="N185" s="22">
        <v>2016</v>
      </c>
      <c r="O185" s="22">
        <v>2015</v>
      </c>
      <c r="P185" s="22">
        <v>2015</v>
      </c>
      <c r="Q185" s="22">
        <v>2014</v>
      </c>
      <c r="R185" s="22" t="s">
        <v>17</v>
      </c>
      <c r="S185" s="22">
        <v>2016</v>
      </c>
      <c r="T185" s="22">
        <v>2013</v>
      </c>
      <c r="U185" s="22">
        <v>2014</v>
      </c>
      <c r="V185" s="22" t="s">
        <v>17</v>
      </c>
      <c r="W185" s="22">
        <v>2015</v>
      </c>
      <c r="X185" s="22" t="s">
        <v>17</v>
      </c>
      <c r="Y185" s="22">
        <v>2013</v>
      </c>
      <c r="Z185" s="22">
        <v>2014</v>
      </c>
      <c r="AA185" s="22">
        <v>2014</v>
      </c>
      <c r="AB185" s="22">
        <v>2013</v>
      </c>
      <c r="AC185" s="22">
        <v>2014</v>
      </c>
      <c r="AD185" s="22">
        <v>2015</v>
      </c>
      <c r="AE185" s="22" t="s">
        <v>17</v>
      </c>
      <c r="AF185" s="22">
        <v>2014</v>
      </c>
      <c r="AG185" s="21">
        <v>2012</v>
      </c>
      <c r="AH185" s="22">
        <v>2014</v>
      </c>
      <c r="AI185" s="22">
        <v>2015</v>
      </c>
      <c r="AJ185" s="22">
        <v>2016</v>
      </c>
      <c r="AK185" s="23" t="s">
        <v>17</v>
      </c>
      <c r="AL185" s="23">
        <v>2015</v>
      </c>
      <c r="AM185" s="22">
        <v>2015</v>
      </c>
      <c r="AN185" s="22">
        <v>2014</v>
      </c>
      <c r="AO185" s="22">
        <v>2014</v>
      </c>
      <c r="AP185" s="22">
        <v>2014</v>
      </c>
      <c r="AQ185" s="22">
        <v>2014</v>
      </c>
      <c r="AR185" s="22">
        <v>2015</v>
      </c>
      <c r="AS185" s="22">
        <v>2014</v>
      </c>
      <c r="AT185" s="22">
        <v>2015</v>
      </c>
      <c r="AU185" s="22">
        <v>2012</v>
      </c>
      <c r="AV185" s="22" t="s">
        <v>17</v>
      </c>
      <c r="AW185" s="22">
        <v>2014</v>
      </c>
      <c r="AX185" s="22">
        <v>2014</v>
      </c>
      <c r="AY185" s="22">
        <v>2014</v>
      </c>
      <c r="AZ185" s="22">
        <v>2015</v>
      </c>
      <c r="BA185" s="22">
        <v>2015</v>
      </c>
      <c r="BB185" s="22">
        <v>2015</v>
      </c>
      <c r="BC185" s="22">
        <v>2015</v>
      </c>
      <c r="BD185" s="22">
        <v>2014</v>
      </c>
      <c r="BE185" s="22">
        <v>2014</v>
      </c>
      <c r="BF185" s="10"/>
    </row>
    <row r="186" spans="1:58" x14ac:dyDescent="0.25">
      <c r="A186" s="16" t="s">
        <v>11047</v>
      </c>
      <c r="B186" s="11" t="s">
        <v>10117</v>
      </c>
      <c r="C186" s="20">
        <v>2014</v>
      </c>
      <c r="D186" s="20">
        <v>2014</v>
      </c>
      <c r="E186" s="20">
        <v>2014</v>
      </c>
      <c r="F186" s="20">
        <v>2014</v>
      </c>
      <c r="G186" s="20">
        <v>2014</v>
      </c>
      <c r="H186" s="20">
        <v>2014</v>
      </c>
      <c r="I186" s="20">
        <v>2014</v>
      </c>
      <c r="J186" s="20">
        <v>2015</v>
      </c>
      <c r="K186" s="20">
        <v>2015</v>
      </c>
      <c r="L186" s="20">
        <v>2015</v>
      </c>
      <c r="M186" s="22">
        <v>2016</v>
      </c>
      <c r="N186" s="22">
        <v>2016</v>
      </c>
      <c r="O186" s="22">
        <v>2015</v>
      </c>
      <c r="P186" s="22">
        <v>2015</v>
      </c>
      <c r="Q186" s="22">
        <v>2014</v>
      </c>
      <c r="R186" s="22" t="s">
        <v>17</v>
      </c>
      <c r="S186" s="22">
        <v>2016</v>
      </c>
      <c r="T186" s="22">
        <v>2013</v>
      </c>
      <c r="U186" s="22">
        <v>2014</v>
      </c>
      <c r="V186" s="22" t="s">
        <v>17</v>
      </c>
      <c r="W186" s="22">
        <v>2015</v>
      </c>
      <c r="X186" s="22">
        <v>2012</v>
      </c>
      <c r="Y186" s="22">
        <v>2011</v>
      </c>
      <c r="Z186" s="22">
        <v>2014</v>
      </c>
      <c r="AA186" s="22">
        <v>2014</v>
      </c>
      <c r="AB186" s="22" t="s">
        <v>17</v>
      </c>
      <c r="AC186" s="22">
        <v>2014</v>
      </c>
      <c r="AD186" s="22">
        <v>2015</v>
      </c>
      <c r="AE186" s="22" t="s">
        <v>17</v>
      </c>
      <c r="AF186" s="22">
        <v>2014</v>
      </c>
      <c r="AG186" s="21">
        <v>2013</v>
      </c>
      <c r="AH186" s="22">
        <v>2014</v>
      </c>
      <c r="AI186" s="22">
        <v>2015</v>
      </c>
      <c r="AJ186" s="22">
        <v>2016</v>
      </c>
      <c r="AK186" s="23" t="s">
        <v>17</v>
      </c>
      <c r="AL186" s="23">
        <v>2015</v>
      </c>
      <c r="AM186" s="22">
        <v>2015</v>
      </c>
      <c r="AN186" s="22">
        <v>2014</v>
      </c>
      <c r="AO186" s="22">
        <v>2014</v>
      </c>
      <c r="AP186" s="22">
        <v>2014</v>
      </c>
      <c r="AQ186" s="22">
        <v>2014</v>
      </c>
      <c r="AR186" s="22">
        <v>2011</v>
      </c>
      <c r="AS186" s="22">
        <v>2014</v>
      </c>
      <c r="AT186" s="22">
        <v>2015</v>
      </c>
      <c r="AU186" s="22">
        <v>2012</v>
      </c>
      <c r="AV186" s="22" t="s">
        <v>17</v>
      </c>
      <c r="AW186" s="22">
        <v>2014</v>
      </c>
      <c r="AX186" s="22">
        <v>2014</v>
      </c>
      <c r="AY186" s="22">
        <v>2013</v>
      </c>
      <c r="AZ186" s="22">
        <v>2015</v>
      </c>
      <c r="BA186" s="22">
        <v>2015</v>
      </c>
      <c r="BB186" s="22">
        <v>2015</v>
      </c>
      <c r="BC186" s="22">
        <v>2015</v>
      </c>
      <c r="BD186" s="22">
        <v>2014</v>
      </c>
      <c r="BE186" s="22">
        <v>2014</v>
      </c>
      <c r="BF186" s="10"/>
    </row>
    <row r="187" spans="1:58" x14ac:dyDescent="0.25">
      <c r="A187" s="16" t="s">
        <v>10114</v>
      </c>
      <c r="B187" s="11" t="s">
        <v>10115</v>
      </c>
      <c r="C187" s="20">
        <v>2014</v>
      </c>
      <c r="D187" s="20">
        <v>2014</v>
      </c>
      <c r="E187" s="20">
        <v>2014</v>
      </c>
      <c r="F187" s="20">
        <v>2014</v>
      </c>
      <c r="G187" s="20">
        <v>2014</v>
      </c>
      <c r="H187" s="20">
        <v>2014</v>
      </c>
      <c r="I187" s="20">
        <v>2014</v>
      </c>
      <c r="J187" s="20">
        <v>2015</v>
      </c>
      <c r="K187" s="20">
        <v>2015</v>
      </c>
      <c r="L187" s="20">
        <v>2015</v>
      </c>
      <c r="M187" s="22">
        <v>2016</v>
      </c>
      <c r="N187" s="22">
        <v>2016</v>
      </c>
      <c r="O187" s="22">
        <v>2015</v>
      </c>
      <c r="P187" s="22">
        <v>2015</v>
      </c>
      <c r="Q187" s="22">
        <v>2014</v>
      </c>
      <c r="R187" s="22" t="s">
        <v>17</v>
      </c>
      <c r="S187" s="22">
        <v>2016</v>
      </c>
      <c r="T187" s="22">
        <v>2013</v>
      </c>
      <c r="U187" s="22">
        <v>2014</v>
      </c>
      <c r="V187" s="22">
        <v>2014</v>
      </c>
      <c r="W187" s="22">
        <v>2015</v>
      </c>
      <c r="X187" s="22">
        <v>2011</v>
      </c>
      <c r="Y187" s="22">
        <v>2010</v>
      </c>
      <c r="Z187" s="22">
        <v>2014</v>
      </c>
      <c r="AA187" s="22">
        <v>2014</v>
      </c>
      <c r="AB187" s="22">
        <v>2014</v>
      </c>
      <c r="AC187" s="22">
        <v>2014</v>
      </c>
      <c r="AD187" s="22">
        <v>2015</v>
      </c>
      <c r="AE187" s="22" t="s">
        <v>17</v>
      </c>
      <c r="AF187" s="22">
        <v>2014</v>
      </c>
      <c r="AG187" s="21">
        <v>2013</v>
      </c>
      <c r="AH187" s="22">
        <v>2014</v>
      </c>
      <c r="AI187" s="22">
        <v>2015</v>
      </c>
      <c r="AJ187" s="22">
        <v>2016</v>
      </c>
      <c r="AK187" s="23" t="s">
        <v>17</v>
      </c>
      <c r="AL187" s="23">
        <v>2015</v>
      </c>
      <c r="AM187" s="22">
        <v>2015</v>
      </c>
      <c r="AN187" s="22">
        <v>2014</v>
      </c>
      <c r="AO187" s="22">
        <v>2014</v>
      </c>
      <c r="AP187" s="22">
        <v>2014</v>
      </c>
      <c r="AQ187" s="22">
        <v>2014</v>
      </c>
      <c r="AR187" s="22">
        <v>2011</v>
      </c>
      <c r="AS187" s="22">
        <v>2014</v>
      </c>
      <c r="AT187" s="22">
        <v>2015</v>
      </c>
      <c r="AU187" s="22">
        <v>2012</v>
      </c>
      <c r="AV187" s="22">
        <v>2013</v>
      </c>
      <c r="AW187" s="22">
        <v>2014</v>
      </c>
      <c r="AX187" s="22">
        <v>2014</v>
      </c>
      <c r="AY187" s="22">
        <v>2014</v>
      </c>
      <c r="AZ187" s="22">
        <v>2015</v>
      </c>
      <c r="BA187" s="22">
        <v>2015</v>
      </c>
      <c r="BB187" s="22">
        <v>2015</v>
      </c>
      <c r="BC187" s="22">
        <v>2015</v>
      </c>
      <c r="BD187" s="22">
        <v>2014</v>
      </c>
      <c r="BE187" s="22">
        <v>2014</v>
      </c>
      <c r="BF187" s="10"/>
    </row>
    <row r="188" spans="1:58" x14ac:dyDescent="0.25">
      <c r="A188" s="16" t="s">
        <v>10118</v>
      </c>
      <c r="B188" s="11" t="s">
        <v>10119</v>
      </c>
      <c r="C188" s="20">
        <v>2014</v>
      </c>
      <c r="D188" s="20">
        <v>2014</v>
      </c>
      <c r="E188" s="20">
        <v>2014</v>
      </c>
      <c r="F188" s="20">
        <v>2014</v>
      </c>
      <c r="G188" s="20">
        <v>2014</v>
      </c>
      <c r="H188" s="20">
        <v>2014</v>
      </c>
      <c r="I188" s="20">
        <v>2014</v>
      </c>
      <c r="J188" s="20">
        <v>2015</v>
      </c>
      <c r="K188" s="20">
        <v>2015</v>
      </c>
      <c r="L188" s="20">
        <v>2015</v>
      </c>
      <c r="M188" s="22">
        <v>2016</v>
      </c>
      <c r="N188" s="22">
        <v>2016</v>
      </c>
      <c r="O188" s="22">
        <v>2015</v>
      </c>
      <c r="P188" s="22">
        <v>2015</v>
      </c>
      <c r="Q188" s="22">
        <v>2014</v>
      </c>
      <c r="R188" s="22">
        <v>2006</v>
      </c>
      <c r="S188" s="22">
        <v>2016</v>
      </c>
      <c r="T188" s="22">
        <v>2013</v>
      </c>
      <c r="U188" s="22">
        <v>2014</v>
      </c>
      <c r="V188" s="22">
        <v>2014</v>
      </c>
      <c r="W188" s="22">
        <v>2015</v>
      </c>
      <c r="X188" s="22">
        <v>2006</v>
      </c>
      <c r="Y188" s="22">
        <v>2013</v>
      </c>
      <c r="Z188" s="22">
        <v>2014</v>
      </c>
      <c r="AA188" s="22">
        <v>2014</v>
      </c>
      <c r="AB188" s="22">
        <v>2014</v>
      </c>
      <c r="AC188" s="22">
        <v>2014</v>
      </c>
      <c r="AD188" s="22">
        <v>2015</v>
      </c>
      <c r="AE188" s="22" t="s">
        <v>17</v>
      </c>
      <c r="AF188" s="22" t="s">
        <v>17</v>
      </c>
      <c r="AG188" s="21">
        <v>2003</v>
      </c>
      <c r="AH188" s="22">
        <v>2014</v>
      </c>
      <c r="AI188" s="22">
        <v>2015</v>
      </c>
      <c r="AJ188" s="22">
        <v>2016</v>
      </c>
      <c r="AK188" s="23" t="s">
        <v>17</v>
      </c>
      <c r="AL188" s="23">
        <v>2015</v>
      </c>
      <c r="AM188" s="22">
        <v>2015</v>
      </c>
      <c r="AN188" s="22">
        <v>2014</v>
      </c>
      <c r="AO188" s="22">
        <v>2014</v>
      </c>
      <c r="AP188" s="22" t="s">
        <v>17</v>
      </c>
      <c r="AQ188" s="22" t="s">
        <v>17</v>
      </c>
      <c r="AR188" s="22">
        <v>2007</v>
      </c>
      <c r="AS188" s="22">
        <v>2014</v>
      </c>
      <c r="AT188" s="22">
        <v>2015</v>
      </c>
      <c r="AU188" s="22">
        <v>2012</v>
      </c>
      <c r="AV188" s="22">
        <v>2013</v>
      </c>
      <c r="AW188" s="22">
        <v>2014</v>
      </c>
      <c r="AX188" s="22">
        <v>2014</v>
      </c>
      <c r="AY188" s="22">
        <v>2014</v>
      </c>
      <c r="AZ188" s="22">
        <v>2015</v>
      </c>
      <c r="BA188" s="22">
        <v>2012</v>
      </c>
      <c r="BB188" s="22">
        <v>2015</v>
      </c>
      <c r="BC188" s="22">
        <v>2015</v>
      </c>
      <c r="BD188" s="22">
        <v>2014</v>
      </c>
      <c r="BE188" s="22">
        <v>2014</v>
      </c>
      <c r="BF188" s="10"/>
    </row>
    <row r="189" spans="1:58" x14ac:dyDescent="0.25">
      <c r="A189" s="16" t="s">
        <v>10125</v>
      </c>
      <c r="B189" s="11" t="s">
        <v>10126</v>
      </c>
      <c r="C189" s="20">
        <v>2014</v>
      </c>
      <c r="D189" s="20">
        <v>2014</v>
      </c>
      <c r="E189" s="20">
        <v>2014</v>
      </c>
      <c r="F189" s="20">
        <v>2014</v>
      </c>
      <c r="G189" s="20">
        <v>2014</v>
      </c>
      <c r="H189" s="20">
        <v>2014</v>
      </c>
      <c r="I189" s="20">
        <v>2014</v>
      </c>
      <c r="J189" s="20">
        <v>2015</v>
      </c>
      <c r="K189" s="20">
        <v>2015</v>
      </c>
      <c r="L189" s="20">
        <v>2015</v>
      </c>
      <c r="M189" s="22">
        <v>2016</v>
      </c>
      <c r="N189" s="22">
        <v>2016</v>
      </c>
      <c r="O189" s="22">
        <v>2015</v>
      </c>
      <c r="P189" s="22">
        <v>2015</v>
      </c>
      <c r="Q189" s="22">
        <v>2014</v>
      </c>
      <c r="R189" s="22">
        <v>2007</v>
      </c>
      <c r="S189" s="22">
        <v>2016</v>
      </c>
      <c r="T189" s="22">
        <v>2013</v>
      </c>
      <c r="U189" s="22">
        <v>2014</v>
      </c>
      <c r="V189" s="22">
        <v>2014</v>
      </c>
      <c r="W189" s="22">
        <v>2015</v>
      </c>
      <c r="X189" s="22">
        <v>2013</v>
      </c>
      <c r="Y189" s="22">
        <v>2010</v>
      </c>
      <c r="Z189" s="22">
        <v>2014</v>
      </c>
      <c r="AA189" s="22">
        <v>2014</v>
      </c>
      <c r="AB189" s="22" t="s">
        <v>17</v>
      </c>
      <c r="AC189" s="22">
        <v>2014</v>
      </c>
      <c r="AD189" s="22">
        <v>2015</v>
      </c>
      <c r="AE189" s="22">
        <v>2012</v>
      </c>
      <c r="AF189" s="22" t="s">
        <v>17</v>
      </c>
      <c r="AG189" s="21">
        <v>2010</v>
      </c>
      <c r="AH189" s="22">
        <v>2014</v>
      </c>
      <c r="AI189" s="22">
        <v>2015</v>
      </c>
      <c r="AJ189" s="22">
        <v>2016</v>
      </c>
      <c r="AK189" s="23" t="s">
        <v>17</v>
      </c>
      <c r="AL189" s="23">
        <v>2015</v>
      </c>
      <c r="AM189" s="22">
        <v>2015</v>
      </c>
      <c r="AN189" s="22">
        <v>2014</v>
      </c>
      <c r="AO189" s="22">
        <v>2014</v>
      </c>
      <c r="AP189" s="22" t="s">
        <v>17</v>
      </c>
      <c r="AQ189" s="22" t="s">
        <v>17</v>
      </c>
      <c r="AR189" s="22">
        <v>2011</v>
      </c>
      <c r="AS189" s="22">
        <v>2014</v>
      </c>
      <c r="AT189" s="22" t="s">
        <v>17</v>
      </c>
      <c r="AU189" s="22">
        <v>2012</v>
      </c>
      <c r="AV189" s="22">
        <v>2013</v>
      </c>
      <c r="AW189" s="22">
        <v>2014</v>
      </c>
      <c r="AX189" s="22">
        <v>2014</v>
      </c>
      <c r="AY189" s="22">
        <v>2014</v>
      </c>
      <c r="AZ189" s="22">
        <v>2015</v>
      </c>
      <c r="BA189" s="22">
        <v>2015</v>
      </c>
      <c r="BB189" s="22">
        <v>2014</v>
      </c>
      <c r="BC189" s="22">
        <v>2015</v>
      </c>
      <c r="BD189" s="22">
        <v>2014</v>
      </c>
      <c r="BE189" s="22">
        <v>2014</v>
      </c>
      <c r="BF189" s="10"/>
    </row>
    <row r="190" spans="1:58" x14ac:dyDescent="0.25">
      <c r="A190" s="16" t="s">
        <v>6523</v>
      </c>
      <c r="B190" s="11" t="s">
        <v>10122</v>
      </c>
      <c r="C190" s="20">
        <v>2014</v>
      </c>
      <c r="D190" s="20">
        <v>2014</v>
      </c>
      <c r="E190" s="20">
        <v>2014</v>
      </c>
      <c r="F190" s="20">
        <v>2014</v>
      </c>
      <c r="G190" s="20">
        <v>2014</v>
      </c>
      <c r="H190" s="20">
        <v>2014</v>
      </c>
      <c r="I190" s="20">
        <v>2014</v>
      </c>
      <c r="J190" s="20">
        <v>2015</v>
      </c>
      <c r="K190" s="20">
        <v>2015</v>
      </c>
      <c r="L190" s="20">
        <v>2015</v>
      </c>
      <c r="M190" s="22">
        <v>2016</v>
      </c>
      <c r="N190" s="22">
        <v>2016</v>
      </c>
      <c r="O190" s="22">
        <v>2015</v>
      </c>
      <c r="P190" s="22">
        <v>2015</v>
      </c>
      <c r="Q190" s="22">
        <v>2014</v>
      </c>
      <c r="R190" s="22" t="s">
        <v>17</v>
      </c>
      <c r="S190" s="22">
        <v>2016</v>
      </c>
      <c r="T190" s="22">
        <v>2013</v>
      </c>
      <c r="U190" s="22">
        <v>2014</v>
      </c>
      <c r="V190" s="22" t="s">
        <v>17</v>
      </c>
      <c r="W190" s="22">
        <v>2015</v>
      </c>
      <c r="X190" s="22">
        <v>2009</v>
      </c>
      <c r="Y190" s="22" t="s">
        <v>17</v>
      </c>
      <c r="Z190" s="22">
        <v>2014</v>
      </c>
      <c r="AA190" s="22">
        <v>2014</v>
      </c>
      <c r="AB190" s="22">
        <v>2014</v>
      </c>
      <c r="AC190" s="22">
        <v>2014</v>
      </c>
      <c r="AD190" s="22">
        <v>2015</v>
      </c>
      <c r="AE190" s="22">
        <v>2012</v>
      </c>
      <c r="AF190" s="22">
        <v>2014</v>
      </c>
      <c r="AG190" s="21">
        <v>2006</v>
      </c>
      <c r="AH190" s="22">
        <v>2014</v>
      </c>
      <c r="AI190" s="22">
        <v>2015</v>
      </c>
      <c r="AJ190" s="22">
        <v>2016</v>
      </c>
      <c r="AK190" s="23" t="s">
        <v>17</v>
      </c>
      <c r="AL190" s="23">
        <v>2015</v>
      </c>
      <c r="AM190" s="22">
        <v>2015</v>
      </c>
      <c r="AN190" s="22">
        <v>2014</v>
      </c>
      <c r="AO190" s="22">
        <v>2014</v>
      </c>
      <c r="AP190" s="22">
        <v>2014</v>
      </c>
      <c r="AQ190" s="22">
        <v>2014</v>
      </c>
      <c r="AR190" s="22">
        <v>2015</v>
      </c>
      <c r="AS190" s="22">
        <v>2014</v>
      </c>
      <c r="AT190" s="22">
        <v>2015</v>
      </c>
      <c r="AU190" s="22">
        <v>2012</v>
      </c>
      <c r="AV190" s="22">
        <v>2011</v>
      </c>
      <c r="AW190" s="22">
        <v>2014</v>
      </c>
      <c r="AX190" s="22">
        <v>2014</v>
      </c>
      <c r="AY190" s="22">
        <v>2014</v>
      </c>
      <c r="AZ190" s="22">
        <v>2015</v>
      </c>
      <c r="BA190" s="22">
        <v>2015</v>
      </c>
      <c r="BB190" s="22">
        <v>2013</v>
      </c>
      <c r="BC190" s="22">
        <v>2015</v>
      </c>
      <c r="BD190" s="22">
        <v>2014</v>
      </c>
      <c r="BE190" s="22">
        <v>2014</v>
      </c>
      <c r="BF190" s="10"/>
    </row>
    <row r="191" spans="1:58" x14ac:dyDescent="0.25">
      <c r="A191" s="16" t="s">
        <v>11048</v>
      </c>
      <c r="B191" s="11" t="s">
        <v>10124</v>
      </c>
      <c r="C191" s="20">
        <v>2014</v>
      </c>
      <c r="D191" s="20">
        <v>2014</v>
      </c>
      <c r="E191" s="20">
        <v>2014</v>
      </c>
      <c r="F191" s="20">
        <v>2014</v>
      </c>
      <c r="G191" s="20">
        <v>2014</v>
      </c>
      <c r="H191" s="20">
        <v>2014</v>
      </c>
      <c r="I191" s="20">
        <v>2014</v>
      </c>
      <c r="J191" s="20">
        <v>2015</v>
      </c>
      <c r="K191" s="20">
        <v>2015</v>
      </c>
      <c r="L191" s="20">
        <v>2015</v>
      </c>
      <c r="M191" s="22">
        <v>2016</v>
      </c>
      <c r="N191" s="22">
        <v>2016</v>
      </c>
      <c r="O191" s="22">
        <v>2015</v>
      </c>
      <c r="P191" s="22">
        <v>2015</v>
      </c>
      <c r="Q191" s="22">
        <v>2014</v>
      </c>
      <c r="R191" s="22">
        <v>2011</v>
      </c>
      <c r="S191" s="22">
        <v>2016</v>
      </c>
      <c r="T191" s="22">
        <v>2013</v>
      </c>
      <c r="U191" s="22">
        <v>2014</v>
      </c>
      <c r="V191" s="22">
        <v>2014</v>
      </c>
      <c r="W191" s="22">
        <v>2015</v>
      </c>
      <c r="X191" s="22">
        <v>2013</v>
      </c>
      <c r="Y191" s="22">
        <v>2013</v>
      </c>
      <c r="Z191" s="22">
        <v>2014</v>
      </c>
      <c r="AA191" s="22">
        <v>2014</v>
      </c>
      <c r="AB191" s="22">
        <v>2014</v>
      </c>
      <c r="AC191" s="22">
        <v>2014</v>
      </c>
      <c r="AD191" s="22">
        <v>2015</v>
      </c>
      <c r="AE191" s="22">
        <v>2012</v>
      </c>
      <c r="AF191" s="22">
        <v>2014</v>
      </c>
      <c r="AG191" s="21">
        <v>2012</v>
      </c>
      <c r="AH191" s="22">
        <v>2014</v>
      </c>
      <c r="AI191" s="22">
        <v>2015</v>
      </c>
      <c r="AJ191" s="22">
        <v>2016</v>
      </c>
      <c r="AK191" s="23" t="s">
        <v>17</v>
      </c>
      <c r="AL191" s="23">
        <v>2015</v>
      </c>
      <c r="AM191" s="22">
        <v>2015</v>
      </c>
      <c r="AN191" s="22">
        <v>2014</v>
      </c>
      <c r="AO191" s="22">
        <v>2014</v>
      </c>
      <c r="AP191" s="22" t="s">
        <v>17</v>
      </c>
      <c r="AQ191" s="22" t="s">
        <v>17</v>
      </c>
      <c r="AR191" s="22">
        <v>2015</v>
      </c>
      <c r="AS191" s="22">
        <v>2014</v>
      </c>
      <c r="AT191" s="22">
        <v>2015</v>
      </c>
      <c r="AU191" s="22">
        <v>2012</v>
      </c>
      <c r="AV191" s="22">
        <v>2009</v>
      </c>
      <c r="AW191" s="22">
        <v>2014</v>
      </c>
      <c r="AX191" s="22">
        <v>2014</v>
      </c>
      <c r="AY191" s="22">
        <v>2014</v>
      </c>
      <c r="AZ191" s="22">
        <v>2015</v>
      </c>
      <c r="BA191" s="22">
        <v>2015</v>
      </c>
      <c r="BB191" s="22">
        <v>2015</v>
      </c>
      <c r="BC191" s="22">
        <v>2015</v>
      </c>
      <c r="BD191" s="22">
        <v>2014</v>
      </c>
      <c r="BE191" s="22">
        <v>2014</v>
      </c>
      <c r="BF191" s="10"/>
    </row>
    <row r="192" spans="1:58" x14ac:dyDescent="0.25">
      <c r="A192" s="16" t="s">
        <v>57</v>
      </c>
      <c r="B192" s="11" t="s">
        <v>10129</v>
      </c>
      <c r="C192" s="20">
        <v>2014</v>
      </c>
      <c r="D192" s="20">
        <v>2014</v>
      </c>
      <c r="E192" s="20">
        <v>2014</v>
      </c>
      <c r="F192" s="20">
        <v>2014</v>
      </c>
      <c r="G192" s="20">
        <v>2014</v>
      </c>
      <c r="H192" s="20">
        <v>2014</v>
      </c>
      <c r="I192" s="20">
        <v>2014</v>
      </c>
      <c r="J192" s="20">
        <v>2015</v>
      </c>
      <c r="K192" s="20">
        <v>2015</v>
      </c>
      <c r="L192" s="20">
        <v>2015</v>
      </c>
      <c r="M192" s="22">
        <v>2016</v>
      </c>
      <c r="N192" s="22">
        <v>2016</v>
      </c>
      <c r="O192" s="22">
        <v>2015</v>
      </c>
      <c r="P192" s="22">
        <v>2015</v>
      </c>
      <c r="Q192" s="22">
        <v>2014</v>
      </c>
      <c r="R192" s="22">
        <v>2013</v>
      </c>
      <c r="S192" s="22">
        <v>2016</v>
      </c>
      <c r="T192" s="22">
        <v>2013</v>
      </c>
      <c r="U192" s="22">
        <v>2014</v>
      </c>
      <c r="V192" s="22" t="s">
        <v>17</v>
      </c>
      <c r="W192" s="22">
        <v>2015</v>
      </c>
      <c r="X192" s="22">
        <v>2013</v>
      </c>
      <c r="Y192" s="22">
        <v>2010</v>
      </c>
      <c r="Z192" s="22">
        <v>2014</v>
      </c>
      <c r="AA192" s="22">
        <v>2014</v>
      </c>
      <c r="AB192" s="22">
        <v>2014</v>
      </c>
      <c r="AC192" s="22">
        <v>2014</v>
      </c>
      <c r="AD192" s="22">
        <v>2015</v>
      </c>
      <c r="AE192" s="22">
        <v>2012</v>
      </c>
      <c r="AF192" s="22">
        <v>2014</v>
      </c>
      <c r="AG192" s="21">
        <v>2005</v>
      </c>
      <c r="AH192" s="22">
        <v>2014</v>
      </c>
      <c r="AI192" s="22">
        <v>2015</v>
      </c>
      <c r="AJ192" s="22">
        <v>2016</v>
      </c>
      <c r="AK192" s="23">
        <v>2016</v>
      </c>
      <c r="AL192" s="23">
        <v>2016</v>
      </c>
      <c r="AM192" s="22">
        <v>2015</v>
      </c>
      <c r="AN192" s="22">
        <v>2014</v>
      </c>
      <c r="AO192" s="22">
        <v>2014</v>
      </c>
      <c r="AP192" s="22">
        <v>2013</v>
      </c>
      <c r="AQ192" s="22">
        <v>2013</v>
      </c>
      <c r="AR192" s="22">
        <v>2015</v>
      </c>
      <c r="AS192" s="22">
        <v>2014</v>
      </c>
      <c r="AT192" s="22">
        <v>2015</v>
      </c>
      <c r="AU192" s="22">
        <v>2012</v>
      </c>
      <c r="AV192" s="22">
        <v>2013</v>
      </c>
      <c r="AW192" s="22">
        <v>2014</v>
      </c>
      <c r="AX192" s="22">
        <v>2014</v>
      </c>
      <c r="AY192" s="22">
        <v>2014</v>
      </c>
      <c r="AZ192" s="22">
        <v>2012</v>
      </c>
      <c r="BA192" s="22">
        <v>2012</v>
      </c>
      <c r="BB192" s="22">
        <v>2013</v>
      </c>
      <c r="BC192" s="22">
        <v>2015</v>
      </c>
      <c r="BD192" s="22">
        <v>2014</v>
      </c>
      <c r="BE192" s="22">
        <v>2014</v>
      </c>
      <c r="BF192" s="10"/>
    </row>
    <row r="193" spans="1:58" x14ac:dyDescent="0.25">
      <c r="A193" s="16" t="s">
        <v>247</v>
      </c>
      <c r="B193" s="11" t="s">
        <v>10132</v>
      </c>
      <c r="C193" s="20">
        <v>2014</v>
      </c>
      <c r="D193" s="20">
        <v>2014</v>
      </c>
      <c r="E193" s="20">
        <v>2014</v>
      </c>
      <c r="F193" s="20">
        <v>2014</v>
      </c>
      <c r="G193" s="20">
        <v>2014</v>
      </c>
      <c r="H193" s="20">
        <v>2014</v>
      </c>
      <c r="I193" s="20">
        <v>2014</v>
      </c>
      <c r="J193" s="20">
        <v>2015</v>
      </c>
      <c r="K193" s="20">
        <v>2015</v>
      </c>
      <c r="L193" s="20">
        <v>2015</v>
      </c>
      <c r="M193" s="22">
        <v>2016</v>
      </c>
      <c r="N193" s="22">
        <v>2016</v>
      </c>
      <c r="O193" s="22">
        <v>2015</v>
      </c>
      <c r="P193" s="22">
        <v>2015</v>
      </c>
      <c r="Q193" s="22">
        <v>2014</v>
      </c>
      <c r="R193" s="22">
        <v>2014</v>
      </c>
      <c r="S193" s="22">
        <v>2016</v>
      </c>
      <c r="T193" s="22">
        <v>2013</v>
      </c>
      <c r="U193" s="22">
        <v>2014</v>
      </c>
      <c r="V193" s="22">
        <v>2014</v>
      </c>
      <c r="W193" s="22">
        <v>2015</v>
      </c>
      <c r="X193" s="22">
        <v>2013</v>
      </c>
      <c r="Y193" s="22">
        <v>2012</v>
      </c>
      <c r="Z193" s="22">
        <v>2014</v>
      </c>
      <c r="AA193" s="22">
        <v>2014</v>
      </c>
      <c r="AB193" s="22">
        <v>2014</v>
      </c>
      <c r="AC193" s="22">
        <v>2014</v>
      </c>
      <c r="AD193" s="22">
        <v>2015</v>
      </c>
      <c r="AE193" s="22">
        <v>2012</v>
      </c>
      <c r="AF193" s="22">
        <v>2014</v>
      </c>
      <c r="AG193" s="21">
        <v>2010</v>
      </c>
      <c r="AH193" s="22">
        <v>2014</v>
      </c>
      <c r="AI193" s="22">
        <v>2015</v>
      </c>
      <c r="AJ193" s="22">
        <v>2016</v>
      </c>
      <c r="AK193" s="23" t="s">
        <v>17</v>
      </c>
      <c r="AL193" s="23">
        <v>2015</v>
      </c>
      <c r="AM193" s="22">
        <v>2015</v>
      </c>
      <c r="AN193" s="22">
        <v>2014</v>
      </c>
      <c r="AO193" s="22">
        <v>2014</v>
      </c>
      <c r="AP193" s="22">
        <v>2013</v>
      </c>
      <c r="AQ193" s="22">
        <v>2013</v>
      </c>
      <c r="AR193" s="22">
        <v>2009</v>
      </c>
      <c r="AS193" s="22">
        <v>2014</v>
      </c>
      <c r="AT193" s="22">
        <v>2015</v>
      </c>
      <c r="AU193" s="22">
        <v>2012</v>
      </c>
      <c r="AV193" s="22">
        <v>2007</v>
      </c>
      <c r="AW193" s="22">
        <v>2014</v>
      </c>
      <c r="AX193" s="22">
        <v>2014</v>
      </c>
      <c r="AY193" s="22">
        <v>2014</v>
      </c>
      <c r="AZ193" s="22">
        <v>2015</v>
      </c>
      <c r="BA193" s="22">
        <v>2015</v>
      </c>
      <c r="BB193" s="22">
        <v>2015</v>
      </c>
      <c r="BC193" s="22">
        <v>2015</v>
      </c>
      <c r="BD193" s="22">
        <v>2014</v>
      </c>
      <c r="BE193" s="22">
        <v>2014</v>
      </c>
      <c r="BF193" s="10"/>
    </row>
    <row r="194" spans="1:58" x14ac:dyDescent="0.25">
      <c r="A194" s="16" t="s">
        <v>105</v>
      </c>
      <c r="B194" s="11" t="s">
        <v>10133</v>
      </c>
      <c r="C194" s="20">
        <v>2014</v>
      </c>
      <c r="D194" s="20">
        <v>2014</v>
      </c>
      <c r="E194" s="20">
        <v>2014</v>
      </c>
      <c r="F194" s="20">
        <v>2014</v>
      </c>
      <c r="G194" s="20">
        <v>2014</v>
      </c>
      <c r="H194" s="20">
        <v>2014</v>
      </c>
      <c r="I194" s="20">
        <v>2014</v>
      </c>
      <c r="J194" s="20">
        <v>2015</v>
      </c>
      <c r="K194" s="20">
        <v>2015</v>
      </c>
      <c r="L194" s="20">
        <v>2015</v>
      </c>
      <c r="M194" s="22">
        <v>2016</v>
      </c>
      <c r="N194" s="22">
        <v>2016</v>
      </c>
      <c r="O194" s="22">
        <v>2015</v>
      </c>
      <c r="P194" s="22">
        <v>2015</v>
      </c>
      <c r="Q194" s="22">
        <v>2014</v>
      </c>
      <c r="R194" s="22">
        <v>2014</v>
      </c>
      <c r="S194" s="22">
        <v>2016</v>
      </c>
      <c r="T194" s="22">
        <v>2013</v>
      </c>
      <c r="U194" s="22">
        <v>2014</v>
      </c>
      <c r="V194" s="22">
        <v>2014</v>
      </c>
      <c r="W194" s="22">
        <v>2015</v>
      </c>
      <c r="X194" s="22">
        <v>2014</v>
      </c>
      <c r="Y194" s="22">
        <v>2011</v>
      </c>
      <c r="Z194" s="22">
        <v>2014</v>
      </c>
      <c r="AA194" s="22">
        <v>2014</v>
      </c>
      <c r="AB194" s="22">
        <v>2014</v>
      </c>
      <c r="AC194" s="22">
        <v>2014</v>
      </c>
      <c r="AD194" s="22">
        <v>2015</v>
      </c>
      <c r="AE194" s="22">
        <v>2012</v>
      </c>
      <c r="AF194" s="22">
        <v>2014</v>
      </c>
      <c r="AG194" s="21" t="s">
        <v>17</v>
      </c>
      <c r="AH194" s="22">
        <v>2014</v>
      </c>
      <c r="AI194" s="22">
        <v>2015</v>
      </c>
      <c r="AJ194" s="22">
        <v>2016</v>
      </c>
      <c r="AK194" s="23">
        <v>2015</v>
      </c>
      <c r="AL194" s="23">
        <v>2015</v>
      </c>
      <c r="AM194" s="22">
        <v>2015</v>
      </c>
      <c r="AN194" s="22">
        <v>2014</v>
      </c>
      <c r="AO194" s="22">
        <v>2014</v>
      </c>
      <c r="AP194" s="22" t="s">
        <v>17</v>
      </c>
      <c r="AQ194" s="22" t="s">
        <v>17</v>
      </c>
      <c r="AR194" s="22">
        <v>2015</v>
      </c>
      <c r="AS194" s="22">
        <v>2014</v>
      </c>
      <c r="AT194" s="22">
        <v>2015</v>
      </c>
      <c r="AU194" s="22">
        <v>2012</v>
      </c>
      <c r="AV194" s="22">
        <v>2011</v>
      </c>
      <c r="AW194" s="22">
        <v>2014</v>
      </c>
      <c r="AX194" s="22">
        <v>2014</v>
      </c>
      <c r="AY194" s="22">
        <v>2014</v>
      </c>
      <c r="AZ194" s="22">
        <v>2015</v>
      </c>
      <c r="BA194" s="22">
        <v>2015</v>
      </c>
      <c r="BB194" s="22">
        <v>2015</v>
      </c>
      <c r="BC194" s="22">
        <v>2015</v>
      </c>
      <c r="BD194" s="22">
        <v>2014</v>
      </c>
      <c r="BE194" s="22">
        <v>2014</v>
      </c>
      <c r="BF194" s="10"/>
    </row>
  </sheetData>
  <mergeCells count="1">
    <mergeCell ref="A1:BE1"/>
  </mergeCells>
  <pageMargins left="0.7" right="0.7" top="0.75" bottom="0.75" header="0.3" footer="0.3"/>
  <pageSetup orientation="portrait"/>
  <drawing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E193"/>
  <sheetViews>
    <sheetView workbookViewId="0"/>
  </sheetViews>
  <sheetFormatPr defaultColWidth="9.42578125" defaultRowHeight="15" x14ac:dyDescent="0.25"/>
  <cols>
    <col min="2" max="52" width="5" bestFit="1" customWidth="1"/>
  </cols>
  <sheetData>
    <row r="1" spans="1:57" ht="284.85000000000002" customHeight="1" x14ac:dyDescent="0.25">
      <c r="A1" t="s">
        <v>9677</v>
      </c>
      <c r="B1" s="24" t="s">
        <v>10983</v>
      </c>
      <c r="C1" s="24" t="s">
        <v>10984</v>
      </c>
      <c r="D1" s="24" t="s">
        <v>10985</v>
      </c>
      <c r="E1" s="24" t="s">
        <v>10986</v>
      </c>
      <c r="F1" s="24" t="s">
        <v>10987</v>
      </c>
      <c r="G1" s="24" t="s">
        <v>10988</v>
      </c>
      <c r="H1" s="24" t="s">
        <v>10989</v>
      </c>
      <c r="I1" s="24" t="s">
        <v>10990</v>
      </c>
      <c r="J1" s="24" t="s">
        <v>10991</v>
      </c>
      <c r="K1" s="24" t="s">
        <v>10992</v>
      </c>
      <c r="L1" s="24" t="s">
        <v>10993</v>
      </c>
      <c r="M1" s="24" t="s">
        <v>10994</v>
      </c>
      <c r="N1" s="24" t="s">
        <v>10995</v>
      </c>
      <c r="O1" s="24" t="s">
        <v>10996</v>
      </c>
      <c r="P1" s="24" t="s">
        <v>10997</v>
      </c>
      <c r="Q1" s="24" t="s">
        <v>10998</v>
      </c>
      <c r="R1" s="24" t="s">
        <v>10999</v>
      </c>
      <c r="S1" s="24" t="s">
        <v>11000</v>
      </c>
      <c r="T1" s="24" t="s">
        <v>11000</v>
      </c>
      <c r="U1" s="24" t="s">
        <v>11001</v>
      </c>
      <c r="V1" s="24" t="s">
        <v>11002</v>
      </c>
      <c r="W1" s="24" t="s">
        <v>11003</v>
      </c>
      <c r="X1" s="24" t="s">
        <v>11004</v>
      </c>
      <c r="Y1" s="24" t="s">
        <v>11005</v>
      </c>
      <c r="Z1" s="24" t="s">
        <v>11006</v>
      </c>
      <c r="AA1" s="24" t="s">
        <v>11007</v>
      </c>
      <c r="AB1" s="24" t="s">
        <v>11008</v>
      </c>
      <c r="AC1" s="24" t="s">
        <v>11009</v>
      </c>
      <c r="AD1" s="24" t="s">
        <v>11010</v>
      </c>
      <c r="AE1" s="24" t="s">
        <v>9823</v>
      </c>
      <c r="AF1" s="24" t="s">
        <v>9739</v>
      </c>
      <c r="AG1" s="24" t="s">
        <v>11011</v>
      </c>
      <c r="AH1" s="24" t="s">
        <v>11011</v>
      </c>
      <c r="AI1" s="24" t="s">
        <v>11011</v>
      </c>
      <c r="AJ1" s="24" t="s">
        <v>11012</v>
      </c>
      <c r="AK1" s="24" t="s">
        <v>11013</v>
      </c>
      <c r="AL1" s="24" t="s">
        <v>11014</v>
      </c>
      <c r="AM1" s="24" t="s">
        <v>11015</v>
      </c>
      <c r="AN1" s="24" t="s">
        <v>11016</v>
      </c>
      <c r="AO1" s="24" t="s">
        <v>11017</v>
      </c>
      <c r="AP1" s="24" t="s">
        <v>11018</v>
      </c>
      <c r="AQ1" s="24" t="s">
        <v>11019</v>
      </c>
      <c r="AR1" s="24" t="s">
        <v>11020</v>
      </c>
      <c r="AS1" s="24" t="s">
        <v>11021</v>
      </c>
      <c r="AT1" s="24" t="s">
        <v>11022</v>
      </c>
      <c r="AU1" s="24" t="s">
        <v>11023</v>
      </c>
      <c r="AV1" s="24" t="s">
        <v>11024</v>
      </c>
      <c r="AW1" s="24" t="s">
        <v>11025</v>
      </c>
      <c r="AX1" s="24" t="s">
        <v>11026</v>
      </c>
      <c r="AY1" s="24" t="s">
        <v>11027</v>
      </c>
      <c r="AZ1" s="24" t="s">
        <v>11028</v>
      </c>
    </row>
    <row r="2" spans="1:57" x14ac:dyDescent="0.25">
      <c r="A2" t="s">
        <v>11031</v>
      </c>
      <c r="B2">
        <v>2014</v>
      </c>
      <c r="C2">
        <v>2014</v>
      </c>
      <c r="D2">
        <v>2014</v>
      </c>
      <c r="E2">
        <v>2014</v>
      </c>
      <c r="F2">
        <v>2014</v>
      </c>
      <c r="G2">
        <v>2014</v>
      </c>
      <c r="H2">
        <v>2014</v>
      </c>
      <c r="I2">
        <v>2015</v>
      </c>
      <c r="J2">
        <v>2015</v>
      </c>
      <c r="K2">
        <v>2015</v>
      </c>
      <c r="L2">
        <v>2016</v>
      </c>
      <c r="M2">
        <v>2016</v>
      </c>
      <c r="N2">
        <v>2015</v>
      </c>
      <c r="O2">
        <v>2015</v>
      </c>
      <c r="P2">
        <v>2014</v>
      </c>
      <c r="Q2">
        <v>2014</v>
      </c>
      <c r="R2">
        <v>2016</v>
      </c>
      <c r="S2">
        <v>2013</v>
      </c>
      <c r="T2">
        <v>2014</v>
      </c>
      <c r="U2">
        <v>2014</v>
      </c>
      <c r="V2">
        <v>2015</v>
      </c>
      <c r="W2">
        <v>2014</v>
      </c>
      <c r="X2">
        <v>2014</v>
      </c>
      <c r="Y2">
        <v>2014</v>
      </c>
      <c r="Z2">
        <v>2014</v>
      </c>
      <c r="AA2">
        <v>2014</v>
      </c>
      <c r="AB2">
        <v>2014</v>
      </c>
      <c r="AC2">
        <v>2015</v>
      </c>
      <c r="AD2">
        <v>2012</v>
      </c>
      <c r="AE2">
        <v>2014</v>
      </c>
      <c r="AF2">
        <v>2013</v>
      </c>
      <c r="AG2">
        <v>2014</v>
      </c>
      <c r="AH2">
        <v>2015</v>
      </c>
      <c r="AI2">
        <v>2016</v>
      </c>
      <c r="AJ2">
        <v>2016</v>
      </c>
      <c r="AK2">
        <v>2016</v>
      </c>
      <c r="AL2">
        <v>2015</v>
      </c>
      <c r="AM2">
        <v>2014</v>
      </c>
      <c r="AN2">
        <v>2014</v>
      </c>
      <c r="AO2">
        <v>2014</v>
      </c>
      <c r="AP2">
        <v>2014</v>
      </c>
      <c r="AQ2">
        <v>2015</v>
      </c>
      <c r="AR2">
        <v>2014</v>
      </c>
      <c r="AS2">
        <v>2015</v>
      </c>
      <c r="AT2">
        <v>2012</v>
      </c>
      <c r="AU2">
        <v>2014</v>
      </c>
      <c r="AV2">
        <v>2014</v>
      </c>
      <c r="AW2">
        <v>2014</v>
      </c>
      <c r="AX2">
        <v>2014</v>
      </c>
      <c r="AY2">
        <v>2015</v>
      </c>
      <c r="AZ2">
        <v>2015</v>
      </c>
      <c r="BA2" t="s">
        <v>11049</v>
      </c>
      <c r="BB2" t="s">
        <v>11050</v>
      </c>
      <c r="BC2" t="s">
        <v>11051</v>
      </c>
      <c r="BD2" t="s">
        <v>11052</v>
      </c>
      <c r="BE2" t="s">
        <v>11053</v>
      </c>
    </row>
    <row r="3" spans="1:57" x14ac:dyDescent="0.25">
      <c r="A3" t="s">
        <v>9841</v>
      </c>
      <c r="B3" s="25">
        <f>IF('Indicator Date hidden'!C4="x","x",$B$2-'Indicator Date hidden'!C4)</f>
        <v>0</v>
      </c>
      <c r="C3" s="25">
        <f>IF('Indicator Date hidden'!D4="x","x",$C$2-'Indicator Date hidden'!D4)</f>
        <v>0</v>
      </c>
      <c r="D3" s="25">
        <f>IF('Indicator Date hidden'!E4="x","x",$D$2-'Indicator Date hidden'!E4)</f>
        <v>0</v>
      </c>
      <c r="E3" s="25">
        <f>IF('Indicator Date hidden'!F4="x","x",$E$2-'Indicator Date hidden'!F4)</f>
        <v>0</v>
      </c>
      <c r="F3" s="25">
        <f>IF('Indicator Date hidden'!G4="x","x",$F$2-'Indicator Date hidden'!G4)</f>
        <v>0</v>
      </c>
      <c r="G3" s="25">
        <f>IF('Indicator Date hidden'!H4="x","x",$G$2-'Indicator Date hidden'!H4)</f>
        <v>0</v>
      </c>
      <c r="H3" s="25">
        <f>IF('Indicator Date hidden'!I4="x","x",$H$2-'Indicator Date hidden'!I4)</f>
        <v>0</v>
      </c>
      <c r="I3" s="25">
        <f>IF('Indicator Date hidden'!J4="x","x",$I$2-'Indicator Date hidden'!J4)</f>
        <v>0</v>
      </c>
      <c r="J3" s="25">
        <f>IF('Indicator Date hidden'!K4="x","x",$J$2-'Indicator Date hidden'!K4)</f>
        <v>0</v>
      </c>
      <c r="K3" s="25">
        <f>IF('Indicator Date hidden'!L4="x","x",$K$2-'Indicator Date hidden'!L4)</f>
        <v>0</v>
      </c>
      <c r="L3" s="25">
        <f>IF('Indicator Date hidden'!M4="x","x",$L$2-'Indicator Date hidden'!M4)</f>
        <v>0</v>
      </c>
      <c r="M3" s="25">
        <f>IF('Indicator Date hidden'!N4="x","x",$M$2-'Indicator Date hidden'!N4)</f>
        <v>0</v>
      </c>
      <c r="N3" s="25">
        <f>IF('Indicator Date hidden'!O4="x","x",$N$2-'Indicator Date hidden'!O4)</f>
        <v>0</v>
      </c>
      <c r="O3" s="25">
        <f>IF('Indicator Date hidden'!P4="x","x",$O$2-'Indicator Date hidden'!P4)</f>
        <v>0</v>
      </c>
      <c r="P3" s="25">
        <f>IF('Indicator Date hidden'!Q4="x","x",$P$2-'Indicator Date hidden'!Q4)</f>
        <v>0</v>
      </c>
      <c r="Q3" s="25">
        <f>IF('Indicator Date hidden'!R4="x","x",$Q$2-'Indicator Date hidden'!R4)</f>
        <v>3</v>
      </c>
      <c r="R3" s="25">
        <f>IF('Indicator Date hidden'!S4="x","x",$R$2-'Indicator Date hidden'!S4)</f>
        <v>0</v>
      </c>
      <c r="S3" s="25">
        <f>IF('Indicator Date hidden'!T4="x","x",$S$2-'Indicator Date hidden'!T4)</f>
        <v>0</v>
      </c>
      <c r="T3" s="25">
        <f>IF('Indicator Date hidden'!U4="x","x",$T$2-'Indicator Date hidden'!U4)</f>
        <v>0</v>
      </c>
      <c r="U3" s="25">
        <f>IF('Indicator Date hidden'!V4="x","x",$U$2-'Indicator Date hidden'!V4)</f>
        <v>0</v>
      </c>
      <c r="V3" s="25">
        <f>IF('Indicator Date hidden'!W4="x","x",$V$2-'Indicator Date hidden'!W4)</f>
        <v>0</v>
      </c>
      <c r="W3" s="25">
        <f>IF('Indicator Date hidden'!X4="x","x",$W$2-'Indicator Date hidden'!X4)</f>
        <v>10</v>
      </c>
      <c r="X3" s="25">
        <f>IF('Indicator Date hidden'!Y4="x","x",$X$2-'Indicator Date hidden'!Y4)</f>
        <v>1</v>
      </c>
      <c r="Y3" s="25">
        <f>IF('Indicator Date hidden'!Z4="x","x",$Y$2-'Indicator Date hidden'!Z4)</f>
        <v>0</v>
      </c>
      <c r="Z3" s="25">
        <f>IF('Indicator Date hidden'!AA4="x","x",$Z$2-'Indicator Date hidden'!AA4)</f>
        <v>0</v>
      </c>
      <c r="AA3" s="25">
        <f>IF('Indicator Date hidden'!AB4="x","x",$AA$2-'Indicator Date hidden'!AB4)</f>
        <v>0</v>
      </c>
      <c r="AB3" s="25">
        <f>IF('Indicator Date hidden'!AC4="x","x",$AB$2-'Indicator Date hidden'!AC4)</f>
        <v>0</v>
      </c>
      <c r="AC3" s="25">
        <f>IF('Indicator Date hidden'!AD4="x","x",$AC$2-'Indicator Date hidden'!AD4)</f>
        <v>0</v>
      </c>
      <c r="AD3" s="25">
        <f>IF('Indicator Date hidden'!AE4="x","x",$AD$2-'Indicator Date hidden'!AE4)</f>
        <v>0</v>
      </c>
      <c r="AE3" s="25">
        <f>IF('Indicator Date hidden'!AF4="x","x",$AE$2-'Indicator Date hidden'!AF4)</f>
        <v>0</v>
      </c>
      <c r="AF3" s="25">
        <f>IF('Indicator Date hidden'!AG4="x","x",$AF$2-'Indicator Date hidden'!AG4)</f>
        <v>6</v>
      </c>
      <c r="AG3" s="25">
        <f>IF('Indicator Date hidden'!AH4="x","x",$AG$2-'Indicator Date hidden'!AH4)</f>
        <v>0</v>
      </c>
      <c r="AH3" s="25">
        <f>IF('Indicator Date hidden'!AI4="x","x",$AH$2-'Indicator Date hidden'!AI4)</f>
        <v>0</v>
      </c>
      <c r="AI3" s="25">
        <f>IF('Indicator Date hidden'!AJ4="x","x",$AI$2-'Indicator Date hidden'!AJ4)</f>
        <v>0</v>
      </c>
      <c r="AJ3" s="25">
        <f>IF('Indicator Date hidden'!AK4="x","x",$AJ$2-'Indicator Date hidden'!AK4)</f>
        <v>1</v>
      </c>
      <c r="AK3" s="25">
        <f>IF('Indicator Date hidden'!AL4="x","x",$AK$2-'Indicator Date hidden'!AL4)</f>
        <v>1</v>
      </c>
      <c r="AL3" s="25">
        <f>IF('Indicator Date hidden'!AM4="x","x",$AL$2-'Indicator Date hidden'!AM4)</f>
        <v>0</v>
      </c>
      <c r="AM3" s="25">
        <f>IF('Indicator Date hidden'!AN4="x","x",$AM$2-'Indicator Date hidden'!AN4)</f>
        <v>0</v>
      </c>
      <c r="AN3" s="25">
        <f>IF('Indicator Date hidden'!AO4="x","x",$AN$2-'Indicator Date hidden'!AO4)</f>
        <v>0</v>
      </c>
      <c r="AO3" s="25" t="str">
        <f>IF('Indicator Date hidden'!AP4="x","x",$AO$2-'Indicator Date hidden'!AP4)</f>
        <v>x</v>
      </c>
      <c r="AP3" s="25" t="str">
        <f>IF('Indicator Date hidden'!AQ4="x","x",$AP$2-'Indicator Date hidden'!AQ4)</f>
        <v>x</v>
      </c>
      <c r="AQ3" s="25">
        <f>IF('Indicator Date hidden'!AR4="x","x",$AQ$2-'Indicator Date hidden'!AR4)</f>
        <v>0</v>
      </c>
      <c r="AR3" s="25">
        <f>IF('Indicator Date hidden'!AS4="x","x",$AR$2-'Indicator Date hidden'!AS4)</f>
        <v>0</v>
      </c>
      <c r="AS3" s="25">
        <f>IF('Indicator Date hidden'!AT4="x","x",$AS$2-'Indicator Date hidden'!AT4)</f>
        <v>0</v>
      </c>
      <c r="AT3" s="25">
        <f>IF('Indicator Date hidden'!AU4="x","x",$AT$2-'Indicator Date hidden'!AU4)</f>
        <v>0</v>
      </c>
      <c r="AU3" s="25">
        <f>IF('Indicator Date hidden'!AV4="x","x",$AU$2-'Indicator Date hidden'!AV4)</f>
        <v>3</v>
      </c>
      <c r="AV3" s="25">
        <f>IF('Indicator Date hidden'!AW4="x","x",$AV$2-'Indicator Date hidden'!AW4)</f>
        <v>0</v>
      </c>
      <c r="AW3" s="25">
        <f>IF('Indicator Date hidden'!AX4="x","x",$AW$2-'Indicator Date hidden'!AX4)</f>
        <v>0</v>
      </c>
      <c r="AX3" s="25">
        <f>IF('Indicator Date hidden'!AY4="x","x",$AX$2-'Indicator Date hidden'!AY4)</f>
        <v>0</v>
      </c>
      <c r="AY3" s="25">
        <f>IF('Indicator Date hidden'!AZ4="x","x",$AY$2-'Indicator Date hidden'!AZ4)</f>
        <v>0</v>
      </c>
      <c r="AZ3" s="25">
        <f>IF('Indicator Date hidden'!BA4="x","x",$AZ$2-'Indicator Date hidden'!BA4)</f>
        <v>0</v>
      </c>
      <c r="BA3">
        <f t="shared" ref="BA3:BA34" si="0">SUM(B3:AZ3)</f>
        <v>25</v>
      </c>
      <c r="BB3" s="26">
        <f t="shared" ref="BB3:BB34" si="1">BA3/COUNT(B3:AZ3)</f>
        <v>0.51020408163265307</v>
      </c>
      <c r="BC3">
        <f t="shared" ref="BC3:BC34" si="2">COUNTIF(B3:AZ3,"&gt;0")</f>
        <v>7</v>
      </c>
      <c r="BD3" s="26">
        <f t="shared" ref="BD3:BD34" si="3">_xlfn.STDEV.P(B3:AZ3)</f>
        <v>1.7157428209782613</v>
      </c>
      <c r="BE3" s="28">
        <f t="shared" ref="BE3:BE34" si="4">MEDIAN(B3:AZ3)</f>
        <v>0</v>
      </c>
    </row>
    <row r="4" spans="1:57" x14ac:dyDescent="0.25">
      <c r="A4" t="s">
        <v>9844</v>
      </c>
      <c r="B4" s="25">
        <f>IF('Indicator Date hidden'!C5="x","x",$B$2-'Indicator Date hidden'!C5)</f>
        <v>0</v>
      </c>
      <c r="C4" s="25">
        <f>IF('Indicator Date hidden'!D5="x","x",$C$2-'Indicator Date hidden'!D5)</f>
        <v>0</v>
      </c>
      <c r="D4" s="25">
        <f>IF('Indicator Date hidden'!E5="x","x",$D$2-'Indicator Date hidden'!E5)</f>
        <v>0</v>
      </c>
      <c r="E4" s="25">
        <f>IF('Indicator Date hidden'!F5="x","x",$E$2-'Indicator Date hidden'!F5)</f>
        <v>0</v>
      </c>
      <c r="F4" s="25">
        <f>IF('Indicator Date hidden'!G5="x","x",$F$2-'Indicator Date hidden'!G5)</f>
        <v>0</v>
      </c>
      <c r="G4" s="25">
        <f>IF('Indicator Date hidden'!H5="x","x",$G$2-'Indicator Date hidden'!H5)</f>
        <v>0</v>
      </c>
      <c r="H4" s="25">
        <f>IF('Indicator Date hidden'!I5="x","x",$H$2-'Indicator Date hidden'!I5)</f>
        <v>0</v>
      </c>
      <c r="I4" s="25">
        <f>IF('Indicator Date hidden'!J5="x","x",$I$2-'Indicator Date hidden'!J5)</f>
        <v>0</v>
      </c>
      <c r="J4" s="25">
        <f>IF('Indicator Date hidden'!K5="x","x",$J$2-'Indicator Date hidden'!K5)</f>
        <v>0</v>
      </c>
      <c r="K4" s="25">
        <f>IF('Indicator Date hidden'!L5="x","x",$K$2-'Indicator Date hidden'!L5)</f>
        <v>0</v>
      </c>
      <c r="L4" s="25">
        <f>IF('Indicator Date hidden'!M5="x","x",$L$2-'Indicator Date hidden'!M5)</f>
        <v>0</v>
      </c>
      <c r="M4" s="25">
        <f>IF('Indicator Date hidden'!N5="x","x",$M$2-'Indicator Date hidden'!N5)</f>
        <v>0</v>
      </c>
      <c r="N4" s="25">
        <f>IF('Indicator Date hidden'!O5="x","x",$N$2-'Indicator Date hidden'!O5)</f>
        <v>0</v>
      </c>
      <c r="O4" s="25">
        <f>IF('Indicator Date hidden'!P5="x","x",$O$2-'Indicator Date hidden'!P5)</f>
        <v>0</v>
      </c>
      <c r="P4" s="25">
        <f>IF('Indicator Date hidden'!Q5="x","x",$P$2-'Indicator Date hidden'!Q5)</f>
        <v>0</v>
      </c>
      <c r="Q4" s="25">
        <f>IF('Indicator Date hidden'!R5="x","x",$Q$2-'Indicator Date hidden'!R5)</f>
        <v>5</v>
      </c>
      <c r="R4" s="25">
        <f>IF('Indicator Date hidden'!S5="x","x",$R$2-'Indicator Date hidden'!S5)</f>
        <v>0</v>
      </c>
      <c r="S4" s="25">
        <f>IF('Indicator Date hidden'!T5="x","x",$S$2-'Indicator Date hidden'!T5)</f>
        <v>0</v>
      </c>
      <c r="T4" s="25">
        <f>IF('Indicator Date hidden'!U5="x","x",$T$2-'Indicator Date hidden'!U5)</f>
        <v>0</v>
      </c>
      <c r="U4" s="25">
        <f>IF('Indicator Date hidden'!V5="x","x",$U$2-'Indicator Date hidden'!V5)</f>
        <v>0</v>
      </c>
      <c r="V4" s="25">
        <f>IF('Indicator Date hidden'!W5="x","x",$V$2-'Indicator Date hidden'!W5)</f>
        <v>0</v>
      </c>
      <c r="W4" s="25">
        <f>IF('Indicator Date hidden'!X5="x","x",$W$2-'Indicator Date hidden'!X5)</f>
        <v>5</v>
      </c>
      <c r="X4" s="25">
        <f>IF('Indicator Date hidden'!Y5="x","x",$X$2-'Indicator Date hidden'!Y5)</f>
        <v>1</v>
      </c>
      <c r="Y4" s="25">
        <f>IF('Indicator Date hidden'!Z5="x","x",$Y$2-'Indicator Date hidden'!Z5)</f>
        <v>0</v>
      </c>
      <c r="Z4" s="25">
        <f>IF('Indicator Date hidden'!AA5="x","x",$Z$2-'Indicator Date hidden'!AA5)</f>
        <v>0</v>
      </c>
      <c r="AA4" s="25">
        <f>IF('Indicator Date hidden'!AB5="x","x",$AA$2-'Indicator Date hidden'!AB5)</f>
        <v>1</v>
      </c>
      <c r="AB4" s="25">
        <f>IF('Indicator Date hidden'!AC5="x","x",$AB$2-'Indicator Date hidden'!AC5)</f>
        <v>0</v>
      </c>
      <c r="AC4" s="25">
        <f>IF('Indicator Date hidden'!AD5="x","x",$AC$2-'Indicator Date hidden'!AD5)</f>
        <v>0</v>
      </c>
      <c r="AD4" s="25" t="str">
        <f>IF('Indicator Date hidden'!AE5="x","x",$AD$2-'Indicator Date hidden'!AE5)</f>
        <v>x</v>
      </c>
      <c r="AE4" s="25">
        <f>IF('Indicator Date hidden'!AF5="x","x",$AE$2-'Indicator Date hidden'!AF5)</f>
        <v>0</v>
      </c>
      <c r="AF4" s="25">
        <f>IF('Indicator Date hidden'!AG5="x","x",$AF$2-'Indicator Date hidden'!AG5)</f>
        <v>1</v>
      </c>
      <c r="AG4" s="25">
        <f>IF('Indicator Date hidden'!AH5="x","x",$AG$2-'Indicator Date hidden'!AH5)</f>
        <v>0</v>
      </c>
      <c r="AH4" s="25">
        <f>IF('Indicator Date hidden'!AI5="x","x",$AH$2-'Indicator Date hidden'!AI5)</f>
        <v>0</v>
      </c>
      <c r="AI4" s="25">
        <f>IF('Indicator Date hidden'!AJ5="x","x",$AI$2-'Indicator Date hidden'!AJ5)</f>
        <v>0</v>
      </c>
      <c r="AJ4" s="25" t="str">
        <f>IF('Indicator Date hidden'!AK5="x","x",$AJ$2-'Indicator Date hidden'!AK5)</f>
        <v>x</v>
      </c>
      <c r="AK4" s="25">
        <f>IF('Indicator Date hidden'!AL5="x","x",$AK$2-'Indicator Date hidden'!AL5)</f>
        <v>1</v>
      </c>
      <c r="AL4" s="25">
        <f>IF('Indicator Date hidden'!AM5="x","x",$AL$2-'Indicator Date hidden'!AM5)</f>
        <v>0</v>
      </c>
      <c r="AM4" s="25">
        <f>IF('Indicator Date hidden'!AN5="x","x",$AM$2-'Indicator Date hidden'!AN5)</f>
        <v>0</v>
      </c>
      <c r="AN4" s="25">
        <f>IF('Indicator Date hidden'!AO5="x","x",$AN$2-'Indicator Date hidden'!AO5)</f>
        <v>0</v>
      </c>
      <c r="AO4" s="25">
        <f>IF('Indicator Date hidden'!AP5="x","x",$AO$2-'Indicator Date hidden'!AP5)</f>
        <v>0</v>
      </c>
      <c r="AP4" s="25">
        <f>IF('Indicator Date hidden'!AQ5="x","x",$AP$2-'Indicator Date hidden'!AQ5)</f>
        <v>0</v>
      </c>
      <c r="AQ4" s="25" t="str">
        <f>IF('Indicator Date hidden'!AR5="x","x",$AQ$2-'Indicator Date hidden'!AR5)</f>
        <v>x</v>
      </c>
      <c r="AR4" s="25">
        <f>IF('Indicator Date hidden'!AS5="x","x",$AR$2-'Indicator Date hidden'!AS5)</f>
        <v>0</v>
      </c>
      <c r="AS4" s="25">
        <f>IF('Indicator Date hidden'!AT5="x","x",$AS$2-'Indicator Date hidden'!AT5)</f>
        <v>0</v>
      </c>
      <c r="AT4" s="25">
        <f>IF('Indicator Date hidden'!AU5="x","x",$AT$2-'Indicator Date hidden'!AU5)</f>
        <v>0</v>
      </c>
      <c r="AU4" s="25">
        <f>IF('Indicator Date hidden'!AV5="x","x",$AU$2-'Indicator Date hidden'!AV5)</f>
        <v>2</v>
      </c>
      <c r="AV4" s="25">
        <f>IF('Indicator Date hidden'!AW5="x","x",$AV$2-'Indicator Date hidden'!AW5)</f>
        <v>0</v>
      </c>
      <c r="AW4" s="25">
        <f>IF('Indicator Date hidden'!AX5="x","x",$AW$2-'Indicator Date hidden'!AX5)</f>
        <v>0</v>
      </c>
      <c r="AX4" s="25">
        <f>IF('Indicator Date hidden'!AY5="x","x",$AX$2-'Indicator Date hidden'!AY5)</f>
        <v>0</v>
      </c>
      <c r="AY4" s="25">
        <f>IF('Indicator Date hidden'!AZ5="x","x",$AY$2-'Indicator Date hidden'!AZ5)</f>
        <v>0</v>
      </c>
      <c r="AZ4" s="25">
        <f>IF('Indicator Date hidden'!BA5="x","x",$AZ$2-'Indicator Date hidden'!BA5)</f>
        <v>0</v>
      </c>
      <c r="BA4">
        <f t="shared" si="0"/>
        <v>16</v>
      </c>
      <c r="BB4" s="26">
        <f t="shared" si="1"/>
        <v>0.33333333333333331</v>
      </c>
      <c r="BC4">
        <f t="shared" si="2"/>
        <v>7</v>
      </c>
      <c r="BD4" s="26">
        <f t="shared" si="3"/>
        <v>1.0474837574980447</v>
      </c>
      <c r="BE4" s="28">
        <f t="shared" si="4"/>
        <v>0</v>
      </c>
    </row>
    <row r="5" spans="1:57" x14ac:dyDescent="0.25">
      <c r="A5" t="s">
        <v>9917</v>
      </c>
      <c r="B5" s="25">
        <f>IF('Indicator Date hidden'!C6="x","x",$B$2-'Indicator Date hidden'!C6)</f>
        <v>0</v>
      </c>
      <c r="C5" s="25">
        <f>IF('Indicator Date hidden'!D6="x","x",$C$2-'Indicator Date hidden'!D6)</f>
        <v>0</v>
      </c>
      <c r="D5" s="25">
        <f>IF('Indicator Date hidden'!E6="x","x",$D$2-'Indicator Date hidden'!E6)</f>
        <v>0</v>
      </c>
      <c r="E5" s="25">
        <f>IF('Indicator Date hidden'!F6="x","x",$E$2-'Indicator Date hidden'!F6)</f>
        <v>0</v>
      </c>
      <c r="F5" s="25">
        <f>IF('Indicator Date hidden'!G6="x","x",$F$2-'Indicator Date hidden'!G6)</f>
        <v>0</v>
      </c>
      <c r="G5" s="25">
        <f>IF('Indicator Date hidden'!H6="x","x",$G$2-'Indicator Date hidden'!H6)</f>
        <v>0</v>
      </c>
      <c r="H5" s="25">
        <f>IF('Indicator Date hidden'!I6="x","x",$H$2-'Indicator Date hidden'!I6)</f>
        <v>0</v>
      </c>
      <c r="I5" s="25">
        <f>IF('Indicator Date hidden'!J6="x","x",$I$2-'Indicator Date hidden'!J6)</f>
        <v>0</v>
      </c>
      <c r="J5" s="25">
        <f>IF('Indicator Date hidden'!K6="x","x",$J$2-'Indicator Date hidden'!K6)</f>
        <v>0</v>
      </c>
      <c r="K5" s="25">
        <f>IF('Indicator Date hidden'!L6="x","x",$K$2-'Indicator Date hidden'!L6)</f>
        <v>0</v>
      </c>
      <c r="L5" s="25">
        <f>IF('Indicator Date hidden'!M6="x","x",$L$2-'Indicator Date hidden'!M6)</f>
        <v>0</v>
      </c>
      <c r="M5" s="25">
        <f>IF('Indicator Date hidden'!N6="x","x",$M$2-'Indicator Date hidden'!N6)</f>
        <v>0</v>
      </c>
      <c r="N5" s="25">
        <f>IF('Indicator Date hidden'!O6="x","x",$N$2-'Indicator Date hidden'!O6)</f>
        <v>0</v>
      </c>
      <c r="O5" s="25">
        <f>IF('Indicator Date hidden'!P6="x","x",$O$2-'Indicator Date hidden'!P6)</f>
        <v>0</v>
      </c>
      <c r="P5" s="25">
        <f>IF('Indicator Date hidden'!Q6="x","x",$P$2-'Indicator Date hidden'!Q6)</f>
        <v>0</v>
      </c>
      <c r="Q5" s="25" t="str">
        <f>IF('Indicator Date hidden'!R6="x","x",$Q$2-'Indicator Date hidden'!R6)</f>
        <v>x</v>
      </c>
      <c r="R5" s="25">
        <f>IF('Indicator Date hidden'!S6="x","x",$R$2-'Indicator Date hidden'!S6)</f>
        <v>0</v>
      </c>
      <c r="S5" s="25">
        <f>IF('Indicator Date hidden'!T6="x","x",$S$2-'Indicator Date hidden'!T6)</f>
        <v>0</v>
      </c>
      <c r="T5" s="25">
        <f>IF('Indicator Date hidden'!U6="x","x",$T$2-'Indicator Date hidden'!U6)</f>
        <v>0</v>
      </c>
      <c r="U5" s="25">
        <f>IF('Indicator Date hidden'!V6="x","x",$U$2-'Indicator Date hidden'!V6)</f>
        <v>0</v>
      </c>
      <c r="V5" s="25">
        <f>IF('Indicator Date hidden'!W6="x","x",$V$2-'Indicator Date hidden'!W6)</f>
        <v>0</v>
      </c>
      <c r="W5" s="25">
        <f>IF('Indicator Date hidden'!X6="x","x",$W$2-'Indicator Date hidden'!X6)</f>
        <v>2</v>
      </c>
      <c r="X5" s="25">
        <f>IF('Indicator Date hidden'!Y6="x","x",$X$2-'Indicator Date hidden'!Y6)</f>
        <v>4</v>
      </c>
      <c r="Y5" s="25">
        <f>IF('Indicator Date hidden'!Z6="x","x",$Y$2-'Indicator Date hidden'!Z6)</f>
        <v>0</v>
      </c>
      <c r="Z5" s="25">
        <f>IF('Indicator Date hidden'!AA6="x","x",$Z$2-'Indicator Date hidden'!AA6)</f>
        <v>0</v>
      </c>
      <c r="AA5" s="25">
        <f>IF('Indicator Date hidden'!AB6="x","x",$AA$2-'Indicator Date hidden'!AB6)</f>
        <v>0</v>
      </c>
      <c r="AB5" s="25">
        <f>IF('Indicator Date hidden'!AC6="x","x",$AB$2-'Indicator Date hidden'!AC6)</f>
        <v>0</v>
      </c>
      <c r="AC5" s="25">
        <f>IF('Indicator Date hidden'!AD6="x","x",$AC$2-'Indicator Date hidden'!AD6)</f>
        <v>0</v>
      </c>
      <c r="AD5" s="25">
        <f>IF('Indicator Date hidden'!AE6="x","x",$AD$2-'Indicator Date hidden'!AE6)</f>
        <v>0</v>
      </c>
      <c r="AE5" s="25">
        <f>IF('Indicator Date hidden'!AF6="x","x",$AE$2-'Indicator Date hidden'!AF6)</f>
        <v>0</v>
      </c>
      <c r="AF5" s="25" t="str">
        <f>IF('Indicator Date hidden'!AG6="x","x",$AF$2-'Indicator Date hidden'!AG6)</f>
        <v>x</v>
      </c>
      <c r="AG5" s="25">
        <f>IF('Indicator Date hidden'!AH6="x","x",$AG$2-'Indicator Date hidden'!AH6)</f>
        <v>0</v>
      </c>
      <c r="AH5" s="25">
        <f>IF('Indicator Date hidden'!AI6="x","x",$AH$2-'Indicator Date hidden'!AI6)</f>
        <v>0</v>
      </c>
      <c r="AI5" s="25">
        <f>IF('Indicator Date hidden'!AJ6="x","x",$AI$2-'Indicator Date hidden'!AJ6)</f>
        <v>0</v>
      </c>
      <c r="AJ5" s="25">
        <f>IF('Indicator Date hidden'!AK6="x","x",$AJ$2-'Indicator Date hidden'!AK6)</f>
        <v>1</v>
      </c>
      <c r="AK5" s="25">
        <f>IF('Indicator Date hidden'!AL6="x","x",$AK$2-'Indicator Date hidden'!AL6)</f>
        <v>1</v>
      </c>
      <c r="AL5" s="25">
        <f>IF('Indicator Date hidden'!AM6="x","x",$AL$2-'Indicator Date hidden'!AM6)</f>
        <v>0</v>
      </c>
      <c r="AM5" s="25">
        <f>IF('Indicator Date hidden'!AN6="x","x",$AM$2-'Indicator Date hidden'!AN6)</f>
        <v>0</v>
      </c>
      <c r="AN5" s="25">
        <f>IF('Indicator Date hidden'!AO6="x","x",$AN$2-'Indicator Date hidden'!AO6)</f>
        <v>0</v>
      </c>
      <c r="AO5" s="25">
        <f>IF('Indicator Date hidden'!AP6="x","x",$AO$2-'Indicator Date hidden'!AP6)</f>
        <v>0</v>
      </c>
      <c r="AP5" s="25">
        <f>IF('Indicator Date hidden'!AQ6="x","x",$AP$2-'Indicator Date hidden'!AQ6)</f>
        <v>0</v>
      </c>
      <c r="AQ5" s="25">
        <f>IF('Indicator Date hidden'!AR6="x","x",$AQ$2-'Indicator Date hidden'!AR6)</f>
        <v>4</v>
      </c>
      <c r="AR5" s="25">
        <f>IF('Indicator Date hidden'!AS6="x","x",$AR$2-'Indicator Date hidden'!AS6)</f>
        <v>0</v>
      </c>
      <c r="AS5" s="25">
        <f>IF('Indicator Date hidden'!AT6="x","x",$AS$2-'Indicator Date hidden'!AT6)</f>
        <v>0</v>
      </c>
      <c r="AT5" s="25">
        <f>IF('Indicator Date hidden'!AU6="x","x",$AT$2-'Indicator Date hidden'!AU6)</f>
        <v>0</v>
      </c>
      <c r="AU5" s="25">
        <f>IF('Indicator Date hidden'!AV6="x","x",$AU$2-'Indicator Date hidden'!AV6)</f>
        <v>8</v>
      </c>
      <c r="AV5" s="25">
        <f>IF('Indicator Date hidden'!AW6="x","x",$AV$2-'Indicator Date hidden'!AW6)</f>
        <v>0</v>
      </c>
      <c r="AW5" s="25">
        <f>IF('Indicator Date hidden'!AX6="x","x",$AW$2-'Indicator Date hidden'!AX6)</f>
        <v>0</v>
      </c>
      <c r="AX5" s="25">
        <f>IF('Indicator Date hidden'!AY6="x","x",$AX$2-'Indicator Date hidden'!AY6)</f>
        <v>0</v>
      </c>
      <c r="AY5" s="25">
        <f>IF('Indicator Date hidden'!AZ6="x","x",$AY$2-'Indicator Date hidden'!AZ6)</f>
        <v>0</v>
      </c>
      <c r="AZ5" s="25">
        <f>IF('Indicator Date hidden'!BA6="x","x",$AZ$2-'Indicator Date hidden'!BA6)</f>
        <v>0</v>
      </c>
      <c r="BA5">
        <f t="shared" si="0"/>
        <v>20</v>
      </c>
      <c r="BB5" s="26">
        <f t="shared" si="1"/>
        <v>0.40816326530612246</v>
      </c>
      <c r="BC5">
        <f t="shared" si="2"/>
        <v>6</v>
      </c>
      <c r="BD5" s="26">
        <f t="shared" si="3"/>
        <v>1.3838480414828314</v>
      </c>
      <c r="BE5" s="28">
        <f t="shared" si="4"/>
        <v>0</v>
      </c>
    </row>
    <row r="6" spans="1:57" x14ac:dyDescent="0.25">
      <c r="A6" t="s">
        <v>9842</v>
      </c>
      <c r="B6" s="25">
        <f>IF('Indicator Date hidden'!C7="x","x",$B$2-'Indicator Date hidden'!C7)</f>
        <v>0</v>
      </c>
      <c r="C6" s="25">
        <f>IF('Indicator Date hidden'!D7="x","x",$C$2-'Indicator Date hidden'!D7)</f>
        <v>0</v>
      </c>
      <c r="D6" s="25">
        <f>IF('Indicator Date hidden'!E7="x","x",$D$2-'Indicator Date hidden'!E7)</f>
        <v>0</v>
      </c>
      <c r="E6" s="25">
        <f>IF('Indicator Date hidden'!F7="x","x",$E$2-'Indicator Date hidden'!F7)</f>
        <v>0</v>
      </c>
      <c r="F6" s="25">
        <f>IF('Indicator Date hidden'!G7="x","x",$F$2-'Indicator Date hidden'!G7)</f>
        <v>0</v>
      </c>
      <c r="G6" s="25">
        <f>IF('Indicator Date hidden'!H7="x","x",$G$2-'Indicator Date hidden'!H7)</f>
        <v>0</v>
      </c>
      <c r="H6" s="25">
        <f>IF('Indicator Date hidden'!I7="x","x",$H$2-'Indicator Date hidden'!I7)</f>
        <v>0</v>
      </c>
      <c r="I6" s="25">
        <f>IF('Indicator Date hidden'!J7="x","x",$I$2-'Indicator Date hidden'!J7)</f>
        <v>0</v>
      </c>
      <c r="J6" s="25">
        <f>IF('Indicator Date hidden'!K7="x","x",$J$2-'Indicator Date hidden'!K7)</f>
        <v>0</v>
      </c>
      <c r="K6" s="25">
        <f>IF('Indicator Date hidden'!L7="x","x",$K$2-'Indicator Date hidden'!L7)</f>
        <v>0</v>
      </c>
      <c r="L6" s="25">
        <f>IF('Indicator Date hidden'!M7="x","x",$L$2-'Indicator Date hidden'!M7)</f>
        <v>0</v>
      </c>
      <c r="M6" s="25">
        <f>IF('Indicator Date hidden'!N7="x","x",$M$2-'Indicator Date hidden'!N7)</f>
        <v>0</v>
      </c>
      <c r="N6" s="25">
        <f>IF('Indicator Date hidden'!O7="x","x",$N$2-'Indicator Date hidden'!O7)</f>
        <v>0</v>
      </c>
      <c r="O6" s="25">
        <f>IF('Indicator Date hidden'!P7="x","x",$O$2-'Indicator Date hidden'!P7)</f>
        <v>0</v>
      </c>
      <c r="P6" s="25">
        <f>IF('Indicator Date hidden'!Q7="x","x",$P$2-'Indicator Date hidden'!Q7)</f>
        <v>0</v>
      </c>
      <c r="Q6" s="25" t="str">
        <f>IF('Indicator Date hidden'!R7="x","x",$Q$2-'Indicator Date hidden'!R7)</f>
        <v>x</v>
      </c>
      <c r="R6" s="25">
        <f>IF('Indicator Date hidden'!S7="x","x",$R$2-'Indicator Date hidden'!S7)</f>
        <v>0</v>
      </c>
      <c r="S6" s="25">
        <f>IF('Indicator Date hidden'!T7="x","x",$S$2-'Indicator Date hidden'!T7)</f>
        <v>0</v>
      </c>
      <c r="T6" s="25">
        <f>IF('Indicator Date hidden'!U7="x","x",$T$2-'Indicator Date hidden'!U7)</f>
        <v>0</v>
      </c>
      <c r="U6" s="25">
        <f>IF('Indicator Date hidden'!V7="x","x",$U$2-'Indicator Date hidden'!V7)</f>
        <v>0</v>
      </c>
      <c r="V6" s="25">
        <f>IF('Indicator Date hidden'!W7="x","x",$V$2-'Indicator Date hidden'!W7)</f>
        <v>0</v>
      </c>
      <c r="W6" s="25">
        <f>IF('Indicator Date hidden'!X7="x","x",$W$2-'Indicator Date hidden'!X7)</f>
        <v>7</v>
      </c>
      <c r="X6" s="25">
        <f>IF('Indicator Date hidden'!Y7="x","x",$X$2-'Indicator Date hidden'!Y7)</f>
        <v>5</v>
      </c>
      <c r="Y6" s="25">
        <f>IF('Indicator Date hidden'!Z7="x","x",$Y$2-'Indicator Date hidden'!Z7)</f>
        <v>0</v>
      </c>
      <c r="Z6" s="25">
        <f>IF('Indicator Date hidden'!AA7="x","x",$Z$2-'Indicator Date hidden'!AA7)</f>
        <v>0</v>
      </c>
      <c r="AA6" s="25">
        <f>IF('Indicator Date hidden'!AB7="x","x",$AA$2-'Indicator Date hidden'!AB7)</f>
        <v>0</v>
      </c>
      <c r="AB6" s="25">
        <f>IF('Indicator Date hidden'!AC7="x","x",$AB$2-'Indicator Date hidden'!AC7)</f>
        <v>0</v>
      </c>
      <c r="AC6" s="25">
        <f>IF('Indicator Date hidden'!AD7="x","x",$AC$2-'Indicator Date hidden'!AD7)</f>
        <v>0</v>
      </c>
      <c r="AD6" s="25">
        <f>IF('Indicator Date hidden'!AE7="x","x",$AD$2-'Indicator Date hidden'!AE7)</f>
        <v>0</v>
      </c>
      <c r="AE6" s="25" t="str">
        <f>IF('Indicator Date hidden'!AF7="x","x",$AE$2-'Indicator Date hidden'!AF7)</f>
        <v>x</v>
      </c>
      <c r="AF6" s="25">
        <f>IF('Indicator Date hidden'!AG7="x","x",$AF$2-'Indicator Date hidden'!AG7)</f>
        <v>5</v>
      </c>
      <c r="AG6" s="25">
        <f>IF('Indicator Date hidden'!AH7="x","x",$AG$2-'Indicator Date hidden'!AH7)</f>
        <v>0</v>
      </c>
      <c r="AH6" s="25">
        <f>IF('Indicator Date hidden'!AI7="x","x",$AH$2-'Indicator Date hidden'!AI7)</f>
        <v>0</v>
      </c>
      <c r="AI6" s="25">
        <f>IF('Indicator Date hidden'!AJ7="x","x",$AI$2-'Indicator Date hidden'!AJ7)</f>
        <v>0</v>
      </c>
      <c r="AJ6" s="25" t="str">
        <f>IF('Indicator Date hidden'!AK7="x","x",$AJ$2-'Indicator Date hidden'!AK7)</f>
        <v>x</v>
      </c>
      <c r="AK6" s="25">
        <f>IF('Indicator Date hidden'!AL7="x","x",$AK$2-'Indicator Date hidden'!AL7)</f>
        <v>1</v>
      </c>
      <c r="AL6" s="25">
        <f>IF('Indicator Date hidden'!AM7="x","x",$AL$2-'Indicator Date hidden'!AM7)</f>
        <v>0</v>
      </c>
      <c r="AM6" s="25">
        <f>IF('Indicator Date hidden'!AN7="x","x",$AM$2-'Indicator Date hidden'!AN7)</f>
        <v>0</v>
      </c>
      <c r="AN6" s="25">
        <f>IF('Indicator Date hidden'!AO7="x","x",$AN$2-'Indicator Date hidden'!AO7)</f>
        <v>0</v>
      </c>
      <c r="AO6" s="25">
        <f>IF('Indicator Date hidden'!AP7="x","x",$AO$2-'Indicator Date hidden'!AP7)</f>
        <v>1</v>
      </c>
      <c r="AP6" s="25">
        <f>IF('Indicator Date hidden'!AQ7="x","x",$AP$2-'Indicator Date hidden'!AQ7)</f>
        <v>1</v>
      </c>
      <c r="AQ6" s="25">
        <f>IF('Indicator Date hidden'!AR7="x","x",$AQ$2-'Indicator Date hidden'!AR7)</f>
        <v>8</v>
      </c>
      <c r="AR6" s="25">
        <f>IF('Indicator Date hidden'!AS7="x","x",$AR$2-'Indicator Date hidden'!AS7)</f>
        <v>0</v>
      </c>
      <c r="AS6" s="25">
        <f>IF('Indicator Date hidden'!AT7="x","x",$AS$2-'Indicator Date hidden'!AT7)</f>
        <v>0</v>
      </c>
      <c r="AT6" s="25">
        <f>IF('Indicator Date hidden'!AU7="x","x",$AT$2-'Indicator Date hidden'!AU7)</f>
        <v>0</v>
      </c>
      <c r="AU6" s="25">
        <f>IF('Indicator Date hidden'!AV7="x","x",$AU$2-'Indicator Date hidden'!AV7)</f>
        <v>1</v>
      </c>
      <c r="AV6" s="25">
        <f>IF('Indicator Date hidden'!AW7="x","x",$AV$2-'Indicator Date hidden'!AW7)</f>
        <v>0</v>
      </c>
      <c r="AW6" s="25">
        <f>IF('Indicator Date hidden'!AX7="x","x",$AW$2-'Indicator Date hidden'!AX7)</f>
        <v>0</v>
      </c>
      <c r="AX6" s="25">
        <f>IF('Indicator Date hidden'!AY7="x","x",$AX$2-'Indicator Date hidden'!AY7)</f>
        <v>0</v>
      </c>
      <c r="AY6" s="25">
        <f>IF('Indicator Date hidden'!AZ7="x","x",$AY$2-'Indicator Date hidden'!AZ7)</f>
        <v>0</v>
      </c>
      <c r="AZ6" s="25">
        <f>IF('Indicator Date hidden'!BA7="x","x",$AZ$2-'Indicator Date hidden'!BA7)</f>
        <v>0</v>
      </c>
      <c r="BA6">
        <f t="shared" si="0"/>
        <v>29</v>
      </c>
      <c r="BB6" s="26">
        <f t="shared" si="1"/>
        <v>0.60416666666666663</v>
      </c>
      <c r="BC6">
        <f t="shared" si="2"/>
        <v>8</v>
      </c>
      <c r="BD6" s="26">
        <f t="shared" si="3"/>
        <v>1.7646952443851476</v>
      </c>
      <c r="BE6" s="28">
        <f t="shared" si="4"/>
        <v>0</v>
      </c>
    </row>
    <row r="7" spans="1:57" x14ac:dyDescent="0.25">
      <c r="A7" t="s">
        <v>9851</v>
      </c>
      <c r="B7" s="25">
        <f>IF('Indicator Date hidden'!C8="x","x",$B$2-'Indicator Date hidden'!C8)</f>
        <v>0</v>
      </c>
      <c r="C7" s="25">
        <f>IF('Indicator Date hidden'!D8="x","x",$C$2-'Indicator Date hidden'!D8)</f>
        <v>0</v>
      </c>
      <c r="D7" s="25">
        <f>IF('Indicator Date hidden'!E8="x","x",$D$2-'Indicator Date hidden'!E8)</f>
        <v>0</v>
      </c>
      <c r="E7" s="25">
        <f>IF('Indicator Date hidden'!F8="x","x",$E$2-'Indicator Date hidden'!F8)</f>
        <v>0</v>
      </c>
      <c r="F7" s="25">
        <f>IF('Indicator Date hidden'!G8="x","x",$F$2-'Indicator Date hidden'!G8)</f>
        <v>0</v>
      </c>
      <c r="G7" s="25">
        <f>IF('Indicator Date hidden'!H8="x","x",$G$2-'Indicator Date hidden'!H8)</f>
        <v>0</v>
      </c>
      <c r="H7" s="25">
        <f>IF('Indicator Date hidden'!I8="x","x",$H$2-'Indicator Date hidden'!I8)</f>
        <v>0</v>
      </c>
      <c r="I7" s="25">
        <f>IF('Indicator Date hidden'!J8="x","x",$I$2-'Indicator Date hidden'!J8)</f>
        <v>0</v>
      </c>
      <c r="J7" s="25">
        <f>IF('Indicator Date hidden'!K8="x","x",$J$2-'Indicator Date hidden'!K8)</f>
        <v>0</v>
      </c>
      <c r="K7" s="25">
        <f>IF('Indicator Date hidden'!L8="x","x",$K$2-'Indicator Date hidden'!L8)</f>
        <v>0</v>
      </c>
      <c r="L7" s="25">
        <f>IF('Indicator Date hidden'!M8="x","x",$L$2-'Indicator Date hidden'!M8)</f>
        <v>0</v>
      </c>
      <c r="M7" s="25">
        <f>IF('Indicator Date hidden'!N8="x","x",$M$2-'Indicator Date hidden'!N8)</f>
        <v>0</v>
      </c>
      <c r="N7" s="25">
        <f>IF('Indicator Date hidden'!O8="x","x",$N$2-'Indicator Date hidden'!O8)</f>
        <v>0</v>
      </c>
      <c r="O7" s="25">
        <f>IF('Indicator Date hidden'!P8="x","x",$O$2-'Indicator Date hidden'!P8)</f>
        <v>0</v>
      </c>
      <c r="P7" s="25">
        <f>IF('Indicator Date hidden'!Q8="x","x",$P$2-'Indicator Date hidden'!Q8)</f>
        <v>0</v>
      </c>
      <c r="Q7" s="25" t="str">
        <f>IF('Indicator Date hidden'!R8="x","x",$Q$2-'Indicator Date hidden'!R8)</f>
        <v>x</v>
      </c>
      <c r="R7" s="25">
        <f>IF('Indicator Date hidden'!S8="x","x",$R$2-'Indicator Date hidden'!S8)</f>
        <v>0</v>
      </c>
      <c r="S7" s="25">
        <f>IF('Indicator Date hidden'!T8="x","x",$S$2-'Indicator Date hidden'!T8)</f>
        <v>0</v>
      </c>
      <c r="T7" s="25">
        <f>IF('Indicator Date hidden'!U8="x","x",$T$2-'Indicator Date hidden'!U8)</f>
        <v>0</v>
      </c>
      <c r="U7" s="25">
        <f>IF('Indicator Date hidden'!V8="x","x",$U$2-'Indicator Date hidden'!V8)</f>
        <v>0</v>
      </c>
      <c r="V7" s="25">
        <f>IF('Indicator Date hidden'!W8="x","x",$V$2-'Indicator Date hidden'!W8)</f>
        <v>0</v>
      </c>
      <c r="W7" s="25" t="str">
        <f>IF('Indicator Date hidden'!X8="x","x",$W$2-'Indicator Date hidden'!X8)</f>
        <v>x</v>
      </c>
      <c r="X7" s="25" t="str">
        <f>IF('Indicator Date hidden'!Y8="x","x",$X$2-'Indicator Date hidden'!Y8)</f>
        <v>x</v>
      </c>
      <c r="Y7" s="25">
        <f>IF('Indicator Date hidden'!Z8="x","x",$Y$2-'Indicator Date hidden'!Z8)</f>
        <v>0</v>
      </c>
      <c r="Z7" s="25">
        <f>IF('Indicator Date hidden'!AA8="x","x",$Z$2-'Indicator Date hidden'!AA8)</f>
        <v>0</v>
      </c>
      <c r="AA7" s="25" t="str">
        <f>IF('Indicator Date hidden'!AB8="x","x",$AA$2-'Indicator Date hidden'!AB8)</f>
        <v>x</v>
      </c>
      <c r="AB7" s="25">
        <f>IF('Indicator Date hidden'!AC8="x","x",$AB$2-'Indicator Date hidden'!AC8)</f>
        <v>0</v>
      </c>
      <c r="AC7" s="25">
        <f>IF('Indicator Date hidden'!AD8="x","x",$AC$2-'Indicator Date hidden'!AD8)</f>
        <v>0</v>
      </c>
      <c r="AD7" s="25" t="str">
        <f>IF('Indicator Date hidden'!AE8="x","x",$AD$2-'Indicator Date hidden'!AE8)</f>
        <v>x</v>
      </c>
      <c r="AE7" s="25" t="str">
        <f>IF('Indicator Date hidden'!AF8="x","x",$AE$2-'Indicator Date hidden'!AF8)</f>
        <v>x</v>
      </c>
      <c r="AF7" s="25" t="str">
        <f>IF('Indicator Date hidden'!AG8="x","x",$AF$2-'Indicator Date hidden'!AG8)</f>
        <v>x</v>
      </c>
      <c r="AG7" s="25">
        <f>IF('Indicator Date hidden'!AH8="x","x",$AG$2-'Indicator Date hidden'!AH8)</f>
        <v>0</v>
      </c>
      <c r="AH7" s="25">
        <f>IF('Indicator Date hidden'!AI8="x","x",$AH$2-'Indicator Date hidden'!AI8)</f>
        <v>0</v>
      </c>
      <c r="AI7" s="25">
        <f>IF('Indicator Date hidden'!AJ8="x","x",$AI$2-'Indicator Date hidden'!AJ8)</f>
        <v>0</v>
      </c>
      <c r="AJ7" s="25" t="str">
        <f>IF('Indicator Date hidden'!AK8="x","x",$AJ$2-'Indicator Date hidden'!AK8)</f>
        <v>x</v>
      </c>
      <c r="AK7" s="25">
        <f>IF('Indicator Date hidden'!AL8="x","x",$AK$2-'Indicator Date hidden'!AL8)</f>
        <v>1</v>
      </c>
      <c r="AL7" s="25">
        <f>IF('Indicator Date hidden'!AM8="x","x",$AL$2-'Indicator Date hidden'!AM8)</f>
        <v>0</v>
      </c>
      <c r="AM7" s="25">
        <f>IF('Indicator Date hidden'!AN8="x","x",$AM$2-'Indicator Date hidden'!AN8)</f>
        <v>0</v>
      </c>
      <c r="AN7" s="25">
        <f>IF('Indicator Date hidden'!AO8="x","x",$AN$2-'Indicator Date hidden'!AO8)</f>
        <v>0</v>
      </c>
      <c r="AO7" s="25">
        <f>IF('Indicator Date hidden'!AP8="x","x",$AO$2-'Indicator Date hidden'!AP8)</f>
        <v>0</v>
      </c>
      <c r="AP7" s="25" t="str">
        <f>IF('Indicator Date hidden'!AQ8="x","x",$AP$2-'Indicator Date hidden'!AQ8)</f>
        <v>x</v>
      </c>
      <c r="AQ7" s="25">
        <f>IF('Indicator Date hidden'!AR8="x","x",$AQ$2-'Indicator Date hidden'!AR8)</f>
        <v>6</v>
      </c>
      <c r="AR7" s="25">
        <f>IF('Indicator Date hidden'!AS8="x","x",$AR$2-'Indicator Date hidden'!AS8)</f>
        <v>0</v>
      </c>
      <c r="AS7" s="25" t="str">
        <f>IF('Indicator Date hidden'!AT8="x","x",$AS$2-'Indicator Date hidden'!AT8)</f>
        <v>x</v>
      </c>
      <c r="AT7" s="25">
        <f>IF('Indicator Date hidden'!AU8="x","x",$AT$2-'Indicator Date hidden'!AU8)</f>
        <v>0</v>
      </c>
      <c r="AU7" s="25">
        <f>IF('Indicator Date hidden'!AV8="x","x",$AU$2-'Indicator Date hidden'!AV8)</f>
        <v>1</v>
      </c>
      <c r="AV7" s="25">
        <f>IF('Indicator Date hidden'!AW8="x","x",$AV$2-'Indicator Date hidden'!AW8)</f>
        <v>0</v>
      </c>
      <c r="AW7" s="25">
        <f>IF('Indicator Date hidden'!AX8="x","x",$AW$2-'Indicator Date hidden'!AX8)</f>
        <v>0</v>
      </c>
      <c r="AX7" s="25">
        <f>IF('Indicator Date hidden'!AY8="x","x",$AX$2-'Indicator Date hidden'!AY8)</f>
        <v>0</v>
      </c>
      <c r="AY7" s="25">
        <f>IF('Indicator Date hidden'!AZ8="x","x",$AY$2-'Indicator Date hidden'!AZ8)</f>
        <v>4</v>
      </c>
      <c r="AZ7" s="25">
        <f>IF('Indicator Date hidden'!BA8="x","x",$AZ$2-'Indicator Date hidden'!BA8)</f>
        <v>0</v>
      </c>
      <c r="BA7">
        <f t="shared" si="0"/>
        <v>12</v>
      </c>
      <c r="BB7" s="26">
        <f t="shared" si="1"/>
        <v>0.29268292682926828</v>
      </c>
      <c r="BC7">
        <f t="shared" si="2"/>
        <v>4</v>
      </c>
      <c r="BD7" s="26">
        <f t="shared" si="3"/>
        <v>1.1096890893733977</v>
      </c>
      <c r="BE7" s="28">
        <f t="shared" si="4"/>
        <v>0</v>
      </c>
    </row>
    <row r="8" spans="1:57" x14ac:dyDescent="0.25">
      <c r="A8" t="s">
        <v>9848</v>
      </c>
      <c r="B8" s="25">
        <f>IF('Indicator Date hidden'!C9="x","x",$B$2-'Indicator Date hidden'!C9)</f>
        <v>0</v>
      </c>
      <c r="C8" s="25">
        <f>IF('Indicator Date hidden'!D9="x","x",$C$2-'Indicator Date hidden'!D9)</f>
        <v>0</v>
      </c>
      <c r="D8" s="25">
        <f>IF('Indicator Date hidden'!E9="x","x",$D$2-'Indicator Date hidden'!E9)</f>
        <v>0</v>
      </c>
      <c r="E8" s="25">
        <f>IF('Indicator Date hidden'!F9="x","x",$E$2-'Indicator Date hidden'!F9)</f>
        <v>0</v>
      </c>
      <c r="F8" s="25">
        <f>IF('Indicator Date hidden'!G9="x","x",$F$2-'Indicator Date hidden'!G9)</f>
        <v>0</v>
      </c>
      <c r="G8" s="25">
        <f>IF('Indicator Date hidden'!H9="x","x",$G$2-'Indicator Date hidden'!H9)</f>
        <v>0</v>
      </c>
      <c r="H8" s="25">
        <f>IF('Indicator Date hidden'!I9="x","x",$H$2-'Indicator Date hidden'!I9)</f>
        <v>0</v>
      </c>
      <c r="I8" s="25">
        <f>IF('Indicator Date hidden'!J9="x","x",$I$2-'Indicator Date hidden'!J9)</f>
        <v>0</v>
      </c>
      <c r="J8" s="25">
        <f>IF('Indicator Date hidden'!K9="x","x",$J$2-'Indicator Date hidden'!K9)</f>
        <v>0</v>
      </c>
      <c r="K8" s="25">
        <f>IF('Indicator Date hidden'!L9="x","x",$K$2-'Indicator Date hidden'!L9)</f>
        <v>0</v>
      </c>
      <c r="L8" s="25">
        <f>IF('Indicator Date hidden'!M9="x","x",$L$2-'Indicator Date hidden'!M9)</f>
        <v>0</v>
      </c>
      <c r="M8" s="25">
        <f>IF('Indicator Date hidden'!N9="x","x",$M$2-'Indicator Date hidden'!N9)</f>
        <v>0</v>
      </c>
      <c r="N8" s="25">
        <f>IF('Indicator Date hidden'!O9="x","x",$N$2-'Indicator Date hidden'!O9)</f>
        <v>0</v>
      </c>
      <c r="O8" s="25">
        <f>IF('Indicator Date hidden'!P9="x","x",$O$2-'Indicator Date hidden'!P9)</f>
        <v>0</v>
      </c>
      <c r="P8" s="25">
        <f>IF('Indicator Date hidden'!Q9="x","x",$P$2-'Indicator Date hidden'!Q9)</f>
        <v>0</v>
      </c>
      <c r="Q8" s="25">
        <f>IF('Indicator Date hidden'!R9="x","x",$Q$2-'Indicator Date hidden'!R9)</f>
        <v>9</v>
      </c>
      <c r="R8" s="25">
        <f>IF('Indicator Date hidden'!S9="x","x",$R$2-'Indicator Date hidden'!S9)</f>
        <v>0</v>
      </c>
      <c r="S8" s="25">
        <f>IF('Indicator Date hidden'!T9="x","x",$S$2-'Indicator Date hidden'!T9)</f>
        <v>0</v>
      </c>
      <c r="T8" s="25">
        <f>IF('Indicator Date hidden'!U9="x","x",$T$2-'Indicator Date hidden'!U9)</f>
        <v>0</v>
      </c>
      <c r="U8" s="25">
        <f>IF('Indicator Date hidden'!V9="x","x",$U$2-'Indicator Date hidden'!V9)</f>
        <v>0</v>
      </c>
      <c r="V8" s="25">
        <f>IF('Indicator Date hidden'!W9="x","x",$V$2-'Indicator Date hidden'!W9)</f>
        <v>0</v>
      </c>
      <c r="W8" s="25">
        <f>IF('Indicator Date hidden'!X9="x","x",$W$2-'Indicator Date hidden'!X9)</f>
        <v>9</v>
      </c>
      <c r="X8" s="25">
        <f>IF('Indicator Date hidden'!Y9="x","x",$X$2-'Indicator Date hidden'!Y9)</f>
        <v>1</v>
      </c>
      <c r="Y8" s="25">
        <f>IF('Indicator Date hidden'!Z9="x","x",$Y$2-'Indicator Date hidden'!Z9)</f>
        <v>0</v>
      </c>
      <c r="Z8" s="25">
        <f>IF('Indicator Date hidden'!AA9="x","x",$Z$2-'Indicator Date hidden'!AA9)</f>
        <v>0</v>
      </c>
      <c r="AA8" s="25">
        <f>IF('Indicator Date hidden'!AB9="x","x",$AA$2-'Indicator Date hidden'!AB9)</f>
        <v>0</v>
      </c>
      <c r="AB8" s="25">
        <f>IF('Indicator Date hidden'!AC9="x","x",$AB$2-'Indicator Date hidden'!AC9)</f>
        <v>0</v>
      </c>
      <c r="AC8" s="25">
        <f>IF('Indicator Date hidden'!AD9="x","x",$AC$2-'Indicator Date hidden'!AD9)</f>
        <v>0</v>
      </c>
      <c r="AD8" s="25" t="str">
        <f>IF('Indicator Date hidden'!AE9="x","x",$AD$2-'Indicator Date hidden'!AE9)</f>
        <v>x</v>
      </c>
      <c r="AE8" s="25">
        <f>IF('Indicator Date hidden'!AF9="x","x",$AE$2-'Indicator Date hidden'!AF9)</f>
        <v>0</v>
      </c>
      <c r="AF8" s="25">
        <f>IF('Indicator Date hidden'!AG9="x","x",$AF$2-'Indicator Date hidden'!AG9)</f>
        <v>0</v>
      </c>
      <c r="AG8" s="25">
        <f>IF('Indicator Date hidden'!AH9="x","x",$AG$2-'Indicator Date hidden'!AH9)</f>
        <v>0</v>
      </c>
      <c r="AH8" s="25">
        <f>IF('Indicator Date hidden'!AI9="x","x",$AH$2-'Indicator Date hidden'!AI9)</f>
        <v>0</v>
      </c>
      <c r="AI8" s="25">
        <f>IF('Indicator Date hidden'!AJ9="x","x",$AI$2-'Indicator Date hidden'!AJ9)</f>
        <v>0</v>
      </c>
      <c r="AJ8" s="25" t="str">
        <f>IF('Indicator Date hidden'!AK9="x","x",$AJ$2-'Indicator Date hidden'!AK9)</f>
        <v>x</v>
      </c>
      <c r="AK8" s="25">
        <f>IF('Indicator Date hidden'!AL9="x","x",$AK$2-'Indicator Date hidden'!AL9)</f>
        <v>1</v>
      </c>
      <c r="AL8" s="25">
        <f>IF('Indicator Date hidden'!AM9="x","x",$AL$2-'Indicator Date hidden'!AM9)</f>
        <v>0</v>
      </c>
      <c r="AM8" s="25">
        <f>IF('Indicator Date hidden'!AN9="x","x",$AM$2-'Indicator Date hidden'!AN9)</f>
        <v>0</v>
      </c>
      <c r="AN8" s="25">
        <f>IF('Indicator Date hidden'!AO9="x","x",$AN$2-'Indicator Date hidden'!AO9)</f>
        <v>0</v>
      </c>
      <c r="AO8" s="25" t="str">
        <f>IF('Indicator Date hidden'!AP9="x","x",$AO$2-'Indicator Date hidden'!AP9)</f>
        <v>x</v>
      </c>
      <c r="AP8" s="25" t="str">
        <f>IF('Indicator Date hidden'!AQ9="x","x",$AP$2-'Indicator Date hidden'!AQ9)</f>
        <v>x</v>
      </c>
      <c r="AQ8" s="25">
        <f>IF('Indicator Date hidden'!AR9="x","x",$AQ$2-'Indicator Date hidden'!AR9)</f>
        <v>0</v>
      </c>
      <c r="AR8" s="25">
        <f>IF('Indicator Date hidden'!AS9="x","x",$AR$2-'Indicator Date hidden'!AS9)</f>
        <v>0</v>
      </c>
      <c r="AS8" s="25">
        <f>IF('Indicator Date hidden'!AT9="x","x",$AS$2-'Indicator Date hidden'!AT9)</f>
        <v>0</v>
      </c>
      <c r="AT8" s="25">
        <f>IF('Indicator Date hidden'!AU9="x","x",$AT$2-'Indicator Date hidden'!AU9)</f>
        <v>0</v>
      </c>
      <c r="AU8" s="25">
        <f>IF('Indicator Date hidden'!AV9="x","x",$AU$2-'Indicator Date hidden'!AV9)</f>
        <v>1</v>
      </c>
      <c r="AV8" s="25">
        <f>IF('Indicator Date hidden'!AW9="x","x",$AV$2-'Indicator Date hidden'!AW9)</f>
        <v>0</v>
      </c>
      <c r="AW8" s="25">
        <f>IF('Indicator Date hidden'!AX9="x","x",$AW$2-'Indicator Date hidden'!AX9)</f>
        <v>0</v>
      </c>
      <c r="AX8" s="25">
        <f>IF('Indicator Date hidden'!AY9="x","x",$AX$2-'Indicator Date hidden'!AY9)</f>
        <v>0</v>
      </c>
      <c r="AY8" s="25">
        <f>IF('Indicator Date hidden'!AZ9="x","x",$AY$2-'Indicator Date hidden'!AZ9)</f>
        <v>0</v>
      </c>
      <c r="AZ8" s="25">
        <f>IF('Indicator Date hidden'!BA9="x","x",$AZ$2-'Indicator Date hidden'!BA9)</f>
        <v>0</v>
      </c>
      <c r="BA8">
        <f t="shared" si="0"/>
        <v>21</v>
      </c>
      <c r="BB8" s="26">
        <f t="shared" si="1"/>
        <v>0.44680851063829785</v>
      </c>
      <c r="BC8">
        <f t="shared" si="2"/>
        <v>5</v>
      </c>
      <c r="BD8" s="26">
        <f t="shared" si="3"/>
        <v>1.8196154683596</v>
      </c>
      <c r="BE8" s="28">
        <f t="shared" si="4"/>
        <v>0</v>
      </c>
    </row>
    <row r="9" spans="1:57" x14ac:dyDescent="0.25">
      <c r="A9" t="s">
        <v>9849</v>
      </c>
      <c r="B9" s="25">
        <f>IF('Indicator Date hidden'!C10="x","x",$B$2-'Indicator Date hidden'!C10)</f>
        <v>0</v>
      </c>
      <c r="C9" s="25">
        <f>IF('Indicator Date hidden'!D10="x","x",$C$2-'Indicator Date hidden'!D10)</f>
        <v>0</v>
      </c>
      <c r="D9" s="25">
        <f>IF('Indicator Date hidden'!E10="x","x",$D$2-'Indicator Date hidden'!E10)</f>
        <v>0</v>
      </c>
      <c r="E9" s="25">
        <f>IF('Indicator Date hidden'!F10="x","x",$E$2-'Indicator Date hidden'!F10)</f>
        <v>0</v>
      </c>
      <c r="F9" s="25">
        <f>IF('Indicator Date hidden'!G10="x","x",$F$2-'Indicator Date hidden'!G10)</f>
        <v>0</v>
      </c>
      <c r="G9" s="25">
        <f>IF('Indicator Date hidden'!H10="x","x",$G$2-'Indicator Date hidden'!H10)</f>
        <v>0</v>
      </c>
      <c r="H9" s="25">
        <f>IF('Indicator Date hidden'!I10="x","x",$H$2-'Indicator Date hidden'!I10)</f>
        <v>0</v>
      </c>
      <c r="I9" s="25">
        <f>IF('Indicator Date hidden'!J10="x","x",$I$2-'Indicator Date hidden'!J10)</f>
        <v>0</v>
      </c>
      <c r="J9" s="25">
        <f>IF('Indicator Date hidden'!K10="x","x",$J$2-'Indicator Date hidden'!K10)</f>
        <v>0</v>
      </c>
      <c r="K9" s="25">
        <f>IF('Indicator Date hidden'!L10="x","x",$K$2-'Indicator Date hidden'!L10)</f>
        <v>0</v>
      </c>
      <c r="L9" s="25">
        <f>IF('Indicator Date hidden'!M10="x","x",$L$2-'Indicator Date hidden'!M10)</f>
        <v>0</v>
      </c>
      <c r="M9" s="25">
        <f>IF('Indicator Date hidden'!N10="x","x",$M$2-'Indicator Date hidden'!N10)</f>
        <v>0</v>
      </c>
      <c r="N9" s="25">
        <f>IF('Indicator Date hidden'!O10="x","x",$N$2-'Indicator Date hidden'!O10)</f>
        <v>0</v>
      </c>
      <c r="O9" s="25">
        <f>IF('Indicator Date hidden'!P10="x","x",$O$2-'Indicator Date hidden'!P10)</f>
        <v>0</v>
      </c>
      <c r="P9" s="25">
        <f>IF('Indicator Date hidden'!Q10="x","x",$P$2-'Indicator Date hidden'!Q10)</f>
        <v>0</v>
      </c>
      <c r="Q9" s="25">
        <f>IF('Indicator Date hidden'!R10="x","x",$Q$2-'Indicator Date hidden'!R10)</f>
        <v>4</v>
      </c>
      <c r="R9" s="25">
        <f>IF('Indicator Date hidden'!S10="x","x",$R$2-'Indicator Date hidden'!S10)</f>
        <v>0</v>
      </c>
      <c r="S9" s="25">
        <f>IF('Indicator Date hidden'!T10="x","x",$S$2-'Indicator Date hidden'!T10)</f>
        <v>0</v>
      </c>
      <c r="T9" s="25">
        <f>IF('Indicator Date hidden'!U10="x","x",$T$2-'Indicator Date hidden'!U10)</f>
        <v>0</v>
      </c>
      <c r="U9" s="25">
        <f>IF('Indicator Date hidden'!V10="x","x",$U$2-'Indicator Date hidden'!V10)</f>
        <v>0</v>
      </c>
      <c r="V9" s="25">
        <f>IF('Indicator Date hidden'!W10="x","x",$V$2-'Indicator Date hidden'!W10)</f>
        <v>0</v>
      </c>
      <c r="W9" s="25">
        <f>IF('Indicator Date hidden'!X10="x","x",$W$2-'Indicator Date hidden'!X10)</f>
        <v>4</v>
      </c>
      <c r="X9" s="25">
        <f>IF('Indicator Date hidden'!Y10="x","x",$X$2-'Indicator Date hidden'!Y10)</f>
        <v>1</v>
      </c>
      <c r="Y9" s="25">
        <f>IF('Indicator Date hidden'!Z10="x","x",$Y$2-'Indicator Date hidden'!Z10)</f>
        <v>0</v>
      </c>
      <c r="Z9" s="25">
        <f>IF('Indicator Date hidden'!AA10="x","x",$Z$2-'Indicator Date hidden'!AA10)</f>
        <v>0</v>
      </c>
      <c r="AA9" s="25">
        <f>IF('Indicator Date hidden'!AB10="x","x",$AA$2-'Indicator Date hidden'!AB10)</f>
        <v>0</v>
      </c>
      <c r="AB9" s="25">
        <f>IF('Indicator Date hidden'!AC10="x","x",$AB$2-'Indicator Date hidden'!AC10)</f>
        <v>0</v>
      </c>
      <c r="AC9" s="25">
        <f>IF('Indicator Date hidden'!AD10="x","x",$AC$2-'Indicator Date hidden'!AD10)</f>
        <v>0</v>
      </c>
      <c r="AD9" s="25" t="str">
        <f>IF('Indicator Date hidden'!AE10="x","x",$AD$2-'Indicator Date hidden'!AE10)</f>
        <v>x</v>
      </c>
      <c r="AE9" s="25">
        <f>IF('Indicator Date hidden'!AF10="x","x",$AE$2-'Indicator Date hidden'!AF10)</f>
        <v>0</v>
      </c>
      <c r="AF9" s="25">
        <f>IF('Indicator Date hidden'!AG10="x","x",$AF$2-'Indicator Date hidden'!AG10)</f>
        <v>0</v>
      </c>
      <c r="AG9" s="25">
        <f>IF('Indicator Date hidden'!AH10="x","x",$AG$2-'Indicator Date hidden'!AH10)</f>
        <v>0</v>
      </c>
      <c r="AH9" s="25">
        <f>IF('Indicator Date hidden'!AI10="x","x",$AH$2-'Indicator Date hidden'!AI10)</f>
        <v>0</v>
      </c>
      <c r="AI9" s="25">
        <f>IF('Indicator Date hidden'!AJ10="x","x",$AI$2-'Indicator Date hidden'!AJ10)</f>
        <v>0</v>
      </c>
      <c r="AJ9" s="25">
        <f>IF('Indicator Date hidden'!AK10="x","x",$AJ$2-'Indicator Date hidden'!AK10)</f>
        <v>1</v>
      </c>
      <c r="AK9" s="25">
        <f>IF('Indicator Date hidden'!AL10="x","x",$AK$2-'Indicator Date hidden'!AL10)</f>
        <v>1</v>
      </c>
      <c r="AL9" s="25">
        <f>IF('Indicator Date hidden'!AM10="x","x",$AL$2-'Indicator Date hidden'!AM10)</f>
        <v>0</v>
      </c>
      <c r="AM9" s="25">
        <f>IF('Indicator Date hidden'!AN10="x","x",$AM$2-'Indicator Date hidden'!AN10)</f>
        <v>0</v>
      </c>
      <c r="AN9" s="25">
        <f>IF('Indicator Date hidden'!AO10="x","x",$AN$2-'Indicator Date hidden'!AO10)</f>
        <v>0</v>
      </c>
      <c r="AO9" s="25">
        <f>IF('Indicator Date hidden'!AP10="x","x",$AO$2-'Indicator Date hidden'!AP10)</f>
        <v>0</v>
      </c>
      <c r="AP9" s="25">
        <f>IF('Indicator Date hidden'!AQ10="x","x",$AP$2-'Indicator Date hidden'!AQ10)</f>
        <v>0</v>
      </c>
      <c r="AQ9" s="25">
        <f>IF('Indicator Date hidden'!AR10="x","x",$AQ$2-'Indicator Date hidden'!AR10)</f>
        <v>4</v>
      </c>
      <c r="AR9" s="25">
        <f>IF('Indicator Date hidden'!AS10="x","x",$AR$2-'Indicator Date hidden'!AS10)</f>
        <v>0</v>
      </c>
      <c r="AS9" s="25">
        <f>IF('Indicator Date hidden'!AT10="x","x",$AS$2-'Indicator Date hidden'!AT10)</f>
        <v>0</v>
      </c>
      <c r="AT9" s="25">
        <f>IF('Indicator Date hidden'!AU10="x","x",$AT$2-'Indicator Date hidden'!AU10)</f>
        <v>0</v>
      </c>
      <c r="AU9" s="25">
        <f>IF('Indicator Date hidden'!AV10="x","x",$AU$2-'Indicator Date hidden'!AV10)</f>
        <v>3</v>
      </c>
      <c r="AV9" s="25">
        <f>IF('Indicator Date hidden'!AW10="x","x",$AV$2-'Indicator Date hidden'!AW10)</f>
        <v>0</v>
      </c>
      <c r="AW9" s="25">
        <f>IF('Indicator Date hidden'!AX10="x","x",$AW$2-'Indicator Date hidden'!AX10)</f>
        <v>0</v>
      </c>
      <c r="AX9" s="25">
        <f>IF('Indicator Date hidden'!AY10="x","x",$AX$2-'Indicator Date hidden'!AY10)</f>
        <v>0</v>
      </c>
      <c r="AY9" s="25">
        <f>IF('Indicator Date hidden'!AZ10="x","x",$AY$2-'Indicator Date hidden'!AZ10)</f>
        <v>0</v>
      </c>
      <c r="AZ9" s="25">
        <f>IF('Indicator Date hidden'!BA10="x","x",$AZ$2-'Indicator Date hidden'!BA10)</f>
        <v>0</v>
      </c>
      <c r="BA9">
        <f t="shared" si="0"/>
        <v>18</v>
      </c>
      <c r="BB9" s="26">
        <f t="shared" si="1"/>
        <v>0.36</v>
      </c>
      <c r="BC9">
        <f t="shared" si="2"/>
        <v>7</v>
      </c>
      <c r="BD9" s="26">
        <f t="shared" si="3"/>
        <v>1.034601372510205</v>
      </c>
      <c r="BE9" s="28">
        <f t="shared" si="4"/>
        <v>0</v>
      </c>
    </row>
    <row r="10" spans="1:57" x14ac:dyDescent="0.25">
      <c r="A10" t="s">
        <v>9853</v>
      </c>
      <c r="B10" s="25">
        <f>IF('Indicator Date hidden'!C11="x","x",$B$2-'Indicator Date hidden'!C11)</f>
        <v>0</v>
      </c>
      <c r="C10" s="25">
        <f>IF('Indicator Date hidden'!D11="x","x",$C$2-'Indicator Date hidden'!D11)</f>
        <v>0</v>
      </c>
      <c r="D10" s="25">
        <f>IF('Indicator Date hidden'!E11="x","x",$D$2-'Indicator Date hidden'!E11)</f>
        <v>0</v>
      </c>
      <c r="E10" s="25">
        <f>IF('Indicator Date hidden'!F11="x","x",$E$2-'Indicator Date hidden'!F11)</f>
        <v>0</v>
      </c>
      <c r="F10" s="25">
        <f>IF('Indicator Date hidden'!G11="x","x",$F$2-'Indicator Date hidden'!G11)</f>
        <v>0</v>
      </c>
      <c r="G10" s="25">
        <f>IF('Indicator Date hidden'!H11="x","x",$G$2-'Indicator Date hidden'!H11)</f>
        <v>0</v>
      </c>
      <c r="H10" s="25">
        <f>IF('Indicator Date hidden'!I11="x","x",$H$2-'Indicator Date hidden'!I11)</f>
        <v>0</v>
      </c>
      <c r="I10" s="25">
        <f>IF('Indicator Date hidden'!J11="x","x",$I$2-'Indicator Date hidden'!J11)</f>
        <v>0</v>
      </c>
      <c r="J10" s="25">
        <f>IF('Indicator Date hidden'!K11="x","x",$J$2-'Indicator Date hidden'!K11)</f>
        <v>0</v>
      </c>
      <c r="K10" s="25">
        <f>IF('Indicator Date hidden'!L11="x","x",$K$2-'Indicator Date hidden'!L11)</f>
        <v>0</v>
      </c>
      <c r="L10" s="25">
        <f>IF('Indicator Date hidden'!M11="x","x",$L$2-'Indicator Date hidden'!M11)</f>
        <v>0</v>
      </c>
      <c r="M10" s="25">
        <f>IF('Indicator Date hidden'!N11="x","x",$M$2-'Indicator Date hidden'!N11)</f>
        <v>0</v>
      </c>
      <c r="N10" s="25">
        <f>IF('Indicator Date hidden'!O11="x","x",$N$2-'Indicator Date hidden'!O11)</f>
        <v>0</v>
      </c>
      <c r="O10" s="25">
        <f>IF('Indicator Date hidden'!P11="x","x",$O$2-'Indicator Date hidden'!P11)</f>
        <v>0</v>
      </c>
      <c r="P10" s="25">
        <f>IF('Indicator Date hidden'!Q11="x","x",$P$2-'Indicator Date hidden'!Q11)</f>
        <v>0</v>
      </c>
      <c r="Q10" s="25" t="str">
        <f>IF('Indicator Date hidden'!R11="x","x",$Q$2-'Indicator Date hidden'!R11)</f>
        <v>x</v>
      </c>
      <c r="R10" s="25">
        <f>IF('Indicator Date hidden'!S11="x","x",$R$2-'Indicator Date hidden'!S11)</f>
        <v>0</v>
      </c>
      <c r="S10" s="25">
        <f>IF('Indicator Date hidden'!T11="x","x",$S$2-'Indicator Date hidden'!T11)</f>
        <v>0</v>
      </c>
      <c r="T10" s="25">
        <f>IF('Indicator Date hidden'!U11="x","x",$T$2-'Indicator Date hidden'!U11)</f>
        <v>0</v>
      </c>
      <c r="U10" s="25" t="str">
        <f>IF('Indicator Date hidden'!V11="x","x",$U$2-'Indicator Date hidden'!V11)</f>
        <v>x</v>
      </c>
      <c r="V10" s="25">
        <f>IF('Indicator Date hidden'!W11="x","x",$V$2-'Indicator Date hidden'!W11)</f>
        <v>0</v>
      </c>
      <c r="W10" s="25">
        <f>IF('Indicator Date hidden'!X11="x","x",$W$2-'Indicator Date hidden'!X11)</f>
        <v>7</v>
      </c>
      <c r="X10" s="25">
        <f>IF('Indicator Date hidden'!Y11="x","x",$X$2-'Indicator Date hidden'!Y11)</f>
        <v>3</v>
      </c>
      <c r="Y10" s="25">
        <f>IF('Indicator Date hidden'!Z11="x","x",$Y$2-'Indicator Date hidden'!Z11)</f>
        <v>0</v>
      </c>
      <c r="Z10" s="25">
        <f>IF('Indicator Date hidden'!AA11="x","x",$Z$2-'Indicator Date hidden'!AA11)</f>
        <v>0</v>
      </c>
      <c r="AA10" s="25">
        <f>IF('Indicator Date hidden'!AB11="x","x",$AA$2-'Indicator Date hidden'!AB11)</f>
        <v>1</v>
      </c>
      <c r="AB10" s="25">
        <f>IF('Indicator Date hidden'!AC11="x","x",$AB$2-'Indicator Date hidden'!AC11)</f>
        <v>0</v>
      </c>
      <c r="AC10" s="25">
        <f>IF('Indicator Date hidden'!AD11="x","x",$AC$2-'Indicator Date hidden'!AD11)</f>
        <v>0</v>
      </c>
      <c r="AD10" s="25" t="str">
        <f>IF('Indicator Date hidden'!AE11="x","x",$AD$2-'Indicator Date hidden'!AE11)</f>
        <v>x</v>
      </c>
      <c r="AE10" s="25">
        <f>IF('Indicator Date hidden'!AF11="x","x",$AE$2-'Indicator Date hidden'!AF11)</f>
        <v>0</v>
      </c>
      <c r="AF10" s="25">
        <f>IF('Indicator Date hidden'!AG11="x","x",$AF$2-'Indicator Date hidden'!AG11)</f>
        <v>3</v>
      </c>
      <c r="AG10" s="25">
        <f>IF('Indicator Date hidden'!AH11="x","x",$AG$2-'Indicator Date hidden'!AH11)</f>
        <v>0</v>
      </c>
      <c r="AH10" s="25">
        <f>IF('Indicator Date hidden'!AI11="x","x",$AH$2-'Indicator Date hidden'!AI11)</f>
        <v>0</v>
      </c>
      <c r="AI10" s="25">
        <f>IF('Indicator Date hidden'!AJ11="x","x",$AI$2-'Indicator Date hidden'!AJ11)</f>
        <v>0</v>
      </c>
      <c r="AJ10" s="25" t="str">
        <f>IF('Indicator Date hidden'!AK11="x","x",$AJ$2-'Indicator Date hidden'!AK11)</f>
        <v>x</v>
      </c>
      <c r="AK10" s="25">
        <f>IF('Indicator Date hidden'!AL11="x","x",$AK$2-'Indicator Date hidden'!AL11)</f>
        <v>1</v>
      </c>
      <c r="AL10" s="25">
        <f>IF('Indicator Date hidden'!AM11="x","x",$AL$2-'Indicator Date hidden'!AM11)</f>
        <v>0</v>
      </c>
      <c r="AM10" s="25">
        <f>IF('Indicator Date hidden'!AN11="x","x",$AM$2-'Indicator Date hidden'!AN11)</f>
        <v>0</v>
      </c>
      <c r="AN10" s="25">
        <f>IF('Indicator Date hidden'!AO11="x","x",$AN$2-'Indicator Date hidden'!AO11)</f>
        <v>0</v>
      </c>
      <c r="AO10" s="25">
        <f>IF('Indicator Date hidden'!AP11="x","x",$AO$2-'Indicator Date hidden'!AP11)</f>
        <v>0</v>
      </c>
      <c r="AP10" s="25" t="str">
        <f>IF('Indicator Date hidden'!AQ11="x","x",$AP$2-'Indicator Date hidden'!AQ11)</f>
        <v>x</v>
      </c>
      <c r="AQ10" s="25">
        <f>IF('Indicator Date hidden'!AR11="x","x",$AQ$2-'Indicator Date hidden'!AR11)</f>
        <v>0</v>
      </c>
      <c r="AR10" s="25">
        <f>IF('Indicator Date hidden'!AS11="x","x",$AR$2-'Indicator Date hidden'!AS11)</f>
        <v>0</v>
      </c>
      <c r="AS10" s="25">
        <f>IF('Indicator Date hidden'!AT11="x","x",$AS$2-'Indicator Date hidden'!AT11)</f>
        <v>0</v>
      </c>
      <c r="AT10" s="25">
        <f>IF('Indicator Date hidden'!AU11="x","x",$AT$2-'Indicator Date hidden'!AU11)</f>
        <v>0</v>
      </c>
      <c r="AU10" s="25" t="str">
        <f>IF('Indicator Date hidden'!AV11="x","x",$AU$2-'Indicator Date hidden'!AV11)</f>
        <v>x</v>
      </c>
      <c r="AV10" s="25">
        <f>IF('Indicator Date hidden'!AW11="x","x",$AV$2-'Indicator Date hidden'!AW11)</f>
        <v>0</v>
      </c>
      <c r="AW10" s="25">
        <f>IF('Indicator Date hidden'!AX11="x","x",$AW$2-'Indicator Date hidden'!AX11)</f>
        <v>0</v>
      </c>
      <c r="AX10" s="25">
        <f>IF('Indicator Date hidden'!AY11="x","x",$AX$2-'Indicator Date hidden'!AY11)</f>
        <v>0</v>
      </c>
      <c r="AY10" s="25">
        <f>IF('Indicator Date hidden'!AZ11="x","x",$AY$2-'Indicator Date hidden'!AZ11)</f>
        <v>0</v>
      </c>
      <c r="AZ10" s="25">
        <f>IF('Indicator Date hidden'!BA11="x","x",$AZ$2-'Indicator Date hidden'!BA11)</f>
        <v>0</v>
      </c>
      <c r="BA10">
        <f t="shared" si="0"/>
        <v>15</v>
      </c>
      <c r="BB10" s="26">
        <f t="shared" si="1"/>
        <v>0.33333333333333331</v>
      </c>
      <c r="BC10">
        <f t="shared" si="2"/>
        <v>5</v>
      </c>
      <c r="BD10" s="26">
        <f t="shared" si="3"/>
        <v>1.1925695879998879</v>
      </c>
      <c r="BE10" s="28">
        <f t="shared" si="4"/>
        <v>0</v>
      </c>
    </row>
    <row r="11" spans="1:57" x14ac:dyDescent="0.25">
      <c r="A11" t="s">
        <v>9855</v>
      </c>
      <c r="B11" s="25">
        <f>IF('Indicator Date hidden'!C12="x","x",$B$2-'Indicator Date hidden'!C12)</f>
        <v>0</v>
      </c>
      <c r="C11" s="25">
        <f>IF('Indicator Date hidden'!D12="x","x",$C$2-'Indicator Date hidden'!D12)</f>
        <v>0</v>
      </c>
      <c r="D11" s="25">
        <f>IF('Indicator Date hidden'!E12="x","x",$D$2-'Indicator Date hidden'!E12)</f>
        <v>0</v>
      </c>
      <c r="E11" s="25">
        <f>IF('Indicator Date hidden'!F12="x","x",$E$2-'Indicator Date hidden'!F12)</f>
        <v>0</v>
      </c>
      <c r="F11" s="25">
        <f>IF('Indicator Date hidden'!G12="x","x",$F$2-'Indicator Date hidden'!G12)</f>
        <v>0</v>
      </c>
      <c r="G11" s="25">
        <f>IF('Indicator Date hidden'!H12="x","x",$G$2-'Indicator Date hidden'!H12)</f>
        <v>0</v>
      </c>
      <c r="H11" s="25">
        <f>IF('Indicator Date hidden'!I12="x","x",$H$2-'Indicator Date hidden'!I12)</f>
        <v>0</v>
      </c>
      <c r="I11" s="25">
        <f>IF('Indicator Date hidden'!J12="x","x",$I$2-'Indicator Date hidden'!J12)</f>
        <v>0</v>
      </c>
      <c r="J11" s="25">
        <f>IF('Indicator Date hidden'!K12="x","x",$J$2-'Indicator Date hidden'!K12)</f>
        <v>0</v>
      </c>
      <c r="K11" s="25">
        <f>IF('Indicator Date hidden'!L12="x","x",$K$2-'Indicator Date hidden'!L12)</f>
        <v>0</v>
      </c>
      <c r="L11" s="25">
        <f>IF('Indicator Date hidden'!M12="x","x",$L$2-'Indicator Date hidden'!M12)</f>
        <v>0</v>
      </c>
      <c r="M11" s="25">
        <f>IF('Indicator Date hidden'!N12="x","x",$M$2-'Indicator Date hidden'!N12)</f>
        <v>0</v>
      </c>
      <c r="N11" s="25">
        <f>IF('Indicator Date hidden'!O12="x","x",$N$2-'Indicator Date hidden'!O12)</f>
        <v>0</v>
      </c>
      <c r="O11" s="25">
        <f>IF('Indicator Date hidden'!P12="x","x",$O$2-'Indicator Date hidden'!P12)</f>
        <v>0</v>
      </c>
      <c r="P11" s="25">
        <f>IF('Indicator Date hidden'!Q12="x","x",$P$2-'Indicator Date hidden'!Q12)</f>
        <v>0</v>
      </c>
      <c r="Q11" s="25" t="str">
        <f>IF('Indicator Date hidden'!R12="x","x",$Q$2-'Indicator Date hidden'!R12)</f>
        <v>x</v>
      </c>
      <c r="R11" s="25">
        <f>IF('Indicator Date hidden'!S12="x","x",$R$2-'Indicator Date hidden'!S12)</f>
        <v>0</v>
      </c>
      <c r="S11" s="25">
        <f>IF('Indicator Date hidden'!T12="x","x",$S$2-'Indicator Date hidden'!T12)</f>
        <v>0</v>
      </c>
      <c r="T11" s="25">
        <f>IF('Indicator Date hidden'!U12="x","x",$T$2-'Indicator Date hidden'!U12)</f>
        <v>0</v>
      </c>
      <c r="U11" s="25" t="str">
        <f>IF('Indicator Date hidden'!V12="x","x",$U$2-'Indicator Date hidden'!V12)</f>
        <v>x</v>
      </c>
      <c r="V11" s="25">
        <f>IF('Indicator Date hidden'!W12="x","x",$V$2-'Indicator Date hidden'!W12)</f>
        <v>0</v>
      </c>
      <c r="W11" s="25" t="str">
        <f>IF('Indicator Date hidden'!X12="x","x",$W$2-'Indicator Date hidden'!X12)</f>
        <v>x</v>
      </c>
      <c r="X11" s="25">
        <f>IF('Indicator Date hidden'!Y12="x","x",$X$2-'Indicator Date hidden'!Y12)</f>
        <v>3</v>
      </c>
      <c r="Y11" s="25">
        <f>IF('Indicator Date hidden'!Z12="x","x",$Y$2-'Indicator Date hidden'!Z12)</f>
        <v>0</v>
      </c>
      <c r="Z11" s="25">
        <f>IF('Indicator Date hidden'!AA12="x","x",$Z$2-'Indicator Date hidden'!AA12)</f>
        <v>0</v>
      </c>
      <c r="AA11" s="25" t="str">
        <f>IF('Indicator Date hidden'!AB12="x","x",$AA$2-'Indicator Date hidden'!AB12)</f>
        <v>x</v>
      </c>
      <c r="AB11" s="25">
        <f>IF('Indicator Date hidden'!AC12="x","x",$AB$2-'Indicator Date hidden'!AC12)</f>
        <v>0</v>
      </c>
      <c r="AC11" s="25">
        <f>IF('Indicator Date hidden'!AD12="x","x",$AC$2-'Indicator Date hidden'!AD12)</f>
        <v>0</v>
      </c>
      <c r="AD11" s="25" t="str">
        <f>IF('Indicator Date hidden'!AE12="x","x",$AD$2-'Indicator Date hidden'!AE12)</f>
        <v>x</v>
      </c>
      <c r="AE11" s="25">
        <f>IF('Indicator Date hidden'!AF12="x","x",$AE$2-'Indicator Date hidden'!AF12)</f>
        <v>0</v>
      </c>
      <c r="AF11" s="25">
        <f>IF('Indicator Date hidden'!AG12="x","x",$AF$2-'Indicator Date hidden'!AG12)</f>
        <v>1</v>
      </c>
      <c r="AG11" s="25">
        <f>IF('Indicator Date hidden'!AH12="x","x",$AG$2-'Indicator Date hidden'!AH12)</f>
        <v>0</v>
      </c>
      <c r="AH11" s="25">
        <f>IF('Indicator Date hidden'!AI12="x","x",$AH$2-'Indicator Date hidden'!AI12)</f>
        <v>0</v>
      </c>
      <c r="AI11" s="25">
        <f>IF('Indicator Date hidden'!AJ12="x","x",$AI$2-'Indicator Date hidden'!AJ12)</f>
        <v>0</v>
      </c>
      <c r="AJ11" s="25" t="str">
        <f>IF('Indicator Date hidden'!AK12="x","x",$AJ$2-'Indicator Date hidden'!AK12)</f>
        <v>x</v>
      </c>
      <c r="AK11" s="25">
        <f>IF('Indicator Date hidden'!AL12="x","x",$AK$2-'Indicator Date hidden'!AL12)</f>
        <v>1</v>
      </c>
      <c r="AL11" s="25">
        <f>IF('Indicator Date hidden'!AM12="x","x",$AL$2-'Indicator Date hidden'!AM12)</f>
        <v>0</v>
      </c>
      <c r="AM11" s="25">
        <f>IF('Indicator Date hidden'!AN12="x","x",$AM$2-'Indicator Date hidden'!AN12)</f>
        <v>0</v>
      </c>
      <c r="AN11" s="25">
        <f>IF('Indicator Date hidden'!AO12="x","x",$AN$2-'Indicator Date hidden'!AO12)</f>
        <v>0</v>
      </c>
      <c r="AO11" s="25">
        <f>IF('Indicator Date hidden'!AP12="x","x",$AO$2-'Indicator Date hidden'!AP12)</f>
        <v>0</v>
      </c>
      <c r="AP11" s="25">
        <f>IF('Indicator Date hidden'!AQ12="x","x",$AP$2-'Indicator Date hidden'!AQ12)</f>
        <v>0</v>
      </c>
      <c r="AQ11" s="25">
        <f>IF('Indicator Date hidden'!AR12="x","x",$AQ$2-'Indicator Date hidden'!AR12)</f>
        <v>0</v>
      </c>
      <c r="AR11" s="25">
        <f>IF('Indicator Date hidden'!AS12="x","x",$AR$2-'Indicator Date hidden'!AS12)</f>
        <v>0</v>
      </c>
      <c r="AS11" s="25">
        <f>IF('Indicator Date hidden'!AT12="x","x",$AS$2-'Indicator Date hidden'!AT12)</f>
        <v>0</v>
      </c>
      <c r="AT11" s="25">
        <f>IF('Indicator Date hidden'!AU12="x","x",$AT$2-'Indicator Date hidden'!AU12)</f>
        <v>0</v>
      </c>
      <c r="AU11" s="25" t="str">
        <f>IF('Indicator Date hidden'!AV12="x","x",$AU$2-'Indicator Date hidden'!AV12)</f>
        <v>x</v>
      </c>
      <c r="AV11" s="25">
        <f>IF('Indicator Date hidden'!AW12="x","x",$AV$2-'Indicator Date hidden'!AW12)</f>
        <v>0</v>
      </c>
      <c r="AW11" s="25">
        <f>IF('Indicator Date hidden'!AX12="x","x",$AW$2-'Indicator Date hidden'!AX12)</f>
        <v>0</v>
      </c>
      <c r="AX11" s="25">
        <f>IF('Indicator Date hidden'!AY12="x","x",$AX$2-'Indicator Date hidden'!AY12)</f>
        <v>0</v>
      </c>
      <c r="AY11" s="25">
        <f>IF('Indicator Date hidden'!AZ12="x","x",$AY$2-'Indicator Date hidden'!AZ12)</f>
        <v>0</v>
      </c>
      <c r="AZ11" s="25">
        <f>IF('Indicator Date hidden'!BA12="x","x",$AZ$2-'Indicator Date hidden'!BA12)</f>
        <v>0</v>
      </c>
      <c r="BA11">
        <f t="shared" si="0"/>
        <v>5</v>
      </c>
      <c r="BB11" s="26">
        <f t="shared" si="1"/>
        <v>0.11363636363636363</v>
      </c>
      <c r="BC11">
        <f t="shared" si="2"/>
        <v>3</v>
      </c>
      <c r="BD11" s="26">
        <f t="shared" si="3"/>
        <v>0.48691557467337615</v>
      </c>
      <c r="BE11" s="28">
        <f t="shared" si="4"/>
        <v>0</v>
      </c>
    </row>
    <row r="12" spans="1:57" x14ac:dyDescent="0.25">
      <c r="A12" t="s">
        <v>9856</v>
      </c>
      <c r="B12" s="25">
        <f>IF('Indicator Date hidden'!C13="x","x",$B$2-'Indicator Date hidden'!C13)</f>
        <v>0</v>
      </c>
      <c r="C12" s="25">
        <f>IF('Indicator Date hidden'!D13="x","x",$C$2-'Indicator Date hidden'!D13)</f>
        <v>0</v>
      </c>
      <c r="D12" s="25">
        <f>IF('Indicator Date hidden'!E13="x","x",$D$2-'Indicator Date hidden'!E13)</f>
        <v>0</v>
      </c>
      <c r="E12" s="25">
        <f>IF('Indicator Date hidden'!F13="x","x",$E$2-'Indicator Date hidden'!F13)</f>
        <v>0</v>
      </c>
      <c r="F12" s="25">
        <f>IF('Indicator Date hidden'!G13="x","x",$F$2-'Indicator Date hidden'!G13)</f>
        <v>0</v>
      </c>
      <c r="G12" s="25">
        <f>IF('Indicator Date hidden'!H13="x","x",$G$2-'Indicator Date hidden'!H13)</f>
        <v>0</v>
      </c>
      <c r="H12" s="25">
        <f>IF('Indicator Date hidden'!I13="x","x",$H$2-'Indicator Date hidden'!I13)</f>
        <v>0</v>
      </c>
      <c r="I12" s="25">
        <f>IF('Indicator Date hidden'!J13="x","x",$I$2-'Indicator Date hidden'!J13)</f>
        <v>0</v>
      </c>
      <c r="J12" s="25">
        <f>IF('Indicator Date hidden'!K13="x","x",$J$2-'Indicator Date hidden'!K13)</f>
        <v>0</v>
      </c>
      <c r="K12" s="25">
        <f>IF('Indicator Date hidden'!L13="x","x",$K$2-'Indicator Date hidden'!L13)</f>
        <v>0</v>
      </c>
      <c r="L12" s="25">
        <f>IF('Indicator Date hidden'!M13="x","x",$L$2-'Indicator Date hidden'!M13)</f>
        <v>0</v>
      </c>
      <c r="M12" s="25">
        <f>IF('Indicator Date hidden'!N13="x","x",$M$2-'Indicator Date hidden'!N13)</f>
        <v>0</v>
      </c>
      <c r="N12" s="25">
        <f>IF('Indicator Date hidden'!O13="x","x",$N$2-'Indicator Date hidden'!O13)</f>
        <v>0</v>
      </c>
      <c r="O12" s="25">
        <f>IF('Indicator Date hidden'!P13="x","x",$O$2-'Indicator Date hidden'!P13)</f>
        <v>0</v>
      </c>
      <c r="P12" s="25">
        <f>IF('Indicator Date hidden'!Q13="x","x",$P$2-'Indicator Date hidden'!Q13)</f>
        <v>0</v>
      </c>
      <c r="Q12" s="25">
        <f>IF('Indicator Date hidden'!R13="x","x",$Q$2-'Indicator Date hidden'!R13)</f>
        <v>8</v>
      </c>
      <c r="R12" s="25">
        <f>IF('Indicator Date hidden'!S13="x","x",$R$2-'Indicator Date hidden'!S13)</f>
        <v>0</v>
      </c>
      <c r="S12" s="25">
        <f>IF('Indicator Date hidden'!T13="x","x",$S$2-'Indicator Date hidden'!T13)</f>
        <v>0</v>
      </c>
      <c r="T12" s="25">
        <f>IF('Indicator Date hidden'!U13="x","x",$T$2-'Indicator Date hidden'!U13)</f>
        <v>0</v>
      </c>
      <c r="U12" s="25">
        <f>IF('Indicator Date hidden'!V13="x","x",$U$2-'Indicator Date hidden'!V13)</f>
        <v>0</v>
      </c>
      <c r="V12" s="25">
        <f>IF('Indicator Date hidden'!W13="x","x",$V$2-'Indicator Date hidden'!W13)</f>
        <v>0</v>
      </c>
      <c r="W12" s="25">
        <f>IF('Indicator Date hidden'!X13="x","x",$W$2-'Indicator Date hidden'!X13)</f>
        <v>1</v>
      </c>
      <c r="X12" s="25">
        <f>IF('Indicator Date hidden'!Y13="x","x",$X$2-'Indicator Date hidden'!Y13)</f>
        <v>1</v>
      </c>
      <c r="Y12" s="25">
        <f>IF('Indicator Date hidden'!Z13="x","x",$Y$2-'Indicator Date hidden'!Z13)</f>
        <v>0</v>
      </c>
      <c r="Z12" s="25">
        <f>IF('Indicator Date hidden'!AA13="x","x",$Z$2-'Indicator Date hidden'!AA13)</f>
        <v>0</v>
      </c>
      <c r="AA12" s="25">
        <f>IF('Indicator Date hidden'!AB13="x","x",$AA$2-'Indicator Date hidden'!AB13)</f>
        <v>0</v>
      </c>
      <c r="AB12" s="25">
        <f>IF('Indicator Date hidden'!AC13="x","x",$AB$2-'Indicator Date hidden'!AC13)</f>
        <v>0</v>
      </c>
      <c r="AC12" s="25">
        <f>IF('Indicator Date hidden'!AD13="x","x",$AC$2-'Indicator Date hidden'!AD13)</f>
        <v>0</v>
      </c>
      <c r="AD12" s="25">
        <f>IF('Indicator Date hidden'!AE13="x","x",$AD$2-'Indicator Date hidden'!AE13)</f>
        <v>0</v>
      </c>
      <c r="AE12" s="25">
        <f>IF('Indicator Date hidden'!AF13="x","x",$AE$2-'Indicator Date hidden'!AF13)</f>
        <v>0</v>
      </c>
      <c r="AF12" s="25">
        <f>IF('Indicator Date hidden'!AG13="x","x",$AF$2-'Indicator Date hidden'!AG13)</f>
        <v>5</v>
      </c>
      <c r="AG12" s="25">
        <f>IF('Indicator Date hidden'!AH13="x","x",$AG$2-'Indicator Date hidden'!AH13)</f>
        <v>0</v>
      </c>
      <c r="AH12" s="25">
        <f>IF('Indicator Date hidden'!AI13="x","x",$AH$2-'Indicator Date hidden'!AI13)</f>
        <v>0</v>
      </c>
      <c r="AI12" s="25">
        <f>IF('Indicator Date hidden'!AJ13="x","x",$AI$2-'Indicator Date hidden'!AJ13)</f>
        <v>0</v>
      </c>
      <c r="AJ12" s="25">
        <f>IF('Indicator Date hidden'!AK13="x","x",$AJ$2-'Indicator Date hidden'!AK13)</f>
        <v>1</v>
      </c>
      <c r="AK12" s="25">
        <f>IF('Indicator Date hidden'!AL13="x","x",$AK$2-'Indicator Date hidden'!AL13)</f>
        <v>1</v>
      </c>
      <c r="AL12" s="25">
        <f>IF('Indicator Date hidden'!AM13="x","x",$AL$2-'Indicator Date hidden'!AM13)</f>
        <v>0</v>
      </c>
      <c r="AM12" s="25">
        <f>IF('Indicator Date hidden'!AN13="x","x",$AM$2-'Indicator Date hidden'!AN13)</f>
        <v>0</v>
      </c>
      <c r="AN12" s="25">
        <f>IF('Indicator Date hidden'!AO13="x","x",$AN$2-'Indicator Date hidden'!AO13)</f>
        <v>0</v>
      </c>
      <c r="AO12" s="25" t="str">
        <f>IF('Indicator Date hidden'!AP13="x","x",$AO$2-'Indicator Date hidden'!AP13)</f>
        <v>x</v>
      </c>
      <c r="AP12" s="25" t="str">
        <f>IF('Indicator Date hidden'!AQ13="x","x",$AP$2-'Indicator Date hidden'!AQ13)</f>
        <v>x</v>
      </c>
      <c r="AQ12" s="25" t="str">
        <f>IF('Indicator Date hidden'!AR13="x","x",$AQ$2-'Indicator Date hidden'!AR13)</f>
        <v>x</v>
      </c>
      <c r="AR12" s="25">
        <f>IF('Indicator Date hidden'!AS13="x","x",$AR$2-'Indicator Date hidden'!AS13)</f>
        <v>0</v>
      </c>
      <c r="AS12" s="25">
        <f>IF('Indicator Date hidden'!AT13="x","x",$AS$2-'Indicator Date hidden'!AT13)</f>
        <v>0</v>
      </c>
      <c r="AT12" s="25">
        <f>IF('Indicator Date hidden'!AU13="x","x",$AT$2-'Indicator Date hidden'!AU13)</f>
        <v>0</v>
      </c>
      <c r="AU12" s="25">
        <f>IF('Indicator Date hidden'!AV13="x","x",$AU$2-'Indicator Date hidden'!AV13)</f>
        <v>0</v>
      </c>
      <c r="AV12" s="25">
        <f>IF('Indicator Date hidden'!AW13="x","x",$AV$2-'Indicator Date hidden'!AW13)</f>
        <v>0</v>
      </c>
      <c r="AW12" s="25">
        <f>IF('Indicator Date hidden'!AX13="x","x",$AW$2-'Indicator Date hidden'!AX13)</f>
        <v>0</v>
      </c>
      <c r="AX12" s="25">
        <f>IF('Indicator Date hidden'!AY13="x","x",$AX$2-'Indicator Date hidden'!AY13)</f>
        <v>0</v>
      </c>
      <c r="AY12" s="25">
        <f>IF('Indicator Date hidden'!AZ13="x","x",$AY$2-'Indicator Date hidden'!AZ13)</f>
        <v>0</v>
      </c>
      <c r="AZ12" s="25">
        <f>IF('Indicator Date hidden'!BA13="x","x",$AZ$2-'Indicator Date hidden'!BA13)</f>
        <v>0</v>
      </c>
      <c r="BA12">
        <f t="shared" si="0"/>
        <v>17</v>
      </c>
      <c r="BB12" s="26">
        <f t="shared" si="1"/>
        <v>0.35416666666666669</v>
      </c>
      <c r="BC12">
        <f t="shared" si="2"/>
        <v>6</v>
      </c>
      <c r="BD12" s="26">
        <f t="shared" si="3"/>
        <v>1.346129998262509</v>
      </c>
      <c r="BE12" s="28">
        <f t="shared" si="4"/>
        <v>0</v>
      </c>
    </row>
    <row r="13" spans="1:57" x14ac:dyDescent="0.25">
      <c r="A13" t="s">
        <v>9868</v>
      </c>
      <c r="B13" s="25">
        <f>IF('Indicator Date hidden'!C14="x","x",$B$2-'Indicator Date hidden'!C14)</f>
        <v>0</v>
      </c>
      <c r="C13" s="25">
        <f>IF('Indicator Date hidden'!D14="x","x",$C$2-'Indicator Date hidden'!D14)</f>
        <v>0</v>
      </c>
      <c r="D13" s="25">
        <f>IF('Indicator Date hidden'!E14="x","x",$D$2-'Indicator Date hidden'!E14)</f>
        <v>0</v>
      </c>
      <c r="E13" s="25">
        <f>IF('Indicator Date hidden'!F14="x","x",$E$2-'Indicator Date hidden'!F14)</f>
        <v>0</v>
      </c>
      <c r="F13" s="25">
        <f>IF('Indicator Date hidden'!G14="x","x",$F$2-'Indicator Date hidden'!G14)</f>
        <v>0</v>
      </c>
      <c r="G13" s="25">
        <f>IF('Indicator Date hidden'!H14="x","x",$G$2-'Indicator Date hidden'!H14)</f>
        <v>0</v>
      </c>
      <c r="H13" s="25">
        <f>IF('Indicator Date hidden'!I14="x","x",$H$2-'Indicator Date hidden'!I14)</f>
        <v>0</v>
      </c>
      <c r="I13" s="25">
        <f>IF('Indicator Date hidden'!J14="x","x",$I$2-'Indicator Date hidden'!J14)</f>
        <v>0</v>
      </c>
      <c r="J13" s="25">
        <f>IF('Indicator Date hidden'!K14="x","x",$J$2-'Indicator Date hidden'!K14)</f>
        <v>0</v>
      </c>
      <c r="K13" s="25">
        <f>IF('Indicator Date hidden'!L14="x","x",$K$2-'Indicator Date hidden'!L14)</f>
        <v>0</v>
      </c>
      <c r="L13" s="25">
        <f>IF('Indicator Date hidden'!M14="x","x",$L$2-'Indicator Date hidden'!M14)</f>
        <v>0</v>
      </c>
      <c r="M13" s="25">
        <f>IF('Indicator Date hidden'!N14="x","x",$M$2-'Indicator Date hidden'!N14)</f>
        <v>0</v>
      </c>
      <c r="N13" s="25">
        <f>IF('Indicator Date hidden'!O14="x","x",$N$2-'Indicator Date hidden'!O14)</f>
        <v>0</v>
      </c>
      <c r="O13" s="25">
        <f>IF('Indicator Date hidden'!P14="x","x",$O$2-'Indicator Date hidden'!P14)</f>
        <v>0</v>
      </c>
      <c r="P13" s="25">
        <f>IF('Indicator Date hidden'!Q14="x","x",$P$2-'Indicator Date hidden'!Q14)</f>
        <v>0</v>
      </c>
      <c r="Q13" s="25" t="str">
        <f>IF('Indicator Date hidden'!R14="x","x",$Q$2-'Indicator Date hidden'!R14)</f>
        <v>x</v>
      </c>
      <c r="R13" s="25">
        <f>IF('Indicator Date hidden'!S14="x","x",$R$2-'Indicator Date hidden'!S14)</f>
        <v>0</v>
      </c>
      <c r="S13" s="25">
        <f>IF('Indicator Date hidden'!T14="x","x",$S$2-'Indicator Date hidden'!T14)</f>
        <v>0</v>
      </c>
      <c r="T13" s="25">
        <f>IF('Indicator Date hidden'!U14="x","x",$T$2-'Indicator Date hidden'!U14)</f>
        <v>0</v>
      </c>
      <c r="U13" s="25" t="str">
        <f>IF('Indicator Date hidden'!V14="x","x",$U$2-'Indicator Date hidden'!V14)</f>
        <v>x</v>
      </c>
      <c r="V13" s="25">
        <f>IF('Indicator Date hidden'!W14="x","x",$V$2-'Indicator Date hidden'!W14)</f>
        <v>0</v>
      </c>
      <c r="W13" s="25" t="str">
        <f>IF('Indicator Date hidden'!X14="x","x",$W$2-'Indicator Date hidden'!X14)</f>
        <v>x</v>
      </c>
      <c r="X13" s="25">
        <f>IF('Indicator Date hidden'!Y14="x","x",$X$2-'Indicator Date hidden'!Y14)</f>
        <v>6</v>
      </c>
      <c r="Y13" s="25">
        <f>IF('Indicator Date hidden'!Z14="x","x",$Y$2-'Indicator Date hidden'!Z14)</f>
        <v>0</v>
      </c>
      <c r="Z13" s="25">
        <f>IF('Indicator Date hidden'!AA14="x","x",$Z$2-'Indicator Date hidden'!AA14)</f>
        <v>0</v>
      </c>
      <c r="AA13" s="25">
        <f>IF('Indicator Date hidden'!AB14="x","x",$AA$2-'Indicator Date hidden'!AB14)</f>
        <v>1</v>
      </c>
      <c r="AB13" s="25">
        <f>IF('Indicator Date hidden'!AC14="x","x",$AB$2-'Indicator Date hidden'!AC14)</f>
        <v>0</v>
      </c>
      <c r="AC13" s="25">
        <f>IF('Indicator Date hidden'!AD14="x","x",$AC$2-'Indicator Date hidden'!AD14)</f>
        <v>0</v>
      </c>
      <c r="AD13" s="25" t="str">
        <f>IF('Indicator Date hidden'!AE14="x","x",$AD$2-'Indicator Date hidden'!AE14)</f>
        <v>x</v>
      </c>
      <c r="AE13" s="25">
        <f>IF('Indicator Date hidden'!AF14="x","x",$AE$2-'Indicator Date hidden'!AF14)</f>
        <v>0</v>
      </c>
      <c r="AF13" s="25" t="str">
        <f>IF('Indicator Date hidden'!AG14="x","x",$AF$2-'Indicator Date hidden'!AG14)</f>
        <v>x</v>
      </c>
      <c r="AG13" s="25">
        <f>IF('Indicator Date hidden'!AH14="x","x",$AG$2-'Indicator Date hidden'!AH14)</f>
        <v>0</v>
      </c>
      <c r="AH13" s="25">
        <f>IF('Indicator Date hidden'!AI14="x","x",$AH$2-'Indicator Date hidden'!AI14)</f>
        <v>0</v>
      </c>
      <c r="AI13" s="25">
        <f>IF('Indicator Date hidden'!AJ14="x","x",$AI$2-'Indicator Date hidden'!AJ14)</f>
        <v>0</v>
      </c>
      <c r="AJ13" s="25" t="str">
        <f>IF('Indicator Date hidden'!AK14="x","x",$AJ$2-'Indicator Date hidden'!AK14)</f>
        <v>x</v>
      </c>
      <c r="AK13" s="25">
        <f>IF('Indicator Date hidden'!AL14="x","x",$AK$2-'Indicator Date hidden'!AL14)</f>
        <v>1</v>
      </c>
      <c r="AL13" s="25">
        <f>IF('Indicator Date hidden'!AM14="x","x",$AL$2-'Indicator Date hidden'!AM14)</f>
        <v>0</v>
      </c>
      <c r="AM13" s="25">
        <f>IF('Indicator Date hidden'!AN14="x","x",$AM$2-'Indicator Date hidden'!AN14)</f>
        <v>0</v>
      </c>
      <c r="AN13" s="25">
        <f>IF('Indicator Date hidden'!AO14="x","x",$AN$2-'Indicator Date hidden'!AO14)</f>
        <v>0</v>
      </c>
      <c r="AO13" s="25">
        <f>IF('Indicator Date hidden'!AP14="x","x",$AO$2-'Indicator Date hidden'!AP14)</f>
        <v>0</v>
      </c>
      <c r="AP13" s="25">
        <f>IF('Indicator Date hidden'!AQ14="x","x",$AP$2-'Indicator Date hidden'!AQ14)</f>
        <v>0</v>
      </c>
      <c r="AQ13" s="25" t="str">
        <f>IF('Indicator Date hidden'!AR14="x","x",$AQ$2-'Indicator Date hidden'!AR14)</f>
        <v>x</v>
      </c>
      <c r="AR13" s="25">
        <f>IF('Indicator Date hidden'!AS14="x","x",$AR$2-'Indicator Date hidden'!AS14)</f>
        <v>0</v>
      </c>
      <c r="AS13" s="25">
        <f>IF('Indicator Date hidden'!AT14="x","x",$AS$2-'Indicator Date hidden'!AT14)</f>
        <v>0</v>
      </c>
      <c r="AT13" s="25">
        <f>IF('Indicator Date hidden'!AU14="x","x",$AT$2-'Indicator Date hidden'!AU14)</f>
        <v>0</v>
      </c>
      <c r="AU13" s="25" t="str">
        <f>IF('Indicator Date hidden'!AV14="x","x",$AU$2-'Indicator Date hidden'!AV14)</f>
        <v>x</v>
      </c>
      <c r="AV13" s="25">
        <f>IF('Indicator Date hidden'!AW14="x","x",$AV$2-'Indicator Date hidden'!AW14)</f>
        <v>0</v>
      </c>
      <c r="AW13" s="25">
        <f>IF('Indicator Date hidden'!AX14="x","x",$AW$2-'Indicator Date hidden'!AX14)</f>
        <v>0</v>
      </c>
      <c r="AX13" s="25">
        <f>IF('Indicator Date hidden'!AY14="x","x",$AX$2-'Indicator Date hidden'!AY14)</f>
        <v>0</v>
      </c>
      <c r="AY13" s="25">
        <f>IF('Indicator Date hidden'!AZ14="x","x",$AY$2-'Indicator Date hidden'!AZ14)</f>
        <v>0</v>
      </c>
      <c r="AZ13" s="25">
        <f>IF('Indicator Date hidden'!BA14="x","x",$AZ$2-'Indicator Date hidden'!BA14)</f>
        <v>0</v>
      </c>
      <c r="BA13">
        <f t="shared" si="0"/>
        <v>8</v>
      </c>
      <c r="BB13" s="26">
        <f t="shared" si="1"/>
        <v>0.18604651162790697</v>
      </c>
      <c r="BC13">
        <f t="shared" si="2"/>
        <v>3</v>
      </c>
      <c r="BD13" s="26">
        <f t="shared" si="3"/>
        <v>0.92147036075157907</v>
      </c>
      <c r="BE13" s="28">
        <f t="shared" si="4"/>
        <v>0</v>
      </c>
    </row>
    <row r="14" spans="1:57" x14ac:dyDescent="0.25">
      <c r="A14" t="s">
        <v>9866</v>
      </c>
      <c r="B14" s="25">
        <f>IF('Indicator Date hidden'!C15="x","x",$B$2-'Indicator Date hidden'!C15)</f>
        <v>0</v>
      </c>
      <c r="C14" s="25">
        <f>IF('Indicator Date hidden'!D15="x","x",$C$2-'Indicator Date hidden'!D15)</f>
        <v>0</v>
      </c>
      <c r="D14" s="25">
        <f>IF('Indicator Date hidden'!E15="x","x",$D$2-'Indicator Date hidden'!E15)</f>
        <v>0</v>
      </c>
      <c r="E14" s="25">
        <f>IF('Indicator Date hidden'!F15="x","x",$E$2-'Indicator Date hidden'!F15)</f>
        <v>0</v>
      </c>
      <c r="F14" s="25">
        <f>IF('Indicator Date hidden'!G15="x","x",$F$2-'Indicator Date hidden'!G15)</f>
        <v>0</v>
      </c>
      <c r="G14" s="25">
        <f>IF('Indicator Date hidden'!H15="x","x",$G$2-'Indicator Date hidden'!H15)</f>
        <v>0</v>
      </c>
      <c r="H14" s="25">
        <f>IF('Indicator Date hidden'!I15="x","x",$H$2-'Indicator Date hidden'!I15)</f>
        <v>0</v>
      </c>
      <c r="I14" s="25">
        <f>IF('Indicator Date hidden'!J15="x","x",$I$2-'Indicator Date hidden'!J15)</f>
        <v>0</v>
      </c>
      <c r="J14" s="25">
        <f>IF('Indicator Date hidden'!K15="x","x",$J$2-'Indicator Date hidden'!K15)</f>
        <v>0</v>
      </c>
      <c r="K14" s="25">
        <f>IF('Indicator Date hidden'!L15="x","x",$K$2-'Indicator Date hidden'!L15)</f>
        <v>0</v>
      </c>
      <c r="L14" s="25">
        <f>IF('Indicator Date hidden'!M15="x","x",$L$2-'Indicator Date hidden'!M15)</f>
        <v>0</v>
      </c>
      <c r="M14" s="25">
        <f>IF('Indicator Date hidden'!N15="x","x",$M$2-'Indicator Date hidden'!N15)</f>
        <v>0</v>
      </c>
      <c r="N14" s="25">
        <f>IF('Indicator Date hidden'!O15="x","x",$N$2-'Indicator Date hidden'!O15)</f>
        <v>0</v>
      </c>
      <c r="O14" s="25">
        <f>IF('Indicator Date hidden'!P15="x","x",$O$2-'Indicator Date hidden'!P15)</f>
        <v>0</v>
      </c>
      <c r="P14" s="25">
        <f>IF('Indicator Date hidden'!Q15="x","x",$P$2-'Indicator Date hidden'!Q15)</f>
        <v>0</v>
      </c>
      <c r="Q14" s="25" t="str">
        <f>IF('Indicator Date hidden'!R15="x","x",$Q$2-'Indicator Date hidden'!R15)</f>
        <v>x</v>
      </c>
      <c r="R14" s="25">
        <f>IF('Indicator Date hidden'!S15="x","x",$R$2-'Indicator Date hidden'!S15)</f>
        <v>0</v>
      </c>
      <c r="S14" s="25">
        <f>IF('Indicator Date hidden'!T15="x","x",$S$2-'Indicator Date hidden'!T15)</f>
        <v>0</v>
      </c>
      <c r="T14" s="25">
        <f>IF('Indicator Date hidden'!U15="x","x",$T$2-'Indicator Date hidden'!U15)</f>
        <v>0</v>
      </c>
      <c r="U14" s="25" t="str">
        <f>IF('Indicator Date hidden'!V15="x","x",$U$2-'Indicator Date hidden'!V15)</f>
        <v>x</v>
      </c>
      <c r="V14" s="25">
        <f>IF('Indicator Date hidden'!W15="x","x",$V$2-'Indicator Date hidden'!W15)</f>
        <v>0</v>
      </c>
      <c r="W14" s="25" t="str">
        <f>IF('Indicator Date hidden'!X15="x","x",$W$2-'Indicator Date hidden'!X15)</f>
        <v>x</v>
      </c>
      <c r="X14" s="25">
        <f>IF('Indicator Date hidden'!Y15="x","x",$X$2-'Indicator Date hidden'!Y15)</f>
        <v>2</v>
      </c>
      <c r="Y14" s="25">
        <f>IF('Indicator Date hidden'!Z15="x","x",$Y$2-'Indicator Date hidden'!Z15)</f>
        <v>0</v>
      </c>
      <c r="Z14" s="25">
        <f>IF('Indicator Date hidden'!AA15="x","x",$Z$2-'Indicator Date hidden'!AA15)</f>
        <v>0</v>
      </c>
      <c r="AA14" s="25" t="str">
        <f>IF('Indicator Date hidden'!AB15="x","x",$AA$2-'Indicator Date hidden'!AB15)</f>
        <v>x</v>
      </c>
      <c r="AB14" s="25">
        <f>IF('Indicator Date hidden'!AC15="x","x",$AB$2-'Indicator Date hidden'!AC15)</f>
        <v>0</v>
      </c>
      <c r="AC14" s="25">
        <f>IF('Indicator Date hidden'!AD15="x","x",$AC$2-'Indicator Date hidden'!AD15)</f>
        <v>0</v>
      </c>
      <c r="AD14" s="25" t="str">
        <f>IF('Indicator Date hidden'!AE15="x","x",$AD$2-'Indicator Date hidden'!AE15)</f>
        <v>x</v>
      </c>
      <c r="AE14" s="25">
        <f>IF('Indicator Date hidden'!AF15="x","x",$AE$2-'Indicator Date hidden'!AF15)</f>
        <v>0</v>
      </c>
      <c r="AF14" s="25" t="str">
        <f>IF('Indicator Date hidden'!AG15="x","x",$AF$2-'Indicator Date hidden'!AG15)</f>
        <v>x</v>
      </c>
      <c r="AG14" s="25">
        <f>IF('Indicator Date hidden'!AH15="x","x",$AG$2-'Indicator Date hidden'!AH15)</f>
        <v>0</v>
      </c>
      <c r="AH14" s="25">
        <f>IF('Indicator Date hidden'!AI15="x","x",$AH$2-'Indicator Date hidden'!AI15)</f>
        <v>0</v>
      </c>
      <c r="AI14" s="25">
        <f>IF('Indicator Date hidden'!AJ15="x","x",$AI$2-'Indicator Date hidden'!AJ15)</f>
        <v>0</v>
      </c>
      <c r="AJ14" s="25" t="str">
        <f>IF('Indicator Date hidden'!AK15="x","x",$AJ$2-'Indicator Date hidden'!AK15)</f>
        <v>x</v>
      </c>
      <c r="AK14" s="25">
        <f>IF('Indicator Date hidden'!AL15="x","x",$AK$2-'Indicator Date hidden'!AL15)</f>
        <v>1</v>
      </c>
      <c r="AL14" s="25">
        <f>IF('Indicator Date hidden'!AM15="x","x",$AL$2-'Indicator Date hidden'!AM15)</f>
        <v>0</v>
      </c>
      <c r="AM14" s="25">
        <f>IF('Indicator Date hidden'!AN15="x","x",$AM$2-'Indicator Date hidden'!AN15)</f>
        <v>0</v>
      </c>
      <c r="AN14" s="25">
        <f>IF('Indicator Date hidden'!AO15="x","x",$AN$2-'Indicator Date hidden'!AO15)</f>
        <v>0</v>
      </c>
      <c r="AO14" s="25">
        <f>IF('Indicator Date hidden'!AP15="x","x",$AO$2-'Indicator Date hidden'!AP15)</f>
        <v>0</v>
      </c>
      <c r="AP14" s="25">
        <f>IF('Indicator Date hidden'!AQ15="x","x",$AP$2-'Indicator Date hidden'!AQ15)</f>
        <v>0</v>
      </c>
      <c r="AQ14" s="25">
        <f>IF('Indicator Date hidden'!AR15="x","x",$AQ$2-'Indicator Date hidden'!AR15)</f>
        <v>4</v>
      </c>
      <c r="AR14" s="25">
        <f>IF('Indicator Date hidden'!AS15="x","x",$AR$2-'Indicator Date hidden'!AS15)</f>
        <v>0</v>
      </c>
      <c r="AS14" s="25">
        <f>IF('Indicator Date hidden'!AT15="x","x",$AS$2-'Indicator Date hidden'!AT15)</f>
        <v>0</v>
      </c>
      <c r="AT14" s="25">
        <f>IF('Indicator Date hidden'!AU15="x","x",$AT$2-'Indicator Date hidden'!AU15)</f>
        <v>0</v>
      </c>
      <c r="AU14" s="25">
        <f>IF('Indicator Date hidden'!AV15="x","x",$AU$2-'Indicator Date hidden'!AV15)</f>
        <v>4</v>
      </c>
      <c r="AV14" s="25">
        <f>IF('Indicator Date hidden'!AW15="x","x",$AV$2-'Indicator Date hidden'!AW15)</f>
        <v>0</v>
      </c>
      <c r="AW14" s="25">
        <f>IF('Indicator Date hidden'!AX15="x","x",$AW$2-'Indicator Date hidden'!AX15)</f>
        <v>0</v>
      </c>
      <c r="AX14" s="25">
        <f>IF('Indicator Date hidden'!AY15="x","x",$AX$2-'Indicator Date hidden'!AY15)</f>
        <v>0</v>
      </c>
      <c r="AY14" s="25">
        <f>IF('Indicator Date hidden'!AZ15="x","x",$AY$2-'Indicator Date hidden'!AZ15)</f>
        <v>0</v>
      </c>
      <c r="AZ14" s="25">
        <f>IF('Indicator Date hidden'!BA15="x","x",$AZ$2-'Indicator Date hidden'!BA15)</f>
        <v>0</v>
      </c>
      <c r="BA14">
        <f t="shared" si="0"/>
        <v>11</v>
      </c>
      <c r="BB14" s="26">
        <f t="shared" si="1"/>
        <v>0.25</v>
      </c>
      <c r="BC14">
        <f t="shared" si="2"/>
        <v>4</v>
      </c>
      <c r="BD14" s="26">
        <f t="shared" si="3"/>
        <v>0.882274951990076</v>
      </c>
      <c r="BE14" s="28">
        <f t="shared" si="4"/>
        <v>0</v>
      </c>
    </row>
    <row r="15" spans="1:57" x14ac:dyDescent="0.25">
      <c r="A15" t="s">
        <v>9863</v>
      </c>
      <c r="B15" s="25">
        <f>IF('Indicator Date hidden'!C16="x","x",$B$2-'Indicator Date hidden'!C16)</f>
        <v>0</v>
      </c>
      <c r="C15" s="25">
        <f>IF('Indicator Date hidden'!D16="x","x",$C$2-'Indicator Date hidden'!D16)</f>
        <v>0</v>
      </c>
      <c r="D15" s="25">
        <f>IF('Indicator Date hidden'!E16="x","x",$D$2-'Indicator Date hidden'!E16)</f>
        <v>0</v>
      </c>
      <c r="E15" s="25">
        <f>IF('Indicator Date hidden'!F16="x","x",$E$2-'Indicator Date hidden'!F16)</f>
        <v>0</v>
      </c>
      <c r="F15" s="25">
        <f>IF('Indicator Date hidden'!G16="x","x",$F$2-'Indicator Date hidden'!G16)</f>
        <v>0</v>
      </c>
      <c r="G15" s="25">
        <f>IF('Indicator Date hidden'!H16="x","x",$G$2-'Indicator Date hidden'!H16)</f>
        <v>0</v>
      </c>
      <c r="H15" s="25">
        <f>IF('Indicator Date hidden'!I16="x","x",$H$2-'Indicator Date hidden'!I16)</f>
        <v>0</v>
      </c>
      <c r="I15" s="25">
        <f>IF('Indicator Date hidden'!J16="x","x",$I$2-'Indicator Date hidden'!J16)</f>
        <v>0</v>
      </c>
      <c r="J15" s="25">
        <f>IF('Indicator Date hidden'!K16="x","x",$J$2-'Indicator Date hidden'!K16)</f>
        <v>0</v>
      </c>
      <c r="K15" s="25">
        <f>IF('Indicator Date hidden'!L16="x","x",$K$2-'Indicator Date hidden'!L16)</f>
        <v>0</v>
      </c>
      <c r="L15" s="25">
        <f>IF('Indicator Date hidden'!M16="x","x",$L$2-'Indicator Date hidden'!M16)</f>
        <v>0</v>
      </c>
      <c r="M15" s="25">
        <f>IF('Indicator Date hidden'!N16="x","x",$M$2-'Indicator Date hidden'!N16)</f>
        <v>0</v>
      </c>
      <c r="N15" s="25">
        <f>IF('Indicator Date hidden'!O16="x","x",$N$2-'Indicator Date hidden'!O16)</f>
        <v>0</v>
      </c>
      <c r="O15" s="25">
        <f>IF('Indicator Date hidden'!P16="x","x",$O$2-'Indicator Date hidden'!P16)</f>
        <v>0</v>
      </c>
      <c r="P15" s="25">
        <f>IF('Indicator Date hidden'!Q16="x","x",$P$2-'Indicator Date hidden'!Q16)</f>
        <v>0</v>
      </c>
      <c r="Q15" s="25">
        <f>IF('Indicator Date hidden'!R16="x","x",$Q$2-'Indicator Date hidden'!R16)</f>
        <v>3</v>
      </c>
      <c r="R15" s="25">
        <f>IF('Indicator Date hidden'!S16="x","x",$R$2-'Indicator Date hidden'!S16)</f>
        <v>0</v>
      </c>
      <c r="S15" s="25">
        <f>IF('Indicator Date hidden'!T16="x","x",$S$2-'Indicator Date hidden'!T16)</f>
        <v>0</v>
      </c>
      <c r="T15" s="25">
        <f>IF('Indicator Date hidden'!U16="x","x",$T$2-'Indicator Date hidden'!U16)</f>
        <v>0</v>
      </c>
      <c r="U15" s="25">
        <f>IF('Indicator Date hidden'!V16="x","x",$U$2-'Indicator Date hidden'!V16)</f>
        <v>0</v>
      </c>
      <c r="V15" s="25">
        <f>IF('Indicator Date hidden'!W16="x","x",$V$2-'Indicator Date hidden'!W16)</f>
        <v>0</v>
      </c>
      <c r="W15" s="25">
        <f>IF('Indicator Date hidden'!X16="x","x",$W$2-'Indicator Date hidden'!X16)</f>
        <v>0</v>
      </c>
      <c r="X15" s="25">
        <f>IF('Indicator Date hidden'!Y16="x","x",$X$2-'Indicator Date hidden'!Y16)</f>
        <v>3</v>
      </c>
      <c r="Y15" s="25">
        <f>IF('Indicator Date hidden'!Z16="x","x",$Y$2-'Indicator Date hidden'!Z16)</f>
        <v>0</v>
      </c>
      <c r="Z15" s="25">
        <f>IF('Indicator Date hidden'!AA16="x","x",$Z$2-'Indicator Date hidden'!AA16)</f>
        <v>0</v>
      </c>
      <c r="AA15" s="25">
        <f>IF('Indicator Date hidden'!AB16="x","x",$AA$2-'Indicator Date hidden'!AB16)</f>
        <v>0</v>
      </c>
      <c r="AB15" s="25">
        <f>IF('Indicator Date hidden'!AC16="x","x",$AB$2-'Indicator Date hidden'!AC16)</f>
        <v>0</v>
      </c>
      <c r="AC15" s="25">
        <f>IF('Indicator Date hidden'!AD16="x","x",$AC$2-'Indicator Date hidden'!AD16)</f>
        <v>0</v>
      </c>
      <c r="AD15" s="25">
        <f>IF('Indicator Date hidden'!AE16="x","x",$AD$2-'Indicator Date hidden'!AE16)</f>
        <v>0</v>
      </c>
      <c r="AE15" s="25">
        <f>IF('Indicator Date hidden'!AF16="x","x",$AE$2-'Indicator Date hidden'!AF16)</f>
        <v>0</v>
      </c>
      <c r="AF15" s="25">
        <f>IF('Indicator Date hidden'!AG16="x","x",$AF$2-'Indicator Date hidden'!AG16)</f>
        <v>3</v>
      </c>
      <c r="AG15" s="25">
        <f>IF('Indicator Date hidden'!AH16="x","x",$AG$2-'Indicator Date hidden'!AH16)</f>
        <v>0</v>
      </c>
      <c r="AH15" s="25">
        <f>IF('Indicator Date hidden'!AI16="x","x",$AH$2-'Indicator Date hidden'!AI16)</f>
        <v>0</v>
      </c>
      <c r="AI15" s="25">
        <f>IF('Indicator Date hidden'!AJ16="x","x",$AI$2-'Indicator Date hidden'!AJ16)</f>
        <v>0</v>
      </c>
      <c r="AJ15" s="25">
        <f>IF('Indicator Date hidden'!AK16="x","x",$AJ$2-'Indicator Date hidden'!AK16)</f>
        <v>1</v>
      </c>
      <c r="AK15" s="25">
        <f>IF('Indicator Date hidden'!AL16="x","x",$AK$2-'Indicator Date hidden'!AL16)</f>
        <v>1</v>
      </c>
      <c r="AL15" s="25">
        <f>IF('Indicator Date hidden'!AM16="x","x",$AL$2-'Indicator Date hidden'!AM16)</f>
        <v>0</v>
      </c>
      <c r="AM15" s="25">
        <f>IF('Indicator Date hidden'!AN16="x","x",$AM$2-'Indicator Date hidden'!AN16)</f>
        <v>0</v>
      </c>
      <c r="AN15" s="25">
        <f>IF('Indicator Date hidden'!AO16="x","x",$AN$2-'Indicator Date hidden'!AO16)</f>
        <v>0</v>
      </c>
      <c r="AO15" s="25">
        <f>IF('Indicator Date hidden'!AP16="x","x",$AO$2-'Indicator Date hidden'!AP16)</f>
        <v>0</v>
      </c>
      <c r="AP15" s="25">
        <f>IF('Indicator Date hidden'!AQ16="x","x",$AP$2-'Indicator Date hidden'!AQ16)</f>
        <v>0</v>
      </c>
      <c r="AQ15" s="25">
        <f>IF('Indicator Date hidden'!AR16="x","x",$AQ$2-'Indicator Date hidden'!AR16)</f>
        <v>0</v>
      </c>
      <c r="AR15" s="25">
        <f>IF('Indicator Date hidden'!AS16="x","x",$AR$2-'Indicator Date hidden'!AS16)</f>
        <v>0</v>
      </c>
      <c r="AS15" s="25">
        <f>IF('Indicator Date hidden'!AT16="x","x",$AS$2-'Indicator Date hidden'!AT16)</f>
        <v>0</v>
      </c>
      <c r="AT15" s="25">
        <f>IF('Indicator Date hidden'!AU16="x","x",$AT$2-'Indicator Date hidden'!AU16)</f>
        <v>0</v>
      </c>
      <c r="AU15" s="25">
        <f>IF('Indicator Date hidden'!AV16="x","x",$AU$2-'Indicator Date hidden'!AV16)</f>
        <v>1</v>
      </c>
      <c r="AV15" s="25">
        <f>IF('Indicator Date hidden'!AW16="x","x",$AV$2-'Indicator Date hidden'!AW16)</f>
        <v>0</v>
      </c>
      <c r="AW15" s="25">
        <f>IF('Indicator Date hidden'!AX16="x","x",$AW$2-'Indicator Date hidden'!AX16)</f>
        <v>0</v>
      </c>
      <c r="AX15" s="25">
        <f>IF('Indicator Date hidden'!AY16="x","x",$AX$2-'Indicator Date hidden'!AY16)</f>
        <v>0</v>
      </c>
      <c r="AY15" s="25">
        <f>IF('Indicator Date hidden'!AZ16="x","x",$AY$2-'Indicator Date hidden'!AZ16)</f>
        <v>0</v>
      </c>
      <c r="AZ15" s="25">
        <f>IF('Indicator Date hidden'!BA16="x","x",$AZ$2-'Indicator Date hidden'!BA16)</f>
        <v>0</v>
      </c>
      <c r="BA15">
        <f t="shared" si="0"/>
        <v>12</v>
      </c>
      <c r="BB15" s="26">
        <f t="shared" si="1"/>
        <v>0.23529411764705882</v>
      </c>
      <c r="BC15">
        <f t="shared" si="2"/>
        <v>6</v>
      </c>
      <c r="BD15" s="26">
        <f t="shared" si="3"/>
        <v>0.72998080270534449</v>
      </c>
      <c r="BE15" s="28">
        <f t="shared" si="4"/>
        <v>0</v>
      </c>
    </row>
    <row r="16" spans="1:57" x14ac:dyDescent="0.25">
      <c r="A16" t="s">
        <v>9878</v>
      </c>
      <c r="B16" s="25">
        <f>IF('Indicator Date hidden'!C17="x","x",$B$2-'Indicator Date hidden'!C17)</f>
        <v>0</v>
      </c>
      <c r="C16" s="25">
        <f>IF('Indicator Date hidden'!D17="x","x",$C$2-'Indicator Date hidden'!D17)</f>
        <v>0</v>
      </c>
      <c r="D16" s="25">
        <f>IF('Indicator Date hidden'!E17="x","x",$D$2-'Indicator Date hidden'!E17)</f>
        <v>0</v>
      </c>
      <c r="E16" s="25">
        <f>IF('Indicator Date hidden'!F17="x","x",$E$2-'Indicator Date hidden'!F17)</f>
        <v>0</v>
      </c>
      <c r="F16" s="25">
        <f>IF('Indicator Date hidden'!G17="x","x",$F$2-'Indicator Date hidden'!G17)</f>
        <v>0</v>
      </c>
      <c r="G16" s="25">
        <f>IF('Indicator Date hidden'!H17="x","x",$G$2-'Indicator Date hidden'!H17)</f>
        <v>0</v>
      </c>
      <c r="H16" s="25">
        <f>IF('Indicator Date hidden'!I17="x","x",$H$2-'Indicator Date hidden'!I17)</f>
        <v>0</v>
      </c>
      <c r="I16" s="25">
        <f>IF('Indicator Date hidden'!J17="x","x",$I$2-'Indicator Date hidden'!J17)</f>
        <v>0</v>
      </c>
      <c r="J16" s="25">
        <f>IF('Indicator Date hidden'!K17="x","x",$J$2-'Indicator Date hidden'!K17)</f>
        <v>0</v>
      </c>
      <c r="K16" s="25">
        <f>IF('Indicator Date hidden'!L17="x","x",$K$2-'Indicator Date hidden'!L17)</f>
        <v>0</v>
      </c>
      <c r="L16" s="25">
        <f>IF('Indicator Date hidden'!M17="x","x",$L$2-'Indicator Date hidden'!M17)</f>
        <v>0</v>
      </c>
      <c r="M16" s="25">
        <f>IF('Indicator Date hidden'!N17="x","x",$M$2-'Indicator Date hidden'!N17)</f>
        <v>0</v>
      </c>
      <c r="N16" s="25">
        <f>IF('Indicator Date hidden'!O17="x","x",$N$2-'Indicator Date hidden'!O17)</f>
        <v>0</v>
      </c>
      <c r="O16" s="25">
        <f>IF('Indicator Date hidden'!P17="x","x",$O$2-'Indicator Date hidden'!P17)</f>
        <v>0</v>
      </c>
      <c r="P16" s="25">
        <f>IF('Indicator Date hidden'!Q17="x","x",$P$2-'Indicator Date hidden'!Q17)</f>
        <v>0</v>
      </c>
      <c r="Q16" s="25">
        <f>IF('Indicator Date hidden'!R17="x","x",$Q$2-'Indicator Date hidden'!R17)</f>
        <v>2</v>
      </c>
      <c r="R16" s="25">
        <f>IF('Indicator Date hidden'!S17="x","x",$R$2-'Indicator Date hidden'!S17)</f>
        <v>0</v>
      </c>
      <c r="S16" s="25">
        <f>IF('Indicator Date hidden'!T17="x","x",$S$2-'Indicator Date hidden'!T17)</f>
        <v>0</v>
      </c>
      <c r="T16" s="25">
        <f>IF('Indicator Date hidden'!U17="x","x",$T$2-'Indicator Date hidden'!U17)</f>
        <v>0</v>
      </c>
      <c r="U16" s="25" t="str">
        <f>IF('Indicator Date hidden'!V17="x","x",$U$2-'Indicator Date hidden'!V17)</f>
        <v>x</v>
      </c>
      <c r="V16" s="25">
        <f>IF('Indicator Date hidden'!W17="x","x",$V$2-'Indicator Date hidden'!W17)</f>
        <v>0</v>
      </c>
      <c r="W16" s="25">
        <f>IF('Indicator Date hidden'!X17="x","x",$W$2-'Indicator Date hidden'!X17)</f>
        <v>1</v>
      </c>
      <c r="X16" s="25">
        <f>IF('Indicator Date hidden'!Y17="x","x",$X$2-'Indicator Date hidden'!Y17)</f>
        <v>4</v>
      </c>
      <c r="Y16" s="25">
        <f>IF('Indicator Date hidden'!Z17="x","x",$Y$2-'Indicator Date hidden'!Z17)</f>
        <v>0</v>
      </c>
      <c r="Z16" s="25">
        <f>IF('Indicator Date hidden'!AA17="x","x",$Z$2-'Indicator Date hidden'!AA17)</f>
        <v>0</v>
      </c>
      <c r="AA16" s="25">
        <f>IF('Indicator Date hidden'!AB17="x","x",$AA$2-'Indicator Date hidden'!AB17)</f>
        <v>1</v>
      </c>
      <c r="AB16" s="25">
        <f>IF('Indicator Date hidden'!AC17="x","x",$AB$2-'Indicator Date hidden'!AC17)</f>
        <v>0</v>
      </c>
      <c r="AC16" s="25">
        <f>IF('Indicator Date hidden'!AD17="x","x",$AC$2-'Indicator Date hidden'!AD17)</f>
        <v>0</v>
      </c>
      <c r="AD16" s="25" t="str">
        <f>IF('Indicator Date hidden'!AE17="x","x",$AD$2-'Indicator Date hidden'!AE17)</f>
        <v>x</v>
      </c>
      <c r="AE16" s="25">
        <f>IF('Indicator Date hidden'!AF17="x","x",$AE$2-'Indicator Date hidden'!AF17)</f>
        <v>0</v>
      </c>
      <c r="AF16" s="25" t="str">
        <f>IF('Indicator Date hidden'!AG17="x","x",$AF$2-'Indicator Date hidden'!AG17)</f>
        <v>x</v>
      </c>
      <c r="AG16" s="25">
        <f>IF('Indicator Date hidden'!AH17="x","x",$AG$2-'Indicator Date hidden'!AH17)</f>
        <v>0</v>
      </c>
      <c r="AH16" s="25">
        <f>IF('Indicator Date hidden'!AI17="x","x",$AH$2-'Indicator Date hidden'!AI17)</f>
        <v>0</v>
      </c>
      <c r="AI16" s="25">
        <f>IF('Indicator Date hidden'!AJ17="x","x",$AI$2-'Indicator Date hidden'!AJ17)</f>
        <v>0</v>
      </c>
      <c r="AJ16" s="25" t="str">
        <f>IF('Indicator Date hidden'!AK17="x","x",$AJ$2-'Indicator Date hidden'!AK17)</f>
        <v>x</v>
      </c>
      <c r="AK16" s="25">
        <f>IF('Indicator Date hidden'!AL17="x","x",$AK$2-'Indicator Date hidden'!AL17)</f>
        <v>1</v>
      </c>
      <c r="AL16" s="25">
        <f>IF('Indicator Date hidden'!AM17="x","x",$AL$2-'Indicator Date hidden'!AM17)</f>
        <v>0</v>
      </c>
      <c r="AM16" s="25">
        <f>IF('Indicator Date hidden'!AN17="x","x",$AM$2-'Indicator Date hidden'!AN17)</f>
        <v>0</v>
      </c>
      <c r="AN16" s="25">
        <f>IF('Indicator Date hidden'!AO17="x","x",$AN$2-'Indicator Date hidden'!AO17)</f>
        <v>0</v>
      </c>
      <c r="AO16" s="25">
        <f>IF('Indicator Date hidden'!AP17="x","x",$AO$2-'Indicator Date hidden'!AP17)</f>
        <v>0</v>
      </c>
      <c r="AP16" s="25">
        <f>IF('Indicator Date hidden'!AQ17="x","x",$AP$2-'Indicator Date hidden'!AQ17)</f>
        <v>0</v>
      </c>
      <c r="AQ16" s="25">
        <f>IF('Indicator Date hidden'!AR17="x","x",$AQ$2-'Indicator Date hidden'!AR17)</f>
        <v>4</v>
      </c>
      <c r="AR16" s="25">
        <f>IF('Indicator Date hidden'!AS17="x","x",$AR$2-'Indicator Date hidden'!AS17)</f>
        <v>0</v>
      </c>
      <c r="AS16" s="25">
        <f>IF('Indicator Date hidden'!AT17="x","x",$AS$2-'Indicator Date hidden'!AT17)</f>
        <v>0</v>
      </c>
      <c r="AT16" s="25">
        <f>IF('Indicator Date hidden'!AU17="x","x",$AT$2-'Indicator Date hidden'!AU17)</f>
        <v>0</v>
      </c>
      <c r="AU16" s="25" t="str">
        <f>IF('Indicator Date hidden'!AV17="x","x",$AU$2-'Indicator Date hidden'!AV17)</f>
        <v>x</v>
      </c>
      <c r="AV16" s="25">
        <f>IF('Indicator Date hidden'!AW17="x","x",$AV$2-'Indicator Date hidden'!AW17)</f>
        <v>0</v>
      </c>
      <c r="AW16" s="25">
        <f>IF('Indicator Date hidden'!AX17="x","x",$AW$2-'Indicator Date hidden'!AX17)</f>
        <v>0</v>
      </c>
      <c r="AX16" s="25">
        <f>IF('Indicator Date hidden'!AY17="x","x",$AX$2-'Indicator Date hidden'!AY17)</f>
        <v>0</v>
      </c>
      <c r="AY16" s="25">
        <f>IF('Indicator Date hidden'!AZ17="x","x",$AY$2-'Indicator Date hidden'!AZ17)</f>
        <v>0</v>
      </c>
      <c r="AZ16" s="25">
        <f>IF('Indicator Date hidden'!BA17="x","x",$AZ$2-'Indicator Date hidden'!BA17)</f>
        <v>0</v>
      </c>
      <c r="BA16">
        <f t="shared" si="0"/>
        <v>13</v>
      </c>
      <c r="BB16" s="26">
        <f t="shared" si="1"/>
        <v>0.28260869565217389</v>
      </c>
      <c r="BC16">
        <f t="shared" si="2"/>
        <v>6</v>
      </c>
      <c r="BD16" s="26">
        <f t="shared" si="3"/>
        <v>0.87633236394549452</v>
      </c>
      <c r="BE16" s="28">
        <f t="shared" si="4"/>
        <v>0</v>
      </c>
    </row>
    <row r="17" spans="1:57" x14ac:dyDescent="0.25">
      <c r="A17" t="s">
        <v>9871</v>
      </c>
      <c r="B17" s="25">
        <f>IF('Indicator Date hidden'!C18="x","x",$B$2-'Indicator Date hidden'!C18)</f>
        <v>0</v>
      </c>
      <c r="C17" s="25">
        <f>IF('Indicator Date hidden'!D18="x","x",$C$2-'Indicator Date hidden'!D18)</f>
        <v>0</v>
      </c>
      <c r="D17" s="25">
        <f>IF('Indicator Date hidden'!E18="x","x",$D$2-'Indicator Date hidden'!E18)</f>
        <v>0</v>
      </c>
      <c r="E17" s="25">
        <f>IF('Indicator Date hidden'!F18="x","x",$E$2-'Indicator Date hidden'!F18)</f>
        <v>0</v>
      </c>
      <c r="F17" s="25">
        <f>IF('Indicator Date hidden'!G18="x","x",$F$2-'Indicator Date hidden'!G18)</f>
        <v>0</v>
      </c>
      <c r="G17" s="25">
        <f>IF('Indicator Date hidden'!H18="x","x",$G$2-'Indicator Date hidden'!H18)</f>
        <v>0</v>
      </c>
      <c r="H17" s="25">
        <f>IF('Indicator Date hidden'!I18="x","x",$H$2-'Indicator Date hidden'!I18)</f>
        <v>0</v>
      </c>
      <c r="I17" s="25">
        <f>IF('Indicator Date hidden'!J18="x","x",$I$2-'Indicator Date hidden'!J18)</f>
        <v>0</v>
      </c>
      <c r="J17" s="25">
        <f>IF('Indicator Date hidden'!K18="x","x",$J$2-'Indicator Date hidden'!K18)</f>
        <v>0</v>
      </c>
      <c r="K17" s="25">
        <f>IF('Indicator Date hidden'!L18="x","x",$K$2-'Indicator Date hidden'!L18)</f>
        <v>0</v>
      </c>
      <c r="L17" s="25">
        <f>IF('Indicator Date hidden'!M18="x","x",$L$2-'Indicator Date hidden'!M18)</f>
        <v>0</v>
      </c>
      <c r="M17" s="25">
        <f>IF('Indicator Date hidden'!N18="x","x",$M$2-'Indicator Date hidden'!N18)</f>
        <v>0</v>
      </c>
      <c r="N17" s="25">
        <f>IF('Indicator Date hidden'!O18="x","x",$N$2-'Indicator Date hidden'!O18)</f>
        <v>0</v>
      </c>
      <c r="O17" s="25">
        <f>IF('Indicator Date hidden'!P18="x","x",$O$2-'Indicator Date hidden'!P18)</f>
        <v>0</v>
      </c>
      <c r="P17" s="25">
        <f>IF('Indicator Date hidden'!Q18="x","x",$P$2-'Indicator Date hidden'!Q18)</f>
        <v>0</v>
      </c>
      <c r="Q17" s="25">
        <f>IF('Indicator Date hidden'!R18="x","x",$Q$2-'Indicator Date hidden'!R18)</f>
        <v>9</v>
      </c>
      <c r="R17" s="25">
        <f>IF('Indicator Date hidden'!S18="x","x",$R$2-'Indicator Date hidden'!S18)</f>
        <v>0</v>
      </c>
      <c r="S17" s="25">
        <f>IF('Indicator Date hidden'!T18="x","x",$S$2-'Indicator Date hidden'!T18)</f>
        <v>0</v>
      </c>
      <c r="T17" s="25">
        <f>IF('Indicator Date hidden'!U18="x","x",$T$2-'Indicator Date hidden'!U18)</f>
        <v>0</v>
      </c>
      <c r="U17" s="25">
        <f>IF('Indicator Date hidden'!V18="x","x",$U$2-'Indicator Date hidden'!V18)</f>
        <v>0</v>
      </c>
      <c r="V17" s="25">
        <f>IF('Indicator Date hidden'!W18="x","x",$V$2-'Indicator Date hidden'!W18)</f>
        <v>0</v>
      </c>
      <c r="W17" s="25">
        <f>IF('Indicator Date hidden'!X18="x","x",$W$2-'Indicator Date hidden'!X18)</f>
        <v>9</v>
      </c>
      <c r="X17" s="25">
        <f>IF('Indicator Date hidden'!Y18="x","x",$X$2-'Indicator Date hidden'!Y18)</f>
        <v>1</v>
      </c>
      <c r="Y17" s="25">
        <f>IF('Indicator Date hidden'!Z18="x","x",$Y$2-'Indicator Date hidden'!Z18)</f>
        <v>0</v>
      </c>
      <c r="Z17" s="25">
        <f>IF('Indicator Date hidden'!AA18="x","x",$Z$2-'Indicator Date hidden'!AA18)</f>
        <v>0</v>
      </c>
      <c r="AA17" s="25">
        <f>IF('Indicator Date hidden'!AB18="x","x",$AA$2-'Indicator Date hidden'!AB18)</f>
        <v>0</v>
      </c>
      <c r="AB17" s="25">
        <f>IF('Indicator Date hidden'!AC18="x","x",$AB$2-'Indicator Date hidden'!AC18)</f>
        <v>0</v>
      </c>
      <c r="AC17" s="25">
        <f>IF('Indicator Date hidden'!AD18="x","x",$AC$2-'Indicator Date hidden'!AD18)</f>
        <v>0</v>
      </c>
      <c r="AD17" s="25" t="str">
        <f>IF('Indicator Date hidden'!AE18="x","x",$AD$2-'Indicator Date hidden'!AE18)</f>
        <v>x</v>
      </c>
      <c r="AE17" s="25">
        <f>IF('Indicator Date hidden'!AF18="x","x",$AE$2-'Indicator Date hidden'!AF18)</f>
        <v>0</v>
      </c>
      <c r="AF17" s="25">
        <f>IF('Indicator Date hidden'!AG18="x","x",$AF$2-'Indicator Date hidden'!AG18)</f>
        <v>1</v>
      </c>
      <c r="AG17" s="25">
        <f>IF('Indicator Date hidden'!AH18="x","x",$AG$2-'Indicator Date hidden'!AH18)</f>
        <v>0</v>
      </c>
      <c r="AH17" s="25">
        <f>IF('Indicator Date hidden'!AI18="x","x",$AH$2-'Indicator Date hidden'!AI18)</f>
        <v>0</v>
      </c>
      <c r="AI17" s="25">
        <f>IF('Indicator Date hidden'!AJ18="x","x",$AI$2-'Indicator Date hidden'!AJ18)</f>
        <v>0</v>
      </c>
      <c r="AJ17" s="25" t="str">
        <f>IF('Indicator Date hidden'!AK18="x","x",$AJ$2-'Indicator Date hidden'!AK18)</f>
        <v>x</v>
      </c>
      <c r="AK17" s="25">
        <f>IF('Indicator Date hidden'!AL18="x","x",$AK$2-'Indicator Date hidden'!AL18)</f>
        <v>1</v>
      </c>
      <c r="AL17" s="25">
        <f>IF('Indicator Date hidden'!AM18="x","x",$AL$2-'Indicator Date hidden'!AM18)</f>
        <v>0</v>
      </c>
      <c r="AM17" s="25">
        <f>IF('Indicator Date hidden'!AN18="x","x",$AM$2-'Indicator Date hidden'!AN18)</f>
        <v>0</v>
      </c>
      <c r="AN17" s="25">
        <f>IF('Indicator Date hidden'!AO18="x","x",$AN$2-'Indicator Date hidden'!AO18)</f>
        <v>0</v>
      </c>
      <c r="AO17" s="25" t="str">
        <f>IF('Indicator Date hidden'!AP18="x","x",$AO$2-'Indicator Date hidden'!AP18)</f>
        <v>x</v>
      </c>
      <c r="AP17" s="25" t="str">
        <f>IF('Indicator Date hidden'!AQ18="x","x",$AP$2-'Indicator Date hidden'!AQ18)</f>
        <v>x</v>
      </c>
      <c r="AQ17" s="25">
        <f>IF('Indicator Date hidden'!AR18="x","x",$AQ$2-'Indicator Date hidden'!AR18)</f>
        <v>0</v>
      </c>
      <c r="AR17" s="25">
        <f>IF('Indicator Date hidden'!AS18="x","x",$AR$2-'Indicator Date hidden'!AS18)</f>
        <v>0</v>
      </c>
      <c r="AS17" s="25">
        <f>IF('Indicator Date hidden'!AT18="x","x",$AS$2-'Indicator Date hidden'!AT18)</f>
        <v>0</v>
      </c>
      <c r="AT17" s="25">
        <f>IF('Indicator Date hidden'!AU18="x","x",$AT$2-'Indicator Date hidden'!AU18)</f>
        <v>0</v>
      </c>
      <c r="AU17" s="25">
        <f>IF('Indicator Date hidden'!AV18="x","x",$AU$2-'Indicator Date hidden'!AV18)</f>
        <v>5</v>
      </c>
      <c r="AV17" s="25">
        <f>IF('Indicator Date hidden'!AW18="x","x",$AV$2-'Indicator Date hidden'!AW18)</f>
        <v>0</v>
      </c>
      <c r="AW17" s="25">
        <f>IF('Indicator Date hidden'!AX18="x","x",$AW$2-'Indicator Date hidden'!AX18)</f>
        <v>0</v>
      </c>
      <c r="AX17" s="25">
        <f>IF('Indicator Date hidden'!AY18="x","x",$AX$2-'Indicator Date hidden'!AY18)</f>
        <v>0</v>
      </c>
      <c r="AY17" s="25">
        <f>IF('Indicator Date hidden'!AZ18="x","x",$AY$2-'Indicator Date hidden'!AZ18)</f>
        <v>0</v>
      </c>
      <c r="AZ17" s="25">
        <f>IF('Indicator Date hidden'!BA18="x","x",$AZ$2-'Indicator Date hidden'!BA18)</f>
        <v>0</v>
      </c>
      <c r="BA17">
        <f t="shared" si="0"/>
        <v>26</v>
      </c>
      <c r="BB17" s="26">
        <f t="shared" si="1"/>
        <v>0.55319148936170215</v>
      </c>
      <c r="BC17">
        <f t="shared" si="2"/>
        <v>6</v>
      </c>
      <c r="BD17" s="26">
        <f t="shared" si="3"/>
        <v>1.9330112176568308</v>
      </c>
      <c r="BE17" s="28">
        <f t="shared" si="4"/>
        <v>0</v>
      </c>
    </row>
    <row r="18" spans="1:57" x14ac:dyDescent="0.25">
      <c r="A18" t="s">
        <v>9859</v>
      </c>
      <c r="B18" s="25">
        <f>IF('Indicator Date hidden'!C19="x","x",$B$2-'Indicator Date hidden'!C19)</f>
        <v>0</v>
      </c>
      <c r="C18" s="25">
        <f>IF('Indicator Date hidden'!D19="x","x",$C$2-'Indicator Date hidden'!D19)</f>
        <v>0</v>
      </c>
      <c r="D18" s="25">
        <f>IF('Indicator Date hidden'!E19="x","x",$D$2-'Indicator Date hidden'!E19)</f>
        <v>0</v>
      </c>
      <c r="E18" s="25">
        <f>IF('Indicator Date hidden'!F19="x","x",$E$2-'Indicator Date hidden'!F19)</f>
        <v>0</v>
      </c>
      <c r="F18" s="25">
        <f>IF('Indicator Date hidden'!G19="x","x",$F$2-'Indicator Date hidden'!G19)</f>
        <v>0</v>
      </c>
      <c r="G18" s="25">
        <f>IF('Indicator Date hidden'!H19="x","x",$G$2-'Indicator Date hidden'!H19)</f>
        <v>0</v>
      </c>
      <c r="H18" s="25">
        <f>IF('Indicator Date hidden'!I19="x","x",$H$2-'Indicator Date hidden'!I19)</f>
        <v>0</v>
      </c>
      <c r="I18" s="25">
        <f>IF('Indicator Date hidden'!J19="x","x",$I$2-'Indicator Date hidden'!J19)</f>
        <v>0</v>
      </c>
      <c r="J18" s="25">
        <f>IF('Indicator Date hidden'!K19="x","x",$J$2-'Indicator Date hidden'!K19)</f>
        <v>0</v>
      </c>
      <c r="K18" s="25">
        <f>IF('Indicator Date hidden'!L19="x","x",$K$2-'Indicator Date hidden'!L19)</f>
        <v>0</v>
      </c>
      <c r="L18" s="25">
        <f>IF('Indicator Date hidden'!M19="x","x",$L$2-'Indicator Date hidden'!M19)</f>
        <v>0</v>
      </c>
      <c r="M18" s="25">
        <f>IF('Indicator Date hidden'!N19="x","x",$M$2-'Indicator Date hidden'!N19)</f>
        <v>0</v>
      </c>
      <c r="N18" s="25">
        <f>IF('Indicator Date hidden'!O19="x","x",$N$2-'Indicator Date hidden'!O19)</f>
        <v>0</v>
      </c>
      <c r="O18" s="25">
        <f>IF('Indicator Date hidden'!P19="x","x",$O$2-'Indicator Date hidden'!P19)</f>
        <v>0</v>
      </c>
      <c r="P18" s="25">
        <f>IF('Indicator Date hidden'!Q19="x","x",$P$2-'Indicator Date hidden'!Q19)</f>
        <v>0</v>
      </c>
      <c r="Q18" s="25" t="str">
        <f>IF('Indicator Date hidden'!R19="x","x",$Q$2-'Indicator Date hidden'!R19)</f>
        <v>x</v>
      </c>
      <c r="R18" s="25">
        <f>IF('Indicator Date hidden'!S19="x","x",$R$2-'Indicator Date hidden'!S19)</f>
        <v>0</v>
      </c>
      <c r="S18" s="25">
        <f>IF('Indicator Date hidden'!T19="x","x",$S$2-'Indicator Date hidden'!T19)</f>
        <v>0</v>
      </c>
      <c r="T18" s="25">
        <f>IF('Indicator Date hidden'!U19="x","x",$T$2-'Indicator Date hidden'!U19)</f>
        <v>0</v>
      </c>
      <c r="U18" s="25" t="str">
        <f>IF('Indicator Date hidden'!V19="x","x",$U$2-'Indicator Date hidden'!V19)</f>
        <v>x</v>
      </c>
      <c r="V18" s="25">
        <f>IF('Indicator Date hidden'!W19="x","x",$V$2-'Indicator Date hidden'!W19)</f>
        <v>0</v>
      </c>
      <c r="W18" s="25" t="str">
        <f>IF('Indicator Date hidden'!X19="x","x",$W$2-'Indicator Date hidden'!X19)</f>
        <v>x</v>
      </c>
      <c r="X18" s="25">
        <f>IF('Indicator Date hidden'!Y19="x","x",$X$2-'Indicator Date hidden'!Y19)</f>
        <v>1</v>
      </c>
      <c r="Y18" s="25">
        <f>IF('Indicator Date hidden'!Z19="x","x",$Y$2-'Indicator Date hidden'!Z19)</f>
        <v>0</v>
      </c>
      <c r="Z18" s="25">
        <f>IF('Indicator Date hidden'!AA19="x","x",$Z$2-'Indicator Date hidden'!AA19)</f>
        <v>0</v>
      </c>
      <c r="AA18" s="25" t="str">
        <f>IF('Indicator Date hidden'!AB19="x","x",$AA$2-'Indicator Date hidden'!AB19)</f>
        <v>x</v>
      </c>
      <c r="AB18" s="25">
        <f>IF('Indicator Date hidden'!AC19="x","x",$AB$2-'Indicator Date hidden'!AC19)</f>
        <v>0</v>
      </c>
      <c r="AC18" s="25">
        <f>IF('Indicator Date hidden'!AD19="x","x",$AC$2-'Indicator Date hidden'!AD19)</f>
        <v>0</v>
      </c>
      <c r="AD18" s="25" t="str">
        <f>IF('Indicator Date hidden'!AE19="x","x",$AD$2-'Indicator Date hidden'!AE19)</f>
        <v>x</v>
      </c>
      <c r="AE18" s="25">
        <f>IF('Indicator Date hidden'!AF19="x","x",$AE$2-'Indicator Date hidden'!AF19)</f>
        <v>0</v>
      </c>
      <c r="AF18" s="25">
        <f>IF('Indicator Date hidden'!AG19="x","x",$AF$2-'Indicator Date hidden'!AG19)</f>
        <v>1</v>
      </c>
      <c r="AG18" s="25">
        <f>IF('Indicator Date hidden'!AH19="x","x",$AG$2-'Indicator Date hidden'!AH19)</f>
        <v>0</v>
      </c>
      <c r="AH18" s="25">
        <f>IF('Indicator Date hidden'!AI19="x","x",$AH$2-'Indicator Date hidden'!AI19)</f>
        <v>0</v>
      </c>
      <c r="AI18" s="25">
        <f>IF('Indicator Date hidden'!AJ19="x","x",$AI$2-'Indicator Date hidden'!AJ19)</f>
        <v>0</v>
      </c>
      <c r="AJ18" s="25" t="str">
        <f>IF('Indicator Date hidden'!AK19="x","x",$AJ$2-'Indicator Date hidden'!AK19)</f>
        <v>x</v>
      </c>
      <c r="AK18" s="25">
        <f>IF('Indicator Date hidden'!AL19="x","x",$AK$2-'Indicator Date hidden'!AL19)</f>
        <v>1</v>
      </c>
      <c r="AL18" s="25">
        <f>IF('Indicator Date hidden'!AM19="x","x",$AL$2-'Indicator Date hidden'!AM19)</f>
        <v>0</v>
      </c>
      <c r="AM18" s="25">
        <f>IF('Indicator Date hidden'!AN19="x","x",$AM$2-'Indicator Date hidden'!AN19)</f>
        <v>0</v>
      </c>
      <c r="AN18" s="25">
        <f>IF('Indicator Date hidden'!AO19="x","x",$AN$2-'Indicator Date hidden'!AO19)</f>
        <v>0</v>
      </c>
      <c r="AO18" s="25">
        <f>IF('Indicator Date hidden'!AP19="x","x",$AO$2-'Indicator Date hidden'!AP19)</f>
        <v>0</v>
      </c>
      <c r="AP18" s="25">
        <f>IF('Indicator Date hidden'!AQ19="x","x",$AP$2-'Indicator Date hidden'!AQ19)</f>
        <v>0</v>
      </c>
      <c r="AQ18" s="25" t="str">
        <f>IF('Indicator Date hidden'!AR19="x","x",$AQ$2-'Indicator Date hidden'!AR19)</f>
        <v>x</v>
      </c>
      <c r="AR18" s="25">
        <f>IF('Indicator Date hidden'!AS19="x","x",$AR$2-'Indicator Date hidden'!AS19)</f>
        <v>0</v>
      </c>
      <c r="AS18" s="25">
        <f>IF('Indicator Date hidden'!AT19="x","x",$AS$2-'Indicator Date hidden'!AT19)</f>
        <v>0</v>
      </c>
      <c r="AT18" s="25">
        <f>IF('Indicator Date hidden'!AU19="x","x",$AT$2-'Indicator Date hidden'!AU19)</f>
        <v>0</v>
      </c>
      <c r="AU18" s="25" t="str">
        <f>IF('Indicator Date hidden'!AV19="x","x",$AU$2-'Indicator Date hidden'!AV19)</f>
        <v>x</v>
      </c>
      <c r="AV18" s="25">
        <f>IF('Indicator Date hidden'!AW19="x","x",$AV$2-'Indicator Date hidden'!AW19)</f>
        <v>0</v>
      </c>
      <c r="AW18" s="25">
        <f>IF('Indicator Date hidden'!AX19="x","x",$AW$2-'Indicator Date hidden'!AX19)</f>
        <v>0</v>
      </c>
      <c r="AX18" s="25">
        <f>IF('Indicator Date hidden'!AY19="x","x",$AX$2-'Indicator Date hidden'!AY19)</f>
        <v>0</v>
      </c>
      <c r="AY18" s="25">
        <f>IF('Indicator Date hidden'!AZ19="x","x",$AY$2-'Indicator Date hidden'!AZ19)</f>
        <v>0</v>
      </c>
      <c r="AZ18" s="25">
        <f>IF('Indicator Date hidden'!BA19="x","x",$AZ$2-'Indicator Date hidden'!BA19)</f>
        <v>0</v>
      </c>
      <c r="BA18">
        <f t="shared" si="0"/>
        <v>3</v>
      </c>
      <c r="BB18" s="26">
        <f t="shared" si="1"/>
        <v>6.9767441860465115E-2</v>
      </c>
      <c r="BC18">
        <f t="shared" si="2"/>
        <v>3</v>
      </c>
      <c r="BD18" s="26">
        <f t="shared" si="3"/>
        <v>0.25475467790937961</v>
      </c>
      <c r="BE18" s="28">
        <f t="shared" si="4"/>
        <v>0</v>
      </c>
    </row>
    <row r="19" spans="1:57" x14ac:dyDescent="0.25">
      <c r="A19" t="s">
        <v>9873</v>
      </c>
      <c r="B19" s="25">
        <f>IF('Indicator Date hidden'!C20="x","x",$B$2-'Indicator Date hidden'!C20)</f>
        <v>0</v>
      </c>
      <c r="C19" s="25">
        <f>IF('Indicator Date hidden'!D20="x","x",$C$2-'Indicator Date hidden'!D20)</f>
        <v>0</v>
      </c>
      <c r="D19" s="25">
        <f>IF('Indicator Date hidden'!E20="x","x",$D$2-'Indicator Date hidden'!E20)</f>
        <v>0</v>
      </c>
      <c r="E19" s="25">
        <f>IF('Indicator Date hidden'!F20="x","x",$E$2-'Indicator Date hidden'!F20)</f>
        <v>0</v>
      </c>
      <c r="F19" s="25">
        <f>IF('Indicator Date hidden'!G20="x","x",$F$2-'Indicator Date hidden'!G20)</f>
        <v>0</v>
      </c>
      <c r="G19" s="25">
        <f>IF('Indicator Date hidden'!H20="x","x",$G$2-'Indicator Date hidden'!H20)</f>
        <v>0</v>
      </c>
      <c r="H19" s="25">
        <f>IF('Indicator Date hidden'!I20="x","x",$H$2-'Indicator Date hidden'!I20)</f>
        <v>0</v>
      </c>
      <c r="I19" s="25">
        <f>IF('Indicator Date hidden'!J20="x","x",$I$2-'Indicator Date hidden'!J20)</f>
        <v>0</v>
      </c>
      <c r="J19" s="25">
        <f>IF('Indicator Date hidden'!K20="x","x",$J$2-'Indicator Date hidden'!K20)</f>
        <v>0</v>
      </c>
      <c r="K19" s="25">
        <f>IF('Indicator Date hidden'!L20="x","x",$K$2-'Indicator Date hidden'!L20)</f>
        <v>0</v>
      </c>
      <c r="L19" s="25">
        <f>IF('Indicator Date hidden'!M20="x","x",$L$2-'Indicator Date hidden'!M20)</f>
        <v>0</v>
      </c>
      <c r="M19" s="25">
        <f>IF('Indicator Date hidden'!N20="x","x",$M$2-'Indicator Date hidden'!N20)</f>
        <v>0</v>
      </c>
      <c r="N19" s="25">
        <f>IF('Indicator Date hidden'!O20="x","x",$N$2-'Indicator Date hidden'!O20)</f>
        <v>0</v>
      </c>
      <c r="O19" s="25">
        <f>IF('Indicator Date hidden'!P20="x","x",$O$2-'Indicator Date hidden'!P20)</f>
        <v>0</v>
      </c>
      <c r="P19" s="25">
        <f>IF('Indicator Date hidden'!Q20="x","x",$P$2-'Indicator Date hidden'!Q20)</f>
        <v>0</v>
      </c>
      <c r="Q19" s="25">
        <f>IF('Indicator Date hidden'!R20="x","x",$Q$2-'Indicator Date hidden'!R20)</f>
        <v>3</v>
      </c>
      <c r="R19" s="25">
        <f>IF('Indicator Date hidden'!S20="x","x",$R$2-'Indicator Date hidden'!S20)</f>
        <v>0</v>
      </c>
      <c r="S19" s="25">
        <f>IF('Indicator Date hidden'!T20="x","x",$S$2-'Indicator Date hidden'!T20)</f>
        <v>0</v>
      </c>
      <c r="T19" s="25">
        <f>IF('Indicator Date hidden'!U20="x","x",$T$2-'Indicator Date hidden'!U20)</f>
        <v>0</v>
      </c>
      <c r="U19" s="25">
        <f>IF('Indicator Date hidden'!V20="x","x",$U$2-'Indicator Date hidden'!V20)</f>
        <v>0</v>
      </c>
      <c r="V19" s="25">
        <f>IF('Indicator Date hidden'!W20="x","x",$V$2-'Indicator Date hidden'!W20)</f>
        <v>0</v>
      </c>
      <c r="W19" s="25">
        <f>IF('Indicator Date hidden'!X20="x","x",$W$2-'Indicator Date hidden'!X20)</f>
        <v>3</v>
      </c>
      <c r="X19" s="25">
        <f>IF('Indicator Date hidden'!Y20="x","x",$X$2-'Indicator Date hidden'!Y20)</f>
        <v>4</v>
      </c>
      <c r="Y19" s="25">
        <f>IF('Indicator Date hidden'!Z20="x","x",$Y$2-'Indicator Date hidden'!Z20)</f>
        <v>0</v>
      </c>
      <c r="Z19" s="25">
        <f>IF('Indicator Date hidden'!AA20="x","x",$Z$2-'Indicator Date hidden'!AA20)</f>
        <v>0</v>
      </c>
      <c r="AA19" s="25">
        <f>IF('Indicator Date hidden'!AB20="x","x",$AA$2-'Indicator Date hidden'!AB20)</f>
        <v>0</v>
      </c>
      <c r="AB19" s="25">
        <f>IF('Indicator Date hidden'!AC20="x","x",$AB$2-'Indicator Date hidden'!AC20)</f>
        <v>0</v>
      </c>
      <c r="AC19" s="25">
        <f>IF('Indicator Date hidden'!AD20="x","x",$AC$2-'Indicator Date hidden'!AD20)</f>
        <v>0</v>
      </c>
      <c r="AD19" s="25">
        <f>IF('Indicator Date hidden'!AE20="x","x",$AD$2-'Indicator Date hidden'!AE20)</f>
        <v>0</v>
      </c>
      <c r="AE19" s="25">
        <f>IF('Indicator Date hidden'!AF20="x","x",$AE$2-'Indicator Date hidden'!AF20)</f>
        <v>0</v>
      </c>
      <c r="AF19" s="25" t="str">
        <f>IF('Indicator Date hidden'!AG20="x","x",$AF$2-'Indicator Date hidden'!AG20)</f>
        <v>x</v>
      </c>
      <c r="AG19" s="25">
        <f>IF('Indicator Date hidden'!AH20="x","x",$AG$2-'Indicator Date hidden'!AH20)</f>
        <v>0</v>
      </c>
      <c r="AH19" s="25">
        <f>IF('Indicator Date hidden'!AI20="x","x",$AH$2-'Indicator Date hidden'!AI20)</f>
        <v>0</v>
      </c>
      <c r="AI19" s="25">
        <f>IF('Indicator Date hidden'!AJ20="x","x",$AI$2-'Indicator Date hidden'!AJ20)</f>
        <v>0</v>
      </c>
      <c r="AJ19" s="25" t="str">
        <f>IF('Indicator Date hidden'!AK20="x","x",$AJ$2-'Indicator Date hidden'!AK20)</f>
        <v>x</v>
      </c>
      <c r="AK19" s="25">
        <f>IF('Indicator Date hidden'!AL20="x","x",$AK$2-'Indicator Date hidden'!AL20)</f>
        <v>1</v>
      </c>
      <c r="AL19" s="25">
        <f>IF('Indicator Date hidden'!AM20="x","x",$AL$2-'Indicator Date hidden'!AM20)</f>
        <v>0</v>
      </c>
      <c r="AM19" s="25">
        <f>IF('Indicator Date hidden'!AN20="x","x",$AM$2-'Indicator Date hidden'!AN20)</f>
        <v>0</v>
      </c>
      <c r="AN19" s="25">
        <f>IF('Indicator Date hidden'!AO20="x","x",$AN$2-'Indicator Date hidden'!AO20)</f>
        <v>0</v>
      </c>
      <c r="AO19" s="25" t="str">
        <f>IF('Indicator Date hidden'!AP20="x","x",$AO$2-'Indicator Date hidden'!AP20)</f>
        <v>x</v>
      </c>
      <c r="AP19" s="25">
        <f>IF('Indicator Date hidden'!AQ20="x","x",$AP$2-'Indicator Date hidden'!AQ20)</f>
        <v>2</v>
      </c>
      <c r="AQ19" s="25" t="str">
        <f>IF('Indicator Date hidden'!AR20="x","x",$AQ$2-'Indicator Date hidden'!AR20)</f>
        <v>x</v>
      </c>
      <c r="AR19" s="25">
        <f>IF('Indicator Date hidden'!AS20="x","x",$AR$2-'Indicator Date hidden'!AS20)</f>
        <v>0</v>
      </c>
      <c r="AS19" s="25" t="str">
        <f>IF('Indicator Date hidden'!AT20="x","x",$AS$2-'Indicator Date hidden'!AT20)</f>
        <v>x</v>
      </c>
      <c r="AT19" s="25">
        <f>IF('Indicator Date hidden'!AU20="x","x",$AT$2-'Indicator Date hidden'!AU20)</f>
        <v>0</v>
      </c>
      <c r="AU19" s="25" t="str">
        <f>IF('Indicator Date hidden'!AV20="x","x",$AU$2-'Indicator Date hidden'!AV20)</f>
        <v>x</v>
      </c>
      <c r="AV19" s="25">
        <f>IF('Indicator Date hidden'!AW20="x","x",$AV$2-'Indicator Date hidden'!AW20)</f>
        <v>0</v>
      </c>
      <c r="AW19" s="25">
        <f>IF('Indicator Date hidden'!AX20="x","x",$AW$2-'Indicator Date hidden'!AX20)</f>
        <v>0</v>
      </c>
      <c r="AX19" s="25">
        <f>IF('Indicator Date hidden'!AY20="x","x",$AX$2-'Indicator Date hidden'!AY20)</f>
        <v>0</v>
      </c>
      <c r="AY19" s="25">
        <f>IF('Indicator Date hidden'!AZ20="x","x",$AY$2-'Indicator Date hidden'!AZ20)</f>
        <v>0</v>
      </c>
      <c r="AZ19" s="25">
        <f>IF('Indicator Date hidden'!BA20="x","x",$AZ$2-'Indicator Date hidden'!BA20)</f>
        <v>0</v>
      </c>
      <c r="BA19">
        <f t="shared" si="0"/>
        <v>13</v>
      </c>
      <c r="BB19" s="26">
        <f t="shared" si="1"/>
        <v>0.28888888888888886</v>
      </c>
      <c r="BC19">
        <f t="shared" si="2"/>
        <v>5</v>
      </c>
      <c r="BD19" s="26">
        <f t="shared" si="3"/>
        <v>0.88499145563288339</v>
      </c>
      <c r="BE19" s="28">
        <f t="shared" si="4"/>
        <v>0</v>
      </c>
    </row>
    <row r="20" spans="1:57" x14ac:dyDescent="0.25">
      <c r="A20" t="s">
        <v>9861</v>
      </c>
      <c r="B20" s="25">
        <f>IF('Indicator Date hidden'!C21="x","x",$B$2-'Indicator Date hidden'!C21)</f>
        <v>0</v>
      </c>
      <c r="C20" s="25">
        <f>IF('Indicator Date hidden'!D21="x","x",$C$2-'Indicator Date hidden'!D21)</f>
        <v>0</v>
      </c>
      <c r="D20" s="25">
        <f>IF('Indicator Date hidden'!E21="x","x",$D$2-'Indicator Date hidden'!E21)</f>
        <v>0</v>
      </c>
      <c r="E20" s="25">
        <f>IF('Indicator Date hidden'!F21="x","x",$E$2-'Indicator Date hidden'!F21)</f>
        <v>0</v>
      </c>
      <c r="F20" s="25">
        <f>IF('Indicator Date hidden'!G21="x","x",$F$2-'Indicator Date hidden'!G21)</f>
        <v>0</v>
      </c>
      <c r="G20" s="25">
        <f>IF('Indicator Date hidden'!H21="x","x",$G$2-'Indicator Date hidden'!H21)</f>
        <v>0</v>
      </c>
      <c r="H20" s="25">
        <f>IF('Indicator Date hidden'!I21="x","x",$H$2-'Indicator Date hidden'!I21)</f>
        <v>0</v>
      </c>
      <c r="I20" s="25">
        <f>IF('Indicator Date hidden'!J21="x","x",$I$2-'Indicator Date hidden'!J21)</f>
        <v>0</v>
      </c>
      <c r="J20" s="25">
        <f>IF('Indicator Date hidden'!K21="x","x",$J$2-'Indicator Date hidden'!K21)</f>
        <v>0</v>
      </c>
      <c r="K20" s="25">
        <f>IF('Indicator Date hidden'!L21="x","x",$K$2-'Indicator Date hidden'!L21)</f>
        <v>0</v>
      </c>
      <c r="L20" s="25">
        <f>IF('Indicator Date hidden'!M21="x","x",$L$2-'Indicator Date hidden'!M21)</f>
        <v>0</v>
      </c>
      <c r="M20" s="25">
        <f>IF('Indicator Date hidden'!N21="x","x",$M$2-'Indicator Date hidden'!N21)</f>
        <v>0</v>
      </c>
      <c r="N20" s="25">
        <f>IF('Indicator Date hidden'!O21="x","x",$N$2-'Indicator Date hidden'!O21)</f>
        <v>0</v>
      </c>
      <c r="O20" s="25">
        <f>IF('Indicator Date hidden'!P21="x","x",$O$2-'Indicator Date hidden'!P21)</f>
        <v>0</v>
      </c>
      <c r="P20" s="25">
        <f>IF('Indicator Date hidden'!Q21="x","x",$P$2-'Indicator Date hidden'!Q21)</f>
        <v>0</v>
      </c>
      <c r="Q20" s="25">
        <f>IF('Indicator Date hidden'!R21="x","x",$Q$2-'Indicator Date hidden'!R21)</f>
        <v>2</v>
      </c>
      <c r="R20" s="25">
        <f>IF('Indicator Date hidden'!S21="x","x",$R$2-'Indicator Date hidden'!S21)</f>
        <v>0</v>
      </c>
      <c r="S20" s="25">
        <f>IF('Indicator Date hidden'!T21="x","x",$S$2-'Indicator Date hidden'!T21)</f>
        <v>0</v>
      </c>
      <c r="T20" s="25">
        <f>IF('Indicator Date hidden'!U21="x","x",$T$2-'Indicator Date hidden'!U21)</f>
        <v>0</v>
      </c>
      <c r="U20" s="25">
        <f>IF('Indicator Date hidden'!V21="x","x",$U$2-'Indicator Date hidden'!V21)</f>
        <v>0</v>
      </c>
      <c r="V20" s="25">
        <f>IF('Indicator Date hidden'!W21="x","x",$V$2-'Indicator Date hidden'!W21)</f>
        <v>0</v>
      </c>
      <c r="W20" s="25">
        <f>IF('Indicator Date hidden'!X21="x","x",$W$2-'Indicator Date hidden'!X21)</f>
        <v>0</v>
      </c>
      <c r="X20" s="25">
        <f>IF('Indicator Date hidden'!Y21="x","x",$X$2-'Indicator Date hidden'!Y21)</f>
        <v>4</v>
      </c>
      <c r="Y20" s="25">
        <f>IF('Indicator Date hidden'!Z21="x","x",$Y$2-'Indicator Date hidden'!Z21)</f>
        <v>0</v>
      </c>
      <c r="Z20" s="25">
        <f>IF('Indicator Date hidden'!AA21="x","x",$Z$2-'Indicator Date hidden'!AA21)</f>
        <v>0</v>
      </c>
      <c r="AA20" s="25">
        <f>IF('Indicator Date hidden'!AB21="x","x",$AA$2-'Indicator Date hidden'!AB21)</f>
        <v>0</v>
      </c>
      <c r="AB20" s="25">
        <f>IF('Indicator Date hidden'!AC21="x","x",$AB$2-'Indicator Date hidden'!AC21)</f>
        <v>0</v>
      </c>
      <c r="AC20" s="25">
        <f>IF('Indicator Date hidden'!AD21="x","x",$AC$2-'Indicator Date hidden'!AD21)</f>
        <v>0</v>
      </c>
      <c r="AD20" s="25">
        <f>IF('Indicator Date hidden'!AE21="x","x",$AD$2-'Indicator Date hidden'!AE21)</f>
        <v>0</v>
      </c>
      <c r="AE20" s="25">
        <f>IF('Indicator Date hidden'!AF21="x","x",$AE$2-'Indicator Date hidden'!AF21)</f>
        <v>0</v>
      </c>
      <c r="AF20" s="25">
        <f>IF('Indicator Date hidden'!AG21="x","x",$AF$2-'Indicator Date hidden'!AG21)</f>
        <v>2</v>
      </c>
      <c r="AG20" s="25">
        <f>IF('Indicator Date hidden'!AH21="x","x",$AG$2-'Indicator Date hidden'!AH21)</f>
        <v>0</v>
      </c>
      <c r="AH20" s="25">
        <f>IF('Indicator Date hidden'!AI21="x","x",$AH$2-'Indicator Date hidden'!AI21)</f>
        <v>0</v>
      </c>
      <c r="AI20" s="25">
        <f>IF('Indicator Date hidden'!AJ21="x","x",$AI$2-'Indicator Date hidden'!AJ21)</f>
        <v>0</v>
      </c>
      <c r="AJ20" s="25" t="str">
        <f>IF('Indicator Date hidden'!AK21="x","x",$AJ$2-'Indicator Date hidden'!AK21)</f>
        <v>x</v>
      </c>
      <c r="AK20" s="25">
        <f>IF('Indicator Date hidden'!AL21="x","x",$AK$2-'Indicator Date hidden'!AL21)</f>
        <v>1</v>
      </c>
      <c r="AL20" s="25">
        <f>IF('Indicator Date hidden'!AM21="x","x",$AL$2-'Indicator Date hidden'!AM21)</f>
        <v>0</v>
      </c>
      <c r="AM20" s="25">
        <f>IF('Indicator Date hidden'!AN21="x","x",$AM$2-'Indicator Date hidden'!AN21)</f>
        <v>0</v>
      </c>
      <c r="AN20" s="25">
        <f>IF('Indicator Date hidden'!AO21="x","x",$AN$2-'Indicator Date hidden'!AO21)</f>
        <v>0</v>
      </c>
      <c r="AO20" s="25">
        <f>IF('Indicator Date hidden'!AP21="x","x",$AO$2-'Indicator Date hidden'!AP21)</f>
        <v>0</v>
      </c>
      <c r="AP20" s="25">
        <f>IF('Indicator Date hidden'!AQ21="x","x",$AP$2-'Indicator Date hidden'!AQ21)</f>
        <v>0</v>
      </c>
      <c r="AQ20" s="25">
        <f>IF('Indicator Date hidden'!AR21="x","x",$AQ$2-'Indicator Date hidden'!AR21)</f>
        <v>0</v>
      </c>
      <c r="AR20" s="25">
        <f>IF('Indicator Date hidden'!AS21="x","x",$AR$2-'Indicator Date hidden'!AS21)</f>
        <v>0</v>
      </c>
      <c r="AS20" s="25">
        <f>IF('Indicator Date hidden'!AT21="x","x",$AS$2-'Indicator Date hidden'!AT21)</f>
        <v>0</v>
      </c>
      <c r="AT20" s="25">
        <f>IF('Indicator Date hidden'!AU21="x","x",$AT$2-'Indicator Date hidden'!AU21)</f>
        <v>0</v>
      </c>
      <c r="AU20" s="25">
        <f>IF('Indicator Date hidden'!AV21="x","x",$AU$2-'Indicator Date hidden'!AV21)</f>
        <v>8</v>
      </c>
      <c r="AV20" s="25">
        <f>IF('Indicator Date hidden'!AW21="x","x",$AV$2-'Indicator Date hidden'!AW21)</f>
        <v>0</v>
      </c>
      <c r="AW20" s="25">
        <f>IF('Indicator Date hidden'!AX21="x","x",$AW$2-'Indicator Date hidden'!AX21)</f>
        <v>0</v>
      </c>
      <c r="AX20" s="25">
        <f>IF('Indicator Date hidden'!AY21="x","x",$AX$2-'Indicator Date hidden'!AY21)</f>
        <v>0</v>
      </c>
      <c r="AY20" s="25">
        <f>IF('Indicator Date hidden'!AZ21="x","x",$AY$2-'Indicator Date hidden'!AZ21)</f>
        <v>0</v>
      </c>
      <c r="AZ20" s="25">
        <f>IF('Indicator Date hidden'!BA21="x","x",$AZ$2-'Indicator Date hidden'!BA21)</f>
        <v>0</v>
      </c>
      <c r="BA20">
        <f t="shared" si="0"/>
        <v>17</v>
      </c>
      <c r="BB20" s="26">
        <f t="shared" si="1"/>
        <v>0.34</v>
      </c>
      <c r="BC20">
        <f t="shared" si="2"/>
        <v>5</v>
      </c>
      <c r="BD20" s="26">
        <f t="shared" si="3"/>
        <v>1.290116273829611</v>
      </c>
      <c r="BE20" s="28">
        <f t="shared" si="4"/>
        <v>0</v>
      </c>
    </row>
    <row r="21" spans="1:57" x14ac:dyDescent="0.25">
      <c r="A21" t="s">
        <v>9882</v>
      </c>
      <c r="B21" s="25">
        <f>IF('Indicator Date hidden'!C22="x","x",$B$2-'Indicator Date hidden'!C22)</f>
        <v>0</v>
      </c>
      <c r="C21" s="25">
        <f>IF('Indicator Date hidden'!D22="x","x",$C$2-'Indicator Date hidden'!D22)</f>
        <v>0</v>
      </c>
      <c r="D21" s="25">
        <f>IF('Indicator Date hidden'!E22="x","x",$D$2-'Indicator Date hidden'!E22)</f>
        <v>0</v>
      </c>
      <c r="E21" s="25">
        <f>IF('Indicator Date hidden'!F22="x","x",$E$2-'Indicator Date hidden'!F22)</f>
        <v>0</v>
      </c>
      <c r="F21" s="25">
        <f>IF('Indicator Date hidden'!G22="x","x",$F$2-'Indicator Date hidden'!G22)</f>
        <v>0</v>
      </c>
      <c r="G21" s="25">
        <f>IF('Indicator Date hidden'!H22="x","x",$G$2-'Indicator Date hidden'!H22)</f>
        <v>0</v>
      </c>
      <c r="H21" s="25">
        <f>IF('Indicator Date hidden'!I22="x","x",$H$2-'Indicator Date hidden'!I22)</f>
        <v>0</v>
      </c>
      <c r="I21" s="25">
        <f>IF('Indicator Date hidden'!J22="x","x",$I$2-'Indicator Date hidden'!J22)</f>
        <v>0</v>
      </c>
      <c r="J21" s="25">
        <f>IF('Indicator Date hidden'!K22="x","x",$J$2-'Indicator Date hidden'!K22)</f>
        <v>0</v>
      </c>
      <c r="K21" s="25">
        <f>IF('Indicator Date hidden'!L22="x","x",$K$2-'Indicator Date hidden'!L22)</f>
        <v>0</v>
      </c>
      <c r="L21" s="25">
        <f>IF('Indicator Date hidden'!M22="x","x",$L$2-'Indicator Date hidden'!M22)</f>
        <v>0</v>
      </c>
      <c r="M21" s="25">
        <f>IF('Indicator Date hidden'!N22="x","x",$M$2-'Indicator Date hidden'!N22)</f>
        <v>0</v>
      </c>
      <c r="N21" s="25">
        <f>IF('Indicator Date hidden'!O22="x","x",$N$2-'Indicator Date hidden'!O22)</f>
        <v>0</v>
      </c>
      <c r="O21" s="25">
        <f>IF('Indicator Date hidden'!P22="x","x",$O$2-'Indicator Date hidden'!P22)</f>
        <v>0</v>
      </c>
      <c r="P21" s="25">
        <f>IF('Indicator Date hidden'!Q22="x","x",$P$2-'Indicator Date hidden'!Q22)</f>
        <v>0</v>
      </c>
      <c r="Q21" s="25">
        <f>IF('Indicator Date hidden'!R22="x","x",$Q$2-'Indicator Date hidden'!R22)</f>
        <v>4</v>
      </c>
      <c r="R21" s="25">
        <f>IF('Indicator Date hidden'!S22="x","x",$R$2-'Indicator Date hidden'!S22)</f>
        <v>0</v>
      </c>
      <c r="S21" s="25">
        <f>IF('Indicator Date hidden'!T22="x","x",$S$2-'Indicator Date hidden'!T22)</f>
        <v>0</v>
      </c>
      <c r="T21" s="25">
        <f>IF('Indicator Date hidden'!U22="x","x",$T$2-'Indicator Date hidden'!U22)</f>
        <v>0</v>
      </c>
      <c r="U21" s="25">
        <f>IF('Indicator Date hidden'!V22="x","x",$U$2-'Indicator Date hidden'!V22)</f>
        <v>0</v>
      </c>
      <c r="V21" s="25">
        <f>IF('Indicator Date hidden'!W22="x","x",$V$2-'Indicator Date hidden'!W22)</f>
        <v>0</v>
      </c>
      <c r="W21" s="25">
        <f>IF('Indicator Date hidden'!X22="x","x",$W$2-'Indicator Date hidden'!X22)</f>
        <v>4</v>
      </c>
      <c r="X21" s="25">
        <f>IF('Indicator Date hidden'!Y22="x","x",$X$2-'Indicator Date hidden'!Y22)</f>
        <v>2</v>
      </c>
      <c r="Y21" s="25">
        <f>IF('Indicator Date hidden'!Z22="x","x",$Y$2-'Indicator Date hidden'!Z22)</f>
        <v>0</v>
      </c>
      <c r="Z21" s="25">
        <f>IF('Indicator Date hidden'!AA22="x","x",$Z$2-'Indicator Date hidden'!AA22)</f>
        <v>0</v>
      </c>
      <c r="AA21" s="25">
        <f>IF('Indicator Date hidden'!AB22="x","x",$AA$2-'Indicator Date hidden'!AB22)</f>
        <v>1</v>
      </c>
      <c r="AB21" s="25">
        <f>IF('Indicator Date hidden'!AC22="x","x",$AB$2-'Indicator Date hidden'!AC22)</f>
        <v>0</v>
      </c>
      <c r="AC21" s="25">
        <f>IF('Indicator Date hidden'!AD22="x","x",$AC$2-'Indicator Date hidden'!AD22)</f>
        <v>0</v>
      </c>
      <c r="AD21" s="25">
        <f>IF('Indicator Date hidden'!AE22="x","x",$AD$2-'Indicator Date hidden'!AE22)</f>
        <v>0</v>
      </c>
      <c r="AE21" s="25">
        <f>IF('Indicator Date hidden'!AF22="x","x",$AE$2-'Indicator Date hidden'!AF22)</f>
        <v>0</v>
      </c>
      <c r="AF21" s="25">
        <f>IF('Indicator Date hidden'!AG22="x","x",$AF$2-'Indicator Date hidden'!AG22)</f>
        <v>1</v>
      </c>
      <c r="AG21" s="25">
        <f>IF('Indicator Date hidden'!AH22="x","x",$AG$2-'Indicator Date hidden'!AH22)</f>
        <v>0</v>
      </c>
      <c r="AH21" s="25">
        <f>IF('Indicator Date hidden'!AI22="x","x",$AH$2-'Indicator Date hidden'!AI22)</f>
        <v>0</v>
      </c>
      <c r="AI21" s="25">
        <f>IF('Indicator Date hidden'!AJ22="x","x",$AI$2-'Indicator Date hidden'!AJ22)</f>
        <v>0</v>
      </c>
      <c r="AJ21" s="25" t="str">
        <f>IF('Indicator Date hidden'!AK22="x","x",$AJ$2-'Indicator Date hidden'!AK22)</f>
        <v>x</v>
      </c>
      <c r="AK21" s="25" t="str">
        <f>IF('Indicator Date hidden'!AL22="x","x",$AK$2-'Indicator Date hidden'!AL22)</f>
        <v>x</v>
      </c>
      <c r="AL21" s="25">
        <f>IF('Indicator Date hidden'!AM22="x","x",$AL$2-'Indicator Date hidden'!AM22)</f>
        <v>0</v>
      </c>
      <c r="AM21" s="25">
        <f>IF('Indicator Date hidden'!AN22="x","x",$AM$2-'Indicator Date hidden'!AN22)</f>
        <v>0</v>
      </c>
      <c r="AN21" s="25">
        <f>IF('Indicator Date hidden'!AO22="x","x",$AN$2-'Indicator Date hidden'!AO22)</f>
        <v>0</v>
      </c>
      <c r="AO21" s="25">
        <f>IF('Indicator Date hidden'!AP22="x","x",$AO$2-'Indicator Date hidden'!AP22)</f>
        <v>0</v>
      </c>
      <c r="AP21" s="25">
        <f>IF('Indicator Date hidden'!AQ22="x","x",$AP$2-'Indicator Date hidden'!AQ22)</f>
        <v>0</v>
      </c>
      <c r="AQ21" s="25">
        <f>IF('Indicator Date hidden'!AR22="x","x",$AQ$2-'Indicator Date hidden'!AR22)</f>
        <v>0</v>
      </c>
      <c r="AR21" s="25">
        <f>IF('Indicator Date hidden'!AS22="x","x",$AR$2-'Indicator Date hidden'!AS22)</f>
        <v>0</v>
      </c>
      <c r="AS21" s="25">
        <f>IF('Indicator Date hidden'!AT22="x","x",$AS$2-'Indicator Date hidden'!AT22)</f>
        <v>0</v>
      </c>
      <c r="AT21" s="25">
        <f>IF('Indicator Date hidden'!AU22="x","x",$AT$2-'Indicator Date hidden'!AU22)</f>
        <v>0</v>
      </c>
      <c r="AU21" s="25" t="str">
        <f>IF('Indicator Date hidden'!AV22="x","x",$AU$2-'Indicator Date hidden'!AV22)</f>
        <v>x</v>
      </c>
      <c r="AV21" s="25">
        <f>IF('Indicator Date hidden'!AW22="x","x",$AV$2-'Indicator Date hidden'!AW22)</f>
        <v>0</v>
      </c>
      <c r="AW21" s="25">
        <f>IF('Indicator Date hidden'!AX22="x","x",$AW$2-'Indicator Date hidden'!AX22)</f>
        <v>0</v>
      </c>
      <c r="AX21" s="25">
        <f>IF('Indicator Date hidden'!AY22="x","x",$AX$2-'Indicator Date hidden'!AY22)</f>
        <v>0</v>
      </c>
      <c r="AY21" s="25">
        <f>IF('Indicator Date hidden'!AZ22="x","x",$AY$2-'Indicator Date hidden'!AZ22)</f>
        <v>0</v>
      </c>
      <c r="AZ21" s="25">
        <f>IF('Indicator Date hidden'!BA22="x","x",$AZ$2-'Indicator Date hidden'!BA22)</f>
        <v>0</v>
      </c>
      <c r="BA21">
        <f t="shared" si="0"/>
        <v>12</v>
      </c>
      <c r="BB21" s="26">
        <f t="shared" si="1"/>
        <v>0.25</v>
      </c>
      <c r="BC21">
        <f t="shared" si="2"/>
        <v>5</v>
      </c>
      <c r="BD21" s="26">
        <f t="shared" si="3"/>
        <v>0.8539125638299665</v>
      </c>
      <c r="BE21" s="28">
        <f t="shared" si="4"/>
        <v>0</v>
      </c>
    </row>
    <row r="22" spans="1:57" x14ac:dyDescent="0.25">
      <c r="A22" t="s">
        <v>9875</v>
      </c>
      <c r="B22" s="25">
        <f>IF('Indicator Date hidden'!C23="x","x",$B$2-'Indicator Date hidden'!C23)</f>
        <v>0</v>
      </c>
      <c r="C22" s="25">
        <f>IF('Indicator Date hidden'!D23="x","x",$C$2-'Indicator Date hidden'!D23)</f>
        <v>0</v>
      </c>
      <c r="D22" s="25">
        <f>IF('Indicator Date hidden'!E23="x","x",$D$2-'Indicator Date hidden'!E23)</f>
        <v>0</v>
      </c>
      <c r="E22" s="25">
        <f>IF('Indicator Date hidden'!F23="x","x",$E$2-'Indicator Date hidden'!F23)</f>
        <v>0</v>
      </c>
      <c r="F22" s="25">
        <f>IF('Indicator Date hidden'!G23="x","x",$F$2-'Indicator Date hidden'!G23)</f>
        <v>0</v>
      </c>
      <c r="G22" s="25">
        <f>IF('Indicator Date hidden'!H23="x","x",$G$2-'Indicator Date hidden'!H23)</f>
        <v>0</v>
      </c>
      <c r="H22" s="25">
        <f>IF('Indicator Date hidden'!I23="x","x",$H$2-'Indicator Date hidden'!I23)</f>
        <v>0</v>
      </c>
      <c r="I22" s="25">
        <f>IF('Indicator Date hidden'!J23="x","x",$I$2-'Indicator Date hidden'!J23)</f>
        <v>0</v>
      </c>
      <c r="J22" s="25">
        <f>IF('Indicator Date hidden'!K23="x","x",$J$2-'Indicator Date hidden'!K23)</f>
        <v>0</v>
      </c>
      <c r="K22" s="25">
        <f>IF('Indicator Date hidden'!L23="x","x",$K$2-'Indicator Date hidden'!L23)</f>
        <v>0</v>
      </c>
      <c r="L22" s="25">
        <f>IF('Indicator Date hidden'!M23="x","x",$L$2-'Indicator Date hidden'!M23)</f>
        <v>0</v>
      </c>
      <c r="M22" s="25">
        <f>IF('Indicator Date hidden'!N23="x","x",$M$2-'Indicator Date hidden'!N23)</f>
        <v>0</v>
      </c>
      <c r="N22" s="25">
        <f>IF('Indicator Date hidden'!O23="x","x",$N$2-'Indicator Date hidden'!O23)</f>
        <v>0</v>
      </c>
      <c r="O22" s="25">
        <f>IF('Indicator Date hidden'!P23="x","x",$O$2-'Indicator Date hidden'!P23)</f>
        <v>0</v>
      </c>
      <c r="P22" s="25">
        <f>IF('Indicator Date hidden'!Q23="x","x",$P$2-'Indicator Date hidden'!Q23)</f>
        <v>0</v>
      </c>
      <c r="Q22" s="25">
        <f>IF('Indicator Date hidden'!R23="x","x",$Q$2-'Indicator Date hidden'!R23)</f>
        <v>6</v>
      </c>
      <c r="R22" s="25">
        <f>IF('Indicator Date hidden'!S23="x","x",$R$2-'Indicator Date hidden'!S23)</f>
        <v>0</v>
      </c>
      <c r="S22" s="25">
        <f>IF('Indicator Date hidden'!T23="x","x",$S$2-'Indicator Date hidden'!T23)</f>
        <v>0</v>
      </c>
      <c r="T22" s="25">
        <f>IF('Indicator Date hidden'!U23="x","x",$T$2-'Indicator Date hidden'!U23)</f>
        <v>0</v>
      </c>
      <c r="U22" s="25">
        <f>IF('Indicator Date hidden'!V23="x","x",$U$2-'Indicator Date hidden'!V23)</f>
        <v>0</v>
      </c>
      <c r="V22" s="25">
        <f>IF('Indicator Date hidden'!W23="x","x",$V$2-'Indicator Date hidden'!W23)</f>
        <v>0</v>
      </c>
      <c r="W22" s="25">
        <f>IF('Indicator Date hidden'!X23="x","x",$W$2-'Indicator Date hidden'!X23)</f>
        <v>6</v>
      </c>
      <c r="X22" s="25">
        <f>IF('Indicator Date hidden'!Y23="x","x",$X$2-'Indicator Date hidden'!Y23)</f>
        <v>2</v>
      </c>
      <c r="Y22" s="25">
        <f>IF('Indicator Date hidden'!Z23="x","x",$Y$2-'Indicator Date hidden'!Z23)</f>
        <v>0</v>
      </c>
      <c r="Z22" s="25">
        <f>IF('Indicator Date hidden'!AA23="x","x",$Z$2-'Indicator Date hidden'!AA23)</f>
        <v>0</v>
      </c>
      <c r="AA22" s="25">
        <f>IF('Indicator Date hidden'!AB23="x","x",$AA$2-'Indicator Date hidden'!AB23)</f>
        <v>0</v>
      </c>
      <c r="AB22" s="25">
        <f>IF('Indicator Date hidden'!AC23="x","x",$AB$2-'Indicator Date hidden'!AC23)</f>
        <v>0</v>
      </c>
      <c r="AC22" s="25">
        <f>IF('Indicator Date hidden'!AD23="x","x",$AC$2-'Indicator Date hidden'!AD23)</f>
        <v>0</v>
      </c>
      <c r="AD22" s="25">
        <f>IF('Indicator Date hidden'!AE23="x","x",$AD$2-'Indicator Date hidden'!AE23)</f>
        <v>0</v>
      </c>
      <c r="AE22" s="25">
        <f>IF('Indicator Date hidden'!AF23="x","x",$AE$2-'Indicator Date hidden'!AF23)</f>
        <v>0</v>
      </c>
      <c r="AF22" s="25">
        <f>IF('Indicator Date hidden'!AG23="x","x",$AF$2-'Indicator Date hidden'!AG23)</f>
        <v>0</v>
      </c>
      <c r="AG22" s="25">
        <f>IF('Indicator Date hidden'!AH23="x","x",$AG$2-'Indicator Date hidden'!AH23)</f>
        <v>0</v>
      </c>
      <c r="AH22" s="25">
        <f>IF('Indicator Date hidden'!AI23="x","x",$AH$2-'Indicator Date hidden'!AI23)</f>
        <v>0</v>
      </c>
      <c r="AI22" s="25">
        <f>IF('Indicator Date hidden'!AJ23="x","x",$AI$2-'Indicator Date hidden'!AJ23)</f>
        <v>0</v>
      </c>
      <c r="AJ22" s="25" t="str">
        <f>IF('Indicator Date hidden'!AK23="x","x",$AJ$2-'Indicator Date hidden'!AK23)</f>
        <v>x</v>
      </c>
      <c r="AK22" s="25">
        <f>IF('Indicator Date hidden'!AL23="x","x",$AK$2-'Indicator Date hidden'!AL23)</f>
        <v>1</v>
      </c>
      <c r="AL22" s="25">
        <f>IF('Indicator Date hidden'!AM23="x","x",$AL$2-'Indicator Date hidden'!AM23)</f>
        <v>0</v>
      </c>
      <c r="AM22" s="25">
        <f>IF('Indicator Date hidden'!AN23="x","x",$AM$2-'Indicator Date hidden'!AN23)</f>
        <v>0</v>
      </c>
      <c r="AN22" s="25">
        <f>IF('Indicator Date hidden'!AO23="x","x",$AN$2-'Indicator Date hidden'!AO23)</f>
        <v>0</v>
      </c>
      <c r="AO22" s="25">
        <f>IF('Indicator Date hidden'!AP23="x","x",$AO$2-'Indicator Date hidden'!AP23)</f>
        <v>0</v>
      </c>
      <c r="AP22" s="25">
        <f>IF('Indicator Date hidden'!AQ23="x","x",$AP$2-'Indicator Date hidden'!AQ23)</f>
        <v>0</v>
      </c>
      <c r="AQ22" s="25">
        <f>IF('Indicator Date hidden'!AR23="x","x",$AQ$2-'Indicator Date hidden'!AR23)</f>
        <v>4</v>
      </c>
      <c r="AR22" s="25">
        <f>IF('Indicator Date hidden'!AS23="x","x",$AR$2-'Indicator Date hidden'!AS23)</f>
        <v>0</v>
      </c>
      <c r="AS22" s="25">
        <f>IF('Indicator Date hidden'!AT23="x","x",$AS$2-'Indicator Date hidden'!AT23)</f>
        <v>0</v>
      </c>
      <c r="AT22" s="25">
        <f>IF('Indicator Date hidden'!AU23="x","x",$AT$2-'Indicator Date hidden'!AU23)</f>
        <v>0</v>
      </c>
      <c r="AU22" s="25">
        <f>IF('Indicator Date hidden'!AV23="x","x",$AU$2-'Indicator Date hidden'!AV23)</f>
        <v>2</v>
      </c>
      <c r="AV22" s="25">
        <f>IF('Indicator Date hidden'!AW23="x","x",$AV$2-'Indicator Date hidden'!AW23)</f>
        <v>0</v>
      </c>
      <c r="AW22" s="25">
        <f>IF('Indicator Date hidden'!AX23="x","x",$AW$2-'Indicator Date hidden'!AX23)</f>
        <v>0</v>
      </c>
      <c r="AX22" s="25">
        <f>IF('Indicator Date hidden'!AY23="x","x",$AX$2-'Indicator Date hidden'!AY23)</f>
        <v>0</v>
      </c>
      <c r="AY22" s="25">
        <f>IF('Indicator Date hidden'!AZ23="x","x",$AY$2-'Indicator Date hidden'!AZ23)</f>
        <v>0</v>
      </c>
      <c r="AZ22" s="25">
        <f>IF('Indicator Date hidden'!BA23="x","x",$AZ$2-'Indicator Date hidden'!BA23)</f>
        <v>0</v>
      </c>
      <c r="BA22">
        <f t="shared" si="0"/>
        <v>21</v>
      </c>
      <c r="BB22" s="26">
        <f t="shared" si="1"/>
        <v>0.42</v>
      </c>
      <c r="BC22">
        <f t="shared" si="2"/>
        <v>6</v>
      </c>
      <c r="BD22" s="26">
        <f t="shared" si="3"/>
        <v>1.3280060240827223</v>
      </c>
      <c r="BE22" s="28">
        <f t="shared" si="4"/>
        <v>0</v>
      </c>
    </row>
    <row r="23" spans="1:57" x14ac:dyDescent="0.25">
      <c r="A23" t="s">
        <v>9870</v>
      </c>
      <c r="B23" s="25">
        <f>IF('Indicator Date hidden'!C24="x","x",$B$2-'Indicator Date hidden'!C24)</f>
        <v>0</v>
      </c>
      <c r="C23" s="25">
        <f>IF('Indicator Date hidden'!D24="x","x",$C$2-'Indicator Date hidden'!D24)</f>
        <v>0</v>
      </c>
      <c r="D23" s="25">
        <f>IF('Indicator Date hidden'!E24="x","x",$D$2-'Indicator Date hidden'!E24)</f>
        <v>0</v>
      </c>
      <c r="E23" s="25">
        <f>IF('Indicator Date hidden'!F24="x","x",$E$2-'Indicator Date hidden'!F24)</f>
        <v>0</v>
      </c>
      <c r="F23" s="25">
        <f>IF('Indicator Date hidden'!G24="x","x",$F$2-'Indicator Date hidden'!G24)</f>
        <v>0</v>
      </c>
      <c r="G23" s="25">
        <f>IF('Indicator Date hidden'!H24="x","x",$G$2-'Indicator Date hidden'!H24)</f>
        <v>0</v>
      </c>
      <c r="H23" s="25">
        <f>IF('Indicator Date hidden'!I24="x","x",$H$2-'Indicator Date hidden'!I24)</f>
        <v>0</v>
      </c>
      <c r="I23" s="25">
        <f>IF('Indicator Date hidden'!J24="x","x",$I$2-'Indicator Date hidden'!J24)</f>
        <v>0</v>
      </c>
      <c r="J23" s="25">
        <f>IF('Indicator Date hidden'!K24="x","x",$J$2-'Indicator Date hidden'!K24)</f>
        <v>0</v>
      </c>
      <c r="K23" s="25">
        <f>IF('Indicator Date hidden'!L24="x","x",$K$2-'Indicator Date hidden'!L24)</f>
        <v>0</v>
      </c>
      <c r="L23" s="25">
        <f>IF('Indicator Date hidden'!M24="x","x",$L$2-'Indicator Date hidden'!M24)</f>
        <v>0</v>
      </c>
      <c r="M23" s="25">
        <f>IF('Indicator Date hidden'!N24="x","x",$M$2-'Indicator Date hidden'!N24)</f>
        <v>0</v>
      </c>
      <c r="N23" s="25">
        <f>IF('Indicator Date hidden'!O24="x","x",$N$2-'Indicator Date hidden'!O24)</f>
        <v>0</v>
      </c>
      <c r="O23" s="25">
        <f>IF('Indicator Date hidden'!P24="x","x",$O$2-'Indicator Date hidden'!P24)</f>
        <v>0</v>
      </c>
      <c r="P23" s="25">
        <f>IF('Indicator Date hidden'!Q24="x","x",$P$2-'Indicator Date hidden'!Q24)</f>
        <v>0</v>
      </c>
      <c r="Q23" s="25">
        <f>IF('Indicator Date hidden'!R24="x","x",$Q$2-'Indicator Date hidden'!R24)</f>
        <v>2</v>
      </c>
      <c r="R23" s="25">
        <f>IF('Indicator Date hidden'!S24="x","x",$R$2-'Indicator Date hidden'!S24)</f>
        <v>0</v>
      </c>
      <c r="S23" s="25">
        <f>IF('Indicator Date hidden'!T24="x","x",$S$2-'Indicator Date hidden'!T24)</f>
        <v>0</v>
      </c>
      <c r="T23" s="25">
        <f>IF('Indicator Date hidden'!U24="x","x",$T$2-'Indicator Date hidden'!U24)</f>
        <v>0</v>
      </c>
      <c r="U23" s="25">
        <f>IF('Indicator Date hidden'!V24="x","x",$U$2-'Indicator Date hidden'!V24)</f>
        <v>0</v>
      </c>
      <c r="V23" s="25">
        <f>IF('Indicator Date hidden'!W24="x","x",$V$2-'Indicator Date hidden'!W24)</f>
        <v>0</v>
      </c>
      <c r="W23" s="25">
        <f>IF('Indicator Date hidden'!X24="x","x",$W$2-'Indicator Date hidden'!X24)</f>
        <v>2</v>
      </c>
      <c r="X23" s="25">
        <f>IF('Indicator Date hidden'!Y24="x","x",$X$2-'Indicator Date hidden'!Y24)</f>
        <v>1</v>
      </c>
      <c r="Y23" s="25">
        <f>IF('Indicator Date hidden'!Z24="x","x",$Y$2-'Indicator Date hidden'!Z24)</f>
        <v>0</v>
      </c>
      <c r="Z23" s="25">
        <f>IF('Indicator Date hidden'!AA24="x","x",$Z$2-'Indicator Date hidden'!AA24)</f>
        <v>0</v>
      </c>
      <c r="AA23" s="25" t="str">
        <f>IF('Indicator Date hidden'!AB24="x","x",$AA$2-'Indicator Date hidden'!AB24)</f>
        <v>x</v>
      </c>
      <c r="AB23" s="25">
        <f>IF('Indicator Date hidden'!AC24="x","x",$AB$2-'Indicator Date hidden'!AC24)</f>
        <v>0</v>
      </c>
      <c r="AC23" s="25">
        <f>IF('Indicator Date hidden'!AD24="x","x",$AC$2-'Indicator Date hidden'!AD24)</f>
        <v>0</v>
      </c>
      <c r="AD23" s="25" t="str">
        <f>IF('Indicator Date hidden'!AE24="x","x",$AD$2-'Indicator Date hidden'!AE24)</f>
        <v>x</v>
      </c>
      <c r="AE23" s="25">
        <f>IF('Indicator Date hidden'!AF24="x","x",$AE$2-'Indicator Date hidden'!AF24)</f>
        <v>0</v>
      </c>
      <c r="AF23" s="25">
        <f>IF('Indicator Date hidden'!AG24="x","x",$AF$2-'Indicator Date hidden'!AG24)</f>
        <v>6</v>
      </c>
      <c r="AG23" s="25">
        <f>IF('Indicator Date hidden'!AH24="x","x",$AG$2-'Indicator Date hidden'!AH24)</f>
        <v>0</v>
      </c>
      <c r="AH23" s="25">
        <f>IF('Indicator Date hidden'!AI24="x","x",$AH$2-'Indicator Date hidden'!AI24)</f>
        <v>0</v>
      </c>
      <c r="AI23" s="25">
        <f>IF('Indicator Date hidden'!AJ24="x","x",$AI$2-'Indicator Date hidden'!AJ24)</f>
        <v>0</v>
      </c>
      <c r="AJ23" s="25">
        <f>IF('Indicator Date hidden'!AK24="x","x",$AJ$2-'Indicator Date hidden'!AK24)</f>
        <v>1</v>
      </c>
      <c r="AK23" s="25">
        <f>IF('Indicator Date hidden'!AL24="x","x",$AK$2-'Indicator Date hidden'!AL24)</f>
        <v>1</v>
      </c>
      <c r="AL23" s="25">
        <f>IF('Indicator Date hidden'!AM24="x","x",$AL$2-'Indicator Date hidden'!AM24)</f>
        <v>0</v>
      </c>
      <c r="AM23" s="25">
        <f>IF('Indicator Date hidden'!AN24="x","x",$AM$2-'Indicator Date hidden'!AN24)</f>
        <v>0</v>
      </c>
      <c r="AN23" s="25">
        <f>IF('Indicator Date hidden'!AO24="x","x",$AN$2-'Indicator Date hidden'!AO24)</f>
        <v>0</v>
      </c>
      <c r="AO23" s="25" t="str">
        <f>IF('Indicator Date hidden'!AP24="x","x",$AO$2-'Indicator Date hidden'!AP24)</f>
        <v>x</v>
      </c>
      <c r="AP23" s="25">
        <f>IF('Indicator Date hidden'!AQ24="x","x",$AP$2-'Indicator Date hidden'!AQ24)</f>
        <v>2</v>
      </c>
      <c r="AQ23" s="25" t="str">
        <f>IF('Indicator Date hidden'!AR24="x","x",$AQ$2-'Indicator Date hidden'!AR24)</f>
        <v>x</v>
      </c>
      <c r="AR23" s="25">
        <f>IF('Indicator Date hidden'!AS24="x","x",$AR$2-'Indicator Date hidden'!AS24)</f>
        <v>0</v>
      </c>
      <c r="AS23" s="25">
        <f>IF('Indicator Date hidden'!AT24="x","x",$AS$2-'Indicator Date hidden'!AT24)</f>
        <v>0</v>
      </c>
      <c r="AT23" s="25">
        <f>IF('Indicator Date hidden'!AU24="x","x",$AT$2-'Indicator Date hidden'!AU24)</f>
        <v>0</v>
      </c>
      <c r="AU23" s="25">
        <f>IF('Indicator Date hidden'!AV24="x","x",$AU$2-'Indicator Date hidden'!AV24)</f>
        <v>1</v>
      </c>
      <c r="AV23" s="25">
        <f>IF('Indicator Date hidden'!AW24="x","x",$AV$2-'Indicator Date hidden'!AW24)</f>
        <v>0</v>
      </c>
      <c r="AW23" s="25">
        <f>IF('Indicator Date hidden'!AX24="x","x",$AW$2-'Indicator Date hidden'!AX24)</f>
        <v>0</v>
      </c>
      <c r="AX23" s="25">
        <f>IF('Indicator Date hidden'!AY24="x","x",$AX$2-'Indicator Date hidden'!AY24)</f>
        <v>0</v>
      </c>
      <c r="AY23" s="25">
        <f>IF('Indicator Date hidden'!AZ24="x","x",$AY$2-'Indicator Date hidden'!AZ24)</f>
        <v>0</v>
      </c>
      <c r="AZ23" s="25">
        <f>IF('Indicator Date hidden'!BA24="x","x",$AZ$2-'Indicator Date hidden'!BA24)</f>
        <v>0</v>
      </c>
      <c r="BA23">
        <f t="shared" si="0"/>
        <v>16</v>
      </c>
      <c r="BB23" s="26">
        <f t="shared" si="1"/>
        <v>0.34042553191489361</v>
      </c>
      <c r="BC23">
        <f t="shared" si="2"/>
        <v>8</v>
      </c>
      <c r="BD23" s="26">
        <f t="shared" si="3"/>
        <v>0.99523536710863825</v>
      </c>
      <c r="BE23" s="28">
        <f t="shared" si="4"/>
        <v>0</v>
      </c>
    </row>
    <row r="24" spans="1:57" x14ac:dyDescent="0.25">
      <c r="A24" t="s">
        <v>9884</v>
      </c>
      <c r="B24" s="25">
        <f>IF('Indicator Date hidden'!C25="x","x",$B$2-'Indicator Date hidden'!C25)</f>
        <v>0</v>
      </c>
      <c r="C24" s="25">
        <f>IF('Indicator Date hidden'!D25="x","x",$C$2-'Indicator Date hidden'!D25)</f>
        <v>0</v>
      </c>
      <c r="D24" s="25">
        <f>IF('Indicator Date hidden'!E25="x","x",$D$2-'Indicator Date hidden'!E25)</f>
        <v>0</v>
      </c>
      <c r="E24" s="25">
        <f>IF('Indicator Date hidden'!F25="x","x",$E$2-'Indicator Date hidden'!F25)</f>
        <v>0</v>
      </c>
      <c r="F24" s="25">
        <f>IF('Indicator Date hidden'!G25="x","x",$F$2-'Indicator Date hidden'!G25)</f>
        <v>0</v>
      </c>
      <c r="G24" s="25">
        <f>IF('Indicator Date hidden'!H25="x","x",$G$2-'Indicator Date hidden'!H25)</f>
        <v>0</v>
      </c>
      <c r="H24" s="25">
        <f>IF('Indicator Date hidden'!I25="x","x",$H$2-'Indicator Date hidden'!I25)</f>
        <v>0</v>
      </c>
      <c r="I24" s="25">
        <f>IF('Indicator Date hidden'!J25="x","x",$I$2-'Indicator Date hidden'!J25)</f>
        <v>0</v>
      </c>
      <c r="J24" s="25">
        <f>IF('Indicator Date hidden'!K25="x","x",$J$2-'Indicator Date hidden'!K25)</f>
        <v>0</v>
      </c>
      <c r="K24" s="25">
        <f>IF('Indicator Date hidden'!L25="x","x",$K$2-'Indicator Date hidden'!L25)</f>
        <v>0</v>
      </c>
      <c r="L24" s="25">
        <f>IF('Indicator Date hidden'!M25="x","x",$L$2-'Indicator Date hidden'!M25)</f>
        <v>0</v>
      </c>
      <c r="M24" s="25">
        <f>IF('Indicator Date hidden'!N25="x","x",$M$2-'Indicator Date hidden'!N25)</f>
        <v>0</v>
      </c>
      <c r="N24" s="25">
        <f>IF('Indicator Date hidden'!O25="x","x",$N$2-'Indicator Date hidden'!O25)</f>
        <v>0</v>
      </c>
      <c r="O24" s="25">
        <f>IF('Indicator Date hidden'!P25="x","x",$O$2-'Indicator Date hidden'!P25)</f>
        <v>0</v>
      </c>
      <c r="P24" s="25">
        <f>IF('Indicator Date hidden'!Q25="x","x",$P$2-'Indicator Date hidden'!Q25)</f>
        <v>0</v>
      </c>
      <c r="Q24" s="25" t="str">
        <f>IF('Indicator Date hidden'!R25="x","x",$Q$2-'Indicator Date hidden'!R25)</f>
        <v>x</v>
      </c>
      <c r="R24" s="25">
        <f>IF('Indicator Date hidden'!S25="x","x",$R$2-'Indicator Date hidden'!S25)</f>
        <v>0</v>
      </c>
      <c r="S24" s="25">
        <f>IF('Indicator Date hidden'!T25="x","x",$S$2-'Indicator Date hidden'!T25)</f>
        <v>0</v>
      </c>
      <c r="T24" s="25">
        <f>IF('Indicator Date hidden'!U25="x","x",$T$2-'Indicator Date hidden'!U25)</f>
        <v>0</v>
      </c>
      <c r="U24" s="25">
        <f>IF('Indicator Date hidden'!V25="x","x",$U$2-'Indicator Date hidden'!V25)</f>
        <v>0</v>
      </c>
      <c r="V24" s="25">
        <f>IF('Indicator Date hidden'!W25="x","x",$V$2-'Indicator Date hidden'!W25)</f>
        <v>0</v>
      </c>
      <c r="W24" s="25">
        <f>IF('Indicator Date hidden'!X25="x","x",$W$2-'Indicator Date hidden'!X25)</f>
        <v>7</v>
      </c>
      <c r="X24" s="25">
        <f>IF('Indicator Date hidden'!Y25="x","x",$X$2-'Indicator Date hidden'!Y25)</f>
        <v>4</v>
      </c>
      <c r="Y24" s="25">
        <f>IF('Indicator Date hidden'!Z25="x","x",$Y$2-'Indicator Date hidden'!Z25)</f>
        <v>0</v>
      </c>
      <c r="Z24" s="25">
        <f>IF('Indicator Date hidden'!AA25="x","x",$Z$2-'Indicator Date hidden'!AA25)</f>
        <v>0</v>
      </c>
      <c r="AA24" s="25">
        <f>IF('Indicator Date hidden'!AB25="x","x",$AA$2-'Indicator Date hidden'!AB25)</f>
        <v>0</v>
      </c>
      <c r="AB24" s="25">
        <f>IF('Indicator Date hidden'!AC25="x","x",$AB$2-'Indicator Date hidden'!AC25)</f>
        <v>0</v>
      </c>
      <c r="AC24" s="25">
        <f>IF('Indicator Date hidden'!AD25="x","x",$AC$2-'Indicator Date hidden'!AD25)</f>
        <v>0</v>
      </c>
      <c r="AD24" s="25">
        <f>IF('Indicator Date hidden'!AE25="x","x",$AD$2-'Indicator Date hidden'!AE25)</f>
        <v>0</v>
      </c>
      <c r="AE24" s="25">
        <f>IF('Indicator Date hidden'!AF25="x","x",$AE$2-'Indicator Date hidden'!AF25)</f>
        <v>0</v>
      </c>
      <c r="AF24" s="25">
        <f>IF('Indicator Date hidden'!AG25="x","x",$AF$2-'Indicator Date hidden'!AG25)</f>
        <v>4</v>
      </c>
      <c r="AG24" s="25">
        <f>IF('Indicator Date hidden'!AH25="x","x",$AG$2-'Indicator Date hidden'!AH25)</f>
        <v>0</v>
      </c>
      <c r="AH24" s="25">
        <f>IF('Indicator Date hidden'!AI25="x","x",$AH$2-'Indicator Date hidden'!AI25)</f>
        <v>0</v>
      </c>
      <c r="AI24" s="25">
        <f>IF('Indicator Date hidden'!AJ25="x","x",$AI$2-'Indicator Date hidden'!AJ25)</f>
        <v>0</v>
      </c>
      <c r="AJ24" s="25" t="str">
        <f>IF('Indicator Date hidden'!AK25="x","x",$AJ$2-'Indicator Date hidden'!AK25)</f>
        <v>x</v>
      </c>
      <c r="AK24" s="25">
        <f>IF('Indicator Date hidden'!AL25="x","x",$AK$2-'Indicator Date hidden'!AL25)</f>
        <v>1</v>
      </c>
      <c r="AL24" s="25">
        <f>IF('Indicator Date hidden'!AM25="x","x",$AL$2-'Indicator Date hidden'!AM25)</f>
        <v>0</v>
      </c>
      <c r="AM24" s="25">
        <f>IF('Indicator Date hidden'!AN25="x","x",$AM$2-'Indicator Date hidden'!AN25)</f>
        <v>0</v>
      </c>
      <c r="AN24" s="25">
        <f>IF('Indicator Date hidden'!AO25="x","x",$AN$2-'Indicator Date hidden'!AO25)</f>
        <v>0</v>
      </c>
      <c r="AO24" s="25">
        <f>IF('Indicator Date hidden'!AP25="x","x",$AO$2-'Indicator Date hidden'!AP25)</f>
        <v>0</v>
      </c>
      <c r="AP24" s="25">
        <f>IF('Indicator Date hidden'!AQ25="x","x",$AP$2-'Indicator Date hidden'!AQ25)</f>
        <v>0</v>
      </c>
      <c r="AQ24" s="25">
        <f>IF('Indicator Date hidden'!AR25="x","x",$AQ$2-'Indicator Date hidden'!AR25)</f>
        <v>0</v>
      </c>
      <c r="AR24" s="25">
        <f>IF('Indicator Date hidden'!AS25="x","x",$AR$2-'Indicator Date hidden'!AS25)</f>
        <v>0</v>
      </c>
      <c r="AS24" s="25">
        <f>IF('Indicator Date hidden'!AT25="x","x",$AS$2-'Indicator Date hidden'!AT25)</f>
        <v>0</v>
      </c>
      <c r="AT24" s="25">
        <f>IF('Indicator Date hidden'!AU25="x","x",$AT$2-'Indicator Date hidden'!AU25)</f>
        <v>0</v>
      </c>
      <c r="AU24" s="25">
        <f>IF('Indicator Date hidden'!AV25="x","x",$AU$2-'Indicator Date hidden'!AV25)</f>
        <v>1</v>
      </c>
      <c r="AV24" s="25">
        <f>IF('Indicator Date hidden'!AW25="x","x",$AV$2-'Indicator Date hidden'!AW25)</f>
        <v>0</v>
      </c>
      <c r="AW24" s="25">
        <f>IF('Indicator Date hidden'!AX25="x","x",$AW$2-'Indicator Date hidden'!AX25)</f>
        <v>0</v>
      </c>
      <c r="AX24" s="25">
        <f>IF('Indicator Date hidden'!AY25="x","x",$AX$2-'Indicator Date hidden'!AY25)</f>
        <v>0</v>
      </c>
      <c r="AY24" s="25">
        <f>IF('Indicator Date hidden'!AZ25="x","x",$AY$2-'Indicator Date hidden'!AZ25)</f>
        <v>0</v>
      </c>
      <c r="AZ24" s="25">
        <f>IF('Indicator Date hidden'!BA25="x","x",$AZ$2-'Indicator Date hidden'!BA25)</f>
        <v>0</v>
      </c>
      <c r="BA24">
        <f t="shared" si="0"/>
        <v>17</v>
      </c>
      <c r="BB24" s="26">
        <f t="shared" si="1"/>
        <v>0.34693877551020408</v>
      </c>
      <c r="BC24">
        <f t="shared" si="2"/>
        <v>5</v>
      </c>
      <c r="BD24" s="26">
        <f t="shared" si="3"/>
        <v>1.2543966825003519</v>
      </c>
      <c r="BE24" s="28">
        <f t="shared" si="4"/>
        <v>0</v>
      </c>
    </row>
    <row r="25" spans="1:57" x14ac:dyDescent="0.25">
      <c r="A25" t="s">
        <v>9876</v>
      </c>
      <c r="B25" s="25">
        <f>IF('Indicator Date hidden'!C26="x","x",$B$2-'Indicator Date hidden'!C26)</f>
        <v>0</v>
      </c>
      <c r="C25" s="25">
        <f>IF('Indicator Date hidden'!D26="x","x",$C$2-'Indicator Date hidden'!D26)</f>
        <v>0</v>
      </c>
      <c r="D25" s="25">
        <f>IF('Indicator Date hidden'!E26="x","x",$D$2-'Indicator Date hidden'!E26)</f>
        <v>0</v>
      </c>
      <c r="E25" s="25">
        <f>IF('Indicator Date hidden'!F26="x","x",$E$2-'Indicator Date hidden'!F26)</f>
        <v>0</v>
      </c>
      <c r="F25" s="25">
        <f>IF('Indicator Date hidden'!G26="x","x",$F$2-'Indicator Date hidden'!G26)</f>
        <v>0</v>
      </c>
      <c r="G25" s="25">
        <f>IF('Indicator Date hidden'!H26="x","x",$G$2-'Indicator Date hidden'!H26)</f>
        <v>0</v>
      </c>
      <c r="H25" s="25">
        <f>IF('Indicator Date hidden'!I26="x","x",$H$2-'Indicator Date hidden'!I26)</f>
        <v>0</v>
      </c>
      <c r="I25" s="25">
        <f>IF('Indicator Date hidden'!J26="x","x",$I$2-'Indicator Date hidden'!J26)</f>
        <v>0</v>
      </c>
      <c r="J25" s="25">
        <f>IF('Indicator Date hidden'!K26="x","x",$J$2-'Indicator Date hidden'!K26)</f>
        <v>0</v>
      </c>
      <c r="K25" s="25">
        <f>IF('Indicator Date hidden'!L26="x","x",$K$2-'Indicator Date hidden'!L26)</f>
        <v>0</v>
      </c>
      <c r="L25" s="25">
        <f>IF('Indicator Date hidden'!M26="x","x",$L$2-'Indicator Date hidden'!M26)</f>
        <v>0</v>
      </c>
      <c r="M25" s="25">
        <f>IF('Indicator Date hidden'!N26="x","x",$M$2-'Indicator Date hidden'!N26)</f>
        <v>0</v>
      </c>
      <c r="N25" s="25">
        <f>IF('Indicator Date hidden'!O26="x","x",$N$2-'Indicator Date hidden'!O26)</f>
        <v>0</v>
      </c>
      <c r="O25" s="25">
        <f>IF('Indicator Date hidden'!P26="x","x",$O$2-'Indicator Date hidden'!P26)</f>
        <v>0</v>
      </c>
      <c r="P25" s="25">
        <f>IF('Indicator Date hidden'!Q26="x","x",$P$2-'Indicator Date hidden'!Q26)</f>
        <v>0</v>
      </c>
      <c r="Q25" s="25">
        <f>IF('Indicator Date hidden'!R26="x","x",$Q$2-'Indicator Date hidden'!R26)</f>
        <v>1</v>
      </c>
      <c r="R25" s="25">
        <f>IF('Indicator Date hidden'!S26="x","x",$R$2-'Indicator Date hidden'!S26)</f>
        <v>0</v>
      </c>
      <c r="S25" s="25">
        <f>IF('Indicator Date hidden'!T26="x","x",$S$2-'Indicator Date hidden'!T26)</f>
        <v>0</v>
      </c>
      <c r="T25" s="25">
        <f>IF('Indicator Date hidden'!U26="x","x",$T$2-'Indicator Date hidden'!U26)</f>
        <v>0</v>
      </c>
      <c r="U25" s="25">
        <f>IF('Indicator Date hidden'!V26="x","x",$U$2-'Indicator Date hidden'!V26)</f>
        <v>0</v>
      </c>
      <c r="V25" s="25">
        <f>IF('Indicator Date hidden'!W26="x","x",$V$2-'Indicator Date hidden'!W26)</f>
        <v>0</v>
      </c>
      <c r="W25" s="25">
        <f>IF('Indicator Date hidden'!X26="x","x",$W$2-'Indicator Date hidden'!X26)</f>
        <v>7</v>
      </c>
      <c r="X25" s="25">
        <f>IF('Indicator Date hidden'!Y26="x","x",$X$2-'Indicator Date hidden'!Y26)</f>
        <v>1</v>
      </c>
      <c r="Y25" s="25">
        <f>IF('Indicator Date hidden'!Z26="x","x",$Y$2-'Indicator Date hidden'!Z26)</f>
        <v>0</v>
      </c>
      <c r="Z25" s="25">
        <f>IF('Indicator Date hidden'!AA26="x","x",$Z$2-'Indicator Date hidden'!AA26)</f>
        <v>0</v>
      </c>
      <c r="AA25" s="25">
        <f>IF('Indicator Date hidden'!AB26="x","x",$AA$2-'Indicator Date hidden'!AB26)</f>
        <v>1</v>
      </c>
      <c r="AB25" s="25">
        <f>IF('Indicator Date hidden'!AC26="x","x",$AB$2-'Indicator Date hidden'!AC26)</f>
        <v>0</v>
      </c>
      <c r="AC25" s="25">
        <f>IF('Indicator Date hidden'!AD26="x","x",$AC$2-'Indicator Date hidden'!AD26)</f>
        <v>0</v>
      </c>
      <c r="AD25" s="25">
        <f>IF('Indicator Date hidden'!AE26="x","x",$AD$2-'Indicator Date hidden'!AE26)</f>
        <v>0</v>
      </c>
      <c r="AE25" s="25">
        <f>IF('Indicator Date hidden'!AF26="x","x",$AE$2-'Indicator Date hidden'!AF26)</f>
        <v>0</v>
      </c>
      <c r="AF25" s="25">
        <f>IF('Indicator Date hidden'!AG26="x","x",$AF$2-'Indicator Date hidden'!AG26)</f>
        <v>0</v>
      </c>
      <c r="AG25" s="25">
        <f>IF('Indicator Date hidden'!AH26="x","x",$AG$2-'Indicator Date hidden'!AH26)</f>
        <v>0</v>
      </c>
      <c r="AH25" s="25">
        <f>IF('Indicator Date hidden'!AI26="x","x",$AH$2-'Indicator Date hidden'!AI26)</f>
        <v>0</v>
      </c>
      <c r="AI25" s="25">
        <f>IF('Indicator Date hidden'!AJ26="x","x",$AI$2-'Indicator Date hidden'!AJ26)</f>
        <v>0</v>
      </c>
      <c r="AJ25" s="25" t="str">
        <f>IF('Indicator Date hidden'!AK26="x","x",$AJ$2-'Indicator Date hidden'!AK26)</f>
        <v>x</v>
      </c>
      <c r="AK25" s="25">
        <f>IF('Indicator Date hidden'!AL26="x","x",$AK$2-'Indicator Date hidden'!AL26)</f>
        <v>1</v>
      </c>
      <c r="AL25" s="25">
        <f>IF('Indicator Date hidden'!AM26="x","x",$AL$2-'Indicator Date hidden'!AM26)</f>
        <v>0</v>
      </c>
      <c r="AM25" s="25">
        <f>IF('Indicator Date hidden'!AN26="x","x",$AM$2-'Indicator Date hidden'!AN26)</f>
        <v>0</v>
      </c>
      <c r="AN25" s="25">
        <f>IF('Indicator Date hidden'!AO26="x","x",$AN$2-'Indicator Date hidden'!AO26)</f>
        <v>0</v>
      </c>
      <c r="AO25" s="25">
        <f>IF('Indicator Date hidden'!AP26="x","x",$AO$2-'Indicator Date hidden'!AP26)</f>
        <v>0</v>
      </c>
      <c r="AP25" s="25">
        <f>IF('Indicator Date hidden'!AQ26="x","x",$AP$2-'Indicator Date hidden'!AQ26)</f>
        <v>0</v>
      </c>
      <c r="AQ25" s="25">
        <f>IF('Indicator Date hidden'!AR26="x","x",$AQ$2-'Indicator Date hidden'!AR26)</f>
        <v>4</v>
      </c>
      <c r="AR25" s="25">
        <f>IF('Indicator Date hidden'!AS26="x","x",$AR$2-'Indicator Date hidden'!AS26)</f>
        <v>0</v>
      </c>
      <c r="AS25" s="25">
        <f>IF('Indicator Date hidden'!AT26="x","x",$AS$2-'Indicator Date hidden'!AT26)</f>
        <v>0</v>
      </c>
      <c r="AT25" s="25">
        <f>IF('Indicator Date hidden'!AU26="x","x",$AT$2-'Indicator Date hidden'!AU26)</f>
        <v>0</v>
      </c>
      <c r="AU25" s="25">
        <f>IF('Indicator Date hidden'!AV26="x","x",$AU$2-'Indicator Date hidden'!AV26)</f>
        <v>1</v>
      </c>
      <c r="AV25" s="25">
        <f>IF('Indicator Date hidden'!AW26="x","x",$AV$2-'Indicator Date hidden'!AW26)</f>
        <v>0</v>
      </c>
      <c r="AW25" s="25">
        <f>IF('Indicator Date hidden'!AX26="x","x",$AW$2-'Indicator Date hidden'!AX26)</f>
        <v>0</v>
      </c>
      <c r="AX25" s="25">
        <f>IF('Indicator Date hidden'!AY26="x","x",$AX$2-'Indicator Date hidden'!AY26)</f>
        <v>0</v>
      </c>
      <c r="AY25" s="25">
        <f>IF('Indicator Date hidden'!AZ26="x","x",$AY$2-'Indicator Date hidden'!AZ26)</f>
        <v>0</v>
      </c>
      <c r="AZ25" s="25">
        <f>IF('Indicator Date hidden'!BA26="x","x",$AZ$2-'Indicator Date hidden'!BA26)</f>
        <v>0</v>
      </c>
      <c r="BA25">
        <f t="shared" si="0"/>
        <v>16</v>
      </c>
      <c r="BB25" s="26">
        <f t="shared" si="1"/>
        <v>0.32</v>
      </c>
      <c r="BC25">
        <f t="shared" si="2"/>
        <v>7</v>
      </c>
      <c r="BD25" s="26">
        <f t="shared" si="3"/>
        <v>1.1391224692718513</v>
      </c>
      <c r="BE25" s="28">
        <f t="shared" si="4"/>
        <v>0</v>
      </c>
    </row>
    <row r="26" spans="1:57" x14ac:dyDescent="0.25">
      <c r="A26" t="s">
        <v>9880</v>
      </c>
      <c r="B26" s="25">
        <f>IF('Indicator Date hidden'!C27="x","x",$B$2-'Indicator Date hidden'!C27)</f>
        <v>0</v>
      </c>
      <c r="C26" s="25">
        <f>IF('Indicator Date hidden'!D27="x","x",$C$2-'Indicator Date hidden'!D27)</f>
        <v>0</v>
      </c>
      <c r="D26" s="25">
        <f>IF('Indicator Date hidden'!E27="x","x",$D$2-'Indicator Date hidden'!E27)</f>
        <v>0</v>
      </c>
      <c r="E26" s="25">
        <f>IF('Indicator Date hidden'!F27="x","x",$E$2-'Indicator Date hidden'!F27)</f>
        <v>0</v>
      </c>
      <c r="F26" s="25">
        <f>IF('Indicator Date hidden'!G27="x","x",$F$2-'Indicator Date hidden'!G27)</f>
        <v>0</v>
      </c>
      <c r="G26" s="25">
        <f>IF('Indicator Date hidden'!H27="x","x",$G$2-'Indicator Date hidden'!H27)</f>
        <v>0</v>
      </c>
      <c r="H26" s="25">
        <f>IF('Indicator Date hidden'!I27="x","x",$H$2-'Indicator Date hidden'!I27)</f>
        <v>0</v>
      </c>
      <c r="I26" s="25">
        <f>IF('Indicator Date hidden'!J27="x","x",$I$2-'Indicator Date hidden'!J27)</f>
        <v>0</v>
      </c>
      <c r="J26" s="25">
        <f>IF('Indicator Date hidden'!K27="x","x",$J$2-'Indicator Date hidden'!K27)</f>
        <v>0</v>
      </c>
      <c r="K26" s="25">
        <f>IF('Indicator Date hidden'!L27="x","x",$K$2-'Indicator Date hidden'!L27)</f>
        <v>0</v>
      </c>
      <c r="L26" s="25">
        <f>IF('Indicator Date hidden'!M27="x","x",$L$2-'Indicator Date hidden'!M27)</f>
        <v>0</v>
      </c>
      <c r="M26" s="25">
        <f>IF('Indicator Date hidden'!N27="x","x",$M$2-'Indicator Date hidden'!N27)</f>
        <v>0</v>
      </c>
      <c r="N26" s="25">
        <f>IF('Indicator Date hidden'!O27="x","x",$N$2-'Indicator Date hidden'!O27)</f>
        <v>0</v>
      </c>
      <c r="O26" s="25">
        <f>IF('Indicator Date hidden'!P27="x","x",$O$2-'Indicator Date hidden'!P27)</f>
        <v>0</v>
      </c>
      <c r="P26" s="25">
        <f>IF('Indicator Date hidden'!Q27="x","x",$P$2-'Indicator Date hidden'!Q27)</f>
        <v>0</v>
      </c>
      <c r="Q26" s="25" t="str">
        <f>IF('Indicator Date hidden'!R27="x","x",$Q$2-'Indicator Date hidden'!R27)</f>
        <v>x</v>
      </c>
      <c r="R26" s="25">
        <f>IF('Indicator Date hidden'!S27="x","x",$R$2-'Indicator Date hidden'!S27)</f>
        <v>0</v>
      </c>
      <c r="S26" s="25">
        <f>IF('Indicator Date hidden'!T27="x","x",$S$2-'Indicator Date hidden'!T27)</f>
        <v>0</v>
      </c>
      <c r="T26" s="25">
        <f>IF('Indicator Date hidden'!U27="x","x",$T$2-'Indicator Date hidden'!U27)</f>
        <v>0</v>
      </c>
      <c r="U26" s="25" t="str">
        <f>IF('Indicator Date hidden'!V27="x","x",$U$2-'Indicator Date hidden'!V27)</f>
        <v>x</v>
      </c>
      <c r="V26" s="25">
        <f>IF('Indicator Date hidden'!W27="x","x",$V$2-'Indicator Date hidden'!W27)</f>
        <v>0</v>
      </c>
      <c r="W26" s="25">
        <f>IF('Indicator Date hidden'!X27="x","x",$W$2-'Indicator Date hidden'!X27)</f>
        <v>5</v>
      </c>
      <c r="X26" s="25">
        <f>IF('Indicator Date hidden'!Y27="x","x",$X$2-'Indicator Date hidden'!Y27)</f>
        <v>2</v>
      </c>
      <c r="Y26" s="25">
        <f>IF('Indicator Date hidden'!Z27="x","x",$Y$2-'Indicator Date hidden'!Z27)</f>
        <v>0</v>
      </c>
      <c r="Z26" s="25">
        <f>IF('Indicator Date hidden'!AA27="x","x",$Z$2-'Indicator Date hidden'!AA27)</f>
        <v>0</v>
      </c>
      <c r="AA26" s="25" t="str">
        <f>IF('Indicator Date hidden'!AB27="x","x",$AA$2-'Indicator Date hidden'!AB27)</f>
        <v>x</v>
      </c>
      <c r="AB26" s="25">
        <f>IF('Indicator Date hidden'!AC27="x","x",$AB$2-'Indicator Date hidden'!AC27)</f>
        <v>0</v>
      </c>
      <c r="AC26" s="25">
        <f>IF('Indicator Date hidden'!AD27="x","x",$AC$2-'Indicator Date hidden'!AD27)</f>
        <v>0</v>
      </c>
      <c r="AD26" s="25" t="str">
        <f>IF('Indicator Date hidden'!AE27="x","x",$AD$2-'Indicator Date hidden'!AE27)</f>
        <v>x</v>
      </c>
      <c r="AE26" s="25" t="str">
        <f>IF('Indicator Date hidden'!AF27="x","x",$AE$2-'Indicator Date hidden'!AF27)</f>
        <v>x</v>
      </c>
      <c r="AF26" s="25" t="str">
        <f>IF('Indicator Date hidden'!AG27="x","x",$AF$2-'Indicator Date hidden'!AG27)</f>
        <v>x</v>
      </c>
      <c r="AG26" s="25">
        <f>IF('Indicator Date hidden'!AH27="x","x",$AG$2-'Indicator Date hidden'!AH27)</f>
        <v>0</v>
      </c>
      <c r="AH26" s="25">
        <f>IF('Indicator Date hidden'!AI27="x","x",$AH$2-'Indicator Date hidden'!AI27)</f>
        <v>0</v>
      </c>
      <c r="AI26" s="25">
        <f>IF('Indicator Date hidden'!AJ27="x","x",$AI$2-'Indicator Date hidden'!AJ27)</f>
        <v>0</v>
      </c>
      <c r="AJ26" s="25" t="str">
        <f>IF('Indicator Date hidden'!AK27="x","x",$AJ$2-'Indicator Date hidden'!AK27)</f>
        <v>x</v>
      </c>
      <c r="AK26" s="25">
        <f>IF('Indicator Date hidden'!AL27="x","x",$AK$2-'Indicator Date hidden'!AL27)</f>
        <v>1</v>
      </c>
      <c r="AL26" s="25">
        <f>IF('Indicator Date hidden'!AM27="x","x",$AL$2-'Indicator Date hidden'!AM27)</f>
        <v>0</v>
      </c>
      <c r="AM26" s="25">
        <f>IF('Indicator Date hidden'!AN27="x","x",$AM$2-'Indicator Date hidden'!AN27)</f>
        <v>0</v>
      </c>
      <c r="AN26" s="25">
        <f>IF('Indicator Date hidden'!AO27="x","x",$AN$2-'Indicator Date hidden'!AO27)</f>
        <v>0</v>
      </c>
      <c r="AO26" s="25">
        <f>IF('Indicator Date hidden'!AP27="x","x",$AO$2-'Indicator Date hidden'!AP27)</f>
        <v>0</v>
      </c>
      <c r="AP26" s="25">
        <f>IF('Indicator Date hidden'!AQ27="x","x",$AP$2-'Indicator Date hidden'!AQ27)</f>
        <v>0</v>
      </c>
      <c r="AQ26" s="25">
        <f>IF('Indicator Date hidden'!AR27="x","x",$AQ$2-'Indicator Date hidden'!AR27)</f>
        <v>6</v>
      </c>
      <c r="AR26" s="25">
        <f>IF('Indicator Date hidden'!AS27="x","x",$AR$2-'Indicator Date hidden'!AS27)</f>
        <v>0</v>
      </c>
      <c r="AS26" s="25">
        <f>IF('Indicator Date hidden'!AT27="x","x",$AS$2-'Indicator Date hidden'!AT27)</f>
        <v>2</v>
      </c>
      <c r="AT26" s="25">
        <f>IF('Indicator Date hidden'!AU27="x","x",$AT$2-'Indicator Date hidden'!AU27)</f>
        <v>0</v>
      </c>
      <c r="AU26" s="25">
        <f>IF('Indicator Date hidden'!AV27="x","x",$AU$2-'Indicator Date hidden'!AV27)</f>
        <v>3</v>
      </c>
      <c r="AV26" s="25">
        <f>IF('Indicator Date hidden'!AW27="x","x",$AV$2-'Indicator Date hidden'!AW27)</f>
        <v>0</v>
      </c>
      <c r="AW26" s="25">
        <f>IF('Indicator Date hidden'!AX27="x","x",$AW$2-'Indicator Date hidden'!AX27)</f>
        <v>0</v>
      </c>
      <c r="AX26" s="25">
        <f>IF('Indicator Date hidden'!AY27="x","x",$AX$2-'Indicator Date hidden'!AY27)</f>
        <v>0</v>
      </c>
      <c r="AY26" s="25" t="str">
        <f>IF('Indicator Date hidden'!AZ27="x","x",$AY$2-'Indicator Date hidden'!AZ27)</f>
        <v>x</v>
      </c>
      <c r="AZ26" s="25" t="str">
        <f>IF('Indicator Date hidden'!BA27="x","x",$AZ$2-'Indicator Date hidden'!BA27)</f>
        <v>x</v>
      </c>
      <c r="BA26">
        <f t="shared" si="0"/>
        <v>19</v>
      </c>
      <c r="BB26" s="26">
        <f t="shared" si="1"/>
        <v>0.45238095238095238</v>
      </c>
      <c r="BC26">
        <f t="shared" si="2"/>
        <v>6</v>
      </c>
      <c r="BD26" s="26">
        <f t="shared" si="3"/>
        <v>1.2947215356497641</v>
      </c>
      <c r="BE26" s="28">
        <f t="shared" si="4"/>
        <v>0</v>
      </c>
    </row>
    <row r="27" spans="1:57" x14ac:dyDescent="0.25">
      <c r="A27" t="s">
        <v>9864</v>
      </c>
      <c r="B27" s="25">
        <f>IF('Indicator Date hidden'!C28="x","x",$B$2-'Indicator Date hidden'!C28)</f>
        <v>0</v>
      </c>
      <c r="C27" s="25">
        <f>IF('Indicator Date hidden'!D28="x","x",$C$2-'Indicator Date hidden'!D28)</f>
        <v>0</v>
      </c>
      <c r="D27" s="25">
        <f>IF('Indicator Date hidden'!E28="x","x",$D$2-'Indicator Date hidden'!E28)</f>
        <v>0</v>
      </c>
      <c r="E27" s="25">
        <f>IF('Indicator Date hidden'!F28="x","x",$E$2-'Indicator Date hidden'!F28)</f>
        <v>0</v>
      </c>
      <c r="F27" s="25">
        <f>IF('Indicator Date hidden'!G28="x","x",$F$2-'Indicator Date hidden'!G28)</f>
        <v>0</v>
      </c>
      <c r="G27" s="25">
        <f>IF('Indicator Date hidden'!H28="x","x",$G$2-'Indicator Date hidden'!H28)</f>
        <v>0</v>
      </c>
      <c r="H27" s="25">
        <f>IF('Indicator Date hidden'!I28="x","x",$H$2-'Indicator Date hidden'!I28)</f>
        <v>0</v>
      </c>
      <c r="I27" s="25">
        <f>IF('Indicator Date hidden'!J28="x","x",$I$2-'Indicator Date hidden'!J28)</f>
        <v>0</v>
      </c>
      <c r="J27" s="25">
        <f>IF('Indicator Date hidden'!K28="x","x",$J$2-'Indicator Date hidden'!K28)</f>
        <v>0</v>
      </c>
      <c r="K27" s="25">
        <f>IF('Indicator Date hidden'!L28="x","x",$K$2-'Indicator Date hidden'!L28)</f>
        <v>0</v>
      </c>
      <c r="L27" s="25">
        <f>IF('Indicator Date hidden'!M28="x","x",$L$2-'Indicator Date hidden'!M28)</f>
        <v>0</v>
      </c>
      <c r="M27" s="25">
        <f>IF('Indicator Date hidden'!N28="x","x",$M$2-'Indicator Date hidden'!N28)</f>
        <v>0</v>
      </c>
      <c r="N27" s="25">
        <f>IF('Indicator Date hidden'!O28="x","x",$N$2-'Indicator Date hidden'!O28)</f>
        <v>0</v>
      </c>
      <c r="O27" s="25">
        <f>IF('Indicator Date hidden'!P28="x","x",$O$2-'Indicator Date hidden'!P28)</f>
        <v>0</v>
      </c>
      <c r="P27" s="25">
        <f>IF('Indicator Date hidden'!Q28="x","x",$P$2-'Indicator Date hidden'!Q28)</f>
        <v>0</v>
      </c>
      <c r="Q27" s="25" t="str">
        <f>IF('Indicator Date hidden'!R28="x","x",$Q$2-'Indicator Date hidden'!R28)</f>
        <v>x</v>
      </c>
      <c r="R27" s="25">
        <f>IF('Indicator Date hidden'!S28="x","x",$R$2-'Indicator Date hidden'!S28)</f>
        <v>0</v>
      </c>
      <c r="S27" s="25">
        <f>IF('Indicator Date hidden'!T28="x","x",$S$2-'Indicator Date hidden'!T28)</f>
        <v>0</v>
      </c>
      <c r="T27" s="25">
        <f>IF('Indicator Date hidden'!U28="x","x",$T$2-'Indicator Date hidden'!U28)</f>
        <v>0</v>
      </c>
      <c r="U27" s="25" t="str">
        <f>IF('Indicator Date hidden'!V28="x","x",$U$2-'Indicator Date hidden'!V28)</f>
        <v>x</v>
      </c>
      <c r="V27" s="25">
        <f>IF('Indicator Date hidden'!W28="x","x",$V$2-'Indicator Date hidden'!W28)</f>
        <v>0</v>
      </c>
      <c r="W27" s="25">
        <f>IF('Indicator Date hidden'!X28="x","x",$W$2-'Indicator Date hidden'!X28)</f>
        <v>10</v>
      </c>
      <c r="X27" s="25">
        <f>IF('Indicator Date hidden'!Y28="x","x",$X$2-'Indicator Date hidden'!Y28)</f>
        <v>2</v>
      </c>
      <c r="Y27" s="25">
        <f>IF('Indicator Date hidden'!Z28="x","x",$Y$2-'Indicator Date hidden'!Z28)</f>
        <v>0</v>
      </c>
      <c r="Z27" s="25">
        <f>IF('Indicator Date hidden'!AA28="x","x",$Z$2-'Indicator Date hidden'!AA28)</f>
        <v>0</v>
      </c>
      <c r="AA27" s="25" t="str">
        <f>IF('Indicator Date hidden'!AB28="x","x",$AA$2-'Indicator Date hidden'!AB28)</f>
        <v>x</v>
      </c>
      <c r="AB27" s="25">
        <f>IF('Indicator Date hidden'!AC28="x","x",$AB$2-'Indicator Date hidden'!AC28)</f>
        <v>0</v>
      </c>
      <c r="AC27" s="25">
        <f>IF('Indicator Date hidden'!AD28="x","x",$AC$2-'Indicator Date hidden'!AD28)</f>
        <v>0</v>
      </c>
      <c r="AD27" s="25" t="str">
        <f>IF('Indicator Date hidden'!AE28="x","x",$AD$2-'Indicator Date hidden'!AE28)</f>
        <v>x</v>
      </c>
      <c r="AE27" s="25">
        <f>IF('Indicator Date hidden'!AF28="x","x",$AE$2-'Indicator Date hidden'!AF28)</f>
        <v>0</v>
      </c>
      <c r="AF27" s="25">
        <f>IF('Indicator Date hidden'!AG28="x","x",$AF$2-'Indicator Date hidden'!AG28)</f>
        <v>1</v>
      </c>
      <c r="AG27" s="25">
        <f>IF('Indicator Date hidden'!AH28="x","x",$AG$2-'Indicator Date hidden'!AH28)</f>
        <v>0</v>
      </c>
      <c r="AH27" s="25">
        <f>IF('Indicator Date hidden'!AI28="x","x",$AH$2-'Indicator Date hidden'!AI28)</f>
        <v>0</v>
      </c>
      <c r="AI27" s="25">
        <f>IF('Indicator Date hidden'!AJ28="x","x",$AI$2-'Indicator Date hidden'!AJ28)</f>
        <v>0</v>
      </c>
      <c r="AJ27" s="25" t="str">
        <f>IF('Indicator Date hidden'!AK28="x","x",$AJ$2-'Indicator Date hidden'!AK28)</f>
        <v>x</v>
      </c>
      <c r="AK27" s="25">
        <f>IF('Indicator Date hidden'!AL28="x","x",$AK$2-'Indicator Date hidden'!AL28)</f>
        <v>1</v>
      </c>
      <c r="AL27" s="25">
        <f>IF('Indicator Date hidden'!AM28="x","x",$AL$2-'Indicator Date hidden'!AM28)</f>
        <v>0</v>
      </c>
      <c r="AM27" s="25">
        <f>IF('Indicator Date hidden'!AN28="x","x",$AM$2-'Indicator Date hidden'!AN28)</f>
        <v>0</v>
      </c>
      <c r="AN27" s="25">
        <f>IF('Indicator Date hidden'!AO28="x","x",$AN$2-'Indicator Date hidden'!AO28)</f>
        <v>0</v>
      </c>
      <c r="AO27" s="25">
        <f>IF('Indicator Date hidden'!AP28="x","x",$AO$2-'Indicator Date hidden'!AP28)</f>
        <v>0</v>
      </c>
      <c r="AP27" s="25">
        <f>IF('Indicator Date hidden'!AQ28="x","x",$AP$2-'Indicator Date hidden'!AQ28)</f>
        <v>0</v>
      </c>
      <c r="AQ27" s="25">
        <f>IF('Indicator Date hidden'!AR28="x","x",$AQ$2-'Indicator Date hidden'!AR28)</f>
        <v>0</v>
      </c>
      <c r="AR27" s="25">
        <f>IF('Indicator Date hidden'!AS28="x","x",$AR$2-'Indicator Date hidden'!AS28)</f>
        <v>0</v>
      </c>
      <c r="AS27" s="25">
        <f>IF('Indicator Date hidden'!AT28="x","x",$AS$2-'Indicator Date hidden'!AT28)</f>
        <v>0</v>
      </c>
      <c r="AT27" s="25">
        <f>IF('Indicator Date hidden'!AU28="x","x",$AT$2-'Indicator Date hidden'!AU28)</f>
        <v>0</v>
      </c>
      <c r="AU27" s="25">
        <f>IF('Indicator Date hidden'!AV28="x","x",$AU$2-'Indicator Date hidden'!AV28)</f>
        <v>3</v>
      </c>
      <c r="AV27" s="25">
        <f>IF('Indicator Date hidden'!AW28="x","x",$AV$2-'Indicator Date hidden'!AW28)</f>
        <v>0</v>
      </c>
      <c r="AW27" s="25">
        <f>IF('Indicator Date hidden'!AX28="x","x",$AW$2-'Indicator Date hidden'!AX28)</f>
        <v>0</v>
      </c>
      <c r="AX27" s="25">
        <f>IF('Indicator Date hidden'!AY28="x","x",$AX$2-'Indicator Date hidden'!AY28)</f>
        <v>0</v>
      </c>
      <c r="AY27" s="25">
        <f>IF('Indicator Date hidden'!AZ28="x","x",$AY$2-'Indicator Date hidden'!AZ28)</f>
        <v>0</v>
      </c>
      <c r="AZ27" s="25">
        <f>IF('Indicator Date hidden'!BA28="x","x",$AZ$2-'Indicator Date hidden'!BA28)</f>
        <v>0</v>
      </c>
      <c r="BA27">
        <f t="shared" si="0"/>
        <v>17</v>
      </c>
      <c r="BB27" s="26">
        <f t="shared" si="1"/>
        <v>0.36956521739130432</v>
      </c>
      <c r="BC27">
        <f t="shared" si="2"/>
        <v>5</v>
      </c>
      <c r="BD27" s="26">
        <f t="shared" si="3"/>
        <v>1.5373423659336649</v>
      </c>
      <c r="BE27" s="28">
        <f t="shared" si="4"/>
        <v>0</v>
      </c>
    </row>
    <row r="28" spans="1:57" x14ac:dyDescent="0.25">
      <c r="A28" t="s">
        <v>9862</v>
      </c>
      <c r="B28" s="25">
        <f>IF('Indicator Date hidden'!C29="x","x",$B$2-'Indicator Date hidden'!C29)</f>
        <v>0</v>
      </c>
      <c r="C28" s="25">
        <f>IF('Indicator Date hidden'!D29="x","x",$C$2-'Indicator Date hidden'!D29)</f>
        <v>0</v>
      </c>
      <c r="D28" s="25">
        <f>IF('Indicator Date hidden'!E29="x","x",$D$2-'Indicator Date hidden'!E29)</f>
        <v>0</v>
      </c>
      <c r="E28" s="25">
        <f>IF('Indicator Date hidden'!F29="x","x",$E$2-'Indicator Date hidden'!F29)</f>
        <v>0</v>
      </c>
      <c r="F28" s="25">
        <f>IF('Indicator Date hidden'!G29="x","x",$F$2-'Indicator Date hidden'!G29)</f>
        <v>0</v>
      </c>
      <c r="G28" s="25">
        <f>IF('Indicator Date hidden'!H29="x","x",$G$2-'Indicator Date hidden'!H29)</f>
        <v>0</v>
      </c>
      <c r="H28" s="25">
        <f>IF('Indicator Date hidden'!I29="x","x",$H$2-'Indicator Date hidden'!I29)</f>
        <v>0</v>
      </c>
      <c r="I28" s="25">
        <f>IF('Indicator Date hidden'!J29="x","x",$I$2-'Indicator Date hidden'!J29)</f>
        <v>0</v>
      </c>
      <c r="J28" s="25">
        <f>IF('Indicator Date hidden'!K29="x","x",$J$2-'Indicator Date hidden'!K29)</f>
        <v>0</v>
      </c>
      <c r="K28" s="25">
        <f>IF('Indicator Date hidden'!L29="x","x",$K$2-'Indicator Date hidden'!L29)</f>
        <v>0</v>
      </c>
      <c r="L28" s="25">
        <f>IF('Indicator Date hidden'!M29="x","x",$L$2-'Indicator Date hidden'!M29)</f>
        <v>0</v>
      </c>
      <c r="M28" s="25">
        <f>IF('Indicator Date hidden'!N29="x","x",$M$2-'Indicator Date hidden'!N29)</f>
        <v>0</v>
      </c>
      <c r="N28" s="25">
        <f>IF('Indicator Date hidden'!O29="x","x",$N$2-'Indicator Date hidden'!O29)</f>
        <v>0</v>
      </c>
      <c r="O28" s="25">
        <f>IF('Indicator Date hidden'!P29="x","x",$O$2-'Indicator Date hidden'!P29)</f>
        <v>0</v>
      </c>
      <c r="P28" s="25">
        <f>IF('Indicator Date hidden'!Q29="x","x",$P$2-'Indicator Date hidden'!Q29)</f>
        <v>0</v>
      </c>
      <c r="Q28" s="25">
        <f>IF('Indicator Date hidden'!R29="x","x",$Q$2-'Indicator Date hidden'!R29)</f>
        <v>4</v>
      </c>
      <c r="R28" s="25">
        <f>IF('Indicator Date hidden'!S29="x","x",$R$2-'Indicator Date hidden'!S29)</f>
        <v>0</v>
      </c>
      <c r="S28" s="25">
        <f>IF('Indicator Date hidden'!T29="x","x",$S$2-'Indicator Date hidden'!T29)</f>
        <v>0</v>
      </c>
      <c r="T28" s="25">
        <f>IF('Indicator Date hidden'!U29="x","x",$T$2-'Indicator Date hidden'!U29)</f>
        <v>0</v>
      </c>
      <c r="U28" s="25">
        <f>IF('Indicator Date hidden'!V29="x","x",$U$2-'Indicator Date hidden'!V29)</f>
        <v>0</v>
      </c>
      <c r="V28" s="25">
        <f>IF('Indicator Date hidden'!W29="x","x",$V$2-'Indicator Date hidden'!W29)</f>
        <v>0</v>
      </c>
      <c r="W28" s="25">
        <f>IF('Indicator Date hidden'!X29="x","x",$W$2-'Indicator Date hidden'!X29)</f>
        <v>4</v>
      </c>
      <c r="X28" s="25">
        <f>IF('Indicator Date hidden'!Y29="x","x",$X$2-'Indicator Date hidden'!Y29)</f>
        <v>4</v>
      </c>
      <c r="Y28" s="25">
        <f>IF('Indicator Date hidden'!Z29="x","x",$Y$2-'Indicator Date hidden'!Z29)</f>
        <v>0</v>
      </c>
      <c r="Z28" s="25">
        <f>IF('Indicator Date hidden'!AA29="x","x",$Z$2-'Indicator Date hidden'!AA29)</f>
        <v>0</v>
      </c>
      <c r="AA28" s="25">
        <f>IF('Indicator Date hidden'!AB29="x","x",$AA$2-'Indicator Date hidden'!AB29)</f>
        <v>0</v>
      </c>
      <c r="AB28" s="25">
        <f>IF('Indicator Date hidden'!AC29="x","x",$AB$2-'Indicator Date hidden'!AC29)</f>
        <v>0</v>
      </c>
      <c r="AC28" s="25">
        <f>IF('Indicator Date hidden'!AD29="x","x",$AC$2-'Indicator Date hidden'!AD29)</f>
        <v>0</v>
      </c>
      <c r="AD28" s="25">
        <f>IF('Indicator Date hidden'!AE29="x","x",$AD$2-'Indicator Date hidden'!AE29)</f>
        <v>0</v>
      </c>
      <c r="AE28" s="25">
        <f>IF('Indicator Date hidden'!AF29="x","x",$AE$2-'Indicator Date hidden'!AF29)</f>
        <v>0</v>
      </c>
      <c r="AF28" s="25">
        <f>IF('Indicator Date hidden'!AG29="x","x",$AF$2-'Indicator Date hidden'!AG29)</f>
        <v>4</v>
      </c>
      <c r="AG28" s="25">
        <f>IF('Indicator Date hidden'!AH29="x","x",$AG$2-'Indicator Date hidden'!AH29)</f>
        <v>0</v>
      </c>
      <c r="AH28" s="25">
        <f>IF('Indicator Date hidden'!AI29="x","x",$AH$2-'Indicator Date hidden'!AI29)</f>
        <v>0</v>
      </c>
      <c r="AI28" s="25">
        <f>IF('Indicator Date hidden'!AJ29="x","x",$AI$2-'Indicator Date hidden'!AJ29)</f>
        <v>0</v>
      </c>
      <c r="AJ28" s="25" t="str">
        <f>IF('Indicator Date hidden'!AK29="x","x",$AJ$2-'Indicator Date hidden'!AK29)</f>
        <v>x</v>
      </c>
      <c r="AK28" s="25">
        <f>IF('Indicator Date hidden'!AL29="x","x",$AK$2-'Indicator Date hidden'!AL29)</f>
        <v>0</v>
      </c>
      <c r="AL28" s="25">
        <f>IF('Indicator Date hidden'!AM29="x","x",$AL$2-'Indicator Date hidden'!AM29)</f>
        <v>0</v>
      </c>
      <c r="AM28" s="25">
        <f>IF('Indicator Date hidden'!AN29="x","x",$AM$2-'Indicator Date hidden'!AN29)</f>
        <v>0</v>
      </c>
      <c r="AN28" s="25">
        <f>IF('Indicator Date hidden'!AO29="x","x",$AN$2-'Indicator Date hidden'!AO29)</f>
        <v>0</v>
      </c>
      <c r="AO28" s="25">
        <f>IF('Indicator Date hidden'!AP29="x","x",$AO$2-'Indicator Date hidden'!AP29)</f>
        <v>0</v>
      </c>
      <c r="AP28" s="25">
        <f>IF('Indicator Date hidden'!AQ29="x","x",$AP$2-'Indicator Date hidden'!AQ29)</f>
        <v>0</v>
      </c>
      <c r="AQ28" s="25">
        <f>IF('Indicator Date hidden'!AR29="x","x",$AQ$2-'Indicator Date hidden'!AR29)</f>
        <v>0</v>
      </c>
      <c r="AR28" s="25">
        <f>IF('Indicator Date hidden'!AS29="x","x",$AR$2-'Indicator Date hidden'!AS29)</f>
        <v>0</v>
      </c>
      <c r="AS28" s="25">
        <f>IF('Indicator Date hidden'!AT29="x","x",$AS$2-'Indicator Date hidden'!AT29)</f>
        <v>0</v>
      </c>
      <c r="AT28" s="25">
        <f>IF('Indicator Date hidden'!AU29="x","x",$AT$2-'Indicator Date hidden'!AU29)</f>
        <v>0</v>
      </c>
      <c r="AU28" s="25">
        <f>IF('Indicator Date hidden'!AV29="x","x",$AU$2-'Indicator Date hidden'!AV29)</f>
        <v>7</v>
      </c>
      <c r="AV28" s="25">
        <f>IF('Indicator Date hidden'!AW29="x","x",$AV$2-'Indicator Date hidden'!AW29)</f>
        <v>0</v>
      </c>
      <c r="AW28" s="25">
        <f>IF('Indicator Date hidden'!AX29="x","x",$AW$2-'Indicator Date hidden'!AX29)</f>
        <v>0</v>
      </c>
      <c r="AX28" s="25">
        <f>IF('Indicator Date hidden'!AY29="x","x",$AX$2-'Indicator Date hidden'!AY29)</f>
        <v>0</v>
      </c>
      <c r="AY28" s="25">
        <f>IF('Indicator Date hidden'!AZ29="x","x",$AY$2-'Indicator Date hidden'!AZ29)</f>
        <v>0</v>
      </c>
      <c r="AZ28" s="25">
        <f>IF('Indicator Date hidden'!BA29="x","x",$AZ$2-'Indicator Date hidden'!BA29)</f>
        <v>0</v>
      </c>
      <c r="BA28">
        <f t="shared" si="0"/>
        <v>23</v>
      </c>
      <c r="BB28" s="26">
        <f t="shared" si="1"/>
        <v>0.46</v>
      </c>
      <c r="BC28">
        <f t="shared" si="2"/>
        <v>5</v>
      </c>
      <c r="BD28" s="26">
        <f t="shared" si="3"/>
        <v>1.4312232530251876</v>
      </c>
      <c r="BE28" s="28">
        <f t="shared" si="4"/>
        <v>0</v>
      </c>
    </row>
    <row r="29" spans="1:57" x14ac:dyDescent="0.25">
      <c r="A29" t="s">
        <v>9857</v>
      </c>
      <c r="B29" s="25">
        <f>IF('Indicator Date hidden'!C30="x","x",$B$2-'Indicator Date hidden'!C30)</f>
        <v>0</v>
      </c>
      <c r="C29" s="25">
        <f>IF('Indicator Date hidden'!D30="x","x",$C$2-'Indicator Date hidden'!D30)</f>
        <v>0</v>
      </c>
      <c r="D29" s="25">
        <f>IF('Indicator Date hidden'!E30="x","x",$D$2-'Indicator Date hidden'!E30)</f>
        <v>0</v>
      </c>
      <c r="E29" s="25">
        <f>IF('Indicator Date hidden'!F30="x","x",$E$2-'Indicator Date hidden'!F30)</f>
        <v>0</v>
      </c>
      <c r="F29" s="25">
        <f>IF('Indicator Date hidden'!G30="x","x",$F$2-'Indicator Date hidden'!G30)</f>
        <v>0</v>
      </c>
      <c r="G29" s="25">
        <f>IF('Indicator Date hidden'!H30="x","x",$G$2-'Indicator Date hidden'!H30)</f>
        <v>0</v>
      </c>
      <c r="H29" s="25">
        <f>IF('Indicator Date hidden'!I30="x","x",$H$2-'Indicator Date hidden'!I30)</f>
        <v>0</v>
      </c>
      <c r="I29" s="25">
        <f>IF('Indicator Date hidden'!J30="x","x",$I$2-'Indicator Date hidden'!J30)</f>
        <v>0</v>
      </c>
      <c r="J29" s="25">
        <f>IF('Indicator Date hidden'!K30="x","x",$J$2-'Indicator Date hidden'!K30)</f>
        <v>0</v>
      </c>
      <c r="K29" s="25">
        <f>IF('Indicator Date hidden'!L30="x","x",$K$2-'Indicator Date hidden'!L30)</f>
        <v>0</v>
      </c>
      <c r="L29" s="25">
        <f>IF('Indicator Date hidden'!M30="x","x",$L$2-'Indicator Date hidden'!M30)</f>
        <v>0</v>
      </c>
      <c r="M29" s="25">
        <f>IF('Indicator Date hidden'!N30="x","x",$M$2-'Indicator Date hidden'!N30)</f>
        <v>0</v>
      </c>
      <c r="N29" s="25">
        <f>IF('Indicator Date hidden'!O30="x","x",$N$2-'Indicator Date hidden'!O30)</f>
        <v>0</v>
      </c>
      <c r="O29" s="25">
        <f>IF('Indicator Date hidden'!P30="x","x",$O$2-'Indicator Date hidden'!P30)</f>
        <v>0</v>
      </c>
      <c r="P29" s="25">
        <f>IF('Indicator Date hidden'!Q30="x","x",$P$2-'Indicator Date hidden'!Q30)</f>
        <v>0</v>
      </c>
      <c r="Q29" s="25">
        <f>IF('Indicator Date hidden'!R30="x","x",$Q$2-'Indicator Date hidden'!R30)</f>
        <v>4</v>
      </c>
      <c r="R29" s="25">
        <f>IF('Indicator Date hidden'!S30="x","x",$R$2-'Indicator Date hidden'!S30)</f>
        <v>0</v>
      </c>
      <c r="S29" s="25">
        <f>IF('Indicator Date hidden'!T30="x","x",$S$2-'Indicator Date hidden'!T30)</f>
        <v>0</v>
      </c>
      <c r="T29" s="25">
        <f>IF('Indicator Date hidden'!U30="x","x",$T$2-'Indicator Date hidden'!U30)</f>
        <v>0</v>
      </c>
      <c r="U29" s="25">
        <f>IF('Indicator Date hidden'!V30="x","x",$U$2-'Indicator Date hidden'!V30)</f>
        <v>0</v>
      </c>
      <c r="V29" s="25">
        <f>IF('Indicator Date hidden'!W30="x","x",$V$2-'Indicator Date hidden'!W30)</f>
        <v>0</v>
      </c>
      <c r="W29" s="25">
        <f>IF('Indicator Date hidden'!X30="x","x",$W$2-'Indicator Date hidden'!X30)</f>
        <v>4</v>
      </c>
      <c r="X29" s="25" t="str">
        <f>IF('Indicator Date hidden'!Y30="x","x",$X$2-'Indicator Date hidden'!Y30)</f>
        <v>x</v>
      </c>
      <c r="Y29" s="25">
        <f>IF('Indicator Date hidden'!Z30="x","x",$Y$2-'Indicator Date hidden'!Z30)</f>
        <v>0</v>
      </c>
      <c r="Z29" s="25">
        <f>IF('Indicator Date hidden'!AA30="x","x",$Z$2-'Indicator Date hidden'!AA30)</f>
        <v>0</v>
      </c>
      <c r="AA29" s="25">
        <f>IF('Indicator Date hidden'!AB30="x","x",$AA$2-'Indicator Date hidden'!AB30)</f>
        <v>0</v>
      </c>
      <c r="AB29" s="25">
        <f>IF('Indicator Date hidden'!AC30="x","x",$AB$2-'Indicator Date hidden'!AC30)</f>
        <v>0</v>
      </c>
      <c r="AC29" s="25">
        <f>IF('Indicator Date hidden'!AD30="x","x",$AC$2-'Indicator Date hidden'!AD30)</f>
        <v>0</v>
      </c>
      <c r="AD29" s="25">
        <f>IF('Indicator Date hidden'!AE30="x","x",$AD$2-'Indicator Date hidden'!AE30)</f>
        <v>0</v>
      </c>
      <c r="AE29" s="25">
        <f>IF('Indicator Date hidden'!AF30="x","x",$AE$2-'Indicator Date hidden'!AF30)</f>
        <v>0</v>
      </c>
      <c r="AF29" s="25">
        <f>IF('Indicator Date hidden'!AG30="x","x",$AF$2-'Indicator Date hidden'!AG30)</f>
        <v>7</v>
      </c>
      <c r="AG29" s="25">
        <f>IF('Indicator Date hidden'!AH30="x","x",$AG$2-'Indicator Date hidden'!AH30)</f>
        <v>0</v>
      </c>
      <c r="AH29" s="25">
        <f>IF('Indicator Date hidden'!AI30="x","x",$AH$2-'Indicator Date hidden'!AI30)</f>
        <v>0</v>
      </c>
      <c r="AI29" s="25">
        <f>IF('Indicator Date hidden'!AJ30="x","x",$AI$2-'Indicator Date hidden'!AJ30)</f>
        <v>0</v>
      </c>
      <c r="AJ29" s="25">
        <f>IF('Indicator Date hidden'!AK30="x","x",$AJ$2-'Indicator Date hidden'!AK30)</f>
        <v>1</v>
      </c>
      <c r="AK29" s="25">
        <f>IF('Indicator Date hidden'!AL30="x","x",$AK$2-'Indicator Date hidden'!AL30)</f>
        <v>0</v>
      </c>
      <c r="AL29" s="25">
        <f>IF('Indicator Date hidden'!AM30="x","x",$AL$2-'Indicator Date hidden'!AM30)</f>
        <v>0</v>
      </c>
      <c r="AM29" s="25">
        <f>IF('Indicator Date hidden'!AN30="x","x",$AM$2-'Indicator Date hidden'!AN30)</f>
        <v>0</v>
      </c>
      <c r="AN29" s="25">
        <f>IF('Indicator Date hidden'!AO30="x","x",$AN$2-'Indicator Date hidden'!AO30)</f>
        <v>0</v>
      </c>
      <c r="AO29" s="25">
        <f>IF('Indicator Date hidden'!AP30="x","x",$AO$2-'Indicator Date hidden'!AP30)</f>
        <v>0</v>
      </c>
      <c r="AP29" s="25">
        <f>IF('Indicator Date hidden'!AQ30="x","x",$AP$2-'Indicator Date hidden'!AQ30)</f>
        <v>0</v>
      </c>
      <c r="AQ29" s="25">
        <f>IF('Indicator Date hidden'!AR30="x","x",$AQ$2-'Indicator Date hidden'!AR30)</f>
        <v>0</v>
      </c>
      <c r="AR29" s="25">
        <f>IF('Indicator Date hidden'!AS30="x","x",$AR$2-'Indicator Date hidden'!AS30)</f>
        <v>0</v>
      </c>
      <c r="AS29" s="25">
        <f>IF('Indicator Date hidden'!AT30="x","x",$AS$2-'Indicator Date hidden'!AT30)</f>
        <v>0</v>
      </c>
      <c r="AT29" s="25">
        <f>IF('Indicator Date hidden'!AU30="x","x",$AT$2-'Indicator Date hidden'!AU30)</f>
        <v>0</v>
      </c>
      <c r="AU29" s="25">
        <f>IF('Indicator Date hidden'!AV30="x","x",$AU$2-'Indicator Date hidden'!AV30)</f>
        <v>6</v>
      </c>
      <c r="AV29" s="25">
        <f>IF('Indicator Date hidden'!AW30="x","x",$AV$2-'Indicator Date hidden'!AW30)</f>
        <v>0</v>
      </c>
      <c r="AW29" s="25">
        <f>IF('Indicator Date hidden'!AX30="x","x",$AW$2-'Indicator Date hidden'!AX30)</f>
        <v>0</v>
      </c>
      <c r="AX29" s="25">
        <f>IF('Indicator Date hidden'!AY30="x","x",$AX$2-'Indicator Date hidden'!AY30)</f>
        <v>0</v>
      </c>
      <c r="AY29" s="25">
        <f>IF('Indicator Date hidden'!AZ30="x","x",$AY$2-'Indicator Date hidden'!AZ30)</f>
        <v>0</v>
      </c>
      <c r="AZ29" s="25">
        <f>IF('Indicator Date hidden'!BA30="x","x",$AZ$2-'Indicator Date hidden'!BA30)</f>
        <v>0</v>
      </c>
      <c r="BA29">
        <f t="shared" si="0"/>
        <v>22</v>
      </c>
      <c r="BB29" s="26">
        <f t="shared" si="1"/>
        <v>0.44</v>
      </c>
      <c r="BC29">
        <f t="shared" si="2"/>
        <v>5</v>
      </c>
      <c r="BD29" s="26">
        <f t="shared" si="3"/>
        <v>1.4718695594379279</v>
      </c>
      <c r="BE29" s="28">
        <f t="shared" si="4"/>
        <v>0</v>
      </c>
    </row>
    <row r="30" spans="1:57" x14ac:dyDescent="0.25">
      <c r="A30" t="s">
        <v>9902</v>
      </c>
      <c r="B30" s="25">
        <f>IF('Indicator Date hidden'!C31="x","x",$B$2-'Indicator Date hidden'!C31)</f>
        <v>0</v>
      </c>
      <c r="C30" s="25">
        <f>IF('Indicator Date hidden'!D31="x","x",$C$2-'Indicator Date hidden'!D31)</f>
        <v>0</v>
      </c>
      <c r="D30" s="25">
        <f>IF('Indicator Date hidden'!E31="x","x",$D$2-'Indicator Date hidden'!E31)</f>
        <v>0</v>
      </c>
      <c r="E30" s="25">
        <f>IF('Indicator Date hidden'!F31="x","x",$E$2-'Indicator Date hidden'!F31)</f>
        <v>0</v>
      </c>
      <c r="F30" s="25">
        <f>IF('Indicator Date hidden'!G31="x","x",$F$2-'Indicator Date hidden'!G31)</f>
        <v>0</v>
      </c>
      <c r="G30" s="25">
        <f>IF('Indicator Date hidden'!H31="x","x",$G$2-'Indicator Date hidden'!H31)</f>
        <v>0</v>
      </c>
      <c r="H30" s="25">
        <f>IF('Indicator Date hidden'!I31="x","x",$H$2-'Indicator Date hidden'!I31)</f>
        <v>0</v>
      </c>
      <c r="I30" s="25">
        <f>IF('Indicator Date hidden'!J31="x","x",$I$2-'Indicator Date hidden'!J31)</f>
        <v>0</v>
      </c>
      <c r="J30" s="25">
        <f>IF('Indicator Date hidden'!K31="x","x",$J$2-'Indicator Date hidden'!K31)</f>
        <v>0</v>
      </c>
      <c r="K30" s="25">
        <f>IF('Indicator Date hidden'!L31="x","x",$K$2-'Indicator Date hidden'!L31)</f>
        <v>0</v>
      </c>
      <c r="L30" s="25">
        <f>IF('Indicator Date hidden'!M31="x","x",$L$2-'Indicator Date hidden'!M31)</f>
        <v>0</v>
      </c>
      <c r="M30" s="25">
        <f>IF('Indicator Date hidden'!N31="x","x",$M$2-'Indicator Date hidden'!N31)</f>
        <v>0</v>
      </c>
      <c r="N30" s="25">
        <f>IF('Indicator Date hidden'!O31="x","x",$N$2-'Indicator Date hidden'!O31)</f>
        <v>0</v>
      </c>
      <c r="O30" s="25">
        <f>IF('Indicator Date hidden'!P31="x","x",$O$2-'Indicator Date hidden'!P31)</f>
        <v>0</v>
      </c>
      <c r="P30" s="25">
        <f>IF('Indicator Date hidden'!Q31="x","x",$P$2-'Indicator Date hidden'!Q31)</f>
        <v>0</v>
      </c>
      <c r="Q30" s="25" t="str">
        <f>IF('Indicator Date hidden'!R31="x","x",$Q$2-'Indicator Date hidden'!R31)</f>
        <v>x</v>
      </c>
      <c r="R30" s="25">
        <f>IF('Indicator Date hidden'!S31="x","x",$R$2-'Indicator Date hidden'!S31)</f>
        <v>0</v>
      </c>
      <c r="S30" s="25">
        <f>IF('Indicator Date hidden'!T31="x","x",$S$2-'Indicator Date hidden'!T31)</f>
        <v>0</v>
      </c>
      <c r="T30" s="25">
        <f>IF('Indicator Date hidden'!U31="x","x",$T$2-'Indicator Date hidden'!U31)</f>
        <v>0</v>
      </c>
      <c r="U30" s="25">
        <f>IF('Indicator Date hidden'!V31="x","x",$U$2-'Indicator Date hidden'!V31)</f>
        <v>0</v>
      </c>
      <c r="V30" s="25">
        <f>IF('Indicator Date hidden'!W31="x","x",$V$2-'Indicator Date hidden'!W31)</f>
        <v>0</v>
      </c>
      <c r="W30" s="25" t="str">
        <f>IF('Indicator Date hidden'!X31="x","x",$W$2-'Indicator Date hidden'!X31)</f>
        <v>x</v>
      </c>
      <c r="X30" s="25">
        <f>IF('Indicator Date hidden'!Y31="x","x",$X$2-'Indicator Date hidden'!Y31)</f>
        <v>3</v>
      </c>
      <c r="Y30" s="25">
        <f>IF('Indicator Date hidden'!Z31="x","x",$Y$2-'Indicator Date hidden'!Z31)</f>
        <v>0</v>
      </c>
      <c r="Z30" s="25">
        <f>IF('Indicator Date hidden'!AA31="x","x",$Z$2-'Indicator Date hidden'!AA31)</f>
        <v>0</v>
      </c>
      <c r="AA30" s="25">
        <f>IF('Indicator Date hidden'!AB31="x","x",$AA$2-'Indicator Date hidden'!AB31)</f>
        <v>0</v>
      </c>
      <c r="AB30" s="25">
        <f>IF('Indicator Date hidden'!AC31="x","x",$AB$2-'Indicator Date hidden'!AC31)</f>
        <v>0</v>
      </c>
      <c r="AC30" s="25">
        <f>IF('Indicator Date hidden'!AD31="x","x",$AC$2-'Indicator Date hidden'!AD31)</f>
        <v>0</v>
      </c>
      <c r="AD30" s="25">
        <f>IF('Indicator Date hidden'!AE31="x","x",$AD$2-'Indicator Date hidden'!AE31)</f>
        <v>0</v>
      </c>
      <c r="AE30" s="25" t="str">
        <f>IF('Indicator Date hidden'!AF31="x","x",$AE$2-'Indicator Date hidden'!AF31)</f>
        <v>x</v>
      </c>
      <c r="AF30" s="25">
        <f>IF('Indicator Date hidden'!AG31="x","x",$AF$2-'Indicator Date hidden'!AG31)</f>
        <v>6</v>
      </c>
      <c r="AG30" s="25">
        <f>IF('Indicator Date hidden'!AH31="x","x",$AG$2-'Indicator Date hidden'!AH31)</f>
        <v>0</v>
      </c>
      <c r="AH30" s="25">
        <f>IF('Indicator Date hidden'!AI31="x","x",$AH$2-'Indicator Date hidden'!AI31)</f>
        <v>0</v>
      </c>
      <c r="AI30" s="25">
        <f>IF('Indicator Date hidden'!AJ31="x","x",$AI$2-'Indicator Date hidden'!AJ31)</f>
        <v>0</v>
      </c>
      <c r="AJ30" s="25" t="str">
        <f>IF('Indicator Date hidden'!AK31="x","x",$AJ$2-'Indicator Date hidden'!AK31)</f>
        <v>x</v>
      </c>
      <c r="AK30" s="25" t="str">
        <f>IF('Indicator Date hidden'!AL31="x","x",$AK$2-'Indicator Date hidden'!AL31)</f>
        <v>x</v>
      </c>
      <c r="AL30" s="25">
        <f>IF('Indicator Date hidden'!AM31="x","x",$AL$2-'Indicator Date hidden'!AM31)</f>
        <v>0</v>
      </c>
      <c r="AM30" s="25">
        <f>IF('Indicator Date hidden'!AN31="x","x",$AM$2-'Indicator Date hidden'!AN31)</f>
        <v>0</v>
      </c>
      <c r="AN30" s="25">
        <f>IF('Indicator Date hidden'!AO31="x","x",$AN$2-'Indicator Date hidden'!AO31)</f>
        <v>0</v>
      </c>
      <c r="AO30" s="25">
        <f>IF('Indicator Date hidden'!AP31="x","x",$AO$2-'Indicator Date hidden'!AP31)</f>
        <v>0</v>
      </c>
      <c r="AP30" s="25">
        <f>IF('Indicator Date hidden'!AQ31="x","x",$AP$2-'Indicator Date hidden'!AQ31)</f>
        <v>0</v>
      </c>
      <c r="AQ30" s="25">
        <f>IF('Indicator Date hidden'!AR31="x","x",$AQ$2-'Indicator Date hidden'!AR31)</f>
        <v>0</v>
      </c>
      <c r="AR30" s="25">
        <f>IF('Indicator Date hidden'!AS31="x","x",$AR$2-'Indicator Date hidden'!AS31)</f>
        <v>0</v>
      </c>
      <c r="AS30" s="25">
        <f>IF('Indicator Date hidden'!AT31="x","x",$AS$2-'Indicator Date hidden'!AT31)</f>
        <v>0</v>
      </c>
      <c r="AT30" s="25">
        <f>IF('Indicator Date hidden'!AU31="x","x",$AT$2-'Indicator Date hidden'!AU31)</f>
        <v>0</v>
      </c>
      <c r="AU30" s="25">
        <f>IF('Indicator Date hidden'!AV31="x","x",$AU$2-'Indicator Date hidden'!AV31)</f>
        <v>2</v>
      </c>
      <c r="AV30" s="25">
        <f>IF('Indicator Date hidden'!AW31="x","x",$AV$2-'Indicator Date hidden'!AW31)</f>
        <v>0</v>
      </c>
      <c r="AW30" s="25">
        <f>IF('Indicator Date hidden'!AX31="x","x",$AW$2-'Indicator Date hidden'!AX31)</f>
        <v>0</v>
      </c>
      <c r="AX30" s="25">
        <f>IF('Indicator Date hidden'!AY31="x","x",$AX$2-'Indicator Date hidden'!AY31)</f>
        <v>0</v>
      </c>
      <c r="AY30" s="25">
        <f>IF('Indicator Date hidden'!AZ31="x","x",$AY$2-'Indicator Date hidden'!AZ31)</f>
        <v>0</v>
      </c>
      <c r="AZ30" s="25">
        <f>IF('Indicator Date hidden'!BA31="x","x",$AZ$2-'Indicator Date hidden'!BA31)</f>
        <v>0</v>
      </c>
      <c r="BA30">
        <f t="shared" si="0"/>
        <v>11</v>
      </c>
      <c r="BB30" s="26">
        <f t="shared" si="1"/>
        <v>0.2391304347826087</v>
      </c>
      <c r="BC30">
        <f t="shared" si="2"/>
        <v>3</v>
      </c>
      <c r="BD30" s="26">
        <f t="shared" si="3"/>
        <v>1.004008977283086</v>
      </c>
      <c r="BE30" s="28">
        <f t="shared" si="4"/>
        <v>0</v>
      </c>
    </row>
    <row r="31" spans="1:57" x14ac:dyDescent="0.25">
      <c r="A31" t="s">
        <v>9981</v>
      </c>
      <c r="B31" s="25">
        <f>IF('Indicator Date hidden'!C32="x","x",$B$2-'Indicator Date hidden'!C32)</f>
        <v>0</v>
      </c>
      <c r="C31" s="25">
        <f>IF('Indicator Date hidden'!D32="x","x",$C$2-'Indicator Date hidden'!D32)</f>
        <v>0</v>
      </c>
      <c r="D31" s="25">
        <f>IF('Indicator Date hidden'!E32="x","x",$D$2-'Indicator Date hidden'!E32)</f>
        <v>0</v>
      </c>
      <c r="E31" s="25">
        <f>IF('Indicator Date hidden'!F32="x","x",$E$2-'Indicator Date hidden'!F32)</f>
        <v>0</v>
      </c>
      <c r="F31" s="25">
        <f>IF('Indicator Date hidden'!G32="x","x",$F$2-'Indicator Date hidden'!G32)</f>
        <v>0</v>
      </c>
      <c r="G31" s="25">
        <f>IF('Indicator Date hidden'!H32="x","x",$G$2-'Indicator Date hidden'!H32)</f>
        <v>0</v>
      </c>
      <c r="H31" s="25">
        <f>IF('Indicator Date hidden'!I32="x","x",$H$2-'Indicator Date hidden'!I32)</f>
        <v>0</v>
      </c>
      <c r="I31" s="25">
        <f>IF('Indicator Date hidden'!J32="x","x",$I$2-'Indicator Date hidden'!J32)</f>
        <v>0</v>
      </c>
      <c r="J31" s="25">
        <f>IF('Indicator Date hidden'!K32="x","x",$J$2-'Indicator Date hidden'!K32)</f>
        <v>0</v>
      </c>
      <c r="K31" s="25">
        <f>IF('Indicator Date hidden'!L32="x","x",$K$2-'Indicator Date hidden'!L32)</f>
        <v>0</v>
      </c>
      <c r="L31" s="25">
        <f>IF('Indicator Date hidden'!M32="x","x",$L$2-'Indicator Date hidden'!M32)</f>
        <v>0</v>
      </c>
      <c r="M31" s="25">
        <f>IF('Indicator Date hidden'!N32="x","x",$M$2-'Indicator Date hidden'!N32)</f>
        <v>0</v>
      </c>
      <c r="N31" s="25">
        <f>IF('Indicator Date hidden'!O32="x","x",$N$2-'Indicator Date hidden'!O32)</f>
        <v>0</v>
      </c>
      <c r="O31" s="25">
        <f>IF('Indicator Date hidden'!P32="x","x",$O$2-'Indicator Date hidden'!P32)</f>
        <v>0</v>
      </c>
      <c r="P31" s="25">
        <f>IF('Indicator Date hidden'!Q32="x","x",$P$2-'Indicator Date hidden'!Q32)</f>
        <v>0</v>
      </c>
      <c r="Q31" s="25">
        <f>IF('Indicator Date hidden'!R32="x","x",$Q$2-'Indicator Date hidden'!R32)</f>
        <v>4</v>
      </c>
      <c r="R31" s="25">
        <f>IF('Indicator Date hidden'!S32="x","x",$R$2-'Indicator Date hidden'!S32)</f>
        <v>0</v>
      </c>
      <c r="S31" s="25">
        <f>IF('Indicator Date hidden'!T32="x","x",$S$2-'Indicator Date hidden'!T32)</f>
        <v>0</v>
      </c>
      <c r="T31" s="25">
        <f>IF('Indicator Date hidden'!U32="x","x",$T$2-'Indicator Date hidden'!U32)</f>
        <v>0</v>
      </c>
      <c r="U31" s="25">
        <f>IF('Indicator Date hidden'!V32="x","x",$U$2-'Indicator Date hidden'!V32)</f>
        <v>0</v>
      </c>
      <c r="V31" s="25">
        <f>IF('Indicator Date hidden'!W32="x","x",$V$2-'Indicator Date hidden'!W32)</f>
        <v>0</v>
      </c>
      <c r="W31" s="25">
        <f>IF('Indicator Date hidden'!X32="x","x",$W$2-'Indicator Date hidden'!X32)</f>
        <v>0</v>
      </c>
      <c r="X31" s="25">
        <f>IF('Indicator Date hidden'!Y32="x","x",$X$2-'Indicator Date hidden'!Y32)</f>
        <v>2</v>
      </c>
      <c r="Y31" s="25">
        <f>IF('Indicator Date hidden'!Z32="x","x",$Y$2-'Indicator Date hidden'!Z32)</f>
        <v>0</v>
      </c>
      <c r="Z31" s="25">
        <f>IF('Indicator Date hidden'!AA32="x","x",$Z$2-'Indicator Date hidden'!AA32)</f>
        <v>0</v>
      </c>
      <c r="AA31" s="25">
        <f>IF('Indicator Date hidden'!AB32="x","x",$AA$2-'Indicator Date hidden'!AB32)</f>
        <v>0</v>
      </c>
      <c r="AB31" s="25">
        <f>IF('Indicator Date hidden'!AC32="x","x",$AB$2-'Indicator Date hidden'!AC32)</f>
        <v>0</v>
      </c>
      <c r="AC31" s="25">
        <f>IF('Indicator Date hidden'!AD32="x","x",$AC$2-'Indicator Date hidden'!AD32)</f>
        <v>0</v>
      </c>
      <c r="AD31" s="25">
        <f>IF('Indicator Date hidden'!AE32="x","x",$AD$2-'Indicator Date hidden'!AE32)</f>
        <v>0</v>
      </c>
      <c r="AE31" s="25">
        <f>IF('Indicator Date hidden'!AF32="x","x",$AE$2-'Indicator Date hidden'!AF32)</f>
        <v>0</v>
      </c>
      <c r="AF31" s="25">
        <f>IF('Indicator Date hidden'!AG32="x","x",$AF$2-'Indicator Date hidden'!AG32)</f>
        <v>1</v>
      </c>
      <c r="AG31" s="25">
        <f>IF('Indicator Date hidden'!AH32="x","x",$AG$2-'Indicator Date hidden'!AH32)</f>
        <v>0</v>
      </c>
      <c r="AH31" s="25">
        <f>IF('Indicator Date hidden'!AI32="x","x",$AH$2-'Indicator Date hidden'!AI32)</f>
        <v>0</v>
      </c>
      <c r="AI31" s="25">
        <f>IF('Indicator Date hidden'!AJ32="x","x",$AI$2-'Indicator Date hidden'!AJ32)</f>
        <v>0</v>
      </c>
      <c r="AJ31" s="25" t="str">
        <f>IF('Indicator Date hidden'!AK32="x","x",$AJ$2-'Indicator Date hidden'!AK32)</f>
        <v>x</v>
      </c>
      <c r="AK31" s="25">
        <f>IF('Indicator Date hidden'!AL32="x","x",$AK$2-'Indicator Date hidden'!AL32)</f>
        <v>1</v>
      </c>
      <c r="AL31" s="25">
        <f>IF('Indicator Date hidden'!AM32="x","x",$AL$2-'Indicator Date hidden'!AM32)</f>
        <v>0</v>
      </c>
      <c r="AM31" s="25">
        <f>IF('Indicator Date hidden'!AN32="x","x",$AM$2-'Indicator Date hidden'!AN32)</f>
        <v>0</v>
      </c>
      <c r="AN31" s="25">
        <f>IF('Indicator Date hidden'!AO32="x","x",$AN$2-'Indicator Date hidden'!AO32)</f>
        <v>0</v>
      </c>
      <c r="AO31" s="25">
        <f>IF('Indicator Date hidden'!AP32="x","x",$AO$2-'Indicator Date hidden'!AP32)</f>
        <v>0</v>
      </c>
      <c r="AP31" s="25">
        <f>IF('Indicator Date hidden'!AQ32="x","x",$AP$2-'Indicator Date hidden'!AQ32)</f>
        <v>0</v>
      </c>
      <c r="AQ31" s="25">
        <f>IF('Indicator Date hidden'!AR32="x","x",$AQ$2-'Indicator Date hidden'!AR32)</f>
        <v>8</v>
      </c>
      <c r="AR31" s="25">
        <f>IF('Indicator Date hidden'!AS32="x","x",$AR$2-'Indicator Date hidden'!AS32)</f>
        <v>0</v>
      </c>
      <c r="AS31" s="25">
        <f>IF('Indicator Date hidden'!AT32="x","x",$AS$2-'Indicator Date hidden'!AT32)</f>
        <v>0</v>
      </c>
      <c r="AT31" s="25">
        <f>IF('Indicator Date hidden'!AU32="x","x",$AT$2-'Indicator Date hidden'!AU32)</f>
        <v>0</v>
      </c>
      <c r="AU31" s="25">
        <f>IF('Indicator Date hidden'!AV32="x","x",$AU$2-'Indicator Date hidden'!AV32)</f>
        <v>5</v>
      </c>
      <c r="AV31" s="25">
        <f>IF('Indicator Date hidden'!AW32="x","x",$AV$2-'Indicator Date hidden'!AW32)</f>
        <v>0</v>
      </c>
      <c r="AW31" s="25">
        <f>IF('Indicator Date hidden'!AX32="x","x",$AW$2-'Indicator Date hidden'!AX32)</f>
        <v>0</v>
      </c>
      <c r="AX31" s="25">
        <f>IF('Indicator Date hidden'!AY32="x","x",$AX$2-'Indicator Date hidden'!AY32)</f>
        <v>0</v>
      </c>
      <c r="AY31" s="25">
        <f>IF('Indicator Date hidden'!AZ32="x","x",$AY$2-'Indicator Date hidden'!AZ32)</f>
        <v>0</v>
      </c>
      <c r="AZ31" s="25">
        <f>IF('Indicator Date hidden'!BA32="x","x",$AZ$2-'Indicator Date hidden'!BA32)</f>
        <v>0</v>
      </c>
      <c r="BA31">
        <f t="shared" si="0"/>
        <v>21</v>
      </c>
      <c r="BB31" s="26">
        <f t="shared" si="1"/>
        <v>0.42</v>
      </c>
      <c r="BC31">
        <f t="shared" si="2"/>
        <v>6</v>
      </c>
      <c r="BD31" s="26">
        <f t="shared" si="3"/>
        <v>1.4295453822806745</v>
      </c>
      <c r="BE31" s="28">
        <f t="shared" si="4"/>
        <v>0</v>
      </c>
    </row>
    <row r="32" spans="1:57" x14ac:dyDescent="0.25">
      <c r="A32" t="s">
        <v>9895</v>
      </c>
      <c r="B32" s="25">
        <f>IF('Indicator Date hidden'!C33="x","x",$B$2-'Indicator Date hidden'!C33)</f>
        <v>0</v>
      </c>
      <c r="C32" s="25">
        <f>IF('Indicator Date hidden'!D33="x","x",$C$2-'Indicator Date hidden'!D33)</f>
        <v>0</v>
      </c>
      <c r="D32" s="25">
        <f>IF('Indicator Date hidden'!E33="x","x",$D$2-'Indicator Date hidden'!E33)</f>
        <v>0</v>
      </c>
      <c r="E32" s="25">
        <f>IF('Indicator Date hidden'!F33="x","x",$E$2-'Indicator Date hidden'!F33)</f>
        <v>0</v>
      </c>
      <c r="F32" s="25">
        <f>IF('Indicator Date hidden'!G33="x","x",$F$2-'Indicator Date hidden'!G33)</f>
        <v>0</v>
      </c>
      <c r="G32" s="25">
        <f>IF('Indicator Date hidden'!H33="x","x",$G$2-'Indicator Date hidden'!H33)</f>
        <v>0</v>
      </c>
      <c r="H32" s="25">
        <f>IF('Indicator Date hidden'!I33="x","x",$H$2-'Indicator Date hidden'!I33)</f>
        <v>0</v>
      </c>
      <c r="I32" s="25">
        <f>IF('Indicator Date hidden'!J33="x","x",$I$2-'Indicator Date hidden'!J33)</f>
        <v>0</v>
      </c>
      <c r="J32" s="25">
        <f>IF('Indicator Date hidden'!K33="x","x",$J$2-'Indicator Date hidden'!K33)</f>
        <v>0</v>
      </c>
      <c r="K32" s="25">
        <f>IF('Indicator Date hidden'!L33="x","x",$K$2-'Indicator Date hidden'!L33)</f>
        <v>0</v>
      </c>
      <c r="L32" s="25">
        <f>IF('Indicator Date hidden'!M33="x","x",$L$2-'Indicator Date hidden'!M33)</f>
        <v>0</v>
      </c>
      <c r="M32" s="25">
        <f>IF('Indicator Date hidden'!N33="x","x",$M$2-'Indicator Date hidden'!N33)</f>
        <v>0</v>
      </c>
      <c r="N32" s="25">
        <f>IF('Indicator Date hidden'!O33="x","x",$N$2-'Indicator Date hidden'!O33)</f>
        <v>0</v>
      </c>
      <c r="O32" s="25">
        <f>IF('Indicator Date hidden'!P33="x","x",$O$2-'Indicator Date hidden'!P33)</f>
        <v>0</v>
      </c>
      <c r="P32" s="25">
        <f>IF('Indicator Date hidden'!Q33="x","x",$P$2-'Indicator Date hidden'!Q33)</f>
        <v>0</v>
      </c>
      <c r="Q32" s="25">
        <f>IF('Indicator Date hidden'!R33="x","x",$Q$2-'Indicator Date hidden'!R33)</f>
        <v>3</v>
      </c>
      <c r="R32" s="25">
        <f>IF('Indicator Date hidden'!S33="x","x",$R$2-'Indicator Date hidden'!S33)</f>
        <v>0</v>
      </c>
      <c r="S32" s="25">
        <f>IF('Indicator Date hidden'!T33="x","x",$S$2-'Indicator Date hidden'!T33)</f>
        <v>0</v>
      </c>
      <c r="T32" s="25">
        <f>IF('Indicator Date hidden'!U33="x","x",$T$2-'Indicator Date hidden'!U33)</f>
        <v>0</v>
      </c>
      <c r="U32" s="25">
        <f>IF('Indicator Date hidden'!V33="x","x",$U$2-'Indicator Date hidden'!V33)</f>
        <v>0</v>
      </c>
      <c r="V32" s="25">
        <f>IF('Indicator Date hidden'!W33="x","x",$V$2-'Indicator Date hidden'!W33)</f>
        <v>0</v>
      </c>
      <c r="W32" s="25">
        <f>IF('Indicator Date hidden'!X33="x","x",$W$2-'Indicator Date hidden'!X33)</f>
        <v>3</v>
      </c>
      <c r="X32" s="25">
        <f>IF('Indicator Date hidden'!Y33="x","x",$X$2-'Indicator Date hidden'!Y33)</f>
        <v>5</v>
      </c>
      <c r="Y32" s="25">
        <f>IF('Indicator Date hidden'!Z33="x","x",$Y$2-'Indicator Date hidden'!Z33)</f>
        <v>0</v>
      </c>
      <c r="Z32" s="25">
        <f>IF('Indicator Date hidden'!AA33="x","x",$Z$2-'Indicator Date hidden'!AA33)</f>
        <v>0</v>
      </c>
      <c r="AA32" s="25">
        <f>IF('Indicator Date hidden'!AB33="x","x",$AA$2-'Indicator Date hidden'!AB33)</f>
        <v>0</v>
      </c>
      <c r="AB32" s="25">
        <f>IF('Indicator Date hidden'!AC33="x","x",$AB$2-'Indicator Date hidden'!AC33)</f>
        <v>0</v>
      </c>
      <c r="AC32" s="25">
        <f>IF('Indicator Date hidden'!AD33="x","x",$AC$2-'Indicator Date hidden'!AD33)</f>
        <v>0</v>
      </c>
      <c r="AD32" s="25">
        <f>IF('Indicator Date hidden'!AE33="x","x",$AD$2-'Indicator Date hidden'!AE33)</f>
        <v>0</v>
      </c>
      <c r="AE32" s="25">
        <f>IF('Indicator Date hidden'!AF33="x","x",$AE$2-'Indicator Date hidden'!AF33)</f>
        <v>0</v>
      </c>
      <c r="AF32" s="25">
        <f>IF('Indicator Date hidden'!AG33="x","x",$AF$2-'Indicator Date hidden'!AG33)</f>
        <v>6</v>
      </c>
      <c r="AG32" s="25">
        <f>IF('Indicator Date hidden'!AH33="x","x",$AG$2-'Indicator Date hidden'!AH33)</f>
        <v>0</v>
      </c>
      <c r="AH32" s="25">
        <f>IF('Indicator Date hidden'!AI33="x","x",$AH$2-'Indicator Date hidden'!AI33)</f>
        <v>0</v>
      </c>
      <c r="AI32" s="25">
        <f>IF('Indicator Date hidden'!AJ33="x","x",$AI$2-'Indicator Date hidden'!AJ33)</f>
        <v>0</v>
      </c>
      <c r="AJ32" s="25">
        <f>IF('Indicator Date hidden'!AK33="x","x",$AJ$2-'Indicator Date hidden'!AK33)</f>
        <v>0</v>
      </c>
      <c r="AK32" s="25">
        <f>IF('Indicator Date hidden'!AL33="x","x",$AK$2-'Indicator Date hidden'!AL33)</f>
        <v>0</v>
      </c>
      <c r="AL32" s="25">
        <f>IF('Indicator Date hidden'!AM33="x","x",$AL$2-'Indicator Date hidden'!AM33)</f>
        <v>0</v>
      </c>
      <c r="AM32" s="25">
        <f>IF('Indicator Date hidden'!AN33="x","x",$AM$2-'Indicator Date hidden'!AN33)</f>
        <v>0</v>
      </c>
      <c r="AN32" s="25">
        <f>IF('Indicator Date hidden'!AO33="x","x",$AN$2-'Indicator Date hidden'!AO33)</f>
        <v>0</v>
      </c>
      <c r="AO32" s="25">
        <f>IF('Indicator Date hidden'!AP33="x","x",$AO$2-'Indicator Date hidden'!AP33)</f>
        <v>0</v>
      </c>
      <c r="AP32" s="25">
        <f>IF('Indicator Date hidden'!AQ33="x","x",$AP$2-'Indicator Date hidden'!AQ33)</f>
        <v>0</v>
      </c>
      <c r="AQ32" s="25">
        <f>IF('Indicator Date hidden'!AR33="x","x",$AQ$2-'Indicator Date hidden'!AR33)</f>
        <v>0</v>
      </c>
      <c r="AR32" s="25">
        <f>IF('Indicator Date hidden'!AS33="x","x",$AR$2-'Indicator Date hidden'!AS33)</f>
        <v>0</v>
      </c>
      <c r="AS32" s="25">
        <f>IF('Indicator Date hidden'!AT33="x","x",$AS$2-'Indicator Date hidden'!AT33)</f>
        <v>0</v>
      </c>
      <c r="AT32" s="25">
        <f>IF('Indicator Date hidden'!AU33="x","x",$AT$2-'Indicator Date hidden'!AU33)</f>
        <v>0</v>
      </c>
      <c r="AU32" s="25">
        <f>IF('Indicator Date hidden'!AV33="x","x",$AU$2-'Indicator Date hidden'!AV33)</f>
        <v>4</v>
      </c>
      <c r="AV32" s="25">
        <f>IF('Indicator Date hidden'!AW33="x","x",$AV$2-'Indicator Date hidden'!AW33)</f>
        <v>0</v>
      </c>
      <c r="AW32" s="25">
        <f>IF('Indicator Date hidden'!AX33="x","x",$AW$2-'Indicator Date hidden'!AX33)</f>
        <v>0</v>
      </c>
      <c r="AX32" s="25">
        <f>IF('Indicator Date hidden'!AY33="x","x",$AX$2-'Indicator Date hidden'!AY33)</f>
        <v>0</v>
      </c>
      <c r="AY32" s="25">
        <f>IF('Indicator Date hidden'!AZ33="x","x",$AY$2-'Indicator Date hidden'!AZ33)</f>
        <v>0</v>
      </c>
      <c r="AZ32" s="25">
        <f>IF('Indicator Date hidden'!BA33="x","x",$AZ$2-'Indicator Date hidden'!BA33)</f>
        <v>0</v>
      </c>
      <c r="BA32">
        <f t="shared" si="0"/>
        <v>21</v>
      </c>
      <c r="BB32" s="26">
        <f t="shared" si="1"/>
        <v>0.41176470588235292</v>
      </c>
      <c r="BC32">
        <f t="shared" si="2"/>
        <v>5</v>
      </c>
      <c r="BD32" s="26">
        <f t="shared" si="3"/>
        <v>1.3012282371009458</v>
      </c>
      <c r="BE32" s="28">
        <f t="shared" si="4"/>
        <v>0</v>
      </c>
    </row>
    <row r="33" spans="1:57" x14ac:dyDescent="0.25">
      <c r="A33" t="s">
        <v>9887</v>
      </c>
      <c r="B33" s="25">
        <f>IF('Indicator Date hidden'!C34="x","x",$B$2-'Indicator Date hidden'!C34)</f>
        <v>0</v>
      </c>
      <c r="C33" s="25">
        <f>IF('Indicator Date hidden'!D34="x","x",$C$2-'Indicator Date hidden'!D34)</f>
        <v>0</v>
      </c>
      <c r="D33" s="25">
        <f>IF('Indicator Date hidden'!E34="x","x",$D$2-'Indicator Date hidden'!E34)</f>
        <v>0</v>
      </c>
      <c r="E33" s="25">
        <f>IF('Indicator Date hidden'!F34="x","x",$E$2-'Indicator Date hidden'!F34)</f>
        <v>0</v>
      </c>
      <c r="F33" s="25">
        <f>IF('Indicator Date hidden'!G34="x","x",$F$2-'Indicator Date hidden'!G34)</f>
        <v>0</v>
      </c>
      <c r="G33" s="25">
        <f>IF('Indicator Date hidden'!H34="x","x",$G$2-'Indicator Date hidden'!H34)</f>
        <v>0</v>
      </c>
      <c r="H33" s="25">
        <f>IF('Indicator Date hidden'!I34="x","x",$H$2-'Indicator Date hidden'!I34)</f>
        <v>0</v>
      </c>
      <c r="I33" s="25">
        <f>IF('Indicator Date hidden'!J34="x","x",$I$2-'Indicator Date hidden'!J34)</f>
        <v>0</v>
      </c>
      <c r="J33" s="25">
        <f>IF('Indicator Date hidden'!K34="x","x",$J$2-'Indicator Date hidden'!K34)</f>
        <v>0</v>
      </c>
      <c r="K33" s="25">
        <f>IF('Indicator Date hidden'!L34="x","x",$K$2-'Indicator Date hidden'!L34)</f>
        <v>0</v>
      </c>
      <c r="L33" s="25">
        <f>IF('Indicator Date hidden'!M34="x","x",$L$2-'Indicator Date hidden'!M34)</f>
        <v>0</v>
      </c>
      <c r="M33" s="25">
        <f>IF('Indicator Date hidden'!N34="x","x",$M$2-'Indicator Date hidden'!N34)</f>
        <v>0</v>
      </c>
      <c r="N33" s="25">
        <f>IF('Indicator Date hidden'!O34="x","x",$N$2-'Indicator Date hidden'!O34)</f>
        <v>0</v>
      </c>
      <c r="O33" s="25">
        <f>IF('Indicator Date hidden'!P34="x","x",$O$2-'Indicator Date hidden'!P34)</f>
        <v>0</v>
      </c>
      <c r="P33" s="25">
        <f>IF('Indicator Date hidden'!Q34="x","x",$P$2-'Indicator Date hidden'!Q34)</f>
        <v>0</v>
      </c>
      <c r="Q33" s="25" t="str">
        <f>IF('Indicator Date hidden'!R34="x","x",$Q$2-'Indicator Date hidden'!R34)</f>
        <v>x</v>
      </c>
      <c r="R33" s="25">
        <f>IF('Indicator Date hidden'!S34="x","x",$R$2-'Indicator Date hidden'!S34)</f>
        <v>0</v>
      </c>
      <c r="S33" s="25">
        <f>IF('Indicator Date hidden'!T34="x","x",$S$2-'Indicator Date hidden'!T34)</f>
        <v>0</v>
      </c>
      <c r="T33" s="25">
        <f>IF('Indicator Date hidden'!U34="x","x",$T$2-'Indicator Date hidden'!U34)</f>
        <v>0</v>
      </c>
      <c r="U33" s="25" t="str">
        <f>IF('Indicator Date hidden'!V34="x","x",$U$2-'Indicator Date hidden'!V34)</f>
        <v>x</v>
      </c>
      <c r="V33" s="25">
        <f>IF('Indicator Date hidden'!W34="x","x",$V$2-'Indicator Date hidden'!W34)</f>
        <v>0</v>
      </c>
      <c r="W33" s="25" t="str">
        <f>IF('Indicator Date hidden'!X34="x","x",$W$2-'Indicator Date hidden'!X34)</f>
        <v>x</v>
      </c>
      <c r="X33" s="25">
        <f>IF('Indicator Date hidden'!Y34="x","x",$X$2-'Indicator Date hidden'!Y34)</f>
        <v>4</v>
      </c>
      <c r="Y33" s="25">
        <f>IF('Indicator Date hidden'!Z34="x","x",$Y$2-'Indicator Date hidden'!Z34)</f>
        <v>0</v>
      </c>
      <c r="Z33" s="25">
        <f>IF('Indicator Date hidden'!AA34="x","x",$Z$2-'Indicator Date hidden'!AA34)</f>
        <v>0</v>
      </c>
      <c r="AA33" s="25" t="str">
        <f>IF('Indicator Date hidden'!AB34="x","x",$AA$2-'Indicator Date hidden'!AB34)</f>
        <v>x</v>
      </c>
      <c r="AB33" s="25">
        <f>IF('Indicator Date hidden'!AC34="x","x",$AB$2-'Indicator Date hidden'!AC34)</f>
        <v>0</v>
      </c>
      <c r="AC33" s="25">
        <f>IF('Indicator Date hidden'!AD34="x","x",$AC$2-'Indicator Date hidden'!AD34)</f>
        <v>0</v>
      </c>
      <c r="AD33" s="25" t="str">
        <f>IF('Indicator Date hidden'!AE34="x","x",$AD$2-'Indicator Date hidden'!AE34)</f>
        <v>x</v>
      </c>
      <c r="AE33" s="25">
        <f>IF('Indicator Date hidden'!AF34="x","x",$AE$2-'Indicator Date hidden'!AF34)</f>
        <v>0</v>
      </c>
      <c r="AF33" s="25">
        <f>IF('Indicator Date hidden'!AG34="x","x",$AF$2-'Indicator Date hidden'!AG34)</f>
        <v>3</v>
      </c>
      <c r="AG33" s="25">
        <f>IF('Indicator Date hidden'!AH34="x","x",$AG$2-'Indicator Date hidden'!AH34)</f>
        <v>0</v>
      </c>
      <c r="AH33" s="25">
        <f>IF('Indicator Date hidden'!AI34="x","x",$AH$2-'Indicator Date hidden'!AI34)</f>
        <v>0</v>
      </c>
      <c r="AI33" s="25">
        <f>IF('Indicator Date hidden'!AJ34="x","x",$AI$2-'Indicator Date hidden'!AJ34)</f>
        <v>0</v>
      </c>
      <c r="AJ33" s="25" t="str">
        <f>IF('Indicator Date hidden'!AK34="x","x",$AJ$2-'Indicator Date hidden'!AK34)</f>
        <v>x</v>
      </c>
      <c r="AK33" s="25">
        <f>IF('Indicator Date hidden'!AL34="x","x",$AK$2-'Indicator Date hidden'!AL34)</f>
        <v>1</v>
      </c>
      <c r="AL33" s="25">
        <f>IF('Indicator Date hidden'!AM34="x","x",$AL$2-'Indicator Date hidden'!AM34)</f>
        <v>0</v>
      </c>
      <c r="AM33" s="25">
        <f>IF('Indicator Date hidden'!AN34="x","x",$AM$2-'Indicator Date hidden'!AN34)</f>
        <v>0</v>
      </c>
      <c r="AN33" s="25">
        <f>IF('Indicator Date hidden'!AO34="x","x",$AN$2-'Indicator Date hidden'!AO34)</f>
        <v>0</v>
      </c>
      <c r="AO33" s="25">
        <f>IF('Indicator Date hidden'!AP34="x","x",$AO$2-'Indicator Date hidden'!AP34)</f>
        <v>0</v>
      </c>
      <c r="AP33" s="25">
        <f>IF('Indicator Date hidden'!AQ34="x","x",$AP$2-'Indicator Date hidden'!AQ34)</f>
        <v>0</v>
      </c>
      <c r="AQ33" s="25">
        <f>IF('Indicator Date hidden'!AR34="x","x",$AQ$2-'Indicator Date hidden'!AR34)</f>
        <v>4</v>
      </c>
      <c r="AR33" s="25">
        <f>IF('Indicator Date hidden'!AS34="x","x",$AR$2-'Indicator Date hidden'!AS34)</f>
        <v>0</v>
      </c>
      <c r="AS33" s="25">
        <f>IF('Indicator Date hidden'!AT34="x","x",$AS$2-'Indicator Date hidden'!AT34)</f>
        <v>0</v>
      </c>
      <c r="AT33" s="25">
        <f>IF('Indicator Date hidden'!AU34="x","x",$AT$2-'Indicator Date hidden'!AU34)</f>
        <v>0</v>
      </c>
      <c r="AU33" s="25" t="str">
        <f>IF('Indicator Date hidden'!AV34="x","x",$AU$2-'Indicator Date hidden'!AV34)</f>
        <v>x</v>
      </c>
      <c r="AV33" s="25">
        <f>IF('Indicator Date hidden'!AW34="x","x",$AV$2-'Indicator Date hidden'!AW34)</f>
        <v>0</v>
      </c>
      <c r="AW33" s="25">
        <f>IF('Indicator Date hidden'!AX34="x","x",$AW$2-'Indicator Date hidden'!AX34)</f>
        <v>0</v>
      </c>
      <c r="AX33" s="25">
        <f>IF('Indicator Date hidden'!AY34="x","x",$AX$2-'Indicator Date hidden'!AY34)</f>
        <v>0</v>
      </c>
      <c r="AY33" s="25">
        <f>IF('Indicator Date hidden'!AZ34="x","x",$AY$2-'Indicator Date hidden'!AZ34)</f>
        <v>0</v>
      </c>
      <c r="AZ33" s="25">
        <f>IF('Indicator Date hidden'!BA34="x","x",$AZ$2-'Indicator Date hidden'!BA34)</f>
        <v>0</v>
      </c>
      <c r="BA33">
        <f t="shared" si="0"/>
        <v>12</v>
      </c>
      <c r="BB33" s="26">
        <f t="shared" si="1"/>
        <v>0.27272727272727271</v>
      </c>
      <c r="BC33">
        <f t="shared" si="2"/>
        <v>4</v>
      </c>
      <c r="BD33" s="26">
        <f t="shared" si="3"/>
        <v>0.9381712472977406</v>
      </c>
      <c r="BE33" s="28">
        <f t="shared" si="4"/>
        <v>0</v>
      </c>
    </row>
    <row r="34" spans="1:57" x14ac:dyDescent="0.25">
      <c r="A34" t="s">
        <v>9885</v>
      </c>
      <c r="B34" s="25">
        <f>IF('Indicator Date hidden'!C35="x","x",$B$2-'Indicator Date hidden'!C35)</f>
        <v>0</v>
      </c>
      <c r="C34" s="25">
        <f>IF('Indicator Date hidden'!D35="x","x",$C$2-'Indicator Date hidden'!D35)</f>
        <v>0</v>
      </c>
      <c r="D34" s="25">
        <f>IF('Indicator Date hidden'!E35="x","x",$D$2-'Indicator Date hidden'!E35)</f>
        <v>0</v>
      </c>
      <c r="E34" s="25">
        <f>IF('Indicator Date hidden'!F35="x","x",$E$2-'Indicator Date hidden'!F35)</f>
        <v>0</v>
      </c>
      <c r="F34" s="25">
        <f>IF('Indicator Date hidden'!G35="x","x",$F$2-'Indicator Date hidden'!G35)</f>
        <v>0</v>
      </c>
      <c r="G34" s="25">
        <f>IF('Indicator Date hidden'!H35="x","x",$G$2-'Indicator Date hidden'!H35)</f>
        <v>0</v>
      </c>
      <c r="H34" s="25">
        <f>IF('Indicator Date hidden'!I35="x","x",$H$2-'Indicator Date hidden'!I35)</f>
        <v>0</v>
      </c>
      <c r="I34" s="25">
        <f>IF('Indicator Date hidden'!J35="x","x",$I$2-'Indicator Date hidden'!J35)</f>
        <v>0</v>
      </c>
      <c r="J34" s="25">
        <f>IF('Indicator Date hidden'!K35="x","x",$J$2-'Indicator Date hidden'!K35)</f>
        <v>0</v>
      </c>
      <c r="K34" s="25">
        <f>IF('Indicator Date hidden'!L35="x","x",$K$2-'Indicator Date hidden'!L35)</f>
        <v>0</v>
      </c>
      <c r="L34" s="25">
        <f>IF('Indicator Date hidden'!M35="x","x",$L$2-'Indicator Date hidden'!M35)</f>
        <v>0</v>
      </c>
      <c r="M34" s="25">
        <f>IF('Indicator Date hidden'!N35="x","x",$M$2-'Indicator Date hidden'!N35)</f>
        <v>0</v>
      </c>
      <c r="N34" s="25">
        <f>IF('Indicator Date hidden'!O35="x","x",$N$2-'Indicator Date hidden'!O35)</f>
        <v>0</v>
      </c>
      <c r="O34" s="25">
        <f>IF('Indicator Date hidden'!P35="x","x",$O$2-'Indicator Date hidden'!P35)</f>
        <v>0</v>
      </c>
      <c r="P34" s="25">
        <f>IF('Indicator Date hidden'!Q35="x","x",$P$2-'Indicator Date hidden'!Q35)</f>
        <v>0</v>
      </c>
      <c r="Q34" s="25">
        <f>IF('Indicator Date hidden'!R35="x","x",$Q$2-'Indicator Date hidden'!R35)</f>
        <v>4</v>
      </c>
      <c r="R34" s="25">
        <f>IF('Indicator Date hidden'!S35="x","x",$R$2-'Indicator Date hidden'!S35)</f>
        <v>0</v>
      </c>
      <c r="S34" s="25">
        <f>IF('Indicator Date hidden'!T35="x","x",$S$2-'Indicator Date hidden'!T35)</f>
        <v>0</v>
      </c>
      <c r="T34" s="25">
        <f>IF('Indicator Date hidden'!U35="x","x",$T$2-'Indicator Date hidden'!U35)</f>
        <v>0</v>
      </c>
      <c r="U34" s="25">
        <f>IF('Indicator Date hidden'!V35="x","x",$U$2-'Indicator Date hidden'!V35)</f>
        <v>0</v>
      </c>
      <c r="V34" s="25">
        <f>IF('Indicator Date hidden'!W35="x","x",$V$2-'Indicator Date hidden'!W35)</f>
        <v>0</v>
      </c>
      <c r="W34" s="25">
        <f>IF('Indicator Date hidden'!X35="x","x",$W$2-'Indicator Date hidden'!X35)</f>
        <v>4</v>
      </c>
      <c r="X34" s="25">
        <f>IF('Indicator Date hidden'!Y35="x","x",$X$2-'Indicator Date hidden'!Y35)</f>
        <v>5</v>
      </c>
      <c r="Y34" s="25">
        <f>IF('Indicator Date hidden'!Z35="x","x",$Y$2-'Indicator Date hidden'!Z35)</f>
        <v>0</v>
      </c>
      <c r="Z34" s="25">
        <f>IF('Indicator Date hidden'!AA35="x","x",$Z$2-'Indicator Date hidden'!AA35)</f>
        <v>0</v>
      </c>
      <c r="AA34" s="25">
        <f>IF('Indicator Date hidden'!AB35="x","x",$AA$2-'Indicator Date hidden'!AB35)</f>
        <v>0</v>
      </c>
      <c r="AB34" s="25">
        <f>IF('Indicator Date hidden'!AC35="x","x",$AB$2-'Indicator Date hidden'!AC35)</f>
        <v>0</v>
      </c>
      <c r="AC34" s="25">
        <f>IF('Indicator Date hidden'!AD35="x","x",$AC$2-'Indicator Date hidden'!AD35)</f>
        <v>0</v>
      </c>
      <c r="AD34" s="25">
        <f>IF('Indicator Date hidden'!AE35="x","x",$AD$2-'Indicator Date hidden'!AE35)</f>
        <v>0</v>
      </c>
      <c r="AE34" s="25">
        <f>IF('Indicator Date hidden'!AF35="x","x",$AE$2-'Indicator Date hidden'!AF35)</f>
        <v>0</v>
      </c>
      <c r="AF34" s="25">
        <f>IF('Indicator Date hidden'!AG35="x","x",$AF$2-'Indicator Date hidden'!AG35)</f>
        <v>5</v>
      </c>
      <c r="AG34" s="25">
        <f>IF('Indicator Date hidden'!AH35="x","x",$AG$2-'Indicator Date hidden'!AH35)</f>
        <v>0</v>
      </c>
      <c r="AH34" s="25">
        <f>IF('Indicator Date hidden'!AI35="x","x",$AH$2-'Indicator Date hidden'!AI35)</f>
        <v>0</v>
      </c>
      <c r="AI34" s="25">
        <f>IF('Indicator Date hidden'!AJ35="x","x",$AI$2-'Indicator Date hidden'!AJ35)</f>
        <v>0</v>
      </c>
      <c r="AJ34" s="25">
        <f>IF('Indicator Date hidden'!AK35="x","x",$AJ$2-'Indicator Date hidden'!AK35)</f>
        <v>0</v>
      </c>
      <c r="AK34" s="25">
        <f>IF('Indicator Date hidden'!AL35="x","x",$AK$2-'Indicator Date hidden'!AL35)</f>
        <v>1</v>
      </c>
      <c r="AL34" s="25">
        <f>IF('Indicator Date hidden'!AM35="x","x",$AL$2-'Indicator Date hidden'!AM35)</f>
        <v>0</v>
      </c>
      <c r="AM34" s="25">
        <f>IF('Indicator Date hidden'!AN35="x","x",$AM$2-'Indicator Date hidden'!AN35)</f>
        <v>0</v>
      </c>
      <c r="AN34" s="25">
        <f>IF('Indicator Date hidden'!AO35="x","x",$AN$2-'Indicator Date hidden'!AO35)</f>
        <v>0</v>
      </c>
      <c r="AO34" s="25" t="str">
        <f>IF('Indicator Date hidden'!AP35="x","x",$AO$2-'Indicator Date hidden'!AP35)</f>
        <v>x</v>
      </c>
      <c r="AP34" s="25" t="str">
        <f>IF('Indicator Date hidden'!AQ35="x","x",$AP$2-'Indicator Date hidden'!AQ35)</f>
        <v>x</v>
      </c>
      <c r="AQ34" s="25" t="str">
        <f>IF('Indicator Date hidden'!AR35="x","x",$AQ$2-'Indicator Date hidden'!AR35)</f>
        <v>x</v>
      </c>
      <c r="AR34" s="25">
        <f>IF('Indicator Date hidden'!AS35="x","x",$AR$2-'Indicator Date hidden'!AS35)</f>
        <v>0</v>
      </c>
      <c r="AS34" s="25">
        <f>IF('Indicator Date hidden'!AT35="x","x",$AS$2-'Indicator Date hidden'!AT35)</f>
        <v>0</v>
      </c>
      <c r="AT34" s="25">
        <f>IF('Indicator Date hidden'!AU35="x","x",$AT$2-'Indicator Date hidden'!AU35)</f>
        <v>0</v>
      </c>
      <c r="AU34" s="25">
        <f>IF('Indicator Date hidden'!AV35="x","x",$AU$2-'Indicator Date hidden'!AV35)</f>
        <v>4</v>
      </c>
      <c r="AV34" s="25">
        <f>IF('Indicator Date hidden'!AW35="x","x",$AV$2-'Indicator Date hidden'!AW35)</f>
        <v>0</v>
      </c>
      <c r="AW34" s="25">
        <f>IF('Indicator Date hidden'!AX35="x","x",$AW$2-'Indicator Date hidden'!AX35)</f>
        <v>0</v>
      </c>
      <c r="AX34" s="25">
        <f>IF('Indicator Date hidden'!AY35="x","x",$AX$2-'Indicator Date hidden'!AY35)</f>
        <v>0</v>
      </c>
      <c r="AY34" s="25">
        <f>IF('Indicator Date hidden'!AZ35="x","x",$AY$2-'Indicator Date hidden'!AZ35)</f>
        <v>0</v>
      </c>
      <c r="AZ34" s="25">
        <f>IF('Indicator Date hidden'!BA35="x","x",$AZ$2-'Indicator Date hidden'!BA35)</f>
        <v>0</v>
      </c>
      <c r="BA34">
        <f t="shared" si="0"/>
        <v>23</v>
      </c>
      <c r="BB34" s="26">
        <f t="shared" si="1"/>
        <v>0.47916666666666669</v>
      </c>
      <c r="BC34">
        <f t="shared" si="2"/>
        <v>6</v>
      </c>
      <c r="BD34" s="26">
        <f t="shared" si="3"/>
        <v>1.3538461159066622</v>
      </c>
      <c r="BE34" s="28">
        <f t="shared" si="4"/>
        <v>0</v>
      </c>
    </row>
    <row r="35" spans="1:57" x14ac:dyDescent="0.25">
      <c r="A35" t="s">
        <v>10095</v>
      </c>
      <c r="B35" s="25">
        <f>IF('Indicator Date hidden'!C36="x","x",$B$2-'Indicator Date hidden'!C36)</f>
        <v>0</v>
      </c>
      <c r="C35" s="25">
        <f>IF('Indicator Date hidden'!D36="x","x",$C$2-'Indicator Date hidden'!D36)</f>
        <v>0</v>
      </c>
      <c r="D35" s="25">
        <f>IF('Indicator Date hidden'!E36="x","x",$D$2-'Indicator Date hidden'!E36)</f>
        <v>0</v>
      </c>
      <c r="E35" s="25">
        <f>IF('Indicator Date hidden'!F36="x","x",$E$2-'Indicator Date hidden'!F36)</f>
        <v>0</v>
      </c>
      <c r="F35" s="25">
        <f>IF('Indicator Date hidden'!G36="x","x",$F$2-'Indicator Date hidden'!G36)</f>
        <v>0</v>
      </c>
      <c r="G35" s="25">
        <f>IF('Indicator Date hidden'!H36="x","x",$G$2-'Indicator Date hidden'!H36)</f>
        <v>0</v>
      </c>
      <c r="H35" s="25">
        <f>IF('Indicator Date hidden'!I36="x","x",$H$2-'Indicator Date hidden'!I36)</f>
        <v>0</v>
      </c>
      <c r="I35" s="25">
        <f>IF('Indicator Date hidden'!J36="x","x",$I$2-'Indicator Date hidden'!J36)</f>
        <v>0</v>
      </c>
      <c r="J35" s="25">
        <f>IF('Indicator Date hidden'!K36="x","x",$J$2-'Indicator Date hidden'!K36)</f>
        <v>0</v>
      </c>
      <c r="K35" s="25">
        <f>IF('Indicator Date hidden'!L36="x","x",$K$2-'Indicator Date hidden'!L36)</f>
        <v>0</v>
      </c>
      <c r="L35" s="25">
        <f>IF('Indicator Date hidden'!M36="x","x",$L$2-'Indicator Date hidden'!M36)</f>
        <v>0</v>
      </c>
      <c r="M35" s="25">
        <f>IF('Indicator Date hidden'!N36="x","x",$M$2-'Indicator Date hidden'!N36)</f>
        <v>0</v>
      </c>
      <c r="N35" s="25">
        <f>IF('Indicator Date hidden'!O36="x","x",$N$2-'Indicator Date hidden'!O36)</f>
        <v>0</v>
      </c>
      <c r="O35" s="25">
        <f>IF('Indicator Date hidden'!P36="x","x",$O$2-'Indicator Date hidden'!P36)</f>
        <v>0</v>
      </c>
      <c r="P35" s="25">
        <f>IF('Indicator Date hidden'!Q36="x","x",$P$2-'Indicator Date hidden'!Q36)</f>
        <v>0</v>
      </c>
      <c r="Q35" s="25">
        <f>IF('Indicator Date hidden'!R36="x","x",$Q$2-'Indicator Date hidden'!R36)</f>
        <v>4</v>
      </c>
      <c r="R35" s="25">
        <f>IF('Indicator Date hidden'!S36="x","x",$R$2-'Indicator Date hidden'!S36)</f>
        <v>0</v>
      </c>
      <c r="S35" s="25">
        <f>IF('Indicator Date hidden'!T36="x","x",$S$2-'Indicator Date hidden'!T36)</f>
        <v>0</v>
      </c>
      <c r="T35" s="25">
        <f>IF('Indicator Date hidden'!U36="x","x",$T$2-'Indicator Date hidden'!U36)</f>
        <v>0</v>
      </c>
      <c r="U35" s="25">
        <f>IF('Indicator Date hidden'!V36="x","x",$U$2-'Indicator Date hidden'!V36)</f>
        <v>0</v>
      </c>
      <c r="V35" s="25">
        <f>IF('Indicator Date hidden'!W36="x","x",$V$2-'Indicator Date hidden'!W36)</f>
        <v>0</v>
      </c>
      <c r="W35" s="25">
        <f>IF('Indicator Date hidden'!X36="x","x",$W$2-'Indicator Date hidden'!X36)</f>
        <v>4</v>
      </c>
      <c r="X35" s="25" t="str">
        <f>IF('Indicator Date hidden'!Y36="x","x",$X$2-'Indicator Date hidden'!Y36)</f>
        <v>x</v>
      </c>
      <c r="Y35" s="25">
        <f>IF('Indicator Date hidden'!Z36="x","x",$Y$2-'Indicator Date hidden'!Z36)</f>
        <v>0</v>
      </c>
      <c r="Z35" s="25">
        <f>IF('Indicator Date hidden'!AA36="x","x",$Z$2-'Indicator Date hidden'!AA36)</f>
        <v>0</v>
      </c>
      <c r="AA35" s="25">
        <f>IF('Indicator Date hidden'!AB36="x","x",$AA$2-'Indicator Date hidden'!AB36)</f>
        <v>0</v>
      </c>
      <c r="AB35" s="25">
        <f>IF('Indicator Date hidden'!AC36="x","x",$AB$2-'Indicator Date hidden'!AC36)</f>
        <v>0</v>
      </c>
      <c r="AC35" s="25">
        <f>IF('Indicator Date hidden'!AD36="x","x",$AC$2-'Indicator Date hidden'!AD36)</f>
        <v>0</v>
      </c>
      <c r="AD35" s="25">
        <f>IF('Indicator Date hidden'!AE36="x","x",$AD$2-'Indicator Date hidden'!AE36)</f>
        <v>0</v>
      </c>
      <c r="AE35" s="25">
        <f>IF('Indicator Date hidden'!AF36="x","x",$AE$2-'Indicator Date hidden'!AF36)</f>
        <v>0</v>
      </c>
      <c r="AF35" s="25">
        <f>IF('Indicator Date hidden'!AG36="x","x",$AF$2-'Indicator Date hidden'!AG36)</f>
        <v>2</v>
      </c>
      <c r="AG35" s="25">
        <f>IF('Indicator Date hidden'!AH36="x","x",$AG$2-'Indicator Date hidden'!AH36)</f>
        <v>0</v>
      </c>
      <c r="AH35" s="25">
        <f>IF('Indicator Date hidden'!AI36="x","x",$AH$2-'Indicator Date hidden'!AI36)</f>
        <v>0</v>
      </c>
      <c r="AI35" s="25">
        <f>IF('Indicator Date hidden'!AJ36="x","x",$AI$2-'Indicator Date hidden'!AJ36)</f>
        <v>0</v>
      </c>
      <c r="AJ35" s="25">
        <f>IF('Indicator Date hidden'!AK36="x","x",$AJ$2-'Indicator Date hidden'!AK36)</f>
        <v>1</v>
      </c>
      <c r="AK35" s="25">
        <f>IF('Indicator Date hidden'!AL36="x","x",$AK$2-'Indicator Date hidden'!AL36)</f>
        <v>0</v>
      </c>
      <c r="AL35" s="25">
        <f>IF('Indicator Date hidden'!AM36="x","x",$AL$2-'Indicator Date hidden'!AM36)</f>
        <v>0</v>
      </c>
      <c r="AM35" s="25">
        <f>IF('Indicator Date hidden'!AN36="x","x",$AM$2-'Indicator Date hidden'!AN36)</f>
        <v>0</v>
      </c>
      <c r="AN35" s="25">
        <f>IF('Indicator Date hidden'!AO36="x","x",$AN$2-'Indicator Date hidden'!AO36)</f>
        <v>0</v>
      </c>
      <c r="AO35" s="25" t="str">
        <f>IF('Indicator Date hidden'!AP36="x","x",$AO$2-'Indicator Date hidden'!AP36)</f>
        <v>x</v>
      </c>
      <c r="AP35" s="25" t="str">
        <f>IF('Indicator Date hidden'!AQ36="x","x",$AP$2-'Indicator Date hidden'!AQ36)</f>
        <v>x</v>
      </c>
      <c r="AQ35" s="25" t="str">
        <f>IF('Indicator Date hidden'!AR36="x","x",$AQ$2-'Indicator Date hidden'!AR36)</f>
        <v>x</v>
      </c>
      <c r="AR35" s="25">
        <f>IF('Indicator Date hidden'!AS36="x","x",$AR$2-'Indicator Date hidden'!AS36)</f>
        <v>0</v>
      </c>
      <c r="AS35" s="25">
        <f>IF('Indicator Date hidden'!AT36="x","x",$AS$2-'Indicator Date hidden'!AT36)</f>
        <v>0</v>
      </c>
      <c r="AT35" s="25">
        <f>IF('Indicator Date hidden'!AU36="x","x",$AT$2-'Indicator Date hidden'!AU36)</f>
        <v>0</v>
      </c>
      <c r="AU35" s="25">
        <f>IF('Indicator Date hidden'!AV36="x","x",$AU$2-'Indicator Date hidden'!AV36)</f>
        <v>1</v>
      </c>
      <c r="AV35" s="25">
        <f>IF('Indicator Date hidden'!AW36="x","x",$AV$2-'Indicator Date hidden'!AW36)</f>
        <v>0</v>
      </c>
      <c r="AW35" s="25">
        <f>IF('Indicator Date hidden'!AX36="x","x",$AW$2-'Indicator Date hidden'!AX36)</f>
        <v>0</v>
      </c>
      <c r="AX35" s="25">
        <f>IF('Indicator Date hidden'!AY36="x","x",$AX$2-'Indicator Date hidden'!AY36)</f>
        <v>0</v>
      </c>
      <c r="AY35" s="25">
        <f>IF('Indicator Date hidden'!AZ36="x","x",$AY$2-'Indicator Date hidden'!AZ36)</f>
        <v>0</v>
      </c>
      <c r="AZ35" s="25">
        <f>IF('Indicator Date hidden'!BA36="x","x",$AZ$2-'Indicator Date hidden'!BA36)</f>
        <v>0</v>
      </c>
      <c r="BA35">
        <f t="shared" ref="BA35:BA66" si="5">SUM(B35:AZ35)</f>
        <v>12</v>
      </c>
      <c r="BB35" s="26">
        <f t="shared" ref="BB35:BB66" si="6">BA35/COUNT(B35:AZ35)</f>
        <v>0.25531914893617019</v>
      </c>
      <c r="BC35">
        <f t="shared" ref="BC35:BC66" si="7">COUNTIF(B35:AZ35,"&gt;0")</f>
        <v>5</v>
      </c>
      <c r="BD35" s="26">
        <f t="shared" ref="BD35:BD66" si="8">_xlfn.STDEV.P(B35:AZ35)</f>
        <v>0.86216168465339615</v>
      </c>
      <c r="BE35" s="28">
        <f t="shared" ref="BE35:BE66" si="9">MEDIAN(B35:AZ35)</f>
        <v>0</v>
      </c>
    </row>
    <row r="36" spans="1:57" x14ac:dyDescent="0.25">
      <c r="A36" t="s">
        <v>9890</v>
      </c>
      <c r="B36" s="25">
        <f>IF('Indicator Date hidden'!C37="x","x",$B$2-'Indicator Date hidden'!C37)</f>
        <v>0</v>
      </c>
      <c r="C36" s="25">
        <f>IF('Indicator Date hidden'!D37="x","x",$C$2-'Indicator Date hidden'!D37)</f>
        <v>0</v>
      </c>
      <c r="D36" s="25">
        <f>IF('Indicator Date hidden'!E37="x","x",$D$2-'Indicator Date hidden'!E37)</f>
        <v>0</v>
      </c>
      <c r="E36" s="25">
        <f>IF('Indicator Date hidden'!F37="x","x",$E$2-'Indicator Date hidden'!F37)</f>
        <v>0</v>
      </c>
      <c r="F36" s="25">
        <f>IF('Indicator Date hidden'!G37="x","x",$F$2-'Indicator Date hidden'!G37)</f>
        <v>0</v>
      </c>
      <c r="G36" s="25">
        <f>IF('Indicator Date hidden'!H37="x","x",$G$2-'Indicator Date hidden'!H37)</f>
        <v>0</v>
      </c>
      <c r="H36" s="25">
        <f>IF('Indicator Date hidden'!I37="x","x",$H$2-'Indicator Date hidden'!I37)</f>
        <v>0</v>
      </c>
      <c r="I36" s="25">
        <f>IF('Indicator Date hidden'!J37="x","x",$I$2-'Indicator Date hidden'!J37)</f>
        <v>0</v>
      </c>
      <c r="J36" s="25">
        <f>IF('Indicator Date hidden'!K37="x","x",$J$2-'Indicator Date hidden'!K37)</f>
        <v>0</v>
      </c>
      <c r="K36" s="25">
        <f>IF('Indicator Date hidden'!L37="x","x",$K$2-'Indicator Date hidden'!L37)</f>
        <v>0</v>
      </c>
      <c r="L36" s="25">
        <f>IF('Indicator Date hidden'!M37="x","x",$L$2-'Indicator Date hidden'!M37)</f>
        <v>0</v>
      </c>
      <c r="M36" s="25">
        <f>IF('Indicator Date hidden'!N37="x","x",$M$2-'Indicator Date hidden'!N37)</f>
        <v>0</v>
      </c>
      <c r="N36" s="25">
        <f>IF('Indicator Date hidden'!O37="x","x",$N$2-'Indicator Date hidden'!O37)</f>
        <v>0</v>
      </c>
      <c r="O36" s="25">
        <f>IF('Indicator Date hidden'!P37="x","x",$O$2-'Indicator Date hidden'!P37)</f>
        <v>0</v>
      </c>
      <c r="P36" s="25">
        <f>IF('Indicator Date hidden'!Q37="x","x",$P$2-'Indicator Date hidden'!Q37)</f>
        <v>0</v>
      </c>
      <c r="Q36" s="25" t="str">
        <f>IF('Indicator Date hidden'!R37="x","x",$Q$2-'Indicator Date hidden'!R37)</f>
        <v>x</v>
      </c>
      <c r="R36" s="25">
        <f>IF('Indicator Date hidden'!S37="x","x",$R$2-'Indicator Date hidden'!S37)</f>
        <v>0</v>
      </c>
      <c r="S36" s="25">
        <f>IF('Indicator Date hidden'!T37="x","x",$S$2-'Indicator Date hidden'!T37)</f>
        <v>0</v>
      </c>
      <c r="T36" s="25">
        <f>IF('Indicator Date hidden'!U37="x","x",$T$2-'Indicator Date hidden'!U37)</f>
        <v>0</v>
      </c>
      <c r="U36" s="25">
        <f>IF('Indicator Date hidden'!V37="x","x",$U$2-'Indicator Date hidden'!V37)</f>
        <v>0</v>
      </c>
      <c r="V36" s="25">
        <f>IF('Indicator Date hidden'!W37="x","x",$V$2-'Indicator Date hidden'!W37)</f>
        <v>0</v>
      </c>
      <c r="W36" s="25">
        <f>IF('Indicator Date hidden'!X37="x","x",$W$2-'Indicator Date hidden'!X37)</f>
        <v>0</v>
      </c>
      <c r="X36" s="25">
        <f>IF('Indicator Date hidden'!Y37="x","x",$X$2-'Indicator Date hidden'!Y37)</f>
        <v>4</v>
      </c>
      <c r="Y36" s="25">
        <f>IF('Indicator Date hidden'!Z37="x","x",$Y$2-'Indicator Date hidden'!Z37)</f>
        <v>0</v>
      </c>
      <c r="Z36" s="25">
        <f>IF('Indicator Date hidden'!AA37="x","x",$Z$2-'Indicator Date hidden'!AA37)</f>
        <v>0</v>
      </c>
      <c r="AA36" s="25">
        <f>IF('Indicator Date hidden'!AB37="x","x",$AA$2-'Indicator Date hidden'!AB37)</f>
        <v>0</v>
      </c>
      <c r="AB36" s="25">
        <f>IF('Indicator Date hidden'!AC37="x","x",$AB$2-'Indicator Date hidden'!AC37)</f>
        <v>0</v>
      </c>
      <c r="AC36" s="25">
        <f>IF('Indicator Date hidden'!AD37="x","x",$AC$2-'Indicator Date hidden'!AD37)</f>
        <v>0</v>
      </c>
      <c r="AD36" s="25" t="str">
        <f>IF('Indicator Date hidden'!AE37="x","x",$AD$2-'Indicator Date hidden'!AE37)</f>
        <v>x</v>
      </c>
      <c r="AE36" s="25">
        <f>IF('Indicator Date hidden'!AF37="x","x",$AE$2-'Indicator Date hidden'!AF37)</f>
        <v>0</v>
      </c>
      <c r="AF36" s="25">
        <f>IF('Indicator Date hidden'!AG37="x","x",$AF$2-'Indicator Date hidden'!AG37)</f>
        <v>0</v>
      </c>
      <c r="AG36" s="25">
        <f>IF('Indicator Date hidden'!AH37="x","x",$AG$2-'Indicator Date hidden'!AH37)</f>
        <v>0</v>
      </c>
      <c r="AH36" s="25">
        <f>IF('Indicator Date hidden'!AI37="x","x",$AH$2-'Indicator Date hidden'!AI37)</f>
        <v>0</v>
      </c>
      <c r="AI36" s="25">
        <f>IF('Indicator Date hidden'!AJ37="x","x",$AI$2-'Indicator Date hidden'!AJ37)</f>
        <v>0</v>
      </c>
      <c r="AJ36" s="25" t="str">
        <f>IF('Indicator Date hidden'!AK37="x","x",$AJ$2-'Indicator Date hidden'!AK37)</f>
        <v>x</v>
      </c>
      <c r="AK36" s="25">
        <f>IF('Indicator Date hidden'!AL37="x","x",$AK$2-'Indicator Date hidden'!AL37)</f>
        <v>1</v>
      </c>
      <c r="AL36" s="25">
        <f>IF('Indicator Date hidden'!AM37="x","x",$AL$2-'Indicator Date hidden'!AM37)</f>
        <v>0</v>
      </c>
      <c r="AM36" s="25">
        <f>IF('Indicator Date hidden'!AN37="x","x",$AM$2-'Indicator Date hidden'!AN37)</f>
        <v>0</v>
      </c>
      <c r="AN36" s="25">
        <f>IF('Indicator Date hidden'!AO37="x","x",$AN$2-'Indicator Date hidden'!AO37)</f>
        <v>0</v>
      </c>
      <c r="AO36" s="25">
        <f>IF('Indicator Date hidden'!AP37="x","x",$AO$2-'Indicator Date hidden'!AP37)</f>
        <v>0</v>
      </c>
      <c r="AP36" s="25">
        <f>IF('Indicator Date hidden'!AQ37="x","x",$AP$2-'Indicator Date hidden'!AQ37)</f>
        <v>0</v>
      </c>
      <c r="AQ36" s="25">
        <f>IF('Indicator Date hidden'!AR37="x","x",$AQ$2-'Indicator Date hidden'!AR37)</f>
        <v>4</v>
      </c>
      <c r="AR36" s="25">
        <f>IF('Indicator Date hidden'!AS37="x","x",$AR$2-'Indicator Date hidden'!AS37)</f>
        <v>0</v>
      </c>
      <c r="AS36" s="25">
        <f>IF('Indicator Date hidden'!AT37="x","x",$AS$2-'Indicator Date hidden'!AT37)</f>
        <v>0</v>
      </c>
      <c r="AT36" s="25">
        <f>IF('Indicator Date hidden'!AU37="x","x",$AT$2-'Indicator Date hidden'!AU37)</f>
        <v>0</v>
      </c>
      <c r="AU36" s="25">
        <f>IF('Indicator Date hidden'!AV37="x","x",$AU$2-'Indicator Date hidden'!AV37)</f>
        <v>3</v>
      </c>
      <c r="AV36" s="25">
        <f>IF('Indicator Date hidden'!AW37="x","x",$AV$2-'Indicator Date hidden'!AW37)</f>
        <v>0</v>
      </c>
      <c r="AW36" s="25">
        <f>IF('Indicator Date hidden'!AX37="x","x",$AW$2-'Indicator Date hidden'!AX37)</f>
        <v>0</v>
      </c>
      <c r="AX36" s="25">
        <f>IF('Indicator Date hidden'!AY37="x","x",$AX$2-'Indicator Date hidden'!AY37)</f>
        <v>0</v>
      </c>
      <c r="AY36" s="25">
        <f>IF('Indicator Date hidden'!AZ37="x","x",$AY$2-'Indicator Date hidden'!AZ37)</f>
        <v>0</v>
      </c>
      <c r="AZ36" s="25">
        <f>IF('Indicator Date hidden'!BA37="x","x",$AZ$2-'Indicator Date hidden'!BA37)</f>
        <v>0</v>
      </c>
      <c r="BA36">
        <f t="shared" si="5"/>
        <v>12</v>
      </c>
      <c r="BB36" s="26">
        <f t="shared" si="6"/>
        <v>0.25</v>
      </c>
      <c r="BC36">
        <f t="shared" si="7"/>
        <v>4</v>
      </c>
      <c r="BD36" s="26">
        <f t="shared" si="8"/>
        <v>0.90138781886599728</v>
      </c>
      <c r="BE36" s="28">
        <f t="shared" si="9"/>
        <v>0</v>
      </c>
    </row>
    <row r="37" spans="1:57" x14ac:dyDescent="0.25">
      <c r="A37" t="s">
        <v>9892</v>
      </c>
      <c r="B37" s="25">
        <f>IF('Indicator Date hidden'!C38="x","x",$B$2-'Indicator Date hidden'!C38)</f>
        <v>0</v>
      </c>
      <c r="C37" s="25">
        <f>IF('Indicator Date hidden'!D38="x","x",$C$2-'Indicator Date hidden'!D38)</f>
        <v>0</v>
      </c>
      <c r="D37" s="25">
        <f>IF('Indicator Date hidden'!E38="x","x",$D$2-'Indicator Date hidden'!E38)</f>
        <v>0</v>
      </c>
      <c r="E37" s="25">
        <f>IF('Indicator Date hidden'!F38="x","x",$E$2-'Indicator Date hidden'!F38)</f>
        <v>0</v>
      </c>
      <c r="F37" s="25">
        <f>IF('Indicator Date hidden'!G38="x","x",$F$2-'Indicator Date hidden'!G38)</f>
        <v>0</v>
      </c>
      <c r="G37" s="25">
        <f>IF('Indicator Date hidden'!H38="x","x",$G$2-'Indicator Date hidden'!H38)</f>
        <v>0</v>
      </c>
      <c r="H37" s="25">
        <f>IF('Indicator Date hidden'!I38="x","x",$H$2-'Indicator Date hidden'!I38)</f>
        <v>0</v>
      </c>
      <c r="I37" s="25">
        <f>IF('Indicator Date hidden'!J38="x","x",$I$2-'Indicator Date hidden'!J38)</f>
        <v>0</v>
      </c>
      <c r="J37" s="25">
        <f>IF('Indicator Date hidden'!K38="x","x",$J$2-'Indicator Date hidden'!K38)</f>
        <v>0</v>
      </c>
      <c r="K37" s="25">
        <f>IF('Indicator Date hidden'!L38="x","x",$K$2-'Indicator Date hidden'!L38)</f>
        <v>0</v>
      </c>
      <c r="L37" s="25">
        <f>IF('Indicator Date hidden'!M38="x","x",$L$2-'Indicator Date hidden'!M38)</f>
        <v>0</v>
      </c>
      <c r="M37" s="25">
        <f>IF('Indicator Date hidden'!N38="x","x",$M$2-'Indicator Date hidden'!N38)</f>
        <v>0</v>
      </c>
      <c r="N37" s="25">
        <f>IF('Indicator Date hidden'!O38="x","x",$N$2-'Indicator Date hidden'!O38)</f>
        <v>0</v>
      </c>
      <c r="O37" s="25">
        <f>IF('Indicator Date hidden'!P38="x","x",$O$2-'Indicator Date hidden'!P38)</f>
        <v>0</v>
      </c>
      <c r="P37" s="25">
        <f>IF('Indicator Date hidden'!Q38="x","x",$P$2-'Indicator Date hidden'!Q38)</f>
        <v>0</v>
      </c>
      <c r="Q37" s="25">
        <f>IF('Indicator Date hidden'!R38="x","x",$Q$2-'Indicator Date hidden'!R38)</f>
        <v>2</v>
      </c>
      <c r="R37" s="25">
        <f>IF('Indicator Date hidden'!S38="x","x",$R$2-'Indicator Date hidden'!S38)</f>
        <v>0</v>
      </c>
      <c r="S37" s="25">
        <f>IF('Indicator Date hidden'!T38="x","x",$S$2-'Indicator Date hidden'!T38)</f>
        <v>0</v>
      </c>
      <c r="T37" s="25">
        <f>IF('Indicator Date hidden'!U38="x","x",$T$2-'Indicator Date hidden'!U38)</f>
        <v>0</v>
      </c>
      <c r="U37" s="25">
        <f>IF('Indicator Date hidden'!V38="x","x",$U$2-'Indicator Date hidden'!V38)</f>
        <v>0</v>
      </c>
      <c r="V37" s="25">
        <f>IF('Indicator Date hidden'!W38="x","x",$V$2-'Indicator Date hidden'!W38)</f>
        <v>0</v>
      </c>
      <c r="W37" s="25">
        <f>IF('Indicator Date hidden'!X38="x","x",$W$2-'Indicator Date hidden'!X38)</f>
        <v>4</v>
      </c>
      <c r="X37" s="25">
        <f>IF('Indicator Date hidden'!Y38="x","x",$X$2-'Indicator Date hidden'!Y38)</f>
        <v>2</v>
      </c>
      <c r="Y37" s="25">
        <f>IF('Indicator Date hidden'!Z38="x","x",$Y$2-'Indicator Date hidden'!Z38)</f>
        <v>0</v>
      </c>
      <c r="Z37" s="25">
        <f>IF('Indicator Date hidden'!AA38="x","x",$Z$2-'Indicator Date hidden'!AA38)</f>
        <v>0</v>
      </c>
      <c r="AA37" s="25">
        <f>IF('Indicator Date hidden'!AB38="x","x",$AA$2-'Indicator Date hidden'!AB38)</f>
        <v>3</v>
      </c>
      <c r="AB37" s="25">
        <f>IF('Indicator Date hidden'!AC38="x","x",$AB$2-'Indicator Date hidden'!AC38)</f>
        <v>0</v>
      </c>
      <c r="AC37" s="25">
        <f>IF('Indicator Date hidden'!AD38="x","x",$AC$2-'Indicator Date hidden'!AD38)</f>
        <v>0</v>
      </c>
      <c r="AD37" s="25">
        <f>IF('Indicator Date hidden'!AE38="x","x",$AD$2-'Indicator Date hidden'!AE38)</f>
        <v>0</v>
      </c>
      <c r="AE37" s="25">
        <f>IF('Indicator Date hidden'!AF38="x","x",$AE$2-'Indicator Date hidden'!AF38)</f>
        <v>0</v>
      </c>
      <c r="AF37" s="25">
        <f>IF('Indicator Date hidden'!AG38="x","x",$AF$2-'Indicator Date hidden'!AG38)</f>
        <v>2</v>
      </c>
      <c r="AG37" s="25">
        <f>IF('Indicator Date hidden'!AH38="x","x",$AG$2-'Indicator Date hidden'!AH38)</f>
        <v>0</v>
      </c>
      <c r="AH37" s="25">
        <f>IF('Indicator Date hidden'!AI38="x","x",$AH$2-'Indicator Date hidden'!AI38)</f>
        <v>0</v>
      </c>
      <c r="AI37" s="25">
        <f>IF('Indicator Date hidden'!AJ38="x","x",$AI$2-'Indicator Date hidden'!AJ38)</f>
        <v>0</v>
      </c>
      <c r="AJ37" s="25" t="str">
        <f>IF('Indicator Date hidden'!AK38="x","x",$AJ$2-'Indicator Date hidden'!AK38)</f>
        <v>x</v>
      </c>
      <c r="AK37" s="25">
        <f>IF('Indicator Date hidden'!AL38="x","x",$AK$2-'Indicator Date hidden'!AL38)</f>
        <v>1</v>
      </c>
      <c r="AL37" s="25">
        <f>IF('Indicator Date hidden'!AM38="x","x",$AL$2-'Indicator Date hidden'!AM38)</f>
        <v>0</v>
      </c>
      <c r="AM37" s="25">
        <f>IF('Indicator Date hidden'!AN38="x","x",$AM$2-'Indicator Date hidden'!AN38)</f>
        <v>0</v>
      </c>
      <c r="AN37" s="25">
        <f>IF('Indicator Date hidden'!AO38="x","x",$AN$2-'Indicator Date hidden'!AO38)</f>
        <v>0</v>
      </c>
      <c r="AO37" s="25">
        <f>IF('Indicator Date hidden'!AP38="x","x",$AO$2-'Indicator Date hidden'!AP38)</f>
        <v>0</v>
      </c>
      <c r="AP37" s="25">
        <f>IF('Indicator Date hidden'!AQ38="x","x",$AP$2-'Indicator Date hidden'!AQ38)</f>
        <v>0</v>
      </c>
      <c r="AQ37" s="25">
        <f>IF('Indicator Date hidden'!AR38="x","x",$AQ$2-'Indicator Date hidden'!AR38)</f>
        <v>4</v>
      </c>
      <c r="AR37" s="25">
        <f>IF('Indicator Date hidden'!AS38="x","x",$AR$2-'Indicator Date hidden'!AS38)</f>
        <v>0</v>
      </c>
      <c r="AS37" s="25">
        <f>IF('Indicator Date hidden'!AT38="x","x",$AS$2-'Indicator Date hidden'!AT38)</f>
        <v>0</v>
      </c>
      <c r="AT37" s="25">
        <f>IF('Indicator Date hidden'!AU38="x","x",$AT$2-'Indicator Date hidden'!AU38)</f>
        <v>0</v>
      </c>
      <c r="AU37" s="25">
        <f>IF('Indicator Date hidden'!AV38="x","x",$AU$2-'Indicator Date hidden'!AV38)</f>
        <v>4</v>
      </c>
      <c r="AV37" s="25">
        <f>IF('Indicator Date hidden'!AW38="x","x",$AV$2-'Indicator Date hidden'!AW38)</f>
        <v>0</v>
      </c>
      <c r="AW37" s="25">
        <f>IF('Indicator Date hidden'!AX38="x","x",$AW$2-'Indicator Date hidden'!AX38)</f>
        <v>0</v>
      </c>
      <c r="AX37" s="25">
        <f>IF('Indicator Date hidden'!AY38="x","x",$AX$2-'Indicator Date hidden'!AY38)</f>
        <v>0</v>
      </c>
      <c r="AY37" s="25">
        <f>IF('Indicator Date hidden'!AZ38="x","x",$AY$2-'Indicator Date hidden'!AZ38)</f>
        <v>0</v>
      </c>
      <c r="AZ37" s="25">
        <f>IF('Indicator Date hidden'!BA38="x","x",$AZ$2-'Indicator Date hidden'!BA38)</f>
        <v>0</v>
      </c>
      <c r="BA37">
        <f t="shared" si="5"/>
        <v>22</v>
      </c>
      <c r="BB37" s="26">
        <f t="shared" si="6"/>
        <v>0.44</v>
      </c>
      <c r="BC37">
        <f t="shared" si="7"/>
        <v>8</v>
      </c>
      <c r="BD37" s="26">
        <f t="shared" si="8"/>
        <v>1.0983624174196784</v>
      </c>
      <c r="BE37" s="28">
        <f t="shared" si="9"/>
        <v>0</v>
      </c>
    </row>
    <row r="38" spans="1:57" x14ac:dyDescent="0.25">
      <c r="A38" t="s">
        <v>9898</v>
      </c>
      <c r="B38" s="25">
        <f>IF('Indicator Date hidden'!C39="x","x",$B$2-'Indicator Date hidden'!C39)</f>
        <v>0</v>
      </c>
      <c r="C38" s="25">
        <f>IF('Indicator Date hidden'!D39="x","x",$C$2-'Indicator Date hidden'!D39)</f>
        <v>0</v>
      </c>
      <c r="D38" s="25">
        <f>IF('Indicator Date hidden'!E39="x","x",$D$2-'Indicator Date hidden'!E39)</f>
        <v>0</v>
      </c>
      <c r="E38" s="25">
        <f>IF('Indicator Date hidden'!F39="x","x",$E$2-'Indicator Date hidden'!F39)</f>
        <v>0</v>
      </c>
      <c r="F38" s="25">
        <f>IF('Indicator Date hidden'!G39="x","x",$F$2-'Indicator Date hidden'!G39)</f>
        <v>0</v>
      </c>
      <c r="G38" s="25">
        <f>IF('Indicator Date hidden'!H39="x","x",$G$2-'Indicator Date hidden'!H39)</f>
        <v>0</v>
      </c>
      <c r="H38" s="25">
        <f>IF('Indicator Date hidden'!I39="x","x",$H$2-'Indicator Date hidden'!I39)</f>
        <v>0</v>
      </c>
      <c r="I38" s="25">
        <f>IF('Indicator Date hidden'!J39="x","x",$I$2-'Indicator Date hidden'!J39)</f>
        <v>0</v>
      </c>
      <c r="J38" s="25">
        <f>IF('Indicator Date hidden'!K39="x","x",$J$2-'Indicator Date hidden'!K39)</f>
        <v>0</v>
      </c>
      <c r="K38" s="25">
        <f>IF('Indicator Date hidden'!L39="x","x",$K$2-'Indicator Date hidden'!L39)</f>
        <v>0</v>
      </c>
      <c r="L38" s="25">
        <f>IF('Indicator Date hidden'!M39="x","x",$L$2-'Indicator Date hidden'!M39)</f>
        <v>0</v>
      </c>
      <c r="M38" s="25">
        <f>IF('Indicator Date hidden'!N39="x","x",$M$2-'Indicator Date hidden'!N39)</f>
        <v>0</v>
      </c>
      <c r="N38" s="25">
        <f>IF('Indicator Date hidden'!O39="x","x",$N$2-'Indicator Date hidden'!O39)</f>
        <v>0</v>
      </c>
      <c r="O38" s="25">
        <f>IF('Indicator Date hidden'!P39="x","x",$O$2-'Indicator Date hidden'!P39)</f>
        <v>0</v>
      </c>
      <c r="P38" s="25">
        <f>IF('Indicator Date hidden'!Q39="x","x",$P$2-'Indicator Date hidden'!Q39)</f>
        <v>0</v>
      </c>
      <c r="Q38" s="25">
        <f>IF('Indicator Date hidden'!R39="x","x",$Q$2-'Indicator Date hidden'!R39)</f>
        <v>4</v>
      </c>
      <c r="R38" s="25">
        <f>IF('Indicator Date hidden'!S39="x","x",$R$2-'Indicator Date hidden'!S39)</f>
        <v>0</v>
      </c>
      <c r="S38" s="25">
        <f>IF('Indicator Date hidden'!T39="x","x",$S$2-'Indicator Date hidden'!T39)</f>
        <v>0</v>
      </c>
      <c r="T38" s="25">
        <f>IF('Indicator Date hidden'!U39="x","x",$T$2-'Indicator Date hidden'!U39)</f>
        <v>0</v>
      </c>
      <c r="U38" s="25">
        <f>IF('Indicator Date hidden'!V39="x","x",$U$2-'Indicator Date hidden'!V39)</f>
        <v>0</v>
      </c>
      <c r="V38" s="25">
        <f>IF('Indicator Date hidden'!W39="x","x",$V$2-'Indicator Date hidden'!W39)</f>
        <v>0</v>
      </c>
      <c r="W38" s="25">
        <f>IF('Indicator Date hidden'!X39="x","x",$W$2-'Indicator Date hidden'!X39)</f>
        <v>4</v>
      </c>
      <c r="X38" s="25">
        <f>IF('Indicator Date hidden'!Y39="x","x",$X$2-'Indicator Date hidden'!Y39)</f>
        <v>4</v>
      </c>
      <c r="Y38" s="25">
        <f>IF('Indicator Date hidden'!Z39="x","x",$Y$2-'Indicator Date hidden'!Z39)</f>
        <v>0</v>
      </c>
      <c r="Z38" s="25">
        <f>IF('Indicator Date hidden'!AA39="x","x",$Z$2-'Indicator Date hidden'!AA39)</f>
        <v>0</v>
      </c>
      <c r="AA38" s="25">
        <f>IF('Indicator Date hidden'!AB39="x","x",$AA$2-'Indicator Date hidden'!AB39)</f>
        <v>0</v>
      </c>
      <c r="AB38" s="25">
        <f>IF('Indicator Date hidden'!AC39="x","x",$AB$2-'Indicator Date hidden'!AC39)</f>
        <v>0</v>
      </c>
      <c r="AC38" s="25">
        <f>IF('Indicator Date hidden'!AD39="x","x",$AC$2-'Indicator Date hidden'!AD39)</f>
        <v>0</v>
      </c>
      <c r="AD38" s="25">
        <f>IF('Indicator Date hidden'!AE39="x","x",$AD$2-'Indicator Date hidden'!AE39)</f>
        <v>0</v>
      </c>
      <c r="AE38" s="25">
        <f>IF('Indicator Date hidden'!AF39="x","x",$AE$2-'Indicator Date hidden'!AF39)</f>
        <v>0</v>
      </c>
      <c r="AF38" s="25">
        <f>IF('Indicator Date hidden'!AG39="x","x",$AF$2-'Indicator Date hidden'!AG39)</f>
        <v>0</v>
      </c>
      <c r="AG38" s="25">
        <f>IF('Indicator Date hidden'!AH39="x","x",$AG$2-'Indicator Date hidden'!AH39)</f>
        <v>0</v>
      </c>
      <c r="AH38" s="25">
        <f>IF('Indicator Date hidden'!AI39="x","x",$AH$2-'Indicator Date hidden'!AI39)</f>
        <v>0</v>
      </c>
      <c r="AI38" s="25">
        <f>IF('Indicator Date hidden'!AJ39="x","x",$AI$2-'Indicator Date hidden'!AJ39)</f>
        <v>0</v>
      </c>
      <c r="AJ38" s="25">
        <f>IF('Indicator Date hidden'!AK39="x","x",$AJ$2-'Indicator Date hidden'!AK39)</f>
        <v>1</v>
      </c>
      <c r="AK38" s="25">
        <f>IF('Indicator Date hidden'!AL39="x","x",$AK$2-'Indicator Date hidden'!AL39)</f>
        <v>1</v>
      </c>
      <c r="AL38" s="25">
        <f>IF('Indicator Date hidden'!AM39="x","x",$AL$2-'Indicator Date hidden'!AM39)</f>
        <v>0</v>
      </c>
      <c r="AM38" s="25">
        <f>IF('Indicator Date hidden'!AN39="x","x",$AM$2-'Indicator Date hidden'!AN39)</f>
        <v>0</v>
      </c>
      <c r="AN38" s="25">
        <f>IF('Indicator Date hidden'!AO39="x","x",$AN$2-'Indicator Date hidden'!AO39)</f>
        <v>0</v>
      </c>
      <c r="AO38" s="25">
        <f>IF('Indicator Date hidden'!AP39="x","x",$AO$2-'Indicator Date hidden'!AP39)</f>
        <v>0</v>
      </c>
      <c r="AP38" s="25">
        <f>IF('Indicator Date hidden'!AQ39="x","x",$AP$2-'Indicator Date hidden'!AQ39)</f>
        <v>0</v>
      </c>
      <c r="AQ38" s="25">
        <f>IF('Indicator Date hidden'!AR39="x","x",$AQ$2-'Indicator Date hidden'!AR39)</f>
        <v>0</v>
      </c>
      <c r="AR38" s="25">
        <f>IF('Indicator Date hidden'!AS39="x","x",$AR$2-'Indicator Date hidden'!AS39)</f>
        <v>0</v>
      </c>
      <c r="AS38" s="25">
        <f>IF('Indicator Date hidden'!AT39="x","x",$AS$2-'Indicator Date hidden'!AT39)</f>
        <v>0</v>
      </c>
      <c r="AT38" s="25">
        <f>IF('Indicator Date hidden'!AU39="x","x",$AT$2-'Indicator Date hidden'!AU39)</f>
        <v>0</v>
      </c>
      <c r="AU38" s="25">
        <f>IF('Indicator Date hidden'!AV39="x","x",$AU$2-'Indicator Date hidden'!AV39)</f>
        <v>3</v>
      </c>
      <c r="AV38" s="25">
        <f>IF('Indicator Date hidden'!AW39="x","x",$AV$2-'Indicator Date hidden'!AW39)</f>
        <v>0</v>
      </c>
      <c r="AW38" s="25">
        <f>IF('Indicator Date hidden'!AX39="x","x",$AW$2-'Indicator Date hidden'!AX39)</f>
        <v>0</v>
      </c>
      <c r="AX38" s="25">
        <f>IF('Indicator Date hidden'!AY39="x","x",$AX$2-'Indicator Date hidden'!AY39)</f>
        <v>0</v>
      </c>
      <c r="AY38" s="25">
        <f>IF('Indicator Date hidden'!AZ39="x","x",$AY$2-'Indicator Date hidden'!AZ39)</f>
        <v>0</v>
      </c>
      <c r="AZ38" s="25">
        <f>IF('Indicator Date hidden'!BA39="x","x",$AZ$2-'Indicator Date hidden'!BA39)</f>
        <v>0</v>
      </c>
      <c r="BA38">
        <f t="shared" si="5"/>
        <v>17</v>
      </c>
      <c r="BB38" s="26">
        <f t="shared" si="6"/>
        <v>0.33333333333333331</v>
      </c>
      <c r="BC38">
        <f t="shared" si="7"/>
        <v>6</v>
      </c>
      <c r="BD38" s="26">
        <f t="shared" si="8"/>
        <v>1.0226199851298272</v>
      </c>
      <c r="BE38" s="28">
        <f t="shared" si="9"/>
        <v>0</v>
      </c>
    </row>
    <row r="39" spans="1:57" x14ac:dyDescent="0.25">
      <c r="A39" t="s">
        <v>9900</v>
      </c>
      <c r="B39" s="25">
        <f>IF('Indicator Date hidden'!C40="x","x",$B$2-'Indicator Date hidden'!C40)</f>
        <v>0</v>
      </c>
      <c r="C39" s="25">
        <f>IF('Indicator Date hidden'!D40="x","x",$C$2-'Indicator Date hidden'!D40)</f>
        <v>0</v>
      </c>
      <c r="D39" s="25">
        <f>IF('Indicator Date hidden'!E40="x","x",$D$2-'Indicator Date hidden'!E40)</f>
        <v>0</v>
      </c>
      <c r="E39" s="25">
        <f>IF('Indicator Date hidden'!F40="x","x",$E$2-'Indicator Date hidden'!F40)</f>
        <v>0</v>
      </c>
      <c r="F39" s="25">
        <f>IF('Indicator Date hidden'!G40="x","x",$F$2-'Indicator Date hidden'!G40)</f>
        <v>0</v>
      </c>
      <c r="G39" s="25">
        <f>IF('Indicator Date hidden'!H40="x","x",$G$2-'Indicator Date hidden'!H40)</f>
        <v>0</v>
      </c>
      <c r="H39" s="25">
        <f>IF('Indicator Date hidden'!I40="x","x",$H$2-'Indicator Date hidden'!I40)</f>
        <v>0</v>
      </c>
      <c r="I39" s="25">
        <f>IF('Indicator Date hidden'!J40="x","x",$I$2-'Indicator Date hidden'!J40)</f>
        <v>0</v>
      </c>
      <c r="J39" s="25">
        <f>IF('Indicator Date hidden'!K40="x","x",$J$2-'Indicator Date hidden'!K40)</f>
        <v>0</v>
      </c>
      <c r="K39" s="25">
        <f>IF('Indicator Date hidden'!L40="x","x",$K$2-'Indicator Date hidden'!L40)</f>
        <v>0</v>
      </c>
      <c r="L39" s="25">
        <f>IF('Indicator Date hidden'!M40="x","x",$L$2-'Indicator Date hidden'!M40)</f>
        <v>0</v>
      </c>
      <c r="M39" s="25">
        <f>IF('Indicator Date hidden'!N40="x","x",$M$2-'Indicator Date hidden'!N40)</f>
        <v>0</v>
      </c>
      <c r="N39" s="25">
        <f>IF('Indicator Date hidden'!O40="x","x",$N$2-'Indicator Date hidden'!O40)</f>
        <v>0</v>
      </c>
      <c r="O39" s="25">
        <f>IF('Indicator Date hidden'!P40="x","x",$O$2-'Indicator Date hidden'!P40)</f>
        <v>0</v>
      </c>
      <c r="P39" s="25">
        <f>IF('Indicator Date hidden'!Q40="x","x",$P$2-'Indicator Date hidden'!Q40)</f>
        <v>0</v>
      </c>
      <c r="Q39" s="25">
        <f>IF('Indicator Date hidden'!R40="x","x",$Q$2-'Indicator Date hidden'!R40)</f>
        <v>2</v>
      </c>
      <c r="R39" s="25">
        <f>IF('Indicator Date hidden'!S40="x","x",$R$2-'Indicator Date hidden'!S40)</f>
        <v>0</v>
      </c>
      <c r="S39" s="25">
        <f>IF('Indicator Date hidden'!T40="x","x",$S$2-'Indicator Date hidden'!T40)</f>
        <v>0</v>
      </c>
      <c r="T39" s="25">
        <f>IF('Indicator Date hidden'!U40="x","x",$T$2-'Indicator Date hidden'!U40)</f>
        <v>0</v>
      </c>
      <c r="U39" s="25">
        <f>IF('Indicator Date hidden'!V40="x","x",$U$2-'Indicator Date hidden'!V40)</f>
        <v>0</v>
      </c>
      <c r="V39" s="25">
        <f>IF('Indicator Date hidden'!W40="x","x",$V$2-'Indicator Date hidden'!W40)</f>
        <v>0</v>
      </c>
      <c r="W39" s="25">
        <f>IF('Indicator Date hidden'!X40="x","x",$W$2-'Indicator Date hidden'!X40)</f>
        <v>2</v>
      </c>
      <c r="X39" s="25" t="str">
        <f>IF('Indicator Date hidden'!Y40="x","x",$X$2-'Indicator Date hidden'!Y40)</f>
        <v>x</v>
      </c>
      <c r="Y39" s="25">
        <f>IF('Indicator Date hidden'!Z40="x","x",$Y$2-'Indicator Date hidden'!Z40)</f>
        <v>0</v>
      </c>
      <c r="Z39" s="25">
        <f>IF('Indicator Date hidden'!AA40="x","x",$Z$2-'Indicator Date hidden'!AA40)</f>
        <v>0</v>
      </c>
      <c r="AA39" s="25" t="str">
        <f>IF('Indicator Date hidden'!AB40="x","x",$AA$2-'Indicator Date hidden'!AB40)</f>
        <v>x</v>
      </c>
      <c r="AB39" s="25">
        <f>IF('Indicator Date hidden'!AC40="x","x",$AB$2-'Indicator Date hidden'!AC40)</f>
        <v>0</v>
      </c>
      <c r="AC39" s="25">
        <f>IF('Indicator Date hidden'!AD40="x","x",$AC$2-'Indicator Date hidden'!AD40)</f>
        <v>0</v>
      </c>
      <c r="AD39" s="25">
        <f>IF('Indicator Date hidden'!AE40="x","x",$AD$2-'Indicator Date hidden'!AE40)</f>
        <v>0</v>
      </c>
      <c r="AE39" s="25" t="str">
        <f>IF('Indicator Date hidden'!AF40="x","x",$AE$2-'Indicator Date hidden'!AF40)</f>
        <v>x</v>
      </c>
      <c r="AF39" s="25">
        <f>IF('Indicator Date hidden'!AG40="x","x",$AF$2-'Indicator Date hidden'!AG40)</f>
        <v>9</v>
      </c>
      <c r="AG39" s="25">
        <f>IF('Indicator Date hidden'!AH40="x","x",$AG$2-'Indicator Date hidden'!AH40)</f>
        <v>0</v>
      </c>
      <c r="AH39" s="25">
        <f>IF('Indicator Date hidden'!AI40="x","x",$AH$2-'Indicator Date hidden'!AI40)</f>
        <v>0</v>
      </c>
      <c r="AI39" s="25">
        <f>IF('Indicator Date hidden'!AJ40="x","x",$AI$2-'Indicator Date hidden'!AJ40)</f>
        <v>0</v>
      </c>
      <c r="AJ39" s="25" t="str">
        <f>IF('Indicator Date hidden'!AK40="x","x",$AJ$2-'Indicator Date hidden'!AK40)</f>
        <v>x</v>
      </c>
      <c r="AK39" s="25">
        <f>IF('Indicator Date hidden'!AL40="x","x",$AK$2-'Indicator Date hidden'!AL40)</f>
        <v>1</v>
      </c>
      <c r="AL39" s="25">
        <f>IF('Indicator Date hidden'!AM40="x","x",$AL$2-'Indicator Date hidden'!AM40)</f>
        <v>0</v>
      </c>
      <c r="AM39" s="25">
        <f>IF('Indicator Date hidden'!AN40="x","x",$AM$2-'Indicator Date hidden'!AN40)</f>
        <v>0</v>
      </c>
      <c r="AN39" s="25">
        <f>IF('Indicator Date hidden'!AO40="x","x",$AN$2-'Indicator Date hidden'!AO40)</f>
        <v>0</v>
      </c>
      <c r="AO39" s="25" t="str">
        <f>IF('Indicator Date hidden'!AP40="x","x",$AO$2-'Indicator Date hidden'!AP40)</f>
        <v>x</v>
      </c>
      <c r="AP39" s="25" t="str">
        <f>IF('Indicator Date hidden'!AQ40="x","x",$AP$2-'Indicator Date hidden'!AQ40)</f>
        <v>x</v>
      </c>
      <c r="AQ39" s="25">
        <f>IF('Indicator Date hidden'!AR40="x","x",$AQ$2-'Indicator Date hidden'!AR40)</f>
        <v>6</v>
      </c>
      <c r="AR39" s="25">
        <f>IF('Indicator Date hidden'!AS40="x","x",$AR$2-'Indicator Date hidden'!AS40)</f>
        <v>0</v>
      </c>
      <c r="AS39" s="25">
        <f>IF('Indicator Date hidden'!AT40="x","x",$AS$2-'Indicator Date hidden'!AT40)</f>
        <v>0</v>
      </c>
      <c r="AT39" s="25">
        <f>IF('Indicator Date hidden'!AU40="x","x",$AT$2-'Indicator Date hidden'!AU40)</f>
        <v>0</v>
      </c>
      <c r="AU39" s="25">
        <f>IF('Indicator Date hidden'!AV40="x","x",$AU$2-'Indicator Date hidden'!AV40)</f>
        <v>1</v>
      </c>
      <c r="AV39" s="25">
        <f>IF('Indicator Date hidden'!AW40="x","x",$AV$2-'Indicator Date hidden'!AW40)</f>
        <v>0</v>
      </c>
      <c r="AW39" s="25">
        <f>IF('Indicator Date hidden'!AX40="x","x",$AW$2-'Indicator Date hidden'!AX40)</f>
        <v>0</v>
      </c>
      <c r="AX39" s="25">
        <f>IF('Indicator Date hidden'!AY40="x","x",$AX$2-'Indicator Date hidden'!AY40)</f>
        <v>0</v>
      </c>
      <c r="AY39" s="25">
        <f>IF('Indicator Date hidden'!AZ40="x","x",$AY$2-'Indicator Date hidden'!AZ40)</f>
        <v>0</v>
      </c>
      <c r="AZ39" s="25">
        <f>IF('Indicator Date hidden'!BA40="x","x",$AZ$2-'Indicator Date hidden'!BA40)</f>
        <v>0</v>
      </c>
      <c r="BA39">
        <f t="shared" si="5"/>
        <v>21</v>
      </c>
      <c r="BB39" s="26">
        <f t="shared" si="6"/>
        <v>0.46666666666666667</v>
      </c>
      <c r="BC39">
        <f t="shared" si="7"/>
        <v>6</v>
      </c>
      <c r="BD39" s="26">
        <f t="shared" si="8"/>
        <v>1.6138291249213605</v>
      </c>
      <c r="BE39" s="28">
        <f t="shared" si="9"/>
        <v>0</v>
      </c>
    </row>
    <row r="40" spans="1:57" x14ac:dyDescent="0.25">
      <c r="A40" t="s">
        <v>9897</v>
      </c>
      <c r="B40" s="25">
        <f>IF('Indicator Date hidden'!C41="x","x",$B$2-'Indicator Date hidden'!C41)</f>
        <v>0</v>
      </c>
      <c r="C40" s="25">
        <f>IF('Indicator Date hidden'!D41="x","x",$C$2-'Indicator Date hidden'!D41)</f>
        <v>0</v>
      </c>
      <c r="D40" s="25">
        <f>IF('Indicator Date hidden'!E41="x","x",$D$2-'Indicator Date hidden'!E41)</f>
        <v>0</v>
      </c>
      <c r="E40" s="25">
        <f>IF('Indicator Date hidden'!F41="x","x",$E$2-'Indicator Date hidden'!F41)</f>
        <v>0</v>
      </c>
      <c r="F40" s="25">
        <f>IF('Indicator Date hidden'!G41="x","x",$F$2-'Indicator Date hidden'!G41)</f>
        <v>0</v>
      </c>
      <c r="G40" s="25">
        <f>IF('Indicator Date hidden'!H41="x","x",$G$2-'Indicator Date hidden'!H41)</f>
        <v>0</v>
      </c>
      <c r="H40" s="25">
        <f>IF('Indicator Date hidden'!I41="x","x",$H$2-'Indicator Date hidden'!I41)</f>
        <v>0</v>
      </c>
      <c r="I40" s="25">
        <f>IF('Indicator Date hidden'!J41="x","x",$I$2-'Indicator Date hidden'!J41)</f>
        <v>0</v>
      </c>
      <c r="J40" s="25">
        <f>IF('Indicator Date hidden'!K41="x","x",$J$2-'Indicator Date hidden'!K41)</f>
        <v>0</v>
      </c>
      <c r="K40" s="25">
        <f>IF('Indicator Date hidden'!L41="x","x",$K$2-'Indicator Date hidden'!L41)</f>
        <v>0</v>
      </c>
      <c r="L40" s="25">
        <f>IF('Indicator Date hidden'!M41="x","x",$L$2-'Indicator Date hidden'!M41)</f>
        <v>0</v>
      </c>
      <c r="M40" s="25">
        <f>IF('Indicator Date hidden'!N41="x","x",$M$2-'Indicator Date hidden'!N41)</f>
        <v>0</v>
      </c>
      <c r="N40" s="25">
        <f>IF('Indicator Date hidden'!O41="x","x",$N$2-'Indicator Date hidden'!O41)</f>
        <v>0</v>
      </c>
      <c r="O40" s="25">
        <f>IF('Indicator Date hidden'!P41="x","x",$O$2-'Indicator Date hidden'!P41)</f>
        <v>0</v>
      </c>
      <c r="P40" s="25">
        <f>IF('Indicator Date hidden'!Q41="x","x",$P$2-'Indicator Date hidden'!Q41)</f>
        <v>0</v>
      </c>
      <c r="Q40" s="25">
        <f>IF('Indicator Date hidden'!R41="x","x",$Q$2-'Indicator Date hidden'!R41)</f>
        <v>2</v>
      </c>
      <c r="R40" s="25">
        <f>IF('Indicator Date hidden'!S41="x","x",$R$2-'Indicator Date hidden'!S41)</f>
        <v>0</v>
      </c>
      <c r="S40" s="25">
        <f>IF('Indicator Date hidden'!T41="x","x",$S$2-'Indicator Date hidden'!T41)</f>
        <v>0</v>
      </c>
      <c r="T40" s="25">
        <f>IF('Indicator Date hidden'!U41="x","x",$T$2-'Indicator Date hidden'!U41)</f>
        <v>0</v>
      </c>
      <c r="U40" s="25">
        <f>IF('Indicator Date hidden'!V41="x","x",$U$2-'Indicator Date hidden'!V41)</f>
        <v>0</v>
      </c>
      <c r="V40" s="25">
        <f>IF('Indicator Date hidden'!W41="x","x",$V$2-'Indicator Date hidden'!W41)</f>
        <v>0</v>
      </c>
      <c r="W40" s="25">
        <f>IF('Indicator Date hidden'!X41="x","x",$W$2-'Indicator Date hidden'!X41)</f>
        <v>3</v>
      </c>
      <c r="X40" s="25">
        <f>IF('Indicator Date hidden'!Y41="x","x",$X$2-'Indicator Date hidden'!Y41)</f>
        <v>4</v>
      </c>
      <c r="Y40" s="25">
        <f>IF('Indicator Date hidden'!Z41="x","x",$Y$2-'Indicator Date hidden'!Z41)</f>
        <v>0</v>
      </c>
      <c r="Z40" s="25">
        <f>IF('Indicator Date hidden'!AA41="x","x",$Z$2-'Indicator Date hidden'!AA41)</f>
        <v>0</v>
      </c>
      <c r="AA40" s="25">
        <f>IF('Indicator Date hidden'!AB41="x","x",$AA$2-'Indicator Date hidden'!AB41)</f>
        <v>0</v>
      </c>
      <c r="AB40" s="25">
        <f>IF('Indicator Date hidden'!AC41="x","x",$AB$2-'Indicator Date hidden'!AC41)</f>
        <v>0</v>
      </c>
      <c r="AC40" s="25">
        <f>IF('Indicator Date hidden'!AD41="x","x",$AC$2-'Indicator Date hidden'!AD41)</f>
        <v>0</v>
      </c>
      <c r="AD40" s="25">
        <f>IF('Indicator Date hidden'!AE41="x","x",$AD$2-'Indicator Date hidden'!AE41)</f>
        <v>0</v>
      </c>
      <c r="AE40" s="25">
        <f>IF('Indicator Date hidden'!AF41="x","x",$AE$2-'Indicator Date hidden'!AF41)</f>
        <v>0</v>
      </c>
      <c r="AF40" s="25">
        <f>IF('Indicator Date hidden'!AG41="x","x",$AF$2-'Indicator Date hidden'!AG41)</f>
        <v>2</v>
      </c>
      <c r="AG40" s="25">
        <f>IF('Indicator Date hidden'!AH41="x","x",$AG$2-'Indicator Date hidden'!AH41)</f>
        <v>0</v>
      </c>
      <c r="AH40" s="25">
        <f>IF('Indicator Date hidden'!AI41="x","x",$AH$2-'Indicator Date hidden'!AI41)</f>
        <v>0</v>
      </c>
      <c r="AI40" s="25">
        <f>IF('Indicator Date hidden'!AJ41="x","x",$AI$2-'Indicator Date hidden'!AJ41)</f>
        <v>0</v>
      </c>
      <c r="AJ40" s="25">
        <f>IF('Indicator Date hidden'!AK41="x","x",$AJ$2-'Indicator Date hidden'!AK41)</f>
        <v>1</v>
      </c>
      <c r="AK40" s="25">
        <f>IF('Indicator Date hidden'!AL41="x","x",$AK$2-'Indicator Date hidden'!AL41)</f>
        <v>0</v>
      </c>
      <c r="AL40" s="25">
        <f>IF('Indicator Date hidden'!AM41="x","x",$AL$2-'Indicator Date hidden'!AM41)</f>
        <v>0</v>
      </c>
      <c r="AM40" s="25">
        <f>IF('Indicator Date hidden'!AN41="x","x",$AM$2-'Indicator Date hidden'!AN41)</f>
        <v>0</v>
      </c>
      <c r="AN40" s="25">
        <f>IF('Indicator Date hidden'!AO41="x","x",$AN$2-'Indicator Date hidden'!AO41)</f>
        <v>0</v>
      </c>
      <c r="AO40" s="25">
        <f>IF('Indicator Date hidden'!AP41="x","x",$AO$2-'Indicator Date hidden'!AP41)</f>
        <v>0</v>
      </c>
      <c r="AP40" s="25">
        <f>IF('Indicator Date hidden'!AQ41="x","x",$AP$2-'Indicator Date hidden'!AQ41)</f>
        <v>0</v>
      </c>
      <c r="AQ40" s="25" t="str">
        <f>IF('Indicator Date hidden'!AR41="x","x",$AQ$2-'Indicator Date hidden'!AR41)</f>
        <v>x</v>
      </c>
      <c r="AR40" s="25">
        <f>IF('Indicator Date hidden'!AS41="x","x",$AR$2-'Indicator Date hidden'!AS41)</f>
        <v>0</v>
      </c>
      <c r="AS40" s="25">
        <f>IF('Indicator Date hidden'!AT41="x","x",$AS$2-'Indicator Date hidden'!AT41)</f>
        <v>0</v>
      </c>
      <c r="AT40" s="25">
        <f>IF('Indicator Date hidden'!AU41="x","x",$AT$2-'Indicator Date hidden'!AU41)</f>
        <v>0</v>
      </c>
      <c r="AU40" s="25">
        <f>IF('Indicator Date hidden'!AV41="x","x",$AU$2-'Indicator Date hidden'!AV41)</f>
        <v>3</v>
      </c>
      <c r="AV40" s="25">
        <f>IF('Indicator Date hidden'!AW41="x","x",$AV$2-'Indicator Date hidden'!AW41)</f>
        <v>0</v>
      </c>
      <c r="AW40" s="25">
        <f>IF('Indicator Date hidden'!AX41="x","x",$AW$2-'Indicator Date hidden'!AX41)</f>
        <v>0</v>
      </c>
      <c r="AX40" s="25">
        <f>IF('Indicator Date hidden'!AY41="x","x",$AX$2-'Indicator Date hidden'!AY41)</f>
        <v>0</v>
      </c>
      <c r="AY40" s="25">
        <f>IF('Indicator Date hidden'!AZ41="x","x",$AY$2-'Indicator Date hidden'!AZ41)</f>
        <v>0</v>
      </c>
      <c r="AZ40" s="25">
        <f>IF('Indicator Date hidden'!BA41="x","x",$AZ$2-'Indicator Date hidden'!BA41)</f>
        <v>0</v>
      </c>
      <c r="BA40">
        <f t="shared" si="5"/>
        <v>15</v>
      </c>
      <c r="BB40" s="26">
        <f t="shared" si="6"/>
        <v>0.3</v>
      </c>
      <c r="BC40">
        <f t="shared" si="7"/>
        <v>6</v>
      </c>
      <c r="BD40" s="26">
        <f t="shared" si="8"/>
        <v>0.87749643873921224</v>
      </c>
      <c r="BE40" s="28">
        <f t="shared" si="9"/>
        <v>0</v>
      </c>
    </row>
    <row r="41" spans="1:57" x14ac:dyDescent="0.25">
      <c r="A41" t="s">
        <v>9896</v>
      </c>
      <c r="B41" s="25">
        <f>IF('Indicator Date hidden'!C42="x","x",$B$2-'Indicator Date hidden'!C42)</f>
        <v>0</v>
      </c>
      <c r="C41" s="25">
        <f>IF('Indicator Date hidden'!D42="x","x",$C$2-'Indicator Date hidden'!D42)</f>
        <v>0</v>
      </c>
      <c r="D41" s="25">
        <f>IF('Indicator Date hidden'!E42="x","x",$D$2-'Indicator Date hidden'!E42)</f>
        <v>0</v>
      </c>
      <c r="E41" s="25">
        <f>IF('Indicator Date hidden'!F42="x","x",$E$2-'Indicator Date hidden'!F42)</f>
        <v>0</v>
      </c>
      <c r="F41" s="25">
        <f>IF('Indicator Date hidden'!G42="x","x",$F$2-'Indicator Date hidden'!G42)</f>
        <v>0</v>
      </c>
      <c r="G41" s="25">
        <f>IF('Indicator Date hidden'!H42="x","x",$G$2-'Indicator Date hidden'!H42)</f>
        <v>0</v>
      </c>
      <c r="H41" s="25">
        <f>IF('Indicator Date hidden'!I42="x","x",$H$2-'Indicator Date hidden'!I42)</f>
        <v>0</v>
      </c>
      <c r="I41" s="25">
        <f>IF('Indicator Date hidden'!J42="x","x",$I$2-'Indicator Date hidden'!J42)</f>
        <v>0</v>
      </c>
      <c r="J41" s="25">
        <f>IF('Indicator Date hidden'!K42="x","x",$J$2-'Indicator Date hidden'!K42)</f>
        <v>0</v>
      </c>
      <c r="K41" s="25">
        <f>IF('Indicator Date hidden'!L42="x","x",$K$2-'Indicator Date hidden'!L42)</f>
        <v>0</v>
      </c>
      <c r="L41" s="25">
        <f>IF('Indicator Date hidden'!M42="x","x",$L$2-'Indicator Date hidden'!M42)</f>
        <v>0</v>
      </c>
      <c r="M41" s="25">
        <f>IF('Indicator Date hidden'!N42="x","x",$M$2-'Indicator Date hidden'!N42)</f>
        <v>0</v>
      </c>
      <c r="N41" s="25">
        <f>IF('Indicator Date hidden'!O42="x","x",$N$2-'Indicator Date hidden'!O42)</f>
        <v>0</v>
      </c>
      <c r="O41" s="25">
        <f>IF('Indicator Date hidden'!P42="x","x",$O$2-'Indicator Date hidden'!P42)</f>
        <v>0</v>
      </c>
      <c r="P41" s="25">
        <f>IF('Indicator Date hidden'!Q42="x","x",$P$2-'Indicator Date hidden'!Q42)</f>
        <v>0</v>
      </c>
      <c r="Q41" s="25">
        <f>IF('Indicator Date hidden'!R42="x","x",$Q$2-'Indicator Date hidden'!R42)</f>
        <v>0</v>
      </c>
      <c r="R41" s="25">
        <f>IF('Indicator Date hidden'!S42="x","x",$R$2-'Indicator Date hidden'!S42)</f>
        <v>0</v>
      </c>
      <c r="S41" s="25">
        <f>IF('Indicator Date hidden'!T42="x","x",$S$2-'Indicator Date hidden'!T42)</f>
        <v>0</v>
      </c>
      <c r="T41" s="25">
        <f>IF('Indicator Date hidden'!U42="x","x",$T$2-'Indicator Date hidden'!U42)</f>
        <v>0</v>
      </c>
      <c r="U41" s="25">
        <f>IF('Indicator Date hidden'!V42="x","x",$U$2-'Indicator Date hidden'!V42)</f>
        <v>0</v>
      </c>
      <c r="V41" s="25">
        <f>IF('Indicator Date hidden'!W42="x","x",$V$2-'Indicator Date hidden'!W42)</f>
        <v>0</v>
      </c>
      <c r="W41" s="25">
        <f>IF('Indicator Date hidden'!X42="x","x",$W$2-'Indicator Date hidden'!X42)</f>
        <v>1</v>
      </c>
      <c r="X41" s="25" t="str">
        <f>IF('Indicator Date hidden'!Y42="x","x",$X$2-'Indicator Date hidden'!Y42)</f>
        <v>x</v>
      </c>
      <c r="Y41" s="25">
        <f>IF('Indicator Date hidden'!Z42="x","x",$Y$2-'Indicator Date hidden'!Z42)</f>
        <v>0</v>
      </c>
      <c r="Z41" s="25">
        <f>IF('Indicator Date hidden'!AA42="x","x",$Z$2-'Indicator Date hidden'!AA42)</f>
        <v>0</v>
      </c>
      <c r="AA41" s="25">
        <f>IF('Indicator Date hidden'!AB42="x","x",$AA$2-'Indicator Date hidden'!AB42)</f>
        <v>0</v>
      </c>
      <c r="AB41" s="25">
        <f>IF('Indicator Date hidden'!AC42="x","x",$AB$2-'Indicator Date hidden'!AC42)</f>
        <v>0</v>
      </c>
      <c r="AC41" s="25">
        <f>IF('Indicator Date hidden'!AD42="x","x",$AC$2-'Indicator Date hidden'!AD42)</f>
        <v>0</v>
      </c>
      <c r="AD41" s="25">
        <f>IF('Indicator Date hidden'!AE42="x","x",$AD$2-'Indicator Date hidden'!AE42)</f>
        <v>0</v>
      </c>
      <c r="AE41" s="25">
        <f>IF('Indicator Date hidden'!AF42="x","x",$AE$2-'Indicator Date hidden'!AF42)</f>
        <v>0</v>
      </c>
      <c r="AF41" s="25">
        <f>IF('Indicator Date hidden'!AG42="x","x",$AF$2-'Indicator Date hidden'!AG42)</f>
        <v>1</v>
      </c>
      <c r="AG41" s="25">
        <f>IF('Indicator Date hidden'!AH42="x","x",$AG$2-'Indicator Date hidden'!AH42)</f>
        <v>0</v>
      </c>
      <c r="AH41" s="25">
        <f>IF('Indicator Date hidden'!AI42="x","x",$AH$2-'Indicator Date hidden'!AI42)</f>
        <v>0</v>
      </c>
      <c r="AI41" s="25">
        <f>IF('Indicator Date hidden'!AJ42="x","x",$AI$2-'Indicator Date hidden'!AJ42)</f>
        <v>0</v>
      </c>
      <c r="AJ41" s="25">
        <f>IF('Indicator Date hidden'!AK42="x","x",$AJ$2-'Indicator Date hidden'!AK42)</f>
        <v>1</v>
      </c>
      <c r="AK41" s="25">
        <f>IF('Indicator Date hidden'!AL42="x","x",$AK$2-'Indicator Date hidden'!AL42)</f>
        <v>0</v>
      </c>
      <c r="AL41" s="25">
        <f>IF('Indicator Date hidden'!AM42="x","x",$AL$2-'Indicator Date hidden'!AM42)</f>
        <v>0</v>
      </c>
      <c r="AM41" s="25">
        <f>IF('Indicator Date hidden'!AN42="x","x",$AM$2-'Indicator Date hidden'!AN42)</f>
        <v>0</v>
      </c>
      <c r="AN41" s="25">
        <f>IF('Indicator Date hidden'!AO42="x","x",$AN$2-'Indicator Date hidden'!AO42)</f>
        <v>0</v>
      </c>
      <c r="AO41" s="25" t="str">
        <f>IF('Indicator Date hidden'!AP42="x","x",$AO$2-'Indicator Date hidden'!AP42)</f>
        <v>x</v>
      </c>
      <c r="AP41" s="25" t="str">
        <f>IF('Indicator Date hidden'!AQ42="x","x",$AP$2-'Indicator Date hidden'!AQ42)</f>
        <v>x</v>
      </c>
      <c r="AQ41" s="25">
        <f>IF('Indicator Date hidden'!AR42="x","x",$AQ$2-'Indicator Date hidden'!AR42)</f>
        <v>0</v>
      </c>
      <c r="AR41" s="25">
        <f>IF('Indicator Date hidden'!AS42="x","x",$AR$2-'Indicator Date hidden'!AS42)</f>
        <v>0</v>
      </c>
      <c r="AS41" s="25">
        <f>IF('Indicator Date hidden'!AT42="x","x",$AS$2-'Indicator Date hidden'!AT42)</f>
        <v>0</v>
      </c>
      <c r="AT41" s="25">
        <f>IF('Indicator Date hidden'!AU42="x","x",$AT$2-'Indicator Date hidden'!AU42)</f>
        <v>0</v>
      </c>
      <c r="AU41" s="25">
        <f>IF('Indicator Date hidden'!AV42="x","x",$AU$2-'Indicator Date hidden'!AV42)</f>
        <v>2</v>
      </c>
      <c r="AV41" s="25">
        <f>IF('Indicator Date hidden'!AW42="x","x",$AV$2-'Indicator Date hidden'!AW42)</f>
        <v>0</v>
      </c>
      <c r="AW41" s="25">
        <f>IF('Indicator Date hidden'!AX42="x","x",$AW$2-'Indicator Date hidden'!AX42)</f>
        <v>0</v>
      </c>
      <c r="AX41" s="25">
        <f>IF('Indicator Date hidden'!AY42="x","x",$AX$2-'Indicator Date hidden'!AY42)</f>
        <v>0</v>
      </c>
      <c r="AY41" s="25">
        <f>IF('Indicator Date hidden'!AZ42="x","x",$AY$2-'Indicator Date hidden'!AZ42)</f>
        <v>0</v>
      </c>
      <c r="AZ41" s="25">
        <f>IF('Indicator Date hidden'!BA42="x","x",$AZ$2-'Indicator Date hidden'!BA42)</f>
        <v>0</v>
      </c>
      <c r="BA41">
        <f t="shared" si="5"/>
        <v>5</v>
      </c>
      <c r="BB41" s="26">
        <f t="shared" si="6"/>
        <v>0.10416666666666667</v>
      </c>
      <c r="BC41">
        <f t="shared" si="7"/>
        <v>4</v>
      </c>
      <c r="BD41" s="26">
        <f t="shared" si="8"/>
        <v>0.3673998351780916</v>
      </c>
      <c r="BE41" s="28">
        <f t="shared" si="9"/>
        <v>0</v>
      </c>
    </row>
    <row r="42" spans="1:57" x14ac:dyDescent="0.25">
      <c r="A42" t="s">
        <v>9903</v>
      </c>
      <c r="B42" s="25">
        <f>IF('Indicator Date hidden'!C43="x","x",$B$2-'Indicator Date hidden'!C43)</f>
        <v>0</v>
      </c>
      <c r="C42" s="25">
        <f>IF('Indicator Date hidden'!D43="x","x",$C$2-'Indicator Date hidden'!D43)</f>
        <v>0</v>
      </c>
      <c r="D42" s="25">
        <f>IF('Indicator Date hidden'!E43="x","x",$D$2-'Indicator Date hidden'!E43)</f>
        <v>0</v>
      </c>
      <c r="E42" s="25">
        <f>IF('Indicator Date hidden'!F43="x","x",$E$2-'Indicator Date hidden'!F43)</f>
        <v>0</v>
      </c>
      <c r="F42" s="25">
        <f>IF('Indicator Date hidden'!G43="x","x",$F$2-'Indicator Date hidden'!G43)</f>
        <v>0</v>
      </c>
      <c r="G42" s="25">
        <f>IF('Indicator Date hidden'!H43="x","x",$G$2-'Indicator Date hidden'!H43)</f>
        <v>0</v>
      </c>
      <c r="H42" s="25">
        <f>IF('Indicator Date hidden'!I43="x","x",$H$2-'Indicator Date hidden'!I43)</f>
        <v>0</v>
      </c>
      <c r="I42" s="25">
        <f>IF('Indicator Date hidden'!J43="x","x",$I$2-'Indicator Date hidden'!J43)</f>
        <v>0</v>
      </c>
      <c r="J42" s="25">
        <f>IF('Indicator Date hidden'!K43="x","x",$J$2-'Indicator Date hidden'!K43)</f>
        <v>0</v>
      </c>
      <c r="K42" s="25">
        <f>IF('Indicator Date hidden'!L43="x","x",$K$2-'Indicator Date hidden'!L43)</f>
        <v>0</v>
      </c>
      <c r="L42" s="25">
        <f>IF('Indicator Date hidden'!M43="x","x",$L$2-'Indicator Date hidden'!M43)</f>
        <v>0</v>
      </c>
      <c r="M42" s="25">
        <f>IF('Indicator Date hidden'!N43="x","x",$M$2-'Indicator Date hidden'!N43)</f>
        <v>0</v>
      </c>
      <c r="N42" s="25">
        <f>IF('Indicator Date hidden'!O43="x","x",$N$2-'Indicator Date hidden'!O43)</f>
        <v>0</v>
      </c>
      <c r="O42" s="25">
        <f>IF('Indicator Date hidden'!P43="x","x",$O$2-'Indicator Date hidden'!P43)</f>
        <v>0</v>
      </c>
      <c r="P42" s="25">
        <f>IF('Indicator Date hidden'!Q43="x","x",$P$2-'Indicator Date hidden'!Q43)</f>
        <v>0</v>
      </c>
      <c r="Q42" s="25" t="str">
        <f>IF('Indicator Date hidden'!R43="x","x",$Q$2-'Indicator Date hidden'!R43)</f>
        <v>x</v>
      </c>
      <c r="R42" s="25">
        <f>IF('Indicator Date hidden'!S43="x","x",$R$2-'Indicator Date hidden'!S43)</f>
        <v>0</v>
      </c>
      <c r="S42" s="25">
        <f>IF('Indicator Date hidden'!T43="x","x",$S$2-'Indicator Date hidden'!T43)</f>
        <v>0</v>
      </c>
      <c r="T42" s="25">
        <f>IF('Indicator Date hidden'!U43="x","x",$T$2-'Indicator Date hidden'!U43)</f>
        <v>0</v>
      </c>
      <c r="U42" s="25">
        <f>IF('Indicator Date hidden'!V43="x","x",$U$2-'Indicator Date hidden'!V43)</f>
        <v>0</v>
      </c>
      <c r="V42" s="25">
        <f>IF('Indicator Date hidden'!W43="x","x",$V$2-'Indicator Date hidden'!W43)</f>
        <v>0</v>
      </c>
      <c r="W42" s="25">
        <f>IF('Indicator Date hidden'!X43="x","x",$W$2-'Indicator Date hidden'!X43)</f>
        <v>6</v>
      </c>
      <c r="X42" s="25">
        <f>IF('Indicator Date hidden'!Y43="x","x",$X$2-'Indicator Date hidden'!Y43)</f>
        <v>1</v>
      </c>
      <c r="Y42" s="25">
        <f>IF('Indicator Date hidden'!Z43="x","x",$Y$2-'Indicator Date hidden'!Z43)</f>
        <v>0</v>
      </c>
      <c r="Z42" s="25">
        <f>IF('Indicator Date hidden'!AA43="x","x",$Z$2-'Indicator Date hidden'!AA43)</f>
        <v>0</v>
      </c>
      <c r="AA42" s="25">
        <f>IF('Indicator Date hidden'!AB43="x","x",$AA$2-'Indicator Date hidden'!AB43)</f>
        <v>0</v>
      </c>
      <c r="AB42" s="25">
        <f>IF('Indicator Date hidden'!AC43="x","x",$AB$2-'Indicator Date hidden'!AC43)</f>
        <v>0</v>
      </c>
      <c r="AC42" s="25">
        <f>IF('Indicator Date hidden'!AD43="x","x",$AC$2-'Indicator Date hidden'!AD43)</f>
        <v>0</v>
      </c>
      <c r="AD42" s="25">
        <f>IF('Indicator Date hidden'!AE43="x","x",$AD$2-'Indicator Date hidden'!AE43)</f>
        <v>0</v>
      </c>
      <c r="AE42" s="25">
        <f>IF('Indicator Date hidden'!AF43="x","x",$AE$2-'Indicator Date hidden'!AF43)</f>
        <v>0</v>
      </c>
      <c r="AF42" s="25">
        <f>IF('Indicator Date hidden'!AG43="x","x",$AF$2-'Indicator Date hidden'!AG43)</f>
        <v>0</v>
      </c>
      <c r="AG42" s="25">
        <f>IF('Indicator Date hidden'!AH43="x","x",$AG$2-'Indicator Date hidden'!AH43)</f>
        <v>0</v>
      </c>
      <c r="AH42" s="25">
        <f>IF('Indicator Date hidden'!AI43="x","x",$AH$2-'Indicator Date hidden'!AI43)</f>
        <v>0</v>
      </c>
      <c r="AI42" s="25">
        <f>IF('Indicator Date hidden'!AJ43="x","x",$AI$2-'Indicator Date hidden'!AJ43)</f>
        <v>0</v>
      </c>
      <c r="AJ42" s="25" t="str">
        <f>IF('Indicator Date hidden'!AK43="x","x",$AJ$2-'Indicator Date hidden'!AK43)</f>
        <v>x</v>
      </c>
      <c r="AK42" s="25">
        <f>IF('Indicator Date hidden'!AL43="x","x",$AK$2-'Indicator Date hidden'!AL43)</f>
        <v>1</v>
      </c>
      <c r="AL42" s="25">
        <f>IF('Indicator Date hidden'!AM43="x","x",$AL$2-'Indicator Date hidden'!AM43)</f>
        <v>0</v>
      </c>
      <c r="AM42" s="25">
        <f>IF('Indicator Date hidden'!AN43="x","x",$AM$2-'Indicator Date hidden'!AN43)</f>
        <v>0</v>
      </c>
      <c r="AN42" s="25">
        <f>IF('Indicator Date hidden'!AO43="x","x",$AN$2-'Indicator Date hidden'!AO43)</f>
        <v>0</v>
      </c>
      <c r="AO42" s="25">
        <f>IF('Indicator Date hidden'!AP43="x","x",$AO$2-'Indicator Date hidden'!AP43)</f>
        <v>0</v>
      </c>
      <c r="AP42" s="25">
        <f>IF('Indicator Date hidden'!AQ43="x","x",$AP$2-'Indicator Date hidden'!AQ43)</f>
        <v>0</v>
      </c>
      <c r="AQ42" s="25">
        <f>IF('Indicator Date hidden'!AR43="x","x",$AQ$2-'Indicator Date hidden'!AR43)</f>
        <v>4</v>
      </c>
      <c r="AR42" s="25">
        <f>IF('Indicator Date hidden'!AS43="x","x",$AR$2-'Indicator Date hidden'!AS43)</f>
        <v>0</v>
      </c>
      <c r="AS42" s="25">
        <f>IF('Indicator Date hidden'!AT43="x","x",$AS$2-'Indicator Date hidden'!AT43)</f>
        <v>0</v>
      </c>
      <c r="AT42" s="25">
        <f>IF('Indicator Date hidden'!AU43="x","x",$AT$2-'Indicator Date hidden'!AU43)</f>
        <v>0</v>
      </c>
      <c r="AU42" s="25">
        <f>IF('Indicator Date hidden'!AV43="x","x",$AU$2-'Indicator Date hidden'!AV43)</f>
        <v>3</v>
      </c>
      <c r="AV42" s="25">
        <f>IF('Indicator Date hidden'!AW43="x","x",$AV$2-'Indicator Date hidden'!AW43)</f>
        <v>0</v>
      </c>
      <c r="AW42" s="25">
        <f>IF('Indicator Date hidden'!AX43="x","x",$AW$2-'Indicator Date hidden'!AX43)</f>
        <v>0</v>
      </c>
      <c r="AX42" s="25">
        <f>IF('Indicator Date hidden'!AY43="x","x",$AX$2-'Indicator Date hidden'!AY43)</f>
        <v>0</v>
      </c>
      <c r="AY42" s="25">
        <f>IF('Indicator Date hidden'!AZ43="x","x",$AY$2-'Indicator Date hidden'!AZ43)</f>
        <v>0</v>
      </c>
      <c r="AZ42" s="25">
        <f>IF('Indicator Date hidden'!BA43="x","x",$AZ$2-'Indicator Date hidden'!BA43)</f>
        <v>0</v>
      </c>
      <c r="BA42">
        <f t="shared" si="5"/>
        <v>15</v>
      </c>
      <c r="BB42" s="26">
        <f t="shared" si="6"/>
        <v>0.30612244897959184</v>
      </c>
      <c r="BC42">
        <f t="shared" si="7"/>
        <v>5</v>
      </c>
      <c r="BD42" s="26">
        <f t="shared" si="8"/>
        <v>1.0917890510281842</v>
      </c>
      <c r="BE42" s="28">
        <f t="shared" si="9"/>
        <v>0</v>
      </c>
    </row>
    <row r="43" spans="1:57" x14ac:dyDescent="0.25">
      <c r="A43" t="s">
        <v>9894</v>
      </c>
      <c r="B43" s="25">
        <f>IF('Indicator Date hidden'!C44="x","x",$B$2-'Indicator Date hidden'!C44)</f>
        <v>0</v>
      </c>
      <c r="C43" s="25">
        <f>IF('Indicator Date hidden'!D44="x","x",$C$2-'Indicator Date hidden'!D44)</f>
        <v>0</v>
      </c>
      <c r="D43" s="25">
        <f>IF('Indicator Date hidden'!E44="x","x",$D$2-'Indicator Date hidden'!E44)</f>
        <v>0</v>
      </c>
      <c r="E43" s="25">
        <f>IF('Indicator Date hidden'!F44="x","x",$E$2-'Indicator Date hidden'!F44)</f>
        <v>0</v>
      </c>
      <c r="F43" s="25">
        <f>IF('Indicator Date hidden'!G44="x","x",$F$2-'Indicator Date hidden'!G44)</f>
        <v>0</v>
      </c>
      <c r="G43" s="25">
        <f>IF('Indicator Date hidden'!H44="x","x",$G$2-'Indicator Date hidden'!H44)</f>
        <v>0</v>
      </c>
      <c r="H43" s="25">
        <f>IF('Indicator Date hidden'!I44="x","x",$H$2-'Indicator Date hidden'!I44)</f>
        <v>0</v>
      </c>
      <c r="I43" s="25">
        <f>IF('Indicator Date hidden'!J44="x","x",$I$2-'Indicator Date hidden'!J44)</f>
        <v>0</v>
      </c>
      <c r="J43" s="25">
        <f>IF('Indicator Date hidden'!K44="x","x",$J$2-'Indicator Date hidden'!K44)</f>
        <v>0</v>
      </c>
      <c r="K43" s="25">
        <f>IF('Indicator Date hidden'!L44="x","x",$K$2-'Indicator Date hidden'!L44)</f>
        <v>0</v>
      </c>
      <c r="L43" s="25">
        <f>IF('Indicator Date hidden'!M44="x","x",$L$2-'Indicator Date hidden'!M44)</f>
        <v>0</v>
      </c>
      <c r="M43" s="25">
        <f>IF('Indicator Date hidden'!N44="x","x",$M$2-'Indicator Date hidden'!N44)</f>
        <v>0</v>
      </c>
      <c r="N43" s="25">
        <f>IF('Indicator Date hidden'!O44="x","x",$N$2-'Indicator Date hidden'!O44)</f>
        <v>0</v>
      </c>
      <c r="O43" s="25">
        <f>IF('Indicator Date hidden'!P44="x","x",$O$2-'Indicator Date hidden'!P44)</f>
        <v>0</v>
      </c>
      <c r="P43" s="25">
        <f>IF('Indicator Date hidden'!Q44="x","x",$P$2-'Indicator Date hidden'!Q44)</f>
        <v>0</v>
      </c>
      <c r="Q43" s="25">
        <f>IF('Indicator Date hidden'!R44="x","x",$Q$2-'Indicator Date hidden'!R44)</f>
        <v>2</v>
      </c>
      <c r="R43" s="25">
        <f>IF('Indicator Date hidden'!S44="x","x",$R$2-'Indicator Date hidden'!S44)</f>
        <v>0</v>
      </c>
      <c r="S43" s="25">
        <f>IF('Indicator Date hidden'!T44="x","x",$S$2-'Indicator Date hidden'!T44)</f>
        <v>0</v>
      </c>
      <c r="T43" s="25">
        <f>IF('Indicator Date hidden'!U44="x","x",$T$2-'Indicator Date hidden'!U44)</f>
        <v>0</v>
      </c>
      <c r="U43" s="25">
        <f>IF('Indicator Date hidden'!V44="x","x",$U$2-'Indicator Date hidden'!V44)</f>
        <v>0</v>
      </c>
      <c r="V43" s="25">
        <f>IF('Indicator Date hidden'!W44="x","x",$V$2-'Indicator Date hidden'!W44)</f>
        <v>0</v>
      </c>
      <c r="W43" s="25">
        <f>IF('Indicator Date hidden'!X44="x","x",$W$2-'Indicator Date hidden'!X44)</f>
        <v>2</v>
      </c>
      <c r="X43" s="25">
        <f>IF('Indicator Date hidden'!Y44="x","x",$X$2-'Indicator Date hidden'!Y44)</f>
        <v>4</v>
      </c>
      <c r="Y43" s="25">
        <f>IF('Indicator Date hidden'!Z44="x","x",$Y$2-'Indicator Date hidden'!Z44)</f>
        <v>0</v>
      </c>
      <c r="Z43" s="25">
        <f>IF('Indicator Date hidden'!AA44="x","x",$Z$2-'Indicator Date hidden'!AA44)</f>
        <v>0</v>
      </c>
      <c r="AA43" s="25">
        <f>IF('Indicator Date hidden'!AB44="x","x",$AA$2-'Indicator Date hidden'!AB44)</f>
        <v>0</v>
      </c>
      <c r="AB43" s="25">
        <f>IF('Indicator Date hidden'!AC44="x","x",$AB$2-'Indicator Date hidden'!AC44)</f>
        <v>0</v>
      </c>
      <c r="AC43" s="25">
        <f>IF('Indicator Date hidden'!AD44="x","x",$AC$2-'Indicator Date hidden'!AD44)</f>
        <v>0</v>
      </c>
      <c r="AD43" s="25">
        <f>IF('Indicator Date hidden'!AE44="x","x",$AD$2-'Indicator Date hidden'!AE44)</f>
        <v>0</v>
      </c>
      <c r="AE43" s="25">
        <f>IF('Indicator Date hidden'!AF44="x","x",$AE$2-'Indicator Date hidden'!AF44)</f>
        <v>0</v>
      </c>
      <c r="AF43" s="25">
        <f>IF('Indicator Date hidden'!AG44="x","x",$AF$2-'Indicator Date hidden'!AG44)</f>
        <v>5</v>
      </c>
      <c r="AG43" s="25">
        <f>IF('Indicator Date hidden'!AH44="x","x",$AG$2-'Indicator Date hidden'!AH44)</f>
        <v>0</v>
      </c>
      <c r="AH43" s="25">
        <f>IF('Indicator Date hidden'!AI44="x","x",$AH$2-'Indicator Date hidden'!AI44)</f>
        <v>0</v>
      </c>
      <c r="AI43" s="25">
        <f>IF('Indicator Date hidden'!AJ44="x","x",$AI$2-'Indicator Date hidden'!AJ44)</f>
        <v>0</v>
      </c>
      <c r="AJ43" s="25">
        <f>IF('Indicator Date hidden'!AK44="x","x",$AJ$2-'Indicator Date hidden'!AK44)</f>
        <v>1</v>
      </c>
      <c r="AK43" s="25">
        <f>IF('Indicator Date hidden'!AL44="x","x",$AK$2-'Indicator Date hidden'!AL44)</f>
        <v>1</v>
      </c>
      <c r="AL43" s="25">
        <f>IF('Indicator Date hidden'!AM44="x","x",$AL$2-'Indicator Date hidden'!AM44)</f>
        <v>0</v>
      </c>
      <c r="AM43" s="25">
        <f>IF('Indicator Date hidden'!AN44="x","x",$AM$2-'Indicator Date hidden'!AN44)</f>
        <v>0</v>
      </c>
      <c r="AN43" s="25">
        <f>IF('Indicator Date hidden'!AO44="x","x",$AN$2-'Indicator Date hidden'!AO44)</f>
        <v>0</v>
      </c>
      <c r="AO43" s="25">
        <f>IF('Indicator Date hidden'!AP44="x","x",$AO$2-'Indicator Date hidden'!AP44)</f>
        <v>0</v>
      </c>
      <c r="AP43" s="25">
        <f>IF('Indicator Date hidden'!AQ44="x","x",$AP$2-'Indicator Date hidden'!AQ44)</f>
        <v>0</v>
      </c>
      <c r="AQ43" s="25">
        <f>IF('Indicator Date hidden'!AR44="x","x",$AQ$2-'Indicator Date hidden'!AR44)</f>
        <v>0</v>
      </c>
      <c r="AR43" s="25">
        <f>IF('Indicator Date hidden'!AS44="x","x",$AR$2-'Indicator Date hidden'!AS44)</f>
        <v>0</v>
      </c>
      <c r="AS43" s="25">
        <f>IF('Indicator Date hidden'!AT44="x","x",$AS$2-'Indicator Date hidden'!AT44)</f>
        <v>0</v>
      </c>
      <c r="AT43" s="25">
        <f>IF('Indicator Date hidden'!AU44="x","x",$AT$2-'Indicator Date hidden'!AU44)</f>
        <v>0</v>
      </c>
      <c r="AU43" s="25">
        <f>IF('Indicator Date hidden'!AV44="x","x",$AU$2-'Indicator Date hidden'!AV44)</f>
        <v>2</v>
      </c>
      <c r="AV43" s="25">
        <f>IF('Indicator Date hidden'!AW44="x","x",$AV$2-'Indicator Date hidden'!AW44)</f>
        <v>0</v>
      </c>
      <c r="AW43" s="25">
        <f>IF('Indicator Date hidden'!AX44="x","x",$AW$2-'Indicator Date hidden'!AX44)</f>
        <v>0</v>
      </c>
      <c r="AX43" s="25">
        <f>IF('Indicator Date hidden'!AY44="x","x",$AX$2-'Indicator Date hidden'!AY44)</f>
        <v>0</v>
      </c>
      <c r="AY43" s="25">
        <f>IF('Indicator Date hidden'!AZ44="x","x",$AY$2-'Indicator Date hidden'!AZ44)</f>
        <v>0</v>
      </c>
      <c r="AZ43" s="25">
        <f>IF('Indicator Date hidden'!BA44="x","x",$AZ$2-'Indicator Date hidden'!BA44)</f>
        <v>0</v>
      </c>
      <c r="BA43">
        <f t="shared" si="5"/>
        <v>17</v>
      </c>
      <c r="BB43" s="26">
        <f t="shared" si="6"/>
        <v>0.33333333333333331</v>
      </c>
      <c r="BC43">
        <f t="shared" si="7"/>
        <v>7</v>
      </c>
      <c r="BD43" s="26">
        <f t="shared" si="8"/>
        <v>0.98352440815564335</v>
      </c>
      <c r="BE43" s="28">
        <f t="shared" si="9"/>
        <v>0</v>
      </c>
    </row>
    <row r="44" spans="1:57" x14ac:dyDescent="0.25">
      <c r="A44" t="s">
        <v>9956</v>
      </c>
      <c r="B44" s="25">
        <f>IF('Indicator Date hidden'!C45="x","x",$B$2-'Indicator Date hidden'!C45)</f>
        <v>0</v>
      </c>
      <c r="C44" s="25">
        <f>IF('Indicator Date hidden'!D45="x","x",$C$2-'Indicator Date hidden'!D45)</f>
        <v>0</v>
      </c>
      <c r="D44" s="25">
        <f>IF('Indicator Date hidden'!E45="x","x",$D$2-'Indicator Date hidden'!E45)</f>
        <v>0</v>
      </c>
      <c r="E44" s="25">
        <f>IF('Indicator Date hidden'!F45="x","x",$E$2-'Indicator Date hidden'!F45)</f>
        <v>0</v>
      </c>
      <c r="F44" s="25">
        <f>IF('Indicator Date hidden'!G45="x","x",$F$2-'Indicator Date hidden'!G45)</f>
        <v>0</v>
      </c>
      <c r="G44" s="25">
        <f>IF('Indicator Date hidden'!H45="x","x",$G$2-'Indicator Date hidden'!H45)</f>
        <v>0</v>
      </c>
      <c r="H44" s="25">
        <f>IF('Indicator Date hidden'!I45="x","x",$H$2-'Indicator Date hidden'!I45)</f>
        <v>0</v>
      </c>
      <c r="I44" s="25">
        <f>IF('Indicator Date hidden'!J45="x","x",$I$2-'Indicator Date hidden'!J45)</f>
        <v>0</v>
      </c>
      <c r="J44" s="25">
        <f>IF('Indicator Date hidden'!K45="x","x",$J$2-'Indicator Date hidden'!K45)</f>
        <v>0</v>
      </c>
      <c r="K44" s="25">
        <f>IF('Indicator Date hidden'!L45="x","x",$K$2-'Indicator Date hidden'!L45)</f>
        <v>0</v>
      </c>
      <c r="L44" s="25">
        <f>IF('Indicator Date hidden'!M45="x","x",$L$2-'Indicator Date hidden'!M45)</f>
        <v>0</v>
      </c>
      <c r="M44" s="25">
        <f>IF('Indicator Date hidden'!N45="x","x",$M$2-'Indicator Date hidden'!N45)</f>
        <v>0</v>
      </c>
      <c r="N44" s="25">
        <f>IF('Indicator Date hidden'!O45="x","x",$N$2-'Indicator Date hidden'!O45)</f>
        <v>0</v>
      </c>
      <c r="O44" s="25">
        <f>IF('Indicator Date hidden'!P45="x","x",$O$2-'Indicator Date hidden'!P45)</f>
        <v>0</v>
      </c>
      <c r="P44" s="25">
        <f>IF('Indicator Date hidden'!Q45="x","x",$P$2-'Indicator Date hidden'!Q45)</f>
        <v>0</v>
      </c>
      <c r="Q44" s="25" t="str">
        <f>IF('Indicator Date hidden'!R45="x","x",$Q$2-'Indicator Date hidden'!R45)</f>
        <v>x</v>
      </c>
      <c r="R44" s="25">
        <f>IF('Indicator Date hidden'!S45="x","x",$R$2-'Indicator Date hidden'!S45)</f>
        <v>0</v>
      </c>
      <c r="S44" s="25">
        <f>IF('Indicator Date hidden'!T45="x","x",$S$2-'Indicator Date hidden'!T45)</f>
        <v>0</v>
      </c>
      <c r="T44" s="25">
        <f>IF('Indicator Date hidden'!U45="x","x",$T$2-'Indicator Date hidden'!U45)</f>
        <v>0</v>
      </c>
      <c r="U44" s="25" t="str">
        <f>IF('Indicator Date hidden'!V45="x","x",$U$2-'Indicator Date hidden'!V45)</f>
        <v>x</v>
      </c>
      <c r="V44" s="25">
        <f>IF('Indicator Date hidden'!W45="x","x",$V$2-'Indicator Date hidden'!W45)</f>
        <v>0</v>
      </c>
      <c r="W44" s="25" t="str">
        <f>IF('Indicator Date hidden'!X45="x","x",$W$2-'Indicator Date hidden'!X45)</f>
        <v>x</v>
      </c>
      <c r="X44" s="25">
        <f>IF('Indicator Date hidden'!Y45="x","x",$X$2-'Indicator Date hidden'!Y45)</f>
        <v>2</v>
      </c>
      <c r="Y44" s="25">
        <f>IF('Indicator Date hidden'!Z45="x","x",$Y$2-'Indicator Date hidden'!Z45)</f>
        <v>0</v>
      </c>
      <c r="Z44" s="25">
        <f>IF('Indicator Date hidden'!AA45="x","x",$Z$2-'Indicator Date hidden'!AA45)</f>
        <v>0</v>
      </c>
      <c r="AA44" s="25" t="str">
        <f>IF('Indicator Date hidden'!AB45="x","x",$AA$2-'Indicator Date hidden'!AB45)</f>
        <v>x</v>
      </c>
      <c r="AB44" s="25">
        <f>IF('Indicator Date hidden'!AC45="x","x",$AB$2-'Indicator Date hidden'!AC45)</f>
        <v>0</v>
      </c>
      <c r="AC44" s="25">
        <f>IF('Indicator Date hidden'!AD45="x","x",$AC$2-'Indicator Date hidden'!AD45)</f>
        <v>0</v>
      </c>
      <c r="AD44" s="25" t="str">
        <f>IF('Indicator Date hidden'!AE45="x","x",$AD$2-'Indicator Date hidden'!AE45)</f>
        <v>x</v>
      </c>
      <c r="AE44" s="25">
        <f>IF('Indicator Date hidden'!AF45="x","x",$AE$2-'Indicator Date hidden'!AF45)</f>
        <v>0</v>
      </c>
      <c r="AF44" s="25">
        <f>IF('Indicator Date hidden'!AG45="x","x",$AF$2-'Indicator Date hidden'!AG45)</f>
        <v>2</v>
      </c>
      <c r="AG44" s="25">
        <f>IF('Indicator Date hidden'!AH45="x","x",$AG$2-'Indicator Date hidden'!AH45)</f>
        <v>0</v>
      </c>
      <c r="AH44" s="25">
        <f>IF('Indicator Date hidden'!AI45="x","x",$AH$2-'Indicator Date hidden'!AI45)</f>
        <v>0</v>
      </c>
      <c r="AI44" s="25">
        <f>IF('Indicator Date hidden'!AJ45="x","x",$AI$2-'Indicator Date hidden'!AJ45)</f>
        <v>0</v>
      </c>
      <c r="AJ44" s="25" t="str">
        <f>IF('Indicator Date hidden'!AK45="x","x",$AJ$2-'Indicator Date hidden'!AK45)</f>
        <v>x</v>
      </c>
      <c r="AK44" s="25">
        <f>IF('Indicator Date hidden'!AL45="x","x",$AK$2-'Indicator Date hidden'!AL45)</f>
        <v>1</v>
      </c>
      <c r="AL44" s="25">
        <f>IF('Indicator Date hidden'!AM45="x","x",$AL$2-'Indicator Date hidden'!AM45)</f>
        <v>0</v>
      </c>
      <c r="AM44" s="25">
        <f>IF('Indicator Date hidden'!AN45="x","x",$AM$2-'Indicator Date hidden'!AN45)</f>
        <v>0</v>
      </c>
      <c r="AN44" s="25">
        <f>IF('Indicator Date hidden'!AO45="x","x",$AN$2-'Indicator Date hidden'!AO45)</f>
        <v>0</v>
      </c>
      <c r="AO44" s="25">
        <f>IF('Indicator Date hidden'!AP45="x","x",$AO$2-'Indicator Date hidden'!AP45)</f>
        <v>0</v>
      </c>
      <c r="AP44" s="25">
        <f>IF('Indicator Date hidden'!AQ45="x","x",$AP$2-'Indicator Date hidden'!AQ45)</f>
        <v>0</v>
      </c>
      <c r="AQ44" s="25">
        <f>IF('Indicator Date hidden'!AR45="x","x",$AQ$2-'Indicator Date hidden'!AR45)</f>
        <v>0</v>
      </c>
      <c r="AR44" s="25">
        <f>IF('Indicator Date hidden'!AS45="x","x",$AR$2-'Indicator Date hidden'!AS45)</f>
        <v>0</v>
      </c>
      <c r="AS44" s="25">
        <f>IF('Indicator Date hidden'!AT45="x","x",$AS$2-'Indicator Date hidden'!AT45)</f>
        <v>0</v>
      </c>
      <c r="AT44" s="25">
        <f>IF('Indicator Date hidden'!AU45="x","x",$AT$2-'Indicator Date hidden'!AU45)</f>
        <v>0</v>
      </c>
      <c r="AU44" s="25">
        <f>IF('Indicator Date hidden'!AV45="x","x",$AU$2-'Indicator Date hidden'!AV45)</f>
        <v>3</v>
      </c>
      <c r="AV44" s="25">
        <f>IF('Indicator Date hidden'!AW45="x","x",$AV$2-'Indicator Date hidden'!AW45)</f>
        <v>0</v>
      </c>
      <c r="AW44" s="25">
        <f>IF('Indicator Date hidden'!AX45="x","x",$AW$2-'Indicator Date hidden'!AX45)</f>
        <v>0</v>
      </c>
      <c r="AX44" s="25">
        <f>IF('Indicator Date hidden'!AY45="x","x",$AX$2-'Indicator Date hidden'!AY45)</f>
        <v>0</v>
      </c>
      <c r="AY44" s="25">
        <f>IF('Indicator Date hidden'!AZ45="x","x",$AY$2-'Indicator Date hidden'!AZ45)</f>
        <v>0</v>
      </c>
      <c r="AZ44" s="25">
        <f>IF('Indicator Date hidden'!BA45="x","x",$AZ$2-'Indicator Date hidden'!BA45)</f>
        <v>0</v>
      </c>
      <c r="BA44">
        <f t="shared" si="5"/>
        <v>8</v>
      </c>
      <c r="BB44" s="26">
        <f t="shared" si="6"/>
        <v>0.17777777777777778</v>
      </c>
      <c r="BC44">
        <f t="shared" si="7"/>
        <v>4</v>
      </c>
      <c r="BD44" s="26">
        <f t="shared" si="8"/>
        <v>0.60695556816656282</v>
      </c>
      <c r="BE44" s="28">
        <f t="shared" si="9"/>
        <v>0</v>
      </c>
    </row>
    <row r="45" spans="1:57" x14ac:dyDescent="0.25">
      <c r="A45" t="s">
        <v>9905</v>
      </c>
      <c r="B45" s="25">
        <f>IF('Indicator Date hidden'!C46="x","x",$B$2-'Indicator Date hidden'!C46)</f>
        <v>0</v>
      </c>
      <c r="C45" s="25">
        <f>IF('Indicator Date hidden'!D46="x","x",$C$2-'Indicator Date hidden'!D46)</f>
        <v>0</v>
      </c>
      <c r="D45" s="25">
        <f>IF('Indicator Date hidden'!E46="x","x",$D$2-'Indicator Date hidden'!E46)</f>
        <v>0</v>
      </c>
      <c r="E45" s="25">
        <f>IF('Indicator Date hidden'!F46="x","x",$E$2-'Indicator Date hidden'!F46)</f>
        <v>0</v>
      </c>
      <c r="F45" s="25">
        <f>IF('Indicator Date hidden'!G46="x","x",$F$2-'Indicator Date hidden'!G46)</f>
        <v>0</v>
      </c>
      <c r="G45" s="25">
        <f>IF('Indicator Date hidden'!H46="x","x",$G$2-'Indicator Date hidden'!H46)</f>
        <v>0</v>
      </c>
      <c r="H45" s="25">
        <f>IF('Indicator Date hidden'!I46="x","x",$H$2-'Indicator Date hidden'!I46)</f>
        <v>0</v>
      </c>
      <c r="I45" s="25">
        <f>IF('Indicator Date hidden'!J46="x","x",$I$2-'Indicator Date hidden'!J46)</f>
        <v>0</v>
      </c>
      <c r="J45" s="25">
        <f>IF('Indicator Date hidden'!K46="x","x",$J$2-'Indicator Date hidden'!K46)</f>
        <v>0</v>
      </c>
      <c r="K45" s="25">
        <f>IF('Indicator Date hidden'!L46="x","x",$K$2-'Indicator Date hidden'!L46)</f>
        <v>0</v>
      </c>
      <c r="L45" s="25">
        <f>IF('Indicator Date hidden'!M46="x","x",$L$2-'Indicator Date hidden'!M46)</f>
        <v>0</v>
      </c>
      <c r="M45" s="25">
        <f>IF('Indicator Date hidden'!N46="x","x",$M$2-'Indicator Date hidden'!N46)</f>
        <v>0</v>
      </c>
      <c r="N45" s="25">
        <f>IF('Indicator Date hidden'!O46="x","x",$N$2-'Indicator Date hidden'!O46)</f>
        <v>0</v>
      </c>
      <c r="O45" s="25">
        <f>IF('Indicator Date hidden'!P46="x","x",$O$2-'Indicator Date hidden'!P46)</f>
        <v>0</v>
      </c>
      <c r="P45" s="25">
        <f>IF('Indicator Date hidden'!Q46="x","x",$P$2-'Indicator Date hidden'!Q46)</f>
        <v>0</v>
      </c>
      <c r="Q45" s="25" t="str">
        <f>IF('Indicator Date hidden'!R46="x","x",$Q$2-'Indicator Date hidden'!R46)</f>
        <v>x</v>
      </c>
      <c r="R45" s="25">
        <f>IF('Indicator Date hidden'!S46="x","x",$R$2-'Indicator Date hidden'!S46)</f>
        <v>0</v>
      </c>
      <c r="S45" s="25">
        <f>IF('Indicator Date hidden'!T46="x","x",$S$2-'Indicator Date hidden'!T46)</f>
        <v>0</v>
      </c>
      <c r="T45" s="25">
        <f>IF('Indicator Date hidden'!U46="x","x",$T$2-'Indicator Date hidden'!U46)</f>
        <v>0</v>
      </c>
      <c r="U45" s="25" t="str">
        <f>IF('Indicator Date hidden'!V46="x","x",$U$2-'Indicator Date hidden'!V46)</f>
        <v>x</v>
      </c>
      <c r="V45" s="25">
        <f>IF('Indicator Date hidden'!W46="x","x",$V$2-'Indicator Date hidden'!W46)</f>
        <v>0</v>
      </c>
      <c r="W45" s="25" t="str">
        <f>IF('Indicator Date hidden'!X46="x","x",$W$2-'Indicator Date hidden'!X46)</f>
        <v>x</v>
      </c>
      <c r="X45" s="25">
        <f>IF('Indicator Date hidden'!Y46="x","x",$X$2-'Indicator Date hidden'!Y46)</f>
        <v>4</v>
      </c>
      <c r="Y45" s="25">
        <f>IF('Indicator Date hidden'!Z46="x","x",$Y$2-'Indicator Date hidden'!Z46)</f>
        <v>0</v>
      </c>
      <c r="Z45" s="25">
        <f>IF('Indicator Date hidden'!AA46="x","x",$Z$2-'Indicator Date hidden'!AA46)</f>
        <v>0</v>
      </c>
      <c r="AA45" s="25">
        <f>IF('Indicator Date hidden'!AB46="x","x",$AA$2-'Indicator Date hidden'!AB46)</f>
        <v>0</v>
      </c>
      <c r="AB45" s="25">
        <f>IF('Indicator Date hidden'!AC46="x","x",$AB$2-'Indicator Date hidden'!AC46)</f>
        <v>0</v>
      </c>
      <c r="AC45" s="25">
        <f>IF('Indicator Date hidden'!AD46="x","x",$AC$2-'Indicator Date hidden'!AD46)</f>
        <v>0</v>
      </c>
      <c r="AD45" s="25" t="str">
        <f>IF('Indicator Date hidden'!AE46="x","x",$AD$2-'Indicator Date hidden'!AE46)</f>
        <v>x</v>
      </c>
      <c r="AE45" s="25">
        <f>IF('Indicator Date hidden'!AF46="x","x",$AE$2-'Indicator Date hidden'!AF46)</f>
        <v>0</v>
      </c>
      <c r="AF45" s="25" t="str">
        <f>IF('Indicator Date hidden'!AG46="x","x",$AF$2-'Indicator Date hidden'!AG46)</f>
        <v>x</v>
      </c>
      <c r="AG45" s="25">
        <f>IF('Indicator Date hidden'!AH46="x","x",$AG$2-'Indicator Date hidden'!AH46)</f>
        <v>0</v>
      </c>
      <c r="AH45" s="25">
        <f>IF('Indicator Date hidden'!AI46="x","x",$AH$2-'Indicator Date hidden'!AI46)</f>
        <v>0</v>
      </c>
      <c r="AI45" s="25">
        <f>IF('Indicator Date hidden'!AJ46="x","x",$AI$2-'Indicator Date hidden'!AJ46)</f>
        <v>0</v>
      </c>
      <c r="AJ45" s="25" t="str">
        <f>IF('Indicator Date hidden'!AK46="x","x",$AJ$2-'Indicator Date hidden'!AK46)</f>
        <v>x</v>
      </c>
      <c r="AK45" s="25">
        <f>IF('Indicator Date hidden'!AL46="x","x",$AK$2-'Indicator Date hidden'!AL46)</f>
        <v>1</v>
      </c>
      <c r="AL45" s="25">
        <f>IF('Indicator Date hidden'!AM46="x","x",$AL$2-'Indicator Date hidden'!AM46)</f>
        <v>0</v>
      </c>
      <c r="AM45" s="25">
        <f>IF('Indicator Date hidden'!AN46="x","x",$AM$2-'Indicator Date hidden'!AN46)</f>
        <v>0</v>
      </c>
      <c r="AN45" s="25">
        <f>IF('Indicator Date hidden'!AO46="x","x",$AN$2-'Indicator Date hidden'!AO46)</f>
        <v>0</v>
      </c>
      <c r="AO45" s="25" t="str">
        <f>IF('Indicator Date hidden'!AP46="x","x",$AO$2-'Indicator Date hidden'!AP46)</f>
        <v>x</v>
      </c>
      <c r="AP45" s="25" t="str">
        <f>IF('Indicator Date hidden'!AQ46="x","x",$AP$2-'Indicator Date hidden'!AQ46)</f>
        <v>x</v>
      </c>
      <c r="AQ45" s="25">
        <f>IF('Indicator Date hidden'!AR46="x","x",$AQ$2-'Indicator Date hidden'!AR46)</f>
        <v>4</v>
      </c>
      <c r="AR45" s="25">
        <f>IF('Indicator Date hidden'!AS46="x","x",$AR$2-'Indicator Date hidden'!AS46)</f>
        <v>0</v>
      </c>
      <c r="AS45" s="25">
        <f>IF('Indicator Date hidden'!AT46="x","x",$AS$2-'Indicator Date hidden'!AT46)</f>
        <v>0</v>
      </c>
      <c r="AT45" s="25">
        <f>IF('Indicator Date hidden'!AU46="x","x",$AT$2-'Indicator Date hidden'!AU46)</f>
        <v>0</v>
      </c>
      <c r="AU45" s="25">
        <f>IF('Indicator Date hidden'!AV46="x","x",$AU$2-'Indicator Date hidden'!AV46)</f>
        <v>2</v>
      </c>
      <c r="AV45" s="25">
        <f>IF('Indicator Date hidden'!AW46="x","x",$AV$2-'Indicator Date hidden'!AW46)</f>
        <v>0</v>
      </c>
      <c r="AW45" s="25">
        <f>IF('Indicator Date hidden'!AX46="x","x",$AW$2-'Indicator Date hidden'!AX46)</f>
        <v>0</v>
      </c>
      <c r="AX45" s="25">
        <f>IF('Indicator Date hidden'!AY46="x","x",$AX$2-'Indicator Date hidden'!AY46)</f>
        <v>0</v>
      </c>
      <c r="AY45" s="25">
        <f>IF('Indicator Date hidden'!AZ46="x","x",$AY$2-'Indicator Date hidden'!AZ46)</f>
        <v>0</v>
      </c>
      <c r="AZ45" s="25">
        <f>IF('Indicator Date hidden'!BA46="x","x",$AZ$2-'Indicator Date hidden'!BA46)</f>
        <v>0</v>
      </c>
      <c r="BA45">
        <f t="shared" si="5"/>
        <v>11</v>
      </c>
      <c r="BB45" s="26">
        <f t="shared" si="6"/>
        <v>0.2558139534883721</v>
      </c>
      <c r="BC45">
        <f t="shared" si="7"/>
        <v>4</v>
      </c>
      <c r="BD45" s="26">
        <f t="shared" si="8"/>
        <v>0.89164137268282861</v>
      </c>
      <c r="BE45" s="28">
        <f t="shared" si="9"/>
        <v>0</v>
      </c>
    </row>
    <row r="46" spans="1:57" x14ac:dyDescent="0.25">
      <c r="A46" t="s">
        <v>9907</v>
      </c>
      <c r="B46" s="25">
        <f>IF('Indicator Date hidden'!C47="x","x",$B$2-'Indicator Date hidden'!C47)</f>
        <v>0</v>
      </c>
      <c r="C46" s="25">
        <f>IF('Indicator Date hidden'!D47="x","x",$C$2-'Indicator Date hidden'!D47)</f>
        <v>0</v>
      </c>
      <c r="D46" s="25">
        <f>IF('Indicator Date hidden'!E47="x","x",$D$2-'Indicator Date hidden'!E47)</f>
        <v>0</v>
      </c>
      <c r="E46" s="25">
        <f>IF('Indicator Date hidden'!F47="x","x",$E$2-'Indicator Date hidden'!F47)</f>
        <v>0</v>
      </c>
      <c r="F46" s="25">
        <f>IF('Indicator Date hidden'!G47="x","x",$F$2-'Indicator Date hidden'!G47)</f>
        <v>0</v>
      </c>
      <c r="G46" s="25">
        <f>IF('Indicator Date hidden'!H47="x","x",$G$2-'Indicator Date hidden'!H47)</f>
        <v>0</v>
      </c>
      <c r="H46" s="25">
        <f>IF('Indicator Date hidden'!I47="x","x",$H$2-'Indicator Date hidden'!I47)</f>
        <v>0</v>
      </c>
      <c r="I46" s="25">
        <f>IF('Indicator Date hidden'!J47="x","x",$I$2-'Indicator Date hidden'!J47)</f>
        <v>0</v>
      </c>
      <c r="J46" s="25">
        <f>IF('Indicator Date hidden'!K47="x","x",$J$2-'Indicator Date hidden'!K47)</f>
        <v>0</v>
      </c>
      <c r="K46" s="25">
        <f>IF('Indicator Date hidden'!L47="x","x",$K$2-'Indicator Date hidden'!L47)</f>
        <v>0</v>
      </c>
      <c r="L46" s="25">
        <f>IF('Indicator Date hidden'!M47="x","x",$L$2-'Indicator Date hidden'!M47)</f>
        <v>0</v>
      </c>
      <c r="M46" s="25">
        <f>IF('Indicator Date hidden'!N47="x","x",$M$2-'Indicator Date hidden'!N47)</f>
        <v>0</v>
      </c>
      <c r="N46" s="25">
        <f>IF('Indicator Date hidden'!O47="x","x",$N$2-'Indicator Date hidden'!O47)</f>
        <v>0</v>
      </c>
      <c r="O46" s="25">
        <f>IF('Indicator Date hidden'!P47="x","x",$O$2-'Indicator Date hidden'!P47)</f>
        <v>0</v>
      </c>
      <c r="P46" s="25">
        <f>IF('Indicator Date hidden'!Q47="x","x",$P$2-'Indicator Date hidden'!Q47)</f>
        <v>0</v>
      </c>
      <c r="Q46" s="25" t="str">
        <f>IF('Indicator Date hidden'!R47="x","x",$Q$2-'Indicator Date hidden'!R47)</f>
        <v>x</v>
      </c>
      <c r="R46" s="25">
        <f>IF('Indicator Date hidden'!S47="x","x",$R$2-'Indicator Date hidden'!S47)</f>
        <v>0</v>
      </c>
      <c r="S46" s="25">
        <f>IF('Indicator Date hidden'!T47="x","x",$S$2-'Indicator Date hidden'!T47)</f>
        <v>0</v>
      </c>
      <c r="T46" s="25">
        <f>IF('Indicator Date hidden'!U47="x","x",$T$2-'Indicator Date hidden'!U47)</f>
        <v>0</v>
      </c>
      <c r="U46" s="25" t="str">
        <f>IF('Indicator Date hidden'!V47="x","x",$U$2-'Indicator Date hidden'!V47)</f>
        <v>x</v>
      </c>
      <c r="V46" s="25">
        <f>IF('Indicator Date hidden'!W47="x","x",$V$2-'Indicator Date hidden'!W47)</f>
        <v>0</v>
      </c>
      <c r="W46" s="25" t="str">
        <f>IF('Indicator Date hidden'!X47="x","x",$W$2-'Indicator Date hidden'!X47)</f>
        <v>x</v>
      </c>
      <c r="X46" s="25">
        <f>IF('Indicator Date hidden'!Y47="x","x",$X$2-'Indicator Date hidden'!Y47)</f>
        <v>2</v>
      </c>
      <c r="Y46" s="25">
        <f>IF('Indicator Date hidden'!Z47="x","x",$Y$2-'Indicator Date hidden'!Z47)</f>
        <v>0</v>
      </c>
      <c r="Z46" s="25">
        <f>IF('Indicator Date hidden'!AA47="x","x",$Z$2-'Indicator Date hidden'!AA47)</f>
        <v>0</v>
      </c>
      <c r="AA46" s="25">
        <f>IF('Indicator Date hidden'!AB47="x","x",$AA$2-'Indicator Date hidden'!AB47)</f>
        <v>1</v>
      </c>
      <c r="AB46" s="25">
        <f>IF('Indicator Date hidden'!AC47="x","x",$AB$2-'Indicator Date hidden'!AC47)</f>
        <v>0</v>
      </c>
      <c r="AC46" s="25">
        <f>IF('Indicator Date hidden'!AD47="x","x",$AC$2-'Indicator Date hidden'!AD47)</f>
        <v>0</v>
      </c>
      <c r="AD46" s="25" t="str">
        <f>IF('Indicator Date hidden'!AE47="x","x",$AD$2-'Indicator Date hidden'!AE47)</f>
        <v>x</v>
      </c>
      <c r="AE46" s="25">
        <f>IF('Indicator Date hidden'!AF47="x","x",$AE$2-'Indicator Date hidden'!AF47)</f>
        <v>0</v>
      </c>
      <c r="AF46" s="25">
        <f>IF('Indicator Date hidden'!AG47="x","x",$AF$2-'Indicator Date hidden'!AG47)</f>
        <v>1</v>
      </c>
      <c r="AG46" s="25">
        <f>IF('Indicator Date hidden'!AH47="x","x",$AG$2-'Indicator Date hidden'!AH47)</f>
        <v>0</v>
      </c>
      <c r="AH46" s="25">
        <f>IF('Indicator Date hidden'!AI47="x","x",$AH$2-'Indicator Date hidden'!AI47)</f>
        <v>0</v>
      </c>
      <c r="AI46" s="25">
        <f>IF('Indicator Date hidden'!AJ47="x","x",$AI$2-'Indicator Date hidden'!AJ47)</f>
        <v>0</v>
      </c>
      <c r="AJ46" s="25">
        <f>IF('Indicator Date hidden'!AK47="x","x",$AJ$2-'Indicator Date hidden'!AK47)</f>
        <v>1</v>
      </c>
      <c r="AK46" s="25">
        <f>IF('Indicator Date hidden'!AL47="x","x",$AK$2-'Indicator Date hidden'!AL47)</f>
        <v>1</v>
      </c>
      <c r="AL46" s="25">
        <f>IF('Indicator Date hidden'!AM47="x","x",$AL$2-'Indicator Date hidden'!AM47)</f>
        <v>0</v>
      </c>
      <c r="AM46" s="25">
        <f>IF('Indicator Date hidden'!AN47="x","x",$AM$2-'Indicator Date hidden'!AN47)</f>
        <v>0</v>
      </c>
      <c r="AN46" s="25">
        <f>IF('Indicator Date hidden'!AO47="x","x",$AN$2-'Indicator Date hidden'!AO47)</f>
        <v>0</v>
      </c>
      <c r="AO46" s="25">
        <f>IF('Indicator Date hidden'!AP47="x","x",$AO$2-'Indicator Date hidden'!AP47)</f>
        <v>0</v>
      </c>
      <c r="AP46" s="25">
        <f>IF('Indicator Date hidden'!AQ47="x","x",$AP$2-'Indicator Date hidden'!AQ47)</f>
        <v>0</v>
      </c>
      <c r="AQ46" s="25" t="str">
        <f>IF('Indicator Date hidden'!AR47="x","x",$AQ$2-'Indicator Date hidden'!AR47)</f>
        <v>x</v>
      </c>
      <c r="AR46" s="25">
        <f>IF('Indicator Date hidden'!AS47="x","x",$AR$2-'Indicator Date hidden'!AS47)</f>
        <v>0</v>
      </c>
      <c r="AS46" s="25">
        <f>IF('Indicator Date hidden'!AT47="x","x",$AS$2-'Indicator Date hidden'!AT47)</f>
        <v>0</v>
      </c>
      <c r="AT46" s="25">
        <f>IF('Indicator Date hidden'!AU47="x","x",$AT$2-'Indicator Date hidden'!AU47)</f>
        <v>0</v>
      </c>
      <c r="AU46" s="25">
        <f>IF('Indicator Date hidden'!AV47="x","x",$AU$2-'Indicator Date hidden'!AV47)</f>
        <v>3</v>
      </c>
      <c r="AV46" s="25">
        <f>IF('Indicator Date hidden'!AW47="x","x",$AV$2-'Indicator Date hidden'!AW47)</f>
        <v>0</v>
      </c>
      <c r="AW46" s="25">
        <f>IF('Indicator Date hidden'!AX47="x","x",$AW$2-'Indicator Date hidden'!AX47)</f>
        <v>0</v>
      </c>
      <c r="AX46" s="25">
        <f>IF('Indicator Date hidden'!AY47="x","x",$AX$2-'Indicator Date hidden'!AY47)</f>
        <v>0</v>
      </c>
      <c r="AY46" s="25">
        <f>IF('Indicator Date hidden'!AZ47="x","x",$AY$2-'Indicator Date hidden'!AZ47)</f>
        <v>0</v>
      </c>
      <c r="AZ46" s="25">
        <f>IF('Indicator Date hidden'!BA47="x","x",$AZ$2-'Indicator Date hidden'!BA47)</f>
        <v>0</v>
      </c>
      <c r="BA46">
        <f t="shared" si="5"/>
        <v>9</v>
      </c>
      <c r="BB46" s="26">
        <f t="shared" si="6"/>
        <v>0.19565217391304349</v>
      </c>
      <c r="BC46">
        <f t="shared" si="7"/>
        <v>6</v>
      </c>
      <c r="BD46" s="26">
        <f t="shared" si="8"/>
        <v>0.57557401282059684</v>
      </c>
      <c r="BE46" s="28">
        <f t="shared" si="9"/>
        <v>0</v>
      </c>
    </row>
    <row r="47" spans="1:57" x14ac:dyDescent="0.25">
      <c r="A47" t="s">
        <v>9908</v>
      </c>
      <c r="B47" s="25">
        <f>IF('Indicator Date hidden'!C48="x","x",$B$2-'Indicator Date hidden'!C48)</f>
        <v>0</v>
      </c>
      <c r="C47" s="25">
        <f>IF('Indicator Date hidden'!D48="x","x",$C$2-'Indicator Date hidden'!D48)</f>
        <v>0</v>
      </c>
      <c r="D47" s="25">
        <f>IF('Indicator Date hidden'!E48="x","x",$D$2-'Indicator Date hidden'!E48)</f>
        <v>0</v>
      </c>
      <c r="E47" s="25">
        <f>IF('Indicator Date hidden'!F48="x","x",$E$2-'Indicator Date hidden'!F48)</f>
        <v>0</v>
      </c>
      <c r="F47" s="25">
        <f>IF('Indicator Date hidden'!G48="x","x",$F$2-'Indicator Date hidden'!G48)</f>
        <v>0</v>
      </c>
      <c r="G47" s="25">
        <f>IF('Indicator Date hidden'!H48="x","x",$G$2-'Indicator Date hidden'!H48)</f>
        <v>0</v>
      </c>
      <c r="H47" s="25">
        <f>IF('Indicator Date hidden'!I48="x","x",$H$2-'Indicator Date hidden'!I48)</f>
        <v>0</v>
      </c>
      <c r="I47" s="25">
        <f>IF('Indicator Date hidden'!J48="x","x",$I$2-'Indicator Date hidden'!J48)</f>
        <v>0</v>
      </c>
      <c r="J47" s="25">
        <f>IF('Indicator Date hidden'!K48="x","x",$J$2-'Indicator Date hidden'!K48)</f>
        <v>0</v>
      </c>
      <c r="K47" s="25">
        <f>IF('Indicator Date hidden'!L48="x","x",$K$2-'Indicator Date hidden'!L48)</f>
        <v>0</v>
      </c>
      <c r="L47" s="25">
        <f>IF('Indicator Date hidden'!M48="x","x",$L$2-'Indicator Date hidden'!M48)</f>
        <v>0</v>
      </c>
      <c r="M47" s="25">
        <f>IF('Indicator Date hidden'!N48="x","x",$M$2-'Indicator Date hidden'!N48)</f>
        <v>0</v>
      </c>
      <c r="N47" s="25">
        <f>IF('Indicator Date hidden'!O48="x","x",$N$2-'Indicator Date hidden'!O48)</f>
        <v>0</v>
      </c>
      <c r="O47" s="25">
        <f>IF('Indicator Date hidden'!P48="x","x",$O$2-'Indicator Date hidden'!P48)</f>
        <v>0</v>
      </c>
      <c r="P47" s="25">
        <f>IF('Indicator Date hidden'!Q48="x","x",$P$2-'Indicator Date hidden'!Q48)</f>
        <v>0</v>
      </c>
      <c r="Q47" s="25" t="str">
        <f>IF('Indicator Date hidden'!R48="x","x",$Q$2-'Indicator Date hidden'!R48)</f>
        <v>x</v>
      </c>
      <c r="R47" s="25">
        <f>IF('Indicator Date hidden'!S48="x","x",$R$2-'Indicator Date hidden'!S48)</f>
        <v>0</v>
      </c>
      <c r="S47" s="25">
        <f>IF('Indicator Date hidden'!T48="x","x",$S$2-'Indicator Date hidden'!T48)</f>
        <v>0</v>
      </c>
      <c r="T47" s="25">
        <f>IF('Indicator Date hidden'!U48="x","x",$T$2-'Indicator Date hidden'!U48)</f>
        <v>0</v>
      </c>
      <c r="U47" s="25" t="str">
        <f>IF('Indicator Date hidden'!V48="x","x",$U$2-'Indicator Date hidden'!V48)</f>
        <v>x</v>
      </c>
      <c r="V47" s="25">
        <f>IF('Indicator Date hidden'!W48="x","x",$V$2-'Indicator Date hidden'!W48)</f>
        <v>0</v>
      </c>
      <c r="W47" s="25" t="str">
        <f>IF('Indicator Date hidden'!X48="x","x",$W$2-'Indicator Date hidden'!X48)</f>
        <v>x</v>
      </c>
      <c r="X47" s="25">
        <f>IF('Indicator Date hidden'!Y48="x","x",$X$2-'Indicator Date hidden'!Y48)</f>
        <v>3</v>
      </c>
      <c r="Y47" s="25">
        <f>IF('Indicator Date hidden'!Z48="x","x",$Y$2-'Indicator Date hidden'!Z48)</f>
        <v>0</v>
      </c>
      <c r="Z47" s="25">
        <f>IF('Indicator Date hidden'!AA48="x","x",$Z$2-'Indicator Date hidden'!AA48)</f>
        <v>0</v>
      </c>
      <c r="AA47" s="25">
        <f>IF('Indicator Date hidden'!AB48="x","x",$AA$2-'Indicator Date hidden'!AB48)</f>
        <v>1</v>
      </c>
      <c r="AB47" s="25">
        <f>IF('Indicator Date hidden'!AC48="x","x",$AB$2-'Indicator Date hidden'!AC48)</f>
        <v>0</v>
      </c>
      <c r="AC47" s="25">
        <f>IF('Indicator Date hidden'!AD48="x","x",$AC$2-'Indicator Date hidden'!AD48)</f>
        <v>0</v>
      </c>
      <c r="AD47" s="25" t="str">
        <f>IF('Indicator Date hidden'!AE48="x","x",$AD$2-'Indicator Date hidden'!AE48)</f>
        <v>x</v>
      </c>
      <c r="AE47" s="25">
        <f>IF('Indicator Date hidden'!AF48="x","x",$AE$2-'Indicator Date hidden'!AF48)</f>
        <v>0</v>
      </c>
      <c r="AF47" s="25">
        <f>IF('Indicator Date hidden'!AG48="x","x",$AF$2-'Indicator Date hidden'!AG48)</f>
        <v>1</v>
      </c>
      <c r="AG47" s="25">
        <f>IF('Indicator Date hidden'!AH48="x","x",$AG$2-'Indicator Date hidden'!AH48)</f>
        <v>0</v>
      </c>
      <c r="AH47" s="25">
        <f>IF('Indicator Date hidden'!AI48="x","x",$AH$2-'Indicator Date hidden'!AI48)</f>
        <v>0</v>
      </c>
      <c r="AI47" s="25">
        <f>IF('Indicator Date hidden'!AJ48="x","x",$AI$2-'Indicator Date hidden'!AJ48)</f>
        <v>0</v>
      </c>
      <c r="AJ47" s="25" t="str">
        <f>IF('Indicator Date hidden'!AK48="x","x",$AJ$2-'Indicator Date hidden'!AK48)</f>
        <v>x</v>
      </c>
      <c r="AK47" s="25">
        <f>IF('Indicator Date hidden'!AL48="x","x",$AK$2-'Indicator Date hidden'!AL48)</f>
        <v>1</v>
      </c>
      <c r="AL47" s="25">
        <f>IF('Indicator Date hidden'!AM48="x","x",$AL$2-'Indicator Date hidden'!AM48)</f>
        <v>0</v>
      </c>
      <c r="AM47" s="25">
        <f>IF('Indicator Date hidden'!AN48="x","x",$AM$2-'Indicator Date hidden'!AN48)</f>
        <v>0</v>
      </c>
      <c r="AN47" s="25">
        <f>IF('Indicator Date hidden'!AO48="x","x",$AN$2-'Indicator Date hidden'!AO48)</f>
        <v>0</v>
      </c>
      <c r="AO47" s="25">
        <f>IF('Indicator Date hidden'!AP48="x","x",$AO$2-'Indicator Date hidden'!AP48)</f>
        <v>0</v>
      </c>
      <c r="AP47" s="25">
        <f>IF('Indicator Date hidden'!AQ48="x","x",$AP$2-'Indicator Date hidden'!AQ48)</f>
        <v>0</v>
      </c>
      <c r="AQ47" s="25">
        <f>IF('Indicator Date hidden'!AR48="x","x",$AQ$2-'Indicator Date hidden'!AR48)</f>
        <v>0</v>
      </c>
      <c r="AR47" s="25">
        <f>IF('Indicator Date hidden'!AS48="x","x",$AR$2-'Indicator Date hidden'!AS48)</f>
        <v>0</v>
      </c>
      <c r="AS47" s="25">
        <f>IF('Indicator Date hidden'!AT48="x","x",$AS$2-'Indicator Date hidden'!AT48)</f>
        <v>0</v>
      </c>
      <c r="AT47" s="25">
        <f>IF('Indicator Date hidden'!AU48="x","x",$AT$2-'Indicator Date hidden'!AU48)</f>
        <v>0</v>
      </c>
      <c r="AU47" s="25" t="str">
        <f>IF('Indicator Date hidden'!AV48="x","x",$AU$2-'Indicator Date hidden'!AV48)</f>
        <v>x</v>
      </c>
      <c r="AV47" s="25">
        <f>IF('Indicator Date hidden'!AW48="x","x",$AV$2-'Indicator Date hidden'!AW48)</f>
        <v>0</v>
      </c>
      <c r="AW47" s="25">
        <f>IF('Indicator Date hidden'!AX48="x","x",$AW$2-'Indicator Date hidden'!AX48)</f>
        <v>0</v>
      </c>
      <c r="AX47" s="25">
        <f>IF('Indicator Date hidden'!AY48="x","x",$AX$2-'Indicator Date hidden'!AY48)</f>
        <v>0</v>
      </c>
      <c r="AY47" s="25">
        <f>IF('Indicator Date hidden'!AZ48="x","x",$AY$2-'Indicator Date hidden'!AZ48)</f>
        <v>0</v>
      </c>
      <c r="AZ47" s="25">
        <f>IF('Indicator Date hidden'!BA48="x","x",$AZ$2-'Indicator Date hidden'!BA48)</f>
        <v>0</v>
      </c>
      <c r="BA47">
        <f t="shared" si="5"/>
        <v>6</v>
      </c>
      <c r="BB47" s="26">
        <f t="shared" si="6"/>
        <v>0.13333333333333333</v>
      </c>
      <c r="BC47">
        <f t="shared" si="7"/>
        <v>4</v>
      </c>
      <c r="BD47" s="26">
        <f t="shared" si="8"/>
        <v>0.49888765156985887</v>
      </c>
      <c r="BE47" s="28">
        <f t="shared" si="9"/>
        <v>0</v>
      </c>
    </row>
    <row r="48" spans="1:57" x14ac:dyDescent="0.25">
      <c r="A48" t="s">
        <v>9915</v>
      </c>
      <c r="B48" s="25">
        <f>IF('Indicator Date hidden'!C49="x","x",$B$2-'Indicator Date hidden'!C49)</f>
        <v>0</v>
      </c>
      <c r="C48" s="25">
        <f>IF('Indicator Date hidden'!D49="x","x",$C$2-'Indicator Date hidden'!D49)</f>
        <v>0</v>
      </c>
      <c r="D48" s="25">
        <f>IF('Indicator Date hidden'!E49="x","x",$D$2-'Indicator Date hidden'!E49)</f>
        <v>0</v>
      </c>
      <c r="E48" s="25">
        <f>IF('Indicator Date hidden'!F49="x","x",$E$2-'Indicator Date hidden'!F49)</f>
        <v>0</v>
      </c>
      <c r="F48" s="25">
        <f>IF('Indicator Date hidden'!G49="x","x",$F$2-'Indicator Date hidden'!G49)</f>
        <v>0</v>
      </c>
      <c r="G48" s="25">
        <f>IF('Indicator Date hidden'!H49="x","x",$G$2-'Indicator Date hidden'!H49)</f>
        <v>0</v>
      </c>
      <c r="H48" s="25">
        <f>IF('Indicator Date hidden'!I49="x","x",$H$2-'Indicator Date hidden'!I49)</f>
        <v>0</v>
      </c>
      <c r="I48" s="25">
        <f>IF('Indicator Date hidden'!J49="x","x",$I$2-'Indicator Date hidden'!J49)</f>
        <v>0</v>
      </c>
      <c r="J48" s="25">
        <f>IF('Indicator Date hidden'!K49="x","x",$J$2-'Indicator Date hidden'!K49)</f>
        <v>0</v>
      </c>
      <c r="K48" s="25">
        <f>IF('Indicator Date hidden'!L49="x","x",$K$2-'Indicator Date hidden'!L49)</f>
        <v>0</v>
      </c>
      <c r="L48" s="25">
        <f>IF('Indicator Date hidden'!M49="x","x",$L$2-'Indicator Date hidden'!M49)</f>
        <v>0</v>
      </c>
      <c r="M48" s="25">
        <f>IF('Indicator Date hidden'!N49="x","x",$M$2-'Indicator Date hidden'!N49)</f>
        <v>0</v>
      </c>
      <c r="N48" s="25">
        <f>IF('Indicator Date hidden'!O49="x","x",$N$2-'Indicator Date hidden'!O49)</f>
        <v>0</v>
      </c>
      <c r="O48" s="25">
        <f>IF('Indicator Date hidden'!P49="x","x",$O$2-'Indicator Date hidden'!P49)</f>
        <v>0</v>
      </c>
      <c r="P48" s="25">
        <f>IF('Indicator Date hidden'!Q49="x","x",$P$2-'Indicator Date hidden'!Q49)</f>
        <v>0</v>
      </c>
      <c r="Q48" s="25" t="str">
        <f>IF('Indicator Date hidden'!R49="x","x",$Q$2-'Indicator Date hidden'!R49)</f>
        <v>x</v>
      </c>
      <c r="R48" s="25">
        <f>IF('Indicator Date hidden'!S49="x","x",$R$2-'Indicator Date hidden'!S49)</f>
        <v>0</v>
      </c>
      <c r="S48" s="25">
        <f>IF('Indicator Date hidden'!T49="x","x",$S$2-'Indicator Date hidden'!T49)</f>
        <v>0</v>
      </c>
      <c r="T48" s="25">
        <f>IF('Indicator Date hidden'!U49="x","x",$T$2-'Indicator Date hidden'!U49)</f>
        <v>0</v>
      </c>
      <c r="U48" s="25" t="str">
        <f>IF('Indicator Date hidden'!V49="x","x",$U$2-'Indicator Date hidden'!V49)</f>
        <v>x</v>
      </c>
      <c r="V48" s="25">
        <f>IF('Indicator Date hidden'!W49="x","x",$V$2-'Indicator Date hidden'!W49)</f>
        <v>0</v>
      </c>
      <c r="W48" s="25" t="str">
        <f>IF('Indicator Date hidden'!X49="x","x",$W$2-'Indicator Date hidden'!X49)</f>
        <v>x</v>
      </c>
      <c r="X48" s="25">
        <f>IF('Indicator Date hidden'!Y49="x","x",$X$2-'Indicator Date hidden'!Y49)</f>
        <v>4</v>
      </c>
      <c r="Y48" s="25">
        <f>IF('Indicator Date hidden'!Z49="x","x",$Y$2-'Indicator Date hidden'!Z49)</f>
        <v>0</v>
      </c>
      <c r="Z48" s="25">
        <f>IF('Indicator Date hidden'!AA49="x","x",$Z$2-'Indicator Date hidden'!AA49)</f>
        <v>0</v>
      </c>
      <c r="AA48" s="25">
        <f>IF('Indicator Date hidden'!AB49="x","x",$AA$2-'Indicator Date hidden'!AB49)</f>
        <v>0</v>
      </c>
      <c r="AB48" s="25">
        <f>IF('Indicator Date hidden'!AC49="x","x",$AB$2-'Indicator Date hidden'!AC49)</f>
        <v>0</v>
      </c>
      <c r="AC48" s="25">
        <f>IF('Indicator Date hidden'!AD49="x","x",$AC$2-'Indicator Date hidden'!AD49)</f>
        <v>0</v>
      </c>
      <c r="AD48" s="25" t="str">
        <f>IF('Indicator Date hidden'!AE49="x","x",$AD$2-'Indicator Date hidden'!AE49)</f>
        <v>x</v>
      </c>
      <c r="AE48" s="25">
        <f>IF('Indicator Date hidden'!AF49="x","x",$AE$2-'Indicator Date hidden'!AF49)</f>
        <v>0</v>
      </c>
      <c r="AF48" s="25">
        <f>IF('Indicator Date hidden'!AG49="x","x",$AF$2-'Indicator Date hidden'!AG49)</f>
        <v>1</v>
      </c>
      <c r="AG48" s="25">
        <f>IF('Indicator Date hidden'!AH49="x","x",$AG$2-'Indicator Date hidden'!AH49)</f>
        <v>0</v>
      </c>
      <c r="AH48" s="25">
        <f>IF('Indicator Date hidden'!AI49="x","x",$AH$2-'Indicator Date hidden'!AI49)</f>
        <v>0</v>
      </c>
      <c r="AI48" s="25">
        <f>IF('Indicator Date hidden'!AJ49="x","x",$AI$2-'Indicator Date hidden'!AJ49)</f>
        <v>0</v>
      </c>
      <c r="AJ48" s="25" t="str">
        <f>IF('Indicator Date hidden'!AK49="x","x",$AJ$2-'Indicator Date hidden'!AK49)</f>
        <v>x</v>
      </c>
      <c r="AK48" s="25">
        <f>IF('Indicator Date hidden'!AL49="x","x",$AK$2-'Indicator Date hidden'!AL49)</f>
        <v>1</v>
      </c>
      <c r="AL48" s="25">
        <f>IF('Indicator Date hidden'!AM49="x","x",$AL$2-'Indicator Date hidden'!AM49)</f>
        <v>0</v>
      </c>
      <c r="AM48" s="25">
        <f>IF('Indicator Date hidden'!AN49="x","x",$AM$2-'Indicator Date hidden'!AN49)</f>
        <v>0</v>
      </c>
      <c r="AN48" s="25">
        <f>IF('Indicator Date hidden'!AO49="x","x",$AN$2-'Indicator Date hidden'!AO49)</f>
        <v>0</v>
      </c>
      <c r="AO48" s="25">
        <f>IF('Indicator Date hidden'!AP49="x","x",$AO$2-'Indicator Date hidden'!AP49)</f>
        <v>0</v>
      </c>
      <c r="AP48" s="25">
        <f>IF('Indicator Date hidden'!AQ49="x","x",$AP$2-'Indicator Date hidden'!AQ49)</f>
        <v>0</v>
      </c>
      <c r="AQ48" s="25">
        <f>IF('Indicator Date hidden'!AR49="x","x",$AQ$2-'Indicator Date hidden'!AR49)</f>
        <v>0</v>
      </c>
      <c r="AR48" s="25">
        <f>IF('Indicator Date hidden'!AS49="x","x",$AR$2-'Indicator Date hidden'!AS49)</f>
        <v>0</v>
      </c>
      <c r="AS48" s="25">
        <f>IF('Indicator Date hidden'!AT49="x","x",$AS$2-'Indicator Date hidden'!AT49)</f>
        <v>0</v>
      </c>
      <c r="AT48" s="25">
        <f>IF('Indicator Date hidden'!AU49="x","x",$AT$2-'Indicator Date hidden'!AU49)</f>
        <v>0</v>
      </c>
      <c r="AU48" s="25" t="str">
        <f>IF('Indicator Date hidden'!AV49="x","x",$AU$2-'Indicator Date hidden'!AV49)</f>
        <v>x</v>
      </c>
      <c r="AV48" s="25">
        <f>IF('Indicator Date hidden'!AW49="x","x",$AV$2-'Indicator Date hidden'!AW49)</f>
        <v>0</v>
      </c>
      <c r="AW48" s="25">
        <f>IF('Indicator Date hidden'!AX49="x","x",$AW$2-'Indicator Date hidden'!AX49)</f>
        <v>0</v>
      </c>
      <c r="AX48" s="25">
        <f>IF('Indicator Date hidden'!AY49="x","x",$AX$2-'Indicator Date hidden'!AY49)</f>
        <v>0</v>
      </c>
      <c r="AY48" s="25">
        <f>IF('Indicator Date hidden'!AZ49="x","x",$AY$2-'Indicator Date hidden'!AZ49)</f>
        <v>0</v>
      </c>
      <c r="AZ48" s="25">
        <f>IF('Indicator Date hidden'!BA49="x","x",$AZ$2-'Indicator Date hidden'!BA49)</f>
        <v>0</v>
      </c>
      <c r="BA48">
        <f t="shared" si="5"/>
        <v>6</v>
      </c>
      <c r="BB48" s="26">
        <f t="shared" si="6"/>
        <v>0.13333333333333333</v>
      </c>
      <c r="BC48">
        <f t="shared" si="7"/>
        <v>3</v>
      </c>
      <c r="BD48" s="26">
        <f t="shared" si="8"/>
        <v>0.6182412330330469</v>
      </c>
      <c r="BE48" s="28">
        <f t="shared" si="9"/>
        <v>0</v>
      </c>
    </row>
    <row r="49" spans="1:57" x14ac:dyDescent="0.25">
      <c r="A49" t="s">
        <v>9911</v>
      </c>
      <c r="B49" s="25">
        <f>IF('Indicator Date hidden'!C50="x","x",$B$2-'Indicator Date hidden'!C50)</f>
        <v>0</v>
      </c>
      <c r="C49" s="25">
        <f>IF('Indicator Date hidden'!D50="x","x",$C$2-'Indicator Date hidden'!D50)</f>
        <v>0</v>
      </c>
      <c r="D49" s="25">
        <f>IF('Indicator Date hidden'!E50="x","x",$D$2-'Indicator Date hidden'!E50)</f>
        <v>0</v>
      </c>
      <c r="E49" s="25">
        <f>IF('Indicator Date hidden'!F50="x","x",$E$2-'Indicator Date hidden'!F50)</f>
        <v>0</v>
      </c>
      <c r="F49" s="25">
        <f>IF('Indicator Date hidden'!G50="x","x",$F$2-'Indicator Date hidden'!G50)</f>
        <v>0</v>
      </c>
      <c r="G49" s="25">
        <f>IF('Indicator Date hidden'!H50="x","x",$G$2-'Indicator Date hidden'!H50)</f>
        <v>0</v>
      </c>
      <c r="H49" s="25">
        <f>IF('Indicator Date hidden'!I50="x","x",$H$2-'Indicator Date hidden'!I50)</f>
        <v>0</v>
      </c>
      <c r="I49" s="25">
        <f>IF('Indicator Date hidden'!J50="x","x",$I$2-'Indicator Date hidden'!J50)</f>
        <v>0</v>
      </c>
      <c r="J49" s="25">
        <f>IF('Indicator Date hidden'!K50="x","x",$J$2-'Indicator Date hidden'!K50)</f>
        <v>0</v>
      </c>
      <c r="K49" s="25">
        <f>IF('Indicator Date hidden'!L50="x","x",$K$2-'Indicator Date hidden'!L50)</f>
        <v>0</v>
      </c>
      <c r="L49" s="25">
        <f>IF('Indicator Date hidden'!M50="x","x",$L$2-'Indicator Date hidden'!M50)</f>
        <v>0</v>
      </c>
      <c r="M49" s="25">
        <f>IF('Indicator Date hidden'!N50="x","x",$M$2-'Indicator Date hidden'!N50)</f>
        <v>0</v>
      </c>
      <c r="N49" s="25">
        <f>IF('Indicator Date hidden'!O50="x","x",$N$2-'Indicator Date hidden'!O50)</f>
        <v>0</v>
      </c>
      <c r="O49" s="25">
        <f>IF('Indicator Date hidden'!P50="x","x",$O$2-'Indicator Date hidden'!P50)</f>
        <v>0</v>
      </c>
      <c r="P49" s="25">
        <f>IF('Indicator Date hidden'!Q50="x","x",$P$2-'Indicator Date hidden'!Q50)</f>
        <v>0</v>
      </c>
      <c r="Q49" s="25">
        <f>IF('Indicator Date hidden'!R50="x","x",$Q$2-'Indicator Date hidden'!R50)</f>
        <v>8</v>
      </c>
      <c r="R49" s="25">
        <f>IF('Indicator Date hidden'!S50="x","x",$R$2-'Indicator Date hidden'!S50)</f>
        <v>0</v>
      </c>
      <c r="S49" s="25">
        <f>IF('Indicator Date hidden'!T50="x","x",$S$2-'Indicator Date hidden'!T50)</f>
        <v>0</v>
      </c>
      <c r="T49" s="25">
        <f>IF('Indicator Date hidden'!U50="x","x",$T$2-'Indicator Date hidden'!U50)</f>
        <v>0</v>
      </c>
      <c r="U49" s="25" t="str">
        <f>IF('Indicator Date hidden'!V50="x","x",$U$2-'Indicator Date hidden'!V50)</f>
        <v>x</v>
      </c>
      <c r="V49" s="25">
        <f>IF('Indicator Date hidden'!W50="x","x",$V$2-'Indicator Date hidden'!W50)</f>
        <v>0</v>
      </c>
      <c r="W49" s="25">
        <f>IF('Indicator Date hidden'!X50="x","x",$W$2-'Indicator Date hidden'!X50)</f>
        <v>2</v>
      </c>
      <c r="X49" s="25">
        <f>IF('Indicator Date hidden'!Y50="x","x",$X$2-'Indicator Date hidden'!Y50)</f>
        <v>4</v>
      </c>
      <c r="Y49" s="25">
        <f>IF('Indicator Date hidden'!Z50="x","x",$Y$2-'Indicator Date hidden'!Z50)</f>
        <v>0</v>
      </c>
      <c r="Z49" s="25">
        <f>IF('Indicator Date hidden'!AA50="x","x",$Z$2-'Indicator Date hidden'!AA50)</f>
        <v>0</v>
      </c>
      <c r="AA49" s="25">
        <f>IF('Indicator Date hidden'!AB50="x","x",$AA$2-'Indicator Date hidden'!AB50)</f>
        <v>0</v>
      </c>
      <c r="AB49" s="25">
        <f>IF('Indicator Date hidden'!AC50="x","x",$AB$2-'Indicator Date hidden'!AC50)</f>
        <v>0</v>
      </c>
      <c r="AC49" s="25">
        <f>IF('Indicator Date hidden'!AD50="x","x",$AC$2-'Indicator Date hidden'!AD50)</f>
        <v>0</v>
      </c>
      <c r="AD49" s="25">
        <f>IF('Indicator Date hidden'!AE50="x","x",$AD$2-'Indicator Date hidden'!AE50)</f>
        <v>0</v>
      </c>
      <c r="AE49" s="25" t="str">
        <f>IF('Indicator Date hidden'!AF50="x","x",$AE$2-'Indicator Date hidden'!AF50)</f>
        <v>x</v>
      </c>
      <c r="AF49" s="25">
        <f>IF('Indicator Date hidden'!AG50="x","x",$AF$2-'Indicator Date hidden'!AG50)</f>
        <v>1</v>
      </c>
      <c r="AG49" s="25">
        <f>IF('Indicator Date hidden'!AH50="x","x",$AG$2-'Indicator Date hidden'!AH50)</f>
        <v>0</v>
      </c>
      <c r="AH49" s="25">
        <f>IF('Indicator Date hidden'!AI50="x","x",$AH$2-'Indicator Date hidden'!AI50)</f>
        <v>0</v>
      </c>
      <c r="AI49" s="25">
        <f>IF('Indicator Date hidden'!AJ50="x","x",$AI$2-'Indicator Date hidden'!AJ50)</f>
        <v>0</v>
      </c>
      <c r="AJ49" s="25" t="str">
        <f>IF('Indicator Date hidden'!AK50="x","x",$AJ$2-'Indicator Date hidden'!AK50)</f>
        <v>x</v>
      </c>
      <c r="AK49" s="25">
        <f>IF('Indicator Date hidden'!AL50="x","x",$AK$2-'Indicator Date hidden'!AL50)</f>
        <v>0</v>
      </c>
      <c r="AL49" s="25">
        <f>IF('Indicator Date hidden'!AM50="x","x",$AL$2-'Indicator Date hidden'!AM50)</f>
        <v>0</v>
      </c>
      <c r="AM49" s="25">
        <f>IF('Indicator Date hidden'!AN50="x","x",$AM$2-'Indicator Date hidden'!AN50)</f>
        <v>0</v>
      </c>
      <c r="AN49" s="25">
        <f>IF('Indicator Date hidden'!AO50="x","x",$AN$2-'Indicator Date hidden'!AO50)</f>
        <v>0</v>
      </c>
      <c r="AO49" s="25" t="str">
        <f>IF('Indicator Date hidden'!AP50="x","x",$AO$2-'Indicator Date hidden'!AP50)</f>
        <v>x</v>
      </c>
      <c r="AP49" s="25" t="str">
        <f>IF('Indicator Date hidden'!AQ50="x","x",$AP$2-'Indicator Date hidden'!AQ50)</f>
        <v>x</v>
      </c>
      <c r="AQ49" s="25">
        <f>IF('Indicator Date hidden'!AR50="x","x",$AQ$2-'Indicator Date hidden'!AR50)</f>
        <v>4</v>
      </c>
      <c r="AR49" s="25">
        <f>IF('Indicator Date hidden'!AS50="x","x",$AR$2-'Indicator Date hidden'!AS50)</f>
        <v>0</v>
      </c>
      <c r="AS49" s="25">
        <f>IF('Indicator Date hidden'!AT50="x","x",$AS$2-'Indicator Date hidden'!AT50)</f>
        <v>0</v>
      </c>
      <c r="AT49" s="25">
        <f>IF('Indicator Date hidden'!AU50="x","x",$AT$2-'Indicator Date hidden'!AU50)</f>
        <v>0</v>
      </c>
      <c r="AU49" s="25" t="str">
        <f>IF('Indicator Date hidden'!AV50="x","x",$AU$2-'Indicator Date hidden'!AV50)</f>
        <v>x</v>
      </c>
      <c r="AV49" s="25">
        <f>IF('Indicator Date hidden'!AW50="x","x",$AV$2-'Indicator Date hidden'!AW50)</f>
        <v>0</v>
      </c>
      <c r="AW49" s="25">
        <f>IF('Indicator Date hidden'!AX50="x","x",$AW$2-'Indicator Date hidden'!AX50)</f>
        <v>0</v>
      </c>
      <c r="AX49" s="25">
        <f>IF('Indicator Date hidden'!AY50="x","x",$AX$2-'Indicator Date hidden'!AY50)</f>
        <v>0</v>
      </c>
      <c r="AY49" s="25">
        <f>IF('Indicator Date hidden'!AZ50="x","x",$AY$2-'Indicator Date hidden'!AZ50)</f>
        <v>0</v>
      </c>
      <c r="AZ49" s="25">
        <f>IF('Indicator Date hidden'!BA50="x","x",$AZ$2-'Indicator Date hidden'!BA50)</f>
        <v>0</v>
      </c>
      <c r="BA49">
        <f t="shared" si="5"/>
        <v>19</v>
      </c>
      <c r="BB49" s="26">
        <f t="shared" si="6"/>
        <v>0.42222222222222222</v>
      </c>
      <c r="BC49">
        <f t="shared" si="7"/>
        <v>5</v>
      </c>
      <c r="BD49" s="26">
        <f t="shared" si="8"/>
        <v>1.4374188114485538</v>
      </c>
      <c r="BE49" s="28">
        <f t="shared" si="9"/>
        <v>0</v>
      </c>
    </row>
    <row r="50" spans="1:57" x14ac:dyDescent="0.25">
      <c r="A50" t="s">
        <v>9913</v>
      </c>
      <c r="B50" s="25">
        <f>IF('Indicator Date hidden'!C51="x","x",$B$2-'Indicator Date hidden'!C51)</f>
        <v>0</v>
      </c>
      <c r="C50" s="25">
        <f>IF('Indicator Date hidden'!D51="x","x",$C$2-'Indicator Date hidden'!D51)</f>
        <v>0</v>
      </c>
      <c r="D50" s="25">
        <f>IF('Indicator Date hidden'!E51="x","x",$D$2-'Indicator Date hidden'!E51)</f>
        <v>0</v>
      </c>
      <c r="E50" s="25">
        <f>IF('Indicator Date hidden'!F51="x","x",$E$2-'Indicator Date hidden'!F51)</f>
        <v>0</v>
      </c>
      <c r="F50" s="25">
        <f>IF('Indicator Date hidden'!G51="x","x",$F$2-'Indicator Date hidden'!G51)</f>
        <v>0</v>
      </c>
      <c r="G50" s="25">
        <f>IF('Indicator Date hidden'!H51="x","x",$G$2-'Indicator Date hidden'!H51)</f>
        <v>0</v>
      </c>
      <c r="H50" s="25">
        <f>IF('Indicator Date hidden'!I51="x","x",$H$2-'Indicator Date hidden'!I51)</f>
        <v>0</v>
      </c>
      <c r="I50" s="25">
        <f>IF('Indicator Date hidden'!J51="x","x",$I$2-'Indicator Date hidden'!J51)</f>
        <v>0</v>
      </c>
      <c r="J50" s="25">
        <f>IF('Indicator Date hidden'!K51="x","x",$J$2-'Indicator Date hidden'!K51)</f>
        <v>0</v>
      </c>
      <c r="K50" s="25">
        <f>IF('Indicator Date hidden'!L51="x","x",$K$2-'Indicator Date hidden'!L51)</f>
        <v>0</v>
      </c>
      <c r="L50" s="25">
        <f>IF('Indicator Date hidden'!M51="x","x",$L$2-'Indicator Date hidden'!M51)</f>
        <v>0</v>
      </c>
      <c r="M50" s="25">
        <f>IF('Indicator Date hidden'!N51="x","x",$M$2-'Indicator Date hidden'!N51)</f>
        <v>0</v>
      </c>
      <c r="N50" s="25">
        <f>IF('Indicator Date hidden'!O51="x","x",$N$2-'Indicator Date hidden'!O51)</f>
        <v>0</v>
      </c>
      <c r="O50" s="25">
        <f>IF('Indicator Date hidden'!P51="x","x",$O$2-'Indicator Date hidden'!P51)</f>
        <v>0</v>
      </c>
      <c r="P50" s="25">
        <f>IF('Indicator Date hidden'!Q51="x","x",$P$2-'Indicator Date hidden'!Q51)</f>
        <v>0</v>
      </c>
      <c r="Q50" s="25" t="str">
        <f>IF('Indicator Date hidden'!R51="x","x",$Q$2-'Indicator Date hidden'!R51)</f>
        <v>x</v>
      </c>
      <c r="R50" s="25">
        <f>IF('Indicator Date hidden'!S51="x","x",$R$2-'Indicator Date hidden'!S51)</f>
        <v>0</v>
      </c>
      <c r="S50" s="25">
        <f>IF('Indicator Date hidden'!T51="x","x",$S$2-'Indicator Date hidden'!T51)</f>
        <v>0</v>
      </c>
      <c r="T50" s="25">
        <f>IF('Indicator Date hidden'!U51="x","x",$T$2-'Indicator Date hidden'!U51)</f>
        <v>0</v>
      </c>
      <c r="U50" s="25">
        <f>IF('Indicator Date hidden'!V51="x","x",$U$2-'Indicator Date hidden'!V51)</f>
        <v>0</v>
      </c>
      <c r="V50" s="25">
        <f>IF('Indicator Date hidden'!W51="x","x",$V$2-'Indicator Date hidden'!W51)</f>
        <v>0</v>
      </c>
      <c r="W50" s="25" t="str">
        <f>IF('Indicator Date hidden'!X51="x","x",$W$2-'Indicator Date hidden'!X51)</f>
        <v>x</v>
      </c>
      <c r="X50" s="25">
        <f>IF('Indicator Date hidden'!Y51="x","x",$X$2-'Indicator Date hidden'!Y51)</f>
        <v>3</v>
      </c>
      <c r="Y50" s="25">
        <f>IF('Indicator Date hidden'!Z51="x","x",$Y$2-'Indicator Date hidden'!Z51)</f>
        <v>0</v>
      </c>
      <c r="Z50" s="25">
        <f>IF('Indicator Date hidden'!AA51="x","x",$Z$2-'Indicator Date hidden'!AA51)</f>
        <v>0</v>
      </c>
      <c r="AA50" s="25" t="str">
        <f>IF('Indicator Date hidden'!AB51="x","x",$AA$2-'Indicator Date hidden'!AB51)</f>
        <v>x</v>
      </c>
      <c r="AB50" s="25">
        <f>IF('Indicator Date hidden'!AC51="x","x",$AB$2-'Indicator Date hidden'!AC51)</f>
        <v>0</v>
      </c>
      <c r="AC50" s="25">
        <f>IF('Indicator Date hidden'!AD51="x","x",$AC$2-'Indicator Date hidden'!AD51)</f>
        <v>0</v>
      </c>
      <c r="AD50" s="25" t="str">
        <f>IF('Indicator Date hidden'!AE51="x","x",$AD$2-'Indicator Date hidden'!AE51)</f>
        <v>x</v>
      </c>
      <c r="AE50" s="25" t="str">
        <f>IF('Indicator Date hidden'!AF51="x","x",$AE$2-'Indicator Date hidden'!AF51)</f>
        <v>x</v>
      </c>
      <c r="AF50" s="25" t="str">
        <f>IF('Indicator Date hidden'!AG51="x","x",$AF$2-'Indicator Date hidden'!AG51)</f>
        <v>x</v>
      </c>
      <c r="AG50" s="25">
        <f>IF('Indicator Date hidden'!AH51="x","x",$AG$2-'Indicator Date hidden'!AH51)</f>
        <v>0</v>
      </c>
      <c r="AH50" s="25">
        <f>IF('Indicator Date hidden'!AI51="x","x",$AH$2-'Indicator Date hidden'!AI51)</f>
        <v>0</v>
      </c>
      <c r="AI50" s="25">
        <f>IF('Indicator Date hidden'!AJ51="x","x",$AI$2-'Indicator Date hidden'!AJ51)</f>
        <v>0</v>
      </c>
      <c r="AJ50" s="25" t="str">
        <f>IF('Indicator Date hidden'!AK51="x","x",$AJ$2-'Indicator Date hidden'!AK51)</f>
        <v>x</v>
      </c>
      <c r="AK50" s="25">
        <f>IF('Indicator Date hidden'!AL51="x","x",$AK$2-'Indicator Date hidden'!AL51)</f>
        <v>1</v>
      </c>
      <c r="AL50" s="25">
        <f>IF('Indicator Date hidden'!AM51="x","x",$AL$2-'Indicator Date hidden'!AM51)</f>
        <v>0</v>
      </c>
      <c r="AM50" s="25">
        <f>IF('Indicator Date hidden'!AN51="x","x",$AM$2-'Indicator Date hidden'!AN51)</f>
        <v>0</v>
      </c>
      <c r="AN50" s="25">
        <f>IF('Indicator Date hidden'!AO51="x","x",$AN$2-'Indicator Date hidden'!AO51)</f>
        <v>0</v>
      </c>
      <c r="AO50" s="25" t="str">
        <f>IF('Indicator Date hidden'!AP51="x","x",$AO$2-'Indicator Date hidden'!AP51)</f>
        <v>x</v>
      </c>
      <c r="AP50" s="25" t="str">
        <f>IF('Indicator Date hidden'!AQ51="x","x",$AP$2-'Indicator Date hidden'!AQ51)</f>
        <v>x</v>
      </c>
      <c r="AQ50" s="25" t="str">
        <f>IF('Indicator Date hidden'!AR51="x","x",$AQ$2-'Indicator Date hidden'!AR51)</f>
        <v>x</v>
      </c>
      <c r="AR50" s="25">
        <f>IF('Indicator Date hidden'!AS51="x","x",$AR$2-'Indicator Date hidden'!AS51)</f>
        <v>0</v>
      </c>
      <c r="AS50" s="25">
        <f>IF('Indicator Date hidden'!AT51="x","x",$AS$2-'Indicator Date hidden'!AT51)</f>
        <v>0</v>
      </c>
      <c r="AT50" s="25">
        <f>IF('Indicator Date hidden'!AU51="x","x",$AT$2-'Indicator Date hidden'!AU51)</f>
        <v>0</v>
      </c>
      <c r="AU50" s="25" t="str">
        <f>IF('Indicator Date hidden'!AV51="x","x",$AU$2-'Indicator Date hidden'!AV51)</f>
        <v>x</v>
      </c>
      <c r="AV50" s="25">
        <f>IF('Indicator Date hidden'!AW51="x","x",$AV$2-'Indicator Date hidden'!AW51)</f>
        <v>0</v>
      </c>
      <c r="AW50" s="25">
        <f>IF('Indicator Date hidden'!AX51="x","x",$AW$2-'Indicator Date hidden'!AX51)</f>
        <v>0</v>
      </c>
      <c r="AX50" s="25">
        <f>IF('Indicator Date hidden'!AY51="x","x",$AX$2-'Indicator Date hidden'!AY51)</f>
        <v>0</v>
      </c>
      <c r="AY50" s="25">
        <f>IF('Indicator Date hidden'!AZ51="x","x",$AY$2-'Indicator Date hidden'!AZ51)</f>
        <v>8</v>
      </c>
      <c r="AZ50" s="25">
        <f>IF('Indicator Date hidden'!BA51="x","x",$AZ$2-'Indicator Date hidden'!BA51)</f>
        <v>8</v>
      </c>
      <c r="BA50">
        <f t="shared" si="5"/>
        <v>20</v>
      </c>
      <c r="BB50" s="26">
        <f t="shared" si="6"/>
        <v>0.5</v>
      </c>
      <c r="BC50">
        <f t="shared" si="7"/>
        <v>4</v>
      </c>
      <c r="BD50" s="26">
        <f t="shared" si="8"/>
        <v>1.7888543819998317</v>
      </c>
      <c r="BE50" s="28">
        <f t="shared" si="9"/>
        <v>0</v>
      </c>
    </row>
    <row r="51" spans="1:57" x14ac:dyDescent="0.25">
      <c r="A51" t="s">
        <v>9916</v>
      </c>
      <c r="B51" s="25">
        <f>IF('Indicator Date hidden'!C52="x","x",$B$2-'Indicator Date hidden'!C52)</f>
        <v>0</v>
      </c>
      <c r="C51" s="25">
        <f>IF('Indicator Date hidden'!D52="x","x",$C$2-'Indicator Date hidden'!D52)</f>
        <v>0</v>
      </c>
      <c r="D51" s="25">
        <f>IF('Indicator Date hidden'!E52="x","x",$D$2-'Indicator Date hidden'!E52)</f>
        <v>0</v>
      </c>
      <c r="E51" s="25">
        <f>IF('Indicator Date hidden'!F52="x","x",$E$2-'Indicator Date hidden'!F52)</f>
        <v>0</v>
      </c>
      <c r="F51" s="25">
        <f>IF('Indicator Date hidden'!G52="x","x",$F$2-'Indicator Date hidden'!G52)</f>
        <v>0</v>
      </c>
      <c r="G51" s="25">
        <f>IF('Indicator Date hidden'!H52="x","x",$G$2-'Indicator Date hidden'!H52)</f>
        <v>0</v>
      </c>
      <c r="H51" s="25">
        <f>IF('Indicator Date hidden'!I52="x","x",$H$2-'Indicator Date hidden'!I52)</f>
        <v>0</v>
      </c>
      <c r="I51" s="25">
        <f>IF('Indicator Date hidden'!J52="x","x",$I$2-'Indicator Date hidden'!J52)</f>
        <v>0</v>
      </c>
      <c r="J51" s="25">
        <f>IF('Indicator Date hidden'!K52="x","x",$J$2-'Indicator Date hidden'!K52)</f>
        <v>0</v>
      </c>
      <c r="K51" s="25">
        <f>IF('Indicator Date hidden'!L52="x","x",$K$2-'Indicator Date hidden'!L52)</f>
        <v>0</v>
      </c>
      <c r="L51" s="25">
        <f>IF('Indicator Date hidden'!M52="x","x",$L$2-'Indicator Date hidden'!M52)</f>
        <v>0</v>
      </c>
      <c r="M51" s="25">
        <f>IF('Indicator Date hidden'!N52="x","x",$M$2-'Indicator Date hidden'!N52)</f>
        <v>0</v>
      </c>
      <c r="N51" s="25">
        <f>IF('Indicator Date hidden'!O52="x","x",$N$2-'Indicator Date hidden'!O52)</f>
        <v>0</v>
      </c>
      <c r="O51" s="25">
        <f>IF('Indicator Date hidden'!P52="x","x",$O$2-'Indicator Date hidden'!P52)</f>
        <v>0</v>
      </c>
      <c r="P51" s="25">
        <f>IF('Indicator Date hidden'!Q52="x","x",$P$2-'Indicator Date hidden'!Q52)</f>
        <v>0</v>
      </c>
      <c r="Q51" s="25">
        <f>IF('Indicator Date hidden'!R52="x","x",$Q$2-'Indicator Date hidden'!R52)</f>
        <v>1</v>
      </c>
      <c r="R51" s="25">
        <f>IF('Indicator Date hidden'!S52="x","x",$R$2-'Indicator Date hidden'!S52)</f>
        <v>0</v>
      </c>
      <c r="S51" s="25">
        <f>IF('Indicator Date hidden'!T52="x","x",$S$2-'Indicator Date hidden'!T52)</f>
        <v>0</v>
      </c>
      <c r="T51" s="25">
        <f>IF('Indicator Date hidden'!U52="x","x",$T$2-'Indicator Date hidden'!U52)</f>
        <v>0</v>
      </c>
      <c r="U51" s="25">
        <f>IF('Indicator Date hidden'!V52="x","x",$U$2-'Indicator Date hidden'!V52)</f>
        <v>0</v>
      </c>
      <c r="V51" s="25">
        <f>IF('Indicator Date hidden'!W52="x","x",$V$2-'Indicator Date hidden'!W52)</f>
        <v>0</v>
      </c>
      <c r="W51" s="25">
        <f>IF('Indicator Date hidden'!X52="x","x",$W$2-'Indicator Date hidden'!X52)</f>
        <v>1</v>
      </c>
      <c r="X51" s="25">
        <f>IF('Indicator Date hidden'!Y52="x","x",$X$2-'Indicator Date hidden'!Y52)</f>
        <v>2</v>
      </c>
      <c r="Y51" s="25">
        <f>IF('Indicator Date hidden'!Z52="x","x",$Y$2-'Indicator Date hidden'!Z52)</f>
        <v>0</v>
      </c>
      <c r="Z51" s="25">
        <f>IF('Indicator Date hidden'!AA52="x","x",$Z$2-'Indicator Date hidden'!AA52)</f>
        <v>0</v>
      </c>
      <c r="AA51" s="25">
        <f>IF('Indicator Date hidden'!AB52="x","x",$AA$2-'Indicator Date hidden'!AB52)</f>
        <v>0</v>
      </c>
      <c r="AB51" s="25">
        <f>IF('Indicator Date hidden'!AC52="x","x",$AB$2-'Indicator Date hidden'!AC52)</f>
        <v>0</v>
      </c>
      <c r="AC51" s="25">
        <f>IF('Indicator Date hidden'!AD52="x","x",$AC$2-'Indicator Date hidden'!AD52)</f>
        <v>0</v>
      </c>
      <c r="AD51" s="25">
        <f>IF('Indicator Date hidden'!AE52="x","x",$AD$2-'Indicator Date hidden'!AE52)</f>
        <v>0</v>
      </c>
      <c r="AE51" s="25">
        <f>IF('Indicator Date hidden'!AF52="x","x",$AE$2-'Indicator Date hidden'!AF52)</f>
        <v>0</v>
      </c>
      <c r="AF51" s="25">
        <f>IF('Indicator Date hidden'!AG52="x","x",$AF$2-'Indicator Date hidden'!AG52)</f>
        <v>0</v>
      </c>
      <c r="AG51" s="25">
        <f>IF('Indicator Date hidden'!AH52="x","x",$AG$2-'Indicator Date hidden'!AH52)</f>
        <v>0</v>
      </c>
      <c r="AH51" s="25">
        <f>IF('Indicator Date hidden'!AI52="x","x",$AH$2-'Indicator Date hidden'!AI52)</f>
        <v>0</v>
      </c>
      <c r="AI51" s="25">
        <f>IF('Indicator Date hidden'!AJ52="x","x",$AI$2-'Indicator Date hidden'!AJ52)</f>
        <v>0</v>
      </c>
      <c r="AJ51" s="25" t="str">
        <f>IF('Indicator Date hidden'!AK52="x","x",$AJ$2-'Indicator Date hidden'!AK52)</f>
        <v>x</v>
      </c>
      <c r="AK51" s="25">
        <f>IF('Indicator Date hidden'!AL52="x","x",$AK$2-'Indicator Date hidden'!AL52)</f>
        <v>1</v>
      </c>
      <c r="AL51" s="25">
        <f>IF('Indicator Date hidden'!AM52="x","x",$AL$2-'Indicator Date hidden'!AM52)</f>
        <v>0</v>
      </c>
      <c r="AM51" s="25">
        <f>IF('Indicator Date hidden'!AN52="x","x",$AM$2-'Indicator Date hidden'!AN52)</f>
        <v>0</v>
      </c>
      <c r="AN51" s="25">
        <f>IF('Indicator Date hidden'!AO52="x","x",$AN$2-'Indicator Date hidden'!AO52)</f>
        <v>0</v>
      </c>
      <c r="AO51" s="25">
        <f>IF('Indicator Date hidden'!AP52="x","x",$AO$2-'Indicator Date hidden'!AP52)</f>
        <v>0</v>
      </c>
      <c r="AP51" s="25">
        <f>IF('Indicator Date hidden'!AQ52="x","x",$AP$2-'Indicator Date hidden'!AQ52)</f>
        <v>0</v>
      </c>
      <c r="AQ51" s="25">
        <f>IF('Indicator Date hidden'!AR52="x","x",$AQ$2-'Indicator Date hidden'!AR52)</f>
        <v>0</v>
      </c>
      <c r="AR51" s="25">
        <f>IF('Indicator Date hidden'!AS52="x","x",$AR$2-'Indicator Date hidden'!AS52)</f>
        <v>0</v>
      </c>
      <c r="AS51" s="25">
        <f>IF('Indicator Date hidden'!AT52="x","x",$AS$2-'Indicator Date hidden'!AT52)</f>
        <v>0</v>
      </c>
      <c r="AT51" s="25">
        <f>IF('Indicator Date hidden'!AU52="x","x",$AT$2-'Indicator Date hidden'!AU52)</f>
        <v>0</v>
      </c>
      <c r="AU51" s="25">
        <f>IF('Indicator Date hidden'!AV52="x","x",$AU$2-'Indicator Date hidden'!AV52)</f>
        <v>1</v>
      </c>
      <c r="AV51" s="25">
        <f>IF('Indicator Date hidden'!AW52="x","x",$AV$2-'Indicator Date hidden'!AW52)</f>
        <v>0</v>
      </c>
      <c r="AW51" s="25">
        <f>IF('Indicator Date hidden'!AX52="x","x",$AW$2-'Indicator Date hidden'!AX52)</f>
        <v>0</v>
      </c>
      <c r="AX51" s="25">
        <f>IF('Indicator Date hidden'!AY52="x","x",$AX$2-'Indicator Date hidden'!AY52)</f>
        <v>0</v>
      </c>
      <c r="AY51" s="25">
        <f>IF('Indicator Date hidden'!AZ52="x","x",$AY$2-'Indicator Date hidden'!AZ52)</f>
        <v>0</v>
      </c>
      <c r="AZ51" s="25">
        <f>IF('Indicator Date hidden'!BA52="x","x",$AZ$2-'Indicator Date hidden'!BA52)</f>
        <v>0</v>
      </c>
      <c r="BA51">
        <f t="shared" si="5"/>
        <v>6</v>
      </c>
      <c r="BB51" s="26">
        <f t="shared" si="6"/>
        <v>0.12</v>
      </c>
      <c r="BC51">
        <f t="shared" si="7"/>
        <v>5</v>
      </c>
      <c r="BD51" s="26">
        <f t="shared" si="8"/>
        <v>0.38157568056677826</v>
      </c>
      <c r="BE51" s="28">
        <f t="shared" si="9"/>
        <v>0</v>
      </c>
    </row>
    <row r="52" spans="1:57" x14ac:dyDescent="0.25">
      <c r="A52" t="s">
        <v>9918</v>
      </c>
      <c r="B52" s="25">
        <f>IF('Indicator Date hidden'!C53="x","x",$B$2-'Indicator Date hidden'!C53)</f>
        <v>0</v>
      </c>
      <c r="C52" s="25">
        <f>IF('Indicator Date hidden'!D53="x","x",$C$2-'Indicator Date hidden'!D53)</f>
        <v>0</v>
      </c>
      <c r="D52" s="25">
        <f>IF('Indicator Date hidden'!E53="x","x",$D$2-'Indicator Date hidden'!E53)</f>
        <v>0</v>
      </c>
      <c r="E52" s="25">
        <f>IF('Indicator Date hidden'!F53="x","x",$E$2-'Indicator Date hidden'!F53)</f>
        <v>0</v>
      </c>
      <c r="F52" s="25">
        <f>IF('Indicator Date hidden'!G53="x","x",$F$2-'Indicator Date hidden'!G53)</f>
        <v>0</v>
      </c>
      <c r="G52" s="25">
        <f>IF('Indicator Date hidden'!H53="x","x",$G$2-'Indicator Date hidden'!H53)</f>
        <v>0</v>
      </c>
      <c r="H52" s="25">
        <f>IF('Indicator Date hidden'!I53="x","x",$H$2-'Indicator Date hidden'!I53)</f>
        <v>0</v>
      </c>
      <c r="I52" s="25">
        <f>IF('Indicator Date hidden'!J53="x","x",$I$2-'Indicator Date hidden'!J53)</f>
        <v>0</v>
      </c>
      <c r="J52" s="25">
        <f>IF('Indicator Date hidden'!K53="x","x",$J$2-'Indicator Date hidden'!K53)</f>
        <v>0</v>
      </c>
      <c r="K52" s="25">
        <f>IF('Indicator Date hidden'!L53="x","x",$K$2-'Indicator Date hidden'!L53)</f>
        <v>0</v>
      </c>
      <c r="L52" s="25">
        <f>IF('Indicator Date hidden'!M53="x","x",$L$2-'Indicator Date hidden'!M53)</f>
        <v>0</v>
      </c>
      <c r="M52" s="25">
        <f>IF('Indicator Date hidden'!N53="x","x",$M$2-'Indicator Date hidden'!N53)</f>
        <v>0</v>
      </c>
      <c r="N52" s="25">
        <f>IF('Indicator Date hidden'!O53="x","x",$N$2-'Indicator Date hidden'!O53)</f>
        <v>0</v>
      </c>
      <c r="O52" s="25">
        <f>IF('Indicator Date hidden'!P53="x","x",$O$2-'Indicator Date hidden'!P53)</f>
        <v>0</v>
      </c>
      <c r="P52" s="25">
        <f>IF('Indicator Date hidden'!Q53="x","x",$P$2-'Indicator Date hidden'!Q53)</f>
        <v>0</v>
      </c>
      <c r="Q52" s="25">
        <f>IF('Indicator Date hidden'!R53="x","x",$Q$2-'Indicator Date hidden'!R53)</f>
        <v>0</v>
      </c>
      <c r="R52" s="25">
        <f>IF('Indicator Date hidden'!S53="x","x",$R$2-'Indicator Date hidden'!S53)</f>
        <v>0</v>
      </c>
      <c r="S52" s="25">
        <f>IF('Indicator Date hidden'!T53="x","x",$S$2-'Indicator Date hidden'!T53)</f>
        <v>0</v>
      </c>
      <c r="T52" s="25">
        <f>IF('Indicator Date hidden'!U53="x","x",$T$2-'Indicator Date hidden'!U53)</f>
        <v>0</v>
      </c>
      <c r="U52" s="25">
        <f>IF('Indicator Date hidden'!V53="x","x",$U$2-'Indicator Date hidden'!V53)</f>
        <v>0</v>
      </c>
      <c r="V52" s="25">
        <f>IF('Indicator Date hidden'!W53="x","x",$V$2-'Indicator Date hidden'!W53)</f>
        <v>0</v>
      </c>
      <c r="W52" s="25">
        <f>IF('Indicator Date hidden'!X53="x","x",$W$2-'Indicator Date hidden'!X53)</f>
        <v>2</v>
      </c>
      <c r="X52" s="25">
        <f>IF('Indicator Date hidden'!Y53="x","x",$X$2-'Indicator Date hidden'!Y53)</f>
        <v>3</v>
      </c>
      <c r="Y52" s="25">
        <f>IF('Indicator Date hidden'!Z53="x","x",$Y$2-'Indicator Date hidden'!Z53)</f>
        <v>0</v>
      </c>
      <c r="Z52" s="25">
        <f>IF('Indicator Date hidden'!AA53="x","x",$Z$2-'Indicator Date hidden'!AA53)</f>
        <v>0</v>
      </c>
      <c r="AA52" s="25">
        <f>IF('Indicator Date hidden'!AB53="x","x",$AA$2-'Indicator Date hidden'!AB53)</f>
        <v>0</v>
      </c>
      <c r="AB52" s="25">
        <f>IF('Indicator Date hidden'!AC53="x","x",$AB$2-'Indicator Date hidden'!AC53)</f>
        <v>0</v>
      </c>
      <c r="AC52" s="25">
        <f>IF('Indicator Date hidden'!AD53="x","x",$AC$2-'Indicator Date hidden'!AD53)</f>
        <v>0</v>
      </c>
      <c r="AD52" s="25">
        <f>IF('Indicator Date hidden'!AE53="x","x",$AD$2-'Indicator Date hidden'!AE53)</f>
        <v>0</v>
      </c>
      <c r="AE52" s="25">
        <f>IF('Indicator Date hidden'!AF53="x","x",$AE$2-'Indicator Date hidden'!AF53)</f>
        <v>0</v>
      </c>
      <c r="AF52" s="25">
        <f>IF('Indicator Date hidden'!AG53="x","x",$AF$2-'Indicator Date hidden'!AG53)</f>
        <v>0</v>
      </c>
      <c r="AG52" s="25">
        <f>IF('Indicator Date hidden'!AH53="x","x",$AG$2-'Indicator Date hidden'!AH53)</f>
        <v>0</v>
      </c>
      <c r="AH52" s="25">
        <f>IF('Indicator Date hidden'!AI53="x","x",$AH$2-'Indicator Date hidden'!AI53)</f>
        <v>0</v>
      </c>
      <c r="AI52" s="25">
        <f>IF('Indicator Date hidden'!AJ53="x","x",$AI$2-'Indicator Date hidden'!AJ53)</f>
        <v>0</v>
      </c>
      <c r="AJ52" s="25" t="str">
        <f>IF('Indicator Date hidden'!AK53="x","x",$AJ$2-'Indicator Date hidden'!AK53)</f>
        <v>x</v>
      </c>
      <c r="AK52" s="25">
        <f>IF('Indicator Date hidden'!AL53="x","x",$AK$2-'Indicator Date hidden'!AL53)</f>
        <v>1</v>
      </c>
      <c r="AL52" s="25">
        <f>IF('Indicator Date hidden'!AM53="x","x",$AL$2-'Indicator Date hidden'!AM53)</f>
        <v>0</v>
      </c>
      <c r="AM52" s="25">
        <f>IF('Indicator Date hidden'!AN53="x","x",$AM$2-'Indicator Date hidden'!AN53)</f>
        <v>0</v>
      </c>
      <c r="AN52" s="25">
        <f>IF('Indicator Date hidden'!AO53="x","x",$AN$2-'Indicator Date hidden'!AO53)</f>
        <v>0</v>
      </c>
      <c r="AO52" s="25">
        <f>IF('Indicator Date hidden'!AP53="x","x",$AO$2-'Indicator Date hidden'!AP53)</f>
        <v>0</v>
      </c>
      <c r="AP52" s="25">
        <f>IF('Indicator Date hidden'!AQ53="x","x",$AP$2-'Indicator Date hidden'!AQ53)</f>
        <v>0</v>
      </c>
      <c r="AQ52" s="25">
        <f>IF('Indicator Date hidden'!AR53="x","x",$AQ$2-'Indicator Date hidden'!AR53)</f>
        <v>0</v>
      </c>
      <c r="AR52" s="25">
        <f>IF('Indicator Date hidden'!AS53="x","x",$AR$2-'Indicator Date hidden'!AS53)</f>
        <v>0</v>
      </c>
      <c r="AS52" s="25">
        <f>IF('Indicator Date hidden'!AT53="x","x",$AS$2-'Indicator Date hidden'!AT53)</f>
        <v>0</v>
      </c>
      <c r="AT52" s="25">
        <f>IF('Indicator Date hidden'!AU53="x","x",$AT$2-'Indicator Date hidden'!AU53)</f>
        <v>0</v>
      </c>
      <c r="AU52" s="25">
        <f>IF('Indicator Date hidden'!AV53="x","x",$AU$2-'Indicator Date hidden'!AV53)</f>
        <v>1</v>
      </c>
      <c r="AV52" s="25">
        <f>IF('Indicator Date hidden'!AW53="x","x",$AV$2-'Indicator Date hidden'!AW53)</f>
        <v>0</v>
      </c>
      <c r="AW52" s="25">
        <f>IF('Indicator Date hidden'!AX53="x","x",$AW$2-'Indicator Date hidden'!AX53)</f>
        <v>0</v>
      </c>
      <c r="AX52" s="25">
        <f>IF('Indicator Date hidden'!AY53="x","x",$AX$2-'Indicator Date hidden'!AY53)</f>
        <v>0</v>
      </c>
      <c r="AY52" s="25">
        <f>IF('Indicator Date hidden'!AZ53="x","x",$AY$2-'Indicator Date hidden'!AZ53)</f>
        <v>0</v>
      </c>
      <c r="AZ52" s="25">
        <f>IF('Indicator Date hidden'!BA53="x","x",$AZ$2-'Indicator Date hidden'!BA53)</f>
        <v>0</v>
      </c>
      <c r="BA52">
        <f t="shared" si="5"/>
        <v>7</v>
      </c>
      <c r="BB52" s="26">
        <f t="shared" si="6"/>
        <v>0.14000000000000001</v>
      </c>
      <c r="BC52">
        <f t="shared" si="7"/>
        <v>4</v>
      </c>
      <c r="BD52" s="26">
        <f t="shared" si="8"/>
        <v>0.52952809179494909</v>
      </c>
      <c r="BE52" s="28">
        <f t="shared" si="9"/>
        <v>0</v>
      </c>
    </row>
    <row r="53" spans="1:57" x14ac:dyDescent="0.25">
      <c r="A53" t="s">
        <v>9919</v>
      </c>
      <c r="B53" s="25">
        <f>IF('Indicator Date hidden'!C54="x","x",$B$2-'Indicator Date hidden'!C54)</f>
        <v>0</v>
      </c>
      <c r="C53" s="25">
        <f>IF('Indicator Date hidden'!D54="x","x",$C$2-'Indicator Date hidden'!D54)</f>
        <v>0</v>
      </c>
      <c r="D53" s="25">
        <f>IF('Indicator Date hidden'!E54="x","x",$D$2-'Indicator Date hidden'!E54)</f>
        <v>0</v>
      </c>
      <c r="E53" s="25">
        <f>IF('Indicator Date hidden'!F54="x","x",$E$2-'Indicator Date hidden'!F54)</f>
        <v>0</v>
      </c>
      <c r="F53" s="25">
        <f>IF('Indicator Date hidden'!G54="x","x",$F$2-'Indicator Date hidden'!G54)</f>
        <v>0</v>
      </c>
      <c r="G53" s="25">
        <f>IF('Indicator Date hidden'!H54="x","x",$G$2-'Indicator Date hidden'!H54)</f>
        <v>0</v>
      </c>
      <c r="H53" s="25">
        <f>IF('Indicator Date hidden'!I54="x","x",$H$2-'Indicator Date hidden'!I54)</f>
        <v>0</v>
      </c>
      <c r="I53" s="25">
        <f>IF('Indicator Date hidden'!J54="x","x",$I$2-'Indicator Date hidden'!J54)</f>
        <v>0</v>
      </c>
      <c r="J53" s="25">
        <f>IF('Indicator Date hidden'!K54="x","x",$J$2-'Indicator Date hidden'!K54)</f>
        <v>0</v>
      </c>
      <c r="K53" s="25">
        <f>IF('Indicator Date hidden'!L54="x","x",$K$2-'Indicator Date hidden'!L54)</f>
        <v>0</v>
      </c>
      <c r="L53" s="25">
        <f>IF('Indicator Date hidden'!M54="x","x",$L$2-'Indicator Date hidden'!M54)</f>
        <v>0</v>
      </c>
      <c r="M53" s="25">
        <f>IF('Indicator Date hidden'!N54="x","x",$M$2-'Indicator Date hidden'!N54)</f>
        <v>0</v>
      </c>
      <c r="N53" s="25">
        <f>IF('Indicator Date hidden'!O54="x","x",$N$2-'Indicator Date hidden'!O54)</f>
        <v>0</v>
      </c>
      <c r="O53" s="25">
        <f>IF('Indicator Date hidden'!P54="x","x",$O$2-'Indicator Date hidden'!P54)</f>
        <v>0</v>
      </c>
      <c r="P53" s="25">
        <f>IF('Indicator Date hidden'!Q54="x","x",$P$2-'Indicator Date hidden'!Q54)</f>
        <v>0</v>
      </c>
      <c r="Q53" s="25">
        <f>IF('Indicator Date hidden'!R54="x","x",$Q$2-'Indicator Date hidden'!R54)</f>
        <v>0</v>
      </c>
      <c r="R53" s="25">
        <f>IF('Indicator Date hidden'!S54="x","x",$R$2-'Indicator Date hidden'!S54)</f>
        <v>0</v>
      </c>
      <c r="S53" s="25">
        <f>IF('Indicator Date hidden'!T54="x","x",$S$2-'Indicator Date hidden'!T54)</f>
        <v>0</v>
      </c>
      <c r="T53" s="25">
        <f>IF('Indicator Date hidden'!U54="x","x",$T$2-'Indicator Date hidden'!U54)</f>
        <v>0</v>
      </c>
      <c r="U53" s="25">
        <f>IF('Indicator Date hidden'!V54="x","x",$U$2-'Indicator Date hidden'!V54)</f>
        <v>0</v>
      </c>
      <c r="V53" s="25">
        <f>IF('Indicator Date hidden'!W54="x","x",$V$2-'Indicator Date hidden'!W54)</f>
        <v>0</v>
      </c>
      <c r="W53" s="25">
        <f>IF('Indicator Date hidden'!X54="x","x",$W$2-'Indicator Date hidden'!X54)</f>
        <v>0</v>
      </c>
      <c r="X53" s="25">
        <f>IF('Indicator Date hidden'!Y54="x","x",$X$2-'Indicator Date hidden'!Y54)</f>
        <v>4</v>
      </c>
      <c r="Y53" s="25">
        <f>IF('Indicator Date hidden'!Z54="x","x",$Y$2-'Indicator Date hidden'!Z54)</f>
        <v>0</v>
      </c>
      <c r="Z53" s="25">
        <f>IF('Indicator Date hidden'!AA54="x","x",$Z$2-'Indicator Date hidden'!AA54)</f>
        <v>0</v>
      </c>
      <c r="AA53" s="25">
        <f>IF('Indicator Date hidden'!AB54="x","x",$AA$2-'Indicator Date hidden'!AB54)</f>
        <v>0</v>
      </c>
      <c r="AB53" s="25">
        <f>IF('Indicator Date hidden'!AC54="x","x",$AB$2-'Indicator Date hidden'!AC54)</f>
        <v>0</v>
      </c>
      <c r="AC53" s="25">
        <f>IF('Indicator Date hidden'!AD54="x","x",$AC$2-'Indicator Date hidden'!AD54)</f>
        <v>0</v>
      </c>
      <c r="AD53" s="25" t="str">
        <f>IF('Indicator Date hidden'!AE54="x","x",$AD$2-'Indicator Date hidden'!AE54)</f>
        <v>x</v>
      </c>
      <c r="AE53" s="25">
        <f>IF('Indicator Date hidden'!AF54="x","x",$AE$2-'Indicator Date hidden'!AF54)</f>
        <v>0</v>
      </c>
      <c r="AF53" s="25">
        <f>IF('Indicator Date hidden'!AG54="x","x",$AF$2-'Indicator Date hidden'!AG54)</f>
        <v>5</v>
      </c>
      <c r="AG53" s="25">
        <f>IF('Indicator Date hidden'!AH54="x","x",$AG$2-'Indicator Date hidden'!AH54)</f>
        <v>0</v>
      </c>
      <c r="AH53" s="25">
        <f>IF('Indicator Date hidden'!AI54="x","x",$AH$2-'Indicator Date hidden'!AI54)</f>
        <v>0</v>
      </c>
      <c r="AI53" s="25">
        <f>IF('Indicator Date hidden'!AJ54="x","x",$AI$2-'Indicator Date hidden'!AJ54)</f>
        <v>0</v>
      </c>
      <c r="AJ53" s="25">
        <f>IF('Indicator Date hidden'!AK54="x","x",$AJ$2-'Indicator Date hidden'!AK54)</f>
        <v>1</v>
      </c>
      <c r="AK53" s="25">
        <f>IF('Indicator Date hidden'!AL54="x","x",$AK$2-'Indicator Date hidden'!AL54)</f>
        <v>0</v>
      </c>
      <c r="AL53" s="25">
        <f>IF('Indicator Date hidden'!AM54="x","x",$AL$2-'Indicator Date hidden'!AM54)</f>
        <v>0</v>
      </c>
      <c r="AM53" s="25">
        <f>IF('Indicator Date hidden'!AN54="x","x",$AM$2-'Indicator Date hidden'!AN54)</f>
        <v>0</v>
      </c>
      <c r="AN53" s="25">
        <f>IF('Indicator Date hidden'!AO54="x","x",$AN$2-'Indicator Date hidden'!AO54)</f>
        <v>0</v>
      </c>
      <c r="AO53" s="25">
        <f>IF('Indicator Date hidden'!AP54="x","x",$AO$2-'Indicator Date hidden'!AP54)</f>
        <v>0</v>
      </c>
      <c r="AP53" s="25">
        <f>IF('Indicator Date hidden'!AQ54="x","x",$AP$2-'Indicator Date hidden'!AQ54)</f>
        <v>0</v>
      </c>
      <c r="AQ53" s="25">
        <f>IF('Indicator Date hidden'!AR54="x","x",$AQ$2-'Indicator Date hidden'!AR54)</f>
        <v>0</v>
      </c>
      <c r="AR53" s="25">
        <f>IF('Indicator Date hidden'!AS54="x","x",$AR$2-'Indicator Date hidden'!AS54)</f>
        <v>0</v>
      </c>
      <c r="AS53" s="25">
        <f>IF('Indicator Date hidden'!AT54="x","x",$AS$2-'Indicator Date hidden'!AT54)</f>
        <v>0</v>
      </c>
      <c r="AT53" s="25">
        <f>IF('Indicator Date hidden'!AU54="x","x",$AT$2-'Indicator Date hidden'!AU54)</f>
        <v>0</v>
      </c>
      <c r="AU53" s="25">
        <f>IF('Indicator Date hidden'!AV54="x","x",$AU$2-'Indicator Date hidden'!AV54)</f>
        <v>1</v>
      </c>
      <c r="AV53" s="25">
        <f>IF('Indicator Date hidden'!AW54="x","x",$AV$2-'Indicator Date hidden'!AW54)</f>
        <v>0</v>
      </c>
      <c r="AW53" s="25">
        <f>IF('Indicator Date hidden'!AX54="x","x",$AW$2-'Indicator Date hidden'!AX54)</f>
        <v>0</v>
      </c>
      <c r="AX53" s="25">
        <f>IF('Indicator Date hidden'!AY54="x","x",$AX$2-'Indicator Date hidden'!AY54)</f>
        <v>0</v>
      </c>
      <c r="AY53" s="25">
        <f>IF('Indicator Date hidden'!AZ54="x","x",$AY$2-'Indicator Date hidden'!AZ54)</f>
        <v>0</v>
      </c>
      <c r="AZ53" s="25">
        <f>IF('Indicator Date hidden'!BA54="x","x",$AZ$2-'Indicator Date hidden'!BA54)</f>
        <v>0</v>
      </c>
      <c r="BA53">
        <f t="shared" si="5"/>
        <v>11</v>
      </c>
      <c r="BB53" s="26">
        <f t="shared" si="6"/>
        <v>0.22</v>
      </c>
      <c r="BC53">
        <f t="shared" si="7"/>
        <v>4</v>
      </c>
      <c r="BD53" s="26">
        <f t="shared" si="8"/>
        <v>0.90088845036441667</v>
      </c>
      <c r="BE53" s="28">
        <f t="shared" si="9"/>
        <v>0</v>
      </c>
    </row>
    <row r="54" spans="1:57" x14ac:dyDescent="0.25">
      <c r="A54" t="s">
        <v>10077</v>
      </c>
      <c r="B54" s="25">
        <f>IF('Indicator Date hidden'!C55="x","x",$B$2-'Indicator Date hidden'!C55)</f>
        <v>0</v>
      </c>
      <c r="C54" s="25">
        <f>IF('Indicator Date hidden'!D55="x","x",$C$2-'Indicator Date hidden'!D55)</f>
        <v>0</v>
      </c>
      <c r="D54" s="25">
        <f>IF('Indicator Date hidden'!E55="x","x",$D$2-'Indicator Date hidden'!E55)</f>
        <v>0</v>
      </c>
      <c r="E54" s="25">
        <f>IF('Indicator Date hidden'!F55="x","x",$E$2-'Indicator Date hidden'!F55)</f>
        <v>0</v>
      </c>
      <c r="F54" s="25">
        <f>IF('Indicator Date hidden'!G55="x","x",$F$2-'Indicator Date hidden'!G55)</f>
        <v>0</v>
      </c>
      <c r="G54" s="25">
        <f>IF('Indicator Date hidden'!H55="x","x",$G$2-'Indicator Date hidden'!H55)</f>
        <v>0</v>
      </c>
      <c r="H54" s="25">
        <f>IF('Indicator Date hidden'!I55="x","x",$H$2-'Indicator Date hidden'!I55)</f>
        <v>0</v>
      </c>
      <c r="I54" s="25">
        <f>IF('Indicator Date hidden'!J55="x","x",$I$2-'Indicator Date hidden'!J55)</f>
        <v>0</v>
      </c>
      <c r="J54" s="25">
        <f>IF('Indicator Date hidden'!K55="x","x",$J$2-'Indicator Date hidden'!K55)</f>
        <v>0</v>
      </c>
      <c r="K54" s="25">
        <f>IF('Indicator Date hidden'!L55="x","x",$K$2-'Indicator Date hidden'!L55)</f>
        <v>0</v>
      </c>
      <c r="L54" s="25">
        <f>IF('Indicator Date hidden'!M55="x","x",$L$2-'Indicator Date hidden'!M55)</f>
        <v>0</v>
      </c>
      <c r="M54" s="25">
        <f>IF('Indicator Date hidden'!N55="x","x",$M$2-'Indicator Date hidden'!N55)</f>
        <v>0</v>
      </c>
      <c r="N54" s="25">
        <f>IF('Indicator Date hidden'!O55="x","x",$N$2-'Indicator Date hidden'!O55)</f>
        <v>0</v>
      </c>
      <c r="O54" s="25">
        <f>IF('Indicator Date hidden'!P55="x","x",$O$2-'Indicator Date hidden'!P55)</f>
        <v>0</v>
      </c>
      <c r="P54" s="25">
        <f>IF('Indicator Date hidden'!Q55="x","x",$P$2-'Indicator Date hidden'!Q55)</f>
        <v>0</v>
      </c>
      <c r="Q54" s="25" t="str">
        <f>IF('Indicator Date hidden'!R55="x","x",$Q$2-'Indicator Date hidden'!R55)</f>
        <v>x</v>
      </c>
      <c r="R54" s="25">
        <f>IF('Indicator Date hidden'!S55="x","x",$R$2-'Indicator Date hidden'!S55)</f>
        <v>0</v>
      </c>
      <c r="S54" s="25">
        <f>IF('Indicator Date hidden'!T55="x","x",$S$2-'Indicator Date hidden'!T55)</f>
        <v>0</v>
      </c>
      <c r="T54" s="25">
        <f>IF('Indicator Date hidden'!U55="x","x",$T$2-'Indicator Date hidden'!U55)</f>
        <v>0</v>
      </c>
      <c r="U54" s="25">
        <f>IF('Indicator Date hidden'!V55="x","x",$U$2-'Indicator Date hidden'!V55)</f>
        <v>0</v>
      </c>
      <c r="V54" s="25">
        <f>IF('Indicator Date hidden'!W55="x","x",$V$2-'Indicator Date hidden'!W55)</f>
        <v>0</v>
      </c>
      <c r="W54" s="25">
        <f>IF('Indicator Date hidden'!X55="x","x",$W$2-'Indicator Date hidden'!X55)</f>
        <v>6</v>
      </c>
      <c r="X54" s="25">
        <f>IF('Indicator Date hidden'!Y55="x","x",$X$2-'Indicator Date hidden'!Y55)</f>
        <v>4</v>
      </c>
      <c r="Y54" s="25">
        <f>IF('Indicator Date hidden'!Z55="x","x",$Y$2-'Indicator Date hidden'!Z55)</f>
        <v>0</v>
      </c>
      <c r="Z54" s="25">
        <f>IF('Indicator Date hidden'!AA55="x","x",$Z$2-'Indicator Date hidden'!AA55)</f>
        <v>0</v>
      </c>
      <c r="AA54" s="25">
        <f>IF('Indicator Date hidden'!AB55="x","x",$AA$2-'Indicator Date hidden'!AB55)</f>
        <v>0</v>
      </c>
      <c r="AB54" s="25">
        <f>IF('Indicator Date hidden'!AC55="x","x",$AB$2-'Indicator Date hidden'!AC55)</f>
        <v>0</v>
      </c>
      <c r="AC54" s="25">
        <f>IF('Indicator Date hidden'!AD55="x","x",$AC$2-'Indicator Date hidden'!AD55)</f>
        <v>0</v>
      </c>
      <c r="AD54" s="25">
        <f>IF('Indicator Date hidden'!AE55="x","x",$AD$2-'Indicator Date hidden'!AE55)</f>
        <v>0</v>
      </c>
      <c r="AE54" s="25">
        <f>IF('Indicator Date hidden'!AF55="x","x",$AE$2-'Indicator Date hidden'!AF55)</f>
        <v>0</v>
      </c>
      <c r="AF54" s="25">
        <f>IF('Indicator Date hidden'!AG55="x","x",$AF$2-'Indicator Date hidden'!AG55)</f>
        <v>0</v>
      </c>
      <c r="AG54" s="25">
        <f>IF('Indicator Date hidden'!AH55="x","x",$AG$2-'Indicator Date hidden'!AH55)</f>
        <v>0</v>
      </c>
      <c r="AH54" s="25">
        <f>IF('Indicator Date hidden'!AI55="x","x",$AH$2-'Indicator Date hidden'!AI55)</f>
        <v>0</v>
      </c>
      <c r="AI54" s="25">
        <f>IF('Indicator Date hidden'!AJ55="x","x",$AI$2-'Indicator Date hidden'!AJ55)</f>
        <v>0</v>
      </c>
      <c r="AJ54" s="25">
        <f>IF('Indicator Date hidden'!AK55="x","x",$AJ$2-'Indicator Date hidden'!AK55)</f>
        <v>1</v>
      </c>
      <c r="AK54" s="25">
        <f>IF('Indicator Date hidden'!AL55="x","x",$AK$2-'Indicator Date hidden'!AL55)</f>
        <v>1</v>
      </c>
      <c r="AL54" s="25">
        <f>IF('Indicator Date hidden'!AM55="x","x",$AL$2-'Indicator Date hidden'!AM55)</f>
        <v>0</v>
      </c>
      <c r="AM54" s="25">
        <f>IF('Indicator Date hidden'!AN55="x","x",$AM$2-'Indicator Date hidden'!AN55)</f>
        <v>0</v>
      </c>
      <c r="AN54" s="25">
        <f>IF('Indicator Date hidden'!AO55="x","x",$AN$2-'Indicator Date hidden'!AO55)</f>
        <v>0</v>
      </c>
      <c r="AO54" s="25">
        <f>IF('Indicator Date hidden'!AP55="x","x",$AO$2-'Indicator Date hidden'!AP55)</f>
        <v>0</v>
      </c>
      <c r="AP54" s="25">
        <f>IF('Indicator Date hidden'!AQ55="x","x",$AP$2-'Indicator Date hidden'!AQ55)</f>
        <v>0</v>
      </c>
      <c r="AQ54" s="25">
        <f>IF('Indicator Date hidden'!AR55="x","x",$AQ$2-'Indicator Date hidden'!AR55)</f>
        <v>6</v>
      </c>
      <c r="AR54" s="25">
        <f>IF('Indicator Date hidden'!AS55="x","x",$AR$2-'Indicator Date hidden'!AS55)</f>
        <v>0</v>
      </c>
      <c r="AS54" s="25">
        <f>IF('Indicator Date hidden'!AT55="x","x",$AS$2-'Indicator Date hidden'!AT55)</f>
        <v>0</v>
      </c>
      <c r="AT54" s="25">
        <f>IF('Indicator Date hidden'!AU55="x","x",$AT$2-'Indicator Date hidden'!AU55)</f>
        <v>0</v>
      </c>
      <c r="AU54" s="25">
        <f>IF('Indicator Date hidden'!AV55="x","x",$AU$2-'Indicator Date hidden'!AV55)</f>
        <v>1</v>
      </c>
      <c r="AV54" s="25">
        <f>IF('Indicator Date hidden'!AW55="x","x",$AV$2-'Indicator Date hidden'!AW55)</f>
        <v>0</v>
      </c>
      <c r="AW54" s="25">
        <f>IF('Indicator Date hidden'!AX55="x","x",$AW$2-'Indicator Date hidden'!AX55)</f>
        <v>0</v>
      </c>
      <c r="AX54" s="25">
        <f>IF('Indicator Date hidden'!AY55="x","x",$AX$2-'Indicator Date hidden'!AY55)</f>
        <v>0</v>
      </c>
      <c r="AY54" s="25">
        <f>IF('Indicator Date hidden'!AZ55="x","x",$AY$2-'Indicator Date hidden'!AZ55)</f>
        <v>0</v>
      </c>
      <c r="AZ54" s="25">
        <f>IF('Indicator Date hidden'!BA55="x","x",$AZ$2-'Indicator Date hidden'!BA55)</f>
        <v>0</v>
      </c>
      <c r="BA54">
        <f t="shared" si="5"/>
        <v>19</v>
      </c>
      <c r="BB54" s="26">
        <f t="shared" si="6"/>
        <v>0.38</v>
      </c>
      <c r="BC54">
        <f t="shared" si="7"/>
        <v>6</v>
      </c>
      <c r="BD54" s="26">
        <f t="shared" si="8"/>
        <v>1.2944496900227525</v>
      </c>
      <c r="BE54" s="28">
        <f t="shared" si="9"/>
        <v>0</v>
      </c>
    </row>
    <row r="55" spans="1:57" x14ac:dyDescent="0.25">
      <c r="A55" t="s">
        <v>9947</v>
      </c>
      <c r="B55" s="25">
        <f>IF('Indicator Date hidden'!C56="x","x",$B$2-'Indicator Date hidden'!C56)</f>
        <v>0</v>
      </c>
      <c r="C55" s="25">
        <f>IF('Indicator Date hidden'!D56="x","x",$C$2-'Indicator Date hidden'!D56)</f>
        <v>0</v>
      </c>
      <c r="D55" s="25">
        <f>IF('Indicator Date hidden'!E56="x","x",$D$2-'Indicator Date hidden'!E56)</f>
        <v>0</v>
      </c>
      <c r="E55" s="25">
        <f>IF('Indicator Date hidden'!F56="x","x",$E$2-'Indicator Date hidden'!F56)</f>
        <v>0</v>
      </c>
      <c r="F55" s="25">
        <f>IF('Indicator Date hidden'!G56="x","x",$F$2-'Indicator Date hidden'!G56)</f>
        <v>0</v>
      </c>
      <c r="G55" s="25">
        <f>IF('Indicator Date hidden'!H56="x","x",$G$2-'Indicator Date hidden'!H56)</f>
        <v>0</v>
      </c>
      <c r="H55" s="25">
        <f>IF('Indicator Date hidden'!I56="x","x",$H$2-'Indicator Date hidden'!I56)</f>
        <v>0</v>
      </c>
      <c r="I55" s="25">
        <f>IF('Indicator Date hidden'!J56="x","x",$I$2-'Indicator Date hidden'!J56)</f>
        <v>0</v>
      </c>
      <c r="J55" s="25">
        <f>IF('Indicator Date hidden'!K56="x","x",$J$2-'Indicator Date hidden'!K56)</f>
        <v>0</v>
      </c>
      <c r="K55" s="25">
        <f>IF('Indicator Date hidden'!L56="x","x",$K$2-'Indicator Date hidden'!L56)</f>
        <v>0</v>
      </c>
      <c r="L55" s="25">
        <f>IF('Indicator Date hidden'!M56="x","x",$L$2-'Indicator Date hidden'!M56)</f>
        <v>0</v>
      </c>
      <c r="M55" s="25">
        <f>IF('Indicator Date hidden'!N56="x","x",$M$2-'Indicator Date hidden'!N56)</f>
        <v>0</v>
      </c>
      <c r="N55" s="25">
        <f>IF('Indicator Date hidden'!O56="x","x",$N$2-'Indicator Date hidden'!O56)</f>
        <v>0</v>
      </c>
      <c r="O55" s="25">
        <f>IF('Indicator Date hidden'!P56="x","x",$O$2-'Indicator Date hidden'!P56)</f>
        <v>0</v>
      </c>
      <c r="P55" s="25">
        <f>IF('Indicator Date hidden'!Q56="x","x",$P$2-'Indicator Date hidden'!Q56)</f>
        <v>0</v>
      </c>
      <c r="Q55" s="25" t="str">
        <f>IF('Indicator Date hidden'!R56="x","x",$Q$2-'Indicator Date hidden'!R56)</f>
        <v>x</v>
      </c>
      <c r="R55" s="25">
        <f>IF('Indicator Date hidden'!S56="x","x",$R$2-'Indicator Date hidden'!S56)</f>
        <v>0</v>
      </c>
      <c r="S55" s="25">
        <f>IF('Indicator Date hidden'!T56="x","x",$S$2-'Indicator Date hidden'!T56)</f>
        <v>0</v>
      </c>
      <c r="T55" s="25">
        <f>IF('Indicator Date hidden'!U56="x","x",$T$2-'Indicator Date hidden'!U56)</f>
        <v>0</v>
      </c>
      <c r="U55" s="25">
        <f>IF('Indicator Date hidden'!V56="x","x",$U$2-'Indicator Date hidden'!V56)</f>
        <v>0</v>
      </c>
      <c r="V55" s="25">
        <f>IF('Indicator Date hidden'!W56="x","x",$V$2-'Indicator Date hidden'!W56)</f>
        <v>0</v>
      </c>
      <c r="W55" s="25">
        <f>IF('Indicator Date hidden'!X56="x","x",$W$2-'Indicator Date hidden'!X56)</f>
        <v>4</v>
      </c>
      <c r="X55" s="25" t="str">
        <f>IF('Indicator Date hidden'!Y56="x","x",$X$2-'Indicator Date hidden'!Y56)</f>
        <v>x</v>
      </c>
      <c r="Y55" s="25">
        <f>IF('Indicator Date hidden'!Z56="x","x",$Y$2-'Indicator Date hidden'!Z56)</f>
        <v>0</v>
      </c>
      <c r="Z55" s="25">
        <f>IF('Indicator Date hidden'!AA56="x","x",$Z$2-'Indicator Date hidden'!AA56)</f>
        <v>0</v>
      </c>
      <c r="AA55" s="25">
        <f>IF('Indicator Date hidden'!AB56="x","x",$AA$2-'Indicator Date hidden'!AB56)</f>
        <v>0</v>
      </c>
      <c r="AB55" s="25">
        <f>IF('Indicator Date hidden'!AC56="x","x",$AB$2-'Indicator Date hidden'!AC56)</f>
        <v>0</v>
      </c>
      <c r="AC55" s="25">
        <f>IF('Indicator Date hidden'!AD56="x","x",$AC$2-'Indicator Date hidden'!AD56)</f>
        <v>0</v>
      </c>
      <c r="AD55" s="25">
        <f>IF('Indicator Date hidden'!AE56="x","x",$AD$2-'Indicator Date hidden'!AE56)</f>
        <v>0</v>
      </c>
      <c r="AE55" s="25" t="str">
        <f>IF('Indicator Date hidden'!AF56="x","x",$AE$2-'Indicator Date hidden'!AF56)</f>
        <v>x</v>
      </c>
      <c r="AF55" s="25" t="str">
        <f>IF('Indicator Date hidden'!AG56="x","x",$AF$2-'Indicator Date hidden'!AG56)</f>
        <v>x</v>
      </c>
      <c r="AG55" s="25">
        <f>IF('Indicator Date hidden'!AH56="x","x",$AG$2-'Indicator Date hidden'!AH56)</f>
        <v>0</v>
      </c>
      <c r="AH55" s="25">
        <f>IF('Indicator Date hidden'!AI56="x","x",$AH$2-'Indicator Date hidden'!AI56)</f>
        <v>0</v>
      </c>
      <c r="AI55" s="25">
        <f>IF('Indicator Date hidden'!AJ56="x","x",$AI$2-'Indicator Date hidden'!AJ56)</f>
        <v>0</v>
      </c>
      <c r="AJ55" s="25" t="str">
        <f>IF('Indicator Date hidden'!AK56="x","x",$AJ$2-'Indicator Date hidden'!AK56)</f>
        <v>x</v>
      </c>
      <c r="AK55" s="25">
        <f>IF('Indicator Date hidden'!AL56="x","x",$AK$2-'Indicator Date hidden'!AL56)</f>
        <v>1</v>
      </c>
      <c r="AL55" s="25">
        <f>IF('Indicator Date hidden'!AM56="x","x",$AL$2-'Indicator Date hidden'!AM56)</f>
        <v>0</v>
      </c>
      <c r="AM55" s="25">
        <f>IF('Indicator Date hidden'!AN56="x","x",$AM$2-'Indicator Date hidden'!AN56)</f>
        <v>0</v>
      </c>
      <c r="AN55" s="25">
        <f>IF('Indicator Date hidden'!AO56="x","x",$AN$2-'Indicator Date hidden'!AO56)</f>
        <v>0</v>
      </c>
      <c r="AO55" s="25" t="str">
        <f>IF('Indicator Date hidden'!AP56="x","x",$AO$2-'Indicator Date hidden'!AP56)</f>
        <v>x</v>
      </c>
      <c r="AP55" s="25" t="str">
        <f>IF('Indicator Date hidden'!AQ56="x","x",$AP$2-'Indicator Date hidden'!AQ56)</f>
        <v>x</v>
      </c>
      <c r="AQ55" s="25" t="str">
        <f>IF('Indicator Date hidden'!AR56="x","x",$AQ$2-'Indicator Date hidden'!AR56)</f>
        <v>x</v>
      </c>
      <c r="AR55" s="25">
        <f>IF('Indicator Date hidden'!AS56="x","x",$AR$2-'Indicator Date hidden'!AS56)</f>
        <v>0</v>
      </c>
      <c r="AS55" s="25">
        <f>IF('Indicator Date hidden'!AT56="x","x",$AS$2-'Indicator Date hidden'!AT56)</f>
        <v>2</v>
      </c>
      <c r="AT55" s="25">
        <f>IF('Indicator Date hidden'!AU56="x","x",$AT$2-'Indicator Date hidden'!AU56)</f>
        <v>0</v>
      </c>
      <c r="AU55" s="25">
        <f>IF('Indicator Date hidden'!AV56="x","x",$AU$2-'Indicator Date hidden'!AV56)</f>
        <v>1</v>
      </c>
      <c r="AV55" s="25">
        <f>IF('Indicator Date hidden'!AW56="x","x",$AV$2-'Indicator Date hidden'!AW56)</f>
        <v>0</v>
      </c>
      <c r="AW55" s="25">
        <f>IF('Indicator Date hidden'!AX56="x","x",$AW$2-'Indicator Date hidden'!AX56)</f>
        <v>0</v>
      </c>
      <c r="AX55" s="25">
        <f>IF('Indicator Date hidden'!AY56="x","x",$AX$2-'Indicator Date hidden'!AY56)</f>
        <v>0</v>
      </c>
      <c r="AY55" s="25">
        <f>IF('Indicator Date hidden'!AZ56="x","x",$AY$2-'Indicator Date hidden'!AZ56)</f>
        <v>0</v>
      </c>
      <c r="AZ55" s="25">
        <f>IF('Indicator Date hidden'!BA56="x","x",$AZ$2-'Indicator Date hidden'!BA56)</f>
        <v>0</v>
      </c>
      <c r="BA55">
        <f t="shared" si="5"/>
        <v>8</v>
      </c>
      <c r="BB55" s="26">
        <f t="shared" si="6"/>
        <v>0.18604651162790697</v>
      </c>
      <c r="BC55">
        <f t="shared" si="7"/>
        <v>4</v>
      </c>
      <c r="BD55" s="26">
        <f t="shared" si="8"/>
        <v>0.69066243743802314</v>
      </c>
      <c r="BE55" s="28">
        <f t="shared" si="9"/>
        <v>0</v>
      </c>
    </row>
    <row r="56" spans="1:57" x14ac:dyDescent="0.25">
      <c r="A56" t="s">
        <v>9920</v>
      </c>
      <c r="B56" s="25">
        <f>IF('Indicator Date hidden'!C57="x","x",$B$2-'Indicator Date hidden'!C57)</f>
        <v>0</v>
      </c>
      <c r="C56" s="25">
        <f>IF('Indicator Date hidden'!D57="x","x",$C$2-'Indicator Date hidden'!D57)</f>
        <v>0</v>
      </c>
      <c r="D56" s="25">
        <f>IF('Indicator Date hidden'!E57="x","x",$D$2-'Indicator Date hidden'!E57)</f>
        <v>0</v>
      </c>
      <c r="E56" s="25">
        <f>IF('Indicator Date hidden'!F57="x","x",$E$2-'Indicator Date hidden'!F57)</f>
        <v>0</v>
      </c>
      <c r="F56" s="25">
        <f>IF('Indicator Date hidden'!G57="x","x",$F$2-'Indicator Date hidden'!G57)</f>
        <v>0</v>
      </c>
      <c r="G56" s="25">
        <f>IF('Indicator Date hidden'!H57="x","x",$G$2-'Indicator Date hidden'!H57)</f>
        <v>0</v>
      </c>
      <c r="H56" s="25">
        <f>IF('Indicator Date hidden'!I57="x","x",$H$2-'Indicator Date hidden'!I57)</f>
        <v>0</v>
      </c>
      <c r="I56" s="25">
        <f>IF('Indicator Date hidden'!J57="x","x",$I$2-'Indicator Date hidden'!J57)</f>
        <v>0</v>
      </c>
      <c r="J56" s="25">
        <f>IF('Indicator Date hidden'!K57="x","x",$J$2-'Indicator Date hidden'!K57)</f>
        <v>0</v>
      </c>
      <c r="K56" s="25">
        <f>IF('Indicator Date hidden'!L57="x","x",$K$2-'Indicator Date hidden'!L57)</f>
        <v>0</v>
      </c>
      <c r="L56" s="25">
        <f>IF('Indicator Date hidden'!M57="x","x",$L$2-'Indicator Date hidden'!M57)</f>
        <v>0</v>
      </c>
      <c r="M56" s="25">
        <f>IF('Indicator Date hidden'!N57="x","x",$M$2-'Indicator Date hidden'!N57)</f>
        <v>0</v>
      </c>
      <c r="N56" s="25">
        <f>IF('Indicator Date hidden'!O57="x","x",$N$2-'Indicator Date hidden'!O57)</f>
        <v>0</v>
      </c>
      <c r="O56" s="25">
        <f>IF('Indicator Date hidden'!P57="x","x",$O$2-'Indicator Date hidden'!P57)</f>
        <v>0</v>
      </c>
      <c r="P56" s="25">
        <f>IF('Indicator Date hidden'!Q57="x","x",$P$2-'Indicator Date hidden'!Q57)</f>
        <v>0</v>
      </c>
      <c r="Q56" s="25" t="str">
        <f>IF('Indicator Date hidden'!R57="x","x",$Q$2-'Indicator Date hidden'!R57)</f>
        <v>x</v>
      </c>
      <c r="R56" s="25">
        <f>IF('Indicator Date hidden'!S57="x","x",$R$2-'Indicator Date hidden'!S57)</f>
        <v>0</v>
      </c>
      <c r="S56" s="25">
        <f>IF('Indicator Date hidden'!T57="x","x",$S$2-'Indicator Date hidden'!T57)</f>
        <v>0</v>
      </c>
      <c r="T56" s="25">
        <f>IF('Indicator Date hidden'!U57="x","x",$T$2-'Indicator Date hidden'!U57)</f>
        <v>0</v>
      </c>
      <c r="U56" s="25" t="str">
        <f>IF('Indicator Date hidden'!V57="x","x",$U$2-'Indicator Date hidden'!V57)</f>
        <v>x</v>
      </c>
      <c r="V56" s="25">
        <f>IF('Indicator Date hidden'!W57="x","x",$V$2-'Indicator Date hidden'!W57)</f>
        <v>0</v>
      </c>
      <c r="W56" s="25">
        <f>IF('Indicator Date hidden'!X57="x","x",$W$2-'Indicator Date hidden'!X57)</f>
        <v>4</v>
      </c>
      <c r="X56" s="25" t="str">
        <f>IF('Indicator Date hidden'!Y57="x","x",$X$2-'Indicator Date hidden'!Y57)</f>
        <v>x</v>
      </c>
      <c r="Y56" s="25">
        <f>IF('Indicator Date hidden'!Z57="x","x",$Y$2-'Indicator Date hidden'!Z57)</f>
        <v>0</v>
      </c>
      <c r="Z56" s="25">
        <f>IF('Indicator Date hidden'!AA57="x","x",$Z$2-'Indicator Date hidden'!AA57)</f>
        <v>0</v>
      </c>
      <c r="AA56" s="25">
        <f>IF('Indicator Date hidden'!AB57="x","x",$AA$2-'Indicator Date hidden'!AB57)</f>
        <v>0</v>
      </c>
      <c r="AB56" s="25">
        <f>IF('Indicator Date hidden'!AC57="x","x",$AB$2-'Indicator Date hidden'!AC57)</f>
        <v>0</v>
      </c>
      <c r="AC56" s="25">
        <f>IF('Indicator Date hidden'!AD57="x","x",$AC$2-'Indicator Date hidden'!AD57)</f>
        <v>0</v>
      </c>
      <c r="AD56" s="25">
        <f>IF('Indicator Date hidden'!AE57="x","x",$AD$2-'Indicator Date hidden'!AE57)</f>
        <v>0</v>
      </c>
      <c r="AE56" s="25" t="str">
        <f>IF('Indicator Date hidden'!AF57="x","x",$AE$2-'Indicator Date hidden'!AF57)</f>
        <v>x</v>
      </c>
      <c r="AF56" s="25" t="str">
        <f>IF('Indicator Date hidden'!AG57="x","x",$AF$2-'Indicator Date hidden'!AG57)</f>
        <v>x</v>
      </c>
      <c r="AG56" s="25">
        <f>IF('Indicator Date hidden'!AH57="x","x",$AG$2-'Indicator Date hidden'!AH57)</f>
        <v>0</v>
      </c>
      <c r="AH56" s="25">
        <f>IF('Indicator Date hidden'!AI57="x","x",$AH$2-'Indicator Date hidden'!AI57)</f>
        <v>0</v>
      </c>
      <c r="AI56" s="25">
        <f>IF('Indicator Date hidden'!AJ57="x","x",$AI$2-'Indicator Date hidden'!AJ57)</f>
        <v>0</v>
      </c>
      <c r="AJ56" s="25" t="str">
        <f>IF('Indicator Date hidden'!AK57="x","x",$AJ$2-'Indicator Date hidden'!AK57)</f>
        <v>x</v>
      </c>
      <c r="AK56" s="25">
        <f>IF('Indicator Date hidden'!AL57="x","x",$AK$2-'Indicator Date hidden'!AL57)</f>
        <v>1</v>
      </c>
      <c r="AL56" s="25">
        <f>IF('Indicator Date hidden'!AM57="x","x",$AL$2-'Indicator Date hidden'!AM57)</f>
        <v>0</v>
      </c>
      <c r="AM56" s="25">
        <f>IF('Indicator Date hidden'!AN57="x","x",$AM$2-'Indicator Date hidden'!AN57)</f>
        <v>0</v>
      </c>
      <c r="AN56" s="25">
        <f>IF('Indicator Date hidden'!AO57="x","x",$AN$2-'Indicator Date hidden'!AO57)</f>
        <v>0</v>
      </c>
      <c r="AO56" s="25" t="str">
        <f>IF('Indicator Date hidden'!AP57="x","x",$AO$2-'Indicator Date hidden'!AP57)</f>
        <v>x</v>
      </c>
      <c r="AP56" s="25" t="str">
        <f>IF('Indicator Date hidden'!AQ57="x","x",$AP$2-'Indicator Date hidden'!AQ57)</f>
        <v>x</v>
      </c>
      <c r="AQ56" s="25" t="str">
        <f>IF('Indicator Date hidden'!AR57="x","x",$AQ$2-'Indicator Date hidden'!AR57)</f>
        <v>x</v>
      </c>
      <c r="AR56" s="25">
        <f>IF('Indicator Date hidden'!AS57="x","x",$AR$2-'Indicator Date hidden'!AS57)</f>
        <v>0</v>
      </c>
      <c r="AS56" s="25">
        <f>IF('Indicator Date hidden'!AT57="x","x",$AS$2-'Indicator Date hidden'!AT57)</f>
        <v>0</v>
      </c>
      <c r="AT56" s="25">
        <f>IF('Indicator Date hidden'!AU57="x","x",$AT$2-'Indicator Date hidden'!AU57)</f>
        <v>0</v>
      </c>
      <c r="AU56" s="25">
        <f>IF('Indicator Date hidden'!AV57="x","x",$AU$2-'Indicator Date hidden'!AV57)</f>
        <v>1</v>
      </c>
      <c r="AV56" s="25">
        <f>IF('Indicator Date hidden'!AW57="x","x",$AV$2-'Indicator Date hidden'!AW57)</f>
        <v>0</v>
      </c>
      <c r="AW56" s="25">
        <f>IF('Indicator Date hidden'!AX57="x","x",$AW$2-'Indicator Date hidden'!AX57)</f>
        <v>0</v>
      </c>
      <c r="AX56" s="25">
        <f>IF('Indicator Date hidden'!AY57="x","x",$AX$2-'Indicator Date hidden'!AY57)</f>
        <v>0</v>
      </c>
      <c r="AY56" s="25">
        <f>IF('Indicator Date hidden'!AZ57="x","x",$AY$2-'Indicator Date hidden'!AZ57)</f>
        <v>0</v>
      </c>
      <c r="AZ56" s="25">
        <f>IF('Indicator Date hidden'!BA57="x","x",$AZ$2-'Indicator Date hidden'!BA57)</f>
        <v>0</v>
      </c>
      <c r="BA56">
        <f t="shared" si="5"/>
        <v>6</v>
      </c>
      <c r="BB56" s="26">
        <f t="shared" si="6"/>
        <v>0.14285714285714285</v>
      </c>
      <c r="BC56">
        <f t="shared" si="7"/>
        <v>3</v>
      </c>
      <c r="BD56" s="26">
        <f t="shared" si="8"/>
        <v>0.63887656499993994</v>
      </c>
      <c r="BE56" s="28">
        <f t="shared" si="9"/>
        <v>0</v>
      </c>
    </row>
    <row r="57" spans="1:57" x14ac:dyDescent="0.25">
      <c r="A57" t="s">
        <v>9922</v>
      </c>
      <c r="B57" s="25">
        <f>IF('Indicator Date hidden'!C58="x","x",$B$2-'Indicator Date hidden'!C58)</f>
        <v>0</v>
      </c>
      <c r="C57" s="25">
        <f>IF('Indicator Date hidden'!D58="x","x",$C$2-'Indicator Date hidden'!D58)</f>
        <v>0</v>
      </c>
      <c r="D57" s="25">
        <f>IF('Indicator Date hidden'!E58="x","x",$D$2-'Indicator Date hidden'!E58)</f>
        <v>0</v>
      </c>
      <c r="E57" s="25">
        <f>IF('Indicator Date hidden'!F58="x","x",$E$2-'Indicator Date hidden'!F58)</f>
        <v>0</v>
      </c>
      <c r="F57" s="25">
        <f>IF('Indicator Date hidden'!G58="x","x",$F$2-'Indicator Date hidden'!G58)</f>
        <v>0</v>
      </c>
      <c r="G57" s="25">
        <f>IF('Indicator Date hidden'!H58="x","x",$G$2-'Indicator Date hidden'!H58)</f>
        <v>0</v>
      </c>
      <c r="H57" s="25">
        <f>IF('Indicator Date hidden'!I58="x","x",$H$2-'Indicator Date hidden'!I58)</f>
        <v>0</v>
      </c>
      <c r="I57" s="25">
        <f>IF('Indicator Date hidden'!J58="x","x",$I$2-'Indicator Date hidden'!J58)</f>
        <v>0</v>
      </c>
      <c r="J57" s="25">
        <f>IF('Indicator Date hidden'!K58="x","x",$J$2-'Indicator Date hidden'!K58)</f>
        <v>0</v>
      </c>
      <c r="K57" s="25">
        <f>IF('Indicator Date hidden'!L58="x","x",$K$2-'Indicator Date hidden'!L58)</f>
        <v>0</v>
      </c>
      <c r="L57" s="25">
        <f>IF('Indicator Date hidden'!M58="x","x",$L$2-'Indicator Date hidden'!M58)</f>
        <v>0</v>
      </c>
      <c r="M57" s="25">
        <f>IF('Indicator Date hidden'!N58="x","x",$M$2-'Indicator Date hidden'!N58)</f>
        <v>0</v>
      </c>
      <c r="N57" s="25">
        <f>IF('Indicator Date hidden'!O58="x","x",$N$2-'Indicator Date hidden'!O58)</f>
        <v>0</v>
      </c>
      <c r="O57" s="25">
        <f>IF('Indicator Date hidden'!P58="x","x",$O$2-'Indicator Date hidden'!P58)</f>
        <v>0</v>
      </c>
      <c r="P57" s="25">
        <f>IF('Indicator Date hidden'!Q58="x","x",$P$2-'Indicator Date hidden'!Q58)</f>
        <v>0</v>
      </c>
      <c r="Q57" s="25" t="str">
        <f>IF('Indicator Date hidden'!R58="x","x",$Q$2-'Indicator Date hidden'!R58)</f>
        <v>x</v>
      </c>
      <c r="R57" s="25">
        <f>IF('Indicator Date hidden'!S58="x","x",$R$2-'Indicator Date hidden'!S58)</f>
        <v>0</v>
      </c>
      <c r="S57" s="25">
        <f>IF('Indicator Date hidden'!T58="x","x",$S$2-'Indicator Date hidden'!T58)</f>
        <v>0</v>
      </c>
      <c r="T57" s="25">
        <f>IF('Indicator Date hidden'!U58="x","x",$T$2-'Indicator Date hidden'!U58)</f>
        <v>0</v>
      </c>
      <c r="U57" s="25" t="str">
        <f>IF('Indicator Date hidden'!V58="x","x",$U$2-'Indicator Date hidden'!V58)</f>
        <v>x</v>
      </c>
      <c r="V57" s="25">
        <f>IF('Indicator Date hidden'!W58="x","x",$V$2-'Indicator Date hidden'!W58)</f>
        <v>0</v>
      </c>
      <c r="W57" s="25" t="str">
        <f>IF('Indicator Date hidden'!X58="x","x",$W$2-'Indicator Date hidden'!X58)</f>
        <v>x</v>
      </c>
      <c r="X57" s="25">
        <f>IF('Indicator Date hidden'!Y58="x","x",$X$2-'Indicator Date hidden'!Y58)</f>
        <v>2</v>
      </c>
      <c r="Y57" s="25">
        <f>IF('Indicator Date hidden'!Z58="x","x",$Y$2-'Indicator Date hidden'!Z58)</f>
        <v>0</v>
      </c>
      <c r="Z57" s="25">
        <f>IF('Indicator Date hidden'!AA58="x","x",$Z$2-'Indicator Date hidden'!AA58)</f>
        <v>0</v>
      </c>
      <c r="AA57" s="25">
        <f>IF('Indicator Date hidden'!AB58="x","x",$AA$2-'Indicator Date hidden'!AB58)</f>
        <v>1</v>
      </c>
      <c r="AB57" s="25">
        <f>IF('Indicator Date hidden'!AC58="x","x",$AB$2-'Indicator Date hidden'!AC58)</f>
        <v>0</v>
      </c>
      <c r="AC57" s="25">
        <f>IF('Indicator Date hidden'!AD58="x","x",$AC$2-'Indicator Date hidden'!AD58)</f>
        <v>0</v>
      </c>
      <c r="AD57" s="25" t="str">
        <f>IF('Indicator Date hidden'!AE58="x","x",$AD$2-'Indicator Date hidden'!AE58)</f>
        <v>x</v>
      </c>
      <c r="AE57" s="25">
        <f>IF('Indicator Date hidden'!AF58="x","x",$AE$2-'Indicator Date hidden'!AF58)</f>
        <v>0</v>
      </c>
      <c r="AF57" s="25">
        <f>IF('Indicator Date hidden'!AG58="x","x",$AF$2-'Indicator Date hidden'!AG58)</f>
        <v>1</v>
      </c>
      <c r="AG57" s="25">
        <f>IF('Indicator Date hidden'!AH58="x","x",$AG$2-'Indicator Date hidden'!AH58)</f>
        <v>0</v>
      </c>
      <c r="AH57" s="25">
        <f>IF('Indicator Date hidden'!AI58="x","x",$AH$2-'Indicator Date hidden'!AI58)</f>
        <v>0</v>
      </c>
      <c r="AI57" s="25">
        <f>IF('Indicator Date hidden'!AJ58="x","x",$AI$2-'Indicator Date hidden'!AJ58)</f>
        <v>0</v>
      </c>
      <c r="AJ57" s="25" t="str">
        <f>IF('Indicator Date hidden'!AK58="x","x",$AJ$2-'Indicator Date hidden'!AK58)</f>
        <v>x</v>
      </c>
      <c r="AK57" s="25">
        <f>IF('Indicator Date hidden'!AL58="x","x",$AK$2-'Indicator Date hidden'!AL58)</f>
        <v>1</v>
      </c>
      <c r="AL57" s="25">
        <f>IF('Indicator Date hidden'!AM58="x","x",$AL$2-'Indicator Date hidden'!AM58)</f>
        <v>0</v>
      </c>
      <c r="AM57" s="25">
        <f>IF('Indicator Date hidden'!AN58="x","x",$AM$2-'Indicator Date hidden'!AN58)</f>
        <v>0</v>
      </c>
      <c r="AN57" s="25">
        <f>IF('Indicator Date hidden'!AO58="x","x",$AN$2-'Indicator Date hidden'!AO58)</f>
        <v>0</v>
      </c>
      <c r="AO57" s="25">
        <f>IF('Indicator Date hidden'!AP58="x","x",$AO$2-'Indicator Date hidden'!AP58)</f>
        <v>0</v>
      </c>
      <c r="AP57" s="25">
        <f>IF('Indicator Date hidden'!AQ58="x","x",$AP$2-'Indicator Date hidden'!AQ58)</f>
        <v>0</v>
      </c>
      <c r="AQ57" s="25" t="str">
        <f>IF('Indicator Date hidden'!AR58="x","x",$AQ$2-'Indicator Date hidden'!AR58)</f>
        <v>x</v>
      </c>
      <c r="AR57" s="25">
        <f>IF('Indicator Date hidden'!AS58="x","x",$AR$2-'Indicator Date hidden'!AS58)</f>
        <v>0</v>
      </c>
      <c r="AS57" s="25">
        <f>IF('Indicator Date hidden'!AT58="x","x",$AS$2-'Indicator Date hidden'!AT58)</f>
        <v>0</v>
      </c>
      <c r="AT57" s="25">
        <f>IF('Indicator Date hidden'!AU58="x","x",$AT$2-'Indicator Date hidden'!AU58)</f>
        <v>0</v>
      </c>
      <c r="AU57" s="25">
        <f>IF('Indicator Date hidden'!AV58="x","x",$AU$2-'Indicator Date hidden'!AV58)</f>
        <v>3</v>
      </c>
      <c r="AV57" s="25">
        <f>IF('Indicator Date hidden'!AW58="x","x",$AV$2-'Indicator Date hidden'!AW58)</f>
        <v>0</v>
      </c>
      <c r="AW57" s="25">
        <f>IF('Indicator Date hidden'!AX58="x","x",$AW$2-'Indicator Date hidden'!AX58)</f>
        <v>0</v>
      </c>
      <c r="AX57" s="25">
        <f>IF('Indicator Date hidden'!AY58="x","x",$AX$2-'Indicator Date hidden'!AY58)</f>
        <v>0</v>
      </c>
      <c r="AY57" s="25">
        <f>IF('Indicator Date hidden'!AZ58="x","x",$AY$2-'Indicator Date hidden'!AZ58)</f>
        <v>0</v>
      </c>
      <c r="AZ57" s="25">
        <f>IF('Indicator Date hidden'!BA58="x","x",$AZ$2-'Indicator Date hidden'!BA58)</f>
        <v>0</v>
      </c>
      <c r="BA57">
        <f t="shared" si="5"/>
        <v>8</v>
      </c>
      <c r="BB57" s="26">
        <f t="shared" si="6"/>
        <v>0.17777777777777778</v>
      </c>
      <c r="BC57">
        <f t="shared" si="7"/>
        <v>5</v>
      </c>
      <c r="BD57" s="26">
        <f t="shared" si="8"/>
        <v>0.56916659888291987</v>
      </c>
      <c r="BE57" s="28">
        <f t="shared" si="9"/>
        <v>0</v>
      </c>
    </row>
    <row r="58" spans="1:57" x14ac:dyDescent="0.25">
      <c r="A58" t="s">
        <v>9923</v>
      </c>
      <c r="B58" s="25">
        <f>IF('Indicator Date hidden'!C59="x","x",$B$2-'Indicator Date hidden'!C59)</f>
        <v>0</v>
      </c>
      <c r="C58" s="25">
        <f>IF('Indicator Date hidden'!D59="x","x",$C$2-'Indicator Date hidden'!D59)</f>
        <v>0</v>
      </c>
      <c r="D58" s="25">
        <f>IF('Indicator Date hidden'!E59="x","x",$D$2-'Indicator Date hidden'!E59)</f>
        <v>0</v>
      </c>
      <c r="E58" s="25">
        <f>IF('Indicator Date hidden'!F59="x","x",$E$2-'Indicator Date hidden'!F59)</f>
        <v>0</v>
      </c>
      <c r="F58" s="25">
        <f>IF('Indicator Date hidden'!G59="x","x",$F$2-'Indicator Date hidden'!G59)</f>
        <v>0</v>
      </c>
      <c r="G58" s="25">
        <f>IF('Indicator Date hidden'!H59="x","x",$G$2-'Indicator Date hidden'!H59)</f>
        <v>0</v>
      </c>
      <c r="H58" s="25">
        <f>IF('Indicator Date hidden'!I59="x","x",$H$2-'Indicator Date hidden'!I59)</f>
        <v>0</v>
      </c>
      <c r="I58" s="25">
        <f>IF('Indicator Date hidden'!J59="x","x",$I$2-'Indicator Date hidden'!J59)</f>
        <v>0</v>
      </c>
      <c r="J58" s="25">
        <f>IF('Indicator Date hidden'!K59="x","x",$J$2-'Indicator Date hidden'!K59)</f>
        <v>0</v>
      </c>
      <c r="K58" s="25">
        <f>IF('Indicator Date hidden'!L59="x","x",$K$2-'Indicator Date hidden'!L59)</f>
        <v>0</v>
      </c>
      <c r="L58" s="25">
        <f>IF('Indicator Date hidden'!M59="x","x",$L$2-'Indicator Date hidden'!M59)</f>
        <v>0</v>
      </c>
      <c r="M58" s="25">
        <f>IF('Indicator Date hidden'!N59="x","x",$M$2-'Indicator Date hidden'!N59)</f>
        <v>0</v>
      </c>
      <c r="N58" s="25">
        <f>IF('Indicator Date hidden'!O59="x","x",$N$2-'Indicator Date hidden'!O59)</f>
        <v>0</v>
      </c>
      <c r="O58" s="25">
        <f>IF('Indicator Date hidden'!P59="x","x",$O$2-'Indicator Date hidden'!P59)</f>
        <v>0</v>
      </c>
      <c r="P58" s="25">
        <f>IF('Indicator Date hidden'!Q59="x","x",$P$2-'Indicator Date hidden'!Q59)</f>
        <v>0</v>
      </c>
      <c r="Q58" s="25">
        <f>IF('Indicator Date hidden'!R59="x","x",$Q$2-'Indicator Date hidden'!R59)</f>
        <v>3</v>
      </c>
      <c r="R58" s="25">
        <f>IF('Indicator Date hidden'!S59="x","x",$R$2-'Indicator Date hidden'!S59)</f>
        <v>0</v>
      </c>
      <c r="S58" s="25">
        <f>IF('Indicator Date hidden'!T59="x","x",$S$2-'Indicator Date hidden'!T59)</f>
        <v>0</v>
      </c>
      <c r="T58" s="25">
        <f>IF('Indicator Date hidden'!U59="x","x",$T$2-'Indicator Date hidden'!U59)</f>
        <v>0</v>
      </c>
      <c r="U58" s="25">
        <f>IF('Indicator Date hidden'!V59="x","x",$U$2-'Indicator Date hidden'!V59)</f>
        <v>0</v>
      </c>
      <c r="V58" s="25">
        <f>IF('Indicator Date hidden'!W59="x","x",$V$2-'Indicator Date hidden'!W59)</f>
        <v>0</v>
      </c>
      <c r="W58" s="25">
        <f>IF('Indicator Date hidden'!X59="x","x",$W$2-'Indicator Date hidden'!X59)</f>
        <v>0</v>
      </c>
      <c r="X58" s="25">
        <f>IF('Indicator Date hidden'!Y59="x","x",$X$2-'Indicator Date hidden'!Y59)</f>
        <v>4</v>
      </c>
      <c r="Y58" s="25">
        <f>IF('Indicator Date hidden'!Z59="x","x",$Y$2-'Indicator Date hidden'!Z59)</f>
        <v>0</v>
      </c>
      <c r="Z58" s="25">
        <f>IF('Indicator Date hidden'!AA59="x","x",$Z$2-'Indicator Date hidden'!AA59)</f>
        <v>0</v>
      </c>
      <c r="AA58" s="25">
        <f>IF('Indicator Date hidden'!AB59="x","x",$AA$2-'Indicator Date hidden'!AB59)</f>
        <v>0</v>
      </c>
      <c r="AB58" s="25">
        <f>IF('Indicator Date hidden'!AC59="x","x",$AB$2-'Indicator Date hidden'!AC59)</f>
        <v>0</v>
      </c>
      <c r="AC58" s="25">
        <f>IF('Indicator Date hidden'!AD59="x","x",$AC$2-'Indicator Date hidden'!AD59)</f>
        <v>0</v>
      </c>
      <c r="AD58" s="25">
        <f>IF('Indicator Date hidden'!AE59="x","x",$AD$2-'Indicator Date hidden'!AE59)</f>
        <v>0</v>
      </c>
      <c r="AE58" s="25">
        <f>IF('Indicator Date hidden'!AF59="x","x",$AE$2-'Indicator Date hidden'!AF59)</f>
        <v>0</v>
      </c>
      <c r="AF58" s="25">
        <f>IF('Indicator Date hidden'!AG59="x","x",$AF$2-'Indicator Date hidden'!AG59)</f>
        <v>3</v>
      </c>
      <c r="AG58" s="25">
        <f>IF('Indicator Date hidden'!AH59="x","x",$AG$2-'Indicator Date hidden'!AH59)</f>
        <v>0</v>
      </c>
      <c r="AH58" s="25">
        <f>IF('Indicator Date hidden'!AI59="x","x",$AH$2-'Indicator Date hidden'!AI59)</f>
        <v>0</v>
      </c>
      <c r="AI58" s="25">
        <f>IF('Indicator Date hidden'!AJ59="x","x",$AI$2-'Indicator Date hidden'!AJ59)</f>
        <v>0</v>
      </c>
      <c r="AJ58" s="25">
        <f>IF('Indicator Date hidden'!AK59="x","x",$AJ$2-'Indicator Date hidden'!AK59)</f>
        <v>1</v>
      </c>
      <c r="AK58" s="25">
        <f>IF('Indicator Date hidden'!AL59="x","x",$AK$2-'Indicator Date hidden'!AL59)</f>
        <v>0</v>
      </c>
      <c r="AL58" s="25">
        <f>IF('Indicator Date hidden'!AM59="x","x",$AL$2-'Indicator Date hidden'!AM59)</f>
        <v>0</v>
      </c>
      <c r="AM58" s="25">
        <f>IF('Indicator Date hidden'!AN59="x","x",$AM$2-'Indicator Date hidden'!AN59)</f>
        <v>0</v>
      </c>
      <c r="AN58" s="25">
        <f>IF('Indicator Date hidden'!AO59="x","x",$AN$2-'Indicator Date hidden'!AO59)</f>
        <v>0</v>
      </c>
      <c r="AO58" s="25">
        <f>IF('Indicator Date hidden'!AP59="x","x",$AO$2-'Indicator Date hidden'!AP59)</f>
        <v>0</v>
      </c>
      <c r="AP58" s="25">
        <f>IF('Indicator Date hidden'!AQ59="x","x",$AP$2-'Indicator Date hidden'!AQ59)</f>
        <v>0</v>
      </c>
      <c r="AQ58" s="25">
        <f>IF('Indicator Date hidden'!AR59="x","x",$AQ$2-'Indicator Date hidden'!AR59)</f>
        <v>0</v>
      </c>
      <c r="AR58" s="25">
        <f>IF('Indicator Date hidden'!AS59="x","x",$AR$2-'Indicator Date hidden'!AS59)</f>
        <v>0</v>
      </c>
      <c r="AS58" s="25">
        <f>IF('Indicator Date hidden'!AT59="x","x",$AS$2-'Indicator Date hidden'!AT59)</f>
        <v>0</v>
      </c>
      <c r="AT58" s="25">
        <f>IF('Indicator Date hidden'!AU59="x","x",$AT$2-'Indicator Date hidden'!AU59)</f>
        <v>0</v>
      </c>
      <c r="AU58" s="25">
        <f>IF('Indicator Date hidden'!AV59="x","x",$AU$2-'Indicator Date hidden'!AV59)</f>
        <v>7</v>
      </c>
      <c r="AV58" s="25">
        <f>IF('Indicator Date hidden'!AW59="x","x",$AV$2-'Indicator Date hidden'!AW59)</f>
        <v>0</v>
      </c>
      <c r="AW58" s="25">
        <f>IF('Indicator Date hidden'!AX59="x","x",$AW$2-'Indicator Date hidden'!AX59)</f>
        <v>0</v>
      </c>
      <c r="AX58" s="25">
        <f>IF('Indicator Date hidden'!AY59="x","x",$AX$2-'Indicator Date hidden'!AY59)</f>
        <v>0</v>
      </c>
      <c r="AY58" s="25">
        <f>IF('Indicator Date hidden'!AZ59="x","x",$AY$2-'Indicator Date hidden'!AZ59)</f>
        <v>0</v>
      </c>
      <c r="AZ58" s="25">
        <f>IF('Indicator Date hidden'!BA59="x","x",$AZ$2-'Indicator Date hidden'!BA59)</f>
        <v>0</v>
      </c>
      <c r="BA58">
        <f t="shared" si="5"/>
        <v>18</v>
      </c>
      <c r="BB58" s="26">
        <f t="shared" si="6"/>
        <v>0.35294117647058826</v>
      </c>
      <c r="BC58">
        <f t="shared" si="7"/>
        <v>5</v>
      </c>
      <c r="BD58" s="26">
        <f t="shared" si="8"/>
        <v>1.2338927625531195</v>
      </c>
      <c r="BE58" s="28">
        <f t="shared" si="9"/>
        <v>0</v>
      </c>
    </row>
    <row r="59" spans="1:57" x14ac:dyDescent="0.25">
      <c r="A59" t="s">
        <v>9927</v>
      </c>
      <c r="B59" s="25">
        <f>IF('Indicator Date hidden'!C60="x","x",$B$2-'Indicator Date hidden'!C60)</f>
        <v>0</v>
      </c>
      <c r="C59" s="25">
        <f>IF('Indicator Date hidden'!D60="x","x",$C$2-'Indicator Date hidden'!D60)</f>
        <v>0</v>
      </c>
      <c r="D59" s="25">
        <f>IF('Indicator Date hidden'!E60="x","x",$D$2-'Indicator Date hidden'!E60)</f>
        <v>0</v>
      </c>
      <c r="E59" s="25">
        <f>IF('Indicator Date hidden'!F60="x","x",$E$2-'Indicator Date hidden'!F60)</f>
        <v>0</v>
      </c>
      <c r="F59" s="25">
        <f>IF('Indicator Date hidden'!G60="x","x",$F$2-'Indicator Date hidden'!G60)</f>
        <v>0</v>
      </c>
      <c r="G59" s="25">
        <f>IF('Indicator Date hidden'!H60="x","x",$G$2-'Indicator Date hidden'!H60)</f>
        <v>0</v>
      </c>
      <c r="H59" s="25">
        <f>IF('Indicator Date hidden'!I60="x","x",$H$2-'Indicator Date hidden'!I60)</f>
        <v>0</v>
      </c>
      <c r="I59" s="25">
        <f>IF('Indicator Date hidden'!J60="x","x",$I$2-'Indicator Date hidden'!J60)</f>
        <v>0</v>
      </c>
      <c r="J59" s="25">
        <f>IF('Indicator Date hidden'!K60="x","x",$J$2-'Indicator Date hidden'!K60)</f>
        <v>0</v>
      </c>
      <c r="K59" s="25">
        <f>IF('Indicator Date hidden'!L60="x","x",$K$2-'Indicator Date hidden'!L60)</f>
        <v>0</v>
      </c>
      <c r="L59" s="25">
        <f>IF('Indicator Date hidden'!M60="x","x",$L$2-'Indicator Date hidden'!M60)</f>
        <v>0</v>
      </c>
      <c r="M59" s="25">
        <f>IF('Indicator Date hidden'!N60="x","x",$M$2-'Indicator Date hidden'!N60)</f>
        <v>0</v>
      </c>
      <c r="N59" s="25">
        <f>IF('Indicator Date hidden'!O60="x","x",$N$2-'Indicator Date hidden'!O60)</f>
        <v>0</v>
      </c>
      <c r="O59" s="25">
        <f>IF('Indicator Date hidden'!P60="x","x",$O$2-'Indicator Date hidden'!P60)</f>
        <v>0</v>
      </c>
      <c r="P59" s="25">
        <f>IF('Indicator Date hidden'!Q60="x","x",$P$2-'Indicator Date hidden'!Q60)</f>
        <v>0</v>
      </c>
      <c r="Q59" s="25" t="str">
        <f>IF('Indicator Date hidden'!R60="x","x",$Q$2-'Indicator Date hidden'!R60)</f>
        <v>x</v>
      </c>
      <c r="R59" s="25">
        <f>IF('Indicator Date hidden'!S60="x","x",$R$2-'Indicator Date hidden'!S60)</f>
        <v>0</v>
      </c>
      <c r="S59" s="25">
        <f>IF('Indicator Date hidden'!T60="x","x",$S$2-'Indicator Date hidden'!T60)</f>
        <v>0</v>
      </c>
      <c r="T59" s="25">
        <f>IF('Indicator Date hidden'!U60="x","x",$T$2-'Indicator Date hidden'!U60)</f>
        <v>0</v>
      </c>
      <c r="U59" s="25">
        <f>IF('Indicator Date hidden'!V60="x","x",$U$2-'Indicator Date hidden'!V60)</f>
        <v>0</v>
      </c>
      <c r="V59" s="25">
        <f>IF('Indicator Date hidden'!W60="x","x",$V$2-'Indicator Date hidden'!W60)</f>
        <v>0</v>
      </c>
      <c r="W59" s="25">
        <f>IF('Indicator Date hidden'!X60="x","x",$W$2-'Indicator Date hidden'!X60)</f>
        <v>10</v>
      </c>
      <c r="X59" s="25">
        <f>IF('Indicator Date hidden'!Y60="x","x",$X$2-'Indicator Date hidden'!Y60)</f>
        <v>4</v>
      </c>
      <c r="Y59" s="25">
        <f>IF('Indicator Date hidden'!Z60="x","x",$Y$2-'Indicator Date hidden'!Z60)</f>
        <v>0</v>
      </c>
      <c r="Z59" s="25">
        <f>IF('Indicator Date hidden'!AA60="x","x",$Z$2-'Indicator Date hidden'!AA60)</f>
        <v>0</v>
      </c>
      <c r="AA59" s="25">
        <f>IF('Indicator Date hidden'!AB60="x","x",$AA$2-'Indicator Date hidden'!AB60)</f>
        <v>0</v>
      </c>
      <c r="AB59" s="25">
        <f>IF('Indicator Date hidden'!AC60="x","x",$AB$2-'Indicator Date hidden'!AC60)</f>
        <v>0</v>
      </c>
      <c r="AC59" s="25">
        <f>IF('Indicator Date hidden'!AD60="x","x",$AC$2-'Indicator Date hidden'!AD60)</f>
        <v>0</v>
      </c>
      <c r="AD59" s="25" t="str">
        <f>IF('Indicator Date hidden'!AE60="x","x",$AD$2-'Indicator Date hidden'!AE60)</f>
        <v>x</v>
      </c>
      <c r="AE59" s="25">
        <f>IF('Indicator Date hidden'!AF60="x","x",$AE$2-'Indicator Date hidden'!AF60)</f>
        <v>0</v>
      </c>
      <c r="AF59" s="25">
        <f>IF('Indicator Date hidden'!AG60="x","x",$AF$2-'Indicator Date hidden'!AG60)</f>
        <v>5</v>
      </c>
      <c r="AG59" s="25">
        <f>IF('Indicator Date hidden'!AH60="x","x",$AG$2-'Indicator Date hidden'!AH60)</f>
        <v>0</v>
      </c>
      <c r="AH59" s="25">
        <f>IF('Indicator Date hidden'!AI60="x","x",$AH$2-'Indicator Date hidden'!AI60)</f>
        <v>0</v>
      </c>
      <c r="AI59" s="25">
        <f>IF('Indicator Date hidden'!AJ60="x","x",$AI$2-'Indicator Date hidden'!AJ60)</f>
        <v>0</v>
      </c>
      <c r="AJ59" s="25" t="str">
        <f>IF('Indicator Date hidden'!AK60="x","x",$AJ$2-'Indicator Date hidden'!AK60)</f>
        <v>x</v>
      </c>
      <c r="AK59" s="25">
        <f>IF('Indicator Date hidden'!AL60="x","x",$AK$2-'Indicator Date hidden'!AL60)</f>
        <v>1</v>
      </c>
      <c r="AL59" s="25">
        <f>IF('Indicator Date hidden'!AM60="x","x",$AL$2-'Indicator Date hidden'!AM60)</f>
        <v>0</v>
      </c>
      <c r="AM59" s="25">
        <f>IF('Indicator Date hidden'!AN60="x","x",$AM$2-'Indicator Date hidden'!AN60)</f>
        <v>0</v>
      </c>
      <c r="AN59" s="25">
        <f>IF('Indicator Date hidden'!AO60="x","x",$AN$2-'Indicator Date hidden'!AO60)</f>
        <v>0</v>
      </c>
      <c r="AO59" s="25">
        <f>IF('Indicator Date hidden'!AP60="x","x",$AO$2-'Indicator Date hidden'!AP60)</f>
        <v>0</v>
      </c>
      <c r="AP59" s="25">
        <f>IF('Indicator Date hidden'!AQ60="x","x",$AP$2-'Indicator Date hidden'!AQ60)</f>
        <v>0</v>
      </c>
      <c r="AQ59" s="25">
        <f>IF('Indicator Date hidden'!AR60="x","x",$AQ$2-'Indicator Date hidden'!AR60)</f>
        <v>0</v>
      </c>
      <c r="AR59" s="25">
        <f>IF('Indicator Date hidden'!AS60="x","x",$AR$2-'Indicator Date hidden'!AS60)</f>
        <v>0</v>
      </c>
      <c r="AS59" s="25" t="str">
        <f>IF('Indicator Date hidden'!AT60="x","x",$AS$2-'Indicator Date hidden'!AT60)</f>
        <v>x</v>
      </c>
      <c r="AT59" s="25">
        <f>IF('Indicator Date hidden'!AU60="x","x",$AT$2-'Indicator Date hidden'!AU60)</f>
        <v>0</v>
      </c>
      <c r="AU59" s="25" t="str">
        <f>IF('Indicator Date hidden'!AV60="x","x",$AU$2-'Indicator Date hidden'!AV60)</f>
        <v>x</v>
      </c>
      <c r="AV59" s="25">
        <f>IF('Indicator Date hidden'!AW60="x","x",$AV$2-'Indicator Date hidden'!AW60)</f>
        <v>0</v>
      </c>
      <c r="AW59" s="25">
        <f>IF('Indicator Date hidden'!AX60="x","x",$AW$2-'Indicator Date hidden'!AX60)</f>
        <v>0</v>
      </c>
      <c r="AX59" s="25">
        <f>IF('Indicator Date hidden'!AY60="x","x",$AX$2-'Indicator Date hidden'!AY60)</f>
        <v>0</v>
      </c>
      <c r="AY59" s="25">
        <f>IF('Indicator Date hidden'!AZ60="x","x",$AY$2-'Indicator Date hidden'!AZ60)</f>
        <v>0</v>
      </c>
      <c r="AZ59" s="25">
        <f>IF('Indicator Date hidden'!BA60="x","x",$AZ$2-'Indicator Date hidden'!BA60)</f>
        <v>0</v>
      </c>
      <c r="BA59">
        <f t="shared" si="5"/>
        <v>20</v>
      </c>
      <c r="BB59" s="26">
        <f t="shared" si="6"/>
        <v>0.43478260869565216</v>
      </c>
      <c r="BC59">
        <f t="shared" si="7"/>
        <v>4</v>
      </c>
      <c r="BD59" s="26">
        <f t="shared" si="8"/>
        <v>1.702327995691469</v>
      </c>
      <c r="BE59" s="28">
        <f t="shared" si="9"/>
        <v>0</v>
      </c>
    </row>
    <row r="60" spans="1:57" x14ac:dyDescent="0.25">
      <c r="A60" t="s">
        <v>9925</v>
      </c>
      <c r="B60" s="25">
        <f>IF('Indicator Date hidden'!C61="x","x",$B$2-'Indicator Date hidden'!C61)</f>
        <v>0</v>
      </c>
      <c r="C60" s="25">
        <f>IF('Indicator Date hidden'!D61="x","x",$C$2-'Indicator Date hidden'!D61)</f>
        <v>0</v>
      </c>
      <c r="D60" s="25">
        <f>IF('Indicator Date hidden'!E61="x","x",$D$2-'Indicator Date hidden'!E61)</f>
        <v>0</v>
      </c>
      <c r="E60" s="25">
        <f>IF('Indicator Date hidden'!F61="x","x",$E$2-'Indicator Date hidden'!F61)</f>
        <v>0</v>
      </c>
      <c r="F60" s="25">
        <f>IF('Indicator Date hidden'!G61="x","x",$F$2-'Indicator Date hidden'!G61)</f>
        <v>0</v>
      </c>
      <c r="G60" s="25">
        <f>IF('Indicator Date hidden'!H61="x","x",$G$2-'Indicator Date hidden'!H61)</f>
        <v>0</v>
      </c>
      <c r="H60" s="25">
        <f>IF('Indicator Date hidden'!I61="x","x",$H$2-'Indicator Date hidden'!I61)</f>
        <v>0</v>
      </c>
      <c r="I60" s="25">
        <f>IF('Indicator Date hidden'!J61="x","x",$I$2-'Indicator Date hidden'!J61)</f>
        <v>0</v>
      </c>
      <c r="J60" s="25">
        <f>IF('Indicator Date hidden'!K61="x","x",$J$2-'Indicator Date hidden'!K61)</f>
        <v>0</v>
      </c>
      <c r="K60" s="25">
        <f>IF('Indicator Date hidden'!L61="x","x",$K$2-'Indicator Date hidden'!L61)</f>
        <v>0</v>
      </c>
      <c r="L60" s="25">
        <f>IF('Indicator Date hidden'!M61="x","x",$L$2-'Indicator Date hidden'!M61)</f>
        <v>0</v>
      </c>
      <c r="M60" s="25">
        <f>IF('Indicator Date hidden'!N61="x","x",$M$2-'Indicator Date hidden'!N61)</f>
        <v>0</v>
      </c>
      <c r="N60" s="25">
        <f>IF('Indicator Date hidden'!O61="x","x",$N$2-'Indicator Date hidden'!O61)</f>
        <v>0</v>
      </c>
      <c r="O60" s="25">
        <f>IF('Indicator Date hidden'!P61="x","x",$O$2-'Indicator Date hidden'!P61)</f>
        <v>0</v>
      </c>
      <c r="P60" s="25">
        <f>IF('Indicator Date hidden'!Q61="x","x",$P$2-'Indicator Date hidden'!Q61)</f>
        <v>0</v>
      </c>
      <c r="Q60" s="25" t="str">
        <f>IF('Indicator Date hidden'!R61="x","x",$Q$2-'Indicator Date hidden'!R61)</f>
        <v>x</v>
      </c>
      <c r="R60" s="25">
        <f>IF('Indicator Date hidden'!S61="x","x",$R$2-'Indicator Date hidden'!S61)</f>
        <v>0</v>
      </c>
      <c r="S60" s="25">
        <f>IF('Indicator Date hidden'!T61="x","x",$S$2-'Indicator Date hidden'!T61)</f>
        <v>0</v>
      </c>
      <c r="T60" s="25">
        <f>IF('Indicator Date hidden'!U61="x","x",$T$2-'Indicator Date hidden'!U61)</f>
        <v>0</v>
      </c>
      <c r="U60" s="25" t="str">
        <f>IF('Indicator Date hidden'!V61="x","x",$U$2-'Indicator Date hidden'!V61)</f>
        <v>x</v>
      </c>
      <c r="V60" s="25">
        <f>IF('Indicator Date hidden'!W61="x","x",$V$2-'Indicator Date hidden'!W61)</f>
        <v>0</v>
      </c>
      <c r="W60" s="25" t="str">
        <f>IF('Indicator Date hidden'!X61="x","x",$W$2-'Indicator Date hidden'!X61)</f>
        <v>x</v>
      </c>
      <c r="X60" s="25">
        <f>IF('Indicator Date hidden'!Y61="x","x",$X$2-'Indicator Date hidden'!Y61)</f>
        <v>4</v>
      </c>
      <c r="Y60" s="25">
        <f>IF('Indicator Date hidden'!Z61="x","x",$Y$2-'Indicator Date hidden'!Z61)</f>
        <v>0</v>
      </c>
      <c r="Z60" s="25">
        <f>IF('Indicator Date hidden'!AA61="x","x",$Z$2-'Indicator Date hidden'!AA61)</f>
        <v>0</v>
      </c>
      <c r="AA60" s="25" t="str">
        <f>IF('Indicator Date hidden'!AB61="x","x",$AA$2-'Indicator Date hidden'!AB61)</f>
        <v>x</v>
      </c>
      <c r="AB60" s="25">
        <f>IF('Indicator Date hidden'!AC61="x","x",$AB$2-'Indicator Date hidden'!AC61)</f>
        <v>0</v>
      </c>
      <c r="AC60" s="25">
        <f>IF('Indicator Date hidden'!AD61="x","x",$AC$2-'Indicator Date hidden'!AD61)</f>
        <v>0</v>
      </c>
      <c r="AD60" s="25" t="str">
        <f>IF('Indicator Date hidden'!AE61="x","x",$AD$2-'Indicator Date hidden'!AE61)</f>
        <v>x</v>
      </c>
      <c r="AE60" s="25">
        <f>IF('Indicator Date hidden'!AF61="x","x",$AE$2-'Indicator Date hidden'!AF61)</f>
        <v>0</v>
      </c>
      <c r="AF60" s="25">
        <f>IF('Indicator Date hidden'!AG61="x","x",$AF$2-'Indicator Date hidden'!AG61)</f>
        <v>1</v>
      </c>
      <c r="AG60" s="25">
        <f>IF('Indicator Date hidden'!AH61="x","x",$AG$2-'Indicator Date hidden'!AH61)</f>
        <v>0</v>
      </c>
      <c r="AH60" s="25">
        <f>IF('Indicator Date hidden'!AI61="x","x",$AH$2-'Indicator Date hidden'!AI61)</f>
        <v>0</v>
      </c>
      <c r="AI60" s="25">
        <f>IF('Indicator Date hidden'!AJ61="x","x",$AI$2-'Indicator Date hidden'!AJ61)</f>
        <v>0</v>
      </c>
      <c r="AJ60" s="25" t="str">
        <f>IF('Indicator Date hidden'!AK61="x","x",$AJ$2-'Indicator Date hidden'!AK61)</f>
        <v>x</v>
      </c>
      <c r="AK60" s="25">
        <f>IF('Indicator Date hidden'!AL61="x","x",$AK$2-'Indicator Date hidden'!AL61)</f>
        <v>1</v>
      </c>
      <c r="AL60" s="25">
        <f>IF('Indicator Date hidden'!AM61="x","x",$AL$2-'Indicator Date hidden'!AM61)</f>
        <v>0</v>
      </c>
      <c r="AM60" s="25">
        <f>IF('Indicator Date hidden'!AN61="x","x",$AM$2-'Indicator Date hidden'!AN61)</f>
        <v>0</v>
      </c>
      <c r="AN60" s="25">
        <f>IF('Indicator Date hidden'!AO61="x","x",$AN$2-'Indicator Date hidden'!AO61)</f>
        <v>0</v>
      </c>
      <c r="AO60" s="25">
        <f>IF('Indicator Date hidden'!AP61="x","x",$AO$2-'Indicator Date hidden'!AP61)</f>
        <v>0</v>
      </c>
      <c r="AP60" s="25">
        <f>IF('Indicator Date hidden'!AQ61="x","x",$AP$2-'Indicator Date hidden'!AQ61)</f>
        <v>0</v>
      </c>
      <c r="AQ60" s="25">
        <f>IF('Indicator Date hidden'!AR61="x","x",$AQ$2-'Indicator Date hidden'!AR61)</f>
        <v>0</v>
      </c>
      <c r="AR60" s="25">
        <f>IF('Indicator Date hidden'!AS61="x","x",$AR$2-'Indicator Date hidden'!AS61)</f>
        <v>0</v>
      </c>
      <c r="AS60" s="25">
        <f>IF('Indicator Date hidden'!AT61="x","x",$AS$2-'Indicator Date hidden'!AT61)</f>
        <v>0</v>
      </c>
      <c r="AT60" s="25">
        <f>IF('Indicator Date hidden'!AU61="x","x",$AT$2-'Indicator Date hidden'!AU61)</f>
        <v>0</v>
      </c>
      <c r="AU60" s="25" t="str">
        <f>IF('Indicator Date hidden'!AV61="x","x",$AU$2-'Indicator Date hidden'!AV61)</f>
        <v>x</v>
      </c>
      <c r="AV60" s="25">
        <f>IF('Indicator Date hidden'!AW61="x","x",$AV$2-'Indicator Date hidden'!AW61)</f>
        <v>0</v>
      </c>
      <c r="AW60" s="25">
        <f>IF('Indicator Date hidden'!AX61="x","x",$AW$2-'Indicator Date hidden'!AX61)</f>
        <v>0</v>
      </c>
      <c r="AX60" s="25">
        <f>IF('Indicator Date hidden'!AY61="x","x",$AX$2-'Indicator Date hidden'!AY61)</f>
        <v>0</v>
      </c>
      <c r="AY60" s="25">
        <f>IF('Indicator Date hidden'!AZ61="x","x",$AY$2-'Indicator Date hidden'!AZ61)</f>
        <v>0</v>
      </c>
      <c r="AZ60" s="25">
        <f>IF('Indicator Date hidden'!BA61="x","x",$AZ$2-'Indicator Date hidden'!BA61)</f>
        <v>0</v>
      </c>
      <c r="BA60">
        <f t="shared" si="5"/>
        <v>6</v>
      </c>
      <c r="BB60" s="26">
        <f t="shared" si="6"/>
        <v>0.13636363636363635</v>
      </c>
      <c r="BC60">
        <f t="shared" si="7"/>
        <v>3</v>
      </c>
      <c r="BD60" s="26">
        <f t="shared" si="8"/>
        <v>0.62489668567579637</v>
      </c>
      <c r="BE60" s="28">
        <f t="shared" si="9"/>
        <v>0</v>
      </c>
    </row>
    <row r="61" spans="1:57" x14ac:dyDescent="0.25">
      <c r="A61" t="s">
        <v>9929</v>
      </c>
      <c r="B61" s="25">
        <f>IF('Indicator Date hidden'!C62="x","x",$B$2-'Indicator Date hidden'!C62)</f>
        <v>0</v>
      </c>
      <c r="C61" s="25">
        <f>IF('Indicator Date hidden'!D62="x","x",$C$2-'Indicator Date hidden'!D62)</f>
        <v>0</v>
      </c>
      <c r="D61" s="25">
        <f>IF('Indicator Date hidden'!E62="x","x",$D$2-'Indicator Date hidden'!E62)</f>
        <v>0</v>
      </c>
      <c r="E61" s="25">
        <f>IF('Indicator Date hidden'!F62="x","x",$E$2-'Indicator Date hidden'!F62)</f>
        <v>0</v>
      </c>
      <c r="F61" s="25">
        <f>IF('Indicator Date hidden'!G62="x","x",$F$2-'Indicator Date hidden'!G62)</f>
        <v>0</v>
      </c>
      <c r="G61" s="25">
        <f>IF('Indicator Date hidden'!H62="x","x",$G$2-'Indicator Date hidden'!H62)</f>
        <v>0</v>
      </c>
      <c r="H61" s="25">
        <f>IF('Indicator Date hidden'!I62="x","x",$H$2-'Indicator Date hidden'!I62)</f>
        <v>0</v>
      </c>
      <c r="I61" s="25">
        <f>IF('Indicator Date hidden'!J62="x","x",$I$2-'Indicator Date hidden'!J62)</f>
        <v>0</v>
      </c>
      <c r="J61" s="25">
        <f>IF('Indicator Date hidden'!K62="x","x",$J$2-'Indicator Date hidden'!K62)</f>
        <v>0</v>
      </c>
      <c r="K61" s="25">
        <f>IF('Indicator Date hidden'!L62="x","x",$K$2-'Indicator Date hidden'!L62)</f>
        <v>0</v>
      </c>
      <c r="L61" s="25">
        <f>IF('Indicator Date hidden'!M62="x","x",$L$2-'Indicator Date hidden'!M62)</f>
        <v>0</v>
      </c>
      <c r="M61" s="25">
        <f>IF('Indicator Date hidden'!N62="x","x",$M$2-'Indicator Date hidden'!N62)</f>
        <v>0</v>
      </c>
      <c r="N61" s="25">
        <f>IF('Indicator Date hidden'!O62="x","x",$N$2-'Indicator Date hidden'!O62)</f>
        <v>0</v>
      </c>
      <c r="O61" s="25">
        <f>IF('Indicator Date hidden'!P62="x","x",$O$2-'Indicator Date hidden'!P62)</f>
        <v>0</v>
      </c>
      <c r="P61" s="25">
        <f>IF('Indicator Date hidden'!Q62="x","x",$P$2-'Indicator Date hidden'!Q62)</f>
        <v>0</v>
      </c>
      <c r="Q61" s="25" t="str">
        <f>IF('Indicator Date hidden'!R62="x","x",$Q$2-'Indicator Date hidden'!R62)</f>
        <v>x</v>
      </c>
      <c r="R61" s="25">
        <f>IF('Indicator Date hidden'!S62="x","x",$R$2-'Indicator Date hidden'!S62)</f>
        <v>0</v>
      </c>
      <c r="S61" s="25">
        <f>IF('Indicator Date hidden'!T62="x","x",$S$2-'Indicator Date hidden'!T62)</f>
        <v>0</v>
      </c>
      <c r="T61" s="25">
        <f>IF('Indicator Date hidden'!U62="x","x",$T$2-'Indicator Date hidden'!U62)</f>
        <v>0</v>
      </c>
      <c r="U61" s="25" t="str">
        <f>IF('Indicator Date hidden'!V62="x","x",$U$2-'Indicator Date hidden'!V62)</f>
        <v>x</v>
      </c>
      <c r="V61" s="25">
        <f>IF('Indicator Date hidden'!W62="x","x",$V$2-'Indicator Date hidden'!W62)</f>
        <v>0</v>
      </c>
      <c r="W61" s="25" t="str">
        <f>IF('Indicator Date hidden'!X62="x","x",$W$2-'Indicator Date hidden'!X62)</f>
        <v>x</v>
      </c>
      <c r="X61" s="25">
        <f>IF('Indicator Date hidden'!Y62="x","x",$X$2-'Indicator Date hidden'!Y62)</f>
        <v>1</v>
      </c>
      <c r="Y61" s="25">
        <f>IF('Indicator Date hidden'!Z62="x","x",$Y$2-'Indicator Date hidden'!Z62)</f>
        <v>0</v>
      </c>
      <c r="Z61" s="25">
        <f>IF('Indicator Date hidden'!AA62="x","x",$Z$2-'Indicator Date hidden'!AA62)</f>
        <v>0</v>
      </c>
      <c r="AA61" s="25" t="str">
        <f>IF('Indicator Date hidden'!AB62="x","x",$AA$2-'Indicator Date hidden'!AB62)</f>
        <v>x</v>
      </c>
      <c r="AB61" s="25">
        <f>IF('Indicator Date hidden'!AC62="x","x",$AB$2-'Indicator Date hidden'!AC62)</f>
        <v>0</v>
      </c>
      <c r="AC61" s="25">
        <f>IF('Indicator Date hidden'!AD62="x","x",$AC$2-'Indicator Date hidden'!AD62)</f>
        <v>0</v>
      </c>
      <c r="AD61" s="25" t="str">
        <f>IF('Indicator Date hidden'!AE62="x","x",$AD$2-'Indicator Date hidden'!AE62)</f>
        <v>x</v>
      </c>
      <c r="AE61" s="25">
        <f>IF('Indicator Date hidden'!AF62="x","x",$AE$2-'Indicator Date hidden'!AF62)</f>
        <v>0</v>
      </c>
      <c r="AF61" s="25">
        <f>IF('Indicator Date hidden'!AG62="x","x",$AF$2-'Indicator Date hidden'!AG62)</f>
        <v>1</v>
      </c>
      <c r="AG61" s="25">
        <f>IF('Indicator Date hidden'!AH62="x","x",$AG$2-'Indicator Date hidden'!AH62)</f>
        <v>0</v>
      </c>
      <c r="AH61" s="25">
        <f>IF('Indicator Date hidden'!AI62="x","x",$AH$2-'Indicator Date hidden'!AI62)</f>
        <v>0</v>
      </c>
      <c r="AI61" s="25">
        <f>IF('Indicator Date hidden'!AJ62="x","x",$AI$2-'Indicator Date hidden'!AJ62)</f>
        <v>0</v>
      </c>
      <c r="AJ61" s="25" t="str">
        <f>IF('Indicator Date hidden'!AK62="x","x",$AJ$2-'Indicator Date hidden'!AK62)</f>
        <v>x</v>
      </c>
      <c r="AK61" s="25">
        <f>IF('Indicator Date hidden'!AL62="x","x",$AK$2-'Indicator Date hidden'!AL62)</f>
        <v>1</v>
      </c>
      <c r="AL61" s="25">
        <f>IF('Indicator Date hidden'!AM62="x","x",$AL$2-'Indicator Date hidden'!AM62)</f>
        <v>0</v>
      </c>
      <c r="AM61" s="25">
        <f>IF('Indicator Date hidden'!AN62="x","x",$AM$2-'Indicator Date hidden'!AN62)</f>
        <v>0</v>
      </c>
      <c r="AN61" s="25">
        <f>IF('Indicator Date hidden'!AO62="x","x",$AN$2-'Indicator Date hidden'!AO62)</f>
        <v>0</v>
      </c>
      <c r="AO61" s="25">
        <f>IF('Indicator Date hidden'!AP62="x","x",$AO$2-'Indicator Date hidden'!AP62)</f>
        <v>0</v>
      </c>
      <c r="AP61" s="25">
        <f>IF('Indicator Date hidden'!AQ62="x","x",$AP$2-'Indicator Date hidden'!AQ62)</f>
        <v>0</v>
      </c>
      <c r="AQ61" s="25">
        <f>IF('Indicator Date hidden'!AR62="x","x",$AQ$2-'Indicator Date hidden'!AR62)</f>
        <v>0</v>
      </c>
      <c r="AR61" s="25">
        <f>IF('Indicator Date hidden'!AS62="x","x",$AR$2-'Indicator Date hidden'!AS62)</f>
        <v>0</v>
      </c>
      <c r="AS61" s="25">
        <f>IF('Indicator Date hidden'!AT62="x","x",$AS$2-'Indicator Date hidden'!AT62)</f>
        <v>0</v>
      </c>
      <c r="AT61" s="25">
        <f>IF('Indicator Date hidden'!AU62="x","x",$AT$2-'Indicator Date hidden'!AU62)</f>
        <v>0</v>
      </c>
      <c r="AU61" s="25" t="str">
        <f>IF('Indicator Date hidden'!AV62="x","x",$AU$2-'Indicator Date hidden'!AV62)</f>
        <v>x</v>
      </c>
      <c r="AV61" s="25">
        <f>IF('Indicator Date hidden'!AW62="x","x",$AV$2-'Indicator Date hidden'!AW62)</f>
        <v>0</v>
      </c>
      <c r="AW61" s="25">
        <f>IF('Indicator Date hidden'!AX62="x","x",$AW$2-'Indicator Date hidden'!AX62)</f>
        <v>0</v>
      </c>
      <c r="AX61" s="25">
        <f>IF('Indicator Date hidden'!AY62="x","x",$AX$2-'Indicator Date hidden'!AY62)</f>
        <v>0</v>
      </c>
      <c r="AY61" s="25">
        <f>IF('Indicator Date hidden'!AZ62="x","x",$AY$2-'Indicator Date hidden'!AZ62)</f>
        <v>0</v>
      </c>
      <c r="AZ61" s="25">
        <f>IF('Indicator Date hidden'!BA62="x","x",$AZ$2-'Indicator Date hidden'!BA62)</f>
        <v>0</v>
      </c>
      <c r="BA61">
        <f t="shared" si="5"/>
        <v>3</v>
      </c>
      <c r="BB61" s="26">
        <f t="shared" si="6"/>
        <v>6.8181818181818177E-2</v>
      </c>
      <c r="BC61">
        <f t="shared" si="7"/>
        <v>3</v>
      </c>
      <c r="BD61" s="26">
        <f t="shared" si="8"/>
        <v>0.25205764787294127</v>
      </c>
      <c r="BE61" s="28">
        <f t="shared" si="9"/>
        <v>0</v>
      </c>
    </row>
    <row r="62" spans="1:57" x14ac:dyDescent="0.25">
      <c r="A62" t="s">
        <v>9933</v>
      </c>
      <c r="B62" s="25">
        <f>IF('Indicator Date hidden'!C63="x","x",$B$2-'Indicator Date hidden'!C63)</f>
        <v>0</v>
      </c>
      <c r="C62" s="25">
        <f>IF('Indicator Date hidden'!D63="x","x",$C$2-'Indicator Date hidden'!D63)</f>
        <v>0</v>
      </c>
      <c r="D62" s="25">
        <f>IF('Indicator Date hidden'!E63="x","x",$D$2-'Indicator Date hidden'!E63)</f>
        <v>0</v>
      </c>
      <c r="E62" s="25">
        <f>IF('Indicator Date hidden'!F63="x","x",$E$2-'Indicator Date hidden'!F63)</f>
        <v>0</v>
      </c>
      <c r="F62" s="25">
        <f>IF('Indicator Date hidden'!G63="x","x",$F$2-'Indicator Date hidden'!G63)</f>
        <v>0</v>
      </c>
      <c r="G62" s="25">
        <f>IF('Indicator Date hidden'!H63="x","x",$G$2-'Indicator Date hidden'!H63)</f>
        <v>0</v>
      </c>
      <c r="H62" s="25">
        <f>IF('Indicator Date hidden'!I63="x","x",$H$2-'Indicator Date hidden'!I63)</f>
        <v>0</v>
      </c>
      <c r="I62" s="25">
        <f>IF('Indicator Date hidden'!J63="x","x",$I$2-'Indicator Date hidden'!J63)</f>
        <v>0</v>
      </c>
      <c r="J62" s="25">
        <f>IF('Indicator Date hidden'!K63="x","x",$J$2-'Indicator Date hidden'!K63)</f>
        <v>0</v>
      </c>
      <c r="K62" s="25">
        <f>IF('Indicator Date hidden'!L63="x","x",$K$2-'Indicator Date hidden'!L63)</f>
        <v>0</v>
      </c>
      <c r="L62" s="25">
        <f>IF('Indicator Date hidden'!M63="x","x",$L$2-'Indicator Date hidden'!M63)</f>
        <v>0</v>
      </c>
      <c r="M62" s="25">
        <f>IF('Indicator Date hidden'!N63="x","x",$M$2-'Indicator Date hidden'!N63)</f>
        <v>0</v>
      </c>
      <c r="N62" s="25">
        <f>IF('Indicator Date hidden'!O63="x","x",$N$2-'Indicator Date hidden'!O63)</f>
        <v>0</v>
      </c>
      <c r="O62" s="25">
        <f>IF('Indicator Date hidden'!P63="x","x",$O$2-'Indicator Date hidden'!P63)</f>
        <v>0</v>
      </c>
      <c r="P62" s="25">
        <f>IF('Indicator Date hidden'!Q63="x","x",$P$2-'Indicator Date hidden'!Q63)</f>
        <v>0</v>
      </c>
      <c r="Q62" s="25">
        <f>IF('Indicator Date hidden'!R63="x","x",$Q$2-'Indicator Date hidden'!R63)</f>
        <v>2</v>
      </c>
      <c r="R62" s="25">
        <f>IF('Indicator Date hidden'!S63="x","x",$R$2-'Indicator Date hidden'!S63)</f>
        <v>0</v>
      </c>
      <c r="S62" s="25">
        <f>IF('Indicator Date hidden'!T63="x","x",$S$2-'Indicator Date hidden'!T63)</f>
        <v>0</v>
      </c>
      <c r="T62" s="25">
        <f>IF('Indicator Date hidden'!U63="x","x",$T$2-'Indicator Date hidden'!U63)</f>
        <v>0</v>
      </c>
      <c r="U62" s="25">
        <f>IF('Indicator Date hidden'!V63="x","x",$U$2-'Indicator Date hidden'!V63)</f>
        <v>0</v>
      </c>
      <c r="V62" s="25">
        <f>IF('Indicator Date hidden'!W63="x","x",$V$2-'Indicator Date hidden'!W63)</f>
        <v>0</v>
      </c>
      <c r="W62" s="25">
        <f>IF('Indicator Date hidden'!X63="x","x",$W$2-'Indicator Date hidden'!X63)</f>
        <v>2</v>
      </c>
      <c r="X62" s="25" t="str">
        <f>IF('Indicator Date hidden'!Y63="x","x",$X$2-'Indicator Date hidden'!Y63)</f>
        <v>x</v>
      </c>
      <c r="Y62" s="25">
        <f>IF('Indicator Date hidden'!Z63="x","x",$Y$2-'Indicator Date hidden'!Z63)</f>
        <v>0</v>
      </c>
      <c r="Z62" s="25">
        <f>IF('Indicator Date hidden'!AA63="x","x",$Z$2-'Indicator Date hidden'!AA63)</f>
        <v>0</v>
      </c>
      <c r="AA62" s="25">
        <f>IF('Indicator Date hidden'!AB63="x","x",$AA$2-'Indicator Date hidden'!AB63)</f>
        <v>0</v>
      </c>
      <c r="AB62" s="25">
        <f>IF('Indicator Date hidden'!AC63="x","x",$AB$2-'Indicator Date hidden'!AC63)</f>
        <v>0</v>
      </c>
      <c r="AC62" s="25">
        <f>IF('Indicator Date hidden'!AD63="x","x",$AC$2-'Indicator Date hidden'!AD63)</f>
        <v>0</v>
      </c>
      <c r="AD62" s="25">
        <f>IF('Indicator Date hidden'!AE63="x","x",$AD$2-'Indicator Date hidden'!AE63)</f>
        <v>0</v>
      </c>
      <c r="AE62" s="25">
        <f>IF('Indicator Date hidden'!AF63="x","x",$AE$2-'Indicator Date hidden'!AF63)</f>
        <v>0</v>
      </c>
      <c r="AF62" s="25">
        <f>IF('Indicator Date hidden'!AG63="x","x",$AF$2-'Indicator Date hidden'!AG63)</f>
        <v>8</v>
      </c>
      <c r="AG62" s="25">
        <f>IF('Indicator Date hidden'!AH63="x","x",$AG$2-'Indicator Date hidden'!AH63)</f>
        <v>0</v>
      </c>
      <c r="AH62" s="25">
        <f>IF('Indicator Date hidden'!AI63="x","x",$AH$2-'Indicator Date hidden'!AI63)</f>
        <v>0</v>
      </c>
      <c r="AI62" s="25">
        <f>IF('Indicator Date hidden'!AJ63="x","x",$AI$2-'Indicator Date hidden'!AJ63)</f>
        <v>0</v>
      </c>
      <c r="AJ62" s="25" t="str">
        <f>IF('Indicator Date hidden'!AK63="x","x",$AJ$2-'Indicator Date hidden'!AK63)</f>
        <v>x</v>
      </c>
      <c r="AK62" s="25">
        <f>IF('Indicator Date hidden'!AL63="x","x",$AK$2-'Indicator Date hidden'!AL63)</f>
        <v>1</v>
      </c>
      <c r="AL62" s="25">
        <f>IF('Indicator Date hidden'!AM63="x","x",$AL$2-'Indicator Date hidden'!AM63)</f>
        <v>0</v>
      </c>
      <c r="AM62" s="25">
        <f>IF('Indicator Date hidden'!AN63="x","x",$AM$2-'Indicator Date hidden'!AN63)</f>
        <v>0</v>
      </c>
      <c r="AN62" s="25">
        <f>IF('Indicator Date hidden'!AO63="x","x",$AN$2-'Indicator Date hidden'!AO63)</f>
        <v>0</v>
      </c>
      <c r="AO62" s="25">
        <f>IF('Indicator Date hidden'!AP63="x","x",$AO$2-'Indicator Date hidden'!AP63)</f>
        <v>0</v>
      </c>
      <c r="AP62" s="25">
        <f>IF('Indicator Date hidden'!AQ63="x","x",$AP$2-'Indicator Date hidden'!AQ63)</f>
        <v>0</v>
      </c>
      <c r="AQ62" s="25">
        <f>IF('Indicator Date hidden'!AR63="x","x",$AQ$2-'Indicator Date hidden'!AR63)</f>
        <v>0</v>
      </c>
      <c r="AR62" s="25">
        <f>IF('Indicator Date hidden'!AS63="x","x",$AR$2-'Indicator Date hidden'!AS63)</f>
        <v>0</v>
      </c>
      <c r="AS62" s="25">
        <f>IF('Indicator Date hidden'!AT63="x","x",$AS$2-'Indicator Date hidden'!AT63)</f>
        <v>0</v>
      </c>
      <c r="AT62" s="25">
        <f>IF('Indicator Date hidden'!AU63="x","x",$AT$2-'Indicator Date hidden'!AU63)</f>
        <v>0</v>
      </c>
      <c r="AU62" s="25">
        <f>IF('Indicator Date hidden'!AV63="x","x",$AU$2-'Indicator Date hidden'!AV63)</f>
        <v>2</v>
      </c>
      <c r="AV62" s="25">
        <f>IF('Indicator Date hidden'!AW63="x","x",$AV$2-'Indicator Date hidden'!AW63)</f>
        <v>0</v>
      </c>
      <c r="AW62" s="25">
        <f>IF('Indicator Date hidden'!AX63="x","x",$AW$2-'Indicator Date hidden'!AX63)</f>
        <v>0</v>
      </c>
      <c r="AX62" s="25">
        <f>IF('Indicator Date hidden'!AY63="x","x",$AX$2-'Indicator Date hidden'!AY63)</f>
        <v>0</v>
      </c>
      <c r="AY62" s="25">
        <f>IF('Indicator Date hidden'!AZ63="x","x",$AY$2-'Indicator Date hidden'!AZ63)</f>
        <v>0</v>
      </c>
      <c r="AZ62" s="25">
        <f>IF('Indicator Date hidden'!BA63="x","x",$AZ$2-'Indicator Date hidden'!BA63)</f>
        <v>0</v>
      </c>
      <c r="BA62">
        <f t="shared" si="5"/>
        <v>15</v>
      </c>
      <c r="BB62" s="26">
        <f t="shared" si="6"/>
        <v>0.30612244897959184</v>
      </c>
      <c r="BC62">
        <f t="shared" si="7"/>
        <v>5</v>
      </c>
      <c r="BD62" s="26">
        <f t="shared" si="8"/>
        <v>1.2156140907620758</v>
      </c>
      <c r="BE62" s="28">
        <f t="shared" si="9"/>
        <v>0</v>
      </c>
    </row>
    <row r="63" spans="1:57" x14ac:dyDescent="0.25">
      <c r="A63" t="s">
        <v>9943</v>
      </c>
      <c r="B63" s="25">
        <f>IF('Indicator Date hidden'!C64="x","x",$B$2-'Indicator Date hidden'!C64)</f>
        <v>0</v>
      </c>
      <c r="C63" s="25">
        <f>IF('Indicator Date hidden'!D64="x","x",$C$2-'Indicator Date hidden'!D64)</f>
        <v>0</v>
      </c>
      <c r="D63" s="25">
        <f>IF('Indicator Date hidden'!E64="x","x",$D$2-'Indicator Date hidden'!E64)</f>
        <v>0</v>
      </c>
      <c r="E63" s="25">
        <f>IF('Indicator Date hidden'!F64="x","x",$E$2-'Indicator Date hidden'!F64)</f>
        <v>0</v>
      </c>
      <c r="F63" s="25">
        <f>IF('Indicator Date hidden'!G64="x","x",$F$2-'Indicator Date hidden'!G64)</f>
        <v>0</v>
      </c>
      <c r="G63" s="25">
        <f>IF('Indicator Date hidden'!H64="x","x",$G$2-'Indicator Date hidden'!H64)</f>
        <v>0</v>
      </c>
      <c r="H63" s="25">
        <f>IF('Indicator Date hidden'!I64="x","x",$H$2-'Indicator Date hidden'!I64)</f>
        <v>0</v>
      </c>
      <c r="I63" s="25">
        <f>IF('Indicator Date hidden'!J64="x","x",$I$2-'Indicator Date hidden'!J64)</f>
        <v>0</v>
      </c>
      <c r="J63" s="25">
        <f>IF('Indicator Date hidden'!K64="x","x",$J$2-'Indicator Date hidden'!K64)</f>
        <v>0</v>
      </c>
      <c r="K63" s="25">
        <f>IF('Indicator Date hidden'!L64="x","x",$K$2-'Indicator Date hidden'!L64)</f>
        <v>0</v>
      </c>
      <c r="L63" s="25">
        <f>IF('Indicator Date hidden'!M64="x","x",$L$2-'Indicator Date hidden'!M64)</f>
        <v>0</v>
      </c>
      <c r="M63" s="25">
        <f>IF('Indicator Date hidden'!N64="x","x",$M$2-'Indicator Date hidden'!N64)</f>
        <v>0</v>
      </c>
      <c r="N63" s="25">
        <f>IF('Indicator Date hidden'!O64="x","x",$N$2-'Indicator Date hidden'!O64)</f>
        <v>0</v>
      </c>
      <c r="O63" s="25">
        <f>IF('Indicator Date hidden'!P64="x","x",$O$2-'Indicator Date hidden'!P64)</f>
        <v>0</v>
      </c>
      <c r="P63" s="25">
        <f>IF('Indicator Date hidden'!Q64="x","x",$P$2-'Indicator Date hidden'!Q64)</f>
        <v>0</v>
      </c>
      <c r="Q63" s="25">
        <f>IF('Indicator Date hidden'!R64="x","x",$Q$2-'Indicator Date hidden'!R64)</f>
        <v>1</v>
      </c>
      <c r="R63" s="25">
        <f>IF('Indicator Date hidden'!S64="x","x",$R$2-'Indicator Date hidden'!S64)</f>
        <v>0</v>
      </c>
      <c r="S63" s="25">
        <f>IF('Indicator Date hidden'!T64="x","x",$S$2-'Indicator Date hidden'!T64)</f>
        <v>0</v>
      </c>
      <c r="T63" s="25">
        <f>IF('Indicator Date hidden'!U64="x","x",$T$2-'Indicator Date hidden'!U64)</f>
        <v>0</v>
      </c>
      <c r="U63" s="25">
        <f>IF('Indicator Date hidden'!V64="x","x",$U$2-'Indicator Date hidden'!V64)</f>
        <v>0</v>
      </c>
      <c r="V63" s="25">
        <f>IF('Indicator Date hidden'!W64="x","x",$V$2-'Indicator Date hidden'!W64)</f>
        <v>0</v>
      </c>
      <c r="W63" s="25">
        <f>IF('Indicator Date hidden'!X64="x","x",$W$2-'Indicator Date hidden'!X64)</f>
        <v>1</v>
      </c>
      <c r="X63" s="25">
        <f>IF('Indicator Date hidden'!Y64="x","x",$X$2-'Indicator Date hidden'!Y64)</f>
        <v>4</v>
      </c>
      <c r="Y63" s="25">
        <f>IF('Indicator Date hidden'!Z64="x","x",$Y$2-'Indicator Date hidden'!Z64)</f>
        <v>0</v>
      </c>
      <c r="Z63" s="25">
        <f>IF('Indicator Date hidden'!AA64="x","x",$Z$2-'Indicator Date hidden'!AA64)</f>
        <v>0</v>
      </c>
      <c r="AA63" s="25">
        <f>IF('Indicator Date hidden'!AB64="x","x",$AA$2-'Indicator Date hidden'!AB64)</f>
        <v>0</v>
      </c>
      <c r="AB63" s="25">
        <f>IF('Indicator Date hidden'!AC64="x","x",$AB$2-'Indicator Date hidden'!AC64)</f>
        <v>0</v>
      </c>
      <c r="AC63" s="25">
        <f>IF('Indicator Date hidden'!AD64="x","x",$AC$2-'Indicator Date hidden'!AD64)</f>
        <v>0</v>
      </c>
      <c r="AD63" s="25">
        <f>IF('Indicator Date hidden'!AE64="x","x",$AD$2-'Indicator Date hidden'!AE64)</f>
        <v>0</v>
      </c>
      <c r="AE63" s="25">
        <f>IF('Indicator Date hidden'!AF64="x","x",$AE$2-'Indicator Date hidden'!AF64)</f>
        <v>0</v>
      </c>
      <c r="AF63" s="25">
        <f>IF('Indicator Date hidden'!AG64="x","x",$AF$2-'Indicator Date hidden'!AG64)</f>
        <v>10</v>
      </c>
      <c r="AG63" s="25">
        <f>IF('Indicator Date hidden'!AH64="x","x",$AG$2-'Indicator Date hidden'!AH64)</f>
        <v>0</v>
      </c>
      <c r="AH63" s="25">
        <f>IF('Indicator Date hidden'!AI64="x","x",$AH$2-'Indicator Date hidden'!AI64)</f>
        <v>0</v>
      </c>
      <c r="AI63" s="25">
        <f>IF('Indicator Date hidden'!AJ64="x","x",$AI$2-'Indicator Date hidden'!AJ64)</f>
        <v>0</v>
      </c>
      <c r="AJ63" s="25" t="str">
        <f>IF('Indicator Date hidden'!AK64="x","x",$AJ$2-'Indicator Date hidden'!AK64)</f>
        <v>x</v>
      </c>
      <c r="AK63" s="25">
        <f>IF('Indicator Date hidden'!AL64="x","x",$AK$2-'Indicator Date hidden'!AL64)</f>
        <v>1</v>
      </c>
      <c r="AL63" s="25">
        <f>IF('Indicator Date hidden'!AM64="x","x",$AL$2-'Indicator Date hidden'!AM64)</f>
        <v>0</v>
      </c>
      <c r="AM63" s="25">
        <f>IF('Indicator Date hidden'!AN64="x","x",$AM$2-'Indicator Date hidden'!AN64)</f>
        <v>0</v>
      </c>
      <c r="AN63" s="25">
        <f>IF('Indicator Date hidden'!AO64="x","x",$AN$2-'Indicator Date hidden'!AO64)</f>
        <v>0</v>
      </c>
      <c r="AO63" s="25">
        <f>IF('Indicator Date hidden'!AP64="x","x",$AO$2-'Indicator Date hidden'!AP64)</f>
        <v>0</v>
      </c>
      <c r="AP63" s="25">
        <f>IF('Indicator Date hidden'!AQ64="x","x",$AP$2-'Indicator Date hidden'!AQ64)</f>
        <v>0</v>
      </c>
      <c r="AQ63" s="25">
        <f>IF('Indicator Date hidden'!AR64="x","x",$AQ$2-'Indicator Date hidden'!AR64)</f>
        <v>0</v>
      </c>
      <c r="AR63" s="25">
        <f>IF('Indicator Date hidden'!AS64="x","x",$AR$2-'Indicator Date hidden'!AS64)</f>
        <v>0</v>
      </c>
      <c r="AS63" s="25">
        <f>IF('Indicator Date hidden'!AT64="x","x",$AS$2-'Indicator Date hidden'!AT64)</f>
        <v>0</v>
      </c>
      <c r="AT63" s="25">
        <f>IF('Indicator Date hidden'!AU64="x","x",$AT$2-'Indicator Date hidden'!AU64)</f>
        <v>0</v>
      </c>
      <c r="AU63" s="25">
        <f>IF('Indicator Date hidden'!AV64="x","x",$AU$2-'Indicator Date hidden'!AV64)</f>
        <v>1</v>
      </c>
      <c r="AV63" s="25">
        <f>IF('Indicator Date hidden'!AW64="x","x",$AV$2-'Indicator Date hidden'!AW64)</f>
        <v>0</v>
      </c>
      <c r="AW63" s="25">
        <f>IF('Indicator Date hidden'!AX64="x","x",$AW$2-'Indicator Date hidden'!AX64)</f>
        <v>0</v>
      </c>
      <c r="AX63" s="25">
        <f>IF('Indicator Date hidden'!AY64="x","x",$AX$2-'Indicator Date hidden'!AY64)</f>
        <v>0</v>
      </c>
      <c r="AY63" s="25">
        <f>IF('Indicator Date hidden'!AZ64="x","x",$AY$2-'Indicator Date hidden'!AZ64)</f>
        <v>0</v>
      </c>
      <c r="AZ63" s="25">
        <f>IF('Indicator Date hidden'!BA64="x","x",$AZ$2-'Indicator Date hidden'!BA64)</f>
        <v>0</v>
      </c>
      <c r="BA63">
        <f t="shared" si="5"/>
        <v>18</v>
      </c>
      <c r="BB63" s="26">
        <f t="shared" si="6"/>
        <v>0.36</v>
      </c>
      <c r="BC63">
        <f t="shared" si="7"/>
        <v>6</v>
      </c>
      <c r="BD63" s="26">
        <f t="shared" si="8"/>
        <v>1.5067846561469891</v>
      </c>
      <c r="BE63" s="28">
        <f t="shared" si="9"/>
        <v>0</v>
      </c>
    </row>
    <row r="64" spans="1:57" x14ac:dyDescent="0.25">
      <c r="A64" t="s">
        <v>9937</v>
      </c>
      <c r="B64" s="25">
        <f>IF('Indicator Date hidden'!C65="x","x",$B$2-'Indicator Date hidden'!C65)</f>
        <v>0</v>
      </c>
      <c r="C64" s="25">
        <f>IF('Indicator Date hidden'!D65="x","x",$C$2-'Indicator Date hidden'!D65)</f>
        <v>0</v>
      </c>
      <c r="D64" s="25">
        <f>IF('Indicator Date hidden'!E65="x","x",$D$2-'Indicator Date hidden'!E65)</f>
        <v>0</v>
      </c>
      <c r="E64" s="25">
        <f>IF('Indicator Date hidden'!F65="x","x",$E$2-'Indicator Date hidden'!F65)</f>
        <v>0</v>
      </c>
      <c r="F64" s="25">
        <f>IF('Indicator Date hidden'!G65="x","x",$F$2-'Indicator Date hidden'!G65)</f>
        <v>0</v>
      </c>
      <c r="G64" s="25">
        <f>IF('Indicator Date hidden'!H65="x","x",$G$2-'Indicator Date hidden'!H65)</f>
        <v>0</v>
      </c>
      <c r="H64" s="25">
        <f>IF('Indicator Date hidden'!I65="x","x",$H$2-'Indicator Date hidden'!I65)</f>
        <v>0</v>
      </c>
      <c r="I64" s="25">
        <f>IF('Indicator Date hidden'!J65="x","x",$I$2-'Indicator Date hidden'!J65)</f>
        <v>0</v>
      </c>
      <c r="J64" s="25">
        <f>IF('Indicator Date hidden'!K65="x","x",$J$2-'Indicator Date hidden'!K65)</f>
        <v>0</v>
      </c>
      <c r="K64" s="25">
        <f>IF('Indicator Date hidden'!L65="x","x",$K$2-'Indicator Date hidden'!L65)</f>
        <v>0</v>
      </c>
      <c r="L64" s="25">
        <f>IF('Indicator Date hidden'!M65="x","x",$L$2-'Indicator Date hidden'!M65)</f>
        <v>0</v>
      </c>
      <c r="M64" s="25">
        <f>IF('Indicator Date hidden'!N65="x","x",$M$2-'Indicator Date hidden'!N65)</f>
        <v>0</v>
      </c>
      <c r="N64" s="25">
        <f>IF('Indicator Date hidden'!O65="x","x",$N$2-'Indicator Date hidden'!O65)</f>
        <v>0</v>
      </c>
      <c r="O64" s="25">
        <f>IF('Indicator Date hidden'!P65="x","x",$O$2-'Indicator Date hidden'!P65)</f>
        <v>0</v>
      </c>
      <c r="P64" s="25">
        <f>IF('Indicator Date hidden'!Q65="x","x",$P$2-'Indicator Date hidden'!Q65)</f>
        <v>0</v>
      </c>
      <c r="Q64" s="25">
        <f>IF('Indicator Date hidden'!R65="x","x",$Q$2-'Indicator Date hidden'!R65)</f>
        <v>9</v>
      </c>
      <c r="R64" s="25">
        <f>IF('Indicator Date hidden'!S65="x","x",$R$2-'Indicator Date hidden'!S65)</f>
        <v>0</v>
      </c>
      <c r="S64" s="25">
        <f>IF('Indicator Date hidden'!T65="x","x",$S$2-'Indicator Date hidden'!T65)</f>
        <v>0</v>
      </c>
      <c r="T64" s="25">
        <f>IF('Indicator Date hidden'!U65="x","x",$T$2-'Indicator Date hidden'!U65)</f>
        <v>0</v>
      </c>
      <c r="U64" s="25">
        <f>IF('Indicator Date hidden'!V65="x","x",$U$2-'Indicator Date hidden'!V65)</f>
        <v>0</v>
      </c>
      <c r="V64" s="25">
        <f>IF('Indicator Date hidden'!W65="x","x",$V$2-'Indicator Date hidden'!W65)</f>
        <v>0</v>
      </c>
      <c r="W64" s="25">
        <f>IF('Indicator Date hidden'!X65="x","x",$W$2-'Indicator Date hidden'!X65)</f>
        <v>5</v>
      </c>
      <c r="X64" s="25">
        <f>IF('Indicator Date hidden'!Y65="x","x",$X$2-'Indicator Date hidden'!Y65)</f>
        <v>1</v>
      </c>
      <c r="Y64" s="25">
        <f>IF('Indicator Date hidden'!Z65="x","x",$Y$2-'Indicator Date hidden'!Z65)</f>
        <v>0</v>
      </c>
      <c r="Z64" s="25">
        <f>IF('Indicator Date hidden'!AA65="x","x",$Z$2-'Indicator Date hidden'!AA65)</f>
        <v>0</v>
      </c>
      <c r="AA64" s="25">
        <f>IF('Indicator Date hidden'!AB65="x","x",$AA$2-'Indicator Date hidden'!AB65)</f>
        <v>0</v>
      </c>
      <c r="AB64" s="25">
        <f>IF('Indicator Date hidden'!AC65="x","x",$AB$2-'Indicator Date hidden'!AC65)</f>
        <v>0</v>
      </c>
      <c r="AC64" s="25">
        <f>IF('Indicator Date hidden'!AD65="x","x",$AC$2-'Indicator Date hidden'!AD65)</f>
        <v>0</v>
      </c>
      <c r="AD64" s="25">
        <f>IF('Indicator Date hidden'!AE65="x","x",$AD$2-'Indicator Date hidden'!AE65)</f>
        <v>0</v>
      </c>
      <c r="AE64" s="25">
        <f>IF('Indicator Date hidden'!AF65="x","x",$AE$2-'Indicator Date hidden'!AF65)</f>
        <v>0</v>
      </c>
      <c r="AF64" s="25">
        <f>IF('Indicator Date hidden'!AG65="x","x",$AF$2-'Indicator Date hidden'!AG65)</f>
        <v>0</v>
      </c>
      <c r="AG64" s="25">
        <f>IF('Indicator Date hidden'!AH65="x","x",$AG$2-'Indicator Date hidden'!AH65)</f>
        <v>0</v>
      </c>
      <c r="AH64" s="25">
        <f>IF('Indicator Date hidden'!AI65="x","x",$AH$2-'Indicator Date hidden'!AI65)</f>
        <v>0</v>
      </c>
      <c r="AI64" s="25">
        <f>IF('Indicator Date hidden'!AJ65="x","x",$AI$2-'Indicator Date hidden'!AJ65)</f>
        <v>0</v>
      </c>
      <c r="AJ64" s="25">
        <f>IF('Indicator Date hidden'!AK65="x","x",$AJ$2-'Indicator Date hidden'!AK65)</f>
        <v>1</v>
      </c>
      <c r="AK64" s="25">
        <f>IF('Indicator Date hidden'!AL65="x","x",$AK$2-'Indicator Date hidden'!AL65)</f>
        <v>1</v>
      </c>
      <c r="AL64" s="25">
        <f>IF('Indicator Date hidden'!AM65="x","x",$AL$2-'Indicator Date hidden'!AM65)</f>
        <v>0</v>
      </c>
      <c r="AM64" s="25">
        <f>IF('Indicator Date hidden'!AN65="x","x",$AM$2-'Indicator Date hidden'!AN65)</f>
        <v>0</v>
      </c>
      <c r="AN64" s="25">
        <f>IF('Indicator Date hidden'!AO65="x","x",$AN$2-'Indicator Date hidden'!AO65)</f>
        <v>0</v>
      </c>
      <c r="AO64" s="25" t="str">
        <f>IF('Indicator Date hidden'!AP65="x","x",$AO$2-'Indicator Date hidden'!AP65)</f>
        <v>x</v>
      </c>
      <c r="AP64" s="25" t="str">
        <f>IF('Indicator Date hidden'!AQ65="x","x",$AP$2-'Indicator Date hidden'!AQ65)</f>
        <v>x</v>
      </c>
      <c r="AQ64" s="25">
        <f>IF('Indicator Date hidden'!AR65="x","x",$AQ$2-'Indicator Date hidden'!AR65)</f>
        <v>0</v>
      </c>
      <c r="AR64" s="25">
        <f>IF('Indicator Date hidden'!AS65="x","x",$AR$2-'Indicator Date hidden'!AS65)</f>
        <v>0</v>
      </c>
      <c r="AS64" s="25">
        <f>IF('Indicator Date hidden'!AT65="x","x",$AS$2-'Indicator Date hidden'!AT65)</f>
        <v>0</v>
      </c>
      <c r="AT64" s="25">
        <f>IF('Indicator Date hidden'!AU65="x","x",$AT$2-'Indicator Date hidden'!AU65)</f>
        <v>0</v>
      </c>
      <c r="AU64" s="25">
        <f>IF('Indicator Date hidden'!AV65="x","x",$AU$2-'Indicator Date hidden'!AV65)</f>
        <v>1</v>
      </c>
      <c r="AV64" s="25">
        <f>IF('Indicator Date hidden'!AW65="x","x",$AV$2-'Indicator Date hidden'!AW65)</f>
        <v>0</v>
      </c>
      <c r="AW64" s="25">
        <f>IF('Indicator Date hidden'!AX65="x","x",$AW$2-'Indicator Date hidden'!AX65)</f>
        <v>0</v>
      </c>
      <c r="AX64" s="25">
        <f>IF('Indicator Date hidden'!AY65="x","x",$AX$2-'Indicator Date hidden'!AY65)</f>
        <v>0</v>
      </c>
      <c r="AY64" s="25">
        <f>IF('Indicator Date hidden'!AZ65="x","x",$AY$2-'Indicator Date hidden'!AZ65)</f>
        <v>0</v>
      </c>
      <c r="AZ64" s="25">
        <f>IF('Indicator Date hidden'!BA65="x","x",$AZ$2-'Indicator Date hidden'!BA65)</f>
        <v>0</v>
      </c>
      <c r="BA64">
        <f t="shared" si="5"/>
        <v>18</v>
      </c>
      <c r="BB64" s="26">
        <f t="shared" si="6"/>
        <v>0.36734693877551022</v>
      </c>
      <c r="BC64">
        <f t="shared" si="7"/>
        <v>6</v>
      </c>
      <c r="BD64" s="26">
        <f t="shared" si="8"/>
        <v>1.4525681346346322</v>
      </c>
      <c r="BE64" s="28">
        <f t="shared" si="9"/>
        <v>0</v>
      </c>
    </row>
    <row r="65" spans="1:57" x14ac:dyDescent="0.25">
      <c r="A65" t="s">
        <v>9910</v>
      </c>
      <c r="B65" s="25">
        <f>IF('Indicator Date hidden'!C66="x","x",$B$2-'Indicator Date hidden'!C66)</f>
        <v>0</v>
      </c>
      <c r="C65" s="25">
        <f>IF('Indicator Date hidden'!D66="x","x",$C$2-'Indicator Date hidden'!D66)</f>
        <v>0</v>
      </c>
      <c r="D65" s="25">
        <f>IF('Indicator Date hidden'!E66="x","x",$D$2-'Indicator Date hidden'!E66)</f>
        <v>0</v>
      </c>
      <c r="E65" s="25">
        <f>IF('Indicator Date hidden'!F66="x","x",$E$2-'Indicator Date hidden'!F66)</f>
        <v>0</v>
      </c>
      <c r="F65" s="25">
        <f>IF('Indicator Date hidden'!G66="x","x",$F$2-'Indicator Date hidden'!G66)</f>
        <v>0</v>
      </c>
      <c r="G65" s="25">
        <f>IF('Indicator Date hidden'!H66="x","x",$G$2-'Indicator Date hidden'!H66)</f>
        <v>0</v>
      </c>
      <c r="H65" s="25">
        <f>IF('Indicator Date hidden'!I66="x","x",$H$2-'Indicator Date hidden'!I66)</f>
        <v>0</v>
      </c>
      <c r="I65" s="25">
        <f>IF('Indicator Date hidden'!J66="x","x",$I$2-'Indicator Date hidden'!J66)</f>
        <v>0</v>
      </c>
      <c r="J65" s="25">
        <f>IF('Indicator Date hidden'!K66="x","x",$J$2-'Indicator Date hidden'!K66)</f>
        <v>0</v>
      </c>
      <c r="K65" s="25">
        <f>IF('Indicator Date hidden'!L66="x","x",$K$2-'Indicator Date hidden'!L66)</f>
        <v>0</v>
      </c>
      <c r="L65" s="25">
        <f>IF('Indicator Date hidden'!M66="x","x",$L$2-'Indicator Date hidden'!M66)</f>
        <v>0</v>
      </c>
      <c r="M65" s="25">
        <f>IF('Indicator Date hidden'!N66="x","x",$M$2-'Indicator Date hidden'!N66)</f>
        <v>0</v>
      </c>
      <c r="N65" s="25">
        <f>IF('Indicator Date hidden'!O66="x","x",$N$2-'Indicator Date hidden'!O66)</f>
        <v>0</v>
      </c>
      <c r="O65" s="25">
        <f>IF('Indicator Date hidden'!P66="x","x",$O$2-'Indicator Date hidden'!P66)</f>
        <v>0</v>
      </c>
      <c r="P65" s="25">
        <f>IF('Indicator Date hidden'!Q66="x","x",$P$2-'Indicator Date hidden'!Q66)</f>
        <v>0</v>
      </c>
      <c r="Q65" s="25" t="str">
        <f>IF('Indicator Date hidden'!R66="x","x",$Q$2-'Indicator Date hidden'!R66)</f>
        <v>x</v>
      </c>
      <c r="R65" s="25">
        <f>IF('Indicator Date hidden'!S66="x","x",$R$2-'Indicator Date hidden'!S66)</f>
        <v>0</v>
      </c>
      <c r="S65" s="25">
        <f>IF('Indicator Date hidden'!T66="x","x",$S$2-'Indicator Date hidden'!T66)</f>
        <v>0</v>
      </c>
      <c r="T65" s="25">
        <f>IF('Indicator Date hidden'!U66="x","x",$T$2-'Indicator Date hidden'!U66)</f>
        <v>0</v>
      </c>
      <c r="U65" s="25" t="str">
        <f>IF('Indicator Date hidden'!V66="x","x",$U$2-'Indicator Date hidden'!V66)</f>
        <v>x</v>
      </c>
      <c r="V65" s="25">
        <f>IF('Indicator Date hidden'!W66="x","x",$V$2-'Indicator Date hidden'!W66)</f>
        <v>0</v>
      </c>
      <c r="W65" s="25">
        <f>IF('Indicator Date hidden'!X66="x","x",$W$2-'Indicator Date hidden'!X66)</f>
        <v>9</v>
      </c>
      <c r="X65" s="25">
        <f>IF('Indicator Date hidden'!Y66="x","x",$X$2-'Indicator Date hidden'!Y66)</f>
        <v>2</v>
      </c>
      <c r="Y65" s="25">
        <f>IF('Indicator Date hidden'!Z66="x","x",$Y$2-'Indicator Date hidden'!Z66)</f>
        <v>0</v>
      </c>
      <c r="Z65" s="25">
        <f>IF('Indicator Date hidden'!AA66="x","x",$Z$2-'Indicator Date hidden'!AA66)</f>
        <v>0</v>
      </c>
      <c r="AA65" s="25" t="str">
        <f>IF('Indicator Date hidden'!AB66="x","x",$AA$2-'Indicator Date hidden'!AB66)</f>
        <v>x</v>
      </c>
      <c r="AB65" s="25">
        <f>IF('Indicator Date hidden'!AC66="x","x",$AB$2-'Indicator Date hidden'!AC66)</f>
        <v>0</v>
      </c>
      <c r="AC65" s="25">
        <f>IF('Indicator Date hidden'!AD66="x","x",$AC$2-'Indicator Date hidden'!AD66)</f>
        <v>0</v>
      </c>
      <c r="AD65" s="25" t="str">
        <f>IF('Indicator Date hidden'!AE66="x","x",$AD$2-'Indicator Date hidden'!AE66)</f>
        <v>x</v>
      </c>
      <c r="AE65" s="25">
        <f>IF('Indicator Date hidden'!AF66="x","x",$AE$2-'Indicator Date hidden'!AF66)</f>
        <v>0</v>
      </c>
      <c r="AF65" s="25">
        <f>IF('Indicator Date hidden'!AG66="x","x",$AF$2-'Indicator Date hidden'!AG66)</f>
        <v>2</v>
      </c>
      <c r="AG65" s="25">
        <f>IF('Indicator Date hidden'!AH66="x","x",$AG$2-'Indicator Date hidden'!AH66)</f>
        <v>0</v>
      </c>
      <c r="AH65" s="25">
        <f>IF('Indicator Date hidden'!AI66="x","x",$AH$2-'Indicator Date hidden'!AI66)</f>
        <v>0</v>
      </c>
      <c r="AI65" s="25">
        <f>IF('Indicator Date hidden'!AJ66="x","x",$AI$2-'Indicator Date hidden'!AJ66)</f>
        <v>0</v>
      </c>
      <c r="AJ65" s="25" t="str">
        <f>IF('Indicator Date hidden'!AK66="x","x",$AJ$2-'Indicator Date hidden'!AK66)</f>
        <v>x</v>
      </c>
      <c r="AK65" s="25">
        <f>IF('Indicator Date hidden'!AL66="x","x",$AK$2-'Indicator Date hidden'!AL66)</f>
        <v>1</v>
      </c>
      <c r="AL65" s="25">
        <f>IF('Indicator Date hidden'!AM66="x","x",$AL$2-'Indicator Date hidden'!AM66)</f>
        <v>0</v>
      </c>
      <c r="AM65" s="25">
        <f>IF('Indicator Date hidden'!AN66="x","x",$AM$2-'Indicator Date hidden'!AN66)</f>
        <v>0</v>
      </c>
      <c r="AN65" s="25">
        <f>IF('Indicator Date hidden'!AO66="x","x",$AN$2-'Indicator Date hidden'!AO66)</f>
        <v>0</v>
      </c>
      <c r="AO65" s="25">
        <f>IF('Indicator Date hidden'!AP66="x","x",$AO$2-'Indicator Date hidden'!AP66)</f>
        <v>0</v>
      </c>
      <c r="AP65" s="25">
        <f>IF('Indicator Date hidden'!AQ66="x","x",$AP$2-'Indicator Date hidden'!AQ66)</f>
        <v>0</v>
      </c>
      <c r="AQ65" s="25">
        <f>IF('Indicator Date hidden'!AR66="x","x",$AQ$2-'Indicator Date hidden'!AR66)</f>
        <v>0</v>
      </c>
      <c r="AR65" s="25">
        <f>IF('Indicator Date hidden'!AS66="x","x",$AR$2-'Indicator Date hidden'!AS66)</f>
        <v>0</v>
      </c>
      <c r="AS65" s="25">
        <f>IF('Indicator Date hidden'!AT66="x","x",$AS$2-'Indicator Date hidden'!AT66)</f>
        <v>0</v>
      </c>
      <c r="AT65" s="25">
        <f>IF('Indicator Date hidden'!AU66="x","x",$AT$2-'Indicator Date hidden'!AU66)</f>
        <v>0</v>
      </c>
      <c r="AU65" s="25" t="str">
        <f>IF('Indicator Date hidden'!AV66="x","x",$AU$2-'Indicator Date hidden'!AV66)</f>
        <v>x</v>
      </c>
      <c r="AV65" s="25">
        <f>IF('Indicator Date hidden'!AW66="x","x",$AV$2-'Indicator Date hidden'!AW66)</f>
        <v>0</v>
      </c>
      <c r="AW65" s="25">
        <f>IF('Indicator Date hidden'!AX66="x","x",$AW$2-'Indicator Date hidden'!AX66)</f>
        <v>0</v>
      </c>
      <c r="AX65" s="25">
        <f>IF('Indicator Date hidden'!AY66="x","x",$AX$2-'Indicator Date hidden'!AY66)</f>
        <v>0</v>
      </c>
      <c r="AY65" s="25">
        <f>IF('Indicator Date hidden'!AZ66="x","x",$AY$2-'Indicator Date hidden'!AZ66)</f>
        <v>0</v>
      </c>
      <c r="AZ65" s="25">
        <f>IF('Indicator Date hidden'!BA66="x","x",$AZ$2-'Indicator Date hidden'!BA66)</f>
        <v>0</v>
      </c>
      <c r="BA65">
        <f t="shared" si="5"/>
        <v>14</v>
      </c>
      <c r="BB65" s="26">
        <f t="shared" si="6"/>
        <v>0.31111111111111112</v>
      </c>
      <c r="BC65">
        <f t="shared" si="7"/>
        <v>4</v>
      </c>
      <c r="BD65" s="26">
        <f t="shared" si="8"/>
        <v>1.3795687284594451</v>
      </c>
      <c r="BE65" s="28">
        <f t="shared" si="9"/>
        <v>0</v>
      </c>
    </row>
    <row r="66" spans="1:57" x14ac:dyDescent="0.25">
      <c r="A66" t="s">
        <v>9939</v>
      </c>
      <c r="B66" s="25">
        <f>IF('Indicator Date hidden'!C67="x","x",$B$2-'Indicator Date hidden'!C67)</f>
        <v>0</v>
      </c>
      <c r="C66" s="25">
        <f>IF('Indicator Date hidden'!D67="x","x",$C$2-'Indicator Date hidden'!D67)</f>
        <v>0</v>
      </c>
      <c r="D66" s="25">
        <f>IF('Indicator Date hidden'!E67="x","x",$D$2-'Indicator Date hidden'!E67)</f>
        <v>0</v>
      </c>
      <c r="E66" s="25">
        <f>IF('Indicator Date hidden'!F67="x","x",$E$2-'Indicator Date hidden'!F67)</f>
        <v>0</v>
      </c>
      <c r="F66" s="25">
        <f>IF('Indicator Date hidden'!G67="x","x",$F$2-'Indicator Date hidden'!G67)</f>
        <v>0</v>
      </c>
      <c r="G66" s="25">
        <f>IF('Indicator Date hidden'!H67="x","x",$G$2-'Indicator Date hidden'!H67)</f>
        <v>0</v>
      </c>
      <c r="H66" s="25">
        <f>IF('Indicator Date hidden'!I67="x","x",$H$2-'Indicator Date hidden'!I67)</f>
        <v>0</v>
      </c>
      <c r="I66" s="25">
        <f>IF('Indicator Date hidden'!J67="x","x",$I$2-'Indicator Date hidden'!J67)</f>
        <v>0</v>
      </c>
      <c r="J66" s="25">
        <f>IF('Indicator Date hidden'!K67="x","x",$J$2-'Indicator Date hidden'!K67)</f>
        <v>0</v>
      </c>
      <c r="K66" s="25">
        <f>IF('Indicator Date hidden'!L67="x","x",$K$2-'Indicator Date hidden'!L67)</f>
        <v>0</v>
      </c>
      <c r="L66" s="25">
        <f>IF('Indicator Date hidden'!M67="x","x",$L$2-'Indicator Date hidden'!M67)</f>
        <v>0</v>
      </c>
      <c r="M66" s="25">
        <f>IF('Indicator Date hidden'!N67="x","x",$M$2-'Indicator Date hidden'!N67)</f>
        <v>0</v>
      </c>
      <c r="N66" s="25">
        <f>IF('Indicator Date hidden'!O67="x","x",$N$2-'Indicator Date hidden'!O67)</f>
        <v>0</v>
      </c>
      <c r="O66" s="25">
        <f>IF('Indicator Date hidden'!P67="x","x",$O$2-'Indicator Date hidden'!P67)</f>
        <v>0</v>
      </c>
      <c r="P66" s="25">
        <f>IF('Indicator Date hidden'!Q67="x","x",$P$2-'Indicator Date hidden'!Q67)</f>
        <v>0</v>
      </c>
      <c r="Q66" s="25">
        <f>IF('Indicator Date hidden'!R67="x","x",$Q$2-'Indicator Date hidden'!R67)</f>
        <v>3</v>
      </c>
      <c r="R66" s="25">
        <f>IF('Indicator Date hidden'!S67="x","x",$R$2-'Indicator Date hidden'!S67)</f>
        <v>0</v>
      </c>
      <c r="S66" s="25">
        <f>IF('Indicator Date hidden'!T67="x","x",$S$2-'Indicator Date hidden'!T67)</f>
        <v>0</v>
      </c>
      <c r="T66" s="25">
        <f>IF('Indicator Date hidden'!U67="x","x",$T$2-'Indicator Date hidden'!U67)</f>
        <v>0</v>
      </c>
      <c r="U66" s="25">
        <f>IF('Indicator Date hidden'!V67="x","x",$U$2-'Indicator Date hidden'!V67)</f>
        <v>0</v>
      </c>
      <c r="V66" s="25">
        <f>IF('Indicator Date hidden'!W67="x","x",$V$2-'Indicator Date hidden'!W67)</f>
        <v>0</v>
      </c>
      <c r="W66" s="25">
        <f>IF('Indicator Date hidden'!X67="x","x",$W$2-'Indicator Date hidden'!X67)</f>
        <v>0</v>
      </c>
      <c r="X66" s="25">
        <f>IF('Indicator Date hidden'!Y67="x","x",$X$2-'Indicator Date hidden'!Y67)</f>
        <v>4</v>
      </c>
      <c r="Y66" s="25">
        <f>IF('Indicator Date hidden'!Z67="x","x",$Y$2-'Indicator Date hidden'!Z67)</f>
        <v>0</v>
      </c>
      <c r="Z66" s="25">
        <f>IF('Indicator Date hidden'!AA67="x","x",$Z$2-'Indicator Date hidden'!AA67)</f>
        <v>0</v>
      </c>
      <c r="AA66" s="25">
        <f>IF('Indicator Date hidden'!AB67="x","x",$AA$2-'Indicator Date hidden'!AB67)</f>
        <v>0</v>
      </c>
      <c r="AB66" s="25">
        <f>IF('Indicator Date hidden'!AC67="x","x",$AB$2-'Indicator Date hidden'!AC67)</f>
        <v>0</v>
      </c>
      <c r="AC66" s="25">
        <f>IF('Indicator Date hidden'!AD67="x","x",$AC$2-'Indicator Date hidden'!AD67)</f>
        <v>0</v>
      </c>
      <c r="AD66" s="25">
        <f>IF('Indicator Date hidden'!AE67="x","x",$AD$2-'Indicator Date hidden'!AE67)</f>
        <v>0</v>
      </c>
      <c r="AE66" s="25">
        <f>IF('Indicator Date hidden'!AF67="x","x",$AE$2-'Indicator Date hidden'!AF67)</f>
        <v>0</v>
      </c>
      <c r="AF66" s="25">
        <f>IF('Indicator Date hidden'!AG67="x","x",$AF$2-'Indicator Date hidden'!AG67)</f>
        <v>8</v>
      </c>
      <c r="AG66" s="25">
        <f>IF('Indicator Date hidden'!AH67="x","x",$AG$2-'Indicator Date hidden'!AH67)</f>
        <v>0</v>
      </c>
      <c r="AH66" s="25">
        <f>IF('Indicator Date hidden'!AI67="x","x",$AH$2-'Indicator Date hidden'!AI67)</f>
        <v>0</v>
      </c>
      <c r="AI66" s="25">
        <f>IF('Indicator Date hidden'!AJ67="x","x",$AI$2-'Indicator Date hidden'!AJ67)</f>
        <v>0</v>
      </c>
      <c r="AJ66" s="25" t="str">
        <f>IF('Indicator Date hidden'!AK67="x","x",$AJ$2-'Indicator Date hidden'!AK67)</f>
        <v>x</v>
      </c>
      <c r="AK66" s="25">
        <f>IF('Indicator Date hidden'!AL67="x","x",$AK$2-'Indicator Date hidden'!AL67)</f>
        <v>1</v>
      </c>
      <c r="AL66" s="25">
        <f>IF('Indicator Date hidden'!AM67="x","x",$AL$2-'Indicator Date hidden'!AM67)</f>
        <v>0</v>
      </c>
      <c r="AM66" s="25">
        <f>IF('Indicator Date hidden'!AN67="x","x",$AM$2-'Indicator Date hidden'!AN67)</f>
        <v>0</v>
      </c>
      <c r="AN66" s="25">
        <f>IF('Indicator Date hidden'!AO67="x","x",$AN$2-'Indicator Date hidden'!AO67)</f>
        <v>0</v>
      </c>
      <c r="AO66" s="25">
        <f>IF('Indicator Date hidden'!AP67="x","x",$AO$2-'Indicator Date hidden'!AP67)</f>
        <v>0</v>
      </c>
      <c r="AP66" s="25">
        <f>IF('Indicator Date hidden'!AQ67="x","x",$AP$2-'Indicator Date hidden'!AQ67)</f>
        <v>0</v>
      </c>
      <c r="AQ66" s="25">
        <f>IF('Indicator Date hidden'!AR67="x","x",$AQ$2-'Indicator Date hidden'!AR67)</f>
        <v>0</v>
      </c>
      <c r="AR66" s="25">
        <f>IF('Indicator Date hidden'!AS67="x","x",$AR$2-'Indicator Date hidden'!AS67)</f>
        <v>0</v>
      </c>
      <c r="AS66" s="25">
        <f>IF('Indicator Date hidden'!AT67="x","x",$AS$2-'Indicator Date hidden'!AT67)</f>
        <v>0</v>
      </c>
      <c r="AT66" s="25">
        <f>IF('Indicator Date hidden'!AU67="x","x",$AT$2-'Indicator Date hidden'!AU67)</f>
        <v>0</v>
      </c>
      <c r="AU66" s="25">
        <f>IF('Indicator Date hidden'!AV67="x","x",$AU$2-'Indicator Date hidden'!AV67)</f>
        <v>4</v>
      </c>
      <c r="AV66" s="25">
        <f>IF('Indicator Date hidden'!AW67="x","x",$AV$2-'Indicator Date hidden'!AW67)</f>
        <v>0</v>
      </c>
      <c r="AW66" s="25">
        <f>IF('Indicator Date hidden'!AX67="x","x",$AW$2-'Indicator Date hidden'!AX67)</f>
        <v>0</v>
      </c>
      <c r="AX66" s="25">
        <f>IF('Indicator Date hidden'!AY67="x","x",$AX$2-'Indicator Date hidden'!AY67)</f>
        <v>0</v>
      </c>
      <c r="AY66" s="25">
        <f>IF('Indicator Date hidden'!AZ67="x","x",$AY$2-'Indicator Date hidden'!AZ67)</f>
        <v>0</v>
      </c>
      <c r="AZ66" s="25">
        <f>IF('Indicator Date hidden'!BA67="x","x",$AZ$2-'Indicator Date hidden'!BA67)</f>
        <v>0</v>
      </c>
      <c r="BA66">
        <f t="shared" si="5"/>
        <v>20</v>
      </c>
      <c r="BB66" s="26">
        <f t="shared" si="6"/>
        <v>0.4</v>
      </c>
      <c r="BC66">
        <f t="shared" si="7"/>
        <v>5</v>
      </c>
      <c r="BD66" s="26">
        <f t="shared" si="8"/>
        <v>1.4</v>
      </c>
      <c r="BE66" s="28">
        <f t="shared" si="9"/>
        <v>0</v>
      </c>
    </row>
    <row r="67" spans="1:57" x14ac:dyDescent="0.25">
      <c r="A67" t="s">
        <v>9948</v>
      </c>
      <c r="B67" s="25">
        <f>IF('Indicator Date hidden'!C68="x","x",$B$2-'Indicator Date hidden'!C68)</f>
        <v>0</v>
      </c>
      <c r="C67" s="25">
        <f>IF('Indicator Date hidden'!D68="x","x",$C$2-'Indicator Date hidden'!D68)</f>
        <v>0</v>
      </c>
      <c r="D67" s="25">
        <f>IF('Indicator Date hidden'!E68="x","x",$D$2-'Indicator Date hidden'!E68)</f>
        <v>0</v>
      </c>
      <c r="E67" s="25">
        <f>IF('Indicator Date hidden'!F68="x","x",$E$2-'Indicator Date hidden'!F68)</f>
        <v>0</v>
      </c>
      <c r="F67" s="25">
        <f>IF('Indicator Date hidden'!G68="x","x",$F$2-'Indicator Date hidden'!G68)</f>
        <v>0</v>
      </c>
      <c r="G67" s="25">
        <f>IF('Indicator Date hidden'!H68="x","x",$G$2-'Indicator Date hidden'!H68)</f>
        <v>0</v>
      </c>
      <c r="H67" s="25">
        <f>IF('Indicator Date hidden'!I68="x","x",$H$2-'Indicator Date hidden'!I68)</f>
        <v>0</v>
      </c>
      <c r="I67" s="25">
        <f>IF('Indicator Date hidden'!J68="x","x",$I$2-'Indicator Date hidden'!J68)</f>
        <v>0</v>
      </c>
      <c r="J67" s="25">
        <f>IF('Indicator Date hidden'!K68="x","x",$J$2-'Indicator Date hidden'!K68)</f>
        <v>0</v>
      </c>
      <c r="K67" s="25">
        <f>IF('Indicator Date hidden'!L68="x","x",$K$2-'Indicator Date hidden'!L68)</f>
        <v>0</v>
      </c>
      <c r="L67" s="25">
        <f>IF('Indicator Date hidden'!M68="x","x",$L$2-'Indicator Date hidden'!M68)</f>
        <v>0</v>
      </c>
      <c r="M67" s="25">
        <f>IF('Indicator Date hidden'!N68="x","x",$M$2-'Indicator Date hidden'!N68)</f>
        <v>0</v>
      </c>
      <c r="N67" s="25">
        <f>IF('Indicator Date hidden'!O68="x","x",$N$2-'Indicator Date hidden'!O68)</f>
        <v>0</v>
      </c>
      <c r="O67" s="25">
        <f>IF('Indicator Date hidden'!P68="x","x",$O$2-'Indicator Date hidden'!P68)</f>
        <v>0</v>
      </c>
      <c r="P67" s="25">
        <f>IF('Indicator Date hidden'!Q68="x","x",$P$2-'Indicator Date hidden'!Q68)</f>
        <v>0</v>
      </c>
      <c r="Q67" s="25" t="str">
        <f>IF('Indicator Date hidden'!R68="x","x",$Q$2-'Indicator Date hidden'!R68)</f>
        <v>x</v>
      </c>
      <c r="R67" s="25">
        <f>IF('Indicator Date hidden'!S68="x","x",$R$2-'Indicator Date hidden'!S68)</f>
        <v>0</v>
      </c>
      <c r="S67" s="25">
        <f>IF('Indicator Date hidden'!T68="x","x",$S$2-'Indicator Date hidden'!T68)</f>
        <v>0</v>
      </c>
      <c r="T67" s="25">
        <f>IF('Indicator Date hidden'!U68="x","x",$T$2-'Indicator Date hidden'!U68)</f>
        <v>0</v>
      </c>
      <c r="U67" s="25" t="str">
        <f>IF('Indicator Date hidden'!V68="x","x",$U$2-'Indicator Date hidden'!V68)</f>
        <v>x</v>
      </c>
      <c r="V67" s="25">
        <f>IF('Indicator Date hidden'!W68="x","x",$V$2-'Indicator Date hidden'!W68)</f>
        <v>0</v>
      </c>
      <c r="W67" s="25" t="str">
        <f>IF('Indicator Date hidden'!X68="x","x",$W$2-'Indicator Date hidden'!X68)</f>
        <v>x</v>
      </c>
      <c r="X67" s="25">
        <f>IF('Indicator Date hidden'!Y68="x","x",$X$2-'Indicator Date hidden'!Y68)</f>
        <v>4</v>
      </c>
      <c r="Y67" s="25">
        <f>IF('Indicator Date hidden'!Z68="x","x",$Y$2-'Indicator Date hidden'!Z68)</f>
        <v>0</v>
      </c>
      <c r="Z67" s="25">
        <f>IF('Indicator Date hidden'!AA68="x","x",$Z$2-'Indicator Date hidden'!AA68)</f>
        <v>0</v>
      </c>
      <c r="AA67" s="25" t="str">
        <f>IF('Indicator Date hidden'!AB68="x","x",$AA$2-'Indicator Date hidden'!AB68)</f>
        <v>x</v>
      </c>
      <c r="AB67" s="25">
        <f>IF('Indicator Date hidden'!AC68="x","x",$AB$2-'Indicator Date hidden'!AC68)</f>
        <v>0</v>
      </c>
      <c r="AC67" s="25">
        <f>IF('Indicator Date hidden'!AD68="x","x",$AC$2-'Indicator Date hidden'!AD68)</f>
        <v>0</v>
      </c>
      <c r="AD67" s="25" t="str">
        <f>IF('Indicator Date hidden'!AE68="x","x",$AD$2-'Indicator Date hidden'!AE68)</f>
        <v>x</v>
      </c>
      <c r="AE67" s="25">
        <f>IF('Indicator Date hidden'!AF68="x","x",$AE$2-'Indicator Date hidden'!AF68)</f>
        <v>0</v>
      </c>
      <c r="AF67" s="25">
        <f>IF('Indicator Date hidden'!AG68="x","x",$AF$2-'Indicator Date hidden'!AG68)</f>
        <v>1</v>
      </c>
      <c r="AG67" s="25">
        <f>IF('Indicator Date hidden'!AH68="x","x",$AG$2-'Indicator Date hidden'!AH68)</f>
        <v>0</v>
      </c>
      <c r="AH67" s="25">
        <f>IF('Indicator Date hidden'!AI68="x","x",$AH$2-'Indicator Date hidden'!AI68)</f>
        <v>0</v>
      </c>
      <c r="AI67" s="25">
        <f>IF('Indicator Date hidden'!AJ68="x","x",$AI$2-'Indicator Date hidden'!AJ68)</f>
        <v>0</v>
      </c>
      <c r="AJ67" s="25" t="str">
        <f>IF('Indicator Date hidden'!AK68="x","x",$AJ$2-'Indicator Date hidden'!AK68)</f>
        <v>x</v>
      </c>
      <c r="AK67" s="25">
        <f>IF('Indicator Date hidden'!AL68="x","x",$AK$2-'Indicator Date hidden'!AL68)</f>
        <v>1</v>
      </c>
      <c r="AL67" s="25">
        <f>IF('Indicator Date hidden'!AM68="x","x",$AL$2-'Indicator Date hidden'!AM68)</f>
        <v>0</v>
      </c>
      <c r="AM67" s="25">
        <f>IF('Indicator Date hidden'!AN68="x","x",$AM$2-'Indicator Date hidden'!AN68)</f>
        <v>0</v>
      </c>
      <c r="AN67" s="25">
        <f>IF('Indicator Date hidden'!AO68="x","x",$AN$2-'Indicator Date hidden'!AO68)</f>
        <v>0</v>
      </c>
      <c r="AO67" s="25">
        <f>IF('Indicator Date hidden'!AP68="x","x",$AO$2-'Indicator Date hidden'!AP68)</f>
        <v>0</v>
      </c>
      <c r="AP67" s="25">
        <f>IF('Indicator Date hidden'!AQ68="x","x",$AP$2-'Indicator Date hidden'!AQ68)</f>
        <v>0</v>
      </c>
      <c r="AQ67" s="25">
        <f>IF('Indicator Date hidden'!AR68="x","x",$AQ$2-'Indicator Date hidden'!AR68)</f>
        <v>0</v>
      </c>
      <c r="AR67" s="25">
        <f>IF('Indicator Date hidden'!AS68="x","x",$AR$2-'Indicator Date hidden'!AS68)</f>
        <v>0</v>
      </c>
      <c r="AS67" s="25">
        <f>IF('Indicator Date hidden'!AT68="x","x",$AS$2-'Indicator Date hidden'!AT68)</f>
        <v>0</v>
      </c>
      <c r="AT67" s="25">
        <f>IF('Indicator Date hidden'!AU68="x","x",$AT$2-'Indicator Date hidden'!AU68)</f>
        <v>0</v>
      </c>
      <c r="AU67" s="25">
        <f>IF('Indicator Date hidden'!AV68="x","x",$AU$2-'Indicator Date hidden'!AV68)</f>
        <v>1</v>
      </c>
      <c r="AV67" s="25">
        <f>IF('Indicator Date hidden'!AW68="x","x",$AV$2-'Indicator Date hidden'!AW68)</f>
        <v>0</v>
      </c>
      <c r="AW67" s="25">
        <f>IF('Indicator Date hidden'!AX68="x","x",$AW$2-'Indicator Date hidden'!AX68)</f>
        <v>0</v>
      </c>
      <c r="AX67" s="25">
        <f>IF('Indicator Date hidden'!AY68="x","x",$AX$2-'Indicator Date hidden'!AY68)</f>
        <v>0</v>
      </c>
      <c r="AY67" s="25">
        <f>IF('Indicator Date hidden'!AZ68="x","x",$AY$2-'Indicator Date hidden'!AZ68)</f>
        <v>0</v>
      </c>
      <c r="AZ67" s="25">
        <f>IF('Indicator Date hidden'!BA68="x","x",$AZ$2-'Indicator Date hidden'!BA68)</f>
        <v>0</v>
      </c>
      <c r="BA67">
        <f t="shared" ref="BA67:BA98" si="10">SUM(B67:AZ67)</f>
        <v>7</v>
      </c>
      <c r="BB67" s="26">
        <f t="shared" ref="BB67:BB98" si="11">BA67/COUNT(B67:AZ67)</f>
        <v>0.15555555555555556</v>
      </c>
      <c r="BC67">
        <f t="shared" ref="BC67:BC98" si="12">COUNTIF(B67:AZ67,"&gt;0")</f>
        <v>4</v>
      </c>
      <c r="BD67" s="26">
        <f t="shared" ref="BD67:BD98" si="13">_xlfn.STDEV.P(B67:AZ67)</f>
        <v>0.63089198073681729</v>
      </c>
      <c r="BE67" s="28">
        <f t="shared" ref="BE67:BE98" si="14">MEDIAN(B67:AZ67)</f>
        <v>0</v>
      </c>
    </row>
    <row r="68" spans="1:57" x14ac:dyDescent="0.25">
      <c r="A68" t="s">
        <v>9950</v>
      </c>
      <c r="B68" s="25">
        <f>IF('Indicator Date hidden'!C69="x","x",$B$2-'Indicator Date hidden'!C69)</f>
        <v>0</v>
      </c>
      <c r="C68" s="25">
        <f>IF('Indicator Date hidden'!D69="x","x",$C$2-'Indicator Date hidden'!D69)</f>
        <v>0</v>
      </c>
      <c r="D68" s="25">
        <f>IF('Indicator Date hidden'!E69="x","x",$D$2-'Indicator Date hidden'!E69)</f>
        <v>0</v>
      </c>
      <c r="E68" s="25">
        <f>IF('Indicator Date hidden'!F69="x","x",$E$2-'Indicator Date hidden'!F69)</f>
        <v>0</v>
      </c>
      <c r="F68" s="25">
        <f>IF('Indicator Date hidden'!G69="x","x",$F$2-'Indicator Date hidden'!G69)</f>
        <v>0</v>
      </c>
      <c r="G68" s="25">
        <f>IF('Indicator Date hidden'!H69="x","x",$G$2-'Indicator Date hidden'!H69)</f>
        <v>0</v>
      </c>
      <c r="H68" s="25">
        <f>IF('Indicator Date hidden'!I69="x","x",$H$2-'Indicator Date hidden'!I69)</f>
        <v>0</v>
      </c>
      <c r="I68" s="25">
        <f>IF('Indicator Date hidden'!J69="x","x",$I$2-'Indicator Date hidden'!J69)</f>
        <v>0</v>
      </c>
      <c r="J68" s="25">
        <f>IF('Indicator Date hidden'!K69="x","x",$J$2-'Indicator Date hidden'!K69)</f>
        <v>0</v>
      </c>
      <c r="K68" s="25">
        <f>IF('Indicator Date hidden'!L69="x","x",$K$2-'Indicator Date hidden'!L69)</f>
        <v>0</v>
      </c>
      <c r="L68" s="25">
        <f>IF('Indicator Date hidden'!M69="x","x",$L$2-'Indicator Date hidden'!M69)</f>
        <v>0</v>
      </c>
      <c r="M68" s="25">
        <f>IF('Indicator Date hidden'!N69="x","x",$M$2-'Indicator Date hidden'!N69)</f>
        <v>0</v>
      </c>
      <c r="N68" s="25">
        <f>IF('Indicator Date hidden'!O69="x","x",$N$2-'Indicator Date hidden'!O69)</f>
        <v>0</v>
      </c>
      <c r="O68" s="25">
        <f>IF('Indicator Date hidden'!P69="x","x",$O$2-'Indicator Date hidden'!P69)</f>
        <v>0</v>
      </c>
      <c r="P68" s="25">
        <f>IF('Indicator Date hidden'!Q69="x","x",$P$2-'Indicator Date hidden'!Q69)</f>
        <v>0</v>
      </c>
      <c r="Q68" s="25" t="str">
        <f>IF('Indicator Date hidden'!R69="x","x",$Q$2-'Indicator Date hidden'!R69)</f>
        <v>x</v>
      </c>
      <c r="R68" s="25">
        <f>IF('Indicator Date hidden'!S69="x","x",$R$2-'Indicator Date hidden'!S69)</f>
        <v>0</v>
      </c>
      <c r="S68" s="25">
        <f>IF('Indicator Date hidden'!T69="x","x",$S$2-'Indicator Date hidden'!T69)</f>
        <v>0</v>
      </c>
      <c r="T68" s="25">
        <f>IF('Indicator Date hidden'!U69="x","x",$T$2-'Indicator Date hidden'!U69)</f>
        <v>0</v>
      </c>
      <c r="U68" s="25">
        <f>IF('Indicator Date hidden'!V69="x","x",$U$2-'Indicator Date hidden'!V69)</f>
        <v>0</v>
      </c>
      <c r="V68" s="25">
        <f>IF('Indicator Date hidden'!W69="x","x",$V$2-'Indicator Date hidden'!W69)</f>
        <v>0</v>
      </c>
      <c r="W68" s="25" t="str">
        <f>IF('Indicator Date hidden'!X69="x","x",$W$2-'Indicator Date hidden'!X69)</f>
        <v>x</v>
      </c>
      <c r="X68" s="25" t="str">
        <f>IF('Indicator Date hidden'!Y69="x","x",$X$2-'Indicator Date hidden'!Y69)</f>
        <v>x</v>
      </c>
      <c r="Y68" s="25">
        <f>IF('Indicator Date hidden'!Z69="x","x",$Y$2-'Indicator Date hidden'!Z69)</f>
        <v>0</v>
      </c>
      <c r="Z68" s="25">
        <f>IF('Indicator Date hidden'!AA69="x","x",$Z$2-'Indicator Date hidden'!AA69)</f>
        <v>0</v>
      </c>
      <c r="AA68" s="25" t="str">
        <f>IF('Indicator Date hidden'!AB69="x","x",$AA$2-'Indicator Date hidden'!AB69)</f>
        <v>x</v>
      </c>
      <c r="AB68" s="25">
        <f>IF('Indicator Date hidden'!AC69="x","x",$AB$2-'Indicator Date hidden'!AC69)</f>
        <v>0</v>
      </c>
      <c r="AC68" s="25">
        <f>IF('Indicator Date hidden'!AD69="x","x",$AC$2-'Indicator Date hidden'!AD69)</f>
        <v>0</v>
      </c>
      <c r="AD68" s="25" t="str">
        <f>IF('Indicator Date hidden'!AE69="x","x",$AD$2-'Indicator Date hidden'!AE69)</f>
        <v>x</v>
      </c>
      <c r="AE68" s="25" t="str">
        <f>IF('Indicator Date hidden'!AF69="x","x",$AE$2-'Indicator Date hidden'!AF69)</f>
        <v>x</v>
      </c>
      <c r="AF68" s="25" t="str">
        <f>IF('Indicator Date hidden'!AG69="x","x",$AF$2-'Indicator Date hidden'!AG69)</f>
        <v>x</v>
      </c>
      <c r="AG68" s="25">
        <f>IF('Indicator Date hidden'!AH69="x","x",$AG$2-'Indicator Date hidden'!AH69)</f>
        <v>0</v>
      </c>
      <c r="AH68" s="25">
        <f>IF('Indicator Date hidden'!AI69="x","x",$AH$2-'Indicator Date hidden'!AI69)</f>
        <v>0</v>
      </c>
      <c r="AI68" s="25">
        <f>IF('Indicator Date hidden'!AJ69="x","x",$AI$2-'Indicator Date hidden'!AJ69)</f>
        <v>0</v>
      </c>
      <c r="AJ68" s="25" t="str">
        <f>IF('Indicator Date hidden'!AK69="x","x",$AJ$2-'Indicator Date hidden'!AK69)</f>
        <v>x</v>
      </c>
      <c r="AK68" s="25">
        <f>IF('Indicator Date hidden'!AL69="x","x",$AK$2-'Indicator Date hidden'!AL69)</f>
        <v>1</v>
      </c>
      <c r="AL68" s="25">
        <f>IF('Indicator Date hidden'!AM69="x","x",$AL$2-'Indicator Date hidden'!AM69)</f>
        <v>0</v>
      </c>
      <c r="AM68" s="25">
        <f>IF('Indicator Date hidden'!AN69="x","x",$AM$2-'Indicator Date hidden'!AN69)</f>
        <v>0</v>
      </c>
      <c r="AN68" s="25">
        <f>IF('Indicator Date hidden'!AO69="x","x",$AN$2-'Indicator Date hidden'!AO69)</f>
        <v>0</v>
      </c>
      <c r="AO68" s="25">
        <f>IF('Indicator Date hidden'!AP69="x","x",$AO$2-'Indicator Date hidden'!AP69)</f>
        <v>0</v>
      </c>
      <c r="AP68" s="25" t="str">
        <f>IF('Indicator Date hidden'!AQ69="x","x",$AP$2-'Indicator Date hidden'!AQ69)</f>
        <v>x</v>
      </c>
      <c r="AQ68" s="25">
        <f>IF('Indicator Date hidden'!AR69="x","x",$AQ$2-'Indicator Date hidden'!AR69)</f>
        <v>4</v>
      </c>
      <c r="AR68" s="25">
        <f>IF('Indicator Date hidden'!AS69="x","x",$AR$2-'Indicator Date hidden'!AS69)</f>
        <v>0</v>
      </c>
      <c r="AS68" s="25" t="str">
        <f>IF('Indicator Date hidden'!AT69="x","x",$AS$2-'Indicator Date hidden'!AT69)</f>
        <v>x</v>
      </c>
      <c r="AT68" s="25">
        <f>IF('Indicator Date hidden'!AU69="x","x",$AT$2-'Indicator Date hidden'!AU69)</f>
        <v>0</v>
      </c>
      <c r="AU68" s="25" t="str">
        <f>IF('Indicator Date hidden'!AV69="x","x",$AU$2-'Indicator Date hidden'!AV69)</f>
        <v>x</v>
      </c>
      <c r="AV68" s="25">
        <f>IF('Indicator Date hidden'!AW69="x","x",$AV$2-'Indicator Date hidden'!AW69)</f>
        <v>0</v>
      </c>
      <c r="AW68" s="25">
        <f>IF('Indicator Date hidden'!AX69="x","x",$AW$2-'Indicator Date hidden'!AX69)</f>
        <v>0</v>
      </c>
      <c r="AX68" s="25">
        <f>IF('Indicator Date hidden'!AY69="x","x",$AX$2-'Indicator Date hidden'!AY69)</f>
        <v>0</v>
      </c>
      <c r="AY68" s="25">
        <f>IF('Indicator Date hidden'!AZ69="x","x",$AY$2-'Indicator Date hidden'!AZ69)</f>
        <v>0</v>
      </c>
      <c r="AZ68" s="25">
        <f>IF('Indicator Date hidden'!BA69="x","x",$AZ$2-'Indicator Date hidden'!BA69)</f>
        <v>0</v>
      </c>
      <c r="BA68">
        <f t="shared" si="10"/>
        <v>5</v>
      </c>
      <c r="BB68" s="26">
        <f t="shared" si="11"/>
        <v>0.125</v>
      </c>
      <c r="BC68">
        <f t="shared" si="12"/>
        <v>2</v>
      </c>
      <c r="BD68" s="26">
        <f t="shared" si="13"/>
        <v>0.63982419460348638</v>
      </c>
      <c r="BE68" s="28">
        <f t="shared" si="14"/>
        <v>0</v>
      </c>
    </row>
    <row r="69" spans="1:57" x14ac:dyDescent="0.25">
      <c r="A69" t="s">
        <v>9951</v>
      </c>
      <c r="B69" s="25">
        <f>IF('Indicator Date hidden'!C70="x","x",$B$2-'Indicator Date hidden'!C70)</f>
        <v>0</v>
      </c>
      <c r="C69" s="25">
        <f>IF('Indicator Date hidden'!D70="x","x",$C$2-'Indicator Date hidden'!D70)</f>
        <v>0</v>
      </c>
      <c r="D69" s="25">
        <f>IF('Indicator Date hidden'!E70="x","x",$D$2-'Indicator Date hidden'!E70)</f>
        <v>0</v>
      </c>
      <c r="E69" s="25">
        <f>IF('Indicator Date hidden'!F70="x","x",$E$2-'Indicator Date hidden'!F70)</f>
        <v>0</v>
      </c>
      <c r="F69" s="25">
        <f>IF('Indicator Date hidden'!G70="x","x",$F$2-'Indicator Date hidden'!G70)</f>
        <v>0</v>
      </c>
      <c r="G69" s="25">
        <f>IF('Indicator Date hidden'!H70="x","x",$G$2-'Indicator Date hidden'!H70)</f>
        <v>0</v>
      </c>
      <c r="H69" s="25">
        <f>IF('Indicator Date hidden'!I70="x","x",$H$2-'Indicator Date hidden'!I70)</f>
        <v>0</v>
      </c>
      <c r="I69" s="25">
        <f>IF('Indicator Date hidden'!J70="x","x",$I$2-'Indicator Date hidden'!J70)</f>
        <v>0</v>
      </c>
      <c r="J69" s="25">
        <f>IF('Indicator Date hidden'!K70="x","x",$J$2-'Indicator Date hidden'!K70)</f>
        <v>0</v>
      </c>
      <c r="K69" s="25">
        <f>IF('Indicator Date hidden'!L70="x","x",$K$2-'Indicator Date hidden'!L70)</f>
        <v>0</v>
      </c>
      <c r="L69" s="25">
        <f>IF('Indicator Date hidden'!M70="x","x",$L$2-'Indicator Date hidden'!M70)</f>
        <v>0</v>
      </c>
      <c r="M69" s="25">
        <f>IF('Indicator Date hidden'!N70="x","x",$M$2-'Indicator Date hidden'!N70)</f>
        <v>0</v>
      </c>
      <c r="N69" s="25">
        <f>IF('Indicator Date hidden'!O70="x","x",$N$2-'Indicator Date hidden'!O70)</f>
        <v>0</v>
      </c>
      <c r="O69" s="25">
        <f>IF('Indicator Date hidden'!P70="x","x",$O$2-'Indicator Date hidden'!P70)</f>
        <v>0</v>
      </c>
      <c r="P69" s="25">
        <f>IF('Indicator Date hidden'!Q70="x","x",$P$2-'Indicator Date hidden'!Q70)</f>
        <v>0</v>
      </c>
      <c r="Q69" s="25" t="str">
        <f>IF('Indicator Date hidden'!R70="x","x",$Q$2-'Indicator Date hidden'!R70)</f>
        <v>x</v>
      </c>
      <c r="R69" s="25">
        <f>IF('Indicator Date hidden'!S70="x","x",$R$2-'Indicator Date hidden'!S70)</f>
        <v>0</v>
      </c>
      <c r="S69" s="25">
        <f>IF('Indicator Date hidden'!T70="x","x",$S$2-'Indicator Date hidden'!T70)</f>
        <v>0</v>
      </c>
      <c r="T69" s="25">
        <f>IF('Indicator Date hidden'!U70="x","x",$T$2-'Indicator Date hidden'!U70)</f>
        <v>0</v>
      </c>
      <c r="U69" s="25">
        <f>IF('Indicator Date hidden'!V70="x","x",$U$2-'Indicator Date hidden'!V70)</f>
        <v>0</v>
      </c>
      <c r="V69" s="25">
        <f>IF('Indicator Date hidden'!W70="x","x",$V$2-'Indicator Date hidden'!W70)</f>
        <v>0</v>
      </c>
      <c r="W69" s="25">
        <f>IF('Indicator Date hidden'!X70="x","x",$W$2-'Indicator Date hidden'!X70)</f>
        <v>5</v>
      </c>
      <c r="X69" s="25">
        <f>IF('Indicator Date hidden'!Y70="x","x",$X$2-'Indicator Date hidden'!Y70)</f>
        <v>5</v>
      </c>
      <c r="Y69" s="25">
        <f>IF('Indicator Date hidden'!Z70="x","x",$Y$2-'Indicator Date hidden'!Z70)</f>
        <v>0</v>
      </c>
      <c r="Z69" s="25">
        <f>IF('Indicator Date hidden'!AA70="x","x",$Z$2-'Indicator Date hidden'!AA70)</f>
        <v>0</v>
      </c>
      <c r="AA69" s="25">
        <f>IF('Indicator Date hidden'!AB70="x","x",$AA$2-'Indicator Date hidden'!AB70)</f>
        <v>0</v>
      </c>
      <c r="AB69" s="25">
        <f>IF('Indicator Date hidden'!AC70="x","x",$AB$2-'Indicator Date hidden'!AC70)</f>
        <v>0</v>
      </c>
      <c r="AC69" s="25">
        <f>IF('Indicator Date hidden'!AD70="x","x",$AC$2-'Indicator Date hidden'!AD70)</f>
        <v>0</v>
      </c>
      <c r="AD69" s="25">
        <f>IF('Indicator Date hidden'!AE70="x","x",$AD$2-'Indicator Date hidden'!AE70)</f>
        <v>0</v>
      </c>
      <c r="AE69" s="25">
        <f>IF('Indicator Date hidden'!AF70="x","x",$AE$2-'Indicator Date hidden'!AF70)</f>
        <v>0</v>
      </c>
      <c r="AF69" s="25">
        <f>IF('Indicator Date hidden'!AG70="x","x",$AF$2-'Indicator Date hidden'!AG70)</f>
        <v>2</v>
      </c>
      <c r="AG69" s="25">
        <f>IF('Indicator Date hidden'!AH70="x","x",$AG$2-'Indicator Date hidden'!AH70)</f>
        <v>0</v>
      </c>
      <c r="AH69" s="25">
        <f>IF('Indicator Date hidden'!AI70="x","x",$AH$2-'Indicator Date hidden'!AI70)</f>
        <v>0</v>
      </c>
      <c r="AI69" s="25">
        <f>IF('Indicator Date hidden'!AJ70="x","x",$AI$2-'Indicator Date hidden'!AJ70)</f>
        <v>0</v>
      </c>
      <c r="AJ69" s="25">
        <f>IF('Indicator Date hidden'!AK70="x","x",$AJ$2-'Indicator Date hidden'!AK70)</f>
        <v>1</v>
      </c>
      <c r="AK69" s="25">
        <f>IF('Indicator Date hidden'!AL70="x","x",$AK$2-'Indicator Date hidden'!AL70)</f>
        <v>1</v>
      </c>
      <c r="AL69" s="25">
        <f>IF('Indicator Date hidden'!AM70="x","x",$AL$2-'Indicator Date hidden'!AM70)</f>
        <v>0</v>
      </c>
      <c r="AM69" s="25">
        <f>IF('Indicator Date hidden'!AN70="x","x",$AM$2-'Indicator Date hidden'!AN70)</f>
        <v>0</v>
      </c>
      <c r="AN69" s="25">
        <f>IF('Indicator Date hidden'!AO70="x","x",$AN$2-'Indicator Date hidden'!AO70)</f>
        <v>0</v>
      </c>
      <c r="AO69" s="25">
        <f>IF('Indicator Date hidden'!AP70="x","x",$AO$2-'Indicator Date hidden'!AP70)</f>
        <v>0</v>
      </c>
      <c r="AP69" s="25">
        <f>IF('Indicator Date hidden'!AQ70="x","x",$AP$2-'Indicator Date hidden'!AQ70)</f>
        <v>0</v>
      </c>
      <c r="AQ69" s="25">
        <f>IF('Indicator Date hidden'!AR70="x","x",$AQ$2-'Indicator Date hidden'!AR70)</f>
        <v>0</v>
      </c>
      <c r="AR69" s="25">
        <f>IF('Indicator Date hidden'!AS70="x","x",$AR$2-'Indicator Date hidden'!AS70)</f>
        <v>0</v>
      </c>
      <c r="AS69" s="25">
        <f>IF('Indicator Date hidden'!AT70="x","x",$AS$2-'Indicator Date hidden'!AT70)</f>
        <v>0</v>
      </c>
      <c r="AT69" s="25">
        <f>IF('Indicator Date hidden'!AU70="x","x",$AT$2-'Indicator Date hidden'!AU70)</f>
        <v>0</v>
      </c>
      <c r="AU69" s="25">
        <f>IF('Indicator Date hidden'!AV70="x","x",$AU$2-'Indicator Date hidden'!AV70)</f>
        <v>1</v>
      </c>
      <c r="AV69" s="25">
        <f>IF('Indicator Date hidden'!AW70="x","x",$AV$2-'Indicator Date hidden'!AW70)</f>
        <v>0</v>
      </c>
      <c r="AW69" s="25">
        <f>IF('Indicator Date hidden'!AX70="x","x",$AW$2-'Indicator Date hidden'!AX70)</f>
        <v>0</v>
      </c>
      <c r="AX69" s="25">
        <f>IF('Indicator Date hidden'!AY70="x","x",$AX$2-'Indicator Date hidden'!AY70)</f>
        <v>0</v>
      </c>
      <c r="AY69" s="25">
        <f>IF('Indicator Date hidden'!AZ70="x","x",$AY$2-'Indicator Date hidden'!AZ70)</f>
        <v>0</v>
      </c>
      <c r="AZ69" s="25">
        <f>IF('Indicator Date hidden'!BA70="x","x",$AZ$2-'Indicator Date hidden'!BA70)</f>
        <v>0</v>
      </c>
      <c r="BA69">
        <f t="shared" si="10"/>
        <v>15</v>
      </c>
      <c r="BB69" s="26">
        <f t="shared" si="11"/>
        <v>0.3</v>
      </c>
      <c r="BC69">
        <f t="shared" si="12"/>
        <v>6</v>
      </c>
      <c r="BD69" s="26">
        <f t="shared" si="13"/>
        <v>1.0246950765959599</v>
      </c>
      <c r="BE69" s="28">
        <f t="shared" si="14"/>
        <v>0</v>
      </c>
    </row>
    <row r="70" spans="1:57" x14ac:dyDescent="0.25">
      <c r="A70" t="s">
        <v>9941</v>
      </c>
      <c r="B70" s="25">
        <f>IF('Indicator Date hidden'!C71="x","x",$B$2-'Indicator Date hidden'!C71)</f>
        <v>0</v>
      </c>
      <c r="C70" s="25">
        <f>IF('Indicator Date hidden'!D71="x","x",$C$2-'Indicator Date hidden'!D71)</f>
        <v>0</v>
      </c>
      <c r="D70" s="25">
        <f>IF('Indicator Date hidden'!E71="x","x",$D$2-'Indicator Date hidden'!E71)</f>
        <v>0</v>
      </c>
      <c r="E70" s="25">
        <f>IF('Indicator Date hidden'!F71="x","x",$E$2-'Indicator Date hidden'!F71)</f>
        <v>0</v>
      </c>
      <c r="F70" s="25">
        <f>IF('Indicator Date hidden'!G71="x","x",$F$2-'Indicator Date hidden'!G71)</f>
        <v>0</v>
      </c>
      <c r="G70" s="25">
        <f>IF('Indicator Date hidden'!H71="x","x",$G$2-'Indicator Date hidden'!H71)</f>
        <v>0</v>
      </c>
      <c r="H70" s="25">
        <f>IF('Indicator Date hidden'!I71="x","x",$H$2-'Indicator Date hidden'!I71)</f>
        <v>0</v>
      </c>
      <c r="I70" s="25">
        <f>IF('Indicator Date hidden'!J71="x","x",$I$2-'Indicator Date hidden'!J71)</f>
        <v>0</v>
      </c>
      <c r="J70" s="25">
        <f>IF('Indicator Date hidden'!K71="x","x",$J$2-'Indicator Date hidden'!K71)</f>
        <v>0</v>
      </c>
      <c r="K70" s="25">
        <f>IF('Indicator Date hidden'!L71="x","x",$K$2-'Indicator Date hidden'!L71)</f>
        <v>0</v>
      </c>
      <c r="L70" s="25">
        <f>IF('Indicator Date hidden'!M71="x","x",$L$2-'Indicator Date hidden'!M71)</f>
        <v>0</v>
      </c>
      <c r="M70" s="25">
        <f>IF('Indicator Date hidden'!N71="x","x",$M$2-'Indicator Date hidden'!N71)</f>
        <v>0</v>
      </c>
      <c r="N70" s="25">
        <f>IF('Indicator Date hidden'!O71="x","x",$N$2-'Indicator Date hidden'!O71)</f>
        <v>0</v>
      </c>
      <c r="O70" s="25">
        <f>IF('Indicator Date hidden'!P71="x","x",$O$2-'Indicator Date hidden'!P71)</f>
        <v>0</v>
      </c>
      <c r="P70" s="25">
        <f>IF('Indicator Date hidden'!Q71="x","x",$P$2-'Indicator Date hidden'!Q71)</f>
        <v>0</v>
      </c>
      <c r="Q70" s="25">
        <f>IF('Indicator Date hidden'!R71="x","x",$Q$2-'Indicator Date hidden'!R71)</f>
        <v>2</v>
      </c>
      <c r="R70" s="25">
        <f>IF('Indicator Date hidden'!S71="x","x",$R$2-'Indicator Date hidden'!S71)</f>
        <v>0</v>
      </c>
      <c r="S70" s="25">
        <f>IF('Indicator Date hidden'!T71="x","x",$S$2-'Indicator Date hidden'!T71)</f>
        <v>0</v>
      </c>
      <c r="T70" s="25">
        <f>IF('Indicator Date hidden'!U71="x","x",$T$2-'Indicator Date hidden'!U71)</f>
        <v>0</v>
      </c>
      <c r="U70" s="25">
        <f>IF('Indicator Date hidden'!V71="x","x",$U$2-'Indicator Date hidden'!V71)</f>
        <v>0</v>
      </c>
      <c r="V70" s="25">
        <f>IF('Indicator Date hidden'!W71="x","x",$V$2-'Indicator Date hidden'!W71)</f>
        <v>0</v>
      </c>
      <c r="W70" s="25">
        <f>IF('Indicator Date hidden'!X71="x","x",$W$2-'Indicator Date hidden'!X71)</f>
        <v>2</v>
      </c>
      <c r="X70" s="25">
        <f>IF('Indicator Date hidden'!Y71="x","x",$X$2-'Indicator Date hidden'!Y71)</f>
        <v>4</v>
      </c>
      <c r="Y70" s="25">
        <f>IF('Indicator Date hidden'!Z71="x","x",$Y$2-'Indicator Date hidden'!Z71)</f>
        <v>0</v>
      </c>
      <c r="Z70" s="25">
        <f>IF('Indicator Date hidden'!AA71="x","x",$Z$2-'Indicator Date hidden'!AA71)</f>
        <v>0</v>
      </c>
      <c r="AA70" s="25">
        <f>IF('Indicator Date hidden'!AB71="x","x",$AA$2-'Indicator Date hidden'!AB71)</f>
        <v>0</v>
      </c>
      <c r="AB70" s="25">
        <f>IF('Indicator Date hidden'!AC71="x","x",$AB$2-'Indicator Date hidden'!AC71)</f>
        <v>0</v>
      </c>
      <c r="AC70" s="25">
        <f>IF('Indicator Date hidden'!AD71="x","x",$AC$2-'Indicator Date hidden'!AD71)</f>
        <v>0</v>
      </c>
      <c r="AD70" s="25">
        <f>IF('Indicator Date hidden'!AE71="x","x",$AD$2-'Indicator Date hidden'!AE71)</f>
        <v>0</v>
      </c>
      <c r="AE70" s="25" t="str">
        <f>IF('Indicator Date hidden'!AF71="x","x",$AE$2-'Indicator Date hidden'!AF71)</f>
        <v>x</v>
      </c>
      <c r="AF70" s="25">
        <f>IF('Indicator Date hidden'!AG71="x","x",$AF$2-'Indicator Date hidden'!AG71)</f>
        <v>1</v>
      </c>
      <c r="AG70" s="25">
        <f>IF('Indicator Date hidden'!AH71="x","x",$AG$2-'Indicator Date hidden'!AH71)</f>
        <v>0</v>
      </c>
      <c r="AH70" s="25">
        <f>IF('Indicator Date hidden'!AI71="x","x",$AH$2-'Indicator Date hidden'!AI71)</f>
        <v>0</v>
      </c>
      <c r="AI70" s="25">
        <f>IF('Indicator Date hidden'!AJ71="x","x",$AI$2-'Indicator Date hidden'!AJ71)</f>
        <v>0</v>
      </c>
      <c r="AJ70" s="25" t="str">
        <f>IF('Indicator Date hidden'!AK71="x","x",$AJ$2-'Indicator Date hidden'!AK71)</f>
        <v>x</v>
      </c>
      <c r="AK70" s="25">
        <f>IF('Indicator Date hidden'!AL71="x","x",$AK$2-'Indicator Date hidden'!AL71)</f>
        <v>1</v>
      </c>
      <c r="AL70" s="25">
        <f>IF('Indicator Date hidden'!AM71="x","x",$AL$2-'Indicator Date hidden'!AM71)</f>
        <v>0</v>
      </c>
      <c r="AM70" s="25">
        <f>IF('Indicator Date hidden'!AN71="x","x",$AM$2-'Indicator Date hidden'!AN71)</f>
        <v>0</v>
      </c>
      <c r="AN70" s="25">
        <f>IF('Indicator Date hidden'!AO71="x","x",$AN$2-'Indicator Date hidden'!AO71)</f>
        <v>0</v>
      </c>
      <c r="AO70" s="25">
        <f>IF('Indicator Date hidden'!AP71="x","x",$AO$2-'Indicator Date hidden'!AP71)</f>
        <v>1</v>
      </c>
      <c r="AP70" s="25">
        <f>IF('Indicator Date hidden'!AQ71="x","x",$AP$2-'Indicator Date hidden'!AQ71)</f>
        <v>1</v>
      </c>
      <c r="AQ70" s="25">
        <f>IF('Indicator Date hidden'!AR71="x","x",$AQ$2-'Indicator Date hidden'!AR71)</f>
        <v>0</v>
      </c>
      <c r="AR70" s="25">
        <f>IF('Indicator Date hidden'!AS71="x","x",$AR$2-'Indicator Date hidden'!AS71)</f>
        <v>0</v>
      </c>
      <c r="AS70" s="25">
        <f>IF('Indicator Date hidden'!AT71="x","x",$AS$2-'Indicator Date hidden'!AT71)</f>
        <v>0</v>
      </c>
      <c r="AT70" s="25">
        <f>IF('Indicator Date hidden'!AU71="x","x",$AT$2-'Indicator Date hidden'!AU71)</f>
        <v>0</v>
      </c>
      <c r="AU70" s="25">
        <f>IF('Indicator Date hidden'!AV71="x","x",$AU$2-'Indicator Date hidden'!AV71)</f>
        <v>4</v>
      </c>
      <c r="AV70" s="25">
        <f>IF('Indicator Date hidden'!AW71="x","x",$AV$2-'Indicator Date hidden'!AW71)</f>
        <v>0</v>
      </c>
      <c r="AW70" s="25">
        <f>IF('Indicator Date hidden'!AX71="x","x",$AW$2-'Indicator Date hidden'!AX71)</f>
        <v>0</v>
      </c>
      <c r="AX70" s="25">
        <f>IF('Indicator Date hidden'!AY71="x","x",$AX$2-'Indicator Date hidden'!AY71)</f>
        <v>0</v>
      </c>
      <c r="AY70" s="25">
        <f>IF('Indicator Date hidden'!AZ71="x","x",$AY$2-'Indicator Date hidden'!AZ71)</f>
        <v>0</v>
      </c>
      <c r="AZ70" s="25">
        <f>IF('Indicator Date hidden'!BA71="x","x",$AZ$2-'Indicator Date hidden'!BA71)</f>
        <v>0</v>
      </c>
      <c r="BA70">
        <f t="shared" si="10"/>
        <v>16</v>
      </c>
      <c r="BB70" s="26">
        <f t="shared" si="11"/>
        <v>0.32653061224489793</v>
      </c>
      <c r="BC70">
        <f t="shared" si="12"/>
        <v>8</v>
      </c>
      <c r="BD70" s="26">
        <f t="shared" si="13"/>
        <v>0.88957121296748443</v>
      </c>
      <c r="BE70" s="28">
        <f t="shared" si="14"/>
        <v>0</v>
      </c>
    </row>
    <row r="71" spans="1:57" x14ac:dyDescent="0.25">
      <c r="A71" t="s">
        <v>9945</v>
      </c>
      <c r="B71" s="25">
        <f>IF('Indicator Date hidden'!C72="x","x",$B$2-'Indicator Date hidden'!C72)</f>
        <v>0</v>
      </c>
      <c r="C71" s="25">
        <f>IF('Indicator Date hidden'!D72="x","x",$C$2-'Indicator Date hidden'!D72)</f>
        <v>0</v>
      </c>
      <c r="D71" s="25">
        <f>IF('Indicator Date hidden'!E72="x","x",$D$2-'Indicator Date hidden'!E72)</f>
        <v>0</v>
      </c>
      <c r="E71" s="25">
        <f>IF('Indicator Date hidden'!F72="x","x",$E$2-'Indicator Date hidden'!F72)</f>
        <v>0</v>
      </c>
      <c r="F71" s="25">
        <f>IF('Indicator Date hidden'!G72="x","x",$F$2-'Indicator Date hidden'!G72)</f>
        <v>0</v>
      </c>
      <c r="G71" s="25">
        <f>IF('Indicator Date hidden'!H72="x","x",$G$2-'Indicator Date hidden'!H72)</f>
        <v>0</v>
      </c>
      <c r="H71" s="25">
        <f>IF('Indicator Date hidden'!I72="x","x",$H$2-'Indicator Date hidden'!I72)</f>
        <v>0</v>
      </c>
      <c r="I71" s="25">
        <f>IF('Indicator Date hidden'!J72="x","x",$I$2-'Indicator Date hidden'!J72)</f>
        <v>0</v>
      </c>
      <c r="J71" s="25">
        <f>IF('Indicator Date hidden'!K72="x","x",$J$2-'Indicator Date hidden'!K72)</f>
        <v>0</v>
      </c>
      <c r="K71" s="25">
        <f>IF('Indicator Date hidden'!L72="x","x",$K$2-'Indicator Date hidden'!L72)</f>
        <v>0</v>
      </c>
      <c r="L71" s="25">
        <f>IF('Indicator Date hidden'!M72="x","x",$L$2-'Indicator Date hidden'!M72)</f>
        <v>0</v>
      </c>
      <c r="M71" s="25">
        <f>IF('Indicator Date hidden'!N72="x","x",$M$2-'Indicator Date hidden'!N72)</f>
        <v>0</v>
      </c>
      <c r="N71" s="25">
        <f>IF('Indicator Date hidden'!O72="x","x",$N$2-'Indicator Date hidden'!O72)</f>
        <v>0</v>
      </c>
      <c r="O71" s="25">
        <f>IF('Indicator Date hidden'!P72="x","x",$O$2-'Indicator Date hidden'!P72)</f>
        <v>0</v>
      </c>
      <c r="P71" s="25">
        <f>IF('Indicator Date hidden'!Q72="x","x",$P$2-'Indicator Date hidden'!Q72)</f>
        <v>0</v>
      </c>
      <c r="Q71" s="25">
        <f>IF('Indicator Date hidden'!R72="x","x",$Q$2-'Indicator Date hidden'!R72)</f>
        <v>8</v>
      </c>
      <c r="R71" s="25">
        <f>IF('Indicator Date hidden'!S72="x","x",$R$2-'Indicator Date hidden'!S72)</f>
        <v>0</v>
      </c>
      <c r="S71" s="25">
        <f>IF('Indicator Date hidden'!T72="x","x",$S$2-'Indicator Date hidden'!T72)</f>
        <v>0</v>
      </c>
      <c r="T71" s="25">
        <f>IF('Indicator Date hidden'!U72="x","x",$T$2-'Indicator Date hidden'!U72)</f>
        <v>0</v>
      </c>
      <c r="U71" s="25">
        <f>IF('Indicator Date hidden'!V72="x","x",$U$2-'Indicator Date hidden'!V72)</f>
        <v>0</v>
      </c>
      <c r="V71" s="25">
        <f>IF('Indicator Date hidden'!W72="x","x",$V$2-'Indicator Date hidden'!W72)</f>
        <v>0</v>
      </c>
      <c r="W71" s="25">
        <f>IF('Indicator Date hidden'!X72="x","x",$W$2-'Indicator Date hidden'!X72)</f>
        <v>0</v>
      </c>
      <c r="X71" s="25">
        <f>IF('Indicator Date hidden'!Y72="x","x",$X$2-'Indicator Date hidden'!Y72)</f>
        <v>4</v>
      </c>
      <c r="Y71" s="25">
        <f>IF('Indicator Date hidden'!Z72="x","x",$Y$2-'Indicator Date hidden'!Z72)</f>
        <v>0</v>
      </c>
      <c r="Z71" s="25">
        <f>IF('Indicator Date hidden'!AA72="x","x",$Z$2-'Indicator Date hidden'!AA72)</f>
        <v>0</v>
      </c>
      <c r="AA71" s="25">
        <f>IF('Indicator Date hidden'!AB72="x","x",$AA$2-'Indicator Date hidden'!AB72)</f>
        <v>0</v>
      </c>
      <c r="AB71" s="25">
        <f>IF('Indicator Date hidden'!AC72="x","x",$AB$2-'Indicator Date hidden'!AC72)</f>
        <v>0</v>
      </c>
      <c r="AC71" s="25">
        <f>IF('Indicator Date hidden'!AD72="x","x",$AC$2-'Indicator Date hidden'!AD72)</f>
        <v>0</v>
      </c>
      <c r="AD71" s="25">
        <f>IF('Indicator Date hidden'!AE72="x","x",$AD$2-'Indicator Date hidden'!AE72)</f>
        <v>0</v>
      </c>
      <c r="AE71" s="25" t="str">
        <f>IF('Indicator Date hidden'!AF72="x","x",$AE$2-'Indicator Date hidden'!AF72)</f>
        <v>x</v>
      </c>
      <c r="AF71" s="25">
        <f>IF('Indicator Date hidden'!AG72="x","x",$AF$2-'Indicator Date hidden'!AG72)</f>
        <v>3</v>
      </c>
      <c r="AG71" s="25">
        <f>IF('Indicator Date hidden'!AH72="x","x",$AG$2-'Indicator Date hidden'!AH72)</f>
        <v>0</v>
      </c>
      <c r="AH71" s="25">
        <f>IF('Indicator Date hidden'!AI72="x","x",$AH$2-'Indicator Date hidden'!AI72)</f>
        <v>0</v>
      </c>
      <c r="AI71" s="25">
        <f>IF('Indicator Date hidden'!AJ72="x","x",$AI$2-'Indicator Date hidden'!AJ72)</f>
        <v>0</v>
      </c>
      <c r="AJ71" s="25" t="str">
        <f>IF('Indicator Date hidden'!AK72="x","x",$AJ$2-'Indicator Date hidden'!AK72)</f>
        <v>x</v>
      </c>
      <c r="AK71" s="25">
        <f>IF('Indicator Date hidden'!AL72="x","x",$AK$2-'Indicator Date hidden'!AL72)</f>
        <v>1</v>
      </c>
      <c r="AL71" s="25">
        <f>IF('Indicator Date hidden'!AM72="x","x",$AL$2-'Indicator Date hidden'!AM72)</f>
        <v>0</v>
      </c>
      <c r="AM71" s="25">
        <f>IF('Indicator Date hidden'!AN72="x","x",$AM$2-'Indicator Date hidden'!AN72)</f>
        <v>0</v>
      </c>
      <c r="AN71" s="25">
        <f>IF('Indicator Date hidden'!AO72="x","x",$AN$2-'Indicator Date hidden'!AO72)</f>
        <v>0</v>
      </c>
      <c r="AO71" s="25" t="str">
        <f>IF('Indicator Date hidden'!AP72="x","x",$AO$2-'Indicator Date hidden'!AP72)</f>
        <v>x</v>
      </c>
      <c r="AP71" s="25" t="str">
        <f>IF('Indicator Date hidden'!AQ72="x","x",$AP$2-'Indicator Date hidden'!AQ72)</f>
        <v>x</v>
      </c>
      <c r="AQ71" s="25">
        <f>IF('Indicator Date hidden'!AR72="x","x",$AQ$2-'Indicator Date hidden'!AR72)</f>
        <v>0</v>
      </c>
      <c r="AR71" s="25">
        <f>IF('Indicator Date hidden'!AS72="x","x",$AR$2-'Indicator Date hidden'!AS72)</f>
        <v>0</v>
      </c>
      <c r="AS71" s="25">
        <f>IF('Indicator Date hidden'!AT72="x","x",$AS$2-'Indicator Date hidden'!AT72)</f>
        <v>0</v>
      </c>
      <c r="AT71" s="25">
        <f>IF('Indicator Date hidden'!AU72="x","x",$AT$2-'Indicator Date hidden'!AU72)</f>
        <v>0</v>
      </c>
      <c r="AU71" s="25">
        <f>IF('Indicator Date hidden'!AV72="x","x",$AU$2-'Indicator Date hidden'!AV72)</f>
        <v>1</v>
      </c>
      <c r="AV71" s="25">
        <f>IF('Indicator Date hidden'!AW72="x","x",$AV$2-'Indicator Date hidden'!AW72)</f>
        <v>0</v>
      </c>
      <c r="AW71" s="25">
        <f>IF('Indicator Date hidden'!AX72="x","x",$AW$2-'Indicator Date hidden'!AX72)</f>
        <v>0</v>
      </c>
      <c r="AX71" s="25">
        <f>IF('Indicator Date hidden'!AY72="x","x",$AX$2-'Indicator Date hidden'!AY72)</f>
        <v>0</v>
      </c>
      <c r="AY71" s="25">
        <f>IF('Indicator Date hidden'!AZ72="x","x",$AY$2-'Indicator Date hidden'!AZ72)</f>
        <v>0</v>
      </c>
      <c r="AZ71" s="25">
        <f>IF('Indicator Date hidden'!BA72="x","x",$AZ$2-'Indicator Date hidden'!BA72)</f>
        <v>0</v>
      </c>
      <c r="BA71">
        <f t="shared" si="10"/>
        <v>17</v>
      </c>
      <c r="BB71" s="26">
        <f t="shared" si="11"/>
        <v>0.36170212765957449</v>
      </c>
      <c r="BC71">
        <f t="shared" si="12"/>
        <v>5</v>
      </c>
      <c r="BD71" s="26">
        <f t="shared" si="13"/>
        <v>1.3436300769231442</v>
      </c>
      <c r="BE71" s="28">
        <f t="shared" si="14"/>
        <v>0</v>
      </c>
    </row>
    <row r="72" spans="1:57" x14ac:dyDescent="0.25">
      <c r="A72" t="s">
        <v>9953</v>
      </c>
      <c r="B72" s="25">
        <f>IF('Indicator Date hidden'!C73="x","x",$B$2-'Indicator Date hidden'!C73)</f>
        <v>0</v>
      </c>
      <c r="C72" s="25">
        <f>IF('Indicator Date hidden'!D73="x","x",$C$2-'Indicator Date hidden'!D73)</f>
        <v>0</v>
      </c>
      <c r="D72" s="25">
        <f>IF('Indicator Date hidden'!E73="x","x",$D$2-'Indicator Date hidden'!E73)</f>
        <v>0</v>
      </c>
      <c r="E72" s="25">
        <f>IF('Indicator Date hidden'!F73="x","x",$E$2-'Indicator Date hidden'!F73)</f>
        <v>0</v>
      </c>
      <c r="F72" s="25">
        <f>IF('Indicator Date hidden'!G73="x","x",$F$2-'Indicator Date hidden'!G73)</f>
        <v>0</v>
      </c>
      <c r="G72" s="25">
        <f>IF('Indicator Date hidden'!H73="x","x",$G$2-'Indicator Date hidden'!H73)</f>
        <v>0</v>
      </c>
      <c r="H72" s="25">
        <f>IF('Indicator Date hidden'!I73="x","x",$H$2-'Indicator Date hidden'!I73)</f>
        <v>0</v>
      </c>
      <c r="I72" s="25">
        <f>IF('Indicator Date hidden'!J73="x","x",$I$2-'Indicator Date hidden'!J73)</f>
        <v>0</v>
      </c>
      <c r="J72" s="25">
        <f>IF('Indicator Date hidden'!K73="x","x",$J$2-'Indicator Date hidden'!K73)</f>
        <v>0</v>
      </c>
      <c r="K72" s="25">
        <f>IF('Indicator Date hidden'!L73="x","x",$K$2-'Indicator Date hidden'!L73)</f>
        <v>0</v>
      </c>
      <c r="L72" s="25">
        <f>IF('Indicator Date hidden'!M73="x","x",$L$2-'Indicator Date hidden'!M73)</f>
        <v>0</v>
      </c>
      <c r="M72" s="25">
        <f>IF('Indicator Date hidden'!N73="x","x",$M$2-'Indicator Date hidden'!N73)</f>
        <v>0</v>
      </c>
      <c r="N72" s="25">
        <f>IF('Indicator Date hidden'!O73="x","x",$N$2-'Indicator Date hidden'!O73)</f>
        <v>0</v>
      </c>
      <c r="O72" s="25">
        <f>IF('Indicator Date hidden'!P73="x","x",$O$2-'Indicator Date hidden'!P73)</f>
        <v>0</v>
      </c>
      <c r="P72" s="25">
        <f>IF('Indicator Date hidden'!Q73="x","x",$P$2-'Indicator Date hidden'!Q73)</f>
        <v>0</v>
      </c>
      <c r="Q72" s="25">
        <f>IF('Indicator Date hidden'!R73="x","x",$Q$2-'Indicator Date hidden'!R73)</f>
        <v>5</v>
      </c>
      <c r="R72" s="25">
        <f>IF('Indicator Date hidden'!S73="x","x",$R$2-'Indicator Date hidden'!S73)</f>
        <v>0</v>
      </c>
      <c r="S72" s="25">
        <f>IF('Indicator Date hidden'!T73="x","x",$S$2-'Indicator Date hidden'!T73)</f>
        <v>0</v>
      </c>
      <c r="T72" s="25">
        <f>IF('Indicator Date hidden'!U73="x","x",$T$2-'Indicator Date hidden'!U73)</f>
        <v>0</v>
      </c>
      <c r="U72" s="25">
        <f>IF('Indicator Date hidden'!V73="x","x",$U$2-'Indicator Date hidden'!V73)</f>
        <v>0</v>
      </c>
      <c r="V72" s="25">
        <f>IF('Indicator Date hidden'!W73="x","x",$V$2-'Indicator Date hidden'!W73)</f>
        <v>0</v>
      </c>
      <c r="W72" s="25">
        <f>IF('Indicator Date hidden'!X73="x","x",$W$2-'Indicator Date hidden'!X73)</f>
        <v>0</v>
      </c>
      <c r="X72" s="25">
        <f>IF('Indicator Date hidden'!Y73="x","x",$X$2-'Indicator Date hidden'!Y73)</f>
        <v>4</v>
      </c>
      <c r="Y72" s="25">
        <f>IF('Indicator Date hidden'!Z73="x","x",$Y$2-'Indicator Date hidden'!Z73)</f>
        <v>0</v>
      </c>
      <c r="Z72" s="25">
        <f>IF('Indicator Date hidden'!AA73="x","x",$Z$2-'Indicator Date hidden'!AA73)</f>
        <v>0</v>
      </c>
      <c r="AA72" s="25">
        <f>IF('Indicator Date hidden'!AB73="x","x",$AA$2-'Indicator Date hidden'!AB73)</f>
        <v>0</v>
      </c>
      <c r="AB72" s="25">
        <f>IF('Indicator Date hidden'!AC73="x","x",$AB$2-'Indicator Date hidden'!AC73)</f>
        <v>0</v>
      </c>
      <c r="AC72" s="25">
        <f>IF('Indicator Date hidden'!AD73="x","x",$AC$2-'Indicator Date hidden'!AD73)</f>
        <v>0</v>
      </c>
      <c r="AD72" s="25">
        <f>IF('Indicator Date hidden'!AE73="x","x",$AD$2-'Indicator Date hidden'!AE73)</f>
        <v>0</v>
      </c>
      <c r="AE72" s="25">
        <f>IF('Indicator Date hidden'!AF73="x","x",$AE$2-'Indicator Date hidden'!AF73)</f>
        <v>0</v>
      </c>
      <c r="AF72" s="25" t="str">
        <f>IF('Indicator Date hidden'!AG73="x","x",$AF$2-'Indicator Date hidden'!AG73)</f>
        <v>x</v>
      </c>
      <c r="AG72" s="25">
        <f>IF('Indicator Date hidden'!AH73="x","x",$AG$2-'Indicator Date hidden'!AH73)</f>
        <v>0</v>
      </c>
      <c r="AH72" s="25">
        <f>IF('Indicator Date hidden'!AI73="x","x",$AH$2-'Indicator Date hidden'!AI73)</f>
        <v>0</v>
      </c>
      <c r="AI72" s="25">
        <f>IF('Indicator Date hidden'!AJ73="x","x",$AI$2-'Indicator Date hidden'!AJ73)</f>
        <v>0</v>
      </c>
      <c r="AJ72" s="25" t="str">
        <f>IF('Indicator Date hidden'!AK73="x","x",$AJ$2-'Indicator Date hidden'!AK73)</f>
        <v>x</v>
      </c>
      <c r="AK72" s="25">
        <f>IF('Indicator Date hidden'!AL73="x","x",$AK$2-'Indicator Date hidden'!AL73)</f>
        <v>1</v>
      </c>
      <c r="AL72" s="25">
        <f>IF('Indicator Date hidden'!AM73="x","x",$AL$2-'Indicator Date hidden'!AM73)</f>
        <v>0</v>
      </c>
      <c r="AM72" s="25">
        <f>IF('Indicator Date hidden'!AN73="x","x",$AM$2-'Indicator Date hidden'!AN73)</f>
        <v>0</v>
      </c>
      <c r="AN72" s="25">
        <f>IF('Indicator Date hidden'!AO73="x","x",$AN$2-'Indicator Date hidden'!AO73)</f>
        <v>0</v>
      </c>
      <c r="AO72" s="25" t="str">
        <f>IF('Indicator Date hidden'!AP73="x","x",$AO$2-'Indicator Date hidden'!AP73)</f>
        <v>x</v>
      </c>
      <c r="AP72" s="25" t="str">
        <f>IF('Indicator Date hidden'!AQ73="x","x",$AP$2-'Indicator Date hidden'!AQ73)</f>
        <v>x</v>
      </c>
      <c r="AQ72" s="25" t="str">
        <f>IF('Indicator Date hidden'!AR73="x","x",$AQ$2-'Indicator Date hidden'!AR73)</f>
        <v>x</v>
      </c>
      <c r="AR72" s="25">
        <f>IF('Indicator Date hidden'!AS73="x","x",$AR$2-'Indicator Date hidden'!AS73)</f>
        <v>0</v>
      </c>
      <c r="AS72" s="25">
        <f>IF('Indicator Date hidden'!AT73="x","x",$AS$2-'Indicator Date hidden'!AT73)</f>
        <v>0</v>
      </c>
      <c r="AT72" s="25">
        <f>IF('Indicator Date hidden'!AU73="x","x",$AT$2-'Indicator Date hidden'!AU73)</f>
        <v>0</v>
      </c>
      <c r="AU72" s="25">
        <f>IF('Indicator Date hidden'!AV73="x","x",$AU$2-'Indicator Date hidden'!AV73)</f>
        <v>5</v>
      </c>
      <c r="AV72" s="25">
        <f>IF('Indicator Date hidden'!AW73="x","x",$AV$2-'Indicator Date hidden'!AW73)</f>
        <v>0</v>
      </c>
      <c r="AW72" s="25">
        <f>IF('Indicator Date hidden'!AX73="x","x",$AW$2-'Indicator Date hidden'!AX73)</f>
        <v>0</v>
      </c>
      <c r="AX72" s="25">
        <f>IF('Indicator Date hidden'!AY73="x","x",$AX$2-'Indicator Date hidden'!AY73)</f>
        <v>0</v>
      </c>
      <c r="AY72" s="25">
        <f>IF('Indicator Date hidden'!AZ73="x","x",$AY$2-'Indicator Date hidden'!AZ73)</f>
        <v>0</v>
      </c>
      <c r="AZ72" s="25">
        <f>IF('Indicator Date hidden'!BA73="x","x",$AZ$2-'Indicator Date hidden'!BA73)</f>
        <v>0</v>
      </c>
      <c r="BA72">
        <f t="shared" si="10"/>
        <v>15</v>
      </c>
      <c r="BB72" s="26">
        <f t="shared" si="11"/>
        <v>0.32608695652173914</v>
      </c>
      <c r="BC72">
        <f t="shared" si="12"/>
        <v>4</v>
      </c>
      <c r="BD72" s="26">
        <f t="shared" si="13"/>
        <v>1.1619763491211101</v>
      </c>
      <c r="BE72" s="28">
        <f t="shared" si="14"/>
        <v>0</v>
      </c>
    </row>
    <row r="73" spans="1:57" x14ac:dyDescent="0.25">
      <c r="A73" t="s">
        <v>9957</v>
      </c>
      <c r="B73" s="25">
        <f>IF('Indicator Date hidden'!C74="x","x",$B$2-'Indicator Date hidden'!C74)</f>
        <v>0</v>
      </c>
      <c r="C73" s="25">
        <f>IF('Indicator Date hidden'!D74="x","x",$C$2-'Indicator Date hidden'!D74)</f>
        <v>0</v>
      </c>
      <c r="D73" s="25">
        <f>IF('Indicator Date hidden'!E74="x","x",$D$2-'Indicator Date hidden'!E74)</f>
        <v>0</v>
      </c>
      <c r="E73" s="25">
        <f>IF('Indicator Date hidden'!F74="x","x",$E$2-'Indicator Date hidden'!F74)</f>
        <v>0</v>
      </c>
      <c r="F73" s="25">
        <f>IF('Indicator Date hidden'!G74="x","x",$F$2-'Indicator Date hidden'!G74)</f>
        <v>0</v>
      </c>
      <c r="G73" s="25">
        <f>IF('Indicator Date hidden'!H74="x","x",$G$2-'Indicator Date hidden'!H74)</f>
        <v>0</v>
      </c>
      <c r="H73" s="25">
        <f>IF('Indicator Date hidden'!I74="x","x",$H$2-'Indicator Date hidden'!I74)</f>
        <v>0</v>
      </c>
      <c r="I73" s="25">
        <f>IF('Indicator Date hidden'!J74="x","x",$I$2-'Indicator Date hidden'!J74)</f>
        <v>0</v>
      </c>
      <c r="J73" s="25">
        <f>IF('Indicator Date hidden'!K74="x","x",$J$2-'Indicator Date hidden'!K74)</f>
        <v>0</v>
      </c>
      <c r="K73" s="25">
        <f>IF('Indicator Date hidden'!L74="x","x",$K$2-'Indicator Date hidden'!L74)</f>
        <v>0</v>
      </c>
      <c r="L73" s="25">
        <f>IF('Indicator Date hidden'!M74="x","x",$L$2-'Indicator Date hidden'!M74)</f>
        <v>0</v>
      </c>
      <c r="M73" s="25">
        <f>IF('Indicator Date hidden'!N74="x","x",$M$2-'Indicator Date hidden'!N74)</f>
        <v>0</v>
      </c>
      <c r="N73" s="25">
        <f>IF('Indicator Date hidden'!O74="x","x",$N$2-'Indicator Date hidden'!O74)</f>
        <v>0</v>
      </c>
      <c r="O73" s="25">
        <f>IF('Indicator Date hidden'!P74="x","x",$O$2-'Indicator Date hidden'!P74)</f>
        <v>0</v>
      </c>
      <c r="P73" s="25">
        <f>IF('Indicator Date hidden'!Q74="x","x",$P$2-'Indicator Date hidden'!Q74)</f>
        <v>0</v>
      </c>
      <c r="Q73" s="25">
        <f>IF('Indicator Date hidden'!R74="x","x",$Q$2-'Indicator Date hidden'!R74)</f>
        <v>2</v>
      </c>
      <c r="R73" s="25">
        <f>IF('Indicator Date hidden'!S74="x","x",$R$2-'Indicator Date hidden'!S74)</f>
        <v>0</v>
      </c>
      <c r="S73" s="25">
        <f>IF('Indicator Date hidden'!T74="x","x",$S$2-'Indicator Date hidden'!T74)</f>
        <v>0</v>
      </c>
      <c r="T73" s="25">
        <f>IF('Indicator Date hidden'!U74="x","x",$T$2-'Indicator Date hidden'!U74)</f>
        <v>0</v>
      </c>
      <c r="U73" s="25">
        <f>IF('Indicator Date hidden'!V74="x","x",$U$2-'Indicator Date hidden'!V74)</f>
        <v>0</v>
      </c>
      <c r="V73" s="25">
        <f>IF('Indicator Date hidden'!W74="x","x",$V$2-'Indicator Date hidden'!W74)</f>
        <v>0</v>
      </c>
      <c r="W73" s="25">
        <f>IF('Indicator Date hidden'!X74="x","x",$W$2-'Indicator Date hidden'!X74)</f>
        <v>2</v>
      </c>
      <c r="X73" s="25">
        <f>IF('Indicator Date hidden'!Y74="x","x",$X$2-'Indicator Date hidden'!Y74)</f>
        <v>0</v>
      </c>
      <c r="Y73" s="25">
        <f>IF('Indicator Date hidden'!Z74="x","x",$Y$2-'Indicator Date hidden'!Z74)</f>
        <v>0</v>
      </c>
      <c r="Z73" s="25">
        <f>IF('Indicator Date hidden'!AA74="x","x",$Z$2-'Indicator Date hidden'!AA74)</f>
        <v>0</v>
      </c>
      <c r="AA73" s="25">
        <f>IF('Indicator Date hidden'!AB74="x","x",$AA$2-'Indicator Date hidden'!AB74)</f>
        <v>0</v>
      </c>
      <c r="AB73" s="25">
        <f>IF('Indicator Date hidden'!AC74="x","x",$AB$2-'Indicator Date hidden'!AC74)</f>
        <v>0</v>
      </c>
      <c r="AC73" s="25">
        <f>IF('Indicator Date hidden'!AD74="x","x",$AC$2-'Indicator Date hidden'!AD74)</f>
        <v>0</v>
      </c>
      <c r="AD73" s="25">
        <f>IF('Indicator Date hidden'!AE74="x","x",$AD$2-'Indicator Date hidden'!AE74)</f>
        <v>0</v>
      </c>
      <c r="AE73" s="25">
        <f>IF('Indicator Date hidden'!AF74="x","x",$AE$2-'Indicator Date hidden'!AF74)</f>
        <v>0</v>
      </c>
      <c r="AF73" s="25">
        <f>IF('Indicator Date hidden'!AG74="x","x",$AF$2-'Indicator Date hidden'!AG74)</f>
        <v>1</v>
      </c>
      <c r="AG73" s="25">
        <f>IF('Indicator Date hidden'!AH74="x","x",$AG$2-'Indicator Date hidden'!AH74)</f>
        <v>0</v>
      </c>
      <c r="AH73" s="25">
        <f>IF('Indicator Date hidden'!AI74="x","x",$AH$2-'Indicator Date hidden'!AI74)</f>
        <v>0</v>
      </c>
      <c r="AI73" s="25">
        <f>IF('Indicator Date hidden'!AJ74="x","x",$AI$2-'Indicator Date hidden'!AJ74)</f>
        <v>0</v>
      </c>
      <c r="AJ73" s="25">
        <f>IF('Indicator Date hidden'!AK74="x","x",$AJ$2-'Indicator Date hidden'!AK74)</f>
        <v>0</v>
      </c>
      <c r="AK73" s="25">
        <f>IF('Indicator Date hidden'!AL74="x","x",$AK$2-'Indicator Date hidden'!AL74)</f>
        <v>1</v>
      </c>
      <c r="AL73" s="25">
        <f>IF('Indicator Date hidden'!AM74="x","x",$AL$2-'Indicator Date hidden'!AM74)</f>
        <v>0</v>
      </c>
      <c r="AM73" s="25">
        <f>IF('Indicator Date hidden'!AN74="x","x",$AM$2-'Indicator Date hidden'!AN74)</f>
        <v>0</v>
      </c>
      <c r="AN73" s="25">
        <f>IF('Indicator Date hidden'!AO74="x","x",$AN$2-'Indicator Date hidden'!AO74)</f>
        <v>0</v>
      </c>
      <c r="AO73" s="25">
        <f>IF('Indicator Date hidden'!AP74="x","x",$AO$2-'Indicator Date hidden'!AP74)</f>
        <v>0</v>
      </c>
      <c r="AP73" s="25">
        <f>IF('Indicator Date hidden'!AQ74="x","x",$AP$2-'Indicator Date hidden'!AQ74)</f>
        <v>0</v>
      </c>
      <c r="AQ73" s="25">
        <f>IF('Indicator Date hidden'!AR74="x","x",$AQ$2-'Indicator Date hidden'!AR74)</f>
        <v>4</v>
      </c>
      <c r="AR73" s="25">
        <f>IF('Indicator Date hidden'!AS74="x","x",$AR$2-'Indicator Date hidden'!AS74)</f>
        <v>0</v>
      </c>
      <c r="AS73" s="25">
        <f>IF('Indicator Date hidden'!AT74="x","x",$AS$2-'Indicator Date hidden'!AT74)</f>
        <v>0</v>
      </c>
      <c r="AT73" s="25">
        <f>IF('Indicator Date hidden'!AU74="x","x",$AT$2-'Indicator Date hidden'!AU74)</f>
        <v>0</v>
      </c>
      <c r="AU73" s="25">
        <f>IF('Indicator Date hidden'!AV74="x","x",$AU$2-'Indicator Date hidden'!AV74)</f>
        <v>8</v>
      </c>
      <c r="AV73" s="25">
        <f>IF('Indicator Date hidden'!AW74="x","x",$AV$2-'Indicator Date hidden'!AW74)</f>
        <v>0</v>
      </c>
      <c r="AW73" s="25">
        <f>IF('Indicator Date hidden'!AX74="x","x",$AW$2-'Indicator Date hidden'!AX74)</f>
        <v>0</v>
      </c>
      <c r="AX73" s="25">
        <f>IF('Indicator Date hidden'!AY74="x","x",$AX$2-'Indicator Date hidden'!AY74)</f>
        <v>0</v>
      </c>
      <c r="AY73" s="25">
        <f>IF('Indicator Date hidden'!AZ74="x","x",$AY$2-'Indicator Date hidden'!AZ74)</f>
        <v>0</v>
      </c>
      <c r="AZ73" s="25">
        <f>IF('Indicator Date hidden'!BA74="x","x",$AZ$2-'Indicator Date hidden'!BA74)</f>
        <v>0</v>
      </c>
      <c r="BA73">
        <f t="shared" si="10"/>
        <v>18</v>
      </c>
      <c r="BB73" s="26">
        <f t="shared" si="11"/>
        <v>0.35294117647058826</v>
      </c>
      <c r="BC73">
        <f t="shared" si="12"/>
        <v>6</v>
      </c>
      <c r="BD73" s="26">
        <f t="shared" si="13"/>
        <v>1.2806788857104259</v>
      </c>
      <c r="BE73" s="28">
        <f t="shared" si="14"/>
        <v>0</v>
      </c>
    </row>
    <row r="74" spans="1:57" x14ac:dyDescent="0.25">
      <c r="A74" t="s">
        <v>9954</v>
      </c>
      <c r="B74" s="25">
        <f>IF('Indicator Date hidden'!C75="x","x",$B$2-'Indicator Date hidden'!C75)</f>
        <v>0</v>
      </c>
      <c r="C74" s="25">
        <f>IF('Indicator Date hidden'!D75="x","x",$C$2-'Indicator Date hidden'!D75)</f>
        <v>0</v>
      </c>
      <c r="D74" s="25">
        <f>IF('Indicator Date hidden'!E75="x","x",$D$2-'Indicator Date hidden'!E75)</f>
        <v>0</v>
      </c>
      <c r="E74" s="25">
        <f>IF('Indicator Date hidden'!F75="x","x",$E$2-'Indicator Date hidden'!F75)</f>
        <v>0</v>
      </c>
      <c r="F74" s="25">
        <f>IF('Indicator Date hidden'!G75="x","x",$F$2-'Indicator Date hidden'!G75)</f>
        <v>0</v>
      </c>
      <c r="G74" s="25">
        <f>IF('Indicator Date hidden'!H75="x","x",$G$2-'Indicator Date hidden'!H75)</f>
        <v>0</v>
      </c>
      <c r="H74" s="25">
        <f>IF('Indicator Date hidden'!I75="x","x",$H$2-'Indicator Date hidden'!I75)</f>
        <v>0</v>
      </c>
      <c r="I74" s="25">
        <f>IF('Indicator Date hidden'!J75="x","x",$I$2-'Indicator Date hidden'!J75)</f>
        <v>0</v>
      </c>
      <c r="J74" s="25">
        <f>IF('Indicator Date hidden'!K75="x","x",$J$2-'Indicator Date hidden'!K75)</f>
        <v>0</v>
      </c>
      <c r="K74" s="25">
        <f>IF('Indicator Date hidden'!L75="x","x",$K$2-'Indicator Date hidden'!L75)</f>
        <v>0</v>
      </c>
      <c r="L74" s="25">
        <f>IF('Indicator Date hidden'!M75="x","x",$L$2-'Indicator Date hidden'!M75)</f>
        <v>0</v>
      </c>
      <c r="M74" s="25">
        <f>IF('Indicator Date hidden'!N75="x","x",$M$2-'Indicator Date hidden'!N75)</f>
        <v>0</v>
      </c>
      <c r="N74" s="25">
        <f>IF('Indicator Date hidden'!O75="x","x",$N$2-'Indicator Date hidden'!O75)</f>
        <v>0</v>
      </c>
      <c r="O74" s="25">
        <f>IF('Indicator Date hidden'!P75="x","x",$O$2-'Indicator Date hidden'!P75)</f>
        <v>0</v>
      </c>
      <c r="P74" s="25">
        <f>IF('Indicator Date hidden'!Q75="x","x",$P$2-'Indicator Date hidden'!Q75)</f>
        <v>0</v>
      </c>
      <c r="Q74" s="25">
        <f>IF('Indicator Date hidden'!R75="x","x",$Q$2-'Indicator Date hidden'!R75)</f>
        <v>2</v>
      </c>
      <c r="R74" s="25">
        <f>IF('Indicator Date hidden'!S75="x","x",$R$2-'Indicator Date hidden'!S75)</f>
        <v>0</v>
      </c>
      <c r="S74" s="25">
        <f>IF('Indicator Date hidden'!T75="x","x",$S$2-'Indicator Date hidden'!T75)</f>
        <v>0</v>
      </c>
      <c r="T74" s="25">
        <f>IF('Indicator Date hidden'!U75="x","x",$T$2-'Indicator Date hidden'!U75)</f>
        <v>0</v>
      </c>
      <c r="U74" s="25">
        <f>IF('Indicator Date hidden'!V75="x","x",$U$2-'Indicator Date hidden'!V75)</f>
        <v>0</v>
      </c>
      <c r="V74" s="25">
        <f>IF('Indicator Date hidden'!W75="x","x",$V$2-'Indicator Date hidden'!W75)</f>
        <v>0</v>
      </c>
      <c r="W74" s="25">
        <f>IF('Indicator Date hidden'!X75="x","x",$W$2-'Indicator Date hidden'!X75)</f>
        <v>2</v>
      </c>
      <c r="X74" s="25" t="str">
        <f>IF('Indicator Date hidden'!Y75="x","x",$X$2-'Indicator Date hidden'!Y75)</f>
        <v>x</v>
      </c>
      <c r="Y74" s="25">
        <f>IF('Indicator Date hidden'!Z75="x","x",$Y$2-'Indicator Date hidden'!Z75)</f>
        <v>0</v>
      </c>
      <c r="Z74" s="25">
        <f>IF('Indicator Date hidden'!AA75="x","x",$Z$2-'Indicator Date hidden'!AA75)</f>
        <v>0</v>
      </c>
      <c r="AA74" s="25">
        <f>IF('Indicator Date hidden'!AB75="x","x",$AA$2-'Indicator Date hidden'!AB75)</f>
        <v>0</v>
      </c>
      <c r="AB74" s="25">
        <f>IF('Indicator Date hidden'!AC75="x","x",$AB$2-'Indicator Date hidden'!AC75)</f>
        <v>0</v>
      </c>
      <c r="AC74" s="25">
        <f>IF('Indicator Date hidden'!AD75="x","x",$AC$2-'Indicator Date hidden'!AD75)</f>
        <v>0</v>
      </c>
      <c r="AD74" s="25">
        <f>IF('Indicator Date hidden'!AE75="x","x",$AD$2-'Indicator Date hidden'!AE75)</f>
        <v>0</v>
      </c>
      <c r="AE74" s="25">
        <f>IF('Indicator Date hidden'!AF75="x","x",$AE$2-'Indicator Date hidden'!AF75)</f>
        <v>0</v>
      </c>
      <c r="AF74" s="25">
        <f>IF('Indicator Date hidden'!AG75="x","x",$AF$2-'Indicator Date hidden'!AG75)</f>
        <v>0</v>
      </c>
      <c r="AG74" s="25">
        <f>IF('Indicator Date hidden'!AH75="x","x",$AG$2-'Indicator Date hidden'!AH75)</f>
        <v>0</v>
      </c>
      <c r="AH74" s="25">
        <f>IF('Indicator Date hidden'!AI75="x","x",$AH$2-'Indicator Date hidden'!AI75)</f>
        <v>0</v>
      </c>
      <c r="AI74" s="25">
        <f>IF('Indicator Date hidden'!AJ75="x","x",$AI$2-'Indicator Date hidden'!AJ75)</f>
        <v>0</v>
      </c>
      <c r="AJ74" s="25">
        <f>IF('Indicator Date hidden'!AK75="x","x",$AJ$2-'Indicator Date hidden'!AK75)</f>
        <v>1</v>
      </c>
      <c r="AK74" s="25">
        <f>IF('Indicator Date hidden'!AL75="x","x",$AK$2-'Indicator Date hidden'!AL75)</f>
        <v>1</v>
      </c>
      <c r="AL74" s="25">
        <f>IF('Indicator Date hidden'!AM75="x","x",$AL$2-'Indicator Date hidden'!AM75)</f>
        <v>0</v>
      </c>
      <c r="AM74" s="25">
        <f>IF('Indicator Date hidden'!AN75="x","x",$AM$2-'Indicator Date hidden'!AN75)</f>
        <v>0</v>
      </c>
      <c r="AN74" s="25">
        <f>IF('Indicator Date hidden'!AO75="x","x",$AN$2-'Indicator Date hidden'!AO75)</f>
        <v>0</v>
      </c>
      <c r="AO74" s="25">
        <f>IF('Indicator Date hidden'!AP75="x","x",$AO$2-'Indicator Date hidden'!AP75)</f>
        <v>0</v>
      </c>
      <c r="AP74" s="25">
        <f>IF('Indicator Date hidden'!AQ75="x","x",$AP$2-'Indicator Date hidden'!AQ75)</f>
        <v>0</v>
      </c>
      <c r="AQ74" s="25">
        <f>IF('Indicator Date hidden'!AR75="x","x",$AQ$2-'Indicator Date hidden'!AR75)</f>
        <v>4</v>
      </c>
      <c r="AR74" s="25">
        <f>IF('Indicator Date hidden'!AS75="x","x",$AR$2-'Indicator Date hidden'!AS75)</f>
        <v>0</v>
      </c>
      <c r="AS74" s="25">
        <f>IF('Indicator Date hidden'!AT75="x","x",$AS$2-'Indicator Date hidden'!AT75)</f>
        <v>0</v>
      </c>
      <c r="AT74" s="25">
        <f>IF('Indicator Date hidden'!AU75="x","x",$AT$2-'Indicator Date hidden'!AU75)</f>
        <v>0</v>
      </c>
      <c r="AU74" s="25">
        <f>IF('Indicator Date hidden'!AV75="x","x",$AU$2-'Indicator Date hidden'!AV75)</f>
        <v>0</v>
      </c>
      <c r="AV74" s="25">
        <f>IF('Indicator Date hidden'!AW75="x","x",$AV$2-'Indicator Date hidden'!AW75)</f>
        <v>0</v>
      </c>
      <c r="AW74" s="25">
        <f>IF('Indicator Date hidden'!AX75="x","x",$AW$2-'Indicator Date hidden'!AX75)</f>
        <v>0</v>
      </c>
      <c r="AX74" s="25">
        <f>IF('Indicator Date hidden'!AY75="x","x",$AX$2-'Indicator Date hidden'!AY75)</f>
        <v>0</v>
      </c>
      <c r="AY74" s="25">
        <f>IF('Indicator Date hidden'!AZ75="x","x",$AY$2-'Indicator Date hidden'!AZ75)</f>
        <v>0</v>
      </c>
      <c r="AZ74" s="25">
        <f>IF('Indicator Date hidden'!BA75="x","x",$AZ$2-'Indicator Date hidden'!BA75)</f>
        <v>0</v>
      </c>
      <c r="BA74">
        <f t="shared" si="10"/>
        <v>10</v>
      </c>
      <c r="BB74" s="26">
        <f t="shared" si="11"/>
        <v>0.2</v>
      </c>
      <c r="BC74">
        <f t="shared" si="12"/>
        <v>5</v>
      </c>
      <c r="BD74" s="26">
        <f t="shared" si="13"/>
        <v>0.69282032302755092</v>
      </c>
      <c r="BE74" s="28">
        <f t="shared" si="14"/>
        <v>0</v>
      </c>
    </row>
    <row r="75" spans="1:57" x14ac:dyDescent="0.25">
      <c r="A75" t="s">
        <v>9958</v>
      </c>
      <c r="B75" s="25">
        <f>IF('Indicator Date hidden'!C76="x","x",$B$2-'Indicator Date hidden'!C76)</f>
        <v>0</v>
      </c>
      <c r="C75" s="25">
        <f>IF('Indicator Date hidden'!D76="x","x",$C$2-'Indicator Date hidden'!D76)</f>
        <v>0</v>
      </c>
      <c r="D75" s="25">
        <f>IF('Indicator Date hidden'!E76="x","x",$D$2-'Indicator Date hidden'!E76)</f>
        <v>0</v>
      </c>
      <c r="E75" s="25">
        <f>IF('Indicator Date hidden'!F76="x","x",$E$2-'Indicator Date hidden'!F76)</f>
        <v>0</v>
      </c>
      <c r="F75" s="25">
        <f>IF('Indicator Date hidden'!G76="x","x",$F$2-'Indicator Date hidden'!G76)</f>
        <v>0</v>
      </c>
      <c r="G75" s="25">
        <f>IF('Indicator Date hidden'!H76="x","x",$G$2-'Indicator Date hidden'!H76)</f>
        <v>0</v>
      </c>
      <c r="H75" s="25">
        <f>IF('Indicator Date hidden'!I76="x","x",$H$2-'Indicator Date hidden'!I76)</f>
        <v>0</v>
      </c>
      <c r="I75" s="25">
        <f>IF('Indicator Date hidden'!J76="x","x",$I$2-'Indicator Date hidden'!J76)</f>
        <v>0</v>
      </c>
      <c r="J75" s="25">
        <f>IF('Indicator Date hidden'!K76="x","x",$J$2-'Indicator Date hidden'!K76)</f>
        <v>0</v>
      </c>
      <c r="K75" s="25">
        <f>IF('Indicator Date hidden'!L76="x","x",$K$2-'Indicator Date hidden'!L76)</f>
        <v>0</v>
      </c>
      <c r="L75" s="25">
        <f>IF('Indicator Date hidden'!M76="x","x",$L$2-'Indicator Date hidden'!M76)</f>
        <v>0</v>
      </c>
      <c r="M75" s="25">
        <f>IF('Indicator Date hidden'!N76="x","x",$M$2-'Indicator Date hidden'!N76)</f>
        <v>0</v>
      </c>
      <c r="N75" s="25">
        <f>IF('Indicator Date hidden'!O76="x","x",$N$2-'Indicator Date hidden'!O76)</f>
        <v>0</v>
      </c>
      <c r="O75" s="25">
        <f>IF('Indicator Date hidden'!P76="x","x",$O$2-'Indicator Date hidden'!P76)</f>
        <v>0</v>
      </c>
      <c r="P75" s="25">
        <f>IF('Indicator Date hidden'!Q76="x","x",$P$2-'Indicator Date hidden'!Q76)</f>
        <v>0</v>
      </c>
      <c r="Q75" s="25" t="str">
        <f>IF('Indicator Date hidden'!R76="x","x",$Q$2-'Indicator Date hidden'!R76)</f>
        <v>x</v>
      </c>
      <c r="R75" s="25">
        <f>IF('Indicator Date hidden'!S76="x","x",$R$2-'Indicator Date hidden'!S76)</f>
        <v>0</v>
      </c>
      <c r="S75" s="25">
        <f>IF('Indicator Date hidden'!T76="x","x",$S$2-'Indicator Date hidden'!T76)</f>
        <v>0</v>
      </c>
      <c r="T75" s="25">
        <f>IF('Indicator Date hidden'!U76="x","x",$T$2-'Indicator Date hidden'!U76)</f>
        <v>0</v>
      </c>
      <c r="U75" s="25" t="str">
        <f>IF('Indicator Date hidden'!V76="x","x",$U$2-'Indicator Date hidden'!V76)</f>
        <v>x</v>
      </c>
      <c r="V75" s="25">
        <f>IF('Indicator Date hidden'!W76="x","x",$V$2-'Indicator Date hidden'!W76)</f>
        <v>0</v>
      </c>
      <c r="W75" s="25" t="str">
        <f>IF('Indicator Date hidden'!X76="x","x",$W$2-'Indicator Date hidden'!X76)</f>
        <v>x</v>
      </c>
      <c r="X75" s="25">
        <f>IF('Indicator Date hidden'!Y76="x","x",$X$2-'Indicator Date hidden'!Y76)</f>
        <v>2</v>
      </c>
      <c r="Y75" s="25">
        <f>IF('Indicator Date hidden'!Z76="x","x",$Y$2-'Indicator Date hidden'!Z76)</f>
        <v>0</v>
      </c>
      <c r="Z75" s="25">
        <f>IF('Indicator Date hidden'!AA76="x","x",$Z$2-'Indicator Date hidden'!AA76)</f>
        <v>0</v>
      </c>
      <c r="AA75" s="25" t="str">
        <f>IF('Indicator Date hidden'!AB76="x","x",$AA$2-'Indicator Date hidden'!AB76)</f>
        <v>x</v>
      </c>
      <c r="AB75" s="25">
        <f>IF('Indicator Date hidden'!AC76="x","x",$AB$2-'Indicator Date hidden'!AC76)</f>
        <v>0</v>
      </c>
      <c r="AC75" s="25">
        <f>IF('Indicator Date hidden'!AD76="x","x",$AC$2-'Indicator Date hidden'!AD76)</f>
        <v>0</v>
      </c>
      <c r="AD75" s="25" t="str">
        <f>IF('Indicator Date hidden'!AE76="x","x",$AD$2-'Indicator Date hidden'!AE76)</f>
        <v>x</v>
      </c>
      <c r="AE75" s="25">
        <f>IF('Indicator Date hidden'!AF76="x","x",$AE$2-'Indicator Date hidden'!AF76)</f>
        <v>0</v>
      </c>
      <c r="AF75" s="25">
        <f>IF('Indicator Date hidden'!AG76="x","x",$AF$2-'Indicator Date hidden'!AG76)</f>
        <v>1</v>
      </c>
      <c r="AG75" s="25">
        <f>IF('Indicator Date hidden'!AH76="x","x",$AG$2-'Indicator Date hidden'!AH76)</f>
        <v>0</v>
      </c>
      <c r="AH75" s="25">
        <f>IF('Indicator Date hidden'!AI76="x","x",$AH$2-'Indicator Date hidden'!AI76)</f>
        <v>0</v>
      </c>
      <c r="AI75" s="25">
        <f>IF('Indicator Date hidden'!AJ76="x","x",$AI$2-'Indicator Date hidden'!AJ76)</f>
        <v>0</v>
      </c>
      <c r="AJ75" s="25" t="str">
        <f>IF('Indicator Date hidden'!AK76="x","x",$AJ$2-'Indicator Date hidden'!AK76)</f>
        <v>x</v>
      </c>
      <c r="AK75" s="25">
        <f>IF('Indicator Date hidden'!AL76="x","x",$AK$2-'Indicator Date hidden'!AL76)</f>
        <v>1</v>
      </c>
      <c r="AL75" s="25">
        <f>IF('Indicator Date hidden'!AM76="x","x",$AL$2-'Indicator Date hidden'!AM76)</f>
        <v>0</v>
      </c>
      <c r="AM75" s="25">
        <f>IF('Indicator Date hidden'!AN76="x","x",$AM$2-'Indicator Date hidden'!AN76)</f>
        <v>0</v>
      </c>
      <c r="AN75" s="25">
        <f>IF('Indicator Date hidden'!AO76="x","x",$AN$2-'Indicator Date hidden'!AO76)</f>
        <v>0</v>
      </c>
      <c r="AO75" s="25">
        <f>IF('Indicator Date hidden'!AP76="x","x",$AO$2-'Indicator Date hidden'!AP76)</f>
        <v>0</v>
      </c>
      <c r="AP75" s="25">
        <f>IF('Indicator Date hidden'!AQ76="x","x",$AP$2-'Indicator Date hidden'!AQ76)</f>
        <v>0</v>
      </c>
      <c r="AQ75" s="25">
        <f>IF('Indicator Date hidden'!AR76="x","x",$AQ$2-'Indicator Date hidden'!AR76)</f>
        <v>0</v>
      </c>
      <c r="AR75" s="25">
        <f>IF('Indicator Date hidden'!AS76="x","x",$AR$2-'Indicator Date hidden'!AS76)</f>
        <v>0</v>
      </c>
      <c r="AS75" s="25">
        <f>IF('Indicator Date hidden'!AT76="x","x",$AS$2-'Indicator Date hidden'!AT76)</f>
        <v>0</v>
      </c>
      <c r="AT75" s="25">
        <f>IF('Indicator Date hidden'!AU76="x","x",$AT$2-'Indicator Date hidden'!AU76)</f>
        <v>0</v>
      </c>
      <c r="AU75" s="25">
        <f>IF('Indicator Date hidden'!AV76="x","x",$AU$2-'Indicator Date hidden'!AV76)</f>
        <v>1</v>
      </c>
      <c r="AV75" s="25">
        <f>IF('Indicator Date hidden'!AW76="x","x",$AV$2-'Indicator Date hidden'!AW76)</f>
        <v>0</v>
      </c>
      <c r="AW75" s="25">
        <f>IF('Indicator Date hidden'!AX76="x","x",$AW$2-'Indicator Date hidden'!AX76)</f>
        <v>0</v>
      </c>
      <c r="AX75" s="25">
        <f>IF('Indicator Date hidden'!AY76="x","x",$AX$2-'Indicator Date hidden'!AY76)</f>
        <v>0</v>
      </c>
      <c r="AY75" s="25">
        <f>IF('Indicator Date hidden'!AZ76="x","x",$AY$2-'Indicator Date hidden'!AZ76)</f>
        <v>0</v>
      </c>
      <c r="AZ75" s="25">
        <f>IF('Indicator Date hidden'!BA76="x","x",$AZ$2-'Indicator Date hidden'!BA76)</f>
        <v>0</v>
      </c>
      <c r="BA75">
        <f t="shared" si="10"/>
        <v>5</v>
      </c>
      <c r="BB75" s="26">
        <f t="shared" si="11"/>
        <v>0.1111111111111111</v>
      </c>
      <c r="BC75">
        <f t="shared" si="12"/>
        <v>4</v>
      </c>
      <c r="BD75" s="26">
        <f t="shared" si="13"/>
        <v>0.37843080813169783</v>
      </c>
      <c r="BE75" s="28">
        <f t="shared" si="14"/>
        <v>0</v>
      </c>
    </row>
    <row r="76" spans="1:57" x14ac:dyDescent="0.25">
      <c r="A76" t="s">
        <v>9966</v>
      </c>
      <c r="B76" s="25">
        <f>IF('Indicator Date hidden'!C77="x","x",$B$2-'Indicator Date hidden'!C77)</f>
        <v>0</v>
      </c>
      <c r="C76" s="25">
        <f>IF('Indicator Date hidden'!D77="x","x",$C$2-'Indicator Date hidden'!D77)</f>
        <v>0</v>
      </c>
      <c r="D76" s="25">
        <f>IF('Indicator Date hidden'!E77="x","x",$D$2-'Indicator Date hidden'!E77)</f>
        <v>0</v>
      </c>
      <c r="E76" s="25">
        <f>IF('Indicator Date hidden'!F77="x","x",$E$2-'Indicator Date hidden'!F77)</f>
        <v>0</v>
      </c>
      <c r="F76" s="25">
        <f>IF('Indicator Date hidden'!G77="x","x",$F$2-'Indicator Date hidden'!G77)</f>
        <v>0</v>
      </c>
      <c r="G76" s="25">
        <f>IF('Indicator Date hidden'!H77="x","x",$G$2-'Indicator Date hidden'!H77)</f>
        <v>0</v>
      </c>
      <c r="H76" s="25">
        <f>IF('Indicator Date hidden'!I77="x","x",$H$2-'Indicator Date hidden'!I77)</f>
        <v>0</v>
      </c>
      <c r="I76" s="25">
        <f>IF('Indicator Date hidden'!J77="x","x",$I$2-'Indicator Date hidden'!J77)</f>
        <v>0</v>
      </c>
      <c r="J76" s="25">
        <f>IF('Indicator Date hidden'!K77="x","x",$J$2-'Indicator Date hidden'!K77)</f>
        <v>0</v>
      </c>
      <c r="K76" s="25">
        <f>IF('Indicator Date hidden'!L77="x","x",$K$2-'Indicator Date hidden'!L77)</f>
        <v>0</v>
      </c>
      <c r="L76" s="25">
        <f>IF('Indicator Date hidden'!M77="x","x",$L$2-'Indicator Date hidden'!M77)</f>
        <v>0</v>
      </c>
      <c r="M76" s="25">
        <f>IF('Indicator Date hidden'!N77="x","x",$M$2-'Indicator Date hidden'!N77)</f>
        <v>0</v>
      </c>
      <c r="N76" s="25">
        <f>IF('Indicator Date hidden'!O77="x","x",$N$2-'Indicator Date hidden'!O77)</f>
        <v>0</v>
      </c>
      <c r="O76" s="25">
        <f>IF('Indicator Date hidden'!P77="x","x",$O$2-'Indicator Date hidden'!P77)</f>
        <v>0</v>
      </c>
      <c r="P76" s="25">
        <f>IF('Indicator Date hidden'!Q77="x","x",$P$2-'Indicator Date hidden'!Q77)</f>
        <v>0</v>
      </c>
      <c r="Q76" s="25" t="str">
        <f>IF('Indicator Date hidden'!R77="x","x",$Q$2-'Indicator Date hidden'!R77)</f>
        <v>x</v>
      </c>
      <c r="R76" s="25">
        <f>IF('Indicator Date hidden'!S77="x","x",$R$2-'Indicator Date hidden'!S77)</f>
        <v>0</v>
      </c>
      <c r="S76" s="25">
        <f>IF('Indicator Date hidden'!T77="x","x",$S$2-'Indicator Date hidden'!T77)</f>
        <v>0</v>
      </c>
      <c r="T76" s="25">
        <f>IF('Indicator Date hidden'!U77="x","x",$T$2-'Indicator Date hidden'!U77)</f>
        <v>0</v>
      </c>
      <c r="U76" s="25" t="str">
        <f>IF('Indicator Date hidden'!V77="x","x",$U$2-'Indicator Date hidden'!V77)</f>
        <v>x</v>
      </c>
      <c r="V76" s="25">
        <f>IF('Indicator Date hidden'!W77="x","x",$V$2-'Indicator Date hidden'!W77)</f>
        <v>0</v>
      </c>
      <c r="W76" s="25" t="str">
        <f>IF('Indicator Date hidden'!X77="x","x",$W$2-'Indicator Date hidden'!X77)</f>
        <v>x</v>
      </c>
      <c r="X76" s="25">
        <f>IF('Indicator Date hidden'!Y77="x","x",$X$2-'Indicator Date hidden'!Y77)</f>
        <v>2</v>
      </c>
      <c r="Y76" s="25">
        <f>IF('Indicator Date hidden'!Z77="x","x",$Y$2-'Indicator Date hidden'!Z77)</f>
        <v>0</v>
      </c>
      <c r="Z76" s="25">
        <f>IF('Indicator Date hidden'!AA77="x","x",$Z$2-'Indicator Date hidden'!AA77)</f>
        <v>0</v>
      </c>
      <c r="AA76" s="25" t="str">
        <f>IF('Indicator Date hidden'!AB77="x","x",$AA$2-'Indicator Date hidden'!AB77)</f>
        <v>x</v>
      </c>
      <c r="AB76" s="25">
        <f>IF('Indicator Date hidden'!AC77="x","x",$AB$2-'Indicator Date hidden'!AC77)</f>
        <v>0</v>
      </c>
      <c r="AC76" s="25">
        <f>IF('Indicator Date hidden'!AD77="x","x",$AC$2-'Indicator Date hidden'!AD77)</f>
        <v>0</v>
      </c>
      <c r="AD76" s="25" t="str">
        <f>IF('Indicator Date hidden'!AE77="x","x",$AD$2-'Indicator Date hidden'!AE77)</f>
        <v>x</v>
      </c>
      <c r="AE76" s="25">
        <f>IF('Indicator Date hidden'!AF77="x","x",$AE$2-'Indicator Date hidden'!AF77)</f>
        <v>0</v>
      </c>
      <c r="AF76" s="25">
        <f>IF('Indicator Date hidden'!AG77="x","x",$AF$2-'Indicator Date hidden'!AG77)</f>
        <v>1</v>
      </c>
      <c r="AG76" s="25">
        <f>IF('Indicator Date hidden'!AH77="x","x",$AG$2-'Indicator Date hidden'!AH77)</f>
        <v>0</v>
      </c>
      <c r="AH76" s="25">
        <f>IF('Indicator Date hidden'!AI77="x","x",$AH$2-'Indicator Date hidden'!AI77)</f>
        <v>0</v>
      </c>
      <c r="AI76" s="25">
        <f>IF('Indicator Date hidden'!AJ77="x","x",$AI$2-'Indicator Date hidden'!AJ77)</f>
        <v>0</v>
      </c>
      <c r="AJ76" s="25" t="str">
        <f>IF('Indicator Date hidden'!AK77="x","x",$AJ$2-'Indicator Date hidden'!AK77)</f>
        <v>x</v>
      </c>
      <c r="AK76" s="25">
        <f>IF('Indicator Date hidden'!AL77="x","x",$AK$2-'Indicator Date hidden'!AL77)</f>
        <v>1</v>
      </c>
      <c r="AL76" s="25">
        <f>IF('Indicator Date hidden'!AM77="x","x",$AL$2-'Indicator Date hidden'!AM77)</f>
        <v>0</v>
      </c>
      <c r="AM76" s="25">
        <f>IF('Indicator Date hidden'!AN77="x","x",$AM$2-'Indicator Date hidden'!AN77)</f>
        <v>0</v>
      </c>
      <c r="AN76" s="25">
        <f>IF('Indicator Date hidden'!AO77="x","x",$AN$2-'Indicator Date hidden'!AO77)</f>
        <v>0</v>
      </c>
      <c r="AO76" s="25">
        <f>IF('Indicator Date hidden'!AP77="x","x",$AO$2-'Indicator Date hidden'!AP77)</f>
        <v>0</v>
      </c>
      <c r="AP76" s="25">
        <f>IF('Indicator Date hidden'!AQ77="x","x",$AP$2-'Indicator Date hidden'!AQ77)</f>
        <v>0</v>
      </c>
      <c r="AQ76" s="25" t="str">
        <f>IF('Indicator Date hidden'!AR77="x","x",$AQ$2-'Indicator Date hidden'!AR77)</f>
        <v>x</v>
      </c>
      <c r="AR76" s="25">
        <f>IF('Indicator Date hidden'!AS77="x","x",$AR$2-'Indicator Date hidden'!AS77)</f>
        <v>0</v>
      </c>
      <c r="AS76" s="25">
        <f>IF('Indicator Date hidden'!AT77="x","x",$AS$2-'Indicator Date hidden'!AT77)</f>
        <v>0</v>
      </c>
      <c r="AT76" s="25">
        <f>IF('Indicator Date hidden'!AU77="x","x",$AT$2-'Indicator Date hidden'!AU77)</f>
        <v>0</v>
      </c>
      <c r="AU76" s="25" t="str">
        <f>IF('Indicator Date hidden'!AV77="x","x",$AU$2-'Indicator Date hidden'!AV77)</f>
        <v>x</v>
      </c>
      <c r="AV76" s="25">
        <f>IF('Indicator Date hidden'!AW77="x","x",$AV$2-'Indicator Date hidden'!AW77)</f>
        <v>0</v>
      </c>
      <c r="AW76" s="25">
        <f>IF('Indicator Date hidden'!AX77="x","x",$AW$2-'Indicator Date hidden'!AX77)</f>
        <v>0</v>
      </c>
      <c r="AX76" s="25">
        <f>IF('Indicator Date hidden'!AY77="x","x",$AX$2-'Indicator Date hidden'!AY77)</f>
        <v>0</v>
      </c>
      <c r="AY76" s="25">
        <f>IF('Indicator Date hidden'!AZ77="x","x",$AY$2-'Indicator Date hidden'!AZ77)</f>
        <v>0</v>
      </c>
      <c r="AZ76" s="25">
        <f>IF('Indicator Date hidden'!BA77="x","x",$AZ$2-'Indicator Date hidden'!BA77)</f>
        <v>0</v>
      </c>
      <c r="BA76">
        <f t="shared" si="10"/>
        <v>4</v>
      </c>
      <c r="BB76" s="26">
        <f t="shared" si="11"/>
        <v>9.3023255813953487E-2</v>
      </c>
      <c r="BC76">
        <f t="shared" si="12"/>
        <v>3</v>
      </c>
      <c r="BD76" s="26">
        <f t="shared" si="13"/>
        <v>0.36177556246753595</v>
      </c>
      <c r="BE76" s="28">
        <f t="shared" si="14"/>
        <v>0</v>
      </c>
    </row>
    <row r="77" spans="1:57" x14ac:dyDescent="0.25">
      <c r="A77" t="s">
        <v>9960</v>
      </c>
      <c r="B77" s="25">
        <f>IF('Indicator Date hidden'!C78="x","x",$B$2-'Indicator Date hidden'!C78)</f>
        <v>0</v>
      </c>
      <c r="C77" s="25">
        <f>IF('Indicator Date hidden'!D78="x","x",$C$2-'Indicator Date hidden'!D78)</f>
        <v>0</v>
      </c>
      <c r="D77" s="25">
        <f>IF('Indicator Date hidden'!E78="x","x",$D$2-'Indicator Date hidden'!E78)</f>
        <v>0</v>
      </c>
      <c r="E77" s="25">
        <f>IF('Indicator Date hidden'!F78="x","x",$E$2-'Indicator Date hidden'!F78)</f>
        <v>0</v>
      </c>
      <c r="F77" s="25">
        <f>IF('Indicator Date hidden'!G78="x","x",$F$2-'Indicator Date hidden'!G78)</f>
        <v>0</v>
      </c>
      <c r="G77" s="25">
        <f>IF('Indicator Date hidden'!H78="x","x",$G$2-'Indicator Date hidden'!H78)</f>
        <v>0</v>
      </c>
      <c r="H77" s="25">
        <f>IF('Indicator Date hidden'!I78="x","x",$H$2-'Indicator Date hidden'!I78)</f>
        <v>0</v>
      </c>
      <c r="I77" s="25">
        <f>IF('Indicator Date hidden'!J78="x","x",$I$2-'Indicator Date hidden'!J78)</f>
        <v>0</v>
      </c>
      <c r="J77" s="25">
        <f>IF('Indicator Date hidden'!K78="x","x",$J$2-'Indicator Date hidden'!K78)</f>
        <v>0</v>
      </c>
      <c r="K77" s="25">
        <f>IF('Indicator Date hidden'!L78="x","x",$K$2-'Indicator Date hidden'!L78)</f>
        <v>0</v>
      </c>
      <c r="L77" s="25">
        <f>IF('Indicator Date hidden'!M78="x","x",$L$2-'Indicator Date hidden'!M78)</f>
        <v>0</v>
      </c>
      <c r="M77" s="25">
        <f>IF('Indicator Date hidden'!N78="x","x",$M$2-'Indicator Date hidden'!N78)</f>
        <v>0</v>
      </c>
      <c r="N77" s="25">
        <f>IF('Indicator Date hidden'!O78="x","x",$N$2-'Indicator Date hidden'!O78)</f>
        <v>0</v>
      </c>
      <c r="O77" s="25">
        <f>IF('Indicator Date hidden'!P78="x","x",$O$2-'Indicator Date hidden'!P78)</f>
        <v>0</v>
      </c>
      <c r="P77" s="25">
        <f>IF('Indicator Date hidden'!Q78="x","x",$P$2-'Indicator Date hidden'!Q78)</f>
        <v>0</v>
      </c>
      <c r="Q77" s="25">
        <f>IF('Indicator Date hidden'!R78="x","x",$Q$2-'Indicator Date hidden'!R78)</f>
        <v>8</v>
      </c>
      <c r="R77" s="25">
        <f>IF('Indicator Date hidden'!S78="x","x",$R$2-'Indicator Date hidden'!S78)</f>
        <v>0</v>
      </c>
      <c r="S77" s="25">
        <f>IF('Indicator Date hidden'!T78="x","x",$S$2-'Indicator Date hidden'!T78)</f>
        <v>0</v>
      </c>
      <c r="T77" s="25">
        <f>IF('Indicator Date hidden'!U78="x","x",$T$2-'Indicator Date hidden'!U78)</f>
        <v>0</v>
      </c>
      <c r="U77" s="25">
        <f>IF('Indicator Date hidden'!V78="x","x",$U$2-'Indicator Date hidden'!V78)</f>
        <v>0</v>
      </c>
      <c r="V77" s="25">
        <f>IF('Indicator Date hidden'!W78="x","x",$V$2-'Indicator Date hidden'!W78)</f>
        <v>0</v>
      </c>
      <c r="W77" s="25">
        <f>IF('Indicator Date hidden'!X78="x","x",$W$2-'Indicator Date hidden'!X78)</f>
        <v>8</v>
      </c>
      <c r="X77" s="25">
        <f>IF('Indicator Date hidden'!Y78="x","x",$X$2-'Indicator Date hidden'!Y78)</f>
        <v>2</v>
      </c>
      <c r="Y77" s="25">
        <f>IF('Indicator Date hidden'!Z78="x","x",$Y$2-'Indicator Date hidden'!Z78)</f>
        <v>0</v>
      </c>
      <c r="Z77" s="25">
        <f>IF('Indicator Date hidden'!AA78="x","x",$Z$2-'Indicator Date hidden'!AA78)</f>
        <v>0</v>
      </c>
      <c r="AA77" s="25">
        <f>IF('Indicator Date hidden'!AB78="x","x",$AA$2-'Indicator Date hidden'!AB78)</f>
        <v>1</v>
      </c>
      <c r="AB77" s="25">
        <f>IF('Indicator Date hidden'!AC78="x","x",$AB$2-'Indicator Date hidden'!AC78)</f>
        <v>0</v>
      </c>
      <c r="AC77" s="25">
        <f>IF('Indicator Date hidden'!AD78="x","x",$AC$2-'Indicator Date hidden'!AD78)</f>
        <v>0</v>
      </c>
      <c r="AD77" s="25">
        <f>IF('Indicator Date hidden'!AE78="x","x",$AD$2-'Indicator Date hidden'!AE78)</f>
        <v>0</v>
      </c>
      <c r="AE77" s="25">
        <f>IF('Indicator Date hidden'!AF78="x","x",$AE$2-'Indicator Date hidden'!AF78)</f>
        <v>0</v>
      </c>
      <c r="AF77" s="25">
        <f>IF('Indicator Date hidden'!AG78="x","x",$AF$2-'Indicator Date hidden'!AG78)</f>
        <v>2</v>
      </c>
      <c r="AG77" s="25">
        <f>IF('Indicator Date hidden'!AH78="x","x",$AG$2-'Indicator Date hidden'!AH78)</f>
        <v>0</v>
      </c>
      <c r="AH77" s="25">
        <f>IF('Indicator Date hidden'!AI78="x","x",$AH$2-'Indicator Date hidden'!AI78)</f>
        <v>0</v>
      </c>
      <c r="AI77" s="25">
        <f>IF('Indicator Date hidden'!AJ78="x","x",$AI$2-'Indicator Date hidden'!AJ78)</f>
        <v>0</v>
      </c>
      <c r="AJ77" s="25">
        <f>IF('Indicator Date hidden'!AK78="x","x",$AJ$2-'Indicator Date hidden'!AK78)</f>
        <v>1</v>
      </c>
      <c r="AK77" s="25">
        <f>IF('Indicator Date hidden'!AL78="x","x",$AK$2-'Indicator Date hidden'!AL78)</f>
        <v>1</v>
      </c>
      <c r="AL77" s="25">
        <f>IF('Indicator Date hidden'!AM78="x","x",$AL$2-'Indicator Date hidden'!AM78)</f>
        <v>0</v>
      </c>
      <c r="AM77" s="25">
        <f>IF('Indicator Date hidden'!AN78="x","x",$AM$2-'Indicator Date hidden'!AN78)</f>
        <v>0</v>
      </c>
      <c r="AN77" s="25">
        <f>IF('Indicator Date hidden'!AO78="x","x",$AN$2-'Indicator Date hidden'!AO78)</f>
        <v>0</v>
      </c>
      <c r="AO77" s="25">
        <f>IF('Indicator Date hidden'!AP78="x","x",$AO$2-'Indicator Date hidden'!AP78)</f>
        <v>0</v>
      </c>
      <c r="AP77" s="25">
        <f>IF('Indicator Date hidden'!AQ78="x","x",$AP$2-'Indicator Date hidden'!AQ78)</f>
        <v>0</v>
      </c>
      <c r="AQ77" s="25">
        <f>IF('Indicator Date hidden'!AR78="x","x",$AQ$2-'Indicator Date hidden'!AR78)</f>
        <v>0</v>
      </c>
      <c r="AR77" s="25">
        <f>IF('Indicator Date hidden'!AS78="x","x",$AR$2-'Indicator Date hidden'!AS78)</f>
        <v>0</v>
      </c>
      <c r="AS77" s="25">
        <f>IF('Indicator Date hidden'!AT78="x","x",$AS$2-'Indicator Date hidden'!AT78)</f>
        <v>0</v>
      </c>
      <c r="AT77" s="25">
        <f>IF('Indicator Date hidden'!AU78="x","x",$AT$2-'Indicator Date hidden'!AU78)</f>
        <v>0</v>
      </c>
      <c r="AU77" s="25">
        <f>IF('Indicator Date hidden'!AV78="x","x",$AU$2-'Indicator Date hidden'!AV78)</f>
        <v>3</v>
      </c>
      <c r="AV77" s="25">
        <f>IF('Indicator Date hidden'!AW78="x","x",$AV$2-'Indicator Date hidden'!AW78)</f>
        <v>0</v>
      </c>
      <c r="AW77" s="25">
        <f>IF('Indicator Date hidden'!AX78="x","x",$AW$2-'Indicator Date hidden'!AX78)</f>
        <v>0</v>
      </c>
      <c r="AX77" s="25">
        <f>IF('Indicator Date hidden'!AY78="x","x",$AX$2-'Indicator Date hidden'!AY78)</f>
        <v>0</v>
      </c>
      <c r="AY77" s="25">
        <f>IF('Indicator Date hidden'!AZ78="x","x",$AY$2-'Indicator Date hidden'!AZ78)</f>
        <v>0</v>
      </c>
      <c r="AZ77" s="25">
        <f>IF('Indicator Date hidden'!BA78="x","x",$AZ$2-'Indicator Date hidden'!BA78)</f>
        <v>0</v>
      </c>
      <c r="BA77">
        <f t="shared" si="10"/>
        <v>26</v>
      </c>
      <c r="BB77" s="26">
        <f t="shared" si="11"/>
        <v>0.50980392156862742</v>
      </c>
      <c r="BC77">
        <f t="shared" si="12"/>
        <v>8</v>
      </c>
      <c r="BD77" s="26">
        <f t="shared" si="13"/>
        <v>1.6254417079264867</v>
      </c>
      <c r="BE77" s="28">
        <f t="shared" si="14"/>
        <v>0</v>
      </c>
    </row>
    <row r="78" spans="1:57" x14ac:dyDescent="0.25">
      <c r="A78" t="s">
        <v>9959</v>
      </c>
      <c r="B78" s="25">
        <f>IF('Indicator Date hidden'!C79="x","x",$B$2-'Indicator Date hidden'!C79)</f>
        <v>0</v>
      </c>
      <c r="C78" s="25">
        <f>IF('Indicator Date hidden'!D79="x","x",$C$2-'Indicator Date hidden'!D79)</f>
        <v>0</v>
      </c>
      <c r="D78" s="25">
        <f>IF('Indicator Date hidden'!E79="x","x",$D$2-'Indicator Date hidden'!E79)</f>
        <v>0</v>
      </c>
      <c r="E78" s="25">
        <f>IF('Indicator Date hidden'!F79="x","x",$E$2-'Indicator Date hidden'!F79)</f>
        <v>0</v>
      </c>
      <c r="F78" s="25">
        <f>IF('Indicator Date hidden'!G79="x","x",$F$2-'Indicator Date hidden'!G79)</f>
        <v>0</v>
      </c>
      <c r="G78" s="25">
        <f>IF('Indicator Date hidden'!H79="x","x",$G$2-'Indicator Date hidden'!H79)</f>
        <v>0</v>
      </c>
      <c r="H78" s="25">
        <f>IF('Indicator Date hidden'!I79="x","x",$H$2-'Indicator Date hidden'!I79)</f>
        <v>0</v>
      </c>
      <c r="I78" s="25">
        <f>IF('Indicator Date hidden'!J79="x","x",$I$2-'Indicator Date hidden'!J79)</f>
        <v>0</v>
      </c>
      <c r="J78" s="25">
        <f>IF('Indicator Date hidden'!K79="x","x",$J$2-'Indicator Date hidden'!K79)</f>
        <v>0</v>
      </c>
      <c r="K78" s="25">
        <f>IF('Indicator Date hidden'!L79="x","x",$K$2-'Indicator Date hidden'!L79)</f>
        <v>0</v>
      </c>
      <c r="L78" s="25">
        <f>IF('Indicator Date hidden'!M79="x","x",$L$2-'Indicator Date hidden'!M79)</f>
        <v>0</v>
      </c>
      <c r="M78" s="25">
        <f>IF('Indicator Date hidden'!N79="x","x",$M$2-'Indicator Date hidden'!N79)</f>
        <v>0</v>
      </c>
      <c r="N78" s="25">
        <f>IF('Indicator Date hidden'!O79="x","x",$N$2-'Indicator Date hidden'!O79)</f>
        <v>0</v>
      </c>
      <c r="O78" s="25">
        <f>IF('Indicator Date hidden'!P79="x","x",$O$2-'Indicator Date hidden'!P79)</f>
        <v>0</v>
      </c>
      <c r="P78" s="25">
        <f>IF('Indicator Date hidden'!Q79="x","x",$P$2-'Indicator Date hidden'!Q79)</f>
        <v>0</v>
      </c>
      <c r="Q78" s="25">
        <f>IF('Indicator Date hidden'!R79="x","x",$Q$2-'Indicator Date hidden'!R79)</f>
        <v>2</v>
      </c>
      <c r="R78" s="25">
        <f>IF('Indicator Date hidden'!S79="x","x",$R$2-'Indicator Date hidden'!S79)</f>
        <v>0</v>
      </c>
      <c r="S78" s="25">
        <f>IF('Indicator Date hidden'!T79="x","x",$S$2-'Indicator Date hidden'!T79)</f>
        <v>0</v>
      </c>
      <c r="T78" s="25">
        <f>IF('Indicator Date hidden'!U79="x","x",$T$2-'Indicator Date hidden'!U79)</f>
        <v>0</v>
      </c>
      <c r="U78" s="25">
        <f>IF('Indicator Date hidden'!V79="x","x",$U$2-'Indicator Date hidden'!V79)</f>
        <v>0</v>
      </c>
      <c r="V78" s="25">
        <f>IF('Indicator Date hidden'!W79="x","x",$V$2-'Indicator Date hidden'!W79)</f>
        <v>0</v>
      </c>
      <c r="W78" s="25">
        <f>IF('Indicator Date hidden'!X79="x","x",$W$2-'Indicator Date hidden'!X79)</f>
        <v>1</v>
      </c>
      <c r="X78" s="25">
        <f>IF('Indicator Date hidden'!Y79="x","x",$X$2-'Indicator Date hidden'!Y79)</f>
        <v>2</v>
      </c>
      <c r="Y78" s="25">
        <f>IF('Indicator Date hidden'!Z79="x","x",$Y$2-'Indicator Date hidden'!Z79)</f>
        <v>0</v>
      </c>
      <c r="Z78" s="25">
        <f>IF('Indicator Date hidden'!AA79="x","x",$Z$2-'Indicator Date hidden'!AA79)</f>
        <v>0</v>
      </c>
      <c r="AA78" s="25">
        <f>IF('Indicator Date hidden'!AB79="x","x",$AA$2-'Indicator Date hidden'!AB79)</f>
        <v>0</v>
      </c>
      <c r="AB78" s="25">
        <f>IF('Indicator Date hidden'!AC79="x","x",$AB$2-'Indicator Date hidden'!AC79)</f>
        <v>0</v>
      </c>
      <c r="AC78" s="25">
        <f>IF('Indicator Date hidden'!AD79="x","x",$AC$2-'Indicator Date hidden'!AD79)</f>
        <v>0</v>
      </c>
      <c r="AD78" s="25">
        <f>IF('Indicator Date hidden'!AE79="x","x",$AD$2-'Indicator Date hidden'!AE79)</f>
        <v>0</v>
      </c>
      <c r="AE78" s="25">
        <f>IF('Indicator Date hidden'!AF79="x","x",$AE$2-'Indicator Date hidden'!AF79)</f>
        <v>0</v>
      </c>
      <c r="AF78" s="25">
        <f>IF('Indicator Date hidden'!AG79="x","x",$AF$2-'Indicator Date hidden'!AG79)</f>
        <v>2</v>
      </c>
      <c r="AG78" s="25">
        <f>IF('Indicator Date hidden'!AH79="x","x",$AG$2-'Indicator Date hidden'!AH79)</f>
        <v>0</v>
      </c>
      <c r="AH78" s="25">
        <f>IF('Indicator Date hidden'!AI79="x","x",$AH$2-'Indicator Date hidden'!AI79)</f>
        <v>0</v>
      </c>
      <c r="AI78" s="25">
        <f>IF('Indicator Date hidden'!AJ79="x","x",$AI$2-'Indicator Date hidden'!AJ79)</f>
        <v>0</v>
      </c>
      <c r="AJ78" s="25">
        <f>IF('Indicator Date hidden'!AK79="x","x",$AJ$2-'Indicator Date hidden'!AK79)</f>
        <v>1</v>
      </c>
      <c r="AK78" s="25">
        <f>IF('Indicator Date hidden'!AL79="x","x",$AK$2-'Indicator Date hidden'!AL79)</f>
        <v>1</v>
      </c>
      <c r="AL78" s="25">
        <f>IF('Indicator Date hidden'!AM79="x","x",$AL$2-'Indicator Date hidden'!AM79)</f>
        <v>0</v>
      </c>
      <c r="AM78" s="25">
        <f>IF('Indicator Date hidden'!AN79="x","x",$AM$2-'Indicator Date hidden'!AN79)</f>
        <v>0</v>
      </c>
      <c r="AN78" s="25">
        <f>IF('Indicator Date hidden'!AO79="x","x",$AN$2-'Indicator Date hidden'!AO79)</f>
        <v>0</v>
      </c>
      <c r="AO78" s="25">
        <f>IF('Indicator Date hidden'!AP79="x","x",$AO$2-'Indicator Date hidden'!AP79)</f>
        <v>0</v>
      </c>
      <c r="AP78" s="25">
        <f>IF('Indicator Date hidden'!AQ79="x","x",$AP$2-'Indicator Date hidden'!AQ79)</f>
        <v>0</v>
      </c>
      <c r="AQ78" s="25">
        <f>IF('Indicator Date hidden'!AR79="x","x",$AQ$2-'Indicator Date hidden'!AR79)</f>
        <v>0</v>
      </c>
      <c r="AR78" s="25">
        <f>IF('Indicator Date hidden'!AS79="x","x",$AR$2-'Indicator Date hidden'!AS79)</f>
        <v>0</v>
      </c>
      <c r="AS78" s="25">
        <f>IF('Indicator Date hidden'!AT79="x","x",$AS$2-'Indicator Date hidden'!AT79)</f>
        <v>0</v>
      </c>
      <c r="AT78" s="25">
        <f>IF('Indicator Date hidden'!AU79="x","x",$AT$2-'Indicator Date hidden'!AU79)</f>
        <v>0</v>
      </c>
      <c r="AU78" s="25">
        <f>IF('Indicator Date hidden'!AV79="x","x",$AU$2-'Indicator Date hidden'!AV79)</f>
        <v>3</v>
      </c>
      <c r="AV78" s="25">
        <f>IF('Indicator Date hidden'!AW79="x","x",$AV$2-'Indicator Date hidden'!AW79)</f>
        <v>0</v>
      </c>
      <c r="AW78" s="25">
        <f>IF('Indicator Date hidden'!AX79="x","x",$AW$2-'Indicator Date hidden'!AX79)</f>
        <v>0</v>
      </c>
      <c r="AX78" s="25">
        <f>IF('Indicator Date hidden'!AY79="x","x",$AX$2-'Indicator Date hidden'!AY79)</f>
        <v>0</v>
      </c>
      <c r="AY78" s="25">
        <f>IF('Indicator Date hidden'!AZ79="x","x",$AY$2-'Indicator Date hidden'!AZ79)</f>
        <v>0</v>
      </c>
      <c r="AZ78" s="25">
        <f>IF('Indicator Date hidden'!BA79="x","x",$AZ$2-'Indicator Date hidden'!BA79)</f>
        <v>0</v>
      </c>
      <c r="BA78">
        <f t="shared" si="10"/>
        <v>12</v>
      </c>
      <c r="BB78" s="26">
        <f t="shared" si="11"/>
        <v>0.23529411764705882</v>
      </c>
      <c r="BC78">
        <f t="shared" si="12"/>
        <v>7</v>
      </c>
      <c r="BD78" s="26">
        <f t="shared" si="13"/>
        <v>0.64437947941784246</v>
      </c>
      <c r="BE78" s="28">
        <f t="shared" si="14"/>
        <v>0</v>
      </c>
    </row>
    <row r="79" spans="1:57" x14ac:dyDescent="0.25">
      <c r="A79" t="s">
        <v>9963</v>
      </c>
      <c r="B79" s="25">
        <f>IF('Indicator Date hidden'!C80="x","x",$B$2-'Indicator Date hidden'!C80)</f>
        <v>0</v>
      </c>
      <c r="C79" s="25">
        <f>IF('Indicator Date hidden'!D80="x","x",$C$2-'Indicator Date hidden'!D80)</f>
        <v>0</v>
      </c>
      <c r="D79" s="25">
        <f>IF('Indicator Date hidden'!E80="x","x",$D$2-'Indicator Date hidden'!E80)</f>
        <v>0</v>
      </c>
      <c r="E79" s="25">
        <f>IF('Indicator Date hidden'!F80="x","x",$E$2-'Indicator Date hidden'!F80)</f>
        <v>0</v>
      </c>
      <c r="F79" s="25">
        <f>IF('Indicator Date hidden'!G80="x","x",$F$2-'Indicator Date hidden'!G80)</f>
        <v>0</v>
      </c>
      <c r="G79" s="25">
        <f>IF('Indicator Date hidden'!H80="x","x",$G$2-'Indicator Date hidden'!H80)</f>
        <v>0</v>
      </c>
      <c r="H79" s="25">
        <f>IF('Indicator Date hidden'!I80="x","x",$H$2-'Indicator Date hidden'!I80)</f>
        <v>0</v>
      </c>
      <c r="I79" s="25">
        <f>IF('Indicator Date hidden'!J80="x","x",$I$2-'Indicator Date hidden'!J80)</f>
        <v>0</v>
      </c>
      <c r="J79" s="25">
        <f>IF('Indicator Date hidden'!K80="x","x",$J$2-'Indicator Date hidden'!K80)</f>
        <v>0</v>
      </c>
      <c r="K79" s="25">
        <f>IF('Indicator Date hidden'!L80="x","x",$K$2-'Indicator Date hidden'!L80)</f>
        <v>0</v>
      </c>
      <c r="L79" s="25">
        <f>IF('Indicator Date hidden'!M80="x","x",$L$2-'Indicator Date hidden'!M80)</f>
        <v>0</v>
      </c>
      <c r="M79" s="25">
        <f>IF('Indicator Date hidden'!N80="x","x",$M$2-'Indicator Date hidden'!N80)</f>
        <v>0</v>
      </c>
      <c r="N79" s="25">
        <f>IF('Indicator Date hidden'!O80="x","x",$N$2-'Indicator Date hidden'!O80)</f>
        <v>0</v>
      </c>
      <c r="O79" s="25">
        <f>IF('Indicator Date hidden'!P80="x","x",$O$2-'Indicator Date hidden'!P80)</f>
        <v>0</v>
      </c>
      <c r="P79" s="25">
        <f>IF('Indicator Date hidden'!Q80="x","x",$P$2-'Indicator Date hidden'!Q80)</f>
        <v>0</v>
      </c>
      <c r="Q79" s="25" t="str">
        <f>IF('Indicator Date hidden'!R80="x","x",$Q$2-'Indicator Date hidden'!R80)</f>
        <v>x</v>
      </c>
      <c r="R79" s="25">
        <f>IF('Indicator Date hidden'!S80="x","x",$R$2-'Indicator Date hidden'!S80)</f>
        <v>0</v>
      </c>
      <c r="S79" s="25">
        <f>IF('Indicator Date hidden'!T80="x","x",$S$2-'Indicator Date hidden'!T80)</f>
        <v>0</v>
      </c>
      <c r="T79" s="25">
        <f>IF('Indicator Date hidden'!U80="x","x",$T$2-'Indicator Date hidden'!U80)</f>
        <v>0</v>
      </c>
      <c r="U79" s="25">
        <f>IF('Indicator Date hidden'!V80="x","x",$U$2-'Indicator Date hidden'!V80)</f>
        <v>0</v>
      </c>
      <c r="V79" s="25">
        <f>IF('Indicator Date hidden'!W80="x","x",$V$2-'Indicator Date hidden'!W80)</f>
        <v>0</v>
      </c>
      <c r="W79" s="25">
        <f>IF('Indicator Date hidden'!X80="x","x",$W$2-'Indicator Date hidden'!X80)</f>
        <v>10</v>
      </c>
      <c r="X79" s="25">
        <f>IF('Indicator Date hidden'!Y80="x","x",$X$2-'Indicator Date hidden'!Y80)</f>
        <v>4</v>
      </c>
      <c r="Y79" s="25">
        <f>IF('Indicator Date hidden'!Z80="x","x",$Y$2-'Indicator Date hidden'!Z80)</f>
        <v>0</v>
      </c>
      <c r="Z79" s="25">
        <f>IF('Indicator Date hidden'!AA80="x","x",$Z$2-'Indicator Date hidden'!AA80)</f>
        <v>0</v>
      </c>
      <c r="AA79" s="25">
        <f>IF('Indicator Date hidden'!AB80="x","x",$AA$2-'Indicator Date hidden'!AB80)</f>
        <v>0</v>
      </c>
      <c r="AB79" s="25">
        <f>IF('Indicator Date hidden'!AC80="x","x",$AB$2-'Indicator Date hidden'!AC80)</f>
        <v>0</v>
      </c>
      <c r="AC79" s="25">
        <f>IF('Indicator Date hidden'!AD80="x","x",$AC$2-'Indicator Date hidden'!AD80)</f>
        <v>0</v>
      </c>
      <c r="AD79" s="25">
        <f>IF('Indicator Date hidden'!AE80="x","x",$AD$2-'Indicator Date hidden'!AE80)</f>
        <v>0</v>
      </c>
      <c r="AE79" s="25">
        <f>IF('Indicator Date hidden'!AF80="x","x",$AE$2-'Indicator Date hidden'!AF80)</f>
        <v>0</v>
      </c>
      <c r="AF79" s="25">
        <f>IF('Indicator Date hidden'!AG80="x","x",$AF$2-'Indicator Date hidden'!AG80)</f>
        <v>0</v>
      </c>
      <c r="AG79" s="25">
        <f>IF('Indicator Date hidden'!AH80="x","x",$AG$2-'Indicator Date hidden'!AH80)</f>
        <v>0</v>
      </c>
      <c r="AH79" s="25">
        <f>IF('Indicator Date hidden'!AI80="x","x",$AH$2-'Indicator Date hidden'!AI80)</f>
        <v>0</v>
      </c>
      <c r="AI79" s="25">
        <f>IF('Indicator Date hidden'!AJ80="x","x",$AI$2-'Indicator Date hidden'!AJ80)</f>
        <v>0</v>
      </c>
      <c r="AJ79" s="25" t="str">
        <f>IF('Indicator Date hidden'!AK80="x","x",$AJ$2-'Indicator Date hidden'!AK80)</f>
        <v>x</v>
      </c>
      <c r="AK79" s="25">
        <f>IF('Indicator Date hidden'!AL80="x","x",$AK$2-'Indicator Date hidden'!AL80)</f>
        <v>1</v>
      </c>
      <c r="AL79" s="25">
        <f>IF('Indicator Date hidden'!AM80="x","x",$AL$2-'Indicator Date hidden'!AM80)</f>
        <v>0</v>
      </c>
      <c r="AM79" s="25">
        <f>IF('Indicator Date hidden'!AN80="x","x",$AM$2-'Indicator Date hidden'!AN80)</f>
        <v>0</v>
      </c>
      <c r="AN79" s="25">
        <f>IF('Indicator Date hidden'!AO80="x","x",$AN$2-'Indicator Date hidden'!AO80)</f>
        <v>0</v>
      </c>
      <c r="AO79" s="25">
        <f>IF('Indicator Date hidden'!AP80="x","x",$AO$2-'Indicator Date hidden'!AP80)</f>
        <v>0</v>
      </c>
      <c r="AP79" s="25">
        <f>IF('Indicator Date hidden'!AQ80="x","x",$AP$2-'Indicator Date hidden'!AQ80)</f>
        <v>0</v>
      </c>
      <c r="AQ79" s="25">
        <f>IF('Indicator Date hidden'!AR80="x","x",$AQ$2-'Indicator Date hidden'!AR80)</f>
        <v>4</v>
      </c>
      <c r="AR79" s="25">
        <f>IF('Indicator Date hidden'!AS80="x","x",$AR$2-'Indicator Date hidden'!AS80)</f>
        <v>0</v>
      </c>
      <c r="AS79" s="25">
        <f>IF('Indicator Date hidden'!AT80="x","x",$AS$2-'Indicator Date hidden'!AT80)</f>
        <v>0</v>
      </c>
      <c r="AT79" s="25">
        <f>IF('Indicator Date hidden'!AU80="x","x",$AT$2-'Indicator Date hidden'!AU80)</f>
        <v>0</v>
      </c>
      <c r="AU79" s="25">
        <f>IF('Indicator Date hidden'!AV80="x","x",$AU$2-'Indicator Date hidden'!AV80)</f>
        <v>2</v>
      </c>
      <c r="AV79" s="25">
        <f>IF('Indicator Date hidden'!AW80="x","x",$AV$2-'Indicator Date hidden'!AW80)</f>
        <v>0</v>
      </c>
      <c r="AW79" s="25">
        <f>IF('Indicator Date hidden'!AX80="x","x",$AW$2-'Indicator Date hidden'!AX80)</f>
        <v>0</v>
      </c>
      <c r="AX79" s="25">
        <f>IF('Indicator Date hidden'!AY80="x","x",$AX$2-'Indicator Date hidden'!AY80)</f>
        <v>0</v>
      </c>
      <c r="AY79" s="25">
        <f>IF('Indicator Date hidden'!AZ80="x","x",$AY$2-'Indicator Date hidden'!AZ80)</f>
        <v>0</v>
      </c>
      <c r="AZ79" s="25">
        <f>IF('Indicator Date hidden'!BA80="x","x",$AZ$2-'Indicator Date hidden'!BA80)</f>
        <v>0</v>
      </c>
      <c r="BA79">
        <f t="shared" si="10"/>
        <v>21</v>
      </c>
      <c r="BB79" s="26">
        <f t="shared" si="11"/>
        <v>0.42857142857142855</v>
      </c>
      <c r="BC79">
        <f t="shared" si="12"/>
        <v>5</v>
      </c>
      <c r="BD79" s="26">
        <f t="shared" si="13"/>
        <v>1.6162440712835371</v>
      </c>
      <c r="BE79" s="28">
        <f t="shared" si="14"/>
        <v>0</v>
      </c>
    </row>
    <row r="80" spans="1:57" x14ac:dyDescent="0.25">
      <c r="A80" t="s">
        <v>9964</v>
      </c>
      <c r="B80" s="25">
        <f>IF('Indicator Date hidden'!C81="x","x",$B$2-'Indicator Date hidden'!C81)</f>
        <v>0</v>
      </c>
      <c r="C80" s="25">
        <f>IF('Indicator Date hidden'!D81="x","x",$C$2-'Indicator Date hidden'!D81)</f>
        <v>0</v>
      </c>
      <c r="D80" s="25">
        <f>IF('Indicator Date hidden'!E81="x","x",$D$2-'Indicator Date hidden'!E81)</f>
        <v>0</v>
      </c>
      <c r="E80" s="25">
        <f>IF('Indicator Date hidden'!F81="x","x",$E$2-'Indicator Date hidden'!F81)</f>
        <v>0</v>
      </c>
      <c r="F80" s="25">
        <f>IF('Indicator Date hidden'!G81="x","x",$F$2-'Indicator Date hidden'!G81)</f>
        <v>0</v>
      </c>
      <c r="G80" s="25">
        <f>IF('Indicator Date hidden'!H81="x","x",$G$2-'Indicator Date hidden'!H81)</f>
        <v>0</v>
      </c>
      <c r="H80" s="25">
        <f>IF('Indicator Date hidden'!I81="x","x",$H$2-'Indicator Date hidden'!I81)</f>
        <v>0</v>
      </c>
      <c r="I80" s="25">
        <f>IF('Indicator Date hidden'!J81="x","x",$I$2-'Indicator Date hidden'!J81)</f>
        <v>0</v>
      </c>
      <c r="J80" s="25">
        <f>IF('Indicator Date hidden'!K81="x","x",$J$2-'Indicator Date hidden'!K81)</f>
        <v>0</v>
      </c>
      <c r="K80" s="25">
        <f>IF('Indicator Date hidden'!L81="x","x",$K$2-'Indicator Date hidden'!L81)</f>
        <v>0</v>
      </c>
      <c r="L80" s="25">
        <f>IF('Indicator Date hidden'!M81="x","x",$L$2-'Indicator Date hidden'!M81)</f>
        <v>0</v>
      </c>
      <c r="M80" s="25">
        <f>IF('Indicator Date hidden'!N81="x","x",$M$2-'Indicator Date hidden'!N81)</f>
        <v>0</v>
      </c>
      <c r="N80" s="25">
        <f>IF('Indicator Date hidden'!O81="x","x",$N$2-'Indicator Date hidden'!O81)</f>
        <v>0</v>
      </c>
      <c r="O80" s="25">
        <f>IF('Indicator Date hidden'!P81="x","x",$O$2-'Indicator Date hidden'!P81)</f>
        <v>0</v>
      </c>
      <c r="P80" s="25">
        <f>IF('Indicator Date hidden'!Q81="x","x",$P$2-'Indicator Date hidden'!Q81)</f>
        <v>0</v>
      </c>
      <c r="Q80" s="25">
        <f>IF('Indicator Date hidden'!R81="x","x",$Q$2-'Indicator Date hidden'!R81)</f>
        <v>3</v>
      </c>
      <c r="R80" s="25">
        <f>IF('Indicator Date hidden'!S81="x","x",$R$2-'Indicator Date hidden'!S81)</f>
        <v>0</v>
      </c>
      <c r="S80" s="25">
        <f>IF('Indicator Date hidden'!T81="x","x",$S$2-'Indicator Date hidden'!T81)</f>
        <v>0</v>
      </c>
      <c r="T80" s="25">
        <f>IF('Indicator Date hidden'!U81="x","x",$T$2-'Indicator Date hidden'!U81)</f>
        <v>0</v>
      </c>
      <c r="U80" s="25">
        <f>IF('Indicator Date hidden'!V81="x","x",$U$2-'Indicator Date hidden'!V81)</f>
        <v>0</v>
      </c>
      <c r="V80" s="25">
        <f>IF('Indicator Date hidden'!W81="x","x",$V$2-'Indicator Date hidden'!W81)</f>
        <v>0</v>
      </c>
      <c r="W80" s="25">
        <f>IF('Indicator Date hidden'!X81="x","x",$W$2-'Indicator Date hidden'!X81)</f>
        <v>3</v>
      </c>
      <c r="X80" s="25">
        <f>IF('Indicator Date hidden'!Y81="x","x",$X$2-'Indicator Date hidden'!Y81)</f>
        <v>4</v>
      </c>
      <c r="Y80" s="25">
        <f>IF('Indicator Date hidden'!Z81="x","x",$Y$2-'Indicator Date hidden'!Z81)</f>
        <v>0</v>
      </c>
      <c r="Z80" s="25">
        <f>IF('Indicator Date hidden'!AA81="x","x",$Z$2-'Indicator Date hidden'!AA81)</f>
        <v>0</v>
      </c>
      <c r="AA80" s="25" t="str">
        <f>IF('Indicator Date hidden'!AB81="x","x",$AA$2-'Indicator Date hidden'!AB81)</f>
        <v>x</v>
      </c>
      <c r="AB80" s="25">
        <f>IF('Indicator Date hidden'!AC81="x","x",$AB$2-'Indicator Date hidden'!AC81)</f>
        <v>0</v>
      </c>
      <c r="AC80" s="25">
        <f>IF('Indicator Date hidden'!AD81="x","x",$AC$2-'Indicator Date hidden'!AD81)</f>
        <v>0</v>
      </c>
      <c r="AD80" s="25" t="str">
        <f>IF('Indicator Date hidden'!AE81="x","x",$AD$2-'Indicator Date hidden'!AE81)</f>
        <v>x</v>
      </c>
      <c r="AE80" s="25">
        <f>IF('Indicator Date hidden'!AF81="x","x",$AE$2-'Indicator Date hidden'!AF81)</f>
        <v>0</v>
      </c>
      <c r="AF80" s="25">
        <f>IF('Indicator Date hidden'!AG81="x","x",$AF$2-'Indicator Date hidden'!AG81)</f>
        <v>1</v>
      </c>
      <c r="AG80" s="25">
        <f>IF('Indicator Date hidden'!AH81="x","x",$AG$2-'Indicator Date hidden'!AH81)</f>
        <v>0</v>
      </c>
      <c r="AH80" s="25">
        <f>IF('Indicator Date hidden'!AI81="x","x",$AH$2-'Indicator Date hidden'!AI81)</f>
        <v>0</v>
      </c>
      <c r="AI80" s="25">
        <f>IF('Indicator Date hidden'!AJ81="x","x",$AI$2-'Indicator Date hidden'!AJ81)</f>
        <v>0</v>
      </c>
      <c r="AJ80" s="25">
        <f>IF('Indicator Date hidden'!AK81="x","x",$AJ$2-'Indicator Date hidden'!AK81)</f>
        <v>0</v>
      </c>
      <c r="AK80" s="25">
        <f>IF('Indicator Date hidden'!AL81="x","x",$AK$2-'Indicator Date hidden'!AL81)</f>
        <v>0</v>
      </c>
      <c r="AL80" s="25">
        <f>IF('Indicator Date hidden'!AM81="x","x",$AL$2-'Indicator Date hidden'!AM81)</f>
        <v>0</v>
      </c>
      <c r="AM80" s="25">
        <f>IF('Indicator Date hidden'!AN81="x","x",$AM$2-'Indicator Date hidden'!AN81)</f>
        <v>0</v>
      </c>
      <c r="AN80" s="25">
        <f>IF('Indicator Date hidden'!AO81="x","x",$AN$2-'Indicator Date hidden'!AO81)</f>
        <v>0</v>
      </c>
      <c r="AO80" s="25">
        <f>IF('Indicator Date hidden'!AP81="x","x",$AO$2-'Indicator Date hidden'!AP81)</f>
        <v>0</v>
      </c>
      <c r="AP80" s="25">
        <f>IF('Indicator Date hidden'!AQ81="x","x",$AP$2-'Indicator Date hidden'!AQ81)</f>
        <v>0</v>
      </c>
      <c r="AQ80" s="25">
        <f>IF('Indicator Date hidden'!AR81="x","x",$AQ$2-'Indicator Date hidden'!AR81)</f>
        <v>0</v>
      </c>
      <c r="AR80" s="25">
        <f>IF('Indicator Date hidden'!AS81="x","x",$AR$2-'Indicator Date hidden'!AS81)</f>
        <v>0</v>
      </c>
      <c r="AS80" s="25">
        <f>IF('Indicator Date hidden'!AT81="x","x",$AS$2-'Indicator Date hidden'!AT81)</f>
        <v>0</v>
      </c>
      <c r="AT80" s="25">
        <f>IF('Indicator Date hidden'!AU81="x","x",$AT$2-'Indicator Date hidden'!AU81)</f>
        <v>0</v>
      </c>
      <c r="AU80" s="25">
        <f>IF('Indicator Date hidden'!AV81="x","x",$AU$2-'Indicator Date hidden'!AV81)</f>
        <v>1</v>
      </c>
      <c r="AV80" s="25">
        <f>IF('Indicator Date hidden'!AW81="x","x",$AV$2-'Indicator Date hidden'!AW81)</f>
        <v>0</v>
      </c>
      <c r="AW80" s="25">
        <f>IF('Indicator Date hidden'!AX81="x","x",$AW$2-'Indicator Date hidden'!AX81)</f>
        <v>0</v>
      </c>
      <c r="AX80" s="25">
        <f>IF('Indicator Date hidden'!AY81="x","x",$AX$2-'Indicator Date hidden'!AY81)</f>
        <v>0</v>
      </c>
      <c r="AY80" s="25">
        <f>IF('Indicator Date hidden'!AZ81="x","x",$AY$2-'Indicator Date hidden'!AZ81)</f>
        <v>0</v>
      </c>
      <c r="AZ80" s="25">
        <f>IF('Indicator Date hidden'!BA81="x","x",$AZ$2-'Indicator Date hidden'!BA81)</f>
        <v>0</v>
      </c>
      <c r="BA80">
        <f t="shared" si="10"/>
        <v>12</v>
      </c>
      <c r="BB80" s="26">
        <f t="shared" si="11"/>
        <v>0.24489795918367346</v>
      </c>
      <c r="BC80">
        <f t="shared" si="12"/>
        <v>5</v>
      </c>
      <c r="BD80" s="26">
        <f t="shared" si="13"/>
        <v>0.82141272642849417</v>
      </c>
      <c r="BE80" s="28">
        <f t="shared" si="14"/>
        <v>0</v>
      </c>
    </row>
    <row r="81" spans="1:57" x14ac:dyDescent="0.25">
      <c r="A81" t="s">
        <v>9962</v>
      </c>
      <c r="B81" s="25">
        <f>IF('Indicator Date hidden'!C82="x","x",$B$2-'Indicator Date hidden'!C82)</f>
        <v>0</v>
      </c>
      <c r="C81" s="25">
        <f>IF('Indicator Date hidden'!D82="x","x",$C$2-'Indicator Date hidden'!D82)</f>
        <v>0</v>
      </c>
      <c r="D81" s="25">
        <f>IF('Indicator Date hidden'!E82="x","x",$D$2-'Indicator Date hidden'!E82)</f>
        <v>0</v>
      </c>
      <c r="E81" s="25">
        <f>IF('Indicator Date hidden'!F82="x","x",$E$2-'Indicator Date hidden'!F82)</f>
        <v>0</v>
      </c>
      <c r="F81" s="25">
        <f>IF('Indicator Date hidden'!G82="x","x",$F$2-'Indicator Date hidden'!G82)</f>
        <v>0</v>
      </c>
      <c r="G81" s="25">
        <f>IF('Indicator Date hidden'!H82="x","x",$G$2-'Indicator Date hidden'!H82)</f>
        <v>0</v>
      </c>
      <c r="H81" s="25">
        <f>IF('Indicator Date hidden'!I82="x","x",$H$2-'Indicator Date hidden'!I82)</f>
        <v>0</v>
      </c>
      <c r="I81" s="25">
        <f>IF('Indicator Date hidden'!J82="x","x",$I$2-'Indicator Date hidden'!J82)</f>
        <v>0</v>
      </c>
      <c r="J81" s="25">
        <f>IF('Indicator Date hidden'!K82="x","x",$J$2-'Indicator Date hidden'!K82)</f>
        <v>0</v>
      </c>
      <c r="K81" s="25">
        <f>IF('Indicator Date hidden'!L82="x","x",$K$2-'Indicator Date hidden'!L82)</f>
        <v>0</v>
      </c>
      <c r="L81" s="25">
        <f>IF('Indicator Date hidden'!M82="x","x",$L$2-'Indicator Date hidden'!M82)</f>
        <v>0</v>
      </c>
      <c r="M81" s="25">
        <f>IF('Indicator Date hidden'!N82="x","x",$M$2-'Indicator Date hidden'!N82)</f>
        <v>0</v>
      </c>
      <c r="N81" s="25">
        <f>IF('Indicator Date hidden'!O82="x","x",$N$2-'Indicator Date hidden'!O82)</f>
        <v>0</v>
      </c>
      <c r="O81" s="25">
        <f>IF('Indicator Date hidden'!P82="x","x",$O$2-'Indicator Date hidden'!P82)</f>
        <v>0</v>
      </c>
      <c r="P81" s="25">
        <f>IF('Indicator Date hidden'!Q82="x","x",$P$2-'Indicator Date hidden'!Q82)</f>
        <v>0</v>
      </c>
      <c r="Q81" s="25" t="str">
        <f>IF('Indicator Date hidden'!R82="x","x",$Q$2-'Indicator Date hidden'!R82)</f>
        <v>x</v>
      </c>
      <c r="R81" s="25">
        <f>IF('Indicator Date hidden'!S82="x","x",$R$2-'Indicator Date hidden'!S82)</f>
        <v>0</v>
      </c>
      <c r="S81" s="25">
        <f>IF('Indicator Date hidden'!T82="x","x",$S$2-'Indicator Date hidden'!T82)</f>
        <v>0</v>
      </c>
      <c r="T81" s="25">
        <f>IF('Indicator Date hidden'!U82="x","x",$T$2-'Indicator Date hidden'!U82)</f>
        <v>0</v>
      </c>
      <c r="U81" s="25" t="str">
        <f>IF('Indicator Date hidden'!V82="x","x",$U$2-'Indicator Date hidden'!V82)</f>
        <v>x</v>
      </c>
      <c r="V81" s="25">
        <f>IF('Indicator Date hidden'!W82="x","x",$V$2-'Indicator Date hidden'!W82)</f>
        <v>0</v>
      </c>
      <c r="W81" s="25" t="str">
        <f>IF('Indicator Date hidden'!X82="x","x",$W$2-'Indicator Date hidden'!X82)</f>
        <v>x</v>
      </c>
      <c r="X81" s="25">
        <f>IF('Indicator Date hidden'!Y82="x","x",$X$2-'Indicator Date hidden'!Y82)</f>
        <v>1</v>
      </c>
      <c r="Y81" s="25">
        <f>IF('Indicator Date hidden'!Z82="x","x",$Y$2-'Indicator Date hidden'!Z82)</f>
        <v>0</v>
      </c>
      <c r="Z81" s="25">
        <f>IF('Indicator Date hidden'!AA82="x","x",$Z$2-'Indicator Date hidden'!AA82)</f>
        <v>0</v>
      </c>
      <c r="AA81" s="25">
        <f>IF('Indicator Date hidden'!AB82="x","x",$AA$2-'Indicator Date hidden'!AB82)</f>
        <v>0</v>
      </c>
      <c r="AB81" s="25">
        <f>IF('Indicator Date hidden'!AC82="x","x",$AB$2-'Indicator Date hidden'!AC82)</f>
        <v>0</v>
      </c>
      <c r="AC81" s="25">
        <f>IF('Indicator Date hidden'!AD82="x","x",$AC$2-'Indicator Date hidden'!AD82)</f>
        <v>0</v>
      </c>
      <c r="AD81" s="25" t="str">
        <f>IF('Indicator Date hidden'!AE82="x","x",$AD$2-'Indicator Date hidden'!AE82)</f>
        <v>x</v>
      </c>
      <c r="AE81" s="25">
        <f>IF('Indicator Date hidden'!AF82="x","x",$AE$2-'Indicator Date hidden'!AF82)</f>
        <v>0</v>
      </c>
      <c r="AF81" s="25">
        <f>IF('Indicator Date hidden'!AG82="x","x",$AF$2-'Indicator Date hidden'!AG82)</f>
        <v>1</v>
      </c>
      <c r="AG81" s="25">
        <f>IF('Indicator Date hidden'!AH82="x","x",$AG$2-'Indicator Date hidden'!AH82)</f>
        <v>0</v>
      </c>
      <c r="AH81" s="25">
        <f>IF('Indicator Date hidden'!AI82="x","x",$AH$2-'Indicator Date hidden'!AI82)</f>
        <v>0</v>
      </c>
      <c r="AI81" s="25">
        <f>IF('Indicator Date hidden'!AJ82="x","x",$AI$2-'Indicator Date hidden'!AJ82)</f>
        <v>0</v>
      </c>
      <c r="AJ81" s="25" t="str">
        <f>IF('Indicator Date hidden'!AK82="x","x",$AJ$2-'Indicator Date hidden'!AK82)</f>
        <v>x</v>
      </c>
      <c r="AK81" s="25">
        <f>IF('Indicator Date hidden'!AL82="x","x",$AK$2-'Indicator Date hidden'!AL82)</f>
        <v>1</v>
      </c>
      <c r="AL81" s="25">
        <f>IF('Indicator Date hidden'!AM82="x","x",$AL$2-'Indicator Date hidden'!AM82)</f>
        <v>0</v>
      </c>
      <c r="AM81" s="25">
        <f>IF('Indicator Date hidden'!AN82="x","x",$AM$2-'Indicator Date hidden'!AN82)</f>
        <v>0</v>
      </c>
      <c r="AN81" s="25">
        <f>IF('Indicator Date hidden'!AO82="x","x",$AN$2-'Indicator Date hidden'!AO82)</f>
        <v>0</v>
      </c>
      <c r="AO81" s="25">
        <f>IF('Indicator Date hidden'!AP82="x","x",$AO$2-'Indicator Date hidden'!AP82)</f>
        <v>0</v>
      </c>
      <c r="AP81" s="25">
        <f>IF('Indicator Date hidden'!AQ82="x","x",$AP$2-'Indicator Date hidden'!AQ82)</f>
        <v>0</v>
      </c>
      <c r="AQ81" s="25" t="str">
        <f>IF('Indicator Date hidden'!AR82="x","x",$AQ$2-'Indicator Date hidden'!AR82)</f>
        <v>x</v>
      </c>
      <c r="AR81" s="25">
        <f>IF('Indicator Date hidden'!AS82="x","x",$AR$2-'Indicator Date hidden'!AS82)</f>
        <v>0</v>
      </c>
      <c r="AS81" s="25">
        <f>IF('Indicator Date hidden'!AT82="x","x",$AS$2-'Indicator Date hidden'!AT82)</f>
        <v>0</v>
      </c>
      <c r="AT81" s="25">
        <f>IF('Indicator Date hidden'!AU82="x","x",$AT$2-'Indicator Date hidden'!AU82)</f>
        <v>0</v>
      </c>
      <c r="AU81" s="25" t="str">
        <f>IF('Indicator Date hidden'!AV82="x","x",$AU$2-'Indicator Date hidden'!AV82)</f>
        <v>x</v>
      </c>
      <c r="AV81" s="25">
        <f>IF('Indicator Date hidden'!AW82="x","x",$AV$2-'Indicator Date hidden'!AW82)</f>
        <v>0</v>
      </c>
      <c r="AW81" s="25">
        <f>IF('Indicator Date hidden'!AX82="x","x",$AW$2-'Indicator Date hidden'!AX82)</f>
        <v>0</v>
      </c>
      <c r="AX81" s="25">
        <f>IF('Indicator Date hidden'!AY82="x","x",$AX$2-'Indicator Date hidden'!AY82)</f>
        <v>0</v>
      </c>
      <c r="AY81" s="25">
        <f>IF('Indicator Date hidden'!AZ82="x","x",$AY$2-'Indicator Date hidden'!AZ82)</f>
        <v>0</v>
      </c>
      <c r="AZ81" s="25">
        <f>IF('Indicator Date hidden'!BA82="x","x",$AZ$2-'Indicator Date hidden'!BA82)</f>
        <v>0</v>
      </c>
      <c r="BA81">
        <f t="shared" si="10"/>
        <v>3</v>
      </c>
      <c r="BB81" s="26">
        <f t="shared" si="11"/>
        <v>6.8181818181818177E-2</v>
      </c>
      <c r="BC81">
        <f t="shared" si="12"/>
        <v>3</v>
      </c>
      <c r="BD81" s="26">
        <f t="shared" si="13"/>
        <v>0.25205764787294127</v>
      </c>
      <c r="BE81" s="28">
        <f t="shared" si="14"/>
        <v>0</v>
      </c>
    </row>
    <row r="82" spans="1:57" x14ac:dyDescent="0.25">
      <c r="A82" t="s">
        <v>9968</v>
      </c>
      <c r="B82" s="25">
        <f>IF('Indicator Date hidden'!C83="x","x",$B$2-'Indicator Date hidden'!C83)</f>
        <v>0</v>
      </c>
      <c r="C82" s="25">
        <f>IF('Indicator Date hidden'!D83="x","x",$C$2-'Indicator Date hidden'!D83)</f>
        <v>0</v>
      </c>
      <c r="D82" s="25">
        <f>IF('Indicator Date hidden'!E83="x","x",$D$2-'Indicator Date hidden'!E83)</f>
        <v>0</v>
      </c>
      <c r="E82" s="25">
        <f>IF('Indicator Date hidden'!F83="x","x",$E$2-'Indicator Date hidden'!F83)</f>
        <v>0</v>
      </c>
      <c r="F82" s="25">
        <f>IF('Indicator Date hidden'!G83="x","x",$F$2-'Indicator Date hidden'!G83)</f>
        <v>0</v>
      </c>
      <c r="G82" s="25">
        <f>IF('Indicator Date hidden'!H83="x","x",$G$2-'Indicator Date hidden'!H83)</f>
        <v>0</v>
      </c>
      <c r="H82" s="25">
        <f>IF('Indicator Date hidden'!I83="x","x",$H$2-'Indicator Date hidden'!I83)</f>
        <v>0</v>
      </c>
      <c r="I82" s="25">
        <f>IF('Indicator Date hidden'!J83="x","x",$I$2-'Indicator Date hidden'!J83)</f>
        <v>0</v>
      </c>
      <c r="J82" s="25">
        <f>IF('Indicator Date hidden'!K83="x","x",$J$2-'Indicator Date hidden'!K83)</f>
        <v>0</v>
      </c>
      <c r="K82" s="25">
        <f>IF('Indicator Date hidden'!L83="x","x",$K$2-'Indicator Date hidden'!L83)</f>
        <v>0</v>
      </c>
      <c r="L82" s="25">
        <f>IF('Indicator Date hidden'!M83="x","x",$L$2-'Indicator Date hidden'!M83)</f>
        <v>0</v>
      </c>
      <c r="M82" s="25">
        <f>IF('Indicator Date hidden'!N83="x","x",$M$2-'Indicator Date hidden'!N83)</f>
        <v>0</v>
      </c>
      <c r="N82" s="25">
        <f>IF('Indicator Date hidden'!O83="x","x",$N$2-'Indicator Date hidden'!O83)</f>
        <v>0</v>
      </c>
      <c r="O82" s="25">
        <f>IF('Indicator Date hidden'!P83="x","x",$O$2-'Indicator Date hidden'!P83)</f>
        <v>0</v>
      </c>
      <c r="P82" s="25">
        <f>IF('Indicator Date hidden'!Q83="x","x",$P$2-'Indicator Date hidden'!Q83)</f>
        <v>0</v>
      </c>
      <c r="Q82" s="25" t="str">
        <f>IF('Indicator Date hidden'!R83="x","x",$Q$2-'Indicator Date hidden'!R83)</f>
        <v>x</v>
      </c>
      <c r="R82" s="25">
        <f>IF('Indicator Date hidden'!S83="x","x",$R$2-'Indicator Date hidden'!S83)</f>
        <v>0</v>
      </c>
      <c r="S82" s="25">
        <f>IF('Indicator Date hidden'!T83="x","x",$S$2-'Indicator Date hidden'!T83)</f>
        <v>0</v>
      </c>
      <c r="T82" s="25">
        <f>IF('Indicator Date hidden'!U83="x","x",$T$2-'Indicator Date hidden'!U83)</f>
        <v>0</v>
      </c>
      <c r="U82" s="25" t="str">
        <f>IF('Indicator Date hidden'!V83="x","x",$U$2-'Indicator Date hidden'!V83)</f>
        <v>x</v>
      </c>
      <c r="V82" s="25">
        <f>IF('Indicator Date hidden'!W83="x","x",$V$2-'Indicator Date hidden'!W83)</f>
        <v>0</v>
      </c>
      <c r="W82" s="25" t="str">
        <f>IF('Indicator Date hidden'!X83="x","x",$W$2-'Indicator Date hidden'!X83)</f>
        <v>x</v>
      </c>
      <c r="X82" s="25">
        <f>IF('Indicator Date hidden'!Y83="x","x",$X$2-'Indicator Date hidden'!Y83)</f>
        <v>2</v>
      </c>
      <c r="Y82" s="25">
        <f>IF('Indicator Date hidden'!Z83="x","x",$Y$2-'Indicator Date hidden'!Z83)</f>
        <v>0</v>
      </c>
      <c r="Z82" s="25">
        <f>IF('Indicator Date hidden'!AA83="x","x",$Z$2-'Indicator Date hidden'!AA83)</f>
        <v>0</v>
      </c>
      <c r="AA82" s="25" t="str">
        <f>IF('Indicator Date hidden'!AB83="x","x",$AA$2-'Indicator Date hidden'!AB83)</f>
        <v>x</v>
      </c>
      <c r="AB82" s="25">
        <f>IF('Indicator Date hidden'!AC83="x","x",$AB$2-'Indicator Date hidden'!AC83)</f>
        <v>0</v>
      </c>
      <c r="AC82" s="25">
        <f>IF('Indicator Date hidden'!AD83="x","x",$AC$2-'Indicator Date hidden'!AD83)</f>
        <v>0</v>
      </c>
      <c r="AD82" s="25" t="str">
        <f>IF('Indicator Date hidden'!AE83="x","x",$AD$2-'Indicator Date hidden'!AE83)</f>
        <v>x</v>
      </c>
      <c r="AE82" s="25">
        <f>IF('Indicator Date hidden'!AF83="x","x",$AE$2-'Indicator Date hidden'!AF83)</f>
        <v>0</v>
      </c>
      <c r="AF82" s="25">
        <f>IF('Indicator Date hidden'!AG83="x","x",$AF$2-'Indicator Date hidden'!AG83)</f>
        <v>3</v>
      </c>
      <c r="AG82" s="25">
        <f>IF('Indicator Date hidden'!AH83="x","x",$AG$2-'Indicator Date hidden'!AH83)</f>
        <v>0</v>
      </c>
      <c r="AH82" s="25">
        <f>IF('Indicator Date hidden'!AI83="x","x",$AH$2-'Indicator Date hidden'!AI83)</f>
        <v>0</v>
      </c>
      <c r="AI82" s="25">
        <f>IF('Indicator Date hidden'!AJ83="x","x",$AI$2-'Indicator Date hidden'!AJ83)</f>
        <v>0</v>
      </c>
      <c r="AJ82" s="25" t="str">
        <f>IF('Indicator Date hidden'!AK83="x","x",$AJ$2-'Indicator Date hidden'!AK83)</f>
        <v>x</v>
      </c>
      <c r="AK82" s="25">
        <f>IF('Indicator Date hidden'!AL83="x","x",$AK$2-'Indicator Date hidden'!AL83)</f>
        <v>1</v>
      </c>
      <c r="AL82" s="25">
        <f>IF('Indicator Date hidden'!AM83="x","x",$AL$2-'Indicator Date hidden'!AM83)</f>
        <v>0</v>
      </c>
      <c r="AM82" s="25">
        <f>IF('Indicator Date hidden'!AN83="x","x",$AM$2-'Indicator Date hidden'!AN83)</f>
        <v>0</v>
      </c>
      <c r="AN82" s="25">
        <f>IF('Indicator Date hidden'!AO83="x","x",$AN$2-'Indicator Date hidden'!AO83)</f>
        <v>0</v>
      </c>
      <c r="AO82" s="25">
        <f>IF('Indicator Date hidden'!AP83="x","x",$AO$2-'Indicator Date hidden'!AP83)</f>
        <v>0</v>
      </c>
      <c r="AP82" s="25">
        <f>IF('Indicator Date hidden'!AQ83="x","x",$AP$2-'Indicator Date hidden'!AQ83)</f>
        <v>0</v>
      </c>
      <c r="AQ82" s="25" t="str">
        <f>IF('Indicator Date hidden'!AR83="x","x",$AQ$2-'Indicator Date hidden'!AR83)</f>
        <v>x</v>
      </c>
      <c r="AR82" s="25">
        <f>IF('Indicator Date hidden'!AS83="x","x",$AR$2-'Indicator Date hidden'!AS83)</f>
        <v>0</v>
      </c>
      <c r="AS82" s="25">
        <f>IF('Indicator Date hidden'!AT83="x","x",$AS$2-'Indicator Date hidden'!AT83)</f>
        <v>0</v>
      </c>
      <c r="AT82" s="25">
        <f>IF('Indicator Date hidden'!AU83="x","x",$AT$2-'Indicator Date hidden'!AU83)</f>
        <v>0</v>
      </c>
      <c r="AU82" s="25" t="str">
        <f>IF('Indicator Date hidden'!AV83="x","x",$AU$2-'Indicator Date hidden'!AV83)</f>
        <v>x</v>
      </c>
      <c r="AV82" s="25">
        <f>IF('Indicator Date hidden'!AW83="x","x",$AV$2-'Indicator Date hidden'!AW83)</f>
        <v>0</v>
      </c>
      <c r="AW82" s="25">
        <f>IF('Indicator Date hidden'!AX83="x","x",$AW$2-'Indicator Date hidden'!AX83)</f>
        <v>0</v>
      </c>
      <c r="AX82" s="25">
        <f>IF('Indicator Date hidden'!AY83="x","x",$AX$2-'Indicator Date hidden'!AY83)</f>
        <v>0</v>
      </c>
      <c r="AY82" s="25">
        <f>IF('Indicator Date hidden'!AZ83="x","x",$AY$2-'Indicator Date hidden'!AZ83)</f>
        <v>0</v>
      </c>
      <c r="AZ82" s="25">
        <f>IF('Indicator Date hidden'!BA83="x","x",$AZ$2-'Indicator Date hidden'!BA83)</f>
        <v>0</v>
      </c>
      <c r="BA82">
        <f t="shared" si="10"/>
        <v>6</v>
      </c>
      <c r="BB82" s="26">
        <f t="shared" si="11"/>
        <v>0.13953488372093023</v>
      </c>
      <c r="BC82">
        <f t="shared" si="12"/>
        <v>3</v>
      </c>
      <c r="BD82" s="26">
        <f t="shared" si="13"/>
        <v>0.55327336062187538</v>
      </c>
      <c r="BE82" s="28">
        <f t="shared" si="14"/>
        <v>0</v>
      </c>
    </row>
    <row r="83" spans="1:57" x14ac:dyDescent="0.25">
      <c r="A83" t="s">
        <v>9969</v>
      </c>
      <c r="B83" s="25">
        <f>IF('Indicator Date hidden'!C84="x","x",$B$2-'Indicator Date hidden'!C84)</f>
        <v>0</v>
      </c>
      <c r="C83" s="25">
        <f>IF('Indicator Date hidden'!D84="x","x",$C$2-'Indicator Date hidden'!D84)</f>
        <v>0</v>
      </c>
      <c r="D83" s="25">
        <f>IF('Indicator Date hidden'!E84="x","x",$D$2-'Indicator Date hidden'!E84)</f>
        <v>0</v>
      </c>
      <c r="E83" s="25">
        <f>IF('Indicator Date hidden'!F84="x","x",$E$2-'Indicator Date hidden'!F84)</f>
        <v>0</v>
      </c>
      <c r="F83" s="25">
        <f>IF('Indicator Date hidden'!G84="x","x",$F$2-'Indicator Date hidden'!G84)</f>
        <v>0</v>
      </c>
      <c r="G83" s="25">
        <f>IF('Indicator Date hidden'!H84="x","x",$G$2-'Indicator Date hidden'!H84)</f>
        <v>0</v>
      </c>
      <c r="H83" s="25">
        <f>IF('Indicator Date hidden'!I84="x","x",$H$2-'Indicator Date hidden'!I84)</f>
        <v>0</v>
      </c>
      <c r="I83" s="25">
        <f>IF('Indicator Date hidden'!J84="x","x",$I$2-'Indicator Date hidden'!J84)</f>
        <v>0</v>
      </c>
      <c r="J83" s="25">
        <f>IF('Indicator Date hidden'!K84="x","x",$J$2-'Indicator Date hidden'!K84)</f>
        <v>0</v>
      </c>
      <c r="K83" s="25">
        <f>IF('Indicator Date hidden'!L84="x","x",$K$2-'Indicator Date hidden'!L84)</f>
        <v>0</v>
      </c>
      <c r="L83" s="25">
        <f>IF('Indicator Date hidden'!M84="x","x",$L$2-'Indicator Date hidden'!M84)</f>
        <v>0</v>
      </c>
      <c r="M83" s="25">
        <f>IF('Indicator Date hidden'!N84="x","x",$M$2-'Indicator Date hidden'!N84)</f>
        <v>0</v>
      </c>
      <c r="N83" s="25">
        <f>IF('Indicator Date hidden'!O84="x","x",$N$2-'Indicator Date hidden'!O84)</f>
        <v>0</v>
      </c>
      <c r="O83" s="25">
        <f>IF('Indicator Date hidden'!P84="x","x",$O$2-'Indicator Date hidden'!P84)</f>
        <v>0</v>
      </c>
      <c r="P83" s="25">
        <f>IF('Indicator Date hidden'!Q84="x","x",$P$2-'Indicator Date hidden'!Q84)</f>
        <v>0</v>
      </c>
      <c r="Q83" s="25" t="str">
        <f>IF('Indicator Date hidden'!R84="x","x",$Q$2-'Indicator Date hidden'!R84)</f>
        <v>x</v>
      </c>
      <c r="R83" s="25">
        <f>IF('Indicator Date hidden'!S84="x","x",$R$2-'Indicator Date hidden'!S84)</f>
        <v>0</v>
      </c>
      <c r="S83" s="25">
        <f>IF('Indicator Date hidden'!T84="x","x",$S$2-'Indicator Date hidden'!T84)</f>
        <v>0</v>
      </c>
      <c r="T83" s="25">
        <f>IF('Indicator Date hidden'!U84="x","x",$T$2-'Indicator Date hidden'!U84)</f>
        <v>0</v>
      </c>
      <c r="U83" s="25" t="str">
        <f>IF('Indicator Date hidden'!V84="x","x",$U$2-'Indicator Date hidden'!V84)</f>
        <v>x</v>
      </c>
      <c r="V83" s="25">
        <f>IF('Indicator Date hidden'!W84="x","x",$V$2-'Indicator Date hidden'!W84)</f>
        <v>0</v>
      </c>
      <c r="W83" s="25" t="str">
        <f>IF('Indicator Date hidden'!X84="x","x",$W$2-'Indicator Date hidden'!X84)</f>
        <v>x</v>
      </c>
      <c r="X83" s="25">
        <f>IF('Indicator Date hidden'!Y84="x","x",$X$2-'Indicator Date hidden'!Y84)</f>
        <v>2</v>
      </c>
      <c r="Y83" s="25">
        <f>IF('Indicator Date hidden'!Z84="x","x",$Y$2-'Indicator Date hidden'!Z84)</f>
        <v>0</v>
      </c>
      <c r="Z83" s="25">
        <f>IF('Indicator Date hidden'!AA84="x","x",$Z$2-'Indicator Date hidden'!AA84)</f>
        <v>0</v>
      </c>
      <c r="AA83" s="25">
        <f>IF('Indicator Date hidden'!AB84="x","x",$AA$2-'Indicator Date hidden'!AB84)</f>
        <v>1</v>
      </c>
      <c r="AB83" s="25">
        <f>IF('Indicator Date hidden'!AC84="x","x",$AB$2-'Indicator Date hidden'!AC84)</f>
        <v>0</v>
      </c>
      <c r="AC83" s="25">
        <f>IF('Indicator Date hidden'!AD84="x","x",$AC$2-'Indicator Date hidden'!AD84)</f>
        <v>0</v>
      </c>
      <c r="AD83" s="25" t="str">
        <f>IF('Indicator Date hidden'!AE84="x","x",$AD$2-'Indicator Date hidden'!AE84)</f>
        <v>x</v>
      </c>
      <c r="AE83" s="25">
        <f>IF('Indicator Date hidden'!AF84="x","x",$AE$2-'Indicator Date hidden'!AF84)</f>
        <v>0</v>
      </c>
      <c r="AF83" s="25">
        <f>IF('Indicator Date hidden'!AG84="x","x",$AF$2-'Indicator Date hidden'!AG84)</f>
        <v>1</v>
      </c>
      <c r="AG83" s="25">
        <f>IF('Indicator Date hidden'!AH84="x","x",$AG$2-'Indicator Date hidden'!AH84)</f>
        <v>0</v>
      </c>
      <c r="AH83" s="25">
        <f>IF('Indicator Date hidden'!AI84="x","x",$AH$2-'Indicator Date hidden'!AI84)</f>
        <v>0</v>
      </c>
      <c r="AI83" s="25">
        <f>IF('Indicator Date hidden'!AJ84="x","x",$AI$2-'Indicator Date hidden'!AJ84)</f>
        <v>0</v>
      </c>
      <c r="AJ83" s="25" t="str">
        <f>IF('Indicator Date hidden'!AK84="x","x",$AJ$2-'Indicator Date hidden'!AK84)</f>
        <v>x</v>
      </c>
      <c r="AK83" s="25">
        <f>IF('Indicator Date hidden'!AL84="x","x",$AK$2-'Indicator Date hidden'!AL84)</f>
        <v>1</v>
      </c>
      <c r="AL83" s="25">
        <f>IF('Indicator Date hidden'!AM84="x","x",$AL$2-'Indicator Date hidden'!AM84)</f>
        <v>0</v>
      </c>
      <c r="AM83" s="25">
        <f>IF('Indicator Date hidden'!AN84="x","x",$AM$2-'Indicator Date hidden'!AN84)</f>
        <v>0</v>
      </c>
      <c r="AN83" s="25">
        <f>IF('Indicator Date hidden'!AO84="x","x",$AN$2-'Indicator Date hidden'!AO84)</f>
        <v>0</v>
      </c>
      <c r="AO83" s="25">
        <f>IF('Indicator Date hidden'!AP84="x","x",$AO$2-'Indicator Date hidden'!AP84)</f>
        <v>0</v>
      </c>
      <c r="AP83" s="25">
        <f>IF('Indicator Date hidden'!AQ84="x","x",$AP$2-'Indicator Date hidden'!AQ84)</f>
        <v>0</v>
      </c>
      <c r="AQ83" s="25">
        <f>IF('Indicator Date hidden'!AR84="x","x",$AQ$2-'Indicator Date hidden'!AR84)</f>
        <v>0</v>
      </c>
      <c r="AR83" s="25">
        <f>IF('Indicator Date hidden'!AS84="x","x",$AR$2-'Indicator Date hidden'!AS84)</f>
        <v>0</v>
      </c>
      <c r="AS83" s="25">
        <f>IF('Indicator Date hidden'!AT84="x","x",$AS$2-'Indicator Date hidden'!AT84)</f>
        <v>0</v>
      </c>
      <c r="AT83" s="25">
        <f>IF('Indicator Date hidden'!AU84="x","x",$AT$2-'Indicator Date hidden'!AU84)</f>
        <v>0</v>
      </c>
      <c r="AU83" s="25">
        <f>IF('Indicator Date hidden'!AV84="x","x",$AU$2-'Indicator Date hidden'!AV84)</f>
        <v>1</v>
      </c>
      <c r="AV83" s="25">
        <f>IF('Indicator Date hidden'!AW84="x","x",$AV$2-'Indicator Date hidden'!AW84)</f>
        <v>0</v>
      </c>
      <c r="AW83" s="25">
        <f>IF('Indicator Date hidden'!AX84="x","x",$AW$2-'Indicator Date hidden'!AX84)</f>
        <v>0</v>
      </c>
      <c r="AX83" s="25">
        <f>IF('Indicator Date hidden'!AY84="x","x",$AX$2-'Indicator Date hidden'!AY84)</f>
        <v>0</v>
      </c>
      <c r="AY83" s="25">
        <f>IF('Indicator Date hidden'!AZ84="x","x",$AY$2-'Indicator Date hidden'!AZ84)</f>
        <v>0</v>
      </c>
      <c r="AZ83" s="25">
        <f>IF('Indicator Date hidden'!BA84="x","x",$AZ$2-'Indicator Date hidden'!BA84)</f>
        <v>0</v>
      </c>
      <c r="BA83">
        <f t="shared" si="10"/>
        <v>6</v>
      </c>
      <c r="BB83" s="26">
        <f t="shared" si="11"/>
        <v>0.13043478260869565</v>
      </c>
      <c r="BC83">
        <f t="shared" si="12"/>
        <v>5</v>
      </c>
      <c r="BD83" s="26">
        <f t="shared" si="13"/>
        <v>0.39610580778888255</v>
      </c>
      <c r="BE83" s="28">
        <f t="shared" si="14"/>
        <v>0</v>
      </c>
    </row>
    <row r="84" spans="1:57" x14ac:dyDescent="0.25">
      <c r="A84" t="s">
        <v>9971</v>
      </c>
      <c r="B84" s="25">
        <f>IF('Indicator Date hidden'!C85="x","x",$B$2-'Indicator Date hidden'!C85)</f>
        <v>0</v>
      </c>
      <c r="C84" s="25">
        <f>IF('Indicator Date hidden'!D85="x","x",$C$2-'Indicator Date hidden'!D85)</f>
        <v>0</v>
      </c>
      <c r="D84" s="25">
        <f>IF('Indicator Date hidden'!E85="x","x",$D$2-'Indicator Date hidden'!E85)</f>
        <v>0</v>
      </c>
      <c r="E84" s="25">
        <f>IF('Indicator Date hidden'!F85="x","x",$E$2-'Indicator Date hidden'!F85)</f>
        <v>0</v>
      </c>
      <c r="F84" s="25">
        <f>IF('Indicator Date hidden'!G85="x","x",$F$2-'Indicator Date hidden'!G85)</f>
        <v>0</v>
      </c>
      <c r="G84" s="25">
        <f>IF('Indicator Date hidden'!H85="x","x",$G$2-'Indicator Date hidden'!H85)</f>
        <v>0</v>
      </c>
      <c r="H84" s="25">
        <f>IF('Indicator Date hidden'!I85="x","x",$H$2-'Indicator Date hidden'!I85)</f>
        <v>0</v>
      </c>
      <c r="I84" s="25">
        <f>IF('Indicator Date hidden'!J85="x","x",$I$2-'Indicator Date hidden'!J85)</f>
        <v>0</v>
      </c>
      <c r="J84" s="25">
        <f>IF('Indicator Date hidden'!K85="x","x",$J$2-'Indicator Date hidden'!K85)</f>
        <v>0</v>
      </c>
      <c r="K84" s="25">
        <f>IF('Indicator Date hidden'!L85="x","x",$K$2-'Indicator Date hidden'!L85)</f>
        <v>0</v>
      </c>
      <c r="L84" s="25">
        <f>IF('Indicator Date hidden'!M85="x","x",$L$2-'Indicator Date hidden'!M85)</f>
        <v>0</v>
      </c>
      <c r="M84" s="25">
        <f>IF('Indicator Date hidden'!N85="x","x",$M$2-'Indicator Date hidden'!N85)</f>
        <v>0</v>
      </c>
      <c r="N84" s="25">
        <f>IF('Indicator Date hidden'!O85="x","x",$N$2-'Indicator Date hidden'!O85)</f>
        <v>0</v>
      </c>
      <c r="O84" s="25">
        <f>IF('Indicator Date hidden'!P85="x","x",$O$2-'Indicator Date hidden'!P85)</f>
        <v>0</v>
      </c>
      <c r="P84" s="25">
        <f>IF('Indicator Date hidden'!Q85="x","x",$P$2-'Indicator Date hidden'!Q85)</f>
        <v>0</v>
      </c>
      <c r="Q84" s="25">
        <f>IF('Indicator Date hidden'!R85="x","x",$Q$2-'Indicator Date hidden'!R85)</f>
        <v>4</v>
      </c>
      <c r="R84" s="25">
        <f>IF('Indicator Date hidden'!S85="x","x",$R$2-'Indicator Date hidden'!S85)</f>
        <v>0</v>
      </c>
      <c r="S84" s="25">
        <f>IF('Indicator Date hidden'!T85="x","x",$S$2-'Indicator Date hidden'!T85)</f>
        <v>0</v>
      </c>
      <c r="T84" s="25">
        <f>IF('Indicator Date hidden'!U85="x","x",$T$2-'Indicator Date hidden'!U85)</f>
        <v>0</v>
      </c>
      <c r="U84" s="25">
        <f>IF('Indicator Date hidden'!V85="x","x",$U$2-'Indicator Date hidden'!V85)</f>
        <v>0</v>
      </c>
      <c r="V84" s="25">
        <f>IF('Indicator Date hidden'!W85="x","x",$V$2-'Indicator Date hidden'!W85)</f>
        <v>0</v>
      </c>
      <c r="W84" s="25">
        <f>IF('Indicator Date hidden'!X85="x","x",$W$2-'Indicator Date hidden'!X85)</f>
        <v>2</v>
      </c>
      <c r="X84" s="25">
        <f>IF('Indicator Date hidden'!Y85="x","x",$X$2-'Indicator Date hidden'!Y85)</f>
        <v>6</v>
      </c>
      <c r="Y84" s="25">
        <f>IF('Indicator Date hidden'!Z85="x","x",$Y$2-'Indicator Date hidden'!Z85)</f>
        <v>0</v>
      </c>
      <c r="Z84" s="25">
        <f>IF('Indicator Date hidden'!AA85="x","x",$Z$2-'Indicator Date hidden'!AA85)</f>
        <v>0</v>
      </c>
      <c r="AA84" s="25">
        <f>IF('Indicator Date hidden'!AB85="x","x",$AA$2-'Indicator Date hidden'!AB85)</f>
        <v>0</v>
      </c>
      <c r="AB84" s="25">
        <f>IF('Indicator Date hidden'!AC85="x","x",$AB$2-'Indicator Date hidden'!AC85)</f>
        <v>0</v>
      </c>
      <c r="AC84" s="25">
        <f>IF('Indicator Date hidden'!AD85="x","x",$AC$2-'Indicator Date hidden'!AD85)</f>
        <v>0</v>
      </c>
      <c r="AD84" s="25" t="str">
        <f>IF('Indicator Date hidden'!AE85="x","x",$AD$2-'Indicator Date hidden'!AE85)</f>
        <v>x</v>
      </c>
      <c r="AE84" s="25">
        <f>IF('Indicator Date hidden'!AF85="x","x",$AE$2-'Indicator Date hidden'!AF85)</f>
        <v>0</v>
      </c>
      <c r="AF84" s="25">
        <f>IF('Indicator Date hidden'!AG85="x","x",$AF$2-'Indicator Date hidden'!AG85)</f>
        <v>9</v>
      </c>
      <c r="AG84" s="25">
        <f>IF('Indicator Date hidden'!AH85="x","x",$AG$2-'Indicator Date hidden'!AH85)</f>
        <v>0</v>
      </c>
      <c r="AH84" s="25">
        <f>IF('Indicator Date hidden'!AI85="x","x",$AH$2-'Indicator Date hidden'!AI85)</f>
        <v>0</v>
      </c>
      <c r="AI84" s="25">
        <f>IF('Indicator Date hidden'!AJ85="x","x",$AI$2-'Indicator Date hidden'!AJ85)</f>
        <v>0</v>
      </c>
      <c r="AJ84" s="25" t="str">
        <f>IF('Indicator Date hidden'!AK85="x","x",$AJ$2-'Indicator Date hidden'!AK85)</f>
        <v>x</v>
      </c>
      <c r="AK84" s="25">
        <f>IF('Indicator Date hidden'!AL85="x","x",$AK$2-'Indicator Date hidden'!AL85)</f>
        <v>1</v>
      </c>
      <c r="AL84" s="25">
        <f>IF('Indicator Date hidden'!AM85="x","x",$AL$2-'Indicator Date hidden'!AM85)</f>
        <v>0</v>
      </c>
      <c r="AM84" s="25">
        <f>IF('Indicator Date hidden'!AN85="x","x",$AM$2-'Indicator Date hidden'!AN85)</f>
        <v>0</v>
      </c>
      <c r="AN84" s="25">
        <f>IF('Indicator Date hidden'!AO85="x","x",$AN$2-'Indicator Date hidden'!AO85)</f>
        <v>0</v>
      </c>
      <c r="AO84" s="25">
        <f>IF('Indicator Date hidden'!AP85="x","x",$AO$2-'Indicator Date hidden'!AP85)</f>
        <v>0</v>
      </c>
      <c r="AP84" s="25">
        <f>IF('Indicator Date hidden'!AQ85="x","x",$AP$2-'Indicator Date hidden'!AQ85)</f>
        <v>0</v>
      </c>
      <c r="AQ84" s="25">
        <f>IF('Indicator Date hidden'!AR85="x","x",$AQ$2-'Indicator Date hidden'!AR85)</f>
        <v>4</v>
      </c>
      <c r="AR84" s="25">
        <f>IF('Indicator Date hidden'!AS85="x","x",$AR$2-'Indicator Date hidden'!AS85)</f>
        <v>0</v>
      </c>
      <c r="AS84" s="25">
        <f>IF('Indicator Date hidden'!AT85="x","x",$AS$2-'Indicator Date hidden'!AT85)</f>
        <v>0</v>
      </c>
      <c r="AT84" s="25">
        <f>IF('Indicator Date hidden'!AU85="x","x",$AT$2-'Indicator Date hidden'!AU85)</f>
        <v>0</v>
      </c>
      <c r="AU84" s="25">
        <f>IF('Indicator Date hidden'!AV85="x","x",$AU$2-'Indicator Date hidden'!AV85)</f>
        <v>1</v>
      </c>
      <c r="AV84" s="25">
        <f>IF('Indicator Date hidden'!AW85="x","x",$AV$2-'Indicator Date hidden'!AW85)</f>
        <v>0</v>
      </c>
      <c r="AW84" s="25">
        <f>IF('Indicator Date hidden'!AX85="x","x",$AW$2-'Indicator Date hidden'!AX85)</f>
        <v>0</v>
      </c>
      <c r="AX84" s="25">
        <f>IF('Indicator Date hidden'!AY85="x","x",$AX$2-'Indicator Date hidden'!AY85)</f>
        <v>0</v>
      </c>
      <c r="AY84" s="25">
        <f>IF('Indicator Date hidden'!AZ85="x","x",$AY$2-'Indicator Date hidden'!AZ85)</f>
        <v>0</v>
      </c>
      <c r="AZ84" s="25">
        <f>IF('Indicator Date hidden'!BA85="x","x",$AZ$2-'Indicator Date hidden'!BA85)</f>
        <v>0</v>
      </c>
      <c r="BA84">
        <f t="shared" si="10"/>
        <v>27</v>
      </c>
      <c r="BB84" s="26">
        <f t="shared" si="11"/>
        <v>0.55102040816326525</v>
      </c>
      <c r="BC84">
        <f t="shared" si="12"/>
        <v>7</v>
      </c>
      <c r="BD84" s="26">
        <f t="shared" si="13"/>
        <v>1.6910475498666611</v>
      </c>
      <c r="BE84" s="28">
        <f t="shared" si="14"/>
        <v>0</v>
      </c>
    </row>
    <row r="85" spans="1:57" x14ac:dyDescent="0.25">
      <c r="A85" t="s">
        <v>9974</v>
      </c>
      <c r="B85" s="25">
        <f>IF('Indicator Date hidden'!C86="x","x",$B$2-'Indicator Date hidden'!C86)</f>
        <v>0</v>
      </c>
      <c r="C85" s="25">
        <f>IF('Indicator Date hidden'!D86="x","x",$C$2-'Indicator Date hidden'!D86)</f>
        <v>0</v>
      </c>
      <c r="D85" s="25">
        <f>IF('Indicator Date hidden'!E86="x","x",$D$2-'Indicator Date hidden'!E86)</f>
        <v>0</v>
      </c>
      <c r="E85" s="25">
        <f>IF('Indicator Date hidden'!F86="x","x",$E$2-'Indicator Date hidden'!F86)</f>
        <v>0</v>
      </c>
      <c r="F85" s="25">
        <f>IF('Indicator Date hidden'!G86="x","x",$F$2-'Indicator Date hidden'!G86)</f>
        <v>0</v>
      </c>
      <c r="G85" s="25">
        <f>IF('Indicator Date hidden'!H86="x","x",$G$2-'Indicator Date hidden'!H86)</f>
        <v>0</v>
      </c>
      <c r="H85" s="25">
        <f>IF('Indicator Date hidden'!I86="x","x",$H$2-'Indicator Date hidden'!I86)</f>
        <v>0</v>
      </c>
      <c r="I85" s="25">
        <f>IF('Indicator Date hidden'!J86="x","x",$I$2-'Indicator Date hidden'!J86)</f>
        <v>0</v>
      </c>
      <c r="J85" s="25">
        <f>IF('Indicator Date hidden'!K86="x","x",$J$2-'Indicator Date hidden'!K86)</f>
        <v>0</v>
      </c>
      <c r="K85" s="25">
        <f>IF('Indicator Date hidden'!L86="x","x",$K$2-'Indicator Date hidden'!L86)</f>
        <v>0</v>
      </c>
      <c r="L85" s="25">
        <f>IF('Indicator Date hidden'!M86="x","x",$L$2-'Indicator Date hidden'!M86)</f>
        <v>0</v>
      </c>
      <c r="M85" s="25">
        <f>IF('Indicator Date hidden'!N86="x","x",$M$2-'Indicator Date hidden'!N86)</f>
        <v>0</v>
      </c>
      <c r="N85" s="25">
        <f>IF('Indicator Date hidden'!O86="x","x",$N$2-'Indicator Date hidden'!O86)</f>
        <v>0</v>
      </c>
      <c r="O85" s="25">
        <f>IF('Indicator Date hidden'!P86="x","x",$O$2-'Indicator Date hidden'!P86)</f>
        <v>0</v>
      </c>
      <c r="P85" s="25">
        <f>IF('Indicator Date hidden'!Q86="x","x",$P$2-'Indicator Date hidden'!Q86)</f>
        <v>0</v>
      </c>
      <c r="Q85" s="25" t="str">
        <f>IF('Indicator Date hidden'!R86="x","x",$Q$2-'Indicator Date hidden'!R86)</f>
        <v>x</v>
      </c>
      <c r="R85" s="25">
        <f>IF('Indicator Date hidden'!S86="x","x",$R$2-'Indicator Date hidden'!S86)</f>
        <v>0</v>
      </c>
      <c r="S85" s="25">
        <f>IF('Indicator Date hidden'!T86="x","x",$S$2-'Indicator Date hidden'!T86)</f>
        <v>0</v>
      </c>
      <c r="T85" s="25">
        <f>IF('Indicator Date hidden'!U86="x","x",$T$2-'Indicator Date hidden'!U86)</f>
        <v>0</v>
      </c>
      <c r="U85" s="25" t="str">
        <f>IF('Indicator Date hidden'!V86="x","x",$U$2-'Indicator Date hidden'!V86)</f>
        <v>x</v>
      </c>
      <c r="V85" s="25">
        <f>IF('Indicator Date hidden'!W86="x","x",$V$2-'Indicator Date hidden'!W86)</f>
        <v>0</v>
      </c>
      <c r="W85" s="25">
        <f>IF('Indicator Date hidden'!X86="x","x",$W$2-'Indicator Date hidden'!X86)</f>
        <v>4</v>
      </c>
      <c r="X85" s="25">
        <f>IF('Indicator Date hidden'!Y86="x","x",$X$2-'Indicator Date hidden'!Y86)</f>
        <v>4</v>
      </c>
      <c r="Y85" s="25">
        <f>IF('Indicator Date hidden'!Z86="x","x",$Y$2-'Indicator Date hidden'!Z86)</f>
        <v>0</v>
      </c>
      <c r="Z85" s="25">
        <f>IF('Indicator Date hidden'!AA86="x","x",$Z$2-'Indicator Date hidden'!AA86)</f>
        <v>0</v>
      </c>
      <c r="AA85" s="25">
        <f>IF('Indicator Date hidden'!AB86="x","x",$AA$2-'Indicator Date hidden'!AB86)</f>
        <v>3</v>
      </c>
      <c r="AB85" s="25">
        <f>IF('Indicator Date hidden'!AC86="x","x",$AB$2-'Indicator Date hidden'!AC86)</f>
        <v>0</v>
      </c>
      <c r="AC85" s="25">
        <f>IF('Indicator Date hidden'!AD86="x","x",$AC$2-'Indicator Date hidden'!AD86)</f>
        <v>0</v>
      </c>
      <c r="AD85" s="25" t="str">
        <f>IF('Indicator Date hidden'!AE86="x","x",$AD$2-'Indicator Date hidden'!AE86)</f>
        <v>x</v>
      </c>
      <c r="AE85" s="25">
        <f>IF('Indicator Date hidden'!AF86="x","x",$AE$2-'Indicator Date hidden'!AF86)</f>
        <v>0</v>
      </c>
      <c r="AF85" s="25">
        <f>IF('Indicator Date hidden'!AG86="x","x",$AF$2-'Indicator Date hidden'!AG86)</f>
        <v>5</v>
      </c>
      <c r="AG85" s="25">
        <f>IF('Indicator Date hidden'!AH86="x","x",$AG$2-'Indicator Date hidden'!AH86)</f>
        <v>0</v>
      </c>
      <c r="AH85" s="25">
        <f>IF('Indicator Date hidden'!AI86="x","x",$AH$2-'Indicator Date hidden'!AI86)</f>
        <v>0</v>
      </c>
      <c r="AI85" s="25">
        <f>IF('Indicator Date hidden'!AJ86="x","x",$AI$2-'Indicator Date hidden'!AJ86)</f>
        <v>0</v>
      </c>
      <c r="AJ85" s="25" t="str">
        <f>IF('Indicator Date hidden'!AK86="x","x",$AJ$2-'Indicator Date hidden'!AK86)</f>
        <v>x</v>
      </c>
      <c r="AK85" s="25">
        <f>IF('Indicator Date hidden'!AL86="x","x",$AK$2-'Indicator Date hidden'!AL86)</f>
        <v>1</v>
      </c>
      <c r="AL85" s="25">
        <f>IF('Indicator Date hidden'!AM86="x","x",$AL$2-'Indicator Date hidden'!AM86)</f>
        <v>0</v>
      </c>
      <c r="AM85" s="25">
        <f>IF('Indicator Date hidden'!AN86="x","x",$AM$2-'Indicator Date hidden'!AN86)</f>
        <v>0</v>
      </c>
      <c r="AN85" s="25">
        <f>IF('Indicator Date hidden'!AO86="x","x",$AN$2-'Indicator Date hidden'!AO86)</f>
        <v>0</v>
      </c>
      <c r="AO85" s="25">
        <f>IF('Indicator Date hidden'!AP86="x","x",$AO$2-'Indicator Date hidden'!AP86)</f>
        <v>0</v>
      </c>
      <c r="AP85" s="25">
        <f>IF('Indicator Date hidden'!AQ86="x","x",$AP$2-'Indicator Date hidden'!AQ86)</f>
        <v>0</v>
      </c>
      <c r="AQ85" s="25">
        <f>IF('Indicator Date hidden'!AR86="x","x",$AQ$2-'Indicator Date hidden'!AR86)</f>
        <v>4</v>
      </c>
      <c r="AR85" s="25">
        <f>IF('Indicator Date hidden'!AS86="x","x",$AR$2-'Indicator Date hidden'!AS86)</f>
        <v>0</v>
      </c>
      <c r="AS85" s="25">
        <f>IF('Indicator Date hidden'!AT86="x","x",$AS$2-'Indicator Date hidden'!AT86)</f>
        <v>0</v>
      </c>
      <c r="AT85" s="25">
        <f>IF('Indicator Date hidden'!AU86="x","x",$AT$2-'Indicator Date hidden'!AU86)</f>
        <v>0</v>
      </c>
      <c r="AU85" s="25" t="str">
        <f>IF('Indicator Date hidden'!AV86="x","x",$AU$2-'Indicator Date hidden'!AV86)</f>
        <v>x</v>
      </c>
      <c r="AV85" s="25">
        <f>IF('Indicator Date hidden'!AW86="x","x",$AV$2-'Indicator Date hidden'!AW86)</f>
        <v>0</v>
      </c>
      <c r="AW85" s="25">
        <f>IF('Indicator Date hidden'!AX86="x","x",$AW$2-'Indicator Date hidden'!AX86)</f>
        <v>0</v>
      </c>
      <c r="AX85" s="25">
        <f>IF('Indicator Date hidden'!AY86="x","x",$AX$2-'Indicator Date hidden'!AY86)</f>
        <v>0</v>
      </c>
      <c r="AY85" s="25">
        <f>IF('Indicator Date hidden'!AZ86="x","x",$AY$2-'Indicator Date hidden'!AZ86)</f>
        <v>0</v>
      </c>
      <c r="AZ85" s="25">
        <f>IF('Indicator Date hidden'!BA86="x","x",$AZ$2-'Indicator Date hidden'!BA86)</f>
        <v>0</v>
      </c>
      <c r="BA85">
        <f t="shared" si="10"/>
        <v>21</v>
      </c>
      <c r="BB85" s="26">
        <f t="shared" si="11"/>
        <v>0.45652173913043476</v>
      </c>
      <c r="BC85">
        <f t="shared" si="12"/>
        <v>6</v>
      </c>
      <c r="BD85" s="26">
        <f t="shared" si="13"/>
        <v>1.2633034978928379</v>
      </c>
      <c r="BE85" s="28">
        <f t="shared" si="14"/>
        <v>0</v>
      </c>
    </row>
    <row r="86" spans="1:57" x14ac:dyDescent="0.25">
      <c r="A86" t="s">
        <v>9972</v>
      </c>
      <c r="B86" s="25">
        <f>IF('Indicator Date hidden'!C87="x","x",$B$2-'Indicator Date hidden'!C87)</f>
        <v>0</v>
      </c>
      <c r="C86" s="25">
        <f>IF('Indicator Date hidden'!D87="x","x",$C$2-'Indicator Date hidden'!D87)</f>
        <v>0</v>
      </c>
      <c r="D86" s="25">
        <f>IF('Indicator Date hidden'!E87="x","x",$D$2-'Indicator Date hidden'!E87)</f>
        <v>0</v>
      </c>
      <c r="E86" s="25">
        <f>IF('Indicator Date hidden'!F87="x","x",$E$2-'Indicator Date hidden'!F87)</f>
        <v>0</v>
      </c>
      <c r="F86" s="25">
        <f>IF('Indicator Date hidden'!G87="x","x",$F$2-'Indicator Date hidden'!G87)</f>
        <v>0</v>
      </c>
      <c r="G86" s="25">
        <f>IF('Indicator Date hidden'!H87="x","x",$G$2-'Indicator Date hidden'!H87)</f>
        <v>0</v>
      </c>
      <c r="H86" s="25">
        <f>IF('Indicator Date hidden'!I87="x","x",$H$2-'Indicator Date hidden'!I87)</f>
        <v>0</v>
      </c>
      <c r="I86" s="25">
        <f>IF('Indicator Date hidden'!J87="x","x",$I$2-'Indicator Date hidden'!J87)</f>
        <v>0</v>
      </c>
      <c r="J86" s="25">
        <f>IF('Indicator Date hidden'!K87="x","x",$J$2-'Indicator Date hidden'!K87)</f>
        <v>0</v>
      </c>
      <c r="K86" s="25">
        <f>IF('Indicator Date hidden'!L87="x","x",$K$2-'Indicator Date hidden'!L87)</f>
        <v>0</v>
      </c>
      <c r="L86" s="25">
        <f>IF('Indicator Date hidden'!M87="x","x",$L$2-'Indicator Date hidden'!M87)</f>
        <v>0</v>
      </c>
      <c r="M86" s="25">
        <f>IF('Indicator Date hidden'!N87="x","x",$M$2-'Indicator Date hidden'!N87)</f>
        <v>0</v>
      </c>
      <c r="N86" s="25">
        <f>IF('Indicator Date hidden'!O87="x","x",$N$2-'Indicator Date hidden'!O87)</f>
        <v>0</v>
      </c>
      <c r="O86" s="25">
        <f>IF('Indicator Date hidden'!P87="x","x",$O$2-'Indicator Date hidden'!P87)</f>
        <v>0</v>
      </c>
      <c r="P86" s="25">
        <f>IF('Indicator Date hidden'!Q87="x","x",$P$2-'Indicator Date hidden'!Q87)</f>
        <v>0</v>
      </c>
      <c r="Q86" s="25">
        <f>IF('Indicator Date hidden'!R87="x","x",$Q$2-'Indicator Date hidden'!R87)</f>
        <v>2</v>
      </c>
      <c r="R86" s="25">
        <f>IF('Indicator Date hidden'!S87="x","x",$R$2-'Indicator Date hidden'!S87)</f>
        <v>0</v>
      </c>
      <c r="S86" s="25">
        <f>IF('Indicator Date hidden'!T87="x","x",$S$2-'Indicator Date hidden'!T87)</f>
        <v>0</v>
      </c>
      <c r="T86" s="25">
        <f>IF('Indicator Date hidden'!U87="x","x",$T$2-'Indicator Date hidden'!U87)</f>
        <v>0</v>
      </c>
      <c r="U86" s="25">
        <f>IF('Indicator Date hidden'!V87="x","x",$U$2-'Indicator Date hidden'!V87)</f>
        <v>0</v>
      </c>
      <c r="V86" s="25">
        <f>IF('Indicator Date hidden'!W87="x","x",$V$2-'Indicator Date hidden'!W87)</f>
        <v>0</v>
      </c>
      <c r="W86" s="25">
        <f>IF('Indicator Date hidden'!X87="x","x",$W$2-'Indicator Date hidden'!X87)</f>
        <v>2</v>
      </c>
      <c r="X86" s="25">
        <f>IF('Indicator Date hidden'!Y87="x","x",$X$2-'Indicator Date hidden'!Y87)</f>
        <v>4</v>
      </c>
      <c r="Y86" s="25">
        <f>IF('Indicator Date hidden'!Z87="x","x",$Y$2-'Indicator Date hidden'!Z87)</f>
        <v>0</v>
      </c>
      <c r="Z86" s="25">
        <f>IF('Indicator Date hidden'!AA87="x","x",$Z$2-'Indicator Date hidden'!AA87)</f>
        <v>0</v>
      </c>
      <c r="AA86" s="25" t="str">
        <f>IF('Indicator Date hidden'!AB87="x","x",$AA$2-'Indicator Date hidden'!AB87)</f>
        <v>x</v>
      </c>
      <c r="AB86" s="25">
        <f>IF('Indicator Date hidden'!AC87="x","x",$AB$2-'Indicator Date hidden'!AC87)</f>
        <v>0</v>
      </c>
      <c r="AC86" s="25">
        <f>IF('Indicator Date hidden'!AD87="x","x",$AC$2-'Indicator Date hidden'!AD87)</f>
        <v>0</v>
      </c>
      <c r="AD86" s="25" t="str">
        <f>IF('Indicator Date hidden'!AE87="x","x",$AD$2-'Indicator Date hidden'!AE87)</f>
        <v>x</v>
      </c>
      <c r="AE86" s="25">
        <f>IF('Indicator Date hidden'!AF87="x","x",$AE$2-'Indicator Date hidden'!AF87)</f>
        <v>0</v>
      </c>
      <c r="AF86" s="25">
        <f>IF('Indicator Date hidden'!AG87="x","x",$AF$2-'Indicator Date hidden'!AG87)</f>
        <v>3</v>
      </c>
      <c r="AG86" s="25">
        <f>IF('Indicator Date hidden'!AH87="x","x",$AG$2-'Indicator Date hidden'!AH87)</f>
        <v>0</v>
      </c>
      <c r="AH86" s="25">
        <f>IF('Indicator Date hidden'!AI87="x","x",$AH$2-'Indicator Date hidden'!AI87)</f>
        <v>0</v>
      </c>
      <c r="AI86" s="25">
        <f>IF('Indicator Date hidden'!AJ87="x","x",$AI$2-'Indicator Date hidden'!AJ87)</f>
        <v>0</v>
      </c>
      <c r="AJ86" s="25" t="str">
        <f>IF('Indicator Date hidden'!AK87="x","x",$AJ$2-'Indicator Date hidden'!AK87)</f>
        <v>x</v>
      </c>
      <c r="AK86" s="25">
        <f>IF('Indicator Date hidden'!AL87="x","x",$AK$2-'Indicator Date hidden'!AL87)</f>
        <v>0</v>
      </c>
      <c r="AL86" s="25">
        <f>IF('Indicator Date hidden'!AM87="x","x",$AL$2-'Indicator Date hidden'!AM87)</f>
        <v>0</v>
      </c>
      <c r="AM86" s="25">
        <f>IF('Indicator Date hidden'!AN87="x","x",$AM$2-'Indicator Date hidden'!AN87)</f>
        <v>0</v>
      </c>
      <c r="AN86" s="25">
        <f>IF('Indicator Date hidden'!AO87="x","x",$AN$2-'Indicator Date hidden'!AO87)</f>
        <v>0</v>
      </c>
      <c r="AO86" s="25">
        <f>IF('Indicator Date hidden'!AP87="x","x",$AO$2-'Indicator Date hidden'!AP87)</f>
        <v>0</v>
      </c>
      <c r="AP86" s="25">
        <f>IF('Indicator Date hidden'!AQ87="x","x",$AP$2-'Indicator Date hidden'!AQ87)</f>
        <v>0</v>
      </c>
      <c r="AQ86" s="25">
        <f>IF('Indicator Date hidden'!AR87="x","x",$AQ$2-'Indicator Date hidden'!AR87)</f>
        <v>4</v>
      </c>
      <c r="AR86" s="25">
        <f>IF('Indicator Date hidden'!AS87="x","x",$AR$2-'Indicator Date hidden'!AS87)</f>
        <v>0</v>
      </c>
      <c r="AS86" s="25">
        <f>IF('Indicator Date hidden'!AT87="x","x",$AS$2-'Indicator Date hidden'!AT87)</f>
        <v>0</v>
      </c>
      <c r="AT86" s="25">
        <f>IF('Indicator Date hidden'!AU87="x","x",$AT$2-'Indicator Date hidden'!AU87)</f>
        <v>0</v>
      </c>
      <c r="AU86" s="25">
        <f>IF('Indicator Date hidden'!AV87="x","x",$AU$2-'Indicator Date hidden'!AV87)</f>
        <v>2</v>
      </c>
      <c r="AV86" s="25">
        <f>IF('Indicator Date hidden'!AW87="x","x",$AV$2-'Indicator Date hidden'!AW87)</f>
        <v>0</v>
      </c>
      <c r="AW86" s="25">
        <f>IF('Indicator Date hidden'!AX87="x","x",$AW$2-'Indicator Date hidden'!AX87)</f>
        <v>0</v>
      </c>
      <c r="AX86" s="25">
        <f>IF('Indicator Date hidden'!AY87="x","x",$AX$2-'Indicator Date hidden'!AY87)</f>
        <v>0</v>
      </c>
      <c r="AY86" s="25">
        <f>IF('Indicator Date hidden'!AZ87="x","x",$AY$2-'Indicator Date hidden'!AZ87)</f>
        <v>0</v>
      </c>
      <c r="AZ86" s="25">
        <f>IF('Indicator Date hidden'!BA87="x","x",$AZ$2-'Indicator Date hidden'!BA87)</f>
        <v>0</v>
      </c>
      <c r="BA86">
        <f t="shared" si="10"/>
        <v>17</v>
      </c>
      <c r="BB86" s="26">
        <f t="shared" si="11"/>
        <v>0.35416666666666669</v>
      </c>
      <c r="BC86">
        <f t="shared" si="12"/>
        <v>6</v>
      </c>
      <c r="BD86" s="26">
        <f t="shared" si="13"/>
        <v>0.98930917254864714</v>
      </c>
      <c r="BE86" s="28">
        <f t="shared" si="14"/>
        <v>0</v>
      </c>
    </row>
    <row r="87" spans="1:57" x14ac:dyDescent="0.25">
      <c r="A87" t="s">
        <v>9976</v>
      </c>
      <c r="B87" s="25">
        <f>IF('Indicator Date hidden'!C88="x","x",$B$2-'Indicator Date hidden'!C88)</f>
        <v>0</v>
      </c>
      <c r="C87" s="25">
        <f>IF('Indicator Date hidden'!D88="x","x",$C$2-'Indicator Date hidden'!D88)</f>
        <v>0</v>
      </c>
      <c r="D87" s="25">
        <f>IF('Indicator Date hidden'!E88="x","x",$D$2-'Indicator Date hidden'!E88)</f>
        <v>0</v>
      </c>
      <c r="E87" s="25">
        <f>IF('Indicator Date hidden'!F88="x","x",$E$2-'Indicator Date hidden'!F88)</f>
        <v>0</v>
      </c>
      <c r="F87" s="25">
        <f>IF('Indicator Date hidden'!G88="x","x",$F$2-'Indicator Date hidden'!G88)</f>
        <v>0</v>
      </c>
      <c r="G87" s="25">
        <f>IF('Indicator Date hidden'!H88="x","x",$G$2-'Indicator Date hidden'!H88)</f>
        <v>0</v>
      </c>
      <c r="H87" s="25">
        <f>IF('Indicator Date hidden'!I88="x","x",$H$2-'Indicator Date hidden'!I88)</f>
        <v>0</v>
      </c>
      <c r="I87" s="25">
        <f>IF('Indicator Date hidden'!J88="x","x",$I$2-'Indicator Date hidden'!J88)</f>
        <v>0</v>
      </c>
      <c r="J87" s="25">
        <f>IF('Indicator Date hidden'!K88="x","x",$J$2-'Indicator Date hidden'!K88)</f>
        <v>0</v>
      </c>
      <c r="K87" s="25">
        <f>IF('Indicator Date hidden'!L88="x","x",$K$2-'Indicator Date hidden'!L88)</f>
        <v>0</v>
      </c>
      <c r="L87" s="25">
        <f>IF('Indicator Date hidden'!M88="x","x",$L$2-'Indicator Date hidden'!M88)</f>
        <v>0</v>
      </c>
      <c r="M87" s="25">
        <f>IF('Indicator Date hidden'!N88="x","x",$M$2-'Indicator Date hidden'!N88)</f>
        <v>0</v>
      </c>
      <c r="N87" s="25">
        <f>IF('Indicator Date hidden'!O88="x","x",$N$2-'Indicator Date hidden'!O88)</f>
        <v>0</v>
      </c>
      <c r="O87" s="25">
        <f>IF('Indicator Date hidden'!P88="x","x",$O$2-'Indicator Date hidden'!P88)</f>
        <v>0</v>
      </c>
      <c r="P87" s="25">
        <f>IF('Indicator Date hidden'!Q88="x","x",$P$2-'Indicator Date hidden'!Q88)</f>
        <v>0</v>
      </c>
      <c r="Q87" s="25">
        <f>IF('Indicator Date hidden'!R88="x","x",$Q$2-'Indicator Date hidden'!R88)</f>
        <v>3</v>
      </c>
      <c r="R87" s="25">
        <f>IF('Indicator Date hidden'!S88="x","x",$R$2-'Indicator Date hidden'!S88)</f>
        <v>0</v>
      </c>
      <c r="S87" s="25">
        <f>IF('Indicator Date hidden'!T88="x","x",$S$2-'Indicator Date hidden'!T88)</f>
        <v>0</v>
      </c>
      <c r="T87" s="25">
        <f>IF('Indicator Date hidden'!U88="x","x",$T$2-'Indicator Date hidden'!U88)</f>
        <v>0</v>
      </c>
      <c r="U87" s="25">
        <f>IF('Indicator Date hidden'!V88="x","x",$U$2-'Indicator Date hidden'!V88)</f>
        <v>0</v>
      </c>
      <c r="V87" s="25">
        <f>IF('Indicator Date hidden'!W88="x","x",$V$2-'Indicator Date hidden'!W88)</f>
        <v>0</v>
      </c>
      <c r="W87" s="25">
        <f>IF('Indicator Date hidden'!X88="x","x",$W$2-'Indicator Date hidden'!X88)</f>
        <v>4</v>
      </c>
      <c r="X87" s="25">
        <f>IF('Indicator Date hidden'!Y88="x","x",$X$2-'Indicator Date hidden'!Y88)</f>
        <v>1</v>
      </c>
      <c r="Y87" s="25">
        <f>IF('Indicator Date hidden'!Z88="x","x",$Y$2-'Indicator Date hidden'!Z88)</f>
        <v>0</v>
      </c>
      <c r="Z87" s="25">
        <f>IF('Indicator Date hidden'!AA88="x","x",$Z$2-'Indicator Date hidden'!AA88)</f>
        <v>0</v>
      </c>
      <c r="AA87" s="25">
        <f>IF('Indicator Date hidden'!AB88="x","x",$AA$2-'Indicator Date hidden'!AB88)</f>
        <v>0</v>
      </c>
      <c r="AB87" s="25">
        <f>IF('Indicator Date hidden'!AC88="x","x",$AB$2-'Indicator Date hidden'!AC88)</f>
        <v>0</v>
      </c>
      <c r="AC87" s="25">
        <f>IF('Indicator Date hidden'!AD88="x","x",$AC$2-'Indicator Date hidden'!AD88)</f>
        <v>0</v>
      </c>
      <c r="AD87" s="25" t="str">
        <f>IF('Indicator Date hidden'!AE88="x","x",$AD$2-'Indicator Date hidden'!AE88)</f>
        <v>x</v>
      </c>
      <c r="AE87" s="25">
        <f>IF('Indicator Date hidden'!AF88="x","x",$AE$2-'Indicator Date hidden'!AF88)</f>
        <v>0</v>
      </c>
      <c r="AF87" s="25">
        <f>IF('Indicator Date hidden'!AG88="x","x",$AF$2-'Indicator Date hidden'!AG88)</f>
        <v>0</v>
      </c>
      <c r="AG87" s="25">
        <f>IF('Indicator Date hidden'!AH88="x","x",$AG$2-'Indicator Date hidden'!AH88)</f>
        <v>0</v>
      </c>
      <c r="AH87" s="25">
        <f>IF('Indicator Date hidden'!AI88="x","x",$AH$2-'Indicator Date hidden'!AI88)</f>
        <v>0</v>
      </c>
      <c r="AI87" s="25">
        <f>IF('Indicator Date hidden'!AJ88="x","x",$AI$2-'Indicator Date hidden'!AJ88)</f>
        <v>0</v>
      </c>
      <c r="AJ87" s="25" t="str">
        <f>IF('Indicator Date hidden'!AK88="x","x",$AJ$2-'Indicator Date hidden'!AK88)</f>
        <v>x</v>
      </c>
      <c r="AK87" s="25">
        <f>IF('Indicator Date hidden'!AL88="x","x",$AK$2-'Indicator Date hidden'!AL88)</f>
        <v>1</v>
      </c>
      <c r="AL87" s="25">
        <f>IF('Indicator Date hidden'!AM88="x","x",$AL$2-'Indicator Date hidden'!AM88)</f>
        <v>0</v>
      </c>
      <c r="AM87" s="25">
        <f>IF('Indicator Date hidden'!AN88="x","x",$AM$2-'Indicator Date hidden'!AN88)</f>
        <v>0</v>
      </c>
      <c r="AN87" s="25">
        <f>IF('Indicator Date hidden'!AO88="x","x",$AN$2-'Indicator Date hidden'!AO88)</f>
        <v>0</v>
      </c>
      <c r="AO87" s="25" t="str">
        <f>IF('Indicator Date hidden'!AP88="x","x",$AO$2-'Indicator Date hidden'!AP88)</f>
        <v>x</v>
      </c>
      <c r="AP87" s="25" t="str">
        <f>IF('Indicator Date hidden'!AQ88="x","x",$AP$2-'Indicator Date hidden'!AQ88)</f>
        <v>x</v>
      </c>
      <c r="AQ87" s="25">
        <f>IF('Indicator Date hidden'!AR88="x","x",$AQ$2-'Indicator Date hidden'!AR88)</f>
        <v>4</v>
      </c>
      <c r="AR87" s="25">
        <f>IF('Indicator Date hidden'!AS88="x","x",$AR$2-'Indicator Date hidden'!AS88)</f>
        <v>0</v>
      </c>
      <c r="AS87" s="25">
        <f>IF('Indicator Date hidden'!AT88="x","x",$AS$2-'Indicator Date hidden'!AT88)</f>
        <v>0</v>
      </c>
      <c r="AT87" s="25">
        <f>IF('Indicator Date hidden'!AU88="x","x",$AT$2-'Indicator Date hidden'!AU88)</f>
        <v>0</v>
      </c>
      <c r="AU87" s="25">
        <f>IF('Indicator Date hidden'!AV88="x","x",$AU$2-'Indicator Date hidden'!AV88)</f>
        <v>5</v>
      </c>
      <c r="AV87" s="25">
        <f>IF('Indicator Date hidden'!AW88="x","x",$AV$2-'Indicator Date hidden'!AW88)</f>
        <v>0</v>
      </c>
      <c r="AW87" s="25">
        <f>IF('Indicator Date hidden'!AX88="x","x",$AW$2-'Indicator Date hidden'!AX88)</f>
        <v>0</v>
      </c>
      <c r="AX87" s="25">
        <f>IF('Indicator Date hidden'!AY88="x","x",$AX$2-'Indicator Date hidden'!AY88)</f>
        <v>0</v>
      </c>
      <c r="AY87" s="25">
        <f>IF('Indicator Date hidden'!AZ88="x","x",$AY$2-'Indicator Date hidden'!AZ88)</f>
        <v>0</v>
      </c>
      <c r="AZ87" s="25">
        <f>IF('Indicator Date hidden'!BA88="x","x",$AZ$2-'Indicator Date hidden'!BA88)</f>
        <v>0</v>
      </c>
      <c r="BA87">
        <f t="shared" si="10"/>
        <v>18</v>
      </c>
      <c r="BB87" s="26">
        <f t="shared" si="11"/>
        <v>0.38297872340425532</v>
      </c>
      <c r="BC87">
        <f t="shared" si="12"/>
        <v>6</v>
      </c>
      <c r="BD87" s="26">
        <f t="shared" si="13"/>
        <v>1.1402349793169586</v>
      </c>
      <c r="BE87" s="28">
        <f t="shared" si="14"/>
        <v>0</v>
      </c>
    </row>
    <row r="88" spans="1:57" x14ac:dyDescent="0.25">
      <c r="A88" t="s">
        <v>9977</v>
      </c>
      <c r="B88" s="25">
        <f>IF('Indicator Date hidden'!C89="x","x",$B$2-'Indicator Date hidden'!C89)</f>
        <v>0</v>
      </c>
      <c r="C88" s="25">
        <f>IF('Indicator Date hidden'!D89="x","x",$C$2-'Indicator Date hidden'!D89)</f>
        <v>0</v>
      </c>
      <c r="D88" s="25">
        <f>IF('Indicator Date hidden'!E89="x","x",$D$2-'Indicator Date hidden'!E89)</f>
        <v>0</v>
      </c>
      <c r="E88" s="25">
        <f>IF('Indicator Date hidden'!F89="x","x",$E$2-'Indicator Date hidden'!F89)</f>
        <v>0</v>
      </c>
      <c r="F88" s="25">
        <f>IF('Indicator Date hidden'!G89="x","x",$F$2-'Indicator Date hidden'!G89)</f>
        <v>0</v>
      </c>
      <c r="G88" s="25">
        <f>IF('Indicator Date hidden'!H89="x","x",$G$2-'Indicator Date hidden'!H89)</f>
        <v>0</v>
      </c>
      <c r="H88" s="25">
        <f>IF('Indicator Date hidden'!I89="x","x",$H$2-'Indicator Date hidden'!I89)</f>
        <v>0</v>
      </c>
      <c r="I88" s="25">
        <f>IF('Indicator Date hidden'!J89="x","x",$I$2-'Indicator Date hidden'!J89)</f>
        <v>0</v>
      </c>
      <c r="J88" s="25">
        <f>IF('Indicator Date hidden'!K89="x","x",$J$2-'Indicator Date hidden'!K89)</f>
        <v>0</v>
      </c>
      <c r="K88" s="25">
        <f>IF('Indicator Date hidden'!L89="x","x",$K$2-'Indicator Date hidden'!L89)</f>
        <v>0</v>
      </c>
      <c r="L88" s="25">
        <f>IF('Indicator Date hidden'!M89="x","x",$L$2-'Indicator Date hidden'!M89)</f>
        <v>0</v>
      </c>
      <c r="M88" s="25">
        <f>IF('Indicator Date hidden'!N89="x","x",$M$2-'Indicator Date hidden'!N89)</f>
        <v>0</v>
      </c>
      <c r="N88" s="25">
        <f>IF('Indicator Date hidden'!O89="x","x",$N$2-'Indicator Date hidden'!O89)</f>
        <v>0</v>
      </c>
      <c r="O88" s="25">
        <f>IF('Indicator Date hidden'!P89="x","x",$O$2-'Indicator Date hidden'!P89)</f>
        <v>0</v>
      </c>
      <c r="P88" s="25">
        <f>IF('Indicator Date hidden'!Q89="x","x",$P$2-'Indicator Date hidden'!Q89)</f>
        <v>0</v>
      </c>
      <c r="Q88" s="25">
        <f>IF('Indicator Date hidden'!R89="x","x",$Q$2-'Indicator Date hidden'!R89)</f>
        <v>5</v>
      </c>
      <c r="R88" s="25">
        <f>IF('Indicator Date hidden'!S89="x","x",$R$2-'Indicator Date hidden'!S89)</f>
        <v>0</v>
      </c>
      <c r="S88" s="25">
        <f>IF('Indicator Date hidden'!T89="x","x",$S$2-'Indicator Date hidden'!T89)</f>
        <v>0</v>
      </c>
      <c r="T88" s="25">
        <f>IF('Indicator Date hidden'!U89="x","x",$T$2-'Indicator Date hidden'!U89)</f>
        <v>0</v>
      </c>
      <c r="U88" s="25">
        <f>IF('Indicator Date hidden'!V89="x","x",$U$2-'Indicator Date hidden'!V89)</f>
        <v>0</v>
      </c>
      <c r="V88" s="25">
        <f>IF('Indicator Date hidden'!W89="x","x",$V$2-'Indicator Date hidden'!W89)</f>
        <v>0</v>
      </c>
      <c r="W88" s="25">
        <f>IF('Indicator Date hidden'!X89="x","x",$W$2-'Indicator Date hidden'!X89)</f>
        <v>0</v>
      </c>
      <c r="X88" s="25">
        <f>IF('Indicator Date hidden'!Y89="x","x",$X$2-'Indicator Date hidden'!Y89)</f>
        <v>1</v>
      </c>
      <c r="Y88" s="25">
        <f>IF('Indicator Date hidden'!Z89="x","x",$Y$2-'Indicator Date hidden'!Z89)</f>
        <v>0</v>
      </c>
      <c r="Z88" s="25">
        <f>IF('Indicator Date hidden'!AA89="x","x",$Z$2-'Indicator Date hidden'!AA89)</f>
        <v>0</v>
      </c>
      <c r="AA88" s="25">
        <f>IF('Indicator Date hidden'!AB89="x","x",$AA$2-'Indicator Date hidden'!AB89)</f>
        <v>0</v>
      </c>
      <c r="AB88" s="25">
        <f>IF('Indicator Date hidden'!AC89="x","x",$AB$2-'Indicator Date hidden'!AC89)</f>
        <v>0</v>
      </c>
      <c r="AC88" s="25">
        <f>IF('Indicator Date hidden'!AD89="x","x",$AC$2-'Indicator Date hidden'!AD89)</f>
        <v>0</v>
      </c>
      <c r="AD88" s="25">
        <f>IF('Indicator Date hidden'!AE89="x","x",$AD$2-'Indicator Date hidden'!AE89)</f>
        <v>0</v>
      </c>
      <c r="AE88" s="25">
        <f>IF('Indicator Date hidden'!AF89="x","x",$AE$2-'Indicator Date hidden'!AF89)</f>
        <v>0</v>
      </c>
      <c r="AF88" s="25">
        <f>IF('Indicator Date hidden'!AG89="x","x",$AF$2-'Indicator Date hidden'!AG89)</f>
        <v>8</v>
      </c>
      <c r="AG88" s="25">
        <f>IF('Indicator Date hidden'!AH89="x","x",$AG$2-'Indicator Date hidden'!AH89)</f>
        <v>0</v>
      </c>
      <c r="AH88" s="25">
        <f>IF('Indicator Date hidden'!AI89="x","x",$AH$2-'Indicator Date hidden'!AI89)</f>
        <v>0</v>
      </c>
      <c r="AI88" s="25">
        <f>IF('Indicator Date hidden'!AJ89="x","x",$AI$2-'Indicator Date hidden'!AJ89)</f>
        <v>0</v>
      </c>
      <c r="AJ88" s="25">
        <f>IF('Indicator Date hidden'!AK89="x","x",$AJ$2-'Indicator Date hidden'!AK89)</f>
        <v>1</v>
      </c>
      <c r="AK88" s="25">
        <f>IF('Indicator Date hidden'!AL89="x","x",$AK$2-'Indicator Date hidden'!AL89)</f>
        <v>0</v>
      </c>
      <c r="AL88" s="25">
        <f>IF('Indicator Date hidden'!AM89="x","x",$AL$2-'Indicator Date hidden'!AM89)</f>
        <v>0</v>
      </c>
      <c r="AM88" s="25">
        <f>IF('Indicator Date hidden'!AN89="x","x",$AM$2-'Indicator Date hidden'!AN89)</f>
        <v>0</v>
      </c>
      <c r="AN88" s="25">
        <f>IF('Indicator Date hidden'!AO89="x","x",$AN$2-'Indicator Date hidden'!AO89)</f>
        <v>0</v>
      </c>
      <c r="AO88" s="25">
        <f>IF('Indicator Date hidden'!AP89="x","x",$AO$2-'Indicator Date hidden'!AP89)</f>
        <v>1</v>
      </c>
      <c r="AP88" s="25">
        <f>IF('Indicator Date hidden'!AQ89="x","x",$AP$2-'Indicator Date hidden'!AQ89)</f>
        <v>0</v>
      </c>
      <c r="AQ88" s="25">
        <f>IF('Indicator Date hidden'!AR89="x","x",$AQ$2-'Indicator Date hidden'!AR89)</f>
        <v>0</v>
      </c>
      <c r="AR88" s="25">
        <f>IF('Indicator Date hidden'!AS89="x","x",$AR$2-'Indicator Date hidden'!AS89)</f>
        <v>0</v>
      </c>
      <c r="AS88" s="25">
        <f>IF('Indicator Date hidden'!AT89="x","x",$AS$2-'Indicator Date hidden'!AT89)</f>
        <v>0</v>
      </c>
      <c r="AT88" s="25">
        <f>IF('Indicator Date hidden'!AU89="x","x",$AT$2-'Indicator Date hidden'!AU89)</f>
        <v>0</v>
      </c>
      <c r="AU88" s="25">
        <f>IF('Indicator Date hidden'!AV89="x","x",$AU$2-'Indicator Date hidden'!AV89)</f>
        <v>7</v>
      </c>
      <c r="AV88" s="25">
        <f>IF('Indicator Date hidden'!AW89="x","x",$AV$2-'Indicator Date hidden'!AW89)</f>
        <v>0</v>
      </c>
      <c r="AW88" s="25">
        <f>IF('Indicator Date hidden'!AX89="x","x",$AW$2-'Indicator Date hidden'!AX89)</f>
        <v>0</v>
      </c>
      <c r="AX88" s="25">
        <f>IF('Indicator Date hidden'!AY89="x","x",$AX$2-'Indicator Date hidden'!AY89)</f>
        <v>0</v>
      </c>
      <c r="AY88" s="25">
        <f>IF('Indicator Date hidden'!AZ89="x","x",$AY$2-'Indicator Date hidden'!AZ89)</f>
        <v>0</v>
      </c>
      <c r="AZ88" s="25">
        <f>IF('Indicator Date hidden'!BA89="x","x",$AZ$2-'Indicator Date hidden'!BA89)</f>
        <v>0</v>
      </c>
      <c r="BA88">
        <f t="shared" si="10"/>
        <v>23</v>
      </c>
      <c r="BB88" s="26">
        <f t="shared" si="11"/>
        <v>0.45098039215686275</v>
      </c>
      <c r="BC88">
        <f t="shared" si="12"/>
        <v>6</v>
      </c>
      <c r="BD88" s="26">
        <f t="shared" si="13"/>
        <v>1.6004132492087735</v>
      </c>
      <c r="BE88" s="28">
        <f t="shared" si="14"/>
        <v>0</v>
      </c>
    </row>
    <row r="89" spans="1:57" x14ac:dyDescent="0.25">
      <c r="A89" t="s">
        <v>9983</v>
      </c>
      <c r="B89" s="25">
        <f>IF('Indicator Date hidden'!C90="x","x",$B$2-'Indicator Date hidden'!C90)</f>
        <v>0</v>
      </c>
      <c r="C89" s="25">
        <f>IF('Indicator Date hidden'!D90="x","x",$C$2-'Indicator Date hidden'!D90)</f>
        <v>0</v>
      </c>
      <c r="D89" s="25">
        <f>IF('Indicator Date hidden'!E90="x","x",$D$2-'Indicator Date hidden'!E90)</f>
        <v>0</v>
      </c>
      <c r="E89" s="25">
        <f>IF('Indicator Date hidden'!F90="x","x",$E$2-'Indicator Date hidden'!F90)</f>
        <v>0</v>
      </c>
      <c r="F89" s="25">
        <f>IF('Indicator Date hidden'!G90="x","x",$F$2-'Indicator Date hidden'!G90)</f>
        <v>0</v>
      </c>
      <c r="G89" s="25">
        <f>IF('Indicator Date hidden'!H90="x","x",$G$2-'Indicator Date hidden'!H90)</f>
        <v>0</v>
      </c>
      <c r="H89" s="25">
        <f>IF('Indicator Date hidden'!I90="x","x",$H$2-'Indicator Date hidden'!I90)</f>
        <v>0</v>
      </c>
      <c r="I89" s="25">
        <f>IF('Indicator Date hidden'!J90="x","x",$I$2-'Indicator Date hidden'!J90)</f>
        <v>0</v>
      </c>
      <c r="J89" s="25">
        <f>IF('Indicator Date hidden'!K90="x","x",$J$2-'Indicator Date hidden'!K90)</f>
        <v>0</v>
      </c>
      <c r="K89" s="25">
        <f>IF('Indicator Date hidden'!L90="x","x",$K$2-'Indicator Date hidden'!L90)</f>
        <v>0</v>
      </c>
      <c r="L89" s="25">
        <f>IF('Indicator Date hidden'!M90="x","x",$L$2-'Indicator Date hidden'!M90)</f>
        <v>0</v>
      </c>
      <c r="M89" s="25">
        <f>IF('Indicator Date hidden'!N90="x","x",$M$2-'Indicator Date hidden'!N90)</f>
        <v>0</v>
      </c>
      <c r="N89" s="25">
        <f>IF('Indicator Date hidden'!O90="x","x",$N$2-'Indicator Date hidden'!O90)</f>
        <v>0</v>
      </c>
      <c r="O89" s="25">
        <f>IF('Indicator Date hidden'!P90="x","x",$O$2-'Indicator Date hidden'!P90)</f>
        <v>0</v>
      </c>
      <c r="P89" s="25">
        <f>IF('Indicator Date hidden'!Q90="x","x",$P$2-'Indicator Date hidden'!Q90)</f>
        <v>0</v>
      </c>
      <c r="Q89" s="25" t="str">
        <f>IF('Indicator Date hidden'!R90="x","x",$Q$2-'Indicator Date hidden'!R90)</f>
        <v>x</v>
      </c>
      <c r="R89" s="25">
        <f>IF('Indicator Date hidden'!S90="x","x",$R$2-'Indicator Date hidden'!S90)</f>
        <v>0</v>
      </c>
      <c r="S89" s="25">
        <f>IF('Indicator Date hidden'!T90="x","x",$S$2-'Indicator Date hidden'!T90)</f>
        <v>0</v>
      </c>
      <c r="T89" s="25">
        <f>IF('Indicator Date hidden'!U90="x","x",$T$2-'Indicator Date hidden'!U90)</f>
        <v>0</v>
      </c>
      <c r="U89" s="25">
        <f>IF('Indicator Date hidden'!V90="x","x",$U$2-'Indicator Date hidden'!V90)</f>
        <v>0</v>
      </c>
      <c r="V89" s="25">
        <f>IF('Indicator Date hidden'!W90="x","x",$V$2-'Indicator Date hidden'!W90)</f>
        <v>0</v>
      </c>
      <c r="W89" s="25">
        <f>IF('Indicator Date hidden'!X90="x","x",$W$2-'Indicator Date hidden'!X90)</f>
        <v>5</v>
      </c>
      <c r="X89" s="25">
        <f>IF('Indicator Date hidden'!Y90="x","x",$X$2-'Indicator Date hidden'!Y90)</f>
        <v>4</v>
      </c>
      <c r="Y89" s="25">
        <f>IF('Indicator Date hidden'!Z90="x","x",$Y$2-'Indicator Date hidden'!Z90)</f>
        <v>0</v>
      </c>
      <c r="Z89" s="25">
        <f>IF('Indicator Date hidden'!AA90="x","x",$Z$2-'Indicator Date hidden'!AA90)</f>
        <v>0</v>
      </c>
      <c r="AA89" s="25" t="str">
        <f>IF('Indicator Date hidden'!AB90="x","x",$AA$2-'Indicator Date hidden'!AB90)</f>
        <v>x</v>
      </c>
      <c r="AB89" s="25">
        <f>IF('Indicator Date hidden'!AC90="x","x",$AB$2-'Indicator Date hidden'!AC90)</f>
        <v>0</v>
      </c>
      <c r="AC89" s="25">
        <f>IF('Indicator Date hidden'!AD90="x","x",$AC$2-'Indicator Date hidden'!AD90)</f>
        <v>0</v>
      </c>
      <c r="AD89" s="25" t="str">
        <f>IF('Indicator Date hidden'!AE90="x","x",$AD$2-'Indicator Date hidden'!AE90)</f>
        <v>x</v>
      </c>
      <c r="AE89" s="25" t="str">
        <f>IF('Indicator Date hidden'!AF90="x","x",$AE$2-'Indicator Date hidden'!AF90)</f>
        <v>x</v>
      </c>
      <c r="AF89" s="25">
        <f>IF('Indicator Date hidden'!AG90="x","x",$AF$2-'Indicator Date hidden'!AG90)</f>
        <v>7</v>
      </c>
      <c r="AG89" s="25">
        <f>IF('Indicator Date hidden'!AH90="x","x",$AG$2-'Indicator Date hidden'!AH90)</f>
        <v>0</v>
      </c>
      <c r="AH89" s="25">
        <f>IF('Indicator Date hidden'!AI90="x","x",$AH$2-'Indicator Date hidden'!AI90)</f>
        <v>0</v>
      </c>
      <c r="AI89" s="25">
        <f>IF('Indicator Date hidden'!AJ90="x","x",$AI$2-'Indicator Date hidden'!AJ90)</f>
        <v>0</v>
      </c>
      <c r="AJ89" s="25" t="str">
        <f>IF('Indicator Date hidden'!AK90="x","x",$AJ$2-'Indicator Date hidden'!AK90)</f>
        <v>x</v>
      </c>
      <c r="AK89" s="25" t="str">
        <f>IF('Indicator Date hidden'!AL90="x","x",$AK$2-'Indicator Date hidden'!AL90)</f>
        <v>x</v>
      </c>
      <c r="AL89" s="25">
        <f>IF('Indicator Date hidden'!AM90="x","x",$AL$2-'Indicator Date hidden'!AM90)</f>
        <v>0</v>
      </c>
      <c r="AM89" s="25">
        <f>IF('Indicator Date hidden'!AN90="x","x",$AM$2-'Indicator Date hidden'!AN90)</f>
        <v>0</v>
      </c>
      <c r="AN89" s="25">
        <f>IF('Indicator Date hidden'!AO90="x","x",$AN$2-'Indicator Date hidden'!AO90)</f>
        <v>0</v>
      </c>
      <c r="AO89" s="25" t="str">
        <f>IF('Indicator Date hidden'!AP90="x","x",$AO$2-'Indicator Date hidden'!AP90)</f>
        <v>x</v>
      </c>
      <c r="AP89" s="25" t="str">
        <f>IF('Indicator Date hidden'!AQ90="x","x",$AP$2-'Indicator Date hidden'!AQ90)</f>
        <v>x</v>
      </c>
      <c r="AQ89" s="25" t="str">
        <f>IF('Indicator Date hidden'!AR90="x","x",$AQ$2-'Indicator Date hidden'!AR90)</f>
        <v>x</v>
      </c>
      <c r="AR89" s="25">
        <f>IF('Indicator Date hidden'!AS90="x","x",$AR$2-'Indicator Date hidden'!AS90)</f>
        <v>0</v>
      </c>
      <c r="AS89" s="25" t="str">
        <f>IF('Indicator Date hidden'!AT90="x","x",$AS$2-'Indicator Date hidden'!AT90)</f>
        <v>x</v>
      </c>
      <c r="AT89" s="25">
        <f>IF('Indicator Date hidden'!AU90="x","x",$AT$2-'Indicator Date hidden'!AU90)</f>
        <v>0</v>
      </c>
      <c r="AU89" s="25" t="str">
        <f>IF('Indicator Date hidden'!AV90="x","x",$AU$2-'Indicator Date hidden'!AV90)</f>
        <v>x</v>
      </c>
      <c r="AV89" s="25">
        <f>IF('Indicator Date hidden'!AW90="x","x",$AV$2-'Indicator Date hidden'!AW90)</f>
        <v>0</v>
      </c>
      <c r="AW89" s="25">
        <f>IF('Indicator Date hidden'!AX90="x","x",$AW$2-'Indicator Date hidden'!AX90)</f>
        <v>0</v>
      </c>
      <c r="AX89" s="25">
        <f>IF('Indicator Date hidden'!AY90="x","x",$AX$2-'Indicator Date hidden'!AY90)</f>
        <v>0</v>
      </c>
      <c r="AY89" s="25">
        <f>IF('Indicator Date hidden'!AZ90="x","x",$AY$2-'Indicator Date hidden'!AZ90)</f>
        <v>0</v>
      </c>
      <c r="AZ89" s="25">
        <f>IF('Indicator Date hidden'!BA90="x","x",$AZ$2-'Indicator Date hidden'!BA90)</f>
        <v>0</v>
      </c>
      <c r="BA89">
        <f t="shared" si="10"/>
        <v>16</v>
      </c>
      <c r="BB89" s="26">
        <f t="shared" si="11"/>
        <v>0.4</v>
      </c>
      <c r="BC89">
        <f t="shared" si="12"/>
        <v>3</v>
      </c>
      <c r="BD89" s="26">
        <f t="shared" si="13"/>
        <v>1.4456832294800961</v>
      </c>
      <c r="BE89" s="28">
        <f t="shared" si="14"/>
        <v>0</v>
      </c>
    </row>
    <row r="90" spans="1:57" x14ac:dyDescent="0.25">
      <c r="A90" t="s">
        <v>10054</v>
      </c>
      <c r="B90" s="25">
        <f>IF('Indicator Date hidden'!C91="x","x",$B$2-'Indicator Date hidden'!C91)</f>
        <v>0</v>
      </c>
      <c r="C90" s="25">
        <f>IF('Indicator Date hidden'!D91="x","x",$C$2-'Indicator Date hidden'!D91)</f>
        <v>0</v>
      </c>
      <c r="D90" s="25">
        <f>IF('Indicator Date hidden'!E91="x","x",$D$2-'Indicator Date hidden'!E91)</f>
        <v>0</v>
      </c>
      <c r="E90" s="25">
        <f>IF('Indicator Date hidden'!F91="x","x",$E$2-'Indicator Date hidden'!F91)</f>
        <v>0</v>
      </c>
      <c r="F90" s="25">
        <f>IF('Indicator Date hidden'!G91="x","x",$F$2-'Indicator Date hidden'!G91)</f>
        <v>0</v>
      </c>
      <c r="G90" s="25">
        <f>IF('Indicator Date hidden'!H91="x","x",$G$2-'Indicator Date hidden'!H91)</f>
        <v>0</v>
      </c>
      <c r="H90" s="25">
        <f>IF('Indicator Date hidden'!I91="x","x",$H$2-'Indicator Date hidden'!I91)</f>
        <v>0</v>
      </c>
      <c r="I90" s="25">
        <f>IF('Indicator Date hidden'!J91="x","x",$I$2-'Indicator Date hidden'!J91)</f>
        <v>0</v>
      </c>
      <c r="J90" s="25">
        <f>IF('Indicator Date hidden'!K91="x","x",$J$2-'Indicator Date hidden'!K91)</f>
        <v>0</v>
      </c>
      <c r="K90" s="25">
        <f>IF('Indicator Date hidden'!L91="x","x",$K$2-'Indicator Date hidden'!L91)</f>
        <v>0</v>
      </c>
      <c r="L90" s="25">
        <f>IF('Indicator Date hidden'!M91="x","x",$L$2-'Indicator Date hidden'!M91)</f>
        <v>0</v>
      </c>
      <c r="M90" s="25">
        <f>IF('Indicator Date hidden'!N91="x","x",$M$2-'Indicator Date hidden'!N91)</f>
        <v>0</v>
      </c>
      <c r="N90" s="25">
        <f>IF('Indicator Date hidden'!O91="x","x",$N$2-'Indicator Date hidden'!O91)</f>
        <v>0</v>
      </c>
      <c r="O90" s="25">
        <f>IF('Indicator Date hidden'!P91="x","x",$O$2-'Indicator Date hidden'!P91)</f>
        <v>0</v>
      </c>
      <c r="P90" s="25" t="str">
        <f>IF('Indicator Date hidden'!Q91="x","x",$P$2-'Indicator Date hidden'!Q91)</f>
        <v>x</v>
      </c>
      <c r="Q90" s="25" t="str">
        <f>IF('Indicator Date hidden'!R91="x","x",$Q$2-'Indicator Date hidden'!R91)</f>
        <v>x</v>
      </c>
      <c r="R90" s="25">
        <f>IF('Indicator Date hidden'!S91="x","x",$R$2-'Indicator Date hidden'!S91)</f>
        <v>0</v>
      </c>
      <c r="S90" s="25">
        <f>IF('Indicator Date hidden'!T91="x","x",$S$2-'Indicator Date hidden'!T91)</f>
        <v>0</v>
      </c>
      <c r="T90" s="25">
        <f>IF('Indicator Date hidden'!U91="x","x",$T$2-'Indicator Date hidden'!U91)</f>
        <v>0</v>
      </c>
      <c r="U90" s="25" t="str">
        <f>IF('Indicator Date hidden'!V91="x","x",$U$2-'Indicator Date hidden'!V91)</f>
        <v>x</v>
      </c>
      <c r="V90" s="25">
        <f>IF('Indicator Date hidden'!W91="x","x",$V$2-'Indicator Date hidden'!W91)</f>
        <v>0</v>
      </c>
      <c r="W90" s="25">
        <f>IF('Indicator Date hidden'!X91="x","x",$W$2-'Indicator Date hidden'!X91)</f>
        <v>2</v>
      </c>
      <c r="X90" s="25" t="str">
        <f>IF('Indicator Date hidden'!Y91="x","x",$X$2-'Indicator Date hidden'!Y91)</f>
        <v>x</v>
      </c>
      <c r="Y90" s="25">
        <f>IF('Indicator Date hidden'!Z91="x","x",$Y$2-'Indicator Date hidden'!Z91)</f>
        <v>0</v>
      </c>
      <c r="Z90" s="25">
        <f>IF('Indicator Date hidden'!AA91="x","x",$Z$2-'Indicator Date hidden'!AA91)</f>
        <v>0</v>
      </c>
      <c r="AA90" s="25" t="str">
        <f>IF('Indicator Date hidden'!AB91="x","x",$AA$2-'Indicator Date hidden'!AB91)</f>
        <v>x</v>
      </c>
      <c r="AB90" s="25" t="str">
        <f>IF('Indicator Date hidden'!AC91="x","x",$AB$2-'Indicator Date hidden'!AC91)</f>
        <v>x</v>
      </c>
      <c r="AC90" s="25">
        <f>IF('Indicator Date hidden'!AD91="x","x",$AC$2-'Indicator Date hidden'!AD91)</f>
        <v>0</v>
      </c>
      <c r="AD90" s="25">
        <f>IF('Indicator Date hidden'!AE91="x","x",$AD$2-'Indicator Date hidden'!AE91)</f>
        <v>0</v>
      </c>
      <c r="AE90" s="25" t="str">
        <f>IF('Indicator Date hidden'!AF91="x","x",$AE$2-'Indicator Date hidden'!AF91)</f>
        <v>x</v>
      </c>
      <c r="AF90" s="25" t="str">
        <f>IF('Indicator Date hidden'!AG91="x","x",$AF$2-'Indicator Date hidden'!AG91)</f>
        <v>x</v>
      </c>
      <c r="AG90" s="25">
        <f>IF('Indicator Date hidden'!AH91="x","x",$AG$2-'Indicator Date hidden'!AH91)</f>
        <v>0</v>
      </c>
      <c r="AH90" s="25">
        <f>IF('Indicator Date hidden'!AI91="x","x",$AH$2-'Indicator Date hidden'!AI91)</f>
        <v>0</v>
      </c>
      <c r="AI90" s="25">
        <f>IF('Indicator Date hidden'!AJ91="x","x",$AI$2-'Indicator Date hidden'!AJ91)</f>
        <v>0</v>
      </c>
      <c r="AJ90" s="25" t="str">
        <f>IF('Indicator Date hidden'!AK91="x","x",$AJ$2-'Indicator Date hidden'!AK91)</f>
        <v>x</v>
      </c>
      <c r="AK90" s="25" t="str">
        <f>IF('Indicator Date hidden'!AL91="x","x",$AK$2-'Indicator Date hidden'!AL91)</f>
        <v>x</v>
      </c>
      <c r="AL90" s="25">
        <f>IF('Indicator Date hidden'!AM91="x","x",$AL$2-'Indicator Date hidden'!AM91)</f>
        <v>0</v>
      </c>
      <c r="AM90" s="25">
        <f>IF('Indicator Date hidden'!AN91="x","x",$AM$2-'Indicator Date hidden'!AN91)</f>
        <v>0</v>
      </c>
      <c r="AN90" s="25">
        <f>IF('Indicator Date hidden'!AO91="x","x",$AN$2-'Indicator Date hidden'!AO91)</f>
        <v>0</v>
      </c>
      <c r="AO90" s="25" t="str">
        <f>IF('Indicator Date hidden'!AP91="x","x",$AO$2-'Indicator Date hidden'!AP91)</f>
        <v>x</v>
      </c>
      <c r="AP90" s="25" t="str">
        <f>IF('Indicator Date hidden'!AQ91="x","x",$AP$2-'Indicator Date hidden'!AQ91)</f>
        <v>x</v>
      </c>
      <c r="AQ90" s="25" t="str">
        <f>IF('Indicator Date hidden'!AR91="x","x",$AQ$2-'Indicator Date hidden'!AR91)</f>
        <v>x</v>
      </c>
      <c r="AR90" s="25">
        <f>IF('Indicator Date hidden'!AS91="x","x",$AR$2-'Indicator Date hidden'!AS91)</f>
        <v>0</v>
      </c>
      <c r="AS90" s="25">
        <f>IF('Indicator Date hidden'!AT91="x","x",$AS$2-'Indicator Date hidden'!AT91)</f>
        <v>0</v>
      </c>
      <c r="AT90" s="25">
        <f>IF('Indicator Date hidden'!AU91="x","x",$AT$2-'Indicator Date hidden'!AU91)</f>
        <v>0</v>
      </c>
      <c r="AU90" s="25">
        <f>IF('Indicator Date hidden'!AV91="x","x",$AU$2-'Indicator Date hidden'!AV91)</f>
        <v>6</v>
      </c>
      <c r="AV90" s="25">
        <f>IF('Indicator Date hidden'!AW91="x","x",$AV$2-'Indicator Date hidden'!AW91)</f>
        <v>0</v>
      </c>
      <c r="AW90" s="25">
        <f>IF('Indicator Date hidden'!AX91="x","x",$AW$2-'Indicator Date hidden'!AX91)</f>
        <v>0</v>
      </c>
      <c r="AX90" s="25">
        <f>IF('Indicator Date hidden'!AY91="x","x",$AX$2-'Indicator Date hidden'!AY91)</f>
        <v>0</v>
      </c>
      <c r="AY90" s="25">
        <f>IF('Indicator Date hidden'!AZ91="x","x",$AY$2-'Indicator Date hidden'!AZ91)</f>
        <v>0</v>
      </c>
      <c r="AZ90" s="25">
        <f>IF('Indicator Date hidden'!BA91="x","x",$AZ$2-'Indicator Date hidden'!BA91)</f>
        <v>0</v>
      </c>
      <c r="BA90">
        <f t="shared" si="10"/>
        <v>8</v>
      </c>
      <c r="BB90" s="26">
        <f t="shared" si="11"/>
        <v>0.21052631578947367</v>
      </c>
      <c r="BC90">
        <f t="shared" si="12"/>
        <v>2</v>
      </c>
      <c r="BD90" s="26">
        <f t="shared" si="13"/>
        <v>1.0041465278073112</v>
      </c>
      <c r="BE90" s="28">
        <f t="shared" si="14"/>
        <v>0</v>
      </c>
    </row>
    <row r="91" spans="1:57" x14ac:dyDescent="0.25">
      <c r="A91" t="s">
        <v>9987</v>
      </c>
      <c r="B91" s="25">
        <f>IF('Indicator Date hidden'!C92="x","x",$B$2-'Indicator Date hidden'!C92)</f>
        <v>0</v>
      </c>
      <c r="C91" s="25">
        <f>IF('Indicator Date hidden'!D92="x","x",$C$2-'Indicator Date hidden'!D92)</f>
        <v>0</v>
      </c>
      <c r="D91" s="25">
        <f>IF('Indicator Date hidden'!E92="x","x",$D$2-'Indicator Date hidden'!E92)</f>
        <v>0</v>
      </c>
      <c r="E91" s="25">
        <f>IF('Indicator Date hidden'!F92="x","x",$E$2-'Indicator Date hidden'!F92)</f>
        <v>0</v>
      </c>
      <c r="F91" s="25">
        <f>IF('Indicator Date hidden'!G92="x","x",$F$2-'Indicator Date hidden'!G92)</f>
        <v>0</v>
      </c>
      <c r="G91" s="25">
        <f>IF('Indicator Date hidden'!H92="x","x",$G$2-'Indicator Date hidden'!H92)</f>
        <v>0</v>
      </c>
      <c r="H91" s="25">
        <f>IF('Indicator Date hidden'!I92="x","x",$H$2-'Indicator Date hidden'!I92)</f>
        <v>0</v>
      </c>
      <c r="I91" s="25">
        <f>IF('Indicator Date hidden'!J92="x","x",$I$2-'Indicator Date hidden'!J92)</f>
        <v>0</v>
      </c>
      <c r="J91" s="25">
        <f>IF('Indicator Date hidden'!K92="x","x",$J$2-'Indicator Date hidden'!K92)</f>
        <v>0</v>
      </c>
      <c r="K91" s="25">
        <f>IF('Indicator Date hidden'!L92="x","x",$K$2-'Indicator Date hidden'!L92)</f>
        <v>0</v>
      </c>
      <c r="L91" s="25">
        <f>IF('Indicator Date hidden'!M92="x","x",$L$2-'Indicator Date hidden'!M92)</f>
        <v>0</v>
      </c>
      <c r="M91" s="25">
        <f>IF('Indicator Date hidden'!N92="x","x",$M$2-'Indicator Date hidden'!N92)</f>
        <v>0</v>
      </c>
      <c r="N91" s="25">
        <f>IF('Indicator Date hidden'!O92="x","x",$N$2-'Indicator Date hidden'!O92)</f>
        <v>0</v>
      </c>
      <c r="O91" s="25">
        <f>IF('Indicator Date hidden'!P92="x","x",$O$2-'Indicator Date hidden'!P92)</f>
        <v>0</v>
      </c>
      <c r="P91" s="25">
        <f>IF('Indicator Date hidden'!Q92="x","x",$P$2-'Indicator Date hidden'!Q92)</f>
        <v>0</v>
      </c>
      <c r="Q91" s="25" t="str">
        <f>IF('Indicator Date hidden'!R92="x","x",$Q$2-'Indicator Date hidden'!R92)</f>
        <v>x</v>
      </c>
      <c r="R91" s="25">
        <f>IF('Indicator Date hidden'!S92="x","x",$R$2-'Indicator Date hidden'!S92)</f>
        <v>0</v>
      </c>
      <c r="S91" s="25">
        <f>IF('Indicator Date hidden'!T92="x","x",$S$2-'Indicator Date hidden'!T92)</f>
        <v>0</v>
      </c>
      <c r="T91" s="25">
        <f>IF('Indicator Date hidden'!U92="x","x",$T$2-'Indicator Date hidden'!U92)</f>
        <v>0</v>
      </c>
      <c r="U91" s="25" t="str">
        <f>IF('Indicator Date hidden'!V92="x","x",$U$2-'Indicator Date hidden'!V92)</f>
        <v>x</v>
      </c>
      <c r="V91" s="25">
        <f>IF('Indicator Date hidden'!W92="x","x",$V$2-'Indicator Date hidden'!W92)</f>
        <v>0</v>
      </c>
      <c r="W91" s="25">
        <f>IF('Indicator Date hidden'!X92="x","x",$W$2-'Indicator Date hidden'!X92)</f>
        <v>4</v>
      </c>
      <c r="X91" s="25">
        <f>IF('Indicator Date hidden'!Y92="x","x",$X$2-'Indicator Date hidden'!Y92)</f>
        <v>2</v>
      </c>
      <c r="Y91" s="25">
        <f>IF('Indicator Date hidden'!Z92="x","x",$Y$2-'Indicator Date hidden'!Z92)</f>
        <v>0</v>
      </c>
      <c r="Z91" s="25">
        <f>IF('Indicator Date hidden'!AA92="x","x",$Z$2-'Indicator Date hidden'!AA92)</f>
        <v>0</v>
      </c>
      <c r="AA91" s="25" t="str">
        <f>IF('Indicator Date hidden'!AB92="x","x",$AA$2-'Indicator Date hidden'!AB92)</f>
        <v>x</v>
      </c>
      <c r="AB91" s="25">
        <f>IF('Indicator Date hidden'!AC92="x","x",$AB$2-'Indicator Date hidden'!AC92)</f>
        <v>0</v>
      </c>
      <c r="AC91" s="25">
        <f>IF('Indicator Date hidden'!AD92="x","x",$AC$2-'Indicator Date hidden'!AD92)</f>
        <v>0</v>
      </c>
      <c r="AD91" s="25">
        <f>IF('Indicator Date hidden'!AE92="x","x",$AD$2-'Indicator Date hidden'!AE92)</f>
        <v>0</v>
      </c>
      <c r="AE91" s="25">
        <f>IF('Indicator Date hidden'!AF92="x","x",$AE$2-'Indicator Date hidden'!AF92)</f>
        <v>0</v>
      </c>
      <c r="AF91" s="25" t="str">
        <f>IF('Indicator Date hidden'!AG92="x","x",$AF$2-'Indicator Date hidden'!AG92)</f>
        <v>x</v>
      </c>
      <c r="AG91" s="25">
        <f>IF('Indicator Date hidden'!AH92="x","x",$AG$2-'Indicator Date hidden'!AH92)</f>
        <v>0</v>
      </c>
      <c r="AH91" s="25">
        <f>IF('Indicator Date hidden'!AI92="x","x",$AH$2-'Indicator Date hidden'!AI92)</f>
        <v>0</v>
      </c>
      <c r="AI91" s="25">
        <f>IF('Indicator Date hidden'!AJ92="x","x",$AI$2-'Indicator Date hidden'!AJ92)</f>
        <v>0</v>
      </c>
      <c r="AJ91" s="25" t="str">
        <f>IF('Indicator Date hidden'!AK92="x","x",$AJ$2-'Indicator Date hidden'!AK92)</f>
        <v>x</v>
      </c>
      <c r="AK91" s="25">
        <f>IF('Indicator Date hidden'!AL92="x","x",$AK$2-'Indicator Date hidden'!AL92)</f>
        <v>1</v>
      </c>
      <c r="AL91" s="25">
        <f>IF('Indicator Date hidden'!AM92="x","x",$AL$2-'Indicator Date hidden'!AM92)</f>
        <v>0</v>
      </c>
      <c r="AM91" s="25">
        <f>IF('Indicator Date hidden'!AN92="x","x",$AM$2-'Indicator Date hidden'!AN92)</f>
        <v>0</v>
      </c>
      <c r="AN91" s="25">
        <f>IF('Indicator Date hidden'!AO92="x","x",$AN$2-'Indicator Date hidden'!AO92)</f>
        <v>0</v>
      </c>
      <c r="AO91" s="25">
        <f>IF('Indicator Date hidden'!AP92="x","x",$AO$2-'Indicator Date hidden'!AP92)</f>
        <v>0</v>
      </c>
      <c r="AP91" s="25">
        <f>IF('Indicator Date hidden'!AQ92="x","x",$AP$2-'Indicator Date hidden'!AQ92)</f>
        <v>0</v>
      </c>
      <c r="AQ91" s="25">
        <f>IF('Indicator Date hidden'!AR92="x","x",$AQ$2-'Indicator Date hidden'!AR92)</f>
        <v>4</v>
      </c>
      <c r="AR91" s="25">
        <f>IF('Indicator Date hidden'!AS92="x","x",$AR$2-'Indicator Date hidden'!AS92)</f>
        <v>0</v>
      </c>
      <c r="AS91" s="25">
        <f>IF('Indicator Date hidden'!AT92="x","x",$AS$2-'Indicator Date hidden'!AT92)</f>
        <v>0</v>
      </c>
      <c r="AT91" s="25">
        <f>IF('Indicator Date hidden'!AU92="x","x",$AT$2-'Indicator Date hidden'!AU92)</f>
        <v>0</v>
      </c>
      <c r="AU91" s="25" t="str">
        <f>IF('Indicator Date hidden'!AV92="x","x",$AU$2-'Indicator Date hidden'!AV92)</f>
        <v>x</v>
      </c>
      <c r="AV91" s="25">
        <f>IF('Indicator Date hidden'!AW92="x","x",$AV$2-'Indicator Date hidden'!AW92)</f>
        <v>0</v>
      </c>
      <c r="AW91" s="25">
        <f>IF('Indicator Date hidden'!AX92="x","x",$AW$2-'Indicator Date hidden'!AX92)</f>
        <v>0</v>
      </c>
      <c r="AX91" s="25">
        <f>IF('Indicator Date hidden'!AY92="x","x",$AX$2-'Indicator Date hidden'!AY92)</f>
        <v>0</v>
      </c>
      <c r="AY91" s="25">
        <f>IF('Indicator Date hidden'!AZ92="x","x",$AY$2-'Indicator Date hidden'!AZ92)</f>
        <v>0</v>
      </c>
      <c r="AZ91" s="25">
        <f>IF('Indicator Date hidden'!BA92="x","x",$AZ$2-'Indicator Date hidden'!BA92)</f>
        <v>3</v>
      </c>
      <c r="BA91">
        <f t="shared" si="10"/>
        <v>14</v>
      </c>
      <c r="BB91" s="26">
        <f t="shared" si="11"/>
        <v>0.31111111111111112</v>
      </c>
      <c r="BC91">
        <f t="shared" si="12"/>
        <v>5</v>
      </c>
      <c r="BD91" s="26">
        <f t="shared" si="13"/>
        <v>0.9619938143072605</v>
      </c>
      <c r="BE91" s="28">
        <f t="shared" si="14"/>
        <v>0</v>
      </c>
    </row>
    <row r="92" spans="1:57" x14ac:dyDescent="0.25">
      <c r="A92" t="s">
        <v>9989</v>
      </c>
      <c r="B92" s="25">
        <f>IF('Indicator Date hidden'!C93="x","x",$B$2-'Indicator Date hidden'!C93)</f>
        <v>0</v>
      </c>
      <c r="C92" s="25">
        <f>IF('Indicator Date hidden'!D93="x","x",$C$2-'Indicator Date hidden'!D93)</f>
        <v>0</v>
      </c>
      <c r="D92" s="25">
        <f>IF('Indicator Date hidden'!E93="x","x",$D$2-'Indicator Date hidden'!E93)</f>
        <v>0</v>
      </c>
      <c r="E92" s="25">
        <f>IF('Indicator Date hidden'!F93="x","x",$E$2-'Indicator Date hidden'!F93)</f>
        <v>0</v>
      </c>
      <c r="F92" s="25">
        <f>IF('Indicator Date hidden'!G93="x","x",$F$2-'Indicator Date hidden'!G93)</f>
        <v>0</v>
      </c>
      <c r="G92" s="25">
        <f>IF('Indicator Date hidden'!H93="x","x",$G$2-'Indicator Date hidden'!H93)</f>
        <v>0</v>
      </c>
      <c r="H92" s="25">
        <f>IF('Indicator Date hidden'!I93="x","x",$H$2-'Indicator Date hidden'!I93)</f>
        <v>0</v>
      </c>
      <c r="I92" s="25">
        <f>IF('Indicator Date hidden'!J93="x","x",$I$2-'Indicator Date hidden'!J93)</f>
        <v>0</v>
      </c>
      <c r="J92" s="25">
        <f>IF('Indicator Date hidden'!K93="x","x",$J$2-'Indicator Date hidden'!K93)</f>
        <v>0</v>
      </c>
      <c r="K92" s="25">
        <f>IF('Indicator Date hidden'!L93="x","x",$K$2-'Indicator Date hidden'!L93)</f>
        <v>0</v>
      </c>
      <c r="L92" s="25">
        <f>IF('Indicator Date hidden'!M93="x","x",$L$2-'Indicator Date hidden'!M93)</f>
        <v>0</v>
      </c>
      <c r="M92" s="25">
        <f>IF('Indicator Date hidden'!N93="x","x",$M$2-'Indicator Date hidden'!N93)</f>
        <v>0</v>
      </c>
      <c r="N92" s="25">
        <f>IF('Indicator Date hidden'!O93="x","x",$N$2-'Indicator Date hidden'!O93)</f>
        <v>0</v>
      </c>
      <c r="O92" s="25">
        <f>IF('Indicator Date hidden'!P93="x","x",$O$2-'Indicator Date hidden'!P93)</f>
        <v>0</v>
      </c>
      <c r="P92" s="25">
        <f>IF('Indicator Date hidden'!Q93="x","x",$P$2-'Indicator Date hidden'!Q93)</f>
        <v>0</v>
      </c>
      <c r="Q92" s="25" t="str">
        <f>IF('Indicator Date hidden'!R93="x","x",$Q$2-'Indicator Date hidden'!R93)</f>
        <v>x</v>
      </c>
      <c r="R92" s="25">
        <f>IF('Indicator Date hidden'!S93="x","x",$R$2-'Indicator Date hidden'!S93)</f>
        <v>0</v>
      </c>
      <c r="S92" s="25">
        <f>IF('Indicator Date hidden'!T93="x","x",$S$2-'Indicator Date hidden'!T93)</f>
        <v>0</v>
      </c>
      <c r="T92" s="25">
        <f>IF('Indicator Date hidden'!U93="x","x",$T$2-'Indicator Date hidden'!U93)</f>
        <v>0</v>
      </c>
      <c r="U92" s="25" t="str">
        <f>IF('Indicator Date hidden'!V93="x","x",$U$2-'Indicator Date hidden'!V93)</f>
        <v>x</v>
      </c>
      <c r="V92" s="25">
        <f>IF('Indicator Date hidden'!W93="x","x",$V$2-'Indicator Date hidden'!W93)</f>
        <v>0</v>
      </c>
      <c r="W92" s="25">
        <f>IF('Indicator Date hidden'!X93="x","x",$W$2-'Indicator Date hidden'!X93)</f>
        <v>0</v>
      </c>
      <c r="X92" s="25">
        <f>IF('Indicator Date hidden'!Y93="x","x",$X$2-'Indicator Date hidden'!Y93)</f>
        <v>2</v>
      </c>
      <c r="Y92" s="25">
        <f>IF('Indicator Date hidden'!Z93="x","x",$Y$2-'Indicator Date hidden'!Z93)</f>
        <v>0</v>
      </c>
      <c r="Z92" s="25">
        <f>IF('Indicator Date hidden'!AA93="x","x",$Z$2-'Indicator Date hidden'!AA93)</f>
        <v>0</v>
      </c>
      <c r="AA92" s="25" t="str">
        <f>IF('Indicator Date hidden'!AB93="x","x",$AA$2-'Indicator Date hidden'!AB93)</f>
        <v>x</v>
      </c>
      <c r="AB92" s="25">
        <f>IF('Indicator Date hidden'!AC93="x","x",$AB$2-'Indicator Date hidden'!AC93)</f>
        <v>0</v>
      </c>
      <c r="AC92" s="25">
        <f>IF('Indicator Date hidden'!AD93="x","x",$AC$2-'Indicator Date hidden'!AD93)</f>
        <v>0</v>
      </c>
      <c r="AD92" s="25" t="str">
        <f>IF('Indicator Date hidden'!AE93="x","x",$AD$2-'Indicator Date hidden'!AE93)</f>
        <v>x</v>
      </c>
      <c r="AE92" s="25">
        <f>IF('Indicator Date hidden'!AF93="x","x",$AE$2-'Indicator Date hidden'!AF93)</f>
        <v>0</v>
      </c>
      <c r="AF92" s="25" t="str">
        <f>IF('Indicator Date hidden'!AG93="x","x",$AF$2-'Indicator Date hidden'!AG93)</f>
        <v>x</v>
      </c>
      <c r="AG92" s="25">
        <f>IF('Indicator Date hidden'!AH93="x","x",$AG$2-'Indicator Date hidden'!AH93)</f>
        <v>0</v>
      </c>
      <c r="AH92" s="25">
        <f>IF('Indicator Date hidden'!AI93="x","x",$AH$2-'Indicator Date hidden'!AI93)</f>
        <v>0</v>
      </c>
      <c r="AI92" s="25">
        <f>IF('Indicator Date hidden'!AJ93="x","x",$AI$2-'Indicator Date hidden'!AJ93)</f>
        <v>0</v>
      </c>
      <c r="AJ92" s="25" t="str">
        <f>IF('Indicator Date hidden'!AK93="x","x",$AJ$2-'Indicator Date hidden'!AK93)</f>
        <v>x</v>
      </c>
      <c r="AK92" s="25">
        <f>IF('Indicator Date hidden'!AL93="x","x",$AK$2-'Indicator Date hidden'!AL93)</f>
        <v>1</v>
      </c>
      <c r="AL92" s="25">
        <f>IF('Indicator Date hidden'!AM93="x","x",$AL$2-'Indicator Date hidden'!AM93)</f>
        <v>0</v>
      </c>
      <c r="AM92" s="25">
        <f>IF('Indicator Date hidden'!AN93="x","x",$AM$2-'Indicator Date hidden'!AN93)</f>
        <v>0</v>
      </c>
      <c r="AN92" s="25">
        <f>IF('Indicator Date hidden'!AO93="x","x",$AN$2-'Indicator Date hidden'!AO93)</f>
        <v>0</v>
      </c>
      <c r="AO92" s="25">
        <f>IF('Indicator Date hidden'!AP93="x","x",$AO$2-'Indicator Date hidden'!AP93)</f>
        <v>0</v>
      </c>
      <c r="AP92" s="25">
        <f>IF('Indicator Date hidden'!AQ93="x","x",$AP$2-'Indicator Date hidden'!AQ93)</f>
        <v>0</v>
      </c>
      <c r="AQ92" s="25" t="str">
        <f>IF('Indicator Date hidden'!AR93="x","x",$AQ$2-'Indicator Date hidden'!AR93)</f>
        <v>x</v>
      </c>
      <c r="AR92" s="25">
        <f>IF('Indicator Date hidden'!AS93="x","x",$AR$2-'Indicator Date hidden'!AS93)</f>
        <v>0</v>
      </c>
      <c r="AS92" s="25">
        <f>IF('Indicator Date hidden'!AT93="x","x",$AS$2-'Indicator Date hidden'!AT93)</f>
        <v>0</v>
      </c>
      <c r="AT92" s="25">
        <f>IF('Indicator Date hidden'!AU93="x","x",$AT$2-'Indicator Date hidden'!AU93)</f>
        <v>0</v>
      </c>
      <c r="AU92" s="25">
        <f>IF('Indicator Date hidden'!AV93="x","x",$AU$2-'Indicator Date hidden'!AV93)</f>
        <v>1</v>
      </c>
      <c r="AV92" s="25">
        <f>IF('Indicator Date hidden'!AW93="x","x",$AV$2-'Indicator Date hidden'!AW93)</f>
        <v>0</v>
      </c>
      <c r="AW92" s="25">
        <f>IF('Indicator Date hidden'!AX93="x","x",$AW$2-'Indicator Date hidden'!AX93)</f>
        <v>0</v>
      </c>
      <c r="AX92" s="25">
        <f>IF('Indicator Date hidden'!AY93="x","x",$AX$2-'Indicator Date hidden'!AY93)</f>
        <v>0</v>
      </c>
      <c r="AY92" s="25">
        <f>IF('Indicator Date hidden'!AZ93="x","x",$AY$2-'Indicator Date hidden'!AZ93)</f>
        <v>0</v>
      </c>
      <c r="AZ92" s="25">
        <f>IF('Indicator Date hidden'!BA93="x","x",$AZ$2-'Indicator Date hidden'!BA93)</f>
        <v>0</v>
      </c>
      <c r="BA92">
        <f t="shared" si="10"/>
        <v>4</v>
      </c>
      <c r="BB92" s="26">
        <f t="shared" si="11"/>
        <v>9.0909090909090912E-2</v>
      </c>
      <c r="BC92">
        <f t="shared" si="12"/>
        <v>3</v>
      </c>
      <c r="BD92" s="26">
        <f t="shared" si="13"/>
        <v>0.35790944881871867</v>
      </c>
      <c r="BE92" s="28">
        <f t="shared" si="14"/>
        <v>0</v>
      </c>
    </row>
    <row r="93" spans="1:57" x14ac:dyDescent="0.25">
      <c r="A93" t="s">
        <v>9979</v>
      </c>
      <c r="B93" s="25">
        <f>IF('Indicator Date hidden'!C94="x","x",$B$2-'Indicator Date hidden'!C94)</f>
        <v>0</v>
      </c>
      <c r="C93" s="25">
        <f>IF('Indicator Date hidden'!D94="x","x",$C$2-'Indicator Date hidden'!D94)</f>
        <v>0</v>
      </c>
      <c r="D93" s="25">
        <f>IF('Indicator Date hidden'!E94="x","x",$D$2-'Indicator Date hidden'!E94)</f>
        <v>0</v>
      </c>
      <c r="E93" s="25">
        <f>IF('Indicator Date hidden'!F94="x","x",$E$2-'Indicator Date hidden'!F94)</f>
        <v>0</v>
      </c>
      <c r="F93" s="25">
        <f>IF('Indicator Date hidden'!G94="x","x",$F$2-'Indicator Date hidden'!G94)</f>
        <v>0</v>
      </c>
      <c r="G93" s="25">
        <f>IF('Indicator Date hidden'!H94="x","x",$G$2-'Indicator Date hidden'!H94)</f>
        <v>0</v>
      </c>
      <c r="H93" s="25">
        <f>IF('Indicator Date hidden'!I94="x","x",$H$2-'Indicator Date hidden'!I94)</f>
        <v>0</v>
      </c>
      <c r="I93" s="25">
        <f>IF('Indicator Date hidden'!J94="x","x",$I$2-'Indicator Date hidden'!J94)</f>
        <v>0</v>
      </c>
      <c r="J93" s="25">
        <f>IF('Indicator Date hidden'!K94="x","x",$J$2-'Indicator Date hidden'!K94)</f>
        <v>0</v>
      </c>
      <c r="K93" s="25">
        <f>IF('Indicator Date hidden'!L94="x","x",$K$2-'Indicator Date hidden'!L94)</f>
        <v>0</v>
      </c>
      <c r="L93" s="25">
        <f>IF('Indicator Date hidden'!M94="x","x",$L$2-'Indicator Date hidden'!M94)</f>
        <v>0</v>
      </c>
      <c r="M93" s="25">
        <f>IF('Indicator Date hidden'!N94="x","x",$M$2-'Indicator Date hidden'!N94)</f>
        <v>0</v>
      </c>
      <c r="N93" s="25">
        <f>IF('Indicator Date hidden'!O94="x","x",$N$2-'Indicator Date hidden'!O94)</f>
        <v>0</v>
      </c>
      <c r="O93" s="25">
        <f>IF('Indicator Date hidden'!P94="x","x",$O$2-'Indicator Date hidden'!P94)</f>
        <v>0</v>
      </c>
      <c r="P93" s="25">
        <f>IF('Indicator Date hidden'!Q94="x","x",$P$2-'Indicator Date hidden'!Q94)</f>
        <v>0</v>
      </c>
      <c r="Q93" s="25">
        <f>IF('Indicator Date hidden'!R94="x","x",$Q$2-'Indicator Date hidden'!R94)</f>
        <v>2</v>
      </c>
      <c r="R93" s="25">
        <f>IF('Indicator Date hidden'!S94="x","x",$R$2-'Indicator Date hidden'!S94)</f>
        <v>0</v>
      </c>
      <c r="S93" s="25">
        <f>IF('Indicator Date hidden'!T94="x","x",$S$2-'Indicator Date hidden'!T94)</f>
        <v>0</v>
      </c>
      <c r="T93" s="25">
        <f>IF('Indicator Date hidden'!U94="x","x",$T$2-'Indicator Date hidden'!U94)</f>
        <v>0</v>
      </c>
      <c r="U93" s="25">
        <f>IF('Indicator Date hidden'!V94="x","x",$U$2-'Indicator Date hidden'!V94)</f>
        <v>0</v>
      </c>
      <c r="V93" s="25">
        <f>IF('Indicator Date hidden'!W94="x","x",$V$2-'Indicator Date hidden'!W94)</f>
        <v>0</v>
      </c>
      <c r="W93" s="25">
        <f>IF('Indicator Date hidden'!X94="x","x",$W$2-'Indicator Date hidden'!X94)</f>
        <v>0</v>
      </c>
      <c r="X93" s="25">
        <f>IF('Indicator Date hidden'!Y94="x","x",$X$2-'Indicator Date hidden'!Y94)</f>
        <v>1</v>
      </c>
      <c r="Y93" s="25">
        <f>IF('Indicator Date hidden'!Z94="x","x",$Y$2-'Indicator Date hidden'!Z94)</f>
        <v>0</v>
      </c>
      <c r="Z93" s="25">
        <f>IF('Indicator Date hidden'!AA94="x","x",$Z$2-'Indicator Date hidden'!AA94)</f>
        <v>0</v>
      </c>
      <c r="AA93" s="25">
        <f>IF('Indicator Date hidden'!AB94="x","x",$AA$2-'Indicator Date hidden'!AB94)</f>
        <v>0</v>
      </c>
      <c r="AB93" s="25">
        <f>IF('Indicator Date hidden'!AC94="x","x",$AB$2-'Indicator Date hidden'!AC94)</f>
        <v>0</v>
      </c>
      <c r="AC93" s="25">
        <f>IF('Indicator Date hidden'!AD94="x","x",$AC$2-'Indicator Date hidden'!AD94)</f>
        <v>0</v>
      </c>
      <c r="AD93" s="25">
        <f>IF('Indicator Date hidden'!AE94="x","x",$AD$2-'Indicator Date hidden'!AE94)</f>
        <v>0</v>
      </c>
      <c r="AE93" s="25">
        <f>IF('Indicator Date hidden'!AF94="x","x",$AE$2-'Indicator Date hidden'!AF94)</f>
        <v>0</v>
      </c>
      <c r="AF93" s="25">
        <f>IF('Indicator Date hidden'!AG94="x","x",$AF$2-'Indicator Date hidden'!AG94)</f>
        <v>1</v>
      </c>
      <c r="AG93" s="25">
        <f>IF('Indicator Date hidden'!AH94="x","x",$AG$2-'Indicator Date hidden'!AH94)</f>
        <v>0</v>
      </c>
      <c r="AH93" s="25">
        <f>IF('Indicator Date hidden'!AI94="x","x",$AH$2-'Indicator Date hidden'!AI94)</f>
        <v>0</v>
      </c>
      <c r="AI93" s="25">
        <f>IF('Indicator Date hidden'!AJ94="x","x",$AI$2-'Indicator Date hidden'!AJ94)</f>
        <v>0</v>
      </c>
      <c r="AJ93" s="25" t="str">
        <f>IF('Indicator Date hidden'!AK94="x","x",$AJ$2-'Indicator Date hidden'!AK94)</f>
        <v>x</v>
      </c>
      <c r="AK93" s="25">
        <f>IF('Indicator Date hidden'!AL94="x","x",$AK$2-'Indicator Date hidden'!AL94)</f>
        <v>1</v>
      </c>
      <c r="AL93" s="25">
        <f>IF('Indicator Date hidden'!AM94="x","x",$AL$2-'Indicator Date hidden'!AM94)</f>
        <v>0</v>
      </c>
      <c r="AM93" s="25">
        <f>IF('Indicator Date hidden'!AN94="x","x",$AM$2-'Indicator Date hidden'!AN94)</f>
        <v>0</v>
      </c>
      <c r="AN93" s="25">
        <f>IF('Indicator Date hidden'!AO94="x","x",$AN$2-'Indicator Date hidden'!AO94)</f>
        <v>0</v>
      </c>
      <c r="AO93" s="25" t="str">
        <f>IF('Indicator Date hidden'!AP94="x","x",$AO$2-'Indicator Date hidden'!AP94)</f>
        <v>x</v>
      </c>
      <c r="AP93" s="25" t="str">
        <f>IF('Indicator Date hidden'!AQ94="x","x",$AP$2-'Indicator Date hidden'!AQ94)</f>
        <v>x</v>
      </c>
      <c r="AQ93" s="25">
        <f>IF('Indicator Date hidden'!AR94="x","x",$AQ$2-'Indicator Date hidden'!AR94)</f>
        <v>0</v>
      </c>
      <c r="AR93" s="25">
        <f>IF('Indicator Date hidden'!AS94="x","x",$AR$2-'Indicator Date hidden'!AS94)</f>
        <v>0</v>
      </c>
      <c r="AS93" s="25">
        <f>IF('Indicator Date hidden'!AT94="x","x",$AS$2-'Indicator Date hidden'!AT94)</f>
        <v>0</v>
      </c>
      <c r="AT93" s="25">
        <f>IF('Indicator Date hidden'!AU94="x","x",$AT$2-'Indicator Date hidden'!AU94)</f>
        <v>0</v>
      </c>
      <c r="AU93" s="25">
        <f>IF('Indicator Date hidden'!AV94="x","x",$AU$2-'Indicator Date hidden'!AV94)</f>
        <v>5</v>
      </c>
      <c r="AV93" s="25">
        <f>IF('Indicator Date hidden'!AW94="x","x",$AV$2-'Indicator Date hidden'!AW94)</f>
        <v>0</v>
      </c>
      <c r="AW93" s="25">
        <f>IF('Indicator Date hidden'!AX94="x","x",$AW$2-'Indicator Date hidden'!AX94)</f>
        <v>0</v>
      </c>
      <c r="AX93" s="25">
        <f>IF('Indicator Date hidden'!AY94="x","x",$AX$2-'Indicator Date hidden'!AY94)</f>
        <v>0</v>
      </c>
      <c r="AY93" s="25">
        <f>IF('Indicator Date hidden'!AZ94="x","x",$AY$2-'Indicator Date hidden'!AZ94)</f>
        <v>0</v>
      </c>
      <c r="AZ93" s="25">
        <f>IF('Indicator Date hidden'!BA94="x","x",$AZ$2-'Indicator Date hidden'!BA94)</f>
        <v>0</v>
      </c>
      <c r="BA93">
        <f t="shared" si="10"/>
        <v>10</v>
      </c>
      <c r="BB93" s="26">
        <f t="shared" si="11"/>
        <v>0.20833333333333334</v>
      </c>
      <c r="BC93">
        <f t="shared" si="12"/>
        <v>5</v>
      </c>
      <c r="BD93" s="26">
        <f t="shared" si="13"/>
        <v>0.78947063839568399</v>
      </c>
      <c r="BE93" s="28">
        <f t="shared" si="14"/>
        <v>0</v>
      </c>
    </row>
    <row r="94" spans="1:57" x14ac:dyDescent="0.25">
      <c r="A94" t="s">
        <v>9990</v>
      </c>
      <c r="B94" s="25">
        <f>IF('Indicator Date hidden'!C95="x","x",$B$2-'Indicator Date hidden'!C95)</f>
        <v>0</v>
      </c>
      <c r="C94" s="25">
        <f>IF('Indicator Date hidden'!D95="x","x",$C$2-'Indicator Date hidden'!D95)</f>
        <v>0</v>
      </c>
      <c r="D94" s="25">
        <f>IF('Indicator Date hidden'!E95="x","x",$D$2-'Indicator Date hidden'!E95)</f>
        <v>0</v>
      </c>
      <c r="E94" s="25">
        <f>IF('Indicator Date hidden'!F95="x","x",$E$2-'Indicator Date hidden'!F95)</f>
        <v>0</v>
      </c>
      <c r="F94" s="25">
        <f>IF('Indicator Date hidden'!G95="x","x",$F$2-'Indicator Date hidden'!G95)</f>
        <v>0</v>
      </c>
      <c r="G94" s="25">
        <f>IF('Indicator Date hidden'!H95="x","x",$G$2-'Indicator Date hidden'!H95)</f>
        <v>0</v>
      </c>
      <c r="H94" s="25">
        <f>IF('Indicator Date hidden'!I95="x","x",$H$2-'Indicator Date hidden'!I95)</f>
        <v>0</v>
      </c>
      <c r="I94" s="25">
        <f>IF('Indicator Date hidden'!J95="x","x",$I$2-'Indicator Date hidden'!J95)</f>
        <v>0</v>
      </c>
      <c r="J94" s="25">
        <f>IF('Indicator Date hidden'!K95="x","x",$J$2-'Indicator Date hidden'!K95)</f>
        <v>0</v>
      </c>
      <c r="K94" s="25">
        <f>IF('Indicator Date hidden'!L95="x","x",$K$2-'Indicator Date hidden'!L95)</f>
        <v>0</v>
      </c>
      <c r="L94" s="25">
        <f>IF('Indicator Date hidden'!M95="x","x",$L$2-'Indicator Date hidden'!M95)</f>
        <v>0</v>
      </c>
      <c r="M94" s="25">
        <f>IF('Indicator Date hidden'!N95="x","x",$M$2-'Indicator Date hidden'!N95)</f>
        <v>0</v>
      </c>
      <c r="N94" s="25">
        <f>IF('Indicator Date hidden'!O95="x","x",$N$2-'Indicator Date hidden'!O95)</f>
        <v>0</v>
      </c>
      <c r="O94" s="25">
        <f>IF('Indicator Date hidden'!P95="x","x",$O$2-'Indicator Date hidden'!P95)</f>
        <v>0</v>
      </c>
      <c r="P94" s="25">
        <f>IF('Indicator Date hidden'!Q95="x","x",$P$2-'Indicator Date hidden'!Q95)</f>
        <v>0</v>
      </c>
      <c r="Q94" s="25">
        <f>IF('Indicator Date hidden'!R95="x","x",$Q$2-'Indicator Date hidden'!R95)</f>
        <v>2</v>
      </c>
      <c r="R94" s="25">
        <f>IF('Indicator Date hidden'!S95="x","x",$R$2-'Indicator Date hidden'!S95)</f>
        <v>0</v>
      </c>
      <c r="S94" s="25">
        <f>IF('Indicator Date hidden'!T95="x","x",$S$2-'Indicator Date hidden'!T95)</f>
        <v>0</v>
      </c>
      <c r="T94" s="25">
        <f>IF('Indicator Date hidden'!U95="x","x",$T$2-'Indicator Date hidden'!U95)</f>
        <v>0</v>
      </c>
      <c r="U94" s="25">
        <f>IF('Indicator Date hidden'!V95="x","x",$U$2-'Indicator Date hidden'!V95)</f>
        <v>0</v>
      </c>
      <c r="V94" s="25">
        <f>IF('Indicator Date hidden'!W95="x","x",$V$2-'Indicator Date hidden'!W95)</f>
        <v>0</v>
      </c>
      <c r="W94" s="25">
        <f>IF('Indicator Date hidden'!X95="x","x",$W$2-'Indicator Date hidden'!X95)</f>
        <v>3</v>
      </c>
      <c r="X94" s="25">
        <f>IF('Indicator Date hidden'!Y95="x","x",$X$2-'Indicator Date hidden'!Y95)</f>
        <v>2</v>
      </c>
      <c r="Y94" s="25">
        <f>IF('Indicator Date hidden'!Z95="x","x",$Y$2-'Indicator Date hidden'!Z95)</f>
        <v>0</v>
      </c>
      <c r="Z94" s="25">
        <f>IF('Indicator Date hidden'!AA95="x","x",$Z$2-'Indicator Date hidden'!AA95)</f>
        <v>0</v>
      </c>
      <c r="AA94" s="25">
        <f>IF('Indicator Date hidden'!AB95="x","x",$AA$2-'Indicator Date hidden'!AB95)</f>
        <v>0</v>
      </c>
      <c r="AB94" s="25">
        <f>IF('Indicator Date hidden'!AC95="x","x",$AB$2-'Indicator Date hidden'!AC95)</f>
        <v>0</v>
      </c>
      <c r="AC94" s="25">
        <f>IF('Indicator Date hidden'!AD95="x","x",$AC$2-'Indicator Date hidden'!AD95)</f>
        <v>0</v>
      </c>
      <c r="AD94" s="25">
        <f>IF('Indicator Date hidden'!AE95="x","x",$AD$2-'Indicator Date hidden'!AE95)</f>
        <v>0</v>
      </c>
      <c r="AE94" s="25">
        <f>IF('Indicator Date hidden'!AF95="x","x",$AE$2-'Indicator Date hidden'!AF95)</f>
        <v>1</v>
      </c>
      <c r="AF94" s="25">
        <f>IF('Indicator Date hidden'!AG95="x","x",$AF$2-'Indicator Date hidden'!AG95)</f>
        <v>1</v>
      </c>
      <c r="AG94" s="25">
        <f>IF('Indicator Date hidden'!AH95="x","x",$AG$2-'Indicator Date hidden'!AH95)</f>
        <v>0</v>
      </c>
      <c r="AH94" s="25">
        <f>IF('Indicator Date hidden'!AI95="x","x",$AH$2-'Indicator Date hidden'!AI95)</f>
        <v>0</v>
      </c>
      <c r="AI94" s="25">
        <f>IF('Indicator Date hidden'!AJ95="x","x",$AI$2-'Indicator Date hidden'!AJ95)</f>
        <v>0</v>
      </c>
      <c r="AJ94" s="25">
        <f>IF('Indicator Date hidden'!AK95="x","x",$AJ$2-'Indicator Date hidden'!AK95)</f>
        <v>1</v>
      </c>
      <c r="AK94" s="25">
        <f>IF('Indicator Date hidden'!AL95="x","x",$AK$2-'Indicator Date hidden'!AL95)</f>
        <v>1</v>
      </c>
      <c r="AL94" s="25">
        <f>IF('Indicator Date hidden'!AM95="x","x",$AL$2-'Indicator Date hidden'!AM95)</f>
        <v>0</v>
      </c>
      <c r="AM94" s="25">
        <f>IF('Indicator Date hidden'!AN95="x","x",$AM$2-'Indicator Date hidden'!AN95)</f>
        <v>0</v>
      </c>
      <c r="AN94" s="25">
        <f>IF('Indicator Date hidden'!AO95="x","x",$AN$2-'Indicator Date hidden'!AO95)</f>
        <v>0</v>
      </c>
      <c r="AO94" s="25">
        <f>IF('Indicator Date hidden'!AP95="x","x",$AO$2-'Indicator Date hidden'!AP95)</f>
        <v>2</v>
      </c>
      <c r="AP94" s="25">
        <f>IF('Indicator Date hidden'!AQ95="x","x",$AP$2-'Indicator Date hidden'!AQ95)</f>
        <v>1</v>
      </c>
      <c r="AQ94" s="25">
        <f>IF('Indicator Date hidden'!AR95="x","x",$AQ$2-'Indicator Date hidden'!AR95)</f>
        <v>0</v>
      </c>
      <c r="AR94" s="25">
        <f>IF('Indicator Date hidden'!AS95="x","x",$AR$2-'Indicator Date hidden'!AS95)</f>
        <v>0</v>
      </c>
      <c r="AS94" s="25">
        <f>IF('Indicator Date hidden'!AT95="x","x",$AS$2-'Indicator Date hidden'!AT95)</f>
        <v>0</v>
      </c>
      <c r="AT94" s="25">
        <f>IF('Indicator Date hidden'!AU95="x","x",$AT$2-'Indicator Date hidden'!AU95)</f>
        <v>0</v>
      </c>
      <c r="AU94" s="25" t="str">
        <f>IF('Indicator Date hidden'!AV95="x","x",$AU$2-'Indicator Date hidden'!AV95)</f>
        <v>x</v>
      </c>
      <c r="AV94" s="25">
        <f>IF('Indicator Date hidden'!AW95="x","x",$AV$2-'Indicator Date hidden'!AW95)</f>
        <v>0</v>
      </c>
      <c r="AW94" s="25">
        <f>IF('Indicator Date hidden'!AX95="x","x",$AW$2-'Indicator Date hidden'!AX95)</f>
        <v>0</v>
      </c>
      <c r="AX94" s="25">
        <f>IF('Indicator Date hidden'!AY95="x","x",$AX$2-'Indicator Date hidden'!AY95)</f>
        <v>0</v>
      </c>
      <c r="AY94" s="25">
        <f>IF('Indicator Date hidden'!AZ95="x","x",$AY$2-'Indicator Date hidden'!AZ95)</f>
        <v>0</v>
      </c>
      <c r="AZ94" s="25">
        <f>IF('Indicator Date hidden'!BA95="x","x",$AZ$2-'Indicator Date hidden'!BA95)</f>
        <v>0</v>
      </c>
      <c r="BA94">
        <f t="shared" si="10"/>
        <v>14</v>
      </c>
      <c r="BB94" s="26">
        <f t="shared" si="11"/>
        <v>0.28000000000000003</v>
      </c>
      <c r="BC94">
        <f t="shared" si="12"/>
        <v>9</v>
      </c>
      <c r="BD94" s="26">
        <f t="shared" si="13"/>
        <v>0.664529909033446</v>
      </c>
      <c r="BE94" s="28">
        <f t="shared" si="14"/>
        <v>0</v>
      </c>
    </row>
    <row r="95" spans="1:57" x14ac:dyDescent="0.25">
      <c r="A95" t="s">
        <v>10005</v>
      </c>
      <c r="B95" s="25">
        <f>IF('Indicator Date hidden'!C96="x","x",$B$2-'Indicator Date hidden'!C96)</f>
        <v>0</v>
      </c>
      <c r="C95" s="25">
        <f>IF('Indicator Date hidden'!D96="x","x",$C$2-'Indicator Date hidden'!D96)</f>
        <v>0</v>
      </c>
      <c r="D95" s="25">
        <f>IF('Indicator Date hidden'!E96="x","x",$D$2-'Indicator Date hidden'!E96)</f>
        <v>0</v>
      </c>
      <c r="E95" s="25">
        <f>IF('Indicator Date hidden'!F96="x","x",$E$2-'Indicator Date hidden'!F96)</f>
        <v>0</v>
      </c>
      <c r="F95" s="25">
        <f>IF('Indicator Date hidden'!G96="x","x",$F$2-'Indicator Date hidden'!G96)</f>
        <v>0</v>
      </c>
      <c r="G95" s="25">
        <f>IF('Indicator Date hidden'!H96="x","x",$G$2-'Indicator Date hidden'!H96)</f>
        <v>0</v>
      </c>
      <c r="H95" s="25">
        <f>IF('Indicator Date hidden'!I96="x","x",$H$2-'Indicator Date hidden'!I96)</f>
        <v>0</v>
      </c>
      <c r="I95" s="25">
        <f>IF('Indicator Date hidden'!J96="x","x",$I$2-'Indicator Date hidden'!J96)</f>
        <v>0</v>
      </c>
      <c r="J95" s="25">
        <f>IF('Indicator Date hidden'!K96="x","x",$J$2-'Indicator Date hidden'!K96)</f>
        <v>0</v>
      </c>
      <c r="K95" s="25">
        <f>IF('Indicator Date hidden'!L96="x","x",$K$2-'Indicator Date hidden'!L96)</f>
        <v>0</v>
      </c>
      <c r="L95" s="25">
        <f>IF('Indicator Date hidden'!M96="x","x",$L$2-'Indicator Date hidden'!M96)</f>
        <v>0</v>
      </c>
      <c r="M95" s="25">
        <f>IF('Indicator Date hidden'!N96="x","x",$M$2-'Indicator Date hidden'!N96)</f>
        <v>0</v>
      </c>
      <c r="N95" s="25">
        <f>IF('Indicator Date hidden'!O96="x","x",$N$2-'Indicator Date hidden'!O96)</f>
        <v>0</v>
      </c>
      <c r="O95" s="25">
        <f>IF('Indicator Date hidden'!P96="x","x",$O$2-'Indicator Date hidden'!P96)</f>
        <v>0</v>
      </c>
      <c r="P95" s="25">
        <f>IF('Indicator Date hidden'!Q96="x","x",$P$2-'Indicator Date hidden'!Q96)</f>
        <v>0</v>
      </c>
      <c r="Q95" s="25" t="str">
        <f>IF('Indicator Date hidden'!R96="x","x",$Q$2-'Indicator Date hidden'!R96)</f>
        <v>x</v>
      </c>
      <c r="R95" s="25">
        <f>IF('Indicator Date hidden'!S96="x","x",$R$2-'Indicator Date hidden'!S96)</f>
        <v>0</v>
      </c>
      <c r="S95" s="25">
        <f>IF('Indicator Date hidden'!T96="x","x",$S$2-'Indicator Date hidden'!T96)</f>
        <v>0</v>
      </c>
      <c r="T95" s="25">
        <f>IF('Indicator Date hidden'!U96="x","x",$T$2-'Indicator Date hidden'!U96)</f>
        <v>0</v>
      </c>
      <c r="U95" s="25" t="str">
        <f>IF('Indicator Date hidden'!V96="x","x",$U$2-'Indicator Date hidden'!V96)</f>
        <v>x</v>
      </c>
      <c r="V95" s="25">
        <f>IF('Indicator Date hidden'!W96="x","x",$V$2-'Indicator Date hidden'!W96)</f>
        <v>0</v>
      </c>
      <c r="W95" s="25" t="str">
        <f>IF('Indicator Date hidden'!X96="x","x",$W$2-'Indicator Date hidden'!X96)</f>
        <v>x</v>
      </c>
      <c r="X95" s="25">
        <f>IF('Indicator Date hidden'!Y96="x","x",$X$2-'Indicator Date hidden'!Y96)</f>
        <v>2</v>
      </c>
      <c r="Y95" s="25">
        <f>IF('Indicator Date hidden'!Z96="x","x",$Y$2-'Indicator Date hidden'!Z96)</f>
        <v>0</v>
      </c>
      <c r="Z95" s="25">
        <f>IF('Indicator Date hidden'!AA96="x","x",$Z$2-'Indicator Date hidden'!AA96)</f>
        <v>0</v>
      </c>
      <c r="AA95" s="25" t="str">
        <f>IF('Indicator Date hidden'!AB96="x","x",$AA$2-'Indicator Date hidden'!AB96)</f>
        <v>x</v>
      </c>
      <c r="AB95" s="25">
        <f>IF('Indicator Date hidden'!AC96="x","x",$AB$2-'Indicator Date hidden'!AC96)</f>
        <v>0</v>
      </c>
      <c r="AC95" s="25">
        <f>IF('Indicator Date hidden'!AD96="x","x",$AC$2-'Indicator Date hidden'!AD96)</f>
        <v>0</v>
      </c>
      <c r="AD95" s="25" t="str">
        <f>IF('Indicator Date hidden'!AE96="x","x",$AD$2-'Indicator Date hidden'!AE96)</f>
        <v>x</v>
      </c>
      <c r="AE95" s="25">
        <f>IF('Indicator Date hidden'!AF96="x","x",$AE$2-'Indicator Date hidden'!AF96)</f>
        <v>0</v>
      </c>
      <c r="AF95" s="25">
        <f>IF('Indicator Date hidden'!AG96="x","x",$AF$2-'Indicator Date hidden'!AG96)</f>
        <v>1</v>
      </c>
      <c r="AG95" s="25">
        <f>IF('Indicator Date hidden'!AH96="x","x",$AG$2-'Indicator Date hidden'!AH96)</f>
        <v>0</v>
      </c>
      <c r="AH95" s="25">
        <f>IF('Indicator Date hidden'!AI96="x","x",$AH$2-'Indicator Date hidden'!AI96)</f>
        <v>0</v>
      </c>
      <c r="AI95" s="25">
        <f>IF('Indicator Date hidden'!AJ96="x","x",$AI$2-'Indicator Date hidden'!AJ96)</f>
        <v>0</v>
      </c>
      <c r="AJ95" s="25" t="str">
        <f>IF('Indicator Date hidden'!AK96="x","x",$AJ$2-'Indicator Date hidden'!AK96)</f>
        <v>x</v>
      </c>
      <c r="AK95" s="25">
        <f>IF('Indicator Date hidden'!AL96="x","x",$AK$2-'Indicator Date hidden'!AL96)</f>
        <v>1</v>
      </c>
      <c r="AL95" s="25">
        <f>IF('Indicator Date hidden'!AM96="x","x",$AL$2-'Indicator Date hidden'!AM96)</f>
        <v>0</v>
      </c>
      <c r="AM95" s="25">
        <f>IF('Indicator Date hidden'!AN96="x","x",$AM$2-'Indicator Date hidden'!AN96)</f>
        <v>0</v>
      </c>
      <c r="AN95" s="25">
        <f>IF('Indicator Date hidden'!AO96="x","x",$AN$2-'Indicator Date hidden'!AO96)</f>
        <v>0</v>
      </c>
      <c r="AO95" s="25">
        <f>IF('Indicator Date hidden'!AP96="x","x",$AO$2-'Indicator Date hidden'!AP96)</f>
        <v>0</v>
      </c>
      <c r="AP95" s="25">
        <f>IF('Indicator Date hidden'!AQ96="x","x",$AP$2-'Indicator Date hidden'!AQ96)</f>
        <v>0</v>
      </c>
      <c r="AQ95" s="25" t="str">
        <f>IF('Indicator Date hidden'!AR96="x","x",$AQ$2-'Indicator Date hidden'!AR96)</f>
        <v>x</v>
      </c>
      <c r="AR95" s="25">
        <f>IF('Indicator Date hidden'!AS96="x","x",$AR$2-'Indicator Date hidden'!AS96)</f>
        <v>0</v>
      </c>
      <c r="AS95" s="25">
        <f>IF('Indicator Date hidden'!AT96="x","x",$AS$2-'Indicator Date hidden'!AT96)</f>
        <v>0</v>
      </c>
      <c r="AT95" s="25">
        <f>IF('Indicator Date hidden'!AU96="x","x",$AT$2-'Indicator Date hidden'!AU96)</f>
        <v>0</v>
      </c>
      <c r="AU95" s="25">
        <f>IF('Indicator Date hidden'!AV96="x","x",$AU$2-'Indicator Date hidden'!AV96)</f>
        <v>3</v>
      </c>
      <c r="AV95" s="25">
        <f>IF('Indicator Date hidden'!AW96="x","x",$AV$2-'Indicator Date hidden'!AW96)</f>
        <v>0</v>
      </c>
      <c r="AW95" s="25">
        <f>IF('Indicator Date hidden'!AX96="x","x",$AW$2-'Indicator Date hidden'!AX96)</f>
        <v>0</v>
      </c>
      <c r="AX95" s="25">
        <f>IF('Indicator Date hidden'!AY96="x","x",$AX$2-'Indicator Date hidden'!AY96)</f>
        <v>0</v>
      </c>
      <c r="AY95" s="25">
        <f>IF('Indicator Date hidden'!AZ96="x","x",$AY$2-'Indicator Date hidden'!AZ96)</f>
        <v>0</v>
      </c>
      <c r="AZ95" s="25">
        <f>IF('Indicator Date hidden'!BA96="x","x",$AZ$2-'Indicator Date hidden'!BA96)</f>
        <v>0</v>
      </c>
      <c r="BA95">
        <f t="shared" si="10"/>
        <v>7</v>
      </c>
      <c r="BB95" s="26">
        <f t="shared" si="11"/>
        <v>0.15909090909090909</v>
      </c>
      <c r="BC95">
        <f t="shared" si="12"/>
        <v>4</v>
      </c>
      <c r="BD95" s="26">
        <f t="shared" si="13"/>
        <v>0.56178214065037613</v>
      </c>
      <c r="BE95" s="28">
        <f t="shared" si="14"/>
        <v>0</v>
      </c>
    </row>
    <row r="96" spans="1:57" x14ac:dyDescent="0.25">
      <c r="A96" t="s">
        <v>9991</v>
      </c>
      <c r="B96" s="25">
        <f>IF('Indicator Date hidden'!C97="x","x",$B$2-'Indicator Date hidden'!C97)</f>
        <v>0</v>
      </c>
      <c r="C96" s="25">
        <f>IF('Indicator Date hidden'!D97="x","x",$C$2-'Indicator Date hidden'!D97)</f>
        <v>0</v>
      </c>
      <c r="D96" s="25">
        <f>IF('Indicator Date hidden'!E97="x","x",$D$2-'Indicator Date hidden'!E97)</f>
        <v>0</v>
      </c>
      <c r="E96" s="25">
        <f>IF('Indicator Date hidden'!F97="x","x",$E$2-'Indicator Date hidden'!F97)</f>
        <v>0</v>
      </c>
      <c r="F96" s="25">
        <f>IF('Indicator Date hidden'!G97="x","x",$F$2-'Indicator Date hidden'!G97)</f>
        <v>0</v>
      </c>
      <c r="G96" s="25">
        <f>IF('Indicator Date hidden'!H97="x","x",$G$2-'Indicator Date hidden'!H97)</f>
        <v>0</v>
      </c>
      <c r="H96" s="25">
        <f>IF('Indicator Date hidden'!I97="x","x",$H$2-'Indicator Date hidden'!I97)</f>
        <v>0</v>
      </c>
      <c r="I96" s="25">
        <f>IF('Indicator Date hidden'!J97="x","x",$I$2-'Indicator Date hidden'!J97)</f>
        <v>0</v>
      </c>
      <c r="J96" s="25">
        <f>IF('Indicator Date hidden'!K97="x","x",$J$2-'Indicator Date hidden'!K97)</f>
        <v>0</v>
      </c>
      <c r="K96" s="25">
        <f>IF('Indicator Date hidden'!L97="x","x",$K$2-'Indicator Date hidden'!L97)</f>
        <v>0</v>
      </c>
      <c r="L96" s="25">
        <f>IF('Indicator Date hidden'!M97="x","x",$L$2-'Indicator Date hidden'!M97)</f>
        <v>0</v>
      </c>
      <c r="M96" s="25">
        <f>IF('Indicator Date hidden'!N97="x","x",$M$2-'Indicator Date hidden'!N97)</f>
        <v>0</v>
      </c>
      <c r="N96" s="25">
        <f>IF('Indicator Date hidden'!O97="x","x",$N$2-'Indicator Date hidden'!O97)</f>
        <v>0</v>
      </c>
      <c r="O96" s="25">
        <f>IF('Indicator Date hidden'!P97="x","x",$O$2-'Indicator Date hidden'!P97)</f>
        <v>0</v>
      </c>
      <c r="P96" s="25">
        <f>IF('Indicator Date hidden'!Q97="x","x",$P$2-'Indicator Date hidden'!Q97)</f>
        <v>0</v>
      </c>
      <c r="Q96" s="25" t="str">
        <f>IF('Indicator Date hidden'!R97="x","x",$Q$2-'Indicator Date hidden'!R97)</f>
        <v>x</v>
      </c>
      <c r="R96" s="25">
        <f>IF('Indicator Date hidden'!S97="x","x",$R$2-'Indicator Date hidden'!S97)</f>
        <v>0</v>
      </c>
      <c r="S96" s="25">
        <f>IF('Indicator Date hidden'!T97="x","x",$S$2-'Indicator Date hidden'!T97)</f>
        <v>0</v>
      </c>
      <c r="T96" s="25">
        <f>IF('Indicator Date hidden'!U97="x","x",$T$2-'Indicator Date hidden'!U97)</f>
        <v>0</v>
      </c>
      <c r="U96" s="25">
        <f>IF('Indicator Date hidden'!V97="x","x",$U$2-'Indicator Date hidden'!V97)</f>
        <v>0</v>
      </c>
      <c r="V96" s="25">
        <f>IF('Indicator Date hidden'!W97="x","x",$V$2-'Indicator Date hidden'!W97)</f>
        <v>0</v>
      </c>
      <c r="W96" s="25">
        <f>IF('Indicator Date hidden'!X97="x","x",$W$2-'Indicator Date hidden'!X97)</f>
        <v>10</v>
      </c>
      <c r="X96" s="25">
        <f>IF('Indicator Date hidden'!Y97="x","x",$X$2-'Indicator Date hidden'!Y97)</f>
        <v>3</v>
      </c>
      <c r="Y96" s="25">
        <f>IF('Indicator Date hidden'!Z97="x","x",$Y$2-'Indicator Date hidden'!Z97)</f>
        <v>0</v>
      </c>
      <c r="Z96" s="25">
        <f>IF('Indicator Date hidden'!AA97="x","x",$Z$2-'Indicator Date hidden'!AA97)</f>
        <v>0</v>
      </c>
      <c r="AA96" s="25">
        <f>IF('Indicator Date hidden'!AB97="x","x",$AA$2-'Indicator Date hidden'!AB97)</f>
        <v>0</v>
      </c>
      <c r="AB96" s="25">
        <f>IF('Indicator Date hidden'!AC97="x","x",$AB$2-'Indicator Date hidden'!AC97)</f>
        <v>0</v>
      </c>
      <c r="AC96" s="25">
        <f>IF('Indicator Date hidden'!AD97="x","x",$AC$2-'Indicator Date hidden'!AD97)</f>
        <v>0</v>
      </c>
      <c r="AD96" s="25" t="str">
        <f>IF('Indicator Date hidden'!AE97="x","x",$AD$2-'Indicator Date hidden'!AE97)</f>
        <v>x</v>
      </c>
      <c r="AE96" s="25">
        <f>IF('Indicator Date hidden'!AF97="x","x",$AE$2-'Indicator Date hidden'!AF97)</f>
        <v>0</v>
      </c>
      <c r="AF96" s="25" t="str">
        <f>IF('Indicator Date hidden'!AG97="x","x",$AF$2-'Indicator Date hidden'!AG97)</f>
        <v>x</v>
      </c>
      <c r="AG96" s="25">
        <f>IF('Indicator Date hidden'!AH97="x","x",$AG$2-'Indicator Date hidden'!AH97)</f>
        <v>0</v>
      </c>
      <c r="AH96" s="25">
        <f>IF('Indicator Date hidden'!AI97="x","x",$AH$2-'Indicator Date hidden'!AI97)</f>
        <v>0</v>
      </c>
      <c r="AI96" s="25">
        <f>IF('Indicator Date hidden'!AJ97="x","x",$AI$2-'Indicator Date hidden'!AJ97)</f>
        <v>0</v>
      </c>
      <c r="AJ96" s="25">
        <f>IF('Indicator Date hidden'!AK97="x","x",$AJ$2-'Indicator Date hidden'!AK97)</f>
        <v>1</v>
      </c>
      <c r="AK96" s="25">
        <f>IF('Indicator Date hidden'!AL97="x","x",$AK$2-'Indicator Date hidden'!AL97)</f>
        <v>0</v>
      </c>
      <c r="AL96" s="25">
        <f>IF('Indicator Date hidden'!AM97="x","x",$AL$2-'Indicator Date hidden'!AM97)</f>
        <v>0</v>
      </c>
      <c r="AM96" s="25">
        <f>IF('Indicator Date hidden'!AN97="x","x",$AM$2-'Indicator Date hidden'!AN97)</f>
        <v>0</v>
      </c>
      <c r="AN96" s="25">
        <f>IF('Indicator Date hidden'!AO97="x","x",$AN$2-'Indicator Date hidden'!AO97)</f>
        <v>0</v>
      </c>
      <c r="AO96" s="25" t="str">
        <f>IF('Indicator Date hidden'!AP97="x","x",$AO$2-'Indicator Date hidden'!AP97)</f>
        <v>x</v>
      </c>
      <c r="AP96" s="25" t="str">
        <f>IF('Indicator Date hidden'!AQ97="x","x",$AP$2-'Indicator Date hidden'!AQ97)</f>
        <v>x</v>
      </c>
      <c r="AQ96" s="25">
        <f>IF('Indicator Date hidden'!AR97="x","x",$AQ$2-'Indicator Date hidden'!AR97)</f>
        <v>0</v>
      </c>
      <c r="AR96" s="25">
        <f>IF('Indicator Date hidden'!AS97="x","x",$AR$2-'Indicator Date hidden'!AS97)</f>
        <v>0</v>
      </c>
      <c r="AS96" s="25">
        <f>IF('Indicator Date hidden'!AT97="x","x",$AS$2-'Indicator Date hidden'!AT97)</f>
        <v>0</v>
      </c>
      <c r="AT96" s="25">
        <f>IF('Indicator Date hidden'!AU97="x","x",$AT$2-'Indicator Date hidden'!AU97)</f>
        <v>0</v>
      </c>
      <c r="AU96" s="25">
        <f>IF('Indicator Date hidden'!AV97="x","x",$AU$2-'Indicator Date hidden'!AV97)</f>
        <v>7</v>
      </c>
      <c r="AV96" s="25">
        <f>IF('Indicator Date hidden'!AW97="x","x",$AV$2-'Indicator Date hidden'!AW97)</f>
        <v>0</v>
      </c>
      <c r="AW96" s="25">
        <f>IF('Indicator Date hidden'!AX97="x","x",$AW$2-'Indicator Date hidden'!AX97)</f>
        <v>0</v>
      </c>
      <c r="AX96" s="25">
        <f>IF('Indicator Date hidden'!AY97="x","x",$AX$2-'Indicator Date hidden'!AY97)</f>
        <v>0</v>
      </c>
      <c r="AY96" s="25">
        <f>IF('Indicator Date hidden'!AZ97="x","x",$AY$2-'Indicator Date hidden'!AZ97)</f>
        <v>0</v>
      </c>
      <c r="AZ96" s="25">
        <f>IF('Indicator Date hidden'!BA97="x","x",$AZ$2-'Indicator Date hidden'!BA97)</f>
        <v>0</v>
      </c>
      <c r="BA96">
        <f t="shared" si="10"/>
        <v>21</v>
      </c>
      <c r="BB96" s="26">
        <f t="shared" si="11"/>
        <v>0.45652173913043476</v>
      </c>
      <c r="BC96">
        <f t="shared" si="12"/>
        <v>4</v>
      </c>
      <c r="BD96" s="26">
        <f t="shared" si="13"/>
        <v>1.8022512701706603</v>
      </c>
      <c r="BE96" s="28">
        <f t="shared" si="14"/>
        <v>0</v>
      </c>
    </row>
    <row r="97" spans="1:57" x14ac:dyDescent="0.25">
      <c r="A97" t="s">
        <v>10001</v>
      </c>
      <c r="B97" s="25">
        <f>IF('Indicator Date hidden'!C98="x","x",$B$2-'Indicator Date hidden'!C98)</f>
        <v>0</v>
      </c>
      <c r="C97" s="25">
        <f>IF('Indicator Date hidden'!D98="x","x",$C$2-'Indicator Date hidden'!D98)</f>
        <v>0</v>
      </c>
      <c r="D97" s="25">
        <f>IF('Indicator Date hidden'!E98="x","x",$D$2-'Indicator Date hidden'!E98)</f>
        <v>0</v>
      </c>
      <c r="E97" s="25">
        <f>IF('Indicator Date hidden'!F98="x","x",$E$2-'Indicator Date hidden'!F98)</f>
        <v>0</v>
      </c>
      <c r="F97" s="25">
        <f>IF('Indicator Date hidden'!G98="x","x",$F$2-'Indicator Date hidden'!G98)</f>
        <v>0</v>
      </c>
      <c r="G97" s="25">
        <f>IF('Indicator Date hidden'!H98="x","x",$G$2-'Indicator Date hidden'!H98)</f>
        <v>0</v>
      </c>
      <c r="H97" s="25">
        <f>IF('Indicator Date hidden'!I98="x","x",$H$2-'Indicator Date hidden'!I98)</f>
        <v>0</v>
      </c>
      <c r="I97" s="25">
        <f>IF('Indicator Date hidden'!J98="x","x",$I$2-'Indicator Date hidden'!J98)</f>
        <v>0</v>
      </c>
      <c r="J97" s="25">
        <f>IF('Indicator Date hidden'!K98="x","x",$J$2-'Indicator Date hidden'!K98)</f>
        <v>0</v>
      </c>
      <c r="K97" s="25">
        <f>IF('Indicator Date hidden'!L98="x","x",$K$2-'Indicator Date hidden'!L98)</f>
        <v>0</v>
      </c>
      <c r="L97" s="25">
        <f>IF('Indicator Date hidden'!M98="x","x",$L$2-'Indicator Date hidden'!M98)</f>
        <v>0</v>
      </c>
      <c r="M97" s="25">
        <f>IF('Indicator Date hidden'!N98="x","x",$M$2-'Indicator Date hidden'!N98)</f>
        <v>0</v>
      </c>
      <c r="N97" s="25">
        <f>IF('Indicator Date hidden'!O98="x","x",$N$2-'Indicator Date hidden'!O98)</f>
        <v>0</v>
      </c>
      <c r="O97" s="25">
        <f>IF('Indicator Date hidden'!P98="x","x",$O$2-'Indicator Date hidden'!P98)</f>
        <v>0</v>
      </c>
      <c r="P97" s="25">
        <f>IF('Indicator Date hidden'!Q98="x","x",$P$2-'Indicator Date hidden'!Q98)</f>
        <v>0</v>
      </c>
      <c r="Q97" s="25">
        <f>IF('Indicator Date hidden'!R98="x","x",$Q$2-'Indicator Date hidden'!R98)</f>
        <v>5</v>
      </c>
      <c r="R97" s="25">
        <f>IF('Indicator Date hidden'!S98="x","x",$R$2-'Indicator Date hidden'!S98)</f>
        <v>0</v>
      </c>
      <c r="S97" s="25">
        <f>IF('Indicator Date hidden'!T98="x","x",$S$2-'Indicator Date hidden'!T98)</f>
        <v>0</v>
      </c>
      <c r="T97" s="25">
        <f>IF('Indicator Date hidden'!U98="x","x",$T$2-'Indicator Date hidden'!U98)</f>
        <v>0</v>
      </c>
      <c r="U97" s="25">
        <f>IF('Indicator Date hidden'!V98="x","x",$U$2-'Indicator Date hidden'!V98)</f>
        <v>0</v>
      </c>
      <c r="V97" s="25">
        <f>IF('Indicator Date hidden'!W98="x","x",$V$2-'Indicator Date hidden'!W98)</f>
        <v>0</v>
      </c>
      <c r="W97" s="25">
        <f>IF('Indicator Date hidden'!X98="x","x",$W$2-'Indicator Date hidden'!X98)</f>
        <v>0</v>
      </c>
      <c r="X97" s="25" t="str">
        <f>IF('Indicator Date hidden'!Y98="x","x",$X$2-'Indicator Date hidden'!Y98)</f>
        <v>x</v>
      </c>
      <c r="Y97" s="25">
        <f>IF('Indicator Date hidden'!Z98="x","x",$Y$2-'Indicator Date hidden'!Z98)</f>
        <v>0</v>
      </c>
      <c r="Z97" s="25">
        <f>IF('Indicator Date hidden'!AA98="x","x",$Z$2-'Indicator Date hidden'!AA98)</f>
        <v>0</v>
      </c>
      <c r="AA97" s="25">
        <f>IF('Indicator Date hidden'!AB98="x","x",$AA$2-'Indicator Date hidden'!AB98)</f>
        <v>0</v>
      </c>
      <c r="AB97" s="25">
        <f>IF('Indicator Date hidden'!AC98="x","x",$AB$2-'Indicator Date hidden'!AC98)</f>
        <v>0</v>
      </c>
      <c r="AC97" s="25">
        <f>IF('Indicator Date hidden'!AD98="x","x",$AC$2-'Indicator Date hidden'!AD98)</f>
        <v>0</v>
      </c>
      <c r="AD97" s="25" t="str">
        <f>IF('Indicator Date hidden'!AE98="x","x",$AD$2-'Indicator Date hidden'!AE98)</f>
        <v>x</v>
      </c>
      <c r="AE97" s="25">
        <f>IF('Indicator Date hidden'!AF98="x","x",$AE$2-'Indicator Date hidden'!AF98)</f>
        <v>0</v>
      </c>
      <c r="AF97" s="25">
        <f>IF('Indicator Date hidden'!AG98="x","x",$AF$2-'Indicator Date hidden'!AG98)</f>
        <v>3</v>
      </c>
      <c r="AG97" s="25">
        <f>IF('Indicator Date hidden'!AH98="x","x",$AG$2-'Indicator Date hidden'!AH98)</f>
        <v>0</v>
      </c>
      <c r="AH97" s="25">
        <f>IF('Indicator Date hidden'!AI98="x","x",$AH$2-'Indicator Date hidden'!AI98)</f>
        <v>0</v>
      </c>
      <c r="AI97" s="25">
        <f>IF('Indicator Date hidden'!AJ98="x","x",$AI$2-'Indicator Date hidden'!AJ98)</f>
        <v>0</v>
      </c>
      <c r="AJ97" s="25" t="str">
        <f>IF('Indicator Date hidden'!AK98="x","x",$AJ$2-'Indicator Date hidden'!AK98)</f>
        <v>x</v>
      </c>
      <c r="AK97" s="25">
        <f>IF('Indicator Date hidden'!AL98="x","x",$AK$2-'Indicator Date hidden'!AL98)</f>
        <v>1</v>
      </c>
      <c r="AL97" s="25">
        <f>IF('Indicator Date hidden'!AM98="x","x",$AL$2-'Indicator Date hidden'!AM98)</f>
        <v>0</v>
      </c>
      <c r="AM97" s="25">
        <f>IF('Indicator Date hidden'!AN98="x","x",$AM$2-'Indicator Date hidden'!AN98)</f>
        <v>0</v>
      </c>
      <c r="AN97" s="25">
        <f>IF('Indicator Date hidden'!AO98="x","x",$AN$2-'Indicator Date hidden'!AO98)</f>
        <v>0</v>
      </c>
      <c r="AO97" s="25">
        <f>IF('Indicator Date hidden'!AP98="x","x",$AO$2-'Indicator Date hidden'!AP98)</f>
        <v>0</v>
      </c>
      <c r="AP97" s="25">
        <f>IF('Indicator Date hidden'!AQ98="x","x",$AP$2-'Indicator Date hidden'!AQ98)</f>
        <v>0</v>
      </c>
      <c r="AQ97" s="25">
        <f>IF('Indicator Date hidden'!AR98="x","x",$AQ$2-'Indicator Date hidden'!AR98)</f>
        <v>0</v>
      </c>
      <c r="AR97" s="25">
        <f>IF('Indicator Date hidden'!AS98="x","x",$AR$2-'Indicator Date hidden'!AS98)</f>
        <v>0</v>
      </c>
      <c r="AS97" s="25">
        <f>IF('Indicator Date hidden'!AT98="x","x",$AS$2-'Indicator Date hidden'!AT98)</f>
        <v>0</v>
      </c>
      <c r="AT97" s="25">
        <f>IF('Indicator Date hidden'!AU98="x","x",$AT$2-'Indicator Date hidden'!AU98)</f>
        <v>0</v>
      </c>
      <c r="AU97" s="25">
        <f>IF('Indicator Date hidden'!AV98="x","x",$AU$2-'Indicator Date hidden'!AV98)</f>
        <v>5</v>
      </c>
      <c r="AV97" s="25">
        <f>IF('Indicator Date hidden'!AW98="x","x",$AV$2-'Indicator Date hidden'!AW98)</f>
        <v>0</v>
      </c>
      <c r="AW97" s="25">
        <f>IF('Indicator Date hidden'!AX98="x","x",$AW$2-'Indicator Date hidden'!AX98)</f>
        <v>0</v>
      </c>
      <c r="AX97" s="25">
        <f>IF('Indicator Date hidden'!AY98="x","x",$AX$2-'Indicator Date hidden'!AY98)</f>
        <v>0</v>
      </c>
      <c r="AY97" s="25">
        <f>IF('Indicator Date hidden'!AZ98="x","x",$AY$2-'Indicator Date hidden'!AZ98)</f>
        <v>0</v>
      </c>
      <c r="AZ97" s="25">
        <f>IF('Indicator Date hidden'!BA98="x","x",$AZ$2-'Indicator Date hidden'!BA98)</f>
        <v>0</v>
      </c>
      <c r="BA97">
        <f t="shared" si="10"/>
        <v>14</v>
      </c>
      <c r="BB97" s="26">
        <f t="shared" si="11"/>
        <v>0.29166666666666669</v>
      </c>
      <c r="BC97">
        <f t="shared" si="12"/>
        <v>4</v>
      </c>
      <c r="BD97" s="26">
        <f t="shared" si="13"/>
        <v>1.0793194872490515</v>
      </c>
      <c r="BE97" s="28">
        <f t="shared" si="14"/>
        <v>0</v>
      </c>
    </row>
    <row r="98" spans="1:57" x14ac:dyDescent="0.25">
      <c r="A98" t="s">
        <v>9993</v>
      </c>
      <c r="B98" s="25">
        <f>IF('Indicator Date hidden'!C99="x","x",$B$2-'Indicator Date hidden'!C99)</f>
        <v>0</v>
      </c>
      <c r="C98" s="25">
        <f>IF('Indicator Date hidden'!D99="x","x",$C$2-'Indicator Date hidden'!D99)</f>
        <v>0</v>
      </c>
      <c r="D98" s="25">
        <f>IF('Indicator Date hidden'!E99="x","x",$D$2-'Indicator Date hidden'!E99)</f>
        <v>0</v>
      </c>
      <c r="E98" s="25">
        <f>IF('Indicator Date hidden'!F99="x","x",$E$2-'Indicator Date hidden'!F99)</f>
        <v>0</v>
      </c>
      <c r="F98" s="25">
        <f>IF('Indicator Date hidden'!G99="x","x",$F$2-'Indicator Date hidden'!G99)</f>
        <v>0</v>
      </c>
      <c r="G98" s="25">
        <f>IF('Indicator Date hidden'!H99="x","x",$G$2-'Indicator Date hidden'!H99)</f>
        <v>0</v>
      </c>
      <c r="H98" s="25">
        <f>IF('Indicator Date hidden'!I99="x","x",$H$2-'Indicator Date hidden'!I99)</f>
        <v>0</v>
      </c>
      <c r="I98" s="25">
        <f>IF('Indicator Date hidden'!J99="x","x",$I$2-'Indicator Date hidden'!J99)</f>
        <v>0</v>
      </c>
      <c r="J98" s="25">
        <f>IF('Indicator Date hidden'!K99="x","x",$J$2-'Indicator Date hidden'!K99)</f>
        <v>0</v>
      </c>
      <c r="K98" s="25">
        <f>IF('Indicator Date hidden'!L99="x","x",$K$2-'Indicator Date hidden'!L99)</f>
        <v>0</v>
      </c>
      <c r="L98" s="25">
        <f>IF('Indicator Date hidden'!M99="x","x",$L$2-'Indicator Date hidden'!M99)</f>
        <v>0</v>
      </c>
      <c r="M98" s="25">
        <f>IF('Indicator Date hidden'!N99="x","x",$M$2-'Indicator Date hidden'!N99)</f>
        <v>0</v>
      </c>
      <c r="N98" s="25">
        <f>IF('Indicator Date hidden'!O99="x","x",$N$2-'Indicator Date hidden'!O99)</f>
        <v>0</v>
      </c>
      <c r="O98" s="25">
        <f>IF('Indicator Date hidden'!P99="x","x",$O$2-'Indicator Date hidden'!P99)</f>
        <v>0</v>
      </c>
      <c r="P98" s="25">
        <f>IF('Indicator Date hidden'!Q99="x","x",$P$2-'Indicator Date hidden'!Q99)</f>
        <v>0</v>
      </c>
      <c r="Q98" s="25">
        <f>IF('Indicator Date hidden'!R99="x","x",$Q$2-'Indicator Date hidden'!R99)</f>
        <v>1</v>
      </c>
      <c r="R98" s="25">
        <f>IF('Indicator Date hidden'!S99="x","x",$R$2-'Indicator Date hidden'!S99)</f>
        <v>0</v>
      </c>
      <c r="S98" s="25">
        <f>IF('Indicator Date hidden'!T99="x","x",$S$2-'Indicator Date hidden'!T99)</f>
        <v>0</v>
      </c>
      <c r="T98" s="25">
        <f>IF('Indicator Date hidden'!U99="x","x",$T$2-'Indicator Date hidden'!U99)</f>
        <v>0</v>
      </c>
      <c r="U98" s="25">
        <f>IF('Indicator Date hidden'!V99="x","x",$U$2-'Indicator Date hidden'!V99)</f>
        <v>0</v>
      </c>
      <c r="V98" s="25">
        <f>IF('Indicator Date hidden'!W99="x","x",$V$2-'Indicator Date hidden'!W99)</f>
        <v>0</v>
      </c>
      <c r="W98" s="25">
        <f>IF('Indicator Date hidden'!X99="x","x",$W$2-'Indicator Date hidden'!X99)</f>
        <v>1</v>
      </c>
      <c r="X98" s="25">
        <f>IF('Indicator Date hidden'!Y99="x","x",$X$2-'Indicator Date hidden'!Y99)</f>
        <v>4</v>
      </c>
      <c r="Y98" s="25">
        <f>IF('Indicator Date hidden'!Z99="x","x",$Y$2-'Indicator Date hidden'!Z99)</f>
        <v>0</v>
      </c>
      <c r="Z98" s="25">
        <f>IF('Indicator Date hidden'!AA99="x","x",$Z$2-'Indicator Date hidden'!AA99)</f>
        <v>0</v>
      </c>
      <c r="AA98" s="25">
        <f>IF('Indicator Date hidden'!AB99="x","x",$AA$2-'Indicator Date hidden'!AB99)</f>
        <v>0</v>
      </c>
      <c r="AB98" s="25">
        <f>IF('Indicator Date hidden'!AC99="x","x",$AB$2-'Indicator Date hidden'!AC99)</f>
        <v>0</v>
      </c>
      <c r="AC98" s="25">
        <f>IF('Indicator Date hidden'!AD99="x","x",$AC$2-'Indicator Date hidden'!AD99)</f>
        <v>0</v>
      </c>
      <c r="AD98" s="25">
        <f>IF('Indicator Date hidden'!AE99="x","x",$AD$2-'Indicator Date hidden'!AE99)</f>
        <v>0</v>
      </c>
      <c r="AE98" s="25">
        <f>IF('Indicator Date hidden'!AF99="x","x",$AE$2-'Indicator Date hidden'!AF99)</f>
        <v>0</v>
      </c>
      <c r="AF98" s="25">
        <f>IF('Indicator Date hidden'!AG99="x","x",$AF$2-'Indicator Date hidden'!AG99)</f>
        <v>6</v>
      </c>
      <c r="AG98" s="25">
        <f>IF('Indicator Date hidden'!AH99="x","x",$AG$2-'Indicator Date hidden'!AH99)</f>
        <v>0</v>
      </c>
      <c r="AH98" s="25">
        <f>IF('Indicator Date hidden'!AI99="x","x",$AH$2-'Indicator Date hidden'!AI99)</f>
        <v>0</v>
      </c>
      <c r="AI98" s="25">
        <f>IF('Indicator Date hidden'!AJ99="x","x",$AI$2-'Indicator Date hidden'!AJ99)</f>
        <v>0</v>
      </c>
      <c r="AJ98" s="25" t="str">
        <f>IF('Indicator Date hidden'!AK99="x","x",$AJ$2-'Indicator Date hidden'!AK99)</f>
        <v>x</v>
      </c>
      <c r="AK98" s="25">
        <f>IF('Indicator Date hidden'!AL99="x","x",$AK$2-'Indicator Date hidden'!AL99)</f>
        <v>0</v>
      </c>
      <c r="AL98" s="25">
        <f>IF('Indicator Date hidden'!AM99="x","x",$AL$2-'Indicator Date hidden'!AM99)</f>
        <v>0</v>
      </c>
      <c r="AM98" s="25">
        <f>IF('Indicator Date hidden'!AN99="x","x",$AM$2-'Indicator Date hidden'!AN99)</f>
        <v>0</v>
      </c>
      <c r="AN98" s="25">
        <f>IF('Indicator Date hidden'!AO99="x","x",$AN$2-'Indicator Date hidden'!AO99)</f>
        <v>0</v>
      </c>
      <c r="AO98" s="25" t="str">
        <f>IF('Indicator Date hidden'!AP99="x","x",$AO$2-'Indicator Date hidden'!AP99)</f>
        <v>x</v>
      </c>
      <c r="AP98" s="25" t="str">
        <f>IF('Indicator Date hidden'!AQ99="x","x",$AP$2-'Indicator Date hidden'!AQ99)</f>
        <v>x</v>
      </c>
      <c r="AQ98" s="25" t="str">
        <f>IF('Indicator Date hidden'!AR99="x","x",$AQ$2-'Indicator Date hidden'!AR99)</f>
        <v>x</v>
      </c>
      <c r="AR98" s="25">
        <f>IF('Indicator Date hidden'!AS99="x","x",$AR$2-'Indicator Date hidden'!AS99)</f>
        <v>0</v>
      </c>
      <c r="AS98" s="25">
        <f>IF('Indicator Date hidden'!AT99="x","x",$AS$2-'Indicator Date hidden'!AT99)</f>
        <v>0</v>
      </c>
      <c r="AT98" s="25">
        <f>IF('Indicator Date hidden'!AU99="x","x",$AT$2-'Indicator Date hidden'!AU99)</f>
        <v>0</v>
      </c>
      <c r="AU98" s="25">
        <f>IF('Indicator Date hidden'!AV99="x","x",$AU$2-'Indicator Date hidden'!AV99)</f>
        <v>7</v>
      </c>
      <c r="AV98" s="25">
        <f>IF('Indicator Date hidden'!AW99="x","x",$AV$2-'Indicator Date hidden'!AW99)</f>
        <v>0</v>
      </c>
      <c r="AW98" s="25">
        <f>IF('Indicator Date hidden'!AX99="x","x",$AW$2-'Indicator Date hidden'!AX99)</f>
        <v>0</v>
      </c>
      <c r="AX98" s="25">
        <f>IF('Indicator Date hidden'!AY99="x","x",$AX$2-'Indicator Date hidden'!AY99)</f>
        <v>0</v>
      </c>
      <c r="AY98" s="25">
        <f>IF('Indicator Date hidden'!AZ99="x","x",$AY$2-'Indicator Date hidden'!AZ99)</f>
        <v>0</v>
      </c>
      <c r="AZ98" s="25">
        <f>IF('Indicator Date hidden'!BA99="x","x",$AZ$2-'Indicator Date hidden'!BA99)</f>
        <v>0</v>
      </c>
      <c r="BA98">
        <f t="shared" si="10"/>
        <v>19</v>
      </c>
      <c r="BB98" s="26">
        <f t="shared" si="11"/>
        <v>0.40425531914893614</v>
      </c>
      <c r="BC98">
        <f t="shared" si="12"/>
        <v>5</v>
      </c>
      <c r="BD98" s="26">
        <f t="shared" si="13"/>
        <v>1.4241021728239582</v>
      </c>
      <c r="BE98" s="28">
        <f t="shared" si="14"/>
        <v>0</v>
      </c>
    </row>
    <row r="99" spans="1:57" x14ac:dyDescent="0.25">
      <c r="A99" t="s">
        <v>9994</v>
      </c>
      <c r="B99" s="25">
        <f>IF('Indicator Date hidden'!C100="x","x",$B$2-'Indicator Date hidden'!C100)</f>
        <v>0</v>
      </c>
      <c r="C99" s="25">
        <f>IF('Indicator Date hidden'!D100="x","x",$C$2-'Indicator Date hidden'!D100)</f>
        <v>0</v>
      </c>
      <c r="D99" s="25">
        <f>IF('Indicator Date hidden'!E100="x","x",$D$2-'Indicator Date hidden'!E100)</f>
        <v>0</v>
      </c>
      <c r="E99" s="25">
        <f>IF('Indicator Date hidden'!F100="x","x",$E$2-'Indicator Date hidden'!F100)</f>
        <v>0</v>
      </c>
      <c r="F99" s="25">
        <f>IF('Indicator Date hidden'!G100="x","x",$F$2-'Indicator Date hidden'!G100)</f>
        <v>0</v>
      </c>
      <c r="G99" s="25">
        <f>IF('Indicator Date hidden'!H100="x","x",$G$2-'Indicator Date hidden'!H100)</f>
        <v>0</v>
      </c>
      <c r="H99" s="25">
        <f>IF('Indicator Date hidden'!I100="x","x",$H$2-'Indicator Date hidden'!I100)</f>
        <v>0</v>
      </c>
      <c r="I99" s="25">
        <f>IF('Indicator Date hidden'!J100="x","x",$I$2-'Indicator Date hidden'!J100)</f>
        <v>0</v>
      </c>
      <c r="J99" s="25">
        <f>IF('Indicator Date hidden'!K100="x","x",$J$2-'Indicator Date hidden'!K100)</f>
        <v>0</v>
      </c>
      <c r="K99" s="25">
        <f>IF('Indicator Date hidden'!L100="x","x",$K$2-'Indicator Date hidden'!L100)</f>
        <v>0</v>
      </c>
      <c r="L99" s="25">
        <f>IF('Indicator Date hidden'!M100="x","x",$L$2-'Indicator Date hidden'!M100)</f>
        <v>0</v>
      </c>
      <c r="M99" s="25">
        <f>IF('Indicator Date hidden'!N100="x","x",$M$2-'Indicator Date hidden'!N100)</f>
        <v>0</v>
      </c>
      <c r="N99" s="25">
        <f>IF('Indicator Date hidden'!O100="x","x",$N$2-'Indicator Date hidden'!O100)</f>
        <v>0</v>
      </c>
      <c r="O99" s="25">
        <f>IF('Indicator Date hidden'!P100="x","x",$O$2-'Indicator Date hidden'!P100)</f>
        <v>0</v>
      </c>
      <c r="P99" s="25">
        <f>IF('Indicator Date hidden'!Q100="x","x",$P$2-'Indicator Date hidden'!Q100)</f>
        <v>0</v>
      </c>
      <c r="Q99" s="25">
        <f>IF('Indicator Date hidden'!R100="x","x",$Q$2-'Indicator Date hidden'!R100)</f>
        <v>7</v>
      </c>
      <c r="R99" s="25">
        <f>IF('Indicator Date hidden'!S100="x","x",$R$2-'Indicator Date hidden'!S100)</f>
        <v>0</v>
      </c>
      <c r="S99" s="25">
        <f>IF('Indicator Date hidden'!T100="x","x",$S$2-'Indicator Date hidden'!T100)</f>
        <v>0</v>
      </c>
      <c r="T99" s="25">
        <f>IF('Indicator Date hidden'!U100="x","x",$T$2-'Indicator Date hidden'!U100)</f>
        <v>0</v>
      </c>
      <c r="U99" s="25">
        <f>IF('Indicator Date hidden'!V100="x","x",$U$2-'Indicator Date hidden'!V100)</f>
        <v>0</v>
      </c>
      <c r="V99" s="25">
        <f>IF('Indicator Date hidden'!W100="x","x",$V$2-'Indicator Date hidden'!W100)</f>
        <v>0</v>
      </c>
      <c r="W99" s="25">
        <f>IF('Indicator Date hidden'!X100="x","x",$W$2-'Indicator Date hidden'!X100)</f>
        <v>7</v>
      </c>
      <c r="X99" s="25">
        <f>IF('Indicator Date hidden'!Y100="x","x",$X$2-'Indicator Date hidden'!Y100)</f>
        <v>4</v>
      </c>
      <c r="Y99" s="25">
        <f>IF('Indicator Date hidden'!Z100="x","x",$Y$2-'Indicator Date hidden'!Z100)</f>
        <v>0</v>
      </c>
      <c r="Z99" s="25">
        <f>IF('Indicator Date hidden'!AA100="x","x",$Z$2-'Indicator Date hidden'!AA100)</f>
        <v>0</v>
      </c>
      <c r="AA99" s="25" t="str">
        <f>IF('Indicator Date hidden'!AB100="x","x",$AA$2-'Indicator Date hidden'!AB100)</f>
        <v>x</v>
      </c>
      <c r="AB99" s="25">
        <f>IF('Indicator Date hidden'!AC100="x","x",$AB$2-'Indicator Date hidden'!AC100)</f>
        <v>0</v>
      </c>
      <c r="AC99" s="25">
        <f>IF('Indicator Date hidden'!AD100="x","x",$AC$2-'Indicator Date hidden'!AD100)</f>
        <v>0</v>
      </c>
      <c r="AD99" s="25" t="str">
        <f>IF('Indicator Date hidden'!AE100="x","x",$AD$2-'Indicator Date hidden'!AE100)</f>
        <v>x</v>
      </c>
      <c r="AE99" s="25">
        <f>IF('Indicator Date hidden'!AF100="x","x",$AE$2-'Indicator Date hidden'!AF100)</f>
        <v>0</v>
      </c>
      <c r="AF99" s="25" t="str">
        <f>IF('Indicator Date hidden'!AG100="x","x",$AF$2-'Indicator Date hidden'!AG100)</f>
        <v>x</v>
      </c>
      <c r="AG99" s="25">
        <f>IF('Indicator Date hidden'!AH100="x","x",$AG$2-'Indicator Date hidden'!AH100)</f>
        <v>0</v>
      </c>
      <c r="AH99" s="25">
        <f>IF('Indicator Date hidden'!AI100="x","x",$AH$2-'Indicator Date hidden'!AI100)</f>
        <v>0</v>
      </c>
      <c r="AI99" s="25">
        <f>IF('Indicator Date hidden'!AJ100="x","x",$AI$2-'Indicator Date hidden'!AJ100)</f>
        <v>0</v>
      </c>
      <c r="AJ99" s="25">
        <f>IF('Indicator Date hidden'!AK100="x","x",$AJ$2-'Indicator Date hidden'!AK100)</f>
        <v>0</v>
      </c>
      <c r="AK99" s="25">
        <f>IF('Indicator Date hidden'!AL100="x","x",$AK$2-'Indicator Date hidden'!AL100)</f>
        <v>1</v>
      </c>
      <c r="AL99" s="25">
        <f>IF('Indicator Date hidden'!AM100="x","x",$AL$2-'Indicator Date hidden'!AM100)</f>
        <v>0</v>
      </c>
      <c r="AM99" s="25">
        <f>IF('Indicator Date hidden'!AN100="x","x",$AM$2-'Indicator Date hidden'!AN100)</f>
        <v>0</v>
      </c>
      <c r="AN99" s="25">
        <f>IF('Indicator Date hidden'!AO100="x","x",$AN$2-'Indicator Date hidden'!AO100)</f>
        <v>0</v>
      </c>
      <c r="AO99" s="25" t="str">
        <f>IF('Indicator Date hidden'!AP100="x","x",$AO$2-'Indicator Date hidden'!AP100)</f>
        <v>x</v>
      </c>
      <c r="AP99" s="25" t="str">
        <f>IF('Indicator Date hidden'!AQ100="x","x",$AP$2-'Indicator Date hidden'!AQ100)</f>
        <v>x</v>
      </c>
      <c r="AQ99" s="25" t="str">
        <f>IF('Indicator Date hidden'!AR100="x","x",$AQ$2-'Indicator Date hidden'!AR100)</f>
        <v>x</v>
      </c>
      <c r="AR99" s="25">
        <f>IF('Indicator Date hidden'!AS100="x","x",$AR$2-'Indicator Date hidden'!AS100)</f>
        <v>0</v>
      </c>
      <c r="AS99" s="25">
        <f>IF('Indicator Date hidden'!AT100="x","x",$AS$2-'Indicator Date hidden'!AT100)</f>
        <v>0</v>
      </c>
      <c r="AT99" s="25">
        <f>IF('Indicator Date hidden'!AU100="x","x",$AT$2-'Indicator Date hidden'!AU100)</f>
        <v>0</v>
      </c>
      <c r="AU99" s="25">
        <f>IF('Indicator Date hidden'!AV100="x","x",$AU$2-'Indicator Date hidden'!AV100)</f>
        <v>1</v>
      </c>
      <c r="AV99" s="25">
        <f>IF('Indicator Date hidden'!AW100="x","x",$AV$2-'Indicator Date hidden'!AW100)</f>
        <v>0</v>
      </c>
      <c r="AW99" s="25">
        <f>IF('Indicator Date hidden'!AX100="x","x",$AW$2-'Indicator Date hidden'!AX100)</f>
        <v>0</v>
      </c>
      <c r="AX99" s="25">
        <f>IF('Indicator Date hidden'!AY100="x","x",$AX$2-'Indicator Date hidden'!AY100)</f>
        <v>0</v>
      </c>
      <c r="AY99" s="25">
        <f>IF('Indicator Date hidden'!AZ100="x","x",$AY$2-'Indicator Date hidden'!AZ100)</f>
        <v>0</v>
      </c>
      <c r="AZ99" s="25" t="str">
        <f>IF('Indicator Date hidden'!BA100="x","x",$AZ$2-'Indicator Date hidden'!BA100)</f>
        <v>x</v>
      </c>
      <c r="BA99">
        <f t="shared" ref="BA99:BA130" si="15">SUM(B99:AZ99)</f>
        <v>20</v>
      </c>
      <c r="BB99" s="26">
        <f t="shared" ref="BB99:BB130" si="16">BA99/COUNT(B99:AZ99)</f>
        <v>0.45454545454545453</v>
      </c>
      <c r="BC99">
        <f t="shared" ref="BC99:BC130" si="17">COUNTIF(B99:AZ99,"&gt;0")</f>
        <v>5</v>
      </c>
      <c r="BD99" s="26">
        <f t="shared" ref="BD99:BD130" si="18">_xlfn.STDEV.P(B99:AZ99)</f>
        <v>1.5587661999529314</v>
      </c>
      <c r="BE99" s="28">
        <f t="shared" ref="BE99:BE130" si="19">MEDIAN(B99:AZ99)</f>
        <v>0</v>
      </c>
    </row>
    <row r="100" spans="1:57" x14ac:dyDescent="0.25">
      <c r="A100" t="s">
        <v>9998</v>
      </c>
      <c r="B100" s="25">
        <f>IF('Indicator Date hidden'!C101="x","x",$B$2-'Indicator Date hidden'!C101)</f>
        <v>0</v>
      </c>
      <c r="C100" s="25">
        <f>IF('Indicator Date hidden'!D101="x","x",$C$2-'Indicator Date hidden'!D101)</f>
        <v>0</v>
      </c>
      <c r="D100" s="25">
        <f>IF('Indicator Date hidden'!E101="x","x",$D$2-'Indicator Date hidden'!E101)</f>
        <v>0</v>
      </c>
      <c r="E100" s="25">
        <f>IF('Indicator Date hidden'!F101="x","x",$E$2-'Indicator Date hidden'!F101)</f>
        <v>0</v>
      </c>
      <c r="F100" s="25">
        <f>IF('Indicator Date hidden'!G101="x","x",$F$2-'Indicator Date hidden'!G101)</f>
        <v>0</v>
      </c>
      <c r="G100" s="25">
        <f>IF('Indicator Date hidden'!H101="x","x",$G$2-'Indicator Date hidden'!H101)</f>
        <v>0</v>
      </c>
      <c r="H100" s="25">
        <f>IF('Indicator Date hidden'!I101="x","x",$H$2-'Indicator Date hidden'!I101)</f>
        <v>0</v>
      </c>
      <c r="I100" s="25">
        <f>IF('Indicator Date hidden'!J101="x","x",$I$2-'Indicator Date hidden'!J101)</f>
        <v>0</v>
      </c>
      <c r="J100" s="25">
        <f>IF('Indicator Date hidden'!K101="x","x",$J$2-'Indicator Date hidden'!K101)</f>
        <v>0</v>
      </c>
      <c r="K100" s="25">
        <f>IF('Indicator Date hidden'!L101="x","x",$K$2-'Indicator Date hidden'!L101)</f>
        <v>0</v>
      </c>
      <c r="L100" s="25">
        <f>IF('Indicator Date hidden'!M101="x","x",$L$2-'Indicator Date hidden'!M101)</f>
        <v>0</v>
      </c>
      <c r="M100" s="25">
        <f>IF('Indicator Date hidden'!N101="x","x",$M$2-'Indicator Date hidden'!N101)</f>
        <v>0</v>
      </c>
      <c r="N100" s="25">
        <f>IF('Indicator Date hidden'!O101="x","x",$N$2-'Indicator Date hidden'!O101)</f>
        <v>0</v>
      </c>
      <c r="O100" s="25">
        <f>IF('Indicator Date hidden'!P101="x","x",$O$2-'Indicator Date hidden'!P101)</f>
        <v>0</v>
      </c>
      <c r="P100" s="25">
        <f>IF('Indicator Date hidden'!Q101="x","x",$P$2-'Indicator Date hidden'!Q101)</f>
        <v>0</v>
      </c>
      <c r="Q100" s="25" t="str">
        <f>IF('Indicator Date hidden'!R101="x","x",$Q$2-'Indicator Date hidden'!R101)</f>
        <v>x</v>
      </c>
      <c r="R100" s="25">
        <f>IF('Indicator Date hidden'!S101="x","x",$R$2-'Indicator Date hidden'!S101)</f>
        <v>0</v>
      </c>
      <c r="S100" s="25">
        <f>IF('Indicator Date hidden'!T101="x","x",$S$2-'Indicator Date hidden'!T101)</f>
        <v>0</v>
      </c>
      <c r="T100" s="25">
        <f>IF('Indicator Date hidden'!U101="x","x",$T$2-'Indicator Date hidden'!U101)</f>
        <v>0</v>
      </c>
      <c r="U100" s="25" t="str">
        <f>IF('Indicator Date hidden'!V101="x","x",$U$2-'Indicator Date hidden'!V101)</f>
        <v>x</v>
      </c>
      <c r="V100" s="25" t="str">
        <f>IF('Indicator Date hidden'!W101="x","x",$V$2-'Indicator Date hidden'!W101)</f>
        <v>x</v>
      </c>
      <c r="W100" s="25" t="str">
        <f>IF('Indicator Date hidden'!X101="x","x",$W$2-'Indicator Date hidden'!X101)</f>
        <v>x</v>
      </c>
      <c r="X100" s="25" t="str">
        <f>IF('Indicator Date hidden'!Y101="x","x",$X$2-'Indicator Date hidden'!Y101)</f>
        <v>x</v>
      </c>
      <c r="Y100" s="25" t="str">
        <f>IF('Indicator Date hidden'!Z101="x","x",$Y$2-'Indicator Date hidden'!Z101)</f>
        <v>x</v>
      </c>
      <c r="Z100" s="25" t="str">
        <f>IF('Indicator Date hidden'!AA101="x","x",$Z$2-'Indicator Date hidden'!AA101)</f>
        <v>x</v>
      </c>
      <c r="AA100" s="25" t="str">
        <f>IF('Indicator Date hidden'!AB101="x","x",$AA$2-'Indicator Date hidden'!AB101)</f>
        <v>x</v>
      </c>
      <c r="AB100" s="25" t="str">
        <f>IF('Indicator Date hidden'!AC101="x","x",$AB$2-'Indicator Date hidden'!AC101)</f>
        <v>x</v>
      </c>
      <c r="AC100" s="25">
        <f>IF('Indicator Date hidden'!AD101="x","x",$AC$2-'Indicator Date hidden'!AD101)</f>
        <v>0</v>
      </c>
      <c r="AD100" s="25" t="str">
        <f>IF('Indicator Date hidden'!AE101="x","x",$AD$2-'Indicator Date hidden'!AE101)</f>
        <v>x</v>
      </c>
      <c r="AE100" s="25" t="str">
        <f>IF('Indicator Date hidden'!AF101="x","x",$AE$2-'Indicator Date hidden'!AF101)</f>
        <v>x</v>
      </c>
      <c r="AF100" s="25" t="str">
        <f>IF('Indicator Date hidden'!AG101="x","x",$AF$2-'Indicator Date hidden'!AG101)</f>
        <v>x</v>
      </c>
      <c r="AG100" s="25">
        <f>IF('Indicator Date hidden'!AH101="x","x",$AG$2-'Indicator Date hidden'!AH101)</f>
        <v>0</v>
      </c>
      <c r="AH100" s="25">
        <f>IF('Indicator Date hidden'!AI101="x","x",$AH$2-'Indicator Date hidden'!AI101)</f>
        <v>0</v>
      </c>
      <c r="AI100" s="25">
        <f>IF('Indicator Date hidden'!AJ101="x","x",$AI$2-'Indicator Date hidden'!AJ101)</f>
        <v>0</v>
      </c>
      <c r="AJ100" s="25" t="str">
        <f>IF('Indicator Date hidden'!AK101="x","x",$AJ$2-'Indicator Date hidden'!AK101)</f>
        <v>x</v>
      </c>
      <c r="AK100" s="25">
        <f>IF('Indicator Date hidden'!AL101="x","x",$AK$2-'Indicator Date hidden'!AL101)</f>
        <v>1</v>
      </c>
      <c r="AL100" s="25">
        <f>IF('Indicator Date hidden'!AM101="x","x",$AL$2-'Indicator Date hidden'!AM101)</f>
        <v>0</v>
      </c>
      <c r="AM100" s="25">
        <f>IF('Indicator Date hidden'!AN101="x","x",$AM$2-'Indicator Date hidden'!AN101)</f>
        <v>0</v>
      </c>
      <c r="AN100" s="25">
        <f>IF('Indicator Date hidden'!AO101="x","x",$AN$2-'Indicator Date hidden'!AO101)</f>
        <v>0</v>
      </c>
      <c r="AO100" s="25" t="str">
        <f>IF('Indicator Date hidden'!AP101="x","x",$AO$2-'Indicator Date hidden'!AP101)</f>
        <v>x</v>
      </c>
      <c r="AP100" s="25" t="str">
        <f>IF('Indicator Date hidden'!AQ101="x","x",$AP$2-'Indicator Date hidden'!AQ101)</f>
        <v>x</v>
      </c>
      <c r="AQ100" s="25" t="str">
        <f>IF('Indicator Date hidden'!AR101="x","x",$AQ$2-'Indicator Date hidden'!AR101)</f>
        <v>x</v>
      </c>
      <c r="AR100" s="25">
        <f>IF('Indicator Date hidden'!AS101="x","x",$AR$2-'Indicator Date hidden'!AS101)</f>
        <v>0</v>
      </c>
      <c r="AS100" s="25" t="str">
        <f>IF('Indicator Date hidden'!AT101="x","x",$AS$2-'Indicator Date hidden'!AT101)</f>
        <v>x</v>
      </c>
      <c r="AT100" s="25">
        <f>IF('Indicator Date hidden'!AU101="x","x",$AT$2-'Indicator Date hidden'!AU101)</f>
        <v>0</v>
      </c>
      <c r="AU100" s="25" t="str">
        <f>IF('Indicator Date hidden'!AV101="x","x",$AU$2-'Indicator Date hidden'!AV101)</f>
        <v>x</v>
      </c>
      <c r="AV100" s="25">
        <f>IF('Indicator Date hidden'!AW101="x","x",$AV$2-'Indicator Date hidden'!AW101)</f>
        <v>0</v>
      </c>
      <c r="AW100" s="25">
        <f>IF('Indicator Date hidden'!AX101="x","x",$AW$2-'Indicator Date hidden'!AX101)</f>
        <v>0</v>
      </c>
      <c r="AX100" s="25">
        <f>IF('Indicator Date hidden'!AY101="x","x",$AX$2-'Indicator Date hidden'!AY101)</f>
        <v>0</v>
      </c>
      <c r="AY100" s="25" t="str">
        <f>IF('Indicator Date hidden'!AZ101="x","x",$AY$2-'Indicator Date hidden'!AZ101)</f>
        <v>x</v>
      </c>
      <c r="AZ100" s="25" t="str">
        <f>IF('Indicator Date hidden'!BA101="x","x",$AZ$2-'Indicator Date hidden'!BA101)</f>
        <v>x</v>
      </c>
      <c r="BA100">
        <f t="shared" si="15"/>
        <v>1</v>
      </c>
      <c r="BB100" s="26">
        <f t="shared" si="16"/>
        <v>3.2258064516129031E-2</v>
      </c>
      <c r="BC100">
        <f t="shared" si="17"/>
        <v>1</v>
      </c>
      <c r="BD100" s="26">
        <f t="shared" si="18"/>
        <v>0.17668469596940842</v>
      </c>
      <c r="BE100" s="28">
        <f t="shared" si="19"/>
        <v>0</v>
      </c>
    </row>
    <row r="101" spans="1:57" x14ac:dyDescent="0.25">
      <c r="A101" t="s">
        <v>10002</v>
      </c>
      <c r="B101" s="25">
        <f>IF('Indicator Date hidden'!C102="x","x",$B$2-'Indicator Date hidden'!C102)</f>
        <v>0</v>
      </c>
      <c r="C101" s="25">
        <f>IF('Indicator Date hidden'!D102="x","x",$C$2-'Indicator Date hidden'!D102)</f>
        <v>0</v>
      </c>
      <c r="D101" s="25">
        <f>IF('Indicator Date hidden'!E102="x","x",$D$2-'Indicator Date hidden'!E102)</f>
        <v>0</v>
      </c>
      <c r="E101" s="25">
        <f>IF('Indicator Date hidden'!F102="x","x",$E$2-'Indicator Date hidden'!F102)</f>
        <v>0</v>
      </c>
      <c r="F101" s="25">
        <f>IF('Indicator Date hidden'!G102="x","x",$F$2-'Indicator Date hidden'!G102)</f>
        <v>0</v>
      </c>
      <c r="G101" s="25">
        <f>IF('Indicator Date hidden'!H102="x","x",$G$2-'Indicator Date hidden'!H102)</f>
        <v>0</v>
      </c>
      <c r="H101" s="25">
        <f>IF('Indicator Date hidden'!I102="x","x",$H$2-'Indicator Date hidden'!I102)</f>
        <v>0</v>
      </c>
      <c r="I101" s="25">
        <f>IF('Indicator Date hidden'!J102="x","x",$I$2-'Indicator Date hidden'!J102)</f>
        <v>0</v>
      </c>
      <c r="J101" s="25">
        <f>IF('Indicator Date hidden'!K102="x","x",$J$2-'Indicator Date hidden'!K102)</f>
        <v>0</v>
      </c>
      <c r="K101" s="25">
        <f>IF('Indicator Date hidden'!L102="x","x",$K$2-'Indicator Date hidden'!L102)</f>
        <v>0</v>
      </c>
      <c r="L101" s="25">
        <f>IF('Indicator Date hidden'!M102="x","x",$L$2-'Indicator Date hidden'!M102)</f>
        <v>0</v>
      </c>
      <c r="M101" s="25">
        <f>IF('Indicator Date hidden'!N102="x","x",$M$2-'Indicator Date hidden'!N102)</f>
        <v>0</v>
      </c>
      <c r="N101" s="25">
        <f>IF('Indicator Date hidden'!O102="x","x",$N$2-'Indicator Date hidden'!O102)</f>
        <v>0</v>
      </c>
      <c r="O101" s="25">
        <f>IF('Indicator Date hidden'!P102="x","x",$O$2-'Indicator Date hidden'!P102)</f>
        <v>0</v>
      </c>
      <c r="P101" s="25">
        <f>IF('Indicator Date hidden'!Q102="x","x",$P$2-'Indicator Date hidden'!Q102)</f>
        <v>0</v>
      </c>
      <c r="Q101" s="25" t="str">
        <f>IF('Indicator Date hidden'!R102="x","x",$Q$2-'Indicator Date hidden'!R102)</f>
        <v>x</v>
      </c>
      <c r="R101" s="25">
        <f>IF('Indicator Date hidden'!S102="x","x",$R$2-'Indicator Date hidden'!S102)</f>
        <v>0</v>
      </c>
      <c r="S101" s="25">
        <f>IF('Indicator Date hidden'!T102="x","x",$S$2-'Indicator Date hidden'!T102)</f>
        <v>0</v>
      </c>
      <c r="T101" s="25">
        <f>IF('Indicator Date hidden'!U102="x","x",$T$2-'Indicator Date hidden'!U102)</f>
        <v>0</v>
      </c>
      <c r="U101" s="25" t="str">
        <f>IF('Indicator Date hidden'!V102="x","x",$U$2-'Indicator Date hidden'!V102)</f>
        <v>x</v>
      </c>
      <c r="V101" s="25">
        <f>IF('Indicator Date hidden'!W102="x","x",$V$2-'Indicator Date hidden'!W102)</f>
        <v>0</v>
      </c>
      <c r="W101" s="25" t="str">
        <f>IF('Indicator Date hidden'!X102="x","x",$W$2-'Indicator Date hidden'!X102)</f>
        <v>x</v>
      </c>
      <c r="X101" s="25">
        <f>IF('Indicator Date hidden'!Y102="x","x",$X$2-'Indicator Date hidden'!Y102)</f>
        <v>2</v>
      </c>
      <c r="Y101" s="25">
        <f>IF('Indicator Date hidden'!Z102="x","x",$Y$2-'Indicator Date hidden'!Z102)</f>
        <v>0</v>
      </c>
      <c r="Z101" s="25">
        <f>IF('Indicator Date hidden'!AA102="x","x",$Z$2-'Indicator Date hidden'!AA102)</f>
        <v>0</v>
      </c>
      <c r="AA101" s="25" t="str">
        <f>IF('Indicator Date hidden'!AB102="x","x",$AA$2-'Indicator Date hidden'!AB102)</f>
        <v>x</v>
      </c>
      <c r="AB101" s="25">
        <f>IF('Indicator Date hidden'!AC102="x","x",$AB$2-'Indicator Date hidden'!AC102)</f>
        <v>0</v>
      </c>
      <c r="AC101" s="25">
        <f>IF('Indicator Date hidden'!AD102="x","x",$AC$2-'Indicator Date hidden'!AD102)</f>
        <v>0</v>
      </c>
      <c r="AD101" s="25" t="str">
        <f>IF('Indicator Date hidden'!AE102="x","x",$AD$2-'Indicator Date hidden'!AE102)</f>
        <v>x</v>
      </c>
      <c r="AE101" s="25">
        <f>IF('Indicator Date hidden'!AF102="x","x",$AE$2-'Indicator Date hidden'!AF102)</f>
        <v>0</v>
      </c>
      <c r="AF101" s="25">
        <f>IF('Indicator Date hidden'!AG102="x","x",$AF$2-'Indicator Date hidden'!AG102)</f>
        <v>1</v>
      </c>
      <c r="AG101" s="25">
        <f>IF('Indicator Date hidden'!AH102="x","x",$AG$2-'Indicator Date hidden'!AH102)</f>
        <v>0</v>
      </c>
      <c r="AH101" s="25">
        <f>IF('Indicator Date hidden'!AI102="x","x",$AH$2-'Indicator Date hidden'!AI102)</f>
        <v>0</v>
      </c>
      <c r="AI101" s="25">
        <f>IF('Indicator Date hidden'!AJ102="x","x",$AI$2-'Indicator Date hidden'!AJ102)</f>
        <v>0</v>
      </c>
      <c r="AJ101" s="25" t="str">
        <f>IF('Indicator Date hidden'!AK102="x","x",$AJ$2-'Indicator Date hidden'!AK102)</f>
        <v>x</v>
      </c>
      <c r="AK101" s="25">
        <f>IF('Indicator Date hidden'!AL102="x","x",$AK$2-'Indicator Date hidden'!AL102)</f>
        <v>1</v>
      </c>
      <c r="AL101" s="25">
        <f>IF('Indicator Date hidden'!AM102="x","x",$AL$2-'Indicator Date hidden'!AM102)</f>
        <v>0</v>
      </c>
      <c r="AM101" s="25">
        <f>IF('Indicator Date hidden'!AN102="x","x",$AM$2-'Indicator Date hidden'!AN102)</f>
        <v>0</v>
      </c>
      <c r="AN101" s="25">
        <f>IF('Indicator Date hidden'!AO102="x","x",$AN$2-'Indicator Date hidden'!AO102)</f>
        <v>0</v>
      </c>
      <c r="AO101" s="25">
        <f>IF('Indicator Date hidden'!AP102="x","x",$AO$2-'Indicator Date hidden'!AP102)</f>
        <v>0</v>
      </c>
      <c r="AP101" s="25">
        <f>IF('Indicator Date hidden'!AQ102="x","x",$AP$2-'Indicator Date hidden'!AQ102)</f>
        <v>0</v>
      </c>
      <c r="AQ101" s="25" t="str">
        <f>IF('Indicator Date hidden'!AR102="x","x",$AQ$2-'Indicator Date hidden'!AR102)</f>
        <v>x</v>
      </c>
      <c r="AR101" s="25">
        <f>IF('Indicator Date hidden'!AS102="x","x",$AR$2-'Indicator Date hidden'!AS102)</f>
        <v>0</v>
      </c>
      <c r="AS101" s="25">
        <f>IF('Indicator Date hidden'!AT102="x","x",$AS$2-'Indicator Date hidden'!AT102)</f>
        <v>0</v>
      </c>
      <c r="AT101" s="25">
        <f>IF('Indicator Date hidden'!AU102="x","x",$AT$2-'Indicator Date hidden'!AU102)</f>
        <v>0</v>
      </c>
      <c r="AU101" s="25">
        <f>IF('Indicator Date hidden'!AV102="x","x",$AU$2-'Indicator Date hidden'!AV102)</f>
        <v>3</v>
      </c>
      <c r="AV101" s="25">
        <f>IF('Indicator Date hidden'!AW102="x","x",$AV$2-'Indicator Date hidden'!AW102)</f>
        <v>0</v>
      </c>
      <c r="AW101" s="25">
        <f>IF('Indicator Date hidden'!AX102="x","x",$AW$2-'Indicator Date hidden'!AX102)</f>
        <v>0</v>
      </c>
      <c r="AX101" s="25">
        <f>IF('Indicator Date hidden'!AY102="x","x",$AX$2-'Indicator Date hidden'!AY102)</f>
        <v>0</v>
      </c>
      <c r="AY101" s="25">
        <f>IF('Indicator Date hidden'!AZ102="x","x",$AY$2-'Indicator Date hidden'!AZ102)</f>
        <v>0</v>
      </c>
      <c r="AZ101" s="25">
        <f>IF('Indicator Date hidden'!BA102="x","x",$AZ$2-'Indicator Date hidden'!BA102)</f>
        <v>0</v>
      </c>
      <c r="BA101">
        <f t="shared" si="15"/>
        <v>7</v>
      </c>
      <c r="BB101" s="26">
        <f t="shared" si="16"/>
        <v>0.15909090909090909</v>
      </c>
      <c r="BC101">
        <f t="shared" si="17"/>
        <v>4</v>
      </c>
      <c r="BD101" s="26">
        <f t="shared" si="18"/>
        <v>0.56178214065037613</v>
      </c>
      <c r="BE101" s="28">
        <f t="shared" si="19"/>
        <v>0</v>
      </c>
    </row>
    <row r="102" spans="1:57" x14ac:dyDescent="0.25">
      <c r="A102" t="s">
        <v>10004</v>
      </c>
      <c r="B102" s="25">
        <f>IF('Indicator Date hidden'!C103="x","x",$B$2-'Indicator Date hidden'!C103)</f>
        <v>0</v>
      </c>
      <c r="C102" s="25">
        <f>IF('Indicator Date hidden'!D103="x","x",$C$2-'Indicator Date hidden'!D103)</f>
        <v>0</v>
      </c>
      <c r="D102" s="25">
        <f>IF('Indicator Date hidden'!E103="x","x",$D$2-'Indicator Date hidden'!E103)</f>
        <v>0</v>
      </c>
      <c r="E102" s="25">
        <f>IF('Indicator Date hidden'!F103="x","x",$E$2-'Indicator Date hidden'!F103)</f>
        <v>0</v>
      </c>
      <c r="F102" s="25">
        <f>IF('Indicator Date hidden'!G103="x","x",$F$2-'Indicator Date hidden'!G103)</f>
        <v>0</v>
      </c>
      <c r="G102" s="25">
        <f>IF('Indicator Date hidden'!H103="x","x",$G$2-'Indicator Date hidden'!H103)</f>
        <v>0</v>
      </c>
      <c r="H102" s="25">
        <f>IF('Indicator Date hidden'!I103="x","x",$H$2-'Indicator Date hidden'!I103)</f>
        <v>0</v>
      </c>
      <c r="I102" s="25">
        <f>IF('Indicator Date hidden'!J103="x","x",$I$2-'Indicator Date hidden'!J103)</f>
        <v>0</v>
      </c>
      <c r="J102" s="25">
        <f>IF('Indicator Date hidden'!K103="x","x",$J$2-'Indicator Date hidden'!K103)</f>
        <v>0</v>
      </c>
      <c r="K102" s="25">
        <f>IF('Indicator Date hidden'!L103="x","x",$K$2-'Indicator Date hidden'!L103)</f>
        <v>0</v>
      </c>
      <c r="L102" s="25">
        <f>IF('Indicator Date hidden'!M103="x","x",$L$2-'Indicator Date hidden'!M103)</f>
        <v>0</v>
      </c>
      <c r="M102" s="25">
        <f>IF('Indicator Date hidden'!N103="x","x",$M$2-'Indicator Date hidden'!N103)</f>
        <v>0</v>
      </c>
      <c r="N102" s="25">
        <f>IF('Indicator Date hidden'!O103="x","x",$N$2-'Indicator Date hidden'!O103)</f>
        <v>0</v>
      </c>
      <c r="O102" s="25">
        <f>IF('Indicator Date hidden'!P103="x","x",$O$2-'Indicator Date hidden'!P103)</f>
        <v>0</v>
      </c>
      <c r="P102" s="25">
        <f>IF('Indicator Date hidden'!Q103="x","x",$P$2-'Indicator Date hidden'!Q103)</f>
        <v>0</v>
      </c>
      <c r="Q102" s="25" t="str">
        <f>IF('Indicator Date hidden'!R103="x","x",$Q$2-'Indicator Date hidden'!R103)</f>
        <v>x</v>
      </c>
      <c r="R102" s="25">
        <f>IF('Indicator Date hidden'!S103="x","x",$R$2-'Indicator Date hidden'!S103)</f>
        <v>0</v>
      </c>
      <c r="S102" s="25">
        <f>IF('Indicator Date hidden'!T103="x","x",$S$2-'Indicator Date hidden'!T103)</f>
        <v>0</v>
      </c>
      <c r="T102" s="25">
        <f>IF('Indicator Date hidden'!U103="x","x",$T$2-'Indicator Date hidden'!U103)</f>
        <v>0</v>
      </c>
      <c r="U102" s="25" t="str">
        <f>IF('Indicator Date hidden'!V103="x","x",$U$2-'Indicator Date hidden'!V103)</f>
        <v>x</v>
      </c>
      <c r="V102" s="25">
        <f>IF('Indicator Date hidden'!W103="x","x",$V$2-'Indicator Date hidden'!W103)</f>
        <v>0</v>
      </c>
      <c r="W102" s="25" t="str">
        <f>IF('Indicator Date hidden'!X103="x","x",$W$2-'Indicator Date hidden'!X103)</f>
        <v>x</v>
      </c>
      <c r="X102" s="25">
        <f>IF('Indicator Date hidden'!Y103="x","x",$X$2-'Indicator Date hidden'!Y103)</f>
        <v>1</v>
      </c>
      <c r="Y102" s="25">
        <f>IF('Indicator Date hidden'!Z103="x","x",$Y$2-'Indicator Date hidden'!Z103)</f>
        <v>0</v>
      </c>
      <c r="Z102" s="25">
        <f>IF('Indicator Date hidden'!AA103="x","x",$Z$2-'Indicator Date hidden'!AA103)</f>
        <v>0</v>
      </c>
      <c r="AA102" s="25" t="str">
        <f>IF('Indicator Date hidden'!AB103="x","x",$AA$2-'Indicator Date hidden'!AB103)</f>
        <v>x</v>
      </c>
      <c r="AB102" s="25">
        <f>IF('Indicator Date hidden'!AC103="x","x",$AB$2-'Indicator Date hidden'!AC103)</f>
        <v>0</v>
      </c>
      <c r="AC102" s="25">
        <f>IF('Indicator Date hidden'!AD103="x","x",$AC$2-'Indicator Date hidden'!AD103)</f>
        <v>0</v>
      </c>
      <c r="AD102" s="25" t="str">
        <f>IF('Indicator Date hidden'!AE103="x","x",$AD$2-'Indicator Date hidden'!AE103)</f>
        <v>x</v>
      </c>
      <c r="AE102" s="25">
        <f>IF('Indicator Date hidden'!AF103="x","x",$AE$2-'Indicator Date hidden'!AF103)</f>
        <v>0</v>
      </c>
      <c r="AF102" s="25">
        <f>IF('Indicator Date hidden'!AG103="x","x",$AF$2-'Indicator Date hidden'!AG103)</f>
        <v>1</v>
      </c>
      <c r="AG102" s="25">
        <f>IF('Indicator Date hidden'!AH103="x","x",$AG$2-'Indicator Date hidden'!AH103)</f>
        <v>0</v>
      </c>
      <c r="AH102" s="25">
        <f>IF('Indicator Date hidden'!AI103="x","x",$AH$2-'Indicator Date hidden'!AI103)</f>
        <v>0</v>
      </c>
      <c r="AI102" s="25">
        <f>IF('Indicator Date hidden'!AJ103="x","x",$AI$2-'Indicator Date hidden'!AJ103)</f>
        <v>0</v>
      </c>
      <c r="AJ102" s="25" t="str">
        <f>IF('Indicator Date hidden'!AK103="x","x",$AJ$2-'Indicator Date hidden'!AK103)</f>
        <v>x</v>
      </c>
      <c r="AK102" s="25">
        <f>IF('Indicator Date hidden'!AL103="x","x",$AK$2-'Indicator Date hidden'!AL103)</f>
        <v>1</v>
      </c>
      <c r="AL102" s="25">
        <f>IF('Indicator Date hidden'!AM103="x","x",$AL$2-'Indicator Date hidden'!AM103)</f>
        <v>0</v>
      </c>
      <c r="AM102" s="25">
        <f>IF('Indicator Date hidden'!AN103="x","x",$AM$2-'Indicator Date hidden'!AN103)</f>
        <v>0</v>
      </c>
      <c r="AN102" s="25">
        <f>IF('Indicator Date hidden'!AO103="x","x",$AN$2-'Indicator Date hidden'!AO103)</f>
        <v>0</v>
      </c>
      <c r="AO102" s="25">
        <f>IF('Indicator Date hidden'!AP103="x","x",$AO$2-'Indicator Date hidden'!AP103)</f>
        <v>0</v>
      </c>
      <c r="AP102" s="25">
        <f>IF('Indicator Date hidden'!AQ103="x","x",$AP$2-'Indicator Date hidden'!AQ103)</f>
        <v>0</v>
      </c>
      <c r="AQ102" s="25" t="str">
        <f>IF('Indicator Date hidden'!AR103="x","x",$AQ$2-'Indicator Date hidden'!AR103)</f>
        <v>x</v>
      </c>
      <c r="AR102" s="25">
        <f>IF('Indicator Date hidden'!AS103="x","x",$AR$2-'Indicator Date hidden'!AS103)</f>
        <v>0</v>
      </c>
      <c r="AS102" s="25">
        <f>IF('Indicator Date hidden'!AT103="x","x",$AS$2-'Indicator Date hidden'!AT103)</f>
        <v>0</v>
      </c>
      <c r="AT102" s="25">
        <f>IF('Indicator Date hidden'!AU103="x","x",$AT$2-'Indicator Date hidden'!AU103)</f>
        <v>0</v>
      </c>
      <c r="AU102" s="25" t="str">
        <f>IF('Indicator Date hidden'!AV103="x","x",$AU$2-'Indicator Date hidden'!AV103)</f>
        <v>x</v>
      </c>
      <c r="AV102" s="25">
        <f>IF('Indicator Date hidden'!AW103="x","x",$AV$2-'Indicator Date hidden'!AW103)</f>
        <v>0</v>
      </c>
      <c r="AW102" s="25">
        <f>IF('Indicator Date hidden'!AX103="x","x",$AW$2-'Indicator Date hidden'!AX103)</f>
        <v>0</v>
      </c>
      <c r="AX102" s="25">
        <f>IF('Indicator Date hidden'!AY103="x","x",$AX$2-'Indicator Date hidden'!AY103)</f>
        <v>0</v>
      </c>
      <c r="AY102" s="25">
        <f>IF('Indicator Date hidden'!AZ103="x","x",$AY$2-'Indicator Date hidden'!AZ103)</f>
        <v>0</v>
      </c>
      <c r="AZ102" s="25">
        <f>IF('Indicator Date hidden'!BA103="x","x",$AZ$2-'Indicator Date hidden'!BA103)</f>
        <v>0</v>
      </c>
      <c r="BA102">
        <f t="shared" si="15"/>
        <v>3</v>
      </c>
      <c r="BB102" s="26">
        <f t="shared" si="16"/>
        <v>6.9767441860465115E-2</v>
      </c>
      <c r="BC102">
        <f t="shared" si="17"/>
        <v>3</v>
      </c>
      <c r="BD102" s="26">
        <f t="shared" si="18"/>
        <v>0.25475467790937961</v>
      </c>
      <c r="BE102" s="28">
        <f t="shared" si="19"/>
        <v>0</v>
      </c>
    </row>
    <row r="103" spans="1:57" x14ac:dyDescent="0.25">
      <c r="A103" t="s">
        <v>10008</v>
      </c>
      <c r="B103" s="25">
        <f>IF('Indicator Date hidden'!C104="x","x",$B$2-'Indicator Date hidden'!C104)</f>
        <v>0</v>
      </c>
      <c r="C103" s="25">
        <f>IF('Indicator Date hidden'!D104="x","x",$C$2-'Indicator Date hidden'!D104)</f>
        <v>0</v>
      </c>
      <c r="D103" s="25">
        <f>IF('Indicator Date hidden'!E104="x","x",$D$2-'Indicator Date hidden'!E104)</f>
        <v>0</v>
      </c>
      <c r="E103" s="25">
        <f>IF('Indicator Date hidden'!F104="x","x",$E$2-'Indicator Date hidden'!F104)</f>
        <v>0</v>
      </c>
      <c r="F103" s="25">
        <f>IF('Indicator Date hidden'!G104="x","x",$F$2-'Indicator Date hidden'!G104)</f>
        <v>0</v>
      </c>
      <c r="G103" s="25">
        <f>IF('Indicator Date hidden'!H104="x","x",$G$2-'Indicator Date hidden'!H104)</f>
        <v>0</v>
      </c>
      <c r="H103" s="25">
        <f>IF('Indicator Date hidden'!I104="x","x",$H$2-'Indicator Date hidden'!I104)</f>
        <v>0</v>
      </c>
      <c r="I103" s="25">
        <f>IF('Indicator Date hidden'!J104="x","x",$I$2-'Indicator Date hidden'!J104)</f>
        <v>0</v>
      </c>
      <c r="J103" s="25">
        <f>IF('Indicator Date hidden'!K104="x","x",$J$2-'Indicator Date hidden'!K104)</f>
        <v>0</v>
      </c>
      <c r="K103" s="25">
        <f>IF('Indicator Date hidden'!L104="x","x",$K$2-'Indicator Date hidden'!L104)</f>
        <v>0</v>
      </c>
      <c r="L103" s="25">
        <f>IF('Indicator Date hidden'!M104="x","x",$L$2-'Indicator Date hidden'!M104)</f>
        <v>0</v>
      </c>
      <c r="M103" s="25">
        <f>IF('Indicator Date hidden'!N104="x","x",$M$2-'Indicator Date hidden'!N104)</f>
        <v>0</v>
      </c>
      <c r="N103" s="25">
        <f>IF('Indicator Date hidden'!O104="x","x",$N$2-'Indicator Date hidden'!O104)</f>
        <v>0</v>
      </c>
      <c r="O103" s="25">
        <f>IF('Indicator Date hidden'!P104="x","x",$O$2-'Indicator Date hidden'!P104)</f>
        <v>0</v>
      </c>
      <c r="P103" s="25">
        <f>IF('Indicator Date hidden'!Q104="x","x",$P$2-'Indicator Date hidden'!Q104)</f>
        <v>0</v>
      </c>
      <c r="Q103" s="25">
        <f>IF('Indicator Date hidden'!R104="x","x",$Q$2-'Indicator Date hidden'!R104)</f>
        <v>5</v>
      </c>
      <c r="R103" s="25">
        <f>IF('Indicator Date hidden'!S104="x","x",$R$2-'Indicator Date hidden'!S104)</f>
        <v>0</v>
      </c>
      <c r="S103" s="25">
        <f>IF('Indicator Date hidden'!T104="x","x",$S$2-'Indicator Date hidden'!T104)</f>
        <v>0</v>
      </c>
      <c r="T103" s="25">
        <f>IF('Indicator Date hidden'!U104="x","x",$T$2-'Indicator Date hidden'!U104)</f>
        <v>0</v>
      </c>
      <c r="U103" s="25">
        <f>IF('Indicator Date hidden'!V104="x","x",$U$2-'Indicator Date hidden'!V104)</f>
        <v>0</v>
      </c>
      <c r="V103" s="25">
        <f>IF('Indicator Date hidden'!W104="x","x",$V$2-'Indicator Date hidden'!W104)</f>
        <v>0</v>
      </c>
      <c r="W103" s="25">
        <f>IF('Indicator Date hidden'!X104="x","x",$W$2-'Indicator Date hidden'!X104)</f>
        <v>10</v>
      </c>
      <c r="X103" s="25">
        <f>IF('Indicator Date hidden'!Y104="x","x",$X$2-'Indicator Date hidden'!Y104)</f>
        <v>4</v>
      </c>
      <c r="Y103" s="25">
        <f>IF('Indicator Date hidden'!Z104="x","x",$Y$2-'Indicator Date hidden'!Z104)</f>
        <v>0</v>
      </c>
      <c r="Z103" s="25">
        <f>IF('Indicator Date hidden'!AA104="x","x",$Z$2-'Indicator Date hidden'!AA104)</f>
        <v>0</v>
      </c>
      <c r="AA103" s="25">
        <f>IF('Indicator Date hidden'!AB104="x","x",$AA$2-'Indicator Date hidden'!AB104)</f>
        <v>0</v>
      </c>
      <c r="AB103" s="25">
        <f>IF('Indicator Date hidden'!AC104="x","x",$AB$2-'Indicator Date hidden'!AC104)</f>
        <v>0</v>
      </c>
      <c r="AC103" s="25">
        <f>IF('Indicator Date hidden'!AD104="x","x",$AC$2-'Indicator Date hidden'!AD104)</f>
        <v>0</v>
      </c>
      <c r="AD103" s="25">
        <f>IF('Indicator Date hidden'!AE104="x","x",$AD$2-'Indicator Date hidden'!AE104)</f>
        <v>0</v>
      </c>
      <c r="AE103" s="25" t="str">
        <f>IF('Indicator Date hidden'!AF104="x","x",$AE$2-'Indicator Date hidden'!AF104)</f>
        <v>x</v>
      </c>
      <c r="AF103" s="25">
        <f>IF('Indicator Date hidden'!AG104="x","x",$AF$2-'Indicator Date hidden'!AG104)</f>
        <v>3</v>
      </c>
      <c r="AG103" s="25">
        <f>IF('Indicator Date hidden'!AH104="x","x",$AG$2-'Indicator Date hidden'!AH104)</f>
        <v>0</v>
      </c>
      <c r="AH103" s="25">
        <f>IF('Indicator Date hidden'!AI104="x","x",$AH$2-'Indicator Date hidden'!AI104)</f>
        <v>0</v>
      </c>
      <c r="AI103" s="25">
        <f>IF('Indicator Date hidden'!AJ104="x","x",$AI$2-'Indicator Date hidden'!AJ104)</f>
        <v>0</v>
      </c>
      <c r="AJ103" s="25" t="str">
        <f>IF('Indicator Date hidden'!AK104="x","x",$AJ$2-'Indicator Date hidden'!AK104)</f>
        <v>x</v>
      </c>
      <c r="AK103" s="25">
        <f>IF('Indicator Date hidden'!AL104="x","x",$AK$2-'Indicator Date hidden'!AL104)</f>
        <v>1</v>
      </c>
      <c r="AL103" s="25">
        <f>IF('Indicator Date hidden'!AM104="x","x",$AL$2-'Indicator Date hidden'!AM104)</f>
        <v>0</v>
      </c>
      <c r="AM103" s="25">
        <f>IF('Indicator Date hidden'!AN104="x","x",$AM$2-'Indicator Date hidden'!AN104)</f>
        <v>0</v>
      </c>
      <c r="AN103" s="25">
        <f>IF('Indicator Date hidden'!AO104="x","x",$AN$2-'Indicator Date hidden'!AO104)</f>
        <v>0</v>
      </c>
      <c r="AO103" s="25">
        <f>IF('Indicator Date hidden'!AP104="x","x",$AO$2-'Indicator Date hidden'!AP104)</f>
        <v>0</v>
      </c>
      <c r="AP103" s="25">
        <f>IF('Indicator Date hidden'!AQ104="x","x",$AP$2-'Indicator Date hidden'!AQ104)</f>
        <v>0</v>
      </c>
      <c r="AQ103" s="25">
        <f>IF('Indicator Date hidden'!AR104="x","x",$AQ$2-'Indicator Date hidden'!AR104)</f>
        <v>0</v>
      </c>
      <c r="AR103" s="25">
        <f>IF('Indicator Date hidden'!AS104="x","x",$AR$2-'Indicator Date hidden'!AS104)</f>
        <v>0</v>
      </c>
      <c r="AS103" s="25">
        <f>IF('Indicator Date hidden'!AT104="x","x",$AS$2-'Indicator Date hidden'!AT104)</f>
        <v>0</v>
      </c>
      <c r="AT103" s="25">
        <f>IF('Indicator Date hidden'!AU104="x","x",$AT$2-'Indicator Date hidden'!AU104)</f>
        <v>0</v>
      </c>
      <c r="AU103" s="25">
        <f>IF('Indicator Date hidden'!AV104="x","x",$AU$2-'Indicator Date hidden'!AV104)</f>
        <v>5</v>
      </c>
      <c r="AV103" s="25">
        <f>IF('Indicator Date hidden'!AW104="x","x",$AV$2-'Indicator Date hidden'!AW104)</f>
        <v>0</v>
      </c>
      <c r="AW103" s="25">
        <f>IF('Indicator Date hidden'!AX104="x","x",$AW$2-'Indicator Date hidden'!AX104)</f>
        <v>0</v>
      </c>
      <c r="AX103" s="25">
        <f>IF('Indicator Date hidden'!AY104="x","x",$AX$2-'Indicator Date hidden'!AY104)</f>
        <v>0</v>
      </c>
      <c r="AY103" s="25">
        <f>IF('Indicator Date hidden'!AZ104="x","x",$AY$2-'Indicator Date hidden'!AZ104)</f>
        <v>0</v>
      </c>
      <c r="AZ103" s="25">
        <f>IF('Indicator Date hidden'!BA104="x","x",$AZ$2-'Indicator Date hidden'!BA104)</f>
        <v>0</v>
      </c>
      <c r="BA103">
        <f t="shared" si="15"/>
        <v>28</v>
      </c>
      <c r="BB103" s="26">
        <f t="shared" si="16"/>
        <v>0.5714285714285714</v>
      </c>
      <c r="BC103">
        <f t="shared" si="17"/>
        <v>6</v>
      </c>
      <c r="BD103" s="26">
        <f t="shared" si="18"/>
        <v>1.8070158058105026</v>
      </c>
      <c r="BE103" s="28">
        <f t="shared" si="19"/>
        <v>0</v>
      </c>
    </row>
    <row r="104" spans="1:57" x14ac:dyDescent="0.25">
      <c r="A104" t="s">
        <v>10028</v>
      </c>
      <c r="B104" s="25">
        <f>IF('Indicator Date hidden'!C105="x","x",$B$2-'Indicator Date hidden'!C105)</f>
        <v>0</v>
      </c>
      <c r="C104" s="25">
        <f>IF('Indicator Date hidden'!D105="x","x",$C$2-'Indicator Date hidden'!D105)</f>
        <v>0</v>
      </c>
      <c r="D104" s="25">
        <f>IF('Indicator Date hidden'!E105="x","x",$D$2-'Indicator Date hidden'!E105)</f>
        <v>0</v>
      </c>
      <c r="E104" s="25">
        <f>IF('Indicator Date hidden'!F105="x","x",$E$2-'Indicator Date hidden'!F105)</f>
        <v>0</v>
      </c>
      <c r="F104" s="25">
        <f>IF('Indicator Date hidden'!G105="x","x",$F$2-'Indicator Date hidden'!G105)</f>
        <v>0</v>
      </c>
      <c r="G104" s="25">
        <f>IF('Indicator Date hidden'!H105="x","x",$G$2-'Indicator Date hidden'!H105)</f>
        <v>0</v>
      </c>
      <c r="H104" s="25">
        <f>IF('Indicator Date hidden'!I105="x","x",$H$2-'Indicator Date hidden'!I105)</f>
        <v>0</v>
      </c>
      <c r="I104" s="25">
        <f>IF('Indicator Date hidden'!J105="x","x",$I$2-'Indicator Date hidden'!J105)</f>
        <v>0</v>
      </c>
      <c r="J104" s="25">
        <f>IF('Indicator Date hidden'!K105="x","x",$J$2-'Indicator Date hidden'!K105)</f>
        <v>0</v>
      </c>
      <c r="K104" s="25">
        <f>IF('Indicator Date hidden'!L105="x","x",$K$2-'Indicator Date hidden'!L105)</f>
        <v>0</v>
      </c>
      <c r="L104" s="25">
        <f>IF('Indicator Date hidden'!M105="x","x",$L$2-'Indicator Date hidden'!M105)</f>
        <v>0</v>
      </c>
      <c r="M104" s="25">
        <f>IF('Indicator Date hidden'!N105="x","x",$M$2-'Indicator Date hidden'!N105)</f>
        <v>0</v>
      </c>
      <c r="N104" s="25">
        <f>IF('Indicator Date hidden'!O105="x","x",$N$2-'Indicator Date hidden'!O105)</f>
        <v>0</v>
      </c>
      <c r="O104" s="25">
        <f>IF('Indicator Date hidden'!P105="x","x",$O$2-'Indicator Date hidden'!P105)</f>
        <v>0</v>
      </c>
      <c r="P104" s="25">
        <f>IF('Indicator Date hidden'!Q105="x","x",$P$2-'Indicator Date hidden'!Q105)</f>
        <v>0</v>
      </c>
      <c r="Q104" s="25">
        <f>IF('Indicator Date hidden'!R105="x","x",$Q$2-'Indicator Date hidden'!R105)</f>
        <v>4</v>
      </c>
      <c r="R104" s="25">
        <f>IF('Indicator Date hidden'!S105="x","x",$R$2-'Indicator Date hidden'!S105)</f>
        <v>0</v>
      </c>
      <c r="S104" s="25">
        <f>IF('Indicator Date hidden'!T105="x","x",$S$2-'Indicator Date hidden'!T105)</f>
        <v>0</v>
      </c>
      <c r="T104" s="25">
        <f>IF('Indicator Date hidden'!U105="x","x",$T$2-'Indicator Date hidden'!U105)</f>
        <v>0</v>
      </c>
      <c r="U104" s="25">
        <f>IF('Indicator Date hidden'!V105="x","x",$U$2-'Indicator Date hidden'!V105)</f>
        <v>0</v>
      </c>
      <c r="V104" s="25">
        <f>IF('Indicator Date hidden'!W105="x","x",$V$2-'Indicator Date hidden'!W105)</f>
        <v>0</v>
      </c>
      <c r="W104" s="25">
        <f>IF('Indicator Date hidden'!X105="x","x",$W$2-'Indicator Date hidden'!X105)</f>
        <v>0</v>
      </c>
      <c r="X104" s="25">
        <f>IF('Indicator Date hidden'!Y105="x","x",$X$2-'Indicator Date hidden'!Y105)</f>
        <v>4</v>
      </c>
      <c r="Y104" s="25">
        <f>IF('Indicator Date hidden'!Z105="x","x",$Y$2-'Indicator Date hidden'!Z105)</f>
        <v>0</v>
      </c>
      <c r="Z104" s="25">
        <f>IF('Indicator Date hidden'!AA105="x","x",$Z$2-'Indicator Date hidden'!AA105)</f>
        <v>0</v>
      </c>
      <c r="AA104" s="25">
        <f>IF('Indicator Date hidden'!AB105="x","x",$AA$2-'Indicator Date hidden'!AB105)</f>
        <v>0</v>
      </c>
      <c r="AB104" s="25">
        <f>IF('Indicator Date hidden'!AC105="x","x",$AB$2-'Indicator Date hidden'!AC105)</f>
        <v>0</v>
      </c>
      <c r="AC104" s="25">
        <f>IF('Indicator Date hidden'!AD105="x","x",$AC$2-'Indicator Date hidden'!AD105)</f>
        <v>0</v>
      </c>
      <c r="AD104" s="25">
        <f>IF('Indicator Date hidden'!AE105="x","x",$AD$2-'Indicator Date hidden'!AE105)</f>
        <v>0</v>
      </c>
      <c r="AE104" s="25">
        <f>IF('Indicator Date hidden'!AF105="x","x",$AE$2-'Indicator Date hidden'!AF105)</f>
        <v>0</v>
      </c>
      <c r="AF104" s="25">
        <f>IF('Indicator Date hidden'!AG105="x","x",$AF$2-'Indicator Date hidden'!AG105)</f>
        <v>3</v>
      </c>
      <c r="AG104" s="25">
        <f>IF('Indicator Date hidden'!AH105="x","x",$AG$2-'Indicator Date hidden'!AH105)</f>
        <v>0</v>
      </c>
      <c r="AH104" s="25">
        <f>IF('Indicator Date hidden'!AI105="x","x",$AH$2-'Indicator Date hidden'!AI105)</f>
        <v>0</v>
      </c>
      <c r="AI104" s="25">
        <f>IF('Indicator Date hidden'!AJ105="x","x",$AI$2-'Indicator Date hidden'!AJ105)</f>
        <v>0</v>
      </c>
      <c r="AJ104" s="25" t="str">
        <f>IF('Indicator Date hidden'!AK105="x","x",$AJ$2-'Indicator Date hidden'!AK105)</f>
        <v>x</v>
      </c>
      <c r="AK104" s="25">
        <f>IF('Indicator Date hidden'!AL105="x","x",$AK$2-'Indicator Date hidden'!AL105)</f>
        <v>1</v>
      </c>
      <c r="AL104" s="25">
        <f>IF('Indicator Date hidden'!AM105="x","x",$AL$2-'Indicator Date hidden'!AM105)</f>
        <v>0</v>
      </c>
      <c r="AM104" s="25">
        <f>IF('Indicator Date hidden'!AN105="x","x",$AM$2-'Indicator Date hidden'!AN105)</f>
        <v>0</v>
      </c>
      <c r="AN104" s="25">
        <f>IF('Indicator Date hidden'!AO105="x","x",$AN$2-'Indicator Date hidden'!AO105)</f>
        <v>0</v>
      </c>
      <c r="AO104" s="25">
        <f>IF('Indicator Date hidden'!AP105="x","x",$AO$2-'Indicator Date hidden'!AP105)</f>
        <v>1</v>
      </c>
      <c r="AP104" s="25">
        <f>IF('Indicator Date hidden'!AQ105="x","x",$AP$2-'Indicator Date hidden'!AQ105)</f>
        <v>1</v>
      </c>
      <c r="AQ104" s="25">
        <f>IF('Indicator Date hidden'!AR105="x","x",$AQ$2-'Indicator Date hidden'!AR105)</f>
        <v>0</v>
      </c>
      <c r="AR104" s="25">
        <f>IF('Indicator Date hidden'!AS105="x","x",$AR$2-'Indicator Date hidden'!AS105)</f>
        <v>0</v>
      </c>
      <c r="AS104" s="25">
        <f>IF('Indicator Date hidden'!AT105="x","x",$AS$2-'Indicator Date hidden'!AT105)</f>
        <v>0</v>
      </c>
      <c r="AT104" s="25">
        <f>IF('Indicator Date hidden'!AU105="x","x",$AT$2-'Indicator Date hidden'!AU105)</f>
        <v>0</v>
      </c>
      <c r="AU104" s="25">
        <f>IF('Indicator Date hidden'!AV105="x","x",$AU$2-'Indicator Date hidden'!AV105)</f>
        <v>4</v>
      </c>
      <c r="AV104" s="25">
        <f>IF('Indicator Date hidden'!AW105="x","x",$AV$2-'Indicator Date hidden'!AW105)</f>
        <v>0</v>
      </c>
      <c r="AW104" s="25">
        <f>IF('Indicator Date hidden'!AX105="x","x",$AW$2-'Indicator Date hidden'!AX105)</f>
        <v>0</v>
      </c>
      <c r="AX104" s="25">
        <f>IF('Indicator Date hidden'!AY105="x","x",$AX$2-'Indicator Date hidden'!AY105)</f>
        <v>0</v>
      </c>
      <c r="AY104" s="25">
        <f>IF('Indicator Date hidden'!AZ105="x","x",$AY$2-'Indicator Date hidden'!AZ105)</f>
        <v>0</v>
      </c>
      <c r="AZ104" s="25">
        <f>IF('Indicator Date hidden'!BA105="x","x",$AZ$2-'Indicator Date hidden'!BA105)</f>
        <v>0</v>
      </c>
      <c r="BA104">
        <f t="shared" si="15"/>
        <v>18</v>
      </c>
      <c r="BB104" s="26">
        <f t="shared" si="16"/>
        <v>0.36</v>
      </c>
      <c r="BC104">
        <f t="shared" si="17"/>
        <v>7</v>
      </c>
      <c r="BD104" s="26">
        <f t="shared" si="18"/>
        <v>1.034601372510205</v>
      </c>
      <c r="BE104" s="28">
        <f t="shared" si="19"/>
        <v>0</v>
      </c>
    </row>
    <row r="105" spans="1:57" x14ac:dyDescent="0.25">
      <c r="A105" t="s">
        <v>10029</v>
      </c>
      <c r="B105" s="25">
        <f>IF('Indicator Date hidden'!C106="x","x",$B$2-'Indicator Date hidden'!C106)</f>
        <v>0</v>
      </c>
      <c r="C105" s="25">
        <f>IF('Indicator Date hidden'!D106="x","x",$C$2-'Indicator Date hidden'!D106)</f>
        <v>0</v>
      </c>
      <c r="D105" s="25">
        <f>IF('Indicator Date hidden'!E106="x","x",$D$2-'Indicator Date hidden'!E106)</f>
        <v>0</v>
      </c>
      <c r="E105" s="25">
        <f>IF('Indicator Date hidden'!F106="x","x",$E$2-'Indicator Date hidden'!F106)</f>
        <v>0</v>
      </c>
      <c r="F105" s="25">
        <f>IF('Indicator Date hidden'!G106="x","x",$F$2-'Indicator Date hidden'!G106)</f>
        <v>0</v>
      </c>
      <c r="G105" s="25">
        <f>IF('Indicator Date hidden'!H106="x","x",$G$2-'Indicator Date hidden'!H106)</f>
        <v>0</v>
      </c>
      <c r="H105" s="25">
        <f>IF('Indicator Date hidden'!I106="x","x",$H$2-'Indicator Date hidden'!I106)</f>
        <v>0</v>
      </c>
      <c r="I105" s="25">
        <f>IF('Indicator Date hidden'!J106="x","x",$I$2-'Indicator Date hidden'!J106)</f>
        <v>0</v>
      </c>
      <c r="J105" s="25">
        <f>IF('Indicator Date hidden'!K106="x","x",$J$2-'Indicator Date hidden'!K106)</f>
        <v>0</v>
      </c>
      <c r="K105" s="25">
        <f>IF('Indicator Date hidden'!L106="x","x",$K$2-'Indicator Date hidden'!L106)</f>
        <v>0</v>
      </c>
      <c r="L105" s="25">
        <f>IF('Indicator Date hidden'!M106="x","x",$L$2-'Indicator Date hidden'!M106)</f>
        <v>0</v>
      </c>
      <c r="M105" s="25">
        <f>IF('Indicator Date hidden'!N106="x","x",$M$2-'Indicator Date hidden'!N106)</f>
        <v>0</v>
      </c>
      <c r="N105" s="25">
        <f>IF('Indicator Date hidden'!O106="x","x",$N$2-'Indicator Date hidden'!O106)</f>
        <v>0</v>
      </c>
      <c r="O105" s="25">
        <f>IF('Indicator Date hidden'!P106="x","x",$O$2-'Indicator Date hidden'!P106)</f>
        <v>0</v>
      </c>
      <c r="P105" s="25">
        <f>IF('Indicator Date hidden'!Q106="x","x",$P$2-'Indicator Date hidden'!Q106)</f>
        <v>0</v>
      </c>
      <c r="Q105" s="25" t="str">
        <f>IF('Indicator Date hidden'!R106="x","x",$Q$2-'Indicator Date hidden'!R106)</f>
        <v>x</v>
      </c>
      <c r="R105" s="25">
        <f>IF('Indicator Date hidden'!S106="x","x",$R$2-'Indicator Date hidden'!S106)</f>
        <v>0</v>
      </c>
      <c r="S105" s="25">
        <f>IF('Indicator Date hidden'!T106="x","x",$S$2-'Indicator Date hidden'!T106)</f>
        <v>0</v>
      </c>
      <c r="T105" s="25">
        <f>IF('Indicator Date hidden'!U106="x","x",$T$2-'Indicator Date hidden'!U106)</f>
        <v>0</v>
      </c>
      <c r="U105" s="25" t="str">
        <f>IF('Indicator Date hidden'!V106="x","x",$U$2-'Indicator Date hidden'!V106)</f>
        <v>x</v>
      </c>
      <c r="V105" s="25">
        <f>IF('Indicator Date hidden'!W106="x","x",$V$2-'Indicator Date hidden'!W106)</f>
        <v>0</v>
      </c>
      <c r="W105" s="25">
        <f>IF('Indicator Date hidden'!X106="x","x",$W$2-'Indicator Date hidden'!X106)</f>
        <v>8</v>
      </c>
      <c r="X105" s="25">
        <f>IF('Indicator Date hidden'!Y106="x","x",$X$2-'Indicator Date hidden'!Y106)</f>
        <v>4</v>
      </c>
      <c r="Y105" s="25">
        <f>IF('Indicator Date hidden'!Z106="x","x",$Y$2-'Indicator Date hidden'!Z106)</f>
        <v>0</v>
      </c>
      <c r="Z105" s="25">
        <f>IF('Indicator Date hidden'!AA106="x","x",$Z$2-'Indicator Date hidden'!AA106)</f>
        <v>0</v>
      </c>
      <c r="AA105" s="25">
        <f>IF('Indicator Date hidden'!AB106="x","x",$AA$2-'Indicator Date hidden'!AB106)</f>
        <v>0</v>
      </c>
      <c r="AB105" s="25">
        <f>IF('Indicator Date hidden'!AC106="x","x",$AB$2-'Indicator Date hidden'!AC106)</f>
        <v>0</v>
      </c>
      <c r="AC105" s="25">
        <f>IF('Indicator Date hidden'!AD106="x","x",$AC$2-'Indicator Date hidden'!AD106)</f>
        <v>0</v>
      </c>
      <c r="AD105" s="25">
        <f>IF('Indicator Date hidden'!AE106="x","x",$AD$2-'Indicator Date hidden'!AE106)</f>
        <v>0</v>
      </c>
      <c r="AE105" s="25">
        <f>IF('Indicator Date hidden'!AF106="x","x",$AE$2-'Indicator Date hidden'!AF106)</f>
        <v>0</v>
      </c>
      <c r="AF105" s="25">
        <f>IF('Indicator Date hidden'!AG106="x","x",$AF$2-'Indicator Date hidden'!AG106)</f>
        <v>4</v>
      </c>
      <c r="AG105" s="25">
        <f>IF('Indicator Date hidden'!AH106="x","x",$AG$2-'Indicator Date hidden'!AH106)</f>
        <v>0</v>
      </c>
      <c r="AH105" s="25">
        <f>IF('Indicator Date hidden'!AI106="x","x",$AH$2-'Indicator Date hidden'!AI106)</f>
        <v>0</v>
      </c>
      <c r="AI105" s="25">
        <f>IF('Indicator Date hidden'!AJ106="x","x",$AI$2-'Indicator Date hidden'!AJ106)</f>
        <v>0</v>
      </c>
      <c r="AJ105" s="25" t="str">
        <f>IF('Indicator Date hidden'!AK106="x","x",$AJ$2-'Indicator Date hidden'!AK106)</f>
        <v>x</v>
      </c>
      <c r="AK105" s="25">
        <f>IF('Indicator Date hidden'!AL106="x","x",$AK$2-'Indicator Date hidden'!AL106)</f>
        <v>1</v>
      </c>
      <c r="AL105" s="25">
        <f>IF('Indicator Date hidden'!AM106="x","x",$AL$2-'Indicator Date hidden'!AM106)</f>
        <v>0</v>
      </c>
      <c r="AM105" s="25">
        <f>IF('Indicator Date hidden'!AN106="x","x",$AM$2-'Indicator Date hidden'!AN106)</f>
        <v>0</v>
      </c>
      <c r="AN105" s="25">
        <f>IF('Indicator Date hidden'!AO106="x","x",$AN$2-'Indicator Date hidden'!AO106)</f>
        <v>0</v>
      </c>
      <c r="AO105" s="25">
        <f>IF('Indicator Date hidden'!AP106="x","x",$AO$2-'Indicator Date hidden'!AP106)</f>
        <v>0</v>
      </c>
      <c r="AP105" s="25">
        <f>IF('Indicator Date hidden'!AQ106="x","x",$AP$2-'Indicator Date hidden'!AQ106)</f>
        <v>0</v>
      </c>
      <c r="AQ105" s="25">
        <f>IF('Indicator Date hidden'!AR106="x","x",$AQ$2-'Indicator Date hidden'!AR106)</f>
        <v>4</v>
      </c>
      <c r="AR105" s="25">
        <f>IF('Indicator Date hidden'!AS106="x","x",$AR$2-'Indicator Date hidden'!AS106)</f>
        <v>0</v>
      </c>
      <c r="AS105" s="25">
        <f>IF('Indicator Date hidden'!AT106="x","x",$AS$2-'Indicator Date hidden'!AT106)</f>
        <v>0</v>
      </c>
      <c r="AT105" s="25">
        <f>IF('Indicator Date hidden'!AU106="x","x",$AT$2-'Indicator Date hidden'!AU106)</f>
        <v>0</v>
      </c>
      <c r="AU105" s="25">
        <f>IF('Indicator Date hidden'!AV106="x","x",$AU$2-'Indicator Date hidden'!AV106)</f>
        <v>4</v>
      </c>
      <c r="AV105" s="25">
        <f>IF('Indicator Date hidden'!AW106="x","x",$AV$2-'Indicator Date hidden'!AW106)</f>
        <v>0</v>
      </c>
      <c r="AW105" s="25">
        <f>IF('Indicator Date hidden'!AX106="x","x",$AW$2-'Indicator Date hidden'!AX106)</f>
        <v>0</v>
      </c>
      <c r="AX105" s="25">
        <f>IF('Indicator Date hidden'!AY106="x","x",$AX$2-'Indicator Date hidden'!AY106)</f>
        <v>0</v>
      </c>
      <c r="AY105" s="25">
        <f>IF('Indicator Date hidden'!AZ106="x","x",$AY$2-'Indicator Date hidden'!AZ106)</f>
        <v>0</v>
      </c>
      <c r="AZ105" s="25">
        <f>IF('Indicator Date hidden'!BA106="x","x",$AZ$2-'Indicator Date hidden'!BA106)</f>
        <v>0</v>
      </c>
      <c r="BA105">
        <f t="shared" si="15"/>
        <v>25</v>
      </c>
      <c r="BB105" s="26">
        <f t="shared" si="16"/>
        <v>0.52083333333333337</v>
      </c>
      <c r="BC105">
        <f t="shared" si="17"/>
        <v>6</v>
      </c>
      <c r="BD105" s="26">
        <f t="shared" si="18"/>
        <v>1.5544235712600631</v>
      </c>
      <c r="BE105" s="28">
        <f t="shared" si="19"/>
        <v>0</v>
      </c>
    </row>
    <row r="106" spans="1:57" x14ac:dyDescent="0.25">
      <c r="A106" t="s">
        <v>10010</v>
      </c>
      <c r="B106" s="25">
        <f>IF('Indicator Date hidden'!C107="x","x",$B$2-'Indicator Date hidden'!C107)</f>
        <v>0</v>
      </c>
      <c r="C106" s="25">
        <f>IF('Indicator Date hidden'!D107="x","x",$C$2-'Indicator Date hidden'!D107)</f>
        <v>0</v>
      </c>
      <c r="D106" s="25">
        <f>IF('Indicator Date hidden'!E107="x","x",$D$2-'Indicator Date hidden'!E107)</f>
        <v>0</v>
      </c>
      <c r="E106" s="25">
        <f>IF('Indicator Date hidden'!F107="x","x",$E$2-'Indicator Date hidden'!F107)</f>
        <v>0</v>
      </c>
      <c r="F106" s="25">
        <f>IF('Indicator Date hidden'!G107="x","x",$F$2-'Indicator Date hidden'!G107)</f>
        <v>0</v>
      </c>
      <c r="G106" s="25">
        <f>IF('Indicator Date hidden'!H107="x","x",$G$2-'Indicator Date hidden'!H107)</f>
        <v>0</v>
      </c>
      <c r="H106" s="25">
        <f>IF('Indicator Date hidden'!I107="x","x",$H$2-'Indicator Date hidden'!I107)</f>
        <v>0</v>
      </c>
      <c r="I106" s="25">
        <f>IF('Indicator Date hidden'!J107="x","x",$I$2-'Indicator Date hidden'!J107)</f>
        <v>0</v>
      </c>
      <c r="J106" s="25">
        <f>IF('Indicator Date hidden'!K107="x","x",$J$2-'Indicator Date hidden'!K107)</f>
        <v>0</v>
      </c>
      <c r="K106" s="25">
        <f>IF('Indicator Date hidden'!L107="x","x",$K$2-'Indicator Date hidden'!L107)</f>
        <v>0</v>
      </c>
      <c r="L106" s="25">
        <f>IF('Indicator Date hidden'!M107="x","x",$L$2-'Indicator Date hidden'!M107)</f>
        <v>0</v>
      </c>
      <c r="M106" s="25">
        <f>IF('Indicator Date hidden'!N107="x","x",$M$2-'Indicator Date hidden'!N107)</f>
        <v>0</v>
      </c>
      <c r="N106" s="25">
        <f>IF('Indicator Date hidden'!O107="x","x",$N$2-'Indicator Date hidden'!O107)</f>
        <v>0</v>
      </c>
      <c r="O106" s="25">
        <f>IF('Indicator Date hidden'!P107="x","x",$O$2-'Indicator Date hidden'!P107)</f>
        <v>0</v>
      </c>
      <c r="P106" s="25">
        <f>IF('Indicator Date hidden'!Q107="x","x",$P$2-'Indicator Date hidden'!Q107)</f>
        <v>0</v>
      </c>
      <c r="Q106" s="25">
        <f>IF('Indicator Date hidden'!R107="x","x",$Q$2-'Indicator Date hidden'!R107)</f>
        <v>5</v>
      </c>
      <c r="R106" s="25">
        <f>IF('Indicator Date hidden'!S107="x","x",$R$2-'Indicator Date hidden'!S107)</f>
        <v>0</v>
      </c>
      <c r="S106" s="25">
        <f>IF('Indicator Date hidden'!T107="x","x",$S$2-'Indicator Date hidden'!T107)</f>
        <v>0</v>
      </c>
      <c r="T106" s="25">
        <f>IF('Indicator Date hidden'!U107="x","x",$T$2-'Indicator Date hidden'!U107)</f>
        <v>0</v>
      </c>
      <c r="U106" s="25">
        <f>IF('Indicator Date hidden'!V107="x","x",$U$2-'Indicator Date hidden'!V107)</f>
        <v>0</v>
      </c>
      <c r="V106" s="25">
        <f>IF('Indicator Date hidden'!W107="x","x",$V$2-'Indicator Date hidden'!W107)</f>
        <v>0</v>
      </c>
      <c r="W106" s="25">
        <f>IF('Indicator Date hidden'!X107="x","x",$W$2-'Indicator Date hidden'!X107)</f>
        <v>5</v>
      </c>
      <c r="X106" s="25">
        <f>IF('Indicator Date hidden'!Y107="x","x",$X$2-'Indicator Date hidden'!Y107)</f>
        <v>4</v>
      </c>
      <c r="Y106" s="25">
        <f>IF('Indicator Date hidden'!Z107="x","x",$Y$2-'Indicator Date hidden'!Z107)</f>
        <v>0</v>
      </c>
      <c r="Z106" s="25">
        <f>IF('Indicator Date hidden'!AA107="x","x",$Z$2-'Indicator Date hidden'!AA107)</f>
        <v>0</v>
      </c>
      <c r="AA106" s="25">
        <f>IF('Indicator Date hidden'!AB107="x","x",$AA$2-'Indicator Date hidden'!AB107)</f>
        <v>1</v>
      </c>
      <c r="AB106" s="25">
        <f>IF('Indicator Date hidden'!AC107="x","x",$AB$2-'Indicator Date hidden'!AC107)</f>
        <v>0</v>
      </c>
      <c r="AC106" s="25">
        <f>IF('Indicator Date hidden'!AD107="x","x",$AC$2-'Indicator Date hidden'!AD107)</f>
        <v>0</v>
      </c>
      <c r="AD106" s="25" t="str">
        <f>IF('Indicator Date hidden'!AE107="x","x",$AD$2-'Indicator Date hidden'!AE107)</f>
        <v>x</v>
      </c>
      <c r="AE106" s="25">
        <f>IF('Indicator Date hidden'!AF107="x","x",$AE$2-'Indicator Date hidden'!AF107)</f>
        <v>0</v>
      </c>
      <c r="AF106" s="25">
        <f>IF('Indicator Date hidden'!AG107="x","x",$AF$2-'Indicator Date hidden'!AG107)</f>
        <v>4</v>
      </c>
      <c r="AG106" s="25">
        <f>IF('Indicator Date hidden'!AH107="x","x",$AG$2-'Indicator Date hidden'!AH107)</f>
        <v>0</v>
      </c>
      <c r="AH106" s="25">
        <f>IF('Indicator Date hidden'!AI107="x","x",$AH$2-'Indicator Date hidden'!AI107)</f>
        <v>0</v>
      </c>
      <c r="AI106" s="25">
        <f>IF('Indicator Date hidden'!AJ107="x","x",$AI$2-'Indicator Date hidden'!AJ107)</f>
        <v>0</v>
      </c>
      <c r="AJ106" s="25" t="str">
        <f>IF('Indicator Date hidden'!AK107="x","x",$AJ$2-'Indicator Date hidden'!AK107)</f>
        <v>x</v>
      </c>
      <c r="AK106" s="25" t="str">
        <f>IF('Indicator Date hidden'!AL107="x","x",$AK$2-'Indicator Date hidden'!AL107)</f>
        <v>x</v>
      </c>
      <c r="AL106" s="25">
        <f>IF('Indicator Date hidden'!AM107="x","x",$AL$2-'Indicator Date hidden'!AM107)</f>
        <v>0</v>
      </c>
      <c r="AM106" s="25">
        <f>IF('Indicator Date hidden'!AN107="x","x",$AM$2-'Indicator Date hidden'!AN107)</f>
        <v>0</v>
      </c>
      <c r="AN106" s="25">
        <f>IF('Indicator Date hidden'!AO107="x","x",$AN$2-'Indicator Date hidden'!AO107)</f>
        <v>0</v>
      </c>
      <c r="AO106" s="25">
        <f>IF('Indicator Date hidden'!AP107="x","x",$AO$2-'Indicator Date hidden'!AP107)</f>
        <v>1</v>
      </c>
      <c r="AP106" s="25">
        <f>IF('Indicator Date hidden'!AQ107="x","x",$AP$2-'Indicator Date hidden'!AQ107)</f>
        <v>1</v>
      </c>
      <c r="AQ106" s="25">
        <f>IF('Indicator Date hidden'!AR107="x","x",$AQ$2-'Indicator Date hidden'!AR107)</f>
        <v>4</v>
      </c>
      <c r="AR106" s="25">
        <f>IF('Indicator Date hidden'!AS107="x","x",$AR$2-'Indicator Date hidden'!AS107)</f>
        <v>0</v>
      </c>
      <c r="AS106" s="25" t="str">
        <f>IF('Indicator Date hidden'!AT107="x","x",$AS$2-'Indicator Date hidden'!AT107)</f>
        <v>x</v>
      </c>
      <c r="AT106" s="25">
        <f>IF('Indicator Date hidden'!AU107="x","x",$AT$2-'Indicator Date hidden'!AU107)</f>
        <v>0</v>
      </c>
      <c r="AU106" s="25">
        <f>IF('Indicator Date hidden'!AV107="x","x",$AU$2-'Indicator Date hidden'!AV107)</f>
        <v>8</v>
      </c>
      <c r="AV106" s="25">
        <f>IF('Indicator Date hidden'!AW107="x","x",$AV$2-'Indicator Date hidden'!AW107)</f>
        <v>0</v>
      </c>
      <c r="AW106" s="25">
        <f>IF('Indicator Date hidden'!AX107="x","x",$AW$2-'Indicator Date hidden'!AX107)</f>
        <v>0</v>
      </c>
      <c r="AX106" s="25">
        <f>IF('Indicator Date hidden'!AY107="x","x",$AX$2-'Indicator Date hidden'!AY107)</f>
        <v>0</v>
      </c>
      <c r="AY106" s="25">
        <f>IF('Indicator Date hidden'!AZ107="x","x",$AY$2-'Indicator Date hidden'!AZ107)</f>
        <v>0</v>
      </c>
      <c r="AZ106" s="25">
        <f>IF('Indicator Date hidden'!BA107="x","x",$AZ$2-'Indicator Date hidden'!BA107)</f>
        <v>0</v>
      </c>
      <c r="BA106">
        <f t="shared" si="15"/>
        <v>33</v>
      </c>
      <c r="BB106" s="26">
        <f t="shared" si="16"/>
        <v>0.7021276595744681</v>
      </c>
      <c r="BC106">
        <f t="shared" si="17"/>
        <v>9</v>
      </c>
      <c r="BD106" s="26">
        <f t="shared" si="18"/>
        <v>1.7371399044212934</v>
      </c>
      <c r="BE106" s="28">
        <f t="shared" si="19"/>
        <v>0</v>
      </c>
    </row>
    <row r="107" spans="1:57" x14ac:dyDescent="0.25">
      <c r="A107" t="s">
        <v>10016</v>
      </c>
      <c r="B107" s="25">
        <f>IF('Indicator Date hidden'!C108="x","x",$B$2-'Indicator Date hidden'!C108)</f>
        <v>0</v>
      </c>
      <c r="C107" s="25">
        <f>IF('Indicator Date hidden'!D108="x","x",$C$2-'Indicator Date hidden'!D108)</f>
        <v>0</v>
      </c>
      <c r="D107" s="25">
        <f>IF('Indicator Date hidden'!E108="x","x",$D$2-'Indicator Date hidden'!E108)</f>
        <v>0</v>
      </c>
      <c r="E107" s="25">
        <f>IF('Indicator Date hidden'!F108="x","x",$E$2-'Indicator Date hidden'!F108)</f>
        <v>0</v>
      </c>
      <c r="F107" s="25">
        <f>IF('Indicator Date hidden'!G108="x","x",$F$2-'Indicator Date hidden'!G108)</f>
        <v>0</v>
      </c>
      <c r="G107" s="25">
        <f>IF('Indicator Date hidden'!H108="x","x",$G$2-'Indicator Date hidden'!H108)</f>
        <v>0</v>
      </c>
      <c r="H107" s="25">
        <f>IF('Indicator Date hidden'!I108="x","x",$H$2-'Indicator Date hidden'!I108)</f>
        <v>0</v>
      </c>
      <c r="I107" s="25">
        <f>IF('Indicator Date hidden'!J108="x","x",$I$2-'Indicator Date hidden'!J108)</f>
        <v>0</v>
      </c>
      <c r="J107" s="25">
        <f>IF('Indicator Date hidden'!K108="x","x",$J$2-'Indicator Date hidden'!K108)</f>
        <v>0</v>
      </c>
      <c r="K107" s="25">
        <f>IF('Indicator Date hidden'!L108="x","x",$K$2-'Indicator Date hidden'!L108)</f>
        <v>0</v>
      </c>
      <c r="L107" s="25">
        <f>IF('Indicator Date hidden'!M108="x","x",$L$2-'Indicator Date hidden'!M108)</f>
        <v>0</v>
      </c>
      <c r="M107" s="25">
        <f>IF('Indicator Date hidden'!N108="x","x",$M$2-'Indicator Date hidden'!N108)</f>
        <v>0</v>
      </c>
      <c r="N107" s="25">
        <f>IF('Indicator Date hidden'!O108="x","x",$N$2-'Indicator Date hidden'!O108)</f>
        <v>0</v>
      </c>
      <c r="O107" s="25">
        <f>IF('Indicator Date hidden'!P108="x","x",$O$2-'Indicator Date hidden'!P108)</f>
        <v>0</v>
      </c>
      <c r="P107" s="25">
        <f>IF('Indicator Date hidden'!Q108="x","x",$P$2-'Indicator Date hidden'!Q108)</f>
        <v>0</v>
      </c>
      <c r="Q107" s="25">
        <f>IF('Indicator Date hidden'!R108="x","x",$Q$2-'Indicator Date hidden'!R108)</f>
        <v>1</v>
      </c>
      <c r="R107" s="25">
        <f>IF('Indicator Date hidden'!S108="x","x",$R$2-'Indicator Date hidden'!S108)</f>
        <v>0</v>
      </c>
      <c r="S107" s="25">
        <f>IF('Indicator Date hidden'!T108="x","x",$S$2-'Indicator Date hidden'!T108)</f>
        <v>0</v>
      </c>
      <c r="T107" s="25">
        <f>IF('Indicator Date hidden'!U108="x","x",$T$2-'Indicator Date hidden'!U108)</f>
        <v>0</v>
      </c>
      <c r="U107" s="25">
        <f>IF('Indicator Date hidden'!V108="x","x",$U$2-'Indicator Date hidden'!V108)</f>
        <v>0</v>
      </c>
      <c r="V107" s="25">
        <f>IF('Indicator Date hidden'!W108="x","x",$V$2-'Indicator Date hidden'!W108)</f>
        <v>0</v>
      </c>
      <c r="W107" s="25">
        <f>IF('Indicator Date hidden'!X108="x","x",$W$2-'Indicator Date hidden'!X108)</f>
        <v>8</v>
      </c>
      <c r="X107" s="25">
        <f>IF('Indicator Date hidden'!Y108="x","x",$X$2-'Indicator Date hidden'!Y108)</f>
        <v>4</v>
      </c>
      <c r="Y107" s="25">
        <f>IF('Indicator Date hidden'!Z108="x","x",$Y$2-'Indicator Date hidden'!Z108)</f>
        <v>0</v>
      </c>
      <c r="Z107" s="25">
        <f>IF('Indicator Date hidden'!AA108="x","x",$Z$2-'Indicator Date hidden'!AA108)</f>
        <v>0</v>
      </c>
      <c r="AA107" s="25">
        <f>IF('Indicator Date hidden'!AB108="x","x",$AA$2-'Indicator Date hidden'!AB108)</f>
        <v>0</v>
      </c>
      <c r="AB107" s="25">
        <f>IF('Indicator Date hidden'!AC108="x","x",$AB$2-'Indicator Date hidden'!AC108)</f>
        <v>0</v>
      </c>
      <c r="AC107" s="25">
        <f>IF('Indicator Date hidden'!AD108="x","x",$AC$2-'Indicator Date hidden'!AD108)</f>
        <v>0</v>
      </c>
      <c r="AD107" s="25">
        <f>IF('Indicator Date hidden'!AE108="x","x",$AD$2-'Indicator Date hidden'!AE108)</f>
        <v>0</v>
      </c>
      <c r="AE107" s="25">
        <f>IF('Indicator Date hidden'!AF108="x","x",$AE$2-'Indicator Date hidden'!AF108)</f>
        <v>0</v>
      </c>
      <c r="AF107" s="25">
        <f>IF('Indicator Date hidden'!AG108="x","x",$AF$2-'Indicator Date hidden'!AG108)</f>
        <v>3</v>
      </c>
      <c r="AG107" s="25">
        <f>IF('Indicator Date hidden'!AH108="x","x",$AG$2-'Indicator Date hidden'!AH108)</f>
        <v>0</v>
      </c>
      <c r="AH107" s="25">
        <f>IF('Indicator Date hidden'!AI108="x","x",$AH$2-'Indicator Date hidden'!AI108)</f>
        <v>0</v>
      </c>
      <c r="AI107" s="25">
        <f>IF('Indicator Date hidden'!AJ108="x","x",$AI$2-'Indicator Date hidden'!AJ108)</f>
        <v>0</v>
      </c>
      <c r="AJ107" s="25">
        <f>IF('Indicator Date hidden'!AK108="x","x",$AJ$2-'Indicator Date hidden'!AK108)</f>
        <v>0</v>
      </c>
      <c r="AK107" s="25">
        <f>IF('Indicator Date hidden'!AL108="x","x",$AK$2-'Indicator Date hidden'!AL108)</f>
        <v>1</v>
      </c>
      <c r="AL107" s="25">
        <f>IF('Indicator Date hidden'!AM108="x","x",$AL$2-'Indicator Date hidden'!AM108)</f>
        <v>0</v>
      </c>
      <c r="AM107" s="25">
        <f>IF('Indicator Date hidden'!AN108="x","x",$AM$2-'Indicator Date hidden'!AN108)</f>
        <v>0</v>
      </c>
      <c r="AN107" s="25">
        <f>IF('Indicator Date hidden'!AO108="x","x",$AN$2-'Indicator Date hidden'!AO108)</f>
        <v>0</v>
      </c>
      <c r="AO107" s="25">
        <f>IF('Indicator Date hidden'!AP108="x","x",$AO$2-'Indicator Date hidden'!AP108)</f>
        <v>0</v>
      </c>
      <c r="AP107" s="25">
        <f>IF('Indicator Date hidden'!AQ108="x","x",$AP$2-'Indicator Date hidden'!AQ108)</f>
        <v>0</v>
      </c>
      <c r="AQ107" s="25">
        <f>IF('Indicator Date hidden'!AR108="x","x",$AQ$2-'Indicator Date hidden'!AR108)</f>
        <v>0</v>
      </c>
      <c r="AR107" s="25">
        <f>IF('Indicator Date hidden'!AS108="x","x",$AR$2-'Indicator Date hidden'!AS108)</f>
        <v>0</v>
      </c>
      <c r="AS107" s="25">
        <f>IF('Indicator Date hidden'!AT108="x","x",$AS$2-'Indicator Date hidden'!AT108)</f>
        <v>0</v>
      </c>
      <c r="AT107" s="25">
        <f>IF('Indicator Date hidden'!AU108="x","x",$AT$2-'Indicator Date hidden'!AU108)</f>
        <v>0</v>
      </c>
      <c r="AU107" s="25">
        <f>IF('Indicator Date hidden'!AV108="x","x",$AU$2-'Indicator Date hidden'!AV108)</f>
        <v>3</v>
      </c>
      <c r="AV107" s="25">
        <f>IF('Indicator Date hidden'!AW108="x","x",$AV$2-'Indicator Date hidden'!AW108)</f>
        <v>0</v>
      </c>
      <c r="AW107" s="25">
        <f>IF('Indicator Date hidden'!AX108="x","x",$AW$2-'Indicator Date hidden'!AX108)</f>
        <v>0</v>
      </c>
      <c r="AX107" s="25">
        <f>IF('Indicator Date hidden'!AY108="x","x",$AX$2-'Indicator Date hidden'!AY108)</f>
        <v>0</v>
      </c>
      <c r="AY107" s="25">
        <f>IF('Indicator Date hidden'!AZ108="x","x",$AY$2-'Indicator Date hidden'!AZ108)</f>
        <v>0</v>
      </c>
      <c r="AZ107" s="25">
        <f>IF('Indicator Date hidden'!BA108="x","x",$AZ$2-'Indicator Date hidden'!BA108)</f>
        <v>0</v>
      </c>
      <c r="BA107">
        <f t="shared" si="15"/>
        <v>20</v>
      </c>
      <c r="BB107" s="26">
        <f t="shared" si="16"/>
        <v>0.39215686274509803</v>
      </c>
      <c r="BC107">
        <f t="shared" si="17"/>
        <v>6</v>
      </c>
      <c r="BD107" s="26">
        <f t="shared" si="18"/>
        <v>1.344246000078636</v>
      </c>
      <c r="BE107" s="28">
        <f t="shared" si="19"/>
        <v>0</v>
      </c>
    </row>
    <row r="108" spans="1:57" x14ac:dyDescent="0.25">
      <c r="A108" t="s">
        <v>10018</v>
      </c>
      <c r="B108" s="25">
        <f>IF('Indicator Date hidden'!C109="x","x",$B$2-'Indicator Date hidden'!C109)</f>
        <v>0</v>
      </c>
      <c r="C108" s="25">
        <f>IF('Indicator Date hidden'!D109="x","x",$C$2-'Indicator Date hidden'!D109)</f>
        <v>0</v>
      </c>
      <c r="D108" s="25">
        <f>IF('Indicator Date hidden'!E109="x","x",$D$2-'Indicator Date hidden'!E109)</f>
        <v>0</v>
      </c>
      <c r="E108" s="25">
        <f>IF('Indicator Date hidden'!F109="x","x",$E$2-'Indicator Date hidden'!F109)</f>
        <v>0</v>
      </c>
      <c r="F108" s="25">
        <f>IF('Indicator Date hidden'!G109="x","x",$F$2-'Indicator Date hidden'!G109)</f>
        <v>0</v>
      </c>
      <c r="G108" s="25">
        <f>IF('Indicator Date hidden'!H109="x","x",$G$2-'Indicator Date hidden'!H109)</f>
        <v>0</v>
      </c>
      <c r="H108" s="25">
        <f>IF('Indicator Date hidden'!I109="x","x",$H$2-'Indicator Date hidden'!I109)</f>
        <v>0</v>
      </c>
      <c r="I108" s="25">
        <f>IF('Indicator Date hidden'!J109="x","x",$I$2-'Indicator Date hidden'!J109)</f>
        <v>0</v>
      </c>
      <c r="J108" s="25">
        <f>IF('Indicator Date hidden'!K109="x","x",$J$2-'Indicator Date hidden'!K109)</f>
        <v>0</v>
      </c>
      <c r="K108" s="25">
        <f>IF('Indicator Date hidden'!L109="x","x",$K$2-'Indicator Date hidden'!L109)</f>
        <v>0</v>
      </c>
      <c r="L108" s="25">
        <f>IF('Indicator Date hidden'!M109="x","x",$L$2-'Indicator Date hidden'!M109)</f>
        <v>0</v>
      </c>
      <c r="M108" s="25">
        <f>IF('Indicator Date hidden'!N109="x","x",$M$2-'Indicator Date hidden'!N109)</f>
        <v>0</v>
      </c>
      <c r="N108" s="25">
        <f>IF('Indicator Date hidden'!O109="x","x",$N$2-'Indicator Date hidden'!O109)</f>
        <v>0</v>
      </c>
      <c r="O108" s="25">
        <f>IF('Indicator Date hidden'!P109="x","x",$O$2-'Indicator Date hidden'!P109)</f>
        <v>0</v>
      </c>
      <c r="P108" s="25">
        <f>IF('Indicator Date hidden'!Q109="x","x",$P$2-'Indicator Date hidden'!Q109)</f>
        <v>0</v>
      </c>
      <c r="Q108" s="25" t="str">
        <f>IF('Indicator Date hidden'!R109="x","x",$Q$2-'Indicator Date hidden'!R109)</f>
        <v>x</v>
      </c>
      <c r="R108" s="25">
        <f>IF('Indicator Date hidden'!S109="x","x",$R$2-'Indicator Date hidden'!S109)</f>
        <v>0</v>
      </c>
      <c r="S108" s="25">
        <f>IF('Indicator Date hidden'!T109="x","x",$S$2-'Indicator Date hidden'!T109)</f>
        <v>0</v>
      </c>
      <c r="T108" s="25">
        <f>IF('Indicator Date hidden'!U109="x","x",$T$2-'Indicator Date hidden'!U109)</f>
        <v>0</v>
      </c>
      <c r="U108" s="25" t="str">
        <f>IF('Indicator Date hidden'!V109="x","x",$U$2-'Indicator Date hidden'!V109)</f>
        <v>x</v>
      </c>
      <c r="V108" s="25">
        <f>IF('Indicator Date hidden'!W109="x","x",$V$2-'Indicator Date hidden'!W109)</f>
        <v>0</v>
      </c>
      <c r="W108" s="25" t="str">
        <f>IF('Indicator Date hidden'!X109="x","x",$W$2-'Indicator Date hidden'!X109)</f>
        <v>x</v>
      </c>
      <c r="X108" s="25">
        <f>IF('Indicator Date hidden'!Y109="x","x",$X$2-'Indicator Date hidden'!Y109)</f>
        <v>1</v>
      </c>
      <c r="Y108" s="25">
        <f>IF('Indicator Date hidden'!Z109="x","x",$Y$2-'Indicator Date hidden'!Z109)</f>
        <v>0</v>
      </c>
      <c r="Z108" s="25">
        <f>IF('Indicator Date hidden'!AA109="x","x",$Z$2-'Indicator Date hidden'!AA109)</f>
        <v>0</v>
      </c>
      <c r="AA108" s="25" t="str">
        <f>IF('Indicator Date hidden'!AB109="x","x",$AA$2-'Indicator Date hidden'!AB109)</f>
        <v>x</v>
      </c>
      <c r="AB108" s="25">
        <f>IF('Indicator Date hidden'!AC109="x","x",$AB$2-'Indicator Date hidden'!AC109)</f>
        <v>0</v>
      </c>
      <c r="AC108" s="25">
        <f>IF('Indicator Date hidden'!AD109="x","x",$AC$2-'Indicator Date hidden'!AD109)</f>
        <v>0</v>
      </c>
      <c r="AD108" s="25" t="str">
        <f>IF('Indicator Date hidden'!AE109="x","x",$AD$2-'Indicator Date hidden'!AE109)</f>
        <v>x</v>
      </c>
      <c r="AE108" s="25">
        <f>IF('Indicator Date hidden'!AF109="x","x",$AE$2-'Indicator Date hidden'!AF109)</f>
        <v>0</v>
      </c>
      <c r="AF108" s="25" t="str">
        <f>IF('Indicator Date hidden'!AG109="x","x",$AF$2-'Indicator Date hidden'!AG109)</f>
        <v>x</v>
      </c>
      <c r="AG108" s="25">
        <f>IF('Indicator Date hidden'!AH109="x","x",$AG$2-'Indicator Date hidden'!AH109)</f>
        <v>0</v>
      </c>
      <c r="AH108" s="25">
        <f>IF('Indicator Date hidden'!AI109="x","x",$AH$2-'Indicator Date hidden'!AI109)</f>
        <v>0</v>
      </c>
      <c r="AI108" s="25">
        <f>IF('Indicator Date hidden'!AJ109="x","x",$AI$2-'Indicator Date hidden'!AJ109)</f>
        <v>0</v>
      </c>
      <c r="AJ108" s="25" t="str">
        <f>IF('Indicator Date hidden'!AK109="x","x",$AJ$2-'Indicator Date hidden'!AK109)</f>
        <v>x</v>
      </c>
      <c r="AK108" s="25">
        <f>IF('Indicator Date hidden'!AL109="x","x",$AK$2-'Indicator Date hidden'!AL109)</f>
        <v>1</v>
      </c>
      <c r="AL108" s="25">
        <f>IF('Indicator Date hidden'!AM109="x","x",$AL$2-'Indicator Date hidden'!AM109)</f>
        <v>0</v>
      </c>
      <c r="AM108" s="25">
        <f>IF('Indicator Date hidden'!AN109="x","x",$AM$2-'Indicator Date hidden'!AN109)</f>
        <v>0</v>
      </c>
      <c r="AN108" s="25">
        <f>IF('Indicator Date hidden'!AO109="x","x",$AN$2-'Indicator Date hidden'!AO109)</f>
        <v>0</v>
      </c>
      <c r="AO108" s="25">
        <f>IF('Indicator Date hidden'!AP109="x","x",$AO$2-'Indicator Date hidden'!AP109)</f>
        <v>0</v>
      </c>
      <c r="AP108" s="25">
        <f>IF('Indicator Date hidden'!AQ109="x","x",$AP$2-'Indicator Date hidden'!AQ109)</f>
        <v>0</v>
      </c>
      <c r="AQ108" s="25" t="str">
        <f>IF('Indicator Date hidden'!AR109="x","x",$AQ$2-'Indicator Date hidden'!AR109)</f>
        <v>x</v>
      </c>
      <c r="AR108" s="25">
        <f>IF('Indicator Date hidden'!AS109="x","x",$AR$2-'Indicator Date hidden'!AS109)</f>
        <v>0</v>
      </c>
      <c r="AS108" s="25">
        <f>IF('Indicator Date hidden'!AT109="x","x",$AS$2-'Indicator Date hidden'!AT109)</f>
        <v>0</v>
      </c>
      <c r="AT108" s="25">
        <f>IF('Indicator Date hidden'!AU109="x","x",$AT$2-'Indicator Date hidden'!AU109)</f>
        <v>0</v>
      </c>
      <c r="AU108" s="25">
        <f>IF('Indicator Date hidden'!AV109="x","x",$AU$2-'Indicator Date hidden'!AV109)</f>
        <v>3</v>
      </c>
      <c r="AV108" s="25">
        <f>IF('Indicator Date hidden'!AW109="x","x",$AV$2-'Indicator Date hidden'!AW109)</f>
        <v>0</v>
      </c>
      <c r="AW108" s="25">
        <f>IF('Indicator Date hidden'!AX109="x","x",$AW$2-'Indicator Date hidden'!AX109)</f>
        <v>0</v>
      </c>
      <c r="AX108" s="25">
        <f>IF('Indicator Date hidden'!AY109="x","x",$AX$2-'Indicator Date hidden'!AY109)</f>
        <v>0</v>
      </c>
      <c r="AY108" s="25">
        <f>IF('Indicator Date hidden'!AZ109="x","x",$AY$2-'Indicator Date hidden'!AZ109)</f>
        <v>0</v>
      </c>
      <c r="AZ108" s="25">
        <f>IF('Indicator Date hidden'!BA109="x","x",$AZ$2-'Indicator Date hidden'!BA109)</f>
        <v>0</v>
      </c>
      <c r="BA108">
        <f t="shared" si="15"/>
        <v>5</v>
      </c>
      <c r="BB108" s="26">
        <f t="shared" si="16"/>
        <v>0.11627906976744186</v>
      </c>
      <c r="BC108">
        <f t="shared" si="17"/>
        <v>3</v>
      </c>
      <c r="BD108" s="26">
        <f t="shared" si="18"/>
        <v>0.49223280205852848</v>
      </c>
      <c r="BE108" s="28">
        <f t="shared" si="19"/>
        <v>0</v>
      </c>
    </row>
    <row r="109" spans="1:57" x14ac:dyDescent="0.25">
      <c r="A109" t="s">
        <v>10013</v>
      </c>
      <c r="B109" s="25">
        <f>IF('Indicator Date hidden'!C110="x","x",$B$2-'Indicator Date hidden'!C110)</f>
        <v>0</v>
      </c>
      <c r="C109" s="25">
        <f>IF('Indicator Date hidden'!D110="x","x",$C$2-'Indicator Date hidden'!D110)</f>
        <v>0</v>
      </c>
      <c r="D109" s="25">
        <f>IF('Indicator Date hidden'!E110="x","x",$D$2-'Indicator Date hidden'!E110)</f>
        <v>0</v>
      </c>
      <c r="E109" s="25">
        <f>IF('Indicator Date hidden'!F110="x","x",$E$2-'Indicator Date hidden'!F110)</f>
        <v>0</v>
      </c>
      <c r="F109" s="25">
        <f>IF('Indicator Date hidden'!G110="x","x",$F$2-'Indicator Date hidden'!G110)</f>
        <v>0</v>
      </c>
      <c r="G109" s="25">
        <f>IF('Indicator Date hidden'!H110="x","x",$G$2-'Indicator Date hidden'!H110)</f>
        <v>0</v>
      </c>
      <c r="H109" s="25">
        <f>IF('Indicator Date hidden'!I110="x","x",$H$2-'Indicator Date hidden'!I110)</f>
        <v>0</v>
      </c>
      <c r="I109" s="25">
        <f>IF('Indicator Date hidden'!J110="x","x",$I$2-'Indicator Date hidden'!J110)</f>
        <v>0</v>
      </c>
      <c r="J109" s="25">
        <f>IF('Indicator Date hidden'!K110="x","x",$J$2-'Indicator Date hidden'!K110)</f>
        <v>0</v>
      </c>
      <c r="K109" s="25">
        <f>IF('Indicator Date hidden'!L110="x","x",$K$2-'Indicator Date hidden'!L110)</f>
        <v>0</v>
      </c>
      <c r="L109" s="25">
        <f>IF('Indicator Date hidden'!M110="x","x",$L$2-'Indicator Date hidden'!M110)</f>
        <v>0</v>
      </c>
      <c r="M109" s="25">
        <f>IF('Indicator Date hidden'!N110="x","x",$M$2-'Indicator Date hidden'!N110)</f>
        <v>0</v>
      </c>
      <c r="N109" s="25">
        <f>IF('Indicator Date hidden'!O110="x","x",$N$2-'Indicator Date hidden'!O110)</f>
        <v>0</v>
      </c>
      <c r="O109" s="25">
        <f>IF('Indicator Date hidden'!P110="x","x",$O$2-'Indicator Date hidden'!P110)</f>
        <v>0</v>
      </c>
      <c r="P109" s="25" t="str">
        <f>IF('Indicator Date hidden'!Q110="x","x",$P$2-'Indicator Date hidden'!Q110)</f>
        <v>x</v>
      </c>
      <c r="Q109" s="25" t="str">
        <f>IF('Indicator Date hidden'!R110="x","x",$Q$2-'Indicator Date hidden'!R110)</f>
        <v>x</v>
      </c>
      <c r="R109" s="25">
        <f>IF('Indicator Date hidden'!S110="x","x",$R$2-'Indicator Date hidden'!S110)</f>
        <v>0</v>
      </c>
      <c r="S109" s="25">
        <f>IF('Indicator Date hidden'!T110="x","x",$S$2-'Indicator Date hidden'!T110)</f>
        <v>0</v>
      </c>
      <c r="T109" s="25">
        <f>IF('Indicator Date hidden'!U110="x","x",$T$2-'Indicator Date hidden'!U110)</f>
        <v>0</v>
      </c>
      <c r="U109" s="25">
        <f>IF('Indicator Date hidden'!V110="x","x",$U$2-'Indicator Date hidden'!V110)</f>
        <v>0</v>
      </c>
      <c r="V109" s="25">
        <f>IF('Indicator Date hidden'!W110="x","x",$V$2-'Indicator Date hidden'!W110)</f>
        <v>0</v>
      </c>
      <c r="W109" s="25">
        <f>IF('Indicator Date hidden'!X110="x","x",$W$2-'Indicator Date hidden'!X110)</f>
        <v>7</v>
      </c>
      <c r="X109" s="25">
        <f>IF('Indicator Date hidden'!Y110="x","x",$X$2-'Indicator Date hidden'!Y110)</f>
        <v>4</v>
      </c>
      <c r="Y109" s="25">
        <f>IF('Indicator Date hidden'!Z110="x","x",$Y$2-'Indicator Date hidden'!Z110)</f>
        <v>0</v>
      </c>
      <c r="Z109" s="25">
        <f>IF('Indicator Date hidden'!AA110="x","x",$Z$2-'Indicator Date hidden'!AA110)</f>
        <v>0</v>
      </c>
      <c r="AA109" s="25" t="str">
        <f>IF('Indicator Date hidden'!AB110="x","x",$AA$2-'Indicator Date hidden'!AB110)</f>
        <v>x</v>
      </c>
      <c r="AB109" s="25">
        <f>IF('Indicator Date hidden'!AC110="x","x",$AB$2-'Indicator Date hidden'!AC110)</f>
        <v>0</v>
      </c>
      <c r="AC109" s="25">
        <f>IF('Indicator Date hidden'!AD110="x","x",$AC$2-'Indicator Date hidden'!AD110)</f>
        <v>0</v>
      </c>
      <c r="AD109" s="25" t="str">
        <f>IF('Indicator Date hidden'!AE110="x","x",$AD$2-'Indicator Date hidden'!AE110)</f>
        <v>x</v>
      </c>
      <c r="AE109" s="25" t="str">
        <f>IF('Indicator Date hidden'!AF110="x","x",$AE$2-'Indicator Date hidden'!AF110)</f>
        <v>x</v>
      </c>
      <c r="AF109" s="25" t="str">
        <f>IF('Indicator Date hidden'!AG110="x","x",$AF$2-'Indicator Date hidden'!AG110)</f>
        <v>x</v>
      </c>
      <c r="AG109" s="25">
        <f>IF('Indicator Date hidden'!AH110="x","x",$AG$2-'Indicator Date hidden'!AH110)</f>
        <v>0</v>
      </c>
      <c r="AH109" s="25">
        <f>IF('Indicator Date hidden'!AI110="x","x",$AH$2-'Indicator Date hidden'!AI110)</f>
        <v>0</v>
      </c>
      <c r="AI109" s="25">
        <f>IF('Indicator Date hidden'!AJ110="x","x",$AI$2-'Indicator Date hidden'!AJ110)</f>
        <v>0</v>
      </c>
      <c r="AJ109" s="25" t="str">
        <f>IF('Indicator Date hidden'!AK110="x","x",$AJ$2-'Indicator Date hidden'!AK110)</f>
        <v>x</v>
      </c>
      <c r="AK109" s="25" t="str">
        <f>IF('Indicator Date hidden'!AL110="x","x",$AK$2-'Indicator Date hidden'!AL110)</f>
        <v>x</v>
      </c>
      <c r="AL109" s="25">
        <f>IF('Indicator Date hidden'!AM110="x","x",$AL$2-'Indicator Date hidden'!AM110)</f>
        <v>0</v>
      </c>
      <c r="AM109" s="25">
        <f>IF('Indicator Date hidden'!AN110="x","x",$AM$2-'Indicator Date hidden'!AN110)</f>
        <v>0</v>
      </c>
      <c r="AN109" s="25">
        <f>IF('Indicator Date hidden'!AO110="x","x",$AN$2-'Indicator Date hidden'!AO110)</f>
        <v>0</v>
      </c>
      <c r="AO109" s="25" t="str">
        <f>IF('Indicator Date hidden'!AP110="x","x",$AO$2-'Indicator Date hidden'!AP110)</f>
        <v>x</v>
      </c>
      <c r="AP109" s="25" t="str">
        <f>IF('Indicator Date hidden'!AQ110="x","x",$AP$2-'Indicator Date hidden'!AQ110)</f>
        <v>x</v>
      </c>
      <c r="AQ109" s="25">
        <f>IF('Indicator Date hidden'!AR110="x","x",$AQ$2-'Indicator Date hidden'!AR110)</f>
        <v>4</v>
      </c>
      <c r="AR109" s="25">
        <f>IF('Indicator Date hidden'!AS110="x","x",$AR$2-'Indicator Date hidden'!AS110)</f>
        <v>0</v>
      </c>
      <c r="AS109" s="25" t="str">
        <f>IF('Indicator Date hidden'!AT110="x","x",$AS$2-'Indicator Date hidden'!AT110)</f>
        <v>x</v>
      </c>
      <c r="AT109" s="25">
        <f>IF('Indicator Date hidden'!AU110="x","x",$AT$2-'Indicator Date hidden'!AU110)</f>
        <v>0</v>
      </c>
      <c r="AU109" s="25" t="str">
        <f>IF('Indicator Date hidden'!AV110="x","x",$AU$2-'Indicator Date hidden'!AV110)</f>
        <v>x</v>
      </c>
      <c r="AV109" s="25">
        <f>IF('Indicator Date hidden'!AW110="x","x",$AV$2-'Indicator Date hidden'!AW110)</f>
        <v>0</v>
      </c>
      <c r="AW109" s="25">
        <f>IF('Indicator Date hidden'!AX110="x","x",$AW$2-'Indicator Date hidden'!AX110)</f>
        <v>0</v>
      </c>
      <c r="AX109" s="25">
        <f>IF('Indicator Date hidden'!AY110="x","x",$AX$2-'Indicator Date hidden'!AY110)</f>
        <v>0</v>
      </c>
      <c r="AY109" s="25">
        <f>IF('Indicator Date hidden'!AZ110="x","x",$AY$2-'Indicator Date hidden'!AZ110)</f>
        <v>0</v>
      </c>
      <c r="AZ109" s="25">
        <f>IF('Indicator Date hidden'!BA110="x","x",$AZ$2-'Indicator Date hidden'!BA110)</f>
        <v>0</v>
      </c>
      <c r="BA109">
        <f t="shared" si="15"/>
        <v>15</v>
      </c>
      <c r="BB109" s="26">
        <f t="shared" si="16"/>
        <v>0.38461538461538464</v>
      </c>
      <c r="BC109">
        <f t="shared" si="17"/>
        <v>3</v>
      </c>
      <c r="BD109" s="26">
        <f t="shared" si="18"/>
        <v>1.3888823142513684</v>
      </c>
      <c r="BE109" s="28">
        <f t="shared" si="19"/>
        <v>0</v>
      </c>
    </row>
    <row r="110" spans="1:57" x14ac:dyDescent="0.25">
      <c r="A110" t="s">
        <v>10025</v>
      </c>
      <c r="B110" s="25">
        <f>IF('Indicator Date hidden'!C111="x","x",$B$2-'Indicator Date hidden'!C111)</f>
        <v>0</v>
      </c>
      <c r="C110" s="25">
        <f>IF('Indicator Date hidden'!D111="x","x",$C$2-'Indicator Date hidden'!D111)</f>
        <v>0</v>
      </c>
      <c r="D110" s="25">
        <f>IF('Indicator Date hidden'!E111="x","x",$D$2-'Indicator Date hidden'!E111)</f>
        <v>0</v>
      </c>
      <c r="E110" s="25">
        <f>IF('Indicator Date hidden'!F111="x","x",$E$2-'Indicator Date hidden'!F111)</f>
        <v>0</v>
      </c>
      <c r="F110" s="25">
        <f>IF('Indicator Date hidden'!G111="x","x",$F$2-'Indicator Date hidden'!G111)</f>
        <v>0</v>
      </c>
      <c r="G110" s="25">
        <f>IF('Indicator Date hidden'!H111="x","x",$G$2-'Indicator Date hidden'!H111)</f>
        <v>0</v>
      </c>
      <c r="H110" s="25">
        <f>IF('Indicator Date hidden'!I111="x","x",$H$2-'Indicator Date hidden'!I111)</f>
        <v>0</v>
      </c>
      <c r="I110" s="25">
        <f>IF('Indicator Date hidden'!J111="x","x",$I$2-'Indicator Date hidden'!J111)</f>
        <v>0</v>
      </c>
      <c r="J110" s="25">
        <f>IF('Indicator Date hidden'!K111="x","x",$J$2-'Indicator Date hidden'!K111)</f>
        <v>0</v>
      </c>
      <c r="K110" s="25">
        <f>IF('Indicator Date hidden'!L111="x","x",$K$2-'Indicator Date hidden'!L111)</f>
        <v>0</v>
      </c>
      <c r="L110" s="25">
        <f>IF('Indicator Date hidden'!M111="x","x",$L$2-'Indicator Date hidden'!M111)</f>
        <v>0</v>
      </c>
      <c r="M110" s="25">
        <f>IF('Indicator Date hidden'!N111="x","x",$M$2-'Indicator Date hidden'!N111)</f>
        <v>0</v>
      </c>
      <c r="N110" s="25">
        <f>IF('Indicator Date hidden'!O111="x","x",$N$2-'Indicator Date hidden'!O111)</f>
        <v>0</v>
      </c>
      <c r="O110" s="25">
        <f>IF('Indicator Date hidden'!P111="x","x",$O$2-'Indicator Date hidden'!P111)</f>
        <v>0</v>
      </c>
      <c r="P110" s="25">
        <f>IF('Indicator Date hidden'!Q111="x","x",$P$2-'Indicator Date hidden'!Q111)</f>
        <v>0</v>
      </c>
      <c r="Q110" s="25">
        <f>IF('Indicator Date hidden'!R111="x","x",$Q$2-'Indicator Date hidden'!R111)</f>
        <v>3</v>
      </c>
      <c r="R110" s="25">
        <f>IF('Indicator Date hidden'!S111="x","x",$R$2-'Indicator Date hidden'!S111)</f>
        <v>0</v>
      </c>
      <c r="S110" s="25">
        <f>IF('Indicator Date hidden'!T111="x","x",$S$2-'Indicator Date hidden'!T111)</f>
        <v>0</v>
      </c>
      <c r="T110" s="25">
        <f>IF('Indicator Date hidden'!U111="x","x",$T$2-'Indicator Date hidden'!U111)</f>
        <v>0</v>
      </c>
      <c r="U110" s="25">
        <f>IF('Indicator Date hidden'!V111="x","x",$U$2-'Indicator Date hidden'!V111)</f>
        <v>0</v>
      </c>
      <c r="V110" s="25">
        <f>IF('Indicator Date hidden'!W111="x","x",$V$2-'Indicator Date hidden'!W111)</f>
        <v>0</v>
      </c>
      <c r="W110" s="25">
        <f>IF('Indicator Date hidden'!X111="x","x",$W$2-'Indicator Date hidden'!X111)</f>
        <v>2</v>
      </c>
      <c r="X110" s="25">
        <f>IF('Indicator Date hidden'!Y111="x","x",$X$2-'Indicator Date hidden'!Y111)</f>
        <v>4</v>
      </c>
      <c r="Y110" s="25">
        <f>IF('Indicator Date hidden'!Z111="x","x",$Y$2-'Indicator Date hidden'!Z111)</f>
        <v>0</v>
      </c>
      <c r="Z110" s="25">
        <f>IF('Indicator Date hidden'!AA111="x","x",$Z$2-'Indicator Date hidden'!AA111)</f>
        <v>0</v>
      </c>
      <c r="AA110" s="25">
        <f>IF('Indicator Date hidden'!AB111="x","x",$AA$2-'Indicator Date hidden'!AB111)</f>
        <v>0</v>
      </c>
      <c r="AB110" s="25">
        <f>IF('Indicator Date hidden'!AC111="x","x",$AB$2-'Indicator Date hidden'!AC111)</f>
        <v>0</v>
      </c>
      <c r="AC110" s="25">
        <f>IF('Indicator Date hidden'!AD111="x","x",$AC$2-'Indicator Date hidden'!AD111)</f>
        <v>0</v>
      </c>
      <c r="AD110" s="25">
        <f>IF('Indicator Date hidden'!AE111="x","x",$AD$2-'Indicator Date hidden'!AE111)</f>
        <v>0</v>
      </c>
      <c r="AE110" s="25">
        <f>IF('Indicator Date hidden'!AF111="x","x",$AE$2-'Indicator Date hidden'!AF111)</f>
        <v>0</v>
      </c>
      <c r="AF110" s="25">
        <f>IF('Indicator Date hidden'!AG111="x","x",$AF$2-'Indicator Date hidden'!AG111)</f>
        <v>5</v>
      </c>
      <c r="AG110" s="25">
        <f>IF('Indicator Date hidden'!AH111="x","x",$AG$2-'Indicator Date hidden'!AH111)</f>
        <v>0</v>
      </c>
      <c r="AH110" s="25">
        <f>IF('Indicator Date hidden'!AI111="x","x",$AH$2-'Indicator Date hidden'!AI111)</f>
        <v>0</v>
      </c>
      <c r="AI110" s="25">
        <f>IF('Indicator Date hidden'!AJ111="x","x",$AI$2-'Indicator Date hidden'!AJ111)</f>
        <v>0</v>
      </c>
      <c r="AJ110" s="25" t="str">
        <f>IF('Indicator Date hidden'!AK111="x","x",$AJ$2-'Indicator Date hidden'!AK111)</f>
        <v>x</v>
      </c>
      <c r="AK110" s="25">
        <f>IF('Indicator Date hidden'!AL111="x","x",$AK$2-'Indicator Date hidden'!AL111)</f>
        <v>0</v>
      </c>
      <c r="AL110" s="25">
        <f>IF('Indicator Date hidden'!AM111="x","x",$AL$2-'Indicator Date hidden'!AM111)</f>
        <v>0</v>
      </c>
      <c r="AM110" s="25">
        <f>IF('Indicator Date hidden'!AN111="x","x",$AM$2-'Indicator Date hidden'!AN111)</f>
        <v>0</v>
      </c>
      <c r="AN110" s="25">
        <f>IF('Indicator Date hidden'!AO111="x","x",$AN$2-'Indicator Date hidden'!AO111)</f>
        <v>0</v>
      </c>
      <c r="AO110" s="25">
        <f>IF('Indicator Date hidden'!AP111="x","x",$AO$2-'Indicator Date hidden'!AP111)</f>
        <v>0</v>
      </c>
      <c r="AP110" s="25">
        <f>IF('Indicator Date hidden'!AQ111="x","x",$AP$2-'Indicator Date hidden'!AQ111)</f>
        <v>0</v>
      </c>
      <c r="AQ110" s="25">
        <f>IF('Indicator Date hidden'!AR111="x","x",$AQ$2-'Indicator Date hidden'!AR111)</f>
        <v>4</v>
      </c>
      <c r="AR110" s="25">
        <f>IF('Indicator Date hidden'!AS111="x","x",$AR$2-'Indicator Date hidden'!AS111)</f>
        <v>0</v>
      </c>
      <c r="AS110" s="25">
        <f>IF('Indicator Date hidden'!AT111="x","x",$AS$2-'Indicator Date hidden'!AT111)</f>
        <v>0</v>
      </c>
      <c r="AT110" s="25">
        <f>IF('Indicator Date hidden'!AU111="x","x",$AT$2-'Indicator Date hidden'!AU111)</f>
        <v>0</v>
      </c>
      <c r="AU110" s="25">
        <f>IF('Indicator Date hidden'!AV111="x","x",$AU$2-'Indicator Date hidden'!AV111)</f>
        <v>7</v>
      </c>
      <c r="AV110" s="25">
        <f>IF('Indicator Date hidden'!AW111="x","x",$AV$2-'Indicator Date hidden'!AW111)</f>
        <v>0</v>
      </c>
      <c r="AW110" s="25">
        <f>IF('Indicator Date hidden'!AX111="x","x",$AW$2-'Indicator Date hidden'!AX111)</f>
        <v>0</v>
      </c>
      <c r="AX110" s="25">
        <f>IF('Indicator Date hidden'!AY111="x","x",$AX$2-'Indicator Date hidden'!AY111)</f>
        <v>0</v>
      </c>
      <c r="AY110" s="25">
        <f>IF('Indicator Date hidden'!AZ111="x","x",$AY$2-'Indicator Date hidden'!AZ111)</f>
        <v>0</v>
      </c>
      <c r="AZ110" s="25">
        <f>IF('Indicator Date hidden'!BA111="x","x",$AZ$2-'Indicator Date hidden'!BA111)</f>
        <v>0</v>
      </c>
      <c r="BA110">
        <f t="shared" si="15"/>
        <v>25</v>
      </c>
      <c r="BB110" s="26">
        <f t="shared" si="16"/>
        <v>0.5</v>
      </c>
      <c r="BC110">
        <f t="shared" si="17"/>
        <v>6</v>
      </c>
      <c r="BD110" s="26">
        <f t="shared" si="18"/>
        <v>1.4594519519326423</v>
      </c>
      <c r="BE110" s="28">
        <f t="shared" si="19"/>
        <v>0</v>
      </c>
    </row>
    <row r="111" spans="1:57" x14ac:dyDescent="0.25">
      <c r="A111" t="s">
        <v>10027</v>
      </c>
      <c r="B111" s="25">
        <f>IF('Indicator Date hidden'!C112="x","x",$B$2-'Indicator Date hidden'!C112)</f>
        <v>0</v>
      </c>
      <c r="C111" s="25">
        <f>IF('Indicator Date hidden'!D112="x","x",$C$2-'Indicator Date hidden'!D112)</f>
        <v>0</v>
      </c>
      <c r="D111" s="25">
        <f>IF('Indicator Date hidden'!E112="x","x",$D$2-'Indicator Date hidden'!E112)</f>
        <v>0</v>
      </c>
      <c r="E111" s="25">
        <f>IF('Indicator Date hidden'!F112="x","x",$E$2-'Indicator Date hidden'!F112)</f>
        <v>0</v>
      </c>
      <c r="F111" s="25">
        <f>IF('Indicator Date hidden'!G112="x","x",$F$2-'Indicator Date hidden'!G112)</f>
        <v>0</v>
      </c>
      <c r="G111" s="25">
        <f>IF('Indicator Date hidden'!H112="x","x",$G$2-'Indicator Date hidden'!H112)</f>
        <v>0</v>
      </c>
      <c r="H111" s="25">
        <f>IF('Indicator Date hidden'!I112="x","x",$H$2-'Indicator Date hidden'!I112)</f>
        <v>0</v>
      </c>
      <c r="I111" s="25">
        <f>IF('Indicator Date hidden'!J112="x","x",$I$2-'Indicator Date hidden'!J112)</f>
        <v>0</v>
      </c>
      <c r="J111" s="25">
        <f>IF('Indicator Date hidden'!K112="x","x",$J$2-'Indicator Date hidden'!K112)</f>
        <v>0</v>
      </c>
      <c r="K111" s="25">
        <f>IF('Indicator Date hidden'!L112="x","x",$K$2-'Indicator Date hidden'!L112)</f>
        <v>0</v>
      </c>
      <c r="L111" s="25">
        <f>IF('Indicator Date hidden'!M112="x","x",$L$2-'Indicator Date hidden'!M112)</f>
        <v>0</v>
      </c>
      <c r="M111" s="25">
        <f>IF('Indicator Date hidden'!N112="x","x",$M$2-'Indicator Date hidden'!N112)</f>
        <v>0</v>
      </c>
      <c r="N111" s="25">
        <f>IF('Indicator Date hidden'!O112="x","x",$N$2-'Indicator Date hidden'!O112)</f>
        <v>0</v>
      </c>
      <c r="O111" s="25">
        <f>IF('Indicator Date hidden'!P112="x","x",$O$2-'Indicator Date hidden'!P112)</f>
        <v>0</v>
      </c>
      <c r="P111" s="25">
        <f>IF('Indicator Date hidden'!Q112="x","x",$P$2-'Indicator Date hidden'!Q112)</f>
        <v>0</v>
      </c>
      <c r="Q111" s="25" t="str">
        <f>IF('Indicator Date hidden'!R112="x","x",$Q$2-'Indicator Date hidden'!R112)</f>
        <v>x</v>
      </c>
      <c r="R111" s="25">
        <f>IF('Indicator Date hidden'!S112="x","x",$R$2-'Indicator Date hidden'!S112)</f>
        <v>0</v>
      </c>
      <c r="S111" s="25">
        <f>IF('Indicator Date hidden'!T112="x","x",$S$2-'Indicator Date hidden'!T112)</f>
        <v>0</v>
      </c>
      <c r="T111" s="25">
        <f>IF('Indicator Date hidden'!U112="x","x",$T$2-'Indicator Date hidden'!U112)</f>
        <v>0</v>
      </c>
      <c r="U111" s="25">
        <f>IF('Indicator Date hidden'!V112="x","x",$U$2-'Indicator Date hidden'!V112)</f>
        <v>0</v>
      </c>
      <c r="V111" s="25">
        <f>IF('Indicator Date hidden'!W112="x","x",$V$2-'Indicator Date hidden'!W112)</f>
        <v>0</v>
      </c>
      <c r="W111" s="25" t="str">
        <f>IF('Indicator Date hidden'!X112="x","x",$W$2-'Indicator Date hidden'!X112)</f>
        <v>x</v>
      </c>
      <c r="X111" s="25" t="str">
        <f>IF('Indicator Date hidden'!Y112="x","x",$X$2-'Indicator Date hidden'!Y112)</f>
        <v>x</v>
      </c>
      <c r="Y111" s="25">
        <f>IF('Indicator Date hidden'!Z112="x","x",$Y$2-'Indicator Date hidden'!Z112)</f>
        <v>0</v>
      </c>
      <c r="Z111" s="25">
        <f>IF('Indicator Date hidden'!AA112="x","x",$Z$2-'Indicator Date hidden'!AA112)</f>
        <v>0</v>
      </c>
      <c r="AA111" s="25">
        <f>IF('Indicator Date hidden'!AB112="x","x",$AA$2-'Indicator Date hidden'!AB112)</f>
        <v>0</v>
      </c>
      <c r="AB111" s="25">
        <f>IF('Indicator Date hidden'!AC112="x","x",$AB$2-'Indicator Date hidden'!AC112)</f>
        <v>0</v>
      </c>
      <c r="AC111" s="25">
        <f>IF('Indicator Date hidden'!AD112="x","x",$AC$2-'Indicator Date hidden'!AD112)</f>
        <v>0</v>
      </c>
      <c r="AD111" s="25" t="str">
        <f>IF('Indicator Date hidden'!AE112="x","x",$AD$2-'Indicator Date hidden'!AE112)</f>
        <v>x</v>
      </c>
      <c r="AE111" s="25">
        <f>IF('Indicator Date hidden'!AF112="x","x",$AE$2-'Indicator Date hidden'!AF112)</f>
        <v>0</v>
      </c>
      <c r="AF111" s="25">
        <f>IF('Indicator Date hidden'!AG112="x","x",$AF$2-'Indicator Date hidden'!AG112)</f>
        <v>1</v>
      </c>
      <c r="AG111" s="25">
        <f>IF('Indicator Date hidden'!AH112="x","x",$AG$2-'Indicator Date hidden'!AH112)</f>
        <v>0</v>
      </c>
      <c r="AH111" s="25">
        <f>IF('Indicator Date hidden'!AI112="x","x",$AH$2-'Indicator Date hidden'!AI112)</f>
        <v>0</v>
      </c>
      <c r="AI111" s="25">
        <f>IF('Indicator Date hidden'!AJ112="x","x",$AI$2-'Indicator Date hidden'!AJ112)</f>
        <v>0</v>
      </c>
      <c r="AJ111" s="25" t="str">
        <f>IF('Indicator Date hidden'!AK112="x","x",$AJ$2-'Indicator Date hidden'!AK112)</f>
        <v>x</v>
      </c>
      <c r="AK111" s="25">
        <f>IF('Indicator Date hidden'!AL112="x","x",$AK$2-'Indicator Date hidden'!AL112)</f>
        <v>1</v>
      </c>
      <c r="AL111" s="25">
        <f>IF('Indicator Date hidden'!AM112="x","x",$AL$2-'Indicator Date hidden'!AM112)</f>
        <v>0</v>
      </c>
      <c r="AM111" s="25">
        <f>IF('Indicator Date hidden'!AN112="x","x",$AM$2-'Indicator Date hidden'!AN112)</f>
        <v>0</v>
      </c>
      <c r="AN111" s="25">
        <f>IF('Indicator Date hidden'!AO112="x","x",$AN$2-'Indicator Date hidden'!AO112)</f>
        <v>0</v>
      </c>
      <c r="AO111" s="25">
        <f>IF('Indicator Date hidden'!AP112="x","x",$AO$2-'Indicator Date hidden'!AP112)</f>
        <v>0</v>
      </c>
      <c r="AP111" s="25">
        <f>IF('Indicator Date hidden'!AQ112="x","x",$AP$2-'Indicator Date hidden'!AQ112)</f>
        <v>0</v>
      </c>
      <c r="AQ111" s="25">
        <f>IF('Indicator Date hidden'!AR112="x","x",$AQ$2-'Indicator Date hidden'!AR112)</f>
        <v>0</v>
      </c>
      <c r="AR111" s="25">
        <f>IF('Indicator Date hidden'!AS112="x","x",$AR$2-'Indicator Date hidden'!AS112)</f>
        <v>0</v>
      </c>
      <c r="AS111" s="25">
        <f>IF('Indicator Date hidden'!AT112="x","x",$AS$2-'Indicator Date hidden'!AT112)</f>
        <v>0</v>
      </c>
      <c r="AT111" s="25">
        <f>IF('Indicator Date hidden'!AU112="x","x",$AT$2-'Indicator Date hidden'!AU112)</f>
        <v>0</v>
      </c>
      <c r="AU111" s="25">
        <f>IF('Indicator Date hidden'!AV112="x","x",$AU$2-'Indicator Date hidden'!AV112)</f>
        <v>3</v>
      </c>
      <c r="AV111" s="25">
        <f>IF('Indicator Date hidden'!AW112="x","x",$AV$2-'Indicator Date hidden'!AW112)</f>
        <v>0</v>
      </c>
      <c r="AW111" s="25">
        <f>IF('Indicator Date hidden'!AX112="x","x",$AW$2-'Indicator Date hidden'!AX112)</f>
        <v>0</v>
      </c>
      <c r="AX111" s="25">
        <f>IF('Indicator Date hidden'!AY112="x","x",$AX$2-'Indicator Date hidden'!AY112)</f>
        <v>0</v>
      </c>
      <c r="AY111" s="25">
        <f>IF('Indicator Date hidden'!AZ112="x","x",$AY$2-'Indicator Date hidden'!AZ112)</f>
        <v>0</v>
      </c>
      <c r="AZ111" s="25">
        <f>IF('Indicator Date hidden'!BA112="x","x",$AZ$2-'Indicator Date hidden'!BA112)</f>
        <v>0</v>
      </c>
      <c r="BA111">
        <f t="shared" si="15"/>
        <v>5</v>
      </c>
      <c r="BB111" s="26">
        <f t="shared" si="16"/>
        <v>0.10869565217391304</v>
      </c>
      <c r="BC111">
        <f t="shared" si="17"/>
        <v>3</v>
      </c>
      <c r="BD111" s="26">
        <f t="shared" si="18"/>
        <v>0.47677635216220238</v>
      </c>
      <c r="BE111" s="28">
        <f t="shared" si="19"/>
        <v>0</v>
      </c>
    </row>
    <row r="112" spans="1:57" x14ac:dyDescent="0.25">
      <c r="A112" t="s">
        <v>10011</v>
      </c>
      <c r="B112" s="25">
        <f>IF('Indicator Date hidden'!C113="x","x",$B$2-'Indicator Date hidden'!C113)</f>
        <v>0</v>
      </c>
      <c r="C112" s="25">
        <f>IF('Indicator Date hidden'!D113="x","x",$C$2-'Indicator Date hidden'!D113)</f>
        <v>0</v>
      </c>
      <c r="D112" s="25">
        <f>IF('Indicator Date hidden'!E113="x","x",$D$2-'Indicator Date hidden'!E113)</f>
        <v>0</v>
      </c>
      <c r="E112" s="25">
        <f>IF('Indicator Date hidden'!F113="x","x",$E$2-'Indicator Date hidden'!F113)</f>
        <v>0</v>
      </c>
      <c r="F112" s="25">
        <f>IF('Indicator Date hidden'!G113="x","x",$F$2-'Indicator Date hidden'!G113)</f>
        <v>0</v>
      </c>
      <c r="G112" s="25">
        <f>IF('Indicator Date hidden'!H113="x","x",$G$2-'Indicator Date hidden'!H113)</f>
        <v>0</v>
      </c>
      <c r="H112" s="25">
        <f>IF('Indicator Date hidden'!I113="x","x",$H$2-'Indicator Date hidden'!I113)</f>
        <v>0</v>
      </c>
      <c r="I112" s="25">
        <f>IF('Indicator Date hidden'!J113="x","x",$I$2-'Indicator Date hidden'!J113)</f>
        <v>0</v>
      </c>
      <c r="J112" s="25">
        <f>IF('Indicator Date hidden'!K113="x","x",$J$2-'Indicator Date hidden'!K113)</f>
        <v>0</v>
      </c>
      <c r="K112" s="25">
        <f>IF('Indicator Date hidden'!L113="x","x",$K$2-'Indicator Date hidden'!L113)</f>
        <v>0</v>
      </c>
      <c r="L112" s="25">
        <f>IF('Indicator Date hidden'!M113="x","x",$L$2-'Indicator Date hidden'!M113)</f>
        <v>0</v>
      </c>
      <c r="M112" s="25">
        <f>IF('Indicator Date hidden'!N113="x","x",$M$2-'Indicator Date hidden'!N113)</f>
        <v>0</v>
      </c>
      <c r="N112" s="25">
        <f>IF('Indicator Date hidden'!O113="x","x",$N$2-'Indicator Date hidden'!O113)</f>
        <v>0</v>
      </c>
      <c r="O112" s="25">
        <f>IF('Indicator Date hidden'!P113="x","x",$O$2-'Indicator Date hidden'!P113)</f>
        <v>0</v>
      </c>
      <c r="P112" s="25">
        <f>IF('Indicator Date hidden'!Q113="x","x",$P$2-'Indicator Date hidden'!Q113)</f>
        <v>0</v>
      </c>
      <c r="Q112" s="25">
        <f>IF('Indicator Date hidden'!R113="x","x",$Q$2-'Indicator Date hidden'!R113)</f>
        <v>2</v>
      </c>
      <c r="R112" s="25">
        <f>IF('Indicator Date hidden'!S113="x","x",$R$2-'Indicator Date hidden'!S113)</f>
        <v>0</v>
      </c>
      <c r="S112" s="25">
        <f>IF('Indicator Date hidden'!T113="x","x",$S$2-'Indicator Date hidden'!T113)</f>
        <v>0</v>
      </c>
      <c r="T112" s="25">
        <f>IF('Indicator Date hidden'!U113="x","x",$T$2-'Indicator Date hidden'!U113)</f>
        <v>0</v>
      </c>
      <c r="U112" s="25">
        <f>IF('Indicator Date hidden'!V113="x","x",$U$2-'Indicator Date hidden'!V113)</f>
        <v>0</v>
      </c>
      <c r="V112" s="25">
        <f>IF('Indicator Date hidden'!W113="x","x",$V$2-'Indicator Date hidden'!W113)</f>
        <v>0</v>
      </c>
      <c r="W112" s="25">
        <f>IF('Indicator Date hidden'!X113="x","x",$W$2-'Indicator Date hidden'!X113)</f>
        <v>2</v>
      </c>
      <c r="X112" s="25">
        <f>IF('Indicator Date hidden'!Y113="x","x",$X$2-'Indicator Date hidden'!Y113)</f>
        <v>3</v>
      </c>
      <c r="Y112" s="25">
        <f>IF('Indicator Date hidden'!Z113="x","x",$Y$2-'Indicator Date hidden'!Z113)</f>
        <v>0</v>
      </c>
      <c r="Z112" s="25">
        <f>IF('Indicator Date hidden'!AA113="x","x",$Z$2-'Indicator Date hidden'!AA113)</f>
        <v>0</v>
      </c>
      <c r="AA112" s="25">
        <f>IF('Indicator Date hidden'!AB113="x","x",$AA$2-'Indicator Date hidden'!AB113)</f>
        <v>0</v>
      </c>
      <c r="AB112" s="25">
        <f>IF('Indicator Date hidden'!AC113="x","x",$AB$2-'Indicator Date hidden'!AC113)</f>
        <v>0</v>
      </c>
      <c r="AC112" s="25">
        <f>IF('Indicator Date hidden'!AD113="x","x",$AC$2-'Indicator Date hidden'!AD113)</f>
        <v>0</v>
      </c>
      <c r="AD112" s="25">
        <f>IF('Indicator Date hidden'!AE113="x","x",$AD$2-'Indicator Date hidden'!AE113)</f>
        <v>0</v>
      </c>
      <c r="AE112" s="25">
        <f>IF('Indicator Date hidden'!AF113="x","x",$AE$2-'Indicator Date hidden'!AF113)</f>
        <v>0</v>
      </c>
      <c r="AF112" s="25">
        <f>IF('Indicator Date hidden'!AG113="x","x",$AF$2-'Indicator Date hidden'!AG113)</f>
        <v>1</v>
      </c>
      <c r="AG112" s="25">
        <f>IF('Indicator Date hidden'!AH113="x","x",$AG$2-'Indicator Date hidden'!AH113)</f>
        <v>0</v>
      </c>
      <c r="AH112" s="25">
        <f>IF('Indicator Date hidden'!AI113="x","x",$AH$2-'Indicator Date hidden'!AI113)</f>
        <v>0</v>
      </c>
      <c r="AI112" s="25">
        <f>IF('Indicator Date hidden'!AJ113="x","x",$AI$2-'Indicator Date hidden'!AJ113)</f>
        <v>0</v>
      </c>
      <c r="AJ112" s="25">
        <f>IF('Indicator Date hidden'!AK113="x","x",$AJ$2-'Indicator Date hidden'!AK113)</f>
        <v>1</v>
      </c>
      <c r="AK112" s="25">
        <f>IF('Indicator Date hidden'!AL113="x","x",$AK$2-'Indicator Date hidden'!AL113)</f>
        <v>1</v>
      </c>
      <c r="AL112" s="25">
        <f>IF('Indicator Date hidden'!AM113="x","x",$AL$2-'Indicator Date hidden'!AM113)</f>
        <v>0</v>
      </c>
      <c r="AM112" s="25">
        <f>IF('Indicator Date hidden'!AN113="x","x",$AM$2-'Indicator Date hidden'!AN113)</f>
        <v>0</v>
      </c>
      <c r="AN112" s="25">
        <f>IF('Indicator Date hidden'!AO113="x","x",$AN$2-'Indicator Date hidden'!AO113)</f>
        <v>0</v>
      </c>
      <c r="AO112" s="25">
        <f>IF('Indicator Date hidden'!AP113="x","x",$AO$2-'Indicator Date hidden'!AP113)</f>
        <v>0</v>
      </c>
      <c r="AP112" s="25">
        <f>IF('Indicator Date hidden'!AQ113="x","x",$AP$2-'Indicator Date hidden'!AQ113)</f>
        <v>0</v>
      </c>
      <c r="AQ112" s="25">
        <f>IF('Indicator Date hidden'!AR113="x","x",$AQ$2-'Indicator Date hidden'!AR113)</f>
        <v>0</v>
      </c>
      <c r="AR112" s="25">
        <f>IF('Indicator Date hidden'!AS113="x","x",$AR$2-'Indicator Date hidden'!AS113)</f>
        <v>0</v>
      </c>
      <c r="AS112" s="25">
        <f>IF('Indicator Date hidden'!AT113="x","x",$AS$2-'Indicator Date hidden'!AT113)</f>
        <v>0</v>
      </c>
      <c r="AT112" s="25">
        <f>IF('Indicator Date hidden'!AU113="x","x",$AT$2-'Indicator Date hidden'!AU113)</f>
        <v>0</v>
      </c>
      <c r="AU112" s="25">
        <f>IF('Indicator Date hidden'!AV113="x","x",$AU$2-'Indicator Date hidden'!AV113)</f>
        <v>1</v>
      </c>
      <c r="AV112" s="25">
        <f>IF('Indicator Date hidden'!AW113="x","x",$AV$2-'Indicator Date hidden'!AW113)</f>
        <v>0</v>
      </c>
      <c r="AW112" s="25">
        <f>IF('Indicator Date hidden'!AX113="x","x",$AW$2-'Indicator Date hidden'!AX113)</f>
        <v>0</v>
      </c>
      <c r="AX112" s="25">
        <f>IF('Indicator Date hidden'!AY113="x","x",$AX$2-'Indicator Date hidden'!AY113)</f>
        <v>0</v>
      </c>
      <c r="AY112" s="25">
        <f>IF('Indicator Date hidden'!AZ113="x","x",$AY$2-'Indicator Date hidden'!AZ113)</f>
        <v>0</v>
      </c>
      <c r="AZ112" s="25">
        <f>IF('Indicator Date hidden'!BA113="x","x",$AZ$2-'Indicator Date hidden'!BA113)</f>
        <v>0</v>
      </c>
      <c r="BA112">
        <f t="shared" si="15"/>
        <v>11</v>
      </c>
      <c r="BB112" s="26">
        <f t="shared" si="16"/>
        <v>0.21568627450980393</v>
      </c>
      <c r="BC112">
        <f t="shared" si="17"/>
        <v>7</v>
      </c>
      <c r="BD112" s="26">
        <f t="shared" si="18"/>
        <v>0.60435431401656636</v>
      </c>
      <c r="BE112" s="28">
        <f t="shared" si="19"/>
        <v>0</v>
      </c>
    </row>
    <row r="113" spans="1:57" x14ac:dyDescent="0.25">
      <c r="A113" t="s">
        <v>9931</v>
      </c>
      <c r="B113" s="25">
        <f>IF('Indicator Date hidden'!C114="x","x",$B$2-'Indicator Date hidden'!C114)</f>
        <v>0</v>
      </c>
      <c r="C113" s="25">
        <f>IF('Indicator Date hidden'!D114="x","x",$C$2-'Indicator Date hidden'!D114)</f>
        <v>0</v>
      </c>
      <c r="D113" s="25">
        <f>IF('Indicator Date hidden'!E114="x","x",$D$2-'Indicator Date hidden'!E114)</f>
        <v>0</v>
      </c>
      <c r="E113" s="25">
        <f>IF('Indicator Date hidden'!F114="x","x",$E$2-'Indicator Date hidden'!F114)</f>
        <v>0</v>
      </c>
      <c r="F113" s="25">
        <f>IF('Indicator Date hidden'!G114="x","x",$F$2-'Indicator Date hidden'!G114)</f>
        <v>0</v>
      </c>
      <c r="G113" s="25">
        <f>IF('Indicator Date hidden'!H114="x","x",$G$2-'Indicator Date hidden'!H114)</f>
        <v>0</v>
      </c>
      <c r="H113" s="25">
        <f>IF('Indicator Date hidden'!I114="x","x",$H$2-'Indicator Date hidden'!I114)</f>
        <v>0</v>
      </c>
      <c r="I113" s="25">
        <f>IF('Indicator Date hidden'!J114="x","x",$I$2-'Indicator Date hidden'!J114)</f>
        <v>0</v>
      </c>
      <c r="J113" s="25">
        <f>IF('Indicator Date hidden'!K114="x","x",$J$2-'Indicator Date hidden'!K114)</f>
        <v>0</v>
      </c>
      <c r="K113" s="25">
        <f>IF('Indicator Date hidden'!L114="x","x",$K$2-'Indicator Date hidden'!L114)</f>
        <v>0</v>
      </c>
      <c r="L113" s="25">
        <f>IF('Indicator Date hidden'!M114="x","x",$L$2-'Indicator Date hidden'!M114)</f>
        <v>0</v>
      </c>
      <c r="M113" s="25">
        <f>IF('Indicator Date hidden'!N114="x","x",$M$2-'Indicator Date hidden'!N114)</f>
        <v>0</v>
      </c>
      <c r="N113" s="25">
        <f>IF('Indicator Date hidden'!O114="x","x",$N$2-'Indicator Date hidden'!O114)</f>
        <v>0</v>
      </c>
      <c r="O113" s="25">
        <f>IF('Indicator Date hidden'!P114="x","x",$O$2-'Indicator Date hidden'!P114)</f>
        <v>0</v>
      </c>
      <c r="P113" s="25">
        <f>IF('Indicator Date hidden'!Q114="x","x",$P$2-'Indicator Date hidden'!Q114)</f>
        <v>0</v>
      </c>
      <c r="Q113" s="25" t="str">
        <f>IF('Indicator Date hidden'!R114="x","x",$Q$2-'Indicator Date hidden'!R114)</f>
        <v>x</v>
      </c>
      <c r="R113" s="25">
        <f>IF('Indicator Date hidden'!S114="x","x",$R$2-'Indicator Date hidden'!S114)</f>
        <v>0</v>
      </c>
      <c r="S113" s="25">
        <f>IF('Indicator Date hidden'!T114="x","x",$S$2-'Indicator Date hidden'!T114)</f>
        <v>0</v>
      </c>
      <c r="T113" s="25">
        <f>IF('Indicator Date hidden'!U114="x","x",$T$2-'Indicator Date hidden'!U114)</f>
        <v>0</v>
      </c>
      <c r="U113" s="25">
        <f>IF('Indicator Date hidden'!V114="x","x",$U$2-'Indicator Date hidden'!V114)</f>
        <v>0</v>
      </c>
      <c r="V113" s="25">
        <f>IF('Indicator Date hidden'!W114="x","x",$V$2-'Indicator Date hidden'!W114)</f>
        <v>0</v>
      </c>
      <c r="W113" s="25">
        <f>IF('Indicator Date hidden'!X114="x","x",$W$2-'Indicator Date hidden'!X114)</f>
        <v>9</v>
      </c>
      <c r="X113" s="25">
        <f>IF('Indicator Date hidden'!Y114="x","x",$X$2-'Indicator Date hidden'!Y114)</f>
        <v>4</v>
      </c>
      <c r="Y113" s="25">
        <f>IF('Indicator Date hidden'!Z114="x","x",$Y$2-'Indicator Date hidden'!Z114)</f>
        <v>0</v>
      </c>
      <c r="Z113" s="25">
        <f>IF('Indicator Date hidden'!AA114="x","x",$Z$2-'Indicator Date hidden'!AA114)</f>
        <v>0</v>
      </c>
      <c r="AA113" s="25" t="str">
        <f>IF('Indicator Date hidden'!AB114="x","x",$AA$2-'Indicator Date hidden'!AB114)</f>
        <v>x</v>
      </c>
      <c r="AB113" s="25">
        <f>IF('Indicator Date hidden'!AC114="x","x",$AB$2-'Indicator Date hidden'!AC114)</f>
        <v>0</v>
      </c>
      <c r="AC113" s="25">
        <f>IF('Indicator Date hidden'!AD114="x","x",$AC$2-'Indicator Date hidden'!AD114)</f>
        <v>0</v>
      </c>
      <c r="AD113" s="25" t="str">
        <f>IF('Indicator Date hidden'!AE114="x","x",$AD$2-'Indicator Date hidden'!AE114)</f>
        <v>x</v>
      </c>
      <c r="AE113" s="25" t="str">
        <f>IF('Indicator Date hidden'!AF114="x","x",$AE$2-'Indicator Date hidden'!AF114)</f>
        <v>x</v>
      </c>
      <c r="AF113" s="25" t="str">
        <f>IF('Indicator Date hidden'!AG114="x","x",$AF$2-'Indicator Date hidden'!AG114)</f>
        <v>x</v>
      </c>
      <c r="AG113" s="25">
        <f>IF('Indicator Date hidden'!AH114="x","x",$AG$2-'Indicator Date hidden'!AH114)</f>
        <v>0</v>
      </c>
      <c r="AH113" s="25">
        <f>IF('Indicator Date hidden'!AI114="x","x",$AH$2-'Indicator Date hidden'!AI114)</f>
        <v>0</v>
      </c>
      <c r="AI113" s="25">
        <f>IF('Indicator Date hidden'!AJ114="x","x",$AI$2-'Indicator Date hidden'!AJ114)</f>
        <v>0</v>
      </c>
      <c r="AJ113" s="25" t="str">
        <f>IF('Indicator Date hidden'!AK114="x","x",$AJ$2-'Indicator Date hidden'!AK114)</f>
        <v>x</v>
      </c>
      <c r="AK113" s="25">
        <f>IF('Indicator Date hidden'!AL114="x","x",$AK$2-'Indicator Date hidden'!AL114)</f>
        <v>1</v>
      </c>
      <c r="AL113" s="25">
        <f>IF('Indicator Date hidden'!AM114="x","x",$AL$2-'Indicator Date hidden'!AM114)</f>
        <v>0</v>
      </c>
      <c r="AM113" s="25">
        <f>IF('Indicator Date hidden'!AN114="x","x",$AM$2-'Indicator Date hidden'!AN114)</f>
        <v>0</v>
      </c>
      <c r="AN113" s="25">
        <f>IF('Indicator Date hidden'!AO114="x","x",$AN$2-'Indicator Date hidden'!AO114)</f>
        <v>0</v>
      </c>
      <c r="AO113" s="25" t="str">
        <f>IF('Indicator Date hidden'!AP114="x","x",$AO$2-'Indicator Date hidden'!AP114)</f>
        <v>x</v>
      </c>
      <c r="AP113" s="25" t="str">
        <f>IF('Indicator Date hidden'!AQ114="x","x",$AP$2-'Indicator Date hidden'!AQ114)</f>
        <v>x</v>
      </c>
      <c r="AQ113" s="25">
        <f>IF('Indicator Date hidden'!AR114="x","x",$AQ$2-'Indicator Date hidden'!AR114)</f>
        <v>4</v>
      </c>
      <c r="AR113" s="25">
        <f>IF('Indicator Date hidden'!AS114="x","x",$AR$2-'Indicator Date hidden'!AS114)</f>
        <v>0</v>
      </c>
      <c r="AS113" s="25" t="str">
        <f>IF('Indicator Date hidden'!AT114="x","x",$AS$2-'Indicator Date hidden'!AT114)</f>
        <v>x</v>
      </c>
      <c r="AT113" s="25">
        <f>IF('Indicator Date hidden'!AU114="x","x",$AT$2-'Indicator Date hidden'!AU114)</f>
        <v>0</v>
      </c>
      <c r="AU113" s="25" t="str">
        <f>IF('Indicator Date hidden'!AV114="x","x",$AU$2-'Indicator Date hidden'!AV114)</f>
        <v>x</v>
      </c>
      <c r="AV113" s="25">
        <f>IF('Indicator Date hidden'!AW114="x","x",$AV$2-'Indicator Date hidden'!AW114)</f>
        <v>0</v>
      </c>
      <c r="AW113" s="25">
        <f>IF('Indicator Date hidden'!AX114="x","x",$AW$2-'Indicator Date hidden'!AX114)</f>
        <v>0</v>
      </c>
      <c r="AX113" s="25">
        <f>IF('Indicator Date hidden'!AY114="x","x",$AX$2-'Indicator Date hidden'!AY114)</f>
        <v>0</v>
      </c>
      <c r="AY113" s="25">
        <f>IF('Indicator Date hidden'!AZ114="x","x",$AY$2-'Indicator Date hidden'!AZ114)</f>
        <v>0</v>
      </c>
      <c r="AZ113" s="25">
        <f>IF('Indicator Date hidden'!BA114="x","x",$AZ$2-'Indicator Date hidden'!BA114)</f>
        <v>0</v>
      </c>
      <c r="BA113">
        <f t="shared" si="15"/>
        <v>18</v>
      </c>
      <c r="BB113" s="26">
        <f t="shared" si="16"/>
        <v>0.43902439024390244</v>
      </c>
      <c r="BC113">
        <f t="shared" si="17"/>
        <v>4</v>
      </c>
      <c r="BD113" s="26">
        <f t="shared" si="18"/>
        <v>1.6086470680820633</v>
      </c>
      <c r="BE113" s="28">
        <f t="shared" si="19"/>
        <v>0</v>
      </c>
    </row>
    <row r="114" spans="1:57" x14ac:dyDescent="0.25">
      <c r="A114" t="s">
        <v>10007</v>
      </c>
      <c r="B114" s="25">
        <f>IF('Indicator Date hidden'!C115="x","x",$B$2-'Indicator Date hidden'!C115)</f>
        <v>0</v>
      </c>
      <c r="C114" s="25">
        <f>IF('Indicator Date hidden'!D115="x","x",$C$2-'Indicator Date hidden'!D115)</f>
        <v>0</v>
      </c>
      <c r="D114" s="25">
        <f>IF('Indicator Date hidden'!E115="x","x",$D$2-'Indicator Date hidden'!E115)</f>
        <v>0</v>
      </c>
      <c r="E114" s="25">
        <f>IF('Indicator Date hidden'!F115="x","x",$E$2-'Indicator Date hidden'!F115)</f>
        <v>0</v>
      </c>
      <c r="F114" s="25">
        <f>IF('Indicator Date hidden'!G115="x","x",$F$2-'Indicator Date hidden'!G115)</f>
        <v>0</v>
      </c>
      <c r="G114" s="25">
        <f>IF('Indicator Date hidden'!H115="x","x",$G$2-'Indicator Date hidden'!H115)</f>
        <v>0</v>
      </c>
      <c r="H114" s="25">
        <f>IF('Indicator Date hidden'!I115="x","x",$H$2-'Indicator Date hidden'!I115)</f>
        <v>0</v>
      </c>
      <c r="I114" s="25">
        <f>IF('Indicator Date hidden'!J115="x","x",$I$2-'Indicator Date hidden'!J115)</f>
        <v>0</v>
      </c>
      <c r="J114" s="25">
        <f>IF('Indicator Date hidden'!K115="x","x",$J$2-'Indicator Date hidden'!K115)</f>
        <v>0</v>
      </c>
      <c r="K114" s="25">
        <f>IF('Indicator Date hidden'!L115="x","x",$K$2-'Indicator Date hidden'!L115)</f>
        <v>0</v>
      </c>
      <c r="L114" s="25">
        <f>IF('Indicator Date hidden'!M115="x","x",$L$2-'Indicator Date hidden'!M115)</f>
        <v>0</v>
      </c>
      <c r="M114" s="25">
        <f>IF('Indicator Date hidden'!N115="x","x",$M$2-'Indicator Date hidden'!N115)</f>
        <v>0</v>
      </c>
      <c r="N114" s="25">
        <f>IF('Indicator Date hidden'!O115="x","x",$N$2-'Indicator Date hidden'!O115)</f>
        <v>0</v>
      </c>
      <c r="O114" s="25">
        <f>IF('Indicator Date hidden'!P115="x","x",$O$2-'Indicator Date hidden'!P115)</f>
        <v>0</v>
      </c>
      <c r="P114" s="25">
        <f>IF('Indicator Date hidden'!Q115="x","x",$P$2-'Indicator Date hidden'!Q115)</f>
        <v>0</v>
      </c>
      <c r="Q114" s="25">
        <f>IF('Indicator Date hidden'!R115="x","x",$Q$2-'Indicator Date hidden'!R115)</f>
        <v>2</v>
      </c>
      <c r="R114" s="25">
        <f>IF('Indicator Date hidden'!S115="x","x",$R$2-'Indicator Date hidden'!S115)</f>
        <v>0</v>
      </c>
      <c r="S114" s="25">
        <f>IF('Indicator Date hidden'!T115="x","x",$S$2-'Indicator Date hidden'!T115)</f>
        <v>0</v>
      </c>
      <c r="T114" s="25">
        <f>IF('Indicator Date hidden'!U115="x","x",$T$2-'Indicator Date hidden'!U115)</f>
        <v>0</v>
      </c>
      <c r="U114" s="25">
        <f>IF('Indicator Date hidden'!V115="x","x",$U$2-'Indicator Date hidden'!V115)</f>
        <v>0</v>
      </c>
      <c r="V114" s="25">
        <f>IF('Indicator Date hidden'!W115="x","x",$V$2-'Indicator Date hidden'!W115)</f>
        <v>0</v>
      </c>
      <c r="W114" s="25">
        <f>IF('Indicator Date hidden'!X115="x","x",$W$2-'Indicator Date hidden'!X115)</f>
        <v>2</v>
      </c>
      <c r="X114" s="25">
        <f>IF('Indicator Date hidden'!Y115="x","x",$X$2-'Indicator Date hidden'!Y115)</f>
        <v>1</v>
      </c>
      <c r="Y114" s="25">
        <f>IF('Indicator Date hidden'!Z115="x","x",$Y$2-'Indicator Date hidden'!Z115)</f>
        <v>0</v>
      </c>
      <c r="Z114" s="25">
        <f>IF('Indicator Date hidden'!AA115="x","x",$Z$2-'Indicator Date hidden'!AA115)</f>
        <v>0</v>
      </c>
      <c r="AA114" s="25">
        <f>IF('Indicator Date hidden'!AB115="x","x",$AA$2-'Indicator Date hidden'!AB115)</f>
        <v>0</v>
      </c>
      <c r="AB114" s="25">
        <f>IF('Indicator Date hidden'!AC115="x","x",$AB$2-'Indicator Date hidden'!AC115)</f>
        <v>0</v>
      </c>
      <c r="AC114" s="25">
        <f>IF('Indicator Date hidden'!AD115="x","x",$AC$2-'Indicator Date hidden'!AD115)</f>
        <v>0</v>
      </c>
      <c r="AD114" s="25" t="str">
        <f>IF('Indicator Date hidden'!AE115="x","x",$AD$2-'Indicator Date hidden'!AE115)</f>
        <v>x</v>
      </c>
      <c r="AE114" s="25">
        <f>IF('Indicator Date hidden'!AF115="x","x",$AE$2-'Indicator Date hidden'!AF115)</f>
        <v>0</v>
      </c>
      <c r="AF114" s="25">
        <f>IF('Indicator Date hidden'!AG115="x","x",$AF$2-'Indicator Date hidden'!AG115)</f>
        <v>0</v>
      </c>
      <c r="AG114" s="25">
        <f>IF('Indicator Date hidden'!AH115="x","x",$AG$2-'Indicator Date hidden'!AH115)</f>
        <v>0</v>
      </c>
      <c r="AH114" s="25">
        <f>IF('Indicator Date hidden'!AI115="x","x",$AH$2-'Indicator Date hidden'!AI115)</f>
        <v>0</v>
      </c>
      <c r="AI114" s="25">
        <f>IF('Indicator Date hidden'!AJ115="x","x",$AI$2-'Indicator Date hidden'!AJ115)</f>
        <v>0</v>
      </c>
      <c r="AJ114" s="25" t="str">
        <f>IF('Indicator Date hidden'!AK115="x","x",$AJ$2-'Indicator Date hidden'!AK115)</f>
        <v>x</v>
      </c>
      <c r="AK114" s="25">
        <f>IF('Indicator Date hidden'!AL115="x","x",$AK$2-'Indicator Date hidden'!AL115)</f>
        <v>1</v>
      </c>
      <c r="AL114" s="25">
        <f>IF('Indicator Date hidden'!AM115="x","x",$AL$2-'Indicator Date hidden'!AM115)</f>
        <v>0</v>
      </c>
      <c r="AM114" s="25">
        <f>IF('Indicator Date hidden'!AN115="x","x",$AM$2-'Indicator Date hidden'!AN115)</f>
        <v>0</v>
      </c>
      <c r="AN114" s="25">
        <f>IF('Indicator Date hidden'!AO115="x","x",$AN$2-'Indicator Date hidden'!AO115)</f>
        <v>0</v>
      </c>
      <c r="AO114" s="25">
        <f>IF('Indicator Date hidden'!AP115="x","x",$AO$2-'Indicator Date hidden'!AP115)</f>
        <v>1</v>
      </c>
      <c r="AP114" s="25">
        <f>IF('Indicator Date hidden'!AQ115="x","x",$AP$2-'Indicator Date hidden'!AQ115)</f>
        <v>1</v>
      </c>
      <c r="AQ114" s="25">
        <f>IF('Indicator Date hidden'!AR115="x","x",$AQ$2-'Indicator Date hidden'!AR115)</f>
        <v>6</v>
      </c>
      <c r="AR114" s="25">
        <f>IF('Indicator Date hidden'!AS115="x","x",$AR$2-'Indicator Date hidden'!AS115)</f>
        <v>0</v>
      </c>
      <c r="AS114" s="25">
        <f>IF('Indicator Date hidden'!AT115="x","x",$AS$2-'Indicator Date hidden'!AT115)</f>
        <v>0</v>
      </c>
      <c r="AT114" s="25">
        <f>IF('Indicator Date hidden'!AU115="x","x",$AT$2-'Indicator Date hidden'!AU115)</f>
        <v>0</v>
      </c>
      <c r="AU114" s="25">
        <f>IF('Indicator Date hidden'!AV115="x","x",$AU$2-'Indicator Date hidden'!AV115)</f>
        <v>1</v>
      </c>
      <c r="AV114" s="25">
        <f>IF('Indicator Date hidden'!AW115="x","x",$AV$2-'Indicator Date hidden'!AW115)</f>
        <v>0</v>
      </c>
      <c r="AW114" s="25">
        <f>IF('Indicator Date hidden'!AX115="x","x",$AW$2-'Indicator Date hidden'!AX115)</f>
        <v>0</v>
      </c>
      <c r="AX114" s="25">
        <f>IF('Indicator Date hidden'!AY115="x","x",$AX$2-'Indicator Date hidden'!AY115)</f>
        <v>0</v>
      </c>
      <c r="AY114" s="25">
        <f>IF('Indicator Date hidden'!AZ115="x","x",$AY$2-'Indicator Date hidden'!AZ115)</f>
        <v>0</v>
      </c>
      <c r="AZ114" s="25">
        <f>IF('Indicator Date hidden'!BA115="x","x",$AZ$2-'Indicator Date hidden'!BA115)</f>
        <v>0</v>
      </c>
      <c r="BA114">
        <f t="shared" si="15"/>
        <v>15</v>
      </c>
      <c r="BB114" s="26">
        <f t="shared" si="16"/>
        <v>0.30612244897959184</v>
      </c>
      <c r="BC114">
        <f t="shared" si="17"/>
        <v>8</v>
      </c>
      <c r="BD114" s="26">
        <f t="shared" si="18"/>
        <v>0.95199214609719185</v>
      </c>
      <c r="BE114" s="28">
        <f t="shared" si="19"/>
        <v>0</v>
      </c>
    </row>
    <row r="115" spans="1:57" x14ac:dyDescent="0.25">
      <c r="A115" t="s">
        <v>10023</v>
      </c>
      <c r="B115" s="25">
        <f>IF('Indicator Date hidden'!C116="x","x",$B$2-'Indicator Date hidden'!C116)</f>
        <v>0</v>
      </c>
      <c r="C115" s="25">
        <f>IF('Indicator Date hidden'!D116="x","x",$C$2-'Indicator Date hidden'!D116)</f>
        <v>0</v>
      </c>
      <c r="D115" s="25">
        <f>IF('Indicator Date hidden'!E116="x","x",$D$2-'Indicator Date hidden'!E116)</f>
        <v>0</v>
      </c>
      <c r="E115" s="25">
        <f>IF('Indicator Date hidden'!F116="x","x",$E$2-'Indicator Date hidden'!F116)</f>
        <v>0</v>
      </c>
      <c r="F115" s="25">
        <f>IF('Indicator Date hidden'!G116="x","x",$F$2-'Indicator Date hidden'!G116)</f>
        <v>0</v>
      </c>
      <c r="G115" s="25">
        <f>IF('Indicator Date hidden'!H116="x","x",$G$2-'Indicator Date hidden'!H116)</f>
        <v>0</v>
      </c>
      <c r="H115" s="25">
        <f>IF('Indicator Date hidden'!I116="x","x",$H$2-'Indicator Date hidden'!I116)</f>
        <v>0</v>
      </c>
      <c r="I115" s="25">
        <f>IF('Indicator Date hidden'!J116="x","x",$I$2-'Indicator Date hidden'!J116)</f>
        <v>0</v>
      </c>
      <c r="J115" s="25">
        <f>IF('Indicator Date hidden'!K116="x","x",$J$2-'Indicator Date hidden'!K116)</f>
        <v>0</v>
      </c>
      <c r="K115" s="25">
        <f>IF('Indicator Date hidden'!L116="x","x",$K$2-'Indicator Date hidden'!L116)</f>
        <v>0</v>
      </c>
      <c r="L115" s="25">
        <f>IF('Indicator Date hidden'!M116="x","x",$L$2-'Indicator Date hidden'!M116)</f>
        <v>0</v>
      </c>
      <c r="M115" s="25">
        <f>IF('Indicator Date hidden'!N116="x","x",$M$2-'Indicator Date hidden'!N116)</f>
        <v>0</v>
      </c>
      <c r="N115" s="25">
        <f>IF('Indicator Date hidden'!O116="x","x",$N$2-'Indicator Date hidden'!O116)</f>
        <v>0</v>
      </c>
      <c r="O115" s="25">
        <f>IF('Indicator Date hidden'!P116="x","x",$O$2-'Indicator Date hidden'!P116)</f>
        <v>0</v>
      </c>
      <c r="P115" s="25">
        <f>IF('Indicator Date hidden'!Q116="x","x",$P$2-'Indicator Date hidden'!Q116)</f>
        <v>0</v>
      </c>
      <c r="Q115" s="25">
        <f>IF('Indicator Date hidden'!R116="x","x",$Q$2-'Indicator Date hidden'!R116)</f>
        <v>4</v>
      </c>
      <c r="R115" s="25">
        <f>IF('Indicator Date hidden'!S116="x","x",$R$2-'Indicator Date hidden'!S116)</f>
        <v>0</v>
      </c>
      <c r="S115" s="25">
        <f>IF('Indicator Date hidden'!T116="x","x",$S$2-'Indicator Date hidden'!T116)</f>
        <v>0</v>
      </c>
      <c r="T115" s="25">
        <f>IF('Indicator Date hidden'!U116="x","x",$T$2-'Indicator Date hidden'!U116)</f>
        <v>0</v>
      </c>
      <c r="U115" s="25">
        <f>IF('Indicator Date hidden'!V116="x","x",$U$2-'Indicator Date hidden'!V116)</f>
        <v>0</v>
      </c>
      <c r="V115" s="25">
        <f>IF('Indicator Date hidden'!W116="x","x",$V$2-'Indicator Date hidden'!W116)</f>
        <v>0</v>
      </c>
      <c r="W115" s="25">
        <f>IF('Indicator Date hidden'!X116="x","x",$W$2-'Indicator Date hidden'!X116)</f>
        <v>1</v>
      </c>
      <c r="X115" s="25">
        <f>IF('Indicator Date hidden'!Y116="x","x",$X$2-'Indicator Date hidden'!Y116)</f>
        <v>3</v>
      </c>
      <c r="Y115" s="25">
        <f>IF('Indicator Date hidden'!Z116="x","x",$Y$2-'Indicator Date hidden'!Z116)</f>
        <v>0</v>
      </c>
      <c r="Z115" s="25">
        <f>IF('Indicator Date hidden'!AA116="x","x",$Z$2-'Indicator Date hidden'!AA116)</f>
        <v>0</v>
      </c>
      <c r="AA115" s="25">
        <f>IF('Indicator Date hidden'!AB116="x","x",$AA$2-'Indicator Date hidden'!AB116)</f>
        <v>1</v>
      </c>
      <c r="AB115" s="25">
        <f>IF('Indicator Date hidden'!AC116="x","x",$AB$2-'Indicator Date hidden'!AC116)</f>
        <v>0</v>
      </c>
      <c r="AC115" s="25">
        <f>IF('Indicator Date hidden'!AD116="x","x",$AC$2-'Indicator Date hidden'!AD116)</f>
        <v>0</v>
      </c>
      <c r="AD115" s="25" t="str">
        <f>IF('Indicator Date hidden'!AE116="x","x",$AD$2-'Indicator Date hidden'!AE116)</f>
        <v>x</v>
      </c>
      <c r="AE115" s="25">
        <f>IF('Indicator Date hidden'!AF116="x","x",$AE$2-'Indicator Date hidden'!AF116)</f>
        <v>0</v>
      </c>
      <c r="AF115" s="25">
        <f>IF('Indicator Date hidden'!AG116="x","x",$AF$2-'Indicator Date hidden'!AG116)</f>
        <v>1</v>
      </c>
      <c r="AG115" s="25">
        <f>IF('Indicator Date hidden'!AH116="x","x",$AG$2-'Indicator Date hidden'!AH116)</f>
        <v>0</v>
      </c>
      <c r="AH115" s="25">
        <f>IF('Indicator Date hidden'!AI116="x","x",$AH$2-'Indicator Date hidden'!AI116)</f>
        <v>0</v>
      </c>
      <c r="AI115" s="25">
        <f>IF('Indicator Date hidden'!AJ116="x","x",$AI$2-'Indicator Date hidden'!AJ116)</f>
        <v>0</v>
      </c>
      <c r="AJ115" s="25" t="str">
        <f>IF('Indicator Date hidden'!AK116="x","x",$AJ$2-'Indicator Date hidden'!AK116)</f>
        <v>x</v>
      </c>
      <c r="AK115" s="25">
        <f>IF('Indicator Date hidden'!AL116="x","x",$AK$2-'Indicator Date hidden'!AL116)</f>
        <v>1</v>
      </c>
      <c r="AL115" s="25">
        <f>IF('Indicator Date hidden'!AM116="x","x",$AL$2-'Indicator Date hidden'!AM116)</f>
        <v>0</v>
      </c>
      <c r="AM115" s="25">
        <f>IF('Indicator Date hidden'!AN116="x","x",$AM$2-'Indicator Date hidden'!AN116)</f>
        <v>0</v>
      </c>
      <c r="AN115" s="25">
        <f>IF('Indicator Date hidden'!AO116="x","x",$AN$2-'Indicator Date hidden'!AO116)</f>
        <v>0</v>
      </c>
      <c r="AO115" s="25" t="str">
        <f>IF('Indicator Date hidden'!AP116="x","x",$AO$2-'Indicator Date hidden'!AP116)</f>
        <v>x</v>
      </c>
      <c r="AP115" s="25">
        <f>IF('Indicator Date hidden'!AQ116="x","x",$AP$2-'Indicator Date hidden'!AQ116)</f>
        <v>2</v>
      </c>
      <c r="AQ115" s="25">
        <f>IF('Indicator Date hidden'!AR116="x","x",$AQ$2-'Indicator Date hidden'!AR116)</f>
        <v>0</v>
      </c>
      <c r="AR115" s="25">
        <f>IF('Indicator Date hidden'!AS116="x","x",$AR$2-'Indicator Date hidden'!AS116)</f>
        <v>0</v>
      </c>
      <c r="AS115" s="25">
        <f>IF('Indicator Date hidden'!AT116="x","x",$AS$2-'Indicator Date hidden'!AT116)</f>
        <v>0</v>
      </c>
      <c r="AT115" s="25">
        <f>IF('Indicator Date hidden'!AU116="x","x",$AT$2-'Indicator Date hidden'!AU116)</f>
        <v>0</v>
      </c>
      <c r="AU115" s="25">
        <f>IF('Indicator Date hidden'!AV116="x","x",$AU$2-'Indicator Date hidden'!AV116)</f>
        <v>4</v>
      </c>
      <c r="AV115" s="25">
        <f>IF('Indicator Date hidden'!AW116="x","x",$AV$2-'Indicator Date hidden'!AW116)</f>
        <v>0</v>
      </c>
      <c r="AW115" s="25">
        <f>IF('Indicator Date hidden'!AX116="x","x",$AW$2-'Indicator Date hidden'!AX116)</f>
        <v>0</v>
      </c>
      <c r="AX115" s="25">
        <f>IF('Indicator Date hidden'!AY116="x","x",$AX$2-'Indicator Date hidden'!AY116)</f>
        <v>0</v>
      </c>
      <c r="AY115" s="25">
        <f>IF('Indicator Date hidden'!AZ116="x","x",$AY$2-'Indicator Date hidden'!AZ116)</f>
        <v>0</v>
      </c>
      <c r="AZ115" s="25">
        <f>IF('Indicator Date hidden'!BA116="x","x",$AZ$2-'Indicator Date hidden'!BA116)</f>
        <v>0</v>
      </c>
      <c r="BA115">
        <f t="shared" si="15"/>
        <v>17</v>
      </c>
      <c r="BB115" s="26">
        <f t="shared" si="16"/>
        <v>0.35416666666666669</v>
      </c>
      <c r="BC115">
        <f t="shared" si="17"/>
        <v>8</v>
      </c>
      <c r="BD115" s="26">
        <f t="shared" si="18"/>
        <v>0.94625541243131372</v>
      </c>
      <c r="BE115" s="28">
        <f t="shared" si="19"/>
        <v>0</v>
      </c>
    </row>
    <row r="116" spans="1:57" x14ac:dyDescent="0.25">
      <c r="A116" t="s">
        <v>10021</v>
      </c>
      <c r="B116" s="25">
        <f>IF('Indicator Date hidden'!C117="x","x",$B$2-'Indicator Date hidden'!C117)</f>
        <v>0</v>
      </c>
      <c r="C116" s="25">
        <f>IF('Indicator Date hidden'!D117="x","x",$C$2-'Indicator Date hidden'!D117)</f>
        <v>0</v>
      </c>
      <c r="D116" s="25">
        <f>IF('Indicator Date hidden'!E117="x","x",$D$2-'Indicator Date hidden'!E117)</f>
        <v>0</v>
      </c>
      <c r="E116" s="25">
        <f>IF('Indicator Date hidden'!F117="x","x",$E$2-'Indicator Date hidden'!F117)</f>
        <v>0</v>
      </c>
      <c r="F116" s="25">
        <f>IF('Indicator Date hidden'!G117="x","x",$F$2-'Indicator Date hidden'!G117)</f>
        <v>0</v>
      </c>
      <c r="G116" s="25">
        <f>IF('Indicator Date hidden'!H117="x","x",$G$2-'Indicator Date hidden'!H117)</f>
        <v>0</v>
      </c>
      <c r="H116" s="25">
        <f>IF('Indicator Date hidden'!I117="x","x",$H$2-'Indicator Date hidden'!I117)</f>
        <v>0</v>
      </c>
      <c r="I116" s="25">
        <f>IF('Indicator Date hidden'!J117="x","x",$I$2-'Indicator Date hidden'!J117)</f>
        <v>0</v>
      </c>
      <c r="J116" s="25">
        <f>IF('Indicator Date hidden'!K117="x","x",$J$2-'Indicator Date hidden'!K117)</f>
        <v>0</v>
      </c>
      <c r="K116" s="25">
        <f>IF('Indicator Date hidden'!L117="x","x",$K$2-'Indicator Date hidden'!L117)</f>
        <v>0</v>
      </c>
      <c r="L116" s="25">
        <f>IF('Indicator Date hidden'!M117="x","x",$L$2-'Indicator Date hidden'!M117)</f>
        <v>0</v>
      </c>
      <c r="M116" s="25">
        <f>IF('Indicator Date hidden'!N117="x","x",$M$2-'Indicator Date hidden'!N117)</f>
        <v>0</v>
      </c>
      <c r="N116" s="25">
        <f>IF('Indicator Date hidden'!O117="x","x",$N$2-'Indicator Date hidden'!O117)</f>
        <v>0</v>
      </c>
      <c r="O116" s="25">
        <f>IF('Indicator Date hidden'!P117="x","x",$O$2-'Indicator Date hidden'!P117)</f>
        <v>0</v>
      </c>
      <c r="P116" s="25">
        <f>IF('Indicator Date hidden'!Q117="x","x",$P$2-'Indicator Date hidden'!Q117)</f>
        <v>0</v>
      </c>
      <c r="Q116" s="25">
        <f>IF('Indicator Date hidden'!R117="x","x",$Q$2-'Indicator Date hidden'!R117)</f>
        <v>1</v>
      </c>
      <c r="R116" s="25">
        <f>IF('Indicator Date hidden'!S117="x","x",$R$2-'Indicator Date hidden'!S117)</f>
        <v>0</v>
      </c>
      <c r="S116" s="25">
        <f>IF('Indicator Date hidden'!T117="x","x",$S$2-'Indicator Date hidden'!T117)</f>
        <v>0</v>
      </c>
      <c r="T116" s="25">
        <f>IF('Indicator Date hidden'!U117="x","x",$T$2-'Indicator Date hidden'!U117)</f>
        <v>0</v>
      </c>
      <c r="U116" s="25">
        <f>IF('Indicator Date hidden'!V117="x","x",$U$2-'Indicator Date hidden'!V117)</f>
        <v>0</v>
      </c>
      <c r="V116" s="25">
        <f>IF('Indicator Date hidden'!W117="x","x",$V$2-'Indicator Date hidden'!W117)</f>
        <v>0</v>
      </c>
      <c r="W116" s="25">
        <f>IF('Indicator Date hidden'!X117="x","x",$W$2-'Indicator Date hidden'!X117)</f>
        <v>1</v>
      </c>
      <c r="X116" s="25">
        <f>IF('Indicator Date hidden'!Y117="x","x",$X$2-'Indicator Date hidden'!Y117)</f>
        <v>1</v>
      </c>
      <c r="Y116" s="25">
        <f>IF('Indicator Date hidden'!Z117="x","x",$Y$2-'Indicator Date hidden'!Z117)</f>
        <v>0</v>
      </c>
      <c r="Z116" s="25">
        <f>IF('Indicator Date hidden'!AA117="x","x",$Z$2-'Indicator Date hidden'!AA117)</f>
        <v>0</v>
      </c>
      <c r="AA116" s="25" t="str">
        <f>IF('Indicator Date hidden'!AB117="x","x",$AA$2-'Indicator Date hidden'!AB117)</f>
        <v>x</v>
      </c>
      <c r="AB116" s="25">
        <f>IF('Indicator Date hidden'!AC117="x","x",$AB$2-'Indicator Date hidden'!AC117)</f>
        <v>0</v>
      </c>
      <c r="AC116" s="25">
        <f>IF('Indicator Date hidden'!AD117="x","x",$AC$2-'Indicator Date hidden'!AD117)</f>
        <v>0</v>
      </c>
      <c r="AD116" s="25" t="str">
        <f>IF('Indicator Date hidden'!AE117="x","x",$AD$2-'Indicator Date hidden'!AE117)</f>
        <v>x</v>
      </c>
      <c r="AE116" s="25">
        <f>IF('Indicator Date hidden'!AF117="x","x",$AE$2-'Indicator Date hidden'!AF117)</f>
        <v>0</v>
      </c>
      <c r="AF116" s="25">
        <f>IF('Indicator Date hidden'!AG117="x","x",$AF$2-'Indicator Date hidden'!AG117)</f>
        <v>0</v>
      </c>
      <c r="AG116" s="25">
        <f>IF('Indicator Date hidden'!AH117="x","x",$AG$2-'Indicator Date hidden'!AH117)</f>
        <v>0</v>
      </c>
      <c r="AH116" s="25">
        <f>IF('Indicator Date hidden'!AI117="x","x",$AH$2-'Indicator Date hidden'!AI117)</f>
        <v>0</v>
      </c>
      <c r="AI116" s="25">
        <f>IF('Indicator Date hidden'!AJ117="x","x",$AI$2-'Indicator Date hidden'!AJ117)</f>
        <v>0</v>
      </c>
      <c r="AJ116" s="25" t="str">
        <f>IF('Indicator Date hidden'!AK117="x","x",$AJ$2-'Indicator Date hidden'!AK117)</f>
        <v>x</v>
      </c>
      <c r="AK116" s="25">
        <f>IF('Indicator Date hidden'!AL117="x","x",$AK$2-'Indicator Date hidden'!AL117)</f>
        <v>1</v>
      </c>
      <c r="AL116" s="25">
        <f>IF('Indicator Date hidden'!AM117="x","x",$AL$2-'Indicator Date hidden'!AM117)</f>
        <v>0</v>
      </c>
      <c r="AM116" s="25">
        <f>IF('Indicator Date hidden'!AN117="x","x",$AM$2-'Indicator Date hidden'!AN117)</f>
        <v>0</v>
      </c>
      <c r="AN116" s="25">
        <f>IF('Indicator Date hidden'!AO117="x","x",$AN$2-'Indicator Date hidden'!AO117)</f>
        <v>0</v>
      </c>
      <c r="AO116" s="25" t="str">
        <f>IF('Indicator Date hidden'!AP117="x","x",$AO$2-'Indicator Date hidden'!AP117)</f>
        <v>x</v>
      </c>
      <c r="AP116" s="25" t="str">
        <f>IF('Indicator Date hidden'!AQ117="x","x",$AP$2-'Indicator Date hidden'!AQ117)</f>
        <v>x</v>
      </c>
      <c r="AQ116" s="25">
        <f>IF('Indicator Date hidden'!AR117="x","x",$AQ$2-'Indicator Date hidden'!AR117)</f>
        <v>8</v>
      </c>
      <c r="AR116" s="25">
        <f>IF('Indicator Date hidden'!AS117="x","x",$AR$2-'Indicator Date hidden'!AS117)</f>
        <v>0</v>
      </c>
      <c r="AS116" s="25">
        <f>IF('Indicator Date hidden'!AT117="x","x",$AS$2-'Indicator Date hidden'!AT117)</f>
        <v>0</v>
      </c>
      <c r="AT116" s="25">
        <f>IF('Indicator Date hidden'!AU117="x","x",$AT$2-'Indicator Date hidden'!AU117)</f>
        <v>0</v>
      </c>
      <c r="AU116" s="25">
        <f>IF('Indicator Date hidden'!AV117="x","x",$AU$2-'Indicator Date hidden'!AV117)</f>
        <v>3</v>
      </c>
      <c r="AV116" s="25">
        <f>IF('Indicator Date hidden'!AW117="x","x",$AV$2-'Indicator Date hidden'!AW117)</f>
        <v>0</v>
      </c>
      <c r="AW116" s="25">
        <f>IF('Indicator Date hidden'!AX117="x","x",$AW$2-'Indicator Date hidden'!AX117)</f>
        <v>0</v>
      </c>
      <c r="AX116" s="25">
        <f>IF('Indicator Date hidden'!AY117="x","x",$AX$2-'Indicator Date hidden'!AY117)</f>
        <v>0</v>
      </c>
      <c r="AY116" s="25">
        <f>IF('Indicator Date hidden'!AZ117="x","x",$AY$2-'Indicator Date hidden'!AZ117)</f>
        <v>0</v>
      </c>
      <c r="AZ116" s="25">
        <f>IF('Indicator Date hidden'!BA117="x","x",$AZ$2-'Indicator Date hidden'!BA117)</f>
        <v>0</v>
      </c>
      <c r="BA116">
        <f t="shared" si="15"/>
        <v>15</v>
      </c>
      <c r="BB116" s="26">
        <f t="shared" si="16"/>
        <v>0.32608695652173914</v>
      </c>
      <c r="BC116">
        <f t="shared" si="17"/>
        <v>6</v>
      </c>
      <c r="BD116" s="26">
        <f t="shared" si="18"/>
        <v>1.2520304869549503</v>
      </c>
      <c r="BE116" s="28">
        <f t="shared" si="19"/>
        <v>0</v>
      </c>
    </row>
    <row r="117" spans="1:57" x14ac:dyDescent="0.25">
      <c r="A117" t="s">
        <v>10006</v>
      </c>
      <c r="B117" s="25">
        <f>IF('Indicator Date hidden'!C118="x","x",$B$2-'Indicator Date hidden'!C118)</f>
        <v>0</v>
      </c>
      <c r="C117" s="25">
        <f>IF('Indicator Date hidden'!D118="x","x",$C$2-'Indicator Date hidden'!D118)</f>
        <v>0</v>
      </c>
      <c r="D117" s="25">
        <f>IF('Indicator Date hidden'!E118="x","x",$D$2-'Indicator Date hidden'!E118)</f>
        <v>0</v>
      </c>
      <c r="E117" s="25">
        <f>IF('Indicator Date hidden'!F118="x","x",$E$2-'Indicator Date hidden'!F118)</f>
        <v>0</v>
      </c>
      <c r="F117" s="25">
        <f>IF('Indicator Date hidden'!G118="x","x",$F$2-'Indicator Date hidden'!G118)</f>
        <v>0</v>
      </c>
      <c r="G117" s="25">
        <f>IF('Indicator Date hidden'!H118="x","x",$G$2-'Indicator Date hidden'!H118)</f>
        <v>0</v>
      </c>
      <c r="H117" s="25">
        <f>IF('Indicator Date hidden'!I118="x","x",$H$2-'Indicator Date hidden'!I118)</f>
        <v>0</v>
      </c>
      <c r="I117" s="25">
        <f>IF('Indicator Date hidden'!J118="x","x",$I$2-'Indicator Date hidden'!J118)</f>
        <v>0</v>
      </c>
      <c r="J117" s="25">
        <f>IF('Indicator Date hidden'!K118="x","x",$J$2-'Indicator Date hidden'!K118)</f>
        <v>0</v>
      </c>
      <c r="K117" s="25">
        <f>IF('Indicator Date hidden'!L118="x","x",$K$2-'Indicator Date hidden'!L118)</f>
        <v>0</v>
      </c>
      <c r="L117" s="25">
        <f>IF('Indicator Date hidden'!M118="x","x",$L$2-'Indicator Date hidden'!M118)</f>
        <v>0</v>
      </c>
      <c r="M117" s="25">
        <f>IF('Indicator Date hidden'!N118="x","x",$M$2-'Indicator Date hidden'!N118)</f>
        <v>0</v>
      </c>
      <c r="N117" s="25">
        <f>IF('Indicator Date hidden'!O118="x","x",$N$2-'Indicator Date hidden'!O118)</f>
        <v>0</v>
      </c>
      <c r="O117" s="25">
        <f>IF('Indicator Date hidden'!P118="x","x",$O$2-'Indicator Date hidden'!P118)</f>
        <v>0</v>
      </c>
      <c r="P117" s="25">
        <f>IF('Indicator Date hidden'!Q118="x","x",$P$2-'Indicator Date hidden'!Q118)</f>
        <v>0</v>
      </c>
      <c r="Q117" s="25">
        <f>IF('Indicator Date hidden'!R118="x","x",$Q$2-'Indicator Date hidden'!R118)</f>
        <v>3</v>
      </c>
      <c r="R117" s="25">
        <f>IF('Indicator Date hidden'!S118="x","x",$R$2-'Indicator Date hidden'!S118)</f>
        <v>0</v>
      </c>
      <c r="S117" s="25">
        <f>IF('Indicator Date hidden'!T118="x","x",$S$2-'Indicator Date hidden'!T118)</f>
        <v>0</v>
      </c>
      <c r="T117" s="25">
        <f>IF('Indicator Date hidden'!U118="x","x",$T$2-'Indicator Date hidden'!U118)</f>
        <v>0</v>
      </c>
      <c r="U117" s="25">
        <f>IF('Indicator Date hidden'!V118="x","x",$U$2-'Indicator Date hidden'!V118)</f>
        <v>0</v>
      </c>
      <c r="V117" s="25">
        <f>IF('Indicator Date hidden'!W118="x","x",$V$2-'Indicator Date hidden'!W118)</f>
        <v>0</v>
      </c>
      <c r="W117" s="25">
        <f>IF('Indicator Date hidden'!X118="x","x",$W$2-'Indicator Date hidden'!X118)</f>
        <v>3</v>
      </c>
      <c r="X117" s="25">
        <f>IF('Indicator Date hidden'!Y118="x","x",$X$2-'Indicator Date hidden'!Y118)</f>
        <v>4</v>
      </c>
      <c r="Y117" s="25">
        <f>IF('Indicator Date hidden'!Z118="x","x",$Y$2-'Indicator Date hidden'!Z118)</f>
        <v>0</v>
      </c>
      <c r="Z117" s="25">
        <f>IF('Indicator Date hidden'!AA118="x","x",$Z$2-'Indicator Date hidden'!AA118)</f>
        <v>0</v>
      </c>
      <c r="AA117" s="25">
        <f>IF('Indicator Date hidden'!AB118="x","x",$AA$2-'Indicator Date hidden'!AB118)</f>
        <v>0</v>
      </c>
      <c r="AB117" s="25">
        <f>IF('Indicator Date hidden'!AC118="x","x",$AB$2-'Indicator Date hidden'!AC118)</f>
        <v>0</v>
      </c>
      <c r="AC117" s="25">
        <f>IF('Indicator Date hidden'!AD118="x","x",$AC$2-'Indicator Date hidden'!AD118)</f>
        <v>0</v>
      </c>
      <c r="AD117" s="25" t="str">
        <f>IF('Indicator Date hidden'!AE118="x","x",$AD$2-'Indicator Date hidden'!AE118)</f>
        <v>x</v>
      </c>
      <c r="AE117" s="25">
        <f>IF('Indicator Date hidden'!AF118="x","x",$AE$2-'Indicator Date hidden'!AF118)</f>
        <v>0</v>
      </c>
      <c r="AF117" s="25">
        <f>IF('Indicator Date hidden'!AG118="x","x",$AF$2-'Indicator Date hidden'!AG118)</f>
        <v>6</v>
      </c>
      <c r="AG117" s="25">
        <f>IF('Indicator Date hidden'!AH118="x","x",$AG$2-'Indicator Date hidden'!AH118)</f>
        <v>0</v>
      </c>
      <c r="AH117" s="25">
        <f>IF('Indicator Date hidden'!AI118="x","x",$AH$2-'Indicator Date hidden'!AI118)</f>
        <v>0</v>
      </c>
      <c r="AI117" s="25">
        <f>IF('Indicator Date hidden'!AJ118="x","x",$AI$2-'Indicator Date hidden'!AJ118)</f>
        <v>0</v>
      </c>
      <c r="AJ117" s="25" t="str">
        <f>IF('Indicator Date hidden'!AK118="x","x",$AJ$2-'Indicator Date hidden'!AK118)</f>
        <v>x</v>
      </c>
      <c r="AK117" s="25">
        <f>IF('Indicator Date hidden'!AL118="x","x",$AK$2-'Indicator Date hidden'!AL118)</f>
        <v>1</v>
      </c>
      <c r="AL117" s="25">
        <f>IF('Indicator Date hidden'!AM118="x","x",$AL$2-'Indicator Date hidden'!AM118)</f>
        <v>0</v>
      </c>
      <c r="AM117" s="25">
        <f>IF('Indicator Date hidden'!AN118="x","x",$AM$2-'Indicator Date hidden'!AN118)</f>
        <v>0</v>
      </c>
      <c r="AN117" s="25">
        <f>IF('Indicator Date hidden'!AO118="x","x",$AN$2-'Indicator Date hidden'!AO118)</f>
        <v>0</v>
      </c>
      <c r="AO117" s="25">
        <f>IF('Indicator Date hidden'!AP118="x","x",$AO$2-'Indicator Date hidden'!AP118)</f>
        <v>0</v>
      </c>
      <c r="AP117" s="25">
        <f>IF('Indicator Date hidden'!AQ118="x","x",$AP$2-'Indicator Date hidden'!AQ118)</f>
        <v>0</v>
      </c>
      <c r="AQ117" s="25">
        <f>IF('Indicator Date hidden'!AR118="x","x",$AQ$2-'Indicator Date hidden'!AR118)</f>
        <v>4</v>
      </c>
      <c r="AR117" s="25">
        <f>IF('Indicator Date hidden'!AS118="x","x",$AR$2-'Indicator Date hidden'!AS118)</f>
        <v>0</v>
      </c>
      <c r="AS117" s="25">
        <f>IF('Indicator Date hidden'!AT118="x","x",$AS$2-'Indicator Date hidden'!AT118)</f>
        <v>0</v>
      </c>
      <c r="AT117" s="25">
        <f>IF('Indicator Date hidden'!AU118="x","x",$AT$2-'Indicator Date hidden'!AU118)</f>
        <v>0</v>
      </c>
      <c r="AU117" s="25">
        <f>IF('Indicator Date hidden'!AV118="x","x",$AU$2-'Indicator Date hidden'!AV118)</f>
        <v>3</v>
      </c>
      <c r="AV117" s="25">
        <f>IF('Indicator Date hidden'!AW118="x","x",$AV$2-'Indicator Date hidden'!AW118)</f>
        <v>0</v>
      </c>
      <c r="AW117" s="25">
        <f>IF('Indicator Date hidden'!AX118="x","x",$AW$2-'Indicator Date hidden'!AX118)</f>
        <v>0</v>
      </c>
      <c r="AX117" s="25">
        <f>IF('Indicator Date hidden'!AY118="x","x",$AX$2-'Indicator Date hidden'!AY118)</f>
        <v>0</v>
      </c>
      <c r="AY117" s="25">
        <f>IF('Indicator Date hidden'!AZ118="x","x",$AY$2-'Indicator Date hidden'!AZ118)</f>
        <v>0</v>
      </c>
      <c r="AZ117" s="25">
        <f>IF('Indicator Date hidden'!BA118="x","x",$AZ$2-'Indicator Date hidden'!BA118)</f>
        <v>0</v>
      </c>
      <c r="BA117">
        <f t="shared" si="15"/>
        <v>24</v>
      </c>
      <c r="BB117" s="26">
        <f t="shared" si="16"/>
        <v>0.48979591836734693</v>
      </c>
      <c r="BC117">
        <f t="shared" si="17"/>
        <v>7</v>
      </c>
      <c r="BD117" s="26">
        <f t="shared" si="18"/>
        <v>1.3112145636088988</v>
      </c>
      <c r="BE117" s="28">
        <f t="shared" si="19"/>
        <v>0</v>
      </c>
    </row>
    <row r="118" spans="1:57" x14ac:dyDescent="0.25">
      <c r="A118" t="s">
        <v>10024</v>
      </c>
      <c r="B118" s="25">
        <f>IF('Indicator Date hidden'!C119="x","x",$B$2-'Indicator Date hidden'!C119)</f>
        <v>0</v>
      </c>
      <c r="C118" s="25">
        <f>IF('Indicator Date hidden'!D119="x","x",$C$2-'Indicator Date hidden'!D119)</f>
        <v>0</v>
      </c>
      <c r="D118" s="25">
        <f>IF('Indicator Date hidden'!E119="x","x",$D$2-'Indicator Date hidden'!E119)</f>
        <v>0</v>
      </c>
      <c r="E118" s="25">
        <f>IF('Indicator Date hidden'!F119="x","x",$E$2-'Indicator Date hidden'!F119)</f>
        <v>0</v>
      </c>
      <c r="F118" s="25">
        <f>IF('Indicator Date hidden'!G119="x","x",$F$2-'Indicator Date hidden'!G119)</f>
        <v>0</v>
      </c>
      <c r="G118" s="25">
        <f>IF('Indicator Date hidden'!H119="x","x",$G$2-'Indicator Date hidden'!H119)</f>
        <v>0</v>
      </c>
      <c r="H118" s="25">
        <f>IF('Indicator Date hidden'!I119="x","x",$H$2-'Indicator Date hidden'!I119)</f>
        <v>0</v>
      </c>
      <c r="I118" s="25">
        <f>IF('Indicator Date hidden'!J119="x","x",$I$2-'Indicator Date hidden'!J119)</f>
        <v>0</v>
      </c>
      <c r="J118" s="25">
        <f>IF('Indicator Date hidden'!K119="x","x",$J$2-'Indicator Date hidden'!K119)</f>
        <v>0</v>
      </c>
      <c r="K118" s="25">
        <f>IF('Indicator Date hidden'!L119="x","x",$K$2-'Indicator Date hidden'!L119)</f>
        <v>0</v>
      </c>
      <c r="L118" s="25">
        <f>IF('Indicator Date hidden'!M119="x","x",$L$2-'Indicator Date hidden'!M119)</f>
        <v>0</v>
      </c>
      <c r="M118" s="25">
        <f>IF('Indicator Date hidden'!N119="x","x",$M$2-'Indicator Date hidden'!N119)</f>
        <v>0</v>
      </c>
      <c r="N118" s="25">
        <f>IF('Indicator Date hidden'!O119="x","x",$N$2-'Indicator Date hidden'!O119)</f>
        <v>0</v>
      </c>
      <c r="O118" s="25">
        <f>IF('Indicator Date hidden'!P119="x","x",$O$2-'Indicator Date hidden'!P119)</f>
        <v>0</v>
      </c>
      <c r="P118" s="25">
        <f>IF('Indicator Date hidden'!Q119="x","x",$P$2-'Indicator Date hidden'!Q119)</f>
        <v>0</v>
      </c>
      <c r="Q118" s="25">
        <f>IF('Indicator Date hidden'!R119="x","x",$Q$2-'Indicator Date hidden'!R119)</f>
        <v>3</v>
      </c>
      <c r="R118" s="25">
        <f>IF('Indicator Date hidden'!S119="x","x",$R$2-'Indicator Date hidden'!S119)</f>
        <v>0</v>
      </c>
      <c r="S118" s="25">
        <f>IF('Indicator Date hidden'!T119="x","x",$S$2-'Indicator Date hidden'!T119)</f>
        <v>0</v>
      </c>
      <c r="T118" s="25">
        <f>IF('Indicator Date hidden'!U119="x","x",$T$2-'Indicator Date hidden'!U119)</f>
        <v>0</v>
      </c>
      <c r="U118" s="25">
        <f>IF('Indicator Date hidden'!V119="x","x",$U$2-'Indicator Date hidden'!V119)</f>
        <v>0</v>
      </c>
      <c r="V118" s="25">
        <f>IF('Indicator Date hidden'!W119="x","x",$V$2-'Indicator Date hidden'!W119)</f>
        <v>0</v>
      </c>
      <c r="W118" s="25">
        <f>IF('Indicator Date hidden'!X119="x","x",$W$2-'Indicator Date hidden'!X119)</f>
        <v>3</v>
      </c>
      <c r="X118" s="25">
        <f>IF('Indicator Date hidden'!Y119="x","x",$X$2-'Indicator Date hidden'!Y119)</f>
        <v>2</v>
      </c>
      <c r="Y118" s="25">
        <f>IF('Indicator Date hidden'!Z119="x","x",$Y$2-'Indicator Date hidden'!Z119)</f>
        <v>0</v>
      </c>
      <c r="Z118" s="25">
        <f>IF('Indicator Date hidden'!AA119="x","x",$Z$2-'Indicator Date hidden'!AA119)</f>
        <v>0</v>
      </c>
      <c r="AA118" s="25">
        <f>IF('Indicator Date hidden'!AB119="x","x",$AA$2-'Indicator Date hidden'!AB119)</f>
        <v>0</v>
      </c>
      <c r="AB118" s="25">
        <f>IF('Indicator Date hidden'!AC119="x","x",$AB$2-'Indicator Date hidden'!AC119)</f>
        <v>0</v>
      </c>
      <c r="AC118" s="25">
        <f>IF('Indicator Date hidden'!AD119="x","x",$AC$2-'Indicator Date hidden'!AD119)</f>
        <v>0</v>
      </c>
      <c r="AD118" s="25">
        <f>IF('Indicator Date hidden'!AE119="x","x",$AD$2-'Indicator Date hidden'!AE119)</f>
        <v>0</v>
      </c>
      <c r="AE118" s="25">
        <f>IF('Indicator Date hidden'!AF119="x","x",$AE$2-'Indicator Date hidden'!AF119)</f>
        <v>0</v>
      </c>
      <c r="AF118" s="25">
        <f>IF('Indicator Date hidden'!AG119="x","x",$AF$2-'Indicator Date hidden'!AG119)</f>
        <v>4</v>
      </c>
      <c r="AG118" s="25">
        <f>IF('Indicator Date hidden'!AH119="x","x",$AG$2-'Indicator Date hidden'!AH119)</f>
        <v>0</v>
      </c>
      <c r="AH118" s="25">
        <f>IF('Indicator Date hidden'!AI119="x","x",$AH$2-'Indicator Date hidden'!AI119)</f>
        <v>0</v>
      </c>
      <c r="AI118" s="25">
        <f>IF('Indicator Date hidden'!AJ119="x","x",$AI$2-'Indicator Date hidden'!AJ119)</f>
        <v>0</v>
      </c>
      <c r="AJ118" s="25" t="str">
        <f>IF('Indicator Date hidden'!AK119="x","x",$AJ$2-'Indicator Date hidden'!AK119)</f>
        <v>x</v>
      </c>
      <c r="AK118" s="25">
        <f>IF('Indicator Date hidden'!AL119="x","x",$AK$2-'Indicator Date hidden'!AL119)</f>
        <v>1</v>
      </c>
      <c r="AL118" s="25">
        <f>IF('Indicator Date hidden'!AM119="x","x",$AL$2-'Indicator Date hidden'!AM119)</f>
        <v>0</v>
      </c>
      <c r="AM118" s="25">
        <f>IF('Indicator Date hidden'!AN119="x","x",$AM$2-'Indicator Date hidden'!AN119)</f>
        <v>0</v>
      </c>
      <c r="AN118" s="25">
        <f>IF('Indicator Date hidden'!AO119="x","x",$AN$2-'Indicator Date hidden'!AO119)</f>
        <v>0</v>
      </c>
      <c r="AO118" s="25">
        <f>IF('Indicator Date hidden'!AP119="x","x",$AO$2-'Indicator Date hidden'!AP119)</f>
        <v>2</v>
      </c>
      <c r="AP118" s="25">
        <f>IF('Indicator Date hidden'!AQ119="x","x",$AP$2-'Indicator Date hidden'!AQ119)</f>
        <v>2</v>
      </c>
      <c r="AQ118" s="25">
        <f>IF('Indicator Date hidden'!AR119="x","x",$AQ$2-'Indicator Date hidden'!AR119)</f>
        <v>0</v>
      </c>
      <c r="AR118" s="25">
        <f>IF('Indicator Date hidden'!AS119="x","x",$AR$2-'Indicator Date hidden'!AS119)</f>
        <v>0</v>
      </c>
      <c r="AS118" s="25">
        <f>IF('Indicator Date hidden'!AT119="x","x",$AS$2-'Indicator Date hidden'!AT119)</f>
        <v>0</v>
      </c>
      <c r="AT118" s="25">
        <f>IF('Indicator Date hidden'!AU119="x","x",$AT$2-'Indicator Date hidden'!AU119)</f>
        <v>0</v>
      </c>
      <c r="AU118" s="25">
        <f>IF('Indicator Date hidden'!AV119="x","x",$AU$2-'Indicator Date hidden'!AV119)</f>
        <v>5</v>
      </c>
      <c r="AV118" s="25">
        <f>IF('Indicator Date hidden'!AW119="x","x",$AV$2-'Indicator Date hidden'!AW119)</f>
        <v>0</v>
      </c>
      <c r="AW118" s="25">
        <f>IF('Indicator Date hidden'!AX119="x","x",$AW$2-'Indicator Date hidden'!AX119)</f>
        <v>0</v>
      </c>
      <c r="AX118" s="25">
        <f>IF('Indicator Date hidden'!AY119="x","x",$AX$2-'Indicator Date hidden'!AY119)</f>
        <v>0</v>
      </c>
      <c r="AY118" s="25">
        <f>IF('Indicator Date hidden'!AZ119="x","x",$AY$2-'Indicator Date hidden'!AZ119)</f>
        <v>0</v>
      </c>
      <c r="AZ118" s="25">
        <f>IF('Indicator Date hidden'!BA119="x","x",$AZ$2-'Indicator Date hidden'!BA119)</f>
        <v>0</v>
      </c>
      <c r="BA118">
        <f t="shared" si="15"/>
        <v>22</v>
      </c>
      <c r="BB118" s="26">
        <f t="shared" si="16"/>
        <v>0.44</v>
      </c>
      <c r="BC118">
        <f t="shared" si="17"/>
        <v>8</v>
      </c>
      <c r="BD118" s="26">
        <f t="shared" si="18"/>
        <v>1.1164228589562291</v>
      </c>
      <c r="BE118" s="28">
        <f t="shared" si="19"/>
        <v>0</v>
      </c>
    </row>
    <row r="119" spans="1:57" x14ac:dyDescent="0.25">
      <c r="A119" t="s">
        <v>10019</v>
      </c>
      <c r="B119" s="25">
        <f>IF('Indicator Date hidden'!C120="x","x",$B$2-'Indicator Date hidden'!C120)</f>
        <v>0</v>
      </c>
      <c r="C119" s="25">
        <f>IF('Indicator Date hidden'!D120="x","x",$C$2-'Indicator Date hidden'!D120)</f>
        <v>0</v>
      </c>
      <c r="D119" s="25">
        <f>IF('Indicator Date hidden'!E120="x","x",$D$2-'Indicator Date hidden'!E120)</f>
        <v>0</v>
      </c>
      <c r="E119" s="25">
        <f>IF('Indicator Date hidden'!F120="x","x",$E$2-'Indicator Date hidden'!F120)</f>
        <v>0</v>
      </c>
      <c r="F119" s="25">
        <f>IF('Indicator Date hidden'!G120="x","x",$F$2-'Indicator Date hidden'!G120)</f>
        <v>0</v>
      </c>
      <c r="G119" s="25">
        <f>IF('Indicator Date hidden'!H120="x","x",$G$2-'Indicator Date hidden'!H120)</f>
        <v>0</v>
      </c>
      <c r="H119" s="25">
        <f>IF('Indicator Date hidden'!I120="x","x",$H$2-'Indicator Date hidden'!I120)</f>
        <v>0</v>
      </c>
      <c r="I119" s="25">
        <f>IF('Indicator Date hidden'!J120="x","x",$I$2-'Indicator Date hidden'!J120)</f>
        <v>0</v>
      </c>
      <c r="J119" s="25">
        <f>IF('Indicator Date hidden'!K120="x","x",$J$2-'Indicator Date hidden'!K120)</f>
        <v>0</v>
      </c>
      <c r="K119" s="25">
        <f>IF('Indicator Date hidden'!L120="x","x",$K$2-'Indicator Date hidden'!L120)</f>
        <v>0</v>
      </c>
      <c r="L119" s="25">
        <f>IF('Indicator Date hidden'!M120="x","x",$L$2-'Indicator Date hidden'!M120)</f>
        <v>0</v>
      </c>
      <c r="M119" s="25">
        <f>IF('Indicator Date hidden'!N120="x","x",$M$2-'Indicator Date hidden'!N120)</f>
        <v>0</v>
      </c>
      <c r="N119" s="25">
        <f>IF('Indicator Date hidden'!O120="x","x",$N$2-'Indicator Date hidden'!O120)</f>
        <v>0</v>
      </c>
      <c r="O119" s="25">
        <f>IF('Indicator Date hidden'!P120="x","x",$O$2-'Indicator Date hidden'!P120)</f>
        <v>0</v>
      </c>
      <c r="P119" s="25">
        <f>IF('Indicator Date hidden'!Q120="x","x",$P$2-'Indicator Date hidden'!Q120)</f>
        <v>0</v>
      </c>
      <c r="Q119" s="25" t="str">
        <f>IF('Indicator Date hidden'!R120="x","x",$Q$2-'Indicator Date hidden'!R120)</f>
        <v>x</v>
      </c>
      <c r="R119" s="25">
        <f>IF('Indicator Date hidden'!S120="x","x",$R$2-'Indicator Date hidden'!S120)</f>
        <v>0</v>
      </c>
      <c r="S119" s="25">
        <f>IF('Indicator Date hidden'!T120="x","x",$S$2-'Indicator Date hidden'!T120)</f>
        <v>0</v>
      </c>
      <c r="T119" s="25">
        <f>IF('Indicator Date hidden'!U120="x","x",$T$2-'Indicator Date hidden'!U120)</f>
        <v>0</v>
      </c>
      <c r="U119" s="25">
        <f>IF('Indicator Date hidden'!V120="x","x",$U$2-'Indicator Date hidden'!V120)</f>
        <v>0</v>
      </c>
      <c r="V119" s="25">
        <f>IF('Indicator Date hidden'!W120="x","x",$V$2-'Indicator Date hidden'!W120)</f>
        <v>0</v>
      </c>
      <c r="W119" s="25">
        <f>IF('Indicator Date hidden'!X120="x","x",$W$2-'Indicator Date hidden'!X120)</f>
        <v>5</v>
      </c>
      <c r="X119" s="25">
        <f>IF('Indicator Date hidden'!Y120="x","x",$X$2-'Indicator Date hidden'!Y120)</f>
        <v>2</v>
      </c>
      <c r="Y119" s="25">
        <f>IF('Indicator Date hidden'!Z120="x","x",$Y$2-'Indicator Date hidden'!Z120)</f>
        <v>0</v>
      </c>
      <c r="Z119" s="25">
        <f>IF('Indicator Date hidden'!AA120="x","x",$Z$2-'Indicator Date hidden'!AA120)</f>
        <v>0</v>
      </c>
      <c r="AA119" s="25">
        <f>IF('Indicator Date hidden'!AB120="x","x",$AA$2-'Indicator Date hidden'!AB120)</f>
        <v>0</v>
      </c>
      <c r="AB119" s="25">
        <f>IF('Indicator Date hidden'!AC120="x","x",$AB$2-'Indicator Date hidden'!AC120)</f>
        <v>0</v>
      </c>
      <c r="AC119" s="25">
        <f>IF('Indicator Date hidden'!AD120="x","x",$AC$2-'Indicator Date hidden'!AD120)</f>
        <v>0</v>
      </c>
      <c r="AD119" s="25">
        <f>IF('Indicator Date hidden'!AE120="x","x",$AD$2-'Indicator Date hidden'!AE120)</f>
        <v>0</v>
      </c>
      <c r="AE119" s="25">
        <f>IF('Indicator Date hidden'!AF120="x","x",$AE$2-'Indicator Date hidden'!AF120)</f>
        <v>0</v>
      </c>
      <c r="AF119" s="25" t="str">
        <f>IF('Indicator Date hidden'!AG120="x","x",$AF$2-'Indicator Date hidden'!AG120)</f>
        <v>x</v>
      </c>
      <c r="AG119" s="25">
        <f>IF('Indicator Date hidden'!AH120="x","x",$AG$2-'Indicator Date hidden'!AH120)</f>
        <v>0</v>
      </c>
      <c r="AH119" s="25">
        <f>IF('Indicator Date hidden'!AI120="x","x",$AH$2-'Indicator Date hidden'!AI120)</f>
        <v>0</v>
      </c>
      <c r="AI119" s="25">
        <f>IF('Indicator Date hidden'!AJ120="x","x",$AI$2-'Indicator Date hidden'!AJ120)</f>
        <v>0</v>
      </c>
      <c r="AJ119" s="25">
        <f>IF('Indicator Date hidden'!AK120="x","x",$AJ$2-'Indicator Date hidden'!AK120)</f>
        <v>1</v>
      </c>
      <c r="AK119" s="25">
        <f>IF('Indicator Date hidden'!AL120="x","x",$AK$2-'Indicator Date hidden'!AL120)</f>
        <v>1</v>
      </c>
      <c r="AL119" s="25">
        <f>IF('Indicator Date hidden'!AM120="x","x",$AL$2-'Indicator Date hidden'!AM120)</f>
        <v>0</v>
      </c>
      <c r="AM119" s="25">
        <f>IF('Indicator Date hidden'!AN120="x","x",$AM$2-'Indicator Date hidden'!AN120)</f>
        <v>0</v>
      </c>
      <c r="AN119" s="25">
        <f>IF('Indicator Date hidden'!AO120="x","x",$AN$2-'Indicator Date hidden'!AO120)</f>
        <v>0</v>
      </c>
      <c r="AO119" s="25">
        <f>IF('Indicator Date hidden'!AP120="x","x",$AO$2-'Indicator Date hidden'!AP120)</f>
        <v>1</v>
      </c>
      <c r="AP119" s="25">
        <f>IF('Indicator Date hidden'!AQ120="x","x",$AP$2-'Indicator Date hidden'!AQ120)</f>
        <v>1</v>
      </c>
      <c r="AQ119" s="25">
        <f>IF('Indicator Date hidden'!AR120="x","x",$AQ$2-'Indicator Date hidden'!AR120)</f>
        <v>6</v>
      </c>
      <c r="AR119" s="25">
        <f>IF('Indicator Date hidden'!AS120="x","x",$AR$2-'Indicator Date hidden'!AS120)</f>
        <v>0</v>
      </c>
      <c r="AS119" s="25">
        <f>IF('Indicator Date hidden'!AT120="x","x",$AS$2-'Indicator Date hidden'!AT120)</f>
        <v>0</v>
      </c>
      <c r="AT119" s="25">
        <f>IF('Indicator Date hidden'!AU120="x","x",$AT$2-'Indicator Date hidden'!AU120)</f>
        <v>0</v>
      </c>
      <c r="AU119" s="25">
        <f>IF('Indicator Date hidden'!AV120="x","x",$AU$2-'Indicator Date hidden'!AV120)</f>
        <v>1</v>
      </c>
      <c r="AV119" s="25">
        <f>IF('Indicator Date hidden'!AW120="x","x",$AV$2-'Indicator Date hidden'!AW120)</f>
        <v>0</v>
      </c>
      <c r="AW119" s="25">
        <f>IF('Indicator Date hidden'!AX120="x","x",$AW$2-'Indicator Date hidden'!AX120)</f>
        <v>0</v>
      </c>
      <c r="AX119" s="25">
        <f>IF('Indicator Date hidden'!AY120="x","x",$AX$2-'Indicator Date hidden'!AY120)</f>
        <v>0</v>
      </c>
      <c r="AY119" s="25">
        <f>IF('Indicator Date hidden'!AZ120="x","x",$AY$2-'Indicator Date hidden'!AZ120)</f>
        <v>0</v>
      </c>
      <c r="AZ119" s="25">
        <f>IF('Indicator Date hidden'!BA120="x","x",$AZ$2-'Indicator Date hidden'!BA120)</f>
        <v>0</v>
      </c>
      <c r="BA119">
        <f t="shared" si="15"/>
        <v>18</v>
      </c>
      <c r="BB119" s="26">
        <f t="shared" si="16"/>
        <v>0.36734693877551022</v>
      </c>
      <c r="BC119">
        <f t="shared" si="17"/>
        <v>8</v>
      </c>
      <c r="BD119" s="26">
        <f t="shared" si="18"/>
        <v>1.1373775341300223</v>
      </c>
      <c r="BE119" s="28">
        <f t="shared" si="19"/>
        <v>0</v>
      </c>
    </row>
    <row r="120" spans="1:57" x14ac:dyDescent="0.25">
      <c r="A120" t="s">
        <v>10030</v>
      </c>
      <c r="B120" s="25">
        <f>IF('Indicator Date hidden'!C121="x","x",$B$2-'Indicator Date hidden'!C121)</f>
        <v>0</v>
      </c>
      <c r="C120" s="25">
        <f>IF('Indicator Date hidden'!D121="x","x",$C$2-'Indicator Date hidden'!D121)</f>
        <v>0</v>
      </c>
      <c r="D120" s="25">
        <f>IF('Indicator Date hidden'!E121="x","x",$D$2-'Indicator Date hidden'!E121)</f>
        <v>0</v>
      </c>
      <c r="E120" s="25">
        <f>IF('Indicator Date hidden'!F121="x","x",$E$2-'Indicator Date hidden'!F121)</f>
        <v>0</v>
      </c>
      <c r="F120" s="25">
        <f>IF('Indicator Date hidden'!G121="x","x",$F$2-'Indicator Date hidden'!G121)</f>
        <v>0</v>
      </c>
      <c r="G120" s="25">
        <f>IF('Indicator Date hidden'!H121="x","x",$G$2-'Indicator Date hidden'!H121)</f>
        <v>0</v>
      </c>
      <c r="H120" s="25">
        <f>IF('Indicator Date hidden'!I121="x","x",$H$2-'Indicator Date hidden'!I121)</f>
        <v>0</v>
      </c>
      <c r="I120" s="25">
        <f>IF('Indicator Date hidden'!J121="x","x",$I$2-'Indicator Date hidden'!J121)</f>
        <v>0</v>
      </c>
      <c r="J120" s="25">
        <f>IF('Indicator Date hidden'!K121="x","x",$J$2-'Indicator Date hidden'!K121)</f>
        <v>0</v>
      </c>
      <c r="K120" s="25">
        <f>IF('Indicator Date hidden'!L121="x","x",$K$2-'Indicator Date hidden'!L121)</f>
        <v>0</v>
      </c>
      <c r="L120" s="25">
        <f>IF('Indicator Date hidden'!M121="x","x",$L$2-'Indicator Date hidden'!M121)</f>
        <v>0</v>
      </c>
      <c r="M120" s="25">
        <f>IF('Indicator Date hidden'!N121="x","x",$M$2-'Indicator Date hidden'!N121)</f>
        <v>0</v>
      </c>
      <c r="N120" s="25">
        <f>IF('Indicator Date hidden'!O121="x","x",$N$2-'Indicator Date hidden'!O121)</f>
        <v>0</v>
      </c>
      <c r="O120" s="25">
        <f>IF('Indicator Date hidden'!P121="x","x",$O$2-'Indicator Date hidden'!P121)</f>
        <v>0</v>
      </c>
      <c r="P120" s="25">
        <f>IF('Indicator Date hidden'!Q121="x","x",$P$2-'Indicator Date hidden'!Q121)</f>
        <v>0</v>
      </c>
      <c r="Q120" s="25">
        <f>IF('Indicator Date hidden'!R121="x","x",$Q$2-'Indicator Date hidden'!R121)</f>
        <v>1</v>
      </c>
      <c r="R120" s="25">
        <f>IF('Indicator Date hidden'!S121="x","x",$R$2-'Indicator Date hidden'!S121)</f>
        <v>0</v>
      </c>
      <c r="S120" s="25">
        <f>IF('Indicator Date hidden'!T121="x","x",$S$2-'Indicator Date hidden'!T121)</f>
        <v>0</v>
      </c>
      <c r="T120" s="25">
        <f>IF('Indicator Date hidden'!U121="x","x",$T$2-'Indicator Date hidden'!U121)</f>
        <v>0</v>
      </c>
      <c r="U120" s="25">
        <f>IF('Indicator Date hidden'!V121="x","x",$U$2-'Indicator Date hidden'!V121)</f>
        <v>0</v>
      </c>
      <c r="V120" s="25">
        <f>IF('Indicator Date hidden'!W121="x","x",$V$2-'Indicator Date hidden'!W121)</f>
        <v>0</v>
      </c>
      <c r="W120" s="25">
        <f>IF('Indicator Date hidden'!X121="x","x",$W$2-'Indicator Date hidden'!X121)</f>
        <v>1</v>
      </c>
      <c r="X120" s="25">
        <f>IF('Indicator Date hidden'!Y121="x","x",$X$2-'Indicator Date hidden'!Y121)</f>
        <v>4</v>
      </c>
      <c r="Y120" s="25">
        <f>IF('Indicator Date hidden'!Z121="x","x",$Y$2-'Indicator Date hidden'!Z121)</f>
        <v>0</v>
      </c>
      <c r="Z120" s="25">
        <f>IF('Indicator Date hidden'!AA121="x","x",$Z$2-'Indicator Date hidden'!AA121)</f>
        <v>0</v>
      </c>
      <c r="AA120" s="25">
        <f>IF('Indicator Date hidden'!AB121="x","x",$AA$2-'Indicator Date hidden'!AB121)</f>
        <v>0</v>
      </c>
      <c r="AB120" s="25">
        <f>IF('Indicator Date hidden'!AC121="x","x",$AB$2-'Indicator Date hidden'!AC121)</f>
        <v>0</v>
      </c>
      <c r="AC120" s="25">
        <f>IF('Indicator Date hidden'!AD121="x","x",$AC$2-'Indicator Date hidden'!AD121)</f>
        <v>0</v>
      </c>
      <c r="AD120" s="25">
        <f>IF('Indicator Date hidden'!AE121="x","x",$AD$2-'Indicator Date hidden'!AE121)</f>
        <v>0</v>
      </c>
      <c r="AE120" s="25">
        <f>IF('Indicator Date hidden'!AF121="x","x",$AE$2-'Indicator Date hidden'!AF121)</f>
        <v>0</v>
      </c>
      <c r="AF120" s="25">
        <f>IF('Indicator Date hidden'!AG121="x","x",$AF$2-'Indicator Date hidden'!AG121)</f>
        <v>4</v>
      </c>
      <c r="AG120" s="25">
        <f>IF('Indicator Date hidden'!AH121="x","x",$AG$2-'Indicator Date hidden'!AH121)</f>
        <v>0</v>
      </c>
      <c r="AH120" s="25">
        <f>IF('Indicator Date hidden'!AI121="x","x",$AH$2-'Indicator Date hidden'!AI121)</f>
        <v>0</v>
      </c>
      <c r="AI120" s="25">
        <f>IF('Indicator Date hidden'!AJ121="x","x",$AI$2-'Indicator Date hidden'!AJ121)</f>
        <v>0</v>
      </c>
      <c r="AJ120" s="25" t="str">
        <f>IF('Indicator Date hidden'!AK121="x","x",$AJ$2-'Indicator Date hidden'!AK121)</f>
        <v>x</v>
      </c>
      <c r="AK120" s="25">
        <f>IF('Indicator Date hidden'!AL121="x","x",$AK$2-'Indicator Date hidden'!AL121)</f>
        <v>1</v>
      </c>
      <c r="AL120" s="25">
        <f>IF('Indicator Date hidden'!AM121="x","x",$AL$2-'Indicator Date hidden'!AM121)</f>
        <v>0</v>
      </c>
      <c r="AM120" s="25">
        <f>IF('Indicator Date hidden'!AN121="x","x",$AM$2-'Indicator Date hidden'!AN121)</f>
        <v>0</v>
      </c>
      <c r="AN120" s="25">
        <f>IF('Indicator Date hidden'!AO121="x","x",$AN$2-'Indicator Date hidden'!AO121)</f>
        <v>0</v>
      </c>
      <c r="AO120" s="25">
        <f>IF('Indicator Date hidden'!AP121="x","x",$AO$2-'Indicator Date hidden'!AP121)</f>
        <v>1</v>
      </c>
      <c r="AP120" s="25">
        <f>IF('Indicator Date hidden'!AQ121="x","x",$AP$2-'Indicator Date hidden'!AQ121)</f>
        <v>1</v>
      </c>
      <c r="AQ120" s="25">
        <f>IF('Indicator Date hidden'!AR121="x","x",$AQ$2-'Indicator Date hidden'!AR121)</f>
        <v>6</v>
      </c>
      <c r="AR120" s="25">
        <f>IF('Indicator Date hidden'!AS121="x","x",$AR$2-'Indicator Date hidden'!AS121)</f>
        <v>0</v>
      </c>
      <c r="AS120" s="25">
        <f>IF('Indicator Date hidden'!AT121="x","x",$AS$2-'Indicator Date hidden'!AT121)</f>
        <v>0</v>
      </c>
      <c r="AT120" s="25">
        <f>IF('Indicator Date hidden'!AU121="x","x",$AT$2-'Indicator Date hidden'!AU121)</f>
        <v>0</v>
      </c>
      <c r="AU120" s="25">
        <f>IF('Indicator Date hidden'!AV121="x","x",$AU$2-'Indicator Date hidden'!AV121)</f>
        <v>7</v>
      </c>
      <c r="AV120" s="25">
        <f>IF('Indicator Date hidden'!AW121="x","x",$AV$2-'Indicator Date hidden'!AW121)</f>
        <v>0</v>
      </c>
      <c r="AW120" s="25">
        <f>IF('Indicator Date hidden'!AX121="x","x",$AW$2-'Indicator Date hidden'!AX121)</f>
        <v>0</v>
      </c>
      <c r="AX120" s="25">
        <f>IF('Indicator Date hidden'!AY121="x","x",$AX$2-'Indicator Date hidden'!AY121)</f>
        <v>0</v>
      </c>
      <c r="AY120" s="25">
        <f>IF('Indicator Date hidden'!AZ121="x","x",$AY$2-'Indicator Date hidden'!AZ121)</f>
        <v>0</v>
      </c>
      <c r="AZ120" s="25">
        <f>IF('Indicator Date hidden'!BA121="x","x",$AZ$2-'Indicator Date hidden'!BA121)</f>
        <v>0</v>
      </c>
      <c r="BA120">
        <f t="shared" si="15"/>
        <v>26</v>
      </c>
      <c r="BB120" s="26">
        <f t="shared" si="16"/>
        <v>0.52</v>
      </c>
      <c r="BC120">
        <f t="shared" si="17"/>
        <v>9</v>
      </c>
      <c r="BD120" s="26">
        <f t="shared" si="18"/>
        <v>1.4729562111617576</v>
      </c>
      <c r="BE120" s="28">
        <f t="shared" si="19"/>
        <v>0</v>
      </c>
    </row>
    <row r="121" spans="1:57" x14ac:dyDescent="0.25">
      <c r="A121" t="s">
        <v>10041</v>
      </c>
      <c r="B121" s="25">
        <f>IF('Indicator Date hidden'!C122="x","x",$B$2-'Indicator Date hidden'!C122)</f>
        <v>0</v>
      </c>
      <c r="C121" s="25">
        <f>IF('Indicator Date hidden'!D122="x","x",$C$2-'Indicator Date hidden'!D122)</f>
        <v>0</v>
      </c>
      <c r="D121" s="25">
        <f>IF('Indicator Date hidden'!E122="x","x",$D$2-'Indicator Date hidden'!E122)</f>
        <v>0</v>
      </c>
      <c r="E121" s="25">
        <f>IF('Indicator Date hidden'!F122="x","x",$E$2-'Indicator Date hidden'!F122)</f>
        <v>0</v>
      </c>
      <c r="F121" s="25">
        <f>IF('Indicator Date hidden'!G122="x","x",$F$2-'Indicator Date hidden'!G122)</f>
        <v>0</v>
      </c>
      <c r="G121" s="25">
        <f>IF('Indicator Date hidden'!H122="x","x",$G$2-'Indicator Date hidden'!H122)</f>
        <v>0</v>
      </c>
      <c r="H121" s="25">
        <f>IF('Indicator Date hidden'!I122="x","x",$H$2-'Indicator Date hidden'!I122)</f>
        <v>0</v>
      </c>
      <c r="I121" s="25">
        <f>IF('Indicator Date hidden'!J122="x","x",$I$2-'Indicator Date hidden'!J122)</f>
        <v>0</v>
      </c>
      <c r="J121" s="25">
        <f>IF('Indicator Date hidden'!K122="x","x",$J$2-'Indicator Date hidden'!K122)</f>
        <v>0</v>
      </c>
      <c r="K121" s="25">
        <f>IF('Indicator Date hidden'!L122="x","x",$K$2-'Indicator Date hidden'!L122)</f>
        <v>0</v>
      </c>
      <c r="L121" s="25">
        <f>IF('Indicator Date hidden'!M122="x","x",$L$2-'Indicator Date hidden'!M122)</f>
        <v>0</v>
      </c>
      <c r="M121" s="25">
        <f>IF('Indicator Date hidden'!N122="x","x",$M$2-'Indicator Date hidden'!N122)</f>
        <v>0</v>
      </c>
      <c r="N121" s="25">
        <f>IF('Indicator Date hidden'!O122="x","x",$N$2-'Indicator Date hidden'!O122)</f>
        <v>0</v>
      </c>
      <c r="O121" s="25">
        <f>IF('Indicator Date hidden'!P122="x","x",$O$2-'Indicator Date hidden'!P122)</f>
        <v>0</v>
      </c>
      <c r="P121" s="25" t="str">
        <f>IF('Indicator Date hidden'!Q122="x","x",$P$2-'Indicator Date hidden'!Q122)</f>
        <v>x</v>
      </c>
      <c r="Q121" s="25" t="str">
        <f>IF('Indicator Date hidden'!R122="x","x",$Q$2-'Indicator Date hidden'!R122)</f>
        <v>x</v>
      </c>
      <c r="R121" s="25">
        <f>IF('Indicator Date hidden'!S122="x","x",$R$2-'Indicator Date hidden'!S122)</f>
        <v>0</v>
      </c>
      <c r="S121" s="25">
        <f>IF('Indicator Date hidden'!T122="x","x",$S$2-'Indicator Date hidden'!T122)</f>
        <v>0</v>
      </c>
      <c r="T121" s="25">
        <f>IF('Indicator Date hidden'!U122="x","x",$T$2-'Indicator Date hidden'!U122)</f>
        <v>0</v>
      </c>
      <c r="U121" s="25" t="str">
        <f>IF('Indicator Date hidden'!V122="x","x",$U$2-'Indicator Date hidden'!V122)</f>
        <v>x</v>
      </c>
      <c r="V121" s="25">
        <f>IF('Indicator Date hidden'!W122="x","x",$V$2-'Indicator Date hidden'!W122)</f>
        <v>0</v>
      </c>
      <c r="W121" s="25">
        <f>IF('Indicator Date hidden'!X122="x","x",$W$2-'Indicator Date hidden'!X122)</f>
        <v>7</v>
      </c>
      <c r="X121" s="25">
        <f>IF('Indicator Date hidden'!Y122="x","x",$X$2-'Indicator Date hidden'!Y122)</f>
        <v>4</v>
      </c>
      <c r="Y121" s="25">
        <f>IF('Indicator Date hidden'!Z122="x","x",$Y$2-'Indicator Date hidden'!Z122)</f>
        <v>0</v>
      </c>
      <c r="Z121" s="25">
        <f>IF('Indicator Date hidden'!AA122="x","x",$Z$2-'Indicator Date hidden'!AA122)</f>
        <v>0</v>
      </c>
      <c r="AA121" s="25" t="str">
        <f>IF('Indicator Date hidden'!AB122="x","x",$AA$2-'Indicator Date hidden'!AB122)</f>
        <v>x</v>
      </c>
      <c r="AB121" s="25">
        <f>IF('Indicator Date hidden'!AC122="x","x",$AB$2-'Indicator Date hidden'!AC122)</f>
        <v>0</v>
      </c>
      <c r="AC121" s="25">
        <f>IF('Indicator Date hidden'!AD122="x","x",$AC$2-'Indicator Date hidden'!AD122)</f>
        <v>0</v>
      </c>
      <c r="AD121" s="25" t="str">
        <f>IF('Indicator Date hidden'!AE122="x","x",$AD$2-'Indicator Date hidden'!AE122)</f>
        <v>x</v>
      </c>
      <c r="AE121" s="25" t="str">
        <f>IF('Indicator Date hidden'!AF122="x","x",$AE$2-'Indicator Date hidden'!AF122)</f>
        <v>x</v>
      </c>
      <c r="AF121" s="25" t="str">
        <f>IF('Indicator Date hidden'!AG122="x","x",$AF$2-'Indicator Date hidden'!AG122)</f>
        <v>x</v>
      </c>
      <c r="AG121" s="25">
        <f>IF('Indicator Date hidden'!AH122="x","x",$AG$2-'Indicator Date hidden'!AH122)</f>
        <v>0</v>
      </c>
      <c r="AH121" s="25">
        <f>IF('Indicator Date hidden'!AI122="x","x",$AH$2-'Indicator Date hidden'!AI122)</f>
        <v>0</v>
      </c>
      <c r="AI121" s="25">
        <f>IF('Indicator Date hidden'!AJ122="x","x",$AI$2-'Indicator Date hidden'!AJ122)</f>
        <v>0</v>
      </c>
      <c r="AJ121" s="25" t="str">
        <f>IF('Indicator Date hidden'!AK122="x","x",$AJ$2-'Indicator Date hidden'!AK122)</f>
        <v>x</v>
      </c>
      <c r="AK121" s="25">
        <f>IF('Indicator Date hidden'!AL122="x","x",$AK$2-'Indicator Date hidden'!AL122)</f>
        <v>1</v>
      </c>
      <c r="AL121" s="25">
        <f>IF('Indicator Date hidden'!AM122="x","x",$AL$2-'Indicator Date hidden'!AM122)</f>
        <v>0</v>
      </c>
      <c r="AM121" s="25">
        <f>IF('Indicator Date hidden'!AN122="x","x",$AM$2-'Indicator Date hidden'!AN122)</f>
        <v>0</v>
      </c>
      <c r="AN121" s="25">
        <f>IF('Indicator Date hidden'!AO122="x","x",$AN$2-'Indicator Date hidden'!AO122)</f>
        <v>0</v>
      </c>
      <c r="AO121" s="25" t="str">
        <f>IF('Indicator Date hidden'!AP122="x","x",$AO$2-'Indicator Date hidden'!AP122)</f>
        <v>x</v>
      </c>
      <c r="AP121" s="25" t="str">
        <f>IF('Indicator Date hidden'!AQ122="x","x",$AP$2-'Indicator Date hidden'!AQ122)</f>
        <v>x</v>
      </c>
      <c r="AQ121" s="25">
        <f>IF('Indicator Date hidden'!AR122="x","x",$AQ$2-'Indicator Date hidden'!AR122)</f>
        <v>4</v>
      </c>
      <c r="AR121" s="25">
        <f>IF('Indicator Date hidden'!AS122="x","x",$AR$2-'Indicator Date hidden'!AS122)</f>
        <v>1</v>
      </c>
      <c r="AS121" s="25" t="str">
        <f>IF('Indicator Date hidden'!AT122="x","x",$AS$2-'Indicator Date hidden'!AT122)</f>
        <v>x</v>
      </c>
      <c r="AT121" s="25" t="str">
        <f>IF('Indicator Date hidden'!AU122="x","x",$AT$2-'Indicator Date hidden'!AU122)</f>
        <v>x</v>
      </c>
      <c r="AU121" s="25" t="str">
        <f>IF('Indicator Date hidden'!AV122="x","x",$AU$2-'Indicator Date hidden'!AV122)</f>
        <v>x</v>
      </c>
      <c r="AV121" s="25">
        <f>IF('Indicator Date hidden'!AW122="x","x",$AV$2-'Indicator Date hidden'!AW122)</f>
        <v>3</v>
      </c>
      <c r="AW121" s="25">
        <f>IF('Indicator Date hidden'!AX122="x","x",$AW$2-'Indicator Date hidden'!AX122)</f>
        <v>3</v>
      </c>
      <c r="AX121" s="25">
        <f>IF('Indicator Date hidden'!AY122="x","x",$AX$2-'Indicator Date hidden'!AY122)</f>
        <v>0</v>
      </c>
      <c r="AY121" s="25">
        <f>IF('Indicator Date hidden'!AZ122="x","x",$AY$2-'Indicator Date hidden'!AZ122)</f>
        <v>0</v>
      </c>
      <c r="AZ121" s="25">
        <f>IF('Indicator Date hidden'!BA122="x","x",$AZ$2-'Indicator Date hidden'!BA122)</f>
        <v>0</v>
      </c>
      <c r="BA121">
        <f t="shared" si="15"/>
        <v>23</v>
      </c>
      <c r="BB121" s="26">
        <f t="shared" si="16"/>
        <v>0.60526315789473684</v>
      </c>
      <c r="BC121">
        <f t="shared" si="17"/>
        <v>7</v>
      </c>
      <c r="BD121" s="26">
        <f t="shared" si="18"/>
        <v>1.5137870545547005</v>
      </c>
      <c r="BE121" s="28">
        <f t="shared" si="19"/>
        <v>0</v>
      </c>
    </row>
    <row r="122" spans="1:57" x14ac:dyDescent="0.25">
      <c r="A122" t="s">
        <v>10039</v>
      </c>
      <c r="B122" s="25">
        <f>IF('Indicator Date hidden'!C123="x","x",$B$2-'Indicator Date hidden'!C123)</f>
        <v>0</v>
      </c>
      <c r="C122" s="25">
        <f>IF('Indicator Date hidden'!D123="x","x",$C$2-'Indicator Date hidden'!D123)</f>
        <v>0</v>
      </c>
      <c r="D122" s="25">
        <f>IF('Indicator Date hidden'!E123="x","x",$D$2-'Indicator Date hidden'!E123)</f>
        <v>0</v>
      </c>
      <c r="E122" s="25">
        <f>IF('Indicator Date hidden'!F123="x","x",$E$2-'Indicator Date hidden'!F123)</f>
        <v>0</v>
      </c>
      <c r="F122" s="25">
        <f>IF('Indicator Date hidden'!G123="x","x",$F$2-'Indicator Date hidden'!G123)</f>
        <v>0</v>
      </c>
      <c r="G122" s="25">
        <f>IF('Indicator Date hidden'!H123="x","x",$G$2-'Indicator Date hidden'!H123)</f>
        <v>0</v>
      </c>
      <c r="H122" s="25">
        <f>IF('Indicator Date hidden'!I123="x","x",$H$2-'Indicator Date hidden'!I123)</f>
        <v>0</v>
      </c>
      <c r="I122" s="25">
        <f>IF('Indicator Date hidden'!J123="x","x",$I$2-'Indicator Date hidden'!J123)</f>
        <v>0</v>
      </c>
      <c r="J122" s="25">
        <f>IF('Indicator Date hidden'!K123="x","x",$J$2-'Indicator Date hidden'!K123)</f>
        <v>0</v>
      </c>
      <c r="K122" s="25">
        <f>IF('Indicator Date hidden'!L123="x","x",$K$2-'Indicator Date hidden'!L123)</f>
        <v>0</v>
      </c>
      <c r="L122" s="25">
        <f>IF('Indicator Date hidden'!M123="x","x",$L$2-'Indicator Date hidden'!M123)</f>
        <v>0</v>
      </c>
      <c r="M122" s="25">
        <f>IF('Indicator Date hidden'!N123="x","x",$M$2-'Indicator Date hidden'!N123)</f>
        <v>0</v>
      </c>
      <c r="N122" s="25">
        <f>IF('Indicator Date hidden'!O123="x","x",$N$2-'Indicator Date hidden'!O123)</f>
        <v>0</v>
      </c>
      <c r="O122" s="25">
        <f>IF('Indicator Date hidden'!P123="x","x",$O$2-'Indicator Date hidden'!P123)</f>
        <v>0</v>
      </c>
      <c r="P122" s="25">
        <f>IF('Indicator Date hidden'!Q123="x","x",$P$2-'Indicator Date hidden'!Q123)</f>
        <v>0</v>
      </c>
      <c r="Q122" s="25">
        <f>IF('Indicator Date hidden'!R123="x","x",$Q$2-'Indicator Date hidden'!R123)</f>
        <v>3</v>
      </c>
      <c r="R122" s="25">
        <f>IF('Indicator Date hidden'!S123="x","x",$R$2-'Indicator Date hidden'!S123)</f>
        <v>0</v>
      </c>
      <c r="S122" s="25">
        <f>IF('Indicator Date hidden'!T123="x","x",$S$2-'Indicator Date hidden'!T123)</f>
        <v>0</v>
      </c>
      <c r="T122" s="25">
        <f>IF('Indicator Date hidden'!U123="x","x",$T$2-'Indicator Date hidden'!U123)</f>
        <v>0</v>
      </c>
      <c r="U122" s="25">
        <f>IF('Indicator Date hidden'!V123="x","x",$U$2-'Indicator Date hidden'!V123)</f>
        <v>0</v>
      </c>
      <c r="V122" s="25">
        <f>IF('Indicator Date hidden'!W123="x","x",$V$2-'Indicator Date hidden'!W123)</f>
        <v>0</v>
      </c>
      <c r="W122" s="25">
        <f>IF('Indicator Date hidden'!X123="x","x",$W$2-'Indicator Date hidden'!X123)</f>
        <v>3</v>
      </c>
      <c r="X122" s="25" t="str">
        <f>IF('Indicator Date hidden'!Y123="x","x",$X$2-'Indicator Date hidden'!Y123)</f>
        <v>x</v>
      </c>
      <c r="Y122" s="25">
        <f>IF('Indicator Date hidden'!Z123="x","x",$Y$2-'Indicator Date hidden'!Z123)</f>
        <v>0</v>
      </c>
      <c r="Z122" s="25">
        <f>IF('Indicator Date hidden'!AA123="x","x",$Z$2-'Indicator Date hidden'!AA123)</f>
        <v>0</v>
      </c>
      <c r="AA122" s="25">
        <f>IF('Indicator Date hidden'!AB123="x","x",$AA$2-'Indicator Date hidden'!AB123)</f>
        <v>0</v>
      </c>
      <c r="AB122" s="25">
        <f>IF('Indicator Date hidden'!AC123="x","x",$AB$2-'Indicator Date hidden'!AC123)</f>
        <v>0</v>
      </c>
      <c r="AC122" s="25">
        <f>IF('Indicator Date hidden'!AD123="x","x",$AC$2-'Indicator Date hidden'!AD123)</f>
        <v>0</v>
      </c>
      <c r="AD122" s="25">
        <f>IF('Indicator Date hidden'!AE123="x","x",$AD$2-'Indicator Date hidden'!AE123)</f>
        <v>0</v>
      </c>
      <c r="AE122" s="25">
        <f>IF('Indicator Date hidden'!AF123="x","x",$AE$2-'Indicator Date hidden'!AF123)</f>
        <v>0</v>
      </c>
      <c r="AF122" s="25">
        <f>IF('Indicator Date hidden'!AG123="x","x",$AF$2-'Indicator Date hidden'!AG123)</f>
        <v>3</v>
      </c>
      <c r="AG122" s="25">
        <f>IF('Indicator Date hidden'!AH123="x","x",$AG$2-'Indicator Date hidden'!AH123)</f>
        <v>0</v>
      </c>
      <c r="AH122" s="25">
        <f>IF('Indicator Date hidden'!AI123="x","x",$AH$2-'Indicator Date hidden'!AI123)</f>
        <v>0</v>
      </c>
      <c r="AI122" s="25">
        <f>IF('Indicator Date hidden'!AJ123="x","x",$AI$2-'Indicator Date hidden'!AJ123)</f>
        <v>0</v>
      </c>
      <c r="AJ122" s="25">
        <f>IF('Indicator Date hidden'!AK123="x","x",$AJ$2-'Indicator Date hidden'!AK123)</f>
        <v>1</v>
      </c>
      <c r="AK122" s="25">
        <f>IF('Indicator Date hidden'!AL123="x","x",$AK$2-'Indicator Date hidden'!AL123)</f>
        <v>1</v>
      </c>
      <c r="AL122" s="25">
        <f>IF('Indicator Date hidden'!AM123="x","x",$AL$2-'Indicator Date hidden'!AM123)</f>
        <v>0</v>
      </c>
      <c r="AM122" s="25">
        <f>IF('Indicator Date hidden'!AN123="x","x",$AM$2-'Indicator Date hidden'!AN123)</f>
        <v>0</v>
      </c>
      <c r="AN122" s="25">
        <f>IF('Indicator Date hidden'!AO123="x","x",$AN$2-'Indicator Date hidden'!AO123)</f>
        <v>0</v>
      </c>
      <c r="AO122" s="25">
        <f>IF('Indicator Date hidden'!AP123="x","x",$AO$2-'Indicator Date hidden'!AP123)</f>
        <v>0</v>
      </c>
      <c r="AP122" s="25">
        <f>IF('Indicator Date hidden'!AQ123="x","x",$AP$2-'Indicator Date hidden'!AQ123)</f>
        <v>0</v>
      </c>
      <c r="AQ122" s="25">
        <f>IF('Indicator Date hidden'!AR123="x","x",$AQ$2-'Indicator Date hidden'!AR123)</f>
        <v>0</v>
      </c>
      <c r="AR122" s="25">
        <f>IF('Indicator Date hidden'!AS123="x","x",$AR$2-'Indicator Date hidden'!AS123)</f>
        <v>0</v>
      </c>
      <c r="AS122" s="25">
        <f>IF('Indicator Date hidden'!AT123="x","x",$AS$2-'Indicator Date hidden'!AT123)</f>
        <v>0</v>
      </c>
      <c r="AT122" s="25">
        <f>IF('Indicator Date hidden'!AU123="x","x",$AT$2-'Indicator Date hidden'!AU123)</f>
        <v>0</v>
      </c>
      <c r="AU122" s="25">
        <f>IF('Indicator Date hidden'!AV123="x","x",$AU$2-'Indicator Date hidden'!AV123)</f>
        <v>3</v>
      </c>
      <c r="AV122" s="25">
        <f>IF('Indicator Date hidden'!AW123="x","x",$AV$2-'Indicator Date hidden'!AW123)</f>
        <v>0</v>
      </c>
      <c r="AW122" s="25">
        <f>IF('Indicator Date hidden'!AX123="x","x",$AW$2-'Indicator Date hidden'!AX123)</f>
        <v>0</v>
      </c>
      <c r="AX122" s="25">
        <f>IF('Indicator Date hidden'!AY123="x","x",$AX$2-'Indicator Date hidden'!AY123)</f>
        <v>0</v>
      </c>
      <c r="AY122" s="25">
        <f>IF('Indicator Date hidden'!AZ123="x","x",$AY$2-'Indicator Date hidden'!AZ123)</f>
        <v>0</v>
      </c>
      <c r="AZ122" s="25">
        <f>IF('Indicator Date hidden'!BA123="x","x",$AZ$2-'Indicator Date hidden'!BA123)</f>
        <v>0</v>
      </c>
      <c r="BA122">
        <f t="shared" si="15"/>
        <v>14</v>
      </c>
      <c r="BB122" s="26">
        <f t="shared" si="16"/>
        <v>0.28000000000000003</v>
      </c>
      <c r="BC122">
        <f t="shared" si="17"/>
        <v>6</v>
      </c>
      <c r="BD122" s="26">
        <f t="shared" si="18"/>
        <v>0.82559069762201176</v>
      </c>
      <c r="BE122" s="28">
        <f t="shared" si="19"/>
        <v>0</v>
      </c>
    </row>
    <row r="123" spans="1:57" x14ac:dyDescent="0.25">
      <c r="A123" t="s">
        <v>10035</v>
      </c>
      <c r="B123" s="25">
        <f>IF('Indicator Date hidden'!C124="x","x",$B$2-'Indicator Date hidden'!C124)</f>
        <v>0</v>
      </c>
      <c r="C123" s="25">
        <f>IF('Indicator Date hidden'!D124="x","x",$C$2-'Indicator Date hidden'!D124)</f>
        <v>0</v>
      </c>
      <c r="D123" s="25">
        <f>IF('Indicator Date hidden'!E124="x","x",$D$2-'Indicator Date hidden'!E124)</f>
        <v>0</v>
      </c>
      <c r="E123" s="25">
        <f>IF('Indicator Date hidden'!F124="x","x",$E$2-'Indicator Date hidden'!F124)</f>
        <v>0</v>
      </c>
      <c r="F123" s="25">
        <f>IF('Indicator Date hidden'!G124="x","x",$F$2-'Indicator Date hidden'!G124)</f>
        <v>0</v>
      </c>
      <c r="G123" s="25">
        <f>IF('Indicator Date hidden'!H124="x","x",$G$2-'Indicator Date hidden'!H124)</f>
        <v>0</v>
      </c>
      <c r="H123" s="25">
        <f>IF('Indicator Date hidden'!I124="x","x",$H$2-'Indicator Date hidden'!I124)</f>
        <v>0</v>
      </c>
      <c r="I123" s="25">
        <f>IF('Indicator Date hidden'!J124="x","x",$I$2-'Indicator Date hidden'!J124)</f>
        <v>0</v>
      </c>
      <c r="J123" s="25">
        <f>IF('Indicator Date hidden'!K124="x","x",$J$2-'Indicator Date hidden'!K124)</f>
        <v>0</v>
      </c>
      <c r="K123" s="25">
        <f>IF('Indicator Date hidden'!L124="x","x",$K$2-'Indicator Date hidden'!L124)</f>
        <v>0</v>
      </c>
      <c r="L123" s="25">
        <f>IF('Indicator Date hidden'!M124="x","x",$L$2-'Indicator Date hidden'!M124)</f>
        <v>0</v>
      </c>
      <c r="M123" s="25">
        <f>IF('Indicator Date hidden'!N124="x","x",$M$2-'Indicator Date hidden'!N124)</f>
        <v>0</v>
      </c>
      <c r="N123" s="25">
        <f>IF('Indicator Date hidden'!O124="x","x",$N$2-'Indicator Date hidden'!O124)</f>
        <v>0</v>
      </c>
      <c r="O123" s="25">
        <f>IF('Indicator Date hidden'!P124="x","x",$O$2-'Indicator Date hidden'!P124)</f>
        <v>0</v>
      </c>
      <c r="P123" s="25">
        <f>IF('Indicator Date hidden'!Q124="x","x",$P$2-'Indicator Date hidden'!Q124)</f>
        <v>0</v>
      </c>
      <c r="Q123" s="25" t="str">
        <f>IF('Indicator Date hidden'!R124="x","x",$Q$2-'Indicator Date hidden'!R124)</f>
        <v>x</v>
      </c>
      <c r="R123" s="25">
        <f>IF('Indicator Date hidden'!S124="x","x",$R$2-'Indicator Date hidden'!S124)</f>
        <v>0</v>
      </c>
      <c r="S123" s="25">
        <f>IF('Indicator Date hidden'!T124="x","x",$S$2-'Indicator Date hidden'!T124)</f>
        <v>0</v>
      </c>
      <c r="T123" s="25">
        <f>IF('Indicator Date hidden'!U124="x","x",$T$2-'Indicator Date hidden'!U124)</f>
        <v>0</v>
      </c>
      <c r="U123" s="25" t="str">
        <f>IF('Indicator Date hidden'!V124="x","x",$U$2-'Indicator Date hidden'!V124)</f>
        <v>x</v>
      </c>
      <c r="V123" s="25">
        <f>IF('Indicator Date hidden'!W124="x","x",$V$2-'Indicator Date hidden'!W124)</f>
        <v>0</v>
      </c>
      <c r="W123" s="25" t="str">
        <f>IF('Indicator Date hidden'!X124="x","x",$W$2-'Indicator Date hidden'!X124)</f>
        <v>x</v>
      </c>
      <c r="X123" s="25">
        <f>IF('Indicator Date hidden'!Y124="x","x",$X$2-'Indicator Date hidden'!Y124)</f>
        <v>4</v>
      </c>
      <c r="Y123" s="25">
        <f>IF('Indicator Date hidden'!Z124="x","x",$Y$2-'Indicator Date hidden'!Z124)</f>
        <v>0</v>
      </c>
      <c r="Z123" s="25">
        <f>IF('Indicator Date hidden'!AA124="x","x",$Z$2-'Indicator Date hidden'!AA124)</f>
        <v>0</v>
      </c>
      <c r="AA123" s="25" t="str">
        <f>IF('Indicator Date hidden'!AB124="x","x",$AA$2-'Indicator Date hidden'!AB124)</f>
        <v>x</v>
      </c>
      <c r="AB123" s="25">
        <f>IF('Indicator Date hidden'!AC124="x","x",$AB$2-'Indicator Date hidden'!AC124)</f>
        <v>0</v>
      </c>
      <c r="AC123" s="25">
        <f>IF('Indicator Date hidden'!AD124="x","x",$AC$2-'Indicator Date hidden'!AD124)</f>
        <v>0</v>
      </c>
      <c r="AD123" s="25" t="str">
        <f>IF('Indicator Date hidden'!AE124="x","x",$AD$2-'Indicator Date hidden'!AE124)</f>
        <v>x</v>
      </c>
      <c r="AE123" s="25">
        <f>IF('Indicator Date hidden'!AF124="x","x",$AE$2-'Indicator Date hidden'!AF124)</f>
        <v>0</v>
      </c>
      <c r="AF123" s="25">
        <f>IF('Indicator Date hidden'!AG124="x","x",$AF$2-'Indicator Date hidden'!AG124)</f>
        <v>1</v>
      </c>
      <c r="AG123" s="25">
        <f>IF('Indicator Date hidden'!AH124="x","x",$AG$2-'Indicator Date hidden'!AH124)</f>
        <v>0</v>
      </c>
      <c r="AH123" s="25">
        <f>IF('Indicator Date hidden'!AI124="x","x",$AH$2-'Indicator Date hidden'!AI124)</f>
        <v>0</v>
      </c>
      <c r="AI123" s="25">
        <f>IF('Indicator Date hidden'!AJ124="x","x",$AI$2-'Indicator Date hidden'!AJ124)</f>
        <v>0</v>
      </c>
      <c r="AJ123" s="25" t="str">
        <f>IF('Indicator Date hidden'!AK124="x","x",$AJ$2-'Indicator Date hidden'!AK124)</f>
        <v>x</v>
      </c>
      <c r="AK123" s="25">
        <f>IF('Indicator Date hidden'!AL124="x","x",$AK$2-'Indicator Date hidden'!AL124)</f>
        <v>1</v>
      </c>
      <c r="AL123" s="25">
        <f>IF('Indicator Date hidden'!AM124="x","x",$AL$2-'Indicator Date hidden'!AM124)</f>
        <v>0</v>
      </c>
      <c r="AM123" s="25">
        <f>IF('Indicator Date hidden'!AN124="x","x",$AM$2-'Indicator Date hidden'!AN124)</f>
        <v>0</v>
      </c>
      <c r="AN123" s="25">
        <f>IF('Indicator Date hidden'!AO124="x","x",$AN$2-'Indicator Date hidden'!AO124)</f>
        <v>0</v>
      </c>
      <c r="AO123" s="25">
        <f>IF('Indicator Date hidden'!AP124="x","x",$AO$2-'Indicator Date hidden'!AP124)</f>
        <v>0</v>
      </c>
      <c r="AP123" s="25">
        <f>IF('Indicator Date hidden'!AQ124="x","x",$AP$2-'Indicator Date hidden'!AQ124)</f>
        <v>0</v>
      </c>
      <c r="AQ123" s="25">
        <f>IF('Indicator Date hidden'!AR124="x","x",$AQ$2-'Indicator Date hidden'!AR124)</f>
        <v>0</v>
      </c>
      <c r="AR123" s="25">
        <f>IF('Indicator Date hidden'!AS124="x","x",$AR$2-'Indicator Date hidden'!AS124)</f>
        <v>0</v>
      </c>
      <c r="AS123" s="25">
        <f>IF('Indicator Date hidden'!AT124="x","x",$AS$2-'Indicator Date hidden'!AT124)</f>
        <v>0</v>
      </c>
      <c r="AT123" s="25">
        <f>IF('Indicator Date hidden'!AU124="x","x",$AT$2-'Indicator Date hidden'!AU124)</f>
        <v>0</v>
      </c>
      <c r="AU123" s="25" t="str">
        <f>IF('Indicator Date hidden'!AV124="x","x",$AU$2-'Indicator Date hidden'!AV124)</f>
        <v>x</v>
      </c>
      <c r="AV123" s="25">
        <f>IF('Indicator Date hidden'!AW124="x","x",$AV$2-'Indicator Date hidden'!AW124)</f>
        <v>0</v>
      </c>
      <c r="AW123" s="25">
        <f>IF('Indicator Date hidden'!AX124="x","x",$AW$2-'Indicator Date hidden'!AX124)</f>
        <v>0</v>
      </c>
      <c r="AX123" s="25">
        <f>IF('Indicator Date hidden'!AY124="x","x",$AX$2-'Indicator Date hidden'!AY124)</f>
        <v>0</v>
      </c>
      <c r="AY123" s="25">
        <f>IF('Indicator Date hidden'!AZ124="x","x",$AY$2-'Indicator Date hidden'!AZ124)</f>
        <v>0</v>
      </c>
      <c r="AZ123" s="25">
        <f>IF('Indicator Date hidden'!BA124="x","x",$AZ$2-'Indicator Date hidden'!BA124)</f>
        <v>0</v>
      </c>
      <c r="BA123">
        <f t="shared" si="15"/>
        <v>6</v>
      </c>
      <c r="BB123" s="26">
        <f t="shared" si="16"/>
        <v>0.13636363636363635</v>
      </c>
      <c r="BC123">
        <f t="shared" si="17"/>
        <v>3</v>
      </c>
      <c r="BD123" s="26">
        <f t="shared" si="18"/>
        <v>0.62489668567579637</v>
      </c>
      <c r="BE123" s="28">
        <f t="shared" si="19"/>
        <v>0</v>
      </c>
    </row>
    <row r="124" spans="1:57" x14ac:dyDescent="0.25">
      <c r="A124" t="s">
        <v>10043</v>
      </c>
      <c r="B124" s="25">
        <f>IF('Indicator Date hidden'!C125="x","x",$B$2-'Indicator Date hidden'!C125)</f>
        <v>0</v>
      </c>
      <c r="C124" s="25">
        <f>IF('Indicator Date hidden'!D125="x","x",$C$2-'Indicator Date hidden'!D125)</f>
        <v>0</v>
      </c>
      <c r="D124" s="25">
        <f>IF('Indicator Date hidden'!E125="x","x",$D$2-'Indicator Date hidden'!E125)</f>
        <v>0</v>
      </c>
      <c r="E124" s="25">
        <f>IF('Indicator Date hidden'!F125="x","x",$E$2-'Indicator Date hidden'!F125)</f>
        <v>0</v>
      </c>
      <c r="F124" s="25">
        <f>IF('Indicator Date hidden'!G125="x","x",$F$2-'Indicator Date hidden'!G125)</f>
        <v>0</v>
      </c>
      <c r="G124" s="25">
        <f>IF('Indicator Date hidden'!H125="x","x",$G$2-'Indicator Date hidden'!H125)</f>
        <v>0</v>
      </c>
      <c r="H124" s="25">
        <f>IF('Indicator Date hidden'!I125="x","x",$H$2-'Indicator Date hidden'!I125)</f>
        <v>0</v>
      </c>
      <c r="I124" s="25">
        <f>IF('Indicator Date hidden'!J125="x","x",$I$2-'Indicator Date hidden'!J125)</f>
        <v>0</v>
      </c>
      <c r="J124" s="25">
        <f>IF('Indicator Date hidden'!K125="x","x",$J$2-'Indicator Date hidden'!K125)</f>
        <v>0</v>
      </c>
      <c r="K124" s="25">
        <f>IF('Indicator Date hidden'!L125="x","x",$K$2-'Indicator Date hidden'!L125)</f>
        <v>0</v>
      </c>
      <c r="L124" s="25">
        <f>IF('Indicator Date hidden'!M125="x","x",$L$2-'Indicator Date hidden'!M125)</f>
        <v>0</v>
      </c>
      <c r="M124" s="25">
        <f>IF('Indicator Date hidden'!N125="x","x",$M$2-'Indicator Date hidden'!N125)</f>
        <v>0</v>
      </c>
      <c r="N124" s="25">
        <f>IF('Indicator Date hidden'!O125="x","x",$N$2-'Indicator Date hidden'!O125)</f>
        <v>0</v>
      </c>
      <c r="O124" s="25">
        <f>IF('Indicator Date hidden'!P125="x","x",$O$2-'Indicator Date hidden'!P125)</f>
        <v>0</v>
      </c>
      <c r="P124" s="25">
        <f>IF('Indicator Date hidden'!Q125="x","x",$P$2-'Indicator Date hidden'!Q125)</f>
        <v>0</v>
      </c>
      <c r="Q124" s="25" t="str">
        <f>IF('Indicator Date hidden'!R125="x","x",$Q$2-'Indicator Date hidden'!R125)</f>
        <v>x</v>
      </c>
      <c r="R124" s="25">
        <f>IF('Indicator Date hidden'!S125="x","x",$R$2-'Indicator Date hidden'!S125)</f>
        <v>0</v>
      </c>
      <c r="S124" s="25">
        <f>IF('Indicator Date hidden'!T125="x","x",$S$2-'Indicator Date hidden'!T125)</f>
        <v>0</v>
      </c>
      <c r="T124" s="25">
        <f>IF('Indicator Date hidden'!U125="x","x",$T$2-'Indicator Date hidden'!U125)</f>
        <v>0</v>
      </c>
      <c r="U124" s="25" t="str">
        <f>IF('Indicator Date hidden'!V125="x","x",$U$2-'Indicator Date hidden'!V125)</f>
        <v>x</v>
      </c>
      <c r="V124" s="25">
        <f>IF('Indicator Date hidden'!W125="x","x",$V$2-'Indicator Date hidden'!W125)</f>
        <v>0</v>
      </c>
      <c r="W124" s="25" t="str">
        <f>IF('Indicator Date hidden'!X125="x","x",$W$2-'Indicator Date hidden'!X125)</f>
        <v>x</v>
      </c>
      <c r="X124" s="25">
        <f>IF('Indicator Date hidden'!Y125="x","x",$X$2-'Indicator Date hidden'!Y125)</f>
        <v>4</v>
      </c>
      <c r="Y124" s="25">
        <f>IF('Indicator Date hidden'!Z125="x","x",$Y$2-'Indicator Date hidden'!Z125)</f>
        <v>0</v>
      </c>
      <c r="Z124" s="25">
        <f>IF('Indicator Date hidden'!AA125="x","x",$Z$2-'Indicator Date hidden'!AA125)</f>
        <v>0</v>
      </c>
      <c r="AA124" s="25" t="str">
        <f>IF('Indicator Date hidden'!AB125="x","x",$AA$2-'Indicator Date hidden'!AB125)</f>
        <v>x</v>
      </c>
      <c r="AB124" s="25">
        <f>IF('Indicator Date hidden'!AC125="x","x",$AB$2-'Indicator Date hidden'!AC125)</f>
        <v>0</v>
      </c>
      <c r="AC124" s="25">
        <f>IF('Indicator Date hidden'!AD125="x","x",$AC$2-'Indicator Date hidden'!AD125)</f>
        <v>0</v>
      </c>
      <c r="AD124" s="25" t="str">
        <f>IF('Indicator Date hidden'!AE125="x","x",$AD$2-'Indicator Date hidden'!AE125)</f>
        <v>x</v>
      </c>
      <c r="AE124" s="25">
        <f>IF('Indicator Date hidden'!AF125="x","x",$AE$2-'Indicator Date hidden'!AF125)</f>
        <v>0</v>
      </c>
      <c r="AF124" s="25" t="str">
        <f>IF('Indicator Date hidden'!AG125="x","x",$AF$2-'Indicator Date hidden'!AG125)</f>
        <v>x</v>
      </c>
      <c r="AG124" s="25">
        <f>IF('Indicator Date hidden'!AH125="x","x",$AG$2-'Indicator Date hidden'!AH125)</f>
        <v>0</v>
      </c>
      <c r="AH124" s="25">
        <f>IF('Indicator Date hidden'!AI125="x","x",$AH$2-'Indicator Date hidden'!AI125)</f>
        <v>0</v>
      </c>
      <c r="AI124" s="25">
        <f>IF('Indicator Date hidden'!AJ125="x","x",$AI$2-'Indicator Date hidden'!AJ125)</f>
        <v>0</v>
      </c>
      <c r="AJ124" s="25" t="str">
        <f>IF('Indicator Date hidden'!AK125="x","x",$AJ$2-'Indicator Date hidden'!AK125)</f>
        <v>x</v>
      </c>
      <c r="AK124" s="25">
        <f>IF('Indicator Date hidden'!AL125="x","x",$AK$2-'Indicator Date hidden'!AL125)</f>
        <v>1</v>
      </c>
      <c r="AL124" s="25">
        <f>IF('Indicator Date hidden'!AM125="x","x",$AL$2-'Indicator Date hidden'!AM125)</f>
        <v>0</v>
      </c>
      <c r="AM124" s="25">
        <f>IF('Indicator Date hidden'!AN125="x","x",$AM$2-'Indicator Date hidden'!AN125)</f>
        <v>0</v>
      </c>
      <c r="AN124" s="25">
        <f>IF('Indicator Date hidden'!AO125="x","x",$AN$2-'Indicator Date hidden'!AO125)</f>
        <v>0</v>
      </c>
      <c r="AO124" s="25">
        <f>IF('Indicator Date hidden'!AP125="x","x",$AO$2-'Indicator Date hidden'!AP125)</f>
        <v>2</v>
      </c>
      <c r="AP124" s="25" t="str">
        <f>IF('Indicator Date hidden'!AQ125="x","x",$AP$2-'Indicator Date hidden'!AQ125)</f>
        <v>x</v>
      </c>
      <c r="AQ124" s="25">
        <f>IF('Indicator Date hidden'!AR125="x","x",$AQ$2-'Indicator Date hidden'!AR125)</f>
        <v>0</v>
      </c>
      <c r="AR124" s="25">
        <f>IF('Indicator Date hidden'!AS125="x","x",$AR$2-'Indicator Date hidden'!AS125)</f>
        <v>0</v>
      </c>
      <c r="AS124" s="25">
        <f>IF('Indicator Date hidden'!AT125="x","x",$AS$2-'Indicator Date hidden'!AT125)</f>
        <v>0</v>
      </c>
      <c r="AT124" s="25">
        <f>IF('Indicator Date hidden'!AU125="x","x",$AT$2-'Indicator Date hidden'!AU125)</f>
        <v>0</v>
      </c>
      <c r="AU124" s="25" t="str">
        <f>IF('Indicator Date hidden'!AV125="x","x",$AU$2-'Indicator Date hidden'!AV125)</f>
        <v>x</v>
      </c>
      <c r="AV124" s="25">
        <f>IF('Indicator Date hidden'!AW125="x","x",$AV$2-'Indicator Date hidden'!AW125)</f>
        <v>0</v>
      </c>
      <c r="AW124" s="25">
        <f>IF('Indicator Date hidden'!AX125="x","x",$AW$2-'Indicator Date hidden'!AX125)</f>
        <v>0</v>
      </c>
      <c r="AX124" s="25">
        <f>IF('Indicator Date hidden'!AY125="x","x",$AX$2-'Indicator Date hidden'!AY125)</f>
        <v>0</v>
      </c>
      <c r="AY124" s="25" t="str">
        <f>IF('Indicator Date hidden'!AZ125="x","x",$AY$2-'Indicator Date hidden'!AZ125)</f>
        <v>x</v>
      </c>
      <c r="AZ124" s="25">
        <f>IF('Indicator Date hidden'!BA125="x","x",$AZ$2-'Indicator Date hidden'!BA125)</f>
        <v>0</v>
      </c>
      <c r="BA124">
        <f t="shared" si="15"/>
        <v>7</v>
      </c>
      <c r="BB124" s="26">
        <f t="shared" si="16"/>
        <v>0.17073170731707318</v>
      </c>
      <c r="BC124">
        <f t="shared" si="17"/>
        <v>3</v>
      </c>
      <c r="BD124" s="26">
        <f t="shared" si="18"/>
        <v>0.69501496823292719</v>
      </c>
      <c r="BE124" s="28">
        <f t="shared" si="19"/>
        <v>0</v>
      </c>
    </row>
    <row r="125" spans="1:57" x14ac:dyDescent="0.25">
      <c r="A125" t="s">
        <v>10033</v>
      </c>
      <c r="B125" s="25">
        <f>IF('Indicator Date hidden'!C126="x","x",$B$2-'Indicator Date hidden'!C126)</f>
        <v>0</v>
      </c>
      <c r="C125" s="25">
        <f>IF('Indicator Date hidden'!D126="x","x",$C$2-'Indicator Date hidden'!D126)</f>
        <v>0</v>
      </c>
      <c r="D125" s="25">
        <f>IF('Indicator Date hidden'!E126="x","x",$D$2-'Indicator Date hidden'!E126)</f>
        <v>0</v>
      </c>
      <c r="E125" s="25">
        <f>IF('Indicator Date hidden'!F126="x","x",$E$2-'Indicator Date hidden'!F126)</f>
        <v>0</v>
      </c>
      <c r="F125" s="25">
        <f>IF('Indicator Date hidden'!G126="x","x",$F$2-'Indicator Date hidden'!G126)</f>
        <v>0</v>
      </c>
      <c r="G125" s="25">
        <f>IF('Indicator Date hidden'!H126="x","x",$G$2-'Indicator Date hidden'!H126)</f>
        <v>0</v>
      </c>
      <c r="H125" s="25">
        <f>IF('Indicator Date hidden'!I126="x","x",$H$2-'Indicator Date hidden'!I126)</f>
        <v>0</v>
      </c>
      <c r="I125" s="25">
        <f>IF('Indicator Date hidden'!J126="x","x",$I$2-'Indicator Date hidden'!J126)</f>
        <v>0</v>
      </c>
      <c r="J125" s="25">
        <f>IF('Indicator Date hidden'!K126="x","x",$J$2-'Indicator Date hidden'!K126)</f>
        <v>0</v>
      </c>
      <c r="K125" s="25">
        <f>IF('Indicator Date hidden'!L126="x","x",$K$2-'Indicator Date hidden'!L126)</f>
        <v>0</v>
      </c>
      <c r="L125" s="25">
        <f>IF('Indicator Date hidden'!M126="x","x",$L$2-'Indicator Date hidden'!M126)</f>
        <v>0</v>
      </c>
      <c r="M125" s="25">
        <f>IF('Indicator Date hidden'!N126="x","x",$M$2-'Indicator Date hidden'!N126)</f>
        <v>0</v>
      </c>
      <c r="N125" s="25">
        <f>IF('Indicator Date hidden'!O126="x","x",$N$2-'Indicator Date hidden'!O126)</f>
        <v>0</v>
      </c>
      <c r="O125" s="25">
        <f>IF('Indicator Date hidden'!P126="x","x",$O$2-'Indicator Date hidden'!P126)</f>
        <v>0</v>
      </c>
      <c r="P125" s="25">
        <f>IF('Indicator Date hidden'!Q126="x","x",$P$2-'Indicator Date hidden'!Q126)</f>
        <v>0</v>
      </c>
      <c r="Q125" s="25">
        <f>IF('Indicator Date hidden'!R126="x","x",$Q$2-'Indicator Date hidden'!R126)</f>
        <v>2</v>
      </c>
      <c r="R125" s="25">
        <f>IF('Indicator Date hidden'!S126="x","x",$R$2-'Indicator Date hidden'!S126)</f>
        <v>0</v>
      </c>
      <c r="S125" s="25">
        <f>IF('Indicator Date hidden'!T126="x","x",$S$2-'Indicator Date hidden'!T126)</f>
        <v>0</v>
      </c>
      <c r="T125" s="25">
        <f>IF('Indicator Date hidden'!U126="x","x",$T$2-'Indicator Date hidden'!U126)</f>
        <v>0</v>
      </c>
      <c r="U125" s="25">
        <f>IF('Indicator Date hidden'!V126="x","x",$U$2-'Indicator Date hidden'!V126)</f>
        <v>0</v>
      </c>
      <c r="V125" s="25">
        <f>IF('Indicator Date hidden'!W126="x","x",$V$2-'Indicator Date hidden'!W126)</f>
        <v>0</v>
      </c>
      <c r="W125" s="25">
        <f>IF('Indicator Date hidden'!X126="x","x",$W$2-'Indicator Date hidden'!X126)</f>
        <v>8</v>
      </c>
      <c r="X125" s="25">
        <f>IF('Indicator Date hidden'!Y126="x","x",$X$2-'Indicator Date hidden'!Y126)</f>
        <v>0</v>
      </c>
      <c r="Y125" s="25">
        <f>IF('Indicator Date hidden'!Z126="x","x",$Y$2-'Indicator Date hidden'!Z126)</f>
        <v>0</v>
      </c>
      <c r="Z125" s="25">
        <f>IF('Indicator Date hidden'!AA126="x","x",$Z$2-'Indicator Date hidden'!AA126)</f>
        <v>0</v>
      </c>
      <c r="AA125" s="25">
        <f>IF('Indicator Date hidden'!AB126="x","x",$AA$2-'Indicator Date hidden'!AB126)</f>
        <v>0</v>
      </c>
      <c r="AB125" s="25">
        <f>IF('Indicator Date hidden'!AC126="x","x",$AB$2-'Indicator Date hidden'!AC126)</f>
        <v>0</v>
      </c>
      <c r="AC125" s="25">
        <f>IF('Indicator Date hidden'!AD126="x","x",$AC$2-'Indicator Date hidden'!AD126)</f>
        <v>0</v>
      </c>
      <c r="AD125" s="25">
        <f>IF('Indicator Date hidden'!AE126="x","x",$AD$2-'Indicator Date hidden'!AE126)</f>
        <v>0</v>
      </c>
      <c r="AE125" s="25">
        <f>IF('Indicator Date hidden'!AF126="x","x",$AE$2-'Indicator Date hidden'!AF126)</f>
        <v>0</v>
      </c>
      <c r="AF125" s="25">
        <f>IF('Indicator Date hidden'!AG126="x","x",$AF$2-'Indicator Date hidden'!AG126)</f>
        <v>4</v>
      </c>
      <c r="AG125" s="25">
        <f>IF('Indicator Date hidden'!AH126="x","x",$AG$2-'Indicator Date hidden'!AH126)</f>
        <v>0</v>
      </c>
      <c r="AH125" s="25">
        <f>IF('Indicator Date hidden'!AI126="x","x",$AH$2-'Indicator Date hidden'!AI126)</f>
        <v>0</v>
      </c>
      <c r="AI125" s="25">
        <f>IF('Indicator Date hidden'!AJ126="x","x",$AI$2-'Indicator Date hidden'!AJ126)</f>
        <v>0</v>
      </c>
      <c r="AJ125" s="25" t="str">
        <f>IF('Indicator Date hidden'!AK126="x","x",$AJ$2-'Indicator Date hidden'!AK126)</f>
        <v>x</v>
      </c>
      <c r="AK125" s="25">
        <f>IF('Indicator Date hidden'!AL126="x","x",$AK$2-'Indicator Date hidden'!AL126)</f>
        <v>1</v>
      </c>
      <c r="AL125" s="25">
        <f>IF('Indicator Date hidden'!AM126="x","x",$AL$2-'Indicator Date hidden'!AM126)</f>
        <v>0</v>
      </c>
      <c r="AM125" s="25">
        <f>IF('Indicator Date hidden'!AN126="x","x",$AM$2-'Indicator Date hidden'!AN126)</f>
        <v>0</v>
      </c>
      <c r="AN125" s="25">
        <f>IF('Indicator Date hidden'!AO126="x","x",$AN$2-'Indicator Date hidden'!AO126)</f>
        <v>0</v>
      </c>
      <c r="AO125" s="25">
        <f>IF('Indicator Date hidden'!AP126="x","x",$AO$2-'Indicator Date hidden'!AP126)</f>
        <v>0</v>
      </c>
      <c r="AP125" s="25">
        <f>IF('Indicator Date hidden'!AQ126="x","x",$AP$2-'Indicator Date hidden'!AQ126)</f>
        <v>0</v>
      </c>
      <c r="AQ125" s="25">
        <f>IF('Indicator Date hidden'!AR126="x","x",$AQ$2-'Indicator Date hidden'!AR126)</f>
        <v>6</v>
      </c>
      <c r="AR125" s="25">
        <f>IF('Indicator Date hidden'!AS126="x","x",$AR$2-'Indicator Date hidden'!AS126)</f>
        <v>0</v>
      </c>
      <c r="AS125" s="25">
        <f>IF('Indicator Date hidden'!AT126="x","x",$AS$2-'Indicator Date hidden'!AT126)</f>
        <v>0</v>
      </c>
      <c r="AT125" s="25">
        <f>IF('Indicator Date hidden'!AU126="x","x",$AT$2-'Indicator Date hidden'!AU126)</f>
        <v>0</v>
      </c>
      <c r="AU125" s="25" t="str">
        <f>IF('Indicator Date hidden'!AV126="x","x",$AU$2-'Indicator Date hidden'!AV126)</f>
        <v>x</v>
      </c>
      <c r="AV125" s="25">
        <f>IF('Indicator Date hidden'!AW126="x","x",$AV$2-'Indicator Date hidden'!AW126)</f>
        <v>0</v>
      </c>
      <c r="AW125" s="25">
        <f>IF('Indicator Date hidden'!AX126="x","x",$AW$2-'Indicator Date hidden'!AX126)</f>
        <v>0</v>
      </c>
      <c r="AX125" s="25">
        <f>IF('Indicator Date hidden'!AY126="x","x",$AX$2-'Indicator Date hidden'!AY126)</f>
        <v>0</v>
      </c>
      <c r="AY125" s="25">
        <f>IF('Indicator Date hidden'!AZ126="x","x",$AY$2-'Indicator Date hidden'!AZ126)</f>
        <v>0</v>
      </c>
      <c r="AZ125" s="25">
        <f>IF('Indicator Date hidden'!BA126="x","x",$AZ$2-'Indicator Date hidden'!BA126)</f>
        <v>0</v>
      </c>
      <c r="BA125">
        <f t="shared" si="15"/>
        <v>21</v>
      </c>
      <c r="BB125" s="26">
        <f t="shared" si="16"/>
        <v>0.42857142857142855</v>
      </c>
      <c r="BC125">
        <f t="shared" si="17"/>
        <v>5</v>
      </c>
      <c r="BD125" s="26">
        <f t="shared" si="18"/>
        <v>1.5118578920369088</v>
      </c>
      <c r="BE125" s="28">
        <f t="shared" si="19"/>
        <v>0</v>
      </c>
    </row>
    <row r="126" spans="1:57" x14ac:dyDescent="0.25">
      <c r="A126" t="s">
        <v>10031</v>
      </c>
      <c r="B126" s="25">
        <f>IF('Indicator Date hidden'!C127="x","x",$B$2-'Indicator Date hidden'!C127)</f>
        <v>0</v>
      </c>
      <c r="C126" s="25">
        <f>IF('Indicator Date hidden'!D127="x","x",$C$2-'Indicator Date hidden'!D127)</f>
        <v>0</v>
      </c>
      <c r="D126" s="25">
        <f>IF('Indicator Date hidden'!E127="x","x",$D$2-'Indicator Date hidden'!E127)</f>
        <v>0</v>
      </c>
      <c r="E126" s="25">
        <f>IF('Indicator Date hidden'!F127="x","x",$E$2-'Indicator Date hidden'!F127)</f>
        <v>0</v>
      </c>
      <c r="F126" s="25">
        <f>IF('Indicator Date hidden'!G127="x","x",$F$2-'Indicator Date hidden'!G127)</f>
        <v>0</v>
      </c>
      <c r="G126" s="25">
        <f>IF('Indicator Date hidden'!H127="x","x",$G$2-'Indicator Date hidden'!H127)</f>
        <v>0</v>
      </c>
      <c r="H126" s="25">
        <f>IF('Indicator Date hidden'!I127="x","x",$H$2-'Indicator Date hidden'!I127)</f>
        <v>0</v>
      </c>
      <c r="I126" s="25">
        <f>IF('Indicator Date hidden'!J127="x","x",$I$2-'Indicator Date hidden'!J127)</f>
        <v>0</v>
      </c>
      <c r="J126" s="25">
        <f>IF('Indicator Date hidden'!K127="x","x",$J$2-'Indicator Date hidden'!K127)</f>
        <v>0</v>
      </c>
      <c r="K126" s="25">
        <f>IF('Indicator Date hidden'!L127="x","x",$K$2-'Indicator Date hidden'!L127)</f>
        <v>0</v>
      </c>
      <c r="L126" s="25">
        <f>IF('Indicator Date hidden'!M127="x","x",$L$2-'Indicator Date hidden'!M127)</f>
        <v>0</v>
      </c>
      <c r="M126" s="25">
        <f>IF('Indicator Date hidden'!N127="x","x",$M$2-'Indicator Date hidden'!N127)</f>
        <v>0</v>
      </c>
      <c r="N126" s="25">
        <f>IF('Indicator Date hidden'!O127="x","x",$N$2-'Indicator Date hidden'!O127)</f>
        <v>0</v>
      </c>
      <c r="O126" s="25">
        <f>IF('Indicator Date hidden'!P127="x","x",$O$2-'Indicator Date hidden'!P127)</f>
        <v>0</v>
      </c>
      <c r="P126" s="25">
        <f>IF('Indicator Date hidden'!Q127="x","x",$P$2-'Indicator Date hidden'!Q127)</f>
        <v>0</v>
      </c>
      <c r="Q126" s="25">
        <f>IF('Indicator Date hidden'!R127="x","x",$Q$2-'Indicator Date hidden'!R127)</f>
        <v>2</v>
      </c>
      <c r="R126" s="25">
        <f>IF('Indicator Date hidden'!S127="x","x",$R$2-'Indicator Date hidden'!S127)</f>
        <v>0</v>
      </c>
      <c r="S126" s="25">
        <f>IF('Indicator Date hidden'!T127="x","x",$S$2-'Indicator Date hidden'!T127)</f>
        <v>0</v>
      </c>
      <c r="T126" s="25">
        <f>IF('Indicator Date hidden'!U127="x","x",$T$2-'Indicator Date hidden'!U127)</f>
        <v>0</v>
      </c>
      <c r="U126" s="25">
        <f>IF('Indicator Date hidden'!V127="x","x",$U$2-'Indicator Date hidden'!V127)</f>
        <v>0</v>
      </c>
      <c r="V126" s="25">
        <f>IF('Indicator Date hidden'!W127="x","x",$V$2-'Indicator Date hidden'!W127)</f>
        <v>0</v>
      </c>
      <c r="W126" s="25">
        <f>IF('Indicator Date hidden'!X127="x","x",$W$2-'Indicator Date hidden'!X127)</f>
        <v>2</v>
      </c>
      <c r="X126" s="25">
        <f>IF('Indicator Date hidden'!Y127="x","x",$X$2-'Indicator Date hidden'!Y127)</f>
        <v>4</v>
      </c>
      <c r="Y126" s="25">
        <f>IF('Indicator Date hidden'!Z127="x","x",$Y$2-'Indicator Date hidden'!Z127)</f>
        <v>0</v>
      </c>
      <c r="Z126" s="25">
        <f>IF('Indicator Date hidden'!AA127="x","x",$Z$2-'Indicator Date hidden'!AA127)</f>
        <v>0</v>
      </c>
      <c r="AA126" s="25">
        <f>IF('Indicator Date hidden'!AB127="x","x",$AA$2-'Indicator Date hidden'!AB127)</f>
        <v>0</v>
      </c>
      <c r="AB126" s="25">
        <f>IF('Indicator Date hidden'!AC127="x","x",$AB$2-'Indicator Date hidden'!AC127)</f>
        <v>0</v>
      </c>
      <c r="AC126" s="25">
        <f>IF('Indicator Date hidden'!AD127="x","x",$AC$2-'Indicator Date hidden'!AD127)</f>
        <v>0</v>
      </c>
      <c r="AD126" s="25">
        <f>IF('Indicator Date hidden'!AE127="x","x",$AD$2-'Indicator Date hidden'!AE127)</f>
        <v>0</v>
      </c>
      <c r="AE126" s="25">
        <f>IF('Indicator Date hidden'!AF127="x","x",$AE$2-'Indicator Date hidden'!AF127)</f>
        <v>0</v>
      </c>
      <c r="AF126" s="25">
        <f>IF('Indicator Date hidden'!AG127="x","x",$AF$2-'Indicator Date hidden'!AG127)</f>
        <v>2</v>
      </c>
      <c r="AG126" s="25">
        <f>IF('Indicator Date hidden'!AH127="x","x",$AG$2-'Indicator Date hidden'!AH127)</f>
        <v>0</v>
      </c>
      <c r="AH126" s="25">
        <f>IF('Indicator Date hidden'!AI127="x","x",$AH$2-'Indicator Date hidden'!AI127)</f>
        <v>0</v>
      </c>
      <c r="AI126" s="25">
        <f>IF('Indicator Date hidden'!AJ127="x","x",$AI$2-'Indicator Date hidden'!AJ127)</f>
        <v>0</v>
      </c>
      <c r="AJ126" s="25">
        <f>IF('Indicator Date hidden'!AK127="x","x",$AJ$2-'Indicator Date hidden'!AK127)</f>
        <v>1</v>
      </c>
      <c r="AK126" s="25">
        <f>IF('Indicator Date hidden'!AL127="x","x",$AK$2-'Indicator Date hidden'!AL127)</f>
        <v>0</v>
      </c>
      <c r="AL126" s="25">
        <f>IF('Indicator Date hidden'!AM127="x","x",$AL$2-'Indicator Date hidden'!AM127)</f>
        <v>0</v>
      </c>
      <c r="AM126" s="25">
        <f>IF('Indicator Date hidden'!AN127="x","x",$AM$2-'Indicator Date hidden'!AN127)</f>
        <v>0</v>
      </c>
      <c r="AN126" s="25">
        <f>IF('Indicator Date hidden'!AO127="x","x",$AN$2-'Indicator Date hidden'!AO127)</f>
        <v>0</v>
      </c>
      <c r="AO126" s="25">
        <f>IF('Indicator Date hidden'!AP127="x","x",$AO$2-'Indicator Date hidden'!AP127)</f>
        <v>0</v>
      </c>
      <c r="AP126" s="25">
        <f>IF('Indicator Date hidden'!AQ127="x","x",$AP$2-'Indicator Date hidden'!AQ127)</f>
        <v>0</v>
      </c>
      <c r="AQ126" s="25">
        <f>IF('Indicator Date hidden'!AR127="x","x",$AQ$2-'Indicator Date hidden'!AR127)</f>
        <v>0</v>
      </c>
      <c r="AR126" s="25">
        <f>IF('Indicator Date hidden'!AS127="x","x",$AR$2-'Indicator Date hidden'!AS127)</f>
        <v>0</v>
      </c>
      <c r="AS126" s="25">
        <f>IF('Indicator Date hidden'!AT127="x","x",$AS$2-'Indicator Date hidden'!AT127)</f>
        <v>0</v>
      </c>
      <c r="AT126" s="25">
        <f>IF('Indicator Date hidden'!AU127="x","x",$AT$2-'Indicator Date hidden'!AU127)</f>
        <v>0</v>
      </c>
      <c r="AU126" s="25">
        <f>IF('Indicator Date hidden'!AV127="x","x",$AU$2-'Indicator Date hidden'!AV127)</f>
        <v>2</v>
      </c>
      <c r="AV126" s="25">
        <f>IF('Indicator Date hidden'!AW127="x","x",$AV$2-'Indicator Date hidden'!AW127)</f>
        <v>0</v>
      </c>
      <c r="AW126" s="25">
        <f>IF('Indicator Date hidden'!AX127="x","x",$AW$2-'Indicator Date hidden'!AX127)</f>
        <v>0</v>
      </c>
      <c r="AX126" s="25">
        <f>IF('Indicator Date hidden'!AY127="x","x",$AX$2-'Indicator Date hidden'!AY127)</f>
        <v>0</v>
      </c>
      <c r="AY126" s="25">
        <f>IF('Indicator Date hidden'!AZ127="x","x",$AY$2-'Indicator Date hidden'!AZ127)</f>
        <v>0</v>
      </c>
      <c r="AZ126" s="25">
        <f>IF('Indicator Date hidden'!BA127="x","x",$AZ$2-'Indicator Date hidden'!BA127)</f>
        <v>0</v>
      </c>
      <c r="BA126">
        <f t="shared" si="15"/>
        <v>13</v>
      </c>
      <c r="BB126" s="26">
        <f t="shared" si="16"/>
        <v>0.25490196078431371</v>
      </c>
      <c r="BC126">
        <f t="shared" si="17"/>
        <v>6</v>
      </c>
      <c r="BD126" s="26">
        <f t="shared" si="18"/>
        <v>0.7629441748370086</v>
      </c>
      <c r="BE126" s="28">
        <f t="shared" si="19"/>
        <v>0</v>
      </c>
    </row>
    <row r="127" spans="1:57" x14ac:dyDescent="0.25">
      <c r="A127" t="s">
        <v>10032</v>
      </c>
      <c r="B127" s="25">
        <f>IF('Indicator Date hidden'!C128="x","x",$B$2-'Indicator Date hidden'!C128)</f>
        <v>0</v>
      </c>
      <c r="C127" s="25">
        <f>IF('Indicator Date hidden'!D128="x","x",$C$2-'Indicator Date hidden'!D128)</f>
        <v>0</v>
      </c>
      <c r="D127" s="25">
        <f>IF('Indicator Date hidden'!E128="x","x",$D$2-'Indicator Date hidden'!E128)</f>
        <v>0</v>
      </c>
      <c r="E127" s="25">
        <f>IF('Indicator Date hidden'!F128="x","x",$E$2-'Indicator Date hidden'!F128)</f>
        <v>0</v>
      </c>
      <c r="F127" s="25">
        <f>IF('Indicator Date hidden'!G128="x","x",$F$2-'Indicator Date hidden'!G128)</f>
        <v>0</v>
      </c>
      <c r="G127" s="25">
        <f>IF('Indicator Date hidden'!H128="x","x",$G$2-'Indicator Date hidden'!H128)</f>
        <v>0</v>
      </c>
      <c r="H127" s="25">
        <f>IF('Indicator Date hidden'!I128="x","x",$H$2-'Indicator Date hidden'!I128)</f>
        <v>0</v>
      </c>
      <c r="I127" s="25">
        <f>IF('Indicator Date hidden'!J128="x","x",$I$2-'Indicator Date hidden'!J128)</f>
        <v>0</v>
      </c>
      <c r="J127" s="25">
        <f>IF('Indicator Date hidden'!K128="x","x",$J$2-'Indicator Date hidden'!K128)</f>
        <v>0</v>
      </c>
      <c r="K127" s="25">
        <f>IF('Indicator Date hidden'!L128="x","x",$K$2-'Indicator Date hidden'!L128)</f>
        <v>0</v>
      </c>
      <c r="L127" s="25">
        <f>IF('Indicator Date hidden'!M128="x","x",$L$2-'Indicator Date hidden'!M128)</f>
        <v>0</v>
      </c>
      <c r="M127" s="25">
        <f>IF('Indicator Date hidden'!N128="x","x",$M$2-'Indicator Date hidden'!N128)</f>
        <v>0</v>
      </c>
      <c r="N127" s="25">
        <f>IF('Indicator Date hidden'!O128="x","x",$N$2-'Indicator Date hidden'!O128)</f>
        <v>0</v>
      </c>
      <c r="O127" s="25">
        <f>IF('Indicator Date hidden'!P128="x","x",$O$2-'Indicator Date hidden'!P128)</f>
        <v>0</v>
      </c>
      <c r="P127" s="25">
        <f>IF('Indicator Date hidden'!Q128="x","x",$P$2-'Indicator Date hidden'!Q128)</f>
        <v>0</v>
      </c>
      <c r="Q127" s="25">
        <f>IF('Indicator Date hidden'!R128="x","x",$Q$2-'Indicator Date hidden'!R128)</f>
        <v>1</v>
      </c>
      <c r="R127" s="25">
        <f>IF('Indicator Date hidden'!S128="x","x",$R$2-'Indicator Date hidden'!S128)</f>
        <v>0</v>
      </c>
      <c r="S127" s="25">
        <f>IF('Indicator Date hidden'!T128="x","x",$S$2-'Indicator Date hidden'!T128)</f>
        <v>0</v>
      </c>
      <c r="T127" s="25">
        <f>IF('Indicator Date hidden'!U128="x","x",$T$2-'Indicator Date hidden'!U128)</f>
        <v>0</v>
      </c>
      <c r="U127" s="25">
        <f>IF('Indicator Date hidden'!V128="x","x",$U$2-'Indicator Date hidden'!V128)</f>
        <v>0</v>
      </c>
      <c r="V127" s="25">
        <f>IF('Indicator Date hidden'!W128="x","x",$V$2-'Indicator Date hidden'!W128)</f>
        <v>0</v>
      </c>
      <c r="W127" s="25">
        <f>IF('Indicator Date hidden'!X128="x","x",$W$2-'Indicator Date hidden'!X128)</f>
        <v>0</v>
      </c>
      <c r="X127" s="25">
        <f>IF('Indicator Date hidden'!Y128="x","x",$X$2-'Indicator Date hidden'!Y128)</f>
        <v>4</v>
      </c>
      <c r="Y127" s="25">
        <f>IF('Indicator Date hidden'!Z128="x","x",$Y$2-'Indicator Date hidden'!Z128)</f>
        <v>0</v>
      </c>
      <c r="Z127" s="25">
        <f>IF('Indicator Date hidden'!AA128="x","x",$Z$2-'Indicator Date hidden'!AA128)</f>
        <v>0</v>
      </c>
      <c r="AA127" s="25">
        <f>IF('Indicator Date hidden'!AB128="x","x",$AA$2-'Indicator Date hidden'!AB128)</f>
        <v>0</v>
      </c>
      <c r="AB127" s="25">
        <f>IF('Indicator Date hidden'!AC128="x","x",$AB$2-'Indicator Date hidden'!AC128)</f>
        <v>0</v>
      </c>
      <c r="AC127" s="25">
        <f>IF('Indicator Date hidden'!AD128="x","x",$AC$2-'Indicator Date hidden'!AD128)</f>
        <v>0</v>
      </c>
      <c r="AD127" s="25">
        <f>IF('Indicator Date hidden'!AE128="x","x",$AD$2-'Indicator Date hidden'!AE128)</f>
        <v>0</v>
      </c>
      <c r="AE127" s="25" t="str">
        <f>IF('Indicator Date hidden'!AF128="x","x",$AE$2-'Indicator Date hidden'!AF128)</f>
        <v>x</v>
      </c>
      <c r="AF127" s="25">
        <f>IF('Indicator Date hidden'!AG128="x","x",$AF$2-'Indicator Date hidden'!AG128)</f>
        <v>3</v>
      </c>
      <c r="AG127" s="25">
        <f>IF('Indicator Date hidden'!AH128="x","x",$AG$2-'Indicator Date hidden'!AH128)</f>
        <v>0</v>
      </c>
      <c r="AH127" s="25">
        <f>IF('Indicator Date hidden'!AI128="x","x",$AH$2-'Indicator Date hidden'!AI128)</f>
        <v>0</v>
      </c>
      <c r="AI127" s="25">
        <f>IF('Indicator Date hidden'!AJ128="x","x",$AI$2-'Indicator Date hidden'!AJ128)</f>
        <v>0</v>
      </c>
      <c r="AJ127" s="25">
        <f>IF('Indicator Date hidden'!AK128="x","x",$AJ$2-'Indicator Date hidden'!AK128)</f>
        <v>0</v>
      </c>
      <c r="AK127" s="25">
        <f>IF('Indicator Date hidden'!AL128="x","x",$AK$2-'Indicator Date hidden'!AL128)</f>
        <v>1</v>
      </c>
      <c r="AL127" s="25">
        <f>IF('Indicator Date hidden'!AM128="x","x",$AL$2-'Indicator Date hidden'!AM128)</f>
        <v>0</v>
      </c>
      <c r="AM127" s="25">
        <f>IF('Indicator Date hidden'!AN128="x","x",$AM$2-'Indicator Date hidden'!AN128)</f>
        <v>0</v>
      </c>
      <c r="AN127" s="25">
        <f>IF('Indicator Date hidden'!AO128="x","x",$AN$2-'Indicator Date hidden'!AO128)</f>
        <v>0</v>
      </c>
      <c r="AO127" s="25">
        <f>IF('Indicator Date hidden'!AP128="x","x",$AO$2-'Indicator Date hidden'!AP128)</f>
        <v>1</v>
      </c>
      <c r="AP127" s="25">
        <f>IF('Indicator Date hidden'!AQ128="x","x",$AP$2-'Indicator Date hidden'!AQ128)</f>
        <v>1</v>
      </c>
      <c r="AQ127" s="25">
        <f>IF('Indicator Date hidden'!AR128="x","x",$AQ$2-'Indicator Date hidden'!AR128)</f>
        <v>0</v>
      </c>
      <c r="AR127" s="25">
        <f>IF('Indicator Date hidden'!AS128="x","x",$AR$2-'Indicator Date hidden'!AS128)</f>
        <v>0</v>
      </c>
      <c r="AS127" s="25">
        <f>IF('Indicator Date hidden'!AT128="x","x",$AS$2-'Indicator Date hidden'!AT128)</f>
        <v>0</v>
      </c>
      <c r="AT127" s="25">
        <f>IF('Indicator Date hidden'!AU128="x","x",$AT$2-'Indicator Date hidden'!AU128)</f>
        <v>0</v>
      </c>
      <c r="AU127" s="25">
        <f>IF('Indicator Date hidden'!AV128="x","x",$AU$2-'Indicator Date hidden'!AV128)</f>
        <v>6</v>
      </c>
      <c r="AV127" s="25">
        <f>IF('Indicator Date hidden'!AW128="x","x",$AV$2-'Indicator Date hidden'!AW128)</f>
        <v>0</v>
      </c>
      <c r="AW127" s="25">
        <f>IF('Indicator Date hidden'!AX128="x","x",$AW$2-'Indicator Date hidden'!AX128)</f>
        <v>0</v>
      </c>
      <c r="AX127" s="25">
        <f>IF('Indicator Date hidden'!AY128="x","x",$AX$2-'Indicator Date hidden'!AY128)</f>
        <v>0</v>
      </c>
      <c r="AY127" s="25">
        <f>IF('Indicator Date hidden'!AZ128="x","x",$AY$2-'Indicator Date hidden'!AZ128)</f>
        <v>0</v>
      </c>
      <c r="AZ127" s="25">
        <f>IF('Indicator Date hidden'!BA128="x","x",$AZ$2-'Indicator Date hidden'!BA128)</f>
        <v>0</v>
      </c>
      <c r="BA127">
        <f t="shared" si="15"/>
        <v>17</v>
      </c>
      <c r="BB127" s="26">
        <f t="shared" si="16"/>
        <v>0.34</v>
      </c>
      <c r="BC127">
        <f t="shared" si="17"/>
        <v>7</v>
      </c>
      <c r="BD127" s="26">
        <f t="shared" si="18"/>
        <v>1.0883014288330233</v>
      </c>
      <c r="BE127" s="28">
        <f t="shared" si="19"/>
        <v>0</v>
      </c>
    </row>
    <row r="128" spans="1:57" x14ac:dyDescent="0.25">
      <c r="A128" t="s">
        <v>10037</v>
      </c>
      <c r="B128" s="25">
        <f>IF('Indicator Date hidden'!C129="x","x",$B$2-'Indicator Date hidden'!C129)</f>
        <v>0</v>
      </c>
      <c r="C128" s="25">
        <f>IF('Indicator Date hidden'!D129="x","x",$C$2-'Indicator Date hidden'!D129)</f>
        <v>0</v>
      </c>
      <c r="D128" s="25">
        <f>IF('Indicator Date hidden'!E129="x","x",$D$2-'Indicator Date hidden'!E129)</f>
        <v>0</v>
      </c>
      <c r="E128" s="25">
        <f>IF('Indicator Date hidden'!F129="x","x",$E$2-'Indicator Date hidden'!F129)</f>
        <v>0</v>
      </c>
      <c r="F128" s="25">
        <f>IF('Indicator Date hidden'!G129="x","x",$F$2-'Indicator Date hidden'!G129)</f>
        <v>0</v>
      </c>
      <c r="G128" s="25">
        <f>IF('Indicator Date hidden'!H129="x","x",$G$2-'Indicator Date hidden'!H129)</f>
        <v>0</v>
      </c>
      <c r="H128" s="25">
        <f>IF('Indicator Date hidden'!I129="x","x",$H$2-'Indicator Date hidden'!I129)</f>
        <v>0</v>
      </c>
      <c r="I128" s="25">
        <f>IF('Indicator Date hidden'!J129="x","x",$I$2-'Indicator Date hidden'!J129)</f>
        <v>0</v>
      </c>
      <c r="J128" s="25">
        <f>IF('Indicator Date hidden'!K129="x","x",$J$2-'Indicator Date hidden'!K129)</f>
        <v>0</v>
      </c>
      <c r="K128" s="25">
        <f>IF('Indicator Date hidden'!L129="x","x",$K$2-'Indicator Date hidden'!L129)</f>
        <v>0</v>
      </c>
      <c r="L128" s="25">
        <f>IF('Indicator Date hidden'!M129="x","x",$L$2-'Indicator Date hidden'!M129)</f>
        <v>0</v>
      </c>
      <c r="M128" s="25">
        <f>IF('Indicator Date hidden'!N129="x","x",$M$2-'Indicator Date hidden'!N129)</f>
        <v>0</v>
      </c>
      <c r="N128" s="25">
        <f>IF('Indicator Date hidden'!O129="x","x",$N$2-'Indicator Date hidden'!O129)</f>
        <v>0</v>
      </c>
      <c r="O128" s="25">
        <f>IF('Indicator Date hidden'!P129="x","x",$O$2-'Indicator Date hidden'!P129)</f>
        <v>0</v>
      </c>
      <c r="P128" s="25">
        <f>IF('Indicator Date hidden'!Q129="x","x",$P$2-'Indicator Date hidden'!Q129)</f>
        <v>0</v>
      </c>
      <c r="Q128" s="25" t="str">
        <f>IF('Indicator Date hidden'!R129="x","x",$Q$2-'Indicator Date hidden'!R129)</f>
        <v>x</v>
      </c>
      <c r="R128" s="25">
        <f>IF('Indicator Date hidden'!S129="x","x",$R$2-'Indicator Date hidden'!S129)</f>
        <v>0</v>
      </c>
      <c r="S128" s="25">
        <f>IF('Indicator Date hidden'!T129="x","x",$S$2-'Indicator Date hidden'!T129)</f>
        <v>0</v>
      </c>
      <c r="T128" s="25">
        <f>IF('Indicator Date hidden'!U129="x","x",$T$2-'Indicator Date hidden'!U129)</f>
        <v>0</v>
      </c>
      <c r="U128" s="25" t="str">
        <f>IF('Indicator Date hidden'!V129="x","x",$U$2-'Indicator Date hidden'!V129)</f>
        <v>x</v>
      </c>
      <c r="V128" s="25">
        <f>IF('Indicator Date hidden'!W129="x","x",$V$2-'Indicator Date hidden'!W129)</f>
        <v>0</v>
      </c>
      <c r="W128" s="25" t="str">
        <f>IF('Indicator Date hidden'!X129="x","x",$W$2-'Indicator Date hidden'!X129)</f>
        <v>x</v>
      </c>
      <c r="X128" s="25">
        <f>IF('Indicator Date hidden'!Y129="x","x",$X$2-'Indicator Date hidden'!Y129)</f>
        <v>2</v>
      </c>
      <c r="Y128" s="25">
        <f>IF('Indicator Date hidden'!Z129="x","x",$Y$2-'Indicator Date hidden'!Z129)</f>
        <v>0</v>
      </c>
      <c r="Z128" s="25">
        <f>IF('Indicator Date hidden'!AA129="x","x",$Z$2-'Indicator Date hidden'!AA129)</f>
        <v>0</v>
      </c>
      <c r="AA128" s="25">
        <f>IF('Indicator Date hidden'!AB129="x","x",$AA$2-'Indicator Date hidden'!AB129)</f>
        <v>0</v>
      </c>
      <c r="AB128" s="25">
        <f>IF('Indicator Date hidden'!AC129="x","x",$AB$2-'Indicator Date hidden'!AC129)</f>
        <v>0</v>
      </c>
      <c r="AC128" s="25">
        <f>IF('Indicator Date hidden'!AD129="x","x",$AC$2-'Indicator Date hidden'!AD129)</f>
        <v>0</v>
      </c>
      <c r="AD128" s="25" t="str">
        <f>IF('Indicator Date hidden'!AE129="x","x",$AD$2-'Indicator Date hidden'!AE129)</f>
        <v>x</v>
      </c>
      <c r="AE128" s="25">
        <f>IF('Indicator Date hidden'!AF129="x","x",$AE$2-'Indicator Date hidden'!AF129)</f>
        <v>0</v>
      </c>
      <c r="AF128" s="25">
        <f>IF('Indicator Date hidden'!AG129="x","x",$AF$2-'Indicator Date hidden'!AG129)</f>
        <v>1</v>
      </c>
      <c r="AG128" s="25">
        <f>IF('Indicator Date hidden'!AH129="x","x",$AG$2-'Indicator Date hidden'!AH129)</f>
        <v>0</v>
      </c>
      <c r="AH128" s="25">
        <f>IF('Indicator Date hidden'!AI129="x","x",$AH$2-'Indicator Date hidden'!AI129)</f>
        <v>0</v>
      </c>
      <c r="AI128" s="25">
        <f>IF('Indicator Date hidden'!AJ129="x","x",$AI$2-'Indicator Date hidden'!AJ129)</f>
        <v>0</v>
      </c>
      <c r="AJ128" s="25" t="str">
        <f>IF('Indicator Date hidden'!AK129="x","x",$AJ$2-'Indicator Date hidden'!AK129)</f>
        <v>x</v>
      </c>
      <c r="AK128" s="25">
        <f>IF('Indicator Date hidden'!AL129="x","x",$AK$2-'Indicator Date hidden'!AL129)</f>
        <v>1</v>
      </c>
      <c r="AL128" s="25">
        <f>IF('Indicator Date hidden'!AM129="x","x",$AL$2-'Indicator Date hidden'!AM129)</f>
        <v>0</v>
      </c>
      <c r="AM128" s="25">
        <f>IF('Indicator Date hidden'!AN129="x","x",$AM$2-'Indicator Date hidden'!AN129)</f>
        <v>0</v>
      </c>
      <c r="AN128" s="25">
        <f>IF('Indicator Date hidden'!AO129="x","x",$AN$2-'Indicator Date hidden'!AO129)</f>
        <v>0</v>
      </c>
      <c r="AO128" s="25">
        <f>IF('Indicator Date hidden'!AP129="x","x",$AO$2-'Indicator Date hidden'!AP129)</f>
        <v>0</v>
      </c>
      <c r="AP128" s="25">
        <f>IF('Indicator Date hidden'!AQ129="x","x",$AP$2-'Indicator Date hidden'!AQ129)</f>
        <v>0</v>
      </c>
      <c r="AQ128" s="25">
        <f>IF('Indicator Date hidden'!AR129="x","x",$AQ$2-'Indicator Date hidden'!AR129)</f>
        <v>0</v>
      </c>
      <c r="AR128" s="25">
        <f>IF('Indicator Date hidden'!AS129="x","x",$AR$2-'Indicator Date hidden'!AS129)</f>
        <v>0</v>
      </c>
      <c r="AS128" s="25">
        <f>IF('Indicator Date hidden'!AT129="x","x",$AS$2-'Indicator Date hidden'!AT129)</f>
        <v>0</v>
      </c>
      <c r="AT128" s="25">
        <f>IF('Indicator Date hidden'!AU129="x","x",$AT$2-'Indicator Date hidden'!AU129)</f>
        <v>0</v>
      </c>
      <c r="AU128" s="25" t="str">
        <f>IF('Indicator Date hidden'!AV129="x","x",$AU$2-'Indicator Date hidden'!AV129)</f>
        <v>x</v>
      </c>
      <c r="AV128" s="25">
        <f>IF('Indicator Date hidden'!AW129="x","x",$AV$2-'Indicator Date hidden'!AW129)</f>
        <v>0</v>
      </c>
      <c r="AW128" s="25">
        <f>IF('Indicator Date hidden'!AX129="x","x",$AW$2-'Indicator Date hidden'!AX129)</f>
        <v>0</v>
      </c>
      <c r="AX128" s="25">
        <f>IF('Indicator Date hidden'!AY129="x","x",$AX$2-'Indicator Date hidden'!AY129)</f>
        <v>0</v>
      </c>
      <c r="AY128" s="25">
        <f>IF('Indicator Date hidden'!AZ129="x","x",$AY$2-'Indicator Date hidden'!AZ129)</f>
        <v>0</v>
      </c>
      <c r="AZ128" s="25">
        <f>IF('Indicator Date hidden'!BA129="x","x",$AZ$2-'Indicator Date hidden'!BA129)</f>
        <v>0</v>
      </c>
      <c r="BA128">
        <f t="shared" si="15"/>
        <v>4</v>
      </c>
      <c r="BB128" s="26">
        <f t="shared" si="16"/>
        <v>8.8888888888888892E-2</v>
      </c>
      <c r="BC128">
        <f t="shared" si="17"/>
        <v>3</v>
      </c>
      <c r="BD128" s="26">
        <f t="shared" si="18"/>
        <v>0.35416394334464951</v>
      </c>
      <c r="BE128" s="28">
        <f t="shared" si="19"/>
        <v>0</v>
      </c>
    </row>
    <row r="129" spans="1:57" x14ac:dyDescent="0.25">
      <c r="A129" t="s">
        <v>10045</v>
      </c>
      <c r="B129" s="25">
        <f>IF('Indicator Date hidden'!C130="x","x",$B$2-'Indicator Date hidden'!C130)</f>
        <v>0</v>
      </c>
      <c r="C129" s="25">
        <f>IF('Indicator Date hidden'!D130="x","x",$C$2-'Indicator Date hidden'!D130)</f>
        <v>0</v>
      </c>
      <c r="D129" s="25">
        <f>IF('Indicator Date hidden'!E130="x","x",$D$2-'Indicator Date hidden'!E130)</f>
        <v>0</v>
      </c>
      <c r="E129" s="25">
        <f>IF('Indicator Date hidden'!F130="x","x",$E$2-'Indicator Date hidden'!F130)</f>
        <v>0</v>
      </c>
      <c r="F129" s="25">
        <f>IF('Indicator Date hidden'!G130="x","x",$F$2-'Indicator Date hidden'!G130)</f>
        <v>0</v>
      </c>
      <c r="G129" s="25">
        <f>IF('Indicator Date hidden'!H130="x","x",$G$2-'Indicator Date hidden'!H130)</f>
        <v>0</v>
      </c>
      <c r="H129" s="25">
        <f>IF('Indicator Date hidden'!I130="x","x",$H$2-'Indicator Date hidden'!I130)</f>
        <v>0</v>
      </c>
      <c r="I129" s="25">
        <f>IF('Indicator Date hidden'!J130="x","x",$I$2-'Indicator Date hidden'!J130)</f>
        <v>0</v>
      </c>
      <c r="J129" s="25">
        <f>IF('Indicator Date hidden'!K130="x","x",$J$2-'Indicator Date hidden'!K130)</f>
        <v>0</v>
      </c>
      <c r="K129" s="25">
        <f>IF('Indicator Date hidden'!L130="x","x",$K$2-'Indicator Date hidden'!L130)</f>
        <v>0</v>
      </c>
      <c r="L129" s="25">
        <f>IF('Indicator Date hidden'!M130="x","x",$L$2-'Indicator Date hidden'!M130)</f>
        <v>0</v>
      </c>
      <c r="M129" s="25">
        <f>IF('Indicator Date hidden'!N130="x","x",$M$2-'Indicator Date hidden'!N130)</f>
        <v>0</v>
      </c>
      <c r="N129" s="25">
        <f>IF('Indicator Date hidden'!O130="x","x",$N$2-'Indicator Date hidden'!O130)</f>
        <v>0</v>
      </c>
      <c r="O129" s="25">
        <f>IF('Indicator Date hidden'!P130="x","x",$O$2-'Indicator Date hidden'!P130)</f>
        <v>0</v>
      </c>
      <c r="P129" s="25">
        <f>IF('Indicator Date hidden'!Q130="x","x",$P$2-'Indicator Date hidden'!Q130)</f>
        <v>0</v>
      </c>
      <c r="Q129" s="25" t="str">
        <f>IF('Indicator Date hidden'!R130="x","x",$Q$2-'Indicator Date hidden'!R130)</f>
        <v>x</v>
      </c>
      <c r="R129" s="25">
        <f>IF('Indicator Date hidden'!S130="x","x",$R$2-'Indicator Date hidden'!S130)</f>
        <v>0</v>
      </c>
      <c r="S129" s="25">
        <f>IF('Indicator Date hidden'!T130="x","x",$S$2-'Indicator Date hidden'!T130)</f>
        <v>0</v>
      </c>
      <c r="T129" s="25">
        <f>IF('Indicator Date hidden'!U130="x","x",$T$2-'Indicator Date hidden'!U130)</f>
        <v>0</v>
      </c>
      <c r="U129" s="25" t="str">
        <f>IF('Indicator Date hidden'!V130="x","x",$U$2-'Indicator Date hidden'!V130)</f>
        <v>x</v>
      </c>
      <c r="V129" s="25">
        <f>IF('Indicator Date hidden'!W130="x","x",$V$2-'Indicator Date hidden'!W130)</f>
        <v>0</v>
      </c>
      <c r="W129" s="25">
        <f>IF('Indicator Date hidden'!X130="x","x",$W$2-'Indicator Date hidden'!X130)</f>
        <v>5</v>
      </c>
      <c r="X129" s="25">
        <f>IF('Indicator Date hidden'!Y130="x","x",$X$2-'Indicator Date hidden'!Y130)</f>
        <v>2</v>
      </c>
      <c r="Y129" s="25">
        <f>IF('Indicator Date hidden'!Z130="x","x",$Y$2-'Indicator Date hidden'!Z130)</f>
        <v>0</v>
      </c>
      <c r="Z129" s="25">
        <f>IF('Indicator Date hidden'!AA130="x","x",$Z$2-'Indicator Date hidden'!AA130)</f>
        <v>0</v>
      </c>
      <c r="AA129" s="25">
        <f>IF('Indicator Date hidden'!AB130="x","x",$AA$2-'Indicator Date hidden'!AB130)</f>
        <v>0</v>
      </c>
      <c r="AB129" s="25">
        <f>IF('Indicator Date hidden'!AC130="x","x",$AB$2-'Indicator Date hidden'!AC130)</f>
        <v>0</v>
      </c>
      <c r="AC129" s="25">
        <f>IF('Indicator Date hidden'!AD130="x","x",$AC$2-'Indicator Date hidden'!AD130)</f>
        <v>0</v>
      </c>
      <c r="AD129" s="25" t="str">
        <f>IF('Indicator Date hidden'!AE130="x","x",$AD$2-'Indicator Date hidden'!AE130)</f>
        <v>x</v>
      </c>
      <c r="AE129" s="25">
        <f>IF('Indicator Date hidden'!AF130="x","x",$AE$2-'Indicator Date hidden'!AF130)</f>
        <v>0</v>
      </c>
      <c r="AF129" s="25" t="str">
        <f>IF('Indicator Date hidden'!AG130="x","x",$AF$2-'Indicator Date hidden'!AG130)</f>
        <v>x</v>
      </c>
      <c r="AG129" s="25">
        <f>IF('Indicator Date hidden'!AH130="x","x",$AG$2-'Indicator Date hidden'!AH130)</f>
        <v>0</v>
      </c>
      <c r="AH129" s="25">
        <f>IF('Indicator Date hidden'!AI130="x","x",$AH$2-'Indicator Date hidden'!AI130)</f>
        <v>0</v>
      </c>
      <c r="AI129" s="25">
        <f>IF('Indicator Date hidden'!AJ130="x","x",$AI$2-'Indicator Date hidden'!AJ130)</f>
        <v>0</v>
      </c>
      <c r="AJ129" s="25" t="str">
        <f>IF('Indicator Date hidden'!AK130="x","x",$AJ$2-'Indicator Date hidden'!AK130)</f>
        <v>x</v>
      </c>
      <c r="AK129" s="25">
        <f>IF('Indicator Date hidden'!AL130="x","x",$AK$2-'Indicator Date hidden'!AL130)</f>
        <v>1</v>
      </c>
      <c r="AL129" s="25">
        <f>IF('Indicator Date hidden'!AM130="x","x",$AL$2-'Indicator Date hidden'!AM130)</f>
        <v>0</v>
      </c>
      <c r="AM129" s="25">
        <f>IF('Indicator Date hidden'!AN130="x","x",$AM$2-'Indicator Date hidden'!AN130)</f>
        <v>0</v>
      </c>
      <c r="AN129" s="25">
        <f>IF('Indicator Date hidden'!AO130="x","x",$AN$2-'Indicator Date hidden'!AO130)</f>
        <v>0</v>
      </c>
      <c r="AO129" s="25">
        <f>IF('Indicator Date hidden'!AP130="x","x",$AO$2-'Indicator Date hidden'!AP130)</f>
        <v>0</v>
      </c>
      <c r="AP129" s="25">
        <f>IF('Indicator Date hidden'!AQ130="x","x",$AP$2-'Indicator Date hidden'!AQ130)</f>
        <v>0</v>
      </c>
      <c r="AQ129" s="25" t="str">
        <f>IF('Indicator Date hidden'!AR130="x","x",$AQ$2-'Indicator Date hidden'!AR130)</f>
        <v>x</v>
      </c>
      <c r="AR129" s="25">
        <f>IF('Indicator Date hidden'!AS130="x","x",$AR$2-'Indicator Date hidden'!AS130)</f>
        <v>0</v>
      </c>
      <c r="AS129" s="25">
        <f>IF('Indicator Date hidden'!AT130="x","x",$AS$2-'Indicator Date hidden'!AT130)</f>
        <v>0</v>
      </c>
      <c r="AT129" s="25">
        <f>IF('Indicator Date hidden'!AU130="x","x",$AT$2-'Indicator Date hidden'!AU130)</f>
        <v>0</v>
      </c>
      <c r="AU129" s="25">
        <f>IF('Indicator Date hidden'!AV130="x","x",$AU$2-'Indicator Date hidden'!AV130)</f>
        <v>0</v>
      </c>
      <c r="AV129" s="25">
        <f>IF('Indicator Date hidden'!AW130="x","x",$AV$2-'Indicator Date hidden'!AW130)</f>
        <v>0</v>
      </c>
      <c r="AW129" s="25">
        <f>IF('Indicator Date hidden'!AX130="x","x",$AW$2-'Indicator Date hidden'!AX130)</f>
        <v>0</v>
      </c>
      <c r="AX129" s="25">
        <f>IF('Indicator Date hidden'!AY130="x","x",$AX$2-'Indicator Date hidden'!AY130)</f>
        <v>0</v>
      </c>
      <c r="AY129" s="25">
        <f>IF('Indicator Date hidden'!AZ130="x","x",$AY$2-'Indicator Date hidden'!AZ130)</f>
        <v>0</v>
      </c>
      <c r="AZ129" s="25">
        <f>IF('Indicator Date hidden'!BA130="x","x",$AZ$2-'Indicator Date hidden'!BA130)</f>
        <v>0</v>
      </c>
      <c r="BA129">
        <f t="shared" si="15"/>
        <v>8</v>
      </c>
      <c r="BB129" s="26">
        <f t="shared" si="16"/>
        <v>0.17777777777777778</v>
      </c>
      <c r="BC129">
        <f t="shared" si="17"/>
        <v>3</v>
      </c>
      <c r="BD129" s="26">
        <f t="shared" si="18"/>
        <v>0.7969076034240492</v>
      </c>
      <c r="BE129" s="28">
        <f t="shared" si="19"/>
        <v>0</v>
      </c>
    </row>
    <row r="130" spans="1:57" x14ac:dyDescent="0.25">
      <c r="A130" t="s">
        <v>10046</v>
      </c>
      <c r="B130" s="25">
        <f>IF('Indicator Date hidden'!C131="x","x",$B$2-'Indicator Date hidden'!C131)</f>
        <v>0</v>
      </c>
      <c r="C130" s="25">
        <f>IF('Indicator Date hidden'!D131="x","x",$C$2-'Indicator Date hidden'!D131)</f>
        <v>0</v>
      </c>
      <c r="D130" s="25">
        <f>IF('Indicator Date hidden'!E131="x","x",$D$2-'Indicator Date hidden'!E131)</f>
        <v>0</v>
      </c>
      <c r="E130" s="25">
        <f>IF('Indicator Date hidden'!F131="x","x",$E$2-'Indicator Date hidden'!F131)</f>
        <v>0</v>
      </c>
      <c r="F130" s="25">
        <f>IF('Indicator Date hidden'!G131="x","x",$F$2-'Indicator Date hidden'!G131)</f>
        <v>0</v>
      </c>
      <c r="G130" s="25">
        <f>IF('Indicator Date hidden'!H131="x","x",$G$2-'Indicator Date hidden'!H131)</f>
        <v>0</v>
      </c>
      <c r="H130" s="25">
        <f>IF('Indicator Date hidden'!I131="x","x",$H$2-'Indicator Date hidden'!I131)</f>
        <v>0</v>
      </c>
      <c r="I130" s="25">
        <f>IF('Indicator Date hidden'!J131="x","x",$I$2-'Indicator Date hidden'!J131)</f>
        <v>0</v>
      </c>
      <c r="J130" s="25">
        <f>IF('Indicator Date hidden'!K131="x","x",$J$2-'Indicator Date hidden'!K131)</f>
        <v>0</v>
      </c>
      <c r="K130" s="25">
        <f>IF('Indicator Date hidden'!L131="x","x",$K$2-'Indicator Date hidden'!L131)</f>
        <v>0</v>
      </c>
      <c r="L130" s="25">
        <f>IF('Indicator Date hidden'!M131="x","x",$L$2-'Indicator Date hidden'!M131)</f>
        <v>0</v>
      </c>
      <c r="M130" s="25">
        <f>IF('Indicator Date hidden'!N131="x","x",$M$2-'Indicator Date hidden'!N131)</f>
        <v>0</v>
      </c>
      <c r="N130" s="25">
        <f>IF('Indicator Date hidden'!O131="x","x",$N$2-'Indicator Date hidden'!O131)</f>
        <v>0</v>
      </c>
      <c r="O130" s="25">
        <f>IF('Indicator Date hidden'!P131="x","x",$O$2-'Indicator Date hidden'!P131)</f>
        <v>0</v>
      </c>
      <c r="P130" s="25">
        <f>IF('Indicator Date hidden'!Q131="x","x",$P$2-'Indicator Date hidden'!Q131)</f>
        <v>0</v>
      </c>
      <c r="Q130" s="25">
        <f>IF('Indicator Date hidden'!R131="x","x",$Q$2-'Indicator Date hidden'!R131)</f>
        <v>1</v>
      </c>
      <c r="R130" s="25">
        <f>IF('Indicator Date hidden'!S131="x","x",$R$2-'Indicator Date hidden'!S131)</f>
        <v>0</v>
      </c>
      <c r="S130" s="25">
        <f>IF('Indicator Date hidden'!T131="x","x",$S$2-'Indicator Date hidden'!T131)</f>
        <v>0</v>
      </c>
      <c r="T130" s="25">
        <f>IF('Indicator Date hidden'!U131="x","x",$T$2-'Indicator Date hidden'!U131)</f>
        <v>0</v>
      </c>
      <c r="U130" s="25">
        <f>IF('Indicator Date hidden'!V131="x","x",$U$2-'Indicator Date hidden'!V131)</f>
        <v>0</v>
      </c>
      <c r="V130" s="25">
        <f>IF('Indicator Date hidden'!W131="x","x",$V$2-'Indicator Date hidden'!W131)</f>
        <v>0</v>
      </c>
      <c r="W130" s="25">
        <f>IF('Indicator Date hidden'!X131="x","x",$W$2-'Indicator Date hidden'!X131)</f>
        <v>2</v>
      </c>
      <c r="X130" s="25">
        <f>IF('Indicator Date hidden'!Y131="x","x",$X$2-'Indicator Date hidden'!Y131)</f>
        <v>4</v>
      </c>
      <c r="Y130" s="25">
        <f>IF('Indicator Date hidden'!Z131="x","x",$Y$2-'Indicator Date hidden'!Z131)</f>
        <v>0</v>
      </c>
      <c r="Z130" s="25">
        <f>IF('Indicator Date hidden'!AA131="x","x",$Z$2-'Indicator Date hidden'!AA131)</f>
        <v>0</v>
      </c>
      <c r="AA130" s="25">
        <f>IF('Indicator Date hidden'!AB131="x","x",$AA$2-'Indicator Date hidden'!AB131)</f>
        <v>0</v>
      </c>
      <c r="AB130" s="25">
        <f>IF('Indicator Date hidden'!AC131="x","x",$AB$2-'Indicator Date hidden'!AC131)</f>
        <v>0</v>
      </c>
      <c r="AC130" s="25">
        <f>IF('Indicator Date hidden'!AD131="x","x",$AC$2-'Indicator Date hidden'!AD131)</f>
        <v>0</v>
      </c>
      <c r="AD130" s="25">
        <f>IF('Indicator Date hidden'!AE131="x","x",$AD$2-'Indicator Date hidden'!AE131)</f>
        <v>0</v>
      </c>
      <c r="AE130" s="25">
        <f>IF('Indicator Date hidden'!AF131="x","x",$AE$2-'Indicator Date hidden'!AF131)</f>
        <v>0</v>
      </c>
      <c r="AF130" s="25">
        <f>IF('Indicator Date hidden'!AG131="x","x",$AF$2-'Indicator Date hidden'!AG131)</f>
        <v>3</v>
      </c>
      <c r="AG130" s="25">
        <f>IF('Indicator Date hidden'!AH131="x","x",$AG$2-'Indicator Date hidden'!AH131)</f>
        <v>0</v>
      </c>
      <c r="AH130" s="25">
        <f>IF('Indicator Date hidden'!AI131="x","x",$AH$2-'Indicator Date hidden'!AI131)</f>
        <v>0</v>
      </c>
      <c r="AI130" s="25">
        <f>IF('Indicator Date hidden'!AJ131="x","x",$AI$2-'Indicator Date hidden'!AJ131)</f>
        <v>0</v>
      </c>
      <c r="AJ130" s="25">
        <f>IF('Indicator Date hidden'!AK131="x","x",$AJ$2-'Indicator Date hidden'!AK131)</f>
        <v>1</v>
      </c>
      <c r="AK130" s="25">
        <f>IF('Indicator Date hidden'!AL131="x","x",$AK$2-'Indicator Date hidden'!AL131)</f>
        <v>1</v>
      </c>
      <c r="AL130" s="25">
        <f>IF('Indicator Date hidden'!AM131="x","x",$AL$2-'Indicator Date hidden'!AM131)</f>
        <v>0</v>
      </c>
      <c r="AM130" s="25">
        <f>IF('Indicator Date hidden'!AN131="x","x",$AM$2-'Indicator Date hidden'!AN131)</f>
        <v>0</v>
      </c>
      <c r="AN130" s="25">
        <f>IF('Indicator Date hidden'!AO131="x","x",$AN$2-'Indicator Date hidden'!AO131)</f>
        <v>0</v>
      </c>
      <c r="AO130" s="25">
        <f>IF('Indicator Date hidden'!AP131="x","x",$AO$2-'Indicator Date hidden'!AP131)</f>
        <v>0</v>
      </c>
      <c r="AP130" s="25">
        <f>IF('Indicator Date hidden'!AQ131="x","x",$AP$2-'Indicator Date hidden'!AQ131)</f>
        <v>0</v>
      </c>
      <c r="AQ130" s="25">
        <f>IF('Indicator Date hidden'!AR131="x","x",$AQ$2-'Indicator Date hidden'!AR131)</f>
        <v>0</v>
      </c>
      <c r="AR130" s="25">
        <f>IF('Indicator Date hidden'!AS131="x","x",$AR$2-'Indicator Date hidden'!AS131)</f>
        <v>0</v>
      </c>
      <c r="AS130" s="25">
        <f>IF('Indicator Date hidden'!AT131="x","x",$AS$2-'Indicator Date hidden'!AT131)</f>
        <v>0</v>
      </c>
      <c r="AT130" s="25">
        <f>IF('Indicator Date hidden'!AU131="x","x",$AT$2-'Indicator Date hidden'!AU131)</f>
        <v>0</v>
      </c>
      <c r="AU130" s="25">
        <f>IF('Indicator Date hidden'!AV131="x","x",$AU$2-'Indicator Date hidden'!AV131)</f>
        <v>2</v>
      </c>
      <c r="AV130" s="25">
        <f>IF('Indicator Date hidden'!AW131="x","x",$AV$2-'Indicator Date hidden'!AW131)</f>
        <v>0</v>
      </c>
      <c r="AW130" s="25">
        <f>IF('Indicator Date hidden'!AX131="x","x",$AW$2-'Indicator Date hidden'!AX131)</f>
        <v>0</v>
      </c>
      <c r="AX130" s="25">
        <f>IF('Indicator Date hidden'!AY131="x","x",$AX$2-'Indicator Date hidden'!AY131)</f>
        <v>0</v>
      </c>
      <c r="AY130" s="25">
        <f>IF('Indicator Date hidden'!AZ131="x","x",$AY$2-'Indicator Date hidden'!AZ131)</f>
        <v>0</v>
      </c>
      <c r="AZ130" s="25">
        <f>IF('Indicator Date hidden'!BA131="x","x",$AZ$2-'Indicator Date hidden'!BA131)</f>
        <v>0</v>
      </c>
      <c r="BA130">
        <f t="shared" si="15"/>
        <v>14</v>
      </c>
      <c r="BB130" s="26">
        <f t="shared" si="16"/>
        <v>0.27450980392156865</v>
      </c>
      <c r="BC130">
        <f t="shared" si="17"/>
        <v>7</v>
      </c>
      <c r="BD130" s="26">
        <f t="shared" si="18"/>
        <v>0.79405712671829753</v>
      </c>
      <c r="BE130" s="28">
        <f t="shared" si="19"/>
        <v>0</v>
      </c>
    </row>
    <row r="131" spans="1:57" x14ac:dyDescent="0.25">
      <c r="A131" t="s">
        <v>10051</v>
      </c>
      <c r="B131" s="25">
        <f>IF('Indicator Date hidden'!C132="x","x",$B$2-'Indicator Date hidden'!C132)</f>
        <v>0</v>
      </c>
      <c r="C131" s="25">
        <f>IF('Indicator Date hidden'!D132="x","x",$C$2-'Indicator Date hidden'!D132)</f>
        <v>0</v>
      </c>
      <c r="D131" s="25">
        <f>IF('Indicator Date hidden'!E132="x","x",$D$2-'Indicator Date hidden'!E132)</f>
        <v>0</v>
      </c>
      <c r="E131" s="25">
        <f>IF('Indicator Date hidden'!F132="x","x",$E$2-'Indicator Date hidden'!F132)</f>
        <v>0</v>
      </c>
      <c r="F131" s="25">
        <f>IF('Indicator Date hidden'!G132="x","x",$F$2-'Indicator Date hidden'!G132)</f>
        <v>0</v>
      </c>
      <c r="G131" s="25">
        <f>IF('Indicator Date hidden'!H132="x","x",$G$2-'Indicator Date hidden'!H132)</f>
        <v>0</v>
      </c>
      <c r="H131" s="25">
        <f>IF('Indicator Date hidden'!I132="x","x",$H$2-'Indicator Date hidden'!I132)</f>
        <v>0</v>
      </c>
      <c r="I131" s="25">
        <f>IF('Indicator Date hidden'!J132="x","x",$I$2-'Indicator Date hidden'!J132)</f>
        <v>0</v>
      </c>
      <c r="J131" s="25">
        <f>IF('Indicator Date hidden'!K132="x","x",$J$2-'Indicator Date hidden'!K132)</f>
        <v>0</v>
      </c>
      <c r="K131" s="25">
        <f>IF('Indicator Date hidden'!L132="x","x",$K$2-'Indicator Date hidden'!L132)</f>
        <v>0</v>
      </c>
      <c r="L131" s="25">
        <f>IF('Indicator Date hidden'!M132="x","x",$L$2-'Indicator Date hidden'!M132)</f>
        <v>0</v>
      </c>
      <c r="M131" s="25">
        <f>IF('Indicator Date hidden'!N132="x","x",$M$2-'Indicator Date hidden'!N132)</f>
        <v>0</v>
      </c>
      <c r="N131" s="25">
        <f>IF('Indicator Date hidden'!O132="x","x",$N$2-'Indicator Date hidden'!O132)</f>
        <v>0</v>
      </c>
      <c r="O131" s="25">
        <f>IF('Indicator Date hidden'!P132="x","x",$O$2-'Indicator Date hidden'!P132)</f>
        <v>0</v>
      </c>
      <c r="P131" s="25">
        <f>IF('Indicator Date hidden'!Q132="x","x",$P$2-'Indicator Date hidden'!Q132)</f>
        <v>0</v>
      </c>
      <c r="Q131" s="25" t="str">
        <f>IF('Indicator Date hidden'!R132="x","x",$Q$2-'Indicator Date hidden'!R132)</f>
        <v>x</v>
      </c>
      <c r="R131" s="25">
        <f>IF('Indicator Date hidden'!S132="x","x",$R$2-'Indicator Date hidden'!S132)</f>
        <v>0</v>
      </c>
      <c r="S131" s="25">
        <f>IF('Indicator Date hidden'!T132="x","x",$S$2-'Indicator Date hidden'!T132)</f>
        <v>0</v>
      </c>
      <c r="T131" s="25">
        <f>IF('Indicator Date hidden'!U132="x","x",$T$2-'Indicator Date hidden'!U132)</f>
        <v>0</v>
      </c>
      <c r="U131" s="25">
        <f>IF('Indicator Date hidden'!V132="x","x",$U$2-'Indicator Date hidden'!V132)</f>
        <v>0</v>
      </c>
      <c r="V131" s="25">
        <f>IF('Indicator Date hidden'!W132="x","x",$V$2-'Indicator Date hidden'!W132)</f>
        <v>0</v>
      </c>
      <c r="W131" s="25">
        <f>IF('Indicator Date hidden'!X132="x","x",$W$2-'Indicator Date hidden'!X132)</f>
        <v>4</v>
      </c>
      <c r="X131" s="25">
        <f>IF('Indicator Date hidden'!Y132="x","x",$X$2-'Indicator Date hidden'!Y132)</f>
        <v>4</v>
      </c>
      <c r="Y131" s="25">
        <f>IF('Indicator Date hidden'!Z132="x","x",$Y$2-'Indicator Date hidden'!Z132)</f>
        <v>0</v>
      </c>
      <c r="Z131" s="25">
        <f>IF('Indicator Date hidden'!AA132="x","x",$Z$2-'Indicator Date hidden'!AA132)</f>
        <v>0</v>
      </c>
      <c r="AA131" s="25">
        <f>IF('Indicator Date hidden'!AB132="x","x",$AA$2-'Indicator Date hidden'!AB132)</f>
        <v>4</v>
      </c>
      <c r="AB131" s="25">
        <f>IF('Indicator Date hidden'!AC132="x","x",$AB$2-'Indicator Date hidden'!AC132)</f>
        <v>0</v>
      </c>
      <c r="AC131" s="25">
        <f>IF('Indicator Date hidden'!AD132="x","x",$AC$2-'Indicator Date hidden'!AD132)</f>
        <v>0</v>
      </c>
      <c r="AD131" s="25" t="str">
        <f>IF('Indicator Date hidden'!AE132="x","x",$AD$2-'Indicator Date hidden'!AE132)</f>
        <v>x</v>
      </c>
      <c r="AE131" s="25" t="str">
        <f>IF('Indicator Date hidden'!AF132="x","x",$AE$2-'Indicator Date hidden'!AF132)</f>
        <v>x</v>
      </c>
      <c r="AF131" s="25" t="str">
        <f>IF('Indicator Date hidden'!AG132="x","x",$AF$2-'Indicator Date hidden'!AG132)</f>
        <v>x</v>
      </c>
      <c r="AG131" s="25">
        <f>IF('Indicator Date hidden'!AH132="x","x",$AG$2-'Indicator Date hidden'!AH132)</f>
        <v>0</v>
      </c>
      <c r="AH131" s="25">
        <f>IF('Indicator Date hidden'!AI132="x","x",$AH$2-'Indicator Date hidden'!AI132)</f>
        <v>0</v>
      </c>
      <c r="AI131" s="25">
        <f>IF('Indicator Date hidden'!AJ132="x","x",$AI$2-'Indicator Date hidden'!AJ132)</f>
        <v>0</v>
      </c>
      <c r="AJ131" s="25" t="str">
        <f>IF('Indicator Date hidden'!AK132="x","x",$AJ$2-'Indicator Date hidden'!AK132)</f>
        <v>x</v>
      </c>
      <c r="AK131" s="25">
        <f>IF('Indicator Date hidden'!AL132="x","x",$AK$2-'Indicator Date hidden'!AL132)</f>
        <v>1</v>
      </c>
      <c r="AL131" s="25">
        <f>IF('Indicator Date hidden'!AM132="x","x",$AL$2-'Indicator Date hidden'!AM132)</f>
        <v>0</v>
      </c>
      <c r="AM131" s="25">
        <f>IF('Indicator Date hidden'!AN132="x","x",$AM$2-'Indicator Date hidden'!AN132)</f>
        <v>0</v>
      </c>
      <c r="AN131" s="25">
        <f>IF('Indicator Date hidden'!AO132="x","x",$AN$2-'Indicator Date hidden'!AO132)</f>
        <v>0</v>
      </c>
      <c r="AO131" s="25" t="str">
        <f>IF('Indicator Date hidden'!AP132="x","x",$AO$2-'Indicator Date hidden'!AP132)</f>
        <v>x</v>
      </c>
      <c r="AP131" s="25" t="str">
        <f>IF('Indicator Date hidden'!AQ132="x","x",$AP$2-'Indicator Date hidden'!AQ132)</f>
        <v>x</v>
      </c>
      <c r="AQ131" s="25">
        <f>IF('Indicator Date hidden'!AR132="x","x",$AQ$2-'Indicator Date hidden'!AR132)</f>
        <v>4</v>
      </c>
      <c r="AR131" s="25">
        <f>IF('Indicator Date hidden'!AS132="x","x",$AR$2-'Indicator Date hidden'!AS132)</f>
        <v>0</v>
      </c>
      <c r="AS131" s="25" t="str">
        <f>IF('Indicator Date hidden'!AT132="x","x",$AS$2-'Indicator Date hidden'!AT132)</f>
        <v>x</v>
      </c>
      <c r="AT131" s="25">
        <f>IF('Indicator Date hidden'!AU132="x","x",$AT$2-'Indicator Date hidden'!AU132)</f>
        <v>0</v>
      </c>
      <c r="AU131" s="25">
        <f>IF('Indicator Date hidden'!AV132="x","x",$AU$2-'Indicator Date hidden'!AV132)</f>
        <v>1</v>
      </c>
      <c r="AV131" s="25" t="str">
        <f>IF('Indicator Date hidden'!AW132="x","x",$AV$2-'Indicator Date hidden'!AW132)</f>
        <v>x</v>
      </c>
      <c r="AW131" s="25">
        <f>IF('Indicator Date hidden'!AX132="x","x",$AW$2-'Indicator Date hidden'!AX132)</f>
        <v>0</v>
      </c>
      <c r="AX131" s="25">
        <f>IF('Indicator Date hidden'!AY132="x","x",$AX$2-'Indicator Date hidden'!AY132)</f>
        <v>0</v>
      </c>
      <c r="AY131" s="25">
        <f>IF('Indicator Date hidden'!AZ132="x","x",$AY$2-'Indicator Date hidden'!AZ132)</f>
        <v>0</v>
      </c>
      <c r="AZ131" s="25">
        <f>IF('Indicator Date hidden'!BA132="x","x",$AZ$2-'Indicator Date hidden'!BA132)</f>
        <v>4</v>
      </c>
      <c r="BA131">
        <f t="shared" ref="BA131:BA162" si="20">SUM(B131:AZ131)</f>
        <v>22</v>
      </c>
      <c r="BB131" s="26">
        <f t="shared" ref="BB131:BB162" si="21">BA131/COUNT(B131:AZ131)</f>
        <v>0.52380952380952384</v>
      </c>
      <c r="BC131">
        <f t="shared" ref="BC131:BC162" si="22">COUNTIF(B131:AZ131,"&gt;0")</f>
        <v>7</v>
      </c>
      <c r="BD131" s="26">
        <f t="shared" ref="BD131:BD162" si="23">_xlfn.STDEV.P(B131:AZ131)</f>
        <v>1.2953781436890899</v>
      </c>
      <c r="BE131" s="28">
        <f t="shared" ref="BE131:BE162" si="24">MEDIAN(B131:AZ131)</f>
        <v>0</v>
      </c>
    </row>
    <row r="132" spans="1:57" x14ac:dyDescent="0.25">
      <c r="A132" t="s">
        <v>10059</v>
      </c>
      <c r="B132" s="25">
        <f>IF('Indicator Date hidden'!C133="x","x",$B$2-'Indicator Date hidden'!C133)</f>
        <v>0</v>
      </c>
      <c r="C132" s="25">
        <f>IF('Indicator Date hidden'!D133="x","x",$C$2-'Indicator Date hidden'!D133)</f>
        <v>0</v>
      </c>
      <c r="D132" s="25">
        <f>IF('Indicator Date hidden'!E133="x","x",$D$2-'Indicator Date hidden'!E133)</f>
        <v>0</v>
      </c>
      <c r="E132" s="25">
        <f>IF('Indicator Date hidden'!F133="x","x",$E$2-'Indicator Date hidden'!F133)</f>
        <v>0</v>
      </c>
      <c r="F132" s="25">
        <f>IF('Indicator Date hidden'!G133="x","x",$F$2-'Indicator Date hidden'!G133)</f>
        <v>0</v>
      </c>
      <c r="G132" s="25">
        <f>IF('Indicator Date hidden'!H133="x","x",$G$2-'Indicator Date hidden'!H133)</f>
        <v>0</v>
      </c>
      <c r="H132" s="25">
        <f>IF('Indicator Date hidden'!I133="x","x",$H$2-'Indicator Date hidden'!I133)</f>
        <v>0</v>
      </c>
      <c r="I132" s="25">
        <f>IF('Indicator Date hidden'!J133="x","x",$I$2-'Indicator Date hidden'!J133)</f>
        <v>0</v>
      </c>
      <c r="J132" s="25">
        <f>IF('Indicator Date hidden'!K133="x","x",$J$2-'Indicator Date hidden'!K133)</f>
        <v>0</v>
      </c>
      <c r="K132" s="25">
        <f>IF('Indicator Date hidden'!L133="x","x",$K$2-'Indicator Date hidden'!L133)</f>
        <v>2</v>
      </c>
      <c r="L132" s="25">
        <f>IF('Indicator Date hidden'!M133="x","x",$L$2-'Indicator Date hidden'!M133)</f>
        <v>0</v>
      </c>
      <c r="M132" s="25">
        <f>IF('Indicator Date hidden'!N133="x","x",$M$2-'Indicator Date hidden'!N133)</f>
        <v>0</v>
      </c>
      <c r="N132" s="25">
        <f>IF('Indicator Date hidden'!O133="x","x",$N$2-'Indicator Date hidden'!O133)</f>
        <v>0</v>
      </c>
      <c r="O132" s="25">
        <f>IF('Indicator Date hidden'!P133="x","x",$O$2-'Indicator Date hidden'!P133)</f>
        <v>0</v>
      </c>
      <c r="P132" s="25">
        <f>IF('Indicator Date hidden'!Q133="x","x",$P$2-'Indicator Date hidden'!Q133)</f>
        <v>0</v>
      </c>
      <c r="Q132" s="25">
        <f>IF('Indicator Date hidden'!R133="x","x",$Q$2-'Indicator Date hidden'!R133)</f>
        <v>4</v>
      </c>
      <c r="R132" s="25">
        <f>IF('Indicator Date hidden'!S133="x","x",$R$2-'Indicator Date hidden'!S133)</f>
        <v>0</v>
      </c>
      <c r="S132" s="25">
        <f>IF('Indicator Date hidden'!T133="x","x",$S$2-'Indicator Date hidden'!T133)</f>
        <v>0</v>
      </c>
      <c r="T132" s="25">
        <f>IF('Indicator Date hidden'!U133="x","x",$T$2-'Indicator Date hidden'!U133)</f>
        <v>0</v>
      </c>
      <c r="U132" s="25">
        <f>IF('Indicator Date hidden'!V133="x","x",$U$2-'Indicator Date hidden'!V133)</f>
        <v>0</v>
      </c>
      <c r="V132" s="25">
        <f>IF('Indicator Date hidden'!W133="x","x",$V$2-'Indicator Date hidden'!W133)</f>
        <v>0</v>
      </c>
      <c r="W132" s="25">
        <f>IF('Indicator Date hidden'!X133="x","x",$W$2-'Indicator Date hidden'!X133)</f>
        <v>0</v>
      </c>
      <c r="X132" s="25">
        <f>IF('Indicator Date hidden'!Y133="x","x",$X$2-'Indicator Date hidden'!Y133)</f>
        <v>2</v>
      </c>
      <c r="Y132" s="25">
        <f>IF('Indicator Date hidden'!Z133="x","x",$Y$2-'Indicator Date hidden'!Z133)</f>
        <v>2</v>
      </c>
      <c r="Z132" s="25">
        <f>IF('Indicator Date hidden'!AA133="x","x",$Z$2-'Indicator Date hidden'!AA133)</f>
        <v>0</v>
      </c>
      <c r="AA132" s="25" t="str">
        <f>IF('Indicator Date hidden'!AB133="x","x",$AA$2-'Indicator Date hidden'!AB133)</f>
        <v>x</v>
      </c>
      <c r="AB132" s="25" t="str">
        <f>IF('Indicator Date hidden'!AC133="x","x",$AB$2-'Indicator Date hidden'!AC133)</f>
        <v>x</v>
      </c>
      <c r="AC132" s="25">
        <f>IF('Indicator Date hidden'!AD133="x","x",$AC$2-'Indicator Date hidden'!AD133)</f>
        <v>0</v>
      </c>
      <c r="AD132" s="25" t="str">
        <f>IF('Indicator Date hidden'!AE133="x","x",$AD$2-'Indicator Date hidden'!AE133)</f>
        <v>x</v>
      </c>
      <c r="AE132" s="25" t="str">
        <f>IF('Indicator Date hidden'!AF133="x","x",$AE$2-'Indicator Date hidden'!AF133)</f>
        <v>x</v>
      </c>
      <c r="AF132" s="25">
        <f>IF('Indicator Date hidden'!AG133="x","x",$AF$2-'Indicator Date hidden'!AG133)</f>
        <v>4</v>
      </c>
      <c r="AG132" s="25">
        <f>IF('Indicator Date hidden'!AH133="x","x",$AG$2-'Indicator Date hidden'!AH133)</f>
        <v>0</v>
      </c>
      <c r="AH132" s="25">
        <f>IF('Indicator Date hidden'!AI133="x","x",$AH$2-'Indicator Date hidden'!AI133)</f>
        <v>0</v>
      </c>
      <c r="AI132" s="25">
        <f>IF('Indicator Date hidden'!AJ133="x","x",$AI$2-'Indicator Date hidden'!AJ133)</f>
        <v>0</v>
      </c>
      <c r="AJ132" s="25">
        <f>IF('Indicator Date hidden'!AK133="x","x",$AJ$2-'Indicator Date hidden'!AK133)</f>
        <v>1</v>
      </c>
      <c r="AK132" s="25">
        <f>IF('Indicator Date hidden'!AL133="x","x",$AK$2-'Indicator Date hidden'!AL133)</f>
        <v>1</v>
      </c>
      <c r="AL132" s="25">
        <f>IF('Indicator Date hidden'!AM133="x","x",$AL$2-'Indicator Date hidden'!AM133)</f>
        <v>0</v>
      </c>
      <c r="AM132" s="25">
        <f>IF('Indicator Date hidden'!AN133="x","x",$AM$2-'Indicator Date hidden'!AN133)</f>
        <v>0</v>
      </c>
      <c r="AN132" s="25">
        <f>IF('Indicator Date hidden'!AO133="x","x",$AN$2-'Indicator Date hidden'!AO133)</f>
        <v>0</v>
      </c>
      <c r="AO132" s="25" t="str">
        <f>IF('Indicator Date hidden'!AP133="x","x",$AO$2-'Indicator Date hidden'!AP133)</f>
        <v>x</v>
      </c>
      <c r="AP132" s="25" t="str">
        <f>IF('Indicator Date hidden'!AQ133="x","x",$AP$2-'Indicator Date hidden'!AQ133)</f>
        <v>x</v>
      </c>
      <c r="AQ132" s="25">
        <f>IF('Indicator Date hidden'!AR133="x","x",$AQ$2-'Indicator Date hidden'!AR133)</f>
        <v>0</v>
      </c>
      <c r="AR132" s="25">
        <f>IF('Indicator Date hidden'!AS133="x","x",$AR$2-'Indicator Date hidden'!AS133)</f>
        <v>0</v>
      </c>
      <c r="AS132" s="25" t="str">
        <f>IF('Indicator Date hidden'!AT133="x","x",$AS$2-'Indicator Date hidden'!AT133)</f>
        <v>x</v>
      </c>
      <c r="AT132" s="25">
        <f>IF('Indicator Date hidden'!AU133="x","x",$AT$2-'Indicator Date hidden'!AU133)</f>
        <v>0</v>
      </c>
      <c r="AU132" s="25">
        <f>IF('Indicator Date hidden'!AV133="x","x",$AU$2-'Indicator Date hidden'!AV133)</f>
        <v>0</v>
      </c>
      <c r="AV132" s="25">
        <f>IF('Indicator Date hidden'!AW133="x","x",$AV$2-'Indicator Date hidden'!AW133)</f>
        <v>0</v>
      </c>
      <c r="AW132" s="25">
        <f>IF('Indicator Date hidden'!AX133="x","x",$AW$2-'Indicator Date hidden'!AX133)</f>
        <v>0</v>
      </c>
      <c r="AX132" s="25">
        <f>IF('Indicator Date hidden'!AY133="x","x",$AX$2-'Indicator Date hidden'!AY133)</f>
        <v>0</v>
      </c>
      <c r="AY132" s="25">
        <f>IF('Indicator Date hidden'!AZ133="x","x",$AY$2-'Indicator Date hidden'!AZ133)</f>
        <v>0</v>
      </c>
      <c r="AZ132" s="25">
        <f>IF('Indicator Date hidden'!BA133="x","x",$AZ$2-'Indicator Date hidden'!BA133)</f>
        <v>0</v>
      </c>
      <c r="BA132">
        <f t="shared" si="20"/>
        <v>16</v>
      </c>
      <c r="BB132" s="26">
        <f t="shared" si="21"/>
        <v>0.36363636363636365</v>
      </c>
      <c r="BC132">
        <f t="shared" si="22"/>
        <v>7</v>
      </c>
      <c r="BD132" s="26">
        <f t="shared" si="23"/>
        <v>0.95562709280130176</v>
      </c>
      <c r="BE132" s="28">
        <f t="shared" si="24"/>
        <v>0</v>
      </c>
    </row>
    <row r="133" spans="1:57" x14ac:dyDescent="0.25">
      <c r="A133" t="s">
        <v>10047</v>
      </c>
      <c r="B133" s="25">
        <f>IF('Indicator Date hidden'!C134="x","x",$B$2-'Indicator Date hidden'!C134)</f>
        <v>0</v>
      </c>
      <c r="C133" s="25">
        <f>IF('Indicator Date hidden'!D134="x","x",$C$2-'Indicator Date hidden'!D134)</f>
        <v>0</v>
      </c>
      <c r="D133" s="25">
        <f>IF('Indicator Date hidden'!E134="x","x",$D$2-'Indicator Date hidden'!E134)</f>
        <v>0</v>
      </c>
      <c r="E133" s="25">
        <f>IF('Indicator Date hidden'!F134="x","x",$E$2-'Indicator Date hidden'!F134)</f>
        <v>0</v>
      </c>
      <c r="F133" s="25">
        <f>IF('Indicator Date hidden'!G134="x","x",$F$2-'Indicator Date hidden'!G134)</f>
        <v>0</v>
      </c>
      <c r="G133" s="25">
        <f>IF('Indicator Date hidden'!H134="x","x",$G$2-'Indicator Date hidden'!H134)</f>
        <v>0</v>
      </c>
      <c r="H133" s="25">
        <f>IF('Indicator Date hidden'!I134="x","x",$H$2-'Indicator Date hidden'!I134)</f>
        <v>0</v>
      </c>
      <c r="I133" s="25">
        <f>IF('Indicator Date hidden'!J134="x","x",$I$2-'Indicator Date hidden'!J134)</f>
        <v>0</v>
      </c>
      <c r="J133" s="25">
        <f>IF('Indicator Date hidden'!K134="x","x",$J$2-'Indicator Date hidden'!K134)</f>
        <v>0</v>
      </c>
      <c r="K133" s="25">
        <f>IF('Indicator Date hidden'!L134="x","x",$K$2-'Indicator Date hidden'!L134)</f>
        <v>0</v>
      </c>
      <c r="L133" s="25">
        <f>IF('Indicator Date hidden'!M134="x","x",$L$2-'Indicator Date hidden'!M134)</f>
        <v>0</v>
      </c>
      <c r="M133" s="25">
        <f>IF('Indicator Date hidden'!N134="x","x",$M$2-'Indicator Date hidden'!N134)</f>
        <v>0</v>
      </c>
      <c r="N133" s="25">
        <f>IF('Indicator Date hidden'!O134="x","x",$N$2-'Indicator Date hidden'!O134)</f>
        <v>0</v>
      </c>
      <c r="O133" s="25">
        <f>IF('Indicator Date hidden'!P134="x","x",$O$2-'Indicator Date hidden'!P134)</f>
        <v>0</v>
      </c>
      <c r="P133" s="25">
        <f>IF('Indicator Date hidden'!Q134="x","x",$P$2-'Indicator Date hidden'!Q134)</f>
        <v>0</v>
      </c>
      <c r="Q133" s="25" t="str">
        <f>IF('Indicator Date hidden'!R134="x","x",$Q$2-'Indicator Date hidden'!R134)</f>
        <v>x</v>
      </c>
      <c r="R133" s="25">
        <f>IF('Indicator Date hidden'!S134="x","x",$R$2-'Indicator Date hidden'!S134)</f>
        <v>0</v>
      </c>
      <c r="S133" s="25">
        <f>IF('Indicator Date hidden'!T134="x","x",$S$2-'Indicator Date hidden'!T134)</f>
        <v>0</v>
      </c>
      <c r="T133" s="25">
        <f>IF('Indicator Date hidden'!U134="x","x",$T$2-'Indicator Date hidden'!U134)</f>
        <v>0</v>
      </c>
      <c r="U133" s="25">
        <f>IF('Indicator Date hidden'!V134="x","x",$U$2-'Indicator Date hidden'!V134)</f>
        <v>0</v>
      </c>
      <c r="V133" s="25">
        <f>IF('Indicator Date hidden'!W134="x","x",$V$2-'Indicator Date hidden'!W134)</f>
        <v>0</v>
      </c>
      <c r="W133" s="25">
        <f>IF('Indicator Date hidden'!X134="x","x",$W$2-'Indicator Date hidden'!X134)</f>
        <v>6</v>
      </c>
      <c r="X133" s="25">
        <f>IF('Indicator Date hidden'!Y134="x","x",$X$2-'Indicator Date hidden'!Y134)</f>
        <v>1</v>
      </c>
      <c r="Y133" s="25">
        <f>IF('Indicator Date hidden'!Z134="x","x",$Y$2-'Indicator Date hidden'!Z134)</f>
        <v>0</v>
      </c>
      <c r="Z133" s="25">
        <f>IF('Indicator Date hidden'!AA134="x","x",$Z$2-'Indicator Date hidden'!AA134)</f>
        <v>0</v>
      </c>
      <c r="AA133" s="25">
        <f>IF('Indicator Date hidden'!AB134="x","x",$AA$2-'Indicator Date hidden'!AB134)</f>
        <v>0</v>
      </c>
      <c r="AB133" s="25">
        <f>IF('Indicator Date hidden'!AC134="x","x",$AB$2-'Indicator Date hidden'!AC134)</f>
        <v>0</v>
      </c>
      <c r="AC133" s="25">
        <f>IF('Indicator Date hidden'!AD134="x","x",$AC$2-'Indicator Date hidden'!AD134)</f>
        <v>0</v>
      </c>
      <c r="AD133" s="25">
        <f>IF('Indicator Date hidden'!AE134="x","x",$AD$2-'Indicator Date hidden'!AE134)</f>
        <v>0</v>
      </c>
      <c r="AE133" s="25">
        <f>IF('Indicator Date hidden'!AF134="x","x",$AE$2-'Indicator Date hidden'!AF134)</f>
        <v>0</v>
      </c>
      <c r="AF133" s="25">
        <f>IF('Indicator Date hidden'!AG134="x","x",$AF$2-'Indicator Date hidden'!AG134)</f>
        <v>0</v>
      </c>
      <c r="AG133" s="25">
        <f>IF('Indicator Date hidden'!AH134="x","x",$AG$2-'Indicator Date hidden'!AH134)</f>
        <v>0</v>
      </c>
      <c r="AH133" s="25">
        <f>IF('Indicator Date hidden'!AI134="x","x",$AH$2-'Indicator Date hidden'!AI134)</f>
        <v>0</v>
      </c>
      <c r="AI133" s="25">
        <f>IF('Indicator Date hidden'!AJ134="x","x",$AI$2-'Indicator Date hidden'!AJ134)</f>
        <v>0</v>
      </c>
      <c r="AJ133" s="25" t="str">
        <f>IF('Indicator Date hidden'!AK134="x","x",$AJ$2-'Indicator Date hidden'!AK134)</f>
        <v>x</v>
      </c>
      <c r="AK133" s="25">
        <f>IF('Indicator Date hidden'!AL134="x","x",$AK$2-'Indicator Date hidden'!AL134)</f>
        <v>1</v>
      </c>
      <c r="AL133" s="25">
        <f>IF('Indicator Date hidden'!AM134="x","x",$AL$2-'Indicator Date hidden'!AM134)</f>
        <v>0</v>
      </c>
      <c r="AM133" s="25">
        <f>IF('Indicator Date hidden'!AN134="x","x",$AM$2-'Indicator Date hidden'!AN134)</f>
        <v>0</v>
      </c>
      <c r="AN133" s="25">
        <f>IF('Indicator Date hidden'!AO134="x","x",$AN$2-'Indicator Date hidden'!AO134)</f>
        <v>0</v>
      </c>
      <c r="AO133" s="25">
        <f>IF('Indicator Date hidden'!AP134="x","x",$AO$2-'Indicator Date hidden'!AP134)</f>
        <v>0</v>
      </c>
      <c r="AP133" s="25">
        <f>IF('Indicator Date hidden'!AQ134="x","x",$AP$2-'Indicator Date hidden'!AQ134)</f>
        <v>0</v>
      </c>
      <c r="AQ133" s="25">
        <f>IF('Indicator Date hidden'!AR134="x","x",$AQ$2-'Indicator Date hidden'!AR134)</f>
        <v>4</v>
      </c>
      <c r="AR133" s="25">
        <f>IF('Indicator Date hidden'!AS134="x","x",$AR$2-'Indicator Date hidden'!AS134)</f>
        <v>0</v>
      </c>
      <c r="AS133" s="25">
        <f>IF('Indicator Date hidden'!AT134="x","x",$AS$2-'Indicator Date hidden'!AT134)</f>
        <v>0</v>
      </c>
      <c r="AT133" s="25">
        <f>IF('Indicator Date hidden'!AU134="x","x",$AT$2-'Indicator Date hidden'!AU134)</f>
        <v>0</v>
      </c>
      <c r="AU133" s="25">
        <f>IF('Indicator Date hidden'!AV134="x","x",$AU$2-'Indicator Date hidden'!AV134)</f>
        <v>4</v>
      </c>
      <c r="AV133" s="25">
        <f>IF('Indicator Date hidden'!AW134="x","x",$AV$2-'Indicator Date hidden'!AW134)</f>
        <v>0</v>
      </c>
      <c r="AW133" s="25">
        <f>IF('Indicator Date hidden'!AX134="x","x",$AW$2-'Indicator Date hidden'!AX134)</f>
        <v>0</v>
      </c>
      <c r="AX133" s="25">
        <f>IF('Indicator Date hidden'!AY134="x","x",$AX$2-'Indicator Date hidden'!AY134)</f>
        <v>0</v>
      </c>
      <c r="AY133" s="25">
        <f>IF('Indicator Date hidden'!AZ134="x","x",$AY$2-'Indicator Date hidden'!AZ134)</f>
        <v>0</v>
      </c>
      <c r="AZ133" s="25">
        <f>IF('Indicator Date hidden'!BA134="x","x",$AZ$2-'Indicator Date hidden'!BA134)</f>
        <v>0</v>
      </c>
      <c r="BA133">
        <f t="shared" si="20"/>
        <v>16</v>
      </c>
      <c r="BB133" s="26">
        <f t="shared" si="21"/>
        <v>0.32653061224489793</v>
      </c>
      <c r="BC133">
        <f t="shared" si="22"/>
        <v>5</v>
      </c>
      <c r="BD133" s="26">
        <f t="shared" si="23"/>
        <v>1.1497604915104713</v>
      </c>
      <c r="BE133" s="28">
        <f t="shared" si="24"/>
        <v>0</v>
      </c>
    </row>
    <row r="134" spans="1:57" x14ac:dyDescent="0.25">
      <c r="A134" t="s">
        <v>10052</v>
      </c>
      <c r="B134" s="25">
        <f>IF('Indicator Date hidden'!C135="x","x",$B$2-'Indicator Date hidden'!C135)</f>
        <v>0</v>
      </c>
      <c r="C134" s="25">
        <f>IF('Indicator Date hidden'!D135="x","x",$C$2-'Indicator Date hidden'!D135)</f>
        <v>0</v>
      </c>
      <c r="D134" s="25">
        <f>IF('Indicator Date hidden'!E135="x","x",$D$2-'Indicator Date hidden'!E135)</f>
        <v>0</v>
      </c>
      <c r="E134" s="25">
        <f>IF('Indicator Date hidden'!F135="x","x",$E$2-'Indicator Date hidden'!F135)</f>
        <v>0</v>
      </c>
      <c r="F134" s="25">
        <f>IF('Indicator Date hidden'!G135="x","x",$F$2-'Indicator Date hidden'!G135)</f>
        <v>0</v>
      </c>
      <c r="G134" s="25">
        <f>IF('Indicator Date hidden'!H135="x","x",$G$2-'Indicator Date hidden'!H135)</f>
        <v>0</v>
      </c>
      <c r="H134" s="25">
        <f>IF('Indicator Date hidden'!I135="x","x",$H$2-'Indicator Date hidden'!I135)</f>
        <v>0</v>
      </c>
      <c r="I134" s="25">
        <f>IF('Indicator Date hidden'!J135="x","x",$I$2-'Indicator Date hidden'!J135)</f>
        <v>0</v>
      </c>
      <c r="J134" s="25">
        <f>IF('Indicator Date hidden'!K135="x","x",$J$2-'Indicator Date hidden'!K135)</f>
        <v>0</v>
      </c>
      <c r="K134" s="25">
        <f>IF('Indicator Date hidden'!L135="x","x",$K$2-'Indicator Date hidden'!L135)</f>
        <v>0</v>
      </c>
      <c r="L134" s="25">
        <f>IF('Indicator Date hidden'!M135="x","x",$L$2-'Indicator Date hidden'!M135)</f>
        <v>0</v>
      </c>
      <c r="M134" s="25">
        <f>IF('Indicator Date hidden'!N135="x","x",$M$2-'Indicator Date hidden'!N135)</f>
        <v>0</v>
      </c>
      <c r="N134" s="25">
        <f>IF('Indicator Date hidden'!O135="x","x",$N$2-'Indicator Date hidden'!O135)</f>
        <v>0</v>
      </c>
      <c r="O134" s="25">
        <f>IF('Indicator Date hidden'!P135="x","x",$O$2-'Indicator Date hidden'!P135)</f>
        <v>0</v>
      </c>
      <c r="P134" s="25">
        <f>IF('Indicator Date hidden'!Q135="x","x",$P$2-'Indicator Date hidden'!Q135)</f>
        <v>0</v>
      </c>
      <c r="Q134" s="25" t="str">
        <f>IF('Indicator Date hidden'!R135="x","x",$Q$2-'Indicator Date hidden'!R135)</f>
        <v>x</v>
      </c>
      <c r="R134" s="25">
        <f>IF('Indicator Date hidden'!S135="x","x",$R$2-'Indicator Date hidden'!S135)</f>
        <v>0</v>
      </c>
      <c r="S134" s="25">
        <f>IF('Indicator Date hidden'!T135="x","x",$S$2-'Indicator Date hidden'!T135)</f>
        <v>0</v>
      </c>
      <c r="T134" s="25">
        <f>IF('Indicator Date hidden'!U135="x","x",$T$2-'Indicator Date hidden'!U135)</f>
        <v>0</v>
      </c>
      <c r="U134" s="25">
        <f>IF('Indicator Date hidden'!V135="x","x",$U$2-'Indicator Date hidden'!V135)</f>
        <v>0</v>
      </c>
      <c r="V134" s="25">
        <f>IF('Indicator Date hidden'!W135="x","x",$V$2-'Indicator Date hidden'!W135)</f>
        <v>0</v>
      </c>
      <c r="W134" s="25">
        <f>IF('Indicator Date hidden'!X135="x","x",$W$2-'Indicator Date hidden'!X135)</f>
        <v>3</v>
      </c>
      <c r="X134" s="25">
        <f>IF('Indicator Date hidden'!Y135="x","x",$X$2-'Indicator Date hidden'!Y135)</f>
        <v>4</v>
      </c>
      <c r="Y134" s="25">
        <f>IF('Indicator Date hidden'!Z135="x","x",$Y$2-'Indicator Date hidden'!Z135)</f>
        <v>0</v>
      </c>
      <c r="Z134" s="25">
        <f>IF('Indicator Date hidden'!AA135="x","x",$Z$2-'Indicator Date hidden'!AA135)</f>
        <v>0</v>
      </c>
      <c r="AA134" s="25">
        <f>IF('Indicator Date hidden'!AB135="x","x",$AA$2-'Indicator Date hidden'!AB135)</f>
        <v>0</v>
      </c>
      <c r="AB134" s="25">
        <f>IF('Indicator Date hidden'!AC135="x","x",$AB$2-'Indicator Date hidden'!AC135)</f>
        <v>0</v>
      </c>
      <c r="AC134" s="25">
        <f>IF('Indicator Date hidden'!AD135="x","x",$AC$2-'Indicator Date hidden'!AD135)</f>
        <v>0</v>
      </c>
      <c r="AD134" s="25">
        <f>IF('Indicator Date hidden'!AE135="x","x",$AD$2-'Indicator Date hidden'!AE135)</f>
        <v>0</v>
      </c>
      <c r="AE134" s="25">
        <f>IF('Indicator Date hidden'!AF135="x","x",$AE$2-'Indicator Date hidden'!AF135)</f>
        <v>0</v>
      </c>
      <c r="AF134" s="25">
        <f>IF('Indicator Date hidden'!AG135="x","x",$AF$2-'Indicator Date hidden'!AG135)</f>
        <v>4</v>
      </c>
      <c r="AG134" s="25">
        <f>IF('Indicator Date hidden'!AH135="x","x",$AG$2-'Indicator Date hidden'!AH135)</f>
        <v>0</v>
      </c>
      <c r="AH134" s="25">
        <f>IF('Indicator Date hidden'!AI135="x","x",$AH$2-'Indicator Date hidden'!AI135)</f>
        <v>0</v>
      </c>
      <c r="AI134" s="25">
        <f>IF('Indicator Date hidden'!AJ135="x","x",$AI$2-'Indicator Date hidden'!AJ135)</f>
        <v>0</v>
      </c>
      <c r="AJ134" s="25">
        <f>IF('Indicator Date hidden'!AK135="x","x",$AJ$2-'Indicator Date hidden'!AK135)</f>
        <v>1</v>
      </c>
      <c r="AK134" s="25">
        <f>IF('Indicator Date hidden'!AL135="x","x",$AK$2-'Indicator Date hidden'!AL135)</f>
        <v>1</v>
      </c>
      <c r="AL134" s="25">
        <f>IF('Indicator Date hidden'!AM135="x","x",$AL$2-'Indicator Date hidden'!AM135)</f>
        <v>0</v>
      </c>
      <c r="AM134" s="25">
        <f>IF('Indicator Date hidden'!AN135="x","x",$AM$2-'Indicator Date hidden'!AN135)</f>
        <v>0</v>
      </c>
      <c r="AN134" s="25">
        <f>IF('Indicator Date hidden'!AO135="x","x",$AN$2-'Indicator Date hidden'!AO135)</f>
        <v>0</v>
      </c>
      <c r="AO134" s="25" t="str">
        <f>IF('Indicator Date hidden'!AP135="x","x",$AO$2-'Indicator Date hidden'!AP135)</f>
        <v>x</v>
      </c>
      <c r="AP134" s="25" t="str">
        <f>IF('Indicator Date hidden'!AQ135="x","x",$AP$2-'Indicator Date hidden'!AQ135)</f>
        <v>x</v>
      </c>
      <c r="AQ134" s="25">
        <f>IF('Indicator Date hidden'!AR135="x","x",$AQ$2-'Indicator Date hidden'!AR135)</f>
        <v>4</v>
      </c>
      <c r="AR134" s="25">
        <f>IF('Indicator Date hidden'!AS135="x","x",$AR$2-'Indicator Date hidden'!AS135)</f>
        <v>0</v>
      </c>
      <c r="AS134" s="25">
        <f>IF('Indicator Date hidden'!AT135="x","x",$AS$2-'Indicator Date hidden'!AT135)</f>
        <v>0</v>
      </c>
      <c r="AT134" s="25">
        <f>IF('Indicator Date hidden'!AU135="x","x",$AT$2-'Indicator Date hidden'!AU135)</f>
        <v>0</v>
      </c>
      <c r="AU134" s="25">
        <f>IF('Indicator Date hidden'!AV135="x","x",$AU$2-'Indicator Date hidden'!AV135)</f>
        <v>1</v>
      </c>
      <c r="AV134" s="25">
        <f>IF('Indicator Date hidden'!AW135="x","x",$AV$2-'Indicator Date hidden'!AW135)</f>
        <v>0</v>
      </c>
      <c r="AW134" s="25">
        <f>IF('Indicator Date hidden'!AX135="x","x",$AW$2-'Indicator Date hidden'!AX135)</f>
        <v>0</v>
      </c>
      <c r="AX134" s="25">
        <f>IF('Indicator Date hidden'!AY135="x","x",$AX$2-'Indicator Date hidden'!AY135)</f>
        <v>0</v>
      </c>
      <c r="AY134" s="25">
        <f>IF('Indicator Date hidden'!AZ135="x","x",$AY$2-'Indicator Date hidden'!AZ135)</f>
        <v>0</v>
      </c>
      <c r="AZ134" s="25">
        <f>IF('Indicator Date hidden'!BA135="x","x",$AZ$2-'Indicator Date hidden'!BA135)</f>
        <v>0</v>
      </c>
      <c r="BA134">
        <f t="shared" si="20"/>
        <v>18</v>
      </c>
      <c r="BB134" s="26">
        <f t="shared" si="21"/>
        <v>0.375</v>
      </c>
      <c r="BC134">
        <f t="shared" si="22"/>
        <v>7</v>
      </c>
      <c r="BD134" s="26">
        <f t="shared" si="23"/>
        <v>1.0532687216470449</v>
      </c>
      <c r="BE134" s="28">
        <f t="shared" si="24"/>
        <v>0</v>
      </c>
    </row>
    <row r="135" spans="1:57" x14ac:dyDescent="0.25">
      <c r="A135" t="s">
        <v>10058</v>
      </c>
      <c r="B135" s="25">
        <f>IF('Indicator Date hidden'!C136="x","x",$B$2-'Indicator Date hidden'!C136)</f>
        <v>0</v>
      </c>
      <c r="C135" s="25">
        <f>IF('Indicator Date hidden'!D136="x","x",$C$2-'Indicator Date hidden'!D136)</f>
        <v>0</v>
      </c>
      <c r="D135" s="25">
        <f>IF('Indicator Date hidden'!E136="x","x",$D$2-'Indicator Date hidden'!E136)</f>
        <v>0</v>
      </c>
      <c r="E135" s="25">
        <f>IF('Indicator Date hidden'!F136="x","x",$E$2-'Indicator Date hidden'!F136)</f>
        <v>0</v>
      </c>
      <c r="F135" s="25">
        <f>IF('Indicator Date hidden'!G136="x","x",$F$2-'Indicator Date hidden'!G136)</f>
        <v>0</v>
      </c>
      <c r="G135" s="25">
        <f>IF('Indicator Date hidden'!H136="x","x",$G$2-'Indicator Date hidden'!H136)</f>
        <v>0</v>
      </c>
      <c r="H135" s="25">
        <f>IF('Indicator Date hidden'!I136="x","x",$H$2-'Indicator Date hidden'!I136)</f>
        <v>0</v>
      </c>
      <c r="I135" s="25">
        <f>IF('Indicator Date hidden'!J136="x","x",$I$2-'Indicator Date hidden'!J136)</f>
        <v>0</v>
      </c>
      <c r="J135" s="25">
        <f>IF('Indicator Date hidden'!K136="x","x",$J$2-'Indicator Date hidden'!K136)</f>
        <v>0</v>
      </c>
      <c r="K135" s="25">
        <f>IF('Indicator Date hidden'!L136="x","x",$K$2-'Indicator Date hidden'!L136)</f>
        <v>0</v>
      </c>
      <c r="L135" s="25">
        <f>IF('Indicator Date hidden'!M136="x","x",$L$2-'Indicator Date hidden'!M136)</f>
        <v>0</v>
      </c>
      <c r="M135" s="25">
        <f>IF('Indicator Date hidden'!N136="x","x",$M$2-'Indicator Date hidden'!N136)</f>
        <v>0</v>
      </c>
      <c r="N135" s="25">
        <f>IF('Indicator Date hidden'!O136="x","x",$N$2-'Indicator Date hidden'!O136)</f>
        <v>0</v>
      </c>
      <c r="O135" s="25">
        <f>IF('Indicator Date hidden'!P136="x","x",$O$2-'Indicator Date hidden'!P136)</f>
        <v>0</v>
      </c>
      <c r="P135" s="25">
        <f>IF('Indicator Date hidden'!Q136="x","x",$P$2-'Indicator Date hidden'!Q136)</f>
        <v>0</v>
      </c>
      <c r="Q135" s="25" t="str">
        <f>IF('Indicator Date hidden'!R136="x","x",$Q$2-'Indicator Date hidden'!R136)</f>
        <v>x</v>
      </c>
      <c r="R135" s="25">
        <f>IF('Indicator Date hidden'!S136="x","x",$R$2-'Indicator Date hidden'!S136)</f>
        <v>0</v>
      </c>
      <c r="S135" s="25">
        <f>IF('Indicator Date hidden'!T136="x","x",$S$2-'Indicator Date hidden'!T136)</f>
        <v>0</v>
      </c>
      <c r="T135" s="25">
        <f>IF('Indicator Date hidden'!U136="x","x",$T$2-'Indicator Date hidden'!U136)</f>
        <v>0</v>
      </c>
      <c r="U135" s="25">
        <f>IF('Indicator Date hidden'!V136="x","x",$U$2-'Indicator Date hidden'!V136)</f>
        <v>0</v>
      </c>
      <c r="V135" s="25">
        <f>IF('Indicator Date hidden'!W136="x","x",$V$2-'Indicator Date hidden'!W136)</f>
        <v>0</v>
      </c>
      <c r="W135" s="25">
        <f>IF('Indicator Date hidden'!X136="x","x",$W$2-'Indicator Date hidden'!X136)</f>
        <v>2</v>
      </c>
      <c r="X135" s="25">
        <f>IF('Indicator Date hidden'!Y136="x","x",$X$2-'Indicator Date hidden'!Y136)</f>
        <v>2</v>
      </c>
      <c r="Y135" s="25">
        <f>IF('Indicator Date hidden'!Z136="x","x",$Y$2-'Indicator Date hidden'!Z136)</f>
        <v>0</v>
      </c>
      <c r="Z135" s="25">
        <f>IF('Indicator Date hidden'!AA136="x","x",$Z$2-'Indicator Date hidden'!AA136)</f>
        <v>0</v>
      </c>
      <c r="AA135" s="25">
        <f>IF('Indicator Date hidden'!AB136="x","x",$AA$2-'Indicator Date hidden'!AB136)</f>
        <v>0</v>
      </c>
      <c r="AB135" s="25">
        <f>IF('Indicator Date hidden'!AC136="x","x",$AB$2-'Indicator Date hidden'!AC136)</f>
        <v>0</v>
      </c>
      <c r="AC135" s="25">
        <f>IF('Indicator Date hidden'!AD136="x","x",$AC$2-'Indicator Date hidden'!AD136)</f>
        <v>0</v>
      </c>
      <c r="AD135" s="25">
        <f>IF('Indicator Date hidden'!AE136="x","x",$AD$2-'Indicator Date hidden'!AE136)</f>
        <v>0</v>
      </c>
      <c r="AE135" s="25">
        <f>IF('Indicator Date hidden'!AF136="x","x",$AE$2-'Indicator Date hidden'!AF136)</f>
        <v>0</v>
      </c>
      <c r="AF135" s="25">
        <f>IF('Indicator Date hidden'!AG136="x","x",$AF$2-'Indicator Date hidden'!AG136)</f>
        <v>0</v>
      </c>
      <c r="AG135" s="25">
        <f>IF('Indicator Date hidden'!AH136="x","x",$AG$2-'Indicator Date hidden'!AH136)</f>
        <v>0</v>
      </c>
      <c r="AH135" s="25">
        <f>IF('Indicator Date hidden'!AI136="x","x",$AH$2-'Indicator Date hidden'!AI136)</f>
        <v>0</v>
      </c>
      <c r="AI135" s="25">
        <f>IF('Indicator Date hidden'!AJ136="x","x",$AI$2-'Indicator Date hidden'!AJ136)</f>
        <v>0</v>
      </c>
      <c r="AJ135" s="25" t="str">
        <f>IF('Indicator Date hidden'!AK136="x","x",$AJ$2-'Indicator Date hidden'!AK136)</f>
        <v>x</v>
      </c>
      <c r="AK135" s="25">
        <f>IF('Indicator Date hidden'!AL136="x","x",$AK$2-'Indicator Date hidden'!AL136)</f>
        <v>1</v>
      </c>
      <c r="AL135" s="25">
        <f>IF('Indicator Date hidden'!AM136="x","x",$AL$2-'Indicator Date hidden'!AM136)</f>
        <v>0</v>
      </c>
      <c r="AM135" s="25">
        <f>IF('Indicator Date hidden'!AN136="x","x",$AM$2-'Indicator Date hidden'!AN136)</f>
        <v>0</v>
      </c>
      <c r="AN135" s="25">
        <f>IF('Indicator Date hidden'!AO136="x","x",$AN$2-'Indicator Date hidden'!AO136)</f>
        <v>0</v>
      </c>
      <c r="AO135" s="25">
        <f>IF('Indicator Date hidden'!AP136="x","x",$AO$2-'Indicator Date hidden'!AP136)</f>
        <v>1</v>
      </c>
      <c r="AP135" s="25">
        <f>IF('Indicator Date hidden'!AQ136="x","x",$AP$2-'Indicator Date hidden'!AQ136)</f>
        <v>1</v>
      </c>
      <c r="AQ135" s="25">
        <f>IF('Indicator Date hidden'!AR136="x","x",$AQ$2-'Indicator Date hidden'!AR136)</f>
        <v>6</v>
      </c>
      <c r="AR135" s="25">
        <f>IF('Indicator Date hidden'!AS136="x","x",$AR$2-'Indicator Date hidden'!AS136)</f>
        <v>0</v>
      </c>
      <c r="AS135" s="25">
        <f>IF('Indicator Date hidden'!AT136="x","x",$AS$2-'Indicator Date hidden'!AT136)</f>
        <v>0</v>
      </c>
      <c r="AT135" s="25">
        <f>IF('Indicator Date hidden'!AU136="x","x",$AT$2-'Indicator Date hidden'!AU136)</f>
        <v>0</v>
      </c>
      <c r="AU135" s="25">
        <f>IF('Indicator Date hidden'!AV136="x","x",$AU$2-'Indicator Date hidden'!AV136)</f>
        <v>0</v>
      </c>
      <c r="AV135" s="25">
        <f>IF('Indicator Date hidden'!AW136="x","x",$AV$2-'Indicator Date hidden'!AW136)</f>
        <v>0</v>
      </c>
      <c r="AW135" s="25">
        <f>IF('Indicator Date hidden'!AX136="x","x",$AW$2-'Indicator Date hidden'!AX136)</f>
        <v>0</v>
      </c>
      <c r="AX135" s="25">
        <f>IF('Indicator Date hidden'!AY136="x","x",$AX$2-'Indicator Date hidden'!AY136)</f>
        <v>0</v>
      </c>
      <c r="AY135" s="25">
        <f>IF('Indicator Date hidden'!AZ136="x","x",$AY$2-'Indicator Date hidden'!AZ136)</f>
        <v>0</v>
      </c>
      <c r="AZ135" s="25">
        <f>IF('Indicator Date hidden'!BA136="x","x",$AZ$2-'Indicator Date hidden'!BA136)</f>
        <v>0</v>
      </c>
      <c r="BA135">
        <f t="shared" si="20"/>
        <v>13</v>
      </c>
      <c r="BB135" s="26">
        <f t="shared" si="21"/>
        <v>0.26530612244897961</v>
      </c>
      <c r="BC135">
        <f t="shared" si="22"/>
        <v>6</v>
      </c>
      <c r="BD135" s="26">
        <f t="shared" si="23"/>
        <v>0.94275995611845698</v>
      </c>
      <c r="BE135" s="28">
        <f t="shared" si="24"/>
        <v>0</v>
      </c>
    </row>
    <row r="136" spans="1:57" x14ac:dyDescent="0.25">
      <c r="A136" t="s">
        <v>10048</v>
      </c>
      <c r="B136" s="25">
        <f>IF('Indicator Date hidden'!C137="x","x",$B$2-'Indicator Date hidden'!C137)</f>
        <v>0</v>
      </c>
      <c r="C136" s="25">
        <f>IF('Indicator Date hidden'!D137="x","x",$C$2-'Indicator Date hidden'!D137)</f>
        <v>0</v>
      </c>
      <c r="D136" s="25">
        <f>IF('Indicator Date hidden'!E137="x","x",$D$2-'Indicator Date hidden'!E137)</f>
        <v>0</v>
      </c>
      <c r="E136" s="25">
        <f>IF('Indicator Date hidden'!F137="x","x",$E$2-'Indicator Date hidden'!F137)</f>
        <v>0</v>
      </c>
      <c r="F136" s="25">
        <f>IF('Indicator Date hidden'!G137="x","x",$F$2-'Indicator Date hidden'!G137)</f>
        <v>0</v>
      </c>
      <c r="G136" s="25">
        <f>IF('Indicator Date hidden'!H137="x","x",$G$2-'Indicator Date hidden'!H137)</f>
        <v>0</v>
      </c>
      <c r="H136" s="25">
        <f>IF('Indicator Date hidden'!I137="x","x",$H$2-'Indicator Date hidden'!I137)</f>
        <v>0</v>
      </c>
      <c r="I136" s="25">
        <f>IF('Indicator Date hidden'!J137="x","x",$I$2-'Indicator Date hidden'!J137)</f>
        <v>0</v>
      </c>
      <c r="J136" s="25">
        <f>IF('Indicator Date hidden'!K137="x","x",$J$2-'Indicator Date hidden'!K137)</f>
        <v>0</v>
      </c>
      <c r="K136" s="25">
        <f>IF('Indicator Date hidden'!L137="x","x",$K$2-'Indicator Date hidden'!L137)</f>
        <v>0</v>
      </c>
      <c r="L136" s="25">
        <f>IF('Indicator Date hidden'!M137="x","x",$L$2-'Indicator Date hidden'!M137)</f>
        <v>0</v>
      </c>
      <c r="M136" s="25">
        <f>IF('Indicator Date hidden'!N137="x","x",$M$2-'Indicator Date hidden'!N137)</f>
        <v>0</v>
      </c>
      <c r="N136" s="25">
        <f>IF('Indicator Date hidden'!O137="x","x",$N$2-'Indicator Date hidden'!O137)</f>
        <v>0</v>
      </c>
      <c r="O136" s="25">
        <f>IF('Indicator Date hidden'!P137="x","x",$O$2-'Indicator Date hidden'!P137)</f>
        <v>0</v>
      </c>
      <c r="P136" s="25">
        <f>IF('Indicator Date hidden'!Q137="x","x",$P$2-'Indicator Date hidden'!Q137)</f>
        <v>0</v>
      </c>
      <c r="Q136" s="25">
        <f>IF('Indicator Date hidden'!R137="x","x",$Q$2-'Indicator Date hidden'!R137)</f>
        <v>2</v>
      </c>
      <c r="R136" s="25">
        <f>IF('Indicator Date hidden'!S137="x","x",$R$2-'Indicator Date hidden'!S137)</f>
        <v>0</v>
      </c>
      <c r="S136" s="25">
        <f>IF('Indicator Date hidden'!T137="x","x",$S$2-'Indicator Date hidden'!T137)</f>
        <v>0</v>
      </c>
      <c r="T136" s="25">
        <f>IF('Indicator Date hidden'!U137="x","x",$T$2-'Indicator Date hidden'!U137)</f>
        <v>0</v>
      </c>
      <c r="U136" s="25">
        <f>IF('Indicator Date hidden'!V137="x","x",$U$2-'Indicator Date hidden'!V137)</f>
        <v>0</v>
      </c>
      <c r="V136" s="25">
        <f>IF('Indicator Date hidden'!W137="x","x",$V$2-'Indicator Date hidden'!W137)</f>
        <v>0</v>
      </c>
      <c r="W136" s="25">
        <f>IF('Indicator Date hidden'!X137="x","x",$W$2-'Indicator Date hidden'!X137)</f>
        <v>2</v>
      </c>
      <c r="X136" s="25">
        <f>IF('Indicator Date hidden'!Y137="x","x",$X$2-'Indicator Date hidden'!Y137)</f>
        <v>2</v>
      </c>
      <c r="Y136" s="25">
        <f>IF('Indicator Date hidden'!Z137="x","x",$Y$2-'Indicator Date hidden'!Z137)</f>
        <v>0</v>
      </c>
      <c r="Z136" s="25">
        <f>IF('Indicator Date hidden'!AA137="x","x",$Z$2-'Indicator Date hidden'!AA137)</f>
        <v>0</v>
      </c>
      <c r="AA136" s="25">
        <f>IF('Indicator Date hidden'!AB137="x","x",$AA$2-'Indicator Date hidden'!AB137)</f>
        <v>0</v>
      </c>
      <c r="AB136" s="25">
        <f>IF('Indicator Date hidden'!AC137="x","x",$AB$2-'Indicator Date hidden'!AC137)</f>
        <v>0</v>
      </c>
      <c r="AC136" s="25">
        <f>IF('Indicator Date hidden'!AD137="x","x",$AC$2-'Indicator Date hidden'!AD137)</f>
        <v>0</v>
      </c>
      <c r="AD136" s="25">
        <f>IF('Indicator Date hidden'!AE137="x","x",$AD$2-'Indicator Date hidden'!AE137)</f>
        <v>0</v>
      </c>
      <c r="AE136" s="25">
        <f>IF('Indicator Date hidden'!AF137="x","x",$AE$2-'Indicator Date hidden'!AF137)</f>
        <v>0</v>
      </c>
      <c r="AF136" s="25">
        <f>IF('Indicator Date hidden'!AG137="x","x",$AF$2-'Indicator Date hidden'!AG137)</f>
        <v>0</v>
      </c>
      <c r="AG136" s="25">
        <f>IF('Indicator Date hidden'!AH137="x","x",$AG$2-'Indicator Date hidden'!AH137)</f>
        <v>0</v>
      </c>
      <c r="AH136" s="25">
        <f>IF('Indicator Date hidden'!AI137="x","x",$AH$2-'Indicator Date hidden'!AI137)</f>
        <v>0</v>
      </c>
      <c r="AI136" s="25">
        <f>IF('Indicator Date hidden'!AJ137="x","x",$AI$2-'Indicator Date hidden'!AJ137)</f>
        <v>0</v>
      </c>
      <c r="AJ136" s="25">
        <f>IF('Indicator Date hidden'!AK137="x","x",$AJ$2-'Indicator Date hidden'!AK137)</f>
        <v>1</v>
      </c>
      <c r="AK136" s="25">
        <f>IF('Indicator Date hidden'!AL137="x","x",$AK$2-'Indicator Date hidden'!AL137)</f>
        <v>1</v>
      </c>
      <c r="AL136" s="25">
        <f>IF('Indicator Date hidden'!AM137="x","x",$AL$2-'Indicator Date hidden'!AM137)</f>
        <v>0</v>
      </c>
      <c r="AM136" s="25">
        <f>IF('Indicator Date hidden'!AN137="x","x",$AM$2-'Indicator Date hidden'!AN137)</f>
        <v>0</v>
      </c>
      <c r="AN136" s="25">
        <f>IF('Indicator Date hidden'!AO137="x","x",$AN$2-'Indicator Date hidden'!AO137)</f>
        <v>0</v>
      </c>
      <c r="AO136" s="25">
        <f>IF('Indicator Date hidden'!AP137="x","x",$AO$2-'Indicator Date hidden'!AP137)</f>
        <v>0</v>
      </c>
      <c r="AP136" s="25">
        <f>IF('Indicator Date hidden'!AQ137="x","x",$AP$2-'Indicator Date hidden'!AQ137)</f>
        <v>0</v>
      </c>
      <c r="AQ136" s="25">
        <f>IF('Indicator Date hidden'!AR137="x","x",$AQ$2-'Indicator Date hidden'!AR137)</f>
        <v>0</v>
      </c>
      <c r="AR136" s="25">
        <f>IF('Indicator Date hidden'!AS137="x","x",$AR$2-'Indicator Date hidden'!AS137)</f>
        <v>0</v>
      </c>
      <c r="AS136" s="25">
        <f>IF('Indicator Date hidden'!AT137="x","x",$AS$2-'Indicator Date hidden'!AT137)</f>
        <v>0</v>
      </c>
      <c r="AT136" s="25">
        <f>IF('Indicator Date hidden'!AU137="x","x",$AT$2-'Indicator Date hidden'!AU137)</f>
        <v>0</v>
      </c>
      <c r="AU136" s="25">
        <f>IF('Indicator Date hidden'!AV137="x","x",$AU$2-'Indicator Date hidden'!AV137)</f>
        <v>2</v>
      </c>
      <c r="AV136" s="25">
        <f>IF('Indicator Date hidden'!AW137="x","x",$AV$2-'Indicator Date hidden'!AW137)</f>
        <v>0</v>
      </c>
      <c r="AW136" s="25">
        <f>IF('Indicator Date hidden'!AX137="x","x",$AW$2-'Indicator Date hidden'!AX137)</f>
        <v>0</v>
      </c>
      <c r="AX136" s="25">
        <f>IF('Indicator Date hidden'!AY137="x","x",$AX$2-'Indicator Date hidden'!AY137)</f>
        <v>0</v>
      </c>
      <c r="AY136" s="25">
        <f>IF('Indicator Date hidden'!AZ137="x","x",$AY$2-'Indicator Date hidden'!AZ137)</f>
        <v>0</v>
      </c>
      <c r="AZ136" s="25">
        <f>IF('Indicator Date hidden'!BA137="x","x",$AZ$2-'Indicator Date hidden'!BA137)</f>
        <v>0</v>
      </c>
      <c r="BA136">
        <f t="shared" si="20"/>
        <v>10</v>
      </c>
      <c r="BB136" s="26">
        <f t="shared" si="21"/>
        <v>0.19607843137254902</v>
      </c>
      <c r="BC136">
        <f t="shared" si="22"/>
        <v>6</v>
      </c>
      <c r="BD136" s="26">
        <f t="shared" si="23"/>
        <v>0.56079802533627809</v>
      </c>
      <c r="BE136" s="28">
        <f t="shared" si="24"/>
        <v>0</v>
      </c>
    </row>
    <row r="137" spans="1:57" x14ac:dyDescent="0.25">
      <c r="A137" t="s">
        <v>10049</v>
      </c>
      <c r="B137" s="25">
        <f>IF('Indicator Date hidden'!C138="x","x",$B$2-'Indicator Date hidden'!C138)</f>
        <v>0</v>
      </c>
      <c r="C137" s="25">
        <f>IF('Indicator Date hidden'!D138="x","x",$C$2-'Indicator Date hidden'!D138)</f>
        <v>0</v>
      </c>
      <c r="D137" s="25">
        <f>IF('Indicator Date hidden'!E138="x","x",$D$2-'Indicator Date hidden'!E138)</f>
        <v>0</v>
      </c>
      <c r="E137" s="25">
        <f>IF('Indicator Date hidden'!F138="x","x",$E$2-'Indicator Date hidden'!F138)</f>
        <v>0</v>
      </c>
      <c r="F137" s="25">
        <f>IF('Indicator Date hidden'!G138="x","x",$F$2-'Indicator Date hidden'!G138)</f>
        <v>0</v>
      </c>
      <c r="G137" s="25">
        <f>IF('Indicator Date hidden'!H138="x","x",$G$2-'Indicator Date hidden'!H138)</f>
        <v>0</v>
      </c>
      <c r="H137" s="25">
        <f>IF('Indicator Date hidden'!I138="x","x",$H$2-'Indicator Date hidden'!I138)</f>
        <v>0</v>
      </c>
      <c r="I137" s="25">
        <f>IF('Indicator Date hidden'!J138="x","x",$I$2-'Indicator Date hidden'!J138)</f>
        <v>0</v>
      </c>
      <c r="J137" s="25">
        <f>IF('Indicator Date hidden'!K138="x","x",$J$2-'Indicator Date hidden'!K138)</f>
        <v>0</v>
      </c>
      <c r="K137" s="25">
        <f>IF('Indicator Date hidden'!L138="x","x",$K$2-'Indicator Date hidden'!L138)</f>
        <v>0</v>
      </c>
      <c r="L137" s="25">
        <f>IF('Indicator Date hidden'!M138="x","x",$L$2-'Indicator Date hidden'!M138)</f>
        <v>0</v>
      </c>
      <c r="M137" s="25">
        <f>IF('Indicator Date hidden'!N138="x","x",$M$2-'Indicator Date hidden'!N138)</f>
        <v>0</v>
      </c>
      <c r="N137" s="25">
        <f>IF('Indicator Date hidden'!O138="x","x",$N$2-'Indicator Date hidden'!O138)</f>
        <v>0</v>
      </c>
      <c r="O137" s="25">
        <f>IF('Indicator Date hidden'!P138="x","x",$O$2-'Indicator Date hidden'!P138)</f>
        <v>0</v>
      </c>
      <c r="P137" s="25">
        <f>IF('Indicator Date hidden'!Q138="x","x",$P$2-'Indicator Date hidden'!Q138)</f>
        <v>0</v>
      </c>
      <c r="Q137" s="25">
        <f>IF('Indicator Date hidden'!R138="x","x",$Q$2-'Indicator Date hidden'!R138)</f>
        <v>1</v>
      </c>
      <c r="R137" s="25">
        <f>IF('Indicator Date hidden'!S138="x","x",$R$2-'Indicator Date hidden'!S138)</f>
        <v>0</v>
      </c>
      <c r="S137" s="25">
        <f>IF('Indicator Date hidden'!T138="x","x",$S$2-'Indicator Date hidden'!T138)</f>
        <v>0</v>
      </c>
      <c r="T137" s="25">
        <f>IF('Indicator Date hidden'!U138="x","x",$T$2-'Indicator Date hidden'!U138)</f>
        <v>0</v>
      </c>
      <c r="U137" s="25">
        <f>IF('Indicator Date hidden'!V138="x","x",$U$2-'Indicator Date hidden'!V138)</f>
        <v>0</v>
      </c>
      <c r="V137" s="25">
        <f>IF('Indicator Date hidden'!W138="x","x",$V$2-'Indicator Date hidden'!W138)</f>
        <v>0</v>
      </c>
      <c r="W137" s="25">
        <f>IF('Indicator Date hidden'!X138="x","x",$W$2-'Indicator Date hidden'!X138)</f>
        <v>3</v>
      </c>
      <c r="X137" s="25" t="str">
        <f>IF('Indicator Date hidden'!Y138="x","x",$X$2-'Indicator Date hidden'!Y138)</f>
        <v>x</v>
      </c>
      <c r="Y137" s="25">
        <f>IF('Indicator Date hidden'!Z138="x","x",$Y$2-'Indicator Date hidden'!Z138)</f>
        <v>0</v>
      </c>
      <c r="Z137" s="25">
        <f>IF('Indicator Date hidden'!AA138="x","x",$Z$2-'Indicator Date hidden'!AA138)</f>
        <v>0</v>
      </c>
      <c r="AA137" s="25">
        <f>IF('Indicator Date hidden'!AB138="x","x",$AA$2-'Indicator Date hidden'!AB138)</f>
        <v>0</v>
      </c>
      <c r="AB137" s="25">
        <f>IF('Indicator Date hidden'!AC138="x","x",$AB$2-'Indicator Date hidden'!AC138)</f>
        <v>0</v>
      </c>
      <c r="AC137" s="25">
        <f>IF('Indicator Date hidden'!AD138="x","x",$AC$2-'Indicator Date hidden'!AD138)</f>
        <v>0</v>
      </c>
      <c r="AD137" s="25">
        <f>IF('Indicator Date hidden'!AE138="x","x",$AD$2-'Indicator Date hidden'!AE138)</f>
        <v>0</v>
      </c>
      <c r="AE137" s="25">
        <f>IF('Indicator Date hidden'!AF138="x","x",$AE$2-'Indicator Date hidden'!AF138)</f>
        <v>0</v>
      </c>
      <c r="AF137" s="25">
        <f>IF('Indicator Date hidden'!AG138="x","x",$AF$2-'Indicator Date hidden'!AG138)</f>
        <v>1</v>
      </c>
      <c r="AG137" s="25">
        <f>IF('Indicator Date hidden'!AH138="x","x",$AG$2-'Indicator Date hidden'!AH138)</f>
        <v>0</v>
      </c>
      <c r="AH137" s="25">
        <f>IF('Indicator Date hidden'!AI138="x","x",$AH$2-'Indicator Date hidden'!AI138)</f>
        <v>0</v>
      </c>
      <c r="AI137" s="25">
        <f>IF('Indicator Date hidden'!AJ138="x","x",$AI$2-'Indicator Date hidden'!AJ138)</f>
        <v>0</v>
      </c>
      <c r="AJ137" s="25">
        <f>IF('Indicator Date hidden'!AK138="x","x",$AJ$2-'Indicator Date hidden'!AK138)</f>
        <v>1</v>
      </c>
      <c r="AK137" s="25">
        <f>IF('Indicator Date hidden'!AL138="x","x",$AK$2-'Indicator Date hidden'!AL138)</f>
        <v>1</v>
      </c>
      <c r="AL137" s="25">
        <f>IF('Indicator Date hidden'!AM138="x","x",$AL$2-'Indicator Date hidden'!AM138)</f>
        <v>0</v>
      </c>
      <c r="AM137" s="25">
        <f>IF('Indicator Date hidden'!AN138="x","x",$AM$2-'Indicator Date hidden'!AN138)</f>
        <v>0</v>
      </c>
      <c r="AN137" s="25">
        <f>IF('Indicator Date hidden'!AO138="x","x",$AN$2-'Indicator Date hidden'!AO138)</f>
        <v>0</v>
      </c>
      <c r="AO137" s="25">
        <f>IF('Indicator Date hidden'!AP138="x","x",$AO$2-'Indicator Date hidden'!AP138)</f>
        <v>0</v>
      </c>
      <c r="AP137" s="25">
        <f>IF('Indicator Date hidden'!AQ138="x","x",$AP$2-'Indicator Date hidden'!AQ138)</f>
        <v>0</v>
      </c>
      <c r="AQ137" s="25">
        <f>IF('Indicator Date hidden'!AR138="x","x",$AQ$2-'Indicator Date hidden'!AR138)</f>
        <v>0</v>
      </c>
      <c r="AR137" s="25">
        <f>IF('Indicator Date hidden'!AS138="x","x",$AR$2-'Indicator Date hidden'!AS138)</f>
        <v>0</v>
      </c>
      <c r="AS137" s="25">
        <f>IF('Indicator Date hidden'!AT138="x","x",$AS$2-'Indicator Date hidden'!AT138)</f>
        <v>0</v>
      </c>
      <c r="AT137" s="25">
        <f>IF('Indicator Date hidden'!AU138="x","x",$AT$2-'Indicator Date hidden'!AU138)</f>
        <v>0</v>
      </c>
      <c r="AU137" s="25">
        <f>IF('Indicator Date hidden'!AV138="x","x",$AU$2-'Indicator Date hidden'!AV138)</f>
        <v>6</v>
      </c>
      <c r="AV137" s="25">
        <f>IF('Indicator Date hidden'!AW138="x","x",$AV$2-'Indicator Date hidden'!AW138)</f>
        <v>0</v>
      </c>
      <c r="AW137" s="25">
        <f>IF('Indicator Date hidden'!AX138="x","x",$AW$2-'Indicator Date hidden'!AX138)</f>
        <v>0</v>
      </c>
      <c r="AX137" s="25">
        <f>IF('Indicator Date hidden'!AY138="x","x",$AX$2-'Indicator Date hidden'!AY138)</f>
        <v>0</v>
      </c>
      <c r="AY137" s="25">
        <f>IF('Indicator Date hidden'!AZ138="x","x",$AY$2-'Indicator Date hidden'!AZ138)</f>
        <v>0</v>
      </c>
      <c r="AZ137" s="25">
        <f>IF('Indicator Date hidden'!BA138="x","x",$AZ$2-'Indicator Date hidden'!BA138)</f>
        <v>0</v>
      </c>
      <c r="BA137">
        <f t="shared" si="20"/>
        <v>13</v>
      </c>
      <c r="BB137" s="26">
        <f t="shared" si="21"/>
        <v>0.26</v>
      </c>
      <c r="BC137">
        <f t="shared" si="22"/>
        <v>6</v>
      </c>
      <c r="BD137" s="26">
        <f t="shared" si="23"/>
        <v>0.95519631490076429</v>
      </c>
      <c r="BE137" s="28">
        <f t="shared" si="24"/>
        <v>0</v>
      </c>
    </row>
    <row r="138" spans="1:57" x14ac:dyDescent="0.25">
      <c r="A138" t="s">
        <v>10053</v>
      </c>
      <c r="B138" s="25">
        <f>IF('Indicator Date hidden'!C139="x","x",$B$2-'Indicator Date hidden'!C139)</f>
        <v>0</v>
      </c>
      <c r="C138" s="25">
        <f>IF('Indicator Date hidden'!D139="x","x",$C$2-'Indicator Date hidden'!D139)</f>
        <v>0</v>
      </c>
      <c r="D138" s="25">
        <f>IF('Indicator Date hidden'!E139="x","x",$D$2-'Indicator Date hidden'!E139)</f>
        <v>0</v>
      </c>
      <c r="E138" s="25">
        <f>IF('Indicator Date hidden'!F139="x","x",$E$2-'Indicator Date hidden'!F139)</f>
        <v>0</v>
      </c>
      <c r="F138" s="25">
        <f>IF('Indicator Date hidden'!G139="x","x",$F$2-'Indicator Date hidden'!G139)</f>
        <v>0</v>
      </c>
      <c r="G138" s="25">
        <f>IF('Indicator Date hidden'!H139="x","x",$G$2-'Indicator Date hidden'!H139)</f>
        <v>0</v>
      </c>
      <c r="H138" s="25">
        <f>IF('Indicator Date hidden'!I139="x","x",$H$2-'Indicator Date hidden'!I139)</f>
        <v>0</v>
      </c>
      <c r="I138" s="25">
        <f>IF('Indicator Date hidden'!J139="x","x",$I$2-'Indicator Date hidden'!J139)</f>
        <v>0</v>
      </c>
      <c r="J138" s="25">
        <f>IF('Indicator Date hidden'!K139="x","x",$J$2-'Indicator Date hidden'!K139)</f>
        <v>0</v>
      </c>
      <c r="K138" s="25">
        <f>IF('Indicator Date hidden'!L139="x","x",$K$2-'Indicator Date hidden'!L139)</f>
        <v>0</v>
      </c>
      <c r="L138" s="25">
        <f>IF('Indicator Date hidden'!M139="x","x",$L$2-'Indicator Date hidden'!M139)</f>
        <v>0</v>
      </c>
      <c r="M138" s="25">
        <f>IF('Indicator Date hidden'!N139="x","x",$M$2-'Indicator Date hidden'!N139)</f>
        <v>0</v>
      </c>
      <c r="N138" s="25">
        <f>IF('Indicator Date hidden'!O139="x","x",$N$2-'Indicator Date hidden'!O139)</f>
        <v>0</v>
      </c>
      <c r="O138" s="25">
        <f>IF('Indicator Date hidden'!P139="x","x",$O$2-'Indicator Date hidden'!P139)</f>
        <v>0</v>
      </c>
      <c r="P138" s="25">
        <f>IF('Indicator Date hidden'!Q139="x","x",$P$2-'Indicator Date hidden'!Q139)</f>
        <v>0</v>
      </c>
      <c r="Q138" s="25" t="str">
        <f>IF('Indicator Date hidden'!R139="x","x",$Q$2-'Indicator Date hidden'!R139)</f>
        <v>x</v>
      </c>
      <c r="R138" s="25">
        <f>IF('Indicator Date hidden'!S139="x","x",$R$2-'Indicator Date hidden'!S139)</f>
        <v>0</v>
      </c>
      <c r="S138" s="25">
        <f>IF('Indicator Date hidden'!T139="x","x",$S$2-'Indicator Date hidden'!T139)</f>
        <v>0</v>
      </c>
      <c r="T138" s="25">
        <f>IF('Indicator Date hidden'!U139="x","x",$T$2-'Indicator Date hidden'!U139)</f>
        <v>0</v>
      </c>
      <c r="U138" s="25" t="str">
        <f>IF('Indicator Date hidden'!V139="x","x",$U$2-'Indicator Date hidden'!V139)</f>
        <v>x</v>
      </c>
      <c r="V138" s="25">
        <f>IF('Indicator Date hidden'!W139="x","x",$V$2-'Indicator Date hidden'!W139)</f>
        <v>0</v>
      </c>
      <c r="W138" s="25" t="str">
        <f>IF('Indicator Date hidden'!X139="x","x",$W$2-'Indicator Date hidden'!X139)</f>
        <v>x</v>
      </c>
      <c r="X138" s="25">
        <f>IF('Indicator Date hidden'!Y139="x","x",$X$2-'Indicator Date hidden'!Y139)</f>
        <v>2</v>
      </c>
      <c r="Y138" s="25">
        <f>IF('Indicator Date hidden'!Z139="x","x",$Y$2-'Indicator Date hidden'!Z139)</f>
        <v>0</v>
      </c>
      <c r="Z138" s="25">
        <f>IF('Indicator Date hidden'!AA139="x","x",$Z$2-'Indicator Date hidden'!AA139)</f>
        <v>0</v>
      </c>
      <c r="AA138" s="25">
        <f>IF('Indicator Date hidden'!AB139="x","x",$AA$2-'Indicator Date hidden'!AB139)</f>
        <v>0</v>
      </c>
      <c r="AB138" s="25">
        <f>IF('Indicator Date hidden'!AC139="x","x",$AB$2-'Indicator Date hidden'!AC139)</f>
        <v>0</v>
      </c>
      <c r="AC138" s="25">
        <f>IF('Indicator Date hidden'!AD139="x","x",$AC$2-'Indicator Date hidden'!AD139)</f>
        <v>0</v>
      </c>
      <c r="AD138" s="25" t="str">
        <f>IF('Indicator Date hidden'!AE139="x","x",$AD$2-'Indicator Date hidden'!AE139)</f>
        <v>x</v>
      </c>
      <c r="AE138" s="25">
        <f>IF('Indicator Date hidden'!AF139="x","x",$AE$2-'Indicator Date hidden'!AF139)</f>
        <v>0</v>
      </c>
      <c r="AF138" s="25">
        <f>IF('Indicator Date hidden'!AG139="x","x",$AF$2-'Indicator Date hidden'!AG139)</f>
        <v>1</v>
      </c>
      <c r="AG138" s="25">
        <f>IF('Indicator Date hidden'!AH139="x","x",$AG$2-'Indicator Date hidden'!AH139)</f>
        <v>0</v>
      </c>
      <c r="AH138" s="25">
        <f>IF('Indicator Date hidden'!AI139="x","x",$AH$2-'Indicator Date hidden'!AI139)</f>
        <v>0</v>
      </c>
      <c r="AI138" s="25">
        <f>IF('Indicator Date hidden'!AJ139="x","x",$AI$2-'Indicator Date hidden'!AJ139)</f>
        <v>0</v>
      </c>
      <c r="AJ138" s="25" t="str">
        <f>IF('Indicator Date hidden'!AK139="x","x",$AJ$2-'Indicator Date hidden'!AK139)</f>
        <v>x</v>
      </c>
      <c r="AK138" s="25">
        <f>IF('Indicator Date hidden'!AL139="x","x",$AK$2-'Indicator Date hidden'!AL139)</f>
        <v>1</v>
      </c>
      <c r="AL138" s="25">
        <f>IF('Indicator Date hidden'!AM139="x","x",$AL$2-'Indicator Date hidden'!AM139)</f>
        <v>0</v>
      </c>
      <c r="AM138" s="25">
        <f>IF('Indicator Date hidden'!AN139="x","x",$AM$2-'Indicator Date hidden'!AN139)</f>
        <v>0</v>
      </c>
      <c r="AN138" s="25">
        <f>IF('Indicator Date hidden'!AO139="x","x",$AN$2-'Indicator Date hidden'!AO139)</f>
        <v>0</v>
      </c>
      <c r="AO138" s="25">
        <f>IF('Indicator Date hidden'!AP139="x","x",$AO$2-'Indicator Date hidden'!AP139)</f>
        <v>0</v>
      </c>
      <c r="AP138" s="25">
        <f>IF('Indicator Date hidden'!AQ139="x","x",$AP$2-'Indicator Date hidden'!AQ139)</f>
        <v>0</v>
      </c>
      <c r="AQ138" s="25">
        <f>IF('Indicator Date hidden'!AR139="x","x",$AQ$2-'Indicator Date hidden'!AR139)</f>
        <v>0</v>
      </c>
      <c r="AR138" s="25">
        <f>IF('Indicator Date hidden'!AS139="x","x",$AR$2-'Indicator Date hidden'!AS139)</f>
        <v>0</v>
      </c>
      <c r="AS138" s="25">
        <f>IF('Indicator Date hidden'!AT139="x","x",$AS$2-'Indicator Date hidden'!AT139)</f>
        <v>0</v>
      </c>
      <c r="AT138" s="25">
        <f>IF('Indicator Date hidden'!AU139="x","x",$AT$2-'Indicator Date hidden'!AU139)</f>
        <v>0</v>
      </c>
      <c r="AU138" s="25">
        <f>IF('Indicator Date hidden'!AV139="x","x",$AU$2-'Indicator Date hidden'!AV139)</f>
        <v>1</v>
      </c>
      <c r="AV138" s="25">
        <f>IF('Indicator Date hidden'!AW139="x","x",$AV$2-'Indicator Date hidden'!AW139)</f>
        <v>0</v>
      </c>
      <c r="AW138" s="25">
        <f>IF('Indicator Date hidden'!AX139="x","x",$AW$2-'Indicator Date hidden'!AX139)</f>
        <v>0</v>
      </c>
      <c r="AX138" s="25">
        <f>IF('Indicator Date hidden'!AY139="x","x",$AX$2-'Indicator Date hidden'!AY139)</f>
        <v>0</v>
      </c>
      <c r="AY138" s="25">
        <f>IF('Indicator Date hidden'!AZ139="x","x",$AY$2-'Indicator Date hidden'!AZ139)</f>
        <v>0</v>
      </c>
      <c r="AZ138" s="25">
        <f>IF('Indicator Date hidden'!BA139="x","x",$AZ$2-'Indicator Date hidden'!BA139)</f>
        <v>0</v>
      </c>
      <c r="BA138">
        <f t="shared" si="20"/>
        <v>5</v>
      </c>
      <c r="BB138" s="26">
        <f t="shared" si="21"/>
        <v>0.10869565217391304</v>
      </c>
      <c r="BC138">
        <f t="shared" si="22"/>
        <v>4</v>
      </c>
      <c r="BD138" s="26">
        <f t="shared" si="23"/>
        <v>0.37464538999161057</v>
      </c>
      <c r="BE138" s="28">
        <f t="shared" si="24"/>
        <v>0</v>
      </c>
    </row>
    <row r="139" spans="1:57" x14ac:dyDescent="0.25">
      <c r="A139" t="s">
        <v>10056</v>
      </c>
      <c r="B139" s="25">
        <f>IF('Indicator Date hidden'!C140="x","x",$B$2-'Indicator Date hidden'!C140)</f>
        <v>0</v>
      </c>
      <c r="C139" s="25">
        <f>IF('Indicator Date hidden'!D140="x","x",$C$2-'Indicator Date hidden'!D140)</f>
        <v>0</v>
      </c>
      <c r="D139" s="25">
        <f>IF('Indicator Date hidden'!E140="x","x",$D$2-'Indicator Date hidden'!E140)</f>
        <v>0</v>
      </c>
      <c r="E139" s="25">
        <f>IF('Indicator Date hidden'!F140="x","x",$E$2-'Indicator Date hidden'!F140)</f>
        <v>0</v>
      </c>
      <c r="F139" s="25">
        <f>IF('Indicator Date hidden'!G140="x","x",$F$2-'Indicator Date hidden'!G140)</f>
        <v>0</v>
      </c>
      <c r="G139" s="25">
        <f>IF('Indicator Date hidden'!H140="x","x",$G$2-'Indicator Date hidden'!H140)</f>
        <v>0</v>
      </c>
      <c r="H139" s="25">
        <f>IF('Indicator Date hidden'!I140="x","x",$H$2-'Indicator Date hidden'!I140)</f>
        <v>0</v>
      </c>
      <c r="I139" s="25">
        <f>IF('Indicator Date hidden'!J140="x","x",$I$2-'Indicator Date hidden'!J140)</f>
        <v>0</v>
      </c>
      <c r="J139" s="25">
        <f>IF('Indicator Date hidden'!K140="x","x",$J$2-'Indicator Date hidden'!K140)</f>
        <v>0</v>
      </c>
      <c r="K139" s="25">
        <f>IF('Indicator Date hidden'!L140="x","x",$K$2-'Indicator Date hidden'!L140)</f>
        <v>0</v>
      </c>
      <c r="L139" s="25">
        <f>IF('Indicator Date hidden'!M140="x","x",$L$2-'Indicator Date hidden'!M140)</f>
        <v>0</v>
      </c>
      <c r="M139" s="25">
        <f>IF('Indicator Date hidden'!N140="x","x",$M$2-'Indicator Date hidden'!N140)</f>
        <v>0</v>
      </c>
      <c r="N139" s="25">
        <f>IF('Indicator Date hidden'!O140="x","x",$N$2-'Indicator Date hidden'!O140)</f>
        <v>0</v>
      </c>
      <c r="O139" s="25">
        <f>IF('Indicator Date hidden'!P140="x","x",$O$2-'Indicator Date hidden'!P140)</f>
        <v>0</v>
      </c>
      <c r="P139" s="25">
        <f>IF('Indicator Date hidden'!Q140="x","x",$P$2-'Indicator Date hidden'!Q140)</f>
        <v>0</v>
      </c>
      <c r="Q139" s="25" t="str">
        <f>IF('Indicator Date hidden'!R140="x","x",$Q$2-'Indicator Date hidden'!R140)</f>
        <v>x</v>
      </c>
      <c r="R139" s="25">
        <f>IF('Indicator Date hidden'!S140="x","x",$R$2-'Indicator Date hidden'!S140)</f>
        <v>0</v>
      </c>
      <c r="S139" s="25">
        <f>IF('Indicator Date hidden'!T140="x","x",$S$2-'Indicator Date hidden'!T140)</f>
        <v>0</v>
      </c>
      <c r="T139" s="25">
        <f>IF('Indicator Date hidden'!U140="x","x",$T$2-'Indicator Date hidden'!U140)</f>
        <v>0</v>
      </c>
      <c r="U139" s="25" t="str">
        <f>IF('Indicator Date hidden'!V140="x","x",$U$2-'Indicator Date hidden'!V140)</f>
        <v>x</v>
      </c>
      <c r="V139" s="25">
        <f>IF('Indicator Date hidden'!W140="x","x",$V$2-'Indicator Date hidden'!W140)</f>
        <v>0</v>
      </c>
      <c r="W139" s="25" t="str">
        <f>IF('Indicator Date hidden'!X140="x","x",$W$2-'Indicator Date hidden'!X140)</f>
        <v>x</v>
      </c>
      <c r="X139" s="25">
        <f>IF('Indicator Date hidden'!Y140="x","x",$X$2-'Indicator Date hidden'!Y140)</f>
        <v>2</v>
      </c>
      <c r="Y139" s="25">
        <f>IF('Indicator Date hidden'!Z140="x","x",$Y$2-'Indicator Date hidden'!Z140)</f>
        <v>0</v>
      </c>
      <c r="Z139" s="25">
        <f>IF('Indicator Date hidden'!AA140="x","x",$Z$2-'Indicator Date hidden'!AA140)</f>
        <v>0</v>
      </c>
      <c r="AA139" s="25" t="str">
        <f>IF('Indicator Date hidden'!AB140="x","x",$AA$2-'Indicator Date hidden'!AB140)</f>
        <v>x</v>
      </c>
      <c r="AB139" s="25">
        <f>IF('Indicator Date hidden'!AC140="x","x",$AB$2-'Indicator Date hidden'!AC140)</f>
        <v>0</v>
      </c>
      <c r="AC139" s="25">
        <f>IF('Indicator Date hidden'!AD140="x","x",$AC$2-'Indicator Date hidden'!AD140)</f>
        <v>0</v>
      </c>
      <c r="AD139" s="25" t="str">
        <f>IF('Indicator Date hidden'!AE140="x","x",$AD$2-'Indicator Date hidden'!AE140)</f>
        <v>x</v>
      </c>
      <c r="AE139" s="25">
        <f>IF('Indicator Date hidden'!AF140="x","x",$AE$2-'Indicator Date hidden'!AF140)</f>
        <v>0</v>
      </c>
      <c r="AF139" s="25">
        <f>IF('Indicator Date hidden'!AG140="x","x",$AF$2-'Indicator Date hidden'!AG140)</f>
        <v>1</v>
      </c>
      <c r="AG139" s="25">
        <f>IF('Indicator Date hidden'!AH140="x","x",$AG$2-'Indicator Date hidden'!AH140)</f>
        <v>0</v>
      </c>
      <c r="AH139" s="25">
        <f>IF('Indicator Date hidden'!AI140="x","x",$AH$2-'Indicator Date hidden'!AI140)</f>
        <v>0</v>
      </c>
      <c r="AI139" s="25">
        <f>IF('Indicator Date hidden'!AJ140="x","x",$AI$2-'Indicator Date hidden'!AJ140)</f>
        <v>0</v>
      </c>
      <c r="AJ139" s="25" t="str">
        <f>IF('Indicator Date hidden'!AK140="x","x",$AJ$2-'Indicator Date hidden'!AK140)</f>
        <v>x</v>
      </c>
      <c r="AK139" s="25">
        <f>IF('Indicator Date hidden'!AL140="x","x",$AK$2-'Indicator Date hidden'!AL140)</f>
        <v>1</v>
      </c>
      <c r="AL139" s="25">
        <f>IF('Indicator Date hidden'!AM140="x","x",$AL$2-'Indicator Date hidden'!AM140)</f>
        <v>0</v>
      </c>
      <c r="AM139" s="25">
        <f>IF('Indicator Date hidden'!AN140="x","x",$AM$2-'Indicator Date hidden'!AN140)</f>
        <v>0</v>
      </c>
      <c r="AN139" s="25">
        <f>IF('Indicator Date hidden'!AO140="x","x",$AN$2-'Indicator Date hidden'!AO140)</f>
        <v>0</v>
      </c>
      <c r="AO139" s="25">
        <f>IF('Indicator Date hidden'!AP140="x","x",$AO$2-'Indicator Date hidden'!AP140)</f>
        <v>0</v>
      </c>
      <c r="AP139" s="25">
        <f>IF('Indicator Date hidden'!AQ140="x","x",$AP$2-'Indicator Date hidden'!AQ140)</f>
        <v>0</v>
      </c>
      <c r="AQ139" s="25">
        <f>IF('Indicator Date hidden'!AR140="x","x",$AQ$2-'Indicator Date hidden'!AR140)</f>
        <v>0</v>
      </c>
      <c r="AR139" s="25">
        <f>IF('Indicator Date hidden'!AS140="x","x",$AR$2-'Indicator Date hidden'!AS140)</f>
        <v>0</v>
      </c>
      <c r="AS139" s="25">
        <f>IF('Indicator Date hidden'!AT140="x","x",$AS$2-'Indicator Date hidden'!AT140)</f>
        <v>0</v>
      </c>
      <c r="AT139" s="25">
        <f>IF('Indicator Date hidden'!AU140="x","x",$AT$2-'Indicator Date hidden'!AU140)</f>
        <v>0</v>
      </c>
      <c r="AU139" s="25">
        <f>IF('Indicator Date hidden'!AV140="x","x",$AU$2-'Indicator Date hidden'!AV140)</f>
        <v>3</v>
      </c>
      <c r="AV139" s="25">
        <f>IF('Indicator Date hidden'!AW140="x","x",$AV$2-'Indicator Date hidden'!AW140)</f>
        <v>0</v>
      </c>
      <c r="AW139" s="25">
        <f>IF('Indicator Date hidden'!AX140="x","x",$AW$2-'Indicator Date hidden'!AX140)</f>
        <v>0</v>
      </c>
      <c r="AX139" s="25">
        <f>IF('Indicator Date hidden'!AY140="x","x",$AX$2-'Indicator Date hidden'!AY140)</f>
        <v>0</v>
      </c>
      <c r="AY139" s="25">
        <f>IF('Indicator Date hidden'!AZ140="x","x",$AY$2-'Indicator Date hidden'!AZ140)</f>
        <v>0</v>
      </c>
      <c r="AZ139" s="25">
        <f>IF('Indicator Date hidden'!BA140="x","x",$AZ$2-'Indicator Date hidden'!BA140)</f>
        <v>0</v>
      </c>
      <c r="BA139">
        <f t="shared" si="20"/>
        <v>7</v>
      </c>
      <c r="BB139" s="26">
        <f t="shared" si="21"/>
        <v>0.15555555555555556</v>
      </c>
      <c r="BC139">
        <f t="shared" si="22"/>
        <v>4</v>
      </c>
      <c r="BD139" s="26">
        <f t="shared" si="23"/>
        <v>0.55599982236430234</v>
      </c>
      <c r="BE139" s="28">
        <f t="shared" si="24"/>
        <v>0</v>
      </c>
    </row>
    <row r="140" spans="1:57" x14ac:dyDescent="0.25">
      <c r="A140" t="s">
        <v>10061</v>
      </c>
      <c r="B140" s="25">
        <f>IF('Indicator Date hidden'!C141="x","x",$B$2-'Indicator Date hidden'!C141)</f>
        <v>0</v>
      </c>
      <c r="C140" s="25">
        <f>IF('Indicator Date hidden'!D141="x","x",$C$2-'Indicator Date hidden'!D141)</f>
        <v>0</v>
      </c>
      <c r="D140" s="25">
        <f>IF('Indicator Date hidden'!E141="x","x",$D$2-'Indicator Date hidden'!E141)</f>
        <v>0</v>
      </c>
      <c r="E140" s="25">
        <f>IF('Indicator Date hidden'!F141="x","x",$E$2-'Indicator Date hidden'!F141)</f>
        <v>0</v>
      </c>
      <c r="F140" s="25">
        <f>IF('Indicator Date hidden'!G141="x","x",$F$2-'Indicator Date hidden'!G141)</f>
        <v>0</v>
      </c>
      <c r="G140" s="25">
        <f>IF('Indicator Date hidden'!H141="x","x",$G$2-'Indicator Date hidden'!H141)</f>
        <v>0</v>
      </c>
      <c r="H140" s="25">
        <f>IF('Indicator Date hidden'!I141="x","x",$H$2-'Indicator Date hidden'!I141)</f>
        <v>0</v>
      </c>
      <c r="I140" s="25">
        <f>IF('Indicator Date hidden'!J141="x","x",$I$2-'Indicator Date hidden'!J141)</f>
        <v>0</v>
      </c>
      <c r="J140" s="25">
        <f>IF('Indicator Date hidden'!K141="x","x",$J$2-'Indicator Date hidden'!K141)</f>
        <v>0</v>
      </c>
      <c r="K140" s="25">
        <f>IF('Indicator Date hidden'!L141="x","x",$K$2-'Indicator Date hidden'!L141)</f>
        <v>0</v>
      </c>
      <c r="L140" s="25">
        <f>IF('Indicator Date hidden'!M141="x","x",$L$2-'Indicator Date hidden'!M141)</f>
        <v>0</v>
      </c>
      <c r="M140" s="25">
        <f>IF('Indicator Date hidden'!N141="x","x",$M$2-'Indicator Date hidden'!N141)</f>
        <v>0</v>
      </c>
      <c r="N140" s="25">
        <f>IF('Indicator Date hidden'!O141="x","x",$N$2-'Indicator Date hidden'!O141)</f>
        <v>0</v>
      </c>
      <c r="O140" s="25">
        <f>IF('Indicator Date hidden'!P141="x","x",$O$2-'Indicator Date hidden'!P141)</f>
        <v>0</v>
      </c>
      <c r="P140" s="25">
        <f>IF('Indicator Date hidden'!Q141="x","x",$P$2-'Indicator Date hidden'!Q141)</f>
        <v>0</v>
      </c>
      <c r="Q140" s="25" t="str">
        <f>IF('Indicator Date hidden'!R141="x","x",$Q$2-'Indicator Date hidden'!R141)</f>
        <v>x</v>
      </c>
      <c r="R140" s="25">
        <f>IF('Indicator Date hidden'!S141="x","x",$R$2-'Indicator Date hidden'!S141)</f>
        <v>0</v>
      </c>
      <c r="S140" s="25">
        <f>IF('Indicator Date hidden'!T141="x","x",$S$2-'Indicator Date hidden'!T141)</f>
        <v>0</v>
      </c>
      <c r="T140" s="25">
        <f>IF('Indicator Date hidden'!U141="x","x",$T$2-'Indicator Date hidden'!U141)</f>
        <v>0</v>
      </c>
      <c r="U140" s="25" t="str">
        <f>IF('Indicator Date hidden'!V141="x","x",$U$2-'Indicator Date hidden'!V141)</f>
        <v>x</v>
      </c>
      <c r="V140" s="25">
        <f>IF('Indicator Date hidden'!W141="x","x",$V$2-'Indicator Date hidden'!W141)</f>
        <v>0</v>
      </c>
      <c r="W140" s="25" t="str">
        <f>IF('Indicator Date hidden'!X141="x","x",$W$2-'Indicator Date hidden'!X141)</f>
        <v>x</v>
      </c>
      <c r="X140" s="25">
        <f>IF('Indicator Date hidden'!Y141="x","x",$X$2-'Indicator Date hidden'!Y141)</f>
        <v>4</v>
      </c>
      <c r="Y140" s="25">
        <f>IF('Indicator Date hidden'!Z141="x","x",$Y$2-'Indicator Date hidden'!Z141)</f>
        <v>0</v>
      </c>
      <c r="Z140" s="25">
        <f>IF('Indicator Date hidden'!AA141="x","x",$Z$2-'Indicator Date hidden'!AA141)</f>
        <v>0</v>
      </c>
      <c r="AA140" s="25" t="str">
        <f>IF('Indicator Date hidden'!AB141="x","x",$AA$2-'Indicator Date hidden'!AB141)</f>
        <v>x</v>
      </c>
      <c r="AB140" s="25">
        <f>IF('Indicator Date hidden'!AC141="x","x",$AB$2-'Indicator Date hidden'!AC141)</f>
        <v>0</v>
      </c>
      <c r="AC140" s="25">
        <f>IF('Indicator Date hidden'!AD141="x","x",$AC$2-'Indicator Date hidden'!AD141)</f>
        <v>0</v>
      </c>
      <c r="AD140" s="25" t="str">
        <f>IF('Indicator Date hidden'!AE141="x","x",$AD$2-'Indicator Date hidden'!AE141)</f>
        <v>x</v>
      </c>
      <c r="AE140" s="25">
        <f>IF('Indicator Date hidden'!AF141="x","x",$AE$2-'Indicator Date hidden'!AF141)</f>
        <v>0</v>
      </c>
      <c r="AF140" s="25" t="str">
        <f>IF('Indicator Date hidden'!AG141="x","x",$AF$2-'Indicator Date hidden'!AG141)</f>
        <v>x</v>
      </c>
      <c r="AG140" s="25">
        <f>IF('Indicator Date hidden'!AH141="x","x",$AG$2-'Indicator Date hidden'!AH141)</f>
        <v>0</v>
      </c>
      <c r="AH140" s="25">
        <f>IF('Indicator Date hidden'!AI141="x","x",$AH$2-'Indicator Date hidden'!AI141)</f>
        <v>0</v>
      </c>
      <c r="AI140" s="25">
        <f>IF('Indicator Date hidden'!AJ141="x","x",$AI$2-'Indicator Date hidden'!AJ141)</f>
        <v>0</v>
      </c>
      <c r="AJ140" s="25" t="str">
        <f>IF('Indicator Date hidden'!AK141="x","x",$AJ$2-'Indicator Date hidden'!AK141)</f>
        <v>x</v>
      </c>
      <c r="AK140" s="25">
        <f>IF('Indicator Date hidden'!AL141="x","x",$AK$2-'Indicator Date hidden'!AL141)</f>
        <v>1</v>
      </c>
      <c r="AL140" s="25">
        <f>IF('Indicator Date hidden'!AM141="x","x",$AL$2-'Indicator Date hidden'!AM141)</f>
        <v>0</v>
      </c>
      <c r="AM140" s="25">
        <f>IF('Indicator Date hidden'!AN141="x","x",$AM$2-'Indicator Date hidden'!AN141)</f>
        <v>0</v>
      </c>
      <c r="AN140" s="25">
        <f>IF('Indicator Date hidden'!AO141="x","x",$AN$2-'Indicator Date hidden'!AO141)</f>
        <v>0</v>
      </c>
      <c r="AO140" s="25">
        <f>IF('Indicator Date hidden'!AP141="x","x",$AO$2-'Indicator Date hidden'!AP141)</f>
        <v>0</v>
      </c>
      <c r="AP140" s="25">
        <f>IF('Indicator Date hidden'!AQ141="x","x",$AP$2-'Indicator Date hidden'!AQ141)</f>
        <v>0</v>
      </c>
      <c r="AQ140" s="25">
        <f>IF('Indicator Date hidden'!AR141="x","x",$AQ$2-'Indicator Date hidden'!AR141)</f>
        <v>0</v>
      </c>
      <c r="AR140" s="25">
        <f>IF('Indicator Date hidden'!AS141="x","x",$AR$2-'Indicator Date hidden'!AS141)</f>
        <v>0</v>
      </c>
      <c r="AS140" s="25">
        <f>IF('Indicator Date hidden'!AT141="x","x",$AS$2-'Indicator Date hidden'!AT141)</f>
        <v>0</v>
      </c>
      <c r="AT140" s="25">
        <f>IF('Indicator Date hidden'!AU141="x","x",$AT$2-'Indicator Date hidden'!AU141)</f>
        <v>0</v>
      </c>
      <c r="AU140" s="25">
        <f>IF('Indicator Date hidden'!AV141="x","x",$AU$2-'Indicator Date hidden'!AV141)</f>
        <v>0</v>
      </c>
      <c r="AV140" s="25">
        <f>IF('Indicator Date hidden'!AW141="x","x",$AV$2-'Indicator Date hidden'!AW141)</f>
        <v>0</v>
      </c>
      <c r="AW140" s="25">
        <f>IF('Indicator Date hidden'!AX141="x","x",$AW$2-'Indicator Date hidden'!AX141)</f>
        <v>0</v>
      </c>
      <c r="AX140" s="25">
        <f>IF('Indicator Date hidden'!AY141="x","x",$AX$2-'Indicator Date hidden'!AY141)</f>
        <v>0</v>
      </c>
      <c r="AY140" s="25">
        <f>IF('Indicator Date hidden'!AZ141="x","x",$AY$2-'Indicator Date hidden'!AZ141)</f>
        <v>0</v>
      </c>
      <c r="AZ140" s="25">
        <f>IF('Indicator Date hidden'!BA141="x","x",$AZ$2-'Indicator Date hidden'!BA141)</f>
        <v>0</v>
      </c>
      <c r="BA140">
        <f t="shared" si="20"/>
        <v>5</v>
      </c>
      <c r="BB140" s="26">
        <f t="shared" si="21"/>
        <v>0.11363636363636363</v>
      </c>
      <c r="BC140">
        <f t="shared" si="22"/>
        <v>2</v>
      </c>
      <c r="BD140" s="26">
        <f t="shared" si="23"/>
        <v>0.61110589362494327</v>
      </c>
      <c r="BE140" s="28">
        <f t="shared" si="24"/>
        <v>0</v>
      </c>
    </row>
    <row r="141" spans="1:57" x14ac:dyDescent="0.25">
      <c r="A141" t="s">
        <v>10064</v>
      </c>
      <c r="B141" s="25">
        <f>IF('Indicator Date hidden'!C142="x","x",$B$2-'Indicator Date hidden'!C142)</f>
        <v>0</v>
      </c>
      <c r="C141" s="25">
        <f>IF('Indicator Date hidden'!D142="x","x",$C$2-'Indicator Date hidden'!D142)</f>
        <v>0</v>
      </c>
      <c r="D141" s="25">
        <f>IF('Indicator Date hidden'!E142="x","x",$D$2-'Indicator Date hidden'!E142)</f>
        <v>0</v>
      </c>
      <c r="E141" s="25">
        <f>IF('Indicator Date hidden'!F142="x","x",$E$2-'Indicator Date hidden'!F142)</f>
        <v>0</v>
      </c>
      <c r="F141" s="25">
        <f>IF('Indicator Date hidden'!G142="x","x",$F$2-'Indicator Date hidden'!G142)</f>
        <v>0</v>
      </c>
      <c r="G141" s="25">
        <f>IF('Indicator Date hidden'!H142="x","x",$G$2-'Indicator Date hidden'!H142)</f>
        <v>0</v>
      </c>
      <c r="H141" s="25">
        <f>IF('Indicator Date hidden'!I142="x","x",$H$2-'Indicator Date hidden'!I142)</f>
        <v>0</v>
      </c>
      <c r="I141" s="25">
        <f>IF('Indicator Date hidden'!J142="x","x",$I$2-'Indicator Date hidden'!J142)</f>
        <v>0</v>
      </c>
      <c r="J141" s="25">
        <f>IF('Indicator Date hidden'!K142="x","x",$J$2-'Indicator Date hidden'!K142)</f>
        <v>0</v>
      </c>
      <c r="K141" s="25">
        <f>IF('Indicator Date hidden'!L142="x","x",$K$2-'Indicator Date hidden'!L142)</f>
        <v>0</v>
      </c>
      <c r="L141" s="25">
        <f>IF('Indicator Date hidden'!M142="x","x",$L$2-'Indicator Date hidden'!M142)</f>
        <v>0</v>
      </c>
      <c r="M141" s="25">
        <f>IF('Indicator Date hidden'!N142="x","x",$M$2-'Indicator Date hidden'!N142)</f>
        <v>0</v>
      </c>
      <c r="N141" s="25">
        <f>IF('Indicator Date hidden'!O142="x","x",$N$2-'Indicator Date hidden'!O142)</f>
        <v>0</v>
      </c>
      <c r="O141" s="25">
        <f>IF('Indicator Date hidden'!P142="x","x",$O$2-'Indicator Date hidden'!P142)</f>
        <v>0</v>
      </c>
      <c r="P141" s="25">
        <f>IF('Indicator Date hidden'!Q142="x","x",$P$2-'Indicator Date hidden'!Q142)</f>
        <v>0</v>
      </c>
      <c r="Q141" s="25" t="str">
        <f>IF('Indicator Date hidden'!R142="x","x",$Q$2-'Indicator Date hidden'!R142)</f>
        <v>x</v>
      </c>
      <c r="R141" s="25">
        <f>IF('Indicator Date hidden'!S142="x","x",$R$2-'Indicator Date hidden'!S142)</f>
        <v>0</v>
      </c>
      <c r="S141" s="25">
        <f>IF('Indicator Date hidden'!T142="x","x",$S$2-'Indicator Date hidden'!T142)</f>
        <v>0</v>
      </c>
      <c r="T141" s="25">
        <f>IF('Indicator Date hidden'!U142="x","x",$T$2-'Indicator Date hidden'!U142)</f>
        <v>0</v>
      </c>
      <c r="U141" s="25" t="str">
        <f>IF('Indicator Date hidden'!V142="x","x",$U$2-'Indicator Date hidden'!V142)</f>
        <v>x</v>
      </c>
      <c r="V141" s="25">
        <f>IF('Indicator Date hidden'!W142="x","x",$V$2-'Indicator Date hidden'!W142)</f>
        <v>0</v>
      </c>
      <c r="W141" s="25" t="str">
        <f>IF('Indicator Date hidden'!X142="x","x",$W$2-'Indicator Date hidden'!X142)</f>
        <v>x</v>
      </c>
      <c r="X141" s="25">
        <f>IF('Indicator Date hidden'!Y142="x","x",$X$2-'Indicator Date hidden'!Y142)</f>
        <v>2</v>
      </c>
      <c r="Y141" s="25">
        <f>IF('Indicator Date hidden'!Z142="x","x",$Y$2-'Indicator Date hidden'!Z142)</f>
        <v>0</v>
      </c>
      <c r="Z141" s="25">
        <f>IF('Indicator Date hidden'!AA142="x","x",$Z$2-'Indicator Date hidden'!AA142)</f>
        <v>0</v>
      </c>
      <c r="AA141" s="25">
        <f>IF('Indicator Date hidden'!AB142="x","x",$AA$2-'Indicator Date hidden'!AB142)</f>
        <v>1</v>
      </c>
      <c r="AB141" s="25">
        <f>IF('Indicator Date hidden'!AC142="x","x",$AB$2-'Indicator Date hidden'!AC142)</f>
        <v>0</v>
      </c>
      <c r="AC141" s="25">
        <f>IF('Indicator Date hidden'!AD142="x","x",$AC$2-'Indicator Date hidden'!AD142)</f>
        <v>0</v>
      </c>
      <c r="AD141" s="25" t="str">
        <f>IF('Indicator Date hidden'!AE142="x","x",$AD$2-'Indicator Date hidden'!AE142)</f>
        <v>x</v>
      </c>
      <c r="AE141" s="25">
        <f>IF('Indicator Date hidden'!AF142="x","x",$AE$2-'Indicator Date hidden'!AF142)</f>
        <v>0</v>
      </c>
      <c r="AF141" s="25">
        <f>IF('Indicator Date hidden'!AG142="x","x",$AF$2-'Indicator Date hidden'!AG142)</f>
        <v>1</v>
      </c>
      <c r="AG141" s="25">
        <f>IF('Indicator Date hidden'!AH142="x","x",$AG$2-'Indicator Date hidden'!AH142)</f>
        <v>0</v>
      </c>
      <c r="AH141" s="25">
        <f>IF('Indicator Date hidden'!AI142="x","x",$AH$2-'Indicator Date hidden'!AI142)</f>
        <v>0</v>
      </c>
      <c r="AI141" s="25">
        <f>IF('Indicator Date hidden'!AJ142="x","x",$AI$2-'Indicator Date hidden'!AJ142)</f>
        <v>0</v>
      </c>
      <c r="AJ141" s="25" t="str">
        <f>IF('Indicator Date hidden'!AK142="x","x",$AJ$2-'Indicator Date hidden'!AK142)</f>
        <v>x</v>
      </c>
      <c r="AK141" s="25">
        <f>IF('Indicator Date hidden'!AL142="x","x",$AK$2-'Indicator Date hidden'!AL142)</f>
        <v>1</v>
      </c>
      <c r="AL141" s="25">
        <f>IF('Indicator Date hidden'!AM142="x","x",$AL$2-'Indicator Date hidden'!AM142)</f>
        <v>0</v>
      </c>
      <c r="AM141" s="25">
        <f>IF('Indicator Date hidden'!AN142="x","x",$AM$2-'Indicator Date hidden'!AN142)</f>
        <v>0</v>
      </c>
      <c r="AN141" s="25">
        <f>IF('Indicator Date hidden'!AO142="x","x",$AN$2-'Indicator Date hidden'!AO142)</f>
        <v>0</v>
      </c>
      <c r="AO141" s="25">
        <f>IF('Indicator Date hidden'!AP142="x","x",$AO$2-'Indicator Date hidden'!AP142)</f>
        <v>0</v>
      </c>
      <c r="AP141" s="25">
        <f>IF('Indicator Date hidden'!AQ142="x","x",$AP$2-'Indicator Date hidden'!AQ142)</f>
        <v>0</v>
      </c>
      <c r="AQ141" s="25">
        <f>IF('Indicator Date hidden'!AR142="x","x",$AQ$2-'Indicator Date hidden'!AR142)</f>
        <v>0</v>
      </c>
      <c r="AR141" s="25">
        <f>IF('Indicator Date hidden'!AS142="x","x",$AR$2-'Indicator Date hidden'!AS142)</f>
        <v>0</v>
      </c>
      <c r="AS141" s="25">
        <f>IF('Indicator Date hidden'!AT142="x","x",$AS$2-'Indicator Date hidden'!AT142)</f>
        <v>0</v>
      </c>
      <c r="AT141" s="25">
        <f>IF('Indicator Date hidden'!AU142="x","x",$AT$2-'Indicator Date hidden'!AU142)</f>
        <v>0</v>
      </c>
      <c r="AU141" s="25">
        <f>IF('Indicator Date hidden'!AV142="x","x",$AU$2-'Indicator Date hidden'!AV142)</f>
        <v>3</v>
      </c>
      <c r="AV141" s="25">
        <f>IF('Indicator Date hidden'!AW142="x","x",$AV$2-'Indicator Date hidden'!AW142)</f>
        <v>0</v>
      </c>
      <c r="AW141" s="25">
        <f>IF('Indicator Date hidden'!AX142="x","x",$AW$2-'Indicator Date hidden'!AX142)</f>
        <v>0</v>
      </c>
      <c r="AX141" s="25">
        <f>IF('Indicator Date hidden'!AY142="x","x",$AX$2-'Indicator Date hidden'!AY142)</f>
        <v>0</v>
      </c>
      <c r="AY141" s="25">
        <f>IF('Indicator Date hidden'!AZ142="x","x",$AY$2-'Indicator Date hidden'!AZ142)</f>
        <v>0</v>
      </c>
      <c r="AZ141" s="25">
        <f>IF('Indicator Date hidden'!BA142="x","x",$AZ$2-'Indicator Date hidden'!BA142)</f>
        <v>0</v>
      </c>
      <c r="BA141">
        <f t="shared" si="20"/>
        <v>8</v>
      </c>
      <c r="BB141" s="26">
        <f t="shared" si="21"/>
        <v>0.17391304347826086</v>
      </c>
      <c r="BC141">
        <f t="shared" si="22"/>
        <v>5</v>
      </c>
      <c r="BD141" s="26">
        <f t="shared" si="23"/>
        <v>0.56354266942677045</v>
      </c>
      <c r="BE141" s="28">
        <f t="shared" si="24"/>
        <v>0</v>
      </c>
    </row>
    <row r="142" spans="1:57" x14ac:dyDescent="0.25">
      <c r="A142" t="s">
        <v>10065</v>
      </c>
      <c r="B142" s="25">
        <f>IF('Indicator Date hidden'!C143="x","x",$B$2-'Indicator Date hidden'!C143)</f>
        <v>0</v>
      </c>
      <c r="C142" s="25">
        <f>IF('Indicator Date hidden'!D143="x","x",$C$2-'Indicator Date hidden'!D143)</f>
        <v>0</v>
      </c>
      <c r="D142" s="25">
        <f>IF('Indicator Date hidden'!E143="x","x",$D$2-'Indicator Date hidden'!E143)</f>
        <v>0</v>
      </c>
      <c r="E142" s="25">
        <f>IF('Indicator Date hidden'!F143="x","x",$E$2-'Indicator Date hidden'!F143)</f>
        <v>0</v>
      </c>
      <c r="F142" s="25">
        <f>IF('Indicator Date hidden'!G143="x","x",$F$2-'Indicator Date hidden'!G143)</f>
        <v>0</v>
      </c>
      <c r="G142" s="25">
        <f>IF('Indicator Date hidden'!H143="x","x",$G$2-'Indicator Date hidden'!H143)</f>
        <v>0</v>
      </c>
      <c r="H142" s="25">
        <f>IF('Indicator Date hidden'!I143="x","x",$H$2-'Indicator Date hidden'!I143)</f>
        <v>0</v>
      </c>
      <c r="I142" s="25">
        <f>IF('Indicator Date hidden'!J143="x","x",$I$2-'Indicator Date hidden'!J143)</f>
        <v>0</v>
      </c>
      <c r="J142" s="25">
        <f>IF('Indicator Date hidden'!K143="x","x",$J$2-'Indicator Date hidden'!K143)</f>
        <v>0</v>
      </c>
      <c r="K142" s="25">
        <f>IF('Indicator Date hidden'!L143="x","x",$K$2-'Indicator Date hidden'!L143)</f>
        <v>0</v>
      </c>
      <c r="L142" s="25">
        <f>IF('Indicator Date hidden'!M143="x","x",$L$2-'Indicator Date hidden'!M143)</f>
        <v>0</v>
      </c>
      <c r="M142" s="25">
        <f>IF('Indicator Date hidden'!N143="x","x",$M$2-'Indicator Date hidden'!N143)</f>
        <v>0</v>
      </c>
      <c r="N142" s="25">
        <f>IF('Indicator Date hidden'!O143="x","x",$N$2-'Indicator Date hidden'!O143)</f>
        <v>0</v>
      </c>
      <c r="O142" s="25">
        <f>IF('Indicator Date hidden'!P143="x","x",$O$2-'Indicator Date hidden'!P143)</f>
        <v>0</v>
      </c>
      <c r="P142" s="25">
        <f>IF('Indicator Date hidden'!Q143="x","x",$P$2-'Indicator Date hidden'!Q143)</f>
        <v>0</v>
      </c>
      <c r="Q142" s="25" t="str">
        <f>IF('Indicator Date hidden'!R143="x","x",$Q$2-'Indicator Date hidden'!R143)</f>
        <v>x</v>
      </c>
      <c r="R142" s="25">
        <f>IF('Indicator Date hidden'!S143="x","x",$R$2-'Indicator Date hidden'!S143)</f>
        <v>0</v>
      </c>
      <c r="S142" s="25">
        <f>IF('Indicator Date hidden'!T143="x","x",$S$2-'Indicator Date hidden'!T143)</f>
        <v>0</v>
      </c>
      <c r="T142" s="25">
        <f>IF('Indicator Date hidden'!U143="x","x",$T$2-'Indicator Date hidden'!U143)</f>
        <v>0</v>
      </c>
      <c r="U142" s="25" t="str">
        <f>IF('Indicator Date hidden'!V143="x","x",$U$2-'Indicator Date hidden'!V143)</f>
        <v>x</v>
      </c>
      <c r="V142" s="25">
        <f>IF('Indicator Date hidden'!W143="x","x",$V$2-'Indicator Date hidden'!W143)</f>
        <v>0</v>
      </c>
      <c r="W142" s="25" t="str">
        <f>IF('Indicator Date hidden'!X143="x","x",$W$2-'Indicator Date hidden'!X143)</f>
        <v>x</v>
      </c>
      <c r="X142" s="25">
        <f>IF('Indicator Date hidden'!Y143="x","x",$X$2-'Indicator Date hidden'!Y143)</f>
        <v>4</v>
      </c>
      <c r="Y142" s="25">
        <f>IF('Indicator Date hidden'!Z143="x","x",$Y$2-'Indicator Date hidden'!Z143)</f>
        <v>0</v>
      </c>
      <c r="Z142" s="25">
        <f>IF('Indicator Date hidden'!AA143="x","x",$Z$2-'Indicator Date hidden'!AA143)</f>
        <v>0</v>
      </c>
      <c r="AA142" s="25" t="str">
        <f>IF('Indicator Date hidden'!AB143="x","x",$AA$2-'Indicator Date hidden'!AB143)</f>
        <v>x</v>
      </c>
      <c r="AB142" s="25">
        <f>IF('Indicator Date hidden'!AC143="x","x",$AB$2-'Indicator Date hidden'!AC143)</f>
        <v>0</v>
      </c>
      <c r="AC142" s="25">
        <f>IF('Indicator Date hidden'!AD143="x","x",$AC$2-'Indicator Date hidden'!AD143)</f>
        <v>0</v>
      </c>
      <c r="AD142" s="25" t="str">
        <f>IF('Indicator Date hidden'!AE143="x","x",$AD$2-'Indicator Date hidden'!AE143)</f>
        <v>x</v>
      </c>
      <c r="AE142" s="25">
        <f>IF('Indicator Date hidden'!AF143="x","x",$AE$2-'Indicator Date hidden'!AF143)</f>
        <v>0</v>
      </c>
      <c r="AF142" s="25">
        <f>IF('Indicator Date hidden'!AG143="x","x",$AF$2-'Indicator Date hidden'!AG143)</f>
        <v>1</v>
      </c>
      <c r="AG142" s="25">
        <f>IF('Indicator Date hidden'!AH143="x","x",$AG$2-'Indicator Date hidden'!AH143)</f>
        <v>0</v>
      </c>
      <c r="AH142" s="25">
        <f>IF('Indicator Date hidden'!AI143="x","x",$AH$2-'Indicator Date hidden'!AI143)</f>
        <v>0</v>
      </c>
      <c r="AI142" s="25">
        <f>IF('Indicator Date hidden'!AJ143="x","x",$AI$2-'Indicator Date hidden'!AJ143)</f>
        <v>0</v>
      </c>
      <c r="AJ142" s="25">
        <f>IF('Indicator Date hidden'!AK143="x","x",$AJ$2-'Indicator Date hidden'!AK143)</f>
        <v>1</v>
      </c>
      <c r="AK142" s="25">
        <f>IF('Indicator Date hidden'!AL143="x","x",$AK$2-'Indicator Date hidden'!AL143)</f>
        <v>1</v>
      </c>
      <c r="AL142" s="25">
        <f>IF('Indicator Date hidden'!AM143="x","x",$AL$2-'Indicator Date hidden'!AM143)</f>
        <v>0</v>
      </c>
      <c r="AM142" s="25">
        <f>IF('Indicator Date hidden'!AN143="x","x",$AM$2-'Indicator Date hidden'!AN143)</f>
        <v>0</v>
      </c>
      <c r="AN142" s="25">
        <f>IF('Indicator Date hidden'!AO143="x","x",$AN$2-'Indicator Date hidden'!AO143)</f>
        <v>0</v>
      </c>
      <c r="AO142" s="25">
        <f>IF('Indicator Date hidden'!AP143="x","x",$AO$2-'Indicator Date hidden'!AP143)</f>
        <v>0</v>
      </c>
      <c r="AP142" s="25">
        <f>IF('Indicator Date hidden'!AQ143="x","x",$AP$2-'Indicator Date hidden'!AQ143)</f>
        <v>0</v>
      </c>
      <c r="AQ142" s="25" t="str">
        <f>IF('Indicator Date hidden'!AR143="x","x",$AQ$2-'Indicator Date hidden'!AR143)</f>
        <v>x</v>
      </c>
      <c r="AR142" s="25">
        <f>IF('Indicator Date hidden'!AS143="x","x",$AR$2-'Indicator Date hidden'!AS143)</f>
        <v>0</v>
      </c>
      <c r="AS142" s="25">
        <f>IF('Indicator Date hidden'!AT143="x","x",$AS$2-'Indicator Date hidden'!AT143)</f>
        <v>0</v>
      </c>
      <c r="AT142" s="25">
        <f>IF('Indicator Date hidden'!AU143="x","x",$AT$2-'Indicator Date hidden'!AU143)</f>
        <v>0</v>
      </c>
      <c r="AU142" s="25">
        <f>IF('Indicator Date hidden'!AV143="x","x",$AU$2-'Indicator Date hidden'!AV143)</f>
        <v>4</v>
      </c>
      <c r="AV142" s="25">
        <f>IF('Indicator Date hidden'!AW143="x","x",$AV$2-'Indicator Date hidden'!AW143)</f>
        <v>0</v>
      </c>
      <c r="AW142" s="25">
        <f>IF('Indicator Date hidden'!AX143="x","x",$AW$2-'Indicator Date hidden'!AX143)</f>
        <v>0</v>
      </c>
      <c r="AX142" s="25">
        <f>IF('Indicator Date hidden'!AY143="x","x",$AX$2-'Indicator Date hidden'!AY143)</f>
        <v>0</v>
      </c>
      <c r="AY142" s="25">
        <f>IF('Indicator Date hidden'!AZ143="x","x",$AY$2-'Indicator Date hidden'!AZ143)</f>
        <v>0</v>
      </c>
      <c r="AZ142" s="25">
        <f>IF('Indicator Date hidden'!BA143="x","x",$AZ$2-'Indicator Date hidden'!BA143)</f>
        <v>0</v>
      </c>
      <c r="BA142">
        <f t="shared" si="20"/>
        <v>11</v>
      </c>
      <c r="BB142" s="26">
        <f t="shared" si="21"/>
        <v>0.24444444444444444</v>
      </c>
      <c r="BC142">
        <f t="shared" si="22"/>
        <v>5</v>
      </c>
      <c r="BD142" s="26">
        <f t="shared" si="23"/>
        <v>0.84736337621944968</v>
      </c>
      <c r="BE142" s="28">
        <f t="shared" si="24"/>
        <v>0</v>
      </c>
    </row>
    <row r="143" spans="1:57" x14ac:dyDescent="0.25">
      <c r="A143" t="s">
        <v>10066</v>
      </c>
      <c r="B143" s="25">
        <f>IF('Indicator Date hidden'!C144="x","x",$B$2-'Indicator Date hidden'!C144)</f>
        <v>0</v>
      </c>
      <c r="C143" s="25">
        <f>IF('Indicator Date hidden'!D144="x","x",$C$2-'Indicator Date hidden'!D144)</f>
        <v>0</v>
      </c>
      <c r="D143" s="25">
        <f>IF('Indicator Date hidden'!E144="x","x",$D$2-'Indicator Date hidden'!E144)</f>
        <v>0</v>
      </c>
      <c r="E143" s="25">
        <f>IF('Indicator Date hidden'!F144="x","x",$E$2-'Indicator Date hidden'!F144)</f>
        <v>0</v>
      </c>
      <c r="F143" s="25">
        <f>IF('Indicator Date hidden'!G144="x","x",$F$2-'Indicator Date hidden'!G144)</f>
        <v>0</v>
      </c>
      <c r="G143" s="25">
        <f>IF('Indicator Date hidden'!H144="x","x",$G$2-'Indicator Date hidden'!H144)</f>
        <v>0</v>
      </c>
      <c r="H143" s="25">
        <f>IF('Indicator Date hidden'!I144="x","x",$H$2-'Indicator Date hidden'!I144)</f>
        <v>0</v>
      </c>
      <c r="I143" s="25">
        <f>IF('Indicator Date hidden'!J144="x","x",$I$2-'Indicator Date hidden'!J144)</f>
        <v>0</v>
      </c>
      <c r="J143" s="25">
        <f>IF('Indicator Date hidden'!K144="x","x",$J$2-'Indicator Date hidden'!K144)</f>
        <v>0</v>
      </c>
      <c r="K143" s="25">
        <f>IF('Indicator Date hidden'!L144="x","x",$K$2-'Indicator Date hidden'!L144)</f>
        <v>0</v>
      </c>
      <c r="L143" s="25">
        <f>IF('Indicator Date hidden'!M144="x","x",$L$2-'Indicator Date hidden'!M144)</f>
        <v>0</v>
      </c>
      <c r="M143" s="25">
        <f>IF('Indicator Date hidden'!N144="x","x",$M$2-'Indicator Date hidden'!N144)</f>
        <v>0</v>
      </c>
      <c r="N143" s="25">
        <f>IF('Indicator Date hidden'!O144="x","x",$N$2-'Indicator Date hidden'!O144)</f>
        <v>0</v>
      </c>
      <c r="O143" s="25">
        <f>IF('Indicator Date hidden'!P144="x","x",$O$2-'Indicator Date hidden'!P144)</f>
        <v>0</v>
      </c>
      <c r="P143" s="25">
        <f>IF('Indicator Date hidden'!Q144="x","x",$P$2-'Indicator Date hidden'!Q144)</f>
        <v>0</v>
      </c>
      <c r="Q143" s="25">
        <f>IF('Indicator Date hidden'!R144="x","x",$Q$2-'Indicator Date hidden'!R144)</f>
        <v>4</v>
      </c>
      <c r="R143" s="25">
        <f>IF('Indicator Date hidden'!S144="x","x",$R$2-'Indicator Date hidden'!S144)</f>
        <v>0</v>
      </c>
      <c r="S143" s="25">
        <f>IF('Indicator Date hidden'!T144="x","x",$S$2-'Indicator Date hidden'!T144)</f>
        <v>0</v>
      </c>
      <c r="T143" s="25">
        <f>IF('Indicator Date hidden'!U144="x","x",$T$2-'Indicator Date hidden'!U144)</f>
        <v>0</v>
      </c>
      <c r="U143" s="25">
        <f>IF('Indicator Date hidden'!V144="x","x",$U$2-'Indicator Date hidden'!V144)</f>
        <v>0</v>
      </c>
      <c r="V143" s="25">
        <f>IF('Indicator Date hidden'!W144="x","x",$V$2-'Indicator Date hidden'!W144)</f>
        <v>0</v>
      </c>
      <c r="W143" s="25">
        <f>IF('Indicator Date hidden'!X144="x","x",$W$2-'Indicator Date hidden'!X144)</f>
        <v>4</v>
      </c>
      <c r="X143" s="25">
        <f>IF('Indicator Date hidden'!Y144="x","x",$X$2-'Indicator Date hidden'!Y144)</f>
        <v>4</v>
      </c>
      <c r="Y143" s="25">
        <f>IF('Indicator Date hidden'!Z144="x","x",$Y$2-'Indicator Date hidden'!Z144)</f>
        <v>0</v>
      </c>
      <c r="Z143" s="25">
        <f>IF('Indicator Date hidden'!AA144="x","x",$Z$2-'Indicator Date hidden'!AA144)</f>
        <v>0</v>
      </c>
      <c r="AA143" s="25">
        <f>IF('Indicator Date hidden'!AB144="x","x",$AA$2-'Indicator Date hidden'!AB144)</f>
        <v>0</v>
      </c>
      <c r="AB143" s="25">
        <f>IF('Indicator Date hidden'!AC144="x","x",$AB$2-'Indicator Date hidden'!AC144)</f>
        <v>0</v>
      </c>
      <c r="AC143" s="25">
        <f>IF('Indicator Date hidden'!AD144="x","x",$AC$2-'Indicator Date hidden'!AD144)</f>
        <v>0</v>
      </c>
      <c r="AD143" s="25">
        <f>IF('Indicator Date hidden'!AE144="x","x",$AD$2-'Indicator Date hidden'!AE144)</f>
        <v>0</v>
      </c>
      <c r="AE143" s="25">
        <f>IF('Indicator Date hidden'!AF144="x","x",$AE$2-'Indicator Date hidden'!AF144)</f>
        <v>0</v>
      </c>
      <c r="AF143" s="25">
        <f>IF('Indicator Date hidden'!AG144="x","x",$AF$2-'Indicator Date hidden'!AG144)</f>
        <v>2</v>
      </c>
      <c r="AG143" s="25">
        <f>IF('Indicator Date hidden'!AH144="x","x",$AG$2-'Indicator Date hidden'!AH144)</f>
        <v>0</v>
      </c>
      <c r="AH143" s="25">
        <f>IF('Indicator Date hidden'!AI144="x","x",$AH$2-'Indicator Date hidden'!AI144)</f>
        <v>0</v>
      </c>
      <c r="AI143" s="25">
        <f>IF('Indicator Date hidden'!AJ144="x","x",$AI$2-'Indicator Date hidden'!AJ144)</f>
        <v>0</v>
      </c>
      <c r="AJ143" s="25" t="str">
        <f>IF('Indicator Date hidden'!AK144="x","x",$AJ$2-'Indicator Date hidden'!AK144)</f>
        <v>x</v>
      </c>
      <c r="AK143" s="25">
        <f>IF('Indicator Date hidden'!AL144="x","x",$AK$2-'Indicator Date hidden'!AL144)</f>
        <v>0</v>
      </c>
      <c r="AL143" s="25">
        <f>IF('Indicator Date hidden'!AM144="x","x",$AL$2-'Indicator Date hidden'!AM144)</f>
        <v>0</v>
      </c>
      <c r="AM143" s="25">
        <f>IF('Indicator Date hidden'!AN144="x","x",$AM$2-'Indicator Date hidden'!AN144)</f>
        <v>0</v>
      </c>
      <c r="AN143" s="25">
        <f>IF('Indicator Date hidden'!AO144="x","x",$AN$2-'Indicator Date hidden'!AO144)</f>
        <v>0</v>
      </c>
      <c r="AO143" s="25">
        <f>IF('Indicator Date hidden'!AP144="x","x",$AO$2-'Indicator Date hidden'!AP144)</f>
        <v>1</v>
      </c>
      <c r="AP143" s="25">
        <f>IF('Indicator Date hidden'!AQ144="x","x",$AP$2-'Indicator Date hidden'!AQ144)</f>
        <v>1</v>
      </c>
      <c r="AQ143" s="25">
        <f>IF('Indicator Date hidden'!AR144="x","x",$AQ$2-'Indicator Date hidden'!AR144)</f>
        <v>0</v>
      </c>
      <c r="AR143" s="25">
        <f>IF('Indicator Date hidden'!AS144="x","x",$AR$2-'Indicator Date hidden'!AS144)</f>
        <v>0</v>
      </c>
      <c r="AS143" s="25">
        <f>IF('Indicator Date hidden'!AT144="x","x",$AS$2-'Indicator Date hidden'!AT144)</f>
        <v>0</v>
      </c>
      <c r="AT143" s="25">
        <f>IF('Indicator Date hidden'!AU144="x","x",$AT$2-'Indicator Date hidden'!AU144)</f>
        <v>0</v>
      </c>
      <c r="AU143" s="25">
        <f>IF('Indicator Date hidden'!AV144="x","x",$AU$2-'Indicator Date hidden'!AV144)</f>
        <v>2</v>
      </c>
      <c r="AV143" s="25">
        <f>IF('Indicator Date hidden'!AW144="x","x",$AV$2-'Indicator Date hidden'!AW144)</f>
        <v>0</v>
      </c>
      <c r="AW143" s="25">
        <f>IF('Indicator Date hidden'!AX144="x","x",$AW$2-'Indicator Date hidden'!AX144)</f>
        <v>0</v>
      </c>
      <c r="AX143" s="25">
        <f>IF('Indicator Date hidden'!AY144="x","x",$AX$2-'Indicator Date hidden'!AY144)</f>
        <v>0</v>
      </c>
      <c r="AY143" s="25">
        <f>IF('Indicator Date hidden'!AZ144="x","x",$AY$2-'Indicator Date hidden'!AZ144)</f>
        <v>0</v>
      </c>
      <c r="AZ143" s="25">
        <f>IF('Indicator Date hidden'!BA144="x","x",$AZ$2-'Indicator Date hidden'!BA144)</f>
        <v>0</v>
      </c>
      <c r="BA143">
        <f t="shared" si="20"/>
        <v>18</v>
      </c>
      <c r="BB143" s="26">
        <f t="shared" si="21"/>
        <v>0.36</v>
      </c>
      <c r="BC143">
        <f t="shared" si="22"/>
        <v>7</v>
      </c>
      <c r="BD143" s="26">
        <f t="shared" si="23"/>
        <v>1.0150862032359615</v>
      </c>
      <c r="BE143" s="28">
        <f t="shared" si="24"/>
        <v>0</v>
      </c>
    </row>
    <row r="144" spans="1:57" x14ac:dyDescent="0.25">
      <c r="A144" t="s">
        <v>9985</v>
      </c>
      <c r="B144" s="25">
        <f>IF('Indicator Date hidden'!C145="x","x",$B$2-'Indicator Date hidden'!C145)</f>
        <v>0</v>
      </c>
      <c r="C144" s="25">
        <f>IF('Indicator Date hidden'!D145="x","x",$C$2-'Indicator Date hidden'!D145)</f>
        <v>0</v>
      </c>
      <c r="D144" s="25">
        <f>IF('Indicator Date hidden'!E145="x","x",$D$2-'Indicator Date hidden'!E145)</f>
        <v>0</v>
      </c>
      <c r="E144" s="25">
        <f>IF('Indicator Date hidden'!F145="x","x",$E$2-'Indicator Date hidden'!F145)</f>
        <v>0</v>
      </c>
      <c r="F144" s="25">
        <f>IF('Indicator Date hidden'!G145="x","x",$F$2-'Indicator Date hidden'!G145)</f>
        <v>0</v>
      </c>
      <c r="G144" s="25">
        <f>IF('Indicator Date hidden'!H145="x","x",$G$2-'Indicator Date hidden'!H145)</f>
        <v>0</v>
      </c>
      <c r="H144" s="25">
        <f>IF('Indicator Date hidden'!I145="x","x",$H$2-'Indicator Date hidden'!I145)</f>
        <v>0</v>
      </c>
      <c r="I144" s="25">
        <f>IF('Indicator Date hidden'!J145="x","x",$I$2-'Indicator Date hidden'!J145)</f>
        <v>0</v>
      </c>
      <c r="J144" s="25">
        <f>IF('Indicator Date hidden'!K145="x","x",$J$2-'Indicator Date hidden'!K145)</f>
        <v>0</v>
      </c>
      <c r="K144" s="25">
        <f>IF('Indicator Date hidden'!L145="x","x",$K$2-'Indicator Date hidden'!L145)</f>
        <v>0</v>
      </c>
      <c r="L144" s="25">
        <f>IF('Indicator Date hidden'!M145="x","x",$L$2-'Indicator Date hidden'!M145)</f>
        <v>0</v>
      </c>
      <c r="M144" s="25">
        <f>IF('Indicator Date hidden'!N145="x","x",$M$2-'Indicator Date hidden'!N145)</f>
        <v>0</v>
      </c>
      <c r="N144" s="25">
        <f>IF('Indicator Date hidden'!O145="x","x",$N$2-'Indicator Date hidden'!O145)</f>
        <v>0</v>
      </c>
      <c r="O144" s="25">
        <f>IF('Indicator Date hidden'!P145="x","x",$O$2-'Indicator Date hidden'!P145)</f>
        <v>0</v>
      </c>
      <c r="P144" s="25">
        <f>IF('Indicator Date hidden'!Q145="x","x",$P$2-'Indicator Date hidden'!Q145)</f>
        <v>0</v>
      </c>
      <c r="Q144" s="25" t="str">
        <f>IF('Indicator Date hidden'!R145="x","x",$Q$2-'Indicator Date hidden'!R145)</f>
        <v>x</v>
      </c>
      <c r="R144" s="25">
        <f>IF('Indicator Date hidden'!S145="x","x",$R$2-'Indicator Date hidden'!S145)</f>
        <v>0</v>
      </c>
      <c r="S144" s="25">
        <f>IF('Indicator Date hidden'!T145="x","x",$S$2-'Indicator Date hidden'!T145)</f>
        <v>0</v>
      </c>
      <c r="T144" s="25">
        <f>IF('Indicator Date hidden'!U145="x","x",$T$2-'Indicator Date hidden'!U145)</f>
        <v>0</v>
      </c>
      <c r="U144" s="25" t="str">
        <f>IF('Indicator Date hidden'!V145="x","x",$U$2-'Indicator Date hidden'!V145)</f>
        <v>x</v>
      </c>
      <c r="V144" s="25">
        <f>IF('Indicator Date hidden'!W145="x","x",$V$2-'Indicator Date hidden'!W145)</f>
        <v>0</v>
      </c>
      <c r="W144" s="25" t="str">
        <f>IF('Indicator Date hidden'!X145="x","x",$W$2-'Indicator Date hidden'!X145)</f>
        <v>x</v>
      </c>
      <c r="X144" s="25" t="str">
        <f>IF('Indicator Date hidden'!Y145="x","x",$X$2-'Indicator Date hidden'!Y145)</f>
        <v>x</v>
      </c>
      <c r="Y144" s="25">
        <f>IF('Indicator Date hidden'!Z145="x","x",$Y$2-'Indicator Date hidden'!Z145)</f>
        <v>0</v>
      </c>
      <c r="Z144" s="25">
        <f>IF('Indicator Date hidden'!AA145="x","x",$Z$2-'Indicator Date hidden'!AA145)</f>
        <v>0</v>
      </c>
      <c r="AA144" s="25" t="str">
        <f>IF('Indicator Date hidden'!AB145="x","x",$AA$2-'Indicator Date hidden'!AB145)</f>
        <v>x</v>
      </c>
      <c r="AB144" s="25">
        <f>IF('Indicator Date hidden'!AC145="x","x",$AB$2-'Indicator Date hidden'!AC145)</f>
        <v>0</v>
      </c>
      <c r="AC144" s="25">
        <f>IF('Indicator Date hidden'!AD145="x","x",$AC$2-'Indicator Date hidden'!AD145)</f>
        <v>0</v>
      </c>
      <c r="AD144" s="25" t="str">
        <f>IF('Indicator Date hidden'!AE145="x","x",$AD$2-'Indicator Date hidden'!AE145)</f>
        <v>x</v>
      </c>
      <c r="AE144" s="25" t="str">
        <f>IF('Indicator Date hidden'!AF145="x","x",$AE$2-'Indicator Date hidden'!AF145)</f>
        <v>x</v>
      </c>
      <c r="AF144" s="25" t="str">
        <f>IF('Indicator Date hidden'!AG145="x","x",$AF$2-'Indicator Date hidden'!AG145)</f>
        <v>x</v>
      </c>
      <c r="AG144" s="25">
        <f>IF('Indicator Date hidden'!AH145="x","x",$AG$2-'Indicator Date hidden'!AH145)</f>
        <v>0</v>
      </c>
      <c r="AH144" s="25">
        <f>IF('Indicator Date hidden'!AI145="x","x",$AH$2-'Indicator Date hidden'!AI145)</f>
        <v>0</v>
      </c>
      <c r="AI144" s="25">
        <f>IF('Indicator Date hidden'!AJ145="x","x",$AI$2-'Indicator Date hidden'!AJ145)</f>
        <v>0</v>
      </c>
      <c r="AJ144" s="25" t="str">
        <f>IF('Indicator Date hidden'!AK145="x","x",$AJ$2-'Indicator Date hidden'!AK145)</f>
        <v>x</v>
      </c>
      <c r="AK144" s="25">
        <f>IF('Indicator Date hidden'!AL145="x","x",$AK$2-'Indicator Date hidden'!AL145)</f>
        <v>1</v>
      </c>
      <c r="AL144" s="25">
        <f>IF('Indicator Date hidden'!AM145="x","x",$AL$2-'Indicator Date hidden'!AM145)</f>
        <v>0</v>
      </c>
      <c r="AM144" s="25">
        <f>IF('Indicator Date hidden'!AN145="x","x",$AM$2-'Indicator Date hidden'!AN145)</f>
        <v>0</v>
      </c>
      <c r="AN144" s="25">
        <f>IF('Indicator Date hidden'!AO145="x","x",$AN$2-'Indicator Date hidden'!AO145)</f>
        <v>0</v>
      </c>
      <c r="AO144" s="25">
        <f>IF('Indicator Date hidden'!AP145="x","x",$AO$2-'Indicator Date hidden'!AP145)</f>
        <v>0</v>
      </c>
      <c r="AP144" s="25" t="str">
        <f>IF('Indicator Date hidden'!AQ145="x","x",$AP$2-'Indicator Date hidden'!AQ145)</f>
        <v>x</v>
      </c>
      <c r="AQ144" s="25">
        <f>IF('Indicator Date hidden'!AR145="x","x",$AQ$2-'Indicator Date hidden'!AR145)</f>
        <v>0</v>
      </c>
      <c r="AR144" s="25">
        <f>IF('Indicator Date hidden'!AS145="x","x",$AR$2-'Indicator Date hidden'!AS145)</f>
        <v>0</v>
      </c>
      <c r="AS144" s="25" t="str">
        <f>IF('Indicator Date hidden'!AT145="x","x",$AS$2-'Indicator Date hidden'!AT145)</f>
        <v>x</v>
      </c>
      <c r="AT144" s="25">
        <f>IF('Indicator Date hidden'!AU145="x","x",$AT$2-'Indicator Date hidden'!AU145)</f>
        <v>0</v>
      </c>
      <c r="AU144" s="25" t="str">
        <f>IF('Indicator Date hidden'!AV145="x","x",$AU$2-'Indicator Date hidden'!AV145)</f>
        <v>x</v>
      </c>
      <c r="AV144" s="25">
        <f>IF('Indicator Date hidden'!AW145="x","x",$AV$2-'Indicator Date hidden'!AW145)</f>
        <v>0</v>
      </c>
      <c r="AW144" s="25">
        <f>IF('Indicator Date hidden'!AX145="x","x",$AW$2-'Indicator Date hidden'!AX145)</f>
        <v>0</v>
      </c>
      <c r="AX144" s="25">
        <f>IF('Indicator Date hidden'!AY145="x","x",$AX$2-'Indicator Date hidden'!AY145)</f>
        <v>0</v>
      </c>
      <c r="AY144" s="25">
        <f>IF('Indicator Date hidden'!AZ145="x","x",$AY$2-'Indicator Date hidden'!AZ145)</f>
        <v>8</v>
      </c>
      <c r="AZ144" s="25">
        <f>IF('Indicator Date hidden'!BA145="x","x",$AZ$2-'Indicator Date hidden'!BA145)</f>
        <v>0</v>
      </c>
      <c r="BA144">
        <f t="shared" si="20"/>
        <v>9</v>
      </c>
      <c r="BB144" s="26">
        <f t="shared" si="21"/>
        <v>0.23076923076923078</v>
      </c>
      <c r="BC144">
        <f t="shared" si="22"/>
        <v>2</v>
      </c>
      <c r="BD144" s="26">
        <f t="shared" si="23"/>
        <v>1.2702016488718806</v>
      </c>
      <c r="BE144" s="28">
        <f t="shared" si="24"/>
        <v>0</v>
      </c>
    </row>
    <row r="145" spans="1:57" x14ac:dyDescent="0.25">
      <c r="A145" t="s">
        <v>9996</v>
      </c>
      <c r="B145" s="25">
        <f>IF('Indicator Date hidden'!C146="x","x",$B$2-'Indicator Date hidden'!C146)</f>
        <v>0</v>
      </c>
      <c r="C145" s="25">
        <f>IF('Indicator Date hidden'!D146="x","x",$C$2-'Indicator Date hidden'!D146)</f>
        <v>0</v>
      </c>
      <c r="D145" s="25">
        <f>IF('Indicator Date hidden'!E146="x","x",$D$2-'Indicator Date hidden'!E146)</f>
        <v>0</v>
      </c>
      <c r="E145" s="25">
        <f>IF('Indicator Date hidden'!F146="x","x",$E$2-'Indicator Date hidden'!F146)</f>
        <v>0</v>
      </c>
      <c r="F145" s="25">
        <f>IF('Indicator Date hidden'!G146="x","x",$F$2-'Indicator Date hidden'!G146)</f>
        <v>0</v>
      </c>
      <c r="G145" s="25">
        <f>IF('Indicator Date hidden'!H146="x","x",$G$2-'Indicator Date hidden'!H146)</f>
        <v>0</v>
      </c>
      <c r="H145" s="25">
        <f>IF('Indicator Date hidden'!I146="x","x",$H$2-'Indicator Date hidden'!I146)</f>
        <v>0</v>
      </c>
      <c r="I145" s="25">
        <f>IF('Indicator Date hidden'!J146="x","x",$I$2-'Indicator Date hidden'!J146)</f>
        <v>0</v>
      </c>
      <c r="J145" s="25">
        <f>IF('Indicator Date hidden'!K146="x","x",$J$2-'Indicator Date hidden'!K146)</f>
        <v>0</v>
      </c>
      <c r="K145" s="25">
        <f>IF('Indicator Date hidden'!L146="x","x",$K$2-'Indicator Date hidden'!L146)</f>
        <v>0</v>
      </c>
      <c r="L145" s="25">
        <f>IF('Indicator Date hidden'!M146="x","x",$L$2-'Indicator Date hidden'!M146)</f>
        <v>0</v>
      </c>
      <c r="M145" s="25">
        <f>IF('Indicator Date hidden'!N146="x","x",$M$2-'Indicator Date hidden'!N146)</f>
        <v>0</v>
      </c>
      <c r="N145" s="25">
        <f>IF('Indicator Date hidden'!O146="x","x",$N$2-'Indicator Date hidden'!O146)</f>
        <v>0</v>
      </c>
      <c r="O145" s="25">
        <f>IF('Indicator Date hidden'!P146="x","x",$O$2-'Indicator Date hidden'!P146)</f>
        <v>0</v>
      </c>
      <c r="P145" s="25">
        <f>IF('Indicator Date hidden'!Q146="x","x",$P$2-'Indicator Date hidden'!Q146)</f>
        <v>0</v>
      </c>
      <c r="Q145" s="25">
        <f>IF('Indicator Date hidden'!R146="x","x",$Q$2-'Indicator Date hidden'!R146)</f>
        <v>2</v>
      </c>
      <c r="R145" s="25">
        <f>IF('Indicator Date hidden'!S146="x","x",$R$2-'Indicator Date hidden'!S146)</f>
        <v>0</v>
      </c>
      <c r="S145" s="25">
        <f>IF('Indicator Date hidden'!T146="x","x",$S$2-'Indicator Date hidden'!T146)</f>
        <v>0</v>
      </c>
      <c r="T145" s="25">
        <f>IF('Indicator Date hidden'!U146="x","x",$T$2-'Indicator Date hidden'!U146)</f>
        <v>0</v>
      </c>
      <c r="U145" s="25">
        <f>IF('Indicator Date hidden'!V146="x","x",$U$2-'Indicator Date hidden'!V146)</f>
        <v>0</v>
      </c>
      <c r="V145" s="25">
        <f>IF('Indicator Date hidden'!W146="x","x",$V$2-'Indicator Date hidden'!W146)</f>
        <v>0</v>
      </c>
      <c r="W145" s="25">
        <f>IF('Indicator Date hidden'!X146="x","x",$W$2-'Indicator Date hidden'!X146)</f>
        <v>2</v>
      </c>
      <c r="X145" s="25">
        <f>IF('Indicator Date hidden'!Y146="x","x",$X$2-'Indicator Date hidden'!Y146)</f>
        <v>2</v>
      </c>
      <c r="Y145" s="25">
        <f>IF('Indicator Date hidden'!Z146="x","x",$Y$2-'Indicator Date hidden'!Z146)</f>
        <v>0</v>
      </c>
      <c r="Z145" s="25">
        <f>IF('Indicator Date hidden'!AA146="x","x",$Z$2-'Indicator Date hidden'!AA146)</f>
        <v>0</v>
      </c>
      <c r="AA145" s="25" t="str">
        <f>IF('Indicator Date hidden'!AB146="x","x",$AA$2-'Indicator Date hidden'!AB146)</f>
        <v>x</v>
      </c>
      <c r="AB145" s="25">
        <f>IF('Indicator Date hidden'!AC146="x","x",$AB$2-'Indicator Date hidden'!AC146)</f>
        <v>0</v>
      </c>
      <c r="AC145" s="25">
        <f>IF('Indicator Date hidden'!AD146="x","x",$AC$2-'Indicator Date hidden'!AD146)</f>
        <v>0</v>
      </c>
      <c r="AD145" s="25" t="str">
        <f>IF('Indicator Date hidden'!AE146="x","x",$AD$2-'Indicator Date hidden'!AE146)</f>
        <v>x</v>
      </c>
      <c r="AE145" s="25" t="str">
        <f>IF('Indicator Date hidden'!AF146="x","x",$AE$2-'Indicator Date hidden'!AF146)</f>
        <v>x</v>
      </c>
      <c r="AF145" s="25" t="str">
        <f>IF('Indicator Date hidden'!AG146="x","x",$AF$2-'Indicator Date hidden'!AG146)</f>
        <v>x</v>
      </c>
      <c r="AG145" s="25">
        <f>IF('Indicator Date hidden'!AH146="x","x",$AG$2-'Indicator Date hidden'!AH146)</f>
        <v>0</v>
      </c>
      <c r="AH145" s="25">
        <f>IF('Indicator Date hidden'!AI146="x","x",$AH$2-'Indicator Date hidden'!AI146)</f>
        <v>0</v>
      </c>
      <c r="AI145" s="25">
        <f>IF('Indicator Date hidden'!AJ146="x","x",$AI$2-'Indicator Date hidden'!AJ146)</f>
        <v>0</v>
      </c>
      <c r="AJ145" s="25" t="str">
        <f>IF('Indicator Date hidden'!AK146="x","x",$AJ$2-'Indicator Date hidden'!AK146)</f>
        <v>x</v>
      </c>
      <c r="AK145" s="25">
        <f>IF('Indicator Date hidden'!AL146="x","x",$AK$2-'Indicator Date hidden'!AL146)</f>
        <v>1</v>
      </c>
      <c r="AL145" s="25">
        <f>IF('Indicator Date hidden'!AM146="x","x",$AL$2-'Indicator Date hidden'!AM146)</f>
        <v>0</v>
      </c>
      <c r="AM145" s="25">
        <f>IF('Indicator Date hidden'!AN146="x","x",$AM$2-'Indicator Date hidden'!AN146)</f>
        <v>0</v>
      </c>
      <c r="AN145" s="25">
        <f>IF('Indicator Date hidden'!AO146="x","x",$AN$2-'Indicator Date hidden'!AO146)</f>
        <v>0</v>
      </c>
      <c r="AO145" s="25">
        <f>IF('Indicator Date hidden'!AP146="x","x",$AO$2-'Indicator Date hidden'!AP146)</f>
        <v>0</v>
      </c>
      <c r="AP145" s="25">
        <f>IF('Indicator Date hidden'!AQ146="x","x",$AP$2-'Indicator Date hidden'!AQ146)</f>
        <v>0</v>
      </c>
      <c r="AQ145" s="25">
        <f>IF('Indicator Date hidden'!AR146="x","x",$AQ$2-'Indicator Date hidden'!AR146)</f>
        <v>6</v>
      </c>
      <c r="AR145" s="25">
        <f>IF('Indicator Date hidden'!AS146="x","x",$AR$2-'Indicator Date hidden'!AS146)</f>
        <v>0</v>
      </c>
      <c r="AS145" s="25">
        <f>IF('Indicator Date hidden'!AT146="x","x",$AS$2-'Indicator Date hidden'!AT146)</f>
        <v>2</v>
      </c>
      <c r="AT145" s="25">
        <f>IF('Indicator Date hidden'!AU146="x","x",$AT$2-'Indicator Date hidden'!AU146)</f>
        <v>0</v>
      </c>
      <c r="AU145" s="25" t="str">
        <f>IF('Indicator Date hidden'!AV146="x","x",$AU$2-'Indicator Date hidden'!AV146)</f>
        <v>x</v>
      </c>
      <c r="AV145" s="25">
        <f>IF('Indicator Date hidden'!AW146="x","x",$AV$2-'Indicator Date hidden'!AW146)</f>
        <v>0</v>
      </c>
      <c r="AW145" s="25">
        <f>IF('Indicator Date hidden'!AX146="x","x",$AW$2-'Indicator Date hidden'!AX146)</f>
        <v>0</v>
      </c>
      <c r="AX145" s="25">
        <f>IF('Indicator Date hidden'!AY146="x","x",$AX$2-'Indicator Date hidden'!AY146)</f>
        <v>0</v>
      </c>
      <c r="AY145" s="25">
        <f>IF('Indicator Date hidden'!AZ146="x","x",$AY$2-'Indicator Date hidden'!AZ146)</f>
        <v>0</v>
      </c>
      <c r="AZ145" s="25">
        <f>IF('Indicator Date hidden'!BA146="x","x",$AZ$2-'Indicator Date hidden'!BA146)</f>
        <v>0</v>
      </c>
      <c r="BA145">
        <f t="shared" si="20"/>
        <v>15</v>
      </c>
      <c r="BB145" s="26">
        <f t="shared" si="21"/>
        <v>0.33333333333333331</v>
      </c>
      <c r="BC145">
        <f t="shared" si="22"/>
        <v>6</v>
      </c>
      <c r="BD145" s="26">
        <f t="shared" si="23"/>
        <v>1.0327955589886444</v>
      </c>
      <c r="BE145" s="28">
        <f t="shared" si="24"/>
        <v>0</v>
      </c>
    </row>
    <row r="146" spans="1:57" x14ac:dyDescent="0.25">
      <c r="A146" t="s">
        <v>10121</v>
      </c>
      <c r="B146" s="25">
        <f>IF('Indicator Date hidden'!C147="x","x",$B$2-'Indicator Date hidden'!C147)</f>
        <v>0</v>
      </c>
      <c r="C146" s="25">
        <f>IF('Indicator Date hidden'!D147="x","x",$C$2-'Indicator Date hidden'!D147)</f>
        <v>0</v>
      </c>
      <c r="D146" s="25">
        <f>IF('Indicator Date hidden'!E147="x","x",$D$2-'Indicator Date hidden'!E147)</f>
        <v>0</v>
      </c>
      <c r="E146" s="25">
        <f>IF('Indicator Date hidden'!F147="x","x",$E$2-'Indicator Date hidden'!F147)</f>
        <v>0</v>
      </c>
      <c r="F146" s="25">
        <f>IF('Indicator Date hidden'!G147="x","x",$F$2-'Indicator Date hidden'!G147)</f>
        <v>0</v>
      </c>
      <c r="G146" s="25">
        <f>IF('Indicator Date hidden'!H147="x","x",$G$2-'Indicator Date hidden'!H147)</f>
        <v>0</v>
      </c>
      <c r="H146" s="25">
        <f>IF('Indicator Date hidden'!I147="x","x",$H$2-'Indicator Date hidden'!I147)</f>
        <v>0</v>
      </c>
      <c r="I146" s="25">
        <f>IF('Indicator Date hidden'!J147="x","x",$I$2-'Indicator Date hidden'!J147)</f>
        <v>0</v>
      </c>
      <c r="J146" s="25">
        <f>IF('Indicator Date hidden'!K147="x","x",$J$2-'Indicator Date hidden'!K147)</f>
        <v>0</v>
      </c>
      <c r="K146" s="25">
        <f>IF('Indicator Date hidden'!L147="x","x",$K$2-'Indicator Date hidden'!L147)</f>
        <v>0</v>
      </c>
      <c r="L146" s="25">
        <f>IF('Indicator Date hidden'!M147="x","x",$L$2-'Indicator Date hidden'!M147)</f>
        <v>0</v>
      </c>
      <c r="M146" s="25">
        <f>IF('Indicator Date hidden'!N147="x","x",$M$2-'Indicator Date hidden'!N147)</f>
        <v>0</v>
      </c>
      <c r="N146" s="25">
        <f>IF('Indicator Date hidden'!O147="x","x",$N$2-'Indicator Date hidden'!O147)</f>
        <v>0</v>
      </c>
      <c r="O146" s="25">
        <f>IF('Indicator Date hidden'!P147="x","x",$O$2-'Indicator Date hidden'!P147)</f>
        <v>0</v>
      </c>
      <c r="P146" s="25">
        <f>IF('Indicator Date hidden'!Q147="x","x",$P$2-'Indicator Date hidden'!Q147)</f>
        <v>0</v>
      </c>
      <c r="Q146" s="25" t="str">
        <f>IF('Indicator Date hidden'!R147="x","x",$Q$2-'Indicator Date hidden'!R147)</f>
        <v>x</v>
      </c>
      <c r="R146" s="25">
        <f>IF('Indicator Date hidden'!S147="x","x",$R$2-'Indicator Date hidden'!S147)</f>
        <v>0</v>
      </c>
      <c r="S146" s="25">
        <f>IF('Indicator Date hidden'!T147="x","x",$S$2-'Indicator Date hidden'!T147)</f>
        <v>0</v>
      </c>
      <c r="T146" s="25">
        <f>IF('Indicator Date hidden'!U147="x","x",$T$2-'Indicator Date hidden'!U147)</f>
        <v>0</v>
      </c>
      <c r="U146" s="25">
        <f>IF('Indicator Date hidden'!V147="x","x",$U$2-'Indicator Date hidden'!V147)</f>
        <v>0</v>
      </c>
      <c r="V146" s="25">
        <f>IF('Indicator Date hidden'!W147="x","x",$V$2-'Indicator Date hidden'!W147)</f>
        <v>0</v>
      </c>
      <c r="W146" s="25" t="str">
        <f>IF('Indicator Date hidden'!X147="x","x",$W$2-'Indicator Date hidden'!X147)</f>
        <v>x</v>
      </c>
      <c r="X146" s="25">
        <f>IF('Indicator Date hidden'!Y147="x","x",$X$2-'Indicator Date hidden'!Y147)</f>
        <v>2</v>
      </c>
      <c r="Y146" s="25">
        <f>IF('Indicator Date hidden'!Z147="x","x",$Y$2-'Indicator Date hidden'!Z147)</f>
        <v>0</v>
      </c>
      <c r="Z146" s="25">
        <f>IF('Indicator Date hidden'!AA147="x","x",$Z$2-'Indicator Date hidden'!AA147)</f>
        <v>0</v>
      </c>
      <c r="AA146" s="25" t="str">
        <f>IF('Indicator Date hidden'!AB147="x","x",$AA$2-'Indicator Date hidden'!AB147)</f>
        <v>x</v>
      </c>
      <c r="AB146" s="25">
        <f>IF('Indicator Date hidden'!AC147="x","x",$AB$2-'Indicator Date hidden'!AC147)</f>
        <v>0</v>
      </c>
      <c r="AC146" s="25">
        <f>IF('Indicator Date hidden'!AD147="x","x",$AC$2-'Indicator Date hidden'!AD147)</f>
        <v>0</v>
      </c>
      <c r="AD146" s="25" t="str">
        <f>IF('Indicator Date hidden'!AE147="x","x",$AD$2-'Indicator Date hidden'!AE147)</f>
        <v>x</v>
      </c>
      <c r="AE146" s="25" t="str">
        <f>IF('Indicator Date hidden'!AF147="x","x",$AE$2-'Indicator Date hidden'!AF147)</f>
        <v>x</v>
      </c>
      <c r="AF146" s="25" t="str">
        <f>IF('Indicator Date hidden'!AG147="x","x",$AF$2-'Indicator Date hidden'!AG147)</f>
        <v>x</v>
      </c>
      <c r="AG146" s="25">
        <f>IF('Indicator Date hidden'!AH147="x","x",$AG$2-'Indicator Date hidden'!AH147)</f>
        <v>0</v>
      </c>
      <c r="AH146" s="25">
        <f>IF('Indicator Date hidden'!AI147="x","x",$AH$2-'Indicator Date hidden'!AI147)</f>
        <v>0</v>
      </c>
      <c r="AI146" s="25">
        <f>IF('Indicator Date hidden'!AJ147="x","x",$AI$2-'Indicator Date hidden'!AJ147)</f>
        <v>0</v>
      </c>
      <c r="AJ146" s="25" t="str">
        <f>IF('Indicator Date hidden'!AK147="x","x",$AJ$2-'Indicator Date hidden'!AK147)</f>
        <v>x</v>
      </c>
      <c r="AK146" s="25">
        <f>IF('Indicator Date hidden'!AL147="x","x",$AK$2-'Indicator Date hidden'!AL147)</f>
        <v>1</v>
      </c>
      <c r="AL146" s="25">
        <f>IF('Indicator Date hidden'!AM147="x","x",$AL$2-'Indicator Date hidden'!AM147)</f>
        <v>0</v>
      </c>
      <c r="AM146" s="25">
        <f>IF('Indicator Date hidden'!AN147="x","x",$AM$2-'Indicator Date hidden'!AN147)</f>
        <v>0</v>
      </c>
      <c r="AN146" s="25">
        <f>IF('Indicator Date hidden'!AO147="x","x",$AN$2-'Indicator Date hidden'!AO147)</f>
        <v>0</v>
      </c>
      <c r="AO146" s="25">
        <f>IF('Indicator Date hidden'!AP147="x","x",$AO$2-'Indicator Date hidden'!AP147)</f>
        <v>0</v>
      </c>
      <c r="AP146" s="25">
        <f>IF('Indicator Date hidden'!AQ147="x","x",$AP$2-'Indicator Date hidden'!AQ147)</f>
        <v>0</v>
      </c>
      <c r="AQ146" s="25" t="str">
        <f>IF('Indicator Date hidden'!AR147="x","x",$AQ$2-'Indicator Date hidden'!AR147)</f>
        <v>x</v>
      </c>
      <c r="AR146" s="25">
        <f>IF('Indicator Date hidden'!AS147="x","x",$AR$2-'Indicator Date hidden'!AS147)</f>
        <v>0</v>
      </c>
      <c r="AS146" s="25">
        <f>IF('Indicator Date hidden'!AT147="x","x",$AS$2-'Indicator Date hidden'!AT147)</f>
        <v>0</v>
      </c>
      <c r="AT146" s="25">
        <f>IF('Indicator Date hidden'!AU147="x","x",$AT$2-'Indicator Date hidden'!AU147)</f>
        <v>0</v>
      </c>
      <c r="AU146" s="25" t="str">
        <f>IF('Indicator Date hidden'!AV147="x","x",$AU$2-'Indicator Date hidden'!AV147)</f>
        <v>x</v>
      </c>
      <c r="AV146" s="25">
        <f>IF('Indicator Date hidden'!AW147="x","x",$AV$2-'Indicator Date hidden'!AW147)</f>
        <v>0</v>
      </c>
      <c r="AW146" s="25">
        <f>IF('Indicator Date hidden'!AX147="x","x",$AW$2-'Indicator Date hidden'!AX147)</f>
        <v>0</v>
      </c>
      <c r="AX146" s="25">
        <f>IF('Indicator Date hidden'!AY147="x","x",$AX$2-'Indicator Date hidden'!AY147)</f>
        <v>0</v>
      </c>
      <c r="AY146" s="25">
        <f>IF('Indicator Date hidden'!AZ147="x","x",$AY$2-'Indicator Date hidden'!AZ147)</f>
        <v>8</v>
      </c>
      <c r="AZ146" s="25">
        <f>IF('Indicator Date hidden'!BA147="x","x",$AZ$2-'Indicator Date hidden'!BA147)</f>
        <v>0</v>
      </c>
      <c r="BA146">
        <f t="shared" si="20"/>
        <v>11</v>
      </c>
      <c r="BB146" s="26">
        <f t="shared" si="21"/>
        <v>0.26190476190476192</v>
      </c>
      <c r="BC146">
        <f t="shared" si="22"/>
        <v>3</v>
      </c>
      <c r="BD146" s="26">
        <f t="shared" si="23"/>
        <v>1.2546963929767045</v>
      </c>
      <c r="BE146" s="28">
        <f t="shared" si="24"/>
        <v>0</v>
      </c>
    </row>
    <row r="147" spans="1:57" x14ac:dyDescent="0.25">
      <c r="A147" t="s">
        <v>10128</v>
      </c>
      <c r="B147" s="25">
        <f>IF('Indicator Date hidden'!C148="x","x",$B$2-'Indicator Date hidden'!C148)</f>
        <v>0</v>
      </c>
      <c r="C147" s="25">
        <f>IF('Indicator Date hidden'!D148="x","x",$C$2-'Indicator Date hidden'!D148)</f>
        <v>0</v>
      </c>
      <c r="D147" s="25">
        <f>IF('Indicator Date hidden'!E148="x","x",$D$2-'Indicator Date hidden'!E148)</f>
        <v>0</v>
      </c>
      <c r="E147" s="25">
        <f>IF('Indicator Date hidden'!F148="x","x",$E$2-'Indicator Date hidden'!F148)</f>
        <v>0</v>
      </c>
      <c r="F147" s="25">
        <f>IF('Indicator Date hidden'!G148="x","x",$F$2-'Indicator Date hidden'!G148)</f>
        <v>0</v>
      </c>
      <c r="G147" s="25">
        <f>IF('Indicator Date hidden'!H148="x","x",$G$2-'Indicator Date hidden'!H148)</f>
        <v>0</v>
      </c>
      <c r="H147" s="25">
        <f>IF('Indicator Date hidden'!I148="x","x",$H$2-'Indicator Date hidden'!I148)</f>
        <v>0</v>
      </c>
      <c r="I147" s="25">
        <f>IF('Indicator Date hidden'!J148="x","x",$I$2-'Indicator Date hidden'!J148)</f>
        <v>0</v>
      </c>
      <c r="J147" s="25">
        <f>IF('Indicator Date hidden'!K148="x","x",$J$2-'Indicator Date hidden'!K148)</f>
        <v>0</v>
      </c>
      <c r="K147" s="25">
        <f>IF('Indicator Date hidden'!L148="x","x",$K$2-'Indicator Date hidden'!L148)</f>
        <v>0</v>
      </c>
      <c r="L147" s="25">
        <f>IF('Indicator Date hidden'!M148="x","x",$L$2-'Indicator Date hidden'!M148)</f>
        <v>0</v>
      </c>
      <c r="M147" s="25">
        <f>IF('Indicator Date hidden'!N148="x","x",$M$2-'Indicator Date hidden'!N148)</f>
        <v>0</v>
      </c>
      <c r="N147" s="25">
        <f>IF('Indicator Date hidden'!O148="x","x",$N$2-'Indicator Date hidden'!O148)</f>
        <v>0</v>
      </c>
      <c r="O147" s="25">
        <f>IF('Indicator Date hidden'!P148="x","x",$O$2-'Indicator Date hidden'!P148)</f>
        <v>0</v>
      </c>
      <c r="P147" s="25">
        <f>IF('Indicator Date hidden'!Q148="x","x",$P$2-'Indicator Date hidden'!Q148)</f>
        <v>0</v>
      </c>
      <c r="Q147" s="25" t="str">
        <f>IF('Indicator Date hidden'!R148="x","x",$Q$2-'Indicator Date hidden'!R148)</f>
        <v>x</v>
      </c>
      <c r="R147" s="25">
        <f>IF('Indicator Date hidden'!S148="x","x",$R$2-'Indicator Date hidden'!S148)</f>
        <v>0</v>
      </c>
      <c r="S147" s="25">
        <f>IF('Indicator Date hidden'!T148="x","x",$S$2-'Indicator Date hidden'!T148)</f>
        <v>0</v>
      </c>
      <c r="T147" s="25">
        <f>IF('Indicator Date hidden'!U148="x","x",$T$2-'Indicator Date hidden'!U148)</f>
        <v>0</v>
      </c>
      <c r="U147" s="25">
        <f>IF('Indicator Date hidden'!V148="x","x",$U$2-'Indicator Date hidden'!V148)</f>
        <v>0</v>
      </c>
      <c r="V147" s="25">
        <f>IF('Indicator Date hidden'!W148="x","x",$V$2-'Indicator Date hidden'!W148)</f>
        <v>0</v>
      </c>
      <c r="W147" s="25">
        <f>IF('Indicator Date hidden'!X148="x","x",$W$2-'Indicator Date hidden'!X148)</f>
        <v>0</v>
      </c>
      <c r="X147" s="25">
        <f>IF('Indicator Date hidden'!Y148="x","x",$X$2-'Indicator Date hidden'!Y148)</f>
        <v>4</v>
      </c>
      <c r="Y147" s="25">
        <f>IF('Indicator Date hidden'!Z148="x","x",$Y$2-'Indicator Date hidden'!Z148)</f>
        <v>0</v>
      </c>
      <c r="Z147" s="25">
        <f>IF('Indicator Date hidden'!AA148="x","x",$Z$2-'Indicator Date hidden'!AA148)</f>
        <v>0</v>
      </c>
      <c r="AA147" s="25" t="str">
        <f>IF('Indicator Date hidden'!AB148="x","x",$AA$2-'Indicator Date hidden'!AB148)</f>
        <v>x</v>
      </c>
      <c r="AB147" s="25">
        <f>IF('Indicator Date hidden'!AC148="x","x",$AB$2-'Indicator Date hidden'!AC148)</f>
        <v>0</v>
      </c>
      <c r="AC147" s="25">
        <f>IF('Indicator Date hidden'!AD148="x","x",$AC$2-'Indicator Date hidden'!AD148)</f>
        <v>0</v>
      </c>
      <c r="AD147" s="25" t="str">
        <f>IF('Indicator Date hidden'!AE148="x","x",$AD$2-'Indicator Date hidden'!AE148)</f>
        <v>x</v>
      </c>
      <c r="AE147" s="25">
        <f>IF('Indicator Date hidden'!AF148="x","x",$AE$2-'Indicator Date hidden'!AF148)</f>
        <v>0</v>
      </c>
      <c r="AF147" s="25">
        <f>IF('Indicator Date hidden'!AG148="x","x",$AF$2-'Indicator Date hidden'!AG148)</f>
        <v>5</v>
      </c>
      <c r="AG147" s="25">
        <f>IF('Indicator Date hidden'!AH148="x","x",$AG$2-'Indicator Date hidden'!AH148)</f>
        <v>0</v>
      </c>
      <c r="AH147" s="25">
        <f>IF('Indicator Date hidden'!AI148="x","x",$AH$2-'Indicator Date hidden'!AI148)</f>
        <v>0</v>
      </c>
      <c r="AI147" s="25">
        <f>IF('Indicator Date hidden'!AJ148="x","x",$AI$2-'Indicator Date hidden'!AJ148)</f>
        <v>0</v>
      </c>
      <c r="AJ147" s="25" t="str">
        <f>IF('Indicator Date hidden'!AK148="x","x",$AJ$2-'Indicator Date hidden'!AK148)</f>
        <v>x</v>
      </c>
      <c r="AK147" s="25" t="str">
        <f>IF('Indicator Date hidden'!AL148="x","x",$AK$2-'Indicator Date hidden'!AL148)</f>
        <v>x</v>
      </c>
      <c r="AL147" s="25">
        <f>IF('Indicator Date hidden'!AM148="x","x",$AL$2-'Indicator Date hidden'!AM148)</f>
        <v>0</v>
      </c>
      <c r="AM147" s="25">
        <f>IF('Indicator Date hidden'!AN148="x","x",$AM$2-'Indicator Date hidden'!AN148)</f>
        <v>0</v>
      </c>
      <c r="AN147" s="25">
        <f>IF('Indicator Date hidden'!AO148="x","x",$AN$2-'Indicator Date hidden'!AO148)</f>
        <v>0</v>
      </c>
      <c r="AO147" s="25" t="str">
        <f>IF('Indicator Date hidden'!AP148="x","x",$AO$2-'Indicator Date hidden'!AP148)</f>
        <v>x</v>
      </c>
      <c r="AP147" s="25" t="str">
        <f>IF('Indicator Date hidden'!AQ148="x","x",$AP$2-'Indicator Date hidden'!AQ148)</f>
        <v>x</v>
      </c>
      <c r="AQ147" s="25">
        <f>IF('Indicator Date hidden'!AR148="x","x",$AQ$2-'Indicator Date hidden'!AR148)</f>
        <v>4</v>
      </c>
      <c r="AR147" s="25">
        <f>IF('Indicator Date hidden'!AS148="x","x",$AR$2-'Indicator Date hidden'!AS148)</f>
        <v>0</v>
      </c>
      <c r="AS147" s="25">
        <f>IF('Indicator Date hidden'!AT148="x","x",$AS$2-'Indicator Date hidden'!AT148)</f>
        <v>0</v>
      </c>
      <c r="AT147" s="25">
        <f>IF('Indicator Date hidden'!AU148="x","x",$AT$2-'Indicator Date hidden'!AU148)</f>
        <v>0</v>
      </c>
      <c r="AU147" s="25">
        <f>IF('Indicator Date hidden'!AV148="x","x",$AU$2-'Indicator Date hidden'!AV148)</f>
        <v>3</v>
      </c>
      <c r="AV147" s="25">
        <f>IF('Indicator Date hidden'!AW148="x","x",$AV$2-'Indicator Date hidden'!AW148)</f>
        <v>0</v>
      </c>
      <c r="AW147" s="25">
        <f>IF('Indicator Date hidden'!AX148="x","x",$AW$2-'Indicator Date hidden'!AX148)</f>
        <v>0</v>
      </c>
      <c r="AX147" s="25">
        <f>IF('Indicator Date hidden'!AY148="x","x",$AX$2-'Indicator Date hidden'!AY148)</f>
        <v>0</v>
      </c>
      <c r="AY147" s="25">
        <f>IF('Indicator Date hidden'!AZ148="x","x",$AY$2-'Indicator Date hidden'!AZ148)</f>
        <v>0</v>
      </c>
      <c r="AZ147" s="25">
        <f>IF('Indicator Date hidden'!BA148="x","x",$AZ$2-'Indicator Date hidden'!BA148)</f>
        <v>0</v>
      </c>
      <c r="BA147">
        <f t="shared" si="20"/>
        <v>16</v>
      </c>
      <c r="BB147" s="26">
        <f t="shared" si="21"/>
        <v>0.36363636363636365</v>
      </c>
      <c r="BC147">
        <f t="shared" si="22"/>
        <v>4</v>
      </c>
      <c r="BD147" s="26">
        <f t="shared" si="23"/>
        <v>1.1695163936607824</v>
      </c>
      <c r="BE147" s="28">
        <f t="shared" si="24"/>
        <v>0</v>
      </c>
    </row>
    <row r="148" spans="1:57" x14ac:dyDescent="0.25">
      <c r="A148" t="s">
        <v>10083</v>
      </c>
      <c r="B148" s="25">
        <f>IF('Indicator Date hidden'!C149="x","x",$B$2-'Indicator Date hidden'!C149)</f>
        <v>0</v>
      </c>
      <c r="C148" s="25">
        <f>IF('Indicator Date hidden'!D149="x","x",$C$2-'Indicator Date hidden'!D149)</f>
        <v>0</v>
      </c>
      <c r="D148" s="25">
        <f>IF('Indicator Date hidden'!E149="x","x",$D$2-'Indicator Date hidden'!E149)</f>
        <v>0</v>
      </c>
      <c r="E148" s="25">
        <f>IF('Indicator Date hidden'!F149="x","x",$E$2-'Indicator Date hidden'!F149)</f>
        <v>0</v>
      </c>
      <c r="F148" s="25">
        <f>IF('Indicator Date hidden'!G149="x","x",$F$2-'Indicator Date hidden'!G149)</f>
        <v>0</v>
      </c>
      <c r="G148" s="25">
        <f>IF('Indicator Date hidden'!H149="x","x",$G$2-'Indicator Date hidden'!H149)</f>
        <v>0</v>
      </c>
      <c r="H148" s="25">
        <f>IF('Indicator Date hidden'!I149="x","x",$H$2-'Indicator Date hidden'!I149)</f>
        <v>0</v>
      </c>
      <c r="I148" s="25">
        <f>IF('Indicator Date hidden'!J149="x","x",$I$2-'Indicator Date hidden'!J149)</f>
        <v>0</v>
      </c>
      <c r="J148" s="25">
        <f>IF('Indicator Date hidden'!K149="x","x",$J$2-'Indicator Date hidden'!K149)</f>
        <v>0</v>
      </c>
      <c r="K148" s="25">
        <f>IF('Indicator Date hidden'!L149="x","x",$K$2-'Indicator Date hidden'!L149)</f>
        <v>0</v>
      </c>
      <c r="L148" s="25">
        <f>IF('Indicator Date hidden'!M149="x","x",$L$2-'Indicator Date hidden'!M149)</f>
        <v>0</v>
      </c>
      <c r="M148" s="25">
        <f>IF('Indicator Date hidden'!N149="x","x",$M$2-'Indicator Date hidden'!N149)</f>
        <v>0</v>
      </c>
      <c r="N148" s="25">
        <f>IF('Indicator Date hidden'!O149="x","x",$N$2-'Indicator Date hidden'!O149)</f>
        <v>0</v>
      </c>
      <c r="O148" s="25">
        <f>IF('Indicator Date hidden'!P149="x","x",$O$2-'Indicator Date hidden'!P149)</f>
        <v>0</v>
      </c>
      <c r="P148" s="25">
        <f>IF('Indicator Date hidden'!Q149="x","x",$P$2-'Indicator Date hidden'!Q149)</f>
        <v>0</v>
      </c>
      <c r="Q148" s="25">
        <f>IF('Indicator Date hidden'!R149="x","x",$Q$2-'Indicator Date hidden'!R149)</f>
        <v>5</v>
      </c>
      <c r="R148" s="25">
        <f>IF('Indicator Date hidden'!S149="x","x",$R$2-'Indicator Date hidden'!S149)</f>
        <v>0</v>
      </c>
      <c r="S148" s="25">
        <f>IF('Indicator Date hidden'!T149="x","x",$S$2-'Indicator Date hidden'!T149)</f>
        <v>0</v>
      </c>
      <c r="T148" s="25">
        <f>IF('Indicator Date hidden'!U149="x","x",$T$2-'Indicator Date hidden'!U149)</f>
        <v>0</v>
      </c>
      <c r="U148" s="25">
        <f>IF('Indicator Date hidden'!V149="x","x",$U$2-'Indicator Date hidden'!V149)</f>
        <v>0</v>
      </c>
      <c r="V148" s="25">
        <f>IF('Indicator Date hidden'!W149="x","x",$V$2-'Indicator Date hidden'!W149)</f>
        <v>0</v>
      </c>
      <c r="W148" s="25">
        <f>IF('Indicator Date hidden'!X149="x","x",$W$2-'Indicator Date hidden'!X149)</f>
        <v>6</v>
      </c>
      <c r="X148" s="25" t="str">
        <f>IF('Indicator Date hidden'!Y149="x","x",$X$2-'Indicator Date hidden'!Y149)</f>
        <v>x</v>
      </c>
      <c r="Y148" s="25">
        <f>IF('Indicator Date hidden'!Z149="x","x",$Y$2-'Indicator Date hidden'!Z149)</f>
        <v>0</v>
      </c>
      <c r="Z148" s="25">
        <f>IF('Indicator Date hidden'!AA149="x","x",$Z$2-'Indicator Date hidden'!AA149)</f>
        <v>0</v>
      </c>
      <c r="AA148" s="25">
        <f>IF('Indicator Date hidden'!AB149="x","x",$AA$2-'Indicator Date hidden'!AB149)</f>
        <v>0</v>
      </c>
      <c r="AB148" s="25">
        <f>IF('Indicator Date hidden'!AC149="x","x",$AB$2-'Indicator Date hidden'!AC149)</f>
        <v>0</v>
      </c>
      <c r="AC148" s="25">
        <f>IF('Indicator Date hidden'!AD149="x","x",$AC$2-'Indicator Date hidden'!AD149)</f>
        <v>0</v>
      </c>
      <c r="AD148" s="25">
        <f>IF('Indicator Date hidden'!AE149="x","x",$AD$2-'Indicator Date hidden'!AE149)</f>
        <v>0</v>
      </c>
      <c r="AE148" s="25" t="str">
        <f>IF('Indicator Date hidden'!AF149="x","x",$AE$2-'Indicator Date hidden'!AF149)</f>
        <v>x</v>
      </c>
      <c r="AF148" s="25">
        <f>IF('Indicator Date hidden'!AG149="x","x",$AF$2-'Indicator Date hidden'!AG149)</f>
        <v>3</v>
      </c>
      <c r="AG148" s="25">
        <f>IF('Indicator Date hidden'!AH149="x","x",$AG$2-'Indicator Date hidden'!AH149)</f>
        <v>0</v>
      </c>
      <c r="AH148" s="25">
        <f>IF('Indicator Date hidden'!AI149="x","x",$AH$2-'Indicator Date hidden'!AI149)</f>
        <v>0</v>
      </c>
      <c r="AI148" s="25">
        <f>IF('Indicator Date hidden'!AJ149="x","x",$AI$2-'Indicator Date hidden'!AJ149)</f>
        <v>0</v>
      </c>
      <c r="AJ148" s="25" t="str">
        <f>IF('Indicator Date hidden'!AK149="x","x",$AJ$2-'Indicator Date hidden'!AK149)</f>
        <v>x</v>
      </c>
      <c r="AK148" s="25">
        <f>IF('Indicator Date hidden'!AL149="x","x",$AK$2-'Indicator Date hidden'!AL149)</f>
        <v>1</v>
      </c>
      <c r="AL148" s="25">
        <f>IF('Indicator Date hidden'!AM149="x","x",$AL$2-'Indicator Date hidden'!AM149)</f>
        <v>0</v>
      </c>
      <c r="AM148" s="25">
        <f>IF('Indicator Date hidden'!AN149="x","x",$AM$2-'Indicator Date hidden'!AN149)</f>
        <v>0</v>
      </c>
      <c r="AN148" s="25">
        <f>IF('Indicator Date hidden'!AO149="x","x",$AN$2-'Indicator Date hidden'!AO149)</f>
        <v>0</v>
      </c>
      <c r="AO148" s="25" t="str">
        <f>IF('Indicator Date hidden'!AP149="x","x",$AO$2-'Indicator Date hidden'!AP149)</f>
        <v>x</v>
      </c>
      <c r="AP148" s="25" t="str">
        <f>IF('Indicator Date hidden'!AQ149="x","x",$AP$2-'Indicator Date hidden'!AQ149)</f>
        <v>x</v>
      </c>
      <c r="AQ148" s="25" t="str">
        <f>IF('Indicator Date hidden'!AR149="x","x",$AQ$2-'Indicator Date hidden'!AR149)</f>
        <v>x</v>
      </c>
      <c r="AR148" s="25">
        <f>IF('Indicator Date hidden'!AS149="x","x",$AR$2-'Indicator Date hidden'!AS149)</f>
        <v>0</v>
      </c>
      <c r="AS148" s="25">
        <f>IF('Indicator Date hidden'!AT149="x","x",$AS$2-'Indicator Date hidden'!AT149)</f>
        <v>0</v>
      </c>
      <c r="AT148" s="25">
        <f>IF('Indicator Date hidden'!AU149="x","x",$AT$2-'Indicator Date hidden'!AU149)</f>
        <v>0</v>
      </c>
      <c r="AU148" s="25">
        <f>IF('Indicator Date hidden'!AV149="x","x",$AU$2-'Indicator Date hidden'!AV149)</f>
        <v>6</v>
      </c>
      <c r="AV148" s="25">
        <f>IF('Indicator Date hidden'!AW149="x","x",$AV$2-'Indicator Date hidden'!AW149)</f>
        <v>0</v>
      </c>
      <c r="AW148" s="25">
        <f>IF('Indicator Date hidden'!AX149="x","x",$AW$2-'Indicator Date hidden'!AX149)</f>
        <v>0</v>
      </c>
      <c r="AX148" s="25">
        <f>IF('Indicator Date hidden'!AY149="x","x",$AX$2-'Indicator Date hidden'!AY149)</f>
        <v>0</v>
      </c>
      <c r="AY148" s="25">
        <f>IF('Indicator Date hidden'!AZ149="x","x",$AY$2-'Indicator Date hidden'!AZ149)</f>
        <v>0</v>
      </c>
      <c r="AZ148" s="25">
        <f>IF('Indicator Date hidden'!BA149="x","x",$AZ$2-'Indicator Date hidden'!BA149)</f>
        <v>0</v>
      </c>
      <c r="BA148">
        <f t="shared" si="20"/>
        <v>21</v>
      </c>
      <c r="BB148" s="26">
        <f t="shared" si="21"/>
        <v>0.46666666666666667</v>
      </c>
      <c r="BC148">
        <f t="shared" si="22"/>
        <v>5</v>
      </c>
      <c r="BD148" s="26">
        <f t="shared" si="23"/>
        <v>1.4696938456699069</v>
      </c>
      <c r="BE148" s="28">
        <f t="shared" si="24"/>
        <v>0</v>
      </c>
    </row>
    <row r="149" spans="1:57" x14ac:dyDescent="0.25">
      <c r="A149" t="s">
        <v>10068</v>
      </c>
      <c r="B149" s="25">
        <f>IF('Indicator Date hidden'!C150="x","x",$B$2-'Indicator Date hidden'!C150)</f>
        <v>0</v>
      </c>
      <c r="C149" s="25">
        <f>IF('Indicator Date hidden'!D150="x","x",$C$2-'Indicator Date hidden'!D150)</f>
        <v>0</v>
      </c>
      <c r="D149" s="25">
        <f>IF('Indicator Date hidden'!E150="x","x",$D$2-'Indicator Date hidden'!E150)</f>
        <v>0</v>
      </c>
      <c r="E149" s="25">
        <f>IF('Indicator Date hidden'!F150="x","x",$E$2-'Indicator Date hidden'!F150)</f>
        <v>0</v>
      </c>
      <c r="F149" s="25">
        <f>IF('Indicator Date hidden'!G150="x","x",$F$2-'Indicator Date hidden'!G150)</f>
        <v>0</v>
      </c>
      <c r="G149" s="25">
        <f>IF('Indicator Date hidden'!H150="x","x",$G$2-'Indicator Date hidden'!H150)</f>
        <v>0</v>
      </c>
      <c r="H149" s="25">
        <f>IF('Indicator Date hidden'!I150="x","x",$H$2-'Indicator Date hidden'!I150)</f>
        <v>0</v>
      </c>
      <c r="I149" s="25">
        <f>IF('Indicator Date hidden'!J150="x","x",$I$2-'Indicator Date hidden'!J150)</f>
        <v>0</v>
      </c>
      <c r="J149" s="25">
        <f>IF('Indicator Date hidden'!K150="x","x",$J$2-'Indicator Date hidden'!K150)</f>
        <v>0</v>
      </c>
      <c r="K149" s="25">
        <f>IF('Indicator Date hidden'!L150="x","x",$K$2-'Indicator Date hidden'!L150)</f>
        <v>0</v>
      </c>
      <c r="L149" s="25">
        <f>IF('Indicator Date hidden'!M150="x","x",$L$2-'Indicator Date hidden'!M150)</f>
        <v>0</v>
      </c>
      <c r="M149" s="25">
        <f>IF('Indicator Date hidden'!N150="x","x",$M$2-'Indicator Date hidden'!N150)</f>
        <v>0</v>
      </c>
      <c r="N149" s="25">
        <f>IF('Indicator Date hidden'!O150="x","x",$N$2-'Indicator Date hidden'!O150)</f>
        <v>0</v>
      </c>
      <c r="O149" s="25">
        <f>IF('Indicator Date hidden'!P150="x","x",$O$2-'Indicator Date hidden'!P150)</f>
        <v>0</v>
      </c>
      <c r="P149" s="25">
        <f>IF('Indicator Date hidden'!Q150="x","x",$P$2-'Indicator Date hidden'!Q150)</f>
        <v>0</v>
      </c>
      <c r="Q149" s="25" t="str">
        <f>IF('Indicator Date hidden'!R150="x","x",$Q$2-'Indicator Date hidden'!R150)</f>
        <v>x</v>
      </c>
      <c r="R149" s="25">
        <f>IF('Indicator Date hidden'!S150="x","x",$R$2-'Indicator Date hidden'!S150)</f>
        <v>0</v>
      </c>
      <c r="S149" s="25">
        <f>IF('Indicator Date hidden'!T150="x","x",$S$2-'Indicator Date hidden'!T150)</f>
        <v>0</v>
      </c>
      <c r="T149" s="25">
        <f>IF('Indicator Date hidden'!U150="x","x",$T$2-'Indicator Date hidden'!U150)</f>
        <v>0</v>
      </c>
      <c r="U149" s="25" t="str">
        <f>IF('Indicator Date hidden'!V150="x","x",$U$2-'Indicator Date hidden'!V150)</f>
        <v>x</v>
      </c>
      <c r="V149" s="25">
        <f>IF('Indicator Date hidden'!W150="x","x",$V$2-'Indicator Date hidden'!W150)</f>
        <v>0</v>
      </c>
      <c r="W149" s="25">
        <f>IF('Indicator Date hidden'!X150="x","x",$W$2-'Indicator Date hidden'!X150)</f>
        <v>9</v>
      </c>
      <c r="X149" s="25">
        <f>IF('Indicator Date hidden'!Y150="x","x",$X$2-'Indicator Date hidden'!Y150)</f>
        <v>2</v>
      </c>
      <c r="Y149" s="25">
        <f>IF('Indicator Date hidden'!Z150="x","x",$Y$2-'Indicator Date hidden'!Z150)</f>
        <v>0</v>
      </c>
      <c r="Z149" s="25">
        <f>IF('Indicator Date hidden'!AA150="x","x",$Z$2-'Indicator Date hidden'!AA150)</f>
        <v>0</v>
      </c>
      <c r="AA149" s="25" t="str">
        <f>IF('Indicator Date hidden'!AB150="x","x",$AA$2-'Indicator Date hidden'!AB150)</f>
        <v>x</v>
      </c>
      <c r="AB149" s="25">
        <f>IF('Indicator Date hidden'!AC150="x","x",$AB$2-'Indicator Date hidden'!AC150)</f>
        <v>0</v>
      </c>
      <c r="AC149" s="25">
        <f>IF('Indicator Date hidden'!AD150="x","x",$AC$2-'Indicator Date hidden'!AD150)</f>
        <v>0</v>
      </c>
      <c r="AD149" s="25">
        <f>IF('Indicator Date hidden'!AE150="x","x",$AD$2-'Indicator Date hidden'!AE150)</f>
        <v>0</v>
      </c>
      <c r="AE149" s="25">
        <f>IF('Indicator Date hidden'!AF150="x","x",$AE$2-'Indicator Date hidden'!AF150)</f>
        <v>0</v>
      </c>
      <c r="AF149" s="25" t="str">
        <f>IF('Indicator Date hidden'!AG150="x","x",$AF$2-'Indicator Date hidden'!AG150)</f>
        <v>x</v>
      </c>
      <c r="AG149" s="25">
        <f>IF('Indicator Date hidden'!AH150="x","x",$AG$2-'Indicator Date hidden'!AH150)</f>
        <v>0</v>
      </c>
      <c r="AH149" s="25">
        <f>IF('Indicator Date hidden'!AI150="x","x",$AH$2-'Indicator Date hidden'!AI150)</f>
        <v>0</v>
      </c>
      <c r="AI149" s="25">
        <f>IF('Indicator Date hidden'!AJ150="x","x",$AI$2-'Indicator Date hidden'!AJ150)</f>
        <v>0</v>
      </c>
      <c r="AJ149" s="25" t="str">
        <f>IF('Indicator Date hidden'!AK150="x","x",$AJ$2-'Indicator Date hidden'!AK150)</f>
        <v>x</v>
      </c>
      <c r="AK149" s="25">
        <f>IF('Indicator Date hidden'!AL150="x","x",$AK$2-'Indicator Date hidden'!AL150)</f>
        <v>1</v>
      </c>
      <c r="AL149" s="25">
        <f>IF('Indicator Date hidden'!AM150="x","x",$AL$2-'Indicator Date hidden'!AM150)</f>
        <v>0</v>
      </c>
      <c r="AM149" s="25">
        <f>IF('Indicator Date hidden'!AN150="x","x",$AM$2-'Indicator Date hidden'!AN150)</f>
        <v>0</v>
      </c>
      <c r="AN149" s="25">
        <f>IF('Indicator Date hidden'!AO150="x","x",$AN$2-'Indicator Date hidden'!AO150)</f>
        <v>0</v>
      </c>
      <c r="AO149" s="25">
        <f>IF('Indicator Date hidden'!AP150="x","x",$AO$2-'Indicator Date hidden'!AP150)</f>
        <v>1</v>
      </c>
      <c r="AP149" s="25">
        <f>IF('Indicator Date hidden'!AQ150="x","x",$AP$2-'Indicator Date hidden'!AQ150)</f>
        <v>0</v>
      </c>
      <c r="AQ149" s="25" t="str">
        <f>IF('Indicator Date hidden'!AR150="x","x",$AQ$2-'Indicator Date hidden'!AR150)</f>
        <v>x</v>
      </c>
      <c r="AR149" s="25">
        <f>IF('Indicator Date hidden'!AS150="x","x",$AR$2-'Indicator Date hidden'!AS150)</f>
        <v>0</v>
      </c>
      <c r="AS149" s="25">
        <f>IF('Indicator Date hidden'!AT150="x","x",$AS$2-'Indicator Date hidden'!AT150)</f>
        <v>0</v>
      </c>
      <c r="AT149" s="25">
        <f>IF('Indicator Date hidden'!AU150="x","x",$AT$2-'Indicator Date hidden'!AU150)</f>
        <v>0</v>
      </c>
      <c r="AU149" s="25">
        <f>IF('Indicator Date hidden'!AV150="x","x",$AU$2-'Indicator Date hidden'!AV150)</f>
        <v>1</v>
      </c>
      <c r="AV149" s="25">
        <f>IF('Indicator Date hidden'!AW150="x","x",$AV$2-'Indicator Date hidden'!AW150)</f>
        <v>0</v>
      </c>
      <c r="AW149" s="25">
        <f>IF('Indicator Date hidden'!AX150="x","x",$AW$2-'Indicator Date hidden'!AX150)</f>
        <v>0</v>
      </c>
      <c r="AX149" s="25">
        <f>IF('Indicator Date hidden'!AY150="x","x",$AX$2-'Indicator Date hidden'!AY150)</f>
        <v>0</v>
      </c>
      <c r="AY149" s="25">
        <f>IF('Indicator Date hidden'!AZ150="x","x",$AY$2-'Indicator Date hidden'!AZ150)</f>
        <v>0</v>
      </c>
      <c r="AZ149" s="25">
        <f>IF('Indicator Date hidden'!BA150="x","x",$AZ$2-'Indicator Date hidden'!BA150)</f>
        <v>0</v>
      </c>
      <c r="BA149">
        <f t="shared" si="20"/>
        <v>14</v>
      </c>
      <c r="BB149" s="26">
        <f t="shared" si="21"/>
        <v>0.31111111111111112</v>
      </c>
      <c r="BC149">
        <f t="shared" si="22"/>
        <v>5</v>
      </c>
      <c r="BD149" s="26">
        <f t="shared" si="23"/>
        <v>1.3633654800158193</v>
      </c>
      <c r="BE149" s="28">
        <f t="shared" si="24"/>
        <v>0</v>
      </c>
    </row>
    <row r="150" spans="1:57" x14ac:dyDescent="0.25">
      <c r="A150" t="s">
        <v>10070</v>
      </c>
      <c r="B150" s="25">
        <f>IF('Indicator Date hidden'!C151="x","x",$B$2-'Indicator Date hidden'!C151)</f>
        <v>0</v>
      </c>
      <c r="C150" s="25">
        <f>IF('Indicator Date hidden'!D151="x","x",$C$2-'Indicator Date hidden'!D151)</f>
        <v>0</v>
      </c>
      <c r="D150" s="25">
        <f>IF('Indicator Date hidden'!E151="x","x",$D$2-'Indicator Date hidden'!E151)</f>
        <v>0</v>
      </c>
      <c r="E150" s="25">
        <f>IF('Indicator Date hidden'!F151="x","x",$E$2-'Indicator Date hidden'!F151)</f>
        <v>0</v>
      </c>
      <c r="F150" s="25">
        <f>IF('Indicator Date hidden'!G151="x","x",$F$2-'Indicator Date hidden'!G151)</f>
        <v>0</v>
      </c>
      <c r="G150" s="25">
        <f>IF('Indicator Date hidden'!H151="x","x",$G$2-'Indicator Date hidden'!H151)</f>
        <v>0</v>
      </c>
      <c r="H150" s="25">
        <f>IF('Indicator Date hidden'!I151="x","x",$H$2-'Indicator Date hidden'!I151)</f>
        <v>0</v>
      </c>
      <c r="I150" s="25">
        <f>IF('Indicator Date hidden'!J151="x","x",$I$2-'Indicator Date hidden'!J151)</f>
        <v>0</v>
      </c>
      <c r="J150" s="25">
        <f>IF('Indicator Date hidden'!K151="x","x",$J$2-'Indicator Date hidden'!K151)</f>
        <v>0</v>
      </c>
      <c r="K150" s="25">
        <f>IF('Indicator Date hidden'!L151="x","x",$K$2-'Indicator Date hidden'!L151)</f>
        <v>0</v>
      </c>
      <c r="L150" s="25">
        <f>IF('Indicator Date hidden'!M151="x","x",$L$2-'Indicator Date hidden'!M151)</f>
        <v>0</v>
      </c>
      <c r="M150" s="25">
        <f>IF('Indicator Date hidden'!N151="x","x",$M$2-'Indicator Date hidden'!N151)</f>
        <v>0</v>
      </c>
      <c r="N150" s="25">
        <f>IF('Indicator Date hidden'!O151="x","x",$N$2-'Indicator Date hidden'!O151)</f>
        <v>0</v>
      </c>
      <c r="O150" s="25">
        <f>IF('Indicator Date hidden'!P151="x","x",$O$2-'Indicator Date hidden'!P151)</f>
        <v>0</v>
      </c>
      <c r="P150" s="25">
        <f>IF('Indicator Date hidden'!Q151="x","x",$P$2-'Indicator Date hidden'!Q151)</f>
        <v>0</v>
      </c>
      <c r="Q150" s="25">
        <f>IF('Indicator Date hidden'!R151="x","x",$Q$2-'Indicator Date hidden'!R151)</f>
        <v>0</v>
      </c>
      <c r="R150" s="25">
        <f>IF('Indicator Date hidden'!S151="x","x",$R$2-'Indicator Date hidden'!S151)</f>
        <v>0</v>
      </c>
      <c r="S150" s="25">
        <f>IF('Indicator Date hidden'!T151="x","x",$S$2-'Indicator Date hidden'!T151)</f>
        <v>0</v>
      </c>
      <c r="T150" s="25">
        <f>IF('Indicator Date hidden'!U151="x","x",$T$2-'Indicator Date hidden'!U151)</f>
        <v>0</v>
      </c>
      <c r="U150" s="25">
        <f>IF('Indicator Date hidden'!V151="x","x",$U$2-'Indicator Date hidden'!V151)</f>
        <v>0</v>
      </c>
      <c r="V150" s="25">
        <f>IF('Indicator Date hidden'!W151="x","x",$V$2-'Indicator Date hidden'!W151)</f>
        <v>0</v>
      </c>
      <c r="W150" s="25">
        <f>IF('Indicator Date hidden'!X151="x","x",$W$2-'Indicator Date hidden'!X151)</f>
        <v>0</v>
      </c>
      <c r="X150" s="25">
        <f>IF('Indicator Date hidden'!Y151="x","x",$X$2-'Indicator Date hidden'!Y151)</f>
        <v>4</v>
      </c>
      <c r="Y150" s="25">
        <f>IF('Indicator Date hidden'!Z151="x","x",$Y$2-'Indicator Date hidden'!Z151)</f>
        <v>0</v>
      </c>
      <c r="Z150" s="25">
        <f>IF('Indicator Date hidden'!AA151="x","x",$Z$2-'Indicator Date hidden'!AA151)</f>
        <v>0</v>
      </c>
      <c r="AA150" s="25">
        <f>IF('Indicator Date hidden'!AB151="x","x",$AA$2-'Indicator Date hidden'!AB151)</f>
        <v>0</v>
      </c>
      <c r="AB150" s="25">
        <f>IF('Indicator Date hidden'!AC151="x","x",$AB$2-'Indicator Date hidden'!AC151)</f>
        <v>0</v>
      </c>
      <c r="AC150" s="25">
        <f>IF('Indicator Date hidden'!AD151="x","x",$AC$2-'Indicator Date hidden'!AD151)</f>
        <v>0</v>
      </c>
      <c r="AD150" s="25">
        <f>IF('Indicator Date hidden'!AE151="x","x",$AD$2-'Indicator Date hidden'!AE151)</f>
        <v>0</v>
      </c>
      <c r="AE150" s="25">
        <f>IF('Indicator Date hidden'!AF151="x","x",$AE$2-'Indicator Date hidden'!AF151)</f>
        <v>0</v>
      </c>
      <c r="AF150" s="25">
        <f>IF('Indicator Date hidden'!AG151="x","x",$AF$2-'Indicator Date hidden'!AG151)</f>
        <v>2</v>
      </c>
      <c r="AG150" s="25">
        <f>IF('Indicator Date hidden'!AH151="x","x",$AG$2-'Indicator Date hidden'!AH151)</f>
        <v>0</v>
      </c>
      <c r="AH150" s="25">
        <f>IF('Indicator Date hidden'!AI151="x","x",$AH$2-'Indicator Date hidden'!AI151)</f>
        <v>0</v>
      </c>
      <c r="AI150" s="25">
        <f>IF('Indicator Date hidden'!AJ151="x","x",$AI$2-'Indicator Date hidden'!AJ151)</f>
        <v>0</v>
      </c>
      <c r="AJ150" s="25">
        <f>IF('Indicator Date hidden'!AK151="x","x",$AJ$2-'Indicator Date hidden'!AK151)</f>
        <v>1</v>
      </c>
      <c r="AK150" s="25">
        <f>IF('Indicator Date hidden'!AL151="x","x",$AK$2-'Indicator Date hidden'!AL151)</f>
        <v>1</v>
      </c>
      <c r="AL150" s="25">
        <f>IF('Indicator Date hidden'!AM151="x","x",$AL$2-'Indicator Date hidden'!AM151)</f>
        <v>0</v>
      </c>
      <c r="AM150" s="25">
        <f>IF('Indicator Date hidden'!AN151="x","x",$AM$2-'Indicator Date hidden'!AN151)</f>
        <v>0</v>
      </c>
      <c r="AN150" s="25">
        <f>IF('Indicator Date hidden'!AO151="x","x",$AN$2-'Indicator Date hidden'!AO151)</f>
        <v>0</v>
      </c>
      <c r="AO150" s="25">
        <f>IF('Indicator Date hidden'!AP151="x","x",$AO$2-'Indicator Date hidden'!AP151)</f>
        <v>0</v>
      </c>
      <c r="AP150" s="25">
        <f>IF('Indicator Date hidden'!AQ151="x","x",$AP$2-'Indicator Date hidden'!AQ151)</f>
        <v>0</v>
      </c>
      <c r="AQ150" s="25">
        <f>IF('Indicator Date hidden'!AR151="x","x",$AQ$2-'Indicator Date hidden'!AR151)</f>
        <v>0</v>
      </c>
      <c r="AR150" s="25">
        <f>IF('Indicator Date hidden'!AS151="x","x",$AR$2-'Indicator Date hidden'!AS151)</f>
        <v>0</v>
      </c>
      <c r="AS150" s="25">
        <f>IF('Indicator Date hidden'!AT151="x","x",$AS$2-'Indicator Date hidden'!AT151)</f>
        <v>0</v>
      </c>
      <c r="AT150" s="25">
        <f>IF('Indicator Date hidden'!AU151="x","x",$AT$2-'Indicator Date hidden'!AU151)</f>
        <v>0</v>
      </c>
      <c r="AU150" s="25">
        <f>IF('Indicator Date hidden'!AV151="x","x",$AU$2-'Indicator Date hidden'!AV151)</f>
        <v>1</v>
      </c>
      <c r="AV150" s="25">
        <f>IF('Indicator Date hidden'!AW151="x","x",$AV$2-'Indicator Date hidden'!AW151)</f>
        <v>0</v>
      </c>
      <c r="AW150" s="25">
        <f>IF('Indicator Date hidden'!AX151="x","x",$AW$2-'Indicator Date hidden'!AX151)</f>
        <v>0</v>
      </c>
      <c r="AX150" s="25">
        <f>IF('Indicator Date hidden'!AY151="x","x",$AX$2-'Indicator Date hidden'!AY151)</f>
        <v>0</v>
      </c>
      <c r="AY150" s="25">
        <f>IF('Indicator Date hidden'!AZ151="x","x",$AY$2-'Indicator Date hidden'!AZ151)</f>
        <v>0</v>
      </c>
      <c r="AZ150" s="25">
        <f>IF('Indicator Date hidden'!BA151="x","x",$AZ$2-'Indicator Date hidden'!BA151)</f>
        <v>0</v>
      </c>
      <c r="BA150">
        <f t="shared" si="20"/>
        <v>9</v>
      </c>
      <c r="BB150" s="26">
        <f t="shared" si="21"/>
        <v>0.17647058823529413</v>
      </c>
      <c r="BC150">
        <f t="shared" si="22"/>
        <v>5</v>
      </c>
      <c r="BD150" s="26">
        <f t="shared" si="23"/>
        <v>0.64794947615130605</v>
      </c>
      <c r="BE150" s="28">
        <f t="shared" si="24"/>
        <v>0</v>
      </c>
    </row>
    <row r="151" spans="1:57" x14ac:dyDescent="0.25">
      <c r="A151" t="s">
        <v>10080</v>
      </c>
      <c r="B151" s="25">
        <f>IF('Indicator Date hidden'!C152="x","x",$B$2-'Indicator Date hidden'!C152)</f>
        <v>0</v>
      </c>
      <c r="C151" s="25">
        <f>IF('Indicator Date hidden'!D152="x","x",$C$2-'Indicator Date hidden'!D152)</f>
        <v>0</v>
      </c>
      <c r="D151" s="25">
        <f>IF('Indicator Date hidden'!E152="x","x",$D$2-'Indicator Date hidden'!E152)</f>
        <v>0</v>
      </c>
      <c r="E151" s="25">
        <f>IF('Indicator Date hidden'!F152="x","x",$E$2-'Indicator Date hidden'!F152)</f>
        <v>0</v>
      </c>
      <c r="F151" s="25">
        <f>IF('Indicator Date hidden'!G152="x","x",$F$2-'Indicator Date hidden'!G152)</f>
        <v>0</v>
      </c>
      <c r="G151" s="25">
        <f>IF('Indicator Date hidden'!H152="x","x",$G$2-'Indicator Date hidden'!H152)</f>
        <v>0</v>
      </c>
      <c r="H151" s="25">
        <f>IF('Indicator Date hidden'!I152="x","x",$H$2-'Indicator Date hidden'!I152)</f>
        <v>0</v>
      </c>
      <c r="I151" s="25">
        <f>IF('Indicator Date hidden'!J152="x","x",$I$2-'Indicator Date hidden'!J152)</f>
        <v>0</v>
      </c>
      <c r="J151" s="25">
        <f>IF('Indicator Date hidden'!K152="x","x",$J$2-'Indicator Date hidden'!K152)</f>
        <v>0</v>
      </c>
      <c r="K151" s="25">
        <f>IF('Indicator Date hidden'!L152="x","x",$K$2-'Indicator Date hidden'!L152)</f>
        <v>0</v>
      </c>
      <c r="L151" s="25">
        <f>IF('Indicator Date hidden'!M152="x","x",$L$2-'Indicator Date hidden'!M152)</f>
        <v>0</v>
      </c>
      <c r="M151" s="25">
        <f>IF('Indicator Date hidden'!N152="x","x",$M$2-'Indicator Date hidden'!N152)</f>
        <v>0</v>
      </c>
      <c r="N151" s="25">
        <f>IF('Indicator Date hidden'!O152="x","x",$N$2-'Indicator Date hidden'!O152)</f>
        <v>0</v>
      </c>
      <c r="O151" s="25">
        <f>IF('Indicator Date hidden'!P152="x","x",$O$2-'Indicator Date hidden'!P152)</f>
        <v>0</v>
      </c>
      <c r="P151" s="25">
        <f>IF('Indicator Date hidden'!Q152="x","x",$P$2-'Indicator Date hidden'!Q152)</f>
        <v>0</v>
      </c>
      <c r="Q151" s="25">
        <f>IF('Indicator Date hidden'!R152="x","x",$Q$2-'Indicator Date hidden'!R152)</f>
        <v>0</v>
      </c>
      <c r="R151" s="25">
        <f>IF('Indicator Date hidden'!S152="x","x",$R$2-'Indicator Date hidden'!S152)</f>
        <v>0</v>
      </c>
      <c r="S151" s="25">
        <f>IF('Indicator Date hidden'!T152="x","x",$S$2-'Indicator Date hidden'!T152)</f>
        <v>0</v>
      </c>
      <c r="T151" s="25">
        <f>IF('Indicator Date hidden'!U152="x","x",$T$2-'Indicator Date hidden'!U152)</f>
        <v>0</v>
      </c>
      <c r="U151" s="25">
        <f>IF('Indicator Date hidden'!V152="x","x",$U$2-'Indicator Date hidden'!V152)</f>
        <v>0</v>
      </c>
      <c r="V151" s="25">
        <f>IF('Indicator Date hidden'!W152="x","x",$V$2-'Indicator Date hidden'!W152)</f>
        <v>0</v>
      </c>
      <c r="W151" s="25">
        <f>IF('Indicator Date hidden'!X152="x","x",$W$2-'Indicator Date hidden'!X152)</f>
        <v>0</v>
      </c>
      <c r="X151" s="25">
        <f>IF('Indicator Date hidden'!Y152="x","x",$X$2-'Indicator Date hidden'!Y152)</f>
        <v>4</v>
      </c>
      <c r="Y151" s="25">
        <f>IF('Indicator Date hidden'!Z152="x","x",$Y$2-'Indicator Date hidden'!Z152)</f>
        <v>0</v>
      </c>
      <c r="Z151" s="25">
        <f>IF('Indicator Date hidden'!AA152="x","x",$Z$2-'Indicator Date hidden'!AA152)</f>
        <v>0</v>
      </c>
      <c r="AA151" s="25">
        <f>IF('Indicator Date hidden'!AB152="x","x",$AA$2-'Indicator Date hidden'!AB152)</f>
        <v>1</v>
      </c>
      <c r="AB151" s="25">
        <f>IF('Indicator Date hidden'!AC152="x","x",$AB$2-'Indicator Date hidden'!AC152)</f>
        <v>0</v>
      </c>
      <c r="AC151" s="25">
        <f>IF('Indicator Date hidden'!AD152="x","x",$AC$2-'Indicator Date hidden'!AD152)</f>
        <v>0</v>
      </c>
      <c r="AD151" s="25" t="str">
        <f>IF('Indicator Date hidden'!AE152="x","x",$AD$2-'Indicator Date hidden'!AE152)</f>
        <v>x</v>
      </c>
      <c r="AE151" s="25">
        <f>IF('Indicator Date hidden'!AF152="x","x",$AE$2-'Indicator Date hidden'!AF152)</f>
        <v>0</v>
      </c>
      <c r="AF151" s="25">
        <f>IF('Indicator Date hidden'!AG152="x","x",$AF$2-'Indicator Date hidden'!AG152)</f>
        <v>3</v>
      </c>
      <c r="AG151" s="25">
        <f>IF('Indicator Date hidden'!AH152="x","x",$AG$2-'Indicator Date hidden'!AH152)</f>
        <v>0</v>
      </c>
      <c r="AH151" s="25">
        <f>IF('Indicator Date hidden'!AI152="x","x",$AH$2-'Indicator Date hidden'!AI152)</f>
        <v>0</v>
      </c>
      <c r="AI151" s="25">
        <f>IF('Indicator Date hidden'!AJ152="x","x",$AI$2-'Indicator Date hidden'!AJ152)</f>
        <v>0</v>
      </c>
      <c r="AJ151" s="25" t="str">
        <f>IF('Indicator Date hidden'!AK152="x","x",$AJ$2-'Indicator Date hidden'!AK152)</f>
        <v>x</v>
      </c>
      <c r="AK151" s="25">
        <f>IF('Indicator Date hidden'!AL152="x","x",$AK$2-'Indicator Date hidden'!AL152)</f>
        <v>1</v>
      </c>
      <c r="AL151" s="25">
        <f>IF('Indicator Date hidden'!AM152="x","x",$AL$2-'Indicator Date hidden'!AM152)</f>
        <v>0</v>
      </c>
      <c r="AM151" s="25">
        <f>IF('Indicator Date hidden'!AN152="x","x",$AM$2-'Indicator Date hidden'!AN152)</f>
        <v>0</v>
      </c>
      <c r="AN151" s="25">
        <f>IF('Indicator Date hidden'!AO152="x","x",$AN$2-'Indicator Date hidden'!AO152)</f>
        <v>0</v>
      </c>
      <c r="AO151" s="25" t="str">
        <f>IF('Indicator Date hidden'!AP152="x","x",$AO$2-'Indicator Date hidden'!AP152)</f>
        <v>x</v>
      </c>
      <c r="AP151" s="25">
        <f>IF('Indicator Date hidden'!AQ152="x","x",$AP$2-'Indicator Date hidden'!AQ152)</f>
        <v>2</v>
      </c>
      <c r="AQ151" s="25">
        <f>IF('Indicator Date hidden'!AR152="x","x",$AQ$2-'Indicator Date hidden'!AR152)</f>
        <v>0</v>
      </c>
      <c r="AR151" s="25">
        <f>IF('Indicator Date hidden'!AS152="x","x",$AR$2-'Indicator Date hidden'!AS152)</f>
        <v>0</v>
      </c>
      <c r="AS151" s="25">
        <f>IF('Indicator Date hidden'!AT152="x","x",$AS$2-'Indicator Date hidden'!AT152)</f>
        <v>0</v>
      </c>
      <c r="AT151" s="25">
        <f>IF('Indicator Date hidden'!AU152="x","x",$AT$2-'Indicator Date hidden'!AU152)</f>
        <v>0</v>
      </c>
      <c r="AU151" s="25">
        <f>IF('Indicator Date hidden'!AV152="x","x",$AU$2-'Indicator Date hidden'!AV152)</f>
        <v>3</v>
      </c>
      <c r="AV151" s="25">
        <f>IF('Indicator Date hidden'!AW152="x","x",$AV$2-'Indicator Date hidden'!AW152)</f>
        <v>0</v>
      </c>
      <c r="AW151" s="25">
        <f>IF('Indicator Date hidden'!AX152="x","x",$AW$2-'Indicator Date hidden'!AX152)</f>
        <v>0</v>
      </c>
      <c r="AX151" s="25">
        <f>IF('Indicator Date hidden'!AY152="x","x",$AX$2-'Indicator Date hidden'!AY152)</f>
        <v>0</v>
      </c>
      <c r="AY151" s="25">
        <f>IF('Indicator Date hidden'!AZ152="x","x",$AY$2-'Indicator Date hidden'!AZ152)</f>
        <v>0</v>
      </c>
      <c r="AZ151" s="25">
        <f>IF('Indicator Date hidden'!BA152="x","x",$AZ$2-'Indicator Date hidden'!BA152)</f>
        <v>0</v>
      </c>
      <c r="BA151">
        <f t="shared" si="20"/>
        <v>14</v>
      </c>
      <c r="BB151" s="26">
        <f t="shared" si="21"/>
        <v>0.29166666666666669</v>
      </c>
      <c r="BC151">
        <f t="shared" si="22"/>
        <v>6</v>
      </c>
      <c r="BD151" s="26">
        <f t="shared" si="23"/>
        <v>0.86502247883444561</v>
      </c>
      <c r="BE151" s="28">
        <f t="shared" si="24"/>
        <v>0</v>
      </c>
    </row>
    <row r="152" spans="1:57" x14ac:dyDescent="0.25">
      <c r="A152" t="s">
        <v>10093</v>
      </c>
      <c r="B152" s="25">
        <f>IF('Indicator Date hidden'!C153="x","x",$B$2-'Indicator Date hidden'!C153)</f>
        <v>0</v>
      </c>
      <c r="C152" s="25">
        <f>IF('Indicator Date hidden'!D153="x","x",$C$2-'Indicator Date hidden'!D153)</f>
        <v>0</v>
      </c>
      <c r="D152" s="25">
        <f>IF('Indicator Date hidden'!E153="x","x",$D$2-'Indicator Date hidden'!E153)</f>
        <v>0</v>
      </c>
      <c r="E152" s="25">
        <f>IF('Indicator Date hidden'!F153="x","x",$E$2-'Indicator Date hidden'!F153)</f>
        <v>0</v>
      </c>
      <c r="F152" s="25">
        <f>IF('Indicator Date hidden'!G153="x","x",$F$2-'Indicator Date hidden'!G153)</f>
        <v>0</v>
      </c>
      <c r="G152" s="25">
        <f>IF('Indicator Date hidden'!H153="x","x",$G$2-'Indicator Date hidden'!H153)</f>
        <v>0</v>
      </c>
      <c r="H152" s="25">
        <f>IF('Indicator Date hidden'!I153="x","x",$H$2-'Indicator Date hidden'!I153)</f>
        <v>0</v>
      </c>
      <c r="I152" s="25">
        <f>IF('Indicator Date hidden'!J153="x","x",$I$2-'Indicator Date hidden'!J153)</f>
        <v>0</v>
      </c>
      <c r="J152" s="25">
        <f>IF('Indicator Date hidden'!K153="x","x",$J$2-'Indicator Date hidden'!K153)</f>
        <v>0</v>
      </c>
      <c r="K152" s="25">
        <f>IF('Indicator Date hidden'!L153="x","x",$K$2-'Indicator Date hidden'!L153)</f>
        <v>0</v>
      </c>
      <c r="L152" s="25">
        <f>IF('Indicator Date hidden'!M153="x","x",$L$2-'Indicator Date hidden'!M153)</f>
        <v>0</v>
      </c>
      <c r="M152" s="25">
        <f>IF('Indicator Date hidden'!N153="x","x",$M$2-'Indicator Date hidden'!N153)</f>
        <v>0</v>
      </c>
      <c r="N152" s="25">
        <f>IF('Indicator Date hidden'!O153="x","x",$N$2-'Indicator Date hidden'!O153)</f>
        <v>0</v>
      </c>
      <c r="O152" s="25">
        <f>IF('Indicator Date hidden'!P153="x","x",$O$2-'Indicator Date hidden'!P153)</f>
        <v>0</v>
      </c>
      <c r="P152" s="25">
        <f>IF('Indicator Date hidden'!Q153="x","x",$P$2-'Indicator Date hidden'!Q153)</f>
        <v>0</v>
      </c>
      <c r="Q152" s="25" t="str">
        <f>IF('Indicator Date hidden'!R153="x","x",$Q$2-'Indicator Date hidden'!R153)</f>
        <v>x</v>
      </c>
      <c r="R152" s="25">
        <f>IF('Indicator Date hidden'!S153="x","x",$R$2-'Indicator Date hidden'!S153)</f>
        <v>0</v>
      </c>
      <c r="S152" s="25">
        <f>IF('Indicator Date hidden'!T153="x","x",$S$2-'Indicator Date hidden'!T153)</f>
        <v>0</v>
      </c>
      <c r="T152" s="25">
        <f>IF('Indicator Date hidden'!U153="x","x",$T$2-'Indicator Date hidden'!U153)</f>
        <v>0</v>
      </c>
      <c r="U152" s="25">
        <f>IF('Indicator Date hidden'!V153="x","x",$U$2-'Indicator Date hidden'!V153)</f>
        <v>0</v>
      </c>
      <c r="V152" s="25">
        <f>IF('Indicator Date hidden'!W153="x","x",$V$2-'Indicator Date hidden'!W153)</f>
        <v>0</v>
      </c>
      <c r="W152" s="25">
        <f>IF('Indicator Date hidden'!X153="x","x",$W$2-'Indicator Date hidden'!X153)</f>
        <v>2</v>
      </c>
      <c r="X152" s="25">
        <f>IF('Indicator Date hidden'!Y153="x","x",$X$2-'Indicator Date hidden'!Y153)</f>
        <v>2</v>
      </c>
      <c r="Y152" s="25">
        <f>IF('Indicator Date hidden'!Z153="x","x",$Y$2-'Indicator Date hidden'!Z153)</f>
        <v>0</v>
      </c>
      <c r="Z152" s="25">
        <f>IF('Indicator Date hidden'!AA153="x","x",$Z$2-'Indicator Date hidden'!AA153)</f>
        <v>0</v>
      </c>
      <c r="AA152" s="25" t="str">
        <f>IF('Indicator Date hidden'!AB153="x","x",$AA$2-'Indicator Date hidden'!AB153)</f>
        <v>x</v>
      </c>
      <c r="AB152" s="25">
        <f>IF('Indicator Date hidden'!AC153="x","x",$AB$2-'Indicator Date hidden'!AC153)</f>
        <v>0</v>
      </c>
      <c r="AC152" s="25">
        <f>IF('Indicator Date hidden'!AD153="x","x",$AC$2-'Indicator Date hidden'!AD153)</f>
        <v>0</v>
      </c>
      <c r="AD152" s="25" t="str">
        <f>IF('Indicator Date hidden'!AE153="x","x",$AD$2-'Indicator Date hidden'!AE153)</f>
        <v>x</v>
      </c>
      <c r="AE152" s="25" t="str">
        <f>IF('Indicator Date hidden'!AF153="x","x",$AE$2-'Indicator Date hidden'!AF153)</f>
        <v>x</v>
      </c>
      <c r="AF152" s="25">
        <f>IF('Indicator Date hidden'!AG153="x","x",$AF$2-'Indicator Date hidden'!AG153)</f>
        <v>7</v>
      </c>
      <c r="AG152" s="25">
        <f>IF('Indicator Date hidden'!AH153="x","x",$AG$2-'Indicator Date hidden'!AH153)</f>
        <v>0</v>
      </c>
      <c r="AH152" s="25">
        <f>IF('Indicator Date hidden'!AI153="x","x",$AH$2-'Indicator Date hidden'!AI153)</f>
        <v>0</v>
      </c>
      <c r="AI152" s="25">
        <f>IF('Indicator Date hidden'!AJ153="x","x",$AI$2-'Indicator Date hidden'!AJ153)</f>
        <v>0</v>
      </c>
      <c r="AJ152" s="25" t="str">
        <f>IF('Indicator Date hidden'!AK153="x","x",$AJ$2-'Indicator Date hidden'!AK153)</f>
        <v>x</v>
      </c>
      <c r="AK152" s="25" t="str">
        <f>IF('Indicator Date hidden'!AL153="x","x",$AK$2-'Indicator Date hidden'!AL153)</f>
        <v>x</v>
      </c>
      <c r="AL152" s="25">
        <f>IF('Indicator Date hidden'!AM153="x","x",$AL$2-'Indicator Date hidden'!AM153)</f>
        <v>0</v>
      </c>
      <c r="AM152" s="25">
        <f>IF('Indicator Date hidden'!AN153="x","x",$AM$2-'Indicator Date hidden'!AN153)</f>
        <v>0</v>
      </c>
      <c r="AN152" s="25">
        <f>IF('Indicator Date hidden'!AO153="x","x",$AN$2-'Indicator Date hidden'!AO153)</f>
        <v>0</v>
      </c>
      <c r="AO152" s="25">
        <f>IF('Indicator Date hidden'!AP153="x","x",$AO$2-'Indicator Date hidden'!AP153)</f>
        <v>1</v>
      </c>
      <c r="AP152" s="25">
        <f>IF('Indicator Date hidden'!AQ153="x","x",$AP$2-'Indicator Date hidden'!AQ153)</f>
        <v>1</v>
      </c>
      <c r="AQ152" s="25">
        <f>IF('Indicator Date hidden'!AR153="x","x",$AQ$2-'Indicator Date hidden'!AR153)</f>
        <v>0</v>
      </c>
      <c r="AR152" s="25">
        <f>IF('Indicator Date hidden'!AS153="x","x",$AR$2-'Indicator Date hidden'!AS153)</f>
        <v>0</v>
      </c>
      <c r="AS152" s="25">
        <f>IF('Indicator Date hidden'!AT153="x","x",$AS$2-'Indicator Date hidden'!AT153)</f>
        <v>0</v>
      </c>
      <c r="AT152" s="25">
        <f>IF('Indicator Date hidden'!AU153="x","x",$AT$2-'Indicator Date hidden'!AU153)</f>
        <v>0</v>
      </c>
      <c r="AU152" s="25">
        <f>IF('Indicator Date hidden'!AV153="x","x",$AU$2-'Indicator Date hidden'!AV153)</f>
        <v>4</v>
      </c>
      <c r="AV152" s="25">
        <f>IF('Indicator Date hidden'!AW153="x","x",$AV$2-'Indicator Date hidden'!AW153)</f>
        <v>0</v>
      </c>
      <c r="AW152" s="25">
        <f>IF('Indicator Date hidden'!AX153="x","x",$AW$2-'Indicator Date hidden'!AX153)</f>
        <v>0</v>
      </c>
      <c r="AX152" s="25">
        <f>IF('Indicator Date hidden'!AY153="x","x",$AX$2-'Indicator Date hidden'!AY153)</f>
        <v>0</v>
      </c>
      <c r="AY152" s="25">
        <f>IF('Indicator Date hidden'!AZ153="x","x",$AY$2-'Indicator Date hidden'!AZ153)</f>
        <v>0</v>
      </c>
      <c r="AZ152" s="25">
        <f>IF('Indicator Date hidden'!BA153="x","x",$AZ$2-'Indicator Date hidden'!BA153)</f>
        <v>0</v>
      </c>
      <c r="BA152">
        <f t="shared" si="20"/>
        <v>17</v>
      </c>
      <c r="BB152" s="26">
        <f t="shared" si="21"/>
        <v>0.37777777777777777</v>
      </c>
      <c r="BC152">
        <f t="shared" si="22"/>
        <v>6</v>
      </c>
      <c r="BD152" s="26">
        <f t="shared" si="23"/>
        <v>1.2344839477627689</v>
      </c>
      <c r="BE152" s="28">
        <f t="shared" si="24"/>
        <v>0</v>
      </c>
    </row>
    <row r="153" spans="1:57" x14ac:dyDescent="0.25">
      <c r="A153" t="s">
        <v>10076</v>
      </c>
      <c r="B153" s="25">
        <f>IF('Indicator Date hidden'!C154="x","x",$B$2-'Indicator Date hidden'!C154)</f>
        <v>0</v>
      </c>
      <c r="C153" s="25">
        <f>IF('Indicator Date hidden'!D154="x","x",$C$2-'Indicator Date hidden'!D154)</f>
        <v>0</v>
      </c>
      <c r="D153" s="25">
        <f>IF('Indicator Date hidden'!E154="x","x",$D$2-'Indicator Date hidden'!E154)</f>
        <v>0</v>
      </c>
      <c r="E153" s="25">
        <f>IF('Indicator Date hidden'!F154="x","x",$E$2-'Indicator Date hidden'!F154)</f>
        <v>0</v>
      </c>
      <c r="F153" s="25">
        <f>IF('Indicator Date hidden'!G154="x","x",$F$2-'Indicator Date hidden'!G154)</f>
        <v>0</v>
      </c>
      <c r="G153" s="25">
        <f>IF('Indicator Date hidden'!H154="x","x",$G$2-'Indicator Date hidden'!H154)</f>
        <v>0</v>
      </c>
      <c r="H153" s="25">
        <f>IF('Indicator Date hidden'!I154="x","x",$H$2-'Indicator Date hidden'!I154)</f>
        <v>0</v>
      </c>
      <c r="I153" s="25">
        <f>IF('Indicator Date hidden'!J154="x","x",$I$2-'Indicator Date hidden'!J154)</f>
        <v>0</v>
      </c>
      <c r="J153" s="25">
        <f>IF('Indicator Date hidden'!K154="x","x",$J$2-'Indicator Date hidden'!K154)</f>
        <v>0</v>
      </c>
      <c r="K153" s="25">
        <f>IF('Indicator Date hidden'!L154="x","x",$K$2-'Indicator Date hidden'!L154)</f>
        <v>0</v>
      </c>
      <c r="L153" s="25">
        <f>IF('Indicator Date hidden'!M154="x","x",$L$2-'Indicator Date hidden'!M154)</f>
        <v>0</v>
      </c>
      <c r="M153" s="25">
        <f>IF('Indicator Date hidden'!N154="x","x",$M$2-'Indicator Date hidden'!N154)</f>
        <v>0</v>
      </c>
      <c r="N153" s="25">
        <f>IF('Indicator Date hidden'!O154="x","x",$N$2-'Indicator Date hidden'!O154)</f>
        <v>0</v>
      </c>
      <c r="O153" s="25">
        <f>IF('Indicator Date hidden'!P154="x","x",$O$2-'Indicator Date hidden'!P154)</f>
        <v>0</v>
      </c>
      <c r="P153" s="25">
        <f>IF('Indicator Date hidden'!Q154="x","x",$P$2-'Indicator Date hidden'!Q154)</f>
        <v>0</v>
      </c>
      <c r="Q153" s="25">
        <f>IF('Indicator Date hidden'!R154="x","x",$Q$2-'Indicator Date hidden'!R154)</f>
        <v>1</v>
      </c>
      <c r="R153" s="25">
        <f>IF('Indicator Date hidden'!S154="x","x",$R$2-'Indicator Date hidden'!S154)</f>
        <v>0</v>
      </c>
      <c r="S153" s="25">
        <f>IF('Indicator Date hidden'!T154="x","x",$S$2-'Indicator Date hidden'!T154)</f>
        <v>0</v>
      </c>
      <c r="T153" s="25">
        <f>IF('Indicator Date hidden'!U154="x","x",$T$2-'Indicator Date hidden'!U154)</f>
        <v>0</v>
      </c>
      <c r="U153" s="25">
        <f>IF('Indicator Date hidden'!V154="x","x",$U$2-'Indicator Date hidden'!V154)</f>
        <v>0</v>
      </c>
      <c r="V153" s="25">
        <f>IF('Indicator Date hidden'!W154="x","x",$V$2-'Indicator Date hidden'!W154)</f>
        <v>0</v>
      </c>
      <c r="W153" s="25">
        <f>IF('Indicator Date hidden'!X154="x","x",$W$2-'Indicator Date hidden'!X154)</f>
        <v>1</v>
      </c>
      <c r="X153" s="25">
        <f>IF('Indicator Date hidden'!Y154="x","x",$X$2-'Indicator Date hidden'!Y154)</f>
        <v>4</v>
      </c>
      <c r="Y153" s="25">
        <f>IF('Indicator Date hidden'!Z154="x","x",$Y$2-'Indicator Date hidden'!Z154)</f>
        <v>0</v>
      </c>
      <c r="Z153" s="25">
        <f>IF('Indicator Date hidden'!AA154="x","x",$Z$2-'Indicator Date hidden'!AA154)</f>
        <v>0</v>
      </c>
      <c r="AA153" s="25">
        <f>IF('Indicator Date hidden'!AB154="x","x",$AA$2-'Indicator Date hidden'!AB154)</f>
        <v>0</v>
      </c>
      <c r="AB153" s="25">
        <f>IF('Indicator Date hidden'!AC154="x","x",$AB$2-'Indicator Date hidden'!AC154)</f>
        <v>0</v>
      </c>
      <c r="AC153" s="25">
        <f>IF('Indicator Date hidden'!AD154="x","x",$AC$2-'Indicator Date hidden'!AD154)</f>
        <v>0</v>
      </c>
      <c r="AD153" s="25">
        <f>IF('Indicator Date hidden'!AE154="x","x",$AD$2-'Indicator Date hidden'!AE154)</f>
        <v>0</v>
      </c>
      <c r="AE153" s="25">
        <f>IF('Indicator Date hidden'!AF154="x","x",$AE$2-'Indicator Date hidden'!AF154)</f>
        <v>0</v>
      </c>
      <c r="AF153" s="25">
        <f>IF('Indicator Date hidden'!AG154="x","x",$AF$2-'Indicator Date hidden'!AG154)</f>
        <v>2</v>
      </c>
      <c r="AG153" s="25">
        <f>IF('Indicator Date hidden'!AH154="x","x",$AG$2-'Indicator Date hidden'!AH154)</f>
        <v>0</v>
      </c>
      <c r="AH153" s="25">
        <f>IF('Indicator Date hidden'!AI154="x","x",$AH$2-'Indicator Date hidden'!AI154)</f>
        <v>0</v>
      </c>
      <c r="AI153" s="25">
        <f>IF('Indicator Date hidden'!AJ154="x","x",$AI$2-'Indicator Date hidden'!AJ154)</f>
        <v>0</v>
      </c>
      <c r="AJ153" s="25" t="str">
        <f>IF('Indicator Date hidden'!AK154="x","x",$AJ$2-'Indicator Date hidden'!AK154)</f>
        <v>x</v>
      </c>
      <c r="AK153" s="25">
        <f>IF('Indicator Date hidden'!AL154="x","x",$AK$2-'Indicator Date hidden'!AL154)</f>
        <v>1</v>
      </c>
      <c r="AL153" s="25">
        <f>IF('Indicator Date hidden'!AM154="x","x",$AL$2-'Indicator Date hidden'!AM154)</f>
        <v>0</v>
      </c>
      <c r="AM153" s="25">
        <f>IF('Indicator Date hidden'!AN154="x","x",$AM$2-'Indicator Date hidden'!AN154)</f>
        <v>0</v>
      </c>
      <c r="AN153" s="25">
        <f>IF('Indicator Date hidden'!AO154="x","x",$AN$2-'Indicator Date hidden'!AO154)</f>
        <v>0</v>
      </c>
      <c r="AO153" s="25">
        <f>IF('Indicator Date hidden'!AP154="x","x",$AO$2-'Indicator Date hidden'!AP154)</f>
        <v>0</v>
      </c>
      <c r="AP153" s="25">
        <f>IF('Indicator Date hidden'!AQ154="x","x",$AP$2-'Indicator Date hidden'!AQ154)</f>
        <v>0</v>
      </c>
      <c r="AQ153" s="25">
        <f>IF('Indicator Date hidden'!AR154="x","x",$AQ$2-'Indicator Date hidden'!AR154)</f>
        <v>6</v>
      </c>
      <c r="AR153" s="25">
        <f>IF('Indicator Date hidden'!AS154="x","x",$AR$2-'Indicator Date hidden'!AS154)</f>
        <v>0</v>
      </c>
      <c r="AS153" s="25">
        <f>IF('Indicator Date hidden'!AT154="x","x",$AS$2-'Indicator Date hidden'!AT154)</f>
        <v>0</v>
      </c>
      <c r="AT153" s="25">
        <f>IF('Indicator Date hidden'!AU154="x","x",$AT$2-'Indicator Date hidden'!AU154)</f>
        <v>0</v>
      </c>
      <c r="AU153" s="25">
        <f>IF('Indicator Date hidden'!AV154="x","x",$AU$2-'Indicator Date hidden'!AV154)</f>
        <v>1</v>
      </c>
      <c r="AV153" s="25">
        <f>IF('Indicator Date hidden'!AW154="x","x",$AV$2-'Indicator Date hidden'!AW154)</f>
        <v>0</v>
      </c>
      <c r="AW153" s="25">
        <f>IF('Indicator Date hidden'!AX154="x","x",$AW$2-'Indicator Date hidden'!AX154)</f>
        <v>0</v>
      </c>
      <c r="AX153" s="25">
        <f>IF('Indicator Date hidden'!AY154="x","x",$AX$2-'Indicator Date hidden'!AY154)</f>
        <v>0</v>
      </c>
      <c r="AY153" s="25">
        <f>IF('Indicator Date hidden'!AZ154="x","x",$AY$2-'Indicator Date hidden'!AZ154)</f>
        <v>0</v>
      </c>
      <c r="AZ153" s="25">
        <f>IF('Indicator Date hidden'!BA154="x","x",$AZ$2-'Indicator Date hidden'!BA154)</f>
        <v>0</v>
      </c>
      <c r="BA153">
        <f t="shared" si="20"/>
        <v>16</v>
      </c>
      <c r="BB153" s="26">
        <f t="shared" si="21"/>
        <v>0.32</v>
      </c>
      <c r="BC153">
        <f t="shared" si="22"/>
        <v>7</v>
      </c>
      <c r="BD153" s="26">
        <f t="shared" si="23"/>
        <v>1.0476640682967036</v>
      </c>
      <c r="BE153" s="28">
        <f t="shared" si="24"/>
        <v>0</v>
      </c>
    </row>
    <row r="154" spans="1:57" x14ac:dyDescent="0.25">
      <c r="A154" t="s">
        <v>10072</v>
      </c>
      <c r="B154" s="25">
        <f>IF('Indicator Date hidden'!C155="x","x",$B$2-'Indicator Date hidden'!C155)</f>
        <v>0</v>
      </c>
      <c r="C154" s="25">
        <f>IF('Indicator Date hidden'!D155="x","x",$C$2-'Indicator Date hidden'!D155)</f>
        <v>0</v>
      </c>
      <c r="D154" s="25">
        <f>IF('Indicator Date hidden'!E155="x","x",$D$2-'Indicator Date hidden'!E155)</f>
        <v>0</v>
      </c>
      <c r="E154" s="25">
        <f>IF('Indicator Date hidden'!F155="x","x",$E$2-'Indicator Date hidden'!F155)</f>
        <v>0</v>
      </c>
      <c r="F154" s="25">
        <f>IF('Indicator Date hidden'!G155="x","x",$F$2-'Indicator Date hidden'!G155)</f>
        <v>0</v>
      </c>
      <c r="G154" s="25">
        <f>IF('Indicator Date hidden'!H155="x","x",$G$2-'Indicator Date hidden'!H155)</f>
        <v>0</v>
      </c>
      <c r="H154" s="25">
        <f>IF('Indicator Date hidden'!I155="x","x",$H$2-'Indicator Date hidden'!I155)</f>
        <v>0</v>
      </c>
      <c r="I154" s="25">
        <f>IF('Indicator Date hidden'!J155="x","x",$I$2-'Indicator Date hidden'!J155)</f>
        <v>0</v>
      </c>
      <c r="J154" s="25">
        <f>IF('Indicator Date hidden'!K155="x","x",$J$2-'Indicator Date hidden'!K155)</f>
        <v>0</v>
      </c>
      <c r="K154" s="25">
        <f>IF('Indicator Date hidden'!L155="x","x",$K$2-'Indicator Date hidden'!L155)</f>
        <v>0</v>
      </c>
      <c r="L154" s="25">
        <f>IF('Indicator Date hidden'!M155="x","x",$L$2-'Indicator Date hidden'!M155)</f>
        <v>0</v>
      </c>
      <c r="M154" s="25">
        <f>IF('Indicator Date hidden'!N155="x","x",$M$2-'Indicator Date hidden'!N155)</f>
        <v>0</v>
      </c>
      <c r="N154" s="25">
        <f>IF('Indicator Date hidden'!O155="x","x",$N$2-'Indicator Date hidden'!O155)</f>
        <v>0</v>
      </c>
      <c r="O154" s="25">
        <f>IF('Indicator Date hidden'!P155="x","x",$O$2-'Indicator Date hidden'!P155)</f>
        <v>0</v>
      </c>
      <c r="P154" s="25">
        <f>IF('Indicator Date hidden'!Q155="x","x",$P$2-'Indicator Date hidden'!Q155)</f>
        <v>0</v>
      </c>
      <c r="Q154" s="25" t="str">
        <f>IF('Indicator Date hidden'!R155="x","x",$Q$2-'Indicator Date hidden'!R155)</f>
        <v>x</v>
      </c>
      <c r="R154" s="25">
        <f>IF('Indicator Date hidden'!S155="x","x",$R$2-'Indicator Date hidden'!S155)</f>
        <v>0</v>
      </c>
      <c r="S154" s="25">
        <f>IF('Indicator Date hidden'!T155="x","x",$S$2-'Indicator Date hidden'!T155)</f>
        <v>0</v>
      </c>
      <c r="T154" s="25">
        <f>IF('Indicator Date hidden'!U155="x","x",$T$2-'Indicator Date hidden'!U155)</f>
        <v>0</v>
      </c>
      <c r="U154" s="25" t="str">
        <f>IF('Indicator Date hidden'!V155="x","x",$U$2-'Indicator Date hidden'!V155)</f>
        <v>x</v>
      </c>
      <c r="V154" s="25">
        <f>IF('Indicator Date hidden'!W155="x","x",$V$2-'Indicator Date hidden'!W155)</f>
        <v>0</v>
      </c>
      <c r="W154" s="25" t="str">
        <f>IF('Indicator Date hidden'!X155="x","x",$W$2-'Indicator Date hidden'!X155)</f>
        <v>x</v>
      </c>
      <c r="X154" s="25">
        <f>IF('Indicator Date hidden'!Y155="x","x",$X$2-'Indicator Date hidden'!Y155)</f>
        <v>1</v>
      </c>
      <c r="Y154" s="25">
        <f>IF('Indicator Date hidden'!Z155="x","x",$Y$2-'Indicator Date hidden'!Z155)</f>
        <v>0</v>
      </c>
      <c r="Z154" s="25">
        <f>IF('Indicator Date hidden'!AA155="x","x",$Z$2-'Indicator Date hidden'!AA155)</f>
        <v>0</v>
      </c>
      <c r="AA154" s="25" t="str">
        <f>IF('Indicator Date hidden'!AB155="x","x",$AA$2-'Indicator Date hidden'!AB155)</f>
        <v>x</v>
      </c>
      <c r="AB154" s="25">
        <f>IF('Indicator Date hidden'!AC155="x","x",$AB$2-'Indicator Date hidden'!AC155)</f>
        <v>0</v>
      </c>
      <c r="AC154" s="25">
        <f>IF('Indicator Date hidden'!AD155="x","x",$AC$2-'Indicator Date hidden'!AD155)</f>
        <v>0</v>
      </c>
      <c r="AD154" s="25" t="str">
        <f>IF('Indicator Date hidden'!AE155="x","x",$AD$2-'Indicator Date hidden'!AE155)</f>
        <v>x</v>
      </c>
      <c r="AE154" s="25">
        <f>IF('Indicator Date hidden'!AF155="x","x",$AE$2-'Indicator Date hidden'!AF155)</f>
        <v>0</v>
      </c>
      <c r="AF154" s="25" t="str">
        <f>IF('Indicator Date hidden'!AG155="x","x",$AF$2-'Indicator Date hidden'!AG155)</f>
        <v>x</v>
      </c>
      <c r="AG154" s="25">
        <f>IF('Indicator Date hidden'!AH155="x","x",$AG$2-'Indicator Date hidden'!AH155)</f>
        <v>0</v>
      </c>
      <c r="AH154" s="25">
        <f>IF('Indicator Date hidden'!AI155="x","x",$AH$2-'Indicator Date hidden'!AI155)</f>
        <v>0</v>
      </c>
      <c r="AI154" s="25">
        <f>IF('Indicator Date hidden'!AJ155="x","x",$AI$2-'Indicator Date hidden'!AJ155)</f>
        <v>0</v>
      </c>
      <c r="AJ154" s="25" t="str">
        <f>IF('Indicator Date hidden'!AK155="x","x",$AJ$2-'Indicator Date hidden'!AK155)</f>
        <v>x</v>
      </c>
      <c r="AK154" s="25">
        <f>IF('Indicator Date hidden'!AL155="x","x",$AK$2-'Indicator Date hidden'!AL155)</f>
        <v>1</v>
      </c>
      <c r="AL154" s="25">
        <f>IF('Indicator Date hidden'!AM155="x","x",$AL$2-'Indicator Date hidden'!AM155)</f>
        <v>0</v>
      </c>
      <c r="AM154" s="25">
        <f>IF('Indicator Date hidden'!AN155="x","x",$AM$2-'Indicator Date hidden'!AN155)</f>
        <v>0</v>
      </c>
      <c r="AN154" s="25">
        <f>IF('Indicator Date hidden'!AO155="x","x",$AN$2-'Indicator Date hidden'!AO155)</f>
        <v>0</v>
      </c>
      <c r="AO154" s="25">
        <f>IF('Indicator Date hidden'!AP155="x","x",$AO$2-'Indicator Date hidden'!AP155)</f>
        <v>0</v>
      </c>
      <c r="AP154" s="25">
        <f>IF('Indicator Date hidden'!AQ155="x","x",$AP$2-'Indicator Date hidden'!AQ155)</f>
        <v>0</v>
      </c>
      <c r="AQ154" s="25">
        <f>IF('Indicator Date hidden'!AR155="x","x",$AQ$2-'Indicator Date hidden'!AR155)</f>
        <v>8</v>
      </c>
      <c r="AR154" s="25">
        <f>IF('Indicator Date hidden'!AS155="x","x",$AR$2-'Indicator Date hidden'!AS155)</f>
        <v>0</v>
      </c>
      <c r="AS154" s="25">
        <f>IF('Indicator Date hidden'!AT155="x","x",$AS$2-'Indicator Date hidden'!AT155)</f>
        <v>0</v>
      </c>
      <c r="AT154" s="25">
        <f>IF('Indicator Date hidden'!AU155="x","x",$AT$2-'Indicator Date hidden'!AU155)</f>
        <v>0</v>
      </c>
      <c r="AU154" s="25">
        <f>IF('Indicator Date hidden'!AV155="x","x",$AU$2-'Indicator Date hidden'!AV155)</f>
        <v>1</v>
      </c>
      <c r="AV154" s="25">
        <f>IF('Indicator Date hidden'!AW155="x","x",$AV$2-'Indicator Date hidden'!AW155)</f>
        <v>0</v>
      </c>
      <c r="AW154" s="25">
        <f>IF('Indicator Date hidden'!AX155="x","x",$AW$2-'Indicator Date hidden'!AX155)</f>
        <v>0</v>
      </c>
      <c r="AX154" s="25">
        <f>IF('Indicator Date hidden'!AY155="x","x",$AX$2-'Indicator Date hidden'!AY155)</f>
        <v>0</v>
      </c>
      <c r="AY154" s="25">
        <f>IF('Indicator Date hidden'!AZ155="x","x",$AY$2-'Indicator Date hidden'!AZ155)</f>
        <v>0</v>
      </c>
      <c r="AZ154" s="25">
        <f>IF('Indicator Date hidden'!BA155="x","x",$AZ$2-'Indicator Date hidden'!BA155)</f>
        <v>0</v>
      </c>
      <c r="BA154">
        <f t="shared" si="20"/>
        <v>11</v>
      </c>
      <c r="BB154" s="26">
        <f t="shared" si="21"/>
        <v>0.25</v>
      </c>
      <c r="BC154">
        <f t="shared" si="22"/>
        <v>4</v>
      </c>
      <c r="BD154" s="26">
        <f t="shared" si="23"/>
        <v>1.2083986398234949</v>
      </c>
      <c r="BE154" s="28">
        <f t="shared" si="24"/>
        <v>0</v>
      </c>
    </row>
    <row r="155" spans="1:57" x14ac:dyDescent="0.25">
      <c r="A155" t="s">
        <v>10086</v>
      </c>
      <c r="B155" s="25">
        <f>IF('Indicator Date hidden'!C156="x","x",$B$2-'Indicator Date hidden'!C156)</f>
        <v>0</v>
      </c>
      <c r="C155" s="25">
        <f>IF('Indicator Date hidden'!D156="x","x",$C$2-'Indicator Date hidden'!D156)</f>
        <v>0</v>
      </c>
      <c r="D155" s="25">
        <f>IF('Indicator Date hidden'!E156="x","x",$D$2-'Indicator Date hidden'!E156)</f>
        <v>0</v>
      </c>
      <c r="E155" s="25">
        <f>IF('Indicator Date hidden'!F156="x","x",$E$2-'Indicator Date hidden'!F156)</f>
        <v>0</v>
      </c>
      <c r="F155" s="25">
        <f>IF('Indicator Date hidden'!G156="x","x",$F$2-'Indicator Date hidden'!G156)</f>
        <v>0</v>
      </c>
      <c r="G155" s="25">
        <f>IF('Indicator Date hidden'!H156="x","x",$G$2-'Indicator Date hidden'!H156)</f>
        <v>0</v>
      </c>
      <c r="H155" s="25">
        <f>IF('Indicator Date hidden'!I156="x","x",$H$2-'Indicator Date hidden'!I156)</f>
        <v>0</v>
      </c>
      <c r="I155" s="25">
        <f>IF('Indicator Date hidden'!J156="x","x",$I$2-'Indicator Date hidden'!J156)</f>
        <v>0</v>
      </c>
      <c r="J155" s="25">
        <f>IF('Indicator Date hidden'!K156="x","x",$J$2-'Indicator Date hidden'!K156)</f>
        <v>0</v>
      </c>
      <c r="K155" s="25">
        <f>IF('Indicator Date hidden'!L156="x","x",$K$2-'Indicator Date hidden'!L156)</f>
        <v>0</v>
      </c>
      <c r="L155" s="25">
        <f>IF('Indicator Date hidden'!M156="x","x",$L$2-'Indicator Date hidden'!M156)</f>
        <v>0</v>
      </c>
      <c r="M155" s="25">
        <f>IF('Indicator Date hidden'!N156="x","x",$M$2-'Indicator Date hidden'!N156)</f>
        <v>0</v>
      </c>
      <c r="N155" s="25">
        <f>IF('Indicator Date hidden'!O156="x","x",$N$2-'Indicator Date hidden'!O156)</f>
        <v>0</v>
      </c>
      <c r="O155" s="25">
        <f>IF('Indicator Date hidden'!P156="x","x",$O$2-'Indicator Date hidden'!P156)</f>
        <v>0</v>
      </c>
      <c r="P155" s="25">
        <f>IF('Indicator Date hidden'!Q156="x","x",$P$2-'Indicator Date hidden'!Q156)</f>
        <v>0</v>
      </c>
      <c r="Q155" s="25" t="str">
        <f>IF('Indicator Date hidden'!R156="x","x",$Q$2-'Indicator Date hidden'!R156)</f>
        <v>x</v>
      </c>
      <c r="R155" s="25">
        <f>IF('Indicator Date hidden'!S156="x","x",$R$2-'Indicator Date hidden'!S156)</f>
        <v>0</v>
      </c>
      <c r="S155" s="25">
        <f>IF('Indicator Date hidden'!T156="x","x",$S$2-'Indicator Date hidden'!T156)</f>
        <v>0</v>
      </c>
      <c r="T155" s="25">
        <f>IF('Indicator Date hidden'!U156="x","x",$T$2-'Indicator Date hidden'!U156)</f>
        <v>0</v>
      </c>
      <c r="U155" s="25" t="str">
        <f>IF('Indicator Date hidden'!V156="x","x",$U$2-'Indicator Date hidden'!V156)</f>
        <v>x</v>
      </c>
      <c r="V155" s="25">
        <f>IF('Indicator Date hidden'!W156="x","x",$V$2-'Indicator Date hidden'!W156)</f>
        <v>0</v>
      </c>
      <c r="W155" s="25" t="str">
        <f>IF('Indicator Date hidden'!X156="x","x",$W$2-'Indicator Date hidden'!X156)</f>
        <v>x</v>
      </c>
      <c r="X155" s="25">
        <f>IF('Indicator Date hidden'!Y156="x","x",$X$2-'Indicator Date hidden'!Y156)</f>
        <v>2</v>
      </c>
      <c r="Y155" s="25">
        <f>IF('Indicator Date hidden'!Z156="x","x",$Y$2-'Indicator Date hidden'!Z156)</f>
        <v>0</v>
      </c>
      <c r="Z155" s="25">
        <f>IF('Indicator Date hidden'!AA156="x","x",$Z$2-'Indicator Date hidden'!AA156)</f>
        <v>0</v>
      </c>
      <c r="AA155" s="25">
        <f>IF('Indicator Date hidden'!AB156="x","x",$AA$2-'Indicator Date hidden'!AB156)</f>
        <v>0</v>
      </c>
      <c r="AB155" s="25">
        <f>IF('Indicator Date hidden'!AC156="x","x",$AB$2-'Indicator Date hidden'!AC156)</f>
        <v>0</v>
      </c>
      <c r="AC155" s="25">
        <f>IF('Indicator Date hidden'!AD156="x","x",$AC$2-'Indicator Date hidden'!AD156)</f>
        <v>0</v>
      </c>
      <c r="AD155" s="25" t="str">
        <f>IF('Indicator Date hidden'!AE156="x","x",$AD$2-'Indicator Date hidden'!AE156)</f>
        <v>x</v>
      </c>
      <c r="AE155" s="25">
        <f>IF('Indicator Date hidden'!AF156="x","x",$AE$2-'Indicator Date hidden'!AF156)</f>
        <v>0</v>
      </c>
      <c r="AF155" s="25">
        <f>IF('Indicator Date hidden'!AG156="x","x",$AF$2-'Indicator Date hidden'!AG156)</f>
        <v>1</v>
      </c>
      <c r="AG155" s="25">
        <f>IF('Indicator Date hidden'!AH156="x","x",$AG$2-'Indicator Date hidden'!AH156)</f>
        <v>0</v>
      </c>
      <c r="AH155" s="25">
        <f>IF('Indicator Date hidden'!AI156="x","x",$AH$2-'Indicator Date hidden'!AI156)</f>
        <v>0</v>
      </c>
      <c r="AI155" s="25">
        <f>IF('Indicator Date hidden'!AJ156="x","x",$AI$2-'Indicator Date hidden'!AJ156)</f>
        <v>0</v>
      </c>
      <c r="AJ155" s="25" t="str">
        <f>IF('Indicator Date hidden'!AK156="x","x",$AJ$2-'Indicator Date hidden'!AK156)</f>
        <v>x</v>
      </c>
      <c r="AK155" s="25">
        <f>IF('Indicator Date hidden'!AL156="x","x",$AK$2-'Indicator Date hidden'!AL156)</f>
        <v>1</v>
      </c>
      <c r="AL155" s="25">
        <f>IF('Indicator Date hidden'!AM156="x","x",$AL$2-'Indicator Date hidden'!AM156)</f>
        <v>0</v>
      </c>
      <c r="AM155" s="25">
        <f>IF('Indicator Date hidden'!AN156="x","x",$AM$2-'Indicator Date hidden'!AN156)</f>
        <v>0</v>
      </c>
      <c r="AN155" s="25">
        <f>IF('Indicator Date hidden'!AO156="x","x",$AN$2-'Indicator Date hidden'!AO156)</f>
        <v>0</v>
      </c>
      <c r="AO155" s="25">
        <f>IF('Indicator Date hidden'!AP156="x","x",$AO$2-'Indicator Date hidden'!AP156)</f>
        <v>0</v>
      </c>
      <c r="AP155" s="25">
        <f>IF('Indicator Date hidden'!AQ156="x","x",$AP$2-'Indicator Date hidden'!AQ156)</f>
        <v>0</v>
      </c>
      <c r="AQ155" s="25">
        <f>IF('Indicator Date hidden'!AR156="x","x",$AQ$2-'Indicator Date hidden'!AR156)</f>
        <v>0</v>
      </c>
      <c r="AR155" s="25">
        <f>IF('Indicator Date hidden'!AS156="x","x",$AR$2-'Indicator Date hidden'!AS156)</f>
        <v>0</v>
      </c>
      <c r="AS155" s="25">
        <f>IF('Indicator Date hidden'!AT156="x","x",$AS$2-'Indicator Date hidden'!AT156)</f>
        <v>0</v>
      </c>
      <c r="AT155" s="25">
        <f>IF('Indicator Date hidden'!AU156="x","x",$AT$2-'Indicator Date hidden'!AU156)</f>
        <v>0</v>
      </c>
      <c r="AU155" s="25" t="str">
        <f>IF('Indicator Date hidden'!AV156="x","x",$AU$2-'Indicator Date hidden'!AV156)</f>
        <v>x</v>
      </c>
      <c r="AV155" s="25">
        <f>IF('Indicator Date hidden'!AW156="x","x",$AV$2-'Indicator Date hidden'!AW156)</f>
        <v>0</v>
      </c>
      <c r="AW155" s="25">
        <f>IF('Indicator Date hidden'!AX156="x","x",$AW$2-'Indicator Date hidden'!AX156)</f>
        <v>0</v>
      </c>
      <c r="AX155" s="25">
        <f>IF('Indicator Date hidden'!AY156="x","x",$AX$2-'Indicator Date hidden'!AY156)</f>
        <v>0</v>
      </c>
      <c r="AY155" s="25">
        <f>IF('Indicator Date hidden'!AZ156="x","x",$AY$2-'Indicator Date hidden'!AZ156)</f>
        <v>0</v>
      </c>
      <c r="AZ155" s="25">
        <f>IF('Indicator Date hidden'!BA156="x","x",$AZ$2-'Indicator Date hidden'!BA156)</f>
        <v>0</v>
      </c>
      <c r="BA155">
        <f t="shared" si="20"/>
        <v>4</v>
      </c>
      <c r="BB155" s="26">
        <f t="shared" si="21"/>
        <v>8.8888888888888892E-2</v>
      </c>
      <c r="BC155">
        <f t="shared" si="22"/>
        <v>3</v>
      </c>
      <c r="BD155" s="26">
        <f t="shared" si="23"/>
        <v>0.35416394334464951</v>
      </c>
      <c r="BE155" s="28">
        <f t="shared" si="24"/>
        <v>0</v>
      </c>
    </row>
    <row r="156" spans="1:57" x14ac:dyDescent="0.25">
      <c r="A156" t="s">
        <v>10088</v>
      </c>
      <c r="B156" s="25">
        <f>IF('Indicator Date hidden'!C157="x","x",$B$2-'Indicator Date hidden'!C157)</f>
        <v>0</v>
      </c>
      <c r="C156" s="25">
        <f>IF('Indicator Date hidden'!D157="x","x",$C$2-'Indicator Date hidden'!D157)</f>
        <v>0</v>
      </c>
      <c r="D156" s="25">
        <f>IF('Indicator Date hidden'!E157="x","x",$D$2-'Indicator Date hidden'!E157)</f>
        <v>0</v>
      </c>
      <c r="E156" s="25">
        <f>IF('Indicator Date hidden'!F157="x","x",$E$2-'Indicator Date hidden'!F157)</f>
        <v>0</v>
      </c>
      <c r="F156" s="25">
        <f>IF('Indicator Date hidden'!G157="x","x",$F$2-'Indicator Date hidden'!G157)</f>
        <v>0</v>
      </c>
      <c r="G156" s="25">
        <f>IF('Indicator Date hidden'!H157="x","x",$G$2-'Indicator Date hidden'!H157)</f>
        <v>0</v>
      </c>
      <c r="H156" s="25">
        <f>IF('Indicator Date hidden'!I157="x","x",$H$2-'Indicator Date hidden'!I157)</f>
        <v>0</v>
      </c>
      <c r="I156" s="25">
        <f>IF('Indicator Date hidden'!J157="x","x",$I$2-'Indicator Date hidden'!J157)</f>
        <v>0</v>
      </c>
      <c r="J156" s="25">
        <f>IF('Indicator Date hidden'!K157="x","x",$J$2-'Indicator Date hidden'!K157)</f>
        <v>0</v>
      </c>
      <c r="K156" s="25">
        <f>IF('Indicator Date hidden'!L157="x","x",$K$2-'Indicator Date hidden'!L157)</f>
        <v>0</v>
      </c>
      <c r="L156" s="25">
        <f>IF('Indicator Date hidden'!M157="x","x",$L$2-'Indicator Date hidden'!M157)</f>
        <v>0</v>
      </c>
      <c r="M156" s="25">
        <f>IF('Indicator Date hidden'!N157="x","x",$M$2-'Indicator Date hidden'!N157)</f>
        <v>0</v>
      </c>
      <c r="N156" s="25">
        <f>IF('Indicator Date hidden'!O157="x","x",$N$2-'Indicator Date hidden'!O157)</f>
        <v>0</v>
      </c>
      <c r="O156" s="25">
        <f>IF('Indicator Date hidden'!P157="x","x",$O$2-'Indicator Date hidden'!P157)</f>
        <v>0</v>
      </c>
      <c r="P156" s="25">
        <f>IF('Indicator Date hidden'!Q157="x","x",$P$2-'Indicator Date hidden'!Q157)</f>
        <v>0</v>
      </c>
      <c r="Q156" s="25" t="str">
        <f>IF('Indicator Date hidden'!R157="x","x",$Q$2-'Indicator Date hidden'!R157)</f>
        <v>x</v>
      </c>
      <c r="R156" s="25">
        <f>IF('Indicator Date hidden'!S157="x","x",$R$2-'Indicator Date hidden'!S157)</f>
        <v>0</v>
      </c>
      <c r="S156" s="25">
        <f>IF('Indicator Date hidden'!T157="x","x",$S$2-'Indicator Date hidden'!T157)</f>
        <v>0</v>
      </c>
      <c r="T156" s="25">
        <f>IF('Indicator Date hidden'!U157="x","x",$T$2-'Indicator Date hidden'!U157)</f>
        <v>0</v>
      </c>
      <c r="U156" s="25" t="str">
        <f>IF('Indicator Date hidden'!V157="x","x",$U$2-'Indicator Date hidden'!V157)</f>
        <v>x</v>
      </c>
      <c r="V156" s="25">
        <f>IF('Indicator Date hidden'!W157="x","x",$V$2-'Indicator Date hidden'!W157)</f>
        <v>0</v>
      </c>
      <c r="W156" s="25" t="str">
        <f>IF('Indicator Date hidden'!X157="x","x",$W$2-'Indicator Date hidden'!X157)</f>
        <v>x</v>
      </c>
      <c r="X156" s="25">
        <f>IF('Indicator Date hidden'!Y157="x","x",$X$2-'Indicator Date hidden'!Y157)</f>
        <v>3</v>
      </c>
      <c r="Y156" s="25">
        <f>IF('Indicator Date hidden'!Z157="x","x",$Y$2-'Indicator Date hidden'!Z157)</f>
        <v>0</v>
      </c>
      <c r="Z156" s="25">
        <f>IF('Indicator Date hidden'!AA157="x","x",$Z$2-'Indicator Date hidden'!AA157)</f>
        <v>0</v>
      </c>
      <c r="AA156" s="25">
        <f>IF('Indicator Date hidden'!AB157="x","x",$AA$2-'Indicator Date hidden'!AB157)</f>
        <v>0</v>
      </c>
      <c r="AB156" s="25">
        <f>IF('Indicator Date hidden'!AC157="x","x",$AB$2-'Indicator Date hidden'!AC157)</f>
        <v>0</v>
      </c>
      <c r="AC156" s="25">
        <f>IF('Indicator Date hidden'!AD157="x","x",$AC$2-'Indicator Date hidden'!AD157)</f>
        <v>0</v>
      </c>
      <c r="AD156" s="25" t="str">
        <f>IF('Indicator Date hidden'!AE157="x","x",$AD$2-'Indicator Date hidden'!AE157)</f>
        <v>x</v>
      </c>
      <c r="AE156" s="25">
        <f>IF('Indicator Date hidden'!AF157="x","x",$AE$2-'Indicator Date hidden'!AF157)</f>
        <v>0</v>
      </c>
      <c r="AF156" s="25">
        <f>IF('Indicator Date hidden'!AG157="x","x",$AF$2-'Indicator Date hidden'!AG157)</f>
        <v>1</v>
      </c>
      <c r="AG156" s="25">
        <f>IF('Indicator Date hidden'!AH157="x","x",$AG$2-'Indicator Date hidden'!AH157)</f>
        <v>0</v>
      </c>
      <c r="AH156" s="25">
        <f>IF('Indicator Date hidden'!AI157="x","x",$AH$2-'Indicator Date hidden'!AI157)</f>
        <v>0</v>
      </c>
      <c r="AI156" s="25">
        <f>IF('Indicator Date hidden'!AJ157="x","x",$AI$2-'Indicator Date hidden'!AJ157)</f>
        <v>0</v>
      </c>
      <c r="AJ156" s="25" t="str">
        <f>IF('Indicator Date hidden'!AK157="x","x",$AJ$2-'Indicator Date hidden'!AK157)</f>
        <v>x</v>
      </c>
      <c r="AK156" s="25">
        <f>IF('Indicator Date hidden'!AL157="x","x",$AK$2-'Indicator Date hidden'!AL157)</f>
        <v>1</v>
      </c>
      <c r="AL156" s="25">
        <f>IF('Indicator Date hidden'!AM157="x","x",$AL$2-'Indicator Date hidden'!AM157)</f>
        <v>0</v>
      </c>
      <c r="AM156" s="25">
        <f>IF('Indicator Date hidden'!AN157="x","x",$AM$2-'Indicator Date hidden'!AN157)</f>
        <v>0</v>
      </c>
      <c r="AN156" s="25">
        <f>IF('Indicator Date hidden'!AO157="x","x",$AN$2-'Indicator Date hidden'!AO157)</f>
        <v>0</v>
      </c>
      <c r="AO156" s="25">
        <f>IF('Indicator Date hidden'!AP157="x","x",$AO$2-'Indicator Date hidden'!AP157)</f>
        <v>0</v>
      </c>
      <c r="AP156" s="25">
        <f>IF('Indicator Date hidden'!AQ157="x","x",$AP$2-'Indicator Date hidden'!AQ157)</f>
        <v>0</v>
      </c>
      <c r="AQ156" s="25">
        <f>IF('Indicator Date hidden'!AR157="x","x",$AQ$2-'Indicator Date hidden'!AR157)</f>
        <v>0</v>
      </c>
      <c r="AR156" s="25">
        <f>IF('Indicator Date hidden'!AS157="x","x",$AR$2-'Indicator Date hidden'!AS157)</f>
        <v>0</v>
      </c>
      <c r="AS156" s="25">
        <f>IF('Indicator Date hidden'!AT157="x","x",$AS$2-'Indicator Date hidden'!AT157)</f>
        <v>0</v>
      </c>
      <c r="AT156" s="25">
        <f>IF('Indicator Date hidden'!AU157="x","x",$AT$2-'Indicator Date hidden'!AU157)</f>
        <v>0</v>
      </c>
      <c r="AU156" s="25">
        <f>IF('Indicator Date hidden'!AV157="x","x",$AU$2-'Indicator Date hidden'!AV157)</f>
        <v>1</v>
      </c>
      <c r="AV156" s="25">
        <f>IF('Indicator Date hidden'!AW157="x","x",$AV$2-'Indicator Date hidden'!AW157)</f>
        <v>0</v>
      </c>
      <c r="AW156" s="25">
        <f>IF('Indicator Date hidden'!AX157="x","x",$AW$2-'Indicator Date hidden'!AX157)</f>
        <v>0</v>
      </c>
      <c r="AX156" s="25">
        <f>IF('Indicator Date hidden'!AY157="x","x",$AX$2-'Indicator Date hidden'!AY157)</f>
        <v>0</v>
      </c>
      <c r="AY156" s="25">
        <f>IF('Indicator Date hidden'!AZ157="x","x",$AY$2-'Indicator Date hidden'!AZ157)</f>
        <v>0</v>
      </c>
      <c r="AZ156" s="25">
        <f>IF('Indicator Date hidden'!BA157="x","x",$AZ$2-'Indicator Date hidden'!BA157)</f>
        <v>0</v>
      </c>
      <c r="BA156">
        <f t="shared" si="20"/>
        <v>6</v>
      </c>
      <c r="BB156" s="26">
        <f t="shared" si="21"/>
        <v>0.13043478260869565</v>
      </c>
      <c r="BC156">
        <f t="shared" si="22"/>
        <v>4</v>
      </c>
      <c r="BD156" s="26">
        <f t="shared" si="23"/>
        <v>0.49381811702611073</v>
      </c>
      <c r="BE156" s="28">
        <f t="shared" si="24"/>
        <v>0</v>
      </c>
    </row>
    <row r="157" spans="1:57" x14ac:dyDescent="0.25">
      <c r="A157" t="s">
        <v>10074</v>
      </c>
      <c r="B157" s="25">
        <f>IF('Indicator Date hidden'!C158="x","x",$B$2-'Indicator Date hidden'!C158)</f>
        <v>0</v>
      </c>
      <c r="C157" s="25">
        <f>IF('Indicator Date hidden'!D158="x","x",$C$2-'Indicator Date hidden'!D158)</f>
        <v>0</v>
      </c>
      <c r="D157" s="25">
        <f>IF('Indicator Date hidden'!E158="x","x",$D$2-'Indicator Date hidden'!E158)</f>
        <v>0</v>
      </c>
      <c r="E157" s="25">
        <f>IF('Indicator Date hidden'!F158="x","x",$E$2-'Indicator Date hidden'!F158)</f>
        <v>0</v>
      </c>
      <c r="F157" s="25">
        <f>IF('Indicator Date hidden'!G158="x","x",$F$2-'Indicator Date hidden'!G158)</f>
        <v>0</v>
      </c>
      <c r="G157" s="25">
        <f>IF('Indicator Date hidden'!H158="x","x",$G$2-'Indicator Date hidden'!H158)</f>
        <v>0</v>
      </c>
      <c r="H157" s="25">
        <f>IF('Indicator Date hidden'!I158="x","x",$H$2-'Indicator Date hidden'!I158)</f>
        <v>0</v>
      </c>
      <c r="I157" s="25">
        <f>IF('Indicator Date hidden'!J158="x","x",$I$2-'Indicator Date hidden'!J158)</f>
        <v>0</v>
      </c>
      <c r="J157" s="25">
        <f>IF('Indicator Date hidden'!K158="x","x",$J$2-'Indicator Date hidden'!K158)</f>
        <v>0</v>
      </c>
      <c r="K157" s="25">
        <f>IF('Indicator Date hidden'!L158="x","x",$K$2-'Indicator Date hidden'!L158)</f>
        <v>0</v>
      </c>
      <c r="L157" s="25">
        <f>IF('Indicator Date hidden'!M158="x","x",$L$2-'Indicator Date hidden'!M158)</f>
        <v>0</v>
      </c>
      <c r="M157" s="25">
        <f>IF('Indicator Date hidden'!N158="x","x",$M$2-'Indicator Date hidden'!N158)</f>
        <v>0</v>
      </c>
      <c r="N157" s="25">
        <f>IF('Indicator Date hidden'!O158="x","x",$N$2-'Indicator Date hidden'!O158)</f>
        <v>0</v>
      </c>
      <c r="O157" s="25">
        <f>IF('Indicator Date hidden'!P158="x","x",$O$2-'Indicator Date hidden'!P158)</f>
        <v>0</v>
      </c>
      <c r="P157" s="25">
        <f>IF('Indicator Date hidden'!Q158="x","x",$P$2-'Indicator Date hidden'!Q158)</f>
        <v>0</v>
      </c>
      <c r="Q157" s="25" t="str">
        <f>IF('Indicator Date hidden'!R158="x","x",$Q$2-'Indicator Date hidden'!R158)</f>
        <v>x</v>
      </c>
      <c r="R157" s="25">
        <f>IF('Indicator Date hidden'!S158="x","x",$R$2-'Indicator Date hidden'!S158)</f>
        <v>0</v>
      </c>
      <c r="S157" s="25">
        <f>IF('Indicator Date hidden'!T158="x","x",$S$2-'Indicator Date hidden'!T158)</f>
        <v>0</v>
      </c>
      <c r="T157" s="25">
        <f>IF('Indicator Date hidden'!U158="x","x",$T$2-'Indicator Date hidden'!U158)</f>
        <v>0</v>
      </c>
      <c r="U157" s="25">
        <f>IF('Indicator Date hidden'!V158="x","x",$U$2-'Indicator Date hidden'!V158)</f>
        <v>0</v>
      </c>
      <c r="V157" s="25">
        <f>IF('Indicator Date hidden'!W158="x","x",$V$2-'Indicator Date hidden'!W158)</f>
        <v>0</v>
      </c>
      <c r="W157" s="25">
        <f>IF('Indicator Date hidden'!X158="x","x",$W$2-'Indicator Date hidden'!X158)</f>
        <v>7</v>
      </c>
      <c r="X157" s="25">
        <f>IF('Indicator Date hidden'!Y158="x","x",$X$2-'Indicator Date hidden'!Y158)</f>
        <v>4</v>
      </c>
      <c r="Y157" s="25">
        <f>IF('Indicator Date hidden'!Z158="x","x",$Y$2-'Indicator Date hidden'!Z158)</f>
        <v>0</v>
      </c>
      <c r="Z157" s="25">
        <f>IF('Indicator Date hidden'!AA158="x","x",$Z$2-'Indicator Date hidden'!AA158)</f>
        <v>0</v>
      </c>
      <c r="AA157" s="25" t="str">
        <f>IF('Indicator Date hidden'!AB158="x","x",$AA$2-'Indicator Date hidden'!AB158)</f>
        <v>x</v>
      </c>
      <c r="AB157" s="25">
        <f>IF('Indicator Date hidden'!AC158="x","x",$AB$2-'Indicator Date hidden'!AC158)</f>
        <v>0</v>
      </c>
      <c r="AC157" s="25">
        <f>IF('Indicator Date hidden'!AD158="x","x",$AC$2-'Indicator Date hidden'!AD158)</f>
        <v>0</v>
      </c>
      <c r="AD157" s="25">
        <f>IF('Indicator Date hidden'!AE158="x","x",$AD$2-'Indicator Date hidden'!AE158)</f>
        <v>0</v>
      </c>
      <c r="AE157" s="25" t="str">
        <f>IF('Indicator Date hidden'!AF158="x","x",$AE$2-'Indicator Date hidden'!AF158)</f>
        <v>x</v>
      </c>
      <c r="AF157" s="25">
        <f>IF('Indicator Date hidden'!AG158="x","x",$AF$2-'Indicator Date hidden'!AG158)</f>
        <v>8</v>
      </c>
      <c r="AG157" s="25">
        <f>IF('Indicator Date hidden'!AH158="x","x",$AG$2-'Indicator Date hidden'!AH158)</f>
        <v>0</v>
      </c>
      <c r="AH157" s="25">
        <f>IF('Indicator Date hidden'!AI158="x","x",$AH$2-'Indicator Date hidden'!AI158)</f>
        <v>0</v>
      </c>
      <c r="AI157" s="25">
        <f>IF('Indicator Date hidden'!AJ158="x","x",$AI$2-'Indicator Date hidden'!AJ158)</f>
        <v>0</v>
      </c>
      <c r="AJ157" s="25" t="str">
        <f>IF('Indicator Date hidden'!AK158="x","x",$AJ$2-'Indicator Date hidden'!AK158)</f>
        <v>x</v>
      </c>
      <c r="AK157" s="25">
        <f>IF('Indicator Date hidden'!AL158="x","x",$AK$2-'Indicator Date hidden'!AL158)</f>
        <v>1</v>
      </c>
      <c r="AL157" s="25">
        <f>IF('Indicator Date hidden'!AM158="x","x",$AL$2-'Indicator Date hidden'!AM158)</f>
        <v>0</v>
      </c>
      <c r="AM157" s="25">
        <f>IF('Indicator Date hidden'!AN158="x","x",$AM$2-'Indicator Date hidden'!AN158)</f>
        <v>0</v>
      </c>
      <c r="AN157" s="25">
        <f>IF('Indicator Date hidden'!AO158="x","x",$AN$2-'Indicator Date hidden'!AO158)</f>
        <v>0</v>
      </c>
      <c r="AO157" s="25" t="str">
        <f>IF('Indicator Date hidden'!AP158="x","x",$AO$2-'Indicator Date hidden'!AP158)</f>
        <v>x</v>
      </c>
      <c r="AP157" s="25" t="str">
        <f>IF('Indicator Date hidden'!AQ158="x","x",$AP$2-'Indicator Date hidden'!AQ158)</f>
        <v>x</v>
      </c>
      <c r="AQ157" s="25">
        <f>IF('Indicator Date hidden'!AR158="x","x",$AQ$2-'Indicator Date hidden'!AR158)</f>
        <v>6</v>
      </c>
      <c r="AR157" s="25">
        <f>IF('Indicator Date hidden'!AS158="x","x",$AR$2-'Indicator Date hidden'!AS158)</f>
        <v>0</v>
      </c>
      <c r="AS157" s="25" t="str">
        <f>IF('Indicator Date hidden'!AT158="x","x",$AS$2-'Indicator Date hidden'!AT158)</f>
        <v>x</v>
      </c>
      <c r="AT157" s="25">
        <f>IF('Indicator Date hidden'!AU158="x","x",$AT$2-'Indicator Date hidden'!AU158)</f>
        <v>0</v>
      </c>
      <c r="AU157" s="25" t="str">
        <f>IF('Indicator Date hidden'!AV158="x","x",$AU$2-'Indicator Date hidden'!AV158)</f>
        <v>x</v>
      </c>
      <c r="AV157" s="25">
        <f>IF('Indicator Date hidden'!AW158="x","x",$AV$2-'Indicator Date hidden'!AW158)</f>
        <v>0</v>
      </c>
      <c r="AW157" s="25">
        <f>IF('Indicator Date hidden'!AX158="x","x",$AW$2-'Indicator Date hidden'!AX158)</f>
        <v>0</v>
      </c>
      <c r="AX157" s="25">
        <f>IF('Indicator Date hidden'!AY158="x","x",$AX$2-'Indicator Date hidden'!AY158)</f>
        <v>0</v>
      </c>
      <c r="AY157" s="25">
        <f>IF('Indicator Date hidden'!AZ158="x","x",$AY$2-'Indicator Date hidden'!AZ158)</f>
        <v>0</v>
      </c>
      <c r="AZ157" s="25">
        <f>IF('Indicator Date hidden'!BA158="x","x",$AZ$2-'Indicator Date hidden'!BA158)</f>
        <v>0</v>
      </c>
      <c r="BA157">
        <f t="shared" si="20"/>
        <v>26</v>
      </c>
      <c r="BB157" s="26">
        <f t="shared" si="21"/>
        <v>0.60465116279069764</v>
      </c>
      <c r="BC157">
        <f t="shared" si="22"/>
        <v>5</v>
      </c>
      <c r="BD157" s="26">
        <f t="shared" si="23"/>
        <v>1.8694550242289667</v>
      </c>
      <c r="BE157" s="28">
        <f t="shared" si="24"/>
        <v>0</v>
      </c>
    </row>
    <row r="158" spans="1:57" x14ac:dyDescent="0.25">
      <c r="A158" t="s">
        <v>10078</v>
      </c>
      <c r="B158" s="25">
        <f>IF('Indicator Date hidden'!C159="x","x",$B$2-'Indicator Date hidden'!C159)</f>
        <v>0</v>
      </c>
      <c r="C158" s="25">
        <f>IF('Indicator Date hidden'!D159="x","x",$C$2-'Indicator Date hidden'!D159)</f>
        <v>0</v>
      </c>
      <c r="D158" s="25">
        <f>IF('Indicator Date hidden'!E159="x","x",$D$2-'Indicator Date hidden'!E159)</f>
        <v>0</v>
      </c>
      <c r="E158" s="25">
        <f>IF('Indicator Date hidden'!F159="x","x",$E$2-'Indicator Date hidden'!F159)</f>
        <v>0</v>
      </c>
      <c r="F158" s="25">
        <f>IF('Indicator Date hidden'!G159="x","x",$F$2-'Indicator Date hidden'!G159)</f>
        <v>0</v>
      </c>
      <c r="G158" s="25">
        <f>IF('Indicator Date hidden'!H159="x","x",$G$2-'Indicator Date hidden'!H159)</f>
        <v>0</v>
      </c>
      <c r="H158" s="25">
        <f>IF('Indicator Date hidden'!I159="x","x",$H$2-'Indicator Date hidden'!I159)</f>
        <v>0</v>
      </c>
      <c r="I158" s="25">
        <f>IF('Indicator Date hidden'!J159="x","x",$I$2-'Indicator Date hidden'!J159)</f>
        <v>0</v>
      </c>
      <c r="J158" s="25">
        <f>IF('Indicator Date hidden'!K159="x","x",$J$2-'Indicator Date hidden'!K159)</f>
        <v>0</v>
      </c>
      <c r="K158" s="25">
        <f>IF('Indicator Date hidden'!L159="x","x",$K$2-'Indicator Date hidden'!L159)</f>
        <v>0</v>
      </c>
      <c r="L158" s="25">
        <f>IF('Indicator Date hidden'!M159="x","x",$L$2-'Indicator Date hidden'!M159)</f>
        <v>0</v>
      </c>
      <c r="M158" s="25">
        <f>IF('Indicator Date hidden'!N159="x","x",$M$2-'Indicator Date hidden'!N159)</f>
        <v>0</v>
      </c>
      <c r="N158" s="25">
        <f>IF('Indicator Date hidden'!O159="x","x",$N$2-'Indicator Date hidden'!O159)</f>
        <v>0</v>
      </c>
      <c r="O158" s="25">
        <f>IF('Indicator Date hidden'!P159="x","x",$O$2-'Indicator Date hidden'!P159)</f>
        <v>0</v>
      </c>
      <c r="P158" s="25" t="str">
        <f>IF('Indicator Date hidden'!Q159="x","x",$P$2-'Indicator Date hidden'!Q159)</f>
        <v>x</v>
      </c>
      <c r="Q158" s="25">
        <f>IF('Indicator Date hidden'!R159="x","x",$Q$2-'Indicator Date hidden'!R159)</f>
        <v>8</v>
      </c>
      <c r="R158" s="25">
        <f>IF('Indicator Date hidden'!S159="x","x",$R$2-'Indicator Date hidden'!S159)</f>
        <v>0</v>
      </c>
      <c r="S158" s="25">
        <f>IF('Indicator Date hidden'!T159="x","x",$S$2-'Indicator Date hidden'!T159)</f>
        <v>0</v>
      </c>
      <c r="T158" s="25">
        <f>IF('Indicator Date hidden'!U159="x","x",$T$2-'Indicator Date hidden'!U159)</f>
        <v>0</v>
      </c>
      <c r="U158" s="25">
        <f>IF('Indicator Date hidden'!V159="x","x",$U$2-'Indicator Date hidden'!V159)</f>
        <v>0</v>
      </c>
      <c r="V158" s="25">
        <f>IF('Indicator Date hidden'!W159="x","x",$V$2-'Indicator Date hidden'!W159)</f>
        <v>0</v>
      </c>
      <c r="W158" s="25">
        <f>IF('Indicator Date hidden'!X159="x","x",$W$2-'Indicator Date hidden'!X159)</f>
        <v>5</v>
      </c>
      <c r="X158" s="25">
        <f>IF('Indicator Date hidden'!Y159="x","x",$X$2-'Indicator Date hidden'!Y159)</f>
        <v>4</v>
      </c>
      <c r="Y158" s="25">
        <f>IF('Indicator Date hidden'!Z159="x","x",$Y$2-'Indicator Date hidden'!Z159)</f>
        <v>0</v>
      </c>
      <c r="Z158" s="25">
        <f>IF('Indicator Date hidden'!AA159="x","x",$Z$2-'Indicator Date hidden'!AA159)</f>
        <v>0</v>
      </c>
      <c r="AA158" s="25">
        <f>IF('Indicator Date hidden'!AB159="x","x",$AA$2-'Indicator Date hidden'!AB159)</f>
        <v>0</v>
      </c>
      <c r="AB158" s="25" t="str">
        <f>IF('Indicator Date hidden'!AC159="x","x",$AB$2-'Indicator Date hidden'!AC159)</f>
        <v>x</v>
      </c>
      <c r="AC158" s="25">
        <f>IF('Indicator Date hidden'!AD159="x","x",$AC$2-'Indicator Date hidden'!AD159)</f>
        <v>0</v>
      </c>
      <c r="AD158" s="25">
        <f>IF('Indicator Date hidden'!AE159="x","x",$AD$2-'Indicator Date hidden'!AE159)</f>
        <v>0</v>
      </c>
      <c r="AE158" s="25">
        <f>IF('Indicator Date hidden'!AF159="x","x",$AE$2-'Indicator Date hidden'!AF159)</f>
        <v>2</v>
      </c>
      <c r="AF158" s="25" t="str">
        <f>IF('Indicator Date hidden'!AG159="x","x",$AF$2-'Indicator Date hidden'!AG159)</f>
        <v>x</v>
      </c>
      <c r="AG158" s="25">
        <f>IF('Indicator Date hidden'!AH159="x","x",$AG$2-'Indicator Date hidden'!AH159)</f>
        <v>0</v>
      </c>
      <c r="AH158" s="25">
        <f>IF('Indicator Date hidden'!AI159="x","x",$AH$2-'Indicator Date hidden'!AI159)</f>
        <v>0</v>
      </c>
      <c r="AI158" s="25">
        <f>IF('Indicator Date hidden'!AJ159="x","x",$AI$2-'Indicator Date hidden'!AJ159)</f>
        <v>0</v>
      </c>
      <c r="AJ158" s="25">
        <f>IF('Indicator Date hidden'!AK159="x","x",$AJ$2-'Indicator Date hidden'!AK159)</f>
        <v>1</v>
      </c>
      <c r="AK158" s="25">
        <f>IF('Indicator Date hidden'!AL159="x","x",$AK$2-'Indicator Date hidden'!AL159)</f>
        <v>1</v>
      </c>
      <c r="AL158" s="25">
        <f>IF('Indicator Date hidden'!AM159="x","x",$AL$2-'Indicator Date hidden'!AM159)</f>
        <v>0</v>
      </c>
      <c r="AM158" s="25">
        <f>IF('Indicator Date hidden'!AN159="x","x",$AM$2-'Indicator Date hidden'!AN159)</f>
        <v>0</v>
      </c>
      <c r="AN158" s="25">
        <f>IF('Indicator Date hidden'!AO159="x","x",$AN$2-'Indicator Date hidden'!AO159)</f>
        <v>0</v>
      </c>
      <c r="AO158" s="25" t="str">
        <f>IF('Indicator Date hidden'!AP159="x","x",$AO$2-'Indicator Date hidden'!AP159)</f>
        <v>x</v>
      </c>
      <c r="AP158" s="25" t="str">
        <f>IF('Indicator Date hidden'!AQ159="x","x",$AP$2-'Indicator Date hidden'!AQ159)</f>
        <v>x</v>
      </c>
      <c r="AQ158" s="25" t="str">
        <f>IF('Indicator Date hidden'!AR159="x","x",$AQ$2-'Indicator Date hidden'!AR159)</f>
        <v>x</v>
      </c>
      <c r="AR158" s="25">
        <f>IF('Indicator Date hidden'!AS159="x","x",$AR$2-'Indicator Date hidden'!AS159)</f>
        <v>0</v>
      </c>
      <c r="AS158" s="25">
        <f>IF('Indicator Date hidden'!AT159="x","x",$AS$2-'Indicator Date hidden'!AT159)</f>
        <v>0</v>
      </c>
      <c r="AT158" s="25">
        <f>IF('Indicator Date hidden'!AU159="x","x",$AT$2-'Indicator Date hidden'!AU159)</f>
        <v>0</v>
      </c>
      <c r="AU158" s="25" t="str">
        <f>IF('Indicator Date hidden'!AV159="x","x",$AU$2-'Indicator Date hidden'!AV159)</f>
        <v>x</v>
      </c>
      <c r="AV158" s="25">
        <f>IF('Indicator Date hidden'!AW159="x","x",$AV$2-'Indicator Date hidden'!AW159)</f>
        <v>0</v>
      </c>
      <c r="AW158" s="25">
        <f>IF('Indicator Date hidden'!AX159="x","x",$AW$2-'Indicator Date hidden'!AX159)</f>
        <v>0</v>
      </c>
      <c r="AX158" s="25">
        <f>IF('Indicator Date hidden'!AY159="x","x",$AX$2-'Indicator Date hidden'!AY159)</f>
        <v>0</v>
      </c>
      <c r="AY158" s="25">
        <f>IF('Indicator Date hidden'!AZ159="x","x",$AY$2-'Indicator Date hidden'!AZ159)</f>
        <v>4</v>
      </c>
      <c r="AZ158" s="25">
        <f>IF('Indicator Date hidden'!BA159="x","x",$AZ$2-'Indicator Date hidden'!BA159)</f>
        <v>4</v>
      </c>
      <c r="BA158">
        <f t="shared" si="20"/>
        <v>29</v>
      </c>
      <c r="BB158" s="26">
        <f t="shared" si="21"/>
        <v>0.65909090909090906</v>
      </c>
      <c r="BC158">
        <f t="shared" si="22"/>
        <v>8</v>
      </c>
      <c r="BD158" s="26">
        <f t="shared" si="23"/>
        <v>1.6779747237529292</v>
      </c>
      <c r="BE158" s="28">
        <f t="shared" si="24"/>
        <v>0</v>
      </c>
    </row>
    <row r="159" spans="1:57" x14ac:dyDescent="0.25">
      <c r="A159" t="s">
        <v>10131</v>
      </c>
      <c r="B159" s="25">
        <f>IF('Indicator Date hidden'!C160="x","x",$B$2-'Indicator Date hidden'!C160)</f>
        <v>0</v>
      </c>
      <c r="C159" s="25">
        <f>IF('Indicator Date hidden'!D160="x","x",$C$2-'Indicator Date hidden'!D160)</f>
        <v>0</v>
      </c>
      <c r="D159" s="25">
        <f>IF('Indicator Date hidden'!E160="x","x",$D$2-'Indicator Date hidden'!E160)</f>
        <v>0</v>
      </c>
      <c r="E159" s="25">
        <f>IF('Indicator Date hidden'!F160="x","x",$E$2-'Indicator Date hidden'!F160)</f>
        <v>0</v>
      </c>
      <c r="F159" s="25">
        <f>IF('Indicator Date hidden'!G160="x","x",$F$2-'Indicator Date hidden'!G160)</f>
        <v>0</v>
      </c>
      <c r="G159" s="25">
        <f>IF('Indicator Date hidden'!H160="x","x",$G$2-'Indicator Date hidden'!H160)</f>
        <v>0</v>
      </c>
      <c r="H159" s="25">
        <f>IF('Indicator Date hidden'!I160="x","x",$H$2-'Indicator Date hidden'!I160)</f>
        <v>0</v>
      </c>
      <c r="I159" s="25">
        <f>IF('Indicator Date hidden'!J160="x","x",$I$2-'Indicator Date hidden'!J160)</f>
        <v>0</v>
      </c>
      <c r="J159" s="25">
        <f>IF('Indicator Date hidden'!K160="x","x",$J$2-'Indicator Date hidden'!K160)</f>
        <v>0</v>
      </c>
      <c r="K159" s="25">
        <f>IF('Indicator Date hidden'!L160="x","x",$K$2-'Indicator Date hidden'!L160)</f>
        <v>0</v>
      </c>
      <c r="L159" s="25">
        <f>IF('Indicator Date hidden'!M160="x","x",$L$2-'Indicator Date hidden'!M160)</f>
        <v>0</v>
      </c>
      <c r="M159" s="25">
        <f>IF('Indicator Date hidden'!N160="x","x",$M$2-'Indicator Date hidden'!N160)</f>
        <v>0</v>
      </c>
      <c r="N159" s="25">
        <f>IF('Indicator Date hidden'!O160="x","x",$N$2-'Indicator Date hidden'!O160)</f>
        <v>0</v>
      </c>
      <c r="O159" s="25">
        <f>IF('Indicator Date hidden'!P160="x","x",$O$2-'Indicator Date hidden'!P160)</f>
        <v>0</v>
      </c>
      <c r="P159" s="25">
        <f>IF('Indicator Date hidden'!Q160="x","x",$P$2-'Indicator Date hidden'!Q160)</f>
        <v>0</v>
      </c>
      <c r="Q159" s="25">
        <f>IF('Indicator Date hidden'!R160="x","x",$Q$2-'Indicator Date hidden'!R160)</f>
        <v>2</v>
      </c>
      <c r="R159" s="25">
        <f>IF('Indicator Date hidden'!S160="x","x",$R$2-'Indicator Date hidden'!S160)</f>
        <v>0</v>
      </c>
      <c r="S159" s="25">
        <f>IF('Indicator Date hidden'!T160="x","x",$S$2-'Indicator Date hidden'!T160)</f>
        <v>0</v>
      </c>
      <c r="T159" s="25">
        <f>IF('Indicator Date hidden'!U160="x","x",$T$2-'Indicator Date hidden'!U160)</f>
        <v>0</v>
      </c>
      <c r="U159" s="25">
        <f>IF('Indicator Date hidden'!V160="x","x",$U$2-'Indicator Date hidden'!V160)</f>
        <v>0</v>
      </c>
      <c r="V159" s="25">
        <f>IF('Indicator Date hidden'!W160="x","x",$V$2-'Indicator Date hidden'!W160)</f>
        <v>0</v>
      </c>
      <c r="W159" s="25">
        <f>IF('Indicator Date hidden'!X160="x","x",$W$2-'Indicator Date hidden'!X160)</f>
        <v>6</v>
      </c>
      <c r="X159" s="25">
        <f>IF('Indicator Date hidden'!Y160="x","x",$X$2-'Indicator Date hidden'!Y160)</f>
        <v>1</v>
      </c>
      <c r="Y159" s="25">
        <f>IF('Indicator Date hidden'!Z160="x","x",$Y$2-'Indicator Date hidden'!Z160)</f>
        <v>0</v>
      </c>
      <c r="Z159" s="25">
        <f>IF('Indicator Date hidden'!AA160="x","x",$Z$2-'Indicator Date hidden'!AA160)</f>
        <v>0</v>
      </c>
      <c r="AA159" s="25">
        <f>IF('Indicator Date hidden'!AB160="x","x",$AA$2-'Indicator Date hidden'!AB160)</f>
        <v>0</v>
      </c>
      <c r="AB159" s="25">
        <f>IF('Indicator Date hidden'!AC160="x","x",$AB$2-'Indicator Date hidden'!AC160)</f>
        <v>0</v>
      </c>
      <c r="AC159" s="25">
        <f>IF('Indicator Date hidden'!AD160="x","x",$AC$2-'Indicator Date hidden'!AD160)</f>
        <v>0</v>
      </c>
      <c r="AD159" s="25">
        <f>IF('Indicator Date hidden'!AE160="x","x",$AD$2-'Indicator Date hidden'!AE160)</f>
        <v>0</v>
      </c>
      <c r="AE159" s="25">
        <f>IF('Indicator Date hidden'!AF160="x","x",$AE$2-'Indicator Date hidden'!AF160)</f>
        <v>0</v>
      </c>
      <c r="AF159" s="25">
        <f>IF('Indicator Date hidden'!AG160="x","x",$AF$2-'Indicator Date hidden'!AG160)</f>
        <v>2</v>
      </c>
      <c r="AG159" s="25">
        <f>IF('Indicator Date hidden'!AH160="x","x",$AG$2-'Indicator Date hidden'!AH160)</f>
        <v>0</v>
      </c>
      <c r="AH159" s="25">
        <f>IF('Indicator Date hidden'!AI160="x","x",$AH$2-'Indicator Date hidden'!AI160)</f>
        <v>0</v>
      </c>
      <c r="AI159" s="25">
        <f>IF('Indicator Date hidden'!AJ160="x","x",$AI$2-'Indicator Date hidden'!AJ160)</f>
        <v>0</v>
      </c>
      <c r="AJ159" s="25" t="str">
        <f>IF('Indicator Date hidden'!AK160="x","x",$AJ$2-'Indicator Date hidden'!AK160)</f>
        <v>x</v>
      </c>
      <c r="AK159" s="25">
        <f>IF('Indicator Date hidden'!AL160="x","x",$AK$2-'Indicator Date hidden'!AL160)</f>
        <v>1</v>
      </c>
      <c r="AL159" s="25">
        <f>IF('Indicator Date hidden'!AM160="x","x",$AL$2-'Indicator Date hidden'!AM160)</f>
        <v>0</v>
      </c>
      <c r="AM159" s="25">
        <f>IF('Indicator Date hidden'!AN160="x","x",$AM$2-'Indicator Date hidden'!AN160)</f>
        <v>0</v>
      </c>
      <c r="AN159" s="25">
        <f>IF('Indicator Date hidden'!AO160="x","x",$AN$2-'Indicator Date hidden'!AO160)</f>
        <v>0</v>
      </c>
      <c r="AO159" s="25">
        <f>IF('Indicator Date hidden'!AP160="x","x",$AO$2-'Indicator Date hidden'!AP160)</f>
        <v>0</v>
      </c>
      <c r="AP159" s="25">
        <f>IF('Indicator Date hidden'!AQ160="x","x",$AP$2-'Indicator Date hidden'!AQ160)</f>
        <v>0</v>
      </c>
      <c r="AQ159" s="25">
        <f>IF('Indicator Date hidden'!AR160="x","x",$AQ$2-'Indicator Date hidden'!AR160)</f>
        <v>0</v>
      </c>
      <c r="AR159" s="25">
        <f>IF('Indicator Date hidden'!AS160="x","x",$AR$2-'Indicator Date hidden'!AS160)</f>
        <v>0</v>
      </c>
      <c r="AS159" s="25">
        <f>IF('Indicator Date hidden'!AT160="x","x",$AS$2-'Indicator Date hidden'!AT160)</f>
        <v>0</v>
      </c>
      <c r="AT159" s="25">
        <f>IF('Indicator Date hidden'!AU160="x","x",$AT$2-'Indicator Date hidden'!AU160)</f>
        <v>0</v>
      </c>
      <c r="AU159" s="25">
        <f>IF('Indicator Date hidden'!AV160="x","x",$AU$2-'Indicator Date hidden'!AV160)</f>
        <v>2</v>
      </c>
      <c r="AV159" s="25">
        <f>IF('Indicator Date hidden'!AW160="x","x",$AV$2-'Indicator Date hidden'!AW160)</f>
        <v>0</v>
      </c>
      <c r="AW159" s="25">
        <f>IF('Indicator Date hidden'!AX160="x","x",$AW$2-'Indicator Date hidden'!AX160)</f>
        <v>0</v>
      </c>
      <c r="AX159" s="25">
        <f>IF('Indicator Date hidden'!AY160="x","x",$AX$2-'Indicator Date hidden'!AY160)</f>
        <v>0</v>
      </c>
      <c r="AY159" s="25">
        <f>IF('Indicator Date hidden'!AZ160="x","x",$AY$2-'Indicator Date hidden'!AZ160)</f>
        <v>0</v>
      </c>
      <c r="AZ159" s="25">
        <f>IF('Indicator Date hidden'!BA160="x","x",$AZ$2-'Indicator Date hidden'!BA160)</f>
        <v>0</v>
      </c>
      <c r="BA159">
        <f t="shared" si="20"/>
        <v>14</v>
      </c>
      <c r="BB159" s="26">
        <f t="shared" si="21"/>
        <v>0.28000000000000003</v>
      </c>
      <c r="BC159">
        <f t="shared" si="22"/>
        <v>6</v>
      </c>
      <c r="BD159" s="26">
        <f t="shared" si="23"/>
        <v>0.96</v>
      </c>
      <c r="BE159" s="28">
        <f t="shared" si="24"/>
        <v>0</v>
      </c>
    </row>
    <row r="160" spans="1:57" x14ac:dyDescent="0.25">
      <c r="A160" t="s">
        <v>10081</v>
      </c>
      <c r="B160" s="25">
        <f>IF('Indicator Date hidden'!C161="x","x",$B$2-'Indicator Date hidden'!C161)</f>
        <v>0</v>
      </c>
      <c r="C160" s="25">
        <f>IF('Indicator Date hidden'!D161="x","x",$C$2-'Indicator Date hidden'!D161)</f>
        <v>0</v>
      </c>
      <c r="D160" s="25">
        <f>IF('Indicator Date hidden'!E161="x","x",$D$2-'Indicator Date hidden'!E161)</f>
        <v>0</v>
      </c>
      <c r="E160" s="25">
        <f>IF('Indicator Date hidden'!F161="x","x",$E$2-'Indicator Date hidden'!F161)</f>
        <v>0</v>
      </c>
      <c r="F160" s="25">
        <f>IF('Indicator Date hidden'!G161="x","x",$F$2-'Indicator Date hidden'!G161)</f>
        <v>0</v>
      </c>
      <c r="G160" s="25">
        <f>IF('Indicator Date hidden'!H161="x","x",$G$2-'Indicator Date hidden'!H161)</f>
        <v>0</v>
      </c>
      <c r="H160" s="25">
        <f>IF('Indicator Date hidden'!I161="x","x",$H$2-'Indicator Date hidden'!I161)</f>
        <v>0</v>
      </c>
      <c r="I160" s="25">
        <f>IF('Indicator Date hidden'!J161="x","x",$I$2-'Indicator Date hidden'!J161)</f>
        <v>0</v>
      </c>
      <c r="J160" s="25">
        <f>IF('Indicator Date hidden'!K161="x","x",$J$2-'Indicator Date hidden'!K161)</f>
        <v>0</v>
      </c>
      <c r="K160" s="25">
        <f>IF('Indicator Date hidden'!L161="x","x",$K$2-'Indicator Date hidden'!L161)</f>
        <v>0</v>
      </c>
      <c r="L160" s="25">
        <f>IF('Indicator Date hidden'!M161="x","x",$L$2-'Indicator Date hidden'!M161)</f>
        <v>0</v>
      </c>
      <c r="M160" s="25">
        <f>IF('Indicator Date hidden'!N161="x","x",$M$2-'Indicator Date hidden'!N161)</f>
        <v>0</v>
      </c>
      <c r="N160" s="25">
        <f>IF('Indicator Date hidden'!O161="x","x",$N$2-'Indicator Date hidden'!O161)</f>
        <v>0</v>
      </c>
      <c r="O160" s="25">
        <f>IF('Indicator Date hidden'!P161="x","x",$O$2-'Indicator Date hidden'!P161)</f>
        <v>0</v>
      </c>
      <c r="P160" s="25">
        <f>IF('Indicator Date hidden'!Q161="x","x",$P$2-'Indicator Date hidden'!Q161)</f>
        <v>0</v>
      </c>
      <c r="Q160" s="25">
        <f>IF('Indicator Date hidden'!R161="x","x",$Q$2-'Indicator Date hidden'!R161)</f>
        <v>4</v>
      </c>
      <c r="R160" s="25">
        <f>IF('Indicator Date hidden'!S161="x","x",$R$2-'Indicator Date hidden'!S161)</f>
        <v>0</v>
      </c>
      <c r="S160" s="25">
        <f>IF('Indicator Date hidden'!T161="x","x",$S$2-'Indicator Date hidden'!T161)</f>
        <v>0</v>
      </c>
      <c r="T160" s="25">
        <f>IF('Indicator Date hidden'!U161="x","x",$T$2-'Indicator Date hidden'!U161)</f>
        <v>0</v>
      </c>
      <c r="U160" s="25">
        <f>IF('Indicator Date hidden'!V161="x","x",$U$2-'Indicator Date hidden'!V161)</f>
        <v>0</v>
      </c>
      <c r="V160" s="25">
        <f>IF('Indicator Date hidden'!W161="x","x",$V$2-'Indicator Date hidden'!W161)</f>
        <v>0</v>
      </c>
      <c r="W160" s="25">
        <f>IF('Indicator Date hidden'!X161="x","x",$W$2-'Indicator Date hidden'!X161)</f>
        <v>4</v>
      </c>
      <c r="X160" s="25" t="str">
        <f>IF('Indicator Date hidden'!Y161="x","x",$X$2-'Indicator Date hidden'!Y161)</f>
        <v>x</v>
      </c>
      <c r="Y160" s="25">
        <f>IF('Indicator Date hidden'!Z161="x","x",$Y$2-'Indicator Date hidden'!Z161)</f>
        <v>0</v>
      </c>
      <c r="Z160" s="25">
        <f>IF('Indicator Date hidden'!AA161="x","x",$Z$2-'Indicator Date hidden'!AA161)</f>
        <v>0</v>
      </c>
      <c r="AA160" s="25">
        <f>IF('Indicator Date hidden'!AB161="x","x",$AA$2-'Indicator Date hidden'!AB161)</f>
        <v>0</v>
      </c>
      <c r="AB160" s="25">
        <f>IF('Indicator Date hidden'!AC161="x","x",$AB$2-'Indicator Date hidden'!AC161)</f>
        <v>0</v>
      </c>
      <c r="AC160" s="25">
        <f>IF('Indicator Date hidden'!AD161="x","x",$AC$2-'Indicator Date hidden'!AD161)</f>
        <v>0</v>
      </c>
      <c r="AD160" s="25">
        <f>IF('Indicator Date hidden'!AE161="x","x",$AD$2-'Indicator Date hidden'!AE161)</f>
        <v>0</v>
      </c>
      <c r="AE160" s="25" t="str">
        <f>IF('Indicator Date hidden'!AF161="x","x",$AE$2-'Indicator Date hidden'!AF161)</f>
        <v>x</v>
      </c>
      <c r="AF160" s="25" t="str">
        <f>IF('Indicator Date hidden'!AG161="x","x",$AF$2-'Indicator Date hidden'!AG161)</f>
        <v>x</v>
      </c>
      <c r="AG160" s="25">
        <f>IF('Indicator Date hidden'!AH161="x","x",$AG$2-'Indicator Date hidden'!AH161)</f>
        <v>0</v>
      </c>
      <c r="AH160" s="25">
        <f>IF('Indicator Date hidden'!AI161="x","x",$AH$2-'Indicator Date hidden'!AI161)</f>
        <v>0</v>
      </c>
      <c r="AI160" s="25">
        <f>IF('Indicator Date hidden'!AJ161="x","x",$AI$2-'Indicator Date hidden'!AJ161)</f>
        <v>0</v>
      </c>
      <c r="AJ160" s="25">
        <f>IF('Indicator Date hidden'!AK161="x","x",$AJ$2-'Indicator Date hidden'!AK161)</f>
        <v>1</v>
      </c>
      <c r="AK160" s="25">
        <f>IF('Indicator Date hidden'!AL161="x","x",$AK$2-'Indicator Date hidden'!AL161)</f>
        <v>0</v>
      </c>
      <c r="AL160" s="25">
        <f>IF('Indicator Date hidden'!AM161="x","x",$AL$2-'Indicator Date hidden'!AM161)</f>
        <v>0</v>
      </c>
      <c r="AM160" s="25">
        <f>IF('Indicator Date hidden'!AN161="x","x",$AM$2-'Indicator Date hidden'!AN161)</f>
        <v>0</v>
      </c>
      <c r="AN160" s="25">
        <f>IF('Indicator Date hidden'!AO161="x","x",$AN$2-'Indicator Date hidden'!AO161)</f>
        <v>0</v>
      </c>
      <c r="AO160" s="25" t="str">
        <f>IF('Indicator Date hidden'!AP161="x","x",$AO$2-'Indicator Date hidden'!AP161)</f>
        <v>x</v>
      </c>
      <c r="AP160" s="25" t="str">
        <f>IF('Indicator Date hidden'!AQ161="x","x",$AP$2-'Indicator Date hidden'!AQ161)</f>
        <v>x</v>
      </c>
      <c r="AQ160" s="25" t="str">
        <f>IF('Indicator Date hidden'!AR161="x","x",$AQ$2-'Indicator Date hidden'!AR161)</f>
        <v>x</v>
      </c>
      <c r="AR160" s="25">
        <f>IF('Indicator Date hidden'!AS161="x","x",$AR$2-'Indicator Date hidden'!AS161)</f>
        <v>0</v>
      </c>
      <c r="AS160" s="25">
        <f>IF('Indicator Date hidden'!AT161="x","x",$AS$2-'Indicator Date hidden'!AT161)</f>
        <v>0</v>
      </c>
      <c r="AT160" s="25">
        <f>IF('Indicator Date hidden'!AU161="x","x",$AT$2-'Indicator Date hidden'!AU161)</f>
        <v>0</v>
      </c>
      <c r="AU160" s="25">
        <f>IF('Indicator Date hidden'!AV161="x","x",$AU$2-'Indicator Date hidden'!AV161)</f>
        <v>6</v>
      </c>
      <c r="AV160" s="25">
        <f>IF('Indicator Date hidden'!AW161="x","x",$AV$2-'Indicator Date hidden'!AW161)</f>
        <v>0</v>
      </c>
      <c r="AW160" s="25">
        <f>IF('Indicator Date hidden'!AX161="x","x",$AW$2-'Indicator Date hidden'!AX161)</f>
        <v>0</v>
      </c>
      <c r="AX160" s="25">
        <f>IF('Indicator Date hidden'!AY161="x","x",$AX$2-'Indicator Date hidden'!AY161)</f>
        <v>0</v>
      </c>
      <c r="AY160" s="25">
        <f>IF('Indicator Date hidden'!AZ161="x","x",$AY$2-'Indicator Date hidden'!AZ161)</f>
        <v>0</v>
      </c>
      <c r="AZ160" s="25">
        <f>IF('Indicator Date hidden'!BA161="x","x",$AZ$2-'Indicator Date hidden'!BA161)</f>
        <v>0</v>
      </c>
      <c r="BA160">
        <f t="shared" si="20"/>
        <v>15</v>
      </c>
      <c r="BB160" s="26">
        <f t="shared" si="21"/>
        <v>0.33333333333333331</v>
      </c>
      <c r="BC160">
        <f t="shared" si="22"/>
        <v>4</v>
      </c>
      <c r="BD160" s="26">
        <f t="shared" si="23"/>
        <v>1.1925695879998879</v>
      </c>
      <c r="BE160" s="28">
        <f t="shared" si="24"/>
        <v>0</v>
      </c>
    </row>
    <row r="161" spans="1:57" x14ac:dyDescent="0.25">
      <c r="A161" t="s">
        <v>9921</v>
      </c>
      <c r="B161" s="25">
        <f>IF('Indicator Date hidden'!C162="x","x",$B$2-'Indicator Date hidden'!C162)</f>
        <v>0</v>
      </c>
      <c r="C161" s="25">
        <f>IF('Indicator Date hidden'!D162="x","x",$C$2-'Indicator Date hidden'!D162)</f>
        <v>0</v>
      </c>
      <c r="D161" s="25">
        <f>IF('Indicator Date hidden'!E162="x","x",$D$2-'Indicator Date hidden'!E162)</f>
        <v>0</v>
      </c>
      <c r="E161" s="25">
        <f>IF('Indicator Date hidden'!F162="x","x",$E$2-'Indicator Date hidden'!F162)</f>
        <v>0</v>
      </c>
      <c r="F161" s="25">
        <f>IF('Indicator Date hidden'!G162="x","x",$F$2-'Indicator Date hidden'!G162)</f>
        <v>0</v>
      </c>
      <c r="G161" s="25">
        <f>IF('Indicator Date hidden'!H162="x","x",$G$2-'Indicator Date hidden'!H162)</f>
        <v>0</v>
      </c>
      <c r="H161" s="25">
        <f>IF('Indicator Date hidden'!I162="x","x",$H$2-'Indicator Date hidden'!I162)</f>
        <v>0</v>
      </c>
      <c r="I161" s="25">
        <f>IF('Indicator Date hidden'!J162="x","x",$I$2-'Indicator Date hidden'!J162)</f>
        <v>0</v>
      </c>
      <c r="J161" s="25">
        <f>IF('Indicator Date hidden'!K162="x","x",$J$2-'Indicator Date hidden'!K162)</f>
        <v>0</v>
      </c>
      <c r="K161" s="25">
        <f>IF('Indicator Date hidden'!L162="x","x",$K$2-'Indicator Date hidden'!L162)</f>
        <v>0</v>
      </c>
      <c r="L161" s="25">
        <f>IF('Indicator Date hidden'!M162="x","x",$L$2-'Indicator Date hidden'!M162)</f>
        <v>0</v>
      </c>
      <c r="M161" s="25">
        <f>IF('Indicator Date hidden'!N162="x","x",$M$2-'Indicator Date hidden'!N162)</f>
        <v>0</v>
      </c>
      <c r="N161" s="25">
        <f>IF('Indicator Date hidden'!O162="x","x",$N$2-'Indicator Date hidden'!O162)</f>
        <v>0</v>
      </c>
      <c r="O161" s="25">
        <f>IF('Indicator Date hidden'!P162="x","x",$O$2-'Indicator Date hidden'!P162)</f>
        <v>0</v>
      </c>
      <c r="P161" s="25">
        <f>IF('Indicator Date hidden'!Q162="x","x",$P$2-'Indicator Date hidden'!Q162)</f>
        <v>0</v>
      </c>
      <c r="Q161" s="25" t="str">
        <f>IF('Indicator Date hidden'!R162="x","x",$Q$2-'Indicator Date hidden'!R162)</f>
        <v>x</v>
      </c>
      <c r="R161" s="25">
        <f>IF('Indicator Date hidden'!S162="x","x",$R$2-'Indicator Date hidden'!S162)</f>
        <v>0</v>
      </c>
      <c r="S161" s="25">
        <f>IF('Indicator Date hidden'!T162="x","x",$S$2-'Indicator Date hidden'!T162)</f>
        <v>0</v>
      </c>
      <c r="T161" s="25">
        <f>IF('Indicator Date hidden'!U162="x","x",$T$2-'Indicator Date hidden'!U162)</f>
        <v>0</v>
      </c>
      <c r="U161" s="25" t="str">
        <f>IF('Indicator Date hidden'!V162="x","x",$U$2-'Indicator Date hidden'!V162)</f>
        <v>x</v>
      </c>
      <c r="V161" s="25">
        <f>IF('Indicator Date hidden'!W162="x","x",$V$2-'Indicator Date hidden'!W162)</f>
        <v>0</v>
      </c>
      <c r="W161" s="25" t="str">
        <f>IF('Indicator Date hidden'!X162="x","x",$W$2-'Indicator Date hidden'!X162)</f>
        <v>x</v>
      </c>
      <c r="X161" s="25">
        <f>IF('Indicator Date hidden'!Y162="x","x",$X$2-'Indicator Date hidden'!Y162)</f>
        <v>1</v>
      </c>
      <c r="Y161" s="25">
        <f>IF('Indicator Date hidden'!Z162="x","x",$Y$2-'Indicator Date hidden'!Z162)</f>
        <v>0</v>
      </c>
      <c r="Z161" s="25">
        <f>IF('Indicator Date hidden'!AA162="x","x",$Z$2-'Indicator Date hidden'!AA162)</f>
        <v>0</v>
      </c>
      <c r="AA161" s="25">
        <f>IF('Indicator Date hidden'!AB162="x","x",$AA$2-'Indicator Date hidden'!AB162)</f>
        <v>1</v>
      </c>
      <c r="AB161" s="25">
        <f>IF('Indicator Date hidden'!AC162="x","x",$AB$2-'Indicator Date hidden'!AC162)</f>
        <v>0</v>
      </c>
      <c r="AC161" s="25">
        <f>IF('Indicator Date hidden'!AD162="x","x",$AC$2-'Indicator Date hidden'!AD162)</f>
        <v>0</v>
      </c>
      <c r="AD161" s="25" t="str">
        <f>IF('Indicator Date hidden'!AE162="x","x",$AD$2-'Indicator Date hidden'!AE162)</f>
        <v>x</v>
      </c>
      <c r="AE161" s="25">
        <f>IF('Indicator Date hidden'!AF162="x","x",$AE$2-'Indicator Date hidden'!AF162)</f>
        <v>0</v>
      </c>
      <c r="AF161" s="25">
        <f>IF('Indicator Date hidden'!AG162="x","x",$AF$2-'Indicator Date hidden'!AG162)</f>
        <v>1</v>
      </c>
      <c r="AG161" s="25">
        <f>IF('Indicator Date hidden'!AH162="x","x",$AG$2-'Indicator Date hidden'!AH162)</f>
        <v>0</v>
      </c>
      <c r="AH161" s="25">
        <f>IF('Indicator Date hidden'!AI162="x","x",$AH$2-'Indicator Date hidden'!AI162)</f>
        <v>0</v>
      </c>
      <c r="AI161" s="25">
        <f>IF('Indicator Date hidden'!AJ162="x","x",$AI$2-'Indicator Date hidden'!AJ162)</f>
        <v>0</v>
      </c>
      <c r="AJ161" s="25" t="str">
        <f>IF('Indicator Date hidden'!AK162="x","x",$AJ$2-'Indicator Date hidden'!AK162)</f>
        <v>x</v>
      </c>
      <c r="AK161" s="25">
        <f>IF('Indicator Date hidden'!AL162="x","x",$AK$2-'Indicator Date hidden'!AL162)</f>
        <v>1</v>
      </c>
      <c r="AL161" s="25">
        <f>IF('Indicator Date hidden'!AM162="x","x",$AL$2-'Indicator Date hidden'!AM162)</f>
        <v>0</v>
      </c>
      <c r="AM161" s="25">
        <f>IF('Indicator Date hidden'!AN162="x","x",$AM$2-'Indicator Date hidden'!AN162)</f>
        <v>0</v>
      </c>
      <c r="AN161" s="25">
        <f>IF('Indicator Date hidden'!AO162="x","x",$AN$2-'Indicator Date hidden'!AO162)</f>
        <v>0</v>
      </c>
      <c r="AO161" s="25">
        <f>IF('Indicator Date hidden'!AP162="x","x",$AO$2-'Indicator Date hidden'!AP162)</f>
        <v>0</v>
      </c>
      <c r="AP161" s="25">
        <f>IF('Indicator Date hidden'!AQ162="x","x",$AP$2-'Indicator Date hidden'!AQ162)</f>
        <v>0</v>
      </c>
      <c r="AQ161" s="25">
        <f>IF('Indicator Date hidden'!AR162="x","x",$AQ$2-'Indicator Date hidden'!AR162)</f>
        <v>0</v>
      </c>
      <c r="AR161" s="25">
        <f>IF('Indicator Date hidden'!AS162="x","x",$AR$2-'Indicator Date hidden'!AS162)</f>
        <v>0</v>
      </c>
      <c r="AS161" s="25">
        <f>IF('Indicator Date hidden'!AT162="x","x",$AS$2-'Indicator Date hidden'!AT162)</f>
        <v>0</v>
      </c>
      <c r="AT161" s="25">
        <f>IF('Indicator Date hidden'!AU162="x","x",$AT$2-'Indicator Date hidden'!AU162)</f>
        <v>0</v>
      </c>
      <c r="AU161" s="25">
        <f>IF('Indicator Date hidden'!AV162="x","x",$AU$2-'Indicator Date hidden'!AV162)</f>
        <v>1</v>
      </c>
      <c r="AV161" s="25">
        <f>IF('Indicator Date hidden'!AW162="x","x",$AV$2-'Indicator Date hidden'!AW162)</f>
        <v>0</v>
      </c>
      <c r="AW161" s="25">
        <f>IF('Indicator Date hidden'!AX162="x","x",$AW$2-'Indicator Date hidden'!AX162)</f>
        <v>0</v>
      </c>
      <c r="AX161" s="25">
        <f>IF('Indicator Date hidden'!AY162="x","x",$AX$2-'Indicator Date hidden'!AY162)</f>
        <v>0</v>
      </c>
      <c r="AY161" s="25">
        <f>IF('Indicator Date hidden'!AZ162="x","x",$AY$2-'Indicator Date hidden'!AZ162)</f>
        <v>0</v>
      </c>
      <c r="AZ161" s="25">
        <f>IF('Indicator Date hidden'!BA162="x","x",$AZ$2-'Indicator Date hidden'!BA162)</f>
        <v>0</v>
      </c>
      <c r="BA161">
        <f t="shared" si="20"/>
        <v>5</v>
      </c>
      <c r="BB161" s="26">
        <f t="shared" si="21"/>
        <v>0.10869565217391304</v>
      </c>
      <c r="BC161">
        <f t="shared" si="22"/>
        <v>5</v>
      </c>
      <c r="BD161" s="26">
        <f t="shared" si="23"/>
        <v>0.31125697963644244</v>
      </c>
      <c r="BE161" s="28">
        <f t="shared" si="24"/>
        <v>0</v>
      </c>
    </row>
    <row r="162" spans="1:57" x14ac:dyDescent="0.25">
      <c r="A162" t="s">
        <v>9999</v>
      </c>
      <c r="B162" s="25">
        <f>IF('Indicator Date hidden'!C163="x","x",$B$2-'Indicator Date hidden'!C163)</f>
        <v>0</v>
      </c>
      <c r="C162" s="25">
        <f>IF('Indicator Date hidden'!D163="x","x",$C$2-'Indicator Date hidden'!D163)</f>
        <v>0</v>
      </c>
      <c r="D162" s="25">
        <f>IF('Indicator Date hidden'!E163="x","x",$D$2-'Indicator Date hidden'!E163)</f>
        <v>0</v>
      </c>
      <c r="E162" s="25">
        <f>IF('Indicator Date hidden'!F163="x","x",$E$2-'Indicator Date hidden'!F163)</f>
        <v>0</v>
      </c>
      <c r="F162" s="25">
        <f>IF('Indicator Date hidden'!G163="x","x",$F$2-'Indicator Date hidden'!G163)</f>
        <v>0</v>
      </c>
      <c r="G162" s="25">
        <f>IF('Indicator Date hidden'!H163="x","x",$G$2-'Indicator Date hidden'!H163)</f>
        <v>0</v>
      </c>
      <c r="H162" s="25">
        <f>IF('Indicator Date hidden'!I163="x","x",$H$2-'Indicator Date hidden'!I163)</f>
        <v>0</v>
      </c>
      <c r="I162" s="25">
        <f>IF('Indicator Date hidden'!J163="x","x",$I$2-'Indicator Date hidden'!J163)</f>
        <v>0</v>
      </c>
      <c r="J162" s="25">
        <f>IF('Indicator Date hidden'!K163="x","x",$J$2-'Indicator Date hidden'!K163)</f>
        <v>0</v>
      </c>
      <c r="K162" s="25">
        <f>IF('Indicator Date hidden'!L163="x","x",$K$2-'Indicator Date hidden'!L163)</f>
        <v>0</v>
      </c>
      <c r="L162" s="25">
        <f>IF('Indicator Date hidden'!M163="x","x",$L$2-'Indicator Date hidden'!M163)</f>
        <v>0</v>
      </c>
      <c r="M162" s="25">
        <f>IF('Indicator Date hidden'!N163="x","x",$M$2-'Indicator Date hidden'!N163)</f>
        <v>0</v>
      </c>
      <c r="N162" s="25">
        <f>IF('Indicator Date hidden'!O163="x","x",$N$2-'Indicator Date hidden'!O163)</f>
        <v>0</v>
      </c>
      <c r="O162" s="25">
        <f>IF('Indicator Date hidden'!P163="x","x",$O$2-'Indicator Date hidden'!P163)</f>
        <v>0</v>
      </c>
      <c r="P162" s="25">
        <f>IF('Indicator Date hidden'!Q163="x","x",$P$2-'Indicator Date hidden'!Q163)</f>
        <v>0</v>
      </c>
      <c r="Q162" s="25" t="str">
        <f>IF('Indicator Date hidden'!R163="x","x",$Q$2-'Indicator Date hidden'!R163)</f>
        <v>x</v>
      </c>
      <c r="R162" s="25">
        <f>IF('Indicator Date hidden'!S163="x","x",$R$2-'Indicator Date hidden'!S163)</f>
        <v>0</v>
      </c>
      <c r="S162" s="25">
        <f>IF('Indicator Date hidden'!T163="x","x",$S$2-'Indicator Date hidden'!T163)</f>
        <v>0</v>
      </c>
      <c r="T162" s="25">
        <f>IF('Indicator Date hidden'!U163="x","x",$T$2-'Indicator Date hidden'!U163)</f>
        <v>0</v>
      </c>
      <c r="U162" s="25">
        <f>IF('Indicator Date hidden'!V163="x","x",$U$2-'Indicator Date hidden'!V163)</f>
        <v>0</v>
      </c>
      <c r="V162" s="25">
        <f>IF('Indicator Date hidden'!W163="x","x",$V$2-'Indicator Date hidden'!W163)</f>
        <v>0</v>
      </c>
      <c r="W162" s="25">
        <f>IF('Indicator Date hidden'!X163="x","x",$W$2-'Indicator Date hidden'!X163)</f>
        <v>2</v>
      </c>
      <c r="X162" s="25">
        <f>IF('Indicator Date hidden'!Y163="x","x",$X$2-'Indicator Date hidden'!Y163)</f>
        <v>4</v>
      </c>
      <c r="Y162" s="25">
        <f>IF('Indicator Date hidden'!Z163="x","x",$Y$2-'Indicator Date hidden'!Z163)</f>
        <v>0</v>
      </c>
      <c r="Z162" s="25">
        <f>IF('Indicator Date hidden'!AA163="x","x",$Z$2-'Indicator Date hidden'!AA163)</f>
        <v>0</v>
      </c>
      <c r="AA162" s="25">
        <f>IF('Indicator Date hidden'!AB163="x","x",$AA$2-'Indicator Date hidden'!AB163)</f>
        <v>0</v>
      </c>
      <c r="AB162" s="25">
        <f>IF('Indicator Date hidden'!AC163="x","x",$AB$2-'Indicator Date hidden'!AC163)</f>
        <v>0</v>
      </c>
      <c r="AC162" s="25">
        <f>IF('Indicator Date hidden'!AD163="x","x",$AC$2-'Indicator Date hidden'!AD163)</f>
        <v>0</v>
      </c>
      <c r="AD162" s="25">
        <f>IF('Indicator Date hidden'!AE163="x","x",$AD$2-'Indicator Date hidden'!AE163)</f>
        <v>0</v>
      </c>
      <c r="AE162" s="25">
        <f>IF('Indicator Date hidden'!AF163="x","x",$AE$2-'Indicator Date hidden'!AF163)</f>
        <v>0</v>
      </c>
      <c r="AF162" s="25">
        <f>IF('Indicator Date hidden'!AG163="x","x",$AF$2-'Indicator Date hidden'!AG163)</f>
        <v>1</v>
      </c>
      <c r="AG162" s="25">
        <f>IF('Indicator Date hidden'!AH163="x","x",$AG$2-'Indicator Date hidden'!AH163)</f>
        <v>0</v>
      </c>
      <c r="AH162" s="25">
        <f>IF('Indicator Date hidden'!AI163="x","x",$AH$2-'Indicator Date hidden'!AI163)</f>
        <v>0</v>
      </c>
      <c r="AI162" s="25">
        <f>IF('Indicator Date hidden'!AJ163="x","x",$AI$2-'Indicator Date hidden'!AJ163)</f>
        <v>0</v>
      </c>
      <c r="AJ162" s="25">
        <f>IF('Indicator Date hidden'!AK163="x","x",$AJ$2-'Indicator Date hidden'!AK163)</f>
        <v>1</v>
      </c>
      <c r="AK162" s="25">
        <f>IF('Indicator Date hidden'!AL163="x","x",$AK$2-'Indicator Date hidden'!AL163)</f>
        <v>1</v>
      </c>
      <c r="AL162" s="25">
        <f>IF('Indicator Date hidden'!AM163="x","x",$AL$2-'Indicator Date hidden'!AM163)</f>
        <v>0</v>
      </c>
      <c r="AM162" s="25">
        <f>IF('Indicator Date hidden'!AN163="x","x",$AM$2-'Indicator Date hidden'!AN163)</f>
        <v>0</v>
      </c>
      <c r="AN162" s="25">
        <f>IF('Indicator Date hidden'!AO163="x","x",$AN$2-'Indicator Date hidden'!AO163)</f>
        <v>0</v>
      </c>
      <c r="AO162" s="25">
        <f>IF('Indicator Date hidden'!AP163="x","x",$AO$2-'Indicator Date hidden'!AP163)</f>
        <v>0</v>
      </c>
      <c r="AP162" s="25">
        <f>IF('Indicator Date hidden'!AQ163="x","x",$AP$2-'Indicator Date hidden'!AQ163)</f>
        <v>0</v>
      </c>
      <c r="AQ162" s="25">
        <f>IF('Indicator Date hidden'!AR163="x","x",$AQ$2-'Indicator Date hidden'!AR163)</f>
        <v>0</v>
      </c>
      <c r="AR162" s="25">
        <f>IF('Indicator Date hidden'!AS163="x","x",$AR$2-'Indicator Date hidden'!AS163)</f>
        <v>0</v>
      </c>
      <c r="AS162" s="25">
        <f>IF('Indicator Date hidden'!AT163="x","x",$AS$2-'Indicator Date hidden'!AT163)</f>
        <v>0</v>
      </c>
      <c r="AT162" s="25">
        <f>IF('Indicator Date hidden'!AU163="x","x",$AT$2-'Indicator Date hidden'!AU163)</f>
        <v>0</v>
      </c>
      <c r="AU162" s="25">
        <f>IF('Indicator Date hidden'!AV163="x","x",$AU$2-'Indicator Date hidden'!AV163)</f>
        <v>4</v>
      </c>
      <c r="AV162" s="25">
        <f>IF('Indicator Date hidden'!AW163="x","x",$AV$2-'Indicator Date hidden'!AW163)</f>
        <v>0</v>
      </c>
      <c r="AW162" s="25">
        <f>IF('Indicator Date hidden'!AX163="x","x",$AW$2-'Indicator Date hidden'!AX163)</f>
        <v>0</v>
      </c>
      <c r="AX162" s="25">
        <f>IF('Indicator Date hidden'!AY163="x","x",$AX$2-'Indicator Date hidden'!AY163)</f>
        <v>0</v>
      </c>
      <c r="AY162" s="25">
        <f>IF('Indicator Date hidden'!AZ163="x","x",$AY$2-'Indicator Date hidden'!AZ163)</f>
        <v>0</v>
      </c>
      <c r="AZ162" s="25">
        <f>IF('Indicator Date hidden'!BA163="x","x",$AZ$2-'Indicator Date hidden'!BA163)</f>
        <v>0</v>
      </c>
      <c r="BA162">
        <f t="shared" si="20"/>
        <v>13</v>
      </c>
      <c r="BB162" s="26">
        <f t="shared" si="21"/>
        <v>0.26</v>
      </c>
      <c r="BC162">
        <f t="shared" si="22"/>
        <v>6</v>
      </c>
      <c r="BD162" s="26">
        <f t="shared" si="23"/>
        <v>0.84403791384036775</v>
      </c>
      <c r="BE162" s="28">
        <f t="shared" si="24"/>
        <v>0</v>
      </c>
    </row>
    <row r="163" spans="1:57" x14ac:dyDescent="0.25">
      <c r="A163" t="s">
        <v>10069</v>
      </c>
      <c r="B163" s="25">
        <f>IF('Indicator Date hidden'!C164="x","x",$B$2-'Indicator Date hidden'!C164)</f>
        <v>0</v>
      </c>
      <c r="C163" s="25">
        <f>IF('Indicator Date hidden'!D164="x","x",$C$2-'Indicator Date hidden'!D164)</f>
        <v>0</v>
      </c>
      <c r="D163" s="25">
        <f>IF('Indicator Date hidden'!E164="x","x",$D$2-'Indicator Date hidden'!E164)</f>
        <v>0</v>
      </c>
      <c r="E163" s="25">
        <f>IF('Indicator Date hidden'!F164="x","x",$E$2-'Indicator Date hidden'!F164)</f>
        <v>0</v>
      </c>
      <c r="F163" s="25">
        <f>IF('Indicator Date hidden'!G164="x","x",$F$2-'Indicator Date hidden'!G164)</f>
        <v>0</v>
      </c>
      <c r="G163" s="25">
        <f>IF('Indicator Date hidden'!H164="x","x",$G$2-'Indicator Date hidden'!H164)</f>
        <v>0</v>
      </c>
      <c r="H163" s="25">
        <f>IF('Indicator Date hidden'!I164="x","x",$H$2-'Indicator Date hidden'!I164)</f>
        <v>0</v>
      </c>
      <c r="I163" s="25">
        <f>IF('Indicator Date hidden'!J164="x","x",$I$2-'Indicator Date hidden'!J164)</f>
        <v>0</v>
      </c>
      <c r="J163" s="25">
        <f>IF('Indicator Date hidden'!K164="x","x",$J$2-'Indicator Date hidden'!K164)</f>
        <v>0</v>
      </c>
      <c r="K163" s="25">
        <f>IF('Indicator Date hidden'!L164="x","x",$K$2-'Indicator Date hidden'!L164)</f>
        <v>0</v>
      </c>
      <c r="L163" s="25">
        <f>IF('Indicator Date hidden'!M164="x","x",$L$2-'Indicator Date hidden'!M164)</f>
        <v>0</v>
      </c>
      <c r="M163" s="25">
        <f>IF('Indicator Date hidden'!N164="x","x",$M$2-'Indicator Date hidden'!N164)</f>
        <v>0</v>
      </c>
      <c r="N163" s="25">
        <f>IF('Indicator Date hidden'!O164="x","x",$N$2-'Indicator Date hidden'!O164)</f>
        <v>0</v>
      </c>
      <c r="O163" s="25">
        <f>IF('Indicator Date hidden'!P164="x","x",$O$2-'Indicator Date hidden'!P164)</f>
        <v>0</v>
      </c>
      <c r="P163" s="25">
        <f>IF('Indicator Date hidden'!Q164="x","x",$P$2-'Indicator Date hidden'!Q164)</f>
        <v>0</v>
      </c>
      <c r="Q163" s="25">
        <f>IF('Indicator Date hidden'!R164="x","x",$Q$2-'Indicator Date hidden'!R164)</f>
        <v>4</v>
      </c>
      <c r="R163" s="25">
        <f>IF('Indicator Date hidden'!S164="x","x",$R$2-'Indicator Date hidden'!S164)</f>
        <v>0</v>
      </c>
      <c r="S163" s="25">
        <f>IF('Indicator Date hidden'!T164="x","x",$S$2-'Indicator Date hidden'!T164)</f>
        <v>0</v>
      </c>
      <c r="T163" s="25">
        <f>IF('Indicator Date hidden'!U164="x","x",$T$2-'Indicator Date hidden'!U164)</f>
        <v>0</v>
      </c>
      <c r="U163" s="25">
        <f>IF('Indicator Date hidden'!V164="x","x",$U$2-'Indicator Date hidden'!V164)</f>
        <v>0</v>
      </c>
      <c r="V163" s="25">
        <f>IF('Indicator Date hidden'!W164="x","x",$V$2-'Indicator Date hidden'!W164)</f>
        <v>0</v>
      </c>
      <c r="W163" s="25">
        <f>IF('Indicator Date hidden'!X164="x","x",$W$2-'Indicator Date hidden'!X164)</f>
        <v>0</v>
      </c>
      <c r="X163" s="25">
        <f>IF('Indicator Date hidden'!Y164="x","x",$X$2-'Indicator Date hidden'!Y164)</f>
        <v>4</v>
      </c>
      <c r="Y163" s="25">
        <f>IF('Indicator Date hidden'!Z164="x","x",$Y$2-'Indicator Date hidden'!Z164)</f>
        <v>0</v>
      </c>
      <c r="Z163" s="25">
        <f>IF('Indicator Date hidden'!AA164="x","x",$Z$2-'Indicator Date hidden'!AA164)</f>
        <v>0</v>
      </c>
      <c r="AA163" s="25">
        <f>IF('Indicator Date hidden'!AB164="x","x",$AA$2-'Indicator Date hidden'!AB164)</f>
        <v>0</v>
      </c>
      <c r="AB163" s="25">
        <f>IF('Indicator Date hidden'!AC164="x","x",$AB$2-'Indicator Date hidden'!AC164)</f>
        <v>0</v>
      </c>
      <c r="AC163" s="25">
        <f>IF('Indicator Date hidden'!AD164="x","x",$AC$2-'Indicator Date hidden'!AD164)</f>
        <v>0</v>
      </c>
      <c r="AD163" s="25">
        <f>IF('Indicator Date hidden'!AE164="x","x",$AD$2-'Indicator Date hidden'!AE164)</f>
        <v>0</v>
      </c>
      <c r="AE163" s="25">
        <f>IF('Indicator Date hidden'!AF164="x","x",$AE$2-'Indicator Date hidden'!AF164)</f>
        <v>0</v>
      </c>
      <c r="AF163" s="25">
        <f>IF('Indicator Date hidden'!AG164="x","x",$AF$2-'Indicator Date hidden'!AG164)</f>
        <v>4</v>
      </c>
      <c r="AG163" s="25">
        <f>IF('Indicator Date hidden'!AH164="x","x",$AG$2-'Indicator Date hidden'!AH164)</f>
        <v>0</v>
      </c>
      <c r="AH163" s="25">
        <f>IF('Indicator Date hidden'!AI164="x","x",$AH$2-'Indicator Date hidden'!AI164)</f>
        <v>0</v>
      </c>
      <c r="AI163" s="25">
        <f>IF('Indicator Date hidden'!AJ164="x","x",$AI$2-'Indicator Date hidden'!AJ164)</f>
        <v>0</v>
      </c>
      <c r="AJ163" s="25">
        <f>IF('Indicator Date hidden'!AK164="x","x",$AJ$2-'Indicator Date hidden'!AK164)</f>
        <v>1</v>
      </c>
      <c r="AK163" s="25">
        <f>IF('Indicator Date hidden'!AL164="x","x",$AK$2-'Indicator Date hidden'!AL164)</f>
        <v>0</v>
      </c>
      <c r="AL163" s="25">
        <f>IF('Indicator Date hidden'!AM164="x","x",$AL$2-'Indicator Date hidden'!AM164)</f>
        <v>0</v>
      </c>
      <c r="AM163" s="25">
        <f>IF('Indicator Date hidden'!AN164="x","x",$AM$2-'Indicator Date hidden'!AN164)</f>
        <v>0</v>
      </c>
      <c r="AN163" s="25">
        <f>IF('Indicator Date hidden'!AO164="x","x",$AN$2-'Indicator Date hidden'!AO164)</f>
        <v>0</v>
      </c>
      <c r="AO163" s="25" t="str">
        <f>IF('Indicator Date hidden'!AP164="x","x",$AO$2-'Indicator Date hidden'!AP164)</f>
        <v>x</v>
      </c>
      <c r="AP163" s="25" t="str">
        <f>IF('Indicator Date hidden'!AQ164="x","x",$AP$2-'Indicator Date hidden'!AQ164)</f>
        <v>x</v>
      </c>
      <c r="AQ163" s="25">
        <f>IF('Indicator Date hidden'!AR164="x","x",$AQ$2-'Indicator Date hidden'!AR164)</f>
        <v>4</v>
      </c>
      <c r="AR163" s="25">
        <f>IF('Indicator Date hidden'!AS164="x","x",$AR$2-'Indicator Date hidden'!AS164)</f>
        <v>0</v>
      </c>
      <c r="AS163" s="25">
        <f>IF('Indicator Date hidden'!AT164="x","x",$AS$2-'Indicator Date hidden'!AT164)</f>
        <v>0</v>
      </c>
      <c r="AT163" s="25">
        <f>IF('Indicator Date hidden'!AU164="x","x",$AT$2-'Indicator Date hidden'!AU164)</f>
        <v>0</v>
      </c>
      <c r="AU163" s="25">
        <f>IF('Indicator Date hidden'!AV164="x","x",$AU$2-'Indicator Date hidden'!AV164)</f>
        <v>1</v>
      </c>
      <c r="AV163" s="25">
        <f>IF('Indicator Date hidden'!AW164="x","x",$AV$2-'Indicator Date hidden'!AW164)</f>
        <v>0</v>
      </c>
      <c r="AW163" s="25">
        <f>IF('Indicator Date hidden'!AX164="x","x",$AW$2-'Indicator Date hidden'!AX164)</f>
        <v>0</v>
      </c>
      <c r="AX163" s="25">
        <f>IF('Indicator Date hidden'!AY164="x","x",$AX$2-'Indicator Date hidden'!AY164)</f>
        <v>0</v>
      </c>
      <c r="AY163" s="25">
        <f>IF('Indicator Date hidden'!AZ164="x","x",$AY$2-'Indicator Date hidden'!AZ164)</f>
        <v>1</v>
      </c>
      <c r="AZ163" s="25">
        <f>IF('Indicator Date hidden'!BA164="x","x",$AZ$2-'Indicator Date hidden'!BA164)</f>
        <v>1</v>
      </c>
      <c r="BA163">
        <f t="shared" ref="BA163:BA193" si="25">SUM(B163:AZ163)</f>
        <v>20</v>
      </c>
      <c r="BB163" s="26">
        <f t="shared" ref="BB163:BB193" si="26">BA163/COUNT(B163:AZ163)</f>
        <v>0.40816326530612246</v>
      </c>
      <c r="BC163">
        <f t="shared" ref="BC163:BC193" si="27">COUNTIF(B163:AZ163,"&gt;0")</f>
        <v>8</v>
      </c>
      <c r="BD163" s="26">
        <f t="shared" ref="BD163:BD193" si="28">_xlfn.STDEV.P(B163:AZ163)</f>
        <v>1.1050601118923169</v>
      </c>
      <c r="BE163" s="28">
        <f t="shared" ref="BE163:BE193" si="29">MEDIAN(B163:AZ163)</f>
        <v>0</v>
      </c>
    </row>
    <row r="164" spans="1:57" x14ac:dyDescent="0.25">
      <c r="A164" t="s">
        <v>10085</v>
      </c>
      <c r="B164" s="25">
        <f>IF('Indicator Date hidden'!C165="x","x",$B$2-'Indicator Date hidden'!C165)</f>
        <v>0</v>
      </c>
      <c r="C164" s="25">
        <f>IF('Indicator Date hidden'!D165="x","x",$C$2-'Indicator Date hidden'!D165)</f>
        <v>0</v>
      </c>
      <c r="D164" s="25">
        <f>IF('Indicator Date hidden'!E165="x","x",$D$2-'Indicator Date hidden'!E165)</f>
        <v>0</v>
      </c>
      <c r="E164" s="25">
        <f>IF('Indicator Date hidden'!F165="x","x",$E$2-'Indicator Date hidden'!F165)</f>
        <v>0</v>
      </c>
      <c r="F164" s="25">
        <f>IF('Indicator Date hidden'!G165="x","x",$F$2-'Indicator Date hidden'!G165)</f>
        <v>0</v>
      </c>
      <c r="G164" s="25">
        <f>IF('Indicator Date hidden'!H165="x","x",$G$2-'Indicator Date hidden'!H165)</f>
        <v>0</v>
      </c>
      <c r="H164" s="25">
        <f>IF('Indicator Date hidden'!I165="x","x",$H$2-'Indicator Date hidden'!I165)</f>
        <v>0</v>
      </c>
      <c r="I164" s="25">
        <f>IF('Indicator Date hidden'!J165="x","x",$I$2-'Indicator Date hidden'!J165)</f>
        <v>0</v>
      </c>
      <c r="J164" s="25">
        <f>IF('Indicator Date hidden'!K165="x","x",$J$2-'Indicator Date hidden'!K165)</f>
        <v>0</v>
      </c>
      <c r="K164" s="25">
        <f>IF('Indicator Date hidden'!L165="x","x",$K$2-'Indicator Date hidden'!L165)</f>
        <v>0</v>
      </c>
      <c r="L164" s="25">
        <f>IF('Indicator Date hidden'!M165="x","x",$L$2-'Indicator Date hidden'!M165)</f>
        <v>0</v>
      </c>
      <c r="M164" s="25">
        <f>IF('Indicator Date hidden'!N165="x","x",$M$2-'Indicator Date hidden'!N165)</f>
        <v>0</v>
      </c>
      <c r="N164" s="25">
        <f>IF('Indicator Date hidden'!O165="x","x",$N$2-'Indicator Date hidden'!O165)</f>
        <v>0</v>
      </c>
      <c r="O164" s="25">
        <f>IF('Indicator Date hidden'!P165="x","x",$O$2-'Indicator Date hidden'!P165)</f>
        <v>0</v>
      </c>
      <c r="P164" s="25">
        <f>IF('Indicator Date hidden'!Q165="x","x",$P$2-'Indicator Date hidden'!Q165)</f>
        <v>0</v>
      </c>
      <c r="Q164" s="25">
        <f>IF('Indicator Date hidden'!R165="x","x",$Q$2-'Indicator Date hidden'!R165)</f>
        <v>4</v>
      </c>
      <c r="R164" s="25">
        <f>IF('Indicator Date hidden'!S165="x","x",$R$2-'Indicator Date hidden'!S165)</f>
        <v>0</v>
      </c>
      <c r="S164" s="25">
        <f>IF('Indicator Date hidden'!T165="x","x",$S$2-'Indicator Date hidden'!T165)</f>
        <v>0</v>
      </c>
      <c r="T164" s="25">
        <f>IF('Indicator Date hidden'!U165="x","x",$T$2-'Indicator Date hidden'!U165)</f>
        <v>0</v>
      </c>
      <c r="U164" s="25">
        <f>IF('Indicator Date hidden'!V165="x","x",$U$2-'Indicator Date hidden'!V165)</f>
        <v>0</v>
      </c>
      <c r="V164" s="25">
        <f>IF('Indicator Date hidden'!W165="x","x",$V$2-'Indicator Date hidden'!W165)</f>
        <v>0</v>
      </c>
      <c r="W164" s="25">
        <f>IF('Indicator Date hidden'!X165="x","x",$W$2-'Indicator Date hidden'!X165)</f>
        <v>4</v>
      </c>
      <c r="X164" s="25">
        <f>IF('Indicator Date hidden'!Y165="x","x",$X$2-'Indicator Date hidden'!Y165)</f>
        <v>2</v>
      </c>
      <c r="Y164" s="25">
        <f>IF('Indicator Date hidden'!Z165="x","x",$Y$2-'Indicator Date hidden'!Z165)</f>
        <v>0</v>
      </c>
      <c r="Z164" s="25">
        <f>IF('Indicator Date hidden'!AA165="x","x",$Z$2-'Indicator Date hidden'!AA165)</f>
        <v>0</v>
      </c>
      <c r="AA164" s="25">
        <f>IF('Indicator Date hidden'!AB165="x","x",$AA$2-'Indicator Date hidden'!AB165)</f>
        <v>0</v>
      </c>
      <c r="AB164" s="25">
        <f>IF('Indicator Date hidden'!AC165="x","x",$AB$2-'Indicator Date hidden'!AC165)</f>
        <v>0</v>
      </c>
      <c r="AC164" s="25">
        <f>IF('Indicator Date hidden'!AD165="x","x",$AC$2-'Indicator Date hidden'!AD165)</f>
        <v>0</v>
      </c>
      <c r="AD164" s="25">
        <f>IF('Indicator Date hidden'!AE165="x","x",$AD$2-'Indicator Date hidden'!AE165)</f>
        <v>0</v>
      </c>
      <c r="AE164" s="25">
        <f>IF('Indicator Date hidden'!AF165="x","x",$AE$2-'Indicator Date hidden'!AF165)</f>
        <v>0</v>
      </c>
      <c r="AF164" s="25" t="str">
        <f>IF('Indicator Date hidden'!AG165="x","x",$AF$2-'Indicator Date hidden'!AG165)</f>
        <v>x</v>
      </c>
      <c r="AG164" s="25">
        <f>IF('Indicator Date hidden'!AH165="x","x",$AG$2-'Indicator Date hidden'!AH165)</f>
        <v>0</v>
      </c>
      <c r="AH164" s="25">
        <f>IF('Indicator Date hidden'!AI165="x","x",$AH$2-'Indicator Date hidden'!AI165)</f>
        <v>0</v>
      </c>
      <c r="AI164" s="25">
        <f>IF('Indicator Date hidden'!AJ165="x","x",$AI$2-'Indicator Date hidden'!AJ165)</f>
        <v>0</v>
      </c>
      <c r="AJ164" s="25" t="str">
        <f>IF('Indicator Date hidden'!AK165="x","x",$AJ$2-'Indicator Date hidden'!AK165)</f>
        <v>x</v>
      </c>
      <c r="AK164" s="25">
        <f>IF('Indicator Date hidden'!AL165="x","x",$AK$2-'Indicator Date hidden'!AL165)</f>
        <v>1</v>
      </c>
      <c r="AL164" s="25">
        <f>IF('Indicator Date hidden'!AM165="x","x",$AL$2-'Indicator Date hidden'!AM165)</f>
        <v>0</v>
      </c>
      <c r="AM164" s="25">
        <f>IF('Indicator Date hidden'!AN165="x","x",$AM$2-'Indicator Date hidden'!AN165)</f>
        <v>0</v>
      </c>
      <c r="AN164" s="25">
        <f>IF('Indicator Date hidden'!AO165="x","x",$AN$2-'Indicator Date hidden'!AO165)</f>
        <v>0</v>
      </c>
      <c r="AO164" s="25">
        <f>IF('Indicator Date hidden'!AP165="x","x",$AO$2-'Indicator Date hidden'!AP165)</f>
        <v>1</v>
      </c>
      <c r="AP164" s="25">
        <f>IF('Indicator Date hidden'!AQ165="x","x",$AP$2-'Indicator Date hidden'!AQ165)</f>
        <v>1</v>
      </c>
      <c r="AQ164" s="25" t="str">
        <f>IF('Indicator Date hidden'!AR165="x","x",$AQ$2-'Indicator Date hidden'!AR165)</f>
        <v>x</v>
      </c>
      <c r="AR164" s="25">
        <f>IF('Indicator Date hidden'!AS165="x","x",$AR$2-'Indicator Date hidden'!AS165)</f>
        <v>0</v>
      </c>
      <c r="AS164" s="25">
        <f>IF('Indicator Date hidden'!AT165="x","x",$AS$2-'Indicator Date hidden'!AT165)</f>
        <v>0</v>
      </c>
      <c r="AT164" s="25">
        <f>IF('Indicator Date hidden'!AU165="x","x",$AT$2-'Indicator Date hidden'!AU165)</f>
        <v>0</v>
      </c>
      <c r="AU164" s="25">
        <f>IF('Indicator Date hidden'!AV165="x","x",$AU$2-'Indicator Date hidden'!AV165)</f>
        <v>4</v>
      </c>
      <c r="AV164" s="25">
        <f>IF('Indicator Date hidden'!AW165="x","x",$AV$2-'Indicator Date hidden'!AW165)</f>
        <v>0</v>
      </c>
      <c r="AW164" s="25">
        <f>IF('Indicator Date hidden'!AX165="x","x",$AW$2-'Indicator Date hidden'!AX165)</f>
        <v>0</v>
      </c>
      <c r="AX164" s="25">
        <f>IF('Indicator Date hidden'!AY165="x","x",$AX$2-'Indicator Date hidden'!AY165)</f>
        <v>0</v>
      </c>
      <c r="AY164" s="25">
        <f>IF('Indicator Date hidden'!AZ165="x","x",$AY$2-'Indicator Date hidden'!AZ165)</f>
        <v>0</v>
      </c>
      <c r="AZ164" s="25">
        <f>IF('Indicator Date hidden'!BA165="x","x",$AZ$2-'Indicator Date hidden'!BA165)</f>
        <v>0</v>
      </c>
      <c r="BA164">
        <f t="shared" si="25"/>
        <v>17</v>
      </c>
      <c r="BB164" s="26">
        <f t="shared" si="26"/>
        <v>0.35416666666666669</v>
      </c>
      <c r="BC164">
        <f t="shared" si="27"/>
        <v>7</v>
      </c>
      <c r="BD164" s="26">
        <f t="shared" si="28"/>
        <v>1.0101481602000548</v>
      </c>
      <c r="BE164" s="28">
        <f t="shared" si="29"/>
        <v>0</v>
      </c>
    </row>
    <row r="165" spans="1:57" x14ac:dyDescent="0.25">
      <c r="A165" t="s">
        <v>10091</v>
      </c>
      <c r="B165" s="25">
        <f>IF('Indicator Date hidden'!C166="x","x",$B$2-'Indicator Date hidden'!C166)</f>
        <v>0</v>
      </c>
      <c r="C165" s="25">
        <f>IF('Indicator Date hidden'!D166="x","x",$C$2-'Indicator Date hidden'!D166)</f>
        <v>0</v>
      </c>
      <c r="D165" s="25">
        <f>IF('Indicator Date hidden'!E166="x","x",$D$2-'Indicator Date hidden'!E166)</f>
        <v>0</v>
      </c>
      <c r="E165" s="25">
        <f>IF('Indicator Date hidden'!F166="x","x",$E$2-'Indicator Date hidden'!F166)</f>
        <v>0</v>
      </c>
      <c r="F165" s="25">
        <f>IF('Indicator Date hidden'!G166="x","x",$F$2-'Indicator Date hidden'!G166)</f>
        <v>0</v>
      </c>
      <c r="G165" s="25">
        <f>IF('Indicator Date hidden'!H166="x","x",$G$2-'Indicator Date hidden'!H166)</f>
        <v>0</v>
      </c>
      <c r="H165" s="25">
        <f>IF('Indicator Date hidden'!I166="x","x",$H$2-'Indicator Date hidden'!I166)</f>
        <v>0</v>
      </c>
      <c r="I165" s="25">
        <f>IF('Indicator Date hidden'!J166="x","x",$I$2-'Indicator Date hidden'!J166)</f>
        <v>0</v>
      </c>
      <c r="J165" s="25">
        <f>IF('Indicator Date hidden'!K166="x","x",$J$2-'Indicator Date hidden'!K166)</f>
        <v>0</v>
      </c>
      <c r="K165" s="25">
        <f>IF('Indicator Date hidden'!L166="x","x",$K$2-'Indicator Date hidden'!L166)</f>
        <v>0</v>
      </c>
      <c r="L165" s="25">
        <f>IF('Indicator Date hidden'!M166="x","x",$L$2-'Indicator Date hidden'!M166)</f>
        <v>0</v>
      </c>
      <c r="M165" s="25">
        <f>IF('Indicator Date hidden'!N166="x","x",$M$2-'Indicator Date hidden'!N166)</f>
        <v>0</v>
      </c>
      <c r="N165" s="25">
        <f>IF('Indicator Date hidden'!O166="x","x",$N$2-'Indicator Date hidden'!O166)</f>
        <v>0</v>
      </c>
      <c r="O165" s="25">
        <f>IF('Indicator Date hidden'!P166="x","x",$O$2-'Indicator Date hidden'!P166)</f>
        <v>0</v>
      </c>
      <c r="P165" s="25">
        <f>IF('Indicator Date hidden'!Q166="x","x",$P$2-'Indicator Date hidden'!Q166)</f>
        <v>0</v>
      </c>
      <c r="Q165" s="25">
        <f>IF('Indicator Date hidden'!R166="x","x",$Q$2-'Indicator Date hidden'!R166)</f>
        <v>4</v>
      </c>
      <c r="R165" s="25">
        <f>IF('Indicator Date hidden'!S166="x","x",$R$2-'Indicator Date hidden'!S166)</f>
        <v>0</v>
      </c>
      <c r="S165" s="25">
        <f>IF('Indicator Date hidden'!T166="x","x",$S$2-'Indicator Date hidden'!T166)</f>
        <v>0</v>
      </c>
      <c r="T165" s="25">
        <f>IF('Indicator Date hidden'!U166="x","x",$T$2-'Indicator Date hidden'!U166)</f>
        <v>0</v>
      </c>
      <c r="U165" s="25">
        <f>IF('Indicator Date hidden'!V166="x","x",$U$2-'Indicator Date hidden'!V166)</f>
        <v>0</v>
      </c>
      <c r="V165" s="25">
        <f>IF('Indicator Date hidden'!W166="x","x",$V$2-'Indicator Date hidden'!W166)</f>
        <v>0</v>
      </c>
      <c r="W165" s="25">
        <f>IF('Indicator Date hidden'!X166="x","x",$W$2-'Indicator Date hidden'!X166)</f>
        <v>4</v>
      </c>
      <c r="X165" s="25">
        <f>IF('Indicator Date hidden'!Y166="x","x",$X$2-'Indicator Date hidden'!Y166)</f>
        <v>5</v>
      </c>
      <c r="Y165" s="25">
        <f>IF('Indicator Date hidden'!Z166="x","x",$Y$2-'Indicator Date hidden'!Z166)</f>
        <v>0</v>
      </c>
      <c r="Z165" s="25">
        <f>IF('Indicator Date hidden'!AA166="x","x",$Z$2-'Indicator Date hidden'!AA166)</f>
        <v>0</v>
      </c>
      <c r="AA165" s="25">
        <f>IF('Indicator Date hidden'!AB166="x","x",$AA$2-'Indicator Date hidden'!AB166)</f>
        <v>0</v>
      </c>
      <c r="AB165" s="25">
        <f>IF('Indicator Date hidden'!AC166="x","x",$AB$2-'Indicator Date hidden'!AC166)</f>
        <v>0</v>
      </c>
      <c r="AC165" s="25">
        <f>IF('Indicator Date hidden'!AD166="x","x",$AC$2-'Indicator Date hidden'!AD166)</f>
        <v>0</v>
      </c>
      <c r="AD165" s="25">
        <f>IF('Indicator Date hidden'!AE166="x","x",$AD$2-'Indicator Date hidden'!AE166)</f>
        <v>0</v>
      </c>
      <c r="AE165" s="25">
        <f>IF('Indicator Date hidden'!AF166="x","x",$AE$2-'Indicator Date hidden'!AF166)</f>
        <v>0</v>
      </c>
      <c r="AF165" s="25">
        <f>IF('Indicator Date hidden'!AG166="x","x",$AF$2-'Indicator Date hidden'!AG166)</f>
        <v>4</v>
      </c>
      <c r="AG165" s="25">
        <f>IF('Indicator Date hidden'!AH166="x","x",$AG$2-'Indicator Date hidden'!AH166)</f>
        <v>0</v>
      </c>
      <c r="AH165" s="25">
        <f>IF('Indicator Date hidden'!AI166="x","x",$AH$2-'Indicator Date hidden'!AI166)</f>
        <v>0</v>
      </c>
      <c r="AI165" s="25">
        <f>IF('Indicator Date hidden'!AJ166="x","x",$AI$2-'Indicator Date hidden'!AJ166)</f>
        <v>0</v>
      </c>
      <c r="AJ165" s="25" t="str">
        <f>IF('Indicator Date hidden'!AK166="x","x",$AJ$2-'Indicator Date hidden'!AK166)</f>
        <v>x</v>
      </c>
      <c r="AK165" s="25">
        <f>IF('Indicator Date hidden'!AL166="x","x",$AK$2-'Indicator Date hidden'!AL166)</f>
        <v>1</v>
      </c>
      <c r="AL165" s="25">
        <f>IF('Indicator Date hidden'!AM166="x","x",$AL$2-'Indicator Date hidden'!AM166)</f>
        <v>0</v>
      </c>
      <c r="AM165" s="25">
        <f>IF('Indicator Date hidden'!AN166="x","x",$AM$2-'Indicator Date hidden'!AN166)</f>
        <v>0</v>
      </c>
      <c r="AN165" s="25">
        <f>IF('Indicator Date hidden'!AO166="x","x",$AN$2-'Indicator Date hidden'!AO166)</f>
        <v>0</v>
      </c>
      <c r="AO165" s="25" t="str">
        <f>IF('Indicator Date hidden'!AP166="x","x",$AO$2-'Indicator Date hidden'!AP166)</f>
        <v>x</v>
      </c>
      <c r="AP165" s="25" t="str">
        <f>IF('Indicator Date hidden'!AQ166="x","x",$AP$2-'Indicator Date hidden'!AQ166)</f>
        <v>x</v>
      </c>
      <c r="AQ165" s="25">
        <f>IF('Indicator Date hidden'!AR166="x","x",$AQ$2-'Indicator Date hidden'!AR166)</f>
        <v>0</v>
      </c>
      <c r="AR165" s="25">
        <f>IF('Indicator Date hidden'!AS166="x","x",$AR$2-'Indicator Date hidden'!AS166)</f>
        <v>0</v>
      </c>
      <c r="AS165" s="25">
        <f>IF('Indicator Date hidden'!AT166="x","x",$AS$2-'Indicator Date hidden'!AT166)</f>
        <v>0</v>
      </c>
      <c r="AT165" s="25">
        <f>IF('Indicator Date hidden'!AU166="x","x",$AT$2-'Indicator Date hidden'!AU166)</f>
        <v>0</v>
      </c>
      <c r="AU165" s="25">
        <f>IF('Indicator Date hidden'!AV166="x","x",$AU$2-'Indicator Date hidden'!AV166)</f>
        <v>4</v>
      </c>
      <c r="AV165" s="25">
        <f>IF('Indicator Date hidden'!AW166="x","x",$AV$2-'Indicator Date hidden'!AW166)</f>
        <v>0</v>
      </c>
      <c r="AW165" s="25">
        <f>IF('Indicator Date hidden'!AX166="x","x",$AW$2-'Indicator Date hidden'!AX166)</f>
        <v>0</v>
      </c>
      <c r="AX165" s="25">
        <f>IF('Indicator Date hidden'!AY166="x","x",$AX$2-'Indicator Date hidden'!AY166)</f>
        <v>0</v>
      </c>
      <c r="AY165" s="25">
        <f>IF('Indicator Date hidden'!AZ166="x","x",$AY$2-'Indicator Date hidden'!AZ166)</f>
        <v>0</v>
      </c>
      <c r="AZ165" s="25">
        <f>IF('Indicator Date hidden'!BA166="x","x",$AZ$2-'Indicator Date hidden'!BA166)</f>
        <v>0</v>
      </c>
      <c r="BA165">
        <f t="shared" si="25"/>
        <v>22</v>
      </c>
      <c r="BB165" s="26">
        <f t="shared" si="26"/>
        <v>0.45833333333333331</v>
      </c>
      <c r="BC165">
        <f t="shared" si="27"/>
        <v>6</v>
      </c>
      <c r="BD165" s="26">
        <f t="shared" si="28"/>
        <v>1.2903218806001686</v>
      </c>
      <c r="BE165" s="28">
        <f t="shared" si="29"/>
        <v>0</v>
      </c>
    </row>
    <row r="166" spans="1:57" x14ac:dyDescent="0.25">
      <c r="A166" t="s">
        <v>10090</v>
      </c>
      <c r="B166" s="25">
        <f>IF('Indicator Date hidden'!C167="x","x",$B$2-'Indicator Date hidden'!C167)</f>
        <v>0</v>
      </c>
      <c r="C166" s="25">
        <f>IF('Indicator Date hidden'!D167="x","x",$C$2-'Indicator Date hidden'!D167)</f>
        <v>0</v>
      </c>
      <c r="D166" s="25">
        <f>IF('Indicator Date hidden'!E167="x","x",$D$2-'Indicator Date hidden'!E167)</f>
        <v>0</v>
      </c>
      <c r="E166" s="25">
        <f>IF('Indicator Date hidden'!F167="x","x",$E$2-'Indicator Date hidden'!F167)</f>
        <v>0</v>
      </c>
      <c r="F166" s="25">
        <f>IF('Indicator Date hidden'!G167="x","x",$F$2-'Indicator Date hidden'!G167)</f>
        <v>0</v>
      </c>
      <c r="G166" s="25">
        <f>IF('Indicator Date hidden'!H167="x","x",$G$2-'Indicator Date hidden'!H167)</f>
        <v>0</v>
      </c>
      <c r="H166" s="25">
        <f>IF('Indicator Date hidden'!I167="x","x",$H$2-'Indicator Date hidden'!I167)</f>
        <v>0</v>
      </c>
      <c r="I166" s="25">
        <f>IF('Indicator Date hidden'!J167="x","x",$I$2-'Indicator Date hidden'!J167)</f>
        <v>0</v>
      </c>
      <c r="J166" s="25">
        <f>IF('Indicator Date hidden'!K167="x","x",$J$2-'Indicator Date hidden'!K167)</f>
        <v>0</v>
      </c>
      <c r="K166" s="25">
        <f>IF('Indicator Date hidden'!L167="x","x",$K$2-'Indicator Date hidden'!L167)</f>
        <v>0</v>
      </c>
      <c r="L166" s="25">
        <f>IF('Indicator Date hidden'!M167="x","x",$L$2-'Indicator Date hidden'!M167)</f>
        <v>0</v>
      </c>
      <c r="M166" s="25">
        <f>IF('Indicator Date hidden'!N167="x","x",$M$2-'Indicator Date hidden'!N167)</f>
        <v>0</v>
      </c>
      <c r="N166" s="25">
        <f>IF('Indicator Date hidden'!O167="x","x",$N$2-'Indicator Date hidden'!O167)</f>
        <v>0</v>
      </c>
      <c r="O166" s="25">
        <f>IF('Indicator Date hidden'!P167="x","x",$O$2-'Indicator Date hidden'!P167)</f>
        <v>0</v>
      </c>
      <c r="P166" s="25">
        <f>IF('Indicator Date hidden'!Q167="x","x",$P$2-'Indicator Date hidden'!Q167)</f>
        <v>0</v>
      </c>
      <c r="Q166" s="25" t="str">
        <f>IF('Indicator Date hidden'!R167="x","x",$Q$2-'Indicator Date hidden'!R167)</f>
        <v>x</v>
      </c>
      <c r="R166" s="25">
        <f>IF('Indicator Date hidden'!S167="x","x",$R$2-'Indicator Date hidden'!S167)</f>
        <v>0</v>
      </c>
      <c r="S166" s="25">
        <f>IF('Indicator Date hidden'!T167="x","x",$S$2-'Indicator Date hidden'!T167)</f>
        <v>0</v>
      </c>
      <c r="T166" s="25">
        <f>IF('Indicator Date hidden'!U167="x","x",$T$2-'Indicator Date hidden'!U167)</f>
        <v>0</v>
      </c>
      <c r="U166" s="25" t="str">
        <f>IF('Indicator Date hidden'!V167="x","x",$U$2-'Indicator Date hidden'!V167)</f>
        <v>x</v>
      </c>
      <c r="V166" s="25">
        <f>IF('Indicator Date hidden'!W167="x","x",$V$2-'Indicator Date hidden'!W167)</f>
        <v>0</v>
      </c>
      <c r="W166" s="25" t="str">
        <f>IF('Indicator Date hidden'!X167="x","x",$W$2-'Indicator Date hidden'!X167)</f>
        <v>x</v>
      </c>
      <c r="X166" s="25">
        <f>IF('Indicator Date hidden'!Y167="x","x",$X$2-'Indicator Date hidden'!Y167)</f>
        <v>3</v>
      </c>
      <c r="Y166" s="25">
        <f>IF('Indicator Date hidden'!Z167="x","x",$Y$2-'Indicator Date hidden'!Z167)</f>
        <v>0</v>
      </c>
      <c r="Z166" s="25">
        <f>IF('Indicator Date hidden'!AA167="x","x",$Z$2-'Indicator Date hidden'!AA167)</f>
        <v>0</v>
      </c>
      <c r="AA166" s="25">
        <f>IF('Indicator Date hidden'!AB167="x","x",$AA$2-'Indicator Date hidden'!AB167)</f>
        <v>0</v>
      </c>
      <c r="AB166" s="25">
        <f>IF('Indicator Date hidden'!AC167="x","x",$AB$2-'Indicator Date hidden'!AC167)</f>
        <v>0</v>
      </c>
      <c r="AC166" s="25">
        <f>IF('Indicator Date hidden'!AD167="x","x",$AC$2-'Indicator Date hidden'!AD167)</f>
        <v>0</v>
      </c>
      <c r="AD166" s="25" t="str">
        <f>IF('Indicator Date hidden'!AE167="x","x",$AD$2-'Indicator Date hidden'!AE167)</f>
        <v>x</v>
      </c>
      <c r="AE166" s="25">
        <f>IF('Indicator Date hidden'!AF167="x","x",$AE$2-'Indicator Date hidden'!AF167)</f>
        <v>0</v>
      </c>
      <c r="AF166" s="25">
        <f>IF('Indicator Date hidden'!AG167="x","x",$AF$2-'Indicator Date hidden'!AG167)</f>
        <v>1</v>
      </c>
      <c r="AG166" s="25">
        <f>IF('Indicator Date hidden'!AH167="x","x",$AG$2-'Indicator Date hidden'!AH167)</f>
        <v>0</v>
      </c>
      <c r="AH166" s="25">
        <f>IF('Indicator Date hidden'!AI167="x","x",$AH$2-'Indicator Date hidden'!AI167)</f>
        <v>0</v>
      </c>
      <c r="AI166" s="25">
        <f>IF('Indicator Date hidden'!AJ167="x","x",$AI$2-'Indicator Date hidden'!AJ167)</f>
        <v>0</v>
      </c>
      <c r="AJ166" s="25" t="str">
        <f>IF('Indicator Date hidden'!AK167="x","x",$AJ$2-'Indicator Date hidden'!AK167)</f>
        <v>x</v>
      </c>
      <c r="AK166" s="25">
        <f>IF('Indicator Date hidden'!AL167="x","x",$AK$2-'Indicator Date hidden'!AL167)</f>
        <v>1</v>
      </c>
      <c r="AL166" s="25">
        <f>IF('Indicator Date hidden'!AM167="x","x",$AL$2-'Indicator Date hidden'!AM167)</f>
        <v>0</v>
      </c>
      <c r="AM166" s="25">
        <f>IF('Indicator Date hidden'!AN167="x","x",$AM$2-'Indicator Date hidden'!AN167)</f>
        <v>0</v>
      </c>
      <c r="AN166" s="25">
        <f>IF('Indicator Date hidden'!AO167="x","x",$AN$2-'Indicator Date hidden'!AO167)</f>
        <v>0</v>
      </c>
      <c r="AO166" s="25">
        <f>IF('Indicator Date hidden'!AP167="x","x",$AO$2-'Indicator Date hidden'!AP167)</f>
        <v>0</v>
      </c>
      <c r="AP166" s="25">
        <f>IF('Indicator Date hidden'!AQ167="x","x",$AP$2-'Indicator Date hidden'!AQ167)</f>
        <v>0</v>
      </c>
      <c r="AQ166" s="25">
        <f>IF('Indicator Date hidden'!AR167="x","x",$AQ$2-'Indicator Date hidden'!AR167)</f>
        <v>0</v>
      </c>
      <c r="AR166" s="25">
        <f>IF('Indicator Date hidden'!AS167="x","x",$AR$2-'Indicator Date hidden'!AS167)</f>
        <v>0</v>
      </c>
      <c r="AS166" s="25">
        <f>IF('Indicator Date hidden'!AT167="x","x",$AS$2-'Indicator Date hidden'!AT167)</f>
        <v>0</v>
      </c>
      <c r="AT166" s="25">
        <f>IF('Indicator Date hidden'!AU167="x","x",$AT$2-'Indicator Date hidden'!AU167)</f>
        <v>0</v>
      </c>
      <c r="AU166" s="25" t="str">
        <f>IF('Indicator Date hidden'!AV167="x","x",$AU$2-'Indicator Date hidden'!AV167)</f>
        <v>x</v>
      </c>
      <c r="AV166" s="25">
        <f>IF('Indicator Date hidden'!AW167="x","x",$AV$2-'Indicator Date hidden'!AW167)</f>
        <v>0</v>
      </c>
      <c r="AW166" s="25">
        <f>IF('Indicator Date hidden'!AX167="x","x",$AW$2-'Indicator Date hidden'!AX167)</f>
        <v>0</v>
      </c>
      <c r="AX166" s="25">
        <f>IF('Indicator Date hidden'!AY167="x","x",$AX$2-'Indicator Date hidden'!AY167)</f>
        <v>0</v>
      </c>
      <c r="AY166" s="25">
        <f>IF('Indicator Date hidden'!AZ167="x","x",$AY$2-'Indicator Date hidden'!AZ167)</f>
        <v>0</v>
      </c>
      <c r="AZ166" s="25">
        <f>IF('Indicator Date hidden'!BA167="x","x",$AZ$2-'Indicator Date hidden'!BA167)</f>
        <v>0</v>
      </c>
      <c r="BA166">
        <f t="shared" si="25"/>
        <v>5</v>
      </c>
      <c r="BB166" s="26">
        <f t="shared" si="26"/>
        <v>0.1111111111111111</v>
      </c>
      <c r="BC166">
        <f t="shared" si="27"/>
        <v>3</v>
      </c>
      <c r="BD166" s="26">
        <f t="shared" si="28"/>
        <v>0.48176629752619554</v>
      </c>
      <c r="BE166" s="28">
        <f t="shared" si="29"/>
        <v>0</v>
      </c>
    </row>
    <row r="167" spans="1:57" x14ac:dyDescent="0.25">
      <c r="A167" t="s">
        <v>9889</v>
      </c>
      <c r="B167" s="25">
        <f>IF('Indicator Date hidden'!C168="x","x",$B$2-'Indicator Date hidden'!C168)</f>
        <v>0</v>
      </c>
      <c r="C167" s="25">
        <f>IF('Indicator Date hidden'!D168="x","x",$C$2-'Indicator Date hidden'!D168)</f>
        <v>0</v>
      </c>
      <c r="D167" s="25">
        <f>IF('Indicator Date hidden'!E168="x","x",$D$2-'Indicator Date hidden'!E168)</f>
        <v>0</v>
      </c>
      <c r="E167" s="25">
        <f>IF('Indicator Date hidden'!F168="x","x",$E$2-'Indicator Date hidden'!F168)</f>
        <v>0</v>
      </c>
      <c r="F167" s="25">
        <f>IF('Indicator Date hidden'!G168="x","x",$F$2-'Indicator Date hidden'!G168)</f>
        <v>0</v>
      </c>
      <c r="G167" s="25">
        <f>IF('Indicator Date hidden'!H168="x","x",$G$2-'Indicator Date hidden'!H168)</f>
        <v>0</v>
      </c>
      <c r="H167" s="25">
        <f>IF('Indicator Date hidden'!I168="x","x",$H$2-'Indicator Date hidden'!I168)</f>
        <v>0</v>
      </c>
      <c r="I167" s="25">
        <f>IF('Indicator Date hidden'!J168="x","x",$I$2-'Indicator Date hidden'!J168)</f>
        <v>0</v>
      </c>
      <c r="J167" s="25">
        <f>IF('Indicator Date hidden'!K168="x","x",$J$2-'Indicator Date hidden'!K168)</f>
        <v>0</v>
      </c>
      <c r="K167" s="25">
        <f>IF('Indicator Date hidden'!L168="x","x",$K$2-'Indicator Date hidden'!L168)</f>
        <v>0</v>
      </c>
      <c r="L167" s="25">
        <f>IF('Indicator Date hidden'!M168="x","x",$L$2-'Indicator Date hidden'!M168)</f>
        <v>0</v>
      </c>
      <c r="M167" s="25">
        <f>IF('Indicator Date hidden'!N168="x","x",$M$2-'Indicator Date hidden'!N168)</f>
        <v>0</v>
      </c>
      <c r="N167" s="25">
        <f>IF('Indicator Date hidden'!O168="x","x",$N$2-'Indicator Date hidden'!O168)</f>
        <v>0</v>
      </c>
      <c r="O167" s="25">
        <f>IF('Indicator Date hidden'!P168="x","x",$O$2-'Indicator Date hidden'!P168)</f>
        <v>0</v>
      </c>
      <c r="P167" s="25">
        <f>IF('Indicator Date hidden'!Q168="x","x",$P$2-'Indicator Date hidden'!Q168)</f>
        <v>0</v>
      </c>
      <c r="Q167" s="25" t="str">
        <f>IF('Indicator Date hidden'!R168="x","x",$Q$2-'Indicator Date hidden'!R168)</f>
        <v>x</v>
      </c>
      <c r="R167" s="25">
        <f>IF('Indicator Date hidden'!S168="x","x",$R$2-'Indicator Date hidden'!S168)</f>
        <v>0</v>
      </c>
      <c r="S167" s="25">
        <f>IF('Indicator Date hidden'!T168="x","x",$S$2-'Indicator Date hidden'!T168)</f>
        <v>0</v>
      </c>
      <c r="T167" s="25">
        <f>IF('Indicator Date hidden'!U168="x","x",$T$2-'Indicator Date hidden'!U168)</f>
        <v>0</v>
      </c>
      <c r="U167" s="25" t="str">
        <f>IF('Indicator Date hidden'!V168="x","x",$U$2-'Indicator Date hidden'!V168)</f>
        <v>x</v>
      </c>
      <c r="V167" s="25">
        <f>IF('Indicator Date hidden'!W168="x","x",$V$2-'Indicator Date hidden'!W168)</f>
        <v>0</v>
      </c>
      <c r="W167" s="25" t="str">
        <f>IF('Indicator Date hidden'!X168="x","x",$W$2-'Indicator Date hidden'!X168)</f>
        <v>x</v>
      </c>
      <c r="X167" s="25">
        <f>IF('Indicator Date hidden'!Y168="x","x",$X$2-'Indicator Date hidden'!Y168)</f>
        <v>2</v>
      </c>
      <c r="Y167" s="25">
        <f>IF('Indicator Date hidden'!Z168="x","x",$Y$2-'Indicator Date hidden'!Z168)</f>
        <v>0</v>
      </c>
      <c r="Z167" s="25">
        <f>IF('Indicator Date hidden'!AA168="x","x",$Z$2-'Indicator Date hidden'!AA168)</f>
        <v>0</v>
      </c>
      <c r="AA167" s="25">
        <f>IF('Indicator Date hidden'!AB168="x","x",$AA$2-'Indicator Date hidden'!AB168)</f>
        <v>1</v>
      </c>
      <c r="AB167" s="25">
        <f>IF('Indicator Date hidden'!AC168="x","x",$AB$2-'Indicator Date hidden'!AC168)</f>
        <v>0</v>
      </c>
      <c r="AC167" s="25">
        <f>IF('Indicator Date hidden'!AD168="x","x",$AC$2-'Indicator Date hidden'!AD168)</f>
        <v>0</v>
      </c>
      <c r="AD167" s="25" t="str">
        <f>IF('Indicator Date hidden'!AE168="x","x",$AD$2-'Indicator Date hidden'!AE168)</f>
        <v>x</v>
      </c>
      <c r="AE167" s="25">
        <f>IF('Indicator Date hidden'!AF168="x","x",$AE$2-'Indicator Date hidden'!AF168)</f>
        <v>0</v>
      </c>
      <c r="AF167" s="25">
        <f>IF('Indicator Date hidden'!AG168="x","x",$AF$2-'Indicator Date hidden'!AG168)</f>
        <v>1</v>
      </c>
      <c r="AG167" s="25">
        <f>IF('Indicator Date hidden'!AH168="x","x",$AG$2-'Indicator Date hidden'!AH168)</f>
        <v>0</v>
      </c>
      <c r="AH167" s="25">
        <f>IF('Indicator Date hidden'!AI168="x","x",$AH$2-'Indicator Date hidden'!AI168)</f>
        <v>0</v>
      </c>
      <c r="AI167" s="25">
        <f>IF('Indicator Date hidden'!AJ168="x","x",$AI$2-'Indicator Date hidden'!AJ168)</f>
        <v>0</v>
      </c>
      <c r="AJ167" s="25" t="str">
        <f>IF('Indicator Date hidden'!AK168="x","x",$AJ$2-'Indicator Date hidden'!AK168)</f>
        <v>x</v>
      </c>
      <c r="AK167" s="25">
        <f>IF('Indicator Date hidden'!AL168="x","x",$AK$2-'Indicator Date hidden'!AL168)</f>
        <v>1</v>
      </c>
      <c r="AL167" s="25">
        <f>IF('Indicator Date hidden'!AM168="x","x",$AL$2-'Indicator Date hidden'!AM168)</f>
        <v>0</v>
      </c>
      <c r="AM167" s="25">
        <f>IF('Indicator Date hidden'!AN168="x","x",$AM$2-'Indicator Date hidden'!AN168)</f>
        <v>0</v>
      </c>
      <c r="AN167" s="25">
        <f>IF('Indicator Date hidden'!AO168="x","x",$AN$2-'Indicator Date hidden'!AO168)</f>
        <v>0</v>
      </c>
      <c r="AO167" s="25">
        <f>IF('Indicator Date hidden'!AP168="x","x",$AO$2-'Indicator Date hidden'!AP168)</f>
        <v>0</v>
      </c>
      <c r="AP167" s="25">
        <f>IF('Indicator Date hidden'!AQ168="x","x",$AP$2-'Indicator Date hidden'!AQ168)</f>
        <v>0</v>
      </c>
      <c r="AQ167" s="25">
        <f>IF('Indicator Date hidden'!AR168="x","x",$AQ$2-'Indicator Date hidden'!AR168)</f>
        <v>0</v>
      </c>
      <c r="AR167" s="25">
        <f>IF('Indicator Date hidden'!AS168="x","x",$AR$2-'Indicator Date hidden'!AS168)</f>
        <v>0</v>
      </c>
      <c r="AS167" s="25">
        <f>IF('Indicator Date hidden'!AT168="x","x",$AS$2-'Indicator Date hidden'!AT168)</f>
        <v>0</v>
      </c>
      <c r="AT167" s="25">
        <f>IF('Indicator Date hidden'!AU168="x","x",$AT$2-'Indicator Date hidden'!AU168)</f>
        <v>0</v>
      </c>
      <c r="AU167" s="25" t="str">
        <f>IF('Indicator Date hidden'!AV168="x","x",$AU$2-'Indicator Date hidden'!AV168)</f>
        <v>x</v>
      </c>
      <c r="AV167" s="25">
        <f>IF('Indicator Date hidden'!AW168="x","x",$AV$2-'Indicator Date hidden'!AW168)</f>
        <v>0</v>
      </c>
      <c r="AW167" s="25">
        <f>IF('Indicator Date hidden'!AX168="x","x",$AW$2-'Indicator Date hidden'!AX168)</f>
        <v>0</v>
      </c>
      <c r="AX167" s="25">
        <f>IF('Indicator Date hidden'!AY168="x","x",$AX$2-'Indicator Date hidden'!AY168)</f>
        <v>0</v>
      </c>
      <c r="AY167" s="25">
        <f>IF('Indicator Date hidden'!AZ168="x","x",$AY$2-'Indicator Date hidden'!AZ168)</f>
        <v>0</v>
      </c>
      <c r="AZ167" s="25">
        <f>IF('Indicator Date hidden'!BA168="x","x",$AZ$2-'Indicator Date hidden'!BA168)</f>
        <v>0</v>
      </c>
      <c r="BA167">
        <f t="shared" si="25"/>
        <v>5</v>
      </c>
      <c r="BB167" s="26">
        <f t="shared" si="26"/>
        <v>0.1111111111111111</v>
      </c>
      <c r="BC167">
        <f t="shared" si="27"/>
        <v>4</v>
      </c>
      <c r="BD167" s="26">
        <f t="shared" si="28"/>
        <v>0.37843080813169783</v>
      </c>
      <c r="BE167" s="28">
        <f t="shared" si="29"/>
        <v>0</v>
      </c>
    </row>
    <row r="168" spans="1:57" x14ac:dyDescent="0.25">
      <c r="A168" t="s">
        <v>10094</v>
      </c>
      <c r="B168" s="25">
        <f>IF('Indicator Date hidden'!C169="x","x",$B$2-'Indicator Date hidden'!C169)</f>
        <v>0</v>
      </c>
      <c r="C168" s="25">
        <f>IF('Indicator Date hidden'!D169="x","x",$C$2-'Indicator Date hidden'!D169)</f>
        <v>0</v>
      </c>
      <c r="D168" s="25">
        <f>IF('Indicator Date hidden'!E169="x","x",$D$2-'Indicator Date hidden'!E169)</f>
        <v>0</v>
      </c>
      <c r="E168" s="25">
        <f>IF('Indicator Date hidden'!F169="x","x",$E$2-'Indicator Date hidden'!F169)</f>
        <v>0</v>
      </c>
      <c r="F168" s="25">
        <f>IF('Indicator Date hidden'!G169="x","x",$F$2-'Indicator Date hidden'!G169)</f>
        <v>0</v>
      </c>
      <c r="G168" s="25">
        <f>IF('Indicator Date hidden'!H169="x","x",$G$2-'Indicator Date hidden'!H169)</f>
        <v>0</v>
      </c>
      <c r="H168" s="25">
        <f>IF('Indicator Date hidden'!I169="x","x",$H$2-'Indicator Date hidden'!I169)</f>
        <v>0</v>
      </c>
      <c r="I168" s="25">
        <f>IF('Indicator Date hidden'!J169="x","x",$I$2-'Indicator Date hidden'!J169)</f>
        <v>0</v>
      </c>
      <c r="J168" s="25">
        <f>IF('Indicator Date hidden'!K169="x","x",$J$2-'Indicator Date hidden'!K169)</f>
        <v>0</v>
      </c>
      <c r="K168" s="25">
        <f>IF('Indicator Date hidden'!L169="x","x",$K$2-'Indicator Date hidden'!L169)</f>
        <v>0</v>
      </c>
      <c r="L168" s="25">
        <f>IF('Indicator Date hidden'!M169="x","x",$L$2-'Indicator Date hidden'!M169)</f>
        <v>0</v>
      </c>
      <c r="M168" s="25">
        <f>IF('Indicator Date hidden'!N169="x","x",$M$2-'Indicator Date hidden'!N169)</f>
        <v>0</v>
      </c>
      <c r="N168" s="25">
        <f>IF('Indicator Date hidden'!O169="x","x",$N$2-'Indicator Date hidden'!O169)</f>
        <v>0</v>
      </c>
      <c r="O168" s="25">
        <f>IF('Indicator Date hidden'!P169="x","x",$O$2-'Indicator Date hidden'!P169)</f>
        <v>0</v>
      </c>
      <c r="P168" s="25">
        <f>IF('Indicator Date hidden'!Q169="x","x",$P$2-'Indicator Date hidden'!Q169)</f>
        <v>0</v>
      </c>
      <c r="Q168" s="25">
        <f>IF('Indicator Date hidden'!R169="x","x",$Q$2-'Indicator Date hidden'!R169)</f>
        <v>5</v>
      </c>
      <c r="R168" s="25">
        <f>IF('Indicator Date hidden'!S169="x","x",$R$2-'Indicator Date hidden'!S169)</f>
        <v>0</v>
      </c>
      <c r="S168" s="25">
        <f>IF('Indicator Date hidden'!T169="x","x",$S$2-'Indicator Date hidden'!T169)</f>
        <v>0</v>
      </c>
      <c r="T168" s="25">
        <f>IF('Indicator Date hidden'!U169="x","x",$T$2-'Indicator Date hidden'!U169)</f>
        <v>0</v>
      </c>
      <c r="U168" s="25" t="str">
        <f>IF('Indicator Date hidden'!V169="x","x",$U$2-'Indicator Date hidden'!V169)</f>
        <v>x</v>
      </c>
      <c r="V168" s="25">
        <f>IF('Indicator Date hidden'!W169="x","x",$V$2-'Indicator Date hidden'!W169)</f>
        <v>0</v>
      </c>
      <c r="W168" s="25">
        <f>IF('Indicator Date hidden'!X169="x","x",$W$2-'Indicator Date hidden'!X169)</f>
        <v>5</v>
      </c>
      <c r="X168" s="25">
        <f>IF('Indicator Date hidden'!Y169="x","x",$X$2-'Indicator Date hidden'!Y169)</f>
        <v>4</v>
      </c>
      <c r="Y168" s="25">
        <f>IF('Indicator Date hidden'!Z169="x","x",$Y$2-'Indicator Date hidden'!Z169)</f>
        <v>0</v>
      </c>
      <c r="Z168" s="25">
        <f>IF('Indicator Date hidden'!AA169="x","x",$Z$2-'Indicator Date hidden'!AA169)</f>
        <v>0</v>
      </c>
      <c r="AA168" s="25">
        <f>IF('Indicator Date hidden'!AB169="x","x",$AA$2-'Indicator Date hidden'!AB169)</f>
        <v>0</v>
      </c>
      <c r="AB168" s="25">
        <f>IF('Indicator Date hidden'!AC169="x","x",$AB$2-'Indicator Date hidden'!AC169)</f>
        <v>0</v>
      </c>
      <c r="AC168" s="25">
        <f>IF('Indicator Date hidden'!AD169="x","x",$AC$2-'Indicator Date hidden'!AD169)</f>
        <v>0</v>
      </c>
      <c r="AD168" s="25" t="str">
        <f>IF('Indicator Date hidden'!AE169="x","x",$AD$2-'Indicator Date hidden'!AE169)</f>
        <v>x</v>
      </c>
      <c r="AE168" s="25">
        <f>IF('Indicator Date hidden'!AF169="x","x",$AE$2-'Indicator Date hidden'!AF169)</f>
        <v>0</v>
      </c>
      <c r="AF168" s="25">
        <f>IF('Indicator Date hidden'!AG169="x","x",$AF$2-'Indicator Date hidden'!AG169)</f>
        <v>9</v>
      </c>
      <c r="AG168" s="25">
        <f>IF('Indicator Date hidden'!AH169="x","x",$AG$2-'Indicator Date hidden'!AH169)</f>
        <v>0</v>
      </c>
      <c r="AH168" s="25">
        <f>IF('Indicator Date hidden'!AI169="x","x",$AH$2-'Indicator Date hidden'!AI169)</f>
        <v>0</v>
      </c>
      <c r="AI168" s="25">
        <f>IF('Indicator Date hidden'!AJ169="x","x",$AI$2-'Indicator Date hidden'!AJ169)</f>
        <v>0</v>
      </c>
      <c r="AJ168" s="25">
        <f>IF('Indicator Date hidden'!AK169="x","x",$AJ$2-'Indicator Date hidden'!AK169)</f>
        <v>1</v>
      </c>
      <c r="AK168" s="25">
        <f>IF('Indicator Date hidden'!AL169="x","x",$AK$2-'Indicator Date hidden'!AL169)</f>
        <v>1</v>
      </c>
      <c r="AL168" s="25">
        <f>IF('Indicator Date hidden'!AM169="x","x",$AL$2-'Indicator Date hidden'!AM169)</f>
        <v>0</v>
      </c>
      <c r="AM168" s="25">
        <f>IF('Indicator Date hidden'!AN169="x","x",$AM$2-'Indicator Date hidden'!AN169)</f>
        <v>0</v>
      </c>
      <c r="AN168" s="25">
        <f>IF('Indicator Date hidden'!AO169="x","x",$AN$2-'Indicator Date hidden'!AO169)</f>
        <v>0</v>
      </c>
      <c r="AO168" s="25" t="str">
        <f>IF('Indicator Date hidden'!AP169="x","x",$AO$2-'Indicator Date hidden'!AP169)</f>
        <v>x</v>
      </c>
      <c r="AP168" s="25" t="str">
        <f>IF('Indicator Date hidden'!AQ169="x","x",$AP$2-'Indicator Date hidden'!AQ169)</f>
        <v>x</v>
      </c>
      <c r="AQ168" s="25">
        <f>IF('Indicator Date hidden'!AR169="x","x",$AQ$2-'Indicator Date hidden'!AR169)</f>
        <v>6</v>
      </c>
      <c r="AR168" s="25">
        <f>IF('Indicator Date hidden'!AS169="x","x",$AR$2-'Indicator Date hidden'!AS169)</f>
        <v>0</v>
      </c>
      <c r="AS168" s="25">
        <f>IF('Indicator Date hidden'!AT169="x","x",$AS$2-'Indicator Date hidden'!AT169)</f>
        <v>0</v>
      </c>
      <c r="AT168" s="25">
        <f>IF('Indicator Date hidden'!AU169="x","x",$AT$2-'Indicator Date hidden'!AU169)</f>
        <v>0</v>
      </c>
      <c r="AU168" s="25">
        <f>IF('Indicator Date hidden'!AV169="x","x",$AU$2-'Indicator Date hidden'!AV169)</f>
        <v>1</v>
      </c>
      <c r="AV168" s="25">
        <f>IF('Indicator Date hidden'!AW169="x","x",$AV$2-'Indicator Date hidden'!AW169)</f>
        <v>0</v>
      </c>
      <c r="AW168" s="25">
        <f>IF('Indicator Date hidden'!AX169="x","x",$AW$2-'Indicator Date hidden'!AX169)</f>
        <v>0</v>
      </c>
      <c r="AX168" s="25">
        <f>IF('Indicator Date hidden'!AY169="x","x",$AX$2-'Indicator Date hidden'!AY169)</f>
        <v>0</v>
      </c>
      <c r="AY168" s="25">
        <f>IF('Indicator Date hidden'!AZ169="x","x",$AY$2-'Indicator Date hidden'!AZ169)</f>
        <v>0</v>
      </c>
      <c r="AZ168" s="25">
        <f>IF('Indicator Date hidden'!BA169="x","x",$AZ$2-'Indicator Date hidden'!BA169)</f>
        <v>0</v>
      </c>
      <c r="BA168">
        <f t="shared" si="25"/>
        <v>32</v>
      </c>
      <c r="BB168" s="26">
        <f t="shared" si="26"/>
        <v>0.68085106382978722</v>
      </c>
      <c r="BC168">
        <f t="shared" si="27"/>
        <v>8</v>
      </c>
      <c r="BD168" s="26">
        <f t="shared" si="28"/>
        <v>1.8691946494125444</v>
      </c>
      <c r="BE168" s="28">
        <f t="shared" si="29"/>
        <v>0</v>
      </c>
    </row>
    <row r="169" spans="1:57" x14ac:dyDescent="0.25">
      <c r="A169" t="s">
        <v>10100</v>
      </c>
      <c r="B169" s="25">
        <f>IF('Indicator Date hidden'!C170="x","x",$B$2-'Indicator Date hidden'!C170)</f>
        <v>0</v>
      </c>
      <c r="C169" s="25">
        <f>IF('Indicator Date hidden'!D170="x","x",$C$2-'Indicator Date hidden'!D170)</f>
        <v>0</v>
      </c>
      <c r="D169" s="25">
        <f>IF('Indicator Date hidden'!E170="x","x",$D$2-'Indicator Date hidden'!E170)</f>
        <v>0</v>
      </c>
      <c r="E169" s="25">
        <f>IF('Indicator Date hidden'!F170="x","x",$E$2-'Indicator Date hidden'!F170)</f>
        <v>0</v>
      </c>
      <c r="F169" s="25">
        <f>IF('Indicator Date hidden'!G170="x","x",$F$2-'Indicator Date hidden'!G170)</f>
        <v>0</v>
      </c>
      <c r="G169" s="25">
        <f>IF('Indicator Date hidden'!H170="x","x",$G$2-'Indicator Date hidden'!H170)</f>
        <v>0</v>
      </c>
      <c r="H169" s="25">
        <f>IF('Indicator Date hidden'!I170="x","x",$H$2-'Indicator Date hidden'!I170)</f>
        <v>0</v>
      </c>
      <c r="I169" s="25">
        <f>IF('Indicator Date hidden'!J170="x","x",$I$2-'Indicator Date hidden'!J170)</f>
        <v>0</v>
      </c>
      <c r="J169" s="25">
        <f>IF('Indicator Date hidden'!K170="x","x",$J$2-'Indicator Date hidden'!K170)</f>
        <v>0</v>
      </c>
      <c r="K169" s="25">
        <f>IF('Indicator Date hidden'!L170="x","x",$K$2-'Indicator Date hidden'!L170)</f>
        <v>0</v>
      </c>
      <c r="L169" s="25">
        <f>IF('Indicator Date hidden'!M170="x","x",$L$2-'Indicator Date hidden'!M170)</f>
        <v>0</v>
      </c>
      <c r="M169" s="25">
        <f>IF('Indicator Date hidden'!N170="x","x",$M$2-'Indicator Date hidden'!N170)</f>
        <v>0</v>
      </c>
      <c r="N169" s="25">
        <f>IF('Indicator Date hidden'!O170="x","x",$N$2-'Indicator Date hidden'!O170)</f>
        <v>0</v>
      </c>
      <c r="O169" s="25">
        <f>IF('Indicator Date hidden'!P170="x","x",$O$2-'Indicator Date hidden'!P170)</f>
        <v>0</v>
      </c>
      <c r="P169" s="25">
        <f>IF('Indicator Date hidden'!Q170="x","x",$P$2-'Indicator Date hidden'!Q170)</f>
        <v>0</v>
      </c>
      <c r="Q169" s="25">
        <f>IF('Indicator Date hidden'!R170="x","x",$Q$2-'Indicator Date hidden'!R170)</f>
        <v>2</v>
      </c>
      <c r="R169" s="25">
        <f>IF('Indicator Date hidden'!S170="x","x",$R$2-'Indicator Date hidden'!S170)</f>
        <v>0</v>
      </c>
      <c r="S169" s="25">
        <f>IF('Indicator Date hidden'!T170="x","x",$S$2-'Indicator Date hidden'!T170)</f>
        <v>0</v>
      </c>
      <c r="T169" s="25">
        <f>IF('Indicator Date hidden'!U170="x","x",$T$2-'Indicator Date hidden'!U170)</f>
        <v>0</v>
      </c>
      <c r="U169" s="25">
        <f>IF('Indicator Date hidden'!V170="x","x",$U$2-'Indicator Date hidden'!V170)</f>
        <v>0</v>
      </c>
      <c r="V169" s="25">
        <f>IF('Indicator Date hidden'!W170="x","x",$V$2-'Indicator Date hidden'!W170)</f>
        <v>0</v>
      </c>
      <c r="W169" s="25">
        <f>IF('Indicator Date hidden'!X170="x","x",$W$2-'Indicator Date hidden'!X170)</f>
        <v>2</v>
      </c>
      <c r="X169" s="25">
        <f>IF('Indicator Date hidden'!Y170="x","x",$X$2-'Indicator Date hidden'!Y170)</f>
        <v>1</v>
      </c>
      <c r="Y169" s="25">
        <f>IF('Indicator Date hidden'!Z170="x","x",$Y$2-'Indicator Date hidden'!Z170)</f>
        <v>0</v>
      </c>
      <c r="Z169" s="25">
        <f>IF('Indicator Date hidden'!AA170="x","x",$Z$2-'Indicator Date hidden'!AA170)</f>
        <v>0</v>
      </c>
      <c r="AA169" s="25">
        <f>IF('Indicator Date hidden'!AB170="x","x",$AA$2-'Indicator Date hidden'!AB170)</f>
        <v>0</v>
      </c>
      <c r="AB169" s="25">
        <f>IF('Indicator Date hidden'!AC170="x","x",$AB$2-'Indicator Date hidden'!AC170)</f>
        <v>0</v>
      </c>
      <c r="AC169" s="25">
        <f>IF('Indicator Date hidden'!AD170="x","x",$AC$2-'Indicator Date hidden'!AD170)</f>
        <v>0</v>
      </c>
      <c r="AD169" s="25">
        <f>IF('Indicator Date hidden'!AE170="x","x",$AD$2-'Indicator Date hidden'!AE170)</f>
        <v>0</v>
      </c>
      <c r="AE169" s="25">
        <f>IF('Indicator Date hidden'!AF170="x","x",$AE$2-'Indicator Date hidden'!AF170)</f>
        <v>0</v>
      </c>
      <c r="AF169" s="25">
        <f>IF('Indicator Date hidden'!AG170="x","x",$AF$2-'Indicator Date hidden'!AG170)</f>
        <v>4</v>
      </c>
      <c r="AG169" s="25">
        <f>IF('Indicator Date hidden'!AH170="x","x",$AG$2-'Indicator Date hidden'!AH170)</f>
        <v>0</v>
      </c>
      <c r="AH169" s="25">
        <f>IF('Indicator Date hidden'!AI170="x","x",$AH$2-'Indicator Date hidden'!AI170)</f>
        <v>0</v>
      </c>
      <c r="AI169" s="25">
        <f>IF('Indicator Date hidden'!AJ170="x","x",$AI$2-'Indicator Date hidden'!AJ170)</f>
        <v>0</v>
      </c>
      <c r="AJ169" s="25" t="str">
        <f>IF('Indicator Date hidden'!AK170="x","x",$AJ$2-'Indicator Date hidden'!AK170)</f>
        <v>x</v>
      </c>
      <c r="AK169" s="25">
        <f>IF('Indicator Date hidden'!AL170="x","x",$AK$2-'Indicator Date hidden'!AL170)</f>
        <v>1</v>
      </c>
      <c r="AL169" s="25">
        <f>IF('Indicator Date hidden'!AM170="x","x",$AL$2-'Indicator Date hidden'!AM170)</f>
        <v>0</v>
      </c>
      <c r="AM169" s="25">
        <f>IF('Indicator Date hidden'!AN170="x","x",$AM$2-'Indicator Date hidden'!AN170)</f>
        <v>0</v>
      </c>
      <c r="AN169" s="25">
        <f>IF('Indicator Date hidden'!AO170="x","x",$AN$2-'Indicator Date hidden'!AO170)</f>
        <v>0</v>
      </c>
      <c r="AO169" s="25" t="str">
        <f>IF('Indicator Date hidden'!AP170="x","x",$AO$2-'Indicator Date hidden'!AP170)</f>
        <v>x</v>
      </c>
      <c r="AP169" s="25" t="str">
        <f>IF('Indicator Date hidden'!AQ170="x","x",$AP$2-'Indicator Date hidden'!AQ170)</f>
        <v>x</v>
      </c>
      <c r="AQ169" s="25">
        <f>IF('Indicator Date hidden'!AR170="x","x",$AQ$2-'Indicator Date hidden'!AR170)</f>
        <v>6</v>
      </c>
      <c r="AR169" s="25">
        <f>IF('Indicator Date hidden'!AS170="x","x",$AR$2-'Indicator Date hidden'!AS170)</f>
        <v>0</v>
      </c>
      <c r="AS169" s="25">
        <f>IF('Indicator Date hidden'!AT170="x","x",$AS$2-'Indicator Date hidden'!AT170)</f>
        <v>0</v>
      </c>
      <c r="AT169" s="25">
        <f>IF('Indicator Date hidden'!AU170="x","x",$AT$2-'Indicator Date hidden'!AU170)</f>
        <v>0</v>
      </c>
      <c r="AU169" s="25">
        <f>IF('Indicator Date hidden'!AV170="x","x",$AU$2-'Indicator Date hidden'!AV170)</f>
        <v>1</v>
      </c>
      <c r="AV169" s="25">
        <f>IF('Indicator Date hidden'!AW170="x","x",$AV$2-'Indicator Date hidden'!AW170)</f>
        <v>0</v>
      </c>
      <c r="AW169" s="25">
        <f>IF('Indicator Date hidden'!AX170="x","x",$AW$2-'Indicator Date hidden'!AX170)</f>
        <v>0</v>
      </c>
      <c r="AX169" s="25">
        <f>IF('Indicator Date hidden'!AY170="x","x",$AX$2-'Indicator Date hidden'!AY170)</f>
        <v>0</v>
      </c>
      <c r="AY169" s="25">
        <f>IF('Indicator Date hidden'!AZ170="x","x",$AY$2-'Indicator Date hidden'!AZ170)</f>
        <v>0</v>
      </c>
      <c r="AZ169" s="25">
        <f>IF('Indicator Date hidden'!BA170="x","x",$AZ$2-'Indicator Date hidden'!BA170)</f>
        <v>0</v>
      </c>
      <c r="BA169">
        <f t="shared" si="25"/>
        <v>17</v>
      </c>
      <c r="BB169" s="26">
        <f t="shared" si="26"/>
        <v>0.35416666666666669</v>
      </c>
      <c r="BC169">
        <f t="shared" si="27"/>
        <v>7</v>
      </c>
      <c r="BD169" s="26">
        <f t="shared" si="28"/>
        <v>1.0895255720827401</v>
      </c>
      <c r="BE169" s="28">
        <f t="shared" si="29"/>
        <v>0</v>
      </c>
    </row>
    <row r="170" spans="1:57" x14ac:dyDescent="0.25">
      <c r="A170" t="s">
        <v>10111</v>
      </c>
      <c r="B170" s="25">
        <f>IF('Indicator Date hidden'!C171="x","x",$B$2-'Indicator Date hidden'!C171)</f>
        <v>0</v>
      </c>
      <c r="C170" s="25">
        <f>IF('Indicator Date hidden'!D171="x","x",$C$2-'Indicator Date hidden'!D171)</f>
        <v>0</v>
      </c>
      <c r="D170" s="25">
        <f>IF('Indicator Date hidden'!E171="x","x",$D$2-'Indicator Date hidden'!E171)</f>
        <v>0</v>
      </c>
      <c r="E170" s="25">
        <f>IF('Indicator Date hidden'!F171="x","x",$E$2-'Indicator Date hidden'!F171)</f>
        <v>0</v>
      </c>
      <c r="F170" s="25">
        <f>IF('Indicator Date hidden'!G171="x","x",$F$2-'Indicator Date hidden'!G171)</f>
        <v>0</v>
      </c>
      <c r="G170" s="25">
        <f>IF('Indicator Date hidden'!H171="x","x",$G$2-'Indicator Date hidden'!H171)</f>
        <v>0</v>
      </c>
      <c r="H170" s="25">
        <f>IF('Indicator Date hidden'!I171="x","x",$H$2-'Indicator Date hidden'!I171)</f>
        <v>0</v>
      </c>
      <c r="I170" s="25">
        <f>IF('Indicator Date hidden'!J171="x","x",$I$2-'Indicator Date hidden'!J171)</f>
        <v>0</v>
      </c>
      <c r="J170" s="25">
        <f>IF('Indicator Date hidden'!K171="x","x",$J$2-'Indicator Date hidden'!K171)</f>
        <v>0</v>
      </c>
      <c r="K170" s="25">
        <f>IF('Indicator Date hidden'!L171="x","x",$K$2-'Indicator Date hidden'!L171)</f>
        <v>0</v>
      </c>
      <c r="L170" s="25">
        <f>IF('Indicator Date hidden'!M171="x","x",$L$2-'Indicator Date hidden'!M171)</f>
        <v>0</v>
      </c>
      <c r="M170" s="25">
        <f>IF('Indicator Date hidden'!N171="x","x",$M$2-'Indicator Date hidden'!N171)</f>
        <v>0</v>
      </c>
      <c r="N170" s="25">
        <f>IF('Indicator Date hidden'!O171="x","x",$N$2-'Indicator Date hidden'!O171)</f>
        <v>0</v>
      </c>
      <c r="O170" s="25">
        <f>IF('Indicator Date hidden'!P171="x","x",$O$2-'Indicator Date hidden'!P171)</f>
        <v>0</v>
      </c>
      <c r="P170" s="25">
        <f>IF('Indicator Date hidden'!Q171="x","x",$P$2-'Indicator Date hidden'!Q171)</f>
        <v>0</v>
      </c>
      <c r="Q170" s="25">
        <f>IF('Indicator Date hidden'!R171="x","x",$Q$2-'Indicator Date hidden'!R171)</f>
        <v>4</v>
      </c>
      <c r="R170" s="25">
        <f>IF('Indicator Date hidden'!S171="x","x",$R$2-'Indicator Date hidden'!S171)</f>
        <v>0</v>
      </c>
      <c r="S170" s="25">
        <f>IF('Indicator Date hidden'!T171="x","x",$S$2-'Indicator Date hidden'!T171)</f>
        <v>0</v>
      </c>
      <c r="T170" s="25">
        <f>IF('Indicator Date hidden'!U171="x","x",$T$2-'Indicator Date hidden'!U171)</f>
        <v>0</v>
      </c>
      <c r="U170" s="25">
        <f>IF('Indicator Date hidden'!V171="x","x",$U$2-'Indicator Date hidden'!V171)</f>
        <v>0</v>
      </c>
      <c r="V170" s="25">
        <f>IF('Indicator Date hidden'!W171="x","x",$V$2-'Indicator Date hidden'!W171)</f>
        <v>0</v>
      </c>
      <c r="W170" s="25">
        <f>IF('Indicator Date hidden'!X171="x","x",$W$2-'Indicator Date hidden'!X171)</f>
        <v>3</v>
      </c>
      <c r="X170" s="25">
        <f>IF('Indicator Date hidden'!Y171="x","x",$X$2-'Indicator Date hidden'!Y171)</f>
        <v>2</v>
      </c>
      <c r="Y170" s="25">
        <f>IF('Indicator Date hidden'!Z171="x","x",$Y$2-'Indicator Date hidden'!Z171)</f>
        <v>0</v>
      </c>
      <c r="Z170" s="25">
        <f>IF('Indicator Date hidden'!AA171="x","x",$Z$2-'Indicator Date hidden'!AA171)</f>
        <v>0</v>
      </c>
      <c r="AA170" s="25">
        <f>IF('Indicator Date hidden'!AB171="x","x",$AA$2-'Indicator Date hidden'!AB171)</f>
        <v>0</v>
      </c>
      <c r="AB170" s="25">
        <f>IF('Indicator Date hidden'!AC171="x","x",$AB$2-'Indicator Date hidden'!AC171)</f>
        <v>0</v>
      </c>
      <c r="AC170" s="25">
        <f>IF('Indicator Date hidden'!AD171="x","x",$AC$2-'Indicator Date hidden'!AD171)</f>
        <v>0</v>
      </c>
      <c r="AD170" s="25">
        <f>IF('Indicator Date hidden'!AE171="x","x",$AD$2-'Indicator Date hidden'!AE171)</f>
        <v>0</v>
      </c>
      <c r="AE170" s="25">
        <f>IF('Indicator Date hidden'!AF171="x","x",$AE$2-'Indicator Date hidden'!AF171)</f>
        <v>0</v>
      </c>
      <c r="AF170" s="25">
        <f>IF('Indicator Date hidden'!AG171="x","x",$AF$2-'Indicator Date hidden'!AG171)</f>
        <v>1</v>
      </c>
      <c r="AG170" s="25">
        <f>IF('Indicator Date hidden'!AH171="x","x",$AG$2-'Indicator Date hidden'!AH171)</f>
        <v>0</v>
      </c>
      <c r="AH170" s="25">
        <f>IF('Indicator Date hidden'!AI171="x","x",$AH$2-'Indicator Date hidden'!AI171)</f>
        <v>0</v>
      </c>
      <c r="AI170" s="25">
        <f>IF('Indicator Date hidden'!AJ171="x","x",$AI$2-'Indicator Date hidden'!AJ171)</f>
        <v>0</v>
      </c>
      <c r="AJ170" s="25" t="str">
        <f>IF('Indicator Date hidden'!AK171="x","x",$AJ$2-'Indicator Date hidden'!AK171)</f>
        <v>x</v>
      </c>
      <c r="AK170" s="25">
        <f>IF('Indicator Date hidden'!AL171="x","x",$AK$2-'Indicator Date hidden'!AL171)</f>
        <v>0</v>
      </c>
      <c r="AL170" s="25">
        <f>IF('Indicator Date hidden'!AM171="x","x",$AL$2-'Indicator Date hidden'!AM171)</f>
        <v>0</v>
      </c>
      <c r="AM170" s="25">
        <f>IF('Indicator Date hidden'!AN171="x","x",$AM$2-'Indicator Date hidden'!AN171)</f>
        <v>0</v>
      </c>
      <c r="AN170" s="25">
        <f>IF('Indicator Date hidden'!AO171="x","x",$AN$2-'Indicator Date hidden'!AO171)</f>
        <v>0</v>
      </c>
      <c r="AO170" s="25">
        <f>IF('Indicator Date hidden'!AP171="x","x",$AO$2-'Indicator Date hidden'!AP171)</f>
        <v>1</v>
      </c>
      <c r="AP170" s="25">
        <f>IF('Indicator Date hidden'!AQ171="x","x",$AP$2-'Indicator Date hidden'!AQ171)</f>
        <v>0</v>
      </c>
      <c r="AQ170" s="25">
        <f>IF('Indicator Date hidden'!AR171="x","x",$AQ$2-'Indicator Date hidden'!AR171)</f>
        <v>0</v>
      </c>
      <c r="AR170" s="25">
        <f>IF('Indicator Date hidden'!AS171="x","x",$AR$2-'Indicator Date hidden'!AS171)</f>
        <v>0</v>
      </c>
      <c r="AS170" s="25">
        <f>IF('Indicator Date hidden'!AT171="x","x",$AS$2-'Indicator Date hidden'!AT171)</f>
        <v>0</v>
      </c>
      <c r="AT170" s="25">
        <f>IF('Indicator Date hidden'!AU171="x","x",$AT$2-'Indicator Date hidden'!AU171)</f>
        <v>0</v>
      </c>
      <c r="AU170" s="25">
        <f>IF('Indicator Date hidden'!AV171="x","x",$AU$2-'Indicator Date hidden'!AV171)</f>
        <v>2</v>
      </c>
      <c r="AV170" s="25">
        <f>IF('Indicator Date hidden'!AW171="x","x",$AV$2-'Indicator Date hidden'!AW171)</f>
        <v>0</v>
      </c>
      <c r="AW170" s="25">
        <f>IF('Indicator Date hidden'!AX171="x","x",$AW$2-'Indicator Date hidden'!AX171)</f>
        <v>0</v>
      </c>
      <c r="AX170" s="25">
        <f>IF('Indicator Date hidden'!AY171="x","x",$AX$2-'Indicator Date hidden'!AY171)</f>
        <v>0</v>
      </c>
      <c r="AY170" s="25">
        <f>IF('Indicator Date hidden'!AZ171="x","x",$AY$2-'Indicator Date hidden'!AZ171)</f>
        <v>0</v>
      </c>
      <c r="AZ170" s="25">
        <f>IF('Indicator Date hidden'!BA171="x","x",$AZ$2-'Indicator Date hidden'!BA171)</f>
        <v>0</v>
      </c>
      <c r="BA170">
        <f t="shared" si="25"/>
        <v>13</v>
      </c>
      <c r="BB170" s="26">
        <f t="shared" si="26"/>
        <v>0.26</v>
      </c>
      <c r="BC170">
        <f t="shared" si="27"/>
        <v>6</v>
      </c>
      <c r="BD170" s="26">
        <f t="shared" si="28"/>
        <v>0.79523581408284172</v>
      </c>
      <c r="BE170" s="28">
        <f t="shared" si="29"/>
        <v>0</v>
      </c>
    </row>
    <row r="171" spans="1:57" x14ac:dyDescent="0.25">
      <c r="A171" t="s">
        <v>10098</v>
      </c>
      <c r="B171" s="25">
        <f>IF('Indicator Date hidden'!C172="x","x",$B$2-'Indicator Date hidden'!C172)</f>
        <v>0</v>
      </c>
      <c r="C171" s="25">
        <f>IF('Indicator Date hidden'!D172="x","x",$C$2-'Indicator Date hidden'!D172)</f>
        <v>0</v>
      </c>
      <c r="D171" s="25">
        <f>IF('Indicator Date hidden'!E172="x","x",$D$2-'Indicator Date hidden'!E172)</f>
        <v>0</v>
      </c>
      <c r="E171" s="25">
        <f>IF('Indicator Date hidden'!F172="x","x",$E$2-'Indicator Date hidden'!F172)</f>
        <v>0</v>
      </c>
      <c r="F171" s="25">
        <f>IF('Indicator Date hidden'!G172="x","x",$F$2-'Indicator Date hidden'!G172)</f>
        <v>0</v>
      </c>
      <c r="G171" s="25">
        <f>IF('Indicator Date hidden'!H172="x","x",$G$2-'Indicator Date hidden'!H172)</f>
        <v>0</v>
      </c>
      <c r="H171" s="25">
        <f>IF('Indicator Date hidden'!I172="x","x",$H$2-'Indicator Date hidden'!I172)</f>
        <v>0</v>
      </c>
      <c r="I171" s="25">
        <f>IF('Indicator Date hidden'!J172="x","x",$I$2-'Indicator Date hidden'!J172)</f>
        <v>0</v>
      </c>
      <c r="J171" s="25">
        <f>IF('Indicator Date hidden'!K172="x","x",$J$2-'Indicator Date hidden'!K172)</f>
        <v>0</v>
      </c>
      <c r="K171" s="25">
        <f>IF('Indicator Date hidden'!L172="x","x",$K$2-'Indicator Date hidden'!L172)</f>
        <v>0</v>
      </c>
      <c r="L171" s="25">
        <f>IF('Indicator Date hidden'!M172="x","x",$L$2-'Indicator Date hidden'!M172)</f>
        <v>0</v>
      </c>
      <c r="M171" s="25">
        <f>IF('Indicator Date hidden'!N172="x","x",$M$2-'Indicator Date hidden'!N172)</f>
        <v>0</v>
      </c>
      <c r="N171" s="25">
        <f>IF('Indicator Date hidden'!O172="x","x",$N$2-'Indicator Date hidden'!O172)</f>
        <v>0</v>
      </c>
      <c r="O171" s="25">
        <f>IF('Indicator Date hidden'!P172="x","x",$O$2-'Indicator Date hidden'!P172)</f>
        <v>0</v>
      </c>
      <c r="P171" s="25">
        <f>IF('Indicator Date hidden'!Q172="x","x",$P$2-'Indicator Date hidden'!Q172)</f>
        <v>0</v>
      </c>
      <c r="Q171" s="25">
        <f>IF('Indicator Date hidden'!R172="x","x",$Q$2-'Indicator Date hidden'!R172)</f>
        <v>8</v>
      </c>
      <c r="R171" s="25">
        <f>IF('Indicator Date hidden'!S172="x","x",$R$2-'Indicator Date hidden'!S172)</f>
        <v>0</v>
      </c>
      <c r="S171" s="25">
        <f>IF('Indicator Date hidden'!T172="x","x",$S$2-'Indicator Date hidden'!T172)</f>
        <v>0</v>
      </c>
      <c r="T171" s="25">
        <f>IF('Indicator Date hidden'!U172="x","x",$T$2-'Indicator Date hidden'!U172)</f>
        <v>0</v>
      </c>
      <c r="U171" s="25">
        <f>IF('Indicator Date hidden'!V172="x","x",$U$2-'Indicator Date hidden'!V172)</f>
        <v>0</v>
      </c>
      <c r="V171" s="25">
        <f>IF('Indicator Date hidden'!W172="x","x",$V$2-'Indicator Date hidden'!W172)</f>
        <v>0</v>
      </c>
      <c r="W171" s="25">
        <f>IF('Indicator Date hidden'!X172="x","x",$W$2-'Indicator Date hidden'!X172)</f>
        <v>2</v>
      </c>
      <c r="X171" s="25">
        <f>IF('Indicator Date hidden'!Y172="x","x",$X$2-'Indicator Date hidden'!Y172)</f>
        <v>4</v>
      </c>
      <c r="Y171" s="25">
        <f>IF('Indicator Date hidden'!Z172="x","x",$Y$2-'Indicator Date hidden'!Z172)</f>
        <v>0</v>
      </c>
      <c r="Z171" s="25">
        <f>IF('Indicator Date hidden'!AA172="x","x",$Z$2-'Indicator Date hidden'!AA172)</f>
        <v>0</v>
      </c>
      <c r="AA171" s="25">
        <f>IF('Indicator Date hidden'!AB172="x","x",$AA$2-'Indicator Date hidden'!AB172)</f>
        <v>0</v>
      </c>
      <c r="AB171" s="25">
        <f>IF('Indicator Date hidden'!AC172="x","x",$AB$2-'Indicator Date hidden'!AC172)</f>
        <v>0</v>
      </c>
      <c r="AC171" s="25">
        <f>IF('Indicator Date hidden'!AD172="x","x",$AC$2-'Indicator Date hidden'!AD172)</f>
        <v>0</v>
      </c>
      <c r="AD171" s="25">
        <f>IF('Indicator Date hidden'!AE172="x","x",$AD$2-'Indicator Date hidden'!AE172)</f>
        <v>0</v>
      </c>
      <c r="AE171" s="25">
        <f>IF('Indicator Date hidden'!AF172="x","x",$AE$2-'Indicator Date hidden'!AF172)</f>
        <v>0</v>
      </c>
      <c r="AF171" s="25">
        <f>IF('Indicator Date hidden'!AG172="x","x",$AF$2-'Indicator Date hidden'!AG172)</f>
        <v>1</v>
      </c>
      <c r="AG171" s="25">
        <f>IF('Indicator Date hidden'!AH172="x","x",$AG$2-'Indicator Date hidden'!AH172)</f>
        <v>0</v>
      </c>
      <c r="AH171" s="25">
        <f>IF('Indicator Date hidden'!AI172="x","x",$AH$2-'Indicator Date hidden'!AI172)</f>
        <v>0</v>
      </c>
      <c r="AI171" s="25">
        <f>IF('Indicator Date hidden'!AJ172="x","x",$AI$2-'Indicator Date hidden'!AJ172)</f>
        <v>0</v>
      </c>
      <c r="AJ171" s="25">
        <f>IF('Indicator Date hidden'!AK172="x","x",$AJ$2-'Indicator Date hidden'!AK172)</f>
        <v>1</v>
      </c>
      <c r="AK171" s="25">
        <f>IF('Indicator Date hidden'!AL172="x","x",$AK$2-'Indicator Date hidden'!AL172)</f>
        <v>1</v>
      </c>
      <c r="AL171" s="25">
        <f>IF('Indicator Date hidden'!AM172="x","x",$AL$2-'Indicator Date hidden'!AM172)</f>
        <v>0</v>
      </c>
      <c r="AM171" s="25">
        <f>IF('Indicator Date hidden'!AN172="x","x",$AM$2-'Indicator Date hidden'!AN172)</f>
        <v>0</v>
      </c>
      <c r="AN171" s="25">
        <f>IF('Indicator Date hidden'!AO172="x","x",$AN$2-'Indicator Date hidden'!AO172)</f>
        <v>0</v>
      </c>
      <c r="AO171" s="25">
        <f>IF('Indicator Date hidden'!AP172="x","x",$AO$2-'Indicator Date hidden'!AP172)</f>
        <v>0</v>
      </c>
      <c r="AP171" s="25">
        <f>IF('Indicator Date hidden'!AQ172="x","x",$AP$2-'Indicator Date hidden'!AQ172)</f>
        <v>0</v>
      </c>
      <c r="AQ171" s="25">
        <f>IF('Indicator Date hidden'!AR172="x","x",$AQ$2-'Indicator Date hidden'!AR172)</f>
        <v>0</v>
      </c>
      <c r="AR171" s="25">
        <f>IF('Indicator Date hidden'!AS172="x","x",$AR$2-'Indicator Date hidden'!AS172)</f>
        <v>0</v>
      </c>
      <c r="AS171" s="25">
        <f>IF('Indicator Date hidden'!AT172="x","x",$AS$2-'Indicator Date hidden'!AT172)</f>
        <v>0</v>
      </c>
      <c r="AT171" s="25">
        <f>IF('Indicator Date hidden'!AU172="x","x",$AT$2-'Indicator Date hidden'!AU172)</f>
        <v>0</v>
      </c>
      <c r="AU171" s="25">
        <f>IF('Indicator Date hidden'!AV172="x","x",$AU$2-'Indicator Date hidden'!AV172)</f>
        <v>4</v>
      </c>
      <c r="AV171" s="25">
        <f>IF('Indicator Date hidden'!AW172="x","x",$AV$2-'Indicator Date hidden'!AW172)</f>
        <v>0</v>
      </c>
      <c r="AW171" s="25">
        <f>IF('Indicator Date hidden'!AX172="x","x",$AW$2-'Indicator Date hidden'!AX172)</f>
        <v>0</v>
      </c>
      <c r="AX171" s="25">
        <f>IF('Indicator Date hidden'!AY172="x","x",$AX$2-'Indicator Date hidden'!AY172)</f>
        <v>0</v>
      </c>
      <c r="AY171" s="25">
        <f>IF('Indicator Date hidden'!AZ172="x","x",$AY$2-'Indicator Date hidden'!AZ172)</f>
        <v>0</v>
      </c>
      <c r="AZ171" s="25">
        <f>IF('Indicator Date hidden'!BA172="x","x",$AZ$2-'Indicator Date hidden'!BA172)</f>
        <v>0</v>
      </c>
      <c r="BA171">
        <f t="shared" si="25"/>
        <v>21</v>
      </c>
      <c r="BB171" s="26">
        <f t="shared" si="26"/>
        <v>0.41176470588235292</v>
      </c>
      <c r="BC171">
        <f t="shared" si="27"/>
        <v>7</v>
      </c>
      <c r="BD171" s="26">
        <f t="shared" si="28"/>
        <v>1.3601682506685981</v>
      </c>
      <c r="BE171" s="28">
        <f t="shared" si="29"/>
        <v>0</v>
      </c>
    </row>
    <row r="172" spans="1:57" x14ac:dyDescent="0.25">
      <c r="A172" t="s">
        <v>10015</v>
      </c>
      <c r="B172" s="25">
        <f>IF('Indicator Date hidden'!C173="x","x",$B$2-'Indicator Date hidden'!C173)</f>
        <v>0</v>
      </c>
      <c r="C172" s="25">
        <f>IF('Indicator Date hidden'!D173="x","x",$C$2-'Indicator Date hidden'!D173)</f>
        <v>0</v>
      </c>
      <c r="D172" s="25">
        <f>IF('Indicator Date hidden'!E173="x","x",$D$2-'Indicator Date hidden'!E173)</f>
        <v>0</v>
      </c>
      <c r="E172" s="25">
        <f>IF('Indicator Date hidden'!F173="x","x",$E$2-'Indicator Date hidden'!F173)</f>
        <v>0</v>
      </c>
      <c r="F172" s="25">
        <f>IF('Indicator Date hidden'!G173="x","x",$F$2-'Indicator Date hidden'!G173)</f>
        <v>0</v>
      </c>
      <c r="G172" s="25">
        <f>IF('Indicator Date hidden'!H173="x","x",$G$2-'Indicator Date hidden'!H173)</f>
        <v>0</v>
      </c>
      <c r="H172" s="25">
        <f>IF('Indicator Date hidden'!I173="x","x",$H$2-'Indicator Date hidden'!I173)</f>
        <v>0</v>
      </c>
      <c r="I172" s="25">
        <f>IF('Indicator Date hidden'!J173="x","x",$I$2-'Indicator Date hidden'!J173)</f>
        <v>0</v>
      </c>
      <c r="J172" s="25">
        <f>IF('Indicator Date hidden'!K173="x","x",$J$2-'Indicator Date hidden'!K173)</f>
        <v>0</v>
      </c>
      <c r="K172" s="25">
        <f>IF('Indicator Date hidden'!L173="x","x",$K$2-'Indicator Date hidden'!L173)</f>
        <v>0</v>
      </c>
      <c r="L172" s="25">
        <f>IF('Indicator Date hidden'!M173="x","x",$L$2-'Indicator Date hidden'!M173)</f>
        <v>0</v>
      </c>
      <c r="M172" s="25">
        <f>IF('Indicator Date hidden'!N173="x","x",$M$2-'Indicator Date hidden'!N173)</f>
        <v>0</v>
      </c>
      <c r="N172" s="25">
        <f>IF('Indicator Date hidden'!O173="x","x",$N$2-'Indicator Date hidden'!O173)</f>
        <v>0</v>
      </c>
      <c r="O172" s="25">
        <f>IF('Indicator Date hidden'!P173="x","x",$O$2-'Indicator Date hidden'!P173)</f>
        <v>0</v>
      </c>
      <c r="P172" s="25">
        <f>IF('Indicator Date hidden'!Q173="x","x",$P$2-'Indicator Date hidden'!Q173)</f>
        <v>0</v>
      </c>
      <c r="Q172" s="25">
        <f>IF('Indicator Date hidden'!R173="x","x",$Q$2-'Indicator Date hidden'!R173)</f>
        <v>3</v>
      </c>
      <c r="R172" s="25">
        <f>IF('Indicator Date hidden'!S173="x","x",$R$2-'Indicator Date hidden'!S173)</f>
        <v>0</v>
      </c>
      <c r="S172" s="25">
        <f>IF('Indicator Date hidden'!T173="x","x",$S$2-'Indicator Date hidden'!T173)</f>
        <v>0</v>
      </c>
      <c r="T172" s="25">
        <f>IF('Indicator Date hidden'!U173="x","x",$T$2-'Indicator Date hidden'!U173)</f>
        <v>0</v>
      </c>
      <c r="U172" s="25">
        <f>IF('Indicator Date hidden'!V173="x","x",$U$2-'Indicator Date hidden'!V173)</f>
        <v>0</v>
      </c>
      <c r="V172" s="25">
        <f>IF('Indicator Date hidden'!W173="x","x",$V$2-'Indicator Date hidden'!W173)</f>
        <v>0</v>
      </c>
      <c r="W172" s="25">
        <f>IF('Indicator Date hidden'!X173="x","x",$W$2-'Indicator Date hidden'!X173)</f>
        <v>3</v>
      </c>
      <c r="X172" s="25">
        <f>IF('Indicator Date hidden'!Y173="x","x",$X$2-'Indicator Date hidden'!Y173)</f>
        <v>4</v>
      </c>
      <c r="Y172" s="25">
        <f>IF('Indicator Date hidden'!Z173="x","x",$Y$2-'Indicator Date hidden'!Z173)</f>
        <v>0</v>
      </c>
      <c r="Z172" s="25">
        <f>IF('Indicator Date hidden'!AA173="x","x",$Z$2-'Indicator Date hidden'!AA173)</f>
        <v>0</v>
      </c>
      <c r="AA172" s="25">
        <f>IF('Indicator Date hidden'!AB173="x","x",$AA$2-'Indicator Date hidden'!AB173)</f>
        <v>1</v>
      </c>
      <c r="AB172" s="25">
        <f>IF('Indicator Date hidden'!AC173="x","x",$AB$2-'Indicator Date hidden'!AC173)</f>
        <v>0</v>
      </c>
      <c r="AC172" s="25">
        <f>IF('Indicator Date hidden'!AD173="x","x",$AC$2-'Indicator Date hidden'!AD173)</f>
        <v>0</v>
      </c>
      <c r="AD172" s="25" t="str">
        <f>IF('Indicator Date hidden'!AE173="x","x",$AD$2-'Indicator Date hidden'!AE173)</f>
        <v>x</v>
      </c>
      <c r="AE172" s="25">
        <f>IF('Indicator Date hidden'!AF173="x","x",$AE$2-'Indicator Date hidden'!AF173)</f>
        <v>0</v>
      </c>
      <c r="AF172" s="25">
        <f>IF('Indicator Date hidden'!AG173="x","x",$AF$2-'Indicator Date hidden'!AG173)</f>
        <v>5</v>
      </c>
      <c r="AG172" s="25">
        <f>IF('Indicator Date hidden'!AH173="x","x",$AG$2-'Indicator Date hidden'!AH173)</f>
        <v>0</v>
      </c>
      <c r="AH172" s="25">
        <f>IF('Indicator Date hidden'!AI173="x","x",$AH$2-'Indicator Date hidden'!AI173)</f>
        <v>0</v>
      </c>
      <c r="AI172" s="25">
        <f>IF('Indicator Date hidden'!AJ173="x","x",$AI$2-'Indicator Date hidden'!AJ173)</f>
        <v>0</v>
      </c>
      <c r="AJ172" s="25">
        <f>IF('Indicator Date hidden'!AK173="x","x",$AJ$2-'Indicator Date hidden'!AK173)</f>
        <v>1</v>
      </c>
      <c r="AK172" s="25">
        <f>IF('Indicator Date hidden'!AL173="x","x",$AK$2-'Indicator Date hidden'!AL173)</f>
        <v>1</v>
      </c>
      <c r="AL172" s="25">
        <f>IF('Indicator Date hidden'!AM173="x","x",$AL$2-'Indicator Date hidden'!AM173)</f>
        <v>0</v>
      </c>
      <c r="AM172" s="25">
        <f>IF('Indicator Date hidden'!AN173="x","x",$AM$2-'Indicator Date hidden'!AN173)</f>
        <v>0</v>
      </c>
      <c r="AN172" s="25">
        <f>IF('Indicator Date hidden'!AO173="x","x",$AN$2-'Indicator Date hidden'!AO173)</f>
        <v>0</v>
      </c>
      <c r="AO172" s="25">
        <f>IF('Indicator Date hidden'!AP173="x","x",$AO$2-'Indicator Date hidden'!AP173)</f>
        <v>1</v>
      </c>
      <c r="AP172" s="25">
        <f>IF('Indicator Date hidden'!AQ173="x","x",$AP$2-'Indicator Date hidden'!AQ173)</f>
        <v>1</v>
      </c>
      <c r="AQ172" s="25">
        <f>IF('Indicator Date hidden'!AR173="x","x",$AQ$2-'Indicator Date hidden'!AR173)</f>
        <v>0</v>
      </c>
      <c r="AR172" s="25">
        <f>IF('Indicator Date hidden'!AS173="x","x",$AR$2-'Indicator Date hidden'!AS173)</f>
        <v>0</v>
      </c>
      <c r="AS172" s="25">
        <f>IF('Indicator Date hidden'!AT173="x","x",$AS$2-'Indicator Date hidden'!AT173)</f>
        <v>0</v>
      </c>
      <c r="AT172" s="25">
        <f>IF('Indicator Date hidden'!AU173="x","x",$AT$2-'Indicator Date hidden'!AU173)</f>
        <v>0</v>
      </c>
      <c r="AU172" s="25">
        <f>IF('Indicator Date hidden'!AV173="x","x",$AU$2-'Indicator Date hidden'!AV173)</f>
        <v>1</v>
      </c>
      <c r="AV172" s="25">
        <f>IF('Indicator Date hidden'!AW173="x","x",$AV$2-'Indicator Date hidden'!AW173)</f>
        <v>0</v>
      </c>
      <c r="AW172" s="25">
        <f>IF('Indicator Date hidden'!AX173="x","x",$AW$2-'Indicator Date hidden'!AX173)</f>
        <v>0</v>
      </c>
      <c r="AX172" s="25">
        <f>IF('Indicator Date hidden'!AY173="x","x",$AX$2-'Indicator Date hidden'!AY173)</f>
        <v>0</v>
      </c>
      <c r="AY172" s="25">
        <f>IF('Indicator Date hidden'!AZ173="x","x",$AY$2-'Indicator Date hidden'!AZ173)</f>
        <v>0</v>
      </c>
      <c r="AZ172" s="25">
        <f>IF('Indicator Date hidden'!BA173="x","x",$AZ$2-'Indicator Date hidden'!BA173)</f>
        <v>0</v>
      </c>
      <c r="BA172">
        <f t="shared" si="25"/>
        <v>21</v>
      </c>
      <c r="BB172" s="26">
        <f t="shared" si="26"/>
        <v>0.42</v>
      </c>
      <c r="BC172">
        <f t="shared" si="27"/>
        <v>10</v>
      </c>
      <c r="BD172" s="26">
        <f t="shared" si="28"/>
        <v>1.06</v>
      </c>
      <c r="BE172" s="28">
        <f t="shared" si="29"/>
        <v>0</v>
      </c>
    </row>
    <row r="173" spans="1:57" x14ac:dyDescent="0.25">
      <c r="A173" t="s">
        <v>10103</v>
      </c>
      <c r="B173" s="25">
        <f>IF('Indicator Date hidden'!C174="x","x",$B$2-'Indicator Date hidden'!C174)</f>
        <v>0</v>
      </c>
      <c r="C173" s="25">
        <f>IF('Indicator Date hidden'!D174="x","x",$C$2-'Indicator Date hidden'!D174)</f>
        <v>0</v>
      </c>
      <c r="D173" s="25">
        <f>IF('Indicator Date hidden'!E174="x","x",$D$2-'Indicator Date hidden'!E174)</f>
        <v>0</v>
      </c>
      <c r="E173" s="25">
        <f>IF('Indicator Date hidden'!F174="x","x",$E$2-'Indicator Date hidden'!F174)</f>
        <v>0</v>
      </c>
      <c r="F173" s="25">
        <f>IF('Indicator Date hidden'!G174="x","x",$F$2-'Indicator Date hidden'!G174)</f>
        <v>0</v>
      </c>
      <c r="G173" s="25">
        <f>IF('Indicator Date hidden'!H174="x","x",$G$2-'Indicator Date hidden'!H174)</f>
        <v>0</v>
      </c>
      <c r="H173" s="25">
        <f>IF('Indicator Date hidden'!I174="x","x",$H$2-'Indicator Date hidden'!I174)</f>
        <v>0</v>
      </c>
      <c r="I173" s="25">
        <f>IF('Indicator Date hidden'!J174="x","x",$I$2-'Indicator Date hidden'!J174)</f>
        <v>0</v>
      </c>
      <c r="J173" s="25">
        <f>IF('Indicator Date hidden'!K174="x","x",$J$2-'Indicator Date hidden'!K174)</f>
        <v>0</v>
      </c>
      <c r="K173" s="25">
        <f>IF('Indicator Date hidden'!L174="x","x",$K$2-'Indicator Date hidden'!L174)</f>
        <v>0</v>
      </c>
      <c r="L173" s="25">
        <f>IF('Indicator Date hidden'!M174="x","x",$L$2-'Indicator Date hidden'!M174)</f>
        <v>0</v>
      </c>
      <c r="M173" s="25">
        <f>IF('Indicator Date hidden'!N174="x","x",$M$2-'Indicator Date hidden'!N174)</f>
        <v>0</v>
      </c>
      <c r="N173" s="25">
        <f>IF('Indicator Date hidden'!O174="x","x",$N$2-'Indicator Date hidden'!O174)</f>
        <v>0</v>
      </c>
      <c r="O173" s="25">
        <f>IF('Indicator Date hidden'!P174="x","x",$O$2-'Indicator Date hidden'!P174)</f>
        <v>0</v>
      </c>
      <c r="P173" s="25">
        <f>IF('Indicator Date hidden'!Q174="x","x",$P$2-'Indicator Date hidden'!Q174)</f>
        <v>0</v>
      </c>
      <c r="Q173" s="25">
        <f>IF('Indicator Date hidden'!R174="x","x",$Q$2-'Indicator Date hidden'!R174)</f>
        <v>4</v>
      </c>
      <c r="R173" s="25">
        <f>IF('Indicator Date hidden'!S174="x","x",$R$2-'Indicator Date hidden'!S174)</f>
        <v>0</v>
      </c>
      <c r="S173" s="25">
        <f>IF('Indicator Date hidden'!T174="x","x",$S$2-'Indicator Date hidden'!T174)</f>
        <v>0</v>
      </c>
      <c r="T173" s="25">
        <f>IF('Indicator Date hidden'!U174="x","x",$T$2-'Indicator Date hidden'!U174)</f>
        <v>0</v>
      </c>
      <c r="U173" s="25">
        <f>IF('Indicator Date hidden'!V174="x","x",$U$2-'Indicator Date hidden'!V174)</f>
        <v>0</v>
      </c>
      <c r="V173" s="25">
        <f>IF('Indicator Date hidden'!W174="x","x",$V$2-'Indicator Date hidden'!W174)</f>
        <v>0</v>
      </c>
      <c r="W173" s="25">
        <f>IF('Indicator Date hidden'!X174="x","x",$W$2-'Indicator Date hidden'!X174)</f>
        <v>5</v>
      </c>
      <c r="X173" s="25">
        <f>IF('Indicator Date hidden'!Y174="x","x",$X$2-'Indicator Date hidden'!Y174)</f>
        <v>3</v>
      </c>
      <c r="Y173" s="25">
        <f>IF('Indicator Date hidden'!Z174="x","x",$Y$2-'Indicator Date hidden'!Z174)</f>
        <v>0</v>
      </c>
      <c r="Z173" s="25">
        <f>IF('Indicator Date hidden'!AA174="x","x",$Z$2-'Indicator Date hidden'!AA174)</f>
        <v>0</v>
      </c>
      <c r="AA173" s="25" t="str">
        <f>IF('Indicator Date hidden'!AB174="x","x",$AA$2-'Indicator Date hidden'!AB174)</f>
        <v>x</v>
      </c>
      <c r="AB173" s="25">
        <f>IF('Indicator Date hidden'!AC174="x","x",$AB$2-'Indicator Date hidden'!AC174)</f>
        <v>0</v>
      </c>
      <c r="AC173" s="25">
        <f>IF('Indicator Date hidden'!AD174="x","x",$AC$2-'Indicator Date hidden'!AD174)</f>
        <v>0</v>
      </c>
      <c r="AD173" s="25">
        <f>IF('Indicator Date hidden'!AE174="x","x",$AD$2-'Indicator Date hidden'!AE174)</f>
        <v>0</v>
      </c>
      <c r="AE173" s="25" t="str">
        <f>IF('Indicator Date hidden'!AF174="x","x",$AE$2-'Indicator Date hidden'!AF174)</f>
        <v>x</v>
      </c>
      <c r="AF173" s="25">
        <f>IF('Indicator Date hidden'!AG174="x","x",$AF$2-'Indicator Date hidden'!AG174)</f>
        <v>6</v>
      </c>
      <c r="AG173" s="25">
        <f>IF('Indicator Date hidden'!AH174="x","x",$AG$2-'Indicator Date hidden'!AH174)</f>
        <v>0</v>
      </c>
      <c r="AH173" s="25">
        <f>IF('Indicator Date hidden'!AI174="x","x",$AH$2-'Indicator Date hidden'!AI174)</f>
        <v>0</v>
      </c>
      <c r="AI173" s="25">
        <f>IF('Indicator Date hidden'!AJ174="x","x",$AI$2-'Indicator Date hidden'!AJ174)</f>
        <v>0</v>
      </c>
      <c r="AJ173" s="25">
        <f>IF('Indicator Date hidden'!AK174="x","x",$AJ$2-'Indicator Date hidden'!AK174)</f>
        <v>1</v>
      </c>
      <c r="AK173" s="25">
        <f>IF('Indicator Date hidden'!AL174="x","x",$AK$2-'Indicator Date hidden'!AL174)</f>
        <v>1</v>
      </c>
      <c r="AL173" s="25">
        <f>IF('Indicator Date hidden'!AM174="x","x",$AL$2-'Indicator Date hidden'!AM174)</f>
        <v>0</v>
      </c>
      <c r="AM173" s="25">
        <f>IF('Indicator Date hidden'!AN174="x","x",$AM$2-'Indicator Date hidden'!AN174)</f>
        <v>0</v>
      </c>
      <c r="AN173" s="25">
        <f>IF('Indicator Date hidden'!AO174="x","x",$AN$2-'Indicator Date hidden'!AO174)</f>
        <v>0</v>
      </c>
      <c r="AO173" s="25" t="str">
        <f>IF('Indicator Date hidden'!AP174="x","x",$AO$2-'Indicator Date hidden'!AP174)</f>
        <v>x</v>
      </c>
      <c r="AP173" s="25" t="str">
        <f>IF('Indicator Date hidden'!AQ174="x","x",$AP$2-'Indicator Date hidden'!AQ174)</f>
        <v>x</v>
      </c>
      <c r="AQ173" s="25">
        <f>IF('Indicator Date hidden'!AR174="x","x",$AQ$2-'Indicator Date hidden'!AR174)</f>
        <v>6</v>
      </c>
      <c r="AR173" s="25">
        <f>IF('Indicator Date hidden'!AS174="x","x",$AR$2-'Indicator Date hidden'!AS174)</f>
        <v>0</v>
      </c>
      <c r="AS173" s="25">
        <f>IF('Indicator Date hidden'!AT174="x","x",$AS$2-'Indicator Date hidden'!AT174)</f>
        <v>0</v>
      </c>
      <c r="AT173" s="25">
        <f>IF('Indicator Date hidden'!AU174="x","x",$AT$2-'Indicator Date hidden'!AU174)</f>
        <v>0</v>
      </c>
      <c r="AU173" s="25">
        <f>IF('Indicator Date hidden'!AV174="x","x",$AU$2-'Indicator Date hidden'!AV174)</f>
        <v>4</v>
      </c>
      <c r="AV173" s="25">
        <f>IF('Indicator Date hidden'!AW174="x","x",$AV$2-'Indicator Date hidden'!AW174)</f>
        <v>0</v>
      </c>
      <c r="AW173" s="25">
        <f>IF('Indicator Date hidden'!AX174="x","x",$AW$2-'Indicator Date hidden'!AX174)</f>
        <v>0</v>
      </c>
      <c r="AX173" s="25">
        <f>IF('Indicator Date hidden'!AY174="x","x",$AX$2-'Indicator Date hidden'!AY174)</f>
        <v>0</v>
      </c>
      <c r="AY173" s="25">
        <f>IF('Indicator Date hidden'!AZ174="x","x",$AY$2-'Indicator Date hidden'!AZ174)</f>
        <v>0</v>
      </c>
      <c r="AZ173" s="25">
        <f>IF('Indicator Date hidden'!BA174="x","x",$AZ$2-'Indicator Date hidden'!BA174)</f>
        <v>0</v>
      </c>
      <c r="BA173">
        <f t="shared" si="25"/>
        <v>30</v>
      </c>
      <c r="BB173" s="26">
        <f t="shared" si="26"/>
        <v>0.63829787234042556</v>
      </c>
      <c r="BC173">
        <f t="shared" si="27"/>
        <v>8</v>
      </c>
      <c r="BD173" s="26">
        <f t="shared" si="28"/>
        <v>1.6035271218227041</v>
      </c>
      <c r="BE173" s="28">
        <f t="shared" si="29"/>
        <v>0</v>
      </c>
    </row>
    <row r="174" spans="1:57" x14ac:dyDescent="0.25">
      <c r="A174" t="s">
        <v>10097</v>
      </c>
      <c r="B174" s="25">
        <f>IF('Indicator Date hidden'!C175="x","x",$B$2-'Indicator Date hidden'!C175)</f>
        <v>0</v>
      </c>
      <c r="C174" s="25">
        <f>IF('Indicator Date hidden'!D175="x","x",$C$2-'Indicator Date hidden'!D175)</f>
        <v>0</v>
      </c>
      <c r="D174" s="25">
        <f>IF('Indicator Date hidden'!E175="x","x",$D$2-'Indicator Date hidden'!E175)</f>
        <v>0</v>
      </c>
      <c r="E174" s="25">
        <f>IF('Indicator Date hidden'!F175="x","x",$E$2-'Indicator Date hidden'!F175)</f>
        <v>0</v>
      </c>
      <c r="F174" s="25">
        <f>IF('Indicator Date hidden'!G175="x","x",$F$2-'Indicator Date hidden'!G175)</f>
        <v>0</v>
      </c>
      <c r="G174" s="25">
        <f>IF('Indicator Date hidden'!H175="x","x",$G$2-'Indicator Date hidden'!H175)</f>
        <v>0</v>
      </c>
      <c r="H174" s="25">
        <f>IF('Indicator Date hidden'!I175="x","x",$H$2-'Indicator Date hidden'!I175)</f>
        <v>0</v>
      </c>
      <c r="I174" s="25">
        <f>IF('Indicator Date hidden'!J175="x","x",$I$2-'Indicator Date hidden'!J175)</f>
        <v>0</v>
      </c>
      <c r="J174" s="25">
        <f>IF('Indicator Date hidden'!K175="x","x",$J$2-'Indicator Date hidden'!K175)</f>
        <v>0</v>
      </c>
      <c r="K174" s="25">
        <f>IF('Indicator Date hidden'!L175="x","x",$K$2-'Indicator Date hidden'!L175)</f>
        <v>0</v>
      </c>
      <c r="L174" s="25">
        <f>IF('Indicator Date hidden'!M175="x","x",$L$2-'Indicator Date hidden'!M175)</f>
        <v>0</v>
      </c>
      <c r="M174" s="25">
        <f>IF('Indicator Date hidden'!N175="x","x",$M$2-'Indicator Date hidden'!N175)</f>
        <v>0</v>
      </c>
      <c r="N174" s="25">
        <f>IF('Indicator Date hidden'!O175="x","x",$N$2-'Indicator Date hidden'!O175)</f>
        <v>0</v>
      </c>
      <c r="O174" s="25">
        <f>IF('Indicator Date hidden'!P175="x","x",$O$2-'Indicator Date hidden'!P175)</f>
        <v>0</v>
      </c>
      <c r="P174" s="25">
        <f>IF('Indicator Date hidden'!Q175="x","x",$P$2-'Indicator Date hidden'!Q175)</f>
        <v>0</v>
      </c>
      <c r="Q174" s="25">
        <f>IF('Indicator Date hidden'!R175="x","x",$Q$2-'Indicator Date hidden'!R175)</f>
        <v>0</v>
      </c>
      <c r="R174" s="25">
        <f>IF('Indicator Date hidden'!S175="x","x",$R$2-'Indicator Date hidden'!S175)</f>
        <v>0</v>
      </c>
      <c r="S174" s="25">
        <f>IF('Indicator Date hidden'!T175="x","x",$S$2-'Indicator Date hidden'!T175)</f>
        <v>0</v>
      </c>
      <c r="T174" s="25">
        <f>IF('Indicator Date hidden'!U175="x","x",$T$2-'Indicator Date hidden'!U175)</f>
        <v>0</v>
      </c>
      <c r="U174" s="25">
        <f>IF('Indicator Date hidden'!V175="x","x",$U$2-'Indicator Date hidden'!V175)</f>
        <v>0</v>
      </c>
      <c r="V174" s="25">
        <f>IF('Indicator Date hidden'!W175="x","x",$V$2-'Indicator Date hidden'!W175)</f>
        <v>0</v>
      </c>
      <c r="W174" s="25">
        <f>IF('Indicator Date hidden'!X175="x","x",$W$2-'Indicator Date hidden'!X175)</f>
        <v>0</v>
      </c>
      <c r="X174" s="25">
        <f>IF('Indicator Date hidden'!Y175="x","x",$X$2-'Indicator Date hidden'!Y175)</f>
        <v>4</v>
      </c>
      <c r="Y174" s="25">
        <f>IF('Indicator Date hidden'!Z175="x","x",$Y$2-'Indicator Date hidden'!Z175)</f>
        <v>0</v>
      </c>
      <c r="Z174" s="25">
        <f>IF('Indicator Date hidden'!AA175="x","x",$Z$2-'Indicator Date hidden'!AA175)</f>
        <v>0</v>
      </c>
      <c r="AA174" s="25">
        <f>IF('Indicator Date hidden'!AB175="x","x",$AA$2-'Indicator Date hidden'!AB175)</f>
        <v>0</v>
      </c>
      <c r="AB174" s="25">
        <f>IF('Indicator Date hidden'!AC175="x","x",$AB$2-'Indicator Date hidden'!AC175)</f>
        <v>0</v>
      </c>
      <c r="AC174" s="25">
        <f>IF('Indicator Date hidden'!AD175="x","x",$AC$2-'Indicator Date hidden'!AD175)</f>
        <v>0</v>
      </c>
      <c r="AD174" s="25">
        <f>IF('Indicator Date hidden'!AE175="x","x",$AD$2-'Indicator Date hidden'!AE175)</f>
        <v>0</v>
      </c>
      <c r="AE174" s="25">
        <f>IF('Indicator Date hidden'!AF175="x","x",$AE$2-'Indicator Date hidden'!AF175)</f>
        <v>0</v>
      </c>
      <c r="AF174" s="25">
        <f>IF('Indicator Date hidden'!AG175="x","x",$AF$2-'Indicator Date hidden'!AG175)</f>
        <v>2</v>
      </c>
      <c r="AG174" s="25">
        <f>IF('Indicator Date hidden'!AH175="x","x",$AG$2-'Indicator Date hidden'!AH175)</f>
        <v>0</v>
      </c>
      <c r="AH174" s="25">
        <f>IF('Indicator Date hidden'!AI175="x","x",$AH$2-'Indicator Date hidden'!AI175)</f>
        <v>0</v>
      </c>
      <c r="AI174" s="25">
        <f>IF('Indicator Date hidden'!AJ175="x","x",$AI$2-'Indicator Date hidden'!AJ175)</f>
        <v>0</v>
      </c>
      <c r="AJ174" s="25">
        <f>IF('Indicator Date hidden'!AK175="x","x",$AJ$2-'Indicator Date hidden'!AK175)</f>
        <v>1</v>
      </c>
      <c r="AK174" s="25">
        <f>IF('Indicator Date hidden'!AL175="x","x",$AK$2-'Indicator Date hidden'!AL175)</f>
        <v>1</v>
      </c>
      <c r="AL174" s="25">
        <f>IF('Indicator Date hidden'!AM175="x","x",$AL$2-'Indicator Date hidden'!AM175)</f>
        <v>0</v>
      </c>
      <c r="AM174" s="25">
        <f>IF('Indicator Date hidden'!AN175="x","x",$AM$2-'Indicator Date hidden'!AN175)</f>
        <v>0</v>
      </c>
      <c r="AN174" s="25">
        <f>IF('Indicator Date hidden'!AO175="x","x",$AN$2-'Indicator Date hidden'!AO175)</f>
        <v>0</v>
      </c>
      <c r="AO174" s="25">
        <f>IF('Indicator Date hidden'!AP175="x","x",$AO$2-'Indicator Date hidden'!AP175)</f>
        <v>0</v>
      </c>
      <c r="AP174" s="25">
        <f>IF('Indicator Date hidden'!AQ175="x","x",$AP$2-'Indicator Date hidden'!AQ175)</f>
        <v>0</v>
      </c>
      <c r="AQ174" s="25">
        <f>IF('Indicator Date hidden'!AR175="x","x",$AQ$2-'Indicator Date hidden'!AR175)</f>
        <v>0</v>
      </c>
      <c r="AR174" s="25">
        <f>IF('Indicator Date hidden'!AS175="x","x",$AR$2-'Indicator Date hidden'!AS175)</f>
        <v>0</v>
      </c>
      <c r="AS174" s="25">
        <f>IF('Indicator Date hidden'!AT175="x","x",$AS$2-'Indicator Date hidden'!AT175)</f>
        <v>0</v>
      </c>
      <c r="AT174" s="25">
        <f>IF('Indicator Date hidden'!AU175="x","x",$AT$2-'Indicator Date hidden'!AU175)</f>
        <v>0</v>
      </c>
      <c r="AU174" s="25">
        <f>IF('Indicator Date hidden'!AV175="x","x",$AU$2-'Indicator Date hidden'!AV175)</f>
        <v>3</v>
      </c>
      <c r="AV174" s="25">
        <f>IF('Indicator Date hidden'!AW175="x","x",$AV$2-'Indicator Date hidden'!AW175)</f>
        <v>0</v>
      </c>
      <c r="AW174" s="25">
        <f>IF('Indicator Date hidden'!AX175="x","x",$AW$2-'Indicator Date hidden'!AX175)</f>
        <v>0</v>
      </c>
      <c r="AX174" s="25">
        <f>IF('Indicator Date hidden'!AY175="x","x",$AX$2-'Indicator Date hidden'!AY175)</f>
        <v>0</v>
      </c>
      <c r="AY174" s="25">
        <f>IF('Indicator Date hidden'!AZ175="x","x",$AY$2-'Indicator Date hidden'!AZ175)</f>
        <v>0</v>
      </c>
      <c r="AZ174" s="25">
        <f>IF('Indicator Date hidden'!BA175="x","x",$AZ$2-'Indicator Date hidden'!BA175)</f>
        <v>0</v>
      </c>
      <c r="BA174">
        <f t="shared" si="25"/>
        <v>11</v>
      </c>
      <c r="BB174" s="26">
        <f t="shared" si="26"/>
        <v>0.21568627450980393</v>
      </c>
      <c r="BC174">
        <f t="shared" si="27"/>
        <v>5</v>
      </c>
      <c r="BD174" s="26">
        <f t="shared" si="28"/>
        <v>0.74921463429579604</v>
      </c>
      <c r="BE174" s="28">
        <f t="shared" si="29"/>
        <v>0</v>
      </c>
    </row>
    <row r="175" spans="1:57" x14ac:dyDescent="0.25">
      <c r="A175" t="s">
        <v>10105</v>
      </c>
      <c r="B175" s="25">
        <f>IF('Indicator Date hidden'!C176="x","x",$B$2-'Indicator Date hidden'!C176)</f>
        <v>0</v>
      </c>
      <c r="C175" s="25">
        <f>IF('Indicator Date hidden'!D176="x","x",$C$2-'Indicator Date hidden'!D176)</f>
        <v>0</v>
      </c>
      <c r="D175" s="25">
        <f>IF('Indicator Date hidden'!E176="x","x",$D$2-'Indicator Date hidden'!E176)</f>
        <v>0</v>
      </c>
      <c r="E175" s="25">
        <f>IF('Indicator Date hidden'!F176="x","x",$E$2-'Indicator Date hidden'!F176)</f>
        <v>0</v>
      </c>
      <c r="F175" s="25">
        <f>IF('Indicator Date hidden'!G176="x","x",$F$2-'Indicator Date hidden'!G176)</f>
        <v>0</v>
      </c>
      <c r="G175" s="25">
        <f>IF('Indicator Date hidden'!H176="x","x",$G$2-'Indicator Date hidden'!H176)</f>
        <v>0</v>
      </c>
      <c r="H175" s="25">
        <f>IF('Indicator Date hidden'!I176="x","x",$H$2-'Indicator Date hidden'!I176)</f>
        <v>0</v>
      </c>
      <c r="I175" s="25">
        <f>IF('Indicator Date hidden'!J176="x","x",$I$2-'Indicator Date hidden'!J176)</f>
        <v>0</v>
      </c>
      <c r="J175" s="25">
        <f>IF('Indicator Date hidden'!K176="x","x",$J$2-'Indicator Date hidden'!K176)</f>
        <v>0</v>
      </c>
      <c r="K175" s="25">
        <f>IF('Indicator Date hidden'!L176="x","x",$K$2-'Indicator Date hidden'!L176)</f>
        <v>0</v>
      </c>
      <c r="L175" s="25">
        <f>IF('Indicator Date hidden'!M176="x","x",$L$2-'Indicator Date hidden'!M176)</f>
        <v>0</v>
      </c>
      <c r="M175" s="25">
        <f>IF('Indicator Date hidden'!N176="x","x",$M$2-'Indicator Date hidden'!N176)</f>
        <v>0</v>
      </c>
      <c r="N175" s="25">
        <f>IF('Indicator Date hidden'!O176="x","x",$N$2-'Indicator Date hidden'!O176)</f>
        <v>0</v>
      </c>
      <c r="O175" s="25">
        <f>IF('Indicator Date hidden'!P176="x","x",$O$2-'Indicator Date hidden'!P176)</f>
        <v>0</v>
      </c>
      <c r="P175" s="25">
        <f>IF('Indicator Date hidden'!Q176="x","x",$P$2-'Indicator Date hidden'!Q176)</f>
        <v>0</v>
      </c>
      <c r="Q175" s="25" t="str">
        <f>IF('Indicator Date hidden'!R176="x","x",$Q$2-'Indicator Date hidden'!R176)</f>
        <v>x</v>
      </c>
      <c r="R175" s="25">
        <f>IF('Indicator Date hidden'!S176="x","x",$R$2-'Indicator Date hidden'!S176)</f>
        <v>0</v>
      </c>
      <c r="S175" s="25">
        <f>IF('Indicator Date hidden'!T176="x","x",$S$2-'Indicator Date hidden'!T176)</f>
        <v>0</v>
      </c>
      <c r="T175" s="25">
        <f>IF('Indicator Date hidden'!U176="x","x",$T$2-'Indicator Date hidden'!U176)</f>
        <v>0</v>
      </c>
      <c r="U175" s="25">
        <f>IF('Indicator Date hidden'!V176="x","x",$U$2-'Indicator Date hidden'!V176)</f>
        <v>0</v>
      </c>
      <c r="V175" s="25">
        <f>IF('Indicator Date hidden'!W176="x","x",$V$2-'Indicator Date hidden'!W176)</f>
        <v>0</v>
      </c>
      <c r="W175" s="25">
        <f>IF('Indicator Date hidden'!X176="x","x",$W$2-'Indicator Date hidden'!X176)</f>
        <v>2</v>
      </c>
      <c r="X175" s="25">
        <f>IF('Indicator Date hidden'!Y176="x","x",$X$2-'Indicator Date hidden'!Y176)</f>
        <v>4</v>
      </c>
      <c r="Y175" s="25">
        <f>IF('Indicator Date hidden'!Z176="x","x",$Y$2-'Indicator Date hidden'!Z176)</f>
        <v>0</v>
      </c>
      <c r="Z175" s="25">
        <f>IF('Indicator Date hidden'!AA176="x","x",$Z$2-'Indicator Date hidden'!AA176)</f>
        <v>0</v>
      </c>
      <c r="AA175" s="25" t="str">
        <f>IF('Indicator Date hidden'!AB176="x","x",$AA$2-'Indicator Date hidden'!AB176)</f>
        <v>x</v>
      </c>
      <c r="AB175" s="25">
        <f>IF('Indicator Date hidden'!AC176="x","x",$AB$2-'Indicator Date hidden'!AC176)</f>
        <v>0</v>
      </c>
      <c r="AC175" s="25">
        <f>IF('Indicator Date hidden'!AD176="x","x",$AC$2-'Indicator Date hidden'!AD176)</f>
        <v>0</v>
      </c>
      <c r="AD175" s="25" t="str">
        <f>IF('Indicator Date hidden'!AE176="x","x",$AD$2-'Indicator Date hidden'!AE176)</f>
        <v>x</v>
      </c>
      <c r="AE175" s="25">
        <f>IF('Indicator Date hidden'!AF176="x","x",$AE$2-'Indicator Date hidden'!AF176)</f>
        <v>0</v>
      </c>
      <c r="AF175" s="25">
        <f>IF('Indicator Date hidden'!AG176="x","x",$AF$2-'Indicator Date hidden'!AG176)</f>
        <v>4</v>
      </c>
      <c r="AG175" s="25">
        <f>IF('Indicator Date hidden'!AH176="x","x",$AG$2-'Indicator Date hidden'!AH176)</f>
        <v>0</v>
      </c>
      <c r="AH175" s="25">
        <f>IF('Indicator Date hidden'!AI176="x","x",$AH$2-'Indicator Date hidden'!AI176)</f>
        <v>0</v>
      </c>
      <c r="AI175" s="25">
        <f>IF('Indicator Date hidden'!AJ176="x","x",$AI$2-'Indicator Date hidden'!AJ176)</f>
        <v>0</v>
      </c>
      <c r="AJ175" s="25" t="str">
        <f>IF('Indicator Date hidden'!AK176="x","x",$AJ$2-'Indicator Date hidden'!AK176)</f>
        <v>x</v>
      </c>
      <c r="AK175" s="25">
        <f>IF('Indicator Date hidden'!AL176="x","x",$AK$2-'Indicator Date hidden'!AL176)</f>
        <v>1</v>
      </c>
      <c r="AL175" s="25">
        <f>IF('Indicator Date hidden'!AM176="x","x",$AL$2-'Indicator Date hidden'!AM176)</f>
        <v>0</v>
      </c>
      <c r="AM175" s="25">
        <f>IF('Indicator Date hidden'!AN176="x","x",$AM$2-'Indicator Date hidden'!AN176)</f>
        <v>0</v>
      </c>
      <c r="AN175" s="25">
        <f>IF('Indicator Date hidden'!AO176="x","x",$AN$2-'Indicator Date hidden'!AO176)</f>
        <v>0</v>
      </c>
      <c r="AO175" s="25" t="str">
        <f>IF('Indicator Date hidden'!AP176="x","x",$AO$2-'Indicator Date hidden'!AP176)</f>
        <v>x</v>
      </c>
      <c r="AP175" s="25" t="str">
        <f>IF('Indicator Date hidden'!AQ176="x","x",$AP$2-'Indicator Date hidden'!AQ176)</f>
        <v>x</v>
      </c>
      <c r="AQ175" s="25">
        <f>IF('Indicator Date hidden'!AR176="x","x",$AQ$2-'Indicator Date hidden'!AR176)</f>
        <v>4</v>
      </c>
      <c r="AR175" s="25">
        <f>IF('Indicator Date hidden'!AS176="x","x",$AR$2-'Indicator Date hidden'!AS176)</f>
        <v>0</v>
      </c>
      <c r="AS175" s="25" t="str">
        <f>IF('Indicator Date hidden'!AT176="x","x",$AS$2-'Indicator Date hidden'!AT176)</f>
        <v>x</v>
      </c>
      <c r="AT175" s="25">
        <f>IF('Indicator Date hidden'!AU176="x","x",$AT$2-'Indicator Date hidden'!AU176)</f>
        <v>0</v>
      </c>
      <c r="AU175" s="25">
        <f>IF('Indicator Date hidden'!AV176="x","x",$AU$2-'Indicator Date hidden'!AV176)</f>
        <v>3</v>
      </c>
      <c r="AV175" s="25">
        <f>IF('Indicator Date hidden'!AW176="x","x",$AV$2-'Indicator Date hidden'!AW176)</f>
        <v>0</v>
      </c>
      <c r="AW175" s="25">
        <f>IF('Indicator Date hidden'!AX176="x","x",$AW$2-'Indicator Date hidden'!AX176)</f>
        <v>0</v>
      </c>
      <c r="AX175" s="25">
        <f>IF('Indicator Date hidden'!AY176="x","x",$AX$2-'Indicator Date hidden'!AY176)</f>
        <v>0</v>
      </c>
      <c r="AY175" s="25">
        <f>IF('Indicator Date hidden'!AZ176="x","x",$AY$2-'Indicator Date hidden'!AZ176)</f>
        <v>0</v>
      </c>
      <c r="AZ175" s="25">
        <f>IF('Indicator Date hidden'!BA176="x","x",$AZ$2-'Indicator Date hidden'!BA176)</f>
        <v>0</v>
      </c>
      <c r="BA175">
        <f t="shared" si="25"/>
        <v>18</v>
      </c>
      <c r="BB175" s="26">
        <f t="shared" si="26"/>
        <v>0.40909090909090912</v>
      </c>
      <c r="BC175">
        <f t="shared" si="27"/>
        <v>6</v>
      </c>
      <c r="BD175" s="26">
        <f t="shared" si="28"/>
        <v>1.1143318792846604</v>
      </c>
      <c r="BE175" s="28">
        <f t="shared" si="29"/>
        <v>0</v>
      </c>
    </row>
    <row r="176" spans="1:57" x14ac:dyDescent="0.25">
      <c r="A176" t="s">
        <v>10106</v>
      </c>
      <c r="B176" s="25">
        <f>IF('Indicator Date hidden'!C177="x","x",$B$2-'Indicator Date hidden'!C177)</f>
        <v>0</v>
      </c>
      <c r="C176" s="25">
        <f>IF('Indicator Date hidden'!D177="x","x",$C$2-'Indicator Date hidden'!D177)</f>
        <v>0</v>
      </c>
      <c r="D176" s="25">
        <f>IF('Indicator Date hidden'!E177="x","x",$D$2-'Indicator Date hidden'!E177)</f>
        <v>0</v>
      </c>
      <c r="E176" s="25">
        <f>IF('Indicator Date hidden'!F177="x","x",$E$2-'Indicator Date hidden'!F177)</f>
        <v>0</v>
      </c>
      <c r="F176" s="25">
        <f>IF('Indicator Date hidden'!G177="x","x",$F$2-'Indicator Date hidden'!G177)</f>
        <v>0</v>
      </c>
      <c r="G176" s="25">
        <f>IF('Indicator Date hidden'!H177="x","x",$G$2-'Indicator Date hidden'!H177)</f>
        <v>0</v>
      </c>
      <c r="H176" s="25">
        <f>IF('Indicator Date hidden'!I177="x","x",$H$2-'Indicator Date hidden'!I177)</f>
        <v>0</v>
      </c>
      <c r="I176" s="25">
        <f>IF('Indicator Date hidden'!J177="x","x",$I$2-'Indicator Date hidden'!J177)</f>
        <v>0</v>
      </c>
      <c r="J176" s="25">
        <f>IF('Indicator Date hidden'!K177="x","x",$J$2-'Indicator Date hidden'!K177)</f>
        <v>0</v>
      </c>
      <c r="K176" s="25">
        <f>IF('Indicator Date hidden'!L177="x","x",$K$2-'Indicator Date hidden'!L177)</f>
        <v>0</v>
      </c>
      <c r="L176" s="25">
        <f>IF('Indicator Date hidden'!M177="x","x",$L$2-'Indicator Date hidden'!M177)</f>
        <v>0</v>
      </c>
      <c r="M176" s="25">
        <f>IF('Indicator Date hidden'!N177="x","x",$M$2-'Indicator Date hidden'!N177)</f>
        <v>0</v>
      </c>
      <c r="N176" s="25">
        <f>IF('Indicator Date hidden'!O177="x","x",$N$2-'Indicator Date hidden'!O177)</f>
        <v>0</v>
      </c>
      <c r="O176" s="25">
        <f>IF('Indicator Date hidden'!P177="x","x",$O$2-'Indicator Date hidden'!P177)</f>
        <v>0</v>
      </c>
      <c r="P176" s="25">
        <f>IF('Indicator Date hidden'!Q177="x","x",$P$2-'Indicator Date hidden'!Q177)</f>
        <v>0</v>
      </c>
      <c r="Q176" s="25">
        <f>IF('Indicator Date hidden'!R177="x","x",$Q$2-'Indicator Date hidden'!R177)</f>
        <v>8</v>
      </c>
      <c r="R176" s="25">
        <f>IF('Indicator Date hidden'!S177="x","x",$R$2-'Indicator Date hidden'!S177)</f>
        <v>0</v>
      </c>
      <c r="S176" s="25">
        <f>IF('Indicator Date hidden'!T177="x","x",$S$2-'Indicator Date hidden'!T177)</f>
        <v>0</v>
      </c>
      <c r="T176" s="25">
        <f>IF('Indicator Date hidden'!U177="x","x",$T$2-'Indicator Date hidden'!U177)</f>
        <v>0</v>
      </c>
      <c r="U176" s="25" t="str">
        <f>IF('Indicator Date hidden'!V177="x","x",$U$2-'Indicator Date hidden'!V177)</f>
        <v>x</v>
      </c>
      <c r="V176" s="25">
        <f>IF('Indicator Date hidden'!W177="x","x",$V$2-'Indicator Date hidden'!W177)</f>
        <v>0</v>
      </c>
      <c r="W176" s="25" t="str">
        <f>IF('Indicator Date hidden'!X177="x","x",$W$2-'Indicator Date hidden'!X177)</f>
        <v>x</v>
      </c>
      <c r="X176" s="25">
        <f>IF('Indicator Date hidden'!Y177="x","x",$X$2-'Indicator Date hidden'!Y177)</f>
        <v>4</v>
      </c>
      <c r="Y176" s="25">
        <f>IF('Indicator Date hidden'!Z177="x","x",$Y$2-'Indicator Date hidden'!Z177)</f>
        <v>0</v>
      </c>
      <c r="Z176" s="25">
        <f>IF('Indicator Date hidden'!AA177="x","x",$Z$2-'Indicator Date hidden'!AA177)</f>
        <v>0</v>
      </c>
      <c r="AA176" s="25">
        <f>IF('Indicator Date hidden'!AB177="x","x",$AA$2-'Indicator Date hidden'!AB177)</f>
        <v>1</v>
      </c>
      <c r="AB176" s="25">
        <f>IF('Indicator Date hidden'!AC177="x","x",$AB$2-'Indicator Date hidden'!AC177)</f>
        <v>0</v>
      </c>
      <c r="AC176" s="25">
        <f>IF('Indicator Date hidden'!AD177="x","x",$AC$2-'Indicator Date hidden'!AD177)</f>
        <v>0</v>
      </c>
      <c r="AD176" s="25" t="str">
        <f>IF('Indicator Date hidden'!AE177="x","x",$AD$2-'Indicator Date hidden'!AE177)</f>
        <v>x</v>
      </c>
      <c r="AE176" s="25">
        <f>IF('Indicator Date hidden'!AF177="x","x",$AE$2-'Indicator Date hidden'!AF177)</f>
        <v>0</v>
      </c>
      <c r="AF176" s="25" t="str">
        <f>IF('Indicator Date hidden'!AG177="x","x",$AF$2-'Indicator Date hidden'!AG177)</f>
        <v>x</v>
      </c>
      <c r="AG176" s="25">
        <f>IF('Indicator Date hidden'!AH177="x","x",$AG$2-'Indicator Date hidden'!AH177)</f>
        <v>0</v>
      </c>
      <c r="AH176" s="25">
        <f>IF('Indicator Date hidden'!AI177="x","x",$AH$2-'Indicator Date hidden'!AI177)</f>
        <v>0</v>
      </c>
      <c r="AI176" s="25">
        <f>IF('Indicator Date hidden'!AJ177="x","x",$AI$2-'Indicator Date hidden'!AJ177)</f>
        <v>0</v>
      </c>
      <c r="AJ176" s="25" t="str">
        <f>IF('Indicator Date hidden'!AK177="x","x",$AJ$2-'Indicator Date hidden'!AK177)</f>
        <v>x</v>
      </c>
      <c r="AK176" s="25">
        <f>IF('Indicator Date hidden'!AL177="x","x",$AK$2-'Indicator Date hidden'!AL177)</f>
        <v>1</v>
      </c>
      <c r="AL176" s="25">
        <f>IF('Indicator Date hidden'!AM177="x","x",$AL$2-'Indicator Date hidden'!AM177)</f>
        <v>0</v>
      </c>
      <c r="AM176" s="25">
        <f>IF('Indicator Date hidden'!AN177="x","x",$AM$2-'Indicator Date hidden'!AN177)</f>
        <v>0</v>
      </c>
      <c r="AN176" s="25">
        <f>IF('Indicator Date hidden'!AO177="x","x",$AN$2-'Indicator Date hidden'!AO177)</f>
        <v>0</v>
      </c>
      <c r="AO176" s="25">
        <f>IF('Indicator Date hidden'!AP177="x","x",$AO$2-'Indicator Date hidden'!AP177)</f>
        <v>1</v>
      </c>
      <c r="AP176" s="25">
        <f>IF('Indicator Date hidden'!AQ177="x","x",$AP$2-'Indicator Date hidden'!AQ177)</f>
        <v>1</v>
      </c>
      <c r="AQ176" s="25">
        <f>IF('Indicator Date hidden'!AR177="x","x",$AQ$2-'Indicator Date hidden'!AR177)</f>
        <v>4</v>
      </c>
      <c r="AR176" s="25">
        <f>IF('Indicator Date hidden'!AS177="x","x",$AR$2-'Indicator Date hidden'!AS177)</f>
        <v>0</v>
      </c>
      <c r="AS176" s="25">
        <f>IF('Indicator Date hidden'!AT177="x","x",$AS$2-'Indicator Date hidden'!AT177)</f>
        <v>0</v>
      </c>
      <c r="AT176" s="25">
        <f>IF('Indicator Date hidden'!AU177="x","x",$AT$2-'Indicator Date hidden'!AU177)</f>
        <v>0</v>
      </c>
      <c r="AU176" s="25">
        <f>IF('Indicator Date hidden'!AV177="x","x",$AU$2-'Indicator Date hidden'!AV177)</f>
        <v>1</v>
      </c>
      <c r="AV176" s="25">
        <f>IF('Indicator Date hidden'!AW177="x","x",$AV$2-'Indicator Date hidden'!AW177)</f>
        <v>0</v>
      </c>
      <c r="AW176" s="25">
        <f>IF('Indicator Date hidden'!AX177="x","x",$AW$2-'Indicator Date hidden'!AX177)</f>
        <v>0</v>
      </c>
      <c r="AX176" s="25">
        <f>IF('Indicator Date hidden'!AY177="x","x",$AX$2-'Indicator Date hidden'!AY177)</f>
        <v>0</v>
      </c>
      <c r="AY176" s="25">
        <f>IF('Indicator Date hidden'!AZ177="x","x",$AY$2-'Indicator Date hidden'!AZ177)</f>
        <v>0</v>
      </c>
      <c r="AZ176" s="25">
        <f>IF('Indicator Date hidden'!BA177="x","x",$AZ$2-'Indicator Date hidden'!BA177)</f>
        <v>0</v>
      </c>
      <c r="BA176">
        <f t="shared" si="25"/>
        <v>21</v>
      </c>
      <c r="BB176" s="26">
        <f t="shared" si="26"/>
        <v>0.45652173913043476</v>
      </c>
      <c r="BC176">
        <f t="shared" si="27"/>
        <v>8</v>
      </c>
      <c r="BD176" s="26">
        <f t="shared" si="28"/>
        <v>1.4096950292933457</v>
      </c>
      <c r="BE176" s="28">
        <f t="shared" si="29"/>
        <v>0</v>
      </c>
    </row>
    <row r="177" spans="1:57" x14ac:dyDescent="0.25">
      <c r="A177" t="s">
        <v>10107</v>
      </c>
      <c r="B177" s="25">
        <f>IF('Indicator Date hidden'!C178="x","x",$B$2-'Indicator Date hidden'!C178)</f>
        <v>0</v>
      </c>
      <c r="C177" s="25">
        <f>IF('Indicator Date hidden'!D178="x","x",$C$2-'Indicator Date hidden'!D178)</f>
        <v>0</v>
      </c>
      <c r="D177" s="25">
        <f>IF('Indicator Date hidden'!E178="x","x",$D$2-'Indicator Date hidden'!E178)</f>
        <v>0</v>
      </c>
      <c r="E177" s="25">
        <f>IF('Indicator Date hidden'!F178="x","x",$E$2-'Indicator Date hidden'!F178)</f>
        <v>0</v>
      </c>
      <c r="F177" s="25">
        <f>IF('Indicator Date hidden'!G178="x","x",$F$2-'Indicator Date hidden'!G178)</f>
        <v>0</v>
      </c>
      <c r="G177" s="25">
        <f>IF('Indicator Date hidden'!H178="x","x",$G$2-'Indicator Date hidden'!H178)</f>
        <v>0</v>
      </c>
      <c r="H177" s="25">
        <f>IF('Indicator Date hidden'!I178="x","x",$H$2-'Indicator Date hidden'!I178)</f>
        <v>0</v>
      </c>
      <c r="I177" s="25">
        <f>IF('Indicator Date hidden'!J178="x","x",$I$2-'Indicator Date hidden'!J178)</f>
        <v>0</v>
      </c>
      <c r="J177" s="25">
        <f>IF('Indicator Date hidden'!K178="x","x",$J$2-'Indicator Date hidden'!K178)</f>
        <v>0</v>
      </c>
      <c r="K177" s="25">
        <f>IF('Indicator Date hidden'!L178="x","x",$K$2-'Indicator Date hidden'!L178)</f>
        <v>0</v>
      </c>
      <c r="L177" s="25">
        <f>IF('Indicator Date hidden'!M178="x","x",$L$2-'Indicator Date hidden'!M178)</f>
        <v>0</v>
      </c>
      <c r="M177" s="25">
        <f>IF('Indicator Date hidden'!N178="x","x",$M$2-'Indicator Date hidden'!N178)</f>
        <v>0</v>
      </c>
      <c r="N177" s="25">
        <f>IF('Indicator Date hidden'!O178="x","x",$N$2-'Indicator Date hidden'!O178)</f>
        <v>0</v>
      </c>
      <c r="O177" s="25">
        <f>IF('Indicator Date hidden'!P178="x","x",$O$2-'Indicator Date hidden'!P178)</f>
        <v>0</v>
      </c>
      <c r="P177" s="25">
        <f>IF('Indicator Date hidden'!Q178="x","x",$P$2-'Indicator Date hidden'!Q178)</f>
        <v>0</v>
      </c>
      <c r="Q177" s="25">
        <f>IF('Indicator Date hidden'!R178="x","x",$Q$2-'Indicator Date hidden'!R178)</f>
        <v>2</v>
      </c>
      <c r="R177" s="25">
        <f>IF('Indicator Date hidden'!S178="x","x",$R$2-'Indicator Date hidden'!S178)</f>
        <v>0</v>
      </c>
      <c r="S177" s="25">
        <f>IF('Indicator Date hidden'!T178="x","x",$S$2-'Indicator Date hidden'!T178)</f>
        <v>0</v>
      </c>
      <c r="T177" s="25">
        <f>IF('Indicator Date hidden'!U178="x","x",$T$2-'Indicator Date hidden'!U178)</f>
        <v>0</v>
      </c>
      <c r="U177" s="25">
        <f>IF('Indicator Date hidden'!V178="x","x",$U$2-'Indicator Date hidden'!V178)</f>
        <v>0</v>
      </c>
      <c r="V177" s="25">
        <f>IF('Indicator Date hidden'!W178="x","x",$V$2-'Indicator Date hidden'!W178)</f>
        <v>0</v>
      </c>
      <c r="W177" s="25">
        <f>IF('Indicator Date hidden'!X178="x","x",$W$2-'Indicator Date hidden'!X178)</f>
        <v>2</v>
      </c>
      <c r="X177" s="25">
        <f>IF('Indicator Date hidden'!Y178="x","x",$X$2-'Indicator Date hidden'!Y178)</f>
        <v>4</v>
      </c>
      <c r="Y177" s="25">
        <f>IF('Indicator Date hidden'!Z178="x","x",$Y$2-'Indicator Date hidden'!Z178)</f>
        <v>0</v>
      </c>
      <c r="Z177" s="25">
        <f>IF('Indicator Date hidden'!AA178="x","x",$Z$2-'Indicator Date hidden'!AA178)</f>
        <v>0</v>
      </c>
      <c r="AA177" s="25">
        <f>IF('Indicator Date hidden'!AB178="x","x",$AA$2-'Indicator Date hidden'!AB178)</f>
        <v>0</v>
      </c>
      <c r="AB177" s="25">
        <f>IF('Indicator Date hidden'!AC178="x","x",$AB$2-'Indicator Date hidden'!AC178)</f>
        <v>0</v>
      </c>
      <c r="AC177" s="25">
        <f>IF('Indicator Date hidden'!AD178="x","x",$AC$2-'Indicator Date hidden'!AD178)</f>
        <v>0</v>
      </c>
      <c r="AD177" s="25" t="str">
        <f>IF('Indicator Date hidden'!AE178="x","x",$AD$2-'Indicator Date hidden'!AE178)</f>
        <v>x</v>
      </c>
      <c r="AE177" s="25">
        <f>IF('Indicator Date hidden'!AF178="x","x",$AE$2-'Indicator Date hidden'!AF178)</f>
        <v>0</v>
      </c>
      <c r="AF177" s="25">
        <f>IF('Indicator Date hidden'!AG178="x","x",$AF$2-'Indicator Date hidden'!AG178)</f>
        <v>3</v>
      </c>
      <c r="AG177" s="25">
        <f>IF('Indicator Date hidden'!AH178="x","x",$AG$2-'Indicator Date hidden'!AH178)</f>
        <v>0</v>
      </c>
      <c r="AH177" s="25">
        <f>IF('Indicator Date hidden'!AI178="x","x",$AH$2-'Indicator Date hidden'!AI178)</f>
        <v>0</v>
      </c>
      <c r="AI177" s="25">
        <f>IF('Indicator Date hidden'!AJ178="x","x",$AI$2-'Indicator Date hidden'!AJ178)</f>
        <v>0</v>
      </c>
      <c r="AJ177" s="25" t="str">
        <f>IF('Indicator Date hidden'!AK178="x","x",$AJ$2-'Indicator Date hidden'!AK178)</f>
        <v>x</v>
      </c>
      <c r="AK177" s="25">
        <f>IF('Indicator Date hidden'!AL178="x","x",$AK$2-'Indicator Date hidden'!AL178)</f>
        <v>1</v>
      </c>
      <c r="AL177" s="25">
        <f>IF('Indicator Date hidden'!AM178="x","x",$AL$2-'Indicator Date hidden'!AM178)</f>
        <v>0</v>
      </c>
      <c r="AM177" s="25">
        <f>IF('Indicator Date hidden'!AN178="x","x",$AM$2-'Indicator Date hidden'!AN178)</f>
        <v>0</v>
      </c>
      <c r="AN177" s="25">
        <f>IF('Indicator Date hidden'!AO178="x","x",$AN$2-'Indicator Date hidden'!AO178)</f>
        <v>0</v>
      </c>
      <c r="AO177" s="25">
        <f>IF('Indicator Date hidden'!AP178="x","x",$AO$2-'Indicator Date hidden'!AP178)</f>
        <v>0</v>
      </c>
      <c r="AP177" s="25">
        <f>IF('Indicator Date hidden'!AQ178="x","x",$AP$2-'Indicator Date hidden'!AQ178)</f>
        <v>0</v>
      </c>
      <c r="AQ177" s="25">
        <f>IF('Indicator Date hidden'!AR178="x","x",$AQ$2-'Indicator Date hidden'!AR178)</f>
        <v>4</v>
      </c>
      <c r="AR177" s="25">
        <f>IF('Indicator Date hidden'!AS178="x","x",$AR$2-'Indicator Date hidden'!AS178)</f>
        <v>0</v>
      </c>
      <c r="AS177" s="25">
        <f>IF('Indicator Date hidden'!AT178="x","x",$AS$2-'Indicator Date hidden'!AT178)</f>
        <v>0</v>
      </c>
      <c r="AT177" s="25">
        <f>IF('Indicator Date hidden'!AU178="x","x",$AT$2-'Indicator Date hidden'!AU178)</f>
        <v>0</v>
      </c>
      <c r="AU177" s="25">
        <f>IF('Indicator Date hidden'!AV178="x","x",$AU$2-'Indicator Date hidden'!AV178)</f>
        <v>3</v>
      </c>
      <c r="AV177" s="25">
        <f>IF('Indicator Date hidden'!AW178="x","x",$AV$2-'Indicator Date hidden'!AW178)</f>
        <v>0</v>
      </c>
      <c r="AW177" s="25">
        <f>IF('Indicator Date hidden'!AX178="x","x",$AW$2-'Indicator Date hidden'!AX178)</f>
        <v>0</v>
      </c>
      <c r="AX177" s="25">
        <f>IF('Indicator Date hidden'!AY178="x","x",$AX$2-'Indicator Date hidden'!AY178)</f>
        <v>0</v>
      </c>
      <c r="AY177" s="25">
        <f>IF('Indicator Date hidden'!AZ178="x","x",$AY$2-'Indicator Date hidden'!AZ178)</f>
        <v>0</v>
      </c>
      <c r="AZ177" s="25">
        <f>IF('Indicator Date hidden'!BA178="x","x",$AZ$2-'Indicator Date hidden'!BA178)</f>
        <v>0</v>
      </c>
      <c r="BA177">
        <f t="shared" si="25"/>
        <v>19</v>
      </c>
      <c r="BB177" s="26">
        <f t="shared" si="26"/>
        <v>0.38775510204081631</v>
      </c>
      <c r="BC177">
        <f t="shared" si="27"/>
        <v>7</v>
      </c>
      <c r="BD177" s="26">
        <f t="shared" si="28"/>
        <v>1.0265123542823911</v>
      </c>
      <c r="BE177" s="28">
        <f t="shared" si="29"/>
        <v>0</v>
      </c>
    </row>
    <row r="178" spans="1:57" x14ac:dyDescent="0.25">
      <c r="A178" t="s">
        <v>10108</v>
      </c>
      <c r="B178" s="25">
        <f>IF('Indicator Date hidden'!C179="x","x",$B$2-'Indicator Date hidden'!C179)</f>
        <v>0</v>
      </c>
      <c r="C178" s="25">
        <f>IF('Indicator Date hidden'!D179="x","x",$C$2-'Indicator Date hidden'!D179)</f>
        <v>0</v>
      </c>
      <c r="D178" s="25">
        <f>IF('Indicator Date hidden'!E179="x","x",$D$2-'Indicator Date hidden'!E179)</f>
        <v>0</v>
      </c>
      <c r="E178" s="25">
        <f>IF('Indicator Date hidden'!F179="x","x",$E$2-'Indicator Date hidden'!F179)</f>
        <v>0</v>
      </c>
      <c r="F178" s="25">
        <f>IF('Indicator Date hidden'!G179="x","x",$F$2-'Indicator Date hidden'!G179)</f>
        <v>0</v>
      </c>
      <c r="G178" s="25">
        <f>IF('Indicator Date hidden'!H179="x","x",$G$2-'Indicator Date hidden'!H179)</f>
        <v>0</v>
      </c>
      <c r="H178" s="25">
        <f>IF('Indicator Date hidden'!I179="x","x",$H$2-'Indicator Date hidden'!I179)</f>
        <v>0</v>
      </c>
      <c r="I178" s="25">
        <f>IF('Indicator Date hidden'!J179="x","x",$I$2-'Indicator Date hidden'!J179)</f>
        <v>0</v>
      </c>
      <c r="J178" s="25">
        <f>IF('Indicator Date hidden'!K179="x","x",$J$2-'Indicator Date hidden'!K179)</f>
        <v>0</v>
      </c>
      <c r="K178" s="25">
        <f>IF('Indicator Date hidden'!L179="x","x",$K$2-'Indicator Date hidden'!L179)</f>
        <v>0</v>
      </c>
      <c r="L178" s="25">
        <f>IF('Indicator Date hidden'!M179="x","x",$L$2-'Indicator Date hidden'!M179)</f>
        <v>0</v>
      </c>
      <c r="M178" s="25">
        <f>IF('Indicator Date hidden'!N179="x","x",$M$2-'Indicator Date hidden'!N179)</f>
        <v>0</v>
      </c>
      <c r="N178" s="25">
        <f>IF('Indicator Date hidden'!O179="x","x",$N$2-'Indicator Date hidden'!O179)</f>
        <v>0</v>
      </c>
      <c r="O178" s="25">
        <f>IF('Indicator Date hidden'!P179="x","x",$O$2-'Indicator Date hidden'!P179)</f>
        <v>0</v>
      </c>
      <c r="P178" s="25">
        <f>IF('Indicator Date hidden'!Q179="x","x",$P$2-'Indicator Date hidden'!Q179)</f>
        <v>0</v>
      </c>
      <c r="Q178" s="25" t="str">
        <f>IF('Indicator Date hidden'!R179="x","x",$Q$2-'Indicator Date hidden'!R179)</f>
        <v>x</v>
      </c>
      <c r="R178" s="25">
        <f>IF('Indicator Date hidden'!S179="x","x",$R$2-'Indicator Date hidden'!S179)</f>
        <v>0</v>
      </c>
      <c r="S178" s="25">
        <f>IF('Indicator Date hidden'!T179="x","x",$S$2-'Indicator Date hidden'!T179)</f>
        <v>0</v>
      </c>
      <c r="T178" s="25">
        <f>IF('Indicator Date hidden'!U179="x","x",$T$2-'Indicator Date hidden'!U179)</f>
        <v>0</v>
      </c>
      <c r="U178" s="25">
        <f>IF('Indicator Date hidden'!V179="x","x",$U$2-'Indicator Date hidden'!V179)</f>
        <v>0</v>
      </c>
      <c r="V178" s="25">
        <f>IF('Indicator Date hidden'!W179="x","x",$V$2-'Indicator Date hidden'!W179)</f>
        <v>0</v>
      </c>
      <c r="W178" s="25">
        <f>IF('Indicator Date hidden'!X179="x","x",$W$2-'Indicator Date hidden'!X179)</f>
        <v>1</v>
      </c>
      <c r="X178" s="25">
        <f>IF('Indicator Date hidden'!Y179="x","x",$X$2-'Indicator Date hidden'!Y179)</f>
        <v>3</v>
      </c>
      <c r="Y178" s="25">
        <f>IF('Indicator Date hidden'!Z179="x","x",$Y$2-'Indicator Date hidden'!Z179)</f>
        <v>0</v>
      </c>
      <c r="Z178" s="25">
        <f>IF('Indicator Date hidden'!AA179="x","x",$Z$2-'Indicator Date hidden'!AA179)</f>
        <v>0</v>
      </c>
      <c r="AA178" s="25" t="str">
        <f>IF('Indicator Date hidden'!AB179="x","x",$AA$2-'Indicator Date hidden'!AB179)</f>
        <v>x</v>
      </c>
      <c r="AB178" s="25">
        <f>IF('Indicator Date hidden'!AC179="x","x",$AB$2-'Indicator Date hidden'!AC179)</f>
        <v>0</v>
      </c>
      <c r="AC178" s="25">
        <f>IF('Indicator Date hidden'!AD179="x","x",$AC$2-'Indicator Date hidden'!AD179)</f>
        <v>0</v>
      </c>
      <c r="AD178" s="25">
        <f>IF('Indicator Date hidden'!AE179="x","x",$AD$2-'Indicator Date hidden'!AE179)</f>
        <v>0</v>
      </c>
      <c r="AE178" s="25">
        <f>IF('Indicator Date hidden'!AF179="x","x",$AE$2-'Indicator Date hidden'!AF179)</f>
        <v>0</v>
      </c>
      <c r="AF178" s="25">
        <f>IF('Indicator Date hidden'!AG179="x","x",$AF$2-'Indicator Date hidden'!AG179)</f>
        <v>1</v>
      </c>
      <c r="AG178" s="25">
        <f>IF('Indicator Date hidden'!AH179="x","x",$AG$2-'Indicator Date hidden'!AH179)</f>
        <v>0</v>
      </c>
      <c r="AH178" s="25">
        <f>IF('Indicator Date hidden'!AI179="x","x",$AH$2-'Indicator Date hidden'!AI179)</f>
        <v>0</v>
      </c>
      <c r="AI178" s="25">
        <f>IF('Indicator Date hidden'!AJ179="x","x",$AI$2-'Indicator Date hidden'!AJ179)</f>
        <v>0</v>
      </c>
      <c r="AJ178" s="25">
        <f>IF('Indicator Date hidden'!AK179="x","x",$AJ$2-'Indicator Date hidden'!AK179)</f>
        <v>1</v>
      </c>
      <c r="AK178" s="25">
        <f>IF('Indicator Date hidden'!AL179="x","x",$AK$2-'Indicator Date hidden'!AL179)</f>
        <v>0</v>
      </c>
      <c r="AL178" s="25">
        <f>IF('Indicator Date hidden'!AM179="x","x",$AL$2-'Indicator Date hidden'!AM179)</f>
        <v>0</v>
      </c>
      <c r="AM178" s="25">
        <f>IF('Indicator Date hidden'!AN179="x","x",$AM$2-'Indicator Date hidden'!AN179)</f>
        <v>0</v>
      </c>
      <c r="AN178" s="25">
        <f>IF('Indicator Date hidden'!AO179="x","x",$AN$2-'Indicator Date hidden'!AO179)</f>
        <v>0</v>
      </c>
      <c r="AO178" s="25">
        <f>IF('Indicator Date hidden'!AP179="x","x",$AO$2-'Indicator Date hidden'!AP179)</f>
        <v>0</v>
      </c>
      <c r="AP178" s="25">
        <f>IF('Indicator Date hidden'!AQ179="x","x",$AP$2-'Indicator Date hidden'!AQ179)</f>
        <v>0</v>
      </c>
      <c r="AQ178" s="25">
        <f>IF('Indicator Date hidden'!AR179="x","x",$AQ$2-'Indicator Date hidden'!AR179)</f>
        <v>0</v>
      </c>
      <c r="AR178" s="25">
        <f>IF('Indicator Date hidden'!AS179="x","x",$AR$2-'Indicator Date hidden'!AS179)</f>
        <v>0</v>
      </c>
      <c r="AS178" s="25">
        <f>IF('Indicator Date hidden'!AT179="x","x",$AS$2-'Indicator Date hidden'!AT179)</f>
        <v>0</v>
      </c>
      <c r="AT178" s="25">
        <f>IF('Indicator Date hidden'!AU179="x","x",$AT$2-'Indicator Date hidden'!AU179)</f>
        <v>0</v>
      </c>
      <c r="AU178" s="25">
        <f>IF('Indicator Date hidden'!AV179="x","x",$AU$2-'Indicator Date hidden'!AV179)</f>
        <v>1</v>
      </c>
      <c r="AV178" s="25">
        <f>IF('Indicator Date hidden'!AW179="x","x",$AV$2-'Indicator Date hidden'!AW179)</f>
        <v>0</v>
      </c>
      <c r="AW178" s="25">
        <f>IF('Indicator Date hidden'!AX179="x","x",$AW$2-'Indicator Date hidden'!AX179)</f>
        <v>0</v>
      </c>
      <c r="AX178" s="25">
        <f>IF('Indicator Date hidden'!AY179="x","x",$AX$2-'Indicator Date hidden'!AY179)</f>
        <v>0</v>
      </c>
      <c r="AY178" s="25">
        <f>IF('Indicator Date hidden'!AZ179="x","x",$AY$2-'Indicator Date hidden'!AZ179)</f>
        <v>0</v>
      </c>
      <c r="AZ178" s="25">
        <f>IF('Indicator Date hidden'!BA179="x","x",$AZ$2-'Indicator Date hidden'!BA179)</f>
        <v>0</v>
      </c>
      <c r="BA178">
        <f t="shared" si="25"/>
        <v>7</v>
      </c>
      <c r="BB178" s="26">
        <f t="shared" si="26"/>
        <v>0.14285714285714285</v>
      </c>
      <c r="BC178">
        <f t="shared" si="27"/>
        <v>5</v>
      </c>
      <c r="BD178" s="26">
        <f t="shared" si="28"/>
        <v>0.49487165930539351</v>
      </c>
      <c r="BE178" s="28">
        <f t="shared" si="29"/>
        <v>0</v>
      </c>
    </row>
    <row r="179" spans="1:57" x14ac:dyDescent="0.25">
      <c r="A179" t="s">
        <v>10102</v>
      </c>
      <c r="B179" s="25">
        <f>IF('Indicator Date hidden'!C180="x","x",$B$2-'Indicator Date hidden'!C180)</f>
        <v>0</v>
      </c>
      <c r="C179" s="25">
        <f>IF('Indicator Date hidden'!D180="x","x",$C$2-'Indicator Date hidden'!D180)</f>
        <v>0</v>
      </c>
      <c r="D179" s="25">
        <f>IF('Indicator Date hidden'!E180="x","x",$D$2-'Indicator Date hidden'!E180)</f>
        <v>0</v>
      </c>
      <c r="E179" s="25">
        <f>IF('Indicator Date hidden'!F180="x","x",$E$2-'Indicator Date hidden'!F180)</f>
        <v>0</v>
      </c>
      <c r="F179" s="25">
        <f>IF('Indicator Date hidden'!G180="x","x",$F$2-'Indicator Date hidden'!G180)</f>
        <v>0</v>
      </c>
      <c r="G179" s="25">
        <f>IF('Indicator Date hidden'!H180="x","x",$G$2-'Indicator Date hidden'!H180)</f>
        <v>0</v>
      </c>
      <c r="H179" s="25">
        <f>IF('Indicator Date hidden'!I180="x","x",$H$2-'Indicator Date hidden'!I180)</f>
        <v>0</v>
      </c>
      <c r="I179" s="25">
        <f>IF('Indicator Date hidden'!J180="x","x",$I$2-'Indicator Date hidden'!J180)</f>
        <v>0</v>
      </c>
      <c r="J179" s="25">
        <f>IF('Indicator Date hidden'!K180="x","x",$J$2-'Indicator Date hidden'!K180)</f>
        <v>0</v>
      </c>
      <c r="K179" s="25">
        <f>IF('Indicator Date hidden'!L180="x","x",$K$2-'Indicator Date hidden'!L180)</f>
        <v>0</v>
      </c>
      <c r="L179" s="25">
        <f>IF('Indicator Date hidden'!M180="x","x",$L$2-'Indicator Date hidden'!M180)</f>
        <v>0</v>
      </c>
      <c r="M179" s="25">
        <f>IF('Indicator Date hidden'!N180="x","x",$M$2-'Indicator Date hidden'!N180)</f>
        <v>0</v>
      </c>
      <c r="N179" s="25">
        <f>IF('Indicator Date hidden'!O180="x","x",$N$2-'Indicator Date hidden'!O180)</f>
        <v>0</v>
      </c>
      <c r="O179" s="25">
        <f>IF('Indicator Date hidden'!P180="x","x",$O$2-'Indicator Date hidden'!P180)</f>
        <v>0</v>
      </c>
      <c r="P179" s="25">
        <f>IF('Indicator Date hidden'!Q180="x","x",$P$2-'Indicator Date hidden'!Q180)</f>
        <v>0</v>
      </c>
      <c r="Q179" s="25" t="str">
        <f>IF('Indicator Date hidden'!R180="x","x",$Q$2-'Indicator Date hidden'!R180)</f>
        <v>x</v>
      </c>
      <c r="R179" s="25">
        <f>IF('Indicator Date hidden'!S180="x","x",$R$2-'Indicator Date hidden'!S180)</f>
        <v>0</v>
      </c>
      <c r="S179" s="25">
        <f>IF('Indicator Date hidden'!T180="x","x",$S$2-'Indicator Date hidden'!T180)</f>
        <v>0</v>
      </c>
      <c r="T179" s="25">
        <f>IF('Indicator Date hidden'!U180="x","x",$T$2-'Indicator Date hidden'!U180)</f>
        <v>0</v>
      </c>
      <c r="U179" s="25">
        <f>IF('Indicator Date hidden'!V180="x","x",$U$2-'Indicator Date hidden'!V180)</f>
        <v>0</v>
      </c>
      <c r="V179" s="25">
        <f>IF('Indicator Date hidden'!W180="x","x",$V$2-'Indicator Date hidden'!W180)</f>
        <v>0</v>
      </c>
      <c r="W179" s="25" t="str">
        <f>IF('Indicator Date hidden'!X180="x","x",$W$2-'Indicator Date hidden'!X180)</f>
        <v>x</v>
      </c>
      <c r="X179" s="25">
        <f>IF('Indicator Date hidden'!Y180="x","x",$X$2-'Indicator Date hidden'!Y180)</f>
        <v>4</v>
      </c>
      <c r="Y179" s="25">
        <f>IF('Indicator Date hidden'!Z180="x","x",$Y$2-'Indicator Date hidden'!Z180)</f>
        <v>0</v>
      </c>
      <c r="Z179" s="25">
        <f>IF('Indicator Date hidden'!AA180="x","x",$Z$2-'Indicator Date hidden'!AA180)</f>
        <v>0</v>
      </c>
      <c r="AA179" s="25" t="str">
        <f>IF('Indicator Date hidden'!AB180="x","x",$AA$2-'Indicator Date hidden'!AB180)</f>
        <v>x</v>
      </c>
      <c r="AB179" s="25">
        <f>IF('Indicator Date hidden'!AC180="x","x",$AB$2-'Indicator Date hidden'!AC180)</f>
        <v>0</v>
      </c>
      <c r="AC179" s="25">
        <f>IF('Indicator Date hidden'!AD180="x","x",$AC$2-'Indicator Date hidden'!AD180)</f>
        <v>0</v>
      </c>
      <c r="AD179" s="25" t="str">
        <f>IF('Indicator Date hidden'!AE180="x","x",$AD$2-'Indicator Date hidden'!AE180)</f>
        <v>x</v>
      </c>
      <c r="AE179" s="25" t="str">
        <f>IF('Indicator Date hidden'!AF180="x","x",$AE$2-'Indicator Date hidden'!AF180)</f>
        <v>x</v>
      </c>
      <c r="AF179" s="25" t="str">
        <f>IF('Indicator Date hidden'!AG180="x","x",$AF$2-'Indicator Date hidden'!AG180)</f>
        <v>x</v>
      </c>
      <c r="AG179" s="25">
        <f>IF('Indicator Date hidden'!AH180="x","x",$AG$2-'Indicator Date hidden'!AH180)</f>
        <v>0</v>
      </c>
      <c r="AH179" s="25">
        <f>IF('Indicator Date hidden'!AI180="x","x",$AH$2-'Indicator Date hidden'!AI180)</f>
        <v>0</v>
      </c>
      <c r="AI179" s="25">
        <f>IF('Indicator Date hidden'!AJ180="x","x",$AI$2-'Indicator Date hidden'!AJ180)</f>
        <v>0</v>
      </c>
      <c r="AJ179" s="25" t="str">
        <f>IF('Indicator Date hidden'!AK180="x","x",$AJ$2-'Indicator Date hidden'!AK180)</f>
        <v>x</v>
      </c>
      <c r="AK179" s="25">
        <f>IF('Indicator Date hidden'!AL180="x","x",$AK$2-'Indicator Date hidden'!AL180)</f>
        <v>1</v>
      </c>
      <c r="AL179" s="25">
        <f>IF('Indicator Date hidden'!AM180="x","x",$AL$2-'Indicator Date hidden'!AM180)</f>
        <v>0</v>
      </c>
      <c r="AM179" s="25">
        <f>IF('Indicator Date hidden'!AN180="x","x",$AM$2-'Indicator Date hidden'!AN180)</f>
        <v>0</v>
      </c>
      <c r="AN179" s="25">
        <f>IF('Indicator Date hidden'!AO180="x","x",$AN$2-'Indicator Date hidden'!AO180)</f>
        <v>0</v>
      </c>
      <c r="AO179" s="25" t="str">
        <f>IF('Indicator Date hidden'!AP180="x","x",$AO$2-'Indicator Date hidden'!AP180)</f>
        <v>x</v>
      </c>
      <c r="AP179" s="25" t="str">
        <f>IF('Indicator Date hidden'!AQ180="x","x",$AP$2-'Indicator Date hidden'!AQ180)</f>
        <v>x</v>
      </c>
      <c r="AQ179" s="25" t="str">
        <f>IF('Indicator Date hidden'!AR180="x","x",$AQ$2-'Indicator Date hidden'!AR180)</f>
        <v>x</v>
      </c>
      <c r="AR179" s="25">
        <f>IF('Indicator Date hidden'!AS180="x","x",$AR$2-'Indicator Date hidden'!AS180)</f>
        <v>0</v>
      </c>
      <c r="AS179" s="25">
        <f>IF('Indicator Date hidden'!AT180="x","x",$AS$2-'Indicator Date hidden'!AT180)</f>
        <v>0</v>
      </c>
      <c r="AT179" s="25">
        <f>IF('Indicator Date hidden'!AU180="x","x",$AT$2-'Indicator Date hidden'!AU180)</f>
        <v>0</v>
      </c>
      <c r="AU179" s="25">
        <f>IF('Indicator Date hidden'!AV180="x","x",$AU$2-'Indicator Date hidden'!AV180)</f>
        <v>1</v>
      </c>
      <c r="AV179" s="25">
        <f>IF('Indicator Date hidden'!AW180="x","x",$AV$2-'Indicator Date hidden'!AW180)</f>
        <v>0</v>
      </c>
      <c r="AW179" s="25">
        <f>IF('Indicator Date hidden'!AX180="x","x",$AW$2-'Indicator Date hidden'!AX180)</f>
        <v>0</v>
      </c>
      <c r="AX179" s="25">
        <f>IF('Indicator Date hidden'!AY180="x","x",$AX$2-'Indicator Date hidden'!AY180)</f>
        <v>0</v>
      </c>
      <c r="AY179" s="25">
        <f>IF('Indicator Date hidden'!AZ180="x","x",$AY$2-'Indicator Date hidden'!AZ180)</f>
        <v>9</v>
      </c>
      <c r="AZ179" s="25">
        <f>IF('Indicator Date hidden'!BA180="x","x",$AZ$2-'Indicator Date hidden'!BA180)</f>
        <v>9</v>
      </c>
      <c r="BA179">
        <f t="shared" si="25"/>
        <v>24</v>
      </c>
      <c r="BB179" s="26">
        <f t="shared" si="26"/>
        <v>0.58536585365853655</v>
      </c>
      <c r="BC179">
        <f t="shared" si="27"/>
        <v>5</v>
      </c>
      <c r="BD179" s="26">
        <f t="shared" si="28"/>
        <v>2.011862500224515</v>
      </c>
      <c r="BE179" s="28">
        <f t="shared" si="29"/>
        <v>0</v>
      </c>
    </row>
    <row r="180" spans="1:57" x14ac:dyDescent="0.25">
      <c r="A180" t="s">
        <v>10110</v>
      </c>
      <c r="B180" s="25">
        <f>IF('Indicator Date hidden'!C181="x","x",$B$2-'Indicator Date hidden'!C181)</f>
        <v>0</v>
      </c>
      <c r="C180" s="25">
        <f>IF('Indicator Date hidden'!D181="x","x",$C$2-'Indicator Date hidden'!D181)</f>
        <v>0</v>
      </c>
      <c r="D180" s="25">
        <f>IF('Indicator Date hidden'!E181="x","x",$D$2-'Indicator Date hidden'!E181)</f>
        <v>0</v>
      </c>
      <c r="E180" s="25">
        <f>IF('Indicator Date hidden'!F181="x","x",$E$2-'Indicator Date hidden'!F181)</f>
        <v>0</v>
      </c>
      <c r="F180" s="25">
        <f>IF('Indicator Date hidden'!G181="x","x",$F$2-'Indicator Date hidden'!G181)</f>
        <v>0</v>
      </c>
      <c r="G180" s="25">
        <f>IF('Indicator Date hidden'!H181="x","x",$G$2-'Indicator Date hidden'!H181)</f>
        <v>0</v>
      </c>
      <c r="H180" s="25">
        <f>IF('Indicator Date hidden'!I181="x","x",$H$2-'Indicator Date hidden'!I181)</f>
        <v>0</v>
      </c>
      <c r="I180" s="25">
        <f>IF('Indicator Date hidden'!J181="x","x",$I$2-'Indicator Date hidden'!J181)</f>
        <v>0</v>
      </c>
      <c r="J180" s="25">
        <f>IF('Indicator Date hidden'!K181="x","x",$J$2-'Indicator Date hidden'!K181)</f>
        <v>0</v>
      </c>
      <c r="K180" s="25">
        <f>IF('Indicator Date hidden'!L181="x","x",$K$2-'Indicator Date hidden'!L181)</f>
        <v>0</v>
      </c>
      <c r="L180" s="25">
        <f>IF('Indicator Date hidden'!M181="x","x",$L$2-'Indicator Date hidden'!M181)</f>
        <v>0</v>
      </c>
      <c r="M180" s="25">
        <f>IF('Indicator Date hidden'!N181="x","x",$M$2-'Indicator Date hidden'!N181)</f>
        <v>0</v>
      </c>
      <c r="N180" s="25">
        <f>IF('Indicator Date hidden'!O181="x","x",$N$2-'Indicator Date hidden'!O181)</f>
        <v>0</v>
      </c>
      <c r="O180" s="25">
        <f>IF('Indicator Date hidden'!P181="x","x",$O$2-'Indicator Date hidden'!P181)</f>
        <v>0</v>
      </c>
      <c r="P180" s="25" t="str">
        <f>IF('Indicator Date hidden'!Q181="x","x",$P$2-'Indicator Date hidden'!Q181)</f>
        <v>x</v>
      </c>
      <c r="Q180" s="25" t="str">
        <f>IF('Indicator Date hidden'!R181="x","x",$Q$2-'Indicator Date hidden'!R181)</f>
        <v>x</v>
      </c>
      <c r="R180" s="25">
        <f>IF('Indicator Date hidden'!S181="x","x",$R$2-'Indicator Date hidden'!S181)</f>
        <v>0</v>
      </c>
      <c r="S180" s="25">
        <f>IF('Indicator Date hidden'!T181="x","x",$S$2-'Indicator Date hidden'!T181)</f>
        <v>0</v>
      </c>
      <c r="T180" s="25">
        <f>IF('Indicator Date hidden'!U181="x","x",$T$2-'Indicator Date hidden'!U181)</f>
        <v>0</v>
      </c>
      <c r="U180" s="25">
        <f>IF('Indicator Date hidden'!V181="x","x",$U$2-'Indicator Date hidden'!V181)</f>
        <v>0</v>
      </c>
      <c r="V180" s="25">
        <f>IF('Indicator Date hidden'!W181="x","x",$V$2-'Indicator Date hidden'!W181)</f>
        <v>0</v>
      </c>
      <c r="W180" s="25">
        <f>IF('Indicator Date hidden'!X181="x","x",$W$2-'Indicator Date hidden'!X181)</f>
        <v>7</v>
      </c>
      <c r="X180" s="25">
        <f>IF('Indicator Date hidden'!Y181="x","x",$X$2-'Indicator Date hidden'!Y181)</f>
        <v>4</v>
      </c>
      <c r="Y180" s="25">
        <f>IF('Indicator Date hidden'!Z181="x","x",$Y$2-'Indicator Date hidden'!Z181)</f>
        <v>0</v>
      </c>
      <c r="Z180" s="25">
        <f>IF('Indicator Date hidden'!AA181="x","x",$Z$2-'Indicator Date hidden'!AA181)</f>
        <v>0</v>
      </c>
      <c r="AA180" s="25" t="str">
        <f>IF('Indicator Date hidden'!AB181="x","x",$AA$2-'Indicator Date hidden'!AB181)</f>
        <v>x</v>
      </c>
      <c r="AB180" s="25">
        <f>IF('Indicator Date hidden'!AC181="x","x",$AB$2-'Indicator Date hidden'!AC181)</f>
        <v>0</v>
      </c>
      <c r="AC180" s="25">
        <f>IF('Indicator Date hidden'!AD181="x","x",$AC$2-'Indicator Date hidden'!AD181)</f>
        <v>0</v>
      </c>
      <c r="AD180" s="25" t="str">
        <f>IF('Indicator Date hidden'!AE181="x","x",$AD$2-'Indicator Date hidden'!AE181)</f>
        <v>x</v>
      </c>
      <c r="AE180" s="25" t="str">
        <f>IF('Indicator Date hidden'!AF181="x","x",$AE$2-'Indicator Date hidden'!AF181)</f>
        <v>x</v>
      </c>
      <c r="AF180" s="25" t="str">
        <f>IF('Indicator Date hidden'!AG181="x","x",$AF$2-'Indicator Date hidden'!AG181)</f>
        <v>x</v>
      </c>
      <c r="AG180" s="25">
        <f>IF('Indicator Date hidden'!AH181="x","x",$AG$2-'Indicator Date hidden'!AH181)</f>
        <v>0</v>
      </c>
      <c r="AH180" s="25">
        <f>IF('Indicator Date hidden'!AI181="x","x",$AH$2-'Indicator Date hidden'!AI181)</f>
        <v>0</v>
      </c>
      <c r="AI180" s="25">
        <f>IF('Indicator Date hidden'!AJ181="x","x",$AI$2-'Indicator Date hidden'!AJ181)</f>
        <v>0</v>
      </c>
      <c r="AJ180" s="25" t="str">
        <f>IF('Indicator Date hidden'!AK181="x","x",$AJ$2-'Indicator Date hidden'!AK181)</f>
        <v>x</v>
      </c>
      <c r="AK180" s="25" t="str">
        <f>IF('Indicator Date hidden'!AL181="x","x",$AK$2-'Indicator Date hidden'!AL181)</f>
        <v>x</v>
      </c>
      <c r="AL180" s="25">
        <f>IF('Indicator Date hidden'!AM181="x","x",$AL$2-'Indicator Date hidden'!AM181)</f>
        <v>0</v>
      </c>
      <c r="AM180" s="25">
        <f>IF('Indicator Date hidden'!AN181="x","x",$AM$2-'Indicator Date hidden'!AN181)</f>
        <v>0</v>
      </c>
      <c r="AN180" s="25">
        <f>IF('Indicator Date hidden'!AO181="x","x",$AN$2-'Indicator Date hidden'!AO181)</f>
        <v>0</v>
      </c>
      <c r="AO180" s="25" t="str">
        <f>IF('Indicator Date hidden'!AP181="x","x",$AO$2-'Indicator Date hidden'!AP181)</f>
        <v>x</v>
      </c>
      <c r="AP180" s="25" t="str">
        <f>IF('Indicator Date hidden'!AQ181="x","x",$AP$2-'Indicator Date hidden'!AQ181)</f>
        <v>x</v>
      </c>
      <c r="AQ180" s="25" t="str">
        <f>IF('Indicator Date hidden'!AR181="x","x",$AQ$2-'Indicator Date hidden'!AR181)</f>
        <v>x</v>
      </c>
      <c r="AR180" s="25">
        <f>IF('Indicator Date hidden'!AS181="x","x",$AR$2-'Indicator Date hidden'!AS181)</f>
        <v>0</v>
      </c>
      <c r="AS180" s="25" t="str">
        <f>IF('Indicator Date hidden'!AT181="x","x",$AS$2-'Indicator Date hidden'!AT181)</f>
        <v>x</v>
      </c>
      <c r="AT180" s="25">
        <f>IF('Indicator Date hidden'!AU181="x","x",$AT$2-'Indicator Date hidden'!AU181)</f>
        <v>0</v>
      </c>
      <c r="AU180" s="25" t="str">
        <f>IF('Indicator Date hidden'!AV181="x","x",$AU$2-'Indicator Date hidden'!AV181)</f>
        <v>x</v>
      </c>
      <c r="AV180" s="25">
        <f>IF('Indicator Date hidden'!AW181="x","x",$AV$2-'Indicator Date hidden'!AW181)</f>
        <v>1</v>
      </c>
      <c r="AW180" s="25">
        <f>IF('Indicator Date hidden'!AX181="x","x",$AW$2-'Indicator Date hidden'!AX181)</f>
        <v>0</v>
      </c>
      <c r="AX180" s="25">
        <f>IF('Indicator Date hidden'!AY181="x","x",$AX$2-'Indicator Date hidden'!AY181)</f>
        <v>0</v>
      </c>
      <c r="AY180" s="25">
        <f>IF('Indicator Date hidden'!AZ181="x","x",$AY$2-'Indicator Date hidden'!AZ181)</f>
        <v>2</v>
      </c>
      <c r="AZ180" s="25">
        <f>IF('Indicator Date hidden'!BA181="x","x",$AZ$2-'Indicator Date hidden'!BA181)</f>
        <v>0</v>
      </c>
      <c r="BA180">
        <f t="shared" si="25"/>
        <v>14</v>
      </c>
      <c r="BB180" s="26">
        <f t="shared" si="26"/>
        <v>0.36842105263157893</v>
      </c>
      <c r="BC180">
        <f t="shared" si="27"/>
        <v>4</v>
      </c>
      <c r="BD180" s="26">
        <f t="shared" si="28"/>
        <v>1.3062814364200901</v>
      </c>
      <c r="BE180" s="28">
        <f t="shared" si="29"/>
        <v>0</v>
      </c>
    </row>
    <row r="181" spans="1:57" x14ac:dyDescent="0.25">
      <c r="A181" t="s">
        <v>10112</v>
      </c>
      <c r="B181" s="25">
        <f>IF('Indicator Date hidden'!C182="x","x",$B$2-'Indicator Date hidden'!C182)</f>
        <v>0</v>
      </c>
      <c r="C181" s="25">
        <f>IF('Indicator Date hidden'!D182="x","x",$C$2-'Indicator Date hidden'!D182)</f>
        <v>0</v>
      </c>
      <c r="D181" s="25">
        <f>IF('Indicator Date hidden'!E182="x","x",$D$2-'Indicator Date hidden'!E182)</f>
        <v>0</v>
      </c>
      <c r="E181" s="25">
        <f>IF('Indicator Date hidden'!F182="x","x",$E$2-'Indicator Date hidden'!F182)</f>
        <v>0</v>
      </c>
      <c r="F181" s="25">
        <f>IF('Indicator Date hidden'!G182="x","x",$F$2-'Indicator Date hidden'!G182)</f>
        <v>0</v>
      </c>
      <c r="G181" s="25">
        <f>IF('Indicator Date hidden'!H182="x","x",$G$2-'Indicator Date hidden'!H182)</f>
        <v>0</v>
      </c>
      <c r="H181" s="25">
        <f>IF('Indicator Date hidden'!I182="x","x",$H$2-'Indicator Date hidden'!I182)</f>
        <v>0</v>
      </c>
      <c r="I181" s="25">
        <f>IF('Indicator Date hidden'!J182="x","x",$I$2-'Indicator Date hidden'!J182)</f>
        <v>0</v>
      </c>
      <c r="J181" s="25">
        <f>IF('Indicator Date hidden'!K182="x","x",$J$2-'Indicator Date hidden'!K182)</f>
        <v>0</v>
      </c>
      <c r="K181" s="25">
        <f>IF('Indicator Date hidden'!L182="x","x",$K$2-'Indicator Date hidden'!L182)</f>
        <v>0</v>
      </c>
      <c r="L181" s="25">
        <f>IF('Indicator Date hidden'!M182="x","x",$L$2-'Indicator Date hidden'!M182)</f>
        <v>0</v>
      </c>
      <c r="M181" s="25">
        <f>IF('Indicator Date hidden'!N182="x","x",$M$2-'Indicator Date hidden'!N182)</f>
        <v>0</v>
      </c>
      <c r="N181" s="25">
        <f>IF('Indicator Date hidden'!O182="x","x",$N$2-'Indicator Date hidden'!O182)</f>
        <v>0</v>
      </c>
      <c r="O181" s="25">
        <f>IF('Indicator Date hidden'!P182="x","x",$O$2-'Indicator Date hidden'!P182)</f>
        <v>0</v>
      </c>
      <c r="P181" s="25">
        <f>IF('Indicator Date hidden'!Q182="x","x",$P$2-'Indicator Date hidden'!Q182)</f>
        <v>0</v>
      </c>
      <c r="Q181" s="25">
        <f>IF('Indicator Date hidden'!R182="x","x",$Q$2-'Indicator Date hidden'!R182)</f>
        <v>3</v>
      </c>
      <c r="R181" s="25">
        <f>IF('Indicator Date hidden'!S182="x","x",$R$2-'Indicator Date hidden'!S182)</f>
        <v>0</v>
      </c>
      <c r="S181" s="25">
        <f>IF('Indicator Date hidden'!T182="x","x",$S$2-'Indicator Date hidden'!T182)</f>
        <v>0</v>
      </c>
      <c r="T181" s="25">
        <f>IF('Indicator Date hidden'!U182="x","x",$T$2-'Indicator Date hidden'!U182)</f>
        <v>0</v>
      </c>
      <c r="U181" s="25">
        <f>IF('Indicator Date hidden'!V182="x","x",$U$2-'Indicator Date hidden'!V182)</f>
        <v>0</v>
      </c>
      <c r="V181" s="25">
        <f>IF('Indicator Date hidden'!W182="x","x",$V$2-'Indicator Date hidden'!W182)</f>
        <v>0</v>
      </c>
      <c r="W181" s="25">
        <f>IF('Indicator Date hidden'!X182="x","x",$W$2-'Indicator Date hidden'!X182)</f>
        <v>3</v>
      </c>
      <c r="X181" s="25">
        <f>IF('Indicator Date hidden'!Y182="x","x",$X$2-'Indicator Date hidden'!Y182)</f>
        <v>4</v>
      </c>
      <c r="Y181" s="25">
        <f>IF('Indicator Date hidden'!Z182="x","x",$Y$2-'Indicator Date hidden'!Z182)</f>
        <v>0</v>
      </c>
      <c r="Z181" s="25">
        <f>IF('Indicator Date hidden'!AA182="x","x",$Z$2-'Indicator Date hidden'!AA182)</f>
        <v>0</v>
      </c>
      <c r="AA181" s="25">
        <f>IF('Indicator Date hidden'!AB182="x","x",$AA$2-'Indicator Date hidden'!AB182)</f>
        <v>0</v>
      </c>
      <c r="AB181" s="25">
        <f>IF('Indicator Date hidden'!AC182="x","x",$AB$2-'Indicator Date hidden'!AC182)</f>
        <v>0</v>
      </c>
      <c r="AC181" s="25">
        <f>IF('Indicator Date hidden'!AD182="x","x",$AC$2-'Indicator Date hidden'!AD182)</f>
        <v>0</v>
      </c>
      <c r="AD181" s="25">
        <f>IF('Indicator Date hidden'!AE182="x","x",$AD$2-'Indicator Date hidden'!AE182)</f>
        <v>0</v>
      </c>
      <c r="AE181" s="25">
        <f>IF('Indicator Date hidden'!AF182="x","x",$AE$2-'Indicator Date hidden'!AF182)</f>
        <v>0</v>
      </c>
      <c r="AF181" s="25">
        <f>IF('Indicator Date hidden'!AG182="x","x",$AF$2-'Indicator Date hidden'!AG182)</f>
        <v>1</v>
      </c>
      <c r="AG181" s="25">
        <f>IF('Indicator Date hidden'!AH182="x","x",$AG$2-'Indicator Date hidden'!AH182)</f>
        <v>0</v>
      </c>
      <c r="AH181" s="25">
        <f>IF('Indicator Date hidden'!AI182="x","x",$AH$2-'Indicator Date hidden'!AI182)</f>
        <v>0</v>
      </c>
      <c r="AI181" s="25">
        <f>IF('Indicator Date hidden'!AJ182="x","x",$AI$2-'Indicator Date hidden'!AJ182)</f>
        <v>0</v>
      </c>
      <c r="AJ181" s="25">
        <f>IF('Indicator Date hidden'!AK182="x","x",$AJ$2-'Indicator Date hidden'!AK182)</f>
        <v>1</v>
      </c>
      <c r="AK181" s="25">
        <f>IF('Indicator Date hidden'!AL182="x","x",$AK$2-'Indicator Date hidden'!AL182)</f>
        <v>0</v>
      </c>
      <c r="AL181" s="25">
        <f>IF('Indicator Date hidden'!AM182="x","x",$AL$2-'Indicator Date hidden'!AM182)</f>
        <v>0</v>
      </c>
      <c r="AM181" s="25">
        <f>IF('Indicator Date hidden'!AN182="x","x",$AM$2-'Indicator Date hidden'!AN182)</f>
        <v>0</v>
      </c>
      <c r="AN181" s="25">
        <f>IF('Indicator Date hidden'!AO182="x","x",$AN$2-'Indicator Date hidden'!AO182)</f>
        <v>0</v>
      </c>
      <c r="AO181" s="25">
        <f>IF('Indicator Date hidden'!AP182="x","x",$AO$2-'Indicator Date hidden'!AP182)</f>
        <v>1</v>
      </c>
      <c r="AP181" s="25">
        <f>IF('Indicator Date hidden'!AQ182="x","x",$AP$2-'Indicator Date hidden'!AQ182)</f>
        <v>0</v>
      </c>
      <c r="AQ181" s="25" t="str">
        <f>IF('Indicator Date hidden'!AR182="x","x",$AQ$2-'Indicator Date hidden'!AR182)</f>
        <v>x</v>
      </c>
      <c r="AR181" s="25">
        <f>IF('Indicator Date hidden'!AS182="x","x",$AR$2-'Indicator Date hidden'!AS182)</f>
        <v>0</v>
      </c>
      <c r="AS181" s="25">
        <f>IF('Indicator Date hidden'!AT182="x","x",$AS$2-'Indicator Date hidden'!AT182)</f>
        <v>0</v>
      </c>
      <c r="AT181" s="25">
        <f>IF('Indicator Date hidden'!AU182="x","x",$AT$2-'Indicator Date hidden'!AU182)</f>
        <v>0</v>
      </c>
      <c r="AU181" s="25">
        <f>IF('Indicator Date hidden'!AV182="x","x",$AU$2-'Indicator Date hidden'!AV182)</f>
        <v>2</v>
      </c>
      <c r="AV181" s="25">
        <f>IF('Indicator Date hidden'!AW182="x","x",$AV$2-'Indicator Date hidden'!AW182)</f>
        <v>0</v>
      </c>
      <c r="AW181" s="25">
        <f>IF('Indicator Date hidden'!AX182="x","x",$AW$2-'Indicator Date hidden'!AX182)</f>
        <v>0</v>
      </c>
      <c r="AX181" s="25">
        <f>IF('Indicator Date hidden'!AY182="x","x",$AX$2-'Indicator Date hidden'!AY182)</f>
        <v>0</v>
      </c>
      <c r="AY181" s="25">
        <f>IF('Indicator Date hidden'!AZ182="x","x",$AY$2-'Indicator Date hidden'!AZ182)</f>
        <v>0</v>
      </c>
      <c r="AZ181" s="25">
        <f>IF('Indicator Date hidden'!BA182="x","x",$AZ$2-'Indicator Date hidden'!BA182)</f>
        <v>0</v>
      </c>
      <c r="BA181">
        <f t="shared" si="25"/>
        <v>15</v>
      </c>
      <c r="BB181" s="26">
        <f t="shared" si="26"/>
        <v>0.3</v>
      </c>
      <c r="BC181">
        <f t="shared" si="27"/>
        <v>7</v>
      </c>
      <c r="BD181" s="26">
        <f t="shared" si="28"/>
        <v>0.8544003745317531</v>
      </c>
      <c r="BE181" s="28">
        <f t="shared" si="29"/>
        <v>0</v>
      </c>
    </row>
    <row r="182" spans="1:57" x14ac:dyDescent="0.25">
      <c r="A182" t="s">
        <v>10113</v>
      </c>
      <c r="B182" s="25">
        <f>IF('Indicator Date hidden'!C183="x","x",$B$2-'Indicator Date hidden'!C183)</f>
        <v>0</v>
      </c>
      <c r="C182" s="25">
        <f>IF('Indicator Date hidden'!D183="x","x",$C$2-'Indicator Date hidden'!D183)</f>
        <v>0</v>
      </c>
      <c r="D182" s="25">
        <f>IF('Indicator Date hidden'!E183="x","x",$D$2-'Indicator Date hidden'!E183)</f>
        <v>0</v>
      </c>
      <c r="E182" s="25">
        <f>IF('Indicator Date hidden'!F183="x","x",$E$2-'Indicator Date hidden'!F183)</f>
        <v>0</v>
      </c>
      <c r="F182" s="25">
        <f>IF('Indicator Date hidden'!G183="x","x",$F$2-'Indicator Date hidden'!G183)</f>
        <v>0</v>
      </c>
      <c r="G182" s="25">
        <f>IF('Indicator Date hidden'!H183="x","x",$G$2-'Indicator Date hidden'!H183)</f>
        <v>0</v>
      </c>
      <c r="H182" s="25">
        <f>IF('Indicator Date hidden'!I183="x","x",$H$2-'Indicator Date hidden'!I183)</f>
        <v>0</v>
      </c>
      <c r="I182" s="25">
        <f>IF('Indicator Date hidden'!J183="x","x",$I$2-'Indicator Date hidden'!J183)</f>
        <v>0</v>
      </c>
      <c r="J182" s="25">
        <f>IF('Indicator Date hidden'!K183="x","x",$J$2-'Indicator Date hidden'!K183)</f>
        <v>0</v>
      </c>
      <c r="K182" s="25">
        <f>IF('Indicator Date hidden'!L183="x","x",$K$2-'Indicator Date hidden'!L183)</f>
        <v>0</v>
      </c>
      <c r="L182" s="25">
        <f>IF('Indicator Date hidden'!M183="x","x",$L$2-'Indicator Date hidden'!M183)</f>
        <v>0</v>
      </c>
      <c r="M182" s="25">
        <f>IF('Indicator Date hidden'!N183="x","x",$M$2-'Indicator Date hidden'!N183)</f>
        <v>0</v>
      </c>
      <c r="N182" s="25">
        <f>IF('Indicator Date hidden'!O183="x","x",$N$2-'Indicator Date hidden'!O183)</f>
        <v>0</v>
      </c>
      <c r="O182" s="25">
        <f>IF('Indicator Date hidden'!P183="x","x",$O$2-'Indicator Date hidden'!P183)</f>
        <v>0</v>
      </c>
      <c r="P182" s="25">
        <f>IF('Indicator Date hidden'!Q183="x","x",$P$2-'Indicator Date hidden'!Q183)</f>
        <v>0</v>
      </c>
      <c r="Q182" s="25">
        <f>IF('Indicator Date hidden'!R183="x","x",$Q$2-'Indicator Date hidden'!R183)</f>
        <v>2</v>
      </c>
      <c r="R182" s="25">
        <f>IF('Indicator Date hidden'!S183="x","x",$R$2-'Indicator Date hidden'!S183)</f>
        <v>0</v>
      </c>
      <c r="S182" s="25">
        <f>IF('Indicator Date hidden'!T183="x","x",$S$2-'Indicator Date hidden'!T183)</f>
        <v>0</v>
      </c>
      <c r="T182" s="25">
        <f>IF('Indicator Date hidden'!U183="x","x",$T$2-'Indicator Date hidden'!U183)</f>
        <v>0</v>
      </c>
      <c r="U182" s="25">
        <f>IF('Indicator Date hidden'!V183="x","x",$U$2-'Indicator Date hidden'!V183)</f>
        <v>0</v>
      </c>
      <c r="V182" s="25">
        <f>IF('Indicator Date hidden'!W183="x","x",$V$2-'Indicator Date hidden'!W183)</f>
        <v>0</v>
      </c>
      <c r="W182" s="25" t="str">
        <f>IF('Indicator Date hidden'!X183="x","x",$W$2-'Indicator Date hidden'!X183)</f>
        <v>x</v>
      </c>
      <c r="X182" s="25">
        <f>IF('Indicator Date hidden'!Y183="x","x",$X$2-'Indicator Date hidden'!Y183)</f>
        <v>1</v>
      </c>
      <c r="Y182" s="25">
        <f>IF('Indicator Date hidden'!Z183="x","x",$Y$2-'Indicator Date hidden'!Z183)</f>
        <v>0</v>
      </c>
      <c r="Z182" s="25">
        <f>IF('Indicator Date hidden'!AA183="x","x",$Z$2-'Indicator Date hidden'!AA183)</f>
        <v>0</v>
      </c>
      <c r="AA182" s="25">
        <f>IF('Indicator Date hidden'!AB183="x","x",$AA$2-'Indicator Date hidden'!AB183)</f>
        <v>0</v>
      </c>
      <c r="AB182" s="25">
        <f>IF('Indicator Date hidden'!AC183="x","x",$AB$2-'Indicator Date hidden'!AC183)</f>
        <v>0</v>
      </c>
      <c r="AC182" s="25">
        <f>IF('Indicator Date hidden'!AD183="x","x",$AC$2-'Indicator Date hidden'!AD183)</f>
        <v>0</v>
      </c>
      <c r="AD182" s="25" t="str">
        <f>IF('Indicator Date hidden'!AE183="x","x",$AD$2-'Indicator Date hidden'!AE183)</f>
        <v>x</v>
      </c>
      <c r="AE182" s="25">
        <f>IF('Indicator Date hidden'!AF183="x","x",$AE$2-'Indicator Date hidden'!AF183)</f>
        <v>0</v>
      </c>
      <c r="AF182" s="25">
        <f>IF('Indicator Date hidden'!AG183="x","x",$AF$2-'Indicator Date hidden'!AG183)</f>
        <v>0</v>
      </c>
      <c r="AG182" s="25">
        <f>IF('Indicator Date hidden'!AH183="x","x",$AG$2-'Indicator Date hidden'!AH183)</f>
        <v>0</v>
      </c>
      <c r="AH182" s="25">
        <f>IF('Indicator Date hidden'!AI183="x","x",$AH$2-'Indicator Date hidden'!AI183)</f>
        <v>0</v>
      </c>
      <c r="AI182" s="25">
        <f>IF('Indicator Date hidden'!AJ183="x","x",$AI$2-'Indicator Date hidden'!AJ183)</f>
        <v>0</v>
      </c>
      <c r="AJ182" s="25">
        <f>IF('Indicator Date hidden'!AK183="x","x",$AJ$2-'Indicator Date hidden'!AK183)</f>
        <v>1</v>
      </c>
      <c r="AK182" s="25">
        <f>IF('Indicator Date hidden'!AL183="x","x",$AK$2-'Indicator Date hidden'!AL183)</f>
        <v>1</v>
      </c>
      <c r="AL182" s="25">
        <f>IF('Indicator Date hidden'!AM183="x","x",$AL$2-'Indicator Date hidden'!AM183)</f>
        <v>0</v>
      </c>
      <c r="AM182" s="25">
        <f>IF('Indicator Date hidden'!AN183="x","x",$AM$2-'Indicator Date hidden'!AN183)</f>
        <v>0</v>
      </c>
      <c r="AN182" s="25">
        <f>IF('Indicator Date hidden'!AO183="x","x",$AN$2-'Indicator Date hidden'!AO183)</f>
        <v>0</v>
      </c>
      <c r="AO182" s="25">
        <f>IF('Indicator Date hidden'!AP183="x","x",$AO$2-'Indicator Date hidden'!AP183)</f>
        <v>1</v>
      </c>
      <c r="AP182" s="25">
        <f>IF('Indicator Date hidden'!AQ183="x","x",$AP$2-'Indicator Date hidden'!AQ183)</f>
        <v>0</v>
      </c>
      <c r="AQ182" s="25" t="str">
        <f>IF('Indicator Date hidden'!AR183="x","x",$AQ$2-'Indicator Date hidden'!AR183)</f>
        <v>x</v>
      </c>
      <c r="AR182" s="25">
        <f>IF('Indicator Date hidden'!AS183="x","x",$AR$2-'Indicator Date hidden'!AS183)</f>
        <v>0</v>
      </c>
      <c r="AS182" s="25">
        <f>IF('Indicator Date hidden'!AT183="x","x",$AS$2-'Indicator Date hidden'!AT183)</f>
        <v>0</v>
      </c>
      <c r="AT182" s="25">
        <f>IF('Indicator Date hidden'!AU183="x","x",$AT$2-'Indicator Date hidden'!AU183)</f>
        <v>0</v>
      </c>
      <c r="AU182" s="25">
        <f>IF('Indicator Date hidden'!AV183="x","x",$AU$2-'Indicator Date hidden'!AV183)</f>
        <v>1</v>
      </c>
      <c r="AV182" s="25">
        <f>IF('Indicator Date hidden'!AW183="x","x",$AV$2-'Indicator Date hidden'!AW183)</f>
        <v>0</v>
      </c>
      <c r="AW182" s="25">
        <f>IF('Indicator Date hidden'!AX183="x","x",$AW$2-'Indicator Date hidden'!AX183)</f>
        <v>0</v>
      </c>
      <c r="AX182" s="25">
        <f>IF('Indicator Date hidden'!AY183="x","x",$AX$2-'Indicator Date hidden'!AY183)</f>
        <v>0</v>
      </c>
      <c r="AY182" s="25">
        <f>IF('Indicator Date hidden'!AZ183="x","x",$AY$2-'Indicator Date hidden'!AZ183)</f>
        <v>0</v>
      </c>
      <c r="AZ182" s="25">
        <f>IF('Indicator Date hidden'!BA183="x","x",$AZ$2-'Indicator Date hidden'!BA183)</f>
        <v>0</v>
      </c>
      <c r="BA182">
        <f t="shared" si="25"/>
        <v>7</v>
      </c>
      <c r="BB182" s="26">
        <f t="shared" si="26"/>
        <v>0.14583333333333334</v>
      </c>
      <c r="BC182">
        <f t="shared" si="27"/>
        <v>6</v>
      </c>
      <c r="BD182" s="26">
        <f t="shared" si="28"/>
        <v>0.40771637064126931</v>
      </c>
      <c r="BE182" s="28">
        <f t="shared" si="29"/>
        <v>0</v>
      </c>
    </row>
    <row r="183" spans="1:57" x14ac:dyDescent="0.25">
      <c r="A183" t="s">
        <v>9846</v>
      </c>
      <c r="B183" s="25">
        <f>IF('Indicator Date hidden'!C184="x","x",$B$2-'Indicator Date hidden'!C184)</f>
        <v>0</v>
      </c>
      <c r="C183" s="25">
        <f>IF('Indicator Date hidden'!D184="x","x",$C$2-'Indicator Date hidden'!D184)</f>
        <v>0</v>
      </c>
      <c r="D183" s="25">
        <f>IF('Indicator Date hidden'!E184="x","x",$D$2-'Indicator Date hidden'!E184)</f>
        <v>0</v>
      </c>
      <c r="E183" s="25">
        <f>IF('Indicator Date hidden'!F184="x","x",$E$2-'Indicator Date hidden'!F184)</f>
        <v>0</v>
      </c>
      <c r="F183" s="25">
        <f>IF('Indicator Date hidden'!G184="x","x",$F$2-'Indicator Date hidden'!G184)</f>
        <v>0</v>
      </c>
      <c r="G183" s="25">
        <f>IF('Indicator Date hidden'!H184="x","x",$G$2-'Indicator Date hidden'!H184)</f>
        <v>0</v>
      </c>
      <c r="H183" s="25">
        <f>IF('Indicator Date hidden'!I184="x","x",$H$2-'Indicator Date hidden'!I184)</f>
        <v>0</v>
      </c>
      <c r="I183" s="25">
        <f>IF('Indicator Date hidden'!J184="x","x",$I$2-'Indicator Date hidden'!J184)</f>
        <v>0</v>
      </c>
      <c r="J183" s="25">
        <f>IF('Indicator Date hidden'!K184="x","x",$J$2-'Indicator Date hidden'!K184)</f>
        <v>0</v>
      </c>
      <c r="K183" s="25">
        <f>IF('Indicator Date hidden'!L184="x","x",$K$2-'Indicator Date hidden'!L184)</f>
        <v>0</v>
      </c>
      <c r="L183" s="25">
        <f>IF('Indicator Date hidden'!M184="x","x",$L$2-'Indicator Date hidden'!M184)</f>
        <v>0</v>
      </c>
      <c r="M183" s="25">
        <f>IF('Indicator Date hidden'!N184="x","x",$M$2-'Indicator Date hidden'!N184)</f>
        <v>0</v>
      </c>
      <c r="N183" s="25">
        <f>IF('Indicator Date hidden'!O184="x","x",$N$2-'Indicator Date hidden'!O184)</f>
        <v>0</v>
      </c>
      <c r="O183" s="25">
        <f>IF('Indicator Date hidden'!P184="x","x",$O$2-'Indicator Date hidden'!P184)</f>
        <v>0</v>
      </c>
      <c r="P183" s="25">
        <f>IF('Indicator Date hidden'!Q184="x","x",$P$2-'Indicator Date hidden'!Q184)</f>
        <v>0</v>
      </c>
      <c r="Q183" s="25" t="str">
        <f>IF('Indicator Date hidden'!R184="x","x",$Q$2-'Indicator Date hidden'!R184)</f>
        <v>x</v>
      </c>
      <c r="R183" s="25">
        <f>IF('Indicator Date hidden'!S184="x","x",$R$2-'Indicator Date hidden'!S184)</f>
        <v>0</v>
      </c>
      <c r="S183" s="25">
        <f>IF('Indicator Date hidden'!T184="x","x",$S$2-'Indicator Date hidden'!T184)</f>
        <v>0</v>
      </c>
      <c r="T183" s="25">
        <f>IF('Indicator Date hidden'!U184="x","x",$T$2-'Indicator Date hidden'!U184)</f>
        <v>0</v>
      </c>
      <c r="U183" s="25" t="str">
        <f>IF('Indicator Date hidden'!V184="x","x",$U$2-'Indicator Date hidden'!V184)</f>
        <v>x</v>
      </c>
      <c r="V183" s="25">
        <f>IF('Indicator Date hidden'!W184="x","x",$V$2-'Indicator Date hidden'!W184)</f>
        <v>0</v>
      </c>
      <c r="W183" s="25" t="str">
        <f>IF('Indicator Date hidden'!X184="x","x",$W$2-'Indicator Date hidden'!X184)</f>
        <v>x</v>
      </c>
      <c r="X183" s="25">
        <f>IF('Indicator Date hidden'!Y184="x","x",$X$2-'Indicator Date hidden'!Y184)</f>
        <v>4</v>
      </c>
      <c r="Y183" s="25">
        <f>IF('Indicator Date hidden'!Z184="x","x",$Y$2-'Indicator Date hidden'!Z184)</f>
        <v>0</v>
      </c>
      <c r="Z183" s="25">
        <f>IF('Indicator Date hidden'!AA184="x","x",$Z$2-'Indicator Date hidden'!AA184)</f>
        <v>0</v>
      </c>
      <c r="AA183" s="25" t="str">
        <f>IF('Indicator Date hidden'!AB184="x","x",$AA$2-'Indicator Date hidden'!AB184)</f>
        <v>x</v>
      </c>
      <c r="AB183" s="25">
        <f>IF('Indicator Date hidden'!AC184="x","x",$AB$2-'Indicator Date hidden'!AC184)</f>
        <v>0</v>
      </c>
      <c r="AC183" s="25">
        <f>IF('Indicator Date hidden'!AD184="x","x",$AC$2-'Indicator Date hidden'!AD184)</f>
        <v>0</v>
      </c>
      <c r="AD183" s="25" t="str">
        <f>IF('Indicator Date hidden'!AE184="x","x",$AD$2-'Indicator Date hidden'!AE184)</f>
        <v>x</v>
      </c>
      <c r="AE183" s="25">
        <f>IF('Indicator Date hidden'!AF184="x","x",$AE$2-'Indicator Date hidden'!AF184)</f>
        <v>0</v>
      </c>
      <c r="AF183" s="25" t="str">
        <f>IF('Indicator Date hidden'!AG184="x","x",$AF$2-'Indicator Date hidden'!AG184)</f>
        <v>x</v>
      </c>
      <c r="AG183" s="25">
        <f>IF('Indicator Date hidden'!AH184="x","x",$AG$2-'Indicator Date hidden'!AH184)</f>
        <v>0</v>
      </c>
      <c r="AH183" s="25">
        <f>IF('Indicator Date hidden'!AI184="x","x",$AH$2-'Indicator Date hidden'!AI184)</f>
        <v>0</v>
      </c>
      <c r="AI183" s="25">
        <f>IF('Indicator Date hidden'!AJ184="x","x",$AI$2-'Indicator Date hidden'!AJ184)</f>
        <v>0</v>
      </c>
      <c r="AJ183" s="25" t="str">
        <f>IF('Indicator Date hidden'!AK184="x","x",$AJ$2-'Indicator Date hidden'!AK184)</f>
        <v>x</v>
      </c>
      <c r="AK183" s="25">
        <f>IF('Indicator Date hidden'!AL184="x","x",$AK$2-'Indicator Date hidden'!AL184)</f>
        <v>1</v>
      </c>
      <c r="AL183" s="25">
        <f>IF('Indicator Date hidden'!AM184="x","x",$AL$2-'Indicator Date hidden'!AM184)</f>
        <v>0</v>
      </c>
      <c r="AM183" s="25">
        <f>IF('Indicator Date hidden'!AN184="x","x",$AM$2-'Indicator Date hidden'!AN184)</f>
        <v>0</v>
      </c>
      <c r="AN183" s="25">
        <f>IF('Indicator Date hidden'!AO184="x","x",$AN$2-'Indicator Date hidden'!AO184)</f>
        <v>0</v>
      </c>
      <c r="AO183" s="25" t="str">
        <f>IF('Indicator Date hidden'!AP184="x","x",$AO$2-'Indicator Date hidden'!AP184)</f>
        <v>x</v>
      </c>
      <c r="AP183" s="25" t="str">
        <f>IF('Indicator Date hidden'!AQ184="x","x",$AP$2-'Indicator Date hidden'!AQ184)</f>
        <v>x</v>
      </c>
      <c r="AQ183" s="25">
        <f>IF('Indicator Date hidden'!AR184="x","x",$AQ$2-'Indicator Date hidden'!AR184)</f>
        <v>0</v>
      </c>
      <c r="AR183" s="25">
        <f>IF('Indicator Date hidden'!AS184="x","x",$AR$2-'Indicator Date hidden'!AS184)</f>
        <v>0</v>
      </c>
      <c r="AS183" s="25">
        <f>IF('Indicator Date hidden'!AT184="x","x",$AS$2-'Indicator Date hidden'!AT184)</f>
        <v>0</v>
      </c>
      <c r="AT183" s="25">
        <f>IF('Indicator Date hidden'!AU184="x","x",$AT$2-'Indicator Date hidden'!AU184)</f>
        <v>0</v>
      </c>
      <c r="AU183" s="25" t="str">
        <f>IF('Indicator Date hidden'!AV184="x","x",$AU$2-'Indicator Date hidden'!AV184)</f>
        <v>x</v>
      </c>
      <c r="AV183" s="25">
        <f>IF('Indicator Date hidden'!AW184="x","x",$AV$2-'Indicator Date hidden'!AW184)</f>
        <v>0</v>
      </c>
      <c r="AW183" s="25">
        <f>IF('Indicator Date hidden'!AX184="x","x",$AW$2-'Indicator Date hidden'!AX184)</f>
        <v>0</v>
      </c>
      <c r="AX183" s="25">
        <f>IF('Indicator Date hidden'!AY184="x","x",$AX$2-'Indicator Date hidden'!AY184)</f>
        <v>0</v>
      </c>
      <c r="AY183" s="25">
        <f>IF('Indicator Date hidden'!AZ184="x","x",$AY$2-'Indicator Date hidden'!AZ184)</f>
        <v>0</v>
      </c>
      <c r="AZ183" s="25">
        <f>IF('Indicator Date hidden'!BA184="x","x",$AZ$2-'Indicator Date hidden'!BA184)</f>
        <v>0</v>
      </c>
      <c r="BA183">
        <f t="shared" si="25"/>
        <v>5</v>
      </c>
      <c r="BB183" s="26">
        <f t="shared" si="26"/>
        <v>0.12195121951219512</v>
      </c>
      <c r="BC183">
        <f t="shared" si="27"/>
        <v>2</v>
      </c>
      <c r="BD183" s="26">
        <f t="shared" si="28"/>
        <v>0.63226738521052295</v>
      </c>
      <c r="BE183" s="28">
        <f t="shared" si="29"/>
        <v>0</v>
      </c>
    </row>
    <row r="184" spans="1:57" x14ac:dyDescent="0.25">
      <c r="A184" t="s">
        <v>9935</v>
      </c>
      <c r="B184" s="25">
        <f>IF('Indicator Date hidden'!C185="x","x",$B$2-'Indicator Date hidden'!C185)</f>
        <v>0</v>
      </c>
      <c r="C184" s="25">
        <f>IF('Indicator Date hidden'!D185="x","x",$C$2-'Indicator Date hidden'!D185)</f>
        <v>0</v>
      </c>
      <c r="D184" s="25">
        <f>IF('Indicator Date hidden'!E185="x","x",$D$2-'Indicator Date hidden'!E185)</f>
        <v>0</v>
      </c>
      <c r="E184" s="25">
        <f>IF('Indicator Date hidden'!F185="x","x",$E$2-'Indicator Date hidden'!F185)</f>
        <v>0</v>
      </c>
      <c r="F184" s="25">
        <f>IF('Indicator Date hidden'!G185="x","x",$F$2-'Indicator Date hidden'!G185)</f>
        <v>0</v>
      </c>
      <c r="G184" s="25">
        <f>IF('Indicator Date hidden'!H185="x","x",$G$2-'Indicator Date hidden'!H185)</f>
        <v>0</v>
      </c>
      <c r="H184" s="25">
        <f>IF('Indicator Date hidden'!I185="x","x",$H$2-'Indicator Date hidden'!I185)</f>
        <v>0</v>
      </c>
      <c r="I184" s="25">
        <f>IF('Indicator Date hidden'!J185="x","x",$I$2-'Indicator Date hidden'!J185)</f>
        <v>0</v>
      </c>
      <c r="J184" s="25">
        <f>IF('Indicator Date hidden'!K185="x","x",$J$2-'Indicator Date hidden'!K185)</f>
        <v>0</v>
      </c>
      <c r="K184" s="25">
        <f>IF('Indicator Date hidden'!L185="x","x",$K$2-'Indicator Date hidden'!L185)</f>
        <v>0</v>
      </c>
      <c r="L184" s="25">
        <f>IF('Indicator Date hidden'!M185="x","x",$L$2-'Indicator Date hidden'!M185)</f>
        <v>0</v>
      </c>
      <c r="M184" s="25">
        <f>IF('Indicator Date hidden'!N185="x","x",$M$2-'Indicator Date hidden'!N185)</f>
        <v>0</v>
      </c>
      <c r="N184" s="25">
        <f>IF('Indicator Date hidden'!O185="x","x",$N$2-'Indicator Date hidden'!O185)</f>
        <v>0</v>
      </c>
      <c r="O184" s="25">
        <f>IF('Indicator Date hidden'!P185="x","x",$O$2-'Indicator Date hidden'!P185)</f>
        <v>0</v>
      </c>
      <c r="P184" s="25">
        <f>IF('Indicator Date hidden'!Q185="x","x",$P$2-'Indicator Date hidden'!Q185)</f>
        <v>0</v>
      </c>
      <c r="Q184" s="25" t="str">
        <f>IF('Indicator Date hidden'!R185="x","x",$Q$2-'Indicator Date hidden'!R185)</f>
        <v>x</v>
      </c>
      <c r="R184" s="25">
        <f>IF('Indicator Date hidden'!S185="x","x",$R$2-'Indicator Date hidden'!S185)</f>
        <v>0</v>
      </c>
      <c r="S184" s="25">
        <f>IF('Indicator Date hidden'!T185="x","x",$S$2-'Indicator Date hidden'!T185)</f>
        <v>0</v>
      </c>
      <c r="T184" s="25">
        <f>IF('Indicator Date hidden'!U185="x","x",$T$2-'Indicator Date hidden'!U185)</f>
        <v>0</v>
      </c>
      <c r="U184" s="25" t="str">
        <f>IF('Indicator Date hidden'!V185="x","x",$U$2-'Indicator Date hidden'!V185)</f>
        <v>x</v>
      </c>
      <c r="V184" s="25">
        <f>IF('Indicator Date hidden'!W185="x","x",$V$2-'Indicator Date hidden'!W185)</f>
        <v>0</v>
      </c>
      <c r="W184" s="25" t="str">
        <f>IF('Indicator Date hidden'!X185="x","x",$W$2-'Indicator Date hidden'!X185)</f>
        <v>x</v>
      </c>
      <c r="X184" s="25">
        <f>IF('Indicator Date hidden'!Y185="x","x",$X$2-'Indicator Date hidden'!Y185)</f>
        <v>1</v>
      </c>
      <c r="Y184" s="25">
        <f>IF('Indicator Date hidden'!Z185="x","x",$Y$2-'Indicator Date hidden'!Z185)</f>
        <v>0</v>
      </c>
      <c r="Z184" s="25">
        <f>IF('Indicator Date hidden'!AA185="x","x",$Z$2-'Indicator Date hidden'!AA185)</f>
        <v>0</v>
      </c>
      <c r="AA184" s="25">
        <f>IF('Indicator Date hidden'!AB185="x","x",$AA$2-'Indicator Date hidden'!AB185)</f>
        <v>1</v>
      </c>
      <c r="AB184" s="25">
        <f>IF('Indicator Date hidden'!AC185="x","x",$AB$2-'Indicator Date hidden'!AC185)</f>
        <v>0</v>
      </c>
      <c r="AC184" s="25">
        <f>IF('Indicator Date hidden'!AD185="x","x",$AC$2-'Indicator Date hidden'!AD185)</f>
        <v>0</v>
      </c>
      <c r="AD184" s="25" t="str">
        <f>IF('Indicator Date hidden'!AE185="x","x",$AD$2-'Indicator Date hidden'!AE185)</f>
        <v>x</v>
      </c>
      <c r="AE184" s="25">
        <f>IF('Indicator Date hidden'!AF185="x","x",$AE$2-'Indicator Date hidden'!AF185)</f>
        <v>0</v>
      </c>
      <c r="AF184" s="25">
        <f>IF('Indicator Date hidden'!AG185="x","x",$AF$2-'Indicator Date hidden'!AG185)</f>
        <v>1</v>
      </c>
      <c r="AG184" s="25">
        <f>IF('Indicator Date hidden'!AH185="x","x",$AG$2-'Indicator Date hidden'!AH185)</f>
        <v>0</v>
      </c>
      <c r="AH184" s="25">
        <f>IF('Indicator Date hidden'!AI185="x","x",$AH$2-'Indicator Date hidden'!AI185)</f>
        <v>0</v>
      </c>
      <c r="AI184" s="25">
        <f>IF('Indicator Date hidden'!AJ185="x","x",$AI$2-'Indicator Date hidden'!AJ185)</f>
        <v>0</v>
      </c>
      <c r="AJ184" s="25" t="str">
        <f>IF('Indicator Date hidden'!AK185="x","x",$AJ$2-'Indicator Date hidden'!AK185)</f>
        <v>x</v>
      </c>
      <c r="AK184" s="25">
        <f>IF('Indicator Date hidden'!AL185="x","x",$AK$2-'Indicator Date hidden'!AL185)</f>
        <v>1</v>
      </c>
      <c r="AL184" s="25">
        <f>IF('Indicator Date hidden'!AM185="x","x",$AL$2-'Indicator Date hidden'!AM185)</f>
        <v>0</v>
      </c>
      <c r="AM184" s="25">
        <f>IF('Indicator Date hidden'!AN185="x","x",$AM$2-'Indicator Date hidden'!AN185)</f>
        <v>0</v>
      </c>
      <c r="AN184" s="25">
        <f>IF('Indicator Date hidden'!AO185="x","x",$AN$2-'Indicator Date hidden'!AO185)</f>
        <v>0</v>
      </c>
      <c r="AO184" s="25">
        <f>IF('Indicator Date hidden'!AP185="x","x",$AO$2-'Indicator Date hidden'!AP185)</f>
        <v>0</v>
      </c>
      <c r="AP184" s="25">
        <f>IF('Indicator Date hidden'!AQ185="x","x",$AP$2-'Indicator Date hidden'!AQ185)</f>
        <v>0</v>
      </c>
      <c r="AQ184" s="25">
        <f>IF('Indicator Date hidden'!AR185="x","x",$AQ$2-'Indicator Date hidden'!AR185)</f>
        <v>0</v>
      </c>
      <c r="AR184" s="25">
        <f>IF('Indicator Date hidden'!AS185="x","x",$AR$2-'Indicator Date hidden'!AS185)</f>
        <v>0</v>
      </c>
      <c r="AS184" s="25">
        <f>IF('Indicator Date hidden'!AT185="x","x",$AS$2-'Indicator Date hidden'!AT185)</f>
        <v>0</v>
      </c>
      <c r="AT184" s="25">
        <f>IF('Indicator Date hidden'!AU185="x","x",$AT$2-'Indicator Date hidden'!AU185)</f>
        <v>0</v>
      </c>
      <c r="AU184" s="25" t="str">
        <f>IF('Indicator Date hidden'!AV185="x","x",$AU$2-'Indicator Date hidden'!AV185)</f>
        <v>x</v>
      </c>
      <c r="AV184" s="25">
        <f>IF('Indicator Date hidden'!AW185="x","x",$AV$2-'Indicator Date hidden'!AW185)</f>
        <v>0</v>
      </c>
      <c r="AW184" s="25">
        <f>IF('Indicator Date hidden'!AX185="x","x",$AW$2-'Indicator Date hidden'!AX185)</f>
        <v>0</v>
      </c>
      <c r="AX184" s="25">
        <f>IF('Indicator Date hidden'!AY185="x","x",$AX$2-'Indicator Date hidden'!AY185)</f>
        <v>0</v>
      </c>
      <c r="AY184" s="25">
        <f>IF('Indicator Date hidden'!AZ185="x","x",$AY$2-'Indicator Date hidden'!AZ185)</f>
        <v>0</v>
      </c>
      <c r="AZ184" s="25">
        <f>IF('Indicator Date hidden'!BA185="x","x",$AZ$2-'Indicator Date hidden'!BA185)</f>
        <v>0</v>
      </c>
      <c r="BA184">
        <f t="shared" si="25"/>
        <v>4</v>
      </c>
      <c r="BB184" s="26">
        <f t="shared" si="26"/>
        <v>8.8888888888888892E-2</v>
      </c>
      <c r="BC184">
        <f t="shared" si="27"/>
        <v>4</v>
      </c>
      <c r="BD184" s="26">
        <f t="shared" si="28"/>
        <v>0.28458329944145994</v>
      </c>
      <c r="BE184" s="28">
        <f t="shared" si="29"/>
        <v>0</v>
      </c>
    </row>
    <row r="185" spans="1:57" x14ac:dyDescent="0.25">
      <c r="A185" t="s">
        <v>10117</v>
      </c>
      <c r="B185" s="25">
        <f>IF('Indicator Date hidden'!C186="x","x",$B$2-'Indicator Date hidden'!C186)</f>
        <v>0</v>
      </c>
      <c r="C185" s="25">
        <f>IF('Indicator Date hidden'!D186="x","x",$C$2-'Indicator Date hidden'!D186)</f>
        <v>0</v>
      </c>
      <c r="D185" s="25">
        <f>IF('Indicator Date hidden'!E186="x","x",$D$2-'Indicator Date hidden'!E186)</f>
        <v>0</v>
      </c>
      <c r="E185" s="25">
        <f>IF('Indicator Date hidden'!F186="x","x",$E$2-'Indicator Date hidden'!F186)</f>
        <v>0</v>
      </c>
      <c r="F185" s="25">
        <f>IF('Indicator Date hidden'!G186="x","x",$F$2-'Indicator Date hidden'!G186)</f>
        <v>0</v>
      </c>
      <c r="G185" s="25">
        <f>IF('Indicator Date hidden'!H186="x","x",$G$2-'Indicator Date hidden'!H186)</f>
        <v>0</v>
      </c>
      <c r="H185" s="25">
        <f>IF('Indicator Date hidden'!I186="x","x",$H$2-'Indicator Date hidden'!I186)</f>
        <v>0</v>
      </c>
      <c r="I185" s="25">
        <f>IF('Indicator Date hidden'!J186="x","x",$I$2-'Indicator Date hidden'!J186)</f>
        <v>0</v>
      </c>
      <c r="J185" s="25">
        <f>IF('Indicator Date hidden'!K186="x","x",$J$2-'Indicator Date hidden'!K186)</f>
        <v>0</v>
      </c>
      <c r="K185" s="25">
        <f>IF('Indicator Date hidden'!L186="x","x",$K$2-'Indicator Date hidden'!L186)</f>
        <v>0</v>
      </c>
      <c r="L185" s="25">
        <f>IF('Indicator Date hidden'!M186="x","x",$L$2-'Indicator Date hidden'!M186)</f>
        <v>0</v>
      </c>
      <c r="M185" s="25">
        <f>IF('Indicator Date hidden'!N186="x","x",$M$2-'Indicator Date hidden'!N186)</f>
        <v>0</v>
      </c>
      <c r="N185" s="25">
        <f>IF('Indicator Date hidden'!O186="x","x",$N$2-'Indicator Date hidden'!O186)</f>
        <v>0</v>
      </c>
      <c r="O185" s="25">
        <f>IF('Indicator Date hidden'!P186="x","x",$O$2-'Indicator Date hidden'!P186)</f>
        <v>0</v>
      </c>
      <c r="P185" s="25">
        <f>IF('Indicator Date hidden'!Q186="x","x",$P$2-'Indicator Date hidden'!Q186)</f>
        <v>0</v>
      </c>
      <c r="Q185" s="25" t="str">
        <f>IF('Indicator Date hidden'!R186="x","x",$Q$2-'Indicator Date hidden'!R186)</f>
        <v>x</v>
      </c>
      <c r="R185" s="25">
        <f>IF('Indicator Date hidden'!S186="x","x",$R$2-'Indicator Date hidden'!S186)</f>
        <v>0</v>
      </c>
      <c r="S185" s="25">
        <f>IF('Indicator Date hidden'!T186="x","x",$S$2-'Indicator Date hidden'!T186)</f>
        <v>0</v>
      </c>
      <c r="T185" s="25">
        <f>IF('Indicator Date hidden'!U186="x","x",$T$2-'Indicator Date hidden'!U186)</f>
        <v>0</v>
      </c>
      <c r="U185" s="25" t="str">
        <f>IF('Indicator Date hidden'!V186="x","x",$U$2-'Indicator Date hidden'!V186)</f>
        <v>x</v>
      </c>
      <c r="V185" s="25">
        <f>IF('Indicator Date hidden'!W186="x","x",$V$2-'Indicator Date hidden'!W186)</f>
        <v>0</v>
      </c>
      <c r="W185" s="25">
        <f>IF('Indicator Date hidden'!X186="x","x",$W$2-'Indicator Date hidden'!X186)</f>
        <v>2</v>
      </c>
      <c r="X185" s="25">
        <f>IF('Indicator Date hidden'!Y186="x","x",$X$2-'Indicator Date hidden'!Y186)</f>
        <v>3</v>
      </c>
      <c r="Y185" s="25">
        <f>IF('Indicator Date hidden'!Z186="x","x",$Y$2-'Indicator Date hidden'!Z186)</f>
        <v>0</v>
      </c>
      <c r="Z185" s="25">
        <f>IF('Indicator Date hidden'!AA186="x","x",$Z$2-'Indicator Date hidden'!AA186)</f>
        <v>0</v>
      </c>
      <c r="AA185" s="25" t="str">
        <f>IF('Indicator Date hidden'!AB186="x","x",$AA$2-'Indicator Date hidden'!AB186)</f>
        <v>x</v>
      </c>
      <c r="AB185" s="25">
        <f>IF('Indicator Date hidden'!AC186="x","x",$AB$2-'Indicator Date hidden'!AC186)</f>
        <v>0</v>
      </c>
      <c r="AC185" s="25">
        <f>IF('Indicator Date hidden'!AD186="x","x",$AC$2-'Indicator Date hidden'!AD186)</f>
        <v>0</v>
      </c>
      <c r="AD185" s="25" t="str">
        <f>IF('Indicator Date hidden'!AE186="x","x",$AD$2-'Indicator Date hidden'!AE186)</f>
        <v>x</v>
      </c>
      <c r="AE185" s="25">
        <f>IF('Indicator Date hidden'!AF186="x","x",$AE$2-'Indicator Date hidden'!AF186)</f>
        <v>0</v>
      </c>
      <c r="AF185" s="25">
        <f>IF('Indicator Date hidden'!AG186="x","x",$AF$2-'Indicator Date hidden'!AG186)</f>
        <v>0</v>
      </c>
      <c r="AG185" s="25">
        <f>IF('Indicator Date hidden'!AH186="x","x",$AG$2-'Indicator Date hidden'!AH186)</f>
        <v>0</v>
      </c>
      <c r="AH185" s="25">
        <f>IF('Indicator Date hidden'!AI186="x","x",$AH$2-'Indicator Date hidden'!AI186)</f>
        <v>0</v>
      </c>
      <c r="AI185" s="25">
        <f>IF('Indicator Date hidden'!AJ186="x","x",$AI$2-'Indicator Date hidden'!AJ186)</f>
        <v>0</v>
      </c>
      <c r="AJ185" s="25" t="str">
        <f>IF('Indicator Date hidden'!AK186="x","x",$AJ$2-'Indicator Date hidden'!AK186)</f>
        <v>x</v>
      </c>
      <c r="AK185" s="25">
        <f>IF('Indicator Date hidden'!AL186="x","x",$AK$2-'Indicator Date hidden'!AL186)</f>
        <v>1</v>
      </c>
      <c r="AL185" s="25">
        <f>IF('Indicator Date hidden'!AM186="x","x",$AL$2-'Indicator Date hidden'!AM186)</f>
        <v>0</v>
      </c>
      <c r="AM185" s="25">
        <f>IF('Indicator Date hidden'!AN186="x","x",$AM$2-'Indicator Date hidden'!AN186)</f>
        <v>0</v>
      </c>
      <c r="AN185" s="25">
        <f>IF('Indicator Date hidden'!AO186="x","x",$AN$2-'Indicator Date hidden'!AO186)</f>
        <v>0</v>
      </c>
      <c r="AO185" s="25">
        <f>IF('Indicator Date hidden'!AP186="x","x",$AO$2-'Indicator Date hidden'!AP186)</f>
        <v>0</v>
      </c>
      <c r="AP185" s="25">
        <f>IF('Indicator Date hidden'!AQ186="x","x",$AP$2-'Indicator Date hidden'!AQ186)</f>
        <v>0</v>
      </c>
      <c r="AQ185" s="25">
        <f>IF('Indicator Date hidden'!AR186="x","x",$AQ$2-'Indicator Date hidden'!AR186)</f>
        <v>4</v>
      </c>
      <c r="AR185" s="25">
        <f>IF('Indicator Date hidden'!AS186="x","x",$AR$2-'Indicator Date hidden'!AS186)</f>
        <v>0</v>
      </c>
      <c r="AS185" s="25">
        <f>IF('Indicator Date hidden'!AT186="x","x",$AS$2-'Indicator Date hidden'!AT186)</f>
        <v>0</v>
      </c>
      <c r="AT185" s="25">
        <f>IF('Indicator Date hidden'!AU186="x","x",$AT$2-'Indicator Date hidden'!AU186)</f>
        <v>0</v>
      </c>
      <c r="AU185" s="25" t="str">
        <f>IF('Indicator Date hidden'!AV186="x","x",$AU$2-'Indicator Date hidden'!AV186)</f>
        <v>x</v>
      </c>
      <c r="AV185" s="25">
        <f>IF('Indicator Date hidden'!AW186="x","x",$AV$2-'Indicator Date hidden'!AW186)</f>
        <v>0</v>
      </c>
      <c r="AW185" s="25">
        <f>IF('Indicator Date hidden'!AX186="x","x",$AW$2-'Indicator Date hidden'!AX186)</f>
        <v>0</v>
      </c>
      <c r="AX185" s="25">
        <f>IF('Indicator Date hidden'!AY186="x","x",$AX$2-'Indicator Date hidden'!AY186)</f>
        <v>1</v>
      </c>
      <c r="AY185" s="25">
        <f>IF('Indicator Date hidden'!AZ186="x","x",$AY$2-'Indicator Date hidden'!AZ186)</f>
        <v>0</v>
      </c>
      <c r="AZ185" s="25">
        <f>IF('Indicator Date hidden'!BA186="x","x",$AZ$2-'Indicator Date hidden'!BA186)</f>
        <v>0</v>
      </c>
      <c r="BA185">
        <f t="shared" si="25"/>
        <v>11</v>
      </c>
      <c r="BB185" s="26">
        <f t="shared" si="26"/>
        <v>0.24444444444444444</v>
      </c>
      <c r="BC185">
        <f t="shared" si="27"/>
        <v>5</v>
      </c>
      <c r="BD185" s="26">
        <f t="shared" si="28"/>
        <v>0.79318081322554435</v>
      </c>
      <c r="BE185" s="28">
        <f t="shared" si="29"/>
        <v>0</v>
      </c>
    </row>
    <row r="186" spans="1:57" x14ac:dyDescent="0.25">
      <c r="A186" t="s">
        <v>10115</v>
      </c>
      <c r="B186" s="25">
        <f>IF('Indicator Date hidden'!C187="x","x",$B$2-'Indicator Date hidden'!C187)</f>
        <v>0</v>
      </c>
      <c r="C186" s="25">
        <f>IF('Indicator Date hidden'!D187="x","x",$C$2-'Indicator Date hidden'!D187)</f>
        <v>0</v>
      </c>
      <c r="D186" s="25">
        <f>IF('Indicator Date hidden'!E187="x","x",$D$2-'Indicator Date hidden'!E187)</f>
        <v>0</v>
      </c>
      <c r="E186" s="25">
        <f>IF('Indicator Date hidden'!F187="x","x",$E$2-'Indicator Date hidden'!F187)</f>
        <v>0</v>
      </c>
      <c r="F186" s="25">
        <f>IF('Indicator Date hidden'!G187="x","x",$F$2-'Indicator Date hidden'!G187)</f>
        <v>0</v>
      </c>
      <c r="G186" s="25">
        <f>IF('Indicator Date hidden'!H187="x","x",$G$2-'Indicator Date hidden'!H187)</f>
        <v>0</v>
      </c>
      <c r="H186" s="25">
        <f>IF('Indicator Date hidden'!I187="x","x",$H$2-'Indicator Date hidden'!I187)</f>
        <v>0</v>
      </c>
      <c r="I186" s="25">
        <f>IF('Indicator Date hidden'!J187="x","x",$I$2-'Indicator Date hidden'!J187)</f>
        <v>0</v>
      </c>
      <c r="J186" s="25">
        <f>IF('Indicator Date hidden'!K187="x","x",$J$2-'Indicator Date hidden'!K187)</f>
        <v>0</v>
      </c>
      <c r="K186" s="25">
        <f>IF('Indicator Date hidden'!L187="x","x",$K$2-'Indicator Date hidden'!L187)</f>
        <v>0</v>
      </c>
      <c r="L186" s="25">
        <f>IF('Indicator Date hidden'!M187="x","x",$L$2-'Indicator Date hidden'!M187)</f>
        <v>0</v>
      </c>
      <c r="M186" s="25">
        <f>IF('Indicator Date hidden'!N187="x","x",$M$2-'Indicator Date hidden'!N187)</f>
        <v>0</v>
      </c>
      <c r="N186" s="25">
        <f>IF('Indicator Date hidden'!O187="x","x",$N$2-'Indicator Date hidden'!O187)</f>
        <v>0</v>
      </c>
      <c r="O186" s="25">
        <f>IF('Indicator Date hidden'!P187="x","x",$O$2-'Indicator Date hidden'!P187)</f>
        <v>0</v>
      </c>
      <c r="P186" s="25">
        <f>IF('Indicator Date hidden'!Q187="x","x",$P$2-'Indicator Date hidden'!Q187)</f>
        <v>0</v>
      </c>
      <c r="Q186" s="25" t="str">
        <f>IF('Indicator Date hidden'!R187="x","x",$Q$2-'Indicator Date hidden'!R187)</f>
        <v>x</v>
      </c>
      <c r="R186" s="25">
        <f>IF('Indicator Date hidden'!S187="x","x",$R$2-'Indicator Date hidden'!S187)</f>
        <v>0</v>
      </c>
      <c r="S186" s="25">
        <f>IF('Indicator Date hidden'!T187="x","x",$S$2-'Indicator Date hidden'!T187)</f>
        <v>0</v>
      </c>
      <c r="T186" s="25">
        <f>IF('Indicator Date hidden'!U187="x","x",$T$2-'Indicator Date hidden'!U187)</f>
        <v>0</v>
      </c>
      <c r="U186" s="25">
        <f>IF('Indicator Date hidden'!V187="x","x",$U$2-'Indicator Date hidden'!V187)</f>
        <v>0</v>
      </c>
      <c r="V186" s="25">
        <f>IF('Indicator Date hidden'!W187="x","x",$V$2-'Indicator Date hidden'!W187)</f>
        <v>0</v>
      </c>
      <c r="W186" s="25">
        <f>IF('Indicator Date hidden'!X187="x","x",$W$2-'Indicator Date hidden'!X187)</f>
        <v>3</v>
      </c>
      <c r="X186" s="25">
        <f>IF('Indicator Date hidden'!Y187="x","x",$X$2-'Indicator Date hidden'!Y187)</f>
        <v>4</v>
      </c>
      <c r="Y186" s="25">
        <f>IF('Indicator Date hidden'!Z187="x","x",$Y$2-'Indicator Date hidden'!Z187)</f>
        <v>0</v>
      </c>
      <c r="Z186" s="25">
        <f>IF('Indicator Date hidden'!AA187="x","x",$Z$2-'Indicator Date hidden'!AA187)</f>
        <v>0</v>
      </c>
      <c r="AA186" s="25">
        <f>IF('Indicator Date hidden'!AB187="x","x",$AA$2-'Indicator Date hidden'!AB187)</f>
        <v>0</v>
      </c>
      <c r="AB186" s="25">
        <f>IF('Indicator Date hidden'!AC187="x","x",$AB$2-'Indicator Date hidden'!AC187)</f>
        <v>0</v>
      </c>
      <c r="AC186" s="25">
        <f>IF('Indicator Date hidden'!AD187="x","x",$AC$2-'Indicator Date hidden'!AD187)</f>
        <v>0</v>
      </c>
      <c r="AD186" s="25" t="str">
        <f>IF('Indicator Date hidden'!AE187="x","x",$AD$2-'Indicator Date hidden'!AE187)</f>
        <v>x</v>
      </c>
      <c r="AE186" s="25">
        <f>IF('Indicator Date hidden'!AF187="x","x",$AE$2-'Indicator Date hidden'!AF187)</f>
        <v>0</v>
      </c>
      <c r="AF186" s="25">
        <f>IF('Indicator Date hidden'!AG187="x","x",$AF$2-'Indicator Date hidden'!AG187)</f>
        <v>0</v>
      </c>
      <c r="AG186" s="25">
        <f>IF('Indicator Date hidden'!AH187="x","x",$AG$2-'Indicator Date hidden'!AH187)</f>
        <v>0</v>
      </c>
      <c r="AH186" s="25">
        <f>IF('Indicator Date hidden'!AI187="x","x",$AH$2-'Indicator Date hidden'!AI187)</f>
        <v>0</v>
      </c>
      <c r="AI186" s="25">
        <f>IF('Indicator Date hidden'!AJ187="x","x",$AI$2-'Indicator Date hidden'!AJ187)</f>
        <v>0</v>
      </c>
      <c r="AJ186" s="25" t="str">
        <f>IF('Indicator Date hidden'!AK187="x","x",$AJ$2-'Indicator Date hidden'!AK187)</f>
        <v>x</v>
      </c>
      <c r="AK186" s="25">
        <f>IF('Indicator Date hidden'!AL187="x","x",$AK$2-'Indicator Date hidden'!AL187)</f>
        <v>1</v>
      </c>
      <c r="AL186" s="25">
        <f>IF('Indicator Date hidden'!AM187="x","x",$AL$2-'Indicator Date hidden'!AM187)</f>
        <v>0</v>
      </c>
      <c r="AM186" s="25">
        <f>IF('Indicator Date hidden'!AN187="x","x",$AM$2-'Indicator Date hidden'!AN187)</f>
        <v>0</v>
      </c>
      <c r="AN186" s="25">
        <f>IF('Indicator Date hidden'!AO187="x","x",$AN$2-'Indicator Date hidden'!AO187)</f>
        <v>0</v>
      </c>
      <c r="AO186" s="25">
        <f>IF('Indicator Date hidden'!AP187="x","x",$AO$2-'Indicator Date hidden'!AP187)</f>
        <v>0</v>
      </c>
      <c r="AP186" s="25">
        <f>IF('Indicator Date hidden'!AQ187="x","x",$AP$2-'Indicator Date hidden'!AQ187)</f>
        <v>0</v>
      </c>
      <c r="AQ186" s="25">
        <f>IF('Indicator Date hidden'!AR187="x","x",$AQ$2-'Indicator Date hidden'!AR187)</f>
        <v>4</v>
      </c>
      <c r="AR186" s="25">
        <f>IF('Indicator Date hidden'!AS187="x","x",$AR$2-'Indicator Date hidden'!AS187)</f>
        <v>0</v>
      </c>
      <c r="AS186" s="25">
        <f>IF('Indicator Date hidden'!AT187="x","x",$AS$2-'Indicator Date hidden'!AT187)</f>
        <v>0</v>
      </c>
      <c r="AT186" s="25">
        <f>IF('Indicator Date hidden'!AU187="x","x",$AT$2-'Indicator Date hidden'!AU187)</f>
        <v>0</v>
      </c>
      <c r="AU186" s="25">
        <f>IF('Indicator Date hidden'!AV187="x","x",$AU$2-'Indicator Date hidden'!AV187)</f>
        <v>1</v>
      </c>
      <c r="AV186" s="25">
        <f>IF('Indicator Date hidden'!AW187="x","x",$AV$2-'Indicator Date hidden'!AW187)</f>
        <v>0</v>
      </c>
      <c r="AW186" s="25">
        <f>IF('Indicator Date hidden'!AX187="x","x",$AW$2-'Indicator Date hidden'!AX187)</f>
        <v>0</v>
      </c>
      <c r="AX186" s="25">
        <f>IF('Indicator Date hidden'!AY187="x","x",$AX$2-'Indicator Date hidden'!AY187)</f>
        <v>0</v>
      </c>
      <c r="AY186" s="25">
        <f>IF('Indicator Date hidden'!AZ187="x","x",$AY$2-'Indicator Date hidden'!AZ187)</f>
        <v>0</v>
      </c>
      <c r="AZ186" s="25">
        <f>IF('Indicator Date hidden'!BA187="x","x",$AZ$2-'Indicator Date hidden'!BA187)</f>
        <v>0</v>
      </c>
      <c r="BA186">
        <f t="shared" si="25"/>
        <v>13</v>
      </c>
      <c r="BB186" s="26">
        <f t="shared" si="26"/>
        <v>0.27083333333333331</v>
      </c>
      <c r="BC186">
        <f t="shared" si="27"/>
        <v>5</v>
      </c>
      <c r="BD186" s="26">
        <f t="shared" si="28"/>
        <v>0.90690828581995475</v>
      </c>
      <c r="BE186" s="28">
        <f t="shared" si="29"/>
        <v>0</v>
      </c>
    </row>
    <row r="187" spans="1:57" x14ac:dyDescent="0.25">
      <c r="A187" t="s">
        <v>10119</v>
      </c>
      <c r="B187" s="25">
        <f>IF('Indicator Date hidden'!C188="x","x",$B$2-'Indicator Date hidden'!C188)</f>
        <v>0</v>
      </c>
      <c r="C187" s="25">
        <f>IF('Indicator Date hidden'!D188="x","x",$C$2-'Indicator Date hidden'!D188)</f>
        <v>0</v>
      </c>
      <c r="D187" s="25">
        <f>IF('Indicator Date hidden'!E188="x","x",$D$2-'Indicator Date hidden'!E188)</f>
        <v>0</v>
      </c>
      <c r="E187" s="25">
        <f>IF('Indicator Date hidden'!F188="x","x",$E$2-'Indicator Date hidden'!F188)</f>
        <v>0</v>
      </c>
      <c r="F187" s="25">
        <f>IF('Indicator Date hidden'!G188="x","x",$F$2-'Indicator Date hidden'!G188)</f>
        <v>0</v>
      </c>
      <c r="G187" s="25">
        <f>IF('Indicator Date hidden'!H188="x","x",$G$2-'Indicator Date hidden'!H188)</f>
        <v>0</v>
      </c>
      <c r="H187" s="25">
        <f>IF('Indicator Date hidden'!I188="x","x",$H$2-'Indicator Date hidden'!I188)</f>
        <v>0</v>
      </c>
      <c r="I187" s="25">
        <f>IF('Indicator Date hidden'!J188="x","x",$I$2-'Indicator Date hidden'!J188)</f>
        <v>0</v>
      </c>
      <c r="J187" s="25">
        <f>IF('Indicator Date hidden'!K188="x","x",$J$2-'Indicator Date hidden'!K188)</f>
        <v>0</v>
      </c>
      <c r="K187" s="25">
        <f>IF('Indicator Date hidden'!L188="x","x",$K$2-'Indicator Date hidden'!L188)</f>
        <v>0</v>
      </c>
      <c r="L187" s="25">
        <f>IF('Indicator Date hidden'!M188="x","x",$L$2-'Indicator Date hidden'!M188)</f>
        <v>0</v>
      </c>
      <c r="M187" s="25">
        <f>IF('Indicator Date hidden'!N188="x","x",$M$2-'Indicator Date hidden'!N188)</f>
        <v>0</v>
      </c>
      <c r="N187" s="25">
        <f>IF('Indicator Date hidden'!O188="x","x",$N$2-'Indicator Date hidden'!O188)</f>
        <v>0</v>
      </c>
      <c r="O187" s="25">
        <f>IF('Indicator Date hidden'!P188="x","x",$O$2-'Indicator Date hidden'!P188)</f>
        <v>0</v>
      </c>
      <c r="P187" s="25">
        <f>IF('Indicator Date hidden'!Q188="x","x",$P$2-'Indicator Date hidden'!Q188)</f>
        <v>0</v>
      </c>
      <c r="Q187" s="25">
        <f>IF('Indicator Date hidden'!R188="x","x",$Q$2-'Indicator Date hidden'!R188)</f>
        <v>8</v>
      </c>
      <c r="R187" s="25">
        <f>IF('Indicator Date hidden'!S188="x","x",$R$2-'Indicator Date hidden'!S188)</f>
        <v>0</v>
      </c>
      <c r="S187" s="25">
        <f>IF('Indicator Date hidden'!T188="x","x",$S$2-'Indicator Date hidden'!T188)</f>
        <v>0</v>
      </c>
      <c r="T187" s="25">
        <f>IF('Indicator Date hidden'!U188="x","x",$T$2-'Indicator Date hidden'!U188)</f>
        <v>0</v>
      </c>
      <c r="U187" s="25">
        <f>IF('Indicator Date hidden'!V188="x","x",$U$2-'Indicator Date hidden'!V188)</f>
        <v>0</v>
      </c>
      <c r="V187" s="25">
        <f>IF('Indicator Date hidden'!W188="x","x",$V$2-'Indicator Date hidden'!W188)</f>
        <v>0</v>
      </c>
      <c r="W187" s="25">
        <f>IF('Indicator Date hidden'!X188="x","x",$W$2-'Indicator Date hidden'!X188)</f>
        <v>8</v>
      </c>
      <c r="X187" s="25">
        <f>IF('Indicator Date hidden'!Y188="x","x",$X$2-'Indicator Date hidden'!Y188)</f>
        <v>1</v>
      </c>
      <c r="Y187" s="25">
        <f>IF('Indicator Date hidden'!Z188="x","x",$Y$2-'Indicator Date hidden'!Z188)</f>
        <v>0</v>
      </c>
      <c r="Z187" s="25">
        <f>IF('Indicator Date hidden'!AA188="x","x",$Z$2-'Indicator Date hidden'!AA188)</f>
        <v>0</v>
      </c>
      <c r="AA187" s="25">
        <f>IF('Indicator Date hidden'!AB188="x","x",$AA$2-'Indicator Date hidden'!AB188)</f>
        <v>0</v>
      </c>
      <c r="AB187" s="25">
        <f>IF('Indicator Date hidden'!AC188="x","x",$AB$2-'Indicator Date hidden'!AC188)</f>
        <v>0</v>
      </c>
      <c r="AC187" s="25">
        <f>IF('Indicator Date hidden'!AD188="x","x",$AC$2-'Indicator Date hidden'!AD188)</f>
        <v>0</v>
      </c>
      <c r="AD187" s="25" t="str">
        <f>IF('Indicator Date hidden'!AE188="x","x",$AD$2-'Indicator Date hidden'!AE188)</f>
        <v>x</v>
      </c>
      <c r="AE187" s="25" t="str">
        <f>IF('Indicator Date hidden'!AF188="x","x",$AE$2-'Indicator Date hidden'!AF188)</f>
        <v>x</v>
      </c>
      <c r="AF187" s="25">
        <f>IF('Indicator Date hidden'!AG188="x","x",$AF$2-'Indicator Date hidden'!AG188)</f>
        <v>10</v>
      </c>
      <c r="AG187" s="25">
        <f>IF('Indicator Date hidden'!AH188="x","x",$AG$2-'Indicator Date hidden'!AH188)</f>
        <v>0</v>
      </c>
      <c r="AH187" s="25">
        <f>IF('Indicator Date hidden'!AI188="x","x",$AH$2-'Indicator Date hidden'!AI188)</f>
        <v>0</v>
      </c>
      <c r="AI187" s="25">
        <f>IF('Indicator Date hidden'!AJ188="x","x",$AI$2-'Indicator Date hidden'!AJ188)</f>
        <v>0</v>
      </c>
      <c r="AJ187" s="25" t="str">
        <f>IF('Indicator Date hidden'!AK188="x","x",$AJ$2-'Indicator Date hidden'!AK188)</f>
        <v>x</v>
      </c>
      <c r="AK187" s="25">
        <f>IF('Indicator Date hidden'!AL188="x","x",$AK$2-'Indicator Date hidden'!AL188)</f>
        <v>1</v>
      </c>
      <c r="AL187" s="25">
        <f>IF('Indicator Date hidden'!AM188="x","x",$AL$2-'Indicator Date hidden'!AM188)</f>
        <v>0</v>
      </c>
      <c r="AM187" s="25">
        <f>IF('Indicator Date hidden'!AN188="x","x",$AM$2-'Indicator Date hidden'!AN188)</f>
        <v>0</v>
      </c>
      <c r="AN187" s="25">
        <f>IF('Indicator Date hidden'!AO188="x","x",$AN$2-'Indicator Date hidden'!AO188)</f>
        <v>0</v>
      </c>
      <c r="AO187" s="25" t="str">
        <f>IF('Indicator Date hidden'!AP188="x","x",$AO$2-'Indicator Date hidden'!AP188)</f>
        <v>x</v>
      </c>
      <c r="AP187" s="25" t="str">
        <f>IF('Indicator Date hidden'!AQ188="x","x",$AP$2-'Indicator Date hidden'!AQ188)</f>
        <v>x</v>
      </c>
      <c r="AQ187" s="25">
        <f>IF('Indicator Date hidden'!AR188="x","x",$AQ$2-'Indicator Date hidden'!AR188)</f>
        <v>8</v>
      </c>
      <c r="AR187" s="25">
        <f>IF('Indicator Date hidden'!AS188="x","x",$AR$2-'Indicator Date hidden'!AS188)</f>
        <v>0</v>
      </c>
      <c r="AS187" s="25">
        <f>IF('Indicator Date hidden'!AT188="x","x",$AS$2-'Indicator Date hidden'!AT188)</f>
        <v>0</v>
      </c>
      <c r="AT187" s="25">
        <f>IF('Indicator Date hidden'!AU188="x","x",$AT$2-'Indicator Date hidden'!AU188)</f>
        <v>0</v>
      </c>
      <c r="AU187" s="25">
        <f>IF('Indicator Date hidden'!AV188="x","x",$AU$2-'Indicator Date hidden'!AV188)</f>
        <v>1</v>
      </c>
      <c r="AV187" s="25">
        <f>IF('Indicator Date hidden'!AW188="x","x",$AV$2-'Indicator Date hidden'!AW188)</f>
        <v>0</v>
      </c>
      <c r="AW187" s="25">
        <f>IF('Indicator Date hidden'!AX188="x","x",$AW$2-'Indicator Date hidden'!AX188)</f>
        <v>0</v>
      </c>
      <c r="AX187" s="25">
        <f>IF('Indicator Date hidden'!AY188="x","x",$AX$2-'Indicator Date hidden'!AY188)</f>
        <v>0</v>
      </c>
      <c r="AY187" s="25">
        <f>IF('Indicator Date hidden'!AZ188="x","x",$AY$2-'Indicator Date hidden'!AZ188)</f>
        <v>0</v>
      </c>
      <c r="AZ187" s="25">
        <f>IF('Indicator Date hidden'!BA188="x","x",$AZ$2-'Indicator Date hidden'!BA188)</f>
        <v>3</v>
      </c>
      <c r="BA187">
        <f t="shared" si="25"/>
        <v>40</v>
      </c>
      <c r="BB187" s="26">
        <f t="shared" si="26"/>
        <v>0.86956521739130432</v>
      </c>
      <c r="BC187">
        <f t="shared" si="27"/>
        <v>8</v>
      </c>
      <c r="BD187" s="26">
        <f t="shared" si="28"/>
        <v>2.4192048249119229</v>
      </c>
      <c r="BE187" s="28">
        <f t="shared" si="29"/>
        <v>0</v>
      </c>
    </row>
    <row r="188" spans="1:57" x14ac:dyDescent="0.25">
      <c r="A188" t="s">
        <v>10126</v>
      </c>
      <c r="B188" s="25">
        <f>IF('Indicator Date hidden'!C189="x","x",$B$2-'Indicator Date hidden'!C189)</f>
        <v>0</v>
      </c>
      <c r="C188" s="25">
        <f>IF('Indicator Date hidden'!D189="x","x",$C$2-'Indicator Date hidden'!D189)</f>
        <v>0</v>
      </c>
      <c r="D188" s="25">
        <f>IF('Indicator Date hidden'!E189="x","x",$D$2-'Indicator Date hidden'!E189)</f>
        <v>0</v>
      </c>
      <c r="E188" s="25">
        <f>IF('Indicator Date hidden'!F189="x","x",$E$2-'Indicator Date hidden'!F189)</f>
        <v>0</v>
      </c>
      <c r="F188" s="25">
        <f>IF('Indicator Date hidden'!G189="x","x",$F$2-'Indicator Date hidden'!G189)</f>
        <v>0</v>
      </c>
      <c r="G188" s="25">
        <f>IF('Indicator Date hidden'!H189="x","x",$G$2-'Indicator Date hidden'!H189)</f>
        <v>0</v>
      </c>
      <c r="H188" s="25">
        <f>IF('Indicator Date hidden'!I189="x","x",$H$2-'Indicator Date hidden'!I189)</f>
        <v>0</v>
      </c>
      <c r="I188" s="25">
        <f>IF('Indicator Date hidden'!J189="x","x",$I$2-'Indicator Date hidden'!J189)</f>
        <v>0</v>
      </c>
      <c r="J188" s="25">
        <f>IF('Indicator Date hidden'!K189="x","x",$J$2-'Indicator Date hidden'!K189)</f>
        <v>0</v>
      </c>
      <c r="K188" s="25">
        <f>IF('Indicator Date hidden'!L189="x","x",$K$2-'Indicator Date hidden'!L189)</f>
        <v>0</v>
      </c>
      <c r="L188" s="25">
        <f>IF('Indicator Date hidden'!M189="x","x",$L$2-'Indicator Date hidden'!M189)</f>
        <v>0</v>
      </c>
      <c r="M188" s="25">
        <f>IF('Indicator Date hidden'!N189="x","x",$M$2-'Indicator Date hidden'!N189)</f>
        <v>0</v>
      </c>
      <c r="N188" s="25">
        <f>IF('Indicator Date hidden'!O189="x","x",$N$2-'Indicator Date hidden'!O189)</f>
        <v>0</v>
      </c>
      <c r="O188" s="25">
        <f>IF('Indicator Date hidden'!P189="x","x",$O$2-'Indicator Date hidden'!P189)</f>
        <v>0</v>
      </c>
      <c r="P188" s="25">
        <f>IF('Indicator Date hidden'!Q189="x","x",$P$2-'Indicator Date hidden'!Q189)</f>
        <v>0</v>
      </c>
      <c r="Q188" s="25">
        <f>IF('Indicator Date hidden'!R189="x","x",$Q$2-'Indicator Date hidden'!R189)</f>
        <v>7</v>
      </c>
      <c r="R188" s="25">
        <f>IF('Indicator Date hidden'!S189="x","x",$R$2-'Indicator Date hidden'!S189)</f>
        <v>0</v>
      </c>
      <c r="S188" s="25">
        <f>IF('Indicator Date hidden'!T189="x","x",$S$2-'Indicator Date hidden'!T189)</f>
        <v>0</v>
      </c>
      <c r="T188" s="25">
        <f>IF('Indicator Date hidden'!U189="x","x",$T$2-'Indicator Date hidden'!U189)</f>
        <v>0</v>
      </c>
      <c r="U188" s="25">
        <f>IF('Indicator Date hidden'!V189="x","x",$U$2-'Indicator Date hidden'!V189)</f>
        <v>0</v>
      </c>
      <c r="V188" s="25">
        <f>IF('Indicator Date hidden'!W189="x","x",$V$2-'Indicator Date hidden'!W189)</f>
        <v>0</v>
      </c>
      <c r="W188" s="25">
        <f>IF('Indicator Date hidden'!X189="x","x",$W$2-'Indicator Date hidden'!X189)</f>
        <v>1</v>
      </c>
      <c r="X188" s="25">
        <f>IF('Indicator Date hidden'!Y189="x","x",$X$2-'Indicator Date hidden'!Y189)</f>
        <v>4</v>
      </c>
      <c r="Y188" s="25">
        <f>IF('Indicator Date hidden'!Z189="x","x",$Y$2-'Indicator Date hidden'!Z189)</f>
        <v>0</v>
      </c>
      <c r="Z188" s="25">
        <f>IF('Indicator Date hidden'!AA189="x","x",$Z$2-'Indicator Date hidden'!AA189)</f>
        <v>0</v>
      </c>
      <c r="AA188" s="25" t="str">
        <f>IF('Indicator Date hidden'!AB189="x","x",$AA$2-'Indicator Date hidden'!AB189)</f>
        <v>x</v>
      </c>
      <c r="AB188" s="25">
        <f>IF('Indicator Date hidden'!AC189="x","x",$AB$2-'Indicator Date hidden'!AC189)</f>
        <v>0</v>
      </c>
      <c r="AC188" s="25">
        <f>IF('Indicator Date hidden'!AD189="x","x",$AC$2-'Indicator Date hidden'!AD189)</f>
        <v>0</v>
      </c>
      <c r="AD188" s="25">
        <f>IF('Indicator Date hidden'!AE189="x","x",$AD$2-'Indicator Date hidden'!AE189)</f>
        <v>0</v>
      </c>
      <c r="AE188" s="25" t="str">
        <f>IF('Indicator Date hidden'!AF189="x","x",$AE$2-'Indicator Date hidden'!AF189)</f>
        <v>x</v>
      </c>
      <c r="AF188" s="25">
        <f>IF('Indicator Date hidden'!AG189="x","x",$AF$2-'Indicator Date hidden'!AG189)</f>
        <v>3</v>
      </c>
      <c r="AG188" s="25">
        <f>IF('Indicator Date hidden'!AH189="x","x",$AG$2-'Indicator Date hidden'!AH189)</f>
        <v>0</v>
      </c>
      <c r="AH188" s="25">
        <f>IF('Indicator Date hidden'!AI189="x","x",$AH$2-'Indicator Date hidden'!AI189)</f>
        <v>0</v>
      </c>
      <c r="AI188" s="25">
        <f>IF('Indicator Date hidden'!AJ189="x","x",$AI$2-'Indicator Date hidden'!AJ189)</f>
        <v>0</v>
      </c>
      <c r="AJ188" s="25" t="str">
        <f>IF('Indicator Date hidden'!AK189="x","x",$AJ$2-'Indicator Date hidden'!AK189)</f>
        <v>x</v>
      </c>
      <c r="AK188" s="25">
        <f>IF('Indicator Date hidden'!AL189="x","x",$AK$2-'Indicator Date hidden'!AL189)</f>
        <v>1</v>
      </c>
      <c r="AL188" s="25">
        <f>IF('Indicator Date hidden'!AM189="x","x",$AL$2-'Indicator Date hidden'!AM189)</f>
        <v>0</v>
      </c>
      <c r="AM188" s="25">
        <f>IF('Indicator Date hidden'!AN189="x","x",$AM$2-'Indicator Date hidden'!AN189)</f>
        <v>0</v>
      </c>
      <c r="AN188" s="25">
        <f>IF('Indicator Date hidden'!AO189="x","x",$AN$2-'Indicator Date hidden'!AO189)</f>
        <v>0</v>
      </c>
      <c r="AO188" s="25" t="str">
        <f>IF('Indicator Date hidden'!AP189="x","x",$AO$2-'Indicator Date hidden'!AP189)</f>
        <v>x</v>
      </c>
      <c r="AP188" s="25" t="str">
        <f>IF('Indicator Date hidden'!AQ189="x","x",$AP$2-'Indicator Date hidden'!AQ189)</f>
        <v>x</v>
      </c>
      <c r="AQ188" s="25">
        <f>IF('Indicator Date hidden'!AR189="x","x",$AQ$2-'Indicator Date hidden'!AR189)</f>
        <v>4</v>
      </c>
      <c r="AR188" s="25">
        <f>IF('Indicator Date hidden'!AS189="x","x",$AR$2-'Indicator Date hidden'!AS189)</f>
        <v>0</v>
      </c>
      <c r="AS188" s="25" t="str">
        <f>IF('Indicator Date hidden'!AT189="x","x",$AS$2-'Indicator Date hidden'!AT189)</f>
        <v>x</v>
      </c>
      <c r="AT188" s="25">
        <f>IF('Indicator Date hidden'!AU189="x","x",$AT$2-'Indicator Date hidden'!AU189)</f>
        <v>0</v>
      </c>
      <c r="AU188" s="25">
        <f>IF('Indicator Date hidden'!AV189="x","x",$AU$2-'Indicator Date hidden'!AV189)</f>
        <v>1</v>
      </c>
      <c r="AV188" s="25">
        <f>IF('Indicator Date hidden'!AW189="x","x",$AV$2-'Indicator Date hidden'!AW189)</f>
        <v>0</v>
      </c>
      <c r="AW188" s="25">
        <f>IF('Indicator Date hidden'!AX189="x","x",$AW$2-'Indicator Date hidden'!AX189)</f>
        <v>0</v>
      </c>
      <c r="AX188" s="25">
        <f>IF('Indicator Date hidden'!AY189="x","x",$AX$2-'Indicator Date hidden'!AY189)</f>
        <v>0</v>
      </c>
      <c r="AY188" s="25">
        <f>IF('Indicator Date hidden'!AZ189="x","x",$AY$2-'Indicator Date hidden'!AZ189)</f>
        <v>0</v>
      </c>
      <c r="AZ188" s="25">
        <f>IF('Indicator Date hidden'!BA189="x","x",$AZ$2-'Indicator Date hidden'!BA189)</f>
        <v>0</v>
      </c>
      <c r="BA188">
        <f t="shared" si="25"/>
        <v>21</v>
      </c>
      <c r="BB188" s="26">
        <f t="shared" si="26"/>
        <v>0.46666666666666667</v>
      </c>
      <c r="BC188">
        <f t="shared" si="27"/>
        <v>7</v>
      </c>
      <c r="BD188" s="26">
        <f t="shared" si="28"/>
        <v>1.3597385369580759</v>
      </c>
      <c r="BE188" s="28">
        <f t="shared" si="29"/>
        <v>0</v>
      </c>
    </row>
    <row r="189" spans="1:57" x14ac:dyDescent="0.25">
      <c r="A189" t="s">
        <v>10122</v>
      </c>
      <c r="B189" s="25">
        <f>IF('Indicator Date hidden'!C190="x","x",$B$2-'Indicator Date hidden'!C190)</f>
        <v>0</v>
      </c>
      <c r="C189" s="25">
        <f>IF('Indicator Date hidden'!D190="x","x",$C$2-'Indicator Date hidden'!D190)</f>
        <v>0</v>
      </c>
      <c r="D189" s="25">
        <f>IF('Indicator Date hidden'!E190="x","x",$D$2-'Indicator Date hidden'!E190)</f>
        <v>0</v>
      </c>
      <c r="E189" s="25">
        <f>IF('Indicator Date hidden'!F190="x","x",$E$2-'Indicator Date hidden'!F190)</f>
        <v>0</v>
      </c>
      <c r="F189" s="25">
        <f>IF('Indicator Date hidden'!G190="x","x",$F$2-'Indicator Date hidden'!G190)</f>
        <v>0</v>
      </c>
      <c r="G189" s="25">
        <f>IF('Indicator Date hidden'!H190="x","x",$G$2-'Indicator Date hidden'!H190)</f>
        <v>0</v>
      </c>
      <c r="H189" s="25">
        <f>IF('Indicator Date hidden'!I190="x","x",$H$2-'Indicator Date hidden'!I190)</f>
        <v>0</v>
      </c>
      <c r="I189" s="25">
        <f>IF('Indicator Date hidden'!J190="x","x",$I$2-'Indicator Date hidden'!J190)</f>
        <v>0</v>
      </c>
      <c r="J189" s="25">
        <f>IF('Indicator Date hidden'!K190="x","x",$J$2-'Indicator Date hidden'!K190)</f>
        <v>0</v>
      </c>
      <c r="K189" s="25">
        <f>IF('Indicator Date hidden'!L190="x","x",$K$2-'Indicator Date hidden'!L190)</f>
        <v>0</v>
      </c>
      <c r="L189" s="25">
        <f>IF('Indicator Date hidden'!M190="x","x",$L$2-'Indicator Date hidden'!M190)</f>
        <v>0</v>
      </c>
      <c r="M189" s="25">
        <f>IF('Indicator Date hidden'!N190="x","x",$M$2-'Indicator Date hidden'!N190)</f>
        <v>0</v>
      </c>
      <c r="N189" s="25">
        <f>IF('Indicator Date hidden'!O190="x","x",$N$2-'Indicator Date hidden'!O190)</f>
        <v>0</v>
      </c>
      <c r="O189" s="25">
        <f>IF('Indicator Date hidden'!P190="x","x",$O$2-'Indicator Date hidden'!P190)</f>
        <v>0</v>
      </c>
      <c r="P189" s="25">
        <f>IF('Indicator Date hidden'!Q190="x","x",$P$2-'Indicator Date hidden'!Q190)</f>
        <v>0</v>
      </c>
      <c r="Q189" s="25" t="str">
        <f>IF('Indicator Date hidden'!R190="x","x",$Q$2-'Indicator Date hidden'!R190)</f>
        <v>x</v>
      </c>
      <c r="R189" s="25">
        <f>IF('Indicator Date hidden'!S190="x","x",$R$2-'Indicator Date hidden'!S190)</f>
        <v>0</v>
      </c>
      <c r="S189" s="25">
        <f>IF('Indicator Date hidden'!T190="x","x",$S$2-'Indicator Date hidden'!T190)</f>
        <v>0</v>
      </c>
      <c r="T189" s="25">
        <f>IF('Indicator Date hidden'!U190="x","x",$T$2-'Indicator Date hidden'!U190)</f>
        <v>0</v>
      </c>
      <c r="U189" s="25" t="str">
        <f>IF('Indicator Date hidden'!V190="x","x",$U$2-'Indicator Date hidden'!V190)</f>
        <v>x</v>
      </c>
      <c r="V189" s="25">
        <f>IF('Indicator Date hidden'!W190="x","x",$V$2-'Indicator Date hidden'!W190)</f>
        <v>0</v>
      </c>
      <c r="W189" s="25">
        <f>IF('Indicator Date hidden'!X190="x","x",$W$2-'Indicator Date hidden'!X190)</f>
        <v>5</v>
      </c>
      <c r="X189" s="25" t="str">
        <f>IF('Indicator Date hidden'!Y190="x","x",$X$2-'Indicator Date hidden'!Y190)</f>
        <v>x</v>
      </c>
      <c r="Y189" s="25">
        <f>IF('Indicator Date hidden'!Z190="x","x",$Y$2-'Indicator Date hidden'!Z190)</f>
        <v>0</v>
      </c>
      <c r="Z189" s="25">
        <f>IF('Indicator Date hidden'!AA190="x","x",$Z$2-'Indicator Date hidden'!AA190)</f>
        <v>0</v>
      </c>
      <c r="AA189" s="25">
        <f>IF('Indicator Date hidden'!AB190="x","x",$AA$2-'Indicator Date hidden'!AB190)</f>
        <v>0</v>
      </c>
      <c r="AB189" s="25">
        <f>IF('Indicator Date hidden'!AC190="x","x",$AB$2-'Indicator Date hidden'!AC190)</f>
        <v>0</v>
      </c>
      <c r="AC189" s="25">
        <f>IF('Indicator Date hidden'!AD190="x","x",$AC$2-'Indicator Date hidden'!AD190)</f>
        <v>0</v>
      </c>
      <c r="AD189" s="25">
        <f>IF('Indicator Date hidden'!AE190="x","x",$AD$2-'Indicator Date hidden'!AE190)</f>
        <v>0</v>
      </c>
      <c r="AE189" s="25">
        <f>IF('Indicator Date hidden'!AF190="x","x",$AE$2-'Indicator Date hidden'!AF190)</f>
        <v>0</v>
      </c>
      <c r="AF189" s="25">
        <f>IF('Indicator Date hidden'!AG190="x","x",$AF$2-'Indicator Date hidden'!AG190)</f>
        <v>7</v>
      </c>
      <c r="AG189" s="25">
        <f>IF('Indicator Date hidden'!AH190="x","x",$AG$2-'Indicator Date hidden'!AH190)</f>
        <v>0</v>
      </c>
      <c r="AH189" s="25">
        <f>IF('Indicator Date hidden'!AI190="x","x",$AH$2-'Indicator Date hidden'!AI190)</f>
        <v>0</v>
      </c>
      <c r="AI189" s="25">
        <f>IF('Indicator Date hidden'!AJ190="x","x",$AI$2-'Indicator Date hidden'!AJ190)</f>
        <v>0</v>
      </c>
      <c r="AJ189" s="25" t="str">
        <f>IF('Indicator Date hidden'!AK190="x","x",$AJ$2-'Indicator Date hidden'!AK190)</f>
        <v>x</v>
      </c>
      <c r="AK189" s="25">
        <f>IF('Indicator Date hidden'!AL190="x","x",$AK$2-'Indicator Date hidden'!AL190)</f>
        <v>1</v>
      </c>
      <c r="AL189" s="25">
        <f>IF('Indicator Date hidden'!AM190="x","x",$AL$2-'Indicator Date hidden'!AM190)</f>
        <v>0</v>
      </c>
      <c r="AM189" s="25">
        <f>IF('Indicator Date hidden'!AN190="x","x",$AM$2-'Indicator Date hidden'!AN190)</f>
        <v>0</v>
      </c>
      <c r="AN189" s="25">
        <f>IF('Indicator Date hidden'!AO190="x","x",$AN$2-'Indicator Date hidden'!AO190)</f>
        <v>0</v>
      </c>
      <c r="AO189" s="25">
        <f>IF('Indicator Date hidden'!AP190="x","x",$AO$2-'Indicator Date hidden'!AP190)</f>
        <v>0</v>
      </c>
      <c r="AP189" s="25">
        <f>IF('Indicator Date hidden'!AQ190="x","x",$AP$2-'Indicator Date hidden'!AQ190)</f>
        <v>0</v>
      </c>
      <c r="AQ189" s="25">
        <f>IF('Indicator Date hidden'!AR190="x","x",$AQ$2-'Indicator Date hidden'!AR190)</f>
        <v>0</v>
      </c>
      <c r="AR189" s="25">
        <f>IF('Indicator Date hidden'!AS190="x","x",$AR$2-'Indicator Date hidden'!AS190)</f>
        <v>0</v>
      </c>
      <c r="AS189" s="25">
        <f>IF('Indicator Date hidden'!AT190="x","x",$AS$2-'Indicator Date hidden'!AT190)</f>
        <v>0</v>
      </c>
      <c r="AT189" s="25">
        <f>IF('Indicator Date hidden'!AU190="x","x",$AT$2-'Indicator Date hidden'!AU190)</f>
        <v>0</v>
      </c>
      <c r="AU189" s="25">
        <f>IF('Indicator Date hidden'!AV190="x","x",$AU$2-'Indicator Date hidden'!AV190)</f>
        <v>3</v>
      </c>
      <c r="AV189" s="25">
        <f>IF('Indicator Date hidden'!AW190="x","x",$AV$2-'Indicator Date hidden'!AW190)</f>
        <v>0</v>
      </c>
      <c r="AW189" s="25">
        <f>IF('Indicator Date hidden'!AX190="x","x",$AW$2-'Indicator Date hidden'!AX190)</f>
        <v>0</v>
      </c>
      <c r="AX189" s="25">
        <f>IF('Indicator Date hidden'!AY190="x","x",$AX$2-'Indicator Date hidden'!AY190)</f>
        <v>0</v>
      </c>
      <c r="AY189" s="25">
        <f>IF('Indicator Date hidden'!AZ190="x","x",$AY$2-'Indicator Date hidden'!AZ190)</f>
        <v>0</v>
      </c>
      <c r="AZ189" s="25">
        <f>IF('Indicator Date hidden'!BA190="x","x",$AZ$2-'Indicator Date hidden'!BA190)</f>
        <v>0</v>
      </c>
      <c r="BA189">
        <f t="shared" si="25"/>
        <v>16</v>
      </c>
      <c r="BB189" s="26">
        <f t="shared" si="26"/>
        <v>0.34042553191489361</v>
      </c>
      <c r="BC189">
        <f t="shared" si="27"/>
        <v>4</v>
      </c>
      <c r="BD189" s="26">
        <f t="shared" si="28"/>
        <v>1.2928048962521967</v>
      </c>
      <c r="BE189" s="28">
        <f t="shared" si="29"/>
        <v>0</v>
      </c>
    </row>
    <row r="190" spans="1:57" x14ac:dyDescent="0.25">
      <c r="A190" t="s">
        <v>10124</v>
      </c>
      <c r="B190" s="25">
        <f>IF('Indicator Date hidden'!C191="x","x",$B$2-'Indicator Date hidden'!C191)</f>
        <v>0</v>
      </c>
      <c r="C190" s="25">
        <f>IF('Indicator Date hidden'!D191="x","x",$C$2-'Indicator Date hidden'!D191)</f>
        <v>0</v>
      </c>
      <c r="D190" s="25">
        <f>IF('Indicator Date hidden'!E191="x","x",$D$2-'Indicator Date hidden'!E191)</f>
        <v>0</v>
      </c>
      <c r="E190" s="25">
        <f>IF('Indicator Date hidden'!F191="x","x",$E$2-'Indicator Date hidden'!F191)</f>
        <v>0</v>
      </c>
      <c r="F190" s="25">
        <f>IF('Indicator Date hidden'!G191="x","x",$F$2-'Indicator Date hidden'!G191)</f>
        <v>0</v>
      </c>
      <c r="G190" s="25">
        <f>IF('Indicator Date hidden'!H191="x","x",$G$2-'Indicator Date hidden'!H191)</f>
        <v>0</v>
      </c>
      <c r="H190" s="25">
        <f>IF('Indicator Date hidden'!I191="x","x",$H$2-'Indicator Date hidden'!I191)</f>
        <v>0</v>
      </c>
      <c r="I190" s="25">
        <f>IF('Indicator Date hidden'!J191="x","x",$I$2-'Indicator Date hidden'!J191)</f>
        <v>0</v>
      </c>
      <c r="J190" s="25">
        <f>IF('Indicator Date hidden'!K191="x","x",$J$2-'Indicator Date hidden'!K191)</f>
        <v>0</v>
      </c>
      <c r="K190" s="25">
        <f>IF('Indicator Date hidden'!L191="x","x",$K$2-'Indicator Date hidden'!L191)</f>
        <v>0</v>
      </c>
      <c r="L190" s="25">
        <f>IF('Indicator Date hidden'!M191="x","x",$L$2-'Indicator Date hidden'!M191)</f>
        <v>0</v>
      </c>
      <c r="M190" s="25">
        <f>IF('Indicator Date hidden'!N191="x","x",$M$2-'Indicator Date hidden'!N191)</f>
        <v>0</v>
      </c>
      <c r="N190" s="25">
        <f>IF('Indicator Date hidden'!O191="x","x",$N$2-'Indicator Date hidden'!O191)</f>
        <v>0</v>
      </c>
      <c r="O190" s="25">
        <f>IF('Indicator Date hidden'!P191="x","x",$O$2-'Indicator Date hidden'!P191)</f>
        <v>0</v>
      </c>
      <c r="P190" s="25">
        <f>IF('Indicator Date hidden'!Q191="x","x",$P$2-'Indicator Date hidden'!Q191)</f>
        <v>0</v>
      </c>
      <c r="Q190" s="25">
        <f>IF('Indicator Date hidden'!R191="x","x",$Q$2-'Indicator Date hidden'!R191)</f>
        <v>3</v>
      </c>
      <c r="R190" s="25">
        <f>IF('Indicator Date hidden'!S191="x","x",$R$2-'Indicator Date hidden'!S191)</f>
        <v>0</v>
      </c>
      <c r="S190" s="25">
        <f>IF('Indicator Date hidden'!T191="x","x",$S$2-'Indicator Date hidden'!T191)</f>
        <v>0</v>
      </c>
      <c r="T190" s="25">
        <f>IF('Indicator Date hidden'!U191="x","x",$T$2-'Indicator Date hidden'!U191)</f>
        <v>0</v>
      </c>
      <c r="U190" s="25">
        <f>IF('Indicator Date hidden'!V191="x","x",$U$2-'Indicator Date hidden'!V191)</f>
        <v>0</v>
      </c>
      <c r="V190" s="25">
        <f>IF('Indicator Date hidden'!W191="x","x",$V$2-'Indicator Date hidden'!W191)</f>
        <v>0</v>
      </c>
      <c r="W190" s="25">
        <f>IF('Indicator Date hidden'!X191="x","x",$W$2-'Indicator Date hidden'!X191)</f>
        <v>1</v>
      </c>
      <c r="X190" s="25">
        <f>IF('Indicator Date hidden'!Y191="x","x",$X$2-'Indicator Date hidden'!Y191)</f>
        <v>1</v>
      </c>
      <c r="Y190" s="25">
        <f>IF('Indicator Date hidden'!Z191="x","x",$Y$2-'Indicator Date hidden'!Z191)</f>
        <v>0</v>
      </c>
      <c r="Z190" s="25">
        <f>IF('Indicator Date hidden'!AA191="x","x",$Z$2-'Indicator Date hidden'!AA191)</f>
        <v>0</v>
      </c>
      <c r="AA190" s="25">
        <f>IF('Indicator Date hidden'!AB191="x","x",$AA$2-'Indicator Date hidden'!AB191)</f>
        <v>0</v>
      </c>
      <c r="AB190" s="25">
        <f>IF('Indicator Date hidden'!AC191="x","x",$AB$2-'Indicator Date hidden'!AC191)</f>
        <v>0</v>
      </c>
      <c r="AC190" s="25">
        <f>IF('Indicator Date hidden'!AD191="x","x",$AC$2-'Indicator Date hidden'!AD191)</f>
        <v>0</v>
      </c>
      <c r="AD190" s="25">
        <f>IF('Indicator Date hidden'!AE191="x","x",$AD$2-'Indicator Date hidden'!AE191)</f>
        <v>0</v>
      </c>
      <c r="AE190" s="25">
        <f>IF('Indicator Date hidden'!AF191="x","x",$AE$2-'Indicator Date hidden'!AF191)</f>
        <v>0</v>
      </c>
      <c r="AF190" s="25">
        <f>IF('Indicator Date hidden'!AG191="x","x",$AF$2-'Indicator Date hidden'!AG191)</f>
        <v>1</v>
      </c>
      <c r="AG190" s="25">
        <f>IF('Indicator Date hidden'!AH191="x","x",$AG$2-'Indicator Date hidden'!AH191)</f>
        <v>0</v>
      </c>
      <c r="AH190" s="25">
        <f>IF('Indicator Date hidden'!AI191="x","x",$AH$2-'Indicator Date hidden'!AI191)</f>
        <v>0</v>
      </c>
      <c r="AI190" s="25">
        <f>IF('Indicator Date hidden'!AJ191="x","x",$AI$2-'Indicator Date hidden'!AJ191)</f>
        <v>0</v>
      </c>
      <c r="AJ190" s="25" t="str">
        <f>IF('Indicator Date hidden'!AK191="x","x",$AJ$2-'Indicator Date hidden'!AK191)</f>
        <v>x</v>
      </c>
      <c r="AK190" s="25">
        <f>IF('Indicator Date hidden'!AL191="x","x",$AK$2-'Indicator Date hidden'!AL191)</f>
        <v>1</v>
      </c>
      <c r="AL190" s="25">
        <f>IF('Indicator Date hidden'!AM191="x","x",$AL$2-'Indicator Date hidden'!AM191)</f>
        <v>0</v>
      </c>
      <c r="AM190" s="25">
        <f>IF('Indicator Date hidden'!AN191="x","x",$AM$2-'Indicator Date hidden'!AN191)</f>
        <v>0</v>
      </c>
      <c r="AN190" s="25">
        <f>IF('Indicator Date hidden'!AO191="x","x",$AN$2-'Indicator Date hidden'!AO191)</f>
        <v>0</v>
      </c>
      <c r="AO190" s="25" t="str">
        <f>IF('Indicator Date hidden'!AP191="x","x",$AO$2-'Indicator Date hidden'!AP191)</f>
        <v>x</v>
      </c>
      <c r="AP190" s="25" t="str">
        <f>IF('Indicator Date hidden'!AQ191="x","x",$AP$2-'Indicator Date hidden'!AQ191)</f>
        <v>x</v>
      </c>
      <c r="AQ190" s="25">
        <f>IF('Indicator Date hidden'!AR191="x","x",$AQ$2-'Indicator Date hidden'!AR191)</f>
        <v>0</v>
      </c>
      <c r="AR190" s="25">
        <f>IF('Indicator Date hidden'!AS191="x","x",$AR$2-'Indicator Date hidden'!AS191)</f>
        <v>0</v>
      </c>
      <c r="AS190" s="25">
        <f>IF('Indicator Date hidden'!AT191="x","x",$AS$2-'Indicator Date hidden'!AT191)</f>
        <v>0</v>
      </c>
      <c r="AT190" s="25">
        <f>IF('Indicator Date hidden'!AU191="x","x",$AT$2-'Indicator Date hidden'!AU191)</f>
        <v>0</v>
      </c>
      <c r="AU190" s="25">
        <f>IF('Indicator Date hidden'!AV191="x","x",$AU$2-'Indicator Date hidden'!AV191)</f>
        <v>5</v>
      </c>
      <c r="AV190" s="25">
        <f>IF('Indicator Date hidden'!AW191="x","x",$AV$2-'Indicator Date hidden'!AW191)</f>
        <v>0</v>
      </c>
      <c r="AW190" s="25">
        <f>IF('Indicator Date hidden'!AX191="x","x",$AW$2-'Indicator Date hidden'!AX191)</f>
        <v>0</v>
      </c>
      <c r="AX190" s="25">
        <f>IF('Indicator Date hidden'!AY191="x","x",$AX$2-'Indicator Date hidden'!AY191)</f>
        <v>0</v>
      </c>
      <c r="AY190" s="25">
        <f>IF('Indicator Date hidden'!AZ191="x","x",$AY$2-'Indicator Date hidden'!AZ191)</f>
        <v>0</v>
      </c>
      <c r="AZ190" s="25">
        <f>IF('Indicator Date hidden'!BA191="x","x",$AZ$2-'Indicator Date hidden'!BA191)</f>
        <v>0</v>
      </c>
      <c r="BA190">
        <f t="shared" si="25"/>
        <v>12</v>
      </c>
      <c r="BB190" s="26">
        <f t="shared" si="26"/>
        <v>0.25</v>
      </c>
      <c r="BC190">
        <f t="shared" si="27"/>
        <v>6</v>
      </c>
      <c r="BD190" s="26">
        <f t="shared" si="28"/>
        <v>0.8539125638299665</v>
      </c>
      <c r="BE190" s="28">
        <f t="shared" si="29"/>
        <v>0</v>
      </c>
    </row>
    <row r="191" spans="1:57" x14ac:dyDescent="0.25">
      <c r="A191" t="s">
        <v>10129</v>
      </c>
      <c r="B191" s="25">
        <f>IF('Indicator Date hidden'!C192="x","x",$B$2-'Indicator Date hidden'!C192)</f>
        <v>0</v>
      </c>
      <c r="C191" s="25">
        <f>IF('Indicator Date hidden'!D192="x","x",$C$2-'Indicator Date hidden'!D192)</f>
        <v>0</v>
      </c>
      <c r="D191" s="25">
        <f>IF('Indicator Date hidden'!E192="x","x",$D$2-'Indicator Date hidden'!E192)</f>
        <v>0</v>
      </c>
      <c r="E191" s="25">
        <f>IF('Indicator Date hidden'!F192="x","x",$E$2-'Indicator Date hidden'!F192)</f>
        <v>0</v>
      </c>
      <c r="F191" s="25">
        <f>IF('Indicator Date hidden'!G192="x","x",$F$2-'Indicator Date hidden'!G192)</f>
        <v>0</v>
      </c>
      <c r="G191" s="25">
        <f>IF('Indicator Date hidden'!H192="x","x",$G$2-'Indicator Date hidden'!H192)</f>
        <v>0</v>
      </c>
      <c r="H191" s="25">
        <f>IF('Indicator Date hidden'!I192="x","x",$H$2-'Indicator Date hidden'!I192)</f>
        <v>0</v>
      </c>
      <c r="I191" s="25">
        <f>IF('Indicator Date hidden'!J192="x","x",$I$2-'Indicator Date hidden'!J192)</f>
        <v>0</v>
      </c>
      <c r="J191" s="25">
        <f>IF('Indicator Date hidden'!K192="x","x",$J$2-'Indicator Date hidden'!K192)</f>
        <v>0</v>
      </c>
      <c r="K191" s="25">
        <f>IF('Indicator Date hidden'!L192="x","x",$K$2-'Indicator Date hidden'!L192)</f>
        <v>0</v>
      </c>
      <c r="L191" s="25">
        <f>IF('Indicator Date hidden'!M192="x","x",$L$2-'Indicator Date hidden'!M192)</f>
        <v>0</v>
      </c>
      <c r="M191" s="25">
        <f>IF('Indicator Date hidden'!N192="x","x",$M$2-'Indicator Date hidden'!N192)</f>
        <v>0</v>
      </c>
      <c r="N191" s="25">
        <f>IF('Indicator Date hidden'!O192="x","x",$N$2-'Indicator Date hidden'!O192)</f>
        <v>0</v>
      </c>
      <c r="O191" s="25">
        <f>IF('Indicator Date hidden'!P192="x","x",$O$2-'Indicator Date hidden'!P192)</f>
        <v>0</v>
      </c>
      <c r="P191" s="25">
        <f>IF('Indicator Date hidden'!Q192="x","x",$P$2-'Indicator Date hidden'!Q192)</f>
        <v>0</v>
      </c>
      <c r="Q191" s="25">
        <f>IF('Indicator Date hidden'!R192="x","x",$Q$2-'Indicator Date hidden'!R192)</f>
        <v>1</v>
      </c>
      <c r="R191" s="25">
        <f>IF('Indicator Date hidden'!S192="x","x",$R$2-'Indicator Date hidden'!S192)</f>
        <v>0</v>
      </c>
      <c r="S191" s="25">
        <f>IF('Indicator Date hidden'!T192="x","x",$S$2-'Indicator Date hidden'!T192)</f>
        <v>0</v>
      </c>
      <c r="T191" s="25">
        <f>IF('Indicator Date hidden'!U192="x","x",$T$2-'Indicator Date hidden'!U192)</f>
        <v>0</v>
      </c>
      <c r="U191" s="25" t="str">
        <f>IF('Indicator Date hidden'!V192="x","x",$U$2-'Indicator Date hidden'!V192)</f>
        <v>x</v>
      </c>
      <c r="V191" s="25">
        <f>IF('Indicator Date hidden'!W192="x","x",$V$2-'Indicator Date hidden'!W192)</f>
        <v>0</v>
      </c>
      <c r="W191" s="25">
        <f>IF('Indicator Date hidden'!X192="x","x",$W$2-'Indicator Date hidden'!X192)</f>
        <v>1</v>
      </c>
      <c r="X191" s="25">
        <f>IF('Indicator Date hidden'!Y192="x","x",$X$2-'Indicator Date hidden'!Y192)</f>
        <v>4</v>
      </c>
      <c r="Y191" s="25">
        <f>IF('Indicator Date hidden'!Z192="x","x",$Y$2-'Indicator Date hidden'!Z192)</f>
        <v>0</v>
      </c>
      <c r="Z191" s="25">
        <f>IF('Indicator Date hidden'!AA192="x","x",$Z$2-'Indicator Date hidden'!AA192)</f>
        <v>0</v>
      </c>
      <c r="AA191" s="25">
        <f>IF('Indicator Date hidden'!AB192="x","x",$AA$2-'Indicator Date hidden'!AB192)</f>
        <v>0</v>
      </c>
      <c r="AB191" s="25">
        <f>IF('Indicator Date hidden'!AC192="x","x",$AB$2-'Indicator Date hidden'!AC192)</f>
        <v>0</v>
      </c>
      <c r="AC191" s="25">
        <f>IF('Indicator Date hidden'!AD192="x","x",$AC$2-'Indicator Date hidden'!AD192)</f>
        <v>0</v>
      </c>
      <c r="AD191" s="25">
        <f>IF('Indicator Date hidden'!AE192="x","x",$AD$2-'Indicator Date hidden'!AE192)</f>
        <v>0</v>
      </c>
      <c r="AE191" s="25">
        <f>IF('Indicator Date hidden'!AF192="x","x",$AE$2-'Indicator Date hidden'!AF192)</f>
        <v>0</v>
      </c>
      <c r="AF191" s="25">
        <f>IF('Indicator Date hidden'!AG192="x","x",$AF$2-'Indicator Date hidden'!AG192)</f>
        <v>8</v>
      </c>
      <c r="AG191" s="25">
        <f>IF('Indicator Date hidden'!AH192="x","x",$AG$2-'Indicator Date hidden'!AH192)</f>
        <v>0</v>
      </c>
      <c r="AH191" s="25">
        <f>IF('Indicator Date hidden'!AI192="x","x",$AH$2-'Indicator Date hidden'!AI192)</f>
        <v>0</v>
      </c>
      <c r="AI191" s="25">
        <f>IF('Indicator Date hidden'!AJ192="x","x",$AI$2-'Indicator Date hidden'!AJ192)</f>
        <v>0</v>
      </c>
      <c r="AJ191" s="25">
        <f>IF('Indicator Date hidden'!AK192="x","x",$AJ$2-'Indicator Date hidden'!AK192)</f>
        <v>0</v>
      </c>
      <c r="AK191" s="25">
        <f>IF('Indicator Date hidden'!AL192="x","x",$AK$2-'Indicator Date hidden'!AL192)</f>
        <v>0</v>
      </c>
      <c r="AL191" s="25">
        <f>IF('Indicator Date hidden'!AM192="x","x",$AL$2-'Indicator Date hidden'!AM192)</f>
        <v>0</v>
      </c>
      <c r="AM191" s="25">
        <f>IF('Indicator Date hidden'!AN192="x","x",$AM$2-'Indicator Date hidden'!AN192)</f>
        <v>0</v>
      </c>
      <c r="AN191" s="25">
        <f>IF('Indicator Date hidden'!AO192="x","x",$AN$2-'Indicator Date hidden'!AO192)</f>
        <v>0</v>
      </c>
      <c r="AO191" s="25">
        <f>IF('Indicator Date hidden'!AP192="x","x",$AO$2-'Indicator Date hidden'!AP192)</f>
        <v>1</v>
      </c>
      <c r="AP191" s="25">
        <f>IF('Indicator Date hidden'!AQ192="x","x",$AP$2-'Indicator Date hidden'!AQ192)</f>
        <v>1</v>
      </c>
      <c r="AQ191" s="25">
        <f>IF('Indicator Date hidden'!AR192="x","x",$AQ$2-'Indicator Date hidden'!AR192)</f>
        <v>0</v>
      </c>
      <c r="AR191" s="25">
        <f>IF('Indicator Date hidden'!AS192="x","x",$AR$2-'Indicator Date hidden'!AS192)</f>
        <v>0</v>
      </c>
      <c r="AS191" s="25">
        <f>IF('Indicator Date hidden'!AT192="x","x",$AS$2-'Indicator Date hidden'!AT192)</f>
        <v>0</v>
      </c>
      <c r="AT191" s="25">
        <f>IF('Indicator Date hidden'!AU192="x","x",$AT$2-'Indicator Date hidden'!AU192)</f>
        <v>0</v>
      </c>
      <c r="AU191" s="25">
        <f>IF('Indicator Date hidden'!AV192="x","x",$AU$2-'Indicator Date hidden'!AV192)</f>
        <v>1</v>
      </c>
      <c r="AV191" s="25">
        <f>IF('Indicator Date hidden'!AW192="x","x",$AV$2-'Indicator Date hidden'!AW192)</f>
        <v>0</v>
      </c>
      <c r="AW191" s="25">
        <f>IF('Indicator Date hidden'!AX192="x","x",$AW$2-'Indicator Date hidden'!AX192)</f>
        <v>0</v>
      </c>
      <c r="AX191" s="25">
        <f>IF('Indicator Date hidden'!AY192="x","x",$AX$2-'Indicator Date hidden'!AY192)</f>
        <v>0</v>
      </c>
      <c r="AY191" s="25">
        <f>IF('Indicator Date hidden'!AZ192="x","x",$AY$2-'Indicator Date hidden'!AZ192)</f>
        <v>3</v>
      </c>
      <c r="AZ191" s="25">
        <f>IF('Indicator Date hidden'!BA192="x","x",$AZ$2-'Indicator Date hidden'!BA192)</f>
        <v>3</v>
      </c>
      <c r="BA191">
        <f t="shared" si="25"/>
        <v>23</v>
      </c>
      <c r="BB191" s="26">
        <f t="shared" si="26"/>
        <v>0.46</v>
      </c>
      <c r="BC191">
        <f t="shared" si="27"/>
        <v>9</v>
      </c>
      <c r="BD191" s="26">
        <f t="shared" si="28"/>
        <v>1.3595587519485872</v>
      </c>
      <c r="BE191" s="28">
        <f t="shared" si="29"/>
        <v>0</v>
      </c>
    </row>
    <row r="192" spans="1:57" x14ac:dyDescent="0.25">
      <c r="A192" t="s">
        <v>10132</v>
      </c>
      <c r="B192" s="25">
        <f>IF('Indicator Date hidden'!C193="x","x",$B$2-'Indicator Date hidden'!C193)</f>
        <v>0</v>
      </c>
      <c r="C192" s="25">
        <f>IF('Indicator Date hidden'!D193="x","x",$C$2-'Indicator Date hidden'!D193)</f>
        <v>0</v>
      </c>
      <c r="D192" s="25">
        <f>IF('Indicator Date hidden'!E193="x","x",$D$2-'Indicator Date hidden'!E193)</f>
        <v>0</v>
      </c>
      <c r="E192" s="25">
        <f>IF('Indicator Date hidden'!F193="x","x",$E$2-'Indicator Date hidden'!F193)</f>
        <v>0</v>
      </c>
      <c r="F192" s="25">
        <f>IF('Indicator Date hidden'!G193="x","x",$F$2-'Indicator Date hidden'!G193)</f>
        <v>0</v>
      </c>
      <c r="G192" s="25">
        <f>IF('Indicator Date hidden'!H193="x","x",$G$2-'Indicator Date hidden'!H193)</f>
        <v>0</v>
      </c>
      <c r="H192" s="25">
        <f>IF('Indicator Date hidden'!I193="x","x",$H$2-'Indicator Date hidden'!I193)</f>
        <v>0</v>
      </c>
      <c r="I192" s="25">
        <f>IF('Indicator Date hidden'!J193="x","x",$I$2-'Indicator Date hidden'!J193)</f>
        <v>0</v>
      </c>
      <c r="J192" s="25">
        <f>IF('Indicator Date hidden'!K193="x","x",$J$2-'Indicator Date hidden'!K193)</f>
        <v>0</v>
      </c>
      <c r="K192" s="25">
        <f>IF('Indicator Date hidden'!L193="x","x",$K$2-'Indicator Date hidden'!L193)</f>
        <v>0</v>
      </c>
      <c r="L192" s="25">
        <f>IF('Indicator Date hidden'!M193="x","x",$L$2-'Indicator Date hidden'!M193)</f>
        <v>0</v>
      </c>
      <c r="M192" s="25">
        <f>IF('Indicator Date hidden'!N193="x","x",$M$2-'Indicator Date hidden'!N193)</f>
        <v>0</v>
      </c>
      <c r="N192" s="25">
        <f>IF('Indicator Date hidden'!O193="x","x",$N$2-'Indicator Date hidden'!O193)</f>
        <v>0</v>
      </c>
      <c r="O192" s="25">
        <f>IF('Indicator Date hidden'!P193="x","x",$O$2-'Indicator Date hidden'!P193)</f>
        <v>0</v>
      </c>
      <c r="P192" s="25">
        <f>IF('Indicator Date hidden'!Q193="x","x",$P$2-'Indicator Date hidden'!Q193)</f>
        <v>0</v>
      </c>
      <c r="Q192" s="25">
        <f>IF('Indicator Date hidden'!R193="x","x",$Q$2-'Indicator Date hidden'!R193)</f>
        <v>0</v>
      </c>
      <c r="R192" s="25">
        <f>IF('Indicator Date hidden'!S193="x","x",$R$2-'Indicator Date hidden'!S193)</f>
        <v>0</v>
      </c>
      <c r="S192" s="25">
        <f>IF('Indicator Date hidden'!T193="x","x",$S$2-'Indicator Date hidden'!T193)</f>
        <v>0</v>
      </c>
      <c r="T192" s="25">
        <f>IF('Indicator Date hidden'!U193="x","x",$T$2-'Indicator Date hidden'!U193)</f>
        <v>0</v>
      </c>
      <c r="U192" s="25">
        <f>IF('Indicator Date hidden'!V193="x","x",$U$2-'Indicator Date hidden'!V193)</f>
        <v>0</v>
      </c>
      <c r="V192" s="25">
        <f>IF('Indicator Date hidden'!W193="x","x",$V$2-'Indicator Date hidden'!W193)</f>
        <v>0</v>
      </c>
      <c r="W192" s="25">
        <f>IF('Indicator Date hidden'!X193="x","x",$W$2-'Indicator Date hidden'!X193)</f>
        <v>1</v>
      </c>
      <c r="X192" s="25">
        <f>IF('Indicator Date hidden'!Y193="x","x",$X$2-'Indicator Date hidden'!Y193)</f>
        <v>2</v>
      </c>
      <c r="Y192" s="25">
        <f>IF('Indicator Date hidden'!Z193="x","x",$Y$2-'Indicator Date hidden'!Z193)</f>
        <v>0</v>
      </c>
      <c r="Z192" s="25">
        <f>IF('Indicator Date hidden'!AA193="x","x",$Z$2-'Indicator Date hidden'!AA193)</f>
        <v>0</v>
      </c>
      <c r="AA192" s="25">
        <f>IF('Indicator Date hidden'!AB193="x","x",$AA$2-'Indicator Date hidden'!AB193)</f>
        <v>0</v>
      </c>
      <c r="AB192" s="25">
        <f>IF('Indicator Date hidden'!AC193="x","x",$AB$2-'Indicator Date hidden'!AC193)</f>
        <v>0</v>
      </c>
      <c r="AC192" s="25">
        <f>IF('Indicator Date hidden'!AD193="x","x",$AC$2-'Indicator Date hidden'!AD193)</f>
        <v>0</v>
      </c>
      <c r="AD192" s="25">
        <f>IF('Indicator Date hidden'!AE193="x","x",$AD$2-'Indicator Date hidden'!AE193)</f>
        <v>0</v>
      </c>
      <c r="AE192" s="25">
        <f>IF('Indicator Date hidden'!AF193="x","x",$AE$2-'Indicator Date hidden'!AF193)</f>
        <v>0</v>
      </c>
      <c r="AF192" s="25">
        <f>IF('Indicator Date hidden'!AG193="x","x",$AF$2-'Indicator Date hidden'!AG193)</f>
        <v>3</v>
      </c>
      <c r="AG192" s="25">
        <f>IF('Indicator Date hidden'!AH193="x","x",$AG$2-'Indicator Date hidden'!AH193)</f>
        <v>0</v>
      </c>
      <c r="AH192" s="25">
        <f>IF('Indicator Date hidden'!AI193="x","x",$AH$2-'Indicator Date hidden'!AI193)</f>
        <v>0</v>
      </c>
      <c r="AI192" s="25">
        <f>IF('Indicator Date hidden'!AJ193="x","x",$AI$2-'Indicator Date hidden'!AJ193)</f>
        <v>0</v>
      </c>
      <c r="AJ192" s="25" t="str">
        <f>IF('Indicator Date hidden'!AK193="x","x",$AJ$2-'Indicator Date hidden'!AK193)</f>
        <v>x</v>
      </c>
      <c r="AK192" s="25">
        <f>IF('Indicator Date hidden'!AL193="x","x",$AK$2-'Indicator Date hidden'!AL193)</f>
        <v>1</v>
      </c>
      <c r="AL192" s="25">
        <f>IF('Indicator Date hidden'!AM193="x","x",$AL$2-'Indicator Date hidden'!AM193)</f>
        <v>0</v>
      </c>
      <c r="AM192" s="25">
        <f>IF('Indicator Date hidden'!AN193="x","x",$AM$2-'Indicator Date hidden'!AN193)</f>
        <v>0</v>
      </c>
      <c r="AN192" s="25">
        <f>IF('Indicator Date hidden'!AO193="x","x",$AN$2-'Indicator Date hidden'!AO193)</f>
        <v>0</v>
      </c>
      <c r="AO192" s="25">
        <f>IF('Indicator Date hidden'!AP193="x","x",$AO$2-'Indicator Date hidden'!AP193)</f>
        <v>1</v>
      </c>
      <c r="AP192" s="25">
        <f>IF('Indicator Date hidden'!AQ193="x","x",$AP$2-'Indicator Date hidden'!AQ193)</f>
        <v>1</v>
      </c>
      <c r="AQ192" s="25">
        <f>IF('Indicator Date hidden'!AR193="x","x",$AQ$2-'Indicator Date hidden'!AR193)</f>
        <v>6</v>
      </c>
      <c r="AR192" s="25">
        <f>IF('Indicator Date hidden'!AS193="x","x",$AR$2-'Indicator Date hidden'!AS193)</f>
        <v>0</v>
      </c>
      <c r="AS192" s="25">
        <f>IF('Indicator Date hidden'!AT193="x","x",$AS$2-'Indicator Date hidden'!AT193)</f>
        <v>0</v>
      </c>
      <c r="AT192" s="25">
        <f>IF('Indicator Date hidden'!AU193="x","x",$AT$2-'Indicator Date hidden'!AU193)</f>
        <v>0</v>
      </c>
      <c r="AU192" s="25">
        <f>IF('Indicator Date hidden'!AV193="x","x",$AU$2-'Indicator Date hidden'!AV193)</f>
        <v>7</v>
      </c>
      <c r="AV192" s="25">
        <f>IF('Indicator Date hidden'!AW193="x","x",$AV$2-'Indicator Date hidden'!AW193)</f>
        <v>0</v>
      </c>
      <c r="AW192" s="25">
        <f>IF('Indicator Date hidden'!AX193="x","x",$AW$2-'Indicator Date hidden'!AX193)</f>
        <v>0</v>
      </c>
      <c r="AX192" s="25">
        <f>IF('Indicator Date hidden'!AY193="x","x",$AX$2-'Indicator Date hidden'!AY193)</f>
        <v>0</v>
      </c>
      <c r="AY192" s="25">
        <f>IF('Indicator Date hidden'!AZ193="x","x",$AY$2-'Indicator Date hidden'!AZ193)</f>
        <v>0</v>
      </c>
      <c r="AZ192" s="25">
        <f>IF('Indicator Date hidden'!BA193="x","x",$AZ$2-'Indicator Date hidden'!BA193)</f>
        <v>0</v>
      </c>
      <c r="BA192">
        <f t="shared" si="25"/>
        <v>22</v>
      </c>
      <c r="BB192" s="26">
        <f t="shared" si="26"/>
        <v>0.44</v>
      </c>
      <c r="BC192">
        <f t="shared" si="27"/>
        <v>8</v>
      </c>
      <c r="BD192" s="26">
        <f t="shared" si="28"/>
        <v>1.3588230201170424</v>
      </c>
      <c r="BE192" s="28">
        <f t="shared" si="29"/>
        <v>0</v>
      </c>
    </row>
    <row r="193" spans="1:57" x14ac:dyDescent="0.25">
      <c r="A193" t="s">
        <v>10133</v>
      </c>
      <c r="B193" s="25">
        <f>IF('Indicator Date hidden'!C194="x","x",$B$2-'Indicator Date hidden'!C194)</f>
        <v>0</v>
      </c>
      <c r="C193" s="25">
        <f>IF('Indicator Date hidden'!D194="x","x",$C$2-'Indicator Date hidden'!D194)</f>
        <v>0</v>
      </c>
      <c r="D193" s="25">
        <f>IF('Indicator Date hidden'!E194="x","x",$D$2-'Indicator Date hidden'!E194)</f>
        <v>0</v>
      </c>
      <c r="E193" s="25">
        <f>IF('Indicator Date hidden'!F194="x","x",$E$2-'Indicator Date hidden'!F194)</f>
        <v>0</v>
      </c>
      <c r="F193" s="25">
        <f>IF('Indicator Date hidden'!G194="x","x",$F$2-'Indicator Date hidden'!G194)</f>
        <v>0</v>
      </c>
      <c r="G193" s="25">
        <f>IF('Indicator Date hidden'!H194="x","x",$G$2-'Indicator Date hidden'!H194)</f>
        <v>0</v>
      </c>
      <c r="H193" s="25">
        <f>IF('Indicator Date hidden'!I194="x","x",$H$2-'Indicator Date hidden'!I194)</f>
        <v>0</v>
      </c>
      <c r="I193" s="25">
        <f>IF('Indicator Date hidden'!J194="x","x",$I$2-'Indicator Date hidden'!J194)</f>
        <v>0</v>
      </c>
      <c r="J193" s="25">
        <f>IF('Indicator Date hidden'!K194="x","x",$J$2-'Indicator Date hidden'!K194)</f>
        <v>0</v>
      </c>
      <c r="K193" s="25">
        <f>IF('Indicator Date hidden'!L194="x","x",$K$2-'Indicator Date hidden'!L194)</f>
        <v>0</v>
      </c>
      <c r="L193" s="25">
        <f>IF('Indicator Date hidden'!M194="x","x",$L$2-'Indicator Date hidden'!M194)</f>
        <v>0</v>
      </c>
      <c r="M193" s="25">
        <f>IF('Indicator Date hidden'!N194="x","x",$M$2-'Indicator Date hidden'!N194)</f>
        <v>0</v>
      </c>
      <c r="N193" s="25">
        <f>IF('Indicator Date hidden'!O194="x","x",$N$2-'Indicator Date hidden'!O194)</f>
        <v>0</v>
      </c>
      <c r="O193" s="25">
        <f>IF('Indicator Date hidden'!P194="x","x",$O$2-'Indicator Date hidden'!P194)</f>
        <v>0</v>
      </c>
      <c r="P193" s="25">
        <f>IF('Indicator Date hidden'!Q194="x","x",$P$2-'Indicator Date hidden'!Q194)</f>
        <v>0</v>
      </c>
      <c r="Q193" s="25">
        <f>IF('Indicator Date hidden'!R194="x","x",$Q$2-'Indicator Date hidden'!R194)</f>
        <v>0</v>
      </c>
      <c r="R193" s="25">
        <f>IF('Indicator Date hidden'!S194="x","x",$R$2-'Indicator Date hidden'!S194)</f>
        <v>0</v>
      </c>
      <c r="S193" s="25">
        <f>IF('Indicator Date hidden'!T194="x","x",$S$2-'Indicator Date hidden'!T194)</f>
        <v>0</v>
      </c>
      <c r="T193" s="25">
        <f>IF('Indicator Date hidden'!U194="x","x",$T$2-'Indicator Date hidden'!U194)</f>
        <v>0</v>
      </c>
      <c r="U193" s="25">
        <f>IF('Indicator Date hidden'!V194="x","x",$U$2-'Indicator Date hidden'!V194)</f>
        <v>0</v>
      </c>
      <c r="V193" s="25">
        <f>IF('Indicator Date hidden'!W194="x","x",$V$2-'Indicator Date hidden'!W194)</f>
        <v>0</v>
      </c>
      <c r="W193" s="25">
        <f>IF('Indicator Date hidden'!X194="x","x",$W$2-'Indicator Date hidden'!X194)</f>
        <v>0</v>
      </c>
      <c r="X193" s="25">
        <f>IF('Indicator Date hidden'!Y194="x","x",$X$2-'Indicator Date hidden'!Y194)</f>
        <v>3</v>
      </c>
      <c r="Y193" s="25">
        <f>IF('Indicator Date hidden'!Z194="x","x",$Y$2-'Indicator Date hidden'!Z194)</f>
        <v>0</v>
      </c>
      <c r="Z193" s="25">
        <f>IF('Indicator Date hidden'!AA194="x","x",$Z$2-'Indicator Date hidden'!AA194)</f>
        <v>0</v>
      </c>
      <c r="AA193" s="25">
        <f>IF('Indicator Date hidden'!AB194="x","x",$AA$2-'Indicator Date hidden'!AB194)</f>
        <v>0</v>
      </c>
      <c r="AB193" s="25">
        <f>IF('Indicator Date hidden'!AC194="x","x",$AB$2-'Indicator Date hidden'!AC194)</f>
        <v>0</v>
      </c>
      <c r="AC193" s="25">
        <f>IF('Indicator Date hidden'!AD194="x","x",$AC$2-'Indicator Date hidden'!AD194)</f>
        <v>0</v>
      </c>
      <c r="AD193" s="25">
        <f>IF('Indicator Date hidden'!AE194="x","x",$AD$2-'Indicator Date hidden'!AE194)</f>
        <v>0</v>
      </c>
      <c r="AE193" s="25">
        <f>IF('Indicator Date hidden'!AF194="x","x",$AE$2-'Indicator Date hidden'!AF194)</f>
        <v>0</v>
      </c>
      <c r="AF193" s="25" t="str">
        <f>IF('Indicator Date hidden'!AG194="x","x",$AF$2-'Indicator Date hidden'!AG194)</f>
        <v>x</v>
      </c>
      <c r="AG193" s="25">
        <f>IF('Indicator Date hidden'!AH194="x","x",$AG$2-'Indicator Date hidden'!AH194)</f>
        <v>0</v>
      </c>
      <c r="AH193" s="25">
        <f>IF('Indicator Date hidden'!AI194="x","x",$AH$2-'Indicator Date hidden'!AI194)</f>
        <v>0</v>
      </c>
      <c r="AI193" s="25">
        <f>IF('Indicator Date hidden'!AJ194="x","x",$AI$2-'Indicator Date hidden'!AJ194)</f>
        <v>0</v>
      </c>
      <c r="AJ193" s="25">
        <f>IF('Indicator Date hidden'!AK194="x","x",$AJ$2-'Indicator Date hidden'!AK194)</f>
        <v>1</v>
      </c>
      <c r="AK193" s="25">
        <f>IF('Indicator Date hidden'!AL194="x","x",$AK$2-'Indicator Date hidden'!AL194)</f>
        <v>1</v>
      </c>
      <c r="AL193" s="25">
        <f>IF('Indicator Date hidden'!AM194="x","x",$AL$2-'Indicator Date hidden'!AM194)</f>
        <v>0</v>
      </c>
      <c r="AM193" s="25">
        <f>IF('Indicator Date hidden'!AN194="x","x",$AM$2-'Indicator Date hidden'!AN194)</f>
        <v>0</v>
      </c>
      <c r="AN193" s="25">
        <f>IF('Indicator Date hidden'!AO194="x","x",$AN$2-'Indicator Date hidden'!AO194)</f>
        <v>0</v>
      </c>
      <c r="AO193" s="25" t="str">
        <f>IF('Indicator Date hidden'!AP194="x","x",$AO$2-'Indicator Date hidden'!AP194)</f>
        <v>x</v>
      </c>
      <c r="AP193" s="25" t="str">
        <f>IF('Indicator Date hidden'!AQ194="x","x",$AP$2-'Indicator Date hidden'!AQ194)</f>
        <v>x</v>
      </c>
      <c r="AQ193" s="25">
        <f>IF('Indicator Date hidden'!AR194="x","x",$AQ$2-'Indicator Date hidden'!AR194)</f>
        <v>0</v>
      </c>
      <c r="AR193" s="25">
        <f>IF('Indicator Date hidden'!AS194="x","x",$AR$2-'Indicator Date hidden'!AS194)</f>
        <v>0</v>
      </c>
      <c r="AS193" s="25">
        <f>IF('Indicator Date hidden'!AT194="x","x",$AS$2-'Indicator Date hidden'!AT194)</f>
        <v>0</v>
      </c>
      <c r="AT193" s="25">
        <f>IF('Indicator Date hidden'!AU194="x","x",$AT$2-'Indicator Date hidden'!AU194)</f>
        <v>0</v>
      </c>
      <c r="AU193" s="25">
        <f>IF('Indicator Date hidden'!AV194="x","x",$AU$2-'Indicator Date hidden'!AV194)</f>
        <v>3</v>
      </c>
      <c r="AV193" s="25">
        <f>IF('Indicator Date hidden'!AW194="x","x",$AV$2-'Indicator Date hidden'!AW194)</f>
        <v>0</v>
      </c>
      <c r="AW193" s="25">
        <f>IF('Indicator Date hidden'!AX194="x","x",$AW$2-'Indicator Date hidden'!AX194)</f>
        <v>0</v>
      </c>
      <c r="AX193" s="25">
        <f>IF('Indicator Date hidden'!AY194="x","x",$AX$2-'Indicator Date hidden'!AY194)</f>
        <v>0</v>
      </c>
      <c r="AY193" s="25">
        <f>IF('Indicator Date hidden'!AZ194="x","x",$AY$2-'Indicator Date hidden'!AZ194)</f>
        <v>0</v>
      </c>
      <c r="AZ193" s="25">
        <f>IF('Indicator Date hidden'!BA194="x","x",$AZ$2-'Indicator Date hidden'!BA194)</f>
        <v>0</v>
      </c>
      <c r="BA193">
        <f t="shared" si="25"/>
        <v>8</v>
      </c>
      <c r="BB193" s="26">
        <f t="shared" si="26"/>
        <v>0.16666666666666666</v>
      </c>
      <c r="BC193">
        <f t="shared" si="27"/>
        <v>4</v>
      </c>
      <c r="BD193" s="26">
        <f t="shared" si="28"/>
        <v>0.62360956446232352</v>
      </c>
      <c r="BE193" s="28">
        <f t="shared" si="29"/>
        <v>0</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B192"/>
  <sheetViews>
    <sheetView workbookViewId="0"/>
  </sheetViews>
  <sheetFormatPr defaultColWidth="9.42578125" defaultRowHeight="15" x14ac:dyDescent="0.25"/>
  <cols>
    <col min="2" max="52" width="5" bestFit="1" customWidth="1"/>
  </cols>
  <sheetData>
    <row r="1" spans="1:54" ht="284.85000000000002" customHeight="1" x14ac:dyDescent="0.25">
      <c r="A1" t="s">
        <v>9677</v>
      </c>
      <c r="B1" s="24" t="s">
        <v>10983</v>
      </c>
      <c r="C1" s="24" t="s">
        <v>10984</v>
      </c>
      <c r="D1" s="24" t="s">
        <v>10985</v>
      </c>
      <c r="E1" s="24" t="s">
        <v>10986</v>
      </c>
      <c r="F1" s="24" t="s">
        <v>10987</v>
      </c>
      <c r="G1" s="24" t="s">
        <v>10988</v>
      </c>
      <c r="H1" s="24" t="s">
        <v>10989</v>
      </c>
      <c r="I1" s="24" t="s">
        <v>10990</v>
      </c>
      <c r="J1" s="24" t="s">
        <v>10991</v>
      </c>
      <c r="K1" s="24" t="s">
        <v>10992</v>
      </c>
      <c r="L1" s="24" t="s">
        <v>10993</v>
      </c>
      <c r="M1" s="24" t="s">
        <v>10994</v>
      </c>
      <c r="N1" s="24" t="s">
        <v>10995</v>
      </c>
      <c r="O1" s="24" t="s">
        <v>10996</v>
      </c>
      <c r="P1" s="24" t="s">
        <v>10997</v>
      </c>
      <c r="Q1" s="24" t="s">
        <v>10998</v>
      </c>
      <c r="R1" s="24" t="s">
        <v>10999</v>
      </c>
      <c r="S1" s="24" t="s">
        <v>11000</v>
      </c>
      <c r="T1" s="24" t="s">
        <v>11000</v>
      </c>
      <c r="U1" s="24" t="s">
        <v>11001</v>
      </c>
      <c r="V1" s="24" t="s">
        <v>11002</v>
      </c>
      <c r="W1" s="24" t="s">
        <v>11003</v>
      </c>
      <c r="X1" s="24" t="s">
        <v>11004</v>
      </c>
      <c r="Y1" s="24" t="s">
        <v>11005</v>
      </c>
      <c r="Z1" s="24" t="s">
        <v>11006</v>
      </c>
      <c r="AA1" s="24" t="s">
        <v>11007</v>
      </c>
      <c r="AB1" s="24" t="s">
        <v>11008</v>
      </c>
      <c r="AC1" s="24" t="s">
        <v>11009</v>
      </c>
      <c r="AD1" s="24" t="s">
        <v>11010</v>
      </c>
      <c r="AE1" s="24" t="s">
        <v>9823</v>
      </c>
      <c r="AF1" s="24" t="s">
        <v>9739</v>
      </c>
      <c r="AG1" s="24" t="s">
        <v>11011</v>
      </c>
      <c r="AH1" s="24" t="s">
        <v>11011</v>
      </c>
      <c r="AI1" s="24" t="s">
        <v>11011</v>
      </c>
      <c r="AJ1" s="24" t="s">
        <v>11012</v>
      </c>
      <c r="AK1" s="24" t="s">
        <v>11013</v>
      </c>
      <c r="AL1" s="24" t="s">
        <v>11014</v>
      </c>
      <c r="AM1" s="24" t="s">
        <v>11015</v>
      </c>
      <c r="AN1" s="24" t="s">
        <v>11016</v>
      </c>
      <c r="AO1" s="24" t="s">
        <v>11017</v>
      </c>
      <c r="AP1" s="24" t="s">
        <v>11018</v>
      </c>
      <c r="AQ1" s="24" t="s">
        <v>11019</v>
      </c>
      <c r="AR1" s="24" t="s">
        <v>11020</v>
      </c>
      <c r="AS1" s="24" t="s">
        <v>11021</v>
      </c>
      <c r="AT1" s="24" t="s">
        <v>11022</v>
      </c>
      <c r="AU1" s="24" t="s">
        <v>11023</v>
      </c>
      <c r="AV1" s="24" t="s">
        <v>11024</v>
      </c>
      <c r="AW1" s="24" t="s">
        <v>11025</v>
      </c>
      <c r="AX1" s="24" t="s">
        <v>11026</v>
      </c>
      <c r="AY1" s="24" t="s">
        <v>11027</v>
      </c>
      <c r="AZ1" s="24" t="s">
        <v>11028</v>
      </c>
      <c r="BA1" s="24" t="s">
        <v>11054</v>
      </c>
      <c r="BB1" s="24" t="s">
        <v>11055</v>
      </c>
    </row>
    <row r="2" spans="1:54" x14ac:dyDescent="0.25">
      <c r="A2" t="s">
        <v>9841</v>
      </c>
      <c r="B2" s="25" t="e">
        <f>IF('Crisis Indicator Data'!#REF!="No Data",1,IF(#REF!&lt;&gt;"",1,0))</f>
        <v>#REF!</v>
      </c>
      <c r="C2" s="25" t="e">
        <f>IF('Crisis Indicator Data'!#REF!="No Data",1,IF(#REF!&lt;&gt;"",1,0))</f>
        <v>#REF!</v>
      </c>
      <c r="D2" s="25" t="e">
        <f>IF('Crisis Indicator Data'!#REF!="No Data",1,IF(#REF!&lt;&gt;"",1,0))</f>
        <v>#REF!</v>
      </c>
      <c r="E2" s="25" t="e">
        <f>IF('Crisis Indicator Data'!#REF!="No Data",1,IF(#REF!&lt;&gt;"",1,0))</f>
        <v>#REF!</v>
      </c>
      <c r="F2" s="25" t="e">
        <f>IF('Crisis Indicator Data'!#REF!="No Data",1,IF(#REF!&lt;&gt;"",1,0))</f>
        <v>#REF!</v>
      </c>
      <c r="G2" s="25" t="e">
        <f>IF('Crisis Indicator Data'!#REF!="No Data",1,IF(#REF!&lt;&gt;"",1,0))</f>
        <v>#REF!</v>
      </c>
      <c r="H2" s="25" t="e">
        <f>IF('Crisis Indicator Data'!#REF!="No Data",1,IF(#REF!&lt;&gt;"",1,0))</f>
        <v>#REF!</v>
      </c>
      <c r="I2" s="25" t="e">
        <f>IF('Crisis Indicator Data'!#REF!="No Data",1,IF(#REF!&lt;&gt;"",1,0))</f>
        <v>#REF!</v>
      </c>
      <c r="J2" s="25" t="e">
        <f>IF('Crisis Indicator Data'!#REF!="No Data",1,IF(#REF!&lt;&gt;"",1,0))</f>
        <v>#REF!</v>
      </c>
      <c r="K2" s="25" t="e">
        <f>IF('Crisis Indicator Data'!#REF!="No Data",1,IF(#REF!&lt;&gt;"",1,0))</f>
        <v>#REF!</v>
      </c>
      <c r="L2" s="25" t="e">
        <f>IF('Crisis Indicator Data'!#REF!="No Data",1,IF(#REF!&lt;&gt;"",1,0))</f>
        <v>#REF!</v>
      </c>
      <c r="M2" s="25" t="e">
        <f>IF('Crisis Indicator Data'!#REF!="No Data",1,IF(#REF!&lt;&gt;"",1,0))</f>
        <v>#REF!</v>
      </c>
      <c r="N2" s="25" t="e">
        <f>IF('Crisis Indicator Data'!#REF!="No Data",1,IF(#REF!&lt;&gt;"",1,0))</f>
        <v>#REF!</v>
      </c>
      <c r="O2" s="25" t="e">
        <f>IF('Crisis Indicator Data'!#REF!="No Data",1,IF(#REF!&lt;&gt;"",1,0))</f>
        <v>#REF!</v>
      </c>
      <c r="P2" s="25" t="e">
        <f>IF('Crisis Indicator Data'!#REF!="No Data",1,IF(#REF!&lt;&gt;"",1,0))</f>
        <v>#REF!</v>
      </c>
      <c r="Q2" s="25" t="e">
        <f>IF('Crisis Indicator Data'!#REF!="No Data",1,IF(#REF!&lt;&gt;"",1,0))</f>
        <v>#REF!</v>
      </c>
      <c r="R2" s="25" t="e">
        <f>IF('Crisis Indicator Data'!#REF!="No Data",1,IF(#REF!&lt;&gt;"",1,0))</f>
        <v>#REF!</v>
      </c>
      <c r="S2" s="25" t="e">
        <f>IF('Crisis Indicator Data'!#REF!="No Data",1,IF(#REF!&lt;&gt;"",1,0))</f>
        <v>#REF!</v>
      </c>
      <c r="T2" s="25" t="e">
        <f>IF('Crisis Indicator Data'!#REF!="No Data",1,IF(#REF!&lt;&gt;"",1,0))</f>
        <v>#REF!</v>
      </c>
      <c r="U2" s="25" t="e">
        <f>IF('Crisis Indicator Data'!#REF!="No Data",1,IF(#REF!&lt;&gt;"",1,0))</f>
        <v>#REF!</v>
      </c>
      <c r="V2" s="25" t="e">
        <f>IF('Crisis Indicator Data'!#REF!="No Data",1,IF(#REF!&lt;&gt;"",1,0))</f>
        <v>#REF!</v>
      </c>
      <c r="W2" s="25" t="e">
        <f>IF('Crisis Indicator Data'!#REF!="No Data",1,IF(#REF!&lt;&gt;"",1,0))</f>
        <v>#REF!</v>
      </c>
      <c r="X2" s="25" t="e">
        <f>IF('Crisis Indicator Data'!#REF!="No Data",1,IF(#REF!&lt;&gt;"",1,0))</f>
        <v>#REF!</v>
      </c>
      <c r="Y2" s="25" t="e">
        <f>IF('Crisis Indicator Data'!#REF!="No Data",1,IF(#REF!&lt;&gt;"",1,0))</f>
        <v>#REF!</v>
      </c>
      <c r="Z2" s="25" t="e">
        <f>IF('Crisis Indicator Data'!#REF!="No Data",1,IF(#REF!&lt;&gt;"",1,0))</f>
        <v>#REF!</v>
      </c>
      <c r="AA2" s="25" t="e">
        <f>IF('Crisis Indicator Data'!#REF!="No Data",1,IF(#REF!&lt;&gt;"",1,0))</f>
        <v>#REF!</v>
      </c>
      <c r="AB2" s="25" t="e">
        <f>IF('Crisis Indicator Data'!#REF!="No Data",1,IF(#REF!&lt;&gt;"",1,0))</f>
        <v>#REF!</v>
      </c>
      <c r="AC2" s="25" t="e">
        <f>IF('Crisis Indicator Data'!#REF!="No Data",1,IF(#REF!&lt;&gt;"",1,0))</f>
        <v>#REF!</v>
      </c>
      <c r="AD2" s="25" t="e">
        <f>IF('Crisis Indicator Data'!#REF!="No Data",1,IF(#REF!&lt;&gt;"",1,0))</f>
        <v>#REF!</v>
      </c>
      <c r="AE2" s="25" t="e">
        <f>IF('Crisis Indicator Data'!#REF!="No Data",1,IF(#REF!&lt;&gt;"",1,0))</f>
        <v>#REF!</v>
      </c>
      <c r="AF2" s="25" t="e">
        <f>IF('Crisis Indicator Data'!#REF!="No Data",1,IF(#REF!&lt;&gt;"",1,0))</f>
        <v>#REF!</v>
      </c>
      <c r="AG2" s="25" t="e">
        <f>IF('Crisis Indicator Data'!#REF!="No Data",1,IF(#REF!&lt;&gt;"",1,0))</f>
        <v>#REF!</v>
      </c>
      <c r="AH2" s="25" t="e">
        <f>IF('Crisis Indicator Data'!#REF!="No Data",1,IF(#REF!&lt;&gt;"",1,0))</f>
        <v>#REF!</v>
      </c>
      <c r="AI2" s="25" t="e">
        <f>IF('Crisis Indicator Data'!#REF!="No Data",1,IF(#REF!&lt;&gt;"",1,0))</f>
        <v>#REF!</v>
      </c>
      <c r="AJ2" s="25" t="e">
        <f>IF('Crisis Indicator Data'!#REF!="No Data",1,IF(#REF!&lt;&gt;"",1,0))</f>
        <v>#REF!</v>
      </c>
      <c r="AK2" s="25" t="e">
        <f>IF('Crisis Indicator Data'!#REF!="No Data",1,IF(#REF!&lt;&gt;"",1,0))</f>
        <v>#REF!</v>
      </c>
      <c r="AL2" s="25" t="e">
        <f>IF('Crisis Indicator Data'!#REF!="No Data",1,IF(#REF!&lt;&gt;"",1,0))</f>
        <v>#REF!</v>
      </c>
      <c r="AM2" s="25" t="e">
        <f>IF('Crisis Indicator Data'!#REF!="No Data",1,IF(#REF!&lt;&gt;"",1,0))</f>
        <v>#REF!</v>
      </c>
      <c r="AN2" s="25" t="e">
        <f>IF('Crisis Indicator Data'!#REF!="No Data",1,IF(#REF!&lt;&gt;"",1,0))</f>
        <v>#REF!</v>
      </c>
      <c r="AO2" s="25" t="e">
        <f>IF('Crisis Indicator Data'!#REF!="No Data",1,IF(#REF!&lt;&gt;"",1,0))</f>
        <v>#REF!</v>
      </c>
      <c r="AP2" s="25" t="e">
        <f>IF('Crisis Indicator Data'!#REF!="No Data",1,IF(#REF!&lt;&gt;"",1,0))</f>
        <v>#REF!</v>
      </c>
      <c r="AQ2" s="25" t="e">
        <f>IF('Crisis Indicator Data'!#REF!="No Data",1,IF(#REF!&lt;&gt;"",1,0))</f>
        <v>#REF!</v>
      </c>
      <c r="AR2" s="25" t="e">
        <f>IF('Crisis Indicator Data'!#REF!="No Data",1,IF(#REF!&lt;&gt;"",1,0))</f>
        <v>#REF!</v>
      </c>
      <c r="AS2" s="25" t="e">
        <f>IF('Crisis Indicator Data'!#REF!="No Data",1,IF(#REF!&lt;&gt;"",1,0))</f>
        <v>#REF!</v>
      </c>
      <c r="AT2" s="25" t="e">
        <f>IF('Crisis Indicator Data'!#REF!="No Data",1,IF(#REF!&lt;&gt;"",1,0))</f>
        <v>#REF!</v>
      </c>
      <c r="AU2" s="25" t="e">
        <f>IF('Crisis Indicator Data'!#REF!="No Data",1,IF(#REF!&lt;&gt;"",1,0))</f>
        <v>#REF!</v>
      </c>
      <c r="AV2" s="25" t="e">
        <f>IF('Crisis Indicator Data'!#REF!="No Data",1,IF(#REF!&lt;&gt;"",1,0))</f>
        <v>#REF!</v>
      </c>
      <c r="AW2" s="25" t="e">
        <f>IF('Crisis Indicator Data'!#REF!="No Data",1,IF(#REF!&lt;&gt;"",1,0))</f>
        <v>#REF!</v>
      </c>
      <c r="AX2" s="25" t="e">
        <f>IF('Crisis Indicator Data'!#REF!="No Data",1,IF(#REF!&lt;&gt;"",1,0))</f>
        <v>#REF!</v>
      </c>
      <c r="AY2" s="25" t="e">
        <f>IF('Crisis Indicator Data'!#REF!="No Data",1,IF(#REF!&lt;&gt;"",1,0))</f>
        <v>#REF!</v>
      </c>
      <c r="AZ2" s="25" t="e">
        <f>IF('Crisis Indicator Data'!#REF!="No Data",1,IF(#REF!&lt;&gt;"",1,0))</f>
        <v>#REF!</v>
      </c>
      <c r="BA2" t="e">
        <f t="shared" ref="BA2:BA33" si="0">SUM(B2:AZ2)</f>
        <v>#REF!</v>
      </c>
      <c r="BB2" s="27" t="e">
        <f t="shared" ref="BB2:BB33" si="1">BA2/51</f>
        <v>#REF!</v>
      </c>
    </row>
    <row r="3" spans="1:54" x14ac:dyDescent="0.25">
      <c r="A3" t="s">
        <v>9844</v>
      </c>
      <c r="B3" s="25" t="e">
        <f>IF('Crisis Indicator Data'!#REF!="No Data",1,IF(#REF!&lt;&gt;"",1,0))</f>
        <v>#REF!</v>
      </c>
      <c r="C3" s="25" t="e">
        <f>IF('Crisis Indicator Data'!#REF!="No Data",1,IF(#REF!&lt;&gt;"",1,0))</f>
        <v>#REF!</v>
      </c>
      <c r="D3" s="25" t="e">
        <f>IF('Crisis Indicator Data'!#REF!="No Data",1,IF(#REF!&lt;&gt;"",1,0))</f>
        <v>#REF!</v>
      </c>
      <c r="E3" s="25" t="e">
        <f>IF('Crisis Indicator Data'!#REF!="No Data",1,IF(#REF!&lt;&gt;"",1,0))</f>
        <v>#REF!</v>
      </c>
      <c r="F3" s="25" t="e">
        <f>IF('Crisis Indicator Data'!#REF!="No Data",1,IF(#REF!&lt;&gt;"",1,0))</f>
        <v>#REF!</v>
      </c>
      <c r="G3" s="25" t="e">
        <f>IF('Crisis Indicator Data'!#REF!="No Data",1,IF(#REF!&lt;&gt;"",1,0))</f>
        <v>#REF!</v>
      </c>
      <c r="H3" s="25" t="e">
        <f>IF('Crisis Indicator Data'!#REF!="No Data",1,IF(#REF!&lt;&gt;"",1,0))</f>
        <v>#REF!</v>
      </c>
      <c r="I3" s="25" t="e">
        <f>IF('Crisis Indicator Data'!#REF!="No Data",1,IF(#REF!&lt;&gt;"",1,0))</f>
        <v>#REF!</v>
      </c>
      <c r="J3" s="25" t="e">
        <f>IF('Crisis Indicator Data'!#REF!="No Data",1,IF(#REF!&lt;&gt;"",1,0))</f>
        <v>#REF!</v>
      </c>
      <c r="K3" s="25" t="e">
        <f>IF('Crisis Indicator Data'!#REF!="No Data",1,IF(#REF!&lt;&gt;"",1,0))</f>
        <v>#REF!</v>
      </c>
      <c r="L3" s="25" t="e">
        <f>IF('Crisis Indicator Data'!#REF!="No Data",1,IF(#REF!&lt;&gt;"",1,0))</f>
        <v>#REF!</v>
      </c>
      <c r="M3" s="25" t="e">
        <f>IF('Crisis Indicator Data'!#REF!="No Data",1,IF(#REF!&lt;&gt;"",1,0))</f>
        <v>#REF!</v>
      </c>
      <c r="N3" s="25" t="e">
        <f>IF('Crisis Indicator Data'!#REF!="No Data",1,IF(#REF!&lt;&gt;"",1,0))</f>
        <v>#REF!</v>
      </c>
      <c r="O3" s="25" t="e">
        <f>IF('Crisis Indicator Data'!#REF!="No Data",1,IF(#REF!&lt;&gt;"",1,0))</f>
        <v>#REF!</v>
      </c>
      <c r="P3" s="25" t="e">
        <f>IF('Crisis Indicator Data'!#REF!="No Data",1,IF(#REF!&lt;&gt;"",1,0))</f>
        <v>#REF!</v>
      </c>
      <c r="Q3" s="25" t="e">
        <f>IF('Crisis Indicator Data'!#REF!="No Data",1,IF(#REF!&lt;&gt;"",1,0))</f>
        <v>#REF!</v>
      </c>
      <c r="R3" s="25" t="e">
        <f>IF('Crisis Indicator Data'!#REF!="No Data",1,IF(#REF!&lt;&gt;"",1,0))</f>
        <v>#REF!</v>
      </c>
      <c r="S3" s="25" t="e">
        <f>IF('Crisis Indicator Data'!#REF!="No Data",1,IF(#REF!&lt;&gt;"",1,0))</f>
        <v>#REF!</v>
      </c>
      <c r="T3" s="25" t="e">
        <f>IF('Crisis Indicator Data'!#REF!="No Data",1,IF(#REF!&lt;&gt;"",1,0))</f>
        <v>#REF!</v>
      </c>
      <c r="U3" s="25" t="e">
        <f>IF('Crisis Indicator Data'!#REF!="No Data",1,IF(#REF!&lt;&gt;"",1,0))</f>
        <v>#REF!</v>
      </c>
      <c r="V3" s="25" t="e">
        <f>IF('Crisis Indicator Data'!#REF!="No Data",1,IF(#REF!&lt;&gt;"",1,0))</f>
        <v>#REF!</v>
      </c>
      <c r="W3" s="25" t="e">
        <f>IF('Crisis Indicator Data'!#REF!="No Data",1,IF(#REF!&lt;&gt;"",1,0))</f>
        <v>#REF!</v>
      </c>
      <c r="X3" s="25" t="e">
        <f>IF('Crisis Indicator Data'!#REF!="No Data",1,IF(#REF!&lt;&gt;"",1,0))</f>
        <v>#REF!</v>
      </c>
      <c r="Y3" s="25" t="e">
        <f>IF('Crisis Indicator Data'!#REF!="No Data",1,IF(#REF!&lt;&gt;"",1,0))</f>
        <v>#REF!</v>
      </c>
      <c r="Z3" s="25" t="e">
        <f>IF('Crisis Indicator Data'!#REF!="No Data",1,IF(#REF!&lt;&gt;"",1,0))</f>
        <v>#REF!</v>
      </c>
      <c r="AA3" s="25" t="e">
        <f>IF('Crisis Indicator Data'!#REF!="No Data",1,IF(#REF!&lt;&gt;"",1,0))</f>
        <v>#REF!</v>
      </c>
      <c r="AB3" s="25" t="e">
        <f>IF('Crisis Indicator Data'!#REF!="No Data",1,IF(#REF!&lt;&gt;"",1,0))</f>
        <v>#REF!</v>
      </c>
      <c r="AC3" s="25" t="e">
        <f>IF('Crisis Indicator Data'!#REF!="No Data",1,IF(#REF!&lt;&gt;"",1,0))</f>
        <v>#REF!</v>
      </c>
      <c r="AD3" s="25" t="e">
        <f>IF('Crisis Indicator Data'!#REF!="No Data",1,IF(#REF!&lt;&gt;"",1,0))</f>
        <v>#REF!</v>
      </c>
      <c r="AE3" s="25" t="e">
        <f>IF('Crisis Indicator Data'!#REF!="No Data",1,IF(#REF!&lt;&gt;"",1,0))</f>
        <v>#REF!</v>
      </c>
      <c r="AF3" s="25" t="e">
        <f>IF('Crisis Indicator Data'!#REF!="No Data",1,IF(#REF!&lt;&gt;"",1,0))</f>
        <v>#REF!</v>
      </c>
      <c r="AG3" s="25" t="e">
        <f>IF('Crisis Indicator Data'!#REF!="No Data",1,IF(#REF!&lt;&gt;"",1,0))</f>
        <v>#REF!</v>
      </c>
      <c r="AH3" s="25" t="e">
        <f>IF('Crisis Indicator Data'!#REF!="No Data",1,IF(#REF!&lt;&gt;"",1,0))</f>
        <v>#REF!</v>
      </c>
      <c r="AI3" s="25" t="e">
        <f>IF('Crisis Indicator Data'!#REF!="No Data",1,IF(#REF!&lt;&gt;"",1,0))</f>
        <v>#REF!</v>
      </c>
      <c r="AJ3" s="25" t="e">
        <f>IF('Crisis Indicator Data'!#REF!="No Data",1,IF(#REF!&lt;&gt;"",1,0))</f>
        <v>#REF!</v>
      </c>
      <c r="AK3" s="25" t="e">
        <f>IF('Crisis Indicator Data'!#REF!="No Data",1,IF(#REF!&lt;&gt;"",1,0))</f>
        <v>#REF!</v>
      </c>
      <c r="AL3" s="25" t="e">
        <f>IF('Crisis Indicator Data'!#REF!="No Data",1,IF(#REF!&lt;&gt;"",1,0))</f>
        <v>#REF!</v>
      </c>
      <c r="AM3" s="25" t="e">
        <f>IF('Crisis Indicator Data'!#REF!="No Data",1,IF(#REF!&lt;&gt;"",1,0))</f>
        <v>#REF!</v>
      </c>
      <c r="AN3" s="25" t="e">
        <f>IF('Crisis Indicator Data'!#REF!="No Data",1,IF(#REF!&lt;&gt;"",1,0))</f>
        <v>#REF!</v>
      </c>
      <c r="AO3" s="25" t="e">
        <f>IF('Crisis Indicator Data'!#REF!="No Data",1,IF(#REF!&lt;&gt;"",1,0))</f>
        <v>#REF!</v>
      </c>
      <c r="AP3" s="25" t="e">
        <f>IF('Crisis Indicator Data'!#REF!="No Data",1,IF(#REF!&lt;&gt;"",1,0))</f>
        <v>#REF!</v>
      </c>
      <c r="AQ3" s="25" t="e">
        <f>IF('Crisis Indicator Data'!#REF!="No Data",1,IF(#REF!&lt;&gt;"",1,0))</f>
        <v>#REF!</v>
      </c>
      <c r="AR3" s="25" t="e">
        <f>IF('Crisis Indicator Data'!#REF!="No Data",1,IF(#REF!&lt;&gt;"",1,0))</f>
        <v>#REF!</v>
      </c>
      <c r="AS3" s="25" t="e">
        <f>IF('Crisis Indicator Data'!#REF!="No Data",1,IF(#REF!&lt;&gt;"",1,0))</f>
        <v>#REF!</v>
      </c>
      <c r="AT3" s="25" t="e">
        <f>IF('Crisis Indicator Data'!#REF!="No Data",1,IF(#REF!&lt;&gt;"",1,0))</f>
        <v>#REF!</v>
      </c>
      <c r="AU3" s="25" t="e">
        <f>IF('Crisis Indicator Data'!#REF!="No Data",1,IF(#REF!&lt;&gt;"",1,0))</f>
        <v>#REF!</v>
      </c>
      <c r="AV3" s="25" t="e">
        <f>IF('Crisis Indicator Data'!#REF!="No Data",1,IF(#REF!&lt;&gt;"",1,0))</f>
        <v>#REF!</v>
      </c>
      <c r="AW3" s="25" t="e">
        <f>IF('Crisis Indicator Data'!#REF!="No Data",1,IF(#REF!&lt;&gt;"",1,0))</f>
        <v>#REF!</v>
      </c>
      <c r="AX3" s="25" t="e">
        <f>IF('Crisis Indicator Data'!#REF!="No Data",1,IF(#REF!&lt;&gt;"",1,0))</f>
        <v>#REF!</v>
      </c>
      <c r="AY3" s="25" t="e">
        <f>IF('Crisis Indicator Data'!#REF!="No Data",1,IF(#REF!&lt;&gt;"",1,0))</f>
        <v>#REF!</v>
      </c>
      <c r="AZ3" s="25" t="e">
        <f>IF('Crisis Indicator Data'!#REF!="No Data",1,IF(#REF!&lt;&gt;"",1,0))</f>
        <v>#REF!</v>
      </c>
      <c r="BA3" t="e">
        <f t="shared" si="0"/>
        <v>#REF!</v>
      </c>
      <c r="BB3" s="27" t="e">
        <f t="shared" si="1"/>
        <v>#REF!</v>
      </c>
    </row>
    <row r="4" spans="1:54" x14ac:dyDescent="0.25">
      <c r="A4" t="s">
        <v>9917</v>
      </c>
      <c r="B4" s="25" t="e">
        <f>IF('Crisis Indicator Data'!#REF!="No Data",1,IF(#REF!&lt;&gt;"",1,0))</f>
        <v>#REF!</v>
      </c>
      <c r="C4" s="25" t="e">
        <f>IF('Crisis Indicator Data'!#REF!="No Data",1,IF(#REF!&lt;&gt;"",1,0))</f>
        <v>#REF!</v>
      </c>
      <c r="D4" s="25" t="e">
        <f>IF('Crisis Indicator Data'!#REF!="No Data",1,IF(#REF!&lt;&gt;"",1,0))</f>
        <v>#REF!</v>
      </c>
      <c r="E4" s="25" t="e">
        <f>IF('Crisis Indicator Data'!#REF!="No Data",1,IF(#REF!&lt;&gt;"",1,0))</f>
        <v>#REF!</v>
      </c>
      <c r="F4" s="25" t="e">
        <f>IF('Crisis Indicator Data'!#REF!="No Data",1,IF(#REF!&lt;&gt;"",1,0))</f>
        <v>#REF!</v>
      </c>
      <c r="G4" s="25" t="e">
        <f>IF('Crisis Indicator Data'!#REF!="No Data",1,IF(#REF!&lt;&gt;"",1,0))</f>
        <v>#REF!</v>
      </c>
      <c r="H4" s="25" t="e">
        <f>IF('Crisis Indicator Data'!#REF!="No Data",1,IF(#REF!&lt;&gt;"",1,0))</f>
        <v>#REF!</v>
      </c>
      <c r="I4" s="25" t="e">
        <f>IF('Crisis Indicator Data'!#REF!="No Data",1,IF(#REF!&lt;&gt;"",1,0))</f>
        <v>#REF!</v>
      </c>
      <c r="J4" s="25" t="e">
        <f>IF('Crisis Indicator Data'!#REF!="No Data",1,IF(#REF!&lt;&gt;"",1,0))</f>
        <v>#REF!</v>
      </c>
      <c r="K4" s="25" t="e">
        <f>IF('Crisis Indicator Data'!#REF!="No Data",1,IF(#REF!&lt;&gt;"",1,0))</f>
        <v>#REF!</v>
      </c>
      <c r="L4" s="25" t="e">
        <f>IF('Crisis Indicator Data'!#REF!="No Data",1,IF(#REF!&lt;&gt;"",1,0))</f>
        <v>#REF!</v>
      </c>
      <c r="M4" s="25" t="e">
        <f>IF('Crisis Indicator Data'!#REF!="No Data",1,IF(#REF!&lt;&gt;"",1,0))</f>
        <v>#REF!</v>
      </c>
      <c r="N4" s="25" t="e">
        <f>IF('Crisis Indicator Data'!#REF!="No Data",1,IF(#REF!&lt;&gt;"",1,0))</f>
        <v>#REF!</v>
      </c>
      <c r="O4" s="25" t="e">
        <f>IF('Crisis Indicator Data'!#REF!="No Data",1,IF(#REF!&lt;&gt;"",1,0))</f>
        <v>#REF!</v>
      </c>
      <c r="P4" s="25" t="e">
        <f>IF('Crisis Indicator Data'!#REF!="No Data",1,IF(#REF!&lt;&gt;"",1,0))</f>
        <v>#REF!</v>
      </c>
      <c r="Q4" s="25" t="e">
        <f>IF('Crisis Indicator Data'!#REF!="No Data",1,IF(#REF!&lt;&gt;"",1,0))</f>
        <v>#REF!</v>
      </c>
      <c r="R4" s="25" t="e">
        <f>IF('Crisis Indicator Data'!#REF!="No Data",1,IF(#REF!&lt;&gt;"",1,0))</f>
        <v>#REF!</v>
      </c>
      <c r="S4" s="25" t="e">
        <f>IF('Crisis Indicator Data'!#REF!="No Data",1,IF(#REF!&lt;&gt;"",1,0))</f>
        <v>#REF!</v>
      </c>
      <c r="T4" s="25" t="e">
        <f>IF('Crisis Indicator Data'!#REF!="No Data",1,IF(#REF!&lt;&gt;"",1,0))</f>
        <v>#REF!</v>
      </c>
      <c r="U4" s="25" t="e">
        <f>IF('Crisis Indicator Data'!#REF!="No Data",1,IF(#REF!&lt;&gt;"",1,0))</f>
        <v>#REF!</v>
      </c>
      <c r="V4" s="25" t="e">
        <f>IF('Crisis Indicator Data'!#REF!="No Data",1,IF(#REF!&lt;&gt;"",1,0))</f>
        <v>#REF!</v>
      </c>
      <c r="W4" s="25" t="e">
        <f>IF('Crisis Indicator Data'!#REF!="No Data",1,IF(#REF!&lt;&gt;"",1,0))</f>
        <v>#REF!</v>
      </c>
      <c r="X4" s="25" t="e">
        <f>IF('Crisis Indicator Data'!#REF!="No Data",1,IF(#REF!&lt;&gt;"",1,0))</f>
        <v>#REF!</v>
      </c>
      <c r="Y4" s="25" t="e">
        <f>IF('Crisis Indicator Data'!#REF!="No Data",1,IF(#REF!&lt;&gt;"",1,0))</f>
        <v>#REF!</v>
      </c>
      <c r="Z4" s="25" t="e">
        <f>IF('Crisis Indicator Data'!#REF!="No Data",1,IF(#REF!&lt;&gt;"",1,0))</f>
        <v>#REF!</v>
      </c>
      <c r="AA4" s="25" t="e">
        <f>IF('Crisis Indicator Data'!#REF!="No Data",1,IF(#REF!&lt;&gt;"",1,0))</f>
        <v>#REF!</v>
      </c>
      <c r="AB4" s="25" t="e">
        <f>IF('Crisis Indicator Data'!#REF!="No Data",1,IF(#REF!&lt;&gt;"",1,0))</f>
        <v>#REF!</v>
      </c>
      <c r="AC4" s="25" t="e">
        <f>IF('Crisis Indicator Data'!#REF!="No Data",1,IF(#REF!&lt;&gt;"",1,0))</f>
        <v>#REF!</v>
      </c>
      <c r="AD4" s="25" t="e">
        <f>IF('Crisis Indicator Data'!#REF!="No Data",1,IF(#REF!&lt;&gt;"",1,0))</f>
        <v>#REF!</v>
      </c>
      <c r="AE4" s="25" t="e">
        <f>IF('Crisis Indicator Data'!#REF!="No Data",1,IF(#REF!&lt;&gt;"",1,0))</f>
        <v>#REF!</v>
      </c>
      <c r="AF4" s="25" t="e">
        <f>IF('Crisis Indicator Data'!#REF!="No Data",1,IF(#REF!&lt;&gt;"",1,0))</f>
        <v>#REF!</v>
      </c>
      <c r="AG4" s="25" t="e">
        <f>IF('Crisis Indicator Data'!#REF!="No Data",1,IF(#REF!&lt;&gt;"",1,0))</f>
        <v>#REF!</v>
      </c>
      <c r="AH4" s="25" t="e">
        <f>IF('Crisis Indicator Data'!#REF!="No Data",1,IF(#REF!&lt;&gt;"",1,0))</f>
        <v>#REF!</v>
      </c>
      <c r="AI4" s="25" t="e">
        <f>IF('Crisis Indicator Data'!#REF!="No Data",1,IF(#REF!&lt;&gt;"",1,0))</f>
        <v>#REF!</v>
      </c>
      <c r="AJ4" s="25" t="e">
        <f>IF('Crisis Indicator Data'!#REF!="No Data",1,IF(#REF!&lt;&gt;"",1,0))</f>
        <v>#REF!</v>
      </c>
      <c r="AK4" s="25" t="e">
        <f>IF('Crisis Indicator Data'!#REF!="No Data",1,IF(#REF!&lt;&gt;"",1,0))</f>
        <v>#REF!</v>
      </c>
      <c r="AL4" s="25" t="e">
        <f>IF('Crisis Indicator Data'!#REF!="No Data",1,IF(#REF!&lt;&gt;"",1,0))</f>
        <v>#REF!</v>
      </c>
      <c r="AM4" s="25" t="e">
        <f>IF('Crisis Indicator Data'!#REF!="No Data",1,IF(#REF!&lt;&gt;"",1,0))</f>
        <v>#REF!</v>
      </c>
      <c r="AN4" s="25" t="e">
        <f>IF('Crisis Indicator Data'!#REF!="No Data",1,IF(#REF!&lt;&gt;"",1,0))</f>
        <v>#REF!</v>
      </c>
      <c r="AO4" s="25" t="e">
        <f>IF('Crisis Indicator Data'!#REF!="No Data",1,IF(#REF!&lt;&gt;"",1,0))</f>
        <v>#REF!</v>
      </c>
      <c r="AP4" s="25" t="e">
        <f>IF('Crisis Indicator Data'!#REF!="No Data",1,IF(#REF!&lt;&gt;"",1,0))</f>
        <v>#REF!</v>
      </c>
      <c r="AQ4" s="25" t="e">
        <f>IF('Crisis Indicator Data'!#REF!="No Data",1,IF(#REF!&lt;&gt;"",1,0))</f>
        <v>#REF!</v>
      </c>
      <c r="AR4" s="25" t="e">
        <f>IF('Crisis Indicator Data'!#REF!="No Data",1,IF(#REF!&lt;&gt;"",1,0))</f>
        <v>#REF!</v>
      </c>
      <c r="AS4" s="25" t="e">
        <f>IF('Crisis Indicator Data'!#REF!="No Data",1,IF(#REF!&lt;&gt;"",1,0))</f>
        <v>#REF!</v>
      </c>
      <c r="AT4" s="25" t="e">
        <f>IF('Crisis Indicator Data'!#REF!="No Data",1,IF(#REF!&lt;&gt;"",1,0))</f>
        <v>#REF!</v>
      </c>
      <c r="AU4" s="25" t="e">
        <f>IF('Crisis Indicator Data'!#REF!="No Data",1,IF(#REF!&lt;&gt;"",1,0))</f>
        <v>#REF!</v>
      </c>
      <c r="AV4" s="25" t="e">
        <f>IF('Crisis Indicator Data'!#REF!="No Data",1,IF(#REF!&lt;&gt;"",1,0))</f>
        <v>#REF!</v>
      </c>
      <c r="AW4" s="25" t="e">
        <f>IF('Crisis Indicator Data'!#REF!="No Data",1,IF(#REF!&lt;&gt;"",1,0))</f>
        <v>#REF!</v>
      </c>
      <c r="AX4" s="25" t="e">
        <f>IF('Crisis Indicator Data'!#REF!="No Data",1,IF(#REF!&lt;&gt;"",1,0))</f>
        <v>#REF!</v>
      </c>
      <c r="AY4" s="25" t="e">
        <f>IF('Crisis Indicator Data'!#REF!="No Data",1,IF(#REF!&lt;&gt;"",1,0))</f>
        <v>#REF!</v>
      </c>
      <c r="AZ4" s="25" t="e">
        <f>IF('Crisis Indicator Data'!#REF!="No Data",1,IF(#REF!&lt;&gt;"",1,0))</f>
        <v>#REF!</v>
      </c>
      <c r="BA4" t="e">
        <f t="shared" si="0"/>
        <v>#REF!</v>
      </c>
      <c r="BB4" s="27" t="e">
        <f t="shared" si="1"/>
        <v>#REF!</v>
      </c>
    </row>
    <row r="5" spans="1:54" x14ac:dyDescent="0.25">
      <c r="A5" t="s">
        <v>9842</v>
      </c>
      <c r="B5" s="25" t="e">
        <f>IF('Crisis Indicator Data'!#REF!="No Data",1,IF(#REF!&lt;&gt;"",1,0))</f>
        <v>#REF!</v>
      </c>
      <c r="C5" s="25" t="e">
        <f>IF('Crisis Indicator Data'!#REF!="No Data",1,IF(#REF!&lt;&gt;"",1,0))</f>
        <v>#REF!</v>
      </c>
      <c r="D5" s="25" t="e">
        <f>IF('Crisis Indicator Data'!#REF!="No Data",1,IF(#REF!&lt;&gt;"",1,0))</f>
        <v>#REF!</v>
      </c>
      <c r="E5" s="25" t="e">
        <f>IF('Crisis Indicator Data'!#REF!="No Data",1,IF(#REF!&lt;&gt;"",1,0))</f>
        <v>#REF!</v>
      </c>
      <c r="F5" s="25" t="e">
        <f>IF('Crisis Indicator Data'!#REF!="No Data",1,IF(#REF!&lt;&gt;"",1,0))</f>
        <v>#REF!</v>
      </c>
      <c r="G5" s="25" t="e">
        <f>IF('Crisis Indicator Data'!#REF!="No Data",1,IF(#REF!&lt;&gt;"",1,0))</f>
        <v>#REF!</v>
      </c>
      <c r="H5" s="25" t="e">
        <f>IF('Crisis Indicator Data'!#REF!="No Data",1,IF(#REF!&lt;&gt;"",1,0))</f>
        <v>#REF!</v>
      </c>
      <c r="I5" s="25" t="e">
        <f>IF('Crisis Indicator Data'!#REF!="No Data",1,IF(#REF!&lt;&gt;"",1,0))</f>
        <v>#REF!</v>
      </c>
      <c r="J5" s="25" t="e">
        <f>IF('Crisis Indicator Data'!#REF!="No Data",1,IF(#REF!&lt;&gt;"",1,0))</f>
        <v>#REF!</v>
      </c>
      <c r="K5" s="25" t="e">
        <f>IF('Crisis Indicator Data'!#REF!="No Data",1,IF(#REF!&lt;&gt;"",1,0))</f>
        <v>#REF!</v>
      </c>
      <c r="L5" s="25" t="e">
        <f>IF('Crisis Indicator Data'!#REF!="No Data",1,IF(#REF!&lt;&gt;"",1,0))</f>
        <v>#REF!</v>
      </c>
      <c r="M5" s="25" t="e">
        <f>IF('Crisis Indicator Data'!#REF!="No Data",1,IF(#REF!&lt;&gt;"",1,0))</f>
        <v>#REF!</v>
      </c>
      <c r="N5" s="25" t="e">
        <f>IF('Crisis Indicator Data'!#REF!="No Data",1,IF(#REF!&lt;&gt;"",1,0))</f>
        <v>#REF!</v>
      </c>
      <c r="O5" s="25" t="e">
        <f>IF('Crisis Indicator Data'!#REF!="No Data",1,IF(#REF!&lt;&gt;"",1,0))</f>
        <v>#REF!</v>
      </c>
      <c r="P5" s="25" t="e">
        <f>IF('Crisis Indicator Data'!#REF!="No Data",1,IF(#REF!&lt;&gt;"",1,0))</f>
        <v>#REF!</v>
      </c>
      <c r="Q5" s="25" t="e">
        <f>IF('Crisis Indicator Data'!#REF!="No Data",1,IF(#REF!&lt;&gt;"",1,0))</f>
        <v>#REF!</v>
      </c>
      <c r="R5" s="25" t="e">
        <f>IF('Crisis Indicator Data'!#REF!="No Data",1,IF(#REF!&lt;&gt;"",1,0))</f>
        <v>#REF!</v>
      </c>
      <c r="S5" s="25" t="e">
        <f>IF('Crisis Indicator Data'!#REF!="No Data",1,IF(#REF!&lt;&gt;"",1,0))</f>
        <v>#REF!</v>
      </c>
      <c r="T5" s="25" t="e">
        <f>IF('Crisis Indicator Data'!#REF!="No Data",1,IF(#REF!&lt;&gt;"",1,0))</f>
        <v>#REF!</v>
      </c>
      <c r="U5" s="25" t="e">
        <f>IF('Crisis Indicator Data'!#REF!="No Data",1,IF(#REF!&lt;&gt;"",1,0))</f>
        <v>#REF!</v>
      </c>
      <c r="V5" s="25" t="e">
        <f>IF('Crisis Indicator Data'!#REF!="No Data",1,IF(#REF!&lt;&gt;"",1,0))</f>
        <v>#REF!</v>
      </c>
      <c r="W5" s="25" t="e">
        <f>IF('Crisis Indicator Data'!#REF!="No Data",1,IF(#REF!&lt;&gt;"",1,0))</f>
        <v>#REF!</v>
      </c>
      <c r="X5" s="25" t="e">
        <f>IF('Crisis Indicator Data'!#REF!="No Data",1,IF(#REF!&lt;&gt;"",1,0))</f>
        <v>#REF!</v>
      </c>
      <c r="Y5" s="25" t="e">
        <f>IF('Crisis Indicator Data'!#REF!="No Data",1,IF(#REF!&lt;&gt;"",1,0))</f>
        <v>#REF!</v>
      </c>
      <c r="Z5" s="25" t="e">
        <f>IF('Crisis Indicator Data'!#REF!="No Data",1,IF(#REF!&lt;&gt;"",1,0))</f>
        <v>#REF!</v>
      </c>
      <c r="AA5" s="25" t="e">
        <f>IF('Crisis Indicator Data'!#REF!="No Data",1,IF(#REF!&lt;&gt;"",1,0))</f>
        <v>#REF!</v>
      </c>
      <c r="AB5" s="25" t="e">
        <f>IF('Crisis Indicator Data'!#REF!="No Data",1,IF(#REF!&lt;&gt;"",1,0))</f>
        <v>#REF!</v>
      </c>
      <c r="AC5" s="25" t="e">
        <f>IF('Crisis Indicator Data'!#REF!="No Data",1,IF(#REF!&lt;&gt;"",1,0))</f>
        <v>#REF!</v>
      </c>
      <c r="AD5" s="25" t="e">
        <f>IF('Crisis Indicator Data'!#REF!="No Data",1,IF(#REF!&lt;&gt;"",1,0))</f>
        <v>#REF!</v>
      </c>
      <c r="AE5" s="25" t="e">
        <f>IF('Crisis Indicator Data'!#REF!="No Data",1,IF(#REF!&lt;&gt;"",1,0))</f>
        <v>#REF!</v>
      </c>
      <c r="AF5" s="25" t="e">
        <f>IF('Crisis Indicator Data'!#REF!="No Data",1,IF(#REF!&lt;&gt;"",1,0))</f>
        <v>#REF!</v>
      </c>
      <c r="AG5" s="25" t="e">
        <f>IF('Crisis Indicator Data'!#REF!="No Data",1,IF(#REF!&lt;&gt;"",1,0))</f>
        <v>#REF!</v>
      </c>
      <c r="AH5" s="25" t="e">
        <f>IF('Crisis Indicator Data'!#REF!="No Data",1,IF(#REF!&lt;&gt;"",1,0))</f>
        <v>#REF!</v>
      </c>
      <c r="AI5" s="25" t="e">
        <f>IF('Crisis Indicator Data'!#REF!="No Data",1,IF(#REF!&lt;&gt;"",1,0))</f>
        <v>#REF!</v>
      </c>
      <c r="AJ5" s="25" t="e">
        <f>IF('Crisis Indicator Data'!#REF!="No Data",1,IF(#REF!&lt;&gt;"",1,0))</f>
        <v>#REF!</v>
      </c>
      <c r="AK5" s="25" t="e">
        <f>IF('Crisis Indicator Data'!#REF!="No Data",1,IF(#REF!&lt;&gt;"",1,0))</f>
        <v>#REF!</v>
      </c>
      <c r="AL5" s="25" t="e">
        <f>IF('Crisis Indicator Data'!#REF!="No Data",1,IF(#REF!&lt;&gt;"",1,0))</f>
        <v>#REF!</v>
      </c>
      <c r="AM5" s="25" t="e">
        <f>IF('Crisis Indicator Data'!#REF!="No Data",1,IF(#REF!&lt;&gt;"",1,0))</f>
        <v>#REF!</v>
      </c>
      <c r="AN5" s="25" t="e">
        <f>IF('Crisis Indicator Data'!#REF!="No Data",1,IF(#REF!&lt;&gt;"",1,0))</f>
        <v>#REF!</v>
      </c>
      <c r="AO5" s="25" t="e">
        <f>IF('Crisis Indicator Data'!#REF!="No Data",1,IF(#REF!&lt;&gt;"",1,0))</f>
        <v>#REF!</v>
      </c>
      <c r="AP5" s="25" t="e">
        <f>IF('Crisis Indicator Data'!#REF!="No Data",1,IF(#REF!&lt;&gt;"",1,0))</f>
        <v>#REF!</v>
      </c>
      <c r="AQ5" s="25" t="e">
        <f>IF('Crisis Indicator Data'!#REF!="No Data",1,IF(#REF!&lt;&gt;"",1,0))</f>
        <v>#REF!</v>
      </c>
      <c r="AR5" s="25" t="e">
        <f>IF('Crisis Indicator Data'!#REF!="No Data",1,IF(#REF!&lt;&gt;"",1,0))</f>
        <v>#REF!</v>
      </c>
      <c r="AS5" s="25" t="e">
        <f>IF('Crisis Indicator Data'!#REF!="No Data",1,IF(#REF!&lt;&gt;"",1,0))</f>
        <v>#REF!</v>
      </c>
      <c r="AT5" s="25" t="e">
        <f>IF('Crisis Indicator Data'!#REF!="No Data",1,IF(#REF!&lt;&gt;"",1,0))</f>
        <v>#REF!</v>
      </c>
      <c r="AU5" s="25" t="e">
        <f>IF('Crisis Indicator Data'!#REF!="No Data",1,IF(#REF!&lt;&gt;"",1,0))</f>
        <v>#REF!</v>
      </c>
      <c r="AV5" s="25" t="e">
        <f>IF('Crisis Indicator Data'!#REF!="No Data",1,IF(#REF!&lt;&gt;"",1,0))</f>
        <v>#REF!</v>
      </c>
      <c r="AW5" s="25" t="e">
        <f>IF('Crisis Indicator Data'!#REF!="No Data",1,IF(#REF!&lt;&gt;"",1,0))</f>
        <v>#REF!</v>
      </c>
      <c r="AX5" s="25" t="e">
        <f>IF('Crisis Indicator Data'!#REF!="No Data",1,IF(#REF!&lt;&gt;"",1,0))</f>
        <v>#REF!</v>
      </c>
      <c r="AY5" s="25" t="e">
        <f>IF('Crisis Indicator Data'!#REF!="No Data",1,IF(#REF!&lt;&gt;"",1,0))</f>
        <v>#REF!</v>
      </c>
      <c r="AZ5" s="25" t="e">
        <f>IF('Crisis Indicator Data'!#REF!="No Data",1,IF(#REF!&lt;&gt;"",1,0))</f>
        <v>#REF!</v>
      </c>
      <c r="BA5" t="e">
        <f t="shared" si="0"/>
        <v>#REF!</v>
      </c>
      <c r="BB5" s="27" t="e">
        <f t="shared" si="1"/>
        <v>#REF!</v>
      </c>
    </row>
    <row r="6" spans="1:54" x14ac:dyDescent="0.25">
      <c r="A6" t="s">
        <v>9851</v>
      </c>
      <c r="B6" s="25" t="e">
        <f>IF('Crisis Indicator Data'!#REF!="No Data",1,IF(#REF!&lt;&gt;"",1,0))</f>
        <v>#REF!</v>
      </c>
      <c r="C6" s="25" t="e">
        <f>IF('Crisis Indicator Data'!#REF!="No Data",1,IF(#REF!&lt;&gt;"",1,0))</f>
        <v>#REF!</v>
      </c>
      <c r="D6" s="25" t="e">
        <f>IF('Crisis Indicator Data'!#REF!="No Data",1,IF(#REF!&lt;&gt;"",1,0))</f>
        <v>#REF!</v>
      </c>
      <c r="E6" s="25" t="e">
        <f>IF('Crisis Indicator Data'!#REF!="No Data",1,IF(#REF!&lt;&gt;"",1,0))</f>
        <v>#REF!</v>
      </c>
      <c r="F6" s="25" t="e">
        <f>IF('Crisis Indicator Data'!#REF!="No Data",1,IF(#REF!&lt;&gt;"",1,0))</f>
        <v>#REF!</v>
      </c>
      <c r="G6" s="25" t="e">
        <f>IF('Crisis Indicator Data'!#REF!="No Data",1,IF(#REF!&lt;&gt;"",1,0))</f>
        <v>#REF!</v>
      </c>
      <c r="H6" s="25" t="e">
        <f>IF('Crisis Indicator Data'!#REF!="No Data",1,IF(#REF!&lt;&gt;"",1,0))</f>
        <v>#REF!</v>
      </c>
      <c r="I6" s="25" t="e">
        <f>IF('Crisis Indicator Data'!#REF!="No Data",1,IF(#REF!&lt;&gt;"",1,0))</f>
        <v>#REF!</v>
      </c>
      <c r="J6" s="25" t="e">
        <f>IF('Crisis Indicator Data'!#REF!="No Data",1,IF(#REF!&lt;&gt;"",1,0))</f>
        <v>#REF!</v>
      </c>
      <c r="K6" s="25" t="e">
        <f>IF('Crisis Indicator Data'!#REF!="No Data",1,IF(#REF!&lt;&gt;"",1,0))</f>
        <v>#REF!</v>
      </c>
      <c r="L6" s="25" t="e">
        <f>IF('Crisis Indicator Data'!#REF!="No Data",1,IF(#REF!&lt;&gt;"",1,0))</f>
        <v>#REF!</v>
      </c>
      <c r="M6" s="25" t="e">
        <f>IF('Crisis Indicator Data'!#REF!="No Data",1,IF(#REF!&lt;&gt;"",1,0))</f>
        <v>#REF!</v>
      </c>
      <c r="N6" s="25" t="e">
        <f>IF('Crisis Indicator Data'!#REF!="No Data",1,IF(#REF!&lt;&gt;"",1,0))</f>
        <v>#REF!</v>
      </c>
      <c r="O6" s="25" t="e">
        <f>IF('Crisis Indicator Data'!#REF!="No Data",1,IF(#REF!&lt;&gt;"",1,0))</f>
        <v>#REF!</v>
      </c>
      <c r="P6" s="25" t="e">
        <f>IF('Crisis Indicator Data'!#REF!="No Data",1,IF(#REF!&lt;&gt;"",1,0))</f>
        <v>#REF!</v>
      </c>
      <c r="Q6" s="25" t="e">
        <f>IF('Crisis Indicator Data'!#REF!="No Data",1,IF(#REF!&lt;&gt;"",1,0))</f>
        <v>#REF!</v>
      </c>
      <c r="R6" s="25" t="e">
        <f>IF('Crisis Indicator Data'!#REF!="No Data",1,IF(#REF!&lt;&gt;"",1,0))</f>
        <v>#REF!</v>
      </c>
      <c r="S6" s="25" t="e">
        <f>IF('Crisis Indicator Data'!#REF!="No Data",1,IF(#REF!&lt;&gt;"",1,0))</f>
        <v>#REF!</v>
      </c>
      <c r="T6" s="25" t="e">
        <f>IF('Crisis Indicator Data'!#REF!="No Data",1,IF(#REF!&lt;&gt;"",1,0))</f>
        <v>#REF!</v>
      </c>
      <c r="U6" s="25" t="e">
        <f>IF('Crisis Indicator Data'!#REF!="No Data",1,IF(#REF!&lt;&gt;"",1,0))</f>
        <v>#REF!</v>
      </c>
      <c r="V6" s="25" t="e">
        <f>IF('Crisis Indicator Data'!#REF!="No Data",1,IF(#REF!&lt;&gt;"",1,0))</f>
        <v>#REF!</v>
      </c>
      <c r="W6" s="25" t="e">
        <f>IF('Crisis Indicator Data'!#REF!="No Data",1,IF(#REF!&lt;&gt;"",1,0))</f>
        <v>#REF!</v>
      </c>
      <c r="X6" s="25" t="e">
        <f>IF('Crisis Indicator Data'!#REF!="No Data",1,IF(#REF!&lt;&gt;"",1,0))</f>
        <v>#REF!</v>
      </c>
      <c r="Y6" s="25" t="e">
        <f>IF('Crisis Indicator Data'!#REF!="No Data",1,IF(#REF!&lt;&gt;"",1,0))</f>
        <v>#REF!</v>
      </c>
      <c r="Z6" s="25" t="e">
        <f>IF('Crisis Indicator Data'!#REF!="No Data",1,IF(#REF!&lt;&gt;"",1,0))</f>
        <v>#REF!</v>
      </c>
      <c r="AA6" s="25" t="e">
        <f>IF('Crisis Indicator Data'!#REF!="No Data",1,IF(#REF!&lt;&gt;"",1,0))</f>
        <v>#REF!</v>
      </c>
      <c r="AB6" s="25" t="e">
        <f>IF('Crisis Indicator Data'!#REF!="No Data",1,IF(#REF!&lt;&gt;"",1,0))</f>
        <v>#REF!</v>
      </c>
      <c r="AC6" s="25" t="e">
        <f>IF('Crisis Indicator Data'!#REF!="No Data",1,IF(#REF!&lt;&gt;"",1,0))</f>
        <v>#REF!</v>
      </c>
      <c r="AD6" s="25" t="e">
        <f>IF('Crisis Indicator Data'!#REF!="No Data",1,IF(#REF!&lt;&gt;"",1,0))</f>
        <v>#REF!</v>
      </c>
      <c r="AE6" s="25" t="e">
        <f>IF('Crisis Indicator Data'!#REF!="No Data",1,IF(#REF!&lt;&gt;"",1,0))</f>
        <v>#REF!</v>
      </c>
      <c r="AF6" s="25" t="e">
        <f>IF('Crisis Indicator Data'!#REF!="No Data",1,IF(#REF!&lt;&gt;"",1,0))</f>
        <v>#REF!</v>
      </c>
      <c r="AG6" s="25" t="e">
        <f>IF('Crisis Indicator Data'!#REF!="No Data",1,IF(#REF!&lt;&gt;"",1,0))</f>
        <v>#REF!</v>
      </c>
      <c r="AH6" s="25" t="e">
        <f>IF('Crisis Indicator Data'!#REF!="No Data",1,IF(#REF!&lt;&gt;"",1,0))</f>
        <v>#REF!</v>
      </c>
      <c r="AI6" s="25" t="e">
        <f>IF('Crisis Indicator Data'!#REF!="No Data",1,IF(#REF!&lt;&gt;"",1,0))</f>
        <v>#REF!</v>
      </c>
      <c r="AJ6" s="25" t="e">
        <f>IF('Crisis Indicator Data'!#REF!="No Data",1,IF(#REF!&lt;&gt;"",1,0))</f>
        <v>#REF!</v>
      </c>
      <c r="AK6" s="25" t="e">
        <f>IF('Crisis Indicator Data'!#REF!="No Data",1,IF(#REF!&lt;&gt;"",1,0))</f>
        <v>#REF!</v>
      </c>
      <c r="AL6" s="25" t="e">
        <f>IF('Crisis Indicator Data'!#REF!="No Data",1,IF(#REF!&lt;&gt;"",1,0))</f>
        <v>#REF!</v>
      </c>
      <c r="AM6" s="25" t="e">
        <f>IF('Crisis Indicator Data'!#REF!="No Data",1,IF(#REF!&lt;&gt;"",1,0))</f>
        <v>#REF!</v>
      </c>
      <c r="AN6" s="25" t="e">
        <f>IF('Crisis Indicator Data'!#REF!="No Data",1,IF(#REF!&lt;&gt;"",1,0))</f>
        <v>#REF!</v>
      </c>
      <c r="AO6" s="25" t="e">
        <f>IF('Crisis Indicator Data'!#REF!="No Data",1,IF(#REF!&lt;&gt;"",1,0))</f>
        <v>#REF!</v>
      </c>
      <c r="AP6" s="25" t="e">
        <f>IF('Crisis Indicator Data'!#REF!="No Data",1,IF(#REF!&lt;&gt;"",1,0))</f>
        <v>#REF!</v>
      </c>
      <c r="AQ6" s="25" t="e">
        <f>IF('Crisis Indicator Data'!#REF!="No Data",1,IF(#REF!&lt;&gt;"",1,0))</f>
        <v>#REF!</v>
      </c>
      <c r="AR6" s="25" t="e">
        <f>IF('Crisis Indicator Data'!#REF!="No Data",1,IF(#REF!&lt;&gt;"",1,0))</f>
        <v>#REF!</v>
      </c>
      <c r="AS6" s="25" t="e">
        <f>IF('Crisis Indicator Data'!#REF!="No Data",1,IF(#REF!&lt;&gt;"",1,0))</f>
        <v>#REF!</v>
      </c>
      <c r="AT6" s="25" t="e">
        <f>IF('Crisis Indicator Data'!#REF!="No Data",1,IF(#REF!&lt;&gt;"",1,0))</f>
        <v>#REF!</v>
      </c>
      <c r="AU6" s="25" t="e">
        <f>IF('Crisis Indicator Data'!#REF!="No Data",1,IF(#REF!&lt;&gt;"",1,0))</f>
        <v>#REF!</v>
      </c>
      <c r="AV6" s="25" t="e">
        <f>IF('Crisis Indicator Data'!#REF!="No Data",1,IF(#REF!&lt;&gt;"",1,0))</f>
        <v>#REF!</v>
      </c>
      <c r="AW6" s="25" t="e">
        <f>IF('Crisis Indicator Data'!#REF!="No Data",1,IF(#REF!&lt;&gt;"",1,0))</f>
        <v>#REF!</v>
      </c>
      <c r="AX6" s="25" t="e">
        <f>IF('Crisis Indicator Data'!#REF!="No Data",1,IF(#REF!&lt;&gt;"",1,0))</f>
        <v>#REF!</v>
      </c>
      <c r="AY6" s="25" t="e">
        <f>IF('Crisis Indicator Data'!#REF!="No Data",1,IF(#REF!&lt;&gt;"",1,0))</f>
        <v>#REF!</v>
      </c>
      <c r="AZ6" s="25" t="e">
        <f>IF('Crisis Indicator Data'!#REF!="No Data",1,IF(#REF!&lt;&gt;"",1,0))</f>
        <v>#REF!</v>
      </c>
      <c r="BA6" t="e">
        <f t="shared" si="0"/>
        <v>#REF!</v>
      </c>
      <c r="BB6" s="27" t="e">
        <f t="shared" si="1"/>
        <v>#REF!</v>
      </c>
    </row>
    <row r="7" spans="1:54" x14ac:dyDescent="0.25">
      <c r="A7" t="s">
        <v>9848</v>
      </c>
      <c r="B7" s="25" t="e">
        <f>IF('Crisis Indicator Data'!#REF!="No Data",1,IF(#REF!&lt;&gt;"",1,0))</f>
        <v>#REF!</v>
      </c>
      <c r="C7" s="25" t="e">
        <f>IF('Crisis Indicator Data'!#REF!="No Data",1,IF(#REF!&lt;&gt;"",1,0))</f>
        <v>#REF!</v>
      </c>
      <c r="D7" s="25" t="e">
        <f>IF('Crisis Indicator Data'!#REF!="No Data",1,IF(#REF!&lt;&gt;"",1,0))</f>
        <v>#REF!</v>
      </c>
      <c r="E7" s="25" t="e">
        <f>IF('Crisis Indicator Data'!#REF!="No Data",1,IF(#REF!&lt;&gt;"",1,0))</f>
        <v>#REF!</v>
      </c>
      <c r="F7" s="25" t="e">
        <f>IF('Crisis Indicator Data'!#REF!="No Data",1,IF(#REF!&lt;&gt;"",1,0))</f>
        <v>#REF!</v>
      </c>
      <c r="G7" s="25" t="e">
        <f>IF('Crisis Indicator Data'!#REF!="No Data",1,IF(#REF!&lt;&gt;"",1,0))</f>
        <v>#REF!</v>
      </c>
      <c r="H7" s="25" t="e">
        <f>IF('Crisis Indicator Data'!#REF!="No Data",1,IF(#REF!&lt;&gt;"",1,0))</f>
        <v>#REF!</v>
      </c>
      <c r="I7" s="25" t="e">
        <f>IF('Crisis Indicator Data'!#REF!="No Data",1,IF(#REF!&lt;&gt;"",1,0))</f>
        <v>#REF!</v>
      </c>
      <c r="J7" s="25" t="e">
        <f>IF('Crisis Indicator Data'!#REF!="No Data",1,IF(#REF!&lt;&gt;"",1,0))</f>
        <v>#REF!</v>
      </c>
      <c r="K7" s="25" t="e">
        <f>IF('Crisis Indicator Data'!#REF!="No Data",1,IF(#REF!&lt;&gt;"",1,0))</f>
        <v>#REF!</v>
      </c>
      <c r="L7" s="25" t="e">
        <f>IF('Crisis Indicator Data'!#REF!="No Data",1,IF(#REF!&lt;&gt;"",1,0))</f>
        <v>#REF!</v>
      </c>
      <c r="M7" s="25" t="e">
        <f>IF('Crisis Indicator Data'!#REF!="No Data",1,IF(#REF!&lt;&gt;"",1,0))</f>
        <v>#REF!</v>
      </c>
      <c r="N7" s="25" t="e">
        <f>IF('Crisis Indicator Data'!#REF!="No Data",1,IF(#REF!&lt;&gt;"",1,0))</f>
        <v>#REF!</v>
      </c>
      <c r="O7" s="25" t="e">
        <f>IF('Crisis Indicator Data'!#REF!="No Data",1,IF(#REF!&lt;&gt;"",1,0))</f>
        <v>#REF!</v>
      </c>
      <c r="P7" s="25" t="e">
        <f>IF('Crisis Indicator Data'!#REF!="No Data",1,IF(#REF!&lt;&gt;"",1,0))</f>
        <v>#REF!</v>
      </c>
      <c r="Q7" s="25" t="e">
        <f>IF('Crisis Indicator Data'!#REF!="No Data",1,IF(#REF!&lt;&gt;"",1,0))</f>
        <v>#REF!</v>
      </c>
      <c r="R7" s="25" t="e">
        <f>IF('Crisis Indicator Data'!#REF!="No Data",1,IF(#REF!&lt;&gt;"",1,0))</f>
        <v>#REF!</v>
      </c>
      <c r="S7" s="25" t="e">
        <f>IF('Crisis Indicator Data'!#REF!="No Data",1,IF(#REF!&lt;&gt;"",1,0))</f>
        <v>#REF!</v>
      </c>
      <c r="T7" s="25" t="e">
        <f>IF('Crisis Indicator Data'!#REF!="No Data",1,IF(#REF!&lt;&gt;"",1,0))</f>
        <v>#REF!</v>
      </c>
      <c r="U7" s="25" t="e">
        <f>IF('Crisis Indicator Data'!#REF!="No Data",1,IF(#REF!&lt;&gt;"",1,0))</f>
        <v>#REF!</v>
      </c>
      <c r="V7" s="25" t="e">
        <f>IF('Crisis Indicator Data'!#REF!="No Data",1,IF(#REF!&lt;&gt;"",1,0))</f>
        <v>#REF!</v>
      </c>
      <c r="W7" s="25" t="e">
        <f>IF('Crisis Indicator Data'!#REF!="No Data",1,IF(#REF!&lt;&gt;"",1,0))</f>
        <v>#REF!</v>
      </c>
      <c r="X7" s="25" t="e">
        <f>IF('Crisis Indicator Data'!#REF!="No Data",1,IF(#REF!&lt;&gt;"",1,0))</f>
        <v>#REF!</v>
      </c>
      <c r="Y7" s="25" t="e">
        <f>IF('Crisis Indicator Data'!#REF!="No Data",1,IF(#REF!&lt;&gt;"",1,0))</f>
        <v>#REF!</v>
      </c>
      <c r="Z7" s="25" t="e">
        <f>IF('Crisis Indicator Data'!#REF!="No Data",1,IF(#REF!&lt;&gt;"",1,0))</f>
        <v>#REF!</v>
      </c>
      <c r="AA7" s="25" t="e">
        <f>IF('Crisis Indicator Data'!#REF!="No Data",1,IF(#REF!&lt;&gt;"",1,0))</f>
        <v>#REF!</v>
      </c>
      <c r="AB7" s="25" t="e">
        <f>IF('Crisis Indicator Data'!#REF!="No Data",1,IF(#REF!&lt;&gt;"",1,0))</f>
        <v>#REF!</v>
      </c>
      <c r="AC7" s="25" t="e">
        <f>IF('Crisis Indicator Data'!#REF!="No Data",1,IF(#REF!&lt;&gt;"",1,0))</f>
        <v>#REF!</v>
      </c>
      <c r="AD7" s="25" t="e">
        <f>IF('Crisis Indicator Data'!#REF!="No Data",1,IF(#REF!&lt;&gt;"",1,0))</f>
        <v>#REF!</v>
      </c>
      <c r="AE7" s="25" t="e">
        <f>IF('Crisis Indicator Data'!#REF!="No Data",1,IF(#REF!&lt;&gt;"",1,0))</f>
        <v>#REF!</v>
      </c>
      <c r="AF7" s="25" t="e">
        <f>IF('Crisis Indicator Data'!#REF!="No Data",1,IF(#REF!&lt;&gt;"",1,0))</f>
        <v>#REF!</v>
      </c>
      <c r="AG7" s="25" t="e">
        <f>IF('Crisis Indicator Data'!#REF!="No Data",1,IF(#REF!&lt;&gt;"",1,0))</f>
        <v>#REF!</v>
      </c>
      <c r="AH7" s="25" t="e">
        <f>IF('Crisis Indicator Data'!#REF!="No Data",1,IF(#REF!&lt;&gt;"",1,0))</f>
        <v>#REF!</v>
      </c>
      <c r="AI7" s="25" t="e">
        <f>IF('Crisis Indicator Data'!#REF!="No Data",1,IF(#REF!&lt;&gt;"",1,0))</f>
        <v>#REF!</v>
      </c>
      <c r="AJ7" s="25" t="e">
        <f>IF('Crisis Indicator Data'!#REF!="No Data",1,IF(#REF!&lt;&gt;"",1,0))</f>
        <v>#REF!</v>
      </c>
      <c r="AK7" s="25" t="e">
        <f>IF('Crisis Indicator Data'!#REF!="No Data",1,IF(#REF!&lt;&gt;"",1,0))</f>
        <v>#REF!</v>
      </c>
      <c r="AL7" s="25" t="e">
        <f>IF('Crisis Indicator Data'!#REF!="No Data",1,IF(#REF!&lt;&gt;"",1,0))</f>
        <v>#REF!</v>
      </c>
      <c r="AM7" s="25" t="e">
        <f>IF('Crisis Indicator Data'!#REF!="No Data",1,IF(#REF!&lt;&gt;"",1,0))</f>
        <v>#REF!</v>
      </c>
      <c r="AN7" s="25" t="e">
        <f>IF('Crisis Indicator Data'!#REF!="No Data",1,IF(#REF!&lt;&gt;"",1,0))</f>
        <v>#REF!</v>
      </c>
      <c r="AO7" s="25" t="e">
        <f>IF('Crisis Indicator Data'!#REF!="No Data",1,IF(#REF!&lt;&gt;"",1,0))</f>
        <v>#REF!</v>
      </c>
      <c r="AP7" s="25" t="e">
        <f>IF('Crisis Indicator Data'!#REF!="No Data",1,IF(#REF!&lt;&gt;"",1,0))</f>
        <v>#REF!</v>
      </c>
      <c r="AQ7" s="25" t="e">
        <f>IF('Crisis Indicator Data'!#REF!="No Data",1,IF(#REF!&lt;&gt;"",1,0))</f>
        <v>#REF!</v>
      </c>
      <c r="AR7" s="25" t="e">
        <f>IF('Crisis Indicator Data'!#REF!="No Data",1,IF(#REF!&lt;&gt;"",1,0))</f>
        <v>#REF!</v>
      </c>
      <c r="AS7" s="25" t="e">
        <f>IF('Crisis Indicator Data'!#REF!="No Data",1,IF(#REF!&lt;&gt;"",1,0))</f>
        <v>#REF!</v>
      </c>
      <c r="AT7" s="25" t="e">
        <f>IF('Crisis Indicator Data'!#REF!="No Data",1,IF(#REF!&lt;&gt;"",1,0))</f>
        <v>#REF!</v>
      </c>
      <c r="AU7" s="25" t="e">
        <f>IF('Crisis Indicator Data'!#REF!="No Data",1,IF(#REF!&lt;&gt;"",1,0))</f>
        <v>#REF!</v>
      </c>
      <c r="AV7" s="25" t="e">
        <f>IF('Crisis Indicator Data'!#REF!="No Data",1,IF(#REF!&lt;&gt;"",1,0))</f>
        <v>#REF!</v>
      </c>
      <c r="AW7" s="25" t="e">
        <f>IF('Crisis Indicator Data'!#REF!="No Data",1,IF(#REF!&lt;&gt;"",1,0))</f>
        <v>#REF!</v>
      </c>
      <c r="AX7" s="25" t="e">
        <f>IF('Crisis Indicator Data'!#REF!="No Data",1,IF(#REF!&lt;&gt;"",1,0))</f>
        <v>#REF!</v>
      </c>
      <c r="AY7" s="25" t="e">
        <f>IF('Crisis Indicator Data'!#REF!="No Data",1,IF(#REF!&lt;&gt;"",1,0))</f>
        <v>#REF!</v>
      </c>
      <c r="AZ7" s="25" t="e">
        <f>IF('Crisis Indicator Data'!#REF!="No Data",1,IF(#REF!&lt;&gt;"",1,0))</f>
        <v>#REF!</v>
      </c>
      <c r="BA7" t="e">
        <f t="shared" si="0"/>
        <v>#REF!</v>
      </c>
      <c r="BB7" s="27" t="e">
        <f t="shared" si="1"/>
        <v>#REF!</v>
      </c>
    </row>
    <row r="8" spans="1:54" x14ac:dyDescent="0.25">
      <c r="A8" t="s">
        <v>9849</v>
      </c>
      <c r="B8" s="25" t="e">
        <f>IF('Crisis Indicator Data'!#REF!="No Data",1,IF(#REF!&lt;&gt;"",1,0))</f>
        <v>#REF!</v>
      </c>
      <c r="C8" s="25" t="e">
        <f>IF('Crisis Indicator Data'!#REF!="No Data",1,IF(#REF!&lt;&gt;"",1,0))</f>
        <v>#REF!</v>
      </c>
      <c r="D8" s="25" t="e">
        <f>IF('Crisis Indicator Data'!#REF!="No Data",1,IF(#REF!&lt;&gt;"",1,0))</f>
        <v>#REF!</v>
      </c>
      <c r="E8" s="25" t="e">
        <f>IF('Crisis Indicator Data'!#REF!="No Data",1,IF(#REF!&lt;&gt;"",1,0))</f>
        <v>#REF!</v>
      </c>
      <c r="F8" s="25" t="e">
        <f>IF('Crisis Indicator Data'!#REF!="No Data",1,IF(#REF!&lt;&gt;"",1,0))</f>
        <v>#REF!</v>
      </c>
      <c r="G8" s="25" t="e">
        <f>IF('Crisis Indicator Data'!#REF!="No Data",1,IF(#REF!&lt;&gt;"",1,0))</f>
        <v>#REF!</v>
      </c>
      <c r="H8" s="25" t="e">
        <f>IF('Crisis Indicator Data'!#REF!="No Data",1,IF(#REF!&lt;&gt;"",1,0))</f>
        <v>#REF!</v>
      </c>
      <c r="I8" s="25" t="e">
        <f>IF('Crisis Indicator Data'!#REF!="No Data",1,IF(#REF!&lt;&gt;"",1,0))</f>
        <v>#REF!</v>
      </c>
      <c r="J8" s="25" t="e">
        <f>IF('Crisis Indicator Data'!#REF!="No Data",1,IF(#REF!&lt;&gt;"",1,0))</f>
        <v>#REF!</v>
      </c>
      <c r="K8" s="25" t="e">
        <f>IF('Crisis Indicator Data'!#REF!="No Data",1,IF(#REF!&lt;&gt;"",1,0))</f>
        <v>#REF!</v>
      </c>
      <c r="L8" s="25" t="e">
        <f>IF('Crisis Indicator Data'!#REF!="No Data",1,IF(#REF!&lt;&gt;"",1,0))</f>
        <v>#REF!</v>
      </c>
      <c r="M8" s="25" t="e">
        <f>IF('Crisis Indicator Data'!#REF!="No Data",1,IF(#REF!&lt;&gt;"",1,0))</f>
        <v>#REF!</v>
      </c>
      <c r="N8" s="25" t="e">
        <f>IF('Crisis Indicator Data'!#REF!="No Data",1,IF(#REF!&lt;&gt;"",1,0))</f>
        <v>#REF!</v>
      </c>
      <c r="O8" s="25" t="e">
        <f>IF('Crisis Indicator Data'!#REF!="No Data",1,IF(#REF!&lt;&gt;"",1,0))</f>
        <v>#REF!</v>
      </c>
      <c r="P8" s="25" t="e">
        <f>IF('Crisis Indicator Data'!#REF!="No Data",1,IF(#REF!&lt;&gt;"",1,0))</f>
        <v>#REF!</v>
      </c>
      <c r="Q8" s="25" t="e">
        <f>IF('Crisis Indicator Data'!#REF!="No Data",1,IF(#REF!&lt;&gt;"",1,0))</f>
        <v>#REF!</v>
      </c>
      <c r="R8" s="25" t="e">
        <f>IF('Crisis Indicator Data'!#REF!="No Data",1,IF(#REF!&lt;&gt;"",1,0))</f>
        <v>#REF!</v>
      </c>
      <c r="S8" s="25" t="e">
        <f>IF('Crisis Indicator Data'!#REF!="No Data",1,IF(#REF!&lt;&gt;"",1,0))</f>
        <v>#REF!</v>
      </c>
      <c r="T8" s="25" t="e">
        <f>IF('Crisis Indicator Data'!#REF!="No Data",1,IF(#REF!&lt;&gt;"",1,0))</f>
        <v>#REF!</v>
      </c>
      <c r="U8" s="25" t="e">
        <f>IF('Crisis Indicator Data'!#REF!="No Data",1,IF(#REF!&lt;&gt;"",1,0))</f>
        <v>#REF!</v>
      </c>
      <c r="V8" s="25" t="e">
        <f>IF('Crisis Indicator Data'!#REF!="No Data",1,IF(#REF!&lt;&gt;"",1,0))</f>
        <v>#REF!</v>
      </c>
      <c r="W8" s="25" t="e">
        <f>IF('Crisis Indicator Data'!#REF!="No Data",1,IF(#REF!&lt;&gt;"",1,0))</f>
        <v>#REF!</v>
      </c>
      <c r="X8" s="25" t="e">
        <f>IF('Crisis Indicator Data'!#REF!="No Data",1,IF(#REF!&lt;&gt;"",1,0))</f>
        <v>#REF!</v>
      </c>
      <c r="Y8" s="25" t="e">
        <f>IF('Crisis Indicator Data'!#REF!="No Data",1,IF(#REF!&lt;&gt;"",1,0))</f>
        <v>#REF!</v>
      </c>
      <c r="Z8" s="25" t="e">
        <f>IF('Crisis Indicator Data'!#REF!="No Data",1,IF(#REF!&lt;&gt;"",1,0))</f>
        <v>#REF!</v>
      </c>
      <c r="AA8" s="25" t="e">
        <f>IF('Crisis Indicator Data'!#REF!="No Data",1,IF(#REF!&lt;&gt;"",1,0))</f>
        <v>#REF!</v>
      </c>
      <c r="AB8" s="25" t="e">
        <f>IF('Crisis Indicator Data'!#REF!="No Data",1,IF(#REF!&lt;&gt;"",1,0))</f>
        <v>#REF!</v>
      </c>
      <c r="AC8" s="25" t="e">
        <f>IF('Crisis Indicator Data'!#REF!="No Data",1,IF(#REF!&lt;&gt;"",1,0))</f>
        <v>#REF!</v>
      </c>
      <c r="AD8" s="25" t="e">
        <f>IF('Crisis Indicator Data'!#REF!="No Data",1,IF(#REF!&lt;&gt;"",1,0))</f>
        <v>#REF!</v>
      </c>
      <c r="AE8" s="25" t="e">
        <f>IF('Crisis Indicator Data'!#REF!="No Data",1,IF(#REF!&lt;&gt;"",1,0))</f>
        <v>#REF!</v>
      </c>
      <c r="AF8" s="25" t="e">
        <f>IF('Crisis Indicator Data'!#REF!="No Data",1,IF(#REF!&lt;&gt;"",1,0))</f>
        <v>#REF!</v>
      </c>
      <c r="AG8" s="25" t="e">
        <f>IF('Crisis Indicator Data'!#REF!="No Data",1,IF(#REF!&lt;&gt;"",1,0))</f>
        <v>#REF!</v>
      </c>
      <c r="AH8" s="25" t="e">
        <f>IF('Crisis Indicator Data'!#REF!="No Data",1,IF(#REF!&lt;&gt;"",1,0))</f>
        <v>#REF!</v>
      </c>
      <c r="AI8" s="25" t="e">
        <f>IF('Crisis Indicator Data'!#REF!="No Data",1,IF(#REF!&lt;&gt;"",1,0))</f>
        <v>#REF!</v>
      </c>
      <c r="AJ8" s="25" t="e">
        <f>IF('Crisis Indicator Data'!#REF!="No Data",1,IF(#REF!&lt;&gt;"",1,0))</f>
        <v>#REF!</v>
      </c>
      <c r="AK8" s="25" t="e">
        <f>IF('Crisis Indicator Data'!#REF!="No Data",1,IF(#REF!&lt;&gt;"",1,0))</f>
        <v>#REF!</v>
      </c>
      <c r="AL8" s="25" t="e">
        <f>IF('Crisis Indicator Data'!#REF!="No Data",1,IF(#REF!&lt;&gt;"",1,0))</f>
        <v>#REF!</v>
      </c>
      <c r="AM8" s="25" t="e">
        <f>IF('Crisis Indicator Data'!#REF!="No Data",1,IF(#REF!&lt;&gt;"",1,0))</f>
        <v>#REF!</v>
      </c>
      <c r="AN8" s="25" t="e">
        <f>IF('Crisis Indicator Data'!#REF!="No Data",1,IF(#REF!&lt;&gt;"",1,0))</f>
        <v>#REF!</v>
      </c>
      <c r="AO8" s="25" t="e">
        <f>IF('Crisis Indicator Data'!#REF!="No Data",1,IF(#REF!&lt;&gt;"",1,0))</f>
        <v>#REF!</v>
      </c>
      <c r="AP8" s="25" t="e">
        <f>IF('Crisis Indicator Data'!#REF!="No Data",1,IF(#REF!&lt;&gt;"",1,0))</f>
        <v>#REF!</v>
      </c>
      <c r="AQ8" s="25" t="e">
        <f>IF('Crisis Indicator Data'!#REF!="No Data",1,IF(#REF!&lt;&gt;"",1,0))</f>
        <v>#REF!</v>
      </c>
      <c r="AR8" s="25" t="e">
        <f>IF('Crisis Indicator Data'!#REF!="No Data",1,IF(#REF!&lt;&gt;"",1,0))</f>
        <v>#REF!</v>
      </c>
      <c r="AS8" s="25" t="e">
        <f>IF('Crisis Indicator Data'!#REF!="No Data",1,IF(#REF!&lt;&gt;"",1,0))</f>
        <v>#REF!</v>
      </c>
      <c r="AT8" s="25" t="e">
        <f>IF('Crisis Indicator Data'!#REF!="No Data",1,IF(#REF!&lt;&gt;"",1,0))</f>
        <v>#REF!</v>
      </c>
      <c r="AU8" s="25" t="e">
        <f>IF('Crisis Indicator Data'!#REF!="No Data",1,IF(#REF!&lt;&gt;"",1,0))</f>
        <v>#REF!</v>
      </c>
      <c r="AV8" s="25" t="e">
        <f>IF('Crisis Indicator Data'!#REF!="No Data",1,IF(#REF!&lt;&gt;"",1,0))</f>
        <v>#REF!</v>
      </c>
      <c r="AW8" s="25" t="e">
        <f>IF('Crisis Indicator Data'!#REF!="No Data",1,IF(#REF!&lt;&gt;"",1,0))</f>
        <v>#REF!</v>
      </c>
      <c r="AX8" s="25" t="e">
        <f>IF('Crisis Indicator Data'!#REF!="No Data",1,IF(#REF!&lt;&gt;"",1,0))</f>
        <v>#REF!</v>
      </c>
      <c r="AY8" s="25" t="e">
        <f>IF('Crisis Indicator Data'!#REF!="No Data",1,IF(#REF!&lt;&gt;"",1,0))</f>
        <v>#REF!</v>
      </c>
      <c r="AZ8" s="25" t="e">
        <f>IF('Crisis Indicator Data'!#REF!="No Data",1,IF(#REF!&lt;&gt;"",1,0))</f>
        <v>#REF!</v>
      </c>
      <c r="BA8" t="e">
        <f t="shared" si="0"/>
        <v>#REF!</v>
      </c>
      <c r="BB8" s="27" t="e">
        <f t="shared" si="1"/>
        <v>#REF!</v>
      </c>
    </row>
    <row r="9" spans="1:54" x14ac:dyDescent="0.25">
      <c r="A9" t="s">
        <v>9853</v>
      </c>
      <c r="B9" s="25" t="e">
        <f>IF('Crisis Indicator Data'!#REF!="No Data",1,IF(#REF!&lt;&gt;"",1,0))</f>
        <v>#REF!</v>
      </c>
      <c r="C9" s="25" t="e">
        <f>IF('Crisis Indicator Data'!#REF!="No Data",1,IF(#REF!&lt;&gt;"",1,0))</f>
        <v>#REF!</v>
      </c>
      <c r="D9" s="25" t="e">
        <f>IF('Crisis Indicator Data'!#REF!="No Data",1,IF(#REF!&lt;&gt;"",1,0))</f>
        <v>#REF!</v>
      </c>
      <c r="E9" s="25" t="e">
        <f>IF('Crisis Indicator Data'!#REF!="No Data",1,IF(#REF!&lt;&gt;"",1,0))</f>
        <v>#REF!</v>
      </c>
      <c r="F9" s="25" t="e">
        <f>IF('Crisis Indicator Data'!#REF!="No Data",1,IF(#REF!&lt;&gt;"",1,0))</f>
        <v>#REF!</v>
      </c>
      <c r="G9" s="25" t="e">
        <f>IF('Crisis Indicator Data'!#REF!="No Data",1,IF(#REF!&lt;&gt;"",1,0))</f>
        <v>#REF!</v>
      </c>
      <c r="H9" s="25" t="e">
        <f>IF('Crisis Indicator Data'!#REF!="No Data",1,IF(#REF!&lt;&gt;"",1,0))</f>
        <v>#REF!</v>
      </c>
      <c r="I9" s="25" t="e">
        <f>IF('Crisis Indicator Data'!#REF!="No Data",1,IF(#REF!&lt;&gt;"",1,0))</f>
        <v>#REF!</v>
      </c>
      <c r="J9" s="25" t="e">
        <f>IF('Crisis Indicator Data'!#REF!="No Data",1,IF(#REF!&lt;&gt;"",1,0))</f>
        <v>#REF!</v>
      </c>
      <c r="K9" s="25" t="e">
        <f>IF('Crisis Indicator Data'!#REF!="No Data",1,IF(#REF!&lt;&gt;"",1,0))</f>
        <v>#REF!</v>
      </c>
      <c r="L9" s="25" t="e">
        <f>IF('Crisis Indicator Data'!#REF!="No Data",1,IF(#REF!&lt;&gt;"",1,0))</f>
        <v>#REF!</v>
      </c>
      <c r="M9" s="25" t="e">
        <f>IF('Crisis Indicator Data'!#REF!="No Data",1,IF(#REF!&lt;&gt;"",1,0))</f>
        <v>#REF!</v>
      </c>
      <c r="N9" s="25" t="e">
        <f>IF('Crisis Indicator Data'!#REF!="No Data",1,IF(#REF!&lt;&gt;"",1,0))</f>
        <v>#REF!</v>
      </c>
      <c r="O9" s="25" t="e">
        <f>IF('Crisis Indicator Data'!#REF!="No Data",1,IF(#REF!&lt;&gt;"",1,0))</f>
        <v>#REF!</v>
      </c>
      <c r="P9" s="25" t="e">
        <f>IF('Crisis Indicator Data'!#REF!="No Data",1,IF(#REF!&lt;&gt;"",1,0))</f>
        <v>#REF!</v>
      </c>
      <c r="Q9" s="25" t="e">
        <f>IF('Crisis Indicator Data'!#REF!="No Data",1,IF(#REF!&lt;&gt;"",1,0))</f>
        <v>#REF!</v>
      </c>
      <c r="R9" s="25" t="e">
        <f>IF('Crisis Indicator Data'!#REF!="No Data",1,IF(#REF!&lt;&gt;"",1,0))</f>
        <v>#REF!</v>
      </c>
      <c r="S9" s="25" t="e">
        <f>IF('Crisis Indicator Data'!#REF!="No Data",1,IF(#REF!&lt;&gt;"",1,0))</f>
        <v>#REF!</v>
      </c>
      <c r="T9" s="25" t="e">
        <f>IF('Crisis Indicator Data'!#REF!="No Data",1,IF(#REF!&lt;&gt;"",1,0))</f>
        <v>#REF!</v>
      </c>
      <c r="U9" s="25" t="e">
        <f>IF('Crisis Indicator Data'!#REF!="No Data",1,IF(#REF!&lt;&gt;"",1,0))</f>
        <v>#REF!</v>
      </c>
      <c r="V9" s="25" t="e">
        <f>IF('Crisis Indicator Data'!#REF!="No Data",1,IF(#REF!&lt;&gt;"",1,0))</f>
        <v>#REF!</v>
      </c>
      <c r="W9" s="25" t="e">
        <f>IF('Crisis Indicator Data'!#REF!="No Data",1,IF(#REF!&lt;&gt;"",1,0))</f>
        <v>#REF!</v>
      </c>
      <c r="X9" s="25" t="e">
        <f>IF('Crisis Indicator Data'!#REF!="No Data",1,IF(#REF!&lt;&gt;"",1,0))</f>
        <v>#REF!</v>
      </c>
      <c r="Y9" s="25" t="e">
        <f>IF('Crisis Indicator Data'!#REF!="No Data",1,IF(#REF!&lt;&gt;"",1,0))</f>
        <v>#REF!</v>
      </c>
      <c r="Z9" s="25" t="e">
        <f>IF('Crisis Indicator Data'!#REF!="No Data",1,IF(#REF!&lt;&gt;"",1,0))</f>
        <v>#REF!</v>
      </c>
      <c r="AA9" s="25" t="e">
        <f>IF('Crisis Indicator Data'!#REF!="No Data",1,IF(#REF!&lt;&gt;"",1,0))</f>
        <v>#REF!</v>
      </c>
      <c r="AB9" s="25" t="e">
        <f>IF('Crisis Indicator Data'!#REF!="No Data",1,IF(#REF!&lt;&gt;"",1,0))</f>
        <v>#REF!</v>
      </c>
      <c r="AC9" s="25" t="e">
        <f>IF('Crisis Indicator Data'!#REF!="No Data",1,IF(#REF!&lt;&gt;"",1,0))</f>
        <v>#REF!</v>
      </c>
      <c r="AD9" s="25" t="e">
        <f>IF('Crisis Indicator Data'!#REF!="No Data",1,IF(#REF!&lt;&gt;"",1,0))</f>
        <v>#REF!</v>
      </c>
      <c r="AE9" s="25" t="e">
        <f>IF('Crisis Indicator Data'!#REF!="No Data",1,IF(#REF!&lt;&gt;"",1,0))</f>
        <v>#REF!</v>
      </c>
      <c r="AF9" s="25" t="e">
        <f>IF('Crisis Indicator Data'!#REF!="No Data",1,IF(#REF!&lt;&gt;"",1,0))</f>
        <v>#REF!</v>
      </c>
      <c r="AG9" s="25" t="e">
        <f>IF('Crisis Indicator Data'!#REF!="No Data",1,IF(#REF!&lt;&gt;"",1,0))</f>
        <v>#REF!</v>
      </c>
      <c r="AH9" s="25" t="e">
        <f>IF('Crisis Indicator Data'!#REF!="No Data",1,IF(#REF!&lt;&gt;"",1,0))</f>
        <v>#REF!</v>
      </c>
      <c r="AI9" s="25" t="e">
        <f>IF('Crisis Indicator Data'!#REF!="No Data",1,IF(#REF!&lt;&gt;"",1,0))</f>
        <v>#REF!</v>
      </c>
      <c r="AJ9" s="25" t="e">
        <f>IF('Crisis Indicator Data'!#REF!="No Data",1,IF(#REF!&lt;&gt;"",1,0))</f>
        <v>#REF!</v>
      </c>
      <c r="AK9" s="25" t="e">
        <f>IF('Crisis Indicator Data'!#REF!="No Data",1,IF(#REF!&lt;&gt;"",1,0))</f>
        <v>#REF!</v>
      </c>
      <c r="AL9" s="25" t="e">
        <f>IF('Crisis Indicator Data'!#REF!="No Data",1,IF(#REF!&lt;&gt;"",1,0))</f>
        <v>#REF!</v>
      </c>
      <c r="AM9" s="25" t="e">
        <f>IF('Crisis Indicator Data'!#REF!="No Data",1,IF(#REF!&lt;&gt;"",1,0))</f>
        <v>#REF!</v>
      </c>
      <c r="AN9" s="25" t="e">
        <f>IF('Crisis Indicator Data'!#REF!="No Data",1,IF(#REF!&lt;&gt;"",1,0))</f>
        <v>#REF!</v>
      </c>
      <c r="AO9" s="25" t="e">
        <f>IF('Crisis Indicator Data'!#REF!="No Data",1,IF(#REF!&lt;&gt;"",1,0))</f>
        <v>#REF!</v>
      </c>
      <c r="AP9" s="25" t="e">
        <f>IF('Crisis Indicator Data'!#REF!="No Data",1,IF(#REF!&lt;&gt;"",1,0))</f>
        <v>#REF!</v>
      </c>
      <c r="AQ9" s="25" t="e">
        <f>IF('Crisis Indicator Data'!#REF!="No Data",1,IF(#REF!&lt;&gt;"",1,0))</f>
        <v>#REF!</v>
      </c>
      <c r="AR9" s="25" t="e">
        <f>IF('Crisis Indicator Data'!#REF!="No Data",1,IF(#REF!&lt;&gt;"",1,0))</f>
        <v>#REF!</v>
      </c>
      <c r="AS9" s="25" t="e">
        <f>IF('Crisis Indicator Data'!#REF!="No Data",1,IF(#REF!&lt;&gt;"",1,0))</f>
        <v>#REF!</v>
      </c>
      <c r="AT9" s="25" t="e">
        <f>IF('Crisis Indicator Data'!#REF!="No Data",1,IF(#REF!&lt;&gt;"",1,0))</f>
        <v>#REF!</v>
      </c>
      <c r="AU9" s="25" t="e">
        <f>IF('Crisis Indicator Data'!#REF!="No Data",1,IF(#REF!&lt;&gt;"",1,0))</f>
        <v>#REF!</v>
      </c>
      <c r="AV9" s="25" t="e">
        <f>IF('Crisis Indicator Data'!#REF!="No Data",1,IF(#REF!&lt;&gt;"",1,0))</f>
        <v>#REF!</v>
      </c>
      <c r="AW9" s="25" t="e">
        <f>IF('Crisis Indicator Data'!#REF!="No Data",1,IF(#REF!&lt;&gt;"",1,0))</f>
        <v>#REF!</v>
      </c>
      <c r="AX9" s="25" t="e">
        <f>IF('Crisis Indicator Data'!#REF!="No Data",1,IF(#REF!&lt;&gt;"",1,0))</f>
        <v>#REF!</v>
      </c>
      <c r="AY9" s="25" t="e">
        <f>IF('Crisis Indicator Data'!#REF!="No Data",1,IF(#REF!&lt;&gt;"",1,0))</f>
        <v>#REF!</v>
      </c>
      <c r="AZ9" s="25" t="e">
        <f>IF('Crisis Indicator Data'!#REF!="No Data",1,IF(#REF!&lt;&gt;"",1,0))</f>
        <v>#REF!</v>
      </c>
      <c r="BA9" t="e">
        <f t="shared" si="0"/>
        <v>#REF!</v>
      </c>
      <c r="BB9" s="27" t="e">
        <f t="shared" si="1"/>
        <v>#REF!</v>
      </c>
    </row>
    <row r="10" spans="1:54" x14ac:dyDescent="0.25">
      <c r="A10" t="s">
        <v>9855</v>
      </c>
      <c r="B10" s="25" t="e">
        <f>IF('Crisis Indicator Data'!#REF!="No Data",1,IF(#REF!&lt;&gt;"",1,0))</f>
        <v>#REF!</v>
      </c>
      <c r="C10" s="25" t="e">
        <f>IF('Crisis Indicator Data'!#REF!="No Data",1,IF(#REF!&lt;&gt;"",1,0))</f>
        <v>#REF!</v>
      </c>
      <c r="D10" s="25" t="e">
        <f>IF('Crisis Indicator Data'!#REF!="No Data",1,IF(#REF!&lt;&gt;"",1,0))</f>
        <v>#REF!</v>
      </c>
      <c r="E10" s="25" t="e">
        <f>IF('Crisis Indicator Data'!#REF!="No Data",1,IF(#REF!&lt;&gt;"",1,0))</f>
        <v>#REF!</v>
      </c>
      <c r="F10" s="25" t="e">
        <f>IF('Crisis Indicator Data'!#REF!="No Data",1,IF(#REF!&lt;&gt;"",1,0))</f>
        <v>#REF!</v>
      </c>
      <c r="G10" s="25" t="e">
        <f>IF('Crisis Indicator Data'!#REF!="No Data",1,IF(#REF!&lt;&gt;"",1,0))</f>
        <v>#REF!</v>
      </c>
      <c r="H10" s="25" t="e">
        <f>IF('Crisis Indicator Data'!#REF!="No Data",1,IF(#REF!&lt;&gt;"",1,0))</f>
        <v>#REF!</v>
      </c>
      <c r="I10" s="25" t="e">
        <f>IF('Crisis Indicator Data'!#REF!="No Data",1,IF(#REF!&lt;&gt;"",1,0))</f>
        <v>#REF!</v>
      </c>
      <c r="J10" s="25" t="e">
        <f>IF('Crisis Indicator Data'!#REF!="No Data",1,IF(#REF!&lt;&gt;"",1,0))</f>
        <v>#REF!</v>
      </c>
      <c r="K10" s="25" t="e">
        <f>IF('Crisis Indicator Data'!#REF!="No Data",1,IF(#REF!&lt;&gt;"",1,0))</f>
        <v>#REF!</v>
      </c>
      <c r="L10" s="25" t="e">
        <f>IF('Crisis Indicator Data'!#REF!="No Data",1,IF(#REF!&lt;&gt;"",1,0))</f>
        <v>#REF!</v>
      </c>
      <c r="M10" s="25" t="e">
        <f>IF('Crisis Indicator Data'!#REF!="No Data",1,IF(#REF!&lt;&gt;"",1,0))</f>
        <v>#REF!</v>
      </c>
      <c r="N10" s="25" t="e">
        <f>IF('Crisis Indicator Data'!#REF!="No Data",1,IF(#REF!&lt;&gt;"",1,0))</f>
        <v>#REF!</v>
      </c>
      <c r="O10" s="25" t="e">
        <f>IF('Crisis Indicator Data'!#REF!="No Data",1,IF(#REF!&lt;&gt;"",1,0))</f>
        <v>#REF!</v>
      </c>
      <c r="P10" s="25" t="e">
        <f>IF('Crisis Indicator Data'!#REF!="No Data",1,IF(#REF!&lt;&gt;"",1,0))</f>
        <v>#REF!</v>
      </c>
      <c r="Q10" s="25" t="e">
        <f>IF('Crisis Indicator Data'!#REF!="No Data",1,IF(#REF!&lt;&gt;"",1,0))</f>
        <v>#REF!</v>
      </c>
      <c r="R10" s="25" t="e">
        <f>IF('Crisis Indicator Data'!#REF!="No Data",1,IF(#REF!&lt;&gt;"",1,0))</f>
        <v>#REF!</v>
      </c>
      <c r="S10" s="25" t="e">
        <f>IF('Crisis Indicator Data'!#REF!="No Data",1,IF(#REF!&lt;&gt;"",1,0))</f>
        <v>#REF!</v>
      </c>
      <c r="T10" s="25" t="e">
        <f>IF('Crisis Indicator Data'!#REF!="No Data",1,IF(#REF!&lt;&gt;"",1,0))</f>
        <v>#REF!</v>
      </c>
      <c r="U10" s="25" t="e">
        <f>IF('Crisis Indicator Data'!#REF!="No Data",1,IF(#REF!&lt;&gt;"",1,0))</f>
        <v>#REF!</v>
      </c>
      <c r="V10" s="25" t="e">
        <f>IF('Crisis Indicator Data'!#REF!="No Data",1,IF(#REF!&lt;&gt;"",1,0))</f>
        <v>#REF!</v>
      </c>
      <c r="W10" s="25" t="e">
        <f>IF('Crisis Indicator Data'!#REF!="No Data",1,IF(#REF!&lt;&gt;"",1,0))</f>
        <v>#REF!</v>
      </c>
      <c r="X10" s="25" t="e">
        <f>IF('Crisis Indicator Data'!#REF!="No Data",1,IF(#REF!&lt;&gt;"",1,0))</f>
        <v>#REF!</v>
      </c>
      <c r="Y10" s="25" t="e">
        <f>IF('Crisis Indicator Data'!#REF!="No Data",1,IF(#REF!&lt;&gt;"",1,0))</f>
        <v>#REF!</v>
      </c>
      <c r="Z10" s="25" t="e">
        <f>IF('Crisis Indicator Data'!#REF!="No Data",1,IF(#REF!&lt;&gt;"",1,0))</f>
        <v>#REF!</v>
      </c>
      <c r="AA10" s="25" t="e">
        <f>IF('Crisis Indicator Data'!#REF!="No Data",1,IF(#REF!&lt;&gt;"",1,0))</f>
        <v>#REF!</v>
      </c>
      <c r="AB10" s="25" t="e">
        <f>IF('Crisis Indicator Data'!#REF!="No Data",1,IF(#REF!&lt;&gt;"",1,0))</f>
        <v>#REF!</v>
      </c>
      <c r="AC10" s="25" t="e">
        <f>IF('Crisis Indicator Data'!#REF!="No Data",1,IF(#REF!&lt;&gt;"",1,0))</f>
        <v>#REF!</v>
      </c>
      <c r="AD10" s="25" t="e">
        <f>IF('Crisis Indicator Data'!#REF!="No Data",1,IF(#REF!&lt;&gt;"",1,0))</f>
        <v>#REF!</v>
      </c>
      <c r="AE10" s="25" t="e">
        <f>IF('Crisis Indicator Data'!#REF!="No Data",1,IF(#REF!&lt;&gt;"",1,0))</f>
        <v>#REF!</v>
      </c>
      <c r="AF10" s="25" t="e">
        <f>IF('Crisis Indicator Data'!#REF!="No Data",1,IF(#REF!&lt;&gt;"",1,0))</f>
        <v>#REF!</v>
      </c>
      <c r="AG10" s="25" t="e">
        <f>IF('Crisis Indicator Data'!#REF!="No Data",1,IF(#REF!&lt;&gt;"",1,0))</f>
        <v>#REF!</v>
      </c>
      <c r="AH10" s="25" t="e">
        <f>IF('Crisis Indicator Data'!#REF!="No Data",1,IF(#REF!&lt;&gt;"",1,0))</f>
        <v>#REF!</v>
      </c>
      <c r="AI10" s="25" t="e">
        <f>IF('Crisis Indicator Data'!#REF!="No Data",1,IF(#REF!&lt;&gt;"",1,0))</f>
        <v>#REF!</v>
      </c>
      <c r="AJ10" s="25" t="e">
        <f>IF('Crisis Indicator Data'!#REF!="No Data",1,IF(#REF!&lt;&gt;"",1,0))</f>
        <v>#REF!</v>
      </c>
      <c r="AK10" s="25" t="e">
        <f>IF('Crisis Indicator Data'!#REF!="No Data",1,IF(#REF!&lt;&gt;"",1,0))</f>
        <v>#REF!</v>
      </c>
      <c r="AL10" s="25" t="e">
        <f>IF('Crisis Indicator Data'!#REF!="No Data",1,IF(#REF!&lt;&gt;"",1,0))</f>
        <v>#REF!</v>
      </c>
      <c r="AM10" s="25" t="e">
        <f>IF('Crisis Indicator Data'!#REF!="No Data",1,IF(#REF!&lt;&gt;"",1,0))</f>
        <v>#REF!</v>
      </c>
      <c r="AN10" s="25" t="e">
        <f>IF('Crisis Indicator Data'!#REF!="No Data",1,IF(#REF!&lt;&gt;"",1,0))</f>
        <v>#REF!</v>
      </c>
      <c r="AO10" s="25" t="e">
        <f>IF('Crisis Indicator Data'!#REF!="No Data",1,IF(#REF!&lt;&gt;"",1,0))</f>
        <v>#REF!</v>
      </c>
      <c r="AP10" s="25" t="e">
        <f>IF('Crisis Indicator Data'!#REF!="No Data",1,IF(#REF!&lt;&gt;"",1,0))</f>
        <v>#REF!</v>
      </c>
      <c r="AQ10" s="25" t="e">
        <f>IF('Crisis Indicator Data'!#REF!="No Data",1,IF(#REF!&lt;&gt;"",1,0))</f>
        <v>#REF!</v>
      </c>
      <c r="AR10" s="25" t="e">
        <f>IF('Crisis Indicator Data'!#REF!="No Data",1,IF(#REF!&lt;&gt;"",1,0))</f>
        <v>#REF!</v>
      </c>
      <c r="AS10" s="25" t="e">
        <f>IF('Crisis Indicator Data'!#REF!="No Data",1,IF(#REF!&lt;&gt;"",1,0))</f>
        <v>#REF!</v>
      </c>
      <c r="AT10" s="25" t="e">
        <f>IF('Crisis Indicator Data'!#REF!="No Data",1,IF(#REF!&lt;&gt;"",1,0))</f>
        <v>#REF!</v>
      </c>
      <c r="AU10" s="25" t="e">
        <f>IF('Crisis Indicator Data'!#REF!="No Data",1,IF(#REF!&lt;&gt;"",1,0))</f>
        <v>#REF!</v>
      </c>
      <c r="AV10" s="25" t="e">
        <f>IF('Crisis Indicator Data'!#REF!="No Data",1,IF(#REF!&lt;&gt;"",1,0))</f>
        <v>#REF!</v>
      </c>
      <c r="AW10" s="25" t="e">
        <f>IF('Crisis Indicator Data'!#REF!="No Data",1,IF(#REF!&lt;&gt;"",1,0))</f>
        <v>#REF!</v>
      </c>
      <c r="AX10" s="25" t="e">
        <f>IF('Crisis Indicator Data'!#REF!="No Data",1,IF(#REF!&lt;&gt;"",1,0))</f>
        <v>#REF!</v>
      </c>
      <c r="AY10" s="25" t="e">
        <f>IF('Crisis Indicator Data'!#REF!="No Data",1,IF(#REF!&lt;&gt;"",1,0))</f>
        <v>#REF!</v>
      </c>
      <c r="AZ10" s="25" t="e">
        <f>IF('Crisis Indicator Data'!#REF!="No Data",1,IF(#REF!&lt;&gt;"",1,0))</f>
        <v>#REF!</v>
      </c>
      <c r="BA10" t="e">
        <f t="shared" si="0"/>
        <v>#REF!</v>
      </c>
      <c r="BB10" s="27" t="e">
        <f t="shared" si="1"/>
        <v>#REF!</v>
      </c>
    </row>
    <row r="11" spans="1:54" x14ac:dyDescent="0.25">
      <c r="A11" t="s">
        <v>9856</v>
      </c>
      <c r="B11" s="25" t="e">
        <f>IF('Crisis Indicator Data'!#REF!="No Data",1,IF(#REF!&lt;&gt;"",1,0))</f>
        <v>#REF!</v>
      </c>
      <c r="C11" s="25" t="e">
        <f>IF('Crisis Indicator Data'!#REF!="No Data",1,IF(#REF!&lt;&gt;"",1,0))</f>
        <v>#REF!</v>
      </c>
      <c r="D11" s="25" t="e">
        <f>IF('Crisis Indicator Data'!#REF!="No Data",1,IF(#REF!&lt;&gt;"",1,0))</f>
        <v>#REF!</v>
      </c>
      <c r="E11" s="25" t="e">
        <f>IF('Crisis Indicator Data'!#REF!="No Data",1,IF(#REF!&lt;&gt;"",1,0))</f>
        <v>#REF!</v>
      </c>
      <c r="F11" s="25" t="e">
        <f>IF('Crisis Indicator Data'!#REF!="No Data",1,IF(#REF!&lt;&gt;"",1,0))</f>
        <v>#REF!</v>
      </c>
      <c r="G11" s="25" t="e">
        <f>IF('Crisis Indicator Data'!#REF!="No Data",1,IF(#REF!&lt;&gt;"",1,0))</f>
        <v>#REF!</v>
      </c>
      <c r="H11" s="25" t="e">
        <f>IF('Crisis Indicator Data'!#REF!="No Data",1,IF(#REF!&lt;&gt;"",1,0))</f>
        <v>#REF!</v>
      </c>
      <c r="I11" s="25" t="e">
        <f>IF('Crisis Indicator Data'!#REF!="No Data",1,IF(#REF!&lt;&gt;"",1,0))</f>
        <v>#REF!</v>
      </c>
      <c r="J11" s="25" t="e">
        <f>IF('Crisis Indicator Data'!#REF!="No Data",1,IF(#REF!&lt;&gt;"",1,0))</f>
        <v>#REF!</v>
      </c>
      <c r="K11" s="25" t="e">
        <f>IF('Crisis Indicator Data'!#REF!="No Data",1,IF(#REF!&lt;&gt;"",1,0))</f>
        <v>#REF!</v>
      </c>
      <c r="L11" s="25" t="e">
        <f>IF('Crisis Indicator Data'!#REF!="No Data",1,IF(#REF!&lt;&gt;"",1,0))</f>
        <v>#REF!</v>
      </c>
      <c r="M11" s="25" t="e">
        <f>IF('Crisis Indicator Data'!#REF!="No Data",1,IF(#REF!&lt;&gt;"",1,0))</f>
        <v>#REF!</v>
      </c>
      <c r="N11" s="25" t="e">
        <f>IF('Crisis Indicator Data'!#REF!="No Data",1,IF(#REF!&lt;&gt;"",1,0))</f>
        <v>#REF!</v>
      </c>
      <c r="O11" s="25" t="e">
        <f>IF('Crisis Indicator Data'!#REF!="No Data",1,IF(#REF!&lt;&gt;"",1,0))</f>
        <v>#REF!</v>
      </c>
      <c r="P11" s="25" t="e">
        <f>IF('Crisis Indicator Data'!#REF!="No Data",1,IF(#REF!&lt;&gt;"",1,0))</f>
        <v>#REF!</v>
      </c>
      <c r="Q11" s="25" t="e">
        <f>IF('Crisis Indicator Data'!#REF!="No Data",1,IF(#REF!&lt;&gt;"",1,0))</f>
        <v>#REF!</v>
      </c>
      <c r="R11" s="25" t="e">
        <f>IF('Crisis Indicator Data'!#REF!="No Data",1,IF(#REF!&lt;&gt;"",1,0))</f>
        <v>#REF!</v>
      </c>
      <c r="S11" s="25" t="e">
        <f>IF('Crisis Indicator Data'!#REF!="No Data",1,IF(#REF!&lt;&gt;"",1,0))</f>
        <v>#REF!</v>
      </c>
      <c r="T11" s="25" t="e">
        <f>IF('Crisis Indicator Data'!#REF!="No Data",1,IF(#REF!&lt;&gt;"",1,0))</f>
        <v>#REF!</v>
      </c>
      <c r="U11" s="25" t="e">
        <f>IF('Crisis Indicator Data'!#REF!="No Data",1,IF(#REF!&lt;&gt;"",1,0))</f>
        <v>#REF!</v>
      </c>
      <c r="V11" s="25" t="e">
        <f>IF('Crisis Indicator Data'!#REF!="No Data",1,IF(#REF!&lt;&gt;"",1,0))</f>
        <v>#REF!</v>
      </c>
      <c r="W11" s="25" t="e">
        <f>IF('Crisis Indicator Data'!#REF!="No Data",1,IF(#REF!&lt;&gt;"",1,0))</f>
        <v>#REF!</v>
      </c>
      <c r="X11" s="25" t="e">
        <f>IF('Crisis Indicator Data'!#REF!="No Data",1,IF(#REF!&lt;&gt;"",1,0))</f>
        <v>#REF!</v>
      </c>
      <c r="Y11" s="25" t="e">
        <f>IF('Crisis Indicator Data'!#REF!="No Data",1,IF(#REF!&lt;&gt;"",1,0))</f>
        <v>#REF!</v>
      </c>
      <c r="Z11" s="25" t="e">
        <f>IF('Crisis Indicator Data'!#REF!="No Data",1,IF(#REF!&lt;&gt;"",1,0))</f>
        <v>#REF!</v>
      </c>
      <c r="AA11" s="25" t="e">
        <f>IF('Crisis Indicator Data'!#REF!="No Data",1,IF(#REF!&lt;&gt;"",1,0))</f>
        <v>#REF!</v>
      </c>
      <c r="AB11" s="25" t="e">
        <f>IF('Crisis Indicator Data'!#REF!="No Data",1,IF(#REF!&lt;&gt;"",1,0))</f>
        <v>#REF!</v>
      </c>
      <c r="AC11" s="25" t="e">
        <f>IF('Crisis Indicator Data'!#REF!="No Data",1,IF(#REF!&lt;&gt;"",1,0))</f>
        <v>#REF!</v>
      </c>
      <c r="AD11" s="25" t="e">
        <f>IF('Crisis Indicator Data'!#REF!="No Data",1,IF(#REF!&lt;&gt;"",1,0))</f>
        <v>#REF!</v>
      </c>
      <c r="AE11" s="25" t="e">
        <f>IF('Crisis Indicator Data'!#REF!="No Data",1,IF(#REF!&lt;&gt;"",1,0))</f>
        <v>#REF!</v>
      </c>
      <c r="AF11" s="25" t="e">
        <f>IF('Crisis Indicator Data'!#REF!="No Data",1,IF(#REF!&lt;&gt;"",1,0))</f>
        <v>#REF!</v>
      </c>
      <c r="AG11" s="25" t="e">
        <f>IF('Crisis Indicator Data'!#REF!="No Data",1,IF(#REF!&lt;&gt;"",1,0))</f>
        <v>#REF!</v>
      </c>
      <c r="AH11" s="25" t="e">
        <f>IF('Crisis Indicator Data'!#REF!="No Data",1,IF(#REF!&lt;&gt;"",1,0))</f>
        <v>#REF!</v>
      </c>
      <c r="AI11" s="25" t="e">
        <f>IF('Crisis Indicator Data'!#REF!="No Data",1,IF(#REF!&lt;&gt;"",1,0))</f>
        <v>#REF!</v>
      </c>
      <c r="AJ11" s="25" t="e">
        <f>IF('Crisis Indicator Data'!#REF!="No Data",1,IF(#REF!&lt;&gt;"",1,0))</f>
        <v>#REF!</v>
      </c>
      <c r="AK11" s="25" t="e">
        <f>IF('Crisis Indicator Data'!#REF!="No Data",1,IF(#REF!&lt;&gt;"",1,0))</f>
        <v>#REF!</v>
      </c>
      <c r="AL11" s="25" t="e">
        <f>IF('Crisis Indicator Data'!#REF!="No Data",1,IF(#REF!&lt;&gt;"",1,0))</f>
        <v>#REF!</v>
      </c>
      <c r="AM11" s="25" t="e">
        <f>IF('Crisis Indicator Data'!#REF!="No Data",1,IF(#REF!&lt;&gt;"",1,0))</f>
        <v>#REF!</v>
      </c>
      <c r="AN11" s="25" t="e">
        <f>IF('Crisis Indicator Data'!#REF!="No Data",1,IF(#REF!&lt;&gt;"",1,0))</f>
        <v>#REF!</v>
      </c>
      <c r="AO11" s="25" t="e">
        <f>IF('Crisis Indicator Data'!#REF!="No Data",1,IF(#REF!&lt;&gt;"",1,0))</f>
        <v>#REF!</v>
      </c>
      <c r="AP11" s="25" t="e">
        <f>IF('Crisis Indicator Data'!#REF!="No Data",1,IF(#REF!&lt;&gt;"",1,0))</f>
        <v>#REF!</v>
      </c>
      <c r="AQ11" s="25" t="e">
        <f>IF('Crisis Indicator Data'!#REF!="No Data",1,IF(#REF!&lt;&gt;"",1,0))</f>
        <v>#REF!</v>
      </c>
      <c r="AR11" s="25" t="e">
        <f>IF('Crisis Indicator Data'!#REF!="No Data",1,IF(#REF!&lt;&gt;"",1,0))</f>
        <v>#REF!</v>
      </c>
      <c r="AS11" s="25" t="e">
        <f>IF('Crisis Indicator Data'!#REF!="No Data",1,IF(#REF!&lt;&gt;"",1,0))</f>
        <v>#REF!</v>
      </c>
      <c r="AT11" s="25" t="e">
        <f>IF('Crisis Indicator Data'!#REF!="No Data",1,IF(#REF!&lt;&gt;"",1,0))</f>
        <v>#REF!</v>
      </c>
      <c r="AU11" s="25" t="e">
        <f>IF('Crisis Indicator Data'!#REF!="No Data",1,IF(#REF!&lt;&gt;"",1,0))</f>
        <v>#REF!</v>
      </c>
      <c r="AV11" s="25" t="e">
        <f>IF('Crisis Indicator Data'!#REF!="No Data",1,IF(#REF!&lt;&gt;"",1,0))</f>
        <v>#REF!</v>
      </c>
      <c r="AW11" s="25" t="e">
        <f>IF('Crisis Indicator Data'!#REF!="No Data",1,IF(#REF!&lt;&gt;"",1,0))</f>
        <v>#REF!</v>
      </c>
      <c r="AX11" s="25" t="e">
        <f>IF('Crisis Indicator Data'!#REF!="No Data",1,IF(#REF!&lt;&gt;"",1,0))</f>
        <v>#REF!</v>
      </c>
      <c r="AY11" s="25" t="e">
        <f>IF('Crisis Indicator Data'!#REF!="No Data",1,IF(#REF!&lt;&gt;"",1,0))</f>
        <v>#REF!</v>
      </c>
      <c r="AZ11" s="25" t="e">
        <f>IF('Crisis Indicator Data'!#REF!="No Data",1,IF(#REF!&lt;&gt;"",1,0))</f>
        <v>#REF!</v>
      </c>
      <c r="BA11" t="e">
        <f t="shared" si="0"/>
        <v>#REF!</v>
      </c>
      <c r="BB11" s="27" t="e">
        <f t="shared" si="1"/>
        <v>#REF!</v>
      </c>
    </row>
    <row r="12" spans="1:54" x14ac:dyDescent="0.25">
      <c r="A12" t="s">
        <v>9868</v>
      </c>
      <c r="B12" s="25" t="e">
        <f>IF('Crisis Indicator Data'!#REF!="No Data",1,IF(#REF!&lt;&gt;"",1,0))</f>
        <v>#REF!</v>
      </c>
      <c r="C12" s="25" t="e">
        <f>IF('Crisis Indicator Data'!#REF!="No Data",1,IF(#REF!&lt;&gt;"",1,0))</f>
        <v>#REF!</v>
      </c>
      <c r="D12" s="25" t="e">
        <f>IF('Crisis Indicator Data'!#REF!="No Data",1,IF(#REF!&lt;&gt;"",1,0))</f>
        <v>#REF!</v>
      </c>
      <c r="E12" s="25" t="e">
        <f>IF('Crisis Indicator Data'!#REF!="No Data",1,IF(#REF!&lt;&gt;"",1,0))</f>
        <v>#REF!</v>
      </c>
      <c r="F12" s="25" t="e">
        <f>IF('Crisis Indicator Data'!#REF!="No Data",1,IF(#REF!&lt;&gt;"",1,0))</f>
        <v>#REF!</v>
      </c>
      <c r="G12" s="25" t="e">
        <f>IF('Crisis Indicator Data'!#REF!="No Data",1,IF(#REF!&lt;&gt;"",1,0))</f>
        <v>#REF!</v>
      </c>
      <c r="H12" s="25" t="e">
        <f>IF('Crisis Indicator Data'!#REF!="No Data",1,IF(#REF!&lt;&gt;"",1,0))</f>
        <v>#REF!</v>
      </c>
      <c r="I12" s="25" t="e">
        <f>IF('Crisis Indicator Data'!#REF!="No Data",1,IF(#REF!&lt;&gt;"",1,0))</f>
        <v>#REF!</v>
      </c>
      <c r="J12" s="25" t="e">
        <f>IF('Crisis Indicator Data'!#REF!="No Data",1,IF(#REF!&lt;&gt;"",1,0))</f>
        <v>#REF!</v>
      </c>
      <c r="K12" s="25" t="e">
        <f>IF('Crisis Indicator Data'!#REF!="No Data",1,IF(#REF!&lt;&gt;"",1,0))</f>
        <v>#REF!</v>
      </c>
      <c r="L12" s="25" t="e">
        <f>IF('Crisis Indicator Data'!#REF!="No Data",1,IF(#REF!&lt;&gt;"",1,0))</f>
        <v>#REF!</v>
      </c>
      <c r="M12" s="25" t="e">
        <f>IF('Crisis Indicator Data'!#REF!="No Data",1,IF(#REF!&lt;&gt;"",1,0))</f>
        <v>#REF!</v>
      </c>
      <c r="N12" s="25" t="e">
        <f>IF('Crisis Indicator Data'!#REF!="No Data",1,IF(#REF!&lt;&gt;"",1,0))</f>
        <v>#REF!</v>
      </c>
      <c r="O12" s="25" t="e">
        <f>IF('Crisis Indicator Data'!#REF!="No Data",1,IF(#REF!&lt;&gt;"",1,0))</f>
        <v>#REF!</v>
      </c>
      <c r="P12" s="25" t="e">
        <f>IF('Crisis Indicator Data'!#REF!="No Data",1,IF(#REF!&lt;&gt;"",1,0))</f>
        <v>#REF!</v>
      </c>
      <c r="Q12" s="25" t="e">
        <f>IF('Crisis Indicator Data'!#REF!="No Data",1,IF(#REF!&lt;&gt;"",1,0))</f>
        <v>#REF!</v>
      </c>
      <c r="R12" s="25" t="e">
        <f>IF('Crisis Indicator Data'!#REF!="No Data",1,IF(#REF!&lt;&gt;"",1,0))</f>
        <v>#REF!</v>
      </c>
      <c r="S12" s="25" t="e">
        <f>IF('Crisis Indicator Data'!#REF!="No Data",1,IF(#REF!&lt;&gt;"",1,0))</f>
        <v>#REF!</v>
      </c>
      <c r="T12" s="25" t="e">
        <f>IF('Crisis Indicator Data'!#REF!="No Data",1,IF(#REF!&lt;&gt;"",1,0))</f>
        <v>#REF!</v>
      </c>
      <c r="U12" s="25" t="e">
        <f>IF('Crisis Indicator Data'!#REF!="No Data",1,IF(#REF!&lt;&gt;"",1,0))</f>
        <v>#REF!</v>
      </c>
      <c r="V12" s="25" t="e">
        <f>IF('Crisis Indicator Data'!#REF!="No Data",1,IF(#REF!&lt;&gt;"",1,0))</f>
        <v>#REF!</v>
      </c>
      <c r="W12" s="25" t="e">
        <f>IF('Crisis Indicator Data'!#REF!="No Data",1,IF(#REF!&lt;&gt;"",1,0))</f>
        <v>#REF!</v>
      </c>
      <c r="X12" s="25" t="e">
        <f>IF('Crisis Indicator Data'!#REF!="No Data",1,IF(#REF!&lt;&gt;"",1,0))</f>
        <v>#REF!</v>
      </c>
      <c r="Y12" s="25" t="e">
        <f>IF('Crisis Indicator Data'!#REF!="No Data",1,IF(#REF!&lt;&gt;"",1,0))</f>
        <v>#REF!</v>
      </c>
      <c r="Z12" s="25" t="e">
        <f>IF('Crisis Indicator Data'!#REF!="No Data",1,IF(#REF!&lt;&gt;"",1,0))</f>
        <v>#REF!</v>
      </c>
      <c r="AA12" s="25" t="e">
        <f>IF('Crisis Indicator Data'!#REF!="No Data",1,IF(#REF!&lt;&gt;"",1,0))</f>
        <v>#REF!</v>
      </c>
      <c r="AB12" s="25" t="e">
        <f>IF('Crisis Indicator Data'!#REF!="No Data",1,IF(#REF!&lt;&gt;"",1,0))</f>
        <v>#REF!</v>
      </c>
      <c r="AC12" s="25" t="e">
        <f>IF('Crisis Indicator Data'!#REF!="No Data",1,IF(#REF!&lt;&gt;"",1,0))</f>
        <v>#REF!</v>
      </c>
      <c r="AD12" s="25" t="e">
        <f>IF('Crisis Indicator Data'!#REF!="No Data",1,IF(#REF!&lt;&gt;"",1,0))</f>
        <v>#REF!</v>
      </c>
      <c r="AE12" s="25" t="e">
        <f>IF('Crisis Indicator Data'!#REF!="No Data",1,IF(#REF!&lt;&gt;"",1,0))</f>
        <v>#REF!</v>
      </c>
      <c r="AF12" s="25" t="e">
        <f>IF('Crisis Indicator Data'!#REF!="No Data",1,IF(#REF!&lt;&gt;"",1,0))</f>
        <v>#REF!</v>
      </c>
      <c r="AG12" s="25" t="e">
        <f>IF('Crisis Indicator Data'!#REF!="No Data",1,IF(#REF!&lt;&gt;"",1,0))</f>
        <v>#REF!</v>
      </c>
      <c r="AH12" s="25" t="e">
        <f>IF('Crisis Indicator Data'!#REF!="No Data",1,IF(#REF!&lt;&gt;"",1,0))</f>
        <v>#REF!</v>
      </c>
      <c r="AI12" s="25" t="e">
        <f>IF('Crisis Indicator Data'!#REF!="No Data",1,IF(#REF!&lt;&gt;"",1,0))</f>
        <v>#REF!</v>
      </c>
      <c r="AJ12" s="25" t="e">
        <f>IF('Crisis Indicator Data'!#REF!="No Data",1,IF(#REF!&lt;&gt;"",1,0))</f>
        <v>#REF!</v>
      </c>
      <c r="AK12" s="25" t="e">
        <f>IF('Crisis Indicator Data'!#REF!="No Data",1,IF(#REF!&lt;&gt;"",1,0))</f>
        <v>#REF!</v>
      </c>
      <c r="AL12" s="25" t="e">
        <f>IF('Crisis Indicator Data'!#REF!="No Data",1,IF(#REF!&lt;&gt;"",1,0))</f>
        <v>#REF!</v>
      </c>
      <c r="AM12" s="25" t="e">
        <f>IF('Crisis Indicator Data'!#REF!="No Data",1,IF(#REF!&lt;&gt;"",1,0))</f>
        <v>#REF!</v>
      </c>
      <c r="AN12" s="25" t="e">
        <f>IF('Crisis Indicator Data'!#REF!="No Data",1,IF(#REF!&lt;&gt;"",1,0))</f>
        <v>#REF!</v>
      </c>
      <c r="AO12" s="25" t="e">
        <f>IF('Crisis Indicator Data'!#REF!="No Data",1,IF(#REF!&lt;&gt;"",1,0))</f>
        <v>#REF!</v>
      </c>
      <c r="AP12" s="25" t="e">
        <f>IF('Crisis Indicator Data'!#REF!="No Data",1,IF(#REF!&lt;&gt;"",1,0))</f>
        <v>#REF!</v>
      </c>
      <c r="AQ12" s="25" t="e">
        <f>IF('Crisis Indicator Data'!#REF!="No Data",1,IF(#REF!&lt;&gt;"",1,0))</f>
        <v>#REF!</v>
      </c>
      <c r="AR12" s="25" t="e">
        <f>IF('Crisis Indicator Data'!#REF!="No Data",1,IF(#REF!&lt;&gt;"",1,0))</f>
        <v>#REF!</v>
      </c>
      <c r="AS12" s="25" t="e">
        <f>IF('Crisis Indicator Data'!#REF!="No Data",1,IF(#REF!&lt;&gt;"",1,0))</f>
        <v>#REF!</v>
      </c>
      <c r="AT12" s="25" t="e">
        <f>IF('Crisis Indicator Data'!#REF!="No Data",1,IF(#REF!&lt;&gt;"",1,0))</f>
        <v>#REF!</v>
      </c>
      <c r="AU12" s="25" t="e">
        <f>IF('Crisis Indicator Data'!#REF!="No Data",1,IF(#REF!&lt;&gt;"",1,0))</f>
        <v>#REF!</v>
      </c>
      <c r="AV12" s="25" t="e">
        <f>IF('Crisis Indicator Data'!#REF!="No Data",1,IF(#REF!&lt;&gt;"",1,0))</f>
        <v>#REF!</v>
      </c>
      <c r="AW12" s="25" t="e">
        <f>IF('Crisis Indicator Data'!#REF!="No Data",1,IF(#REF!&lt;&gt;"",1,0))</f>
        <v>#REF!</v>
      </c>
      <c r="AX12" s="25" t="e">
        <f>IF('Crisis Indicator Data'!#REF!="No Data",1,IF(#REF!&lt;&gt;"",1,0))</f>
        <v>#REF!</v>
      </c>
      <c r="AY12" s="25" t="e">
        <f>IF('Crisis Indicator Data'!#REF!="No Data",1,IF(#REF!&lt;&gt;"",1,0))</f>
        <v>#REF!</v>
      </c>
      <c r="AZ12" s="25" t="e">
        <f>IF('Crisis Indicator Data'!#REF!="No Data",1,IF(#REF!&lt;&gt;"",1,0))</f>
        <v>#REF!</v>
      </c>
      <c r="BA12" t="e">
        <f t="shared" si="0"/>
        <v>#REF!</v>
      </c>
      <c r="BB12" s="27" t="e">
        <f t="shared" si="1"/>
        <v>#REF!</v>
      </c>
    </row>
    <row r="13" spans="1:54" x14ac:dyDescent="0.25">
      <c r="A13" t="s">
        <v>9866</v>
      </c>
      <c r="B13" s="25" t="e">
        <f>IF('Crisis Indicator Data'!#REF!="No Data",1,IF(#REF!&lt;&gt;"",1,0))</f>
        <v>#REF!</v>
      </c>
      <c r="C13" s="25" t="e">
        <f>IF('Crisis Indicator Data'!#REF!="No Data",1,IF(#REF!&lt;&gt;"",1,0))</f>
        <v>#REF!</v>
      </c>
      <c r="D13" s="25" t="e">
        <f>IF('Crisis Indicator Data'!#REF!="No Data",1,IF(#REF!&lt;&gt;"",1,0))</f>
        <v>#REF!</v>
      </c>
      <c r="E13" s="25" t="e">
        <f>IF('Crisis Indicator Data'!#REF!="No Data",1,IF(#REF!&lt;&gt;"",1,0))</f>
        <v>#REF!</v>
      </c>
      <c r="F13" s="25" t="e">
        <f>IF('Crisis Indicator Data'!#REF!="No Data",1,IF(#REF!&lt;&gt;"",1,0))</f>
        <v>#REF!</v>
      </c>
      <c r="G13" s="25" t="e">
        <f>IF('Crisis Indicator Data'!#REF!="No Data",1,IF(#REF!&lt;&gt;"",1,0))</f>
        <v>#REF!</v>
      </c>
      <c r="H13" s="25" t="e">
        <f>IF('Crisis Indicator Data'!#REF!="No Data",1,IF(#REF!&lt;&gt;"",1,0))</f>
        <v>#REF!</v>
      </c>
      <c r="I13" s="25" t="e">
        <f>IF('Crisis Indicator Data'!#REF!="No Data",1,IF(#REF!&lt;&gt;"",1,0))</f>
        <v>#REF!</v>
      </c>
      <c r="J13" s="25" t="e">
        <f>IF('Crisis Indicator Data'!#REF!="No Data",1,IF(#REF!&lt;&gt;"",1,0))</f>
        <v>#REF!</v>
      </c>
      <c r="K13" s="25" t="e">
        <f>IF('Crisis Indicator Data'!#REF!="No Data",1,IF(#REF!&lt;&gt;"",1,0))</f>
        <v>#REF!</v>
      </c>
      <c r="L13" s="25" t="e">
        <f>IF('Crisis Indicator Data'!#REF!="No Data",1,IF(#REF!&lt;&gt;"",1,0))</f>
        <v>#REF!</v>
      </c>
      <c r="M13" s="25" t="e">
        <f>IF('Crisis Indicator Data'!#REF!="No Data",1,IF(#REF!&lt;&gt;"",1,0))</f>
        <v>#REF!</v>
      </c>
      <c r="N13" s="25" t="e">
        <f>IF('Crisis Indicator Data'!#REF!="No Data",1,IF(#REF!&lt;&gt;"",1,0))</f>
        <v>#REF!</v>
      </c>
      <c r="O13" s="25" t="e">
        <f>IF('Crisis Indicator Data'!#REF!="No Data",1,IF(#REF!&lt;&gt;"",1,0))</f>
        <v>#REF!</v>
      </c>
      <c r="P13" s="25" t="e">
        <f>IF('Crisis Indicator Data'!#REF!="No Data",1,IF(#REF!&lt;&gt;"",1,0))</f>
        <v>#REF!</v>
      </c>
      <c r="Q13" s="25" t="e">
        <f>IF('Crisis Indicator Data'!#REF!="No Data",1,IF(#REF!&lt;&gt;"",1,0))</f>
        <v>#REF!</v>
      </c>
      <c r="R13" s="25" t="e">
        <f>IF('Crisis Indicator Data'!#REF!="No Data",1,IF(#REF!&lt;&gt;"",1,0))</f>
        <v>#REF!</v>
      </c>
      <c r="S13" s="25" t="e">
        <f>IF('Crisis Indicator Data'!#REF!="No Data",1,IF(#REF!&lt;&gt;"",1,0))</f>
        <v>#REF!</v>
      </c>
      <c r="T13" s="25" t="e">
        <f>IF('Crisis Indicator Data'!#REF!="No Data",1,IF(#REF!&lt;&gt;"",1,0))</f>
        <v>#REF!</v>
      </c>
      <c r="U13" s="25" t="e">
        <f>IF('Crisis Indicator Data'!#REF!="No Data",1,IF(#REF!&lt;&gt;"",1,0))</f>
        <v>#REF!</v>
      </c>
      <c r="V13" s="25" t="e">
        <f>IF('Crisis Indicator Data'!#REF!="No Data",1,IF(#REF!&lt;&gt;"",1,0))</f>
        <v>#REF!</v>
      </c>
      <c r="W13" s="25" t="e">
        <f>IF('Crisis Indicator Data'!#REF!="No Data",1,IF(#REF!&lt;&gt;"",1,0))</f>
        <v>#REF!</v>
      </c>
      <c r="X13" s="25" t="e">
        <f>IF('Crisis Indicator Data'!#REF!="No Data",1,IF(#REF!&lt;&gt;"",1,0))</f>
        <v>#REF!</v>
      </c>
      <c r="Y13" s="25" t="e">
        <f>IF('Crisis Indicator Data'!#REF!="No Data",1,IF(#REF!&lt;&gt;"",1,0))</f>
        <v>#REF!</v>
      </c>
      <c r="Z13" s="25" t="e">
        <f>IF('Crisis Indicator Data'!#REF!="No Data",1,IF(#REF!&lt;&gt;"",1,0))</f>
        <v>#REF!</v>
      </c>
      <c r="AA13" s="25" t="e">
        <f>IF('Crisis Indicator Data'!#REF!="No Data",1,IF(#REF!&lt;&gt;"",1,0))</f>
        <v>#REF!</v>
      </c>
      <c r="AB13" s="25" t="e">
        <f>IF('Crisis Indicator Data'!#REF!="No Data",1,IF(#REF!&lt;&gt;"",1,0))</f>
        <v>#REF!</v>
      </c>
      <c r="AC13" s="25" t="e">
        <f>IF('Crisis Indicator Data'!#REF!="No Data",1,IF(#REF!&lt;&gt;"",1,0))</f>
        <v>#REF!</v>
      </c>
      <c r="AD13" s="25" t="e">
        <f>IF('Crisis Indicator Data'!#REF!="No Data",1,IF(#REF!&lt;&gt;"",1,0))</f>
        <v>#REF!</v>
      </c>
      <c r="AE13" s="25" t="e">
        <f>IF('Crisis Indicator Data'!#REF!="No Data",1,IF(#REF!&lt;&gt;"",1,0))</f>
        <v>#REF!</v>
      </c>
      <c r="AF13" s="25" t="e">
        <f>IF('Crisis Indicator Data'!#REF!="No Data",1,IF(#REF!&lt;&gt;"",1,0))</f>
        <v>#REF!</v>
      </c>
      <c r="AG13" s="25" t="e">
        <f>IF('Crisis Indicator Data'!#REF!="No Data",1,IF(#REF!&lt;&gt;"",1,0))</f>
        <v>#REF!</v>
      </c>
      <c r="AH13" s="25" t="e">
        <f>IF('Crisis Indicator Data'!#REF!="No Data",1,IF(#REF!&lt;&gt;"",1,0))</f>
        <v>#REF!</v>
      </c>
      <c r="AI13" s="25" t="e">
        <f>IF('Crisis Indicator Data'!#REF!="No Data",1,IF(#REF!&lt;&gt;"",1,0))</f>
        <v>#REF!</v>
      </c>
      <c r="AJ13" s="25" t="e">
        <f>IF('Crisis Indicator Data'!#REF!="No Data",1,IF(#REF!&lt;&gt;"",1,0))</f>
        <v>#REF!</v>
      </c>
      <c r="AK13" s="25" t="e">
        <f>IF('Crisis Indicator Data'!#REF!="No Data",1,IF(#REF!&lt;&gt;"",1,0))</f>
        <v>#REF!</v>
      </c>
      <c r="AL13" s="25" t="e">
        <f>IF('Crisis Indicator Data'!#REF!="No Data",1,IF(#REF!&lt;&gt;"",1,0))</f>
        <v>#REF!</v>
      </c>
      <c r="AM13" s="25" t="e">
        <f>IF('Crisis Indicator Data'!#REF!="No Data",1,IF(#REF!&lt;&gt;"",1,0))</f>
        <v>#REF!</v>
      </c>
      <c r="AN13" s="25" t="e">
        <f>IF('Crisis Indicator Data'!#REF!="No Data",1,IF(#REF!&lt;&gt;"",1,0))</f>
        <v>#REF!</v>
      </c>
      <c r="AO13" s="25" t="e">
        <f>IF('Crisis Indicator Data'!#REF!="No Data",1,IF(#REF!&lt;&gt;"",1,0))</f>
        <v>#REF!</v>
      </c>
      <c r="AP13" s="25" t="e">
        <f>IF('Crisis Indicator Data'!#REF!="No Data",1,IF(#REF!&lt;&gt;"",1,0))</f>
        <v>#REF!</v>
      </c>
      <c r="AQ13" s="25" t="e">
        <f>IF('Crisis Indicator Data'!#REF!="No Data",1,IF(#REF!&lt;&gt;"",1,0))</f>
        <v>#REF!</v>
      </c>
      <c r="AR13" s="25" t="e">
        <f>IF('Crisis Indicator Data'!#REF!="No Data",1,IF(#REF!&lt;&gt;"",1,0))</f>
        <v>#REF!</v>
      </c>
      <c r="AS13" s="25" t="e">
        <f>IF('Crisis Indicator Data'!#REF!="No Data",1,IF(#REF!&lt;&gt;"",1,0))</f>
        <v>#REF!</v>
      </c>
      <c r="AT13" s="25" t="e">
        <f>IF('Crisis Indicator Data'!#REF!="No Data",1,IF(#REF!&lt;&gt;"",1,0))</f>
        <v>#REF!</v>
      </c>
      <c r="AU13" s="25" t="e">
        <f>IF('Crisis Indicator Data'!#REF!="No Data",1,IF(#REF!&lt;&gt;"",1,0))</f>
        <v>#REF!</v>
      </c>
      <c r="AV13" s="25" t="e">
        <f>IF('Crisis Indicator Data'!#REF!="No Data",1,IF(#REF!&lt;&gt;"",1,0))</f>
        <v>#REF!</v>
      </c>
      <c r="AW13" s="25" t="e">
        <f>IF('Crisis Indicator Data'!#REF!="No Data",1,IF(#REF!&lt;&gt;"",1,0))</f>
        <v>#REF!</v>
      </c>
      <c r="AX13" s="25" t="e">
        <f>IF('Crisis Indicator Data'!#REF!="No Data",1,IF(#REF!&lt;&gt;"",1,0))</f>
        <v>#REF!</v>
      </c>
      <c r="AY13" s="25" t="e">
        <f>IF('Crisis Indicator Data'!#REF!="No Data",1,IF(#REF!&lt;&gt;"",1,0))</f>
        <v>#REF!</v>
      </c>
      <c r="AZ13" s="25" t="e">
        <f>IF('Crisis Indicator Data'!#REF!="No Data",1,IF(#REF!&lt;&gt;"",1,0))</f>
        <v>#REF!</v>
      </c>
      <c r="BA13" t="e">
        <f t="shared" si="0"/>
        <v>#REF!</v>
      </c>
      <c r="BB13" s="27" t="e">
        <f t="shared" si="1"/>
        <v>#REF!</v>
      </c>
    </row>
    <row r="14" spans="1:54" x14ac:dyDescent="0.25">
      <c r="A14" t="s">
        <v>9863</v>
      </c>
      <c r="B14" s="25" t="e">
        <f>IF('Crisis Indicator Data'!#REF!="No Data",1,IF(#REF!&lt;&gt;"",1,0))</f>
        <v>#REF!</v>
      </c>
      <c r="C14" s="25" t="e">
        <f>IF('Crisis Indicator Data'!#REF!="No Data",1,IF(#REF!&lt;&gt;"",1,0))</f>
        <v>#REF!</v>
      </c>
      <c r="D14" s="25" t="e">
        <f>IF('Crisis Indicator Data'!#REF!="No Data",1,IF(#REF!&lt;&gt;"",1,0))</f>
        <v>#REF!</v>
      </c>
      <c r="E14" s="25" t="e">
        <f>IF('Crisis Indicator Data'!#REF!="No Data",1,IF(#REF!&lt;&gt;"",1,0))</f>
        <v>#REF!</v>
      </c>
      <c r="F14" s="25" t="e">
        <f>IF('Crisis Indicator Data'!#REF!="No Data",1,IF(#REF!&lt;&gt;"",1,0))</f>
        <v>#REF!</v>
      </c>
      <c r="G14" s="25" t="e">
        <f>IF('Crisis Indicator Data'!#REF!="No Data",1,IF(#REF!&lt;&gt;"",1,0))</f>
        <v>#REF!</v>
      </c>
      <c r="H14" s="25" t="e">
        <f>IF('Crisis Indicator Data'!#REF!="No Data",1,IF(#REF!&lt;&gt;"",1,0))</f>
        <v>#REF!</v>
      </c>
      <c r="I14" s="25" t="e">
        <f>IF('Crisis Indicator Data'!#REF!="No Data",1,IF(#REF!&lt;&gt;"",1,0))</f>
        <v>#REF!</v>
      </c>
      <c r="J14" s="25" t="e">
        <f>IF('Crisis Indicator Data'!#REF!="No Data",1,IF(#REF!&lt;&gt;"",1,0))</f>
        <v>#REF!</v>
      </c>
      <c r="K14" s="25" t="e">
        <f>IF('Crisis Indicator Data'!#REF!="No Data",1,IF(#REF!&lt;&gt;"",1,0))</f>
        <v>#REF!</v>
      </c>
      <c r="L14" s="25" t="e">
        <f>IF('Crisis Indicator Data'!#REF!="No Data",1,IF(#REF!&lt;&gt;"",1,0))</f>
        <v>#REF!</v>
      </c>
      <c r="M14" s="25" t="e">
        <f>IF('Crisis Indicator Data'!#REF!="No Data",1,IF(#REF!&lt;&gt;"",1,0))</f>
        <v>#REF!</v>
      </c>
      <c r="N14" s="25" t="e">
        <f>IF('Crisis Indicator Data'!#REF!="No Data",1,IF(#REF!&lt;&gt;"",1,0))</f>
        <v>#REF!</v>
      </c>
      <c r="O14" s="25" t="e">
        <f>IF('Crisis Indicator Data'!#REF!="No Data",1,IF(#REF!&lt;&gt;"",1,0))</f>
        <v>#REF!</v>
      </c>
      <c r="P14" s="25" t="e">
        <f>IF('Crisis Indicator Data'!#REF!="No Data",1,IF(#REF!&lt;&gt;"",1,0))</f>
        <v>#REF!</v>
      </c>
      <c r="Q14" s="25" t="e">
        <f>IF('Crisis Indicator Data'!#REF!="No Data",1,IF(#REF!&lt;&gt;"",1,0))</f>
        <v>#REF!</v>
      </c>
      <c r="R14" s="25" t="e">
        <f>IF('Crisis Indicator Data'!#REF!="No Data",1,IF(#REF!&lt;&gt;"",1,0))</f>
        <v>#REF!</v>
      </c>
      <c r="S14" s="25" t="e">
        <f>IF('Crisis Indicator Data'!#REF!="No Data",1,IF(#REF!&lt;&gt;"",1,0))</f>
        <v>#REF!</v>
      </c>
      <c r="T14" s="25" t="e">
        <f>IF('Crisis Indicator Data'!#REF!="No Data",1,IF(#REF!&lt;&gt;"",1,0))</f>
        <v>#REF!</v>
      </c>
      <c r="U14" s="25" t="e">
        <f>IF('Crisis Indicator Data'!#REF!="No Data",1,IF(#REF!&lt;&gt;"",1,0))</f>
        <v>#REF!</v>
      </c>
      <c r="V14" s="25" t="e">
        <f>IF('Crisis Indicator Data'!#REF!="No Data",1,IF(#REF!&lt;&gt;"",1,0))</f>
        <v>#REF!</v>
      </c>
      <c r="W14" s="25" t="e">
        <f>IF('Crisis Indicator Data'!#REF!="No Data",1,IF(#REF!&lt;&gt;"",1,0))</f>
        <v>#REF!</v>
      </c>
      <c r="X14" s="25" t="e">
        <f>IF('Crisis Indicator Data'!#REF!="No Data",1,IF(#REF!&lt;&gt;"",1,0))</f>
        <v>#REF!</v>
      </c>
      <c r="Y14" s="25" t="e">
        <f>IF('Crisis Indicator Data'!#REF!="No Data",1,IF(#REF!&lt;&gt;"",1,0))</f>
        <v>#REF!</v>
      </c>
      <c r="Z14" s="25" t="e">
        <f>IF('Crisis Indicator Data'!#REF!="No Data",1,IF(#REF!&lt;&gt;"",1,0))</f>
        <v>#REF!</v>
      </c>
      <c r="AA14" s="25" t="e">
        <f>IF('Crisis Indicator Data'!#REF!="No Data",1,IF(#REF!&lt;&gt;"",1,0))</f>
        <v>#REF!</v>
      </c>
      <c r="AB14" s="25" t="e">
        <f>IF('Crisis Indicator Data'!#REF!="No Data",1,IF(#REF!&lt;&gt;"",1,0))</f>
        <v>#REF!</v>
      </c>
      <c r="AC14" s="25" t="e">
        <f>IF('Crisis Indicator Data'!#REF!="No Data",1,IF(#REF!&lt;&gt;"",1,0))</f>
        <v>#REF!</v>
      </c>
      <c r="AD14" s="25" t="e">
        <f>IF('Crisis Indicator Data'!#REF!="No Data",1,IF(#REF!&lt;&gt;"",1,0))</f>
        <v>#REF!</v>
      </c>
      <c r="AE14" s="25" t="e">
        <f>IF('Crisis Indicator Data'!#REF!="No Data",1,IF(#REF!&lt;&gt;"",1,0))</f>
        <v>#REF!</v>
      </c>
      <c r="AF14" s="25" t="e">
        <f>IF('Crisis Indicator Data'!#REF!="No Data",1,IF(#REF!&lt;&gt;"",1,0))</f>
        <v>#REF!</v>
      </c>
      <c r="AG14" s="25" t="e">
        <f>IF('Crisis Indicator Data'!#REF!="No Data",1,IF(#REF!&lt;&gt;"",1,0))</f>
        <v>#REF!</v>
      </c>
      <c r="AH14" s="25" t="e">
        <f>IF('Crisis Indicator Data'!#REF!="No Data",1,IF(#REF!&lt;&gt;"",1,0))</f>
        <v>#REF!</v>
      </c>
      <c r="AI14" s="25" t="e">
        <f>IF('Crisis Indicator Data'!#REF!="No Data",1,IF(#REF!&lt;&gt;"",1,0))</f>
        <v>#REF!</v>
      </c>
      <c r="AJ14" s="25" t="e">
        <f>IF('Crisis Indicator Data'!#REF!="No Data",1,IF(#REF!&lt;&gt;"",1,0))</f>
        <v>#REF!</v>
      </c>
      <c r="AK14" s="25" t="e">
        <f>IF('Crisis Indicator Data'!#REF!="No Data",1,IF(#REF!&lt;&gt;"",1,0))</f>
        <v>#REF!</v>
      </c>
      <c r="AL14" s="25" t="e">
        <f>IF('Crisis Indicator Data'!#REF!="No Data",1,IF(#REF!&lt;&gt;"",1,0))</f>
        <v>#REF!</v>
      </c>
      <c r="AM14" s="25" t="e">
        <f>IF('Crisis Indicator Data'!#REF!="No Data",1,IF(#REF!&lt;&gt;"",1,0))</f>
        <v>#REF!</v>
      </c>
      <c r="AN14" s="25" t="e">
        <f>IF('Crisis Indicator Data'!#REF!="No Data",1,IF(#REF!&lt;&gt;"",1,0))</f>
        <v>#REF!</v>
      </c>
      <c r="AO14" s="25" t="e">
        <f>IF('Crisis Indicator Data'!#REF!="No Data",1,IF(#REF!&lt;&gt;"",1,0))</f>
        <v>#REF!</v>
      </c>
      <c r="AP14" s="25" t="e">
        <f>IF('Crisis Indicator Data'!#REF!="No Data",1,IF(#REF!&lt;&gt;"",1,0))</f>
        <v>#REF!</v>
      </c>
      <c r="AQ14" s="25" t="e">
        <f>IF('Crisis Indicator Data'!#REF!="No Data",1,IF(#REF!&lt;&gt;"",1,0))</f>
        <v>#REF!</v>
      </c>
      <c r="AR14" s="25" t="e">
        <f>IF('Crisis Indicator Data'!#REF!="No Data",1,IF(#REF!&lt;&gt;"",1,0))</f>
        <v>#REF!</v>
      </c>
      <c r="AS14" s="25" t="e">
        <f>IF('Crisis Indicator Data'!#REF!="No Data",1,IF(#REF!&lt;&gt;"",1,0))</f>
        <v>#REF!</v>
      </c>
      <c r="AT14" s="25" t="e">
        <f>IF('Crisis Indicator Data'!#REF!="No Data",1,IF(#REF!&lt;&gt;"",1,0))</f>
        <v>#REF!</v>
      </c>
      <c r="AU14" s="25" t="e">
        <f>IF('Crisis Indicator Data'!#REF!="No Data",1,IF(#REF!&lt;&gt;"",1,0))</f>
        <v>#REF!</v>
      </c>
      <c r="AV14" s="25" t="e">
        <f>IF('Crisis Indicator Data'!#REF!="No Data",1,IF(#REF!&lt;&gt;"",1,0))</f>
        <v>#REF!</v>
      </c>
      <c r="AW14" s="25" t="e">
        <f>IF('Crisis Indicator Data'!#REF!="No Data",1,IF(#REF!&lt;&gt;"",1,0))</f>
        <v>#REF!</v>
      </c>
      <c r="AX14" s="25" t="e">
        <f>IF('Crisis Indicator Data'!#REF!="No Data",1,IF(#REF!&lt;&gt;"",1,0))</f>
        <v>#REF!</v>
      </c>
      <c r="AY14" s="25" t="e">
        <f>IF('Crisis Indicator Data'!#REF!="No Data",1,IF(#REF!&lt;&gt;"",1,0))</f>
        <v>#REF!</v>
      </c>
      <c r="AZ14" s="25" t="e">
        <f>IF('Crisis Indicator Data'!#REF!="No Data",1,IF(#REF!&lt;&gt;"",1,0))</f>
        <v>#REF!</v>
      </c>
      <c r="BA14" t="e">
        <f t="shared" si="0"/>
        <v>#REF!</v>
      </c>
      <c r="BB14" s="27" t="e">
        <f t="shared" si="1"/>
        <v>#REF!</v>
      </c>
    </row>
    <row r="15" spans="1:54" x14ac:dyDescent="0.25">
      <c r="A15" t="s">
        <v>9878</v>
      </c>
      <c r="B15" s="25" t="e">
        <f>IF('Crisis Indicator Data'!#REF!="No Data",1,IF(#REF!&lt;&gt;"",1,0))</f>
        <v>#REF!</v>
      </c>
      <c r="C15" s="25" t="e">
        <f>IF('Crisis Indicator Data'!#REF!="No Data",1,IF(#REF!&lt;&gt;"",1,0))</f>
        <v>#REF!</v>
      </c>
      <c r="D15" s="25" t="e">
        <f>IF('Crisis Indicator Data'!#REF!="No Data",1,IF(#REF!&lt;&gt;"",1,0))</f>
        <v>#REF!</v>
      </c>
      <c r="E15" s="25" t="e">
        <f>IF('Crisis Indicator Data'!#REF!="No Data",1,IF(#REF!&lt;&gt;"",1,0))</f>
        <v>#REF!</v>
      </c>
      <c r="F15" s="25" t="e">
        <f>IF('Crisis Indicator Data'!#REF!="No Data",1,IF(#REF!&lt;&gt;"",1,0))</f>
        <v>#REF!</v>
      </c>
      <c r="G15" s="25" t="e">
        <f>IF('Crisis Indicator Data'!#REF!="No Data",1,IF(#REF!&lt;&gt;"",1,0))</f>
        <v>#REF!</v>
      </c>
      <c r="H15" s="25" t="e">
        <f>IF('Crisis Indicator Data'!#REF!="No Data",1,IF(#REF!&lt;&gt;"",1,0))</f>
        <v>#REF!</v>
      </c>
      <c r="I15" s="25" t="e">
        <f>IF('Crisis Indicator Data'!#REF!="No Data",1,IF(#REF!&lt;&gt;"",1,0))</f>
        <v>#REF!</v>
      </c>
      <c r="J15" s="25" t="e">
        <f>IF('Crisis Indicator Data'!#REF!="No Data",1,IF(#REF!&lt;&gt;"",1,0))</f>
        <v>#REF!</v>
      </c>
      <c r="K15" s="25" t="e">
        <f>IF('Crisis Indicator Data'!#REF!="No Data",1,IF(#REF!&lt;&gt;"",1,0))</f>
        <v>#REF!</v>
      </c>
      <c r="L15" s="25" t="e">
        <f>IF('Crisis Indicator Data'!#REF!="No Data",1,IF(#REF!&lt;&gt;"",1,0))</f>
        <v>#REF!</v>
      </c>
      <c r="M15" s="25" t="e">
        <f>IF('Crisis Indicator Data'!#REF!="No Data",1,IF(#REF!&lt;&gt;"",1,0))</f>
        <v>#REF!</v>
      </c>
      <c r="N15" s="25" t="e">
        <f>IF('Crisis Indicator Data'!#REF!="No Data",1,IF(#REF!&lt;&gt;"",1,0))</f>
        <v>#REF!</v>
      </c>
      <c r="O15" s="25" t="e">
        <f>IF('Crisis Indicator Data'!#REF!="No Data",1,IF(#REF!&lt;&gt;"",1,0))</f>
        <v>#REF!</v>
      </c>
      <c r="P15" s="25" t="e">
        <f>IF('Crisis Indicator Data'!#REF!="No Data",1,IF(#REF!&lt;&gt;"",1,0))</f>
        <v>#REF!</v>
      </c>
      <c r="Q15" s="25" t="e">
        <f>IF('Crisis Indicator Data'!#REF!="No Data",1,IF(#REF!&lt;&gt;"",1,0))</f>
        <v>#REF!</v>
      </c>
      <c r="R15" s="25" t="e">
        <f>IF('Crisis Indicator Data'!#REF!="No Data",1,IF(#REF!&lt;&gt;"",1,0))</f>
        <v>#REF!</v>
      </c>
      <c r="S15" s="25" t="e">
        <f>IF('Crisis Indicator Data'!#REF!="No Data",1,IF(#REF!&lt;&gt;"",1,0))</f>
        <v>#REF!</v>
      </c>
      <c r="T15" s="25" t="e">
        <f>IF('Crisis Indicator Data'!#REF!="No Data",1,IF(#REF!&lt;&gt;"",1,0))</f>
        <v>#REF!</v>
      </c>
      <c r="U15" s="25" t="e">
        <f>IF('Crisis Indicator Data'!#REF!="No Data",1,IF(#REF!&lt;&gt;"",1,0))</f>
        <v>#REF!</v>
      </c>
      <c r="V15" s="25" t="e">
        <f>IF('Crisis Indicator Data'!#REF!="No Data",1,IF(#REF!&lt;&gt;"",1,0))</f>
        <v>#REF!</v>
      </c>
      <c r="W15" s="25" t="e">
        <f>IF('Crisis Indicator Data'!#REF!="No Data",1,IF(#REF!&lt;&gt;"",1,0))</f>
        <v>#REF!</v>
      </c>
      <c r="X15" s="25" t="e">
        <f>IF('Crisis Indicator Data'!#REF!="No Data",1,IF(#REF!&lt;&gt;"",1,0))</f>
        <v>#REF!</v>
      </c>
      <c r="Y15" s="25" t="e">
        <f>IF('Crisis Indicator Data'!#REF!="No Data",1,IF(#REF!&lt;&gt;"",1,0))</f>
        <v>#REF!</v>
      </c>
      <c r="Z15" s="25" t="e">
        <f>IF('Crisis Indicator Data'!#REF!="No Data",1,IF(#REF!&lt;&gt;"",1,0))</f>
        <v>#REF!</v>
      </c>
      <c r="AA15" s="25" t="e">
        <f>IF('Crisis Indicator Data'!#REF!="No Data",1,IF(#REF!&lt;&gt;"",1,0))</f>
        <v>#REF!</v>
      </c>
      <c r="AB15" s="25" t="e">
        <f>IF('Crisis Indicator Data'!#REF!="No Data",1,IF(#REF!&lt;&gt;"",1,0))</f>
        <v>#REF!</v>
      </c>
      <c r="AC15" s="25" t="e">
        <f>IF('Crisis Indicator Data'!#REF!="No Data",1,IF(#REF!&lt;&gt;"",1,0))</f>
        <v>#REF!</v>
      </c>
      <c r="AD15" s="25" t="e">
        <f>IF('Crisis Indicator Data'!#REF!="No Data",1,IF(#REF!&lt;&gt;"",1,0))</f>
        <v>#REF!</v>
      </c>
      <c r="AE15" s="25" t="e">
        <f>IF('Crisis Indicator Data'!#REF!="No Data",1,IF(#REF!&lt;&gt;"",1,0))</f>
        <v>#REF!</v>
      </c>
      <c r="AF15" s="25" t="e">
        <f>IF('Crisis Indicator Data'!#REF!="No Data",1,IF(#REF!&lt;&gt;"",1,0))</f>
        <v>#REF!</v>
      </c>
      <c r="AG15" s="25" t="e">
        <f>IF('Crisis Indicator Data'!#REF!="No Data",1,IF(#REF!&lt;&gt;"",1,0))</f>
        <v>#REF!</v>
      </c>
      <c r="AH15" s="25" t="e">
        <f>IF('Crisis Indicator Data'!#REF!="No Data",1,IF(#REF!&lt;&gt;"",1,0))</f>
        <v>#REF!</v>
      </c>
      <c r="AI15" s="25" t="e">
        <f>IF('Crisis Indicator Data'!#REF!="No Data",1,IF(#REF!&lt;&gt;"",1,0))</f>
        <v>#REF!</v>
      </c>
      <c r="AJ15" s="25" t="e">
        <f>IF('Crisis Indicator Data'!#REF!="No Data",1,IF(#REF!&lt;&gt;"",1,0))</f>
        <v>#REF!</v>
      </c>
      <c r="AK15" s="25" t="e">
        <f>IF('Crisis Indicator Data'!#REF!="No Data",1,IF(#REF!&lt;&gt;"",1,0))</f>
        <v>#REF!</v>
      </c>
      <c r="AL15" s="25" t="e">
        <f>IF('Crisis Indicator Data'!#REF!="No Data",1,IF(#REF!&lt;&gt;"",1,0))</f>
        <v>#REF!</v>
      </c>
      <c r="AM15" s="25" t="e">
        <f>IF('Crisis Indicator Data'!#REF!="No Data",1,IF(#REF!&lt;&gt;"",1,0))</f>
        <v>#REF!</v>
      </c>
      <c r="AN15" s="25" t="e">
        <f>IF('Crisis Indicator Data'!#REF!="No Data",1,IF(#REF!&lt;&gt;"",1,0))</f>
        <v>#REF!</v>
      </c>
      <c r="AO15" s="25" t="e">
        <f>IF('Crisis Indicator Data'!#REF!="No Data",1,IF(#REF!&lt;&gt;"",1,0))</f>
        <v>#REF!</v>
      </c>
      <c r="AP15" s="25" t="e">
        <f>IF('Crisis Indicator Data'!#REF!="No Data",1,IF(#REF!&lt;&gt;"",1,0))</f>
        <v>#REF!</v>
      </c>
      <c r="AQ15" s="25" t="e">
        <f>IF('Crisis Indicator Data'!#REF!="No Data",1,IF(#REF!&lt;&gt;"",1,0))</f>
        <v>#REF!</v>
      </c>
      <c r="AR15" s="25" t="e">
        <f>IF('Crisis Indicator Data'!#REF!="No Data",1,IF(#REF!&lt;&gt;"",1,0))</f>
        <v>#REF!</v>
      </c>
      <c r="AS15" s="25" t="e">
        <f>IF('Crisis Indicator Data'!#REF!="No Data",1,IF(#REF!&lt;&gt;"",1,0))</f>
        <v>#REF!</v>
      </c>
      <c r="AT15" s="25" t="e">
        <f>IF('Crisis Indicator Data'!#REF!="No Data",1,IF(#REF!&lt;&gt;"",1,0))</f>
        <v>#REF!</v>
      </c>
      <c r="AU15" s="25" t="e">
        <f>IF('Crisis Indicator Data'!#REF!="No Data",1,IF(#REF!&lt;&gt;"",1,0))</f>
        <v>#REF!</v>
      </c>
      <c r="AV15" s="25" t="e">
        <f>IF('Crisis Indicator Data'!#REF!="No Data",1,IF(#REF!&lt;&gt;"",1,0))</f>
        <v>#REF!</v>
      </c>
      <c r="AW15" s="25" t="e">
        <f>IF('Crisis Indicator Data'!#REF!="No Data",1,IF(#REF!&lt;&gt;"",1,0))</f>
        <v>#REF!</v>
      </c>
      <c r="AX15" s="25" t="e">
        <f>IF('Crisis Indicator Data'!#REF!="No Data",1,IF(#REF!&lt;&gt;"",1,0))</f>
        <v>#REF!</v>
      </c>
      <c r="AY15" s="25" t="e">
        <f>IF('Crisis Indicator Data'!#REF!="No Data",1,IF(#REF!&lt;&gt;"",1,0))</f>
        <v>#REF!</v>
      </c>
      <c r="AZ15" s="25" t="e">
        <f>IF('Crisis Indicator Data'!#REF!="No Data",1,IF(#REF!&lt;&gt;"",1,0))</f>
        <v>#REF!</v>
      </c>
      <c r="BA15" t="e">
        <f t="shared" si="0"/>
        <v>#REF!</v>
      </c>
      <c r="BB15" s="27" t="e">
        <f t="shared" si="1"/>
        <v>#REF!</v>
      </c>
    </row>
    <row r="16" spans="1:54" x14ac:dyDescent="0.25">
      <c r="A16" t="s">
        <v>9871</v>
      </c>
      <c r="B16" s="25" t="e">
        <f>IF('Crisis Indicator Data'!#REF!="No Data",1,IF(#REF!&lt;&gt;"",1,0))</f>
        <v>#REF!</v>
      </c>
      <c r="C16" s="25" t="e">
        <f>IF('Crisis Indicator Data'!#REF!="No Data",1,IF(#REF!&lt;&gt;"",1,0))</f>
        <v>#REF!</v>
      </c>
      <c r="D16" s="25" t="e">
        <f>IF('Crisis Indicator Data'!#REF!="No Data",1,IF(#REF!&lt;&gt;"",1,0))</f>
        <v>#REF!</v>
      </c>
      <c r="E16" s="25" t="e">
        <f>IF('Crisis Indicator Data'!#REF!="No Data",1,IF(#REF!&lt;&gt;"",1,0))</f>
        <v>#REF!</v>
      </c>
      <c r="F16" s="25" t="e">
        <f>IF('Crisis Indicator Data'!#REF!="No Data",1,IF(#REF!&lt;&gt;"",1,0))</f>
        <v>#REF!</v>
      </c>
      <c r="G16" s="25" t="e">
        <f>IF('Crisis Indicator Data'!#REF!="No Data",1,IF(#REF!&lt;&gt;"",1,0))</f>
        <v>#REF!</v>
      </c>
      <c r="H16" s="25" t="e">
        <f>IF('Crisis Indicator Data'!#REF!="No Data",1,IF(#REF!&lt;&gt;"",1,0))</f>
        <v>#REF!</v>
      </c>
      <c r="I16" s="25" t="e">
        <f>IF('Crisis Indicator Data'!#REF!="No Data",1,IF(#REF!&lt;&gt;"",1,0))</f>
        <v>#REF!</v>
      </c>
      <c r="J16" s="25" t="e">
        <f>IF('Crisis Indicator Data'!#REF!="No Data",1,IF(#REF!&lt;&gt;"",1,0))</f>
        <v>#REF!</v>
      </c>
      <c r="K16" s="25" t="e">
        <f>IF('Crisis Indicator Data'!#REF!="No Data",1,IF(#REF!&lt;&gt;"",1,0))</f>
        <v>#REF!</v>
      </c>
      <c r="L16" s="25" t="e">
        <f>IF('Crisis Indicator Data'!#REF!="No Data",1,IF(#REF!&lt;&gt;"",1,0))</f>
        <v>#REF!</v>
      </c>
      <c r="M16" s="25" t="e">
        <f>IF('Crisis Indicator Data'!#REF!="No Data",1,IF(#REF!&lt;&gt;"",1,0))</f>
        <v>#REF!</v>
      </c>
      <c r="N16" s="25" t="e">
        <f>IF('Crisis Indicator Data'!#REF!="No Data",1,IF(#REF!&lt;&gt;"",1,0))</f>
        <v>#REF!</v>
      </c>
      <c r="O16" s="25" t="e">
        <f>IF('Crisis Indicator Data'!#REF!="No Data",1,IF(#REF!&lt;&gt;"",1,0))</f>
        <v>#REF!</v>
      </c>
      <c r="P16" s="25" t="e">
        <f>IF('Crisis Indicator Data'!#REF!="No Data",1,IF(#REF!&lt;&gt;"",1,0))</f>
        <v>#REF!</v>
      </c>
      <c r="Q16" s="25" t="e">
        <f>IF('Crisis Indicator Data'!#REF!="No Data",1,IF(#REF!&lt;&gt;"",1,0))</f>
        <v>#REF!</v>
      </c>
      <c r="R16" s="25" t="e">
        <f>IF('Crisis Indicator Data'!#REF!="No Data",1,IF(#REF!&lt;&gt;"",1,0))</f>
        <v>#REF!</v>
      </c>
      <c r="S16" s="25" t="e">
        <f>IF('Crisis Indicator Data'!#REF!="No Data",1,IF(#REF!&lt;&gt;"",1,0))</f>
        <v>#REF!</v>
      </c>
      <c r="T16" s="25" t="e">
        <f>IF('Crisis Indicator Data'!#REF!="No Data",1,IF(#REF!&lt;&gt;"",1,0))</f>
        <v>#REF!</v>
      </c>
      <c r="U16" s="25" t="e">
        <f>IF('Crisis Indicator Data'!#REF!="No Data",1,IF(#REF!&lt;&gt;"",1,0))</f>
        <v>#REF!</v>
      </c>
      <c r="V16" s="25" t="e">
        <f>IF('Crisis Indicator Data'!#REF!="No Data",1,IF(#REF!&lt;&gt;"",1,0))</f>
        <v>#REF!</v>
      </c>
      <c r="W16" s="25" t="e">
        <f>IF('Crisis Indicator Data'!#REF!="No Data",1,IF(#REF!&lt;&gt;"",1,0))</f>
        <v>#REF!</v>
      </c>
      <c r="X16" s="25" t="e">
        <f>IF('Crisis Indicator Data'!#REF!="No Data",1,IF(#REF!&lt;&gt;"",1,0))</f>
        <v>#REF!</v>
      </c>
      <c r="Y16" s="25" t="e">
        <f>IF('Crisis Indicator Data'!#REF!="No Data",1,IF(#REF!&lt;&gt;"",1,0))</f>
        <v>#REF!</v>
      </c>
      <c r="Z16" s="25" t="e">
        <f>IF('Crisis Indicator Data'!#REF!="No Data",1,IF(#REF!&lt;&gt;"",1,0))</f>
        <v>#REF!</v>
      </c>
      <c r="AA16" s="25" t="e">
        <f>IF('Crisis Indicator Data'!#REF!="No Data",1,IF(#REF!&lt;&gt;"",1,0))</f>
        <v>#REF!</v>
      </c>
      <c r="AB16" s="25" t="e">
        <f>IF('Crisis Indicator Data'!#REF!="No Data",1,IF(#REF!&lt;&gt;"",1,0))</f>
        <v>#REF!</v>
      </c>
      <c r="AC16" s="25" t="e">
        <f>IF('Crisis Indicator Data'!#REF!="No Data",1,IF(#REF!&lt;&gt;"",1,0))</f>
        <v>#REF!</v>
      </c>
      <c r="AD16" s="25" t="e">
        <f>IF('Crisis Indicator Data'!#REF!="No Data",1,IF(#REF!&lt;&gt;"",1,0))</f>
        <v>#REF!</v>
      </c>
      <c r="AE16" s="25" t="e">
        <f>IF('Crisis Indicator Data'!#REF!="No Data",1,IF(#REF!&lt;&gt;"",1,0))</f>
        <v>#REF!</v>
      </c>
      <c r="AF16" s="25" t="e">
        <f>IF('Crisis Indicator Data'!#REF!="No Data",1,IF(#REF!&lt;&gt;"",1,0))</f>
        <v>#REF!</v>
      </c>
      <c r="AG16" s="25" t="e">
        <f>IF('Crisis Indicator Data'!#REF!="No Data",1,IF(#REF!&lt;&gt;"",1,0))</f>
        <v>#REF!</v>
      </c>
      <c r="AH16" s="25" t="e">
        <f>IF('Crisis Indicator Data'!#REF!="No Data",1,IF(#REF!&lt;&gt;"",1,0))</f>
        <v>#REF!</v>
      </c>
      <c r="AI16" s="25" t="e">
        <f>IF('Crisis Indicator Data'!#REF!="No Data",1,IF(#REF!&lt;&gt;"",1,0))</f>
        <v>#REF!</v>
      </c>
      <c r="AJ16" s="25" t="e">
        <f>IF('Crisis Indicator Data'!#REF!="No Data",1,IF(#REF!&lt;&gt;"",1,0))</f>
        <v>#REF!</v>
      </c>
      <c r="AK16" s="25" t="e">
        <f>IF('Crisis Indicator Data'!#REF!="No Data",1,IF(#REF!&lt;&gt;"",1,0))</f>
        <v>#REF!</v>
      </c>
      <c r="AL16" s="25" t="e">
        <f>IF('Crisis Indicator Data'!#REF!="No Data",1,IF(#REF!&lt;&gt;"",1,0))</f>
        <v>#REF!</v>
      </c>
      <c r="AM16" s="25" t="e">
        <f>IF('Crisis Indicator Data'!#REF!="No Data",1,IF(#REF!&lt;&gt;"",1,0))</f>
        <v>#REF!</v>
      </c>
      <c r="AN16" s="25" t="e">
        <f>IF('Crisis Indicator Data'!#REF!="No Data",1,IF(#REF!&lt;&gt;"",1,0))</f>
        <v>#REF!</v>
      </c>
      <c r="AO16" s="25" t="e">
        <f>IF('Crisis Indicator Data'!#REF!="No Data",1,IF(#REF!&lt;&gt;"",1,0))</f>
        <v>#REF!</v>
      </c>
      <c r="AP16" s="25" t="e">
        <f>IF('Crisis Indicator Data'!#REF!="No Data",1,IF(#REF!&lt;&gt;"",1,0))</f>
        <v>#REF!</v>
      </c>
      <c r="AQ16" s="25" t="e">
        <f>IF('Crisis Indicator Data'!#REF!="No Data",1,IF(#REF!&lt;&gt;"",1,0))</f>
        <v>#REF!</v>
      </c>
      <c r="AR16" s="25" t="e">
        <f>IF('Crisis Indicator Data'!#REF!="No Data",1,IF(#REF!&lt;&gt;"",1,0))</f>
        <v>#REF!</v>
      </c>
      <c r="AS16" s="25" t="e">
        <f>IF('Crisis Indicator Data'!#REF!="No Data",1,IF(#REF!&lt;&gt;"",1,0))</f>
        <v>#REF!</v>
      </c>
      <c r="AT16" s="25" t="e">
        <f>IF('Crisis Indicator Data'!#REF!="No Data",1,IF(#REF!&lt;&gt;"",1,0))</f>
        <v>#REF!</v>
      </c>
      <c r="AU16" s="25" t="e">
        <f>IF('Crisis Indicator Data'!#REF!="No Data",1,IF(#REF!&lt;&gt;"",1,0))</f>
        <v>#REF!</v>
      </c>
      <c r="AV16" s="25" t="e">
        <f>IF('Crisis Indicator Data'!#REF!="No Data",1,IF(#REF!&lt;&gt;"",1,0))</f>
        <v>#REF!</v>
      </c>
      <c r="AW16" s="25" t="e">
        <f>IF('Crisis Indicator Data'!#REF!="No Data",1,IF(#REF!&lt;&gt;"",1,0))</f>
        <v>#REF!</v>
      </c>
      <c r="AX16" s="25" t="e">
        <f>IF('Crisis Indicator Data'!#REF!="No Data",1,IF(#REF!&lt;&gt;"",1,0))</f>
        <v>#REF!</v>
      </c>
      <c r="AY16" s="25" t="e">
        <f>IF('Crisis Indicator Data'!#REF!="No Data",1,IF(#REF!&lt;&gt;"",1,0))</f>
        <v>#REF!</v>
      </c>
      <c r="AZ16" s="25" t="e">
        <f>IF('Crisis Indicator Data'!#REF!="No Data",1,IF(#REF!&lt;&gt;"",1,0))</f>
        <v>#REF!</v>
      </c>
      <c r="BA16" t="e">
        <f t="shared" si="0"/>
        <v>#REF!</v>
      </c>
      <c r="BB16" s="27" t="e">
        <f t="shared" si="1"/>
        <v>#REF!</v>
      </c>
    </row>
    <row r="17" spans="1:54" x14ac:dyDescent="0.25">
      <c r="A17" t="s">
        <v>9859</v>
      </c>
      <c r="B17" s="25" t="e">
        <f>IF('Crisis Indicator Data'!#REF!="No Data",1,IF(#REF!&lt;&gt;"",1,0))</f>
        <v>#REF!</v>
      </c>
      <c r="C17" s="25" t="e">
        <f>IF('Crisis Indicator Data'!#REF!="No Data",1,IF(#REF!&lt;&gt;"",1,0))</f>
        <v>#REF!</v>
      </c>
      <c r="D17" s="25" t="e">
        <f>IF('Crisis Indicator Data'!#REF!="No Data",1,IF(#REF!&lt;&gt;"",1,0))</f>
        <v>#REF!</v>
      </c>
      <c r="E17" s="25" t="e">
        <f>IF('Crisis Indicator Data'!#REF!="No Data",1,IF(#REF!&lt;&gt;"",1,0))</f>
        <v>#REF!</v>
      </c>
      <c r="F17" s="25" t="e">
        <f>IF('Crisis Indicator Data'!#REF!="No Data",1,IF(#REF!&lt;&gt;"",1,0))</f>
        <v>#REF!</v>
      </c>
      <c r="G17" s="25" t="e">
        <f>IF('Crisis Indicator Data'!#REF!="No Data",1,IF(#REF!&lt;&gt;"",1,0))</f>
        <v>#REF!</v>
      </c>
      <c r="H17" s="25" t="e">
        <f>IF('Crisis Indicator Data'!#REF!="No Data",1,IF(#REF!&lt;&gt;"",1,0))</f>
        <v>#REF!</v>
      </c>
      <c r="I17" s="25" t="e">
        <f>IF('Crisis Indicator Data'!#REF!="No Data",1,IF(#REF!&lt;&gt;"",1,0))</f>
        <v>#REF!</v>
      </c>
      <c r="J17" s="25" t="e">
        <f>IF('Crisis Indicator Data'!#REF!="No Data",1,IF(#REF!&lt;&gt;"",1,0))</f>
        <v>#REF!</v>
      </c>
      <c r="K17" s="25" t="e">
        <f>IF('Crisis Indicator Data'!#REF!="No Data",1,IF(#REF!&lt;&gt;"",1,0))</f>
        <v>#REF!</v>
      </c>
      <c r="L17" s="25" t="e">
        <f>IF('Crisis Indicator Data'!#REF!="No Data",1,IF(#REF!&lt;&gt;"",1,0))</f>
        <v>#REF!</v>
      </c>
      <c r="M17" s="25" t="e">
        <f>IF('Crisis Indicator Data'!#REF!="No Data",1,IF(#REF!&lt;&gt;"",1,0))</f>
        <v>#REF!</v>
      </c>
      <c r="N17" s="25" t="e">
        <f>IF('Crisis Indicator Data'!#REF!="No Data",1,IF(#REF!&lt;&gt;"",1,0))</f>
        <v>#REF!</v>
      </c>
      <c r="O17" s="25" t="e">
        <f>IF('Crisis Indicator Data'!#REF!="No Data",1,IF(#REF!&lt;&gt;"",1,0))</f>
        <v>#REF!</v>
      </c>
      <c r="P17" s="25" t="e">
        <f>IF('Crisis Indicator Data'!#REF!="No Data",1,IF(#REF!&lt;&gt;"",1,0))</f>
        <v>#REF!</v>
      </c>
      <c r="Q17" s="25" t="e">
        <f>IF('Crisis Indicator Data'!#REF!="No Data",1,IF(#REF!&lt;&gt;"",1,0))</f>
        <v>#REF!</v>
      </c>
      <c r="R17" s="25" t="e">
        <f>IF('Crisis Indicator Data'!#REF!="No Data",1,IF(#REF!&lt;&gt;"",1,0))</f>
        <v>#REF!</v>
      </c>
      <c r="S17" s="25" t="e">
        <f>IF('Crisis Indicator Data'!#REF!="No Data",1,IF(#REF!&lt;&gt;"",1,0))</f>
        <v>#REF!</v>
      </c>
      <c r="T17" s="25" t="e">
        <f>IF('Crisis Indicator Data'!#REF!="No Data",1,IF(#REF!&lt;&gt;"",1,0))</f>
        <v>#REF!</v>
      </c>
      <c r="U17" s="25" t="e">
        <f>IF('Crisis Indicator Data'!#REF!="No Data",1,IF(#REF!&lt;&gt;"",1,0))</f>
        <v>#REF!</v>
      </c>
      <c r="V17" s="25" t="e">
        <f>IF('Crisis Indicator Data'!#REF!="No Data",1,IF(#REF!&lt;&gt;"",1,0))</f>
        <v>#REF!</v>
      </c>
      <c r="W17" s="25" t="e">
        <f>IF('Crisis Indicator Data'!#REF!="No Data",1,IF(#REF!&lt;&gt;"",1,0))</f>
        <v>#REF!</v>
      </c>
      <c r="X17" s="25" t="e">
        <f>IF('Crisis Indicator Data'!#REF!="No Data",1,IF(#REF!&lt;&gt;"",1,0))</f>
        <v>#REF!</v>
      </c>
      <c r="Y17" s="25" t="e">
        <f>IF('Crisis Indicator Data'!#REF!="No Data",1,IF(#REF!&lt;&gt;"",1,0))</f>
        <v>#REF!</v>
      </c>
      <c r="Z17" s="25" t="e">
        <f>IF('Crisis Indicator Data'!#REF!="No Data",1,IF(#REF!&lt;&gt;"",1,0))</f>
        <v>#REF!</v>
      </c>
      <c r="AA17" s="25" t="e">
        <f>IF('Crisis Indicator Data'!#REF!="No Data",1,IF(#REF!&lt;&gt;"",1,0))</f>
        <v>#REF!</v>
      </c>
      <c r="AB17" s="25" t="e">
        <f>IF('Crisis Indicator Data'!#REF!="No Data",1,IF(#REF!&lt;&gt;"",1,0))</f>
        <v>#REF!</v>
      </c>
      <c r="AC17" s="25" t="e">
        <f>IF('Crisis Indicator Data'!#REF!="No Data",1,IF(#REF!&lt;&gt;"",1,0))</f>
        <v>#REF!</v>
      </c>
      <c r="AD17" s="25" t="e">
        <f>IF('Crisis Indicator Data'!#REF!="No Data",1,IF(#REF!&lt;&gt;"",1,0))</f>
        <v>#REF!</v>
      </c>
      <c r="AE17" s="25" t="e">
        <f>IF('Crisis Indicator Data'!#REF!="No Data",1,IF(#REF!&lt;&gt;"",1,0))</f>
        <v>#REF!</v>
      </c>
      <c r="AF17" s="25" t="e">
        <f>IF('Crisis Indicator Data'!#REF!="No Data",1,IF(#REF!&lt;&gt;"",1,0))</f>
        <v>#REF!</v>
      </c>
      <c r="AG17" s="25" t="e">
        <f>IF('Crisis Indicator Data'!#REF!="No Data",1,IF(#REF!&lt;&gt;"",1,0))</f>
        <v>#REF!</v>
      </c>
      <c r="AH17" s="25" t="e">
        <f>IF('Crisis Indicator Data'!#REF!="No Data",1,IF(#REF!&lt;&gt;"",1,0))</f>
        <v>#REF!</v>
      </c>
      <c r="AI17" s="25" t="e">
        <f>IF('Crisis Indicator Data'!#REF!="No Data",1,IF(#REF!&lt;&gt;"",1,0))</f>
        <v>#REF!</v>
      </c>
      <c r="AJ17" s="25" t="e">
        <f>IF('Crisis Indicator Data'!#REF!="No Data",1,IF(#REF!&lt;&gt;"",1,0))</f>
        <v>#REF!</v>
      </c>
      <c r="AK17" s="25" t="e">
        <f>IF('Crisis Indicator Data'!#REF!="No Data",1,IF(#REF!&lt;&gt;"",1,0))</f>
        <v>#REF!</v>
      </c>
      <c r="AL17" s="25" t="e">
        <f>IF('Crisis Indicator Data'!#REF!="No Data",1,IF(#REF!&lt;&gt;"",1,0))</f>
        <v>#REF!</v>
      </c>
      <c r="AM17" s="25" t="e">
        <f>IF('Crisis Indicator Data'!#REF!="No Data",1,IF(#REF!&lt;&gt;"",1,0))</f>
        <v>#REF!</v>
      </c>
      <c r="AN17" s="25" t="e">
        <f>IF('Crisis Indicator Data'!#REF!="No Data",1,IF(#REF!&lt;&gt;"",1,0))</f>
        <v>#REF!</v>
      </c>
      <c r="AO17" s="25" t="e">
        <f>IF('Crisis Indicator Data'!#REF!="No Data",1,IF(#REF!&lt;&gt;"",1,0))</f>
        <v>#REF!</v>
      </c>
      <c r="AP17" s="25" t="e">
        <f>IF('Crisis Indicator Data'!#REF!="No Data",1,IF(#REF!&lt;&gt;"",1,0))</f>
        <v>#REF!</v>
      </c>
      <c r="AQ17" s="25" t="e">
        <f>IF('Crisis Indicator Data'!#REF!="No Data",1,IF(#REF!&lt;&gt;"",1,0))</f>
        <v>#REF!</v>
      </c>
      <c r="AR17" s="25" t="e">
        <f>IF('Crisis Indicator Data'!#REF!="No Data",1,IF(#REF!&lt;&gt;"",1,0))</f>
        <v>#REF!</v>
      </c>
      <c r="AS17" s="25" t="e">
        <f>IF('Crisis Indicator Data'!#REF!="No Data",1,IF(#REF!&lt;&gt;"",1,0))</f>
        <v>#REF!</v>
      </c>
      <c r="AT17" s="25" t="e">
        <f>IF('Crisis Indicator Data'!#REF!="No Data",1,IF(#REF!&lt;&gt;"",1,0))</f>
        <v>#REF!</v>
      </c>
      <c r="AU17" s="25" t="e">
        <f>IF('Crisis Indicator Data'!#REF!="No Data",1,IF(#REF!&lt;&gt;"",1,0))</f>
        <v>#REF!</v>
      </c>
      <c r="AV17" s="25" t="e">
        <f>IF('Crisis Indicator Data'!#REF!="No Data",1,IF(#REF!&lt;&gt;"",1,0))</f>
        <v>#REF!</v>
      </c>
      <c r="AW17" s="25" t="e">
        <f>IF('Crisis Indicator Data'!#REF!="No Data",1,IF(#REF!&lt;&gt;"",1,0))</f>
        <v>#REF!</v>
      </c>
      <c r="AX17" s="25" t="e">
        <f>IF('Crisis Indicator Data'!#REF!="No Data",1,IF(#REF!&lt;&gt;"",1,0))</f>
        <v>#REF!</v>
      </c>
      <c r="AY17" s="25" t="e">
        <f>IF('Crisis Indicator Data'!#REF!="No Data",1,IF(#REF!&lt;&gt;"",1,0))</f>
        <v>#REF!</v>
      </c>
      <c r="AZ17" s="25" t="e">
        <f>IF('Crisis Indicator Data'!#REF!="No Data",1,IF(#REF!&lt;&gt;"",1,0))</f>
        <v>#REF!</v>
      </c>
      <c r="BA17" t="e">
        <f t="shared" si="0"/>
        <v>#REF!</v>
      </c>
      <c r="BB17" s="27" t="e">
        <f t="shared" si="1"/>
        <v>#REF!</v>
      </c>
    </row>
    <row r="18" spans="1:54" x14ac:dyDescent="0.25">
      <c r="A18" t="s">
        <v>9873</v>
      </c>
      <c r="B18" s="25" t="e">
        <f>IF('Crisis Indicator Data'!#REF!="No Data",1,IF(#REF!&lt;&gt;"",1,0))</f>
        <v>#REF!</v>
      </c>
      <c r="C18" s="25" t="e">
        <f>IF('Crisis Indicator Data'!#REF!="No Data",1,IF(#REF!&lt;&gt;"",1,0))</f>
        <v>#REF!</v>
      </c>
      <c r="D18" s="25" t="e">
        <f>IF('Crisis Indicator Data'!#REF!="No Data",1,IF(#REF!&lt;&gt;"",1,0))</f>
        <v>#REF!</v>
      </c>
      <c r="E18" s="25" t="e">
        <f>IF('Crisis Indicator Data'!#REF!="No Data",1,IF(#REF!&lt;&gt;"",1,0))</f>
        <v>#REF!</v>
      </c>
      <c r="F18" s="25" t="e">
        <f>IF('Crisis Indicator Data'!#REF!="No Data",1,IF(#REF!&lt;&gt;"",1,0))</f>
        <v>#REF!</v>
      </c>
      <c r="G18" s="25" t="e">
        <f>IF('Crisis Indicator Data'!#REF!="No Data",1,IF(#REF!&lt;&gt;"",1,0))</f>
        <v>#REF!</v>
      </c>
      <c r="H18" s="25" t="e">
        <f>IF('Crisis Indicator Data'!#REF!="No Data",1,IF(#REF!&lt;&gt;"",1,0))</f>
        <v>#REF!</v>
      </c>
      <c r="I18" s="25" t="e">
        <f>IF('Crisis Indicator Data'!#REF!="No Data",1,IF(#REF!&lt;&gt;"",1,0))</f>
        <v>#REF!</v>
      </c>
      <c r="J18" s="25" t="e">
        <f>IF('Crisis Indicator Data'!#REF!="No Data",1,IF(#REF!&lt;&gt;"",1,0))</f>
        <v>#REF!</v>
      </c>
      <c r="K18" s="25" t="e">
        <f>IF('Crisis Indicator Data'!#REF!="No Data",1,IF(#REF!&lt;&gt;"",1,0))</f>
        <v>#REF!</v>
      </c>
      <c r="L18" s="25" t="e">
        <f>IF('Crisis Indicator Data'!#REF!="No Data",1,IF(#REF!&lt;&gt;"",1,0))</f>
        <v>#REF!</v>
      </c>
      <c r="M18" s="25" t="e">
        <f>IF('Crisis Indicator Data'!#REF!="No Data",1,IF(#REF!&lt;&gt;"",1,0))</f>
        <v>#REF!</v>
      </c>
      <c r="N18" s="25" t="e">
        <f>IF('Crisis Indicator Data'!#REF!="No Data",1,IF(#REF!&lt;&gt;"",1,0))</f>
        <v>#REF!</v>
      </c>
      <c r="O18" s="25" t="e">
        <f>IF('Crisis Indicator Data'!#REF!="No Data",1,IF(#REF!&lt;&gt;"",1,0))</f>
        <v>#REF!</v>
      </c>
      <c r="P18" s="25" t="e">
        <f>IF('Crisis Indicator Data'!#REF!="No Data",1,IF(#REF!&lt;&gt;"",1,0))</f>
        <v>#REF!</v>
      </c>
      <c r="Q18" s="25" t="e">
        <f>IF('Crisis Indicator Data'!#REF!="No Data",1,IF(#REF!&lt;&gt;"",1,0))</f>
        <v>#REF!</v>
      </c>
      <c r="R18" s="25" t="e">
        <f>IF('Crisis Indicator Data'!#REF!="No Data",1,IF(#REF!&lt;&gt;"",1,0))</f>
        <v>#REF!</v>
      </c>
      <c r="S18" s="25" t="e">
        <f>IF('Crisis Indicator Data'!#REF!="No Data",1,IF(#REF!&lt;&gt;"",1,0))</f>
        <v>#REF!</v>
      </c>
      <c r="T18" s="25" t="e">
        <f>IF('Crisis Indicator Data'!#REF!="No Data",1,IF(#REF!&lt;&gt;"",1,0))</f>
        <v>#REF!</v>
      </c>
      <c r="U18" s="25" t="e">
        <f>IF('Crisis Indicator Data'!#REF!="No Data",1,IF(#REF!&lt;&gt;"",1,0))</f>
        <v>#REF!</v>
      </c>
      <c r="V18" s="25" t="e">
        <f>IF('Crisis Indicator Data'!#REF!="No Data",1,IF(#REF!&lt;&gt;"",1,0))</f>
        <v>#REF!</v>
      </c>
      <c r="W18" s="25" t="e">
        <f>IF('Crisis Indicator Data'!#REF!="No Data",1,IF(#REF!&lt;&gt;"",1,0))</f>
        <v>#REF!</v>
      </c>
      <c r="X18" s="25" t="e">
        <f>IF('Crisis Indicator Data'!#REF!="No Data",1,IF(#REF!&lt;&gt;"",1,0))</f>
        <v>#REF!</v>
      </c>
      <c r="Y18" s="25" t="e">
        <f>IF('Crisis Indicator Data'!#REF!="No Data",1,IF(#REF!&lt;&gt;"",1,0))</f>
        <v>#REF!</v>
      </c>
      <c r="Z18" s="25" t="e">
        <f>IF('Crisis Indicator Data'!#REF!="No Data",1,IF(#REF!&lt;&gt;"",1,0))</f>
        <v>#REF!</v>
      </c>
      <c r="AA18" s="25" t="e">
        <f>IF('Crisis Indicator Data'!#REF!="No Data",1,IF(#REF!&lt;&gt;"",1,0))</f>
        <v>#REF!</v>
      </c>
      <c r="AB18" s="25" t="e">
        <f>IF('Crisis Indicator Data'!#REF!="No Data",1,IF(#REF!&lt;&gt;"",1,0))</f>
        <v>#REF!</v>
      </c>
      <c r="AC18" s="25" t="e">
        <f>IF('Crisis Indicator Data'!#REF!="No Data",1,IF(#REF!&lt;&gt;"",1,0))</f>
        <v>#REF!</v>
      </c>
      <c r="AD18" s="25" t="e">
        <f>IF('Crisis Indicator Data'!#REF!="No Data",1,IF(#REF!&lt;&gt;"",1,0))</f>
        <v>#REF!</v>
      </c>
      <c r="AE18" s="25" t="e">
        <f>IF('Crisis Indicator Data'!#REF!="No Data",1,IF(#REF!&lt;&gt;"",1,0))</f>
        <v>#REF!</v>
      </c>
      <c r="AF18" s="25" t="e">
        <f>IF('Crisis Indicator Data'!#REF!="No Data",1,IF(#REF!&lt;&gt;"",1,0))</f>
        <v>#REF!</v>
      </c>
      <c r="AG18" s="25" t="e">
        <f>IF('Crisis Indicator Data'!#REF!="No Data",1,IF(#REF!&lt;&gt;"",1,0))</f>
        <v>#REF!</v>
      </c>
      <c r="AH18" s="25" t="e">
        <f>IF('Crisis Indicator Data'!#REF!="No Data",1,IF(#REF!&lt;&gt;"",1,0))</f>
        <v>#REF!</v>
      </c>
      <c r="AI18" s="25" t="e">
        <f>IF('Crisis Indicator Data'!#REF!="No Data",1,IF(#REF!&lt;&gt;"",1,0))</f>
        <v>#REF!</v>
      </c>
      <c r="AJ18" s="25" t="e">
        <f>IF('Crisis Indicator Data'!#REF!="No Data",1,IF(#REF!&lt;&gt;"",1,0))</f>
        <v>#REF!</v>
      </c>
      <c r="AK18" s="25" t="e">
        <f>IF('Crisis Indicator Data'!#REF!="No Data",1,IF(#REF!&lt;&gt;"",1,0))</f>
        <v>#REF!</v>
      </c>
      <c r="AL18" s="25" t="e">
        <f>IF('Crisis Indicator Data'!#REF!="No Data",1,IF(#REF!&lt;&gt;"",1,0))</f>
        <v>#REF!</v>
      </c>
      <c r="AM18" s="25" t="e">
        <f>IF('Crisis Indicator Data'!#REF!="No Data",1,IF(#REF!&lt;&gt;"",1,0))</f>
        <v>#REF!</v>
      </c>
      <c r="AN18" s="25" t="e">
        <f>IF('Crisis Indicator Data'!#REF!="No Data",1,IF(#REF!&lt;&gt;"",1,0))</f>
        <v>#REF!</v>
      </c>
      <c r="AO18" s="25" t="e">
        <f>IF('Crisis Indicator Data'!#REF!="No Data",1,IF(#REF!&lt;&gt;"",1,0))</f>
        <v>#REF!</v>
      </c>
      <c r="AP18" s="25" t="e">
        <f>IF('Crisis Indicator Data'!#REF!="No Data",1,IF(#REF!&lt;&gt;"",1,0))</f>
        <v>#REF!</v>
      </c>
      <c r="AQ18" s="25" t="e">
        <f>IF('Crisis Indicator Data'!#REF!="No Data",1,IF(#REF!&lt;&gt;"",1,0))</f>
        <v>#REF!</v>
      </c>
      <c r="AR18" s="25" t="e">
        <f>IF('Crisis Indicator Data'!#REF!="No Data",1,IF(#REF!&lt;&gt;"",1,0))</f>
        <v>#REF!</v>
      </c>
      <c r="AS18" s="25" t="e">
        <f>IF('Crisis Indicator Data'!#REF!="No Data",1,IF(#REF!&lt;&gt;"",1,0))</f>
        <v>#REF!</v>
      </c>
      <c r="AT18" s="25" t="e">
        <f>IF('Crisis Indicator Data'!#REF!="No Data",1,IF(#REF!&lt;&gt;"",1,0))</f>
        <v>#REF!</v>
      </c>
      <c r="AU18" s="25" t="e">
        <f>IF('Crisis Indicator Data'!#REF!="No Data",1,IF(#REF!&lt;&gt;"",1,0))</f>
        <v>#REF!</v>
      </c>
      <c r="AV18" s="25" t="e">
        <f>IF('Crisis Indicator Data'!#REF!="No Data",1,IF(#REF!&lt;&gt;"",1,0))</f>
        <v>#REF!</v>
      </c>
      <c r="AW18" s="25" t="e">
        <f>IF('Crisis Indicator Data'!#REF!="No Data",1,IF(#REF!&lt;&gt;"",1,0))</f>
        <v>#REF!</v>
      </c>
      <c r="AX18" s="25" t="e">
        <f>IF('Crisis Indicator Data'!#REF!="No Data",1,IF(#REF!&lt;&gt;"",1,0))</f>
        <v>#REF!</v>
      </c>
      <c r="AY18" s="25" t="e">
        <f>IF('Crisis Indicator Data'!#REF!="No Data",1,IF(#REF!&lt;&gt;"",1,0))</f>
        <v>#REF!</v>
      </c>
      <c r="AZ18" s="25" t="e">
        <f>IF('Crisis Indicator Data'!#REF!="No Data",1,IF(#REF!&lt;&gt;"",1,0))</f>
        <v>#REF!</v>
      </c>
      <c r="BA18" t="e">
        <f t="shared" si="0"/>
        <v>#REF!</v>
      </c>
      <c r="BB18" s="27" t="e">
        <f t="shared" si="1"/>
        <v>#REF!</v>
      </c>
    </row>
    <row r="19" spans="1:54" x14ac:dyDescent="0.25">
      <c r="A19" t="s">
        <v>9861</v>
      </c>
      <c r="B19" s="25" t="e">
        <f>IF('Crisis Indicator Data'!#REF!="No Data",1,IF(#REF!&lt;&gt;"",1,0))</f>
        <v>#REF!</v>
      </c>
      <c r="C19" s="25" t="e">
        <f>IF('Crisis Indicator Data'!#REF!="No Data",1,IF(#REF!&lt;&gt;"",1,0))</f>
        <v>#REF!</v>
      </c>
      <c r="D19" s="25" t="e">
        <f>IF('Crisis Indicator Data'!#REF!="No Data",1,IF(#REF!&lt;&gt;"",1,0))</f>
        <v>#REF!</v>
      </c>
      <c r="E19" s="25" t="e">
        <f>IF('Crisis Indicator Data'!#REF!="No Data",1,IF(#REF!&lt;&gt;"",1,0))</f>
        <v>#REF!</v>
      </c>
      <c r="F19" s="25" t="e">
        <f>IF('Crisis Indicator Data'!#REF!="No Data",1,IF(#REF!&lt;&gt;"",1,0))</f>
        <v>#REF!</v>
      </c>
      <c r="G19" s="25" t="e">
        <f>IF('Crisis Indicator Data'!#REF!="No Data",1,IF(#REF!&lt;&gt;"",1,0))</f>
        <v>#REF!</v>
      </c>
      <c r="H19" s="25" t="e">
        <f>IF('Crisis Indicator Data'!#REF!="No Data",1,IF(#REF!&lt;&gt;"",1,0))</f>
        <v>#REF!</v>
      </c>
      <c r="I19" s="25" t="e">
        <f>IF('Crisis Indicator Data'!#REF!="No Data",1,IF(#REF!&lt;&gt;"",1,0))</f>
        <v>#REF!</v>
      </c>
      <c r="J19" s="25" t="e">
        <f>IF('Crisis Indicator Data'!#REF!="No Data",1,IF(#REF!&lt;&gt;"",1,0))</f>
        <v>#REF!</v>
      </c>
      <c r="K19" s="25" t="e">
        <f>IF('Crisis Indicator Data'!#REF!="No Data",1,IF(#REF!&lt;&gt;"",1,0))</f>
        <v>#REF!</v>
      </c>
      <c r="L19" s="25" t="e">
        <f>IF('Crisis Indicator Data'!#REF!="No Data",1,IF(#REF!&lt;&gt;"",1,0))</f>
        <v>#REF!</v>
      </c>
      <c r="M19" s="25" t="e">
        <f>IF('Crisis Indicator Data'!#REF!="No Data",1,IF(#REF!&lt;&gt;"",1,0))</f>
        <v>#REF!</v>
      </c>
      <c r="N19" s="25" t="e">
        <f>IF('Crisis Indicator Data'!#REF!="No Data",1,IF(#REF!&lt;&gt;"",1,0))</f>
        <v>#REF!</v>
      </c>
      <c r="O19" s="25" t="e">
        <f>IF('Crisis Indicator Data'!#REF!="No Data",1,IF(#REF!&lt;&gt;"",1,0))</f>
        <v>#REF!</v>
      </c>
      <c r="P19" s="25" t="e">
        <f>IF('Crisis Indicator Data'!#REF!="No Data",1,IF(#REF!&lt;&gt;"",1,0))</f>
        <v>#REF!</v>
      </c>
      <c r="Q19" s="25" t="e">
        <f>IF('Crisis Indicator Data'!#REF!="No Data",1,IF(#REF!&lt;&gt;"",1,0))</f>
        <v>#REF!</v>
      </c>
      <c r="R19" s="25" t="e">
        <f>IF('Crisis Indicator Data'!#REF!="No Data",1,IF(#REF!&lt;&gt;"",1,0))</f>
        <v>#REF!</v>
      </c>
      <c r="S19" s="25" t="e">
        <f>IF('Crisis Indicator Data'!#REF!="No Data",1,IF(#REF!&lt;&gt;"",1,0))</f>
        <v>#REF!</v>
      </c>
      <c r="T19" s="25" t="e">
        <f>IF('Crisis Indicator Data'!#REF!="No Data",1,IF(#REF!&lt;&gt;"",1,0))</f>
        <v>#REF!</v>
      </c>
      <c r="U19" s="25" t="e">
        <f>IF('Crisis Indicator Data'!#REF!="No Data",1,IF(#REF!&lt;&gt;"",1,0))</f>
        <v>#REF!</v>
      </c>
      <c r="V19" s="25" t="e">
        <f>IF('Crisis Indicator Data'!#REF!="No Data",1,IF(#REF!&lt;&gt;"",1,0))</f>
        <v>#REF!</v>
      </c>
      <c r="W19" s="25" t="e">
        <f>IF('Crisis Indicator Data'!#REF!="No Data",1,IF(#REF!&lt;&gt;"",1,0))</f>
        <v>#REF!</v>
      </c>
      <c r="X19" s="25" t="e">
        <f>IF('Crisis Indicator Data'!#REF!="No Data",1,IF(#REF!&lt;&gt;"",1,0))</f>
        <v>#REF!</v>
      </c>
      <c r="Y19" s="25" t="e">
        <f>IF('Crisis Indicator Data'!#REF!="No Data",1,IF(#REF!&lt;&gt;"",1,0))</f>
        <v>#REF!</v>
      </c>
      <c r="Z19" s="25" t="e">
        <f>IF('Crisis Indicator Data'!#REF!="No Data",1,IF(#REF!&lt;&gt;"",1,0))</f>
        <v>#REF!</v>
      </c>
      <c r="AA19" s="25" t="e">
        <f>IF('Crisis Indicator Data'!#REF!="No Data",1,IF(#REF!&lt;&gt;"",1,0))</f>
        <v>#REF!</v>
      </c>
      <c r="AB19" s="25" t="e">
        <f>IF('Crisis Indicator Data'!#REF!="No Data",1,IF(#REF!&lt;&gt;"",1,0))</f>
        <v>#REF!</v>
      </c>
      <c r="AC19" s="25" t="e">
        <f>IF('Crisis Indicator Data'!#REF!="No Data",1,IF(#REF!&lt;&gt;"",1,0))</f>
        <v>#REF!</v>
      </c>
      <c r="AD19" s="25" t="e">
        <f>IF('Crisis Indicator Data'!#REF!="No Data",1,IF(#REF!&lt;&gt;"",1,0))</f>
        <v>#REF!</v>
      </c>
      <c r="AE19" s="25" t="e">
        <f>IF('Crisis Indicator Data'!#REF!="No Data",1,IF(#REF!&lt;&gt;"",1,0))</f>
        <v>#REF!</v>
      </c>
      <c r="AF19" s="25" t="e">
        <f>IF('Crisis Indicator Data'!#REF!="No Data",1,IF(#REF!&lt;&gt;"",1,0))</f>
        <v>#REF!</v>
      </c>
      <c r="AG19" s="25" t="e">
        <f>IF('Crisis Indicator Data'!#REF!="No Data",1,IF(#REF!&lt;&gt;"",1,0))</f>
        <v>#REF!</v>
      </c>
      <c r="AH19" s="25" t="e">
        <f>IF('Crisis Indicator Data'!#REF!="No Data",1,IF(#REF!&lt;&gt;"",1,0))</f>
        <v>#REF!</v>
      </c>
      <c r="AI19" s="25" t="e">
        <f>IF('Crisis Indicator Data'!#REF!="No Data",1,IF(#REF!&lt;&gt;"",1,0))</f>
        <v>#REF!</v>
      </c>
      <c r="AJ19" s="25" t="e">
        <f>IF('Crisis Indicator Data'!#REF!="No Data",1,IF(#REF!&lt;&gt;"",1,0))</f>
        <v>#REF!</v>
      </c>
      <c r="AK19" s="25" t="e">
        <f>IF('Crisis Indicator Data'!#REF!="No Data",1,IF(#REF!&lt;&gt;"",1,0))</f>
        <v>#REF!</v>
      </c>
      <c r="AL19" s="25" t="e">
        <f>IF('Crisis Indicator Data'!#REF!="No Data",1,IF(#REF!&lt;&gt;"",1,0))</f>
        <v>#REF!</v>
      </c>
      <c r="AM19" s="25" t="e">
        <f>IF('Crisis Indicator Data'!#REF!="No Data",1,IF(#REF!&lt;&gt;"",1,0))</f>
        <v>#REF!</v>
      </c>
      <c r="AN19" s="25" t="e">
        <f>IF('Crisis Indicator Data'!#REF!="No Data",1,IF(#REF!&lt;&gt;"",1,0))</f>
        <v>#REF!</v>
      </c>
      <c r="AO19" s="25" t="e">
        <f>IF('Crisis Indicator Data'!#REF!="No Data",1,IF(#REF!&lt;&gt;"",1,0))</f>
        <v>#REF!</v>
      </c>
      <c r="AP19" s="25" t="e">
        <f>IF('Crisis Indicator Data'!#REF!="No Data",1,IF(#REF!&lt;&gt;"",1,0))</f>
        <v>#REF!</v>
      </c>
      <c r="AQ19" s="25" t="e">
        <f>IF('Crisis Indicator Data'!#REF!="No Data",1,IF(#REF!&lt;&gt;"",1,0))</f>
        <v>#REF!</v>
      </c>
      <c r="AR19" s="25" t="e">
        <f>IF('Crisis Indicator Data'!#REF!="No Data",1,IF(#REF!&lt;&gt;"",1,0))</f>
        <v>#REF!</v>
      </c>
      <c r="AS19" s="25" t="e">
        <f>IF('Crisis Indicator Data'!#REF!="No Data",1,IF(#REF!&lt;&gt;"",1,0))</f>
        <v>#REF!</v>
      </c>
      <c r="AT19" s="25" t="e">
        <f>IF('Crisis Indicator Data'!#REF!="No Data",1,IF(#REF!&lt;&gt;"",1,0))</f>
        <v>#REF!</v>
      </c>
      <c r="AU19" s="25" t="e">
        <f>IF('Crisis Indicator Data'!#REF!="No Data",1,IF(#REF!&lt;&gt;"",1,0))</f>
        <v>#REF!</v>
      </c>
      <c r="AV19" s="25" t="e">
        <f>IF('Crisis Indicator Data'!#REF!="No Data",1,IF(#REF!&lt;&gt;"",1,0))</f>
        <v>#REF!</v>
      </c>
      <c r="AW19" s="25" t="e">
        <f>IF('Crisis Indicator Data'!#REF!="No Data",1,IF(#REF!&lt;&gt;"",1,0))</f>
        <v>#REF!</v>
      </c>
      <c r="AX19" s="25" t="e">
        <f>IF('Crisis Indicator Data'!#REF!="No Data",1,IF(#REF!&lt;&gt;"",1,0))</f>
        <v>#REF!</v>
      </c>
      <c r="AY19" s="25" t="e">
        <f>IF('Crisis Indicator Data'!#REF!="No Data",1,IF(#REF!&lt;&gt;"",1,0))</f>
        <v>#REF!</v>
      </c>
      <c r="AZ19" s="25" t="e">
        <f>IF('Crisis Indicator Data'!#REF!="No Data",1,IF(#REF!&lt;&gt;"",1,0))</f>
        <v>#REF!</v>
      </c>
      <c r="BA19" t="e">
        <f t="shared" si="0"/>
        <v>#REF!</v>
      </c>
      <c r="BB19" s="27" t="e">
        <f t="shared" si="1"/>
        <v>#REF!</v>
      </c>
    </row>
    <row r="20" spans="1:54" x14ac:dyDescent="0.25">
      <c r="A20" t="s">
        <v>9882</v>
      </c>
      <c r="B20" s="25" t="e">
        <f>IF('Crisis Indicator Data'!#REF!="No Data",1,IF(#REF!&lt;&gt;"",1,0))</f>
        <v>#REF!</v>
      </c>
      <c r="C20" s="25" t="e">
        <f>IF('Crisis Indicator Data'!#REF!="No Data",1,IF(#REF!&lt;&gt;"",1,0))</f>
        <v>#REF!</v>
      </c>
      <c r="D20" s="25" t="e">
        <f>IF('Crisis Indicator Data'!#REF!="No Data",1,IF(#REF!&lt;&gt;"",1,0))</f>
        <v>#REF!</v>
      </c>
      <c r="E20" s="25" t="e">
        <f>IF('Crisis Indicator Data'!#REF!="No Data",1,IF(#REF!&lt;&gt;"",1,0))</f>
        <v>#REF!</v>
      </c>
      <c r="F20" s="25" t="e">
        <f>IF('Crisis Indicator Data'!#REF!="No Data",1,IF(#REF!&lt;&gt;"",1,0))</f>
        <v>#REF!</v>
      </c>
      <c r="G20" s="25" t="e">
        <f>IF('Crisis Indicator Data'!#REF!="No Data",1,IF(#REF!&lt;&gt;"",1,0))</f>
        <v>#REF!</v>
      </c>
      <c r="H20" s="25" t="e">
        <f>IF('Crisis Indicator Data'!#REF!="No Data",1,IF(#REF!&lt;&gt;"",1,0))</f>
        <v>#REF!</v>
      </c>
      <c r="I20" s="25" t="e">
        <f>IF('Crisis Indicator Data'!#REF!="No Data",1,IF(#REF!&lt;&gt;"",1,0))</f>
        <v>#REF!</v>
      </c>
      <c r="J20" s="25" t="e">
        <f>IF('Crisis Indicator Data'!#REF!="No Data",1,IF(#REF!&lt;&gt;"",1,0))</f>
        <v>#REF!</v>
      </c>
      <c r="K20" s="25" t="e">
        <f>IF('Crisis Indicator Data'!#REF!="No Data",1,IF(#REF!&lt;&gt;"",1,0))</f>
        <v>#REF!</v>
      </c>
      <c r="L20" s="25" t="e">
        <f>IF('Crisis Indicator Data'!#REF!="No Data",1,IF(#REF!&lt;&gt;"",1,0))</f>
        <v>#REF!</v>
      </c>
      <c r="M20" s="25" t="e">
        <f>IF('Crisis Indicator Data'!#REF!="No Data",1,IF(#REF!&lt;&gt;"",1,0))</f>
        <v>#REF!</v>
      </c>
      <c r="N20" s="25" t="e">
        <f>IF('Crisis Indicator Data'!#REF!="No Data",1,IF(#REF!&lt;&gt;"",1,0))</f>
        <v>#REF!</v>
      </c>
      <c r="O20" s="25" t="e">
        <f>IF('Crisis Indicator Data'!#REF!="No Data",1,IF(#REF!&lt;&gt;"",1,0))</f>
        <v>#REF!</v>
      </c>
      <c r="P20" s="25" t="e">
        <f>IF('Crisis Indicator Data'!#REF!="No Data",1,IF(#REF!&lt;&gt;"",1,0))</f>
        <v>#REF!</v>
      </c>
      <c r="Q20" s="25" t="e">
        <f>IF('Crisis Indicator Data'!#REF!="No Data",1,IF(#REF!&lt;&gt;"",1,0))</f>
        <v>#REF!</v>
      </c>
      <c r="R20" s="25" t="e">
        <f>IF('Crisis Indicator Data'!#REF!="No Data",1,IF(#REF!&lt;&gt;"",1,0))</f>
        <v>#REF!</v>
      </c>
      <c r="S20" s="25" t="e">
        <f>IF('Crisis Indicator Data'!#REF!="No Data",1,IF(#REF!&lt;&gt;"",1,0))</f>
        <v>#REF!</v>
      </c>
      <c r="T20" s="25" t="e">
        <f>IF('Crisis Indicator Data'!#REF!="No Data",1,IF(#REF!&lt;&gt;"",1,0))</f>
        <v>#REF!</v>
      </c>
      <c r="U20" s="25" t="e">
        <f>IF('Crisis Indicator Data'!#REF!="No Data",1,IF(#REF!&lt;&gt;"",1,0))</f>
        <v>#REF!</v>
      </c>
      <c r="V20" s="25" t="e">
        <f>IF('Crisis Indicator Data'!#REF!="No Data",1,IF(#REF!&lt;&gt;"",1,0))</f>
        <v>#REF!</v>
      </c>
      <c r="W20" s="25" t="e">
        <f>IF('Crisis Indicator Data'!#REF!="No Data",1,IF(#REF!&lt;&gt;"",1,0))</f>
        <v>#REF!</v>
      </c>
      <c r="X20" s="25" t="e">
        <f>IF('Crisis Indicator Data'!#REF!="No Data",1,IF(#REF!&lt;&gt;"",1,0))</f>
        <v>#REF!</v>
      </c>
      <c r="Y20" s="25" t="e">
        <f>IF('Crisis Indicator Data'!#REF!="No Data",1,IF(#REF!&lt;&gt;"",1,0))</f>
        <v>#REF!</v>
      </c>
      <c r="Z20" s="25" t="e">
        <f>IF('Crisis Indicator Data'!#REF!="No Data",1,IF(#REF!&lt;&gt;"",1,0))</f>
        <v>#REF!</v>
      </c>
      <c r="AA20" s="25" t="e">
        <f>IF('Crisis Indicator Data'!#REF!="No Data",1,IF(#REF!&lt;&gt;"",1,0))</f>
        <v>#REF!</v>
      </c>
      <c r="AB20" s="25" t="e">
        <f>IF('Crisis Indicator Data'!#REF!="No Data",1,IF(#REF!&lt;&gt;"",1,0))</f>
        <v>#REF!</v>
      </c>
      <c r="AC20" s="25" t="e">
        <f>IF('Crisis Indicator Data'!#REF!="No Data",1,IF(#REF!&lt;&gt;"",1,0))</f>
        <v>#REF!</v>
      </c>
      <c r="AD20" s="25" t="e">
        <f>IF('Crisis Indicator Data'!#REF!="No Data",1,IF(#REF!&lt;&gt;"",1,0))</f>
        <v>#REF!</v>
      </c>
      <c r="AE20" s="25" t="e">
        <f>IF('Crisis Indicator Data'!#REF!="No Data",1,IF(#REF!&lt;&gt;"",1,0))</f>
        <v>#REF!</v>
      </c>
      <c r="AF20" s="25" t="e">
        <f>IF('Crisis Indicator Data'!#REF!="No Data",1,IF(#REF!&lt;&gt;"",1,0))</f>
        <v>#REF!</v>
      </c>
      <c r="AG20" s="25" t="e">
        <f>IF('Crisis Indicator Data'!#REF!="No Data",1,IF(#REF!&lt;&gt;"",1,0))</f>
        <v>#REF!</v>
      </c>
      <c r="AH20" s="25" t="e">
        <f>IF('Crisis Indicator Data'!#REF!="No Data",1,IF(#REF!&lt;&gt;"",1,0))</f>
        <v>#REF!</v>
      </c>
      <c r="AI20" s="25" t="e">
        <f>IF('Crisis Indicator Data'!#REF!="No Data",1,IF(#REF!&lt;&gt;"",1,0))</f>
        <v>#REF!</v>
      </c>
      <c r="AJ20" s="25" t="e">
        <f>IF('Crisis Indicator Data'!#REF!="No Data",1,IF(#REF!&lt;&gt;"",1,0))</f>
        <v>#REF!</v>
      </c>
      <c r="AK20" s="25" t="e">
        <f>IF('Crisis Indicator Data'!#REF!="No Data",1,IF(#REF!&lt;&gt;"",1,0))</f>
        <v>#REF!</v>
      </c>
      <c r="AL20" s="25" t="e">
        <f>IF('Crisis Indicator Data'!#REF!="No Data",1,IF(#REF!&lt;&gt;"",1,0))</f>
        <v>#REF!</v>
      </c>
      <c r="AM20" s="25" t="e">
        <f>IF('Crisis Indicator Data'!#REF!="No Data",1,IF(#REF!&lt;&gt;"",1,0))</f>
        <v>#REF!</v>
      </c>
      <c r="AN20" s="25" t="e">
        <f>IF('Crisis Indicator Data'!#REF!="No Data",1,IF(#REF!&lt;&gt;"",1,0))</f>
        <v>#REF!</v>
      </c>
      <c r="AO20" s="25" t="e">
        <f>IF('Crisis Indicator Data'!#REF!="No Data",1,IF(#REF!&lt;&gt;"",1,0))</f>
        <v>#REF!</v>
      </c>
      <c r="AP20" s="25" t="e">
        <f>IF('Crisis Indicator Data'!#REF!="No Data",1,IF(#REF!&lt;&gt;"",1,0))</f>
        <v>#REF!</v>
      </c>
      <c r="AQ20" s="25" t="e">
        <f>IF('Crisis Indicator Data'!#REF!="No Data",1,IF(#REF!&lt;&gt;"",1,0))</f>
        <v>#REF!</v>
      </c>
      <c r="AR20" s="25" t="e">
        <f>IF('Crisis Indicator Data'!#REF!="No Data",1,IF(#REF!&lt;&gt;"",1,0))</f>
        <v>#REF!</v>
      </c>
      <c r="AS20" s="25" t="e">
        <f>IF('Crisis Indicator Data'!#REF!="No Data",1,IF(#REF!&lt;&gt;"",1,0))</f>
        <v>#REF!</v>
      </c>
      <c r="AT20" s="25" t="e">
        <f>IF('Crisis Indicator Data'!#REF!="No Data",1,IF(#REF!&lt;&gt;"",1,0))</f>
        <v>#REF!</v>
      </c>
      <c r="AU20" s="25" t="e">
        <f>IF('Crisis Indicator Data'!#REF!="No Data",1,IF(#REF!&lt;&gt;"",1,0))</f>
        <v>#REF!</v>
      </c>
      <c r="AV20" s="25" t="e">
        <f>IF('Crisis Indicator Data'!#REF!="No Data",1,IF(#REF!&lt;&gt;"",1,0))</f>
        <v>#REF!</v>
      </c>
      <c r="AW20" s="25" t="e">
        <f>IF('Crisis Indicator Data'!#REF!="No Data",1,IF(#REF!&lt;&gt;"",1,0))</f>
        <v>#REF!</v>
      </c>
      <c r="AX20" s="25" t="e">
        <f>IF('Crisis Indicator Data'!#REF!="No Data",1,IF(#REF!&lt;&gt;"",1,0))</f>
        <v>#REF!</v>
      </c>
      <c r="AY20" s="25" t="e">
        <f>IF('Crisis Indicator Data'!#REF!="No Data",1,IF(#REF!&lt;&gt;"",1,0))</f>
        <v>#REF!</v>
      </c>
      <c r="AZ20" s="25" t="e">
        <f>IF('Crisis Indicator Data'!#REF!="No Data",1,IF(#REF!&lt;&gt;"",1,0))</f>
        <v>#REF!</v>
      </c>
      <c r="BA20" t="e">
        <f t="shared" si="0"/>
        <v>#REF!</v>
      </c>
      <c r="BB20" s="27" t="e">
        <f t="shared" si="1"/>
        <v>#REF!</v>
      </c>
    </row>
    <row r="21" spans="1:54" x14ac:dyDescent="0.25">
      <c r="A21" t="s">
        <v>9875</v>
      </c>
      <c r="B21" s="25" t="e">
        <f>IF('Crisis Indicator Data'!#REF!="No Data",1,IF(#REF!&lt;&gt;"",1,0))</f>
        <v>#REF!</v>
      </c>
      <c r="C21" s="25" t="e">
        <f>IF('Crisis Indicator Data'!#REF!="No Data",1,IF(#REF!&lt;&gt;"",1,0))</f>
        <v>#REF!</v>
      </c>
      <c r="D21" s="25" t="e">
        <f>IF('Crisis Indicator Data'!#REF!="No Data",1,IF(#REF!&lt;&gt;"",1,0))</f>
        <v>#REF!</v>
      </c>
      <c r="E21" s="25" t="e">
        <f>IF('Crisis Indicator Data'!#REF!="No Data",1,IF(#REF!&lt;&gt;"",1,0))</f>
        <v>#REF!</v>
      </c>
      <c r="F21" s="25" t="e">
        <f>IF('Crisis Indicator Data'!#REF!="No Data",1,IF(#REF!&lt;&gt;"",1,0))</f>
        <v>#REF!</v>
      </c>
      <c r="G21" s="25" t="e">
        <f>IF('Crisis Indicator Data'!#REF!="No Data",1,IF(#REF!&lt;&gt;"",1,0))</f>
        <v>#REF!</v>
      </c>
      <c r="H21" s="25" t="e">
        <f>IF('Crisis Indicator Data'!#REF!="No Data",1,IF(#REF!&lt;&gt;"",1,0))</f>
        <v>#REF!</v>
      </c>
      <c r="I21" s="25" t="e">
        <f>IF('Crisis Indicator Data'!#REF!="No Data",1,IF(#REF!&lt;&gt;"",1,0))</f>
        <v>#REF!</v>
      </c>
      <c r="J21" s="25" t="e">
        <f>IF('Crisis Indicator Data'!#REF!="No Data",1,IF(#REF!&lt;&gt;"",1,0))</f>
        <v>#REF!</v>
      </c>
      <c r="K21" s="25" t="e">
        <f>IF('Crisis Indicator Data'!#REF!="No Data",1,IF(#REF!&lt;&gt;"",1,0))</f>
        <v>#REF!</v>
      </c>
      <c r="L21" s="25" t="e">
        <f>IF('Crisis Indicator Data'!#REF!="No Data",1,IF(#REF!&lt;&gt;"",1,0))</f>
        <v>#REF!</v>
      </c>
      <c r="M21" s="25" t="e">
        <f>IF('Crisis Indicator Data'!#REF!="No Data",1,IF(#REF!&lt;&gt;"",1,0))</f>
        <v>#REF!</v>
      </c>
      <c r="N21" s="25" t="e">
        <f>IF('Crisis Indicator Data'!#REF!="No Data",1,IF(#REF!&lt;&gt;"",1,0))</f>
        <v>#REF!</v>
      </c>
      <c r="O21" s="25" t="e">
        <f>IF('Crisis Indicator Data'!#REF!="No Data",1,IF(#REF!&lt;&gt;"",1,0))</f>
        <v>#REF!</v>
      </c>
      <c r="P21" s="25" t="e">
        <f>IF('Crisis Indicator Data'!#REF!="No Data",1,IF(#REF!&lt;&gt;"",1,0))</f>
        <v>#REF!</v>
      </c>
      <c r="Q21" s="25" t="e">
        <f>IF('Crisis Indicator Data'!#REF!="No Data",1,IF(#REF!&lt;&gt;"",1,0))</f>
        <v>#REF!</v>
      </c>
      <c r="R21" s="25" t="e">
        <f>IF('Crisis Indicator Data'!#REF!="No Data",1,IF(#REF!&lt;&gt;"",1,0))</f>
        <v>#REF!</v>
      </c>
      <c r="S21" s="25" t="e">
        <f>IF('Crisis Indicator Data'!#REF!="No Data",1,IF(#REF!&lt;&gt;"",1,0))</f>
        <v>#REF!</v>
      </c>
      <c r="T21" s="25" t="e">
        <f>IF('Crisis Indicator Data'!#REF!="No Data",1,IF(#REF!&lt;&gt;"",1,0))</f>
        <v>#REF!</v>
      </c>
      <c r="U21" s="25" t="e">
        <f>IF('Crisis Indicator Data'!#REF!="No Data",1,IF(#REF!&lt;&gt;"",1,0))</f>
        <v>#REF!</v>
      </c>
      <c r="V21" s="25" t="e">
        <f>IF('Crisis Indicator Data'!#REF!="No Data",1,IF(#REF!&lt;&gt;"",1,0))</f>
        <v>#REF!</v>
      </c>
      <c r="W21" s="25" t="e">
        <f>IF('Crisis Indicator Data'!#REF!="No Data",1,IF(#REF!&lt;&gt;"",1,0))</f>
        <v>#REF!</v>
      </c>
      <c r="X21" s="25" t="e">
        <f>IF('Crisis Indicator Data'!#REF!="No Data",1,IF(#REF!&lt;&gt;"",1,0))</f>
        <v>#REF!</v>
      </c>
      <c r="Y21" s="25" t="e">
        <f>IF('Crisis Indicator Data'!#REF!="No Data",1,IF(#REF!&lt;&gt;"",1,0))</f>
        <v>#REF!</v>
      </c>
      <c r="Z21" s="25" t="e">
        <f>IF('Crisis Indicator Data'!#REF!="No Data",1,IF(#REF!&lt;&gt;"",1,0))</f>
        <v>#REF!</v>
      </c>
      <c r="AA21" s="25" t="e">
        <f>IF('Crisis Indicator Data'!#REF!="No Data",1,IF(#REF!&lt;&gt;"",1,0))</f>
        <v>#REF!</v>
      </c>
      <c r="AB21" s="25" t="e">
        <f>IF('Crisis Indicator Data'!#REF!="No Data",1,IF(#REF!&lt;&gt;"",1,0))</f>
        <v>#REF!</v>
      </c>
      <c r="AC21" s="25" t="e">
        <f>IF('Crisis Indicator Data'!#REF!="No Data",1,IF(#REF!&lt;&gt;"",1,0))</f>
        <v>#REF!</v>
      </c>
      <c r="AD21" s="25" t="e">
        <f>IF('Crisis Indicator Data'!#REF!="No Data",1,IF(#REF!&lt;&gt;"",1,0))</f>
        <v>#REF!</v>
      </c>
      <c r="AE21" s="25" t="e">
        <f>IF('Crisis Indicator Data'!#REF!="No Data",1,IF(#REF!&lt;&gt;"",1,0))</f>
        <v>#REF!</v>
      </c>
      <c r="AF21" s="25" t="e">
        <f>IF('Crisis Indicator Data'!#REF!="No Data",1,IF(#REF!&lt;&gt;"",1,0))</f>
        <v>#REF!</v>
      </c>
      <c r="AG21" s="25" t="e">
        <f>IF('Crisis Indicator Data'!#REF!="No Data",1,IF(#REF!&lt;&gt;"",1,0))</f>
        <v>#REF!</v>
      </c>
      <c r="AH21" s="25" t="e">
        <f>IF('Crisis Indicator Data'!#REF!="No Data",1,IF(#REF!&lt;&gt;"",1,0))</f>
        <v>#REF!</v>
      </c>
      <c r="AI21" s="25" t="e">
        <f>IF('Crisis Indicator Data'!#REF!="No Data",1,IF(#REF!&lt;&gt;"",1,0))</f>
        <v>#REF!</v>
      </c>
      <c r="AJ21" s="25" t="e">
        <f>IF('Crisis Indicator Data'!#REF!="No Data",1,IF(#REF!&lt;&gt;"",1,0))</f>
        <v>#REF!</v>
      </c>
      <c r="AK21" s="25" t="e">
        <f>IF('Crisis Indicator Data'!#REF!="No Data",1,IF(#REF!&lt;&gt;"",1,0))</f>
        <v>#REF!</v>
      </c>
      <c r="AL21" s="25" t="e">
        <f>IF('Crisis Indicator Data'!#REF!="No Data",1,IF(#REF!&lt;&gt;"",1,0))</f>
        <v>#REF!</v>
      </c>
      <c r="AM21" s="25" t="e">
        <f>IF('Crisis Indicator Data'!#REF!="No Data",1,IF(#REF!&lt;&gt;"",1,0))</f>
        <v>#REF!</v>
      </c>
      <c r="AN21" s="25" t="e">
        <f>IF('Crisis Indicator Data'!#REF!="No Data",1,IF(#REF!&lt;&gt;"",1,0))</f>
        <v>#REF!</v>
      </c>
      <c r="AO21" s="25" t="e">
        <f>IF('Crisis Indicator Data'!#REF!="No Data",1,IF(#REF!&lt;&gt;"",1,0))</f>
        <v>#REF!</v>
      </c>
      <c r="AP21" s="25" t="e">
        <f>IF('Crisis Indicator Data'!#REF!="No Data",1,IF(#REF!&lt;&gt;"",1,0))</f>
        <v>#REF!</v>
      </c>
      <c r="AQ21" s="25" t="e">
        <f>IF('Crisis Indicator Data'!#REF!="No Data",1,IF(#REF!&lt;&gt;"",1,0))</f>
        <v>#REF!</v>
      </c>
      <c r="AR21" s="25" t="e">
        <f>IF('Crisis Indicator Data'!#REF!="No Data",1,IF(#REF!&lt;&gt;"",1,0))</f>
        <v>#REF!</v>
      </c>
      <c r="AS21" s="25" t="e">
        <f>IF('Crisis Indicator Data'!#REF!="No Data",1,IF(#REF!&lt;&gt;"",1,0))</f>
        <v>#REF!</v>
      </c>
      <c r="AT21" s="25" t="e">
        <f>IF('Crisis Indicator Data'!#REF!="No Data",1,IF(#REF!&lt;&gt;"",1,0))</f>
        <v>#REF!</v>
      </c>
      <c r="AU21" s="25" t="e">
        <f>IF('Crisis Indicator Data'!#REF!="No Data",1,IF(#REF!&lt;&gt;"",1,0))</f>
        <v>#REF!</v>
      </c>
      <c r="AV21" s="25" t="e">
        <f>IF('Crisis Indicator Data'!#REF!="No Data",1,IF(#REF!&lt;&gt;"",1,0))</f>
        <v>#REF!</v>
      </c>
      <c r="AW21" s="25" t="e">
        <f>IF('Crisis Indicator Data'!#REF!="No Data",1,IF(#REF!&lt;&gt;"",1,0))</f>
        <v>#REF!</v>
      </c>
      <c r="AX21" s="25" t="e">
        <f>IF('Crisis Indicator Data'!#REF!="No Data",1,IF(#REF!&lt;&gt;"",1,0))</f>
        <v>#REF!</v>
      </c>
      <c r="AY21" s="25" t="e">
        <f>IF('Crisis Indicator Data'!#REF!="No Data",1,IF(#REF!&lt;&gt;"",1,0))</f>
        <v>#REF!</v>
      </c>
      <c r="AZ21" s="25" t="e">
        <f>IF('Crisis Indicator Data'!#REF!="No Data",1,IF(#REF!&lt;&gt;"",1,0))</f>
        <v>#REF!</v>
      </c>
      <c r="BA21" t="e">
        <f t="shared" si="0"/>
        <v>#REF!</v>
      </c>
      <c r="BB21" s="27" t="e">
        <f t="shared" si="1"/>
        <v>#REF!</v>
      </c>
    </row>
    <row r="22" spans="1:54" x14ac:dyDescent="0.25">
      <c r="A22" t="s">
        <v>9870</v>
      </c>
      <c r="B22" s="25" t="e">
        <f>IF('Crisis Indicator Data'!#REF!="No Data",1,IF(#REF!&lt;&gt;"",1,0))</f>
        <v>#REF!</v>
      </c>
      <c r="C22" s="25" t="e">
        <f>IF('Crisis Indicator Data'!#REF!="No Data",1,IF(#REF!&lt;&gt;"",1,0))</f>
        <v>#REF!</v>
      </c>
      <c r="D22" s="25" t="e">
        <f>IF('Crisis Indicator Data'!#REF!="No Data",1,IF(#REF!&lt;&gt;"",1,0))</f>
        <v>#REF!</v>
      </c>
      <c r="E22" s="25" t="e">
        <f>IF('Crisis Indicator Data'!#REF!="No Data",1,IF(#REF!&lt;&gt;"",1,0))</f>
        <v>#REF!</v>
      </c>
      <c r="F22" s="25" t="e">
        <f>IF('Crisis Indicator Data'!#REF!="No Data",1,IF(#REF!&lt;&gt;"",1,0))</f>
        <v>#REF!</v>
      </c>
      <c r="G22" s="25" t="e">
        <f>IF('Crisis Indicator Data'!#REF!="No Data",1,IF(#REF!&lt;&gt;"",1,0))</f>
        <v>#REF!</v>
      </c>
      <c r="H22" s="25" t="e">
        <f>IF('Crisis Indicator Data'!#REF!="No Data",1,IF(#REF!&lt;&gt;"",1,0))</f>
        <v>#REF!</v>
      </c>
      <c r="I22" s="25" t="e">
        <f>IF('Crisis Indicator Data'!#REF!="No Data",1,IF(#REF!&lt;&gt;"",1,0))</f>
        <v>#REF!</v>
      </c>
      <c r="J22" s="25" t="e">
        <f>IF('Crisis Indicator Data'!#REF!="No Data",1,IF(#REF!&lt;&gt;"",1,0))</f>
        <v>#REF!</v>
      </c>
      <c r="K22" s="25" t="e">
        <f>IF('Crisis Indicator Data'!#REF!="No Data",1,IF(#REF!&lt;&gt;"",1,0))</f>
        <v>#REF!</v>
      </c>
      <c r="L22" s="25" t="e">
        <f>IF('Crisis Indicator Data'!#REF!="No Data",1,IF(#REF!&lt;&gt;"",1,0))</f>
        <v>#REF!</v>
      </c>
      <c r="M22" s="25" t="e">
        <f>IF('Crisis Indicator Data'!#REF!="No Data",1,IF(#REF!&lt;&gt;"",1,0))</f>
        <v>#REF!</v>
      </c>
      <c r="N22" s="25" t="e">
        <f>IF('Crisis Indicator Data'!#REF!="No Data",1,IF(#REF!&lt;&gt;"",1,0))</f>
        <v>#REF!</v>
      </c>
      <c r="O22" s="25" t="e">
        <f>IF('Crisis Indicator Data'!#REF!="No Data",1,IF(#REF!&lt;&gt;"",1,0))</f>
        <v>#REF!</v>
      </c>
      <c r="P22" s="25" t="e">
        <f>IF('Crisis Indicator Data'!#REF!="No Data",1,IF(#REF!&lt;&gt;"",1,0))</f>
        <v>#REF!</v>
      </c>
      <c r="Q22" s="25" t="e">
        <f>IF('Crisis Indicator Data'!#REF!="No Data",1,IF(#REF!&lt;&gt;"",1,0))</f>
        <v>#REF!</v>
      </c>
      <c r="R22" s="25" t="e">
        <f>IF('Crisis Indicator Data'!#REF!="No Data",1,IF(#REF!&lt;&gt;"",1,0))</f>
        <v>#REF!</v>
      </c>
      <c r="S22" s="25" t="e">
        <f>IF('Crisis Indicator Data'!#REF!="No Data",1,IF(#REF!&lt;&gt;"",1,0))</f>
        <v>#REF!</v>
      </c>
      <c r="T22" s="25" t="e">
        <f>IF('Crisis Indicator Data'!#REF!="No Data",1,IF(#REF!&lt;&gt;"",1,0))</f>
        <v>#REF!</v>
      </c>
      <c r="U22" s="25" t="e">
        <f>IF('Crisis Indicator Data'!#REF!="No Data",1,IF(#REF!&lt;&gt;"",1,0))</f>
        <v>#REF!</v>
      </c>
      <c r="V22" s="25" t="e">
        <f>IF('Crisis Indicator Data'!#REF!="No Data",1,IF(#REF!&lt;&gt;"",1,0))</f>
        <v>#REF!</v>
      </c>
      <c r="W22" s="25" t="e">
        <f>IF('Crisis Indicator Data'!#REF!="No Data",1,IF(#REF!&lt;&gt;"",1,0))</f>
        <v>#REF!</v>
      </c>
      <c r="X22" s="25" t="e">
        <f>IF('Crisis Indicator Data'!#REF!="No Data",1,IF(#REF!&lt;&gt;"",1,0))</f>
        <v>#REF!</v>
      </c>
      <c r="Y22" s="25" t="e">
        <f>IF('Crisis Indicator Data'!#REF!="No Data",1,IF(#REF!&lt;&gt;"",1,0))</f>
        <v>#REF!</v>
      </c>
      <c r="Z22" s="25" t="e">
        <f>IF('Crisis Indicator Data'!#REF!="No Data",1,IF(#REF!&lt;&gt;"",1,0))</f>
        <v>#REF!</v>
      </c>
      <c r="AA22" s="25" t="e">
        <f>IF('Crisis Indicator Data'!#REF!="No Data",1,IF(#REF!&lt;&gt;"",1,0))</f>
        <v>#REF!</v>
      </c>
      <c r="AB22" s="25" t="e">
        <f>IF('Crisis Indicator Data'!#REF!="No Data",1,IF(#REF!&lt;&gt;"",1,0))</f>
        <v>#REF!</v>
      </c>
      <c r="AC22" s="25" t="e">
        <f>IF('Crisis Indicator Data'!#REF!="No Data",1,IF(#REF!&lt;&gt;"",1,0))</f>
        <v>#REF!</v>
      </c>
      <c r="AD22" s="25" t="e">
        <f>IF('Crisis Indicator Data'!#REF!="No Data",1,IF(#REF!&lt;&gt;"",1,0))</f>
        <v>#REF!</v>
      </c>
      <c r="AE22" s="25" t="e">
        <f>IF('Crisis Indicator Data'!#REF!="No Data",1,IF(#REF!&lt;&gt;"",1,0))</f>
        <v>#REF!</v>
      </c>
      <c r="AF22" s="25" t="e">
        <f>IF('Crisis Indicator Data'!#REF!="No Data",1,IF(#REF!&lt;&gt;"",1,0))</f>
        <v>#REF!</v>
      </c>
      <c r="AG22" s="25" t="e">
        <f>IF('Crisis Indicator Data'!#REF!="No Data",1,IF(#REF!&lt;&gt;"",1,0))</f>
        <v>#REF!</v>
      </c>
      <c r="AH22" s="25" t="e">
        <f>IF('Crisis Indicator Data'!#REF!="No Data",1,IF(#REF!&lt;&gt;"",1,0))</f>
        <v>#REF!</v>
      </c>
      <c r="AI22" s="25" t="e">
        <f>IF('Crisis Indicator Data'!#REF!="No Data",1,IF(#REF!&lt;&gt;"",1,0))</f>
        <v>#REF!</v>
      </c>
      <c r="AJ22" s="25" t="e">
        <f>IF('Crisis Indicator Data'!#REF!="No Data",1,IF(#REF!&lt;&gt;"",1,0))</f>
        <v>#REF!</v>
      </c>
      <c r="AK22" s="25" t="e">
        <f>IF('Crisis Indicator Data'!#REF!="No Data",1,IF(#REF!&lt;&gt;"",1,0))</f>
        <v>#REF!</v>
      </c>
      <c r="AL22" s="25" t="e">
        <f>IF('Crisis Indicator Data'!#REF!="No Data",1,IF(#REF!&lt;&gt;"",1,0))</f>
        <v>#REF!</v>
      </c>
      <c r="AM22" s="25" t="e">
        <f>IF('Crisis Indicator Data'!#REF!="No Data",1,IF(#REF!&lt;&gt;"",1,0))</f>
        <v>#REF!</v>
      </c>
      <c r="AN22" s="25" t="e">
        <f>IF('Crisis Indicator Data'!#REF!="No Data",1,IF(#REF!&lt;&gt;"",1,0))</f>
        <v>#REF!</v>
      </c>
      <c r="AO22" s="25" t="e">
        <f>IF('Crisis Indicator Data'!#REF!="No Data",1,IF(#REF!&lt;&gt;"",1,0))</f>
        <v>#REF!</v>
      </c>
      <c r="AP22" s="25" t="e">
        <f>IF('Crisis Indicator Data'!#REF!="No Data",1,IF(#REF!&lt;&gt;"",1,0))</f>
        <v>#REF!</v>
      </c>
      <c r="AQ22" s="25" t="e">
        <f>IF('Crisis Indicator Data'!#REF!="No Data",1,IF(#REF!&lt;&gt;"",1,0))</f>
        <v>#REF!</v>
      </c>
      <c r="AR22" s="25" t="e">
        <f>IF('Crisis Indicator Data'!#REF!="No Data",1,IF(#REF!&lt;&gt;"",1,0))</f>
        <v>#REF!</v>
      </c>
      <c r="AS22" s="25" t="e">
        <f>IF('Crisis Indicator Data'!#REF!="No Data",1,IF(#REF!&lt;&gt;"",1,0))</f>
        <v>#REF!</v>
      </c>
      <c r="AT22" s="25" t="e">
        <f>IF('Crisis Indicator Data'!#REF!="No Data",1,IF(#REF!&lt;&gt;"",1,0))</f>
        <v>#REF!</v>
      </c>
      <c r="AU22" s="25" t="e">
        <f>IF('Crisis Indicator Data'!#REF!="No Data",1,IF(#REF!&lt;&gt;"",1,0))</f>
        <v>#REF!</v>
      </c>
      <c r="AV22" s="25" t="e">
        <f>IF('Crisis Indicator Data'!#REF!="No Data",1,IF(#REF!&lt;&gt;"",1,0))</f>
        <v>#REF!</v>
      </c>
      <c r="AW22" s="25" t="e">
        <f>IF('Crisis Indicator Data'!#REF!="No Data",1,IF(#REF!&lt;&gt;"",1,0))</f>
        <v>#REF!</v>
      </c>
      <c r="AX22" s="25" t="e">
        <f>IF('Crisis Indicator Data'!#REF!="No Data",1,IF(#REF!&lt;&gt;"",1,0))</f>
        <v>#REF!</v>
      </c>
      <c r="AY22" s="25" t="e">
        <f>IF('Crisis Indicator Data'!#REF!="No Data",1,IF(#REF!&lt;&gt;"",1,0))</f>
        <v>#REF!</v>
      </c>
      <c r="AZ22" s="25" t="e">
        <f>IF('Crisis Indicator Data'!#REF!="No Data",1,IF(#REF!&lt;&gt;"",1,0))</f>
        <v>#REF!</v>
      </c>
      <c r="BA22" t="e">
        <f t="shared" si="0"/>
        <v>#REF!</v>
      </c>
      <c r="BB22" s="27" t="e">
        <f t="shared" si="1"/>
        <v>#REF!</v>
      </c>
    </row>
    <row r="23" spans="1:54" x14ac:dyDescent="0.25">
      <c r="A23" t="s">
        <v>9884</v>
      </c>
      <c r="B23" s="25" t="e">
        <f>IF('Crisis Indicator Data'!#REF!="No Data",1,IF(#REF!&lt;&gt;"",1,0))</f>
        <v>#REF!</v>
      </c>
      <c r="C23" s="25" t="e">
        <f>IF('Crisis Indicator Data'!#REF!="No Data",1,IF(#REF!&lt;&gt;"",1,0))</f>
        <v>#REF!</v>
      </c>
      <c r="D23" s="25" t="e">
        <f>IF('Crisis Indicator Data'!#REF!="No Data",1,IF(#REF!&lt;&gt;"",1,0))</f>
        <v>#REF!</v>
      </c>
      <c r="E23" s="25" t="e">
        <f>IF('Crisis Indicator Data'!#REF!="No Data",1,IF(#REF!&lt;&gt;"",1,0))</f>
        <v>#REF!</v>
      </c>
      <c r="F23" s="25" t="e">
        <f>IF('Crisis Indicator Data'!#REF!="No Data",1,IF(#REF!&lt;&gt;"",1,0))</f>
        <v>#REF!</v>
      </c>
      <c r="G23" s="25" t="e">
        <f>IF('Crisis Indicator Data'!#REF!="No Data",1,IF(#REF!&lt;&gt;"",1,0))</f>
        <v>#REF!</v>
      </c>
      <c r="H23" s="25" t="e">
        <f>IF('Crisis Indicator Data'!#REF!="No Data",1,IF(#REF!&lt;&gt;"",1,0))</f>
        <v>#REF!</v>
      </c>
      <c r="I23" s="25" t="e">
        <f>IF('Crisis Indicator Data'!#REF!="No Data",1,IF(#REF!&lt;&gt;"",1,0))</f>
        <v>#REF!</v>
      </c>
      <c r="J23" s="25" t="e">
        <f>IF('Crisis Indicator Data'!#REF!="No Data",1,IF(#REF!&lt;&gt;"",1,0))</f>
        <v>#REF!</v>
      </c>
      <c r="K23" s="25" t="e">
        <f>IF('Crisis Indicator Data'!#REF!="No Data",1,IF(#REF!&lt;&gt;"",1,0))</f>
        <v>#REF!</v>
      </c>
      <c r="L23" s="25" t="e">
        <f>IF('Crisis Indicator Data'!#REF!="No Data",1,IF(#REF!&lt;&gt;"",1,0))</f>
        <v>#REF!</v>
      </c>
      <c r="M23" s="25" t="e">
        <f>IF('Crisis Indicator Data'!#REF!="No Data",1,IF(#REF!&lt;&gt;"",1,0))</f>
        <v>#REF!</v>
      </c>
      <c r="N23" s="25" t="e">
        <f>IF('Crisis Indicator Data'!#REF!="No Data",1,IF(#REF!&lt;&gt;"",1,0))</f>
        <v>#REF!</v>
      </c>
      <c r="O23" s="25" t="e">
        <f>IF('Crisis Indicator Data'!#REF!="No Data",1,IF(#REF!&lt;&gt;"",1,0))</f>
        <v>#REF!</v>
      </c>
      <c r="P23" s="25" t="e">
        <f>IF('Crisis Indicator Data'!#REF!="No Data",1,IF(#REF!&lt;&gt;"",1,0))</f>
        <v>#REF!</v>
      </c>
      <c r="Q23" s="25" t="e">
        <f>IF('Crisis Indicator Data'!#REF!="No Data",1,IF(#REF!&lt;&gt;"",1,0))</f>
        <v>#REF!</v>
      </c>
      <c r="R23" s="25" t="e">
        <f>IF('Crisis Indicator Data'!#REF!="No Data",1,IF(#REF!&lt;&gt;"",1,0))</f>
        <v>#REF!</v>
      </c>
      <c r="S23" s="25" t="e">
        <f>IF('Crisis Indicator Data'!#REF!="No Data",1,IF(#REF!&lt;&gt;"",1,0))</f>
        <v>#REF!</v>
      </c>
      <c r="T23" s="25" t="e">
        <f>IF('Crisis Indicator Data'!#REF!="No Data",1,IF(#REF!&lt;&gt;"",1,0))</f>
        <v>#REF!</v>
      </c>
      <c r="U23" s="25" t="e">
        <f>IF('Crisis Indicator Data'!#REF!="No Data",1,IF(#REF!&lt;&gt;"",1,0))</f>
        <v>#REF!</v>
      </c>
      <c r="V23" s="25" t="e">
        <f>IF('Crisis Indicator Data'!#REF!="No Data",1,IF(#REF!&lt;&gt;"",1,0))</f>
        <v>#REF!</v>
      </c>
      <c r="W23" s="25" t="e">
        <f>IF('Crisis Indicator Data'!#REF!="No Data",1,IF(#REF!&lt;&gt;"",1,0))</f>
        <v>#REF!</v>
      </c>
      <c r="X23" s="25" t="e">
        <f>IF('Crisis Indicator Data'!#REF!="No Data",1,IF(#REF!&lt;&gt;"",1,0))</f>
        <v>#REF!</v>
      </c>
      <c r="Y23" s="25" t="e">
        <f>IF('Crisis Indicator Data'!#REF!="No Data",1,IF(#REF!&lt;&gt;"",1,0))</f>
        <v>#REF!</v>
      </c>
      <c r="Z23" s="25" t="e">
        <f>IF('Crisis Indicator Data'!#REF!="No Data",1,IF(#REF!&lt;&gt;"",1,0))</f>
        <v>#REF!</v>
      </c>
      <c r="AA23" s="25" t="e">
        <f>IF('Crisis Indicator Data'!#REF!="No Data",1,IF(#REF!&lt;&gt;"",1,0))</f>
        <v>#REF!</v>
      </c>
      <c r="AB23" s="25" t="e">
        <f>IF('Crisis Indicator Data'!#REF!="No Data",1,IF(#REF!&lt;&gt;"",1,0))</f>
        <v>#REF!</v>
      </c>
      <c r="AC23" s="25" t="e">
        <f>IF('Crisis Indicator Data'!#REF!="No Data",1,IF(#REF!&lt;&gt;"",1,0))</f>
        <v>#REF!</v>
      </c>
      <c r="AD23" s="25" t="e">
        <f>IF('Crisis Indicator Data'!#REF!="No Data",1,IF(#REF!&lt;&gt;"",1,0))</f>
        <v>#REF!</v>
      </c>
      <c r="AE23" s="25" t="e">
        <f>IF('Crisis Indicator Data'!#REF!="No Data",1,IF(#REF!&lt;&gt;"",1,0))</f>
        <v>#REF!</v>
      </c>
      <c r="AF23" s="25" t="e">
        <f>IF('Crisis Indicator Data'!#REF!="No Data",1,IF(#REF!&lt;&gt;"",1,0))</f>
        <v>#REF!</v>
      </c>
      <c r="AG23" s="25" t="e">
        <f>IF('Crisis Indicator Data'!#REF!="No Data",1,IF(#REF!&lt;&gt;"",1,0))</f>
        <v>#REF!</v>
      </c>
      <c r="AH23" s="25" t="e">
        <f>IF('Crisis Indicator Data'!#REF!="No Data",1,IF(#REF!&lt;&gt;"",1,0))</f>
        <v>#REF!</v>
      </c>
      <c r="AI23" s="25" t="e">
        <f>IF('Crisis Indicator Data'!#REF!="No Data",1,IF(#REF!&lt;&gt;"",1,0))</f>
        <v>#REF!</v>
      </c>
      <c r="AJ23" s="25" t="e">
        <f>IF('Crisis Indicator Data'!#REF!="No Data",1,IF(#REF!&lt;&gt;"",1,0))</f>
        <v>#REF!</v>
      </c>
      <c r="AK23" s="25" t="e">
        <f>IF('Crisis Indicator Data'!#REF!="No Data",1,IF(#REF!&lt;&gt;"",1,0))</f>
        <v>#REF!</v>
      </c>
      <c r="AL23" s="25" t="e">
        <f>IF('Crisis Indicator Data'!#REF!="No Data",1,IF(#REF!&lt;&gt;"",1,0))</f>
        <v>#REF!</v>
      </c>
      <c r="AM23" s="25" t="e">
        <f>IF('Crisis Indicator Data'!#REF!="No Data",1,IF(#REF!&lt;&gt;"",1,0))</f>
        <v>#REF!</v>
      </c>
      <c r="AN23" s="25" t="e">
        <f>IF('Crisis Indicator Data'!#REF!="No Data",1,IF(#REF!&lt;&gt;"",1,0))</f>
        <v>#REF!</v>
      </c>
      <c r="AO23" s="25" t="e">
        <f>IF('Crisis Indicator Data'!#REF!="No Data",1,IF(#REF!&lt;&gt;"",1,0))</f>
        <v>#REF!</v>
      </c>
      <c r="AP23" s="25" t="e">
        <f>IF('Crisis Indicator Data'!#REF!="No Data",1,IF(#REF!&lt;&gt;"",1,0))</f>
        <v>#REF!</v>
      </c>
      <c r="AQ23" s="25" t="e">
        <f>IF('Crisis Indicator Data'!#REF!="No Data",1,IF(#REF!&lt;&gt;"",1,0))</f>
        <v>#REF!</v>
      </c>
      <c r="AR23" s="25" t="e">
        <f>IF('Crisis Indicator Data'!#REF!="No Data",1,IF(#REF!&lt;&gt;"",1,0))</f>
        <v>#REF!</v>
      </c>
      <c r="AS23" s="25" t="e">
        <f>IF('Crisis Indicator Data'!#REF!="No Data",1,IF(#REF!&lt;&gt;"",1,0))</f>
        <v>#REF!</v>
      </c>
      <c r="AT23" s="25" t="e">
        <f>IF('Crisis Indicator Data'!#REF!="No Data",1,IF(#REF!&lt;&gt;"",1,0))</f>
        <v>#REF!</v>
      </c>
      <c r="AU23" s="25" t="e">
        <f>IF('Crisis Indicator Data'!#REF!="No Data",1,IF(#REF!&lt;&gt;"",1,0))</f>
        <v>#REF!</v>
      </c>
      <c r="AV23" s="25" t="e">
        <f>IF('Crisis Indicator Data'!#REF!="No Data",1,IF(#REF!&lt;&gt;"",1,0))</f>
        <v>#REF!</v>
      </c>
      <c r="AW23" s="25" t="e">
        <f>IF('Crisis Indicator Data'!#REF!="No Data",1,IF(#REF!&lt;&gt;"",1,0))</f>
        <v>#REF!</v>
      </c>
      <c r="AX23" s="25" t="e">
        <f>IF('Crisis Indicator Data'!#REF!="No Data",1,IF(#REF!&lt;&gt;"",1,0))</f>
        <v>#REF!</v>
      </c>
      <c r="AY23" s="25" t="e">
        <f>IF('Crisis Indicator Data'!#REF!="No Data",1,IF(#REF!&lt;&gt;"",1,0))</f>
        <v>#REF!</v>
      </c>
      <c r="AZ23" s="25" t="e">
        <f>IF('Crisis Indicator Data'!#REF!="No Data",1,IF(#REF!&lt;&gt;"",1,0))</f>
        <v>#REF!</v>
      </c>
      <c r="BA23" t="e">
        <f t="shared" si="0"/>
        <v>#REF!</v>
      </c>
      <c r="BB23" s="27" t="e">
        <f t="shared" si="1"/>
        <v>#REF!</v>
      </c>
    </row>
    <row r="24" spans="1:54" x14ac:dyDescent="0.25">
      <c r="A24" t="s">
        <v>9876</v>
      </c>
      <c r="B24" s="25" t="e">
        <f>IF('Crisis Indicator Data'!#REF!="No Data",1,IF(#REF!&lt;&gt;"",1,0))</f>
        <v>#REF!</v>
      </c>
      <c r="C24" s="25" t="e">
        <f>IF('Crisis Indicator Data'!#REF!="No Data",1,IF(#REF!&lt;&gt;"",1,0))</f>
        <v>#REF!</v>
      </c>
      <c r="D24" s="25" t="e">
        <f>IF('Crisis Indicator Data'!#REF!="No Data",1,IF(#REF!&lt;&gt;"",1,0))</f>
        <v>#REF!</v>
      </c>
      <c r="E24" s="25" t="e">
        <f>IF('Crisis Indicator Data'!#REF!="No Data",1,IF(#REF!&lt;&gt;"",1,0))</f>
        <v>#REF!</v>
      </c>
      <c r="F24" s="25" t="e">
        <f>IF('Crisis Indicator Data'!#REF!="No Data",1,IF(#REF!&lt;&gt;"",1,0))</f>
        <v>#REF!</v>
      </c>
      <c r="G24" s="25" t="e">
        <f>IF('Crisis Indicator Data'!#REF!="No Data",1,IF(#REF!&lt;&gt;"",1,0))</f>
        <v>#REF!</v>
      </c>
      <c r="H24" s="25" t="e">
        <f>IF('Crisis Indicator Data'!#REF!="No Data",1,IF(#REF!&lt;&gt;"",1,0))</f>
        <v>#REF!</v>
      </c>
      <c r="I24" s="25" t="e">
        <f>IF('Crisis Indicator Data'!#REF!="No Data",1,IF(#REF!&lt;&gt;"",1,0))</f>
        <v>#REF!</v>
      </c>
      <c r="J24" s="25" t="e">
        <f>IF('Crisis Indicator Data'!#REF!="No Data",1,IF(#REF!&lt;&gt;"",1,0))</f>
        <v>#REF!</v>
      </c>
      <c r="K24" s="25" t="e">
        <f>IF('Crisis Indicator Data'!#REF!="No Data",1,IF(#REF!&lt;&gt;"",1,0))</f>
        <v>#REF!</v>
      </c>
      <c r="L24" s="25" t="e">
        <f>IF('Crisis Indicator Data'!#REF!="No Data",1,IF(#REF!&lt;&gt;"",1,0))</f>
        <v>#REF!</v>
      </c>
      <c r="M24" s="25" t="e">
        <f>IF('Crisis Indicator Data'!#REF!="No Data",1,IF(#REF!&lt;&gt;"",1,0))</f>
        <v>#REF!</v>
      </c>
      <c r="N24" s="25" t="e">
        <f>IF('Crisis Indicator Data'!#REF!="No Data",1,IF(#REF!&lt;&gt;"",1,0))</f>
        <v>#REF!</v>
      </c>
      <c r="O24" s="25" t="e">
        <f>IF('Crisis Indicator Data'!#REF!="No Data",1,IF(#REF!&lt;&gt;"",1,0))</f>
        <v>#REF!</v>
      </c>
      <c r="P24" s="25" t="e">
        <f>IF('Crisis Indicator Data'!#REF!="No Data",1,IF(#REF!&lt;&gt;"",1,0))</f>
        <v>#REF!</v>
      </c>
      <c r="Q24" s="25" t="e">
        <f>IF('Crisis Indicator Data'!#REF!="No Data",1,IF(#REF!&lt;&gt;"",1,0))</f>
        <v>#REF!</v>
      </c>
      <c r="R24" s="25" t="e">
        <f>IF('Crisis Indicator Data'!#REF!="No Data",1,IF(#REF!&lt;&gt;"",1,0))</f>
        <v>#REF!</v>
      </c>
      <c r="S24" s="25" t="e">
        <f>IF('Crisis Indicator Data'!#REF!="No Data",1,IF(#REF!&lt;&gt;"",1,0))</f>
        <v>#REF!</v>
      </c>
      <c r="T24" s="25" t="e">
        <f>IF('Crisis Indicator Data'!#REF!="No Data",1,IF(#REF!&lt;&gt;"",1,0))</f>
        <v>#REF!</v>
      </c>
      <c r="U24" s="25" t="e">
        <f>IF('Crisis Indicator Data'!#REF!="No Data",1,IF(#REF!&lt;&gt;"",1,0))</f>
        <v>#REF!</v>
      </c>
      <c r="V24" s="25" t="e">
        <f>IF('Crisis Indicator Data'!#REF!="No Data",1,IF(#REF!&lt;&gt;"",1,0))</f>
        <v>#REF!</v>
      </c>
      <c r="W24" s="25" t="e">
        <f>IF('Crisis Indicator Data'!#REF!="No Data",1,IF(#REF!&lt;&gt;"",1,0))</f>
        <v>#REF!</v>
      </c>
      <c r="X24" s="25" t="e">
        <f>IF('Crisis Indicator Data'!#REF!="No Data",1,IF(#REF!&lt;&gt;"",1,0))</f>
        <v>#REF!</v>
      </c>
      <c r="Y24" s="25" t="e">
        <f>IF('Crisis Indicator Data'!#REF!="No Data",1,IF(#REF!&lt;&gt;"",1,0))</f>
        <v>#REF!</v>
      </c>
      <c r="Z24" s="25" t="e">
        <f>IF('Crisis Indicator Data'!#REF!="No Data",1,IF(#REF!&lt;&gt;"",1,0))</f>
        <v>#REF!</v>
      </c>
      <c r="AA24" s="25" t="e">
        <f>IF('Crisis Indicator Data'!#REF!="No Data",1,IF(#REF!&lt;&gt;"",1,0))</f>
        <v>#REF!</v>
      </c>
      <c r="AB24" s="25" t="e">
        <f>IF('Crisis Indicator Data'!#REF!="No Data",1,IF(#REF!&lt;&gt;"",1,0))</f>
        <v>#REF!</v>
      </c>
      <c r="AC24" s="25" t="e">
        <f>IF('Crisis Indicator Data'!#REF!="No Data",1,IF(#REF!&lt;&gt;"",1,0))</f>
        <v>#REF!</v>
      </c>
      <c r="AD24" s="25" t="e">
        <f>IF('Crisis Indicator Data'!#REF!="No Data",1,IF(#REF!&lt;&gt;"",1,0))</f>
        <v>#REF!</v>
      </c>
      <c r="AE24" s="25" t="e">
        <f>IF('Crisis Indicator Data'!#REF!="No Data",1,IF(#REF!&lt;&gt;"",1,0))</f>
        <v>#REF!</v>
      </c>
      <c r="AF24" s="25" t="e">
        <f>IF('Crisis Indicator Data'!#REF!="No Data",1,IF(#REF!&lt;&gt;"",1,0))</f>
        <v>#REF!</v>
      </c>
      <c r="AG24" s="25" t="e">
        <f>IF('Crisis Indicator Data'!#REF!="No Data",1,IF(#REF!&lt;&gt;"",1,0))</f>
        <v>#REF!</v>
      </c>
      <c r="AH24" s="25" t="e">
        <f>IF('Crisis Indicator Data'!#REF!="No Data",1,IF(#REF!&lt;&gt;"",1,0))</f>
        <v>#REF!</v>
      </c>
      <c r="AI24" s="25" t="e">
        <f>IF('Crisis Indicator Data'!#REF!="No Data",1,IF(#REF!&lt;&gt;"",1,0))</f>
        <v>#REF!</v>
      </c>
      <c r="AJ24" s="25" t="e">
        <f>IF('Crisis Indicator Data'!#REF!="No Data",1,IF(#REF!&lt;&gt;"",1,0))</f>
        <v>#REF!</v>
      </c>
      <c r="AK24" s="25" t="e">
        <f>IF('Crisis Indicator Data'!#REF!="No Data",1,IF(#REF!&lt;&gt;"",1,0))</f>
        <v>#REF!</v>
      </c>
      <c r="AL24" s="25" t="e">
        <f>IF('Crisis Indicator Data'!#REF!="No Data",1,IF(#REF!&lt;&gt;"",1,0))</f>
        <v>#REF!</v>
      </c>
      <c r="AM24" s="25" t="e">
        <f>IF('Crisis Indicator Data'!#REF!="No Data",1,IF(#REF!&lt;&gt;"",1,0))</f>
        <v>#REF!</v>
      </c>
      <c r="AN24" s="25" t="e">
        <f>IF('Crisis Indicator Data'!#REF!="No Data",1,IF(#REF!&lt;&gt;"",1,0))</f>
        <v>#REF!</v>
      </c>
      <c r="AO24" s="25" t="e">
        <f>IF('Crisis Indicator Data'!#REF!="No Data",1,IF(#REF!&lt;&gt;"",1,0))</f>
        <v>#REF!</v>
      </c>
      <c r="AP24" s="25" t="e">
        <f>IF('Crisis Indicator Data'!#REF!="No Data",1,IF(#REF!&lt;&gt;"",1,0))</f>
        <v>#REF!</v>
      </c>
      <c r="AQ24" s="25" t="e">
        <f>IF('Crisis Indicator Data'!#REF!="No Data",1,IF(#REF!&lt;&gt;"",1,0))</f>
        <v>#REF!</v>
      </c>
      <c r="AR24" s="25" t="e">
        <f>IF('Crisis Indicator Data'!#REF!="No Data",1,IF(#REF!&lt;&gt;"",1,0))</f>
        <v>#REF!</v>
      </c>
      <c r="AS24" s="25" t="e">
        <f>IF('Crisis Indicator Data'!#REF!="No Data",1,IF(#REF!&lt;&gt;"",1,0))</f>
        <v>#REF!</v>
      </c>
      <c r="AT24" s="25" t="e">
        <f>IF('Crisis Indicator Data'!#REF!="No Data",1,IF(#REF!&lt;&gt;"",1,0))</f>
        <v>#REF!</v>
      </c>
      <c r="AU24" s="25" t="e">
        <f>IF('Crisis Indicator Data'!#REF!="No Data",1,IF(#REF!&lt;&gt;"",1,0))</f>
        <v>#REF!</v>
      </c>
      <c r="AV24" s="25" t="e">
        <f>IF('Crisis Indicator Data'!#REF!="No Data",1,IF(#REF!&lt;&gt;"",1,0))</f>
        <v>#REF!</v>
      </c>
      <c r="AW24" s="25" t="e">
        <f>IF('Crisis Indicator Data'!#REF!="No Data",1,IF(#REF!&lt;&gt;"",1,0))</f>
        <v>#REF!</v>
      </c>
      <c r="AX24" s="25" t="e">
        <f>IF('Crisis Indicator Data'!#REF!="No Data",1,IF(#REF!&lt;&gt;"",1,0))</f>
        <v>#REF!</v>
      </c>
      <c r="AY24" s="25" t="e">
        <f>IF('Crisis Indicator Data'!#REF!="No Data",1,IF(#REF!&lt;&gt;"",1,0))</f>
        <v>#REF!</v>
      </c>
      <c r="AZ24" s="25" t="e">
        <f>IF('Crisis Indicator Data'!#REF!="No Data",1,IF(#REF!&lt;&gt;"",1,0))</f>
        <v>#REF!</v>
      </c>
      <c r="BA24" t="e">
        <f t="shared" si="0"/>
        <v>#REF!</v>
      </c>
      <c r="BB24" s="27" t="e">
        <f t="shared" si="1"/>
        <v>#REF!</v>
      </c>
    </row>
    <row r="25" spans="1:54" x14ac:dyDescent="0.25">
      <c r="A25" t="s">
        <v>9880</v>
      </c>
      <c r="B25" s="25" t="e">
        <f>IF('Crisis Indicator Data'!#REF!="No Data",1,IF(#REF!&lt;&gt;"",1,0))</f>
        <v>#REF!</v>
      </c>
      <c r="C25" s="25" t="e">
        <f>IF('Crisis Indicator Data'!#REF!="No Data",1,IF(#REF!&lt;&gt;"",1,0))</f>
        <v>#REF!</v>
      </c>
      <c r="D25" s="25" t="e">
        <f>IF('Crisis Indicator Data'!#REF!="No Data",1,IF(#REF!&lt;&gt;"",1,0))</f>
        <v>#REF!</v>
      </c>
      <c r="E25" s="25" t="e">
        <f>IF('Crisis Indicator Data'!#REF!="No Data",1,IF(#REF!&lt;&gt;"",1,0))</f>
        <v>#REF!</v>
      </c>
      <c r="F25" s="25" t="e">
        <f>IF('Crisis Indicator Data'!#REF!="No Data",1,IF(#REF!&lt;&gt;"",1,0))</f>
        <v>#REF!</v>
      </c>
      <c r="G25" s="25" t="e">
        <f>IF('Crisis Indicator Data'!#REF!="No Data",1,IF(#REF!&lt;&gt;"",1,0))</f>
        <v>#REF!</v>
      </c>
      <c r="H25" s="25" t="e">
        <f>IF('Crisis Indicator Data'!#REF!="No Data",1,IF(#REF!&lt;&gt;"",1,0))</f>
        <v>#REF!</v>
      </c>
      <c r="I25" s="25" t="e">
        <f>IF('Crisis Indicator Data'!#REF!="No Data",1,IF(#REF!&lt;&gt;"",1,0))</f>
        <v>#REF!</v>
      </c>
      <c r="J25" s="25" t="e">
        <f>IF('Crisis Indicator Data'!#REF!="No Data",1,IF(#REF!&lt;&gt;"",1,0))</f>
        <v>#REF!</v>
      </c>
      <c r="K25" s="25" t="e">
        <f>IF('Crisis Indicator Data'!#REF!="No Data",1,IF(#REF!&lt;&gt;"",1,0))</f>
        <v>#REF!</v>
      </c>
      <c r="L25" s="25" t="e">
        <f>IF('Crisis Indicator Data'!#REF!="No Data",1,IF(#REF!&lt;&gt;"",1,0))</f>
        <v>#REF!</v>
      </c>
      <c r="M25" s="25" t="e">
        <f>IF('Crisis Indicator Data'!#REF!="No Data",1,IF(#REF!&lt;&gt;"",1,0))</f>
        <v>#REF!</v>
      </c>
      <c r="N25" s="25" t="e">
        <f>IF('Crisis Indicator Data'!#REF!="No Data",1,IF(#REF!&lt;&gt;"",1,0))</f>
        <v>#REF!</v>
      </c>
      <c r="O25" s="25" t="e">
        <f>IF('Crisis Indicator Data'!#REF!="No Data",1,IF(#REF!&lt;&gt;"",1,0))</f>
        <v>#REF!</v>
      </c>
      <c r="P25" s="25" t="e">
        <f>IF('Crisis Indicator Data'!#REF!="No Data",1,IF(#REF!&lt;&gt;"",1,0))</f>
        <v>#REF!</v>
      </c>
      <c r="Q25" s="25" t="e">
        <f>IF('Crisis Indicator Data'!#REF!="No Data",1,IF(#REF!&lt;&gt;"",1,0))</f>
        <v>#REF!</v>
      </c>
      <c r="R25" s="25" t="e">
        <f>IF('Crisis Indicator Data'!#REF!="No Data",1,IF(#REF!&lt;&gt;"",1,0))</f>
        <v>#REF!</v>
      </c>
      <c r="S25" s="25" t="e">
        <f>IF('Crisis Indicator Data'!#REF!="No Data",1,IF(#REF!&lt;&gt;"",1,0))</f>
        <v>#REF!</v>
      </c>
      <c r="T25" s="25" t="e">
        <f>IF('Crisis Indicator Data'!#REF!="No Data",1,IF(#REF!&lt;&gt;"",1,0))</f>
        <v>#REF!</v>
      </c>
      <c r="U25" s="25" t="e">
        <f>IF('Crisis Indicator Data'!#REF!="No Data",1,IF(#REF!&lt;&gt;"",1,0))</f>
        <v>#REF!</v>
      </c>
      <c r="V25" s="25" t="e">
        <f>IF('Crisis Indicator Data'!#REF!="No Data",1,IF(#REF!&lt;&gt;"",1,0))</f>
        <v>#REF!</v>
      </c>
      <c r="W25" s="25" t="e">
        <f>IF('Crisis Indicator Data'!#REF!="No Data",1,IF(#REF!&lt;&gt;"",1,0))</f>
        <v>#REF!</v>
      </c>
      <c r="X25" s="25" t="e">
        <f>IF('Crisis Indicator Data'!#REF!="No Data",1,IF(#REF!&lt;&gt;"",1,0))</f>
        <v>#REF!</v>
      </c>
      <c r="Y25" s="25" t="e">
        <f>IF('Crisis Indicator Data'!#REF!="No Data",1,IF(#REF!&lt;&gt;"",1,0))</f>
        <v>#REF!</v>
      </c>
      <c r="Z25" s="25" t="e">
        <f>IF('Crisis Indicator Data'!#REF!="No Data",1,IF(#REF!&lt;&gt;"",1,0))</f>
        <v>#REF!</v>
      </c>
      <c r="AA25" s="25" t="e">
        <f>IF('Crisis Indicator Data'!#REF!="No Data",1,IF(#REF!&lt;&gt;"",1,0))</f>
        <v>#REF!</v>
      </c>
      <c r="AB25" s="25" t="e">
        <f>IF('Crisis Indicator Data'!#REF!="No Data",1,IF(#REF!&lt;&gt;"",1,0))</f>
        <v>#REF!</v>
      </c>
      <c r="AC25" s="25" t="e">
        <f>IF('Crisis Indicator Data'!#REF!="No Data",1,IF(#REF!&lt;&gt;"",1,0))</f>
        <v>#REF!</v>
      </c>
      <c r="AD25" s="25" t="e">
        <f>IF('Crisis Indicator Data'!#REF!="No Data",1,IF(#REF!&lt;&gt;"",1,0))</f>
        <v>#REF!</v>
      </c>
      <c r="AE25" s="25" t="e">
        <f>IF('Crisis Indicator Data'!#REF!="No Data",1,IF(#REF!&lt;&gt;"",1,0))</f>
        <v>#REF!</v>
      </c>
      <c r="AF25" s="25" t="e">
        <f>IF('Crisis Indicator Data'!#REF!="No Data",1,IF(#REF!&lt;&gt;"",1,0))</f>
        <v>#REF!</v>
      </c>
      <c r="AG25" s="25" t="e">
        <f>IF('Crisis Indicator Data'!#REF!="No Data",1,IF(#REF!&lt;&gt;"",1,0))</f>
        <v>#REF!</v>
      </c>
      <c r="AH25" s="25" t="e">
        <f>IF('Crisis Indicator Data'!#REF!="No Data",1,IF(#REF!&lt;&gt;"",1,0))</f>
        <v>#REF!</v>
      </c>
      <c r="AI25" s="25" t="e">
        <f>IF('Crisis Indicator Data'!#REF!="No Data",1,IF(#REF!&lt;&gt;"",1,0))</f>
        <v>#REF!</v>
      </c>
      <c r="AJ25" s="25" t="e">
        <f>IF('Crisis Indicator Data'!#REF!="No Data",1,IF(#REF!&lt;&gt;"",1,0))</f>
        <v>#REF!</v>
      </c>
      <c r="AK25" s="25" t="e">
        <f>IF('Crisis Indicator Data'!#REF!="No Data",1,IF(#REF!&lt;&gt;"",1,0))</f>
        <v>#REF!</v>
      </c>
      <c r="AL25" s="25" t="e">
        <f>IF('Crisis Indicator Data'!#REF!="No Data",1,IF(#REF!&lt;&gt;"",1,0))</f>
        <v>#REF!</v>
      </c>
      <c r="AM25" s="25" t="e">
        <f>IF('Crisis Indicator Data'!#REF!="No Data",1,IF(#REF!&lt;&gt;"",1,0))</f>
        <v>#REF!</v>
      </c>
      <c r="AN25" s="25" t="e">
        <f>IF('Crisis Indicator Data'!#REF!="No Data",1,IF(#REF!&lt;&gt;"",1,0))</f>
        <v>#REF!</v>
      </c>
      <c r="AO25" s="25" t="e">
        <f>IF('Crisis Indicator Data'!#REF!="No Data",1,IF(#REF!&lt;&gt;"",1,0))</f>
        <v>#REF!</v>
      </c>
      <c r="AP25" s="25" t="e">
        <f>IF('Crisis Indicator Data'!#REF!="No Data",1,IF(#REF!&lt;&gt;"",1,0))</f>
        <v>#REF!</v>
      </c>
      <c r="AQ25" s="25" t="e">
        <f>IF('Crisis Indicator Data'!#REF!="No Data",1,IF(#REF!&lt;&gt;"",1,0))</f>
        <v>#REF!</v>
      </c>
      <c r="AR25" s="25" t="e">
        <f>IF('Crisis Indicator Data'!#REF!="No Data",1,IF(#REF!&lt;&gt;"",1,0))</f>
        <v>#REF!</v>
      </c>
      <c r="AS25" s="25" t="e">
        <f>IF('Crisis Indicator Data'!#REF!="No Data",1,IF(#REF!&lt;&gt;"",1,0))</f>
        <v>#REF!</v>
      </c>
      <c r="AT25" s="25" t="e">
        <f>IF('Crisis Indicator Data'!#REF!="No Data",1,IF(#REF!&lt;&gt;"",1,0))</f>
        <v>#REF!</v>
      </c>
      <c r="AU25" s="25" t="e">
        <f>IF('Crisis Indicator Data'!#REF!="No Data",1,IF(#REF!&lt;&gt;"",1,0))</f>
        <v>#REF!</v>
      </c>
      <c r="AV25" s="25" t="e">
        <f>IF('Crisis Indicator Data'!#REF!="No Data",1,IF(#REF!&lt;&gt;"",1,0))</f>
        <v>#REF!</v>
      </c>
      <c r="AW25" s="25" t="e">
        <f>IF('Crisis Indicator Data'!#REF!="No Data",1,IF(#REF!&lt;&gt;"",1,0))</f>
        <v>#REF!</v>
      </c>
      <c r="AX25" s="25" t="e">
        <f>IF('Crisis Indicator Data'!#REF!="No Data",1,IF(#REF!&lt;&gt;"",1,0))</f>
        <v>#REF!</v>
      </c>
      <c r="AY25" s="25" t="e">
        <f>IF('Crisis Indicator Data'!#REF!="No Data",1,IF(#REF!&lt;&gt;"",1,0))</f>
        <v>#REF!</v>
      </c>
      <c r="AZ25" s="25" t="e">
        <f>IF('Crisis Indicator Data'!#REF!="No Data",1,IF(#REF!&lt;&gt;"",1,0))</f>
        <v>#REF!</v>
      </c>
      <c r="BA25" t="e">
        <f t="shared" si="0"/>
        <v>#REF!</v>
      </c>
      <c r="BB25" s="27" t="e">
        <f t="shared" si="1"/>
        <v>#REF!</v>
      </c>
    </row>
    <row r="26" spans="1:54" x14ac:dyDescent="0.25">
      <c r="A26" t="s">
        <v>9864</v>
      </c>
      <c r="B26" s="25" t="e">
        <f>IF('Crisis Indicator Data'!#REF!="No Data",1,IF(#REF!&lt;&gt;"",1,0))</f>
        <v>#REF!</v>
      </c>
      <c r="C26" s="25" t="e">
        <f>IF('Crisis Indicator Data'!#REF!="No Data",1,IF(#REF!&lt;&gt;"",1,0))</f>
        <v>#REF!</v>
      </c>
      <c r="D26" s="25" t="e">
        <f>IF('Crisis Indicator Data'!#REF!="No Data",1,IF(#REF!&lt;&gt;"",1,0))</f>
        <v>#REF!</v>
      </c>
      <c r="E26" s="25" t="e">
        <f>IF('Crisis Indicator Data'!#REF!="No Data",1,IF(#REF!&lt;&gt;"",1,0))</f>
        <v>#REF!</v>
      </c>
      <c r="F26" s="25" t="e">
        <f>IF('Crisis Indicator Data'!#REF!="No Data",1,IF(#REF!&lt;&gt;"",1,0))</f>
        <v>#REF!</v>
      </c>
      <c r="G26" s="25" t="e">
        <f>IF('Crisis Indicator Data'!#REF!="No Data",1,IF(#REF!&lt;&gt;"",1,0))</f>
        <v>#REF!</v>
      </c>
      <c r="H26" s="25" t="e">
        <f>IF('Crisis Indicator Data'!#REF!="No Data",1,IF(#REF!&lt;&gt;"",1,0))</f>
        <v>#REF!</v>
      </c>
      <c r="I26" s="25" t="e">
        <f>IF('Crisis Indicator Data'!#REF!="No Data",1,IF(#REF!&lt;&gt;"",1,0))</f>
        <v>#REF!</v>
      </c>
      <c r="J26" s="25" t="e">
        <f>IF('Crisis Indicator Data'!#REF!="No Data",1,IF(#REF!&lt;&gt;"",1,0))</f>
        <v>#REF!</v>
      </c>
      <c r="K26" s="25" t="e">
        <f>IF('Crisis Indicator Data'!#REF!="No Data",1,IF(#REF!&lt;&gt;"",1,0))</f>
        <v>#REF!</v>
      </c>
      <c r="L26" s="25" t="e">
        <f>IF('Crisis Indicator Data'!#REF!="No Data",1,IF(#REF!&lt;&gt;"",1,0))</f>
        <v>#REF!</v>
      </c>
      <c r="M26" s="25" t="e">
        <f>IF('Crisis Indicator Data'!#REF!="No Data",1,IF(#REF!&lt;&gt;"",1,0))</f>
        <v>#REF!</v>
      </c>
      <c r="N26" s="25" t="e">
        <f>IF('Crisis Indicator Data'!#REF!="No Data",1,IF(#REF!&lt;&gt;"",1,0))</f>
        <v>#REF!</v>
      </c>
      <c r="O26" s="25" t="e">
        <f>IF('Crisis Indicator Data'!#REF!="No Data",1,IF(#REF!&lt;&gt;"",1,0))</f>
        <v>#REF!</v>
      </c>
      <c r="P26" s="25" t="e">
        <f>IF('Crisis Indicator Data'!#REF!="No Data",1,IF(#REF!&lt;&gt;"",1,0))</f>
        <v>#REF!</v>
      </c>
      <c r="Q26" s="25" t="e">
        <f>IF('Crisis Indicator Data'!#REF!="No Data",1,IF(#REF!&lt;&gt;"",1,0))</f>
        <v>#REF!</v>
      </c>
      <c r="R26" s="25" t="e">
        <f>IF('Crisis Indicator Data'!#REF!="No Data",1,IF(#REF!&lt;&gt;"",1,0))</f>
        <v>#REF!</v>
      </c>
      <c r="S26" s="25" t="e">
        <f>IF('Crisis Indicator Data'!#REF!="No Data",1,IF(#REF!&lt;&gt;"",1,0))</f>
        <v>#REF!</v>
      </c>
      <c r="T26" s="25" t="e">
        <f>IF('Crisis Indicator Data'!#REF!="No Data",1,IF(#REF!&lt;&gt;"",1,0))</f>
        <v>#REF!</v>
      </c>
      <c r="U26" s="25" t="e">
        <f>IF('Crisis Indicator Data'!#REF!="No Data",1,IF(#REF!&lt;&gt;"",1,0))</f>
        <v>#REF!</v>
      </c>
      <c r="V26" s="25" t="e">
        <f>IF('Crisis Indicator Data'!#REF!="No Data",1,IF(#REF!&lt;&gt;"",1,0))</f>
        <v>#REF!</v>
      </c>
      <c r="W26" s="25" t="e">
        <f>IF('Crisis Indicator Data'!#REF!="No Data",1,IF(#REF!&lt;&gt;"",1,0))</f>
        <v>#REF!</v>
      </c>
      <c r="X26" s="25" t="e">
        <f>IF('Crisis Indicator Data'!#REF!="No Data",1,IF(#REF!&lt;&gt;"",1,0))</f>
        <v>#REF!</v>
      </c>
      <c r="Y26" s="25" t="e">
        <f>IF('Crisis Indicator Data'!#REF!="No Data",1,IF(#REF!&lt;&gt;"",1,0))</f>
        <v>#REF!</v>
      </c>
      <c r="Z26" s="25" t="e">
        <f>IF('Crisis Indicator Data'!#REF!="No Data",1,IF(#REF!&lt;&gt;"",1,0))</f>
        <v>#REF!</v>
      </c>
      <c r="AA26" s="25" t="e">
        <f>IF('Crisis Indicator Data'!#REF!="No Data",1,IF(#REF!&lt;&gt;"",1,0))</f>
        <v>#REF!</v>
      </c>
      <c r="AB26" s="25" t="e">
        <f>IF('Crisis Indicator Data'!#REF!="No Data",1,IF(#REF!&lt;&gt;"",1,0))</f>
        <v>#REF!</v>
      </c>
      <c r="AC26" s="25" t="e">
        <f>IF('Crisis Indicator Data'!#REF!="No Data",1,IF(#REF!&lt;&gt;"",1,0))</f>
        <v>#REF!</v>
      </c>
      <c r="AD26" s="25" t="e">
        <f>IF('Crisis Indicator Data'!#REF!="No Data",1,IF(#REF!&lt;&gt;"",1,0))</f>
        <v>#REF!</v>
      </c>
      <c r="AE26" s="25" t="e">
        <f>IF('Crisis Indicator Data'!#REF!="No Data",1,IF(#REF!&lt;&gt;"",1,0))</f>
        <v>#REF!</v>
      </c>
      <c r="AF26" s="25" t="e">
        <f>IF('Crisis Indicator Data'!#REF!="No Data",1,IF(#REF!&lt;&gt;"",1,0))</f>
        <v>#REF!</v>
      </c>
      <c r="AG26" s="25" t="e">
        <f>IF('Crisis Indicator Data'!#REF!="No Data",1,IF(#REF!&lt;&gt;"",1,0))</f>
        <v>#REF!</v>
      </c>
      <c r="AH26" s="25" t="e">
        <f>IF('Crisis Indicator Data'!#REF!="No Data",1,IF(#REF!&lt;&gt;"",1,0))</f>
        <v>#REF!</v>
      </c>
      <c r="AI26" s="25" t="e">
        <f>IF('Crisis Indicator Data'!#REF!="No Data",1,IF(#REF!&lt;&gt;"",1,0))</f>
        <v>#REF!</v>
      </c>
      <c r="AJ26" s="25" t="e">
        <f>IF('Crisis Indicator Data'!#REF!="No Data",1,IF(#REF!&lt;&gt;"",1,0))</f>
        <v>#REF!</v>
      </c>
      <c r="AK26" s="25" t="e">
        <f>IF('Crisis Indicator Data'!#REF!="No Data",1,IF(#REF!&lt;&gt;"",1,0))</f>
        <v>#REF!</v>
      </c>
      <c r="AL26" s="25" t="e">
        <f>IF('Crisis Indicator Data'!#REF!="No Data",1,IF(#REF!&lt;&gt;"",1,0))</f>
        <v>#REF!</v>
      </c>
      <c r="AM26" s="25" t="e">
        <f>IF('Crisis Indicator Data'!#REF!="No Data",1,IF(#REF!&lt;&gt;"",1,0))</f>
        <v>#REF!</v>
      </c>
      <c r="AN26" s="25" t="e">
        <f>IF('Crisis Indicator Data'!#REF!="No Data",1,IF(#REF!&lt;&gt;"",1,0))</f>
        <v>#REF!</v>
      </c>
      <c r="AO26" s="25" t="e">
        <f>IF('Crisis Indicator Data'!#REF!="No Data",1,IF(#REF!&lt;&gt;"",1,0))</f>
        <v>#REF!</v>
      </c>
      <c r="AP26" s="25" t="e">
        <f>IF('Crisis Indicator Data'!#REF!="No Data",1,IF(#REF!&lt;&gt;"",1,0))</f>
        <v>#REF!</v>
      </c>
      <c r="AQ26" s="25" t="e">
        <f>IF('Crisis Indicator Data'!#REF!="No Data",1,IF(#REF!&lt;&gt;"",1,0))</f>
        <v>#REF!</v>
      </c>
      <c r="AR26" s="25" t="e">
        <f>IF('Crisis Indicator Data'!#REF!="No Data",1,IF(#REF!&lt;&gt;"",1,0))</f>
        <v>#REF!</v>
      </c>
      <c r="AS26" s="25" t="e">
        <f>IF('Crisis Indicator Data'!#REF!="No Data",1,IF(#REF!&lt;&gt;"",1,0))</f>
        <v>#REF!</v>
      </c>
      <c r="AT26" s="25" t="e">
        <f>IF('Crisis Indicator Data'!#REF!="No Data",1,IF(#REF!&lt;&gt;"",1,0))</f>
        <v>#REF!</v>
      </c>
      <c r="AU26" s="25" t="e">
        <f>IF('Crisis Indicator Data'!#REF!="No Data",1,IF(#REF!&lt;&gt;"",1,0))</f>
        <v>#REF!</v>
      </c>
      <c r="AV26" s="25" t="e">
        <f>IF('Crisis Indicator Data'!#REF!="No Data",1,IF(#REF!&lt;&gt;"",1,0))</f>
        <v>#REF!</v>
      </c>
      <c r="AW26" s="25" t="e">
        <f>IF('Crisis Indicator Data'!#REF!="No Data",1,IF(#REF!&lt;&gt;"",1,0))</f>
        <v>#REF!</v>
      </c>
      <c r="AX26" s="25" t="e">
        <f>IF('Crisis Indicator Data'!#REF!="No Data",1,IF(#REF!&lt;&gt;"",1,0))</f>
        <v>#REF!</v>
      </c>
      <c r="AY26" s="25" t="e">
        <f>IF('Crisis Indicator Data'!#REF!="No Data",1,IF(#REF!&lt;&gt;"",1,0))</f>
        <v>#REF!</v>
      </c>
      <c r="AZ26" s="25" t="e">
        <f>IF('Crisis Indicator Data'!#REF!="No Data",1,IF(#REF!&lt;&gt;"",1,0))</f>
        <v>#REF!</v>
      </c>
      <c r="BA26" t="e">
        <f t="shared" si="0"/>
        <v>#REF!</v>
      </c>
      <c r="BB26" s="27" t="e">
        <f t="shared" si="1"/>
        <v>#REF!</v>
      </c>
    </row>
    <row r="27" spans="1:54" x14ac:dyDescent="0.25">
      <c r="A27" t="s">
        <v>9862</v>
      </c>
      <c r="B27" s="25" t="e">
        <f>IF('Crisis Indicator Data'!#REF!="No Data",1,IF(#REF!&lt;&gt;"",1,0))</f>
        <v>#REF!</v>
      </c>
      <c r="C27" s="25" t="e">
        <f>IF('Crisis Indicator Data'!#REF!="No Data",1,IF(#REF!&lt;&gt;"",1,0))</f>
        <v>#REF!</v>
      </c>
      <c r="D27" s="25" t="e">
        <f>IF('Crisis Indicator Data'!#REF!="No Data",1,IF(#REF!&lt;&gt;"",1,0))</f>
        <v>#REF!</v>
      </c>
      <c r="E27" s="25" t="e">
        <f>IF('Crisis Indicator Data'!#REF!="No Data",1,IF(#REF!&lt;&gt;"",1,0))</f>
        <v>#REF!</v>
      </c>
      <c r="F27" s="25" t="e">
        <f>IF('Crisis Indicator Data'!#REF!="No Data",1,IF(#REF!&lt;&gt;"",1,0))</f>
        <v>#REF!</v>
      </c>
      <c r="G27" s="25" t="e">
        <f>IF('Crisis Indicator Data'!#REF!="No Data",1,IF(#REF!&lt;&gt;"",1,0))</f>
        <v>#REF!</v>
      </c>
      <c r="H27" s="25" t="e">
        <f>IF('Crisis Indicator Data'!#REF!="No Data",1,IF(#REF!&lt;&gt;"",1,0))</f>
        <v>#REF!</v>
      </c>
      <c r="I27" s="25" t="e">
        <f>IF('Crisis Indicator Data'!#REF!="No Data",1,IF(#REF!&lt;&gt;"",1,0))</f>
        <v>#REF!</v>
      </c>
      <c r="J27" s="25" t="e">
        <f>IF('Crisis Indicator Data'!#REF!="No Data",1,IF(#REF!&lt;&gt;"",1,0))</f>
        <v>#REF!</v>
      </c>
      <c r="K27" s="25" t="e">
        <f>IF('Crisis Indicator Data'!#REF!="No Data",1,IF(#REF!&lt;&gt;"",1,0))</f>
        <v>#REF!</v>
      </c>
      <c r="L27" s="25" t="e">
        <f>IF('Crisis Indicator Data'!#REF!="No Data",1,IF(#REF!&lt;&gt;"",1,0))</f>
        <v>#REF!</v>
      </c>
      <c r="M27" s="25" t="e">
        <f>IF('Crisis Indicator Data'!#REF!="No Data",1,IF(#REF!&lt;&gt;"",1,0))</f>
        <v>#REF!</v>
      </c>
      <c r="N27" s="25" t="e">
        <f>IF('Crisis Indicator Data'!#REF!="No Data",1,IF(#REF!&lt;&gt;"",1,0))</f>
        <v>#REF!</v>
      </c>
      <c r="O27" s="25" t="e">
        <f>IF('Crisis Indicator Data'!#REF!="No Data",1,IF(#REF!&lt;&gt;"",1,0))</f>
        <v>#REF!</v>
      </c>
      <c r="P27" s="25" t="e">
        <f>IF('Crisis Indicator Data'!#REF!="No Data",1,IF(#REF!&lt;&gt;"",1,0))</f>
        <v>#REF!</v>
      </c>
      <c r="Q27" s="25" t="e">
        <f>IF('Crisis Indicator Data'!#REF!="No Data",1,IF(#REF!&lt;&gt;"",1,0))</f>
        <v>#REF!</v>
      </c>
      <c r="R27" s="25" t="e">
        <f>IF('Crisis Indicator Data'!#REF!="No Data",1,IF(#REF!&lt;&gt;"",1,0))</f>
        <v>#REF!</v>
      </c>
      <c r="S27" s="25" t="e">
        <f>IF('Crisis Indicator Data'!#REF!="No Data",1,IF(#REF!&lt;&gt;"",1,0))</f>
        <v>#REF!</v>
      </c>
      <c r="T27" s="25" t="e">
        <f>IF('Crisis Indicator Data'!#REF!="No Data",1,IF(#REF!&lt;&gt;"",1,0))</f>
        <v>#REF!</v>
      </c>
      <c r="U27" s="25" t="e">
        <f>IF('Crisis Indicator Data'!#REF!="No Data",1,IF(#REF!&lt;&gt;"",1,0))</f>
        <v>#REF!</v>
      </c>
      <c r="V27" s="25" t="e">
        <f>IF('Crisis Indicator Data'!#REF!="No Data",1,IF(#REF!&lt;&gt;"",1,0))</f>
        <v>#REF!</v>
      </c>
      <c r="W27" s="25" t="e">
        <f>IF('Crisis Indicator Data'!#REF!="No Data",1,IF(#REF!&lt;&gt;"",1,0))</f>
        <v>#REF!</v>
      </c>
      <c r="X27" s="25" t="e">
        <f>IF('Crisis Indicator Data'!#REF!="No Data",1,IF(#REF!&lt;&gt;"",1,0))</f>
        <v>#REF!</v>
      </c>
      <c r="Y27" s="25" t="e">
        <f>IF('Crisis Indicator Data'!#REF!="No Data",1,IF(#REF!&lt;&gt;"",1,0))</f>
        <v>#REF!</v>
      </c>
      <c r="Z27" s="25" t="e">
        <f>IF('Crisis Indicator Data'!#REF!="No Data",1,IF(#REF!&lt;&gt;"",1,0))</f>
        <v>#REF!</v>
      </c>
      <c r="AA27" s="25" t="e">
        <f>IF('Crisis Indicator Data'!#REF!="No Data",1,IF(#REF!&lt;&gt;"",1,0))</f>
        <v>#REF!</v>
      </c>
      <c r="AB27" s="25" t="e">
        <f>IF('Crisis Indicator Data'!#REF!="No Data",1,IF(#REF!&lt;&gt;"",1,0))</f>
        <v>#REF!</v>
      </c>
      <c r="AC27" s="25" t="e">
        <f>IF('Crisis Indicator Data'!#REF!="No Data",1,IF(#REF!&lt;&gt;"",1,0))</f>
        <v>#REF!</v>
      </c>
      <c r="AD27" s="25" t="e">
        <f>IF('Crisis Indicator Data'!#REF!="No Data",1,IF(#REF!&lt;&gt;"",1,0))</f>
        <v>#REF!</v>
      </c>
      <c r="AE27" s="25" t="e">
        <f>IF('Crisis Indicator Data'!#REF!="No Data",1,IF(#REF!&lt;&gt;"",1,0))</f>
        <v>#REF!</v>
      </c>
      <c r="AF27" s="25" t="e">
        <f>IF('Crisis Indicator Data'!#REF!="No Data",1,IF(#REF!&lt;&gt;"",1,0))</f>
        <v>#REF!</v>
      </c>
      <c r="AG27" s="25" t="e">
        <f>IF('Crisis Indicator Data'!#REF!="No Data",1,IF(#REF!&lt;&gt;"",1,0))</f>
        <v>#REF!</v>
      </c>
      <c r="AH27" s="25" t="e">
        <f>IF('Crisis Indicator Data'!#REF!="No Data",1,IF(#REF!&lt;&gt;"",1,0))</f>
        <v>#REF!</v>
      </c>
      <c r="AI27" s="25" t="e">
        <f>IF('Crisis Indicator Data'!#REF!="No Data",1,IF(#REF!&lt;&gt;"",1,0))</f>
        <v>#REF!</v>
      </c>
      <c r="AJ27" s="25" t="e">
        <f>IF('Crisis Indicator Data'!#REF!="No Data",1,IF(#REF!&lt;&gt;"",1,0))</f>
        <v>#REF!</v>
      </c>
      <c r="AK27" s="25" t="e">
        <f>IF('Crisis Indicator Data'!#REF!="No Data",1,IF(#REF!&lt;&gt;"",1,0))</f>
        <v>#REF!</v>
      </c>
      <c r="AL27" s="25" t="e">
        <f>IF('Crisis Indicator Data'!#REF!="No Data",1,IF(#REF!&lt;&gt;"",1,0))</f>
        <v>#REF!</v>
      </c>
      <c r="AM27" s="25" t="e">
        <f>IF('Crisis Indicator Data'!#REF!="No Data",1,IF(#REF!&lt;&gt;"",1,0))</f>
        <v>#REF!</v>
      </c>
      <c r="AN27" s="25" t="e">
        <f>IF('Crisis Indicator Data'!#REF!="No Data",1,IF(#REF!&lt;&gt;"",1,0))</f>
        <v>#REF!</v>
      </c>
      <c r="AO27" s="25" t="e">
        <f>IF('Crisis Indicator Data'!#REF!="No Data",1,IF(#REF!&lt;&gt;"",1,0))</f>
        <v>#REF!</v>
      </c>
      <c r="AP27" s="25" t="e">
        <f>IF('Crisis Indicator Data'!#REF!="No Data",1,IF(#REF!&lt;&gt;"",1,0))</f>
        <v>#REF!</v>
      </c>
      <c r="AQ27" s="25" t="e">
        <f>IF('Crisis Indicator Data'!#REF!="No Data",1,IF(#REF!&lt;&gt;"",1,0))</f>
        <v>#REF!</v>
      </c>
      <c r="AR27" s="25" t="e">
        <f>IF('Crisis Indicator Data'!#REF!="No Data",1,IF(#REF!&lt;&gt;"",1,0))</f>
        <v>#REF!</v>
      </c>
      <c r="AS27" s="25" t="e">
        <f>IF('Crisis Indicator Data'!#REF!="No Data",1,IF(#REF!&lt;&gt;"",1,0))</f>
        <v>#REF!</v>
      </c>
      <c r="AT27" s="25" t="e">
        <f>IF('Crisis Indicator Data'!#REF!="No Data",1,IF(#REF!&lt;&gt;"",1,0))</f>
        <v>#REF!</v>
      </c>
      <c r="AU27" s="25" t="e">
        <f>IF('Crisis Indicator Data'!#REF!="No Data",1,IF(#REF!&lt;&gt;"",1,0))</f>
        <v>#REF!</v>
      </c>
      <c r="AV27" s="25" t="e">
        <f>IF('Crisis Indicator Data'!#REF!="No Data",1,IF(#REF!&lt;&gt;"",1,0))</f>
        <v>#REF!</v>
      </c>
      <c r="AW27" s="25" t="e">
        <f>IF('Crisis Indicator Data'!#REF!="No Data",1,IF(#REF!&lt;&gt;"",1,0))</f>
        <v>#REF!</v>
      </c>
      <c r="AX27" s="25" t="e">
        <f>IF('Crisis Indicator Data'!#REF!="No Data",1,IF(#REF!&lt;&gt;"",1,0))</f>
        <v>#REF!</v>
      </c>
      <c r="AY27" s="25" t="e">
        <f>IF('Crisis Indicator Data'!#REF!="No Data",1,IF(#REF!&lt;&gt;"",1,0))</f>
        <v>#REF!</v>
      </c>
      <c r="AZ27" s="25" t="e">
        <f>IF('Crisis Indicator Data'!#REF!="No Data",1,IF(#REF!&lt;&gt;"",1,0))</f>
        <v>#REF!</v>
      </c>
      <c r="BA27" t="e">
        <f t="shared" si="0"/>
        <v>#REF!</v>
      </c>
      <c r="BB27" s="27" t="e">
        <f t="shared" si="1"/>
        <v>#REF!</v>
      </c>
    </row>
    <row r="28" spans="1:54" x14ac:dyDescent="0.25">
      <c r="A28" t="s">
        <v>9857</v>
      </c>
      <c r="B28" s="25" t="e">
        <f>IF('Crisis Indicator Data'!#REF!="No Data",1,IF(#REF!&lt;&gt;"",1,0))</f>
        <v>#REF!</v>
      </c>
      <c r="C28" s="25" t="e">
        <f>IF('Crisis Indicator Data'!#REF!="No Data",1,IF(#REF!&lt;&gt;"",1,0))</f>
        <v>#REF!</v>
      </c>
      <c r="D28" s="25" t="e">
        <f>IF('Crisis Indicator Data'!#REF!="No Data",1,IF(#REF!&lt;&gt;"",1,0))</f>
        <v>#REF!</v>
      </c>
      <c r="E28" s="25" t="e">
        <f>IF('Crisis Indicator Data'!#REF!="No Data",1,IF(#REF!&lt;&gt;"",1,0))</f>
        <v>#REF!</v>
      </c>
      <c r="F28" s="25" t="e">
        <f>IF('Crisis Indicator Data'!#REF!="No Data",1,IF(#REF!&lt;&gt;"",1,0))</f>
        <v>#REF!</v>
      </c>
      <c r="G28" s="25" t="e">
        <f>IF('Crisis Indicator Data'!#REF!="No Data",1,IF(#REF!&lt;&gt;"",1,0))</f>
        <v>#REF!</v>
      </c>
      <c r="H28" s="25" t="e">
        <f>IF('Crisis Indicator Data'!#REF!="No Data",1,IF(#REF!&lt;&gt;"",1,0))</f>
        <v>#REF!</v>
      </c>
      <c r="I28" s="25" t="e">
        <f>IF('Crisis Indicator Data'!#REF!="No Data",1,IF(#REF!&lt;&gt;"",1,0))</f>
        <v>#REF!</v>
      </c>
      <c r="J28" s="25" t="e">
        <f>IF('Crisis Indicator Data'!#REF!="No Data",1,IF(#REF!&lt;&gt;"",1,0))</f>
        <v>#REF!</v>
      </c>
      <c r="K28" s="25" t="e">
        <f>IF('Crisis Indicator Data'!#REF!="No Data",1,IF(#REF!&lt;&gt;"",1,0))</f>
        <v>#REF!</v>
      </c>
      <c r="L28" s="25" t="e">
        <f>IF('Crisis Indicator Data'!#REF!="No Data",1,IF(#REF!&lt;&gt;"",1,0))</f>
        <v>#REF!</v>
      </c>
      <c r="M28" s="25" t="e">
        <f>IF('Crisis Indicator Data'!#REF!="No Data",1,IF(#REF!&lt;&gt;"",1,0))</f>
        <v>#REF!</v>
      </c>
      <c r="N28" s="25" t="e">
        <f>IF('Crisis Indicator Data'!#REF!="No Data",1,IF(#REF!&lt;&gt;"",1,0))</f>
        <v>#REF!</v>
      </c>
      <c r="O28" s="25" t="e">
        <f>IF('Crisis Indicator Data'!#REF!="No Data",1,IF(#REF!&lt;&gt;"",1,0))</f>
        <v>#REF!</v>
      </c>
      <c r="P28" s="25" t="e">
        <f>IF('Crisis Indicator Data'!#REF!="No Data",1,IF(#REF!&lt;&gt;"",1,0))</f>
        <v>#REF!</v>
      </c>
      <c r="Q28" s="25" t="e">
        <f>IF('Crisis Indicator Data'!#REF!="No Data",1,IF(#REF!&lt;&gt;"",1,0))</f>
        <v>#REF!</v>
      </c>
      <c r="R28" s="25" t="e">
        <f>IF('Crisis Indicator Data'!#REF!="No Data",1,IF(#REF!&lt;&gt;"",1,0))</f>
        <v>#REF!</v>
      </c>
      <c r="S28" s="25" t="e">
        <f>IF('Crisis Indicator Data'!#REF!="No Data",1,IF(#REF!&lt;&gt;"",1,0))</f>
        <v>#REF!</v>
      </c>
      <c r="T28" s="25" t="e">
        <f>IF('Crisis Indicator Data'!#REF!="No Data",1,IF(#REF!&lt;&gt;"",1,0))</f>
        <v>#REF!</v>
      </c>
      <c r="U28" s="25" t="e">
        <f>IF('Crisis Indicator Data'!#REF!="No Data",1,IF(#REF!&lt;&gt;"",1,0))</f>
        <v>#REF!</v>
      </c>
      <c r="V28" s="25" t="e">
        <f>IF('Crisis Indicator Data'!#REF!="No Data",1,IF(#REF!&lt;&gt;"",1,0))</f>
        <v>#REF!</v>
      </c>
      <c r="W28" s="25" t="e">
        <f>IF('Crisis Indicator Data'!#REF!="No Data",1,IF(#REF!&lt;&gt;"",1,0))</f>
        <v>#REF!</v>
      </c>
      <c r="X28" s="25" t="e">
        <f>IF('Crisis Indicator Data'!#REF!="No Data",1,IF(#REF!&lt;&gt;"",1,0))</f>
        <v>#REF!</v>
      </c>
      <c r="Y28" s="25" t="e">
        <f>IF('Crisis Indicator Data'!#REF!="No Data",1,IF(#REF!&lt;&gt;"",1,0))</f>
        <v>#REF!</v>
      </c>
      <c r="Z28" s="25" t="e">
        <f>IF('Crisis Indicator Data'!#REF!="No Data",1,IF(#REF!&lt;&gt;"",1,0))</f>
        <v>#REF!</v>
      </c>
      <c r="AA28" s="25" t="e">
        <f>IF('Crisis Indicator Data'!#REF!="No Data",1,IF(#REF!&lt;&gt;"",1,0))</f>
        <v>#REF!</v>
      </c>
      <c r="AB28" s="25" t="e">
        <f>IF('Crisis Indicator Data'!#REF!="No Data",1,IF(#REF!&lt;&gt;"",1,0))</f>
        <v>#REF!</v>
      </c>
      <c r="AC28" s="25" t="e">
        <f>IF('Crisis Indicator Data'!#REF!="No Data",1,IF(#REF!&lt;&gt;"",1,0))</f>
        <v>#REF!</v>
      </c>
      <c r="AD28" s="25" t="e">
        <f>IF('Crisis Indicator Data'!#REF!="No Data",1,IF(#REF!&lt;&gt;"",1,0))</f>
        <v>#REF!</v>
      </c>
      <c r="AE28" s="25" t="e">
        <f>IF('Crisis Indicator Data'!#REF!="No Data",1,IF(#REF!&lt;&gt;"",1,0))</f>
        <v>#REF!</v>
      </c>
      <c r="AF28" s="25" t="e">
        <f>IF('Crisis Indicator Data'!#REF!="No Data",1,IF(#REF!&lt;&gt;"",1,0))</f>
        <v>#REF!</v>
      </c>
      <c r="AG28" s="25" t="e">
        <f>IF('Crisis Indicator Data'!#REF!="No Data",1,IF(#REF!&lt;&gt;"",1,0))</f>
        <v>#REF!</v>
      </c>
      <c r="AH28" s="25" t="e">
        <f>IF('Crisis Indicator Data'!#REF!="No Data",1,IF(#REF!&lt;&gt;"",1,0))</f>
        <v>#REF!</v>
      </c>
      <c r="AI28" s="25" t="e">
        <f>IF('Crisis Indicator Data'!#REF!="No Data",1,IF(#REF!&lt;&gt;"",1,0))</f>
        <v>#REF!</v>
      </c>
      <c r="AJ28" s="25" t="e">
        <f>IF('Crisis Indicator Data'!#REF!="No Data",1,IF(#REF!&lt;&gt;"",1,0))</f>
        <v>#REF!</v>
      </c>
      <c r="AK28" s="25" t="e">
        <f>IF('Crisis Indicator Data'!#REF!="No Data",1,IF(#REF!&lt;&gt;"",1,0))</f>
        <v>#REF!</v>
      </c>
      <c r="AL28" s="25" t="e">
        <f>IF('Crisis Indicator Data'!#REF!="No Data",1,IF(#REF!&lt;&gt;"",1,0))</f>
        <v>#REF!</v>
      </c>
      <c r="AM28" s="25" t="e">
        <f>IF('Crisis Indicator Data'!#REF!="No Data",1,IF(#REF!&lt;&gt;"",1,0))</f>
        <v>#REF!</v>
      </c>
      <c r="AN28" s="25" t="e">
        <f>IF('Crisis Indicator Data'!#REF!="No Data",1,IF(#REF!&lt;&gt;"",1,0))</f>
        <v>#REF!</v>
      </c>
      <c r="AO28" s="25" t="e">
        <f>IF('Crisis Indicator Data'!#REF!="No Data",1,IF(#REF!&lt;&gt;"",1,0))</f>
        <v>#REF!</v>
      </c>
      <c r="AP28" s="25" t="e">
        <f>IF('Crisis Indicator Data'!#REF!="No Data",1,IF(#REF!&lt;&gt;"",1,0))</f>
        <v>#REF!</v>
      </c>
      <c r="AQ28" s="25" t="e">
        <f>IF('Crisis Indicator Data'!#REF!="No Data",1,IF(#REF!&lt;&gt;"",1,0))</f>
        <v>#REF!</v>
      </c>
      <c r="AR28" s="25" t="e">
        <f>IF('Crisis Indicator Data'!#REF!="No Data",1,IF(#REF!&lt;&gt;"",1,0))</f>
        <v>#REF!</v>
      </c>
      <c r="AS28" s="25" t="e">
        <f>IF('Crisis Indicator Data'!#REF!="No Data",1,IF(#REF!&lt;&gt;"",1,0))</f>
        <v>#REF!</v>
      </c>
      <c r="AT28" s="25" t="e">
        <f>IF('Crisis Indicator Data'!#REF!="No Data",1,IF(#REF!&lt;&gt;"",1,0))</f>
        <v>#REF!</v>
      </c>
      <c r="AU28" s="25" t="e">
        <f>IF('Crisis Indicator Data'!#REF!="No Data",1,IF(#REF!&lt;&gt;"",1,0))</f>
        <v>#REF!</v>
      </c>
      <c r="AV28" s="25" t="e">
        <f>IF('Crisis Indicator Data'!#REF!="No Data",1,IF(#REF!&lt;&gt;"",1,0))</f>
        <v>#REF!</v>
      </c>
      <c r="AW28" s="25" t="e">
        <f>IF('Crisis Indicator Data'!#REF!="No Data",1,IF(#REF!&lt;&gt;"",1,0))</f>
        <v>#REF!</v>
      </c>
      <c r="AX28" s="25" t="e">
        <f>IF('Crisis Indicator Data'!#REF!="No Data",1,IF(#REF!&lt;&gt;"",1,0))</f>
        <v>#REF!</v>
      </c>
      <c r="AY28" s="25" t="e">
        <f>IF('Crisis Indicator Data'!#REF!="No Data",1,IF(#REF!&lt;&gt;"",1,0))</f>
        <v>#REF!</v>
      </c>
      <c r="AZ28" s="25" t="e">
        <f>IF('Crisis Indicator Data'!#REF!="No Data",1,IF(#REF!&lt;&gt;"",1,0))</f>
        <v>#REF!</v>
      </c>
      <c r="BA28" t="e">
        <f t="shared" si="0"/>
        <v>#REF!</v>
      </c>
      <c r="BB28" s="27" t="e">
        <f t="shared" si="1"/>
        <v>#REF!</v>
      </c>
    </row>
    <row r="29" spans="1:54" x14ac:dyDescent="0.25">
      <c r="A29" t="s">
        <v>9902</v>
      </c>
      <c r="B29" s="25" t="e">
        <f>IF('Crisis Indicator Data'!#REF!="No Data",1,IF(#REF!&lt;&gt;"",1,0))</f>
        <v>#REF!</v>
      </c>
      <c r="C29" s="25" t="e">
        <f>IF('Crisis Indicator Data'!#REF!="No Data",1,IF(#REF!&lt;&gt;"",1,0))</f>
        <v>#REF!</v>
      </c>
      <c r="D29" s="25" t="e">
        <f>IF('Crisis Indicator Data'!#REF!="No Data",1,IF(#REF!&lt;&gt;"",1,0))</f>
        <v>#REF!</v>
      </c>
      <c r="E29" s="25" t="e">
        <f>IF('Crisis Indicator Data'!#REF!="No Data",1,IF(#REF!&lt;&gt;"",1,0))</f>
        <v>#REF!</v>
      </c>
      <c r="F29" s="25" t="e">
        <f>IF('Crisis Indicator Data'!#REF!="No Data",1,IF(#REF!&lt;&gt;"",1,0))</f>
        <v>#REF!</v>
      </c>
      <c r="G29" s="25" t="e">
        <f>IF('Crisis Indicator Data'!#REF!="No Data",1,IF(#REF!&lt;&gt;"",1,0))</f>
        <v>#REF!</v>
      </c>
      <c r="H29" s="25" t="e">
        <f>IF('Crisis Indicator Data'!#REF!="No Data",1,IF(#REF!&lt;&gt;"",1,0))</f>
        <v>#REF!</v>
      </c>
      <c r="I29" s="25" t="e">
        <f>IF('Crisis Indicator Data'!#REF!="No Data",1,IF(#REF!&lt;&gt;"",1,0))</f>
        <v>#REF!</v>
      </c>
      <c r="J29" s="25" t="e">
        <f>IF('Crisis Indicator Data'!#REF!="No Data",1,IF(#REF!&lt;&gt;"",1,0))</f>
        <v>#REF!</v>
      </c>
      <c r="K29" s="25" t="e">
        <f>IF('Crisis Indicator Data'!#REF!="No Data",1,IF(#REF!&lt;&gt;"",1,0))</f>
        <v>#REF!</v>
      </c>
      <c r="L29" s="25" t="e">
        <f>IF('Crisis Indicator Data'!#REF!="No Data",1,IF(#REF!&lt;&gt;"",1,0))</f>
        <v>#REF!</v>
      </c>
      <c r="M29" s="25" t="e">
        <f>IF('Crisis Indicator Data'!#REF!="No Data",1,IF(#REF!&lt;&gt;"",1,0))</f>
        <v>#REF!</v>
      </c>
      <c r="N29" s="25" t="e">
        <f>IF('Crisis Indicator Data'!#REF!="No Data",1,IF(#REF!&lt;&gt;"",1,0))</f>
        <v>#REF!</v>
      </c>
      <c r="O29" s="25" t="e">
        <f>IF('Crisis Indicator Data'!#REF!="No Data",1,IF(#REF!&lt;&gt;"",1,0))</f>
        <v>#REF!</v>
      </c>
      <c r="P29" s="25" t="e">
        <f>IF('Crisis Indicator Data'!#REF!="No Data",1,IF(#REF!&lt;&gt;"",1,0))</f>
        <v>#REF!</v>
      </c>
      <c r="Q29" s="25" t="e">
        <f>IF('Crisis Indicator Data'!#REF!="No Data",1,IF(#REF!&lt;&gt;"",1,0))</f>
        <v>#REF!</v>
      </c>
      <c r="R29" s="25" t="e">
        <f>IF('Crisis Indicator Data'!#REF!="No Data",1,IF(#REF!&lt;&gt;"",1,0))</f>
        <v>#REF!</v>
      </c>
      <c r="S29" s="25" t="e">
        <f>IF('Crisis Indicator Data'!#REF!="No Data",1,IF(#REF!&lt;&gt;"",1,0))</f>
        <v>#REF!</v>
      </c>
      <c r="T29" s="25" t="e">
        <f>IF('Crisis Indicator Data'!#REF!="No Data",1,IF(#REF!&lt;&gt;"",1,0))</f>
        <v>#REF!</v>
      </c>
      <c r="U29" s="25" t="e">
        <f>IF('Crisis Indicator Data'!#REF!="No Data",1,IF(#REF!&lt;&gt;"",1,0))</f>
        <v>#REF!</v>
      </c>
      <c r="V29" s="25" t="e">
        <f>IF('Crisis Indicator Data'!#REF!="No Data",1,IF(#REF!&lt;&gt;"",1,0))</f>
        <v>#REF!</v>
      </c>
      <c r="W29" s="25" t="e">
        <f>IF('Crisis Indicator Data'!#REF!="No Data",1,IF(#REF!&lt;&gt;"",1,0))</f>
        <v>#REF!</v>
      </c>
      <c r="X29" s="25" t="e">
        <f>IF('Crisis Indicator Data'!#REF!="No Data",1,IF(#REF!&lt;&gt;"",1,0))</f>
        <v>#REF!</v>
      </c>
      <c r="Y29" s="25" t="e">
        <f>IF('Crisis Indicator Data'!#REF!="No Data",1,IF(#REF!&lt;&gt;"",1,0))</f>
        <v>#REF!</v>
      </c>
      <c r="Z29" s="25" t="e">
        <f>IF('Crisis Indicator Data'!#REF!="No Data",1,IF(#REF!&lt;&gt;"",1,0))</f>
        <v>#REF!</v>
      </c>
      <c r="AA29" s="25" t="e">
        <f>IF('Crisis Indicator Data'!#REF!="No Data",1,IF(#REF!&lt;&gt;"",1,0))</f>
        <v>#REF!</v>
      </c>
      <c r="AB29" s="25" t="e">
        <f>IF('Crisis Indicator Data'!#REF!="No Data",1,IF(#REF!&lt;&gt;"",1,0))</f>
        <v>#REF!</v>
      </c>
      <c r="AC29" s="25" t="e">
        <f>IF('Crisis Indicator Data'!#REF!="No Data",1,IF(#REF!&lt;&gt;"",1,0))</f>
        <v>#REF!</v>
      </c>
      <c r="AD29" s="25" t="e">
        <f>IF('Crisis Indicator Data'!#REF!="No Data",1,IF(#REF!&lt;&gt;"",1,0))</f>
        <v>#REF!</v>
      </c>
      <c r="AE29" s="25" t="e">
        <f>IF('Crisis Indicator Data'!#REF!="No Data",1,IF(#REF!&lt;&gt;"",1,0))</f>
        <v>#REF!</v>
      </c>
      <c r="AF29" s="25" t="e">
        <f>IF('Crisis Indicator Data'!#REF!="No Data",1,IF(#REF!&lt;&gt;"",1,0))</f>
        <v>#REF!</v>
      </c>
      <c r="AG29" s="25" t="e">
        <f>IF('Crisis Indicator Data'!#REF!="No Data",1,IF(#REF!&lt;&gt;"",1,0))</f>
        <v>#REF!</v>
      </c>
      <c r="AH29" s="25" t="e">
        <f>IF('Crisis Indicator Data'!#REF!="No Data",1,IF(#REF!&lt;&gt;"",1,0))</f>
        <v>#REF!</v>
      </c>
      <c r="AI29" s="25" t="e">
        <f>IF('Crisis Indicator Data'!#REF!="No Data",1,IF(#REF!&lt;&gt;"",1,0))</f>
        <v>#REF!</v>
      </c>
      <c r="AJ29" s="25" t="e">
        <f>IF('Crisis Indicator Data'!#REF!="No Data",1,IF(#REF!&lt;&gt;"",1,0))</f>
        <v>#REF!</v>
      </c>
      <c r="AK29" s="25" t="e">
        <f>IF('Crisis Indicator Data'!#REF!="No Data",1,IF(#REF!&lt;&gt;"",1,0))</f>
        <v>#REF!</v>
      </c>
      <c r="AL29" s="25" t="e">
        <f>IF('Crisis Indicator Data'!#REF!="No Data",1,IF(#REF!&lt;&gt;"",1,0))</f>
        <v>#REF!</v>
      </c>
      <c r="AM29" s="25" t="e">
        <f>IF('Crisis Indicator Data'!#REF!="No Data",1,IF(#REF!&lt;&gt;"",1,0))</f>
        <v>#REF!</v>
      </c>
      <c r="AN29" s="25" t="e">
        <f>IF('Crisis Indicator Data'!#REF!="No Data",1,IF(#REF!&lt;&gt;"",1,0))</f>
        <v>#REF!</v>
      </c>
      <c r="AO29" s="25" t="e">
        <f>IF('Crisis Indicator Data'!#REF!="No Data",1,IF(#REF!&lt;&gt;"",1,0))</f>
        <v>#REF!</v>
      </c>
      <c r="AP29" s="25" t="e">
        <f>IF('Crisis Indicator Data'!#REF!="No Data",1,IF(#REF!&lt;&gt;"",1,0))</f>
        <v>#REF!</v>
      </c>
      <c r="AQ29" s="25" t="e">
        <f>IF('Crisis Indicator Data'!#REF!="No Data",1,IF(#REF!&lt;&gt;"",1,0))</f>
        <v>#REF!</v>
      </c>
      <c r="AR29" s="25" t="e">
        <f>IF('Crisis Indicator Data'!#REF!="No Data",1,IF(#REF!&lt;&gt;"",1,0))</f>
        <v>#REF!</v>
      </c>
      <c r="AS29" s="25" t="e">
        <f>IF('Crisis Indicator Data'!#REF!="No Data",1,IF(#REF!&lt;&gt;"",1,0))</f>
        <v>#REF!</v>
      </c>
      <c r="AT29" s="25" t="e">
        <f>IF('Crisis Indicator Data'!#REF!="No Data",1,IF(#REF!&lt;&gt;"",1,0))</f>
        <v>#REF!</v>
      </c>
      <c r="AU29" s="25" t="e">
        <f>IF('Crisis Indicator Data'!#REF!="No Data",1,IF(#REF!&lt;&gt;"",1,0))</f>
        <v>#REF!</v>
      </c>
      <c r="AV29" s="25" t="e">
        <f>IF('Crisis Indicator Data'!#REF!="No Data",1,IF(#REF!&lt;&gt;"",1,0))</f>
        <v>#REF!</v>
      </c>
      <c r="AW29" s="25" t="e">
        <f>IF('Crisis Indicator Data'!#REF!="No Data",1,IF(#REF!&lt;&gt;"",1,0))</f>
        <v>#REF!</v>
      </c>
      <c r="AX29" s="25" t="e">
        <f>IF('Crisis Indicator Data'!#REF!="No Data",1,IF(#REF!&lt;&gt;"",1,0))</f>
        <v>#REF!</v>
      </c>
      <c r="AY29" s="25" t="e">
        <f>IF('Crisis Indicator Data'!#REF!="No Data",1,IF(#REF!&lt;&gt;"",1,0))</f>
        <v>#REF!</v>
      </c>
      <c r="AZ29" s="25" t="e">
        <f>IF('Crisis Indicator Data'!#REF!="No Data",1,IF(#REF!&lt;&gt;"",1,0))</f>
        <v>#REF!</v>
      </c>
      <c r="BA29" t="e">
        <f t="shared" si="0"/>
        <v>#REF!</v>
      </c>
      <c r="BB29" s="27" t="e">
        <f t="shared" si="1"/>
        <v>#REF!</v>
      </c>
    </row>
    <row r="30" spans="1:54" x14ac:dyDescent="0.25">
      <c r="A30" t="s">
        <v>9981</v>
      </c>
      <c r="B30" s="25" t="e">
        <f>IF('Crisis Indicator Data'!#REF!="No Data",1,IF(#REF!&lt;&gt;"",1,0))</f>
        <v>#REF!</v>
      </c>
      <c r="C30" s="25" t="e">
        <f>IF('Crisis Indicator Data'!#REF!="No Data",1,IF(#REF!&lt;&gt;"",1,0))</f>
        <v>#REF!</v>
      </c>
      <c r="D30" s="25" t="e">
        <f>IF('Crisis Indicator Data'!#REF!="No Data",1,IF(#REF!&lt;&gt;"",1,0))</f>
        <v>#REF!</v>
      </c>
      <c r="E30" s="25" t="e">
        <f>IF('Crisis Indicator Data'!#REF!="No Data",1,IF(#REF!&lt;&gt;"",1,0))</f>
        <v>#REF!</v>
      </c>
      <c r="F30" s="25" t="e">
        <f>IF('Crisis Indicator Data'!#REF!="No Data",1,IF(#REF!&lt;&gt;"",1,0))</f>
        <v>#REF!</v>
      </c>
      <c r="G30" s="25" t="e">
        <f>IF('Crisis Indicator Data'!#REF!="No Data",1,IF(#REF!&lt;&gt;"",1,0))</f>
        <v>#REF!</v>
      </c>
      <c r="H30" s="25" t="e">
        <f>IF('Crisis Indicator Data'!#REF!="No Data",1,IF(#REF!&lt;&gt;"",1,0))</f>
        <v>#REF!</v>
      </c>
      <c r="I30" s="25" t="e">
        <f>IF('Crisis Indicator Data'!#REF!="No Data",1,IF(#REF!&lt;&gt;"",1,0))</f>
        <v>#REF!</v>
      </c>
      <c r="J30" s="25" t="e">
        <f>IF('Crisis Indicator Data'!#REF!="No Data",1,IF(#REF!&lt;&gt;"",1,0))</f>
        <v>#REF!</v>
      </c>
      <c r="K30" s="25" t="e">
        <f>IF('Crisis Indicator Data'!#REF!="No Data",1,IF(#REF!&lt;&gt;"",1,0))</f>
        <v>#REF!</v>
      </c>
      <c r="L30" s="25" t="e">
        <f>IF('Crisis Indicator Data'!#REF!="No Data",1,IF(#REF!&lt;&gt;"",1,0))</f>
        <v>#REF!</v>
      </c>
      <c r="M30" s="25" t="e">
        <f>IF('Crisis Indicator Data'!#REF!="No Data",1,IF(#REF!&lt;&gt;"",1,0))</f>
        <v>#REF!</v>
      </c>
      <c r="N30" s="25" t="e">
        <f>IF('Crisis Indicator Data'!#REF!="No Data",1,IF(#REF!&lt;&gt;"",1,0))</f>
        <v>#REF!</v>
      </c>
      <c r="O30" s="25" t="e">
        <f>IF('Crisis Indicator Data'!#REF!="No Data",1,IF(#REF!&lt;&gt;"",1,0))</f>
        <v>#REF!</v>
      </c>
      <c r="P30" s="25" t="e">
        <f>IF('Crisis Indicator Data'!#REF!="No Data",1,IF(#REF!&lt;&gt;"",1,0))</f>
        <v>#REF!</v>
      </c>
      <c r="Q30" s="25" t="e">
        <f>IF('Crisis Indicator Data'!#REF!="No Data",1,IF(#REF!&lt;&gt;"",1,0))</f>
        <v>#REF!</v>
      </c>
      <c r="R30" s="25" t="e">
        <f>IF('Crisis Indicator Data'!#REF!="No Data",1,IF(#REF!&lt;&gt;"",1,0))</f>
        <v>#REF!</v>
      </c>
      <c r="S30" s="25" t="e">
        <f>IF('Crisis Indicator Data'!#REF!="No Data",1,IF(#REF!&lt;&gt;"",1,0))</f>
        <v>#REF!</v>
      </c>
      <c r="T30" s="25" t="e">
        <f>IF('Crisis Indicator Data'!#REF!="No Data",1,IF(#REF!&lt;&gt;"",1,0))</f>
        <v>#REF!</v>
      </c>
      <c r="U30" s="25" t="e">
        <f>IF('Crisis Indicator Data'!#REF!="No Data",1,IF(#REF!&lt;&gt;"",1,0))</f>
        <v>#REF!</v>
      </c>
      <c r="V30" s="25" t="e">
        <f>IF('Crisis Indicator Data'!#REF!="No Data",1,IF(#REF!&lt;&gt;"",1,0))</f>
        <v>#REF!</v>
      </c>
      <c r="W30" s="25" t="e">
        <f>IF('Crisis Indicator Data'!#REF!="No Data",1,IF(#REF!&lt;&gt;"",1,0))</f>
        <v>#REF!</v>
      </c>
      <c r="X30" s="25" t="e">
        <f>IF('Crisis Indicator Data'!#REF!="No Data",1,IF(#REF!&lt;&gt;"",1,0))</f>
        <v>#REF!</v>
      </c>
      <c r="Y30" s="25" t="e">
        <f>IF('Crisis Indicator Data'!#REF!="No Data",1,IF(#REF!&lt;&gt;"",1,0))</f>
        <v>#REF!</v>
      </c>
      <c r="Z30" s="25" t="e">
        <f>IF('Crisis Indicator Data'!#REF!="No Data",1,IF(#REF!&lt;&gt;"",1,0))</f>
        <v>#REF!</v>
      </c>
      <c r="AA30" s="25" t="e">
        <f>IF('Crisis Indicator Data'!#REF!="No Data",1,IF(#REF!&lt;&gt;"",1,0))</f>
        <v>#REF!</v>
      </c>
      <c r="AB30" s="25" t="e">
        <f>IF('Crisis Indicator Data'!#REF!="No Data",1,IF(#REF!&lt;&gt;"",1,0))</f>
        <v>#REF!</v>
      </c>
      <c r="AC30" s="25" t="e">
        <f>IF('Crisis Indicator Data'!#REF!="No Data",1,IF(#REF!&lt;&gt;"",1,0))</f>
        <v>#REF!</v>
      </c>
      <c r="AD30" s="25" t="e">
        <f>IF('Crisis Indicator Data'!#REF!="No Data",1,IF(#REF!&lt;&gt;"",1,0))</f>
        <v>#REF!</v>
      </c>
      <c r="AE30" s="25" t="e">
        <f>IF('Crisis Indicator Data'!#REF!="No Data",1,IF(#REF!&lt;&gt;"",1,0))</f>
        <v>#REF!</v>
      </c>
      <c r="AF30" s="25" t="e">
        <f>IF('Crisis Indicator Data'!#REF!="No Data",1,IF(#REF!&lt;&gt;"",1,0))</f>
        <v>#REF!</v>
      </c>
      <c r="AG30" s="25" t="e">
        <f>IF('Crisis Indicator Data'!#REF!="No Data",1,IF(#REF!&lt;&gt;"",1,0))</f>
        <v>#REF!</v>
      </c>
      <c r="AH30" s="25" t="e">
        <f>IF('Crisis Indicator Data'!#REF!="No Data",1,IF(#REF!&lt;&gt;"",1,0))</f>
        <v>#REF!</v>
      </c>
      <c r="AI30" s="25" t="e">
        <f>IF('Crisis Indicator Data'!#REF!="No Data",1,IF(#REF!&lt;&gt;"",1,0))</f>
        <v>#REF!</v>
      </c>
      <c r="AJ30" s="25" t="e">
        <f>IF('Crisis Indicator Data'!#REF!="No Data",1,IF(#REF!&lt;&gt;"",1,0))</f>
        <v>#REF!</v>
      </c>
      <c r="AK30" s="25" t="e">
        <f>IF('Crisis Indicator Data'!#REF!="No Data",1,IF(#REF!&lt;&gt;"",1,0))</f>
        <v>#REF!</v>
      </c>
      <c r="AL30" s="25" t="e">
        <f>IF('Crisis Indicator Data'!#REF!="No Data",1,IF(#REF!&lt;&gt;"",1,0))</f>
        <v>#REF!</v>
      </c>
      <c r="AM30" s="25" t="e">
        <f>IF('Crisis Indicator Data'!#REF!="No Data",1,IF(#REF!&lt;&gt;"",1,0))</f>
        <v>#REF!</v>
      </c>
      <c r="AN30" s="25" t="e">
        <f>IF('Crisis Indicator Data'!#REF!="No Data",1,IF(#REF!&lt;&gt;"",1,0))</f>
        <v>#REF!</v>
      </c>
      <c r="AO30" s="25" t="e">
        <f>IF('Crisis Indicator Data'!#REF!="No Data",1,IF(#REF!&lt;&gt;"",1,0))</f>
        <v>#REF!</v>
      </c>
      <c r="AP30" s="25" t="e">
        <f>IF('Crisis Indicator Data'!#REF!="No Data",1,IF(#REF!&lt;&gt;"",1,0))</f>
        <v>#REF!</v>
      </c>
      <c r="AQ30" s="25" t="e">
        <f>IF('Crisis Indicator Data'!#REF!="No Data",1,IF(#REF!&lt;&gt;"",1,0))</f>
        <v>#REF!</v>
      </c>
      <c r="AR30" s="25" t="e">
        <f>IF('Crisis Indicator Data'!#REF!="No Data",1,IF(#REF!&lt;&gt;"",1,0))</f>
        <v>#REF!</v>
      </c>
      <c r="AS30" s="25" t="e">
        <f>IF('Crisis Indicator Data'!#REF!="No Data",1,IF(#REF!&lt;&gt;"",1,0))</f>
        <v>#REF!</v>
      </c>
      <c r="AT30" s="25" t="e">
        <f>IF('Crisis Indicator Data'!#REF!="No Data",1,IF(#REF!&lt;&gt;"",1,0))</f>
        <v>#REF!</v>
      </c>
      <c r="AU30" s="25" t="e">
        <f>IF('Crisis Indicator Data'!#REF!="No Data",1,IF(#REF!&lt;&gt;"",1,0))</f>
        <v>#REF!</v>
      </c>
      <c r="AV30" s="25" t="e">
        <f>IF('Crisis Indicator Data'!#REF!="No Data",1,IF(#REF!&lt;&gt;"",1,0))</f>
        <v>#REF!</v>
      </c>
      <c r="AW30" s="25" t="e">
        <f>IF('Crisis Indicator Data'!#REF!="No Data",1,IF(#REF!&lt;&gt;"",1,0))</f>
        <v>#REF!</v>
      </c>
      <c r="AX30" s="25" t="e">
        <f>IF('Crisis Indicator Data'!#REF!="No Data",1,IF(#REF!&lt;&gt;"",1,0))</f>
        <v>#REF!</v>
      </c>
      <c r="AY30" s="25" t="e">
        <f>IF('Crisis Indicator Data'!#REF!="No Data",1,IF(#REF!&lt;&gt;"",1,0))</f>
        <v>#REF!</v>
      </c>
      <c r="AZ30" s="25" t="e">
        <f>IF('Crisis Indicator Data'!#REF!="No Data",1,IF(#REF!&lt;&gt;"",1,0))</f>
        <v>#REF!</v>
      </c>
      <c r="BA30" t="e">
        <f t="shared" si="0"/>
        <v>#REF!</v>
      </c>
      <c r="BB30" s="27" t="e">
        <f t="shared" si="1"/>
        <v>#REF!</v>
      </c>
    </row>
    <row r="31" spans="1:54" x14ac:dyDescent="0.25">
      <c r="A31" t="s">
        <v>9895</v>
      </c>
      <c r="B31" s="25" t="e">
        <f>IF('Crisis Indicator Data'!#REF!="No Data",1,IF(#REF!&lt;&gt;"",1,0))</f>
        <v>#REF!</v>
      </c>
      <c r="C31" s="25" t="e">
        <f>IF('Crisis Indicator Data'!#REF!="No Data",1,IF(#REF!&lt;&gt;"",1,0))</f>
        <v>#REF!</v>
      </c>
      <c r="D31" s="25" t="e">
        <f>IF('Crisis Indicator Data'!#REF!="No Data",1,IF(#REF!&lt;&gt;"",1,0))</f>
        <v>#REF!</v>
      </c>
      <c r="E31" s="25" t="e">
        <f>IF('Crisis Indicator Data'!#REF!="No Data",1,IF(#REF!&lt;&gt;"",1,0))</f>
        <v>#REF!</v>
      </c>
      <c r="F31" s="25" t="e">
        <f>IF('Crisis Indicator Data'!#REF!="No Data",1,IF(#REF!&lt;&gt;"",1,0))</f>
        <v>#REF!</v>
      </c>
      <c r="G31" s="25" t="e">
        <f>IF('Crisis Indicator Data'!#REF!="No Data",1,IF(#REF!&lt;&gt;"",1,0))</f>
        <v>#REF!</v>
      </c>
      <c r="H31" s="25" t="e">
        <f>IF('Crisis Indicator Data'!#REF!="No Data",1,IF(#REF!&lt;&gt;"",1,0))</f>
        <v>#REF!</v>
      </c>
      <c r="I31" s="25" t="e">
        <f>IF('Crisis Indicator Data'!#REF!="No Data",1,IF(#REF!&lt;&gt;"",1,0))</f>
        <v>#REF!</v>
      </c>
      <c r="J31" s="25" t="e">
        <f>IF('Crisis Indicator Data'!#REF!="No Data",1,IF(#REF!&lt;&gt;"",1,0))</f>
        <v>#REF!</v>
      </c>
      <c r="K31" s="25" t="e">
        <f>IF('Crisis Indicator Data'!#REF!="No Data",1,IF(#REF!&lt;&gt;"",1,0))</f>
        <v>#REF!</v>
      </c>
      <c r="L31" s="25" t="e">
        <f>IF('Crisis Indicator Data'!#REF!="No Data",1,IF(#REF!&lt;&gt;"",1,0))</f>
        <v>#REF!</v>
      </c>
      <c r="M31" s="25" t="e">
        <f>IF('Crisis Indicator Data'!#REF!="No Data",1,IF(#REF!&lt;&gt;"",1,0))</f>
        <v>#REF!</v>
      </c>
      <c r="N31" s="25" t="e">
        <f>IF('Crisis Indicator Data'!#REF!="No Data",1,IF(#REF!&lt;&gt;"",1,0))</f>
        <v>#REF!</v>
      </c>
      <c r="O31" s="25" t="e">
        <f>IF('Crisis Indicator Data'!#REF!="No Data",1,IF(#REF!&lt;&gt;"",1,0))</f>
        <v>#REF!</v>
      </c>
      <c r="P31" s="25" t="e">
        <f>IF('Crisis Indicator Data'!#REF!="No Data",1,IF(#REF!&lt;&gt;"",1,0))</f>
        <v>#REF!</v>
      </c>
      <c r="Q31" s="25" t="e">
        <f>IF('Crisis Indicator Data'!#REF!="No Data",1,IF(#REF!&lt;&gt;"",1,0))</f>
        <v>#REF!</v>
      </c>
      <c r="R31" s="25" t="e">
        <f>IF('Crisis Indicator Data'!#REF!="No Data",1,IF(#REF!&lt;&gt;"",1,0))</f>
        <v>#REF!</v>
      </c>
      <c r="S31" s="25" t="e">
        <f>IF('Crisis Indicator Data'!#REF!="No Data",1,IF(#REF!&lt;&gt;"",1,0))</f>
        <v>#REF!</v>
      </c>
      <c r="T31" s="25" t="e">
        <f>IF('Crisis Indicator Data'!#REF!="No Data",1,IF(#REF!&lt;&gt;"",1,0))</f>
        <v>#REF!</v>
      </c>
      <c r="U31" s="25" t="e">
        <f>IF('Crisis Indicator Data'!#REF!="No Data",1,IF(#REF!&lt;&gt;"",1,0))</f>
        <v>#REF!</v>
      </c>
      <c r="V31" s="25" t="e">
        <f>IF('Crisis Indicator Data'!#REF!="No Data",1,IF(#REF!&lt;&gt;"",1,0))</f>
        <v>#REF!</v>
      </c>
      <c r="W31" s="25" t="e">
        <f>IF('Crisis Indicator Data'!#REF!="No Data",1,IF(#REF!&lt;&gt;"",1,0))</f>
        <v>#REF!</v>
      </c>
      <c r="X31" s="25" t="e">
        <f>IF('Crisis Indicator Data'!#REF!="No Data",1,IF(#REF!&lt;&gt;"",1,0))</f>
        <v>#REF!</v>
      </c>
      <c r="Y31" s="25" t="e">
        <f>IF('Crisis Indicator Data'!#REF!="No Data",1,IF(#REF!&lt;&gt;"",1,0))</f>
        <v>#REF!</v>
      </c>
      <c r="Z31" s="25" t="e">
        <f>IF('Crisis Indicator Data'!#REF!="No Data",1,IF(#REF!&lt;&gt;"",1,0))</f>
        <v>#REF!</v>
      </c>
      <c r="AA31" s="25" t="e">
        <f>IF('Crisis Indicator Data'!#REF!="No Data",1,IF(#REF!&lt;&gt;"",1,0))</f>
        <v>#REF!</v>
      </c>
      <c r="AB31" s="25" t="e">
        <f>IF('Crisis Indicator Data'!#REF!="No Data",1,IF(#REF!&lt;&gt;"",1,0))</f>
        <v>#REF!</v>
      </c>
      <c r="AC31" s="25" t="e">
        <f>IF('Crisis Indicator Data'!#REF!="No Data",1,IF(#REF!&lt;&gt;"",1,0))</f>
        <v>#REF!</v>
      </c>
      <c r="AD31" s="25" t="e">
        <f>IF('Crisis Indicator Data'!#REF!="No Data",1,IF(#REF!&lt;&gt;"",1,0))</f>
        <v>#REF!</v>
      </c>
      <c r="AE31" s="25" t="e">
        <f>IF('Crisis Indicator Data'!#REF!="No Data",1,IF(#REF!&lt;&gt;"",1,0))</f>
        <v>#REF!</v>
      </c>
      <c r="AF31" s="25" t="e">
        <f>IF('Crisis Indicator Data'!#REF!="No Data",1,IF(#REF!&lt;&gt;"",1,0))</f>
        <v>#REF!</v>
      </c>
      <c r="AG31" s="25" t="e">
        <f>IF('Crisis Indicator Data'!#REF!="No Data",1,IF(#REF!&lt;&gt;"",1,0))</f>
        <v>#REF!</v>
      </c>
      <c r="AH31" s="25" t="e">
        <f>IF('Crisis Indicator Data'!#REF!="No Data",1,IF(#REF!&lt;&gt;"",1,0))</f>
        <v>#REF!</v>
      </c>
      <c r="AI31" s="25" t="e">
        <f>IF('Crisis Indicator Data'!#REF!="No Data",1,IF(#REF!&lt;&gt;"",1,0))</f>
        <v>#REF!</v>
      </c>
      <c r="AJ31" s="25" t="e">
        <f>IF('Crisis Indicator Data'!#REF!="No Data",1,IF(#REF!&lt;&gt;"",1,0))</f>
        <v>#REF!</v>
      </c>
      <c r="AK31" s="25" t="e">
        <f>IF('Crisis Indicator Data'!#REF!="No Data",1,IF(#REF!&lt;&gt;"",1,0))</f>
        <v>#REF!</v>
      </c>
      <c r="AL31" s="25" t="e">
        <f>IF('Crisis Indicator Data'!#REF!="No Data",1,IF(#REF!&lt;&gt;"",1,0))</f>
        <v>#REF!</v>
      </c>
      <c r="AM31" s="25" t="e">
        <f>IF('Crisis Indicator Data'!#REF!="No Data",1,IF(#REF!&lt;&gt;"",1,0))</f>
        <v>#REF!</v>
      </c>
      <c r="AN31" s="25" t="e">
        <f>IF('Crisis Indicator Data'!#REF!="No Data",1,IF(#REF!&lt;&gt;"",1,0))</f>
        <v>#REF!</v>
      </c>
      <c r="AO31" s="25" t="e">
        <f>IF('Crisis Indicator Data'!#REF!="No Data",1,IF(#REF!&lt;&gt;"",1,0))</f>
        <v>#REF!</v>
      </c>
      <c r="AP31" s="25" t="e">
        <f>IF('Crisis Indicator Data'!#REF!="No Data",1,IF(#REF!&lt;&gt;"",1,0))</f>
        <v>#REF!</v>
      </c>
      <c r="AQ31" s="25" t="e">
        <f>IF('Crisis Indicator Data'!#REF!="No Data",1,IF(#REF!&lt;&gt;"",1,0))</f>
        <v>#REF!</v>
      </c>
      <c r="AR31" s="25" t="e">
        <f>IF('Crisis Indicator Data'!#REF!="No Data",1,IF(#REF!&lt;&gt;"",1,0))</f>
        <v>#REF!</v>
      </c>
      <c r="AS31" s="25" t="e">
        <f>IF('Crisis Indicator Data'!#REF!="No Data",1,IF(#REF!&lt;&gt;"",1,0))</f>
        <v>#REF!</v>
      </c>
      <c r="AT31" s="25" t="e">
        <f>IF('Crisis Indicator Data'!#REF!="No Data",1,IF(#REF!&lt;&gt;"",1,0))</f>
        <v>#REF!</v>
      </c>
      <c r="AU31" s="25" t="e">
        <f>IF('Crisis Indicator Data'!#REF!="No Data",1,IF(#REF!&lt;&gt;"",1,0))</f>
        <v>#REF!</v>
      </c>
      <c r="AV31" s="25" t="e">
        <f>IF('Crisis Indicator Data'!#REF!="No Data",1,IF(#REF!&lt;&gt;"",1,0))</f>
        <v>#REF!</v>
      </c>
      <c r="AW31" s="25" t="e">
        <f>IF('Crisis Indicator Data'!#REF!="No Data",1,IF(#REF!&lt;&gt;"",1,0))</f>
        <v>#REF!</v>
      </c>
      <c r="AX31" s="25" t="e">
        <f>IF('Crisis Indicator Data'!#REF!="No Data",1,IF(#REF!&lt;&gt;"",1,0))</f>
        <v>#REF!</v>
      </c>
      <c r="AY31" s="25" t="e">
        <f>IF('Crisis Indicator Data'!#REF!="No Data",1,IF(#REF!&lt;&gt;"",1,0))</f>
        <v>#REF!</v>
      </c>
      <c r="AZ31" s="25" t="e">
        <f>IF('Crisis Indicator Data'!#REF!="No Data",1,IF(#REF!&lt;&gt;"",1,0))</f>
        <v>#REF!</v>
      </c>
      <c r="BA31" t="e">
        <f t="shared" si="0"/>
        <v>#REF!</v>
      </c>
      <c r="BB31" s="27" t="e">
        <f t="shared" si="1"/>
        <v>#REF!</v>
      </c>
    </row>
    <row r="32" spans="1:54" x14ac:dyDescent="0.25">
      <c r="A32" t="s">
        <v>9887</v>
      </c>
      <c r="B32" s="25" t="e">
        <f>IF('Crisis Indicator Data'!#REF!="No Data",1,IF(#REF!&lt;&gt;"",1,0))</f>
        <v>#REF!</v>
      </c>
      <c r="C32" s="25" t="e">
        <f>IF('Crisis Indicator Data'!#REF!="No Data",1,IF(#REF!&lt;&gt;"",1,0))</f>
        <v>#REF!</v>
      </c>
      <c r="D32" s="25" t="e">
        <f>IF('Crisis Indicator Data'!#REF!="No Data",1,IF(#REF!&lt;&gt;"",1,0))</f>
        <v>#REF!</v>
      </c>
      <c r="E32" s="25" t="e">
        <f>IF('Crisis Indicator Data'!#REF!="No Data",1,IF(#REF!&lt;&gt;"",1,0))</f>
        <v>#REF!</v>
      </c>
      <c r="F32" s="25" t="e">
        <f>IF('Crisis Indicator Data'!#REF!="No Data",1,IF(#REF!&lt;&gt;"",1,0))</f>
        <v>#REF!</v>
      </c>
      <c r="G32" s="25" t="e">
        <f>IF('Crisis Indicator Data'!#REF!="No Data",1,IF(#REF!&lt;&gt;"",1,0))</f>
        <v>#REF!</v>
      </c>
      <c r="H32" s="25" t="e">
        <f>IF('Crisis Indicator Data'!#REF!="No Data",1,IF(#REF!&lt;&gt;"",1,0))</f>
        <v>#REF!</v>
      </c>
      <c r="I32" s="25" t="e">
        <f>IF('Crisis Indicator Data'!#REF!="No Data",1,IF(#REF!&lt;&gt;"",1,0))</f>
        <v>#REF!</v>
      </c>
      <c r="J32" s="25" t="e">
        <f>IF('Crisis Indicator Data'!#REF!="No Data",1,IF(#REF!&lt;&gt;"",1,0))</f>
        <v>#REF!</v>
      </c>
      <c r="K32" s="25" t="e">
        <f>IF('Crisis Indicator Data'!#REF!="No Data",1,IF(#REF!&lt;&gt;"",1,0))</f>
        <v>#REF!</v>
      </c>
      <c r="L32" s="25" t="e">
        <f>IF('Crisis Indicator Data'!#REF!="No Data",1,IF(#REF!&lt;&gt;"",1,0))</f>
        <v>#REF!</v>
      </c>
      <c r="M32" s="25" t="e">
        <f>IF('Crisis Indicator Data'!#REF!="No Data",1,IF(#REF!&lt;&gt;"",1,0))</f>
        <v>#REF!</v>
      </c>
      <c r="N32" s="25" t="e">
        <f>IF('Crisis Indicator Data'!#REF!="No Data",1,IF(#REF!&lt;&gt;"",1,0))</f>
        <v>#REF!</v>
      </c>
      <c r="O32" s="25" t="e">
        <f>IF('Crisis Indicator Data'!#REF!="No Data",1,IF(#REF!&lt;&gt;"",1,0))</f>
        <v>#REF!</v>
      </c>
      <c r="P32" s="25" t="e">
        <f>IF('Crisis Indicator Data'!#REF!="No Data",1,IF(#REF!&lt;&gt;"",1,0))</f>
        <v>#REF!</v>
      </c>
      <c r="Q32" s="25" t="e">
        <f>IF('Crisis Indicator Data'!#REF!="No Data",1,IF(#REF!&lt;&gt;"",1,0))</f>
        <v>#REF!</v>
      </c>
      <c r="R32" s="25" t="e">
        <f>IF('Crisis Indicator Data'!#REF!="No Data",1,IF(#REF!&lt;&gt;"",1,0))</f>
        <v>#REF!</v>
      </c>
      <c r="S32" s="25" t="e">
        <f>IF('Crisis Indicator Data'!#REF!="No Data",1,IF(#REF!&lt;&gt;"",1,0))</f>
        <v>#REF!</v>
      </c>
      <c r="T32" s="25" t="e">
        <f>IF('Crisis Indicator Data'!#REF!="No Data",1,IF(#REF!&lt;&gt;"",1,0))</f>
        <v>#REF!</v>
      </c>
      <c r="U32" s="25" t="e">
        <f>IF('Crisis Indicator Data'!#REF!="No Data",1,IF(#REF!&lt;&gt;"",1,0))</f>
        <v>#REF!</v>
      </c>
      <c r="V32" s="25" t="e">
        <f>IF('Crisis Indicator Data'!#REF!="No Data",1,IF(#REF!&lt;&gt;"",1,0))</f>
        <v>#REF!</v>
      </c>
      <c r="W32" s="25" t="e">
        <f>IF('Crisis Indicator Data'!#REF!="No Data",1,IF(#REF!&lt;&gt;"",1,0))</f>
        <v>#REF!</v>
      </c>
      <c r="X32" s="25" t="e">
        <f>IF('Crisis Indicator Data'!#REF!="No Data",1,IF(#REF!&lt;&gt;"",1,0))</f>
        <v>#REF!</v>
      </c>
      <c r="Y32" s="25" t="e">
        <f>IF('Crisis Indicator Data'!#REF!="No Data",1,IF(#REF!&lt;&gt;"",1,0))</f>
        <v>#REF!</v>
      </c>
      <c r="Z32" s="25" t="e">
        <f>IF('Crisis Indicator Data'!#REF!="No Data",1,IF(#REF!&lt;&gt;"",1,0))</f>
        <v>#REF!</v>
      </c>
      <c r="AA32" s="25" t="e">
        <f>IF('Crisis Indicator Data'!#REF!="No Data",1,IF(#REF!&lt;&gt;"",1,0))</f>
        <v>#REF!</v>
      </c>
      <c r="AB32" s="25" t="e">
        <f>IF('Crisis Indicator Data'!#REF!="No Data",1,IF(#REF!&lt;&gt;"",1,0))</f>
        <v>#REF!</v>
      </c>
      <c r="AC32" s="25" t="e">
        <f>IF('Crisis Indicator Data'!#REF!="No Data",1,IF(#REF!&lt;&gt;"",1,0))</f>
        <v>#REF!</v>
      </c>
      <c r="AD32" s="25" t="e">
        <f>IF('Crisis Indicator Data'!#REF!="No Data",1,IF(#REF!&lt;&gt;"",1,0))</f>
        <v>#REF!</v>
      </c>
      <c r="AE32" s="25" t="e">
        <f>IF('Crisis Indicator Data'!#REF!="No Data",1,IF(#REF!&lt;&gt;"",1,0))</f>
        <v>#REF!</v>
      </c>
      <c r="AF32" s="25" t="e">
        <f>IF('Crisis Indicator Data'!#REF!="No Data",1,IF(#REF!&lt;&gt;"",1,0))</f>
        <v>#REF!</v>
      </c>
      <c r="AG32" s="25" t="e">
        <f>IF('Crisis Indicator Data'!#REF!="No Data",1,IF(#REF!&lt;&gt;"",1,0))</f>
        <v>#REF!</v>
      </c>
      <c r="AH32" s="25" t="e">
        <f>IF('Crisis Indicator Data'!#REF!="No Data",1,IF(#REF!&lt;&gt;"",1,0))</f>
        <v>#REF!</v>
      </c>
      <c r="AI32" s="25" t="e">
        <f>IF('Crisis Indicator Data'!#REF!="No Data",1,IF(#REF!&lt;&gt;"",1,0))</f>
        <v>#REF!</v>
      </c>
      <c r="AJ32" s="25" t="e">
        <f>IF('Crisis Indicator Data'!#REF!="No Data",1,IF(#REF!&lt;&gt;"",1,0))</f>
        <v>#REF!</v>
      </c>
      <c r="AK32" s="25" t="e">
        <f>IF('Crisis Indicator Data'!#REF!="No Data",1,IF(#REF!&lt;&gt;"",1,0))</f>
        <v>#REF!</v>
      </c>
      <c r="AL32" s="25" t="e">
        <f>IF('Crisis Indicator Data'!#REF!="No Data",1,IF(#REF!&lt;&gt;"",1,0))</f>
        <v>#REF!</v>
      </c>
      <c r="AM32" s="25" t="e">
        <f>IF('Crisis Indicator Data'!#REF!="No Data",1,IF(#REF!&lt;&gt;"",1,0))</f>
        <v>#REF!</v>
      </c>
      <c r="AN32" s="25" t="e">
        <f>IF('Crisis Indicator Data'!#REF!="No Data",1,IF(#REF!&lt;&gt;"",1,0))</f>
        <v>#REF!</v>
      </c>
      <c r="AO32" s="25" t="e">
        <f>IF('Crisis Indicator Data'!#REF!="No Data",1,IF(#REF!&lt;&gt;"",1,0))</f>
        <v>#REF!</v>
      </c>
      <c r="AP32" s="25" t="e">
        <f>IF('Crisis Indicator Data'!#REF!="No Data",1,IF(#REF!&lt;&gt;"",1,0))</f>
        <v>#REF!</v>
      </c>
      <c r="AQ32" s="25" t="e">
        <f>IF('Crisis Indicator Data'!#REF!="No Data",1,IF(#REF!&lt;&gt;"",1,0))</f>
        <v>#REF!</v>
      </c>
      <c r="AR32" s="25" t="e">
        <f>IF('Crisis Indicator Data'!#REF!="No Data",1,IF(#REF!&lt;&gt;"",1,0))</f>
        <v>#REF!</v>
      </c>
      <c r="AS32" s="25" t="e">
        <f>IF('Crisis Indicator Data'!#REF!="No Data",1,IF(#REF!&lt;&gt;"",1,0))</f>
        <v>#REF!</v>
      </c>
      <c r="AT32" s="25" t="e">
        <f>IF('Crisis Indicator Data'!#REF!="No Data",1,IF(#REF!&lt;&gt;"",1,0))</f>
        <v>#REF!</v>
      </c>
      <c r="AU32" s="25" t="e">
        <f>IF('Crisis Indicator Data'!#REF!="No Data",1,IF(#REF!&lt;&gt;"",1,0))</f>
        <v>#REF!</v>
      </c>
      <c r="AV32" s="25" t="e">
        <f>IF('Crisis Indicator Data'!#REF!="No Data",1,IF(#REF!&lt;&gt;"",1,0))</f>
        <v>#REF!</v>
      </c>
      <c r="AW32" s="25" t="e">
        <f>IF('Crisis Indicator Data'!#REF!="No Data",1,IF(#REF!&lt;&gt;"",1,0))</f>
        <v>#REF!</v>
      </c>
      <c r="AX32" s="25" t="e">
        <f>IF('Crisis Indicator Data'!#REF!="No Data",1,IF(#REF!&lt;&gt;"",1,0))</f>
        <v>#REF!</v>
      </c>
      <c r="AY32" s="25" t="e">
        <f>IF('Crisis Indicator Data'!#REF!="No Data",1,IF(#REF!&lt;&gt;"",1,0))</f>
        <v>#REF!</v>
      </c>
      <c r="AZ32" s="25" t="e">
        <f>IF('Crisis Indicator Data'!#REF!="No Data",1,IF(#REF!&lt;&gt;"",1,0))</f>
        <v>#REF!</v>
      </c>
      <c r="BA32" t="e">
        <f t="shared" si="0"/>
        <v>#REF!</v>
      </c>
      <c r="BB32" s="27" t="e">
        <f t="shared" si="1"/>
        <v>#REF!</v>
      </c>
    </row>
    <row r="33" spans="1:54" x14ac:dyDescent="0.25">
      <c r="A33" t="s">
        <v>9885</v>
      </c>
      <c r="B33" s="25" t="e">
        <f>IF('Crisis Indicator Data'!#REF!="No Data",1,IF(#REF!&lt;&gt;"",1,0))</f>
        <v>#REF!</v>
      </c>
      <c r="C33" s="25" t="e">
        <f>IF('Crisis Indicator Data'!#REF!="No Data",1,IF(#REF!&lt;&gt;"",1,0))</f>
        <v>#REF!</v>
      </c>
      <c r="D33" s="25" t="e">
        <f>IF('Crisis Indicator Data'!#REF!="No Data",1,IF(#REF!&lt;&gt;"",1,0))</f>
        <v>#REF!</v>
      </c>
      <c r="E33" s="25" t="e">
        <f>IF('Crisis Indicator Data'!#REF!="No Data",1,IF(#REF!&lt;&gt;"",1,0))</f>
        <v>#REF!</v>
      </c>
      <c r="F33" s="25" t="e">
        <f>IF('Crisis Indicator Data'!#REF!="No Data",1,IF(#REF!&lt;&gt;"",1,0))</f>
        <v>#REF!</v>
      </c>
      <c r="G33" s="25" t="e">
        <f>IF('Crisis Indicator Data'!#REF!="No Data",1,IF(#REF!&lt;&gt;"",1,0))</f>
        <v>#REF!</v>
      </c>
      <c r="H33" s="25" t="e">
        <f>IF('Crisis Indicator Data'!#REF!="No Data",1,IF(#REF!&lt;&gt;"",1,0))</f>
        <v>#REF!</v>
      </c>
      <c r="I33" s="25" t="e">
        <f>IF('Crisis Indicator Data'!#REF!="No Data",1,IF(#REF!&lt;&gt;"",1,0))</f>
        <v>#REF!</v>
      </c>
      <c r="J33" s="25" t="e">
        <f>IF('Crisis Indicator Data'!#REF!="No Data",1,IF(#REF!&lt;&gt;"",1,0))</f>
        <v>#REF!</v>
      </c>
      <c r="K33" s="25" t="e">
        <f>IF('Crisis Indicator Data'!#REF!="No Data",1,IF(#REF!&lt;&gt;"",1,0))</f>
        <v>#REF!</v>
      </c>
      <c r="L33" s="25" t="e">
        <f>IF('Crisis Indicator Data'!#REF!="No Data",1,IF(#REF!&lt;&gt;"",1,0))</f>
        <v>#REF!</v>
      </c>
      <c r="M33" s="25" t="e">
        <f>IF('Crisis Indicator Data'!#REF!="No Data",1,IF(#REF!&lt;&gt;"",1,0))</f>
        <v>#REF!</v>
      </c>
      <c r="N33" s="25" t="e">
        <f>IF('Crisis Indicator Data'!#REF!="No Data",1,IF(#REF!&lt;&gt;"",1,0))</f>
        <v>#REF!</v>
      </c>
      <c r="O33" s="25" t="e">
        <f>IF('Crisis Indicator Data'!#REF!="No Data",1,IF(#REF!&lt;&gt;"",1,0))</f>
        <v>#REF!</v>
      </c>
      <c r="P33" s="25" t="e">
        <f>IF('Crisis Indicator Data'!#REF!="No Data",1,IF(#REF!&lt;&gt;"",1,0))</f>
        <v>#REF!</v>
      </c>
      <c r="Q33" s="25" t="e">
        <f>IF('Crisis Indicator Data'!#REF!="No Data",1,IF(#REF!&lt;&gt;"",1,0))</f>
        <v>#REF!</v>
      </c>
      <c r="R33" s="25" t="e">
        <f>IF('Crisis Indicator Data'!#REF!="No Data",1,IF(#REF!&lt;&gt;"",1,0))</f>
        <v>#REF!</v>
      </c>
      <c r="S33" s="25" t="e">
        <f>IF('Crisis Indicator Data'!#REF!="No Data",1,IF(#REF!&lt;&gt;"",1,0))</f>
        <v>#REF!</v>
      </c>
      <c r="T33" s="25" t="e">
        <f>IF('Crisis Indicator Data'!#REF!="No Data",1,IF(#REF!&lt;&gt;"",1,0))</f>
        <v>#REF!</v>
      </c>
      <c r="U33" s="25" t="e">
        <f>IF('Crisis Indicator Data'!#REF!="No Data",1,IF(#REF!&lt;&gt;"",1,0))</f>
        <v>#REF!</v>
      </c>
      <c r="V33" s="25" t="e">
        <f>IF('Crisis Indicator Data'!#REF!="No Data",1,IF(#REF!&lt;&gt;"",1,0))</f>
        <v>#REF!</v>
      </c>
      <c r="W33" s="25" t="e">
        <f>IF('Crisis Indicator Data'!#REF!="No Data",1,IF(#REF!&lt;&gt;"",1,0))</f>
        <v>#REF!</v>
      </c>
      <c r="X33" s="25" t="e">
        <f>IF('Crisis Indicator Data'!#REF!="No Data",1,IF(#REF!&lt;&gt;"",1,0))</f>
        <v>#REF!</v>
      </c>
      <c r="Y33" s="25" t="e">
        <f>IF('Crisis Indicator Data'!#REF!="No Data",1,IF(#REF!&lt;&gt;"",1,0))</f>
        <v>#REF!</v>
      </c>
      <c r="Z33" s="25" t="e">
        <f>IF('Crisis Indicator Data'!#REF!="No Data",1,IF(#REF!&lt;&gt;"",1,0))</f>
        <v>#REF!</v>
      </c>
      <c r="AA33" s="25" t="e">
        <f>IF('Crisis Indicator Data'!#REF!="No Data",1,IF(#REF!&lt;&gt;"",1,0))</f>
        <v>#REF!</v>
      </c>
      <c r="AB33" s="25" t="e">
        <f>IF('Crisis Indicator Data'!#REF!="No Data",1,IF(#REF!&lt;&gt;"",1,0))</f>
        <v>#REF!</v>
      </c>
      <c r="AC33" s="25" t="e">
        <f>IF('Crisis Indicator Data'!#REF!="No Data",1,IF(#REF!&lt;&gt;"",1,0))</f>
        <v>#REF!</v>
      </c>
      <c r="AD33" s="25" t="e">
        <f>IF('Crisis Indicator Data'!#REF!="No Data",1,IF(#REF!&lt;&gt;"",1,0))</f>
        <v>#REF!</v>
      </c>
      <c r="AE33" s="25" t="e">
        <f>IF('Crisis Indicator Data'!#REF!="No Data",1,IF(#REF!&lt;&gt;"",1,0))</f>
        <v>#REF!</v>
      </c>
      <c r="AF33" s="25" t="e">
        <f>IF('Crisis Indicator Data'!#REF!="No Data",1,IF(#REF!&lt;&gt;"",1,0))</f>
        <v>#REF!</v>
      </c>
      <c r="AG33" s="25" t="e">
        <f>IF('Crisis Indicator Data'!#REF!="No Data",1,IF(#REF!&lt;&gt;"",1,0))</f>
        <v>#REF!</v>
      </c>
      <c r="AH33" s="25" t="e">
        <f>IF('Crisis Indicator Data'!#REF!="No Data",1,IF(#REF!&lt;&gt;"",1,0))</f>
        <v>#REF!</v>
      </c>
      <c r="AI33" s="25" t="e">
        <f>IF('Crisis Indicator Data'!#REF!="No Data",1,IF(#REF!&lt;&gt;"",1,0))</f>
        <v>#REF!</v>
      </c>
      <c r="AJ33" s="25" t="e">
        <f>IF('Crisis Indicator Data'!#REF!="No Data",1,IF(#REF!&lt;&gt;"",1,0))</f>
        <v>#REF!</v>
      </c>
      <c r="AK33" s="25" t="e">
        <f>IF('Crisis Indicator Data'!#REF!="No Data",1,IF(#REF!&lt;&gt;"",1,0))</f>
        <v>#REF!</v>
      </c>
      <c r="AL33" s="25" t="e">
        <f>IF('Crisis Indicator Data'!#REF!="No Data",1,IF(#REF!&lt;&gt;"",1,0))</f>
        <v>#REF!</v>
      </c>
      <c r="AM33" s="25" t="e">
        <f>IF('Crisis Indicator Data'!#REF!="No Data",1,IF(#REF!&lt;&gt;"",1,0))</f>
        <v>#REF!</v>
      </c>
      <c r="AN33" s="25" t="e">
        <f>IF('Crisis Indicator Data'!#REF!="No Data",1,IF(#REF!&lt;&gt;"",1,0))</f>
        <v>#REF!</v>
      </c>
      <c r="AO33" s="25" t="e">
        <f>IF('Crisis Indicator Data'!#REF!="No Data",1,IF(#REF!&lt;&gt;"",1,0))</f>
        <v>#REF!</v>
      </c>
      <c r="AP33" s="25" t="e">
        <f>IF('Crisis Indicator Data'!#REF!="No Data",1,IF(#REF!&lt;&gt;"",1,0))</f>
        <v>#REF!</v>
      </c>
      <c r="AQ33" s="25" t="e">
        <f>IF('Crisis Indicator Data'!#REF!="No Data",1,IF(#REF!&lt;&gt;"",1,0))</f>
        <v>#REF!</v>
      </c>
      <c r="AR33" s="25" t="e">
        <f>IF('Crisis Indicator Data'!#REF!="No Data",1,IF(#REF!&lt;&gt;"",1,0))</f>
        <v>#REF!</v>
      </c>
      <c r="AS33" s="25" t="e">
        <f>IF('Crisis Indicator Data'!#REF!="No Data",1,IF(#REF!&lt;&gt;"",1,0))</f>
        <v>#REF!</v>
      </c>
      <c r="AT33" s="25" t="e">
        <f>IF('Crisis Indicator Data'!#REF!="No Data",1,IF(#REF!&lt;&gt;"",1,0))</f>
        <v>#REF!</v>
      </c>
      <c r="AU33" s="25" t="e">
        <f>IF('Crisis Indicator Data'!#REF!="No Data",1,IF(#REF!&lt;&gt;"",1,0))</f>
        <v>#REF!</v>
      </c>
      <c r="AV33" s="25" t="e">
        <f>IF('Crisis Indicator Data'!#REF!="No Data",1,IF(#REF!&lt;&gt;"",1,0))</f>
        <v>#REF!</v>
      </c>
      <c r="AW33" s="25" t="e">
        <f>IF('Crisis Indicator Data'!#REF!="No Data",1,IF(#REF!&lt;&gt;"",1,0))</f>
        <v>#REF!</v>
      </c>
      <c r="AX33" s="25" t="e">
        <f>IF('Crisis Indicator Data'!#REF!="No Data",1,IF(#REF!&lt;&gt;"",1,0))</f>
        <v>#REF!</v>
      </c>
      <c r="AY33" s="25" t="e">
        <f>IF('Crisis Indicator Data'!#REF!="No Data",1,IF(#REF!&lt;&gt;"",1,0))</f>
        <v>#REF!</v>
      </c>
      <c r="AZ33" s="25" t="e">
        <f>IF('Crisis Indicator Data'!#REF!="No Data",1,IF(#REF!&lt;&gt;"",1,0))</f>
        <v>#REF!</v>
      </c>
      <c r="BA33" t="e">
        <f t="shared" si="0"/>
        <v>#REF!</v>
      </c>
      <c r="BB33" s="27" t="e">
        <f t="shared" si="1"/>
        <v>#REF!</v>
      </c>
    </row>
    <row r="34" spans="1:54" x14ac:dyDescent="0.25">
      <c r="A34" t="s">
        <v>10095</v>
      </c>
      <c r="B34" s="25" t="e">
        <f>IF('Crisis Indicator Data'!#REF!="No Data",1,IF(#REF!&lt;&gt;"",1,0))</f>
        <v>#REF!</v>
      </c>
      <c r="C34" s="25" t="e">
        <f>IF('Crisis Indicator Data'!#REF!="No Data",1,IF(#REF!&lt;&gt;"",1,0))</f>
        <v>#REF!</v>
      </c>
      <c r="D34" s="25" t="e">
        <f>IF('Crisis Indicator Data'!#REF!="No Data",1,IF(#REF!&lt;&gt;"",1,0))</f>
        <v>#REF!</v>
      </c>
      <c r="E34" s="25" t="e">
        <f>IF('Crisis Indicator Data'!#REF!="No Data",1,IF(#REF!&lt;&gt;"",1,0))</f>
        <v>#REF!</v>
      </c>
      <c r="F34" s="25" t="e">
        <f>IF('Crisis Indicator Data'!#REF!="No Data",1,IF(#REF!&lt;&gt;"",1,0))</f>
        <v>#REF!</v>
      </c>
      <c r="G34" s="25" t="e">
        <f>IF('Crisis Indicator Data'!#REF!="No Data",1,IF(#REF!&lt;&gt;"",1,0))</f>
        <v>#REF!</v>
      </c>
      <c r="H34" s="25" t="e">
        <f>IF('Crisis Indicator Data'!#REF!="No Data",1,IF(#REF!&lt;&gt;"",1,0))</f>
        <v>#REF!</v>
      </c>
      <c r="I34" s="25" t="e">
        <f>IF('Crisis Indicator Data'!#REF!="No Data",1,IF(#REF!&lt;&gt;"",1,0))</f>
        <v>#REF!</v>
      </c>
      <c r="J34" s="25" t="e">
        <f>IF('Crisis Indicator Data'!#REF!="No Data",1,IF(#REF!&lt;&gt;"",1,0))</f>
        <v>#REF!</v>
      </c>
      <c r="K34" s="25" t="e">
        <f>IF('Crisis Indicator Data'!#REF!="No Data",1,IF(#REF!&lt;&gt;"",1,0))</f>
        <v>#REF!</v>
      </c>
      <c r="L34" s="25" t="e">
        <f>IF('Crisis Indicator Data'!#REF!="No Data",1,IF(#REF!&lt;&gt;"",1,0))</f>
        <v>#REF!</v>
      </c>
      <c r="M34" s="25" t="e">
        <f>IF('Crisis Indicator Data'!#REF!="No Data",1,IF(#REF!&lt;&gt;"",1,0))</f>
        <v>#REF!</v>
      </c>
      <c r="N34" s="25" t="e">
        <f>IF('Crisis Indicator Data'!#REF!="No Data",1,IF(#REF!&lt;&gt;"",1,0))</f>
        <v>#REF!</v>
      </c>
      <c r="O34" s="25" t="e">
        <f>IF('Crisis Indicator Data'!#REF!="No Data",1,IF(#REF!&lt;&gt;"",1,0))</f>
        <v>#REF!</v>
      </c>
      <c r="P34" s="25" t="e">
        <f>IF('Crisis Indicator Data'!#REF!="No Data",1,IF(#REF!&lt;&gt;"",1,0))</f>
        <v>#REF!</v>
      </c>
      <c r="Q34" s="25" t="e">
        <f>IF('Crisis Indicator Data'!#REF!="No Data",1,IF(#REF!&lt;&gt;"",1,0))</f>
        <v>#REF!</v>
      </c>
      <c r="R34" s="25" t="e">
        <f>IF('Crisis Indicator Data'!#REF!="No Data",1,IF(#REF!&lt;&gt;"",1,0))</f>
        <v>#REF!</v>
      </c>
      <c r="S34" s="25" t="e">
        <f>IF('Crisis Indicator Data'!#REF!="No Data",1,IF(#REF!&lt;&gt;"",1,0))</f>
        <v>#REF!</v>
      </c>
      <c r="T34" s="25" t="e">
        <f>IF('Crisis Indicator Data'!#REF!="No Data",1,IF(#REF!&lt;&gt;"",1,0))</f>
        <v>#REF!</v>
      </c>
      <c r="U34" s="25" t="e">
        <f>IF('Crisis Indicator Data'!#REF!="No Data",1,IF(#REF!&lt;&gt;"",1,0))</f>
        <v>#REF!</v>
      </c>
      <c r="V34" s="25" t="e">
        <f>IF('Crisis Indicator Data'!#REF!="No Data",1,IF(#REF!&lt;&gt;"",1,0))</f>
        <v>#REF!</v>
      </c>
      <c r="W34" s="25" t="e">
        <f>IF('Crisis Indicator Data'!#REF!="No Data",1,IF(#REF!&lt;&gt;"",1,0))</f>
        <v>#REF!</v>
      </c>
      <c r="X34" s="25" t="e">
        <f>IF('Crisis Indicator Data'!#REF!="No Data",1,IF(#REF!&lt;&gt;"",1,0))</f>
        <v>#REF!</v>
      </c>
      <c r="Y34" s="25" t="e">
        <f>IF('Crisis Indicator Data'!#REF!="No Data",1,IF(#REF!&lt;&gt;"",1,0))</f>
        <v>#REF!</v>
      </c>
      <c r="Z34" s="25" t="e">
        <f>IF('Crisis Indicator Data'!#REF!="No Data",1,IF(#REF!&lt;&gt;"",1,0))</f>
        <v>#REF!</v>
      </c>
      <c r="AA34" s="25" t="e">
        <f>IF('Crisis Indicator Data'!#REF!="No Data",1,IF(#REF!&lt;&gt;"",1,0))</f>
        <v>#REF!</v>
      </c>
      <c r="AB34" s="25" t="e">
        <f>IF('Crisis Indicator Data'!#REF!="No Data",1,IF(#REF!&lt;&gt;"",1,0))</f>
        <v>#REF!</v>
      </c>
      <c r="AC34" s="25" t="e">
        <f>IF('Crisis Indicator Data'!#REF!="No Data",1,IF(#REF!&lt;&gt;"",1,0))</f>
        <v>#REF!</v>
      </c>
      <c r="AD34" s="25" t="e">
        <f>IF('Crisis Indicator Data'!#REF!="No Data",1,IF(#REF!&lt;&gt;"",1,0))</f>
        <v>#REF!</v>
      </c>
      <c r="AE34" s="25" t="e">
        <f>IF('Crisis Indicator Data'!#REF!="No Data",1,IF(#REF!&lt;&gt;"",1,0))</f>
        <v>#REF!</v>
      </c>
      <c r="AF34" s="25" t="e">
        <f>IF('Crisis Indicator Data'!#REF!="No Data",1,IF(#REF!&lt;&gt;"",1,0))</f>
        <v>#REF!</v>
      </c>
      <c r="AG34" s="25" t="e">
        <f>IF('Crisis Indicator Data'!#REF!="No Data",1,IF(#REF!&lt;&gt;"",1,0))</f>
        <v>#REF!</v>
      </c>
      <c r="AH34" s="25" t="e">
        <f>IF('Crisis Indicator Data'!#REF!="No Data",1,IF(#REF!&lt;&gt;"",1,0))</f>
        <v>#REF!</v>
      </c>
      <c r="AI34" s="25" t="e">
        <f>IF('Crisis Indicator Data'!#REF!="No Data",1,IF(#REF!&lt;&gt;"",1,0))</f>
        <v>#REF!</v>
      </c>
      <c r="AJ34" s="25" t="e">
        <f>IF('Crisis Indicator Data'!#REF!="No Data",1,IF(#REF!&lt;&gt;"",1,0))</f>
        <v>#REF!</v>
      </c>
      <c r="AK34" s="25" t="e">
        <f>IF('Crisis Indicator Data'!#REF!="No Data",1,IF(#REF!&lt;&gt;"",1,0))</f>
        <v>#REF!</v>
      </c>
      <c r="AL34" s="25" t="e">
        <f>IF('Crisis Indicator Data'!#REF!="No Data",1,IF(#REF!&lt;&gt;"",1,0))</f>
        <v>#REF!</v>
      </c>
      <c r="AM34" s="25" t="e">
        <f>IF('Crisis Indicator Data'!#REF!="No Data",1,IF(#REF!&lt;&gt;"",1,0))</f>
        <v>#REF!</v>
      </c>
      <c r="AN34" s="25" t="e">
        <f>IF('Crisis Indicator Data'!#REF!="No Data",1,IF(#REF!&lt;&gt;"",1,0))</f>
        <v>#REF!</v>
      </c>
      <c r="AO34" s="25" t="e">
        <f>IF('Crisis Indicator Data'!#REF!="No Data",1,IF(#REF!&lt;&gt;"",1,0))</f>
        <v>#REF!</v>
      </c>
      <c r="AP34" s="25" t="e">
        <f>IF('Crisis Indicator Data'!#REF!="No Data",1,IF(#REF!&lt;&gt;"",1,0))</f>
        <v>#REF!</v>
      </c>
      <c r="AQ34" s="25" t="e">
        <f>IF('Crisis Indicator Data'!#REF!="No Data",1,IF(#REF!&lt;&gt;"",1,0))</f>
        <v>#REF!</v>
      </c>
      <c r="AR34" s="25" t="e">
        <f>IF('Crisis Indicator Data'!#REF!="No Data",1,IF(#REF!&lt;&gt;"",1,0))</f>
        <v>#REF!</v>
      </c>
      <c r="AS34" s="25" t="e">
        <f>IF('Crisis Indicator Data'!#REF!="No Data",1,IF(#REF!&lt;&gt;"",1,0))</f>
        <v>#REF!</v>
      </c>
      <c r="AT34" s="25" t="e">
        <f>IF('Crisis Indicator Data'!#REF!="No Data",1,IF(#REF!&lt;&gt;"",1,0))</f>
        <v>#REF!</v>
      </c>
      <c r="AU34" s="25" t="e">
        <f>IF('Crisis Indicator Data'!#REF!="No Data",1,IF(#REF!&lt;&gt;"",1,0))</f>
        <v>#REF!</v>
      </c>
      <c r="AV34" s="25" t="e">
        <f>IF('Crisis Indicator Data'!#REF!="No Data",1,IF(#REF!&lt;&gt;"",1,0))</f>
        <v>#REF!</v>
      </c>
      <c r="AW34" s="25" t="e">
        <f>IF('Crisis Indicator Data'!#REF!="No Data",1,IF(#REF!&lt;&gt;"",1,0))</f>
        <v>#REF!</v>
      </c>
      <c r="AX34" s="25" t="e">
        <f>IF('Crisis Indicator Data'!#REF!="No Data",1,IF(#REF!&lt;&gt;"",1,0))</f>
        <v>#REF!</v>
      </c>
      <c r="AY34" s="25" t="e">
        <f>IF('Crisis Indicator Data'!#REF!="No Data",1,IF(#REF!&lt;&gt;"",1,0))</f>
        <v>#REF!</v>
      </c>
      <c r="AZ34" s="25" t="e">
        <f>IF('Crisis Indicator Data'!#REF!="No Data",1,IF(#REF!&lt;&gt;"",1,0))</f>
        <v>#REF!</v>
      </c>
      <c r="BA34" t="e">
        <f t="shared" ref="BA34:BA65" si="2">SUM(B34:AZ34)</f>
        <v>#REF!</v>
      </c>
      <c r="BB34" s="27" t="e">
        <f t="shared" ref="BB34:BB65" si="3">BA34/51</f>
        <v>#REF!</v>
      </c>
    </row>
    <row r="35" spans="1:54" x14ac:dyDescent="0.25">
      <c r="A35" t="s">
        <v>9890</v>
      </c>
      <c r="B35" s="25" t="e">
        <f>IF('Crisis Indicator Data'!#REF!="No Data",1,IF(#REF!&lt;&gt;"",1,0))</f>
        <v>#REF!</v>
      </c>
      <c r="C35" s="25" t="e">
        <f>IF('Crisis Indicator Data'!#REF!="No Data",1,IF(#REF!&lt;&gt;"",1,0))</f>
        <v>#REF!</v>
      </c>
      <c r="D35" s="25" t="e">
        <f>IF('Crisis Indicator Data'!#REF!="No Data",1,IF(#REF!&lt;&gt;"",1,0))</f>
        <v>#REF!</v>
      </c>
      <c r="E35" s="25" t="e">
        <f>IF('Crisis Indicator Data'!#REF!="No Data",1,IF(#REF!&lt;&gt;"",1,0))</f>
        <v>#REF!</v>
      </c>
      <c r="F35" s="25" t="e">
        <f>IF('Crisis Indicator Data'!#REF!="No Data",1,IF(#REF!&lt;&gt;"",1,0))</f>
        <v>#REF!</v>
      </c>
      <c r="G35" s="25" t="e">
        <f>IF('Crisis Indicator Data'!#REF!="No Data",1,IF(#REF!&lt;&gt;"",1,0))</f>
        <v>#REF!</v>
      </c>
      <c r="H35" s="25" t="e">
        <f>IF('Crisis Indicator Data'!#REF!="No Data",1,IF(#REF!&lt;&gt;"",1,0))</f>
        <v>#REF!</v>
      </c>
      <c r="I35" s="25" t="e">
        <f>IF('Crisis Indicator Data'!#REF!="No Data",1,IF(#REF!&lt;&gt;"",1,0))</f>
        <v>#REF!</v>
      </c>
      <c r="J35" s="25" t="e">
        <f>IF('Crisis Indicator Data'!#REF!="No Data",1,IF(#REF!&lt;&gt;"",1,0))</f>
        <v>#REF!</v>
      </c>
      <c r="K35" s="25" t="e">
        <f>IF('Crisis Indicator Data'!#REF!="No Data",1,IF(#REF!&lt;&gt;"",1,0))</f>
        <v>#REF!</v>
      </c>
      <c r="L35" s="25" t="e">
        <f>IF('Crisis Indicator Data'!#REF!="No Data",1,IF(#REF!&lt;&gt;"",1,0))</f>
        <v>#REF!</v>
      </c>
      <c r="M35" s="25" t="e">
        <f>IF('Crisis Indicator Data'!#REF!="No Data",1,IF(#REF!&lt;&gt;"",1,0))</f>
        <v>#REF!</v>
      </c>
      <c r="N35" s="25" t="e">
        <f>IF('Crisis Indicator Data'!#REF!="No Data",1,IF(#REF!&lt;&gt;"",1,0))</f>
        <v>#REF!</v>
      </c>
      <c r="O35" s="25" t="e">
        <f>IF('Crisis Indicator Data'!#REF!="No Data",1,IF(#REF!&lt;&gt;"",1,0))</f>
        <v>#REF!</v>
      </c>
      <c r="P35" s="25" t="e">
        <f>IF('Crisis Indicator Data'!#REF!="No Data",1,IF(#REF!&lt;&gt;"",1,0))</f>
        <v>#REF!</v>
      </c>
      <c r="Q35" s="25" t="e">
        <f>IF('Crisis Indicator Data'!#REF!="No Data",1,IF(#REF!&lt;&gt;"",1,0))</f>
        <v>#REF!</v>
      </c>
      <c r="R35" s="25" t="e">
        <f>IF('Crisis Indicator Data'!#REF!="No Data",1,IF(#REF!&lt;&gt;"",1,0))</f>
        <v>#REF!</v>
      </c>
      <c r="S35" s="25" t="e">
        <f>IF('Crisis Indicator Data'!#REF!="No Data",1,IF(#REF!&lt;&gt;"",1,0))</f>
        <v>#REF!</v>
      </c>
      <c r="T35" s="25" t="e">
        <f>IF('Crisis Indicator Data'!#REF!="No Data",1,IF(#REF!&lt;&gt;"",1,0))</f>
        <v>#REF!</v>
      </c>
      <c r="U35" s="25" t="e">
        <f>IF('Crisis Indicator Data'!#REF!="No Data",1,IF(#REF!&lt;&gt;"",1,0))</f>
        <v>#REF!</v>
      </c>
      <c r="V35" s="25" t="e">
        <f>IF('Crisis Indicator Data'!#REF!="No Data",1,IF(#REF!&lt;&gt;"",1,0))</f>
        <v>#REF!</v>
      </c>
      <c r="W35" s="25" t="e">
        <f>IF('Crisis Indicator Data'!#REF!="No Data",1,IF(#REF!&lt;&gt;"",1,0))</f>
        <v>#REF!</v>
      </c>
      <c r="X35" s="25" t="e">
        <f>IF('Crisis Indicator Data'!#REF!="No Data",1,IF(#REF!&lt;&gt;"",1,0))</f>
        <v>#REF!</v>
      </c>
      <c r="Y35" s="25" t="e">
        <f>IF('Crisis Indicator Data'!#REF!="No Data",1,IF(#REF!&lt;&gt;"",1,0))</f>
        <v>#REF!</v>
      </c>
      <c r="Z35" s="25" t="e">
        <f>IF('Crisis Indicator Data'!#REF!="No Data",1,IF(#REF!&lt;&gt;"",1,0))</f>
        <v>#REF!</v>
      </c>
      <c r="AA35" s="25" t="e">
        <f>IF('Crisis Indicator Data'!#REF!="No Data",1,IF(#REF!&lt;&gt;"",1,0))</f>
        <v>#REF!</v>
      </c>
      <c r="AB35" s="25" t="e">
        <f>IF('Crisis Indicator Data'!#REF!="No Data",1,IF(#REF!&lt;&gt;"",1,0))</f>
        <v>#REF!</v>
      </c>
      <c r="AC35" s="25" t="e">
        <f>IF('Crisis Indicator Data'!#REF!="No Data",1,IF(#REF!&lt;&gt;"",1,0))</f>
        <v>#REF!</v>
      </c>
      <c r="AD35" s="25" t="e">
        <f>IF('Crisis Indicator Data'!#REF!="No Data",1,IF(#REF!&lt;&gt;"",1,0))</f>
        <v>#REF!</v>
      </c>
      <c r="AE35" s="25" t="e">
        <f>IF('Crisis Indicator Data'!#REF!="No Data",1,IF(#REF!&lt;&gt;"",1,0))</f>
        <v>#REF!</v>
      </c>
      <c r="AF35" s="25" t="e">
        <f>IF('Crisis Indicator Data'!#REF!="No Data",1,IF(#REF!&lt;&gt;"",1,0))</f>
        <v>#REF!</v>
      </c>
      <c r="AG35" s="25" t="e">
        <f>IF('Crisis Indicator Data'!#REF!="No Data",1,IF(#REF!&lt;&gt;"",1,0))</f>
        <v>#REF!</v>
      </c>
      <c r="AH35" s="25" t="e">
        <f>IF('Crisis Indicator Data'!#REF!="No Data",1,IF(#REF!&lt;&gt;"",1,0))</f>
        <v>#REF!</v>
      </c>
      <c r="AI35" s="25" t="e">
        <f>IF('Crisis Indicator Data'!#REF!="No Data",1,IF(#REF!&lt;&gt;"",1,0))</f>
        <v>#REF!</v>
      </c>
      <c r="AJ35" s="25" t="e">
        <f>IF('Crisis Indicator Data'!#REF!="No Data",1,IF(#REF!&lt;&gt;"",1,0))</f>
        <v>#REF!</v>
      </c>
      <c r="AK35" s="25" t="e">
        <f>IF('Crisis Indicator Data'!#REF!="No Data",1,IF(#REF!&lt;&gt;"",1,0))</f>
        <v>#REF!</v>
      </c>
      <c r="AL35" s="25" t="e">
        <f>IF('Crisis Indicator Data'!#REF!="No Data",1,IF(#REF!&lt;&gt;"",1,0))</f>
        <v>#REF!</v>
      </c>
      <c r="AM35" s="25" t="e">
        <f>IF('Crisis Indicator Data'!#REF!="No Data",1,IF(#REF!&lt;&gt;"",1,0))</f>
        <v>#REF!</v>
      </c>
      <c r="AN35" s="25" t="e">
        <f>IF('Crisis Indicator Data'!#REF!="No Data",1,IF(#REF!&lt;&gt;"",1,0))</f>
        <v>#REF!</v>
      </c>
      <c r="AO35" s="25" t="e">
        <f>IF('Crisis Indicator Data'!#REF!="No Data",1,IF(#REF!&lt;&gt;"",1,0))</f>
        <v>#REF!</v>
      </c>
      <c r="AP35" s="25" t="e">
        <f>IF('Crisis Indicator Data'!#REF!="No Data",1,IF(#REF!&lt;&gt;"",1,0))</f>
        <v>#REF!</v>
      </c>
      <c r="AQ35" s="25" t="e">
        <f>IF('Crisis Indicator Data'!#REF!="No Data",1,IF(#REF!&lt;&gt;"",1,0))</f>
        <v>#REF!</v>
      </c>
      <c r="AR35" s="25" t="e">
        <f>IF('Crisis Indicator Data'!#REF!="No Data",1,IF(#REF!&lt;&gt;"",1,0))</f>
        <v>#REF!</v>
      </c>
      <c r="AS35" s="25" t="e">
        <f>IF('Crisis Indicator Data'!#REF!="No Data",1,IF(#REF!&lt;&gt;"",1,0))</f>
        <v>#REF!</v>
      </c>
      <c r="AT35" s="25" t="e">
        <f>IF('Crisis Indicator Data'!#REF!="No Data",1,IF(#REF!&lt;&gt;"",1,0))</f>
        <v>#REF!</v>
      </c>
      <c r="AU35" s="25" t="e">
        <f>IF('Crisis Indicator Data'!#REF!="No Data",1,IF(#REF!&lt;&gt;"",1,0))</f>
        <v>#REF!</v>
      </c>
      <c r="AV35" s="25" t="e">
        <f>IF('Crisis Indicator Data'!#REF!="No Data",1,IF(#REF!&lt;&gt;"",1,0))</f>
        <v>#REF!</v>
      </c>
      <c r="AW35" s="25" t="e">
        <f>IF('Crisis Indicator Data'!#REF!="No Data",1,IF(#REF!&lt;&gt;"",1,0))</f>
        <v>#REF!</v>
      </c>
      <c r="AX35" s="25" t="e">
        <f>IF('Crisis Indicator Data'!#REF!="No Data",1,IF(#REF!&lt;&gt;"",1,0))</f>
        <v>#REF!</v>
      </c>
      <c r="AY35" s="25" t="e">
        <f>IF('Crisis Indicator Data'!#REF!="No Data",1,IF(#REF!&lt;&gt;"",1,0))</f>
        <v>#REF!</v>
      </c>
      <c r="AZ35" s="25" t="e">
        <f>IF('Crisis Indicator Data'!#REF!="No Data",1,IF(#REF!&lt;&gt;"",1,0))</f>
        <v>#REF!</v>
      </c>
      <c r="BA35" t="e">
        <f t="shared" si="2"/>
        <v>#REF!</v>
      </c>
      <c r="BB35" s="27" t="e">
        <f t="shared" si="3"/>
        <v>#REF!</v>
      </c>
    </row>
    <row r="36" spans="1:54" x14ac:dyDescent="0.25">
      <c r="A36" t="s">
        <v>9892</v>
      </c>
      <c r="B36" s="25" t="e">
        <f>IF('Crisis Indicator Data'!#REF!="No Data",1,IF(#REF!&lt;&gt;"",1,0))</f>
        <v>#REF!</v>
      </c>
      <c r="C36" s="25" t="e">
        <f>IF('Crisis Indicator Data'!#REF!="No Data",1,IF(#REF!&lt;&gt;"",1,0))</f>
        <v>#REF!</v>
      </c>
      <c r="D36" s="25" t="e">
        <f>IF('Crisis Indicator Data'!#REF!="No Data",1,IF(#REF!&lt;&gt;"",1,0))</f>
        <v>#REF!</v>
      </c>
      <c r="E36" s="25" t="e">
        <f>IF('Crisis Indicator Data'!#REF!="No Data",1,IF(#REF!&lt;&gt;"",1,0))</f>
        <v>#REF!</v>
      </c>
      <c r="F36" s="25" t="e">
        <f>IF('Crisis Indicator Data'!#REF!="No Data",1,IF(#REF!&lt;&gt;"",1,0))</f>
        <v>#REF!</v>
      </c>
      <c r="G36" s="25" t="e">
        <f>IF('Crisis Indicator Data'!#REF!="No Data",1,IF(#REF!&lt;&gt;"",1,0))</f>
        <v>#REF!</v>
      </c>
      <c r="H36" s="25" t="e">
        <f>IF('Crisis Indicator Data'!#REF!="No Data",1,IF(#REF!&lt;&gt;"",1,0))</f>
        <v>#REF!</v>
      </c>
      <c r="I36" s="25" t="e">
        <f>IF('Crisis Indicator Data'!#REF!="No Data",1,IF(#REF!&lt;&gt;"",1,0))</f>
        <v>#REF!</v>
      </c>
      <c r="J36" s="25" t="e">
        <f>IF('Crisis Indicator Data'!#REF!="No Data",1,IF(#REF!&lt;&gt;"",1,0))</f>
        <v>#REF!</v>
      </c>
      <c r="K36" s="25" t="e">
        <f>IF('Crisis Indicator Data'!#REF!="No Data",1,IF(#REF!&lt;&gt;"",1,0))</f>
        <v>#REF!</v>
      </c>
      <c r="L36" s="25" t="e">
        <f>IF('Crisis Indicator Data'!#REF!="No Data",1,IF(#REF!&lt;&gt;"",1,0))</f>
        <v>#REF!</v>
      </c>
      <c r="M36" s="25" t="e">
        <f>IF('Crisis Indicator Data'!#REF!="No Data",1,IF(#REF!&lt;&gt;"",1,0))</f>
        <v>#REF!</v>
      </c>
      <c r="N36" s="25" t="e">
        <f>IF('Crisis Indicator Data'!#REF!="No Data",1,IF(#REF!&lt;&gt;"",1,0))</f>
        <v>#REF!</v>
      </c>
      <c r="O36" s="25" t="e">
        <f>IF('Crisis Indicator Data'!#REF!="No Data",1,IF(#REF!&lt;&gt;"",1,0))</f>
        <v>#REF!</v>
      </c>
      <c r="P36" s="25" t="e">
        <f>IF('Crisis Indicator Data'!#REF!="No Data",1,IF(#REF!&lt;&gt;"",1,0))</f>
        <v>#REF!</v>
      </c>
      <c r="Q36" s="25" t="e">
        <f>IF('Crisis Indicator Data'!#REF!="No Data",1,IF(#REF!&lt;&gt;"",1,0))</f>
        <v>#REF!</v>
      </c>
      <c r="R36" s="25" t="e">
        <f>IF('Crisis Indicator Data'!#REF!="No Data",1,IF(#REF!&lt;&gt;"",1,0))</f>
        <v>#REF!</v>
      </c>
      <c r="S36" s="25" t="e">
        <f>IF('Crisis Indicator Data'!#REF!="No Data",1,IF(#REF!&lt;&gt;"",1,0))</f>
        <v>#REF!</v>
      </c>
      <c r="T36" s="25" t="e">
        <f>IF('Crisis Indicator Data'!#REF!="No Data",1,IF(#REF!&lt;&gt;"",1,0))</f>
        <v>#REF!</v>
      </c>
      <c r="U36" s="25" t="e">
        <f>IF('Crisis Indicator Data'!#REF!="No Data",1,IF(#REF!&lt;&gt;"",1,0))</f>
        <v>#REF!</v>
      </c>
      <c r="V36" s="25" t="e">
        <f>IF('Crisis Indicator Data'!#REF!="No Data",1,IF(#REF!&lt;&gt;"",1,0))</f>
        <v>#REF!</v>
      </c>
      <c r="W36" s="25" t="e">
        <f>IF('Crisis Indicator Data'!#REF!="No Data",1,IF(#REF!&lt;&gt;"",1,0))</f>
        <v>#REF!</v>
      </c>
      <c r="X36" s="25" t="e">
        <f>IF('Crisis Indicator Data'!#REF!="No Data",1,IF(#REF!&lt;&gt;"",1,0))</f>
        <v>#REF!</v>
      </c>
      <c r="Y36" s="25" t="e">
        <f>IF('Crisis Indicator Data'!#REF!="No Data",1,IF(#REF!&lt;&gt;"",1,0))</f>
        <v>#REF!</v>
      </c>
      <c r="Z36" s="25" t="e">
        <f>IF('Crisis Indicator Data'!#REF!="No Data",1,IF(#REF!&lt;&gt;"",1,0))</f>
        <v>#REF!</v>
      </c>
      <c r="AA36" s="25" t="e">
        <f>IF('Crisis Indicator Data'!#REF!="No Data",1,IF(#REF!&lt;&gt;"",1,0))</f>
        <v>#REF!</v>
      </c>
      <c r="AB36" s="25" t="e">
        <f>IF('Crisis Indicator Data'!#REF!="No Data",1,IF(#REF!&lt;&gt;"",1,0))</f>
        <v>#REF!</v>
      </c>
      <c r="AC36" s="25" t="e">
        <f>IF('Crisis Indicator Data'!#REF!="No Data",1,IF(#REF!&lt;&gt;"",1,0))</f>
        <v>#REF!</v>
      </c>
      <c r="AD36" s="25" t="e">
        <f>IF('Crisis Indicator Data'!#REF!="No Data",1,IF(#REF!&lt;&gt;"",1,0))</f>
        <v>#REF!</v>
      </c>
      <c r="AE36" s="25" t="e">
        <f>IF('Crisis Indicator Data'!#REF!="No Data",1,IF(#REF!&lt;&gt;"",1,0))</f>
        <v>#REF!</v>
      </c>
      <c r="AF36" s="25" t="e">
        <f>IF('Crisis Indicator Data'!#REF!="No Data",1,IF(#REF!&lt;&gt;"",1,0))</f>
        <v>#REF!</v>
      </c>
      <c r="AG36" s="25" t="e">
        <f>IF('Crisis Indicator Data'!#REF!="No Data",1,IF(#REF!&lt;&gt;"",1,0))</f>
        <v>#REF!</v>
      </c>
      <c r="AH36" s="25" t="e">
        <f>IF('Crisis Indicator Data'!#REF!="No Data",1,IF(#REF!&lt;&gt;"",1,0))</f>
        <v>#REF!</v>
      </c>
      <c r="AI36" s="25" t="e">
        <f>IF('Crisis Indicator Data'!#REF!="No Data",1,IF(#REF!&lt;&gt;"",1,0))</f>
        <v>#REF!</v>
      </c>
      <c r="AJ36" s="25" t="e">
        <f>IF('Crisis Indicator Data'!#REF!="No Data",1,IF(#REF!&lt;&gt;"",1,0))</f>
        <v>#REF!</v>
      </c>
      <c r="AK36" s="25" t="e">
        <f>IF('Crisis Indicator Data'!#REF!="No Data",1,IF(#REF!&lt;&gt;"",1,0))</f>
        <v>#REF!</v>
      </c>
      <c r="AL36" s="25" t="e">
        <f>IF('Crisis Indicator Data'!#REF!="No Data",1,IF(#REF!&lt;&gt;"",1,0))</f>
        <v>#REF!</v>
      </c>
      <c r="AM36" s="25" t="e">
        <f>IF('Crisis Indicator Data'!#REF!="No Data",1,IF(#REF!&lt;&gt;"",1,0))</f>
        <v>#REF!</v>
      </c>
      <c r="AN36" s="25" t="e">
        <f>IF('Crisis Indicator Data'!#REF!="No Data",1,IF(#REF!&lt;&gt;"",1,0))</f>
        <v>#REF!</v>
      </c>
      <c r="AO36" s="25" t="e">
        <f>IF('Crisis Indicator Data'!#REF!="No Data",1,IF(#REF!&lt;&gt;"",1,0))</f>
        <v>#REF!</v>
      </c>
      <c r="AP36" s="25" t="e">
        <f>IF('Crisis Indicator Data'!#REF!="No Data",1,IF(#REF!&lt;&gt;"",1,0))</f>
        <v>#REF!</v>
      </c>
      <c r="AQ36" s="25" t="e">
        <f>IF('Crisis Indicator Data'!#REF!="No Data",1,IF(#REF!&lt;&gt;"",1,0))</f>
        <v>#REF!</v>
      </c>
      <c r="AR36" s="25" t="e">
        <f>IF('Crisis Indicator Data'!#REF!="No Data",1,IF(#REF!&lt;&gt;"",1,0))</f>
        <v>#REF!</v>
      </c>
      <c r="AS36" s="25" t="e">
        <f>IF('Crisis Indicator Data'!#REF!="No Data",1,IF(#REF!&lt;&gt;"",1,0))</f>
        <v>#REF!</v>
      </c>
      <c r="AT36" s="25" t="e">
        <f>IF('Crisis Indicator Data'!#REF!="No Data",1,IF(#REF!&lt;&gt;"",1,0))</f>
        <v>#REF!</v>
      </c>
      <c r="AU36" s="25" t="e">
        <f>IF('Crisis Indicator Data'!#REF!="No Data",1,IF(#REF!&lt;&gt;"",1,0))</f>
        <v>#REF!</v>
      </c>
      <c r="AV36" s="25" t="e">
        <f>IF('Crisis Indicator Data'!#REF!="No Data",1,IF(#REF!&lt;&gt;"",1,0))</f>
        <v>#REF!</v>
      </c>
      <c r="AW36" s="25" t="e">
        <f>IF('Crisis Indicator Data'!#REF!="No Data",1,IF(#REF!&lt;&gt;"",1,0))</f>
        <v>#REF!</v>
      </c>
      <c r="AX36" s="25" t="e">
        <f>IF('Crisis Indicator Data'!#REF!="No Data",1,IF(#REF!&lt;&gt;"",1,0))</f>
        <v>#REF!</v>
      </c>
      <c r="AY36" s="25" t="e">
        <f>IF('Crisis Indicator Data'!#REF!="No Data",1,IF(#REF!&lt;&gt;"",1,0))</f>
        <v>#REF!</v>
      </c>
      <c r="AZ36" s="25" t="e">
        <f>IF('Crisis Indicator Data'!#REF!="No Data",1,IF(#REF!&lt;&gt;"",1,0))</f>
        <v>#REF!</v>
      </c>
      <c r="BA36" t="e">
        <f t="shared" si="2"/>
        <v>#REF!</v>
      </c>
      <c r="BB36" s="27" t="e">
        <f t="shared" si="3"/>
        <v>#REF!</v>
      </c>
    </row>
    <row r="37" spans="1:54" x14ac:dyDescent="0.25">
      <c r="A37" t="s">
        <v>9898</v>
      </c>
      <c r="B37" s="25" t="e">
        <f>IF('Crisis Indicator Data'!#REF!="No Data",1,IF(#REF!&lt;&gt;"",1,0))</f>
        <v>#REF!</v>
      </c>
      <c r="C37" s="25" t="e">
        <f>IF('Crisis Indicator Data'!#REF!="No Data",1,IF(#REF!&lt;&gt;"",1,0))</f>
        <v>#REF!</v>
      </c>
      <c r="D37" s="25" t="e">
        <f>IF('Crisis Indicator Data'!#REF!="No Data",1,IF(#REF!&lt;&gt;"",1,0))</f>
        <v>#REF!</v>
      </c>
      <c r="E37" s="25" t="e">
        <f>IF('Crisis Indicator Data'!#REF!="No Data",1,IF(#REF!&lt;&gt;"",1,0))</f>
        <v>#REF!</v>
      </c>
      <c r="F37" s="25" t="e">
        <f>IF('Crisis Indicator Data'!#REF!="No Data",1,IF(#REF!&lt;&gt;"",1,0))</f>
        <v>#REF!</v>
      </c>
      <c r="G37" s="25" t="e">
        <f>IF('Crisis Indicator Data'!#REF!="No Data",1,IF(#REF!&lt;&gt;"",1,0))</f>
        <v>#REF!</v>
      </c>
      <c r="H37" s="25" t="e">
        <f>IF('Crisis Indicator Data'!#REF!="No Data",1,IF(#REF!&lt;&gt;"",1,0))</f>
        <v>#REF!</v>
      </c>
      <c r="I37" s="25" t="e">
        <f>IF('Crisis Indicator Data'!#REF!="No Data",1,IF(#REF!&lt;&gt;"",1,0))</f>
        <v>#REF!</v>
      </c>
      <c r="J37" s="25" t="e">
        <f>IF('Crisis Indicator Data'!#REF!="No Data",1,IF(#REF!&lt;&gt;"",1,0))</f>
        <v>#REF!</v>
      </c>
      <c r="K37" s="25" t="e">
        <f>IF('Crisis Indicator Data'!#REF!="No Data",1,IF(#REF!&lt;&gt;"",1,0))</f>
        <v>#REF!</v>
      </c>
      <c r="L37" s="25" t="e">
        <f>IF('Crisis Indicator Data'!#REF!="No Data",1,IF(#REF!&lt;&gt;"",1,0))</f>
        <v>#REF!</v>
      </c>
      <c r="M37" s="25" t="e">
        <f>IF('Crisis Indicator Data'!#REF!="No Data",1,IF(#REF!&lt;&gt;"",1,0))</f>
        <v>#REF!</v>
      </c>
      <c r="N37" s="25" t="e">
        <f>IF('Crisis Indicator Data'!#REF!="No Data",1,IF(#REF!&lt;&gt;"",1,0))</f>
        <v>#REF!</v>
      </c>
      <c r="O37" s="25" t="e">
        <f>IF('Crisis Indicator Data'!#REF!="No Data",1,IF(#REF!&lt;&gt;"",1,0))</f>
        <v>#REF!</v>
      </c>
      <c r="P37" s="25" t="e">
        <f>IF('Crisis Indicator Data'!#REF!="No Data",1,IF(#REF!&lt;&gt;"",1,0))</f>
        <v>#REF!</v>
      </c>
      <c r="Q37" s="25" t="e">
        <f>IF('Crisis Indicator Data'!#REF!="No Data",1,IF(#REF!&lt;&gt;"",1,0))</f>
        <v>#REF!</v>
      </c>
      <c r="R37" s="25" t="e">
        <f>IF('Crisis Indicator Data'!#REF!="No Data",1,IF(#REF!&lt;&gt;"",1,0))</f>
        <v>#REF!</v>
      </c>
      <c r="S37" s="25" t="e">
        <f>IF('Crisis Indicator Data'!#REF!="No Data",1,IF(#REF!&lt;&gt;"",1,0))</f>
        <v>#REF!</v>
      </c>
      <c r="T37" s="25" t="e">
        <f>IF('Crisis Indicator Data'!#REF!="No Data",1,IF(#REF!&lt;&gt;"",1,0))</f>
        <v>#REF!</v>
      </c>
      <c r="U37" s="25" t="e">
        <f>IF('Crisis Indicator Data'!#REF!="No Data",1,IF(#REF!&lt;&gt;"",1,0))</f>
        <v>#REF!</v>
      </c>
      <c r="V37" s="25" t="e">
        <f>IF('Crisis Indicator Data'!#REF!="No Data",1,IF(#REF!&lt;&gt;"",1,0))</f>
        <v>#REF!</v>
      </c>
      <c r="W37" s="25" t="e">
        <f>IF('Crisis Indicator Data'!#REF!="No Data",1,IF(#REF!&lt;&gt;"",1,0))</f>
        <v>#REF!</v>
      </c>
      <c r="X37" s="25" t="e">
        <f>IF('Crisis Indicator Data'!#REF!="No Data",1,IF(#REF!&lt;&gt;"",1,0))</f>
        <v>#REF!</v>
      </c>
      <c r="Y37" s="25" t="e">
        <f>IF('Crisis Indicator Data'!#REF!="No Data",1,IF(#REF!&lt;&gt;"",1,0))</f>
        <v>#REF!</v>
      </c>
      <c r="Z37" s="25" t="e">
        <f>IF('Crisis Indicator Data'!#REF!="No Data",1,IF(#REF!&lt;&gt;"",1,0))</f>
        <v>#REF!</v>
      </c>
      <c r="AA37" s="25" t="e">
        <f>IF('Crisis Indicator Data'!#REF!="No Data",1,IF(#REF!&lt;&gt;"",1,0))</f>
        <v>#REF!</v>
      </c>
      <c r="AB37" s="25" t="e">
        <f>IF('Crisis Indicator Data'!#REF!="No Data",1,IF(#REF!&lt;&gt;"",1,0))</f>
        <v>#REF!</v>
      </c>
      <c r="AC37" s="25" t="e">
        <f>IF('Crisis Indicator Data'!#REF!="No Data",1,IF(#REF!&lt;&gt;"",1,0))</f>
        <v>#REF!</v>
      </c>
      <c r="AD37" s="25" t="e">
        <f>IF('Crisis Indicator Data'!#REF!="No Data",1,IF(#REF!&lt;&gt;"",1,0))</f>
        <v>#REF!</v>
      </c>
      <c r="AE37" s="25" t="e">
        <f>IF('Crisis Indicator Data'!#REF!="No Data",1,IF(#REF!&lt;&gt;"",1,0))</f>
        <v>#REF!</v>
      </c>
      <c r="AF37" s="25" t="e">
        <f>IF('Crisis Indicator Data'!#REF!="No Data",1,IF(#REF!&lt;&gt;"",1,0))</f>
        <v>#REF!</v>
      </c>
      <c r="AG37" s="25" t="e">
        <f>IF('Crisis Indicator Data'!#REF!="No Data",1,IF(#REF!&lt;&gt;"",1,0))</f>
        <v>#REF!</v>
      </c>
      <c r="AH37" s="25" t="e">
        <f>IF('Crisis Indicator Data'!#REF!="No Data",1,IF(#REF!&lt;&gt;"",1,0))</f>
        <v>#REF!</v>
      </c>
      <c r="AI37" s="25" t="e">
        <f>IF('Crisis Indicator Data'!#REF!="No Data",1,IF(#REF!&lt;&gt;"",1,0))</f>
        <v>#REF!</v>
      </c>
      <c r="AJ37" s="25" t="e">
        <f>IF('Crisis Indicator Data'!#REF!="No Data",1,IF(#REF!&lt;&gt;"",1,0))</f>
        <v>#REF!</v>
      </c>
      <c r="AK37" s="25" t="e">
        <f>IF('Crisis Indicator Data'!#REF!="No Data",1,IF(#REF!&lt;&gt;"",1,0))</f>
        <v>#REF!</v>
      </c>
      <c r="AL37" s="25" t="e">
        <f>IF('Crisis Indicator Data'!#REF!="No Data",1,IF(#REF!&lt;&gt;"",1,0))</f>
        <v>#REF!</v>
      </c>
      <c r="AM37" s="25" t="e">
        <f>IF('Crisis Indicator Data'!#REF!="No Data",1,IF(#REF!&lt;&gt;"",1,0))</f>
        <v>#REF!</v>
      </c>
      <c r="AN37" s="25" t="e">
        <f>IF('Crisis Indicator Data'!#REF!="No Data",1,IF(#REF!&lt;&gt;"",1,0))</f>
        <v>#REF!</v>
      </c>
      <c r="AO37" s="25" t="e">
        <f>IF('Crisis Indicator Data'!#REF!="No Data",1,IF(#REF!&lt;&gt;"",1,0))</f>
        <v>#REF!</v>
      </c>
      <c r="AP37" s="25" t="e">
        <f>IF('Crisis Indicator Data'!#REF!="No Data",1,IF(#REF!&lt;&gt;"",1,0))</f>
        <v>#REF!</v>
      </c>
      <c r="AQ37" s="25" t="e">
        <f>IF('Crisis Indicator Data'!#REF!="No Data",1,IF(#REF!&lt;&gt;"",1,0))</f>
        <v>#REF!</v>
      </c>
      <c r="AR37" s="25" t="e">
        <f>IF('Crisis Indicator Data'!#REF!="No Data",1,IF(#REF!&lt;&gt;"",1,0))</f>
        <v>#REF!</v>
      </c>
      <c r="AS37" s="25" t="e">
        <f>IF('Crisis Indicator Data'!#REF!="No Data",1,IF(#REF!&lt;&gt;"",1,0))</f>
        <v>#REF!</v>
      </c>
      <c r="AT37" s="25" t="e">
        <f>IF('Crisis Indicator Data'!#REF!="No Data",1,IF(#REF!&lt;&gt;"",1,0))</f>
        <v>#REF!</v>
      </c>
      <c r="AU37" s="25" t="e">
        <f>IF('Crisis Indicator Data'!#REF!="No Data",1,IF(#REF!&lt;&gt;"",1,0))</f>
        <v>#REF!</v>
      </c>
      <c r="AV37" s="25" t="e">
        <f>IF('Crisis Indicator Data'!#REF!="No Data",1,IF(#REF!&lt;&gt;"",1,0))</f>
        <v>#REF!</v>
      </c>
      <c r="AW37" s="25" t="e">
        <f>IF('Crisis Indicator Data'!#REF!="No Data",1,IF(#REF!&lt;&gt;"",1,0))</f>
        <v>#REF!</v>
      </c>
      <c r="AX37" s="25" t="e">
        <f>IF('Crisis Indicator Data'!#REF!="No Data",1,IF(#REF!&lt;&gt;"",1,0))</f>
        <v>#REF!</v>
      </c>
      <c r="AY37" s="25" t="e">
        <f>IF('Crisis Indicator Data'!#REF!="No Data",1,IF(#REF!&lt;&gt;"",1,0))</f>
        <v>#REF!</v>
      </c>
      <c r="AZ37" s="25" t="e">
        <f>IF('Crisis Indicator Data'!#REF!="No Data",1,IF(#REF!&lt;&gt;"",1,0))</f>
        <v>#REF!</v>
      </c>
      <c r="BA37" t="e">
        <f t="shared" si="2"/>
        <v>#REF!</v>
      </c>
      <c r="BB37" s="27" t="e">
        <f t="shared" si="3"/>
        <v>#REF!</v>
      </c>
    </row>
    <row r="38" spans="1:54" x14ac:dyDescent="0.25">
      <c r="A38" t="s">
        <v>9900</v>
      </c>
      <c r="B38" s="25" t="e">
        <f>IF('Crisis Indicator Data'!#REF!="No Data",1,IF(#REF!&lt;&gt;"",1,0))</f>
        <v>#REF!</v>
      </c>
      <c r="C38" s="25" t="e">
        <f>IF('Crisis Indicator Data'!#REF!="No Data",1,IF(#REF!&lt;&gt;"",1,0))</f>
        <v>#REF!</v>
      </c>
      <c r="D38" s="25" t="e">
        <f>IF('Crisis Indicator Data'!#REF!="No Data",1,IF(#REF!&lt;&gt;"",1,0))</f>
        <v>#REF!</v>
      </c>
      <c r="E38" s="25" t="e">
        <f>IF('Crisis Indicator Data'!#REF!="No Data",1,IF(#REF!&lt;&gt;"",1,0))</f>
        <v>#REF!</v>
      </c>
      <c r="F38" s="25" t="e">
        <f>IF('Crisis Indicator Data'!#REF!="No Data",1,IF(#REF!&lt;&gt;"",1,0))</f>
        <v>#REF!</v>
      </c>
      <c r="G38" s="25" t="e">
        <f>IF('Crisis Indicator Data'!#REF!="No Data",1,IF(#REF!&lt;&gt;"",1,0))</f>
        <v>#REF!</v>
      </c>
      <c r="H38" s="25" t="e">
        <f>IF('Crisis Indicator Data'!#REF!="No Data",1,IF(#REF!&lt;&gt;"",1,0))</f>
        <v>#REF!</v>
      </c>
      <c r="I38" s="25" t="e">
        <f>IF('Crisis Indicator Data'!#REF!="No Data",1,IF(#REF!&lt;&gt;"",1,0))</f>
        <v>#REF!</v>
      </c>
      <c r="J38" s="25" t="e">
        <f>IF('Crisis Indicator Data'!#REF!="No Data",1,IF(#REF!&lt;&gt;"",1,0))</f>
        <v>#REF!</v>
      </c>
      <c r="K38" s="25" t="e">
        <f>IF('Crisis Indicator Data'!#REF!="No Data",1,IF(#REF!&lt;&gt;"",1,0))</f>
        <v>#REF!</v>
      </c>
      <c r="L38" s="25" t="e">
        <f>IF('Crisis Indicator Data'!#REF!="No Data",1,IF(#REF!&lt;&gt;"",1,0))</f>
        <v>#REF!</v>
      </c>
      <c r="M38" s="25" t="e">
        <f>IF('Crisis Indicator Data'!#REF!="No Data",1,IF(#REF!&lt;&gt;"",1,0))</f>
        <v>#REF!</v>
      </c>
      <c r="N38" s="25" t="e">
        <f>IF('Crisis Indicator Data'!#REF!="No Data",1,IF(#REF!&lt;&gt;"",1,0))</f>
        <v>#REF!</v>
      </c>
      <c r="O38" s="25" t="e">
        <f>IF('Crisis Indicator Data'!#REF!="No Data",1,IF(#REF!&lt;&gt;"",1,0))</f>
        <v>#REF!</v>
      </c>
      <c r="P38" s="25" t="e">
        <f>IF('Crisis Indicator Data'!#REF!="No Data",1,IF(#REF!&lt;&gt;"",1,0))</f>
        <v>#REF!</v>
      </c>
      <c r="Q38" s="25" t="e">
        <f>IF('Crisis Indicator Data'!#REF!="No Data",1,IF(#REF!&lt;&gt;"",1,0))</f>
        <v>#REF!</v>
      </c>
      <c r="R38" s="25" t="e">
        <f>IF('Crisis Indicator Data'!#REF!="No Data",1,IF(#REF!&lt;&gt;"",1,0))</f>
        <v>#REF!</v>
      </c>
      <c r="S38" s="25" t="e">
        <f>IF('Crisis Indicator Data'!#REF!="No Data",1,IF(#REF!&lt;&gt;"",1,0))</f>
        <v>#REF!</v>
      </c>
      <c r="T38" s="25" t="e">
        <f>IF('Crisis Indicator Data'!#REF!="No Data",1,IF(#REF!&lt;&gt;"",1,0))</f>
        <v>#REF!</v>
      </c>
      <c r="U38" s="25" t="e">
        <f>IF('Crisis Indicator Data'!#REF!="No Data",1,IF(#REF!&lt;&gt;"",1,0))</f>
        <v>#REF!</v>
      </c>
      <c r="V38" s="25" t="e">
        <f>IF('Crisis Indicator Data'!#REF!="No Data",1,IF(#REF!&lt;&gt;"",1,0))</f>
        <v>#REF!</v>
      </c>
      <c r="W38" s="25" t="e">
        <f>IF('Crisis Indicator Data'!#REF!="No Data",1,IF(#REF!&lt;&gt;"",1,0))</f>
        <v>#REF!</v>
      </c>
      <c r="X38" s="25" t="e">
        <f>IF('Crisis Indicator Data'!#REF!="No Data",1,IF(#REF!&lt;&gt;"",1,0))</f>
        <v>#REF!</v>
      </c>
      <c r="Y38" s="25" t="e">
        <f>IF('Crisis Indicator Data'!#REF!="No Data",1,IF(#REF!&lt;&gt;"",1,0))</f>
        <v>#REF!</v>
      </c>
      <c r="Z38" s="25" t="e">
        <f>IF('Crisis Indicator Data'!#REF!="No Data",1,IF(#REF!&lt;&gt;"",1,0))</f>
        <v>#REF!</v>
      </c>
      <c r="AA38" s="25" t="e">
        <f>IF('Crisis Indicator Data'!#REF!="No Data",1,IF(#REF!&lt;&gt;"",1,0))</f>
        <v>#REF!</v>
      </c>
      <c r="AB38" s="25" t="e">
        <f>IF('Crisis Indicator Data'!#REF!="No Data",1,IF(#REF!&lt;&gt;"",1,0))</f>
        <v>#REF!</v>
      </c>
      <c r="AC38" s="25" t="e">
        <f>IF('Crisis Indicator Data'!#REF!="No Data",1,IF(#REF!&lt;&gt;"",1,0))</f>
        <v>#REF!</v>
      </c>
      <c r="AD38" s="25" t="e">
        <f>IF('Crisis Indicator Data'!#REF!="No Data",1,IF(#REF!&lt;&gt;"",1,0))</f>
        <v>#REF!</v>
      </c>
      <c r="AE38" s="25" t="e">
        <f>IF('Crisis Indicator Data'!#REF!="No Data",1,IF(#REF!&lt;&gt;"",1,0))</f>
        <v>#REF!</v>
      </c>
      <c r="AF38" s="25" t="e">
        <f>IF('Crisis Indicator Data'!#REF!="No Data",1,IF(#REF!&lt;&gt;"",1,0))</f>
        <v>#REF!</v>
      </c>
      <c r="AG38" s="25" t="e">
        <f>IF('Crisis Indicator Data'!#REF!="No Data",1,IF(#REF!&lt;&gt;"",1,0))</f>
        <v>#REF!</v>
      </c>
      <c r="AH38" s="25" t="e">
        <f>IF('Crisis Indicator Data'!#REF!="No Data",1,IF(#REF!&lt;&gt;"",1,0))</f>
        <v>#REF!</v>
      </c>
      <c r="AI38" s="25" t="e">
        <f>IF('Crisis Indicator Data'!#REF!="No Data",1,IF(#REF!&lt;&gt;"",1,0))</f>
        <v>#REF!</v>
      </c>
      <c r="AJ38" s="25" t="e">
        <f>IF('Crisis Indicator Data'!#REF!="No Data",1,IF(#REF!&lt;&gt;"",1,0))</f>
        <v>#REF!</v>
      </c>
      <c r="AK38" s="25" t="e">
        <f>IF('Crisis Indicator Data'!#REF!="No Data",1,IF(#REF!&lt;&gt;"",1,0))</f>
        <v>#REF!</v>
      </c>
      <c r="AL38" s="25" t="e">
        <f>IF('Crisis Indicator Data'!#REF!="No Data",1,IF(#REF!&lt;&gt;"",1,0))</f>
        <v>#REF!</v>
      </c>
      <c r="AM38" s="25" t="e">
        <f>IF('Crisis Indicator Data'!#REF!="No Data",1,IF(#REF!&lt;&gt;"",1,0))</f>
        <v>#REF!</v>
      </c>
      <c r="AN38" s="25" t="e">
        <f>IF('Crisis Indicator Data'!#REF!="No Data",1,IF(#REF!&lt;&gt;"",1,0))</f>
        <v>#REF!</v>
      </c>
      <c r="AO38" s="25" t="e">
        <f>IF('Crisis Indicator Data'!#REF!="No Data",1,IF(#REF!&lt;&gt;"",1,0))</f>
        <v>#REF!</v>
      </c>
      <c r="AP38" s="25" t="e">
        <f>IF('Crisis Indicator Data'!#REF!="No Data",1,IF(#REF!&lt;&gt;"",1,0))</f>
        <v>#REF!</v>
      </c>
      <c r="AQ38" s="25" t="e">
        <f>IF('Crisis Indicator Data'!#REF!="No Data",1,IF(#REF!&lt;&gt;"",1,0))</f>
        <v>#REF!</v>
      </c>
      <c r="AR38" s="25" t="e">
        <f>IF('Crisis Indicator Data'!#REF!="No Data",1,IF(#REF!&lt;&gt;"",1,0))</f>
        <v>#REF!</v>
      </c>
      <c r="AS38" s="25" t="e">
        <f>IF('Crisis Indicator Data'!#REF!="No Data",1,IF(#REF!&lt;&gt;"",1,0))</f>
        <v>#REF!</v>
      </c>
      <c r="AT38" s="25" t="e">
        <f>IF('Crisis Indicator Data'!#REF!="No Data",1,IF(#REF!&lt;&gt;"",1,0))</f>
        <v>#REF!</v>
      </c>
      <c r="AU38" s="25" t="e">
        <f>IF('Crisis Indicator Data'!#REF!="No Data",1,IF(#REF!&lt;&gt;"",1,0))</f>
        <v>#REF!</v>
      </c>
      <c r="AV38" s="25" t="e">
        <f>IF('Crisis Indicator Data'!#REF!="No Data",1,IF(#REF!&lt;&gt;"",1,0))</f>
        <v>#REF!</v>
      </c>
      <c r="AW38" s="25" t="e">
        <f>IF('Crisis Indicator Data'!#REF!="No Data",1,IF(#REF!&lt;&gt;"",1,0))</f>
        <v>#REF!</v>
      </c>
      <c r="AX38" s="25" t="e">
        <f>IF('Crisis Indicator Data'!#REF!="No Data",1,IF(#REF!&lt;&gt;"",1,0))</f>
        <v>#REF!</v>
      </c>
      <c r="AY38" s="25" t="e">
        <f>IF('Crisis Indicator Data'!#REF!="No Data",1,IF(#REF!&lt;&gt;"",1,0))</f>
        <v>#REF!</v>
      </c>
      <c r="AZ38" s="25" t="e">
        <f>IF('Crisis Indicator Data'!#REF!="No Data",1,IF(#REF!&lt;&gt;"",1,0))</f>
        <v>#REF!</v>
      </c>
      <c r="BA38" t="e">
        <f t="shared" si="2"/>
        <v>#REF!</v>
      </c>
      <c r="BB38" s="27" t="e">
        <f t="shared" si="3"/>
        <v>#REF!</v>
      </c>
    </row>
    <row r="39" spans="1:54" x14ac:dyDescent="0.25">
      <c r="A39" t="s">
        <v>9897</v>
      </c>
      <c r="B39" s="25" t="e">
        <f>IF('Crisis Indicator Data'!#REF!="No Data",1,IF(#REF!&lt;&gt;"",1,0))</f>
        <v>#REF!</v>
      </c>
      <c r="C39" s="25" t="e">
        <f>IF('Crisis Indicator Data'!#REF!="No Data",1,IF(#REF!&lt;&gt;"",1,0))</f>
        <v>#REF!</v>
      </c>
      <c r="D39" s="25" t="e">
        <f>IF('Crisis Indicator Data'!#REF!="No Data",1,IF(#REF!&lt;&gt;"",1,0))</f>
        <v>#REF!</v>
      </c>
      <c r="E39" s="25" t="e">
        <f>IF('Crisis Indicator Data'!#REF!="No Data",1,IF(#REF!&lt;&gt;"",1,0))</f>
        <v>#REF!</v>
      </c>
      <c r="F39" s="25" t="e">
        <f>IF('Crisis Indicator Data'!#REF!="No Data",1,IF(#REF!&lt;&gt;"",1,0))</f>
        <v>#REF!</v>
      </c>
      <c r="G39" s="25" t="e">
        <f>IF('Crisis Indicator Data'!#REF!="No Data",1,IF(#REF!&lt;&gt;"",1,0))</f>
        <v>#REF!</v>
      </c>
      <c r="H39" s="25" t="e">
        <f>IF('Crisis Indicator Data'!#REF!="No Data",1,IF(#REF!&lt;&gt;"",1,0))</f>
        <v>#REF!</v>
      </c>
      <c r="I39" s="25" t="e">
        <f>IF('Crisis Indicator Data'!#REF!="No Data",1,IF(#REF!&lt;&gt;"",1,0))</f>
        <v>#REF!</v>
      </c>
      <c r="J39" s="25" t="e">
        <f>IF('Crisis Indicator Data'!#REF!="No Data",1,IF(#REF!&lt;&gt;"",1,0))</f>
        <v>#REF!</v>
      </c>
      <c r="K39" s="25" t="e">
        <f>IF('Crisis Indicator Data'!#REF!="No Data",1,IF(#REF!&lt;&gt;"",1,0))</f>
        <v>#REF!</v>
      </c>
      <c r="L39" s="25" t="e">
        <f>IF('Crisis Indicator Data'!#REF!="No Data",1,IF(#REF!&lt;&gt;"",1,0))</f>
        <v>#REF!</v>
      </c>
      <c r="M39" s="25" t="e">
        <f>IF('Crisis Indicator Data'!#REF!="No Data",1,IF(#REF!&lt;&gt;"",1,0))</f>
        <v>#REF!</v>
      </c>
      <c r="N39" s="25" t="e">
        <f>IF('Crisis Indicator Data'!#REF!="No Data",1,IF(#REF!&lt;&gt;"",1,0))</f>
        <v>#REF!</v>
      </c>
      <c r="O39" s="25" t="e">
        <f>IF('Crisis Indicator Data'!#REF!="No Data",1,IF(#REF!&lt;&gt;"",1,0))</f>
        <v>#REF!</v>
      </c>
      <c r="P39" s="25" t="e">
        <f>IF('Crisis Indicator Data'!#REF!="No Data",1,IF(#REF!&lt;&gt;"",1,0))</f>
        <v>#REF!</v>
      </c>
      <c r="Q39" s="25" t="e">
        <f>IF('Crisis Indicator Data'!#REF!="No Data",1,IF(#REF!&lt;&gt;"",1,0))</f>
        <v>#REF!</v>
      </c>
      <c r="R39" s="25" t="e">
        <f>IF('Crisis Indicator Data'!#REF!="No Data",1,IF(#REF!&lt;&gt;"",1,0))</f>
        <v>#REF!</v>
      </c>
      <c r="S39" s="25" t="e">
        <f>IF('Crisis Indicator Data'!#REF!="No Data",1,IF(#REF!&lt;&gt;"",1,0))</f>
        <v>#REF!</v>
      </c>
      <c r="T39" s="25" t="e">
        <f>IF('Crisis Indicator Data'!#REF!="No Data",1,IF(#REF!&lt;&gt;"",1,0))</f>
        <v>#REF!</v>
      </c>
      <c r="U39" s="25" t="e">
        <f>IF('Crisis Indicator Data'!#REF!="No Data",1,IF(#REF!&lt;&gt;"",1,0))</f>
        <v>#REF!</v>
      </c>
      <c r="V39" s="25" t="e">
        <f>IF('Crisis Indicator Data'!#REF!="No Data",1,IF(#REF!&lt;&gt;"",1,0))</f>
        <v>#REF!</v>
      </c>
      <c r="W39" s="25" t="e">
        <f>IF('Crisis Indicator Data'!#REF!="No Data",1,IF(#REF!&lt;&gt;"",1,0))</f>
        <v>#REF!</v>
      </c>
      <c r="X39" s="25" t="e">
        <f>IF('Crisis Indicator Data'!#REF!="No Data",1,IF(#REF!&lt;&gt;"",1,0))</f>
        <v>#REF!</v>
      </c>
      <c r="Y39" s="25" t="e">
        <f>IF('Crisis Indicator Data'!#REF!="No Data",1,IF(#REF!&lt;&gt;"",1,0))</f>
        <v>#REF!</v>
      </c>
      <c r="Z39" s="25" t="e">
        <f>IF('Crisis Indicator Data'!#REF!="No Data",1,IF(#REF!&lt;&gt;"",1,0))</f>
        <v>#REF!</v>
      </c>
      <c r="AA39" s="25" t="e">
        <f>IF('Crisis Indicator Data'!#REF!="No Data",1,IF(#REF!&lt;&gt;"",1,0))</f>
        <v>#REF!</v>
      </c>
      <c r="AB39" s="25" t="e">
        <f>IF('Crisis Indicator Data'!#REF!="No Data",1,IF(#REF!&lt;&gt;"",1,0))</f>
        <v>#REF!</v>
      </c>
      <c r="AC39" s="25" t="e">
        <f>IF('Crisis Indicator Data'!#REF!="No Data",1,IF(#REF!&lt;&gt;"",1,0))</f>
        <v>#REF!</v>
      </c>
      <c r="AD39" s="25" t="e">
        <f>IF('Crisis Indicator Data'!#REF!="No Data",1,IF(#REF!&lt;&gt;"",1,0))</f>
        <v>#REF!</v>
      </c>
      <c r="AE39" s="25" t="e">
        <f>IF('Crisis Indicator Data'!#REF!="No Data",1,IF(#REF!&lt;&gt;"",1,0))</f>
        <v>#REF!</v>
      </c>
      <c r="AF39" s="25" t="e">
        <f>IF('Crisis Indicator Data'!#REF!="No Data",1,IF(#REF!&lt;&gt;"",1,0))</f>
        <v>#REF!</v>
      </c>
      <c r="AG39" s="25" t="e">
        <f>IF('Crisis Indicator Data'!#REF!="No Data",1,IF(#REF!&lt;&gt;"",1,0))</f>
        <v>#REF!</v>
      </c>
      <c r="AH39" s="25" t="e">
        <f>IF('Crisis Indicator Data'!#REF!="No Data",1,IF(#REF!&lt;&gt;"",1,0))</f>
        <v>#REF!</v>
      </c>
      <c r="AI39" s="25" t="e">
        <f>IF('Crisis Indicator Data'!#REF!="No Data",1,IF(#REF!&lt;&gt;"",1,0))</f>
        <v>#REF!</v>
      </c>
      <c r="AJ39" s="25" t="e">
        <f>IF('Crisis Indicator Data'!#REF!="No Data",1,IF(#REF!&lt;&gt;"",1,0))</f>
        <v>#REF!</v>
      </c>
      <c r="AK39" s="25" t="e">
        <f>IF('Crisis Indicator Data'!#REF!="No Data",1,IF(#REF!&lt;&gt;"",1,0))</f>
        <v>#REF!</v>
      </c>
      <c r="AL39" s="25" t="e">
        <f>IF('Crisis Indicator Data'!#REF!="No Data",1,IF(#REF!&lt;&gt;"",1,0))</f>
        <v>#REF!</v>
      </c>
      <c r="AM39" s="25" t="e">
        <f>IF('Crisis Indicator Data'!#REF!="No Data",1,IF(#REF!&lt;&gt;"",1,0))</f>
        <v>#REF!</v>
      </c>
      <c r="AN39" s="25" t="e">
        <f>IF('Crisis Indicator Data'!#REF!="No Data",1,IF(#REF!&lt;&gt;"",1,0))</f>
        <v>#REF!</v>
      </c>
      <c r="AO39" s="25" t="e">
        <f>IF('Crisis Indicator Data'!#REF!="No Data",1,IF(#REF!&lt;&gt;"",1,0))</f>
        <v>#REF!</v>
      </c>
      <c r="AP39" s="25" t="e">
        <f>IF('Crisis Indicator Data'!#REF!="No Data",1,IF(#REF!&lt;&gt;"",1,0))</f>
        <v>#REF!</v>
      </c>
      <c r="AQ39" s="25" t="e">
        <f>IF('Crisis Indicator Data'!#REF!="No Data",1,IF(#REF!&lt;&gt;"",1,0))</f>
        <v>#REF!</v>
      </c>
      <c r="AR39" s="25" t="e">
        <f>IF('Crisis Indicator Data'!#REF!="No Data",1,IF(#REF!&lt;&gt;"",1,0))</f>
        <v>#REF!</v>
      </c>
      <c r="AS39" s="25" t="e">
        <f>IF('Crisis Indicator Data'!#REF!="No Data",1,IF(#REF!&lt;&gt;"",1,0))</f>
        <v>#REF!</v>
      </c>
      <c r="AT39" s="25" t="e">
        <f>IF('Crisis Indicator Data'!#REF!="No Data",1,IF(#REF!&lt;&gt;"",1,0))</f>
        <v>#REF!</v>
      </c>
      <c r="AU39" s="25" t="e">
        <f>IF('Crisis Indicator Data'!#REF!="No Data",1,IF(#REF!&lt;&gt;"",1,0))</f>
        <v>#REF!</v>
      </c>
      <c r="AV39" s="25" t="e">
        <f>IF('Crisis Indicator Data'!#REF!="No Data",1,IF(#REF!&lt;&gt;"",1,0))</f>
        <v>#REF!</v>
      </c>
      <c r="AW39" s="25" t="e">
        <f>IF('Crisis Indicator Data'!#REF!="No Data",1,IF(#REF!&lt;&gt;"",1,0))</f>
        <v>#REF!</v>
      </c>
      <c r="AX39" s="25" t="e">
        <f>IF('Crisis Indicator Data'!#REF!="No Data",1,IF(#REF!&lt;&gt;"",1,0))</f>
        <v>#REF!</v>
      </c>
      <c r="AY39" s="25" t="e">
        <f>IF('Crisis Indicator Data'!#REF!="No Data",1,IF(#REF!&lt;&gt;"",1,0))</f>
        <v>#REF!</v>
      </c>
      <c r="AZ39" s="25" t="e">
        <f>IF('Crisis Indicator Data'!#REF!="No Data",1,IF(#REF!&lt;&gt;"",1,0))</f>
        <v>#REF!</v>
      </c>
      <c r="BA39" t="e">
        <f t="shared" si="2"/>
        <v>#REF!</v>
      </c>
      <c r="BB39" s="27" t="e">
        <f t="shared" si="3"/>
        <v>#REF!</v>
      </c>
    </row>
    <row r="40" spans="1:54" x14ac:dyDescent="0.25">
      <c r="A40" t="s">
        <v>9896</v>
      </c>
      <c r="B40" s="25" t="e">
        <f>IF('Crisis Indicator Data'!#REF!="No Data",1,IF(#REF!&lt;&gt;"",1,0))</f>
        <v>#REF!</v>
      </c>
      <c r="C40" s="25" t="e">
        <f>IF('Crisis Indicator Data'!#REF!="No Data",1,IF(#REF!&lt;&gt;"",1,0))</f>
        <v>#REF!</v>
      </c>
      <c r="D40" s="25" t="e">
        <f>IF('Crisis Indicator Data'!#REF!="No Data",1,IF(#REF!&lt;&gt;"",1,0))</f>
        <v>#REF!</v>
      </c>
      <c r="E40" s="25" t="e">
        <f>IF('Crisis Indicator Data'!#REF!="No Data",1,IF(#REF!&lt;&gt;"",1,0))</f>
        <v>#REF!</v>
      </c>
      <c r="F40" s="25" t="e">
        <f>IF('Crisis Indicator Data'!#REF!="No Data",1,IF(#REF!&lt;&gt;"",1,0))</f>
        <v>#REF!</v>
      </c>
      <c r="G40" s="25" t="e">
        <f>IF('Crisis Indicator Data'!#REF!="No Data",1,IF(#REF!&lt;&gt;"",1,0))</f>
        <v>#REF!</v>
      </c>
      <c r="H40" s="25" t="e">
        <f>IF('Crisis Indicator Data'!#REF!="No Data",1,IF(#REF!&lt;&gt;"",1,0))</f>
        <v>#REF!</v>
      </c>
      <c r="I40" s="25" t="e">
        <f>IF('Crisis Indicator Data'!#REF!="No Data",1,IF(#REF!&lt;&gt;"",1,0))</f>
        <v>#REF!</v>
      </c>
      <c r="J40" s="25" t="e">
        <f>IF('Crisis Indicator Data'!#REF!="No Data",1,IF(#REF!&lt;&gt;"",1,0))</f>
        <v>#REF!</v>
      </c>
      <c r="K40" s="25" t="e">
        <f>IF('Crisis Indicator Data'!#REF!="No Data",1,IF(#REF!&lt;&gt;"",1,0))</f>
        <v>#REF!</v>
      </c>
      <c r="L40" s="25" t="e">
        <f>IF('Crisis Indicator Data'!#REF!="No Data",1,IF(#REF!&lt;&gt;"",1,0))</f>
        <v>#REF!</v>
      </c>
      <c r="M40" s="25" t="e">
        <f>IF('Crisis Indicator Data'!#REF!="No Data",1,IF(#REF!&lt;&gt;"",1,0))</f>
        <v>#REF!</v>
      </c>
      <c r="N40" s="25" t="e">
        <f>IF('Crisis Indicator Data'!#REF!="No Data",1,IF(#REF!&lt;&gt;"",1,0))</f>
        <v>#REF!</v>
      </c>
      <c r="O40" s="25" t="e">
        <f>IF('Crisis Indicator Data'!#REF!="No Data",1,IF(#REF!&lt;&gt;"",1,0))</f>
        <v>#REF!</v>
      </c>
      <c r="P40" s="25" t="e">
        <f>IF('Crisis Indicator Data'!#REF!="No Data",1,IF(#REF!&lt;&gt;"",1,0))</f>
        <v>#REF!</v>
      </c>
      <c r="Q40" s="25" t="e">
        <f>IF('Crisis Indicator Data'!#REF!="No Data",1,IF(#REF!&lt;&gt;"",1,0))</f>
        <v>#REF!</v>
      </c>
      <c r="R40" s="25" t="e">
        <f>IF('Crisis Indicator Data'!#REF!="No Data",1,IF(#REF!&lt;&gt;"",1,0))</f>
        <v>#REF!</v>
      </c>
      <c r="S40" s="25" t="e">
        <f>IF('Crisis Indicator Data'!#REF!="No Data",1,IF(#REF!&lt;&gt;"",1,0))</f>
        <v>#REF!</v>
      </c>
      <c r="T40" s="25" t="e">
        <f>IF('Crisis Indicator Data'!#REF!="No Data",1,IF(#REF!&lt;&gt;"",1,0))</f>
        <v>#REF!</v>
      </c>
      <c r="U40" s="25" t="e">
        <f>IF('Crisis Indicator Data'!#REF!="No Data",1,IF(#REF!&lt;&gt;"",1,0))</f>
        <v>#REF!</v>
      </c>
      <c r="V40" s="25" t="e">
        <f>IF('Crisis Indicator Data'!#REF!="No Data",1,IF(#REF!&lt;&gt;"",1,0))</f>
        <v>#REF!</v>
      </c>
      <c r="W40" s="25" t="e">
        <f>IF('Crisis Indicator Data'!#REF!="No Data",1,IF(#REF!&lt;&gt;"",1,0))</f>
        <v>#REF!</v>
      </c>
      <c r="X40" s="25" t="e">
        <f>IF('Crisis Indicator Data'!#REF!="No Data",1,IF(#REF!&lt;&gt;"",1,0))</f>
        <v>#REF!</v>
      </c>
      <c r="Y40" s="25" t="e">
        <f>IF('Crisis Indicator Data'!#REF!="No Data",1,IF(#REF!&lt;&gt;"",1,0))</f>
        <v>#REF!</v>
      </c>
      <c r="Z40" s="25" t="e">
        <f>IF('Crisis Indicator Data'!#REF!="No Data",1,IF(#REF!&lt;&gt;"",1,0))</f>
        <v>#REF!</v>
      </c>
      <c r="AA40" s="25" t="e">
        <f>IF('Crisis Indicator Data'!#REF!="No Data",1,IF(#REF!&lt;&gt;"",1,0))</f>
        <v>#REF!</v>
      </c>
      <c r="AB40" s="25" t="e">
        <f>IF('Crisis Indicator Data'!#REF!="No Data",1,IF(#REF!&lt;&gt;"",1,0))</f>
        <v>#REF!</v>
      </c>
      <c r="AC40" s="25" t="e">
        <f>IF('Crisis Indicator Data'!#REF!="No Data",1,IF(#REF!&lt;&gt;"",1,0))</f>
        <v>#REF!</v>
      </c>
      <c r="AD40" s="25" t="e">
        <f>IF('Crisis Indicator Data'!#REF!="No Data",1,IF(#REF!&lt;&gt;"",1,0))</f>
        <v>#REF!</v>
      </c>
      <c r="AE40" s="25" t="e">
        <f>IF('Crisis Indicator Data'!#REF!="No Data",1,IF(#REF!&lt;&gt;"",1,0))</f>
        <v>#REF!</v>
      </c>
      <c r="AF40" s="25" t="e">
        <f>IF('Crisis Indicator Data'!#REF!="No Data",1,IF(#REF!&lt;&gt;"",1,0))</f>
        <v>#REF!</v>
      </c>
      <c r="AG40" s="25" t="e">
        <f>IF('Crisis Indicator Data'!#REF!="No Data",1,IF(#REF!&lt;&gt;"",1,0))</f>
        <v>#REF!</v>
      </c>
      <c r="AH40" s="25" t="e">
        <f>IF('Crisis Indicator Data'!#REF!="No Data",1,IF(#REF!&lt;&gt;"",1,0))</f>
        <v>#REF!</v>
      </c>
      <c r="AI40" s="25" t="e">
        <f>IF('Crisis Indicator Data'!#REF!="No Data",1,IF(#REF!&lt;&gt;"",1,0))</f>
        <v>#REF!</v>
      </c>
      <c r="AJ40" s="25" t="e">
        <f>IF('Crisis Indicator Data'!#REF!="No Data",1,IF(#REF!&lt;&gt;"",1,0))</f>
        <v>#REF!</v>
      </c>
      <c r="AK40" s="25" t="e">
        <f>IF('Crisis Indicator Data'!#REF!="No Data",1,IF(#REF!&lt;&gt;"",1,0))</f>
        <v>#REF!</v>
      </c>
      <c r="AL40" s="25" t="e">
        <f>IF('Crisis Indicator Data'!#REF!="No Data",1,IF(#REF!&lt;&gt;"",1,0))</f>
        <v>#REF!</v>
      </c>
      <c r="AM40" s="25" t="e">
        <f>IF('Crisis Indicator Data'!#REF!="No Data",1,IF(#REF!&lt;&gt;"",1,0))</f>
        <v>#REF!</v>
      </c>
      <c r="AN40" s="25" t="e">
        <f>IF('Crisis Indicator Data'!#REF!="No Data",1,IF(#REF!&lt;&gt;"",1,0))</f>
        <v>#REF!</v>
      </c>
      <c r="AO40" s="25" t="e">
        <f>IF('Crisis Indicator Data'!#REF!="No Data",1,IF(#REF!&lt;&gt;"",1,0))</f>
        <v>#REF!</v>
      </c>
      <c r="AP40" s="25" t="e">
        <f>IF('Crisis Indicator Data'!#REF!="No Data",1,IF(#REF!&lt;&gt;"",1,0))</f>
        <v>#REF!</v>
      </c>
      <c r="AQ40" s="25" t="e">
        <f>IF('Crisis Indicator Data'!#REF!="No Data",1,IF(#REF!&lt;&gt;"",1,0))</f>
        <v>#REF!</v>
      </c>
      <c r="AR40" s="25" t="e">
        <f>IF('Crisis Indicator Data'!#REF!="No Data",1,IF(#REF!&lt;&gt;"",1,0))</f>
        <v>#REF!</v>
      </c>
      <c r="AS40" s="25" t="e">
        <f>IF('Crisis Indicator Data'!#REF!="No Data",1,IF(#REF!&lt;&gt;"",1,0))</f>
        <v>#REF!</v>
      </c>
      <c r="AT40" s="25" t="e">
        <f>IF('Crisis Indicator Data'!#REF!="No Data",1,IF(#REF!&lt;&gt;"",1,0))</f>
        <v>#REF!</v>
      </c>
      <c r="AU40" s="25" t="e">
        <f>IF('Crisis Indicator Data'!#REF!="No Data",1,IF(#REF!&lt;&gt;"",1,0))</f>
        <v>#REF!</v>
      </c>
      <c r="AV40" s="25" t="e">
        <f>IF('Crisis Indicator Data'!#REF!="No Data",1,IF(#REF!&lt;&gt;"",1,0))</f>
        <v>#REF!</v>
      </c>
      <c r="AW40" s="25" t="e">
        <f>IF('Crisis Indicator Data'!#REF!="No Data",1,IF(#REF!&lt;&gt;"",1,0))</f>
        <v>#REF!</v>
      </c>
      <c r="AX40" s="25" t="e">
        <f>IF('Crisis Indicator Data'!#REF!="No Data",1,IF(#REF!&lt;&gt;"",1,0))</f>
        <v>#REF!</v>
      </c>
      <c r="AY40" s="25" t="e">
        <f>IF('Crisis Indicator Data'!#REF!="No Data",1,IF(#REF!&lt;&gt;"",1,0))</f>
        <v>#REF!</v>
      </c>
      <c r="AZ40" s="25" t="e">
        <f>IF('Crisis Indicator Data'!#REF!="No Data",1,IF(#REF!&lt;&gt;"",1,0))</f>
        <v>#REF!</v>
      </c>
      <c r="BA40" t="e">
        <f t="shared" si="2"/>
        <v>#REF!</v>
      </c>
      <c r="BB40" s="27" t="e">
        <f t="shared" si="3"/>
        <v>#REF!</v>
      </c>
    </row>
    <row r="41" spans="1:54" x14ac:dyDescent="0.25">
      <c r="A41" t="s">
        <v>9903</v>
      </c>
      <c r="B41" s="25" t="e">
        <f>IF('Crisis Indicator Data'!#REF!="No Data",1,IF(#REF!&lt;&gt;"",1,0))</f>
        <v>#REF!</v>
      </c>
      <c r="C41" s="25" t="e">
        <f>IF('Crisis Indicator Data'!#REF!="No Data",1,IF(#REF!&lt;&gt;"",1,0))</f>
        <v>#REF!</v>
      </c>
      <c r="D41" s="25" t="e">
        <f>IF('Crisis Indicator Data'!#REF!="No Data",1,IF(#REF!&lt;&gt;"",1,0))</f>
        <v>#REF!</v>
      </c>
      <c r="E41" s="25" t="e">
        <f>IF('Crisis Indicator Data'!#REF!="No Data",1,IF(#REF!&lt;&gt;"",1,0))</f>
        <v>#REF!</v>
      </c>
      <c r="F41" s="25" t="e">
        <f>IF('Crisis Indicator Data'!#REF!="No Data",1,IF(#REF!&lt;&gt;"",1,0))</f>
        <v>#REF!</v>
      </c>
      <c r="G41" s="25" t="e">
        <f>IF('Crisis Indicator Data'!#REF!="No Data",1,IF(#REF!&lt;&gt;"",1,0))</f>
        <v>#REF!</v>
      </c>
      <c r="H41" s="25" t="e">
        <f>IF('Crisis Indicator Data'!#REF!="No Data",1,IF(#REF!&lt;&gt;"",1,0))</f>
        <v>#REF!</v>
      </c>
      <c r="I41" s="25" t="e">
        <f>IF('Crisis Indicator Data'!#REF!="No Data",1,IF(#REF!&lt;&gt;"",1,0))</f>
        <v>#REF!</v>
      </c>
      <c r="J41" s="25" t="e">
        <f>IF('Crisis Indicator Data'!#REF!="No Data",1,IF(#REF!&lt;&gt;"",1,0))</f>
        <v>#REF!</v>
      </c>
      <c r="K41" s="25" t="e">
        <f>IF('Crisis Indicator Data'!#REF!="No Data",1,IF(#REF!&lt;&gt;"",1,0))</f>
        <v>#REF!</v>
      </c>
      <c r="L41" s="25" t="e">
        <f>IF('Crisis Indicator Data'!#REF!="No Data",1,IF(#REF!&lt;&gt;"",1,0))</f>
        <v>#REF!</v>
      </c>
      <c r="M41" s="25" t="e">
        <f>IF('Crisis Indicator Data'!#REF!="No Data",1,IF(#REF!&lt;&gt;"",1,0))</f>
        <v>#REF!</v>
      </c>
      <c r="N41" s="25" t="e">
        <f>IF('Crisis Indicator Data'!#REF!="No Data",1,IF(#REF!&lt;&gt;"",1,0))</f>
        <v>#REF!</v>
      </c>
      <c r="O41" s="25" t="e">
        <f>IF('Crisis Indicator Data'!#REF!="No Data",1,IF(#REF!&lt;&gt;"",1,0))</f>
        <v>#REF!</v>
      </c>
      <c r="P41" s="25" t="e">
        <f>IF('Crisis Indicator Data'!#REF!="No Data",1,IF(#REF!&lt;&gt;"",1,0))</f>
        <v>#REF!</v>
      </c>
      <c r="Q41" s="25" t="e">
        <f>IF('Crisis Indicator Data'!#REF!="No Data",1,IF(#REF!&lt;&gt;"",1,0))</f>
        <v>#REF!</v>
      </c>
      <c r="R41" s="25" t="e">
        <f>IF('Crisis Indicator Data'!#REF!="No Data",1,IF(#REF!&lt;&gt;"",1,0))</f>
        <v>#REF!</v>
      </c>
      <c r="S41" s="25" t="e">
        <f>IF('Crisis Indicator Data'!#REF!="No Data",1,IF(#REF!&lt;&gt;"",1,0))</f>
        <v>#REF!</v>
      </c>
      <c r="T41" s="25" t="e">
        <f>IF('Crisis Indicator Data'!#REF!="No Data",1,IF(#REF!&lt;&gt;"",1,0))</f>
        <v>#REF!</v>
      </c>
      <c r="U41" s="25" t="e">
        <f>IF('Crisis Indicator Data'!#REF!="No Data",1,IF(#REF!&lt;&gt;"",1,0))</f>
        <v>#REF!</v>
      </c>
      <c r="V41" s="25" t="e">
        <f>IF('Crisis Indicator Data'!#REF!="No Data",1,IF(#REF!&lt;&gt;"",1,0))</f>
        <v>#REF!</v>
      </c>
      <c r="W41" s="25" t="e">
        <f>IF('Crisis Indicator Data'!#REF!="No Data",1,IF(#REF!&lt;&gt;"",1,0))</f>
        <v>#REF!</v>
      </c>
      <c r="X41" s="25" t="e">
        <f>IF('Crisis Indicator Data'!#REF!="No Data",1,IF(#REF!&lt;&gt;"",1,0))</f>
        <v>#REF!</v>
      </c>
      <c r="Y41" s="25" t="e">
        <f>IF('Crisis Indicator Data'!#REF!="No Data",1,IF(#REF!&lt;&gt;"",1,0))</f>
        <v>#REF!</v>
      </c>
      <c r="Z41" s="25" t="e">
        <f>IF('Crisis Indicator Data'!#REF!="No Data",1,IF(#REF!&lt;&gt;"",1,0))</f>
        <v>#REF!</v>
      </c>
      <c r="AA41" s="25" t="e">
        <f>IF('Crisis Indicator Data'!#REF!="No Data",1,IF(#REF!&lt;&gt;"",1,0))</f>
        <v>#REF!</v>
      </c>
      <c r="AB41" s="25" t="e">
        <f>IF('Crisis Indicator Data'!#REF!="No Data",1,IF(#REF!&lt;&gt;"",1,0))</f>
        <v>#REF!</v>
      </c>
      <c r="AC41" s="25" t="e">
        <f>IF('Crisis Indicator Data'!#REF!="No Data",1,IF(#REF!&lt;&gt;"",1,0))</f>
        <v>#REF!</v>
      </c>
      <c r="AD41" s="25" t="e">
        <f>IF('Crisis Indicator Data'!#REF!="No Data",1,IF(#REF!&lt;&gt;"",1,0))</f>
        <v>#REF!</v>
      </c>
      <c r="AE41" s="25" t="e">
        <f>IF('Crisis Indicator Data'!#REF!="No Data",1,IF(#REF!&lt;&gt;"",1,0))</f>
        <v>#REF!</v>
      </c>
      <c r="AF41" s="25" t="e">
        <f>IF('Crisis Indicator Data'!#REF!="No Data",1,IF(#REF!&lt;&gt;"",1,0))</f>
        <v>#REF!</v>
      </c>
      <c r="AG41" s="25" t="e">
        <f>IF('Crisis Indicator Data'!#REF!="No Data",1,IF(#REF!&lt;&gt;"",1,0))</f>
        <v>#REF!</v>
      </c>
      <c r="AH41" s="25" t="e">
        <f>IF('Crisis Indicator Data'!#REF!="No Data",1,IF(#REF!&lt;&gt;"",1,0))</f>
        <v>#REF!</v>
      </c>
      <c r="AI41" s="25" t="e">
        <f>IF('Crisis Indicator Data'!#REF!="No Data",1,IF(#REF!&lt;&gt;"",1,0))</f>
        <v>#REF!</v>
      </c>
      <c r="AJ41" s="25" t="e">
        <f>IF('Crisis Indicator Data'!#REF!="No Data",1,IF(#REF!&lt;&gt;"",1,0))</f>
        <v>#REF!</v>
      </c>
      <c r="AK41" s="25" t="e">
        <f>IF('Crisis Indicator Data'!#REF!="No Data",1,IF(#REF!&lt;&gt;"",1,0))</f>
        <v>#REF!</v>
      </c>
      <c r="AL41" s="25" t="e">
        <f>IF('Crisis Indicator Data'!#REF!="No Data",1,IF(#REF!&lt;&gt;"",1,0))</f>
        <v>#REF!</v>
      </c>
      <c r="AM41" s="25" t="e">
        <f>IF('Crisis Indicator Data'!#REF!="No Data",1,IF(#REF!&lt;&gt;"",1,0))</f>
        <v>#REF!</v>
      </c>
      <c r="AN41" s="25" t="e">
        <f>IF('Crisis Indicator Data'!#REF!="No Data",1,IF(#REF!&lt;&gt;"",1,0))</f>
        <v>#REF!</v>
      </c>
      <c r="AO41" s="25" t="e">
        <f>IF('Crisis Indicator Data'!#REF!="No Data",1,IF(#REF!&lt;&gt;"",1,0))</f>
        <v>#REF!</v>
      </c>
      <c r="AP41" s="25" t="e">
        <f>IF('Crisis Indicator Data'!#REF!="No Data",1,IF(#REF!&lt;&gt;"",1,0))</f>
        <v>#REF!</v>
      </c>
      <c r="AQ41" s="25" t="e">
        <f>IF('Crisis Indicator Data'!#REF!="No Data",1,IF(#REF!&lt;&gt;"",1,0))</f>
        <v>#REF!</v>
      </c>
      <c r="AR41" s="25" t="e">
        <f>IF('Crisis Indicator Data'!#REF!="No Data",1,IF(#REF!&lt;&gt;"",1,0))</f>
        <v>#REF!</v>
      </c>
      <c r="AS41" s="25" t="e">
        <f>IF('Crisis Indicator Data'!#REF!="No Data",1,IF(#REF!&lt;&gt;"",1,0))</f>
        <v>#REF!</v>
      </c>
      <c r="AT41" s="25" t="e">
        <f>IF('Crisis Indicator Data'!#REF!="No Data",1,IF(#REF!&lt;&gt;"",1,0))</f>
        <v>#REF!</v>
      </c>
      <c r="AU41" s="25" t="e">
        <f>IF('Crisis Indicator Data'!#REF!="No Data",1,IF(#REF!&lt;&gt;"",1,0))</f>
        <v>#REF!</v>
      </c>
      <c r="AV41" s="25" t="e">
        <f>IF('Crisis Indicator Data'!#REF!="No Data",1,IF(#REF!&lt;&gt;"",1,0))</f>
        <v>#REF!</v>
      </c>
      <c r="AW41" s="25" t="e">
        <f>IF('Crisis Indicator Data'!#REF!="No Data",1,IF(#REF!&lt;&gt;"",1,0))</f>
        <v>#REF!</v>
      </c>
      <c r="AX41" s="25" t="e">
        <f>IF('Crisis Indicator Data'!#REF!="No Data",1,IF(#REF!&lt;&gt;"",1,0))</f>
        <v>#REF!</v>
      </c>
      <c r="AY41" s="25" t="e">
        <f>IF('Crisis Indicator Data'!#REF!="No Data",1,IF(#REF!&lt;&gt;"",1,0))</f>
        <v>#REF!</v>
      </c>
      <c r="AZ41" s="25" t="e">
        <f>IF('Crisis Indicator Data'!#REF!="No Data",1,IF(#REF!&lt;&gt;"",1,0))</f>
        <v>#REF!</v>
      </c>
      <c r="BA41" t="e">
        <f t="shared" si="2"/>
        <v>#REF!</v>
      </c>
      <c r="BB41" s="27" t="e">
        <f t="shared" si="3"/>
        <v>#REF!</v>
      </c>
    </row>
    <row r="42" spans="1:54" x14ac:dyDescent="0.25">
      <c r="A42" t="s">
        <v>9894</v>
      </c>
      <c r="B42" s="25" t="e">
        <f>IF('Crisis Indicator Data'!#REF!="No Data",1,IF(#REF!&lt;&gt;"",1,0))</f>
        <v>#REF!</v>
      </c>
      <c r="C42" s="25" t="e">
        <f>IF('Crisis Indicator Data'!#REF!="No Data",1,IF(#REF!&lt;&gt;"",1,0))</f>
        <v>#REF!</v>
      </c>
      <c r="D42" s="25" t="e">
        <f>IF('Crisis Indicator Data'!#REF!="No Data",1,IF(#REF!&lt;&gt;"",1,0))</f>
        <v>#REF!</v>
      </c>
      <c r="E42" s="25" t="e">
        <f>IF('Crisis Indicator Data'!#REF!="No Data",1,IF(#REF!&lt;&gt;"",1,0))</f>
        <v>#REF!</v>
      </c>
      <c r="F42" s="25" t="e">
        <f>IF('Crisis Indicator Data'!#REF!="No Data",1,IF(#REF!&lt;&gt;"",1,0))</f>
        <v>#REF!</v>
      </c>
      <c r="G42" s="25" t="e">
        <f>IF('Crisis Indicator Data'!#REF!="No Data",1,IF(#REF!&lt;&gt;"",1,0))</f>
        <v>#REF!</v>
      </c>
      <c r="H42" s="25" t="e">
        <f>IF('Crisis Indicator Data'!#REF!="No Data",1,IF(#REF!&lt;&gt;"",1,0))</f>
        <v>#REF!</v>
      </c>
      <c r="I42" s="25" t="e">
        <f>IF('Crisis Indicator Data'!#REF!="No Data",1,IF(#REF!&lt;&gt;"",1,0))</f>
        <v>#REF!</v>
      </c>
      <c r="J42" s="25" t="e">
        <f>IF('Crisis Indicator Data'!#REF!="No Data",1,IF(#REF!&lt;&gt;"",1,0))</f>
        <v>#REF!</v>
      </c>
      <c r="K42" s="25" t="e">
        <f>IF('Crisis Indicator Data'!#REF!="No Data",1,IF(#REF!&lt;&gt;"",1,0))</f>
        <v>#REF!</v>
      </c>
      <c r="L42" s="25" t="e">
        <f>IF('Crisis Indicator Data'!#REF!="No Data",1,IF(#REF!&lt;&gt;"",1,0))</f>
        <v>#REF!</v>
      </c>
      <c r="M42" s="25" t="e">
        <f>IF('Crisis Indicator Data'!#REF!="No Data",1,IF(#REF!&lt;&gt;"",1,0))</f>
        <v>#REF!</v>
      </c>
      <c r="N42" s="25" t="e">
        <f>IF('Crisis Indicator Data'!#REF!="No Data",1,IF(#REF!&lt;&gt;"",1,0))</f>
        <v>#REF!</v>
      </c>
      <c r="O42" s="25" t="e">
        <f>IF('Crisis Indicator Data'!#REF!="No Data",1,IF(#REF!&lt;&gt;"",1,0))</f>
        <v>#REF!</v>
      </c>
      <c r="P42" s="25" t="e">
        <f>IF('Crisis Indicator Data'!#REF!="No Data",1,IF(#REF!&lt;&gt;"",1,0))</f>
        <v>#REF!</v>
      </c>
      <c r="Q42" s="25" t="e">
        <f>IF('Crisis Indicator Data'!#REF!="No Data",1,IF(#REF!&lt;&gt;"",1,0))</f>
        <v>#REF!</v>
      </c>
      <c r="R42" s="25" t="e">
        <f>IF('Crisis Indicator Data'!#REF!="No Data",1,IF(#REF!&lt;&gt;"",1,0))</f>
        <v>#REF!</v>
      </c>
      <c r="S42" s="25" t="e">
        <f>IF('Crisis Indicator Data'!#REF!="No Data",1,IF(#REF!&lt;&gt;"",1,0))</f>
        <v>#REF!</v>
      </c>
      <c r="T42" s="25" t="e">
        <f>IF('Crisis Indicator Data'!#REF!="No Data",1,IF(#REF!&lt;&gt;"",1,0))</f>
        <v>#REF!</v>
      </c>
      <c r="U42" s="25" t="e">
        <f>IF('Crisis Indicator Data'!#REF!="No Data",1,IF(#REF!&lt;&gt;"",1,0))</f>
        <v>#REF!</v>
      </c>
      <c r="V42" s="25" t="e">
        <f>IF('Crisis Indicator Data'!#REF!="No Data",1,IF(#REF!&lt;&gt;"",1,0))</f>
        <v>#REF!</v>
      </c>
      <c r="W42" s="25" t="e">
        <f>IF('Crisis Indicator Data'!#REF!="No Data",1,IF(#REF!&lt;&gt;"",1,0))</f>
        <v>#REF!</v>
      </c>
      <c r="X42" s="25" t="e">
        <f>IF('Crisis Indicator Data'!#REF!="No Data",1,IF(#REF!&lt;&gt;"",1,0))</f>
        <v>#REF!</v>
      </c>
      <c r="Y42" s="25" t="e">
        <f>IF('Crisis Indicator Data'!#REF!="No Data",1,IF(#REF!&lt;&gt;"",1,0))</f>
        <v>#REF!</v>
      </c>
      <c r="Z42" s="25" t="e">
        <f>IF('Crisis Indicator Data'!#REF!="No Data",1,IF(#REF!&lt;&gt;"",1,0))</f>
        <v>#REF!</v>
      </c>
      <c r="AA42" s="25" t="e">
        <f>IF('Crisis Indicator Data'!#REF!="No Data",1,IF(#REF!&lt;&gt;"",1,0))</f>
        <v>#REF!</v>
      </c>
      <c r="AB42" s="25" t="e">
        <f>IF('Crisis Indicator Data'!#REF!="No Data",1,IF(#REF!&lt;&gt;"",1,0))</f>
        <v>#REF!</v>
      </c>
      <c r="AC42" s="25" t="e">
        <f>IF('Crisis Indicator Data'!#REF!="No Data",1,IF(#REF!&lt;&gt;"",1,0))</f>
        <v>#REF!</v>
      </c>
      <c r="AD42" s="25" t="e">
        <f>IF('Crisis Indicator Data'!#REF!="No Data",1,IF(#REF!&lt;&gt;"",1,0))</f>
        <v>#REF!</v>
      </c>
      <c r="AE42" s="25" t="e">
        <f>IF('Crisis Indicator Data'!#REF!="No Data",1,IF(#REF!&lt;&gt;"",1,0))</f>
        <v>#REF!</v>
      </c>
      <c r="AF42" s="25" t="e">
        <f>IF('Crisis Indicator Data'!#REF!="No Data",1,IF(#REF!&lt;&gt;"",1,0))</f>
        <v>#REF!</v>
      </c>
      <c r="AG42" s="25" t="e">
        <f>IF('Crisis Indicator Data'!#REF!="No Data",1,IF(#REF!&lt;&gt;"",1,0))</f>
        <v>#REF!</v>
      </c>
      <c r="AH42" s="25" t="e">
        <f>IF('Crisis Indicator Data'!#REF!="No Data",1,IF(#REF!&lt;&gt;"",1,0))</f>
        <v>#REF!</v>
      </c>
      <c r="AI42" s="25" t="e">
        <f>IF('Crisis Indicator Data'!#REF!="No Data",1,IF(#REF!&lt;&gt;"",1,0))</f>
        <v>#REF!</v>
      </c>
      <c r="AJ42" s="25" t="e">
        <f>IF('Crisis Indicator Data'!#REF!="No Data",1,IF(#REF!&lt;&gt;"",1,0))</f>
        <v>#REF!</v>
      </c>
      <c r="AK42" s="25" t="e">
        <f>IF('Crisis Indicator Data'!#REF!="No Data",1,IF(#REF!&lt;&gt;"",1,0))</f>
        <v>#REF!</v>
      </c>
      <c r="AL42" s="25" t="e">
        <f>IF('Crisis Indicator Data'!#REF!="No Data",1,IF(#REF!&lt;&gt;"",1,0))</f>
        <v>#REF!</v>
      </c>
      <c r="AM42" s="25" t="e">
        <f>IF('Crisis Indicator Data'!#REF!="No Data",1,IF(#REF!&lt;&gt;"",1,0))</f>
        <v>#REF!</v>
      </c>
      <c r="AN42" s="25" t="e">
        <f>IF('Crisis Indicator Data'!#REF!="No Data",1,IF(#REF!&lt;&gt;"",1,0))</f>
        <v>#REF!</v>
      </c>
      <c r="AO42" s="25" t="e">
        <f>IF('Crisis Indicator Data'!#REF!="No Data",1,IF(#REF!&lt;&gt;"",1,0))</f>
        <v>#REF!</v>
      </c>
      <c r="AP42" s="25" t="e">
        <f>IF('Crisis Indicator Data'!#REF!="No Data",1,IF(#REF!&lt;&gt;"",1,0))</f>
        <v>#REF!</v>
      </c>
      <c r="AQ42" s="25" t="e">
        <f>IF('Crisis Indicator Data'!#REF!="No Data",1,IF(#REF!&lt;&gt;"",1,0))</f>
        <v>#REF!</v>
      </c>
      <c r="AR42" s="25" t="e">
        <f>IF('Crisis Indicator Data'!#REF!="No Data",1,IF(#REF!&lt;&gt;"",1,0))</f>
        <v>#REF!</v>
      </c>
      <c r="AS42" s="25" t="e">
        <f>IF('Crisis Indicator Data'!#REF!="No Data",1,IF(#REF!&lt;&gt;"",1,0))</f>
        <v>#REF!</v>
      </c>
      <c r="AT42" s="25" t="e">
        <f>IF('Crisis Indicator Data'!#REF!="No Data",1,IF(#REF!&lt;&gt;"",1,0))</f>
        <v>#REF!</v>
      </c>
      <c r="AU42" s="25" t="e">
        <f>IF('Crisis Indicator Data'!#REF!="No Data",1,IF(#REF!&lt;&gt;"",1,0))</f>
        <v>#REF!</v>
      </c>
      <c r="AV42" s="25" t="e">
        <f>IF('Crisis Indicator Data'!#REF!="No Data",1,IF(#REF!&lt;&gt;"",1,0))</f>
        <v>#REF!</v>
      </c>
      <c r="AW42" s="25" t="e">
        <f>IF('Crisis Indicator Data'!#REF!="No Data",1,IF(#REF!&lt;&gt;"",1,0))</f>
        <v>#REF!</v>
      </c>
      <c r="AX42" s="25" t="e">
        <f>IF('Crisis Indicator Data'!#REF!="No Data",1,IF(#REF!&lt;&gt;"",1,0))</f>
        <v>#REF!</v>
      </c>
      <c r="AY42" s="25" t="e">
        <f>IF('Crisis Indicator Data'!#REF!="No Data",1,IF(#REF!&lt;&gt;"",1,0))</f>
        <v>#REF!</v>
      </c>
      <c r="AZ42" s="25" t="e">
        <f>IF('Crisis Indicator Data'!#REF!="No Data",1,IF(#REF!&lt;&gt;"",1,0))</f>
        <v>#REF!</v>
      </c>
      <c r="BA42" t="e">
        <f t="shared" si="2"/>
        <v>#REF!</v>
      </c>
      <c r="BB42" s="27" t="e">
        <f t="shared" si="3"/>
        <v>#REF!</v>
      </c>
    </row>
    <row r="43" spans="1:54" x14ac:dyDescent="0.25">
      <c r="A43" t="s">
        <v>9956</v>
      </c>
      <c r="B43" s="25" t="e">
        <f>IF('Crisis Indicator Data'!#REF!="No Data",1,IF(#REF!&lt;&gt;"",1,0))</f>
        <v>#REF!</v>
      </c>
      <c r="C43" s="25" t="e">
        <f>IF('Crisis Indicator Data'!#REF!="No Data",1,IF(#REF!&lt;&gt;"",1,0))</f>
        <v>#REF!</v>
      </c>
      <c r="D43" s="25" t="e">
        <f>IF('Crisis Indicator Data'!#REF!="No Data",1,IF(#REF!&lt;&gt;"",1,0))</f>
        <v>#REF!</v>
      </c>
      <c r="E43" s="25" t="e">
        <f>IF('Crisis Indicator Data'!#REF!="No Data",1,IF(#REF!&lt;&gt;"",1,0))</f>
        <v>#REF!</v>
      </c>
      <c r="F43" s="25" t="e">
        <f>IF('Crisis Indicator Data'!#REF!="No Data",1,IF(#REF!&lt;&gt;"",1,0))</f>
        <v>#REF!</v>
      </c>
      <c r="G43" s="25" t="e">
        <f>IF('Crisis Indicator Data'!#REF!="No Data",1,IF(#REF!&lt;&gt;"",1,0))</f>
        <v>#REF!</v>
      </c>
      <c r="H43" s="25" t="e">
        <f>IF('Crisis Indicator Data'!#REF!="No Data",1,IF(#REF!&lt;&gt;"",1,0))</f>
        <v>#REF!</v>
      </c>
      <c r="I43" s="25" t="e">
        <f>IF('Crisis Indicator Data'!#REF!="No Data",1,IF(#REF!&lt;&gt;"",1,0))</f>
        <v>#REF!</v>
      </c>
      <c r="J43" s="25" t="e">
        <f>IF('Crisis Indicator Data'!#REF!="No Data",1,IF(#REF!&lt;&gt;"",1,0))</f>
        <v>#REF!</v>
      </c>
      <c r="K43" s="25" t="e">
        <f>IF('Crisis Indicator Data'!#REF!="No Data",1,IF(#REF!&lt;&gt;"",1,0))</f>
        <v>#REF!</v>
      </c>
      <c r="L43" s="25" t="e">
        <f>IF('Crisis Indicator Data'!#REF!="No Data",1,IF(#REF!&lt;&gt;"",1,0))</f>
        <v>#REF!</v>
      </c>
      <c r="M43" s="25" t="e">
        <f>IF('Crisis Indicator Data'!#REF!="No Data",1,IF(#REF!&lt;&gt;"",1,0))</f>
        <v>#REF!</v>
      </c>
      <c r="N43" s="25" t="e">
        <f>IF('Crisis Indicator Data'!#REF!="No Data",1,IF(#REF!&lt;&gt;"",1,0))</f>
        <v>#REF!</v>
      </c>
      <c r="O43" s="25" t="e">
        <f>IF('Crisis Indicator Data'!#REF!="No Data",1,IF(#REF!&lt;&gt;"",1,0))</f>
        <v>#REF!</v>
      </c>
      <c r="P43" s="25" t="e">
        <f>IF('Crisis Indicator Data'!#REF!="No Data",1,IF(#REF!&lt;&gt;"",1,0))</f>
        <v>#REF!</v>
      </c>
      <c r="Q43" s="25" t="e">
        <f>IF('Crisis Indicator Data'!#REF!="No Data",1,IF(#REF!&lt;&gt;"",1,0))</f>
        <v>#REF!</v>
      </c>
      <c r="R43" s="25" t="e">
        <f>IF('Crisis Indicator Data'!#REF!="No Data",1,IF(#REF!&lt;&gt;"",1,0))</f>
        <v>#REF!</v>
      </c>
      <c r="S43" s="25" t="e">
        <f>IF('Crisis Indicator Data'!#REF!="No Data",1,IF(#REF!&lt;&gt;"",1,0))</f>
        <v>#REF!</v>
      </c>
      <c r="T43" s="25" t="e">
        <f>IF('Crisis Indicator Data'!#REF!="No Data",1,IF(#REF!&lt;&gt;"",1,0))</f>
        <v>#REF!</v>
      </c>
      <c r="U43" s="25" t="e">
        <f>IF('Crisis Indicator Data'!#REF!="No Data",1,IF(#REF!&lt;&gt;"",1,0))</f>
        <v>#REF!</v>
      </c>
      <c r="V43" s="25" t="e">
        <f>IF('Crisis Indicator Data'!#REF!="No Data",1,IF(#REF!&lt;&gt;"",1,0))</f>
        <v>#REF!</v>
      </c>
      <c r="W43" s="25" t="e">
        <f>IF('Crisis Indicator Data'!#REF!="No Data",1,IF(#REF!&lt;&gt;"",1,0))</f>
        <v>#REF!</v>
      </c>
      <c r="X43" s="25" t="e">
        <f>IF('Crisis Indicator Data'!#REF!="No Data",1,IF(#REF!&lt;&gt;"",1,0))</f>
        <v>#REF!</v>
      </c>
      <c r="Y43" s="25" t="e">
        <f>IF('Crisis Indicator Data'!#REF!="No Data",1,IF(#REF!&lt;&gt;"",1,0))</f>
        <v>#REF!</v>
      </c>
      <c r="Z43" s="25" t="e">
        <f>IF('Crisis Indicator Data'!#REF!="No Data",1,IF(#REF!&lt;&gt;"",1,0))</f>
        <v>#REF!</v>
      </c>
      <c r="AA43" s="25" t="e">
        <f>IF('Crisis Indicator Data'!#REF!="No Data",1,IF(#REF!&lt;&gt;"",1,0))</f>
        <v>#REF!</v>
      </c>
      <c r="AB43" s="25" t="e">
        <f>IF('Crisis Indicator Data'!#REF!="No Data",1,IF(#REF!&lt;&gt;"",1,0))</f>
        <v>#REF!</v>
      </c>
      <c r="AC43" s="25" t="e">
        <f>IF('Crisis Indicator Data'!#REF!="No Data",1,IF(#REF!&lt;&gt;"",1,0))</f>
        <v>#REF!</v>
      </c>
      <c r="AD43" s="25" t="e">
        <f>IF('Crisis Indicator Data'!#REF!="No Data",1,IF(#REF!&lt;&gt;"",1,0))</f>
        <v>#REF!</v>
      </c>
      <c r="AE43" s="25" t="e">
        <f>IF('Crisis Indicator Data'!#REF!="No Data",1,IF(#REF!&lt;&gt;"",1,0))</f>
        <v>#REF!</v>
      </c>
      <c r="AF43" s="25" t="e">
        <f>IF('Crisis Indicator Data'!#REF!="No Data",1,IF(#REF!&lt;&gt;"",1,0))</f>
        <v>#REF!</v>
      </c>
      <c r="AG43" s="25" t="e">
        <f>IF('Crisis Indicator Data'!#REF!="No Data",1,IF(#REF!&lt;&gt;"",1,0))</f>
        <v>#REF!</v>
      </c>
      <c r="AH43" s="25" t="e">
        <f>IF('Crisis Indicator Data'!#REF!="No Data",1,IF(#REF!&lt;&gt;"",1,0))</f>
        <v>#REF!</v>
      </c>
      <c r="AI43" s="25" t="e">
        <f>IF('Crisis Indicator Data'!#REF!="No Data",1,IF(#REF!&lt;&gt;"",1,0))</f>
        <v>#REF!</v>
      </c>
      <c r="AJ43" s="25" t="e">
        <f>IF('Crisis Indicator Data'!#REF!="No Data",1,IF(#REF!&lt;&gt;"",1,0))</f>
        <v>#REF!</v>
      </c>
      <c r="AK43" s="25" t="e">
        <f>IF('Crisis Indicator Data'!#REF!="No Data",1,IF(#REF!&lt;&gt;"",1,0))</f>
        <v>#REF!</v>
      </c>
      <c r="AL43" s="25" t="e">
        <f>IF('Crisis Indicator Data'!#REF!="No Data",1,IF(#REF!&lt;&gt;"",1,0))</f>
        <v>#REF!</v>
      </c>
      <c r="AM43" s="25" t="e">
        <f>IF('Crisis Indicator Data'!#REF!="No Data",1,IF(#REF!&lt;&gt;"",1,0))</f>
        <v>#REF!</v>
      </c>
      <c r="AN43" s="25" t="e">
        <f>IF('Crisis Indicator Data'!#REF!="No Data",1,IF(#REF!&lt;&gt;"",1,0))</f>
        <v>#REF!</v>
      </c>
      <c r="AO43" s="25" t="e">
        <f>IF('Crisis Indicator Data'!#REF!="No Data",1,IF(#REF!&lt;&gt;"",1,0))</f>
        <v>#REF!</v>
      </c>
      <c r="AP43" s="25" t="e">
        <f>IF('Crisis Indicator Data'!#REF!="No Data",1,IF(#REF!&lt;&gt;"",1,0))</f>
        <v>#REF!</v>
      </c>
      <c r="AQ43" s="25" t="e">
        <f>IF('Crisis Indicator Data'!#REF!="No Data",1,IF(#REF!&lt;&gt;"",1,0))</f>
        <v>#REF!</v>
      </c>
      <c r="AR43" s="25" t="e">
        <f>IF('Crisis Indicator Data'!#REF!="No Data",1,IF(#REF!&lt;&gt;"",1,0))</f>
        <v>#REF!</v>
      </c>
      <c r="AS43" s="25" t="e">
        <f>IF('Crisis Indicator Data'!#REF!="No Data",1,IF(#REF!&lt;&gt;"",1,0))</f>
        <v>#REF!</v>
      </c>
      <c r="AT43" s="25" t="e">
        <f>IF('Crisis Indicator Data'!#REF!="No Data",1,IF(#REF!&lt;&gt;"",1,0))</f>
        <v>#REF!</v>
      </c>
      <c r="AU43" s="25" t="e">
        <f>IF('Crisis Indicator Data'!#REF!="No Data",1,IF(#REF!&lt;&gt;"",1,0))</f>
        <v>#REF!</v>
      </c>
      <c r="AV43" s="25" t="e">
        <f>IF('Crisis Indicator Data'!#REF!="No Data",1,IF(#REF!&lt;&gt;"",1,0))</f>
        <v>#REF!</v>
      </c>
      <c r="AW43" s="25" t="e">
        <f>IF('Crisis Indicator Data'!#REF!="No Data",1,IF(#REF!&lt;&gt;"",1,0))</f>
        <v>#REF!</v>
      </c>
      <c r="AX43" s="25" t="e">
        <f>IF('Crisis Indicator Data'!#REF!="No Data",1,IF(#REF!&lt;&gt;"",1,0))</f>
        <v>#REF!</v>
      </c>
      <c r="AY43" s="25" t="e">
        <f>IF('Crisis Indicator Data'!#REF!="No Data",1,IF(#REF!&lt;&gt;"",1,0))</f>
        <v>#REF!</v>
      </c>
      <c r="AZ43" s="25" t="e">
        <f>IF('Crisis Indicator Data'!#REF!="No Data",1,IF(#REF!&lt;&gt;"",1,0))</f>
        <v>#REF!</v>
      </c>
      <c r="BA43" t="e">
        <f t="shared" si="2"/>
        <v>#REF!</v>
      </c>
      <c r="BB43" s="27" t="e">
        <f t="shared" si="3"/>
        <v>#REF!</v>
      </c>
    </row>
    <row r="44" spans="1:54" x14ac:dyDescent="0.25">
      <c r="A44" t="s">
        <v>9905</v>
      </c>
      <c r="B44" s="25" t="e">
        <f>IF('Crisis Indicator Data'!#REF!="No Data",1,IF(#REF!&lt;&gt;"",1,0))</f>
        <v>#REF!</v>
      </c>
      <c r="C44" s="25" t="e">
        <f>IF('Crisis Indicator Data'!#REF!="No Data",1,IF(#REF!&lt;&gt;"",1,0))</f>
        <v>#REF!</v>
      </c>
      <c r="D44" s="25" t="e">
        <f>IF('Crisis Indicator Data'!#REF!="No Data",1,IF(#REF!&lt;&gt;"",1,0))</f>
        <v>#REF!</v>
      </c>
      <c r="E44" s="25" t="e">
        <f>IF('Crisis Indicator Data'!#REF!="No Data",1,IF(#REF!&lt;&gt;"",1,0))</f>
        <v>#REF!</v>
      </c>
      <c r="F44" s="25" t="e">
        <f>IF('Crisis Indicator Data'!#REF!="No Data",1,IF(#REF!&lt;&gt;"",1,0))</f>
        <v>#REF!</v>
      </c>
      <c r="G44" s="25" t="e">
        <f>IF('Crisis Indicator Data'!#REF!="No Data",1,IF(#REF!&lt;&gt;"",1,0))</f>
        <v>#REF!</v>
      </c>
      <c r="H44" s="25" t="e">
        <f>IF('Crisis Indicator Data'!#REF!="No Data",1,IF(#REF!&lt;&gt;"",1,0))</f>
        <v>#REF!</v>
      </c>
      <c r="I44" s="25" t="e">
        <f>IF('Crisis Indicator Data'!#REF!="No Data",1,IF(#REF!&lt;&gt;"",1,0))</f>
        <v>#REF!</v>
      </c>
      <c r="J44" s="25" t="e">
        <f>IF('Crisis Indicator Data'!#REF!="No Data",1,IF(#REF!&lt;&gt;"",1,0))</f>
        <v>#REF!</v>
      </c>
      <c r="K44" s="25" t="e">
        <f>IF('Crisis Indicator Data'!#REF!="No Data",1,IF(#REF!&lt;&gt;"",1,0))</f>
        <v>#REF!</v>
      </c>
      <c r="L44" s="25" t="e">
        <f>IF('Crisis Indicator Data'!#REF!="No Data",1,IF(#REF!&lt;&gt;"",1,0))</f>
        <v>#REF!</v>
      </c>
      <c r="M44" s="25" t="e">
        <f>IF('Crisis Indicator Data'!#REF!="No Data",1,IF(#REF!&lt;&gt;"",1,0))</f>
        <v>#REF!</v>
      </c>
      <c r="N44" s="25" t="e">
        <f>IF('Crisis Indicator Data'!#REF!="No Data",1,IF(#REF!&lt;&gt;"",1,0))</f>
        <v>#REF!</v>
      </c>
      <c r="O44" s="25" t="e">
        <f>IF('Crisis Indicator Data'!#REF!="No Data",1,IF(#REF!&lt;&gt;"",1,0))</f>
        <v>#REF!</v>
      </c>
      <c r="P44" s="25" t="e">
        <f>IF('Crisis Indicator Data'!#REF!="No Data",1,IF(#REF!&lt;&gt;"",1,0))</f>
        <v>#REF!</v>
      </c>
      <c r="Q44" s="25" t="e">
        <f>IF('Crisis Indicator Data'!#REF!="No Data",1,IF(#REF!&lt;&gt;"",1,0))</f>
        <v>#REF!</v>
      </c>
      <c r="R44" s="25" t="e">
        <f>IF('Crisis Indicator Data'!#REF!="No Data",1,IF(#REF!&lt;&gt;"",1,0))</f>
        <v>#REF!</v>
      </c>
      <c r="S44" s="25" t="e">
        <f>IF('Crisis Indicator Data'!#REF!="No Data",1,IF(#REF!&lt;&gt;"",1,0))</f>
        <v>#REF!</v>
      </c>
      <c r="T44" s="25" t="e">
        <f>IF('Crisis Indicator Data'!#REF!="No Data",1,IF(#REF!&lt;&gt;"",1,0))</f>
        <v>#REF!</v>
      </c>
      <c r="U44" s="25" t="e">
        <f>IF('Crisis Indicator Data'!#REF!="No Data",1,IF(#REF!&lt;&gt;"",1,0))</f>
        <v>#REF!</v>
      </c>
      <c r="V44" s="25" t="e">
        <f>IF('Crisis Indicator Data'!#REF!="No Data",1,IF(#REF!&lt;&gt;"",1,0))</f>
        <v>#REF!</v>
      </c>
      <c r="W44" s="25" t="e">
        <f>IF('Crisis Indicator Data'!#REF!="No Data",1,IF(#REF!&lt;&gt;"",1,0))</f>
        <v>#REF!</v>
      </c>
      <c r="X44" s="25" t="e">
        <f>IF('Crisis Indicator Data'!#REF!="No Data",1,IF(#REF!&lt;&gt;"",1,0))</f>
        <v>#REF!</v>
      </c>
      <c r="Y44" s="25" t="e">
        <f>IF('Crisis Indicator Data'!#REF!="No Data",1,IF(#REF!&lt;&gt;"",1,0))</f>
        <v>#REF!</v>
      </c>
      <c r="Z44" s="25" t="e">
        <f>IF('Crisis Indicator Data'!#REF!="No Data",1,IF(#REF!&lt;&gt;"",1,0))</f>
        <v>#REF!</v>
      </c>
      <c r="AA44" s="25" t="e">
        <f>IF('Crisis Indicator Data'!#REF!="No Data",1,IF(#REF!&lt;&gt;"",1,0))</f>
        <v>#REF!</v>
      </c>
      <c r="AB44" s="25" t="e">
        <f>IF('Crisis Indicator Data'!#REF!="No Data",1,IF(#REF!&lt;&gt;"",1,0))</f>
        <v>#REF!</v>
      </c>
      <c r="AC44" s="25" t="e">
        <f>IF('Crisis Indicator Data'!#REF!="No Data",1,IF(#REF!&lt;&gt;"",1,0))</f>
        <v>#REF!</v>
      </c>
      <c r="AD44" s="25" t="e">
        <f>IF('Crisis Indicator Data'!#REF!="No Data",1,IF(#REF!&lt;&gt;"",1,0))</f>
        <v>#REF!</v>
      </c>
      <c r="AE44" s="25" t="e">
        <f>IF('Crisis Indicator Data'!#REF!="No Data",1,IF(#REF!&lt;&gt;"",1,0))</f>
        <v>#REF!</v>
      </c>
      <c r="AF44" s="25" t="e">
        <f>IF('Crisis Indicator Data'!#REF!="No Data",1,IF(#REF!&lt;&gt;"",1,0))</f>
        <v>#REF!</v>
      </c>
      <c r="AG44" s="25" t="e">
        <f>IF('Crisis Indicator Data'!#REF!="No Data",1,IF(#REF!&lt;&gt;"",1,0))</f>
        <v>#REF!</v>
      </c>
      <c r="AH44" s="25" t="e">
        <f>IF('Crisis Indicator Data'!#REF!="No Data",1,IF(#REF!&lt;&gt;"",1,0))</f>
        <v>#REF!</v>
      </c>
      <c r="AI44" s="25" t="e">
        <f>IF('Crisis Indicator Data'!#REF!="No Data",1,IF(#REF!&lt;&gt;"",1,0))</f>
        <v>#REF!</v>
      </c>
      <c r="AJ44" s="25" t="e">
        <f>IF('Crisis Indicator Data'!#REF!="No Data",1,IF(#REF!&lt;&gt;"",1,0))</f>
        <v>#REF!</v>
      </c>
      <c r="AK44" s="25" t="e">
        <f>IF('Crisis Indicator Data'!#REF!="No Data",1,IF(#REF!&lt;&gt;"",1,0))</f>
        <v>#REF!</v>
      </c>
      <c r="AL44" s="25" t="e">
        <f>IF('Crisis Indicator Data'!#REF!="No Data",1,IF(#REF!&lt;&gt;"",1,0))</f>
        <v>#REF!</v>
      </c>
      <c r="AM44" s="25" t="e">
        <f>IF('Crisis Indicator Data'!#REF!="No Data",1,IF(#REF!&lt;&gt;"",1,0))</f>
        <v>#REF!</v>
      </c>
      <c r="AN44" s="25" t="e">
        <f>IF('Crisis Indicator Data'!#REF!="No Data",1,IF(#REF!&lt;&gt;"",1,0))</f>
        <v>#REF!</v>
      </c>
      <c r="AO44" s="25" t="e">
        <f>IF('Crisis Indicator Data'!#REF!="No Data",1,IF(#REF!&lt;&gt;"",1,0))</f>
        <v>#REF!</v>
      </c>
      <c r="AP44" s="25" t="e">
        <f>IF('Crisis Indicator Data'!#REF!="No Data",1,IF(#REF!&lt;&gt;"",1,0))</f>
        <v>#REF!</v>
      </c>
      <c r="AQ44" s="25" t="e">
        <f>IF('Crisis Indicator Data'!#REF!="No Data",1,IF(#REF!&lt;&gt;"",1,0))</f>
        <v>#REF!</v>
      </c>
      <c r="AR44" s="25" t="e">
        <f>IF('Crisis Indicator Data'!#REF!="No Data",1,IF(#REF!&lt;&gt;"",1,0))</f>
        <v>#REF!</v>
      </c>
      <c r="AS44" s="25" t="e">
        <f>IF('Crisis Indicator Data'!#REF!="No Data",1,IF(#REF!&lt;&gt;"",1,0))</f>
        <v>#REF!</v>
      </c>
      <c r="AT44" s="25" t="e">
        <f>IF('Crisis Indicator Data'!#REF!="No Data",1,IF(#REF!&lt;&gt;"",1,0))</f>
        <v>#REF!</v>
      </c>
      <c r="AU44" s="25" t="e">
        <f>IF('Crisis Indicator Data'!#REF!="No Data",1,IF(#REF!&lt;&gt;"",1,0))</f>
        <v>#REF!</v>
      </c>
      <c r="AV44" s="25" t="e">
        <f>IF('Crisis Indicator Data'!#REF!="No Data",1,IF(#REF!&lt;&gt;"",1,0))</f>
        <v>#REF!</v>
      </c>
      <c r="AW44" s="25" t="e">
        <f>IF('Crisis Indicator Data'!#REF!="No Data",1,IF(#REF!&lt;&gt;"",1,0))</f>
        <v>#REF!</v>
      </c>
      <c r="AX44" s="25" t="e">
        <f>IF('Crisis Indicator Data'!#REF!="No Data",1,IF(#REF!&lt;&gt;"",1,0))</f>
        <v>#REF!</v>
      </c>
      <c r="AY44" s="25" t="e">
        <f>IF('Crisis Indicator Data'!#REF!="No Data",1,IF(#REF!&lt;&gt;"",1,0))</f>
        <v>#REF!</v>
      </c>
      <c r="AZ44" s="25" t="e">
        <f>IF('Crisis Indicator Data'!#REF!="No Data",1,IF(#REF!&lt;&gt;"",1,0))</f>
        <v>#REF!</v>
      </c>
      <c r="BA44" t="e">
        <f t="shared" si="2"/>
        <v>#REF!</v>
      </c>
      <c r="BB44" s="27" t="e">
        <f t="shared" si="3"/>
        <v>#REF!</v>
      </c>
    </row>
    <row r="45" spans="1:54" x14ac:dyDescent="0.25">
      <c r="A45" t="s">
        <v>9907</v>
      </c>
      <c r="B45" s="25" t="e">
        <f>IF('Crisis Indicator Data'!#REF!="No Data",1,IF(#REF!&lt;&gt;"",1,0))</f>
        <v>#REF!</v>
      </c>
      <c r="C45" s="25" t="e">
        <f>IF('Crisis Indicator Data'!#REF!="No Data",1,IF(#REF!&lt;&gt;"",1,0))</f>
        <v>#REF!</v>
      </c>
      <c r="D45" s="25" t="e">
        <f>IF('Crisis Indicator Data'!#REF!="No Data",1,IF(#REF!&lt;&gt;"",1,0))</f>
        <v>#REF!</v>
      </c>
      <c r="E45" s="25" t="e">
        <f>IF('Crisis Indicator Data'!#REF!="No Data",1,IF(#REF!&lt;&gt;"",1,0))</f>
        <v>#REF!</v>
      </c>
      <c r="F45" s="25" t="e">
        <f>IF('Crisis Indicator Data'!#REF!="No Data",1,IF(#REF!&lt;&gt;"",1,0))</f>
        <v>#REF!</v>
      </c>
      <c r="G45" s="25" t="e">
        <f>IF('Crisis Indicator Data'!#REF!="No Data",1,IF(#REF!&lt;&gt;"",1,0))</f>
        <v>#REF!</v>
      </c>
      <c r="H45" s="25" t="e">
        <f>IF('Crisis Indicator Data'!#REF!="No Data",1,IF(#REF!&lt;&gt;"",1,0))</f>
        <v>#REF!</v>
      </c>
      <c r="I45" s="25" t="e">
        <f>IF('Crisis Indicator Data'!#REF!="No Data",1,IF(#REF!&lt;&gt;"",1,0))</f>
        <v>#REF!</v>
      </c>
      <c r="J45" s="25" t="e">
        <f>IF('Crisis Indicator Data'!#REF!="No Data",1,IF(#REF!&lt;&gt;"",1,0))</f>
        <v>#REF!</v>
      </c>
      <c r="K45" s="25" t="e">
        <f>IF('Crisis Indicator Data'!#REF!="No Data",1,IF(#REF!&lt;&gt;"",1,0))</f>
        <v>#REF!</v>
      </c>
      <c r="L45" s="25" t="e">
        <f>IF('Crisis Indicator Data'!#REF!="No Data",1,IF(#REF!&lt;&gt;"",1,0))</f>
        <v>#REF!</v>
      </c>
      <c r="M45" s="25" t="e">
        <f>IF('Crisis Indicator Data'!#REF!="No Data",1,IF(#REF!&lt;&gt;"",1,0))</f>
        <v>#REF!</v>
      </c>
      <c r="N45" s="25" t="e">
        <f>IF('Crisis Indicator Data'!#REF!="No Data",1,IF(#REF!&lt;&gt;"",1,0))</f>
        <v>#REF!</v>
      </c>
      <c r="O45" s="25" t="e">
        <f>IF('Crisis Indicator Data'!#REF!="No Data",1,IF(#REF!&lt;&gt;"",1,0))</f>
        <v>#REF!</v>
      </c>
      <c r="P45" s="25" t="e">
        <f>IF('Crisis Indicator Data'!#REF!="No Data",1,IF(#REF!&lt;&gt;"",1,0))</f>
        <v>#REF!</v>
      </c>
      <c r="Q45" s="25" t="e">
        <f>IF('Crisis Indicator Data'!#REF!="No Data",1,IF(#REF!&lt;&gt;"",1,0))</f>
        <v>#REF!</v>
      </c>
      <c r="R45" s="25" t="e">
        <f>IF('Crisis Indicator Data'!#REF!="No Data",1,IF(#REF!&lt;&gt;"",1,0))</f>
        <v>#REF!</v>
      </c>
      <c r="S45" s="25" t="e">
        <f>IF('Crisis Indicator Data'!#REF!="No Data",1,IF(#REF!&lt;&gt;"",1,0))</f>
        <v>#REF!</v>
      </c>
      <c r="T45" s="25" t="e">
        <f>IF('Crisis Indicator Data'!#REF!="No Data",1,IF(#REF!&lt;&gt;"",1,0))</f>
        <v>#REF!</v>
      </c>
      <c r="U45" s="25" t="e">
        <f>IF('Crisis Indicator Data'!#REF!="No Data",1,IF(#REF!&lt;&gt;"",1,0))</f>
        <v>#REF!</v>
      </c>
      <c r="V45" s="25" t="e">
        <f>IF('Crisis Indicator Data'!#REF!="No Data",1,IF(#REF!&lt;&gt;"",1,0))</f>
        <v>#REF!</v>
      </c>
      <c r="W45" s="25" t="e">
        <f>IF('Crisis Indicator Data'!#REF!="No Data",1,IF(#REF!&lt;&gt;"",1,0))</f>
        <v>#REF!</v>
      </c>
      <c r="X45" s="25" t="e">
        <f>IF('Crisis Indicator Data'!#REF!="No Data",1,IF(#REF!&lt;&gt;"",1,0))</f>
        <v>#REF!</v>
      </c>
      <c r="Y45" s="25" t="e">
        <f>IF('Crisis Indicator Data'!#REF!="No Data",1,IF(#REF!&lt;&gt;"",1,0))</f>
        <v>#REF!</v>
      </c>
      <c r="Z45" s="25" t="e">
        <f>IF('Crisis Indicator Data'!#REF!="No Data",1,IF(#REF!&lt;&gt;"",1,0))</f>
        <v>#REF!</v>
      </c>
      <c r="AA45" s="25" t="e">
        <f>IF('Crisis Indicator Data'!#REF!="No Data",1,IF(#REF!&lt;&gt;"",1,0))</f>
        <v>#REF!</v>
      </c>
      <c r="AB45" s="25" t="e">
        <f>IF('Crisis Indicator Data'!#REF!="No Data",1,IF(#REF!&lt;&gt;"",1,0))</f>
        <v>#REF!</v>
      </c>
      <c r="AC45" s="25" t="e">
        <f>IF('Crisis Indicator Data'!#REF!="No Data",1,IF(#REF!&lt;&gt;"",1,0))</f>
        <v>#REF!</v>
      </c>
      <c r="AD45" s="25" t="e">
        <f>IF('Crisis Indicator Data'!#REF!="No Data",1,IF(#REF!&lt;&gt;"",1,0))</f>
        <v>#REF!</v>
      </c>
      <c r="AE45" s="25" t="e">
        <f>IF('Crisis Indicator Data'!#REF!="No Data",1,IF(#REF!&lt;&gt;"",1,0))</f>
        <v>#REF!</v>
      </c>
      <c r="AF45" s="25" t="e">
        <f>IF('Crisis Indicator Data'!#REF!="No Data",1,IF(#REF!&lt;&gt;"",1,0))</f>
        <v>#REF!</v>
      </c>
      <c r="AG45" s="25" t="e">
        <f>IF('Crisis Indicator Data'!#REF!="No Data",1,IF(#REF!&lt;&gt;"",1,0))</f>
        <v>#REF!</v>
      </c>
      <c r="AH45" s="25" t="e">
        <f>IF('Crisis Indicator Data'!#REF!="No Data",1,IF(#REF!&lt;&gt;"",1,0))</f>
        <v>#REF!</v>
      </c>
      <c r="AI45" s="25" t="e">
        <f>IF('Crisis Indicator Data'!#REF!="No Data",1,IF(#REF!&lt;&gt;"",1,0))</f>
        <v>#REF!</v>
      </c>
      <c r="AJ45" s="25" t="e">
        <f>IF('Crisis Indicator Data'!#REF!="No Data",1,IF(#REF!&lt;&gt;"",1,0))</f>
        <v>#REF!</v>
      </c>
      <c r="AK45" s="25" t="e">
        <f>IF('Crisis Indicator Data'!#REF!="No Data",1,IF(#REF!&lt;&gt;"",1,0))</f>
        <v>#REF!</v>
      </c>
      <c r="AL45" s="25" t="e">
        <f>IF('Crisis Indicator Data'!#REF!="No Data",1,IF(#REF!&lt;&gt;"",1,0))</f>
        <v>#REF!</v>
      </c>
      <c r="AM45" s="25" t="e">
        <f>IF('Crisis Indicator Data'!#REF!="No Data",1,IF(#REF!&lt;&gt;"",1,0))</f>
        <v>#REF!</v>
      </c>
      <c r="AN45" s="25" t="e">
        <f>IF('Crisis Indicator Data'!#REF!="No Data",1,IF(#REF!&lt;&gt;"",1,0))</f>
        <v>#REF!</v>
      </c>
      <c r="AO45" s="25" t="e">
        <f>IF('Crisis Indicator Data'!#REF!="No Data",1,IF(#REF!&lt;&gt;"",1,0))</f>
        <v>#REF!</v>
      </c>
      <c r="AP45" s="25" t="e">
        <f>IF('Crisis Indicator Data'!#REF!="No Data",1,IF(#REF!&lt;&gt;"",1,0))</f>
        <v>#REF!</v>
      </c>
      <c r="AQ45" s="25" t="e">
        <f>IF('Crisis Indicator Data'!#REF!="No Data",1,IF(#REF!&lt;&gt;"",1,0))</f>
        <v>#REF!</v>
      </c>
      <c r="AR45" s="25" t="e">
        <f>IF('Crisis Indicator Data'!#REF!="No Data",1,IF(#REF!&lt;&gt;"",1,0))</f>
        <v>#REF!</v>
      </c>
      <c r="AS45" s="25" t="e">
        <f>IF('Crisis Indicator Data'!#REF!="No Data",1,IF(#REF!&lt;&gt;"",1,0))</f>
        <v>#REF!</v>
      </c>
      <c r="AT45" s="25" t="e">
        <f>IF('Crisis Indicator Data'!#REF!="No Data",1,IF(#REF!&lt;&gt;"",1,0))</f>
        <v>#REF!</v>
      </c>
      <c r="AU45" s="25" t="e">
        <f>IF('Crisis Indicator Data'!#REF!="No Data",1,IF(#REF!&lt;&gt;"",1,0))</f>
        <v>#REF!</v>
      </c>
      <c r="AV45" s="25" t="e">
        <f>IF('Crisis Indicator Data'!#REF!="No Data",1,IF(#REF!&lt;&gt;"",1,0))</f>
        <v>#REF!</v>
      </c>
      <c r="AW45" s="25" t="e">
        <f>IF('Crisis Indicator Data'!#REF!="No Data",1,IF(#REF!&lt;&gt;"",1,0))</f>
        <v>#REF!</v>
      </c>
      <c r="AX45" s="25" t="e">
        <f>IF('Crisis Indicator Data'!#REF!="No Data",1,IF(#REF!&lt;&gt;"",1,0))</f>
        <v>#REF!</v>
      </c>
      <c r="AY45" s="25" t="e">
        <f>IF('Crisis Indicator Data'!#REF!="No Data",1,IF(#REF!&lt;&gt;"",1,0))</f>
        <v>#REF!</v>
      </c>
      <c r="AZ45" s="25" t="e">
        <f>IF('Crisis Indicator Data'!#REF!="No Data",1,IF(#REF!&lt;&gt;"",1,0))</f>
        <v>#REF!</v>
      </c>
      <c r="BA45" t="e">
        <f t="shared" si="2"/>
        <v>#REF!</v>
      </c>
      <c r="BB45" s="27" t="e">
        <f t="shared" si="3"/>
        <v>#REF!</v>
      </c>
    </row>
    <row r="46" spans="1:54" x14ac:dyDescent="0.25">
      <c r="A46" t="s">
        <v>9908</v>
      </c>
      <c r="B46" s="25" t="e">
        <f>IF('Crisis Indicator Data'!#REF!="No Data",1,IF(#REF!&lt;&gt;"",1,0))</f>
        <v>#REF!</v>
      </c>
      <c r="C46" s="25" t="e">
        <f>IF('Crisis Indicator Data'!#REF!="No Data",1,IF(#REF!&lt;&gt;"",1,0))</f>
        <v>#REF!</v>
      </c>
      <c r="D46" s="25" t="e">
        <f>IF('Crisis Indicator Data'!#REF!="No Data",1,IF(#REF!&lt;&gt;"",1,0))</f>
        <v>#REF!</v>
      </c>
      <c r="E46" s="25" t="e">
        <f>IF('Crisis Indicator Data'!#REF!="No Data",1,IF(#REF!&lt;&gt;"",1,0))</f>
        <v>#REF!</v>
      </c>
      <c r="F46" s="25" t="e">
        <f>IF('Crisis Indicator Data'!#REF!="No Data",1,IF(#REF!&lt;&gt;"",1,0))</f>
        <v>#REF!</v>
      </c>
      <c r="G46" s="25" t="e">
        <f>IF('Crisis Indicator Data'!#REF!="No Data",1,IF(#REF!&lt;&gt;"",1,0))</f>
        <v>#REF!</v>
      </c>
      <c r="H46" s="25" t="e">
        <f>IF('Crisis Indicator Data'!#REF!="No Data",1,IF(#REF!&lt;&gt;"",1,0))</f>
        <v>#REF!</v>
      </c>
      <c r="I46" s="25" t="e">
        <f>IF('Crisis Indicator Data'!#REF!="No Data",1,IF(#REF!&lt;&gt;"",1,0))</f>
        <v>#REF!</v>
      </c>
      <c r="J46" s="25" t="e">
        <f>IF('Crisis Indicator Data'!#REF!="No Data",1,IF(#REF!&lt;&gt;"",1,0))</f>
        <v>#REF!</v>
      </c>
      <c r="K46" s="25" t="e">
        <f>IF('Crisis Indicator Data'!#REF!="No Data",1,IF(#REF!&lt;&gt;"",1,0))</f>
        <v>#REF!</v>
      </c>
      <c r="L46" s="25" t="e">
        <f>IF('Crisis Indicator Data'!#REF!="No Data",1,IF(#REF!&lt;&gt;"",1,0))</f>
        <v>#REF!</v>
      </c>
      <c r="M46" s="25" t="e">
        <f>IF('Crisis Indicator Data'!#REF!="No Data",1,IF(#REF!&lt;&gt;"",1,0))</f>
        <v>#REF!</v>
      </c>
      <c r="N46" s="25" t="e">
        <f>IF('Crisis Indicator Data'!#REF!="No Data",1,IF(#REF!&lt;&gt;"",1,0))</f>
        <v>#REF!</v>
      </c>
      <c r="O46" s="25" t="e">
        <f>IF('Crisis Indicator Data'!#REF!="No Data",1,IF(#REF!&lt;&gt;"",1,0))</f>
        <v>#REF!</v>
      </c>
      <c r="P46" s="25" t="e">
        <f>IF('Crisis Indicator Data'!#REF!="No Data",1,IF(#REF!&lt;&gt;"",1,0))</f>
        <v>#REF!</v>
      </c>
      <c r="Q46" s="25" t="e">
        <f>IF('Crisis Indicator Data'!#REF!="No Data",1,IF(#REF!&lt;&gt;"",1,0))</f>
        <v>#REF!</v>
      </c>
      <c r="R46" s="25" t="e">
        <f>IF('Crisis Indicator Data'!#REF!="No Data",1,IF(#REF!&lt;&gt;"",1,0))</f>
        <v>#REF!</v>
      </c>
      <c r="S46" s="25" t="e">
        <f>IF('Crisis Indicator Data'!#REF!="No Data",1,IF(#REF!&lt;&gt;"",1,0))</f>
        <v>#REF!</v>
      </c>
      <c r="T46" s="25" t="e">
        <f>IF('Crisis Indicator Data'!#REF!="No Data",1,IF(#REF!&lt;&gt;"",1,0))</f>
        <v>#REF!</v>
      </c>
      <c r="U46" s="25" t="e">
        <f>IF('Crisis Indicator Data'!#REF!="No Data",1,IF(#REF!&lt;&gt;"",1,0))</f>
        <v>#REF!</v>
      </c>
      <c r="V46" s="25" t="e">
        <f>IF('Crisis Indicator Data'!#REF!="No Data",1,IF(#REF!&lt;&gt;"",1,0))</f>
        <v>#REF!</v>
      </c>
      <c r="W46" s="25" t="e">
        <f>IF('Crisis Indicator Data'!#REF!="No Data",1,IF(#REF!&lt;&gt;"",1,0))</f>
        <v>#REF!</v>
      </c>
      <c r="X46" s="25" t="e">
        <f>IF('Crisis Indicator Data'!#REF!="No Data",1,IF(#REF!&lt;&gt;"",1,0))</f>
        <v>#REF!</v>
      </c>
      <c r="Y46" s="25" t="e">
        <f>IF('Crisis Indicator Data'!#REF!="No Data",1,IF(#REF!&lt;&gt;"",1,0))</f>
        <v>#REF!</v>
      </c>
      <c r="Z46" s="25" t="e">
        <f>IF('Crisis Indicator Data'!#REF!="No Data",1,IF(#REF!&lt;&gt;"",1,0))</f>
        <v>#REF!</v>
      </c>
      <c r="AA46" s="25" t="e">
        <f>IF('Crisis Indicator Data'!#REF!="No Data",1,IF(#REF!&lt;&gt;"",1,0))</f>
        <v>#REF!</v>
      </c>
      <c r="AB46" s="25" t="e">
        <f>IF('Crisis Indicator Data'!#REF!="No Data",1,IF(#REF!&lt;&gt;"",1,0))</f>
        <v>#REF!</v>
      </c>
      <c r="AC46" s="25" t="e">
        <f>IF('Crisis Indicator Data'!#REF!="No Data",1,IF(#REF!&lt;&gt;"",1,0))</f>
        <v>#REF!</v>
      </c>
      <c r="AD46" s="25" t="e">
        <f>IF('Crisis Indicator Data'!#REF!="No Data",1,IF(#REF!&lt;&gt;"",1,0))</f>
        <v>#REF!</v>
      </c>
      <c r="AE46" s="25" t="e">
        <f>IF('Crisis Indicator Data'!#REF!="No Data",1,IF(#REF!&lt;&gt;"",1,0))</f>
        <v>#REF!</v>
      </c>
      <c r="AF46" s="25" t="e">
        <f>IF('Crisis Indicator Data'!#REF!="No Data",1,IF(#REF!&lt;&gt;"",1,0))</f>
        <v>#REF!</v>
      </c>
      <c r="AG46" s="25" t="e">
        <f>IF('Crisis Indicator Data'!#REF!="No Data",1,IF(#REF!&lt;&gt;"",1,0))</f>
        <v>#REF!</v>
      </c>
      <c r="AH46" s="25" t="e">
        <f>IF('Crisis Indicator Data'!#REF!="No Data",1,IF(#REF!&lt;&gt;"",1,0))</f>
        <v>#REF!</v>
      </c>
      <c r="AI46" s="25" t="e">
        <f>IF('Crisis Indicator Data'!#REF!="No Data",1,IF(#REF!&lt;&gt;"",1,0))</f>
        <v>#REF!</v>
      </c>
      <c r="AJ46" s="25" t="e">
        <f>IF('Crisis Indicator Data'!#REF!="No Data",1,IF(#REF!&lt;&gt;"",1,0))</f>
        <v>#REF!</v>
      </c>
      <c r="AK46" s="25" t="e">
        <f>IF('Crisis Indicator Data'!#REF!="No Data",1,IF(#REF!&lt;&gt;"",1,0))</f>
        <v>#REF!</v>
      </c>
      <c r="AL46" s="25" t="e">
        <f>IF('Crisis Indicator Data'!#REF!="No Data",1,IF(#REF!&lt;&gt;"",1,0))</f>
        <v>#REF!</v>
      </c>
      <c r="AM46" s="25" t="e">
        <f>IF('Crisis Indicator Data'!#REF!="No Data",1,IF(#REF!&lt;&gt;"",1,0))</f>
        <v>#REF!</v>
      </c>
      <c r="AN46" s="25" t="e">
        <f>IF('Crisis Indicator Data'!#REF!="No Data",1,IF(#REF!&lt;&gt;"",1,0))</f>
        <v>#REF!</v>
      </c>
      <c r="AO46" s="25" t="e">
        <f>IF('Crisis Indicator Data'!#REF!="No Data",1,IF(#REF!&lt;&gt;"",1,0))</f>
        <v>#REF!</v>
      </c>
      <c r="AP46" s="25" t="e">
        <f>IF('Crisis Indicator Data'!#REF!="No Data",1,IF(#REF!&lt;&gt;"",1,0))</f>
        <v>#REF!</v>
      </c>
      <c r="AQ46" s="25" t="e">
        <f>IF('Crisis Indicator Data'!#REF!="No Data",1,IF(#REF!&lt;&gt;"",1,0))</f>
        <v>#REF!</v>
      </c>
      <c r="AR46" s="25" t="e">
        <f>IF('Crisis Indicator Data'!#REF!="No Data",1,IF(#REF!&lt;&gt;"",1,0))</f>
        <v>#REF!</v>
      </c>
      <c r="AS46" s="25" t="e">
        <f>IF('Crisis Indicator Data'!#REF!="No Data",1,IF(#REF!&lt;&gt;"",1,0))</f>
        <v>#REF!</v>
      </c>
      <c r="AT46" s="25" t="e">
        <f>IF('Crisis Indicator Data'!#REF!="No Data",1,IF(#REF!&lt;&gt;"",1,0))</f>
        <v>#REF!</v>
      </c>
      <c r="AU46" s="25" t="e">
        <f>IF('Crisis Indicator Data'!#REF!="No Data",1,IF(#REF!&lt;&gt;"",1,0))</f>
        <v>#REF!</v>
      </c>
      <c r="AV46" s="25" t="e">
        <f>IF('Crisis Indicator Data'!#REF!="No Data",1,IF(#REF!&lt;&gt;"",1,0))</f>
        <v>#REF!</v>
      </c>
      <c r="AW46" s="25" t="e">
        <f>IF('Crisis Indicator Data'!#REF!="No Data",1,IF(#REF!&lt;&gt;"",1,0))</f>
        <v>#REF!</v>
      </c>
      <c r="AX46" s="25" t="e">
        <f>IF('Crisis Indicator Data'!#REF!="No Data",1,IF(#REF!&lt;&gt;"",1,0))</f>
        <v>#REF!</v>
      </c>
      <c r="AY46" s="25" t="e">
        <f>IF('Crisis Indicator Data'!#REF!="No Data",1,IF(#REF!&lt;&gt;"",1,0))</f>
        <v>#REF!</v>
      </c>
      <c r="AZ46" s="25" t="e">
        <f>IF('Crisis Indicator Data'!#REF!="No Data",1,IF(#REF!&lt;&gt;"",1,0))</f>
        <v>#REF!</v>
      </c>
      <c r="BA46" t="e">
        <f t="shared" si="2"/>
        <v>#REF!</v>
      </c>
      <c r="BB46" s="27" t="e">
        <f t="shared" si="3"/>
        <v>#REF!</v>
      </c>
    </row>
    <row r="47" spans="1:54" x14ac:dyDescent="0.25">
      <c r="A47" t="s">
        <v>9915</v>
      </c>
      <c r="B47" s="25" t="e">
        <f>IF('Crisis Indicator Data'!#REF!="No Data",1,IF(#REF!&lt;&gt;"",1,0))</f>
        <v>#REF!</v>
      </c>
      <c r="C47" s="25" t="e">
        <f>IF('Crisis Indicator Data'!#REF!="No Data",1,IF(#REF!&lt;&gt;"",1,0))</f>
        <v>#REF!</v>
      </c>
      <c r="D47" s="25" t="e">
        <f>IF('Crisis Indicator Data'!#REF!="No Data",1,IF(#REF!&lt;&gt;"",1,0))</f>
        <v>#REF!</v>
      </c>
      <c r="E47" s="25" t="e">
        <f>IF('Crisis Indicator Data'!#REF!="No Data",1,IF(#REF!&lt;&gt;"",1,0))</f>
        <v>#REF!</v>
      </c>
      <c r="F47" s="25" t="e">
        <f>IF('Crisis Indicator Data'!#REF!="No Data",1,IF(#REF!&lt;&gt;"",1,0))</f>
        <v>#REF!</v>
      </c>
      <c r="G47" s="25" t="e">
        <f>IF('Crisis Indicator Data'!#REF!="No Data",1,IF(#REF!&lt;&gt;"",1,0))</f>
        <v>#REF!</v>
      </c>
      <c r="H47" s="25" t="e">
        <f>IF('Crisis Indicator Data'!#REF!="No Data",1,IF(#REF!&lt;&gt;"",1,0))</f>
        <v>#REF!</v>
      </c>
      <c r="I47" s="25" t="e">
        <f>IF('Crisis Indicator Data'!#REF!="No Data",1,IF(#REF!&lt;&gt;"",1,0))</f>
        <v>#REF!</v>
      </c>
      <c r="J47" s="25" t="e">
        <f>IF('Crisis Indicator Data'!#REF!="No Data",1,IF(#REF!&lt;&gt;"",1,0))</f>
        <v>#REF!</v>
      </c>
      <c r="K47" s="25" t="e">
        <f>IF('Crisis Indicator Data'!#REF!="No Data",1,IF(#REF!&lt;&gt;"",1,0))</f>
        <v>#REF!</v>
      </c>
      <c r="L47" s="25" t="e">
        <f>IF('Crisis Indicator Data'!#REF!="No Data",1,IF(#REF!&lt;&gt;"",1,0))</f>
        <v>#REF!</v>
      </c>
      <c r="M47" s="25" t="e">
        <f>IF('Crisis Indicator Data'!#REF!="No Data",1,IF(#REF!&lt;&gt;"",1,0))</f>
        <v>#REF!</v>
      </c>
      <c r="N47" s="25" t="e">
        <f>IF('Crisis Indicator Data'!#REF!="No Data",1,IF(#REF!&lt;&gt;"",1,0))</f>
        <v>#REF!</v>
      </c>
      <c r="O47" s="25" t="e">
        <f>IF('Crisis Indicator Data'!#REF!="No Data",1,IF(#REF!&lt;&gt;"",1,0))</f>
        <v>#REF!</v>
      </c>
      <c r="P47" s="25" t="e">
        <f>IF('Crisis Indicator Data'!#REF!="No Data",1,IF(#REF!&lt;&gt;"",1,0))</f>
        <v>#REF!</v>
      </c>
      <c r="Q47" s="25" t="e">
        <f>IF('Crisis Indicator Data'!#REF!="No Data",1,IF(#REF!&lt;&gt;"",1,0))</f>
        <v>#REF!</v>
      </c>
      <c r="R47" s="25" t="e">
        <f>IF('Crisis Indicator Data'!#REF!="No Data",1,IF(#REF!&lt;&gt;"",1,0))</f>
        <v>#REF!</v>
      </c>
      <c r="S47" s="25" t="e">
        <f>IF('Crisis Indicator Data'!#REF!="No Data",1,IF(#REF!&lt;&gt;"",1,0))</f>
        <v>#REF!</v>
      </c>
      <c r="T47" s="25" t="e">
        <f>IF('Crisis Indicator Data'!#REF!="No Data",1,IF(#REF!&lt;&gt;"",1,0))</f>
        <v>#REF!</v>
      </c>
      <c r="U47" s="25" t="e">
        <f>IF('Crisis Indicator Data'!#REF!="No Data",1,IF(#REF!&lt;&gt;"",1,0))</f>
        <v>#REF!</v>
      </c>
      <c r="V47" s="25" t="e">
        <f>IF('Crisis Indicator Data'!#REF!="No Data",1,IF(#REF!&lt;&gt;"",1,0))</f>
        <v>#REF!</v>
      </c>
      <c r="W47" s="25" t="e">
        <f>IF('Crisis Indicator Data'!#REF!="No Data",1,IF(#REF!&lt;&gt;"",1,0))</f>
        <v>#REF!</v>
      </c>
      <c r="X47" s="25" t="e">
        <f>IF('Crisis Indicator Data'!#REF!="No Data",1,IF(#REF!&lt;&gt;"",1,0))</f>
        <v>#REF!</v>
      </c>
      <c r="Y47" s="25" t="e">
        <f>IF('Crisis Indicator Data'!#REF!="No Data",1,IF(#REF!&lt;&gt;"",1,0))</f>
        <v>#REF!</v>
      </c>
      <c r="Z47" s="25" t="e">
        <f>IF('Crisis Indicator Data'!#REF!="No Data",1,IF(#REF!&lt;&gt;"",1,0))</f>
        <v>#REF!</v>
      </c>
      <c r="AA47" s="25" t="e">
        <f>IF('Crisis Indicator Data'!#REF!="No Data",1,IF(#REF!&lt;&gt;"",1,0))</f>
        <v>#REF!</v>
      </c>
      <c r="AB47" s="25" t="e">
        <f>IF('Crisis Indicator Data'!#REF!="No Data",1,IF(#REF!&lt;&gt;"",1,0))</f>
        <v>#REF!</v>
      </c>
      <c r="AC47" s="25" t="e">
        <f>IF('Crisis Indicator Data'!#REF!="No Data",1,IF(#REF!&lt;&gt;"",1,0))</f>
        <v>#REF!</v>
      </c>
      <c r="AD47" s="25" t="e">
        <f>IF('Crisis Indicator Data'!#REF!="No Data",1,IF(#REF!&lt;&gt;"",1,0))</f>
        <v>#REF!</v>
      </c>
      <c r="AE47" s="25" t="e">
        <f>IF('Crisis Indicator Data'!#REF!="No Data",1,IF(#REF!&lt;&gt;"",1,0))</f>
        <v>#REF!</v>
      </c>
      <c r="AF47" s="25" t="e">
        <f>IF('Crisis Indicator Data'!#REF!="No Data",1,IF(#REF!&lt;&gt;"",1,0))</f>
        <v>#REF!</v>
      </c>
      <c r="AG47" s="25" t="e">
        <f>IF('Crisis Indicator Data'!#REF!="No Data",1,IF(#REF!&lt;&gt;"",1,0))</f>
        <v>#REF!</v>
      </c>
      <c r="AH47" s="25" t="e">
        <f>IF('Crisis Indicator Data'!#REF!="No Data",1,IF(#REF!&lt;&gt;"",1,0))</f>
        <v>#REF!</v>
      </c>
      <c r="AI47" s="25" t="e">
        <f>IF('Crisis Indicator Data'!#REF!="No Data",1,IF(#REF!&lt;&gt;"",1,0))</f>
        <v>#REF!</v>
      </c>
      <c r="AJ47" s="25" t="e">
        <f>IF('Crisis Indicator Data'!#REF!="No Data",1,IF(#REF!&lt;&gt;"",1,0))</f>
        <v>#REF!</v>
      </c>
      <c r="AK47" s="25" t="e">
        <f>IF('Crisis Indicator Data'!#REF!="No Data",1,IF(#REF!&lt;&gt;"",1,0))</f>
        <v>#REF!</v>
      </c>
      <c r="AL47" s="25" t="e">
        <f>IF('Crisis Indicator Data'!#REF!="No Data",1,IF(#REF!&lt;&gt;"",1,0))</f>
        <v>#REF!</v>
      </c>
      <c r="AM47" s="25" t="e">
        <f>IF('Crisis Indicator Data'!#REF!="No Data",1,IF(#REF!&lt;&gt;"",1,0))</f>
        <v>#REF!</v>
      </c>
      <c r="AN47" s="25" t="e">
        <f>IF('Crisis Indicator Data'!#REF!="No Data",1,IF(#REF!&lt;&gt;"",1,0))</f>
        <v>#REF!</v>
      </c>
      <c r="AO47" s="25" t="e">
        <f>IF('Crisis Indicator Data'!#REF!="No Data",1,IF(#REF!&lt;&gt;"",1,0))</f>
        <v>#REF!</v>
      </c>
      <c r="AP47" s="25" t="e">
        <f>IF('Crisis Indicator Data'!#REF!="No Data",1,IF(#REF!&lt;&gt;"",1,0))</f>
        <v>#REF!</v>
      </c>
      <c r="AQ47" s="25" t="e">
        <f>IF('Crisis Indicator Data'!#REF!="No Data",1,IF(#REF!&lt;&gt;"",1,0))</f>
        <v>#REF!</v>
      </c>
      <c r="AR47" s="25" t="e">
        <f>IF('Crisis Indicator Data'!#REF!="No Data",1,IF(#REF!&lt;&gt;"",1,0))</f>
        <v>#REF!</v>
      </c>
      <c r="AS47" s="25" t="e">
        <f>IF('Crisis Indicator Data'!#REF!="No Data",1,IF(#REF!&lt;&gt;"",1,0))</f>
        <v>#REF!</v>
      </c>
      <c r="AT47" s="25" t="e">
        <f>IF('Crisis Indicator Data'!#REF!="No Data",1,IF(#REF!&lt;&gt;"",1,0))</f>
        <v>#REF!</v>
      </c>
      <c r="AU47" s="25" t="e">
        <f>IF('Crisis Indicator Data'!#REF!="No Data",1,IF(#REF!&lt;&gt;"",1,0))</f>
        <v>#REF!</v>
      </c>
      <c r="AV47" s="25" t="e">
        <f>IF('Crisis Indicator Data'!#REF!="No Data",1,IF(#REF!&lt;&gt;"",1,0))</f>
        <v>#REF!</v>
      </c>
      <c r="AW47" s="25" t="e">
        <f>IF('Crisis Indicator Data'!#REF!="No Data",1,IF(#REF!&lt;&gt;"",1,0))</f>
        <v>#REF!</v>
      </c>
      <c r="AX47" s="25" t="e">
        <f>IF('Crisis Indicator Data'!#REF!="No Data",1,IF(#REF!&lt;&gt;"",1,0))</f>
        <v>#REF!</v>
      </c>
      <c r="AY47" s="25" t="e">
        <f>IF('Crisis Indicator Data'!#REF!="No Data",1,IF(#REF!&lt;&gt;"",1,0))</f>
        <v>#REF!</v>
      </c>
      <c r="AZ47" s="25" t="e">
        <f>IF('Crisis Indicator Data'!#REF!="No Data",1,IF(#REF!&lt;&gt;"",1,0))</f>
        <v>#REF!</v>
      </c>
      <c r="BA47" t="e">
        <f t="shared" si="2"/>
        <v>#REF!</v>
      </c>
      <c r="BB47" s="27" t="e">
        <f t="shared" si="3"/>
        <v>#REF!</v>
      </c>
    </row>
    <row r="48" spans="1:54" x14ac:dyDescent="0.25">
      <c r="A48" t="s">
        <v>9911</v>
      </c>
      <c r="B48" s="25" t="e">
        <f>IF('Crisis Indicator Data'!#REF!="No Data",1,IF(#REF!&lt;&gt;"",1,0))</f>
        <v>#REF!</v>
      </c>
      <c r="C48" s="25" t="e">
        <f>IF('Crisis Indicator Data'!#REF!="No Data",1,IF(#REF!&lt;&gt;"",1,0))</f>
        <v>#REF!</v>
      </c>
      <c r="D48" s="25" t="e">
        <f>IF('Crisis Indicator Data'!#REF!="No Data",1,IF(#REF!&lt;&gt;"",1,0))</f>
        <v>#REF!</v>
      </c>
      <c r="E48" s="25" t="e">
        <f>IF('Crisis Indicator Data'!#REF!="No Data",1,IF(#REF!&lt;&gt;"",1,0))</f>
        <v>#REF!</v>
      </c>
      <c r="F48" s="25" t="e">
        <f>IF('Crisis Indicator Data'!#REF!="No Data",1,IF(#REF!&lt;&gt;"",1,0))</f>
        <v>#REF!</v>
      </c>
      <c r="G48" s="25" t="e">
        <f>IF('Crisis Indicator Data'!#REF!="No Data",1,IF(#REF!&lt;&gt;"",1,0))</f>
        <v>#REF!</v>
      </c>
      <c r="H48" s="25" t="e">
        <f>IF('Crisis Indicator Data'!#REF!="No Data",1,IF(#REF!&lt;&gt;"",1,0))</f>
        <v>#REF!</v>
      </c>
      <c r="I48" s="25" t="e">
        <f>IF('Crisis Indicator Data'!#REF!="No Data",1,IF(#REF!&lt;&gt;"",1,0))</f>
        <v>#REF!</v>
      </c>
      <c r="J48" s="25" t="e">
        <f>IF('Crisis Indicator Data'!#REF!="No Data",1,IF(#REF!&lt;&gt;"",1,0))</f>
        <v>#REF!</v>
      </c>
      <c r="K48" s="25" t="e">
        <f>IF('Crisis Indicator Data'!#REF!="No Data",1,IF(#REF!&lt;&gt;"",1,0))</f>
        <v>#REF!</v>
      </c>
      <c r="L48" s="25" t="e">
        <f>IF('Crisis Indicator Data'!#REF!="No Data",1,IF(#REF!&lt;&gt;"",1,0))</f>
        <v>#REF!</v>
      </c>
      <c r="M48" s="25" t="e">
        <f>IF('Crisis Indicator Data'!#REF!="No Data",1,IF(#REF!&lt;&gt;"",1,0))</f>
        <v>#REF!</v>
      </c>
      <c r="N48" s="25" t="e">
        <f>IF('Crisis Indicator Data'!#REF!="No Data",1,IF(#REF!&lt;&gt;"",1,0))</f>
        <v>#REF!</v>
      </c>
      <c r="O48" s="25" t="e">
        <f>IF('Crisis Indicator Data'!#REF!="No Data",1,IF(#REF!&lt;&gt;"",1,0))</f>
        <v>#REF!</v>
      </c>
      <c r="P48" s="25" t="e">
        <f>IF('Crisis Indicator Data'!#REF!="No Data",1,IF(#REF!&lt;&gt;"",1,0))</f>
        <v>#REF!</v>
      </c>
      <c r="Q48" s="25" t="e">
        <f>IF('Crisis Indicator Data'!#REF!="No Data",1,IF(#REF!&lt;&gt;"",1,0))</f>
        <v>#REF!</v>
      </c>
      <c r="R48" s="25" t="e">
        <f>IF('Crisis Indicator Data'!#REF!="No Data",1,IF(#REF!&lt;&gt;"",1,0))</f>
        <v>#REF!</v>
      </c>
      <c r="S48" s="25" t="e">
        <f>IF('Crisis Indicator Data'!#REF!="No Data",1,IF(#REF!&lt;&gt;"",1,0))</f>
        <v>#REF!</v>
      </c>
      <c r="T48" s="25" t="e">
        <f>IF('Crisis Indicator Data'!#REF!="No Data",1,IF(#REF!&lt;&gt;"",1,0))</f>
        <v>#REF!</v>
      </c>
      <c r="U48" s="25" t="e">
        <f>IF('Crisis Indicator Data'!#REF!="No Data",1,IF(#REF!&lt;&gt;"",1,0))</f>
        <v>#REF!</v>
      </c>
      <c r="V48" s="25" t="e">
        <f>IF('Crisis Indicator Data'!#REF!="No Data",1,IF(#REF!&lt;&gt;"",1,0))</f>
        <v>#REF!</v>
      </c>
      <c r="W48" s="25" t="e">
        <f>IF('Crisis Indicator Data'!#REF!="No Data",1,IF(#REF!&lt;&gt;"",1,0))</f>
        <v>#REF!</v>
      </c>
      <c r="X48" s="25" t="e">
        <f>IF('Crisis Indicator Data'!#REF!="No Data",1,IF(#REF!&lt;&gt;"",1,0))</f>
        <v>#REF!</v>
      </c>
      <c r="Y48" s="25" t="e">
        <f>IF('Crisis Indicator Data'!#REF!="No Data",1,IF(#REF!&lt;&gt;"",1,0))</f>
        <v>#REF!</v>
      </c>
      <c r="Z48" s="25" t="e">
        <f>IF('Crisis Indicator Data'!#REF!="No Data",1,IF(#REF!&lt;&gt;"",1,0))</f>
        <v>#REF!</v>
      </c>
      <c r="AA48" s="25" t="e">
        <f>IF('Crisis Indicator Data'!#REF!="No Data",1,IF(#REF!&lt;&gt;"",1,0))</f>
        <v>#REF!</v>
      </c>
      <c r="AB48" s="25" t="e">
        <f>IF('Crisis Indicator Data'!#REF!="No Data",1,IF(#REF!&lt;&gt;"",1,0))</f>
        <v>#REF!</v>
      </c>
      <c r="AC48" s="25" t="e">
        <f>IF('Crisis Indicator Data'!#REF!="No Data",1,IF(#REF!&lt;&gt;"",1,0))</f>
        <v>#REF!</v>
      </c>
      <c r="AD48" s="25" t="e">
        <f>IF('Crisis Indicator Data'!#REF!="No Data",1,IF(#REF!&lt;&gt;"",1,0))</f>
        <v>#REF!</v>
      </c>
      <c r="AE48" s="25" t="e">
        <f>IF('Crisis Indicator Data'!#REF!="No Data",1,IF(#REF!&lt;&gt;"",1,0))</f>
        <v>#REF!</v>
      </c>
      <c r="AF48" s="25" t="e">
        <f>IF('Crisis Indicator Data'!#REF!="No Data",1,IF(#REF!&lt;&gt;"",1,0))</f>
        <v>#REF!</v>
      </c>
      <c r="AG48" s="25" t="e">
        <f>IF('Crisis Indicator Data'!#REF!="No Data",1,IF(#REF!&lt;&gt;"",1,0))</f>
        <v>#REF!</v>
      </c>
      <c r="AH48" s="25" t="e">
        <f>IF('Crisis Indicator Data'!#REF!="No Data",1,IF(#REF!&lt;&gt;"",1,0))</f>
        <v>#REF!</v>
      </c>
      <c r="AI48" s="25" t="e">
        <f>IF('Crisis Indicator Data'!#REF!="No Data",1,IF(#REF!&lt;&gt;"",1,0))</f>
        <v>#REF!</v>
      </c>
      <c r="AJ48" s="25" t="e">
        <f>IF('Crisis Indicator Data'!#REF!="No Data",1,IF(#REF!&lt;&gt;"",1,0))</f>
        <v>#REF!</v>
      </c>
      <c r="AK48" s="25" t="e">
        <f>IF('Crisis Indicator Data'!#REF!="No Data",1,IF(#REF!&lt;&gt;"",1,0))</f>
        <v>#REF!</v>
      </c>
      <c r="AL48" s="25" t="e">
        <f>IF('Crisis Indicator Data'!#REF!="No Data",1,IF(#REF!&lt;&gt;"",1,0))</f>
        <v>#REF!</v>
      </c>
      <c r="AM48" s="25" t="e">
        <f>IF('Crisis Indicator Data'!#REF!="No Data",1,IF(#REF!&lt;&gt;"",1,0))</f>
        <v>#REF!</v>
      </c>
      <c r="AN48" s="25" t="e">
        <f>IF('Crisis Indicator Data'!#REF!="No Data",1,IF(#REF!&lt;&gt;"",1,0))</f>
        <v>#REF!</v>
      </c>
      <c r="AO48" s="25" t="e">
        <f>IF('Crisis Indicator Data'!#REF!="No Data",1,IF(#REF!&lt;&gt;"",1,0))</f>
        <v>#REF!</v>
      </c>
      <c r="AP48" s="25" t="e">
        <f>IF('Crisis Indicator Data'!#REF!="No Data",1,IF(#REF!&lt;&gt;"",1,0))</f>
        <v>#REF!</v>
      </c>
      <c r="AQ48" s="25" t="e">
        <f>IF('Crisis Indicator Data'!#REF!="No Data",1,IF(#REF!&lt;&gt;"",1,0))</f>
        <v>#REF!</v>
      </c>
      <c r="AR48" s="25" t="e">
        <f>IF('Crisis Indicator Data'!#REF!="No Data",1,IF(#REF!&lt;&gt;"",1,0))</f>
        <v>#REF!</v>
      </c>
      <c r="AS48" s="25" t="e">
        <f>IF('Crisis Indicator Data'!#REF!="No Data",1,IF(#REF!&lt;&gt;"",1,0))</f>
        <v>#REF!</v>
      </c>
      <c r="AT48" s="25" t="e">
        <f>IF('Crisis Indicator Data'!#REF!="No Data",1,IF(#REF!&lt;&gt;"",1,0))</f>
        <v>#REF!</v>
      </c>
      <c r="AU48" s="25" t="e">
        <f>IF('Crisis Indicator Data'!#REF!="No Data",1,IF(#REF!&lt;&gt;"",1,0))</f>
        <v>#REF!</v>
      </c>
      <c r="AV48" s="25" t="e">
        <f>IF('Crisis Indicator Data'!#REF!="No Data",1,IF(#REF!&lt;&gt;"",1,0))</f>
        <v>#REF!</v>
      </c>
      <c r="AW48" s="25" t="e">
        <f>IF('Crisis Indicator Data'!#REF!="No Data",1,IF(#REF!&lt;&gt;"",1,0))</f>
        <v>#REF!</v>
      </c>
      <c r="AX48" s="25" t="e">
        <f>IF('Crisis Indicator Data'!#REF!="No Data",1,IF(#REF!&lt;&gt;"",1,0))</f>
        <v>#REF!</v>
      </c>
      <c r="AY48" s="25" t="e">
        <f>IF('Crisis Indicator Data'!#REF!="No Data",1,IF(#REF!&lt;&gt;"",1,0))</f>
        <v>#REF!</v>
      </c>
      <c r="AZ48" s="25" t="e">
        <f>IF('Crisis Indicator Data'!#REF!="No Data",1,IF(#REF!&lt;&gt;"",1,0))</f>
        <v>#REF!</v>
      </c>
      <c r="BA48" t="e">
        <f t="shared" si="2"/>
        <v>#REF!</v>
      </c>
      <c r="BB48" s="27" t="e">
        <f t="shared" si="3"/>
        <v>#REF!</v>
      </c>
    </row>
    <row r="49" spans="1:54" x14ac:dyDescent="0.25">
      <c r="A49" t="s">
        <v>9913</v>
      </c>
      <c r="B49" s="25" t="e">
        <f>IF('Crisis Indicator Data'!#REF!="No Data",1,IF(#REF!&lt;&gt;"",1,0))</f>
        <v>#REF!</v>
      </c>
      <c r="C49" s="25" t="e">
        <f>IF('Crisis Indicator Data'!#REF!="No Data",1,IF(#REF!&lt;&gt;"",1,0))</f>
        <v>#REF!</v>
      </c>
      <c r="D49" s="25" t="e">
        <f>IF('Crisis Indicator Data'!#REF!="No Data",1,IF(#REF!&lt;&gt;"",1,0))</f>
        <v>#REF!</v>
      </c>
      <c r="E49" s="25" t="e">
        <f>IF('Crisis Indicator Data'!#REF!="No Data",1,IF(#REF!&lt;&gt;"",1,0))</f>
        <v>#REF!</v>
      </c>
      <c r="F49" s="25" t="e">
        <f>IF('Crisis Indicator Data'!#REF!="No Data",1,IF(#REF!&lt;&gt;"",1,0))</f>
        <v>#REF!</v>
      </c>
      <c r="G49" s="25" t="e">
        <f>IF('Crisis Indicator Data'!#REF!="No Data",1,IF(#REF!&lt;&gt;"",1,0))</f>
        <v>#REF!</v>
      </c>
      <c r="H49" s="25" t="e">
        <f>IF('Crisis Indicator Data'!#REF!="No Data",1,IF(#REF!&lt;&gt;"",1,0))</f>
        <v>#REF!</v>
      </c>
      <c r="I49" s="25" t="e">
        <f>IF('Crisis Indicator Data'!#REF!="No Data",1,IF(#REF!&lt;&gt;"",1,0))</f>
        <v>#REF!</v>
      </c>
      <c r="J49" s="25" t="e">
        <f>IF('Crisis Indicator Data'!#REF!="No Data",1,IF(#REF!&lt;&gt;"",1,0))</f>
        <v>#REF!</v>
      </c>
      <c r="K49" s="25" t="e">
        <f>IF('Crisis Indicator Data'!#REF!="No Data",1,IF(#REF!&lt;&gt;"",1,0))</f>
        <v>#REF!</v>
      </c>
      <c r="L49" s="25" t="e">
        <f>IF('Crisis Indicator Data'!#REF!="No Data",1,IF(#REF!&lt;&gt;"",1,0))</f>
        <v>#REF!</v>
      </c>
      <c r="M49" s="25" t="e">
        <f>IF('Crisis Indicator Data'!#REF!="No Data",1,IF(#REF!&lt;&gt;"",1,0))</f>
        <v>#REF!</v>
      </c>
      <c r="N49" s="25" t="e">
        <f>IF('Crisis Indicator Data'!#REF!="No Data",1,IF(#REF!&lt;&gt;"",1,0))</f>
        <v>#REF!</v>
      </c>
      <c r="O49" s="25" t="e">
        <f>IF('Crisis Indicator Data'!#REF!="No Data",1,IF(#REF!&lt;&gt;"",1,0))</f>
        <v>#REF!</v>
      </c>
      <c r="P49" s="25" t="e">
        <f>IF('Crisis Indicator Data'!#REF!="No Data",1,IF(#REF!&lt;&gt;"",1,0))</f>
        <v>#REF!</v>
      </c>
      <c r="Q49" s="25" t="e">
        <f>IF('Crisis Indicator Data'!#REF!="No Data",1,IF(#REF!&lt;&gt;"",1,0))</f>
        <v>#REF!</v>
      </c>
      <c r="R49" s="25" t="e">
        <f>IF('Crisis Indicator Data'!#REF!="No Data",1,IF(#REF!&lt;&gt;"",1,0))</f>
        <v>#REF!</v>
      </c>
      <c r="S49" s="25" t="e">
        <f>IF('Crisis Indicator Data'!#REF!="No Data",1,IF(#REF!&lt;&gt;"",1,0))</f>
        <v>#REF!</v>
      </c>
      <c r="T49" s="25" t="e">
        <f>IF('Crisis Indicator Data'!#REF!="No Data",1,IF(#REF!&lt;&gt;"",1,0))</f>
        <v>#REF!</v>
      </c>
      <c r="U49" s="25" t="e">
        <f>IF('Crisis Indicator Data'!#REF!="No Data",1,IF(#REF!&lt;&gt;"",1,0))</f>
        <v>#REF!</v>
      </c>
      <c r="V49" s="25" t="e">
        <f>IF('Crisis Indicator Data'!#REF!="No Data",1,IF(#REF!&lt;&gt;"",1,0))</f>
        <v>#REF!</v>
      </c>
      <c r="W49" s="25" t="e">
        <f>IF('Crisis Indicator Data'!#REF!="No Data",1,IF(#REF!&lt;&gt;"",1,0))</f>
        <v>#REF!</v>
      </c>
      <c r="X49" s="25" t="e">
        <f>IF('Crisis Indicator Data'!#REF!="No Data",1,IF(#REF!&lt;&gt;"",1,0))</f>
        <v>#REF!</v>
      </c>
      <c r="Y49" s="25" t="e">
        <f>IF('Crisis Indicator Data'!#REF!="No Data",1,IF(#REF!&lt;&gt;"",1,0))</f>
        <v>#REF!</v>
      </c>
      <c r="Z49" s="25" t="e">
        <f>IF('Crisis Indicator Data'!#REF!="No Data",1,IF(#REF!&lt;&gt;"",1,0))</f>
        <v>#REF!</v>
      </c>
      <c r="AA49" s="25" t="e">
        <f>IF('Crisis Indicator Data'!#REF!="No Data",1,IF(#REF!&lt;&gt;"",1,0))</f>
        <v>#REF!</v>
      </c>
      <c r="AB49" s="25" t="e">
        <f>IF('Crisis Indicator Data'!#REF!="No Data",1,IF(#REF!&lt;&gt;"",1,0))</f>
        <v>#REF!</v>
      </c>
      <c r="AC49" s="25" t="e">
        <f>IF('Crisis Indicator Data'!#REF!="No Data",1,IF(#REF!&lt;&gt;"",1,0))</f>
        <v>#REF!</v>
      </c>
      <c r="AD49" s="25" t="e">
        <f>IF('Crisis Indicator Data'!#REF!="No Data",1,IF(#REF!&lt;&gt;"",1,0))</f>
        <v>#REF!</v>
      </c>
      <c r="AE49" s="25" t="e">
        <f>IF('Crisis Indicator Data'!#REF!="No Data",1,IF(#REF!&lt;&gt;"",1,0))</f>
        <v>#REF!</v>
      </c>
      <c r="AF49" s="25" t="e">
        <f>IF('Crisis Indicator Data'!#REF!="No Data",1,IF(#REF!&lt;&gt;"",1,0))</f>
        <v>#REF!</v>
      </c>
      <c r="AG49" s="25" t="e">
        <f>IF('Crisis Indicator Data'!#REF!="No Data",1,IF(#REF!&lt;&gt;"",1,0))</f>
        <v>#REF!</v>
      </c>
      <c r="AH49" s="25" t="e">
        <f>IF('Crisis Indicator Data'!#REF!="No Data",1,IF(#REF!&lt;&gt;"",1,0))</f>
        <v>#REF!</v>
      </c>
      <c r="AI49" s="25" t="e">
        <f>IF('Crisis Indicator Data'!#REF!="No Data",1,IF(#REF!&lt;&gt;"",1,0))</f>
        <v>#REF!</v>
      </c>
      <c r="AJ49" s="25" t="e">
        <f>IF('Crisis Indicator Data'!#REF!="No Data",1,IF(#REF!&lt;&gt;"",1,0))</f>
        <v>#REF!</v>
      </c>
      <c r="AK49" s="25" t="e">
        <f>IF('Crisis Indicator Data'!#REF!="No Data",1,IF(#REF!&lt;&gt;"",1,0))</f>
        <v>#REF!</v>
      </c>
      <c r="AL49" s="25" t="e">
        <f>IF('Crisis Indicator Data'!#REF!="No Data",1,IF(#REF!&lt;&gt;"",1,0))</f>
        <v>#REF!</v>
      </c>
      <c r="AM49" s="25" t="e">
        <f>IF('Crisis Indicator Data'!#REF!="No Data",1,IF(#REF!&lt;&gt;"",1,0))</f>
        <v>#REF!</v>
      </c>
      <c r="AN49" s="25" t="e">
        <f>IF('Crisis Indicator Data'!#REF!="No Data",1,IF(#REF!&lt;&gt;"",1,0))</f>
        <v>#REF!</v>
      </c>
      <c r="AO49" s="25" t="e">
        <f>IF('Crisis Indicator Data'!#REF!="No Data",1,IF(#REF!&lt;&gt;"",1,0))</f>
        <v>#REF!</v>
      </c>
      <c r="AP49" s="25" t="e">
        <f>IF('Crisis Indicator Data'!#REF!="No Data",1,IF(#REF!&lt;&gt;"",1,0))</f>
        <v>#REF!</v>
      </c>
      <c r="AQ49" s="25" t="e">
        <f>IF('Crisis Indicator Data'!#REF!="No Data",1,IF(#REF!&lt;&gt;"",1,0))</f>
        <v>#REF!</v>
      </c>
      <c r="AR49" s="25" t="e">
        <f>IF('Crisis Indicator Data'!#REF!="No Data",1,IF(#REF!&lt;&gt;"",1,0))</f>
        <v>#REF!</v>
      </c>
      <c r="AS49" s="25" t="e">
        <f>IF('Crisis Indicator Data'!#REF!="No Data",1,IF(#REF!&lt;&gt;"",1,0))</f>
        <v>#REF!</v>
      </c>
      <c r="AT49" s="25" t="e">
        <f>IF('Crisis Indicator Data'!#REF!="No Data",1,IF(#REF!&lt;&gt;"",1,0))</f>
        <v>#REF!</v>
      </c>
      <c r="AU49" s="25" t="e">
        <f>IF('Crisis Indicator Data'!#REF!="No Data",1,IF(#REF!&lt;&gt;"",1,0))</f>
        <v>#REF!</v>
      </c>
      <c r="AV49" s="25" t="e">
        <f>IF('Crisis Indicator Data'!#REF!="No Data",1,IF(#REF!&lt;&gt;"",1,0))</f>
        <v>#REF!</v>
      </c>
      <c r="AW49" s="25" t="e">
        <f>IF('Crisis Indicator Data'!#REF!="No Data",1,IF(#REF!&lt;&gt;"",1,0))</f>
        <v>#REF!</v>
      </c>
      <c r="AX49" s="25" t="e">
        <f>IF('Crisis Indicator Data'!#REF!="No Data",1,IF(#REF!&lt;&gt;"",1,0))</f>
        <v>#REF!</v>
      </c>
      <c r="AY49" s="25" t="e">
        <f>IF('Crisis Indicator Data'!#REF!="No Data",1,IF(#REF!&lt;&gt;"",1,0))</f>
        <v>#REF!</v>
      </c>
      <c r="AZ49" s="25" t="e">
        <f>IF('Crisis Indicator Data'!#REF!="No Data",1,IF(#REF!&lt;&gt;"",1,0))</f>
        <v>#REF!</v>
      </c>
      <c r="BA49" t="e">
        <f t="shared" si="2"/>
        <v>#REF!</v>
      </c>
      <c r="BB49" s="27" t="e">
        <f t="shared" si="3"/>
        <v>#REF!</v>
      </c>
    </row>
    <row r="50" spans="1:54" x14ac:dyDescent="0.25">
      <c r="A50" t="s">
        <v>9916</v>
      </c>
      <c r="B50" s="25" t="e">
        <f>IF('Crisis Indicator Data'!#REF!="No Data",1,IF(#REF!&lt;&gt;"",1,0))</f>
        <v>#REF!</v>
      </c>
      <c r="C50" s="25" t="e">
        <f>IF('Crisis Indicator Data'!#REF!="No Data",1,IF(#REF!&lt;&gt;"",1,0))</f>
        <v>#REF!</v>
      </c>
      <c r="D50" s="25" t="e">
        <f>IF('Crisis Indicator Data'!#REF!="No Data",1,IF(#REF!&lt;&gt;"",1,0))</f>
        <v>#REF!</v>
      </c>
      <c r="E50" s="25" t="e">
        <f>IF('Crisis Indicator Data'!#REF!="No Data",1,IF(#REF!&lt;&gt;"",1,0))</f>
        <v>#REF!</v>
      </c>
      <c r="F50" s="25" t="e">
        <f>IF('Crisis Indicator Data'!#REF!="No Data",1,IF(#REF!&lt;&gt;"",1,0))</f>
        <v>#REF!</v>
      </c>
      <c r="G50" s="25" t="e">
        <f>IF('Crisis Indicator Data'!#REF!="No Data",1,IF(#REF!&lt;&gt;"",1,0))</f>
        <v>#REF!</v>
      </c>
      <c r="H50" s="25" t="e">
        <f>IF('Crisis Indicator Data'!#REF!="No Data",1,IF(#REF!&lt;&gt;"",1,0))</f>
        <v>#REF!</v>
      </c>
      <c r="I50" s="25" t="e">
        <f>IF('Crisis Indicator Data'!#REF!="No Data",1,IF(#REF!&lt;&gt;"",1,0))</f>
        <v>#REF!</v>
      </c>
      <c r="J50" s="25" t="e">
        <f>IF('Crisis Indicator Data'!#REF!="No Data",1,IF(#REF!&lt;&gt;"",1,0))</f>
        <v>#REF!</v>
      </c>
      <c r="K50" s="25" t="e">
        <f>IF('Crisis Indicator Data'!#REF!="No Data",1,IF(#REF!&lt;&gt;"",1,0))</f>
        <v>#REF!</v>
      </c>
      <c r="L50" s="25" t="e">
        <f>IF('Crisis Indicator Data'!#REF!="No Data",1,IF(#REF!&lt;&gt;"",1,0))</f>
        <v>#REF!</v>
      </c>
      <c r="M50" s="25" t="e">
        <f>IF('Crisis Indicator Data'!#REF!="No Data",1,IF(#REF!&lt;&gt;"",1,0))</f>
        <v>#REF!</v>
      </c>
      <c r="N50" s="25" t="e">
        <f>IF('Crisis Indicator Data'!#REF!="No Data",1,IF(#REF!&lt;&gt;"",1,0))</f>
        <v>#REF!</v>
      </c>
      <c r="O50" s="25" t="e">
        <f>IF('Crisis Indicator Data'!#REF!="No Data",1,IF(#REF!&lt;&gt;"",1,0))</f>
        <v>#REF!</v>
      </c>
      <c r="P50" s="25" t="e">
        <f>IF('Crisis Indicator Data'!#REF!="No Data",1,IF(#REF!&lt;&gt;"",1,0))</f>
        <v>#REF!</v>
      </c>
      <c r="Q50" s="25" t="e">
        <f>IF('Crisis Indicator Data'!#REF!="No Data",1,IF(#REF!&lt;&gt;"",1,0))</f>
        <v>#REF!</v>
      </c>
      <c r="R50" s="25" t="e">
        <f>IF('Crisis Indicator Data'!#REF!="No Data",1,IF(#REF!&lt;&gt;"",1,0))</f>
        <v>#REF!</v>
      </c>
      <c r="S50" s="25" t="e">
        <f>IF('Crisis Indicator Data'!#REF!="No Data",1,IF(#REF!&lt;&gt;"",1,0))</f>
        <v>#REF!</v>
      </c>
      <c r="T50" s="25" t="e">
        <f>IF('Crisis Indicator Data'!#REF!="No Data",1,IF(#REF!&lt;&gt;"",1,0))</f>
        <v>#REF!</v>
      </c>
      <c r="U50" s="25" t="e">
        <f>IF('Crisis Indicator Data'!#REF!="No Data",1,IF(#REF!&lt;&gt;"",1,0))</f>
        <v>#REF!</v>
      </c>
      <c r="V50" s="25" t="e">
        <f>IF('Crisis Indicator Data'!#REF!="No Data",1,IF(#REF!&lt;&gt;"",1,0))</f>
        <v>#REF!</v>
      </c>
      <c r="W50" s="25" t="e">
        <f>IF('Crisis Indicator Data'!#REF!="No Data",1,IF(#REF!&lt;&gt;"",1,0))</f>
        <v>#REF!</v>
      </c>
      <c r="X50" s="25" t="e">
        <f>IF('Crisis Indicator Data'!#REF!="No Data",1,IF(#REF!&lt;&gt;"",1,0))</f>
        <v>#REF!</v>
      </c>
      <c r="Y50" s="25" t="e">
        <f>IF('Crisis Indicator Data'!#REF!="No Data",1,IF(#REF!&lt;&gt;"",1,0))</f>
        <v>#REF!</v>
      </c>
      <c r="Z50" s="25" t="e">
        <f>IF('Crisis Indicator Data'!#REF!="No Data",1,IF(#REF!&lt;&gt;"",1,0))</f>
        <v>#REF!</v>
      </c>
      <c r="AA50" s="25" t="e">
        <f>IF('Crisis Indicator Data'!#REF!="No Data",1,IF(#REF!&lt;&gt;"",1,0))</f>
        <v>#REF!</v>
      </c>
      <c r="AB50" s="25" t="e">
        <f>IF('Crisis Indicator Data'!#REF!="No Data",1,IF(#REF!&lt;&gt;"",1,0))</f>
        <v>#REF!</v>
      </c>
      <c r="AC50" s="25" t="e">
        <f>IF('Crisis Indicator Data'!#REF!="No Data",1,IF(#REF!&lt;&gt;"",1,0))</f>
        <v>#REF!</v>
      </c>
      <c r="AD50" s="25" t="e">
        <f>IF('Crisis Indicator Data'!#REF!="No Data",1,IF(#REF!&lt;&gt;"",1,0))</f>
        <v>#REF!</v>
      </c>
      <c r="AE50" s="25" t="e">
        <f>IF('Crisis Indicator Data'!#REF!="No Data",1,IF(#REF!&lt;&gt;"",1,0))</f>
        <v>#REF!</v>
      </c>
      <c r="AF50" s="25" t="e">
        <f>IF('Crisis Indicator Data'!#REF!="No Data",1,IF(#REF!&lt;&gt;"",1,0))</f>
        <v>#REF!</v>
      </c>
      <c r="AG50" s="25" t="e">
        <f>IF('Crisis Indicator Data'!#REF!="No Data",1,IF(#REF!&lt;&gt;"",1,0))</f>
        <v>#REF!</v>
      </c>
      <c r="AH50" s="25" t="e">
        <f>IF('Crisis Indicator Data'!#REF!="No Data",1,IF(#REF!&lt;&gt;"",1,0))</f>
        <v>#REF!</v>
      </c>
      <c r="AI50" s="25" t="e">
        <f>IF('Crisis Indicator Data'!#REF!="No Data",1,IF(#REF!&lt;&gt;"",1,0))</f>
        <v>#REF!</v>
      </c>
      <c r="AJ50" s="25" t="e">
        <f>IF('Crisis Indicator Data'!#REF!="No Data",1,IF(#REF!&lt;&gt;"",1,0))</f>
        <v>#REF!</v>
      </c>
      <c r="AK50" s="25" t="e">
        <f>IF('Crisis Indicator Data'!#REF!="No Data",1,IF(#REF!&lt;&gt;"",1,0))</f>
        <v>#REF!</v>
      </c>
      <c r="AL50" s="25" t="e">
        <f>IF('Crisis Indicator Data'!#REF!="No Data",1,IF(#REF!&lt;&gt;"",1,0))</f>
        <v>#REF!</v>
      </c>
      <c r="AM50" s="25" t="e">
        <f>IF('Crisis Indicator Data'!#REF!="No Data",1,IF(#REF!&lt;&gt;"",1,0))</f>
        <v>#REF!</v>
      </c>
      <c r="AN50" s="25" t="e">
        <f>IF('Crisis Indicator Data'!#REF!="No Data",1,IF(#REF!&lt;&gt;"",1,0))</f>
        <v>#REF!</v>
      </c>
      <c r="AO50" s="25" t="e">
        <f>IF('Crisis Indicator Data'!#REF!="No Data",1,IF(#REF!&lt;&gt;"",1,0))</f>
        <v>#REF!</v>
      </c>
      <c r="AP50" s="25" t="e">
        <f>IF('Crisis Indicator Data'!#REF!="No Data",1,IF(#REF!&lt;&gt;"",1,0))</f>
        <v>#REF!</v>
      </c>
      <c r="AQ50" s="25" t="e">
        <f>IF('Crisis Indicator Data'!#REF!="No Data",1,IF(#REF!&lt;&gt;"",1,0))</f>
        <v>#REF!</v>
      </c>
      <c r="AR50" s="25" t="e">
        <f>IF('Crisis Indicator Data'!#REF!="No Data",1,IF(#REF!&lt;&gt;"",1,0))</f>
        <v>#REF!</v>
      </c>
      <c r="AS50" s="25" t="e">
        <f>IF('Crisis Indicator Data'!#REF!="No Data",1,IF(#REF!&lt;&gt;"",1,0))</f>
        <v>#REF!</v>
      </c>
      <c r="AT50" s="25" t="e">
        <f>IF('Crisis Indicator Data'!#REF!="No Data",1,IF(#REF!&lt;&gt;"",1,0))</f>
        <v>#REF!</v>
      </c>
      <c r="AU50" s="25" t="e">
        <f>IF('Crisis Indicator Data'!#REF!="No Data",1,IF(#REF!&lt;&gt;"",1,0))</f>
        <v>#REF!</v>
      </c>
      <c r="AV50" s="25" t="e">
        <f>IF('Crisis Indicator Data'!#REF!="No Data",1,IF(#REF!&lt;&gt;"",1,0))</f>
        <v>#REF!</v>
      </c>
      <c r="AW50" s="25" t="e">
        <f>IF('Crisis Indicator Data'!#REF!="No Data",1,IF(#REF!&lt;&gt;"",1,0))</f>
        <v>#REF!</v>
      </c>
      <c r="AX50" s="25" t="e">
        <f>IF('Crisis Indicator Data'!#REF!="No Data",1,IF(#REF!&lt;&gt;"",1,0))</f>
        <v>#REF!</v>
      </c>
      <c r="AY50" s="25" t="e">
        <f>IF('Crisis Indicator Data'!#REF!="No Data",1,IF(#REF!&lt;&gt;"",1,0))</f>
        <v>#REF!</v>
      </c>
      <c r="AZ50" s="25" t="e">
        <f>IF('Crisis Indicator Data'!#REF!="No Data",1,IF(#REF!&lt;&gt;"",1,0))</f>
        <v>#REF!</v>
      </c>
      <c r="BA50" t="e">
        <f t="shared" si="2"/>
        <v>#REF!</v>
      </c>
      <c r="BB50" s="27" t="e">
        <f t="shared" si="3"/>
        <v>#REF!</v>
      </c>
    </row>
    <row r="51" spans="1:54" x14ac:dyDescent="0.25">
      <c r="A51" t="s">
        <v>9918</v>
      </c>
      <c r="B51" s="25" t="e">
        <f>IF('Crisis Indicator Data'!#REF!="No Data",1,IF(#REF!&lt;&gt;"",1,0))</f>
        <v>#REF!</v>
      </c>
      <c r="C51" s="25" t="e">
        <f>IF('Crisis Indicator Data'!#REF!="No Data",1,IF(#REF!&lt;&gt;"",1,0))</f>
        <v>#REF!</v>
      </c>
      <c r="D51" s="25" t="e">
        <f>IF('Crisis Indicator Data'!#REF!="No Data",1,IF(#REF!&lt;&gt;"",1,0))</f>
        <v>#REF!</v>
      </c>
      <c r="E51" s="25" t="e">
        <f>IF('Crisis Indicator Data'!#REF!="No Data",1,IF(#REF!&lt;&gt;"",1,0))</f>
        <v>#REF!</v>
      </c>
      <c r="F51" s="25" t="e">
        <f>IF('Crisis Indicator Data'!#REF!="No Data",1,IF(#REF!&lt;&gt;"",1,0))</f>
        <v>#REF!</v>
      </c>
      <c r="G51" s="25" t="e">
        <f>IF('Crisis Indicator Data'!#REF!="No Data",1,IF(#REF!&lt;&gt;"",1,0))</f>
        <v>#REF!</v>
      </c>
      <c r="H51" s="25" t="e">
        <f>IF('Crisis Indicator Data'!#REF!="No Data",1,IF(#REF!&lt;&gt;"",1,0))</f>
        <v>#REF!</v>
      </c>
      <c r="I51" s="25" t="e">
        <f>IF('Crisis Indicator Data'!#REF!="No Data",1,IF(#REF!&lt;&gt;"",1,0))</f>
        <v>#REF!</v>
      </c>
      <c r="J51" s="25" t="e">
        <f>IF('Crisis Indicator Data'!#REF!="No Data",1,IF(#REF!&lt;&gt;"",1,0))</f>
        <v>#REF!</v>
      </c>
      <c r="K51" s="25" t="e">
        <f>IF('Crisis Indicator Data'!#REF!="No Data",1,IF(#REF!&lt;&gt;"",1,0))</f>
        <v>#REF!</v>
      </c>
      <c r="L51" s="25" t="e">
        <f>IF('Crisis Indicator Data'!#REF!="No Data",1,IF(#REF!&lt;&gt;"",1,0))</f>
        <v>#REF!</v>
      </c>
      <c r="M51" s="25" t="e">
        <f>IF('Crisis Indicator Data'!#REF!="No Data",1,IF(#REF!&lt;&gt;"",1,0))</f>
        <v>#REF!</v>
      </c>
      <c r="N51" s="25" t="e">
        <f>IF('Crisis Indicator Data'!#REF!="No Data",1,IF(#REF!&lt;&gt;"",1,0))</f>
        <v>#REF!</v>
      </c>
      <c r="O51" s="25" t="e">
        <f>IF('Crisis Indicator Data'!#REF!="No Data",1,IF(#REF!&lt;&gt;"",1,0))</f>
        <v>#REF!</v>
      </c>
      <c r="P51" s="25" t="e">
        <f>IF('Crisis Indicator Data'!#REF!="No Data",1,IF(#REF!&lt;&gt;"",1,0))</f>
        <v>#REF!</v>
      </c>
      <c r="Q51" s="25" t="e">
        <f>IF('Crisis Indicator Data'!#REF!="No Data",1,IF(#REF!&lt;&gt;"",1,0))</f>
        <v>#REF!</v>
      </c>
      <c r="R51" s="25" t="e">
        <f>IF('Crisis Indicator Data'!#REF!="No Data",1,IF(#REF!&lt;&gt;"",1,0))</f>
        <v>#REF!</v>
      </c>
      <c r="S51" s="25" t="e">
        <f>IF('Crisis Indicator Data'!#REF!="No Data",1,IF(#REF!&lt;&gt;"",1,0))</f>
        <v>#REF!</v>
      </c>
      <c r="T51" s="25" t="e">
        <f>IF('Crisis Indicator Data'!#REF!="No Data",1,IF(#REF!&lt;&gt;"",1,0))</f>
        <v>#REF!</v>
      </c>
      <c r="U51" s="25" t="e">
        <f>IF('Crisis Indicator Data'!#REF!="No Data",1,IF(#REF!&lt;&gt;"",1,0))</f>
        <v>#REF!</v>
      </c>
      <c r="V51" s="25" t="e">
        <f>IF('Crisis Indicator Data'!#REF!="No Data",1,IF(#REF!&lt;&gt;"",1,0))</f>
        <v>#REF!</v>
      </c>
      <c r="W51" s="25" t="e">
        <f>IF('Crisis Indicator Data'!#REF!="No Data",1,IF(#REF!&lt;&gt;"",1,0))</f>
        <v>#REF!</v>
      </c>
      <c r="X51" s="25" t="e">
        <f>IF('Crisis Indicator Data'!#REF!="No Data",1,IF(#REF!&lt;&gt;"",1,0))</f>
        <v>#REF!</v>
      </c>
      <c r="Y51" s="25" t="e">
        <f>IF('Crisis Indicator Data'!#REF!="No Data",1,IF(#REF!&lt;&gt;"",1,0))</f>
        <v>#REF!</v>
      </c>
      <c r="Z51" s="25" t="e">
        <f>IF('Crisis Indicator Data'!#REF!="No Data",1,IF(#REF!&lt;&gt;"",1,0))</f>
        <v>#REF!</v>
      </c>
      <c r="AA51" s="25" t="e">
        <f>IF('Crisis Indicator Data'!#REF!="No Data",1,IF(#REF!&lt;&gt;"",1,0))</f>
        <v>#REF!</v>
      </c>
      <c r="AB51" s="25" t="e">
        <f>IF('Crisis Indicator Data'!#REF!="No Data",1,IF(#REF!&lt;&gt;"",1,0))</f>
        <v>#REF!</v>
      </c>
      <c r="AC51" s="25" t="e">
        <f>IF('Crisis Indicator Data'!#REF!="No Data",1,IF(#REF!&lt;&gt;"",1,0))</f>
        <v>#REF!</v>
      </c>
      <c r="AD51" s="25" t="e">
        <f>IF('Crisis Indicator Data'!#REF!="No Data",1,IF(#REF!&lt;&gt;"",1,0))</f>
        <v>#REF!</v>
      </c>
      <c r="AE51" s="25" t="e">
        <f>IF('Crisis Indicator Data'!#REF!="No Data",1,IF(#REF!&lt;&gt;"",1,0))</f>
        <v>#REF!</v>
      </c>
      <c r="AF51" s="25" t="e">
        <f>IF('Crisis Indicator Data'!#REF!="No Data",1,IF(#REF!&lt;&gt;"",1,0))</f>
        <v>#REF!</v>
      </c>
      <c r="AG51" s="25" t="e">
        <f>IF('Crisis Indicator Data'!#REF!="No Data",1,IF(#REF!&lt;&gt;"",1,0))</f>
        <v>#REF!</v>
      </c>
      <c r="AH51" s="25" t="e">
        <f>IF('Crisis Indicator Data'!#REF!="No Data",1,IF(#REF!&lt;&gt;"",1,0))</f>
        <v>#REF!</v>
      </c>
      <c r="AI51" s="25" t="e">
        <f>IF('Crisis Indicator Data'!#REF!="No Data",1,IF(#REF!&lt;&gt;"",1,0))</f>
        <v>#REF!</v>
      </c>
      <c r="AJ51" s="25" t="e">
        <f>IF('Crisis Indicator Data'!#REF!="No Data",1,IF(#REF!&lt;&gt;"",1,0))</f>
        <v>#REF!</v>
      </c>
      <c r="AK51" s="25" t="e">
        <f>IF('Crisis Indicator Data'!#REF!="No Data",1,IF(#REF!&lt;&gt;"",1,0))</f>
        <v>#REF!</v>
      </c>
      <c r="AL51" s="25" t="e">
        <f>IF('Crisis Indicator Data'!#REF!="No Data",1,IF(#REF!&lt;&gt;"",1,0))</f>
        <v>#REF!</v>
      </c>
      <c r="AM51" s="25" t="e">
        <f>IF('Crisis Indicator Data'!#REF!="No Data",1,IF(#REF!&lt;&gt;"",1,0))</f>
        <v>#REF!</v>
      </c>
      <c r="AN51" s="25" t="e">
        <f>IF('Crisis Indicator Data'!#REF!="No Data",1,IF(#REF!&lt;&gt;"",1,0))</f>
        <v>#REF!</v>
      </c>
      <c r="AO51" s="25" t="e">
        <f>IF('Crisis Indicator Data'!#REF!="No Data",1,IF(#REF!&lt;&gt;"",1,0))</f>
        <v>#REF!</v>
      </c>
      <c r="AP51" s="25" t="e">
        <f>IF('Crisis Indicator Data'!#REF!="No Data",1,IF(#REF!&lt;&gt;"",1,0))</f>
        <v>#REF!</v>
      </c>
      <c r="AQ51" s="25" t="e">
        <f>IF('Crisis Indicator Data'!#REF!="No Data",1,IF(#REF!&lt;&gt;"",1,0))</f>
        <v>#REF!</v>
      </c>
      <c r="AR51" s="25" t="e">
        <f>IF('Crisis Indicator Data'!#REF!="No Data",1,IF(#REF!&lt;&gt;"",1,0))</f>
        <v>#REF!</v>
      </c>
      <c r="AS51" s="25" t="e">
        <f>IF('Crisis Indicator Data'!#REF!="No Data",1,IF(#REF!&lt;&gt;"",1,0))</f>
        <v>#REF!</v>
      </c>
      <c r="AT51" s="25" t="e">
        <f>IF('Crisis Indicator Data'!#REF!="No Data",1,IF(#REF!&lt;&gt;"",1,0))</f>
        <v>#REF!</v>
      </c>
      <c r="AU51" s="25" t="e">
        <f>IF('Crisis Indicator Data'!#REF!="No Data",1,IF(#REF!&lt;&gt;"",1,0))</f>
        <v>#REF!</v>
      </c>
      <c r="AV51" s="25" t="e">
        <f>IF('Crisis Indicator Data'!#REF!="No Data",1,IF(#REF!&lt;&gt;"",1,0))</f>
        <v>#REF!</v>
      </c>
      <c r="AW51" s="25" t="e">
        <f>IF('Crisis Indicator Data'!#REF!="No Data",1,IF(#REF!&lt;&gt;"",1,0))</f>
        <v>#REF!</v>
      </c>
      <c r="AX51" s="25" t="e">
        <f>IF('Crisis Indicator Data'!#REF!="No Data",1,IF(#REF!&lt;&gt;"",1,0))</f>
        <v>#REF!</v>
      </c>
      <c r="AY51" s="25" t="e">
        <f>IF('Crisis Indicator Data'!#REF!="No Data",1,IF(#REF!&lt;&gt;"",1,0))</f>
        <v>#REF!</v>
      </c>
      <c r="AZ51" s="25" t="e">
        <f>IF('Crisis Indicator Data'!#REF!="No Data",1,IF(#REF!&lt;&gt;"",1,0))</f>
        <v>#REF!</v>
      </c>
      <c r="BA51" t="e">
        <f t="shared" si="2"/>
        <v>#REF!</v>
      </c>
      <c r="BB51" s="27" t="e">
        <f t="shared" si="3"/>
        <v>#REF!</v>
      </c>
    </row>
    <row r="52" spans="1:54" x14ac:dyDescent="0.25">
      <c r="A52" t="s">
        <v>9919</v>
      </c>
      <c r="B52" s="25" t="e">
        <f>IF('Crisis Indicator Data'!#REF!="No Data",1,IF(#REF!&lt;&gt;"",1,0))</f>
        <v>#REF!</v>
      </c>
      <c r="C52" s="25" t="e">
        <f>IF('Crisis Indicator Data'!#REF!="No Data",1,IF(#REF!&lt;&gt;"",1,0))</f>
        <v>#REF!</v>
      </c>
      <c r="D52" s="25" t="e">
        <f>IF('Crisis Indicator Data'!#REF!="No Data",1,IF(#REF!&lt;&gt;"",1,0))</f>
        <v>#REF!</v>
      </c>
      <c r="E52" s="25" t="e">
        <f>IF('Crisis Indicator Data'!#REF!="No Data",1,IF(#REF!&lt;&gt;"",1,0))</f>
        <v>#REF!</v>
      </c>
      <c r="F52" s="25" t="e">
        <f>IF('Crisis Indicator Data'!#REF!="No Data",1,IF(#REF!&lt;&gt;"",1,0))</f>
        <v>#REF!</v>
      </c>
      <c r="G52" s="25" t="e">
        <f>IF('Crisis Indicator Data'!#REF!="No Data",1,IF(#REF!&lt;&gt;"",1,0))</f>
        <v>#REF!</v>
      </c>
      <c r="H52" s="25" t="e">
        <f>IF('Crisis Indicator Data'!#REF!="No Data",1,IF(#REF!&lt;&gt;"",1,0))</f>
        <v>#REF!</v>
      </c>
      <c r="I52" s="25" t="e">
        <f>IF('Crisis Indicator Data'!#REF!="No Data",1,IF(#REF!&lt;&gt;"",1,0))</f>
        <v>#REF!</v>
      </c>
      <c r="J52" s="25" t="e">
        <f>IF('Crisis Indicator Data'!#REF!="No Data",1,IF(#REF!&lt;&gt;"",1,0))</f>
        <v>#REF!</v>
      </c>
      <c r="K52" s="25" t="e">
        <f>IF('Crisis Indicator Data'!#REF!="No Data",1,IF(#REF!&lt;&gt;"",1,0))</f>
        <v>#REF!</v>
      </c>
      <c r="L52" s="25" t="e">
        <f>IF('Crisis Indicator Data'!#REF!="No Data",1,IF(#REF!&lt;&gt;"",1,0))</f>
        <v>#REF!</v>
      </c>
      <c r="M52" s="25" t="e">
        <f>IF('Crisis Indicator Data'!#REF!="No Data",1,IF(#REF!&lt;&gt;"",1,0))</f>
        <v>#REF!</v>
      </c>
      <c r="N52" s="25" t="e">
        <f>IF('Crisis Indicator Data'!#REF!="No Data",1,IF(#REF!&lt;&gt;"",1,0))</f>
        <v>#REF!</v>
      </c>
      <c r="O52" s="25" t="e">
        <f>IF('Crisis Indicator Data'!#REF!="No Data",1,IF(#REF!&lt;&gt;"",1,0))</f>
        <v>#REF!</v>
      </c>
      <c r="P52" s="25" t="e">
        <f>IF('Crisis Indicator Data'!#REF!="No Data",1,IF(#REF!&lt;&gt;"",1,0))</f>
        <v>#REF!</v>
      </c>
      <c r="Q52" s="25" t="e">
        <f>IF('Crisis Indicator Data'!#REF!="No Data",1,IF(#REF!&lt;&gt;"",1,0))</f>
        <v>#REF!</v>
      </c>
      <c r="R52" s="25" t="e">
        <f>IF('Crisis Indicator Data'!#REF!="No Data",1,IF(#REF!&lt;&gt;"",1,0))</f>
        <v>#REF!</v>
      </c>
      <c r="S52" s="25" t="e">
        <f>IF('Crisis Indicator Data'!#REF!="No Data",1,IF(#REF!&lt;&gt;"",1,0))</f>
        <v>#REF!</v>
      </c>
      <c r="T52" s="25" t="e">
        <f>IF('Crisis Indicator Data'!#REF!="No Data",1,IF(#REF!&lt;&gt;"",1,0))</f>
        <v>#REF!</v>
      </c>
      <c r="U52" s="25" t="e">
        <f>IF('Crisis Indicator Data'!#REF!="No Data",1,IF(#REF!&lt;&gt;"",1,0))</f>
        <v>#REF!</v>
      </c>
      <c r="V52" s="25" t="e">
        <f>IF('Crisis Indicator Data'!#REF!="No Data",1,IF(#REF!&lt;&gt;"",1,0))</f>
        <v>#REF!</v>
      </c>
      <c r="W52" s="25" t="e">
        <f>IF('Crisis Indicator Data'!#REF!="No Data",1,IF(#REF!&lt;&gt;"",1,0))</f>
        <v>#REF!</v>
      </c>
      <c r="X52" s="25" t="e">
        <f>IF('Crisis Indicator Data'!#REF!="No Data",1,IF(#REF!&lt;&gt;"",1,0))</f>
        <v>#REF!</v>
      </c>
      <c r="Y52" s="25" t="e">
        <f>IF('Crisis Indicator Data'!#REF!="No Data",1,IF(#REF!&lt;&gt;"",1,0))</f>
        <v>#REF!</v>
      </c>
      <c r="Z52" s="25" t="e">
        <f>IF('Crisis Indicator Data'!#REF!="No Data",1,IF(#REF!&lt;&gt;"",1,0))</f>
        <v>#REF!</v>
      </c>
      <c r="AA52" s="25" t="e">
        <f>IF('Crisis Indicator Data'!#REF!="No Data",1,IF(#REF!&lt;&gt;"",1,0))</f>
        <v>#REF!</v>
      </c>
      <c r="AB52" s="25" t="e">
        <f>IF('Crisis Indicator Data'!#REF!="No Data",1,IF(#REF!&lt;&gt;"",1,0))</f>
        <v>#REF!</v>
      </c>
      <c r="AC52" s="25" t="e">
        <f>IF('Crisis Indicator Data'!#REF!="No Data",1,IF(#REF!&lt;&gt;"",1,0))</f>
        <v>#REF!</v>
      </c>
      <c r="AD52" s="25" t="e">
        <f>IF('Crisis Indicator Data'!#REF!="No Data",1,IF(#REF!&lt;&gt;"",1,0))</f>
        <v>#REF!</v>
      </c>
      <c r="AE52" s="25" t="e">
        <f>IF('Crisis Indicator Data'!#REF!="No Data",1,IF(#REF!&lt;&gt;"",1,0))</f>
        <v>#REF!</v>
      </c>
      <c r="AF52" s="25" t="e">
        <f>IF('Crisis Indicator Data'!#REF!="No Data",1,IF(#REF!&lt;&gt;"",1,0))</f>
        <v>#REF!</v>
      </c>
      <c r="AG52" s="25" t="e">
        <f>IF('Crisis Indicator Data'!#REF!="No Data",1,IF(#REF!&lt;&gt;"",1,0))</f>
        <v>#REF!</v>
      </c>
      <c r="AH52" s="25" t="e">
        <f>IF('Crisis Indicator Data'!#REF!="No Data",1,IF(#REF!&lt;&gt;"",1,0))</f>
        <v>#REF!</v>
      </c>
      <c r="AI52" s="25" t="e">
        <f>IF('Crisis Indicator Data'!#REF!="No Data",1,IF(#REF!&lt;&gt;"",1,0))</f>
        <v>#REF!</v>
      </c>
      <c r="AJ52" s="25" t="e">
        <f>IF('Crisis Indicator Data'!#REF!="No Data",1,IF(#REF!&lt;&gt;"",1,0))</f>
        <v>#REF!</v>
      </c>
      <c r="AK52" s="25" t="e">
        <f>IF('Crisis Indicator Data'!#REF!="No Data",1,IF(#REF!&lt;&gt;"",1,0))</f>
        <v>#REF!</v>
      </c>
      <c r="AL52" s="25" t="e">
        <f>IF('Crisis Indicator Data'!#REF!="No Data",1,IF(#REF!&lt;&gt;"",1,0))</f>
        <v>#REF!</v>
      </c>
      <c r="AM52" s="25" t="e">
        <f>IF('Crisis Indicator Data'!#REF!="No Data",1,IF(#REF!&lt;&gt;"",1,0))</f>
        <v>#REF!</v>
      </c>
      <c r="AN52" s="25" t="e">
        <f>IF('Crisis Indicator Data'!#REF!="No Data",1,IF(#REF!&lt;&gt;"",1,0))</f>
        <v>#REF!</v>
      </c>
      <c r="AO52" s="25" t="e">
        <f>IF('Crisis Indicator Data'!#REF!="No Data",1,IF(#REF!&lt;&gt;"",1,0))</f>
        <v>#REF!</v>
      </c>
      <c r="AP52" s="25" t="e">
        <f>IF('Crisis Indicator Data'!#REF!="No Data",1,IF(#REF!&lt;&gt;"",1,0))</f>
        <v>#REF!</v>
      </c>
      <c r="AQ52" s="25" t="e">
        <f>IF('Crisis Indicator Data'!#REF!="No Data",1,IF(#REF!&lt;&gt;"",1,0))</f>
        <v>#REF!</v>
      </c>
      <c r="AR52" s="25" t="e">
        <f>IF('Crisis Indicator Data'!#REF!="No Data",1,IF(#REF!&lt;&gt;"",1,0))</f>
        <v>#REF!</v>
      </c>
      <c r="AS52" s="25" t="e">
        <f>IF('Crisis Indicator Data'!#REF!="No Data",1,IF(#REF!&lt;&gt;"",1,0))</f>
        <v>#REF!</v>
      </c>
      <c r="AT52" s="25" t="e">
        <f>IF('Crisis Indicator Data'!#REF!="No Data",1,IF(#REF!&lt;&gt;"",1,0))</f>
        <v>#REF!</v>
      </c>
      <c r="AU52" s="25" t="e">
        <f>IF('Crisis Indicator Data'!#REF!="No Data",1,IF(#REF!&lt;&gt;"",1,0))</f>
        <v>#REF!</v>
      </c>
      <c r="AV52" s="25" t="e">
        <f>IF('Crisis Indicator Data'!#REF!="No Data",1,IF(#REF!&lt;&gt;"",1,0))</f>
        <v>#REF!</v>
      </c>
      <c r="AW52" s="25" t="e">
        <f>IF('Crisis Indicator Data'!#REF!="No Data",1,IF(#REF!&lt;&gt;"",1,0))</f>
        <v>#REF!</v>
      </c>
      <c r="AX52" s="25" t="e">
        <f>IF('Crisis Indicator Data'!#REF!="No Data",1,IF(#REF!&lt;&gt;"",1,0))</f>
        <v>#REF!</v>
      </c>
      <c r="AY52" s="25" t="e">
        <f>IF('Crisis Indicator Data'!#REF!="No Data",1,IF(#REF!&lt;&gt;"",1,0))</f>
        <v>#REF!</v>
      </c>
      <c r="AZ52" s="25" t="e">
        <f>IF('Crisis Indicator Data'!#REF!="No Data",1,IF(#REF!&lt;&gt;"",1,0))</f>
        <v>#REF!</v>
      </c>
      <c r="BA52" t="e">
        <f t="shared" si="2"/>
        <v>#REF!</v>
      </c>
      <c r="BB52" s="27" t="e">
        <f t="shared" si="3"/>
        <v>#REF!</v>
      </c>
    </row>
    <row r="53" spans="1:54" x14ac:dyDescent="0.25">
      <c r="A53" t="s">
        <v>10077</v>
      </c>
      <c r="B53" s="25" t="e">
        <f>IF('Crisis Indicator Data'!#REF!="No Data",1,IF(#REF!&lt;&gt;"",1,0))</f>
        <v>#REF!</v>
      </c>
      <c r="C53" s="25" t="e">
        <f>IF('Crisis Indicator Data'!#REF!="No Data",1,IF(#REF!&lt;&gt;"",1,0))</f>
        <v>#REF!</v>
      </c>
      <c r="D53" s="25" t="e">
        <f>IF('Crisis Indicator Data'!#REF!="No Data",1,IF(#REF!&lt;&gt;"",1,0))</f>
        <v>#REF!</v>
      </c>
      <c r="E53" s="25" t="e">
        <f>IF('Crisis Indicator Data'!#REF!="No Data",1,IF(#REF!&lt;&gt;"",1,0))</f>
        <v>#REF!</v>
      </c>
      <c r="F53" s="25" t="e">
        <f>IF('Crisis Indicator Data'!#REF!="No Data",1,IF(#REF!&lt;&gt;"",1,0))</f>
        <v>#REF!</v>
      </c>
      <c r="G53" s="25" t="e">
        <f>IF('Crisis Indicator Data'!#REF!="No Data",1,IF(#REF!&lt;&gt;"",1,0))</f>
        <v>#REF!</v>
      </c>
      <c r="H53" s="25" t="e">
        <f>IF('Crisis Indicator Data'!#REF!="No Data",1,IF(#REF!&lt;&gt;"",1,0))</f>
        <v>#REF!</v>
      </c>
      <c r="I53" s="25" t="e">
        <f>IF('Crisis Indicator Data'!#REF!="No Data",1,IF(#REF!&lt;&gt;"",1,0))</f>
        <v>#REF!</v>
      </c>
      <c r="J53" s="25" t="e">
        <f>IF('Crisis Indicator Data'!#REF!="No Data",1,IF(#REF!&lt;&gt;"",1,0))</f>
        <v>#REF!</v>
      </c>
      <c r="K53" s="25" t="e">
        <f>IF('Crisis Indicator Data'!#REF!="No Data",1,IF(#REF!&lt;&gt;"",1,0))</f>
        <v>#REF!</v>
      </c>
      <c r="L53" s="25" t="e">
        <f>IF('Crisis Indicator Data'!#REF!="No Data",1,IF(#REF!&lt;&gt;"",1,0))</f>
        <v>#REF!</v>
      </c>
      <c r="M53" s="25" t="e">
        <f>IF('Crisis Indicator Data'!#REF!="No Data",1,IF(#REF!&lt;&gt;"",1,0))</f>
        <v>#REF!</v>
      </c>
      <c r="N53" s="25" t="e">
        <f>IF('Crisis Indicator Data'!#REF!="No Data",1,IF(#REF!&lt;&gt;"",1,0))</f>
        <v>#REF!</v>
      </c>
      <c r="O53" s="25" t="e">
        <f>IF('Crisis Indicator Data'!#REF!="No Data",1,IF(#REF!&lt;&gt;"",1,0))</f>
        <v>#REF!</v>
      </c>
      <c r="P53" s="25" t="e">
        <f>IF('Crisis Indicator Data'!#REF!="No Data",1,IF(#REF!&lt;&gt;"",1,0))</f>
        <v>#REF!</v>
      </c>
      <c r="Q53" s="25" t="e">
        <f>IF('Crisis Indicator Data'!#REF!="No Data",1,IF(#REF!&lt;&gt;"",1,0))</f>
        <v>#REF!</v>
      </c>
      <c r="R53" s="25" t="e">
        <f>IF('Crisis Indicator Data'!#REF!="No Data",1,IF(#REF!&lt;&gt;"",1,0))</f>
        <v>#REF!</v>
      </c>
      <c r="S53" s="25" t="e">
        <f>IF('Crisis Indicator Data'!#REF!="No Data",1,IF(#REF!&lt;&gt;"",1,0))</f>
        <v>#REF!</v>
      </c>
      <c r="T53" s="25" t="e">
        <f>IF('Crisis Indicator Data'!#REF!="No Data",1,IF(#REF!&lt;&gt;"",1,0))</f>
        <v>#REF!</v>
      </c>
      <c r="U53" s="25" t="e">
        <f>IF('Crisis Indicator Data'!#REF!="No Data",1,IF(#REF!&lt;&gt;"",1,0))</f>
        <v>#REF!</v>
      </c>
      <c r="V53" s="25" t="e">
        <f>IF('Crisis Indicator Data'!#REF!="No Data",1,IF(#REF!&lt;&gt;"",1,0))</f>
        <v>#REF!</v>
      </c>
      <c r="W53" s="25" t="e">
        <f>IF('Crisis Indicator Data'!#REF!="No Data",1,IF(#REF!&lt;&gt;"",1,0))</f>
        <v>#REF!</v>
      </c>
      <c r="X53" s="25" t="e">
        <f>IF('Crisis Indicator Data'!#REF!="No Data",1,IF(#REF!&lt;&gt;"",1,0))</f>
        <v>#REF!</v>
      </c>
      <c r="Y53" s="25" t="e">
        <f>IF('Crisis Indicator Data'!#REF!="No Data",1,IF(#REF!&lt;&gt;"",1,0))</f>
        <v>#REF!</v>
      </c>
      <c r="Z53" s="25" t="e">
        <f>IF('Crisis Indicator Data'!#REF!="No Data",1,IF(#REF!&lt;&gt;"",1,0))</f>
        <v>#REF!</v>
      </c>
      <c r="AA53" s="25" t="e">
        <f>IF('Crisis Indicator Data'!#REF!="No Data",1,IF(#REF!&lt;&gt;"",1,0))</f>
        <v>#REF!</v>
      </c>
      <c r="AB53" s="25" t="e">
        <f>IF('Crisis Indicator Data'!#REF!="No Data",1,IF(#REF!&lt;&gt;"",1,0))</f>
        <v>#REF!</v>
      </c>
      <c r="AC53" s="25" t="e">
        <f>IF('Crisis Indicator Data'!#REF!="No Data",1,IF(#REF!&lt;&gt;"",1,0))</f>
        <v>#REF!</v>
      </c>
      <c r="AD53" s="25" t="e">
        <f>IF('Crisis Indicator Data'!#REF!="No Data",1,IF(#REF!&lt;&gt;"",1,0))</f>
        <v>#REF!</v>
      </c>
      <c r="AE53" s="25" t="e">
        <f>IF('Crisis Indicator Data'!#REF!="No Data",1,IF(#REF!&lt;&gt;"",1,0))</f>
        <v>#REF!</v>
      </c>
      <c r="AF53" s="25" t="e">
        <f>IF('Crisis Indicator Data'!#REF!="No Data",1,IF(#REF!&lt;&gt;"",1,0))</f>
        <v>#REF!</v>
      </c>
      <c r="AG53" s="25" t="e">
        <f>IF('Crisis Indicator Data'!#REF!="No Data",1,IF(#REF!&lt;&gt;"",1,0))</f>
        <v>#REF!</v>
      </c>
      <c r="AH53" s="25" t="e">
        <f>IF('Crisis Indicator Data'!#REF!="No Data",1,IF(#REF!&lt;&gt;"",1,0))</f>
        <v>#REF!</v>
      </c>
      <c r="AI53" s="25" t="e">
        <f>IF('Crisis Indicator Data'!#REF!="No Data",1,IF(#REF!&lt;&gt;"",1,0))</f>
        <v>#REF!</v>
      </c>
      <c r="AJ53" s="25" t="e">
        <f>IF('Crisis Indicator Data'!#REF!="No Data",1,IF(#REF!&lt;&gt;"",1,0))</f>
        <v>#REF!</v>
      </c>
      <c r="AK53" s="25" t="e">
        <f>IF('Crisis Indicator Data'!#REF!="No Data",1,IF(#REF!&lt;&gt;"",1,0))</f>
        <v>#REF!</v>
      </c>
      <c r="AL53" s="25" t="e">
        <f>IF('Crisis Indicator Data'!#REF!="No Data",1,IF(#REF!&lt;&gt;"",1,0))</f>
        <v>#REF!</v>
      </c>
      <c r="AM53" s="25" t="e">
        <f>IF('Crisis Indicator Data'!#REF!="No Data",1,IF(#REF!&lt;&gt;"",1,0))</f>
        <v>#REF!</v>
      </c>
      <c r="AN53" s="25" t="e">
        <f>IF('Crisis Indicator Data'!#REF!="No Data",1,IF(#REF!&lt;&gt;"",1,0))</f>
        <v>#REF!</v>
      </c>
      <c r="AO53" s="25" t="e">
        <f>IF('Crisis Indicator Data'!#REF!="No Data",1,IF(#REF!&lt;&gt;"",1,0))</f>
        <v>#REF!</v>
      </c>
      <c r="AP53" s="25" t="e">
        <f>IF('Crisis Indicator Data'!#REF!="No Data",1,IF(#REF!&lt;&gt;"",1,0))</f>
        <v>#REF!</v>
      </c>
      <c r="AQ53" s="25" t="e">
        <f>IF('Crisis Indicator Data'!#REF!="No Data",1,IF(#REF!&lt;&gt;"",1,0))</f>
        <v>#REF!</v>
      </c>
      <c r="AR53" s="25" t="e">
        <f>IF('Crisis Indicator Data'!#REF!="No Data",1,IF(#REF!&lt;&gt;"",1,0))</f>
        <v>#REF!</v>
      </c>
      <c r="AS53" s="25" t="e">
        <f>IF('Crisis Indicator Data'!#REF!="No Data",1,IF(#REF!&lt;&gt;"",1,0))</f>
        <v>#REF!</v>
      </c>
      <c r="AT53" s="25" t="e">
        <f>IF('Crisis Indicator Data'!#REF!="No Data",1,IF(#REF!&lt;&gt;"",1,0))</f>
        <v>#REF!</v>
      </c>
      <c r="AU53" s="25" t="e">
        <f>IF('Crisis Indicator Data'!#REF!="No Data",1,IF(#REF!&lt;&gt;"",1,0))</f>
        <v>#REF!</v>
      </c>
      <c r="AV53" s="25" t="e">
        <f>IF('Crisis Indicator Data'!#REF!="No Data",1,IF(#REF!&lt;&gt;"",1,0))</f>
        <v>#REF!</v>
      </c>
      <c r="AW53" s="25" t="e">
        <f>IF('Crisis Indicator Data'!#REF!="No Data",1,IF(#REF!&lt;&gt;"",1,0))</f>
        <v>#REF!</v>
      </c>
      <c r="AX53" s="25" t="e">
        <f>IF('Crisis Indicator Data'!#REF!="No Data",1,IF(#REF!&lt;&gt;"",1,0))</f>
        <v>#REF!</v>
      </c>
      <c r="AY53" s="25" t="e">
        <f>IF('Crisis Indicator Data'!#REF!="No Data",1,IF(#REF!&lt;&gt;"",1,0))</f>
        <v>#REF!</v>
      </c>
      <c r="AZ53" s="25" t="e">
        <f>IF('Crisis Indicator Data'!#REF!="No Data",1,IF(#REF!&lt;&gt;"",1,0))</f>
        <v>#REF!</v>
      </c>
      <c r="BA53" t="e">
        <f t="shared" si="2"/>
        <v>#REF!</v>
      </c>
      <c r="BB53" s="27" t="e">
        <f t="shared" si="3"/>
        <v>#REF!</v>
      </c>
    </row>
    <row r="54" spans="1:54" x14ac:dyDescent="0.25">
      <c r="A54" t="s">
        <v>9947</v>
      </c>
      <c r="B54" s="25" t="e">
        <f>IF('Crisis Indicator Data'!#REF!="No Data",1,IF(#REF!&lt;&gt;"",1,0))</f>
        <v>#REF!</v>
      </c>
      <c r="C54" s="25" t="e">
        <f>IF('Crisis Indicator Data'!#REF!="No Data",1,IF(#REF!&lt;&gt;"",1,0))</f>
        <v>#REF!</v>
      </c>
      <c r="D54" s="25" t="e">
        <f>IF('Crisis Indicator Data'!#REF!="No Data",1,IF(#REF!&lt;&gt;"",1,0))</f>
        <v>#REF!</v>
      </c>
      <c r="E54" s="25" t="e">
        <f>IF('Crisis Indicator Data'!#REF!="No Data",1,IF(#REF!&lt;&gt;"",1,0))</f>
        <v>#REF!</v>
      </c>
      <c r="F54" s="25" t="e">
        <f>IF('Crisis Indicator Data'!#REF!="No Data",1,IF(#REF!&lt;&gt;"",1,0))</f>
        <v>#REF!</v>
      </c>
      <c r="G54" s="25" t="e">
        <f>IF('Crisis Indicator Data'!#REF!="No Data",1,IF(#REF!&lt;&gt;"",1,0))</f>
        <v>#REF!</v>
      </c>
      <c r="H54" s="25" t="e">
        <f>IF('Crisis Indicator Data'!#REF!="No Data",1,IF(#REF!&lt;&gt;"",1,0))</f>
        <v>#REF!</v>
      </c>
      <c r="I54" s="25" t="e">
        <f>IF('Crisis Indicator Data'!#REF!="No Data",1,IF(#REF!&lt;&gt;"",1,0))</f>
        <v>#REF!</v>
      </c>
      <c r="J54" s="25" t="e">
        <f>IF('Crisis Indicator Data'!#REF!="No Data",1,IF(#REF!&lt;&gt;"",1,0))</f>
        <v>#REF!</v>
      </c>
      <c r="K54" s="25" t="e">
        <f>IF('Crisis Indicator Data'!#REF!="No Data",1,IF(#REF!&lt;&gt;"",1,0))</f>
        <v>#REF!</v>
      </c>
      <c r="L54" s="25" t="e">
        <f>IF('Crisis Indicator Data'!#REF!="No Data",1,IF(#REF!&lt;&gt;"",1,0))</f>
        <v>#REF!</v>
      </c>
      <c r="M54" s="25" t="e">
        <f>IF('Crisis Indicator Data'!#REF!="No Data",1,IF(#REF!&lt;&gt;"",1,0))</f>
        <v>#REF!</v>
      </c>
      <c r="N54" s="25" t="e">
        <f>IF('Crisis Indicator Data'!#REF!="No Data",1,IF(#REF!&lt;&gt;"",1,0))</f>
        <v>#REF!</v>
      </c>
      <c r="O54" s="25" t="e">
        <f>IF('Crisis Indicator Data'!#REF!="No Data",1,IF(#REF!&lt;&gt;"",1,0))</f>
        <v>#REF!</v>
      </c>
      <c r="P54" s="25" t="e">
        <f>IF('Crisis Indicator Data'!#REF!="No Data",1,IF(#REF!&lt;&gt;"",1,0))</f>
        <v>#REF!</v>
      </c>
      <c r="Q54" s="25" t="e">
        <f>IF('Crisis Indicator Data'!#REF!="No Data",1,IF(#REF!&lt;&gt;"",1,0))</f>
        <v>#REF!</v>
      </c>
      <c r="R54" s="25" t="e">
        <f>IF('Crisis Indicator Data'!#REF!="No Data",1,IF(#REF!&lt;&gt;"",1,0))</f>
        <v>#REF!</v>
      </c>
      <c r="S54" s="25" t="e">
        <f>IF('Crisis Indicator Data'!#REF!="No Data",1,IF(#REF!&lt;&gt;"",1,0))</f>
        <v>#REF!</v>
      </c>
      <c r="T54" s="25" t="e">
        <f>IF('Crisis Indicator Data'!#REF!="No Data",1,IF(#REF!&lt;&gt;"",1,0))</f>
        <v>#REF!</v>
      </c>
      <c r="U54" s="25" t="e">
        <f>IF('Crisis Indicator Data'!#REF!="No Data",1,IF(#REF!&lt;&gt;"",1,0))</f>
        <v>#REF!</v>
      </c>
      <c r="V54" s="25" t="e">
        <f>IF('Crisis Indicator Data'!#REF!="No Data",1,IF(#REF!&lt;&gt;"",1,0))</f>
        <v>#REF!</v>
      </c>
      <c r="W54" s="25" t="e">
        <f>IF('Crisis Indicator Data'!#REF!="No Data",1,IF(#REF!&lt;&gt;"",1,0))</f>
        <v>#REF!</v>
      </c>
      <c r="X54" s="25" t="e">
        <f>IF('Crisis Indicator Data'!#REF!="No Data",1,IF(#REF!&lt;&gt;"",1,0))</f>
        <v>#REF!</v>
      </c>
      <c r="Y54" s="25" t="e">
        <f>IF('Crisis Indicator Data'!#REF!="No Data",1,IF(#REF!&lt;&gt;"",1,0))</f>
        <v>#REF!</v>
      </c>
      <c r="Z54" s="25" t="e">
        <f>IF('Crisis Indicator Data'!#REF!="No Data",1,IF(#REF!&lt;&gt;"",1,0))</f>
        <v>#REF!</v>
      </c>
      <c r="AA54" s="25" t="e">
        <f>IF('Crisis Indicator Data'!#REF!="No Data",1,IF(#REF!&lt;&gt;"",1,0))</f>
        <v>#REF!</v>
      </c>
      <c r="AB54" s="25" t="e">
        <f>IF('Crisis Indicator Data'!#REF!="No Data",1,IF(#REF!&lt;&gt;"",1,0))</f>
        <v>#REF!</v>
      </c>
      <c r="AC54" s="25" t="e">
        <f>IF('Crisis Indicator Data'!#REF!="No Data",1,IF(#REF!&lt;&gt;"",1,0))</f>
        <v>#REF!</v>
      </c>
      <c r="AD54" s="25" t="e">
        <f>IF('Crisis Indicator Data'!#REF!="No Data",1,IF(#REF!&lt;&gt;"",1,0))</f>
        <v>#REF!</v>
      </c>
      <c r="AE54" s="25" t="e">
        <f>IF('Crisis Indicator Data'!#REF!="No Data",1,IF(#REF!&lt;&gt;"",1,0))</f>
        <v>#REF!</v>
      </c>
      <c r="AF54" s="25" t="e">
        <f>IF('Crisis Indicator Data'!#REF!="No Data",1,IF(#REF!&lt;&gt;"",1,0))</f>
        <v>#REF!</v>
      </c>
      <c r="AG54" s="25" t="e">
        <f>IF('Crisis Indicator Data'!#REF!="No Data",1,IF(#REF!&lt;&gt;"",1,0))</f>
        <v>#REF!</v>
      </c>
      <c r="AH54" s="25" t="e">
        <f>IF('Crisis Indicator Data'!#REF!="No Data",1,IF(#REF!&lt;&gt;"",1,0))</f>
        <v>#REF!</v>
      </c>
      <c r="AI54" s="25" t="e">
        <f>IF('Crisis Indicator Data'!#REF!="No Data",1,IF(#REF!&lt;&gt;"",1,0))</f>
        <v>#REF!</v>
      </c>
      <c r="AJ54" s="25" t="e">
        <f>IF('Crisis Indicator Data'!#REF!="No Data",1,IF(#REF!&lt;&gt;"",1,0))</f>
        <v>#REF!</v>
      </c>
      <c r="AK54" s="25" t="e">
        <f>IF('Crisis Indicator Data'!#REF!="No Data",1,IF(#REF!&lt;&gt;"",1,0))</f>
        <v>#REF!</v>
      </c>
      <c r="AL54" s="25" t="e">
        <f>IF('Crisis Indicator Data'!#REF!="No Data",1,IF(#REF!&lt;&gt;"",1,0))</f>
        <v>#REF!</v>
      </c>
      <c r="AM54" s="25" t="e">
        <f>IF('Crisis Indicator Data'!#REF!="No Data",1,IF(#REF!&lt;&gt;"",1,0))</f>
        <v>#REF!</v>
      </c>
      <c r="AN54" s="25" t="e">
        <f>IF('Crisis Indicator Data'!#REF!="No Data",1,IF(#REF!&lt;&gt;"",1,0))</f>
        <v>#REF!</v>
      </c>
      <c r="AO54" s="25" t="e">
        <f>IF('Crisis Indicator Data'!#REF!="No Data",1,IF(#REF!&lt;&gt;"",1,0))</f>
        <v>#REF!</v>
      </c>
      <c r="AP54" s="25" t="e">
        <f>IF('Crisis Indicator Data'!#REF!="No Data",1,IF(#REF!&lt;&gt;"",1,0))</f>
        <v>#REF!</v>
      </c>
      <c r="AQ54" s="25" t="e">
        <f>IF('Crisis Indicator Data'!#REF!="No Data",1,IF(#REF!&lt;&gt;"",1,0))</f>
        <v>#REF!</v>
      </c>
      <c r="AR54" s="25" t="e">
        <f>IF('Crisis Indicator Data'!#REF!="No Data",1,IF(#REF!&lt;&gt;"",1,0))</f>
        <v>#REF!</v>
      </c>
      <c r="AS54" s="25" t="e">
        <f>IF('Crisis Indicator Data'!#REF!="No Data",1,IF(#REF!&lt;&gt;"",1,0))</f>
        <v>#REF!</v>
      </c>
      <c r="AT54" s="25" t="e">
        <f>IF('Crisis Indicator Data'!#REF!="No Data",1,IF(#REF!&lt;&gt;"",1,0))</f>
        <v>#REF!</v>
      </c>
      <c r="AU54" s="25" t="e">
        <f>IF('Crisis Indicator Data'!#REF!="No Data",1,IF(#REF!&lt;&gt;"",1,0))</f>
        <v>#REF!</v>
      </c>
      <c r="AV54" s="25" t="e">
        <f>IF('Crisis Indicator Data'!#REF!="No Data",1,IF(#REF!&lt;&gt;"",1,0))</f>
        <v>#REF!</v>
      </c>
      <c r="AW54" s="25" t="e">
        <f>IF('Crisis Indicator Data'!#REF!="No Data",1,IF(#REF!&lt;&gt;"",1,0))</f>
        <v>#REF!</v>
      </c>
      <c r="AX54" s="25" t="e">
        <f>IF('Crisis Indicator Data'!#REF!="No Data",1,IF(#REF!&lt;&gt;"",1,0))</f>
        <v>#REF!</v>
      </c>
      <c r="AY54" s="25" t="e">
        <f>IF('Crisis Indicator Data'!#REF!="No Data",1,IF(#REF!&lt;&gt;"",1,0))</f>
        <v>#REF!</v>
      </c>
      <c r="AZ54" s="25" t="e">
        <f>IF('Crisis Indicator Data'!#REF!="No Data",1,IF(#REF!&lt;&gt;"",1,0))</f>
        <v>#REF!</v>
      </c>
      <c r="BA54" t="e">
        <f t="shared" si="2"/>
        <v>#REF!</v>
      </c>
      <c r="BB54" s="27" t="e">
        <f t="shared" si="3"/>
        <v>#REF!</v>
      </c>
    </row>
    <row r="55" spans="1:54" x14ac:dyDescent="0.25">
      <c r="A55" t="s">
        <v>9920</v>
      </c>
      <c r="B55" s="25" t="e">
        <f>IF('Crisis Indicator Data'!#REF!="No Data",1,IF(#REF!&lt;&gt;"",1,0))</f>
        <v>#REF!</v>
      </c>
      <c r="C55" s="25" t="e">
        <f>IF('Crisis Indicator Data'!#REF!="No Data",1,IF(#REF!&lt;&gt;"",1,0))</f>
        <v>#REF!</v>
      </c>
      <c r="D55" s="25" t="e">
        <f>IF('Crisis Indicator Data'!#REF!="No Data",1,IF(#REF!&lt;&gt;"",1,0))</f>
        <v>#REF!</v>
      </c>
      <c r="E55" s="25" t="e">
        <f>IF('Crisis Indicator Data'!#REF!="No Data",1,IF(#REF!&lt;&gt;"",1,0))</f>
        <v>#REF!</v>
      </c>
      <c r="F55" s="25" t="e">
        <f>IF('Crisis Indicator Data'!#REF!="No Data",1,IF(#REF!&lt;&gt;"",1,0))</f>
        <v>#REF!</v>
      </c>
      <c r="G55" s="25" t="e">
        <f>IF('Crisis Indicator Data'!#REF!="No Data",1,IF(#REF!&lt;&gt;"",1,0))</f>
        <v>#REF!</v>
      </c>
      <c r="H55" s="25" t="e">
        <f>IF('Crisis Indicator Data'!#REF!="No Data",1,IF(#REF!&lt;&gt;"",1,0))</f>
        <v>#REF!</v>
      </c>
      <c r="I55" s="25" t="e">
        <f>IF('Crisis Indicator Data'!#REF!="No Data",1,IF(#REF!&lt;&gt;"",1,0))</f>
        <v>#REF!</v>
      </c>
      <c r="J55" s="25" t="e">
        <f>IF('Crisis Indicator Data'!#REF!="No Data",1,IF(#REF!&lt;&gt;"",1,0))</f>
        <v>#REF!</v>
      </c>
      <c r="K55" s="25" t="e">
        <f>IF('Crisis Indicator Data'!#REF!="No Data",1,IF(#REF!&lt;&gt;"",1,0))</f>
        <v>#REF!</v>
      </c>
      <c r="L55" s="25" t="e">
        <f>IF('Crisis Indicator Data'!#REF!="No Data",1,IF(#REF!&lt;&gt;"",1,0))</f>
        <v>#REF!</v>
      </c>
      <c r="M55" s="25" t="e">
        <f>IF('Crisis Indicator Data'!#REF!="No Data",1,IF(#REF!&lt;&gt;"",1,0))</f>
        <v>#REF!</v>
      </c>
      <c r="N55" s="25" t="e">
        <f>IF('Crisis Indicator Data'!#REF!="No Data",1,IF(#REF!&lt;&gt;"",1,0))</f>
        <v>#REF!</v>
      </c>
      <c r="O55" s="25" t="e">
        <f>IF('Crisis Indicator Data'!#REF!="No Data",1,IF(#REF!&lt;&gt;"",1,0))</f>
        <v>#REF!</v>
      </c>
      <c r="P55" s="25" t="e">
        <f>IF('Crisis Indicator Data'!#REF!="No Data",1,IF(#REF!&lt;&gt;"",1,0))</f>
        <v>#REF!</v>
      </c>
      <c r="Q55" s="25" t="e">
        <f>IF('Crisis Indicator Data'!#REF!="No Data",1,IF(#REF!&lt;&gt;"",1,0))</f>
        <v>#REF!</v>
      </c>
      <c r="R55" s="25" t="e">
        <f>IF('Crisis Indicator Data'!#REF!="No Data",1,IF(#REF!&lt;&gt;"",1,0))</f>
        <v>#REF!</v>
      </c>
      <c r="S55" s="25" t="e">
        <f>IF('Crisis Indicator Data'!#REF!="No Data",1,IF(#REF!&lt;&gt;"",1,0))</f>
        <v>#REF!</v>
      </c>
      <c r="T55" s="25" t="e">
        <f>IF('Crisis Indicator Data'!#REF!="No Data",1,IF(#REF!&lt;&gt;"",1,0))</f>
        <v>#REF!</v>
      </c>
      <c r="U55" s="25" t="e">
        <f>IF('Crisis Indicator Data'!#REF!="No Data",1,IF(#REF!&lt;&gt;"",1,0))</f>
        <v>#REF!</v>
      </c>
      <c r="V55" s="25" t="e">
        <f>IF('Crisis Indicator Data'!#REF!="No Data",1,IF(#REF!&lt;&gt;"",1,0))</f>
        <v>#REF!</v>
      </c>
      <c r="W55" s="25" t="e">
        <f>IF('Crisis Indicator Data'!#REF!="No Data",1,IF(#REF!&lt;&gt;"",1,0))</f>
        <v>#REF!</v>
      </c>
      <c r="X55" s="25" t="e">
        <f>IF('Crisis Indicator Data'!#REF!="No Data",1,IF(#REF!&lt;&gt;"",1,0))</f>
        <v>#REF!</v>
      </c>
      <c r="Y55" s="25" t="e">
        <f>IF('Crisis Indicator Data'!#REF!="No Data",1,IF(#REF!&lt;&gt;"",1,0))</f>
        <v>#REF!</v>
      </c>
      <c r="Z55" s="25" t="e">
        <f>IF('Crisis Indicator Data'!#REF!="No Data",1,IF(#REF!&lt;&gt;"",1,0))</f>
        <v>#REF!</v>
      </c>
      <c r="AA55" s="25" t="e">
        <f>IF('Crisis Indicator Data'!#REF!="No Data",1,IF(#REF!&lt;&gt;"",1,0))</f>
        <v>#REF!</v>
      </c>
      <c r="AB55" s="25" t="e">
        <f>IF('Crisis Indicator Data'!#REF!="No Data",1,IF(#REF!&lt;&gt;"",1,0))</f>
        <v>#REF!</v>
      </c>
      <c r="AC55" s="25" t="e">
        <f>IF('Crisis Indicator Data'!#REF!="No Data",1,IF(#REF!&lt;&gt;"",1,0))</f>
        <v>#REF!</v>
      </c>
      <c r="AD55" s="25" t="e">
        <f>IF('Crisis Indicator Data'!#REF!="No Data",1,IF(#REF!&lt;&gt;"",1,0))</f>
        <v>#REF!</v>
      </c>
      <c r="AE55" s="25" t="e">
        <f>IF('Crisis Indicator Data'!#REF!="No Data",1,IF(#REF!&lt;&gt;"",1,0))</f>
        <v>#REF!</v>
      </c>
      <c r="AF55" s="25" t="e">
        <f>IF('Crisis Indicator Data'!#REF!="No Data",1,IF(#REF!&lt;&gt;"",1,0))</f>
        <v>#REF!</v>
      </c>
      <c r="AG55" s="25" t="e">
        <f>IF('Crisis Indicator Data'!#REF!="No Data",1,IF(#REF!&lt;&gt;"",1,0))</f>
        <v>#REF!</v>
      </c>
      <c r="AH55" s="25" t="e">
        <f>IF('Crisis Indicator Data'!#REF!="No Data",1,IF(#REF!&lt;&gt;"",1,0))</f>
        <v>#REF!</v>
      </c>
      <c r="AI55" s="25" t="e">
        <f>IF('Crisis Indicator Data'!#REF!="No Data",1,IF(#REF!&lt;&gt;"",1,0))</f>
        <v>#REF!</v>
      </c>
      <c r="AJ55" s="25" t="e">
        <f>IF('Crisis Indicator Data'!#REF!="No Data",1,IF(#REF!&lt;&gt;"",1,0))</f>
        <v>#REF!</v>
      </c>
      <c r="AK55" s="25" t="e">
        <f>IF('Crisis Indicator Data'!#REF!="No Data",1,IF(#REF!&lt;&gt;"",1,0))</f>
        <v>#REF!</v>
      </c>
      <c r="AL55" s="25" t="e">
        <f>IF('Crisis Indicator Data'!#REF!="No Data",1,IF(#REF!&lt;&gt;"",1,0))</f>
        <v>#REF!</v>
      </c>
      <c r="AM55" s="25" t="e">
        <f>IF('Crisis Indicator Data'!#REF!="No Data",1,IF(#REF!&lt;&gt;"",1,0))</f>
        <v>#REF!</v>
      </c>
      <c r="AN55" s="25" t="e">
        <f>IF('Crisis Indicator Data'!#REF!="No Data",1,IF(#REF!&lt;&gt;"",1,0))</f>
        <v>#REF!</v>
      </c>
      <c r="AO55" s="25" t="e">
        <f>IF('Crisis Indicator Data'!#REF!="No Data",1,IF(#REF!&lt;&gt;"",1,0))</f>
        <v>#REF!</v>
      </c>
      <c r="AP55" s="25" t="e">
        <f>IF('Crisis Indicator Data'!#REF!="No Data",1,IF(#REF!&lt;&gt;"",1,0))</f>
        <v>#REF!</v>
      </c>
      <c r="AQ55" s="25" t="e">
        <f>IF('Crisis Indicator Data'!#REF!="No Data",1,IF(#REF!&lt;&gt;"",1,0))</f>
        <v>#REF!</v>
      </c>
      <c r="AR55" s="25" t="e">
        <f>IF('Crisis Indicator Data'!#REF!="No Data",1,IF(#REF!&lt;&gt;"",1,0))</f>
        <v>#REF!</v>
      </c>
      <c r="AS55" s="25" t="e">
        <f>IF('Crisis Indicator Data'!#REF!="No Data",1,IF(#REF!&lt;&gt;"",1,0))</f>
        <v>#REF!</v>
      </c>
      <c r="AT55" s="25" t="e">
        <f>IF('Crisis Indicator Data'!#REF!="No Data",1,IF(#REF!&lt;&gt;"",1,0))</f>
        <v>#REF!</v>
      </c>
      <c r="AU55" s="25" t="e">
        <f>IF('Crisis Indicator Data'!#REF!="No Data",1,IF(#REF!&lt;&gt;"",1,0))</f>
        <v>#REF!</v>
      </c>
      <c r="AV55" s="25" t="e">
        <f>IF('Crisis Indicator Data'!#REF!="No Data",1,IF(#REF!&lt;&gt;"",1,0))</f>
        <v>#REF!</v>
      </c>
      <c r="AW55" s="25" t="e">
        <f>IF('Crisis Indicator Data'!#REF!="No Data",1,IF(#REF!&lt;&gt;"",1,0))</f>
        <v>#REF!</v>
      </c>
      <c r="AX55" s="25" t="e">
        <f>IF('Crisis Indicator Data'!#REF!="No Data",1,IF(#REF!&lt;&gt;"",1,0))</f>
        <v>#REF!</v>
      </c>
      <c r="AY55" s="25" t="e">
        <f>IF('Crisis Indicator Data'!#REF!="No Data",1,IF(#REF!&lt;&gt;"",1,0))</f>
        <v>#REF!</v>
      </c>
      <c r="AZ55" s="25" t="e">
        <f>IF('Crisis Indicator Data'!#REF!="No Data",1,IF(#REF!&lt;&gt;"",1,0))</f>
        <v>#REF!</v>
      </c>
      <c r="BA55" t="e">
        <f t="shared" si="2"/>
        <v>#REF!</v>
      </c>
      <c r="BB55" s="27" t="e">
        <f t="shared" si="3"/>
        <v>#REF!</v>
      </c>
    </row>
    <row r="56" spans="1:54" x14ac:dyDescent="0.25">
      <c r="A56" t="s">
        <v>9922</v>
      </c>
      <c r="B56" s="25" t="e">
        <f>IF('Crisis Indicator Data'!#REF!="No Data",1,IF(#REF!&lt;&gt;"",1,0))</f>
        <v>#REF!</v>
      </c>
      <c r="C56" s="25" t="e">
        <f>IF('Crisis Indicator Data'!#REF!="No Data",1,IF(#REF!&lt;&gt;"",1,0))</f>
        <v>#REF!</v>
      </c>
      <c r="D56" s="25" t="e">
        <f>IF('Crisis Indicator Data'!#REF!="No Data",1,IF(#REF!&lt;&gt;"",1,0))</f>
        <v>#REF!</v>
      </c>
      <c r="E56" s="25" t="e">
        <f>IF('Crisis Indicator Data'!#REF!="No Data",1,IF(#REF!&lt;&gt;"",1,0))</f>
        <v>#REF!</v>
      </c>
      <c r="F56" s="25" t="e">
        <f>IF('Crisis Indicator Data'!#REF!="No Data",1,IF(#REF!&lt;&gt;"",1,0))</f>
        <v>#REF!</v>
      </c>
      <c r="G56" s="25" t="e">
        <f>IF('Crisis Indicator Data'!#REF!="No Data",1,IF(#REF!&lt;&gt;"",1,0))</f>
        <v>#REF!</v>
      </c>
      <c r="H56" s="25" t="e">
        <f>IF('Crisis Indicator Data'!#REF!="No Data",1,IF(#REF!&lt;&gt;"",1,0))</f>
        <v>#REF!</v>
      </c>
      <c r="I56" s="25" t="e">
        <f>IF('Crisis Indicator Data'!#REF!="No Data",1,IF(#REF!&lt;&gt;"",1,0))</f>
        <v>#REF!</v>
      </c>
      <c r="J56" s="25" t="e">
        <f>IF('Crisis Indicator Data'!#REF!="No Data",1,IF(#REF!&lt;&gt;"",1,0))</f>
        <v>#REF!</v>
      </c>
      <c r="K56" s="25" t="e">
        <f>IF('Crisis Indicator Data'!#REF!="No Data",1,IF(#REF!&lt;&gt;"",1,0))</f>
        <v>#REF!</v>
      </c>
      <c r="L56" s="25" t="e">
        <f>IF('Crisis Indicator Data'!#REF!="No Data",1,IF(#REF!&lt;&gt;"",1,0))</f>
        <v>#REF!</v>
      </c>
      <c r="M56" s="25" t="e">
        <f>IF('Crisis Indicator Data'!#REF!="No Data",1,IF(#REF!&lt;&gt;"",1,0))</f>
        <v>#REF!</v>
      </c>
      <c r="N56" s="25" t="e">
        <f>IF('Crisis Indicator Data'!#REF!="No Data",1,IF(#REF!&lt;&gt;"",1,0))</f>
        <v>#REF!</v>
      </c>
      <c r="O56" s="25" t="e">
        <f>IF('Crisis Indicator Data'!#REF!="No Data",1,IF(#REF!&lt;&gt;"",1,0))</f>
        <v>#REF!</v>
      </c>
      <c r="P56" s="25" t="e">
        <f>IF('Crisis Indicator Data'!#REF!="No Data",1,IF(#REF!&lt;&gt;"",1,0))</f>
        <v>#REF!</v>
      </c>
      <c r="Q56" s="25" t="e">
        <f>IF('Crisis Indicator Data'!#REF!="No Data",1,IF(#REF!&lt;&gt;"",1,0))</f>
        <v>#REF!</v>
      </c>
      <c r="R56" s="25" t="e">
        <f>IF('Crisis Indicator Data'!#REF!="No Data",1,IF(#REF!&lt;&gt;"",1,0))</f>
        <v>#REF!</v>
      </c>
      <c r="S56" s="25" t="e">
        <f>IF('Crisis Indicator Data'!#REF!="No Data",1,IF(#REF!&lt;&gt;"",1,0))</f>
        <v>#REF!</v>
      </c>
      <c r="T56" s="25" t="e">
        <f>IF('Crisis Indicator Data'!#REF!="No Data",1,IF(#REF!&lt;&gt;"",1,0))</f>
        <v>#REF!</v>
      </c>
      <c r="U56" s="25" t="e">
        <f>IF('Crisis Indicator Data'!#REF!="No Data",1,IF(#REF!&lt;&gt;"",1,0))</f>
        <v>#REF!</v>
      </c>
      <c r="V56" s="25" t="e">
        <f>IF('Crisis Indicator Data'!#REF!="No Data",1,IF(#REF!&lt;&gt;"",1,0))</f>
        <v>#REF!</v>
      </c>
      <c r="W56" s="25" t="e">
        <f>IF('Crisis Indicator Data'!#REF!="No Data",1,IF(#REF!&lt;&gt;"",1,0))</f>
        <v>#REF!</v>
      </c>
      <c r="X56" s="25" t="e">
        <f>IF('Crisis Indicator Data'!#REF!="No Data",1,IF(#REF!&lt;&gt;"",1,0))</f>
        <v>#REF!</v>
      </c>
      <c r="Y56" s="25" t="e">
        <f>IF('Crisis Indicator Data'!#REF!="No Data",1,IF(#REF!&lt;&gt;"",1,0))</f>
        <v>#REF!</v>
      </c>
      <c r="Z56" s="25" t="e">
        <f>IF('Crisis Indicator Data'!#REF!="No Data",1,IF(#REF!&lt;&gt;"",1,0))</f>
        <v>#REF!</v>
      </c>
      <c r="AA56" s="25" t="e">
        <f>IF('Crisis Indicator Data'!#REF!="No Data",1,IF(#REF!&lt;&gt;"",1,0))</f>
        <v>#REF!</v>
      </c>
      <c r="AB56" s="25" t="e">
        <f>IF('Crisis Indicator Data'!#REF!="No Data",1,IF(#REF!&lt;&gt;"",1,0))</f>
        <v>#REF!</v>
      </c>
      <c r="AC56" s="25" t="e">
        <f>IF('Crisis Indicator Data'!#REF!="No Data",1,IF(#REF!&lt;&gt;"",1,0))</f>
        <v>#REF!</v>
      </c>
      <c r="AD56" s="25" t="e">
        <f>IF('Crisis Indicator Data'!#REF!="No Data",1,IF(#REF!&lt;&gt;"",1,0))</f>
        <v>#REF!</v>
      </c>
      <c r="AE56" s="25" t="e">
        <f>IF('Crisis Indicator Data'!#REF!="No Data",1,IF(#REF!&lt;&gt;"",1,0))</f>
        <v>#REF!</v>
      </c>
      <c r="AF56" s="25" t="e">
        <f>IF('Crisis Indicator Data'!#REF!="No Data",1,IF(#REF!&lt;&gt;"",1,0))</f>
        <v>#REF!</v>
      </c>
      <c r="AG56" s="25" t="e">
        <f>IF('Crisis Indicator Data'!#REF!="No Data",1,IF(#REF!&lt;&gt;"",1,0))</f>
        <v>#REF!</v>
      </c>
      <c r="AH56" s="25" t="e">
        <f>IF('Crisis Indicator Data'!#REF!="No Data",1,IF(#REF!&lt;&gt;"",1,0))</f>
        <v>#REF!</v>
      </c>
      <c r="AI56" s="25" t="e">
        <f>IF('Crisis Indicator Data'!#REF!="No Data",1,IF(#REF!&lt;&gt;"",1,0))</f>
        <v>#REF!</v>
      </c>
      <c r="AJ56" s="25" t="e">
        <f>IF('Crisis Indicator Data'!#REF!="No Data",1,IF(#REF!&lt;&gt;"",1,0))</f>
        <v>#REF!</v>
      </c>
      <c r="AK56" s="25" t="e">
        <f>IF('Crisis Indicator Data'!#REF!="No Data",1,IF(#REF!&lt;&gt;"",1,0))</f>
        <v>#REF!</v>
      </c>
      <c r="AL56" s="25" t="e">
        <f>IF('Crisis Indicator Data'!#REF!="No Data",1,IF(#REF!&lt;&gt;"",1,0))</f>
        <v>#REF!</v>
      </c>
      <c r="AM56" s="25" t="e">
        <f>IF('Crisis Indicator Data'!#REF!="No Data",1,IF(#REF!&lt;&gt;"",1,0))</f>
        <v>#REF!</v>
      </c>
      <c r="AN56" s="25" t="e">
        <f>IF('Crisis Indicator Data'!#REF!="No Data",1,IF(#REF!&lt;&gt;"",1,0))</f>
        <v>#REF!</v>
      </c>
      <c r="AO56" s="25" t="e">
        <f>IF('Crisis Indicator Data'!#REF!="No Data",1,IF(#REF!&lt;&gt;"",1,0))</f>
        <v>#REF!</v>
      </c>
      <c r="AP56" s="25" t="e">
        <f>IF('Crisis Indicator Data'!#REF!="No Data",1,IF(#REF!&lt;&gt;"",1,0))</f>
        <v>#REF!</v>
      </c>
      <c r="AQ56" s="25" t="e">
        <f>IF('Crisis Indicator Data'!#REF!="No Data",1,IF(#REF!&lt;&gt;"",1,0))</f>
        <v>#REF!</v>
      </c>
      <c r="AR56" s="25" t="e">
        <f>IF('Crisis Indicator Data'!#REF!="No Data",1,IF(#REF!&lt;&gt;"",1,0))</f>
        <v>#REF!</v>
      </c>
      <c r="AS56" s="25" t="e">
        <f>IF('Crisis Indicator Data'!#REF!="No Data",1,IF(#REF!&lt;&gt;"",1,0))</f>
        <v>#REF!</v>
      </c>
      <c r="AT56" s="25" t="e">
        <f>IF('Crisis Indicator Data'!#REF!="No Data",1,IF(#REF!&lt;&gt;"",1,0))</f>
        <v>#REF!</v>
      </c>
      <c r="AU56" s="25" t="e">
        <f>IF('Crisis Indicator Data'!#REF!="No Data",1,IF(#REF!&lt;&gt;"",1,0))</f>
        <v>#REF!</v>
      </c>
      <c r="AV56" s="25" t="e">
        <f>IF('Crisis Indicator Data'!#REF!="No Data",1,IF(#REF!&lt;&gt;"",1,0))</f>
        <v>#REF!</v>
      </c>
      <c r="AW56" s="25" t="e">
        <f>IF('Crisis Indicator Data'!#REF!="No Data",1,IF(#REF!&lt;&gt;"",1,0))</f>
        <v>#REF!</v>
      </c>
      <c r="AX56" s="25" t="e">
        <f>IF('Crisis Indicator Data'!#REF!="No Data",1,IF(#REF!&lt;&gt;"",1,0))</f>
        <v>#REF!</v>
      </c>
      <c r="AY56" s="25" t="e">
        <f>IF('Crisis Indicator Data'!#REF!="No Data",1,IF(#REF!&lt;&gt;"",1,0))</f>
        <v>#REF!</v>
      </c>
      <c r="AZ56" s="25" t="e">
        <f>IF('Crisis Indicator Data'!#REF!="No Data",1,IF(#REF!&lt;&gt;"",1,0))</f>
        <v>#REF!</v>
      </c>
      <c r="BA56" t="e">
        <f t="shared" si="2"/>
        <v>#REF!</v>
      </c>
      <c r="BB56" s="27" t="e">
        <f t="shared" si="3"/>
        <v>#REF!</v>
      </c>
    </row>
    <row r="57" spans="1:54" x14ac:dyDescent="0.25">
      <c r="A57" t="s">
        <v>9923</v>
      </c>
      <c r="B57" s="25" t="e">
        <f>IF('Crisis Indicator Data'!#REF!="No Data",1,IF(#REF!&lt;&gt;"",1,0))</f>
        <v>#REF!</v>
      </c>
      <c r="C57" s="25" t="e">
        <f>IF('Crisis Indicator Data'!#REF!="No Data",1,IF(#REF!&lt;&gt;"",1,0))</f>
        <v>#REF!</v>
      </c>
      <c r="D57" s="25" t="e">
        <f>IF('Crisis Indicator Data'!#REF!="No Data",1,IF(#REF!&lt;&gt;"",1,0))</f>
        <v>#REF!</v>
      </c>
      <c r="E57" s="25" t="e">
        <f>IF('Crisis Indicator Data'!#REF!="No Data",1,IF(#REF!&lt;&gt;"",1,0))</f>
        <v>#REF!</v>
      </c>
      <c r="F57" s="25" t="e">
        <f>IF('Crisis Indicator Data'!#REF!="No Data",1,IF(#REF!&lt;&gt;"",1,0))</f>
        <v>#REF!</v>
      </c>
      <c r="G57" s="25" t="e">
        <f>IF('Crisis Indicator Data'!#REF!="No Data",1,IF(#REF!&lt;&gt;"",1,0))</f>
        <v>#REF!</v>
      </c>
      <c r="H57" s="25" t="e">
        <f>IF('Crisis Indicator Data'!#REF!="No Data",1,IF(#REF!&lt;&gt;"",1,0))</f>
        <v>#REF!</v>
      </c>
      <c r="I57" s="25" t="e">
        <f>IF('Crisis Indicator Data'!#REF!="No Data",1,IF(#REF!&lt;&gt;"",1,0))</f>
        <v>#REF!</v>
      </c>
      <c r="J57" s="25" t="e">
        <f>IF('Crisis Indicator Data'!#REF!="No Data",1,IF(#REF!&lt;&gt;"",1,0))</f>
        <v>#REF!</v>
      </c>
      <c r="K57" s="25" t="e">
        <f>IF('Crisis Indicator Data'!#REF!="No Data",1,IF(#REF!&lt;&gt;"",1,0))</f>
        <v>#REF!</v>
      </c>
      <c r="L57" s="25" t="e">
        <f>IF('Crisis Indicator Data'!#REF!="No Data",1,IF(#REF!&lt;&gt;"",1,0))</f>
        <v>#REF!</v>
      </c>
      <c r="M57" s="25" t="e">
        <f>IF('Crisis Indicator Data'!#REF!="No Data",1,IF(#REF!&lt;&gt;"",1,0))</f>
        <v>#REF!</v>
      </c>
      <c r="N57" s="25" t="e">
        <f>IF('Crisis Indicator Data'!#REF!="No Data",1,IF(#REF!&lt;&gt;"",1,0))</f>
        <v>#REF!</v>
      </c>
      <c r="O57" s="25" t="e">
        <f>IF('Crisis Indicator Data'!#REF!="No Data",1,IF(#REF!&lt;&gt;"",1,0))</f>
        <v>#REF!</v>
      </c>
      <c r="P57" s="25" t="e">
        <f>IF('Crisis Indicator Data'!#REF!="No Data",1,IF(#REF!&lt;&gt;"",1,0))</f>
        <v>#REF!</v>
      </c>
      <c r="Q57" s="25" t="e">
        <f>IF('Crisis Indicator Data'!#REF!="No Data",1,IF(#REF!&lt;&gt;"",1,0))</f>
        <v>#REF!</v>
      </c>
      <c r="R57" s="25" t="e">
        <f>IF('Crisis Indicator Data'!#REF!="No Data",1,IF(#REF!&lt;&gt;"",1,0))</f>
        <v>#REF!</v>
      </c>
      <c r="S57" s="25" t="e">
        <f>IF('Crisis Indicator Data'!#REF!="No Data",1,IF(#REF!&lt;&gt;"",1,0))</f>
        <v>#REF!</v>
      </c>
      <c r="T57" s="25" t="e">
        <f>IF('Crisis Indicator Data'!#REF!="No Data",1,IF(#REF!&lt;&gt;"",1,0))</f>
        <v>#REF!</v>
      </c>
      <c r="U57" s="25" t="e">
        <f>IF('Crisis Indicator Data'!#REF!="No Data",1,IF(#REF!&lt;&gt;"",1,0))</f>
        <v>#REF!</v>
      </c>
      <c r="V57" s="25" t="e">
        <f>IF('Crisis Indicator Data'!#REF!="No Data",1,IF(#REF!&lt;&gt;"",1,0))</f>
        <v>#REF!</v>
      </c>
      <c r="W57" s="25" t="e">
        <f>IF('Crisis Indicator Data'!#REF!="No Data",1,IF(#REF!&lt;&gt;"",1,0))</f>
        <v>#REF!</v>
      </c>
      <c r="X57" s="25" t="e">
        <f>IF('Crisis Indicator Data'!#REF!="No Data",1,IF(#REF!&lt;&gt;"",1,0))</f>
        <v>#REF!</v>
      </c>
      <c r="Y57" s="25" t="e">
        <f>IF('Crisis Indicator Data'!#REF!="No Data",1,IF(#REF!&lt;&gt;"",1,0))</f>
        <v>#REF!</v>
      </c>
      <c r="Z57" s="25" t="e">
        <f>IF('Crisis Indicator Data'!#REF!="No Data",1,IF(#REF!&lt;&gt;"",1,0))</f>
        <v>#REF!</v>
      </c>
      <c r="AA57" s="25" t="e">
        <f>IF('Crisis Indicator Data'!#REF!="No Data",1,IF(#REF!&lt;&gt;"",1,0))</f>
        <v>#REF!</v>
      </c>
      <c r="AB57" s="25" t="e">
        <f>IF('Crisis Indicator Data'!#REF!="No Data",1,IF(#REF!&lt;&gt;"",1,0))</f>
        <v>#REF!</v>
      </c>
      <c r="AC57" s="25" t="e">
        <f>IF('Crisis Indicator Data'!#REF!="No Data",1,IF(#REF!&lt;&gt;"",1,0))</f>
        <v>#REF!</v>
      </c>
      <c r="AD57" s="25" t="e">
        <f>IF('Crisis Indicator Data'!#REF!="No Data",1,IF(#REF!&lt;&gt;"",1,0))</f>
        <v>#REF!</v>
      </c>
      <c r="AE57" s="25" t="e">
        <f>IF('Crisis Indicator Data'!#REF!="No Data",1,IF(#REF!&lt;&gt;"",1,0))</f>
        <v>#REF!</v>
      </c>
      <c r="AF57" s="25" t="e">
        <f>IF('Crisis Indicator Data'!#REF!="No Data",1,IF(#REF!&lt;&gt;"",1,0))</f>
        <v>#REF!</v>
      </c>
      <c r="AG57" s="25" t="e">
        <f>IF('Crisis Indicator Data'!#REF!="No Data",1,IF(#REF!&lt;&gt;"",1,0))</f>
        <v>#REF!</v>
      </c>
      <c r="AH57" s="25" t="e">
        <f>IF('Crisis Indicator Data'!#REF!="No Data",1,IF(#REF!&lt;&gt;"",1,0))</f>
        <v>#REF!</v>
      </c>
      <c r="AI57" s="25" t="e">
        <f>IF('Crisis Indicator Data'!#REF!="No Data",1,IF(#REF!&lt;&gt;"",1,0))</f>
        <v>#REF!</v>
      </c>
      <c r="AJ57" s="25" t="e">
        <f>IF('Crisis Indicator Data'!#REF!="No Data",1,IF(#REF!&lt;&gt;"",1,0))</f>
        <v>#REF!</v>
      </c>
      <c r="AK57" s="25" t="e">
        <f>IF('Crisis Indicator Data'!#REF!="No Data",1,IF(#REF!&lt;&gt;"",1,0))</f>
        <v>#REF!</v>
      </c>
      <c r="AL57" s="25" t="e">
        <f>IF('Crisis Indicator Data'!#REF!="No Data",1,IF(#REF!&lt;&gt;"",1,0))</f>
        <v>#REF!</v>
      </c>
      <c r="AM57" s="25" t="e">
        <f>IF('Crisis Indicator Data'!#REF!="No Data",1,IF(#REF!&lt;&gt;"",1,0))</f>
        <v>#REF!</v>
      </c>
      <c r="AN57" s="25" t="e">
        <f>IF('Crisis Indicator Data'!#REF!="No Data",1,IF(#REF!&lt;&gt;"",1,0))</f>
        <v>#REF!</v>
      </c>
      <c r="AO57" s="25" t="e">
        <f>IF('Crisis Indicator Data'!#REF!="No Data",1,IF(#REF!&lt;&gt;"",1,0))</f>
        <v>#REF!</v>
      </c>
      <c r="AP57" s="25" t="e">
        <f>IF('Crisis Indicator Data'!#REF!="No Data",1,IF(#REF!&lt;&gt;"",1,0))</f>
        <v>#REF!</v>
      </c>
      <c r="AQ57" s="25" t="e">
        <f>IF('Crisis Indicator Data'!#REF!="No Data",1,IF(#REF!&lt;&gt;"",1,0))</f>
        <v>#REF!</v>
      </c>
      <c r="AR57" s="25" t="e">
        <f>IF('Crisis Indicator Data'!#REF!="No Data",1,IF(#REF!&lt;&gt;"",1,0))</f>
        <v>#REF!</v>
      </c>
      <c r="AS57" s="25" t="e">
        <f>IF('Crisis Indicator Data'!#REF!="No Data",1,IF(#REF!&lt;&gt;"",1,0))</f>
        <v>#REF!</v>
      </c>
      <c r="AT57" s="25" t="e">
        <f>IF('Crisis Indicator Data'!#REF!="No Data",1,IF(#REF!&lt;&gt;"",1,0))</f>
        <v>#REF!</v>
      </c>
      <c r="AU57" s="25" t="e">
        <f>IF('Crisis Indicator Data'!#REF!="No Data",1,IF(#REF!&lt;&gt;"",1,0))</f>
        <v>#REF!</v>
      </c>
      <c r="AV57" s="25" t="e">
        <f>IF('Crisis Indicator Data'!#REF!="No Data",1,IF(#REF!&lt;&gt;"",1,0))</f>
        <v>#REF!</v>
      </c>
      <c r="AW57" s="25" t="e">
        <f>IF('Crisis Indicator Data'!#REF!="No Data",1,IF(#REF!&lt;&gt;"",1,0))</f>
        <v>#REF!</v>
      </c>
      <c r="AX57" s="25" t="e">
        <f>IF('Crisis Indicator Data'!#REF!="No Data",1,IF(#REF!&lt;&gt;"",1,0))</f>
        <v>#REF!</v>
      </c>
      <c r="AY57" s="25" t="e">
        <f>IF('Crisis Indicator Data'!#REF!="No Data",1,IF(#REF!&lt;&gt;"",1,0))</f>
        <v>#REF!</v>
      </c>
      <c r="AZ57" s="25" t="e">
        <f>IF('Crisis Indicator Data'!#REF!="No Data",1,IF(#REF!&lt;&gt;"",1,0))</f>
        <v>#REF!</v>
      </c>
      <c r="BA57" t="e">
        <f t="shared" si="2"/>
        <v>#REF!</v>
      </c>
      <c r="BB57" s="27" t="e">
        <f t="shared" si="3"/>
        <v>#REF!</v>
      </c>
    </row>
    <row r="58" spans="1:54" x14ac:dyDescent="0.25">
      <c r="A58" t="s">
        <v>9927</v>
      </c>
      <c r="B58" s="25" t="e">
        <f>IF('Crisis Indicator Data'!#REF!="No Data",1,IF(#REF!&lt;&gt;"",1,0))</f>
        <v>#REF!</v>
      </c>
      <c r="C58" s="25" t="e">
        <f>IF('Crisis Indicator Data'!#REF!="No Data",1,IF(#REF!&lt;&gt;"",1,0))</f>
        <v>#REF!</v>
      </c>
      <c r="D58" s="25" t="e">
        <f>IF('Crisis Indicator Data'!#REF!="No Data",1,IF(#REF!&lt;&gt;"",1,0))</f>
        <v>#REF!</v>
      </c>
      <c r="E58" s="25" t="e">
        <f>IF('Crisis Indicator Data'!#REF!="No Data",1,IF(#REF!&lt;&gt;"",1,0))</f>
        <v>#REF!</v>
      </c>
      <c r="F58" s="25" t="e">
        <f>IF('Crisis Indicator Data'!#REF!="No Data",1,IF(#REF!&lt;&gt;"",1,0))</f>
        <v>#REF!</v>
      </c>
      <c r="G58" s="25" t="e">
        <f>IF('Crisis Indicator Data'!#REF!="No Data",1,IF(#REF!&lt;&gt;"",1,0))</f>
        <v>#REF!</v>
      </c>
      <c r="H58" s="25" t="e">
        <f>IF('Crisis Indicator Data'!#REF!="No Data",1,IF(#REF!&lt;&gt;"",1,0))</f>
        <v>#REF!</v>
      </c>
      <c r="I58" s="25" t="e">
        <f>IF('Crisis Indicator Data'!#REF!="No Data",1,IF(#REF!&lt;&gt;"",1,0))</f>
        <v>#REF!</v>
      </c>
      <c r="J58" s="25" t="e">
        <f>IF('Crisis Indicator Data'!#REF!="No Data",1,IF(#REF!&lt;&gt;"",1,0))</f>
        <v>#REF!</v>
      </c>
      <c r="K58" s="25" t="e">
        <f>IF('Crisis Indicator Data'!#REF!="No Data",1,IF(#REF!&lt;&gt;"",1,0))</f>
        <v>#REF!</v>
      </c>
      <c r="L58" s="25" t="e">
        <f>IF('Crisis Indicator Data'!#REF!="No Data",1,IF(#REF!&lt;&gt;"",1,0))</f>
        <v>#REF!</v>
      </c>
      <c r="M58" s="25" t="e">
        <f>IF('Crisis Indicator Data'!#REF!="No Data",1,IF(#REF!&lt;&gt;"",1,0))</f>
        <v>#REF!</v>
      </c>
      <c r="N58" s="25" t="e">
        <f>IF('Crisis Indicator Data'!#REF!="No Data",1,IF(#REF!&lt;&gt;"",1,0))</f>
        <v>#REF!</v>
      </c>
      <c r="O58" s="25" t="e">
        <f>IF('Crisis Indicator Data'!#REF!="No Data",1,IF(#REF!&lt;&gt;"",1,0))</f>
        <v>#REF!</v>
      </c>
      <c r="P58" s="25" t="e">
        <f>IF('Crisis Indicator Data'!#REF!="No Data",1,IF(#REF!&lt;&gt;"",1,0))</f>
        <v>#REF!</v>
      </c>
      <c r="Q58" s="25" t="e">
        <f>IF('Crisis Indicator Data'!#REF!="No Data",1,IF(#REF!&lt;&gt;"",1,0))</f>
        <v>#REF!</v>
      </c>
      <c r="R58" s="25" t="e">
        <f>IF('Crisis Indicator Data'!#REF!="No Data",1,IF(#REF!&lt;&gt;"",1,0))</f>
        <v>#REF!</v>
      </c>
      <c r="S58" s="25" t="e">
        <f>IF('Crisis Indicator Data'!#REF!="No Data",1,IF(#REF!&lt;&gt;"",1,0))</f>
        <v>#REF!</v>
      </c>
      <c r="T58" s="25" t="e">
        <f>IF('Crisis Indicator Data'!#REF!="No Data",1,IF(#REF!&lt;&gt;"",1,0))</f>
        <v>#REF!</v>
      </c>
      <c r="U58" s="25" t="e">
        <f>IF('Crisis Indicator Data'!#REF!="No Data",1,IF(#REF!&lt;&gt;"",1,0))</f>
        <v>#REF!</v>
      </c>
      <c r="V58" s="25" t="e">
        <f>IF('Crisis Indicator Data'!#REF!="No Data",1,IF(#REF!&lt;&gt;"",1,0))</f>
        <v>#REF!</v>
      </c>
      <c r="W58" s="25" t="e">
        <f>IF('Crisis Indicator Data'!#REF!="No Data",1,IF(#REF!&lt;&gt;"",1,0))</f>
        <v>#REF!</v>
      </c>
      <c r="X58" s="25" t="e">
        <f>IF('Crisis Indicator Data'!#REF!="No Data",1,IF(#REF!&lt;&gt;"",1,0))</f>
        <v>#REF!</v>
      </c>
      <c r="Y58" s="25" t="e">
        <f>IF('Crisis Indicator Data'!#REF!="No Data",1,IF(#REF!&lt;&gt;"",1,0))</f>
        <v>#REF!</v>
      </c>
      <c r="Z58" s="25" t="e">
        <f>IF('Crisis Indicator Data'!#REF!="No Data",1,IF(#REF!&lt;&gt;"",1,0))</f>
        <v>#REF!</v>
      </c>
      <c r="AA58" s="25" t="e">
        <f>IF('Crisis Indicator Data'!#REF!="No Data",1,IF(#REF!&lt;&gt;"",1,0))</f>
        <v>#REF!</v>
      </c>
      <c r="AB58" s="25" t="e">
        <f>IF('Crisis Indicator Data'!#REF!="No Data",1,IF(#REF!&lt;&gt;"",1,0))</f>
        <v>#REF!</v>
      </c>
      <c r="AC58" s="25" t="e">
        <f>IF('Crisis Indicator Data'!#REF!="No Data",1,IF(#REF!&lt;&gt;"",1,0))</f>
        <v>#REF!</v>
      </c>
      <c r="AD58" s="25" t="e">
        <f>IF('Crisis Indicator Data'!#REF!="No Data",1,IF(#REF!&lt;&gt;"",1,0))</f>
        <v>#REF!</v>
      </c>
      <c r="AE58" s="25" t="e">
        <f>IF('Crisis Indicator Data'!#REF!="No Data",1,IF(#REF!&lt;&gt;"",1,0))</f>
        <v>#REF!</v>
      </c>
      <c r="AF58" s="25" t="e">
        <f>IF('Crisis Indicator Data'!#REF!="No Data",1,IF(#REF!&lt;&gt;"",1,0))</f>
        <v>#REF!</v>
      </c>
      <c r="AG58" s="25" t="e">
        <f>IF('Crisis Indicator Data'!#REF!="No Data",1,IF(#REF!&lt;&gt;"",1,0))</f>
        <v>#REF!</v>
      </c>
      <c r="AH58" s="25" t="e">
        <f>IF('Crisis Indicator Data'!#REF!="No Data",1,IF(#REF!&lt;&gt;"",1,0))</f>
        <v>#REF!</v>
      </c>
      <c r="AI58" s="25" t="e">
        <f>IF('Crisis Indicator Data'!#REF!="No Data",1,IF(#REF!&lt;&gt;"",1,0))</f>
        <v>#REF!</v>
      </c>
      <c r="AJ58" s="25" t="e">
        <f>IF('Crisis Indicator Data'!#REF!="No Data",1,IF(#REF!&lt;&gt;"",1,0))</f>
        <v>#REF!</v>
      </c>
      <c r="AK58" s="25" t="e">
        <f>IF('Crisis Indicator Data'!#REF!="No Data",1,IF(#REF!&lt;&gt;"",1,0))</f>
        <v>#REF!</v>
      </c>
      <c r="AL58" s="25" t="e">
        <f>IF('Crisis Indicator Data'!#REF!="No Data",1,IF(#REF!&lt;&gt;"",1,0))</f>
        <v>#REF!</v>
      </c>
      <c r="AM58" s="25" t="e">
        <f>IF('Crisis Indicator Data'!#REF!="No Data",1,IF(#REF!&lt;&gt;"",1,0))</f>
        <v>#REF!</v>
      </c>
      <c r="AN58" s="25" t="e">
        <f>IF('Crisis Indicator Data'!#REF!="No Data",1,IF(#REF!&lt;&gt;"",1,0))</f>
        <v>#REF!</v>
      </c>
      <c r="AO58" s="25" t="e">
        <f>IF('Crisis Indicator Data'!#REF!="No Data",1,IF(#REF!&lt;&gt;"",1,0))</f>
        <v>#REF!</v>
      </c>
      <c r="AP58" s="25" t="e">
        <f>IF('Crisis Indicator Data'!#REF!="No Data",1,IF(#REF!&lt;&gt;"",1,0))</f>
        <v>#REF!</v>
      </c>
      <c r="AQ58" s="25" t="e">
        <f>IF('Crisis Indicator Data'!#REF!="No Data",1,IF(#REF!&lt;&gt;"",1,0))</f>
        <v>#REF!</v>
      </c>
      <c r="AR58" s="25" t="e">
        <f>IF('Crisis Indicator Data'!#REF!="No Data",1,IF(#REF!&lt;&gt;"",1,0))</f>
        <v>#REF!</v>
      </c>
      <c r="AS58" s="25" t="e">
        <f>IF('Crisis Indicator Data'!#REF!="No Data",1,IF(#REF!&lt;&gt;"",1,0))</f>
        <v>#REF!</v>
      </c>
      <c r="AT58" s="25" t="e">
        <f>IF('Crisis Indicator Data'!#REF!="No Data",1,IF(#REF!&lt;&gt;"",1,0))</f>
        <v>#REF!</v>
      </c>
      <c r="AU58" s="25" t="e">
        <f>IF('Crisis Indicator Data'!#REF!="No Data",1,IF(#REF!&lt;&gt;"",1,0))</f>
        <v>#REF!</v>
      </c>
      <c r="AV58" s="25" t="e">
        <f>IF('Crisis Indicator Data'!#REF!="No Data",1,IF(#REF!&lt;&gt;"",1,0))</f>
        <v>#REF!</v>
      </c>
      <c r="AW58" s="25" t="e">
        <f>IF('Crisis Indicator Data'!#REF!="No Data",1,IF(#REF!&lt;&gt;"",1,0))</f>
        <v>#REF!</v>
      </c>
      <c r="AX58" s="25" t="e">
        <f>IF('Crisis Indicator Data'!#REF!="No Data",1,IF(#REF!&lt;&gt;"",1,0))</f>
        <v>#REF!</v>
      </c>
      <c r="AY58" s="25" t="e">
        <f>IF('Crisis Indicator Data'!#REF!="No Data",1,IF(#REF!&lt;&gt;"",1,0))</f>
        <v>#REF!</v>
      </c>
      <c r="AZ58" s="25" t="e">
        <f>IF('Crisis Indicator Data'!#REF!="No Data",1,IF(#REF!&lt;&gt;"",1,0))</f>
        <v>#REF!</v>
      </c>
      <c r="BA58" t="e">
        <f t="shared" si="2"/>
        <v>#REF!</v>
      </c>
      <c r="BB58" s="27" t="e">
        <f t="shared" si="3"/>
        <v>#REF!</v>
      </c>
    </row>
    <row r="59" spans="1:54" x14ac:dyDescent="0.25">
      <c r="A59" t="s">
        <v>9925</v>
      </c>
      <c r="B59" s="25" t="e">
        <f>IF('Crisis Indicator Data'!#REF!="No Data",1,IF(#REF!&lt;&gt;"",1,0))</f>
        <v>#REF!</v>
      </c>
      <c r="C59" s="25" t="e">
        <f>IF('Crisis Indicator Data'!#REF!="No Data",1,IF(#REF!&lt;&gt;"",1,0))</f>
        <v>#REF!</v>
      </c>
      <c r="D59" s="25" t="e">
        <f>IF('Crisis Indicator Data'!#REF!="No Data",1,IF(#REF!&lt;&gt;"",1,0))</f>
        <v>#REF!</v>
      </c>
      <c r="E59" s="25" t="e">
        <f>IF('Crisis Indicator Data'!#REF!="No Data",1,IF(#REF!&lt;&gt;"",1,0))</f>
        <v>#REF!</v>
      </c>
      <c r="F59" s="25" t="e">
        <f>IF('Crisis Indicator Data'!#REF!="No Data",1,IF(#REF!&lt;&gt;"",1,0))</f>
        <v>#REF!</v>
      </c>
      <c r="G59" s="25" t="e">
        <f>IF('Crisis Indicator Data'!#REF!="No Data",1,IF(#REF!&lt;&gt;"",1,0))</f>
        <v>#REF!</v>
      </c>
      <c r="H59" s="25" t="e">
        <f>IF('Crisis Indicator Data'!#REF!="No Data",1,IF(#REF!&lt;&gt;"",1,0))</f>
        <v>#REF!</v>
      </c>
      <c r="I59" s="25" t="e">
        <f>IF('Crisis Indicator Data'!#REF!="No Data",1,IF(#REF!&lt;&gt;"",1,0))</f>
        <v>#REF!</v>
      </c>
      <c r="J59" s="25" t="e">
        <f>IF('Crisis Indicator Data'!#REF!="No Data",1,IF(#REF!&lt;&gt;"",1,0))</f>
        <v>#REF!</v>
      </c>
      <c r="K59" s="25" t="e">
        <f>IF('Crisis Indicator Data'!#REF!="No Data",1,IF(#REF!&lt;&gt;"",1,0))</f>
        <v>#REF!</v>
      </c>
      <c r="L59" s="25" t="e">
        <f>IF('Crisis Indicator Data'!#REF!="No Data",1,IF(#REF!&lt;&gt;"",1,0))</f>
        <v>#REF!</v>
      </c>
      <c r="M59" s="25" t="e">
        <f>IF('Crisis Indicator Data'!#REF!="No Data",1,IF(#REF!&lt;&gt;"",1,0))</f>
        <v>#REF!</v>
      </c>
      <c r="N59" s="25" t="e">
        <f>IF('Crisis Indicator Data'!#REF!="No Data",1,IF(#REF!&lt;&gt;"",1,0))</f>
        <v>#REF!</v>
      </c>
      <c r="O59" s="25" t="e">
        <f>IF('Crisis Indicator Data'!#REF!="No Data",1,IF(#REF!&lt;&gt;"",1,0))</f>
        <v>#REF!</v>
      </c>
      <c r="P59" s="25" t="e">
        <f>IF('Crisis Indicator Data'!#REF!="No Data",1,IF(#REF!&lt;&gt;"",1,0))</f>
        <v>#REF!</v>
      </c>
      <c r="Q59" s="25" t="e">
        <f>IF('Crisis Indicator Data'!#REF!="No Data",1,IF(#REF!&lt;&gt;"",1,0))</f>
        <v>#REF!</v>
      </c>
      <c r="R59" s="25" t="e">
        <f>IF('Crisis Indicator Data'!#REF!="No Data",1,IF(#REF!&lt;&gt;"",1,0))</f>
        <v>#REF!</v>
      </c>
      <c r="S59" s="25" t="e">
        <f>IF('Crisis Indicator Data'!#REF!="No Data",1,IF(#REF!&lt;&gt;"",1,0))</f>
        <v>#REF!</v>
      </c>
      <c r="T59" s="25" t="e">
        <f>IF('Crisis Indicator Data'!#REF!="No Data",1,IF(#REF!&lt;&gt;"",1,0))</f>
        <v>#REF!</v>
      </c>
      <c r="U59" s="25" t="e">
        <f>IF('Crisis Indicator Data'!#REF!="No Data",1,IF(#REF!&lt;&gt;"",1,0))</f>
        <v>#REF!</v>
      </c>
      <c r="V59" s="25" t="e">
        <f>IF('Crisis Indicator Data'!#REF!="No Data",1,IF(#REF!&lt;&gt;"",1,0))</f>
        <v>#REF!</v>
      </c>
      <c r="W59" s="25" t="e">
        <f>IF('Crisis Indicator Data'!#REF!="No Data",1,IF(#REF!&lt;&gt;"",1,0))</f>
        <v>#REF!</v>
      </c>
      <c r="X59" s="25" t="e">
        <f>IF('Crisis Indicator Data'!#REF!="No Data",1,IF(#REF!&lt;&gt;"",1,0))</f>
        <v>#REF!</v>
      </c>
      <c r="Y59" s="25" t="e">
        <f>IF('Crisis Indicator Data'!#REF!="No Data",1,IF(#REF!&lt;&gt;"",1,0))</f>
        <v>#REF!</v>
      </c>
      <c r="Z59" s="25" t="e">
        <f>IF('Crisis Indicator Data'!#REF!="No Data",1,IF(#REF!&lt;&gt;"",1,0))</f>
        <v>#REF!</v>
      </c>
      <c r="AA59" s="25" t="e">
        <f>IF('Crisis Indicator Data'!#REF!="No Data",1,IF(#REF!&lt;&gt;"",1,0))</f>
        <v>#REF!</v>
      </c>
      <c r="AB59" s="25" t="e">
        <f>IF('Crisis Indicator Data'!#REF!="No Data",1,IF(#REF!&lt;&gt;"",1,0))</f>
        <v>#REF!</v>
      </c>
      <c r="AC59" s="25" t="e">
        <f>IF('Crisis Indicator Data'!#REF!="No Data",1,IF(#REF!&lt;&gt;"",1,0))</f>
        <v>#REF!</v>
      </c>
      <c r="AD59" s="25" t="e">
        <f>IF('Crisis Indicator Data'!#REF!="No Data",1,IF(#REF!&lt;&gt;"",1,0))</f>
        <v>#REF!</v>
      </c>
      <c r="AE59" s="25" t="e">
        <f>IF('Crisis Indicator Data'!#REF!="No Data",1,IF(#REF!&lt;&gt;"",1,0))</f>
        <v>#REF!</v>
      </c>
      <c r="AF59" s="25" t="e">
        <f>IF('Crisis Indicator Data'!#REF!="No Data",1,IF(#REF!&lt;&gt;"",1,0))</f>
        <v>#REF!</v>
      </c>
      <c r="AG59" s="25" t="e">
        <f>IF('Crisis Indicator Data'!#REF!="No Data",1,IF(#REF!&lt;&gt;"",1,0))</f>
        <v>#REF!</v>
      </c>
      <c r="AH59" s="25" t="e">
        <f>IF('Crisis Indicator Data'!#REF!="No Data",1,IF(#REF!&lt;&gt;"",1,0))</f>
        <v>#REF!</v>
      </c>
      <c r="AI59" s="25" t="e">
        <f>IF('Crisis Indicator Data'!#REF!="No Data",1,IF(#REF!&lt;&gt;"",1,0))</f>
        <v>#REF!</v>
      </c>
      <c r="AJ59" s="25" t="e">
        <f>IF('Crisis Indicator Data'!#REF!="No Data",1,IF(#REF!&lt;&gt;"",1,0))</f>
        <v>#REF!</v>
      </c>
      <c r="AK59" s="25" t="e">
        <f>IF('Crisis Indicator Data'!#REF!="No Data",1,IF(#REF!&lt;&gt;"",1,0))</f>
        <v>#REF!</v>
      </c>
      <c r="AL59" s="25" t="e">
        <f>IF('Crisis Indicator Data'!#REF!="No Data",1,IF(#REF!&lt;&gt;"",1,0))</f>
        <v>#REF!</v>
      </c>
      <c r="AM59" s="25" t="e">
        <f>IF('Crisis Indicator Data'!#REF!="No Data",1,IF(#REF!&lt;&gt;"",1,0))</f>
        <v>#REF!</v>
      </c>
      <c r="AN59" s="25" t="e">
        <f>IF('Crisis Indicator Data'!#REF!="No Data",1,IF(#REF!&lt;&gt;"",1,0))</f>
        <v>#REF!</v>
      </c>
      <c r="AO59" s="25" t="e">
        <f>IF('Crisis Indicator Data'!#REF!="No Data",1,IF(#REF!&lt;&gt;"",1,0))</f>
        <v>#REF!</v>
      </c>
      <c r="AP59" s="25" t="e">
        <f>IF('Crisis Indicator Data'!#REF!="No Data",1,IF(#REF!&lt;&gt;"",1,0))</f>
        <v>#REF!</v>
      </c>
      <c r="AQ59" s="25" t="e">
        <f>IF('Crisis Indicator Data'!#REF!="No Data",1,IF(#REF!&lt;&gt;"",1,0))</f>
        <v>#REF!</v>
      </c>
      <c r="AR59" s="25" t="e">
        <f>IF('Crisis Indicator Data'!#REF!="No Data",1,IF(#REF!&lt;&gt;"",1,0))</f>
        <v>#REF!</v>
      </c>
      <c r="AS59" s="25" t="e">
        <f>IF('Crisis Indicator Data'!#REF!="No Data",1,IF(#REF!&lt;&gt;"",1,0))</f>
        <v>#REF!</v>
      </c>
      <c r="AT59" s="25" t="e">
        <f>IF('Crisis Indicator Data'!#REF!="No Data",1,IF(#REF!&lt;&gt;"",1,0))</f>
        <v>#REF!</v>
      </c>
      <c r="AU59" s="25" t="e">
        <f>IF('Crisis Indicator Data'!#REF!="No Data",1,IF(#REF!&lt;&gt;"",1,0))</f>
        <v>#REF!</v>
      </c>
      <c r="AV59" s="25" t="e">
        <f>IF('Crisis Indicator Data'!#REF!="No Data",1,IF(#REF!&lt;&gt;"",1,0))</f>
        <v>#REF!</v>
      </c>
      <c r="AW59" s="25" t="e">
        <f>IF('Crisis Indicator Data'!#REF!="No Data",1,IF(#REF!&lt;&gt;"",1,0))</f>
        <v>#REF!</v>
      </c>
      <c r="AX59" s="25" t="e">
        <f>IF('Crisis Indicator Data'!#REF!="No Data",1,IF(#REF!&lt;&gt;"",1,0))</f>
        <v>#REF!</v>
      </c>
      <c r="AY59" s="25" t="e">
        <f>IF('Crisis Indicator Data'!#REF!="No Data",1,IF(#REF!&lt;&gt;"",1,0))</f>
        <v>#REF!</v>
      </c>
      <c r="AZ59" s="25" t="e">
        <f>IF('Crisis Indicator Data'!#REF!="No Data",1,IF(#REF!&lt;&gt;"",1,0))</f>
        <v>#REF!</v>
      </c>
      <c r="BA59" t="e">
        <f t="shared" si="2"/>
        <v>#REF!</v>
      </c>
      <c r="BB59" s="27" t="e">
        <f t="shared" si="3"/>
        <v>#REF!</v>
      </c>
    </row>
    <row r="60" spans="1:54" x14ac:dyDescent="0.25">
      <c r="A60" t="s">
        <v>9929</v>
      </c>
      <c r="B60" s="25" t="e">
        <f>IF('Crisis Indicator Data'!#REF!="No Data",1,IF(#REF!&lt;&gt;"",1,0))</f>
        <v>#REF!</v>
      </c>
      <c r="C60" s="25" t="e">
        <f>IF('Crisis Indicator Data'!#REF!="No Data",1,IF(#REF!&lt;&gt;"",1,0))</f>
        <v>#REF!</v>
      </c>
      <c r="D60" s="25" t="e">
        <f>IF('Crisis Indicator Data'!#REF!="No Data",1,IF(#REF!&lt;&gt;"",1,0))</f>
        <v>#REF!</v>
      </c>
      <c r="E60" s="25" t="e">
        <f>IF('Crisis Indicator Data'!#REF!="No Data",1,IF(#REF!&lt;&gt;"",1,0))</f>
        <v>#REF!</v>
      </c>
      <c r="F60" s="25" t="e">
        <f>IF('Crisis Indicator Data'!#REF!="No Data",1,IF(#REF!&lt;&gt;"",1,0))</f>
        <v>#REF!</v>
      </c>
      <c r="G60" s="25" t="e">
        <f>IF('Crisis Indicator Data'!#REF!="No Data",1,IF(#REF!&lt;&gt;"",1,0))</f>
        <v>#REF!</v>
      </c>
      <c r="H60" s="25" t="e">
        <f>IF('Crisis Indicator Data'!#REF!="No Data",1,IF(#REF!&lt;&gt;"",1,0))</f>
        <v>#REF!</v>
      </c>
      <c r="I60" s="25" t="e">
        <f>IF('Crisis Indicator Data'!#REF!="No Data",1,IF(#REF!&lt;&gt;"",1,0))</f>
        <v>#REF!</v>
      </c>
      <c r="J60" s="25" t="e">
        <f>IF('Crisis Indicator Data'!#REF!="No Data",1,IF(#REF!&lt;&gt;"",1,0))</f>
        <v>#REF!</v>
      </c>
      <c r="K60" s="25" t="e">
        <f>IF('Crisis Indicator Data'!#REF!="No Data",1,IF(#REF!&lt;&gt;"",1,0))</f>
        <v>#REF!</v>
      </c>
      <c r="L60" s="25" t="e">
        <f>IF('Crisis Indicator Data'!#REF!="No Data",1,IF(#REF!&lt;&gt;"",1,0))</f>
        <v>#REF!</v>
      </c>
      <c r="M60" s="25" t="e">
        <f>IF('Crisis Indicator Data'!#REF!="No Data",1,IF(#REF!&lt;&gt;"",1,0))</f>
        <v>#REF!</v>
      </c>
      <c r="N60" s="25" t="e">
        <f>IF('Crisis Indicator Data'!#REF!="No Data",1,IF(#REF!&lt;&gt;"",1,0))</f>
        <v>#REF!</v>
      </c>
      <c r="O60" s="25" t="e">
        <f>IF('Crisis Indicator Data'!#REF!="No Data",1,IF(#REF!&lt;&gt;"",1,0))</f>
        <v>#REF!</v>
      </c>
      <c r="P60" s="25" t="e">
        <f>IF('Crisis Indicator Data'!#REF!="No Data",1,IF(#REF!&lt;&gt;"",1,0))</f>
        <v>#REF!</v>
      </c>
      <c r="Q60" s="25" t="e">
        <f>IF('Crisis Indicator Data'!#REF!="No Data",1,IF(#REF!&lt;&gt;"",1,0))</f>
        <v>#REF!</v>
      </c>
      <c r="R60" s="25" t="e">
        <f>IF('Crisis Indicator Data'!#REF!="No Data",1,IF(#REF!&lt;&gt;"",1,0))</f>
        <v>#REF!</v>
      </c>
      <c r="S60" s="25" t="e">
        <f>IF('Crisis Indicator Data'!#REF!="No Data",1,IF(#REF!&lt;&gt;"",1,0))</f>
        <v>#REF!</v>
      </c>
      <c r="T60" s="25" t="e">
        <f>IF('Crisis Indicator Data'!#REF!="No Data",1,IF(#REF!&lt;&gt;"",1,0))</f>
        <v>#REF!</v>
      </c>
      <c r="U60" s="25" t="e">
        <f>IF('Crisis Indicator Data'!#REF!="No Data",1,IF(#REF!&lt;&gt;"",1,0))</f>
        <v>#REF!</v>
      </c>
      <c r="V60" s="25" t="e">
        <f>IF('Crisis Indicator Data'!#REF!="No Data",1,IF(#REF!&lt;&gt;"",1,0))</f>
        <v>#REF!</v>
      </c>
      <c r="W60" s="25" t="e">
        <f>IF('Crisis Indicator Data'!#REF!="No Data",1,IF(#REF!&lt;&gt;"",1,0))</f>
        <v>#REF!</v>
      </c>
      <c r="X60" s="25" t="e">
        <f>IF('Crisis Indicator Data'!#REF!="No Data",1,IF(#REF!&lt;&gt;"",1,0))</f>
        <v>#REF!</v>
      </c>
      <c r="Y60" s="25" t="e">
        <f>IF('Crisis Indicator Data'!#REF!="No Data",1,IF(#REF!&lt;&gt;"",1,0))</f>
        <v>#REF!</v>
      </c>
      <c r="Z60" s="25" t="e">
        <f>IF('Crisis Indicator Data'!#REF!="No Data",1,IF(#REF!&lt;&gt;"",1,0))</f>
        <v>#REF!</v>
      </c>
      <c r="AA60" s="25" t="e">
        <f>IF('Crisis Indicator Data'!#REF!="No Data",1,IF(#REF!&lt;&gt;"",1,0))</f>
        <v>#REF!</v>
      </c>
      <c r="AB60" s="25" t="e">
        <f>IF('Crisis Indicator Data'!#REF!="No Data",1,IF(#REF!&lt;&gt;"",1,0))</f>
        <v>#REF!</v>
      </c>
      <c r="AC60" s="25" t="e">
        <f>IF('Crisis Indicator Data'!#REF!="No Data",1,IF(#REF!&lt;&gt;"",1,0))</f>
        <v>#REF!</v>
      </c>
      <c r="AD60" s="25" t="e">
        <f>IF('Crisis Indicator Data'!#REF!="No Data",1,IF(#REF!&lt;&gt;"",1,0))</f>
        <v>#REF!</v>
      </c>
      <c r="AE60" s="25" t="e">
        <f>IF('Crisis Indicator Data'!#REF!="No Data",1,IF(#REF!&lt;&gt;"",1,0))</f>
        <v>#REF!</v>
      </c>
      <c r="AF60" s="25" t="e">
        <f>IF('Crisis Indicator Data'!#REF!="No Data",1,IF(#REF!&lt;&gt;"",1,0))</f>
        <v>#REF!</v>
      </c>
      <c r="AG60" s="25" t="e">
        <f>IF('Crisis Indicator Data'!#REF!="No Data",1,IF(#REF!&lt;&gt;"",1,0))</f>
        <v>#REF!</v>
      </c>
      <c r="AH60" s="25" t="e">
        <f>IF('Crisis Indicator Data'!#REF!="No Data",1,IF(#REF!&lt;&gt;"",1,0))</f>
        <v>#REF!</v>
      </c>
      <c r="AI60" s="25" t="e">
        <f>IF('Crisis Indicator Data'!#REF!="No Data",1,IF(#REF!&lt;&gt;"",1,0))</f>
        <v>#REF!</v>
      </c>
      <c r="AJ60" s="25" t="e">
        <f>IF('Crisis Indicator Data'!#REF!="No Data",1,IF(#REF!&lt;&gt;"",1,0))</f>
        <v>#REF!</v>
      </c>
      <c r="AK60" s="25" t="e">
        <f>IF('Crisis Indicator Data'!#REF!="No Data",1,IF(#REF!&lt;&gt;"",1,0))</f>
        <v>#REF!</v>
      </c>
      <c r="AL60" s="25" t="e">
        <f>IF('Crisis Indicator Data'!#REF!="No Data",1,IF(#REF!&lt;&gt;"",1,0))</f>
        <v>#REF!</v>
      </c>
      <c r="AM60" s="25" t="e">
        <f>IF('Crisis Indicator Data'!#REF!="No Data",1,IF(#REF!&lt;&gt;"",1,0))</f>
        <v>#REF!</v>
      </c>
      <c r="AN60" s="25" t="e">
        <f>IF('Crisis Indicator Data'!#REF!="No Data",1,IF(#REF!&lt;&gt;"",1,0))</f>
        <v>#REF!</v>
      </c>
      <c r="AO60" s="25" t="e">
        <f>IF('Crisis Indicator Data'!#REF!="No Data",1,IF(#REF!&lt;&gt;"",1,0))</f>
        <v>#REF!</v>
      </c>
      <c r="AP60" s="25" t="e">
        <f>IF('Crisis Indicator Data'!#REF!="No Data",1,IF(#REF!&lt;&gt;"",1,0))</f>
        <v>#REF!</v>
      </c>
      <c r="AQ60" s="25" t="e">
        <f>IF('Crisis Indicator Data'!#REF!="No Data",1,IF(#REF!&lt;&gt;"",1,0))</f>
        <v>#REF!</v>
      </c>
      <c r="AR60" s="25" t="e">
        <f>IF('Crisis Indicator Data'!#REF!="No Data",1,IF(#REF!&lt;&gt;"",1,0))</f>
        <v>#REF!</v>
      </c>
      <c r="AS60" s="25" t="e">
        <f>IF('Crisis Indicator Data'!#REF!="No Data",1,IF(#REF!&lt;&gt;"",1,0))</f>
        <v>#REF!</v>
      </c>
      <c r="AT60" s="25" t="e">
        <f>IF('Crisis Indicator Data'!#REF!="No Data",1,IF(#REF!&lt;&gt;"",1,0))</f>
        <v>#REF!</v>
      </c>
      <c r="AU60" s="25" t="e">
        <f>IF('Crisis Indicator Data'!#REF!="No Data",1,IF(#REF!&lt;&gt;"",1,0))</f>
        <v>#REF!</v>
      </c>
      <c r="AV60" s="25" t="e">
        <f>IF('Crisis Indicator Data'!#REF!="No Data",1,IF(#REF!&lt;&gt;"",1,0))</f>
        <v>#REF!</v>
      </c>
      <c r="AW60" s="25" t="e">
        <f>IF('Crisis Indicator Data'!#REF!="No Data",1,IF(#REF!&lt;&gt;"",1,0))</f>
        <v>#REF!</v>
      </c>
      <c r="AX60" s="25" t="e">
        <f>IF('Crisis Indicator Data'!#REF!="No Data",1,IF(#REF!&lt;&gt;"",1,0))</f>
        <v>#REF!</v>
      </c>
      <c r="AY60" s="25" t="e">
        <f>IF('Crisis Indicator Data'!#REF!="No Data",1,IF(#REF!&lt;&gt;"",1,0))</f>
        <v>#REF!</v>
      </c>
      <c r="AZ60" s="25" t="e">
        <f>IF('Crisis Indicator Data'!#REF!="No Data",1,IF(#REF!&lt;&gt;"",1,0))</f>
        <v>#REF!</v>
      </c>
      <c r="BA60" t="e">
        <f t="shared" si="2"/>
        <v>#REF!</v>
      </c>
      <c r="BB60" s="27" t="e">
        <f t="shared" si="3"/>
        <v>#REF!</v>
      </c>
    </row>
    <row r="61" spans="1:54" x14ac:dyDescent="0.25">
      <c r="A61" t="s">
        <v>9933</v>
      </c>
      <c r="B61" s="25" t="e">
        <f>IF('Crisis Indicator Data'!#REF!="No Data",1,IF(#REF!&lt;&gt;"",1,0))</f>
        <v>#REF!</v>
      </c>
      <c r="C61" s="25" t="e">
        <f>IF('Crisis Indicator Data'!#REF!="No Data",1,IF(#REF!&lt;&gt;"",1,0))</f>
        <v>#REF!</v>
      </c>
      <c r="D61" s="25" t="e">
        <f>IF('Crisis Indicator Data'!#REF!="No Data",1,IF(#REF!&lt;&gt;"",1,0))</f>
        <v>#REF!</v>
      </c>
      <c r="E61" s="25" t="e">
        <f>IF('Crisis Indicator Data'!#REF!="No Data",1,IF(#REF!&lt;&gt;"",1,0))</f>
        <v>#REF!</v>
      </c>
      <c r="F61" s="25" t="e">
        <f>IF('Crisis Indicator Data'!#REF!="No Data",1,IF(#REF!&lt;&gt;"",1,0))</f>
        <v>#REF!</v>
      </c>
      <c r="G61" s="25" t="e">
        <f>IF('Crisis Indicator Data'!#REF!="No Data",1,IF(#REF!&lt;&gt;"",1,0))</f>
        <v>#REF!</v>
      </c>
      <c r="H61" s="25" t="e">
        <f>IF('Crisis Indicator Data'!#REF!="No Data",1,IF(#REF!&lt;&gt;"",1,0))</f>
        <v>#REF!</v>
      </c>
      <c r="I61" s="25" t="e">
        <f>IF('Crisis Indicator Data'!#REF!="No Data",1,IF(#REF!&lt;&gt;"",1,0))</f>
        <v>#REF!</v>
      </c>
      <c r="J61" s="25" t="e">
        <f>IF('Crisis Indicator Data'!#REF!="No Data",1,IF(#REF!&lt;&gt;"",1,0))</f>
        <v>#REF!</v>
      </c>
      <c r="K61" s="25" t="e">
        <f>IF('Crisis Indicator Data'!#REF!="No Data",1,IF(#REF!&lt;&gt;"",1,0))</f>
        <v>#REF!</v>
      </c>
      <c r="L61" s="25" t="e">
        <f>IF('Crisis Indicator Data'!#REF!="No Data",1,IF(#REF!&lt;&gt;"",1,0))</f>
        <v>#REF!</v>
      </c>
      <c r="M61" s="25" t="e">
        <f>IF('Crisis Indicator Data'!#REF!="No Data",1,IF(#REF!&lt;&gt;"",1,0))</f>
        <v>#REF!</v>
      </c>
      <c r="N61" s="25" t="e">
        <f>IF('Crisis Indicator Data'!#REF!="No Data",1,IF(#REF!&lt;&gt;"",1,0))</f>
        <v>#REF!</v>
      </c>
      <c r="O61" s="25" t="e">
        <f>IF('Crisis Indicator Data'!#REF!="No Data",1,IF(#REF!&lt;&gt;"",1,0))</f>
        <v>#REF!</v>
      </c>
      <c r="P61" s="25" t="e">
        <f>IF('Crisis Indicator Data'!#REF!="No Data",1,IF(#REF!&lt;&gt;"",1,0))</f>
        <v>#REF!</v>
      </c>
      <c r="Q61" s="25" t="e">
        <f>IF('Crisis Indicator Data'!#REF!="No Data",1,IF(#REF!&lt;&gt;"",1,0))</f>
        <v>#REF!</v>
      </c>
      <c r="R61" s="25" t="e">
        <f>IF('Crisis Indicator Data'!#REF!="No Data",1,IF(#REF!&lt;&gt;"",1,0))</f>
        <v>#REF!</v>
      </c>
      <c r="S61" s="25" t="e">
        <f>IF('Crisis Indicator Data'!#REF!="No Data",1,IF(#REF!&lt;&gt;"",1,0))</f>
        <v>#REF!</v>
      </c>
      <c r="T61" s="25" t="e">
        <f>IF('Crisis Indicator Data'!#REF!="No Data",1,IF(#REF!&lt;&gt;"",1,0))</f>
        <v>#REF!</v>
      </c>
      <c r="U61" s="25" t="e">
        <f>IF('Crisis Indicator Data'!#REF!="No Data",1,IF(#REF!&lt;&gt;"",1,0))</f>
        <v>#REF!</v>
      </c>
      <c r="V61" s="25" t="e">
        <f>IF('Crisis Indicator Data'!#REF!="No Data",1,IF(#REF!&lt;&gt;"",1,0))</f>
        <v>#REF!</v>
      </c>
      <c r="W61" s="25" t="e">
        <f>IF('Crisis Indicator Data'!#REF!="No Data",1,IF(#REF!&lt;&gt;"",1,0))</f>
        <v>#REF!</v>
      </c>
      <c r="X61" s="25" t="e">
        <f>IF('Crisis Indicator Data'!#REF!="No Data",1,IF(#REF!&lt;&gt;"",1,0))</f>
        <v>#REF!</v>
      </c>
      <c r="Y61" s="25" t="e">
        <f>IF('Crisis Indicator Data'!#REF!="No Data",1,IF(#REF!&lt;&gt;"",1,0))</f>
        <v>#REF!</v>
      </c>
      <c r="Z61" s="25" t="e">
        <f>IF('Crisis Indicator Data'!#REF!="No Data",1,IF(#REF!&lt;&gt;"",1,0))</f>
        <v>#REF!</v>
      </c>
      <c r="AA61" s="25" t="e">
        <f>IF('Crisis Indicator Data'!#REF!="No Data",1,IF(#REF!&lt;&gt;"",1,0))</f>
        <v>#REF!</v>
      </c>
      <c r="AB61" s="25" t="e">
        <f>IF('Crisis Indicator Data'!#REF!="No Data",1,IF(#REF!&lt;&gt;"",1,0))</f>
        <v>#REF!</v>
      </c>
      <c r="AC61" s="25" t="e">
        <f>IF('Crisis Indicator Data'!#REF!="No Data",1,IF(#REF!&lt;&gt;"",1,0))</f>
        <v>#REF!</v>
      </c>
      <c r="AD61" s="25" t="e">
        <f>IF('Crisis Indicator Data'!#REF!="No Data",1,IF(#REF!&lt;&gt;"",1,0))</f>
        <v>#REF!</v>
      </c>
      <c r="AE61" s="25" t="e">
        <f>IF('Crisis Indicator Data'!#REF!="No Data",1,IF(#REF!&lt;&gt;"",1,0))</f>
        <v>#REF!</v>
      </c>
      <c r="AF61" s="25" t="e">
        <f>IF('Crisis Indicator Data'!#REF!="No Data",1,IF(#REF!&lt;&gt;"",1,0))</f>
        <v>#REF!</v>
      </c>
      <c r="AG61" s="25" t="e">
        <f>IF('Crisis Indicator Data'!#REF!="No Data",1,IF(#REF!&lt;&gt;"",1,0))</f>
        <v>#REF!</v>
      </c>
      <c r="AH61" s="25" t="e">
        <f>IF('Crisis Indicator Data'!#REF!="No Data",1,IF(#REF!&lt;&gt;"",1,0))</f>
        <v>#REF!</v>
      </c>
      <c r="AI61" s="25" t="e">
        <f>IF('Crisis Indicator Data'!#REF!="No Data",1,IF(#REF!&lt;&gt;"",1,0))</f>
        <v>#REF!</v>
      </c>
      <c r="AJ61" s="25" t="e">
        <f>IF('Crisis Indicator Data'!#REF!="No Data",1,IF(#REF!&lt;&gt;"",1,0))</f>
        <v>#REF!</v>
      </c>
      <c r="AK61" s="25" t="e">
        <f>IF('Crisis Indicator Data'!#REF!="No Data",1,IF(#REF!&lt;&gt;"",1,0))</f>
        <v>#REF!</v>
      </c>
      <c r="AL61" s="25" t="e">
        <f>IF('Crisis Indicator Data'!#REF!="No Data",1,IF(#REF!&lt;&gt;"",1,0))</f>
        <v>#REF!</v>
      </c>
      <c r="AM61" s="25" t="e">
        <f>IF('Crisis Indicator Data'!#REF!="No Data",1,IF(#REF!&lt;&gt;"",1,0))</f>
        <v>#REF!</v>
      </c>
      <c r="AN61" s="25" t="e">
        <f>IF('Crisis Indicator Data'!#REF!="No Data",1,IF(#REF!&lt;&gt;"",1,0))</f>
        <v>#REF!</v>
      </c>
      <c r="AO61" s="25" t="e">
        <f>IF('Crisis Indicator Data'!#REF!="No Data",1,IF(#REF!&lt;&gt;"",1,0))</f>
        <v>#REF!</v>
      </c>
      <c r="AP61" s="25" t="e">
        <f>IF('Crisis Indicator Data'!#REF!="No Data",1,IF(#REF!&lt;&gt;"",1,0))</f>
        <v>#REF!</v>
      </c>
      <c r="AQ61" s="25" t="e">
        <f>IF('Crisis Indicator Data'!#REF!="No Data",1,IF(#REF!&lt;&gt;"",1,0))</f>
        <v>#REF!</v>
      </c>
      <c r="AR61" s="25" t="e">
        <f>IF('Crisis Indicator Data'!#REF!="No Data",1,IF(#REF!&lt;&gt;"",1,0))</f>
        <v>#REF!</v>
      </c>
      <c r="AS61" s="25" t="e">
        <f>IF('Crisis Indicator Data'!#REF!="No Data",1,IF(#REF!&lt;&gt;"",1,0))</f>
        <v>#REF!</v>
      </c>
      <c r="AT61" s="25" t="e">
        <f>IF('Crisis Indicator Data'!#REF!="No Data",1,IF(#REF!&lt;&gt;"",1,0))</f>
        <v>#REF!</v>
      </c>
      <c r="AU61" s="25" t="e">
        <f>IF('Crisis Indicator Data'!#REF!="No Data",1,IF(#REF!&lt;&gt;"",1,0))</f>
        <v>#REF!</v>
      </c>
      <c r="AV61" s="25" t="e">
        <f>IF('Crisis Indicator Data'!#REF!="No Data",1,IF(#REF!&lt;&gt;"",1,0))</f>
        <v>#REF!</v>
      </c>
      <c r="AW61" s="25" t="e">
        <f>IF('Crisis Indicator Data'!#REF!="No Data",1,IF(#REF!&lt;&gt;"",1,0))</f>
        <v>#REF!</v>
      </c>
      <c r="AX61" s="25" t="e">
        <f>IF('Crisis Indicator Data'!#REF!="No Data",1,IF(#REF!&lt;&gt;"",1,0))</f>
        <v>#REF!</v>
      </c>
      <c r="AY61" s="25" t="e">
        <f>IF('Crisis Indicator Data'!#REF!="No Data",1,IF(#REF!&lt;&gt;"",1,0))</f>
        <v>#REF!</v>
      </c>
      <c r="AZ61" s="25" t="e">
        <f>IF('Crisis Indicator Data'!#REF!="No Data",1,IF(#REF!&lt;&gt;"",1,0))</f>
        <v>#REF!</v>
      </c>
      <c r="BA61" t="e">
        <f t="shared" si="2"/>
        <v>#REF!</v>
      </c>
      <c r="BB61" s="27" t="e">
        <f t="shared" si="3"/>
        <v>#REF!</v>
      </c>
    </row>
    <row r="62" spans="1:54" x14ac:dyDescent="0.25">
      <c r="A62" t="s">
        <v>9943</v>
      </c>
      <c r="B62" s="25" t="e">
        <f>IF('Crisis Indicator Data'!#REF!="No Data",1,IF(#REF!&lt;&gt;"",1,0))</f>
        <v>#REF!</v>
      </c>
      <c r="C62" s="25" t="e">
        <f>IF('Crisis Indicator Data'!#REF!="No Data",1,IF(#REF!&lt;&gt;"",1,0))</f>
        <v>#REF!</v>
      </c>
      <c r="D62" s="25" t="e">
        <f>IF('Crisis Indicator Data'!#REF!="No Data",1,IF(#REF!&lt;&gt;"",1,0))</f>
        <v>#REF!</v>
      </c>
      <c r="E62" s="25" t="e">
        <f>IF('Crisis Indicator Data'!#REF!="No Data",1,IF(#REF!&lt;&gt;"",1,0))</f>
        <v>#REF!</v>
      </c>
      <c r="F62" s="25" t="e">
        <f>IF('Crisis Indicator Data'!#REF!="No Data",1,IF(#REF!&lt;&gt;"",1,0))</f>
        <v>#REF!</v>
      </c>
      <c r="G62" s="25" t="e">
        <f>IF('Crisis Indicator Data'!#REF!="No Data",1,IF(#REF!&lt;&gt;"",1,0))</f>
        <v>#REF!</v>
      </c>
      <c r="H62" s="25" t="e">
        <f>IF('Crisis Indicator Data'!#REF!="No Data",1,IF(#REF!&lt;&gt;"",1,0))</f>
        <v>#REF!</v>
      </c>
      <c r="I62" s="25" t="e">
        <f>IF('Crisis Indicator Data'!#REF!="No Data",1,IF(#REF!&lt;&gt;"",1,0))</f>
        <v>#REF!</v>
      </c>
      <c r="J62" s="25" t="e">
        <f>IF('Crisis Indicator Data'!#REF!="No Data",1,IF(#REF!&lt;&gt;"",1,0))</f>
        <v>#REF!</v>
      </c>
      <c r="K62" s="25" t="e">
        <f>IF('Crisis Indicator Data'!#REF!="No Data",1,IF(#REF!&lt;&gt;"",1,0))</f>
        <v>#REF!</v>
      </c>
      <c r="L62" s="25" t="e">
        <f>IF('Crisis Indicator Data'!#REF!="No Data",1,IF(#REF!&lt;&gt;"",1,0))</f>
        <v>#REF!</v>
      </c>
      <c r="M62" s="25" t="e">
        <f>IF('Crisis Indicator Data'!#REF!="No Data",1,IF(#REF!&lt;&gt;"",1,0))</f>
        <v>#REF!</v>
      </c>
      <c r="N62" s="25" t="e">
        <f>IF('Crisis Indicator Data'!#REF!="No Data",1,IF(#REF!&lt;&gt;"",1,0))</f>
        <v>#REF!</v>
      </c>
      <c r="O62" s="25" t="e">
        <f>IF('Crisis Indicator Data'!#REF!="No Data",1,IF(#REF!&lt;&gt;"",1,0))</f>
        <v>#REF!</v>
      </c>
      <c r="P62" s="25" t="e">
        <f>IF('Crisis Indicator Data'!#REF!="No Data",1,IF(#REF!&lt;&gt;"",1,0))</f>
        <v>#REF!</v>
      </c>
      <c r="Q62" s="25" t="e">
        <f>IF('Crisis Indicator Data'!#REF!="No Data",1,IF(#REF!&lt;&gt;"",1,0))</f>
        <v>#REF!</v>
      </c>
      <c r="R62" s="25" t="e">
        <f>IF('Crisis Indicator Data'!#REF!="No Data",1,IF(#REF!&lt;&gt;"",1,0))</f>
        <v>#REF!</v>
      </c>
      <c r="S62" s="25" t="e">
        <f>IF('Crisis Indicator Data'!#REF!="No Data",1,IF(#REF!&lt;&gt;"",1,0))</f>
        <v>#REF!</v>
      </c>
      <c r="T62" s="25" t="e">
        <f>IF('Crisis Indicator Data'!#REF!="No Data",1,IF(#REF!&lt;&gt;"",1,0))</f>
        <v>#REF!</v>
      </c>
      <c r="U62" s="25" t="e">
        <f>IF('Crisis Indicator Data'!#REF!="No Data",1,IF(#REF!&lt;&gt;"",1,0))</f>
        <v>#REF!</v>
      </c>
      <c r="V62" s="25" t="e">
        <f>IF('Crisis Indicator Data'!#REF!="No Data",1,IF(#REF!&lt;&gt;"",1,0))</f>
        <v>#REF!</v>
      </c>
      <c r="W62" s="25" t="e">
        <f>IF('Crisis Indicator Data'!#REF!="No Data",1,IF(#REF!&lt;&gt;"",1,0))</f>
        <v>#REF!</v>
      </c>
      <c r="X62" s="25" t="e">
        <f>IF('Crisis Indicator Data'!#REF!="No Data",1,IF(#REF!&lt;&gt;"",1,0))</f>
        <v>#REF!</v>
      </c>
      <c r="Y62" s="25" t="e">
        <f>IF('Crisis Indicator Data'!#REF!="No Data",1,IF(#REF!&lt;&gt;"",1,0))</f>
        <v>#REF!</v>
      </c>
      <c r="Z62" s="25" t="e">
        <f>IF('Crisis Indicator Data'!#REF!="No Data",1,IF(#REF!&lt;&gt;"",1,0))</f>
        <v>#REF!</v>
      </c>
      <c r="AA62" s="25" t="e">
        <f>IF('Crisis Indicator Data'!#REF!="No Data",1,IF(#REF!&lt;&gt;"",1,0))</f>
        <v>#REF!</v>
      </c>
      <c r="AB62" s="25" t="e">
        <f>IF('Crisis Indicator Data'!#REF!="No Data",1,IF(#REF!&lt;&gt;"",1,0))</f>
        <v>#REF!</v>
      </c>
      <c r="AC62" s="25" t="e">
        <f>IF('Crisis Indicator Data'!#REF!="No Data",1,IF(#REF!&lt;&gt;"",1,0))</f>
        <v>#REF!</v>
      </c>
      <c r="AD62" s="25" t="e">
        <f>IF('Crisis Indicator Data'!#REF!="No Data",1,IF(#REF!&lt;&gt;"",1,0))</f>
        <v>#REF!</v>
      </c>
      <c r="AE62" s="25" t="e">
        <f>IF('Crisis Indicator Data'!#REF!="No Data",1,IF(#REF!&lt;&gt;"",1,0))</f>
        <v>#REF!</v>
      </c>
      <c r="AF62" s="25" t="e">
        <f>IF('Crisis Indicator Data'!#REF!="No Data",1,IF(#REF!&lt;&gt;"",1,0))</f>
        <v>#REF!</v>
      </c>
      <c r="AG62" s="25" t="e">
        <f>IF('Crisis Indicator Data'!#REF!="No Data",1,IF(#REF!&lt;&gt;"",1,0))</f>
        <v>#REF!</v>
      </c>
      <c r="AH62" s="25" t="e">
        <f>IF('Crisis Indicator Data'!#REF!="No Data",1,IF(#REF!&lt;&gt;"",1,0))</f>
        <v>#REF!</v>
      </c>
      <c r="AI62" s="25" t="e">
        <f>IF('Crisis Indicator Data'!#REF!="No Data",1,IF(#REF!&lt;&gt;"",1,0))</f>
        <v>#REF!</v>
      </c>
      <c r="AJ62" s="25" t="e">
        <f>IF('Crisis Indicator Data'!#REF!="No Data",1,IF(#REF!&lt;&gt;"",1,0))</f>
        <v>#REF!</v>
      </c>
      <c r="AK62" s="25" t="e">
        <f>IF('Crisis Indicator Data'!#REF!="No Data",1,IF(#REF!&lt;&gt;"",1,0))</f>
        <v>#REF!</v>
      </c>
      <c r="AL62" s="25" t="e">
        <f>IF('Crisis Indicator Data'!#REF!="No Data",1,IF(#REF!&lt;&gt;"",1,0))</f>
        <v>#REF!</v>
      </c>
      <c r="AM62" s="25" t="e">
        <f>IF('Crisis Indicator Data'!#REF!="No Data",1,IF(#REF!&lt;&gt;"",1,0))</f>
        <v>#REF!</v>
      </c>
      <c r="AN62" s="25" t="e">
        <f>IF('Crisis Indicator Data'!#REF!="No Data",1,IF(#REF!&lt;&gt;"",1,0))</f>
        <v>#REF!</v>
      </c>
      <c r="AO62" s="25" t="e">
        <f>IF('Crisis Indicator Data'!#REF!="No Data",1,IF(#REF!&lt;&gt;"",1,0))</f>
        <v>#REF!</v>
      </c>
      <c r="AP62" s="25" t="e">
        <f>IF('Crisis Indicator Data'!#REF!="No Data",1,IF(#REF!&lt;&gt;"",1,0))</f>
        <v>#REF!</v>
      </c>
      <c r="AQ62" s="25" t="e">
        <f>IF('Crisis Indicator Data'!#REF!="No Data",1,IF(#REF!&lt;&gt;"",1,0))</f>
        <v>#REF!</v>
      </c>
      <c r="AR62" s="25" t="e">
        <f>IF('Crisis Indicator Data'!#REF!="No Data",1,IF(#REF!&lt;&gt;"",1,0))</f>
        <v>#REF!</v>
      </c>
      <c r="AS62" s="25" t="e">
        <f>IF('Crisis Indicator Data'!#REF!="No Data",1,IF(#REF!&lt;&gt;"",1,0))</f>
        <v>#REF!</v>
      </c>
      <c r="AT62" s="25" t="e">
        <f>IF('Crisis Indicator Data'!#REF!="No Data",1,IF(#REF!&lt;&gt;"",1,0))</f>
        <v>#REF!</v>
      </c>
      <c r="AU62" s="25" t="e">
        <f>IF('Crisis Indicator Data'!#REF!="No Data",1,IF(#REF!&lt;&gt;"",1,0))</f>
        <v>#REF!</v>
      </c>
      <c r="AV62" s="25" t="e">
        <f>IF('Crisis Indicator Data'!#REF!="No Data",1,IF(#REF!&lt;&gt;"",1,0))</f>
        <v>#REF!</v>
      </c>
      <c r="AW62" s="25" t="e">
        <f>IF('Crisis Indicator Data'!#REF!="No Data",1,IF(#REF!&lt;&gt;"",1,0))</f>
        <v>#REF!</v>
      </c>
      <c r="AX62" s="25" t="e">
        <f>IF('Crisis Indicator Data'!#REF!="No Data",1,IF(#REF!&lt;&gt;"",1,0))</f>
        <v>#REF!</v>
      </c>
      <c r="AY62" s="25" t="e">
        <f>IF('Crisis Indicator Data'!#REF!="No Data",1,IF(#REF!&lt;&gt;"",1,0))</f>
        <v>#REF!</v>
      </c>
      <c r="AZ62" s="25" t="e">
        <f>IF('Crisis Indicator Data'!#REF!="No Data",1,IF(#REF!&lt;&gt;"",1,0))</f>
        <v>#REF!</v>
      </c>
      <c r="BA62" t="e">
        <f t="shared" si="2"/>
        <v>#REF!</v>
      </c>
      <c r="BB62" s="27" t="e">
        <f t="shared" si="3"/>
        <v>#REF!</v>
      </c>
    </row>
    <row r="63" spans="1:54" x14ac:dyDescent="0.25">
      <c r="A63" t="s">
        <v>9937</v>
      </c>
      <c r="B63" s="25" t="e">
        <f>IF('Crisis Indicator Data'!#REF!="No Data",1,IF(#REF!&lt;&gt;"",1,0))</f>
        <v>#REF!</v>
      </c>
      <c r="C63" s="25" t="e">
        <f>IF('Crisis Indicator Data'!#REF!="No Data",1,IF(#REF!&lt;&gt;"",1,0))</f>
        <v>#REF!</v>
      </c>
      <c r="D63" s="25" t="e">
        <f>IF('Crisis Indicator Data'!#REF!="No Data",1,IF(#REF!&lt;&gt;"",1,0))</f>
        <v>#REF!</v>
      </c>
      <c r="E63" s="25" t="e">
        <f>IF('Crisis Indicator Data'!#REF!="No Data",1,IF(#REF!&lt;&gt;"",1,0))</f>
        <v>#REF!</v>
      </c>
      <c r="F63" s="25" t="e">
        <f>IF('Crisis Indicator Data'!#REF!="No Data",1,IF(#REF!&lt;&gt;"",1,0))</f>
        <v>#REF!</v>
      </c>
      <c r="G63" s="25" t="e">
        <f>IF('Crisis Indicator Data'!#REF!="No Data",1,IF(#REF!&lt;&gt;"",1,0))</f>
        <v>#REF!</v>
      </c>
      <c r="H63" s="25" t="e">
        <f>IF('Crisis Indicator Data'!#REF!="No Data",1,IF(#REF!&lt;&gt;"",1,0))</f>
        <v>#REF!</v>
      </c>
      <c r="I63" s="25" t="e">
        <f>IF('Crisis Indicator Data'!#REF!="No Data",1,IF(#REF!&lt;&gt;"",1,0))</f>
        <v>#REF!</v>
      </c>
      <c r="J63" s="25" t="e">
        <f>IF('Crisis Indicator Data'!#REF!="No Data",1,IF(#REF!&lt;&gt;"",1,0))</f>
        <v>#REF!</v>
      </c>
      <c r="K63" s="25" t="e">
        <f>IF('Crisis Indicator Data'!#REF!="No Data",1,IF(#REF!&lt;&gt;"",1,0))</f>
        <v>#REF!</v>
      </c>
      <c r="L63" s="25" t="e">
        <f>IF('Crisis Indicator Data'!#REF!="No Data",1,IF(#REF!&lt;&gt;"",1,0))</f>
        <v>#REF!</v>
      </c>
      <c r="M63" s="25" t="e">
        <f>IF('Crisis Indicator Data'!#REF!="No Data",1,IF(#REF!&lt;&gt;"",1,0))</f>
        <v>#REF!</v>
      </c>
      <c r="N63" s="25" t="e">
        <f>IF('Crisis Indicator Data'!#REF!="No Data",1,IF(#REF!&lt;&gt;"",1,0))</f>
        <v>#REF!</v>
      </c>
      <c r="O63" s="25" t="e">
        <f>IF('Crisis Indicator Data'!#REF!="No Data",1,IF(#REF!&lt;&gt;"",1,0))</f>
        <v>#REF!</v>
      </c>
      <c r="P63" s="25" t="e">
        <f>IF('Crisis Indicator Data'!#REF!="No Data",1,IF(#REF!&lt;&gt;"",1,0))</f>
        <v>#REF!</v>
      </c>
      <c r="Q63" s="25" t="e">
        <f>IF('Crisis Indicator Data'!#REF!="No Data",1,IF(#REF!&lt;&gt;"",1,0))</f>
        <v>#REF!</v>
      </c>
      <c r="R63" s="25" t="e">
        <f>IF('Crisis Indicator Data'!#REF!="No Data",1,IF(#REF!&lt;&gt;"",1,0))</f>
        <v>#REF!</v>
      </c>
      <c r="S63" s="25" t="e">
        <f>IF('Crisis Indicator Data'!#REF!="No Data",1,IF(#REF!&lt;&gt;"",1,0))</f>
        <v>#REF!</v>
      </c>
      <c r="T63" s="25" t="e">
        <f>IF('Crisis Indicator Data'!#REF!="No Data",1,IF(#REF!&lt;&gt;"",1,0))</f>
        <v>#REF!</v>
      </c>
      <c r="U63" s="25" t="e">
        <f>IF('Crisis Indicator Data'!#REF!="No Data",1,IF(#REF!&lt;&gt;"",1,0))</f>
        <v>#REF!</v>
      </c>
      <c r="V63" s="25" t="e">
        <f>IF('Crisis Indicator Data'!#REF!="No Data",1,IF(#REF!&lt;&gt;"",1,0))</f>
        <v>#REF!</v>
      </c>
      <c r="W63" s="25" t="e">
        <f>IF('Crisis Indicator Data'!#REF!="No Data",1,IF(#REF!&lt;&gt;"",1,0))</f>
        <v>#REF!</v>
      </c>
      <c r="X63" s="25" t="e">
        <f>IF('Crisis Indicator Data'!#REF!="No Data",1,IF(#REF!&lt;&gt;"",1,0))</f>
        <v>#REF!</v>
      </c>
      <c r="Y63" s="25" t="e">
        <f>IF('Crisis Indicator Data'!#REF!="No Data",1,IF(#REF!&lt;&gt;"",1,0))</f>
        <v>#REF!</v>
      </c>
      <c r="Z63" s="25" t="e">
        <f>IF('Crisis Indicator Data'!#REF!="No Data",1,IF(#REF!&lt;&gt;"",1,0))</f>
        <v>#REF!</v>
      </c>
      <c r="AA63" s="25" t="e">
        <f>IF('Crisis Indicator Data'!#REF!="No Data",1,IF(#REF!&lt;&gt;"",1,0))</f>
        <v>#REF!</v>
      </c>
      <c r="AB63" s="25" t="e">
        <f>IF('Crisis Indicator Data'!#REF!="No Data",1,IF(#REF!&lt;&gt;"",1,0))</f>
        <v>#REF!</v>
      </c>
      <c r="AC63" s="25" t="e">
        <f>IF('Crisis Indicator Data'!#REF!="No Data",1,IF(#REF!&lt;&gt;"",1,0))</f>
        <v>#REF!</v>
      </c>
      <c r="AD63" s="25" t="e">
        <f>IF('Crisis Indicator Data'!#REF!="No Data",1,IF(#REF!&lt;&gt;"",1,0))</f>
        <v>#REF!</v>
      </c>
      <c r="AE63" s="25" t="e">
        <f>IF('Crisis Indicator Data'!#REF!="No Data",1,IF(#REF!&lt;&gt;"",1,0))</f>
        <v>#REF!</v>
      </c>
      <c r="AF63" s="25" t="e">
        <f>IF('Crisis Indicator Data'!#REF!="No Data",1,IF(#REF!&lt;&gt;"",1,0))</f>
        <v>#REF!</v>
      </c>
      <c r="AG63" s="25" t="e">
        <f>IF('Crisis Indicator Data'!#REF!="No Data",1,IF(#REF!&lt;&gt;"",1,0))</f>
        <v>#REF!</v>
      </c>
      <c r="AH63" s="25" t="e">
        <f>IF('Crisis Indicator Data'!#REF!="No Data",1,IF(#REF!&lt;&gt;"",1,0))</f>
        <v>#REF!</v>
      </c>
      <c r="AI63" s="25" t="e">
        <f>IF('Crisis Indicator Data'!#REF!="No Data",1,IF(#REF!&lt;&gt;"",1,0))</f>
        <v>#REF!</v>
      </c>
      <c r="AJ63" s="25" t="e">
        <f>IF('Crisis Indicator Data'!#REF!="No Data",1,IF(#REF!&lt;&gt;"",1,0))</f>
        <v>#REF!</v>
      </c>
      <c r="AK63" s="25" t="e">
        <f>IF('Crisis Indicator Data'!#REF!="No Data",1,IF(#REF!&lt;&gt;"",1,0))</f>
        <v>#REF!</v>
      </c>
      <c r="AL63" s="25" t="e">
        <f>IF('Crisis Indicator Data'!#REF!="No Data",1,IF(#REF!&lt;&gt;"",1,0))</f>
        <v>#REF!</v>
      </c>
      <c r="AM63" s="25" t="e">
        <f>IF('Crisis Indicator Data'!#REF!="No Data",1,IF(#REF!&lt;&gt;"",1,0))</f>
        <v>#REF!</v>
      </c>
      <c r="AN63" s="25" t="e">
        <f>IF('Crisis Indicator Data'!#REF!="No Data",1,IF(#REF!&lt;&gt;"",1,0))</f>
        <v>#REF!</v>
      </c>
      <c r="AO63" s="25" t="e">
        <f>IF('Crisis Indicator Data'!#REF!="No Data",1,IF(#REF!&lt;&gt;"",1,0))</f>
        <v>#REF!</v>
      </c>
      <c r="AP63" s="25" t="e">
        <f>IF('Crisis Indicator Data'!#REF!="No Data",1,IF(#REF!&lt;&gt;"",1,0))</f>
        <v>#REF!</v>
      </c>
      <c r="AQ63" s="25" t="e">
        <f>IF('Crisis Indicator Data'!#REF!="No Data",1,IF(#REF!&lt;&gt;"",1,0))</f>
        <v>#REF!</v>
      </c>
      <c r="AR63" s="25" t="e">
        <f>IF('Crisis Indicator Data'!#REF!="No Data",1,IF(#REF!&lt;&gt;"",1,0))</f>
        <v>#REF!</v>
      </c>
      <c r="AS63" s="25" t="e">
        <f>IF('Crisis Indicator Data'!#REF!="No Data",1,IF(#REF!&lt;&gt;"",1,0))</f>
        <v>#REF!</v>
      </c>
      <c r="AT63" s="25" t="e">
        <f>IF('Crisis Indicator Data'!#REF!="No Data",1,IF(#REF!&lt;&gt;"",1,0))</f>
        <v>#REF!</v>
      </c>
      <c r="AU63" s="25" t="e">
        <f>IF('Crisis Indicator Data'!#REF!="No Data",1,IF(#REF!&lt;&gt;"",1,0))</f>
        <v>#REF!</v>
      </c>
      <c r="AV63" s="25" t="e">
        <f>IF('Crisis Indicator Data'!#REF!="No Data",1,IF(#REF!&lt;&gt;"",1,0))</f>
        <v>#REF!</v>
      </c>
      <c r="AW63" s="25" t="e">
        <f>IF('Crisis Indicator Data'!#REF!="No Data",1,IF(#REF!&lt;&gt;"",1,0))</f>
        <v>#REF!</v>
      </c>
      <c r="AX63" s="25" t="e">
        <f>IF('Crisis Indicator Data'!#REF!="No Data",1,IF(#REF!&lt;&gt;"",1,0))</f>
        <v>#REF!</v>
      </c>
      <c r="AY63" s="25" t="e">
        <f>IF('Crisis Indicator Data'!#REF!="No Data",1,IF(#REF!&lt;&gt;"",1,0))</f>
        <v>#REF!</v>
      </c>
      <c r="AZ63" s="25" t="e">
        <f>IF('Crisis Indicator Data'!#REF!="No Data",1,IF(#REF!&lt;&gt;"",1,0))</f>
        <v>#REF!</v>
      </c>
      <c r="BA63" t="e">
        <f t="shared" si="2"/>
        <v>#REF!</v>
      </c>
      <c r="BB63" s="27" t="e">
        <f t="shared" si="3"/>
        <v>#REF!</v>
      </c>
    </row>
    <row r="64" spans="1:54" x14ac:dyDescent="0.25">
      <c r="A64" t="s">
        <v>9910</v>
      </c>
      <c r="B64" s="25" t="e">
        <f>IF('Crisis Indicator Data'!#REF!="No Data",1,IF(#REF!&lt;&gt;"",1,0))</f>
        <v>#REF!</v>
      </c>
      <c r="C64" s="25" t="e">
        <f>IF('Crisis Indicator Data'!#REF!="No Data",1,IF(#REF!&lt;&gt;"",1,0))</f>
        <v>#REF!</v>
      </c>
      <c r="D64" s="25" t="e">
        <f>IF('Crisis Indicator Data'!#REF!="No Data",1,IF(#REF!&lt;&gt;"",1,0))</f>
        <v>#REF!</v>
      </c>
      <c r="E64" s="25" t="e">
        <f>IF('Crisis Indicator Data'!#REF!="No Data",1,IF(#REF!&lt;&gt;"",1,0))</f>
        <v>#REF!</v>
      </c>
      <c r="F64" s="25" t="e">
        <f>IF('Crisis Indicator Data'!#REF!="No Data",1,IF(#REF!&lt;&gt;"",1,0))</f>
        <v>#REF!</v>
      </c>
      <c r="G64" s="25" t="e">
        <f>IF('Crisis Indicator Data'!#REF!="No Data",1,IF(#REF!&lt;&gt;"",1,0))</f>
        <v>#REF!</v>
      </c>
      <c r="H64" s="25" t="e">
        <f>IF('Crisis Indicator Data'!#REF!="No Data",1,IF(#REF!&lt;&gt;"",1,0))</f>
        <v>#REF!</v>
      </c>
      <c r="I64" s="25" t="e">
        <f>IF('Crisis Indicator Data'!#REF!="No Data",1,IF(#REF!&lt;&gt;"",1,0))</f>
        <v>#REF!</v>
      </c>
      <c r="J64" s="25" t="e">
        <f>IF('Crisis Indicator Data'!#REF!="No Data",1,IF(#REF!&lt;&gt;"",1,0))</f>
        <v>#REF!</v>
      </c>
      <c r="K64" s="25" t="e">
        <f>IF('Crisis Indicator Data'!#REF!="No Data",1,IF(#REF!&lt;&gt;"",1,0))</f>
        <v>#REF!</v>
      </c>
      <c r="L64" s="25" t="e">
        <f>IF('Crisis Indicator Data'!#REF!="No Data",1,IF(#REF!&lt;&gt;"",1,0))</f>
        <v>#REF!</v>
      </c>
      <c r="M64" s="25" t="e">
        <f>IF('Crisis Indicator Data'!#REF!="No Data",1,IF(#REF!&lt;&gt;"",1,0))</f>
        <v>#REF!</v>
      </c>
      <c r="N64" s="25" t="e">
        <f>IF('Crisis Indicator Data'!#REF!="No Data",1,IF(#REF!&lt;&gt;"",1,0))</f>
        <v>#REF!</v>
      </c>
      <c r="O64" s="25" t="e">
        <f>IF('Crisis Indicator Data'!#REF!="No Data",1,IF(#REF!&lt;&gt;"",1,0))</f>
        <v>#REF!</v>
      </c>
      <c r="P64" s="25" t="e">
        <f>IF('Crisis Indicator Data'!#REF!="No Data",1,IF(#REF!&lt;&gt;"",1,0))</f>
        <v>#REF!</v>
      </c>
      <c r="Q64" s="25" t="e">
        <f>IF('Crisis Indicator Data'!#REF!="No Data",1,IF(#REF!&lt;&gt;"",1,0))</f>
        <v>#REF!</v>
      </c>
      <c r="R64" s="25" t="e">
        <f>IF('Crisis Indicator Data'!#REF!="No Data",1,IF(#REF!&lt;&gt;"",1,0))</f>
        <v>#REF!</v>
      </c>
      <c r="S64" s="25" t="e">
        <f>IF('Crisis Indicator Data'!#REF!="No Data",1,IF(#REF!&lt;&gt;"",1,0))</f>
        <v>#REF!</v>
      </c>
      <c r="T64" s="25" t="e">
        <f>IF('Crisis Indicator Data'!#REF!="No Data",1,IF(#REF!&lt;&gt;"",1,0))</f>
        <v>#REF!</v>
      </c>
      <c r="U64" s="25" t="e">
        <f>IF('Crisis Indicator Data'!#REF!="No Data",1,IF(#REF!&lt;&gt;"",1,0))</f>
        <v>#REF!</v>
      </c>
      <c r="V64" s="25" t="e">
        <f>IF('Crisis Indicator Data'!#REF!="No Data",1,IF(#REF!&lt;&gt;"",1,0))</f>
        <v>#REF!</v>
      </c>
      <c r="W64" s="25" t="e">
        <f>IF('Crisis Indicator Data'!#REF!="No Data",1,IF(#REF!&lt;&gt;"",1,0))</f>
        <v>#REF!</v>
      </c>
      <c r="X64" s="25" t="e">
        <f>IF('Crisis Indicator Data'!#REF!="No Data",1,IF(#REF!&lt;&gt;"",1,0))</f>
        <v>#REF!</v>
      </c>
      <c r="Y64" s="25" t="e">
        <f>IF('Crisis Indicator Data'!#REF!="No Data",1,IF(#REF!&lt;&gt;"",1,0))</f>
        <v>#REF!</v>
      </c>
      <c r="Z64" s="25" t="e">
        <f>IF('Crisis Indicator Data'!#REF!="No Data",1,IF(#REF!&lt;&gt;"",1,0))</f>
        <v>#REF!</v>
      </c>
      <c r="AA64" s="25" t="e">
        <f>IF('Crisis Indicator Data'!#REF!="No Data",1,IF(#REF!&lt;&gt;"",1,0))</f>
        <v>#REF!</v>
      </c>
      <c r="AB64" s="25" t="e">
        <f>IF('Crisis Indicator Data'!#REF!="No Data",1,IF(#REF!&lt;&gt;"",1,0))</f>
        <v>#REF!</v>
      </c>
      <c r="AC64" s="25" t="e">
        <f>IF('Crisis Indicator Data'!#REF!="No Data",1,IF(#REF!&lt;&gt;"",1,0))</f>
        <v>#REF!</v>
      </c>
      <c r="AD64" s="25" t="e">
        <f>IF('Crisis Indicator Data'!#REF!="No Data",1,IF(#REF!&lt;&gt;"",1,0))</f>
        <v>#REF!</v>
      </c>
      <c r="AE64" s="25" t="e">
        <f>IF('Crisis Indicator Data'!#REF!="No Data",1,IF(#REF!&lt;&gt;"",1,0))</f>
        <v>#REF!</v>
      </c>
      <c r="AF64" s="25" t="e">
        <f>IF('Crisis Indicator Data'!#REF!="No Data",1,IF(#REF!&lt;&gt;"",1,0))</f>
        <v>#REF!</v>
      </c>
      <c r="AG64" s="25" t="e">
        <f>IF('Crisis Indicator Data'!#REF!="No Data",1,IF(#REF!&lt;&gt;"",1,0))</f>
        <v>#REF!</v>
      </c>
      <c r="AH64" s="25" t="e">
        <f>IF('Crisis Indicator Data'!#REF!="No Data",1,IF(#REF!&lt;&gt;"",1,0))</f>
        <v>#REF!</v>
      </c>
      <c r="AI64" s="25" t="e">
        <f>IF('Crisis Indicator Data'!#REF!="No Data",1,IF(#REF!&lt;&gt;"",1,0))</f>
        <v>#REF!</v>
      </c>
      <c r="AJ64" s="25" t="e">
        <f>IF('Crisis Indicator Data'!#REF!="No Data",1,IF(#REF!&lt;&gt;"",1,0))</f>
        <v>#REF!</v>
      </c>
      <c r="AK64" s="25" t="e">
        <f>IF('Crisis Indicator Data'!#REF!="No Data",1,IF(#REF!&lt;&gt;"",1,0))</f>
        <v>#REF!</v>
      </c>
      <c r="AL64" s="25" t="e">
        <f>IF('Crisis Indicator Data'!#REF!="No Data",1,IF(#REF!&lt;&gt;"",1,0))</f>
        <v>#REF!</v>
      </c>
      <c r="AM64" s="25" t="e">
        <f>IF('Crisis Indicator Data'!#REF!="No Data",1,IF(#REF!&lt;&gt;"",1,0))</f>
        <v>#REF!</v>
      </c>
      <c r="AN64" s="25" t="e">
        <f>IF('Crisis Indicator Data'!#REF!="No Data",1,IF(#REF!&lt;&gt;"",1,0))</f>
        <v>#REF!</v>
      </c>
      <c r="AO64" s="25" t="e">
        <f>IF('Crisis Indicator Data'!#REF!="No Data",1,IF(#REF!&lt;&gt;"",1,0))</f>
        <v>#REF!</v>
      </c>
      <c r="AP64" s="25" t="e">
        <f>IF('Crisis Indicator Data'!#REF!="No Data",1,IF(#REF!&lt;&gt;"",1,0))</f>
        <v>#REF!</v>
      </c>
      <c r="AQ64" s="25" t="e">
        <f>IF('Crisis Indicator Data'!#REF!="No Data",1,IF(#REF!&lt;&gt;"",1,0))</f>
        <v>#REF!</v>
      </c>
      <c r="AR64" s="25" t="e">
        <f>IF('Crisis Indicator Data'!#REF!="No Data",1,IF(#REF!&lt;&gt;"",1,0))</f>
        <v>#REF!</v>
      </c>
      <c r="AS64" s="25" t="e">
        <f>IF('Crisis Indicator Data'!#REF!="No Data",1,IF(#REF!&lt;&gt;"",1,0))</f>
        <v>#REF!</v>
      </c>
      <c r="AT64" s="25" t="e">
        <f>IF('Crisis Indicator Data'!#REF!="No Data",1,IF(#REF!&lt;&gt;"",1,0))</f>
        <v>#REF!</v>
      </c>
      <c r="AU64" s="25" t="e">
        <f>IF('Crisis Indicator Data'!#REF!="No Data",1,IF(#REF!&lt;&gt;"",1,0))</f>
        <v>#REF!</v>
      </c>
      <c r="AV64" s="25" t="e">
        <f>IF('Crisis Indicator Data'!#REF!="No Data",1,IF(#REF!&lt;&gt;"",1,0))</f>
        <v>#REF!</v>
      </c>
      <c r="AW64" s="25" t="e">
        <f>IF('Crisis Indicator Data'!#REF!="No Data",1,IF(#REF!&lt;&gt;"",1,0))</f>
        <v>#REF!</v>
      </c>
      <c r="AX64" s="25" t="e">
        <f>IF('Crisis Indicator Data'!#REF!="No Data",1,IF(#REF!&lt;&gt;"",1,0))</f>
        <v>#REF!</v>
      </c>
      <c r="AY64" s="25" t="e">
        <f>IF('Crisis Indicator Data'!#REF!="No Data",1,IF(#REF!&lt;&gt;"",1,0))</f>
        <v>#REF!</v>
      </c>
      <c r="AZ64" s="25" t="e">
        <f>IF('Crisis Indicator Data'!#REF!="No Data",1,IF(#REF!&lt;&gt;"",1,0))</f>
        <v>#REF!</v>
      </c>
      <c r="BA64" t="e">
        <f t="shared" si="2"/>
        <v>#REF!</v>
      </c>
      <c r="BB64" s="27" t="e">
        <f t="shared" si="3"/>
        <v>#REF!</v>
      </c>
    </row>
    <row r="65" spans="1:54" x14ac:dyDescent="0.25">
      <c r="A65" t="s">
        <v>9939</v>
      </c>
      <c r="B65" s="25" t="e">
        <f>IF('Crisis Indicator Data'!#REF!="No Data",1,IF(#REF!&lt;&gt;"",1,0))</f>
        <v>#REF!</v>
      </c>
      <c r="C65" s="25" t="e">
        <f>IF('Crisis Indicator Data'!#REF!="No Data",1,IF(#REF!&lt;&gt;"",1,0))</f>
        <v>#REF!</v>
      </c>
      <c r="D65" s="25" t="e">
        <f>IF('Crisis Indicator Data'!#REF!="No Data",1,IF(#REF!&lt;&gt;"",1,0))</f>
        <v>#REF!</v>
      </c>
      <c r="E65" s="25" t="e">
        <f>IF('Crisis Indicator Data'!#REF!="No Data",1,IF(#REF!&lt;&gt;"",1,0))</f>
        <v>#REF!</v>
      </c>
      <c r="F65" s="25" t="e">
        <f>IF('Crisis Indicator Data'!#REF!="No Data",1,IF(#REF!&lt;&gt;"",1,0))</f>
        <v>#REF!</v>
      </c>
      <c r="G65" s="25" t="e">
        <f>IF('Crisis Indicator Data'!#REF!="No Data",1,IF(#REF!&lt;&gt;"",1,0))</f>
        <v>#REF!</v>
      </c>
      <c r="H65" s="25" t="e">
        <f>IF('Crisis Indicator Data'!#REF!="No Data",1,IF(#REF!&lt;&gt;"",1,0))</f>
        <v>#REF!</v>
      </c>
      <c r="I65" s="25" t="e">
        <f>IF('Crisis Indicator Data'!#REF!="No Data",1,IF(#REF!&lt;&gt;"",1,0))</f>
        <v>#REF!</v>
      </c>
      <c r="J65" s="25" t="e">
        <f>IF('Crisis Indicator Data'!#REF!="No Data",1,IF(#REF!&lt;&gt;"",1,0))</f>
        <v>#REF!</v>
      </c>
      <c r="K65" s="25" t="e">
        <f>IF('Crisis Indicator Data'!#REF!="No Data",1,IF(#REF!&lt;&gt;"",1,0))</f>
        <v>#REF!</v>
      </c>
      <c r="L65" s="25" t="e">
        <f>IF('Crisis Indicator Data'!#REF!="No Data",1,IF(#REF!&lt;&gt;"",1,0))</f>
        <v>#REF!</v>
      </c>
      <c r="M65" s="25" t="e">
        <f>IF('Crisis Indicator Data'!#REF!="No Data",1,IF(#REF!&lt;&gt;"",1,0))</f>
        <v>#REF!</v>
      </c>
      <c r="N65" s="25" t="e">
        <f>IF('Crisis Indicator Data'!#REF!="No Data",1,IF(#REF!&lt;&gt;"",1,0))</f>
        <v>#REF!</v>
      </c>
      <c r="O65" s="25" t="e">
        <f>IF('Crisis Indicator Data'!#REF!="No Data",1,IF(#REF!&lt;&gt;"",1,0))</f>
        <v>#REF!</v>
      </c>
      <c r="P65" s="25" t="e">
        <f>IF('Crisis Indicator Data'!#REF!="No Data",1,IF(#REF!&lt;&gt;"",1,0))</f>
        <v>#REF!</v>
      </c>
      <c r="Q65" s="25" t="e">
        <f>IF('Crisis Indicator Data'!#REF!="No Data",1,IF(#REF!&lt;&gt;"",1,0))</f>
        <v>#REF!</v>
      </c>
      <c r="R65" s="25" t="e">
        <f>IF('Crisis Indicator Data'!#REF!="No Data",1,IF(#REF!&lt;&gt;"",1,0))</f>
        <v>#REF!</v>
      </c>
      <c r="S65" s="25" t="e">
        <f>IF('Crisis Indicator Data'!#REF!="No Data",1,IF(#REF!&lt;&gt;"",1,0))</f>
        <v>#REF!</v>
      </c>
      <c r="T65" s="25" t="e">
        <f>IF('Crisis Indicator Data'!#REF!="No Data",1,IF(#REF!&lt;&gt;"",1,0))</f>
        <v>#REF!</v>
      </c>
      <c r="U65" s="25" t="e">
        <f>IF('Crisis Indicator Data'!#REF!="No Data",1,IF(#REF!&lt;&gt;"",1,0))</f>
        <v>#REF!</v>
      </c>
      <c r="V65" s="25" t="e">
        <f>IF('Crisis Indicator Data'!#REF!="No Data",1,IF(#REF!&lt;&gt;"",1,0))</f>
        <v>#REF!</v>
      </c>
      <c r="W65" s="25" t="e">
        <f>IF('Crisis Indicator Data'!#REF!="No Data",1,IF(#REF!&lt;&gt;"",1,0))</f>
        <v>#REF!</v>
      </c>
      <c r="X65" s="25" t="e">
        <f>IF('Crisis Indicator Data'!#REF!="No Data",1,IF(#REF!&lt;&gt;"",1,0))</f>
        <v>#REF!</v>
      </c>
      <c r="Y65" s="25" t="e">
        <f>IF('Crisis Indicator Data'!#REF!="No Data",1,IF(#REF!&lt;&gt;"",1,0))</f>
        <v>#REF!</v>
      </c>
      <c r="Z65" s="25" t="e">
        <f>IF('Crisis Indicator Data'!#REF!="No Data",1,IF(#REF!&lt;&gt;"",1,0))</f>
        <v>#REF!</v>
      </c>
      <c r="AA65" s="25" t="e">
        <f>IF('Crisis Indicator Data'!#REF!="No Data",1,IF(#REF!&lt;&gt;"",1,0))</f>
        <v>#REF!</v>
      </c>
      <c r="AB65" s="25" t="e">
        <f>IF('Crisis Indicator Data'!#REF!="No Data",1,IF(#REF!&lt;&gt;"",1,0))</f>
        <v>#REF!</v>
      </c>
      <c r="AC65" s="25" t="e">
        <f>IF('Crisis Indicator Data'!#REF!="No Data",1,IF(#REF!&lt;&gt;"",1,0))</f>
        <v>#REF!</v>
      </c>
      <c r="AD65" s="25" t="e">
        <f>IF('Crisis Indicator Data'!#REF!="No Data",1,IF(#REF!&lt;&gt;"",1,0))</f>
        <v>#REF!</v>
      </c>
      <c r="AE65" s="25" t="e">
        <f>IF('Crisis Indicator Data'!#REF!="No Data",1,IF(#REF!&lt;&gt;"",1,0))</f>
        <v>#REF!</v>
      </c>
      <c r="AF65" s="25" t="e">
        <f>IF('Crisis Indicator Data'!#REF!="No Data",1,IF(#REF!&lt;&gt;"",1,0))</f>
        <v>#REF!</v>
      </c>
      <c r="AG65" s="25" t="e">
        <f>IF('Crisis Indicator Data'!#REF!="No Data",1,IF(#REF!&lt;&gt;"",1,0))</f>
        <v>#REF!</v>
      </c>
      <c r="AH65" s="25" t="e">
        <f>IF('Crisis Indicator Data'!#REF!="No Data",1,IF(#REF!&lt;&gt;"",1,0))</f>
        <v>#REF!</v>
      </c>
      <c r="AI65" s="25" t="e">
        <f>IF('Crisis Indicator Data'!#REF!="No Data",1,IF(#REF!&lt;&gt;"",1,0))</f>
        <v>#REF!</v>
      </c>
      <c r="AJ65" s="25" t="e">
        <f>IF('Crisis Indicator Data'!#REF!="No Data",1,IF(#REF!&lt;&gt;"",1,0))</f>
        <v>#REF!</v>
      </c>
      <c r="AK65" s="25" t="e">
        <f>IF('Crisis Indicator Data'!#REF!="No Data",1,IF(#REF!&lt;&gt;"",1,0))</f>
        <v>#REF!</v>
      </c>
      <c r="AL65" s="25" t="e">
        <f>IF('Crisis Indicator Data'!#REF!="No Data",1,IF(#REF!&lt;&gt;"",1,0))</f>
        <v>#REF!</v>
      </c>
      <c r="AM65" s="25" t="e">
        <f>IF('Crisis Indicator Data'!#REF!="No Data",1,IF(#REF!&lt;&gt;"",1,0))</f>
        <v>#REF!</v>
      </c>
      <c r="AN65" s="25" t="e">
        <f>IF('Crisis Indicator Data'!#REF!="No Data",1,IF(#REF!&lt;&gt;"",1,0))</f>
        <v>#REF!</v>
      </c>
      <c r="AO65" s="25" t="e">
        <f>IF('Crisis Indicator Data'!#REF!="No Data",1,IF(#REF!&lt;&gt;"",1,0))</f>
        <v>#REF!</v>
      </c>
      <c r="AP65" s="25" t="e">
        <f>IF('Crisis Indicator Data'!#REF!="No Data",1,IF(#REF!&lt;&gt;"",1,0))</f>
        <v>#REF!</v>
      </c>
      <c r="AQ65" s="25" t="e">
        <f>IF('Crisis Indicator Data'!#REF!="No Data",1,IF(#REF!&lt;&gt;"",1,0))</f>
        <v>#REF!</v>
      </c>
      <c r="AR65" s="25" t="e">
        <f>IF('Crisis Indicator Data'!#REF!="No Data",1,IF(#REF!&lt;&gt;"",1,0))</f>
        <v>#REF!</v>
      </c>
      <c r="AS65" s="25" t="e">
        <f>IF('Crisis Indicator Data'!#REF!="No Data",1,IF(#REF!&lt;&gt;"",1,0))</f>
        <v>#REF!</v>
      </c>
      <c r="AT65" s="25" t="e">
        <f>IF('Crisis Indicator Data'!#REF!="No Data",1,IF(#REF!&lt;&gt;"",1,0))</f>
        <v>#REF!</v>
      </c>
      <c r="AU65" s="25" t="e">
        <f>IF('Crisis Indicator Data'!#REF!="No Data",1,IF(#REF!&lt;&gt;"",1,0))</f>
        <v>#REF!</v>
      </c>
      <c r="AV65" s="25" t="e">
        <f>IF('Crisis Indicator Data'!#REF!="No Data",1,IF(#REF!&lt;&gt;"",1,0))</f>
        <v>#REF!</v>
      </c>
      <c r="AW65" s="25" t="e">
        <f>IF('Crisis Indicator Data'!#REF!="No Data",1,IF(#REF!&lt;&gt;"",1,0))</f>
        <v>#REF!</v>
      </c>
      <c r="AX65" s="25" t="e">
        <f>IF('Crisis Indicator Data'!#REF!="No Data",1,IF(#REF!&lt;&gt;"",1,0))</f>
        <v>#REF!</v>
      </c>
      <c r="AY65" s="25" t="e">
        <f>IF('Crisis Indicator Data'!#REF!="No Data",1,IF(#REF!&lt;&gt;"",1,0))</f>
        <v>#REF!</v>
      </c>
      <c r="AZ65" s="25" t="e">
        <f>IF('Crisis Indicator Data'!#REF!="No Data",1,IF(#REF!&lt;&gt;"",1,0))</f>
        <v>#REF!</v>
      </c>
      <c r="BA65" t="e">
        <f t="shared" si="2"/>
        <v>#REF!</v>
      </c>
      <c r="BB65" s="27" t="e">
        <f t="shared" si="3"/>
        <v>#REF!</v>
      </c>
    </row>
    <row r="66" spans="1:54" x14ac:dyDescent="0.25">
      <c r="A66" t="s">
        <v>9948</v>
      </c>
      <c r="B66" s="25" t="e">
        <f>IF('Crisis Indicator Data'!#REF!="No Data",1,IF(#REF!&lt;&gt;"",1,0))</f>
        <v>#REF!</v>
      </c>
      <c r="C66" s="25" t="e">
        <f>IF('Crisis Indicator Data'!#REF!="No Data",1,IF(#REF!&lt;&gt;"",1,0))</f>
        <v>#REF!</v>
      </c>
      <c r="D66" s="25" t="e">
        <f>IF('Crisis Indicator Data'!#REF!="No Data",1,IF(#REF!&lt;&gt;"",1,0))</f>
        <v>#REF!</v>
      </c>
      <c r="E66" s="25" t="e">
        <f>IF('Crisis Indicator Data'!#REF!="No Data",1,IF(#REF!&lt;&gt;"",1,0))</f>
        <v>#REF!</v>
      </c>
      <c r="F66" s="25" t="e">
        <f>IF('Crisis Indicator Data'!#REF!="No Data",1,IF(#REF!&lt;&gt;"",1,0))</f>
        <v>#REF!</v>
      </c>
      <c r="G66" s="25" t="e">
        <f>IF('Crisis Indicator Data'!#REF!="No Data",1,IF(#REF!&lt;&gt;"",1,0))</f>
        <v>#REF!</v>
      </c>
      <c r="H66" s="25" t="e">
        <f>IF('Crisis Indicator Data'!#REF!="No Data",1,IF(#REF!&lt;&gt;"",1,0))</f>
        <v>#REF!</v>
      </c>
      <c r="I66" s="25" t="e">
        <f>IF('Crisis Indicator Data'!#REF!="No Data",1,IF(#REF!&lt;&gt;"",1,0))</f>
        <v>#REF!</v>
      </c>
      <c r="J66" s="25" t="e">
        <f>IF('Crisis Indicator Data'!#REF!="No Data",1,IF(#REF!&lt;&gt;"",1,0))</f>
        <v>#REF!</v>
      </c>
      <c r="K66" s="25" t="e">
        <f>IF('Crisis Indicator Data'!#REF!="No Data",1,IF(#REF!&lt;&gt;"",1,0))</f>
        <v>#REF!</v>
      </c>
      <c r="L66" s="25" t="e">
        <f>IF('Crisis Indicator Data'!#REF!="No Data",1,IF(#REF!&lt;&gt;"",1,0))</f>
        <v>#REF!</v>
      </c>
      <c r="M66" s="25" t="e">
        <f>IF('Crisis Indicator Data'!#REF!="No Data",1,IF(#REF!&lt;&gt;"",1,0))</f>
        <v>#REF!</v>
      </c>
      <c r="N66" s="25" t="e">
        <f>IF('Crisis Indicator Data'!#REF!="No Data",1,IF(#REF!&lt;&gt;"",1,0))</f>
        <v>#REF!</v>
      </c>
      <c r="O66" s="25" t="e">
        <f>IF('Crisis Indicator Data'!#REF!="No Data",1,IF(#REF!&lt;&gt;"",1,0))</f>
        <v>#REF!</v>
      </c>
      <c r="P66" s="25" t="e">
        <f>IF('Crisis Indicator Data'!#REF!="No Data",1,IF(#REF!&lt;&gt;"",1,0))</f>
        <v>#REF!</v>
      </c>
      <c r="Q66" s="25" t="e">
        <f>IF('Crisis Indicator Data'!#REF!="No Data",1,IF(#REF!&lt;&gt;"",1,0))</f>
        <v>#REF!</v>
      </c>
      <c r="R66" s="25" t="e">
        <f>IF('Crisis Indicator Data'!#REF!="No Data",1,IF(#REF!&lt;&gt;"",1,0))</f>
        <v>#REF!</v>
      </c>
      <c r="S66" s="25" t="e">
        <f>IF('Crisis Indicator Data'!#REF!="No Data",1,IF(#REF!&lt;&gt;"",1,0))</f>
        <v>#REF!</v>
      </c>
      <c r="T66" s="25" t="e">
        <f>IF('Crisis Indicator Data'!#REF!="No Data",1,IF(#REF!&lt;&gt;"",1,0))</f>
        <v>#REF!</v>
      </c>
      <c r="U66" s="25" t="e">
        <f>IF('Crisis Indicator Data'!#REF!="No Data",1,IF(#REF!&lt;&gt;"",1,0))</f>
        <v>#REF!</v>
      </c>
      <c r="V66" s="25" t="e">
        <f>IF('Crisis Indicator Data'!#REF!="No Data",1,IF(#REF!&lt;&gt;"",1,0))</f>
        <v>#REF!</v>
      </c>
      <c r="W66" s="25" t="e">
        <f>IF('Crisis Indicator Data'!#REF!="No Data",1,IF(#REF!&lt;&gt;"",1,0))</f>
        <v>#REF!</v>
      </c>
      <c r="X66" s="25" t="e">
        <f>IF('Crisis Indicator Data'!#REF!="No Data",1,IF(#REF!&lt;&gt;"",1,0))</f>
        <v>#REF!</v>
      </c>
      <c r="Y66" s="25" t="e">
        <f>IF('Crisis Indicator Data'!#REF!="No Data",1,IF(#REF!&lt;&gt;"",1,0))</f>
        <v>#REF!</v>
      </c>
      <c r="Z66" s="25" t="e">
        <f>IF('Crisis Indicator Data'!#REF!="No Data",1,IF(#REF!&lt;&gt;"",1,0))</f>
        <v>#REF!</v>
      </c>
      <c r="AA66" s="25" t="e">
        <f>IF('Crisis Indicator Data'!#REF!="No Data",1,IF(#REF!&lt;&gt;"",1,0))</f>
        <v>#REF!</v>
      </c>
      <c r="AB66" s="25" t="e">
        <f>IF('Crisis Indicator Data'!#REF!="No Data",1,IF(#REF!&lt;&gt;"",1,0))</f>
        <v>#REF!</v>
      </c>
      <c r="AC66" s="25" t="e">
        <f>IF('Crisis Indicator Data'!#REF!="No Data",1,IF(#REF!&lt;&gt;"",1,0))</f>
        <v>#REF!</v>
      </c>
      <c r="AD66" s="25" t="e">
        <f>IF('Crisis Indicator Data'!#REF!="No Data",1,IF(#REF!&lt;&gt;"",1,0))</f>
        <v>#REF!</v>
      </c>
      <c r="AE66" s="25" t="e">
        <f>IF('Crisis Indicator Data'!#REF!="No Data",1,IF(#REF!&lt;&gt;"",1,0))</f>
        <v>#REF!</v>
      </c>
      <c r="AF66" s="25" t="e">
        <f>IF('Crisis Indicator Data'!#REF!="No Data",1,IF(#REF!&lt;&gt;"",1,0))</f>
        <v>#REF!</v>
      </c>
      <c r="AG66" s="25" t="e">
        <f>IF('Crisis Indicator Data'!#REF!="No Data",1,IF(#REF!&lt;&gt;"",1,0))</f>
        <v>#REF!</v>
      </c>
      <c r="AH66" s="25" t="e">
        <f>IF('Crisis Indicator Data'!#REF!="No Data",1,IF(#REF!&lt;&gt;"",1,0))</f>
        <v>#REF!</v>
      </c>
      <c r="AI66" s="25" t="e">
        <f>IF('Crisis Indicator Data'!#REF!="No Data",1,IF(#REF!&lt;&gt;"",1,0))</f>
        <v>#REF!</v>
      </c>
      <c r="AJ66" s="25" t="e">
        <f>IF('Crisis Indicator Data'!#REF!="No Data",1,IF(#REF!&lt;&gt;"",1,0))</f>
        <v>#REF!</v>
      </c>
      <c r="AK66" s="25" t="e">
        <f>IF('Crisis Indicator Data'!#REF!="No Data",1,IF(#REF!&lt;&gt;"",1,0))</f>
        <v>#REF!</v>
      </c>
      <c r="AL66" s="25" t="e">
        <f>IF('Crisis Indicator Data'!#REF!="No Data",1,IF(#REF!&lt;&gt;"",1,0))</f>
        <v>#REF!</v>
      </c>
      <c r="AM66" s="25" t="e">
        <f>IF('Crisis Indicator Data'!#REF!="No Data",1,IF(#REF!&lt;&gt;"",1,0))</f>
        <v>#REF!</v>
      </c>
      <c r="AN66" s="25" t="e">
        <f>IF('Crisis Indicator Data'!#REF!="No Data",1,IF(#REF!&lt;&gt;"",1,0))</f>
        <v>#REF!</v>
      </c>
      <c r="AO66" s="25" t="e">
        <f>IF('Crisis Indicator Data'!#REF!="No Data",1,IF(#REF!&lt;&gt;"",1,0))</f>
        <v>#REF!</v>
      </c>
      <c r="AP66" s="25" t="e">
        <f>IF('Crisis Indicator Data'!#REF!="No Data",1,IF(#REF!&lt;&gt;"",1,0))</f>
        <v>#REF!</v>
      </c>
      <c r="AQ66" s="25" t="e">
        <f>IF('Crisis Indicator Data'!#REF!="No Data",1,IF(#REF!&lt;&gt;"",1,0))</f>
        <v>#REF!</v>
      </c>
      <c r="AR66" s="25" t="e">
        <f>IF('Crisis Indicator Data'!#REF!="No Data",1,IF(#REF!&lt;&gt;"",1,0))</f>
        <v>#REF!</v>
      </c>
      <c r="AS66" s="25" t="e">
        <f>IF('Crisis Indicator Data'!#REF!="No Data",1,IF(#REF!&lt;&gt;"",1,0))</f>
        <v>#REF!</v>
      </c>
      <c r="AT66" s="25" t="e">
        <f>IF('Crisis Indicator Data'!#REF!="No Data",1,IF(#REF!&lt;&gt;"",1,0))</f>
        <v>#REF!</v>
      </c>
      <c r="AU66" s="25" t="e">
        <f>IF('Crisis Indicator Data'!#REF!="No Data",1,IF(#REF!&lt;&gt;"",1,0))</f>
        <v>#REF!</v>
      </c>
      <c r="AV66" s="25" t="e">
        <f>IF('Crisis Indicator Data'!#REF!="No Data",1,IF(#REF!&lt;&gt;"",1,0))</f>
        <v>#REF!</v>
      </c>
      <c r="AW66" s="25" t="e">
        <f>IF('Crisis Indicator Data'!#REF!="No Data",1,IF(#REF!&lt;&gt;"",1,0))</f>
        <v>#REF!</v>
      </c>
      <c r="AX66" s="25" t="e">
        <f>IF('Crisis Indicator Data'!#REF!="No Data",1,IF(#REF!&lt;&gt;"",1,0))</f>
        <v>#REF!</v>
      </c>
      <c r="AY66" s="25" t="e">
        <f>IF('Crisis Indicator Data'!#REF!="No Data",1,IF(#REF!&lt;&gt;"",1,0))</f>
        <v>#REF!</v>
      </c>
      <c r="AZ66" s="25" t="e">
        <f>IF('Crisis Indicator Data'!#REF!="No Data",1,IF(#REF!&lt;&gt;"",1,0))</f>
        <v>#REF!</v>
      </c>
      <c r="BA66" t="e">
        <f t="shared" ref="BA66:BA97" si="4">SUM(B66:AZ66)</f>
        <v>#REF!</v>
      </c>
      <c r="BB66" s="27" t="e">
        <f t="shared" ref="BB66:BB97" si="5">BA66/51</f>
        <v>#REF!</v>
      </c>
    </row>
    <row r="67" spans="1:54" x14ac:dyDescent="0.25">
      <c r="A67" t="s">
        <v>9950</v>
      </c>
      <c r="B67" s="25" t="e">
        <f>IF('Crisis Indicator Data'!#REF!="No Data",1,IF(#REF!&lt;&gt;"",1,0))</f>
        <v>#REF!</v>
      </c>
      <c r="C67" s="25" t="e">
        <f>IF('Crisis Indicator Data'!#REF!="No Data",1,IF(#REF!&lt;&gt;"",1,0))</f>
        <v>#REF!</v>
      </c>
      <c r="D67" s="25" t="e">
        <f>IF('Crisis Indicator Data'!#REF!="No Data",1,IF(#REF!&lt;&gt;"",1,0))</f>
        <v>#REF!</v>
      </c>
      <c r="E67" s="25" t="e">
        <f>IF('Crisis Indicator Data'!#REF!="No Data",1,IF(#REF!&lt;&gt;"",1,0))</f>
        <v>#REF!</v>
      </c>
      <c r="F67" s="25" t="e">
        <f>IF('Crisis Indicator Data'!#REF!="No Data",1,IF(#REF!&lt;&gt;"",1,0))</f>
        <v>#REF!</v>
      </c>
      <c r="G67" s="25" t="e">
        <f>IF('Crisis Indicator Data'!#REF!="No Data",1,IF(#REF!&lt;&gt;"",1,0))</f>
        <v>#REF!</v>
      </c>
      <c r="H67" s="25" t="e">
        <f>IF('Crisis Indicator Data'!#REF!="No Data",1,IF(#REF!&lt;&gt;"",1,0))</f>
        <v>#REF!</v>
      </c>
      <c r="I67" s="25" t="e">
        <f>IF('Crisis Indicator Data'!#REF!="No Data",1,IF(#REF!&lt;&gt;"",1,0))</f>
        <v>#REF!</v>
      </c>
      <c r="J67" s="25" t="e">
        <f>IF('Crisis Indicator Data'!#REF!="No Data",1,IF(#REF!&lt;&gt;"",1,0))</f>
        <v>#REF!</v>
      </c>
      <c r="K67" s="25" t="e">
        <f>IF('Crisis Indicator Data'!#REF!="No Data",1,IF(#REF!&lt;&gt;"",1,0))</f>
        <v>#REF!</v>
      </c>
      <c r="L67" s="25" t="e">
        <f>IF('Crisis Indicator Data'!#REF!="No Data",1,IF(#REF!&lt;&gt;"",1,0))</f>
        <v>#REF!</v>
      </c>
      <c r="M67" s="25" t="e">
        <f>IF('Crisis Indicator Data'!#REF!="No Data",1,IF(#REF!&lt;&gt;"",1,0))</f>
        <v>#REF!</v>
      </c>
      <c r="N67" s="25" t="e">
        <f>IF('Crisis Indicator Data'!#REF!="No Data",1,IF(#REF!&lt;&gt;"",1,0))</f>
        <v>#REF!</v>
      </c>
      <c r="O67" s="25" t="e">
        <f>IF('Crisis Indicator Data'!#REF!="No Data",1,IF(#REF!&lt;&gt;"",1,0))</f>
        <v>#REF!</v>
      </c>
      <c r="P67" s="25" t="e">
        <f>IF('Crisis Indicator Data'!#REF!="No Data",1,IF(#REF!&lt;&gt;"",1,0))</f>
        <v>#REF!</v>
      </c>
      <c r="Q67" s="25" t="e">
        <f>IF('Crisis Indicator Data'!#REF!="No Data",1,IF(#REF!&lt;&gt;"",1,0))</f>
        <v>#REF!</v>
      </c>
      <c r="R67" s="25" t="e">
        <f>IF('Crisis Indicator Data'!#REF!="No Data",1,IF(#REF!&lt;&gt;"",1,0))</f>
        <v>#REF!</v>
      </c>
      <c r="S67" s="25" t="e">
        <f>IF('Crisis Indicator Data'!#REF!="No Data",1,IF(#REF!&lt;&gt;"",1,0))</f>
        <v>#REF!</v>
      </c>
      <c r="T67" s="25" t="e">
        <f>IF('Crisis Indicator Data'!#REF!="No Data",1,IF(#REF!&lt;&gt;"",1,0))</f>
        <v>#REF!</v>
      </c>
      <c r="U67" s="25" t="e">
        <f>IF('Crisis Indicator Data'!#REF!="No Data",1,IF(#REF!&lt;&gt;"",1,0))</f>
        <v>#REF!</v>
      </c>
      <c r="V67" s="25" t="e">
        <f>IF('Crisis Indicator Data'!#REF!="No Data",1,IF(#REF!&lt;&gt;"",1,0))</f>
        <v>#REF!</v>
      </c>
      <c r="W67" s="25" t="e">
        <f>IF('Crisis Indicator Data'!#REF!="No Data",1,IF(#REF!&lt;&gt;"",1,0))</f>
        <v>#REF!</v>
      </c>
      <c r="X67" s="25" t="e">
        <f>IF('Crisis Indicator Data'!#REF!="No Data",1,IF(#REF!&lt;&gt;"",1,0))</f>
        <v>#REF!</v>
      </c>
      <c r="Y67" s="25" t="e">
        <f>IF('Crisis Indicator Data'!#REF!="No Data",1,IF(#REF!&lt;&gt;"",1,0))</f>
        <v>#REF!</v>
      </c>
      <c r="Z67" s="25" t="e">
        <f>IF('Crisis Indicator Data'!#REF!="No Data",1,IF(#REF!&lt;&gt;"",1,0))</f>
        <v>#REF!</v>
      </c>
      <c r="AA67" s="25" t="e">
        <f>IF('Crisis Indicator Data'!#REF!="No Data",1,IF(#REF!&lt;&gt;"",1,0))</f>
        <v>#REF!</v>
      </c>
      <c r="AB67" s="25" t="e">
        <f>IF('Crisis Indicator Data'!#REF!="No Data",1,IF(#REF!&lt;&gt;"",1,0))</f>
        <v>#REF!</v>
      </c>
      <c r="AC67" s="25" t="e">
        <f>IF('Crisis Indicator Data'!#REF!="No Data",1,IF(#REF!&lt;&gt;"",1,0))</f>
        <v>#REF!</v>
      </c>
      <c r="AD67" s="25" t="e">
        <f>IF('Crisis Indicator Data'!#REF!="No Data",1,IF(#REF!&lt;&gt;"",1,0))</f>
        <v>#REF!</v>
      </c>
      <c r="AE67" s="25" t="e">
        <f>IF('Crisis Indicator Data'!#REF!="No Data",1,IF(#REF!&lt;&gt;"",1,0))</f>
        <v>#REF!</v>
      </c>
      <c r="AF67" s="25" t="e">
        <f>IF('Crisis Indicator Data'!#REF!="No Data",1,IF(#REF!&lt;&gt;"",1,0))</f>
        <v>#REF!</v>
      </c>
      <c r="AG67" s="25" t="e">
        <f>IF('Crisis Indicator Data'!#REF!="No Data",1,IF(#REF!&lt;&gt;"",1,0))</f>
        <v>#REF!</v>
      </c>
      <c r="AH67" s="25" t="e">
        <f>IF('Crisis Indicator Data'!#REF!="No Data",1,IF(#REF!&lt;&gt;"",1,0))</f>
        <v>#REF!</v>
      </c>
      <c r="AI67" s="25" t="e">
        <f>IF('Crisis Indicator Data'!#REF!="No Data",1,IF(#REF!&lt;&gt;"",1,0))</f>
        <v>#REF!</v>
      </c>
      <c r="AJ67" s="25" t="e">
        <f>IF('Crisis Indicator Data'!#REF!="No Data",1,IF(#REF!&lt;&gt;"",1,0))</f>
        <v>#REF!</v>
      </c>
      <c r="AK67" s="25" t="e">
        <f>IF('Crisis Indicator Data'!#REF!="No Data",1,IF(#REF!&lt;&gt;"",1,0))</f>
        <v>#REF!</v>
      </c>
      <c r="AL67" s="25" t="e">
        <f>IF('Crisis Indicator Data'!#REF!="No Data",1,IF(#REF!&lt;&gt;"",1,0))</f>
        <v>#REF!</v>
      </c>
      <c r="AM67" s="25" t="e">
        <f>IF('Crisis Indicator Data'!#REF!="No Data",1,IF(#REF!&lt;&gt;"",1,0))</f>
        <v>#REF!</v>
      </c>
      <c r="AN67" s="25" t="e">
        <f>IF('Crisis Indicator Data'!#REF!="No Data",1,IF(#REF!&lt;&gt;"",1,0))</f>
        <v>#REF!</v>
      </c>
      <c r="AO67" s="25" t="e">
        <f>IF('Crisis Indicator Data'!#REF!="No Data",1,IF(#REF!&lt;&gt;"",1,0))</f>
        <v>#REF!</v>
      </c>
      <c r="AP67" s="25" t="e">
        <f>IF('Crisis Indicator Data'!#REF!="No Data",1,IF(#REF!&lt;&gt;"",1,0))</f>
        <v>#REF!</v>
      </c>
      <c r="AQ67" s="25" t="e">
        <f>IF('Crisis Indicator Data'!#REF!="No Data",1,IF(#REF!&lt;&gt;"",1,0))</f>
        <v>#REF!</v>
      </c>
      <c r="AR67" s="25" t="e">
        <f>IF('Crisis Indicator Data'!#REF!="No Data",1,IF(#REF!&lt;&gt;"",1,0))</f>
        <v>#REF!</v>
      </c>
      <c r="AS67" s="25" t="e">
        <f>IF('Crisis Indicator Data'!#REF!="No Data",1,IF(#REF!&lt;&gt;"",1,0))</f>
        <v>#REF!</v>
      </c>
      <c r="AT67" s="25" t="e">
        <f>IF('Crisis Indicator Data'!#REF!="No Data",1,IF(#REF!&lt;&gt;"",1,0))</f>
        <v>#REF!</v>
      </c>
      <c r="AU67" s="25" t="e">
        <f>IF('Crisis Indicator Data'!#REF!="No Data",1,IF(#REF!&lt;&gt;"",1,0))</f>
        <v>#REF!</v>
      </c>
      <c r="AV67" s="25" t="e">
        <f>IF('Crisis Indicator Data'!#REF!="No Data",1,IF(#REF!&lt;&gt;"",1,0))</f>
        <v>#REF!</v>
      </c>
      <c r="AW67" s="25" t="e">
        <f>IF('Crisis Indicator Data'!#REF!="No Data",1,IF(#REF!&lt;&gt;"",1,0))</f>
        <v>#REF!</v>
      </c>
      <c r="AX67" s="25" t="e">
        <f>IF('Crisis Indicator Data'!#REF!="No Data",1,IF(#REF!&lt;&gt;"",1,0))</f>
        <v>#REF!</v>
      </c>
      <c r="AY67" s="25" t="e">
        <f>IF('Crisis Indicator Data'!#REF!="No Data",1,IF(#REF!&lt;&gt;"",1,0))</f>
        <v>#REF!</v>
      </c>
      <c r="AZ67" s="25" t="e">
        <f>IF('Crisis Indicator Data'!#REF!="No Data",1,IF(#REF!&lt;&gt;"",1,0))</f>
        <v>#REF!</v>
      </c>
      <c r="BA67" t="e">
        <f t="shared" si="4"/>
        <v>#REF!</v>
      </c>
      <c r="BB67" s="27" t="e">
        <f t="shared" si="5"/>
        <v>#REF!</v>
      </c>
    </row>
    <row r="68" spans="1:54" x14ac:dyDescent="0.25">
      <c r="A68" t="s">
        <v>9951</v>
      </c>
      <c r="B68" s="25" t="e">
        <f>IF('Crisis Indicator Data'!#REF!="No Data",1,IF(#REF!&lt;&gt;"",1,0))</f>
        <v>#REF!</v>
      </c>
      <c r="C68" s="25" t="e">
        <f>IF('Crisis Indicator Data'!#REF!="No Data",1,IF(#REF!&lt;&gt;"",1,0))</f>
        <v>#REF!</v>
      </c>
      <c r="D68" s="25" t="e">
        <f>IF('Crisis Indicator Data'!#REF!="No Data",1,IF(#REF!&lt;&gt;"",1,0))</f>
        <v>#REF!</v>
      </c>
      <c r="E68" s="25" t="e">
        <f>IF('Crisis Indicator Data'!#REF!="No Data",1,IF(#REF!&lt;&gt;"",1,0))</f>
        <v>#REF!</v>
      </c>
      <c r="F68" s="25" t="e">
        <f>IF('Crisis Indicator Data'!#REF!="No Data",1,IF(#REF!&lt;&gt;"",1,0))</f>
        <v>#REF!</v>
      </c>
      <c r="G68" s="25" t="e">
        <f>IF('Crisis Indicator Data'!#REF!="No Data",1,IF(#REF!&lt;&gt;"",1,0))</f>
        <v>#REF!</v>
      </c>
      <c r="H68" s="25" t="e">
        <f>IF('Crisis Indicator Data'!#REF!="No Data",1,IF(#REF!&lt;&gt;"",1,0))</f>
        <v>#REF!</v>
      </c>
      <c r="I68" s="25" t="e">
        <f>IF('Crisis Indicator Data'!#REF!="No Data",1,IF(#REF!&lt;&gt;"",1,0))</f>
        <v>#REF!</v>
      </c>
      <c r="J68" s="25" t="e">
        <f>IF('Crisis Indicator Data'!#REF!="No Data",1,IF(#REF!&lt;&gt;"",1,0))</f>
        <v>#REF!</v>
      </c>
      <c r="K68" s="25" t="e">
        <f>IF('Crisis Indicator Data'!#REF!="No Data",1,IF(#REF!&lt;&gt;"",1,0))</f>
        <v>#REF!</v>
      </c>
      <c r="L68" s="25" t="e">
        <f>IF('Crisis Indicator Data'!#REF!="No Data",1,IF(#REF!&lt;&gt;"",1,0))</f>
        <v>#REF!</v>
      </c>
      <c r="M68" s="25" t="e">
        <f>IF('Crisis Indicator Data'!#REF!="No Data",1,IF(#REF!&lt;&gt;"",1,0))</f>
        <v>#REF!</v>
      </c>
      <c r="N68" s="25" t="e">
        <f>IF('Crisis Indicator Data'!#REF!="No Data",1,IF(#REF!&lt;&gt;"",1,0))</f>
        <v>#REF!</v>
      </c>
      <c r="O68" s="25" t="e">
        <f>IF('Crisis Indicator Data'!#REF!="No Data",1,IF(#REF!&lt;&gt;"",1,0))</f>
        <v>#REF!</v>
      </c>
      <c r="P68" s="25" t="e">
        <f>IF('Crisis Indicator Data'!#REF!="No Data",1,IF(#REF!&lt;&gt;"",1,0))</f>
        <v>#REF!</v>
      </c>
      <c r="Q68" s="25" t="e">
        <f>IF('Crisis Indicator Data'!#REF!="No Data",1,IF(#REF!&lt;&gt;"",1,0))</f>
        <v>#REF!</v>
      </c>
      <c r="R68" s="25" t="e">
        <f>IF('Crisis Indicator Data'!#REF!="No Data",1,IF(#REF!&lt;&gt;"",1,0))</f>
        <v>#REF!</v>
      </c>
      <c r="S68" s="25" t="e">
        <f>IF('Crisis Indicator Data'!#REF!="No Data",1,IF(#REF!&lt;&gt;"",1,0))</f>
        <v>#REF!</v>
      </c>
      <c r="T68" s="25" t="e">
        <f>IF('Crisis Indicator Data'!#REF!="No Data",1,IF(#REF!&lt;&gt;"",1,0))</f>
        <v>#REF!</v>
      </c>
      <c r="U68" s="25" t="e">
        <f>IF('Crisis Indicator Data'!#REF!="No Data",1,IF(#REF!&lt;&gt;"",1,0))</f>
        <v>#REF!</v>
      </c>
      <c r="V68" s="25" t="e">
        <f>IF('Crisis Indicator Data'!#REF!="No Data",1,IF(#REF!&lt;&gt;"",1,0))</f>
        <v>#REF!</v>
      </c>
      <c r="W68" s="25" t="e">
        <f>IF('Crisis Indicator Data'!#REF!="No Data",1,IF(#REF!&lt;&gt;"",1,0))</f>
        <v>#REF!</v>
      </c>
      <c r="X68" s="25" t="e">
        <f>IF('Crisis Indicator Data'!#REF!="No Data",1,IF(#REF!&lt;&gt;"",1,0))</f>
        <v>#REF!</v>
      </c>
      <c r="Y68" s="25" t="e">
        <f>IF('Crisis Indicator Data'!#REF!="No Data",1,IF(#REF!&lt;&gt;"",1,0))</f>
        <v>#REF!</v>
      </c>
      <c r="Z68" s="25" t="e">
        <f>IF('Crisis Indicator Data'!#REF!="No Data",1,IF(#REF!&lt;&gt;"",1,0))</f>
        <v>#REF!</v>
      </c>
      <c r="AA68" s="25" t="e">
        <f>IF('Crisis Indicator Data'!#REF!="No Data",1,IF(#REF!&lt;&gt;"",1,0))</f>
        <v>#REF!</v>
      </c>
      <c r="AB68" s="25" t="e">
        <f>IF('Crisis Indicator Data'!#REF!="No Data",1,IF(#REF!&lt;&gt;"",1,0))</f>
        <v>#REF!</v>
      </c>
      <c r="AC68" s="25" t="e">
        <f>IF('Crisis Indicator Data'!#REF!="No Data",1,IF(#REF!&lt;&gt;"",1,0))</f>
        <v>#REF!</v>
      </c>
      <c r="AD68" s="25" t="e">
        <f>IF('Crisis Indicator Data'!#REF!="No Data",1,IF(#REF!&lt;&gt;"",1,0))</f>
        <v>#REF!</v>
      </c>
      <c r="AE68" s="25" t="e">
        <f>IF('Crisis Indicator Data'!#REF!="No Data",1,IF(#REF!&lt;&gt;"",1,0))</f>
        <v>#REF!</v>
      </c>
      <c r="AF68" s="25" t="e">
        <f>IF('Crisis Indicator Data'!#REF!="No Data",1,IF(#REF!&lt;&gt;"",1,0))</f>
        <v>#REF!</v>
      </c>
      <c r="AG68" s="25" t="e">
        <f>IF('Crisis Indicator Data'!#REF!="No Data",1,IF(#REF!&lt;&gt;"",1,0))</f>
        <v>#REF!</v>
      </c>
      <c r="AH68" s="25" t="e">
        <f>IF('Crisis Indicator Data'!#REF!="No Data",1,IF(#REF!&lt;&gt;"",1,0))</f>
        <v>#REF!</v>
      </c>
      <c r="AI68" s="25" t="e">
        <f>IF('Crisis Indicator Data'!#REF!="No Data",1,IF(#REF!&lt;&gt;"",1,0))</f>
        <v>#REF!</v>
      </c>
      <c r="AJ68" s="25" t="e">
        <f>IF('Crisis Indicator Data'!#REF!="No Data",1,IF(#REF!&lt;&gt;"",1,0))</f>
        <v>#REF!</v>
      </c>
      <c r="AK68" s="25" t="e">
        <f>IF('Crisis Indicator Data'!#REF!="No Data",1,IF(#REF!&lt;&gt;"",1,0))</f>
        <v>#REF!</v>
      </c>
      <c r="AL68" s="25" t="e">
        <f>IF('Crisis Indicator Data'!#REF!="No Data",1,IF(#REF!&lt;&gt;"",1,0))</f>
        <v>#REF!</v>
      </c>
      <c r="AM68" s="25" t="e">
        <f>IF('Crisis Indicator Data'!#REF!="No Data",1,IF(#REF!&lt;&gt;"",1,0))</f>
        <v>#REF!</v>
      </c>
      <c r="AN68" s="25" t="e">
        <f>IF('Crisis Indicator Data'!#REF!="No Data",1,IF(#REF!&lt;&gt;"",1,0))</f>
        <v>#REF!</v>
      </c>
      <c r="AO68" s="25" t="e">
        <f>IF('Crisis Indicator Data'!#REF!="No Data",1,IF(#REF!&lt;&gt;"",1,0))</f>
        <v>#REF!</v>
      </c>
      <c r="AP68" s="25" t="e">
        <f>IF('Crisis Indicator Data'!#REF!="No Data",1,IF(#REF!&lt;&gt;"",1,0))</f>
        <v>#REF!</v>
      </c>
      <c r="AQ68" s="25" t="e">
        <f>IF('Crisis Indicator Data'!#REF!="No Data",1,IF(#REF!&lt;&gt;"",1,0))</f>
        <v>#REF!</v>
      </c>
      <c r="AR68" s="25" t="e">
        <f>IF('Crisis Indicator Data'!#REF!="No Data",1,IF(#REF!&lt;&gt;"",1,0))</f>
        <v>#REF!</v>
      </c>
      <c r="AS68" s="25" t="e">
        <f>IF('Crisis Indicator Data'!#REF!="No Data",1,IF(#REF!&lt;&gt;"",1,0))</f>
        <v>#REF!</v>
      </c>
      <c r="AT68" s="25" t="e">
        <f>IF('Crisis Indicator Data'!#REF!="No Data",1,IF(#REF!&lt;&gt;"",1,0))</f>
        <v>#REF!</v>
      </c>
      <c r="AU68" s="25" t="e">
        <f>IF('Crisis Indicator Data'!#REF!="No Data",1,IF(#REF!&lt;&gt;"",1,0))</f>
        <v>#REF!</v>
      </c>
      <c r="AV68" s="25" t="e">
        <f>IF('Crisis Indicator Data'!#REF!="No Data",1,IF(#REF!&lt;&gt;"",1,0))</f>
        <v>#REF!</v>
      </c>
      <c r="AW68" s="25" t="e">
        <f>IF('Crisis Indicator Data'!#REF!="No Data",1,IF(#REF!&lt;&gt;"",1,0))</f>
        <v>#REF!</v>
      </c>
      <c r="AX68" s="25" t="e">
        <f>IF('Crisis Indicator Data'!#REF!="No Data",1,IF(#REF!&lt;&gt;"",1,0))</f>
        <v>#REF!</v>
      </c>
      <c r="AY68" s="25" t="e">
        <f>IF('Crisis Indicator Data'!#REF!="No Data",1,IF(#REF!&lt;&gt;"",1,0))</f>
        <v>#REF!</v>
      </c>
      <c r="AZ68" s="25" t="e">
        <f>IF('Crisis Indicator Data'!#REF!="No Data",1,IF(#REF!&lt;&gt;"",1,0))</f>
        <v>#REF!</v>
      </c>
      <c r="BA68" t="e">
        <f t="shared" si="4"/>
        <v>#REF!</v>
      </c>
      <c r="BB68" s="27" t="e">
        <f t="shared" si="5"/>
        <v>#REF!</v>
      </c>
    </row>
    <row r="69" spans="1:54" x14ac:dyDescent="0.25">
      <c r="A69" t="s">
        <v>9941</v>
      </c>
      <c r="B69" s="25" t="e">
        <f>IF('Crisis Indicator Data'!#REF!="No Data",1,IF(#REF!&lt;&gt;"",1,0))</f>
        <v>#REF!</v>
      </c>
      <c r="C69" s="25" t="e">
        <f>IF('Crisis Indicator Data'!#REF!="No Data",1,IF(#REF!&lt;&gt;"",1,0))</f>
        <v>#REF!</v>
      </c>
      <c r="D69" s="25" t="e">
        <f>IF('Crisis Indicator Data'!#REF!="No Data",1,IF(#REF!&lt;&gt;"",1,0))</f>
        <v>#REF!</v>
      </c>
      <c r="E69" s="25" t="e">
        <f>IF('Crisis Indicator Data'!#REF!="No Data",1,IF(#REF!&lt;&gt;"",1,0))</f>
        <v>#REF!</v>
      </c>
      <c r="F69" s="25" t="e">
        <f>IF('Crisis Indicator Data'!#REF!="No Data",1,IF(#REF!&lt;&gt;"",1,0))</f>
        <v>#REF!</v>
      </c>
      <c r="G69" s="25" t="e">
        <f>IF('Crisis Indicator Data'!#REF!="No Data",1,IF(#REF!&lt;&gt;"",1,0))</f>
        <v>#REF!</v>
      </c>
      <c r="H69" s="25" t="e">
        <f>IF('Crisis Indicator Data'!#REF!="No Data",1,IF(#REF!&lt;&gt;"",1,0))</f>
        <v>#REF!</v>
      </c>
      <c r="I69" s="25" t="e">
        <f>IF('Crisis Indicator Data'!#REF!="No Data",1,IF(#REF!&lt;&gt;"",1,0))</f>
        <v>#REF!</v>
      </c>
      <c r="J69" s="25" t="e">
        <f>IF('Crisis Indicator Data'!#REF!="No Data",1,IF(#REF!&lt;&gt;"",1,0))</f>
        <v>#REF!</v>
      </c>
      <c r="K69" s="25" t="e">
        <f>IF('Crisis Indicator Data'!#REF!="No Data",1,IF(#REF!&lt;&gt;"",1,0))</f>
        <v>#REF!</v>
      </c>
      <c r="L69" s="25" t="e">
        <f>IF('Crisis Indicator Data'!#REF!="No Data",1,IF(#REF!&lt;&gt;"",1,0))</f>
        <v>#REF!</v>
      </c>
      <c r="M69" s="25" t="e">
        <f>IF('Crisis Indicator Data'!#REF!="No Data",1,IF(#REF!&lt;&gt;"",1,0))</f>
        <v>#REF!</v>
      </c>
      <c r="N69" s="25" t="e">
        <f>IF('Crisis Indicator Data'!#REF!="No Data",1,IF(#REF!&lt;&gt;"",1,0))</f>
        <v>#REF!</v>
      </c>
      <c r="O69" s="25" t="e">
        <f>IF('Crisis Indicator Data'!#REF!="No Data",1,IF(#REF!&lt;&gt;"",1,0))</f>
        <v>#REF!</v>
      </c>
      <c r="P69" s="25" t="e">
        <f>IF('Crisis Indicator Data'!#REF!="No Data",1,IF(#REF!&lt;&gt;"",1,0))</f>
        <v>#REF!</v>
      </c>
      <c r="Q69" s="25" t="e">
        <f>IF('Crisis Indicator Data'!#REF!="No Data",1,IF(#REF!&lt;&gt;"",1,0))</f>
        <v>#REF!</v>
      </c>
      <c r="R69" s="25" t="e">
        <f>IF('Crisis Indicator Data'!#REF!="No Data",1,IF(#REF!&lt;&gt;"",1,0))</f>
        <v>#REF!</v>
      </c>
      <c r="S69" s="25" t="e">
        <f>IF('Crisis Indicator Data'!#REF!="No Data",1,IF(#REF!&lt;&gt;"",1,0))</f>
        <v>#REF!</v>
      </c>
      <c r="T69" s="25" t="e">
        <f>IF('Crisis Indicator Data'!#REF!="No Data",1,IF(#REF!&lt;&gt;"",1,0))</f>
        <v>#REF!</v>
      </c>
      <c r="U69" s="25" t="e">
        <f>IF('Crisis Indicator Data'!#REF!="No Data",1,IF(#REF!&lt;&gt;"",1,0))</f>
        <v>#REF!</v>
      </c>
      <c r="V69" s="25" t="e">
        <f>IF('Crisis Indicator Data'!#REF!="No Data",1,IF(#REF!&lt;&gt;"",1,0))</f>
        <v>#REF!</v>
      </c>
      <c r="W69" s="25" t="e">
        <f>IF('Crisis Indicator Data'!#REF!="No Data",1,IF(#REF!&lt;&gt;"",1,0))</f>
        <v>#REF!</v>
      </c>
      <c r="X69" s="25" t="e">
        <f>IF('Crisis Indicator Data'!#REF!="No Data",1,IF(#REF!&lt;&gt;"",1,0))</f>
        <v>#REF!</v>
      </c>
      <c r="Y69" s="25" t="e">
        <f>IF('Crisis Indicator Data'!#REF!="No Data",1,IF(#REF!&lt;&gt;"",1,0))</f>
        <v>#REF!</v>
      </c>
      <c r="Z69" s="25" t="e">
        <f>IF('Crisis Indicator Data'!#REF!="No Data",1,IF(#REF!&lt;&gt;"",1,0))</f>
        <v>#REF!</v>
      </c>
      <c r="AA69" s="25" t="e">
        <f>IF('Crisis Indicator Data'!#REF!="No Data",1,IF(#REF!&lt;&gt;"",1,0))</f>
        <v>#REF!</v>
      </c>
      <c r="AB69" s="25" t="e">
        <f>IF('Crisis Indicator Data'!#REF!="No Data",1,IF(#REF!&lt;&gt;"",1,0))</f>
        <v>#REF!</v>
      </c>
      <c r="AC69" s="25" t="e">
        <f>IF('Crisis Indicator Data'!#REF!="No Data",1,IF(#REF!&lt;&gt;"",1,0))</f>
        <v>#REF!</v>
      </c>
      <c r="AD69" s="25" t="e">
        <f>IF('Crisis Indicator Data'!#REF!="No Data",1,IF(#REF!&lt;&gt;"",1,0))</f>
        <v>#REF!</v>
      </c>
      <c r="AE69" s="25" t="e">
        <f>IF('Crisis Indicator Data'!#REF!="No Data",1,IF(#REF!&lt;&gt;"",1,0))</f>
        <v>#REF!</v>
      </c>
      <c r="AF69" s="25" t="e">
        <f>IF('Crisis Indicator Data'!#REF!="No Data",1,IF(#REF!&lt;&gt;"",1,0))</f>
        <v>#REF!</v>
      </c>
      <c r="AG69" s="25" t="e">
        <f>IF('Crisis Indicator Data'!#REF!="No Data",1,IF(#REF!&lt;&gt;"",1,0))</f>
        <v>#REF!</v>
      </c>
      <c r="AH69" s="25" t="e">
        <f>IF('Crisis Indicator Data'!#REF!="No Data",1,IF(#REF!&lt;&gt;"",1,0))</f>
        <v>#REF!</v>
      </c>
      <c r="AI69" s="25" t="e">
        <f>IF('Crisis Indicator Data'!#REF!="No Data",1,IF(#REF!&lt;&gt;"",1,0))</f>
        <v>#REF!</v>
      </c>
      <c r="AJ69" s="25" t="e">
        <f>IF('Crisis Indicator Data'!#REF!="No Data",1,IF(#REF!&lt;&gt;"",1,0))</f>
        <v>#REF!</v>
      </c>
      <c r="AK69" s="25" t="e">
        <f>IF('Crisis Indicator Data'!#REF!="No Data",1,IF(#REF!&lt;&gt;"",1,0))</f>
        <v>#REF!</v>
      </c>
      <c r="AL69" s="25" t="e">
        <f>IF('Crisis Indicator Data'!#REF!="No Data",1,IF(#REF!&lt;&gt;"",1,0))</f>
        <v>#REF!</v>
      </c>
      <c r="AM69" s="25" t="e">
        <f>IF('Crisis Indicator Data'!#REF!="No Data",1,IF(#REF!&lt;&gt;"",1,0))</f>
        <v>#REF!</v>
      </c>
      <c r="AN69" s="25" t="e">
        <f>IF('Crisis Indicator Data'!#REF!="No Data",1,IF(#REF!&lt;&gt;"",1,0))</f>
        <v>#REF!</v>
      </c>
      <c r="AO69" s="25" t="e">
        <f>IF('Crisis Indicator Data'!#REF!="No Data",1,IF(#REF!&lt;&gt;"",1,0))</f>
        <v>#REF!</v>
      </c>
      <c r="AP69" s="25" t="e">
        <f>IF('Crisis Indicator Data'!#REF!="No Data",1,IF(#REF!&lt;&gt;"",1,0))</f>
        <v>#REF!</v>
      </c>
      <c r="AQ69" s="25" t="e">
        <f>IF('Crisis Indicator Data'!#REF!="No Data",1,IF(#REF!&lt;&gt;"",1,0))</f>
        <v>#REF!</v>
      </c>
      <c r="AR69" s="25" t="e">
        <f>IF('Crisis Indicator Data'!#REF!="No Data",1,IF(#REF!&lt;&gt;"",1,0))</f>
        <v>#REF!</v>
      </c>
      <c r="AS69" s="25" t="e">
        <f>IF('Crisis Indicator Data'!#REF!="No Data",1,IF(#REF!&lt;&gt;"",1,0))</f>
        <v>#REF!</v>
      </c>
      <c r="AT69" s="25" t="e">
        <f>IF('Crisis Indicator Data'!#REF!="No Data",1,IF(#REF!&lt;&gt;"",1,0))</f>
        <v>#REF!</v>
      </c>
      <c r="AU69" s="25" t="e">
        <f>IF('Crisis Indicator Data'!#REF!="No Data",1,IF(#REF!&lt;&gt;"",1,0))</f>
        <v>#REF!</v>
      </c>
      <c r="AV69" s="25" t="e">
        <f>IF('Crisis Indicator Data'!#REF!="No Data",1,IF(#REF!&lt;&gt;"",1,0))</f>
        <v>#REF!</v>
      </c>
      <c r="AW69" s="25" t="e">
        <f>IF('Crisis Indicator Data'!#REF!="No Data",1,IF(#REF!&lt;&gt;"",1,0))</f>
        <v>#REF!</v>
      </c>
      <c r="AX69" s="25" t="e">
        <f>IF('Crisis Indicator Data'!#REF!="No Data",1,IF(#REF!&lt;&gt;"",1,0))</f>
        <v>#REF!</v>
      </c>
      <c r="AY69" s="25" t="e">
        <f>IF('Crisis Indicator Data'!#REF!="No Data",1,IF(#REF!&lt;&gt;"",1,0))</f>
        <v>#REF!</v>
      </c>
      <c r="AZ69" s="25" t="e">
        <f>IF('Crisis Indicator Data'!#REF!="No Data",1,IF(#REF!&lt;&gt;"",1,0))</f>
        <v>#REF!</v>
      </c>
      <c r="BA69" t="e">
        <f t="shared" si="4"/>
        <v>#REF!</v>
      </c>
      <c r="BB69" s="27" t="e">
        <f t="shared" si="5"/>
        <v>#REF!</v>
      </c>
    </row>
    <row r="70" spans="1:54" x14ac:dyDescent="0.25">
      <c r="A70" t="s">
        <v>9945</v>
      </c>
      <c r="B70" s="25" t="e">
        <f>IF('Crisis Indicator Data'!#REF!="No Data",1,IF(#REF!&lt;&gt;"",1,0))</f>
        <v>#REF!</v>
      </c>
      <c r="C70" s="25" t="e">
        <f>IF('Crisis Indicator Data'!#REF!="No Data",1,IF(#REF!&lt;&gt;"",1,0))</f>
        <v>#REF!</v>
      </c>
      <c r="D70" s="25" t="e">
        <f>IF('Crisis Indicator Data'!#REF!="No Data",1,IF(#REF!&lt;&gt;"",1,0))</f>
        <v>#REF!</v>
      </c>
      <c r="E70" s="25" t="e">
        <f>IF('Crisis Indicator Data'!#REF!="No Data",1,IF(#REF!&lt;&gt;"",1,0))</f>
        <v>#REF!</v>
      </c>
      <c r="F70" s="25" t="e">
        <f>IF('Crisis Indicator Data'!#REF!="No Data",1,IF(#REF!&lt;&gt;"",1,0))</f>
        <v>#REF!</v>
      </c>
      <c r="G70" s="25" t="e">
        <f>IF('Crisis Indicator Data'!#REF!="No Data",1,IF(#REF!&lt;&gt;"",1,0))</f>
        <v>#REF!</v>
      </c>
      <c r="H70" s="25" t="e">
        <f>IF('Crisis Indicator Data'!#REF!="No Data",1,IF(#REF!&lt;&gt;"",1,0))</f>
        <v>#REF!</v>
      </c>
      <c r="I70" s="25" t="e">
        <f>IF('Crisis Indicator Data'!#REF!="No Data",1,IF(#REF!&lt;&gt;"",1,0))</f>
        <v>#REF!</v>
      </c>
      <c r="J70" s="25" t="e">
        <f>IF('Crisis Indicator Data'!#REF!="No Data",1,IF(#REF!&lt;&gt;"",1,0))</f>
        <v>#REF!</v>
      </c>
      <c r="K70" s="25" t="e">
        <f>IF('Crisis Indicator Data'!#REF!="No Data",1,IF(#REF!&lt;&gt;"",1,0))</f>
        <v>#REF!</v>
      </c>
      <c r="L70" s="25" t="e">
        <f>IF('Crisis Indicator Data'!#REF!="No Data",1,IF(#REF!&lt;&gt;"",1,0))</f>
        <v>#REF!</v>
      </c>
      <c r="M70" s="25" t="e">
        <f>IF('Crisis Indicator Data'!#REF!="No Data",1,IF(#REF!&lt;&gt;"",1,0))</f>
        <v>#REF!</v>
      </c>
      <c r="N70" s="25" t="e">
        <f>IF('Crisis Indicator Data'!#REF!="No Data",1,IF(#REF!&lt;&gt;"",1,0))</f>
        <v>#REF!</v>
      </c>
      <c r="O70" s="25" t="e">
        <f>IF('Crisis Indicator Data'!#REF!="No Data",1,IF(#REF!&lt;&gt;"",1,0))</f>
        <v>#REF!</v>
      </c>
      <c r="P70" s="25" t="e">
        <f>IF('Crisis Indicator Data'!#REF!="No Data",1,IF(#REF!&lt;&gt;"",1,0))</f>
        <v>#REF!</v>
      </c>
      <c r="Q70" s="25" t="e">
        <f>IF('Crisis Indicator Data'!#REF!="No Data",1,IF(#REF!&lt;&gt;"",1,0))</f>
        <v>#REF!</v>
      </c>
      <c r="R70" s="25" t="e">
        <f>IF('Crisis Indicator Data'!#REF!="No Data",1,IF(#REF!&lt;&gt;"",1,0))</f>
        <v>#REF!</v>
      </c>
      <c r="S70" s="25" t="e">
        <f>IF('Crisis Indicator Data'!#REF!="No Data",1,IF(#REF!&lt;&gt;"",1,0))</f>
        <v>#REF!</v>
      </c>
      <c r="T70" s="25" t="e">
        <f>IF('Crisis Indicator Data'!#REF!="No Data",1,IF(#REF!&lt;&gt;"",1,0))</f>
        <v>#REF!</v>
      </c>
      <c r="U70" s="25" t="e">
        <f>IF('Crisis Indicator Data'!#REF!="No Data",1,IF(#REF!&lt;&gt;"",1,0))</f>
        <v>#REF!</v>
      </c>
      <c r="V70" s="25" t="e">
        <f>IF('Crisis Indicator Data'!#REF!="No Data",1,IF(#REF!&lt;&gt;"",1,0))</f>
        <v>#REF!</v>
      </c>
      <c r="W70" s="25" t="e">
        <f>IF('Crisis Indicator Data'!#REF!="No Data",1,IF(#REF!&lt;&gt;"",1,0))</f>
        <v>#REF!</v>
      </c>
      <c r="X70" s="25" t="e">
        <f>IF('Crisis Indicator Data'!#REF!="No Data",1,IF(#REF!&lt;&gt;"",1,0))</f>
        <v>#REF!</v>
      </c>
      <c r="Y70" s="25" t="e">
        <f>IF('Crisis Indicator Data'!#REF!="No Data",1,IF(#REF!&lt;&gt;"",1,0))</f>
        <v>#REF!</v>
      </c>
      <c r="Z70" s="25" t="e">
        <f>IF('Crisis Indicator Data'!#REF!="No Data",1,IF(#REF!&lt;&gt;"",1,0))</f>
        <v>#REF!</v>
      </c>
      <c r="AA70" s="25" t="e">
        <f>IF('Crisis Indicator Data'!#REF!="No Data",1,IF(#REF!&lt;&gt;"",1,0))</f>
        <v>#REF!</v>
      </c>
      <c r="AB70" s="25" t="e">
        <f>IF('Crisis Indicator Data'!#REF!="No Data",1,IF(#REF!&lt;&gt;"",1,0))</f>
        <v>#REF!</v>
      </c>
      <c r="AC70" s="25" t="e">
        <f>IF('Crisis Indicator Data'!#REF!="No Data",1,IF(#REF!&lt;&gt;"",1,0))</f>
        <v>#REF!</v>
      </c>
      <c r="AD70" s="25" t="e">
        <f>IF('Crisis Indicator Data'!#REF!="No Data",1,IF(#REF!&lt;&gt;"",1,0))</f>
        <v>#REF!</v>
      </c>
      <c r="AE70" s="25" t="e">
        <f>IF('Crisis Indicator Data'!#REF!="No Data",1,IF(#REF!&lt;&gt;"",1,0))</f>
        <v>#REF!</v>
      </c>
      <c r="AF70" s="25" t="e">
        <f>IF('Crisis Indicator Data'!#REF!="No Data",1,IF(#REF!&lt;&gt;"",1,0))</f>
        <v>#REF!</v>
      </c>
      <c r="AG70" s="25" t="e">
        <f>IF('Crisis Indicator Data'!#REF!="No Data",1,IF(#REF!&lt;&gt;"",1,0))</f>
        <v>#REF!</v>
      </c>
      <c r="AH70" s="25" t="e">
        <f>IF('Crisis Indicator Data'!#REF!="No Data",1,IF(#REF!&lt;&gt;"",1,0))</f>
        <v>#REF!</v>
      </c>
      <c r="AI70" s="25" t="e">
        <f>IF('Crisis Indicator Data'!#REF!="No Data",1,IF(#REF!&lt;&gt;"",1,0))</f>
        <v>#REF!</v>
      </c>
      <c r="AJ70" s="25" t="e">
        <f>IF('Crisis Indicator Data'!#REF!="No Data",1,IF(#REF!&lt;&gt;"",1,0))</f>
        <v>#REF!</v>
      </c>
      <c r="AK70" s="25" t="e">
        <f>IF('Crisis Indicator Data'!#REF!="No Data",1,IF(#REF!&lt;&gt;"",1,0))</f>
        <v>#REF!</v>
      </c>
      <c r="AL70" s="25" t="e">
        <f>IF('Crisis Indicator Data'!#REF!="No Data",1,IF(#REF!&lt;&gt;"",1,0))</f>
        <v>#REF!</v>
      </c>
      <c r="AM70" s="25" t="e">
        <f>IF('Crisis Indicator Data'!#REF!="No Data",1,IF(#REF!&lt;&gt;"",1,0))</f>
        <v>#REF!</v>
      </c>
      <c r="AN70" s="25" t="e">
        <f>IF('Crisis Indicator Data'!#REF!="No Data",1,IF(#REF!&lt;&gt;"",1,0))</f>
        <v>#REF!</v>
      </c>
      <c r="AO70" s="25" t="e">
        <f>IF('Crisis Indicator Data'!#REF!="No Data",1,IF(#REF!&lt;&gt;"",1,0))</f>
        <v>#REF!</v>
      </c>
      <c r="AP70" s="25" t="e">
        <f>IF('Crisis Indicator Data'!#REF!="No Data",1,IF(#REF!&lt;&gt;"",1,0))</f>
        <v>#REF!</v>
      </c>
      <c r="AQ70" s="25" t="e">
        <f>IF('Crisis Indicator Data'!#REF!="No Data",1,IF(#REF!&lt;&gt;"",1,0))</f>
        <v>#REF!</v>
      </c>
      <c r="AR70" s="25" t="e">
        <f>IF('Crisis Indicator Data'!#REF!="No Data",1,IF(#REF!&lt;&gt;"",1,0))</f>
        <v>#REF!</v>
      </c>
      <c r="AS70" s="25" t="e">
        <f>IF('Crisis Indicator Data'!#REF!="No Data",1,IF(#REF!&lt;&gt;"",1,0))</f>
        <v>#REF!</v>
      </c>
      <c r="AT70" s="25" t="e">
        <f>IF('Crisis Indicator Data'!#REF!="No Data",1,IF(#REF!&lt;&gt;"",1,0))</f>
        <v>#REF!</v>
      </c>
      <c r="AU70" s="25" t="e">
        <f>IF('Crisis Indicator Data'!#REF!="No Data",1,IF(#REF!&lt;&gt;"",1,0))</f>
        <v>#REF!</v>
      </c>
      <c r="AV70" s="25" t="e">
        <f>IF('Crisis Indicator Data'!#REF!="No Data",1,IF(#REF!&lt;&gt;"",1,0))</f>
        <v>#REF!</v>
      </c>
      <c r="AW70" s="25" t="e">
        <f>IF('Crisis Indicator Data'!#REF!="No Data",1,IF(#REF!&lt;&gt;"",1,0))</f>
        <v>#REF!</v>
      </c>
      <c r="AX70" s="25" t="e">
        <f>IF('Crisis Indicator Data'!#REF!="No Data",1,IF(#REF!&lt;&gt;"",1,0))</f>
        <v>#REF!</v>
      </c>
      <c r="AY70" s="25" t="e">
        <f>IF('Crisis Indicator Data'!#REF!="No Data",1,IF(#REF!&lt;&gt;"",1,0))</f>
        <v>#REF!</v>
      </c>
      <c r="AZ70" s="25" t="e">
        <f>IF('Crisis Indicator Data'!#REF!="No Data",1,IF(#REF!&lt;&gt;"",1,0))</f>
        <v>#REF!</v>
      </c>
      <c r="BA70" t="e">
        <f t="shared" si="4"/>
        <v>#REF!</v>
      </c>
      <c r="BB70" s="27" t="e">
        <f t="shared" si="5"/>
        <v>#REF!</v>
      </c>
    </row>
    <row r="71" spans="1:54" x14ac:dyDescent="0.25">
      <c r="A71" t="s">
        <v>9953</v>
      </c>
      <c r="B71" s="25" t="e">
        <f>IF('Crisis Indicator Data'!#REF!="No Data",1,IF(#REF!&lt;&gt;"",1,0))</f>
        <v>#REF!</v>
      </c>
      <c r="C71" s="25" t="e">
        <f>IF('Crisis Indicator Data'!#REF!="No Data",1,IF(#REF!&lt;&gt;"",1,0))</f>
        <v>#REF!</v>
      </c>
      <c r="D71" s="25" t="e">
        <f>IF('Crisis Indicator Data'!#REF!="No Data",1,IF(#REF!&lt;&gt;"",1,0))</f>
        <v>#REF!</v>
      </c>
      <c r="E71" s="25" t="e">
        <f>IF('Crisis Indicator Data'!#REF!="No Data",1,IF(#REF!&lt;&gt;"",1,0))</f>
        <v>#REF!</v>
      </c>
      <c r="F71" s="25" t="e">
        <f>IF('Crisis Indicator Data'!#REF!="No Data",1,IF(#REF!&lt;&gt;"",1,0))</f>
        <v>#REF!</v>
      </c>
      <c r="G71" s="25" t="e">
        <f>IF('Crisis Indicator Data'!#REF!="No Data",1,IF(#REF!&lt;&gt;"",1,0))</f>
        <v>#REF!</v>
      </c>
      <c r="H71" s="25" t="e">
        <f>IF('Crisis Indicator Data'!#REF!="No Data",1,IF(#REF!&lt;&gt;"",1,0))</f>
        <v>#REF!</v>
      </c>
      <c r="I71" s="25" t="e">
        <f>IF('Crisis Indicator Data'!#REF!="No Data",1,IF(#REF!&lt;&gt;"",1,0))</f>
        <v>#REF!</v>
      </c>
      <c r="J71" s="25" t="e">
        <f>IF('Crisis Indicator Data'!#REF!="No Data",1,IF(#REF!&lt;&gt;"",1,0))</f>
        <v>#REF!</v>
      </c>
      <c r="K71" s="25" t="e">
        <f>IF('Crisis Indicator Data'!#REF!="No Data",1,IF(#REF!&lt;&gt;"",1,0))</f>
        <v>#REF!</v>
      </c>
      <c r="L71" s="25" t="e">
        <f>IF('Crisis Indicator Data'!#REF!="No Data",1,IF(#REF!&lt;&gt;"",1,0))</f>
        <v>#REF!</v>
      </c>
      <c r="M71" s="25" t="e">
        <f>IF('Crisis Indicator Data'!#REF!="No Data",1,IF(#REF!&lt;&gt;"",1,0))</f>
        <v>#REF!</v>
      </c>
      <c r="N71" s="25" t="e">
        <f>IF('Crisis Indicator Data'!#REF!="No Data",1,IF(#REF!&lt;&gt;"",1,0))</f>
        <v>#REF!</v>
      </c>
      <c r="O71" s="25" t="e">
        <f>IF('Crisis Indicator Data'!#REF!="No Data",1,IF(#REF!&lt;&gt;"",1,0))</f>
        <v>#REF!</v>
      </c>
      <c r="P71" s="25" t="e">
        <f>IF('Crisis Indicator Data'!#REF!="No Data",1,IF(#REF!&lt;&gt;"",1,0))</f>
        <v>#REF!</v>
      </c>
      <c r="Q71" s="25" t="e">
        <f>IF('Crisis Indicator Data'!#REF!="No Data",1,IF(#REF!&lt;&gt;"",1,0))</f>
        <v>#REF!</v>
      </c>
      <c r="R71" s="25" t="e">
        <f>IF('Crisis Indicator Data'!#REF!="No Data",1,IF(#REF!&lt;&gt;"",1,0))</f>
        <v>#REF!</v>
      </c>
      <c r="S71" s="25" t="e">
        <f>IF('Crisis Indicator Data'!#REF!="No Data",1,IF(#REF!&lt;&gt;"",1,0))</f>
        <v>#REF!</v>
      </c>
      <c r="T71" s="25" t="e">
        <f>IF('Crisis Indicator Data'!#REF!="No Data",1,IF(#REF!&lt;&gt;"",1,0))</f>
        <v>#REF!</v>
      </c>
      <c r="U71" s="25" t="e">
        <f>IF('Crisis Indicator Data'!#REF!="No Data",1,IF(#REF!&lt;&gt;"",1,0))</f>
        <v>#REF!</v>
      </c>
      <c r="V71" s="25" t="e">
        <f>IF('Crisis Indicator Data'!#REF!="No Data",1,IF(#REF!&lt;&gt;"",1,0))</f>
        <v>#REF!</v>
      </c>
      <c r="W71" s="25" t="e">
        <f>IF('Crisis Indicator Data'!#REF!="No Data",1,IF(#REF!&lt;&gt;"",1,0))</f>
        <v>#REF!</v>
      </c>
      <c r="X71" s="25" t="e">
        <f>IF('Crisis Indicator Data'!#REF!="No Data",1,IF(#REF!&lt;&gt;"",1,0))</f>
        <v>#REF!</v>
      </c>
      <c r="Y71" s="25" t="e">
        <f>IF('Crisis Indicator Data'!#REF!="No Data",1,IF(#REF!&lt;&gt;"",1,0))</f>
        <v>#REF!</v>
      </c>
      <c r="Z71" s="25" t="e">
        <f>IF('Crisis Indicator Data'!#REF!="No Data",1,IF(#REF!&lt;&gt;"",1,0))</f>
        <v>#REF!</v>
      </c>
      <c r="AA71" s="25" t="e">
        <f>IF('Crisis Indicator Data'!#REF!="No Data",1,IF(#REF!&lt;&gt;"",1,0))</f>
        <v>#REF!</v>
      </c>
      <c r="AB71" s="25" t="e">
        <f>IF('Crisis Indicator Data'!#REF!="No Data",1,IF(#REF!&lt;&gt;"",1,0))</f>
        <v>#REF!</v>
      </c>
      <c r="AC71" s="25" t="e">
        <f>IF('Crisis Indicator Data'!#REF!="No Data",1,IF(#REF!&lt;&gt;"",1,0))</f>
        <v>#REF!</v>
      </c>
      <c r="AD71" s="25" t="e">
        <f>IF('Crisis Indicator Data'!#REF!="No Data",1,IF(#REF!&lt;&gt;"",1,0))</f>
        <v>#REF!</v>
      </c>
      <c r="AE71" s="25" t="e">
        <f>IF('Crisis Indicator Data'!#REF!="No Data",1,IF(#REF!&lt;&gt;"",1,0))</f>
        <v>#REF!</v>
      </c>
      <c r="AF71" s="25" t="e">
        <f>IF('Crisis Indicator Data'!#REF!="No Data",1,IF(#REF!&lt;&gt;"",1,0))</f>
        <v>#REF!</v>
      </c>
      <c r="AG71" s="25" t="e">
        <f>IF('Crisis Indicator Data'!#REF!="No Data",1,IF(#REF!&lt;&gt;"",1,0))</f>
        <v>#REF!</v>
      </c>
      <c r="AH71" s="25" t="e">
        <f>IF('Crisis Indicator Data'!#REF!="No Data",1,IF(#REF!&lt;&gt;"",1,0))</f>
        <v>#REF!</v>
      </c>
      <c r="AI71" s="25" t="e">
        <f>IF('Crisis Indicator Data'!#REF!="No Data",1,IF(#REF!&lt;&gt;"",1,0))</f>
        <v>#REF!</v>
      </c>
      <c r="AJ71" s="25" t="e">
        <f>IF('Crisis Indicator Data'!#REF!="No Data",1,IF(#REF!&lt;&gt;"",1,0))</f>
        <v>#REF!</v>
      </c>
      <c r="AK71" s="25" t="e">
        <f>IF('Crisis Indicator Data'!#REF!="No Data",1,IF(#REF!&lt;&gt;"",1,0))</f>
        <v>#REF!</v>
      </c>
      <c r="AL71" s="25" t="e">
        <f>IF('Crisis Indicator Data'!#REF!="No Data",1,IF(#REF!&lt;&gt;"",1,0))</f>
        <v>#REF!</v>
      </c>
      <c r="AM71" s="25" t="e">
        <f>IF('Crisis Indicator Data'!#REF!="No Data",1,IF(#REF!&lt;&gt;"",1,0))</f>
        <v>#REF!</v>
      </c>
      <c r="AN71" s="25" t="e">
        <f>IF('Crisis Indicator Data'!#REF!="No Data",1,IF(#REF!&lt;&gt;"",1,0))</f>
        <v>#REF!</v>
      </c>
      <c r="AO71" s="25" t="e">
        <f>IF('Crisis Indicator Data'!#REF!="No Data",1,IF(#REF!&lt;&gt;"",1,0))</f>
        <v>#REF!</v>
      </c>
      <c r="AP71" s="25" t="e">
        <f>IF('Crisis Indicator Data'!#REF!="No Data",1,IF(#REF!&lt;&gt;"",1,0))</f>
        <v>#REF!</v>
      </c>
      <c r="AQ71" s="25" t="e">
        <f>IF('Crisis Indicator Data'!#REF!="No Data",1,IF(#REF!&lt;&gt;"",1,0))</f>
        <v>#REF!</v>
      </c>
      <c r="AR71" s="25" t="e">
        <f>IF('Crisis Indicator Data'!#REF!="No Data",1,IF(#REF!&lt;&gt;"",1,0))</f>
        <v>#REF!</v>
      </c>
      <c r="AS71" s="25" t="e">
        <f>IF('Crisis Indicator Data'!#REF!="No Data",1,IF(#REF!&lt;&gt;"",1,0))</f>
        <v>#REF!</v>
      </c>
      <c r="AT71" s="25" t="e">
        <f>IF('Crisis Indicator Data'!#REF!="No Data",1,IF(#REF!&lt;&gt;"",1,0))</f>
        <v>#REF!</v>
      </c>
      <c r="AU71" s="25" t="e">
        <f>IF('Crisis Indicator Data'!#REF!="No Data",1,IF(#REF!&lt;&gt;"",1,0))</f>
        <v>#REF!</v>
      </c>
      <c r="AV71" s="25" t="e">
        <f>IF('Crisis Indicator Data'!#REF!="No Data",1,IF(#REF!&lt;&gt;"",1,0))</f>
        <v>#REF!</v>
      </c>
      <c r="AW71" s="25" t="e">
        <f>IF('Crisis Indicator Data'!#REF!="No Data",1,IF(#REF!&lt;&gt;"",1,0))</f>
        <v>#REF!</v>
      </c>
      <c r="AX71" s="25" t="e">
        <f>IF('Crisis Indicator Data'!#REF!="No Data",1,IF(#REF!&lt;&gt;"",1,0))</f>
        <v>#REF!</v>
      </c>
      <c r="AY71" s="25" t="e">
        <f>IF('Crisis Indicator Data'!#REF!="No Data",1,IF(#REF!&lt;&gt;"",1,0))</f>
        <v>#REF!</v>
      </c>
      <c r="AZ71" s="25" t="e">
        <f>IF('Crisis Indicator Data'!#REF!="No Data",1,IF(#REF!&lt;&gt;"",1,0))</f>
        <v>#REF!</v>
      </c>
      <c r="BA71" t="e">
        <f t="shared" si="4"/>
        <v>#REF!</v>
      </c>
      <c r="BB71" s="27" t="e">
        <f t="shared" si="5"/>
        <v>#REF!</v>
      </c>
    </row>
    <row r="72" spans="1:54" x14ac:dyDescent="0.25">
      <c r="A72" t="s">
        <v>9957</v>
      </c>
      <c r="B72" s="25" t="e">
        <f>IF('Crisis Indicator Data'!#REF!="No Data",1,IF(#REF!&lt;&gt;"",1,0))</f>
        <v>#REF!</v>
      </c>
      <c r="C72" s="25" t="e">
        <f>IF('Crisis Indicator Data'!#REF!="No Data",1,IF(#REF!&lt;&gt;"",1,0))</f>
        <v>#REF!</v>
      </c>
      <c r="D72" s="25" t="e">
        <f>IF('Crisis Indicator Data'!#REF!="No Data",1,IF(#REF!&lt;&gt;"",1,0))</f>
        <v>#REF!</v>
      </c>
      <c r="E72" s="25" t="e">
        <f>IF('Crisis Indicator Data'!#REF!="No Data",1,IF(#REF!&lt;&gt;"",1,0))</f>
        <v>#REF!</v>
      </c>
      <c r="F72" s="25" t="e">
        <f>IF('Crisis Indicator Data'!#REF!="No Data",1,IF(#REF!&lt;&gt;"",1,0))</f>
        <v>#REF!</v>
      </c>
      <c r="G72" s="25" t="e">
        <f>IF('Crisis Indicator Data'!#REF!="No Data",1,IF(#REF!&lt;&gt;"",1,0))</f>
        <v>#REF!</v>
      </c>
      <c r="H72" s="25" t="e">
        <f>IF('Crisis Indicator Data'!#REF!="No Data",1,IF(#REF!&lt;&gt;"",1,0))</f>
        <v>#REF!</v>
      </c>
      <c r="I72" s="25" t="e">
        <f>IF('Crisis Indicator Data'!#REF!="No Data",1,IF(#REF!&lt;&gt;"",1,0))</f>
        <v>#REF!</v>
      </c>
      <c r="J72" s="25" t="e">
        <f>IF('Crisis Indicator Data'!#REF!="No Data",1,IF(#REF!&lt;&gt;"",1,0))</f>
        <v>#REF!</v>
      </c>
      <c r="K72" s="25" t="e">
        <f>IF('Crisis Indicator Data'!#REF!="No Data",1,IF(#REF!&lt;&gt;"",1,0))</f>
        <v>#REF!</v>
      </c>
      <c r="L72" s="25" t="e">
        <f>IF('Crisis Indicator Data'!#REF!="No Data",1,IF(#REF!&lt;&gt;"",1,0))</f>
        <v>#REF!</v>
      </c>
      <c r="M72" s="25" t="e">
        <f>IF('Crisis Indicator Data'!#REF!="No Data",1,IF(#REF!&lt;&gt;"",1,0))</f>
        <v>#REF!</v>
      </c>
      <c r="N72" s="25" t="e">
        <f>IF('Crisis Indicator Data'!#REF!="No Data",1,IF(#REF!&lt;&gt;"",1,0))</f>
        <v>#REF!</v>
      </c>
      <c r="O72" s="25" t="e">
        <f>IF('Crisis Indicator Data'!#REF!="No Data",1,IF(#REF!&lt;&gt;"",1,0))</f>
        <v>#REF!</v>
      </c>
      <c r="P72" s="25" t="e">
        <f>IF('Crisis Indicator Data'!#REF!="No Data",1,IF(#REF!&lt;&gt;"",1,0))</f>
        <v>#REF!</v>
      </c>
      <c r="Q72" s="25" t="e">
        <f>IF('Crisis Indicator Data'!#REF!="No Data",1,IF(#REF!&lt;&gt;"",1,0))</f>
        <v>#REF!</v>
      </c>
      <c r="R72" s="25" t="e">
        <f>IF('Crisis Indicator Data'!#REF!="No Data",1,IF(#REF!&lt;&gt;"",1,0))</f>
        <v>#REF!</v>
      </c>
      <c r="S72" s="25" t="e">
        <f>IF('Crisis Indicator Data'!#REF!="No Data",1,IF(#REF!&lt;&gt;"",1,0))</f>
        <v>#REF!</v>
      </c>
      <c r="T72" s="25" t="e">
        <f>IF('Crisis Indicator Data'!#REF!="No Data",1,IF(#REF!&lt;&gt;"",1,0))</f>
        <v>#REF!</v>
      </c>
      <c r="U72" s="25" t="e">
        <f>IF('Crisis Indicator Data'!#REF!="No Data",1,IF(#REF!&lt;&gt;"",1,0))</f>
        <v>#REF!</v>
      </c>
      <c r="V72" s="25" t="e">
        <f>IF('Crisis Indicator Data'!#REF!="No Data",1,IF(#REF!&lt;&gt;"",1,0))</f>
        <v>#REF!</v>
      </c>
      <c r="W72" s="25" t="e">
        <f>IF('Crisis Indicator Data'!#REF!="No Data",1,IF(#REF!&lt;&gt;"",1,0))</f>
        <v>#REF!</v>
      </c>
      <c r="X72" s="25" t="e">
        <f>IF('Crisis Indicator Data'!#REF!="No Data",1,IF(#REF!&lt;&gt;"",1,0))</f>
        <v>#REF!</v>
      </c>
      <c r="Y72" s="25" t="e">
        <f>IF('Crisis Indicator Data'!#REF!="No Data",1,IF(#REF!&lt;&gt;"",1,0))</f>
        <v>#REF!</v>
      </c>
      <c r="Z72" s="25" t="e">
        <f>IF('Crisis Indicator Data'!#REF!="No Data",1,IF(#REF!&lt;&gt;"",1,0))</f>
        <v>#REF!</v>
      </c>
      <c r="AA72" s="25" t="e">
        <f>IF('Crisis Indicator Data'!#REF!="No Data",1,IF(#REF!&lt;&gt;"",1,0))</f>
        <v>#REF!</v>
      </c>
      <c r="AB72" s="25" t="e">
        <f>IF('Crisis Indicator Data'!#REF!="No Data",1,IF(#REF!&lt;&gt;"",1,0))</f>
        <v>#REF!</v>
      </c>
      <c r="AC72" s="25" t="e">
        <f>IF('Crisis Indicator Data'!#REF!="No Data",1,IF(#REF!&lt;&gt;"",1,0))</f>
        <v>#REF!</v>
      </c>
      <c r="AD72" s="25" t="e">
        <f>IF('Crisis Indicator Data'!#REF!="No Data",1,IF(#REF!&lt;&gt;"",1,0))</f>
        <v>#REF!</v>
      </c>
      <c r="AE72" s="25" t="e">
        <f>IF('Crisis Indicator Data'!#REF!="No Data",1,IF(#REF!&lt;&gt;"",1,0))</f>
        <v>#REF!</v>
      </c>
      <c r="AF72" s="25" t="e">
        <f>IF('Crisis Indicator Data'!#REF!="No Data",1,IF(#REF!&lt;&gt;"",1,0))</f>
        <v>#REF!</v>
      </c>
      <c r="AG72" s="25" t="e">
        <f>IF('Crisis Indicator Data'!#REF!="No Data",1,IF(#REF!&lt;&gt;"",1,0))</f>
        <v>#REF!</v>
      </c>
      <c r="AH72" s="25" t="e">
        <f>IF('Crisis Indicator Data'!#REF!="No Data",1,IF(#REF!&lt;&gt;"",1,0))</f>
        <v>#REF!</v>
      </c>
      <c r="AI72" s="25" t="e">
        <f>IF('Crisis Indicator Data'!#REF!="No Data",1,IF(#REF!&lt;&gt;"",1,0))</f>
        <v>#REF!</v>
      </c>
      <c r="AJ72" s="25" t="e">
        <f>IF('Crisis Indicator Data'!#REF!="No Data",1,IF(#REF!&lt;&gt;"",1,0))</f>
        <v>#REF!</v>
      </c>
      <c r="AK72" s="25" t="e">
        <f>IF('Crisis Indicator Data'!#REF!="No Data",1,IF(#REF!&lt;&gt;"",1,0))</f>
        <v>#REF!</v>
      </c>
      <c r="AL72" s="25" t="e">
        <f>IF('Crisis Indicator Data'!#REF!="No Data",1,IF(#REF!&lt;&gt;"",1,0))</f>
        <v>#REF!</v>
      </c>
      <c r="AM72" s="25" t="e">
        <f>IF('Crisis Indicator Data'!#REF!="No Data",1,IF(#REF!&lt;&gt;"",1,0))</f>
        <v>#REF!</v>
      </c>
      <c r="AN72" s="25" t="e">
        <f>IF('Crisis Indicator Data'!#REF!="No Data",1,IF(#REF!&lt;&gt;"",1,0))</f>
        <v>#REF!</v>
      </c>
      <c r="AO72" s="25" t="e">
        <f>IF('Crisis Indicator Data'!#REF!="No Data",1,IF(#REF!&lt;&gt;"",1,0))</f>
        <v>#REF!</v>
      </c>
      <c r="AP72" s="25" t="e">
        <f>IF('Crisis Indicator Data'!#REF!="No Data",1,IF(#REF!&lt;&gt;"",1,0))</f>
        <v>#REF!</v>
      </c>
      <c r="AQ72" s="25" t="e">
        <f>IF('Crisis Indicator Data'!#REF!="No Data",1,IF(#REF!&lt;&gt;"",1,0))</f>
        <v>#REF!</v>
      </c>
      <c r="AR72" s="25" t="e">
        <f>IF('Crisis Indicator Data'!#REF!="No Data",1,IF(#REF!&lt;&gt;"",1,0))</f>
        <v>#REF!</v>
      </c>
      <c r="AS72" s="25" t="e">
        <f>IF('Crisis Indicator Data'!#REF!="No Data",1,IF(#REF!&lt;&gt;"",1,0))</f>
        <v>#REF!</v>
      </c>
      <c r="AT72" s="25" t="e">
        <f>IF('Crisis Indicator Data'!#REF!="No Data",1,IF(#REF!&lt;&gt;"",1,0))</f>
        <v>#REF!</v>
      </c>
      <c r="AU72" s="25" t="e">
        <f>IF('Crisis Indicator Data'!#REF!="No Data",1,IF(#REF!&lt;&gt;"",1,0))</f>
        <v>#REF!</v>
      </c>
      <c r="AV72" s="25" t="e">
        <f>IF('Crisis Indicator Data'!#REF!="No Data",1,IF(#REF!&lt;&gt;"",1,0))</f>
        <v>#REF!</v>
      </c>
      <c r="AW72" s="25" t="e">
        <f>IF('Crisis Indicator Data'!#REF!="No Data",1,IF(#REF!&lt;&gt;"",1,0))</f>
        <v>#REF!</v>
      </c>
      <c r="AX72" s="25" t="e">
        <f>IF('Crisis Indicator Data'!#REF!="No Data",1,IF(#REF!&lt;&gt;"",1,0))</f>
        <v>#REF!</v>
      </c>
      <c r="AY72" s="25" t="e">
        <f>IF('Crisis Indicator Data'!#REF!="No Data",1,IF(#REF!&lt;&gt;"",1,0))</f>
        <v>#REF!</v>
      </c>
      <c r="AZ72" s="25" t="e">
        <f>IF('Crisis Indicator Data'!#REF!="No Data",1,IF(#REF!&lt;&gt;"",1,0))</f>
        <v>#REF!</v>
      </c>
      <c r="BA72" t="e">
        <f t="shared" si="4"/>
        <v>#REF!</v>
      </c>
      <c r="BB72" s="27" t="e">
        <f t="shared" si="5"/>
        <v>#REF!</v>
      </c>
    </row>
    <row r="73" spans="1:54" x14ac:dyDescent="0.25">
      <c r="A73" t="s">
        <v>9954</v>
      </c>
      <c r="B73" s="25" t="e">
        <f>IF('Crisis Indicator Data'!#REF!="No Data",1,IF(#REF!&lt;&gt;"",1,0))</f>
        <v>#REF!</v>
      </c>
      <c r="C73" s="25" t="e">
        <f>IF('Crisis Indicator Data'!#REF!="No Data",1,IF(#REF!&lt;&gt;"",1,0))</f>
        <v>#REF!</v>
      </c>
      <c r="D73" s="25" t="e">
        <f>IF('Crisis Indicator Data'!#REF!="No Data",1,IF(#REF!&lt;&gt;"",1,0))</f>
        <v>#REF!</v>
      </c>
      <c r="E73" s="25" t="e">
        <f>IF('Crisis Indicator Data'!#REF!="No Data",1,IF(#REF!&lt;&gt;"",1,0))</f>
        <v>#REF!</v>
      </c>
      <c r="F73" s="25" t="e">
        <f>IF('Crisis Indicator Data'!#REF!="No Data",1,IF(#REF!&lt;&gt;"",1,0))</f>
        <v>#REF!</v>
      </c>
      <c r="G73" s="25" t="e">
        <f>IF('Crisis Indicator Data'!#REF!="No Data",1,IF(#REF!&lt;&gt;"",1,0))</f>
        <v>#REF!</v>
      </c>
      <c r="H73" s="25" t="e">
        <f>IF('Crisis Indicator Data'!#REF!="No Data",1,IF(#REF!&lt;&gt;"",1,0))</f>
        <v>#REF!</v>
      </c>
      <c r="I73" s="25" t="e">
        <f>IF('Crisis Indicator Data'!#REF!="No Data",1,IF(#REF!&lt;&gt;"",1,0))</f>
        <v>#REF!</v>
      </c>
      <c r="J73" s="25" t="e">
        <f>IF('Crisis Indicator Data'!#REF!="No Data",1,IF(#REF!&lt;&gt;"",1,0))</f>
        <v>#REF!</v>
      </c>
      <c r="K73" s="25" t="e">
        <f>IF('Crisis Indicator Data'!#REF!="No Data",1,IF(#REF!&lt;&gt;"",1,0))</f>
        <v>#REF!</v>
      </c>
      <c r="L73" s="25" t="e">
        <f>IF('Crisis Indicator Data'!#REF!="No Data",1,IF(#REF!&lt;&gt;"",1,0))</f>
        <v>#REF!</v>
      </c>
      <c r="M73" s="25" t="e">
        <f>IF('Crisis Indicator Data'!#REF!="No Data",1,IF(#REF!&lt;&gt;"",1,0))</f>
        <v>#REF!</v>
      </c>
      <c r="N73" s="25" t="e">
        <f>IF('Crisis Indicator Data'!#REF!="No Data",1,IF(#REF!&lt;&gt;"",1,0))</f>
        <v>#REF!</v>
      </c>
      <c r="O73" s="25" t="e">
        <f>IF('Crisis Indicator Data'!#REF!="No Data",1,IF(#REF!&lt;&gt;"",1,0))</f>
        <v>#REF!</v>
      </c>
      <c r="P73" s="25" t="e">
        <f>IF('Crisis Indicator Data'!#REF!="No Data",1,IF(#REF!&lt;&gt;"",1,0))</f>
        <v>#REF!</v>
      </c>
      <c r="Q73" s="25" t="e">
        <f>IF('Crisis Indicator Data'!#REF!="No Data",1,IF(#REF!&lt;&gt;"",1,0))</f>
        <v>#REF!</v>
      </c>
      <c r="R73" s="25" t="e">
        <f>IF('Crisis Indicator Data'!#REF!="No Data",1,IF(#REF!&lt;&gt;"",1,0))</f>
        <v>#REF!</v>
      </c>
      <c r="S73" s="25" t="e">
        <f>IF('Crisis Indicator Data'!#REF!="No Data",1,IF(#REF!&lt;&gt;"",1,0))</f>
        <v>#REF!</v>
      </c>
      <c r="T73" s="25" t="e">
        <f>IF('Crisis Indicator Data'!#REF!="No Data",1,IF(#REF!&lt;&gt;"",1,0))</f>
        <v>#REF!</v>
      </c>
      <c r="U73" s="25" t="e">
        <f>IF('Crisis Indicator Data'!#REF!="No Data",1,IF(#REF!&lt;&gt;"",1,0))</f>
        <v>#REF!</v>
      </c>
      <c r="V73" s="25" t="e">
        <f>IF('Crisis Indicator Data'!#REF!="No Data",1,IF(#REF!&lt;&gt;"",1,0))</f>
        <v>#REF!</v>
      </c>
      <c r="W73" s="25" t="e">
        <f>IF('Crisis Indicator Data'!#REF!="No Data",1,IF(#REF!&lt;&gt;"",1,0))</f>
        <v>#REF!</v>
      </c>
      <c r="X73" s="25" t="e">
        <f>IF('Crisis Indicator Data'!#REF!="No Data",1,IF(#REF!&lt;&gt;"",1,0))</f>
        <v>#REF!</v>
      </c>
      <c r="Y73" s="25" t="e">
        <f>IF('Crisis Indicator Data'!#REF!="No Data",1,IF(#REF!&lt;&gt;"",1,0))</f>
        <v>#REF!</v>
      </c>
      <c r="Z73" s="25" t="e">
        <f>IF('Crisis Indicator Data'!#REF!="No Data",1,IF(#REF!&lt;&gt;"",1,0))</f>
        <v>#REF!</v>
      </c>
      <c r="AA73" s="25" t="e">
        <f>IF('Crisis Indicator Data'!#REF!="No Data",1,IF(#REF!&lt;&gt;"",1,0))</f>
        <v>#REF!</v>
      </c>
      <c r="AB73" s="25" t="e">
        <f>IF('Crisis Indicator Data'!#REF!="No Data",1,IF(#REF!&lt;&gt;"",1,0))</f>
        <v>#REF!</v>
      </c>
      <c r="AC73" s="25" t="e">
        <f>IF('Crisis Indicator Data'!#REF!="No Data",1,IF(#REF!&lt;&gt;"",1,0))</f>
        <v>#REF!</v>
      </c>
      <c r="AD73" s="25" t="e">
        <f>IF('Crisis Indicator Data'!#REF!="No Data",1,IF(#REF!&lt;&gt;"",1,0))</f>
        <v>#REF!</v>
      </c>
      <c r="AE73" s="25" t="e">
        <f>IF('Crisis Indicator Data'!#REF!="No Data",1,IF(#REF!&lt;&gt;"",1,0))</f>
        <v>#REF!</v>
      </c>
      <c r="AF73" s="25" t="e">
        <f>IF('Crisis Indicator Data'!#REF!="No Data",1,IF(#REF!&lt;&gt;"",1,0))</f>
        <v>#REF!</v>
      </c>
      <c r="AG73" s="25" t="e">
        <f>IF('Crisis Indicator Data'!#REF!="No Data",1,IF(#REF!&lt;&gt;"",1,0))</f>
        <v>#REF!</v>
      </c>
      <c r="AH73" s="25" t="e">
        <f>IF('Crisis Indicator Data'!#REF!="No Data",1,IF(#REF!&lt;&gt;"",1,0))</f>
        <v>#REF!</v>
      </c>
      <c r="AI73" s="25" t="e">
        <f>IF('Crisis Indicator Data'!#REF!="No Data",1,IF(#REF!&lt;&gt;"",1,0))</f>
        <v>#REF!</v>
      </c>
      <c r="AJ73" s="25" t="e">
        <f>IF('Crisis Indicator Data'!#REF!="No Data",1,IF(#REF!&lt;&gt;"",1,0))</f>
        <v>#REF!</v>
      </c>
      <c r="AK73" s="25" t="e">
        <f>IF('Crisis Indicator Data'!#REF!="No Data",1,IF(#REF!&lt;&gt;"",1,0))</f>
        <v>#REF!</v>
      </c>
      <c r="AL73" s="25" t="e">
        <f>IF('Crisis Indicator Data'!#REF!="No Data",1,IF(#REF!&lt;&gt;"",1,0))</f>
        <v>#REF!</v>
      </c>
      <c r="AM73" s="25" t="e">
        <f>IF('Crisis Indicator Data'!#REF!="No Data",1,IF(#REF!&lt;&gt;"",1,0))</f>
        <v>#REF!</v>
      </c>
      <c r="AN73" s="25" t="e">
        <f>IF('Crisis Indicator Data'!#REF!="No Data",1,IF(#REF!&lt;&gt;"",1,0))</f>
        <v>#REF!</v>
      </c>
      <c r="AO73" s="25" t="e">
        <f>IF('Crisis Indicator Data'!#REF!="No Data",1,IF(#REF!&lt;&gt;"",1,0))</f>
        <v>#REF!</v>
      </c>
      <c r="AP73" s="25" t="e">
        <f>IF('Crisis Indicator Data'!#REF!="No Data",1,IF(#REF!&lt;&gt;"",1,0))</f>
        <v>#REF!</v>
      </c>
      <c r="AQ73" s="25" t="e">
        <f>IF('Crisis Indicator Data'!#REF!="No Data",1,IF(#REF!&lt;&gt;"",1,0))</f>
        <v>#REF!</v>
      </c>
      <c r="AR73" s="25" t="e">
        <f>IF('Crisis Indicator Data'!#REF!="No Data",1,IF(#REF!&lt;&gt;"",1,0))</f>
        <v>#REF!</v>
      </c>
      <c r="AS73" s="25" t="e">
        <f>IF('Crisis Indicator Data'!#REF!="No Data",1,IF(#REF!&lt;&gt;"",1,0))</f>
        <v>#REF!</v>
      </c>
      <c r="AT73" s="25" t="e">
        <f>IF('Crisis Indicator Data'!#REF!="No Data",1,IF(#REF!&lt;&gt;"",1,0))</f>
        <v>#REF!</v>
      </c>
      <c r="AU73" s="25" t="e">
        <f>IF('Crisis Indicator Data'!#REF!="No Data",1,IF(#REF!&lt;&gt;"",1,0))</f>
        <v>#REF!</v>
      </c>
      <c r="AV73" s="25" t="e">
        <f>IF('Crisis Indicator Data'!#REF!="No Data",1,IF(#REF!&lt;&gt;"",1,0))</f>
        <v>#REF!</v>
      </c>
      <c r="AW73" s="25" t="e">
        <f>IF('Crisis Indicator Data'!#REF!="No Data",1,IF(#REF!&lt;&gt;"",1,0))</f>
        <v>#REF!</v>
      </c>
      <c r="AX73" s="25" t="e">
        <f>IF('Crisis Indicator Data'!#REF!="No Data",1,IF(#REF!&lt;&gt;"",1,0))</f>
        <v>#REF!</v>
      </c>
      <c r="AY73" s="25" t="e">
        <f>IF('Crisis Indicator Data'!#REF!="No Data",1,IF(#REF!&lt;&gt;"",1,0))</f>
        <v>#REF!</v>
      </c>
      <c r="AZ73" s="25" t="e">
        <f>IF('Crisis Indicator Data'!#REF!="No Data",1,IF(#REF!&lt;&gt;"",1,0))</f>
        <v>#REF!</v>
      </c>
      <c r="BA73" t="e">
        <f t="shared" si="4"/>
        <v>#REF!</v>
      </c>
      <c r="BB73" s="27" t="e">
        <f t="shared" si="5"/>
        <v>#REF!</v>
      </c>
    </row>
    <row r="74" spans="1:54" x14ac:dyDescent="0.25">
      <c r="A74" t="s">
        <v>9958</v>
      </c>
      <c r="B74" s="25" t="e">
        <f>IF('Crisis Indicator Data'!#REF!="No Data",1,IF(#REF!&lt;&gt;"",1,0))</f>
        <v>#REF!</v>
      </c>
      <c r="C74" s="25" t="e">
        <f>IF('Crisis Indicator Data'!#REF!="No Data",1,IF(#REF!&lt;&gt;"",1,0))</f>
        <v>#REF!</v>
      </c>
      <c r="D74" s="25" t="e">
        <f>IF('Crisis Indicator Data'!#REF!="No Data",1,IF(#REF!&lt;&gt;"",1,0))</f>
        <v>#REF!</v>
      </c>
      <c r="E74" s="25" t="e">
        <f>IF('Crisis Indicator Data'!#REF!="No Data",1,IF(#REF!&lt;&gt;"",1,0))</f>
        <v>#REF!</v>
      </c>
      <c r="F74" s="25" t="e">
        <f>IF('Crisis Indicator Data'!#REF!="No Data",1,IF(#REF!&lt;&gt;"",1,0))</f>
        <v>#REF!</v>
      </c>
      <c r="G74" s="25" t="e">
        <f>IF('Crisis Indicator Data'!#REF!="No Data",1,IF(#REF!&lt;&gt;"",1,0))</f>
        <v>#REF!</v>
      </c>
      <c r="H74" s="25" t="e">
        <f>IF('Crisis Indicator Data'!#REF!="No Data",1,IF(#REF!&lt;&gt;"",1,0))</f>
        <v>#REF!</v>
      </c>
      <c r="I74" s="25" t="e">
        <f>IF('Crisis Indicator Data'!#REF!="No Data",1,IF(#REF!&lt;&gt;"",1,0))</f>
        <v>#REF!</v>
      </c>
      <c r="J74" s="25" t="e">
        <f>IF('Crisis Indicator Data'!#REF!="No Data",1,IF(#REF!&lt;&gt;"",1,0))</f>
        <v>#REF!</v>
      </c>
      <c r="K74" s="25" t="e">
        <f>IF('Crisis Indicator Data'!#REF!="No Data",1,IF(#REF!&lt;&gt;"",1,0))</f>
        <v>#REF!</v>
      </c>
      <c r="L74" s="25" t="e">
        <f>IF('Crisis Indicator Data'!#REF!="No Data",1,IF(#REF!&lt;&gt;"",1,0))</f>
        <v>#REF!</v>
      </c>
      <c r="M74" s="25" t="e">
        <f>IF('Crisis Indicator Data'!#REF!="No Data",1,IF(#REF!&lt;&gt;"",1,0))</f>
        <v>#REF!</v>
      </c>
      <c r="N74" s="25" t="e">
        <f>IF('Crisis Indicator Data'!#REF!="No Data",1,IF(#REF!&lt;&gt;"",1,0))</f>
        <v>#REF!</v>
      </c>
      <c r="O74" s="25" t="e">
        <f>IF('Crisis Indicator Data'!#REF!="No Data",1,IF(#REF!&lt;&gt;"",1,0))</f>
        <v>#REF!</v>
      </c>
      <c r="P74" s="25" t="e">
        <f>IF('Crisis Indicator Data'!#REF!="No Data",1,IF(#REF!&lt;&gt;"",1,0))</f>
        <v>#REF!</v>
      </c>
      <c r="Q74" s="25" t="e">
        <f>IF('Crisis Indicator Data'!#REF!="No Data",1,IF(#REF!&lt;&gt;"",1,0))</f>
        <v>#REF!</v>
      </c>
      <c r="R74" s="25" t="e">
        <f>IF('Crisis Indicator Data'!#REF!="No Data",1,IF(#REF!&lt;&gt;"",1,0))</f>
        <v>#REF!</v>
      </c>
      <c r="S74" s="25" t="e">
        <f>IF('Crisis Indicator Data'!#REF!="No Data",1,IF(#REF!&lt;&gt;"",1,0))</f>
        <v>#REF!</v>
      </c>
      <c r="T74" s="25" t="e">
        <f>IF('Crisis Indicator Data'!#REF!="No Data",1,IF(#REF!&lt;&gt;"",1,0))</f>
        <v>#REF!</v>
      </c>
      <c r="U74" s="25" t="e">
        <f>IF('Crisis Indicator Data'!#REF!="No Data",1,IF(#REF!&lt;&gt;"",1,0))</f>
        <v>#REF!</v>
      </c>
      <c r="V74" s="25" t="e">
        <f>IF('Crisis Indicator Data'!#REF!="No Data",1,IF(#REF!&lt;&gt;"",1,0))</f>
        <v>#REF!</v>
      </c>
      <c r="W74" s="25" t="e">
        <f>IF('Crisis Indicator Data'!#REF!="No Data",1,IF(#REF!&lt;&gt;"",1,0))</f>
        <v>#REF!</v>
      </c>
      <c r="X74" s="25" t="e">
        <f>IF('Crisis Indicator Data'!#REF!="No Data",1,IF(#REF!&lt;&gt;"",1,0))</f>
        <v>#REF!</v>
      </c>
      <c r="Y74" s="25" t="e">
        <f>IF('Crisis Indicator Data'!#REF!="No Data",1,IF(#REF!&lt;&gt;"",1,0))</f>
        <v>#REF!</v>
      </c>
      <c r="Z74" s="25" t="e">
        <f>IF('Crisis Indicator Data'!#REF!="No Data",1,IF(#REF!&lt;&gt;"",1,0))</f>
        <v>#REF!</v>
      </c>
      <c r="AA74" s="25" t="e">
        <f>IF('Crisis Indicator Data'!#REF!="No Data",1,IF(#REF!&lt;&gt;"",1,0))</f>
        <v>#REF!</v>
      </c>
      <c r="AB74" s="25" t="e">
        <f>IF('Crisis Indicator Data'!#REF!="No Data",1,IF(#REF!&lt;&gt;"",1,0))</f>
        <v>#REF!</v>
      </c>
      <c r="AC74" s="25" t="e">
        <f>IF('Crisis Indicator Data'!#REF!="No Data",1,IF(#REF!&lt;&gt;"",1,0))</f>
        <v>#REF!</v>
      </c>
      <c r="AD74" s="25" t="e">
        <f>IF('Crisis Indicator Data'!#REF!="No Data",1,IF(#REF!&lt;&gt;"",1,0))</f>
        <v>#REF!</v>
      </c>
      <c r="AE74" s="25" t="e">
        <f>IF('Crisis Indicator Data'!#REF!="No Data",1,IF(#REF!&lt;&gt;"",1,0))</f>
        <v>#REF!</v>
      </c>
      <c r="AF74" s="25" t="e">
        <f>IF('Crisis Indicator Data'!#REF!="No Data",1,IF(#REF!&lt;&gt;"",1,0))</f>
        <v>#REF!</v>
      </c>
      <c r="AG74" s="25" t="e">
        <f>IF('Crisis Indicator Data'!#REF!="No Data",1,IF(#REF!&lt;&gt;"",1,0))</f>
        <v>#REF!</v>
      </c>
      <c r="AH74" s="25" t="e">
        <f>IF('Crisis Indicator Data'!#REF!="No Data",1,IF(#REF!&lt;&gt;"",1,0))</f>
        <v>#REF!</v>
      </c>
      <c r="AI74" s="25" t="e">
        <f>IF('Crisis Indicator Data'!#REF!="No Data",1,IF(#REF!&lt;&gt;"",1,0))</f>
        <v>#REF!</v>
      </c>
      <c r="AJ74" s="25" t="e">
        <f>IF('Crisis Indicator Data'!#REF!="No Data",1,IF(#REF!&lt;&gt;"",1,0))</f>
        <v>#REF!</v>
      </c>
      <c r="AK74" s="25" t="e">
        <f>IF('Crisis Indicator Data'!#REF!="No Data",1,IF(#REF!&lt;&gt;"",1,0))</f>
        <v>#REF!</v>
      </c>
      <c r="AL74" s="25" t="e">
        <f>IF('Crisis Indicator Data'!#REF!="No Data",1,IF(#REF!&lt;&gt;"",1,0))</f>
        <v>#REF!</v>
      </c>
      <c r="AM74" s="25" t="e">
        <f>IF('Crisis Indicator Data'!#REF!="No Data",1,IF(#REF!&lt;&gt;"",1,0))</f>
        <v>#REF!</v>
      </c>
      <c r="AN74" s="25" t="e">
        <f>IF('Crisis Indicator Data'!#REF!="No Data",1,IF(#REF!&lt;&gt;"",1,0))</f>
        <v>#REF!</v>
      </c>
      <c r="AO74" s="25" t="e">
        <f>IF('Crisis Indicator Data'!#REF!="No Data",1,IF(#REF!&lt;&gt;"",1,0))</f>
        <v>#REF!</v>
      </c>
      <c r="AP74" s="25" t="e">
        <f>IF('Crisis Indicator Data'!#REF!="No Data",1,IF(#REF!&lt;&gt;"",1,0))</f>
        <v>#REF!</v>
      </c>
      <c r="AQ74" s="25" t="e">
        <f>IF('Crisis Indicator Data'!#REF!="No Data",1,IF(#REF!&lt;&gt;"",1,0))</f>
        <v>#REF!</v>
      </c>
      <c r="AR74" s="25" t="e">
        <f>IF('Crisis Indicator Data'!#REF!="No Data",1,IF(#REF!&lt;&gt;"",1,0))</f>
        <v>#REF!</v>
      </c>
      <c r="AS74" s="25" t="e">
        <f>IF('Crisis Indicator Data'!#REF!="No Data",1,IF(#REF!&lt;&gt;"",1,0))</f>
        <v>#REF!</v>
      </c>
      <c r="AT74" s="25" t="e">
        <f>IF('Crisis Indicator Data'!#REF!="No Data",1,IF(#REF!&lt;&gt;"",1,0))</f>
        <v>#REF!</v>
      </c>
      <c r="AU74" s="25" t="e">
        <f>IF('Crisis Indicator Data'!#REF!="No Data",1,IF(#REF!&lt;&gt;"",1,0))</f>
        <v>#REF!</v>
      </c>
      <c r="AV74" s="25" t="e">
        <f>IF('Crisis Indicator Data'!#REF!="No Data",1,IF(#REF!&lt;&gt;"",1,0))</f>
        <v>#REF!</v>
      </c>
      <c r="AW74" s="25" t="e">
        <f>IF('Crisis Indicator Data'!#REF!="No Data",1,IF(#REF!&lt;&gt;"",1,0))</f>
        <v>#REF!</v>
      </c>
      <c r="AX74" s="25" t="e">
        <f>IF('Crisis Indicator Data'!#REF!="No Data",1,IF(#REF!&lt;&gt;"",1,0))</f>
        <v>#REF!</v>
      </c>
      <c r="AY74" s="25" t="e">
        <f>IF('Crisis Indicator Data'!#REF!="No Data",1,IF(#REF!&lt;&gt;"",1,0))</f>
        <v>#REF!</v>
      </c>
      <c r="AZ74" s="25" t="e">
        <f>IF('Crisis Indicator Data'!#REF!="No Data",1,IF(#REF!&lt;&gt;"",1,0))</f>
        <v>#REF!</v>
      </c>
      <c r="BA74" t="e">
        <f t="shared" si="4"/>
        <v>#REF!</v>
      </c>
      <c r="BB74" s="27" t="e">
        <f t="shared" si="5"/>
        <v>#REF!</v>
      </c>
    </row>
    <row r="75" spans="1:54" x14ac:dyDescent="0.25">
      <c r="A75" t="s">
        <v>9966</v>
      </c>
      <c r="B75" s="25" t="e">
        <f>IF('Crisis Indicator Data'!#REF!="No Data",1,IF(#REF!&lt;&gt;"",1,0))</f>
        <v>#REF!</v>
      </c>
      <c r="C75" s="25" t="e">
        <f>IF('Crisis Indicator Data'!#REF!="No Data",1,IF(#REF!&lt;&gt;"",1,0))</f>
        <v>#REF!</v>
      </c>
      <c r="D75" s="25" t="e">
        <f>IF('Crisis Indicator Data'!#REF!="No Data",1,IF(#REF!&lt;&gt;"",1,0))</f>
        <v>#REF!</v>
      </c>
      <c r="E75" s="25" t="e">
        <f>IF('Crisis Indicator Data'!#REF!="No Data",1,IF(#REF!&lt;&gt;"",1,0))</f>
        <v>#REF!</v>
      </c>
      <c r="F75" s="25" t="e">
        <f>IF('Crisis Indicator Data'!#REF!="No Data",1,IF(#REF!&lt;&gt;"",1,0))</f>
        <v>#REF!</v>
      </c>
      <c r="G75" s="25" t="e">
        <f>IF('Crisis Indicator Data'!#REF!="No Data",1,IF(#REF!&lt;&gt;"",1,0))</f>
        <v>#REF!</v>
      </c>
      <c r="H75" s="25" t="e">
        <f>IF('Crisis Indicator Data'!#REF!="No Data",1,IF(#REF!&lt;&gt;"",1,0))</f>
        <v>#REF!</v>
      </c>
      <c r="I75" s="25" t="e">
        <f>IF('Crisis Indicator Data'!#REF!="No Data",1,IF(#REF!&lt;&gt;"",1,0))</f>
        <v>#REF!</v>
      </c>
      <c r="J75" s="25" t="e">
        <f>IF('Crisis Indicator Data'!#REF!="No Data",1,IF(#REF!&lt;&gt;"",1,0))</f>
        <v>#REF!</v>
      </c>
      <c r="K75" s="25" t="e">
        <f>IF('Crisis Indicator Data'!#REF!="No Data",1,IF(#REF!&lt;&gt;"",1,0))</f>
        <v>#REF!</v>
      </c>
      <c r="L75" s="25" t="e">
        <f>IF('Crisis Indicator Data'!#REF!="No Data",1,IF(#REF!&lt;&gt;"",1,0))</f>
        <v>#REF!</v>
      </c>
      <c r="M75" s="25" t="e">
        <f>IF('Crisis Indicator Data'!#REF!="No Data",1,IF(#REF!&lt;&gt;"",1,0))</f>
        <v>#REF!</v>
      </c>
      <c r="N75" s="25" t="e">
        <f>IF('Crisis Indicator Data'!#REF!="No Data",1,IF(#REF!&lt;&gt;"",1,0))</f>
        <v>#REF!</v>
      </c>
      <c r="O75" s="25" t="e">
        <f>IF('Crisis Indicator Data'!#REF!="No Data",1,IF(#REF!&lt;&gt;"",1,0))</f>
        <v>#REF!</v>
      </c>
      <c r="P75" s="25" t="e">
        <f>IF('Crisis Indicator Data'!#REF!="No Data",1,IF(#REF!&lt;&gt;"",1,0))</f>
        <v>#REF!</v>
      </c>
      <c r="Q75" s="25" t="e">
        <f>IF('Crisis Indicator Data'!#REF!="No Data",1,IF(#REF!&lt;&gt;"",1,0))</f>
        <v>#REF!</v>
      </c>
      <c r="R75" s="25" t="e">
        <f>IF('Crisis Indicator Data'!#REF!="No Data",1,IF(#REF!&lt;&gt;"",1,0))</f>
        <v>#REF!</v>
      </c>
      <c r="S75" s="25" t="e">
        <f>IF('Crisis Indicator Data'!#REF!="No Data",1,IF(#REF!&lt;&gt;"",1,0))</f>
        <v>#REF!</v>
      </c>
      <c r="T75" s="25" t="e">
        <f>IF('Crisis Indicator Data'!#REF!="No Data",1,IF(#REF!&lt;&gt;"",1,0))</f>
        <v>#REF!</v>
      </c>
      <c r="U75" s="25" t="e">
        <f>IF('Crisis Indicator Data'!#REF!="No Data",1,IF(#REF!&lt;&gt;"",1,0))</f>
        <v>#REF!</v>
      </c>
      <c r="V75" s="25" t="e">
        <f>IF('Crisis Indicator Data'!#REF!="No Data",1,IF(#REF!&lt;&gt;"",1,0))</f>
        <v>#REF!</v>
      </c>
      <c r="W75" s="25" t="e">
        <f>IF('Crisis Indicator Data'!#REF!="No Data",1,IF(#REF!&lt;&gt;"",1,0))</f>
        <v>#REF!</v>
      </c>
      <c r="X75" s="25" t="e">
        <f>IF('Crisis Indicator Data'!#REF!="No Data",1,IF(#REF!&lt;&gt;"",1,0))</f>
        <v>#REF!</v>
      </c>
      <c r="Y75" s="25" t="e">
        <f>IF('Crisis Indicator Data'!#REF!="No Data",1,IF(#REF!&lt;&gt;"",1,0))</f>
        <v>#REF!</v>
      </c>
      <c r="Z75" s="25" t="e">
        <f>IF('Crisis Indicator Data'!#REF!="No Data",1,IF(#REF!&lt;&gt;"",1,0))</f>
        <v>#REF!</v>
      </c>
      <c r="AA75" s="25" t="e">
        <f>IF('Crisis Indicator Data'!#REF!="No Data",1,IF(#REF!&lt;&gt;"",1,0))</f>
        <v>#REF!</v>
      </c>
      <c r="AB75" s="25" t="e">
        <f>IF('Crisis Indicator Data'!#REF!="No Data",1,IF(#REF!&lt;&gt;"",1,0))</f>
        <v>#REF!</v>
      </c>
      <c r="AC75" s="25" t="e">
        <f>IF('Crisis Indicator Data'!#REF!="No Data",1,IF(#REF!&lt;&gt;"",1,0))</f>
        <v>#REF!</v>
      </c>
      <c r="AD75" s="25" t="e">
        <f>IF('Crisis Indicator Data'!#REF!="No Data",1,IF(#REF!&lt;&gt;"",1,0))</f>
        <v>#REF!</v>
      </c>
      <c r="AE75" s="25" t="e">
        <f>IF('Crisis Indicator Data'!#REF!="No Data",1,IF(#REF!&lt;&gt;"",1,0))</f>
        <v>#REF!</v>
      </c>
      <c r="AF75" s="25" t="e">
        <f>IF('Crisis Indicator Data'!#REF!="No Data",1,IF(#REF!&lt;&gt;"",1,0))</f>
        <v>#REF!</v>
      </c>
      <c r="AG75" s="25" t="e">
        <f>IF('Crisis Indicator Data'!#REF!="No Data",1,IF(#REF!&lt;&gt;"",1,0))</f>
        <v>#REF!</v>
      </c>
      <c r="AH75" s="25" t="e">
        <f>IF('Crisis Indicator Data'!#REF!="No Data",1,IF(#REF!&lt;&gt;"",1,0))</f>
        <v>#REF!</v>
      </c>
      <c r="AI75" s="25" t="e">
        <f>IF('Crisis Indicator Data'!#REF!="No Data",1,IF(#REF!&lt;&gt;"",1,0))</f>
        <v>#REF!</v>
      </c>
      <c r="AJ75" s="25" t="e">
        <f>IF('Crisis Indicator Data'!#REF!="No Data",1,IF(#REF!&lt;&gt;"",1,0))</f>
        <v>#REF!</v>
      </c>
      <c r="AK75" s="25" t="e">
        <f>IF('Crisis Indicator Data'!#REF!="No Data",1,IF(#REF!&lt;&gt;"",1,0))</f>
        <v>#REF!</v>
      </c>
      <c r="AL75" s="25" t="e">
        <f>IF('Crisis Indicator Data'!#REF!="No Data",1,IF(#REF!&lt;&gt;"",1,0))</f>
        <v>#REF!</v>
      </c>
      <c r="AM75" s="25" t="e">
        <f>IF('Crisis Indicator Data'!#REF!="No Data",1,IF(#REF!&lt;&gt;"",1,0))</f>
        <v>#REF!</v>
      </c>
      <c r="AN75" s="25" t="e">
        <f>IF('Crisis Indicator Data'!#REF!="No Data",1,IF(#REF!&lt;&gt;"",1,0))</f>
        <v>#REF!</v>
      </c>
      <c r="AO75" s="25" t="e">
        <f>IF('Crisis Indicator Data'!#REF!="No Data",1,IF(#REF!&lt;&gt;"",1,0))</f>
        <v>#REF!</v>
      </c>
      <c r="AP75" s="25" t="e">
        <f>IF('Crisis Indicator Data'!#REF!="No Data",1,IF(#REF!&lt;&gt;"",1,0))</f>
        <v>#REF!</v>
      </c>
      <c r="AQ75" s="25" t="e">
        <f>IF('Crisis Indicator Data'!#REF!="No Data",1,IF(#REF!&lt;&gt;"",1,0))</f>
        <v>#REF!</v>
      </c>
      <c r="AR75" s="25" t="e">
        <f>IF('Crisis Indicator Data'!#REF!="No Data",1,IF(#REF!&lt;&gt;"",1,0))</f>
        <v>#REF!</v>
      </c>
      <c r="AS75" s="25" t="e">
        <f>IF('Crisis Indicator Data'!#REF!="No Data",1,IF(#REF!&lt;&gt;"",1,0))</f>
        <v>#REF!</v>
      </c>
      <c r="AT75" s="25" t="e">
        <f>IF('Crisis Indicator Data'!#REF!="No Data",1,IF(#REF!&lt;&gt;"",1,0))</f>
        <v>#REF!</v>
      </c>
      <c r="AU75" s="25" t="e">
        <f>IF('Crisis Indicator Data'!#REF!="No Data",1,IF(#REF!&lt;&gt;"",1,0))</f>
        <v>#REF!</v>
      </c>
      <c r="AV75" s="25" t="e">
        <f>IF('Crisis Indicator Data'!#REF!="No Data",1,IF(#REF!&lt;&gt;"",1,0))</f>
        <v>#REF!</v>
      </c>
      <c r="AW75" s="25" t="e">
        <f>IF('Crisis Indicator Data'!#REF!="No Data",1,IF(#REF!&lt;&gt;"",1,0))</f>
        <v>#REF!</v>
      </c>
      <c r="AX75" s="25" t="e">
        <f>IF('Crisis Indicator Data'!#REF!="No Data",1,IF(#REF!&lt;&gt;"",1,0))</f>
        <v>#REF!</v>
      </c>
      <c r="AY75" s="25" t="e">
        <f>IF('Crisis Indicator Data'!#REF!="No Data",1,IF(#REF!&lt;&gt;"",1,0))</f>
        <v>#REF!</v>
      </c>
      <c r="AZ75" s="25" t="e">
        <f>IF('Crisis Indicator Data'!#REF!="No Data",1,IF(#REF!&lt;&gt;"",1,0))</f>
        <v>#REF!</v>
      </c>
      <c r="BA75" t="e">
        <f t="shared" si="4"/>
        <v>#REF!</v>
      </c>
      <c r="BB75" s="27" t="e">
        <f t="shared" si="5"/>
        <v>#REF!</v>
      </c>
    </row>
    <row r="76" spans="1:54" x14ac:dyDescent="0.25">
      <c r="A76" t="s">
        <v>9960</v>
      </c>
      <c r="B76" s="25" t="e">
        <f>IF('Crisis Indicator Data'!#REF!="No Data",1,IF(#REF!&lt;&gt;"",1,0))</f>
        <v>#REF!</v>
      </c>
      <c r="C76" s="25" t="e">
        <f>IF('Crisis Indicator Data'!#REF!="No Data",1,IF(#REF!&lt;&gt;"",1,0))</f>
        <v>#REF!</v>
      </c>
      <c r="D76" s="25" t="e">
        <f>IF('Crisis Indicator Data'!#REF!="No Data",1,IF(#REF!&lt;&gt;"",1,0))</f>
        <v>#REF!</v>
      </c>
      <c r="E76" s="25" t="e">
        <f>IF('Crisis Indicator Data'!#REF!="No Data",1,IF(#REF!&lt;&gt;"",1,0))</f>
        <v>#REF!</v>
      </c>
      <c r="F76" s="25" t="e">
        <f>IF('Crisis Indicator Data'!#REF!="No Data",1,IF(#REF!&lt;&gt;"",1,0))</f>
        <v>#REF!</v>
      </c>
      <c r="G76" s="25" t="e">
        <f>IF('Crisis Indicator Data'!#REF!="No Data",1,IF(#REF!&lt;&gt;"",1,0))</f>
        <v>#REF!</v>
      </c>
      <c r="H76" s="25" t="e">
        <f>IF('Crisis Indicator Data'!#REF!="No Data",1,IF(#REF!&lt;&gt;"",1,0))</f>
        <v>#REF!</v>
      </c>
      <c r="I76" s="25" t="e">
        <f>IF('Crisis Indicator Data'!#REF!="No Data",1,IF(#REF!&lt;&gt;"",1,0))</f>
        <v>#REF!</v>
      </c>
      <c r="J76" s="25" t="e">
        <f>IF('Crisis Indicator Data'!#REF!="No Data",1,IF(#REF!&lt;&gt;"",1,0))</f>
        <v>#REF!</v>
      </c>
      <c r="K76" s="25" t="e">
        <f>IF('Crisis Indicator Data'!#REF!="No Data",1,IF(#REF!&lt;&gt;"",1,0))</f>
        <v>#REF!</v>
      </c>
      <c r="L76" s="25" t="e">
        <f>IF('Crisis Indicator Data'!#REF!="No Data",1,IF(#REF!&lt;&gt;"",1,0))</f>
        <v>#REF!</v>
      </c>
      <c r="M76" s="25" t="e">
        <f>IF('Crisis Indicator Data'!#REF!="No Data",1,IF(#REF!&lt;&gt;"",1,0))</f>
        <v>#REF!</v>
      </c>
      <c r="N76" s="25" t="e">
        <f>IF('Crisis Indicator Data'!#REF!="No Data",1,IF(#REF!&lt;&gt;"",1,0))</f>
        <v>#REF!</v>
      </c>
      <c r="O76" s="25" t="e">
        <f>IF('Crisis Indicator Data'!#REF!="No Data",1,IF(#REF!&lt;&gt;"",1,0))</f>
        <v>#REF!</v>
      </c>
      <c r="P76" s="25" t="e">
        <f>IF('Crisis Indicator Data'!#REF!="No Data",1,IF(#REF!&lt;&gt;"",1,0))</f>
        <v>#REF!</v>
      </c>
      <c r="Q76" s="25" t="e">
        <f>IF('Crisis Indicator Data'!#REF!="No Data",1,IF(#REF!&lt;&gt;"",1,0))</f>
        <v>#REF!</v>
      </c>
      <c r="R76" s="25" t="e">
        <f>IF('Crisis Indicator Data'!#REF!="No Data",1,IF(#REF!&lt;&gt;"",1,0))</f>
        <v>#REF!</v>
      </c>
      <c r="S76" s="25" t="e">
        <f>IF('Crisis Indicator Data'!#REF!="No Data",1,IF(#REF!&lt;&gt;"",1,0))</f>
        <v>#REF!</v>
      </c>
      <c r="T76" s="25" t="e">
        <f>IF('Crisis Indicator Data'!#REF!="No Data",1,IF(#REF!&lt;&gt;"",1,0))</f>
        <v>#REF!</v>
      </c>
      <c r="U76" s="25" t="e">
        <f>IF('Crisis Indicator Data'!#REF!="No Data",1,IF(#REF!&lt;&gt;"",1,0))</f>
        <v>#REF!</v>
      </c>
      <c r="V76" s="25" t="e">
        <f>IF('Crisis Indicator Data'!#REF!="No Data",1,IF(#REF!&lt;&gt;"",1,0))</f>
        <v>#REF!</v>
      </c>
      <c r="W76" s="25" t="e">
        <f>IF('Crisis Indicator Data'!#REF!="No Data",1,IF(#REF!&lt;&gt;"",1,0))</f>
        <v>#REF!</v>
      </c>
      <c r="X76" s="25" t="e">
        <f>IF('Crisis Indicator Data'!#REF!="No Data",1,IF(#REF!&lt;&gt;"",1,0))</f>
        <v>#REF!</v>
      </c>
      <c r="Y76" s="25" t="e">
        <f>IF('Crisis Indicator Data'!#REF!="No Data",1,IF(#REF!&lt;&gt;"",1,0))</f>
        <v>#REF!</v>
      </c>
      <c r="Z76" s="25" t="e">
        <f>IF('Crisis Indicator Data'!#REF!="No Data",1,IF(#REF!&lt;&gt;"",1,0))</f>
        <v>#REF!</v>
      </c>
      <c r="AA76" s="25" t="e">
        <f>IF('Crisis Indicator Data'!#REF!="No Data",1,IF(#REF!&lt;&gt;"",1,0))</f>
        <v>#REF!</v>
      </c>
      <c r="AB76" s="25" t="e">
        <f>IF('Crisis Indicator Data'!#REF!="No Data",1,IF(#REF!&lt;&gt;"",1,0))</f>
        <v>#REF!</v>
      </c>
      <c r="AC76" s="25" t="e">
        <f>IF('Crisis Indicator Data'!#REF!="No Data",1,IF(#REF!&lt;&gt;"",1,0))</f>
        <v>#REF!</v>
      </c>
      <c r="AD76" s="25" t="e">
        <f>IF('Crisis Indicator Data'!#REF!="No Data",1,IF(#REF!&lt;&gt;"",1,0))</f>
        <v>#REF!</v>
      </c>
      <c r="AE76" s="25" t="e">
        <f>IF('Crisis Indicator Data'!#REF!="No Data",1,IF(#REF!&lt;&gt;"",1,0))</f>
        <v>#REF!</v>
      </c>
      <c r="AF76" s="25" t="e">
        <f>IF('Crisis Indicator Data'!#REF!="No Data",1,IF(#REF!&lt;&gt;"",1,0))</f>
        <v>#REF!</v>
      </c>
      <c r="AG76" s="25" t="e">
        <f>IF('Crisis Indicator Data'!#REF!="No Data",1,IF(#REF!&lt;&gt;"",1,0))</f>
        <v>#REF!</v>
      </c>
      <c r="AH76" s="25" t="e">
        <f>IF('Crisis Indicator Data'!#REF!="No Data",1,IF(#REF!&lt;&gt;"",1,0))</f>
        <v>#REF!</v>
      </c>
      <c r="AI76" s="25" t="e">
        <f>IF('Crisis Indicator Data'!#REF!="No Data",1,IF(#REF!&lt;&gt;"",1,0))</f>
        <v>#REF!</v>
      </c>
      <c r="AJ76" s="25" t="e">
        <f>IF('Crisis Indicator Data'!#REF!="No Data",1,IF(#REF!&lt;&gt;"",1,0))</f>
        <v>#REF!</v>
      </c>
      <c r="AK76" s="25" t="e">
        <f>IF('Crisis Indicator Data'!#REF!="No Data",1,IF(#REF!&lt;&gt;"",1,0))</f>
        <v>#REF!</v>
      </c>
      <c r="AL76" s="25" t="e">
        <f>IF('Crisis Indicator Data'!#REF!="No Data",1,IF(#REF!&lt;&gt;"",1,0))</f>
        <v>#REF!</v>
      </c>
      <c r="AM76" s="25" t="e">
        <f>IF('Crisis Indicator Data'!#REF!="No Data",1,IF(#REF!&lt;&gt;"",1,0))</f>
        <v>#REF!</v>
      </c>
      <c r="AN76" s="25" t="e">
        <f>IF('Crisis Indicator Data'!#REF!="No Data",1,IF(#REF!&lt;&gt;"",1,0))</f>
        <v>#REF!</v>
      </c>
      <c r="AO76" s="25" t="e">
        <f>IF('Crisis Indicator Data'!#REF!="No Data",1,IF(#REF!&lt;&gt;"",1,0))</f>
        <v>#REF!</v>
      </c>
      <c r="AP76" s="25" t="e">
        <f>IF('Crisis Indicator Data'!#REF!="No Data",1,IF(#REF!&lt;&gt;"",1,0))</f>
        <v>#REF!</v>
      </c>
      <c r="AQ76" s="25" t="e">
        <f>IF('Crisis Indicator Data'!#REF!="No Data",1,IF(#REF!&lt;&gt;"",1,0))</f>
        <v>#REF!</v>
      </c>
      <c r="AR76" s="25" t="e">
        <f>IF('Crisis Indicator Data'!#REF!="No Data",1,IF(#REF!&lt;&gt;"",1,0))</f>
        <v>#REF!</v>
      </c>
      <c r="AS76" s="25" t="e">
        <f>IF('Crisis Indicator Data'!#REF!="No Data",1,IF(#REF!&lt;&gt;"",1,0))</f>
        <v>#REF!</v>
      </c>
      <c r="AT76" s="25" t="e">
        <f>IF('Crisis Indicator Data'!#REF!="No Data",1,IF(#REF!&lt;&gt;"",1,0))</f>
        <v>#REF!</v>
      </c>
      <c r="AU76" s="25" t="e">
        <f>IF('Crisis Indicator Data'!#REF!="No Data",1,IF(#REF!&lt;&gt;"",1,0))</f>
        <v>#REF!</v>
      </c>
      <c r="AV76" s="25" t="e">
        <f>IF('Crisis Indicator Data'!#REF!="No Data",1,IF(#REF!&lt;&gt;"",1,0))</f>
        <v>#REF!</v>
      </c>
      <c r="AW76" s="25" t="e">
        <f>IF('Crisis Indicator Data'!#REF!="No Data",1,IF(#REF!&lt;&gt;"",1,0))</f>
        <v>#REF!</v>
      </c>
      <c r="AX76" s="25" t="e">
        <f>IF('Crisis Indicator Data'!#REF!="No Data",1,IF(#REF!&lt;&gt;"",1,0))</f>
        <v>#REF!</v>
      </c>
      <c r="AY76" s="25" t="e">
        <f>IF('Crisis Indicator Data'!#REF!="No Data",1,IF(#REF!&lt;&gt;"",1,0))</f>
        <v>#REF!</v>
      </c>
      <c r="AZ76" s="25" t="e">
        <f>IF('Crisis Indicator Data'!#REF!="No Data",1,IF(#REF!&lt;&gt;"",1,0))</f>
        <v>#REF!</v>
      </c>
      <c r="BA76" t="e">
        <f t="shared" si="4"/>
        <v>#REF!</v>
      </c>
      <c r="BB76" s="27" t="e">
        <f t="shared" si="5"/>
        <v>#REF!</v>
      </c>
    </row>
    <row r="77" spans="1:54" x14ac:dyDescent="0.25">
      <c r="A77" t="s">
        <v>9959</v>
      </c>
      <c r="B77" s="25" t="e">
        <f>IF('Crisis Indicator Data'!#REF!="No Data",1,IF(#REF!&lt;&gt;"",1,0))</f>
        <v>#REF!</v>
      </c>
      <c r="C77" s="25" t="e">
        <f>IF('Crisis Indicator Data'!#REF!="No Data",1,IF(#REF!&lt;&gt;"",1,0))</f>
        <v>#REF!</v>
      </c>
      <c r="D77" s="25" t="e">
        <f>IF('Crisis Indicator Data'!#REF!="No Data",1,IF(#REF!&lt;&gt;"",1,0))</f>
        <v>#REF!</v>
      </c>
      <c r="E77" s="25" t="e">
        <f>IF('Crisis Indicator Data'!#REF!="No Data",1,IF(#REF!&lt;&gt;"",1,0))</f>
        <v>#REF!</v>
      </c>
      <c r="F77" s="25" t="e">
        <f>IF('Crisis Indicator Data'!#REF!="No Data",1,IF(#REF!&lt;&gt;"",1,0))</f>
        <v>#REF!</v>
      </c>
      <c r="G77" s="25" t="e">
        <f>IF('Crisis Indicator Data'!#REF!="No Data",1,IF(#REF!&lt;&gt;"",1,0))</f>
        <v>#REF!</v>
      </c>
      <c r="H77" s="25" t="e">
        <f>IF('Crisis Indicator Data'!#REF!="No Data",1,IF(#REF!&lt;&gt;"",1,0))</f>
        <v>#REF!</v>
      </c>
      <c r="I77" s="25" t="e">
        <f>IF('Crisis Indicator Data'!#REF!="No Data",1,IF(#REF!&lt;&gt;"",1,0))</f>
        <v>#REF!</v>
      </c>
      <c r="J77" s="25" t="e">
        <f>IF('Crisis Indicator Data'!#REF!="No Data",1,IF(#REF!&lt;&gt;"",1,0))</f>
        <v>#REF!</v>
      </c>
      <c r="K77" s="25" t="e">
        <f>IF('Crisis Indicator Data'!#REF!="No Data",1,IF(#REF!&lt;&gt;"",1,0))</f>
        <v>#REF!</v>
      </c>
      <c r="L77" s="25" t="e">
        <f>IF('Crisis Indicator Data'!#REF!="No Data",1,IF(#REF!&lt;&gt;"",1,0))</f>
        <v>#REF!</v>
      </c>
      <c r="M77" s="25" t="e">
        <f>IF('Crisis Indicator Data'!#REF!="No Data",1,IF(#REF!&lt;&gt;"",1,0))</f>
        <v>#REF!</v>
      </c>
      <c r="N77" s="25" t="e">
        <f>IF('Crisis Indicator Data'!#REF!="No Data",1,IF(#REF!&lt;&gt;"",1,0))</f>
        <v>#REF!</v>
      </c>
      <c r="O77" s="25" t="e">
        <f>IF('Crisis Indicator Data'!#REF!="No Data",1,IF(#REF!&lt;&gt;"",1,0))</f>
        <v>#REF!</v>
      </c>
      <c r="P77" s="25" t="e">
        <f>IF('Crisis Indicator Data'!#REF!="No Data",1,IF(#REF!&lt;&gt;"",1,0))</f>
        <v>#REF!</v>
      </c>
      <c r="Q77" s="25" t="e">
        <f>IF('Crisis Indicator Data'!#REF!="No Data",1,IF(#REF!&lt;&gt;"",1,0))</f>
        <v>#REF!</v>
      </c>
      <c r="R77" s="25" t="e">
        <f>IF('Crisis Indicator Data'!#REF!="No Data",1,IF(#REF!&lt;&gt;"",1,0))</f>
        <v>#REF!</v>
      </c>
      <c r="S77" s="25" t="e">
        <f>IF('Crisis Indicator Data'!#REF!="No Data",1,IF(#REF!&lt;&gt;"",1,0))</f>
        <v>#REF!</v>
      </c>
      <c r="T77" s="25" t="e">
        <f>IF('Crisis Indicator Data'!#REF!="No Data",1,IF(#REF!&lt;&gt;"",1,0))</f>
        <v>#REF!</v>
      </c>
      <c r="U77" s="25" t="e">
        <f>IF('Crisis Indicator Data'!#REF!="No Data",1,IF(#REF!&lt;&gt;"",1,0))</f>
        <v>#REF!</v>
      </c>
      <c r="V77" s="25" t="e">
        <f>IF('Crisis Indicator Data'!#REF!="No Data",1,IF(#REF!&lt;&gt;"",1,0))</f>
        <v>#REF!</v>
      </c>
      <c r="W77" s="25" t="e">
        <f>IF('Crisis Indicator Data'!#REF!="No Data",1,IF(#REF!&lt;&gt;"",1,0))</f>
        <v>#REF!</v>
      </c>
      <c r="X77" s="25" t="e">
        <f>IF('Crisis Indicator Data'!#REF!="No Data",1,IF(#REF!&lt;&gt;"",1,0))</f>
        <v>#REF!</v>
      </c>
      <c r="Y77" s="25" t="e">
        <f>IF('Crisis Indicator Data'!#REF!="No Data",1,IF(#REF!&lt;&gt;"",1,0))</f>
        <v>#REF!</v>
      </c>
      <c r="Z77" s="25" t="e">
        <f>IF('Crisis Indicator Data'!#REF!="No Data",1,IF(#REF!&lt;&gt;"",1,0))</f>
        <v>#REF!</v>
      </c>
      <c r="AA77" s="25" t="e">
        <f>IF('Crisis Indicator Data'!#REF!="No Data",1,IF(#REF!&lt;&gt;"",1,0))</f>
        <v>#REF!</v>
      </c>
      <c r="AB77" s="25" t="e">
        <f>IF('Crisis Indicator Data'!#REF!="No Data",1,IF(#REF!&lt;&gt;"",1,0))</f>
        <v>#REF!</v>
      </c>
      <c r="AC77" s="25" t="e">
        <f>IF('Crisis Indicator Data'!#REF!="No Data",1,IF(#REF!&lt;&gt;"",1,0))</f>
        <v>#REF!</v>
      </c>
      <c r="AD77" s="25" t="e">
        <f>IF('Crisis Indicator Data'!#REF!="No Data",1,IF(#REF!&lt;&gt;"",1,0))</f>
        <v>#REF!</v>
      </c>
      <c r="AE77" s="25" t="e">
        <f>IF('Crisis Indicator Data'!#REF!="No Data",1,IF(#REF!&lt;&gt;"",1,0))</f>
        <v>#REF!</v>
      </c>
      <c r="AF77" s="25" t="e">
        <f>IF('Crisis Indicator Data'!#REF!="No Data",1,IF(#REF!&lt;&gt;"",1,0))</f>
        <v>#REF!</v>
      </c>
      <c r="AG77" s="25" t="e">
        <f>IF('Crisis Indicator Data'!#REF!="No Data",1,IF(#REF!&lt;&gt;"",1,0))</f>
        <v>#REF!</v>
      </c>
      <c r="AH77" s="25" t="e">
        <f>IF('Crisis Indicator Data'!#REF!="No Data",1,IF(#REF!&lt;&gt;"",1,0))</f>
        <v>#REF!</v>
      </c>
      <c r="AI77" s="25" t="e">
        <f>IF('Crisis Indicator Data'!#REF!="No Data",1,IF(#REF!&lt;&gt;"",1,0))</f>
        <v>#REF!</v>
      </c>
      <c r="AJ77" s="25" t="e">
        <f>IF('Crisis Indicator Data'!#REF!="No Data",1,IF(#REF!&lt;&gt;"",1,0))</f>
        <v>#REF!</v>
      </c>
      <c r="AK77" s="25" t="e">
        <f>IF('Crisis Indicator Data'!#REF!="No Data",1,IF(#REF!&lt;&gt;"",1,0))</f>
        <v>#REF!</v>
      </c>
      <c r="AL77" s="25" t="e">
        <f>IF('Crisis Indicator Data'!#REF!="No Data",1,IF(#REF!&lt;&gt;"",1,0))</f>
        <v>#REF!</v>
      </c>
      <c r="AM77" s="25" t="e">
        <f>IF('Crisis Indicator Data'!#REF!="No Data",1,IF(#REF!&lt;&gt;"",1,0))</f>
        <v>#REF!</v>
      </c>
      <c r="AN77" s="25" t="e">
        <f>IF('Crisis Indicator Data'!#REF!="No Data",1,IF(#REF!&lt;&gt;"",1,0))</f>
        <v>#REF!</v>
      </c>
      <c r="AO77" s="25" t="e">
        <f>IF('Crisis Indicator Data'!#REF!="No Data",1,IF(#REF!&lt;&gt;"",1,0))</f>
        <v>#REF!</v>
      </c>
      <c r="AP77" s="25" t="e">
        <f>IF('Crisis Indicator Data'!#REF!="No Data",1,IF(#REF!&lt;&gt;"",1,0))</f>
        <v>#REF!</v>
      </c>
      <c r="AQ77" s="25" t="e">
        <f>IF('Crisis Indicator Data'!#REF!="No Data",1,IF(#REF!&lt;&gt;"",1,0))</f>
        <v>#REF!</v>
      </c>
      <c r="AR77" s="25" t="e">
        <f>IF('Crisis Indicator Data'!#REF!="No Data",1,IF(#REF!&lt;&gt;"",1,0))</f>
        <v>#REF!</v>
      </c>
      <c r="AS77" s="25" t="e">
        <f>IF('Crisis Indicator Data'!#REF!="No Data",1,IF(#REF!&lt;&gt;"",1,0))</f>
        <v>#REF!</v>
      </c>
      <c r="AT77" s="25" t="e">
        <f>IF('Crisis Indicator Data'!#REF!="No Data",1,IF(#REF!&lt;&gt;"",1,0))</f>
        <v>#REF!</v>
      </c>
      <c r="AU77" s="25" t="e">
        <f>IF('Crisis Indicator Data'!#REF!="No Data",1,IF(#REF!&lt;&gt;"",1,0))</f>
        <v>#REF!</v>
      </c>
      <c r="AV77" s="25" t="e">
        <f>IF('Crisis Indicator Data'!#REF!="No Data",1,IF(#REF!&lt;&gt;"",1,0))</f>
        <v>#REF!</v>
      </c>
      <c r="AW77" s="25" t="e">
        <f>IF('Crisis Indicator Data'!#REF!="No Data",1,IF(#REF!&lt;&gt;"",1,0))</f>
        <v>#REF!</v>
      </c>
      <c r="AX77" s="25" t="e">
        <f>IF('Crisis Indicator Data'!#REF!="No Data",1,IF(#REF!&lt;&gt;"",1,0))</f>
        <v>#REF!</v>
      </c>
      <c r="AY77" s="25" t="e">
        <f>IF('Crisis Indicator Data'!#REF!="No Data",1,IF(#REF!&lt;&gt;"",1,0))</f>
        <v>#REF!</v>
      </c>
      <c r="AZ77" s="25" t="e">
        <f>IF('Crisis Indicator Data'!#REF!="No Data",1,IF(#REF!&lt;&gt;"",1,0))</f>
        <v>#REF!</v>
      </c>
      <c r="BA77" t="e">
        <f t="shared" si="4"/>
        <v>#REF!</v>
      </c>
      <c r="BB77" s="27" t="e">
        <f t="shared" si="5"/>
        <v>#REF!</v>
      </c>
    </row>
    <row r="78" spans="1:54" x14ac:dyDescent="0.25">
      <c r="A78" t="s">
        <v>9963</v>
      </c>
      <c r="B78" s="25" t="e">
        <f>IF('Crisis Indicator Data'!#REF!="No Data",1,IF(#REF!&lt;&gt;"",1,0))</f>
        <v>#REF!</v>
      </c>
      <c r="C78" s="25" t="e">
        <f>IF('Crisis Indicator Data'!#REF!="No Data",1,IF(#REF!&lt;&gt;"",1,0))</f>
        <v>#REF!</v>
      </c>
      <c r="D78" s="25" t="e">
        <f>IF('Crisis Indicator Data'!#REF!="No Data",1,IF(#REF!&lt;&gt;"",1,0))</f>
        <v>#REF!</v>
      </c>
      <c r="E78" s="25" t="e">
        <f>IF('Crisis Indicator Data'!#REF!="No Data",1,IF(#REF!&lt;&gt;"",1,0))</f>
        <v>#REF!</v>
      </c>
      <c r="F78" s="25" t="e">
        <f>IF('Crisis Indicator Data'!#REF!="No Data",1,IF(#REF!&lt;&gt;"",1,0))</f>
        <v>#REF!</v>
      </c>
      <c r="G78" s="25" t="e">
        <f>IF('Crisis Indicator Data'!#REF!="No Data",1,IF(#REF!&lt;&gt;"",1,0))</f>
        <v>#REF!</v>
      </c>
      <c r="H78" s="25" t="e">
        <f>IF('Crisis Indicator Data'!#REF!="No Data",1,IF(#REF!&lt;&gt;"",1,0))</f>
        <v>#REF!</v>
      </c>
      <c r="I78" s="25" t="e">
        <f>IF('Crisis Indicator Data'!#REF!="No Data",1,IF(#REF!&lt;&gt;"",1,0))</f>
        <v>#REF!</v>
      </c>
      <c r="J78" s="25" t="e">
        <f>IF('Crisis Indicator Data'!#REF!="No Data",1,IF(#REF!&lt;&gt;"",1,0))</f>
        <v>#REF!</v>
      </c>
      <c r="K78" s="25" t="e">
        <f>IF('Crisis Indicator Data'!#REF!="No Data",1,IF(#REF!&lt;&gt;"",1,0))</f>
        <v>#REF!</v>
      </c>
      <c r="L78" s="25" t="e">
        <f>IF('Crisis Indicator Data'!#REF!="No Data",1,IF(#REF!&lt;&gt;"",1,0))</f>
        <v>#REF!</v>
      </c>
      <c r="M78" s="25" t="e">
        <f>IF('Crisis Indicator Data'!#REF!="No Data",1,IF(#REF!&lt;&gt;"",1,0))</f>
        <v>#REF!</v>
      </c>
      <c r="N78" s="25" t="e">
        <f>IF('Crisis Indicator Data'!#REF!="No Data",1,IF(#REF!&lt;&gt;"",1,0))</f>
        <v>#REF!</v>
      </c>
      <c r="O78" s="25" t="e">
        <f>IF('Crisis Indicator Data'!#REF!="No Data",1,IF(#REF!&lt;&gt;"",1,0))</f>
        <v>#REF!</v>
      </c>
      <c r="P78" s="25" t="e">
        <f>IF('Crisis Indicator Data'!#REF!="No Data",1,IF(#REF!&lt;&gt;"",1,0))</f>
        <v>#REF!</v>
      </c>
      <c r="Q78" s="25" t="e">
        <f>IF('Crisis Indicator Data'!#REF!="No Data",1,IF(#REF!&lt;&gt;"",1,0))</f>
        <v>#REF!</v>
      </c>
      <c r="R78" s="25" t="e">
        <f>IF('Crisis Indicator Data'!#REF!="No Data",1,IF(#REF!&lt;&gt;"",1,0))</f>
        <v>#REF!</v>
      </c>
      <c r="S78" s="25" t="e">
        <f>IF('Crisis Indicator Data'!#REF!="No Data",1,IF(#REF!&lt;&gt;"",1,0))</f>
        <v>#REF!</v>
      </c>
      <c r="T78" s="25" t="e">
        <f>IF('Crisis Indicator Data'!#REF!="No Data",1,IF(#REF!&lt;&gt;"",1,0))</f>
        <v>#REF!</v>
      </c>
      <c r="U78" s="25" t="e">
        <f>IF('Crisis Indicator Data'!#REF!="No Data",1,IF(#REF!&lt;&gt;"",1,0))</f>
        <v>#REF!</v>
      </c>
      <c r="V78" s="25" t="e">
        <f>IF('Crisis Indicator Data'!#REF!="No Data",1,IF(#REF!&lt;&gt;"",1,0))</f>
        <v>#REF!</v>
      </c>
      <c r="W78" s="25" t="e">
        <f>IF('Crisis Indicator Data'!#REF!="No Data",1,IF(#REF!&lt;&gt;"",1,0))</f>
        <v>#REF!</v>
      </c>
      <c r="X78" s="25" t="e">
        <f>IF('Crisis Indicator Data'!#REF!="No Data",1,IF(#REF!&lt;&gt;"",1,0))</f>
        <v>#REF!</v>
      </c>
      <c r="Y78" s="25" t="e">
        <f>IF('Crisis Indicator Data'!#REF!="No Data",1,IF(#REF!&lt;&gt;"",1,0))</f>
        <v>#REF!</v>
      </c>
      <c r="Z78" s="25" t="e">
        <f>IF('Crisis Indicator Data'!#REF!="No Data",1,IF(#REF!&lt;&gt;"",1,0))</f>
        <v>#REF!</v>
      </c>
      <c r="AA78" s="25" t="e">
        <f>IF('Crisis Indicator Data'!#REF!="No Data",1,IF(#REF!&lt;&gt;"",1,0))</f>
        <v>#REF!</v>
      </c>
      <c r="AB78" s="25" t="e">
        <f>IF('Crisis Indicator Data'!#REF!="No Data",1,IF(#REF!&lt;&gt;"",1,0))</f>
        <v>#REF!</v>
      </c>
      <c r="AC78" s="25" t="e">
        <f>IF('Crisis Indicator Data'!#REF!="No Data",1,IF(#REF!&lt;&gt;"",1,0))</f>
        <v>#REF!</v>
      </c>
      <c r="AD78" s="25" t="e">
        <f>IF('Crisis Indicator Data'!#REF!="No Data",1,IF(#REF!&lt;&gt;"",1,0))</f>
        <v>#REF!</v>
      </c>
      <c r="AE78" s="25" t="e">
        <f>IF('Crisis Indicator Data'!#REF!="No Data",1,IF(#REF!&lt;&gt;"",1,0))</f>
        <v>#REF!</v>
      </c>
      <c r="AF78" s="25" t="e">
        <f>IF('Crisis Indicator Data'!#REF!="No Data",1,IF(#REF!&lt;&gt;"",1,0))</f>
        <v>#REF!</v>
      </c>
      <c r="AG78" s="25" t="e">
        <f>IF('Crisis Indicator Data'!#REF!="No Data",1,IF(#REF!&lt;&gt;"",1,0))</f>
        <v>#REF!</v>
      </c>
      <c r="AH78" s="25" t="e">
        <f>IF('Crisis Indicator Data'!#REF!="No Data",1,IF(#REF!&lt;&gt;"",1,0))</f>
        <v>#REF!</v>
      </c>
      <c r="AI78" s="25" t="e">
        <f>IF('Crisis Indicator Data'!#REF!="No Data",1,IF(#REF!&lt;&gt;"",1,0))</f>
        <v>#REF!</v>
      </c>
      <c r="AJ78" s="25" t="e">
        <f>IF('Crisis Indicator Data'!#REF!="No Data",1,IF(#REF!&lt;&gt;"",1,0))</f>
        <v>#REF!</v>
      </c>
      <c r="AK78" s="25" t="e">
        <f>IF('Crisis Indicator Data'!#REF!="No Data",1,IF(#REF!&lt;&gt;"",1,0))</f>
        <v>#REF!</v>
      </c>
      <c r="AL78" s="25" t="e">
        <f>IF('Crisis Indicator Data'!#REF!="No Data",1,IF(#REF!&lt;&gt;"",1,0))</f>
        <v>#REF!</v>
      </c>
      <c r="AM78" s="25" t="e">
        <f>IF('Crisis Indicator Data'!#REF!="No Data",1,IF(#REF!&lt;&gt;"",1,0))</f>
        <v>#REF!</v>
      </c>
      <c r="AN78" s="25" t="e">
        <f>IF('Crisis Indicator Data'!#REF!="No Data",1,IF(#REF!&lt;&gt;"",1,0))</f>
        <v>#REF!</v>
      </c>
      <c r="AO78" s="25" t="e">
        <f>IF('Crisis Indicator Data'!#REF!="No Data",1,IF(#REF!&lt;&gt;"",1,0))</f>
        <v>#REF!</v>
      </c>
      <c r="AP78" s="25" t="e">
        <f>IF('Crisis Indicator Data'!#REF!="No Data",1,IF(#REF!&lt;&gt;"",1,0))</f>
        <v>#REF!</v>
      </c>
      <c r="AQ78" s="25" t="e">
        <f>IF('Crisis Indicator Data'!#REF!="No Data",1,IF(#REF!&lt;&gt;"",1,0))</f>
        <v>#REF!</v>
      </c>
      <c r="AR78" s="25" t="e">
        <f>IF('Crisis Indicator Data'!#REF!="No Data",1,IF(#REF!&lt;&gt;"",1,0))</f>
        <v>#REF!</v>
      </c>
      <c r="AS78" s="25" t="e">
        <f>IF('Crisis Indicator Data'!#REF!="No Data",1,IF(#REF!&lt;&gt;"",1,0))</f>
        <v>#REF!</v>
      </c>
      <c r="AT78" s="25" t="e">
        <f>IF('Crisis Indicator Data'!#REF!="No Data",1,IF(#REF!&lt;&gt;"",1,0))</f>
        <v>#REF!</v>
      </c>
      <c r="AU78" s="25" t="e">
        <f>IF('Crisis Indicator Data'!#REF!="No Data",1,IF(#REF!&lt;&gt;"",1,0))</f>
        <v>#REF!</v>
      </c>
      <c r="AV78" s="25" t="e">
        <f>IF('Crisis Indicator Data'!#REF!="No Data",1,IF(#REF!&lt;&gt;"",1,0))</f>
        <v>#REF!</v>
      </c>
      <c r="AW78" s="25" t="e">
        <f>IF('Crisis Indicator Data'!#REF!="No Data",1,IF(#REF!&lt;&gt;"",1,0))</f>
        <v>#REF!</v>
      </c>
      <c r="AX78" s="25" t="e">
        <f>IF('Crisis Indicator Data'!#REF!="No Data",1,IF(#REF!&lt;&gt;"",1,0))</f>
        <v>#REF!</v>
      </c>
      <c r="AY78" s="25" t="e">
        <f>IF('Crisis Indicator Data'!#REF!="No Data",1,IF(#REF!&lt;&gt;"",1,0))</f>
        <v>#REF!</v>
      </c>
      <c r="AZ78" s="25" t="e">
        <f>IF('Crisis Indicator Data'!#REF!="No Data",1,IF(#REF!&lt;&gt;"",1,0))</f>
        <v>#REF!</v>
      </c>
      <c r="BA78" t="e">
        <f t="shared" si="4"/>
        <v>#REF!</v>
      </c>
      <c r="BB78" s="27" t="e">
        <f t="shared" si="5"/>
        <v>#REF!</v>
      </c>
    </row>
    <row r="79" spans="1:54" x14ac:dyDescent="0.25">
      <c r="A79" t="s">
        <v>9964</v>
      </c>
      <c r="B79" s="25" t="e">
        <f>IF('Crisis Indicator Data'!#REF!="No Data",1,IF(#REF!&lt;&gt;"",1,0))</f>
        <v>#REF!</v>
      </c>
      <c r="C79" s="25" t="e">
        <f>IF('Crisis Indicator Data'!#REF!="No Data",1,IF(#REF!&lt;&gt;"",1,0))</f>
        <v>#REF!</v>
      </c>
      <c r="D79" s="25" t="e">
        <f>IF('Crisis Indicator Data'!#REF!="No Data",1,IF(#REF!&lt;&gt;"",1,0))</f>
        <v>#REF!</v>
      </c>
      <c r="E79" s="25" t="e">
        <f>IF('Crisis Indicator Data'!#REF!="No Data",1,IF(#REF!&lt;&gt;"",1,0))</f>
        <v>#REF!</v>
      </c>
      <c r="F79" s="25" t="e">
        <f>IF('Crisis Indicator Data'!#REF!="No Data",1,IF(#REF!&lt;&gt;"",1,0))</f>
        <v>#REF!</v>
      </c>
      <c r="G79" s="25" t="e">
        <f>IF('Crisis Indicator Data'!#REF!="No Data",1,IF(#REF!&lt;&gt;"",1,0))</f>
        <v>#REF!</v>
      </c>
      <c r="H79" s="25" t="e">
        <f>IF('Crisis Indicator Data'!#REF!="No Data",1,IF(#REF!&lt;&gt;"",1,0))</f>
        <v>#REF!</v>
      </c>
      <c r="I79" s="25" t="e">
        <f>IF('Crisis Indicator Data'!#REF!="No Data",1,IF(#REF!&lt;&gt;"",1,0))</f>
        <v>#REF!</v>
      </c>
      <c r="J79" s="25" t="e">
        <f>IF('Crisis Indicator Data'!#REF!="No Data",1,IF(#REF!&lt;&gt;"",1,0))</f>
        <v>#REF!</v>
      </c>
      <c r="K79" s="25" t="e">
        <f>IF('Crisis Indicator Data'!#REF!="No Data",1,IF(#REF!&lt;&gt;"",1,0))</f>
        <v>#REF!</v>
      </c>
      <c r="L79" s="25" t="e">
        <f>IF('Crisis Indicator Data'!#REF!="No Data",1,IF(#REF!&lt;&gt;"",1,0))</f>
        <v>#REF!</v>
      </c>
      <c r="M79" s="25" t="e">
        <f>IF('Crisis Indicator Data'!#REF!="No Data",1,IF(#REF!&lt;&gt;"",1,0))</f>
        <v>#REF!</v>
      </c>
      <c r="N79" s="25" t="e">
        <f>IF('Crisis Indicator Data'!#REF!="No Data",1,IF(#REF!&lt;&gt;"",1,0))</f>
        <v>#REF!</v>
      </c>
      <c r="O79" s="25" t="e">
        <f>IF('Crisis Indicator Data'!#REF!="No Data",1,IF(#REF!&lt;&gt;"",1,0))</f>
        <v>#REF!</v>
      </c>
      <c r="P79" s="25" t="e">
        <f>IF('Crisis Indicator Data'!#REF!="No Data",1,IF(#REF!&lt;&gt;"",1,0))</f>
        <v>#REF!</v>
      </c>
      <c r="Q79" s="25" t="e">
        <f>IF('Crisis Indicator Data'!#REF!="No Data",1,IF(#REF!&lt;&gt;"",1,0))</f>
        <v>#REF!</v>
      </c>
      <c r="R79" s="25" t="e">
        <f>IF('Crisis Indicator Data'!#REF!="No Data",1,IF(#REF!&lt;&gt;"",1,0))</f>
        <v>#REF!</v>
      </c>
      <c r="S79" s="25" t="e">
        <f>IF('Crisis Indicator Data'!#REF!="No Data",1,IF(#REF!&lt;&gt;"",1,0))</f>
        <v>#REF!</v>
      </c>
      <c r="T79" s="25" t="e">
        <f>IF('Crisis Indicator Data'!#REF!="No Data",1,IF(#REF!&lt;&gt;"",1,0))</f>
        <v>#REF!</v>
      </c>
      <c r="U79" s="25" t="e">
        <f>IF('Crisis Indicator Data'!#REF!="No Data",1,IF(#REF!&lt;&gt;"",1,0))</f>
        <v>#REF!</v>
      </c>
      <c r="V79" s="25" t="e">
        <f>IF('Crisis Indicator Data'!#REF!="No Data",1,IF(#REF!&lt;&gt;"",1,0))</f>
        <v>#REF!</v>
      </c>
      <c r="W79" s="25" t="e">
        <f>IF('Crisis Indicator Data'!#REF!="No Data",1,IF(#REF!&lt;&gt;"",1,0))</f>
        <v>#REF!</v>
      </c>
      <c r="X79" s="25" t="e">
        <f>IF('Crisis Indicator Data'!#REF!="No Data",1,IF(#REF!&lt;&gt;"",1,0))</f>
        <v>#REF!</v>
      </c>
      <c r="Y79" s="25" t="e">
        <f>IF('Crisis Indicator Data'!#REF!="No Data",1,IF(#REF!&lt;&gt;"",1,0))</f>
        <v>#REF!</v>
      </c>
      <c r="Z79" s="25" t="e">
        <f>IF('Crisis Indicator Data'!#REF!="No Data",1,IF(#REF!&lt;&gt;"",1,0))</f>
        <v>#REF!</v>
      </c>
      <c r="AA79" s="25" t="e">
        <f>IF('Crisis Indicator Data'!#REF!="No Data",1,IF(#REF!&lt;&gt;"",1,0))</f>
        <v>#REF!</v>
      </c>
      <c r="AB79" s="25" t="e">
        <f>IF('Crisis Indicator Data'!#REF!="No Data",1,IF(#REF!&lt;&gt;"",1,0))</f>
        <v>#REF!</v>
      </c>
      <c r="AC79" s="25" t="e">
        <f>IF('Crisis Indicator Data'!#REF!="No Data",1,IF(#REF!&lt;&gt;"",1,0))</f>
        <v>#REF!</v>
      </c>
      <c r="AD79" s="25" t="e">
        <f>IF('Crisis Indicator Data'!#REF!="No Data",1,IF(#REF!&lt;&gt;"",1,0))</f>
        <v>#REF!</v>
      </c>
      <c r="AE79" s="25" t="e">
        <f>IF('Crisis Indicator Data'!#REF!="No Data",1,IF(#REF!&lt;&gt;"",1,0))</f>
        <v>#REF!</v>
      </c>
      <c r="AF79" s="25" t="e">
        <f>IF('Crisis Indicator Data'!#REF!="No Data",1,IF(#REF!&lt;&gt;"",1,0))</f>
        <v>#REF!</v>
      </c>
      <c r="AG79" s="25" t="e">
        <f>IF('Crisis Indicator Data'!#REF!="No Data",1,IF(#REF!&lt;&gt;"",1,0))</f>
        <v>#REF!</v>
      </c>
      <c r="AH79" s="25" t="e">
        <f>IF('Crisis Indicator Data'!#REF!="No Data",1,IF(#REF!&lt;&gt;"",1,0))</f>
        <v>#REF!</v>
      </c>
      <c r="AI79" s="25" t="e">
        <f>IF('Crisis Indicator Data'!#REF!="No Data",1,IF(#REF!&lt;&gt;"",1,0))</f>
        <v>#REF!</v>
      </c>
      <c r="AJ79" s="25" t="e">
        <f>IF('Crisis Indicator Data'!#REF!="No Data",1,IF(#REF!&lt;&gt;"",1,0))</f>
        <v>#REF!</v>
      </c>
      <c r="AK79" s="25" t="e">
        <f>IF('Crisis Indicator Data'!#REF!="No Data",1,IF(#REF!&lt;&gt;"",1,0))</f>
        <v>#REF!</v>
      </c>
      <c r="AL79" s="25" t="e">
        <f>IF('Crisis Indicator Data'!#REF!="No Data",1,IF(#REF!&lt;&gt;"",1,0))</f>
        <v>#REF!</v>
      </c>
      <c r="AM79" s="25" t="e">
        <f>IF('Crisis Indicator Data'!#REF!="No Data",1,IF(#REF!&lt;&gt;"",1,0))</f>
        <v>#REF!</v>
      </c>
      <c r="AN79" s="25" t="e">
        <f>IF('Crisis Indicator Data'!#REF!="No Data",1,IF(#REF!&lt;&gt;"",1,0))</f>
        <v>#REF!</v>
      </c>
      <c r="AO79" s="25" t="e">
        <f>IF('Crisis Indicator Data'!#REF!="No Data",1,IF(#REF!&lt;&gt;"",1,0))</f>
        <v>#REF!</v>
      </c>
      <c r="AP79" s="25" t="e">
        <f>IF('Crisis Indicator Data'!#REF!="No Data",1,IF(#REF!&lt;&gt;"",1,0))</f>
        <v>#REF!</v>
      </c>
      <c r="AQ79" s="25" t="e">
        <f>IF('Crisis Indicator Data'!#REF!="No Data",1,IF(#REF!&lt;&gt;"",1,0))</f>
        <v>#REF!</v>
      </c>
      <c r="AR79" s="25" t="e">
        <f>IF('Crisis Indicator Data'!#REF!="No Data",1,IF(#REF!&lt;&gt;"",1,0))</f>
        <v>#REF!</v>
      </c>
      <c r="AS79" s="25" t="e">
        <f>IF('Crisis Indicator Data'!#REF!="No Data",1,IF(#REF!&lt;&gt;"",1,0))</f>
        <v>#REF!</v>
      </c>
      <c r="AT79" s="25" t="e">
        <f>IF('Crisis Indicator Data'!#REF!="No Data",1,IF(#REF!&lt;&gt;"",1,0))</f>
        <v>#REF!</v>
      </c>
      <c r="AU79" s="25" t="e">
        <f>IF('Crisis Indicator Data'!#REF!="No Data",1,IF(#REF!&lt;&gt;"",1,0))</f>
        <v>#REF!</v>
      </c>
      <c r="AV79" s="25" t="e">
        <f>IF('Crisis Indicator Data'!#REF!="No Data",1,IF(#REF!&lt;&gt;"",1,0))</f>
        <v>#REF!</v>
      </c>
      <c r="AW79" s="25" t="e">
        <f>IF('Crisis Indicator Data'!#REF!="No Data",1,IF(#REF!&lt;&gt;"",1,0))</f>
        <v>#REF!</v>
      </c>
      <c r="AX79" s="25" t="e">
        <f>IF('Crisis Indicator Data'!#REF!="No Data",1,IF(#REF!&lt;&gt;"",1,0))</f>
        <v>#REF!</v>
      </c>
      <c r="AY79" s="25" t="e">
        <f>IF('Crisis Indicator Data'!#REF!="No Data",1,IF(#REF!&lt;&gt;"",1,0))</f>
        <v>#REF!</v>
      </c>
      <c r="AZ79" s="25" t="e">
        <f>IF('Crisis Indicator Data'!#REF!="No Data",1,IF(#REF!&lt;&gt;"",1,0))</f>
        <v>#REF!</v>
      </c>
      <c r="BA79" t="e">
        <f t="shared" si="4"/>
        <v>#REF!</v>
      </c>
      <c r="BB79" s="27" t="e">
        <f t="shared" si="5"/>
        <v>#REF!</v>
      </c>
    </row>
    <row r="80" spans="1:54" x14ac:dyDescent="0.25">
      <c r="A80" t="s">
        <v>9962</v>
      </c>
      <c r="B80" s="25" t="e">
        <f>IF('Crisis Indicator Data'!#REF!="No Data",1,IF(#REF!&lt;&gt;"",1,0))</f>
        <v>#REF!</v>
      </c>
      <c r="C80" s="25" t="e">
        <f>IF('Crisis Indicator Data'!#REF!="No Data",1,IF(#REF!&lt;&gt;"",1,0))</f>
        <v>#REF!</v>
      </c>
      <c r="D80" s="25" t="e">
        <f>IF('Crisis Indicator Data'!#REF!="No Data",1,IF(#REF!&lt;&gt;"",1,0))</f>
        <v>#REF!</v>
      </c>
      <c r="E80" s="25" t="e">
        <f>IF('Crisis Indicator Data'!#REF!="No Data",1,IF(#REF!&lt;&gt;"",1,0))</f>
        <v>#REF!</v>
      </c>
      <c r="F80" s="25" t="e">
        <f>IF('Crisis Indicator Data'!#REF!="No Data",1,IF(#REF!&lt;&gt;"",1,0))</f>
        <v>#REF!</v>
      </c>
      <c r="G80" s="25" t="e">
        <f>IF('Crisis Indicator Data'!#REF!="No Data",1,IF(#REF!&lt;&gt;"",1,0))</f>
        <v>#REF!</v>
      </c>
      <c r="H80" s="25" t="e">
        <f>IF('Crisis Indicator Data'!#REF!="No Data",1,IF(#REF!&lt;&gt;"",1,0))</f>
        <v>#REF!</v>
      </c>
      <c r="I80" s="25" t="e">
        <f>IF('Crisis Indicator Data'!#REF!="No Data",1,IF(#REF!&lt;&gt;"",1,0))</f>
        <v>#REF!</v>
      </c>
      <c r="J80" s="25" t="e">
        <f>IF('Crisis Indicator Data'!#REF!="No Data",1,IF(#REF!&lt;&gt;"",1,0))</f>
        <v>#REF!</v>
      </c>
      <c r="K80" s="25" t="e">
        <f>IF('Crisis Indicator Data'!#REF!="No Data",1,IF(#REF!&lt;&gt;"",1,0))</f>
        <v>#REF!</v>
      </c>
      <c r="L80" s="25" t="e">
        <f>IF('Crisis Indicator Data'!#REF!="No Data",1,IF(#REF!&lt;&gt;"",1,0))</f>
        <v>#REF!</v>
      </c>
      <c r="M80" s="25" t="e">
        <f>IF('Crisis Indicator Data'!#REF!="No Data",1,IF(#REF!&lt;&gt;"",1,0))</f>
        <v>#REF!</v>
      </c>
      <c r="N80" s="25" t="e">
        <f>IF('Crisis Indicator Data'!#REF!="No Data",1,IF(#REF!&lt;&gt;"",1,0))</f>
        <v>#REF!</v>
      </c>
      <c r="O80" s="25" t="e">
        <f>IF('Crisis Indicator Data'!#REF!="No Data",1,IF(#REF!&lt;&gt;"",1,0))</f>
        <v>#REF!</v>
      </c>
      <c r="P80" s="25" t="e">
        <f>IF('Crisis Indicator Data'!#REF!="No Data",1,IF(#REF!&lt;&gt;"",1,0))</f>
        <v>#REF!</v>
      </c>
      <c r="Q80" s="25" t="e">
        <f>IF('Crisis Indicator Data'!#REF!="No Data",1,IF(#REF!&lt;&gt;"",1,0))</f>
        <v>#REF!</v>
      </c>
      <c r="R80" s="25" t="e">
        <f>IF('Crisis Indicator Data'!#REF!="No Data",1,IF(#REF!&lt;&gt;"",1,0))</f>
        <v>#REF!</v>
      </c>
      <c r="S80" s="25" t="e">
        <f>IF('Crisis Indicator Data'!#REF!="No Data",1,IF(#REF!&lt;&gt;"",1,0))</f>
        <v>#REF!</v>
      </c>
      <c r="T80" s="25" t="e">
        <f>IF('Crisis Indicator Data'!#REF!="No Data",1,IF(#REF!&lt;&gt;"",1,0))</f>
        <v>#REF!</v>
      </c>
      <c r="U80" s="25" t="e">
        <f>IF('Crisis Indicator Data'!#REF!="No Data",1,IF(#REF!&lt;&gt;"",1,0))</f>
        <v>#REF!</v>
      </c>
      <c r="V80" s="25" t="e">
        <f>IF('Crisis Indicator Data'!#REF!="No Data",1,IF(#REF!&lt;&gt;"",1,0))</f>
        <v>#REF!</v>
      </c>
      <c r="W80" s="25" t="e">
        <f>IF('Crisis Indicator Data'!#REF!="No Data",1,IF(#REF!&lt;&gt;"",1,0))</f>
        <v>#REF!</v>
      </c>
      <c r="X80" s="25" t="e">
        <f>IF('Crisis Indicator Data'!#REF!="No Data",1,IF(#REF!&lt;&gt;"",1,0))</f>
        <v>#REF!</v>
      </c>
      <c r="Y80" s="25" t="e">
        <f>IF('Crisis Indicator Data'!#REF!="No Data",1,IF(#REF!&lt;&gt;"",1,0))</f>
        <v>#REF!</v>
      </c>
      <c r="Z80" s="25" t="e">
        <f>IF('Crisis Indicator Data'!#REF!="No Data",1,IF(#REF!&lt;&gt;"",1,0))</f>
        <v>#REF!</v>
      </c>
      <c r="AA80" s="25" t="e">
        <f>IF('Crisis Indicator Data'!#REF!="No Data",1,IF(#REF!&lt;&gt;"",1,0))</f>
        <v>#REF!</v>
      </c>
      <c r="AB80" s="25" t="e">
        <f>IF('Crisis Indicator Data'!#REF!="No Data",1,IF(#REF!&lt;&gt;"",1,0))</f>
        <v>#REF!</v>
      </c>
      <c r="AC80" s="25" t="e">
        <f>IF('Crisis Indicator Data'!#REF!="No Data",1,IF(#REF!&lt;&gt;"",1,0))</f>
        <v>#REF!</v>
      </c>
      <c r="AD80" s="25" t="e">
        <f>IF('Crisis Indicator Data'!#REF!="No Data",1,IF(#REF!&lt;&gt;"",1,0))</f>
        <v>#REF!</v>
      </c>
      <c r="AE80" s="25" t="e">
        <f>IF('Crisis Indicator Data'!#REF!="No Data",1,IF(#REF!&lt;&gt;"",1,0))</f>
        <v>#REF!</v>
      </c>
      <c r="AF80" s="25" t="e">
        <f>IF('Crisis Indicator Data'!#REF!="No Data",1,IF(#REF!&lt;&gt;"",1,0))</f>
        <v>#REF!</v>
      </c>
      <c r="AG80" s="25" t="e">
        <f>IF('Crisis Indicator Data'!#REF!="No Data",1,IF(#REF!&lt;&gt;"",1,0))</f>
        <v>#REF!</v>
      </c>
      <c r="AH80" s="25" t="e">
        <f>IF('Crisis Indicator Data'!#REF!="No Data",1,IF(#REF!&lt;&gt;"",1,0))</f>
        <v>#REF!</v>
      </c>
      <c r="AI80" s="25" t="e">
        <f>IF('Crisis Indicator Data'!#REF!="No Data",1,IF(#REF!&lt;&gt;"",1,0))</f>
        <v>#REF!</v>
      </c>
      <c r="AJ80" s="25" t="e">
        <f>IF('Crisis Indicator Data'!#REF!="No Data",1,IF(#REF!&lt;&gt;"",1,0))</f>
        <v>#REF!</v>
      </c>
      <c r="AK80" s="25" t="e">
        <f>IF('Crisis Indicator Data'!#REF!="No Data",1,IF(#REF!&lt;&gt;"",1,0))</f>
        <v>#REF!</v>
      </c>
      <c r="AL80" s="25" t="e">
        <f>IF('Crisis Indicator Data'!#REF!="No Data",1,IF(#REF!&lt;&gt;"",1,0))</f>
        <v>#REF!</v>
      </c>
      <c r="AM80" s="25" t="e">
        <f>IF('Crisis Indicator Data'!#REF!="No Data",1,IF(#REF!&lt;&gt;"",1,0))</f>
        <v>#REF!</v>
      </c>
      <c r="AN80" s="25" t="e">
        <f>IF('Crisis Indicator Data'!#REF!="No Data",1,IF(#REF!&lt;&gt;"",1,0))</f>
        <v>#REF!</v>
      </c>
      <c r="AO80" s="25" t="e">
        <f>IF('Crisis Indicator Data'!#REF!="No Data",1,IF(#REF!&lt;&gt;"",1,0))</f>
        <v>#REF!</v>
      </c>
      <c r="AP80" s="25" t="e">
        <f>IF('Crisis Indicator Data'!#REF!="No Data",1,IF(#REF!&lt;&gt;"",1,0))</f>
        <v>#REF!</v>
      </c>
      <c r="AQ80" s="25" t="e">
        <f>IF('Crisis Indicator Data'!#REF!="No Data",1,IF(#REF!&lt;&gt;"",1,0))</f>
        <v>#REF!</v>
      </c>
      <c r="AR80" s="25" t="e">
        <f>IF('Crisis Indicator Data'!#REF!="No Data",1,IF(#REF!&lt;&gt;"",1,0))</f>
        <v>#REF!</v>
      </c>
      <c r="AS80" s="25" t="e">
        <f>IF('Crisis Indicator Data'!#REF!="No Data",1,IF(#REF!&lt;&gt;"",1,0))</f>
        <v>#REF!</v>
      </c>
      <c r="AT80" s="25" t="e">
        <f>IF('Crisis Indicator Data'!#REF!="No Data",1,IF(#REF!&lt;&gt;"",1,0))</f>
        <v>#REF!</v>
      </c>
      <c r="AU80" s="25" t="e">
        <f>IF('Crisis Indicator Data'!#REF!="No Data",1,IF(#REF!&lt;&gt;"",1,0))</f>
        <v>#REF!</v>
      </c>
      <c r="AV80" s="25" t="e">
        <f>IF('Crisis Indicator Data'!#REF!="No Data",1,IF(#REF!&lt;&gt;"",1,0))</f>
        <v>#REF!</v>
      </c>
      <c r="AW80" s="25" t="e">
        <f>IF('Crisis Indicator Data'!#REF!="No Data",1,IF(#REF!&lt;&gt;"",1,0))</f>
        <v>#REF!</v>
      </c>
      <c r="AX80" s="25" t="e">
        <f>IF('Crisis Indicator Data'!#REF!="No Data",1,IF(#REF!&lt;&gt;"",1,0))</f>
        <v>#REF!</v>
      </c>
      <c r="AY80" s="25" t="e">
        <f>IF('Crisis Indicator Data'!#REF!="No Data",1,IF(#REF!&lt;&gt;"",1,0))</f>
        <v>#REF!</v>
      </c>
      <c r="AZ80" s="25" t="e">
        <f>IF('Crisis Indicator Data'!#REF!="No Data",1,IF(#REF!&lt;&gt;"",1,0))</f>
        <v>#REF!</v>
      </c>
      <c r="BA80" t="e">
        <f t="shared" si="4"/>
        <v>#REF!</v>
      </c>
      <c r="BB80" s="27" t="e">
        <f t="shared" si="5"/>
        <v>#REF!</v>
      </c>
    </row>
    <row r="81" spans="1:54" x14ac:dyDescent="0.25">
      <c r="A81" t="s">
        <v>9968</v>
      </c>
      <c r="B81" s="25" t="e">
        <f>IF('Crisis Indicator Data'!#REF!="No Data",1,IF(#REF!&lt;&gt;"",1,0))</f>
        <v>#REF!</v>
      </c>
      <c r="C81" s="25" t="e">
        <f>IF('Crisis Indicator Data'!#REF!="No Data",1,IF(#REF!&lt;&gt;"",1,0))</f>
        <v>#REF!</v>
      </c>
      <c r="D81" s="25" t="e">
        <f>IF('Crisis Indicator Data'!#REF!="No Data",1,IF(#REF!&lt;&gt;"",1,0))</f>
        <v>#REF!</v>
      </c>
      <c r="E81" s="25" t="e">
        <f>IF('Crisis Indicator Data'!#REF!="No Data",1,IF(#REF!&lt;&gt;"",1,0))</f>
        <v>#REF!</v>
      </c>
      <c r="F81" s="25" t="e">
        <f>IF('Crisis Indicator Data'!#REF!="No Data",1,IF(#REF!&lt;&gt;"",1,0))</f>
        <v>#REF!</v>
      </c>
      <c r="G81" s="25" t="e">
        <f>IF('Crisis Indicator Data'!#REF!="No Data",1,IF(#REF!&lt;&gt;"",1,0))</f>
        <v>#REF!</v>
      </c>
      <c r="H81" s="25" t="e">
        <f>IF('Crisis Indicator Data'!#REF!="No Data",1,IF(#REF!&lt;&gt;"",1,0))</f>
        <v>#REF!</v>
      </c>
      <c r="I81" s="25" t="e">
        <f>IF('Crisis Indicator Data'!#REF!="No Data",1,IF(#REF!&lt;&gt;"",1,0))</f>
        <v>#REF!</v>
      </c>
      <c r="J81" s="25" t="e">
        <f>IF('Crisis Indicator Data'!#REF!="No Data",1,IF(#REF!&lt;&gt;"",1,0))</f>
        <v>#REF!</v>
      </c>
      <c r="K81" s="25" t="e">
        <f>IF('Crisis Indicator Data'!#REF!="No Data",1,IF(#REF!&lt;&gt;"",1,0))</f>
        <v>#REF!</v>
      </c>
      <c r="L81" s="25" t="e">
        <f>IF('Crisis Indicator Data'!#REF!="No Data",1,IF(#REF!&lt;&gt;"",1,0))</f>
        <v>#REF!</v>
      </c>
      <c r="M81" s="25" t="e">
        <f>IF('Crisis Indicator Data'!#REF!="No Data",1,IF(#REF!&lt;&gt;"",1,0))</f>
        <v>#REF!</v>
      </c>
      <c r="N81" s="25" t="e">
        <f>IF('Crisis Indicator Data'!#REF!="No Data",1,IF(#REF!&lt;&gt;"",1,0))</f>
        <v>#REF!</v>
      </c>
      <c r="O81" s="25" t="e">
        <f>IF('Crisis Indicator Data'!#REF!="No Data",1,IF(#REF!&lt;&gt;"",1,0))</f>
        <v>#REF!</v>
      </c>
      <c r="P81" s="25" t="e">
        <f>IF('Crisis Indicator Data'!#REF!="No Data",1,IF(#REF!&lt;&gt;"",1,0))</f>
        <v>#REF!</v>
      </c>
      <c r="Q81" s="25" t="e">
        <f>IF('Crisis Indicator Data'!#REF!="No Data",1,IF(#REF!&lt;&gt;"",1,0))</f>
        <v>#REF!</v>
      </c>
      <c r="R81" s="25" t="e">
        <f>IF('Crisis Indicator Data'!#REF!="No Data",1,IF(#REF!&lt;&gt;"",1,0))</f>
        <v>#REF!</v>
      </c>
      <c r="S81" s="25" t="e">
        <f>IF('Crisis Indicator Data'!#REF!="No Data",1,IF(#REF!&lt;&gt;"",1,0))</f>
        <v>#REF!</v>
      </c>
      <c r="T81" s="25" t="e">
        <f>IF('Crisis Indicator Data'!#REF!="No Data",1,IF(#REF!&lt;&gt;"",1,0))</f>
        <v>#REF!</v>
      </c>
      <c r="U81" s="25" t="e">
        <f>IF('Crisis Indicator Data'!#REF!="No Data",1,IF(#REF!&lt;&gt;"",1,0))</f>
        <v>#REF!</v>
      </c>
      <c r="V81" s="25" t="e">
        <f>IF('Crisis Indicator Data'!#REF!="No Data",1,IF(#REF!&lt;&gt;"",1,0))</f>
        <v>#REF!</v>
      </c>
      <c r="W81" s="25" t="e">
        <f>IF('Crisis Indicator Data'!#REF!="No Data",1,IF(#REF!&lt;&gt;"",1,0))</f>
        <v>#REF!</v>
      </c>
      <c r="X81" s="25" t="e">
        <f>IF('Crisis Indicator Data'!#REF!="No Data",1,IF(#REF!&lt;&gt;"",1,0))</f>
        <v>#REF!</v>
      </c>
      <c r="Y81" s="25" t="e">
        <f>IF('Crisis Indicator Data'!#REF!="No Data",1,IF(#REF!&lt;&gt;"",1,0))</f>
        <v>#REF!</v>
      </c>
      <c r="Z81" s="25" t="e">
        <f>IF('Crisis Indicator Data'!#REF!="No Data",1,IF(#REF!&lt;&gt;"",1,0))</f>
        <v>#REF!</v>
      </c>
      <c r="AA81" s="25" t="e">
        <f>IF('Crisis Indicator Data'!#REF!="No Data",1,IF(#REF!&lt;&gt;"",1,0))</f>
        <v>#REF!</v>
      </c>
      <c r="AB81" s="25" t="e">
        <f>IF('Crisis Indicator Data'!#REF!="No Data",1,IF(#REF!&lt;&gt;"",1,0))</f>
        <v>#REF!</v>
      </c>
      <c r="AC81" s="25" t="e">
        <f>IF('Crisis Indicator Data'!#REF!="No Data",1,IF(#REF!&lt;&gt;"",1,0))</f>
        <v>#REF!</v>
      </c>
      <c r="AD81" s="25" t="e">
        <f>IF('Crisis Indicator Data'!#REF!="No Data",1,IF(#REF!&lt;&gt;"",1,0))</f>
        <v>#REF!</v>
      </c>
      <c r="AE81" s="25" t="e">
        <f>IF('Crisis Indicator Data'!#REF!="No Data",1,IF(#REF!&lt;&gt;"",1,0))</f>
        <v>#REF!</v>
      </c>
      <c r="AF81" s="25" t="e">
        <f>IF('Crisis Indicator Data'!#REF!="No Data",1,IF(#REF!&lt;&gt;"",1,0))</f>
        <v>#REF!</v>
      </c>
      <c r="AG81" s="25" t="e">
        <f>IF('Crisis Indicator Data'!#REF!="No Data",1,IF(#REF!&lt;&gt;"",1,0))</f>
        <v>#REF!</v>
      </c>
      <c r="AH81" s="25" t="e">
        <f>IF('Crisis Indicator Data'!#REF!="No Data",1,IF(#REF!&lt;&gt;"",1,0))</f>
        <v>#REF!</v>
      </c>
      <c r="AI81" s="25" t="e">
        <f>IF('Crisis Indicator Data'!#REF!="No Data",1,IF(#REF!&lt;&gt;"",1,0))</f>
        <v>#REF!</v>
      </c>
      <c r="AJ81" s="25" t="e">
        <f>IF('Crisis Indicator Data'!#REF!="No Data",1,IF(#REF!&lt;&gt;"",1,0))</f>
        <v>#REF!</v>
      </c>
      <c r="AK81" s="25" t="e">
        <f>IF('Crisis Indicator Data'!#REF!="No Data",1,IF(#REF!&lt;&gt;"",1,0))</f>
        <v>#REF!</v>
      </c>
      <c r="AL81" s="25" t="e">
        <f>IF('Crisis Indicator Data'!#REF!="No Data",1,IF(#REF!&lt;&gt;"",1,0))</f>
        <v>#REF!</v>
      </c>
      <c r="AM81" s="25" t="e">
        <f>IF('Crisis Indicator Data'!#REF!="No Data",1,IF(#REF!&lt;&gt;"",1,0))</f>
        <v>#REF!</v>
      </c>
      <c r="AN81" s="25" t="e">
        <f>IF('Crisis Indicator Data'!#REF!="No Data",1,IF(#REF!&lt;&gt;"",1,0))</f>
        <v>#REF!</v>
      </c>
      <c r="AO81" s="25" t="e">
        <f>IF('Crisis Indicator Data'!#REF!="No Data",1,IF(#REF!&lt;&gt;"",1,0))</f>
        <v>#REF!</v>
      </c>
      <c r="AP81" s="25" t="e">
        <f>IF('Crisis Indicator Data'!#REF!="No Data",1,IF(#REF!&lt;&gt;"",1,0))</f>
        <v>#REF!</v>
      </c>
      <c r="AQ81" s="25" t="e">
        <f>IF('Crisis Indicator Data'!#REF!="No Data",1,IF(#REF!&lt;&gt;"",1,0))</f>
        <v>#REF!</v>
      </c>
      <c r="AR81" s="25" t="e">
        <f>IF('Crisis Indicator Data'!#REF!="No Data",1,IF(#REF!&lt;&gt;"",1,0))</f>
        <v>#REF!</v>
      </c>
      <c r="AS81" s="25" t="e">
        <f>IF('Crisis Indicator Data'!#REF!="No Data",1,IF(#REF!&lt;&gt;"",1,0))</f>
        <v>#REF!</v>
      </c>
      <c r="AT81" s="25" t="e">
        <f>IF('Crisis Indicator Data'!#REF!="No Data",1,IF(#REF!&lt;&gt;"",1,0))</f>
        <v>#REF!</v>
      </c>
      <c r="AU81" s="25" t="e">
        <f>IF('Crisis Indicator Data'!#REF!="No Data",1,IF(#REF!&lt;&gt;"",1,0))</f>
        <v>#REF!</v>
      </c>
      <c r="AV81" s="25" t="e">
        <f>IF('Crisis Indicator Data'!#REF!="No Data",1,IF(#REF!&lt;&gt;"",1,0))</f>
        <v>#REF!</v>
      </c>
      <c r="AW81" s="25" t="e">
        <f>IF('Crisis Indicator Data'!#REF!="No Data",1,IF(#REF!&lt;&gt;"",1,0))</f>
        <v>#REF!</v>
      </c>
      <c r="AX81" s="25" t="e">
        <f>IF('Crisis Indicator Data'!#REF!="No Data",1,IF(#REF!&lt;&gt;"",1,0))</f>
        <v>#REF!</v>
      </c>
      <c r="AY81" s="25" t="e">
        <f>IF('Crisis Indicator Data'!#REF!="No Data",1,IF(#REF!&lt;&gt;"",1,0))</f>
        <v>#REF!</v>
      </c>
      <c r="AZ81" s="25" t="e">
        <f>IF('Crisis Indicator Data'!#REF!="No Data",1,IF(#REF!&lt;&gt;"",1,0))</f>
        <v>#REF!</v>
      </c>
      <c r="BA81" t="e">
        <f t="shared" si="4"/>
        <v>#REF!</v>
      </c>
      <c r="BB81" s="27" t="e">
        <f t="shared" si="5"/>
        <v>#REF!</v>
      </c>
    </row>
    <row r="82" spans="1:54" x14ac:dyDescent="0.25">
      <c r="A82" t="s">
        <v>9969</v>
      </c>
      <c r="B82" s="25" t="e">
        <f>IF('Crisis Indicator Data'!#REF!="No Data",1,IF(#REF!&lt;&gt;"",1,0))</f>
        <v>#REF!</v>
      </c>
      <c r="C82" s="25" t="e">
        <f>IF('Crisis Indicator Data'!#REF!="No Data",1,IF(#REF!&lt;&gt;"",1,0))</f>
        <v>#REF!</v>
      </c>
      <c r="D82" s="25" t="e">
        <f>IF('Crisis Indicator Data'!#REF!="No Data",1,IF(#REF!&lt;&gt;"",1,0))</f>
        <v>#REF!</v>
      </c>
      <c r="E82" s="25" t="e">
        <f>IF('Crisis Indicator Data'!#REF!="No Data",1,IF(#REF!&lt;&gt;"",1,0))</f>
        <v>#REF!</v>
      </c>
      <c r="F82" s="25" t="e">
        <f>IF('Crisis Indicator Data'!#REF!="No Data",1,IF(#REF!&lt;&gt;"",1,0))</f>
        <v>#REF!</v>
      </c>
      <c r="G82" s="25" t="e">
        <f>IF('Crisis Indicator Data'!#REF!="No Data",1,IF(#REF!&lt;&gt;"",1,0))</f>
        <v>#REF!</v>
      </c>
      <c r="H82" s="25" t="e">
        <f>IF('Crisis Indicator Data'!#REF!="No Data",1,IF(#REF!&lt;&gt;"",1,0))</f>
        <v>#REF!</v>
      </c>
      <c r="I82" s="25" t="e">
        <f>IF('Crisis Indicator Data'!#REF!="No Data",1,IF(#REF!&lt;&gt;"",1,0))</f>
        <v>#REF!</v>
      </c>
      <c r="J82" s="25" t="e">
        <f>IF('Crisis Indicator Data'!#REF!="No Data",1,IF(#REF!&lt;&gt;"",1,0))</f>
        <v>#REF!</v>
      </c>
      <c r="K82" s="25" t="e">
        <f>IF('Crisis Indicator Data'!#REF!="No Data",1,IF(#REF!&lt;&gt;"",1,0))</f>
        <v>#REF!</v>
      </c>
      <c r="L82" s="25" t="e">
        <f>IF('Crisis Indicator Data'!#REF!="No Data",1,IF(#REF!&lt;&gt;"",1,0))</f>
        <v>#REF!</v>
      </c>
      <c r="M82" s="25" t="e">
        <f>IF('Crisis Indicator Data'!#REF!="No Data",1,IF(#REF!&lt;&gt;"",1,0))</f>
        <v>#REF!</v>
      </c>
      <c r="N82" s="25" t="e">
        <f>IF('Crisis Indicator Data'!#REF!="No Data",1,IF(#REF!&lt;&gt;"",1,0))</f>
        <v>#REF!</v>
      </c>
      <c r="O82" s="25" t="e">
        <f>IF('Crisis Indicator Data'!#REF!="No Data",1,IF(#REF!&lt;&gt;"",1,0))</f>
        <v>#REF!</v>
      </c>
      <c r="P82" s="25" t="e">
        <f>IF('Crisis Indicator Data'!#REF!="No Data",1,IF(#REF!&lt;&gt;"",1,0))</f>
        <v>#REF!</v>
      </c>
      <c r="Q82" s="25" t="e">
        <f>IF('Crisis Indicator Data'!#REF!="No Data",1,IF(#REF!&lt;&gt;"",1,0))</f>
        <v>#REF!</v>
      </c>
      <c r="R82" s="25" t="e">
        <f>IF('Crisis Indicator Data'!#REF!="No Data",1,IF(#REF!&lt;&gt;"",1,0))</f>
        <v>#REF!</v>
      </c>
      <c r="S82" s="25" t="e">
        <f>IF('Crisis Indicator Data'!#REF!="No Data",1,IF(#REF!&lt;&gt;"",1,0))</f>
        <v>#REF!</v>
      </c>
      <c r="T82" s="25" t="e">
        <f>IF('Crisis Indicator Data'!#REF!="No Data",1,IF(#REF!&lt;&gt;"",1,0))</f>
        <v>#REF!</v>
      </c>
      <c r="U82" s="25" t="e">
        <f>IF('Crisis Indicator Data'!#REF!="No Data",1,IF(#REF!&lt;&gt;"",1,0))</f>
        <v>#REF!</v>
      </c>
      <c r="V82" s="25" t="e">
        <f>IF('Crisis Indicator Data'!#REF!="No Data",1,IF(#REF!&lt;&gt;"",1,0))</f>
        <v>#REF!</v>
      </c>
      <c r="W82" s="25" t="e">
        <f>IF('Crisis Indicator Data'!#REF!="No Data",1,IF(#REF!&lt;&gt;"",1,0))</f>
        <v>#REF!</v>
      </c>
      <c r="X82" s="25" t="e">
        <f>IF('Crisis Indicator Data'!#REF!="No Data",1,IF(#REF!&lt;&gt;"",1,0))</f>
        <v>#REF!</v>
      </c>
      <c r="Y82" s="25" t="e">
        <f>IF('Crisis Indicator Data'!#REF!="No Data",1,IF(#REF!&lt;&gt;"",1,0))</f>
        <v>#REF!</v>
      </c>
      <c r="Z82" s="25" t="e">
        <f>IF('Crisis Indicator Data'!#REF!="No Data",1,IF(#REF!&lt;&gt;"",1,0))</f>
        <v>#REF!</v>
      </c>
      <c r="AA82" s="25" t="e">
        <f>IF('Crisis Indicator Data'!#REF!="No Data",1,IF(#REF!&lt;&gt;"",1,0))</f>
        <v>#REF!</v>
      </c>
      <c r="AB82" s="25" t="e">
        <f>IF('Crisis Indicator Data'!#REF!="No Data",1,IF(#REF!&lt;&gt;"",1,0))</f>
        <v>#REF!</v>
      </c>
      <c r="AC82" s="25" t="e">
        <f>IF('Crisis Indicator Data'!#REF!="No Data",1,IF(#REF!&lt;&gt;"",1,0))</f>
        <v>#REF!</v>
      </c>
      <c r="AD82" s="25" t="e">
        <f>IF('Crisis Indicator Data'!#REF!="No Data",1,IF(#REF!&lt;&gt;"",1,0))</f>
        <v>#REF!</v>
      </c>
      <c r="AE82" s="25" t="e">
        <f>IF('Crisis Indicator Data'!#REF!="No Data",1,IF(#REF!&lt;&gt;"",1,0))</f>
        <v>#REF!</v>
      </c>
      <c r="AF82" s="25" t="e">
        <f>IF('Crisis Indicator Data'!#REF!="No Data",1,IF(#REF!&lt;&gt;"",1,0))</f>
        <v>#REF!</v>
      </c>
      <c r="AG82" s="25" t="e">
        <f>IF('Crisis Indicator Data'!#REF!="No Data",1,IF(#REF!&lt;&gt;"",1,0))</f>
        <v>#REF!</v>
      </c>
      <c r="AH82" s="25" t="e">
        <f>IF('Crisis Indicator Data'!#REF!="No Data",1,IF(#REF!&lt;&gt;"",1,0))</f>
        <v>#REF!</v>
      </c>
      <c r="AI82" s="25" t="e">
        <f>IF('Crisis Indicator Data'!#REF!="No Data",1,IF(#REF!&lt;&gt;"",1,0))</f>
        <v>#REF!</v>
      </c>
      <c r="AJ82" s="25" t="e">
        <f>IF('Crisis Indicator Data'!#REF!="No Data",1,IF(#REF!&lt;&gt;"",1,0))</f>
        <v>#REF!</v>
      </c>
      <c r="AK82" s="25" t="e">
        <f>IF('Crisis Indicator Data'!#REF!="No Data",1,IF(#REF!&lt;&gt;"",1,0))</f>
        <v>#REF!</v>
      </c>
      <c r="AL82" s="25" t="e">
        <f>IF('Crisis Indicator Data'!#REF!="No Data",1,IF(#REF!&lt;&gt;"",1,0))</f>
        <v>#REF!</v>
      </c>
      <c r="AM82" s="25" t="e">
        <f>IF('Crisis Indicator Data'!#REF!="No Data",1,IF(#REF!&lt;&gt;"",1,0))</f>
        <v>#REF!</v>
      </c>
      <c r="AN82" s="25" t="e">
        <f>IF('Crisis Indicator Data'!#REF!="No Data",1,IF(#REF!&lt;&gt;"",1,0))</f>
        <v>#REF!</v>
      </c>
      <c r="AO82" s="25" t="e">
        <f>IF('Crisis Indicator Data'!#REF!="No Data",1,IF(#REF!&lt;&gt;"",1,0))</f>
        <v>#REF!</v>
      </c>
      <c r="AP82" s="25" t="e">
        <f>IF('Crisis Indicator Data'!#REF!="No Data",1,IF(#REF!&lt;&gt;"",1,0))</f>
        <v>#REF!</v>
      </c>
      <c r="AQ82" s="25" t="e">
        <f>IF('Crisis Indicator Data'!#REF!="No Data",1,IF(#REF!&lt;&gt;"",1,0))</f>
        <v>#REF!</v>
      </c>
      <c r="AR82" s="25" t="e">
        <f>IF('Crisis Indicator Data'!#REF!="No Data",1,IF(#REF!&lt;&gt;"",1,0))</f>
        <v>#REF!</v>
      </c>
      <c r="AS82" s="25" t="e">
        <f>IF('Crisis Indicator Data'!#REF!="No Data",1,IF(#REF!&lt;&gt;"",1,0))</f>
        <v>#REF!</v>
      </c>
      <c r="AT82" s="25" t="e">
        <f>IF('Crisis Indicator Data'!#REF!="No Data",1,IF(#REF!&lt;&gt;"",1,0))</f>
        <v>#REF!</v>
      </c>
      <c r="AU82" s="25" t="e">
        <f>IF('Crisis Indicator Data'!#REF!="No Data",1,IF(#REF!&lt;&gt;"",1,0))</f>
        <v>#REF!</v>
      </c>
      <c r="AV82" s="25" t="e">
        <f>IF('Crisis Indicator Data'!#REF!="No Data",1,IF(#REF!&lt;&gt;"",1,0))</f>
        <v>#REF!</v>
      </c>
      <c r="AW82" s="25" t="e">
        <f>IF('Crisis Indicator Data'!#REF!="No Data",1,IF(#REF!&lt;&gt;"",1,0))</f>
        <v>#REF!</v>
      </c>
      <c r="AX82" s="25" t="e">
        <f>IF('Crisis Indicator Data'!#REF!="No Data",1,IF(#REF!&lt;&gt;"",1,0))</f>
        <v>#REF!</v>
      </c>
      <c r="AY82" s="25" t="e">
        <f>IF('Crisis Indicator Data'!#REF!="No Data",1,IF(#REF!&lt;&gt;"",1,0))</f>
        <v>#REF!</v>
      </c>
      <c r="AZ82" s="25" t="e">
        <f>IF('Crisis Indicator Data'!#REF!="No Data",1,IF(#REF!&lt;&gt;"",1,0))</f>
        <v>#REF!</v>
      </c>
      <c r="BA82" t="e">
        <f t="shared" si="4"/>
        <v>#REF!</v>
      </c>
      <c r="BB82" s="27" t="e">
        <f t="shared" si="5"/>
        <v>#REF!</v>
      </c>
    </row>
    <row r="83" spans="1:54" x14ac:dyDescent="0.25">
      <c r="A83" t="s">
        <v>9971</v>
      </c>
      <c r="B83" s="25" t="e">
        <f>IF('Crisis Indicator Data'!#REF!="No Data",1,IF(#REF!&lt;&gt;"",1,0))</f>
        <v>#REF!</v>
      </c>
      <c r="C83" s="25" t="e">
        <f>IF('Crisis Indicator Data'!#REF!="No Data",1,IF(#REF!&lt;&gt;"",1,0))</f>
        <v>#REF!</v>
      </c>
      <c r="D83" s="25" t="e">
        <f>IF('Crisis Indicator Data'!#REF!="No Data",1,IF(#REF!&lt;&gt;"",1,0))</f>
        <v>#REF!</v>
      </c>
      <c r="E83" s="25" t="e">
        <f>IF('Crisis Indicator Data'!#REF!="No Data",1,IF(#REF!&lt;&gt;"",1,0))</f>
        <v>#REF!</v>
      </c>
      <c r="F83" s="25" t="e">
        <f>IF('Crisis Indicator Data'!#REF!="No Data",1,IF(#REF!&lt;&gt;"",1,0))</f>
        <v>#REF!</v>
      </c>
      <c r="G83" s="25" t="e">
        <f>IF('Crisis Indicator Data'!#REF!="No Data",1,IF(#REF!&lt;&gt;"",1,0))</f>
        <v>#REF!</v>
      </c>
      <c r="H83" s="25" t="e">
        <f>IF('Crisis Indicator Data'!#REF!="No Data",1,IF(#REF!&lt;&gt;"",1,0))</f>
        <v>#REF!</v>
      </c>
      <c r="I83" s="25" t="e">
        <f>IF('Crisis Indicator Data'!#REF!="No Data",1,IF(#REF!&lt;&gt;"",1,0))</f>
        <v>#REF!</v>
      </c>
      <c r="J83" s="25" t="e">
        <f>IF('Crisis Indicator Data'!#REF!="No Data",1,IF(#REF!&lt;&gt;"",1,0))</f>
        <v>#REF!</v>
      </c>
      <c r="K83" s="25" t="e">
        <f>IF('Crisis Indicator Data'!#REF!="No Data",1,IF(#REF!&lt;&gt;"",1,0))</f>
        <v>#REF!</v>
      </c>
      <c r="L83" s="25" t="e">
        <f>IF('Crisis Indicator Data'!#REF!="No Data",1,IF(#REF!&lt;&gt;"",1,0))</f>
        <v>#REF!</v>
      </c>
      <c r="M83" s="25" t="e">
        <f>IF('Crisis Indicator Data'!#REF!="No Data",1,IF(#REF!&lt;&gt;"",1,0))</f>
        <v>#REF!</v>
      </c>
      <c r="N83" s="25" t="e">
        <f>IF('Crisis Indicator Data'!#REF!="No Data",1,IF(#REF!&lt;&gt;"",1,0))</f>
        <v>#REF!</v>
      </c>
      <c r="O83" s="25" t="e">
        <f>IF('Crisis Indicator Data'!#REF!="No Data",1,IF(#REF!&lt;&gt;"",1,0))</f>
        <v>#REF!</v>
      </c>
      <c r="P83" s="25" t="e">
        <f>IF('Crisis Indicator Data'!#REF!="No Data",1,IF(#REF!&lt;&gt;"",1,0))</f>
        <v>#REF!</v>
      </c>
      <c r="Q83" s="25" t="e">
        <f>IF('Crisis Indicator Data'!#REF!="No Data",1,IF(#REF!&lt;&gt;"",1,0))</f>
        <v>#REF!</v>
      </c>
      <c r="R83" s="25" t="e">
        <f>IF('Crisis Indicator Data'!#REF!="No Data",1,IF(#REF!&lt;&gt;"",1,0))</f>
        <v>#REF!</v>
      </c>
      <c r="S83" s="25" t="e">
        <f>IF('Crisis Indicator Data'!#REF!="No Data",1,IF(#REF!&lt;&gt;"",1,0))</f>
        <v>#REF!</v>
      </c>
      <c r="T83" s="25" t="e">
        <f>IF('Crisis Indicator Data'!#REF!="No Data",1,IF(#REF!&lt;&gt;"",1,0))</f>
        <v>#REF!</v>
      </c>
      <c r="U83" s="25" t="e">
        <f>IF('Crisis Indicator Data'!#REF!="No Data",1,IF(#REF!&lt;&gt;"",1,0))</f>
        <v>#REF!</v>
      </c>
      <c r="V83" s="25" t="e">
        <f>IF('Crisis Indicator Data'!#REF!="No Data",1,IF(#REF!&lt;&gt;"",1,0))</f>
        <v>#REF!</v>
      </c>
      <c r="W83" s="25" t="e">
        <f>IF('Crisis Indicator Data'!#REF!="No Data",1,IF(#REF!&lt;&gt;"",1,0))</f>
        <v>#REF!</v>
      </c>
      <c r="X83" s="25" t="e">
        <f>IF('Crisis Indicator Data'!#REF!="No Data",1,IF(#REF!&lt;&gt;"",1,0))</f>
        <v>#REF!</v>
      </c>
      <c r="Y83" s="25" t="e">
        <f>IF('Crisis Indicator Data'!#REF!="No Data",1,IF(#REF!&lt;&gt;"",1,0))</f>
        <v>#REF!</v>
      </c>
      <c r="Z83" s="25" t="e">
        <f>IF('Crisis Indicator Data'!#REF!="No Data",1,IF(#REF!&lt;&gt;"",1,0))</f>
        <v>#REF!</v>
      </c>
      <c r="AA83" s="25" t="e">
        <f>IF('Crisis Indicator Data'!#REF!="No Data",1,IF(#REF!&lt;&gt;"",1,0))</f>
        <v>#REF!</v>
      </c>
      <c r="AB83" s="25" t="e">
        <f>IF('Crisis Indicator Data'!#REF!="No Data",1,IF(#REF!&lt;&gt;"",1,0))</f>
        <v>#REF!</v>
      </c>
      <c r="AC83" s="25" t="e">
        <f>IF('Crisis Indicator Data'!#REF!="No Data",1,IF(#REF!&lt;&gt;"",1,0))</f>
        <v>#REF!</v>
      </c>
      <c r="AD83" s="25" t="e">
        <f>IF('Crisis Indicator Data'!#REF!="No Data",1,IF(#REF!&lt;&gt;"",1,0))</f>
        <v>#REF!</v>
      </c>
      <c r="AE83" s="25" t="e">
        <f>IF('Crisis Indicator Data'!#REF!="No Data",1,IF(#REF!&lt;&gt;"",1,0))</f>
        <v>#REF!</v>
      </c>
      <c r="AF83" s="25" t="e">
        <f>IF('Crisis Indicator Data'!#REF!="No Data",1,IF(#REF!&lt;&gt;"",1,0))</f>
        <v>#REF!</v>
      </c>
      <c r="AG83" s="25" t="e">
        <f>IF('Crisis Indicator Data'!#REF!="No Data",1,IF(#REF!&lt;&gt;"",1,0))</f>
        <v>#REF!</v>
      </c>
      <c r="AH83" s="25" t="e">
        <f>IF('Crisis Indicator Data'!#REF!="No Data",1,IF(#REF!&lt;&gt;"",1,0))</f>
        <v>#REF!</v>
      </c>
      <c r="AI83" s="25" t="e">
        <f>IF('Crisis Indicator Data'!#REF!="No Data",1,IF(#REF!&lt;&gt;"",1,0))</f>
        <v>#REF!</v>
      </c>
      <c r="AJ83" s="25" t="e">
        <f>IF('Crisis Indicator Data'!#REF!="No Data",1,IF(#REF!&lt;&gt;"",1,0))</f>
        <v>#REF!</v>
      </c>
      <c r="AK83" s="25" t="e">
        <f>IF('Crisis Indicator Data'!#REF!="No Data",1,IF(#REF!&lt;&gt;"",1,0))</f>
        <v>#REF!</v>
      </c>
      <c r="AL83" s="25" t="e">
        <f>IF('Crisis Indicator Data'!#REF!="No Data",1,IF(#REF!&lt;&gt;"",1,0))</f>
        <v>#REF!</v>
      </c>
      <c r="AM83" s="25" t="e">
        <f>IF('Crisis Indicator Data'!#REF!="No Data",1,IF(#REF!&lt;&gt;"",1,0))</f>
        <v>#REF!</v>
      </c>
      <c r="AN83" s="25" t="e">
        <f>IF('Crisis Indicator Data'!#REF!="No Data",1,IF(#REF!&lt;&gt;"",1,0))</f>
        <v>#REF!</v>
      </c>
      <c r="AO83" s="25" t="e">
        <f>IF('Crisis Indicator Data'!#REF!="No Data",1,IF(#REF!&lt;&gt;"",1,0))</f>
        <v>#REF!</v>
      </c>
      <c r="AP83" s="25" t="e">
        <f>IF('Crisis Indicator Data'!#REF!="No Data",1,IF(#REF!&lt;&gt;"",1,0))</f>
        <v>#REF!</v>
      </c>
      <c r="AQ83" s="25" t="e">
        <f>IF('Crisis Indicator Data'!#REF!="No Data",1,IF(#REF!&lt;&gt;"",1,0))</f>
        <v>#REF!</v>
      </c>
      <c r="AR83" s="25" t="e">
        <f>IF('Crisis Indicator Data'!#REF!="No Data",1,IF(#REF!&lt;&gt;"",1,0))</f>
        <v>#REF!</v>
      </c>
      <c r="AS83" s="25" t="e">
        <f>IF('Crisis Indicator Data'!#REF!="No Data",1,IF(#REF!&lt;&gt;"",1,0))</f>
        <v>#REF!</v>
      </c>
      <c r="AT83" s="25" t="e">
        <f>IF('Crisis Indicator Data'!#REF!="No Data",1,IF(#REF!&lt;&gt;"",1,0))</f>
        <v>#REF!</v>
      </c>
      <c r="AU83" s="25" t="e">
        <f>IF('Crisis Indicator Data'!#REF!="No Data",1,IF(#REF!&lt;&gt;"",1,0))</f>
        <v>#REF!</v>
      </c>
      <c r="AV83" s="25" t="e">
        <f>IF('Crisis Indicator Data'!#REF!="No Data",1,IF(#REF!&lt;&gt;"",1,0))</f>
        <v>#REF!</v>
      </c>
      <c r="AW83" s="25" t="e">
        <f>IF('Crisis Indicator Data'!#REF!="No Data",1,IF(#REF!&lt;&gt;"",1,0))</f>
        <v>#REF!</v>
      </c>
      <c r="AX83" s="25" t="e">
        <f>IF('Crisis Indicator Data'!#REF!="No Data",1,IF(#REF!&lt;&gt;"",1,0))</f>
        <v>#REF!</v>
      </c>
      <c r="AY83" s="25" t="e">
        <f>IF('Crisis Indicator Data'!#REF!="No Data",1,IF(#REF!&lt;&gt;"",1,0))</f>
        <v>#REF!</v>
      </c>
      <c r="AZ83" s="25" t="e">
        <f>IF('Crisis Indicator Data'!#REF!="No Data",1,IF(#REF!&lt;&gt;"",1,0))</f>
        <v>#REF!</v>
      </c>
      <c r="BA83" t="e">
        <f t="shared" si="4"/>
        <v>#REF!</v>
      </c>
      <c r="BB83" s="27" t="e">
        <f t="shared" si="5"/>
        <v>#REF!</v>
      </c>
    </row>
    <row r="84" spans="1:54" x14ac:dyDescent="0.25">
      <c r="A84" t="s">
        <v>9974</v>
      </c>
      <c r="B84" s="25" t="e">
        <f>IF('Crisis Indicator Data'!#REF!="No Data",1,IF(#REF!&lt;&gt;"",1,0))</f>
        <v>#REF!</v>
      </c>
      <c r="C84" s="25" t="e">
        <f>IF('Crisis Indicator Data'!#REF!="No Data",1,IF(#REF!&lt;&gt;"",1,0))</f>
        <v>#REF!</v>
      </c>
      <c r="D84" s="25" t="e">
        <f>IF('Crisis Indicator Data'!#REF!="No Data",1,IF(#REF!&lt;&gt;"",1,0))</f>
        <v>#REF!</v>
      </c>
      <c r="E84" s="25" t="e">
        <f>IF('Crisis Indicator Data'!#REF!="No Data",1,IF(#REF!&lt;&gt;"",1,0))</f>
        <v>#REF!</v>
      </c>
      <c r="F84" s="25" t="e">
        <f>IF('Crisis Indicator Data'!#REF!="No Data",1,IF(#REF!&lt;&gt;"",1,0))</f>
        <v>#REF!</v>
      </c>
      <c r="G84" s="25" t="e">
        <f>IF('Crisis Indicator Data'!#REF!="No Data",1,IF(#REF!&lt;&gt;"",1,0))</f>
        <v>#REF!</v>
      </c>
      <c r="H84" s="25" t="e">
        <f>IF('Crisis Indicator Data'!#REF!="No Data",1,IF(#REF!&lt;&gt;"",1,0))</f>
        <v>#REF!</v>
      </c>
      <c r="I84" s="25" t="e">
        <f>IF('Crisis Indicator Data'!#REF!="No Data",1,IF(#REF!&lt;&gt;"",1,0))</f>
        <v>#REF!</v>
      </c>
      <c r="J84" s="25" t="e">
        <f>IF('Crisis Indicator Data'!#REF!="No Data",1,IF(#REF!&lt;&gt;"",1,0))</f>
        <v>#REF!</v>
      </c>
      <c r="K84" s="25" t="e">
        <f>IF('Crisis Indicator Data'!#REF!="No Data",1,IF(#REF!&lt;&gt;"",1,0))</f>
        <v>#REF!</v>
      </c>
      <c r="L84" s="25" t="e">
        <f>IF('Crisis Indicator Data'!#REF!="No Data",1,IF(#REF!&lt;&gt;"",1,0))</f>
        <v>#REF!</v>
      </c>
      <c r="M84" s="25" t="e">
        <f>IF('Crisis Indicator Data'!#REF!="No Data",1,IF(#REF!&lt;&gt;"",1,0))</f>
        <v>#REF!</v>
      </c>
      <c r="N84" s="25" t="e">
        <f>IF('Crisis Indicator Data'!#REF!="No Data",1,IF(#REF!&lt;&gt;"",1,0))</f>
        <v>#REF!</v>
      </c>
      <c r="O84" s="25" t="e">
        <f>IF('Crisis Indicator Data'!#REF!="No Data",1,IF(#REF!&lt;&gt;"",1,0))</f>
        <v>#REF!</v>
      </c>
      <c r="P84" s="25" t="e">
        <f>IF('Crisis Indicator Data'!#REF!="No Data",1,IF(#REF!&lt;&gt;"",1,0))</f>
        <v>#REF!</v>
      </c>
      <c r="Q84" s="25" t="e">
        <f>IF('Crisis Indicator Data'!#REF!="No Data",1,IF(#REF!&lt;&gt;"",1,0))</f>
        <v>#REF!</v>
      </c>
      <c r="R84" s="25" t="e">
        <f>IF('Crisis Indicator Data'!#REF!="No Data",1,IF(#REF!&lt;&gt;"",1,0))</f>
        <v>#REF!</v>
      </c>
      <c r="S84" s="25" t="e">
        <f>IF('Crisis Indicator Data'!#REF!="No Data",1,IF(#REF!&lt;&gt;"",1,0))</f>
        <v>#REF!</v>
      </c>
      <c r="T84" s="25" t="e">
        <f>IF('Crisis Indicator Data'!#REF!="No Data",1,IF(#REF!&lt;&gt;"",1,0))</f>
        <v>#REF!</v>
      </c>
      <c r="U84" s="25" t="e">
        <f>IF('Crisis Indicator Data'!#REF!="No Data",1,IF(#REF!&lt;&gt;"",1,0))</f>
        <v>#REF!</v>
      </c>
      <c r="V84" s="25" t="e">
        <f>IF('Crisis Indicator Data'!#REF!="No Data",1,IF(#REF!&lt;&gt;"",1,0))</f>
        <v>#REF!</v>
      </c>
      <c r="W84" s="25" t="e">
        <f>IF('Crisis Indicator Data'!#REF!="No Data",1,IF(#REF!&lt;&gt;"",1,0))</f>
        <v>#REF!</v>
      </c>
      <c r="X84" s="25" t="e">
        <f>IF('Crisis Indicator Data'!#REF!="No Data",1,IF(#REF!&lt;&gt;"",1,0))</f>
        <v>#REF!</v>
      </c>
      <c r="Y84" s="25" t="e">
        <f>IF('Crisis Indicator Data'!#REF!="No Data",1,IF(#REF!&lt;&gt;"",1,0))</f>
        <v>#REF!</v>
      </c>
      <c r="Z84" s="25" t="e">
        <f>IF('Crisis Indicator Data'!#REF!="No Data",1,IF(#REF!&lt;&gt;"",1,0))</f>
        <v>#REF!</v>
      </c>
      <c r="AA84" s="25" t="e">
        <f>IF('Crisis Indicator Data'!#REF!="No Data",1,IF(#REF!&lt;&gt;"",1,0))</f>
        <v>#REF!</v>
      </c>
      <c r="AB84" s="25" t="e">
        <f>IF('Crisis Indicator Data'!#REF!="No Data",1,IF(#REF!&lt;&gt;"",1,0))</f>
        <v>#REF!</v>
      </c>
      <c r="AC84" s="25" t="e">
        <f>IF('Crisis Indicator Data'!#REF!="No Data",1,IF(#REF!&lt;&gt;"",1,0))</f>
        <v>#REF!</v>
      </c>
      <c r="AD84" s="25" t="e">
        <f>IF('Crisis Indicator Data'!#REF!="No Data",1,IF(#REF!&lt;&gt;"",1,0))</f>
        <v>#REF!</v>
      </c>
      <c r="AE84" s="25" t="e">
        <f>IF('Crisis Indicator Data'!#REF!="No Data",1,IF(#REF!&lt;&gt;"",1,0))</f>
        <v>#REF!</v>
      </c>
      <c r="AF84" s="25" t="e">
        <f>IF('Crisis Indicator Data'!#REF!="No Data",1,IF(#REF!&lt;&gt;"",1,0))</f>
        <v>#REF!</v>
      </c>
      <c r="AG84" s="25" t="e">
        <f>IF('Crisis Indicator Data'!#REF!="No Data",1,IF(#REF!&lt;&gt;"",1,0))</f>
        <v>#REF!</v>
      </c>
      <c r="AH84" s="25" t="e">
        <f>IF('Crisis Indicator Data'!#REF!="No Data",1,IF(#REF!&lt;&gt;"",1,0))</f>
        <v>#REF!</v>
      </c>
      <c r="AI84" s="25" t="e">
        <f>IF('Crisis Indicator Data'!#REF!="No Data",1,IF(#REF!&lt;&gt;"",1,0))</f>
        <v>#REF!</v>
      </c>
      <c r="AJ84" s="25" t="e">
        <f>IF('Crisis Indicator Data'!#REF!="No Data",1,IF(#REF!&lt;&gt;"",1,0))</f>
        <v>#REF!</v>
      </c>
      <c r="AK84" s="25" t="e">
        <f>IF('Crisis Indicator Data'!#REF!="No Data",1,IF(#REF!&lt;&gt;"",1,0))</f>
        <v>#REF!</v>
      </c>
      <c r="AL84" s="25" t="e">
        <f>IF('Crisis Indicator Data'!#REF!="No Data",1,IF(#REF!&lt;&gt;"",1,0))</f>
        <v>#REF!</v>
      </c>
      <c r="AM84" s="25" t="e">
        <f>IF('Crisis Indicator Data'!#REF!="No Data",1,IF(#REF!&lt;&gt;"",1,0))</f>
        <v>#REF!</v>
      </c>
      <c r="AN84" s="25" t="e">
        <f>IF('Crisis Indicator Data'!#REF!="No Data",1,IF(#REF!&lt;&gt;"",1,0))</f>
        <v>#REF!</v>
      </c>
      <c r="AO84" s="25" t="e">
        <f>IF('Crisis Indicator Data'!#REF!="No Data",1,IF(#REF!&lt;&gt;"",1,0))</f>
        <v>#REF!</v>
      </c>
      <c r="AP84" s="25" t="e">
        <f>IF('Crisis Indicator Data'!#REF!="No Data",1,IF(#REF!&lt;&gt;"",1,0))</f>
        <v>#REF!</v>
      </c>
      <c r="AQ84" s="25" t="e">
        <f>IF('Crisis Indicator Data'!#REF!="No Data",1,IF(#REF!&lt;&gt;"",1,0))</f>
        <v>#REF!</v>
      </c>
      <c r="AR84" s="25" t="e">
        <f>IF('Crisis Indicator Data'!#REF!="No Data",1,IF(#REF!&lt;&gt;"",1,0))</f>
        <v>#REF!</v>
      </c>
      <c r="AS84" s="25" t="e">
        <f>IF('Crisis Indicator Data'!#REF!="No Data",1,IF(#REF!&lt;&gt;"",1,0))</f>
        <v>#REF!</v>
      </c>
      <c r="AT84" s="25" t="e">
        <f>IF('Crisis Indicator Data'!#REF!="No Data",1,IF(#REF!&lt;&gt;"",1,0))</f>
        <v>#REF!</v>
      </c>
      <c r="AU84" s="25" t="e">
        <f>IF('Crisis Indicator Data'!#REF!="No Data",1,IF(#REF!&lt;&gt;"",1,0))</f>
        <v>#REF!</v>
      </c>
      <c r="AV84" s="25" t="e">
        <f>IF('Crisis Indicator Data'!#REF!="No Data",1,IF(#REF!&lt;&gt;"",1,0))</f>
        <v>#REF!</v>
      </c>
      <c r="AW84" s="25" t="e">
        <f>IF('Crisis Indicator Data'!#REF!="No Data",1,IF(#REF!&lt;&gt;"",1,0))</f>
        <v>#REF!</v>
      </c>
      <c r="AX84" s="25" t="e">
        <f>IF('Crisis Indicator Data'!#REF!="No Data",1,IF(#REF!&lt;&gt;"",1,0))</f>
        <v>#REF!</v>
      </c>
      <c r="AY84" s="25" t="e">
        <f>IF('Crisis Indicator Data'!#REF!="No Data",1,IF(#REF!&lt;&gt;"",1,0))</f>
        <v>#REF!</v>
      </c>
      <c r="AZ84" s="25" t="e">
        <f>IF('Crisis Indicator Data'!#REF!="No Data",1,IF(#REF!&lt;&gt;"",1,0))</f>
        <v>#REF!</v>
      </c>
      <c r="BA84" t="e">
        <f t="shared" si="4"/>
        <v>#REF!</v>
      </c>
      <c r="BB84" s="27" t="e">
        <f t="shared" si="5"/>
        <v>#REF!</v>
      </c>
    </row>
    <row r="85" spans="1:54" x14ac:dyDescent="0.25">
      <c r="A85" t="s">
        <v>9972</v>
      </c>
      <c r="B85" s="25" t="e">
        <f>IF('Crisis Indicator Data'!#REF!="No Data",1,IF(#REF!&lt;&gt;"",1,0))</f>
        <v>#REF!</v>
      </c>
      <c r="C85" s="25" t="e">
        <f>IF('Crisis Indicator Data'!#REF!="No Data",1,IF(#REF!&lt;&gt;"",1,0))</f>
        <v>#REF!</v>
      </c>
      <c r="D85" s="25" t="e">
        <f>IF('Crisis Indicator Data'!#REF!="No Data",1,IF(#REF!&lt;&gt;"",1,0))</f>
        <v>#REF!</v>
      </c>
      <c r="E85" s="25" t="e">
        <f>IF('Crisis Indicator Data'!#REF!="No Data",1,IF(#REF!&lt;&gt;"",1,0))</f>
        <v>#REF!</v>
      </c>
      <c r="F85" s="25" t="e">
        <f>IF('Crisis Indicator Data'!#REF!="No Data",1,IF(#REF!&lt;&gt;"",1,0))</f>
        <v>#REF!</v>
      </c>
      <c r="G85" s="25" t="e">
        <f>IF('Crisis Indicator Data'!#REF!="No Data",1,IF(#REF!&lt;&gt;"",1,0))</f>
        <v>#REF!</v>
      </c>
      <c r="H85" s="25" t="e">
        <f>IF('Crisis Indicator Data'!#REF!="No Data",1,IF(#REF!&lt;&gt;"",1,0))</f>
        <v>#REF!</v>
      </c>
      <c r="I85" s="25" t="e">
        <f>IF('Crisis Indicator Data'!#REF!="No Data",1,IF(#REF!&lt;&gt;"",1,0))</f>
        <v>#REF!</v>
      </c>
      <c r="J85" s="25" t="e">
        <f>IF('Crisis Indicator Data'!#REF!="No Data",1,IF(#REF!&lt;&gt;"",1,0))</f>
        <v>#REF!</v>
      </c>
      <c r="K85" s="25" t="e">
        <f>IF('Crisis Indicator Data'!#REF!="No Data",1,IF(#REF!&lt;&gt;"",1,0))</f>
        <v>#REF!</v>
      </c>
      <c r="L85" s="25" t="e">
        <f>IF('Crisis Indicator Data'!#REF!="No Data",1,IF(#REF!&lt;&gt;"",1,0))</f>
        <v>#REF!</v>
      </c>
      <c r="M85" s="25" t="e">
        <f>IF('Crisis Indicator Data'!#REF!="No Data",1,IF(#REF!&lt;&gt;"",1,0))</f>
        <v>#REF!</v>
      </c>
      <c r="N85" s="25" t="e">
        <f>IF('Crisis Indicator Data'!#REF!="No Data",1,IF(#REF!&lt;&gt;"",1,0))</f>
        <v>#REF!</v>
      </c>
      <c r="O85" s="25" t="e">
        <f>IF('Crisis Indicator Data'!#REF!="No Data",1,IF(#REF!&lt;&gt;"",1,0))</f>
        <v>#REF!</v>
      </c>
      <c r="P85" s="25" t="e">
        <f>IF('Crisis Indicator Data'!#REF!="No Data",1,IF(#REF!&lt;&gt;"",1,0))</f>
        <v>#REF!</v>
      </c>
      <c r="Q85" s="25" t="e">
        <f>IF('Crisis Indicator Data'!#REF!="No Data",1,IF(#REF!&lt;&gt;"",1,0))</f>
        <v>#REF!</v>
      </c>
      <c r="R85" s="25" t="e">
        <f>IF('Crisis Indicator Data'!#REF!="No Data",1,IF(#REF!&lt;&gt;"",1,0))</f>
        <v>#REF!</v>
      </c>
      <c r="S85" s="25" t="e">
        <f>IF('Crisis Indicator Data'!#REF!="No Data",1,IF(#REF!&lt;&gt;"",1,0))</f>
        <v>#REF!</v>
      </c>
      <c r="T85" s="25" t="e">
        <f>IF('Crisis Indicator Data'!#REF!="No Data",1,IF(#REF!&lt;&gt;"",1,0))</f>
        <v>#REF!</v>
      </c>
      <c r="U85" s="25" t="e">
        <f>IF('Crisis Indicator Data'!#REF!="No Data",1,IF(#REF!&lt;&gt;"",1,0))</f>
        <v>#REF!</v>
      </c>
      <c r="V85" s="25" t="e">
        <f>IF('Crisis Indicator Data'!#REF!="No Data",1,IF(#REF!&lt;&gt;"",1,0))</f>
        <v>#REF!</v>
      </c>
      <c r="W85" s="25" t="e">
        <f>IF('Crisis Indicator Data'!#REF!="No Data",1,IF(#REF!&lt;&gt;"",1,0))</f>
        <v>#REF!</v>
      </c>
      <c r="X85" s="25" t="e">
        <f>IF('Crisis Indicator Data'!#REF!="No Data",1,IF(#REF!&lt;&gt;"",1,0))</f>
        <v>#REF!</v>
      </c>
      <c r="Y85" s="25" t="e">
        <f>IF('Crisis Indicator Data'!#REF!="No Data",1,IF(#REF!&lt;&gt;"",1,0))</f>
        <v>#REF!</v>
      </c>
      <c r="Z85" s="25" t="e">
        <f>IF('Crisis Indicator Data'!#REF!="No Data",1,IF(#REF!&lt;&gt;"",1,0))</f>
        <v>#REF!</v>
      </c>
      <c r="AA85" s="25" t="e">
        <f>IF('Crisis Indicator Data'!#REF!="No Data",1,IF(#REF!&lt;&gt;"",1,0))</f>
        <v>#REF!</v>
      </c>
      <c r="AB85" s="25" t="e">
        <f>IF('Crisis Indicator Data'!#REF!="No Data",1,IF(#REF!&lt;&gt;"",1,0))</f>
        <v>#REF!</v>
      </c>
      <c r="AC85" s="25" t="e">
        <f>IF('Crisis Indicator Data'!#REF!="No Data",1,IF(#REF!&lt;&gt;"",1,0))</f>
        <v>#REF!</v>
      </c>
      <c r="AD85" s="25" t="e">
        <f>IF('Crisis Indicator Data'!#REF!="No Data",1,IF(#REF!&lt;&gt;"",1,0))</f>
        <v>#REF!</v>
      </c>
      <c r="AE85" s="25" t="e">
        <f>IF('Crisis Indicator Data'!#REF!="No Data",1,IF(#REF!&lt;&gt;"",1,0))</f>
        <v>#REF!</v>
      </c>
      <c r="AF85" s="25" t="e">
        <f>IF('Crisis Indicator Data'!#REF!="No Data",1,IF(#REF!&lt;&gt;"",1,0))</f>
        <v>#REF!</v>
      </c>
      <c r="AG85" s="25" t="e">
        <f>IF('Crisis Indicator Data'!#REF!="No Data",1,IF(#REF!&lt;&gt;"",1,0))</f>
        <v>#REF!</v>
      </c>
      <c r="AH85" s="25" t="e">
        <f>IF('Crisis Indicator Data'!#REF!="No Data",1,IF(#REF!&lt;&gt;"",1,0))</f>
        <v>#REF!</v>
      </c>
      <c r="AI85" s="25" t="e">
        <f>IF('Crisis Indicator Data'!#REF!="No Data",1,IF(#REF!&lt;&gt;"",1,0))</f>
        <v>#REF!</v>
      </c>
      <c r="AJ85" s="25" t="e">
        <f>IF('Crisis Indicator Data'!#REF!="No Data",1,IF(#REF!&lt;&gt;"",1,0))</f>
        <v>#REF!</v>
      </c>
      <c r="AK85" s="25" t="e">
        <f>IF('Crisis Indicator Data'!#REF!="No Data",1,IF(#REF!&lt;&gt;"",1,0))</f>
        <v>#REF!</v>
      </c>
      <c r="AL85" s="25" t="e">
        <f>IF('Crisis Indicator Data'!#REF!="No Data",1,IF(#REF!&lt;&gt;"",1,0))</f>
        <v>#REF!</v>
      </c>
      <c r="AM85" s="25" t="e">
        <f>IF('Crisis Indicator Data'!#REF!="No Data",1,IF(#REF!&lt;&gt;"",1,0))</f>
        <v>#REF!</v>
      </c>
      <c r="AN85" s="25" t="e">
        <f>IF('Crisis Indicator Data'!#REF!="No Data",1,IF(#REF!&lt;&gt;"",1,0))</f>
        <v>#REF!</v>
      </c>
      <c r="AO85" s="25" t="e">
        <f>IF('Crisis Indicator Data'!#REF!="No Data",1,IF(#REF!&lt;&gt;"",1,0))</f>
        <v>#REF!</v>
      </c>
      <c r="AP85" s="25" t="e">
        <f>IF('Crisis Indicator Data'!#REF!="No Data",1,IF(#REF!&lt;&gt;"",1,0))</f>
        <v>#REF!</v>
      </c>
      <c r="AQ85" s="25" t="e">
        <f>IF('Crisis Indicator Data'!#REF!="No Data",1,IF(#REF!&lt;&gt;"",1,0))</f>
        <v>#REF!</v>
      </c>
      <c r="AR85" s="25" t="e">
        <f>IF('Crisis Indicator Data'!#REF!="No Data",1,IF(#REF!&lt;&gt;"",1,0))</f>
        <v>#REF!</v>
      </c>
      <c r="AS85" s="25" t="e">
        <f>IF('Crisis Indicator Data'!#REF!="No Data",1,IF(#REF!&lt;&gt;"",1,0))</f>
        <v>#REF!</v>
      </c>
      <c r="AT85" s="25" t="e">
        <f>IF('Crisis Indicator Data'!#REF!="No Data",1,IF(#REF!&lt;&gt;"",1,0))</f>
        <v>#REF!</v>
      </c>
      <c r="AU85" s="25" t="e">
        <f>IF('Crisis Indicator Data'!#REF!="No Data",1,IF(#REF!&lt;&gt;"",1,0))</f>
        <v>#REF!</v>
      </c>
      <c r="AV85" s="25" t="e">
        <f>IF('Crisis Indicator Data'!#REF!="No Data",1,IF(#REF!&lt;&gt;"",1,0))</f>
        <v>#REF!</v>
      </c>
      <c r="AW85" s="25" t="e">
        <f>IF('Crisis Indicator Data'!#REF!="No Data",1,IF(#REF!&lt;&gt;"",1,0))</f>
        <v>#REF!</v>
      </c>
      <c r="AX85" s="25" t="e">
        <f>IF('Crisis Indicator Data'!#REF!="No Data",1,IF(#REF!&lt;&gt;"",1,0))</f>
        <v>#REF!</v>
      </c>
      <c r="AY85" s="25" t="e">
        <f>IF('Crisis Indicator Data'!#REF!="No Data",1,IF(#REF!&lt;&gt;"",1,0))</f>
        <v>#REF!</v>
      </c>
      <c r="AZ85" s="25" t="e">
        <f>IF('Crisis Indicator Data'!#REF!="No Data",1,IF(#REF!&lt;&gt;"",1,0))</f>
        <v>#REF!</v>
      </c>
      <c r="BA85" t="e">
        <f t="shared" si="4"/>
        <v>#REF!</v>
      </c>
      <c r="BB85" s="27" t="e">
        <f t="shared" si="5"/>
        <v>#REF!</v>
      </c>
    </row>
    <row r="86" spans="1:54" x14ac:dyDescent="0.25">
      <c r="A86" t="s">
        <v>9976</v>
      </c>
      <c r="B86" s="25" t="e">
        <f>IF('Crisis Indicator Data'!#REF!="No Data",1,IF(#REF!&lt;&gt;"",1,0))</f>
        <v>#REF!</v>
      </c>
      <c r="C86" s="25" t="e">
        <f>IF('Crisis Indicator Data'!#REF!="No Data",1,IF(#REF!&lt;&gt;"",1,0))</f>
        <v>#REF!</v>
      </c>
      <c r="D86" s="25" t="e">
        <f>IF('Crisis Indicator Data'!#REF!="No Data",1,IF(#REF!&lt;&gt;"",1,0))</f>
        <v>#REF!</v>
      </c>
      <c r="E86" s="25" t="e">
        <f>IF('Crisis Indicator Data'!#REF!="No Data",1,IF(#REF!&lt;&gt;"",1,0))</f>
        <v>#REF!</v>
      </c>
      <c r="F86" s="25" t="e">
        <f>IF('Crisis Indicator Data'!#REF!="No Data",1,IF(#REF!&lt;&gt;"",1,0))</f>
        <v>#REF!</v>
      </c>
      <c r="G86" s="25" t="e">
        <f>IF('Crisis Indicator Data'!#REF!="No Data",1,IF(#REF!&lt;&gt;"",1,0))</f>
        <v>#REF!</v>
      </c>
      <c r="H86" s="25" t="e">
        <f>IF('Crisis Indicator Data'!#REF!="No Data",1,IF(#REF!&lt;&gt;"",1,0))</f>
        <v>#REF!</v>
      </c>
      <c r="I86" s="25" t="e">
        <f>IF('Crisis Indicator Data'!#REF!="No Data",1,IF(#REF!&lt;&gt;"",1,0))</f>
        <v>#REF!</v>
      </c>
      <c r="J86" s="25" t="e">
        <f>IF('Crisis Indicator Data'!#REF!="No Data",1,IF(#REF!&lt;&gt;"",1,0))</f>
        <v>#REF!</v>
      </c>
      <c r="K86" s="25" t="e">
        <f>IF('Crisis Indicator Data'!#REF!="No Data",1,IF(#REF!&lt;&gt;"",1,0))</f>
        <v>#REF!</v>
      </c>
      <c r="L86" s="25" t="e">
        <f>IF('Crisis Indicator Data'!#REF!="No Data",1,IF(#REF!&lt;&gt;"",1,0))</f>
        <v>#REF!</v>
      </c>
      <c r="M86" s="25" t="e">
        <f>IF('Crisis Indicator Data'!#REF!="No Data",1,IF(#REF!&lt;&gt;"",1,0))</f>
        <v>#REF!</v>
      </c>
      <c r="N86" s="25" t="e">
        <f>IF('Crisis Indicator Data'!#REF!="No Data",1,IF(#REF!&lt;&gt;"",1,0))</f>
        <v>#REF!</v>
      </c>
      <c r="O86" s="25" t="e">
        <f>IF('Crisis Indicator Data'!#REF!="No Data",1,IF(#REF!&lt;&gt;"",1,0))</f>
        <v>#REF!</v>
      </c>
      <c r="P86" s="25" t="e">
        <f>IF('Crisis Indicator Data'!#REF!="No Data",1,IF(#REF!&lt;&gt;"",1,0))</f>
        <v>#REF!</v>
      </c>
      <c r="Q86" s="25" t="e">
        <f>IF('Crisis Indicator Data'!#REF!="No Data",1,IF(#REF!&lt;&gt;"",1,0))</f>
        <v>#REF!</v>
      </c>
      <c r="R86" s="25" t="e">
        <f>IF('Crisis Indicator Data'!#REF!="No Data",1,IF(#REF!&lt;&gt;"",1,0))</f>
        <v>#REF!</v>
      </c>
      <c r="S86" s="25" t="e">
        <f>IF('Crisis Indicator Data'!#REF!="No Data",1,IF(#REF!&lt;&gt;"",1,0))</f>
        <v>#REF!</v>
      </c>
      <c r="T86" s="25" t="e">
        <f>IF('Crisis Indicator Data'!#REF!="No Data",1,IF(#REF!&lt;&gt;"",1,0))</f>
        <v>#REF!</v>
      </c>
      <c r="U86" s="25" t="e">
        <f>IF('Crisis Indicator Data'!#REF!="No Data",1,IF(#REF!&lt;&gt;"",1,0))</f>
        <v>#REF!</v>
      </c>
      <c r="V86" s="25" t="e">
        <f>IF('Crisis Indicator Data'!#REF!="No Data",1,IF(#REF!&lt;&gt;"",1,0))</f>
        <v>#REF!</v>
      </c>
      <c r="W86" s="25" t="e">
        <f>IF('Crisis Indicator Data'!#REF!="No Data",1,IF(#REF!&lt;&gt;"",1,0))</f>
        <v>#REF!</v>
      </c>
      <c r="X86" s="25" t="e">
        <f>IF('Crisis Indicator Data'!#REF!="No Data",1,IF(#REF!&lt;&gt;"",1,0))</f>
        <v>#REF!</v>
      </c>
      <c r="Y86" s="25" t="e">
        <f>IF('Crisis Indicator Data'!#REF!="No Data",1,IF(#REF!&lt;&gt;"",1,0))</f>
        <v>#REF!</v>
      </c>
      <c r="Z86" s="25" t="e">
        <f>IF('Crisis Indicator Data'!#REF!="No Data",1,IF(#REF!&lt;&gt;"",1,0))</f>
        <v>#REF!</v>
      </c>
      <c r="AA86" s="25" t="e">
        <f>IF('Crisis Indicator Data'!#REF!="No Data",1,IF(#REF!&lt;&gt;"",1,0))</f>
        <v>#REF!</v>
      </c>
      <c r="AB86" s="25" t="e">
        <f>IF('Crisis Indicator Data'!#REF!="No Data",1,IF(#REF!&lt;&gt;"",1,0))</f>
        <v>#REF!</v>
      </c>
      <c r="AC86" s="25" t="e">
        <f>IF('Crisis Indicator Data'!#REF!="No Data",1,IF(#REF!&lt;&gt;"",1,0))</f>
        <v>#REF!</v>
      </c>
      <c r="AD86" s="25" t="e">
        <f>IF('Crisis Indicator Data'!#REF!="No Data",1,IF(#REF!&lt;&gt;"",1,0))</f>
        <v>#REF!</v>
      </c>
      <c r="AE86" s="25" t="e">
        <f>IF('Crisis Indicator Data'!#REF!="No Data",1,IF(#REF!&lt;&gt;"",1,0))</f>
        <v>#REF!</v>
      </c>
      <c r="AF86" s="25" t="e">
        <f>IF('Crisis Indicator Data'!#REF!="No Data",1,IF(#REF!&lt;&gt;"",1,0))</f>
        <v>#REF!</v>
      </c>
      <c r="AG86" s="25" t="e">
        <f>IF('Crisis Indicator Data'!#REF!="No Data",1,IF(#REF!&lt;&gt;"",1,0))</f>
        <v>#REF!</v>
      </c>
      <c r="AH86" s="25" t="e">
        <f>IF('Crisis Indicator Data'!#REF!="No Data",1,IF(#REF!&lt;&gt;"",1,0))</f>
        <v>#REF!</v>
      </c>
      <c r="AI86" s="25" t="e">
        <f>IF('Crisis Indicator Data'!#REF!="No Data",1,IF(#REF!&lt;&gt;"",1,0))</f>
        <v>#REF!</v>
      </c>
      <c r="AJ86" s="25" t="e">
        <f>IF('Crisis Indicator Data'!#REF!="No Data",1,IF(#REF!&lt;&gt;"",1,0))</f>
        <v>#REF!</v>
      </c>
      <c r="AK86" s="25" t="e">
        <f>IF('Crisis Indicator Data'!#REF!="No Data",1,IF(#REF!&lt;&gt;"",1,0))</f>
        <v>#REF!</v>
      </c>
      <c r="AL86" s="25" t="e">
        <f>IF('Crisis Indicator Data'!#REF!="No Data",1,IF(#REF!&lt;&gt;"",1,0))</f>
        <v>#REF!</v>
      </c>
      <c r="AM86" s="25" t="e">
        <f>IF('Crisis Indicator Data'!#REF!="No Data",1,IF(#REF!&lt;&gt;"",1,0))</f>
        <v>#REF!</v>
      </c>
      <c r="AN86" s="25" t="e">
        <f>IF('Crisis Indicator Data'!#REF!="No Data",1,IF(#REF!&lt;&gt;"",1,0))</f>
        <v>#REF!</v>
      </c>
      <c r="AO86" s="25" t="e">
        <f>IF('Crisis Indicator Data'!#REF!="No Data",1,IF(#REF!&lt;&gt;"",1,0))</f>
        <v>#REF!</v>
      </c>
      <c r="AP86" s="25" t="e">
        <f>IF('Crisis Indicator Data'!#REF!="No Data",1,IF(#REF!&lt;&gt;"",1,0))</f>
        <v>#REF!</v>
      </c>
      <c r="AQ86" s="25" t="e">
        <f>IF('Crisis Indicator Data'!#REF!="No Data",1,IF(#REF!&lt;&gt;"",1,0))</f>
        <v>#REF!</v>
      </c>
      <c r="AR86" s="25" t="e">
        <f>IF('Crisis Indicator Data'!#REF!="No Data",1,IF(#REF!&lt;&gt;"",1,0))</f>
        <v>#REF!</v>
      </c>
      <c r="AS86" s="25" t="e">
        <f>IF('Crisis Indicator Data'!#REF!="No Data",1,IF(#REF!&lt;&gt;"",1,0))</f>
        <v>#REF!</v>
      </c>
      <c r="AT86" s="25" t="e">
        <f>IF('Crisis Indicator Data'!#REF!="No Data",1,IF(#REF!&lt;&gt;"",1,0))</f>
        <v>#REF!</v>
      </c>
      <c r="AU86" s="25" t="e">
        <f>IF('Crisis Indicator Data'!#REF!="No Data",1,IF(#REF!&lt;&gt;"",1,0))</f>
        <v>#REF!</v>
      </c>
      <c r="AV86" s="25" t="e">
        <f>IF('Crisis Indicator Data'!#REF!="No Data",1,IF(#REF!&lt;&gt;"",1,0))</f>
        <v>#REF!</v>
      </c>
      <c r="AW86" s="25" t="e">
        <f>IF('Crisis Indicator Data'!#REF!="No Data",1,IF(#REF!&lt;&gt;"",1,0))</f>
        <v>#REF!</v>
      </c>
      <c r="AX86" s="25" t="e">
        <f>IF('Crisis Indicator Data'!#REF!="No Data",1,IF(#REF!&lt;&gt;"",1,0))</f>
        <v>#REF!</v>
      </c>
      <c r="AY86" s="25" t="e">
        <f>IF('Crisis Indicator Data'!#REF!="No Data",1,IF(#REF!&lt;&gt;"",1,0))</f>
        <v>#REF!</v>
      </c>
      <c r="AZ86" s="25" t="e">
        <f>IF('Crisis Indicator Data'!#REF!="No Data",1,IF(#REF!&lt;&gt;"",1,0))</f>
        <v>#REF!</v>
      </c>
      <c r="BA86" t="e">
        <f t="shared" si="4"/>
        <v>#REF!</v>
      </c>
      <c r="BB86" s="27" t="e">
        <f t="shared" si="5"/>
        <v>#REF!</v>
      </c>
    </row>
    <row r="87" spans="1:54" x14ac:dyDescent="0.25">
      <c r="A87" t="s">
        <v>9977</v>
      </c>
      <c r="B87" s="25" t="e">
        <f>IF('Crisis Indicator Data'!#REF!="No Data",1,IF(#REF!&lt;&gt;"",1,0))</f>
        <v>#REF!</v>
      </c>
      <c r="C87" s="25" t="e">
        <f>IF('Crisis Indicator Data'!#REF!="No Data",1,IF(#REF!&lt;&gt;"",1,0))</f>
        <v>#REF!</v>
      </c>
      <c r="D87" s="25" t="e">
        <f>IF('Crisis Indicator Data'!#REF!="No Data",1,IF(#REF!&lt;&gt;"",1,0))</f>
        <v>#REF!</v>
      </c>
      <c r="E87" s="25" t="e">
        <f>IF('Crisis Indicator Data'!#REF!="No Data",1,IF(#REF!&lt;&gt;"",1,0))</f>
        <v>#REF!</v>
      </c>
      <c r="F87" s="25" t="e">
        <f>IF('Crisis Indicator Data'!#REF!="No Data",1,IF(#REF!&lt;&gt;"",1,0))</f>
        <v>#REF!</v>
      </c>
      <c r="G87" s="25" t="e">
        <f>IF('Crisis Indicator Data'!#REF!="No Data",1,IF(#REF!&lt;&gt;"",1,0))</f>
        <v>#REF!</v>
      </c>
      <c r="H87" s="25" t="e">
        <f>IF('Crisis Indicator Data'!#REF!="No Data",1,IF(#REF!&lt;&gt;"",1,0))</f>
        <v>#REF!</v>
      </c>
      <c r="I87" s="25" t="e">
        <f>IF('Crisis Indicator Data'!#REF!="No Data",1,IF(#REF!&lt;&gt;"",1,0))</f>
        <v>#REF!</v>
      </c>
      <c r="J87" s="25" t="e">
        <f>IF('Crisis Indicator Data'!#REF!="No Data",1,IF(#REF!&lt;&gt;"",1,0))</f>
        <v>#REF!</v>
      </c>
      <c r="K87" s="25" t="e">
        <f>IF('Crisis Indicator Data'!#REF!="No Data",1,IF(#REF!&lt;&gt;"",1,0))</f>
        <v>#REF!</v>
      </c>
      <c r="L87" s="25" t="e">
        <f>IF('Crisis Indicator Data'!#REF!="No Data",1,IF(#REF!&lt;&gt;"",1,0))</f>
        <v>#REF!</v>
      </c>
      <c r="M87" s="25" t="e">
        <f>IF('Crisis Indicator Data'!#REF!="No Data",1,IF(#REF!&lt;&gt;"",1,0))</f>
        <v>#REF!</v>
      </c>
      <c r="N87" s="25" t="e">
        <f>IF('Crisis Indicator Data'!#REF!="No Data",1,IF(#REF!&lt;&gt;"",1,0))</f>
        <v>#REF!</v>
      </c>
      <c r="O87" s="25" t="e">
        <f>IF('Crisis Indicator Data'!#REF!="No Data",1,IF(#REF!&lt;&gt;"",1,0))</f>
        <v>#REF!</v>
      </c>
      <c r="P87" s="25" t="e">
        <f>IF('Crisis Indicator Data'!#REF!="No Data",1,IF(#REF!&lt;&gt;"",1,0))</f>
        <v>#REF!</v>
      </c>
      <c r="Q87" s="25" t="e">
        <f>IF('Crisis Indicator Data'!#REF!="No Data",1,IF(#REF!&lt;&gt;"",1,0))</f>
        <v>#REF!</v>
      </c>
      <c r="R87" s="25" t="e">
        <f>IF('Crisis Indicator Data'!#REF!="No Data",1,IF(#REF!&lt;&gt;"",1,0))</f>
        <v>#REF!</v>
      </c>
      <c r="S87" s="25" t="e">
        <f>IF('Crisis Indicator Data'!#REF!="No Data",1,IF(#REF!&lt;&gt;"",1,0))</f>
        <v>#REF!</v>
      </c>
      <c r="T87" s="25" t="e">
        <f>IF('Crisis Indicator Data'!#REF!="No Data",1,IF(#REF!&lt;&gt;"",1,0))</f>
        <v>#REF!</v>
      </c>
      <c r="U87" s="25" t="e">
        <f>IF('Crisis Indicator Data'!#REF!="No Data",1,IF(#REF!&lt;&gt;"",1,0))</f>
        <v>#REF!</v>
      </c>
      <c r="V87" s="25" t="e">
        <f>IF('Crisis Indicator Data'!#REF!="No Data",1,IF(#REF!&lt;&gt;"",1,0))</f>
        <v>#REF!</v>
      </c>
      <c r="W87" s="25" t="e">
        <f>IF('Crisis Indicator Data'!#REF!="No Data",1,IF(#REF!&lt;&gt;"",1,0))</f>
        <v>#REF!</v>
      </c>
      <c r="X87" s="25" t="e">
        <f>IF('Crisis Indicator Data'!#REF!="No Data",1,IF(#REF!&lt;&gt;"",1,0))</f>
        <v>#REF!</v>
      </c>
      <c r="Y87" s="25" t="e">
        <f>IF('Crisis Indicator Data'!#REF!="No Data",1,IF(#REF!&lt;&gt;"",1,0))</f>
        <v>#REF!</v>
      </c>
      <c r="Z87" s="25" t="e">
        <f>IF('Crisis Indicator Data'!#REF!="No Data",1,IF(#REF!&lt;&gt;"",1,0))</f>
        <v>#REF!</v>
      </c>
      <c r="AA87" s="25" t="e">
        <f>IF('Crisis Indicator Data'!#REF!="No Data",1,IF(#REF!&lt;&gt;"",1,0))</f>
        <v>#REF!</v>
      </c>
      <c r="AB87" s="25" t="e">
        <f>IF('Crisis Indicator Data'!#REF!="No Data",1,IF(#REF!&lt;&gt;"",1,0))</f>
        <v>#REF!</v>
      </c>
      <c r="AC87" s="25" t="e">
        <f>IF('Crisis Indicator Data'!#REF!="No Data",1,IF(#REF!&lt;&gt;"",1,0))</f>
        <v>#REF!</v>
      </c>
      <c r="AD87" s="25" t="e">
        <f>IF('Crisis Indicator Data'!#REF!="No Data",1,IF(#REF!&lt;&gt;"",1,0))</f>
        <v>#REF!</v>
      </c>
      <c r="AE87" s="25" t="e">
        <f>IF('Crisis Indicator Data'!#REF!="No Data",1,IF(#REF!&lt;&gt;"",1,0))</f>
        <v>#REF!</v>
      </c>
      <c r="AF87" s="25" t="e">
        <f>IF('Crisis Indicator Data'!#REF!="No Data",1,IF(#REF!&lt;&gt;"",1,0))</f>
        <v>#REF!</v>
      </c>
      <c r="AG87" s="25" t="e">
        <f>IF('Crisis Indicator Data'!#REF!="No Data",1,IF(#REF!&lt;&gt;"",1,0))</f>
        <v>#REF!</v>
      </c>
      <c r="AH87" s="25" t="e">
        <f>IF('Crisis Indicator Data'!#REF!="No Data",1,IF(#REF!&lt;&gt;"",1,0))</f>
        <v>#REF!</v>
      </c>
      <c r="AI87" s="25" t="e">
        <f>IF('Crisis Indicator Data'!#REF!="No Data",1,IF(#REF!&lt;&gt;"",1,0))</f>
        <v>#REF!</v>
      </c>
      <c r="AJ87" s="25" t="e">
        <f>IF('Crisis Indicator Data'!#REF!="No Data",1,IF(#REF!&lt;&gt;"",1,0))</f>
        <v>#REF!</v>
      </c>
      <c r="AK87" s="25" t="e">
        <f>IF('Crisis Indicator Data'!#REF!="No Data",1,IF(#REF!&lt;&gt;"",1,0))</f>
        <v>#REF!</v>
      </c>
      <c r="AL87" s="25" t="e">
        <f>IF('Crisis Indicator Data'!#REF!="No Data",1,IF(#REF!&lt;&gt;"",1,0))</f>
        <v>#REF!</v>
      </c>
      <c r="AM87" s="25" t="e">
        <f>IF('Crisis Indicator Data'!#REF!="No Data",1,IF(#REF!&lt;&gt;"",1,0))</f>
        <v>#REF!</v>
      </c>
      <c r="AN87" s="25" t="e">
        <f>IF('Crisis Indicator Data'!#REF!="No Data",1,IF(#REF!&lt;&gt;"",1,0))</f>
        <v>#REF!</v>
      </c>
      <c r="AO87" s="25" t="e">
        <f>IF('Crisis Indicator Data'!#REF!="No Data",1,IF(#REF!&lt;&gt;"",1,0))</f>
        <v>#REF!</v>
      </c>
      <c r="AP87" s="25" t="e">
        <f>IF('Crisis Indicator Data'!#REF!="No Data",1,IF(#REF!&lt;&gt;"",1,0))</f>
        <v>#REF!</v>
      </c>
      <c r="AQ87" s="25" t="e">
        <f>IF('Crisis Indicator Data'!#REF!="No Data",1,IF(#REF!&lt;&gt;"",1,0))</f>
        <v>#REF!</v>
      </c>
      <c r="AR87" s="25" t="e">
        <f>IF('Crisis Indicator Data'!#REF!="No Data",1,IF(#REF!&lt;&gt;"",1,0))</f>
        <v>#REF!</v>
      </c>
      <c r="AS87" s="25" t="e">
        <f>IF('Crisis Indicator Data'!#REF!="No Data",1,IF(#REF!&lt;&gt;"",1,0))</f>
        <v>#REF!</v>
      </c>
      <c r="AT87" s="25" t="e">
        <f>IF('Crisis Indicator Data'!#REF!="No Data",1,IF(#REF!&lt;&gt;"",1,0))</f>
        <v>#REF!</v>
      </c>
      <c r="AU87" s="25" t="e">
        <f>IF('Crisis Indicator Data'!#REF!="No Data",1,IF(#REF!&lt;&gt;"",1,0))</f>
        <v>#REF!</v>
      </c>
      <c r="AV87" s="25" t="e">
        <f>IF('Crisis Indicator Data'!#REF!="No Data",1,IF(#REF!&lt;&gt;"",1,0))</f>
        <v>#REF!</v>
      </c>
      <c r="AW87" s="25" t="e">
        <f>IF('Crisis Indicator Data'!#REF!="No Data",1,IF(#REF!&lt;&gt;"",1,0))</f>
        <v>#REF!</v>
      </c>
      <c r="AX87" s="25" t="e">
        <f>IF('Crisis Indicator Data'!#REF!="No Data",1,IF(#REF!&lt;&gt;"",1,0))</f>
        <v>#REF!</v>
      </c>
      <c r="AY87" s="25" t="e">
        <f>IF('Crisis Indicator Data'!#REF!="No Data",1,IF(#REF!&lt;&gt;"",1,0))</f>
        <v>#REF!</v>
      </c>
      <c r="AZ87" s="25" t="e">
        <f>IF('Crisis Indicator Data'!#REF!="No Data",1,IF(#REF!&lt;&gt;"",1,0))</f>
        <v>#REF!</v>
      </c>
      <c r="BA87" t="e">
        <f t="shared" si="4"/>
        <v>#REF!</v>
      </c>
      <c r="BB87" s="27" t="e">
        <f t="shared" si="5"/>
        <v>#REF!</v>
      </c>
    </row>
    <row r="88" spans="1:54" x14ac:dyDescent="0.25">
      <c r="A88" t="s">
        <v>9983</v>
      </c>
      <c r="B88" s="25" t="e">
        <f>IF('Crisis Indicator Data'!#REF!="No Data",1,IF(#REF!&lt;&gt;"",1,0))</f>
        <v>#REF!</v>
      </c>
      <c r="C88" s="25" t="e">
        <f>IF('Crisis Indicator Data'!#REF!="No Data",1,IF(#REF!&lt;&gt;"",1,0))</f>
        <v>#REF!</v>
      </c>
      <c r="D88" s="25" t="e">
        <f>IF('Crisis Indicator Data'!#REF!="No Data",1,IF(#REF!&lt;&gt;"",1,0))</f>
        <v>#REF!</v>
      </c>
      <c r="E88" s="25" t="e">
        <f>IF('Crisis Indicator Data'!#REF!="No Data",1,IF(#REF!&lt;&gt;"",1,0))</f>
        <v>#REF!</v>
      </c>
      <c r="F88" s="25" t="e">
        <f>IF('Crisis Indicator Data'!#REF!="No Data",1,IF(#REF!&lt;&gt;"",1,0))</f>
        <v>#REF!</v>
      </c>
      <c r="G88" s="25" t="e">
        <f>IF('Crisis Indicator Data'!#REF!="No Data",1,IF(#REF!&lt;&gt;"",1,0))</f>
        <v>#REF!</v>
      </c>
      <c r="H88" s="25" t="e">
        <f>IF('Crisis Indicator Data'!#REF!="No Data",1,IF(#REF!&lt;&gt;"",1,0))</f>
        <v>#REF!</v>
      </c>
      <c r="I88" s="25" t="e">
        <f>IF('Crisis Indicator Data'!#REF!="No Data",1,IF(#REF!&lt;&gt;"",1,0))</f>
        <v>#REF!</v>
      </c>
      <c r="J88" s="25" t="e">
        <f>IF('Crisis Indicator Data'!#REF!="No Data",1,IF(#REF!&lt;&gt;"",1,0))</f>
        <v>#REF!</v>
      </c>
      <c r="K88" s="25" t="e">
        <f>IF('Crisis Indicator Data'!#REF!="No Data",1,IF(#REF!&lt;&gt;"",1,0))</f>
        <v>#REF!</v>
      </c>
      <c r="L88" s="25" t="e">
        <f>IF('Crisis Indicator Data'!#REF!="No Data",1,IF(#REF!&lt;&gt;"",1,0))</f>
        <v>#REF!</v>
      </c>
      <c r="M88" s="25" t="e">
        <f>IF('Crisis Indicator Data'!#REF!="No Data",1,IF(#REF!&lt;&gt;"",1,0))</f>
        <v>#REF!</v>
      </c>
      <c r="N88" s="25" t="e">
        <f>IF('Crisis Indicator Data'!#REF!="No Data",1,IF(#REF!&lt;&gt;"",1,0))</f>
        <v>#REF!</v>
      </c>
      <c r="O88" s="25" t="e">
        <f>IF('Crisis Indicator Data'!#REF!="No Data",1,IF(#REF!&lt;&gt;"",1,0))</f>
        <v>#REF!</v>
      </c>
      <c r="P88" s="25" t="e">
        <f>IF('Crisis Indicator Data'!#REF!="No Data",1,IF(#REF!&lt;&gt;"",1,0))</f>
        <v>#REF!</v>
      </c>
      <c r="Q88" s="25" t="e">
        <f>IF('Crisis Indicator Data'!#REF!="No Data",1,IF(#REF!&lt;&gt;"",1,0))</f>
        <v>#REF!</v>
      </c>
      <c r="R88" s="25" t="e">
        <f>IF('Crisis Indicator Data'!#REF!="No Data",1,IF(#REF!&lt;&gt;"",1,0))</f>
        <v>#REF!</v>
      </c>
      <c r="S88" s="25" t="e">
        <f>IF('Crisis Indicator Data'!#REF!="No Data",1,IF(#REF!&lt;&gt;"",1,0))</f>
        <v>#REF!</v>
      </c>
      <c r="T88" s="25" t="e">
        <f>IF('Crisis Indicator Data'!#REF!="No Data",1,IF(#REF!&lt;&gt;"",1,0))</f>
        <v>#REF!</v>
      </c>
      <c r="U88" s="25" t="e">
        <f>IF('Crisis Indicator Data'!#REF!="No Data",1,IF(#REF!&lt;&gt;"",1,0))</f>
        <v>#REF!</v>
      </c>
      <c r="V88" s="25" t="e">
        <f>IF('Crisis Indicator Data'!#REF!="No Data",1,IF(#REF!&lt;&gt;"",1,0))</f>
        <v>#REF!</v>
      </c>
      <c r="W88" s="25" t="e">
        <f>IF('Crisis Indicator Data'!#REF!="No Data",1,IF(#REF!&lt;&gt;"",1,0))</f>
        <v>#REF!</v>
      </c>
      <c r="X88" s="25" t="e">
        <f>IF('Crisis Indicator Data'!#REF!="No Data",1,IF(#REF!&lt;&gt;"",1,0))</f>
        <v>#REF!</v>
      </c>
      <c r="Y88" s="25" t="e">
        <f>IF('Crisis Indicator Data'!#REF!="No Data",1,IF(#REF!&lt;&gt;"",1,0))</f>
        <v>#REF!</v>
      </c>
      <c r="Z88" s="25" t="e">
        <f>IF('Crisis Indicator Data'!#REF!="No Data",1,IF(#REF!&lt;&gt;"",1,0))</f>
        <v>#REF!</v>
      </c>
      <c r="AA88" s="25" t="e">
        <f>IF('Crisis Indicator Data'!#REF!="No Data",1,IF(#REF!&lt;&gt;"",1,0))</f>
        <v>#REF!</v>
      </c>
      <c r="AB88" s="25" t="e">
        <f>IF('Crisis Indicator Data'!#REF!="No Data",1,IF(#REF!&lt;&gt;"",1,0))</f>
        <v>#REF!</v>
      </c>
      <c r="AC88" s="25" t="e">
        <f>IF('Crisis Indicator Data'!#REF!="No Data",1,IF(#REF!&lt;&gt;"",1,0))</f>
        <v>#REF!</v>
      </c>
      <c r="AD88" s="25" t="e">
        <f>IF('Crisis Indicator Data'!#REF!="No Data",1,IF(#REF!&lt;&gt;"",1,0))</f>
        <v>#REF!</v>
      </c>
      <c r="AE88" s="25" t="e">
        <f>IF('Crisis Indicator Data'!#REF!="No Data",1,IF(#REF!&lt;&gt;"",1,0))</f>
        <v>#REF!</v>
      </c>
      <c r="AF88" s="25" t="e">
        <f>IF('Crisis Indicator Data'!#REF!="No Data",1,IF(#REF!&lt;&gt;"",1,0))</f>
        <v>#REF!</v>
      </c>
      <c r="AG88" s="25" t="e">
        <f>IF('Crisis Indicator Data'!#REF!="No Data",1,IF(#REF!&lt;&gt;"",1,0))</f>
        <v>#REF!</v>
      </c>
      <c r="AH88" s="25" t="e">
        <f>IF('Crisis Indicator Data'!#REF!="No Data",1,IF(#REF!&lt;&gt;"",1,0))</f>
        <v>#REF!</v>
      </c>
      <c r="AI88" s="25" t="e">
        <f>IF('Crisis Indicator Data'!#REF!="No Data",1,IF(#REF!&lt;&gt;"",1,0))</f>
        <v>#REF!</v>
      </c>
      <c r="AJ88" s="25" t="e">
        <f>IF('Crisis Indicator Data'!#REF!="No Data",1,IF(#REF!&lt;&gt;"",1,0))</f>
        <v>#REF!</v>
      </c>
      <c r="AK88" s="25" t="e">
        <f>IF('Crisis Indicator Data'!#REF!="No Data",1,IF(#REF!&lt;&gt;"",1,0))</f>
        <v>#REF!</v>
      </c>
      <c r="AL88" s="25" t="e">
        <f>IF('Crisis Indicator Data'!#REF!="No Data",1,IF(#REF!&lt;&gt;"",1,0))</f>
        <v>#REF!</v>
      </c>
      <c r="AM88" s="25" t="e">
        <f>IF('Crisis Indicator Data'!#REF!="No Data",1,IF(#REF!&lt;&gt;"",1,0))</f>
        <v>#REF!</v>
      </c>
      <c r="AN88" s="25" t="e">
        <f>IF('Crisis Indicator Data'!#REF!="No Data",1,IF(#REF!&lt;&gt;"",1,0))</f>
        <v>#REF!</v>
      </c>
      <c r="AO88" s="25" t="e">
        <f>IF('Crisis Indicator Data'!#REF!="No Data",1,IF(#REF!&lt;&gt;"",1,0))</f>
        <v>#REF!</v>
      </c>
      <c r="AP88" s="25" t="e">
        <f>IF('Crisis Indicator Data'!#REF!="No Data",1,IF(#REF!&lt;&gt;"",1,0))</f>
        <v>#REF!</v>
      </c>
      <c r="AQ88" s="25" t="e">
        <f>IF('Crisis Indicator Data'!#REF!="No Data",1,IF(#REF!&lt;&gt;"",1,0))</f>
        <v>#REF!</v>
      </c>
      <c r="AR88" s="25" t="e">
        <f>IF('Crisis Indicator Data'!#REF!="No Data",1,IF(#REF!&lt;&gt;"",1,0))</f>
        <v>#REF!</v>
      </c>
      <c r="AS88" s="25" t="e">
        <f>IF('Crisis Indicator Data'!#REF!="No Data",1,IF(#REF!&lt;&gt;"",1,0))</f>
        <v>#REF!</v>
      </c>
      <c r="AT88" s="25" t="e">
        <f>IF('Crisis Indicator Data'!#REF!="No Data",1,IF(#REF!&lt;&gt;"",1,0))</f>
        <v>#REF!</v>
      </c>
      <c r="AU88" s="25" t="e">
        <f>IF('Crisis Indicator Data'!#REF!="No Data",1,IF(#REF!&lt;&gt;"",1,0))</f>
        <v>#REF!</v>
      </c>
      <c r="AV88" s="25" t="e">
        <f>IF('Crisis Indicator Data'!#REF!="No Data",1,IF(#REF!&lt;&gt;"",1,0))</f>
        <v>#REF!</v>
      </c>
      <c r="AW88" s="25" t="e">
        <f>IF('Crisis Indicator Data'!#REF!="No Data",1,IF(#REF!&lt;&gt;"",1,0))</f>
        <v>#REF!</v>
      </c>
      <c r="AX88" s="25" t="e">
        <f>IF('Crisis Indicator Data'!#REF!="No Data",1,IF(#REF!&lt;&gt;"",1,0))</f>
        <v>#REF!</v>
      </c>
      <c r="AY88" s="25" t="e">
        <f>IF('Crisis Indicator Data'!#REF!="No Data",1,IF(#REF!&lt;&gt;"",1,0))</f>
        <v>#REF!</v>
      </c>
      <c r="AZ88" s="25" t="e">
        <f>IF('Crisis Indicator Data'!#REF!="No Data",1,IF(#REF!&lt;&gt;"",1,0))</f>
        <v>#REF!</v>
      </c>
      <c r="BA88" t="e">
        <f t="shared" si="4"/>
        <v>#REF!</v>
      </c>
      <c r="BB88" s="27" t="e">
        <f t="shared" si="5"/>
        <v>#REF!</v>
      </c>
    </row>
    <row r="89" spans="1:54" x14ac:dyDescent="0.25">
      <c r="A89" t="s">
        <v>10054</v>
      </c>
      <c r="B89" s="25" t="e">
        <f>IF('Crisis Indicator Data'!#REF!="No Data",1,IF(#REF!&lt;&gt;"",1,0))</f>
        <v>#REF!</v>
      </c>
      <c r="C89" s="25" t="e">
        <f>IF('Crisis Indicator Data'!#REF!="No Data",1,IF(#REF!&lt;&gt;"",1,0))</f>
        <v>#REF!</v>
      </c>
      <c r="D89" s="25" t="e">
        <f>IF('Crisis Indicator Data'!#REF!="No Data",1,IF(#REF!&lt;&gt;"",1,0))</f>
        <v>#REF!</v>
      </c>
      <c r="E89" s="25" t="e">
        <f>IF('Crisis Indicator Data'!#REF!="No Data",1,IF(#REF!&lt;&gt;"",1,0))</f>
        <v>#REF!</v>
      </c>
      <c r="F89" s="25" t="e">
        <f>IF('Crisis Indicator Data'!#REF!="No Data",1,IF(#REF!&lt;&gt;"",1,0))</f>
        <v>#REF!</v>
      </c>
      <c r="G89" s="25" t="e">
        <f>IF('Crisis Indicator Data'!#REF!="No Data",1,IF(#REF!&lt;&gt;"",1,0))</f>
        <v>#REF!</v>
      </c>
      <c r="H89" s="25" t="e">
        <f>IF('Crisis Indicator Data'!#REF!="No Data",1,IF(#REF!&lt;&gt;"",1,0))</f>
        <v>#REF!</v>
      </c>
      <c r="I89" s="25" t="e">
        <f>IF('Crisis Indicator Data'!#REF!="No Data",1,IF(#REF!&lt;&gt;"",1,0))</f>
        <v>#REF!</v>
      </c>
      <c r="J89" s="25" t="e">
        <f>IF('Crisis Indicator Data'!#REF!="No Data",1,IF(#REF!&lt;&gt;"",1,0))</f>
        <v>#REF!</v>
      </c>
      <c r="K89" s="25" t="e">
        <f>IF('Crisis Indicator Data'!#REF!="No Data",1,IF(#REF!&lt;&gt;"",1,0))</f>
        <v>#REF!</v>
      </c>
      <c r="L89" s="25" t="e">
        <f>IF('Crisis Indicator Data'!#REF!="No Data",1,IF(#REF!&lt;&gt;"",1,0))</f>
        <v>#REF!</v>
      </c>
      <c r="M89" s="25" t="e">
        <f>IF('Crisis Indicator Data'!#REF!="No Data",1,IF(#REF!&lt;&gt;"",1,0))</f>
        <v>#REF!</v>
      </c>
      <c r="N89" s="25" t="e">
        <f>IF('Crisis Indicator Data'!#REF!="No Data",1,IF(#REF!&lt;&gt;"",1,0))</f>
        <v>#REF!</v>
      </c>
      <c r="O89" s="25" t="e">
        <f>IF('Crisis Indicator Data'!#REF!="No Data",1,IF(#REF!&lt;&gt;"",1,0))</f>
        <v>#REF!</v>
      </c>
      <c r="P89" s="25" t="e">
        <f>IF('Crisis Indicator Data'!#REF!="No Data",1,IF(#REF!&lt;&gt;"",1,0))</f>
        <v>#REF!</v>
      </c>
      <c r="Q89" s="25" t="e">
        <f>IF('Crisis Indicator Data'!#REF!="No Data",1,IF(#REF!&lt;&gt;"",1,0))</f>
        <v>#REF!</v>
      </c>
      <c r="R89" s="25" t="e">
        <f>IF('Crisis Indicator Data'!#REF!="No Data",1,IF(#REF!&lt;&gt;"",1,0))</f>
        <v>#REF!</v>
      </c>
      <c r="S89" s="25" t="e">
        <f>IF('Crisis Indicator Data'!#REF!="No Data",1,IF(#REF!&lt;&gt;"",1,0))</f>
        <v>#REF!</v>
      </c>
      <c r="T89" s="25" t="e">
        <f>IF('Crisis Indicator Data'!#REF!="No Data",1,IF(#REF!&lt;&gt;"",1,0))</f>
        <v>#REF!</v>
      </c>
      <c r="U89" s="25" t="e">
        <f>IF('Crisis Indicator Data'!#REF!="No Data",1,IF(#REF!&lt;&gt;"",1,0))</f>
        <v>#REF!</v>
      </c>
      <c r="V89" s="25" t="e">
        <f>IF('Crisis Indicator Data'!#REF!="No Data",1,IF(#REF!&lt;&gt;"",1,0))</f>
        <v>#REF!</v>
      </c>
      <c r="W89" s="25" t="e">
        <f>IF('Crisis Indicator Data'!#REF!="No Data",1,IF(#REF!&lt;&gt;"",1,0))</f>
        <v>#REF!</v>
      </c>
      <c r="X89" s="25" t="e">
        <f>IF('Crisis Indicator Data'!#REF!="No Data",1,IF(#REF!&lt;&gt;"",1,0))</f>
        <v>#REF!</v>
      </c>
      <c r="Y89" s="25" t="e">
        <f>IF('Crisis Indicator Data'!#REF!="No Data",1,IF(#REF!&lt;&gt;"",1,0))</f>
        <v>#REF!</v>
      </c>
      <c r="Z89" s="25" t="e">
        <f>IF('Crisis Indicator Data'!#REF!="No Data",1,IF(#REF!&lt;&gt;"",1,0))</f>
        <v>#REF!</v>
      </c>
      <c r="AA89" s="25" t="e">
        <f>IF('Crisis Indicator Data'!#REF!="No Data",1,IF(#REF!&lt;&gt;"",1,0))</f>
        <v>#REF!</v>
      </c>
      <c r="AB89" s="25" t="e">
        <f>IF('Crisis Indicator Data'!#REF!="No Data",1,IF(#REF!&lt;&gt;"",1,0))</f>
        <v>#REF!</v>
      </c>
      <c r="AC89" s="25" t="e">
        <f>IF('Crisis Indicator Data'!#REF!="No Data",1,IF(#REF!&lt;&gt;"",1,0))</f>
        <v>#REF!</v>
      </c>
      <c r="AD89" s="25" t="e">
        <f>IF('Crisis Indicator Data'!#REF!="No Data",1,IF(#REF!&lt;&gt;"",1,0))</f>
        <v>#REF!</v>
      </c>
      <c r="AE89" s="25" t="e">
        <f>IF('Crisis Indicator Data'!#REF!="No Data",1,IF(#REF!&lt;&gt;"",1,0))</f>
        <v>#REF!</v>
      </c>
      <c r="AF89" s="25" t="e">
        <f>IF('Crisis Indicator Data'!#REF!="No Data",1,IF(#REF!&lt;&gt;"",1,0))</f>
        <v>#REF!</v>
      </c>
      <c r="AG89" s="25" t="e">
        <f>IF('Crisis Indicator Data'!#REF!="No Data",1,IF(#REF!&lt;&gt;"",1,0))</f>
        <v>#REF!</v>
      </c>
      <c r="AH89" s="25" t="e">
        <f>IF('Crisis Indicator Data'!#REF!="No Data",1,IF(#REF!&lt;&gt;"",1,0))</f>
        <v>#REF!</v>
      </c>
      <c r="AI89" s="25" t="e">
        <f>IF('Crisis Indicator Data'!#REF!="No Data",1,IF(#REF!&lt;&gt;"",1,0))</f>
        <v>#REF!</v>
      </c>
      <c r="AJ89" s="25" t="e">
        <f>IF('Crisis Indicator Data'!#REF!="No Data",1,IF(#REF!&lt;&gt;"",1,0))</f>
        <v>#REF!</v>
      </c>
      <c r="AK89" s="25" t="e">
        <f>IF('Crisis Indicator Data'!#REF!="No Data",1,IF(#REF!&lt;&gt;"",1,0))</f>
        <v>#REF!</v>
      </c>
      <c r="AL89" s="25" t="e">
        <f>IF('Crisis Indicator Data'!#REF!="No Data",1,IF(#REF!&lt;&gt;"",1,0))</f>
        <v>#REF!</v>
      </c>
      <c r="AM89" s="25" t="e">
        <f>IF('Crisis Indicator Data'!#REF!="No Data",1,IF(#REF!&lt;&gt;"",1,0))</f>
        <v>#REF!</v>
      </c>
      <c r="AN89" s="25" t="e">
        <f>IF('Crisis Indicator Data'!#REF!="No Data",1,IF(#REF!&lt;&gt;"",1,0))</f>
        <v>#REF!</v>
      </c>
      <c r="AO89" s="25" t="e">
        <f>IF('Crisis Indicator Data'!#REF!="No Data",1,IF(#REF!&lt;&gt;"",1,0))</f>
        <v>#REF!</v>
      </c>
      <c r="AP89" s="25" t="e">
        <f>IF('Crisis Indicator Data'!#REF!="No Data",1,IF(#REF!&lt;&gt;"",1,0))</f>
        <v>#REF!</v>
      </c>
      <c r="AQ89" s="25" t="e">
        <f>IF('Crisis Indicator Data'!#REF!="No Data",1,IF(#REF!&lt;&gt;"",1,0))</f>
        <v>#REF!</v>
      </c>
      <c r="AR89" s="25" t="e">
        <f>IF('Crisis Indicator Data'!#REF!="No Data",1,IF(#REF!&lt;&gt;"",1,0))</f>
        <v>#REF!</v>
      </c>
      <c r="AS89" s="25" t="e">
        <f>IF('Crisis Indicator Data'!#REF!="No Data",1,IF(#REF!&lt;&gt;"",1,0))</f>
        <v>#REF!</v>
      </c>
      <c r="AT89" s="25" t="e">
        <f>IF('Crisis Indicator Data'!#REF!="No Data",1,IF(#REF!&lt;&gt;"",1,0))</f>
        <v>#REF!</v>
      </c>
      <c r="AU89" s="25" t="e">
        <f>IF('Crisis Indicator Data'!#REF!="No Data",1,IF(#REF!&lt;&gt;"",1,0))</f>
        <v>#REF!</v>
      </c>
      <c r="AV89" s="25" t="e">
        <f>IF('Crisis Indicator Data'!#REF!="No Data",1,IF(#REF!&lt;&gt;"",1,0))</f>
        <v>#REF!</v>
      </c>
      <c r="AW89" s="25" t="e">
        <f>IF('Crisis Indicator Data'!#REF!="No Data",1,IF(#REF!&lt;&gt;"",1,0))</f>
        <v>#REF!</v>
      </c>
      <c r="AX89" s="25" t="e">
        <f>IF('Crisis Indicator Data'!#REF!="No Data",1,IF(#REF!&lt;&gt;"",1,0))</f>
        <v>#REF!</v>
      </c>
      <c r="AY89" s="25" t="e">
        <f>IF('Crisis Indicator Data'!#REF!="No Data",1,IF(#REF!&lt;&gt;"",1,0))</f>
        <v>#REF!</v>
      </c>
      <c r="AZ89" s="25" t="e">
        <f>IF('Crisis Indicator Data'!#REF!="No Data",1,IF(#REF!&lt;&gt;"",1,0))</f>
        <v>#REF!</v>
      </c>
      <c r="BA89" t="e">
        <f t="shared" si="4"/>
        <v>#REF!</v>
      </c>
      <c r="BB89" s="27" t="e">
        <f t="shared" si="5"/>
        <v>#REF!</v>
      </c>
    </row>
    <row r="90" spans="1:54" x14ac:dyDescent="0.25">
      <c r="A90" t="s">
        <v>9987</v>
      </c>
      <c r="B90" s="25" t="e">
        <f>IF('Crisis Indicator Data'!#REF!="No Data",1,IF(#REF!&lt;&gt;"",1,0))</f>
        <v>#REF!</v>
      </c>
      <c r="C90" s="25" t="e">
        <f>IF('Crisis Indicator Data'!#REF!="No Data",1,IF(#REF!&lt;&gt;"",1,0))</f>
        <v>#REF!</v>
      </c>
      <c r="D90" s="25" t="e">
        <f>IF('Crisis Indicator Data'!#REF!="No Data",1,IF(#REF!&lt;&gt;"",1,0))</f>
        <v>#REF!</v>
      </c>
      <c r="E90" s="25" t="e">
        <f>IF('Crisis Indicator Data'!#REF!="No Data",1,IF(#REF!&lt;&gt;"",1,0))</f>
        <v>#REF!</v>
      </c>
      <c r="F90" s="25" t="e">
        <f>IF('Crisis Indicator Data'!#REF!="No Data",1,IF(#REF!&lt;&gt;"",1,0))</f>
        <v>#REF!</v>
      </c>
      <c r="G90" s="25" t="e">
        <f>IF('Crisis Indicator Data'!#REF!="No Data",1,IF(#REF!&lt;&gt;"",1,0))</f>
        <v>#REF!</v>
      </c>
      <c r="H90" s="25" t="e">
        <f>IF('Crisis Indicator Data'!#REF!="No Data",1,IF(#REF!&lt;&gt;"",1,0))</f>
        <v>#REF!</v>
      </c>
      <c r="I90" s="25" t="e">
        <f>IF('Crisis Indicator Data'!#REF!="No Data",1,IF(#REF!&lt;&gt;"",1,0))</f>
        <v>#REF!</v>
      </c>
      <c r="J90" s="25" t="e">
        <f>IF('Crisis Indicator Data'!#REF!="No Data",1,IF(#REF!&lt;&gt;"",1,0))</f>
        <v>#REF!</v>
      </c>
      <c r="K90" s="25" t="e">
        <f>IF('Crisis Indicator Data'!#REF!="No Data",1,IF(#REF!&lt;&gt;"",1,0))</f>
        <v>#REF!</v>
      </c>
      <c r="L90" s="25" t="e">
        <f>IF('Crisis Indicator Data'!#REF!="No Data",1,IF(#REF!&lt;&gt;"",1,0))</f>
        <v>#REF!</v>
      </c>
      <c r="M90" s="25" t="e">
        <f>IF('Crisis Indicator Data'!#REF!="No Data",1,IF(#REF!&lt;&gt;"",1,0))</f>
        <v>#REF!</v>
      </c>
      <c r="N90" s="25" t="e">
        <f>IF('Crisis Indicator Data'!#REF!="No Data",1,IF(#REF!&lt;&gt;"",1,0))</f>
        <v>#REF!</v>
      </c>
      <c r="O90" s="25" t="e">
        <f>IF('Crisis Indicator Data'!#REF!="No Data",1,IF(#REF!&lt;&gt;"",1,0))</f>
        <v>#REF!</v>
      </c>
      <c r="P90" s="25" t="e">
        <f>IF('Crisis Indicator Data'!#REF!="No Data",1,IF(#REF!&lt;&gt;"",1,0))</f>
        <v>#REF!</v>
      </c>
      <c r="Q90" s="25" t="e">
        <f>IF('Crisis Indicator Data'!#REF!="No Data",1,IF(#REF!&lt;&gt;"",1,0))</f>
        <v>#REF!</v>
      </c>
      <c r="R90" s="25" t="e">
        <f>IF('Crisis Indicator Data'!#REF!="No Data",1,IF(#REF!&lt;&gt;"",1,0))</f>
        <v>#REF!</v>
      </c>
      <c r="S90" s="25" t="e">
        <f>IF('Crisis Indicator Data'!#REF!="No Data",1,IF(#REF!&lt;&gt;"",1,0))</f>
        <v>#REF!</v>
      </c>
      <c r="T90" s="25" t="e">
        <f>IF('Crisis Indicator Data'!#REF!="No Data",1,IF(#REF!&lt;&gt;"",1,0))</f>
        <v>#REF!</v>
      </c>
      <c r="U90" s="25" t="e">
        <f>IF('Crisis Indicator Data'!#REF!="No Data",1,IF(#REF!&lt;&gt;"",1,0))</f>
        <v>#REF!</v>
      </c>
      <c r="V90" s="25" t="e">
        <f>IF('Crisis Indicator Data'!#REF!="No Data",1,IF(#REF!&lt;&gt;"",1,0))</f>
        <v>#REF!</v>
      </c>
      <c r="W90" s="25" t="e">
        <f>IF('Crisis Indicator Data'!#REF!="No Data",1,IF(#REF!&lt;&gt;"",1,0))</f>
        <v>#REF!</v>
      </c>
      <c r="X90" s="25" t="e">
        <f>IF('Crisis Indicator Data'!#REF!="No Data",1,IF(#REF!&lt;&gt;"",1,0))</f>
        <v>#REF!</v>
      </c>
      <c r="Y90" s="25" t="e">
        <f>IF('Crisis Indicator Data'!#REF!="No Data",1,IF(#REF!&lt;&gt;"",1,0))</f>
        <v>#REF!</v>
      </c>
      <c r="Z90" s="25" t="e">
        <f>IF('Crisis Indicator Data'!#REF!="No Data",1,IF(#REF!&lt;&gt;"",1,0))</f>
        <v>#REF!</v>
      </c>
      <c r="AA90" s="25" t="e">
        <f>IF('Crisis Indicator Data'!#REF!="No Data",1,IF(#REF!&lt;&gt;"",1,0))</f>
        <v>#REF!</v>
      </c>
      <c r="AB90" s="25" t="e">
        <f>IF('Crisis Indicator Data'!#REF!="No Data",1,IF(#REF!&lt;&gt;"",1,0))</f>
        <v>#REF!</v>
      </c>
      <c r="AC90" s="25" t="e">
        <f>IF('Crisis Indicator Data'!#REF!="No Data",1,IF(#REF!&lt;&gt;"",1,0))</f>
        <v>#REF!</v>
      </c>
      <c r="AD90" s="25" t="e">
        <f>IF('Crisis Indicator Data'!#REF!="No Data",1,IF(#REF!&lt;&gt;"",1,0))</f>
        <v>#REF!</v>
      </c>
      <c r="AE90" s="25" t="e">
        <f>IF('Crisis Indicator Data'!#REF!="No Data",1,IF(#REF!&lt;&gt;"",1,0))</f>
        <v>#REF!</v>
      </c>
      <c r="AF90" s="25" t="e">
        <f>IF('Crisis Indicator Data'!#REF!="No Data",1,IF(#REF!&lt;&gt;"",1,0))</f>
        <v>#REF!</v>
      </c>
      <c r="AG90" s="25" t="e">
        <f>IF('Crisis Indicator Data'!#REF!="No Data",1,IF(#REF!&lt;&gt;"",1,0))</f>
        <v>#REF!</v>
      </c>
      <c r="AH90" s="25" t="e">
        <f>IF('Crisis Indicator Data'!#REF!="No Data",1,IF(#REF!&lt;&gt;"",1,0))</f>
        <v>#REF!</v>
      </c>
      <c r="AI90" s="25" t="e">
        <f>IF('Crisis Indicator Data'!#REF!="No Data",1,IF(#REF!&lt;&gt;"",1,0))</f>
        <v>#REF!</v>
      </c>
      <c r="AJ90" s="25" t="e">
        <f>IF('Crisis Indicator Data'!#REF!="No Data",1,IF(#REF!&lt;&gt;"",1,0))</f>
        <v>#REF!</v>
      </c>
      <c r="AK90" s="25" t="e">
        <f>IF('Crisis Indicator Data'!#REF!="No Data",1,IF(#REF!&lt;&gt;"",1,0))</f>
        <v>#REF!</v>
      </c>
      <c r="AL90" s="25" t="e">
        <f>IF('Crisis Indicator Data'!#REF!="No Data",1,IF(#REF!&lt;&gt;"",1,0))</f>
        <v>#REF!</v>
      </c>
      <c r="AM90" s="25" t="e">
        <f>IF('Crisis Indicator Data'!#REF!="No Data",1,IF(#REF!&lt;&gt;"",1,0))</f>
        <v>#REF!</v>
      </c>
      <c r="AN90" s="25" t="e">
        <f>IF('Crisis Indicator Data'!#REF!="No Data",1,IF(#REF!&lt;&gt;"",1,0))</f>
        <v>#REF!</v>
      </c>
      <c r="AO90" s="25" t="e">
        <f>IF('Crisis Indicator Data'!#REF!="No Data",1,IF(#REF!&lt;&gt;"",1,0))</f>
        <v>#REF!</v>
      </c>
      <c r="AP90" s="25" t="e">
        <f>IF('Crisis Indicator Data'!#REF!="No Data",1,IF(#REF!&lt;&gt;"",1,0))</f>
        <v>#REF!</v>
      </c>
      <c r="AQ90" s="25" t="e">
        <f>IF('Crisis Indicator Data'!#REF!="No Data",1,IF(#REF!&lt;&gt;"",1,0))</f>
        <v>#REF!</v>
      </c>
      <c r="AR90" s="25" t="e">
        <f>IF('Crisis Indicator Data'!#REF!="No Data",1,IF(#REF!&lt;&gt;"",1,0))</f>
        <v>#REF!</v>
      </c>
      <c r="AS90" s="25" t="e">
        <f>IF('Crisis Indicator Data'!#REF!="No Data",1,IF(#REF!&lt;&gt;"",1,0))</f>
        <v>#REF!</v>
      </c>
      <c r="AT90" s="25" t="e">
        <f>IF('Crisis Indicator Data'!#REF!="No Data",1,IF(#REF!&lt;&gt;"",1,0))</f>
        <v>#REF!</v>
      </c>
      <c r="AU90" s="25" t="e">
        <f>IF('Crisis Indicator Data'!#REF!="No Data",1,IF(#REF!&lt;&gt;"",1,0))</f>
        <v>#REF!</v>
      </c>
      <c r="AV90" s="25" t="e">
        <f>IF('Crisis Indicator Data'!#REF!="No Data",1,IF(#REF!&lt;&gt;"",1,0))</f>
        <v>#REF!</v>
      </c>
      <c r="AW90" s="25" t="e">
        <f>IF('Crisis Indicator Data'!#REF!="No Data",1,IF(#REF!&lt;&gt;"",1,0))</f>
        <v>#REF!</v>
      </c>
      <c r="AX90" s="25" t="e">
        <f>IF('Crisis Indicator Data'!#REF!="No Data",1,IF(#REF!&lt;&gt;"",1,0))</f>
        <v>#REF!</v>
      </c>
      <c r="AY90" s="25" t="e">
        <f>IF('Crisis Indicator Data'!#REF!="No Data",1,IF(#REF!&lt;&gt;"",1,0))</f>
        <v>#REF!</v>
      </c>
      <c r="AZ90" s="25" t="e">
        <f>IF('Crisis Indicator Data'!#REF!="No Data",1,IF(#REF!&lt;&gt;"",1,0))</f>
        <v>#REF!</v>
      </c>
      <c r="BA90" t="e">
        <f t="shared" si="4"/>
        <v>#REF!</v>
      </c>
      <c r="BB90" s="27" t="e">
        <f t="shared" si="5"/>
        <v>#REF!</v>
      </c>
    </row>
    <row r="91" spans="1:54" x14ac:dyDescent="0.25">
      <c r="A91" t="s">
        <v>9989</v>
      </c>
      <c r="B91" s="25" t="e">
        <f>IF('Crisis Indicator Data'!#REF!="No Data",1,IF(#REF!&lt;&gt;"",1,0))</f>
        <v>#REF!</v>
      </c>
      <c r="C91" s="25" t="e">
        <f>IF('Crisis Indicator Data'!#REF!="No Data",1,IF(#REF!&lt;&gt;"",1,0))</f>
        <v>#REF!</v>
      </c>
      <c r="D91" s="25" t="e">
        <f>IF('Crisis Indicator Data'!#REF!="No Data",1,IF(#REF!&lt;&gt;"",1,0))</f>
        <v>#REF!</v>
      </c>
      <c r="E91" s="25" t="e">
        <f>IF('Crisis Indicator Data'!#REF!="No Data",1,IF(#REF!&lt;&gt;"",1,0))</f>
        <v>#REF!</v>
      </c>
      <c r="F91" s="25" t="e">
        <f>IF('Crisis Indicator Data'!#REF!="No Data",1,IF(#REF!&lt;&gt;"",1,0))</f>
        <v>#REF!</v>
      </c>
      <c r="G91" s="25" t="e">
        <f>IF('Crisis Indicator Data'!#REF!="No Data",1,IF(#REF!&lt;&gt;"",1,0))</f>
        <v>#REF!</v>
      </c>
      <c r="H91" s="25" t="e">
        <f>IF('Crisis Indicator Data'!#REF!="No Data",1,IF(#REF!&lt;&gt;"",1,0))</f>
        <v>#REF!</v>
      </c>
      <c r="I91" s="25" t="e">
        <f>IF('Crisis Indicator Data'!#REF!="No Data",1,IF(#REF!&lt;&gt;"",1,0))</f>
        <v>#REF!</v>
      </c>
      <c r="J91" s="25" t="e">
        <f>IF('Crisis Indicator Data'!#REF!="No Data",1,IF(#REF!&lt;&gt;"",1,0))</f>
        <v>#REF!</v>
      </c>
      <c r="K91" s="25" t="e">
        <f>IF('Crisis Indicator Data'!#REF!="No Data",1,IF(#REF!&lt;&gt;"",1,0))</f>
        <v>#REF!</v>
      </c>
      <c r="L91" s="25" t="e">
        <f>IF('Crisis Indicator Data'!#REF!="No Data",1,IF(#REF!&lt;&gt;"",1,0))</f>
        <v>#REF!</v>
      </c>
      <c r="M91" s="25" t="e">
        <f>IF('Crisis Indicator Data'!#REF!="No Data",1,IF(#REF!&lt;&gt;"",1,0))</f>
        <v>#REF!</v>
      </c>
      <c r="N91" s="25" t="e">
        <f>IF('Crisis Indicator Data'!#REF!="No Data",1,IF(#REF!&lt;&gt;"",1,0))</f>
        <v>#REF!</v>
      </c>
      <c r="O91" s="25" t="e">
        <f>IF('Crisis Indicator Data'!#REF!="No Data",1,IF(#REF!&lt;&gt;"",1,0))</f>
        <v>#REF!</v>
      </c>
      <c r="P91" s="25" t="e">
        <f>IF('Crisis Indicator Data'!#REF!="No Data",1,IF(#REF!&lt;&gt;"",1,0))</f>
        <v>#REF!</v>
      </c>
      <c r="Q91" s="25" t="e">
        <f>IF('Crisis Indicator Data'!#REF!="No Data",1,IF(#REF!&lt;&gt;"",1,0))</f>
        <v>#REF!</v>
      </c>
      <c r="R91" s="25" t="e">
        <f>IF('Crisis Indicator Data'!#REF!="No Data",1,IF(#REF!&lt;&gt;"",1,0))</f>
        <v>#REF!</v>
      </c>
      <c r="S91" s="25" t="e">
        <f>IF('Crisis Indicator Data'!#REF!="No Data",1,IF(#REF!&lt;&gt;"",1,0))</f>
        <v>#REF!</v>
      </c>
      <c r="T91" s="25" t="e">
        <f>IF('Crisis Indicator Data'!#REF!="No Data",1,IF(#REF!&lt;&gt;"",1,0))</f>
        <v>#REF!</v>
      </c>
      <c r="U91" s="25" t="e">
        <f>IF('Crisis Indicator Data'!#REF!="No Data",1,IF(#REF!&lt;&gt;"",1,0))</f>
        <v>#REF!</v>
      </c>
      <c r="V91" s="25" t="e">
        <f>IF('Crisis Indicator Data'!#REF!="No Data",1,IF(#REF!&lt;&gt;"",1,0))</f>
        <v>#REF!</v>
      </c>
      <c r="W91" s="25" t="e">
        <f>IF('Crisis Indicator Data'!#REF!="No Data",1,IF(#REF!&lt;&gt;"",1,0))</f>
        <v>#REF!</v>
      </c>
      <c r="X91" s="25" t="e">
        <f>IF('Crisis Indicator Data'!#REF!="No Data",1,IF(#REF!&lt;&gt;"",1,0))</f>
        <v>#REF!</v>
      </c>
      <c r="Y91" s="25" t="e">
        <f>IF('Crisis Indicator Data'!#REF!="No Data",1,IF(#REF!&lt;&gt;"",1,0))</f>
        <v>#REF!</v>
      </c>
      <c r="Z91" s="25" t="e">
        <f>IF('Crisis Indicator Data'!#REF!="No Data",1,IF(#REF!&lt;&gt;"",1,0))</f>
        <v>#REF!</v>
      </c>
      <c r="AA91" s="25" t="e">
        <f>IF('Crisis Indicator Data'!#REF!="No Data",1,IF(#REF!&lt;&gt;"",1,0))</f>
        <v>#REF!</v>
      </c>
      <c r="AB91" s="25" t="e">
        <f>IF('Crisis Indicator Data'!#REF!="No Data",1,IF(#REF!&lt;&gt;"",1,0))</f>
        <v>#REF!</v>
      </c>
      <c r="AC91" s="25" t="e">
        <f>IF('Crisis Indicator Data'!#REF!="No Data",1,IF(#REF!&lt;&gt;"",1,0))</f>
        <v>#REF!</v>
      </c>
      <c r="AD91" s="25" t="e">
        <f>IF('Crisis Indicator Data'!#REF!="No Data",1,IF(#REF!&lt;&gt;"",1,0))</f>
        <v>#REF!</v>
      </c>
      <c r="AE91" s="25" t="e">
        <f>IF('Crisis Indicator Data'!#REF!="No Data",1,IF(#REF!&lt;&gt;"",1,0))</f>
        <v>#REF!</v>
      </c>
      <c r="AF91" s="25" t="e">
        <f>IF('Crisis Indicator Data'!#REF!="No Data",1,IF(#REF!&lt;&gt;"",1,0))</f>
        <v>#REF!</v>
      </c>
      <c r="AG91" s="25" t="e">
        <f>IF('Crisis Indicator Data'!#REF!="No Data",1,IF(#REF!&lt;&gt;"",1,0))</f>
        <v>#REF!</v>
      </c>
      <c r="AH91" s="25" t="e">
        <f>IF('Crisis Indicator Data'!#REF!="No Data",1,IF(#REF!&lt;&gt;"",1,0))</f>
        <v>#REF!</v>
      </c>
      <c r="AI91" s="25" t="e">
        <f>IF('Crisis Indicator Data'!#REF!="No Data",1,IF(#REF!&lt;&gt;"",1,0))</f>
        <v>#REF!</v>
      </c>
      <c r="AJ91" s="25" t="e">
        <f>IF('Crisis Indicator Data'!#REF!="No Data",1,IF(#REF!&lt;&gt;"",1,0))</f>
        <v>#REF!</v>
      </c>
      <c r="AK91" s="25" t="e">
        <f>IF('Crisis Indicator Data'!#REF!="No Data",1,IF(#REF!&lt;&gt;"",1,0))</f>
        <v>#REF!</v>
      </c>
      <c r="AL91" s="25" t="e">
        <f>IF('Crisis Indicator Data'!#REF!="No Data",1,IF(#REF!&lt;&gt;"",1,0))</f>
        <v>#REF!</v>
      </c>
      <c r="AM91" s="25" t="e">
        <f>IF('Crisis Indicator Data'!#REF!="No Data",1,IF(#REF!&lt;&gt;"",1,0))</f>
        <v>#REF!</v>
      </c>
      <c r="AN91" s="25" t="e">
        <f>IF('Crisis Indicator Data'!#REF!="No Data",1,IF(#REF!&lt;&gt;"",1,0))</f>
        <v>#REF!</v>
      </c>
      <c r="AO91" s="25" t="e">
        <f>IF('Crisis Indicator Data'!#REF!="No Data",1,IF(#REF!&lt;&gt;"",1,0))</f>
        <v>#REF!</v>
      </c>
      <c r="AP91" s="25" t="e">
        <f>IF('Crisis Indicator Data'!#REF!="No Data",1,IF(#REF!&lt;&gt;"",1,0))</f>
        <v>#REF!</v>
      </c>
      <c r="AQ91" s="25" t="e">
        <f>IF('Crisis Indicator Data'!#REF!="No Data",1,IF(#REF!&lt;&gt;"",1,0))</f>
        <v>#REF!</v>
      </c>
      <c r="AR91" s="25" t="e">
        <f>IF('Crisis Indicator Data'!#REF!="No Data",1,IF(#REF!&lt;&gt;"",1,0))</f>
        <v>#REF!</v>
      </c>
      <c r="AS91" s="25" t="e">
        <f>IF('Crisis Indicator Data'!#REF!="No Data",1,IF(#REF!&lt;&gt;"",1,0))</f>
        <v>#REF!</v>
      </c>
      <c r="AT91" s="25" t="e">
        <f>IF('Crisis Indicator Data'!#REF!="No Data",1,IF(#REF!&lt;&gt;"",1,0))</f>
        <v>#REF!</v>
      </c>
      <c r="AU91" s="25" t="e">
        <f>IF('Crisis Indicator Data'!#REF!="No Data",1,IF(#REF!&lt;&gt;"",1,0))</f>
        <v>#REF!</v>
      </c>
      <c r="AV91" s="25" t="e">
        <f>IF('Crisis Indicator Data'!#REF!="No Data",1,IF(#REF!&lt;&gt;"",1,0))</f>
        <v>#REF!</v>
      </c>
      <c r="AW91" s="25" t="e">
        <f>IF('Crisis Indicator Data'!#REF!="No Data",1,IF(#REF!&lt;&gt;"",1,0))</f>
        <v>#REF!</v>
      </c>
      <c r="AX91" s="25" t="e">
        <f>IF('Crisis Indicator Data'!#REF!="No Data",1,IF(#REF!&lt;&gt;"",1,0))</f>
        <v>#REF!</v>
      </c>
      <c r="AY91" s="25" t="e">
        <f>IF('Crisis Indicator Data'!#REF!="No Data",1,IF(#REF!&lt;&gt;"",1,0))</f>
        <v>#REF!</v>
      </c>
      <c r="AZ91" s="25" t="e">
        <f>IF('Crisis Indicator Data'!#REF!="No Data",1,IF(#REF!&lt;&gt;"",1,0))</f>
        <v>#REF!</v>
      </c>
      <c r="BA91" t="e">
        <f t="shared" si="4"/>
        <v>#REF!</v>
      </c>
      <c r="BB91" s="27" t="e">
        <f t="shared" si="5"/>
        <v>#REF!</v>
      </c>
    </row>
    <row r="92" spans="1:54" x14ac:dyDescent="0.25">
      <c r="A92" t="s">
        <v>9979</v>
      </c>
      <c r="B92" s="25" t="e">
        <f>IF('Crisis Indicator Data'!#REF!="No Data",1,IF(#REF!&lt;&gt;"",1,0))</f>
        <v>#REF!</v>
      </c>
      <c r="C92" s="25" t="e">
        <f>IF('Crisis Indicator Data'!#REF!="No Data",1,IF(#REF!&lt;&gt;"",1,0))</f>
        <v>#REF!</v>
      </c>
      <c r="D92" s="25" t="e">
        <f>IF('Crisis Indicator Data'!#REF!="No Data",1,IF(#REF!&lt;&gt;"",1,0))</f>
        <v>#REF!</v>
      </c>
      <c r="E92" s="25" t="e">
        <f>IF('Crisis Indicator Data'!#REF!="No Data",1,IF(#REF!&lt;&gt;"",1,0))</f>
        <v>#REF!</v>
      </c>
      <c r="F92" s="25" t="e">
        <f>IF('Crisis Indicator Data'!#REF!="No Data",1,IF(#REF!&lt;&gt;"",1,0))</f>
        <v>#REF!</v>
      </c>
      <c r="G92" s="25" t="e">
        <f>IF('Crisis Indicator Data'!#REF!="No Data",1,IF(#REF!&lt;&gt;"",1,0))</f>
        <v>#REF!</v>
      </c>
      <c r="H92" s="25" t="e">
        <f>IF('Crisis Indicator Data'!#REF!="No Data",1,IF(#REF!&lt;&gt;"",1,0))</f>
        <v>#REF!</v>
      </c>
      <c r="I92" s="25" t="e">
        <f>IF('Crisis Indicator Data'!#REF!="No Data",1,IF(#REF!&lt;&gt;"",1,0))</f>
        <v>#REF!</v>
      </c>
      <c r="J92" s="25" t="e">
        <f>IF('Crisis Indicator Data'!#REF!="No Data",1,IF(#REF!&lt;&gt;"",1,0))</f>
        <v>#REF!</v>
      </c>
      <c r="K92" s="25" t="e">
        <f>IF('Crisis Indicator Data'!#REF!="No Data",1,IF(#REF!&lt;&gt;"",1,0))</f>
        <v>#REF!</v>
      </c>
      <c r="L92" s="25" t="e">
        <f>IF('Crisis Indicator Data'!#REF!="No Data",1,IF(#REF!&lt;&gt;"",1,0))</f>
        <v>#REF!</v>
      </c>
      <c r="M92" s="25" t="e">
        <f>IF('Crisis Indicator Data'!#REF!="No Data",1,IF(#REF!&lt;&gt;"",1,0))</f>
        <v>#REF!</v>
      </c>
      <c r="N92" s="25" t="e">
        <f>IF('Crisis Indicator Data'!#REF!="No Data",1,IF(#REF!&lt;&gt;"",1,0))</f>
        <v>#REF!</v>
      </c>
      <c r="O92" s="25" t="e">
        <f>IF('Crisis Indicator Data'!#REF!="No Data",1,IF(#REF!&lt;&gt;"",1,0))</f>
        <v>#REF!</v>
      </c>
      <c r="P92" s="25" t="e">
        <f>IF('Crisis Indicator Data'!#REF!="No Data",1,IF(#REF!&lt;&gt;"",1,0))</f>
        <v>#REF!</v>
      </c>
      <c r="Q92" s="25" t="e">
        <f>IF('Crisis Indicator Data'!#REF!="No Data",1,IF(#REF!&lt;&gt;"",1,0))</f>
        <v>#REF!</v>
      </c>
      <c r="R92" s="25" t="e">
        <f>IF('Crisis Indicator Data'!#REF!="No Data",1,IF(#REF!&lt;&gt;"",1,0))</f>
        <v>#REF!</v>
      </c>
      <c r="S92" s="25" t="e">
        <f>IF('Crisis Indicator Data'!#REF!="No Data",1,IF(#REF!&lt;&gt;"",1,0))</f>
        <v>#REF!</v>
      </c>
      <c r="T92" s="25" t="e">
        <f>IF('Crisis Indicator Data'!#REF!="No Data",1,IF(#REF!&lt;&gt;"",1,0))</f>
        <v>#REF!</v>
      </c>
      <c r="U92" s="25" t="e">
        <f>IF('Crisis Indicator Data'!#REF!="No Data",1,IF(#REF!&lt;&gt;"",1,0))</f>
        <v>#REF!</v>
      </c>
      <c r="V92" s="25" t="e">
        <f>IF('Crisis Indicator Data'!#REF!="No Data",1,IF(#REF!&lt;&gt;"",1,0))</f>
        <v>#REF!</v>
      </c>
      <c r="W92" s="25" t="e">
        <f>IF('Crisis Indicator Data'!#REF!="No Data",1,IF(#REF!&lt;&gt;"",1,0))</f>
        <v>#REF!</v>
      </c>
      <c r="X92" s="25" t="e">
        <f>IF('Crisis Indicator Data'!#REF!="No Data",1,IF(#REF!&lt;&gt;"",1,0))</f>
        <v>#REF!</v>
      </c>
      <c r="Y92" s="25" t="e">
        <f>IF('Crisis Indicator Data'!#REF!="No Data",1,IF(#REF!&lt;&gt;"",1,0))</f>
        <v>#REF!</v>
      </c>
      <c r="Z92" s="25" t="e">
        <f>IF('Crisis Indicator Data'!#REF!="No Data",1,IF(#REF!&lt;&gt;"",1,0))</f>
        <v>#REF!</v>
      </c>
      <c r="AA92" s="25" t="e">
        <f>IF('Crisis Indicator Data'!#REF!="No Data",1,IF(#REF!&lt;&gt;"",1,0))</f>
        <v>#REF!</v>
      </c>
      <c r="AB92" s="25" t="e">
        <f>IF('Crisis Indicator Data'!#REF!="No Data",1,IF(#REF!&lt;&gt;"",1,0))</f>
        <v>#REF!</v>
      </c>
      <c r="AC92" s="25" t="e">
        <f>IF('Crisis Indicator Data'!#REF!="No Data",1,IF(#REF!&lt;&gt;"",1,0))</f>
        <v>#REF!</v>
      </c>
      <c r="AD92" s="25" t="e">
        <f>IF('Crisis Indicator Data'!#REF!="No Data",1,IF(#REF!&lt;&gt;"",1,0))</f>
        <v>#REF!</v>
      </c>
      <c r="AE92" s="25" t="e">
        <f>IF('Crisis Indicator Data'!#REF!="No Data",1,IF(#REF!&lt;&gt;"",1,0))</f>
        <v>#REF!</v>
      </c>
      <c r="AF92" s="25" t="e">
        <f>IF('Crisis Indicator Data'!#REF!="No Data",1,IF(#REF!&lt;&gt;"",1,0))</f>
        <v>#REF!</v>
      </c>
      <c r="AG92" s="25" t="e">
        <f>IF('Crisis Indicator Data'!#REF!="No Data",1,IF(#REF!&lt;&gt;"",1,0))</f>
        <v>#REF!</v>
      </c>
      <c r="AH92" s="25" t="e">
        <f>IF('Crisis Indicator Data'!#REF!="No Data",1,IF(#REF!&lt;&gt;"",1,0))</f>
        <v>#REF!</v>
      </c>
      <c r="AI92" s="25" t="e">
        <f>IF('Crisis Indicator Data'!#REF!="No Data",1,IF(#REF!&lt;&gt;"",1,0))</f>
        <v>#REF!</v>
      </c>
      <c r="AJ92" s="25" t="e">
        <f>IF('Crisis Indicator Data'!#REF!="No Data",1,IF(#REF!&lt;&gt;"",1,0))</f>
        <v>#REF!</v>
      </c>
      <c r="AK92" s="25" t="e">
        <f>IF('Crisis Indicator Data'!#REF!="No Data",1,IF(#REF!&lt;&gt;"",1,0))</f>
        <v>#REF!</v>
      </c>
      <c r="AL92" s="25" t="e">
        <f>IF('Crisis Indicator Data'!#REF!="No Data",1,IF(#REF!&lt;&gt;"",1,0))</f>
        <v>#REF!</v>
      </c>
      <c r="AM92" s="25" t="e">
        <f>IF('Crisis Indicator Data'!#REF!="No Data",1,IF(#REF!&lt;&gt;"",1,0))</f>
        <v>#REF!</v>
      </c>
      <c r="AN92" s="25" t="e">
        <f>IF('Crisis Indicator Data'!#REF!="No Data",1,IF(#REF!&lt;&gt;"",1,0))</f>
        <v>#REF!</v>
      </c>
      <c r="AO92" s="25" t="e">
        <f>IF('Crisis Indicator Data'!#REF!="No Data",1,IF(#REF!&lt;&gt;"",1,0))</f>
        <v>#REF!</v>
      </c>
      <c r="AP92" s="25" t="e">
        <f>IF('Crisis Indicator Data'!#REF!="No Data",1,IF(#REF!&lt;&gt;"",1,0))</f>
        <v>#REF!</v>
      </c>
      <c r="AQ92" s="25" t="e">
        <f>IF('Crisis Indicator Data'!#REF!="No Data",1,IF(#REF!&lt;&gt;"",1,0))</f>
        <v>#REF!</v>
      </c>
      <c r="AR92" s="25" t="e">
        <f>IF('Crisis Indicator Data'!#REF!="No Data",1,IF(#REF!&lt;&gt;"",1,0))</f>
        <v>#REF!</v>
      </c>
      <c r="AS92" s="25" t="e">
        <f>IF('Crisis Indicator Data'!#REF!="No Data",1,IF(#REF!&lt;&gt;"",1,0))</f>
        <v>#REF!</v>
      </c>
      <c r="AT92" s="25" t="e">
        <f>IF('Crisis Indicator Data'!#REF!="No Data",1,IF(#REF!&lt;&gt;"",1,0))</f>
        <v>#REF!</v>
      </c>
      <c r="AU92" s="25" t="e">
        <f>IF('Crisis Indicator Data'!#REF!="No Data",1,IF(#REF!&lt;&gt;"",1,0))</f>
        <v>#REF!</v>
      </c>
      <c r="AV92" s="25" t="e">
        <f>IF('Crisis Indicator Data'!#REF!="No Data",1,IF(#REF!&lt;&gt;"",1,0))</f>
        <v>#REF!</v>
      </c>
      <c r="AW92" s="25" t="e">
        <f>IF('Crisis Indicator Data'!#REF!="No Data",1,IF(#REF!&lt;&gt;"",1,0))</f>
        <v>#REF!</v>
      </c>
      <c r="AX92" s="25" t="e">
        <f>IF('Crisis Indicator Data'!#REF!="No Data",1,IF(#REF!&lt;&gt;"",1,0))</f>
        <v>#REF!</v>
      </c>
      <c r="AY92" s="25" t="e">
        <f>IF('Crisis Indicator Data'!#REF!="No Data",1,IF(#REF!&lt;&gt;"",1,0))</f>
        <v>#REF!</v>
      </c>
      <c r="AZ92" s="25" t="e">
        <f>IF('Crisis Indicator Data'!#REF!="No Data",1,IF(#REF!&lt;&gt;"",1,0))</f>
        <v>#REF!</v>
      </c>
      <c r="BA92" t="e">
        <f t="shared" si="4"/>
        <v>#REF!</v>
      </c>
      <c r="BB92" s="27" t="e">
        <f t="shared" si="5"/>
        <v>#REF!</v>
      </c>
    </row>
    <row r="93" spans="1:54" x14ac:dyDescent="0.25">
      <c r="A93" t="s">
        <v>9990</v>
      </c>
      <c r="B93" s="25" t="e">
        <f>IF('Crisis Indicator Data'!#REF!="No Data",1,IF(#REF!&lt;&gt;"",1,0))</f>
        <v>#REF!</v>
      </c>
      <c r="C93" s="25" t="e">
        <f>IF('Crisis Indicator Data'!#REF!="No Data",1,IF(#REF!&lt;&gt;"",1,0))</f>
        <v>#REF!</v>
      </c>
      <c r="D93" s="25" t="e">
        <f>IF('Crisis Indicator Data'!#REF!="No Data",1,IF(#REF!&lt;&gt;"",1,0))</f>
        <v>#REF!</v>
      </c>
      <c r="E93" s="25" t="e">
        <f>IF('Crisis Indicator Data'!#REF!="No Data",1,IF(#REF!&lt;&gt;"",1,0))</f>
        <v>#REF!</v>
      </c>
      <c r="F93" s="25" t="e">
        <f>IF('Crisis Indicator Data'!#REF!="No Data",1,IF(#REF!&lt;&gt;"",1,0))</f>
        <v>#REF!</v>
      </c>
      <c r="G93" s="25" t="e">
        <f>IF('Crisis Indicator Data'!#REF!="No Data",1,IF(#REF!&lt;&gt;"",1,0))</f>
        <v>#REF!</v>
      </c>
      <c r="H93" s="25" t="e">
        <f>IF('Crisis Indicator Data'!#REF!="No Data",1,IF(#REF!&lt;&gt;"",1,0))</f>
        <v>#REF!</v>
      </c>
      <c r="I93" s="25" t="e">
        <f>IF('Crisis Indicator Data'!#REF!="No Data",1,IF(#REF!&lt;&gt;"",1,0))</f>
        <v>#REF!</v>
      </c>
      <c r="J93" s="25" t="e">
        <f>IF('Crisis Indicator Data'!#REF!="No Data",1,IF(#REF!&lt;&gt;"",1,0))</f>
        <v>#REF!</v>
      </c>
      <c r="K93" s="25" t="e">
        <f>IF('Crisis Indicator Data'!#REF!="No Data",1,IF(#REF!&lt;&gt;"",1,0))</f>
        <v>#REF!</v>
      </c>
      <c r="L93" s="25" t="e">
        <f>IF('Crisis Indicator Data'!#REF!="No Data",1,IF(#REF!&lt;&gt;"",1,0))</f>
        <v>#REF!</v>
      </c>
      <c r="M93" s="25" t="e">
        <f>IF('Crisis Indicator Data'!#REF!="No Data",1,IF(#REF!&lt;&gt;"",1,0))</f>
        <v>#REF!</v>
      </c>
      <c r="N93" s="25" t="e">
        <f>IF('Crisis Indicator Data'!#REF!="No Data",1,IF(#REF!&lt;&gt;"",1,0))</f>
        <v>#REF!</v>
      </c>
      <c r="O93" s="25" t="e">
        <f>IF('Crisis Indicator Data'!#REF!="No Data",1,IF(#REF!&lt;&gt;"",1,0))</f>
        <v>#REF!</v>
      </c>
      <c r="P93" s="25" t="e">
        <f>IF('Crisis Indicator Data'!#REF!="No Data",1,IF(#REF!&lt;&gt;"",1,0))</f>
        <v>#REF!</v>
      </c>
      <c r="Q93" s="25" t="e">
        <f>IF('Crisis Indicator Data'!#REF!="No Data",1,IF(#REF!&lt;&gt;"",1,0))</f>
        <v>#REF!</v>
      </c>
      <c r="R93" s="25" t="e">
        <f>IF('Crisis Indicator Data'!#REF!="No Data",1,IF(#REF!&lt;&gt;"",1,0))</f>
        <v>#REF!</v>
      </c>
      <c r="S93" s="25" t="e">
        <f>IF('Crisis Indicator Data'!#REF!="No Data",1,IF(#REF!&lt;&gt;"",1,0))</f>
        <v>#REF!</v>
      </c>
      <c r="T93" s="25" t="e">
        <f>IF('Crisis Indicator Data'!#REF!="No Data",1,IF(#REF!&lt;&gt;"",1,0))</f>
        <v>#REF!</v>
      </c>
      <c r="U93" s="25" t="e">
        <f>IF('Crisis Indicator Data'!#REF!="No Data",1,IF(#REF!&lt;&gt;"",1,0))</f>
        <v>#REF!</v>
      </c>
      <c r="V93" s="25" t="e">
        <f>IF('Crisis Indicator Data'!#REF!="No Data",1,IF(#REF!&lt;&gt;"",1,0))</f>
        <v>#REF!</v>
      </c>
      <c r="W93" s="25" t="e">
        <f>IF('Crisis Indicator Data'!#REF!="No Data",1,IF(#REF!&lt;&gt;"",1,0))</f>
        <v>#REF!</v>
      </c>
      <c r="X93" s="25" t="e">
        <f>IF('Crisis Indicator Data'!#REF!="No Data",1,IF(#REF!&lt;&gt;"",1,0))</f>
        <v>#REF!</v>
      </c>
      <c r="Y93" s="25" t="e">
        <f>IF('Crisis Indicator Data'!#REF!="No Data",1,IF(#REF!&lt;&gt;"",1,0))</f>
        <v>#REF!</v>
      </c>
      <c r="Z93" s="25" t="e">
        <f>IF('Crisis Indicator Data'!#REF!="No Data",1,IF(#REF!&lt;&gt;"",1,0))</f>
        <v>#REF!</v>
      </c>
      <c r="AA93" s="25" t="e">
        <f>IF('Crisis Indicator Data'!#REF!="No Data",1,IF(#REF!&lt;&gt;"",1,0))</f>
        <v>#REF!</v>
      </c>
      <c r="AB93" s="25" t="e">
        <f>IF('Crisis Indicator Data'!#REF!="No Data",1,IF(#REF!&lt;&gt;"",1,0))</f>
        <v>#REF!</v>
      </c>
      <c r="AC93" s="25" t="e">
        <f>IF('Crisis Indicator Data'!#REF!="No Data",1,IF(#REF!&lt;&gt;"",1,0))</f>
        <v>#REF!</v>
      </c>
      <c r="AD93" s="25" t="e">
        <f>IF('Crisis Indicator Data'!#REF!="No Data",1,IF(#REF!&lt;&gt;"",1,0))</f>
        <v>#REF!</v>
      </c>
      <c r="AE93" s="25" t="e">
        <f>IF('Crisis Indicator Data'!#REF!="No Data",1,IF(#REF!&lt;&gt;"",1,0))</f>
        <v>#REF!</v>
      </c>
      <c r="AF93" s="25" t="e">
        <f>IF('Crisis Indicator Data'!#REF!="No Data",1,IF(#REF!&lt;&gt;"",1,0))</f>
        <v>#REF!</v>
      </c>
      <c r="AG93" s="25" t="e">
        <f>IF('Crisis Indicator Data'!#REF!="No Data",1,IF(#REF!&lt;&gt;"",1,0))</f>
        <v>#REF!</v>
      </c>
      <c r="AH93" s="25" t="e">
        <f>IF('Crisis Indicator Data'!#REF!="No Data",1,IF(#REF!&lt;&gt;"",1,0))</f>
        <v>#REF!</v>
      </c>
      <c r="AI93" s="25" t="e">
        <f>IF('Crisis Indicator Data'!#REF!="No Data",1,IF(#REF!&lt;&gt;"",1,0))</f>
        <v>#REF!</v>
      </c>
      <c r="AJ93" s="25" t="e">
        <f>IF('Crisis Indicator Data'!#REF!="No Data",1,IF(#REF!&lt;&gt;"",1,0))</f>
        <v>#REF!</v>
      </c>
      <c r="AK93" s="25" t="e">
        <f>IF('Crisis Indicator Data'!#REF!="No Data",1,IF(#REF!&lt;&gt;"",1,0))</f>
        <v>#REF!</v>
      </c>
      <c r="AL93" s="25" t="e">
        <f>IF('Crisis Indicator Data'!#REF!="No Data",1,IF(#REF!&lt;&gt;"",1,0))</f>
        <v>#REF!</v>
      </c>
      <c r="AM93" s="25" t="e">
        <f>IF('Crisis Indicator Data'!#REF!="No Data",1,IF(#REF!&lt;&gt;"",1,0))</f>
        <v>#REF!</v>
      </c>
      <c r="AN93" s="25" t="e">
        <f>IF('Crisis Indicator Data'!#REF!="No Data",1,IF(#REF!&lt;&gt;"",1,0))</f>
        <v>#REF!</v>
      </c>
      <c r="AO93" s="25" t="e">
        <f>IF('Crisis Indicator Data'!#REF!="No Data",1,IF(#REF!&lt;&gt;"",1,0))</f>
        <v>#REF!</v>
      </c>
      <c r="AP93" s="25" t="e">
        <f>IF('Crisis Indicator Data'!#REF!="No Data",1,IF(#REF!&lt;&gt;"",1,0))</f>
        <v>#REF!</v>
      </c>
      <c r="AQ93" s="25" t="e">
        <f>IF('Crisis Indicator Data'!#REF!="No Data",1,IF(#REF!&lt;&gt;"",1,0))</f>
        <v>#REF!</v>
      </c>
      <c r="AR93" s="25" t="e">
        <f>IF('Crisis Indicator Data'!#REF!="No Data",1,IF(#REF!&lt;&gt;"",1,0))</f>
        <v>#REF!</v>
      </c>
      <c r="AS93" s="25" t="e">
        <f>IF('Crisis Indicator Data'!#REF!="No Data",1,IF(#REF!&lt;&gt;"",1,0))</f>
        <v>#REF!</v>
      </c>
      <c r="AT93" s="25" t="e">
        <f>IF('Crisis Indicator Data'!#REF!="No Data",1,IF(#REF!&lt;&gt;"",1,0))</f>
        <v>#REF!</v>
      </c>
      <c r="AU93" s="25" t="e">
        <f>IF('Crisis Indicator Data'!#REF!="No Data",1,IF(#REF!&lt;&gt;"",1,0))</f>
        <v>#REF!</v>
      </c>
      <c r="AV93" s="25" t="e">
        <f>IF('Crisis Indicator Data'!#REF!="No Data",1,IF(#REF!&lt;&gt;"",1,0))</f>
        <v>#REF!</v>
      </c>
      <c r="AW93" s="25" t="e">
        <f>IF('Crisis Indicator Data'!#REF!="No Data",1,IF(#REF!&lt;&gt;"",1,0))</f>
        <v>#REF!</v>
      </c>
      <c r="AX93" s="25" t="e">
        <f>IF('Crisis Indicator Data'!#REF!="No Data",1,IF(#REF!&lt;&gt;"",1,0))</f>
        <v>#REF!</v>
      </c>
      <c r="AY93" s="25" t="e">
        <f>IF('Crisis Indicator Data'!#REF!="No Data",1,IF(#REF!&lt;&gt;"",1,0))</f>
        <v>#REF!</v>
      </c>
      <c r="AZ93" s="25" t="e">
        <f>IF('Crisis Indicator Data'!#REF!="No Data",1,IF(#REF!&lt;&gt;"",1,0))</f>
        <v>#REF!</v>
      </c>
      <c r="BA93" t="e">
        <f t="shared" si="4"/>
        <v>#REF!</v>
      </c>
      <c r="BB93" s="27" t="e">
        <f t="shared" si="5"/>
        <v>#REF!</v>
      </c>
    </row>
    <row r="94" spans="1:54" x14ac:dyDescent="0.25">
      <c r="A94" t="s">
        <v>10005</v>
      </c>
      <c r="B94" s="25" t="e">
        <f>IF('Crisis Indicator Data'!#REF!="No Data",1,IF(#REF!&lt;&gt;"",1,0))</f>
        <v>#REF!</v>
      </c>
      <c r="C94" s="25" t="e">
        <f>IF('Crisis Indicator Data'!#REF!="No Data",1,IF(#REF!&lt;&gt;"",1,0))</f>
        <v>#REF!</v>
      </c>
      <c r="D94" s="25" t="e">
        <f>IF('Crisis Indicator Data'!#REF!="No Data",1,IF(#REF!&lt;&gt;"",1,0))</f>
        <v>#REF!</v>
      </c>
      <c r="E94" s="25" t="e">
        <f>IF('Crisis Indicator Data'!#REF!="No Data",1,IF(#REF!&lt;&gt;"",1,0))</f>
        <v>#REF!</v>
      </c>
      <c r="F94" s="25" t="e">
        <f>IF('Crisis Indicator Data'!#REF!="No Data",1,IF(#REF!&lt;&gt;"",1,0))</f>
        <v>#REF!</v>
      </c>
      <c r="G94" s="25" t="e">
        <f>IF('Crisis Indicator Data'!#REF!="No Data",1,IF(#REF!&lt;&gt;"",1,0))</f>
        <v>#REF!</v>
      </c>
      <c r="H94" s="25" t="e">
        <f>IF('Crisis Indicator Data'!#REF!="No Data",1,IF(#REF!&lt;&gt;"",1,0))</f>
        <v>#REF!</v>
      </c>
      <c r="I94" s="25" t="e">
        <f>IF('Crisis Indicator Data'!#REF!="No Data",1,IF(#REF!&lt;&gt;"",1,0))</f>
        <v>#REF!</v>
      </c>
      <c r="J94" s="25" t="e">
        <f>IF('Crisis Indicator Data'!#REF!="No Data",1,IF(#REF!&lt;&gt;"",1,0))</f>
        <v>#REF!</v>
      </c>
      <c r="K94" s="25" t="e">
        <f>IF('Crisis Indicator Data'!#REF!="No Data",1,IF(#REF!&lt;&gt;"",1,0))</f>
        <v>#REF!</v>
      </c>
      <c r="L94" s="25" t="e">
        <f>IF('Crisis Indicator Data'!#REF!="No Data",1,IF(#REF!&lt;&gt;"",1,0))</f>
        <v>#REF!</v>
      </c>
      <c r="M94" s="25" t="e">
        <f>IF('Crisis Indicator Data'!#REF!="No Data",1,IF(#REF!&lt;&gt;"",1,0))</f>
        <v>#REF!</v>
      </c>
      <c r="N94" s="25" t="e">
        <f>IF('Crisis Indicator Data'!#REF!="No Data",1,IF(#REF!&lt;&gt;"",1,0))</f>
        <v>#REF!</v>
      </c>
      <c r="O94" s="25" t="e">
        <f>IF('Crisis Indicator Data'!#REF!="No Data",1,IF(#REF!&lt;&gt;"",1,0))</f>
        <v>#REF!</v>
      </c>
      <c r="P94" s="25" t="e">
        <f>IF('Crisis Indicator Data'!#REF!="No Data",1,IF(#REF!&lt;&gt;"",1,0))</f>
        <v>#REF!</v>
      </c>
      <c r="Q94" s="25" t="e">
        <f>IF('Crisis Indicator Data'!#REF!="No Data",1,IF(#REF!&lt;&gt;"",1,0))</f>
        <v>#REF!</v>
      </c>
      <c r="R94" s="25" t="e">
        <f>IF('Crisis Indicator Data'!#REF!="No Data",1,IF(#REF!&lt;&gt;"",1,0))</f>
        <v>#REF!</v>
      </c>
      <c r="S94" s="25" t="e">
        <f>IF('Crisis Indicator Data'!#REF!="No Data",1,IF(#REF!&lt;&gt;"",1,0))</f>
        <v>#REF!</v>
      </c>
      <c r="T94" s="25" t="e">
        <f>IF('Crisis Indicator Data'!#REF!="No Data",1,IF(#REF!&lt;&gt;"",1,0))</f>
        <v>#REF!</v>
      </c>
      <c r="U94" s="25" t="e">
        <f>IF('Crisis Indicator Data'!#REF!="No Data",1,IF(#REF!&lt;&gt;"",1,0))</f>
        <v>#REF!</v>
      </c>
      <c r="V94" s="25" t="e">
        <f>IF('Crisis Indicator Data'!#REF!="No Data",1,IF(#REF!&lt;&gt;"",1,0))</f>
        <v>#REF!</v>
      </c>
      <c r="W94" s="25" t="e">
        <f>IF('Crisis Indicator Data'!#REF!="No Data",1,IF(#REF!&lt;&gt;"",1,0))</f>
        <v>#REF!</v>
      </c>
      <c r="X94" s="25" t="e">
        <f>IF('Crisis Indicator Data'!#REF!="No Data",1,IF(#REF!&lt;&gt;"",1,0))</f>
        <v>#REF!</v>
      </c>
      <c r="Y94" s="25" t="e">
        <f>IF('Crisis Indicator Data'!#REF!="No Data",1,IF(#REF!&lt;&gt;"",1,0))</f>
        <v>#REF!</v>
      </c>
      <c r="Z94" s="25" t="e">
        <f>IF('Crisis Indicator Data'!#REF!="No Data",1,IF(#REF!&lt;&gt;"",1,0))</f>
        <v>#REF!</v>
      </c>
      <c r="AA94" s="25" t="e">
        <f>IF('Crisis Indicator Data'!#REF!="No Data",1,IF(#REF!&lt;&gt;"",1,0))</f>
        <v>#REF!</v>
      </c>
      <c r="AB94" s="25" t="e">
        <f>IF('Crisis Indicator Data'!#REF!="No Data",1,IF(#REF!&lt;&gt;"",1,0))</f>
        <v>#REF!</v>
      </c>
      <c r="AC94" s="25" t="e">
        <f>IF('Crisis Indicator Data'!#REF!="No Data",1,IF(#REF!&lt;&gt;"",1,0))</f>
        <v>#REF!</v>
      </c>
      <c r="AD94" s="25" t="e">
        <f>IF('Crisis Indicator Data'!#REF!="No Data",1,IF(#REF!&lt;&gt;"",1,0))</f>
        <v>#REF!</v>
      </c>
      <c r="AE94" s="25" t="e">
        <f>IF('Crisis Indicator Data'!#REF!="No Data",1,IF(#REF!&lt;&gt;"",1,0))</f>
        <v>#REF!</v>
      </c>
      <c r="AF94" s="25" t="e">
        <f>IF('Crisis Indicator Data'!#REF!="No Data",1,IF(#REF!&lt;&gt;"",1,0))</f>
        <v>#REF!</v>
      </c>
      <c r="AG94" s="25" t="e">
        <f>IF('Crisis Indicator Data'!#REF!="No Data",1,IF(#REF!&lt;&gt;"",1,0))</f>
        <v>#REF!</v>
      </c>
      <c r="AH94" s="25" t="e">
        <f>IF('Crisis Indicator Data'!#REF!="No Data",1,IF(#REF!&lt;&gt;"",1,0))</f>
        <v>#REF!</v>
      </c>
      <c r="AI94" s="25" t="e">
        <f>IF('Crisis Indicator Data'!#REF!="No Data",1,IF(#REF!&lt;&gt;"",1,0))</f>
        <v>#REF!</v>
      </c>
      <c r="AJ94" s="25" t="e">
        <f>IF('Crisis Indicator Data'!#REF!="No Data",1,IF(#REF!&lt;&gt;"",1,0))</f>
        <v>#REF!</v>
      </c>
      <c r="AK94" s="25" t="e">
        <f>IF('Crisis Indicator Data'!#REF!="No Data",1,IF(#REF!&lt;&gt;"",1,0))</f>
        <v>#REF!</v>
      </c>
      <c r="AL94" s="25" t="e">
        <f>IF('Crisis Indicator Data'!#REF!="No Data",1,IF(#REF!&lt;&gt;"",1,0))</f>
        <v>#REF!</v>
      </c>
      <c r="AM94" s="25" t="e">
        <f>IF('Crisis Indicator Data'!#REF!="No Data",1,IF(#REF!&lt;&gt;"",1,0))</f>
        <v>#REF!</v>
      </c>
      <c r="AN94" s="25" t="e">
        <f>IF('Crisis Indicator Data'!#REF!="No Data",1,IF(#REF!&lt;&gt;"",1,0))</f>
        <v>#REF!</v>
      </c>
      <c r="AO94" s="25" t="e">
        <f>IF('Crisis Indicator Data'!#REF!="No Data",1,IF(#REF!&lt;&gt;"",1,0))</f>
        <v>#REF!</v>
      </c>
      <c r="AP94" s="25" t="e">
        <f>IF('Crisis Indicator Data'!#REF!="No Data",1,IF(#REF!&lt;&gt;"",1,0))</f>
        <v>#REF!</v>
      </c>
      <c r="AQ94" s="25" t="e">
        <f>IF('Crisis Indicator Data'!#REF!="No Data",1,IF(#REF!&lt;&gt;"",1,0))</f>
        <v>#REF!</v>
      </c>
      <c r="AR94" s="25" t="e">
        <f>IF('Crisis Indicator Data'!#REF!="No Data",1,IF(#REF!&lt;&gt;"",1,0))</f>
        <v>#REF!</v>
      </c>
      <c r="AS94" s="25" t="e">
        <f>IF('Crisis Indicator Data'!#REF!="No Data",1,IF(#REF!&lt;&gt;"",1,0))</f>
        <v>#REF!</v>
      </c>
      <c r="AT94" s="25" t="e">
        <f>IF('Crisis Indicator Data'!#REF!="No Data",1,IF(#REF!&lt;&gt;"",1,0))</f>
        <v>#REF!</v>
      </c>
      <c r="AU94" s="25" t="e">
        <f>IF('Crisis Indicator Data'!#REF!="No Data",1,IF(#REF!&lt;&gt;"",1,0))</f>
        <v>#REF!</v>
      </c>
      <c r="AV94" s="25" t="e">
        <f>IF('Crisis Indicator Data'!#REF!="No Data",1,IF(#REF!&lt;&gt;"",1,0))</f>
        <v>#REF!</v>
      </c>
      <c r="AW94" s="25" t="e">
        <f>IF('Crisis Indicator Data'!#REF!="No Data",1,IF(#REF!&lt;&gt;"",1,0))</f>
        <v>#REF!</v>
      </c>
      <c r="AX94" s="25" t="e">
        <f>IF('Crisis Indicator Data'!#REF!="No Data",1,IF(#REF!&lt;&gt;"",1,0))</f>
        <v>#REF!</v>
      </c>
      <c r="AY94" s="25" t="e">
        <f>IF('Crisis Indicator Data'!#REF!="No Data",1,IF(#REF!&lt;&gt;"",1,0))</f>
        <v>#REF!</v>
      </c>
      <c r="AZ94" s="25" t="e">
        <f>IF('Crisis Indicator Data'!#REF!="No Data",1,IF(#REF!&lt;&gt;"",1,0))</f>
        <v>#REF!</v>
      </c>
      <c r="BA94" t="e">
        <f t="shared" si="4"/>
        <v>#REF!</v>
      </c>
      <c r="BB94" s="27" t="e">
        <f t="shared" si="5"/>
        <v>#REF!</v>
      </c>
    </row>
    <row r="95" spans="1:54" x14ac:dyDescent="0.25">
      <c r="A95" t="s">
        <v>9991</v>
      </c>
      <c r="B95" s="25" t="e">
        <f>IF('Crisis Indicator Data'!#REF!="No Data",1,IF(#REF!&lt;&gt;"",1,0))</f>
        <v>#REF!</v>
      </c>
      <c r="C95" s="25" t="e">
        <f>IF('Crisis Indicator Data'!#REF!="No Data",1,IF(#REF!&lt;&gt;"",1,0))</f>
        <v>#REF!</v>
      </c>
      <c r="D95" s="25" t="e">
        <f>IF('Crisis Indicator Data'!#REF!="No Data",1,IF(#REF!&lt;&gt;"",1,0))</f>
        <v>#REF!</v>
      </c>
      <c r="E95" s="25" t="e">
        <f>IF('Crisis Indicator Data'!#REF!="No Data",1,IF(#REF!&lt;&gt;"",1,0))</f>
        <v>#REF!</v>
      </c>
      <c r="F95" s="25" t="e">
        <f>IF('Crisis Indicator Data'!#REF!="No Data",1,IF(#REF!&lt;&gt;"",1,0))</f>
        <v>#REF!</v>
      </c>
      <c r="G95" s="25" t="e">
        <f>IF('Crisis Indicator Data'!#REF!="No Data",1,IF(#REF!&lt;&gt;"",1,0))</f>
        <v>#REF!</v>
      </c>
      <c r="H95" s="25" t="e">
        <f>IF('Crisis Indicator Data'!#REF!="No Data",1,IF(#REF!&lt;&gt;"",1,0))</f>
        <v>#REF!</v>
      </c>
      <c r="I95" s="25" t="e">
        <f>IF('Crisis Indicator Data'!#REF!="No Data",1,IF(#REF!&lt;&gt;"",1,0))</f>
        <v>#REF!</v>
      </c>
      <c r="J95" s="25" t="e">
        <f>IF('Crisis Indicator Data'!#REF!="No Data",1,IF(#REF!&lt;&gt;"",1,0))</f>
        <v>#REF!</v>
      </c>
      <c r="K95" s="25" t="e">
        <f>IF('Crisis Indicator Data'!#REF!="No Data",1,IF(#REF!&lt;&gt;"",1,0))</f>
        <v>#REF!</v>
      </c>
      <c r="L95" s="25" t="e">
        <f>IF('Crisis Indicator Data'!#REF!="No Data",1,IF(#REF!&lt;&gt;"",1,0))</f>
        <v>#REF!</v>
      </c>
      <c r="M95" s="25" t="e">
        <f>IF('Crisis Indicator Data'!#REF!="No Data",1,IF(#REF!&lt;&gt;"",1,0))</f>
        <v>#REF!</v>
      </c>
      <c r="N95" s="25" t="e">
        <f>IF('Crisis Indicator Data'!#REF!="No Data",1,IF(#REF!&lt;&gt;"",1,0))</f>
        <v>#REF!</v>
      </c>
      <c r="O95" s="25" t="e">
        <f>IF('Crisis Indicator Data'!#REF!="No Data",1,IF(#REF!&lt;&gt;"",1,0))</f>
        <v>#REF!</v>
      </c>
      <c r="P95" s="25" t="e">
        <f>IF('Crisis Indicator Data'!#REF!="No Data",1,IF(#REF!&lt;&gt;"",1,0))</f>
        <v>#REF!</v>
      </c>
      <c r="Q95" s="25" t="e">
        <f>IF('Crisis Indicator Data'!#REF!="No Data",1,IF(#REF!&lt;&gt;"",1,0))</f>
        <v>#REF!</v>
      </c>
      <c r="R95" s="25" t="e">
        <f>IF('Crisis Indicator Data'!#REF!="No Data",1,IF(#REF!&lt;&gt;"",1,0))</f>
        <v>#REF!</v>
      </c>
      <c r="S95" s="25" t="e">
        <f>IF('Crisis Indicator Data'!#REF!="No Data",1,IF(#REF!&lt;&gt;"",1,0))</f>
        <v>#REF!</v>
      </c>
      <c r="T95" s="25" t="e">
        <f>IF('Crisis Indicator Data'!#REF!="No Data",1,IF(#REF!&lt;&gt;"",1,0))</f>
        <v>#REF!</v>
      </c>
      <c r="U95" s="25" t="e">
        <f>IF('Crisis Indicator Data'!#REF!="No Data",1,IF(#REF!&lt;&gt;"",1,0))</f>
        <v>#REF!</v>
      </c>
      <c r="V95" s="25" t="e">
        <f>IF('Crisis Indicator Data'!#REF!="No Data",1,IF(#REF!&lt;&gt;"",1,0))</f>
        <v>#REF!</v>
      </c>
      <c r="W95" s="25" t="e">
        <f>IF('Crisis Indicator Data'!#REF!="No Data",1,IF(#REF!&lt;&gt;"",1,0))</f>
        <v>#REF!</v>
      </c>
      <c r="X95" s="25" t="e">
        <f>IF('Crisis Indicator Data'!#REF!="No Data",1,IF(#REF!&lt;&gt;"",1,0))</f>
        <v>#REF!</v>
      </c>
      <c r="Y95" s="25" t="e">
        <f>IF('Crisis Indicator Data'!#REF!="No Data",1,IF(#REF!&lt;&gt;"",1,0))</f>
        <v>#REF!</v>
      </c>
      <c r="Z95" s="25" t="e">
        <f>IF('Crisis Indicator Data'!#REF!="No Data",1,IF(#REF!&lt;&gt;"",1,0))</f>
        <v>#REF!</v>
      </c>
      <c r="AA95" s="25" t="e">
        <f>IF('Crisis Indicator Data'!#REF!="No Data",1,IF(#REF!&lt;&gt;"",1,0))</f>
        <v>#REF!</v>
      </c>
      <c r="AB95" s="25" t="e">
        <f>IF('Crisis Indicator Data'!#REF!="No Data",1,IF(#REF!&lt;&gt;"",1,0))</f>
        <v>#REF!</v>
      </c>
      <c r="AC95" s="25" t="e">
        <f>IF('Crisis Indicator Data'!#REF!="No Data",1,IF(#REF!&lt;&gt;"",1,0))</f>
        <v>#REF!</v>
      </c>
      <c r="AD95" s="25" t="e">
        <f>IF('Crisis Indicator Data'!#REF!="No Data",1,IF(#REF!&lt;&gt;"",1,0))</f>
        <v>#REF!</v>
      </c>
      <c r="AE95" s="25" t="e">
        <f>IF('Crisis Indicator Data'!#REF!="No Data",1,IF(#REF!&lt;&gt;"",1,0))</f>
        <v>#REF!</v>
      </c>
      <c r="AF95" s="25" t="e">
        <f>IF('Crisis Indicator Data'!#REF!="No Data",1,IF(#REF!&lt;&gt;"",1,0))</f>
        <v>#REF!</v>
      </c>
      <c r="AG95" s="25" t="e">
        <f>IF('Crisis Indicator Data'!#REF!="No Data",1,IF(#REF!&lt;&gt;"",1,0))</f>
        <v>#REF!</v>
      </c>
      <c r="AH95" s="25" t="e">
        <f>IF('Crisis Indicator Data'!#REF!="No Data",1,IF(#REF!&lt;&gt;"",1,0))</f>
        <v>#REF!</v>
      </c>
      <c r="AI95" s="25" t="e">
        <f>IF('Crisis Indicator Data'!#REF!="No Data",1,IF(#REF!&lt;&gt;"",1,0))</f>
        <v>#REF!</v>
      </c>
      <c r="AJ95" s="25" t="e">
        <f>IF('Crisis Indicator Data'!#REF!="No Data",1,IF(#REF!&lt;&gt;"",1,0))</f>
        <v>#REF!</v>
      </c>
      <c r="AK95" s="25" t="e">
        <f>IF('Crisis Indicator Data'!#REF!="No Data",1,IF(#REF!&lt;&gt;"",1,0))</f>
        <v>#REF!</v>
      </c>
      <c r="AL95" s="25" t="e">
        <f>IF('Crisis Indicator Data'!#REF!="No Data",1,IF(#REF!&lt;&gt;"",1,0))</f>
        <v>#REF!</v>
      </c>
      <c r="AM95" s="25" t="e">
        <f>IF('Crisis Indicator Data'!#REF!="No Data",1,IF(#REF!&lt;&gt;"",1,0))</f>
        <v>#REF!</v>
      </c>
      <c r="AN95" s="25" t="e">
        <f>IF('Crisis Indicator Data'!#REF!="No Data",1,IF(#REF!&lt;&gt;"",1,0))</f>
        <v>#REF!</v>
      </c>
      <c r="AO95" s="25" t="e">
        <f>IF('Crisis Indicator Data'!#REF!="No Data",1,IF(#REF!&lt;&gt;"",1,0))</f>
        <v>#REF!</v>
      </c>
      <c r="AP95" s="25" t="e">
        <f>IF('Crisis Indicator Data'!#REF!="No Data",1,IF(#REF!&lt;&gt;"",1,0))</f>
        <v>#REF!</v>
      </c>
      <c r="AQ95" s="25" t="e">
        <f>IF('Crisis Indicator Data'!#REF!="No Data",1,IF(#REF!&lt;&gt;"",1,0))</f>
        <v>#REF!</v>
      </c>
      <c r="AR95" s="25" t="e">
        <f>IF('Crisis Indicator Data'!#REF!="No Data",1,IF(#REF!&lt;&gt;"",1,0))</f>
        <v>#REF!</v>
      </c>
      <c r="AS95" s="25" t="e">
        <f>IF('Crisis Indicator Data'!#REF!="No Data",1,IF(#REF!&lt;&gt;"",1,0))</f>
        <v>#REF!</v>
      </c>
      <c r="AT95" s="25" t="e">
        <f>IF('Crisis Indicator Data'!#REF!="No Data",1,IF(#REF!&lt;&gt;"",1,0))</f>
        <v>#REF!</v>
      </c>
      <c r="AU95" s="25" t="e">
        <f>IF('Crisis Indicator Data'!#REF!="No Data",1,IF(#REF!&lt;&gt;"",1,0))</f>
        <v>#REF!</v>
      </c>
      <c r="AV95" s="25" t="e">
        <f>IF('Crisis Indicator Data'!#REF!="No Data",1,IF(#REF!&lt;&gt;"",1,0))</f>
        <v>#REF!</v>
      </c>
      <c r="AW95" s="25" t="e">
        <f>IF('Crisis Indicator Data'!#REF!="No Data",1,IF(#REF!&lt;&gt;"",1,0))</f>
        <v>#REF!</v>
      </c>
      <c r="AX95" s="25" t="e">
        <f>IF('Crisis Indicator Data'!#REF!="No Data",1,IF(#REF!&lt;&gt;"",1,0))</f>
        <v>#REF!</v>
      </c>
      <c r="AY95" s="25" t="e">
        <f>IF('Crisis Indicator Data'!#REF!="No Data",1,IF(#REF!&lt;&gt;"",1,0))</f>
        <v>#REF!</v>
      </c>
      <c r="AZ95" s="25" t="e">
        <f>IF('Crisis Indicator Data'!#REF!="No Data",1,IF(#REF!&lt;&gt;"",1,0))</f>
        <v>#REF!</v>
      </c>
      <c r="BA95" t="e">
        <f t="shared" si="4"/>
        <v>#REF!</v>
      </c>
      <c r="BB95" s="27" t="e">
        <f t="shared" si="5"/>
        <v>#REF!</v>
      </c>
    </row>
    <row r="96" spans="1:54" x14ac:dyDescent="0.25">
      <c r="A96" t="s">
        <v>10001</v>
      </c>
      <c r="B96" s="25" t="e">
        <f>IF('Crisis Indicator Data'!#REF!="No Data",1,IF(#REF!&lt;&gt;"",1,0))</f>
        <v>#REF!</v>
      </c>
      <c r="C96" s="25" t="e">
        <f>IF('Crisis Indicator Data'!#REF!="No Data",1,IF(#REF!&lt;&gt;"",1,0))</f>
        <v>#REF!</v>
      </c>
      <c r="D96" s="25" t="e">
        <f>IF('Crisis Indicator Data'!#REF!="No Data",1,IF(#REF!&lt;&gt;"",1,0))</f>
        <v>#REF!</v>
      </c>
      <c r="E96" s="25" t="e">
        <f>IF('Crisis Indicator Data'!#REF!="No Data",1,IF(#REF!&lt;&gt;"",1,0))</f>
        <v>#REF!</v>
      </c>
      <c r="F96" s="25" t="e">
        <f>IF('Crisis Indicator Data'!#REF!="No Data",1,IF(#REF!&lt;&gt;"",1,0))</f>
        <v>#REF!</v>
      </c>
      <c r="G96" s="25" t="e">
        <f>IF('Crisis Indicator Data'!#REF!="No Data",1,IF(#REF!&lt;&gt;"",1,0))</f>
        <v>#REF!</v>
      </c>
      <c r="H96" s="25" t="e">
        <f>IF('Crisis Indicator Data'!#REF!="No Data",1,IF(#REF!&lt;&gt;"",1,0))</f>
        <v>#REF!</v>
      </c>
      <c r="I96" s="25" t="e">
        <f>IF('Crisis Indicator Data'!#REF!="No Data",1,IF(#REF!&lt;&gt;"",1,0))</f>
        <v>#REF!</v>
      </c>
      <c r="J96" s="25" t="e">
        <f>IF('Crisis Indicator Data'!#REF!="No Data",1,IF(#REF!&lt;&gt;"",1,0))</f>
        <v>#REF!</v>
      </c>
      <c r="K96" s="25" t="e">
        <f>IF('Crisis Indicator Data'!#REF!="No Data",1,IF(#REF!&lt;&gt;"",1,0))</f>
        <v>#REF!</v>
      </c>
      <c r="L96" s="25" t="e">
        <f>IF('Crisis Indicator Data'!#REF!="No Data",1,IF(#REF!&lt;&gt;"",1,0))</f>
        <v>#REF!</v>
      </c>
      <c r="M96" s="25" t="e">
        <f>IF('Crisis Indicator Data'!#REF!="No Data",1,IF(#REF!&lt;&gt;"",1,0))</f>
        <v>#REF!</v>
      </c>
      <c r="N96" s="25" t="e">
        <f>IF('Crisis Indicator Data'!#REF!="No Data",1,IF(#REF!&lt;&gt;"",1,0))</f>
        <v>#REF!</v>
      </c>
      <c r="O96" s="25" t="e">
        <f>IF('Crisis Indicator Data'!#REF!="No Data",1,IF(#REF!&lt;&gt;"",1,0))</f>
        <v>#REF!</v>
      </c>
      <c r="P96" s="25" t="e">
        <f>IF('Crisis Indicator Data'!#REF!="No Data",1,IF(#REF!&lt;&gt;"",1,0))</f>
        <v>#REF!</v>
      </c>
      <c r="Q96" s="25" t="e">
        <f>IF('Crisis Indicator Data'!#REF!="No Data",1,IF(#REF!&lt;&gt;"",1,0))</f>
        <v>#REF!</v>
      </c>
      <c r="R96" s="25" t="e">
        <f>IF('Crisis Indicator Data'!#REF!="No Data",1,IF(#REF!&lt;&gt;"",1,0))</f>
        <v>#REF!</v>
      </c>
      <c r="S96" s="25" t="e">
        <f>IF('Crisis Indicator Data'!#REF!="No Data",1,IF(#REF!&lt;&gt;"",1,0))</f>
        <v>#REF!</v>
      </c>
      <c r="T96" s="25" t="e">
        <f>IF('Crisis Indicator Data'!#REF!="No Data",1,IF(#REF!&lt;&gt;"",1,0))</f>
        <v>#REF!</v>
      </c>
      <c r="U96" s="25" t="e">
        <f>IF('Crisis Indicator Data'!#REF!="No Data",1,IF(#REF!&lt;&gt;"",1,0))</f>
        <v>#REF!</v>
      </c>
      <c r="V96" s="25" t="e">
        <f>IF('Crisis Indicator Data'!#REF!="No Data",1,IF(#REF!&lt;&gt;"",1,0))</f>
        <v>#REF!</v>
      </c>
      <c r="W96" s="25" t="e">
        <f>IF('Crisis Indicator Data'!#REF!="No Data",1,IF(#REF!&lt;&gt;"",1,0))</f>
        <v>#REF!</v>
      </c>
      <c r="X96" s="25" t="e">
        <f>IF('Crisis Indicator Data'!#REF!="No Data",1,IF(#REF!&lt;&gt;"",1,0))</f>
        <v>#REF!</v>
      </c>
      <c r="Y96" s="25" t="e">
        <f>IF('Crisis Indicator Data'!#REF!="No Data",1,IF(#REF!&lt;&gt;"",1,0))</f>
        <v>#REF!</v>
      </c>
      <c r="Z96" s="25" t="e">
        <f>IF('Crisis Indicator Data'!#REF!="No Data",1,IF(#REF!&lt;&gt;"",1,0))</f>
        <v>#REF!</v>
      </c>
      <c r="AA96" s="25" t="e">
        <f>IF('Crisis Indicator Data'!#REF!="No Data",1,IF(#REF!&lt;&gt;"",1,0))</f>
        <v>#REF!</v>
      </c>
      <c r="AB96" s="25" t="e">
        <f>IF('Crisis Indicator Data'!#REF!="No Data",1,IF(#REF!&lt;&gt;"",1,0))</f>
        <v>#REF!</v>
      </c>
      <c r="AC96" s="25" t="e">
        <f>IF('Crisis Indicator Data'!#REF!="No Data",1,IF(#REF!&lt;&gt;"",1,0))</f>
        <v>#REF!</v>
      </c>
      <c r="AD96" s="25" t="e">
        <f>IF('Crisis Indicator Data'!#REF!="No Data",1,IF(#REF!&lt;&gt;"",1,0))</f>
        <v>#REF!</v>
      </c>
      <c r="AE96" s="25" t="e">
        <f>IF('Crisis Indicator Data'!#REF!="No Data",1,IF(#REF!&lt;&gt;"",1,0))</f>
        <v>#REF!</v>
      </c>
      <c r="AF96" s="25" t="e">
        <f>IF('Crisis Indicator Data'!#REF!="No Data",1,IF(#REF!&lt;&gt;"",1,0))</f>
        <v>#REF!</v>
      </c>
      <c r="AG96" s="25" t="e">
        <f>IF('Crisis Indicator Data'!#REF!="No Data",1,IF(#REF!&lt;&gt;"",1,0))</f>
        <v>#REF!</v>
      </c>
      <c r="AH96" s="25" t="e">
        <f>IF('Crisis Indicator Data'!#REF!="No Data",1,IF(#REF!&lt;&gt;"",1,0))</f>
        <v>#REF!</v>
      </c>
      <c r="AI96" s="25" t="e">
        <f>IF('Crisis Indicator Data'!#REF!="No Data",1,IF(#REF!&lt;&gt;"",1,0))</f>
        <v>#REF!</v>
      </c>
      <c r="AJ96" s="25" t="e">
        <f>IF('Crisis Indicator Data'!#REF!="No Data",1,IF(#REF!&lt;&gt;"",1,0))</f>
        <v>#REF!</v>
      </c>
      <c r="AK96" s="25" t="e">
        <f>IF('Crisis Indicator Data'!#REF!="No Data",1,IF(#REF!&lt;&gt;"",1,0))</f>
        <v>#REF!</v>
      </c>
      <c r="AL96" s="25" t="e">
        <f>IF('Crisis Indicator Data'!#REF!="No Data",1,IF(#REF!&lt;&gt;"",1,0))</f>
        <v>#REF!</v>
      </c>
      <c r="AM96" s="25" t="e">
        <f>IF('Crisis Indicator Data'!#REF!="No Data",1,IF(#REF!&lt;&gt;"",1,0))</f>
        <v>#REF!</v>
      </c>
      <c r="AN96" s="25" t="e">
        <f>IF('Crisis Indicator Data'!#REF!="No Data",1,IF(#REF!&lt;&gt;"",1,0))</f>
        <v>#REF!</v>
      </c>
      <c r="AO96" s="25" t="e">
        <f>IF('Crisis Indicator Data'!#REF!="No Data",1,IF(#REF!&lt;&gt;"",1,0))</f>
        <v>#REF!</v>
      </c>
      <c r="AP96" s="25" t="e">
        <f>IF('Crisis Indicator Data'!#REF!="No Data",1,IF(#REF!&lt;&gt;"",1,0))</f>
        <v>#REF!</v>
      </c>
      <c r="AQ96" s="25" t="e">
        <f>IF('Crisis Indicator Data'!#REF!="No Data",1,IF(#REF!&lt;&gt;"",1,0))</f>
        <v>#REF!</v>
      </c>
      <c r="AR96" s="25" t="e">
        <f>IF('Crisis Indicator Data'!#REF!="No Data",1,IF(#REF!&lt;&gt;"",1,0))</f>
        <v>#REF!</v>
      </c>
      <c r="AS96" s="25" t="e">
        <f>IF('Crisis Indicator Data'!#REF!="No Data",1,IF(#REF!&lt;&gt;"",1,0))</f>
        <v>#REF!</v>
      </c>
      <c r="AT96" s="25" t="e">
        <f>IF('Crisis Indicator Data'!#REF!="No Data",1,IF(#REF!&lt;&gt;"",1,0))</f>
        <v>#REF!</v>
      </c>
      <c r="AU96" s="25" t="e">
        <f>IF('Crisis Indicator Data'!#REF!="No Data",1,IF(#REF!&lt;&gt;"",1,0))</f>
        <v>#REF!</v>
      </c>
      <c r="AV96" s="25" t="e">
        <f>IF('Crisis Indicator Data'!#REF!="No Data",1,IF(#REF!&lt;&gt;"",1,0))</f>
        <v>#REF!</v>
      </c>
      <c r="AW96" s="25" t="e">
        <f>IF('Crisis Indicator Data'!#REF!="No Data",1,IF(#REF!&lt;&gt;"",1,0))</f>
        <v>#REF!</v>
      </c>
      <c r="AX96" s="25" t="e">
        <f>IF('Crisis Indicator Data'!#REF!="No Data",1,IF(#REF!&lt;&gt;"",1,0))</f>
        <v>#REF!</v>
      </c>
      <c r="AY96" s="25" t="e">
        <f>IF('Crisis Indicator Data'!#REF!="No Data",1,IF(#REF!&lt;&gt;"",1,0))</f>
        <v>#REF!</v>
      </c>
      <c r="AZ96" s="25" t="e">
        <f>IF('Crisis Indicator Data'!#REF!="No Data",1,IF(#REF!&lt;&gt;"",1,0))</f>
        <v>#REF!</v>
      </c>
      <c r="BA96" t="e">
        <f t="shared" si="4"/>
        <v>#REF!</v>
      </c>
      <c r="BB96" s="27" t="e">
        <f t="shared" si="5"/>
        <v>#REF!</v>
      </c>
    </row>
    <row r="97" spans="1:54" x14ac:dyDescent="0.25">
      <c r="A97" t="s">
        <v>9993</v>
      </c>
      <c r="B97" s="25" t="e">
        <f>IF('Crisis Indicator Data'!#REF!="No Data",1,IF(#REF!&lt;&gt;"",1,0))</f>
        <v>#REF!</v>
      </c>
      <c r="C97" s="25" t="e">
        <f>IF('Crisis Indicator Data'!#REF!="No Data",1,IF(#REF!&lt;&gt;"",1,0))</f>
        <v>#REF!</v>
      </c>
      <c r="D97" s="25" t="e">
        <f>IF('Crisis Indicator Data'!#REF!="No Data",1,IF(#REF!&lt;&gt;"",1,0))</f>
        <v>#REF!</v>
      </c>
      <c r="E97" s="25" t="e">
        <f>IF('Crisis Indicator Data'!#REF!="No Data",1,IF(#REF!&lt;&gt;"",1,0))</f>
        <v>#REF!</v>
      </c>
      <c r="F97" s="25" t="e">
        <f>IF('Crisis Indicator Data'!#REF!="No Data",1,IF(#REF!&lt;&gt;"",1,0))</f>
        <v>#REF!</v>
      </c>
      <c r="G97" s="25" t="e">
        <f>IF('Crisis Indicator Data'!#REF!="No Data",1,IF(#REF!&lt;&gt;"",1,0))</f>
        <v>#REF!</v>
      </c>
      <c r="H97" s="25" t="e">
        <f>IF('Crisis Indicator Data'!#REF!="No Data",1,IF(#REF!&lt;&gt;"",1,0))</f>
        <v>#REF!</v>
      </c>
      <c r="I97" s="25" t="e">
        <f>IF('Crisis Indicator Data'!#REF!="No Data",1,IF(#REF!&lt;&gt;"",1,0))</f>
        <v>#REF!</v>
      </c>
      <c r="J97" s="25" t="e">
        <f>IF('Crisis Indicator Data'!#REF!="No Data",1,IF(#REF!&lt;&gt;"",1,0))</f>
        <v>#REF!</v>
      </c>
      <c r="K97" s="25" t="e">
        <f>IF('Crisis Indicator Data'!#REF!="No Data",1,IF(#REF!&lt;&gt;"",1,0))</f>
        <v>#REF!</v>
      </c>
      <c r="L97" s="25" t="e">
        <f>IF('Crisis Indicator Data'!#REF!="No Data",1,IF(#REF!&lt;&gt;"",1,0))</f>
        <v>#REF!</v>
      </c>
      <c r="M97" s="25" t="e">
        <f>IF('Crisis Indicator Data'!#REF!="No Data",1,IF(#REF!&lt;&gt;"",1,0))</f>
        <v>#REF!</v>
      </c>
      <c r="N97" s="25" t="e">
        <f>IF('Crisis Indicator Data'!#REF!="No Data",1,IF(#REF!&lt;&gt;"",1,0))</f>
        <v>#REF!</v>
      </c>
      <c r="O97" s="25" t="e">
        <f>IF('Crisis Indicator Data'!#REF!="No Data",1,IF(#REF!&lt;&gt;"",1,0))</f>
        <v>#REF!</v>
      </c>
      <c r="P97" s="25" t="e">
        <f>IF('Crisis Indicator Data'!#REF!="No Data",1,IF(#REF!&lt;&gt;"",1,0))</f>
        <v>#REF!</v>
      </c>
      <c r="Q97" s="25" t="e">
        <f>IF('Crisis Indicator Data'!#REF!="No Data",1,IF(#REF!&lt;&gt;"",1,0))</f>
        <v>#REF!</v>
      </c>
      <c r="R97" s="25" t="e">
        <f>IF('Crisis Indicator Data'!#REF!="No Data",1,IF(#REF!&lt;&gt;"",1,0))</f>
        <v>#REF!</v>
      </c>
      <c r="S97" s="25" t="e">
        <f>IF('Crisis Indicator Data'!#REF!="No Data",1,IF(#REF!&lt;&gt;"",1,0))</f>
        <v>#REF!</v>
      </c>
      <c r="T97" s="25" t="e">
        <f>IF('Crisis Indicator Data'!#REF!="No Data",1,IF(#REF!&lt;&gt;"",1,0))</f>
        <v>#REF!</v>
      </c>
      <c r="U97" s="25" t="e">
        <f>IF('Crisis Indicator Data'!#REF!="No Data",1,IF(#REF!&lt;&gt;"",1,0))</f>
        <v>#REF!</v>
      </c>
      <c r="V97" s="25" t="e">
        <f>IF('Crisis Indicator Data'!#REF!="No Data",1,IF(#REF!&lt;&gt;"",1,0))</f>
        <v>#REF!</v>
      </c>
      <c r="W97" s="25" t="e">
        <f>IF('Crisis Indicator Data'!#REF!="No Data",1,IF(#REF!&lt;&gt;"",1,0))</f>
        <v>#REF!</v>
      </c>
      <c r="X97" s="25" t="e">
        <f>IF('Crisis Indicator Data'!#REF!="No Data",1,IF(#REF!&lt;&gt;"",1,0))</f>
        <v>#REF!</v>
      </c>
      <c r="Y97" s="25" t="e">
        <f>IF('Crisis Indicator Data'!#REF!="No Data",1,IF(#REF!&lt;&gt;"",1,0))</f>
        <v>#REF!</v>
      </c>
      <c r="Z97" s="25" t="e">
        <f>IF('Crisis Indicator Data'!#REF!="No Data",1,IF(#REF!&lt;&gt;"",1,0))</f>
        <v>#REF!</v>
      </c>
      <c r="AA97" s="25" t="e">
        <f>IF('Crisis Indicator Data'!#REF!="No Data",1,IF(#REF!&lt;&gt;"",1,0))</f>
        <v>#REF!</v>
      </c>
      <c r="AB97" s="25" t="e">
        <f>IF('Crisis Indicator Data'!#REF!="No Data",1,IF(#REF!&lt;&gt;"",1,0))</f>
        <v>#REF!</v>
      </c>
      <c r="AC97" s="25" t="e">
        <f>IF('Crisis Indicator Data'!#REF!="No Data",1,IF(#REF!&lt;&gt;"",1,0))</f>
        <v>#REF!</v>
      </c>
      <c r="AD97" s="25" t="e">
        <f>IF('Crisis Indicator Data'!#REF!="No Data",1,IF(#REF!&lt;&gt;"",1,0))</f>
        <v>#REF!</v>
      </c>
      <c r="AE97" s="25" t="e">
        <f>IF('Crisis Indicator Data'!#REF!="No Data",1,IF(#REF!&lt;&gt;"",1,0))</f>
        <v>#REF!</v>
      </c>
      <c r="AF97" s="25" t="e">
        <f>IF('Crisis Indicator Data'!#REF!="No Data",1,IF(#REF!&lt;&gt;"",1,0))</f>
        <v>#REF!</v>
      </c>
      <c r="AG97" s="25" t="e">
        <f>IF('Crisis Indicator Data'!#REF!="No Data",1,IF(#REF!&lt;&gt;"",1,0))</f>
        <v>#REF!</v>
      </c>
      <c r="AH97" s="25" t="e">
        <f>IF('Crisis Indicator Data'!#REF!="No Data",1,IF(#REF!&lt;&gt;"",1,0))</f>
        <v>#REF!</v>
      </c>
      <c r="AI97" s="25" t="e">
        <f>IF('Crisis Indicator Data'!#REF!="No Data",1,IF(#REF!&lt;&gt;"",1,0))</f>
        <v>#REF!</v>
      </c>
      <c r="AJ97" s="25" t="e">
        <f>IF('Crisis Indicator Data'!#REF!="No Data",1,IF(#REF!&lt;&gt;"",1,0))</f>
        <v>#REF!</v>
      </c>
      <c r="AK97" s="25" t="e">
        <f>IF('Crisis Indicator Data'!#REF!="No Data",1,IF(#REF!&lt;&gt;"",1,0))</f>
        <v>#REF!</v>
      </c>
      <c r="AL97" s="25" t="e">
        <f>IF('Crisis Indicator Data'!#REF!="No Data",1,IF(#REF!&lt;&gt;"",1,0))</f>
        <v>#REF!</v>
      </c>
      <c r="AM97" s="25" t="e">
        <f>IF('Crisis Indicator Data'!#REF!="No Data",1,IF(#REF!&lt;&gt;"",1,0))</f>
        <v>#REF!</v>
      </c>
      <c r="AN97" s="25" t="e">
        <f>IF('Crisis Indicator Data'!#REF!="No Data",1,IF(#REF!&lt;&gt;"",1,0))</f>
        <v>#REF!</v>
      </c>
      <c r="AO97" s="25" t="e">
        <f>IF('Crisis Indicator Data'!#REF!="No Data",1,IF(#REF!&lt;&gt;"",1,0))</f>
        <v>#REF!</v>
      </c>
      <c r="AP97" s="25" t="e">
        <f>IF('Crisis Indicator Data'!#REF!="No Data",1,IF(#REF!&lt;&gt;"",1,0))</f>
        <v>#REF!</v>
      </c>
      <c r="AQ97" s="25" t="e">
        <f>IF('Crisis Indicator Data'!#REF!="No Data",1,IF(#REF!&lt;&gt;"",1,0))</f>
        <v>#REF!</v>
      </c>
      <c r="AR97" s="25" t="e">
        <f>IF('Crisis Indicator Data'!#REF!="No Data",1,IF(#REF!&lt;&gt;"",1,0))</f>
        <v>#REF!</v>
      </c>
      <c r="AS97" s="25" t="e">
        <f>IF('Crisis Indicator Data'!#REF!="No Data",1,IF(#REF!&lt;&gt;"",1,0))</f>
        <v>#REF!</v>
      </c>
      <c r="AT97" s="25" t="e">
        <f>IF('Crisis Indicator Data'!#REF!="No Data",1,IF(#REF!&lt;&gt;"",1,0))</f>
        <v>#REF!</v>
      </c>
      <c r="AU97" s="25" t="e">
        <f>IF('Crisis Indicator Data'!#REF!="No Data",1,IF(#REF!&lt;&gt;"",1,0))</f>
        <v>#REF!</v>
      </c>
      <c r="AV97" s="25" t="e">
        <f>IF('Crisis Indicator Data'!#REF!="No Data",1,IF(#REF!&lt;&gt;"",1,0))</f>
        <v>#REF!</v>
      </c>
      <c r="AW97" s="25" t="e">
        <f>IF('Crisis Indicator Data'!#REF!="No Data",1,IF(#REF!&lt;&gt;"",1,0))</f>
        <v>#REF!</v>
      </c>
      <c r="AX97" s="25" t="e">
        <f>IF('Crisis Indicator Data'!#REF!="No Data",1,IF(#REF!&lt;&gt;"",1,0))</f>
        <v>#REF!</v>
      </c>
      <c r="AY97" s="25" t="e">
        <f>IF('Crisis Indicator Data'!#REF!="No Data",1,IF(#REF!&lt;&gt;"",1,0))</f>
        <v>#REF!</v>
      </c>
      <c r="AZ97" s="25" t="e">
        <f>IF('Crisis Indicator Data'!#REF!="No Data",1,IF(#REF!&lt;&gt;"",1,0))</f>
        <v>#REF!</v>
      </c>
      <c r="BA97" t="e">
        <f t="shared" si="4"/>
        <v>#REF!</v>
      </c>
      <c r="BB97" s="27" t="e">
        <f t="shared" si="5"/>
        <v>#REF!</v>
      </c>
    </row>
    <row r="98" spans="1:54" x14ac:dyDescent="0.25">
      <c r="A98" t="s">
        <v>9994</v>
      </c>
      <c r="B98" s="25" t="e">
        <f>IF('Crisis Indicator Data'!#REF!="No Data",1,IF(#REF!&lt;&gt;"",1,0))</f>
        <v>#REF!</v>
      </c>
      <c r="C98" s="25" t="e">
        <f>IF('Crisis Indicator Data'!#REF!="No Data",1,IF(#REF!&lt;&gt;"",1,0))</f>
        <v>#REF!</v>
      </c>
      <c r="D98" s="25" t="e">
        <f>IF('Crisis Indicator Data'!#REF!="No Data",1,IF(#REF!&lt;&gt;"",1,0))</f>
        <v>#REF!</v>
      </c>
      <c r="E98" s="25" t="e">
        <f>IF('Crisis Indicator Data'!#REF!="No Data",1,IF(#REF!&lt;&gt;"",1,0))</f>
        <v>#REF!</v>
      </c>
      <c r="F98" s="25" t="e">
        <f>IF('Crisis Indicator Data'!#REF!="No Data",1,IF(#REF!&lt;&gt;"",1,0))</f>
        <v>#REF!</v>
      </c>
      <c r="G98" s="25" t="e">
        <f>IF('Crisis Indicator Data'!#REF!="No Data",1,IF(#REF!&lt;&gt;"",1,0))</f>
        <v>#REF!</v>
      </c>
      <c r="H98" s="25" t="e">
        <f>IF('Crisis Indicator Data'!#REF!="No Data",1,IF(#REF!&lt;&gt;"",1,0))</f>
        <v>#REF!</v>
      </c>
      <c r="I98" s="25" t="e">
        <f>IF('Crisis Indicator Data'!#REF!="No Data",1,IF(#REF!&lt;&gt;"",1,0))</f>
        <v>#REF!</v>
      </c>
      <c r="J98" s="25" t="e">
        <f>IF('Crisis Indicator Data'!#REF!="No Data",1,IF(#REF!&lt;&gt;"",1,0))</f>
        <v>#REF!</v>
      </c>
      <c r="K98" s="25" t="e">
        <f>IF('Crisis Indicator Data'!#REF!="No Data",1,IF(#REF!&lt;&gt;"",1,0))</f>
        <v>#REF!</v>
      </c>
      <c r="L98" s="25" t="e">
        <f>IF('Crisis Indicator Data'!#REF!="No Data",1,IF(#REF!&lt;&gt;"",1,0))</f>
        <v>#REF!</v>
      </c>
      <c r="M98" s="25" t="e">
        <f>IF('Crisis Indicator Data'!#REF!="No Data",1,IF(#REF!&lt;&gt;"",1,0))</f>
        <v>#REF!</v>
      </c>
      <c r="N98" s="25" t="e">
        <f>IF('Crisis Indicator Data'!#REF!="No Data",1,IF(#REF!&lt;&gt;"",1,0))</f>
        <v>#REF!</v>
      </c>
      <c r="O98" s="25" t="e">
        <f>IF('Crisis Indicator Data'!#REF!="No Data",1,IF(#REF!&lt;&gt;"",1,0))</f>
        <v>#REF!</v>
      </c>
      <c r="P98" s="25" t="e">
        <f>IF('Crisis Indicator Data'!#REF!="No Data",1,IF(#REF!&lt;&gt;"",1,0))</f>
        <v>#REF!</v>
      </c>
      <c r="Q98" s="25" t="e">
        <f>IF('Crisis Indicator Data'!#REF!="No Data",1,IF(#REF!&lt;&gt;"",1,0))</f>
        <v>#REF!</v>
      </c>
      <c r="R98" s="25" t="e">
        <f>IF('Crisis Indicator Data'!#REF!="No Data",1,IF(#REF!&lt;&gt;"",1,0))</f>
        <v>#REF!</v>
      </c>
      <c r="S98" s="25" t="e">
        <f>IF('Crisis Indicator Data'!#REF!="No Data",1,IF(#REF!&lt;&gt;"",1,0))</f>
        <v>#REF!</v>
      </c>
      <c r="T98" s="25" t="e">
        <f>IF('Crisis Indicator Data'!#REF!="No Data",1,IF(#REF!&lt;&gt;"",1,0))</f>
        <v>#REF!</v>
      </c>
      <c r="U98" s="25" t="e">
        <f>IF('Crisis Indicator Data'!#REF!="No Data",1,IF(#REF!&lt;&gt;"",1,0))</f>
        <v>#REF!</v>
      </c>
      <c r="V98" s="25" t="e">
        <f>IF('Crisis Indicator Data'!#REF!="No Data",1,IF(#REF!&lt;&gt;"",1,0))</f>
        <v>#REF!</v>
      </c>
      <c r="W98" s="25" t="e">
        <f>IF('Crisis Indicator Data'!#REF!="No Data",1,IF(#REF!&lt;&gt;"",1,0))</f>
        <v>#REF!</v>
      </c>
      <c r="X98" s="25" t="e">
        <f>IF('Crisis Indicator Data'!#REF!="No Data",1,IF(#REF!&lt;&gt;"",1,0))</f>
        <v>#REF!</v>
      </c>
      <c r="Y98" s="25" t="e">
        <f>IF('Crisis Indicator Data'!#REF!="No Data",1,IF(#REF!&lt;&gt;"",1,0))</f>
        <v>#REF!</v>
      </c>
      <c r="Z98" s="25" t="e">
        <f>IF('Crisis Indicator Data'!#REF!="No Data",1,IF(#REF!&lt;&gt;"",1,0))</f>
        <v>#REF!</v>
      </c>
      <c r="AA98" s="25" t="e">
        <f>IF('Crisis Indicator Data'!#REF!="No Data",1,IF(#REF!&lt;&gt;"",1,0))</f>
        <v>#REF!</v>
      </c>
      <c r="AB98" s="25" t="e">
        <f>IF('Crisis Indicator Data'!#REF!="No Data",1,IF(#REF!&lt;&gt;"",1,0))</f>
        <v>#REF!</v>
      </c>
      <c r="AC98" s="25" t="e">
        <f>IF('Crisis Indicator Data'!#REF!="No Data",1,IF(#REF!&lt;&gt;"",1,0))</f>
        <v>#REF!</v>
      </c>
      <c r="AD98" s="25" t="e">
        <f>IF('Crisis Indicator Data'!#REF!="No Data",1,IF(#REF!&lt;&gt;"",1,0))</f>
        <v>#REF!</v>
      </c>
      <c r="AE98" s="25" t="e">
        <f>IF('Crisis Indicator Data'!#REF!="No Data",1,IF(#REF!&lt;&gt;"",1,0))</f>
        <v>#REF!</v>
      </c>
      <c r="AF98" s="25" t="e">
        <f>IF('Crisis Indicator Data'!#REF!="No Data",1,IF(#REF!&lt;&gt;"",1,0))</f>
        <v>#REF!</v>
      </c>
      <c r="AG98" s="25" t="e">
        <f>IF('Crisis Indicator Data'!#REF!="No Data",1,IF(#REF!&lt;&gt;"",1,0))</f>
        <v>#REF!</v>
      </c>
      <c r="AH98" s="25" t="e">
        <f>IF('Crisis Indicator Data'!#REF!="No Data",1,IF(#REF!&lt;&gt;"",1,0))</f>
        <v>#REF!</v>
      </c>
      <c r="AI98" s="25" t="e">
        <f>IF('Crisis Indicator Data'!#REF!="No Data",1,IF(#REF!&lt;&gt;"",1,0))</f>
        <v>#REF!</v>
      </c>
      <c r="AJ98" s="25" t="e">
        <f>IF('Crisis Indicator Data'!#REF!="No Data",1,IF(#REF!&lt;&gt;"",1,0))</f>
        <v>#REF!</v>
      </c>
      <c r="AK98" s="25" t="e">
        <f>IF('Crisis Indicator Data'!#REF!="No Data",1,IF(#REF!&lt;&gt;"",1,0))</f>
        <v>#REF!</v>
      </c>
      <c r="AL98" s="25" t="e">
        <f>IF('Crisis Indicator Data'!#REF!="No Data",1,IF(#REF!&lt;&gt;"",1,0))</f>
        <v>#REF!</v>
      </c>
      <c r="AM98" s="25" t="e">
        <f>IF('Crisis Indicator Data'!#REF!="No Data",1,IF(#REF!&lt;&gt;"",1,0))</f>
        <v>#REF!</v>
      </c>
      <c r="AN98" s="25" t="e">
        <f>IF('Crisis Indicator Data'!#REF!="No Data",1,IF(#REF!&lt;&gt;"",1,0))</f>
        <v>#REF!</v>
      </c>
      <c r="AO98" s="25" t="e">
        <f>IF('Crisis Indicator Data'!#REF!="No Data",1,IF(#REF!&lt;&gt;"",1,0))</f>
        <v>#REF!</v>
      </c>
      <c r="AP98" s="25" t="e">
        <f>IF('Crisis Indicator Data'!#REF!="No Data",1,IF(#REF!&lt;&gt;"",1,0))</f>
        <v>#REF!</v>
      </c>
      <c r="AQ98" s="25" t="e">
        <f>IF('Crisis Indicator Data'!#REF!="No Data",1,IF(#REF!&lt;&gt;"",1,0))</f>
        <v>#REF!</v>
      </c>
      <c r="AR98" s="25" t="e">
        <f>IF('Crisis Indicator Data'!#REF!="No Data",1,IF(#REF!&lt;&gt;"",1,0))</f>
        <v>#REF!</v>
      </c>
      <c r="AS98" s="25" t="e">
        <f>IF('Crisis Indicator Data'!#REF!="No Data",1,IF(#REF!&lt;&gt;"",1,0))</f>
        <v>#REF!</v>
      </c>
      <c r="AT98" s="25" t="e">
        <f>IF('Crisis Indicator Data'!#REF!="No Data",1,IF(#REF!&lt;&gt;"",1,0))</f>
        <v>#REF!</v>
      </c>
      <c r="AU98" s="25" t="e">
        <f>IF('Crisis Indicator Data'!#REF!="No Data",1,IF(#REF!&lt;&gt;"",1,0))</f>
        <v>#REF!</v>
      </c>
      <c r="AV98" s="25" t="e">
        <f>IF('Crisis Indicator Data'!#REF!="No Data",1,IF(#REF!&lt;&gt;"",1,0))</f>
        <v>#REF!</v>
      </c>
      <c r="AW98" s="25" t="e">
        <f>IF('Crisis Indicator Data'!#REF!="No Data",1,IF(#REF!&lt;&gt;"",1,0))</f>
        <v>#REF!</v>
      </c>
      <c r="AX98" s="25" t="e">
        <f>IF('Crisis Indicator Data'!#REF!="No Data",1,IF(#REF!&lt;&gt;"",1,0))</f>
        <v>#REF!</v>
      </c>
      <c r="AY98" s="25" t="e">
        <f>IF('Crisis Indicator Data'!#REF!="No Data",1,IF(#REF!&lt;&gt;"",1,0))</f>
        <v>#REF!</v>
      </c>
      <c r="AZ98" s="25" t="e">
        <f>IF('Crisis Indicator Data'!#REF!="No Data",1,IF(#REF!&lt;&gt;"",1,0))</f>
        <v>#REF!</v>
      </c>
      <c r="BA98" t="e">
        <f t="shared" ref="BA98:BA129" si="6">SUM(B98:AZ98)</f>
        <v>#REF!</v>
      </c>
      <c r="BB98" s="27" t="e">
        <f t="shared" ref="BB98:BB129" si="7">BA98/51</f>
        <v>#REF!</v>
      </c>
    </row>
    <row r="99" spans="1:54" x14ac:dyDescent="0.25">
      <c r="A99" t="s">
        <v>9998</v>
      </c>
      <c r="B99" s="25" t="e">
        <f>IF('Crisis Indicator Data'!#REF!="No Data",1,IF(#REF!&lt;&gt;"",1,0))</f>
        <v>#REF!</v>
      </c>
      <c r="C99" s="25" t="e">
        <f>IF('Crisis Indicator Data'!#REF!="No Data",1,IF(#REF!&lt;&gt;"",1,0))</f>
        <v>#REF!</v>
      </c>
      <c r="D99" s="25" t="e">
        <f>IF('Crisis Indicator Data'!#REF!="No Data",1,IF(#REF!&lt;&gt;"",1,0))</f>
        <v>#REF!</v>
      </c>
      <c r="E99" s="25" t="e">
        <f>IF('Crisis Indicator Data'!#REF!="No Data",1,IF(#REF!&lt;&gt;"",1,0))</f>
        <v>#REF!</v>
      </c>
      <c r="F99" s="25" t="e">
        <f>IF('Crisis Indicator Data'!#REF!="No Data",1,IF(#REF!&lt;&gt;"",1,0))</f>
        <v>#REF!</v>
      </c>
      <c r="G99" s="25" t="e">
        <f>IF('Crisis Indicator Data'!#REF!="No Data",1,IF(#REF!&lt;&gt;"",1,0))</f>
        <v>#REF!</v>
      </c>
      <c r="H99" s="25" t="e">
        <f>IF('Crisis Indicator Data'!#REF!="No Data",1,IF(#REF!&lt;&gt;"",1,0))</f>
        <v>#REF!</v>
      </c>
      <c r="I99" s="25" t="e">
        <f>IF('Crisis Indicator Data'!#REF!="No Data",1,IF(#REF!&lt;&gt;"",1,0))</f>
        <v>#REF!</v>
      </c>
      <c r="J99" s="25" t="e">
        <f>IF('Crisis Indicator Data'!#REF!="No Data",1,IF(#REF!&lt;&gt;"",1,0))</f>
        <v>#REF!</v>
      </c>
      <c r="K99" s="25" t="e">
        <f>IF('Crisis Indicator Data'!#REF!="No Data",1,IF(#REF!&lt;&gt;"",1,0))</f>
        <v>#REF!</v>
      </c>
      <c r="L99" s="25" t="e">
        <f>IF('Crisis Indicator Data'!#REF!="No Data",1,IF(#REF!&lt;&gt;"",1,0))</f>
        <v>#REF!</v>
      </c>
      <c r="M99" s="25" t="e">
        <f>IF('Crisis Indicator Data'!#REF!="No Data",1,IF(#REF!&lt;&gt;"",1,0))</f>
        <v>#REF!</v>
      </c>
      <c r="N99" s="25" t="e">
        <f>IF('Crisis Indicator Data'!#REF!="No Data",1,IF(#REF!&lt;&gt;"",1,0))</f>
        <v>#REF!</v>
      </c>
      <c r="O99" s="25" t="e">
        <f>IF('Crisis Indicator Data'!#REF!="No Data",1,IF(#REF!&lt;&gt;"",1,0))</f>
        <v>#REF!</v>
      </c>
      <c r="P99" s="25" t="e">
        <f>IF('Crisis Indicator Data'!#REF!="No Data",1,IF(#REF!&lt;&gt;"",1,0))</f>
        <v>#REF!</v>
      </c>
      <c r="Q99" s="25" t="e">
        <f>IF('Crisis Indicator Data'!#REF!="No Data",1,IF(#REF!&lt;&gt;"",1,0))</f>
        <v>#REF!</v>
      </c>
      <c r="R99" s="25" t="e">
        <f>IF('Crisis Indicator Data'!#REF!="No Data",1,IF(#REF!&lt;&gt;"",1,0))</f>
        <v>#REF!</v>
      </c>
      <c r="S99" s="25" t="e">
        <f>IF('Crisis Indicator Data'!#REF!="No Data",1,IF(#REF!&lt;&gt;"",1,0))</f>
        <v>#REF!</v>
      </c>
      <c r="T99" s="25" t="e">
        <f>IF('Crisis Indicator Data'!#REF!="No Data",1,IF(#REF!&lt;&gt;"",1,0))</f>
        <v>#REF!</v>
      </c>
      <c r="U99" s="25" t="e">
        <f>IF('Crisis Indicator Data'!#REF!="No Data",1,IF(#REF!&lt;&gt;"",1,0))</f>
        <v>#REF!</v>
      </c>
      <c r="V99" s="25" t="e">
        <f>IF('Crisis Indicator Data'!#REF!="No Data",1,IF(#REF!&lt;&gt;"",1,0))</f>
        <v>#REF!</v>
      </c>
      <c r="W99" s="25" t="e">
        <f>IF('Crisis Indicator Data'!#REF!="No Data",1,IF(#REF!&lt;&gt;"",1,0))</f>
        <v>#REF!</v>
      </c>
      <c r="X99" s="25" t="e">
        <f>IF('Crisis Indicator Data'!#REF!="No Data",1,IF(#REF!&lt;&gt;"",1,0))</f>
        <v>#REF!</v>
      </c>
      <c r="Y99" s="25" t="e">
        <f>IF('Crisis Indicator Data'!#REF!="No Data",1,IF(#REF!&lt;&gt;"",1,0))</f>
        <v>#REF!</v>
      </c>
      <c r="Z99" s="25" t="e">
        <f>IF('Crisis Indicator Data'!#REF!="No Data",1,IF(#REF!&lt;&gt;"",1,0))</f>
        <v>#REF!</v>
      </c>
      <c r="AA99" s="25" t="e">
        <f>IF('Crisis Indicator Data'!#REF!="No Data",1,IF(#REF!&lt;&gt;"",1,0))</f>
        <v>#REF!</v>
      </c>
      <c r="AB99" s="25" t="e">
        <f>IF('Crisis Indicator Data'!#REF!="No Data",1,IF(#REF!&lt;&gt;"",1,0))</f>
        <v>#REF!</v>
      </c>
      <c r="AC99" s="25" t="e">
        <f>IF('Crisis Indicator Data'!#REF!="No Data",1,IF(#REF!&lt;&gt;"",1,0))</f>
        <v>#REF!</v>
      </c>
      <c r="AD99" s="25" t="e">
        <f>IF('Crisis Indicator Data'!#REF!="No Data",1,IF(#REF!&lt;&gt;"",1,0))</f>
        <v>#REF!</v>
      </c>
      <c r="AE99" s="25" t="e">
        <f>IF('Crisis Indicator Data'!#REF!="No Data",1,IF(#REF!&lt;&gt;"",1,0))</f>
        <v>#REF!</v>
      </c>
      <c r="AF99" s="25" t="e">
        <f>IF('Crisis Indicator Data'!#REF!="No Data",1,IF(#REF!&lt;&gt;"",1,0))</f>
        <v>#REF!</v>
      </c>
      <c r="AG99" s="25" t="e">
        <f>IF('Crisis Indicator Data'!#REF!="No Data",1,IF(#REF!&lt;&gt;"",1,0))</f>
        <v>#REF!</v>
      </c>
      <c r="AH99" s="25" t="e">
        <f>IF('Crisis Indicator Data'!#REF!="No Data",1,IF(#REF!&lt;&gt;"",1,0))</f>
        <v>#REF!</v>
      </c>
      <c r="AI99" s="25" t="e">
        <f>IF('Crisis Indicator Data'!#REF!="No Data",1,IF(#REF!&lt;&gt;"",1,0))</f>
        <v>#REF!</v>
      </c>
      <c r="AJ99" s="25" t="e">
        <f>IF('Crisis Indicator Data'!#REF!="No Data",1,IF(#REF!&lt;&gt;"",1,0))</f>
        <v>#REF!</v>
      </c>
      <c r="AK99" s="25" t="e">
        <f>IF('Crisis Indicator Data'!#REF!="No Data",1,IF(#REF!&lt;&gt;"",1,0))</f>
        <v>#REF!</v>
      </c>
      <c r="AL99" s="25" t="e">
        <f>IF('Crisis Indicator Data'!#REF!="No Data",1,IF(#REF!&lt;&gt;"",1,0))</f>
        <v>#REF!</v>
      </c>
      <c r="AM99" s="25" t="e">
        <f>IF('Crisis Indicator Data'!#REF!="No Data",1,IF(#REF!&lt;&gt;"",1,0))</f>
        <v>#REF!</v>
      </c>
      <c r="AN99" s="25" t="e">
        <f>IF('Crisis Indicator Data'!#REF!="No Data",1,IF(#REF!&lt;&gt;"",1,0))</f>
        <v>#REF!</v>
      </c>
      <c r="AO99" s="25" t="e">
        <f>IF('Crisis Indicator Data'!#REF!="No Data",1,IF(#REF!&lt;&gt;"",1,0))</f>
        <v>#REF!</v>
      </c>
      <c r="AP99" s="25" t="e">
        <f>IF('Crisis Indicator Data'!#REF!="No Data",1,IF(#REF!&lt;&gt;"",1,0))</f>
        <v>#REF!</v>
      </c>
      <c r="AQ99" s="25" t="e">
        <f>IF('Crisis Indicator Data'!#REF!="No Data",1,IF(#REF!&lt;&gt;"",1,0))</f>
        <v>#REF!</v>
      </c>
      <c r="AR99" s="25" t="e">
        <f>IF('Crisis Indicator Data'!#REF!="No Data",1,IF(#REF!&lt;&gt;"",1,0))</f>
        <v>#REF!</v>
      </c>
      <c r="AS99" s="25" t="e">
        <f>IF('Crisis Indicator Data'!#REF!="No Data",1,IF(#REF!&lt;&gt;"",1,0))</f>
        <v>#REF!</v>
      </c>
      <c r="AT99" s="25" t="e">
        <f>IF('Crisis Indicator Data'!#REF!="No Data",1,IF(#REF!&lt;&gt;"",1,0))</f>
        <v>#REF!</v>
      </c>
      <c r="AU99" s="25" t="e">
        <f>IF('Crisis Indicator Data'!#REF!="No Data",1,IF(#REF!&lt;&gt;"",1,0))</f>
        <v>#REF!</v>
      </c>
      <c r="AV99" s="25" t="e">
        <f>IF('Crisis Indicator Data'!#REF!="No Data",1,IF(#REF!&lt;&gt;"",1,0))</f>
        <v>#REF!</v>
      </c>
      <c r="AW99" s="25" t="e">
        <f>IF('Crisis Indicator Data'!#REF!="No Data",1,IF(#REF!&lt;&gt;"",1,0))</f>
        <v>#REF!</v>
      </c>
      <c r="AX99" s="25" t="e">
        <f>IF('Crisis Indicator Data'!#REF!="No Data",1,IF(#REF!&lt;&gt;"",1,0))</f>
        <v>#REF!</v>
      </c>
      <c r="AY99" s="25" t="e">
        <f>IF('Crisis Indicator Data'!#REF!="No Data",1,IF(#REF!&lt;&gt;"",1,0))</f>
        <v>#REF!</v>
      </c>
      <c r="AZ99" s="25" t="e">
        <f>IF('Crisis Indicator Data'!#REF!="No Data",1,IF(#REF!&lt;&gt;"",1,0))</f>
        <v>#REF!</v>
      </c>
      <c r="BA99" t="e">
        <f t="shared" si="6"/>
        <v>#REF!</v>
      </c>
      <c r="BB99" s="27" t="e">
        <f t="shared" si="7"/>
        <v>#REF!</v>
      </c>
    </row>
    <row r="100" spans="1:54" x14ac:dyDescent="0.25">
      <c r="A100" t="s">
        <v>10002</v>
      </c>
      <c r="B100" s="25" t="e">
        <f>IF('Crisis Indicator Data'!#REF!="No Data",1,IF(#REF!&lt;&gt;"",1,0))</f>
        <v>#REF!</v>
      </c>
      <c r="C100" s="25" t="e">
        <f>IF('Crisis Indicator Data'!#REF!="No Data",1,IF(#REF!&lt;&gt;"",1,0))</f>
        <v>#REF!</v>
      </c>
      <c r="D100" s="25" t="e">
        <f>IF('Crisis Indicator Data'!#REF!="No Data",1,IF(#REF!&lt;&gt;"",1,0))</f>
        <v>#REF!</v>
      </c>
      <c r="E100" s="25" t="e">
        <f>IF('Crisis Indicator Data'!#REF!="No Data",1,IF(#REF!&lt;&gt;"",1,0))</f>
        <v>#REF!</v>
      </c>
      <c r="F100" s="25" t="e">
        <f>IF('Crisis Indicator Data'!#REF!="No Data",1,IF(#REF!&lt;&gt;"",1,0))</f>
        <v>#REF!</v>
      </c>
      <c r="G100" s="25" t="e">
        <f>IF('Crisis Indicator Data'!#REF!="No Data",1,IF(#REF!&lt;&gt;"",1,0))</f>
        <v>#REF!</v>
      </c>
      <c r="H100" s="25" t="e">
        <f>IF('Crisis Indicator Data'!#REF!="No Data",1,IF(#REF!&lt;&gt;"",1,0))</f>
        <v>#REF!</v>
      </c>
      <c r="I100" s="25" t="e">
        <f>IF('Crisis Indicator Data'!#REF!="No Data",1,IF(#REF!&lt;&gt;"",1,0))</f>
        <v>#REF!</v>
      </c>
      <c r="J100" s="25" t="e">
        <f>IF('Crisis Indicator Data'!#REF!="No Data",1,IF(#REF!&lt;&gt;"",1,0))</f>
        <v>#REF!</v>
      </c>
      <c r="K100" s="25" t="e">
        <f>IF('Crisis Indicator Data'!#REF!="No Data",1,IF(#REF!&lt;&gt;"",1,0))</f>
        <v>#REF!</v>
      </c>
      <c r="L100" s="25" t="e">
        <f>IF('Crisis Indicator Data'!#REF!="No Data",1,IF(#REF!&lt;&gt;"",1,0))</f>
        <v>#REF!</v>
      </c>
      <c r="M100" s="25" t="e">
        <f>IF('Crisis Indicator Data'!#REF!="No Data",1,IF(#REF!&lt;&gt;"",1,0))</f>
        <v>#REF!</v>
      </c>
      <c r="N100" s="25" t="e">
        <f>IF('Crisis Indicator Data'!#REF!="No Data",1,IF(#REF!&lt;&gt;"",1,0))</f>
        <v>#REF!</v>
      </c>
      <c r="O100" s="25" t="e">
        <f>IF('Crisis Indicator Data'!#REF!="No Data",1,IF(#REF!&lt;&gt;"",1,0))</f>
        <v>#REF!</v>
      </c>
      <c r="P100" s="25" t="e">
        <f>IF('Crisis Indicator Data'!#REF!="No Data",1,IF(#REF!&lt;&gt;"",1,0))</f>
        <v>#REF!</v>
      </c>
      <c r="Q100" s="25" t="e">
        <f>IF('Crisis Indicator Data'!#REF!="No Data",1,IF(#REF!&lt;&gt;"",1,0))</f>
        <v>#REF!</v>
      </c>
      <c r="R100" s="25" t="e">
        <f>IF('Crisis Indicator Data'!#REF!="No Data",1,IF(#REF!&lt;&gt;"",1,0))</f>
        <v>#REF!</v>
      </c>
      <c r="S100" s="25" t="e">
        <f>IF('Crisis Indicator Data'!#REF!="No Data",1,IF(#REF!&lt;&gt;"",1,0))</f>
        <v>#REF!</v>
      </c>
      <c r="T100" s="25" t="e">
        <f>IF('Crisis Indicator Data'!#REF!="No Data",1,IF(#REF!&lt;&gt;"",1,0))</f>
        <v>#REF!</v>
      </c>
      <c r="U100" s="25" t="e">
        <f>IF('Crisis Indicator Data'!#REF!="No Data",1,IF(#REF!&lt;&gt;"",1,0))</f>
        <v>#REF!</v>
      </c>
      <c r="V100" s="25" t="e">
        <f>IF('Crisis Indicator Data'!#REF!="No Data",1,IF(#REF!&lt;&gt;"",1,0))</f>
        <v>#REF!</v>
      </c>
      <c r="W100" s="25" t="e">
        <f>IF('Crisis Indicator Data'!#REF!="No Data",1,IF(#REF!&lt;&gt;"",1,0))</f>
        <v>#REF!</v>
      </c>
      <c r="X100" s="25" t="e">
        <f>IF('Crisis Indicator Data'!#REF!="No Data",1,IF(#REF!&lt;&gt;"",1,0))</f>
        <v>#REF!</v>
      </c>
      <c r="Y100" s="25" t="e">
        <f>IF('Crisis Indicator Data'!#REF!="No Data",1,IF(#REF!&lt;&gt;"",1,0))</f>
        <v>#REF!</v>
      </c>
      <c r="Z100" s="25" t="e">
        <f>IF('Crisis Indicator Data'!#REF!="No Data",1,IF(#REF!&lt;&gt;"",1,0))</f>
        <v>#REF!</v>
      </c>
      <c r="AA100" s="25" t="e">
        <f>IF('Crisis Indicator Data'!#REF!="No Data",1,IF(#REF!&lt;&gt;"",1,0))</f>
        <v>#REF!</v>
      </c>
      <c r="AB100" s="25" t="e">
        <f>IF('Crisis Indicator Data'!#REF!="No Data",1,IF(#REF!&lt;&gt;"",1,0))</f>
        <v>#REF!</v>
      </c>
      <c r="AC100" s="25" t="e">
        <f>IF('Crisis Indicator Data'!#REF!="No Data",1,IF(#REF!&lt;&gt;"",1,0))</f>
        <v>#REF!</v>
      </c>
      <c r="AD100" s="25" t="e">
        <f>IF('Crisis Indicator Data'!#REF!="No Data",1,IF(#REF!&lt;&gt;"",1,0))</f>
        <v>#REF!</v>
      </c>
      <c r="AE100" s="25" t="e">
        <f>IF('Crisis Indicator Data'!#REF!="No Data",1,IF(#REF!&lt;&gt;"",1,0))</f>
        <v>#REF!</v>
      </c>
      <c r="AF100" s="25" t="e">
        <f>IF('Crisis Indicator Data'!#REF!="No Data",1,IF(#REF!&lt;&gt;"",1,0))</f>
        <v>#REF!</v>
      </c>
      <c r="AG100" s="25" t="e">
        <f>IF('Crisis Indicator Data'!#REF!="No Data",1,IF(#REF!&lt;&gt;"",1,0))</f>
        <v>#REF!</v>
      </c>
      <c r="AH100" s="25" t="e">
        <f>IF('Crisis Indicator Data'!#REF!="No Data",1,IF(#REF!&lt;&gt;"",1,0))</f>
        <v>#REF!</v>
      </c>
      <c r="AI100" s="25" t="e">
        <f>IF('Crisis Indicator Data'!#REF!="No Data",1,IF(#REF!&lt;&gt;"",1,0))</f>
        <v>#REF!</v>
      </c>
      <c r="AJ100" s="25" t="e">
        <f>IF('Crisis Indicator Data'!#REF!="No Data",1,IF(#REF!&lt;&gt;"",1,0))</f>
        <v>#REF!</v>
      </c>
      <c r="AK100" s="25" t="e">
        <f>IF('Crisis Indicator Data'!#REF!="No Data",1,IF(#REF!&lt;&gt;"",1,0))</f>
        <v>#REF!</v>
      </c>
      <c r="AL100" s="25" t="e">
        <f>IF('Crisis Indicator Data'!#REF!="No Data",1,IF(#REF!&lt;&gt;"",1,0))</f>
        <v>#REF!</v>
      </c>
      <c r="AM100" s="25" t="e">
        <f>IF('Crisis Indicator Data'!#REF!="No Data",1,IF(#REF!&lt;&gt;"",1,0))</f>
        <v>#REF!</v>
      </c>
      <c r="AN100" s="25" t="e">
        <f>IF('Crisis Indicator Data'!#REF!="No Data",1,IF(#REF!&lt;&gt;"",1,0))</f>
        <v>#REF!</v>
      </c>
      <c r="AO100" s="25" t="e">
        <f>IF('Crisis Indicator Data'!#REF!="No Data",1,IF(#REF!&lt;&gt;"",1,0))</f>
        <v>#REF!</v>
      </c>
      <c r="AP100" s="25" t="e">
        <f>IF('Crisis Indicator Data'!#REF!="No Data",1,IF(#REF!&lt;&gt;"",1,0))</f>
        <v>#REF!</v>
      </c>
      <c r="AQ100" s="25" t="e">
        <f>IF('Crisis Indicator Data'!#REF!="No Data",1,IF(#REF!&lt;&gt;"",1,0))</f>
        <v>#REF!</v>
      </c>
      <c r="AR100" s="25" t="e">
        <f>IF('Crisis Indicator Data'!#REF!="No Data",1,IF(#REF!&lt;&gt;"",1,0))</f>
        <v>#REF!</v>
      </c>
      <c r="AS100" s="25" t="e">
        <f>IF('Crisis Indicator Data'!#REF!="No Data",1,IF(#REF!&lt;&gt;"",1,0))</f>
        <v>#REF!</v>
      </c>
      <c r="AT100" s="25" t="e">
        <f>IF('Crisis Indicator Data'!#REF!="No Data",1,IF(#REF!&lt;&gt;"",1,0))</f>
        <v>#REF!</v>
      </c>
      <c r="AU100" s="25" t="e">
        <f>IF('Crisis Indicator Data'!#REF!="No Data",1,IF(#REF!&lt;&gt;"",1,0))</f>
        <v>#REF!</v>
      </c>
      <c r="AV100" s="25" t="e">
        <f>IF('Crisis Indicator Data'!#REF!="No Data",1,IF(#REF!&lt;&gt;"",1,0))</f>
        <v>#REF!</v>
      </c>
      <c r="AW100" s="25" t="e">
        <f>IF('Crisis Indicator Data'!#REF!="No Data",1,IF(#REF!&lt;&gt;"",1,0))</f>
        <v>#REF!</v>
      </c>
      <c r="AX100" s="25" t="e">
        <f>IF('Crisis Indicator Data'!#REF!="No Data",1,IF(#REF!&lt;&gt;"",1,0))</f>
        <v>#REF!</v>
      </c>
      <c r="AY100" s="25" t="e">
        <f>IF('Crisis Indicator Data'!#REF!="No Data",1,IF(#REF!&lt;&gt;"",1,0))</f>
        <v>#REF!</v>
      </c>
      <c r="AZ100" s="25" t="e">
        <f>IF('Crisis Indicator Data'!#REF!="No Data",1,IF(#REF!&lt;&gt;"",1,0))</f>
        <v>#REF!</v>
      </c>
      <c r="BA100" t="e">
        <f t="shared" si="6"/>
        <v>#REF!</v>
      </c>
      <c r="BB100" s="27" t="e">
        <f t="shared" si="7"/>
        <v>#REF!</v>
      </c>
    </row>
    <row r="101" spans="1:54" x14ac:dyDescent="0.25">
      <c r="A101" t="s">
        <v>10004</v>
      </c>
      <c r="B101" s="25" t="e">
        <f>IF('Crisis Indicator Data'!#REF!="No Data",1,IF(#REF!&lt;&gt;"",1,0))</f>
        <v>#REF!</v>
      </c>
      <c r="C101" s="25" t="e">
        <f>IF('Crisis Indicator Data'!#REF!="No Data",1,IF(#REF!&lt;&gt;"",1,0))</f>
        <v>#REF!</v>
      </c>
      <c r="D101" s="25" t="e">
        <f>IF('Crisis Indicator Data'!#REF!="No Data",1,IF(#REF!&lt;&gt;"",1,0))</f>
        <v>#REF!</v>
      </c>
      <c r="E101" s="25" t="e">
        <f>IF('Crisis Indicator Data'!#REF!="No Data",1,IF(#REF!&lt;&gt;"",1,0))</f>
        <v>#REF!</v>
      </c>
      <c r="F101" s="25" t="e">
        <f>IF('Crisis Indicator Data'!#REF!="No Data",1,IF(#REF!&lt;&gt;"",1,0))</f>
        <v>#REF!</v>
      </c>
      <c r="G101" s="25" t="e">
        <f>IF('Crisis Indicator Data'!#REF!="No Data",1,IF(#REF!&lt;&gt;"",1,0))</f>
        <v>#REF!</v>
      </c>
      <c r="H101" s="25" t="e">
        <f>IF('Crisis Indicator Data'!#REF!="No Data",1,IF(#REF!&lt;&gt;"",1,0))</f>
        <v>#REF!</v>
      </c>
      <c r="I101" s="25" t="e">
        <f>IF('Crisis Indicator Data'!#REF!="No Data",1,IF(#REF!&lt;&gt;"",1,0))</f>
        <v>#REF!</v>
      </c>
      <c r="J101" s="25" t="e">
        <f>IF('Crisis Indicator Data'!#REF!="No Data",1,IF(#REF!&lt;&gt;"",1,0))</f>
        <v>#REF!</v>
      </c>
      <c r="K101" s="25" t="e">
        <f>IF('Crisis Indicator Data'!#REF!="No Data",1,IF(#REF!&lt;&gt;"",1,0))</f>
        <v>#REF!</v>
      </c>
      <c r="L101" s="25" t="e">
        <f>IF('Crisis Indicator Data'!#REF!="No Data",1,IF(#REF!&lt;&gt;"",1,0))</f>
        <v>#REF!</v>
      </c>
      <c r="M101" s="25" t="e">
        <f>IF('Crisis Indicator Data'!#REF!="No Data",1,IF(#REF!&lt;&gt;"",1,0))</f>
        <v>#REF!</v>
      </c>
      <c r="N101" s="25" t="e">
        <f>IF('Crisis Indicator Data'!#REF!="No Data",1,IF(#REF!&lt;&gt;"",1,0))</f>
        <v>#REF!</v>
      </c>
      <c r="O101" s="25" t="e">
        <f>IF('Crisis Indicator Data'!#REF!="No Data",1,IF(#REF!&lt;&gt;"",1,0))</f>
        <v>#REF!</v>
      </c>
      <c r="P101" s="25" t="e">
        <f>IF('Crisis Indicator Data'!#REF!="No Data",1,IF(#REF!&lt;&gt;"",1,0))</f>
        <v>#REF!</v>
      </c>
      <c r="Q101" s="25" t="e">
        <f>IF('Crisis Indicator Data'!#REF!="No Data",1,IF(#REF!&lt;&gt;"",1,0))</f>
        <v>#REF!</v>
      </c>
      <c r="R101" s="25" t="e">
        <f>IF('Crisis Indicator Data'!#REF!="No Data",1,IF(#REF!&lt;&gt;"",1,0))</f>
        <v>#REF!</v>
      </c>
      <c r="S101" s="25" t="e">
        <f>IF('Crisis Indicator Data'!#REF!="No Data",1,IF(#REF!&lt;&gt;"",1,0))</f>
        <v>#REF!</v>
      </c>
      <c r="T101" s="25" t="e">
        <f>IF('Crisis Indicator Data'!#REF!="No Data",1,IF(#REF!&lt;&gt;"",1,0))</f>
        <v>#REF!</v>
      </c>
      <c r="U101" s="25" t="e">
        <f>IF('Crisis Indicator Data'!#REF!="No Data",1,IF(#REF!&lt;&gt;"",1,0))</f>
        <v>#REF!</v>
      </c>
      <c r="V101" s="25" t="e">
        <f>IF('Crisis Indicator Data'!#REF!="No Data",1,IF(#REF!&lt;&gt;"",1,0))</f>
        <v>#REF!</v>
      </c>
      <c r="W101" s="25" t="e">
        <f>IF('Crisis Indicator Data'!#REF!="No Data",1,IF(#REF!&lt;&gt;"",1,0))</f>
        <v>#REF!</v>
      </c>
      <c r="X101" s="25" t="e">
        <f>IF('Crisis Indicator Data'!#REF!="No Data",1,IF(#REF!&lt;&gt;"",1,0))</f>
        <v>#REF!</v>
      </c>
      <c r="Y101" s="25" t="e">
        <f>IF('Crisis Indicator Data'!#REF!="No Data",1,IF(#REF!&lt;&gt;"",1,0))</f>
        <v>#REF!</v>
      </c>
      <c r="Z101" s="25" t="e">
        <f>IF('Crisis Indicator Data'!#REF!="No Data",1,IF(#REF!&lt;&gt;"",1,0))</f>
        <v>#REF!</v>
      </c>
      <c r="AA101" s="25" t="e">
        <f>IF('Crisis Indicator Data'!#REF!="No Data",1,IF(#REF!&lt;&gt;"",1,0))</f>
        <v>#REF!</v>
      </c>
      <c r="AB101" s="25" t="e">
        <f>IF('Crisis Indicator Data'!#REF!="No Data",1,IF(#REF!&lt;&gt;"",1,0))</f>
        <v>#REF!</v>
      </c>
      <c r="AC101" s="25" t="e">
        <f>IF('Crisis Indicator Data'!#REF!="No Data",1,IF(#REF!&lt;&gt;"",1,0))</f>
        <v>#REF!</v>
      </c>
      <c r="AD101" s="25" t="e">
        <f>IF('Crisis Indicator Data'!#REF!="No Data",1,IF(#REF!&lt;&gt;"",1,0))</f>
        <v>#REF!</v>
      </c>
      <c r="AE101" s="25" t="e">
        <f>IF('Crisis Indicator Data'!#REF!="No Data",1,IF(#REF!&lt;&gt;"",1,0))</f>
        <v>#REF!</v>
      </c>
      <c r="AF101" s="25" t="e">
        <f>IF('Crisis Indicator Data'!#REF!="No Data",1,IF(#REF!&lt;&gt;"",1,0))</f>
        <v>#REF!</v>
      </c>
      <c r="AG101" s="25" t="e">
        <f>IF('Crisis Indicator Data'!#REF!="No Data",1,IF(#REF!&lt;&gt;"",1,0))</f>
        <v>#REF!</v>
      </c>
      <c r="AH101" s="25" t="e">
        <f>IF('Crisis Indicator Data'!#REF!="No Data",1,IF(#REF!&lt;&gt;"",1,0))</f>
        <v>#REF!</v>
      </c>
      <c r="AI101" s="25" t="e">
        <f>IF('Crisis Indicator Data'!#REF!="No Data",1,IF(#REF!&lt;&gt;"",1,0))</f>
        <v>#REF!</v>
      </c>
      <c r="AJ101" s="25" t="e">
        <f>IF('Crisis Indicator Data'!#REF!="No Data",1,IF(#REF!&lt;&gt;"",1,0))</f>
        <v>#REF!</v>
      </c>
      <c r="AK101" s="25" t="e">
        <f>IF('Crisis Indicator Data'!#REF!="No Data",1,IF(#REF!&lt;&gt;"",1,0))</f>
        <v>#REF!</v>
      </c>
      <c r="AL101" s="25" t="e">
        <f>IF('Crisis Indicator Data'!#REF!="No Data",1,IF(#REF!&lt;&gt;"",1,0))</f>
        <v>#REF!</v>
      </c>
      <c r="AM101" s="25" t="e">
        <f>IF('Crisis Indicator Data'!#REF!="No Data",1,IF(#REF!&lt;&gt;"",1,0))</f>
        <v>#REF!</v>
      </c>
      <c r="AN101" s="25" t="e">
        <f>IF('Crisis Indicator Data'!#REF!="No Data",1,IF(#REF!&lt;&gt;"",1,0))</f>
        <v>#REF!</v>
      </c>
      <c r="AO101" s="25" t="e">
        <f>IF('Crisis Indicator Data'!#REF!="No Data",1,IF(#REF!&lt;&gt;"",1,0))</f>
        <v>#REF!</v>
      </c>
      <c r="AP101" s="25" t="e">
        <f>IF('Crisis Indicator Data'!#REF!="No Data",1,IF(#REF!&lt;&gt;"",1,0))</f>
        <v>#REF!</v>
      </c>
      <c r="AQ101" s="25" t="e">
        <f>IF('Crisis Indicator Data'!#REF!="No Data",1,IF(#REF!&lt;&gt;"",1,0))</f>
        <v>#REF!</v>
      </c>
      <c r="AR101" s="25" t="e">
        <f>IF('Crisis Indicator Data'!#REF!="No Data",1,IF(#REF!&lt;&gt;"",1,0))</f>
        <v>#REF!</v>
      </c>
      <c r="AS101" s="25" t="e">
        <f>IF('Crisis Indicator Data'!#REF!="No Data",1,IF(#REF!&lt;&gt;"",1,0))</f>
        <v>#REF!</v>
      </c>
      <c r="AT101" s="25" t="e">
        <f>IF('Crisis Indicator Data'!#REF!="No Data",1,IF(#REF!&lt;&gt;"",1,0))</f>
        <v>#REF!</v>
      </c>
      <c r="AU101" s="25" t="e">
        <f>IF('Crisis Indicator Data'!#REF!="No Data",1,IF(#REF!&lt;&gt;"",1,0))</f>
        <v>#REF!</v>
      </c>
      <c r="AV101" s="25" t="e">
        <f>IF('Crisis Indicator Data'!#REF!="No Data",1,IF(#REF!&lt;&gt;"",1,0))</f>
        <v>#REF!</v>
      </c>
      <c r="AW101" s="25" t="e">
        <f>IF('Crisis Indicator Data'!#REF!="No Data",1,IF(#REF!&lt;&gt;"",1,0))</f>
        <v>#REF!</v>
      </c>
      <c r="AX101" s="25" t="e">
        <f>IF('Crisis Indicator Data'!#REF!="No Data",1,IF(#REF!&lt;&gt;"",1,0))</f>
        <v>#REF!</v>
      </c>
      <c r="AY101" s="25" t="e">
        <f>IF('Crisis Indicator Data'!#REF!="No Data",1,IF(#REF!&lt;&gt;"",1,0))</f>
        <v>#REF!</v>
      </c>
      <c r="AZ101" s="25" t="e">
        <f>IF('Crisis Indicator Data'!#REF!="No Data",1,IF(#REF!&lt;&gt;"",1,0))</f>
        <v>#REF!</v>
      </c>
      <c r="BA101" t="e">
        <f t="shared" si="6"/>
        <v>#REF!</v>
      </c>
      <c r="BB101" s="27" t="e">
        <f t="shared" si="7"/>
        <v>#REF!</v>
      </c>
    </row>
    <row r="102" spans="1:54" x14ac:dyDescent="0.25">
      <c r="A102" t="s">
        <v>10008</v>
      </c>
      <c r="B102" s="25" t="e">
        <f>IF('Crisis Indicator Data'!#REF!="No Data",1,IF(#REF!&lt;&gt;"",1,0))</f>
        <v>#REF!</v>
      </c>
      <c r="C102" s="25" t="e">
        <f>IF('Crisis Indicator Data'!#REF!="No Data",1,IF(#REF!&lt;&gt;"",1,0))</f>
        <v>#REF!</v>
      </c>
      <c r="D102" s="25" t="e">
        <f>IF('Crisis Indicator Data'!#REF!="No Data",1,IF(#REF!&lt;&gt;"",1,0))</f>
        <v>#REF!</v>
      </c>
      <c r="E102" s="25" t="e">
        <f>IF('Crisis Indicator Data'!#REF!="No Data",1,IF(#REF!&lt;&gt;"",1,0))</f>
        <v>#REF!</v>
      </c>
      <c r="F102" s="25" t="e">
        <f>IF('Crisis Indicator Data'!#REF!="No Data",1,IF(#REF!&lt;&gt;"",1,0))</f>
        <v>#REF!</v>
      </c>
      <c r="G102" s="25" t="e">
        <f>IF('Crisis Indicator Data'!#REF!="No Data",1,IF(#REF!&lt;&gt;"",1,0))</f>
        <v>#REF!</v>
      </c>
      <c r="H102" s="25" t="e">
        <f>IF('Crisis Indicator Data'!#REF!="No Data",1,IF(#REF!&lt;&gt;"",1,0))</f>
        <v>#REF!</v>
      </c>
      <c r="I102" s="25" t="e">
        <f>IF('Crisis Indicator Data'!#REF!="No Data",1,IF(#REF!&lt;&gt;"",1,0))</f>
        <v>#REF!</v>
      </c>
      <c r="J102" s="25" t="e">
        <f>IF('Crisis Indicator Data'!#REF!="No Data",1,IF(#REF!&lt;&gt;"",1,0))</f>
        <v>#REF!</v>
      </c>
      <c r="K102" s="25" t="e">
        <f>IF('Crisis Indicator Data'!#REF!="No Data",1,IF(#REF!&lt;&gt;"",1,0))</f>
        <v>#REF!</v>
      </c>
      <c r="L102" s="25" t="e">
        <f>IF('Crisis Indicator Data'!#REF!="No Data",1,IF(#REF!&lt;&gt;"",1,0))</f>
        <v>#REF!</v>
      </c>
      <c r="M102" s="25" t="e">
        <f>IF('Crisis Indicator Data'!#REF!="No Data",1,IF(#REF!&lt;&gt;"",1,0))</f>
        <v>#REF!</v>
      </c>
      <c r="N102" s="25" t="e">
        <f>IF('Crisis Indicator Data'!#REF!="No Data",1,IF(#REF!&lt;&gt;"",1,0))</f>
        <v>#REF!</v>
      </c>
      <c r="O102" s="25" t="e">
        <f>IF('Crisis Indicator Data'!#REF!="No Data",1,IF(#REF!&lt;&gt;"",1,0))</f>
        <v>#REF!</v>
      </c>
      <c r="P102" s="25" t="e">
        <f>IF('Crisis Indicator Data'!#REF!="No Data",1,IF(#REF!&lt;&gt;"",1,0))</f>
        <v>#REF!</v>
      </c>
      <c r="Q102" s="25" t="e">
        <f>IF('Crisis Indicator Data'!#REF!="No Data",1,IF(#REF!&lt;&gt;"",1,0))</f>
        <v>#REF!</v>
      </c>
      <c r="R102" s="25" t="e">
        <f>IF('Crisis Indicator Data'!#REF!="No Data",1,IF(#REF!&lt;&gt;"",1,0))</f>
        <v>#REF!</v>
      </c>
      <c r="S102" s="25" t="e">
        <f>IF('Crisis Indicator Data'!#REF!="No Data",1,IF(#REF!&lt;&gt;"",1,0))</f>
        <v>#REF!</v>
      </c>
      <c r="T102" s="25" t="e">
        <f>IF('Crisis Indicator Data'!#REF!="No Data",1,IF(#REF!&lt;&gt;"",1,0))</f>
        <v>#REF!</v>
      </c>
      <c r="U102" s="25" t="e">
        <f>IF('Crisis Indicator Data'!#REF!="No Data",1,IF(#REF!&lt;&gt;"",1,0))</f>
        <v>#REF!</v>
      </c>
      <c r="V102" s="25" t="e">
        <f>IF('Crisis Indicator Data'!#REF!="No Data",1,IF(#REF!&lt;&gt;"",1,0))</f>
        <v>#REF!</v>
      </c>
      <c r="W102" s="25" t="e">
        <f>IF('Crisis Indicator Data'!#REF!="No Data",1,IF(#REF!&lt;&gt;"",1,0))</f>
        <v>#REF!</v>
      </c>
      <c r="X102" s="25" t="e">
        <f>IF('Crisis Indicator Data'!#REF!="No Data",1,IF(#REF!&lt;&gt;"",1,0))</f>
        <v>#REF!</v>
      </c>
      <c r="Y102" s="25" t="e">
        <f>IF('Crisis Indicator Data'!#REF!="No Data",1,IF(#REF!&lt;&gt;"",1,0))</f>
        <v>#REF!</v>
      </c>
      <c r="Z102" s="25" t="e">
        <f>IF('Crisis Indicator Data'!#REF!="No Data",1,IF(#REF!&lt;&gt;"",1,0))</f>
        <v>#REF!</v>
      </c>
      <c r="AA102" s="25" t="e">
        <f>IF('Crisis Indicator Data'!#REF!="No Data",1,IF(#REF!&lt;&gt;"",1,0))</f>
        <v>#REF!</v>
      </c>
      <c r="AB102" s="25" t="e">
        <f>IF('Crisis Indicator Data'!#REF!="No Data",1,IF(#REF!&lt;&gt;"",1,0))</f>
        <v>#REF!</v>
      </c>
      <c r="AC102" s="25" t="e">
        <f>IF('Crisis Indicator Data'!#REF!="No Data",1,IF(#REF!&lt;&gt;"",1,0))</f>
        <v>#REF!</v>
      </c>
      <c r="AD102" s="25" t="e">
        <f>IF('Crisis Indicator Data'!#REF!="No Data",1,IF(#REF!&lt;&gt;"",1,0))</f>
        <v>#REF!</v>
      </c>
      <c r="AE102" s="25" t="e">
        <f>IF('Crisis Indicator Data'!#REF!="No Data",1,IF(#REF!&lt;&gt;"",1,0))</f>
        <v>#REF!</v>
      </c>
      <c r="AF102" s="25" t="e">
        <f>IF('Crisis Indicator Data'!#REF!="No Data",1,IF(#REF!&lt;&gt;"",1,0))</f>
        <v>#REF!</v>
      </c>
      <c r="AG102" s="25" t="e">
        <f>IF('Crisis Indicator Data'!#REF!="No Data",1,IF(#REF!&lt;&gt;"",1,0))</f>
        <v>#REF!</v>
      </c>
      <c r="AH102" s="25" t="e">
        <f>IF('Crisis Indicator Data'!#REF!="No Data",1,IF(#REF!&lt;&gt;"",1,0))</f>
        <v>#REF!</v>
      </c>
      <c r="AI102" s="25" t="e">
        <f>IF('Crisis Indicator Data'!#REF!="No Data",1,IF(#REF!&lt;&gt;"",1,0))</f>
        <v>#REF!</v>
      </c>
      <c r="AJ102" s="25" t="e">
        <f>IF('Crisis Indicator Data'!#REF!="No Data",1,IF(#REF!&lt;&gt;"",1,0))</f>
        <v>#REF!</v>
      </c>
      <c r="AK102" s="25" t="e">
        <f>IF('Crisis Indicator Data'!#REF!="No Data",1,IF(#REF!&lt;&gt;"",1,0))</f>
        <v>#REF!</v>
      </c>
      <c r="AL102" s="25" t="e">
        <f>IF('Crisis Indicator Data'!#REF!="No Data",1,IF(#REF!&lt;&gt;"",1,0))</f>
        <v>#REF!</v>
      </c>
      <c r="AM102" s="25" t="e">
        <f>IF('Crisis Indicator Data'!#REF!="No Data",1,IF(#REF!&lt;&gt;"",1,0))</f>
        <v>#REF!</v>
      </c>
      <c r="AN102" s="25" t="e">
        <f>IF('Crisis Indicator Data'!#REF!="No Data",1,IF(#REF!&lt;&gt;"",1,0))</f>
        <v>#REF!</v>
      </c>
      <c r="AO102" s="25" t="e">
        <f>IF('Crisis Indicator Data'!#REF!="No Data",1,IF(#REF!&lt;&gt;"",1,0))</f>
        <v>#REF!</v>
      </c>
      <c r="AP102" s="25" t="e">
        <f>IF('Crisis Indicator Data'!#REF!="No Data",1,IF(#REF!&lt;&gt;"",1,0))</f>
        <v>#REF!</v>
      </c>
      <c r="AQ102" s="25" t="e">
        <f>IF('Crisis Indicator Data'!#REF!="No Data",1,IF(#REF!&lt;&gt;"",1,0))</f>
        <v>#REF!</v>
      </c>
      <c r="AR102" s="25" t="e">
        <f>IF('Crisis Indicator Data'!#REF!="No Data",1,IF(#REF!&lt;&gt;"",1,0))</f>
        <v>#REF!</v>
      </c>
      <c r="AS102" s="25" t="e">
        <f>IF('Crisis Indicator Data'!#REF!="No Data",1,IF(#REF!&lt;&gt;"",1,0))</f>
        <v>#REF!</v>
      </c>
      <c r="AT102" s="25" t="e">
        <f>IF('Crisis Indicator Data'!#REF!="No Data",1,IF(#REF!&lt;&gt;"",1,0))</f>
        <v>#REF!</v>
      </c>
      <c r="AU102" s="25" t="e">
        <f>IF('Crisis Indicator Data'!#REF!="No Data",1,IF(#REF!&lt;&gt;"",1,0))</f>
        <v>#REF!</v>
      </c>
      <c r="AV102" s="25" t="e">
        <f>IF('Crisis Indicator Data'!#REF!="No Data",1,IF(#REF!&lt;&gt;"",1,0))</f>
        <v>#REF!</v>
      </c>
      <c r="AW102" s="25" t="e">
        <f>IF('Crisis Indicator Data'!#REF!="No Data",1,IF(#REF!&lt;&gt;"",1,0))</f>
        <v>#REF!</v>
      </c>
      <c r="AX102" s="25" t="e">
        <f>IF('Crisis Indicator Data'!#REF!="No Data",1,IF(#REF!&lt;&gt;"",1,0))</f>
        <v>#REF!</v>
      </c>
      <c r="AY102" s="25" t="e">
        <f>IF('Crisis Indicator Data'!#REF!="No Data",1,IF(#REF!&lt;&gt;"",1,0))</f>
        <v>#REF!</v>
      </c>
      <c r="AZ102" s="25" t="e">
        <f>IF('Crisis Indicator Data'!#REF!="No Data",1,IF(#REF!&lt;&gt;"",1,0))</f>
        <v>#REF!</v>
      </c>
      <c r="BA102" t="e">
        <f t="shared" si="6"/>
        <v>#REF!</v>
      </c>
      <c r="BB102" s="27" t="e">
        <f t="shared" si="7"/>
        <v>#REF!</v>
      </c>
    </row>
    <row r="103" spans="1:54" x14ac:dyDescent="0.25">
      <c r="A103" t="s">
        <v>10028</v>
      </c>
      <c r="B103" s="25" t="e">
        <f>IF('Crisis Indicator Data'!#REF!="No Data",1,IF(#REF!&lt;&gt;"",1,0))</f>
        <v>#REF!</v>
      </c>
      <c r="C103" s="25" t="e">
        <f>IF('Crisis Indicator Data'!#REF!="No Data",1,IF(#REF!&lt;&gt;"",1,0))</f>
        <v>#REF!</v>
      </c>
      <c r="D103" s="25" t="e">
        <f>IF('Crisis Indicator Data'!#REF!="No Data",1,IF(#REF!&lt;&gt;"",1,0))</f>
        <v>#REF!</v>
      </c>
      <c r="E103" s="25" t="e">
        <f>IF('Crisis Indicator Data'!#REF!="No Data",1,IF(#REF!&lt;&gt;"",1,0))</f>
        <v>#REF!</v>
      </c>
      <c r="F103" s="25" t="e">
        <f>IF('Crisis Indicator Data'!#REF!="No Data",1,IF(#REF!&lt;&gt;"",1,0))</f>
        <v>#REF!</v>
      </c>
      <c r="G103" s="25" t="e">
        <f>IF('Crisis Indicator Data'!#REF!="No Data",1,IF(#REF!&lt;&gt;"",1,0))</f>
        <v>#REF!</v>
      </c>
      <c r="H103" s="25" t="e">
        <f>IF('Crisis Indicator Data'!#REF!="No Data",1,IF(#REF!&lt;&gt;"",1,0))</f>
        <v>#REF!</v>
      </c>
      <c r="I103" s="25" t="e">
        <f>IF('Crisis Indicator Data'!#REF!="No Data",1,IF(#REF!&lt;&gt;"",1,0))</f>
        <v>#REF!</v>
      </c>
      <c r="J103" s="25" t="e">
        <f>IF('Crisis Indicator Data'!#REF!="No Data",1,IF(#REF!&lt;&gt;"",1,0))</f>
        <v>#REF!</v>
      </c>
      <c r="K103" s="25" t="e">
        <f>IF('Crisis Indicator Data'!#REF!="No Data",1,IF(#REF!&lt;&gt;"",1,0))</f>
        <v>#REF!</v>
      </c>
      <c r="L103" s="25" t="e">
        <f>IF('Crisis Indicator Data'!#REF!="No Data",1,IF(#REF!&lt;&gt;"",1,0))</f>
        <v>#REF!</v>
      </c>
      <c r="M103" s="25" t="e">
        <f>IF('Crisis Indicator Data'!#REF!="No Data",1,IF(#REF!&lt;&gt;"",1,0))</f>
        <v>#REF!</v>
      </c>
      <c r="N103" s="25" t="e">
        <f>IF('Crisis Indicator Data'!#REF!="No Data",1,IF(#REF!&lt;&gt;"",1,0))</f>
        <v>#REF!</v>
      </c>
      <c r="O103" s="25" t="e">
        <f>IF('Crisis Indicator Data'!#REF!="No Data",1,IF(#REF!&lt;&gt;"",1,0))</f>
        <v>#REF!</v>
      </c>
      <c r="P103" s="25" t="e">
        <f>IF('Crisis Indicator Data'!#REF!="No Data",1,IF(#REF!&lt;&gt;"",1,0))</f>
        <v>#REF!</v>
      </c>
      <c r="Q103" s="25" t="e">
        <f>IF('Crisis Indicator Data'!#REF!="No Data",1,IF(#REF!&lt;&gt;"",1,0))</f>
        <v>#REF!</v>
      </c>
      <c r="R103" s="25" t="e">
        <f>IF('Crisis Indicator Data'!#REF!="No Data",1,IF(#REF!&lt;&gt;"",1,0))</f>
        <v>#REF!</v>
      </c>
      <c r="S103" s="25" t="e">
        <f>IF('Crisis Indicator Data'!#REF!="No Data",1,IF(#REF!&lt;&gt;"",1,0))</f>
        <v>#REF!</v>
      </c>
      <c r="T103" s="25" t="e">
        <f>IF('Crisis Indicator Data'!#REF!="No Data",1,IF(#REF!&lt;&gt;"",1,0))</f>
        <v>#REF!</v>
      </c>
      <c r="U103" s="25" t="e">
        <f>IF('Crisis Indicator Data'!#REF!="No Data",1,IF(#REF!&lt;&gt;"",1,0))</f>
        <v>#REF!</v>
      </c>
      <c r="V103" s="25" t="e">
        <f>IF('Crisis Indicator Data'!#REF!="No Data",1,IF(#REF!&lt;&gt;"",1,0))</f>
        <v>#REF!</v>
      </c>
      <c r="W103" s="25" t="e">
        <f>IF('Crisis Indicator Data'!#REF!="No Data",1,IF(#REF!&lt;&gt;"",1,0))</f>
        <v>#REF!</v>
      </c>
      <c r="X103" s="25" t="e">
        <f>IF('Crisis Indicator Data'!#REF!="No Data",1,IF(#REF!&lt;&gt;"",1,0))</f>
        <v>#REF!</v>
      </c>
      <c r="Y103" s="25" t="e">
        <f>IF('Crisis Indicator Data'!#REF!="No Data",1,IF(#REF!&lt;&gt;"",1,0))</f>
        <v>#REF!</v>
      </c>
      <c r="Z103" s="25" t="e">
        <f>IF('Crisis Indicator Data'!#REF!="No Data",1,IF(#REF!&lt;&gt;"",1,0))</f>
        <v>#REF!</v>
      </c>
      <c r="AA103" s="25" t="e">
        <f>IF('Crisis Indicator Data'!#REF!="No Data",1,IF(#REF!&lt;&gt;"",1,0))</f>
        <v>#REF!</v>
      </c>
      <c r="AB103" s="25" t="e">
        <f>IF('Crisis Indicator Data'!#REF!="No Data",1,IF(#REF!&lt;&gt;"",1,0))</f>
        <v>#REF!</v>
      </c>
      <c r="AC103" s="25" t="e">
        <f>IF('Crisis Indicator Data'!#REF!="No Data",1,IF(#REF!&lt;&gt;"",1,0))</f>
        <v>#REF!</v>
      </c>
      <c r="AD103" s="25" t="e">
        <f>IF('Crisis Indicator Data'!#REF!="No Data",1,IF(#REF!&lt;&gt;"",1,0))</f>
        <v>#REF!</v>
      </c>
      <c r="AE103" s="25" t="e">
        <f>IF('Crisis Indicator Data'!#REF!="No Data",1,IF(#REF!&lt;&gt;"",1,0))</f>
        <v>#REF!</v>
      </c>
      <c r="AF103" s="25" t="e">
        <f>IF('Crisis Indicator Data'!#REF!="No Data",1,IF(#REF!&lt;&gt;"",1,0))</f>
        <v>#REF!</v>
      </c>
      <c r="AG103" s="25" t="e">
        <f>IF('Crisis Indicator Data'!#REF!="No Data",1,IF(#REF!&lt;&gt;"",1,0))</f>
        <v>#REF!</v>
      </c>
      <c r="AH103" s="25" t="e">
        <f>IF('Crisis Indicator Data'!#REF!="No Data",1,IF(#REF!&lt;&gt;"",1,0))</f>
        <v>#REF!</v>
      </c>
      <c r="AI103" s="25" t="e">
        <f>IF('Crisis Indicator Data'!#REF!="No Data",1,IF(#REF!&lt;&gt;"",1,0))</f>
        <v>#REF!</v>
      </c>
      <c r="AJ103" s="25" t="e">
        <f>IF('Crisis Indicator Data'!#REF!="No Data",1,IF(#REF!&lt;&gt;"",1,0))</f>
        <v>#REF!</v>
      </c>
      <c r="AK103" s="25" t="e">
        <f>IF('Crisis Indicator Data'!#REF!="No Data",1,IF(#REF!&lt;&gt;"",1,0))</f>
        <v>#REF!</v>
      </c>
      <c r="AL103" s="25" t="e">
        <f>IF('Crisis Indicator Data'!#REF!="No Data",1,IF(#REF!&lt;&gt;"",1,0))</f>
        <v>#REF!</v>
      </c>
      <c r="AM103" s="25" t="e">
        <f>IF('Crisis Indicator Data'!#REF!="No Data",1,IF(#REF!&lt;&gt;"",1,0))</f>
        <v>#REF!</v>
      </c>
      <c r="AN103" s="25" t="e">
        <f>IF('Crisis Indicator Data'!#REF!="No Data",1,IF(#REF!&lt;&gt;"",1,0))</f>
        <v>#REF!</v>
      </c>
      <c r="AO103" s="25" t="e">
        <f>IF('Crisis Indicator Data'!#REF!="No Data",1,IF(#REF!&lt;&gt;"",1,0))</f>
        <v>#REF!</v>
      </c>
      <c r="AP103" s="25" t="e">
        <f>IF('Crisis Indicator Data'!#REF!="No Data",1,IF(#REF!&lt;&gt;"",1,0))</f>
        <v>#REF!</v>
      </c>
      <c r="AQ103" s="25" t="e">
        <f>IF('Crisis Indicator Data'!#REF!="No Data",1,IF(#REF!&lt;&gt;"",1,0))</f>
        <v>#REF!</v>
      </c>
      <c r="AR103" s="25" t="e">
        <f>IF('Crisis Indicator Data'!#REF!="No Data",1,IF(#REF!&lt;&gt;"",1,0))</f>
        <v>#REF!</v>
      </c>
      <c r="AS103" s="25" t="e">
        <f>IF('Crisis Indicator Data'!#REF!="No Data",1,IF(#REF!&lt;&gt;"",1,0))</f>
        <v>#REF!</v>
      </c>
      <c r="AT103" s="25" t="e">
        <f>IF('Crisis Indicator Data'!#REF!="No Data",1,IF(#REF!&lt;&gt;"",1,0))</f>
        <v>#REF!</v>
      </c>
      <c r="AU103" s="25" t="e">
        <f>IF('Crisis Indicator Data'!#REF!="No Data",1,IF(#REF!&lt;&gt;"",1,0))</f>
        <v>#REF!</v>
      </c>
      <c r="AV103" s="25" t="e">
        <f>IF('Crisis Indicator Data'!#REF!="No Data",1,IF(#REF!&lt;&gt;"",1,0))</f>
        <v>#REF!</v>
      </c>
      <c r="AW103" s="25" t="e">
        <f>IF('Crisis Indicator Data'!#REF!="No Data",1,IF(#REF!&lt;&gt;"",1,0))</f>
        <v>#REF!</v>
      </c>
      <c r="AX103" s="25" t="e">
        <f>IF('Crisis Indicator Data'!#REF!="No Data",1,IF(#REF!&lt;&gt;"",1,0))</f>
        <v>#REF!</v>
      </c>
      <c r="AY103" s="25" t="e">
        <f>IF('Crisis Indicator Data'!#REF!="No Data",1,IF(#REF!&lt;&gt;"",1,0))</f>
        <v>#REF!</v>
      </c>
      <c r="AZ103" s="25" t="e">
        <f>IF('Crisis Indicator Data'!#REF!="No Data",1,IF(#REF!&lt;&gt;"",1,0))</f>
        <v>#REF!</v>
      </c>
      <c r="BA103" t="e">
        <f t="shared" si="6"/>
        <v>#REF!</v>
      </c>
      <c r="BB103" s="27" t="e">
        <f t="shared" si="7"/>
        <v>#REF!</v>
      </c>
    </row>
    <row r="104" spans="1:54" x14ac:dyDescent="0.25">
      <c r="A104" t="s">
        <v>10029</v>
      </c>
      <c r="B104" s="25" t="e">
        <f>IF('Crisis Indicator Data'!#REF!="No Data",1,IF(#REF!&lt;&gt;"",1,0))</f>
        <v>#REF!</v>
      </c>
      <c r="C104" s="25" t="e">
        <f>IF('Crisis Indicator Data'!#REF!="No Data",1,IF(#REF!&lt;&gt;"",1,0))</f>
        <v>#REF!</v>
      </c>
      <c r="D104" s="25" t="e">
        <f>IF('Crisis Indicator Data'!#REF!="No Data",1,IF(#REF!&lt;&gt;"",1,0))</f>
        <v>#REF!</v>
      </c>
      <c r="E104" s="25" t="e">
        <f>IF('Crisis Indicator Data'!#REF!="No Data",1,IF(#REF!&lt;&gt;"",1,0))</f>
        <v>#REF!</v>
      </c>
      <c r="F104" s="25" t="e">
        <f>IF('Crisis Indicator Data'!#REF!="No Data",1,IF(#REF!&lt;&gt;"",1,0))</f>
        <v>#REF!</v>
      </c>
      <c r="G104" s="25" t="e">
        <f>IF('Crisis Indicator Data'!#REF!="No Data",1,IF(#REF!&lt;&gt;"",1,0))</f>
        <v>#REF!</v>
      </c>
      <c r="H104" s="25" t="e">
        <f>IF('Crisis Indicator Data'!#REF!="No Data",1,IF(#REF!&lt;&gt;"",1,0))</f>
        <v>#REF!</v>
      </c>
      <c r="I104" s="25" t="e">
        <f>IF('Crisis Indicator Data'!#REF!="No Data",1,IF(#REF!&lt;&gt;"",1,0))</f>
        <v>#REF!</v>
      </c>
      <c r="J104" s="25" t="e">
        <f>IF('Crisis Indicator Data'!#REF!="No Data",1,IF(#REF!&lt;&gt;"",1,0))</f>
        <v>#REF!</v>
      </c>
      <c r="K104" s="25" t="e">
        <f>IF('Crisis Indicator Data'!#REF!="No Data",1,IF(#REF!&lt;&gt;"",1,0))</f>
        <v>#REF!</v>
      </c>
      <c r="L104" s="25" t="e">
        <f>IF('Crisis Indicator Data'!#REF!="No Data",1,IF(#REF!&lt;&gt;"",1,0))</f>
        <v>#REF!</v>
      </c>
      <c r="M104" s="25" t="e">
        <f>IF('Crisis Indicator Data'!#REF!="No Data",1,IF(#REF!&lt;&gt;"",1,0))</f>
        <v>#REF!</v>
      </c>
      <c r="N104" s="25" t="e">
        <f>IF('Crisis Indicator Data'!#REF!="No Data",1,IF(#REF!&lt;&gt;"",1,0))</f>
        <v>#REF!</v>
      </c>
      <c r="O104" s="25" t="e">
        <f>IF('Crisis Indicator Data'!#REF!="No Data",1,IF(#REF!&lt;&gt;"",1,0))</f>
        <v>#REF!</v>
      </c>
      <c r="P104" s="25" t="e">
        <f>IF('Crisis Indicator Data'!#REF!="No Data",1,IF(#REF!&lt;&gt;"",1,0))</f>
        <v>#REF!</v>
      </c>
      <c r="Q104" s="25" t="e">
        <f>IF('Crisis Indicator Data'!#REF!="No Data",1,IF(#REF!&lt;&gt;"",1,0))</f>
        <v>#REF!</v>
      </c>
      <c r="R104" s="25" t="e">
        <f>IF('Crisis Indicator Data'!#REF!="No Data",1,IF(#REF!&lt;&gt;"",1,0))</f>
        <v>#REF!</v>
      </c>
      <c r="S104" s="25" t="e">
        <f>IF('Crisis Indicator Data'!#REF!="No Data",1,IF(#REF!&lt;&gt;"",1,0))</f>
        <v>#REF!</v>
      </c>
      <c r="T104" s="25" t="e">
        <f>IF('Crisis Indicator Data'!#REF!="No Data",1,IF(#REF!&lt;&gt;"",1,0))</f>
        <v>#REF!</v>
      </c>
      <c r="U104" s="25" t="e">
        <f>IF('Crisis Indicator Data'!#REF!="No Data",1,IF(#REF!&lt;&gt;"",1,0))</f>
        <v>#REF!</v>
      </c>
      <c r="V104" s="25" t="e">
        <f>IF('Crisis Indicator Data'!#REF!="No Data",1,IF(#REF!&lt;&gt;"",1,0))</f>
        <v>#REF!</v>
      </c>
      <c r="W104" s="25" t="e">
        <f>IF('Crisis Indicator Data'!#REF!="No Data",1,IF(#REF!&lt;&gt;"",1,0))</f>
        <v>#REF!</v>
      </c>
      <c r="X104" s="25" t="e">
        <f>IF('Crisis Indicator Data'!#REF!="No Data",1,IF(#REF!&lt;&gt;"",1,0))</f>
        <v>#REF!</v>
      </c>
      <c r="Y104" s="25" t="e">
        <f>IF('Crisis Indicator Data'!#REF!="No Data",1,IF(#REF!&lt;&gt;"",1,0))</f>
        <v>#REF!</v>
      </c>
      <c r="Z104" s="25" t="e">
        <f>IF('Crisis Indicator Data'!#REF!="No Data",1,IF(#REF!&lt;&gt;"",1,0))</f>
        <v>#REF!</v>
      </c>
      <c r="AA104" s="25" t="e">
        <f>IF('Crisis Indicator Data'!#REF!="No Data",1,IF(#REF!&lt;&gt;"",1,0))</f>
        <v>#REF!</v>
      </c>
      <c r="AB104" s="25" t="e">
        <f>IF('Crisis Indicator Data'!#REF!="No Data",1,IF(#REF!&lt;&gt;"",1,0))</f>
        <v>#REF!</v>
      </c>
      <c r="AC104" s="25" t="e">
        <f>IF('Crisis Indicator Data'!#REF!="No Data",1,IF(#REF!&lt;&gt;"",1,0))</f>
        <v>#REF!</v>
      </c>
      <c r="AD104" s="25" t="e">
        <f>IF('Crisis Indicator Data'!#REF!="No Data",1,IF(#REF!&lt;&gt;"",1,0))</f>
        <v>#REF!</v>
      </c>
      <c r="AE104" s="25" t="e">
        <f>IF('Crisis Indicator Data'!#REF!="No Data",1,IF(#REF!&lt;&gt;"",1,0))</f>
        <v>#REF!</v>
      </c>
      <c r="AF104" s="25" t="e">
        <f>IF('Crisis Indicator Data'!#REF!="No Data",1,IF(#REF!&lt;&gt;"",1,0))</f>
        <v>#REF!</v>
      </c>
      <c r="AG104" s="25" t="e">
        <f>IF('Crisis Indicator Data'!#REF!="No Data",1,IF(#REF!&lt;&gt;"",1,0))</f>
        <v>#REF!</v>
      </c>
      <c r="AH104" s="25" t="e">
        <f>IF('Crisis Indicator Data'!#REF!="No Data",1,IF(#REF!&lt;&gt;"",1,0))</f>
        <v>#REF!</v>
      </c>
      <c r="AI104" s="25" t="e">
        <f>IF('Crisis Indicator Data'!#REF!="No Data",1,IF(#REF!&lt;&gt;"",1,0))</f>
        <v>#REF!</v>
      </c>
      <c r="AJ104" s="25" t="e">
        <f>IF('Crisis Indicator Data'!#REF!="No Data",1,IF(#REF!&lt;&gt;"",1,0))</f>
        <v>#REF!</v>
      </c>
      <c r="AK104" s="25" t="e">
        <f>IF('Crisis Indicator Data'!#REF!="No Data",1,IF(#REF!&lt;&gt;"",1,0))</f>
        <v>#REF!</v>
      </c>
      <c r="AL104" s="25" t="e">
        <f>IF('Crisis Indicator Data'!#REF!="No Data",1,IF(#REF!&lt;&gt;"",1,0))</f>
        <v>#REF!</v>
      </c>
      <c r="AM104" s="25" t="e">
        <f>IF('Crisis Indicator Data'!#REF!="No Data",1,IF(#REF!&lt;&gt;"",1,0))</f>
        <v>#REF!</v>
      </c>
      <c r="AN104" s="25" t="e">
        <f>IF('Crisis Indicator Data'!#REF!="No Data",1,IF(#REF!&lt;&gt;"",1,0))</f>
        <v>#REF!</v>
      </c>
      <c r="AO104" s="25" t="e">
        <f>IF('Crisis Indicator Data'!#REF!="No Data",1,IF(#REF!&lt;&gt;"",1,0))</f>
        <v>#REF!</v>
      </c>
      <c r="AP104" s="25" t="e">
        <f>IF('Crisis Indicator Data'!#REF!="No Data",1,IF(#REF!&lt;&gt;"",1,0))</f>
        <v>#REF!</v>
      </c>
      <c r="AQ104" s="25" t="e">
        <f>IF('Crisis Indicator Data'!#REF!="No Data",1,IF(#REF!&lt;&gt;"",1,0))</f>
        <v>#REF!</v>
      </c>
      <c r="AR104" s="25" t="e">
        <f>IF('Crisis Indicator Data'!#REF!="No Data",1,IF(#REF!&lt;&gt;"",1,0))</f>
        <v>#REF!</v>
      </c>
      <c r="AS104" s="25" t="e">
        <f>IF('Crisis Indicator Data'!#REF!="No Data",1,IF(#REF!&lt;&gt;"",1,0))</f>
        <v>#REF!</v>
      </c>
      <c r="AT104" s="25" t="e">
        <f>IF('Crisis Indicator Data'!#REF!="No Data",1,IF(#REF!&lt;&gt;"",1,0))</f>
        <v>#REF!</v>
      </c>
      <c r="AU104" s="25" t="e">
        <f>IF('Crisis Indicator Data'!#REF!="No Data",1,IF(#REF!&lt;&gt;"",1,0))</f>
        <v>#REF!</v>
      </c>
      <c r="AV104" s="25" t="e">
        <f>IF('Crisis Indicator Data'!#REF!="No Data",1,IF(#REF!&lt;&gt;"",1,0))</f>
        <v>#REF!</v>
      </c>
      <c r="AW104" s="25" t="e">
        <f>IF('Crisis Indicator Data'!#REF!="No Data",1,IF(#REF!&lt;&gt;"",1,0))</f>
        <v>#REF!</v>
      </c>
      <c r="AX104" s="25" t="e">
        <f>IF('Crisis Indicator Data'!#REF!="No Data",1,IF(#REF!&lt;&gt;"",1,0))</f>
        <v>#REF!</v>
      </c>
      <c r="AY104" s="25" t="e">
        <f>IF('Crisis Indicator Data'!#REF!="No Data",1,IF(#REF!&lt;&gt;"",1,0))</f>
        <v>#REF!</v>
      </c>
      <c r="AZ104" s="25" t="e">
        <f>IF('Crisis Indicator Data'!#REF!="No Data",1,IF(#REF!&lt;&gt;"",1,0))</f>
        <v>#REF!</v>
      </c>
      <c r="BA104" t="e">
        <f t="shared" si="6"/>
        <v>#REF!</v>
      </c>
      <c r="BB104" s="27" t="e">
        <f t="shared" si="7"/>
        <v>#REF!</v>
      </c>
    </row>
    <row r="105" spans="1:54" x14ac:dyDescent="0.25">
      <c r="A105" t="s">
        <v>10010</v>
      </c>
      <c r="B105" s="25" t="e">
        <f>IF('Crisis Indicator Data'!#REF!="No Data",1,IF(#REF!&lt;&gt;"",1,0))</f>
        <v>#REF!</v>
      </c>
      <c r="C105" s="25" t="e">
        <f>IF('Crisis Indicator Data'!#REF!="No Data",1,IF(#REF!&lt;&gt;"",1,0))</f>
        <v>#REF!</v>
      </c>
      <c r="D105" s="25" t="e">
        <f>IF('Crisis Indicator Data'!#REF!="No Data",1,IF(#REF!&lt;&gt;"",1,0))</f>
        <v>#REF!</v>
      </c>
      <c r="E105" s="25" t="e">
        <f>IF('Crisis Indicator Data'!#REF!="No Data",1,IF(#REF!&lt;&gt;"",1,0))</f>
        <v>#REF!</v>
      </c>
      <c r="F105" s="25" t="e">
        <f>IF('Crisis Indicator Data'!#REF!="No Data",1,IF(#REF!&lt;&gt;"",1,0))</f>
        <v>#REF!</v>
      </c>
      <c r="G105" s="25" t="e">
        <f>IF('Crisis Indicator Data'!#REF!="No Data",1,IF(#REF!&lt;&gt;"",1,0))</f>
        <v>#REF!</v>
      </c>
      <c r="H105" s="25" t="e">
        <f>IF('Crisis Indicator Data'!#REF!="No Data",1,IF(#REF!&lt;&gt;"",1,0))</f>
        <v>#REF!</v>
      </c>
      <c r="I105" s="25" t="e">
        <f>IF('Crisis Indicator Data'!#REF!="No Data",1,IF(#REF!&lt;&gt;"",1,0))</f>
        <v>#REF!</v>
      </c>
      <c r="J105" s="25" t="e">
        <f>IF('Crisis Indicator Data'!#REF!="No Data",1,IF(#REF!&lt;&gt;"",1,0))</f>
        <v>#REF!</v>
      </c>
      <c r="K105" s="25" t="e">
        <f>IF('Crisis Indicator Data'!#REF!="No Data",1,IF(#REF!&lt;&gt;"",1,0))</f>
        <v>#REF!</v>
      </c>
      <c r="L105" s="25" t="e">
        <f>IF('Crisis Indicator Data'!#REF!="No Data",1,IF(#REF!&lt;&gt;"",1,0))</f>
        <v>#REF!</v>
      </c>
      <c r="M105" s="25" t="e">
        <f>IF('Crisis Indicator Data'!#REF!="No Data",1,IF(#REF!&lt;&gt;"",1,0))</f>
        <v>#REF!</v>
      </c>
      <c r="N105" s="25" t="e">
        <f>IF('Crisis Indicator Data'!#REF!="No Data",1,IF(#REF!&lt;&gt;"",1,0))</f>
        <v>#REF!</v>
      </c>
      <c r="O105" s="25" t="e">
        <f>IF('Crisis Indicator Data'!#REF!="No Data",1,IF(#REF!&lt;&gt;"",1,0))</f>
        <v>#REF!</v>
      </c>
      <c r="P105" s="25" t="e">
        <f>IF('Crisis Indicator Data'!#REF!="No Data",1,IF(#REF!&lt;&gt;"",1,0))</f>
        <v>#REF!</v>
      </c>
      <c r="Q105" s="25" t="e">
        <f>IF('Crisis Indicator Data'!#REF!="No Data",1,IF(#REF!&lt;&gt;"",1,0))</f>
        <v>#REF!</v>
      </c>
      <c r="R105" s="25" t="e">
        <f>IF('Crisis Indicator Data'!#REF!="No Data",1,IF(#REF!&lt;&gt;"",1,0))</f>
        <v>#REF!</v>
      </c>
      <c r="S105" s="25" t="e">
        <f>IF('Crisis Indicator Data'!#REF!="No Data",1,IF(#REF!&lt;&gt;"",1,0))</f>
        <v>#REF!</v>
      </c>
      <c r="T105" s="25" t="e">
        <f>IF('Crisis Indicator Data'!#REF!="No Data",1,IF(#REF!&lt;&gt;"",1,0))</f>
        <v>#REF!</v>
      </c>
      <c r="U105" s="25" t="e">
        <f>IF('Crisis Indicator Data'!#REF!="No Data",1,IF(#REF!&lt;&gt;"",1,0))</f>
        <v>#REF!</v>
      </c>
      <c r="V105" s="25" t="e">
        <f>IF('Crisis Indicator Data'!#REF!="No Data",1,IF(#REF!&lt;&gt;"",1,0))</f>
        <v>#REF!</v>
      </c>
      <c r="W105" s="25" t="e">
        <f>IF('Crisis Indicator Data'!#REF!="No Data",1,IF(#REF!&lt;&gt;"",1,0))</f>
        <v>#REF!</v>
      </c>
      <c r="X105" s="25" t="e">
        <f>IF('Crisis Indicator Data'!#REF!="No Data",1,IF(#REF!&lt;&gt;"",1,0))</f>
        <v>#REF!</v>
      </c>
      <c r="Y105" s="25" t="e">
        <f>IF('Crisis Indicator Data'!#REF!="No Data",1,IF(#REF!&lt;&gt;"",1,0))</f>
        <v>#REF!</v>
      </c>
      <c r="Z105" s="25" t="e">
        <f>IF('Crisis Indicator Data'!#REF!="No Data",1,IF(#REF!&lt;&gt;"",1,0))</f>
        <v>#REF!</v>
      </c>
      <c r="AA105" s="25" t="e">
        <f>IF('Crisis Indicator Data'!#REF!="No Data",1,IF(#REF!&lt;&gt;"",1,0))</f>
        <v>#REF!</v>
      </c>
      <c r="AB105" s="25" t="e">
        <f>IF('Crisis Indicator Data'!#REF!="No Data",1,IF(#REF!&lt;&gt;"",1,0))</f>
        <v>#REF!</v>
      </c>
      <c r="AC105" s="25" t="e">
        <f>IF('Crisis Indicator Data'!#REF!="No Data",1,IF(#REF!&lt;&gt;"",1,0))</f>
        <v>#REF!</v>
      </c>
      <c r="AD105" s="25" t="e">
        <f>IF('Crisis Indicator Data'!#REF!="No Data",1,IF(#REF!&lt;&gt;"",1,0))</f>
        <v>#REF!</v>
      </c>
      <c r="AE105" s="25" t="e">
        <f>IF('Crisis Indicator Data'!#REF!="No Data",1,IF(#REF!&lt;&gt;"",1,0))</f>
        <v>#REF!</v>
      </c>
      <c r="AF105" s="25" t="e">
        <f>IF('Crisis Indicator Data'!#REF!="No Data",1,IF(#REF!&lt;&gt;"",1,0))</f>
        <v>#REF!</v>
      </c>
      <c r="AG105" s="25" t="e">
        <f>IF('Crisis Indicator Data'!#REF!="No Data",1,IF(#REF!&lt;&gt;"",1,0))</f>
        <v>#REF!</v>
      </c>
      <c r="AH105" s="25" t="e">
        <f>IF('Crisis Indicator Data'!#REF!="No Data",1,IF(#REF!&lt;&gt;"",1,0))</f>
        <v>#REF!</v>
      </c>
      <c r="AI105" s="25" t="e">
        <f>IF('Crisis Indicator Data'!#REF!="No Data",1,IF(#REF!&lt;&gt;"",1,0))</f>
        <v>#REF!</v>
      </c>
      <c r="AJ105" s="25" t="e">
        <f>IF('Crisis Indicator Data'!#REF!="No Data",1,IF(#REF!&lt;&gt;"",1,0))</f>
        <v>#REF!</v>
      </c>
      <c r="AK105" s="25" t="e">
        <f>IF('Crisis Indicator Data'!#REF!="No Data",1,IF(#REF!&lt;&gt;"",1,0))</f>
        <v>#REF!</v>
      </c>
      <c r="AL105" s="25" t="e">
        <f>IF('Crisis Indicator Data'!#REF!="No Data",1,IF(#REF!&lt;&gt;"",1,0))</f>
        <v>#REF!</v>
      </c>
      <c r="AM105" s="25" t="e">
        <f>IF('Crisis Indicator Data'!#REF!="No Data",1,IF(#REF!&lt;&gt;"",1,0))</f>
        <v>#REF!</v>
      </c>
      <c r="AN105" s="25" t="e">
        <f>IF('Crisis Indicator Data'!#REF!="No Data",1,IF(#REF!&lt;&gt;"",1,0))</f>
        <v>#REF!</v>
      </c>
      <c r="AO105" s="25" t="e">
        <f>IF('Crisis Indicator Data'!#REF!="No Data",1,IF(#REF!&lt;&gt;"",1,0))</f>
        <v>#REF!</v>
      </c>
      <c r="AP105" s="25" t="e">
        <f>IF('Crisis Indicator Data'!#REF!="No Data",1,IF(#REF!&lt;&gt;"",1,0))</f>
        <v>#REF!</v>
      </c>
      <c r="AQ105" s="25" t="e">
        <f>IF('Crisis Indicator Data'!#REF!="No Data",1,IF(#REF!&lt;&gt;"",1,0))</f>
        <v>#REF!</v>
      </c>
      <c r="AR105" s="25" t="e">
        <f>IF('Crisis Indicator Data'!#REF!="No Data",1,IF(#REF!&lt;&gt;"",1,0))</f>
        <v>#REF!</v>
      </c>
      <c r="AS105" s="25" t="e">
        <f>IF('Crisis Indicator Data'!#REF!="No Data",1,IF(#REF!&lt;&gt;"",1,0))</f>
        <v>#REF!</v>
      </c>
      <c r="AT105" s="25" t="e">
        <f>IF('Crisis Indicator Data'!#REF!="No Data",1,IF(#REF!&lt;&gt;"",1,0))</f>
        <v>#REF!</v>
      </c>
      <c r="AU105" s="25" t="e">
        <f>IF('Crisis Indicator Data'!#REF!="No Data",1,IF(#REF!&lt;&gt;"",1,0))</f>
        <v>#REF!</v>
      </c>
      <c r="AV105" s="25" t="e">
        <f>IF('Crisis Indicator Data'!#REF!="No Data",1,IF(#REF!&lt;&gt;"",1,0))</f>
        <v>#REF!</v>
      </c>
      <c r="AW105" s="25" t="e">
        <f>IF('Crisis Indicator Data'!#REF!="No Data",1,IF(#REF!&lt;&gt;"",1,0))</f>
        <v>#REF!</v>
      </c>
      <c r="AX105" s="25" t="e">
        <f>IF('Crisis Indicator Data'!#REF!="No Data",1,IF(#REF!&lt;&gt;"",1,0))</f>
        <v>#REF!</v>
      </c>
      <c r="AY105" s="25" t="e">
        <f>IF('Crisis Indicator Data'!#REF!="No Data",1,IF(#REF!&lt;&gt;"",1,0))</f>
        <v>#REF!</v>
      </c>
      <c r="AZ105" s="25" t="e">
        <f>IF('Crisis Indicator Data'!#REF!="No Data",1,IF(#REF!&lt;&gt;"",1,0))</f>
        <v>#REF!</v>
      </c>
      <c r="BA105" t="e">
        <f t="shared" si="6"/>
        <v>#REF!</v>
      </c>
      <c r="BB105" s="27" t="e">
        <f t="shared" si="7"/>
        <v>#REF!</v>
      </c>
    </row>
    <row r="106" spans="1:54" x14ac:dyDescent="0.25">
      <c r="A106" t="s">
        <v>10016</v>
      </c>
      <c r="B106" s="25" t="e">
        <f>IF('Crisis Indicator Data'!#REF!="No Data",1,IF(#REF!&lt;&gt;"",1,0))</f>
        <v>#REF!</v>
      </c>
      <c r="C106" s="25" t="e">
        <f>IF('Crisis Indicator Data'!#REF!="No Data",1,IF(#REF!&lt;&gt;"",1,0))</f>
        <v>#REF!</v>
      </c>
      <c r="D106" s="25" t="e">
        <f>IF('Crisis Indicator Data'!#REF!="No Data",1,IF(#REF!&lt;&gt;"",1,0))</f>
        <v>#REF!</v>
      </c>
      <c r="E106" s="25" t="e">
        <f>IF('Crisis Indicator Data'!#REF!="No Data",1,IF(#REF!&lt;&gt;"",1,0))</f>
        <v>#REF!</v>
      </c>
      <c r="F106" s="25" t="e">
        <f>IF('Crisis Indicator Data'!#REF!="No Data",1,IF(#REF!&lt;&gt;"",1,0))</f>
        <v>#REF!</v>
      </c>
      <c r="G106" s="25" t="e">
        <f>IF('Crisis Indicator Data'!#REF!="No Data",1,IF(#REF!&lt;&gt;"",1,0))</f>
        <v>#REF!</v>
      </c>
      <c r="H106" s="25" t="e">
        <f>IF('Crisis Indicator Data'!#REF!="No Data",1,IF(#REF!&lt;&gt;"",1,0))</f>
        <v>#REF!</v>
      </c>
      <c r="I106" s="25" t="e">
        <f>IF('Crisis Indicator Data'!#REF!="No Data",1,IF(#REF!&lt;&gt;"",1,0))</f>
        <v>#REF!</v>
      </c>
      <c r="J106" s="25" t="e">
        <f>IF('Crisis Indicator Data'!#REF!="No Data",1,IF(#REF!&lt;&gt;"",1,0))</f>
        <v>#REF!</v>
      </c>
      <c r="K106" s="25" t="e">
        <f>IF('Crisis Indicator Data'!#REF!="No Data",1,IF(#REF!&lt;&gt;"",1,0))</f>
        <v>#REF!</v>
      </c>
      <c r="L106" s="25" t="e">
        <f>IF('Crisis Indicator Data'!#REF!="No Data",1,IF(#REF!&lt;&gt;"",1,0))</f>
        <v>#REF!</v>
      </c>
      <c r="M106" s="25" t="e">
        <f>IF('Crisis Indicator Data'!#REF!="No Data",1,IF(#REF!&lt;&gt;"",1,0))</f>
        <v>#REF!</v>
      </c>
      <c r="N106" s="25" t="e">
        <f>IF('Crisis Indicator Data'!#REF!="No Data",1,IF(#REF!&lt;&gt;"",1,0))</f>
        <v>#REF!</v>
      </c>
      <c r="O106" s="25" t="e">
        <f>IF('Crisis Indicator Data'!#REF!="No Data",1,IF(#REF!&lt;&gt;"",1,0))</f>
        <v>#REF!</v>
      </c>
      <c r="P106" s="25" t="e">
        <f>IF('Crisis Indicator Data'!#REF!="No Data",1,IF(#REF!&lt;&gt;"",1,0))</f>
        <v>#REF!</v>
      </c>
      <c r="Q106" s="25" t="e">
        <f>IF('Crisis Indicator Data'!#REF!="No Data",1,IF(#REF!&lt;&gt;"",1,0))</f>
        <v>#REF!</v>
      </c>
      <c r="R106" s="25" t="e">
        <f>IF('Crisis Indicator Data'!#REF!="No Data",1,IF(#REF!&lt;&gt;"",1,0))</f>
        <v>#REF!</v>
      </c>
      <c r="S106" s="25" t="e">
        <f>IF('Crisis Indicator Data'!#REF!="No Data",1,IF(#REF!&lt;&gt;"",1,0))</f>
        <v>#REF!</v>
      </c>
      <c r="T106" s="25" t="e">
        <f>IF('Crisis Indicator Data'!#REF!="No Data",1,IF(#REF!&lt;&gt;"",1,0))</f>
        <v>#REF!</v>
      </c>
      <c r="U106" s="25" t="e">
        <f>IF('Crisis Indicator Data'!#REF!="No Data",1,IF(#REF!&lt;&gt;"",1,0))</f>
        <v>#REF!</v>
      </c>
      <c r="V106" s="25" t="e">
        <f>IF('Crisis Indicator Data'!#REF!="No Data",1,IF(#REF!&lt;&gt;"",1,0))</f>
        <v>#REF!</v>
      </c>
      <c r="W106" s="25" t="e">
        <f>IF('Crisis Indicator Data'!#REF!="No Data",1,IF(#REF!&lt;&gt;"",1,0))</f>
        <v>#REF!</v>
      </c>
      <c r="X106" s="25" t="e">
        <f>IF('Crisis Indicator Data'!#REF!="No Data",1,IF(#REF!&lt;&gt;"",1,0))</f>
        <v>#REF!</v>
      </c>
      <c r="Y106" s="25" t="e">
        <f>IF('Crisis Indicator Data'!#REF!="No Data",1,IF(#REF!&lt;&gt;"",1,0))</f>
        <v>#REF!</v>
      </c>
      <c r="Z106" s="25" t="e">
        <f>IF('Crisis Indicator Data'!#REF!="No Data",1,IF(#REF!&lt;&gt;"",1,0))</f>
        <v>#REF!</v>
      </c>
      <c r="AA106" s="25" t="e">
        <f>IF('Crisis Indicator Data'!#REF!="No Data",1,IF(#REF!&lt;&gt;"",1,0))</f>
        <v>#REF!</v>
      </c>
      <c r="AB106" s="25" t="e">
        <f>IF('Crisis Indicator Data'!#REF!="No Data",1,IF(#REF!&lt;&gt;"",1,0))</f>
        <v>#REF!</v>
      </c>
      <c r="AC106" s="25" t="e">
        <f>IF('Crisis Indicator Data'!#REF!="No Data",1,IF(#REF!&lt;&gt;"",1,0))</f>
        <v>#REF!</v>
      </c>
      <c r="AD106" s="25" t="e">
        <f>IF('Crisis Indicator Data'!#REF!="No Data",1,IF(#REF!&lt;&gt;"",1,0))</f>
        <v>#REF!</v>
      </c>
      <c r="AE106" s="25" t="e">
        <f>IF('Crisis Indicator Data'!#REF!="No Data",1,IF(#REF!&lt;&gt;"",1,0))</f>
        <v>#REF!</v>
      </c>
      <c r="AF106" s="25" t="e">
        <f>IF('Crisis Indicator Data'!#REF!="No Data",1,IF(#REF!&lt;&gt;"",1,0))</f>
        <v>#REF!</v>
      </c>
      <c r="AG106" s="25" t="e">
        <f>IF('Crisis Indicator Data'!#REF!="No Data",1,IF(#REF!&lt;&gt;"",1,0))</f>
        <v>#REF!</v>
      </c>
      <c r="AH106" s="25" t="e">
        <f>IF('Crisis Indicator Data'!#REF!="No Data",1,IF(#REF!&lt;&gt;"",1,0))</f>
        <v>#REF!</v>
      </c>
      <c r="AI106" s="25" t="e">
        <f>IF('Crisis Indicator Data'!#REF!="No Data",1,IF(#REF!&lt;&gt;"",1,0))</f>
        <v>#REF!</v>
      </c>
      <c r="AJ106" s="25" t="e">
        <f>IF('Crisis Indicator Data'!#REF!="No Data",1,IF(#REF!&lt;&gt;"",1,0))</f>
        <v>#REF!</v>
      </c>
      <c r="AK106" s="25" t="e">
        <f>IF('Crisis Indicator Data'!#REF!="No Data",1,IF(#REF!&lt;&gt;"",1,0))</f>
        <v>#REF!</v>
      </c>
      <c r="AL106" s="25" t="e">
        <f>IF('Crisis Indicator Data'!#REF!="No Data",1,IF(#REF!&lt;&gt;"",1,0))</f>
        <v>#REF!</v>
      </c>
      <c r="AM106" s="25" t="e">
        <f>IF('Crisis Indicator Data'!#REF!="No Data",1,IF(#REF!&lt;&gt;"",1,0))</f>
        <v>#REF!</v>
      </c>
      <c r="AN106" s="25" t="e">
        <f>IF('Crisis Indicator Data'!#REF!="No Data",1,IF(#REF!&lt;&gt;"",1,0))</f>
        <v>#REF!</v>
      </c>
      <c r="AO106" s="25" t="e">
        <f>IF('Crisis Indicator Data'!#REF!="No Data",1,IF(#REF!&lt;&gt;"",1,0))</f>
        <v>#REF!</v>
      </c>
      <c r="AP106" s="25" t="e">
        <f>IF('Crisis Indicator Data'!#REF!="No Data",1,IF(#REF!&lt;&gt;"",1,0))</f>
        <v>#REF!</v>
      </c>
      <c r="AQ106" s="25" t="e">
        <f>IF('Crisis Indicator Data'!#REF!="No Data",1,IF(#REF!&lt;&gt;"",1,0))</f>
        <v>#REF!</v>
      </c>
      <c r="AR106" s="25" t="e">
        <f>IF('Crisis Indicator Data'!#REF!="No Data",1,IF(#REF!&lt;&gt;"",1,0))</f>
        <v>#REF!</v>
      </c>
      <c r="AS106" s="25" t="e">
        <f>IF('Crisis Indicator Data'!#REF!="No Data",1,IF(#REF!&lt;&gt;"",1,0))</f>
        <v>#REF!</v>
      </c>
      <c r="AT106" s="25" t="e">
        <f>IF('Crisis Indicator Data'!#REF!="No Data",1,IF(#REF!&lt;&gt;"",1,0))</f>
        <v>#REF!</v>
      </c>
      <c r="AU106" s="25" t="e">
        <f>IF('Crisis Indicator Data'!#REF!="No Data",1,IF(#REF!&lt;&gt;"",1,0))</f>
        <v>#REF!</v>
      </c>
      <c r="AV106" s="25" t="e">
        <f>IF('Crisis Indicator Data'!#REF!="No Data",1,IF(#REF!&lt;&gt;"",1,0))</f>
        <v>#REF!</v>
      </c>
      <c r="AW106" s="25" t="e">
        <f>IF('Crisis Indicator Data'!#REF!="No Data",1,IF(#REF!&lt;&gt;"",1,0))</f>
        <v>#REF!</v>
      </c>
      <c r="AX106" s="25" t="e">
        <f>IF('Crisis Indicator Data'!#REF!="No Data",1,IF(#REF!&lt;&gt;"",1,0))</f>
        <v>#REF!</v>
      </c>
      <c r="AY106" s="25" t="e">
        <f>IF('Crisis Indicator Data'!#REF!="No Data",1,IF(#REF!&lt;&gt;"",1,0))</f>
        <v>#REF!</v>
      </c>
      <c r="AZ106" s="25" t="e">
        <f>IF('Crisis Indicator Data'!#REF!="No Data",1,IF(#REF!&lt;&gt;"",1,0))</f>
        <v>#REF!</v>
      </c>
      <c r="BA106" t="e">
        <f t="shared" si="6"/>
        <v>#REF!</v>
      </c>
      <c r="BB106" s="27" t="e">
        <f t="shared" si="7"/>
        <v>#REF!</v>
      </c>
    </row>
    <row r="107" spans="1:54" x14ac:dyDescent="0.25">
      <c r="A107" t="s">
        <v>10018</v>
      </c>
      <c r="B107" s="25" t="e">
        <f>IF('Crisis Indicator Data'!#REF!="No Data",1,IF(#REF!&lt;&gt;"",1,0))</f>
        <v>#REF!</v>
      </c>
      <c r="C107" s="25" t="e">
        <f>IF('Crisis Indicator Data'!#REF!="No Data",1,IF(#REF!&lt;&gt;"",1,0))</f>
        <v>#REF!</v>
      </c>
      <c r="D107" s="25" t="e">
        <f>IF('Crisis Indicator Data'!#REF!="No Data",1,IF(#REF!&lt;&gt;"",1,0))</f>
        <v>#REF!</v>
      </c>
      <c r="E107" s="25" t="e">
        <f>IF('Crisis Indicator Data'!#REF!="No Data",1,IF(#REF!&lt;&gt;"",1,0))</f>
        <v>#REF!</v>
      </c>
      <c r="F107" s="25" t="e">
        <f>IF('Crisis Indicator Data'!#REF!="No Data",1,IF(#REF!&lt;&gt;"",1,0))</f>
        <v>#REF!</v>
      </c>
      <c r="G107" s="25" t="e">
        <f>IF('Crisis Indicator Data'!#REF!="No Data",1,IF(#REF!&lt;&gt;"",1,0))</f>
        <v>#REF!</v>
      </c>
      <c r="H107" s="25" t="e">
        <f>IF('Crisis Indicator Data'!#REF!="No Data",1,IF(#REF!&lt;&gt;"",1,0))</f>
        <v>#REF!</v>
      </c>
      <c r="I107" s="25" t="e">
        <f>IF('Crisis Indicator Data'!#REF!="No Data",1,IF(#REF!&lt;&gt;"",1,0))</f>
        <v>#REF!</v>
      </c>
      <c r="J107" s="25" t="e">
        <f>IF('Crisis Indicator Data'!#REF!="No Data",1,IF(#REF!&lt;&gt;"",1,0))</f>
        <v>#REF!</v>
      </c>
      <c r="K107" s="25" t="e">
        <f>IF('Crisis Indicator Data'!#REF!="No Data",1,IF(#REF!&lt;&gt;"",1,0))</f>
        <v>#REF!</v>
      </c>
      <c r="L107" s="25" t="e">
        <f>IF('Crisis Indicator Data'!#REF!="No Data",1,IF(#REF!&lt;&gt;"",1,0))</f>
        <v>#REF!</v>
      </c>
      <c r="M107" s="25" t="e">
        <f>IF('Crisis Indicator Data'!#REF!="No Data",1,IF(#REF!&lt;&gt;"",1,0))</f>
        <v>#REF!</v>
      </c>
      <c r="N107" s="25" t="e">
        <f>IF('Crisis Indicator Data'!#REF!="No Data",1,IF(#REF!&lt;&gt;"",1,0))</f>
        <v>#REF!</v>
      </c>
      <c r="O107" s="25" t="e">
        <f>IF('Crisis Indicator Data'!#REF!="No Data",1,IF(#REF!&lt;&gt;"",1,0))</f>
        <v>#REF!</v>
      </c>
      <c r="P107" s="25" t="e">
        <f>IF('Crisis Indicator Data'!#REF!="No Data",1,IF(#REF!&lt;&gt;"",1,0))</f>
        <v>#REF!</v>
      </c>
      <c r="Q107" s="25" t="e">
        <f>IF('Crisis Indicator Data'!#REF!="No Data",1,IF(#REF!&lt;&gt;"",1,0))</f>
        <v>#REF!</v>
      </c>
      <c r="R107" s="25" t="e">
        <f>IF('Crisis Indicator Data'!#REF!="No Data",1,IF(#REF!&lt;&gt;"",1,0))</f>
        <v>#REF!</v>
      </c>
      <c r="S107" s="25" t="e">
        <f>IF('Crisis Indicator Data'!#REF!="No Data",1,IF(#REF!&lt;&gt;"",1,0))</f>
        <v>#REF!</v>
      </c>
      <c r="T107" s="25" t="e">
        <f>IF('Crisis Indicator Data'!#REF!="No Data",1,IF(#REF!&lt;&gt;"",1,0))</f>
        <v>#REF!</v>
      </c>
      <c r="U107" s="25" t="e">
        <f>IF('Crisis Indicator Data'!#REF!="No Data",1,IF(#REF!&lt;&gt;"",1,0))</f>
        <v>#REF!</v>
      </c>
      <c r="V107" s="25" t="e">
        <f>IF('Crisis Indicator Data'!#REF!="No Data",1,IF(#REF!&lt;&gt;"",1,0))</f>
        <v>#REF!</v>
      </c>
      <c r="W107" s="25" t="e">
        <f>IF('Crisis Indicator Data'!#REF!="No Data",1,IF(#REF!&lt;&gt;"",1,0))</f>
        <v>#REF!</v>
      </c>
      <c r="X107" s="25" t="e">
        <f>IF('Crisis Indicator Data'!#REF!="No Data",1,IF(#REF!&lt;&gt;"",1,0))</f>
        <v>#REF!</v>
      </c>
      <c r="Y107" s="25" t="e">
        <f>IF('Crisis Indicator Data'!#REF!="No Data",1,IF(#REF!&lt;&gt;"",1,0))</f>
        <v>#REF!</v>
      </c>
      <c r="Z107" s="25" t="e">
        <f>IF('Crisis Indicator Data'!#REF!="No Data",1,IF(#REF!&lt;&gt;"",1,0))</f>
        <v>#REF!</v>
      </c>
      <c r="AA107" s="25" t="e">
        <f>IF('Crisis Indicator Data'!#REF!="No Data",1,IF(#REF!&lt;&gt;"",1,0))</f>
        <v>#REF!</v>
      </c>
      <c r="AB107" s="25" t="e">
        <f>IF('Crisis Indicator Data'!#REF!="No Data",1,IF(#REF!&lt;&gt;"",1,0))</f>
        <v>#REF!</v>
      </c>
      <c r="AC107" s="25" t="e">
        <f>IF('Crisis Indicator Data'!#REF!="No Data",1,IF(#REF!&lt;&gt;"",1,0))</f>
        <v>#REF!</v>
      </c>
      <c r="AD107" s="25" t="e">
        <f>IF('Crisis Indicator Data'!#REF!="No Data",1,IF(#REF!&lt;&gt;"",1,0))</f>
        <v>#REF!</v>
      </c>
      <c r="AE107" s="25" t="e">
        <f>IF('Crisis Indicator Data'!#REF!="No Data",1,IF(#REF!&lt;&gt;"",1,0))</f>
        <v>#REF!</v>
      </c>
      <c r="AF107" s="25" t="e">
        <f>IF('Crisis Indicator Data'!#REF!="No Data",1,IF(#REF!&lt;&gt;"",1,0))</f>
        <v>#REF!</v>
      </c>
      <c r="AG107" s="25" t="e">
        <f>IF('Crisis Indicator Data'!#REF!="No Data",1,IF(#REF!&lt;&gt;"",1,0))</f>
        <v>#REF!</v>
      </c>
      <c r="AH107" s="25" t="e">
        <f>IF('Crisis Indicator Data'!#REF!="No Data",1,IF(#REF!&lt;&gt;"",1,0))</f>
        <v>#REF!</v>
      </c>
      <c r="AI107" s="25" t="e">
        <f>IF('Crisis Indicator Data'!#REF!="No Data",1,IF(#REF!&lt;&gt;"",1,0))</f>
        <v>#REF!</v>
      </c>
      <c r="AJ107" s="25" t="e">
        <f>IF('Crisis Indicator Data'!#REF!="No Data",1,IF(#REF!&lt;&gt;"",1,0))</f>
        <v>#REF!</v>
      </c>
      <c r="AK107" s="25" t="e">
        <f>IF('Crisis Indicator Data'!#REF!="No Data",1,IF(#REF!&lt;&gt;"",1,0))</f>
        <v>#REF!</v>
      </c>
      <c r="AL107" s="25" t="e">
        <f>IF('Crisis Indicator Data'!#REF!="No Data",1,IF(#REF!&lt;&gt;"",1,0))</f>
        <v>#REF!</v>
      </c>
      <c r="AM107" s="25" t="e">
        <f>IF('Crisis Indicator Data'!#REF!="No Data",1,IF(#REF!&lt;&gt;"",1,0))</f>
        <v>#REF!</v>
      </c>
      <c r="AN107" s="25" t="e">
        <f>IF('Crisis Indicator Data'!#REF!="No Data",1,IF(#REF!&lt;&gt;"",1,0))</f>
        <v>#REF!</v>
      </c>
      <c r="AO107" s="25" t="e">
        <f>IF('Crisis Indicator Data'!#REF!="No Data",1,IF(#REF!&lt;&gt;"",1,0))</f>
        <v>#REF!</v>
      </c>
      <c r="AP107" s="25" t="e">
        <f>IF('Crisis Indicator Data'!#REF!="No Data",1,IF(#REF!&lt;&gt;"",1,0))</f>
        <v>#REF!</v>
      </c>
      <c r="AQ107" s="25" t="e">
        <f>IF('Crisis Indicator Data'!#REF!="No Data",1,IF(#REF!&lt;&gt;"",1,0))</f>
        <v>#REF!</v>
      </c>
      <c r="AR107" s="25" t="e">
        <f>IF('Crisis Indicator Data'!#REF!="No Data",1,IF(#REF!&lt;&gt;"",1,0))</f>
        <v>#REF!</v>
      </c>
      <c r="AS107" s="25" t="e">
        <f>IF('Crisis Indicator Data'!#REF!="No Data",1,IF(#REF!&lt;&gt;"",1,0))</f>
        <v>#REF!</v>
      </c>
      <c r="AT107" s="25" t="e">
        <f>IF('Crisis Indicator Data'!#REF!="No Data",1,IF(#REF!&lt;&gt;"",1,0))</f>
        <v>#REF!</v>
      </c>
      <c r="AU107" s="25" t="e">
        <f>IF('Crisis Indicator Data'!#REF!="No Data",1,IF(#REF!&lt;&gt;"",1,0))</f>
        <v>#REF!</v>
      </c>
      <c r="AV107" s="25" t="e">
        <f>IF('Crisis Indicator Data'!#REF!="No Data",1,IF(#REF!&lt;&gt;"",1,0))</f>
        <v>#REF!</v>
      </c>
      <c r="AW107" s="25" t="e">
        <f>IF('Crisis Indicator Data'!#REF!="No Data",1,IF(#REF!&lt;&gt;"",1,0))</f>
        <v>#REF!</v>
      </c>
      <c r="AX107" s="25" t="e">
        <f>IF('Crisis Indicator Data'!#REF!="No Data",1,IF(#REF!&lt;&gt;"",1,0))</f>
        <v>#REF!</v>
      </c>
      <c r="AY107" s="25" t="e">
        <f>IF('Crisis Indicator Data'!#REF!="No Data",1,IF(#REF!&lt;&gt;"",1,0))</f>
        <v>#REF!</v>
      </c>
      <c r="AZ107" s="25" t="e">
        <f>IF('Crisis Indicator Data'!#REF!="No Data",1,IF(#REF!&lt;&gt;"",1,0))</f>
        <v>#REF!</v>
      </c>
      <c r="BA107" t="e">
        <f t="shared" si="6"/>
        <v>#REF!</v>
      </c>
      <c r="BB107" s="27" t="e">
        <f t="shared" si="7"/>
        <v>#REF!</v>
      </c>
    </row>
    <row r="108" spans="1:54" x14ac:dyDescent="0.25">
      <c r="A108" t="s">
        <v>10013</v>
      </c>
      <c r="B108" s="25" t="e">
        <f>IF('Crisis Indicator Data'!#REF!="No Data",1,IF(#REF!&lt;&gt;"",1,0))</f>
        <v>#REF!</v>
      </c>
      <c r="C108" s="25" t="e">
        <f>IF('Crisis Indicator Data'!#REF!="No Data",1,IF(#REF!&lt;&gt;"",1,0))</f>
        <v>#REF!</v>
      </c>
      <c r="D108" s="25" t="e">
        <f>IF('Crisis Indicator Data'!#REF!="No Data",1,IF(#REF!&lt;&gt;"",1,0))</f>
        <v>#REF!</v>
      </c>
      <c r="E108" s="25" t="e">
        <f>IF('Crisis Indicator Data'!#REF!="No Data",1,IF(#REF!&lt;&gt;"",1,0))</f>
        <v>#REF!</v>
      </c>
      <c r="F108" s="25" t="e">
        <f>IF('Crisis Indicator Data'!#REF!="No Data",1,IF(#REF!&lt;&gt;"",1,0))</f>
        <v>#REF!</v>
      </c>
      <c r="G108" s="25" t="e">
        <f>IF('Crisis Indicator Data'!#REF!="No Data",1,IF(#REF!&lt;&gt;"",1,0))</f>
        <v>#REF!</v>
      </c>
      <c r="H108" s="25" t="e">
        <f>IF('Crisis Indicator Data'!#REF!="No Data",1,IF(#REF!&lt;&gt;"",1,0))</f>
        <v>#REF!</v>
      </c>
      <c r="I108" s="25" t="e">
        <f>IF('Crisis Indicator Data'!#REF!="No Data",1,IF(#REF!&lt;&gt;"",1,0))</f>
        <v>#REF!</v>
      </c>
      <c r="J108" s="25" t="e">
        <f>IF('Crisis Indicator Data'!#REF!="No Data",1,IF(#REF!&lt;&gt;"",1,0))</f>
        <v>#REF!</v>
      </c>
      <c r="K108" s="25" t="e">
        <f>IF('Crisis Indicator Data'!#REF!="No Data",1,IF(#REF!&lt;&gt;"",1,0))</f>
        <v>#REF!</v>
      </c>
      <c r="L108" s="25" t="e">
        <f>IF('Crisis Indicator Data'!#REF!="No Data",1,IF(#REF!&lt;&gt;"",1,0))</f>
        <v>#REF!</v>
      </c>
      <c r="M108" s="25" t="e">
        <f>IF('Crisis Indicator Data'!#REF!="No Data",1,IF(#REF!&lt;&gt;"",1,0))</f>
        <v>#REF!</v>
      </c>
      <c r="N108" s="25" t="e">
        <f>IF('Crisis Indicator Data'!#REF!="No Data",1,IF(#REF!&lt;&gt;"",1,0))</f>
        <v>#REF!</v>
      </c>
      <c r="O108" s="25" t="e">
        <f>IF('Crisis Indicator Data'!#REF!="No Data",1,IF(#REF!&lt;&gt;"",1,0))</f>
        <v>#REF!</v>
      </c>
      <c r="P108" s="25" t="e">
        <f>IF('Crisis Indicator Data'!#REF!="No Data",1,IF(#REF!&lt;&gt;"",1,0))</f>
        <v>#REF!</v>
      </c>
      <c r="Q108" s="25" t="e">
        <f>IF('Crisis Indicator Data'!#REF!="No Data",1,IF(#REF!&lt;&gt;"",1,0))</f>
        <v>#REF!</v>
      </c>
      <c r="R108" s="25" t="e">
        <f>IF('Crisis Indicator Data'!#REF!="No Data",1,IF(#REF!&lt;&gt;"",1,0))</f>
        <v>#REF!</v>
      </c>
      <c r="S108" s="25" t="e">
        <f>IF('Crisis Indicator Data'!#REF!="No Data",1,IF(#REF!&lt;&gt;"",1,0))</f>
        <v>#REF!</v>
      </c>
      <c r="T108" s="25" t="e">
        <f>IF('Crisis Indicator Data'!#REF!="No Data",1,IF(#REF!&lt;&gt;"",1,0))</f>
        <v>#REF!</v>
      </c>
      <c r="U108" s="25" t="e">
        <f>IF('Crisis Indicator Data'!#REF!="No Data",1,IF(#REF!&lt;&gt;"",1,0))</f>
        <v>#REF!</v>
      </c>
      <c r="V108" s="25" t="e">
        <f>IF('Crisis Indicator Data'!#REF!="No Data",1,IF(#REF!&lt;&gt;"",1,0))</f>
        <v>#REF!</v>
      </c>
      <c r="W108" s="25" t="e">
        <f>IF('Crisis Indicator Data'!#REF!="No Data",1,IF(#REF!&lt;&gt;"",1,0))</f>
        <v>#REF!</v>
      </c>
      <c r="X108" s="25" t="e">
        <f>IF('Crisis Indicator Data'!#REF!="No Data",1,IF(#REF!&lt;&gt;"",1,0))</f>
        <v>#REF!</v>
      </c>
      <c r="Y108" s="25" t="e">
        <f>IF('Crisis Indicator Data'!#REF!="No Data",1,IF(#REF!&lt;&gt;"",1,0))</f>
        <v>#REF!</v>
      </c>
      <c r="Z108" s="25" t="e">
        <f>IF('Crisis Indicator Data'!#REF!="No Data",1,IF(#REF!&lt;&gt;"",1,0))</f>
        <v>#REF!</v>
      </c>
      <c r="AA108" s="25" t="e">
        <f>IF('Crisis Indicator Data'!#REF!="No Data",1,IF(#REF!&lt;&gt;"",1,0))</f>
        <v>#REF!</v>
      </c>
      <c r="AB108" s="25" t="e">
        <f>IF('Crisis Indicator Data'!#REF!="No Data",1,IF(#REF!&lt;&gt;"",1,0))</f>
        <v>#REF!</v>
      </c>
      <c r="AC108" s="25" t="e">
        <f>IF('Crisis Indicator Data'!#REF!="No Data",1,IF(#REF!&lt;&gt;"",1,0))</f>
        <v>#REF!</v>
      </c>
      <c r="AD108" s="25" t="e">
        <f>IF('Crisis Indicator Data'!#REF!="No Data",1,IF(#REF!&lt;&gt;"",1,0))</f>
        <v>#REF!</v>
      </c>
      <c r="AE108" s="25" t="e">
        <f>IF('Crisis Indicator Data'!#REF!="No Data",1,IF(#REF!&lt;&gt;"",1,0))</f>
        <v>#REF!</v>
      </c>
      <c r="AF108" s="25" t="e">
        <f>IF('Crisis Indicator Data'!#REF!="No Data",1,IF(#REF!&lt;&gt;"",1,0))</f>
        <v>#REF!</v>
      </c>
      <c r="AG108" s="25" t="e">
        <f>IF('Crisis Indicator Data'!#REF!="No Data",1,IF(#REF!&lt;&gt;"",1,0))</f>
        <v>#REF!</v>
      </c>
      <c r="AH108" s="25" t="e">
        <f>IF('Crisis Indicator Data'!#REF!="No Data",1,IF(#REF!&lt;&gt;"",1,0))</f>
        <v>#REF!</v>
      </c>
      <c r="AI108" s="25" t="e">
        <f>IF('Crisis Indicator Data'!#REF!="No Data",1,IF(#REF!&lt;&gt;"",1,0))</f>
        <v>#REF!</v>
      </c>
      <c r="AJ108" s="25" t="e">
        <f>IF('Crisis Indicator Data'!#REF!="No Data",1,IF(#REF!&lt;&gt;"",1,0))</f>
        <v>#REF!</v>
      </c>
      <c r="AK108" s="25" t="e">
        <f>IF('Crisis Indicator Data'!#REF!="No Data",1,IF(#REF!&lt;&gt;"",1,0))</f>
        <v>#REF!</v>
      </c>
      <c r="AL108" s="25" t="e">
        <f>IF('Crisis Indicator Data'!#REF!="No Data",1,IF(#REF!&lt;&gt;"",1,0))</f>
        <v>#REF!</v>
      </c>
      <c r="AM108" s="25" t="e">
        <f>IF('Crisis Indicator Data'!#REF!="No Data",1,IF(#REF!&lt;&gt;"",1,0))</f>
        <v>#REF!</v>
      </c>
      <c r="AN108" s="25" t="e">
        <f>IF('Crisis Indicator Data'!#REF!="No Data",1,IF(#REF!&lt;&gt;"",1,0))</f>
        <v>#REF!</v>
      </c>
      <c r="AO108" s="25" t="e">
        <f>IF('Crisis Indicator Data'!#REF!="No Data",1,IF(#REF!&lt;&gt;"",1,0))</f>
        <v>#REF!</v>
      </c>
      <c r="AP108" s="25" t="e">
        <f>IF('Crisis Indicator Data'!#REF!="No Data",1,IF(#REF!&lt;&gt;"",1,0))</f>
        <v>#REF!</v>
      </c>
      <c r="AQ108" s="25" t="e">
        <f>IF('Crisis Indicator Data'!#REF!="No Data",1,IF(#REF!&lt;&gt;"",1,0))</f>
        <v>#REF!</v>
      </c>
      <c r="AR108" s="25" t="e">
        <f>IF('Crisis Indicator Data'!#REF!="No Data",1,IF(#REF!&lt;&gt;"",1,0))</f>
        <v>#REF!</v>
      </c>
      <c r="AS108" s="25" t="e">
        <f>IF('Crisis Indicator Data'!#REF!="No Data",1,IF(#REF!&lt;&gt;"",1,0))</f>
        <v>#REF!</v>
      </c>
      <c r="AT108" s="25" t="e">
        <f>IF('Crisis Indicator Data'!#REF!="No Data",1,IF(#REF!&lt;&gt;"",1,0))</f>
        <v>#REF!</v>
      </c>
      <c r="AU108" s="25" t="e">
        <f>IF('Crisis Indicator Data'!#REF!="No Data",1,IF(#REF!&lt;&gt;"",1,0))</f>
        <v>#REF!</v>
      </c>
      <c r="AV108" s="25" t="e">
        <f>IF('Crisis Indicator Data'!#REF!="No Data",1,IF(#REF!&lt;&gt;"",1,0))</f>
        <v>#REF!</v>
      </c>
      <c r="AW108" s="25" t="e">
        <f>IF('Crisis Indicator Data'!#REF!="No Data",1,IF(#REF!&lt;&gt;"",1,0))</f>
        <v>#REF!</v>
      </c>
      <c r="AX108" s="25" t="e">
        <f>IF('Crisis Indicator Data'!#REF!="No Data",1,IF(#REF!&lt;&gt;"",1,0))</f>
        <v>#REF!</v>
      </c>
      <c r="AY108" s="25" t="e">
        <f>IF('Crisis Indicator Data'!#REF!="No Data",1,IF(#REF!&lt;&gt;"",1,0))</f>
        <v>#REF!</v>
      </c>
      <c r="AZ108" s="25" t="e">
        <f>IF('Crisis Indicator Data'!#REF!="No Data",1,IF(#REF!&lt;&gt;"",1,0))</f>
        <v>#REF!</v>
      </c>
      <c r="BA108" t="e">
        <f t="shared" si="6"/>
        <v>#REF!</v>
      </c>
      <c r="BB108" s="27" t="e">
        <f t="shared" si="7"/>
        <v>#REF!</v>
      </c>
    </row>
    <row r="109" spans="1:54" x14ac:dyDescent="0.25">
      <c r="A109" t="s">
        <v>10025</v>
      </c>
      <c r="B109" s="25" t="e">
        <f>IF('Crisis Indicator Data'!#REF!="No Data",1,IF(#REF!&lt;&gt;"",1,0))</f>
        <v>#REF!</v>
      </c>
      <c r="C109" s="25" t="e">
        <f>IF('Crisis Indicator Data'!#REF!="No Data",1,IF(#REF!&lt;&gt;"",1,0))</f>
        <v>#REF!</v>
      </c>
      <c r="D109" s="25" t="e">
        <f>IF('Crisis Indicator Data'!#REF!="No Data",1,IF(#REF!&lt;&gt;"",1,0))</f>
        <v>#REF!</v>
      </c>
      <c r="E109" s="25" t="e">
        <f>IF('Crisis Indicator Data'!#REF!="No Data",1,IF(#REF!&lt;&gt;"",1,0))</f>
        <v>#REF!</v>
      </c>
      <c r="F109" s="25" t="e">
        <f>IF('Crisis Indicator Data'!#REF!="No Data",1,IF(#REF!&lt;&gt;"",1,0))</f>
        <v>#REF!</v>
      </c>
      <c r="G109" s="25" t="e">
        <f>IF('Crisis Indicator Data'!#REF!="No Data",1,IF(#REF!&lt;&gt;"",1,0))</f>
        <v>#REF!</v>
      </c>
      <c r="H109" s="25" t="e">
        <f>IF('Crisis Indicator Data'!#REF!="No Data",1,IF(#REF!&lt;&gt;"",1,0))</f>
        <v>#REF!</v>
      </c>
      <c r="I109" s="25" t="e">
        <f>IF('Crisis Indicator Data'!#REF!="No Data",1,IF(#REF!&lt;&gt;"",1,0))</f>
        <v>#REF!</v>
      </c>
      <c r="J109" s="25" t="e">
        <f>IF('Crisis Indicator Data'!#REF!="No Data",1,IF(#REF!&lt;&gt;"",1,0))</f>
        <v>#REF!</v>
      </c>
      <c r="K109" s="25" t="e">
        <f>IF('Crisis Indicator Data'!#REF!="No Data",1,IF(#REF!&lt;&gt;"",1,0))</f>
        <v>#REF!</v>
      </c>
      <c r="L109" s="25" t="e">
        <f>IF('Crisis Indicator Data'!#REF!="No Data",1,IF(#REF!&lt;&gt;"",1,0))</f>
        <v>#REF!</v>
      </c>
      <c r="M109" s="25" t="e">
        <f>IF('Crisis Indicator Data'!#REF!="No Data",1,IF(#REF!&lt;&gt;"",1,0))</f>
        <v>#REF!</v>
      </c>
      <c r="N109" s="25" t="e">
        <f>IF('Crisis Indicator Data'!#REF!="No Data",1,IF(#REF!&lt;&gt;"",1,0))</f>
        <v>#REF!</v>
      </c>
      <c r="O109" s="25" t="e">
        <f>IF('Crisis Indicator Data'!#REF!="No Data",1,IF(#REF!&lt;&gt;"",1,0))</f>
        <v>#REF!</v>
      </c>
      <c r="P109" s="25" t="e">
        <f>IF('Crisis Indicator Data'!#REF!="No Data",1,IF(#REF!&lt;&gt;"",1,0))</f>
        <v>#REF!</v>
      </c>
      <c r="Q109" s="25" t="e">
        <f>IF('Crisis Indicator Data'!#REF!="No Data",1,IF(#REF!&lt;&gt;"",1,0))</f>
        <v>#REF!</v>
      </c>
      <c r="R109" s="25" t="e">
        <f>IF('Crisis Indicator Data'!#REF!="No Data",1,IF(#REF!&lt;&gt;"",1,0))</f>
        <v>#REF!</v>
      </c>
      <c r="S109" s="25" t="e">
        <f>IF('Crisis Indicator Data'!#REF!="No Data",1,IF(#REF!&lt;&gt;"",1,0))</f>
        <v>#REF!</v>
      </c>
      <c r="T109" s="25" t="e">
        <f>IF('Crisis Indicator Data'!#REF!="No Data",1,IF(#REF!&lt;&gt;"",1,0))</f>
        <v>#REF!</v>
      </c>
      <c r="U109" s="25" t="e">
        <f>IF('Crisis Indicator Data'!#REF!="No Data",1,IF(#REF!&lt;&gt;"",1,0))</f>
        <v>#REF!</v>
      </c>
      <c r="V109" s="25" t="e">
        <f>IF('Crisis Indicator Data'!#REF!="No Data",1,IF(#REF!&lt;&gt;"",1,0))</f>
        <v>#REF!</v>
      </c>
      <c r="W109" s="25" t="e">
        <f>IF('Crisis Indicator Data'!#REF!="No Data",1,IF(#REF!&lt;&gt;"",1,0))</f>
        <v>#REF!</v>
      </c>
      <c r="X109" s="25" t="e">
        <f>IF('Crisis Indicator Data'!#REF!="No Data",1,IF(#REF!&lt;&gt;"",1,0))</f>
        <v>#REF!</v>
      </c>
      <c r="Y109" s="25" t="e">
        <f>IF('Crisis Indicator Data'!#REF!="No Data",1,IF(#REF!&lt;&gt;"",1,0))</f>
        <v>#REF!</v>
      </c>
      <c r="Z109" s="25" t="e">
        <f>IF('Crisis Indicator Data'!#REF!="No Data",1,IF(#REF!&lt;&gt;"",1,0))</f>
        <v>#REF!</v>
      </c>
      <c r="AA109" s="25" t="e">
        <f>IF('Crisis Indicator Data'!#REF!="No Data",1,IF(#REF!&lt;&gt;"",1,0))</f>
        <v>#REF!</v>
      </c>
      <c r="AB109" s="25" t="e">
        <f>IF('Crisis Indicator Data'!#REF!="No Data",1,IF(#REF!&lt;&gt;"",1,0))</f>
        <v>#REF!</v>
      </c>
      <c r="AC109" s="25" t="e">
        <f>IF('Crisis Indicator Data'!#REF!="No Data",1,IF(#REF!&lt;&gt;"",1,0))</f>
        <v>#REF!</v>
      </c>
      <c r="AD109" s="25" t="e">
        <f>IF('Crisis Indicator Data'!#REF!="No Data",1,IF(#REF!&lt;&gt;"",1,0))</f>
        <v>#REF!</v>
      </c>
      <c r="AE109" s="25" t="e">
        <f>IF('Crisis Indicator Data'!#REF!="No Data",1,IF(#REF!&lt;&gt;"",1,0))</f>
        <v>#REF!</v>
      </c>
      <c r="AF109" s="25" t="e">
        <f>IF('Crisis Indicator Data'!#REF!="No Data",1,IF(#REF!&lt;&gt;"",1,0))</f>
        <v>#REF!</v>
      </c>
      <c r="AG109" s="25" t="e">
        <f>IF('Crisis Indicator Data'!#REF!="No Data",1,IF(#REF!&lt;&gt;"",1,0))</f>
        <v>#REF!</v>
      </c>
      <c r="AH109" s="25" t="e">
        <f>IF('Crisis Indicator Data'!#REF!="No Data",1,IF(#REF!&lt;&gt;"",1,0))</f>
        <v>#REF!</v>
      </c>
      <c r="AI109" s="25" t="e">
        <f>IF('Crisis Indicator Data'!#REF!="No Data",1,IF(#REF!&lt;&gt;"",1,0))</f>
        <v>#REF!</v>
      </c>
      <c r="AJ109" s="25" t="e">
        <f>IF('Crisis Indicator Data'!#REF!="No Data",1,IF(#REF!&lt;&gt;"",1,0))</f>
        <v>#REF!</v>
      </c>
      <c r="AK109" s="25" t="e">
        <f>IF('Crisis Indicator Data'!#REF!="No Data",1,IF(#REF!&lt;&gt;"",1,0))</f>
        <v>#REF!</v>
      </c>
      <c r="AL109" s="25" t="e">
        <f>IF('Crisis Indicator Data'!#REF!="No Data",1,IF(#REF!&lt;&gt;"",1,0))</f>
        <v>#REF!</v>
      </c>
      <c r="AM109" s="25" t="e">
        <f>IF('Crisis Indicator Data'!#REF!="No Data",1,IF(#REF!&lt;&gt;"",1,0))</f>
        <v>#REF!</v>
      </c>
      <c r="AN109" s="25" t="e">
        <f>IF('Crisis Indicator Data'!#REF!="No Data",1,IF(#REF!&lt;&gt;"",1,0))</f>
        <v>#REF!</v>
      </c>
      <c r="AO109" s="25" t="e">
        <f>IF('Crisis Indicator Data'!#REF!="No Data",1,IF(#REF!&lt;&gt;"",1,0))</f>
        <v>#REF!</v>
      </c>
      <c r="AP109" s="25" t="e">
        <f>IF('Crisis Indicator Data'!#REF!="No Data",1,IF(#REF!&lt;&gt;"",1,0))</f>
        <v>#REF!</v>
      </c>
      <c r="AQ109" s="25" t="e">
        <f>IF('Crisis Indicator Data'!#REF!="No Data",1,IF(#REF!&lt;&gt;"",1,0))</f>
        <v>#REF!</v>
      </c>
      <c r="AR109" s="25" t="e">
        <f>IF('Crisis Indicator Data'!#REF!="No Data",1,IF(#REF!&lt;&gt;"",1,0))</f>
        <v>#REF!</v>
      </c>
      <c r="AS109" s="25" t="e">
        <f>IF('Crisis Indicator Data'!#REF!="No Data",1,IF(#REF!&lt;&gt;"",1,0))</f>
        <v>#REF!</v>
      </c>
      <c r="AT109" s="25" t="e">
        <f>IF('Crisis Indicator Data'!#REF!="No Data",1,IF(#REF!&lt;&gt;"",1,0))</f>
        <v>#REF!</v>
      </c>
      <c r="AU109" s="25" t="e">
        <f>IF('Crisis Indicator Data'!#REF!="No Data",1,IF(#REF!&lt;&gt;"",1,0))</f>
        <v>#REF!</v>
      </c>
      <c r="AV109" s="25" t="e">
        <f>IF('Crisis Indicator Data'!#REF!="No Data",1,IF(#REF!&lt;&gt;"",1,0))</f>
        <v>#REF!</v>
      </c>
      <c r="AW109" s="25" t="e">
        <f>IF('Crisis Indicator Data'!#REF!="No Data",1,IF(#REF!&lt;&gt;"",1,0))</f>
        <v>#REF!</v>
      </c>
      <c r="AX109" s="25" t="e">
        <f>IF('Crisis Indicator Data'!#REF!="No Data",1,IF(#REF!&lt;&gt;"",1,0))</f>
        <v>#REF!</v>
      </c>
      <c r="AY109" s="25" t="e">
        <f>IF('Crisis Indicator Data'!#REF!="No Data",1,IF(#REF!&lt;&gt;"",1,0))</f>
        <v>#REF!</v>
      </c>
      <c r="AZ109" s="25" t="e">
        <f>IF('Crisis Indicator Data'!#REF!="No Data",1,IF(#REF!&lt;&gt;"",1,0))</f>
        <v>#REF!</v>
      </c>
      <c r="BA109" t="e">
        <f t="shared" si="6"/>
        <v>#REF!</v>
      </c>
      <c r="BB109" s="27" t="e">
        <f t="shared" si="7"/>
        <v>#REF!</v>
      </c>
    </row>
    <row r="110" spans="1:54" x14ac:dyDescent="0.25">
      <c r="A110" t="s">
        <v>10027</v>
      </c>
      <c r="B110" s="25" t="e">
        <f>IF('Crisis Indicator Data'!#REF!="No Data",1,IF(#REF!&lt;&gt;"",1,0))</f>
        <v>#REF!</v>
      </c>
      <c r="C110" s="25" t="e">
        <f>IF('Crisis Indicator Data'!#REF!="No Data",1,IF(#REF!&lt;&gt;"",1,0))</f>
        <v>#REF!</v>
      </c>
      <c r="D110" s="25" t="e">
        <f>IF('Crisis Indicator Data'!#REF!="No Data",1,IF(#REF!&lt;&gt;"",1,0))</f>
        <v>#REF!</v>
      </c>
      <c r="E110" s="25" t="e">
        <f>IF('Crisis Indicator Data'!#REF!="No Data",1,IF(#REF!&lt;&gt;"",1,0))</f>
        <v>#REF!</v>
      </c>
      <c r="F110" s="25" t="e">
        <f>IF('Crisis Indicator Data'!#REF!="No Data",1,IF(#REF!&lt;&gt;"",1,0))</f>
        <v>#REF!</v>
      </c>
      <c r="G110" s="25" t="e">
        <f>IF('Crisis Indicator Data'!#REF!="No Data",1,IF(#REF!&lt;&gt;"",1,0))</f>
        <v>#REF!</v>
      </c>
      <c r="H110" s="25" t="e">
        <f>IF('Crisis Indicator Data'!#REF!="No Data",1,IF(#REF!&lt;&gt;"",1,0))</f>
        <v>#REF!</v>
      </c>
      <c r="I110" s="25" t="e">
        <f>IF('Crisis Indicator Data'!#REF!="No Data",1,IF(#REF!&lt;&gt;"",1,0))</f>
        <v>#REF!</v>
      </c>
      <c r="J110" s="25" t="e">
        <f>IF('Crisis Indicator Data'!#REF!="No Data",1,IF(#REF!&lt;&gt;"",1,0))</f>
        <v>#REF!</v>
      </c>
      <c r="K110" s="25" t="e">
        <f>IF('Crisis Indicator Data'!#REF!="No Data",1,IF(#REF!&lt;&gt;"",1,0))</f>
        <v>#REF!</v>
      </c>
      <c r="L110" s="25" t="e">
        <f>IF('Crisis Indicator Data'!#REF!="No Data",1,IF(#REF!&lt;&gt;"",1,0))</f>
        <v>#REF!</v>
      </c>
      <c r="M110" s="25" t="e">
        <f>IF('Crisis Indicator Data'!#REF!="No Data",1,IF(#REF!&lt;&gt;"",1,0))</f>
        <v>#REF!</v>
      </c>
      <c r="N110" s="25" t="e">
        <f>IF('Crisis Indicator Data'!#REF!="No Data",1,IF(#REF!&lt;&gt;"",1,0))</f>
        <v>#REF!</v>
      </c>
      <c r="O110" s="25" t="e">
        <f>IF('Crisis Indicator Data'!#REF!="No Data",1,IF(#REF!&lt;&gt;"",1,0))</f>
        <v>#REF!</v>
      </c>
      <c r="P110" s="25" t="e">
        <f>IF('Crisis Indicator Data'!#REF!="No Data",1,IF(#REF!&lt;&gt;"",1,0))</f>
        <v>#REF!</v>
      </c>
      <c r="Q110" s="25" t="e">
        <f>IF('Crisis Indicator Data'!#REF!="No Data",1,IF(#REF!&lt;&gt;"",1,0))</f>
        <v>#REF!</v>
      </c>
      <c r="R110" s="25" t="e">
        <f>IF('Crisis Indicator Data'!#REF!="No Data",1,IF(#REF!&lt;&gt;"",1,0))</f>
        <v>#REF!</v>
      </c>
      <c r="S110" s="25" t="e">
        <f>IF('Crisis Indicator Data'!#REF!="No Data",1,IF(#REF!&lt;&gt;"",1,0))</f>
        <v>#REF!</v>
      </c>
      <c r="T110" s="25" t="e">
        <f>IF('Crisis Indicator Data'!#REF!="No Data",1,IF(#REF!&lt;&gt;"",1,0))</f>
        <v>#REF!</v>
      </c>
      <c r="U110" s="25" t="e">
        <f>IF('Crisis Indicator Data'!#REF!="No Data",1,IF(#REF!&lt;&gt;"",1,0))</f>
        <v>#REF!</v>
      </c>
      <c r="V110" s="25" t="e">
        <f>IF('Crisis Indicator Data'!#REF!="No Data",1,IF(#REF!&lt;&gt;"",1,0))</f>
        <v>#REF!</v>
      </c>
      <c r="W110" s="25" t="e">
        <f>IF('Crisis Indicator Data'!#REF!="No Data",1,IF(#REF!&lt;&gt;"",1,0))</f>
        <v>#REF!</v>
      </c>
      <c r="X110" s="25" t="e">
        <f>IF('Crisis Indicator Data'!#REF!="No Data",1,IF(#REF!&lt;&gt;"",1,0))</f>
        <v>#REF!</v>
      </c>
      <c r="Y110" s="25" t="e">
        <f>IF('Crisis Indicator Data'!#REF!="No Data",1,IF(#REF!&lt;&gt;"",1,0))</f>
        <v>#REF!</v>
      </c>
      <c r="Z110" s="25" t="e">
        <f>IF('Crisis Indicator Data'!#REF!="No Data",1,IF(#REF!&lt;&gt;"",1,0))</f>
        <v>#REF!</v>
      </c>
      <c r="AA110" s="25" t="e">
        <f>IF('Crisis Indicator Data'!#REF!="No Data",1,IF(#REF!&lt;&gt;"",1,0))</f>
        <v>#REF!</v>
      </c>
      <c r="AB110" s="25" t="e">
        <f>IF('Crisis Indicator Data'!#REF!="No Data",1,IF(#REF!&lt;&gt;"",1,0))</f>
        <v>#REF!</v>
      </c>
      <c r="AC110" s="25" t="e">
        <f>IF('Crisis Indicator Data'!#REF!="No Data",1,IF(#REF!&lt;&gt;"",1,0))</f>
        <v>#REF!</v>
      </c>
      <c r="AD110" s="25" t="e">
        <f>IF('Crisis Indicator Data'!#REF!="No Data",1,IF(#REF!&lt;&gt;"",1,0))</f>
        <v>#REF!</v>
      </c>
      <c r="AE110" s="25" t="e">
        <f>IF('Crisis Indicator Data'!#REF!="No Data",1,IF(#REF!&lt;&gt;"",1,0))</f>
        <v>#REF!</v>
      </c>
      <c r="AF110" s="25" t="e">
        <f>IF('Crisis Indicator Data'!#REF!="No Data",1,IF(#REF!&lt;&gt;"",1,0))</f>
        <v>#REF!</v>
      </c>
      <c r="AG110" s="25" t="e">
        <f>IF('Crisis Indicator Data'!#REF!="No Data",1,IF(#REF!&lt;&gt;"",1,0))</f>
        <v>#REF!</v>
      </c>
      <c r="AH110" s="25" t="e">
        <f>IF('Crisis Indicator Data'!#REF!="No Data",1,IF(#REF!&lt;&gt;"",1,0))</f>
        <v>#REF!</v>
      </c>
      <c r="AI110" s="25" t="e">
        <f>IF('Crisis Indicator Data'!#REF!="No Data",1,IF(#REF!&lt;&gt;"",1,0))</f>
        <v>#REF!</v>
      </c>
      <c r="AJ110" s="25" t="e">
        <f>IF('Crisis Indicator Data'!#REF!="No Data",1,IF(#REF!&lt;&gt;"",1,0))</f>
        <v>#REF!</v>
      </c>
      <c r="AK110" s="25" t="e">
        <f>IF('Crisis Indicator Data'!#REF!="No Data",1,IF(#REF!&lt;&gt;"",1,0))</f>
        <v>#REF!</v>
      </c>
      <c r="AL110" s="25" t="e">
        <f>IF('Crisis Indicator Data'!#REF!="No Data",1,IF(#REF!&lt;&gt;"",1,0))</f>
        <v>#REF!</v>
      </c>
      <c r="AM110" s="25" t="e">
        <f>IF('Crisis Indicator Data'!#REF!="No Data",1,IF(#REF!&lt;&gt;"",1,0))</f>
        <v>#REF!</v>
      </c>
      <c r="AN110" s="25" t="e">
        <f>IF('Crisis Indicator Data'!#REF!="No Data",1,IF(#REF!&lt;&gt;"",1,0))</f>
        <v>#REF!</v>
      </c>
      <c r="AO110" s="25" t="e">
        <f>IF('Crisis Indicator Data'!#REF!="No Data",1,IF(#REF!&lt;&gt;"",1,0))</f>
        <v>#REF!</v>
      </c>
      <c r="AP110" s="25" t="e">
        <f>IF('Crisis Indicator Data'!#REF!="No Data",1,IF(#REF!&lt;&gt;"",1,0))</f>
        <v>#REF!</v>
      </c>
      <c r="AQ110" s="25" t="e">
        <f>IF('Crisis Indicator Data'!#REF!="No Data",1,IF(#REF!&lt;&gt;"",1,0))</f>
        <v>#REF!</v>
      </c>
      <c r="AR110" s="25" t="e">
        <f>IF('Crisis Indicator Data'!#REF!="No Data",1,IF(#REF!&lt;&gt;"",1,0))</f>
        <v>#REF!</v>
      </c>
      <c r="AS110" s="25" t="e">
        <f>IF('Crisis Indicator Data'!#REF!="No Data",1,IF(#REF!&lt;&gt;"",1,0))</f>
        <v>#REF!</v>
      </c>
      <c r="AT110" s="25" t="e">
        <f>IF('Crisis Indicator Data'!#REF!="No Data",1,IF(#REF!&lt;&gt;"",1,0))</f>
        <v>#REF!</v>
      </c>
      <c r="AU110" s="25" t="e">
        <f>IF('Crisis Indicator Data'!#REF!="No Data",1,IF(#REF!&lt;&gt;"",1,0))</f>
        <v>#REF!</v>
      </c>
      <c r="AV110" s="25" t="e">
        <f>IF('Crisis Indicator Data'!#REF!="No Data",1,IF(#REF!&lt;&gt;"",1,0))</f>
        <v>#REF!</v>
      </c>
      <c r="AW110" s="25" t="e">
        <f>IF('Crisis Indicator Data'!#REF!="No Data",1,IF(#REF!&lt;&gt;"",1,0))</f>
        <v>#REF!</v>
      </c>
      <c r="AX110" s="25" t="e">
        <f>IF('Crisis Indicator Data'!#REF!="No Data",1,IF(#REF!&lt;&gt;"",1,0))</f>
        <v>#REF!</v>
      </c>
      <c r="AY110" s="25" t="e">
        <f>IF('Crisis Indicator Data'!#REF!="No Data",1,IF(#REF!&lt;&gt;"",1,0))</f>
        <v>#REF!</v>
      </c>
      <c r="AZ110" s="25" t="e">
        <f>IF('Crisis Indicator Data'!#REF!="No Data",1,IF(#REF!&lt;&gt;"",1,0))</f>
        <v>#REF!</v>
      </c>
      <c r="BA110" t="e">
        <f t="shared" si="6"/>
        <v>#REF!</v>
      </c>
      <c r="BB110" s="27" t="e">
        <f t="shared" si="7"/>
        <v>#REF!</v>
      </c>
    </row>
    <row r="111" spans="1:54" x14ac:dyDescent="0.25">
      <c r="A111" t="s">
        <v>10011</v>
      </c>
      <c r="B111" s="25" t="e">
        <f>IF('Crisis Indicator Data'!#REF!="No Data",1,IF(#REF!&lt;&gt;"",1,0))</f>
        <v>#REF!</v>
      </c>
      <c r="C111" s="25" t="e">
        <f>IF('Crisis Indicator Data'!#REF!="No Data",1,IF(#REF!&lt;&gt;"",1,0))</f>
        <v>#REF!</v>
      </c>
      <c r="D111" s="25" t="e">
        <f>IF('Crisis Indicator Data'!#REF!="No Data",1,IF(#REF!&lt;&gt;"",1,0))</f>
        <v>#REF!</v>
      </c>
      <c r="E111" s="25" t="e">
        <f>IF('Crisis Indicator Data'!#REF!="No Data",1,IF(#REF!&lt;&gt;"",1,0))</f>
        <v>#REF!</v>
      </c>
      <c r="F111" s="25" t="e">
        <f>IF('Crisis Indicator Data'!#REF!="No Data",1,IF(#REF!&lt;&gt;"",1,0))</f>
        <v>#REF!</v>
      </c>
      <c r="G111" s="25" t="e">
        <f>IF('Crisis Indicator Data'!#REF!="No Data",1,IF(#REF!&lt;&gt;"",1,0))</f>
        <v>#REF!</v>
      </c>
      <c r="H111" s="25" t="e">
        <f>IF('Crisis Indicator Data'!#REF!="No Data",1,IF(#REF!&lt;&gt;"",1,0))</f>
        <v>#REF!</v>
      </c>
      <c r="I111" s="25" t="e">
        <f>IF('Crisis Indicator Data'!#REF!="No Data",1,IF(#REF!&lt;&gt;"",1,0))</f>
        <v>#REF!</v>
      </c>
      <c r="J111" s="25" t="e">
        <f>IF('Crisis Indicator Data'!#REF!="No Data",1,IF(#REF!&lt;&gt;"",1,0))</f>
        <v>#REF!</v>
      </c>
      <c r="K111" s="25" t="e">
        <f>IF('Crisis Indicator Data'!#REF!="No Data",1,IF(#REF!&lt;&gt;"",1,0))</f>
        <v>#REF!</v>
      </c>
      <c r="L111" s="25" t="e">
        <f>IF('Crisis Indicator Data'!#REF!="No Data",1,IF(#REF!&lt;&gt;"",1,0))</f>
        <v>#REF!</v>
      </c>
      <c r="M111" s="25" t="e">
        <f>IF('Crisis Indicator Data'!#REF!="No Data",1,IF(#REF!&lt;&gt;"",1,0))</f>
        <v>#REF!</v>
      </c>
      <c r="N111" s="25" t="e">
        <f>IF('Crisis Indicator Data'!#REF!="No Data",1,IF(#REF!&lt;&gt;"",1,0))</f>
        <v>#REF!</v>
      </c>
      <c r="O111" s="25" t="e">
        <f>IF('Crisis Indicator Data'!#REF!="No Data",1,IF(#REF!&lt;&gt;"",1,0))</f>
        <v>#REF!</v>
      </c>
      <c r="P111" s="25" t="e">
        <f>IF('Crisis Indicator Data'!#REF!="No Data",1,IF(#REF!&lt;&gt;"",1,0))</f>
        <v>#REF!</v>
      </c>
      <c r="Q111" s="25" t="e">
        <f>IF('Crisis Indicator Data'!#REF!="No Data",1,IF(#REF!&lt;&gt;"",1,0))</f>
        <v>#REF!</v>
      </c>
      <c r="R111" s="25" t="e">
        <f>IF('Crisis Indicator Data'!#REF!="No Data",1,IF(#REF!&lt;&gt;"",1,0))</f>
        <v>#REF!</v>
      </c>
      <c r="S111" s="25" t="e">
        <f>IF('Crisis Indicator Data'!#REF!="No Data",1,IF(#REF!&lt;&gt;"",1,0))</f>
        <v>#REF!</v>
      </c>
      <c r="T111" s="25" t="e">
        <f>IF('Crisis Indicator Data'!#REF!="No Data",1,IF(#REF!&lt;&gt;"",1,0))</f>
        <v>#REF!</v>
      </c>
      <c r="U111" s="25" t="e">
        <f>IF('Crisis Indicator Data'!#REF!="No Data",1,IF(#REF!&lt;&gt;"",1,0))</f>
        <v>#REF!</v>
      </c>
      <c r="V111" s="25" t="e">
        <f>IF('Crisis Indicator Data'!#REF!="No Data",1,IF(#REF!&lt;&gt;"",1,0))</f>
        <v>#REF!</v>
      </c>
      <c r="W111" s="25" t="e">
        <f>IF('Crisis Indicator Data'!#REF!="No Data",1,IF(#REF!&lt;&gt;"",1,0))</f>
        <v>#REF!</v>
      </c>
      <c r="X111" s="25" t="e">
        <f>IF('Crisis Indicator Data'!#REF!="No Data",1,IF(#REF!&lt;&gt;"",1,0))</f>
        <v>#REF!</v>
      </c>
      <c r="Y111" s="25" t="e">
        <f>IF('Crisis Indicator Data'!#REF!="No Data",1,IF(#REF!&lt;&gt;"",1,0))</f>
        <v>#REF!</v>
      </c>
      <c r="Z111" s="25" t="e">
        <f>IF('Crisis Indicator Data'!#REF!="No Data",1,IF(#REF!&lt;&gt;"",1,0))</f>
        <v>#REF!</v>
      </c>
      <c r="AA111" s="25" t="e">
        <f>IF('Crisis Indicator Data'!#REF!="No Data",1,IF(#REF!&lt;&gt;"",1,0))</f>
        <v>#REF!</v>
      </c>
      <c r="AB111" s="25" t="e">
        <f>IF('Crisis Indicator Data'!#REF!="No Data",1,IF(#REF!&lt;&gt;"",1,0))</f>
        <v>#REF!</v>
      </c>
      <c r="AC111" s="25" t="e">
        <f>IF('Crisis Indicator Data'!#REF!="No Data",1,IF(#REF!&lt;&gt;"",1,0))</f>
        <v>#REF!</v>
      </c>
      <c r="AD111" s="25" t="e">
        <f>IF('Crisis Indicator Data'!#REF!="No Data",1,IF(#REF!&lt;&gt;"",1,0))</f>
        <v>#REF!</v>
      </c>
      <c r="AE111" s="25" t="e">
        <f>IF('Crisis Indicator Data'!#REF!="No Data",1,IF(#REF!&lt;&gt;"",1,0))</f>
        <v>#REF!</v>
      </c>
      <c r="AF111" s="25" t="e">
        <f>IF('Crisis Indicator Data'!#REF!="No Data",1,IF(#REF!&lt;&gt;"",1,0))</f>
        <v>#REF!</v>
      </c>
      <c r="AG111" s="25" t="e">
        <f>IF('Crisis Indicator Data'!#REF!="No Data",1,IF(#REF!&lt;&gt;"",1,0))</f>
        <v>#REF!</v>
      </c>
      <c r="AH111" s="25" t="e">
        <f>IF('Crisis Indicator Data'!#REF!="No Data",1,IF(#REF!&lt;&gt;"",1,0))</f>
        <v>#REF!</v>
      </c>
      <c r="AI111" s="25" t="e">
        <f>IF('Crisis Indicator Data'!#REF!="No Data",1,IF(#REF!&lt;&gt;"",1,0))</f>
        <v>#REF!</v>
      </c>
      <c r="AJ111" s="25" t="e">
        <f>IF('Crisis Indicator Data'!#REF!="No Data",1,IF(#REF!&lt;&gt;"",1,0))</f>
        <v>#REF!</v>
      </c>
      <c r="AK111" s="25" t="e">
        <f>IF('Crisis Indicator Data'!#REF!="No Data",1,IF(#REF!&lt;&gt;"",1,0))</f>
        <v>#REF!</v>
      </c>
      <c r="AL111" s="25" t="e">
        <f>IF('Crisis Indicator Data'!#REF!="No Data",1,IF(#REF!&lt;&gt;"",1,0))</f>
        <v>#REF!</v>
      </c>
      <c r="AM111" s="25" t="e">
        <f>IF('Crisis Indicator Data'!#REF!="No Data",1,IF(#REF!&lt;&gt;"",1,0))</f>
        <v>#REF!</v>
      </c>
      <c r="AN111" s="25" t="e">
        <f>IF('Crisis Indicator Data'!#REF!="No Data",1,IF(#REF!&lt;&gt;"",1,0))</f>
        <v>#REF!</v>
      </c>
      <c r="AO111" s="25" t="e">
        <f>IF('Crisis Indicator Data'!#REF!="No Data",1,IF(#REF!&lt;&gt;"",1,0))</f>
        <v>#REF!</v>
      </c>
      <c r="AP111" s="25" t="e">
        <f>IF('Crisis Indicator Data'!#REF!="No Data",1,IF(#REF!&lt;&gt;"",1,0))</f>
        <v>#REF!</v>
      </c>
      <c r="AQ111" s="25" t="e">
        <f>IF('Crisis Indicator Data'!#REF!="No Data",1,IF(#REF!&lt;&gt;"",1,0))</f>
        <v>#REF!</v>
      </c>
      <c r="AR111" s="25" t="e">
        <f>IF('Crisis Indicator Data'!#REF!="No Data",1,IF(#REF!&lt;&gt;"",1,0))</f>
        <v>#REF!</v>
      </c>
      <c r="AS111" s="25" t="e">
        <f>IF('Crisis Indicator Data'!#REF!="No Data",1,IF(#REF!&lt;&gt;"",1,0))</f>
        <v>#REF!</v>
      </c>
      <c r="AT111" s="25" t="e">
        <f>IF('Crisis Indicator Data'!#REF!="No Data",1,IF(#REF!&lt;&gt;"",1,0))</f>
        <v>#REF!</v>
      </c>
      <c r="AU111" s="25" t="e">
        <f>IF('Crisis Indicator Data'!#REF!="No Data",1,IF(#REF!&lt;&gt;"",1,0))</f>
        <v>#REF!</v>
      </c>
      <c r="AV111" s="25" t="e">
        <f>IF('Crisis Indicator Data'!#REF!="No Data",1,IF(#REF!&lt;&gt;"",1,0))</f>
        <v>#REF!</v>
      </c>
      <c r="AW111" s="25" t="e">
        <f>IF('Crisis Indicator Data'!#REF!="No Data",1,IF(#REF!&lt;&gt;"",1,0))</f>
        <v>#REF!</v>
      </c>
      <c r="AX111" s="25" t="e">
        <f>IF('Crisis Indicator Data'!#REF!="No Data",1,IF(#REF!&lt;&gt;"",1,0))</f>
        <v>#REF!</v>
      </c>
      <c r="AY111" s="25" t="e">
        <f>IF('Crisis Indicator Data'!#REF!="No Data",1,IF(#REF!&lt;&gt;"",1,0))</f>
        <v>#REF!</v>
      </c>
      <c r="AZ111" s="25" t="e">
        <f>IF('Crisis Indicator Data'!#REF!="No Data",1,IF(#REF!&lt;&gt;"",1,0))</f>
        <v>#REF!</v>
      </c>
      <c r="BA111" t="e">
        <f t="shared" si="6"/>
        <v>#REF!</v>
      </c>
      <c r="BB111" s="27" t="e">
        <f t="shared" si="7"/>
        <v>#REF!</v>
      </c>
    </row>
    <row r="112" spans="1:54" x14ac:dyDescent="0.25">
      <c r="A112" t="s">
        <v>9931</v>
      </c>
      <c r="B112" s="25" t="e">
        <f>IF('Crisis Indicator Data'!#REF!="No Data",1,IF(#REF!&lt;&gt;"",1,0))</f>
        <v>#REF!</v>
      </c>
      <c r="C112" s="25" t="e">
        <f>IF('Crisis Indicator Data'!#REF!="No Data",1,IF(#REF!&lt;&gt;"",1,0))</f>
        <v>#REF!</v>
      </c>
      <c r="D112" s="25" t="e">
        <f>IF('Crisis Indicator Data'!#REF!="No Data",1,IF(#REF!&lt;&gt;"",1,0))</f>
        <v>#REF!</v>
      </c>
      <c r="E112" s="25" t="e">
        <f>IF('Crisis Indicator Data'!#REF!="No Data",1,IF(#REF!&lt;&gt;"",1,0))</f>
        <v>#REF!</v>
      </c>
      <c r="F112" s="25" t="e">
        <f>IF('Crisis Indicator Data'!#REF!="No Data",1,IF(#REF!&lt;&gt;"",1,0))</f>
        <v>#REF!</v>
      </c>
      <c r="G112" s="25" t="e">
        <f>IF('Crisis Indicator Data'!#REF!="No Data",1,IF(#REF!&lt;&gt;"",1,0))</f>
        <v>#REF!</v>
      </c>
      <c r="H112" s="25" t="e">
        <f>IF('Crisis Indicator Data'!#REF!="No Data",1,IF(#REF!&lt;&gt;"",1,0))</f>
        <v>#REF!</v>
      </c>
      <c r="I112" s="25" t="e">
        <f>IF('Crisis Indicator Data'!#REF!="No Data",1,IF(#REF!&lt;&gt;"",1,0))</f>
        <v>#REF!</v>
      </c>
      <c r="J112" s="25" t="e">
        <f>IF('Crisis Indicator Data'!#REF!="No Data",1,IF(#REF!&lt;&gt;"",1,0))</f>
        <v>#REF!</v>
      </c>
      <c r="K112" s="25" t="e">
        <f>IF('Crisis Indicator Data'!#REF!="No Data",1,IF(#REF!&lt;&gt;"",1,0))</f>
        <v>#REF!</v>
      </c>
      <c r="L112" s="25" t="e">
        <f>IF('Crisis Indicator Data'!#REF!="No Data",1,IF(#REF!&lt;&gt;"",1,0))</f>
        <v>#REF!</v>
      </c>
      <c r="M112" s="25" t="e">
        <f>IF('Crisis Indicator Data'!#REF!="No Data",1,IF(#REF!&lt;&gt;"",1,0))</f>
        <v>#REF!</v>
      </c>
      <c r="N112" s="25" t="e">
        <f>IF('Crisis Indicator Data'!#REF!="No Data",1,IF(#REF!&lt;&gt;"",1,0))</f>
        <v>#REF!</v>
      </c>
      <c r="O112" s="25" t="e">
        <f>IF('Crisis Indicator Data'!#REF!="No Data",1,IF(#REF!&lt;&gt;"",1,0))</f>
        <v>#REF!</v>
      </c>
      <c r="P112" s="25" t="e">
        <f>IF('Crisis Indicator Data'!#REF!="No Data",1,IF(#REF!&lt;&gt;"",1,0))</f>
        <v>#REF!</v>
      </c>
      <c r="Q112" s="25" t="e">
        <f>IF('Crisis Indicator Data'!#REF!="No Data",1,IF(#REF!&lt;&gt;"",1,0))</f>
        <v>#REF!</v>
      </c>
      <c r="R112" s="25" t="e">
        <f>IF('Crisis Indicator Data'!#REF!="No Data",1,IF(#REF!&lt;&gt;"",1,0))</f>
        <v>#REF!</v>
      </c>
      <c r="S112" s="25" t="e">
        <f>IF('Crisis Indicator Data'!#REF!="No Data",1,IF(#REF!&lt;&gt;"",1,0))</f>
        <v>#REF!</v>
      </c>
      <c r="T112" s="25" t="e">
        <f>IF('Crisis Indicator Data'!#REF!="No Data",1,IF(#REF!&lt;&gt;"",1,0))</f>
        <v>#REF!</v>
      </c>
      <c r="U112" s="25" t="e">
        <f>IF('Crisis Indicator Data'!#REF!="No Data",1,IF(#REF!&lt;&gt;"",1,0))</f>
        <v>#REF!</v>
      </c>
      <c r="V112" s="25" t="e">
        <f>IF('Crisis Indicator Data'!#REF!="No Data",1,IF(#REF!&lt;&gt;"",1,0))</f>
        <v>#REF!</v>
      </c>
      <c r="W112" s="25" t="e">
        <f>IF('Crisis Indicator Data'!#REF!="No Data",1,IF(#REF!&lt;&gt;"",1,0))</f>
        <v>#REF!</v>
      </c>
      <c r="X112" s="25" t="e">
        <f>IF('Crisis Indicator Data'!#REF!="No Data",1,IF(#REF!&lt;&gt;"",1,0))</f>
        <v>#REF!</v>
      </c>
      <c r="Y112" s="25" t="e">
        <f>IF('Crisis Indicator Data'!#REF!="No Data",1,IF(#REF!&lt;&gt;"",1,0))</f>
        <v>#REF!</v>
      </c>
      <c r="Z112" s="25" t="e">
        <f>IF('Crisis Indicator Data'!#REF!="No Data",1,IF(#REF!&lt;&gt;"",1,0))</f>
        <v>#REF!</v>
      </c>
      <c r="AA112" s="25" t="e">
        <f>IF('Crisis Indicator Data'!#REF!="No Data",1,IF(#REF!&lt;&gt;"",1,0))</f>
        <v>#REF!</v>
      </c>
      <c r="AB112" s="25" t="e">
        <f>IF('Crisis Indicator Data'!#REF!="No Data",1,IF(#REF!&lt;&gt;"",1,0))</f>
        <v>#REF!</v>
      </c>
      <c r="AC112" s="25" t="e">
        <f>IF('Crisis Indicator Data'!#REF!="No Data",1,IF(#REF!&lt;&gt;"",1,0))</f>
        <v>#REF!</v>
      </c>
      <c r="AD112" s="25" t="e">
        <f>IF('Crisis Indicator Data'!#REF!="No Data",1,IF(#REF!&lt;&gt;"",1,0))</f>
        <v>#REF!</v>
      </c>
      <c r="AE112" s="25" t="e">
        <f>IF('Crisis Indicator Data'!#REF!="No Data",1,IF(#REF!&lt;&gt;"",1,0))</f>
        <v>#REF!</v>
      </c>
      <c r="AF112" s="25" t="e">
        <f>IF('Crisis Indicator Data'!#REF!="No Data",1,IF(#REF!&lt;&gt;"",1,0))</f>
        <v>#REF!</v>
      </c>
      <c r="AG112" s="25" t="e">
        <f>IF('Crisis Indicator Data'!#REF!="No Data",1,IF(#REF!&lt;&gt;"",1,0))</f>
        <v>#REF!</v>
      </c>
      <c r="AH112" s="25" t="e">
        <f>IF('Crisis Indicator Data'!#REF!="No Data",1,IF(#REF!&lt;&gt;"",1,0))</f>
        <v>#REF!</v>
      </c>
      <c r="AI112" s="25" t="e">
        <f>IF('Crisis Indicator Data'!#REF!="No Data",1,IF(#REF!&lt;&gt;"",1,0))</f>
        <v>#REF!</v>
      </c>
      <c r="AJ112" s="25" t="e">
        <f>IF('Crisis Indicator Data'!#REF!="No Data",1,IF(#REF!&lt;&gt;"",1,0))</f>
        <v>#REF!</v>
      </c>
      <c r="AK112" s="25" t="e">
        <f>IF('Crisis Indicator Data'!#REF!="No Data",1,IF(#REF!&lt;&gt;"",1,0))</f>
        <v>#REF!</v>
      </c>
      <c r="AL112" s="25" t="e">
        <f>IF('Crisis Indicator Data'!#REF!="No Data",1,IF(#REF!&lt;&gt;"",1,0))</f>
        <v>#REF!</v>
      </c>
      <c r="AM112" s="25" t="e">
        <f>IF('Crisis Indicator Data'!#REF!="No Data",1,IF(#REF!&lt;&gt;"",1,0))</f>
        <v>#REF!</v>
      </c>
      <c r="AN112" s="25" t="e">
        <f>IF('Crisis Indicator Data'!#REF!="No Data",1,IF(#REF!&lt;&gt;"",1,0))</f>
        <v>#REF!</v>
      </c>
      <c r="AO112" s="25" t="e">
        <f>IF('Crisis Indicator Data'!#REF!="No Data",1,IF(#REF!&lt;&gt;"",1,0))</f>
        <v>#REF!</v>
      </c>
      <c r="AP112" s="25" t="e">
        <f>IF('Crisis Indicator Data'!#REF!="No Data",1,IF(#REF!&lt;&gt;"",1,0))</f>
        <v>#REF!</v>
      </c>
      <c r="AQ112" s="25" t="e">
        <f>IF('Crisis Indicator Data'!#REF!="No Data",1,IF(#REF!&lt;&gt;"",1,0))</f>
        <v>#REF!</v>
      </c>
      <c r="AR112" s="25" t="e">
        <f>IF('Crisis Indicator Data'!#REF!="No Data",1,IF(#REF!&lt;&gt;"",1,0))</f>
        <v>#REF!</v>
      </c>
      <c r="AS112" s="25" t="e">
        <f>IF('Crisis Indicator Data'!#REF!="No Data",1,IF(#REF!&lt;&gt;"",1,0))</f>
        <v>#REF!</v>
      </c>
      <c r="AT112" s="25" t="e">
        <f>IF('Crisis Indicator Data'!#REF!="No Data",1,IF(#REF!&lt;&gt;"",1,0))</f>
        <v>#REF!</v>
      </c>
      <c r="AU112" s="25" t="e">
        <f>IF('Crisis Indicator Data'!#REF!="No Data",1,IF(#REF!&lt;&gt;"",1,0))</f>
        <v>#REF!</v>
      </c>
      <c r="AV112" s="25" t="e">
        <f>IF('Crisis Indicator Data'!#REF!="No Data",1,IF(#REF!&lt;&gt;"",1,0))</f>
        <v>#REF!</v>
      </c>
      <c r="AW112" s="25" t="e">
        <f>IF('Crisis Indicator Data'!#REF!="No Data",1,IF(#REF!&lt;&gt;"",1,0))</f>
        <v>#REF!</v>
      </c>
      <c r="AX112" s="25" t="e">
        <f>IF('Crisis Indicator Data'!#REF!="No Data",1,IF(#REF!&lt;&gt;"",1,0))</f>
        <v>#REF!</v>
      </c>
      <c r="AY112" s="25" t="e">
        <f>IF('Crisis Indicator Data'!#REF!="No Data",1,IF(#REF!&lt;&gt;"",1,0))</f>
        <v>#REF!</v>
      </c>
      <c r="AZ112" s="25" t="e">
        <f>IF('Crisis Indicator Data'!#REF!="No Data",1,IF(#REF!&lt;&gt;"",1,0))</f>
        <v>#REF!</v>
      </c>
      <c r="BA112" t="e">
        <f t="shared" si="6"/>
        <v>#REF!</v>
      </c>
      <c r="BB112" s="27" t="e">
        <f t="shared" si="7"/>
        <v>#REF!</v>
      </c>
    </row>
    <row r="113" spans="1:54" x14ac:dyDescent="0.25">
      <c r="A113" t="s">
        <v>10007</v>
      </c>
      <c r="B113" s="25" t="e">
        <f>IF('Crisis Indicator Data'!#REF!="No Data",1,IF(#REF!&lt;&gt;"",1,0))</f>
        <v>#REF!</v>
      </c>
      <c r="C113" s="25" t="e">
        <f>IF('Crisis Indicator Data'!#REF!="No Data",1,IF(#REF!&lt;&gt;"",1,0))</f>
        <v>#REF!</v>
      </c>
      <c r="D113" s="25" t="e">
        <f>IF('Crisis Indicator Data'!#REF!="No Data",1,IF(#REF!&lt;&gt;"",1,0))</f>
        <v>#REF!</v>
      </c>
      <c r="E113" s="25" t="e">
        <f>IF('Crisis Indicator Data'!#REF!="No Data",1,IF(#REF!&lt;&gt;"",1,0))</f>
        <v>#REF!</v>
      </c>
      <c r="F113" s="25" t="e">
        <f>IF('Crisis Indicator Data'!#REF!="No Data",1,IF(#REF!&lt;&gt;"",1,0))</f>
        <v>#REF!</v>
      </c>
      <c r="G113" s="25" t="e">
        <f>IF('Crisis Indicator Data'!#REF!="No Data",1,IF(#REF!&lt;&gt;"",1,0))</f>
        <v>#REF!</v>
      </c>
      <c r="H113" s="25" t="e">
        <f>IF('Crisis Indicator Data'!#REF!="No Data",1,IF(#REF!&lt;&gt;"",1,0))</f>
        <v>#REF!</v>
      </c>
      <c r="I113" s="25" t="e">
        <f>IF('Crisis Indicator Data'!#REF!="No Data",1,IF(#REF!&lt;&gt;"",1,0))</f>
        <v>#REF!</v>
      </c>
      <c r="J113" s="25" t="e">
        <f>IF('Crisis Indicator Data'!#REF!="No Data",1,IF(#REF!&lt;&gt;"",1,0))</f>
        <v>#REF!</v>
      </c>
      <c r="K113" s="25" t="e">
        <f>IF('Crisis Indicator Data'!#REF!="No Data",1,IF(#REF!&lt;&gt;"",1,0))</f>
        <v>#REF!</v>
      </c>
      <c r="L113" s="25" t="e">
        <f>IF('Crisis Indicator Data'!#REF!="No Data",1,IF(#REF!&lt;&gt;"",1,0))</f>
        <v>#REF!</v>
      </c>
      <c r="M113" s="25" t="e">
        <f>IF('Crisis Indicator Data'!#REF!="No Data",1,IF(#REF!&lt;&gt;"",1,0))</f>
        <v>#REF!</v>
      </c>
      <c r="N113" s="25" t="e">
        <f>IF('Crisis Indicator Data'!#REF!="No Data",1,IF(#REF!&lt;&gt;"",1,0))</f>
        <v>#REF!</v>
      </c>
      <c r="O113" s="25" t="e">
        <f>IF('Crisis Indicator Data'!#REF!="No Data",1,IF(#REF!&lt;&gt;"",1,0))</f>
        <v>#REF!</v>
      </c>
      <c r="P113" s="25" t="e">
        <f>IF('Crisis Indicator Data'!#REF!="No Data",1,IF(#REF!&lt;&gt;"",1,0))</f>
        <v>#REF!</v>
      </c>
      <c r="Q113" s="25" t="e">
        <f>IF('Crisis Indicator Data'!#REF!="No Data",1,IF(#REF!&lt;&gt;"",1,0))</f>
        <v>#REF!</v>
      </c>
      <c r="R113" s="25" t="e">
        <f>IF('Crisis Indicator Data'!#REF!="No Data",1,IF(#REF!&lt;&gt;"",1,0))</f>
        <v>#REF!</v>
      </c>
      <c r="S113" s="25" t="e">
        <f>IF('Crisis Indicator Data'!#REF!="No Data",1,IF(#REF!&lt;&gt;"",1,0))</f>
        <v>#REF!</v>
      </c>
      <c r="T113" s="25" t="e">
        <f>IF('Crisis Indicator Data'!#REF!="No Data",1,IF(#REF!&lt;&gt;"",1,0))</f>
        <v>#REF!</v>
      </c>
      <c r="U113" s="25" t="e">
        <f>IF('Crisis Indicator Data'!#REF!="No Data",1,IF(#REF!&lt;&gt;"",1,0))</f>
        <v>#REF!</v>
      </c>
      <c r="V113" s="25" t="e">
        <f>IF('Crisis Indicator Data'!#REF!="No Data",1,IF(#REF!&lt;&gt;"",1,0))</f>
        <v>#REF!</v>
      </c>
      <c r="W113" s="25" t="e">
        <f>IF('Crisis Indicator Data'!#REF!="No Data",1,IF(#REF!&lt;&gt;"",1,0))</f>
        <v>#REF!</v>
      </c>
      <c r="X113" s="25" t="e">
        <f>IF('Crisis Indicator Data'!#REF!="No Data",1,IF(#REF!&lt;&gt;"",1,0))</f>
        <v>#REF!</v>
      </c>
      <c r="Y113" s="25" t="e">
        <f>IF('Crisis Indicator Data'!#REF!="No Data",1,IF(#REF!&lt;&gt;"",1,0))</f>
        <v>#REF!</v>
      </c>
      <c r="Z113" s="25" t="e">
        <f>IF('Crisis Indicator Data'!#REF!="No Data",1,IF(#REF!&lt;&gt;"",1,0))</f>
        <v>#REF!</v>
      </c>
      <c r="AA113" s="25" t="e">
        <f>IF('Crisis Indicator Data'!#REF!="No Data",1,IF(#REF!&lt;&gt;"",1,0))</f>
        <v>#REF!</v>
      </c>
      <c r="AB113" s="25" t="e">
        <f>IF('Crisis Indicator Data'!#REF!="No Data",1,IF(#REF!&lt;&gt;"",1,0))</f>
        <v>#REF!</v>
      </c>
      <c r="AC113" s="25" t="e">
        <f>IF('Crisis Indicator Data'!#REF!="No Data",1,IF(#REF!&lt;&gt;"",1,0))</f>
        <v>#REF!</v>
      </c>
      <c r="AD113" s="25" t="e">
        <f>IF('Crisis Indicator Data'!#REF!="No Data",1,IF(#REF!&lt;&gt;"",1,0))</f>
        <v>#REF!</v>
      </c>
      <c r="AE113" s="25" t="e">
        <f>IF('Crisis Indicator Data'!#REF!="No Data",1,IF(#REF!&lt;&gt;"",1,0))</f>
        <v>#REF!</v>
      </c>
      <c r="AF113" s="25" t="e">
        <f>IF('Crisis Indicator Data'!#REF!="No Data",1,IF(#REF!&lt;&gt;"",1,0))</f>
        <v>#REF!</v>
      </c>
      <c r="AG113" s="25" t="e">
        <f>IF('Crisis Indicator Data'!#REF!="No Data",1,IF(#REF!&lt;&gt;"",1,0))</f>
        <v>#REF!</v>
      </c>
      <c r="AH113" s="25" t="e">
        <f>IF('Crisis Indicator Data'!#REF!="No Data",1,IF(#REF!&lt;&gt;"",1,0))</f>
        <v>#REF!</v>
      </c>
      <c r="AI113" s="25" t="e">
        <f>IF('Crisis Indicator Data'!#REF!="No Data",1,IF(#REF!&lt;&gt;"",1,0))</f>
        <v>#REF!</v>
      </c>
      <c r="AJ113" s="25" t="e">
        <f>IF('Crisis Indicator Data'!#REF!="No Data",1,IF(#REF!&lt;&gt;"",1,0))</f>
        <v>#REF!</v>
      </c>
      <c r="AK113" s="25" t="e">
        <f>IF('Crisis Indicator Data'!#REF!="No Data",1,IF(#REF!&lt;&gt;"",1,0))</f>
        <v>#REF!</v>
      </c>
      <c r="AL113" s="25" t="e">
        <f>IF('Crisis Indicator Data'!#REF!="No Data",1,IF(#REF!&lt;&gt;"",1,0))</f>
        <v>#REF!</v>
      </c>
      <c r="AM113" s="25" t="e">
        <f>IF('Crisis Indicator Data'!#REF!="No Data",1,IF(#REF!&lt;&gt;"",1,0))</f>
        <v>#REF!</v>
      </c>
      <c r="AN113" s="25" t="e">
        <f>IF('Crisis Indicator Data'!#REF!="No Data",1,IF(#REF!&lt;&gt;"",1,0))</f>
        <v>#REF!</v>
      </c>
      <c r="AO113" s="25" t="e">
        <f>IF('Crisis Indicator Data'!#REF!="No Data",1,IF(#REF!&lt;&gt;"",1,0))</f>
        <v>#REF!</v>
      </c>
      <c r="AP113" s="25" t="e">
        <f>IF('Crisis Indicator Data'!#REF!="No Data",1,IF(#REF!&lt;&gt;"",1,0))</f>
        <v>#REF!</v>
      </c>
      <c r="AQ113" s="25" t="e">
        <f>IF('Crisis Indicator Data'!#REF!="No Data",1,IF(#REF!&lt;&gt;"",1,0))</f>
        <v>#REF!</v>
      </c>
      <c r="AR113" s="25" t="e">
        <f>IF('Crisis Indicator Data'!#REF!="No Data",1,IF(#REF!&lt;&gt;"",1,0))</f>
        <v>#REF!</v>
      </c>
      <c r="AS113" s="25" t="e">
        <f>IF('Crisis Indicator Data'!#REF!="No Data",1,IF(#REF!&lt;&gt;"",1,0))</f>
        <v>#REF!</v>
      </c>
      <c r="AT113" s="25" t="e">
        <f>IF('Crisis Indicator Data'!#REF!="No Data",1,IF(#REF!&lt;&gt;"",1,0))</f>
        <v>#REF!</v>
      </c>
      <c r="AU113" s="25" t="e">
        <f>IF('Crisis Indicator Data'!#REF!="No Data",1,IF(#REF!&lt;&gt;"",1,0))</f>
        <v>#REF!</v>
      </c>
      <c r="AV113" s="25" t="e">
        <f>IF('Crisis Indicator Data'!#REF!="No Data",1,IF(#REF!&lt;&gt;"",1,0))</f>
        <v>#REF!</v>
      </c>
      <c r="AW113" s="25" t="e">
        <f>IF('Crisis Indicator Data'!#REF!="No Data",1,IF(#REF!&lt;&gt;"",1,0))</f>
        <v>#REF!</v>
      </c>
      <c r="AX113" s="25" t="e">
        <f>IF('Crisis Indicator Data'!#REF!="No Data",1,IF(#REF!&lt;&gt;"",1,0))</f>
        <v>#REF!</v>
      </c>
      <c r="AY113" s="25" t="e">
        <f>IF('Crisis Indicator Data'!#REF!="No Data",1,IF(#REF!&lt;&gt;"",1,0))</f>
        <v>#REF!</v>
      </c>
      <c r="AZ113" s="25" t="e">
        <f>IF('Crisis Indicator Data'!#REF!="No Data",1,IF(#REF!&lt;&gt;"",1,0))</f>
        <v>#REF!</v>
      </c>
      <c r="BA113" t="e">
        <f t="shared" si="6"/>
        <v>#REF!</v>
      </c>
      <c r="BB113" s="27" t="e">
        <f t="shared" si="7"/>
        <v>#REF!</v>
      </c>
    </row>
    <row r="114" spans="1:54" x14ac:dyDescent="0.25">
      <c r="A114" t="s">
        <v>10023</v>
      </c>
      <c r="B114" s="25" t="e">
        <f>IF('Crisis Indicator Data'!#REF!="No Data",1,IF(#REF!&lt;&gt;"",1,0))</f>
        <v>#REF!</v>
      </c>
      <c r="C114" s="25" t="e">
        <f>IF('Crisis Indicator Data'!#REF!="No Data",1,IF(#REF!&lt;&gt;"",1,0))</f>
        <v>#REF!</v>
      </c>
      <c r="D114" s="25" t="e">
        <f>IF('Crisis Indicator Data'!#REF!="No Data",1,IF(#REF!&lt;&gt;"",1,0))</f>
        <v>#REF!</v>
      </c>
      <c r="E114" s="25" t="e">
        <f>IF('Crisis Indicator Data'!#REF!="No Data",1,IF(#REF!&lt;&gt;"",1,0))</f>
        <v>#REF!</v>
      </c>
      <c r="F114" s="25" t="e">
        <f>IF('Crisis Indicator Data'!#REF!="No Data",1,IF(#REF!&lt;&gt;"",1,0))</f>
        <v>#REF!</v>
      </c>
      <c r="G114" s="25" t="e">
        <f>IF('Crisis Indicator Data'!#REF!="No Data",1,IF(#REF!&lt;&gt;"",1,0))</f>
        <v>#REF!</v>
      </c>
      <c r="H114" s="25" t="e">
        <f>IF('Crisis Indicator Data'!#REF!="No Data",1,IF(#REF!&lt;&gt;"",1,0))</f>
        <v>#REF!</v>
      </c>
      <c r="I114" s="25" t="e">
        <f>IF('Crisis Indicator Data'!#REF!="No Data",1,IF(#REF!&lt;&gt;"",1,0))</f>
        <v>#REF!</v>
      </c>
      <c r="J114" s="25" t="e">
        <f>IF('Crisis Indicator Data'!#REF!="No Data",1,IF(#REF!&lt;&gt;"",1,0))</f>
        <v>#REF!</v>
      </c>
      <c r="K114" s="25" t="e">
        <f>IF('Crisis Indicator Data'!#REF!="No Data",1,IF(#REF!&lt;&gt;"",1,0))</f>
        <v>#REF!</v>
      </c>
      <c r="L114" s="25" t="e">
        <f>IF('Crisis Indicator Data'!#REF!="No Data",1,IF(#REF!&lt;&gt;"",1,0))</f>
        <v>#REF!</v>
      </c>
      <c r="M114" s="25" t="e">
        <f>IF('Crisis Indicator Data'!#REF!="No Data",1,IF(#REF!&lt;&gt;"",1,0))</f>
        <v>#REF!</v>
      </c>
      <c r="N114" s="25" t="e">
        <f>IF('Crisis Indicator Data'!#REF!="No Data",1,IF(#REF!&lt;&gt;"",1,0))</f>
        <v>#REF!</v>
      </c>
      <c r="O114" s="25" t="e">
        <f>IF('Crisis Indicator Data'!#REF!="No Data",1,IF(#REF!&lt;&gt;"",1,0))</f>
        <v>#REF!</v>
      </c>
      <c r="P114" s="25" t="e">
        <f>IF('Crisis Indicator Data'!#REF!="No Data",1,IF(#REF!&lt;&gt;"",1,0))</f>
        <v>#REF!</v>
      </c>
      <c r="Q114" s="25" t="e">
        <f>IF('Crisis Indicator Data'!#REF!="No Data",1,IF(#REF!&lt;&gt;"",1,0))</f>
        <v>#REF!</v>
      </c>
      <c r="R114" s="25" t="e">
        <f>IF('Crisis Indicator Data'!#REF!="No Data",1,IF(#REF!&lt;&gt;"",1,0))</f>
        <v>#REF!</v>
      </c>
      <c r="S114" s="25" t="e">
        <f>IF('Crisis Indicator Data'!#REF!="No Data",1,IF(#REF!&lt;&gt;"",1,0))</f>
        <v>#REF!</v>
      </c>
      <c r="T114" s="25" t="e">
        <f>IF('Crisis Indicator Data'!#REF!="No Data",1,IF(#REF!&lt;&gt;"",1,0))</f>
        <v>#REF!</v>
      </c>
      <c r="U114" s="25" t="e">
        <f>IF('Crisis Indicator Data'!#REF!="No Data",1,IF(#REF!&lt;&gt;"",1,0))</f>
        <v>#REF!</v>
      </c>
      <c r="V114" s="25" t="e">
        <f>IF('Crisis Indicator Data'!#REF!="No Data",1,IF(#REF!&lt;&gt;"",1,0))</f>
        <v>#REF!</v>
      </c>
      <c r="W114" s="25" t="e">
        <f>IF('Crisis Indicator Data'!#REF!="No Data",1,IF(#REF!&lt;&gt;"",1,0))</f>
        <v>#REF!</v>
      </c>
      <c r="X114" s="25" t="e">
        <f>IF('Crisis Indicator Data'!#REF!="No Data",1,IF(#REF!&lt;&gt;"",1,0))</f>
        <v>#REF!</v>
      </c>
      <c r="Y114" s="25" t="e">
        <f>IF('Crisis Indicator Data'!#REF!="No Data",1,IF(#REF!&lt;&gt;"",1,0))</f>
        <v>#REF!</v>
      </c>
      <c r="Z114" s="25" t="e">
        <f>IF('Crisis Indicator Data'!#REF!="No Data",1,IF(#REF!&lt;&gt;"",1,0))</f>
        <v>#REF!</v>
      </c>
      <c r="AA114" s="25" t="e">
        <f>IF('Crisis Indicator Data'!#REF!="No Data",1,IF(#REF!&lt;&gt;"",1,0))</f>
        <v>#REF!</v>
      </c>
      <c r="AB114" s="25" t="e">
        <f>IF('Crisis Indicator Data'!#REF!="No Data",1,IF(#REF!&lt;&gt;"",1,0))</f>
        <v>#REF!</v>
      </c>
      <c r="AC114" s="25" t="e">
        <f>IF('Crisis Indicator Data'!#REF!="No Data",1,IF(#REF!&lt;&gt;"",1,0))</f>
        <v>#REF!</v>
      </c>
      <c r="AD114" s="25" t="e">
        <f>IF('Crisis Indicator Data'!#REF!="No Data",1,IF(#REF!&lt;&gt;"",1,0))</f>
        <v>#REF!</v>
      </c>
      <c r="AE114" s="25" t="e">
        <f>IF('Crisis Indicator Data'!#REF!="No Data",1,IF(#REF!&lt;&gt;"",1,0))</f>
        <v>#REF!</v>
      </c>
      <c r="AF114" s="25" t="e">
        <f>IF('Crisis Indicator Data'!#REF!="No Data",1,IF(#REF!&lt;&gt;"",1,0))</f>
        <v>#REF!</v>
      </c>
      <c r="AG114" s="25" t="e">
        <f>IF('Crisis Indicator Data'!#REF!="No Data",1,IF(#REF!&lt;&gt;"",1,0))</f>
        <v>#REF!</v>
      </c>
      <c r="AH114" s="25" t="e">
        <f>IF('Crisis Indicator Data'!#REF!="No Data",1,IF(#REF!&lt;&gt;"",1,0))</f>
        <v>#REF!</v>
      </c>
      <c r="AI114" s="25" t="e">
        <f>IF('Crisis Indicator Data'!#REF!="No Data",1,IF(#REF!&lt;&gt;"",1,0))</f>
        <v>#REF!</v>
      </c>
      <c r="AJ114" s="25" t="e">
        <f>IF('Crisis Indicator Data'!#REF!="No Data",1,IF(#REF!&lt;&gt;"",1,0))</f>
        <v>#REF!</v>
      </c>
      <c r="AK114" s="25" t="e">
        <f>IF('Crisis Indicator Data'!#REF!="No Data",1,IF(#REF!&lt;&gt;"",1,0))</f>
        <v>#REF!</v>
      </c>
      <c r="AL114" s="25" t="e">
        <f>IF('Crisis Indicator Data'!#REF!="No Data",1,IF(#REF!&lt;&gt;"",1,0))</f>
        <v>#REF!</v>
      </c>
      <c r="AM114" s="25" t="e">
        <f>IF('Crisis Indicator Data'!#REF!="No Data",1,IF(#REF!&lt;&gt;"",1,0))</f>
        <v>#REF!</v>
      </c>
      <c r="AN114" s="25" t="e">
        <f>IF('Crisis Indicator Data'!#REF!="No Data",1,IF(#REF!&lt;&gt;"",1,0))</f>
        <v>#REF!</v>
      </c>
      <c r="AO114" s="25" t="e">
        <f>IF('Crisis Indicator Data'!#REF!="No Data",1,IF(#REF!&lt;&gt;"",1,0))</f>
        <v>#REF!</v>
      </c>
      <c r="AP114" s="25" t="e">
        <f>IF('Crisis Indicator Data'!#REF!="No Data",1,IF(#REF!&lt;&gt;"",1,0))</f>
        <v>#REF!</v>
      </c>
      <c r="AQ114" s="25" t="e">
        <f>IF('Crisis Indicator Data'!#REF!="No Data",1,IF(#REF!&lt;&gt;"",1,0))</f>
        <v>#REF!</v>
      </c>
      <c r="AR114" s="25" t="e">
        <f>IF('Crisis Indicator Data'!#REF!="No Data",1,IF(#REF!&lt;&gt;"",1,0))</f>
        <v>#REF!</v>
      </c>
      <c r="AS114" s="25" t="e">
        <f>IF('Crisis Indicator Data'!#REF!="No Data",1,IF(#REF!&lt;&gt;"",1,0))</f>
        <v>#REF!</v>
      </c>
      <c r="AT114" s="25" t="e">
        <f>IF('Crisis Indicator Data'!#REF!="No Data",1,IF(#REF!&lt;&gt;"",1,0))</f>
        <v>#REF!</v>
      </c>
      <c r="AU114" s="25" t="e">
        <f>IF('Crisis Indicator Data'!#REF!="No Data",1,IF(#REF!&lt;&gt;"",1,0))</f>
        <v>#REF!</v>
      </c>
      <c r="AV114" s="25" t="e">
        <f>IF('Crisis Indicator Data'!#REF!="No Data",1,IF(#REF!&lt;&gt;"",1,0))</f>
        <v>#REF!</v>
      </c>
      <c r="AW114" s="25" t="e">
        <f>IF('Crisis Indicator Data'!#REF!="No Data",1,IF(#REF!&lt;&gt;"",1,0))</f>
        <v>#REF!</v>
      </c>
      <c r="AX114" s="25" t="e">
        <f>IF('Crisis Indicator Data'!#REF!="No Data",1,IF(#REF!&lt;&gt;"",1,0))</f>
        <v>#REF!</v>
      </c>
      <c r="AY114" s="25" t="e">
        <f>IF('Crisis Indicator Data'!#REF!="No Data",1,IF(#REF!&lt;&gt;"",1,0))</f>
        <v>#REF!</v>
      </c>
      <c r="AZ114" s="25" t="e">
        <f>IF('Crisis Indicator Data'!#REF!="No Data",1,IF(#REF!&lt;&gt;"",1,0))</f>
        <v>#REF!</v>
      </c>
      <c r="BA114" t="e">
        <f t="shared" si="6"/>
        <v>#REF!</v>
      </c>
      <c r="BB114" s="27" t="e">
        <f t="shared" si="7"/>
        <v>#REF!</v>
      </c>
    </row>
    <row r="115" spans="1:54" x14ac:dyDescent="0.25">
      <c r="A115" t="s">
        <v>10021</v>
      </c>
      <c r="B115" s="25" t="e">
        <f>IF('Crisis Indicator Data'!#REF!="No Data",1,IF(#REF!&lt;&gt;"",1,0))</f>
        <v>#REF!</v>
      </c>
      <c r="C115" s="25" t="e">
        <f>IF('Crisis Indicator Data'!#REF!="No Data",1,IF(#REF!&lt;&gt;"",1,0))</f>
        <v>#REF!</v>
      </c>
      <c r="D115" s="25" t="e">
        <f>IF('Crisis Indicator Data'!#REF!="No Data",1,IF(#REF!&lt;&gt;"",1,0))</f>
        <v>#REF!</v>
      </c>
      <c r="E115" s="25" t="e">
        <f>IF('Crisis Indicator Data'!#REF!="No Data",1,IF(#REF!&lt;&gt;"",1,0))</f>
        <v>#REF!</v>
      </c>
      <c r="F115" s="25" t="e">
        <f>IF('Crisis Indicator Data'!#REF!="No Data",1,IF(#REF!&lt;&gt;"",1,0))</f>
        <v>#REF!</v>
      </c>
      <c r="G115" s="25" t="e">
        <f>IF('Crisis Indicator Data'!#REF!="No Data",1,IF(#REF!&lt;&gt;"",1,0))</f>
        <v>#REF!</v>
      </c>
      <c r="H115" s="25" t="e">
        <f>IF('Crisis Indicator Data'!#REF!="No Data",1,IF(#REF!&lt;&gt;"",1,0))</f>
        <v>#REF!</v>
      </c>
      <c r="I115" s="25" t="e">
        <f>IF('Crisis Indicator Data'!#REF!="No Data",1,IF(#REF!&lt;&gt;"",1,0))</f>
        <v>#REF!</v>
      </c>
      <c r="J115" s="25" t="e">
        <f>IF('Crisis Indicator Data'!#REF!="No Data",1,IF(#REF!&lt;&gt;"",1,0))</f>
        <v>#REF!</v>
      </c>
      <c r="K115" s="25" t="e">
        <f>IF('Crisis Indicator Data'!#REF!="No Data",1,IF(#REF!&lt;&gt;"",1,0))</f>
        <v>#REF!</v>
      </c>
      <c r="L115" s="25" t="e">
        <f>IF('Crisis Indicator Data'!#REF!="No Data",1,IF(#REF!&lt;&gt;"",1,0))</f>
        <v>#REF!</v>
      </c>
      <c r="M115" s="25" t="e">
        <f>IF('Crisis Indicator Data'!#REF!="No Data",1,IF(#REF!&lt;&gt;"",1,0))</f>
        <v>#REF!</v>
      </c>
      <c r="N115" s="25" t="e">
        <f>IF('Crisis Indicator Data'!#REF!="No Data",1,IF(#REF!&lt;&gt;"",1,0))</f>
        <v>#REF!</v>
      </c>
      <c r="O115" s="25" t="e">
        <f>IF('Crisis Indicator Data'!#REF!="No Data",1,IF(#REF!&lt;&gt;"",1,0))</f>
        <v>#REF!</v>
      </c>
      <c r="P115" s="25" t="e">
        <f>IF('Crisis Indicator Data'!#REF!="No Data",1,IF(#REF!&lt;&gt;"",1,0))</f>
        <v>#REF!</v>
      </c>
      <c r="Q115" s="25" t="e">
        <f>IF('Crisis Indicator Data'!#REF!="No Data",1,IF(#REF!&lt;&gt;"",1,0))</f>
        <v>#REF!</v>
      </c>
      <c r="R115" s="25" t="e">
        <f>IF('Crisis Indicator Data'!#REF!="No Data",1,IF(#REF!&lt;&gt;"",1,0))</f>
        <v>#REF!</v>
      </c>
      <c r="S115" s="25" t="e">
        <f>IF('Crisis Indicator Data'!#REF!="No Data",1,IF(#REF!&lt;&gt;"",1,0))</f>
        <v>#REF!</v>
      </c>
      <c r="T115" s="25" t="e">
        <f>IF('Crisis Indicator Data'!#REF!="No Data",1,IF(#REF!&lt;&gt;"",1,0))</f>
        <v>#REF!</v>
      </c>
      <c r="U115" s="25" t="e">
        <f>IF('Crisis Indicator Data'!#REF!="No Data",1,IF(#REF!&lt;&gt;"",1,0))</f>
        <v>#REF!</v>
      </c>
      <c r="V115" s="25" t="e">
        <f>IF('Crisis Indicator Data'!#REF!="No Data",1,IF(#REF!&lt;&gt;"",1,0))</f>
        <v>#REF!</v>
      </c>
      <c r="W115" s="25" t="e">
        <f>IF('Crisis Indicator Data'!#REF!="No Data",1,IF(#REF!&lt;&gt;"",1,0))</f>
        <v>#REF!</v>
      </c>
      <c r="X115" s="25" t="e">
        <f>IF('Crisis Indicator Data'!#REF!="No Data",1,IF(#REF!&lt;&gt;"",1,0))</f>
        <v>#REF!</v>
      </c>
      <c r="Y115" s="25" t="e">
        <f>IF('Crisis Indicator Data'!#REF!="No Data",1,IF(#REF!&lt;&gt;"",1,0))</f>
        <v>#REF!</v>
      </c>
      <c r="Z115" s="25" t="e">
        <f>IF('Crisis Indicator Data'!#REF!="No Data",1,IF(#REF!&lt;&gt;"",1,0))</f>
        <v>#REF!</v>
      </c>
      <c r="AA115" s="25" t="e">
        <f>IF('Crisis Indicator Data'!#REF!="No Data",1,IF(#REF!&lt;&gt;"",1,0))</f>
        <v>#REF!</v>
      </c>
      <c r="AB115" s="25" t="e">
        <f>IF('Crisis Indicator Data'!#REF!="No Data",1,IF(#REF!&lt;&gt;"",1,0))</f>
        <v>#REF!</v>
      </c>
      <c r="AC115" s="25" t="e">
        <f>IF('Crisis Indicator Data'!#REF!="No Data",1,IF(#REF!&lt;&gt;"",1,0))</f>
        <v>#REF!</v>
      </c>
      <c r="AD115" s="25" t="e">
        <f>IF('Crisis Indicator Data'!#REF!="No Data",1,IF(#REF!&lt;&gt;"",1,0))</f>
        <v>#REF!</v>
      </c>
      <c r="AE115" s="25" t="e">
        <f>IF('Crisis Indicator Data'!#REF!="No Data",1,IF(#REF!&lt;&gt;"",1,0))</f>
        <v>#REF!</v>
      </c>
      <c r="AF115" s="25" t="e">
        <f>IF('Crisis Indicator Data'!#REF!="No Data",1,IF(#REF!&lt;&gt;"",1,0))</f>
        <v>#REF!</v>
      </c>
      <c r="AG115" s="25" t="e">
        <f>IF('Crisis Indicator Data'!#REF!="No Data",1,IF(#REF!&lt;&gt;"",1,0))</f>
        <v>#REF!</v>
      </c>
      <c r="AH115" s="25" t="e">
        <f>IF('Crisis Indicator Data'!#REF!="No Data",1,IF(#REF!&lt;&gt;"",1,0))</f>
        <v>#REF!</v>
      </c>
      <c r="AI115" s="25" t="e">
        <f>IF('Crisis Indicator Data'!#REF!="No Data",1,IF(#REF!&lt;&gt;"",1,0))</f>
        <v>#REF!</v>
      </c>
      <c r="AJ115" s="25" t="e">
        <f>IF('Crisis Indicator Data'!#REF!="No Data",1,IF(#REF!&lt;&gt;"",1,0))</f>
        <v>#REF!</v>
      </c>
      <c r="AK115" s="25" t="e">
        <f>IF('Crisis Indicator Data'!#REF!="No Data",1,IF(#REF!&lt;&gt;"",1,0))</f>
        <v>#REF!</v>
      </c>
      <c r="AL115" s="25" t="e">
        <f>IF('Crisis Indicator Data'!#REF!="No Data",1,IF(#REF!&lt;&gt;"",1,0))</f>
        <v>#REF!</v>
      </c>
      <c r="AM115" s="25" t="e">
        <f>IF('Crisis Indicator Data'!#REF!="No Data",1,IF(#REF!&lt;&gt;"",1,0))</f>
        <v>#REF!</v>
      </c>
      <c r="AN115" s="25" t="e">
        <f>IF('Crisis Indicator Data'!#REF!="No Data",1,IF(#REF!&lt;&gt;"",1,0))</f>
        <v>#REF!</v>
      </c>
      <c r="AO115" s="25" t="e">
        <f>IF('Crisis Indicator Data'!#REF!="No Data",1,IF(#REF!&lt;&gt;"",1,0))</f>
        <v>#REF!</v>
      </c>
      <c r="AP115" s="25" t="e">
        <f>IF('Crisis Indicator Data'!#REF!="No Data",1,IF(#REF!&lt;&gt;"",1,0))</f>
        <v>#REF!</v>
      </c>
      <c r="AQ115" s="25" t="e">
        <f>IF('Crisis Indicator Data'!#REF!="No Data",1,IF(#REF!&lt;&gt;"",1,0))</f>
        <v>#REF!</v>
      </c>
      <c r="AR115" s="25" t="e">
        <f>IF('Crisis Indicator Data'!#REF!="No Data",1,IF(#REF!&lt;&gt;"",1,0))</f>
        <v>#REF!</v>
      </c>
      <c r="AS115" s="25" t="e">
        <f>IF('Crisis Indicator Data'!#REF!="No Data",1,IF(#REF!&lt;&gt;"",1,0))</f>
        <v>#REF!</v>
      </c>
      <c r="AT115" s="25" t="e">
        <f>IF('Crisis Indicator Data'!#REF!="No Data",1,IF(#REF!&lt;&gt;"",1,0))</f>
        <v>#REF!</v>
      </c>
      <c r="AU115" s="25" t="e">
        <f>IF('Crisis Indicator Data'!#REF!="No Data",1,IF(#REF!&lt;&gt;"",1,0))</f>
        <v>#REF!</v>
      </c>
      <c r="AV115" s="25" t="e">
        <f>IF('Crisis Indicator Data'!#REF!="No Data",1,IF(#REF!&lt;&gt;"",1,0))</f>
        <v>#REF!</v>
      </c>
      <c r="AW115" s="25" t="e">
        <f>IF('Crisis Indicator Data'!#REF!="No Data",1,IF(#REF!&lt;&gt;"",1,0))</f>
        <v>#REF!</v>
      </c>
      <c r="AX115" s="25" t="e">
        <f>IF('Crisis Indicator Data'!#REF!="No Data",1,IF(#REF!&lt;&gt;"",1,0))</f>
        <v>#REF!</v>
      </c>
      <c r="AY115" s="25" t="e">
        <f>IF('Crisis Indicator Data'!#REF!="No Data",1,IF(#REF!&lt;&gt;"",1,0))</f>
        <v>#REF!</v>
      </c>
      <c r="AZ115" s="25" t="e">
        <f>IF('Crisis Indicator Data'!#REF!="No Data",1,IF(#REF!&lt;&gt;"",1,0))</f>
        <v>#REF!</v>
      </c>
      <c r="BA115" t="e">
        <f t="shared" si="6"/>
        <v>#REF!</v>
      </c>
      <c r="BB115" s="27" t="e">
        <f t="shared" si="7"/>
        <v>#REF!</v>
      </c>
    </row>
    <row r="116" spans="1:54" x14ac:dyDescent="0.25">
      <c r="A116" t="s">
        <v>10006</v>
      </c>
      <c r="B116" s="25" t="e">
        <f>IF('Crisis Indicator Data'!#REF!="No Data",1,IF(#REF!&lt;&gt;"",1,0))</f>
        <v>#REF!</v>
      </c>
      <c r="C116" s="25" t="e">
        <f>IF('Crisis Indicator Data'!#REF!="No Data",1,IF(#REF!&lt;&gt;"",1,0))</f>
        <v>#REF!</v>
      </c>
      <c r="D116" s="25" t="e">
        <f>IF('Crisis Indicator Data'!#REF!="No Data",1,IF(#REF!&lt;&gt;"",1,0))</f>
        <v>#REF!</v>
      </c>
      <c r="E116" s="25" t="e">
        <f>IF('Crisis Indicator Data'!#REF!="No Data",1,IF(#REF!&lt;&gt;"",1,0))</f>
        <v>#REF!</v>
      </c>
      <c r="F116" s="25" t="e">
        <f>IF('Crisis Indicator Data'!#REF!="No Data",1,IF(#REF!&lt;&gt;"",1,0))</f>
        <v>#REF!</v>
      </c>
      <c r="G116" s="25" t="e">
        <f>IF('Crisis Indicator Data'!#REF!="No Data",1,IF(#REF!&lt;&gt;"",1,0))</f>
        <v>#REF!</v>
      </c>
      <c r="H116" s="25" t="e">
        <f>IF('Crisis Indicator Data'!#REF!="No Data",1,IF(#REF!&lt;&gt;"",1,0))</f>
        <v>#REF!</v>
      </c>
      <c r="I116" s="25" t="e">
        <f>IF('Crisis Indicator Data'!#REF!="No Data",1,IF(#REF!&lt;&gt;"",1,0))</f>
        <v>#REF!</v>
      </c>
      <c r="J116" s="25" t="e">
        <f>IF('Crisis Indicator Data'!#REF!="No Data",1,IF(#REF!&lt;&gt;"",1,0))</f>
        <v>#REF!</v>
      </c>
      <c r="K116" s="25" t="e">
        <f>IF('Crisis Indicator Data'!#REF!="No Data",1,IF(#REF!&lt;&gt;"",1,0))</f>
        <v>#REF!</v>
      </c>
      <c r="L116" s="25" t="e">
        <f>IF('Crisis Indicator Data'!#REF!="No Data",1,IF(#REF!&lt;&gt;"",1,0))</f>
        <v>#REF!</v>
      </c>
      <c r="M116" s="25" t="e">
        <f>IF('Crisis Indicator Data'!#REF!="No Data",1,IF(#REF!&lt;&gt;"",1,0))</f>
        <v>#REF!</v>
      </c>
      <c r="N116" s="25" t="e">
        <f>IF('Crisis Indicator Data'!#REF!="No Data",1,IF(#REF!&lt;&gt;"",1,0))</f>
        <v>#REF!</v>
      </c>
      <c r="O116" s="25" t="e">
        <f>IF('Crisis Indicator Data'!#REF!="No Data",1,IF(#REF!&lt;&gt;"",1,0))</f>
        <v>#REF!</v>
      </c>
      <c r="P116" s="25" t="e">
        <f>IF('Crisis Indicator Data'!#REF!="No Data",1,IF(#REF!&lt;&gt;"",1,0))</f>
        <v>#REF!</v>
      </c>
      <c r="Q116" s="25" t="e">
        <f>IF('Crisis Indicator Data'!#REF!="No Data",1,IF(#REF!&lt;&gt;"",1,0))</f>
        <v>#REF!</v>
      </c>
      <c r="R116" s="25" t="e">
        <f>IF('Crisis Indicator Data'!#REF!="No Data",1,IF(#REF!&lt;&gt;"",1,0))</f>
        <v>#REF!</v>
      </c>
      <c r="S116" s="25" t="e">
        <f>IF('Crisis Indicator Data'!#REF!="No Data",1,IF(#REF!&lt;&gt;"",1,0))</f>
        <v>#REF!</v>
      </c>
      <c r="T116" s="25" t="e">
        <f>IF('Crisis Indicator Data'!#REF!="No Data",1,IF(#REF!&lt;&gt;"",1,0))</f>
        <v>#REF!</v>
      </c>
      <c r="U116" s="25" t="e">
        <f>IF('Crisis Indicator Data'!#REF!="No Data",1,IF(#REF!&lt;&gt;"",1,0))</f>
        <v>#REF!</v>
      </c>
      <c r="V116" s="25" t="e">
        <f>IF('Crisis Indicator Data'!#REF!="No Data",1,IF(#REF!&lt;&gt;"",1,0))</f>
        <v>#REF!</v>
      </c>
      <c r="W116" s="25" t="e">
        <f>IF('Crisis Indicator Data'!#REF!="No Data",1,IF(#REF!&lt;&gt;"",1,0))</f>
        <v>#REF!</v>
      </c>
      <c r="X116" s="25" t="e">
        <f>IF('Crisis Indicator Data'!#REF!="No Data",1,IF(#REF!&lt;&gt;"",1,0))</f>
        <v>#REF!</v>
      </c>
      <c r="Y116" s="25" t="e">
        <f>IF('Crisis Indicator Data'!#REF!="No Data",1,IF(#REF!&lt;&gt;"",1,0))</f>
        <v>#REF!</v>
      </c>
      <c r="Z116" s="25" t="e">
        <f>IF('Crisis Indicator Data'!#REF!="No Data",1,IF(#REF!&lt;&gt;"",1,0))</f>
        <v>#REF!</v>
      </c>
      <c r="AA116" s="25" t="e">
        <f>IF('Crisis Indicator Data'!#REF!="No Data",1,IF(#REF!&lt;&gt;"",1,0))</f>
        <v>#REF!</v>
      </c>
      <c r="AB116" s="25" t="e">
        <f>IF('Crisis Indicator Data'!#REF!="No Data",1,IF(#REF!&lt;&gt;"",1,0))</f>
        <v>#REF!</v>
      </c>
      <c r="AC116" s="25" t="e">
        <f>IF('Crisis Indicator Data'!#REF!="No Data",1,IF(#REF!&lt;&gt;"",1,0))</f>
        <v>#REF!</v>
      </c>
      <c r="AD116" s="25" t="e">
        <f>IF('Crisis Indicator Data'!#REF!="No Data",1,IF(#REF!&lt;&gt;"",1,0))</f>
        <v>#REF!</v>
      </c>
      <c r="AE116" s="25" t="e">
        <f>IF('Crisis Indicator Data'!#REF!="No Data",1,IF(#REF!&lt;&gt;"",1,0))</f>
        <v>#REF!</v>
      </c>
      <c r="AF116" s="25" t="e">
        <f>IF('Crisis Indicator Data'!#REF!="No Data",1,IF(#REF!&lt;&gt;"",1,0))</f>
        <v>#REF!</v>
      </c>
      <c r="AG116" s="25" t="e">
        <f>IF('Crisis Indicator Data'!#REF!="No Data",1,IF(#REF!&lt;&gt;"",1,0))</f>
        <v>#REF!</v>
      </c>
      <c r="AH116" s="25" t="e">
        <f>IF('Crisis Indicator Data'!#REF!="No Data",1,IF(#REF!&lt;&gt;"",1,0))</f>
        <v>#REF!</v>
      </c>
      <c r="AI116" s="25" t="e">
        <f>IF('Crisis Indicator Data'!#REF!="No Data",1,IF(#REF!&lt;&gt;"",1,0))</f>
        <v>#REF!</v>
      </c>
      <c r="AJ116" s="25" t="e">
        <f>IF('Crisis Indicator Data'!#REF!="No Data",1,IF(#REF!&lt;&gt;"",1,0))</f>
        <v>#REF!</v>
      </c>
      <c r="AK116" s="25" t="e">
        <f>IF('Crisis Indicator Data'!#REF!="No Data",1,IF(#REF!&lt;&gt;"",1,0))</f>
        <v>#REF!</v>
      </c>
      <c r="AL116" s="25" t="e">
        <f>IF('Crisis Indicator Data'!#REF!="No Data",1,IF(#REF!&lt;&gt;"",1,0))</f>
        <v>#REF!</v>
      </c>
      <c r="AM116" s="25" t="e">
        <f>IF('Crisis Indicator Data'!#REF!="No Data",1,IF(#REF!&lt;&gt;"",1,0))</f>
        <v>#REF!</v>
      </c>
      <c r="AN116" s="25" t="e">
        <f>IF('Crisis Indicator Data'!#REF!="No Data",1,IF(#REF!&lt;&gt;"",1,0))</f>
        <v>#REF!</v>
      </c>
      <c r="AO116" s="25" t="e">
        <f>IF('Crisis Indicator Data'!#REF!="No Data",1,IF(#REF!&lt;&gt;"",1,0))</f>
        <v>#REF!</v>
      </c>
      <c r="AP116" s="25" t="e">
        <f>IF('Crisis Indicator Data'!#REF!="No Data",1,IF(#REF!&lt;&gt;"",1,0))</f>
        <v>#REF!</v>
      </c>
      <c r="AQ116" s="25" t="e">
        <f>IF('Crisis Indicator Data'!#REF!="No Data",1,IF(#REF!&lt;&gt;"",1,0))</f>
        <v>#REF!</v>
      </c>
      <c r="AR116" s="25" t="e">
        <f>IF('Crisis Indicator Data'!#REF!="No Data",1,IF(#REF!&lt;&gt;"",1,0))</f>
        <v>#REF!</v>
      </c>
      <c r="AS116" s="25" t="e">
        <f>IF('Crisis Indicator Data'!#REF!="No Data",1,IF(#REF!&lt;&gt;"",1,0))</f>
        <v>#REF!</v>
      </c>
      <c r="AT116" s="25" t="e">
        <f>IF('Crisis Indicator Data'!#REF!="No Data",1,IF(#REF!&lt;&gt;"",1,0))</f>
        <v>#REF!</v>
      </c>
      <c r="AU116" s="25" t="e">
        <f>IF('Crisis Indicator Data'!#REF!="No Data",1,IF(#REF!&lt;&gt;"",1,0))</f>
        <v>#REF!</v>
      </c>
      <c r="AV116" s="25" t="e">
        <f>IF('Crisis Indicator Data'!#REF!="No Data",1,IF(#REF!&lt;&gt;"",1,0))</f>
        <v>#REF!</v>
      </c>
      <c r="AW116" s="25" t="e">
        <f>IF('Crisis Indicator Data'!#REF!="No Data",1,IF(#REF!&lt;&gt;"",1,0))</f>
        <v>#REF!</v>
      </c>
      <c r="AX116" s="25" t="e">
        <f>IF('Crisis Indicator Data'!#REF!="No Data",1,IF(#REF!&lt;&gt;"",1,0))</f>
        <v>#REF!</v>
      </c>
      <c r="AY116" s="25" t="e">
        <f>IF('Crisis Indicator Data'!#REF!="No Data",1,IF(#REF!&lt;&gt;"",1,0))</f>
        <v>#REF!</v>
      </c>
      <c r="AZ116" s="25" t="e">
        <f>IF('Crisis Indicator Data'!#REF!="No Data",1,IF(#REF!&lt;&gt;"",1,0))</f>
        <v>#REF!</v>
      </c>
      <c r="BA116" t="e">
        <f t="shared" si="6"/>
        <v>#REF!</v>
      </c>
      <c r="BB116" s="27" t="e">
        <f t="shared" si="7"/>
        <v>#REF!</v>
      </c>
    </row>
    <row r="117" spans="1:54" x14ac:dyDescent="0.25">
      <c r="A117" t="s">
        <v>10024</v>
      </c>
      <c r="B117" s="25" t="e">
        <f>IF('Crisis Indicator Data'!#REF!="No Data",1,IF(#REF!&lt;&gt;"",1,0))</f>
        <v>#REF!</v>
      </c>
      <c r="C117" s="25" t="e">
        <f>IF('Crisis Indicator Data'!#REF!="No Data",1,IF(#REF!&lt;&gt;"",1,0))</f>
        <v>#REF!</v>
      </c>
      <c r="D117" s="25" t="e">
        <f>IF('Crisis Indicator Data'!#REF!="No Data",1,IF(#REF!&lt;&gt;"",1,0))</f>
        <v>#REF!</v>
      </c>
      <c r="E117" s="25" t="e">
        <f>IF('Crisis Indicator Data'!#REF!="No Data",1,IF(#REF!&lt;&gt;"",1,0))</f>
        <v>#REF!</v>
      </c>
      <c r="F117" s="25" t="e">
        <f>IF('Crisis Indicator Data'!#REF!="No Data",1,IF(#REF!&lt;&gt;"",1,0))</f>
        <v>#REF!</v>
      </c>
      <c r="G117" s="25" t="e">
        <f>IF('Crisis Indicator Data'!#REF!="No Data",1,IF(#REF!&lt;&gt;"",1,0))</f>
        <v>#REF!</v>
      </c>
      <c r="H117" s="25" t="e">
        <f>IF('Crisis Indicator Data'!#REF!="No Data",1,IF(#REF!&lt;&gt;"",1,0))</f>
        <v>#REF!</v>
      </c>
      <c r="I117" s="25" t="e">
        <f>IF('Crisis Indicator Data'!#REF!="No Data",1,IF(#REF!&lt;&gt;"",1,0))</f>
        <v>#REF!</v>
      </c>
      <c r="J117" s="25" t="e">
        <f>IF('Crisis Indicator Data'!#REF!="No Data",1,IF(#REF!&lt;&gt;"",1,0))</f>
        <v>#REF!</v>
      </c>
      <c r="K117" s="25" t="e">
        <f>IF('Crisis Indicator Data'!#REF!="No Data",1,IF(#REF!&lt;&gt;"",1,0))</f>
        <v>#REF!</v>
      </c>
      <c r="L117" s="25" t="e">
        <f>IF('Crisis Indicator Data'!#REF!="No Data",1,IF(#REF!&lt;&gt;"",1,0))</f>
        <v>#REF!</v>
      </c>
      <c r="M117" s="25" t="e">
        <f>IF('Crisis Indicator Data'!#REF!="No Data",1,IF(#REF!&lt;&gt;"",1,0))</f>
        <v>#REF!</v>
      </c>
      <c r="N117" s="25" t="e">
        <f>IF('Crisis Indicator Data'!#REF!="No Data",1,IF(#REF!&lt;&gt;"",1,0))</f>
        <v>#REF!</v>
      </c>
      <c r="O117" s="25" t="e">
        <f>IF('Crisis Indicator Data'!#REF!="No Data",1,IF(#REF!&lt;&gt;"",1,0))</f>
        <v>#REF!</v>
      </c>
      <c r="P117" s="25" t="e">
        <f>IF('Crisis Indicator Data'!#REF!="No Data",1,IF(#REF!&lt;&gt;"",1,0))</f>
        <v>#REF!</v>
      </c>
      <c r="Q117" s="25" t="e">
        <f>IF('Crisis Indicator Data'!#REF!="No Data",1,IF(#REF!&lt;&gt;"",1,0))</f>
        <v>#REF!</v>
      </c>
      <c r="R117" s="25" t="e">
        <f>IF('Crisis Indicator Data'!#REF!="No Data",1,IF(#REF!&lt;&gt;"",1,0))</f>
        <v>#REF!</v>
      </c>
      <c r="S117" s="25" t="e">
        <f>IF('Crisis Indicator Data'!#REF!="No Data",1,IF(#REF!&lt;&gt;"",1,0))</f>
        <v>#REF!</v>
      </c>
      <c r="T117" s="25" t="e">
        <f>IF('Crisis Indicator Data'!#REF!="No Data",1,IF(#REF!&lt;&gt;"",1,0))</f>
        <v>#REF!</v>
      </c>
      <c r="U117" s="25" t="e">
        <f>IF('Crisis Indicator Data'!#REF!="No Data",1,IF(#REF!&lt;&gt;"",1,0))</f>
        <v>#REF!</v>
      </c>
      <c r="V117" s="25" t="e">
        <f>IF('Crisis Indicator Data'!#REF!="No Data",1,IF(#REF!&lt;&gt;"",1,0))</f>
        <v>#REF!</v>
      </c>
      <c r="W117" s="25" t="e">
        <f>IF('Crisis Indicator Data'!#REF!="No Data",1,IF(#REF!&lt;&gt;"",1,0))</f>
        <v>#REF!</v>
      </c>
      <c r="X117" s="25" t="e">
        <f>IF('Crisis Indicator Data'!#REF!="No Data",1,IF(#REF!&lt;&gt;"",1,0))</f>
        <v>#REF!</v>
      </c>
      <c r="Y117" s="25" t="e">
        <f>IF('Crisis Indicator Data'!#REF!="No Data",1,IF(#REF!&lt;&gt;"",1,0))</f>
        <v>#REF!</v>
      </c>
      <c r="Z117" s="25" t="e">
        <f>IF('Crisis Indicator Data'!#REF!="No Data",1,IF(#REF!&lt;&gt;"",1,0))</f>
        <v>#REF!</v>
      </c>
      <c r="AA117" s="25" t="e">
        <f>IF('Crisis Indicator Data'!#REF!="No Data",1,IF(#REF!&lt;&gt;"",1,0))</f>
        <v>#REF!</v>
      </c>
      <c r="AB117" s="25" t="e">
        <f>IF('Crisis Indicator Data'!#REF!="No Data",1,IF(#REF!&lt;&gt;"",1,0))</f>
        <v>#REF!</v>
      </c>
      <c r="AC117" s="25" t="e">
        <f>IF('Crisis Indicator Data'!#REF!="No Data",1,IF(#REF!&lt;&gt;"",1,0))</f>
        <v>#REF!</v>
      </c>
      <c r="AD117" s="25" t="e">
        <f>IF('Crisis Indicator Data'!#REF!="No Data",1,IF(#REF!&lt;&gt;"",1,0))</f>
        <v>#REF!</v>
      </c>
      <c r="AE117" s="25" t="e">
        <f>IF('Crisis Indicator Data'!#REF!="No Data",1,IF(#REF!&lt;&gt;"",1,0))</f>
        <v>#REF!</v>
      </c>
      <c r="AF117" s="25" t="e">
        <f>IF('Crisis Indicator Data'!#REF!="No Data",1,IF(#REF!&lt;&gt;"",1,0))</f>
        <v>#REF!</v>
      </c>
      <c r="AG117" s="25" t="e">
        <f>IF('Crisis Indicator Data'!#REF!="No Data",1,IF(#REF!&lt;&gt;"",1,0))</f>
        <v>#REF!</v>
      </c>
      <c r="AH117" s="25" t="e">
        <f>IF('Crisis Indicator Data'!#REF!="No Data",1,IF(#REF!&lt;&gt;"",1,0))</f>
        <v>#REF!</v>
      </c>
      <c r="AI117" s="25" t="e">
        <f>IF('Crisis Indicator Data'!#REF!="No Data",1,IF(#REF!&lt;&gt;"",1,0))</f>
        <v>#REF!</v>
      </c>
      <c r="AJ117" s="25" t="e">
        <f>IF('Crisis Indicator Data'!#REF!="No Data",1,IF(#REF!&lt;&gt;"",1,0))</f>
        <v>#REF!</v>
      </c>
      <c r="AK117" s="25" t="e">
        <f>IF('Crisis Indicator Data'!#REF!="No Data",1,IF(#REF!&lt;&gt;"",1,0))</f>
        <v>#REF!</v>
      </c>
      <c r="AL117" s="25" t="e">
        <f>IF('Crisis Indicator Data'!#REF!="No Data",1,IF(#REF!&lt;&gt;"",1,0))</f>
        <v>#REF!</v>
      </c>
      <c r="AM117" s="25" t="e">
        <f>IF('Crisis Indicator Data'!#REF!="No Data",1,IF(#REF!&lt;&gt;"",1,0))</f>
        <v>#REF!</v>
      </c>
      <c r="AN117" s="25" t="e">
        <f>IF('Crisis Indicator Data'!#REF!="No Data",1,IF(#REF!&lt;&gt;"",1,0))</f>
        <v>#REF!</v>
      </c>
      <c r="AO117" s="25" t="e">
        <f>IF('Crisis Indicator Data'!#REF!="No Data",1,IF(#REF!&lt;&gt;"",1,0))</f>
        <v>#REF!</v>
      </c>
      <c r="AP117" s="25" t="e">
        <f>IF('Crisis Indicator Data'!#REF!="No Data",1,IF(#REF!&lt;&gt;"",1,0))</f>
        <v>#REF!</v>
      </c>
      <c r="AQ117" s="25" t="e">
        <f>IF('Crisis Indicator Data'!#REF!="No Data",1,IF(#REF!&lt;&gt;"",1,0))</f>
        <v>#REF!</v>
      </c>
      <c r="AR117" s="25" t="e">
        <f>IF('Crisis Indicator Data'!#REF!="No Data",1,IF(#REF!&lt;&gt;"",1,0))</f>
        <v>#REF!</v>
      </c>
      <c r="AS117" s="25" t="e">
        <f>IF('Crisis Indicator Data'!#REF!="No Data",1,IF(#REF!&lt;&gt;"",1,0))</f>
        <v>#REF!</v>
      </c>
      <c r="AT117" s="25" t="e">
        <f>IF('Crisis Indicator Data'!#REF!="No Data",1,IF(#REF!&lt;&gt;"",1,0))</f>
        <v>#REF!</v>
      </c>
      <c r="AU117" s="25" t="e">
        <f>IF('Crisis Indicator Data'!#REF!="No Data",1,IF(#REF!&lt;&gt;"",1,0))</f>
        <v>#REF!</v>
      </c>
      <c r="AV117" s="25" t="e">
        <f>IF('Crisis Indicator Data'!#REF!="No Data",1,IF(#REF!&lt;&gt;"",1,0))</f>
        <v>#REF!</v>
      </c>
      <c r="AW117" s="25" t="e">
        <f>IF('Crisis Indicator Data'!#REF!="No Data",1,IF(#REF!&lt;&gt;"",1,0))</f>
        <v>#REF!</v>
      </c>
      <c r="AX117" s="25" t="e">
        <f>IF('Crisis Indicator Data'!#REF!="No Data",1,IF(#REF!&lt;&gt;"",1,0))</f>
        <v>#REF!</v>
      </c>
      <c r="AY117" s="25" t="e">
        <f>IF('Crisis Indicator Data'!#REF!="No Data",1,IF(#REF!&lt;&gt;"",1,0))</f>
        <v>#REF!</v>
      </c>
      <c r="AZ117" s="25" t="e">
        <f>IF('Crisis Indicator Data'!#REF!="No Data",1,IF(#REF!&lt;&gt;"",1,0))</f>
        <v>#REF!</v>
      </c>
      <c r="BA117" t="e">
        <f t="shared" si="6"/>
        <v>#REF!</v>
      </c>
      <c r="BB117" s="27" t="e">
        <f t="shared" si="7"/>
        <v>#REF!</v>
      </c>
    </row>
    <row r="118" spans="1:54" x14ac:dyDescent="0.25">
      <c r="A118" t="s">
        <v>10019</v>
      </c>
      <c r="B118" s="25" t="e">
        <f>IF('Crisis Indicator Data'!#REF!="No Data",1,IF(#REF!&lt;&gt;"",1,0))</f>
        <v>#REF!</v>
      </c>
      <c r="C118" s="25" t="e">
        <f>IF('Crisis Indicator Data'!#REF!="No Data",1,IF(#REF!&lt;&gt;"",1,0))</f>
        <v>#REF!</v>
      </c>
      <c r="D118" s="25" t="e">
        <f>IF('Crisis Indicator Data'!#REF!="No Data",1,IF(#REF!&lt;&gt;"",1,0))</f>
        <v>#REF!</v>
      </c>
      <c r="E118" s="25" t="e">
        <f>IF('Crisis Indicator Data'!#REF!="No Data",1,IF(#REF!&lt;&gt;"",1,0))</f>
        <v>#REF!</v>
      </c>
      <c r="F118" s="25" t="e">
        <f>IF('Crisis Indicator Data'!#REF!="No Data",1,IF(#REF!&lt;&gt;"",1,0))</f>
        <v>#REF!</v>
      </c>
      <c r="G118" s="25" t="e">
        <f>IF('Crisis Indicator Data'!#REF!="No Data",1,IF(#REF!&lt;&gt;"",1,0))</f>
        <v>#REF!</v>
      </c>
      <c r="H118" s="25" t="e">
        <f>IF('Crisis Indicator Data'!#REF!="No Data",1,IF(#REF!&lt;&gt;"",1,0))</f>
        <v>#REF!</v>
      </c>
      <c r="I118" s="25" t="e">
        <f>IF('Crisis Indicator Data'!#REF!="No Data",1,IF(#REF!&lt;&gt;"",1,0))</f>
        <v>#REF!</v>
      </c>
      <c r="J118" s="25" t="e">
        <f>IF('Crisis Indicator Data'!#REF!="No Data",1,IF(#REF!&lt;&gt;"",1,0))</f>
        <v>#REF!</v>
      </c>
      <c r="K118" s="25" t="e">
        <f>IF('Crisis Indicator Data'!#REF!="No Data",1,IF(#REF!&lt;&gt;"",1,0))</f>
        <v>#REF!</v>
      </c>
      <c r="L118" s="25" t="e">
        <f>IF('Crisis Indicator Data'!#REF!="No Data",1,IF(#REF!&lt;&gt;"",1,0))</f>
        <v>#REF!</v>
      </c>
      <c r="M118" s="25" t="e">
        <f>IF('Crisis Indicator Data'!#REF!="No Data",1,IF(#REF!&lt;&gt;"",1,0))</f>
        <v>#REF!</v>
      </c>
      <c r="N118" s="25" t="e">
        <f>IF('Crisis Indicator Data'!#REF!="No Data",1,IF(#REF!&lt;&gt;"",1,0))</f>
        <v>#REF!</v>
      </c>
      <c r="O118" s="25" t="e">
        <f>IF('Crisis Indicator Data'!#REF!="No Data",1,IF(#REF!&lt;&gt;"",1,0))</f>
        <v>#REF!</v>
      </c>
      <c r="P118" s="25" t="e">
        <f>IF('Crisis Indicator Data'!#REF!="No Data",1,IF(#REF!&lt;&gt;"",1,0))</f>
        <v>#REF!</v>
      </c>
      <c r="Q118" s="25" t="e">
        <f>IF('Crisis Indicator Data'!#REF!="No Data",1,IF(#REF!&lt;&gt;"",1,0))</f>
        <v>#REF!</v>
      </c>
      <c r="R118" s="25" t="e">
        <f>IF('Crisis Indicator Data'!#REF!="No Data",1,IF(#REF!&lt;&gt;"",1,0))</f>
        <v>#REF!</v>
      </c>
      <c r="S118" s="25" t="e">
        <f>IF('Crisis Indicator Data'!#REF!="No Data",1,IF(#REF!&lt;&gt;"",1,0))</f>
        <v>#REF!</v>
      </c>
      <c r="T118" s="25" t="e">
        <f>IF('Crisis Indicator Data'!#REF!="No Data",1,IF(#REF!&lt;&gt;"",1,0))</f>
        <v>#REF!</v>
      </c>
      <c r="U118" s="25" t="e">
        <f>IF('Crisis Indicator Data'!#REF!="No Data",1,IF(#REF!&lt;&gt;"",1,0))</f>
        <v>#REF!</v>
      </c>
      <c r="V118" s="25" t="e">
        <f>IF('Crisis Indicator Data'!#REF!="No Data",1,IF(#REF!&lt;&gt;"",1,0))</f>
        <v>#REF!</v>
      </c>
      <c r="W118" s="25" t="e">
        <f>IF('Crisis Indicator Data'!#REF!="No Data",1,IF(#REF!&lt;&gt;"",1,0))</f>
        <v>#REF!</v>
      </c>
      <c r="X118" s="25" t="e">
        <f>IF('Crisis Indicator Data'!#REF!="No Data",1,IF(#REF!&lt;&gt;"",1,0))</f>
        <v>#REF!</v>
      </c>
      <c r="Y118" s="25" t="e">
        <f>IF('Crisis Indicator Data'!#REF!="No Data",1,IF(#REF!&lt;&gt;"",1,0))</f>
        <v>#REF!</v>
      </c>
      <c r="Z118" s="25" t="e">
        <f>IF('Crisis Indicator Data'!#REF!="No Data",1,IF(#REF!&lt;&gt;"",1,0))</f>
        <v>#REF!</v>
      </c>
      <c r="AA118" s="25" t="e">
        <f>IF('Crisis Indicator Data'!#REF!="No Data",1,IF(#REF!&lt;&gt;"",1,0))</f>
        <v>#REF!</v>
      </c>
      <c r="AB118" s="25" t="e">
        <f>IF('Crisis Indicator Data'!#REF!="No Data",1,IF(#REF!&lt;&gt;"",1,0))</f>
        <v>#REF!</v>
      </c>
      <c r="AC118" s="25" t="e">
        <f>IF('Crisis Indicator Data'!#REF!="No Data",1,IF(#REF!&lt;&gt;"",1,0))</f>
        <v>#REF!</v>
      </c>
      <c r="AD118" s="25" t="e">
        <f>IF('Crisis Indicator Data'!#REF!="No Data",1,IF(#REF!&lt;&gt;"",1,0))</f>
        <v>#REF!</v>
      </c>
      <c r="AE118" s="25" t="e">
        <f>IF('Crisis Indicator Data'!#REF!="No Data",1,IF(#REF!&lt;&gt;"",1,0))</f>
        <v>#REF!</v>
      </c>
      <c r="AF118" s="25" t="e">
        <f>IF('Crisis Indicator Data'!#REF!="No Data",1,IF(#REF!&lt;&gt;"",1,0))</f>
        <v>#REF!</v>
      </c>
      <c r="AG118" s="25" t="e">
        <f>IF('Crisis Indicator Data'!#REF!="No Data",1,IF(#REF!&lt;&gt;"",1,0))</f>
        <v>#REF!</v>
      </c>
      <c r="AH118" s="25" t="e">
        <f>IF('Crisis Indicator Data'!#REF!="No Data",1,IF(#REF!&lt;&gt;"",1,0))</f>
        <v>#REF!</v>
      </c>
      <c r="AI118" s="25" t="e">
        <f>IF('Crisis Indicator Data'!#REF!="No Data",1,IF(#REF!&lt;&gt;"",1,0))</f>
        <v>#REF!</v>
      </c>
      <c r="AJ118" s="25" t="e">
        <f>IF('Crisis Indicator Data'!#REF!="No Data",1,IF(#REF!&lt;&gt;"",1,0))</f>
        <v>#REF!</v>
      </c>
      <c r="AK118" s="25" t="e">
        <f>IF('Crisis Indicator Data'!#REF!="No Data",1,IF(#REF!&lt;&gt;"",1,0))</f>
        <v>#REF!</v>
      </c>
      <c r="AL118" s="25" t="e">
        <f>IF('Crisis Indicator Data'!#REF!="No Data",1,IF(#REF!&lt;&gt;"",1,0))</f>
        <v>#REF!</v>
      </c>
      <c r="AM118" s="25" t="e">
        <f>IF('Crisis Indicator Data'!#REF!="No Data",1,IF(#REF!&lt;&gt;"",1,0))</f>
        <v>#REF!</v>
      </c>
      <c r="AN118" s="25" t="e">
        <f>IF('Crisis Indicator Data'!#REF!="No Data",1,IF(#REF!&lt;&gt;"",1,0))</f>
        <v>#REF!</v>
      </c>
      <c r="AO118" s="25" t="e">
        <f>IF('Crisis Indicator Data'!#REF!="No Data",1,IF(#REF!&lt;&gt;"",1,0))</f>
        <v>#REF!</v>
      </c>
      <c r="AP118" s="25" t="e">
        <f>IF('Crisis Indicator Data'!#REF!="No Data",1,IF(#REF!&lt;&gt;"",1,0))</f>
        <v>#REF!</v>
      </c>
      <c r="AQ118" s="25" t="e">
        <f>IF('Crisis Indicator Data'!#REF!="No Data",1,IF(#REF!&lt;&gt;"",1,0))</f>
        <v>#REF!</v>
      </c>
      <c r="AR118" s="25" t="e">
        <f>IF('Crisis Indicator Data'!#REF!="No Data",1,IF(#REF!&lt;&gt;"",1,0))</f>
        <v>#REF!</v>
      </c>
      <c r="AS118" s="25" t="e">
        <f>IF('Crisis Indicator Data'!#REF!="No Data",1,IF(#REF!&lt;&gt;"",1,0))</f>
        <v>#REF!</v>
      </c>
      <c r="AT118" s="25" t="e">
        <f>IF('Crisis Indicator Data'!#REF!="No Data",1,IF(#REF!&lt;&gt;"",1,0))</f>
        <v>#REF!</v>
      </c>
      <c r="AU118" s="25" t="e">
        <f>IF('Crisis Indicator Data'!#REF!="No Data",1,IF(#REF!&lt;&gt;"",1,0))</f>
        <v>#REF!</v>
      </c>
      <c r="AV118" s="25" t="e">
        <f>IF('Crisis Indicator Data'!#REF!="No Data",1,IF(#REF!&lt;&gt;"",1,0))</f>
        <v>#REF!</v>
      </c>
      <c r="AW118" s="25" t="e">
        <f>IF('Crisis Indicator Data'!#REF!="No Data",1,IF(#REF!&lt;&gt;"",1,0))</f>
        <v>#REF!</v>
      </c>
      <c r="AX118" s="25" t="e">
        <f>IF('Crisis Indicator Data'!#REF!="No Data",1,IF(#REF!&lt;&gt;"",1,0))</f>
        <v>#REF!</v>
      </c>
      <c r="AY118" s="25" t="e">
        <f>IF('Crisis Indicator Data'!#REF!="No Data",1,IF(#REF!&lt;&gt;"",1,0))</f>
        <v>#REF!</v>
      </c>
      <c r="AZ118" s="25" t="e">
        <f>IF('Crisis Indicator Data'!#REF!="No Data",1,IF(#REF!&lt;&gt;"",1,0))</f>
        <v>#REF!</v>
      </c>
      <c r="BA118" t="e">
        <f t="shared" si="6"/>
        <v>#REF!</v>
      </c>
      <c r="BB118" s="27" t="e">
        <f t="shared" si="7"/>
        <v>#REF!</v>
      </c>
    </row>
    <row r="119" spans="1:54" x14ac:dyDescent="0.25">
      <c r="A119" t="s">
        <v>10030</v>
      </c>
      <c r="B119" s="25" t="e">
        <f>IF('Crisis Indicator Data'!#REF!="No Data",1,IF(#REF!&lt;&gt;"",1,0))</f>
        <v>#REF!</v>
      </c>
      <c r="C119" s="25" t="e">
        <f>IF('Crisis Indicator Data'!#REF!="No Data",1,IF(#REF!&lt;&gt;"",1,0))</f>
        <v>#REF!</v>
      </c>
      <c r="D119" s="25" t="e">
        <f>IF('Crisis Indicator Data'!#REF!="No Data",1,IF(#REF!&lt;&gt;"",1,0))</f>
        <v>#REF!</v>
      </c>
      <c r="E119" s="25" t="e">
        <f>IF('Crisis Indicator Data'!#REF!="No Data",1,IF(#REF!&lt;&gt;"",1,0))</f>
        <v>#REF!</v>
      </c>
      <c r="F119" s="25" t="e">
        <f>IF('Crisis Indicator Data'!#REF!="No Data",1,IF(#REF!&lt;&gt;"",1,0))</f>
        <v>#REF!</v>
      </c>
      <c r="G119" s="25" t="e">
        <f>IF('Crisis Indicator Data'!#REF!="No Data",1,IF(#REF!&lt;&gt;"",1,0))</f>
        <v>#REF!</v>
      </c>
      <c r="H119" s="25" t="e">
        <f>IF('Crisis Indicator Data'!#REF!="No Data",1,IF(#REF!&lt;&gt;"",1,0))</f>
        <v>#REF!</v>
      </c>
      <c r="I119" s="25" t="e">
        <f>IF('Crisis Indicator Data'!#REF!="No Data",1,IF(#REF!&lt;&gt;"",1,0))</f>
        <v>#REF!</v>
      </c>
      <c r="J119" s="25" t="e">
        <f>IF('Crisis Indicator Data'!#REF!="No Data",1,IF(#REF!&lt;&gt;"",1,0))</f>
        <v>#REF!</v>
      </c>
      <c r="K119" s="25" t="e">
        <f>IF('Crisis Indicator Data'!#REF!="No Data",1,IF(#REF!&lt;&gt;"",1,0))</f>
        <v>#REF!</v>
      </c>
      <c r="L119" s="25" t="e">
        <f>IF('Crisis Indicator Data'!#REF!="No Data",1,IF(#REF!&lt;&gt;"",1,0))</f>
        <v>#REF!</v>
      </c>
      <c r="M119" s="25" t="e">
        <f>IF('Crisis Indicator Data'!#REF!="No Data",1,IF(#REF!&lt;&gt;"",1,0))</f>
        <v>#REF!</v>
      </c>
      <c r="N119" s="25" t="e">
        <f>IF('Crisis Indicator Data'!#REF!="No Data",1,IF(#REF!&lt;&gt;"",1,0))</f>
        <v>#REF!</v>
      </c>
      <c r="O119" s="25" t="e">
        <f>IF('Crisis Indicator Data'!#REF!="No Data",1,IF(#REF!&lt;&gt;"",1,0))</f>
        <v>#REF!</v>
      </c>
      <c r="P119" s="25" t="e">
        <f>IF('Crisis Indicator Data'!#REF!="No Data",1,IF(#REF!&lt;&gt;"",1,0))</f>
        <v>#REF!</v>
      </c>
      <c r="Q119" s="25" t="e">
        <f>IF('Crisis Indicator Data'!#REF!="No Data",1,IF(#REF!&lt;&gt;"",1,0))</f>
        <v>#REF!</v>
      </c>
      <c r="R119" s="25" t="e">
        <f>IF('Crisis Indicator Data'!#REF!="No Data",1,IF(#REF!&lt;&gt;"",1,0))</f>
        <v>#REF!</v>
      </c>
      <c r="S119" s="25" t="e">
        <f>IF('Crisis Indicator Data'!#REF!="No Data",1,IF(#REF!&lt;&gt;"",1,0))</f>
        <v>#REF!</v>
      </c>
      <c r="T119" s="25" t="e">
        <f>IF('Crisis Indicator Data'!#REF!="No Data",1,IF(#REF!&lt;&gt;"",1,0))</f>
        <v>#REF!</v>
      </c>
      <c r="U119" s="25" t="e">
        <f>IF('Crisis Indicator Data'!#REF!="No Data",1,IF(#REF!&lt;&gt;"",1,0))</f>
        <v>#REF!</v>
      </c>
      <c r="V119" s="25" t="e">
        <f>IF('Crisis Indicator Data'!#REF!="No Data",1,IF(#REF!&lt;&gt;"",1,0))</f>
        <v>#REF!</v>
      </c>
      <c r="W119" s="25" t="e">
        <f>IF('Crisis Indicator Data'!#REF!="No Data",1,IF(#REF!&lt;&gt;"",1,0))</f>
        <v>#REF!</v>
      </c>
      <c r="X119" s="25" t="e">
        <f>IF('Crisis Indicator Data'!#REF!="No Data",1,IF(#REF!&lt;&gt;"",1,0))</f>
        <v>#REF!</v>
      </c>
      <c r="Y119" s="25" t="e">
        <f>IF('Crisis Indicator Data'!#REF!="No Data",1,IF(#REF!&lt;&gt;"",1,0))</f>
        <v>#REF!</v>
      </c>
      <c r="Z119" s="25" t="e">
        <f>IF('Crisis Indicator Data'!#REF!="No Data",1,IF(#REF!&lt;&gt;"",1,0))</f>
        <v>#REF!</v>
      </c>
      <c r="AA119" s="25" t="e">
        <f>IF('Crisis Indicator Data'!#REF!="No Data",1,IF(#REF!&lt;&gt;"",1,0))</f>
        <v>#REF!</v>
      </c>
      <c r="AB119" s="25" t="e">
        <f>IF('Crisis Indicator Data'!#REF!="No Data",1,IF(#REF!&lt;&gt;"",1,0))</f>
        <v>#REF!</v>
      </c>
      <c r="AC119" s="25" t="e">
        <f>IF('Crisis Indicator Data'!#REF!="No Data",1,IF(#REF!&lt;&gt;"",1,0))</f>
        <v>#REF!</v>
      </c>
      <c r="AD119" s="25" t="e">
        <f>IF('Crisis Indicator Data'!#REF!="No Data",1,IF(#REF!&lt;&gt;"",1,0))</f>
        <v>#REF!</v>
      </c>
      <c r="AE119" s="25" t="e">
        <f>IF('Crisis Indicator Data'!#REF!="No Data",1,IF(#REF!&lt;&gt;"",1,0))</f>
        <v>#REF!</v>
      </c>
      <c r="AF119" s="25" t="e">
        <f>IF('Crisis Indicator Data'!#REF!="No Data",1,IF(#REF!&lt;&gt;"",1,0))</f>
        <v>#REF!</v>
      </c>
      <c r="AG119" s="25" t="e">
        <f>IF('Crisis Indicator Data'!#REF!="No Data",1,IF(#REF!&lt;&gt;"",1,0))</f>
        <v>#REF!</v>
      </c>
      <c r="AH119" s="25" t="e">
        <f>IF('Crisis Indicator Data'!#REF!="No Data",1,IF(#REF!&lt;&gt;"",1,0))</f>
        <v>#REF!</v>
      </c>
      <c r="AI119" s="25" t="e">
        <f>IF('Crisis Indicator Data'!#REF!="No Data",1,IF(#REF!&lt;&gt;"",1,0))</f>
        <v>#REF!</v>
      </c>
      <c r="AJ119" s="25" t="e">
        <f>IF('Crisis Indicator Data'!#REF!="No Data",1,IF(#REF!&lt;&gt;"",1,0))</f>
        <v>#REF!</v>
      </c>
      <c r="AK119" s="25" t="e">
        <f>IF('Crisis Indicator Data'!#REF!="No Data",1,IF(#REF!&lt;&gt;"",1,0))</f>
        <v>#REF!</v>
      </c>
      <c r="AL119" s="25" t="e">
        <f>IF('Crisis Indicator Data'!#REF!="No Data",1,IF(#REF!&lt;&gt;"",1,0))</f>
        <v>#REF!</v>
      </c>
      <c r="AM119" s="25" t="e">
        <f>IF('Crisis Indicator Data'!#REF!="No Data",1,IF(#REF!&lt;&gt;"",1,0))</f>
        <v>#REF!</v>
      </c>
      <c r="AN119" s="25" t="e">
        <f>IF('Crisis Indicator Data'!#REF!="No Data",1,IF(#REF!&lt;&gt;"",1,0))</f>
        <v>#REF!</v>
      </c>
      <c r="AO119" s="25" t="e">
        <f>IF('Crisis Indicator Data'!#REF!="No Data",1,IF(#REF!&lt;&gt;"",1,0))</f>
        <v>#REF!</v>
      </c>
      <c r="AP119" s="25" t="e">
        <f>IF('Crisis Indicator Data'!#REF!="No Data",1,IF(#REF!&lt;&gt;"",1,0))</f>
        <v>#REF!</v>
      </c>
      <c r="AQ119" s="25" t="e">
        <f>IF('Crisis Indicator Data'!#REF!="No Data",1,IF(#REF!&lt;&gt;"",1,0))</f>
        <v>#REF!</v>
      </c>
      <c r="AR119" s="25" t="e">
        <f>IF('Crisis Indicator Data'!#REF!="No Data",1,IF(#REF!&lt;&gt;"",1,0))</f>
        <v>#REF!</v>
      </c>
      <c r="AS119" s="25" t="e">
        <f>IF('Crisis Indicator Data'!#REF!="No Data",1,IF(#REF!&lt;&gt;"",1,0))</f>
        <v>#REF!</v>
      </c>
      <c r="AT119" s="25" t="e">
        <f>IF('Crisis Indicator Data'!#REF!="No Data",1,IF(#REF!&lt;&gt;"",1,0))</f>
        <v>#REF!</v>
      </c>
      <c r="AU119" s="25" t="e">
        <f>IF('Crisis Indicator Data'!#REF!="No Data",1,IF(#REF!&lt;&gt;"",1,0))</f>
        <v>#REF!</v>
      </c>
      <c r="AV119" s="25" t="e">
        <f>IF('Crisis Indicator Data'!#REF!="No Data",1,IF(#REF!&lt;&gt;"",1,0))</f>
        <v>#REF!</v>
      </c>
      <c r="AW119" s="25" t="e">
        <f>IF('Crisis Indicator Data'!#REF!="No Data",1,IF(#REF!&lt;&gt;"",1,0))</f>
        <v>#REF!</v>
      </c>
      <c r="AX119" s="25" t="e">
        <f>IF('Crisis Indicator Data'!#REF!="No Data",1,IF(#REF!&lt;&gt;"",1,0))</f>
        <v>#REF!</v>
      </c>
      <c r="AY119" s="25" t="e">
        <f>IF('Crisis Indicator Data'!#REF!="No Data",1,IF(#REF!&lt;&gt;"",1,0))</f>
        <v>#REF!</v>
      </c>
      <c r="AZ119" s="25" t="e">
        <f>IF('Crisis Indicator Data'!#REF!="No Data",1,IF(#REF!&lt;&gt;"",1,0))</f>
        <v>#REF!</v>
      </c>
      <c r="BA119" t="e">
        <f t="shared" si="6"/>
        <v>#REF!</v>
      </c>
      <c r="BB119" s="27" t="e">
        <f t="shared" si="7"/>
        <v>#REF!</v>
      </c>
    </row>
    <row r="120" spans="1:54" x14ac:dyDescent="0.25">
      <c r="A120" t="s">
        <v>10041</v>
      </c>
      <c r="B120" s="25" t="e">
        <f>IF('Crisis Indicator Data'!#REF!="No Data",1,IF(#REF!&lt;&gt;"",1,0))</f>
        <v>#REF!</v>
      </c>
      <c r="C120" s="25" t="e">
        <f>IF('Crisis Indicator Data'!#REF!="No Data",1,IF(#REF!&lt;&gt;"",1,0))</f>
        <v>#REF!</v>
      </c>
      <c r="D120" s="25" t="e">
        <f>IF('Crisis Indicator Data'!#REF!="No Data",1,IF(#REF!&lt;&gt;"",1,0))</f>
        <v>#REF!</v>
      </c>
      <c r="E120" s="25" t="e">
        <f>IF('Crisis Indicator Data'!#REF!="No Data",1,IF(#REF!&lt;&gt;"",1,0))</f>
        <v>#REF!</v>
      </c>
      <c r="F120" s="25" t="e">
        <f>IF('Crisis Indicator Data'!#REF!="No Data",1,IF(#REF!&lt;&gt;"",1,0))</f>
        <v>#REF!</v>
      </c>
      <c r="G120" s="25" t="e">
        <f>IF('Crisis Indicator Data'!#REF!="No Data",1,IF(#REF!&lt;&gt;"",1,0))</f>
        <v>#REF!</v>
      </c>
      <c r="H120" s="25" t="e">
        <f>IF('Crisis Indicator Data'!#REF!="No Data",1,IF(#REF!&lt;&gt;"",1,0))</f>
        <v>#REF!</v>
      </c>
      <c r="I120" s="25" t="e">
        <f>IF('Crisis Indicator Data'!#REF!="No Data",1,IF(#REF!&lt;&gt;"",1,0))</f>
        <v>#REF!</v>
      </c>
      <c r="J120" s="25" t="e">
        <f>IF('Crisis Indicator Data'!#REF!="No Data",1,IF(#REF!&lt;&gt;"",1,0))</f>
        <v>#REF!</v>
      </c>
      <c r="K120" s="25" t="e">
        <f>IF('Crisis Indicator Data'!#REF!="No Data",1,IF(#REF!&lt;&gt;"",1,0))</f>
        <v>#REF!</v>
      </c>
      <c r="L120" s="25" t="e">
        <f>IF('Crisis Indicator Data'!#REF!="No Data",1,IF(#REF!&lt;&gt;"",1,0))</f>
        <v>#REF!</v>
      </c>
      <c r="M120" s="25" t="e">
        <f>IF('Crisis Indicator Data'!#REF!="No Data",1,IF(#REF!&lt;&gt;"",1,0))</f>
        <v>#REF!</v>
      </c>
      <c r="N120" s="25" t="e">
        <f>IF('Crisis Indicator Data'!#REF!="No Data",1,IF(#REF!&lt;&gt;"",1,0))</f>
        <v>#REF!</v>
      </c>
      <c r="O120" s="25" t="e">
        <f>IF('Crisis Indicator Data'!#REF!="No Data",1,IF(#REF!&lt;&gt;"",1,0))</f>
        <v>#REF!</v>
      </c>
      <c r="P120" s="25" t="e">
        <f>IF('Crisis Indicator Data'!#REF!="No Data",1,IF(#REF!&lt;&gt;"",1,0))</f>
        <v>#REF!</v>
      </c>
      <c r="Q120" s="25" t="e">
        <f>IF('Crisis Indicator Data'!#REF!="No Data",1,IF(#REF!&lt;&gt;"",1,0))</f>
        <v>#REF!</v>
      </c>
      <c r="R120" s="25" t="e">
        <f>IF('Crisis Indicator Data'!#REF!="No Data",1,IF(#REF!&lt;&gt;"",1,0))</f>
        <v>#REF!</v>
      </c>
      <c r="S120" s="25" t="e">
        <f>IF('Crisis Indicator Data'!#REF!="No Data",1,IF(#REF!&lt;&gt;"",1,0))</f>
        <v>#REF!</v>
      </c>
      <c r="T120" s="25" t="e">
        <f>IF('Crisis Indicator Data'!#REF!="No Data",1,IF(#REF!&lt;&gt;"",1,0))</f>
        <v>#REF!</v>
      </c>
      <c r="U120" s="25" t="e">
        <f>IF('Crisis Indicator Data'!#REF!="No Data",1,IF(#REF!&lt;&gt;"",1,0))</f>
        <v>#REF!</v>
      </c>
      <c r="V120" s="25" t="e">
        <f>IF('Crisis Indicator Data'!#REF!="No Data",1,IF(#REF!&lt;&gt;"",1,0))</f>
        <v>#REF!</v>
      </c>
      <c r="W120" s="25" t="e">
        <f>IF('Crisis Indicator Data'!#REF!="No Data",1,IF(#REF!&lt;&gt;"",1,0))</f>
        <v>#REF!</v>
      </c>
      <c r="X120" s="25" t="e">
        <f>IF('Crisis Indicator Data'!#REF!="No Data",1,IF(#REF!&lt;&gt;"",1,0))</f>
        <v>#REF!</v>
      </c>
      <c r="Y120" s="25" t="e">
        <f>IF('Crisis Indicator Data'!#REF!="No Data",1,IF(#REF!&lt;&gt;"",1,0))</f>
        <v>#REF!</v>
      </c>
      <c r="Z120" s="25" t="e">
        <f>IF('Crisis Indicator Data'!#REF!="No Data",1,IF(#REF!&lt;&gt;"",1,0))</f>
        <v>#REF!</v>
      </c>
      <c r="AA120" s="25" t="e">
        <f>IF('Crisis Indicator Data'!#REF!="No Data",1,IF(#REF!&lt;&gt;"",1,0))</f>
        <v>#REF!</v>
      </c>
      <c r="AB120" s="25" t="e">
        <f>IF('Crisis Indicator Data'!#REF!="No Data",1,IF(#REF!&lt;&gt;"",1,0))</f>
        <v>#REF!</v>
      </c>
      <c r="AC120" s="25" t="e">
        <f>IF('Crisis Indicator Data'!#REF!="No Data",1,IF(#REF!&lt;&gt;"",1,0))</f>
        <v>#REF!</v>
      </c>
      <c r="AD120" s="25" t="e">
        <f>IF('Crisis Indicator Data'!#REF!="No Data",1,IF(#REF!&lt;&gt;"",1,0))</f>
        <v>#REF!</v>
      </c>
      <c r="AE120" s="25" t="e">
        <f>IF('Crisis Indicator Data'!#REF!="No Data",1,IF(#REF!&lt;&gt;"",1,0))</f>
        <v>#REF!</v>
      </c>
      <c r="AF120" s="25" t="e">
        <f>IF('Crisis Indicator Data'!#REF!="No Data",1,IF(#REF!&lt;&gt;"",1,0))</f>
        <v>#REF!</v>
      </c>
      <c r="AG120" s="25" t="e">
        <f>IF('Crisis Indicator Data'!#REF!="No Data",1,IF(#REF!&lt;&gt;"",1,0))</f>
        <v>#REF!</v>
      </c>
      <c r="AH120" s="25" t="e">
        <f>IF('Crisis Indicator Data'!#REF!="No Data",1,IF(#REF!&lt;&gt;"",1,0))</f>
        <v>#REF!</v>
      </c>
      <c r="AI120" s="25" t="e">
        <f>IF('Crisis Indicator Data'!#REF!="No Data",1,IF(#REF!&lt;&gt;"",1,0))</f>
        <v>#REF!</v>
      </c>
      <c r="AJ120" s="25" t="e">
        <f>IF('Crisis Indicator Data'!#REF!="No Data",1,IF(#REF!&lt;&gt;"",1,0))</f>
        <v>#REF!</v>
      </c>
      <c r="AK120" s="25" t="e">
        <f>IF('Crisis Indicator Data'!#REF!="No Data",1,IF(#REF!&lt;&gt;"",1,0))</f>
        <v>#REF!</v>
      </c>
      <c r="AL120" s="25" t="e">
        <f>IF('Crisis Indicator Data'!#REF!="No Data",1,IF(#REF!&lt;&gt;"",1,0))</f>
        <v>#REF!</v>
      </c>
      <c r="AM120" s="25" t="e">
        <f>IF('Crisis Indicator Data'!#REF!="No Data",1,IF(#REF!&lt;&gt;"",1,0))</f>
        <v>#REF!</v>
      </c>
      <c r="AN120" s="25" t="e">
        <f>IF('Crisis Indicator Data'!#REF!="No Data",1,IF(#REF!&lt;&gt;"",1,0))</f>
        <v>#REF!</v>
      </c>
      <c r="AO120" s="25" t="e">
        <f>IF('Crisis Indicator Data'!#REF!="No Data",1,IF(#REF!&lt;&gt;"",1,0))</f>
        <v>#REF!</v>
      </c>
      <c r="AP120" s="25" t="e">
        <f>IF('Crisis Indicator Data'!#REF!="No Data",1,IF(#REF!&lt;&gt;"",1,0))</f>
        <v>#REF!</v>
      </c>
      <c r="AQ120" s="25" t="e">
        <f>IF('Crisis Indicator Data'!#REF!="No Data",1,IF(#REF!&lt;&gt;"",1,0))</f>
        <v>#REF!</v>
      </c>
      <c r="AR120" s="25" t="e">
        <f>IF('Crisis Indicator Data'!#REF!="No Data",1,IF(#REF!&lt;&gt;"",1,0))</f>
        <v>#REF!</v>
      </c>
      <c r="AS120" s="25" t="e">
        <f>IF('Crisis Indicator Data'!#REF!="No Data",1,IF(#REF!&lt;&gt;"",1,0))</f>
        <v>#REF!</v>
      </c>
      <c r="AT120" s="25" t="e">
        <f>IF('Crisis Indicator Data'!#REF!="No Data",1,IF(#REF!&lt;&gt;"",1,0))</f>
        <v>#REF!</v>
      </c>
      <c r="AU120" s="25" t="e">
        <f>IF('Crisis Indicator Data'!#REF!="No Data",1,IF(#REF!&lt;&gt;"",1,0))</f>
        <v>#REF!</v>
      </c>
      <c r="AV120" s="25" t="e">
        <f>IF('Crisis Indicator Data'!#REF!="No Data",1,IF(#REF!&lt;&gt;"",1,0))</f>
        <v>#REF!</v>
      </c>
      <c r="AW120" s="25" t="e">
        <f>IF('Crisis Indicator Data'!#REF!="No Data",1,IF(#REF!&lt;&gt;"",1,0))</f>
        <v>#REF!</v>
      </c>
      <c r="AX120" s="25" t="e">
        <f>IF('Crisis Indicator Data'!#REF!="No Data",1,IF(#REF!&lt;&gt;"",1,0))</f>
        <v>#REF!</v>
      </c>
      <c r="AY120" s="25" t="e">
        <f>IF('Crisis Indicator Data'!#REF!="No Data",1,IF(#REF!&lt;&gt;"",1,0))</f>
        <v>#REF!</v>
      </c>
      <c r="AZ120" s="25" t="e">
        <f>IF('Crisis Indicator Data'!#REF!="No Data",1,IF(#REF!&lt;&gt;"",1,0))</f>
        <v>#REF!</v>
      </c>
      <c r="BA120" t="e">
        <f t="shared" si="6"/>
        <v>#REF!</v>
      </c>
      <c r="BB120" s="27" t="e">
        <f t="shared" si="7"/>
        <v>#REF!</v>
      </c>
    </row>
    <row r="121" spans="1:54" x14ac:dyDescent="0.25">
      <c r="A121" t="s">
        <v>10039</v>
      </c>
      <c r="B121" s="25" t="e">
        <f>IF('Crisis Indicator Data'!#REF!="No Data",1,IF(#REF!&lt;&gt;"",1,0))</f>
        <v>#REF!</v>
      </c>
      <c r="C121" s="25" t="e">
        <f>IF('Crisis Indicator Data'!#REF!="No Data",1,IF(#REF!&lt;&gt;"",1,0))</f>
        <v>#REF!</v>
      </c>
      <c r="D121" s="25" t="e">
        <f>IF('Crisis Indicator Data'!#REF!="No Data",1,IF(#REF!&lt;&gt;"",1,0))</f>
        <v>#REF!</v>
      </c>
      <c r="E121" s="25" t="e">
        <f>IF('Crisis Indicator Data'!#REF!="No Data",1,IF(#REF!&lt;&gt;"",1,0))</f>
        <v>#REF!</v>
      </c>
      <c r="F121" s="25" t="e">
        <f>IF('Crisis Indicator Data'!#REF!="No Data",1,IF(#REF!&lt;&gt;"",1,0))</f>
        <v>#REF!</v>
      </c>
      <c r="G121" s="25" t="e">
        <f>IF('Crisis Indicator Data'!#REF!="No Data",1,IF(#REF!&lt;&gt;"",1,0))</f>
        <v>#REF!</v>
      </c>
      <c r="H121" s="25" t="e">
        <f>IF('Crisis Indicator Data'!#REF!="No Data",1,IF(#REF!&lt;&gt;"",1,0))</f>
        <v>#REF!</v>
      </c>
      <c r="I121" s="25" t="e">
        <f>IF('Crisis Indicator Data'!#REF!="No Data",1,IF(#REF!&lt;&gt;"",1,0))</f>
        <v>#REF!</v>
      </c>
      <c r="J121" s="25" t="e">
        <f>IF('Crisis Indicator Data'!#REF!="No Data",1,IF(#REF!&lt;&gt;"",1,0))</f>
        <v>#REF!</v>
      </c>
      <c r="K121" s="25" t="e">
        <f>IF('Crisis Indicator Data'!#REF!="No Data",1,IF(#REF!&lt;&gt;"",1,0))</f>
        <v>#REF!</v>
      </c>
      <c r="L121" s="25" t="e">
        <f>IF('Crisis Indicator Data'!#REF!="No Data",1,IF(#REF!&lt;&gt;"",1,0))</f>
        <v>#REF!</v>
      </c>
      <c r="M121" s="25" t="e">
        <f>IF('Crisis Indicator Data'!#REF!="No Data",1,IF(#REF!&lt;&gt;"",1,0))</f>
        <v>#REF!</v>
      </c>
      <c r="N121" s="25" t="e">
        <f>IF('Crisis Indicator Data'!#REF!="No Data",1,IF(#REF!&lt;&gt;"",1,0))</f>
        <v>#REF!</v>
      </c>
      <c r="O121" s="25" t="e">
        <f>IF('Crisis Indicator Data'!#REF!="No Data",1,IF(#REF!&lt;&gt;"",1,0))</f>
        <v>#REF!</v>
      </c>
      <c r="P121" s="25" t="e">
        <f>IF('Crisis Indicator Data'!#REF!="No Data",1,IF(#REF!&lt;&gt;"",1,0))</f>
        <v>#REF!</v>
      </c>
      <c r="Q121" s="25" t="e">
        <f>IF('Crisis Indicator Data'!#REF!="No Data",1,IF(#REF!&lt;&gt;"",1,0))</f>
        <v>#REF!</v>
      </c>
      <c r="R121" s="25" t="e">
        <f>IF('Crisis Indicator Data'!#REF!="No Data",1,IF(#REF!&lt;&gt;"",1,0))</f>
        <v>#REF!</v>
      </c>
      <c r="S121" s="25" t="e">
        <f>IF('Crisis Indicator Data'!#REF!="No Data",1,IF(#REF!&lt;&gt;"",1,0))</f>
        <v>#REF!</v>
      </c>
      <c r="T121" s="25" t="e">
        <f>IF('Crisis Indicator Data'!#REF!="No Data",1,IF(#REF!&lt;&gt;"",1,0))</f>
        <v>#REF!</v>
      </c>
      <c r="U121" s="25" t="e">
        <f>IF('Crisis Indicator Data'!#REF!="No Data",1,IF(#REF!&lt;&gt;"",1,0))</f>
        <v>#REF!</v>
      </c>
      <c r="V121" s="25" t="e">
        <f>IF('Crisis Indicator Data'!#REF!="No Data",1,IF(#REF!&lt;&gt;"",1,0))</f>
        <v>#REF!</v>
      </c>
      <c r="W121" s="25" t="e">
        <f>IF('Crisis Indicator Data'!#REF!="No Data",1,IF(#REF!&lt;&gt;"",1,0))</f>
        <v>#REF!</v>
      </c>
      <c r="X121" s="25" t="e">
        <f>IF('Crisis Indicator Data'!#REF!="No Data",1,IF(#REF!&lt;&gt;"",1,0))</f>
        <v>#REF!</v>
      </c>
      <c r="Y121" s="25" t="e">
        <f>IF('Crisis Indicator Data'!#REF!="No Data",1,IF(#REF!&lt;&gt;"",1,0))</f>
        <v>#REF!</v>
      </c>
      <c r="Z121" s="25" t="e">
        <f>IF('Crisis Indicator Data'!#REF!="No Data",1,IF(#REF!&lt;&gt;"",1,0))</f>
        <v>#REF!</v>
      </c>
      <c r="AA121" s="25" t="e">
        <f>IF('Crisis Indicator Data'!#REF!="No Data",1,IF(#REF!&lt;&gt;"",1,0))</f>
        <v>#REF!</v>
      </c>
      <c r="AB121" s="25" t="e">
        <f>IF('Crisis Indicator Data'!#REF!="No Data",1,IF(#REF!&lt;&gt;"",1,0))</f>
        <v>#REF!</v>
      </c>
      <c r="AC121" s="25" t="e">
        <f>IF('Crisis Indicator Data'!#REF!="No Data",1,IF(#REF!&lt;&gt;"",1,0))</f>
        <v>#REF!</v>
      </c>
      <c r="AD121" s="25" t="e">
        <f>IF('Crisis Indicator Data'!#REF!="No Data",1,IF(#REF!&lt;&gt;"",1,0))</f>
        <v>#REF!</v>
      </c>
      <c r="AE121" s="25" t="e">
        <f>IF('Crisis Indicator Data'!#REF!="No Data",1,IF(#REF!&lt;&gt;"",1,0))</f>
        <v>#REF!</v>
      </c>
      <c r="AF121" s="25" t="e">
        <f>IF('Crisis Indicator Data'!#REF!="No Data",1,IF(#REF!&lt;&gt;"",1,0))</f>
        <v>#REF!</v>
      </c>
      <c r="AG121" s="25" t="e">
        <f>IF('Crisis Indicator Data'!#REF!="No Data",1,IF(#REF!&lt;&gt;"",1,0))</f>
        <v>#REF!</v>
      </c>
      <c r="AH121" s="25" t="e">
        <f>IF('Crisis Indicator Data'!#REF!="No Data",1,IF(#REF!&lt;&gt;"",1,0))</f>
        <v>#REF!</v>
      </c>
      <c r="AI121" s="25" t="e">
        <f>IF('Crisis Indicator Data'!#REF!="No Data",1,IF(#REF!&lt;&gt;"",1,0))</f>
        <v>#REF!</v>
      </c>
      <c r="AJ121" s="25" t="e">
        <f>IF('Crisis Indicator Data'!#REF!="No Data",1,IF(#REF!&lt;&gt;"",1,0))</f>
        <v>#REF!</v>
      </c>
      <c r="AK121" s="25" t="e">
        <f>IF('Crisis Indicator Data'!#REF!="No Data",1,IF(#REF!&lt;&gt;"",1,0))</f>
        <v>#REF!</v>
      </c>
      <c r="AL121" s="25" t="e">
        <f>IF('Crisis Indicator Data'!#REF!="No Data",1,IF(#REF!&lt;&gt;"",1,0))</f>
        <v>#REF!</v>
      </c>
      <c r="AM121" s="25" t="e">
        <f>IF('Crisis Indicator Data'!#REF!="No Data",1,IF(#REF!&lt;&gt;"",1,0))</f>
        <v>#REF!</v>
      </c>
      <c r="AN121" s="25" t="e">
        <f>IF('Crisis Indicator Data'!#REF!="No Data",1,IF(#REF!&lt;&gt;"",1,0))</f>
        <v>#REF!</v>
      </c>
      <c r="AO121" s="25" t="e">
        <f>IF('Crisis Indicator Data'!#REF!="No Data",1,IF(#REF!&lt;&gt;"",1,0))</f>
        <v>#REF!</v>
      </c>
      <c r="AP121" s="25" t="e">
        <f>IF('Crisis Indicator Data'!#REF!="No Data",1,IF(#REF!&lt;&gt;"",1,0))</f>
        <v>#REF!</v>
      </c>
      <c r="AQ121" s="25" t="e">
        <f>IF('Crisis Indicator Data'!#REF!="No Data",1,IF(#REF!&lt;&gt;"",1,0))</f>
        <v>#REF!</v>
      </c>
      <c r="AR121" s="25" t="e">
        <f>IF('Crisis Indicator Data'!#REF!="No Data",1,IF(#REF!&lt;&gt;"",1,0))</f>
        <v>#REF!</v>
      </c>
      <c r="AS121" s="25" t="e">
        <f>IF('Crisis Indicator Data'!#REF!="No Data",1,IF(#REF!&lt;&gt;"",1,0))</f>
        <v>#REF!</v>
      </c>
      <c r="AT121" s="25" t="e">
        <f>IF('Crisis Indicator Data'!#REF!="No Data",1,IF(#REF!&lt;&gt;"",1,0))</f>
        <v>#REF!</v>
      </c>
      <c r="AU121" s="25" t="e">
        <f>IF('Crisis Indicator Data'!#REF!="No Data",1,IF(#REF!&lt;&gt;"",1,0))</f>
        <v>#REF!</v>
      </c>
      <c r="AV121" s="25" t="e">
        <f>IF('Crisis Indicator Data'!#REF!="No Data",1,IF(#REF!&lt;&gt;"",1,0))</f>
        <v>#REF!</v>
      </c>
      <c r="AW121" s="25" t="e">
        <f>IF('Crisis Indicator Data'!#REF!="No Data",1,IF(#REF!&lt;&gt;"",1,0))</f>
        <v>#REF!</v>
      </c>
      <c r="AX121" s="25" t="e">
        <f>IF('Crisis Indicator Data'!#REF!="No Data",1,IF(#REF!&lt;&gt;"",1,0))</f>
        <v>#REF!</v>
      </c>
      <c r="AY121" s="25" t="e">
        <f>IF('Crisis Indicator Data'!#REF!="No Data",1,IF(#REF!&lt;&gt;"",1,0))</f>
        <v>#REF!</v>
      </c>
      <c r="AZ121" s="25" t="e">
        <f>IF('Crisis Indicator Data'!#REF!="No Data",1,IF(#REF!&lt;&gt;"",1,0))</f>
        <v>#REF!</v>
      </c>
      <c r="BA121" t="e">
        <f t="shared" si="6"/>
        <v>#REF!</v>
      </c>
      <c r="BB121" s="27" t="e">
        <f t="shared" si="7"/>
        <v>#REF!</v>
      </c>
    </row>
    <row r="122" spans="1:54" x14ac:dyDescent="0.25">
      <c r="A122" t="s">
        <v>10035</v>
      </c>
      <c r="B122" s="25" t="e">
        <f>IF('Crisis Indicator Data'!#REF!="No Data",1,IF(#REF!&lt;&gt;"",1,0))</f>
        <v>#REF!</v>
      </c>
      <c r="C122" s="25" t="e">
        <f>IF('Crisis Indicator Data'!#REF!="No Data",1,IF(#REF!&lt;&gt;"",1,0))</f>
        <v>#REF!</v>
      </c>
      <c r="D122" s="25" t="e">
        <f>IF('Crisis Indicator Data'!#REF!="No Data",1,IF(#REF!&lt;&gt;"",1,0))</f>
        <v>#REF!</v>
      </c>
      <c r="E122" s="25" t="e">
        <f>IF('Crisis Indicator Data'!#REF!="No Data",1,IF(#REF!&lt;&gt;"",1,0))</f>
        <v>#REF!</v>
      </c>
      <c r="F122" s="25" t="e">
        <f>IF('Crisis Indicator Data'!#REF!="No Data",1,IF(#REF!&lt;&gt;"",1,0))</f>
        <v>#REF!</v>
      </c>
      <c r="G122" s="25" t="e">
        <f>IF('Crisis Indicator Data'!#REF!="No Data",1,IF(#REF!&lt;&gt;"",1,0))</f>
        <v>#REF!</v>
      </c>
      <c r="H122" s="25" t="e">
        <f>IF('Crisis Indicator Data'!#REF!="No Data",1,IF(#REF!&lt;&gt;"",1,0))</f>
        <v>#REF!</v>
      </c>
      <c r="I122" s="25" t="e">
        <f>IF('Crisis Indicator Data'!#REF!="No Data",1,IF(#REF!&lt;&gt;"",1,0))</f>
        <v>#REF!</v>
      </c>
      <c r="J122" s="25" t="e">
        <f>IF('Crisis Indicator Data'!#REF!="No Data",1,IF(#REF!&lt;&gt;"",1,0))</f>
        <v>#REF!</v>
      </c>
      <c r="K122" s="25" t="e">
        <f>IF('Crisis Indicator Data'!#REF!="No Data",1,IF(#REF!&lt;&gt;"",1,0))</f>
        <v>#REF!</v>
      </c>
      <c r="L122" s="25" t="e">
        <f>IF('Crisis Indicator Data'!#REF!="No Data",1,IF(#REF!&lt;&gt;"",1,0))</f>
        <v>#REF!</v>
      </c>
      <c r="M122" s="25" t="e">
        <f>IF('Crisis Indicator Data'!#REF!="No Data",1,IF(#REF!&lt;&gt;"",1,0))</f>
        <v>#REF!</v>
      </c>
      <c r="N122" s="25" t="e">
        <f>IF('Crisis Indicator Data'!#REF!="No Data",1,IF(#REF!&lt;&gt;"",1,0))</f>
        <v>#REF!</v>
      </c>
      <c r="O122" s="25" t="e">
        <f>IF('Crisis Indicator Data'!#REF!="No Data",1,IF(#REF!&lt;&gt;"",1,0))</f>
        <v>#REF!</v>
      </c>
      <c r="P122" s="25" t="e">
        <f>IF('Crisis Indicator Data'!#REF!="No Data",1,IF(#REF!&lt;&gt;"",1,0))</f>
        <v>#REF!</v>
      </c>
      <c r="Q122" s="25" t="e">
        <f>IF('Crisis Indicator Data'!#REF!="No Data",1,IF(#REF!&lt;&gt;"",1,0))</f>
        <v>#REF!</v>
      </c>
      <c r="R122" s="25" t="e">
        <f>IF('Crisis Indicator Data'!#REF!="No Data",1,IF(#REF!&lt;&gt;"",1,0))</f>
        <v>#REF!</v>
      </c>
      <c r="S122" s="25" t="e">
        <f>IF('Crisis Indicator Data'!#REF!="No Data",1,IF(#REF!&lt;&gt;"",1,0))</f>
        <v>#REF!</v>
      </c>
      <c r="T122" s="25" t="e">
        <f>IF('Crisis Indicator Data'!#REF!="No Data",1,IF(#REF!&lt;&gt;"",1,0))</f>
        <v>#REF!</v>
      </c>
      <c r="U122" s="25" t="e">
        <f>IF('Crisis Indicator Data'!#REF!="No Data",1,IF(#REF!&lt;&gt;"",1,0))</f>
        <v>#REF!</v>
      </c>
      <c r="V122" s="25" t="e">
        <f>IF('Crisis Indicator Data'!#REF!="No Data",1,IF(#REF!&lt;&gt;"",1,0))</f>
        <v>#REF!</v>
      </c>
      <c r="W122" s="25" t="e">
        <f>IF('Crisis Indicator Data'!#REF!="No Data",1,IF(#REF!&lt;&gt;"",1,0))</f>
        <v>#REF!</v>
      </c>
      <c r="X122" s="25" t="e">
        <f>IF('Crisis Indicator Data'!#REF!="No Data",1,IF(#REF!&lt;&gt;"",1,0))</f>
        <v>#REF!</v>
      </c>
      <c r="Y122" s="25" t="e">
        <f>IF('Crisis Indicator Data'!#REF!="No Data",1,IF(#REF!&lt;&gt;"",1,0))</f>
        <v>#REF!</v>
      </c>
      <c r="Z122" s="25" t="e">
        <f>IF('Crisis Indicator Data'!#REF!="No Data",1,IF(#REF!&lt;&gt;"",1,0))</f>
        <v>#REF!</v>
      </c>
      <c r="AA122" s="25" t="e">
        <f>IF('Crisis Indicator Data'!#REF!="No Data",1,IF(#REF!&lt;&gt;"",1,0))</f>
        <v>#REF!</v>
      </c>
      <c r="AB122" s="25" t="e">
        <f>IF('Crisis Indicator Data'!#REF!="No Data",1,IF(#REF!&lt;&gt;"",1,0))</f>
        <v>#REF!</v>
      </c>
      <c r="AC122" s="25" t="e">
        <f>IF('Crisis Indicator Data'!#REF!="No Data",1,IF(#REF!&lt;&gt;"",1,0))</f>
        <v>#REF!</v>
      </c>
      <c r="AD122" s="25" t="e">
        <f>IF('Crisis Indicator Data'!#REF!="No Data",1,IF(#REF!&lt;&gt;"",1,0))</f>
        <v>#REF!</v>
      </c>
      <c r="AE122" s="25" t="e">
        <f>IF('Crisis Indicator Data'!#REF!="No Data",1,IF(#REF!&lt;&gt;"",1,0))</f>
        <v>#REF!</v>
      </c>
      <c r="AF122" s="25" t="e">
        <f>IF('Crisis Indicator Data'!#REF!="No Data",1,IF(#REF!&lt;&gt;"",1,0))</f>
        <v>#REF!</v>
      </c>
      <c r="AG122" s="25" t="e">
        <f>IF('Crisis Indicator Data'!#REF!="No Data",1,IF(#REF!&lt;&gt;"",1,0))</f>
        <v>#REF!</v>
      </c>
      <c r="AH122" s="25" t="e">
        <f>IF('Crisis Indicator Data'!#REF!="No Data",1,IF(#REF!&lt;&gt;"",1,0))</f>
        <v>#REF!</v>
      </c>
      <c r="AI122" s="25" t="e">
        <f>IF('Crisis Indicator Data'!#REF!="No Data",1,IF(#REF!&lt;&gt;"",1,0))</f>
        <v>#REF!</v>
      </c>
      <c r="AJ122" s="25" t="e">
        <f>IF('Crisis Indicator Data'!#REF!="No Data",1,IF(#REF!&lt;&gt;"",1,0))</f>
        <v>#REF!</v>
      </c>
      <c r="AK122" s="25" t="e">
        <f>IF('Crisis Indicator Data'!#REF!="No Data",1,IF(#REF!&lt;&gt;"",1,0))</f>
        <v>#REF!</v>
      </c>
      <c r="AL122" s="25" t="e">
        <f>IF('Crisis Indicator Data'!#REF!="No Data",1,IF(#REF!&lt;&gt;"",1,0))</f>
        <v>#REF!</v>
      </c>
      <c r="AM122" s="25" t="e">
        <f>IF('Crisis Indicator Data'!#REF!="No Data",1,IF(#REF!&lt;&gt;"",1,0))</f>
        <v>#REF!</v>
      </c>
      <c r="AN122" s="25" t="e">
        <f>IF('Crisis Indicator Data'!#REF!="No Data",1,IF(#REF!&lt;&gt;"",1,0))</f>
        <v>#REF!</v>
      </c>
      <c r="AO122" s="25" t="e">
        <f>IF('Crisis Indicator Data'!#REF!="No Data",1,IF(#REF!&lt;&gt;"",1,0))</f>
        <v>#REF!</v>
      </c>
      <c r="AP122" s="25" t="e">
        <f>IF('Crisis Indicator Data'!#REF!="No Data",1,IF(#REF!&lt;&gt;"",1,0))</f>
        <v>#REF!</v>
      </c>
      <c r="AQ122" s="25" t="e">
        <f>IF('Crisis Indicator Data'!#REF!="No Data",1,IF(#REF!&lt;&gt;"",1,0))</f>
        <v>#REF!</v>
      </c>
      <c r="AR122" s="25" t="e">
        <f>IF('Crisis Indicator Data'!#REF!="No Data",1,IF(#REF!&lt;&gt;"",1,0))</f>
        <v>#REF!</v>
      </c>
      <c r="AS122" s="25" t="e">
        <f>IF('Crisis Indicator Data'!#REF!="No Data",1,IF(#REF!&lt;&gt;"",1,0))</f>
        <v>#REF!</v>
      </c>
      <c r="AT122" s="25" t="e">
        <f>IF('Crisis Indicator Data'!#REF!="No Data",1,IF(#REF!&lt;&gt;"",1,0))</f>
        <v>#REF!</v>
      </c>
      <c r="AU122" s="25" t="e">
        <f>IF('Crisis Indicator Data'!#REF!="No Data",1,IF(#REF!&lt;&gt;"",1,0))</f>
        <v>#REF!</v>
      </c>
      <c r="AV122" s="25" t="e">
        <f>IF('Crisis Indicator Data'!#REF!="No Data",1,IF(#REF!&lt;&gt;"",1,0))</f>
        <v>#REF!</v>
      </c>
      <c r="AW122" s="25" t="e">
        <f>IF('Crisis Indicator Data'!#REF!="No Data",1,IF(#REF!&lt;&gt;"",1,0))</f>
        <v>#REF!</v>
      </c>
      <c r="AX122" s="25" t="e">
        <f>IF('Crisis Indicator Data'!#REF!="No Data",1,IF(#REF!&lt;&gt;"",1,0))</f>
        <v>#REF!</v>
      </c>
      <c r="AY122" s="25" t="e">
        <f>IF('Crisis Indicator Data'!#REF!="No Data",1,IF(#REF!&lt;&gt;"",1,0))</f>
        <v>#REF!</v>
      </c>
      <c r="AZ122" s="25" t="e">
        <f>IF('Crisis Indicator Data'!#REF!="No Data",1,IF(#REF!&lt;&gt;"",1,0))</f>
        <v>#REF!</v>
      </c>
      <c r="BA122" t="e">
        <f t="shared" si="6"/>
        <v>#REF!</v>
      </c>
      <c r="BB122" s="27" t="e">
        <f t="shared" si="7"/>
        <v>#REF!</v>
      </c>
    </row>
    <row r="123" spans="1:54" x14ac:dyDescent="0.25">
      <c r="A123" t="s">
        <v>10043</v>
      </c>
      <c r="B123" s="25" t="e">
        <f>IF('Crisis Indicator Data'!#REF!="No Data",1,IF(#REF!&lt;&gt;"",1,0))</f>
        <v>#REF!</v>
      </c>
      <c r="C123" s="25" t="e">
        <f>IF('Crisis Indicator Data'!#REF!="No Data",1,IF(#REF!&lt;&gt;"",1,0))</f>
        <v>#REF!</v>
      </c>
      <c r="D123" s="25" t="e">
        <f>IF('Crisis Indicator Data'!#REF!="No Data",1,IF(#REF!&lt;&gt;"",1,0))</f>
        <v>#REF!</v>
      </c>
      <c r="E123" s="25" t="e">
        <f>IF('Crisis Indicator Data'!#REF!="No Data",1,IF(#REF!&lt;&gt;"",1,0))</f>
        <v>#REF!</v>
      </c>
      <c r="F123" s="25" t="e">
        <f>IF('Crisis Indicator Data'!#REF!="No Data",1,IF(#REF!&lt;&gt;"",1,0))</f>
        <v>#REF!</v>
      </c>
      <c r="G123" s="25" t="e">
        <f>IF('Crisis Indicator Data'!#REF!="No Data",1,IF(#REF!&lt;&gt;"",1,0))</f>
        <v>#REF!</v>
      </c>
      <c r="H123" s="25" t="e">
        <f>IF('Crisis Indicator Data'!#REF!="No Data",1,IF(#REF!&lt;&gt;"",1,0))</f>
        <v>#REF!</v>
      </c>
      <c r="I123" s="25" t="e">
        <f>IF('Crisis Indicator Data'!#REF!="No Data",1,IF(#REF!&lt;&gt;"",1,0))</f>
        <v>#REF!</v>
      </c>
      <c r="J123" s="25" t="e">
        <f>IF('Crisis Indicator Data'!#REF!="No Data",1,IF(#REF!&lt;&gt;"",1,0))</f>
        <v>#REF!</v>
      </c>
      <c r="K123" s="25" t="e">
        <f>IF('Crisis Indicator Data'!#REF!="No Data",1,IF(#REF!&lt;&gt;"",1,0))</f>
        <v>#REF!</v>
      </c>
      <c r="L123" s="25" t="e">
        <f>IF('Crisis Indicator Data'!#REF!="No Data",1,IF(#REF!&lt;&gt;"",1,0))</f>
        <v>#REF!</v>
      </c>
      <c r="M123" s="25" t="e">
        <f>IF('Crisis Indicator Data'!#REF!="No Data",1,IF(#REF!&lt;&gt;"",1,0))</f>
        <v>#REF!</v>
      </c>
      <c r="N123" s="25" t="e">
        <f>IF('Crisis Indicator Data'!#REF!="No Data",1,IF(#REF!&lt;&gt;"",1,0))</f>
        <v>#REF!</v>
      </c>
      <c r="O123" s="25" t="e">
        <f>IF('Crisis Indicator Data'!#REF!="No Data",1,IF(#REF!&lt;&gt;"",1,0))</f>
        <v>#REF!</v>
      </c>
      <c r="P123" s="25" t="e">
        <f>IF('Crisis Indicator Data'!#REF!="No Data",1,IF(#REF!&lt;&gt;"",1,0))</f>
        <v>#REF!</v>
      </c>
      <c r="Q123" s="25" t="e">
        <f>IF('Crisis Indicator Data'!#REF!="No Data",1,IF(#REF!&lt;&gt;"",1,0))</f>
        <v>#REF!</v>
      </c>
      <c r="R123" s="25" t="e">
        <f>IF('Crisis Indicator Data'!#REF!="No Data",1,IF(#REF!&lt;&gt;"",1,0))</f>
        <v>#REF!</v>
      </c>
      <c r="S123" s="25" t="e">
        <f>IF('Crisis Indicator Data'!#REF!="No Data",1,IF(#REF!&lt;&gt;"",1,0))</f>
        <v>#REF!</v>
      </c>
      <c r="T123" s="25" t="e">
        <f>IF('Crisis Indicator Data'!#REF!="No Data",1,IF(#REF!&lt;&gt;"",1,0))</f>
        <v>#REF!</v>
      </c>
      <c r="U123" s="25" t="e">
        <f>IF('Crisis Indicator Data'!#REF!="No Data",1,IF(#REF!&lt;&gt;"",1,0))</f>
        <v>#REF!</v>
      </c>
      <c r="V123" s="25" t="e">
        <f>IF('Crisis Indicator Data'!#REF!="No Data",1,IF(#REF!&lt;&gt;"",1,0))</f>
        <v>#REF!</v>
      </c>
      <c r="W123" s="25" t="e">
        <f>IF('Crisis Indicator Data'!#REF!="No Data",1,IF(#REF!&lt;&gt;"",1,0))</f>
        <v>#REF!</v>
      </c>
      <c r="X123" s="25" t="e">
        <f>IF('Crisis Indicator Data'!#REF!="No Data",1,IF(#REF!&lt;&gt;"",1,0))</f>
        <v>#REF!</v>
      </c>
      <c r="Y123" s="25" t="e">
        <f>IF('Crisis Indicator Data'!#REF!="No Data",1,IF(#REF!&lt;&gt;"",1,0))</f>
        <v>#REF!</v>
      </c>
      <c r="Z123" s="25" t="e">
        <f>IF('Crisis Indicator Data'!#REF!="No Data",1,IF(#REF!&lt;&gt;"",1,0))</f>
        <v>#REF!</v>
      </c>
      <c r="AA123" s="25" t="e">
        <f>IF('Crisis Indicator Data'!#REF!="No Data",1,IF(#REF!&lt;&gt;"",1,0))</f>
        <v>#REF!</v>
      </c>
      <c r="AB123" s="25" t="e">
        <f>IF('Crisis Indicator Data'!#REF!="No Data",1,IF(#REF!&lt;&gt;"",1,0))</f>
        <v>#REF!</v>
      </c>
      <c r="AC123" s="25" t="e">
        <f>IF('Crisis Indicator Data'!#REF!="No Data",1,IF(#REF!&lt;&gt;"",1,0))</f>
        <v>#REF!</v>
      </c>
      <c r="AD123" s="25" t="e">
        <f>IF('Crisis Indicator Data'!#REF!="No Data",1,IF(#REF!&lt;&gt;"",1,0))</f>
        <v>#REF!</v>
      </c>
      <c r="AE123" s="25" t="e">
        <f>IF('Crisis Indicator Data'!#REF!="No Data",1,IF(#REF!&lt;&gt;"",1,0))</f>
        <v>#REF!</v>
      </c>
      <c r="AF123" s="25" t="e">
        <f>IF('Crisis Indicator Data'!#REF!="No Data",1,IF(#REF!&lt;&gt;"",1,0))</f>
        <v>#REF!</v>
      </c>
      <c r="AG123" s="25" t="e">
        <f>IF('Crisis Indicator Data'!#REF!="No Data",1,IF(#REF!&lt;&gt;"",1,0))</f>
        <v>#REF!</v>
      </c>
      <c r="AH123" s="25" t="e">
        <f>IF('Crisis Indicator Data'!#REF!="No Data",1,IF(#REF!&lt;&gt;"",1,0))</f>
        <v>#REF!</v>
      </c>
      <c r="AI123" s="25" t="e">
        <f>IF('Crisis Indicator Data'!#REF!="No Data",1,IF(#REF!&lt;&gt;"",1,0))</f>
        <v>#REF!</v>
      </c>
      <c r="AJ123" s="25" t="e">
        <f>IF('Crisis Indicator Data'!#REF!="No Data",1,IF(#REF!&lt;&gt;"",1,0))</f>
        <v>#REF!</v>
      </c>
      <c r="AK123" s="25" t="e">
        <f>IF('Crisis Indicator Data'!#REF!="No Data",1,IF(#REF!&lt;&gt;"",1,0))</f>
        <v>#REF!</v>
      </c>
      <c r="AL123" s="25" t="e">
        <f>IF('Crisis Indicator Data'!#REF!="No Data",1,IF(#REF!&lt;&gt;"",1,0))</f>
        <v>#REF!</v>
      </c>
      <c r="AM123" s="25" t="e">
        <f>IF('Crisis Indicator Data'!#REF!="No Data",1,IF(#REF!&lt;&gt;"",1,0))</f>
        <v>#REF!</v>
      </c>
      <c r="AN123" s="25" t="e">
        <f>IF('Crisis Indicator Data'!#REF!="No Data",1,IF(#REF!&lt;&gt;"",1,0))</f>
        <v>#REF!</v>
      </c>
      <c r="AO123" s="25" t="e">
        <f>IF('Crisis Indicator Data'!#REF!="No Data",1,IF(#REF!&lt;&gt;"",1,0))</f>
        <v>#REF!</v>
      </c>
      <c r="AP123" s="25" t="e">
        <f>IF('Crisis Indicator Data'!#REF!="No Data",1,IF(#REF!&lt;&gt;"",1,0))</f>
        <v>#REF!</v>
      </c>
      <c r="AQ123" s="25" t="e">
        <f>IF('Crisis Indicator Data'!#REF!="No Data",1,IF(#REF!&lt;&gt;"",1,0))</f>
        <v>#REF!</v>
      </c>
      <c r="AR123" s="25" t="e">
        <f>IF('Crisis Indicator Data'!#REF!="No Data",1,IF(#REF!&lt;&gt;"",1,0))</f>
        <v>#REF!</v>
      </c>
      <c r="AS123" s="25" t="e">
        <f>IF('Crisis Indicator Data'!#REF!="No Data",1,IF(#REF!&lt;&gt;"",1,0))</f>
        <v>#REF!</v>
      </c>
      <c r="AT123" s="25" t="e">
        <f>IF('Crisis Indicator Data'!#REF!="No Data",1,IF(#REF!&lt;&gt;"",1,0))</f>
        <v>#REF!</v>
      </c>
      <c r="AU123" s="25" t="e">
        <f>IF('Crisis Indicator Data'!#REF!="No Data",1,IF(#REF!&lt;&gt;"",1,0))</f>
        <v>#REF!</v>
      </c>
      <c r="AV123" s="25" t="e">
        <f>IF('Crisis Indicator Data'!#REF!="No Data",1,IF(#REF!&lt;&gt;"",1,0))</f>
        <v>#REF!</v>
      </c>
      <c r="AW123" s="25" t="e">
        <f>IF('Crisis Indicator Data'!#REF!="No Data",1,IF(#REF!&lt;&gt;"",1,0))</f>
        <v>#REF!</v>
      </c>
      <c r="AX123" s="25" t="e">
        <f>IF('Crisis Indicator Data'!#REF!="No Data",1,IF(#REF!&lt;&gt;"",1,0))</f>
        <v>#REF!</v>
      </c>
      <c r="AY123" s="25" t="e">
        <f>IF('Crisis Indicator Data'!#REF!="No Data",1,IF(#REF!&lt;&gt;"",1,0))</f>
        <v>#REF!</v>
      </c>
      <c r="AZ123" s="25" t="e">
        <f>IF('Crisis Indicator Data'!#REF!="No Data",1,IF(#REF!&lt;&gt;"",1,0))</f>
        <v>#REF!</v>
      </c>
      <c r="BA123" t="e">
        <f t="shared" si="6"/>
        <v>#REF!</v>
      </c>
      <c r="BB123" s="27" t="e">
        <f t="shared" si="7"/>
        <v>#REF!</v>
      </c>
    </row>
    <row r="124" spans="1:54" x14ac:dyDescent="0.25">
      <c r="A124" t="s">
        <v>10033</v>
      </c>
      <c r="B124" s="25" t="e">
        <f>IF('Crisis Indicator Data'!#REF!="No Data",1,IF(#REF!&lt;&gt;"",1,0))</f>
        <v>#REF!</v>
      </c>
      <c r="C124" s="25" t="e">
        <f>IF('Crisis Indicator Data'!#REF!="No Data",1,IF(#REF!&lt;&gt;"",1,0))</f>
        <v>#REF!</v>
      </c>
      <c r="D124" s="25" t="e">
        <f>IF('Crisis Indicator Data'!#REF!="No Data",1,IF(#REF!&lt;&gt;"",1,0))</f>
        <v>#REF!</v>
      </c>
      <c r="E124" s="25" t="e">
        <f>IF('Crisis Indicator Data'!#REF!="No Data",1,IF(#REF!&lt;&gt;"",1,0))</f>
        <v>#REF!</v>
      </c>
      <c r="F124" s="25" t="e">
        <f>IF('Crisis Indicator Data'!#REF!="No Data",1,IF(#REF!&lt;&gt;"",1,0))</f>
        <v>#REF!</v>
      </c>
      <c r="G124" s="25" t="e">
        <f>IF('Crisis Indicator Data'!#REF!="No Data",1,IF(#REF!&lt;&gt;"",1,0))</f>
        <v>#REF!</v>
      </c>
      <c r="H124" s="25" t="e">
        <f>IF('Crisis Indicator Data'!#REF!="No Data",1,IF(#REF!&lt;&gt;"",1,0))</f>
        <v>#REF!</v>
      </c>
      <c r="I124" s="25" t="e">
        <f>IF('Crisis Indicator Data'!#REF!="No Data",1,IF(#REF!&lt;&gt;"",1,0))</f>
        <v>#REF!</v>
      </c>
      <c r="J124" s="25" t="e">
        <f>IF('Crisis Indicator Data'!#REF!="No Data",1,IF(#REF!&lt;&gt;"",1,0))</f>
        <v>#REF!</v>
      </c>
      <c r="K124" s="25" t="e">
        <f>IF('Crisis Indicator Data'!#REF!="No Data",1,IF(#REF!&lt;&gt;"",1,0))</f>
        <v>#REF!</v>
      </c>
      <c r="L124" s="25" t="e">
        <f>IF('Crisis Indicator Data'!#REF!="No Data",1,IF(#REF!&lt;&gt;"",1,0))</f>
        <v>#REF!</v>
      </c>
      <c r="M124" s="25" t="e">
        <f>IF('Crisis Indicator Data'!#REF!="No Data",1,IF(#REF!&lt;&gt;"",1,0))</f>
        <v>#REF!</v>
      </c>
      <c r="N124" s="25" t="e">
        <f>IF('Crisis Indicator Data'!#REF!="No Data",1,IF(#REF!&lt;&gt;"",1,0))</f>
        <v>#REF!</v>
      </c>
      <c r="O124" s="25" t="e">
        <f>IF('Crisis Indicator Data'!#REF!="No Data",1,IF(#REF!&lt;&gt;"",1,0))</f>
        <v>#REF!</v>
      </c>
      <c r="P124" s="25" t="e">
        <f>IF('Crisis Indicator Data'!#REF!="No Data",1,IF(#REF!&lt;&gt;"",1,0))</f>
        <v>#REF!</v>
      </c>
      <c r="Q124" s="25" t="e">
        <f>IF('Crisis Indicator Data'!#REF!="No Data",1,IF(#REF!&lt;&gt;"",1,0))</f>
        <v>#REF!</v>
      </c>
      <c r="R124" s="25" t="e">
        <f>IF('Crisis Indicator Data'!#REF!="No Data",1,IF(#REF!&lt;&gt;"",1,0))</f>
        <v>#REF!</v>
      </c>
      <c r="S124" s="25" t="e">
        <f>IF('Crisis Indicator Data'!#REF!="No Data",1,IF(#REF!&lt;&gt;"",1,0))</f>
        <v>#REF!</v>
      </c>
      <c r="T124" s="25" t="e">
        <f>IF('Crisis Indicator Data'!#REF!="No Data",1,IF(#REF!&lt;&gt;"",1,0))</f>
        <v>#REF!</v>
      </c>
      <c r="U124" s="25" t="e">
        <f>IF('Crisis Indicator Data'!#REF!="No Data",1,IF(#REF!&lt;&gt;"",1,0))</f>
        <v>#REF!</v>
      </c>
      <c r="V124" s="25" t="e">
        <f>IF('Crisis Indicator Data'!#REF!="No Data",1,IF(#REF!&lt;&gt;"",1,0))</f>
        <v>#REF!</v>
      </c>
      <c r="W124" s="25" t="e">
        <f>IF('Crisis Indicator Data'!#REF!="No Data",1,IF(#REF!&lt;&gt;"",1,0))</f>
        <v>#REF!</v>
      </c>
      <c r="X124" s="25" t="e">
        <f>IF('Crisis Indicator Data'!#REF!="No Data",1,IF(#REF!&lt;&gt;"",1,0))</f>
        <v>#REF!</v>
      </c>
      <c r="Y124" s="25" t="e">
        <f>IF('Crisis Indicator Data'!#REF!="No Data",1,IF(#REF!&lt;&gt;"",1,0))</f>
        <v>#REF!</v>
      </c>
      <c r="Z124" s="25" t="e">
        <f>IF('Crisis Indicator Data'!#REF!="No Data",1,IF(#REF!&lt;&gt;"",1,0))</f>
        <v>#REF!</v>
      </c>
      <c r="AA124" s="25" t="e">
        <f>IF('Crisis Indicator Data'!#REF!="No Data",1,IF(#REF!&lt;&gt;"",1,0))</f>
        <v>#REF!</v>
      </c>
      <c r="AB124" s="25" t="e">
        <f>IF('Crisis Indicator Data'!#REF!="No Data",1,IF(#REF!&lt;&gt;"",1,0))</f>
        <v>#REF!</v>
      </c>
      <c r="AC124" s="25" t="e">
        <f>IF('Crisis Indicator Data'!#REF!="No Data",1,IF(#REF!&lt;&gt;"",1,0))</f>
        <v>#REF!</v>
      </c>
      <c r="AD124" s="25" t="e">
        <f>IF('Crisis Indicator Data'!#REF!="No Data",1,IF(#REF!&lt;&gt;"",1,0))</f>
        <v>#REF!</v>
      </c>
      <c r="AE124" s="25" t="e">
        <f>IF('Crisis Indicator Data'!#REF!="No Data",1,IF(#REF!&lt;&gt;"",1,0))</f>
        <v>#REF!</v>
      </c>
      <c r="AF124" s="25" t="e">
        <f>IF('Crisis Indicator Data'!#REF!="No Data",1,IF(#REF!&lt;&gt;"",1,0))</f>
        <v>#REF!</v>
      </c>
      <c r="AG124" s="25" t="e">
        <f>IF('Crisis Indicator Data'!#REF!="No Data",1,IF(#REF!&lt;&gt;"",1,0))</f>
        <v>#REF!</v>
      </c>
      <c r="AH124" s="25" t="e">
        <f>IF('Crisis Indicator Data'!#REF!="No Data",1,IF(#REF!&lt;&gt;"",1,0))</f>
        <v>#REF!</v>
      </c>
      <c r="AI124" s="25" t="e">
        <f>IF('Crisis Indicator Data'!#REF!="No Data",1,IF(#REF!&lt;&gt;"",1,0))</f>
        <v>#REF!</v>
      </c>
      <c r="AJ124" s="25" t="e">
        <f>IF('Crisis Indicator Data'!#REF!="No Data",1,IF(#REF!&lt;&gt;"",1,0))</f>
        <v>#REF!</v>
      </c>
      <c r="AK124" s="25" t="e">
        <f>IF('Crisis Indicator Data'!#REF!="No Data",1,IF(#REF!&lt;&gt;"",1,0))</f>
        <v>#REF!</v>
      </c>
      <c r="AL124" s="25" t="e">
        <f>IF('Crisis Indicator Data'!#REF!="No Data",1,IF(#REF!&lt;&gt;"",1,0))</f>
        <v>#REF!</v>
      </c>
      <c r="AM124" s="25" t="e">
        <f>IF('Crisis Indicator Data'!#REF!="No Data",1,IF(#REF!&lt;&gt;"",1,0))</f>
        <v>#REF!</v>
      </c>
      <c r="AN124" s="25" t="e">
        <f>IF('Crisis Indicator Data'!#REF!="No Data",1,IF(#REF!&lt;&gt;"",1,0))</f>
        <v>#REF!</v>
      </c>
      <c r="AO124" s="25" t="e">
        <f>IF('Crisis Indicator Data'!#REF!="No Data",1,IF(#REF!&lt;&gt;"",1,0))</f>
        <v>#REF!</v>
      </c>
      <c r="AP124" s="25" t="e">
        <f>IF('Crisis Indicator Data'!#REF!="No Data",1,IF(#REF!&lt;&gt;"",1,0))</f>
        <v>#REF!</v>
      </c>
      <c r="AQ124" s="25" t="e">
        <f>IF('Crisis Indicator Data'!#REF!="No Data",1,IF(#REF!&lt;&gt;"",1,0))</f>
        <v>#REF!</v>
      </c>
      <c r="AR124" s="25" t="e">
        <f>IF('Crisis Indicator Data'!#REF!="No Data",1,IF(#REF!&lt;&gt;"",1,0))</f>
        <v>#REF!</v>
      </c>
      <c r="AS124" s="25" t="e">
        <f>IF('Crisis Indicator Data'!#REF!="No Data",1,IF(#REF!&lt;&gt;"",1,0))</f>
        <v>#REF!</v>
      </c>
      <c r="AT124" s="25" t="e">
        <f>IF('Crisis Indicator Data'!#REF!="No Data",1,IF(#REF!&lt;&gt;"",1,0))</f>
        <v>#REF!</v>
      </c>
      <c r="AU124" s="25" t="e">
        <f>IF('Crisis Indicator Data'!#REF!="No Data",1,IF(#REF!&lt;&gt;"",1,0))</f>
        <v>#REF!</v>
      </c>
      <c r="AV124" s="25" t="e">
        <f>IF('Crisis Indicator Data'!#REF!="No Data",1,IF(#REF!&lt;&gt;"",1,0))</f>
        <v>#REF!</v>
      </c>
      <c r="AW124" s="25" t="e">
        <f>IF('Crisis Indicator Data'!#REF!="No Data",1,IF(#REF!&lt;&gt;"",1,0))</f>
        <v>#REF!</v>
      </c>
      <c r="AX124" s="25" t="e">
        <f>IF('Crisis Indicator Data'!#REF!="No Data",1,IF(#REF!&lt;&gt;"",1,0))</f>
        <v>#REF!</v>
      </c>
      <c r="AY124" s="25" t="e">
        <f>IF('Crisis Indicator Data'!#REF!="No Data",1,IF(#REF!&lt;&gt;"",1,0))</f>
        <v>#REF!</v>
      </c>
      <c r="AZ124" s="25" t="e">
        <f>IF('Crisis Indicator Data'!#REF!="No Data",1,IF(#REF!&lt;&gt;"",1,0))</f>
        <v>#REF!</v>
      </c>
      <c r="BA124" t="e">
        <f t="shared" si="6"/>
        <v>#REF!</v>
      </c>
      <c r="BB124" s="27" t="e">
        <f t="shared" si="7"/>
        <v>#REF!</v>
      </c>
    </row>
    <row r="125" spans="1:54" x14ac:dyDescent="0.25">
      <c r="A125" t="s">
        <v>10031</v>
      </c>
      <c r="B125" s="25" t="e">
        <f>IF('Crisis Indicator Data'!#REF!="No Data",1,IF(#REF!&lt;&gt;"",1,0))</f>
        <v>#REF!</v>
      </c>
      <c r="C125" s="25" t="e">
        <f>IF('Crisis Indicator Data'!#REF!="No Data",1,IF(#REF!&lt;&gt;"",1,0))</f>
        <v>#REF!</v>
      </c>
      <c r="D125" s="25" t="e">
        <f>IF('Crisis Indicator Data'!#REF!="No Data",1,IF(#REF!&lt;&gt;"",1,0))</f>
        <v>#REF!</v>
      </c>
      <c r="E125" s="25" t="e">
        <f>IF('Crisis Indicator Data'!#REF!="No Data",1,IF(#REF!&lt;&gt;"",1,0))</f>
        <v>#REF!</v>
      </c>
      <c r="F125" s="25" t="e">
        <f>IF('Crisis Indicator Data'!#REF!="No Data",1,IF(#REF!&lt;&gt;"",1,0))</f>
        <v>#REF!</v>
      </c>
      <c r="G125" s="25" t="e">
        <f>IF('Crisis Indicator Data'!#REF!="No Data",1,IF(#REF!&lt;&gt;"",1,0))</f>
        <v>#REF!</v>
      </c>
      <c r="H125" s="25" t="e">
        <f>IF('Crisis Indicator Data'!#REF!="No Data",1,IF(#REF!&lt;&gt;"",1,0))</f>
        <v>#REF!</v>
      </c>
      <c r="I125" s="25" t="e">
        <f>IF('Crisis Indicator Data'!#REF!="No Data",1,IF(#REF!&lt;&gt;"",1,0))</f>
        <v>#REF!</v>
      </c>
      <c r="J125" s="25" t="e">
        <f>IF('Crisis Indicator Data'!#REF!="No Data",1,IF(#REF!&lt;&gt;"",1,0))</f>
        <v>#REF!</v>
      </c>
      <c r="K125" s="25" t="e">
        <f>IF('Crisis Indicator Data'!#REF!="No Data",1,IF(#REF!&lt;&gt;"",1,0))</f>
        <v>#REF!</v>
      </c>
      <c r="L125" s="25" t="e">
        <f>IF('Crisis Indicator Data'!#REF!="No Data",1,IF(#REF!&lt;&gt;"",1,0))</f>
        <v>#REF!</v>
      </c>
      <c r="M125" s="25" t="e">
        <f>IF('Crisis Indicator Data'!#REF!="No Data",1,IF(#REF!&lt;&gt;"",1,0))</f>
        <v>#REF!</v>
      </c>
      <c r="N125" s="25" t="e">
        <f>IF('Crisis Indicator Data'!#REF!="No Data",1,IF(#REF!&lt;&gt;"",1,0))</f>
        <v>#REF!</v>
      </c>
      <c r="O125" s="25" t="e">
        <f>IF('Crisis Indicator Data'!#REF!="No Data",1,IF(#REF!&lt;&gt;"",1,0))</f>
        <v>#REF!</v>
      </c>
      <c r="P125" s="25" t="e">
        <f>IF('Crisis Indicator Data'!#REF!="No Data",1,IF(#REF!&lt;&gt;"",1,0))</f>
        <v>#REF!</v>
      </c>
      <c r="Q125" s="25" t="e">
        <f>IF('Crisis Indicator Data'!#REF!="No Data",1,IF(#REF!&lt;&gt;"",1,0))</f>
        <v>#REF!</v>
      </c>
      <c r="R125" s="25" t="e">
        <f>IF('Crisis Indicator Data'!#REF!="No Data",1,IF(#REF!&lt;&gt;"",1,0))</f>
        <v>#REF!</v>
      </c>
      <c r="S125" s="25" t="e">
        <f>IF('Crisis Indicator Data'!#REF!="No Data",1,IF(#REF!&lt;&gt;"",1,0))</f>
        <v>#REF!</v>
      </c>
      <c r="T125" s="25" t="e">
        <f>IF('Crisis Indicator Data'!#REF!="No Data",1,IF(#REF!&lt;&gt;"",1,0))</f>
        <v>#REF!</v>
      </c>
      <c r="U125" s="25" t="e">
        <f>IF('Crisis Indicator Data'!#REF!="No Data",1,IF(#REF!&lt;&gt;"",1,0))</f>
        <v>#REF!</v>
      </c>
      <c r="V125" s="25" t="e">
        <f>IF('Crisis Indicator Data'!#REF!="No Data",1,IF(#REF!&lt;&gt;"",1,0))</f>
        <v>#REF!</v>
      </c>
      <c r="W125" s="25" t="e">
        <f>IF('Crisis Indicator Data'!#REF!="No Data",1,IF(#REF!&lt;&gt;"",1,0))</f>
        <v>#REF!</v>
      </c>
      <c r="X125" s="25" t="e">
        <f>IF('Crisis Indicator Data'!#REF!="No Data",1,IF(#REF!&lt;&gt;"",1,0))</f>
        <v>#REF!</v>
      </c>
      <c r="Y125" s="25" t="e">
        <f>IF('Crisis Indicator Data'!#REF!="No Data",1,IF(#REF!&lt;&gt;"",1,0))</f>
        <v>#REF!</v>
      </c>
      <c r="Z125" s="25" t="e">
        <f>IF('Crisis Indicator Data'!#REF!="No Data",1,IF(#REF!&lt;&gt;"",1,0))</f>
        <v>#REF!</v>
      </c>
      <c r="AA125" s="25" t="e">
        <f>IF('Crisis Indicator Data'!#REF!="No Data",1,IF(#REF!&lt;&gt;"",1,0))</f>
        <v>#REF!</v>
      </c>
      <c r="AB125" s="25" t="e">
        <f>IF('Crisis Indicator Data'!#REF!="No Data",1,IF(#REF!&lt;&gt;"",1,0))</f>
        <v>#REF!</v>
      </c>
      <c r="AC125" s="25" t="e">
        <f>IF('Crisis Indicator Data'!#REF!="No Data",1,IF(#REF!&lt;&gt;"",1,0))</f>
        <v>#REF!</v>
      </c>
      <c r="AD125" s="25" t="e">
        <f>IF('Crisis Indicator Data'!#REF!="No Data",1,IF(#REF!&lt;&gt;"",1,0))</f>
        <v>#REF!</v>
      </c>
      <c r="AE125" s="25" t="e">
        <f>IF('Crisis Indicator Data'!#REF!="No Data",1,IF(#REF!&lt;&gt;"",1,0))</f>
        <v>#REF!</v>
      </c>
      <c r="AF125" s="25" t="e">
        <f>IF('Crisis Indicator Data'!#REF!="No Data",1,IF(#REF!&lt;&gt;"",1,0))</f>
        <v>#REF!</v>
      </c>
      <c r="AG125" s="25" t="e">
        <f>IF('Crisis Indicator Data'!#REF!="No Data",1,IF(#REF!&lt;&gt;"",1,0))</f>
        <v>#REF!</v>
      </c>
      <c r="AH125" s="25" t="e">
        <f>IF('Crisis Indicator Data'!#REF!="No Data",1,IF(#REF!&lt;&gt;"",1,0))</f>
        <v>#REF!</v>
      </c>
      <c r="AI125" s="25" t="e">
        <f>IF('Crisis Indicator Data'!#REF!="No Data",1,IF(#REF!&lt;&gt;"",1,0))</f>
        <v>#REF!</v>
      </c>
      <c r="AJ125" s="25" t="e">
        <f>IF('Crisis Indicator Data'!#REF!="No Data",1,IF(#REF!&lt;&gt;"",1,0))</f>
        <v>#REF!</v>
      </c>
      <c r="AK125" s="25" t="e">
        <f>IF('Crisis Indicator Data'!#REF!="No Data",1,IF(#REF!&lt;&gt;"",1,0))</f>
        <v>#REF!</v>
      </c>
      <c r="AL125" s="25" t="e">
        <f>IF('Crisis Indicator Data'!#REF!="No Data",1,IF(#REF!&lt;&gt;"",1,0))</f>
        <v>#REF!</v>
      </c>
      <c r="AM125" s="25" t="e">
        <f>IF('Crisis Indicator Data'!#REF!="No Data",1,IF(#REF!&lt;&gt;"",1,0))</f>
        <v>#REF!</v>
      </c>
      <c r="AN125" s="25" t="e">
        <f>IF('Crisis Indicator Data'!#REF!="No Data",1,IF(#REF!&lt;&gt;"",1,0))</f>
        <v>#REF!</v>
      </c>
      <c r="AO125" s="25" t="e">
        <f>IF('Crisis Indicator Data'!#REF!="No Data",1,IF(#REF!&lt;&gt;"",1,0))</f>
        <v>#REF!</v>
      </c>
      <c r="AP125" s="25" t="e">
        <f>IF('Crisis Indicator Data'!#REF!="No Data",1,IF(#REF!&lt;&gt;"",1,0))</f>
        <v>#REF!</v>
      </c>
      <c r="AQ125" s="25" t="e">
        <f>IF('Crisis Indicator Data'!#REF!="No Data",1,IF(#REF!&lt;&gt;"",1,0))</f>
        <v>#REF!</v>
      </c>
      <c r="AR125" s="25" t="e">
        <f>IF('Crisis Indicator Data'!#REF!="No Data",1,IF(#REF!&lt;&gt;"",1,0))</f>
        <v>#REF!</v>
      </c>
      <c r="AS125" s="25" t="e">
        <f>IF('Crisis Indicator Data'!#REF!="No Data",1,IF(#REF!&lt;&gt;"",1,0))</f>
        <v>#REF!</v>
      </c>
      <c r="AT125" s="25" t="e">
        <f>IF('Crisis Indicator Data'!#REF!="No Data",1,IF(#REF!&lt;&gt;"",1,0))</f>
        <v>#REF!</v>
      </c>
      <c r="AU125" s="25" t="e">
        <f>IF('Crisis Indicator Data'!#REF!="No Data",1,IF(#REF!&lt;&gt;"",1,0))</f>
        <v>#REF!</v>
      </c>
      <c r="AV125" s="25" t="e">
        <f>IF('Crisis Indicator Data'!#REF!="No Data",1,IF(#REF!&lt;&gt;"",1,0))</f>
        <v>#REF!</v>
      </c>
      <c r="AW125" s="25" t="e">
        <f>IF('Crisis Indicator Data'!#REF!="No Data",1,IF(#REF!&lt;&gt;"",1,0))</f>
        <v>#REF!</v>
      </c>
      <c r="AX125" s="25" t="e">
        <f>IF('Crisis Indicator Data'!#REF!="No Data",1,IF(#REF!&lt;&gt;"",1,0))</f>
        <v>#REF!</v>
      </c>
      <c r="AY125" s="25" t="e">
        <f>IF('Crisis Indicator Data'!#REF!="No Data",1,IF(#REF!&lt;&gt;"",1,0))</f>
        <v>#REF!</v>
      </c>
      <c r="AZ125" s="25" t="e">
        <f>IF('Crisis Indicator Data'!#REF!="No Data",1,IF(#REF!&lt;&gt;"",1,0))</f>
        <v>#REF!</v>
      </c>
      <c r="BA125" t="e">
        <f t="shared" si="6"/>
        <v>#REF!</v>
      </c>
      <c r="BB125" s="27" t="e">
        <f t="shared" si="7"/>
        <v>#REF!</v>
      </c>
    </row>
    <row r="126" spans="1:54" x14ac:dyDescent="0.25">
      <c r="A126" t="s">
        <v>10032</v>
      </c>
      <c r="B126" s="25" t="e">
        <f>IF('Crisis Indicator Data'!#REF!="No Data",1,IF(#REF!&lt;&gt;"",1,0))</f>
        <v>#REF!</v>
      </c>
      <c r="C126" s="25" t="e">
        <f>IF('Crisis Indicator Data'!#REF!="No Data",1,IF(#REF!&lt;&gt;"",1,0))</f>
        <v>#REF!</v>
      </c>
      <c r="D126" s="25" t="e">
        <f>IF('Crisis Indicator Data'!#REF!="No Data",1,IF(#REF!&lt;&gt;"",1,0))</f>
        <v>#REF!</v>
      </c>
      <c r="E126" s="25" t="e">
        <f>IF('Crisis Indicator Data'!#REF!="No Data",1,IF(#REF!&lt;&gt;"",1,0))</f>
        <v>#REF!</v>
      </c>
      <c r="F126" s="25" t="e">
        <f>IF('Crisis Indicator Data'!#REF!="No Data",1,IF(#REF!&lt;&gt;"",1,0))</f>
        <v>#REF!</v>
      </c>
      <c r="G126" s="25" t="e">
        <f>IF('Crisis Indicator Data'!#REF!="No Data",1,IF(#REF!&lt;&gt;"",1,0))</f>
        <v>#REF!</v>
      </c>
      <c r="H126" s="25" t="e">
        <f>IF('Crisis Indicator Data'!#REF!="No Data",1,IF(#REF!&lt;&gt;"",1,0))</f>
        <v>#REF!</v>
      </c>
      <c r="I126" s="25" t="e">
        <f>IF('Crisis Indicator Data'!#REF!="No Data",1,IF(#REF!&lt;&gt;"",1,0))</f>
        <v>#REF!</v>
      </c>
      <c r="J126" s="25" t="e">
        <f>IF('Crisis Indicator Data'!#REF!="No Data",1,IF(#REF!&lt;&gt;"",1,0))</f>
        <v>#REF!</v>
      </c>
      <c r="K126" s="25" t="e">
        <f>IF('Crisis Indicator Data'!#REF!="No Data",1,IF(#REF!&lt;&gt;"",1,0))</f>
        <v>#REF!</v>
      </c>
      <c r="L126" s="25" t="e">
        <f>IF('Crisis Indicator Data'!#REF!="No Data",1,IF(#REF!&lt;&gt;"",1,0))</f>
        <v>#REF!</v>
      </c>
      <c r="M126" s="25" t="e">
        <f>IF('Crisis Indicator Data'!#REF!="No Data",1,IF(#REF!&lt;&gt;"",1,0))</f>
        <v>#REF!</v>
      </c>
      <c r="N126" s="25" t="e">
        <f>IF('Crisis Indicator Data'!#REF!="No Data",1,IF(#REF!&lt;&gt;"",1,0))</f>
        <v>#REF!</v>
      </c>
      <c r="O126" s="25" t="e">
        <f>IF('Crisis Indicator Data'!#REF!="No Data",1,IF(#REF!&lt;&gt;"",1,0))</f>
        <v>#REF!</v>
      </c>
      <c r="P126" s="25" t="e">
        <f>IF('Crisis Indicator Data'!#REF!="No Data",1,IF(#REF!&lt;&gt;"",1,0))</f>
        <v>#REF!</v>
      </c>
      <c r="Q126" s="25" t="e">
        <f>IF('Crisis Indicator Data'!#REF!="No Data",1,IF(#REF!&lt;&gt;"",1,0))</f>
        <v>#REF!</v>
      </c>
      <c r="R126" s="25" t="e">
        <f>IF('Crisis Indicator Data'!#REF!="No Data",1,IF(#REF!&lt;&gt;"",1,0))</f>
        <v>#REF!</v>
      </c>
      <c r="S126" s="25" t="e">
        <f>IF('Crisis Indicator Data'!#REF!="No Data",1,IF(#REF!&lt;&gt;"",1,0))</f>
        <v>#REF!</v>
      </c>
      <c r="T126" s="25" t="e">
        <f>IF('Crisis Indicator Data'!#REF!="No Data",1,IF(#REF!&lt;&gt;"",1,0))</f>
        <v>#REF!</v>
      </c>
      <c r="U126" s="25" t="e">
        <f>IF('Crisis Indicator Data'!#REF!="No Data",1,IF(#REF!&lt;&gt;"",1,0))</f>
        <v>#REF!</v>
      </c>
      <c r="V126" s="25" t="e">
        <f>IF('Crisis Indicator Data'!#REF!="No Data",1,IF(#REF!&lt;&gt;"",1,0))</f>
        <v>#REF!</v>
      </c>
      <c r="W126" s="25" t="e">
        <f>IF('Crisis Indicator Data'!#REF!="No Data",1,IF(#REF!&lt;&gt;"",1,0))</f>
        <v>#REF!</v>
      </c>
      <c r="X126" s="25" t="e">
        <f>IF('Crisis Indicator Data'!#REF!="No Data",1,IF(#REF!&lt;&gt;"",1,0))</f>
        <v>#REF!</v>
      </c>
      <c r="Y126" s="25" t="e">
        <f>IF('Crisis Indicator Data'!#REF!="No Data",1,IF(#REF!&lt;&gt;"",1,0))</f>
        <v>#REF!</v>
      </c>
      <c r="Z126" s="25" t="e">
        <f>IF('Crisis Indicator Data'!#REF!="No Data",1,IF(#REF!&lt;&gt;"",1,0))</f>
        <v>#REF!</v>
      </c>
      <c r="AA126" s="25" t="e">
        <f>IF('Crisis Indicator Data'!#REF!="No Data",1,IF(#REF!&lt;&gt;"",1,0))</f>
        <v>#REF!</v>
      </c>
      <c r="AB126" s="25" t="e">
        <f>IF('Crisis Indicator Data'!#REF!="No Data",1,IF(#REF!&lt;&gt;"",1,0))</f>
        <v>#REF!</v>
      </c>
      <c r="AC126" s="25" t="e">
        <f>IF('Crisis Indicator Data'!#REF!="No Data",1,IF(#REF!&lt;&gt;"",1,0))</f>
        <v>#REF!</v>
      </c>
      <c r="AD126" s="25" t="e">
        <f>IF('Crisis Indicator Data'!#REF!="No Data",1,IF(#REF!&lt;&gt;"",1,0))</f>
        <v>#REF!</v>
      </c>
      <c r="AE126" s="25" t="e">
        <f>IF('Crisis Indicator Data'!#REF!="No Data",1,IF(#REF!&lt;&gt;"",1,0))</f>
        <v>#REF!</v>
      </c>
      <c r="AF126" s="25" t="e">
        <f>IF('Crisis Indicator Data'!#REF!="No Data",1,IF(#REF!&lt;&gt;"",1,0))</f>
        <v>#REF!</v>
      </c>
      <c r="AG126" s="25" t="e">
        <f>IF('Crisis Indicator Data'!#REF!="No Data",1,IF(#REF!&lt;&gt;"",1,0))</f>
        <v>#REF!</v>
      </c>
      <c r="AH126" s="25" t="e">
        <f>IF('Crisis Indicator Data'!#REF!="No Data",1,IF(#REF!&lt;&gt;"",1,0))</f>
        <v>#REF!</v>
      </c>
      <c r="AI126" s="25" t="e">
        <f>IF('Crisis Indicator Data'!#REF!="No Data",1,IF(#REF!&lt;&gt;"",1,0))</f>
        <v>#REF!</v>
      </c>
      <c r="AJ126" s="25" t="e">
        <f>IF('Crisis Indicator Data'!#REF!="No Data",1,IF(#REF!&lt;&gt;"",1,0))</f>
        <v>#REF!</v>
      </c>
      <c r="AK126" s="25" t="e">
        <f>IF('Crisis Indicator Data'!#REF!="No Data",1,IF(#REF!&lt;&gt;"",1,0))</f>
        <v>#REF!</v>
      </c>
      <c r="AL126" s="25" t="e">
        <f>IF('Crisis Indicator Data'!#REF!="No Data",1,IF(#REF!&lt;&gt;"",1,0))</f>
        <v>#REF!</v>
      </c>
      <c r="AM126" s="25" t="e">
        <f>IF('Crisis Indicator Data'!#REF!="No Data",1,IF(#REF!&lt;&gt;"",1,0))</f>
        <v>#REF!</v>
      </c>
      <c r="AN126" s="25" t="e">
        <f>IF('Crisis Indicator Data'!#REF!="No Data",1,IF(#REF!&lt;&gt;"",1,0))</f>
        <v>#REF!</v>
      </c>
      <c r="AO126" s="25" t="e">
        <f>IF('Crisis Indicator Data'!#REF!="No Data",1,IF(#REF!&lt;&gt;"",1,0))</f>
        <v>#REF!</v>
      </c>
      <c r="AP126" s="25" t="e">
        <f>IF('Crisis Indicator Data'!#REF!="No Data",1,IF(#REF!&lt;&gt;"",1,0))</f>
        <v>#REF!</v>
      </c>
      <c r="AQ126" s="25" t="e">
        <f>IF('Crisis Indicator Data'!#REF!="No Data",1,IF(#REF!&lt;&gt;"",1,0))</f>
        <v>#REF!</v>
      </c>
      <c r="AR126" s="25" t="e">
        <f>IF('Crisis Indicator Data'!#REF!="No Data",1,IF(#REF!&lt;&gt;"",1,0))</f>
        <v>#REF!</v>
      </c>
      <c r="AS126" s="25" t="e">
        <f>IF('Crisis Indicator Data'!#REF!="No Data",1,IF(#REF!&lt;&gt;"",1,0))</f>
        <v>#REF!</v>
      </c>
      <c r="AT126" s="25" t="e">
        <f>IF('Crisis Indicator Data'!#REF!="No Data",1,IF(#REF!&lt;&gt;"",1,0))</f>
        <v>#REF!</v>
      </c>
      <c r="AU126" s="25" t="e">
        <f>IF('Crisis Indicator Data'!#REF!="No Data",1,IF(#REF!&lt;&gt;"",1,0))</f>
        <v>#REF!</v>
      </c>
      <c r="AV126" s="25" t="e">
        <f>IF('Crisis Indicator Data'!#REF!="No Data",1,IF(#REF!&lt;&gt;"",1,0))</f>
        <v>#REF!</v>
      </c>
      <c r="AW126" s="25" t="e">
        <f>IF('Crisis Indicator Data'!#REF!="No Data",1,IF(#REF!&lt;&gt;"",1,0))</f>
        <v>#REF!</v>
      </c>
      <c r="AX126" s="25" t="e">
        <f>IF('Crisis Indicator Data'!#REF!="No Data",1,IF(#REF!&lt;&gt;"",1,0))</f>
        <v>#REF!</v>
      </c>
      <c r="AY126" s="25" t="e">
        <f>IF('Crisis Indicator Data'!#REF!="No Data",1,IF(#REF!&lt;&gt;"",1,0))</f>
        <v>#REF!</v>
      </c>
      <c r="AZ126" s="25" t="e">
        <f>IF('Crisis Indicator Data'!#REF!="No Data",1,IF(#REF!&lt;&gt;"",1,0))</f>
        <v>#REF!</v>
      </c>
      <c r="BA126" t="e">
        <f t="shared" si="6"/>
        <v>#REF!</v>
      </c>
      <c r="BB126" s="27" t="e">
        <f t="shared" si="7"/>
        <v>#REF!</v>
      </c>
    </row>
    <row r="127" spans="1:54" x14ac:dyDescent="0.25">
      <c r="A127" t="s">
        <v>10037</v>
      </c>
      <c r="B127" s="25" t="e">
        <f>IF('Crisis Indicator Data'!#REF!="No Data",1,IF(#REF!&lt;&gt;"",1,0))</f>
        <v>#REF!</v>
      </c>
      <c r="C127" s="25" t="e">
        <f>IF('Crisis Indicator Data'!#REF!="No Data",1,IF(#REF!&lt;&gt;"",1,0))</f>
        <v>#REF!</v>
      </c>
      <c r="D127" s="25" t="e">
        <f>IF('Crisis Indicator Data'!#REF!="No Data",1,IF(#REF!&lt;&gt;"",1,0))</f>
        <v>#REF!</v>
      </c>
      <c r="E127" s="25" t="e">
        <f>IF('Crisis Indicator Data'!#REF!="No Data",1,IF(#REF!&lt;&gt;"",1,0))</f>
        <v>#REF!</v>
      </c>
      <c r="F127" s="25" t="e">
        <f>IF('Crisis Indicator Data'!#REF!="No Data",1,IF(#REF!&lt;&gt;"",1,0))</f>
        <v>#REF!</v>
      </c>
      <c r="G127" s="25" t="e">
        <f>IF('Crisis Indicator Data'!#REF!="No Data",1,IF(#REF!&lt;&gt;"",1,0))</f>
        <v>#REF!</v>
      </c>
      <c r="H127" s="25" t="e">
        <f>IF('Crisis Indicator Data'!#REF!="No Data",1,IF(#REF!&lt;&gt;"",1,0))</f>
        <v>#REF!</v>
      </c>
      <c r="I127" s="25" t="e">
        <f>IF('Crisis Indicator Data'!#REF!="No Data",1,IF(#REF!&lt;&gt;"",1,0))</f>
        <v>#REF!</v>
      </c>
      <c r="J127" s="25" t="e">
        <f>IF('Crisis Indicator Data'!#REF!="No Data",1,IF(#REF!&lt;&gt;"",1,0))</f>
        <v>#REF!</v>
      </c>
      <c r="K127" s="25" t="e">
        <f>IF('Crisis Indicator Data'!#REF!="No Data",1,IF(#REF!&lt;&gt;"",1,0))</f>
        <v>#REF!</v>
      </c>
      <c r="L127" s="25" t="e">
        <f>IF('Crisis Indicator Data'!#REF!="No Data",1,IF(#REF!&lt;&gt;"",1,0))</f>
        <v>#REF!</v>
      </c>
      <c r="M127" s="25" t="e">
        <f>IF('Crisis Indicator Data'!#REF!="No Data",1,IF(#REF!&lt;&gt;"",1,0))</f>
        <v>#REF!</v>
      </c>
      <c r="N127" s="25" t="e">
        <f>IF('Crisis Indicator Data'!#REF!="No Data",1,IF(#REF!&lt;&gt;"",1,0))</f>
        <v>#REF!</v>
      </c>
      <c r="O127" s="25" t="e">
        <f>IF('Crisis Indicator Data'!#REF!="No Data",1,IF(#REF!&lt;&gt;"",1,0))</f>
        <v>#REF!</v>
      </c>
      <c r="P127" s="25" t="e">
        <f>IF('Crisis Indicator Data'!#REF!="No Data",1,IF(#REF!&lt;&gt;"",1,0))</f>
        <v>#REF!</v>
      </c>
      <c r="Q127" s="25" t="e">
        <f>IF('Crisis Indicator Data'!#REF!="No Data",1,IF(#REF!&lt;&gt;"",1,0))</f>
        <v>#REF!</v>
      </c>
      <c r="R127" s="25" t="e">
        <f>IF('Crisis Indicator Data'!#REF!="No Data",1,IF(#REF!&lt;&gt;"",1,0))</f>
        <v>#REF!</v>
      </c>
      <c r="S127" s="25" t="e">
        <f>IF('Crisis Indicator Data'!#REF!="No Data",1,IF(#REF!&lt;&gt;"",1,0))</f>
        <v>#REF!</v>
      </c>
      <c r="T127" s="25" t="e">
        <f>IF('Crisis Indicator Data'!#REF!="No Data",1,IF(#REF!&lt;&gt;"",1,0))</f>
        <v>#REF!</v>
      </c>
      <c r="U127" s="25" t="e">
        <f>IF('Crisis Indicator Data'!#REF!="No Data",1,IF(#REF!&lt;&gt;"",1,0))</f>
        <v>#REF!</v>
      </c>
      <c r="V127" s="25" t="e">
        <f>IF('Crisis Indicator Data'!#REF!="No Data",1,IF(#REF!&lt;&gt;"",1,0))</f>
        <v>#REF!</v>
      </c>
      <c r="W127" s="25" t="e">
        <f>IF('Crisis Indicator Data'!#REF!="No Data",1,IF(#REF!&lt;&gt;"",1,0))</f>
        <v>#REF!</v>
      </c>
      <c r="X127" s="25" t="e">
        <f>IF('Crisis Indicator Data'!#REF!="No Data",1,IF(#REF!&lt;&gt;"",1,0))</f>
        <v>#REF!</v>
      </c>
      <c r="Y127" s="25" t="e">
        <f>IF('Crisis Indicator Data'!#REF!="No Data",1,IF(#REF!&lt;&gt;"",1,0))</f>
        <v>#REF!</v>
      </c>
      <c r="Z127" s="25" t="e">
        <f>IF('Crisis Indicator Data'!#REF!="No Data",1,IF(#REF!&lt;&gt;"",1,0))</f>
        <v>#REF!</v>
      </c>
      <c r="AA127" s="25" t="e">
        <f>IF('Crisis Indicator Data'!#REF!="No Data",1,IF(#REF!&lt;&gt;"",1,0))</f>
        <v>#REF!</v>
      </c>
      <c r="AB127" s="25" t="e">
        <f>IF('Crisis Indicator Data'!#REF!="No Data",1,IF(#REF!&lt;&gt;"",1,0))</f>
        <v>#REF!</v>
      </c>
      <c r="AC127" s="25" t="e">
        <f>IF('Crisis Indicator Data'!#REF!="No Data",1,IF(#REF!&lt;&gt;"",1,0))</f>
        <v>#REF!</v>
      </c>
      <c r="AD127" s="25" t="e">
        <f>IF('Crisis Indicator Data'!#REF!="No Data",1,IF(#REF!&lt;&gt;"",1,0))</f>
        <v>#REF!</v>
      </c>
      <c r="AE127" s="25" t="e">
        <f>IF('Crisis Indicator Data'!#REF!="No Data",1,IF(#REF!&lt;&gt;"",1,0))</f>
        <v>#REF!</v>
      </c>
      <c r="AF127" s="25" t="e">
        <f>IF('Crisis Indicator Data'!#REF!="No Data",1,IF(#REF!&lt;&gt;"",1,0))</f>
        <v>#REF!</v>
      </c>
      <c r="AG127" s="25" t="e">
        <f>IF('Crisis Indicator Data'!#REF!="No Data",1,IF(#REF!&lt;&gt;"",1,0))</f>
        <v>#REF!</v>
      </c>
      <c r="AH127" s="25" t="e">
        <f>IF('Crisis Indicator Data'!#REF!="No Data",1,IF(#REF!&lt;&gt;"",1,0))</f>
        <v>#REF!</v>
      </c>
      <c r="AI127" s="25" t="e">
        <f>IF('Crisis Indicator Data'!#REF!="No Data",1,IF(#REF!&lt;&gt;"",1,0))</f>
        <v>#REF!</v>
      </c>
      <c r="AJ127" s="25" t="e">
        <f>IF('Crisis Indicator Data'!#REF!="No Data",1,IF(#REF!&lt;&gt;"",1,0))</f>
        <v>#REF!</v>
      </c>
      <c r="AK127" s="25" t="e">
        <f>IF('Crisis Indicator Data'!#REF!="No Data",1,IF(#REF!&lt;&gt;"",1,0))</f>
        <v>#REF!</v>
      </c>
      <c r="AL127" s="25" t="e">
        <f>IF('Crisis Indicator Data'!#REF!="No Data",1,IF(#REF!&lt;&gt;"",1,0))</f>
        <v>#REF!</v>
      </c>
      <c r="AM127" s="25" t="e">
        <f>IF('Crisis Indicator Data'!#REF!="No Data",1,IF(#REF!&lt;&gt;"",1,0))</f>
        <v>#REF!</v>
      </c>
      <c r="AN127" s="25" t="e">
        <f>IF('Crisis Indicator Data'!#REF!="No Data",1,IF(#REF!&lt;&gt;"",1,0))</f>
        <v>#REF!</v>
      </c>
      <c r="AO127" s="25" t="e">
        <f>IF('Crisis Indicator Data'!#REF!="No Data",1,IF(#REF!&lt;&gt;"",1,0))</f>
        <v>#REF!</v>
      </c>
      <c r="AP127" s="25" t="e">
        <f>IF('Crisis Indicator Data'!#REF!="No Data",1,IF(#REF!&lt;&gt;"",1,0))</f>
        <v>#REF!</v>
      </c>
      <c r="AQ127" s="25" t="e">
        <f>IF('Crisis Indicator Data'!#REF!="No Data",1,IF(#REF!&lt;&gt;"",1,0))</f>
        <v>#REF!</v>
      </c>
      <c r="AR127" s="25" t="e">
        <f>IF('Crisis Indicator Data'!#REF!="No Data",1,IF(#REF!&lt;&gt;"",1,0))</f>
        <v>#REF!</v>
      </c>
      <c r="AS127" s="25" t="e">
        <f>IF('Crisis Indicator Data'!#REF!="No Data",1,IF(#REF!&lt;&gt;"",1,0))</f>
        <v>#REF!</v>
      </c>
      <c r="AT127" s="25" t="e">
        <f>IF('Crisis Indicator Data'!#REF!="No Data",1,IF(#REF!&lt;&gt;"",1,0))</f>
        <v>#REF!</v>
      </c>
      <c r="AU127" s="25" t="e">
        <f>IF('Crisis Indicator Data'!#REF!="No Data",1,IF(#REF!&lt;&gt;"",1,0))</f>
        <v>#REF!</v>
      </c>
      <c r="AV127" s="25" t="e">
        <f>IF('Crisis Indicator Data'!#REF!="No Data",1,IF(#REF!&lt;&gt;"",1,0))</f>
        <v>#REF!</v>
      </c>
      <c r="AW127" s="25" t="e">
        <f>IF('Crisis Indicator Data'!#REF!="No Data",1,IF(#REF!&lt;&gt;"",1,0))</f>
        <v>#REF!</v>
      </c>
      <c r="AX127" s="25" t="e">
        <f>IF('Crisis Indicator Data'!#REF!="No Data",1,IF(#REF!&lt;&gt;"",1,0))</f>
        <v>#REF!</v>
      </c>
      <c r="AY127" s="25" t="e">
        <f>IF('Crisis Indicator Data'!#REF!="No Data",1,IF(#REF!&lt;&gt;"",1,0))</f>
        <v>#REF!</v>
      </c>
      <c r="AZ127" s="25" t="e">
        <f>IF('Crisis Indicator Data'!#REF!="No Data",1,IF(#REF!&lt;&gt;"",1,0))</f>
        <v>#REF!</v>
      </c>
      <c r="BA127" t="e">
        <f t="shared" si="6"/>
        <v>#REF!</v>
      </c>
      <c r="BB127" s="27" t="e">
        <f t="shared" si="7"/>
        <v>#REF!</v>
      </c>
    </row>
    <row r="128" spans="1:54" x14ac:dyDescent="0.25">
      <c r="A128" t="s">
        <v>10045</v>
      </c>
      <c r="B128" s="25" t="e">
        <f>IF('Crisis Indicator Data'!#REF!="No Data",1,IF(#REF!&lt;&gt;"",1,0))</f>
        <v>#REF!</v>
      </c>
      <c r="C128" s="25" t="e">
        <f>IF('Crisis Indicator Data'!#REF!="No Data",1,IF(#REF!&lt;&gt;"",1,0))</f>
        <v>#REF!</v>
      </c>
      <c r="D128" s="25" t="e">
        <f>IF('Crisis Indicator Data'!#REF!="No Data",1,IF(#REF!&lt;&gt;"",1,0))</f>
        <v>#REF!</v>
      </c>
      <c r="E128" s="25" t="e">
        <f>IF('Crisis Indicator Data'!#REF!="No Data",1,IF(#REF!&lt;&gt;"",1,0))</f>
        <v>#REF!</v>
      </c>
      <c r="F128" s="25" t="e">
        <f>IF('Crisis Indicator Data'!#REF!="No Data",1,IF(#REF!&lt;&gt;"",1,0))</f>
        <v>#REF!</v>
      </c>
      <c r="G128" s="25" t="e">
        <f>IF('Crisis Indicator Data'!#REF!="No Data",1,IF(#REF!&lt;&gt;"",1,0))</f>
        <v>#REF!</v>
      </c>
      <c r="H128" s="25" t="e">
        <f>IF('Crisis Indicator Data'!#REF!="No Data",1,IF(#REF!&lt;&gt;"",1,0))</f>
        <v>#REF!</v>
      </c>
      <c r="I128" s="25" t="e">
        <f>IF('Crisis Indicator Data'!#REF!="No Data",1,IF(#REF!&lt;&gt;"",1,0))</f>
        <v>#REF!</v>
      </c>
      <c r="J128" s="25" t="e">
        <f>IF('Crisis Indicator Data'!#REF!="No Data",1,IF(#REF!&lt;&gt;"",1,0))</f>
        <v>#REF!</v>
      </c>
      <c r="K128" s="25" t="e">
        <f>IF('Crisis Indicator Data'!#REF!="No Data",1,IF(#REF!&lt;&gt;"",1,0))</f>
        <v>#REF!</v>
      </c>
      <c r="L128" s="25" t="e">
        <f>IF('Crisis Indicator Data'!#REF!="No Data",1,IF(#REF!&lt;&gt;"",1,0))</f>
        <v>#REF!</v>
      </c>
      <c r="M128" s="25" t="e">
        <f>IF('Crisis Indicator Data'!#REF!="No Data",1,IF(#REF!&lt;&gt;"",1,0))</f>
        <v>#REF!</v>
      </c>
      <c r="N128" s="25" t="e">
        <f>IF('Crisis Indicator Data'!#REF!="No Data",1,IF(#REF!&lt;&gt;"",1,0))</f>
        <v>#REF!</v>
      </c>
      <c r="O128" s="25" t="e">
        <f>IF('Crisis Indicator Data'!#REF!="No Data",1,IF(#REF!&lt;&gt;"",1,0))</f>
        <v>#REF!</v>
      </c>
      <c r="P128" s="25" t="e">
        <f>IF('Crisis Indicator Data'!#REF!="No Data",1,IF(#REF!&lt;&gt;"",1,0))</f>
        <v>#REF!</v>
      </c>
      <c r="Q128" s="25" t="e">
        <f>IF('Crisis Indicator Data'!#REF!="No Data",1,IF(#REF!&lt;&gt;"",1,0))</f>
        <v>#REF!</v>
      </c>
      <c r="R128" s="25" t="e">
        <f>IF('Crisis Indicator Data'!#REF!="No Data",1,IF(#REF!&lt;&gt;"",1,0))</f>
        <v>#REF!</v>
      </c>
      <c r="S128" s="25" t="e">
        <f>IF('Crisis Indicator Data'!#REF!="No Data",1,IF(#REF!&lt;&gt;"",1,0))</f>
        <v>#REF!</v>
      </c>
      <c r="T128" s="25" t="e">
        <f>IF('Crisis Indicator Data'!#REF!="No Data",1,IF(#REF!&lt;&gt;"",1,0))</f>
        <v>#REF!</v>
      </c>
      <c r="U128" s="25" t="e">
        <f>IF('Crisis Indicator Data'!#REF!="No Data",1,IF(#REF!&lt;&gt;"",1,0))</f>
        <v>#REF!</v>
      </c>
      <c r="V128" s="25" t="e">
        <f>IF('Crisis Indicator Data'!#REF!="No Data",1,IF(#REF!&lt;&gt;"",1,0))</f>
        <v>#REF!</v>
      </c>
      <c r="W128" s="25" t="e">
        <f>IF('Crisis Indicator Data'!#REF!="No Data",1,IF(#REF!&lt;&gt;"",1,0))</f>
        <v>#REF!</v>
      </c>
      <c r="X128" s="25" t="e">
        <f>IF('Crisis Indicator Data'!#REF!="No Data",1,IF(#REF!&lt;&gt;"",1,0))</f>
        <v>#REF!</v>
      </c>
      <c r="Y128" s="25" t="e">
        <f>IF('Crisis Indicator Data'!#REF!="No Data",1,IF(#REF!&lt;&gt;"",1,0))</f>
        <v>#REF!</v>
      </c>
      <c r="Z128" s="25" t="e">
        <f>IF('Crisis Indicator Data'!#REF!="No Data",1,IF(#REF!&lt;&gt;"",1,0))</f>
        <v>#REF!</v>
      </c>
      <c r="AA128" s="25" t="e">
        <f>IF('Crisis Indicator Data'!#REF!="No Data",1,IF(#REF!&lt;&gt;"",1,0))</f>
        <v>#REF!</v>
      </c>
      <c r="AB128" s="25" t="e">
        <f>IF('Crisis Indicator Data'!#REF!="No Data",1,IF(#REF!&lt;&gt;"",1,0))</f>
        <v>#REF!</v>
      </c>
      <c r="AC128" s="25" t="e">
        <f>IF('Crisis Indicator Data'!#REF!="No Data",1,IF(#REF!&lt;&gt;"",1,0))</f>
        <v>#REF!</v>
      </c>
      <c r="AD128" s="25" t="e">
        <f>IF('Crisis Indicator Data'!#REF!="No Data",1,IF(#REF!&lt;&gt;"",1,0))</f>
        <v>#REF!</v>
      </c>
      <c r="AE128" s="25" t="e">
        <f>IF('Crisis Indicator Data'!#REF!="No Data",1,IF(#REF!&lt;&gt;"",1,0))</f>
        <v>#REF!</v>
      </c>
      <c r="AF128" s="25" t="e">
        <f>IF('Crisis Indicator Data'!#REF!="No Data",1,IF(#REF!&lt;&gt;"",1,0))</f>
        <v>#REF!</v>
      </c>
      <c r="AG128" s="25" t="e">
        <f>IF('Crisis Indicator Data'!#REF!="No Data",1,IF(#REF!&lt;&gt;"",1,0))</f>
        <v>#REF!</v>
      </c>
      <c r="AH128" s="25" t="e">
        <f>IF('Crisis Indicator Data'!#REF!="No Data",1,IF(#REF!&lt;&gt;"",1,0))</f>
        <v>#REF!</v>
      </c>
      <c r="AI128" s="25" t="e">
        <f>IF('Crisis Indicator Data'!#REF!="No Data",1,IF(#REF!&lt;&gt;"",1,0))</f>
        <v>#REF!</v>
      </c>
      <c r="AJ128" s="25" t="e">
        <f>IF('Crisis Indicator Data'!#REF!="No Data",1,IF(#REF!&lt;&gt;"",1,0))</f>
        <v>#REF!</v>
      </c>
      <c r="AK128" s="25" t="e">
        <f>IF('Crisis Indicator Data'!#REF!="No Data",1,IF(#REF!&lt;&gt;"",1,0))</f>
        <v>#REF!</v>
      </c>
      <c r="AL128" s="25" t="e">
        <f>IF('Crisis Indicator Data'!#REF!="No Data",1,IF(#REF!&lt;&gt;"",1,0))</f>
        <v>#REF!</v>
      </c>
      <c r="AM128" s="25" t="e">
        <f>IF('Crisis Indicator Data'!#REF!="No Data",1,IF(#REF!&lt;&gt;"",1,0))</f>
        <v>#REF!</v>
      </c>
      <c r="AN128" s="25" t="e">
        <f>IF('Crisis Indicator Data'!#REF!="No Data",1,IF(#REF!&lt;&gt;"",1,0))</f>
        <v>#REF!</v>
      </c>
      <c r="AO128" s="25" t="e">
        <f>IF('Crisis Indicator Data'!#REF!="No Data",1,IF(#REF!&lt;&gt;"",1,0))</f>
        <v>#REF!</v>
      </c>
      <c r="AP128" s="25" t="e">
        <f>IF('Crisis Indicator Data'!#REF!="No Data",1,IF(#REF!&lt;&gt;"",1,0))</f>
        <v>#REF!</v>
      </c>
      <c r="AQ128" s="25" t="e">
        <f>IF('Crisis Indicator Data'!#REF!="No Data",1,IF(#REF!&lt;&gt;"",1,0))</f>
        <v>#REF!</v>
      </c>
      <c r="AR128" s="25" t="e">
        <f>IF('Crisis Indicator Data'!#REF!="No Data",1,IF(#REF!&lt;&gt;"",1,0))</f>
        <v>#REF!</v>
      </c>
      <c r="AS128" s="25" t="e">
        <f>IF('Crisis Indicator Data'!#REF!="No Data",1,IF(#REF!&lt;&gt;"",1,0))</f>
        <v>#REF!</v>
      </c>
      <c r="AT128" s="25" t="e">
        <f>IF('Crisis Indicator Data'!#REF!="No Data",1,IF(#REF!&lt;&gt;"",1,0))</f>
        <v>#REF!</v>
      </c>
      <c r="AU128" s="25" t="e">
        <f>IF('Crisis Indicator Data'!#REF!="No Data",1,IF(#REF!&lt;&gt;"",1,0))</f>
        <v>#REF!</v>
      </c>
      <c r="AV128" s="25" t="e">
        <f>IF('Crisis Indicator Data'!#REF!="No Data",1,IF(#REF!&lt;&gt;"",1,0))</f>
        <v>#REF!</v>
      </c>
      <c r="AW128" s="25" t="e">
        <f>IF('Crisis Indicator Data'!#REF!="No Data",1,IF(#REF!&lt;&gt;"",1,0))</f>
        <v>#REF!</v>
      </c>
      <c r="AX128" s="25" t="e">
        <f>IF('Crisis Indicator Data'!#REF!="No Data",1,IF(#REF!&lt;&gt;"",1,0))</f>
        <v>#REF!</v>
      </c>
      <c r="AY128" s="25" t="e">
        <f>IF('Crisis Indicator Data'!#REF!="No Data",1,IF(#REF!&lt;&gt;"",1,0))</f>
        <v>#REF!</v>
      </c>
      <c r="AZ128" s="25" t="e">
        <f>IF('Crisis Indicator Data'!#REF!="No Data",1,IF(#REF!&lt;&gt;"",1,0))</f>
        <v>#REF!</v>
      </c>
      <c r="BA128" t="e">
        <f t="shared" si="6"/>
        <v>#REF!</v>
      </c>
      <c r="BB128" s="27" t="e">
        <f t="shared" si="7"/>
        <v>#REF!</v>
      </c>
    </row>
    <row r="129" spans="1:54" x14ac:dyDescent="0.25">
      <c r="A129" t="s">
        <v>10046</v>
      </c>
      <c r="B129" s="25" t="e">
        <f>IF('Crisis Indicator Data'!#REF!="No Data",1,IF(#REF!&lt;&gt;"",1,0))</f>
        <v>#REF!</v>
      </c>
      <c r="C129" s="25" t="e">
        <f>IF('Crisis Indicator Data'!#REF!="No Data",1,IF(#REF!&lt;&gt;"",1,0))</f>
        <v>#REF!</v>
      </c>
      <c r="D129" s="25" t="e">
        <f>IF('Crisis Indicator Data'!#REF!="No Data",1,IF(#REF!&lt;&gt;"",1,0))</f>
        <v>#REF!</v>
      </c>
      <c r="E129" s="25" t="e">
        <f>IF('Crisis Indicator Data'!#REF!="No Data",1,IF(#REF!&lt;&gt;"",1,0))</f>
        <v>#REF!</v>
      </c>
      <c r="F129" s="25" t="e">
        <f>IF('Crisis Indicator Data'!#REF!="No Data",1,IF(#REF!&lt;&gt;"",1,0))</f>
        <v>#REF!</v>
      </c>
      <c r="G129" s="25" t="e">
        <f>IF('Crisis Indicator Data'!#REF!="No Data",1,IF(#REF!&lt;&gt;"",1,0))</f>
        <v>#REF!</v>
      </c>
      <c r="H129" s="25" t="e">
        <f>IF('Crisis Indicator Data'!#REF!="No Data",1,IF(#REF!&lt;&gt;"",1,0))</f>
        <v>#REF!</v>
      </c>
      <c r="I129" s="25" t="e">
        <f>IF('Crisis Indicator Data'!#REF!="No Data",1,IF(#REF!&lt;&gt;"",1,0))</f>
        <v>#REF!</v>
      </c>
      <c r="J129" s="25" t="e">
        <f>IF('Crisis Indicator Data'!#REF!="No Data",1,IF(#REF!&lt;&gt;"",1,0))</f>
        <v>#REF!</v>
      </c>
      <c r="K129" s="25" t="e">
        <f>IF('Crisis Indicator Data'!#REF!="No Data",1,IF(#REF!&lt;&gt;"",1,0))</f>
        <v>#REF!</v>
      </c>
      <c r="L129" s="25" t="e">
        <f>IF('Crisis Indicator Data'!#REF!="No Data",1,IF(#REF!&lt;&gt;"",1,0))</f>
        <v>#REF!</v>
      </c>
      <c r="M129" s="25" t="e">
        <f>IF('Crisis Indicator Data'!#REF!="No Data",1,IF(#REF!&lt;&gt;"",1,0))</f>
        <v>#REF!</v>
      </c>
      <c r="N129" s="25" t="e">
        <f>IF('Crisis Indicator Data'!#REF!="No Data",1,IF(#REF!&lt;&gt;"",1,0))</f>
        <v>#REF!</v>
      </c>
      <c r="O129" s="25" t="e">
        <f>IF('Crisis Indicator Data'!#REF!="No Data",1,IF(#REF!&lt;&gt;"",1,0))</f>
        <v>#REF!</v>
      </c>
      <c r="P129" s="25" t="e">
        <f>IF('Crisis Indicator Data'!#REF!="No Data",1,IF(#REF!&lt;&gt;"",1,0))</f>
        <v>#REF!</v>
      </c>
      <c r="Q129" s="25" t="e">
        <f>IF('Crisis Indicator Data'!#REF!="No Data",1,IF(#REF!&lt;&gt;"",1,0))</f>
        <v>#REF!</v>
      </c>
      <c r="R129" s="25" t="e">
        <f>IF('Crisis Indicator Data'!#REF!="No Data",1,IF(#REF!&lt;&gt;"",1,0))</f>
        <v>#REF!</v>
      </c>
      <c r="S129" s="25" t="e">
        <f>IF('Crisis Indicator Data'!#REF!="No Data",1,IF(#REF!&lt;&gt;"",1,0))</f>
        <v>#REF!</v>
      </c>
      <c r="T129" s="25" t="e">
        <f>IF('Crisis Indicator Data'!#REF!="No Data",1,IF(#REF!&lt;&gt;"",1,0))</f>
        <v>#REF!</v>
      </c>
      <c r="U129" s="25" t="e">
        <f>IF('Crisis Indicator Data'!#REF!="No Data",1,IF(#REF!&lt;&gt;"",1,0))</f>
        <v>#REF!</v>
      </c>
      <c r="V129" s="25" t="e">
        <f>IF('Crisis Indicator Data'!#REF!="No Data",1,IF(#REF!&lt;&gt;"",1,0))</f>
        <v>#REF!</v>
      </c>
      <c r="W129" s="25" t="e">
        <f>IF('Crisis Indicator Data'!#REF!="No Data",1,IF(#REF!&lt;&gt;"",1,0))</f>
        <v>#REF!</v>
      </c>
      <c r="X129" s="25" t="e">
        <f>IF('Crisis Indicator Data'!#REF!="No Data",1,IF(#REF!&lt;&gt;"",1,0))</f>
        <v>#REF!</v>
      </c>
      <c r="Y129" s="25" t="e">
        <f>IF('Crisis Indicator Data'!#REF!="No Data",1,IF(#REF!&lt;&gt;"",1,0))</f>
        <v>#REF!</v>
      </c>
      <c r="Z129" s="25" t="e">
        <f>IF('Crisis Indicator Data'!#REF!="No Data",1,IF(#REF!&lt;&gt;"",1,0))</f>
        <v>#REF!</v>
      </c>
      <c r="AA129" s="25" t="e">
        <f>IF('Crisis Indicator Data'!#REF!="No Data",1,IF(#REF!&lt;&gt;"",1,0))</f>
        <v>#REF!</v>
      </c>
      <c r="AB129" s="25" t="e">
        <f>IF('Crisis Indicator Data'!#REF!="No Data",1,IF(#REF!&lt;&gt;"",1,0))</f>
        <v>#REF!</v>
      </c>
      <c r="AC129" s="25" t="e">
        <f>IF('Crisis Indicator Data'!#REF!="No Data",1,IF(#REF!&lt;&gt;"",1,0))</f>
        <v>#REF!</v>
      </c>
      <c r="AD129" s="25" t="e">
        <f>IF('Crisis Indicator Data'!#REF!="No Data",1,IF(#REF!&lt;&gt;"",1,0))</f>
        <v>#REF!</v>
      </c>
      <c r="AE129" s="25" t="e">
        <f>IF('Crisis Indicator Data'!#REF!="No Data",1,IF(#REF!&lt;&gt;"",1,0))</f>
        <v>#REF!</v>
      </c>
      <c r="AF129" s="25" t="e">
        <f>IF('Crisis Indicator Data'!#REF!="No Data",1,IF(#REF!&lt;&gt;"",1,0))</f>
        <v>#REF!</v>
      </c>
      <c r="AG129" s="25" t="e">
        <f>IF('Crisis Indicator Data'!#REF!="No Data",1,IF(#REF!&lt;&gt;"",1,0))</f>
        <v>#REF!</v>
      </c>
      <c r="AH129" s="25" t="e">
        <f>IF('Crisis Indicator Data'!#REF!="No Data",1,IF(#REF!&lt;&gt;"",1,0))</f>
        <v>#REF!</v>
      </c>
      <c r="AI129" s="25" t="e">
        <f>IF('Crisis Indicator Data'!#REF!="No Data",1,IF(#REF!&lt;&gt;"",1,0))</f>
        <v>#REF!</v>
      </c>
      <c r="AJ129" s="25" t="e">
        <f>IF('Crisis Indicator Data'!#REF!="No Data",1,IF(#REF!&lt;&gt;"",1,0))</f>
        <v>#REF!</v>
      </c>
      <c r="AK129" s="25" t="e">
        <f>IF('Crisis Indicator Data'!#REF!="No Data",1,IF(#REF!&lt;&gt;"",1,0))</f>
        <v>#REF!</v>
      </c>
      <c r="AL129" s="25" t="e">
        <f>IF('Crisis Indicator Data'!#REF!="No Data",1,IF(#REF!&lt;&gt;"",1,0))</f>
        <v>#REF!</v>
      </c>
      <c r="AM129" s="25" t="e">
        <f>IF('Crisis Indicator Data'!#REF!="No Data",1,IF(#REF!&lt;&gt;"",1,0))</f>
        <v>#REF!</v>
      </c>
      <c r="AN129" s="25" t="e">
        <f>IF('Crisis Indicator Data'!#REF!="No Data",1,IF(#REF!&lt;&gt;"",1,0))</f>
        <v>#REF!</v>
      </c>
      <c r="AO129" s="25" t="e">
        <f>IF('Crisis Indicator Data'!#REF!="No Data",1,IF(#REF!&lt;&gt;"",1,0))</f>
        <v>#REF!</v>
      </c>
      <c r="AP129" s="25" t="e">
        <f>IF('Crisis Indicator Data'!#REF!="No Data",1,IF(#REF!&lt;&gt;"",1,0))</f>
        <v>#REF!</v>
      </c>
      <c r="AQ129" s="25" t="e">
        <f>IF('Crisis Indicator Data'!#REF!="No Data",1,IF(#REF!&lt;&gt;"",1,0))</f>
        <v>#REF!</v>
      </c>
      <c r="AR129" s="25" t="e">
        <f>IF('Crisis Indicator Data'!#REF!="No Data",1,IF(#REF!&lt;&gt;"",1,0))</f>
        <v>#REF!</v>
      </c>
      <c r="AS129" s="25" t="e">
        <f>IF('Crisis Indicator Data'!#REF!="No Data",1,IF(#REF!&lt;&gt;"",1,0))</f>
        <v>#REF!</v>
      </c>
      <c r="AT129" s="25" t="e">
        <f>IF('Crisis Indicator Data'!#REF!="No Data",1,IF(#REF!&lt;&gt;"",1,0))</f>
        <v>#REF!</v>
      </c>
      <c r="AU129" s="25" t="e">
        <f>IF('Crisis Indicator Data'!#REF!="No Data",1,IF(#REF!&lt;&gt;"",1,0))</f>
        <v>#REF!</v>
      </c>
      <c r="AV129" s="25" t="e">
        <f>IF('Crisis Indicator Data'!#REF!="No Data",1,IF(#REF!&lt;&gt;"",1,0))</f>
        <v>#REF!</v>
      </c>
      <c r="AW129" s="25" t="e">
        <f>IF('Crisis Indicator Data'!#REF!="No Data",1,IF(#REF!&lt;&gt;"",1,0))</f>
        <v>#REF!</v>
      </c>
      <c r="AX129" s="25" t="e">
        <f>IF('Crisis Indicator Data'!#REF!="No Data",1,IF(#REF!&lt;&gt;"",1,0))</f>
        <v>#REF!</v>
      </c>
      <c r="AY129" s="25" t="e">
        <f>IF('Crisis Indicator Data'!#REF!="No Data",1,IF(#REF!&lt;&gt;"",1,0))</f>
        <v>#REF!</v>
      </c>
      <c r="AZ129" s="25" t="e">
        <f>IF('Crisis Indicator Data'!#REF!="No Data",1,IF(#REF!&lt;&gt;"",1,0))</f>
        <v>#REF!</v>
      </c>
      <c r="BA129" t="e">
        <f t="shared" si="6"/>
        <v>#REF!</v>
      </c>
      <c r="BB129" s="27" t="e">
        <f t="shared" si="7"/>
        <v>#REF!</v>
      </c>
    </row>
    <row r="130" spans="1:54" x14ac:dyDescent="0.25">
      <c r="A130" t="s">
        <v>10051</v>
      </c>
      <c r="B130" s="25" t="e">
        <f>IF('Crisis Indicator Data'!#REF!="No Data",1,IF(#REF!&lt;&gt;"",1,0))</f>
        <v>#REF!</v>
      </c>
      <c r="C130" s="25" t="e">
        <f>IF('Crisis Indicator Data'!#REF!="No Data",1,IF(#REF!&lt;&gt;"",1,0))</f>
        <v>#REF!</v>
      </c>
      <c r="D130" s="25" t="e">
        <f>IF('Crisis Indicator Data'!#REF!="No Data",1,IF(#REF!&lt;&gt;"",1,0))</f>
        <v>#REF!</v>
      </c>
      <c r="E130" s="25" t="e">
        <f>IF('Crisis Indicator Data'!#REF!="No Data",1,IF(#REF!&lt;&gt;"",1,0))</f>
        <v>#REF!</v>
      </c>
      <c r="F130" s="25" t="e">
        <f>IF('Crisis Indicator Data'!#REF!="No Data",1,IF(#REF!&lt;&gt;"",1,0))</f>
        <v>#REF!</v>
      </c>
      <c r="G130" s="25" t="e">
        <f>IF('Crisis Indicator Data'!#REF!="No Data",1,IF(#REF!&lt;&gt;"",1,0))</f>
        <v>#REF!</v>
      </c>
      <c r="H130" s="25" t="e">
        <f>IF('Crisis Indicator Data'!#REF!="No Data",1,IF(#REF!&lt;&gt;"",1,0))</f>
        <v>#REF!</v>
      </c>
      <c r="I130" s="25" t="e">
        <f>IF('Crisis Indicator Data'!#REF!="No Data",1,IF(#REF!&lt;&gt;"",1,0))</f>
        <v>#REF!</v>
      </c>
      <c r="J130" s="25" t="e">
        <f>IF('Crisis Indicator Data'!#REF!="No Data",1,IF(#REF!&lt;&gt;"",1,0))</f>
        <v>#REF!</v>
      </c>
      <c r="K130" s="25" t="e">
        <f>IF('Crisis Indicator Data'!#REF!="No Data",1,IF(#REF!&lt;&gt;"",1,0))</f>
        <v>#REF!</v>
      </c>
      <c r="L130" s="25" t="e">
        <f>IF('Crisis Indicator Data'!#REF!="No Data",1,IF(#REF!&lt;&gt;"",1,0))</f>
        <v>#REF!</v>
      </c>
      <c r="M130" s="25" t="e">
        <f>IF('Crisis Indicator Data'!#REF!="No Data",1,IF(#REF!&lt;&gt;"",1,0))</f>
        <v>#REF!</v>
      </c>
      <c r="N130" s="25" t="e">
        <f>IF('Crisis Indicator Data'!#REF!="No Data",1,IF(#REF!&lt;&gt;"",1,0))</f>
        <v>#REF!</v>
      </c>
      <c r="O130" s="25" t="e">
        <f>IF('Crisis Indicator Data'!#REF!="No Data",1,IF(#REF!&lt;&gt;"",1,0))</f>
        <v>#REF!</v>
      </c>
      <c r="P130" s="25" t="e">
        <f>IF('Crisis Indicator Data'!#REF!="No Data",1,IF(#REF!&lt;&gt;"",1,0))</f>
        <v>#REF!</v>
      </c>
      <c r="Q130" s="25" t="e">
        <f>IF('Crisis Indicator Data'!#REF!="No Data",1,IF(#REF!&lt;&gt;"",1,0))</f>
        <v>#REF!</v>
      </c>
      <c r="R130" s="25" t="e">
        <f>IF('Crisis Indicator Data'!#REF!="No Data",1,IF(#REF!&lt;&gt;"",1,0))</f>
        <v>#REF!</v>
      </c>
      <c r="S130" s="25" t="e">
        <f>IF('Crisis Indicator Data'!#REF!="No Data",1,IF(#REF!&lt;&gt;"",1,0))</f>
        <v>#REF!</v>
      </c>
      <c r="T130" s="25" t="e">
        <f>IF('Crisis Indicator Data'!#REF!="No Data",1,IF(#REF!&lt;&gt;"",1,0))</f>
        <v>#REF!</v>
      </c>
      <c r="U130" s="25" t="e">
        <f>IF('Crisis Indicator Data'!#REF!="No Data",1,IF(#REF!&lt;&gt;"",1,0))</f>
        <v>#REF!</v>
      </c>
      <c r="V130" s="25" t="e">
        <f>IF('Crisis Indicator Data'!#REF!="No Data",1,IF(#REF!&lt;&gt;"",1,0))</f>
        <v>#REF!</v>
      </c>
      <c r="W130" s="25" t="e">
        <f>IF('Crisis Indicator Data'!#REF!="No Data",1,IF(#REF!&lt;&gt;"",1,0))</f>
        <v>#REF!</v>
      </c>
      <c r="X130" s="25" t="e">
        <f>IF('Crisis Indicator Data'!#REF!="No Data",1,IF(#REF!&lt;&gt;"",1,0))</f>
        <v>#REF!</v>
      </c>
      <c r="Y130" s="25" t="e">
        <f>IF('Crisis Indicator Data'!#REF!="No Data",1,IF(#REF!&lt;&gt;"",1,0))</f>
        <v>#REF!</v>
      </c>
      <c r="Z130" s="25" t="e">
        <f>IF('Crisis Indicator Data'!#REF!="No Data",1,IF(#REF!&lt;&gt;"",1,0))</f>
        <v>#REF!</v>
      </c>
      <c r="AA130" s="25" t="e">
        <f>IF('Crisis Indicator Data'!#REF!="No Data",1,IF(#REF!&lt;&gt;"",1,0))</f>
        <v>#REF!</v>
      </c>
      <c r="AB130" s="25" t="e">
        <f>IF('Crisis Indicator Data'!#REF!="No Data",1,IF(#REF!&lt;&gt;"",1,0))</f>
        <v>#REF!</v>
      </c>
      <c r="AC130" s="25" t="e">
        <f>IF('Crisis Indicator Data'!#REF!="No Data",1,IF(#REF!&lt;&gt;"",1,0))</f>
        <v>#REF!</v>
      </c>
      <c r="AD130" s="25" t="e">
        <f>IF('Crisis Indicator Data'!#REF!="No Data",1,IF(#REF!&lt;&gt;"",1,0))</f>
        <v>#REF!</v>
      </c>
      <c r="AE130" s="25" t="e">
        <f>IF('Crisis Indicator Data'!#REF!="No Data",1,IF(#REF!&lt;&gt;"",1,0))</f>
        <v>#REF!</v>
      </c>
      <c r="AF130" s="25" t="e">
        <f>IF('Crisis Indicator Data'!#REF!="No Data",1,IF(#REF!&lt;&gt;"",1,0))</f>
        <v>#REF!</v>
      </c>
      <c r="AG130" s="25" t="e">
        <f>IF('Crisis Indicator Data'!#REF!="No Data",1,IF(#REF!&lt;&gt;"",1,0))</f>
        <v>#REF!</v>
      </c>
      <c r="AH130" s="25" t="e">
        <f>IF('Crisis Indicator Data'!#REF!="No Data",1,IF(#REF!&lt;&gt;"",1,0))</f>
        <v>#REF!</v>
      </c>
      <c r="AI130" s="25" t="e">
        <f>IF('Crisis Indicator Data'!#REF!="No Data",1,IF(#REF!&lt;&gt;"",1,0))</f>
        <v>#REF!</v>
      </c>
      <c r="AJ130" s="25" t="e">
        <f>IF('Crisis Indicator Data'!#REF!="No Data",1,IF(#REF!&lt;&gt;"",1,0))</f>
        <v>#REF!</v>
      </c>
      <c r="AK130" s="25" t="e">
        <f>IF('Crisis Indicator Data'!#REF!="No Data",1,IF(#REF!&lt;&gt;"",1,0))</f>
        <v>#REF!</v>
      </c>
      <c r="AL130" s="25" t="e">
        <f>IF('Crisis Indicator Data'!#REF!="No Data",1,IF(#REF!&lt;&gt;"",1,0))</f>
        <v>#REF!</v>
      </c>
      <c r="AM130" s="25" t="e">
        <f>IF('Crisis Indicator Data'!#REF!="No Data",1,IF(#REF!&lt;&gt;"",1,0))</f>
        <v>#REF!</v>
      </c>
      <c r="AN130" s="25" t="e">
        <f>IF('Crisis Indicator Data'!#REF!="No Data",1,IF(#REF!&lt;&gt;"",1,0))</f>
        <v>#REF!</v>
      </c>
      <c r="AO130" s="25" t="e">
        <f>IF('Crisis Indicator Data'!#REF!="No Data",1,IF(#REF!&lt;&gt;"",1,0))</f>
        <v>#REF!</v>
      </c>
      <c r="AP130" s="25" t="e">
        <f>IF('Crisis Indicator Data'!#REF!="No Data",1,IF(#REF!&lt;&gt;"",1,0))</f>
        <v>#REF!</v>
      </c>
      <c r="AQ130" s="25" t="e">
        <f>IF('Crisis Indicator Data'!#REF!="No Data",1,IF(#REF!&lt;&gt;"",1,0))</f>
        <v>#REF!</v>
      </c>
      <c r="AR130" s="25" t="e">
        <f>IF('Crisis Indicator Data'!#REF!="No Data",1,IF(#REF!&lt;&gt;"",1,0))</f>
        <v>#REF!</v>
      </c>
      <c r="AS130" s="25" t="e">
        <f>IF('Crisis Indicator Data'!#REF!="No Data",1,IF(#REF!&lt;&gt;"",1,0))</f>
        <v>#REF!</v>
      </c>
      <c r="AT130" s="25" t="e">
        <f>IF('Crisis Indicator Data'!#REF!="No Data",1,IF(#REF!&lt;&gt;"",1,0))</f>
        <v>#REF!</v>
      </c>
      <c r="AU130" s="25" t="e">
        <f>IF('Crisis Indicator Data'!#REF!="No Data",1,IF(#REF!&lt;&gt;"",1,0))</f>
        <v>#REF!</v>
      </c>
      <c r="AV130" s="25" t="e">
        <f>IF('Crisis Indicator Data'!#REF!="No Data",1,IF(#REF!&lt;&gt;"",1,0))</f>
        <v>#REF!</v>
      </c>
      <c r="AW130" s="25" t="e">
        <f>IF('Crisis Indicator Data'!#REF!="No Data",1,IF(#REF!&lt;&gt;"",1,0))</f>
        <v>#REF!</v>
      </c>
      <c r="AX130" s="25" t="e">
        <f>IF('Crisis Indicator Data'!#REF!="No Data",1,IF(#REF!&lt;&gt;"",1,0))</f>
        <v>#REF!</v>
      </c>
      <c r="AY130" s="25" t="e">
        <f>IF('Crisis Indicator Data'!#REF!="No Data",1,IF(#REF!&lt;&gt;"",1,0))</f>
        <v>#REF!</v>
      </c>
      <c r="AZ130" s="25" t="e">
        <f>IF('Crisis Indicator Data'!#REF!="No Data",1,IF(#REF!&lt;&gt;"",1,0))</f>
        <v>#REF!</v>
      </c>
      <c r="BA130" t="e">
        <f t="shared" ref="BA130:BA161" si="8">SUM(B130:AZ130)</f>
        <v>#REF!</v>
      </c>
      <c r="BB130" s="27" t="e">
        <f t="shared" ref="BB130:BB161" si="9">BA130/51</f>
        <v>#REF!</v>
      </c>
    </row>
    <row r="131" spans="1:54" x14ac:dyDescent="0.25">
      <c r="A131" t="s">
        <v>10059</v>
      </c>
      <c r="B131" s="25" t="e">
        <f>IF('Crisis Indicator Data'!#REF!="No Data",1,IF(#REF!&lt;&gt;"",1,0))</f>
        <v>#REF!</v>
      </c>
      <c r="C131" s="25" t="e">
        <f>IF('Crisis Indicator Data'!#REF!="No Data",1,IF(#REF!&lt;&gt;"",1,0))</f>
        <v>#REF!</v>
      </c>
      <c r="D131" s="25" t="e">
        <f>IF('Crisis Indicator Data'!#REF!="No Data",1,IF(#REF!&lt;&gt;"",1,0))</f>
        <v>#REF!</v>
      </c>
      <c r="E131" s="25" t="e">
        <f>IF('Crisis Indicator Data'!#REF!="No Data",1,IF(#REF!&lt;&gt;"",1,0))</f>
        <v>#REF!</v>
      </c>
      <c r="F131" s="25" t="e">
        <f>IF('Crisis Indicator Data'!#REF!="No Data",1,IF(#REF!&lt;&gt;"",1,0))</f>
        <v>#REF!</v>
      </c>
      <c r="G131" s="25" t="e">
        <f>IF('Crisis Indicator Data'!#REF!="No Data",1,IF(#REF!&lt;&gt;"",1,0))</f>
        <v>#REF!</v>
      </c>
      <c r="H131" s="25" t="e">
        <f>IF('Crisis Indicator Data'!#REF!="No Data",1,IF(#REF!&lt;&gt;"",1,0))</f>
        <v>#REF!</v>
      </c>
      <c r="I131" s="25" t="e">
        <f>IF('Crisis Indicator Data'!#REF!="No Data",1,IF(#REF!&lt;&gt;"",1,0))</f>
        <v>#REF!</v>
      </c>
      <c r="J131" s="25" t="e">
        <f>IF('Crisis Indicator Data'!#REF!="No Data",1,IF(#REF!&lt;&gt;"",1,0))</f>
        <v>#REF!</v>
      </c>
      <c r="K131" s="25" t="e">
        <f>IF('Crisis Indicator Data'!#REF!="No Data",1,IF(#REF!&lt;&gt;"",1,0))</f>
        <v>#REF!</v>
      </c>
      <c r="L131" s="25" t="e">
        <f>IF('Crisis Indicator Data'!#REF!="No Data",1,IF(#REF!&lt;&gt;"",1,0))</f>
        <v>#REF!</v>
      </c>
      <c r="M131" s="25" t="e">
        <f>IF('Crisis Indicator Data'!#REF!="No Data",1,IF(#REF!&lt;&gt;"",1,0))</f>
        <v>#REF!</v>
      </c>
      <c r="N131" s="25" t="e">
        <f>IF('Crisis Indicator Data'!#REF!="No Data",1,IF(#REF!&lt;&gt;"",1,0))</f>
        <v>#REF!</v>
      </c>
      <c r="O131" s="25" t="e">
        <f>IF('Crisis Indicator Data'!#REF!="No Data",1,IF(#REF!&lt;&gt;"",1,0))</f>
        <v>#REF!</v>
      </c>
      <c r="P131" s="25" t="e">
        <f>IF('Crisis Indicator Data'!#REF!="No Data",1,IF(#REF!&lt;&gt;"",1,0))</f>
        <v>#REF!</v>
      </c>
      <c r="Q131" s="25" t="e">
        <f>IF('Crisis Indicator Data'!#REF!="No Data",1,IF(#REF!&lt;&gt;"",1,0))</f>
        <v>#REF!</v>
      </c>
      <c r="R131" s="25" t="e">
        <f>IF('Crisis Indicator Data'!#REF!="No Data",1,IF(#REF!&lt;&gt;"",1,0))</f>
        <v>#REF!</v>
      </c>
      <c r="S131" s="25" t="e">
        <f>IF('Crisis Indicator Data'!#REF!="No Data",1,IF(#REF!&lt;&gt;"",1,0))</f>
        <v>#REF!</v>
      </c>
      <c r="T131" s="25" t="e">
        <f>IF('Crisis Indicator Data'!#REF!="No Data",1,IF(#REF!&lt;&gt;"",1,0))</f>
        <v>#REF!</v>
      </c>
      <c r="U131" s="25" t="e">
        <f>IF('Crisis Indicator Data'!#REF!="No Data",1,IF(#REF!&lt;&gt;"",1,0))</f>
        <v>#REF!</v>
      </c>
      <c r="V131" s="25" t="e">
        <f>IF('Crisis Indicator Data'!#REF!="No Data",1,IF(#REF!&lt;&gt;"",1,0))</f>
        <v>#REF!</v>
      </c>
      <c r="W131" s="25" t="e">
        <f>IF('Crisis Indicator Data'!#REF!="No Data",1,IF(#REF!&lt;&gt;"",1,0))</f>
        <v>#REF!</v>
      </c>
      <c r="X131" s="25" t="e">
        <f>IF('Crisis Indicator Data'!#REF!="No Data",1,IF(#REF!&lt;&gt;"",1,0))</f>
        <v>#REF!</v>
      </c>
      <c r="Y131" s="25" t="e">
        <f>IF('Crisis Indicator Data'!#REF!="No Data",1,IF(#REF!&lt;&gt;"",1,0))</f>
        <v>#REF!</v>
      </c>
      <c r="Z131" s="25" t="e">
        <f>IF('Crisis Indicator Data'!#REF!="No Data",1,IF(#REF!&lt;&gt;"",1,0))</f>
        <v>#REF!</v>
      </c>
      <c r="AA131" s="25" t="e">
        <f>IF('Crisis Indicator Data'!#REF!="No Data",1,IF(#REF!&lt;&gt;"",1,0))</f>
        <v>#REF!</v>
      </c>
      <c r="AB131" s="25" t="e">
        <f>IF('Crisis Indicator Data'!#REF!="No Data",1,IF(#REF!&lt;&gt;"",1,0))</f>
        <v>#REF!</v>
      </c>
      <c r="AC131" s="25" t="e">
        <f>IF('Crisis Indicator Data'!#REF!="No Data",1,IF(#REF!&lt;&gt;"",1,0))</f>
        <v>#REF!</v>
      </c>
      <c r="AD131" s="25" t="e">
        <f>IF('Crisis Indicator Data'!#REF!="No Data",1,IF(#REF!&lt;&gt;"",1,0))</f>
        <v>#REF!</v>
      </c>
      <c r="AE131" s="25" t="e">
        <f>IF('Crisis Indicator Data'!#REF!="No Data",1,IF(#REF!&lt;&gt;"",1,0))</f>
        <v>#REF!</v>
      </c>
      <c r="AF131" s="25" t="e">
        <f>IF('Crisis Indicator Data'!#REF!="No Data",1,IF(#REF!&lt;&gt;"",1,0))</f>
        <v>#REF!</v>
      </c>
      <c r="AG131" s="25" t="e">
        <f>IF('Crisis Indicator Data'!#REF!="No Data",1,IF(#REF!&lt;&gt;"",1,0))</f>
        <v>#REF!</v>
      </c>
      <c r="AH131" s="25" t="e">
        <f>IF('Crisis Indicator Data'!#REF!="No Data",1,IF(#REF!&lt;&gt;"",1,0))</f>
        <v>#REF!</v>
      </c>
      <c r="AI131" s="25" t="e">
        <f>IF('Crisis Indicator Data'!#REF!="No Data",1,IF(#REF!&lt;&gt;"",1,0))</f>
        <v>#REF!</v>
      </c>
      <c r="AJ131" s="25" t="e">
        <f>IF('Crisis Indicator Data'!#REF!="No Data",1,IF(#REF!&lt;&gt;"",1,0))</f>
        <v>#REF!</v>
      </c>
      <c r="AK131" s="25" t="e">
        <f>IF('Crisis Indicator Data'!#REF!="No Data",1,IF(#REF!&lt;&gt;"",1,0))</f>
        <v>#REF!</v>
      </c>
      <c r="AL131" s="25" t="e">
        <f>IF('Crisis Indicator Data'!#REF!="No Data",1,IF(#REF!&lt;&gt;"",1,0))</f>
        <v>#REF!</v>
      </c>
      <c r="AM131" s="25" t="e">
        <f>IF('Crisis Indicator Data'!#REF!="No Data",1,IF(#REF!&lt;&gt;"",1,0))</f>
        <v>#REF!</v>
      </c>
      <c r="AN131" s="25" t="e">
        <f>IF('Crisis Indicator Data'!#REF!="No Data",1,IF(#REF!&lt;&gt;"",1,0))</f>
        <v>#REF!</v>
      </c>
      <c r="AO131" s="25" t="e">
        <f>IF('Crisis Indicator Data'!#REF!="No Data",1,IF(#REF!&lt;&gt;"",1,0))</f>
        <v>#REF!</v>
      </c>
      <c r="AP131" s="25" t="e">
        <f>IF('Crisis Indicator Data'!#REF!="No Data",1,IF(#REF!&lt;&gt;"",1,0))</f>
        <v>#REF!</v>
      </c>
      <c r="AQ131" s="25" t="e">
        <f>IF('Crisis Indicator Data'!#REF!="No Data",1,IF(#REF!&lt;&gt;"",1,0))</f>
        <v>#REF!</v>
      </c>
      <c r="AR131" s="25" t="e">
        <f>IF('Crisis Indicator Data'!#REF!="No Data",1,IF(#REF!&lt;&gt;"",1,0))</f>
        <v>#REF!</v>
      </c>
      <c r="AS131" s="25" t="e">
        <f>IF('Crisis Indicator Data'!#REF!="No Data",1,IF(#REF!&lt;&gt;"",1,0))</f>
        <v>#REF!</v>
      </c>
      <c r="AT131" s="25" t="e">
        <f>IF('Crisis Indicator Data'!#REF!="No Data",1,IF(#REF!&lt;&gt;"",1,0))</f>
        <v>#REF!</v>
      </c>
      <c r="AU131" s="25" t="e">
        <f>IF('Crisis Indicator Data'!#REF!="No Data",1,IF(#REF!&lt;&gt;"",1,0))</f>
        <v>#REF!</v>
      </c>
      <c r="AV131" s="25" t="e">
        <f>IF('Crisis Indicator Data'!#REF!="No Data",1,IF(#REF!&lt;&gt;"",1,0))</f>
        <v>#REF!</v>
      </c>
      <c r="AW131" s="25" t="e">
        <f>IF('Crisis Indicator Data'!#REF!="No Data",1,IF(#REF!&lt;&gt;"",1,0))</f>
        <v>#REF!</v>
      </c>
      <c r="AX131" s="25" t="e">
        <f>IF('Crisis Indicator Data'!#REF!="No Data",1,IF(#REF!&lt;&gt;"",1,0))</f>
        <v>#REF!</v>
      </c>
      <c r="AY131" s="25" t="e">
        <f>IF('Crisis Indicator Data'!#REF!="No Data",1,IF(#REF!&lt;&gt;"",1,0))</f>
        <v>#REF!</v>
      </c>
      <c r="AZ131" s="25" t="e">
        <f>IF('Crisis Indicator Data'!#REF!="No Data",1,IF(#REF!&lt;&gt;"",1,0))</f>
        <v>#REF!</v>
      </c>
      <c r="BA131" t="e">
        <f t="shared" si="8"/>
        <v>#REF!</v>
      </c>
      <c r="BB131" s="27" t="e">
        <f t="shared" si="9"/>
        <v>#REF!</v>
      </c>
    </row>
    <row r="132" spans="1:54" x14ac:dyDescent="0.25">
      <c r="A132" t="s">
        <v>10047</v>
      </c>
      <c r="B132" s="25" t="e">
        <f>IF('Crisis Indicator Data'!#REF!="No Data",1,IF(#REF!&lt;&gt;"",1,0))</f>
        <v>#REF!</v>
      </c>
      <c r="C132" s="25" t="e">
        <f>IF('Crisis Indicator Data'!#REF!="No Data",1,IF(#REF!&lt;&gt;"",1,0))</f>
        <v>#REF!</v>
      </c>
      <c r="D132" s="25" t="e">
        <f>IF('Crisis Indicator Data'!#REF!="No Data",1,IF(#REF!&lt;&gt;"",1,0))</f>
        <v>#REF!</v>
      </c>
      <c r="E132" s="25" t="e">
        <f>IF('Crisis Indicator Data'!#REF!="No Data",1,IF(#REF!&lt;&gt;"",1,0))</f>
        <v>#REF!</v>
      </c>
      <c r="F132" s="25" t="e">
        <f>IF('Crisis Indicator Data'!#REF!="No Data",1,IF(#REF!&lt;&gt;"",1,0))</f>
        <v>#REF!</v>
      </c>
      <c r="G132" s="25" t="e">
        <f>IF('Crisis Indicator Data'!#REF!="No Data",1,IF(#REF!&lt;&gt;"",1,0))</f>
        <v>#REF!</v>
      </c>
      <c r="H132" s="25" t="e">
        <f>IF('Crisis Indicator Data'!#REF!="No Data",1,IF(#REF!&lt;&gt;"",1,0))</f>
        <v>#REF!</v>
      </c>
      <c r="I132" s="25" t="e">
        <f>IF('Crisis Indicator Data'!#REF!="No Data",1,IF(#REF!&lt;&gt;"",1,0))</f>
        <v>#REF!</v>
      </c>
      <c r="J132" s="25" t="e">
        <f>IF('Crisis Indicator Data'!#REF!="No Data",1,IF(#REF!&lt;&gt;"",1,0))</f>
        <v>#REF!</v>
      </c>
      <c r="K132" s="25" t="e">
        <f>IF('Crisis Indicator Data'!#REF!="No Data",1,IF(#REF!&lt;&gt;"",1,0))</f>
        <v>#REF!</v>
      </c>
      <c r="L132" s="25" t="e">
        <f>IF('Crisis Indicator Data'!#REF!="No Data",1,IF(#REF!&lt;&gt;"",1,0))</f>
        <v>#REF!</v>
      </c>
      <c r="M132" s="25" t="e">
        <f>IF('Crisis Indicator Data'!#REF!="No Data",1,IF(#REF!&lt;&gt;"",1,0))</f>
        <v>#REF!</v>
      </c>
      <c r="N132" s="25" t="e">
        <f>IF('Crisis Indicator Data'!#REF!="No Data",1,IF(#REF!&lt;&gt;"",1,0))</f>
        <v>#REF!</v>
      </c>
      <c r="O132" s="25" t="e">
        <f>IF('Crisis Indicator Data'!#REF!="No Data",1,IF(#REF!&lt;&gt;"",1,0))</f>
        <v>#REF!</v>
      </c>
      <c r="P132" s="25" t="e">
        <f>IF('Crisis Indicator Data'!#REF!="No Data",1,IF(#REF!&lt;&gt;"",1,0))</f>
        <v>#REF!</v>
      </c>
      <c r="Q132" s="25" t="e">
        <f>IF('Crisis Indicator Data'!#REF!="No Data",1,IF(#REF!&lt;&gt;"",1,0))</f>
        <v>#REF!</v>
      </c>
      <c r="R132" s="25" t="e">
        <f>IF('Crisis Indicator Data'!#REF!="No Data",1,IF(#REF!&lt;&gt;"",1,0))</f>
        <v>#REF!</v>
      </c>
      <c r="S132" s="25" t="e">
        <f>IF('Crisis Indicator Data'!#REF!="No Data",1,IF(#REF!&lt;&gt;"",1,0))</f>
        <v>#REF!</v>
      </c>
      <c r="T132" s="25" t="e">
        <f>IF('Crisis Indicator Data'!#REF!="No Data",1,IF(#REF!&lt;&gt;"",1,0))</f>
        <v>#REF!</v>
      </c>
      <c r="U132" s="25" t="e">
        <f>IF('Crisis Indicator Data'!#REF!="No Data",1,IF(#REF!&lt;&gt;"",1,0))</f>
        <v>#REF!</v>
      </c>
      <c r="V132" s="25" t="e">
        <f>IF('Crisis Indicator Data'!#REF!="No Data",1,IF(#REF!&lt;&gt;"",1,0))</f>
        <v>#REF!</v>
      </c>
      <c r="W132" s="25" t="e">
        <f>IF('Crisis Indicator Data'!#REF!="No Data",1,IF(#REF!&lt;&gt;"",1,0))</f>
        <v>#REF!</v>
      </c>
      <c r="X132" s="25" t="e">
        <f>IF('Crisis Indicator Data'!#REF!="No Data",1,IF(#REF!&lt;&gt;"",1,0))</f>
        <v>#REF!</v>
      </c>
      <c r="Y132" s="25" t="e">
        <f>IF('Crisis Indicator Data'!#REF!="No Data",1,IF(#REF!&lt;&gt;"",1,0))</f>
        <v>#REF!</v>
      </c>
      <c r="Z132" s="25" t="e">
        <f>IF('Crisis Indicator Data'!#REF!="No Data",1,IF(#REF!&lt;&gt;"",1,0))</f>
        <v>#REF!</v>
      </c>
      <c r="AA132" s="25" t="e">
        <f>IF('Crisis Indicator Data'!#REF!="No Data",1,IF(#REF!&lt;&gt;"",1,0))</f>
        <v>#REF!</v>
      </c>
      <c r="AB132" s="25" t="e">
        <f>IF('Crisis Indicator Data'!#REF!="No Data",1,IF(#REF!&lt;&gt;"",1,0))</f>
        <v>#REF!</v>
      </c>
      <c r="AC132" s="25" t="e">
        <f>IF('Crisis Indicator Data'!#REF!="No Data",1,IF(#REF!&lt;&gt;"",1,0))</f>
        <v>#REF!</v>
      </c>
      <c r="AD132" s="25" t="e">
        <f>IF('Crisis Indicator Data'!#REF!="No Data",1,IF(#REF!&lt;&gt;"",1,0))</f>
        <v>#REF!</v>
      </c>
      <c r="AE132" s="25" t="e">
        <f>IF('Crisis Indicator Data'!#REF!="No Data",1,IF(#REF!&lt;&gt;"",1,0))</f>
        <v>#REF!</v>
      </c>
      <c r="AF132" s="25" t="e">
        <f>IF('Crisis Indicator Data'!#REF!="No Data",1,IF(#REF!&lt;&gt;"",1,0))</f>
        <v>#REF!</v>
      </c>
      <c r="AG132" s="25" t="e">
        <f>IF('Crisis Indicator Data'!#REF!="No Data",1,IF(#REF!&lt;&gt;"",1,0))</f>
        <v>#REF!</v>
      </c>
      <c r="AH132" s="25" t="e">
        <f>IF('Crisis Indicator Data'!#REF!="No Data",1,IF(#REF!&lt;&gt;"",1,0))</f>
        <v>#REF!</v>
      </c>
      <c r="AI132" s="25" t="e">
        <f>IF('Crisis Indicator Data'!#REF!="No Data",1,IF(#REF!&lt;&gt;"",1,0))</f>
        <v>#REF!</v>
      </c>
      <c r="AJ132" s="25" t="e">
        <f>IF('Crisis Indicator Data'!#REF!="No Data",1,IF(#REF!&lt;&gt;"",1,0))</f>
        <v>#REF!</v>
      </c>
      <c r="AK132" s="25" t="e">
        <f>IF('Crisis Indicator Data'!#REF!="No Data",1,IF(#REF!&lt;&gt;"",1,0))</f>
        <v>#REF!</v>
      </c>
      <c r="AL132" s="25" t="e">
        <f>IF('Crisis Indicator Data'!#REF!="No Data",1,IF(#REF!&lt;&gt;"",1,0))</f>
        <v>#REF!</v>
      </c>
      <c r="AM132" s="25" t="e">
        <f>IF('Crisis Indicator Data'!#REF!="No Data",1,IF(#REF!&lt;&gt;"",1,0))</f>
        <v>#REF!</v>
      </c>
      <c r="AN132" s="25" t="e">
        <f>IF('Crisis Indicator Data'!#REF!="No Data",1,IF(#REF!&lt;&gt;"",1,0))</f>
        <v>#REF!</v>
      </c>
      <c r="AO132" s="25" t="e">
        <f>IF('Crisis Indicator Data'!#REF!="No Data",1,IF(#REF!&lt;&gt;"",1,0))</f>
        <v>#REF!</v>
      </c>
      <c r="AP132" s="25" t="e">
        <f>IF('Crisis Indicator Data'!#REF!="No Data",1,IF(#REF!&lt;&gt;"",1,0))</f>
        <v>#REF!</v>
      </c>
      <c r="AQ132" s="25" t="e">
        <f>IF('Crisis Indicator Data'!#REF!="No Data",1,IF(#REF!&lt;&gt;"",1,0))</f>
        <v>#REF!</v>
      </c>
      <c r="AR132" s="25" t="e">
        <f>IF('Crisis Indicator Data'!#REF!="No Data",1,IF(#REF!&lt;&gt;"",1,0))</f>
        <v>#REF!</v>
      </c>
      <c r="AS132" s="25" t="e">
        <f>IF('Crisis Indicator Data'!#REF!="No Data",1,IF(#REF!&lt;&gt;"",1,0))</f>
        <v>#REF!</v>
      </c>
      <c r="AT132" s="25" t="e">
        <f>IF('Crisis Indicator Data'!#REF!="No Data",1,IF(#REF!&lt;&gt;"",1,0))</f>
        <v>#REF!</v>
      </c>
      <c r="AU132" s="25" t="e">
        <f>IF('Crisis Indicator Data'!#REF!="No Data",1,IF(#REF!&lt;&gt;"",1,0))</f>
        <v>#REF!</v>
      </c>
      <c r="AV132" s="25" t="e">
        <f>IF('Crisis Indicator Data'!#REF!="No Data",1,IF(#REF!&lt;&gt;"",1,0))</f>
        <v>#REF!</v>
      </c>
      <c r="AW132" s="25" t="e">
        <f>IF('Crisis Indicator Data'!#REF!="No Data",1,IF(#REF!&lt;&gt;"",1,0))</f>
        <v>#REF!</v>
      </c>
      <c r="AX132" s="25" t="e">
        <f>IF('Crisis Indicator Data'!#REF!="No Data",1,IF(#REF!&lt;&gt;"",1,0))</f>
        <v>#REF!</v>
      </c>
      <c r="AY132" s="25" t="e">
        <f>IF('Crisis Indicator Data'!#REF!="No Data",1,IF(#REF!&lt;&gt;"",1,0))</f>
        <v>#REF!</v>
      </c>
      <c r="AZ132" s="25" t="e">
        <f>IF('Crisis Indicator Data'!#REF!="No Data",1,IF(#REF!&lt;&gt;"",1,0))</f>
        <v>#REF!</v>
      </c>
      <c r="BA132" t="e">
        <f t="shared" si="8"/>
        <v>#REF!</v>
      </c>
      <c r="BB132" s="27" t="e">
        <f t="shared" si="9"/>
        <v>#REF!</v>
      </c>
    </row>
    <row r="133" spans="1:54" x14ac:dyDescent="0.25">
      <c r="A133" t="s">
        <v>10052</v>
      </c>
      <c r="B133" s="25" t="e">
        <f>IF('Crisis Indicator Data'!#REF!="No Data",1,IF(#REF!&lt;&gt;"",1,0))</f>
        <v>#REF!</v>
      </c>
      <c r="C133" s="25" t="e">
        <f>IF('Crisis Indicator Data'!#REF!="No Data",1,IF(#REF!&lt;&gt;"",1,0))</f>
        <v>#REF!</v>
      </c>
      <c r="D133" s="25" t="e">
        <f>IF('Crisis Indicator Data'!#REF!="No Data",1,IF(#REF!&lt;&gt;"",1,0))</f>
        <v>#REF!</v>
      </c>
      <c r="E133" s="25" t="e">
        <f>IF('Crisis Indicator Data'!#REF!="No Data",1,IF(#REF!&lt;&gt;"",1,0))</f>
        <v>#REF!</v>
      </c>
      <c r="F133" s="25" t="e">
        <f>IF('Crisis Indicator Data'!#REF!="No Data",1,IF(#REF!&lt;&gt;"",1,0))</f>
        <v>#REF!</v>
      </c>
      <c r="G133" s="25" t="e">
        <f>IF('Crisis Indicator Data'!#REF!="No Data",1,IF(#REF!&lt;&gt;"",1,0))</f>
        <v>#REF!</v>
      </c>
      <c r="H133" s="25" t="e">
        <f>IF('Crisis Indicator Data'!#REF!="No Data",1,IF(#REF!&lt;&gt;"",1,0))</f>
        <v>#REF!</v>
      </c>
      <c r="I133" s="25" t="e">
        <f>IF('Crisis Indicator Data'!#REF!="No Data",1,IF(#REF!&lt;&gt;"",1,0))</f>
        <v>#REF!</v>
      </c>
      <c r="J133" s="25" t="e">
        <f>IF('Crisis Indicator Data'!#REF!="No Data",1,IF(#REF!&lt;&gt;"",1,0))</f>
        <v>#REF!</v>
      </c>
      <c r="K133" s="25" t="e">
        <f>IF('Crisis Indicator Data'!#REF!="No Data",1,IF(#REF!&lt;&gt;"",1,0))</f>
        <v>#REF!</v>
      </c>
      <c r="L133" s="25" t="e">
        <f>IF('Crisis Indicator Data'!#REF!="No Data",1,IF(#REF!&lt;&gt;"",1,0))</f>
        <v>#REF!</v>
      </c>
      <c r="M133" s="25" t="e">
        <f>IF('Crisis Indicator Data'!#REF!="No Data",1,IF(#REF!&lt;&gt;"",1,0))</f>
        <v>#REF!</v>
      </c>
      <c r="N133" s="25" t="e">
        <f>IF('Crisis Indicator Data'!#REF!="No Data",1,IF(#REF!&lt;&gt;"",1,0))</f>
        <v>#REF!</v>
      </c>
      <c r="O133" s="25" t="e">
        <f>IF('Crisis Indicator Data'!#REF!="No Data",1,IF(#REF!&lt;&gt;"",1,0))</f>
        <v>#REF!</v>
      </c>
      <c r="P133" s="25" t="e">
        <f>IF('Crisis Indicator Data'!#REF!="No Data",1,IF(#REF!&lt;&gt;"",1,0))</f>
        <v>#REF!</v>
      </c>
      <c r="Q133" s="25" t="e">
        <f>IF('Crisis Indicator Data'!#REF!="No Data",1,IF(#REF!&lt;&gt;"",1,0))</f>
        <v>#REF!</v>
      </c>
      <c r="R133" s="25" t="e">
        <f>IF('Crisis Indicator Data'!#REF!="No Data",1,IF(#REF!&lt;&gt;"",1,0))</f>
        <v>#REF!</v>
      </c>
      <c r="S133" s="25" t="e">
        <f>IF('Crisis Indicator Data'!#REF!="No Data",1,IF(#REF!&lt;&gt;"",1,0))</f>
        <v>#REF!</v>
      </c>
      <c r="T133" s="25" t="e">
        <f>IF('Crisis Indicator Data'!#REF!="No Data",1,IF(#REF!&lt;&gt;"",1,0))</f>
        <v>#REF!</v>
      </c>
      <c r="U133" s="25" t="e">
        <f>IF('Crisis Indicator Data'!#REF!="No Data",1,IF(#REF!&lt;&gt;"",1,0))</f>
        <v>#REF!</v>
      </c>
      <c r="V133" s="25" t="e">
        <f>IF('Crisis Indicator Data'!#REF!="No Data",1,IF(#REF!&lt;&gt;"",1,0))</f>
        <v>#REF!</v>
      </c>
      <c r="W133" s="25" t="e">
        <f>IF('Crisis Indicator Data'!#REF!="No Data",1,IF(#REF!&lt;&gt;"",1,0))</f>
        <v>#REF!</v>
      </c>
      <c r="X133" s="25" t="e">
        <f>IF('Crisis Indicator Data'!#REF!="No Data",1,IF(#REF!&lt;&gt;"",1,0))</f>
        <v>#REF!</v>
      </c>
      <c r="Y133" s="25" t="e">
        <f>IF('Crisis Indicator Data'!#REF!="No Data",1,IF(#REF!&lt;&gt;"",1,0))</f>
        <v>#REF!</v>
      </c>
      <c r="Z133" s="25" t="e">
        <f>IF('Crisis Indicator Data'!#REF!="No Data",1,IF(#REF!&lt;&gt;"",1,0))</f>
        <v>#REF!</v>
      </c>
      <c r="AA133" s="25" t="e">
        <f>IF('Crisis Indicator Data'!#REF!="No Data",1,IF(#REF!&lt;&gt;"",1,0))</f>
        <v>#REF!</v>
      </c>
      <c r="AB133" s="25" t="e">
        <f>IF('Crisis Indicator Data'!#REF!="No Data",1,IF(#REF!&lt;&gt;"",1,0))</f>
        <v>#REF!</v>
      </c>
      <c r="AC133" s="25" t="e">
        <f>IF('Crisis Indicator Data'!#REF!="No Data",1,IF(#REF!&lt;&gt;"",1,0))</f>
        <v>#REF!</v>
      </c>
      <c r="AD133" s="25" t="e">
        <f>IF('Crisis Indicator Data'!#REF!="No Data",1,IF(#REF!&lt;&gt;"",1,0))</f>
        <v>#REF!</v>
      </c>
      <c r="AE133" s="25" t="e">
        <f>IF('Crisis Indicator Data'!#REF!="No Data",1,IF(#REF!&lt;&gt;"",1,0))</f>
        <v>#REF!</v>
      </c>
      <c r="AF133" s="25" t="e">
        <f>IF('Crisis Indicator Data'!#REF!="No Data",1,IF(#REF!&lt;&gt;"",1,0))</f>
        <v>#REF!</v>
      </c>
      <c r="AG133" s="25" t="e">
        <f>IF('Crisis Indicator Data'!#REF!="No Data",1,IF(#REF!&lt;&gt;"",1,0))</f>
        <v>#REF!</v>
      </c>
      <c r="AH133" s="25" t="e">
        <f>IF('Crisis Indicator Data'!#REF!="No Data",1,IF(#REF!&lt;&gt;"",1,0))</f>
        <v>#REF!</v>
      </c>
      <c r="AI133" s="25" t="e">
        <f>IF('Crisis Indicator Data'!#REF!="No Data",1,IF(#REF!&lt;&gt;"",1,0))</f>
        <v>#REF!</v>
      </c>
      <c r="AJ133" s="25" t="e">
        <f>IF('Crisis Indicator Data'!#REF!="No Data",1,IF(#REF!&lt;&gt;"",1,0))</f>
        <v>#REF!</v>
      </c>
      <c r="AK133" s="25" t="e">
        <f>IF('Crisis Indicator Data'!#REF!="No Data",1,IF(#REF!&lt;&gt;"",1,0))</f>
        <v>#REF!</v>
      </c>
      <c r="AL133" s="25" t="e">
        <f>IF('Crisis Indicator Data'!#REF!="No Data",1,IF(#REF!&lt;&gt;"",1,0))</f>
        <v>#REF!</v>
      </c>
      <c r="AM133" s="25" t="e">
        <f>IF('Crisis Indicator Data'!#REF!="No Data",1,IF(#REF!&lt;&gt;"",1,0))</f>
        <v>#REF!</v>
      </c>
      <c r="AN133" s="25" t="e">
        <f>IF('Crisis Indicator Data'!#REF!="No Data",1,IF(#REF!&lt;&gt;"",1,0))</f>
        <v>#REF!</v>
      </c>
      <c r="AO133" s="25" t="e">
        <f>IF('Crisis Indicator Data'!#REF!="No Data",1,IF(#REF!&lt;&gt;"",1,0))</f>
        <v>#REF!</v>
      </c>
      <c r="AP133" s="25" t="e">
        <f>IF('Crisis Indicator Data'!#REF!="No Data",1,IF(#REF!&lt;&gt;"",1,0))</f>
        <v>#REF!</v>
      </c>
      <c r="AQ133" s="25" t="e">
        <f>IF('Crisis Indicator Data'!#REF!="No Data",1,IF(#REF!&lt;&gt;"",1,0))</f>
        <v>#REF!</v>
      </c>
      <c r="AR133" s="25" t="e">
        <f>IF('Crisis Indicator Data'!#REF!="No Data",1,IF(#REF!&lt;&gt;"",1,0))</f>
        <v>#REF!</v>
      </c>
      <c r="AS133" s="25" t="e">
        <f>IF('Crisis Indicator Data'!#REF!="No Data",1,IF(#REF!&lt;&gt;"",1,0))</f>
        <v>#REF!</v>
      </c>
      <c r="AT133" s="25" t="e">
        <f>IF('Crisis Indicator Data'!#REF!="No Data",1,IF(#REF!&lt;&gt;"",1,0))</f>
        <v>#REF!</v>
      </c>
      <c r="AU133" s="25" t="e">
        <f>IF('Crisis Indicator Data'!#REF!="No Data",1,IF(#REF!&lt;&gt;"",1,0))</f>
        <v>#REF!</v>
      </c>
      <c r="AV133" s="25" t="e">
        <f>IF('Crisis Indicator Data'!#REF!="No Data",1,IF(#REF!&lt;&gt;"",1,0))</f>
        <v>#REF!</v>
      </c>
      <c r="AW133" s="25" t="e">
        <f>IF('Crisis Indicator Data'!#REF!="No Data",1,IF(#REF!&lt;&gt;"",1,0))</f>
        <v>#REF!</v>
      </c>
      <c r="AX133" s="25" t="e">
        <f>IF('Crisis Indicator Data'!#REF!="No Data",1,IF(#REF!&lt;&gt;"",1,0))</f>
        <v>#REF!</v>
      </c>
      <c r="AY133" s="25" t="e">
        <f>IF('Crisis Indicator Data'!#REF!="No Data",1,IF(#REF!&lt;&gt;"",1,0))</f>
        <v>#REF!</v>
      </c>
      <c r="AZ133" s="25" t="e">
        <f>IF('Crisis Indicator Data'!#REF!="No Data",1,IF(#REF!&lt;&gt;"",1,0))</f>
        <v>#REF!</v>
      </c>
      <c r="BA133" t="e">
        <f t="shared" si="8"/>
        <v>#REF!</v>
      </c>
      <c r="BB133" s="27" t="e">
        <f t="shared" si="9"/>
        <v>#REF!</v>
      </c>
    </row>
    <row r="134" spans="1:54" x14ac:dyDescent="0.25">
      <c r="A134" t="s">
        <v>10058</v>
      </c>
      <c r="B134" s="25" t="e">
        <f>IF('Crisis Indicator Data'!#REF!="No Data",1,IF(#REF!&lt;&gt;"",1,0))</f>
        <v>#REF!</v>
      </c>
      <c r="C134" s="25" t="e">
        <f>IF('Crisis Indicator Data'!#REF!="No Data",1,IF(#REF!&lt;&gt;"",1,0))</f>
        <v>#REF!</v>
      </c>
      <c r="D134" s="25" t="e">
        <f>IF('Crisis Indicator Data'!#REF!="No Data",1,IF(#REF!&lt;&gt;"",1,0))</f>
        <v>#REF!</v>
      </c>
      <c r="E134" s="25" t="e">
        <f>IF('Crisis Indicator Data'!#REF!="No Data",1,IF(#REF!&lt;&gt;"",1,0))</f>
        <v>#REF!</v>
      </c>
      <c r="F134" s="25" t="e">
        <f>IF('Crisis Indicator Data'!#REF!="No Data",1,IF(#REF!&lt;&gt;"",1,0))</f>
        <v>#REF!</v>
      </c>
      <c r="G134" s="25" t="e">
        <f>IF('Crisis Indicator Data'!#REF!="No Data",1,IF(#REF!&lt;&gt;"",1,0))</f>
        <v>#REF!</v>
      </c>
      <c r="H134" s="25" t="e">
        <f>IF('Crisis Indicator Data'!#REF!="No Data",1,IF(#REF!&lt;&gt;"",1,0))</f>
        <v>#REF!</v>
      </c>
      <c r="I134" s="25" t="e">
        <f>IF('Crisis Indicator Data'!#REF!="No Data",1,IF(#REF!&lt;&gt;"",1,0))</f>
        <v>#REF!</v>
      </c>
      <c r="J134" s="25" t="e">
        <f>IF('Crisis Indicator Data'!#REF!="No Data",1,IF(#REF!&lt;&gt;"",1,0))</f>
        <v>#REF!</v>
      </c>
      <c r="K134" s="25" t="e">
        <f>IF('Crisis Indicator Data'!#REF!="No Data",1,IF(#REF!&lt;&gt;"",1,0))</f>
        <v>#REF!</v>
      </c>
      <c r="L134" s="25" t="e">
        <f>IF('Crisis Indicator Data'!#REF!="No Data",1,IF(#REF!&lt;&gt;"",1,0))</f>
        <v>#REF!</v>
      </c>
      <c r="M134" s="25" t="e">
        <f>IF('Crisis Indicator Data'!#REF!="No Data",1,IF(#REF!&lt;&gt;"",1,0))</f>
        <v>#REF!</v>
      </c>
      <c r="N134" s="25" t="e">
        <f>IF('Crisis Indicator Data'!#REF!="No Data",1,IF(#REF!&lt;&gt;"",1,0))</f>
        <v>#REF!</v>
      </c>
      <c r="O134" s="25" t="e">
        <f>IF('Crisis Indicator Data'!#REF!="No Data",1,IF(#REF!&lt;&gt;"",1,0))</f>
        <v>#REF!</v>
      </c>
      <c r="P134" s="25" t="e">
        <f>IF('Crisis Indicator Data'!#REF!="No Data",1,IF(#REF!&lt;&gt;"",1,0))</f>
        <v>#REF!</v>
      </c>
      <c r="Q134" s="25" t="e">
        <f>IF('Crisis Indicator Data'!#REF!="No Data",1,IF(#REF!&lt;&gt;"",1,0))</f>
        <v>#REF!</v>
      </c>
      <c r="R134" s="25" t="e">
        <f>IF('Crisis Indicator Data'!#REF!="No Data",1,IF(#REF!&lt;&gt;"",1,0))</f>
        <v>#REF!</v>
      </c>
      <c r="S134" s="25" t="e">
        <f>IF('Crisis Indicator Data'!#REF!="No Data",1,IF(#REF!&lt;&gt;"",1,0))</f>
        <v>#REF!</v>
      </c>
      <c r="T134" s="25" t="e">
        <f>IF('Crisis Indicator Data'!#REF!="No Data",1,IF(#REF!&lt;&gt;"",1,0))</f>
        <v>#REF!</v>
      </c>
      <c r="U134" s="25" t="e">
        <f>IF('Crisis Indicator Data'!#REF!="No Data",1,IF(#REF!&lt;&gt;"",1,0))</f>
        <v>#REF!</v>
      </c>
      <c r="V134" s="25" t="e">
        <f>IF('Crisis Indicator Data'!#REF!="No Data",1,IF(#REF!&lt;&gt;"",1,0))</f>
        <v>#REF!</v>
      </c>
      <c r="W134" s="25" t="e">
        <f>IF('Crisis Indicator Data'!#REF!="No Data",1,IF(#REF!&lt;&gt;"",1,0))</f>
        <v>#REF!</v>
      </c>
      <c r="X134" s="25" t="e">
        <f>IF('Crisis Indicator Data'!#REF!="No Data",1,IF(#REF!&lt;&gt;"",1,0))</f>
        <v>#REF!</v>
      </c>
      <c r="Y134" s="25" t="e">
        <f>IF('Crisis Indicator Data'!#REF!="No Data",1,IF(#REF!&lt;&gt;"",1,0))</f>
        <v>#REF!</v>
      </c>
      <c r="Z134" s="25" t="e">
        <f>IF('Crisis Indicator Data'!#REF!="No Data",1,IF(#REF!&lt;&gt;"",1,0))</f>
        <v>#REF!</v>
      </c>
      <c r="AA134" s="25" t="e">
        <f>IF('Crisis Indicator Data'!#REF!="No Data",1,IF(#REF!&lt;&gt;"",1,0))</f>
        <v>#REF!</v>
      </c>
      <c r="AB134" s="25" t="e">
        <f>IF('Crisis Indicator Data'!#REF!="No Data",1,IF(#REF!&lt;&gt;"",1,0))</f>
        <v>#REF!</v>
      </c>
      <c r="AC134" s="25" t="e">
        <f>IF('Crisis Indicator Data'!#REF!="No Data",1,IF(#REF!&lt;&gt;"",1,0))</f>
        <v>#REF!</v>
      </c>
      <c r="AD134" s="25" t="e">
        <f>IF('Crisis Indicator Data'!#REF!="No Data",1,IF(#REF!&lt;&gt;"",1,0))</f>
        <v>#REF!</v>
      </c>
      <c r="AE134" s="25" t="e">
        <f>IF('Crisis Indicator Data'!#REF!="No Data",1,IF(#REF!&lt;&gt;"",1,0))</f>
        <v>#REF!</v>
      </c>
      <c r="AF134" s="25" t="e">
        <f>IF('Crisis Indicator Data'!#REF!="No Data",1,IF(#REF!&lt;&gt;"",1,0))</f>
        <v>#REF!</v>
      </c>
      <c r="AG134" s="25" t="e">
        <f>IF('Crisis Indicator Data'!#REF!="No Data",1,IF(#REF!&lt;&gt;"",1,0))</f>
        <v>#REF!</v>
      </c>
      <c r="AH134" s="25" t="e">
        <f>IF('Crisis Indicator Data'!#REF!="No Data",1,IF(#REF!&lt;&gt;"",1,0))</f>
        <v>#REF!</v>
      </c>
      <c r="AI134" s="25" t="e">
        <f>IF('Crisis Indicator Data'!#REF!="No Data",1,IF(#REF!&lt;&gt;"",1,0))</f>
        <v>#REF!</v>
      </c>
      <c r="AJ134" s="25" t="e">
        <f>IF('Crisis Indicator Data'!#REF!="No Data",1,IF(#REF!&lt;&gt;"",1,0))</f>
        <v>#REF!</v>
      </c>
      <c r="AK134" s="25" t="e">
        <f>IF('Crisis Indicator Data'!#REF!="No Data",1,IF(#REF!&lt;&gt;"",1,0))</f>
        <v>#REF!</v>
      </c>
      <c r="AL134" s="25" t="e">
        <f>IF('Crisis Indicator Data'!#REF!="No Data",1,IF(#REF!&lt;&gt;"",1,0))</f>
        <v>#REF!</v>
      </c>
      <c r="AM134" s="25" t="e">
        <f>IF('Crisis Indicator Data'!#REF!="No Data",1,IF(#REF!&lt;&gt;"",1,0))</f>
        <v>#REF!</v>
      </c>
      <c r="AN134" s="25" t="e">
        <f>IF('Crisis Indicator Data'!#REF!="No Data",1,IF(#REF!&lt;&gt;"",1,0))</f>
        <v>#REF!</v>
      </c>
      <c r="AO134" s="25" t="e">
        <f>IF('Crisis Indicator Data'!#REF!="No Data",1,IF(#REF!&lt;&gt;"",1,0))</f>
        <v>#REF!</v>
      </c>
      <c r="AP134" s="25" t="e">
        <f>IF('Crisis Indicator Data'!#REF!="No Data",1,IF(#REF!&lt;&gt;"",1,0))</f>
        <v>#REF!</v>
      </c>
      <c r="AQ134" s="25" t="e">
        <f>IF('Crisis Indicator Data'!#REF!="No Data",1,IF(#REF!&lt;&gt;"",1,0))</f>
        <v>#REF!</v>
      </c>
      <c r="AR134" s="25" t="e">
        <f>IF('Crisis Indicator Data'!#REF!="No Data",1,IF(#REF!&lt;&gt;"",1,0))</f>
        <v>#REF!</v>
      </c>
      <c r="AS134" s="25" t="e">
        <f>IF('Crisis Indicator Data'!#REF!="No Data",1,IF(#REF!&lt;&gt;"",1,0))</f>
        <v>#REF!</v>
      </c>
      <c r="AT134" s="25" t="e">
        <f>IF('Crisis Indicator Data'!#REF!="No Data",1,IF(#REF!&lt;&gt;"",1,0))</f>
        <v>#REF!</v>
      </c>
      <c r="AU134" s="25" t="e">
        <f>IF('Crisis Indicator Data'!#REF!="No Data",1,IF(#REF!&lt;&gt;"",1,0))</f>
        <v>#REF!</v>
      </c>
      <c r="AV134" s="25" t="e">
        <f>IF('Crisis Indicator Data'!#REF!="No Data",1,IF(#REF!&lt;&gt;"",1,0))</f>
        <v>#REF!</v>
      </c>
      <c r="AW134" s="25" t="e">
        <f>IF('Crisis Indicator Data'!#REF!="No Data",1,IF(#REF!&lt;&gt;"",1,0))</f>
        <v>#REF!</v>
      </c>
      <c r="AX134" s="25" t="e">
        <f>IF('Crisis Indicator Data'!#REF!="No Data",1,IF(#REF!&lt;&gt;"",1,0))</f>
        <v>#REF!</v>
      </c>
      <c r="AY134" s="25" t="e">
        <f>IF('Crisis Indicator Data'!#REF!="No Data",1,IF(#REF!&lt;&gt;"",1,0))</f>
        <v>#REF!</v>
      </c>
      <c r="AZ134" s="25" t="e">
        <f>IF('Crisis Indicator Data'!#REF!="No Data",1,IF(#REF!&lt;&gt;"",1,0))</f>
        <v>#REF!</v>
      </c>
      <c r="BA134" t="e">
        <f t="shared" si="8"/>
        <v>#REF!</v>
      </c>
      <c r="BB134" s="27" t="e">
        <f t="shared" si="9"/>
        <v>#REF!</v>
      </c>
    </row>
    <row r="135" spans="1:54" x14ac:dyDescent="0.25">
      <c r="A135" t="s">
        <v>10048</v>
      </c>
      <c r="B135" s="25" t="e">
        <f>IF('Crisis Indicator Data'!#REF!="No Data",1,IF(#REF!&lt;&gt;"",1,0))</f>
        <v>#REF!</v>
      </c>
      <c r="C135" s="25" t="e">
        <f>IF('Crisis Indicator Data'!#REF!="No Data",1,IF(#REF!&lt;&gt;"",1,0))</f>
        <v>#REF!</v>
      </c>
      <c r="D135" s="25" t="e">
        <f>IF('Crisis Indicator Data'!#REF!="No Data",1,IF(#REF!&lt;&gt;"",1,0))</f>
        <v>#REF!</v>
      </c>
      <c r="E135" s="25" t="e">
        <f>IF('Crisis Indicator Data'!#REF!="No Data",1,IF(#REF!&lt;&gt;"",1,0))</f>
        <v>#REF!</v>
      </c>
      <c r="F135" s="25" t="e">
        <f>IF('Crisis Indicator Data'!#REF!="No Data",1,IF(#REF!&lt;&gt;"",1,0))</f>
        <v>#REF!</v>
      </c>
      <c r="G135" s="25" t="e">
        <f>IF('Crisis Indicator Data'!#REF!="No Data",1,IF(#REF!&lt;&gt;"",1,0))</f>
        <v>#REF!</v>
      </c>
      <c r="H135" s="25" t="e">
        <f>IF('Crisis Indicator Data'!#REF!="No Data",1,IF(#REF!&lt;&gt;"",1,0))</f>
        <v>#REF!</v>
      </c>
      <c r="I135" s="25" t="e">
        <f>IF('Crisis Indicator Data'!#REF!="No Data",1,IF(#REF!&lt;&gt;"",1,0))</f>
        <v>#REF!</v>
      </c>
      <c r="J135" s="25" t="e">
        <f>IF('Crisis Indicator Data'!#REF!="No Data",1,IF(#REF!&lt;&gt;"",1,0))</f>
        <v>#REF!</v>
      </c>
      <c r="K135" s="25" t="e">
        <f>IF('Crisis Indicator Data'!#REF!="No Data",1,IF(#REF!&lt;&gt;"",1,0))</f>
        <v>#REF!</v>
      </c>
      <c r="L135" s="25" t="e">
        <f>IF('Crisis Indicator Data'!#REF!="No Data",1,IF(#REF!&lt;&gt;"",1,0))</f>
        <v>#REF!</v>
      </c>
      <c r="M135" s="25" t="e">
        <f>IF('Crisis Indicator Data'!#REF!="No Data",1,IF(#REF!&lt;&gt;"",1,0))</f>
        <v>#REF!</v>
      </c>
      <c r="N135" s="25" t="e">
        <f>IF('Crisis Indicator Data'!#REF!="No Data",1,IF(#REF!&lt;&gt;"",1,0))</f>
        <v>#REF!</v>
      </c>
      <c r="O135" s="25" t="e">
        <f>IF('Crisis Indicator Data'!#REF!="No Data",1,IF(#REF!&lt;&gt;"",1,0))</f>
        <v>#REF!</v>
      </c>
      <c r="P135" s="25" t="e">
        <f>IF('Crisis Indicator Data'!#REF!="No Data",1,IF(#REF!&lt;&gt;"",1,0))</f>
        <v>#REF!</v>
      </c>
      <c r="Q135" s="25" t="e">
        <f>IF('Crisis Indicator Data'!#REF!="No Data",1,IF(#REF!&lt;&gt;"",1,0))</f>
        <v>#REF!</v>
      </c>
      <c r="R135" s="25" t="e">
        <f>IF('Crisis Indicator Data'!#REF!="No Data",1,IF(#REF!&lt;&gt;"",1,0))</f>
        <v>#REF!</v>
      </c>
      <c r="S135" s="25" t="e">
        <f>IF('Crisis Indicator Data'!#REF!="No Data",1,IF(#REF!&lt;&gt;"",1,0))</f>
        <v>#REF!</v>
      </c>
      <c r="T135" s="25" t="e">
        <f>IF('Crisis Indicator Data'!#REF!="No Data",1,IF(#REF!&lt;&gt;"",1,0))</f>
        <v>#REF!</v>
      </c>
      <c r="U135" s="25" t="e">
        <f>IF('Crisis Indicator Data'!#REF!="No Data",1,IF(#REF!&lt;&gt;"",1,0))</f>
        <v>#REF!</v>
      </c>
      <c r="V135" s="25" t="e">
        <f>IF('Crisis Indicator Data'!#REF!="No Data",1,IF(#REF!&lt;&gt;"",1,0))</f>
        <v>#REF!</v>
      </c>
      <c r="W135" s="25" t="e">
        <f>IF('Crisis Indicator Data'!#REF!="No Data",1,IF(#REF!&lt;&gt;"",1,0))</f>
        <v>#REF!</v>
      </c>
      <c r="X135" s="25" t="e">
        <f>IF('Crisis Indicator Data'!#REF!="No Data",1,IF(#REF!&lt;&gt;"",1,0))</f>
        <v>#REF!</v>
      </c>
      <c r="Y135" s="25" t="e">
        <f>IF('Crisis Indicator Data'!#REF!="No Data",1,IF(#REF!&lt;&gt;"",1,0))</f>
        <v>#REF!</v>
      </c>
      <c r="Z135" s="25" t="e">
        <f>IF('Crisis Indicator Data'!#REF!="No Data",1,IF(#REF!&lt;&gt;"",1,0))</f>
        <v>#REF!</v>
      </c>
      <c r="AA135" s="25" t="e">
        <f>IF('Crisis Indicator Data'!#REF!="No Data",1,IF(#REF!&lt;&gt;"",1,0))</f>
        <v>#REF!</v>
      </c>
      <c r="AB135" s="25" t="e">
        <f>IF('Crisis Indicator Data'!#REF!="No Data",1,IF(#REF!&lt;&gt;"",1,0))</f>
        <v>#REF!</v>
      </c>
      <c r="AC135" s="25" t="e">
        <f>IF('Crisis Indicator Data'!#REF!="No Data",1,IF(#REF!&lt;&gt;"",1,0))</f>
        <v>#REF!</v>
      </c>
      <c r="AD135" s="25" t="e">
        <f>IF('Crisis Indicator Data'!#REF!="No Data",1,IF(#REF!&lt;&gt;"",1,0))</f>
        <v>#REF!</v>
      </c>
      <c r="AE135" s="25" t="e">
        <f>IF('Crisis Indicator Data'!#REF!="No Data",1,IF(#REF!&lt;&gt;"",1,0))</f>
        <v>#REF!</v>
      </c>
      <c r="AF135" s="25" t="e">
        <f>IF('Crisis Indicator Data'!#REF!="No Data",1,IF(#REF!&lt;&gt;"",1,0))</f>
        <v>#REF!</v>
      </c>
      <c r="AG135" s="25" t="e">
        <f>IF('Crisis Indicator Data'!#REF!="No Data",1,IF(#REF!&lt;&gt;"",1,0))</f>
        <v>#REF!</v>
      </c>
      <c r="AH135" s="25" t="e">
        <f>IF('Crisis Indicator Data'!#REF!="No Data",1,IF(#REF!&lt;&gt;"",1,0))</f>
        <v>#REF!</v>
      </c>
      <c r="AI135" s="25" t="e">
        <f>IF('Crisis Indicator Data'!#REF!="No Data",1,IF(#REF!&lt;&gt;"",1,0))</f>
        <v>#REF!</v>
      </c>
      <c r="AJ135" s="25" t="e">
        <f>IF('Crisis Indicator Data'!#REF!="No Data",1,IF(#REF!&lt;&gt;"",1,0))</f>
        <v>#REF!</v>
      </c>
      <c r="AK135" s="25" t="e">
        <f>IF('Crisis Indicator Data'!#REF!="No Data",1,IF(#REF!&lt;&gt;"",1,0))</f>
        <v>#REF!</v>
      </c>
      <c r="AL135" s="25" t="e">
        <f>IF('Crisis Indicator Data'!#REF!="No Data",1,IF(#REF!&lt;&gt;"",1,0))</f>
        <v>#REF!</v>
      </c>
      <c r="AM135" s="25" t="e">
        <f>IF('Crisis Indicator Data'!#REF!="No Data",1,IF(#REF!&lt;&gt;"",1,0))</f>
        <v>#REF!</v>
      </c>
      <c r="AN135" s="25" t="e">
        <f>IF('Crisis Indicator Data'!#REF!="No Data",1,IF(#REF!&lt;&gt;"",1,0))</f>
        <v>#REF!</v>
      </c>
      <c r="AO135" s="25" t="e">
        <f>IF('Crisis Indicator Data'!#REF!="No Data",1,IF(#REF!&lt;&gt;"",1,0))</f>
        <v>#REF!</v>
      </c>
      <c r="AP135" s="25" t="e">
        <f>IF('Crisis Indicator Data'!#REF!="No Data",1,IF(#REF!&lt;&gt;"",1,0))</f>
        <v>#REF!</v>
      </c>
      <c r="AQ135" s="25" t="e">
        <f>IF('Crisis Indicator Data'!#REF!="No Data",1,IF(#REF!&lt;&gt;"",1,0))</f>
        <v>#REF!</v>
      </c>
      <c r="AR135" s="25" t="e">
        <f>IF('Crisis Indicator Data'!#REF!="No Data",1,IF(#REF!&lt;&gt;"",1,0))</f>
        <v>#REF!</v>
      </c>
      <c r="AS135" s="25" t="e">
        <f>IF('Crisis Indicator Data'!#REF!="No Data",1,IF(#REF!&lt;&gt;"",1,0))</f>
        <v>#REF!</v>
      </c>
      <c r="AT135" s="25" t="e">
        <f>IF('Crisis Indicator Data'!#REF!="No Data",1,IF(#REF!&lt;&gt;"",1,0))</f>
        <v>#REF!</v>
      </c>
      <c r="AU135" s="25" t="e">
        <f>IF('Crisis Indicator Data'!#REF!="No Data",1,IF(#REF!&lt;&gt;"",1,0))</f>
        <v>#REF!</v>
      </c>
      <c r="AV135" s="25" t="e">
        <f>IF('Crisis Indicator Data'!#REF!="No Data",1,IF(#REF!&lt;&gt;"",1,0))</f>
        <v>#REF!</v>
      </c>
      <c r="AW135" s="25" t="e">
        <f>IF('Crisis Indicator Data'!#REF!="No Data",1,IF(#REF!&lt;&gt;"",1,0))</f>
        <v>#REF!</v>
      </c>
      <c r="AX135" s="25" t="e">
        <f>IF('Crisis Indicator Data'!#REF!="No Data",1,IF(#REF!&lt;&gt;"",1,0))</f>
        <v>#REF!</v>
      </c>
      <c r="AY135" s="25" t="e">
        <f>IF('Crisis Indicator Data'!#REF!="No Data",1,IF(#REF!&lt;&gt;"",1,0))</f>
        <v>#REF!</v>
      </c>
      <c r="AZ135" s="25" t="e">
        <f>IF('Crisis Indicator Data'!#REF!="No Data",1,IF(#REF!&lt;&gt;"",1,0))</f>
        <v>#REF!</v>
      </c>
      <c r="BA135" t="e">
        <f t="shared" si="8"/>
        <v>#REF!</v>
      </c>
      <c r="BB135" s="27" t="e">
        <f t="shared" si="9"/>
        <v>#REF!</v>
      </c>
    </row>
    <row r="136" spans="1:54" x14ac:dyDescent="0.25">
      <c r="A136" t="s">
        <v>10049</v>
      </c>
      <c r="B136" s="25" t="e">
        <f>IF('Crisis Indicator Data'!#REF!="No Data",1,IF(#REF!&lt;&gt;"",1,0))</f>
        <v>#REF!</v>
      </c>
      <c r="C136" s="25" t="e">
        <f>IF('Crisis Indicator Data'!#REF!="No Data",1,IF(#REF!&lt;&gt;"",1,0))</f>
        <v>#REF!</v>
      </c>
      <c r="D136" s="25" t="e">
        <f>IF('Crisis Indicator Data'!#REF!="No Data",1,IF(#REF!&lt;&gt;"",1,0))</f>
        <v>#REF!</v>
      </c>
      <c r="E136" s="25" t="e">
        <f>IF('Crisis Indicator Data'!#REF!="No Data",1,IF(#REF!&lt;&gt;"",1,0))</f>
        <v>#REF!</v>
      </c>
      <c r="F136" s="25" t="e">
        <f>IF('Crisis Indicator Data'!#REF!="No Data",1,IF(#REF!&lt;&gt;"",1,0))</f>
        <v>#REF!</v>
      </c>
      <c r="G136" s="25" t="e">
        <f>IF('Crisis Indicator Data'!#REF!="No Data",1,IF(#REF!&lt;&gt;"",1,0))</f>
        <v>#REF!</v>
      </c>
      <c r="H136" s="25" t="e">
        <f>IF('Crisis Indicator Data'!#REF!="No Data",1,IF(#REF!&lt;&gt;"",1,0))</f>
        <v>#REF!</v>
      </c>
      <c r="I136" s="25" t="e">
        <f>IF('Crisis Indicator Data'!#REF!="No Data",1,IF(#REF!&lt;&gt;"",1,0))</f>
        <v>#REF!</v>
      </c>
      <c r="J136" s="25" t="e">
        <f>IF('Crisis Indicator Data'!#REF!="No Data",1,IF(#REF!&lt;&gt;"",1,0))</f>
        <v>#REF!</v>
      </c>
      <c r="K136" s="25" t="e">
        <f>IF('Crisis Indicator Data'!#REF!="No Data",1,IF(#REF!&lt;&gt;"",1,0))</f>
        <v>#REF!</v>
      </c>
      <c r="L136" s="25" t="e">
        <f>IF('Crisis Indicator Data'!#REF!="No Data",1,IF(#REF!&lt;&gt;"",1,0))</f>
        <v>#REF!</v>
      </c>
      <c r="M136" s="25" t="e">
        <f>IF('Crisis Indicator Data'!#REF!="No Data",1,IF(#REF!&lt;&gt;"",1,0))</f>
        <v>#REF!</v>
      </c>
      <c r="N136" s="25" t="e">
        <f>IF('Crisis Indicator Data'!#REF!="No Data",1,IF(#REF!&lt;&gt;"",1,0))</f>
        <v>#REF!</v>
      </c>
      <c r="O136" s="25" t="e">
        <f>IF('Crisis Indicator Data'!#REF!="No Data",1,IF(#REF!&lt;&gt;"",1,0))</f>
        <v>#REF!</v>
      </c>
      <c r="P136" s="25" t="e">
        <f>IF('Crisis Indicator Data'!#REF!="No Data",1,IF(#REF!&lt;&gt;"",1,0))</f>
        <v>#REF!</v>
      </c>
      <c r="Q136" s="25" t="e">
        <f>IF('Crisis Indicator Data'!#REF!="No Data",1,IF(#REF!&lt;&gt;"",1,0))</f>
        <v>#REF!</v>
      </c>
      <c r="R136" s="25" t="e">
        <f>IF('Crisis Indicator Data'!#REF!="No Data",1,IF(#REF!&lt;&gt;"",1,0))</f>
        <v>#REF!</v>
      </c>
      <c r="S136" s="25" t="e">
        <f>IF('Crisis Indicator Data'!#REF!="No Data",1,IF(#REF!&lt;&gt;"",1,0))</f>
        <v>#REF!</v>
      </c>
      <c r="T136" s="25" t="e">
        <f>IF('Crisis Indicator Data'!#REF!="No Data",1,IF(#REF!&lt;&gt;"",1,0))</f>
        <v>#REF!</v>
      </c>
      <c r="U136" s="25" t="e">
        <f>IF('Crisis Indicator Data'!#REF!="No Data",1,IF(#REF!&lt;&gt;"",1,0))</f>
        <v>#REF!</v>
      </c>
      <c r="V136" s="25" t="e">
        <f>IF('Crisis Indicator Data'!#REF!="No Data",1,IF(#REF!&lt;&gt;"",1,0))</f>
        <v>#REF!</v>
      </c>
      <c r="W136" s="25" t="e">
        <f>IF('Crisis Indicator Data'!#REF!="No Data",1,IF(#REF!&lt;&gt;"",1,0))</f>
        <v>#REF!</v>
      </c>
      <c r="X136" s="25" t="e">
        <f>IF('Crisis Indicator Data'!#REF!="No Data",1,IF(#REF!&lt;&gt;"",1,0))</f>
        <v>#REF!</v>
      </c>
      <c r="Y136" s="25" t="e">
        <f>IF('Crisis Indicator Data'!#REF!="No Data",1,IF(#REF!&lt;&gt;"",1,0))</f>
        <v>#REF!</v>
      </c>
      <c r="Z136" s="25" t="e">
        <f>IF('Crisis Indicator Data'!#REF!="No Data",1,IF(#REF!&lt;&gt;"",1,0))</f>
        <v>#REF!</v>
      </c>
      <c r="AA136" s="25" t="e">
        <f>IF('Crisis Indicator Data'!#REF!="No Data",1,IF(#REF!&lt;&gt;"",1,0))</f>
        <v>#REF!</v>
      </c>
      <c r="AB136" s="25" t="e">
        <f>IF('Crisis Indicator Data'!#REF!="No Data",1,IF(#REF!&lt;&gt;"",1,0))</f>
        <v>#REF!</v>
      </c>
      <c r="AC136" s="25" t="e">
        <f>IF('Crisis Indicator Data'!#REF!="No Data",1,IF(#REF!&lt;&gt;"",1,0))</f>
        <v>#REF!</v>
      </c>
      <c r="AD136" s="25" t="e">
        <f>IF('Crisis Indicator Data'!#REF!="No Data",1,IF(#REF!&lt;&gt;"",1,0))</f>
        <v>#REF!</v>
      </c>
      <c r="AE136" s="25" t="e">
        <f>IF('Crisis Indicator Data'!#REF!="No Data",1,IF(#REF!&lt;&gt;"",1,0))</f>
        <v>#REF!</v>
      </c>
      <c r="AF136" s="25" t="e">
        <f>IF('Crisis Indicator Data'!#REF!="No Data",1,IF(#REF!&lt;&gt;"",1,0))</f>
        <v>#REF!</v>
      </c>
      <c r="AG136" s="25" t="e">
        <f>IF('Crisis Indicator Data'!#REF!="No Data",1,IF(#REF!&lt;&gt;"",1,0))</f>
        <v>#REF!</v>
      </c>
      <c r="AH136" s="25" t="e">
        <f>IF('Crisis Indicator Data'!#REF!="No Data",1,IF(#REF!&lt;&gt;"",1,0))</f>
        <v>#REF!</v>
      </c>
      <c r="AI136" s="25" t="e">
        <f>IF('Crisis Indicator Data'!#REF!="No Data",1,IF(#REF!&lt;&gt;"",1,0))</f>
        <v>#REF!</v>
      </c>
      <c r="AJ136" s="25" t="e">
        <f>IF('Crisis Indicator Data'!#REF!="No Data",1,IF(#REF!&lt;&gt;"",1,0))</f>
        <v>#REF!</v>
      </c>
      <c r="AK136" s="25" t="e">
        <f>IF('Crisis Indicator Data'!#REF!="No Data",1,IF(#REF!&lt;&gt;"",1,0))</f>
        <v>#REF!</v>
      </c>
      <c r="AL136" s="25" t="e">
        <f>IF('Crisis Indicator Data'!#REF!="No Data",1,IF(#REF!&lt;&gt;"",1,0))</f>
        <v>#REF!</v>
      </c>
      <c r="AM136" s="25" t="e">
        <f>IF('Crisis Indicator Data'!#REF!="No Data",1,IF(#REF!&lt;&gt;"",1,0))</f>
        <v>#REF!</v>
      </c>
      <c r="AN136" s="25" t="e">
        <f>IF('Crisis Indicator Data'!#REF!="No Data",1,IF(#REF!&lt;&gt;"",1,0))</f>
        <v>#REF!</v>
      </c>
      <c r="AO136" s="25" t="e">
        <f>IF('Crisis Indicator Data'!#REF!="No Data",1,IF(#REF!&lt;&gt;"",1,0))</f>
        <v>#REF!</v>
      </c>
      <c r="AP136" s="25" t="e">
        <f>IF('Crisis Indicator Data'!#REF!="No Data",1,IF(#REF!&lt;&gt;"",1,0))</f>
        <v>#REF!</v>
      </c>
      <c r="AQ136" s="25" t="e">
        <f>IF('Crisis Indicator Data'!#REF!="No Data",1,IF(#REF!&lt;&gt;"",1,0))</f>
        <v>#REF!</v>
      </c>
      <c r="AR136" s="25" t="e">
        <f>IF('Crisis Indicator Data'!#REF!="No Data",1,IF(#REF!&lt;&gt;"",1,0))</f>
        <v>#REF!</v>
      </c>
      <c r="AS136" s="25" t="e">
        <f>IF('Crisis Indicator Data'!#REF!="No Data",1,IF(#REF!&lt;&gt;"",1,0))</f>
        <v>#REF!</v>
      </c>
      <c r="AT136" s="25" t="e">
        <f>IF('Crisis Indicator Data'!#REF!="No Data",1,IF(#REF!&lt;&gt;"",1,0))</f>
        <v>#REF!</v>
      </c>
      <c r="AU136" s="25" t="e">
        <f>IF('Crisis Indicator Data'!#REF!="No Data",1,IF(#REF!&lt;&gt;"",1,0))</f>
        <v>#REF!</v>
      </c>
      <c r="AV136" s="25" t="e">
        <f>IF('Crisis Indicator Data'!#REF!="No Data",1,IF(#REF!&lt;&gt;"",1,0))</f>
        <v>#REF!</v>
      </c>
      <c r="AW136" s="25" t="e">
        <f>IF('Crisis Indicator Data'!#REF!="No Data",1,IF(#REF!&lt;&gt;"",1,0))</f>
        <v>#REF!</v>
      </c>
      <c r="AX136" s="25" t="e">
        <f>IF('Crisis Indicator Data'!#REF!="No Data",1,IF(#REF!&lt;&gt;"",1,0))</f>
        <v>#REF!</v>
      </c>
      <c r="AY136" s="25" t="e">
        <f>IF('Crisis Indicator Data'!#REF!="No Data",1,IF(#REF!&lt;&gt;"",1,0))</f>
        <v>#REF!</v>
      </c>
      <c r="AZ136" s="25" t="e">
        <f>IF('Crisis Indicator Data'!#REF!="No Data",1,IF(#REF!&lt;&gt;"",1,0))</f>
        <v>#REF!</v>
      </c>
      <c r="BA136" t="e">
        <f t="shared" si="8"/>
        <v>#REF!</v>
      </c>
      <c r="BB136" s="27" t="e">
        <f t="shared" si="9"/>
        <v>#REF!</v>
      </c>
    </row>
    <row r="137" spans="1:54" x14ac:dyDescent="0.25">
      <c r="A137" t="s">
        <v>10053</v>
      </c>
      <c r="B137" s="25" t="e">
        <f>IF('Crisis Indicator Data'!#REF!="No Data",1,IF(#REF!&lt;&gt;"",1,0))</f>
        <v>#REF!</v>
      </c>
      <c r="C137" s="25" t="e">
        <f>IF('Crisis Indicator Data'!#REF!="No Data",1,IF(#REF!&lt;&gt;"",1,0))</f>
        <v>#REF!</v>
      </c>
      <c r="D137" s="25" t="e">
        <f>IF('Crisis Indicator Data'!#REF!="No Data",1,IF(#REF!&lt;&gt;"",1,0))</f>
        <v>#REF!</v>
      </c>
      <c r="E137" s="25" t="e">
        <f>IF('Crisis Indicator Data'!#REF!="No Data",1,IF(#REF!&lt;&gt;"",1,0))</f>
        <v>#REF!</v>
      </c>
      <c r="F137" s="25" t="e">
        <f>IF('Crisis Indicator Data'!#REF!="No Data",1,IF(#REF!&lt;&gt;"",1,0))</f>
        <v>#REF!</v>
      </c>
      <c r="G137" s="25" t="e">
        <f>IF('Crisis Indicator Data'!#REF!="No Data",1,IF(#REF!&lt;&gt;"",1,0))</f>
        <v>#REF!</v>
      </c>
      <c r="H137" s="25" t="e">
        <f>IF('Crisis Indicator Data'!#REF!="No Data",1,IF(#REF!&lt;&gt;"",1,0))</f>
        <v>#REF!</v>
      </c>
      <c r="I137" s="25" t="e">
        <f>IF('Crisis Indicator Data'!#REF!="No Data",1,IF(#REF!&lt;&gt;"",1,0))</f>
        <v>#REF!</v>
      </c>
      <c r="J137" s="25" t="e">
        <f>IF('Crisis Indicator Data'!#REF!="No Data",1,IF(#REF!&lt;&gt;"",1,0))</f>
        <v>#REF!</v>
      </c>
      <c r="K137" s="25" t="e">
        <f>IF('Crisis Indicator Data'!#REF!="No Data",1,IF(#REF!&lt;&gt;"",1,0))</f>
        <v>#REF!</v>
      </c>
      <c r="L137" s="25" t="e">
        <f>IF('Crisis Indicator Data'!#REF!="No Data",1,IF(#REF!&lt;&gt;"",1,0))</f>
        <v>#REF!</v>
      </c>
      <c r="M137" s="25" t="e">
        <f>IF('Crisis Indicator Data'!#REF!="No Data",1,IF(#REF!&lt;&gt;"",1,0))</f>
        <v>#REF!</v>
      </c>
      <c r="N137" s="25" t="e">
        <f>IF('Crisis Indicator Data'!#REF!="No Data",1,IF(#REF!&lt;&gt;"",1,0))</f>
        <v>#REF!</v>
      </c>
      <c r="O137" s="25" t="e">
        <f>IF('Crisis Indicator Data'!#REF!="No Data",1,IF(#REF!&lt;&gt;"",1,0))</f>
        <v>#REF!</v>
      </c>
      <c r="P137" s="25" t="e">
        <f>IF('Crisis Indicator Data'!#REF!="No Data",1,IF(#REF!&lt;&gt;"",1,0))</f>
        <v>#REF!</v>
      </c>
      <c r="Q137" s="25" t="e">
        <f>IF('Crisis Indicator Data'!#REF!="No Data",1,IF(#REF!&lt;&gt;"",1,0))</f>
        <v>#REF!</v>
      </c>
      <c r="R137" s="25" t="e">
        <f>IF('Crisis Indicator Data'!#REF!="No Data",1,IF(#REF!&lt;&gt;"",1,0))</f>
        <v>#REF!</v>
      </c>
      <c r="S137" s="25" t="e">
        <f>IF('Crisis Indicator Data'!#REF!="No Data",1,IF(#REF!&lt;&gt;"",1,0))</f>
        <v>#REF!</v>
      </c>
      <c r="T137" s="25" t="e">
        <f>IF('Crisis Indicator Data'!#REF!="No Data",1,IF(#REF!&lt;&gt;"",1,0))</f>
        <v>#REF!</v>
      </c>
      <c r="U137" s="25" t="e">
        <f>IF('Crisis Indicator Data'!#REF!="No Data",1,IF(#REF!&lt;&gt;"",1,0))</f>
        <v>#REF!</v>
      </c>
      <c r="V137" s="25" t="e">
        <f>IF('Crisis Indicator Data'!#REF!="No Data",1,IF(#REF!&lt;&gt;"",1,0))</f>
        <v>#REF!</v>
      </c>
      <c r="W137" s="25" t="e">
        <f>IF('Crisis Indicator Data'!#REF!="No Data",1,IF(#REF!&lt;&gt;"",1,0))</f>
        <v>#REF!</v>
      </c>
      <c r="X137" s="25" t="e">
        <f>IF('Crisis Indicator Data'!#REF!="No Data",1,IF(#REF!&lt;&gt;"",1,0))</f>
        <v>#REF!</v>
      </c>
      <c r="Y137" s="25" t="e">
        <f>IF('Crisis Indicator Data'!#REF!="No Data",1,IF(#REF!&lt;&gt;"",1,0))</f>
        <v>#REF!</v>
      </c>
      <c r="Z137" s="25" t="e">
        <f>IF('Crisis Indicator Data'!#REF!="No Data",1,IF(#REF!&lt;&gt;"",1,0))</f>
        <v>#REF!</v>
      </c>
      <c r="AA137" s="25" t="e">
        <f>IF('Crisis Indicator Data'!#REF!="No Data",1,IF(#REF!&lt;&gt;"",1,0))</f>
        <v>#REF!</v>
      </c>
      <c r="AB137" s="25" t="e">
        <f>IF('Crisis Indicator Data'!#REF!="No Data",1,IF(#REF!&lt;&gt;"",1,0))</f>
        <v>#REF!</v>
      </c>
      <c r="AC137" s="25" t="e">
        <f>IF('Crisis Indicator Data'!#REF!="No Data",1,IF(#REF!&lt;&gt;"",1,0))</f>
        <v>#REF!</v>
      </c>
      <c r="AD137" s="25" t="e">
        <f>IF('Crisis Indicator Data'!#REF!="No Data",1,IF(#REF!&lt;&gt;"",1,0))</f>
        <v>#REF!</v>
      </c>
      <c r="AE137" s="25" t="e">
        <f>IF('Crisis Indicator Data'!#REF!="No Data",1,IF(#REF!&lt;&gt;"",1,0))</f>
        <v>#REF!</v>
      </c>
      <c r="AF137" s="25" t="e">
        <f>IF('Crisis Indicator Data'!#REF!="No Data",1,IF(#REF!&lt;&gt;"",1,0))</f>
        <v>#REF!</v>
      </c>
      <c r="AG137" s="25" t="e">
        <f>IF('Crisis Indicator Data'!#REF!="No Data",1,IF(#REF!&lt;&gt;"",1,0))</f>
        <v>#REF!</v>
      </c>
      <c r="AH137" s="25" t="e">
        <f>IF('Crisis Indicator Data'!#REF!="No Data",1,IF(#REF!&lt;&gt;"",1,0))</f>
        <v>#REF!</v>
      </c>
      <c r="AI137" s="25" t="e">
        <f>IF('Crisis Indicator Data'!#REF!="No Data",1,IF(#REF!&lt;&gt;"",1,0))</f>
        <v>#REF!</v>
      </c>
      <c r="AJ137" s="25" t="e">
        <f>IF('Crisis Indicator Data'!#REF!="No Data",1,IF(#REF!&lt;&gt;"",1,0))</f>
        <v>#REF!</v>
      </c>
      <c r="AK137" s="25" t="e">
        <f>IF('Crisis Indicator Data'!#REF!="No Data",1,IF(#REF!&lt;&gt;"",1,0))</f>
        <v>#REF!</v>
      </c>
      <c r="AL137" s="25" t="e">
        <f>IF('Crisis Indicator Data'!#REF!="No Data",1,IF(#REF!&lt;&gt;"",1,0))</f>
        <v>#REF!</v>
      </c>
      <c r="AM137" s="25" t="e">
        <f>IF('Crisis Indicator Data'!#REF!="No Data",1,IF(#REF!&lt;&gt;"",1,0))</f>
        <v>#REF!</v>
      </c>
      <c r="AN137" s="25" t="e">
        <f>IF('Crisis Indicator Data'!#REF!="No Data",1,IF(#REF!&lt;&gt;"",1,0))</f>
        <v>#REF!</v>
      </c>
      <c r="AO137" s="25" t="e">
        <f>IF('Crisis Indicator Data'!#REF!="No Data",1,IF(#REF!&lt;&gt;"",1,0))</f>
        <v>#REF!</v>
      </c>
      <c r="AP137" s="25" t="e">
        <f>IF('Crisis Indicator Data'!#REF!="No Data",1,IF(#REF!&lt;&gt;"",1,0))</f>
        <v>#REF!</v>
      </c>
      <c r="AQ137" s="25" t="e">
        <f>IF('Crisis Indicator Data'!#REF!="No Data",1,IF(#REF!&lt;&gt;"",1,0))</f>
        <v>#REF!</v>
      </c>
      <c r="AR137" s="25" t="e">
        <f>IF('Crisis Indicator Data'!#REF!="No Data",1,IF(#REF!&lt;&gt;"",1,0))</f>
        <v>#REF!</v>
      </c>
      <c r="AS137" s="25" t="e">
        <f>IF('Crisis Indicator Data'!#REF!="No Data",1,IF(#REF!&lt;&gt;"",1,0))</f>
        <v>#REF!</v>
      </c>
      <c r="AT137" s="25" t="e">
        <f>IF('Crisis Indicator Data'!#REF!="No Data",1,IF(#REF!&lt;&gt;"",1,0))</f>
        <v>#REF!</v>
      </c>
      <c r="AU137" s="25" t="e">
        <f>IF('Crisis Indicator Data'!#REF!="No Data",1,IF(#REF!&lt;&gt;"",1,0))</f>
        <v>#REF!</v>
      </c>
      <c r="AV137" s="25" t="e">
        <f>IF('Crisis Indicator Data'!#REF!="No Data",1,IF(#REF!&lt;&gt;"",1,0))</f>
        <v>#REF!</v>
      </c>
      <c r="AW137" s="25" t="e">
        <f>IF('Crisis Indicator Data'!#REF!="No Data",1,IF(#REF!&lt;&gt;"",1,0))</f>
        <v>#REF!</v>
      </c>
      <c r="AX137" s="25" t="e">
        <f>IF('Crisis Indicator Data'!#REF!="No Data",1,IF(#REF!&lt;&gt;"",1,0))</f>
        <v>#REF!</v>
      </c>
      <c r="AY137" s="25" t="e">
        <f>IF('Crisis Indicator Data'!#REF!="No Data",1,IF(#REF!&lt;&gt;"",1,0))</f>
        <v>#REF!</v>
      </c>
      <c r="AZ137" s="25" t="e">
        <f>IF('Crisis Indicator Data'!#REF!="No Data",1,IF(#REF!&lt;&gt;"",1,0))</f>
        <v>#REF!</v>
      </c>
      <c r="BA137" t="e">
        <f t="shared" si="8"/>
        <v>#REF!</v>
      </c>
      <c r="BB137" s="27" t="e">
        <f t="shared" si="9"/>
        <v>#REF!</v>
      </c>
    </row>
    <row r="138" spans="1:54" x14ac:dyDescent="0.25">
      <c r="A138" t="s">
        <v>10056</v>
      </c>
      <c r="B138" s="25" t="e">
        <f>IF('Crisis Indicator Data'!#REF!="No Data",1,IF(#REF!&lt;&gt;"",1,0))</f>
        <v>#REF!</v>
      </c>
      <c r="C138" s="25" t="e">
        <f>IF('Crisis Indicator Data'!#REF!="No Data",1,IF(#REF!&lt;&gt;"",1,0))</f>
        <v>#REF!</v>
      </c>
      <c r="D138" s="25" t="e">
        <f>IF('Crisis Indicator Data'!#REF!="No Data",1,IF(#REF!&lt;&gt;"",1,0))</f>
        <v>#REF!</v>
      </c>
      <c r="E138" s="25" t="e">
        <f>IF('Crisis Indicator Data'!#REF!="No Data",1,IF(#REF!&lt;&gt;"",1,0))</f>
        <v>#REF!</v>
      </c>
      <c r="F138" s="25" t="e">
        <f>IF('Crisis Indicator Data'!#REF!="No Data",1,IF(#REF!&lt;&gt;"",1,0))</f>
        <v>#REF!</v>
      </c>
      <c r="G138" s="25" t="e">
        <f>IF('Crisis Indicator Data'!#REF!="No Data",1,IF(#REF!&lt;&gt;"",1,0))</f>
        <v>#REF!</v>
      </c>
      <c r="H138" s="25" t="e">
        <f>IF('Crisis Indicator Data'!#REF!="No Data",1,IF(#REF!&lt;&gt;"",1,0))</f>
        <v>#REF!</v>
      </c>
      <c r="I138" s="25" t="e">
        <f>IF('Crisis Indicator Data'!#REF!="No Data",1,IF(#REF!&lt;&gt;"",1,0))</f>
        <v>#REF!</v>
      </c>
      <c r="J138" s="25" t="e">
        <f>IF('Crisis Indicator Data'!#REF!="No Data",1,IF(#REF!&lt;&gt;"",1,0))</f>
        <v>#REF!</v>
      </c>
      <c r="K138" s="25" t="e">
        <f>IF('Crisis Indicator Data'!#REF!="No Data",1,IF(#REF!&lt;&gt;"",1,0))</f>
        <v>#REF!</v>
      </c>
      <c r="L138" s="25" t="e">
        <f>IF('Crisis Indicator Data'!#REF!="No Data",1,IF(#REF!&lt;&gt;"",1,0))</f>
        <v>#REF!</v>
      </c>
      <c r="M138" s="25" t="e">
        <f>IF('Crisis Indicator Data'!#REF!="No Data",1,IF(#REF!&lt;&gt;"",1,0))</f>
        <v>#REF!</v>
      </c>
      <c r="N138" s="25" t="e">
        <f>IF('Crisis Indicator Data'!#REF!="No Data",1,IF(#REF!&lt;&gt;"",1,0))</f>
        <v>#REF!</v>
      </c>
      <c r="O138" s="25" t="e">
        <f>IF('Crisis Indicator Data'!#REF!="No Data",1,IF(#REF!&lt;&gt;"",1,0))</f>
        <v>#REF!</v>
      </c>
      <c r="P138" s="25" t="e">
        <f>IF('Crisis Indicator Data'!#REF!="No Data",1,IF(#REF!&lt;&gt;"",1,0))</f>
        <v>#REF!</v>
      </c>
      <c r="Q138" s="25" t="e">
        <f>IF('Crisis Indicator Data'!#REF!="No Data",1,IF(#REF!&lt;&gt;"",1,0))</f>
        <v>#REF!</v>
      </c>
      <c r="R138" s="25" t="e">
        <f>IF('Crisis Indicator Data'!#REF!="No Data",1,IF(#REF!&lt;&gt;"",1,0))</f>
        <v>#REF!</v>
      </c>
      <c r="S138" s="25" t="e">
        <f>IF('Crisis Indicator Data'!#REF!="No Data",1,IF(#REF!&lt;&gt;"",1,0))</f>
        <v>#REF!</v>
      </c>
      <c r="T138" s="25" t="e">
        <f>IF('Crisis Indicator Data'!#REF!="No Data",1,IF(#REF!&lt;&gt;"",1,0))</f>
        <v>#REF!</v>
      </c>
      <c r="U138" s="25" t="e">
        <f>IF('Crisis Indicator Data'!#REF!="No Data",1,IF(#REF!&lt;&gt;"",1,0))</f>
        <v>#REF!</v>
      </c>
      <c r="V138" s="25" t="e">
        <f>IF('Crisis Indicator Data'!#REF!="No Data",1,IF(#REF!&lt;&gt;"",1,0))</f>
        <v>#REF!</v>
      </c>
      <c r="W138" s="25" t="e">
        <f>IF('Crisis Indicator Data'!#REF!="No Data",1,IF(#REF!&lt;&gt;"",1,0))</f>
        <v>#REF!</v>
      </c>
      <c r="X138" s="25" t="e">
        <f>IF('Crisis Indicator Data'!#REF!="No Data",1,IF(#REF!&lt;&gt;"",1,0))</f>
        <v>#REF!</v>
      </c>
      <c r="Y138" s="25" t="e">
        <f>IF('Crisis Indicator Data'!#REF!="No Data",1,IF(#REF!&lt;&gt;"",1,0))</f>
        <v>#REF!</v>
      </c>
      <c r="Z138" s="25" t="e">
        <f>IF('Crisis Indicator Data'!#REF!="No Data",1,IF(#REF!&lt;&gt;"",1,0))</f>
        <v>#REF!</v>
      </c>
      <c r="AA138" s="25" t="e">
        <f>IF('Crisis Indicator Data'!#REF!="No Data",1,IF(#REF!&lt;&gt;"",1,0))</f>
        <v>#REF!</v>
      </c>
      <c r="AB138" s="25" t="e">
        <f>IF('Crisis Indicator Data'!#REF!="No Data",1,IF(#REF!&lt;&gt;"",1,0))</f>
        <v>#REF!</v>
      </c>
      <c r="AC138" s="25" t="e">
        <f>IF('Crisis Indicator Data'!#REF!="No Data",1,IF(#REF!&lt;&gt;"",1,0))</f>
        <v>#REF!</v>
      </c>
      <c r="AD138" s="25" t="e">
        <f>IF('Crisis Indicator Data'!#REF!="No Data",1,IF(#REF!&lt;&gt;"",1,0))</f>
        <v>#REF!</v>
      </c>
      <c r="AE138" s="25" t="e">
        <f>IF('Crisis Indicator Data'!#REF!="No Data",1,IF(#REF!&lt;&gt;"",1,0))</f>
        <v>#REF!</v>
      </c>
      <c r="AF138" s="25" t="e">
        <f>IF('Crisis Indicator Data'!#REF!="No Data",1,IF(#REF!&lt;&gt;"",1,0))</f>
        <v>#REF!</v>
      </c>
      <c r="AG138" s="25" t="e">
        <f>IF('Crisis Indicator Data'!#REF!="No Data",1,IF(#REF!&lt;&gt;"",1,0))</f>
        <v>#REF!</v>
      </c>
      <c r="AH138" s="25" t="e">
        <f>IF('Crisis Indicator Data'!#REF!="No Data",1,IF(#REF!&lt;&gt;"",1,0))</f>
        <v>#REF!</v>
      </c>
      <c r="AI138" s="25" t="e">
        <f>IF('Crisis Indicator Data'!#REF!="No Data",1,IF(#REF!&lt;&gt;"",1,0))</f>
        <v>#REF!</v>
      </c>
      <c r="AJ138" s="25" t="e">
        <f>IF('Crisis Indicator Data'!#REF!="No Data",1,IF(#REF!&lt;&gt;"",1,0))</f>
        <v>#REF!</v>
      </c>
      <c r="AK138" s="25" t="e">
        <f>IF('Crisis Indicator Data'!#REF!="No Data",1,IF(#REF!&lt;&gt;"",1,0))</f>
        <v>#REF!</v>
      </c>
      <c r="AL138" s="25" t="e">
        <f>IF('Crisis Indicator Data'!#REF!="No Data",1,IF(#REF!&lt;&gt;"",1,0))</f>
        <v>#REF!</v>
      </c>
      <c r="AM138" s="25" t="e">
        <f>IF('Crisis Indicator Data'!#REF!="No Data",1,IF(#REF!&lt;&gt;"",1,0))</f>
        <v>#REF!</v>
      </c>
      <c r="AN138" s="25" t="e">
        <f>IF('Crisis Indicator Data'!#REF!="No Data",1,IF(#REF!&lt;&gt;"",1,0))</f>
        <v>#REF!</v>
      </c>
      <c r="AO138" s="25" t="e">
        <f>IF('Crisis Indicator Data'!#REF!="No Data",1,IF(#REF!&lt;&gt;"",1,0))</f>
        <v>#REF!</v>
      </c>
      <c r="AP138" s="25" t="e">
        <f>IF('Crisis Indicator Data'!#REF!="No Data",1,IF(#REF!&lt;&gt;"",1,0))</f>
        <v>#REF!</v>
      </c>
      <c r="AQ138" s="25" t="e">
        <f>IF('Crisis Indicator Data'!#REF!="No Data",1,IF(#REF!&lt;&gt;"",1,0))</f>
        <v>#REF!</v>
      </c>
      <c r="AR138" s="25" t="e">
        <f>IF('Crisis Indicator Data'!#REF!="No Data",1,IF(#REF!&lt;&gt;"",1,0))</f>
        <v>#REF!</v>
      </c>
      <c r="AS138" s="25" t="e">
        <f>IF('Crisis Indicator Data'!#REF!="No Data",1,IF(#REF!&lt;&gt;"",1,0))</f>
        <v>#REF!</v>
      </c>
      <c r="AT138" s="25" t="e">
        <f>IF('Crisis Indicator Data'!#REF!="No Data",1,IF(#REF!&lt;&gt;"",1,0))</f>
        <v>#REF!</v>
      </c>
      <c r="AU138" s="25" t="e">
        <f>IF('Crisis Indicator Data'!#REF!="No Data",1,IF(#REF!&lt;&gt;"",1,0))</f>
        <v>#REF!</v>
      </c>
      <c r="AV138" s="25" t="e">
        <f>IF('Crisis Indicator Data'!#REF!="No Data",1,IF(#REF!&lt;&gt;"",1,0))</f>
        <v>#REF!</v>
      </c>
      <c r="AW138" s="25" t="e">
        <f>IF('Crisis Indicator Data'!#REF!="No Data",1,IF(#REF!&lt;&gt;"",1,0))</f>
        <v>#REF!</v>
      </c>
      <c r="AX138" s="25" t="e">
        <f>IF('Crisis Indicator Data'!#REF!="No Data",1,IF(#REF!&lt;&gt;"",1,0))</f>
        <v>#REF!</v>
      </c>
      <c r="AY138" s="25" t="e">
        <f>IF('Crisis Indicator Data'!#REF!="No Data",1,IF(#REF!&lt;&gt;"",1,0))</f>
        <v>#REF!</v>
      </c>
      <c r="AZ138" s="25" t="e">
        <f>IF('Crisis Indicator Data'!#REF!="No Data",1,IF(#REF!&lt;&gt;"",1,0))</f>
        <v>#REF!</v>
      </c>
      <c r="BA138" t="e">
        <f t="shared" si="8"/>
        <v>#REF!</v>
      </c>
      <c r="BB138" s="27" t="e">
        <f t="shared" si="9"/>
        <v>#REF!</v>
      </c>
    </row>
    <row r="139" spans="1:54" x14ac:dyDescent="0.25">
      <c r="A139" t="s">
        <v>10061</v>
      </c>
      <c r="B139" s="25" t="e">
        <f>IF('Crisis Indicator Data'!#REF!="No Data",1,IF(#REF!&lt;&gt;"",1,0))</f>
        <v>#REF!</v>
      </c>
      <c r="C139" s="25" t="e">
        <f>IF('Crisis Indicator Data'!#REF!="No Data",1,IF(#REF!&lt;&gt;"",1,0))</f>
        <v>#REF!</v>
      </c>
      <c r="D139" s="25" t="e">
        <f>IF('Crisis Indicator Data'!#REF!="No Data",1,IF(#REF!&lt;&gt;"",1,0))</f>
        <v>#REF!</v>
      </c>
      <c r="E139" s="25" t="e">
        <f>IF('Crisis Indicator Data'!#REF!="No Data",1,IF(#REF!&lt;&gt;"",1,0))</f>
        <v>#REF!</v>
      </c>
      <c r="F139" s="25" t="e">
        <f>IF('Crisis Indicator Data'!#REF!="No Data",1,IF(#REF!&lt;&gt;"",1,0))</f>
        <v>#REF!</v>
      </c>
      <c r="G139" s="25" t="e">
        <f>IF('Crisis Indicator Data'!#REF!="No Data",1,IF(#REF!&lt;&gt;"",1,0))</f>
        <v>#REF!</v>
      </c>
      <c r="H139" s="25" t="e">
        <f>IF('Crisis Indicator Data'!#REF!="No Data",1,IF(#REF!&lt;&gt;"",1,0))</f>
        <v>#REF!</v>
      </c>
      <c r="I139" s="25" t="e">
        <f>IF('Crisis Indicator Data'!#REF!="No Data",1,IF(#REF!&lt;&gt;"",1,0))</f>
        <v>#REF!</v>
      </c>
      <c r="J139" s="25" t="e">
        <f>IF('Crisis Indicator Data'!#REF!="No Data",1,IF(#REF!&lt;&gt;"",1,0))</f>
        <v>#REF!</v>
      </c>
      <c r="K139" s="25" t="e">
        <f>IF('Crisis Indicator Data'!#REF!="No Data",1,IF(#REF!&lt;&gt;"",1,0))</f>
        <v>#REF!</v>
      </c>
      <c r="L139" s="25" t="e">
        <f>IF('Crisis Indicator Data'!#REF!="No Data",1,IF(#REF!&lt;&gt;"",1,0))</f>
        <v>#REF!</v>
      </c>
      <c r="M139" s="25" t="e">
        <f>IF('Crisis Indicator Data'!#REF!="No Data",1,IF(#REF!&lt;&gt;"",1,0))</f>
        <v>#REF!</v>
      </c>
      <c r="N139" s="25" t="e">
        <f>IF('Crisis Indicator Data'!#REF!="No Data",1,IF(#REF!&lt;&gt;"",1,0))</f>
        <v>#REF!</v>
      </c>
      <c r="O139" s="25" t="e">
        <f>IF('Crisis Indicator Data'!#REF!="No Data",1,IF(#REF!&lt;&gt;"",1,0))</f>
        <v>#REF!</v>
      </c>
      <c r="P139" s="25" t="e">
        <f>IF('Crisis Indicator Data'!#REF!="No Data",1,IF(#REF!&lt;&gt;"",1,0))</f>
        <v>#REF!</v>
      </c>
      <c r="Q139" s="25" t="e">
        <f>IF('Crisis Indicator Data'!#REF!="No Data",1,IF(#REF!&lt;&gt;"",1,0))</f>
        <v>#REF!</v>
      </c>
      <c r="R139" s="25" t="e">
        <f>IF('Crisis Indicator Data'!#REF!="No Data",1,IF(#REF!&lt;&gt;"",1,0))</f>
        <v>#REF!</v>
      </c>
      <c r="S139" s="25" t="e">
        <f>IF('Crisis Indicator Data'!#REF!="No Data",1,IF(#REF!&lt;&gt;"",1,0))</f>
        <v>#REF!</v>
      </c>
      <c r="T139" s="25" t="e">
        <f>IF('Crisis Indicator Data'!#REF!="No Data",1,IF(#REF!&lt;&gt;"",1,0))</f>
        <v>#REF!</v>
      </c>
      <c r="U139" s="25" t="e">
        <f>IF('Crisis Indicator Data'!#REF!="No Data",1,IF(#REF!&lt;&gt;"",1,0))</f>
        <v>#REF!</v>
      </c>
      <c r="V139" s="25" t="e">
        <f>IF('Crisis Indicator Data'!#REF!="No Data",1,IF(#REF!&lt;&gt;"",1,0))</f>
        <v>#REF!</v>
      </c>
      <c r="W139" s="25" t="e">
        <f>IF('Crisis Indicator Data'!#REF!="No Data",1,IF(#REF!&lt;&gt;"",1,0))</f>
        <v>#REF!</v>
      </c>
      <c r="X139" s="25" t="e">
        <f>IF('Crisis Indicator Data'!#REF!="No Data",1,IF(#REF!&lt;&gt;"",1,0))</f>
        <v>#REF!</v>
      </c>
      <c r="Y139" s="25" t="e">
        <f>IF('Crisis Indicator Data'!#REF!="No Data",1,IF(#REF!&lt;&gt;"",1,0))</f>
        <v>#REF!</v>
      </c>
      <c r="Z139" s="25" t="e">
        <f>IF('Crisis Indicator Data'!#REF!="No Data",1,IF(#REF!&lt;&gt;"",1,0))</f>
        <v>#REF!</v>
      </c>
      <c r="AA139" s="25" t="e">
        <f>IF('Crisis Indicator Data'!#REF!="No Data",1,IF(#REF!&lt;&gt;"",1,0))</f>
        <v>#REF!</v>
      </c>
      <c r="AB139" s="25" t="e">
        <f>IF('Crisis Indicator Data'!#REF!="No Data",1,IF(#REF!&lt;&gt;"",1,0))</f>
        <v>#REF!</v>
      </c>
      <c r="AC139" s="25" t="e">
        <f>IF('Crisis Indicator Data'!#REF!="No Data",1,IF(#REF!&lt;&gt;"",1,0))</f>
        <v>#REF!</v>
      </c>
      <c r="AD139" s="25" t="e">
        <f>IF('Crisis Indicator Data'!#REF!="No Data",1,IF(#REF!&lt;&gt;"",1,0))</f>
        <v>#REF!</v>
      </c>
      <c r="AE139" s="25" t="e">
        <f>IF('Crisis Indicator Data'!#REF!="No Data",1,IF(#REF!&lt;&gt;"",1,0))</f>
        <v>#REF!</v>
      </c>
      <c r="AF139" s="25" t="e">
        <f>IF('Crisis Indicator Data'!#REF!="No Data",1,IF(#REF!&lt;&gt;"",1,0))</f>
        <v>#REF!</v>
      </c>
      <c r="AG139" s="25" t="e">
        <f>IF('Crisis Indicator Data'!#REF!="No Data",1,IF(#REF!&lt;&gt;"",1,0))</f>
        <v>#REF!</v>
      </c>
      <c r="AH139" s="25" t="e">
        <f>IF('Crisis Indicator Data'!#REF!="No Data",1,IF(#REF!&lt;&gt;"",1,0))</f>
        <v>#REF!</v>
      </c>
      <c r="AI139" s="25" t="e">
        <f>IF('Crisis Indicator Data'!#REF!="No Data",1,IF(#REF!&lt;&gt;"",1,0))</f>
        <v>#REF!</v>
      </c>
      <c r="AJ139" s="25" t="e">
        <f>IF('Crisis Indicator Data'!#REF!="No Data",1,IF(#REF!&lt;&gt;"",1,0))</f>
        <v>#REF!</v>
      </c>
      <c r="AK139" s="25" t="e">
        <f>IF('Crisis Indicator Data'!#REF!="No Data",1,IF(#REF!&lt;&gt;"",1,0))</f>
        <v>#REF!</v>
      </c>
      <c r="AL139" s="25" t="e">
        <f>IF('Crisis Indicator Data'!#REF!="No Data",1,IF(#REF!&lt;&gt;"",1,0))</f>
        <v>#REF!</v>
      </c>
      <c r="AM139" s="25" t="e">
        <f>IF('Crisis Indicator Data'!#REF!="No Data",1,IF(#REF!&lt;&gt;"",1,0))</f>
        <v>#REF!</v>
      </c>
      <c r="AN139" s="25" t="e">
        <f>IF('Crisis Indicator Data'!#REF!="No Data",1,IF(#REF!&lt;&gt;"",1,0))</f>
        <v>#REF!</v>
      </c>
      <c r="AO139" s="25" t="e">
        <f>IF('Crisis Indicator Data'!#REF!="No Data",1,IF(#REF!&lt;&gt;"",1,0))</f>
        <v>#REF!</v>
      </c>
      <c r="AP139" s="25" t="e">
        <f>IF('Crisis Indicator Data'!#REF!="No Data",1,IF(#REF!&lt;&gt;"",1,0))</f>
        <v>#REF!</v>
      </c>
      <c r="AQ139" s="25" t="e">
        <f>IF('Crisis Indicator Data'!#REF!="No Data",1,IF(#REF!&lt;&gt;"",1,0))</f>
        <v>#REF!</v>
      </c>
      <c r="AR139" s="25" t="e">
        <f>IF('Crisis Indicator Data'!#REF!="No Data",1,IF(#REF!&lt;&gt;"",1,0))</f>
        <v>#REF!</v>
      </c>
      <c r="AS139" s="25" t="e">
        <f>IF('Crisis Indicator Data'!#REF!="No Data",1,IF(#REF!&lt;&gt;"",1,0))</f>
        <v>#REF!</v>
      </c>
      <c r="AT139" s="25" t="e">
        <f>IF('Crisis Indicator Data'!#REF!="No Data",1,IF(#REF!&lt;&gt;"",1,0))</f>
        <v>#REF!</v>
      </c>
      <c r="AU139" s="25" t="e">
        <f>IF('Crisis Indicator Data'!#REF!="No Data",1,IF(#REF!&lt;&gt;"",1,0))</f>
        <v>#REF!</v>
      </c>
      <c r="AV139" s="25" t="e">
        <f>IF('Crisis Indicator Data'!#REF!="No Data",1,IF(#REF!&lt;&gt;"",1,0))</f>
        <v>#REF!</v>
      </c>
      <c r="AW139" s="25" t="e">
        <f>IF('Crisis Indicator Data'!#REF!="No Data",1,IF(#REF!&lt;&gt;"",1,0))</f>
        <v>#REF!</v>
      </c>
      <c r="AX139" s="25" t="e">
        <f>IF('Crisis Indicator Data'!#REF!="No Data",1,IF(#REF!&lt;&gt;"",1,0))</f>
        <v>#REF!</v>
      </c>
      <c r="AY139" s="25" t="e">
        <f>IF('Crisis Indicator Data'!#REF!="No Data",1,IF(#REF!&lt;&gt;"",1,0))</f>
        <v>#REF!</v>
      </c>
      <c r="AZ139" s="25" t="e">
        <f>IF('Crisis Indicator Data'!#REF!="No Data",1,IF(#REF!&lt;&gt;"",1,0))</f>
        <v>#REF!</v>
      </c>
      <c r="BA139" t="e">
        <f t="shared" si="8"/>
        <v>#REF!</v>
      </c>
      <c r="BB139" s="27" t="e">
        <f t="shared" si="9"/>
        <v>#REF!</v>
      </c>
    </row>
    <row r="140" spans="1:54" x14ac:dyDescent="0.25">
      <c r="A140" t="s">
        <v>10064</v>
      </c>
      <c r="B140" s="25" t="e">
        <f>IF('Crisis Indicator Data'!#REF!="No Data",1,IF(#REF!&lt;&gt;"",1,0))</f>
        <v>#REF!</v>
      </c>
      <c r="C140" s="25" t="e">
        <f>IF('Crisis Indicator Data'!#REF!="No Data",1,IF(#REF!&lt;&gt;"",1,0))</f>
        <v>#REF!</v>
      </c>
      <c r="D140" s="25" t="e">
        <f>IF('Crisis Indicator Data'!#REF!="No Data",1,IF(#REF!&lt;&gt;"",1,0))</f>
        <v>#REF!</v>
      </c>
      <c r="E140" s="25" t="e">
        <f>IF('Crisis Indicator Data'!#REF!="No Data",1,IF(#REF!&lt;&gt;"",1,0))</f>
        <v>#REF!</v>
      </c>
      <c r="F140" s="25" t="e">
        <f>IF('Crisis Indicator Data'!#REF!="No Data",1,IF(#REF!&lt;&gt;"",1,0))</f>
        <v>#REF!</v>
      </c>
      <c r="G140" s="25" t="e">
        <f>IF('Crisis Indicator Data'!#REF!="No Data",1,IF(#REF!&lt;&gt;"",1,0))</f>
        <v>#REF!</v>
      </c>
      <c r="H140" s="25" t="e">
        <f>IF('Crisis Indicator Data'!#REF!="No Data",1,IF(#REF!&lt;&gt;"",1,0))</f>
        <v>#REF!</v>
      </c>
      <c r="I140" s="25" t="e">
        <f>IF('Crisis Indicator Data'!#REF!="No Data",1,IF(#REF!&lt;&gt;"",1,0))</f>
        <v>#REF!</v>
      </c>
      <c r="J140" s="25" t="e">
        <f>IF('Crisis Indicator Data'!#REF!="No Data",1,IF(#REF!&lt;&gt;"",1,0))</f>
        <v>#REF!</v>
      </c>
      <c r="K140" s="25" t="e">
        <f>IF('Crisis Indicator Data'!#REF!="No Data",1,IF(#REF!&lt;&gt;"",1,0))</f>
        <v>#REF!</v>
      </c>
      <c r="L140" s="25" t="e">
        <f>IF('Crisis Indicator Data'!#REF!="No Data",1,IF(#REF!&lt;&gt;"",1,0))</f>
        <v>#REF!</v>
      </c>
      <c r="M140" s="25" t="e">
        <f>IF('Crisis Indicator Data'!#REF!="No Data",1,IF(#REF!&lt;&gt;"",1,0))</f>
        <v>#REF!</v>
      </c>
      <c r="N140" s="25" t="e">
        <f>IF('Crisis Indicator Data'!#REF!="No Data",1,IF(#REF!&lt;&gt;"",1,0))</f>
        <v>#REF!</v>
      </c>
      <c r="O140" s="25" t="e">
        <f>IF('Crisis Indicator Data'!#REF!="No Data",1,IF(#REF!&lt;&gt;"",1,0))</f>
        <v>#REF!</v>
      </c>
      <c r="P140" s="25" t="e">
        <f>IF('Crisis Indicator Data'!#REF!="No Data",1,IF(#REF!&lt;&gt;"",1,0))</f>
        <v>#REF!</v>
      </c>
      <c r="Q140" s="25" t="e">
        <f>IF('Crisis Indicator Data'!#REF!="No Data",1,IF(#REF!&lt;&gt;"",1,0))</f>
        <v>#REF!</v>
      </c>
      <c r="R140" s="25" t="e">
        <f>IF('Crisis Indicator Data'!#REF!="No Data",1,IF(#REF!&lt;&gt;"",1,0))</f>
        <v>#REF!</v>
      </c>
      <c r="S140" s="25" t="e">
        <f>IF('Crisis Indicator Data'!#REF!="No Data",1,IF(#REF!&lt;&gt;"",1,0))</f>
        <v>#REF!</v>
      </c>
      <c r="T140" s="25" t="e">
        <f>IF('Crisis Indicator Data'!#REF!="No Data",1,IF(#REF!&lt;&gt;"",1,0))</f>
        <v>#REF!</v>
      </c>
      <c r="U140" s="25" t="e">
        <f>IF('Crisis Indicator Data'!#REF!="No Data",1,IF(#REF!&lt;&gt;"",1,0))</f>
        <v>#REF!</v>
      </c>
      <c r="V140" s="25" t="e">
        <f>IF('Crisis Indicator Data'!#REF!="No Data",1,IF(#REF!&lt;&gt;"",1,0))</f>
        <v>#REF!</v>
      </c>
      <c r="W140" s="25" t="e">
        <f>IF('Crisis Indicator Data'!#REF!="No Data",1,IF(#REF!&lt;&gt;"",1,0))</f>
        <v>#REF!</v>
      </c>
      <c r="X140" s="25" t="e">
        <f>IF('Crisis Indicator Data'!#REF!="No Data",1,IF(#REF!&lt;&gt;"",1,0))</f>
        <v>#REF!</v>
      </c>
      <c r="Y140" s="25" t="e">
        <f>IF('Crisis Indicator Data'!#REF!="No Data",1,IF(#REF!&lt;&gt;"",1,0))</f>
        <v>#REF!</v>
      </c>
      <c r="Z140" s="25" t="e">
        <f>IF('Crisis Indicator Data'!#REF!="No Data",1,IF(#REF!&lt;&gt;"",1,0))</f>
        <v>#REF!</v>
      </c>
      <c r="AA140" s="25" t="e">
        <f>IF('Crisis Indicator Data'!#REF!="No Data",1,IF(#REF!&lt;&gt;"",1,0))</f>
        <v>#REF!</v>
      </c>
      <c r="AB140" s="25" t="e">
        <f>IF('Crisis Indicator Data'!#REF!="No Data",1,IF(#REF!&lt;&gt;"",1,0))</f>
        <v>#REF!</v>
      </c>
      <c r="AC140" s="25" t="e">
        <f>IF('Crisis Indicator Data'!#REF!="No Data",1,IF(#REF!&lt;&gt;"",1,0))</f>
        <v>#REF!</v>
      </c>
      <c r="AD140" s="25" t="e">
        <f>IF('Crisis Indicator Data'!#REF!="No Data",1,IF(#REF!&lt;&gt;"",1,0))</f>
        <v>#REF!</v>
      </c>
      <c r="AE140" s="25" t="e">
        <f>IF('Crisis Indicator Data'!#REF!="No Data",1,IF(#REF!&lt;&gt;"",1,0))</f>
        <v>#REF!</v>
      </c>
      <c r="AF140" s="25" t="e">
        <f>IF('Crisis Indicator Data'!#REF!="No Data",1,IF(#REF!&lt;&gt;"",1,0))</f>
        <v>#REF!</v>
      </c>
      <c r="AG140" s="25" t="e">
        <f>IF('Crisis Indicator Data'!#REF!="No Data",1,IF(#REF!&lt;&gt;"",1,0))</f>
        <v>#REF!</v>
      </c>
      <c r="AH140" s="25" t="e">
        <f>IF('Crisis Indicator Data'!#REF!="No Data",1,IF(#REF!&lt;&gt;"",1,0))</f>
        <v>#REF!</v>
      </c>
      <c r="AI140" s="25" t="e">
        <f>IF('Crisis Indicator Data'!#REF!="No Data",1,IF(#REF!&lt;&gt;"",1,0))</f>
        <v>#REF!</v>
      </c>
      <c r="AJ140" s="25" t="e">
        <f>IF('Crisis Indicator Data'!#REF!="No Data",1,IF(#REF!&lt;&gt;"",1,0))</f>
        <v>#REF!</v>
      </c>
      <c r="AK140" s="25" t="e">
        <f>IF('Crisis Indicator Data'!#REF!="No Data",1,IF(#REF!&lt;&gt;"",1,0))</f>
        <v>#REF!</v>
      </c>
      <c r="AL140" s="25" t="e">
        <f>IF('Crisis Indicator Data'!#REF!="No Data",1,IF(#REF!&lt;&gt;"",1,0))</f>
        <v>#REF!</v>
      </c>
      <c r="AM140" s="25" t="e">
        <f>IF('Crisis Indicator Data'!#REF!="No Data",1,IF(#REF!&lt;&gt;"",1,0))</f>
        <v>#REF!</v>
      </c>
      <c r="AN140" s="25" t="e">
        <f>IF('Crisis Indicator Data'!#REF!="No Data",1,IF(#REF!&lt;&gt;"",1,0))</f>
        <v>#REF!</v>
      </c>
      <c r="AO140" s="25" t="e">
        <f>IF('Crisis Indicator Data'!#REF!="No Data",1,IF(#REF!&lt;&gt;"",1,0))</f>
        <v>#REF!</v>
      </c>
      <c r="AP140" s="25" t="e">
        <f>IF('Crisis Indicator Data'!#REF!="No Data",1,IF(#REF!&lt;&gt;"",1,0))</f>
        <v>#REF!</v>
      </c>
      <c r="AQ140" s="25" t="e">
        <f>IF('Crisis Indicator Data'!#REF!="No Data",1,IF(#REF!&lt;&gt;"",1,0))</f>
        <v>#REF!</v>
      </c>
      <c r="AR140" s="25" t="e">
        <f>IF('Crisis Indicator Data'!#REF!="No Data",1,IF(#REF!&lt;&gt;"",1,0))</f>
        <v>#REF!</v>
      </c>
      <c r="AS140" s="25" t="e">
        <f>IF('Crisis Indicator Data'!#REF!="No Data",1,IF(#REF!&lt;&gt;"",1,0))</f>
        <v>#REF!</v>
      </c>
      <c r="AT140" s="25" t="e">
        <f>IF('Crisis Indicator Data'!#REF!="No Data",1,IF(#REF!&lt;&gt;"",1,0))</f>
        <v>#REF!</v>
      </c>
      <c r="AU140" s="25" t="e">
        <f>IF('Crisis Indicator Data'!#REF!="No Data",1,IF(#REF!&lt;&gt;"",1,0))</f>
        <v>#REF!</v>
      </c>
      <c r="AV140" s="25" t="e">
        <f>IF('Crisis Indicator Data'!#REF!="No Data",1,IF(#REF!&lt;&gt;"",1,0))</f>
        <v>#REF!</v>
      </c>
      <c r="AW140" s="25" t="e">
        <f>IF('Crisis Indicator Data'!#REF!="No Data",1,IF(#REF!&lt;&gt;"",1,0))</f>
        <v>#REF!</v>
      </c>
      <c r="AX140" s="25" t="e">
        <f>IF('Crisis Indicator Data'!#REF!="No Data",1,IF(#REF!&lt;&gt;"",1,0))</f>
        <v>#REF!</v>
      </c>
      <c r="AY140" s="25" t="e">
        <f>IF('Crisis Indicator Data'!#REF!="No Data",1,IF(#REF!&lt;&gt;"",1,0))</f>
        <v>#REF!</v>
      </c>
      <c r="AZ140" s="25" t="e">
        <f>IF('Crisis Indicator Data'!#REF!="No Data",1,IF(#REF!&lt;&gt;"",1,0))</f>
        <v>#REF!</v>
      </c>
      <c r="BA140" t="e">
        <f t="shared" si="8"/>
        <v>#REF!</v>
      </c>
      <c r="BB140" s="27" t="e">
        <f t="shared" si="9"/>
        <v>#REF!</v>
      </c>
    </row>
    <row r="141" spans="1:54" x14ac:dyDescent="0.25">
      <c r="A141" t="s">
        <v>10065</v>
      </c>
      <c r="B141" s="25" t="e">
        <f>IF('Crisis Indicator Data'!#REF!="No Data",1,IF(#REF!&lt;&gt;"",1,0))</f>
        <v>#REF!</v>
      </c>
      <c r="C141" s="25" t="e">
        <f>IF('Crisis Indicator Data'!#REF!="No Data",1,IF(#REF!&lt;&gt;"",1,0))</f>
        <v>#REF!</v>
      </c>
      <c r="D141" s="25" t="e">
        <f>IF('Crisis Indicator Data'!#REF!="No Data",1,IF(#REF!&lt;&gt;"",1,0))</f>
        <v>#REF!</v>
      </c>
      <c r="E141" s="25" t="e">
        <f>IF('Crisis Indicator Data'!#REF!="No Data",1,IF(#REF!&lt;&gt;"",1,0))</f>
        <v>#REF!</v>
      </c>
      <c r="F141" s="25" t="e">
        <f>IF('Crisis Indicator Data'!#REF!="No Data",1,IF(#REF!&lt;&gt;"",1,0))</f>
        <v>#REF!</v>
      </c>
      <c r="G141" s="25" t="e">
        <f>IF('Crisis Indicator Data'!#REF!="No Data",1,IF(#REF!&lt;&gt;"",1,0))</f>
        <v>#REF!</v>
      </c>
      <c r="H141" s="25" t="e">
        <f>IF('Crisis Indicator Data'!#REF!="No Data",1,IF(#REF!&lt;&gt;"",1,0))</f>
        <v>#REF!</v>
      </c>
      <c r="I141" s="25" t="e">
        <f>IF('Crisis Indicator Data'!#REF!="No Data",1,IF(#REF!&lt;&gt;"",1,0))</f>
        <v>#REF!</v>
      </c>
      <c r="J141" s="25" t="e">
        <f>IF('Crisis Indicator Data'!#REF!="No Data",1,IF(#REF!&lt;&gt;"",1,0))</f>
        <v>#REF!</v>
      </c>
      <c r="K141" s="25" t="e">
        <f>IF('Crisis Indicator Data'!#REF!="No Data",1,IF(#REF!&lt;&gt;"",1,0))</f>
        <v>#REF!</v>
      </c>
      <c r="L141" s="25" t="e">
        <f>IF('Crisis Indicator Data'!#REF!="No Data",1,IF(#REF!&lt;&gt;"",1,0))</f>
        <v>#REF!</v>
      </c>
      <c r="M141" s="25" t="e">
        <f>IF('Crisis Indicator Data'!#REF!="No Data",1,IF(#REF!&lt;&gt;"",1,0))</f>
        <v>#REF!</v>
      </c>
      <c r="N141" s="25" t="e">
        <f>IF('Crisis Indicator Data'!#REF!="No Data",1,IF(#REF!&lt;&gt;"",1,0))</f>
        <v>#REF!</v>
      </c>
      <c r="O141" s="25" t="e">
        <f>IF('Crisis Indicator Data'!#REF!="No Data",1,IF(#REF!&lt;&gt;"",1,0))</f>
        <v>#REF!</v>
      </c>
      <c r="P141" s="25" t="e">
        <f>IF('Crisis Indicator Data'!#REF!="No Data",1,IF(#REF!&lt;&gt;"",1,0))</f>
        <v>#REF!</v>
      </c>
      <c r="Q141" s="25" t="e">
        <f>IF('Crisis Indicator Data'!#REF!="No Data",1,IF(#REF!&lt;&gt;"",1,0))</f>
        <v>#REF!</v>
      </c>
      <c r="R141" s="25" t="e">
        <f>IF('Crisis Indicator Data'!#REF!="No Data",1,IF(#REF!&lt;&gt;"",1,0))</f>
        <v>#REF!</v>
      </c>
      <c r="S141" s="25" t="e">
        <f>IF('Crisis Indicator Data'!#REF!="No Data",1,IF(#REF!&lt;&gt;"",1,0))</f>
        <v>#REF!</v>
      </c>
      <c r="T141" s="25" t="e">
        <f>IF('Crisis Indicator Data'!#REF!="No Data",1,IF(#REF!&lt;&gt;"",1,0))</f>
        <v>#REF!</v>
      </c>
      <c r="U141" s="25" t="e">
        <f>IF('Crisis Indicator Data'!#REF!="No Data",1,IF(#REF!&lt;&gt;"",1,0))</f>
        <v>#REF!</v>
      </c>
      <c r="V141" s="25" t="e">
        <f>IF('Crisis Indicator Data'!#REF!="No Data",1,IF(#REF!&lt;&gt;"",1,0))</f>
        <v>#REF!</v>
      </c>
      <c r="W141" s="25" t="e">
        <f>IF('Crisis Indicator Data'!#REF!="No Data",1,IF(#REF!&lt;&gt;"",1,0))</f>
        <v>#REF!</v>
      </c>
      <c r="X141" s="25" t="e">
        <f>IF('Crisis Indicator Data'!#REF!="No Data",1,IF(#REF!&lt;&gt;"",1,0))</f>
        <v>#REF!</v>
      </c>
      <c r="Y141" s="25" t="e">
        <f>IF('Crisis Indicator Data'!#REF!="No Data",1,IF(#REF!&lt;&gt;"",1,0))</f>
        <v>#REF!</v>
      </c>
      <c r="Z141" s="25" t="e">
        <f>IF('Crisis Indicator Data'!#REF!="No Data",1,IF(#REF!&lt;&gt;"",1,0))</f>
        <v>#REF!</v>
      </c>
      <c r="AA141" s="25" t="e">
        <f>IF('Crisis Indicator Data'!#REF!="No Data",1,IF(#REF!&lt;&gt;"",1,0))</f>
        <v>#REF!</v>
      </c>
      <c r="AB141" s="25" t="e">
        <f>IF('Crisis Indicator Data'!#REF!="No Data",1,IF(#REF!&lt;&gt;"",1,0))</f>
        <v>#REF!</v>
      </c>
      <c r="AC141" s="25" t="e">
        <f>IF('Crisis Indicator Data'!#REF!="No Data",1,IF(#REF!&lt;&gt;"",1,0))</f>
        <v>#REF!</v>
      </c>
      <c r="AD141" s="25" t="e">
        <f>IF('Crisis Indicator Data'!#REF!="No Data",1,IF(#REF!&lt;&gt;"",1,0))</f>
        <v>#REF!</v>
      </c>
      <c r="AE141" s="25" t="e">
        <f>IF('Crisis Indicator Data'!#REF!="No Data",1,IF(#REF!&lt;&gt;"",1,0))</f>
        <v>#REF!</v>
      </c>
      <c r="AF141" s="25" t="e">
        <f>IF('Crisis Indicator Data'!#REF!="No Data",1,IF(#REF!&lt;&gt;"",1,0))</f>
        <v>#REF!</v>
      </c>
      <c r="AG141" s="25" t="e">
        <f>IF('Crisis Indicator Data'!#REF!="No Data",1,IF(#REF!&lt;&gt;"",1,0))</f>
        <v>#REF!</v>
      </c>
      <c r="AH141" s="25" t="e">
        <f>IF('Crisis Indicator Data'!#REF!="No Data",1,IF(#REF!&lt;&gt;"",1,0))</f>
        <v>#REF!</v>
      </c>
      <c r="AI141" s="25" t="e">
        <f>IF('Crisis Indicator Data'!#REF!="No Data",1,IF(#REF!&lt;&gt;"",1,0))</f>
        <v>#REF!</v>
      </c>
      <c r="AJ141" s="25" t="e">
        <f>IF('Crisis Indicator Data'!#REF!="No Data",1,IF(#REF!&lt;&gt;"",1,0))</f>
        <v>#REF!</v>
      </c>
      <c r="AK141" s="25" t="e">
        <f>IF('Crisis Indicator Data'!#REF!="No Data",1,IF(#REF!&lt;&gt;"",1,0))</f>
        <v>#REF!</v>
      </c>
      <c r="AL141" s="25" t="e">
        <f>IF('Crisis Indicator Data'!#REF!="No Data",1,IF(#REF!&lt;&gt;"",1,0))</f>
        <v>#REF!</v>
      </c>
      <c r="AM141" s="25" t="e">
        <f>IF('Crisis Indicator Data'!#REF!="No Data",1,IF(#REF!&lt;&gt;"",1,0))</f>
        <v>#REF!</v>
      </c>
      <c r="AN141" s="25" t="e">
        <f>IF('Crisis Indicator Data'!#REF!="No Data",1,IF(#REF!&lt;&gt;"",1,0))</f>
        <v>#REF!</v>
      </c>
      <c r="AO141" s="25" t="e">
        <f>IF('Crisis Indicator Data'!#REF!="No Data",1,IF(#REF!&lt;&gt;"",1,0))</f>
        <v>#REF!</v>
      </c>
      <c r="AP141" s="25" t="e">
        <f>IF('Crisis Indicator Data'!#REF!="No Data",1,IF(#REF!&lt;&gt;"",1,0))</f>
        <v>#REF!</v>
      </c>
      <c r="AQ141" s="25" t="e">
        <f>IF('Crisis Indicator Data'!#REF!="No Data",1,IF(#REF!&lt;&gt;"",1,0))</f>
        <v>#REF!</v>
      </c>
      <c r="AR141" s="25" t="e">
        <f>IF('Crisis Indicator Data'!#REF!="No Data",1,IF(#REF!&lt;&gt;"",1,0))</f>
        <v>#REF!</v>
      </c>
      <c r="AS141" s="25" t="e">
        <f>IF('Crisis Indicator Data'!#REF!="No Data",1,IF(#REF!&lt;&gt;"",1,0))</f>
        <v>#REF!</v>
      </c>
      <c r="AT141" s="25" t="e">
        <f>IF('Crisis Indicator Data'!#REF!="No Data",1,IF(#REF!&lt;&gt;"",1,0))</f>
        <v>#REF!</v>
      </c>
      <c r="AU141" s="25" t="e">
        <f>IF('Crisis Indicator Data'!#REF!="No Data",1,IF(#REF!&lt;&gt;"",1,0))</f>
        <v>#REF!</v>
      </c>
      <c r="AV141" s="25" t="e">
        <f>IF('Crisis Indicator Data'!#REF!="No Data",1,IF(#REF!&lt;&gt;"",1,0))</f>
        <v>#REF!</v>
      </c>
      <c r="AW141" s="25" t="e">
        <f>IF('Crisis Indicator Data'!#REF!="No Data",1,IF(#REF!&lt;&gt;"",1,0))</f>
        <v>#REF!</v>
      </c>
      <c r="AX141" s="25" t="e">
        <f>IF('Crisis Indicator Data'!#REF!="No Data",1,IF(#REF!&lt;&gt;"",1,0))</f>
        <v>#REF!</v>
      </c>
      <c r="AY141" s="25" t="e">
        <f>IF('Crisis Indicator Data'!#REF!="No Data",1,IF(#REF!&lt;&gt;"",1,0))</f>
        <v>#REF!</v>
      </c>
      <c r="AZ141" s="25" t="e">
        <f>IF('Crisis Indicator Data'!#REF!="No Data",1,IF(#REF!&lt;&gt;"",1,0))</f>
        <v>#REF!</v>
      </c>
      <c r="BA141" t="e">
        <f t="shared" si="8"/>
        <v>#REF!</v>
      </c>
      <c r="BB141" s="27" t="e">
        <f t="shared" si="9"/>
        <v>#REF!</v>
      </c>
    </row>
    <row r="142" spans="1:54" x14ac:dyDescent="0.25">
      <c r="A142" t="s">
        <v>10066</v>
      </c>
      <c r="B142" s="25" t="e">
        <f>IF('Crisis Indicator Data'!#REF!="No Data",1,IF(#REF!&lt;&gt;"",1,0))</f>
        <v>#REF!</v>
      </c>
      <c r="C142" s="25" t="e">
        <f>IF('Crisis Indicator Data'!#REF!="No Data",1,IF(#REF!&lt;&gt;"",1,0))</f>
        <v>#REF!</v>
      </c>
      <c r="D142" s="25" t="e">
        <f>IF('Crisis Indicator Data'!#REF!="No Data",1,IF(#REF!&lt;&gt;"",1,0))</f>
        <v>#REF!</v>
      </c>
      <c r="E142" s="25" t="e">
        <f>IF('Crisis Indicator Data'!#REF!="No Data",1,IF(#REF!&lt;&gt;"",1,0))</f>
        <v>#REF!</v>
      </c>
      <c r="F142" s="25" t="e">
        <f>IF('Crisis Indicator Data'!#REF!="No Data",1,IF(#REF!&lt;&gt;"",1,0))</f>
        <v>#REF!</v>
      </c>
      <c r="G142" s="25" t="e">
        <f>IF('Crisis Indicator Data'!#REF!="No Data",1,IF(#REF!&lt;&gt;"",1,0))</f>
        <v>#REF!</v>
      </c>
      <c r="H142" s="25" t="e">
        <f>IF('Crisis Indicator Data'!#REF!="No Data",1,IF(#REF!&lt;&gt;"",1,0))</f>
        <v>#REF!</v>
      </c>
      <c r="I142" s="25" t="e">
        <f>IF('Crisis Indicator Data'!#REF!="No Data",1,IF(#REF!&lt;&gt;"",1,0))</f>
        <v>#REF!</v>
      </c>
      <c r="J142" s="25" t="e">
        <f>IF('Crisis Indicator Data'!#REF!="No Data",1,IF(#REF!&lt;&gt;"",1,0))</f>
        <v>#REF!</v>
      </c>
      <c r="K142" s="25" t="e">
        <f>IF('Crisis Indicator Data'!#REF!="No Data",1,IF(#REF!&lt;&gt;"",1,0))</f>
        <v>#REF!</v>
      </c>
      <c r="L142" s="25" t="e">
        <f>IF('Crisis Indicator Data'!#REF!="No Data",1,IF(#REF!&lt;&gt;"",1,0))</f>
        <v>#REF!</v>
      </c>
      <c r="M142" s="25" t="e">
        <f>IF('Crisis Indicator Data'!#REF!="No Data",1,IF(#REF!&lt;&gt;"",1,0))</f>
        <v>#REF!</v>
      </c>
      <c r="N142" s="25" t="e">
        <f>IF('Crisis Indicator Data'!#REF!="No Data",1,IF(#REF!&lt;&gt;"",1,0))</f>
        <v>#REF!</v>
      </c>
      <c r="O142" s="25" t="e">
        <f>IF('Crisis Indicator Data'!#REF!="No Data",1,IF(#REF!&lt;&gt;"",1,0))</f>
        <v>#REF!</v>
      </c>
      <c r="P142" s="25" t="e">
        <f>IF('Crisis Indicator Data'!#REF!="No Data",1,IF(#REF!&lt;&gt;"",1,0))</f>
        <v>#REF!</v>
      </c>
      <c r="Q142" s="25" t="e">
        <f>IF('Crisis Indicator Data'!#REF!="No Data",1,IF(#REF!&lt;&gt;"",1,0))</f>
        <v>#REF!</v>
      </c>
      <c r="R142" s="25" t="e">
        <f>IF('Crisis Indicator Data'!#REF!="No Data",1,IF(#REF!&lt;&gt;"",1,0))</f>
        <v>#REF!</v>
      </c>
      <c r="S142" s="25" t="e">
        <f>IF('Crisis Indicator Data'!#REF!="No Data",1,IF(#REF!&lt;&gt;"",1,0))</f>
        <v>#REF!</v>
      </c>
      <c r="T142" s="25" t="e">
        <f>IF('Crisis Indicator Data'!#REF!="No Data",1,IF(#REF!&lt;&gt;"",1,0))</f>
        <v>#REF!</v>
      </c>
      <c r="U142" s="25" t="e">
        <f>IF('Crisis Indicator Data'!#REF!="No Data",1,IF(#REF!&lt;&gt;"",1,0))</f>
        <v>#REF!</v>
      </c>
      <c r="V142" s="25" t="e">
        <f>IF('Crisis Indicator Data'!#REF!="No Data",1,IF(#REF!&lt;&gt;"",1,0))</f>
        <v>#REF!</v>
      </c>
      <c r="W142" s="25" t="e">
        <f>IF('Crisis Indicator Data'!#REF!="No Data",1,IF(#REF!&lt;&gt;"",1,0))</f>
        <v>#REF!</v>
      </c>
      <c r="X142" s="25" t="e">
        <f>IF('Crisis Indicator Data'!#REF!="No Data",1,IF(#REF!&lt;&gt;"",1,0))</f>
        <v>#REF!</v>
      </c>
      <c r="Y142" s="25" t="e">
        <f>IF('Crisis Indicator Data'!#REF!="No Data",1,IF(#REF!&lt;&gt;"",1,0))</f>
        <v>#REF!</v>
      </c>
      <c r="Z142" s="25" t="e">
        <f>IF('Crisis Indicator Data'!#REF!="No Data",1,IF(#REF!&lt;&gt;"",1,0))</f>
        <v>#REF!</v>
      </c>
      <c r="AA142" s="25" t="e">
        <f>IF('Crisis Indicator Data'!#REF!="No Data",1,IF(#REF!&lt;&gt;"",1,0))</f>
        <v>#REF!</v>
      </c>
      <c r="AB142" s="25" t="e">
        <f>IF('Crisis Indicator Data'!#REF!="No Data",1,IF(#REF!&lt;&gt;"",1,0))</f>
        <v>#REF!</v>
      </c>
      <c r="AC142" s="25" t="e">
        <f>IF('Crisis Indicator Data'!#REF!="No Data",1,IF(#REF!&lt;&gt;"",1,0))</f>
        <v>#REF!</v>
      </c>
      <c r="AD142" s="25" t="e">
        <f>IF('Crisis Indicator Data'!#REF!="No Data",1,IF(#REF!&lt;&gt;"",1,0))</f>
        <v>#REF!</v>
      </c>
      <c r="AE142" s="25" t="e">
        <f>IF('Crisis Indicator Data'!#REF!="No Data",1,IF(#REF!&lt;&gt;"",1,0))</f>
        <v>#REF!</v>
      </c>
      <c r="AF142" s="25" t="e">
        <f>IF('Crisis Indicator Data'!#REF!="No Data",1,IF(#REF!&lt;&gt;"",1,0))</f>
        <v>#REF!</v>
      </c>
      <c r="AG142" s="25" t="e">
        <f>IF('Crisis Indicator Data'!#REF!="No Data",1,IF(#REF!&lt;&gt;"",1,0))</f>
        <v>#REF!</v>
      </c>
      <c r="AH142" s="25" t="e">
        <f>IF('Crisis Indicator Data'!#REF!="No Data",1,IF(#REF!&lt;&gt;"",1,0))</f>
        <v>#REF!</v>
      </c>
      <c r="AI142" s="25" t="e">
        <f>IF('Crisis Indicator Data'!#REF!="No Data",1,IF(#REF!&lt;&gt;"",1,0))</f>
        <v>#REF!</v>
      </c>
      <c r="AJ142" s="25" t="e">
        <f>IF('Crisis Indicator Data'!#REF!="No Data",1,IF(#REF!&lt;&gt;"",1,0))</f>
        <v>#REF!</v>
      </c>
      <c r="AK142" s="25" t="e">
        <f>IF('Crisis Indicator Data'!#REF!="No Data",1,IF(#REF!&lt;&gt;"",1,0))</f>
        <v>#REF!</v>
      </c>
      <c r="AL142" s="25" t="e">
        <f>IF('Crisis Indicator Data'!#REF!="No Data",1,IF(#REF!&lt;&gt;"",1,0))</f>
        <v>#REF!</v>
      </c>
      <c r="AM142" s="25" t="e">
        <f>IF('Crisis Indicator Data'!#REF!="No Data",1,IF(#REF!&lt;&gt;"",1,0))</f>
        <v>#REF!</v>
      </c>
      <c r="AN142" s="25" t="e">
        <f>IF('Crisis Indicator Data'!#REF!="No Data",1,IF(#REF!&lt;&gt;"",1,0))</f>
        <v>#REF!</v>
      </c>
      <c r="AO142" s="25" t="e">
        <f>IF('Crisis Indicator Data'!#REF!="No Data",1,IF(#REF!&lt;&gt;"",1,0))</f>
        <v>#REF!</v>
      </c>
      <c r="AP142" s="25" t="e">
        <f>IF('Crisis Indicator Data'!#REF!="No Data",1,IF(#REF!&lt;&gt;"",1,0))</f>
        <v>#REF!</v>
      </c>
      <c r="AQ142" s="25" t="e">
        <f>IF('Crisis Indicator Data'!#REF!="No Data",1,IF(#REF!&lt;&gt;"",1,0))</f>
        <v>#REF!</v>
      </c>
      <c r="AR142" s="25" t="e">
        <f>IF('Crisis Indicator Data'!#REF!="No Data",1,IF(#REF!&lt;&gt;"",1,0))</f>
        <v>#REF!</v>
      </c>
      <c r="AS142" s="25" t="e">
        <f>IF('Crisis Indicator Data'!#REF!="No Data",1,IF(#REF!&lt;&gt;"",1,0))</f>
        <v>#REF!</v>
      </c>
      <c r="AT142" s="25" t="e">
        <f>IF('Crisis Indicator Data'!#REF!="No Data",1,IF(#REF!&lt;&gt;"",1,0))</f>
        <v>#REF!</v>
      </c>
      <c r="AU142" s="25" t="e">
        <f>IF('Crisis Indicator Data'!#REF!="No Data",1,IF(#REF!&lt;&gt;"",1,0))</f>
        <v>#REF!</v>
      </c>
      <c r="AV142" s="25" t="e">
        <f>IF('Crisis Indicator Data'!#REF!="No Data",1,IF(#REF!&lt;&gt;"",1,0))</f>
        <v>#REF!</v>
      </c>
      <c r="AW142" s="25" t="e">
        <f>IF('Crisis Indicator Data'!#REF!="No Data",1,IF(#REF!&lt;&gt;"",1,0))</f>
        <v>#REF!</v>
      </c>
      <c r="AX142" s="25" t="e">
        <f>IF('Crisis Indicator Data'!#REF!="No Data",1,IF(#REF!&lt;&gt;"",1,0))</f>
        <v>#REF!</v>
      </c>
      <c r="AY142" s="25" t="e">
        <f>IF('Crisis Indicator Data'!#REF!="No Data",1,IF(#REF!&lt;&gt;"",1,0))</f>
        <v>#REF!</v>
      </c>
      <c r="AZ142" s="25" t="e">
        <f>IF('Crisis Indicator Data'!#REF!="No Data",1,IF(#REF!&lt;&gt;"",1,0))</f>
        <v>#REF!</v>
      </c>
      <c r="BA142" t="e">
        <f t="shared" si="8"/>
        <v>#REF!</v>
      </c>
      <c r="BB142" s="27" t="e">
        <f t="shared" si="9"/>
        <v>#REF!</v>
      </c>
    </row>
    <row r="143" spans="1:54" x14ac:dyDescent="0.25">
      <c r="A143" t="s">
        <v>9985</v>
      </c>
      <c r="B143" s="25" t="e">
        <f>IF('Crisis Indicator Data'!#REF!="No Data",1,IF(#REF!&lt;&gt;"",1,0))</f>
        <v>#REF!</v>
      </c>
      <c r="C143" s="25" t="e">
        <f>IF('Crisis Indicator Data'!#REF!="No Data",1,IF(#REF!&lt;&gt;"",1,0))</f>
        <v>#REF!</v>
      </c>
      <c r="D143" s="25" t="e">
        <f>IF('Crisis Indicator Data'!#REF!="No Data",1,IF(#REF!&lt;&gt;"",1,0))</f>
        <v>#REF!</v>
      </c>
      <c r="E143" s="25" t="e">
        <f>IF('Crisis Indicator Data'!#REF!="No Data",1,IF(#REF!&lt;&gt;"",1,0))</f>
        <v>#REF!</v>
      </c>
      <c r="F143" s="25" t="e">
        <f>IF('Crisis Indicator Data'!#REF!="No Data",1,IF(#REF!&lt;&gt;"",1,0))</f>
        <v>#REF!</v>
      </c>
      <c r="G143" s="25" t="e">
        <f>IF('Crisis Indicator Data'!#REF!="No Data",1,IF(#REF!&lt;&gt;"",1,0))</f>
        <v>#REF!</v>
      </c>
      <c r="H143" s="25" t="e">
        <f>IF('Crisis Indicator Data'!#REF!="No Data",1,IF(#REF!&lt;&gt;"",1,0))</f>
        <v>#REF!</v>
      </c>
      <c r="I143" s="25" t="e">
        <f>IF('Crisis Indicator Data'!#REF!="No Data",1,IF(#REF!&lt;&gt;"",1,0))</f>
        <v>#REF!</v>
      </c>
      <c r="J143" s="25" t="e">
        <f>IF('Crisis Indicator Data'!#REF!="No Data",1,IF(#REF!&lt;&gt;"",1,0))</f>
        <v>#REF!</v>
      </c>
      <c r="K143" s="25" t="e">
        <f>IF('Crisis Indicator Data'!#REF!="No Data",1,IF(#REF!&lt;&gt;"",1,0))</f>
        <v>#REF!</v>
      </c>
      <c r="L143" s="25" t="e">
        <f>IF('Crisis Indicator Data'!#REF!="No Data",1,IF(#REF!&lt;&gt;"",1,0))</f>
        <v>#REF!</v>
      </c>
      <c r="M143" s="25" t="e">
        <f>IF('Crisis Indicator Data'!#REF!="No Data",1,IF(#REF!&lt;&gt;"",1,0))</f>
        <v>#REF!</v>
      </c>
      <c r="N143" s="25" t="e">
        <f>IF('Crisis Indicator Data'!#REF!="No Data",1,IF(#REF!&lt;&gt;"",1,0))</f>
        <v>#REF!</v>
      </c>
      <c r="O143" s="25" t="e">
        <f>IF('Crisis Indicator Data'!#REF!="No Data",1,IF(#REF!&lt;&gt;"",1,0))</f>
        <v>#REF!</v>
      </c>
      <c r="P143" s="25" t="e">
        <f>IF('Crisis Indicator Data'!#REF!="No Data",1,IF(#REF!&lt;&gt;"",1,0))</f>
        <v>#REF!</v>
      </c>
      <c r="Q143" s="25" t="e">
        <f>IF('Crisis Indicator Data'!#REF!="No Data",1,IF(#REF!&lt;&gt;"",1,0))</f>
        <v>#REF!</v>
      </c>
      <c r="R143" s="25" t="e">
        <f>IF('Crisis Indicator Data'!#REF!="No Data",1,IF(#REF!&lt;&gt;"",1,0))</f>
        <v>#REF!</v>
      </c>
      <c r="S143" s="25" t="e">
        <f>IF('Crisis Indicator Data'!#REF!="No Data",1,IF(#REF!&lt;&gt;"",1,0))</f>
        <v>#REF!</v>
      </c>
      <c r="T143" s="25" t="e">
        <f>IF('Crisis Indicator Data'!#REF!="No Data",1,IF(#REF!&lt;&gt;"",1,0))</f>
        <v>#REF!</v>
      </c>
      <c r="U143" s="25" t="e">
        <f>IF('Crisis Indicator Data'!#REF!="No Data",1,IF(#REF!&lt;&gt;"",1,0))</f>
        <v>#REF!</v>
      </c>
      <c r="V143" s="25" t="e">
        <f>IF('Crisis Indicator Data'!#REF!="No Data",1,IF(#REF!&lt;&gt;"",1,0))</f>
        <v>#REF!</v>
      </c>
      <c r="W143" s="25" t="e">
        <f>IF('Crisis Indicator Data'!#REF!="No Data",1,IF(#REF!&lt;&gt;"",1,0))</f>
        <v>#REF!</v>
      </c>
      <c r="X143" s="25" t="e">
        <f>IF('Crisis Indicator Data'!#REF!="No Data",1,IF(#REF!&lt;&gt;"",1,0))</f>
        <v>#REF!</v>
      </c>
      <c r="Y143" s="25" t="e">
        <f>IF('Crisis Indicator Data'!#REF!="No Data",1,IF(#REF!&lt;&gt;"",1,0))</f>
        <v>#REF!</v>
      </c>
      <c r="Z143" s="25" t="e">
        <f>IF('Crisis Indicator Data'!#REF!="No Data",1,IF(#REF!&lt;&gt;"",1,0))</f>
        <v>#REF!</v>
      </c>
      <c r="AA143" s="25" t="e">
        <f>IF('Crisis Indicator Data'!#REF!="No Data",1,IF(#REF!&lt;&gt;"",1,0))</f>
        <v>#REF!</v>
      </c>
      <c r="AB143" s="25" t="e">
        <f>IF('Crisis Indicator Data'!#REF!="No Data",1,IF(#REF!&lt;&gt;"",1,0))</f>
        <v>#REF!</v>
      </c>
      <c r="AC143" s="25" t="e">
        <f>IF('Crisis Indicator Data'!#REF!="No Data",1,IF(#REF!&lt;&gt;"",1,0))</f>
        <v>#REF!</v>
      </c>
      <c r="AD143" s="25" t="e">
        <f>IF('Crisis Indicator Data'!#REF!="No Data",1,IF(#REF!&lt;&gt;"",1,0))</f>
        <v>#REF!</v>
      </c>
      <c r="AE143" s="25" t="e">
        <f>IF('Crisis Indicator Data'!#REF!="No Data",1,IF(#REF!&lt;&gt;"",1,0))</f>
        <v>#REF!</v>
      </c>
      <c r="AF143" s="25" t="e">
        <f>IF('Crisis Indicator Data'!#REF!="No Data",1,IF(#REF!&lt;&gt;"",1,0))</f>
        <v>#REF!</v>
      </c>
      <c r="AG143" s="25" t="e">
        <f>IF('Crisis Indicator Data'!#REF!="No Data",1,IF(#REF!&lt;&gt;"",1,0))</f>
        <v>#REF!</v>
      </c>
      <c r="AH143" s="25" t="e">
        <f>IF('Crisis Indicator Data'!#REF!="No Data",1,IF(#REF!&lt;&gt;"",1,0))</f>
        <v>#REF!</v>
      </c>
      <c r="AI143" s="25" t="e">
        <f>IF('Crisis Indicator Data'!#REF!="No Data",1,IF(#REF!&lt;&gt;"",1,0))</f>
        <v>#REF!</v>
      </c>
      <c r="AJ143" s="25" t="e">
        <f>IF('Crisis Indicator Data'!#REF!="No Data",1,IF(#REF!&lt;&gt;"",1,0))</f>
        <v>#REF!</v>
      </c>
      <c r="AK143" s="25" t="e">
        <f>IF('Crisis Indicator Data'!#REF!="No Data",1,IF(#REF!&lt;&gt;"",1,0))</f>
        <v>#REF!</v>
      </c>
      <c r="AL143" s="25" t="e">
        <f>IF('Crisis Indicator Data'!#REF!="No Data",1,IF(#REF!&lt;&gt;"",1,0))</f>
        <v>#REF!</v>
      </c>
      <c r="AM143" s="25" t="e">
        <f>IF('Crisis Indicator Data'!#REF!="No Data",1,IF(#REF!&lt;&gt;"",1,0))</f>
        <v>#REF!</v>
      </c>
      <c r="AN143" s="25" t="e">
        <f>IF('Crisis Indicator Data'!#REF!="No Data",1,IF(#REF!&lt;&gt;"",1,0))</f>
        <v>#REF!</v>
      </c>
      <c r="AO143" s="25" t="e">
        <f>IF('Crisis Indicator Data'!#REF!="No Data",1,IF(#REF!&lt;&gt;"",1,0))</f>
        <v>#REF!</v>
      </c>
      <c r="AP143" s="25" t="e">
        <f>IF('Crisis Indicator Data'!#REF!="No Data",1,IF(#REF!&lt;&gt;"",1,0))</f>
        <v>#REF!</v>
      </c>
      <c r="AQ143" s="25" t="e">
        <f>IF('Crisis Indicator Data'!#REF!="No Data",1,IF(#REF!&lt;&gt;"",1,0))</f>
        <v>#REF!</v>
      </c>
      <c r="AR143" s="25" t="e">
        <f>IF('Crisis Indicator Data'!#REF!="No Data",1,IF(#REF!&lt;&gt;"",1,0))</f>
        <v>#REF!</v>
      </c>
      <c r="AS143" s="25" t="e">
        <f>IF('Crisis Indicator Data'!#REF!="No Data",1,IF(#REF!&lt;&gt;"",1,0))</f>
        <v>#REF!</v>
      </c>
      <c r="AT143" s="25" t="e">
        <f>IF('Crisis Indicator Data'!#REF!="No Data",1,IF(#REF!&lt;&gt;"",1,0))</f>
        <v>#REF!</v>
      </c>
      <c r="AU143" s="25" t="e">
        <f>IF('Crisis Indicator Data'!#REF!="No Data",1,IF(#REF!&lt;&gt;"",1,0))</f>
        <v>#REF!</v>
      </c>
      <c r="AV143" s="25" t="e">
        <f>IF('Crisis Indicator Data'!#REF!="No Data",1,IF(#REF!&lt;&gt;"",1,0))</f>
        <v>#REF!</v>
      </c>
      <c r="AW143" s="25" t="e">
        <f>IF('Crisis Indicator Data'!#REF!="No Data",1,IF(#REF!&lt;&gt;"",1,0))</f>
        <v>#REF!</v>
      </c>
      <c r="AX143" s="25" t="e">
        <f>IF('Crisis Indicator Data'!#REF!="No Data",1,IF(#REF!&lt;&gt;"",1,0))</f>
        <v>#REF!</v>
      </c>
      <c r="AY143" s="25" t="e">
        <f>IF('Crisis Indicator Data'!#REF!="No Data",1,IF(#REF!&lt;&gt;"",1,0))</f>
        <v>#REF!</v>
      </c>
      <c r="AZ143" s="25" t="e">
        <f>IF('Crisis Indicator Data'!#REF!="No Data",1,IF(#REF!&lt;&gt;"",1,0))</f>
        <v>#REF!</v>
      </c>
      <c r="BA143" t="e">
        <f t="shared" si="8"/>
        <v>#REF!</v>
      </c>
      <c r="BB143" s="27" t="e">
        <f t="shared" si="9"/>
        <v>#REF!</v>
      </c>
    </row>
    <row r="144" spans="1:54" x14ac:dyDescent="0.25">
      <c r="A144" t="s">
        <v>9996</v>
      </c>
      <c r="B144" s="25" t="e">
        <f>IF('Crisis Indicator Data'!#REF!="No Data",1,IF(#REF!&lt;&gt;"",1,0))</f>
        <v>#REF!</v>
      </c>
      <c r="C144" s="25" t="e">
        <f>IF('Crisis Indicator Data'!#REF!="No Data",1,IF(#REF!&lt;&gt;"",1,0))</f>
        <v>#REF!</v>
      </c>
      <c r="D144" s="25" t="e">
        <f>IF('Crisis Indicator Data'!#REF!="No Data",1,IF(#REF!&lt;&gt;"",1,0))</f>
        <v>#REF!</v>
      </c>
      <c r="E144" s="25" t="e">
        <f>IF('Crisis Indicator Data'!#REF!="No Data",1,IF(#REF!&lt;&gt;"",1,0))</f>
        <v>#REF!</v>
      </c>
      <c r="F144" s="25" t="e">
        <f>IF('Crisis Indicator Data'!#REF!="No Data",1,IF(#REF!&lt;&gt;"",1,0))</f>
        <v>#REF!</v>
      </c>
      <c r="G144" s="25" t="e">
        <f>IF('Crisis Indicator Data'!#REF!="No Data",1,IF(#REF!&lt;&gt;"",1,0))</f>
        <v>#REF!</v>
      </c>
      <c r="H144" s="25" t="e">
        <f>IF('Crisis Indicator Data'!#REF!="No Data",1,IF(#REF!&lt;&gt;"",1,0))</f>
        <v>#REF!</v>
      </c>
      <c r="I144" s="25" t="e">
        <f>IF('Crisis Indicator Data'!#REF!="No Data",1,IF(#REF!&lt;&gt;"",1,0))</f>
        <v>#REF!</v>
      </c>
      <c r="J144" s="25" t="e">
        <f>IF('Crisis Indicator Data'!#REF!="No Data",1,IF(#REF!&lt;&gt;"",1,0))</f>
        <v>#REF!</v>
      </c>
      <c r="K144" s="25" t="e">
        <f>IF('Crisis Indicator Data'!#REF!="No Data",1,IF(#REF!&lt;&gt;"",1,0))</f>
        <v>#REF!</v>
      </c>
      <c r="L144" s="25" t="e">
        <f>IF('Crisis Indicator Data'!#REF!="No Data",1,IF(#REF!&lt;&gt;"",1,0))</f>
        <v>#REF!</v>
      </c>
      <c r="M144" s="25" t="e">
        <f>IF('Crisis Indicator Data'!#REF!="No Data",1,IF(#REF!&lt;&gt;"",1,0))</f>
        <v>#REF!</v>
      </c>
      <c r="N144" s="25" t="e">
        <f>IF('Crisis Indicator Data'!#REF!="No Data",1,IF(#REF!&lt;&gt;"",1,0))</f>
        <v>#REF!</v>
      </c>
      <c r="O144" s="25" t="e">
        <f>IF('Crisis Indicator Data'!#REF!="No Data",1,IF(#REF!&lt;&gt;"",1,0))</f>
        <v>#REF!</v>
      </c>
      <c r="P144" s="25" t="e">
        <f>IF('Crisis Indicator Data'!#REF!="No Data",1,IF(#REF!&lt;&gt;"",1,0))</f>
        <v>#REF!</v>
      </c>
      <c r="Q144" s="25" t="e">
        <f>IF('Crisis Indicator Data'!#REF!="No Data",1,IF(#REF!&lt;&gt;"",1,0))</f>
        <v>#REF!</v>
      </c>
      <c r="R144" s="25" t="e">
        <f>IF('Crisis Indicator Data'!#REF!="No Data",1,IF(#REF!&lt;&gt;"",1,0))</f>
        <v>#REF!</v>
      </c>
      <c r="S144" s="25" t="e">
        <f>IF('Crisis Indicator Data'!#REF!="No Data",1,IF(#REF!&lt;&gt;"",1,0))</f>
        <v>#REF!</v>
      </c>
      <c r="T144" s="25" t="e">
        <f>IF('Crisis Indicator Data'!#REF!="No Data",1,IF(#REF!&lt;&gt;"",1,0))</f>
        <v>#REF!</v>
      </c>
      <c r="U144" s="25" t="e">
        <f>IF('Crisis Indicator Data'!#REF!="No Data",1,IF(#REF!&lt;&gt;"",1,0))</f>
        <v>#REF!</v>
      </c>
      <c r="V144" s="25" t="e">
        <f>IF('Crisis Indicator Data'!#REF!="No Data",1,IF(#REF!&lt;&gt;"",1,0))</f>
        <v>#REF!</v>
      </c>
      <c r="W144" s="25" t="e">
        <f>IF('Crisis Indicator Data'!#REF!="No Data",1,IF(#REF!&lt;&gt;"",1,0))</f>
        <v>#REF!</v>
      </c>
      <c r="X144" s="25" t="e">
        <f>IF('Crisis Indicator Data'!#REF!="No Data",1,IF(#REF!&lt;&gt;"",1,0))</f>
        <v>#REF!</v>
      </c>
      <c r="Y144" s="25" t="e">
        <f>IF('Crisis Indicator Data'!#REF!="No Data",1,IF(#REF!&lt;&gt;"",1,0))</f>
        <v>#REF!</v>
      </c>
      <c r="Z144" s="25" t="e">
        <f>IF('Crisis Indicator Data'!#REF!="No Data",1,IF(#REF!&lt;&gt;"",1,0))</f>
        <v>#REF!</v>
      </c>
      <c r="AA144" s="25" t="e">
        <f>IF('Crisis Indicator Data'!#REF!="No Data",1,IF(#REF!&lt;&gt;"",1,0))</f>
        <v>#REF!</v>
      </c>
      <c r="AB144" s="25" t="e">
        <f>IF('Crisis Indicator Data'!#REF!="No Data",1,IF(#REF!&lt;&gt;"",1,0))</f>
        <v>#REF!</v>
      </c>
      <c r="AC144" s="25" t="e">
        <f>IF('Crisis Indicator Data'!#REF!="No Data",1,IF(#REF!&lt;&gt;"",1,0))</f>
        <v>#REF!</v>
      </c>
      <c r="AD144" s="25" t="e">
        <f>IF('Crisis Indicator Data'!#REF!="No Data",1,IF(#REF!&lt;&gt;"",1,0))</f>
        <v>#REF!</v>
      </c>
      <c r="AE144" s="25" t="e">
        <f>IF('Crisis Indicator Data'!#REF!="No Data",1,IF(#REF!&lt;&gt;"",1,0))</f>
        <v>#REF!</v>
      </c>
      <c r="AF144" s="25" t="e">
        <f>IF('Crisis Indicator Data'!#REF!="No Data",1,IF(#REF!&lt;&gt;"",1,0))</f>
        <v>#REF!</v>
      </c>
      <c r="AG144" s="25" t="e">
        <f>IF('Crisis Indicator Data'!#REF!="No Data",1,IF(#REF!&lt;&gt;"",1,0))</f>
        <v>#REF!</v>
      </c>
      <c r="AH144" s="25" t="e">
        <f>IF('Crisis Indicator Data'!#REF!="No Data",1,IF(#REF!&lt;&gt;"",1,0))</f>
        <v>#REF!</v>
      </c>
      <c r="AI144" s="25" t="e">
        <f>IF('Crisis Indicator Data'!#REF!="No Data",1,IF(#REF!&lt;&gt;"",1,0))</f>
        <v>#REF!</v>
      </c>
      <c r="AJ144" s="25" t="e">
        <f>IF('Crisis Indicator Data'!#REF!="No Data",1,IF(#REF!&lt;&gt;"",1,0))</f>
        <v>#REF!</v>
      </c>
      <c r="AK144" s="25" t="e">
        <f>IF('Crisis Indicator Data'!#REF!="No Data",1,IF(#REF!&lt;&gt;"",1,0))</f>
        <v>#REF!</v>
      </c>
      <c r="AL144" s="25" t="e">
        <f>IF('Crisis Indicator Data'!#REF!="No Data",1,IF(#REF!&lt;&gt;"",1,0))</f>
        <v>#REF!</v>
      </c>
      <c r="AM144" s="25" t="e">
        <f>IF('Crisis Indicator Data'!#REF!="No Data",1,IF(#REF!&lt;&gt;"",1,0))</f>
        <v>#REF!</v>
      </c>
      <c r="AN144" s="25" t="e">
        <f>IF('Crisis Indicator Data'!#REF!="No Data",1,IF(#REF!&lt;&gt;"",1,0))</f>
        <v>#REF!</v>
      </c>
      <c r="AO144" s="25" t="e">
        <f>IF('Crisis Indicator Data'!#REF!="No Data",1,IF(#REF!&lt;&gt;"",1,0))</f>
        <v>#REF!</v>
      </c>
      <c r="AP144" s="25" t="e">
        <f>IF('Crisis Indicator Data'!#REF!="No Data",1,IF(#REF!&lt;&gt;"",1,0))</f>
        <v>#REF!</v>
      </c>
      <c r="AQ144" s="25" t="e">
        <f>IF('Crisis Indicator Data'!#REF!="No Data",1,IF(#REF!&lt;&gt;"",1,0))</f>
        <v>#REF!</v>
      </c>
      <c r="AR144" s="25" t="e">
        <f>IF('Crisis Indicator Data'!#REF!="No Data",1,IF(#REF!&lt;&gt;"",1,0))</f>
        <v>#REF!</v>
      </c>
      <c r="AS144" s="25" t="e">
        <f>IF('Crisis Indicator Data'!#REF!="No Data",1,IF(#REF!&lt;&gt;"",1,0))</f>
        <v>#REF!</v>
      </c>
      <c r="AT144" s="25" t="e">
        <f>IF('Crisis Indicator Data'!#REF!="No Data",1,IF(#REF!&lt;&gt;"",1,0))</f>
        <v>#REF!</v>
      </c>
      <c r="AU144" s="25" t="e">
        <f>IF('Crisis Indicator Data'!#REF!="No Data",1,IF(#REF!&lt;&gt;"",1,0))</f>
        <v>#REF!</v>
      </c>
      <c r="AV144" s="25" t="e">
        <f>IF('Crisis Indicator Data'!#REF!="No Data",1,IF(#REF!&lt;&gt;"",1,0))</f>
        <v>#REF!</v>
      </c>
      <c r="AW144" s="25" t="e">
        <f>IF('Crisis Indicator Data'!#REF!="No Data",1,IF(#REF!&lt;&gt;"",1,0))</f>
        <v>#REF!</v>
      </c>
      <c r="AX144" s="25" t="e">
        <f>IF('Crisis Indicator Data'!#REF!="No Data",1,IF(#REF!&lt;&gt;"",1,0))</f>
        <v>#REF!</v>
      </c>
      <c r="AY144" s="25" t="e">
        <f>IF('Crisis Indicator Data'!#REF!="No Data",1,IF(#REF!&lt;&gt;"",1,0))</f>
        <v>#REF!</v>
      </c>
      <c r="AZ144" s="25" t="e">
        <f>IF('Crisis Indicator Data'!#REF!="No Data",1,IF(#REF!&lt;&gt;"",1,0))</f>
        <v>#REF!</v>
      </c>
      <c r="BA144" t="e">
        <f t="shared" si="8"/>
        <v>#REF!</v>
      </c>
      <c r="BB144" s="27" t="e">
        <f t="shared" si="9"/>
        <v>#REF!</v>
      </c>
    </row>
    <row r="145" spans="1:54" x14ac:dyDescent="0.25">
      <c r="A145" t="s">
        <v>10121</v>
      </c>
      <c r="B145" s="25" t="e">
        <f>IF('Crisis Indicator Data'!#REF!="No Data",1,IF(#REF!&lt;&gt;"",1,0))</f>
        <v>#REF!</v>
      </c>
      <c r="C145" s="25" t="e">
        <f>IF('Crisis Indicator Data'!#REF!="No Data",1,IF(#REF!&lt;&gt;"",1,0))</f>
        <v>#REF!</v>
      </c>
      <c r="D145" s="25" t="e">
        <f>IF('Crisis Indicator Data'!#REF!="No Data",1,IF(#REF!&lt;&gt;"",1,0))</f>
        <v>#REF!</v>
      </c>
      <c r="E145" s="25" t="e">
        <f>IF('Crisis Indicator Data'!#REF!="No Data",1,IF(#REF!&lt;&gt;"",1,0))</f>
        <v>#REF!</v>
      </c>
      <c r="F145" s="25" t="e">
        <f>IF('Crisis Indicator Data'!#REF!="No Data",1,IF(#REF!&lt;&gt;"",1,0))</f>
        <v>#REF!</v>
      </c>
      <c r="G145" s="25" t="e">
        <f>IF('Crisis Indicator Data'!#REF!="No Data",1,IF(#REF!&lt;&gt;"",1,0))</f>
        <v>#REF!</v>
      </c>
      <c r="H145" s="25" t="e">
        <f>IF('Crisis Indicator Data'!#REF!="No Data",1,IF(#REF!&lt;&gt;"",1,0))</f>
        <v>#REF!</v>
      </c>
      <c r="I145" s="25" t="e">
        <f>IF('Crisis Indicator Data'!#REF!="No Data",1,IF(#REF!&lt;&gt;"",1,0))</f>
        <v>#REF!</v>
      </c>
      <c r="J145" s="25" t="e">
        <f>IF('Crisis Indicator Data'!#REF!="No Data",1,IF(#REF!&lt;&gt;"",1,0))</f>
        <v>#REF!</v>
      </c>
      <c r="K145" s="25" t="e">
        <f>IF('Crisis Indicator Data'!#REF!="No Data",1,IF(#REF!&lt;&gt;"",1,0))</f>
        <v>#REF!</v>
      </c>
      <c r="L145" s="25" t="e">
        <f>IF('Crisis Indicator Data'!#REF!="No Data",1,IF(#REF!&lt;&gt;"",1,0))</f>
        <v>#REF!</v>
      </c>
      <c r="M145" s="25" t="e">
        <f>IF('Crisis Indicator Data'!#REF!="No Data",1,IF(#REF!&lt;&gt;"",1,0))</f>
        <v>#REF!</v>
      </c>
      <c r="N145" s="25" t="e">
        <f>IF('Crisis Indicator Data'!#REF!="No Data",1,IF(#REF!&lt;&gt;"",1,0))</f>
        <v>#REF!</v>
      </c>
      <c r="O145" s="25" t="e">
        <f>IF('Crisis Indicator Data'!#REF!="No Data",1,IF(#REF!&lt;&gt;"",1,0))</f>
        <v>#REF!</v>
      </c>
      <c r="P145" s="25" t="e">
        <f>IF('Crisis Indicator Data'!#REF!="No Data",1,IF(#REF!&lt;&gt;"",1,0))</f>
        <v>#REF!</v>
      </c>
      <c r="Q145" s="25" t="e">
        <f>IF('Crisis Indicator Data'!#REF!="No Data",1,IF(#REF!&lt;&gt;"",1,0))</f>
        <v>#REF!</v>
      </c>
      <c r="R145" s="25" t="e">
        <f>IF('Crisis Indicator Data'!#REF!="No Data",1,IF(#REF!&lt;&gt;"",1,0))</f>
        <v>#REF!</v>
      </c>
      <c r="S145" s="25" t="e">
        <f>IF('Crisis Indicator Data'!#REF!="No Data",1,IF(#REF!&lt;&gt;"",1,0))</f>
        <v>#REF!</v>
      </c>
      <c r="T145" s="25" t="e">
        <f>IF('Crisis Indicator Data'!#REF!="No Data",1,IF(#REF!&lt;&gt;"",1,0))</f>
        <v>#REF!</v>
      </c>
      <c r="U145" s="25" t="e">
        <f>IF('Crisis Indicator Data'!#REF!="No Data",1,IF(#REF!&lt;&gt;"",1,0))</f>
        <v>#REF!</v>
      </c>
      <c r="V145" s="25" t="e">
        <f>IF('Crisis Indicator Data'!#REF!="No Data",1,IF(#REF!&lt;&gt;"",1,0))</f>
        <v>#REF!</v>
      </c>
      <c r="W145" s="25" t="e">
        <f>IF('Crisis Indicator Data'!#REF!="No Data",1,IF(#REF!&lt;&gt;"",1,0))</f>
        <v>#REF!</v>
      </c>
      <c r="X145" s="25" t="e">
        <f>IF('Crisis Indicator Data'!#REF!="No Data",1,IF(#REF!&lt;&gt;"",1,0))</f>
        <v>#REF!</v>
      </c>
      <c r="Y145" s="25" t="e">
        <f>IF('Crisis Indicator Data'!#REF!="No Data",1,IF(#REF!&lt;&gt;"",1,0))</f>
        <v>#REF!</v>
      </c>
      <c r="Z145" s="25" t="e">
        <f>IF('Crisis Indicator Data'!#REF!="No Data",1,IF(#REF!&lt;&gt;"",1,0))</f>
        <v>#REF!</v>
      </c>
      <c r="AA145" s="25" t="e">
        <f>IF('Crisis Indicator Data'!#REF!="No Data",1,IF(#REF!&lt;&gt;"",1,0))</f>
        <v>#REF!</v>
      </c>
      <c r="AB145" s="25" t="e">
        <f>IF('Crisis Indicator Data'!#REF!="No Data",1,IF(#REF!&lt;&gt;"",1,0))</f>
        <v>#REF!</v>
      </c>
      <c r="AC145" s="25" t="e">
        <f>IF('Crisis Indicator Data'!#REF!="No Data",1,IF(#REF!&lt;&gt;"",1,0))</f>
        <v>#REF!</v>
      </c>
      <c r="AD145" s="25" t="e">
        <f>IF('Crisis Indicator Data'!#REF!="No Data",1,IF(#REF!&lt;&gt;"",1,0))</f>
        <v>#REF!</v>
      </c>
      <c r="AE145" s="25" t="e">
        <f>IF('Crisis Indicator Data'!#REF!="No Data",1,IF(#REF!&lt;&gt;"",1,0))</f>
        <v>#REF!</v>
      </c>
      <c r="AF145" s="25" t="e">
        <f>IF('Crisis Indicator Data'!#REF!="No Data",1,IF(#REF!&lt;&gt;"",1,0))</f>
        <v>#REF!</v>
      </c>
      <c r="AG145" s="25" t="e">
        <f>IF('Crisis Indicator Data'!#REF!="No Data",1,IF(#REF!&lt;&gt;"",1,0))</f>
        <v>#REF!</v>
      </c>
      <c r="AH145" s="25" t="e">
        <f>IF('Crisis Indicator Data'!#REF!="No Data",1,IF(#REF!&lt;&gt;"",1,0))</f>
        <v>#REF!</v>
      </c>
      <c r="AI145" s="25" t="e">
        <f>IF('Crisis Indicator Data'!#REF!="No Data",1,IF(#REF!&lt;&gt;"",1,0))</f>
        <v>#REF!</v>
      </c>
      <c r="AJ145" s="25" t="e">
        <f>IF('Crisis Indicator Data'!#REF!="No Data",1,IF(#REF!&lt;&gt;"",1,0))</f>
        <v>#REF!</v>
      </c>
      <c r="AK145" s="25" t="e">
        <f>IF('Crisis Indicator Data'!#REF!="No Data",1,IF(#REF!&lt;&gt;"",1,0))</f>
        <v>#REF!</v>
      </c>
      <c r="AL145" s="25" t="e">
        <f>IF('Crisis Indicator Data'!#REF!="No Data",1,IF(#REF!&lt;&gt;"",1,0))</f>
        <v>#REF!</v>
      </c>
      <c r="AM145" s="25" t="e">
        <f>IF('Crisis Indicator Data'!#REF!="No Data",1,IF(#REF!&lt;&gt;"",1,0))</f>
        <v>#REF!</v>
      </c>
      <c r="AN145" s="25" t="e">
        <f>IF('Crisis Indicator Data'!#REF!="No Data",1,IF(#REF!&lt;&gt;"",1,0))</f>
        <v>#REF!</v>
      </c>
      <c r="AO145" s="25" t="e">
        <f>IF('Crisis Indicator Data'!#REF!="No Data",1,IF(#REF!&lt;&gt;"",1,0))</f>
        <v>#REF!</v>
      </c>
      <c r="AP145" s="25" t="e">
        <f>IF('Crisis Indicator Data'!#REF!="No Data",1,IF(#REF!&lt;&gt;"",1,0))</f>
        <v>#REF!</v>
      </c>
      <c r="AQ145" s="25" t="e">
        <f>IF('Crisis Indicator Data'!#REF!="No Data",1,IF(#REF!&lt;&gt;"",1,0))</f>
        <v>#REF!</v>
      </c>
      <c r="AR145" s="25" t="e">
        <f>IF('Crisis Indicator Data'!#REF!="No Data",1,IF(#REF!&lt;&gt;"",1,0))</f>
        <v>#REF!</v>
      </c>
      <c r="AS145" s="25" t="e">
        <f>IF('Crisis Indicator Data'!#REF!="No Data",1,IF(#REF!&lt;&gt;"",1,0))</f>
        <v>#REF!</v>
      </c>
      <c r="AT145" s="25" t="e">
        <f>IF('Crisis Indicator Data'!#REF!="No Data",1,IF(#REF!&lt;&gt;"",1,0))</f>
        <v>#REF!</v>
      </c>
      <c r="AU145" s="25" t="e">
        <f>IF('Crisis Indicator Data'!#REF!="No Data",1,IF(#REF!&lt;&gt;"",1,0))</f>
        <v>#REF!</v>
      </c>
      <c r="AV145" s="25" t="e">
        <f>IF('Crisis Indicator Data'!#REF!="No Data",1,IF(#REF!&lt;&gt;"",1,0))</f>
        <v>#REF!</v>
      </c>
      <c r="AW145" s="25" t="e">
        <f>IF('Crisis Indicator Data'!#REF!="No Data",1,IF(#REF!&lt;&gt;"",1,0))</f>
        <v>#REF!</v>
      </c>
      <c r="AX145" s="25" t="e">
        <f>IF('Crisis Indicator Data'!#REF!="No Data",1,IF(#REF!&lt;&gt;"",1,0))</f>
        <v>#REF!</v>
      </c>
      <c r="AY145" s="25" t="e">
        <f>IF('Crisis Indicator Data'!#REF!="No Data",1,IF(#REF!&lt;&gt;"",1,0))</f>
        <v>#REF!</v>
      </c>
      <c r="AZ145" s="25" t="e">
        <f>IF('Crisis Indicator Data'!#REF!="No Data",1,IF(#REF!&lt;&gt;"",1,0))</f>
        <v>#REF!</v>
      </c>
      <c r="BA145" t="e">
        <f t="shared" si="8"/>
        <v>#REF!</v>
      </c>
      <c r="BB145" s="27" t="e">
        <f t="shared" si="9"/>
        <v>#REF!</v>
      </c>
    </row>
    <row r="146" spans="1:54" x14ac:dyDescent="0.25">
      <c r="A146" t="s">
        <v>10128</v>
      </c>
      <c r="B146" s="25" t="e">
        <f>IF('Crisis Indicator Data'!#REF!="No Data",1,IF(#REF!&lt;&gt;"",1,0))</f>
        <v>#REF!</v>
      </c>
      <c r="C146" s="25" t="e">
        <f>IF('Crisis Indicator Data'!#REF!="No Data",1,IF(#REF!&lt;&gt;"",1,0))</f>
        <v>#REF!</v>
      </c>
      <c r="D146" s="25" t="e">
        <f>IF('Crisis Indicator Data'!#REF!="No Data",1,IF(#REF!&lt;&gt;"",1,0))</f>
        <v>#REF!</v>
      </c>
      <c r="E146" s="25" t="e">
        <f>IF('Crisis Indicator Data'!#REF!="No Data",1,IF(#REF!&lt;&gt;"",1,0))</f>
        <v>#REF!</v>
      </c>
      <c r="F146" s="25" t="e">
        <f>IF('Crisis Indicator Data'!#REF!="No Data",1,IF(#REF!&lt;&gt;"",1,0))</f>
        <v>#REF!</v>
      </c>
      <c r="G146" s="25" t="e">
        <f>IF('Crisis Indicator Data'!#REF!="No Data",1,IF(#REF!&lt;&gt;"",1,0))</f>
        <v>#REF!</v>
      </c>
      <c r="H146" s="25" t="e">
        <f>IF('Crisis Indicator Data'!#REF!="No Data",1,IF(#REF!&lt;&gt;"",1,0))</f>
        <v>#REF!</v>
      </c>
      <c r="I146" s="25" t="e">
        <f>IF('Crisis Indicator Data'!#REF!="No Data",1,IF(#REF!&lt;&gt;"",1,0))</f>
        <v>#REF!</v>
      </c>
      <c r="J146" s="25" t="e">
        <f>IF('Crisis Indicator Data'!#REF!="No Data",1,IF(#REF!&lt;&gt;"",1,0))</f>
        <v>#REF!</v>
      </c>
      <c r="K146" s="25" t="e">
        <f>IF('Crisis Indicator Data'!#REF!="No Data",1,IF(#REF!&lt;&gt;"",1,0))</f>
        <v>#REF!</v>
      </c>
      <c r="L146" s="25" t="e">
        <f>IF('Crisis Indicator Data'!#REF!="No Data",1,IF(#REF!&lt;&gt;"",1,0))</f>
        <v>#REF!</v>
      </c>
      <c r="M146" s="25" t="e">
        <f>IF('Crisis Indicator Data'!#REF!="No Data",1,IF(#REF!&lt;&gt;"",1,0))</f>
        <v>#REF!</v>
      </c>
      <c r="N146" s="25" t="e">
        <f>IF('Crisis Indicator Data'!#REF!="No Data",1,IF(#REF!&lt;&gt;"",1,0))</f>
        <v>#REF!</v>
      </c>
      <c r="O146" s="25" t="e">
        <f>IF('Crisis Indicator Data'!#REF!="No Data",1,IF(#REF!&lt;&gt;"",1,0))</f>
        <v>#REF!</v>
      </c>
      <c r="P146" s="25" t="e">
        <f>IF('Crisis Indicator Data'!#REF!="No Data",1,IF(#REF!&lt;&gt;"",1,0))</f>
        <v>#REF!</v>
      </c>
      <c r="Q146" s="25" t="e">
        <f>IF('Crisis Indicator Data'!#REF!="No Data",1,IF(#REF!&lt;&gt;"",1,0))</f>
        <v>#REF!</v>
      </c>
      <c r="R146" s="25" t="e">
        <f>IF('Crisis Indicator Data'!#REF!="No Data",1,IF(#REF!&lt;&gt;"",1,0))</f>
        <v>#REF!</v>
      </c>
      <c r="S146" s="25" t="e">
        <f>IF('Crisis Indicator Data'!#REF!="No Data",1,IF(#REF!&lt;&gt;"",1,0))</f>
        <v>#REF!</v>
      </c>
      <c r="T146" s="25" t="e">
        <f>IF('Crisis Indicator Data'!#REF!="No Data",1,IF(#REF!&lt;&gt;"",1,0))</f>
        <v>#REF!</v>
      </c>
      <c r="U146" s="25" t="e">
        <f>IF('Crisis Indicator Data'!#REF!="No Data",1,IF(#REF!&lt;&gt;"",1,0))</f>
        <v>#REF!</v>
      </c>
      <c r="V146" s="25" t="e">
        <f>IF('Crisis Indicator Data'!#REF!="No Data",1,IF(#REF!&lt;&gt;"",1,0))</f>
        <v>#REF!</v>
      </c>
      <c r="W146" s="25" t="e">
        <f>IF('Crisis Indicator Data'!#REF!="No Data",1,IF(#REF!&lt;&gt;"",1,0))</f>
        <v>#REF!</v>
      </c>
      <c r="X146" s="25" t="e">
        <f>IF('Crisis Indicator Data'!#REF!="No Data",1,IF(#REF!&lt;&gt;"",1,0))</f>
        <v>#REF!</v>
      </c>
      <c r="Y146" s="25" t="e">
        <f>IF('Crisis Indicator Data'!#REF!="No Data",1,IF(#REF!&lt;&gt;"",1,0))</f>
        <v>#REF!</v>
      </c>
      <c r="Z146" s="25" t="e">
        <f>IF('Crisis Indicator Data'!#REF!="No Data",1,IF(#REF!&lt;&gt;"",1,0))</f>
        <v>#REF!</v>
      </c>
      <c r="AA146" s="25" t="e">
        <f>IF('Crisis Indicator Data'!#REF!="No Data",1,IF(#REF!&lt;&gt;"",1,0))</f>
        <v>#REF!</v>
      </c>
      <c r="AB146" s="25" t="e">
        <f>IF('Crisis Indicator Data'!#REF!="No Data",1,IF(#REF!&lt;&gt;"",1,0))</f>
        <v>#REF!</v>
      </c>
      <c r="AC146" s="25" t="e">
        <f>IF('Crisis Indicator Data'!#REF!="No Data",1,IF(#REF!&lt;&gt;"",1,0))</f>
        <v>#REF!</v>
      </c>
      <c r="AD146" s="25" t="e">
        <f>IF('Crisis Indicator Data'!#REF!="No Data",1,IF(#REF!&lt;&gt;"",1,0))</f>
        <v>#REF!</v>
      </c>
      <c r="AE146" s="25" t="e">
        <f>IF('Crisis Indicator Data'!#REF!="No Data",1,IF(#REF!&lt;&gt;"",1,0))</f>
        <v>#REF!</v>
      </c>
      <c r="AF146" s="25" t="e">
        <f>IF('Crisis Indicator Data'!#REF!="No Data",1,IF(#REF!&lt;&gt;"",1,0))</f>
        <v>#REF!</v>
      </c>
      <c r="AG146" s="25" t="e">
        <f>IF('Crisis Indicator Data'!#REF!="No Data",1,IF(#REF!&lt;&gt;"",1,0))</f>
        <v>#REF!</v>
      </c>
      <c r="AH146" s="25" t="e">
        <f>IF('Crisis Indicator Data'!#REF!="No Data",1,IF(#REF!&lt;&gt;"",1,0))</f>
        <v>#REF!</v>
      </c>
      <c r="AI146" s="25" t="e">
        <f>IF('Crisis Indicator Data'!#REF!="No Data",1,IF(#REF!&lt;&gt;"",1,0))</f>
        <v>#REF!</v>
      </c>
      <c r="AJ146" s="25" t="e">
        <f>IF('Crisis Indicator Data'!#REF!="No Data",1,IF(#REF!&lt;&gt;"",1,0))</f>
        <v>#REF!</v>
      </c>
      <c r="AK146" s="25" t="e">
        <f>IF('Crisis Indicator Data'!#REF!="No Data",1,IF(#REF!&lt;&gt;"",1,0))</f>
        <v>#REF!</v>
      </c>
      <c r="AL146" s="25" t="e">
        <f>IF('Crisis Indicator Data'!#REF!="No Data",1,IF(#REF!&lt;&gt;"",1,0))</f>
        <v>#REF!</v>
      </c>
      <c r="AM146" s="25" t="e">
        <f>IF('Crisis Indicator Data'!#REF!="No Data",1,IF(#REF!&lt;&gt;"",1,0))</f>
        <v>#REF!</v>
      </c>
      <c r="AN146" s="25" t="e">
        <f>IF('Crisis Indicator Data'!#REF!="No Data",1,IF(#REF!&lt;&gt;"",1,0))</f>
        <v>#REF!</v>
      </c>
      <c r="AO146" s="25" t="e">
        <f>IF('Crisis Indicator Data'!#REF!="No Data",1,IF(#REF!&lt;&gt;"",1,0))</f>
        <v>#REF!</v>
      </c>
      <c r="AP146" s="25" t="e">
        <f>IF('Crisis Indicator Data'!#REF!="No Data",1,IF(#REF!&lt;&gt;"",1,0))</f>
        <v>#REF!</v>
      </c>
      <c r="AQ146" s="25" t="e">
        <f>IF('Crisis Indicator Data'!#REF!="No Data",1,IF(#REF!&lt;&gt;"",1,0))</f>
        <v>#REF!</v>
      </c>
      <c r="AR146" s="25" t="e">
        <f>IF('Crisis Indicator Data'!#REF!="No Data",1,IF(#REF!&lt;&gt;"",1,0))</f>
        <v>#REF!</v>
      </c>
      <c r="AS146" s="25" t="e">
        <f>IF('Crisis Indicator Data'!#REF!="No Data",1,IF(#REF!&lt;&gt;"",1,0))</f>
        <v>#REF!</v>
      </c>
      <c r="AT146" s="25" t="e">
        <f>IF('Crisis Indicator Data'!#REF!="No Data",1,IF(#REF!&lt;&gt;"",1,0))</f>
        <v>#REF!</v>
      </c>
      <c r="AU146" s="25" t="e">
        <f>IF('Crisis Indicator Data'!#REF!="No Data",1,IF(#REF!&lt;&gt;"",1,0))</f>
        <v>#REF!</v>
      </c>
      <c r="AV146" s="25" t="e">
        <f>IF('Crisis Indicator Data'!#REF!="No Data",1,IF(#REF!&lt;&gt;"",1,0))</f>
        <v>#REF!</v>
      </c>
      <c r="AW146" s="25" t="e">
        <f>IF('Crisis Indicator Data'!#REF!="No Data",1,IF(#REF!&lt;&gt;"",1,0))</f>
        <v>#REF!</v>
      </c>
      <c r="AX146" s="25" t="e">
        <f>IF('Crisis Indicator Data'!#REF!="No Data",1,IF(#REF!&lt;&gt;"",1,0))</f>
        <v>#REF!</v>
      </c>
      <c r="AY146" s="25" t="e">
        <f>IF('Crisis Indicator Data'!#REF!="No Data",1,IF(#REF!&lt;&gt;"",1,0))</f>
        <v>#REF!</v>
      </c>
      <c r="AZ146" s="25" t="e">
        <f>IF('Crisis Indicator Data'!#REF!="No Data",1,IF(#REF!&lt;&gt;"",1,0))</f>
        <v>#REF!</v>
      </c>
      <c r="BA146" t="e">
        <f t="shared" si="8"/>
        <v>#REF!</v>
      </c>
      <c r="BB146" s="27" t="e">
        <f t="shared" si="9"/>
        <v>#REF!</v>
      </c>
    </row>
    <row r="147" spans="1:54" x14ac:dyDescent="0.25">
      <c r="A147" t="s">
        <v>10083</v>
      </c>
      <c r="B147" s="25" t="e">
        <f>IF('Crisis Indicator Data'!#REF!="No Data",1,IF(#REF!&lt;&gt;"",1,0))</f>
        <v>#REF!</v>
      </c>
      <c r="C147" s="25" t="e">
        <f>IF('Crisis Indicator Data'!#REF!="No Data",1,IF(#REF!&lt;&gt;"",1,0))</f>
        <v>#REF!</v>
      </c>
      <c r="D147" s="25" t="e">
        <f>IF('Crisis Indicator Data'!#REF!="No Data",1,IF(#REF!&lt;&gt;"",1,0))</f>
        <v>#REF!</v>
      </c>
      <c r="E147" s="25" t="e">
        <f>IF('Crisis Indicator Data'!#REF!="No Data",1,IF(#REF!&lt;&gt;"",1,0))</f>
        <v>#REF!</v>
      </c>
      <c r="F147" s="25" t="e">
        <f>IF('Crisis Indicator Data'!#REF!="No Data",1,IF(#REF!&lt;&gt;"",1,0))</f>
        <v>#REF!</v>
      </c>
      <c r="G147" s="25" t="e">
        <f>IF('Crisis Indicator Data'!#REF!="No Data",1,IF(#REF!&lt;&gt;"",1,0))</f>
        <v>#REF!</v>
      </c>
      <c r="H147" s="25" t="e">
        <f>IF('Crisis Indicator Data'!#REF!="No Data",1,IF(#REF!&lt;&gt;"",1,0))</f>
        <v>#REF!</v>
      </c>
      <c r="I147" s="25" t="e">
        <f>IF('Crisis Indicator Data'!#REF!="No Data",1,IF(#REF!&lt;&gt;"",1,0))</f>
        <v>#REF!</v>
      </c>
      <c r="J147" s="25" t="e">
        <f>IF('Crisis Indicator Data'!#REF!="No Data",1,IF(#REF!&lt;&gt;"",1,0))</f>
        <v>#REF!</v>
      </c>
      <c r="K147" s="25" t="e">
        <f>IF('Crisis Indicator Data'!#REF!="No Data",1,IF(#REF!&lt;&gt;"",1,0))</f>
        <v>#REF!</v>
      </c>
      <c r="L147" s="25" t="e">
        <f>IF('Crisis Indicator Data'!#REF!="No Data",1,IF(#REF!&lt;&gt;"",1,0))</f>
        <v>#REF!</v>
      </c>
      <c r="M147" s="25" t="e">
        <f>IF('Crisis Indicator Data'!#REF!="No Data",1,IF(#REF!&lt;&gt;"",1,0))</f>
        <v>#REF!</v>
      </c>
      <c r="N147" s="25" t="e">
        <f>IF('Crisis Indicator Data'!#REF!="No Data",1,IF(#REF!&lt;&gt;"",1,0))</f>
        <v>#REF!</v>
      </c>
      <c r="O147" s="25" t="e">
        <f>IF('Crisis Indicator Data'!#REF!="No Data",1,IF(#REF!&lt;&gt;"",1,0))</f>
        <v>#REF!</v>
      </c>
      <c r="P147" s="25" t="e">
        <f>IF('Crisis Indicator Data'!#REF!="No Data",1,IF(#REF!&lt;&gt;"",1,0))</f>
        <v>#REF!</v>
      </c>
      <c r="Q147" s="25" t="e">
        <f>IF('Crisis Indicator Data'!#REF!="No Data",1,IF(#REF!&lt;&gt;"",1,0))</f>
        <v>#REF!</v>
      </c>
      <c r="R147" s="25" t="e">
        <f>IF('Crisis Indicator Data'!#REF!="No Data",1,IF(#REF!&lt;&gt;"",1,0))</f>
        <v>#REF!</v>
      </c>
      <c r="S147" s="25" t="e">
        <f>IF('Crisis Indicator Data'!#REF!="No Data",1,IF(#REF!&lt;&gt;"",1,0))</f>
        <v>#REF!</v>
      </c>
      <c r="T147" s="25" t="e">
        <f>IF('Crisis Indicator Data'!#REF!="No Data",1,IF(#REF!&lt;&gt;"",1,0))</f>
        <v>#REF!</v>
      </c>
      <c r="U147" s="25" t="e">
        <f>IF('Crisis Indicator Data'!#REF!="No Data",1,IF(#REF!&lt;&gt;"",1,0))</f>
        <v>#REF!</v>
      </c>
      <c r="V147" s="25" t="e">
        <f>IF('Crisis Indicator Data'!#REF!="No Data",1,IF(#REF!&lt;&gt;"",1,0))</f>
        <v>#REF!</v>
      </c>
      <c r="W147" s="25" t="e">
        <f>IF('Crisis Indicator Data'!#REF!="No Data",1,IF(#REF!&lt;&gt;"",1,0))</f>
        <v>#REF!</v>
      </c>
      <c r="X147" s="25" t="e">
        <f>IF('Crisis Indicator Data'!#REF!="No Data",1,IF(#REF!&lt;&gt;"",1,0))</f>
        <v>#REF!</v>
      </c>
      <c r="Y147" s="25" t="e">
        <f>IF('Crisis Indicator Data'!#REF!="No Data",1,IF(#REF!&lt;&gt;"",1,0))</f>
        <v>#REF!</v>
      </c>
      <c r="Z147" s="25" t="e">
        <f>IF('Crisis Indicator Data'!#REF!="No Data",1,IF(#REF!&lt;&gt;"",1,0))</f>
        <v>#REF!</v>
      </c>
      <c r="AA147" s="25" t="e">
        <f>IF('Crisis Indicator Data'!#REF!="No Data",1,IF(#REF!&lt;&gt;"",1,0))</f>
        <v>#REF!</v>
      </c>
      <c r="AB147" s="25" t="e">
        <f>IF('Crisis Indicator Data'!#REF!="No Data",1,IF(#REF!&lt;&gt;"",1,0))</f>
        <v>#REF!</v>
      </c>
      <c r="AC147" s="25" t="e">
        <f>IF('Crisis Indicator Data'!#REF!="No Data",1,IF(#REF!&lt;&gt;"",1,0))</f>
        <v>#REF!</v>
      </c>
      <c r="AD147" s="25" t="e">
        <f>IF('Crisis Indicator Data'!#REF!="No Data",1,IF(#REF!&lt;&gt;"",1,0))</f>
        <v>#REF!</v>
      </c>
      <c r="AE147" s="25" t="e">
        <f>IF('Crisis Indicator Data'!#REF!="No Data",1,IF(#REF!&lt;&gt;"",1,0))</f>
        <v>#REF!</v>
      </c>
      <c r="AF147" s="25" t="e">
        <f>IF('Crisis Indicator Data'!#REF!="No Data",1,IF(#REF!&lt;&gt;"",1,0))</f>
        <v>#REF!</v>
      </c>
      <c r="AG147" s="25" t="e">
        <f>IF('Crisis Indicator Data'!#REF!="No Data",1,IF(#REF!&lt;&gt;"",1,0))</f>
        <v>#REF!</v>
      </c>
      <c r="AH147" s="25" t="e">
        <f>IF('Crisis Indicator Data'!#REF!="No Data",1,IF(#REF!&lt;&gt;"",1,0))</f>
        <v>#REF!</v>
      </c>
      <c r="AI147" s="25" t="e">
        <f>IF('Crisis Indicator Data'!#REF!="No Data",1,IF(#REF!&lt;&gt;"",1,0))</f>
        <v>#REF!</v>
      </c>
      <c r="AJ147" s="25" t="e">
        <f>IF('Crisis Indicator Data'!#REF!="No Data",1,IF(#REF!&lt;&gt;"",1,0))</f>
        <v>#REF!</v>
      </c>
      <c r="AK147" s="25" t="e">
        <f>IF('Crisis Indicator Data'!#REF!="No Data",1,IF(#REF!&lt;&gt;"",1,0))</f>
        <v>#REF!</v>
      </c>
      <c r="AL147" s="25" t="e">
        <f>IF('Crisis Indicator Data'!#REF!="No Data",1,IF(#REF!&lt;&gt;"",1,0))</f>
        <v>#REF!</v>
      </c>
      <c r="AM147" s="25" t="e">
        <f>IF('Crisis Indicator Data'!#REF!="No Data",1,IF(#REF!&lt;&gt;"",1,0))</f>
        <v>#REF!</v>
      </c>
      <c r="AN147" s="25" t="e">
        <f>IF('Crisis Indicator Data'!#REF!="No Data",1,IF(#REF!&lt;&gt;"",1,0))</f>
        <v>#REF!</v>
      </c>
      <c r="AO147" s="25" t="e">
        <f>IF('Crisis Indicator Data'!#REF!="No Data",1,IF(#REF!&lt;&gt;"",1,0))</f>
        <v>#REF!</v>
      </c>
      <c r="AP147" s="25" t="e">
        <f>IF('Crisis Indicator Data'!#REF!="No Data",1,IF(#REF!&lt;&gt;"",1,0))</f>
        <v>#REF!</v>
      </c>
      <c r="AQ147" s="25" t="e">
        <f>IF('Crisis Indicator Data'!#REF!="No Data",1,IF(#REF!&lt;&gt;"",1,0))</f>
        <v>#REF!</v>
      </c>
      <c r="AR147" s="25" t="e">
        <f>IF('Crisis Indicator Data'!#REF!="No Data",1,IF(#REF!&lt;&gt;"",1,0))</f>
        <v>#REF!</v>
      </c>
      <c r="AS147" s="25" t="e">
        <f>IF('Crisis Indicator Data'!#REF!="No Data",1,IF(#REF!&lt;&gt;"",1,0))</f>
        <v>#REF!</v>
      </c>
      <c r="AT147" s="25" t="e">
        <f>IF('Crisis Indicator Data'!#REF!="No Data",1,IF(#REF!&lt;&gt;"",1,0))</f>
        <v>#REF!</v>
      </c>
      <c r="AU147" s="25" t="e">
        <f>IF('Crisis Indicator Data'!#REF!="No Data",1,IF(#REF!&lt;&gt;"",1,0))</f>
        <v>#REF!</v>
      </c>
      <c r="AV147" s="25" t="e">
        <f>IF('Crisis Indicator Data'!#REF!="No Data",1,IF(#REF!&lt;&gt;"",1,0))</f>
        <v>#REF!</v>
      </c>
      <c r="AW147" s="25" t="e">
        <f>IF('Crisis Indicator Data'!#REF!="No Data",1,IF(#REF!&lt;&gt;"",1,0))</f>
        <v>#REF!</v>
      </c>
      <c r="AX147" s="25" t="e">
        <f>IF('Crisis Indicator Data'!#REF!="No Data",1,IF(#REF!&lt;&gt;"",1,0))</f>
        <v>#REF!</v>
      </c>
      <c r="AY147" s="25" t="e">
        <f>IF('Crisis Indicator Data'!#REF!="No Data",1,IF(#REF!&lt;&gt;"",1,0))</f>
        <v>#REF!</v>
      </c>
      <c r="AZ147" s="25" t="e">
        <f>IF('Crisis Indicator Data'!#REF!="No Data",1,IF(#REF!&lt;&gt;"",1,0))</f>
        <v>#REF!</v>
      </c>
      <c r="BA147" t="e">
        <f t="shared" si="8"/>
        <v>#REF!</v>
      </c>
      <c r="BB147" s="27" t="e">
        <f t="shared" si="9"/>
        <v>#REF!</v>
      </c>
    </row>
    <row r="148" spans="1:54" x14ac:dyDescent="0.25">
      <c r="A148" t="s">
        <v>10068</v>
      </c>
      <c r="B148" s="25" t="e">
        <f>IF('Crisis Indicator Data'!#REF!="No Data",1,IF(#REF!&lt;&gt;"",1,0))</f>
        <v>#REF!</v>
      </c>
      <c r="C148" s="25" t="e">
        <f>IF('Crisis Indicator Data'!#REF!="No Data",1,IF(#REF!&lt;&gt;"",1,0))</f>
        <v>#REF!</v>
      </c>
      <c r="D148" s="25" t="e">
        <f>IF('Crisis Indicator Data'!#REF!="No Data",1,IF(#REF!&lt;&gt;"",1,0))</f>
        <v>#REF!</v>
      </c>
      <c r="E148" s="25" t="e">
        <f>IF('Crisis Indicator Data'!#REF!="No Data",1,IF(#REF!&lt;&gt;"",1,0))</f>
        <v>#REF!</v>
      </c>
      <c r="F148" s="25" t="e">
        <f>IF('Crisis Indicator Data'!#REF!="No Data",1,IF(#REF!&lt;&gt;"",1,0))</f>
        <v>#REF!</v>
      </c>
      <c r="G148" s="25" t="e">
        <f>IF('Crisis Indicator Data'!#REF!="No Data",1,IF(#REF!&lt;&gt;"",1,0))</f>
        <v>#REF!</v>
      </c>
      <c r="H148" s="25" t="e">
        <f>IF('Crisis Indicator Data'!#REF!="No Data",1,IF(#REF!&lt;&gt;"",1,0))</f>
        <v>#REF!</v>
      </c>
      <c r="I148" s="25" t="e">
        <f>IF('Crisis Indicator Data'!#REF!="No Data",1,IF(#REF!&lt;&gt;"",1,0))</f>
        <v>#REF!</v>
      </c>
      <c r="J148" s="25" t="e">
        <f>IF('Crisis Indicator Data'!#REF!="No Data",1,IF(#REF!&lt;&gt;"",1,0))</f>
        <v>#REF!</v>
      </c>
      <c r="K148" s="25" t="e">
        <f>IF('Crisis Indicator Data'!#REF!="No Data",1,IF(#REF!&lt;&gt;"",1,0))</f>
        <v>#REF!</v>
      </c>
      <c r="L148" s="25" t="e">
        <f>IF('Crisis Indicator Data'!#REF!="No Data",1,IF(#REF!&lt;&gt;"",1,0))</f>
        <v>#REF!</v>
      </c>
      <c r="M148" s="25" t="e">
        <f>IF('Crisis Indicator Data'!#REF!="No Data",1,IF(#REF!&lt;&gt;"",1,0))</f>
        <v>#REF!</v>
      </c>
      <c r="N148" s="25" t="e">
        <f>IF('Crisis Indicator Data'!#REF!="No Data",1,IF(#REF!&lt;&gt;"",1,0))</f>
        <v>#REF!</v>
      </c>
      <c r="O148" s="25" t="e">
        <f>IF('Crisis Indicator Data'!#REF!="No Data",1,IF(#REF!&lt;&gt;"",1,0))</f>
        <v>#REF!</v>
      </c>
      <c r="P148" s="25" t="e">
        <f>IF('Crisis Indicator Data'!#REF!="No Data",1,IF(#REF!&lt;&gt;"",1,0))</f>
        <v>#REF!</v>
      </c>
      <c r="Q148" s="25" t="e">
        <f>IF('Crisis Indicator Data'!#REF!="No Data",1,IF(#REF!&lt;&gt;"",1,0))</f>
        <v>#REF!</v>
      </c>
      <c r="R148" s="25" t="e">
        <f>IF('Crisis Indicator Data'!#REF!="No Data",1,IF(#REF!&lt;&gt;"",1,0))</f>
        <v>#REF!</v>
      </c>
      <c r="S148" s="25" t="e">
        <f>IF('Crisis Indicator Data'!#REF!="No Data",1,IF(#REF!&lt;&gt;"",1,0))</f>
        <v>#REF!</v>
      </c>
      <c r="T148" s="25" t="e">
        <f>IF('Crisis Indicator Data'!#REF!="No Data",1,IF(#REF!&lt;&gt;"",1,0))</f>
        <v>#REF!</v>
      </c>
      <c r="U148" s="25" t="e">
        <f>IF('Crisis Indicator Data'!#REF!="No Data",1,IF(#REF!&lt;&gt;"",1,0))</f>
        <v>#REF!</v>
      </c>
      <c r="V148" s="25" t="e">
        <f>IF('Crisis Indicator Data'!#REF!="No Data",1,IF(#REF!&lt;&gt;"",1,0))</f>
        <v>#REF!</v>
      </c>
      <c r="W148" s="25" t="e">
        <f>IF('Crisis Indicator Data'!#REF!="No Data",1,IF(#REF!&lt;&gt;"",1,0))</f>
        <v>#REF!</v>
      </c>
      <c r="X148" s="25" t="e">
        <f>IF('Crisis Indicator Data'!#REF!="No Data",1,IF(#REF!&lt;&gt;"",1,0))</f>
        <v>#REF!</v>
      </c>
      <c r="Y148" s="25" t="e">
        <f>IF('Crisis Indicator Data'!#REF!="No Data",1,IF(#REF!&lt;&gt;"",1,0))</f>
        <v>#REF!</v>
      </c>
      <c r="Z148" s="25" t="e">
        <f>IF('Crisis Indicator Data'!#REF!="No Data",1,IF(#REF!&lt;&gt;"",1,0))</f>
        <v>#REF!</v>
      </c>
      <c r="AA148" s="25" t="e">
        <f>IF('Crisis Indicator Data'!#REF!="No Data",1,IF(#REF!&lt;&gt;"",1,0))</f>
        <v>#REF!</v>
      </c>
      <c r="AB148" s="25" t="e">
        <f>IF('Crisis Indicator Data'!#REF!="No Data",1,IF(#REF!&lt;&gt;"",1,0))</f>
        <v>#REF!</v>
      </c>
      <c r="AC148" s="25" t="e">
        <f>IF('Crisis Indicator Data'!#REF!="No Data",1,IF(#REF!&lt;&gt;"",1,0))</f>
        <v>#REF!</v>
      </c>
      <c r="AD148" s="25" t="e">
        <f>IF('Crisis Indicator Data'!#REF!="No Data",1,IF(#REF!&lt;&gt;"",1,0))</f>
        <v>#REF!</v>
      </c>
      <c r="AE148" s="25" t="e">
        <f>IF('Crisis Indicator Data'!#REF!="No Data",1,IF(#REF!&lt;&gt;"",1,0))</f>
        <v>#REF!</v>
      </c>
      <c r="AF148" s="25" t="e">
        <f>IF('Crisis Indicator Data'!#REF!="No Data",1,IF(#REF!&lt;&gt;"",1,0))</f>
        <v>#REF!</v>
      </c>
      <c r="AG148" s="25" t="e">
        <f>IF('Crisis Indicator Data'!#REF!="No Data",1,IF(#REF!&lt;&gt;"",1,0))</f>
        <v>#REF!</v>
      </c>
      <c r="AH148" s="25" t="e">
        <f>IF('Crisis Indicator Data'!#REF!="No Data",1,IF(#REF!&lt;&gt;"",1,0))</f>
        <v>#REF!</v>
      </c>
      <c r="AI148" s="25" t="e">
        <f>IF('Crisis Indicator Data'!#REF!="No Data",1,IF(#REF!&lt;&gt;"",1,0))</f>
        <v>#REF!</v>
      </c>
      <c r="AJ148" s="25" t="e">
        <f>IF('Crisis Indicator Data'!#REF!="No Data",1,IF(#REF!&lt;&gt;"",1,0))</f>
        <v>#REF!</v>
      </c>
      <c r="AK148" s="25" t="e">
        <f>IF('Crisis Indicator Data'!#REF!="No Data",1,IF(#REF!&lt;&gt;"",1,0))</f>
        <v>#REF!</v>
      </c>
      <c r="AL148" s="25" t="e">
        <f>IF('Crisis Indicator Data'!#REF!="No Data",1,IF(#REF!&lt;&gt;"",1,0))</f>
        <v>#REF!</v>
      </c>
      <c r="AM148" s="25" t="e">
        <f>IF('Crisis Indicator Data'!#REF!="No Data",1,IF(#REF!&lt;&gt;"",1,0))</f>
        <v>#REF!</v>
      </c>
      <c r="AN148" s="25" t="e">
        <f>IF('Crisis Indicator Data'!#REF!="No Data",1,IF(#REF!&lt;&gt;"",1,0))</f>
        <v>#REF!</v>
      </c>
      <c r="AO148" s="25" t="e">
        <f>IF('Crisis Indicator Data'!#REF!="No Data",1,IF(#REF!&lt;&gt;"",1,0))</f>
        <v>#REF!</v>
      </c>
      <c r="AP148" s="25" t="e">
        <f>IF('Crisis Indicator Data'!#REF!="No Data",1,IF(#REF!&lt;&gt;"",1,0))</f>
        <v>#REF!</v>
      </c>
      <c r="AQ148" s="25" t="e">
        <f>IF('Crisis Indicator Data'!#REF!="No Data",1,IF(#REF!&lt;&gt;"",1,0))</f>
        <v>#REF!</v>
      </c>
      <c r="AR148" s="25" t="e">
        <f>IF('Crisis Indicator Data'!#REF!="No Data",1,IF(#REF!&lt;&gt;"",1,0))</f>
        <v>#REF!</v>
      </c>
      <c r="AS148" s="25" t="e">
        <f>IF('Crisis Indicator Data'!#REF!="No Data",1,IF(#REF!&lt;&gt;"",1,0))</f>
        <v>#REF!</v>
      </c>
      <c r="AT148" s="25" t="e">
        <f>IF('Crisis Indicator Data'!#REF!="No Data",1,IF(#REF!&lt;&gt;"",1,0))</f>
        <v>#REF!</v>
      </c>
      <c r="AU148" s="25" t="e">
        <f>IF('Crisis Indicator Data'!#REF!="No Data",1,IF(#REF!&lt;&gt;"",1,0))</f>
        <v>#REF!</v>
      </c>
      <c r="AV148" s="25" t="e">
        <f>IF('Crisis Indicator Data'!#REF!="No Data",1,IF(#REF!&lt;&gt;"",1,0))</f>
        <v>#REF!</v>
      </c>
      <c r="AW148" s="25" t="e">
        <f>IF('Crisis Indicator Data'!#REF!="No Data",1,IF(#REF!&lt;&gt;"",1,0))</f>
        <v>#REF!</v>
      </c>
      <c r="AX148" s="25" t="e">
        <f>IF('Crisis Indicator Data'!#REF!="No Data",1,IF(#REF!&lt;&gt;"",1,0))</f>
        <v>#REF!</v>
      </c>
      <c r="AY148" s="25" t="e">
        <f>IF('Crisis Indicator Data'!#REF!="No Data",1,IF(#REF!&lt;&gt;"",1,0))</f>
        <v>#REF!</v>
      </c>
      <c r="AZ148" s="25" t="e">
        <f>IF('Crisis Indicator Data'!#REF!="No Data",1,IF(#REF!&lt;&gt;"",1,0))</f>
        <v>#REF!</v>
      </c>
      <c r="BA148" t="e">
        <f t="shared" si="8"/>
        <v>#REF!</v>
      </c>
      <c r="BB148" s="27" t="e">
        <f t="shared" si="9"/>
        <v>#REF!</v>
      </c>
    </row>
    <row r="149" spans="1:54" x14ac:dyDescent="0.25">
      <c r="A149" t="s">
        <v>10070</v>
      </c>
      <c r="B149" s="25" t="e">
        <f>IF('Crisis Indicator Data'!#REF!="No Data",1,IF(#REF!&lt;&gt;"",1,0))</f>
        <v>#REF!</v>
      </c>
      <c r="C149" s="25" t="e">
        <f>IF('Crisis Indicator Data'!#REF!="No Data",1,IF(#REF!&lt;&gt;"",1,0))</f>
        <v>#REF!</v>
      </c>
      <c r="D149" s="25" t="e">
        <f>IF('Crisis Indicator Data'!#REF!="No Data",1,IF(#REF!&lt;&gt;"",1,0))</f>
        <v>#REF!</v>
      </c>
      <c r="E149" s="25" t="e">
        <f>IF('Crisis Indicator Data'!#REF!="No Data",1,IF(#REF!&lt;&gt;"",1,0))</f>
        <v>#REF!</v>
      </c>
      <c r="F149" s="25" t="e">
        <f>IF('Crisis Indicator Data'!#REF!="No Data",1,IF(#REF!&lt;&gt;"",1,0))</f>
        <v>#REF!</v>
      </c>
      <c r="G149" s="25" t="e">
        <f>IF('Crisis Indicator Data'!#REF!="No Data",1,IF(#REF!&lt;&gt;"",1,0))</f>
        <v>#REF!</v>
      </c>
      <c r="H149" s="25" t="e">
        <f>IF('Crisis Indicator Data'!#REF!="No Data",1,IF(#REF!&lt;&gt;"",1,0))</f>
        <v>#REF!</v>
      </c>
      <c r="I149" s="25" t="e">
        <f>IF('Crisis Indicator Data'!#REF!="No Data",1,IF(#REF!&lt;&gt;"",1,0))</f>
        <v>#REF!</v>
      </c>
      <c r="J149" s="25" t="e">
        <f>IF('Crisis Indicator Data'!#REF!="No Data",1,IF(#REF!&lt;&gt;"",1,0))</f>
        <v>#REF!</v>
      </c>
      <c r="K149" s="25" t="e">
        <f>IF('Crisis Indicator Data'!#REF!="No Data",1,IF(#REF!&lt;&gt;"",1,0))</f>
        <v>#REF!</v>
      </c>
      <c r="L149" s="25" t="e">
        <f>IF('Crisis Indicator Data'!#REF!="No Data",1,IF(#REF!&lt;&gt;"",1,0))</f>
        <v>#REF!</v>
      </c>
      <c r="M149" s="25" t="e">
        <f>IF('Crisis Indicator Data'!#REF!="No Data",1,IF(#REF!&lt;&gt;"",1,0))</f>
        <v>#REF!</v>
      </c>
      <c r="N149" s="25" t="e">
        <f>IF('Crisis Indicator Data'!#REF!="No Data",1,IF(#REF!&lt;&gt;"",1,0))</f>
        <v>#REF!</v>
      </c>
      <c r="O149" s="25" t="e">
        <f>IF('Crisis Indicator Data'!#REF!="No Data",1,IF(#REF!&lt;&gt;"",1,0))</f>
        <v>#REF!</v>
      </c>
      <c r="P149" s="25" t="e">
        <f>IF('Crisis Indicator Data'!#REF!="No Data",1,IF(#REF!&lt;&gt;"",1,0))</f>
        <v>#REF!</v>
      </c>
      <c r="Q149" s="25" t="e">
        <f>IF('Crisis Indicator Data'!#REF!="No Data",1,IF(#REF!&lt;&gt;"",1,0))</f>
        <v>#REF!</v>
      </c>
      <c r="R149" s="25" t="e">
        <f>IF('Crisis Indicator Data'!#REF!="No Data",1,IF(#REF!&lt;&gt;"",1,0))</f>
        <v>#REF!</v>
      </c>
      <c r="S149" s="25" t="e">
        <f>IF('Crisis Indicator Data'!#REF!="No Data",1,IF(#REF!&lt;&gt;"",1,0))</f>
        <v>#REF!</v>
      </c>
      <c r="T149" s="25" t="e">
        <f>IF('Crisis Indicator Data'!#REF!="No Data",1,IF(#REF!&lt;&gt;"",1,0))</f>
        <v>#REF!</v>
      </c>
      <c r="U149" s="25" t="e">
        <f>IF('Crisis Indicator Data'!#REF!="No Data",1,IF(#REF!&lt;&gt;"",1,0))</f>
        <v>#REF!</v>
      </c>
      <c r="V149" s="25" t="e">
        <f>IF('Crisis Indicator Data'!#REF!="No Data",1,IF(#REF!&lt;&gt;"",1,0))</f>
        <v>#REF!</v>
      </c>
      <c r="W149" s="25" t="e">
        <f>IF('Crisis Indicator Data'!#REF!="No Data",1,IF(#REF!&lt;&gt;"",1,0))</f>
        <v>#REF!</v>
      </c>
      <c r="X149" s="25" t="e">
        <f>IF('Crisis Indicator Data'!#REF!="No Data",1,IF(#REF!&lt;&gt;"",1,0))</f>
        <v>#REF!</v>
      </c>
      <c r="Y149" s="25" t="e">
        <f>IF('Crisis Indicator Data'!#REF!="No Data",1,IF(#REF!&lt;&gt;"",1,0))</f>
        <v>#REF!</v>
      </c>
      <c r="Z149" s="25" t="e">
        <f>IF('Crisis Indicator Data'!#REF!="No Data",1,IF(#REF!&lt;&gt;"",1,0))</f>
        <v>#REF!</v>
      </c>
      <c r="AA149" s="25" t="e">
        <f>IF('Crisis Indicator Data'!#REF!="No Data",1,IF(#REF!&lt;&gt;"",1,0))</f>
        <v>#REF!</v>
      </c>
      <c r="AB149" s="25" t="e">
        <f>IF('Crisis Indicator Data'!#REF!="No Data",1,IF(#REF!&lt;&gt;"",1,0))</f>
        <v>#REF!</v>
      </c>
      <c r="AC149" s="25" t="e">
        <f>IF('Crisis Indicator Data'!#REF!="No Data",1,IF(#REF!&lt;&gt;"",1,0))</f>
        <v>#REF!</v>
      </c>
      <c r="AD149" s="25" t="e">
        <f>IF('Crisis Indicator Data'!#REF!="No Data",1,IF(#REF!&lt;&gt;"",1,0))</f>
        <v>#REF!</v>
      </c>
      <c r="AE149" s="25" t="e">
        <f>IF('Crisis Indicator Data'!#REF!="No Data",1,IF(#REF!&lt;&gt;"",1,0))</f>
        <v>#REF!</v>
      </c>
      <c r="AF149" s="25" t="e">
        <f>IF('Crisis Indicator Data'!#REF!="No Data",1,IF(#REF!&lt;&gt;"",1,0))</f>
        <v>#REF!</v>
      </c>
      <c r="AG149" s="25" t="e">
        <f>IF('Crisis Indicator Data'!#REF!="No Data",1,IF(#REF!&lt;&gt;"",1,0))</f>
        <v>#REF!</v>
      </c>
      <c r="AH149" s="25" t="e">
        <f>IF('Crisis Indicator Data'!#REF!="No Data",1,IF(#REF!&lt;&gt;"",1,0))</f>
        <v>#REF!</v>
      </c>
      <c r="AI149" s="25" t="e">
        <f>IF('Crisis Indicator Data'!#REF!="No Data",1,IF(#REF!&lt;&gt;"",1,0))</f>
        <v>#REF!</v>
      </c>
      <c r="AJ149" s="25" t="e">
        <f>IF('Crisis Indicator Data'!#REF!="No Data",1,IF(#REF!&lt;&gt;"",1,0))</f>
        <v>#REF!</v>
      </c>
      <c r="AK149" s="25" t="e">
        <f>IF('Crisis Indicator Data'!#REF!="No Data",1,IF(#REF!&lt;&gt;"",1,0))</f>
        <v>#REF!</v>
      </c>
      <c r="AL149" s="25" t="e">
        <f>IF('Crisis Indicator Data'!#REF!="No Data",1,IF(#REF!&lt;&gt;"",1,0))</f>
        <v>#REF!</v>
      </c>
      <c r="AM149" s="25" t="e">
        <f>IF('Crisis Indicator Data'!#REF!="No Data",1,IF(#REF!&lt;&gt;"",1,0))</f>
        <v>#REF!</v>
      </c>
      <c r="AN149" s="25" t="e">
        <f>IF('Crisis Indicator Data'!#REF!="No Data",1,IF(#REF!&lt;&gt;"",1,0))</f>
        <v>#REF!</v>
      </c>
      <c r="AO149" s="25" t="e">
        <f>IF('Crisis Indicator Data'!#REF!="No Data",1,IF(#REF!&lt;&gt;"",1,0))</f>
        <v>#REF!</v>
      </c>
      <c r="AP149" s="25" t="e">
        <f>IF('Crisis Indicator Data'!#REF!="No Data",1,IF(#REF!&lt;&gt;"",1,0))</f>
        <v>#REF!</v>
      </c>
      <c r="AQ149" s="25" t="e">
        <f>IF('Crisis Indicator Data'!#REF!="No Data",1,IF(#REF!&lt;&gt;"",1,0))</f>
        <v>#REF!</v>
      </c>
      <c r="AR149" s="25" t="e">
        <f>IF('Crisis Indicator Data'!#REF!="No Data",1,IF(#REF!&lt;&gt;"",1,0))</f>
        <v>#REF!</v>
      </c>
      <c r="AS149" s="25" t="e">
        <f>IF('Crisis Indicator Data'!#REF!="No Data",1,IF(#REF!&lt;&gt;"",1,0))</f>
        <v>#REF!</v>
      </c>
      <c r="AT149" s="25" t="e">
        <f>IF('Crisis Indicator Data'!#REF!="No Data",1,IF(#REF!&lt;&gt;"",1,0))</f>
        <v>#REF!</v>
      </c>
      <c r="AU149" s="25" t="e">
        <f>IF('Crisis Indicator Data'!#REF!="No Data",1,IF(#REF!&lt;&gt;"",1,0))</f>
        <v>#REF!</v>
      </c>
      <c r="AV149" s="25" t="e">
        <f>IF('Crisis Indicator Data'!#REF!="No Data",1,IF(#REF!&lt;&gt;"",1,0))</f>
        <v>#REF!</v>
      </c>
      <c r="AW149" s="25" t="e">
        <f>IF('Crisis Indicator Data'!#REF!="No Data",1,IF(#REF!&lt;&gt;"",1,0))</f>
        <v>#REF!</v>
      </c>
      <c r="AX149" s="25" t="e">
        <f>IF('Crisis Indicator Data'!#REF!="No Data",1,IF(#REF!&lt;&gt;"",1,0))</f>
        <v>#REF!</v>
      </c>
      <c r="AY149" s="25" t="e">
        <f>IF('Crisis Indicator Data'!#REF!="No Data",1,IF(#REF!&lt;&gt;"",1,0))</f>
        <v>#REF!</v>
      </c>
      <c r="AZ149" s="25" t="e">
        <f>IF('Crisis Indicator Data'!#REF!="No Data",1,IF(#REF!&lt;&gt;"",1,0))</f>
        <v>#REF!</v>
      </c>
      <c r="BA149" t="e">
        <f t="shared" si="8"/>
        <v>#REF!</v>
      </c>
      <c r="BB149" s="27" t="e">
        <f t="shared" si="9"/>
        <v>#REF!</v>
      </c>
    </row>
    <row r="150" spans="1:54" x14ac:dyDescent="0.25">
      <c r="A150" t="s">
        <v>10080</v>
      </c>
      <c r="B150" s="25" t="e">
        <f>IF('Crisis Indicator Data'!#REF!="No Data",1,IF(#REF!&lt;&gt;"",1,0))</f>
        <v>#REF!</v>
      </c>
      <c r="C150" s="25" t="e">
        <f>IF('Crisis Indicator Data'!#REF!="No Data",1,IF(#REF!&lt;&gt;"",1,0))</f>
        <v>#REF!</v>
      </c>
      <c r="D150" s="25" t="e">
        <f>IF('Crisis Indicator Data'!#REF!="No Data",1,IF(#REF!&lt;&gt;"",1,0))</f>
        <v>#REF!</v>
      </c>
      <c r="E150" s="25" t="e">
        <f>IF('Crisis Indicator Data'!#REF!="No Data",1,IF(#REF!&lt;&gt;"",1,0))</f>
        <v>#REF!</v>
      </c>
      <c r="F150" s="25" t="e">
        <f>IF('Crisis Indicator Data'!#REF!="No Data",1,IF(#REF!&lt;&gt;"",1,0))</f>
        <v>#REF!</v>
      </c>
      <c r="G150" s="25" t="e">
        <f>IF('Crisis Indicator Data'!#REF!="No Data",1,IF(#REF!&lt;&gt;"",1,0))</f>
        <v>#REF!</v>
      </c>
      <c r="H150" s="25" t="e">
        <f>IF('Crisis Indicator Data'!#REF!="No Data",1,IF(#REF!&lt;&gt;"",1,0))</f>
        <v>#REF!</v>
      </c>
      <c r="I150" s="25" t="e">
        <f>IF('Crisis Indicator Data'!#REF!="No Data",1,IF(#REF!&lt;&gt;"",1,0))</f>
        <v>#REF!</v>
      </c>
      <c r="J150" s="25" t="e">
        <f>IF('Crisis Indicator Data'!#REF!="No Data",1,IF(#REF!&lt;&gt;"",1,0))</f>
        <v>#REF!</v>
      </c>
      <c r="K150" s="25" t="e">
        <f>IF('Crisis Indicator Data'!#REF!="No Data",1,IF(#REF!&lt;&gt;"",1,0))</f>
        <v>#REF!</v>
      </c>
      <c r="L150" s="25" t="e">
        <f>IF('Crisis Indicator Data'!#REF!="No Data",1,IF(#REF!&lt;&gt;"",1,0))</f>
        <v>#REF!</v>
      </c>
      <c r="M150" s="25" t="e">
        <f>IF('Crisis Indicator Data'!#REF!="No Data",1,IF(#REF!&lt;&gt;"",1,0))</f>
        <v>#REF!</v>
      </c>
      <c r="N150" s="25" t="e">
        <f>IF('Crisis Indicator Data'!#REF!="No Data",1,IF(#REF!&lt;&gt;"",1,0))</f>
        <v>#REF!</v>
      </c>
      <c r="O150" s="25" t="e">
        <f>IF('Crisis Indicator Data'!#REF!="No Data",1,IF(#REF!&lt;&gt;"",1,0))</f>
        <v>#REF!</v>
      </c>
      <c r="P150" s="25" t="e">
        <f>IF('Crisis Indicator Data'!#REF!="No Data",1,IF(#REF!&lt;&gt;"",1,0))</f>
        <v>#REF!</v>
      </c>
      <c r="Q150" s="25" t="e">
        <f>IF('Crisis Indicator Data'!#REF!="No Data",1,IF(#REF!&lt;&gt;"",1,0))</f>
        <v>#REF!</v>
      </c>
      <c r="R150" s="25" t="e">
        <f>IF('Crisis Indicator Data'!#REF!="No Data",1,IF(#REF!&lt;&gt;"",1,0))</f>
        <v>#REF!</v>
      </c>
      <c r="S150" s="25" t="e">
        <f>IF('Crisis Indicator Data'!#REF!="No Data",1,IF(#REF!&lt;&gt;"",1,0))</f>
        <v>#REF!</v>
      </c>
      <c r="T150" s="25" t="e">
        <f>IF('Crisis Indicator Data'!#REF!="No Data",1,IF(#REF!&lt;&gt;"",1,0))</f>
        <v>#REF!</v>
      </c>
      <c r="U150" s="25" t="e">
        <f>IF('Crisis Indicator Data'!#REF!="No Data",1,IF(#REF!&lt;&gt;"",1,0))</f>
        <v>#REF!</v>
      </c>
      <c r="V150" s="25" t="e">
        <f>IF('Crisis Indicator Data'!#REF!="No Data",1,IF(#REF!&lt;&gt;"",1,0))</f>
        <v>#REF!</v>
      </c>
      <c r="W150" s="25" t="e">
        <f>IF('Crisis Indicator Data'!#REF!="No Data",1,IF(#REF!&lt;&gt;"",1,0))</f>
        <v>#REF!</v>
      </c>
      <c r="X150" s="25" t="e">
        <f>IF('Crisis Indicator Data'!#REF!="No Data",1,IF(#REF!&lt;&gt;"",1,0))</f>
        <v>#REF!</v>
      </c>
      <c r="Y150" s="25" t="e">
        <f>IF('Crisis Indicator Data'!#REF!="No Data",1,IF(#REF!&lt;&gt;"",1,0))</f>
        <v>#REF!</v>
      </c>
      <c r="Z150" s="25" t="e">
        <f>IF('Crisis Indicator Data'!#REF!="No Data",1,IF(#REF!&lt;&gt;"",1,0))</f>
        <v>#REF!</v>
      </c>
      <c r="AA150" s="25" t="e">
        <f>IF('Crisis Indicator Data'!#REF!="No Data",1,IF(#REF!&lt;&gt;"",1,0))</f>
        <v>#REF!</v>
      </c>
      <c r="AB150" s="25" t="e">
        <f>IF('Crisis Indicator Data'!#REF!="No Data",1,IF(#REF!&lt;&gt;"",1,0))</f>
        <v>#REF!</v>
      </c>
      <c r="AC150" s="25" t="e">
        <f>IF('Crisis Indicator Data'!#REF!="No Data",1,IF(#REF!&lt;&gt;"",1,0))</f>
        <v>#REF!</v>
      </c>
      <c r="AD150" s="25" t="e">
        <f>IF('Crisis Indicator Data'!#REF!="No Data",1,IF(#REF!&lt;&gt;"",1,0))</f>
        <v>#REF!</v>
      </c>
      <c r="AE150" s="25" t="e">
        <f>IF('Crisis Indicator Data'!#REF!="No Data",1,IF(#REF!&lt;&gt;"",1,0))</f>
        <v>#REF!</v>
      </c>
      <c r="AF150" s="25" t="e">
        <f>IF('Crisis Indicator Data'!#REF!="No Data",1,IF(#REF!&lt;&gt;"",1,0))</f>
        <v>#REF!</v>
      </c>
      <c r="AG150" s="25" t="e">
        <f>IF('Crisis Indicator Data'!#REF!="No Data",1,IF(#REF!&lt;&gt;"",1,0))</f>
        <v>#REF!</v>
      </c>
      <c r="AH150" s="25" t="e">
        <f>IF('Crisis Indicator Data'!#REF!="No Data",1,IF(#REF!&lt;&gt;"",1,0))</f>
        <v>#REF!</v>
      </c>
      <c r="AI150" s="25" t="e">
        <f>IF('Crisis Indicator Data'!#REF!="No Data",1,IF(#REF!&lt;&gt;"",1,0))</f>
        <v>#REF!</v>
      </c>
      <c r="AJ150" s="25" t="e">
        <f>IF('Crisis Indicator Data'!#REF!="No Data",1,IF(#REF!&lt;&gt;"",1,0))</f>
        <v>#REF!</v>
      </c>
      <c r="AK150" s="25" t="e">
        <f>IF('Crisis Indicator Data'!#REF!="No Data",1,IF(#REF!&lt;&gt;"",1,0))</f>
        <v>#REF!</v>
      </c>
      <c r="AL150" s="25" t="e">
        <f>IF('Crisis Indicator Data'!#REF!="No Data",1,IF(#REF!&lt;&gt;"",1,0))</f>
        <v>#REF!</v>
      </c>
      <c r="AM150" s="25" t="e">
        <f>IF('Crisis Indicator Data'!#REF!="No Data",1,IF(#REF!&lt;&gt;"",1,0))</f>
        <v>#REF!</v>
      </c>
      <c r="AN150" s="25" t="e">
        <f>IF('Crisis Indicator Data'!#REF!="No Data",1,IF(#REF!&lt;&gt;"",1,0))</f>
        <v>#REF!</v>
      </c>
      <c r="AO150" s="25" t="e">
        <f>IF('Crisis Indicator Data'!#REF!="No Data",1,IF(#REF!&lt;&gt;"",1,0))</f>
        <v>#REF!</v>
      </c>
      <c r="AP150" s="25" t="e">
        <f>IF('Crisis Indicator Data'!#REF!="No Data",1,IF(#REF!&lt;&gt;"",1,0))</f>
        <v>#REF!</v>
      </c>
      <c r="AQ150" s="25" t="e">
        <f>IF('Crisis Indicator Data'!#REF!="No Data",1,IF(#REF!&lt;&gt;"",1,0))</f>
        <v>#REF!</v>
      </c>
      <c r="AR150" s="25" t="e">
        <f>IF('Crisis Indicator Data'!#REF!="No Data",1,IF(#REF!&lt;&gt;"",1,0))</f>
        <v>#REF!</v>
      </c>
      <c r="AS150" s="25" t="e">
        <f>IF('Crisis Indicator Data'!#REF!="No Data",1,IF(#REF!&lt;&gt;"",1,0))</f>
        <v>#REF!</v>
      </c>
      <c r="AT150" s="25" t="e">
        <f>IF('Crisis Indicator Data'!#REF!="No Data",1,IF(#REF!&lt;&gt;"",1,0))</f>
        <v>#REF!</v>
      </c>
      <c r="AU150" s="25" t="e">
        <f>IF('Crisis Indicator Data'!#REF!="No Data",1,IF(#REF!&lt;&gt;"",1,0))</f>
        <v>#REF!</v>
      </c>
      <c r="AV150" s="25" t="e">
        <f>IF('Crisis Indicator Data'!#REF!="No Data",1,IF(#REF!&lt;&gt;"",1,0))</f>
        <v>#REF!</v>
      </c>
      <c r="AW150" s="25" t="e">
        <f>IF('Crisis Indicator Data'!#REF!="No Data",1,IF(#REF!&lt;&gt;"",1,0))</f>
        <v>#REF!</v>
      </c>
      <c r="AX150" s="25" t="e">
        <f>IF('Crisis Indicator Data'!#REF!="No Data",1,IF(#REF!&lt;&gt;"",1,0))</f>
        <v>#REF!</v>
      </c>
      <c r="AY150" s="25" t="e">
        <f>IF('Crisis Indicator Data'!#REF!="No Data",1,IF(#REF!&lt;&gt;"",1,0))</f>
        <v>#REF!</v>
      </c>
      <c r="AZ150" s="25" t="e">
        <f>IF('Crisis Indicator Data'!#REF!="No Data",1,IF(#REF!&lt;&gt;"",1,0))</f>
        <v>#REF!</v>
      </c>
      <c r="BA150" t="e">
        <f t="shared" si="8"/>
        <v>#REF!</v>
      </c>
      <c r="BB150" s="27" t="e">
        <f t="shared" si="9"/>
        <v>#REF!</v>
      </c>
    </row>
    <row r="151" spans="1:54" x14ac:dyDescent="0.25">
      <c r="A151" t="s">
        <v>10093</v>
      </c>
      <c r="B151" s="25" t="e">
        <f>IF('Crisis Indicator Data'!#REF!="No Data",1,IF(#REF!&lt;&gt;"",1,0))</f>
        <v>#REF!</v>
      </c>
      <c r="C151" s="25" t="e">
        <f>IF('Crisis Indicator Data'!#REF!="No Data",1,IF(#REF!&lt;&gt;"",1,0))</f>
        <v>#REF!</v>
      </c>
      <c r="D151" s="25" t="e">
        <f>IF('Crisis Indicator Data'!#REF!="No Data",1,IF(#REF!&lt;&gt;"",1,0))</f>
        <v>#REF!</v>
      </c>
      <c r="E151" s="25" t="e">
        <f>IF('Crisis Indicator Data'!#REF!="No Data",1,IF(#REF!&lt;&gt;"",1,0))</f>
        <v>#REF!</v>
      </c>
      <c r="F151" s="25" t="e">
        <f>IF('Crisis Indicator Data'!#REF!="No Data",1,IF(#REF!&lt;&gt;"",1,0))</f>
        <v>#REF!</v>
      </c>
      <c r="G151" s="25" t="e">
        <f>IF('Crisis Indicator Data'!#REF!="No Data",1,IF(#REF!&lt;&gt;"",1,0))</f>
        <v>#REF!</v>
      </c>
      <c r="H151" s="25" t="e">
        <f>IF('Crisis Indicator Data'!#REF!="No Data",1,IF(#REF!&lt;&gt;"",1,0))</f>
        <v>#REF!</v>
      </c>
      <c r="I151" s="25" t="e">
        <f>IF('Crisis Indicator Data'!#REF!="No Data",1,IF(#REF!&lt;&gt;"",1,0))</f>
        <v>#REF!</v>
      </c>
      <c r="J151" s="25" t="e">
        <f>IF('Crisis Indicator Data'!#REF!="No Data",1,IF(#REF!&lt;&gt;"",1,0))</f>
        <v>#REF!</v>
      </c>
      <c r="K151" s="25" t="e">
        <f>IF('Crisis Indicator Data'!#REF!="No Data",1,IF(#REF!&lt;&gt;"",1,0))</f>
        <v>#REF!</v>
      </c>
      <c r="L151" s="25" t="e">
        <f>IF('Crisis Indicator Data'!#REF!="No Data",1,IF(#REF!&lt;&gt;"",1,0))</f>
        <v>#REF!</v>
      </c>
      <c r="M151" s="25" t="e">
        <f>IF('Crisis Indicator Data'!#REF!="No Data",1,IF(#REF!&lt;&gt;"",1,0))</f>
        <v>#REF!</v>
      </c>
      <c r="N151" s="25" t="e">
        <f>IF('Crisis Indicator Data'!#REF!="No Data",1,IF(#REF!&lt;&gt;"",1,0))</f>
        <v>#REF!</v>
      </c>
      <c r="O151" s="25" t="e">
        <f>IF('Crisis Indicator Data'!#REF!="No Data",1,IF(#REF!&lt;&gt;"",1,0))</f>
        <v>#REF!</v>
      </c>
      <c r="P151" s="25" t="e">
        <f>IF('Crisis Indicator Data'!#REF!="No Data",1,IF(#REF!&lt;&gt;"",1,0))</f>
        <v>#REF!</v>
      </c>
      <c r="Q151" s="25" t="e">
        <f>IF('Crisis Indicator Data'!#REF!="No Data",1,IF(#REF!&lt;&gt;"",1,0))</f>
        <v>#REF!</v>
      </c>
      <c r="R151" s="25" t="e">
        <f>IF('Crisis Indicator Data'!#REF!="No Data",1,IF(#REF!&lt;&gt;"",1,0))</f>
        <v>#REF!</v>
      </c>
      <c r="S151" s="25" t="e">
        <f>IF('Crisis Indicator Data'!#REF!="No Data",1,IF(#REF!&lt;&gt;"",1,0))</f>
        <v>#REF!</v>
      </c>
      <c r="T151" s="25" t="e">
        <f>IF('Crisis Indicator Data'!#REF!="No Data",1,IF(#REF!&lt;&gt;"",1,0))</f>
        <v>#REF!</v>
      </c>
      <c r="U151" s="25" t="e">
        <f>IF('Crisis Indicator Data'!#REF!="No Data",1,IF(#REF!&lt;&gt;"",1,0))</f>
        <v>#REF!</v>
      </c>
      <c r="V151" s="25" t="e">
        <f>IF('Crisis Indicator Data'!#REF!="No Data",1,IF(#REF!&lt;&gt;"",1,0))</f>
        <v>#REF!</v>
      </c>
      <c r="W151" s="25" t="e">
        <f>IF('Crisis Indicator Data'!#REF!="No Data",1,IF(#REF!&lt;&gt;"",1,0))</f>
        <v>#REF!</v>
      </c>
      <c r="X151" s="25" t="e">
        <f>IF('Crisis Indicator Data'!#REF!="No Data",1,IF(#REF!&lt;&gt;"",1,0))</f>
        <v>#REF!</v>
      </c>
      <c r="Y151" s="25" t="e">
        <f>IF('Crisis Indicator Data'!#REF!="No Data",1,IF(#REF!&lt;&gt;"",1,0))</f>
        <v>#REF!</v>
      </c>
      <c r="Z151" s="25" t="e">
        <f>IF('Crisis Indicator Data'!#REF!="No Data",1,IF(#REF!&lt;&gt;"",1,0))</f>
        <v>#REF!</v>
      </c>
      <c r="AA151" s="25" t="e">
        <f>IF('Crisis Indicator Data'!#REF!="No Data",1,IF(#REF!&lt;&gt;"",1,0))</f>
        <v>#REF!</v>
      </c>
      <c r="AB151" s="25" t="e">
        <f>IF('Crisis Indicator Data'!#REF!="No Data",1,IF(#REF!&lt;&gt;"",1,0))</f>
        <v>#REF!</v>
      </c>
      <c r="AC151" s="25" t="e">
        <f>IF('Crisis Indicator Data'!#REF!="No Data",1,IF(#REF!&lt;&gt;"",1,0))</f>
        <v>#REF!</v>
      </c>
      <c r="AD151" s="25" t="e">
        <f>IF('Crisis Indicator Data'!#REF!="No Data",1,IF(#REF!&lt;&gt;"",1,0))</f>
        <v>#REF!</v>
      </c>
      <c r="AE151" s="25" t="e">
        <f>IF('Crisis Indicator Data'!#REF!="No Data",1,IF(#REF!&lt;&gt;"",1,0))</f>
        <v>#REF!</v>
      </c>
      <c r="AF151" s="25" t="e">
        <f>IF('Crisis Indicator Data'!#REF!="No Data",1,IF(#REF!&lt;&gt;"",1,0))</f>
        <v>#REF!</v>
      </c>
      <c r="AG151" s="25" t="e">
        <f>IF('Crisis Indicator Data'!#REF!="No Data",1,IF(#REF!&lt;&gt;"",1,0))</f>
        <v>#REF!</v>
      </c>
      <c r="AH151" s="25" t="e">
        <f>IF('Crisis Indicator Data'!#REF!="No Data",1,IF(#REF!&lt;&gt;"",1,0))</f>
        <v>#REF!</v>
      </c>
      <c r="AI151" s="25" t="e">
        <f>IF('Crisis Indicator Data'!#REF!="No Data",1,IF(#REF!&lt;&gt;"",1,0))</f>
        <v>#REF!</v>
      </c>
      <c r="AJ151" s="25" t="e">
        <f>IF('Crisis Indicator Data'!#REF!="No Data",1,IF(#REF!&lt;&gt;"",1,0))</f>
        <v>#REF!</v>
      </c>
      <c r="AK151" s="25" t="e">
        <f>IF('Crisis Indicator Data'!#REF!="No Data",1,IF(#REF!&lt;&gt;"",1,0))</f>
        <v>#REF!</v>
      </c>
      <c r="AL151" s="25" t="e">
        <f>IF('Crisis Indicator Data'!#REF!="No Data",1,IF(#REF!&lt;&gt;"",1,0))</f>
        <v>#REF!</v>
      </c>
      <c r="AM151" s="25" t="e">
        <f>IF('Crisis Indicator Data'!#REF!="No Data",1,IF(#REF!&lt;&gt;"",1,0))</f>
        <v>#REF!</v>
      </c>
      <c r="AN151" s="25" t="e">
        <f>IF('Crisis Indicator Data'!#REF!="No Data",1,IF(#REF!&lt;&gt;"",1,0))</f>
        <v>#REF!</v>
      </c>
      <c r="AO151" s="25" t="e">
        <f>IF('Crisis Indicator Data'!#REF!="No Data",1,IF(#REF!&lt;&gt;"",1,0))</f>
        <v>#REF!</v>
      </c>
      <c r="AP151" s="25" t="e">
        <f>IF('Crisis Indicator Data'!#REF!="No Data",1,IF(#REF!&lt;&gt;"",1,0))</f>
        <v>#REF!</v>
      </c>
      <c r="AQ151" s="25" t="e">
        <f>IF('Crisis Indicator Data'!#REF!="No Data",1,IF(#REF!&lt;&gt;"",1,0))</f>
        <v>#REF!</v>
      </c>
      <c r="AR151" s="25" t="e">
        <f>IF('Crisis Indicator Data'!#REF!="No Data",1,IF(#REF!&lt;&gt;"",1,0))</f>
        <v>#REF!</v>
      </c>
      <c r="AS151" s="25" t="e">
        <f>IF('Crisis Indicator Data'!#REF!="No Data",1,IF(#REF!&lt;&gt;"",1,0))</f>
        <v>#REF!</v>
      </c>
      <c r="AT151" s="25" t="e">
        <f>IF('Crisis Indicator Data'!#REF!="No Data",1,IF(#REF!&lt;&gt;"",1,0))</f>
        <v>#REF!</v>
      </c>
      <c r="AU151" s="25" t="e">
        <f>IF('Crisis Indicator Data'!#REF!="No Data",1,IF(#REF!&lt;&gt;"",1,0))</f>
        <v>#REF!</v>
      </c>
      <c r="AV151" s="25" t="e">
        <f>IF('Crisis Indicator Data'!#REF!="No Data",1,IF(#REF!&lt;&gt;"",1,0))</f>
        <v>#REF!</v>
      </c>
      <c r="AW151" s="25" t="e">
        <f>IF('Crisis Indicator Data'!#REF!="No Data",1,IF(#REF!&lt;&gt;"",1,0))</f>
        <v>#REF!</v>
      </c>
      <c r="AX151" s="25" t="e">
        <f>IF('Crisis Indicator Data'!#REF!="No Data",1,IF(#REF!&lt;&gt;"",1,0))</f>
        <v>#REF!</v>
      </c>
      <c r="AY151" s="25" t="e">
        <f>IF('Crisis Indicator Data'!#REF!="No Data",1,IF(#REF!&lt;&gt;"",1,0))</f>
        <v>#REF!</v>
      </c>
      <c r="AZ151" s="25" t="e">
        <f>IF('Crisis Indicator Data'!#REF!="No Data",1,IF(#REF!&lt;&gt;"",1,0))</f>
        <v>#REF!</v>
      </c>
      <c r="BA151" t="e">
        <f t="shared" si="8"/>
        <v>#REF!</v>
      </c>
      <c r="BB151" s="27" t="e">
        <f t="shared" si="9"/>
        <v>#REF!</v>
      </c>
    </row>
    <row r="152" spans="1:54" x14ac:dyDescent="0.25">
      <c r="A152" t="s">
        <v>10076</v>
      </c>
      <c r="B152" s="25" t="e">
        <f>IF('Crisis Indicator Data'!#REF!="No Data",1,IF(#REF!&lt;&gt;"",1,0))</f>
        <v>#REF!</v>
      </c>
      <c r="C152" s="25" t="e">
        <f>IF('Crisis Indicator Data'!#REF!="No Data",1,IF(#REF!&lt;&gt;"",1,0))</f>
        <v>#REF!</v>
      </c>
      <c r="D152" s="25" t="e">
        <f>IF('Crisis Indicator Data'!#REF!="No Data",1,IF(#REF!&lt;&gt;"",1,0))</f>
        <v>#REF!</v>
      </c>
      <c r="E152" s="25" t="e">
        <f>IF('Crisis Indicator Data'!#REF!="No Data",1,IF(#REF!&lt;&gt;"",1,0))</f>
        <v>#REF!</v>
      </c>
      <c r="F152" s="25" t="e">
        <f>IF('Crisis Indicator Data'!#REF!="No Data",1,IF(#REF!&lt;&gt;"",1,0))</f>
        <v>#REF!</v>
      </c>
      <c r="G152" s="25" t="e">
        <f>IF('Crisis Indicator Data'!#REF!="No Data",1,IF(#REF!&lt;&gt;"",1,0))</f>
        <v>#REF!</v>
      </c>
      <c r="H152" s="25" t="e">
        <f>IF('Crisis Indicator Data'!#REF!="No Data",1,IF(#REF!&lt;&gt;"",1,0))</f>
        <v>#REF!</v>
      </c>
      <c r="I152" s="25" t="e">
        <f>IF('Crisis Indicator Data'!#REF!="No Data",1,IF(#REF!&lt;&gt;"",1,0))</f>
        <v>#REF!</v>
      </c>
      <c r="J152" s="25" t="e">
        <f>IF('Crisis Indicator Data'!#REF!="No Data",1,IF(#REF!&lt;&gt;"",1,0))</f>
        <v>#REF!</v>
      </c>
      <c r="K152" s="25" t="e">
        <f>IF('Crisis Indicator Data'!#REF!="No Data",1,IF(#REF!&lt;&gt;"",1,0))</f>
        <v>#REF!</v>
      </c>
      <c r="L152" s="25" t="e">
        <f>IF('Crisis Indicator Data'!#REF!="No Data",1,IF(#REF!&lt;&gt;"",1,0))</f>
        <v>#REF!</v>
      </c>
      <c r="M152" s="25" t="e">
        <f>IF('Crisis Indicator Data'!#REF!="No Data",1,IF(#REF!&lt;&gt;"",1,0))</f>
        <v>#REF!</v>
      </c>
      <c r="N152" s="25" t="e">
        <f>IF('Crisis Indicator Data'!#REF!="No Data",1,IF(#REF!&lt;&gt;"",1,0))</f>
        <v>#REF!</v>
      </c>
      <c r="O152" s="25" t="e">
        <f>IF('Crisis Indicator Data'!#REF!="No Data",1,IF(#REF!&lt;&gt;"",1,0))</f>
        <v>#REF!</v>
      </c>
      <c r="P152" s="25" t="e">
        <f>IF('Crisis Indicator Data'!#REF!="No Data",1,IF(#REF!&lt;&gt;"",1,0))</f>
        <v>#REF!</v>
      </c>
      <c r="Q152" s="25" t="e">
        <f>IF('Crisis Indicator Data'!#REF!="No Data",1,IF(#REF!&lt;&gt;"",1,0))</f>
        <v>#REF!</v>
      </c>
      <c r="R152" s="25" t="e">
        <f>IF('Crisis Indicator Data'!#REF!="No Data",1,IF(#REF!&lt;&gt;"",1,0))</f>
        <v>#REF!</v>
      </c>
      <c r="S152" s="25" t="e">
        <f>IF('Crisis Indicator Data'!#REF!="No Data",1,IF(#REF!&lt;&gt;"",1,0))</f>
        <v>#REF!</v>
      </c>
      <c r="T152" s="25" t="e">
        <f>IF('Crisis Indicator Data'!#REF!="No Data",1,IF(#REF!&lt;&gt;"",1,0))</f>
        <v>#REF!</v>
      </c>
      <c r="U152" s="25" t="e">
        <f>IF('Crisis Indicator Data'!#REF!="No Data",1,IF(#REF!&lt;&gt;"",1,0))</f>
        <v>#REF!</v>
      </c>
      <c r="V152" s="25" t="e">
        <f>IF('Crisis Indicator Data'!#REF!="No Data",1,IF(#REF!&lt;&gt;"",1,0))</f>
        <v>#REF!</v>
      </c>
      <c r="W152" s="25" t="e">
        <f>IF('Crisis Indicator Data'!#REF!="No Data",1,IF(#REF!&lt;&gt;"",1,0))</f>
        <v>#REF!</v>
      </c>
      <c r="X152" s="25" t="e">
        <f>IF('Crisis Indicator Data'!#REF!="No Data",1,IF(#REF!&lt;&gt;"",1,0))</f>
        <v>#REF!</v>
      </c>
      <c r="Y152" s="25" t="e">
        <f>IF('Crisis Indicator Data'!#REF!="No Data",1,IF(#REF!&lt;&gt;"",1,0))</f>
        <v>#REF!</v>
      </c>
      <c r="Z152" s="25" t="e">
        <f>IF('Crisis Indicator Data'!#REF!="No Data",1,IF(#REF!&lt;&gt;"",1,0))</f>
        <v>#REF!</v>
      </c>
      <c r="AA152" s="25" t="e">
        <f>IF('Crisis Indicator Data'!#REF!="No Data",1,IF(#REF!&lt;&gt;"",1,0))</f>
        <v>#REF!</v>
      </c>
      <c r="AB152" s="25" t="e">
        <f>IF('Crisis Indicator Data'!#REF!="No Data",1,IF(#REF!&lt;&gt;"",1,0))</f>
        <v>#REF!</v>
      </c>
      <c r="AC152" s="25" t="e">
        <f>IF('Crisis Indicator Data'!#REF!="No Data",1,IF(#REF!&lt;&gt;"",1,0))</f>
        <v>#REF!</v>
      </c>
      <c r="AD152" s="25" t="e">
        <f>IF('Crisis Indicator Data'!#REF!="No Data",1,IF(#REF!&lt;&gt;"",1,0))</f>
        <v>#REF!</v>
      </c>
      <c r="AE152" s="25" t="e">
        <f>IF('Crisis Indicator Data'!#REF!="No Data",1,IF(#REF!&lt;&gt;"",1,0))</f>
        <v>#REF!</v>
      </c>
      <c r="AF152" s="25" t="e">
        <f>IF('Crisis Indicator Data'!#REF!="No Data",1,IF(#REF!&lt;&gt;"",1,0))</f>
        <v>#REF!</v>
      </c>
      <c r="AG152" s="25" t="e">
        <f>IF('Crisis Indicator Data'!#REF!="No Data",1,IF(#REF!&lt;&gt;"",1,0))</f>
        <v>#REF!</v>
      </c>
      <c r="AH152" s="25" t="e">
        <f>IF('Crisis Indicator Data'!#REF!="No Data",1,IF(#REF!&lt;&gt;"",1,0))</f>
        <v>#REF!</v>
      </c>
      <c r="AI152" s="25" t="e">
        <f>IF('Crisis Indicator Data'!#REF!="No Data",1,IF(#REF!&lt;&gt;"",1,0))</f>
        <v>#REF!</v>
      </c>
      <c r="AJ152" s="25" t="e">
        <f>IF('Crisis Indicator Data'!#REF!="No Data",1,IF(#REF!&lt;&gt;"",1,0))</f>
        <v>#REF!</v>
      </c>
      <c r="AK152" s="25" t="e">
        <f>IF('Crisis Indicator Data'!#REF!="No Data",1,IF(#REF!&lt;&gt;"",1,0))</f>
        <v>#REF!</v>
      </c>
      <c r="AL152" s="25" t="e">
        <f>IF('Crisis Indicator Data'!#REF!="No Data",1,IF(#REF!&lt;&gt;"",1,0))</f>
        <v>#REF!</v>
      </c>
      <c r="AM152" s="25" t="e">
        <f>IF('Crisis Indicator Data'!#REF!="No Data",1,IF(#REF!&lt;&gt;"",1,0))</f>
        <v>#REF!</v>
      </c>
      <c r="AN152" s="25" t="e">
        <f>IF('Crisis Indicator Data'!#REF!="No Data",1,IF(#REF!&lt;&gt;"",1,0))</f>
        <v>#REF!</v>
      </c>
      <c r="AO152" s="25" t="e">
        <f>IF('Crisis Indicator Data'!#REF!="No Data",1,IF(#REF!&lt;&gt;"",1,0))</f>
        <v>#REF!</v>
      </c>
      <c r="AP152" s="25" t="e">
        <f>IF('Crisis Indicator Data'!#REF!="No Data",1,IF(#REF!&lt;&gt;"",1,0))</f>
        <v>#REF!</v>
      </c>
      <c r="AQ152" s="25" t="e">
        <f>IF('Crisis Indicator Data'!#REF!="No Data",1,IF(#REF!&lt;&gt;"",1,0))</f>
        <v>#REF!</v>
      </c>
      <c r="AR152" s="25" t="e">
        <f>IF('Crisis Indicator Data'!#REF!="No Data",1,IF(#REF!&lt;&gt;"",1,0))</f>
        <v>#REF!</v>
      </c>
      <c r="AS152" s="25" t="e">
        <f>IF('Crisis Indicator Data'!#REF!="No Data",1,IF(#REF!&lt;&gt;"",1,0))</f>
        <v>#REF!</v>
      </c>
      <c r="AT152" s="25" t="e">
        <f>IF('Crisis Indicator Data'!#REF!="No Data",1,IF(#REF!&lt;&gt;"",1,0))</f>
        <v>#REF!</v>
      </c>
      <c r="AU152" s="25" t="e">
        <f>IF('Crisis Indicator Data'!#REF!="No Data",1,IF(#REF!&lt;&gt;"",1,0))</f>
        <v>#REF!</v>
      </c>
      <c r="AV152" s="25" t="e">
        <f>IF('Crisis Indicator Data'!#REF!="No Data",1,IF(#REF!&lt;&gt;"",1,0))</f>
        <v>#REF!</v>
      </c>
      <c r="AW152" s="25" t="e">
        <f>IF('Crisis Indicator Data'!#REF!="No Data",1,IF(#REF!&lt;&gt;"",1,0))</f>
        <v>#REF!</v>
      </c>
      <c r="AX152" s="25" t="e">
        <f>IF('Crisis Indicator Data'!#REF!="No Data",1,IF(#REF!&lt;&gt;"",1,0))</f>
        <v>#REF!</v>
      </c>
      <c r="AY152" s="25" t="e">
        <f>IF('Crisis Indicator Data'!#REF!="No Data",1,IF(#REF!&lt;&gt;"",1,0))</f>
        <v>#REF!</v>
      </c>
      <c r="AZ152" s="25" t="e">
        <f>IF('Crisis Indicator Data'!#REF!="No Data",1,IF(#REF!&lt;&gt;"",1,0))</f>
        <v>#REF!</v>
      </c>
      <c r="BA152" t="e">
        <f t="shared" si="8"/>
        <v>#REF!</v>
      </c>
      <c r="BB152" s="27" t="e">
        <f t="shared" si="9"/>
        <v>#REF!</v>
      </c>
    </row>
    <row r="153" spans="1:54" x14ac:dyDescent="0.25">
      <c r="A153" t="s">
        <v>10072</v>
      </c>
      <c r="B153" s="25" t="e">
        <f>IF('Crisis Indicator Data'!#REF!="No Data",1,IF(#REF!&lt;&gt;"",1,0))</f>
        <v>#REF!</v>
      </c>
      <c r="C153" s="25" t="e">
        <f>IF('Crisis Indicator Data'!#REF!="No Data",1,IF(#REF!&lt;&gt;"",1,0))</f>
        <v>#REF!</v>
      </c>
      <c r="D153" s="25" t="e">
        <f>IF('Crisis Indicator Data'!#REF!="No Data",1,IF(#REF!&lt;&gt;"",1,0))</f>
        <v>#REF!</v>
      </c>
      <c r="E153" s="25" t="e">
        <f>IF('Crisis Indicator Data'!#REF!="No Data",1,IF(#REF!&lt;&gt;"",1,0))</f>
        <v>#REF!</v>
      </c>
      <c r="F153" s="25" t="e">
        <f>IF('Crisis Indicator Data'!#REF!="No Data",1,IF(#REF!&lt;&gt;"",1,0))</f>
        <v>#REF!</v>
      </c>
      <c r="G153" s="25" t="e">
        <f>IF('Crisis Indicator Data'!#REF!="No Data",1,IF(#REF!&lt;&gt;"",1,0))</f>
        <v>#REF!</v>
      </c>
      <c r="H153" s="25" t="e">
        <f>IF('Crisis Indicator Data'!#REF!="No Data",1,IF(#REF!&lt;&gt;"",1,0))</f>
        <v>#REF!</v>
      </c>
      <c r="I153" s="25" t="e">
        <f>IF('Crisis Indicator Data'!#REF!="No Data",1,IF(#REF!&lt;&gt;"",1,0))</f>
        <v>#REF!</v>
      </c>
      <c r="J153" s="25" t="e">
        <f>IF('Crisis Indicator Data'!#REF!="No Data",1,IF(#REF!&lt;&gt;"",1,0))</f>
        <v>#REF!</v>
      </c>
      <c r="K153" s="25" t="e">
        <f>IF('Crisis Indicator Data'!#REF!="No Data",1,IF(#REF!&lt;&gt;"",1,0))</f>
        <v>#REF!</v>
      </c>
      <c r="L153" s="25" t="e">
        <f>IF('Crisis Indicator Data'!#REF!="No Data",1,IF(#REF!&lt;&gt;"",1,0))</f>
        <v>#REF!</v>
      </c>
      <c r="M153" s="25" t="e">
        <f>IF('Crisis Indicator Data'!#REF!="No Data",1,IF(#REF!&lt;&gt;"",1,0))</f>
        <v>#REF!</v>
      </c>
      <c r="N153" s="25" t="e">
        <f>IF('Crisis Indicator Data'!#REF!="No Data",1,IF(#REF!&lt;&gt;"",1,0))</f>
        <v>#REF!</v>
      </c>
      <c r="O153" s="25" t="e">
        <f>IF('Crisis Indicator Data'!#REF!="No Data",1,IF(#REF!&lt;&gt;"",1,0))</f>
        <v>#REF!</v>
      </c>
      <c r="P153" s="25" t="e">
        <f>IF('Crisis Indicator Data'!#REF!="No Data",1,IF(#REF!&lt;&gt;"",1,0))</f>
        <v>#REF!</v>
      </c>
      <c r="Q153" s="25" t="e">
        <f>IF('Crisis Indicator Data'!#REF!="No Data",1,IF(#REF!&lt;&gt;"",1,0))</f>
        <v>#REF!</v>
      </c>
      <c r="R153" s="25" t="e">
        <f>IF('Crisis Indicator Data'!#REF!="No Data",1,IF(#REF!&lt;&gt;"",1,0))</f>
        <v>#REF!</v>
      </c>
      <c r="S153" s="25" t="e">
        <f>IF('Crisis Indicator Data'!#REF!="No Data",1,IF(#REF!&lt;&gt;"",1,0))</f>
        <v>#REF!</v>
      </c>
      <c r="T153" s="25" t="e">
        <f>IF('Crisis Indicator Data'!#REF!="No Data",1,IF(#REF!&lt;&gt;"",1,0))</f>
        <v>#REF!</v>
      </c>
      <c r="U153" s="25" t="e">
        <f>IF('Crisis Indicator Data'!#REF!="No Data",1,IF(#REF!&lt;&gt;"",1,0))</f>
        <v>#REF!</v>
      </c>
      <c r="V153" s="25" t="e">
        <f>IF('Crisis Indicator Data'!#REF!="No Data",1,IF(#REF!&lt;&gt;"",1,0))</f>
        <v>#REF!</v>
      </c>
      <c r="W153" s="25" t="e">
        <f>IF('Crisis Indicator Data'!#REF!="No Data",1,IF(#REF!&lt;&gt;"",1,0))</f>
        <v>#REF!</v>
      </c>
      <c r="X153" s="25" t="e">
        <f>IF('Crisis Indicator Data'!#REF!="No Data",1,IF(#REF!&lt;&gt;"",1,0))</f>
        <v>#REF!</v>
      </c>
      <c r="Y153" s="25" t="e">
        <f>IF('Crisis Indicator Data'!#REF!="No Data",1,IF(#REF!&lt;&gt;"",1,0))</f>
        <v>#REF!</v>
      </c>
      <c r="Z153" s="25" t="e">
        <f>IF('Crisis Indicator Data'!#REF!="No Data",1,IF(#REF!&lt;&gt;"",1,0))</f>
        <v>#REF!</v>
      </c>
      <c r="AA153" s="25" t="e">
        <f>IF('Crisis Indicator Data'!#REF!="No Data",1,IF(#REF!&lt;&gt;"",1,0))</f>
        <v>#REF!</v>
      </c>
      <c r="AB153" s="25" t="e">
        <f>IF('Crisis Indicator Data'!#REF!="No Data",1,IF(#REF!&lt;&gt;"",1,0))</f>
        <v>#REF!</v>
      </c>
      <c r="AC153" s="25" t="e">
        <f>IF('Crisis Indicator Data'!#REF!="No Data",1,IF(#REF!&lt;&gt;"",1,0))</f>
        <v>#REF!</v>
      </c>
      <c r="AD153" s="25" t="e">
        <f>IF('Crisis Indicator Data'!#REF!="No Data",1,IF(#REF!&lt;&gt;"",1,0))</f>
        <v>#REF!</v>
      </c>
      <c r="AE153" s="25" t="e">
        <f>IF('Crisis Indicator Data'!#REF!="No Data",1,IF(#REF!&lt;&gt;"",1,0))</f>
        <v>#REF!</v>
      </c>
      <c r="AF153" s="25" t="e">
        <f>IF('Crisis Indicator Data'!#REF!="No Data",1,IF(#REF!&lt;&gt;"",1,0))</f>
        <v>#REF!</v>
      </c>
      <c r="AG153" s="25" t="e">
        <f>IF('Crisis Indicator Data'!#REF!="No Data",1,IF(#REF!&lt;&gt;"",1,0))</f>
        <v>#REF!</v>
      </c>
      <c r="AH153" s="25" t="e">
        <f>IF('Crisis Indicator Data'!#REF!="No Data",1,IF(#REF!&lt;&gt;"",1,0))</f>
        <v>#REF!</v>
      </c>
      <c r="AI153" s="25" t="e">
        <f>IF('Crisis Indicator Data'!#REF!="No Data",1,IF(#REF!&lt;&gt;"",1,0))</f>
        <v>#REF!</v>
      </c>
      <c r="AJ153" s="25" t="e">
        <f>IF('Crisis Indicator Data'!#REF!="No Data",1,IF(#REF!&lt;&gt;"",1,0))</f>
        <v>#REF!</v>
      </c>
      <c r="AK153" s="25" t="e">
        <f>IF('Crisis Indicator Data'!#REF!="No Data",1,IF(#REF!&lt;&gt;"",1,0))</f>
        <v>#REF!</v>
      </c>
      <c r="AL153" s="25" t="e">
        <f>IF('Crisis Indicator Data'!#REF!="No Data",1,IF(#REF!&lt;&gt;"",1,0))</f>
        <v>#REF!</v>
      </c>
      <c r="AM153" s="25" t="e">
        <f>IF('Crisis Indicator Data'!#REF!="No Data",1,IF(#REF!&lt;&gt;"",1,0))</f>
        <v>#REF!</v>
      </c>
      <c r="AN153" s="25" t="e">
        <f>IF('Crisis Indicator Data'!#REF!="No Data",1,IF(#REF!&lt;&gt;"",1,0))</f>
        <v>#REF!</v>
      </c>
      <c r="AO153" s="25" t="e">
        <f>IF('Crisis Indicator Data'!#REF!="No Data",1,IF(#REF!&lt;&gt;"",1,0))</f>
        <v>#REF!</v>
      </c>
      <c r="AP153" s="25" t="e">
        <f>IF('Crisis Indicator Data'!#REF!="No Data",1,IF(#REF!&lt;&gt;"",1,0))</f>
        <v>#REF!</v>
      </c>
      <c r="AQ153" s="25" t="e">
        <f>IF('Crisis Indicator Data'!#REF!="No Data",1,IF(#REF!&lt;&gt;"",1,0))</f>
        <v>#REF!</v>
      </c>
      <c r="AR153" s="25" t="e">
        <f>IF('Crisis Indicator Data'!#REF!="No Data",1,IF(#REF!&lt;&gt;"",1,0))</f>
        <v>#REF!</v>
      </c>
      <c r="AS153" s="25" t="e">
        <f>IF('Crisis Indicator Data'!#REF!="No Data",1,IF(#REF!&lt;&gt;"",1,0))</f>
        <v>#REF!</v>
      </c>
      <c r="AT153" s="25" t="e">
        <f>IF('Crisis Indicator Data'!#REF!="No Data",1,IF(#REF!&lt;&gt;"",1,0))</f>
        <v>#REF!</v>
      </c>
      <c r="AU153" s="25" t="e">
        <f>IF('Crisis Indicator Data'!#REF!="No Data",1,IF(#REF!&lt;&gt;"",1,0))</f>
        <v>#REF!</v>
      </c>
      <c r="AV153" s="25" t="e">
        <f>IF('Crisis Indicator Data'!#REF!="No Data",1,IF(#REF!&lt;&gt;"",1,0))</f>
        <v>#REF!</v>
      </c>
      <c r="AW153" s="25" t="e">
        <f>IF('Crisis Indicator Data'!#REF!="No Data",1,IF(#REF!&lt;&gt;"",1,0))</f>
        <v>#REF!</v>
      </c>
      <c r="AX153" s="25" t="e">
        <f>IF('Crisis Indicator Data'!#REF!="No Data",1,IF(#REF!&lt;&gt;"",1,0))</f>
        <v>#REF!</v>
      </c>
      <c r="AY153" s="25" t="e">
        <f>IF('Crisis Indicator Data'!#REF!="No Data",1,IF(#REF!&lt;&gt;"",1,0))</f>
        <v>#REF!</v>
      </c>
      <c r="AZ153" s="25" t="e">
        <f>IF('Crisis Indicator Data'!#REF!="No Data",1,IF(#REF!&lt;&gt;"",1,0))</f>
        <v>#REF!</v>
      </c>
      <c r="BA153" t="e">
        <f t="shared" si="8"/>
        <v>#REF!</v>
      </c>
      <c r="BB153" s="27" t="e">
        <f t="shared" si="9"/>
        <v>#REF!</v>
      </c>
    </row>
    <row r="154" spans="1:54" x14ac:dyDescent="0.25">
      <c r="A154" t="s">
        <v>10086</v>
      </c>
      <c r="B154" s="25" t="e">
        <f>IF('Crisis Indicator Data'!#REF!="No Data",1,IF(#REF!&lt;&gt;"",1,0))</f>
        <v>#REF!</v>
      </c>
      <c r="C154" s="25" t="e">
        <f>IF('Crisis Indicator Data'!#REF!="No Data",1,IF(#REF!&lt;&gt;"",1,0))</f>
        <v>#REF!</v>
      </c>
      <c r="D154" s="25" t="e">
        <f>IF('Crisis Indicator Data'!#REF!="No Data",1,IF(#REF!&lt;&gt;"",1,0))</f>
        <v>#REF!</v>
      </c>
      <c r="E154" s="25" t="e">
        <f>IF('Crisis Indicator Data'!#REF!="No Data",1,IF(#REF!&lt;&gt;"",1,0))</f>
        <v>#REF!</v>
      </c>
      <c r="F154" s="25" t="e">
        <f>IF('Crisis Indicator Data'!#REF!="No Data",1,IF(#REF!&lt;&gt;"",1,0))</f>
        <v>#REF!</v>
      </c>
      <c r="G154" s="25" t="e">
        <f>IF('Crisis Indicator Data'!#REF!="No Data",1,IF(#REF!&lt;&gt;"",1,0))</f>
        <v>#REF!</v>
      </c>
      <c r="H154" s="25" t="e">
        <f>IF('Crisis Indicator Data'!#REF!="No Data",1,IF(#REF!&lt;&gt;"",1,0))</f>
        <v>#REF!</v>
      </c>
      <c r="I154" s="25" t="e">
        <f>IF('Crisis Indicator Data'!#REF!="No Data",1,IF(#REF!&lt;&gt;"",1,0))</f>
        <v>#REF!</v>
      </c>
      <c r="J154" s="25" t="e">
        <f>IF('Crisis Indicator Data'!#REF!="No Data",1,IF(#REF!&lt;&gt;"",1,0))</f>
        <v>#REF!</v>
      </c>
      <c r="K154" s="25" t="e">
        <f>IF('Crisis Indicator Data'!#REF!="No Data",1,IF(#REF!&lt;&gt;"",1,0))</f>
        <v>#REF!</v>
      </c>
      <c r="L154" s="25" t="e">
        <f>IF('Crisis Indicator Data'!#REF!="No Data",1,IF(#REF!&lt;&gt;"",1,0))</f>
        <v>#REF!</v>
      </c>
      <c r="M154" s="25" t="e">
        <f>IF('Crisis Indicator Data'!#REF!="No Data",1,IF(#REF!&lt;&gt;"",1,0))</f>
        <v>#REF!</v>
      </c>
      <c r="N154" s="25" t="e">
        <f>IF('Crisis Indicator Data'!#REF!="No Data",1,IF(#REF!&lt;&gt;"",1,0))</f>
        <v>#REF!</v>
      </c>
      <c r="O154" s="25" t="e">
        <f>IF('Crisis Indicator Data'!#REF!="No Data",1,IF(#REF!&lt;&gt;"",1,0))</f>
        <v>#REF!</v>
      </c>
      <c r="P154" s="25" t="e">
        <f>IF('Crisis Indicator Data'!#REF!="No Data",1,IF(#REF!&lt;&gt;"",1,0))</f>
        <v>#REF!</v>
      </c>
      <c r="Q154" s="25" t="e">
        <f>IF('Crisis Indicator Data'!#REF!="No Data",1,IF(#REF!&lt;&gt;"",1,0))</f>
        <v>#REF!</v>
      </c>
      <c r="R154" s="25" t="e">
        <f>IF('Crisis Indicator Data'!#REF!="No Data",1,IF(#REF!&lt;&gt;"",1,0))</f>
        <v>#REF!</v>
      </c>
      <c r="S154" s="25" t="e">
        <f>IF('Crisis Indicator Data'!#REF!="No Data",1,IF(#REF!&lt;&gt;"",1,0))</f>
        <v>#REF!</v>
      </c>
      <c r="T154" s="25" t="e">
        <f>IF('Crisis Indicator Data'!#REF!="No Data",1,IF(#REF!&lt;&gt;"",1,0))</f>
        <v>#REF!</v>
      </c>
      <c r="U154" s="25" t="e">
        <f>IF('Crisis Indicator Data'!#REF!="No Data",1,IF(#REF!&lt;&gt;"",1,0))</f>
        <v>#REF!</v>
      </c>
      <c r="V154" s="25" t="e">
        <f>IF('Crisis Indicator Data'!#REF!="No Data",1,IF(#REF!&lt;&gt;"",1,0))</f>
        <v>#REF!</v>
      </c>
      <c r="W154" s="25" t="e">
        <f>IF('Crisis Indicator Data'!#REF!="No Data",1,IF(#REF!&lt;&gt;"",1,0))</f>
        <v>#REF!</v>
      </c>
      <c r="X154" s="25" t="e">
        <f>IF('Crisis Indicator Data'!#REF!="No Data",1,IF(#REF!&lt;&gt;"",1,0))</f>
        <v>#REF!</v>
      </c>
      <c r="Y154" s="25" t="e">
        <f>IF('Crisis Indicator Data'!#REF!="No Data",1,IF(#REF!&lt;&gt;"",1,0))</f>
        <v>#REF!</v>
      </c>
      <c r="Z154" s="25" t="e">
        <f>IF('Crisis Indicator Data'!#REF!="No Data",1,IF(#REF!&lt;&gt;"",1,0))</f>
        <v>#REF!</v>
      </c>
      <c r="AA154" s="25" t="e">
        <f>IF('Crisis Indicator Data'!#REF!="No Data",1,IF(#REF!&lt;&gt;"",1,0))</f>
        <v>#REF!</v>
      </c>
      <c r="AB154" s="25" t="e">
        <f>IF('Crisis Indicator Data'!#REF!="No Data",1,IF(#REF!&lt;&gt;"",1,0))</f>
        <v>#REF!</v>
      </c>
      <c r="AC154" s="25" t="e">
        <f>IF('Crisis Indicator Data'!#REF!="No Data",1,IF(#REF!&lt;&gt;"",1,0))</f>
        <v>#REF!</v>
      </c>
      <c r="AD154" s="25" t="e">
        <f>IF('Crisis Indicator Data'!#REF!="No Data",1,IF(#REF!&lt;&gt;"",1,0))</f>
        <v>#REF!</v>
      </c>
      <c r="AE154" s="25" t="e">
        <f>IF('Crisis Indicator Data'!#REF!="No Data",1,IF(#REF!&lt;&gt;"",1,0))</f>
        <v>#REF!</v>
      </c>
      <c r="AF154" s="25" t="e">
        <f>IF('Crisis Indicator Data'!#REF!="No Data",1,IF(#REF!&lt;&gt;"",1,0))</f>
        <v>#REF!</v>
      </c>
      <c r="AG154" s="25" t="e">
        <f>IF('Crisis Indicator Data'!#REF!="No Data",1,IF(#REF!&lt;&gt;"",1,0))</f>
        <v>#REF!</v>
      </c>
      <c r="AH154" s="25" t="e">
        <f>IF('Crisis Indicator Data'!#REF!="No Data",1,IF(#REF!&lt;&gt;"",1,0))</f>
        <v>#REF!</v>
      </c>
      <c r="AI154" s="25" t="e">
        <f>IF('Crisis Indicator Data'!#REF!="No Data",1,IF(#REF!&lt;&gt;"",1,0))</f>
        <v>#REF!</v>
      </c>
      <c r="AJ154" s="25" t="e">
        <f>IF('Crisis Indicator Data'!#REF!="No Data",1,IF(#REF!&lt;&gt;"",1,0))</f>
        <v>#REF!</v>
      </c>
      <c r="AK154" s="25" t="e">
        <f>IF('Crisis Indicator Data'!#REF!="No Data",1,IF(#REF!&lt;&gt;"",1,0))</f>
        <v>#REF!</v>
      </c>
      <c r="AL154" s="25" t="e">
        <f>IF('Crisis Indicator Data'!#REF!="No Data",1,IF(#REF!&lt;&gt;"",1,0))</f>
        <v>#REF!</v>
      </c>
      <c r="AM154" s="25" t="e">
        <f>IF('Crisis Indicator Data'!#REF!="No Data",1,IF(#REF!&lt;&gt;"",1,0))</f>
        <v>#REF!</v>
      </c>
      <c r="AN154" s="25" t="e">
        <f>IF('Crisis Indicator Data'!#REF!="No Data",1,IF(#REF!&lt;&gt;"",1,0))</f>
        <v>#REF!</v>
      </c>
      <c r="AO154" s="25" t="e">
        <f>IF('Crisis Indicator Data'!#REF!="No Data",1,IF(#REF!&lt;&gt;"",1,0))</f>
        <v>#REF!</v>
      </c>
      <c r="AP154" s="25" t="e">
        <f>IF('Crisis Indicator Data'!#REF!="No Data",1,IF(#REF!&lt;&gt;"",1,0))</f>
        <v>#REF!</v>
      </c>
      <c r="AQ154" s="25" t="e">
        <f>IF('Crisis Indicator Data'!#REF!="No Data",1,IF(#REF!&lt;&gt;"",1,0))</f>
        <v>#REF!</v>
      </c>
      <c r="AR154" s="25" t="e">
        <f>IF('Crisis Indicator Data'!#REF!="No Data",1,IF(#REF!&lt;&gt;"",1,0))</f>
        <v>#REF!</v>
      </c>
      <c r="AS154" s="25" t="e">
        <f>IF('Crisis Indicator Data'!#REF!="No Data",1,IF(#REF!&lt;&gt;"",1,0))</f>
        <v>#REF!</v>
      </c>
      <c r="AT154" s="25" t="e">
        <f>IF('Crisis Indicator Data'!#REF!="No Data",1,IF(#REF!&lt;&gt;"",1,0))</f>
        <v>#REF!</v>
      </c>
      <c r="AU154" s="25" t="e">
        <f>IF('Crisis Indicator Data'!#REF!="No Data",1,IF(#REF!&lt;&gt;"",1,0))</f>
        <v>#REF!</v>
      </c>
      <c r="AV154" s="25" t="e">
        <f>IF('Crisis Indicator Data'!#REF!="No Data",1,IF(#REF!&lt;&gt;"",1,0))</f>
        <v>#REF!</v>
      </c>
      <c r="AW154" s="25" t="e">
        <f>IF('Crisis Indicator Data'!#REF!="No Data",1,IF(#REF!&lt;&gt;"",1,0))</f>
        <v>#REF!</v>
      </c>
      <c r="AX154" s="25" t="e">
        <f>IF('Crisis Indicator Data'!#REF!="No Data",1,IF(#REF!&lt;&gt;"",1,0))</f>
        <v>#REF!</v>
      </c>
      <c r="AY154" s="25" t="e">
        <f>IF('Crisis Indicator Data'!#REF!="No Data",1,IF(#REF!&lt;&gt;"",1,0))</f>
        <v>#REF!</v>
      </c>
      <c r="AZ154" s="25" t="e">
        <f>IF('Crisis Indicator Data'!#REF!="No Data",1,IF(#REF!&lt;&gt;"",1,0))</f>
        <v>#REF!</v>
      </c>
      <c r="BA154" t="e">
        <f t="shared" si="8"/>
        <v>#REF!</v>
      </c>
      <c r="BB154" s="27" t="e">
        <f t="shared" si="9"/>
        <v>#REF!</v>
      </c>
    </row>
    <row r="155" spans="1:54" x14ac:dyDescent="0.25">
      <c r="A155" t="s">
        <v>10088</v>
      </c>
      <c r="B155" s="25" t="e">
        <f>IF('Crisis Indicator Data'!#REF!="No Data",1,IF(#REF!&lt;&gt;"",1,0))</f>
        <v>#REF!</v>
      </c>
      <c r="C155" s="25" t="e">
        <f>IF('Crisis Indicator Data'!#REF!="No Data",1,IF(#REF!&lt;&gt;"",1,0))</f>
        <v>#REF!</v>
      </c>
      <c r="D155" s="25" t="e">
        <f>IF('Crisis Indicator Data'!#REF!="No Data",1,IF(#REF!&lt;&gt;"",1,0))</f>
        <v>#REF!</v>
      </c>
      <c r="E155" s="25" t="e">
        <f>IF('Crisis Indicator Data'!#REF!="No Data",1,IF(#REF!&lt;&gt;"",1,0))</f>
        <v>#REF!</v>
      </c>
      <c r="F155" s="25" t="e">
        <f>IF('Crisis Indicator Data'!#REF!="No Data",1,IF(#REF!&lt;&gt;"",1,0))</f>
        <v>#REF!</v>
      </c>
      <c r="G155" s="25" t="e">
        <f>IF('Crisis Indicator Data'!#REF!="No Data",1,IF(#REF!&lt;&gt;"",1,0))</f>
        <v>#REF!</v>
      </c>
      <c r="H155" s="25" t="e">
        <f>IF('Crisis Indicator Data'!#REF!="No Data",1,IF(#REF!&lt;&gt;"",1,0))</f>
        <v>#REF!</v>
      </c>
      <c r="I155" s="25" t="e">
        <f>IF('Crisis Indicator Data'!#REF!="No Data",1,IF(#REF!&lt;&gt;"",1,0))</f>
        <v>#REF!</v>
      </c>
      <c r="J155" s="25" t="e">
        <f>IF('Crisis Indicator Data'!#REF!="No Data",1,IF(#REF!&lt;&gt;"",1,0))</f>
        <v>#REF!</v>
      </c>
      <c r="K155" s="25" t="e">
        <f>IF('Crisis Indicator Data'!#REF!="No Data",1,IF(#REF!&lt;&gt;"",1,0))</f>
        <v>#REF!</v>
      </c>
      <c r="L155" s="25" t="e">
        <f>IF('Crisis Indicator Data'!#REF!="No Data",1,IF(#REF!&lt;&gt;"",1,0))</f>
        <v>#REF!</v>
      </c>
      <c r="M155" s="25" t="e">
        <f>IF('Crisis Indicator Data'!#REF!="No Data",1,IF(#REF!&lt;&gt;"",1,0))</f>
        <v>#REF!</v>
      </c>
      <c r="N155" s="25" t="e">
        <f>IF('Crisis Indicator Data'!#REF!="No Data",1,IF(#REF!&lt;&gt;"",1,0))</f>
        <v>#REF!</v>
      </c>
      <c r="O155" s="25" t="e">
        <f>IF('Crisis Indicator Data'!#REF!="No Data",1,IF(#REF!&lt;&gt;"",1,0))</f>
        <v>#REF!</v>
      </c>
      <c r="P155" s="25" t="e">
        <f>IF('Crisis Indicator Data'!#REF!="No Data",1,IF(#REF!&lt;&gt;"",1,0))</f>
        <v>#REF!</v>
      </c>
      <c r="Q155" s="25" t="e">
        <f>IF('Crisis Indicator Data'!#REF!="No Data",1,IF(#REF!&lt;&gt;"",1,0))</f>
        <v>#REF!</v>
      </c>
      <c r="R155" s="25" t="e">
        <f>IF('Crisis Indicator Data'!#REF!="No Data",1,IF(#REF!&lt;&gt;"",1,0))</f>
        <v>#REF!</v>
      </c>
      <c r="S155" s="25" t="e">
        <f>IF('Crisis Indicator Data'!#REF!="No Data",1,IF(#REF!&lt;&gt;"",1,0))</f>
        <v>#REF!</v>
      </c>
      <c r="T155" s="25" t="e">
        <f>IF('Crisis Indicator Data'!#REF!="No Data",1,IF(#REF!&lt;&gt;"",1,0))</f>
        <v>#REF!</v>
      </c>
      <c r="U155" s="25" t="e">
        <f>IF('Crisis Indicator Data'!#REF!="No Data",1,IF(#REF!&lt;&gt;"",1,0))</f>
        <v>#REF!</v>
      </c>
      <c r="V155" s="25" t="e">
        <f>IF('Crisis Indicator Data'!#REF!="No Data",1,IF(#REF!&lt;&gt;"",1,0))</f>
        <v>#REF!</v>
      </c>
      <c r="W155" s="25" t="e">
        <f>IF('Crisis Indicator Data'!#REF!="No Data",1,IF(#REF!&lt;&gt;"",1,0))</f>
        <v>#REF!</v>
      </c>
      <c r="X155" s="25" t="e">
        <f>IF('Crisis Indicator Data'!#REF!="No Data",1,IF(#REF!&lt;&gt;"",1,0))</f>
        <v>#REF!</v>
      </c>
      <c r="Y155" s="25" t="e">
        <f>IF('Crisis Indicator Data'!#REF!="No Data",1,IF(#REF!&lt;&gt;"",1,0))</f>
        <v>#REF!</v>
      </c>
      <c r="Z155" s="25" t="e">
        <f>IF('Crisis Indicator Data'!#REF!="No Data",1,IF(#REF!&lt;&gt;"",1,0))</f>
        <v>#REF!</v>
      </c>
      <c r="AA155" s="25" t="e">
        <f>IF('Crisis Indicator Data'!#REF!="No Data",1,IF(#REF!&lt;&gt;"",1,0))</f>
        <v>#REF!</v>
      </c>
      <c r="AB155" s="25" t="e">
        <f>IF('Crisis Indicator Data'!#REF!="No Data",1,IF(#REF!&lt;&gt;"",1,0))</f>
        <v>#REF!</v>
      </c>
      <c r="AC155" s="25" t="e">
        <f>IF('Crisis Indicator Data'!#REF!="No Data",1,IF(#REF!&lt;&gt;"",1,0))</f>
        <v>#REF!</v>
      </c>
      <c r="AD155" s="25" t="e">
        <f>IF('Crisis Indicator Data'!#REF!="No Data",1,IF(#REF!&lt;&gt;"",1,0))</f>
        <v>#REF!</v>
      </c>
      <c r="AE155" s="25" t="e">
        <f>IF('Crisis Indicator Data'!#REF!="No Data",1,IF(#REF!&lt;&gt;"",1,0))</f>
        <v>#REF!</v>
      </c>
      <c r="AF155" s="25" t="e">
        <f>IF('Crisis Indicator Data'!#REF!="No Data",1,IF(#REF!&lt;&gt;"",1,0))</f>
        <v>#REF!</v>
      </c>
      <c r="AG155" s="25" t="e">
        <f>IF('Crisis Indicator Data'!#REF!="No Data",1,IF(#REF!&lt;&gt;"",1,0))</f>
        <v>#REF!</v>
      </c>
      <c r="AH155" s="25" t="e">
        <f>IF('Crisis Indicator Data'!#REF!="No Data",1,IF(#REF!&lt;&gt;"",1,0))</f>
        <v>#REF!</v>
      </c>
      <c r="AI155" s="25" t="e">
        <f>IF('Crisis Indicator Data'!#REF!="No Data",1,IF(#REF!&lt;&gt;"",1,0))</f>
        <v>#REF!</v>
      </c>
      <c r="AJ155" s="25" t="e">
        <f>IF('Crisis Indicator Data'!#REF!="No Data",1,IF(#REF!&lt;&gt;"",1,0))</f>
        <v>#REF!</v>
      </c>
      <c r="AK155" s="25" t="e">
        <f>IF('Crisis Indicator Data'!#REF!="No Data",1,IF(#REF!&lt;&gt;"",1,0))</f>
        <v>#REF!</v>
      </c>
      <c r="AL155" s="25" t="e">
        <f>IF('Crisis Indicator Data'!#REF!="No Data",1,IF(#REF!&lt;&gt;"",1,0))</f>
        <v>#REF!</v>
      </c>
      <c r="AM155" s="25" t="e">
        <f>IF('Crisis Indicator Data'!#REF!="No Data",1,IF(#REF!&lt;&gt;"",1,0))</f>
        <v>#REF!</v>
      </c>
      <c r="AN155" s="25" t="e">
        <f>IF('Crisis Indicator Data'!#REF!="No Data",1,IF(#REF!&lt;&gt;"",1,0))</f>
        <v>#REF!</v>
      </c>
      <c r="AO155" s="25" t="e">
        <f>IF('Crisis Indicator Data'!#REF!="No Data",1,IF(#REF!&lt;&gt;"",1,0))</f>
        <v>#REF!</v>
      </c>
      <c r="AP155" s="25" t="e">
        <f>IF('Crisis Indicator Data'!#REF!="No Data",1,IF(#REF!&lt;&gt;"",1,0))</f>
        <v>#REF!</v>
      </c>
      <c r="AQ155" s="25" t="e">
        <f>IF('Crisis Indicator Data'!#REF!="No Data",1,IF(#REF!&lt;&gt;"",1,0))</f>
        <v>#REF!</v>
      </c>
      <c r="AR155" s="25" t="e">
        <f>IF('Crisis Indicator Data'!#REF!="No Data",1,IF(#REF!&lt;&gt;"",1,0))</f>
        <v>#REF!</v>
      </c>
      <c r="AS155" s="25" t="e">
        <f>IF('Crisis Indicator Data'!#REF!="No Data",1,IF(#REF!&lt;&gt;"",1,0))</f>
        <v>#REF!</v>
      </c>
      <c r="AT155" s="25" t="e">
        <f>IF('Crisis Indicator Data'!#REF!="No Data",1,IF(#REF!&lt;&gt;"",1,0))</f>
        <v>#REF!</v>
      </c>
      <c r="AU155" s="25" t="e">
        <f>IF('Crisis Indicator Data'!#REF!="No Data",1,IF(#REF!&lt;&gt;"",1,0))</f>
        <v>#REF!</v>
      </c>
      <c r="AV155" s="25" t="e">
        <f>IF('Crisis Indicator Data'!#REF!="No Data",1,IF(#REF!&lt;&gt;"",1,0))</f>
        <v>#REF!</v>
      </c>
      <c r="AW155" s="25" t="e">
        <f>IF('Crisis Indicator Data'!#REF!="No Data",1,IF(#REF!&lt;&gt;"",1,0))</f>
        <v>#REF!</v>
      </c>
      <c r="AX155" s="25" t="e">
        <f>IF('Crisis Indicator Data'!#REF!="No Data",1,IF(#REF!&lt;&gt;"",1,0))</f>
        <v>#REF!</v>
      </c>
      <c r="AY155" s="25" t="e">
        <f>IF('Crisis Indicator Data'!#REF!="No Data",1,IF(#REF!&lt;&gt;"",1,0))</f>
        <v>#REF!</v>
      </c>
      <c r="AZ155" s="25" t="e">
        <f>IF('Crisis Indicator Data'!#REF!="No Data",1,IF(#REF!&lt;&gt;"",1,0))</f>
        <v>#REF!</v>
      </c>
      <c r="BA155" t="e">
        <f t="shared" si="8"/>
        <v>#REF!</v>
      </c>
      <c r="BB155" s="27" t="e">
        <f t="shared" si="9"/>
        <v>#REF!</v>
      </c>
    </row>
    <row r="156" spans="1:54" x14ac:dyDescent="0.25">
      <c r="A156" t="s">
        <v>10074</v>
      </c>
      <c r="B156" s="25" t="e">
        <f>IF('Crisis Indicator Data'!#REF!="No Data",1,IF(#REF!&lt;&gt;"",1,0))</f>
        <v>#REF!</v>
      </c>
      <c r="C156" s="25" t="e">
        <f>IF('Crisis Indicator Data'!#REF!="No Data",1,IF(#REF!&lt;&gt;"",1,0))</f>
        <v>#REF!</v>
      </c>
      <c r="D156" s="25" t="e">
        <f>IF('Crisis Indicator Data'!#REF!="No Data",1,IF(#REF!&lt;&gt;"",1,0))</f>
        <v>#REF!</v>
      </c>
      <c r="E156" s="25" t="e">
        <f>IF('Crisis Indicator Data'!#REF!="No Data",1,IF(#REF!&lt;&gt;"",1,0))</f>
        <v>#REF!</v>
      </c>
      <c r="F156" s="25" t="e">
        <f>IF('Crisis Indicator Data'!#REF!="No Data",1,IF(#REF!&lt;&gt;"",1,0))</f>
        <v>#REF!</v>
      </c>
      <c r="G156" s="25" t="e">
        <f>IF('Crisis Indicator Data'!#REF!="No Data",1,IF(#REF!&lt;&gt;"",1,0))</f>
        <v>#REF!</v>
      </c>
      <c r="H156" s="25" t="e">
        <f>IF('Crisis Indicator Data'!#REF!="No Data",1,IF(#REF!&lt;&gt;"",1,0))</f>
        <v>#REF!</v>
      </c>
      <c r="I156" s="25" t="e">
        <f>IF('Crisis Indicator Data'!#REF!="No Data",1,IF(#REF!&lt;&gt;"",1,0))</f>
        <v>#REF!</v>
      </c>
      <c r="J156" s="25" t="e">
        <f>IF('Crisis Indicator Data'!#REF!="No Data",1,IF(#REF!&lt;&gt;"",1,0))</f>
        <v>#REF!</v>
      </c>
      <c r="K156" s="25" t="e">
        <f>IF('Crisis Indicator Data'!#REF!="No Data",1,IF(#REF!&lt;&gt;"",1,0))</f>
        <v>#REF!</v>
      </c>
      <c r="L156" s="25" t="e">
        <f>IF('Crisis Indicator Data'!#REF!="No Data",1,IF(#REF!&lt;&gt;"",1,0))</f>
        <v>#REF!</v>
      </c>
      <c r="M156" s="25" t="e">
        <f>IF('Crisis Indicator Data'!#REF!="No Data",1,IF(#REF!&lt;&gt;"",1,0))</f>
        <v>#REF!</v>
      </c>
      <c r="N156" s="25" t="e">
        <f>IF('Crisis Indicator Data'!#REF!="No Data",1,IF(#REF!&lt;&gt;"",1,0))</f>
        <v>#REF!</v>
      </c>
      <c r="O156" s="25" t="e">
        <f>IF('Crisis Indicator Data'!#REF!="No Data",1,IF(#REF!&lt;&gt;"",1,0))</f>
        <v>#REF!</v>
      </c>
      <c r="P156" s="25" t="e">
        <f>IF('Crisis Indicator Data'!#REF!="No Data",1,IF(#REF!&lt;&gt;"",1,0))</f>
        <v>#REF!</v>
      </c>
      <c r="Q156" s="25" t="e">
        <f>IF('Crisis Indicator Data'!#REF!="No Data",1,IF(#REF!&lt;&gt;"",1,0))</f>
        <v>#REF!</v>
      </c>
      <c r="R156" s="25" t="e">
        <f>IF('Crisis Indicator Data'!#REF!="No Data",1,IF(#REF!&lt;&gt;"",1,0))</f>
        <v>#REF!</v>
      </c>
      <c r="S156" s="25" t="e">
        <f>IF('Crisis Indicator Data'!#REF!="No Data",1,IF(#REF!&lt;&gt;"",1,0))</f>
        <v>#REF!</v>
      </c>
      <c r="T156" s="25" t="e">
        <f>IF('Crisis Indicator Data'!#REF!="No Data",1,IF(#REF!&lt;&gt;"",1,0))</f>
        <v>#REF!</v>
      </c>
      <c r="U156" s="25" t="e">
        <f>IF('Crisis Indicator Data'!#REF!="No Data",1,IF(#REF!&lt;&gt;"",1,0))</f>
        <v>#REF!</v>
      </c>
      <c r="V156" s="25" t="e">
        <f>IF('Crisis Indicator Data'!#REF!="No Data",1,IF(#REF!&lt;&gt;"",1,0))</f>
        <v>#REF!</v>
      </c>
      <c r="W156" s="25" t="e">
        <f>IF('Crisis Indicator Data'!#REF!="No Data",1,IF(#REF!&lt;&gt;"",1,0))</f>
        <v>#REF!</v>
      </c>
      <c r="X156" s="25" t="e">
        <f>IF('Crisis Indicator Data'!#REF!="No Data",1,IF(#REF!&lt;&gt;"",1,0))</f>
        <v>#REF!</v>
      </c>
      <c r="Y156" s="25" t="e">
        <f>IF('Crisis Indicator Data'!#REF!="No Data",1,IF(#REF!&lt;&gt;"",1,0))</f>
        <v>#REF!</v>
      </c>
      <c r="Z156" s="25" t="e">
        <f>IF('Crisis Indicator Data'!#REF!="No Data",1,IF(#REF!&lt;&gt;"",1,0))</f>
        <v>#REF!</v>
      </c>
      <c r="AA156" s="25" t="e">
        <f>IF('Crisis Indicator Data'!#REF!="No Data",1,IF(#REF!&lt;&gt;"",1,0))</f>
        <v>#REF!</v>
      </c>
      <c r="AB156" s="25" t="e">
        <f>IF('Crisis Indicator Data'!#REF!="No Data",1,IF(#REF!&lt;&gt;"",1,0))</f>
        <v>#REF!</v>
      </c>
      <c r="AC156" s="25" t="e">
        <f>IF('Crisis Indicator Data'!#REF!="No Data",1,IF(#REF!&lt;&gt;"",1,0))</f>
        <v>#REF!</v>
      </c>
      <c r="AD156" s="25" t="e">
        <f>IF('Crisis Indicator Data'!#REF!="No Data",1,IF(#REF!&lt;&gt;"",1,0))</f>
        <v>#REF!</v>
      </c>
      <c r="AE156" s="25" t="e">
        <f>IF('Crisis Indicator Data'!#REF!="No Data",1,IF(#REF!&lt;&gt;"",1,0))</f>
        <v>#REF!</v>
      </c>
      <c r="AF156" s="25" t="e">
        <f>IF('Crisis Indicator Data'!#REF!="No Data",1,IF(#REF!&lt;&gt;"",1,0))</f>
        <v>#REF!</v>
      </c>
      <c r="AG156" s="25" t="e">
        <f>IF('Crisis Indicator Data'!#REF!="No Data",1,IF(#REF!&lt;&gt;"",1,0))</f>
        <v>#REF!</v>
      </c>
      <c r="AH156" s="25" t="e">
        <f>IF('Crisis Indicator Data'!#REF!="No Data",1,IF(#REF!&lt;&gt;"",1,0))</f>
        <v>#REF!</v>
      </c>
      <c r="AI156" s="25" t="e">
        <f>IF('Crisis Indicator Data'!#REF!="No Data",1,IF(#REF!&lt;&gt;"",1,0))</f>
        <v>#REF!</v>
      </c>
      <c r="AJ156" s="25" t="e">
        <f>IF('Crisis Indicator Data'!#REF!="No Data",1,IF(#REF!&lt;&gt;"",1,0))</f>
        <v>#REF!</v>
      </c>
      <c r="AK156" s="25" t="e">
        <f>IF('Crisis Indicator Data'!#REF!="No Data",1,IF(#REF!&lt;&gt;"",1,0))</f>
        <v>#REF!</v>
      </c>
      <c r="AL156" s="25" t="e">
        <f>IF('Crisis Indicator Data'!#REF!="No Data",1,IF(#REF!&lt;&gt;"",1,0))</f>
        <v>#REF!</v>
      </c>
      <c r="AM156" s="25" t="e">
        <f>IF('Crisis Indicator Data'!#REF!="No Data",1,IF(#REF!&lt;&gt;"",1,0))</f>
        <v>#REF!</v>
      </c>
      <c r="AN156" s="25" t="e">
        <f>IF('Crisis Indicator Data'!#REF!="No Data",1,IF(#REF!&lt;&gt;"",1,0))</f>
        <v>#REF!</v>
      </c>
      <c r="AO156" s="25" t="e">
        <f>IF('Crisis Indicator Data'!#REF!="No Data",1,IF(#REF!&lt;&gt;"",1,0))</f>
        <v>#REF!</v>
      </c>
      <c r="AP156" s="25" t="e">
        <f>IF('Crisis Indicator Data'!#REF!="No Data",1,IF(#REF!&lt;&gt;"",1,0))</f>
        <v>#REF!</v>
      </c>
      <c r="AQ156" s="25" t="e">
        <f>IF('Crisis Indicator Data'!#REF!="No Data",1,IF(#REF!&lt;&gt;"",1,0))</f>
        <v>#REF!</v>
      </c>
      <c r="AR156" s="25" t="e">
        <f>IF('Crisis Indicator Data'!#REF!="No Data",1,IF(#REF!&lt;&gt;"",1,0))</f>
        <v>#REF!</v>
      </c>
      <c r="AS156" s="25" t="e">
        <f>IF('Crisis Indicator Data'!#REF!="No Data",1,IF(#REF!&lt;&gt;"",1,0))</f>
        <v>#REF!</v>
      </c>
      <c r="AT156" s="25" t="e">
        <f>IF('Crisis Indicator Data'!#REF!="No Data",1,IF(#REF!&lt;&gt;"",1,0))</f>
        <v>#REF!</v>
      </c>
      <c r="AU156" s="25" t="e">
        <f>IF('Crisis Indicator Data'!#REF!="No Data",1,IF(#REF!&lt;&gt;"",1,0))</f>
        <v>#REF!</v>
      </c>
      <c r="AV156" s="25" t="e">
        <f>IF('Crisis Indicator Data'!#REF!="No Data",1,IF(#REF!&lt;&gt;"",1,0))</f>
        <v>#REF!</v>
      </c>
      <c r="AW156" s="25" t="e">
        <f>IF('Crisis Indicator Data'!#REF!="No Data",1,IF(#REF!&lt;&gt;"",1,0))</f>
        <v>#REF!</v>
      </c>
      <c r="AX156" s="25" t="e">
        <f>IF('Crisis Indicator Data'!#REF!="No Data",1,IF(#REF!&lt;&gt;"",1,0))</f>
        <v>#REF!</v>
      </c>
      <c r="AY156" s="25" t="e">
        <f>IF('Crisis Indicator Data'!#REF!="No Data",1,IF(#REF!&lt;&gt;"",1,0))</f>
        <v>#REF!</v>
      </c>
      <c r="AZ156" s="25" t="e">
        <f>IF('Crisis Indicator Data'!#REF!="No Data",1,IF(#REF!&lt;&gt;"",1,0))</f>
        <v>#REF!</v>
      </c>
      <c r="BA156" t="e">
        <f t="shared" si="8"/>
        <v>#REF!</v>
      </c>
      <c r="BB156" s="27" t="e">
        <f t="shared" si="9"/>
        <v>#REF!</v>
      </c>
    </row>
    <row r="157" spans="1:54" x14ac:dyDescent="0.25">
      <c r="A157" t="s">
        <v>10078</v>
      </c>
      <c r="B157" s="25" t="e">
        <f>IF('Crisis Indicator Data'!#REF!="No Data",1,IF(#REF!&lt;&gt;"",1,0))</f>
        <v>#REF!</v>
      </c>
      <c r="C157" s="25" t="e">
        <f>IF('Crisis Indicator Data'!#REF!="No Data",1,IF(#REF!&lt;&gt;"",1,0))</f>
        <v>#REF!</v>
      </c>
      <c r="D157" s="25" t="e">
        <f>IF('Crisis Indicator Data'!#REF!="No Data",1,IF(#REF!&lt;&gt;"",1,0))</f>
        <v>#REF!</v>
      </c>
      <c r="E157" s="25" t="e">
        <f>IF('Crisis Indicator Data'!#REF!="No Data",1,IF(#REF!&lt;&gt;"",1,0))</f>
        <v>#REF!</v>
      </c>
      <c r="F157" s="25" t="e">
        <f>IF('Crisis Indicator Data'!#REF!="No Data",1,IF(#REF!&lt;&gt;"",1,0))</f>
        <v>#REF!</v>
      </c>
      <c r="G157" s="25" t="e">
        <f>IF('Crisis Indicator Data'!#REF!="No Data",1,IF(#REF!&lt;&gt;"",1,0))</f>
        <v>#REF!</v>
      </c>
      <c r="H157" s="25" t="e">
        <f>IF('Crisis Indicator Data'!#REF!="No Data",1,IF(#REF!&lt;&gt;"",1,0))</f>
        <v>#REF!</v>
      </c>
      <c r="I157" s="25" t="e">
        <f>IF('Crisis Indicator Data'!#REF!="No Data",1,IF(#REF!&lt;&gt;"",1,0))</f>
        <v>#REF!</v>
      </c>
      <c r="J157" s="25" t="e">
        <f>IF('Crisis Indicator Data'!#REF!="No Data",1,IF(#REF!&lt;&gt;"",1,0))</f>
        <v>#REF!</v>
      </c>
      <c r="K157" s="25" t="e">
        <f>IF('Crisis Indicator Data'!#REF!="No Data",1,IF(#REF!&lt;&gt;"",1,0))</f>
        <v>#REF!</v>
      </c>
      <c r="L157" s="25" t="e">
        <f>IF('Crisis Indicator Data'!#REF!="No Data",1,IF(#REF!&lt;&gt;"",1,0))</f>
        <v>#REF!</v>
      </c>
      <c r="M157" s="25" t="e">
        <f>IF('Crisis Indicator Data'!#REF!="No Data",1,IF(#REF!&lt;&gt;"",1,0))</f>
        <v>#REF!</v>
      </c>
      <c r="N157" s="25" t="e">
        <f>IF('Crisis Indicator Data'!#REF!="No Data",1,IF(#REF!&lt;&gt;"",1,0))</f>
        <v>#REF!</v>
      </c>
      <c r="O157" s="25" t="e">
        <f>IF('Crisis Indicator Data'!#REF!="No Data",1,IF(#REF!&lt;&gt;"",1,0))</f>
        <v>#REF!</v>
      </c>
      <c r="P157" s="25" t="e">
        <f>IF('Crisis Indicator Data'!#REF!="No Data",1,IF(#REF!&lt;&gt;"",1,0))</f>
        <v>#REF!</v>
      </c>
      <c r="Q157" s="25" t="e">
        <f>IF('Crisis Indicator Data'!#REF!="No Data",1,IF(#REF!&lt;&gt;"",1,0))</f>
        <v>#REF!</v>
      </c>
      <c r="R157" s="25" t="e">
        <f>IF('Crisis Indicator Data'!#REF!="No Data",1,IF(#REF!&lt;&gt;"",1,0))</f>
        <v>#REF!</v>
      </c>
      <c r="S157" s="25" t="e">
        <f>IF('Crisis Indicator Data'!#REF!="No Data",1,IF(#REF!&lt;&gt;"",1,0))</f>
        <v>#REF!</v>
      </c>
      <c r="T157" s="25" t="e">
        <f>IF('Crisis Indicator Data'!#REF!="No Data",1,IF(#REF!&lt;&gt;"",1,0))</f>
        <v>#REF!</v>
      </c>
      <c r="U157" s="25" t="e">
        <f>IF('Crisis Indicator Data'!#REF!="No Data",1,IF(#REF!&lt;&gt;"",1,0))</f>
        <v>#REF!</v>
      </c>
      <c r="V157" s="25" t="e">
        <f>IF('Crisis Indicator Data'!#REF!="No Data",1,IF(#REF!&lt;&gt;"",1,0))</f>
        <v>#REF!</v>
      </c>
      <c r="W157" s="25" t="e">
        <f>IF('Crisis Indicator Data'!#REF!="No Data",1,IF(#REF!&lt;&gt;"",1,0))</f>
        <v>#REF!</v>
      </c>
      <c r="X157" s="25" t="e">
        <f>IF('Crisis Indicator Data'!#REF!="No Data",1,IF(#REF!&lt;&gt;"",1,0))</f>
        <v>#REF!</v>
      </c>
      <c r="Y157" s="25" t="e">
        <f>IF('Crisis Indicator Data'!#REF!="No Data",1,IF(#REF!&lt;&gt;"",1,0))</f>
        <v>#REF!</v>
      </c>
      <c r="Z157" s="25" t="e">
        <f>IF('Crisis Indicator Data'!#REF!="No Data",1,IF(#REF!&lt;&gt;"",1,0))</f>
        <v>#REF!</v>
      </c>
      <c r="AA157" s="25" t="e">
        <f>IF('Crisis Indicator Data'!#REF!="No Data",1,IF(#REF!&lt;&gt;"",1,0))</f>
        <v>#REF!</v>
      </c>
      <c r="AB157" s="25" t="e">
        <f>IF('Crisis Indicator Data'!#REF!="No Data",1,IF(#REF!&lt;&gt;"",1,0))</f>
        <v>#REF!</v>
      </c>
      <c r="AC157" s="25" t="e">
        <f>IF('Crisis Indicator Data'!#REF!="No Data",1,IF(#REF!&lt;&gt;"",1,0))</f>
        <v>#REF!</v>
      </c>
      <c r="AD157" s="25" t="e">
        <f>IF('Crisis Indicator Data'!#REF!="No Data",1,IF(#REF!&lt;&gt;"",1,0))</f>
        <v>#REF!</v>
      </c>
      <c r="AE157" s="25" t="e">
        <f>IF('Crisis Indicator Data'!#REF!="No Data",1,IF(#REF!&lt;&gt;"",1,0))</f>
        <v>#REF!</v>
      </c>
      <c r="AF157" s="25" t="e">
        <f>IF('Crisis Indicator Data'!#REF!="No Data",1,IF(#REF!&lt;&gt;"",1,0))</f>
        <v>#REF!</v>
      </c>
      <c r="AG157" s="25" t="e">
        <f>IF('Crisis Indicator Data'!#REF!="No Data",1,IF(#REF!&lt;&gt;"",1,0))</f>
        <v>#REF!</v>
      </c>
      <c r="AH157" s="25" t="e">
        <f>IF('Crisis Indicator Data'!#REF!="No Data",1,IF(#REF!&lt;&gt;"",1,0))</f>
        <v>#REF!</v>
      </c>
      <c r="AI157" s="25" t="e">
        <f>IF('Crisis Indicator Data'!#REF!="No Data",1,IF(#REF!&lt;&gt;"",1,0))</f>
        <v>#REF!</v>
      </c>
      <c r="AJ157" s="25" t="e">
        <f>IF('Crisis Indicator Data'!#REF!="No Data",1,IF(#REF!&lt;&gt;"",1,0))</f>
        <v>#REF!</v>
      </c>
      <c r="AK157" s="25" t="e">
        <f>IF('Crisis Indicator Data'!#REF!="No Data",1,IF(#REF!&lt;&gt;"",1,0))</f>
        <v>#REF!</v>
      </c>
      <c r="AL157" s="25" t="e">
        <f>IF('Crisis Indicator Data'!#REF!="No Data",1,IF(#REF!&lt;&gt;"",1,0))</f>
        <v>#REF!</v>
      </c>
      <c r="AM157" s="25" t="e">
        <f>IF('Crisis Indicator Data'!#REF!="No Data",1,IF(#REF!&lt;&gt;"",1,0))</f>
        <v>#REF!</v>
      </c>
      <c r="AN157" s="25" t="e">
        <f>IF('Crisis Indicator Data'!#REF!="No Data",1,IF(#REF!&lt;&gt;"",1,0))</f>
        <v>#REF!</v>
      </c>
      <c r="AO157" s="25" t="e">
        <f>IF('Crisis Indicator Data'!#REF!="No Data",1,IF(#REF!&lt;&gt;"",1,0))</f>
        <v>#REF!</v>
      </c>
      <c r="AP157" s="25" t="e">
        <f>IF('Crisis Indicator Data'!#REF!="No Data",1,IF(#REF!&lt;&gt;"",1,0))</f>
        <v>#REF!</v>
      </c>
      <c r="AQ157" s="25" t="e">
        <f>IF('Crisis Indicator Data'!#REF!="No Data",1,IF(#REF!&lt;&gt;"",1,0))</f>
        <v>#REF!</v>
      </c>
      <c r="AR157" s="25" t="e">
        <f>IF('Crisis Indicator Data'!#REF!="No Data",1,IF(#REF!&lt;&gt;"",1,0))</f>
        <v>#REF!</v>
      </c>
      <c r="AS157" s="25" t="e">
        <f>IF('Crisis Indicator Data'!#REF!="No Data",1,IF(#REF!&lt;&gt;"",1,0))</f>
        <v>#REF!</v>
      </c>
      <c r="AT157" s="25" t="e">
        <f>IF('Crisis Indicator Data'!#REF!="No Data",1,IF(#REF!&lt;&gt;"",1,0))</f>
        <v>#REF!</v>
      </c>
      <c r="AU157" s="25" t="e">
        <f>IF('Crisis Indicator Data'!#REF!="No Data",1,IF(#REF!&lt;&gt;"",1,0))</f>
        <v>#REF!</v>
      </c>
      <c r="AV157" s="25" t="e">
        <f>IF('Crisis Indicator Data'!#REF!="No Data",1,IF(#REF!&lt;&gt;"",1,0))</f>
        <v>#REF!</v>
      </c>
      <c r="AW157" s="25" t="e">
        <f>IF('Crisis Indicator Data'!#REF!="No Data",1,IF(#REF!&lt;&gt;"",1,0))</f>
        <v>#REF!</v>
      </c>
      <c r="AX157" s="25" t="e">
        <f>IF('Crisis Indicator Data'!#REF!="No Data",1,IF(#REF!&lt;&gt;"",1,0))</f>
        <v>#REF!</v>
      </c>
      <c r="AY157" s="25" t="e">
        <f>IF('Crisis Indicator Data'!#REF!="No Data",1,IF(#REF!&lt;&gt;"",1,0))</f>
        <v>#REF!</v>
      </c>
      <c r="AZ157" s="25" t="e">
        <f>IF('Crisis Indicator Data'!#REF!="No Data",1,IF(#REF!&lt;&gt;"",1,0))</f>
        <v>#REF!</v>
      </c>
      <c r="BA157" t="e">
        <f t="shared" si="8"/>
        <v>#REF!</v>
      </c>
      <c r="BB157" s="27" t="e">
        <f t="shared" si="9"/>
        <v>#REF!</v>
      </c>
    </row>
    <row r="158" spans="1:54" x14ac:dyDescent="0.25">
      <c r="A158" t="s">
        <v>10131</v>
      </c>
      <c r="B158" s="25" t="e">
        <f>IF('Crisis Indicator Data'!#REF!="No Data",1,IF(#REF!&lt;&gt;"",1,0))</f>
        <v>#REF!</v>
      </c>
      <c r="C158" s="25" t="e">
        <f>IF('Crisis Indicator Data'!#REF!="No Data",1,IF(#REF!&lt;&gt;"",1,0))</f>
        <v>#REF!</v>
      </c>
      <c r="D158" s="25" t="e">
        <f>IF('Crisis Indicator Data'!#REF!="No Data",1,IF(#REF!&lt;&gt;"",1,0))</f>
        <v>#REF!</v>
      </c>
      <c r="E158" s="25" t="e">
        <f>IF('Crisis Indicator Data'!#REF!="No Data",1,IF(#REF!&lt;&gt;"",1,0))</f>
        <v>#REF!</v>
      </c>
      <c r="F158" s="25" t="e">
        <f>IF('Crisis Indicator Data'!#REF!="No Data",1,IF(#REF!&lt;&gt;"",1,0))</f>
        <v>#REF!</v>
      </c>
      <c r="G158" s="25" t="e">
        <f>IF('Crisis Indicator Data'!#REF!="No Data",1,IF(#REF!&lt;&gt;"",1,0))</f>
        <v>#REF!</v>
      </c>
      <c r="H158" s="25" t="e">
        <f>IF('Crisis Indicator Data'!#REF!="No Data",1,IF(#REF!&lt;&gt;"",1,0))</f>
        <v>#REF!</v>
      </c>
      <c r="I158" s="25" t="e">
        <f>IF('Crisis Indicator Data'!#REF!="No Data",1,IF(#REF!&lt;&gt;"",1,0))</f>
        <v>#REF!</v>
      </c>
      <c r="J158" s="25" t="e">
        <f>IF('Crisis Indicator Data'!#REF!="No Data",1,IF(#REF!&lt;&gt;"",1,0))</f>
        <v>#REF!</v>
      </c>
      <c r="K158" s="25" t="e">
        <f>IF('Crisis Indicator Data'!#REF!="No Data",1,IF(#REF!&lt;&gt;"",1,0))</f>
        <v>#REF!</v>
      </c>
      <c r="L158" s="25" t="e">
        <f>IF('Crisis Indicator Data'!#REF!="No Data",1,IF(#REF!&lt;&gt;"",1,0))</f>
        <v>#REF!</v>
      </c>
      <c r="M158" s="25" t="e">
        <f>IF('Crisis Indicator Data'!#REF!="No Data",1,IF(#REF!&lt;&gt;"",1,0))</f>
        <v>#REF!</v>
      </c>
      <c r="N158" s="25" t="e">
        <f>IF('Crisis Indicator Data'!#REF!="No Data",1,IF(#REF!&lt;&gt;"",1,0))</f>
        <v>#REF!</v>
      </c>
      <c r="O158" s="25" t="e">
        <f>IF('Crisis Indicator Data'!#REF!="No Data",1,IF(#REF!&lt;&gt;"",1,0))</f>
        <v>#REF!</v>
      </c>
      <c r="P158" s="25" t="e">
        <f>IF('Crisis Indicator Data'!#REF!="No Data",1,IF(#REF!&lt;&gt;"",1,0))</f>
        <v>#REF!</v>
      </c>
      <c r="Q158" s="25" t="e">
        <f>IF('Crisis Indicator Data'!#REF!="No Data",1,IF(#REF!&lt;&gt;"",1,0))</f>
        <v>#REF!</v>
      </c>
      <c r="R158" s="25" t="e">
        <f>IF('Crisis Indicator Data'!#REF!="No Data",1,IF(#REF!&lt;&gt;"",1,0))</f>
        <v>#REF!</v>
      </c>
      <c r="S158" s="25" t="e">
        <f>IF('Crisis Indicator Data'!#REF!="No Data",1,IF(#REF!&lt;&gt;"",1,0))</f>
        <v>#REF!</v>
      </c>
      <c r="T158" s="25" t="e">
        <f>IF('Crisis Indicator Data'!#REF!="No Data",1,IF(#REF!&lt;&gt;"",1,0))</f>
        <v>#REF!</v>
      </c>
      <c r="U158" s="25" t="e">
        <f>IF('Crisis Indicator Data'!#REF!="No Data",1,IF(#REF!&lt;&gt;"",1,0))</f>
        <v>#REF!</v>
      </c>
      <c r="V158" s="25" t="e">
        <f>IF('Crisis Indicator Data'!#REF!="No Data",1,IF(#REF!&lt;&gt;"",1,0))</f>
        <v>#REF!</v>
      </c>
      <c r="W158" s="25" t="e">
        <f>IF('Crisis Indicator Data'!#REF!="No Data",1,IF(#REF!&lt;&gt;"",1,0))</f>
        <v>#REF!</v>
      </c>
      <c r="X158" s="25" t="e">
        <f>IF('Crisis Indicator Data'!#REF!="No Data",1,IF(#REF!&lt;&gt;"",1,0))</f>
        <v>#REF!</v>
      </c>
      <c r="Y158" s="25" t="e">
        <f>IF('Crisis Indicator Data'!#REF!="No Data",1,IF(#REF!&lt;&gt;"",1,0))</f>
        <v>#REF!</v>
      </c>
      <c r="Z158" s="25" t="e">
        <f>IF('Crisis Indicator Data'!#REF!="No Data",1,IF(#REF!&lt;&gt;"",1,0))</f>
        <v>#REF!</v>
      </c>
      <c r="AA158" s="25" t="e">
        <f>IF('Crisis Indicator Data'!#REF!="No Data",1,IF(#REF!&lt;&gt;"",1,0))</f>
        <v>#REF!</v>
      </c>
      <c r="AB158" s="25" t="e">
        <f>IF('Crisis Indicator Data'!#REF!="No Data",1,IF(#REF!&lt;&gt;"",1,0))</f>
        <v>#REF!</v>
      </c>
      <c r="AC158" s="25" t="e">
        <f>IF('Crisis Indicator Data'!#REF!="No Data",1,IF(#REF!&lt;&gt;"",1,0))</f>
        <v>#REF!</v>
      </c>
      <c r="AD158" s="25" t="e">
        <f>IF('Crisis Indicator Data'!#REF!="No Data",1,IF(#REF!&lt;&gt;"",1,0))</f>
        <v>#REF!</v>
      </c>
      <c r="AE158" s="25" t="e">
        <f>IF('Crisis Indicator Data'!#REF!="No Data",1,IF(#REF!&lt;&gt;"",1,0))</f>
        <v>#REF!</v>
      </c>
      <c r="AF158" s="25" t="e">
        <f>IF('Crisis Indicator Data'!#REF!="No Data",1,IF(#REF!&lt;&gt;"",1,0))</f>
        <v>#REF!</v>
      </c>
      <c r="AG158" s="25" t="e">
        <f>IF('Crisis Indicator Data'!#REF!="No Data",1,IF(#REF!&lt;&gt;"",1,0))</f>
        <v>#REF!</v>
      </c>
      <c r="AH158" s="25" t="e">
        <f>IF('Crisis Indicator Data'!#REF!="No Data",1,IF(#REF!&lt;&gt;"",1,0))</f>
        <v>#REF!</v>
      </c>
      <c r="AI158" s="25" t="e">
        <f>IF('Crisis Indicator Data'!#REF!="No Data",1,IF(#REF!&lt;&gt;"",1,0))</f>
        <v>#REF!</v>
      </c>
      <c r="AJ158" s="25" t="e">
        <f>IF('Crisis Indicator Data'!#REF!="No Data",1,IF(#REF!&lt;&gt;"",1,0))</f>
        <v>#REF!</v>
      </c>
      <c r="AK158" s="25" t="e">
        <f>IF('Crisis Indicator Data'!#REF!="No Data",1,IF(#REF!&lt;&gt;"",1,0))</f>
        <v>#REF!</v>
      </c>
      <c r="AL158" s="25" t="e">
        <f>IF('Crisis Indicator Data'!#REF!="No Data",1,IF(#REF!&lt;&gt;"",1,0))</f>
        <v>#REF!</v>
      </c>
      <c r="AM158" s="25" t="e">
        <f>IF('Crisis Indicator Data'!#REF!="No Data",1,IF(#REF!&lt;&gt;"",1,0))</f>
        <v>#REF!</v>
      </c>
      <c r="AN158" s="25" t="e">
        <f>IF('Crisis Indicator Data'!#REF!="No Data",1,IF(#REF!&lt;&gt;"",1,0))</f>
        <v>#REF!</v>
      </c>
      <c r="AO158" s="25" t="e">
        <f>IF('Crisis Indicator Data'!#REF!="No Data",1,IF(#REF!&lt;&gt;"",1,0))</f>
        <v>#REF!</v>
      </c>
      <c r="AP158" s="25" t="e">
        <f>IF('Crisis Indicator Data'!#REF!="No Data",1,IF(#REF!&lt;&gt;"",1,0))</f>
        <v>#REF!</v>
      </c>
      <c r="AQ158" s="25" t="e">
        <f>IF('Crisis Indicator Data'!#REF!="No Data",1,IF(#REF!&lt;&gt;"",1,0))</f>
        <v>#REF!</v>
      </c>
      <c r="AR158" s="25" t="e">
        <f>IF('Crisis Indicator Data'!#REF!="No Data",1,IF(#REF!&lt;&gt;"",1,0))</f>
        <v>#REF!</v>
      </c>
      <c r="AS158" s="25" t="e">
        <f>IF('Crisis Indicator Data'!#REF!="No Data",1,IF(#REF!&lt;&gt;"",1,0))</f>
        <v>#REF!</v>
      </c>
      <c r="AT158" s="25" t="e">
        <f>IF('Crisis Indicator Data'!#REF!="No Data",1,IF(#REF!&lt;&gt;"",1,0))</f>
        <v>#REF!</v>
      </c>
      <c r="AU158" s="25" t="e">
        <f>IF('Crisis Indicator Data'!#REF!="No Data",1,IF(#REF!&lt;&gt;"",1,0))</f>
        <v>#REF!</v>
      </c>
      <c r="AV158" s="25" t="e">
        <f>IF('Crisis Indicator Data'!#REF!="No Data",1,IF(#REF!&lt;&gt;"",1,0))</f>
        <v>#REF!</v>
      </c>
      <c r="AW158" s="25" t="e">
        <f>IF('Crisis Indicator Data'!#REF!="No Data",1,IF(#REF!&lt;&gt;"",1,0))</f>
        <v>#REF!</v>
      </c>
      <c r="AX158" s="25" t="e">
        <f>IF('Crisis Indicator Data'!#REF!="No Data",1,IF(#REF!&lt;&gt;"",1,0))</f>
        <v>#REF!</v>
      </c>
      <c r="AY158" s="25" t="e">
        <f>IF('Crisis Indicator Data'!#REF!="No Data",1,IF(#REF!&lt;&gt;"",1,0))</f>
        <v>#REF!</v>
      </c>
      <c r="AZ158" s="25" t="e">
        <f>IF('Crisis Indicator Data'!#REF!="No Data",1,IF(#REF!&lt;&gt;"",1,0))</f>
        <v>#REF!</v>
      </c>
      <c r="BA158" t="e">
        <f t="shared" si="8"/>
        <v>#REF!</v>
      </c>
      <c r="BB158" s="27" t="e">
        <f t="shared" si="9"/>
        <v>#REF!</v>
      </c>
    </row>
    <row r="159" spans="1:54" x14ac:dyDescent="0.25">
      <c r="A159" t="s">
        <v>10081</v>
      </c>
      <c r="B159" s="25" t="e">
        <f>IF('Crisis Indicator Data'!#REF!="No Data",1,IF(#REF!&lt;&gt;"",1,0))</f>
        <v>#REF!</v>
      </c>
      <c r="C159" s="25" t="e">
        <f>IF('Crisis Indicator Data'!#REF!="No Data",1,IF(#REF!&lt;&gt;"",1,0))</f>
        <v>#REF!</v>
      </c>
      <c r="D159" s="25" t="e">
        <f>IF('Crisis Indicator Data'!#REF!="No Data",1,IF(#REF!&lt;&gt;"",1,0))</f>
        <v>#REF!</v>
      </c>
      <c r="E159" s="25" t="e">
        <f>IF('Crisis Indicator Data'!#REF!="No Data",1,IF(#REF!&lt;&gt;"",1,0))</f>
        <v>#REF!</v>
      </c>
      <c r="F159" s="25" t="e">
        <f>IF('Crisis Indicator Data'!#REF!="No Data",1,IF(#REF!&lt;&gt;"",1,0))</f>
        <v>#REF!</v>
      </c>
      <c r="G159" s="25" t="e">
        <f>IF('Crisis Indicator Data'!#REF!="No Data",1,IF(#REF!&lt;&gt;"",1,0))</f>
        <v>#REF!</v>
      </c>
      <c r="H159" s="25" t="e">
        <f>IF('Crisis Indicator Data'!#REF!="No Data",1,IF(#REF!&lt;&gt;"",1,0))</f>
        <v>#REF!</v>
      </c>
      <c r="I159" s="25" t="e">
        <f>IF('Crisis Indicator Data'!#REF!="No Data",1,IF(#REF!&lt;&gt;"",1,0))</f>
        <v>#REF!</v>
      </c>
      <c r="J159" s="25" t="e">
        <f>IF('Crisis Indicator Data'!#REF!="No Data",1,IF(#REF!&lt;&gt;"",1,0))</f>
        <v>#REF!</v>
      </c>
      <c r="K159" s="25" t="e">
        <f>IF('Crisis Indicator Data'!#REF!="No Data",1,IF(#REF!&lt;&gt;"",1,0))</f>
        <v>#REF!</v>
      </c>
      <c r="L159" s="25" t="e">
        <f>IF('Crisis Indicator Data'!#REF!="No Data",1,IF(#REF!&lt;&gt;"",1,0))</f>
        <v>#REF!</v>
      </c>
      <c r="M159" s="25" t="e">
        <f>IF('Crisis Indicator Data'!#REF!="No Data",1,IF(#REF!&lt;&gt;"",1,0))</f>
        <v>#REF!</v>
      </c>
      <c r="N159" s="25" t="e">
        <f>IF('Crisis Indicator Data'!#REF!="No Data",1,IF(#REF!&lt;&gt;"",1,0))</f>
        <v>#REF!</v>
      </c>
      <c r="O159" s="25" t="e">
        <f>IF('Crisis Indicator Data'!#REF!="No Data",1,IF(#REF!&lt;&gt;"",1,0))</f>
        <v>#REF!</v>
      </c>
      <c r="P159" s="25" t="e">
        <f>IF('Crisis Indicator Data'!#REF!="No Data",1,IF(#REF!&lt;&gt;"",1,0))</f>
        <v>#REF!</v>
      </c>
      <c r="Q159" s="25" t="e">
        <f>IF('Crisis Indicator Data'!#REF!="No Data",1,IF(#REF!&lt;&gt;"",1,0))</f>
        <v>#REF!</v>
      </c>
      <c r="R159" s="25" t="e">
        <f>IF('Crisis Indicator Data'!#REF!="No Data",1,IF(#REF!&lt;&gt;"",1,0))</f>
        <v>#REF!</v>
      </c>
      <c r="S159" s="25" t="e">
        <f>IF('Crisis Indicator Data'!#REF!="No Data",1,IF(#REF!&lt;&gt;"",1,0))</f>
        <v>#REF!</v>
      </c>
      <c r="T159" s="25" t="e">
        <f>IF('Crisis Indicator Data'!#REF!="No Data",1,IF(#REF!&lt;&gt;"",1,0))</f>
        <v>#REF!</v>
      </c>
      <c r="U159" s="25" t="e">
        <f>IF('Crisis Indicator Data'!#REF!="No Data",1,IF(#REF!&lt;&gt;"",1,0))</f>
        <v>#REF!</v>
      </c>
      <c r="V159" s="25" t="e">
        <f>IF('Crisis Indicator Data'!#REF!="No Data",1,IF(#REF!&lt;&gt;"",1,0))</f>
        <v>#REF!</v>
      </c>
      <c r="W159" s="25" t="e">
        <f>IF('Crisis Indicator Data'!#REF!="No Data",1,IF(#REF!&lt;&gt;"",1,0))</f>
        <v>#REF!</v>
      </c>
      <c r="X159" s="25" t="e">
        <f>IF('Crisis Indicator Data'!#REF!="No Data",1,IF(#REF!&lt;&gt;"",1,0))</f>
        <v>#REF!</v>
      </c>
      <c r="Y159" s="25" t="e">
        <f>IF('Crisis Indicator Data'!#REF!="No Data",1,IF(#REF!&lt;&gt;"",1,0))</f>
        <v>#REF!</v>
      </c>
      <c r="Z159" s="25" t="e">
        <f>IF('Crisis Indicator Data'!#REF!="No Data",1,IF(#REF!&lt;&gt;"",1,0))</f>
        <v>#REF!</v>
      </c>
      <c r="AA159" s="25" t="e">
        <f>IF('Crisis Indicator Data'!#REF!="No Data",1,IF(#REF!&lt;&gt;"",1,0))</f>
        <v>#REF!</v>
      </c>
      <c r="AB159" s="25" t="e">
        <f>IF('Crisis Indicator Data'!#REF!="No Data",1,IF(#REF!&lt;&gt;"",1,0))</f>
        <v>#REF!</v>
      </c>
      <c r="AC159" s="25" t="e">
        <f>IF('Crisis Indicator Data'!#REF!="No Data",1,IF(#REF!&lt;&gt;"",1,0))</f>
        <v>#REF!</v>
      </c>
      <c r="AD159" s="25" t="e">
        <f>IF('Crisis Indicator Data'!#REF!="No Data",1,IF(#REF!&lt;&gt;"",1,0))</f>
        <v>#REF!</v>
      </c>
      <c r="AE159" s="25" t="e">
        <f>IF('Crisis Indicator Data'!#REF!="No Data",1,IF(#REF!&lt;&gt;"",1,0))</f>
        <v>#REF!</v>
      </c>
      <c r="AF159" s="25" t="e">
        <f>IF('Crisis Indicator Data'!#REF!="No Data",1,IF(#REF!&lt;&gt;"",1,0))</f>
        <v>#REF!</v>
      </c>
      <c r="AG159" s="25" t="e">
        <f>IF('Crisis Indicator Data'!#REF!="No Data",1,IF(#REF!&lt;&gt;"",1,0))</f>
        <v>#REF!</v>
      </c>
      <c r="AH159" s="25" t="e">
        <f>IF('Crisis Indicator Data'!#REF!="No Data",1,IF(#REF!&lt;&gt;"",1,0))</f>
        <v>#REF!</v>
      </c>
      <c r="AI159" s="25" t="e">
        <f>IF('Crisis Indicator Data'!#REF!="No Data",1,IF(#REF!&lt;&gt;"",1,0))</f>
        <v>#REF!</v>
      </c>
      <c r="AJ159" s="25" t="e">
        <f>IF('Crisis Indicator Data'!#REF!="No Data",1,IF(#REF!&lt;&gt;"",1,0))</f>
        <v>#REF!</v>
      </c>
      <c r="AK159" s="25" t="e">
        <f>IF('Crisis Indicator Data'!#REF!="No Data",1,IF(#REF!&lt;&gt;"",1,0))</f>
        <v>#REF!</v>
      </c>
      <c r="AL159" s="25" t="e">
        <f>IF('Crisis Indicator Data'!#REF!="No Data",1,IF(#REF!&lt;&gt;"",1,0))</f>
        <v>#REF!</v>
      </c>
      <c r="AM159" s="25" t="e">
        <f>IF('Crisis Indicator Data'!#REF!="No Data",1,IF(#REF!&lt;&gt;"",1,0))</f>
        <v>#REF!</v>
      </c>
      <c r="AN159" s="25" t="e">
        <f>IF('Crisis Indicator Data'!#REF!="No Data",1,IF(#REF!&lt;&gt;"",1,0))</f>
        <v>#REF!</v>
      </c>
      <c r="AO159" s="25" t="e">
        <f>IF('Crisis Indicator Data'!#REF!="No Data",1,IF(#REF!&lt;&gt;"",1,0))</f>
        <v>#REF!</v>
      </c>
      <c r="AP159" s="25" t="e">
        <f>IF('Crisis Indicator Data'!#REF!="No Data",1,IF(#REF!&lt;&gt;"",1,0))</f>
        <v>#REF!</v>
      </c>
      <c r="AQ159" s="25" t="e">
        <f>IF('Crisis Indicator Data'!#REF!="No Data",1,IF(#REF!&lt;&gt;"",1,0))</f>
        <v>#REF!</v>
      </c>
      <c r="AR159" s="25" t="e">
        <f>IF('Crisis Indicator Data'!#REF!="No Data",1,IF(#REF!&lt;&gt;"",1,0))</f>
        <v>#REF!</v>
      </c>
      <c r="AS159" s="25" t="e">
        <f>IF('Crisis Indicator Data'!#REF!="No Data",1,IF(#REF!&lt;&gt;"",1,0))</f>
        <v>#REF!</v>
      </c>
      <c r="AT159" s="25" t="e">
        <f>IF('Crisis Indicator Data'!#REF!="No Data",1,IF(#REF!&lt;&gt;"",1,0))</f>
        <v>#REF!</v>
      </c>
      <c r="AU159" s="25" t="e">
        <f>IF('Crisis Indicator Data'!#REF!="No Data",1,IF(#REF!&lt;&gt;"",1,0))</f>
        <v>#REF!</v>
      </c>
      <c r="AV159" s="25" t="e">
        <f>IF('Crisis Indicator Data'!#REF!="No Data",1,IF(#REF!&lt;&gt;"",1,0))</f>
        <v>#REF!</v>
      </c>
      <c r="AW159" s="25" t="e">
        <f>IF('Crisis Indicator Data'!#REF!="No Data",1,IF(#REF!&lt;&gt;"",1,0))</f>
        <v>#REF!</v>
      </c>
      <c r="AX159" s="25" t="e">
        <f>IF('Crisis Indicator Data'!#REF!="No Data",1,IF(#REF!&lt;&gt;"",1,0))</f>
        <v>#REF!</v>
      </c>
      <c r="AY159" s="25" t="e">
        <f>IF('Crisis Indicator Data'!#REF!="No Data",1,IF(#REF!&lt;&gt;"",1,0))</f>
        <v>#REF!</v>
      </c>
      <c r="AZ159" s="25" t="e">
        <f>IF('Crisis Indicator Data'!#REF!="No Data",1,IF(#REF!&lt;&gt;"",1,0))</f>
        <v>#REF!</v>
      </c>
      <c r="BA159" t="e">
        <f t="shared" si="8"/>
        <v>#REF!</v>
      </c>
      <c r="BB159" s="27" t="e">
        <f t="shared" si="9"/>
        <v>#REF!</v>
      </c>
    </row>
    <row r="160" spans="1:54" x14ac:dyDescent="0.25">
      <c r="A160" t="s">
        <v>9921</v>
      </c>
      <c r="B160" s="25" t="e">
        <f>IF('Crisis Indicator Data'!#REF!="No Data",1,IF(#REF!&lt;&gt;"",1,0))</f>
        <v>#REF!</v>
      </c>
      <c r="C160" s="25" t="e">
        <f>IF('Crisis Indicator Data'!#REF!="No Data",1,IF(#REF!&lt;&gt;"",1,0))</f>
        <v>#REF!</v>
      </c>
      <c r="D160" s="25" t="e">
        <f>IF('Crisis Indicator Data'!#REF!="No Data",1,IF(#REF!&lt;&gt;"",1,0))</f>
        <v>#REF!</v>
      </c>
      <c r="E160" s="25" t="e">
        <f>IF('Crisis Indicator Data'!#REF!="No Data",1,IF(#REF!&lt;&gt;"",1,0))</f>
        <v>#REF!</v>
      </c>
      <c r="F160" s="25" t="e">
        <f>IF('Crisis Indicator Data'!#REF!="No Data",1,IF(#REF!&lt;&gt;"",1,0))</f>
        <v>#REF!</v>
      </c>
      <c r="G160" s="25" t="e">
        <f>IF('Crisis Indicator Data'!#REF!="No Data",1,IF(#REF!&lt;&gt;"",1,0))</f>
        <v>#REF!</v>
      </c>
      <c r="H160" s="25" t="e">
        <f>IF('Crisis Indicator Data'!#REF!="No Data",1,IF(#REF!&lt;&gt;"",1,0))</f>
        <v>#REF!</v>
      </c>
      <c r="I160" s="25" t="e">
        <f>IF('Crisis Indicator Data'!#REF!="No Data",1,IF(#REF!&lt;&gt;"",1,0))</f>
        <v>#REF!</v>
      </c>
      <c r="J160" s="25" t="e">
        <f>IF('Crisis Indicator Data'!#REF!="No Data",1,IF(#REF!&lt;&gt;"",1,0))</f>
        <v>#REF!</v>
      </c>
      <c r="K160" s="25" t="e">
        <f>IF('Crisis Indicator Data'!#REF!="No Data",1,IF(#REF!&lt;&gt;"",1,0))</f>
        <v>#REF!</v>
      </c>
      <c r="L160" s="25" t="e">
        <f>IF('Crisis Indicator Data'!#REF!="No Data",1,IF(#REF!&lt;&gt;"",1,0))</f>
        <v>#REF!</v>
      </c>
      <c r="M160" s="25" t="e">
        <f>IF('Crisis Indicator Data'!#REF!="No Data",1,IF(#REF!&lt;&gt;"",1,0))</f>
        <v>#REF!</v>
      </c>
      <c r="N160" s="25" t="e">
        <f>IF('Crisis Indicator Data'!#REF!="No Data",1,IF(#REF!&lt;&gt;"",1,0))</f>
        <v>#REF!</v>
      </c>
      <c r="O160" s="25" t="e">
        <f>IF('Crisis Indicator Data'!#REF!="No Data",1,IF(#REF!&lt;&gt;"",1,0))</f>
        <v>#REF!</v>
      </c>
      <c r="P160" s="25" t="e">
        <f>IF('Crisis Indicator Data'!#REF!="No Data",1,IF(#REF!&lt;&gt;"",1,0))</f>
        <v>#REF!</v>
      </c>
      <c r="Q160" s="25" t="e">
        <f>IF('Crisis Indicator Data'!#REF!="No Data",1,IF(#REF!&lt;&gt;"",1,0))</f>
        <v>#REF!</v>
      </c>
      <c r="R160" s="25" t="e">
        <f>IF('Crisis Indicator Data'!#REF!="No Data",1,IF(#REF!&lt;&gt;"",1,0))</f>
        <v>#REF!</v>
      </c>
      <c r="S160" s="25" t="e">
        <f>IF('Crisis Indicator Data'!#REF!="No Data",1,IF(#REF!&lt;&gt;"",1,0))</f>
        <v>#REF!</v>
      </c>
      <c r="T160" s="25" t="e">
        <f>IF('Crisis Indicator Data'!#REF!="No Data",1,IF(#REF!&lt;&gt;"",1,0))</f>
        <v>#REF!</v>
      </c>
      <c r="U160" s="25" t="e">
        <f>IF('Crisis Indicator Data'!#REF!="No Data",1,IF(#REF!&lt;&gt;"",1,0))</f>
        <v>#REF!</v>
      </c>
      <c r="V160" s="25" t="e">
        <f>IF('Crisis Indicator Data'!#REF!="No Data",1,IF(#REF!&lt;&gt;"",1,0))</f>
        <v>#REF!</v>
      </c>
      <c r="W160" s="25" t="e">
        <f>IF('Crisis Indicator Data'!#REF!="No Data",1,IF(#REF!&lt;&gt;"",1,0))</f>
        <v>#REF!</v>
      </c>
      <c r="X160" s="25" t="e">
        <f>IF('Crisis Indicator Data'!#REF!="No Data",1,IF(#REF!&lt;&gt;"",1,0))</f>
        <v>#REF!</v>
      </c>
      <c r="Y160" s="25" t="e">
        <f>IF('Crisis Indicator Data'!#REF!="No Data",1,IF(#REF!&lt;&gt;"",1,0))</f>
        <v>#REF!</v>
      </c>
      <c r="Z160" s="25" t="e">
        <f>IF('Crisis Indicator Data'!#REF!="No Data",1,IF(#REF!&lt;&gt;"",1,0))</f>
        <v>#REF!</v>
      </c>
      <c r="AA160" s="25" t="e">
        <f>IF('Crisis Indicator Data'!#REF!="No Data",1,IF(#REF!&lt;&gt;"",1,0))</f>
        <v>#REF!</v>
      </c>
      <c r="AB160" s="25" t="e">
        <f>IF('Crisis Indicator Data'!#REF!="No Data",1,IF(#REF!&lt;&gt;"",1,0))</f>
        <v>#REF!</v>
      </c>
      <c r="AC160" s="25" t="e">
        <f>IF('Crisis Indicator Data'!#REF!="No Data",1,IF(#REF!&lt;&gt;"",1,0))</f>
        <v>#REF!</v>
      </c>
      <c r="AD160" s="25" t="e">
        <f>IF('Crisis Indicator Data'!#REF!="No Data",1,IF(#REF!&lt;&gt;"",1,0))</f>
        <v>#REF!</v>
      </c>
      <c r="AE160" s="25" t="e">
        <f>IF('Crisis Indicator Data'!#REF!="No Data",1,IF(#REF!&lt;&gt;"",1,0))</f>
        <v>#REF!</v>
      </c>
      <c r="AF160" s="25" t="e">
        <f>IF('Crisis Indicator Data'!#REF!="No Data",1,IF(#REF!&lt;&gt;"",1,0))</f>
        <v>#REF!</v>
      </c>
      <c r="AG160" s="25" t="e">
        <f>IF('Crisis Indicator Data'!#REF!="No Data",1,IF(#REF!&lt;&gt;"",1,0))</f>
        <v>#REF!</v>
      </c>
      <c r="AH160" s="25" t="e">
        <f>IF('Crisis Indicator Data'!#REF!="No Data",1,IF(#REF!&lt;&gt;"",1,0))</f>
        <v>#REF!</v>
      </c>
      <c r="AI160" s="25" t="e">
        <f>IF('Crisis Indicator Data'!#REF!="No Data",1,IF(#REF!&lt;&gt;"",1,0))</f>
        <v>#REF!</v>
      </c>
      <c r="AJ160" s="25" t="e">
        <f>IF('Crisis Indicator Data'!#REF!="No Data",1,IF(#REF!&lt;&gt;"",1,0))</f>
        <v>#REF!</v>
      </c>
      <c r="AK160" s="25" t="e">
        <f>IF('Crisis Indicator Data'!#REF!="No Data",1,IF(#REF!&lt;&gt;"",1,0))</f>
        <v>#REF!</v>
      </c>
      <c r="AL160" s="25" t="e">
        <f>IF('Crisis Indicator Data'!#REF!="No Data",1,IF(#REF!&lt;&gt;"",1,0))</f>
        <v>#REF!</v>
      </c>
      <c r="AM160" s="25" t="e">
        <f>IF('Crisis Indicator Data'!#REF!="No Data",1,IF(#REF!&lt;&gt;"",1,0))</f>
        <v>#REF!</v>
      </c>
      <c r="AN160" s="25" t="e">
        <f>IF('Crisis Indicator Data'!#REF!="No Data",1,IF(#REF!&lt;&gt;"",1,0))</f>
        <v>#REF!</v>
      </c>
      <c r="AO160" s="25" t="e">
        <f>IF('Crisis Indicator Data'!#REF!="No Data",1,IF(#REF!&lt;&gt;"",1,0))</f>
        <v>#REF!</v>
      </c>
      <c r="AP160" s="25" t="e">
        <f>IF('Crisis Indicator Data'!#REF!="No Data",1,IF(#REF!&lt;&gt;"",1,0))</f>
        <v>#REF!</v>
      </c>
      <c r="AQ160" s="25" t="e">
        <f>IF('Crisis Indicator Data'!#REF!="No Data",1,IF(#REF!&lt;&gt;"",1,0))</f>
        <v>#REF!</v>
      </c>
      <c r="AR160" s="25" t="e">
        <f>IF('Crisis Indicator Data'!#REF!="No Data",1,IF(#REF!&lt;&gt;"",1,0))</f>
        <v>#REF!</v>
      </c>
      <c r="AS160" s="25" t="e">
        <f>IF('Crisis Indicator Data'!#REF!="No Data",1,IF(#REF!&lt;&gt;"",1,0))</f>
        <v>#REF!</v>
      </c>
      <c r="AT160" s="25" t="e">
        <f>IF('Crisis Indicator Data'!#REF!="No Data",1,IF(#REF!&lt;&gt;"",1,0))</f>
        <v>#REF!</v>
      </c>
      <c r="AU160" s="25" t="e">
        <f>IF('Crisis Indicator Data'!#REF!="No Data",1,IF(#REF!&lt;&gt;"",1,0))</f>
        <v>#REF!</v>
      </c>
      <c r="AV160" s="25" t="e">
        <f>IF('Crisis Indicator Data'!#REF!="No Data",1,IF(#REF!&lt;&gt;"",1,0))</f>
        <v>#REF!</v>
      </c>
      <c r="AW160" s="25" t="e">
        <f>IF('Crisis Indicator Data'!#REF!="No Data",1,IF(#REF!&lt;&gt;"",1,0))</f>
        <v>#REF!</v>
      </c>
      <c r="AX160" s="25" t="e">
        <f>IF('Crisis Indicator Data'!#REF!="No Data",1,IF(#REF!&lt;&gt;"",1,0))</f>
        <v>#REF!</v>
      </c>
      <c r="AY160" s="25" t="e">
        <f>IF('Crisis Indicator Data'!#REF!="No Data",1,IF(#REF!&lt;&gt;"",1,0))</f>
        <v>#REF!</v>
      </c>
      <c r="AZ160" s="25" t="e">
        <f>IF('Crisis Indicator Data'!#REF!="No Data",1,IF(#REF!&lt;&gt;"",1,0))</f>
        <v>#REF!</v>
      </c>
      <c r="BA160" t="e">
        <f t="shared" si="8"/>
        <v>#REF!</v>
      </c>
      <c r="BB160" s="27" t="e">
        <f t="shared" si="9"/>
        <v>#REF!</v>
      </c>
    </row>
    <row r="161" spans="1:54" x14ac:dyDescent="0.25">
      <c r="A161" t="s">
        <v>9999</v>
      </c>
      <c r="B161" s="25" t="e">
        <f>IF('Crisis Indicator Data'!#REF!="No Data",1,IF(#REF!&lt;&gt;"",1,0))</f>
        <v>#REF!</v>
      </c>
      <c r="C161" s="25" t="e">
        <f>IF('Crisis Indicator Data'!#REF!="No Data",1,IF(#REF!&lt;&gt;"",1,0))</f>
        <v>#REF!</v>
      </c>
      <c r="D161" s="25" t="e">
        <f>IF('Crisis Indicator Data'!#REF!="No Data",1,IF(#REF!&lt;&gt;"",1,0))</f>
        <v>#REF!</v>
      </c>
      <c r="E161" s="25" t="e">
        <f>IF('Crisis Indicator Data'!#REF!="No Data",1,IF(#REF!&lt;&gt;"",1,0))</f>
        <v>#REF!</v>
      </c>
      <c r="F161" s="25" t="e">
        <f>IF('Crisis Indicator Data'!#REF!="No Data",1,IF(#REF!&lt;&gt;"",1,0))</f>
        <v>#REF!</v>
      </c>
      <c r="G161" s="25" t="e">
        <f>IF('Crisis Indicator Data'!#REF!="No Data",1,IF(#REF!&lt;&gt;"",1,0))</f>
        <v>#REF!</v>
      </c>
      <c r="H161" s="25" t="e">
        <f>IF('Crisis Indicator Data'!#REF!="No Data",1,IF(#REF!&lt;&gt;"",1,0))</f>
        <v>#REF!</v>
      </c>
      <c r="I161" s="25" t="e">
        <f>IF('Crisis Indicator Data'!#REF!="No Data",1,IF(#REF!&lt;&gt;"",1,0))</f>
        <v>#REF!</v>
      </c>
      <c r="J161" s="25" t="e">
        <f>IF('Crisis Indicator Data'!#REF!="No Data",1,IF(#REF!&lt;&gt;"",1,0))</f>
        <v>#REF!</v>
      </c>
      <c r="K161" s="25" t="e">
        <f>IF('Crisis Indicator Data'!#REF!="No Data",1,IF(#REF!&lt;&gt;"",1,0))</f>
        <v>#REF!</v>
      </c>
      <c r="L161" s="25" t="e">
        <f>IF('Crisis Indicator Data'!#REF!="No Data",1,IF(#REF!&lt;&gt;"",1,0))</f>
        <v>#REF!</v>
      </c>
      <c r="M161" s="25" t="e">
        <f>IF('Crisis Indicator Data'!#REF!="No Data",1,IF(#REF!&lt;&gt;"",1,0))</f>
        <v>#REF!</v>
      </c>
      <c r="N161" s="25" t="e">
        <f>IF('Crisis Indicator Data'!#REF!="No Data",1,IF(#REF!&lt;&gt;"",1,0))</f>
        <v>#REF!</v>
      </c>
      <c r="O161" s="25" t="e">
        <f>IF('Crisis Indicator Data'!#REF!="No Data",1,IF(#REF!&lt;&gt;"",1,0))</f>
        <v>#REF!</v>
      </c>
      <c r="P161" s="25" t="e">
        <f>IF('Crisis Indicator Data'!#REF!="No Data",1,IF(#REF!&lt;&gt;"",1,0))</f>
        <v>#REF!</v>
      </c>
      <c r="Q161" s="25" t="e">
        <f>IF('Crisis Indicator Data'!#REF!="No Data",1,IF(#REF!&lt;&gt;"",1,0))</f>
        <v>#REF!</v>
      </c>
      <c r="R161" s="25" t="e">
        <f>IF('Crisis Indicator Data'!#REF!="No Data",1,IF(#REF!&lt;&gt;"",1,0))</f>
        <v>#REF!</v>
      </c>
      <c r="S161" s="25" t="e">
        <f>IF('Crisis Indicator Data'!#REF!="No Data",1,IF(#REF!&lt;&gt;"",1,0))</f>
        <v>#REF!</v>
      </c>
      <c r="T161" s="25" t="e">
        <f>IF('Crisis Indicator Data'!#REF!="No Data",1,IF(#REF!&lt;&gt;"",1,0))</f>
        <v>#REF!</v>
      </c>
      <c r="U161" s="25" t="e">
        <f>IF('Crisis Indicator Data'!#REF!="No Data",1,IF(#REF!&lt;&gt;"",1,0))</f>
        <v>#REF!</v>
      </c>
      <c r="V161" s="25" t="e">
        <f>IF('Crisis Indicator Data'!#REF!="No Data",1,IF(#REF!&lt;&gt;"",1,0))</f>
        <v>#REF!</v>
      </c>
      <c r="W161" s="25" t="e">
        <f>IF('Crisis Indicator Data'!#REF!="No Data",1,IF(#REF!&lt;&gt;"",1,0))</f>
        <v>#REF!</v>
      </c>
      <c r="X161" s="25" t="e">
        <f>IF('Crisis Indicator Data'!#REF!="No Data",1,IF(#REF!&lt;&gt;"",1,0))</f>
        <v>#REF!</v>
      </c>
      <c r="Y161" s="25" t="e">
        <f>IF('Crisis Indicator Data'!#REF!="No Data",1,IF(#REF!&lt;&gt;"",1,0))</f>
        <v>#REF!</v>
      </c>
      <c r="Z161" s="25" t="e">
        <f>IF('Crisis Indicator Data'!#REF!="No Data",1,IF(#REF!&lt;&gt;"",1,0))</f>
        <v>#REF!</v>
      </c>
      <c r="AA161" s="25" t="e">
        <f>IF('Crisis Indicator Data'!#REF!="No Data",1,IF(#REF!&lt;&gt;"",1,0))</f>
        <v>#REF!</v>
      </c>
      <c r="AB161" s="25" t="e">
        <f>IF('Crisis Indicator Data'!#REF!="No Data",1,IF(#REF!&lt;&gt;"",1,0))</f>
        <v>#REF!</v>
      </c>
      <c r="AC161" s="25" t="e">
        <f>IF('Crisis Indicator Data'!#REF!="No Data",1,IF(#REF!&lt;&gt;"",1,0))</f>
        <v>#REF!</v>
      </c>
      <c r="AD161" s="25" t="e">
        <f>IF('Crisis Indicator Data'!#REF!="No Data",1,IF(#REF!&lt;&gt;"",1,0))</f>
        <v>#REF!</v>
      </c>
      <c r="AE161" s="25" t="e">
        <f>IF('Crisis Indicator Data'!#REF!="No Data",1,IF(#REF!&lt;&gt;"",1,0))</f>
        <v>#REF!</v>
      </c>
      <c r="AF161" s="25" t="e">
        <f>IF('Crisis Indicator Data'!#REF!="No Data",1,IF(#REF!&lt;&gt;"",1,0))</f>
        <v>#REF!</v>
      </c>
      <c r="AG161" s="25" t="e">
        <f>IF('Crisis Indicator Data'!#REF!="No Data",1,IF(#REF!&lt;&gt;"",1,0))</f>
        <v>#REF!</v>
      </c>
      <c r="AH161" s="25" t="e">
        <f>IF('Crisis Indicator Data'!#REF!="No Data",1,IF(#REF!&lt;&gt;"",1,0))</f>
        <v>#REF!</v>
      </c>
      <c r="AI161" s="25" t="e">
        <f>IF('Crisis Indicator Data'!#REF!="No Data",1,IF(#REF!&lt;&gt;"",1,0))</f>
        <v>#REF!</v>
      </c>
      <c r="AJ161" s="25" t="e">
        <f>IF('Crisis Indicator Data'!#REF!="No Data",1,IF(#REF!&lt;&gt;"",1,0))</f>
        <v>#REF!</v>
      </c>
      <c r="AK161" s="25" t="e">
        <f>IF('Crisis Indicator Data'!#REF!="No Data",1,IF(#REF!&lt;&gt;"",1,0))</f>
        <v>#REF!</v>
      </c>
      <c r="AL161" s="25" t="e">
        <f>IF('Crisis Indicator Data'!#REF!="No Data",1,IF(#REF!&lt;&gt;"",1,0))</f>
        <v>#REF!</v>
      </c>
      <c r="AM161" s="25" t="e">
        <f>IF('Crisis Indicator Data'!#REF!="No Data",1,IF(#REF!&lt;&gt;"",1,0))</f>
        <v>#REF!</v>
      </c>
      <c r="AN161" s="25" t="e">
        <f>IF('Crisis Indicator Data'!#REF!="No Data",1,IF(#REF!&lt;&gt;"",1,0))</f>
        <v>#REF!</v>
      </c>
      <c r="AO161" s="25" t="e">
        <f>IF('Crisis Indicator Data'!#REF!="No Data",1,IF(#REF!&lt;&gt;"",1,0))</f>
        <v>#REF!</v>
      </c>
      <c r="AP161" s="25" t="e">
        <f>IF('Crisis Indicator Data'!#REF!="No Data",1,IF(#REF!&lt;&gt;"",1,0))</f>
        <v>#REF!</v>
      </c>
      <c r="AQ161" s="25" t="e">
        <f>IF('Crisis Indicator Data'!#REF!="No Data",1,IF(#REF!&lt;&gt;"",1,0))</f>
        <v>#REF!</v>
      </c>
      <c r="AR161" s="25" t="e">
        <f>IF('Crisis Indicator Data'!#REF!="No Data",1,IF(#REF!&lt;&gt;"",1,0))</f>
        <v>#REF!</v>
      </c>
      <c r="AS161" s="25" t="e">
        <f>IF('Crisis Indicator Data'!#REF!="No Data",1,IF(#REF!&lt;&gt;"",1,0))</f>
        <v>#REF!</v>
      </c>
      <c r="AT161" s="25" t="e">
        <f>IF('Crisis Indicator Data'!#REF!="No Data",1,IF(#REF!&lt;&gt;"",1,0))</f>
        <v>#REF!</v>
      </c>
      <c r="AU161" s="25" t="e">
        <f>IF('Crisis Indicator Data'!#REF!="No Data",1,IF(#REF!&lt;&gt;"",1,0))</f>
        <v>#REF!</v>
      </c>
      <c r="AV161" s="25" t="e">
        <f>IF('Crisis Indicator Data'!#REF!="No Data",1,IF(#REF!&lt;&gt;"",1,0))</f>
        <v>#REF!</v>
      </c>
      <c r="AW161" s="25" t="e">
        <f>IF('Crisis Indicator Data'!#REF!="No Data",1,IF(#REF!&lt;&gt;"",1,0))</f>
        <v>#REF!</v>
      </c>
      <c r="AX161" s="25" t="e">
        <f>IF('Crisis Indicator Data'!#REF!="No Data",1,IF(#REF!&lt;&gt;"",1,0))</f>
        <v>#REF!</v>
      </c>
      <c r="AY161" s="25" t="e">
        <f>IF('Crisis Indicator Data'!#REF!="No Data",1,IF(#REF!&lt;&gt;"",1,0))</f>
        <v>#REF!</v>
      </c>
      <c r="AZ161" s="25" t="e">
        <f>IF('Crisis Indicator Data'!#REF!="No Data",1,IF(#REF!&lt;&gt;"",1,0))</f>
        <v>#REF!</v>
      </c>
      <c r="BA161" t="e">
        <f t="shared" si="8"/>
        <v>#REF!</v>
      </c>
      <c r="BB161" s="27" t="e">
        <f t="shared" si="9"/>
        <v>#REF!</v>
      </c>
    </row>
    <row r="162" spans="1:54" x14ac:dyDescent="0.25">
      <c r="A162" t="s">
        <v>10069</v>
      </c>
      <c r="B162" s="25" t="e">
        <f>IF('Crisis Indicator Data'!#REF!="No Data",1,IF(#REF!&lt;&gt;"",1,0))</f>
        <v>#REF!</v>
      </c>
      <c r="C162" s="25" t="e">
        <f>IF('Crisis Indicator Data'!#REF!="No Data",1,IF(#REF!&lt;&gt;"",1,0))</f>
        <v>#REF!</v>
      </c>
      <c r="D162" s="25" t="e">
        <f>IF('Crisis Indicator Data'!#REF!="No Data",1,IF(#REF!&lt;&gt;"",1,0))</f>
        <v>#REF!</v>
      </c>
      <c r="E162" s="25" t="e">
        <f>IF('Crisis Indicator Data'!#REF!="No Data",1,IF(#REF!&lt;&gt;"",1,0))</f>
        <v>#REF!</v>
      </c>
      <c r="F162" s="25" t="e">
        <f>IF('Crisis Indicator Data'!#REF!="No Data",1,IF(#REF!&lt;&gt;"",1,0))</f>
        <v>#REF!</v>
      </c>
      <c r="G162" s="25" t="e">
        <f>IF('Crisis Indicator Data'!#REF!="No Data",1,IF(#REF!&lt;&gt;"",1,0))</f>
        <v>#REF!</v>
      </c>
      <c r="H162" s="25" t="e">
        <f>IF('Crisis Indicator Data'!#REF!="No Data",1,IF(#REF!&lt;&gt;"",1,0))</f>
        <v>#REF!</v>
      </c>
      <c r="I162" s="25" t="e">
        <f>IF('Crisis Indicator Data'!#REF!="No Data",1,IF(#REF!&lt;&gt;"",1,0))</f>
        <v>#REF!</v>
      </c>
      <c r="J162" s="25" t="e">
        <f>IF('Crisis Indicator Data'!#REF!="No Data",1,IF(#REF!&lt;&gt;"",1,0))</f>
        <v>#REF!</v>
      </c>
      <c r="K162" s="25" t="e">
        <f>IF('Crisis Indicator Data'!#REF!="No Data",1,IF(#REF!&lt;&gt;"",1,0))</f>
        <v>#REF!</v>
      </c>
      <c r="L162" s="25" t="e">
        <f>IF('Crisis Indicator Data'!#REF!="No Data",1,IF(#REF!&lt;&gt;"",1,0))</f>
        <v>#REF!</v>
      </c>
      <c r="M162" s="25" t="e">
        <f>IF('Crisis Indicator Data'!#REF!="No Data",1,IF(#REF!&lt;&gt;"",1,0))</f>
        <v>#REF!</v>
      </c>
      <c r="N162" s="25" t="e">
        <f>IF('Crisis Indicator Data'!#REF!="No Data",1,IF(#REF!&lt;&gt;"",1,0))</f>
        <v>#REF!</v>
      </c>
      <c r="O162" s="25" t="e">
        <f>IF('Crisis Indicator Data'!#REF!="No Data",1,IF(#REF!&lt;&gt;"",1,0))</f>
        <v>#REF!</v>
      </c>
      <c r="P162" s="25" t="e">
        <f>IF('Crisis Indicator Data'!#REF!="No Data",1,IF(#REF!&lt;&gt;"",1,0))</f>
        <v>#REF!</v>
      </c>
      <c r="Q162" s="25" t="e">
        <f>IF('Crisis Indicator Data'!#REF!="No Data",1,IF(#REF!&lt;&gt;"",1,0))</f>
        <v>#REF!</v>
      </c>
      <c r="R162" s="25" t="e">
        <f>IF('Crisis Indicator Data'!#REF!="No Data",1,IF(#REF!&lt;&gt;"",1,0))</f>
        <v>#REF!</v>
      </c>
      <c r="S162" s="25" t="e">
        <f>IF('Crisis Indicator Data'!#REF!="No Data",1,IF(#REF!&lt;&gt;"",1,0))</f>
        <v>#REF!</v>
      </c>
      <c r="T162" s="25" t="e">
        <f>IF('Crisis Indicator Data'!#REF!="No Data",1,IF(#REF!&lt;&gt;"",1,0))</f>
        <v>#REF!</v>
      </c>
      <c r="U162" s="25" t="e">
        <f>IF('Crisis Indicator Data'!#REF!="No Data",1,IF(#REF!&lt;&gt;"",1,0))</f>
        <v>#REF!</v>
      </c>
      <c r="V162" s="25" t="e">
        <f>IF('Crisis Indicator Data'!#REF!="No Data",1,IF(#REF!&lt;&gt;"",1,0))</f>
        <v>#REF!</v>
      </c>
      <c r="W162" s="25" t="e">
        <f>IF('Crisis Indicator Data'!#REF!="No Data",1,IF(#REF!&lt;&gt;"",1,0))</f>
        <v>#REF!</v>
      </c>
      <c r="X162" s="25" t="e">
        <f>IF('Crisis Indicator Data'!#REF!="No Data",1,IF(#REF!&lt;&gt;"",1,0))</f>
        <v>#REF!</v>
      </c>
      <c r="Y162" s="25" t="e">
        <f>IF('Crisis Indicator Data'!#REF!="No Data",1,IF(#REF!&lt;&gt;"",1,0))</f>
        <v>#REF!</v>
      </c>
      <c r="Z162" s="25" t="e">
        <f>IF('Crisis Indicator Data'!#REF!="No Data",1,IF(#REF!&lt;&gt;"",1,0))</f>
        <v>#REF!</v>
      </c>
      <c r="AA162" s="25" t="e">
        <f>IF('Crisis Indicator Data'!#REF!="No Data",1,IF(#REF!&lt;&gt;"",1,0))</f>
        <v>#REF!</v>
      </c>
      <c r="AB162" s="25" t="e">
        <f>IF('Crisis Indicator Data'!#REF!="No Data",1,IF(#REF!&lt;&gt;"",1,0))</f>
        <v>#REF!</v>
      </c>
      <c r="AC162" s="25" t="e">
        <f>IF('Crisis Indicator Data'!#REF!="No Data",1,IF(#REF!&lt;&gt;"",1,0))</f>
        <v>#REF!</v>
      </c>
      <c r="AD162" s="25" t="e">
        <f>IF('Crisis Indicator Data'!#REF!="No Data",1,IF(#REF!&lt;&gt;"",1,0))</f>
        <v>#REF!</v>
      </c>
      <c r="AE162" s="25" t="e">
        <f>IF('Crisis Indicator Data'!#REF!="No Data",1,IF(#REF!&lt;&gt;"",1,0))</f>
        <v>#REF!</v>
      </c>
      <c r="AF162" s="25" t="e">
        <f>IF('Crisis Indicator Data'!#REF!="No Data",1,IF(#REF!&lt;&gt;"",1,0))</f>
        <v>#REF!</v>
      </c>
      <c r="AG162" s="25" t="e">
        <f>IF('Crisis Indicator Data'!#REF!="No Data",1,IF(#REF!&lt;&gt;"",1,0))</f>
        <v>#REF!</v>
      </c>
      <c r="AH162" s="25" t="e">
        <f>IF('Crisis Indicator Data'!#REF!="No Data",1,IF(#REF!&lt;&gt;"",1,0))</f>
        <v>#REF!</v>
      </c>
      <c r="AI162" s="25" t="e">
        <f>IF('Crisis Indicator Data'!#REF!="No Data",1,IF(#REF!&lt;&gt;"",1,0))</f>
        <v>#REF!</v>
      </c>
      <c r="AJ162" s="25" t="e">
        <f>IF('Crisis Indicator Data'!#REF!="No Data",1,IF(#REF!&lt;&gt;"",1,0))</f>
        <v>#REF!</v>
      </c>
      <c r="AK162" s="25" t="e">
        <f>IF('Crisis Indicator Data'!#REF!="No Data",1,IF(#REF!&lt;&gt;"",1,0))</f>
        <v>#REF!</v>
      </c>
      <c r="AL162" s="25" t="e">
        <f>IF('Crisis Indicator Data'!#REF!="No Data",1,IF(#REF!&lt;&gt;"",1,0))</f>
        <v>#REF!</v>
      </c>
      <c r="AM162" s="25" t="e">
        <f>IF('Crisis Indicator Data'!#REF!="No Data",1,IF(#REF!&lt;&gt;"",1,0))</f>
        <v>#REF!</v>
      </c>
      <c r="AN162" s="25" t="e">
        <f>IF('Crisis Indicator Data'!#REF!="No Data",1,IF(#REF!&lt;&gt;"",1,0))</f>
        <v>#REF!</v>
      </c>
      <c r="AO162" s="25" t="e">
        <f>IF('Crisis Indicator Data'!#REF!="No Data",1,IF(#REF!&lt;&gt;"",1,0))</f>
        <v>#REF!</v>
      </c>
      <c r="AP162" s="25" t="e">
        <f>IF('Crisis Indicator Data'!#REF!="No Data",1,IF(#REF!&lt;&gt;"",1,0))</f>
        <v>#REF!</v>
      </c>
      <c r="AQ162" s="25" t="e">
        <f>IF('Crisis Indicator Data'!#REF!="No Data",1,IF(#REF!&lt;&gt;"",1,0))</f>
        <v>#REF!</v>
      </c>
      <c r="AR162" s="25" t="e">
        <f>IF('Crisis Indicator Data'!#REF!="No Data",1,IF(#REF!&lt;&gt;"",1,0))</f>
        <v>#REF!</v>
      </c>
      <c r="AS162" s="25" t="e">
        <f>IF('Crisis Indicator Data'!#REF!="No Data",1,IF(#REF!&lt;&gt;"",1,0))</f>
        <v>#REF!</v>
      </c>
      <c r="AT162" s="25" t="e">
        <f>IF('Crisis Indicator Data'!#REF!="No Data",1,IF(#REF!&lt;&gt;"",1,0))</f>
        <v>#REF!</v>
      </c>
      <c r="AU162" s="25" t="e">
        <f>IF('Crisis Indicator Data'!#REF!="No Data",1,IF(#REF!&lt;&gt;"",1,0))</f>
        <v>#REF!</v>
      </c>
      <c r="AV162" s="25" t="e">
        <f>IF('Crisis Indicator Data'!#REF!="No Data",1,IF(#REF!&lt;&gt;"",1,0))</f>
        <v>#REF!</v>
      </c>
      <c r="AW162" s="25" t="e">
        <f>IF('Crisis Indicator Data'!#REF!="No Data",1,IF(#REF!&lt;&gt;"",1,0))</f>
        <v>#REF!</v>
      </c>
      <c r="AX162" s="25" t="e">
        <f>IF('Crisis Indicator Data'!#REF!="No Data",1,IF(#REF!&lt;&gt;"",1,0))</f>
        <v>#REF!</v>
      </c>
      <c r="AY162" s="25" t="e">
        <f>IF('Crisis Indicator Data'!#REF!="No Data",1,IF(#REF!&lt;&gt;"",1,0))</f>
        <v>#REF!</v>
      </c>
      <c r="AZ162" s="25" t="e">
        <f>IF('Crisis Indicator Data'!#REF!="No Data",1,IF(#REF!&lt;&gt;"",1,0))</f>
        <v>#REF!</v>
      </c>
      <c r="BA162" t="e">
        <f t="shared" ref="BA162:BA192" si="10">SUM(B162:AZ162)</f>
        <v>#REF!</v>
      </c>
      <c r="BB162" s="27" t="e">
        <f t="shared" ref="BB162:BB192" si="11">BA162/51</f>
        <v>#REF!</v>
      </c>
    </row>
    <row r="163" spans="1:54" x14ac:dyDescent="0.25">
      <c r="A163" t="s">
        <v>10085</v>
      </c>
      <c r="B163" s="25" t="e">
        <f>IF('Crisis Indicator Data'!#REF!="No Data",1,IF(#REF!&lt;&gt;"",1,0))</f>
        <v>#REF!</v>
      </c>
      <c r="C163" s="25" t="e">
        <f>IF('Crisis Indicator Data'!#REF!="No Data",1,IF(#REF!&lt;&gt;"",1,0))</f>
        <v>#REF!</v>
      </c>
      <c r="D163" s="25" t="e">
        <f>IF('Crisis Indicator Data'!#REF!="No Data",1,IF(#REF!&lt;&gt;"",1,0))</f>
        <v>#REF!</v>
      </c>
      <c r="E163" s="25" t="e">
        <f>IF('Crisis Indicator Data'!#REF!="No Data",1,IF(#REF!&lt;&gt;"",1,0))</f>
        <v>#REF!</v>
      </c>
      <c r="F163" s="25" t="e">
        <f>IF('Crisis Indicator Data'!#REF!="No Data",1,IF(#REF!&lt;&gt;"",1,0))</f>
        <v>#REF!</v>
      </c>
      <c r="G163" s="25" t="e">
        <f>IF('Crisis Indicator Data'!#REF!="No Data",1,IF(#REF!&lt;&gt;"",1,0))</f>
        <v>#REF!</v>
      </c>
      <c r="H163" s="25" t="e">
        <f>IF('Crisis Indicator Data'!#REF!="No Data",1,IF(#REF!&lt;&gt;"",1,0))</f>
        <v>#REF!</v>
      </c>
      <c r="I163" s="25" t="e">
        <f>IF('Crisis Indicator Data'!#REF!="No Data",1,IF(#REF!&lt;&gt;"",1,0))</f>
        <v>#REF!</v>
      </c>
      <c r="J163" s="25" t="e">
        <f>IF('Crisis Indicator Data'!#REF!="No Data",1,IF(#REF!&lt;&gt;"",1,0))</f>
        <v>#REF!</v>
      </c>
      <c r="K163" s="25" t="e">
        <f>IF('Crisis Indicator Data'!#REF!="No Data",1,IF(#REF!&lt;&gt;"",1,0))</f>
        <v>#REF!</v>
      </c>
      <c r="L163" s="25" t="e">
        <f>IF('Crisis Indicator Data'!#REF!="No Data",1,IF(#REF!&lt;&gt;"",1,0))</f>
        <v>#REF!</v>
      </c>
      <c r="M163" s="25" t="e">
        <f>IF('Crisis Indicator Data'!#REF!="No Data",1,IF(#REF!&lt;&gt;"",1,0))</f>
        <v>#REF!</v>
      </c>
      <c r="N163" s="25" t="e">
        <f>IF('Crisis Indicator Data'!#REF!="No Data",1,IF(#REF!&lt;&gt;"",1,0))</f>
        <v>#REF!</v>
      </c>
      <c r="O163" s="25" t="e">
        <f>IF('Crisis Indicator Data'!#REF!="No Data",1,IF(#REF!&lt;&gt;"",1,0))</f>
        <v>#REF!</v>
      </c>
      <c r="P163" s="25" t="e">
        <f>IF('Crisis Indicator Data'!#REF!="No Data",1,IF(#REF!&lt;&gt;"",1,0))</f>
        <v>#REF!</v>
      </c>
      <c r="Q163" s="25" t="e">
        <f>IF('Crisis Indicator Data'!#REF!="No Data",1,IF(#REF!&lt;&gt;"",1,0))</f>
        <v>#REF!</v>
      </c>
      <c r="R163" s="25" t="e">
        <f>IF('Crisis Indicator Data'!#REF!="No Data",1,IF(#REF!&lt;&gt;"",1,0))</f>
        <v>#REF!</v>
      </c>
      <c r="S163" s="25" t="e">
        <f>IF('Crisis Indicator Data'!#REF!="No Data",1,IF(#REF!&lt;&gt;"",1,0))</f>
        <v>#REF!</v>
      </c>
      <c r="T163" s="25" t="e">
        <f>IF('Crisis Indicator Data'!#REF!="No Data",1,IF(#REF!&lt;&gt;"",1,0))</f>
        <v>#REF!</v>
      </c>
      <c r="U163" s="25" t="e">
        <f>IF('Crisis Indicator Data'!#REF!="No Data",1,IF(#REF!&lt;&gt;"",1,0))</f>
        <v>#REF!</v>
      </c>
      <c r="V163" s="25" t="e">
        <f>IF('Crisis Indicator Data'!#REF!="No Data",1,IF(#REF!&lt;&gt;"",1,0))</f>
        <v>#REF!</v>
      </c>
      <c r="W163" s="25" t="e">
        <f>IF('Crisis Indicator Data'!#REF!="No Data",1,IF(#REF!&lt;&gt;"",1,0))</f>
        <v>#REF!</v>
      </c>
      <c r="X163" s="25" t="e">
        <f>IF('Crisis Indicator Data'!#REF!="No Data",1,IF(#REF!&lt;&gt;"",1,0))</f>
        <v>#REF!</v>
      </c>
      <c r="Y163" s="25" t="e">
        <f>IF('Crisis Indicator Data'!#REF!="No Data",1,IF(#REF!&lt;&gt;"",1,0))</f>
        <v>#REF!</v>
      </c>
      <c r="Z163" s="25" t="e">
        <f>IF('Crisis Indicator Data'!#REF!="No Data",1,IF(#REF!&lt;&gt;"",1,0))</f>
        <v>#REF!</v>
      </c>
      <c r="AA163" s="25" t="e">
        <f>IF('Crisis Indicator Data'!#REF!="No Data",1,IF(#REF!&lt;&gt;"",1,0))</f>
        <v>#REF!</v>
      </c>
      <c r="AB163" s="25" t="e">
        <f>IF('Crisis Indicator Data'!#REF!="No Data",1,IF(#REF!&lt;&gt;"",1,0))</f>
        <v>#REF!</v>
      </c>
      <c r="AC163" s="25" t="e">
        <f>IF('Crisis Indicator Data'!#REF!="No Data",1,IF(#REF!&lt;&gt;"",1,0))</f>
        <v>#REF!</v>
      </c>
      <c r="AD163" s="25" t="e">
        <f>IF('Crisis Indicator Data'!#REF!="No Data",1,IF(#REF!&lt;&gt;"",1,0))</f>
        <v>#REF!</v>
      </c>
      <c r="AE163" s="25" t="e">
        <f>IF('Crisis Indicator Data'!#REF!="No Data",1,IF(#REF!&lt;&gt;"",1,0))</f>
        <v>#REF!</v>
      </c>
      <c r="AF163" s="25" t="e">
        <f>IF('Crisis Indicator Data'!#REF!="No Data",1,IF(#REF!&lt;&gt;"",1,0))</f>
        <v>#REF!</v>
      </c>
      <c r="AG163" s="25" t="e">
        <f>IF('Crisis Indicator Data'!#REF!="No Data",1,IF(#REF!&lt;&gt;"",1,0))</f>
        <v>#REF!</v>
      </c>
      <c r="AH163" s="25" t="e">
        <f>IF('Crisis Indicator Data'!#REF!="No Data",1,IF(#REF!&lt;&gt;"",1,0))</f>
        <v>#REF!</v>
      </c>
      <c r="AI163" s="25" t="e">
        <f>IF('Crisis Indicator Data'!#REF!="No Data",1,IF(#REF!&lt;&gt;"",1,0))</f>
        <v>#REF!</v>
      </c>
      <c r="AJ163" s="25" t="e">
        <f>IF('Crisis Indicator Data'!#REF!="No Data",1,IF(#REF!&lt;&gt;"",1,0))</f>
        <v>#REF!</v>
      </c>
      <c r="AK163" s="25" t="e">
        <f>IF('Crisis Indicator Data'!#REF!="No Data",1,IF(#REF!&lt;&gt;"",1,0))</f>
        <v>#REF!</v>
      </c>
      <c r="AL163" s="25" t="e">
        <f>IF('Crisis Indicator Data'!#REF!="No Data",1,IF(#REF!&lt;&gt;"",1,0))</f>
        <v>#REF!</v>
      </c>
      <c r="AM163" s="25" t="e">
        <f>IF('Crisis Indicator Data'!#REF!="No Data",1,IF(#REF!&lt;&gt;"",1,0))</f>
        <v>#REF!</v>
      </c>
      <c r="AN163" s="25" t="e">
        <f>IF('Crisis Indicator Data'!#REF!="No Data",1,IF(#REF!&lt;&gt;"",1,0))</f>
        <v>#REF!</v>
      </c>
      <c r="AO163" s="25" t="e">
        <f>IF('Crisis Indicator Data'!#REF!="No Data",1,IF(#REF!&lt;&gt;"",1,0))</f>
        <v>#REF!</v>
      </c>
      <c r="AP163" s="25" t="e">
        <f>IF('Crisis Indicator Data'!#REF!="No Data",1,IF(#REF!&lt;&gt;"",1,0))</f>
        <v>#REF!</v>
      </c>
      <c r="AQ163" s="25" t="e">
        <f>IF('Crisis Indicator Data'!#REF!="No Data",1,IF(#REF!&lt;&gt;"",1,0))</f>
        <v>#REF!</v>
      </c>
      <c r="AR163" s="25" t="e">
        <f>IF('Crisis Indicator Data'!#REF!="No Data",1,IF(#REF!&lt;&gt;"",1,0))</f>
        <v>#REF!</v>
      </c>
      <c r="AS163" s="25" t="e">
        <f>IF('Crisis Indicator Data'!#REF!="No Data",1,IF(#REF!&lt;&gt;"",1,0))</f>
        <v>#REF!</v>
      </c>
      <c r="AT163" s="25" t="e">
        <f>IF('Crisis Indicator Data'!#REF!="No Data",1,IF(#REF!&lt;&gt;"",1,0))</f>
        <v>#REF!</v>
      </c>
      <c r="AU163" s="25" t="e">
        <f>IF('Crisis Indicator Data'!#REF!="No Data",1,IF(#REF!&lt;&gt;"",1,0))</f>
        <v>#REF!</v>
      </c>
      <c r="AV163" s="25" t="e">
        <f>IF('Crisis Indicator Data'!#REF!="No Data",1,IF(#REF!&lt;&gt;"",1,0))</f>
        <v>#REF!</v>
      </c>
      <c r="AW163" s="25" t="e">
        <f>IF('Crisis Indicator Data'!#REF!="No Data",1,IF(#REF!&lt;&gt;"",1,0))</f>
        <v>#REF!</v>
      </c>
      <c r="AX163" s="25" t="e">
        <f>IF('Crisis Indicator Data'!#REF!="No Data",1,IF(#REF!&lt;&gt;"",1,0))</f>
        <v>#REF!</v>
      </c>
      <c r="AY163" s="25" t="e">
        <f>IF('Crisis Indicator Data'!#REF!="No Data",1,IF(#REF!&lt;&gt;"",1,0))</f>
        <v>#REF!</v>
      </c>
      <c r="AZ163" s="25" t="e">
        <f>IF('Crisis Indicator Data'!#REF!="No Data",1,IF(#REF!&lt;&gt;"",1,0))</f>
        <v>#REF!</v>
      </c>
      <c r="BA163" t="e">
        <f t="shared" si="10"/>
        <v>#REF!</v>
      </c>
      <c r="BB163" s="27" t="e">
        <f t="shared" si="11"/>
        <v>#REF!</v>
      </c>
    </row>
    <row r="164" spans="1:54" x14ac:dyDescent="0.25">
      <c r="A164" t="s">
        <v>10091</v>
      </c>
      <c r="B164" s="25" t="e">
        <f>IF('Crisis Indicator Data'!#REF!="No Data",1,IF(#REF!&lt;&gt;"",1,0))</f>
        <v>#REF!</v>
      </c>
      <c r="C164" s="25" t="e">
        <f>IF('Crisis Indicator Data'!#REF!="No Data",1,IF(#REF!&lt;&gt;"",1,0))</f>
        <v>#REF!</v>
      </c>
      <c r="D164" s="25" t="e">
        <f>IF('Crisis Indicator Data'!#REF!="No Data",1,IF(#REF!&lt;&gt;"",1,0))</f>
        <v>#REF!</v>
      </c>
      <c r="E164" s="25" t="e">
        <f>IF('Crisis Indicator Data'!#REF!="No Data",1,IF(#REF!&lt;&gt;"",1,0))</f>
        <v>#REF!</v>
      </c>
      <c r="F164" s="25" t="e">
        <f>IF('Crisis Indicator Data'!#REF!="No Data",1,IF(#REF!&lt;&gt;"",1,0))</f>
        <v>#REF!</v>
      </c>
      <c r="G164" s="25" t="e">
        <f>IF('Crisis Indicator Data'!#REF!="No Data",1,IF(#REF!&lt;&gt;"",1,0))</f>
        <v>#REF!</v>
      </c>
      <c r="H164" s="25" t="e">
        <f>IF('Crisis Indicator Data'!#REF!="No Data",1,IF(#REF!&lt;&gt;"",1,0))</f>
        <v>#REF!</v>
      </c>
      <c r="I164" s="25" t="e">
        <f>IF('Crisis Indicator Data'!#REF!="No Data",1,IF(#REF!&lt;&gt;"",1,0))</f>
        <v>#REF!</v>
      </c>
      <c r="J164" s="25" t="e">
        <f>IF('Crisis Indicator Data'!#REF!="No Data",1,IF(#REF!&lt;&gt;"",1,0))</f>
        <v>#REF!</v>
      </c>
      <c r="K164" s="25" t="e">
        <f>IF('Crisis Indicator Data'!#REF!="No Data",1,IF(#REF!&lt;&gt;"",1,0))</f>
        <v>#REF!</v>
      </c>
      <c r="L164" s="25" t="e">
        <f>IF('Crisis Indicator Data'!#REF!="No Data",1,IF(#REF!&lt;&gt;"",1,0))</f>
        <v>#REF!</v>
      </c>
      <c r="M164" s="25" t="e">
        <f>IF('Crisis Indicator Data'!#REF!="No Data",1,IF(#REF!&lt;&gt;"",1,0))</f>
        <v>#REF!</v>
      </c>
      <c r="N164" s="25" t="e">
        <f>IF('Crisis Indicator Data'!#REF!="No Data",1,IF(#REF!&lt;&gt;"",1,0))</f>
        <v>#REF!</v>
      </c>
      <c r="O164" s="25" t="e">
        <f>IF('Crisis Indicator Data'!#REF!="No Data",1,IF(#REF!&lt;&gt;"",1,0))</f>
        <v>#REF!</v>
      </c>
      <c r="P164" s="25" t="e">
        <f>IF('Crisis Indicator Data'!#REF!="No Data",1,IF(#REF!&lt;&gt;"",1,0))</f>
        <v>#REF!</v>
      </c>
      <c r="Q164" s="25" t="e">
        <f>IF('Crisis Indicator Data'!#REF!="No Data",1,IF(#REF!&lt;&gt;"",1,0))</f>
        <v>#REF!</v>
      </c>
      <c r="R164" s="25" t="e">
        <f>IF('Crisis Indicator Data'!#REF!="No Data",1,IF(#REF!&lt;&gt;"",1,0))</f>
        <v>#REF!</v>
      </c>
      <c r="S164" s="25" t="e">
        <f>IF('Crisis Indicator Data'!#REF!="No Data",1,IF(#REF!&lt;&gt;"",1,0))</f>
        <v>#REF!</v>
      </c>
      <c r="T164" s="25" t="e">
        <f>IF('Crisis Indicator Data'!#REF!="No Data",1,IF(#REF!&lt;&gt;"",1,0))</f>
        <v>#REF!</v>
      </c>
      <c r="U164" s="25" t="e">
        <f>IF('Crisis Indicator Data'!#REF!="No Data",1,IF(#REF!&lt;&gt;"",1,0))</f>
        <v>#REF!</v>
      </c>
      <c r="V164" s="25" t="e">
        <f>IF('Crisis Indicator Data'!#REF!="No Data",1,IF(#REF!&lt;&gt;"",1,0))</f>
        <v>#REF!</v>
      </c>
      <c r="W164" s="25" t="e">
        <f>IF('Crisis Indicator Data'!#REF!="No Data",1,IF(#REF!&lt;&gt;"",1,0))</f>
        <v>#REF!</v>
      </c>
      <c r="X164" s="25" t="e">
        <f>IF('Crisis Indicator Data'!#REF!="No Data",1,IF(#REF!&lt;&gt;"",1,0))</f>
        <v>#REF!</v>
      </c>
      <c r="Y164" s="25" t="e">
        <f>IF('Crisis Indicator Data'!#REF!="No Data",1,IF(#REF!&lt;&gt;"",1,0))</f>
        <v>#REF!</v>
      </c>
      <c r="Z164" s="25" t="e">
        <f>IF('Crisis Indicator Data'!#REF!="No Data",1,IF(#REF!&lt;&gt;"",1,0))</f>
        <v>#REF!</v>
      </c>
      <c r="AA164" s="25" t="e">
        <f>IF('Crisis Indicator Data'!#REF!="No Data",1,IF(#REF!&lt;&gt;"",1,0))</f>
        <v>#REF!</v>
      </c>
      <c r="AB164" s="25" t="e">
        <f>IF('Crisis Indicator Data'!#REF!="No Data",1,IF(#REF!&lt;&gt;"",1,0))</f>
        <v>#REF!</v>
      </c>
      <c r="AC164" s="25" t="e">
        <f>IF('Crisis Indicator Data'!#REF!="No Data",1,IF(#REF!&lt;&gt;"",1,0))</f>
        <v>#REF!</v>
      </c>
      <c r="AD164" s="25" t="e">
        <f>IF('Crisis Indicator Data'!#REF!="No Data",1,IF(#REF!&lt;&gt;"",1,0))</f>
        <v>#REF!</v>
      </c>
      <c r="AE164" s="25" t="e">
        <f>IF('Crisis Indicator Data'!#REF!="No Data",1,IF(#REF!&lt;&gt;"",1,0))</f>
        <v>#REF!</v>
      </c>
      <c r="AF164" s="25" t="e">
        <f>IF('Crisis Indicator Data'!#REF!="No Data",1,IF(#REF!&lt;&gt;"",1,0))</f>
        <v>#REF!</v>
      </c>
      <c r="AG164" s="25" t="e">
        <f>IF('Crisis Indicator Data'!#REF!="No Data",1,IF(#REF!&lt;&gt;"",1,0))</f>
        <v>#REF!</v>
      </c>
      <c r="AH164" s="25" t="e">
        <f>IF('Crisis Indicator Data'!#REF!="No Data",1,IF(#REF!&lt;&gt;"",1,0))</f>
        <v>#REF!</v>
      </c>
      <c r="AI164" s="25" t="e">
        <f>IF('Crisis Indicator Data'!#REF!="No Data",1,IF(#REF!&lt;&gt;"",1,0))</f>
        <v>#REF!</v>
      </c>
      <c r="AJ164" s="25" t="e">
        <f>IF('Crisis Indicator Data'!#REF!="No Data",1,IF(#REF!&lt;&gt;"",1,0))</f>
        <v>#REF!</v>
      </c>
      <c r="AK164" s="25" t="e">
        <f>IF('Crisis Indicator Data'!#REF!="No Data",1,IF(#REF!&lt;&gt;"",1,0))</f>
        <v>#REF!</v>
      </c>
      <c r="AL164" s="25" t="e">
        <f>IF('Crisis Indicator Data'!#REF!="No Data",1,IF(#REF!&lt;&gt;"",1,0))</f>
        <v>#REF!</v>
      </c>
      <c r="AM164" s="25" t="e">
        <f>IF('Crisis Indicator Data'!#REF!="No Data",1,IF(#REF!&lt;&gt;"",1,0))</f>
        <v>#REF!</v>
      </c>
      <c r="AN164" s="25" t="e">
        <f>IF('Crisis Indicator Data'!#REF!="No Data",1,IF(#REF!&lt;&gt;"",1,0))</f>
        <v>#REF!</v>
      </c>
      <c r="AO164" s="25" t="e">
        <f>IF('Crisis Indicator Data'!#REF!="No Data",1,IF(#REF!&lt;&gt;"",1,0))</f>
        <v>#REF!</v>
      </c>
      <c r="AP164" s="25" t="e">
        <f>IF('Crisis Indicator Data'!#REF!="No Data",1,IF(#REF!&lt;&gt;"",1,0))</f>
        <v>#REF!</v>
      </c>
      <c r="AQ164" s="25" t="e">
        <f>IF('Crisis Indicator Data'!#REF!="No Data",1,IF(#REF!&lt;&gt;"",1,0))</f>
        <v>#REF!</v>
      </c>
      <c r="AR164" s="25" t="e">
        <f>IF('Crisis Indicator Data'!#REF!="No Data",1,IF(#REF!&lt;&gt;"",1,0))</f>
        <v>#REF!</v>
      </c>
      <c r="AS164" s="25" t="e">
        <f>IF('Crisis Indicator Data'!#REF!="No Data",1,IF(#REF!&lt;&gt;"",1,0))</f>
        <v>#REF!</v>
      </c>
      <c r="AT164" s="25" t="e">
        <f>IF('Crisis Indicator Data'!#REF!="No Data",1,IF(#REF!&lt;&gt;"",1,0))</f>
        <v>#REF!</v>
      </c>
      <c r="AU164" s="25" t="e">
        <f>IF('Crisis Indicator Data'!#REF!="No Data",1,IF(#REF!&lt;&gt;"",1,0))</f>
        <v>#REF!</v>
      </c>
      <c r="AV164" s="25" t="e">
        <f>IF('Crisis Indicator Data'!#REF!="No Data",1,IF(#REF!&lt;&gt;"",1,0))</f>
        <v>#REF!</v>
      </c>
      <c r="AW164" s="25" t="e">
        <f>IF('Crisis Indicator Data'!#REF!="No Data",1,IF(#REF!&lt;&gt;"",1,0))</f>
        <v>#REF!</v>
      </c>
      <c r="AX164" s="25" t="e">
        <f>IF('Crisis Indicator Data'!#REF!="No Data",1,IF(#REF!&lt;&gt;"",1,0))</f>
        <v>#REF!</v>
      </c>
      <c r="AY164" s="25" t="e">
        <f>IF('Crisis Indicator Data'!#REF!="No Data",1,IF(#REF!&lt;&gt;"",1,0))</f>
        <v>#REF!</v>
      </c>
      <c r="AZ164" s="25" t="e">
        <f>IF('Crisis Indicator Data'!#REF!="No Data",1,IF(#REF!&lt;&gt;"",1,0))</f>
        <v>#REF!</v>
      </c>
      <c r="BA164" t="e">
        <f t="shared" si="10"/>
        <v>#REF!</v>
      </c>
      <c r="BB164" s="27" t="e">
        <f t="shared" si="11"/>
        <v>#REF!</v>
      </c>
    </row>
    <row r="165" spans="1:54" x14ac:dyDescent="0.25">
      <c r="A165" t="s">
        <v>10090</v>
      </c>
      <c r="B165" s="25" t="e">
        <f>IF('Crisis Indicator Data'!#REF!="No Data",1,IF(#REF!&lt;&gt;"",1,0))</f>
        <v>#REF!</v>
      </c>
      <c r="C165" s="25" t="e">
        <f>IF('Crisis Indicator Data'!#REF!="No Data",1,IF(#REF!&lt;&gt;"",1,0))</f>
        <v>#REF!</v>
      </c>
      <c r="D165" s="25" t="e">
        <f>IF('Crisis Indicator Data'!#REF!="No Data",1,IF(#REF!&lt;&gt;"",1,0))</f>
        <v>#REF!</v>
      </c>
      <c r="E165" s="25" t="e">
        <f>IF('Crisis Indicator Data'!#REF!="No Data",1,IF(#REF!&lt;&gt;"",1,0))</f>
        <v>#REF!</v>
      </c>
      <c r="F165" s="25" t="e">
        <f>IF('Crisis Indicator Data'!#REF!="No Data",1,IF(#REF!&lt;&gt;"",1,0))</f>
        <v>#REF!</v>
      </c>
      <c r="G165" s="25" t="e">
        <f>IF('Crisis Indicator Data'!#REF!="No Data",1,IF(#REF!&lt;&gt;"",1,0))</f>
        <v>#REF!</v>
      </c>
      <c r="H165" s="25" t="e">
        <f>IF('Crisis Indicator Data'!#REF!="No Data",1,IF(#REF!&lt;&gt;"",1,0))</f>
        <v>#REF!</v>
      </c>
      <c r="I165" s="25" t="e">
        <f>IF('Crisis Indicator Data'!#REF!="No Data",1,IF(#REF!&lt;&gt;"",1,0))</f>
        <v>#REF!</v>
      </c>
      <c r="J165" s="25" t="e">
        <f>IF('Crisis Indicator Data'!#REF!="No Data",1,IF(#REF!&lt;&gt;"",1,0))</f>
        <v>#REF!</v>
      </c>
      <c r="K165" s="25" t="e">
        <f>IF('Crisis Indicator Data'!#REF!="No Data",1,IF(#REF!&lt;&gt;"",1,0))</f>
        <v>#REF!</v>
      </c>
      <c r="L165" s="25" t="e">
        <f>IF('Crisis Indicator Data'!#REF!="No Data",1,IF(#REF!&lt;&gt;"",1,0))</f>
        <v>#REF!</v>
      </c>
      <c r="M165" s="25" t="e">
        <f>IF('Crisis Indicator Data'!#REF!="No Data",1,IF(#REF!&lt;&gt;"",1,0))</f>
        <v>#REF!</v>
      </c>
      <c r="N165" s="25" t="e">
        <f>IF('Crisis Indicator Data'!#REF!="No Data",1,IF(#REF!&lt;&gt;"",1,0))</f>
        <v>#REF!</v>
      </c>
      <c r="O165" s="25" t="e">
        <f>IF('Crisis Indicator Data'!#REF!="No Data",1,IF(#REF!&lt;&gt;"",1,0))</f>
        <v>#REF!</v>
      </c>
      <c r="P165" s="25" t="e">
        <f>IF('Crisis Indicator Data'!#REF!="No Data",1,IF(#REF!&lt;&gt;"",1,0))</f>
        <v>#REF!</v>
      </c>
      <c r="Q165" s="25" t="e">
        <f>IF('Crisis Indicator Data'!#REF!="No Data",1,IF(#REF!&lt;&gt;"",1,0))</f>
        <v>#REF!</v>
      </c>
      <c r="R165" s="25" t="e">
        <f>IF('Crisis Indicator Data'!#REF!="No Data",1,IF(#REF!&lt;&gt;"",1,0))</f>
        <v>#REF!</v>
      </c>
      <c r="S165" s="25" t="e">
        <f>IF('Crisis Indicator Data'!#REF!="No Data",1,IF(#REF!&lt;&gt;"",1,0))</f>
        <v>#REF!</v>
      </c>
      <c r="T165" s="25" t="e">
        <f>IF('Crisis Indicator Data'!#REF!="No Data",1,IF(#REF!&lt;&gt;"",1,0))</f>
        <v>#REF!</v>
      </c>
      <c r="U165" s="25" t="e">
        <f>IF('Crisis Indicator Data'!#REF!="No Data",1,IF(#REF!&lt;&gt;"",1,0))</f>
        <v>#REF!</v>
      </c>
      <c r="V165" s="25" t="e">
        <f>IF('Crisis Indicator Data'!#REF!="No Data",1,IF(#REF!&lt;&gt;"",1,0))</f>
        <v>#REF!</v>
      </c>
      <c r="W165" s="25" t="e">
        <f>IF('Crisis Indicator Data'!#REF!="No Data",1,IF(#REF!&lt;&gt;"",1,0))</f>
        <v>#REF!</v>
      </c>
      <c r="X165" s="25" t="e">
        <f>IF('Crisis Indicator Data'!#REF!="No Data",1,IF(#REF!&lt;&gt;"",1,0))</f>
        <v>#REF!</v>
      </c>
      <c r="Y165" s="25" t="e">
        <f>IF('Crisis Indicator Data'!#REF!="No Data",1,IF(#REF!&lt;&gt;"",1,0))</f>
        <v>#REF!</v>
      </c>
      <c r="Z165" s="25" t="e">
        <f>IF('Crisis Indicator Data'!#REF!="No Data",1,IF(#REF!&lt;&gt;"",1,0))</f>
        <v>#REF!</v>
      </c>
      <c r="AA165" s="25" t="e">
        <f>IF('Crisis Indicator Data'!#REF!="No Data",1,IF(#REF!&lt;&gt;"",1,0))</f>
        <v>#REF!</v>
      </c>
      <c r="AB165" s="25" t="e">
        <f>IF('Crisis Indicator Data'!#REF!="No Data",1,IF(#REF!&lt;&gt;"",1,0))</f>
        <v>#REF!</v>
      </c>
      <c r="AC165" s="25" t="e">
        <f>IF('Crisis Indicator Data'!#REF!="No Data",1,IF(#REF!&lt;&gt;"",1,0))</f>
        <v>#REF!</v>
      </c>
      <c r="AD165" s="25" t="e">
        <f>IF('Crisis Indicator Data'!#REF!="No Data",1,IF(#REF!&lt;&gt;"",1,0))</f>
        <v>#REF!</v>
      </c>
      <c r="AE165" s="25" t="e">
        <f>IF('Crisis Indicator Data'!#REF!="No Data",1,IF(#REF!&lt;&gt;"",1,0))</f>
        <v>#REF!</v>
      </c>
      <c r="AF165" s="25" t="e">
        <f>IF('Crisis Indicator Data'!#REF!="No Data",1,IF(#REF!&lt;&gt;"",1,0))</f>
        <v>#REF!</v>
      </c>
      <c r="AG165" s="25" t="e">
        <f>IF('Crisis Indicator Data'!#REF!="No Data",1,IF(#REF!&lt;&gt;"",1,0))</f>
        <v>#REF!</v>
      </c>
      <c r="AH165" s="25" t="e">
        <f>IF('Crisis Indicator Data'!#REF!="No Data",1,IF(#REF!&lt;&gt;"",1,0))</f>
        <v>#REF!</v>
      </c>
      <c r="AI165" s="25" t="e">
        <f>IF('Crisis Indicator Data'!#REF!="No Data",1,IF(#REF!&lt;&gt;"",1,0))</f>
        <v>#REF!</v>
      </c>
      <c r="AJ165" s="25" t="e">
        <f>IF('Crisis Indicator Data'!#REF!="No Data",1,IF(#REF!&lt;&gt;"",1,0))</f>
        <v>#REF!</v>
      </c>
      <c r="AK165" s="25" t="e">
        <f>IF('Crisis Indicator Data'!#REF!="No Data",1,IF(#REF!&lt;&gt;"",1,0))</f>
        <v>#REF!</v>
      </c>
      <c r="AL165" s="25" t="e">
        <f>IF('Crisis Indicator Data'!#REF!="No Data",1,IF(#REF!&lt;&gt;"",1,0))</f>
        <v>#REF!</v>
      </c>
      <c r="AM165" s="25" t="e">
        <f>IF('Crisis Indicator Data'!#REF!="No Data",1,IF(#REF!&lt;&gt;"",1,0))</f>
        <v>#REF!</v>
      </c>
      <c r="AN165" s="25" t="e">
        <f>IF('Crisis Indicator Data'!#REF!="No Data",1,IF(#REF!&lt;&gt;"",1,0))</f>
        <v>#REF!</v>
      </c>
      <c r="AO165" s="25" t="e">
        <f>IF('Crisis Indicator Data'!#REF!="No Data",1,IF(#REF!&lt;&gt;"",1,0))</f>
        <v>#REF!</v>
      </c>
      <c r="AP165" s="25" t="e">
        <f>IF('Crisis Indicator Data'!#REF!="No Data",1,IF(#REF!&lt;&gt;"",1,0))</f>
        <v>#REF!</v>
      </c>
      <c r="AQ165" s="25" t="e">
        <f>IF('Crisis Indicator Data'!#REF!="No Data",1,IF(#REF!&lt;&gt;"",1,0))</f>
        <v>#REF!</v>
      </c>
      <c r="AR165" s="25" t="e">
        <f>IF('Crisis Indicator Data'!#REF!="No Data",1,IF(#REF!&lt;&gt;"",1,0))</f>
        <v>#REF!</v>
      </c>
      <c r="AS165" s="25" t="e">
        <f>IF('Crisis Indicator Data'!#REF!="No Data",1,IF(#REF!&lt;&gt;"",1,0))</f>
        <v>#REF!</v>
      </c>
      <c r="AT165" s="25" t="e">
        <f>IF('Crisis Indicator Data'!#REF!="No Data",1,IF(#REF!&lt;&gt;"",1,0))</f>
        <v>#REF!</v>
      </c>
      <c r="AU165" s="25" t="e">
        <f>IF('Crisis Indicator Data'!#REF!="No Data",1,IF(#REF!&lt;&gt;"",1,0))</f>
        <v>#REF!</v>
      </c>
      <c r="AV165" s="25" t="e">
        <f>IF('Crisis Indicator Data'!#REF!="No Data",1,IF(#REF!&lt;&gt;"",1,0))</f>
        <v>#REF!</v>
      </c>
      <c r="AW165" s="25" t="e">
        <f>IF('Crisis Indicator Data'!#REF!="No Data",1,IF(#REF!&lt;&gt;"",1,0))</f>
        <v>#REF!</v>
      </c>
      <c r="AX165" s="25" t="e">
        <f>IF('Crisis Indicator Data'!#REF!="No Data",1,IF(#REF!&lt;&gt;"",1,0))</f>
        <v>#REF!</v>
      </c>
      <c r="AY165" s="25" t="e">
        <f>IF('Crisis Indicator Data'!#REF!="No Data",1,IF(#REF!&lt;&gt;"",1,0))</f>
        <v>#REF!</v>
      </c>
      <c r="AZ165" s="25" t="e">
        <f>IF('Crisis Indicator Data'!#REF!="No Data",1,IF(#REF!&lt;&gt;"",1,0))</f>
        <v>#REF!</v>
      </c>
      <c r="BA165" t="e">
        <f t="shared" si="10"/>
        <v>#REF!</v>
      </c>
      <c r="BB165" s="27" t="e">
        <f t="shared" si="11"/>
        <v>#REF!</v>
      </c>
    </row>
    <row r="166" spans="1:54" x14ac:dyDescent="0.25">
      <c r="A166" t="s">
        <v>9889</v>
      </c>
      <c r="B166" s="25" t="e">
        <f>IF('Crisis Indicator Data'!#REF!="No Data",1,IF(#REF!&lt;&gt;"",1,0))</f>
        <v>#REF!</v>
      </c>
      <c r="C166" s="25" t="e">
        <f>IF('Crisis Indicator Data'!#REF!="No Data",1,IF(#REF!&lt;&gt;"",1,0))</f>
        <v>#REF!</v>
      </c>
      <c r="D166" s="25" t="e">
        <f>IF('Crisis Indicator Data'!#REF!="No Data",1,IF(#REF!&lt;&gt;"",1,0))</f>
        <v>#REF!</v>
      </c>
      <c r="E166" s="25" t="e">
        <f>IF('Crisis Indicator Data'!#REF!="No Data",1,IF(#REF!&lt;&gt;"",1,0))</f>
        <v>#REF!</v>
      </c>
      <c r="F166" s="25" t="e">
        <f>IF('Crisis Indicator Data'!#REF!="No Data",1,IF(#REF!&lt;&gt;"",1,0))</f>
        <v>#REF!</v>
      </c>
      <c r="G166" s="25" t="e">
        <f>IF('Crisis Indicator Data'!#REF!="No Data",1,IF(#REF!&lt;&gt;"",1,0))</f>
        <v>#REF!</v>
      </c>
      <c r="H166" s="25" t="e">
        <f>IF('Crisis Indicator Data'!#REF!="No Data",1,IF(#REF!&lt;&gt;"",1,0))</f>
        <v>#REF!</v>
      </c>
      <c r="I166" s="25" t="e">
        <f>IF('Crisis Indicator Data'!#REF!="No Data",1,IF(#REF!&lt;&gt;"",1,0))</f>
        <v>#REF!</v>
      </c>
      <c r="J166" s="25" t="e">
        <f>IF('Crisis Indicator Data'!#REF!="No Data",1,IF(#REF!&lt;&gt;"",1,0))</f>
        <v>#REF!</v>
      </c>
      <c r="K166" s="25" t="e">
        <f>IF('Crisis Indicator Data'!#REF!="No Data",1,IF(#REF!&lt;&gt;"",1,0))</f>
        <v>#REF!</v>
      </c>
      <c r="L166" s="25" t="e">
        <f>IF('Crisis Indicator Data'!#REF!="No Data",1,IF(#REF!&lt;&gt;"",1,0))</f>
        <v>#REF!</v>
      </c>
      <c r="M166" s="25" t="e">
        <f>IF('Crisis Indicator Data'!#REF!="No Data",1,IF(#REF!&lt;&gt;"",1,0))</f>
        <v>#REF!</v>
      </c>
      <c r="N166" s="25" t="e">
        <f>IF('Crisis Indicator Data'!#REF!="No Data",1,IF(#REF!&lt;&gt;"",1,0))</f>
        <v>#REF!</v>
      </c>
      <c r="O166" s="25" t="e">
        <f>IF('Crisis Indicator Data'!#REF!="No Data",1,IF(#REF!&lt;&gt;"",1,0))</f>
        <v>#REF!</v>
      </c>
      <c r="P166" s="25" t="e">
        <f>IF('Crisis Indicator Data'!#REF!="No Data",1,IF(#REF!&lt;&gt;"",1,0))</f>
        <v>#REF!</v>
      </c>
      <c r="Q166" s="25" t="e">
        <f>IF('Crisis Indicator Data'!#REF!="No Data",1,IF(#REF!&lt;&gt;"",1,0))</f>
        <v>#REF!</v>
      </c>
      <c r="R166" s="25" t="e">
        <f>IF('Crisis Indicator Data'!#REF!="No Data",1,IF(#REF!&lt;&gt;"",1,0))</f>
        <v>#REF!</v>
      </c>
      <c r="S166" s="25" t="e">
        <f>IF('Crisis Indicator Data'!#REF!="No Data",1,IF(#REF!&lt;&gt;"",1,0))</f>
        <v>#REF!</v>
      </c>
      <c r="T166" s="25" t="e">
        <f>IF('Crisis Indicator Data'!#REF!="No Data",1,IF(#REF!&lt;&gt;"",1,0))</f>
        <v>#REF!</v>
      </c>
      <c r="U166" s="25" t="e">
        <f>IF('Crisis Indicator Data'!#REF!="No Data",1,IF(#REF!&lt;&gt;"",1,0))</f>
        <v>#REF!</v>
      </c>
      <c r="V166" s="25" t="e">
        <f>IF('Crisis Indicator Data'!#REF!="No Data",1,IF(#REF!&lt;&gt;"",1,0))</f>
        <v>#REF!</v>
      </c>
      <c r="W166" s="25" t="e">
        <f>IF('Crisis Indicator Data'!#REF!="No Data",1,IF(#REF!&lt;&gt;"",1,0))</f>
        <v>#REF!</v>
      </c>
      <c r="X166" s="25" t="e">
        <f>IF('Crisis Indicator Data'!#REF!="No Data",1,IF(#REF!&lt;&gt;"",1,0))</f>
        <v>#REF!</v>
      </c>
      <c r="Y166" s="25" t="e">
        <f>IF('Crisis Indicator Data'!#REF!="No Data",1,IF(#REF!&lt;&gt;"",1,0))</f>
        <v>#REF!</v>
      </c>
      <c r="Z166" s="25" t="e">
        <f>IF('Crisis Indicator Data'!#REF!="No Data",1,IF(#REF!&lt;&gt;"",1,0))</f>
        <v>#REF!</v>
      </c>
      <c r="AA166" s="25" t="e">
        <f>IF('Crisis Indicator Data'!#REF!="No Data",1,IF(#REF!&lt;&gt;"",1,0))</f>
        <v>#REF!</v>
      </c>
      <c r="AB166" s="25" t="e">
        <f>IF('Crisis Indicator Data'!#REF!="No Data",1,IF(#REF!&lt;&gt;"",1,0))</f>
        <v>#REF!</v>
      </c>
      <c r="AC166" s="25" t="e">
        <f>IF('Crisis Indicator Data'!#REF!="No Data",1,IF(#REF!&lt;&gt;"",1,0))</f>
        <v>#REF!</v>
      </c>
      <c r="AD166" s="25" t="e">
        <f>IF('Crisis Indicator Data'!#REF!="No Data",1,IF(#REF!&lt;&gt;"",1,0))</f>
        <v>#REF!</v>
      </c>
      <c r="AE166" s="25" t="e">
        <f>IF('Crisis Indicator Data'!#REF!="No Data",1,IF(#REF!&lt;&gt;"",1,0))</f>
        <v>#REF!</v>
      </c>
      <c r="AF166" s="25" t="e">
        <f>IF('Crisis Indicator Data'!#REF!="No Data",1,IF(#REF!&lt;&gt;"",1,0))</f>
        <v>#REF!</v>
      </c>
      <c r="AG166" s="25" t="e">
        <f>IF('Crisis Indicator Data'!#REF!="No Data",1,IF(#REF!&lt;&gt;"",1,0))</f>
        <v>#REF!</v>
      </c>
      <c r="AH166" s="25" t="e">
        <f>IF('Crisis Indicator Data'!#REF!="No Data",1,IF(#REF!&lt;&gt;"",1,0))</f>
        <v>#REF!</v>
      </c>
      <c r="AI166" s="25" t="e">
        <f>IF('Crisis Indicator Data'!#REF!="No Data",1,IF(#REF!&lt;&gt;"",1,0))</f>
        <v>#REF!</v>
      </c>
      <c r="AJ166" s="25" t="e">
        <f>IF('Crisis Indicator Data'!#REF!="No Data",1,IF(#REF!&lt;&gt;"",1,0))</f>
        <v>#REF!</v>
      </c>
      <c r="AK166" s="25" t="e">
        <f>IF('Crisis Indicator Data'!#REF!="No Data",1,IF(#REF!&lt;&gt;"",1,0))</f>
        <v>#REF!</v>
      </c>
      <c r="AL166" s="25" t="e">
        <f>IF('Crisis Indicator Data'!#REF!="No Data",1,IF(#REF!&lt;&gt;"",1,0))</f>
        <v>#REF!</v>
      </c>
      <c r="AM166" s="25" t="e">
        <f>IF('Crisis Indicator Data'!#REF!="No Data",1,IF(#REF!&lt;&gt;"",1,0))</f>
        <v>#REF!</v>
      </c>
      <c r="AN166" s="25" t="e">
        <f>IF('Crisis Indicator Data'!#REF!="No Data",1,IF(#REF!&lt;&gt;"",1,0))</f>
        <v>#REF!</v>
      </c>
      <c r="AO166" s="25" t="e">
        <f>IF('Crisis Indicator Data'!#REF!="No Data",1,IF(#REF!&lt;&gt;"",1,0))</f>
        <v>#REF!</v>
      </c>
      <c r="AP166" s="25" t="e">
        <f>IF('Crisis Indicator Data'!#REF!="No Data",1,IF(#REF!&lt;&gt;"",1,0))</f>
        <v>#REF!</v>
      </c>
      <c r="AQ166" s="25" t="e">
        <f>IF('Crisis Indicator Data'!#REF!="No Data",1,IF(#REF!&lt;&gt;"",1,0))</f>
        <v>#REF!</v>
      </c>
      <c r="AR166" s="25" t="e">
        <f>IF('Crisis Indicator Data'!#REF!="No Data",1,IF(#REF!&lt;&gt;"",1,0))</f>
        <v>#REF!</v>
      </c>
      <c r="AS166" s="25" t="e">
        <f>IF('Crisis Indicator Data'!#REF!="No Data",1,IF(#REF!&lt;&gt;"",1,0))</f>
        <v>#REF!</v>
      </c>
      <c r="AT166" s="25" t="e">
        <f>IF('Crisis Indicator Data'!#REF!="No Data",1,IF(#REF!&lt;&gt;"",1,0))</f>
        <v>#REF!</v>
      </c>
      <c r="AU166" s="25" t="e">
        <f>IF('Crisis Indicator Data'!#REF!="No Data",1,IF(#REF!&lt;&gt;"",1,0))</f>
        <v>#REF!</v>
      </c>
      <c r="AV166" s="25" t="e">
        <f>IF('Crisis Indicator Data'!#REF!="No Data",1,IF(#REF!&lt;&gt;"",1,0))</f>
        <v>#REF!</v>
      </c>
      <c r="AW166" s="25" t="e">
        <f>IF('Crisis Indicator Data'!#REF!="No Data",1,IF(#REF!&lt;&gt;"",1,0))</f>
        <v>#REF!</v>
      </c>
      <c r="AX166" s="25" t="e">
        <f>IF('Crisis Indicator Data'!#REF!="No Data",1,IF(#REF!&lt;&gt;"",1,0))</f>
        <v>#REF!</v>
      </c>
      <c r="AY166" s="25" t="e">
        <f>IF('Crisis Indicator Data'!#REF!="No Data",1,IF(#REF!&lt;&gt;"",1,0))</f>
        <v>#REF!</v>
      </c>
      <c r="AZ166" s="25" t="e">
        <f>IF('Crisis Indicator Data'!#REF!="No Data",1,IF(#REF!&lt;&gt;"",1,0))</f>
        <v>#REF!</v>
      </c>
      <c r="BA166" t="e">
        <f t="shared" si="10"/>
        <v>#REF!</v>
      </c>
      <c r="BB166" s="27" t="e">
        <f t="shared" si="11"/>
        <v>#REF!</v>
      </c>
    </row>
    <row r="167" spans="1:54" x14ac:dyDescent="0.25">
      <c r="A167" t="s">
        <v>10094</v>
      </c>
      <c r="B167" s="25" t="e">
        <f>IF('Crisis Indicator Data'!#REF!="No Data",1,IF(#REF!&lt;&gt;"",1,0))</f>
        <v>#REF!</v>
      </c>
      <c r="C167" s="25" t="e">
        <f>IF('Crisis Indicator Data'!#REF!="No Data",1,IF(#REF!&lt;&gt;"",1,0))</f>
        <v>#REF!</v>
      </c>
      <c r="D167" s="25" t="e">
        <f>IF('Crisis Indicator Data'!#REF!="No Data",1,IF(#REF!&lt;&gt;"",1,0))</f>
        <v>#REF!</v>
      </c>
      <c r="E167" s="25" t="e">
        <f>IF('Crisis Indicator Data'!#REF!="No Data",1,IF(#REF!&lt;&gt;"",1,0))</f>
        <v>#REF!</v>
      </c>
      <c r="F167" s="25" t="e">
        <f>IF('Crisis Indicator Data'!#REF!="No Data",1,IF(#REF!&lt;&gt;"",1,0))</f>
        <v>#REF!</v>
      </c>
      <c r="G167" s="25" t="e">
        <f>IF('Crisis Indicator Data'!#REF!="No Data",1,IF(#REF!&lt;&gt;"",1,0))</f>
        <v>#REF!</v>
      </c>
      <c r="H167" s="25" t="e">
        <f>IF('Crisis Indicator Data'!#REF!="No Data",1,IF(#REF!&lt;&gt;"",1,0))</f>
        <v>#REF!</v>
      </c>
      <c r="I167" s="25" t="e">
        <f>IF('Crisis Indicator Data'!#REF!="No Data",1,IF(#REF!&lt;&gt;"",1,0))</f>
        <v>#REF!</v>
      </c>
      <c r="J167" s="25" t="e">
        <f>IF('Crisis Indicator Data'!#REF!="No Data",1,IF(#REF!&lt;&gt;"",1,0))</f>
        <v>#REF!</v>
      </c>
      <c r="K167" s="25" t="e">
        <f>IF('Crisis Indicator Data'!#REF!="No Data",1,IF(#REF!&lt;&gt;"",1,0))</f>
        <v>#REF!</v>
      </c>
      <c r="L167" s="25" t="e">
        <f>IF('Crisis Indicator Data'!#REF!="No Data",1,IF(#REF!&lt;&gt;"",1,0))</f>
        <v>#REF!</v>
      </c>
      <c r="M167" s="25" t="e">
        <f>IF('Crisis Indicator Data'!#REF!="No Data",1,IF(#REF!&lt;&gt;"",1,0))</f>
        <v>#REF!</v>
      </c>
      <c r="N167" s="25" t="e">
        <f>IF('Crisis Indicator Data'!#REF!="No Data",1,IF(#REF!&lt;&gt;"",1,0))</f>
        <v>#REF!</v>
      </c>
      <c r="O167" s="25" t="e">
        <f>IF('Crisis Indicator Data'!#REF!="No Data",1,IF(#REF!&lt;&gt;"",1,0))</f>
        <v>#REF!</v>
      </c>
      <c r="P167" s="25" t="e">
        <f>IF('Crisis Indicator Data'!#REF!="No Data",1,IF(#REF!&lt;&gt;"",1,0))</f>
        <v>#REF!</v>
      </c>
      <c r="Q167" s="25" t="e">
        <f>IF('Crisis Indicator Data'!#REF!="No Data",1,IF(#REF!&lt;&gt;"",1,0))</f>
        <v>#REF!</v>
      </c>
      <c r="R167" s="25" t="e">
        <f>IF('Crisis Indicator Data'!#REF!="No Data",1,IF(#REF!&lt;&gt;"",1,0))</f>
        <v>#REF!</v>
      </c>
      <c r="S167" s="25" t="e">
        <f>IF('Crisis Indicator Data'!#REF!="No Data",1,IF(#REF!&lt;&gt;"",1,0))</f>
        <v>#REF!</v>
      </c>
      <c r="T167" s="25" t="e">
        <f>IF('Crisis Indicator Data'!#REF!="No Data",1,IF(#REF!&lt;&gt;"",1,0))</f>
        <v>#REF!</v>
      </c>
      <c r="U167" s="25" t="e">
        <f>IF('Crisis Indicator Data'!#REF!="No Data",1,IF(#REF!&lt;&gt;"",1,0))</f>
        <v>#REF!</v>
      </c>
      <c r="V167" s="25" t="e">
        <f>IF('Crisis Indicator Data'!#REF!="No Data",1,IF(#REF!&lt;&gt;"",1,0))</f>
        <v>#REF!</v>
      </c>
      <c r="W167" s="25" t="e">
        <f>IF('Crisis Indicator Data'!#REF!="No Data",1,IF(#REF!&lt;&gt;"",1,0))</f>
        <v>#REF!</v>
      </c>
      <c r="X167" s="25" t="e">
        <f>IF('Crisis Indicator Data'!#REF!="No Data",1,IF(#REF!&lt;&gt;"",1,0))</f>
        <v>#REF!</v>
      </c>
      <c r="Y167" s="25" t="e">
        <f>IF('Crisis Indicator Data'!#REF!="No Data",1,IF(#REF!&lt;&gt;"",1,0))</f>
        <v>#REF!</v>
      </c>
      <c r="Z167" s="25" t="e">
        <f>IF('Crisis Indicator Data'!#REF!="No Data",1,IF(#REF!&lt;&gt;"",1,0))</f>
        <v>#REF!</v>
      </c>
      <c r="AA167" s="25" t="e">
        <f>IF('Crisis Indicator Data'!#REF!="No Data",1,IF(#REF!&lt;&gt;"",1,0))</f>
        <v>#REF!</v>
      </c>
      <c r="AB167" s="25" t="e">
        <f>IF('Crisis Indicator Data'!#REF!="No Data",1,IF(#REF!&lt;&gt;"",1,0))</f>
        <v>#REF!</v>
      </c>
      <c r="AC167" s="25" t="e">
        <f>IF('Crisis Indicator Data'!#REF!="No Data",1,IF(#REF!&lt;&gt;"",1,0))</f>
        <v>#REF!</v>
      </c>
      <c r="AD167" s="25" t="e">
        <f>IF('Crisis Indicator Data'!#REF!="No Data",1,IF(#REF!&lt;&gt;"",1,0))</f>
        <v>#REF!</v>
      </c>
      <c r="AE167" s="25" t="e">
        <f>IF('Crisis Indicator Data'!#REF!="No Data",1,IF(#REF!&lt;&gt;"",1,0))</f>
        <v>#REF!</v>
      </c>
      <c r="AF167" s="25" t="e">
        <f>IF('Crisis Indicator Data'!#REF!="No Data",1,IF(#REF!&lt;&gt;"",1,0))</f>
        <v>#REF!</v>
      </c>
      <c r="AG167" s="25" t="e">
        <f>IF('Crisis Indicator Data'!#REF!="No Data",1,IF(#REF!&lt;&gt;"",1,0))</f>
        <v>#REF!</v>
      </c>
      <c r="AH167" s="25" t="e">
        <f>IF('Crisis Indicator Data'!#REF!="No Data",1,IF(#REF!&lt;&gt;"",1,0))</f>
        <v>#REF!</v>
      </c>
      <c r="AI167" s="25" t="e">
        <f>IF('Crisis Indicator Data'!#REF!="No Data",1,IF(#REF!&lt;&gt;"",1,0))</f>
        <v>#REF!</v>
      </c>
      <c r="AJ167" s="25" t="e">
        <f>IF('Crisis Indicator Data'!#REF!="No Data",1,IF(#REF!&lt;&gt;"",1,0))</f>
        <v>#REF!</v>
      </c>
      <c r="AK167" s="25" t="e">
        <f>IF('Crisis Indicator Data'!#REF!="No Data",1,IF(#REF!&lt;&gt;"",1,0))</f>
        <v>#REF!</v>
      </c>
      <c r="AL167" s="25" t="e">
        <f>IF('Crisis Indicator Data'!#REF!="No Data",1,IF(#REF!&lt;&gt;"",1,0))</f>
        <v>#REF!</v>
      </c>
      <c r="AM167" s="25" t="e">
        <f>IF('Crisis Indicator Data'!#REF!="No Data",1,IF(#REF!&lt;&gt;"",1,0))</f>
        <v>#REF!</v>
      </c>
      <c r="AN167" s="25" t="e">
        <f>IF('Crisis Indicator Data'!#REF!="No Data",1,IF(#REF!&lt;&gt;"",1,0))</f>
        <v>#REF!</v>
      </c>
      <c r="AO167" s="25" t="e">
        <f>IF('Crisis Indicator Data'!#REF!="No Data",1,IF(#REF!&lt;&gt;"",1,0))</f>
        <v>#REF!</v>
      </c>
      <c r="AP167" s="25" t="e">
        <f>IF('Crisis Indicator Data'!#REF!="No Data",1,IF(#REF!&lt;&gt;"",1,0))</f>
        <v>#REF!</v>
      </c>
      <c r="AQ167" s="25" t="e">
        <f>IF('Crisis Indicator Data'!#REF!="No Data",1,IF(#REF!&lt;&gt;"",1,0))</f>
        <v>#REF!</v>
      </c>
      <c r="AR167" s="25" t="e">
        <f>IF('Crisis Indicator Data'!#REF!="No Data",1,IF(#REF!&lt;&gt;"",1,0))</f>
        <v>#REF!</v>
      </c>
      <c r="AS167" s="25" t="e">
        <f>IF('Crisis Indicator Data'!#REF!="No Data",1,IF(#REF!&lt;&gt;"",1,0))</f>
        <v>#REF!</v>
      </c>
      <c r="AT167" s="25" t="e">
        <f>IF('Crisis Indicator Data'!#REF!="No Data",1,IF(#REF!&lt;&gt;"",1,0))</f>
        <v>#REF!</v>
      </c>
      <c r="AU167" s="25" t="e">
        <f>IF('Crisis Indicator Data'!#REF!="No Data",1,IF(#REF!&lt;&gt;"",1,0))</f>
        <v>#REF!</v>
      </c>
      <c r="AV167" s="25" t="e">
        <f>IF('Crisis Indicator Data'!#REF!="No Data",1,IF(#REF!&lt;&gt;"",1,0))</f>
        <v>#REF!</v>
      </c>
      <c r="AW167" s="25" t="e">
        <f>IF('Crisis Indicator Data'!#REF!="No Data",1,IF(#REF!&lt;&gt;"",1,0))</f>
        <v>#REF!</v>
      </c>
      <c r="AX167" s="25" t="e">
        <f>IF('Crisis Indicator Data'!#REF!="No Data",1,IF(#REF!&lt;&gt;"",1,0))</f>
        <v>#REF!</v>
      </c>
      <c r="AY167" s="25" t="e">
        <f>IF('Crisis Indicator Data'!#REF!="No Data",1,IF(#REF!&lt;&gt;"",1,0))</f>
        <v>#REF!</v>
      </c>
      <c r="AZ167" s="25" t="e">
        <f>IF('Crisis Indicator Data'!#REF!="No Data",1,IF(#REF!&lt;&gt;"",1,0))</f>
        <v>#REF!</v>
      </c>
      <c r="BA167" t="e">
        <f t="shared" si="10"/>
        <v>#REF!</v>
      </c>
      <c r="BB167" s="27" t="e">
        <f t="shared" si="11"/>
        <v>#REF!</v>
      </c>
    </row>
    <row r="168" spans="1:54" x14ac:dyDescent="0.25">
      <c r="A168" t="s">
        <v>10100</v>
      </c>
      <c r="B168" s="25" t="e">
        <f>IF('Crisis Indicator Data'!#REF!="No Data",1,IF(#REF!&lt;&gt;"",1,0))</f>
        <v>#REF!</v>
      </c>
      <c r="C168" s="25" t="e">
        <f>IF('Crisis Indicator Data'!#REF!="No Data",1,IF(#REF!&lt;&gt;"",1,0))</f>
        <v>#REF!</v>
      </c>
      <c r="D168" s="25" t="e">
        <f>IF('Crisis Indicator Data'!#REF!="No Data",1,IF(#REF!&lt;&gt;"",1,0))</f>
        <v>#REF!</v>
      </c>
      <c r="E168" s="25" t="e">
        <f>IF('Crisis Indicator Data'!#REF!="No Data",1,IF(#REF!&lt;&gt;"",1,0))</f>
        <v>#REF!</v>
      </c>
      <c r="F168" s="25" t="e">
        <f>IF('Crisis Indicator Data'!#REF!="No Data",1,IF(#REF!&lt;&gt;"",1,0))</f>
        <v>#REF!</v>
      </c>
      <c r="G168" s="25" t="e">
        <f>IF('Crisis Indicator Data'!#REF!="No Data",1,IF(#REF!&lt;&gt;"",1,0))</f>
        <v>#REF!</v>
      </c>
      <c r="H168" s="25" t="e">
        <f>IF('Crisis Indicator Data'!#REF!="No Data",1,IF(#REF!&lt;&gt;"",1,0))</f>
        <v>#REF!</v>
      </c>
      <c r="I168" s="25" t="e">
        <f>IF('Crisis Indicator Data'!#REF!="No Data",1,IF(#REF!&lt;&gt;"",1,0))</f>
        <v>#REF!</v>
      </c>
      <c r="J168" s="25" t="e">
        <f>IF('Crisis Indicator Data'!#REF!="No Data",1,IF(#REF!&lt;&gt;"",1,0))</f>
        <v>#REF!</v>
      </c>
      <c r="K168" s="25" t="e">
        <f>IF('Crisis Indicator Data'!#REF!="No Data",1,IF(#REF!&lt;&gt;"",1,0))</f>
        <v>#REF!</v>
      </c>
      <c r="L168" s="25" t="e">
        <f>IF('Crisis Indicator Data'!#REF!="No Data",1,IF(#REF!&lt;&gt;"",1,0))</f>
        <v>#REF!</v>
      </c>
      <c r="M168" s="25" t="e">
        <f>IF('Crisis Indicator Data'!#REF!="No Data",1,IF(#REF!&lt;&gt;"",1,0))</f>
        <v>#REF!</v>
      </c>
      <c r="N168" s="25" t="e">
        <f>IF('Crisis Indicator Data'!#REF!="No Data",1,IF(#REF!&lt;&gt;"",1,0))</f>
        <v>#REF!</v>
      </c>
      <c r="O168" s="25" t="e">
        <f>IF('Crisis Indicator Data'!#REF!="No Data",1,IF(#REF!&lt;&gt;"",1,0))</f>
        <v>#REF!</v>
      </c>
      <c r="P168" s="25" t="e">
        <f>IF('Crisis Indicator Data'!#REF!="No Data",1,IF(#REF!&lt;&gt;"",1,0))</f>
        <v>#REF!</v>
      </c>
      <c r="Q168" s="25" t="e">
        <f>IF('Crisis Indicator Data'!#REF!="No Data",1,IF(#REF!&lt;&gt;"",1,0))</f>
        <v>#REF!</v>
      </c>
      <c r="R168" s="25" t="e">
        <f>IF('Crisis Indicator Data'!#REF!="No Data",1,IF(#REF!&lt;&gt;"",1,0))</f>
        <v>#REF!</v>
      </c>
      <c r="S168" s="25" t="e">
        <f>IF('Crisis Indicator Data'!#REF!="No Data",1,IF(#REF!&lt;&gt;"",1,0))</f>
        <v>#REF!</v>
      </c>
      <c r="T168" s="25" t="e">
        <f>IF('Crisis Indicator Data'!#REF!="No Data",1,IF(#REF!&lt;&gt;"",1,0))</f>
        <v>#REF!</v>
      </c>
      <c r="U168" s="25" t="e">
        <f>IF('Crisis Indicator Data'!#REF!="No Data",1,IF(#REF!&lt;&gt;"",1,0))</f>
        <v>#REF!</v>
      </c>
      <c r="V168" s="25" t="e">
        <f>IF('Crisis Indicator Data'!#REF!="No Data",1,IF(#REF!&lt;&gt;"",1,0))</f>
        <v>#REF!</v>
      </c>
      <c r="W168" s="25" t="e">
        <f>IF('Crisis Indicator Data'!#REF!="No Data",1,IF(#REF!&lt;&gt;"",1,0))</f>
        <v>#REF!</v>
      </c>
      <c r="X168" s="25" t="e">
        <f>IF('Crisis Indicator Data'!#REF!="No Data",1,IF(#REF!&lt;&gt;"",1,0))</f>
        <v>#REF!</v>
      </c>
      <c r="Y168" s="25" t="e">
        <f>IF('Crisis Indicator Data'!#REF!="No Data",1,IF(#REF!&lt;&gt;"",1,0))</f>
        <v>#REF!</v>
      </c>
      <c r="Z168" s="25" t="e">
        <f>IF('Crisis Indicator Data'!#REF!="No Data",1,IF(#REF!&lt;&gt;"",1,0))</f>
        <v>#REF!</v>
      </c>
      <c r="AA168" s="25" t="e">
        <f>IF('Crisis Indicator Data'!#REF!="No Data",1,IF(#REF!&lt;&gt;"",1,0))</f>
        <v>#REF!</v>
      </c>
      <c r="AB168" s="25" t="e">
        <f>IF('Crisis Indicator Data'!#REF!="No Data",1,IF(#REF!&lt;&gt;"",1,0))</f>
        <v>#REF!</v>
      </c>
      <c r="AC168" s="25" t="e">
        <f>IF('Crisis Indicator Data'!#REF!="No Data",1,IF(#REF!&lt;&gt;"",1,0))</f>
        <v>#REF!</v>
      </c>
      <c r="AD168" s="25" t="e">
        <f>IF('Crisis Indicator Data'!#REF!="No Data",1,IF(#REF!&lt;&gt;"",1,0))</f>
        <v>#REF!</v>
      </c>
      <c r="AE168" s="25" t="e">
        <f>IF('Crisis Indicator Data'!#REF!="No Data",1,IF(#REF!&lt;&gt;"",1,0))</f>
        <v>#REF!</v>
      </c>
      <c r="AF168" s="25" t="e">
        <f>IF('Crisis Indicator Data'!#REF!="No Data",1,IF(#REF!&lt;&gt;"",1,0))</f>
        <v>#REF!</v>
      </c>
      <c r="AG168" s="25" t="e">
        <f>IF('Crisis Indicator Data'!#REF!="No Data",1,IF(#REF!&lt;&gt;"",1,0))</f>
        <v>#REF!</v>
      </c>
      <c r="AH168" s="25" t="e">
        <f>IF('Crisis Indicator Data'!#REF!="No Data",1,IF(#REF!&lt;&gt;"",1,0))</f>
        <v>#REF!</v>
      </c>
      <c r="AI168" s="25" t="e">
        <f>IF('Crisis Indicator Data'!#REF!="No Data",1,IF(#REF!&lt;&gt;"",1,0))</f>
        <v>#REF!</v>
      </c>
      <c r="AJ168" s="25" t="e">
        <f>IF('Crisis Indicator Data'!#REF!="No Data",1,IF(#REF!&lt;&gt;"",1,0))</f>
        <v>#REF!</v>
      </c>
      <c r="AK168" s="25" t="e">
        <f>IF('Crisis Indicator Data'!#REF!="No Data",1,IF(#REF!&lt;&gt;"",1,0))</f>
        <v>#REF!</v>
      </c>
      <c r="AL168" s="25" t="e">
        <f>IF('Crisis Indicator Data'!#REF!="No Data",1,IF(#REF!&lt;&gt;"",1,0))</f>
        <v>#REF!</v>
      </c>
      <c r="AM168" s="25" t="e">
        <f>IF('Crisis Indicator Data'!#REF!="No Data",1,IF(#REF!&lt;&gt;"",1,0))</f>
        <v>#REF!</v>
      </c>
      <c r="AN168" s="25" t="e">
        <f>IF('Crisis Indicator Data'!#REF!="No Data",1,IF(#REF!&lt;&gt;"",1,0))</f>
        <v>#REF!</v>
      </c>
      <c r="AO168" s="25" t="e">
        <f>IF('Crisis Indicator Data'!#REF!="No Data",1,IF(#REF!&lt;&gt;"",1,0))</f>
        <v>#REF!</v>
      </c>
      <c r="AP168" s="25" t="e">
        <f>IF('Crisis Indicator Data'!#REF!="No Data",1,IF(#REF!&lt;&gt;"",1,0))</f>
        <v>#REF!</v>
      </c>
      <c r="AQ168" s="25" t="e">
        <f>IF('Crisis Indicator Data'!#REF!="No Data",1,IF(#REF!&lt;&gt;"",1,0))</f>
        <v>#REF!</v>
      </c>
      <c r="AR168" s="25" t="e">
        <f>IF('Crisis Indicator Data'!#REF!="No Data",1,IF(#REF!&lt;&gt;"",1,0))</f>
        <v>#REF!</v>
      </c>
      <c r="AS168" s="25" t="e">
        <f>IF('Crisis Indicator Data'!#REF!="No Data",1,IF(#REF!&lt;&gt;"",1,0))</f>
        <v>#REF!</v>
      </c>
      <c r="AT168" s="25" t="e">
        <f>IF('Crisis Indicator Data'!#REF!="No Data",1,IF(#REF!&lt;&gt;"",1,0))</f>
        <v>#REF!</v>
      </c>
      <c r="AU168" s="25" t="e">
        <f>IF('Crisis Indicator Data'!#REF!="No Data",1,IF(#REF!&lt;&gt;"",1,0))</f>
        <v>#REF!</v>
      </c>
      <c r="AV168" s="25" t="e">
        <f>IF('Crisis Indicator Data'!#REF!="No Data",1,IF(#REF!&lt;&gt;"",1,0))</f>
        <v>#REF!</v>
      </c>
      <c r="AW168" s="25" t="e">
        <f>IF('Crisis Indicator Data'!#REF!="No Data",1,IF(#REF!&lt;&gt;"",1,0))</f>
        <v>#REF!</v>
      </c>
      <c r="AX168" s="25" t="e">
        <f>IF('Crisis Indicator Data'!#REF!="No Data",1,IF(#REF!&lt;&gt;"",1,0))</f>
        <v>#REF!</v>
      </c>
      <c r="AY168" s="25" t="e">
        <f>IF('Crisis Indicator Data'!#REF!="No Data",1,IF(#REF!&lt;&gt;"",1,0))</f>
        <v>#REF!</v>
      </c>
      <c r="AZ168" s="25" t="e">
        <f>IF('Crisis Indicator Data'!#REF!="No Data",1,IF(#REF!&lt;&gt;"",1,0))</f>
        <v>#REF!</v>
      </c>
      <c r="BA168" t="e">
        <f t="shared" si="10"/>
        <v>#REF!</v>
      </c>
      <c r="BB168" s="27" t="e">
        <f t="shared" si="11"/>
        <v>#REF!</v>
      </c>
    </row>
    <row r="169" spans="1:54" x14ac:dyDescent="0.25">
      <c r="A169" t="s">
        <v>10111</v>
      </c>
      <c r="B169" s="25" t="e">
        <f>IF('Crisis Indicator Data'!#REF!="No Data",1,IF(#REF!&lt;&gt;"",1,0))</f>
        <v>#REF!</v>
      </c>
      <c r="C169" s="25" t="e">
        <f>IF('Crisis Indicator Data'!#REF!="No Data",1,IF(#REF!&lt;&gt;"",1,0))</f>
        <v>#REF!</v>
      </c>
      <c r="D169" s="25" t="e">
        <f>IF('Crisis Indicator Data'!#REF!="No Data",1,IF(#REF!&lt;&gt;"",1,0))</f>
        <v>#REF!</v>
      </c>
      <c r="E169" s="25" t="e">
        <f>IF('Crisis Indicator Data'!#REF!="No Data",1,IF(#REF!&lt;&gt;"",1,0))</f>
        <v>#REF!</v>
      </c>
      <c r="F169" s="25" t="e">
        <f>IF('Crisis Indicator Data'!#REF!="No Data",1,IF(#REF!&lt;&gt;"",1,0))</f>
        <v>#REF!</v>
      </c>
      <c r="G169" s="25" t="e">
        <f>IF('Crisis Indicator Data'!#REF!="No Data",1,IF(#REF!&lt;&gt;"",1,0))</f>
        <v>#REF!</v>
      </c>
      <c r="H169" s="25" t="e">
        <f>IF('Crisis Indicator Data'!#REF!="No Data",1,IF(#REF!&lt;&gt;"",1,0))</f>
        <v>#REF!</v>
      </c>
      <c r="I169" s="25" t="e">
        <f>IF('Crisis Indicator Data'!#REF!="No Data",1,IF(#REF!&lt;&gt;"",1,0))</f>
        <v>#REF!</v>
      </c>
      <c r="J169" s="25" t="e">
        <f>IF('Crisis Indicator Data'!#REF!="No Data",1,IF(#REF!&lt;&gt;"",1,0))</f>
        <v>#REF!</v>
      </c>
      <c r="K169" s="25" t="e">
        <f>IF('Crisis Indicator Data'!#REF!="No Data",1,IF(#REF!&lt;&gt;"",1,0))</f>
        <v>#REF!</v>
      </c>
      <c r="L169" s="25" t="e">
        <f>IF('Crisis Indicator Data'!#REF!="No Data",1,IF(#REF!&lt;&gt;"",1,0))</f>
        <v>#REF!</v>
      </c>
      <c r="M169" s="25" t="e">
        <f>IF('Crisis Indicator Data'!#REF!="No Data",1,IF(#REF!&lt;&gt;"",1,0))</f>
        <v>#REF!</v>
      </c>
      <c r="N169" s="25" t="e">
        <f>IF('Crisis Indicator Data'!#REF!="No Data",1,IF(#REF!&lt;&gt;"",1,0))</f>
        <v>#REF!</v>
      </c>
      <c r="O169" s="25" t="e">
        <f>IF('Crisis Indicator Data'!#REF!="No Data",1,IF(#REF!&lt;&gt;"",1,0))</f>
        <v>#REF!</v>
      </c>
      <c r="P169" s="25" t="e">
        <f>IF('Crisis Indicator Data'!#REF!="No Data",1,IF(#REF!&lt;&gt;"",1,0))</f>
        <v>#REF!</v>
      </c>
      <c r="Q169" s="25" t="e">
        <f>IF('Crisis Indicator Data'!#REF!="No Data",1,IF(#REF!&lt;&gt;"",1,0))</f>
        <v>#REF!</v>
      </c>
      <c r="R169" s="25" t="e">
        <f>IF('Crisis Indicator Data'!#REF!="No Data",1,IF(#REF!&lt;&gt;"",1,0))</f>
        <v>#REF!</v>
      </c>
      <c r="S169" s="25" t="e">
        <f>IF('Crisis Indicator Data'!#REF!="No Data",1,IF(#REF!&lt;&gt;"",1,0))</f>
        <v>#REF!</v>
      </c>
      <c r="T169" s="25" t="e">
        <f>IF('Crisis Indicator Data'!#REF!="No Data",1,IF(#REF!&lt;&gt;"",1,0))</f>
        <v>#REF!</v>
      </c>
      <c r="U169" s="25" t="e">
        <f>IF('Crisis Indicator Data'!#REF!="No Data",1,IF(#REF!&lt;&gt;"",1,0))</f>
        <v>#REF!</v>
      </c>
      <c r="V169" s="25" t="e">
        <f>IF('Crisis Indicator Data'!#REF!="No Data",1,IF(#REF!&lt;&gt;"",1,0))</f>
        <v>#REF!</v>
      </c>
      <c r="W169" s="25" t="e">
        <f>IF('Crisis Indicator Data'!#REF!="No Data",1,IF(#REF!&lt;&gt;"",1,0))</f>
        <v>#REF!</v>
      </c>
      <c r="X169" s="25" t="e">
        <f>IF('Crisis Indicator Data'!#REF!="No Data",1,IF(#REF!&lt;&gt;"",1,0))</f>
        <v>#REF!</v>
      </c>
      <c r="Y169" s="25" t="e">
        <f>IF('Crisis Indicator Data'!#REF!="No Data",1,IF(#REF!&lt;&gt;"",1,0))</f>
        <v>#REF!</v>
      </c>
      <c r="Z169" s="25" t="e">
        <f>IF('Crisis Indicator Data'!#REF!="No Data",1,IF(#REF!&lt;&gt;"",1,0))</f>
        <v>#REF!</v>
      </c>
      <c r="AA169" s="25" t="e">
        <f>IF('Crisis Indicator Data'!#REF!="No Data",1,IF(#REF!&lt;&gt;"",1,0))</f>
        <v>#REF!</v>
      </c>
      <c r="AB169" s="25" t="e">
        <f>IF('Crisis Indicator Data'!#REF!="No Data",1,IF(#REF!&lt;&gt;"",1,0))</f>
        <v>#REF!</v>
      </c>
      <c r="AC169" s="25" t="e">
        <f>IF('Crisis Indicator Data'!#REF!="No Data",1,IF(#REF!&lt;&gt;"",1,0))</f>
        <v>#REF!</v>
      </c>
      <c r="AD169" s="25" t="e">
        <f>IF('Crisis Indicator Data'!#REF!="No Data",1,IF(#REF!&lt;&gt;"",1,0))</f>
        <v>#REF!</v>
      </c>
      <c r="AE169" s="25" t="e">
        <f>IF('Crisis Indicator Data'!#REF!="No Data",1,IF(#REF!&lt;&gt;"",1,0))</f>
        <v>#REF!</v>
      </c>
      <c r="AF169" s="25" t="e">
        <f>IF('Crisis Indicator Data'!#REF!="No Data",1,IF(#REF!&lt;&gt;"",1,0))</f>
        <v>#REF!</v>
      </c>
      <c r="AG169" s="25" t="e">
        <f>IF('Crisis Indicator Data'!#REF!="No Data",1,IF(#REF!&lt;&gt;"",1,0))</f>
        <v>#REF!</v>
      </c>
      <c r="AH169" s="25" t="e">
        <f>IF('Crisis Indicator Data'!#REF!="No Data",1,IF(#REF!&lt;&gt;"",1,0))</f>
        <v>#REF!</v>
      </c>
      <c r="AI169" s="25" t="e">
        <f>IF('Crisis Indicator Data'!#REF!="No Data",1,IF(#REF!&lt;&gt;"",1,0))</f>
        <v>#REF!</v>
      </c>
      <c r="AJ169" s="25" t="e">
        <f>IF('Crisis Indicator Data'!#REF!="No Data",1,IF(#REF!&lt;&gt;"",1,0))</f>
        <v>#REF!</v>
      </c>
      <c r="AK169" s="25" t="e">
        <f>IF('Crisis Indicator Data'!#REF!="No Data",1,IF(#REF!&lt;&gt;"",1,0))</f>
        <v>#REF!</v>
      </c>
      <c r="AL169" s="25" t="e">
        <f>IF('Crisis Indicator Data'!#REF!="No Data",1,IF(#REF!&lt;&gt;"",1,0))</f>
        <v>#REF!</v>
      </c>
      <c r="AM169" s="25" t="e">
        <f>IF('Crisis Indicator Data'!#REF!="No Data",1,IF(#REF!&lt;&gt;"",1,0))</f>
        <v>#REF!</v>
      </c>
      <c r="AN169" s="25" t="e">
        <f>IF('Crisis Indicator Data'!#REF!="No Data",1,IF(#REF!&lt;&gt;"",1,0))</f>
        <v>#REF!</v>
      </c>
      <c r="AO169" s="25" t="e">
        <f>IF('Crisis Indicator Data'!#REF!="No Data",1,IF(#REF!&lt;&gt;"",1,0))</f>
        <v>#REF!</v>
      </c>
      <c r="AP169" s="25" t="e">
        <f>IF('Crisis Indicator Data'!#REF!="No Data",1,IF(#REF!&lt;&gt;"",1,0))</f>
        <v>#REF!</v>
      </c>
      <c r="AQ169" s="25" t="e">
        <f>IF('Crisis Indicator Data'!#REF!="No Data",1,IF(#REF!&lt;&gt;"",1,0))</f>
        <v>#REF!</v>
      </c>
      <c r="AR169" s="25" t="e">
        <f>IF('Crisis Indicator Data'!#REF!="No Data",1,IF(#REF!&lt;&gt;"",1,0))</f>
        <v>#REF!</v>
      </c>
      <c r="AS169" s="25" t="e">
        <f>IF('Crisis Indicator Data'!#REF!="No Data",1,IF(#REF!&lt;&gt;"",1,0))</f>
        <v>#REF!</v>
      </c>
      <c r="AT169" s="25" t="e">
        <f>IF('Crisis Indicator Data'!#REF!="No Data",1,IF(#REF!&lt;&gt;"",1,0))</f>
        <v>#REF!</v>
      </c>
      <c r="AU169" s="25" t="e">
        <f>IF('Crisis Indicator Data'!#REF!="No Data",1,IF(#REF!&lt;&gt;"",1,0))</f>
        <v>#REF!</v>
      </c>
      <c r="AV169" s="25" t="e">
        <f>IF('Crisis Indicator Data'!#REF!="No Data",1,IF(#REF!&lt;&gt;"",1,0))</f>
        <v>#REF!</v>
      </c>
      <c r="AW169" s="25" t="e">
        <f>IF('Crisis Indicator Data'!#REF!="No Data",1,IF(#REF!&lt;&gt;"",1,0))</f>
        <v>#REF!</v>
      </c>
      <c r="AX169" s="25" t="e">
        <f>IF('Crisis Indicator Data'!#REF!="No Data",1,IF(#REF!&lt;&gt;"",1,0))</f>
        <v>#REF!</v>
      </c>
      <c r="AY169" s="25" t="e">
        <f>IF('Crisis Indicator Data'!#REF!="No Data",1,IF(#REF!&lt;&gt;"",1,0))</f>
        <v>#REF!</v>
      </c>
      <c r="AZ169" s="25" t="e">
        <f>IF('Crisis Indicator Data'!#REF!="No Data",1,IF(#REF!&lt;&gt;"",1,0))</f>
        <v>#REF!</v>
      </c>
      <c r="BA169" t="e">
        <f t="shared" si="10"/>
        <v>#REF!</v>
      </c>
      <c r="BB169" s="27" t="e">
        <f t="shared" si="11"/>
        <v>#REF!</v>
      </c>
    </row>
    <row r="170" spans="1:54" x14ac:dyDescent="0.25">
      <c r="A170" t="s">
        <v>10098</v>
      </c>
      <c r="B170" s="25" t="e">
        <f>IF('Crisis Indicator Data'!#REF!="No Data",1,IF(#REF!&lt;&gt;"",1,0))</f>
        <v>#REF!</v>
      </c>
      <c r="C170" s="25" t="e">
        <f>IF('Crisis Indicator Data'!#REF!="No Data",1,IF(#REF!&lt;&gt;"",1,0))</f>
        <v>#REF!</v>
      </c>
      <c r="D170" s="25" t="e">
        <f>IF('Crisis Indicator Data'!#REF!="No Data",1,IF(#REF!&lt;&gt;"",1,0))</f>
        <v>#REF!</v>
      </c>
      <c r="E170" s="25" t="e">
        <f>IF('Crisis Indicator Data'!#REF!="No Data",1,IF(#REF!&lt;&gt;"",1,0))</f>
        <v>#REF!</v>
      </c>
      <c r="F170" s="25" t="e">
        <f>IF('Crisis Indicator Data'!#REF!="No Data",1,IF(#REF!&lt;&gt;"",1,0))</f>
        <v>#REF!</v>
      </c>
      <c r="G170" s="25" t="e">
        <f>IF('Crisis Indicator Data'!#REF!="No Data",1,IF(#REF!&lt;&gt;"",1,0))</f>
        <v>#REF!</v>
      </c>
      <c r="H170" s="25" t="e">
        <f>IF('Crisis Indicator Data'!#REF!="No Data",1,IF(#REF!&lt;&gt;"",1,0))</f>
        <v>#REF!</v>
      </c>
      <c r="I170" s="25" t="e">
        <f>IF('Crisis Indicator Data'!#REF!="No Data",1,IF(#REF!&lt;&gt;"",1,0))</f>
        <v>#REF!</v>
      </c>
      <c r="J170" s="25" t="e">
        <f>IF('Crisis Indicator Data'!#REF!="No Data",1,IF(#REF!&lt;&gt;"",1,0))</f>
        <v>#REF!</v>
      </c>
      <c r="K170" s="25" t="e">
        <f>IF('Crisis Indicator Data'!#REF!="No Data",1,IF(#REF!&lt;&gt;"",1,0))</f>
        <v>#REF!</v>
      </c>
      <c r="L170" s="25" t="e">
        <f>IF('Crisis Indicator Data'!#REF!="No Data",1,IF(#REF!&lt;&gt;"",1,0))</f>
        <v>#REF!</v>
      </c>
      <c r="M170" s="25" t="e">
        <f>IF('Crisis Indicator Data'!#REF!="No Data",1,IF(#REF!&lt;&gt;"",1,0))</f>
        <v>#REF!</v>
      </c>
      <c r="N170" s="25" t="e">
        <f>IF('Crisis Indicator Data'!#REF!="No Data",1,IF(#REF!&lt;&gt;"",1,0))</f>
        <v>#REF!</v>
      </c>
      <c r="O170" s="25" t="e">
        <f>IF('Crisis Indicator Data'!#REF!="No Data",1,IF(#REF!&lt;&gt;"",1,0))</f>
        <v>#REF!</v>
      </c>
      <c r="P170" s="25" t="e">
        <f>IF('Crisis Indicator Data'!#REF!="No Data",1,IF(#REF!&lt;&gt;"",1,0))</f>
        <v>#REF!</v>
      </c>
      <c r="Q170" s="25" t="e">
        <f>IF('Crisis Indicator Data'!#REF!="No Data",1,IF(#REF!&lt;&gt;"",1,0))</f>
        <v>#REF!</v>
      </c>
      <c r="R170" s="25" t="e">
        <f>IF('Crisis Indicator Data'!#REF!="No Data",1,IF(#REF!&lt;&gt;"",1,0))</f>
        <v>#REF!</v>
      </c>
      <c r="S170" s="25" t="e">
        <f>IF('Crisis Indicator Data'!#REF!="No Data",1,IF(#REF!&lt;&gt;"",1,0))</f>
        <v>#REF!</v>
      </c>
      <c r="T170" s="25" t="e">
        <f>IF('Crisis Indicator Data'!#REF!="No Data",1,IF(#REF!&lt;&gt;"",1,0))</f>
        <v>#REF!</v>
      </c>
      <c r="U170" s="25" t="e">
        <f>IF('Crisis Indicator Data'!#REF!="No Data",1,IF(#REF!&lt;&gt;"",1,0))</f>
        <v>#REF!</v>
      </c>
      <c r="V170" s="25" t="e">
        <f>IF('Crisis Indicator Data'!#REF!="No Data",1,IF(#REF!&lt;&gt;"",1,0))</f>
        <v>#REF!</v>
      </c>
      <c r="W170" s="25" t="e">
        <f>IF('Crisis Indicator Data'!#REF!="No Data",1,IF(#REF!&lt;&gt;"",1,0))</f>
        <v>#REF!</v>
      </c>
      <c r="X170" s="25" t="e">
        <f>IF('Crisis Indicator Data'!#REF!="No Data",1,IF(#REF!&lt;&gt;"",1,0))</f>
        <v>#REF!</v>
      </c>
      <c r="Y170" s="25" t="e">
        <f>IF('Crisis Indicator Data'!#REF!="No Data",1,IF(#REF!&lt;&gt;"",1,0))</f>
        <v>#REF!</v>
      </c>
      <c r="Z170" s="25" t="e">
        <f>IF('Crisis Indicator Data'!#REF!="No Data",1,IF(#REF!&lt;&gt;"",1,0))</f>
        <v>#REF!</v>
      </c>
      <c r="AA170" s="25" t="e">
        <f>IF('Crisis Indicator Data'!#REF!="No Data",1,IF(#REF!&lt;&gt;"",1,0))</f>
        <v>#REF!</v>
      </c>
      <c r="AB170" s="25" t="e">
        <f>IF('Crisis Indicator Data'!#REF!="No Data",1,IF(#REF!&lt;&gt;"",1,0))</f>
        <v>#REF!</v>
      </c>
      <c r="AC170" s="25" t="e">
        <f>IF('Crisis Indicator Data'!#REF!="No Data",1,IF(#REF!&lt;&gt;"",1,0))</f>
        <v>#REF!</v>
      </c>
      <c r="AD170" s="25" t="e">
        <f>IF('Crisis Indicator Data'!#REF!="No Data",1,IF(#REF!&lt;&gt;"",1,0))</f>
        <v>#REF!</v>
      </c>
      <c r="AE170" s="25" t="e">
        <f>IF('Crisis Indicator Data'!#REF!="No Data",1,IF(#REF!&lt;&gt;"",1,0))</f>
        <v>#REF!</v>
      </c>
      <c r="AF170" s="25" t="e">
        <f>IF('Crisis Indicator Data'!#REF!="No Data",1,IF(#REF!&lt;&gt;"",1,0))</f>
        <v>#REF!</v>
      </c>
      <c r="AG170" s="25" t="e">
        <f>IF('Crisis Indicator Data'!#REF!="No Data",1,IF(#REF!&lt;&gt;"",1,0))</f>
        <v>#REF!</v>
      </c>
      <c r="AH170" s="25" t="e">
        <f>IF('Crisis Indicator Data'!#REF!="No Data",1,IF(#REF!&lt;&gt;"",1,0))</f>
        <v>#REF!</v>
      </c>
      <c r="AI170" s="25" t="e">
        <f>IF('Crisis Indicator Data'!#REF!="No Data",1,IF(#REF!&lt;&gt;"",1,0))</f>
        <v>#REF!</v>
      </c>
      <c r="AJ170" s="25" t="e">
        <f>IF('Crisis Indicator Data'!#REF!="No Data",1,IF(#REF!&lt;&gt;"",1,0))</f>
        <v>#REF!</v>
      </c>
      <c r="AK170" s="25" t="e">
        <f>IF('Crisis Indicator Data'!#REF!="No Data",1,IF(#REF!&lt;&gt;"",1,0))</f>
        <v>#REF!</v>
      </c>
      <c r="AL170" s="25" t="e">
        <f>IF('Crisis Indicator Data'!#REF!="No Data",1,IF(#REF!&lt;&gt;"",1,0))</f>
        <v>#REF!</v>
      </c>
      <c r="AM170" s="25" t="e">
        <f>IF('Crisis Indicator Data'!#REF!="No Data",1,IF(#REF!&lt;&gt;"",1,0))</f>
        <v>#REF!</v>
      </c>
      <c r="AN170" s="25" t="e">
        <f>IF('Crisis Indicator Data'!#REF!="No Data",1,IF(#REF!&lt;&gt;"",1,0))</f>
        <v>#REF!</v>
      </c>
      <c r="AO170" s="25" t="e">
        <f>IF('Crisis Indicator Data'!#REF!="No Data",1,IF(#REF!&lt;&gt;"",1,0))</f>
        <v>#REF!</v>
      </c>
      <c r="AP170" s="25" t="e">
        <f>IF('Crisis Indicator Data'!#REF!="No Data",1,IF(#REF!&lt;&gt;"",1,0))</f>
        <v>#REF!</v>
      </c>
      <c r="AQ170" s="25" t="e">
        <f>IF('Crisis Indicator Data'!#REF!="No Data",1,IF(#REF!&lt;&gt;"",1,0))</f>
        <v>#REF!</v>
      </c>
      <c r="AR170" s="25" t="e">
        <f>IF('Crisis Indicator Data'!#REF!="No Data",1,IF(#REF!&lt;&gt;"",1,0))</f>
        <v>#REF!</v>
      </c>
      <c r="AS170" s="25" t="e">
        <f>IF('Crisis Indicator Data'!#REF!="No Data",1,IF(#REF!&lt;&gt;"",1,0))</f>
        <v>#REF!</v>
      </c>
      <c r="AT170" s="25" t="e">
        <f>IF('Crisis Indicator Data'!#REF!="No Data",1,IF(#REF!&lt;&gt;"",1,0))</f>
        <v>#REF!</v>
      </c>
      <c r="AU170" s="25" t="e">
        <f>IF('Crisis Indicator Data'!#REF!="No Data",1,IF(#REF!&lt;&gt;"",1,0))</f>
        <v>#REF!</v>
      </c>
      <c r="AV170" s="25" t="e">
        <f>IF('Crisis Indicator Data'!#REF!="No Data",1,IF(#REF!&lt;&gt;"",1,0))</f>
        <v>#REF!</v>
      </c>
      <c r="AW170" s="25" t="e">
        <f>IF('Crisis Indicator Data'!#REF!="No Data",1,IF(#REF!&lt;&gt;"",1,0))</f>
        <v>#REF!</v>
      </c>
      <c r="AX170" s="25" t="e">
        <f>IF('Crisis Indicator Data'!#REF!="No Data",1,IF(#REF!&lt;&gt;"",1,0))</f>
        <v>#REF!</v>
      </c>
      <c r="AY170" s="25" t="e">
        <f>IF('Crisis Indicator Data'!#REF!="No Data",1,IF(#REF!&lt;&gt;"",1,0))</f>
        <v>#REF!</v>
      </c>
      <c r="AZ170" s="25" t="e">
        <f>IF('Crisis Indicator Data'!#REF!="No Data",1,IF(#REF!&lt;&gt;"",1,0))</f>
        <v>#REF!</v>
      </c>
      <c r="BA170" t="e">
        <f t="shared" si="10"/>
        <v>#REF!</v>
      </c>
      <c r="BB170" s="27" t="e">
        <f t="shared" si="11"/>
        <v>#REF!</v>
      </c>
    </row>
    <row r="171" spans="1:54" x14ac:dyDescent="0.25">
      <c r="A171" t="s">
        <v>10015</v>
      </c>
      <c r="B171" s="25" t="e">
        <f>IF('Crisis Indicator Data'!#REF!="No Data",1,IF(#REF!&lt;&gt;"",1,0))</f>
        <v>#REF!</v>
      </c>
      <c r="C171" s="25" t="e">
        <f>IF('Crisis Indicator Data'!#REF!="No Data",1,IF(#REF!&lt;&gt;"",1,0))</f>
        <v>#REF!</v>
      </c>
      <c r="D171" s="25" t="e">
        <f>IF('Crisis Indicator Data'!#REF!="No Data",1,IF(#REF!&lt;&gt;"",1,0))</f>
        <v>#REF!</v>
      </c>
      <c r="E171" s="25" t="e">
        <f>IF('Crisis Indicator Data'!#REF!="No Data",1,IF(#REF!&lt;&gt;"",1,0))</f>
        <v>#REF!</v>
      </c>
      <c r="F171" s="25" t="e">
        <f>IF('Crisis Indicator Data'!#REF!="No Data",1,IF(#REF!&lt;&gt;"",1,0))</f>
        <v>#REF!</v>
      </c>
      <c r="G171" s="25" t="e">
        <f>IF('Crisis Indicator Data'!#REF!="No Data",1,IF(#REF!&lt;&gt;"",1,0))</f>
        <v>#REF!</v>
      </c>
      <c r="H171" s="25" t="e">
        <f>IF('Crisis Indicator Data'!#REF!="No Data",1,IF(#REF!&lt;&gt;"",1,0))</f>
        <v>#REF!</v>
      </c>
      <c r="I171" s="25" t="e">
        <f>IF('Crisis Indicator Data'!#REF!="No Data",1,IF(#REF!&lt;&gt;"",1,0))</f>
        <v>#REF!</v>
      </c>
      <c r="J171" s="25" t="e">
        <f>IF('Crisis Indicator Data'!#REF!="No Data",1,IF(#REF!&lt;&gt;"",1,0))</f>
        <v>#REF!</v>
      </c>
      <c r="K171" s="25" t="e">
        <f>IF('Crisis Indicator Data'!#REF!="No Data",1,IF(#REF!&lt;&gt;"",1,0))</f>
        <v>#REF!</v>
      </c>
      <c r="L171" s="25" t="e">
        <f>IF('Crisis Indicator Data'!#REF!="No Data",1,IF(#REF!&lt;&gt;"",1,0))</f>
        <v>#REF!</v>
      </c>
      <c r="M171" s="25" t="e">
        <f>IF('Crisis Indicator Data'!#REF!="No Data",1,IF(#REF!&lt;&gt;"",1,0))</f>
        <v>#REF!</v>
      </c>
      <c r="N171" s="25" t="e">
        <f>IF('Crisis Indicator Data'!#REF!="No Data",1,IF(#REF!&lt;&gt;"",1,0))</f>
        <v>#REF!</v>
      </c>
      <c r="O171" s="25" t="e">
        <f>IF('Crisis Indicator Data'!#REF!="No Data",1,IF(#REF!&lt;&gt;"",1,0))</f>
        <v>#REF!</v>
      </c>
      <c r="P171" s="25" t="e">
        <f>IF('Crisis Indicator Data'!#REF!="No Data",1,IF(#REF!&lt;&gt;"",1,0))</f>
        <v>#REF!</v>
      </c>
      <c r="Q171" s="25" t="e">
        <f>IF('Crisis Indicator Data'!#REF!="No Data",1,IF(#REF!&lt;&gt;"",1,0))</f>
        <v>#REF!</v>
      </c>
      <c r="R171" s="25" t="e">
        <f>IF('Crisis Indicator Data'!#REF!="No Data",1,IF(#REF!&lt;&gt;"",1,0))</f>
        <v>#REF!</v>
      </c>
      <c r="S171" s="25" t="e">
        <f>IF('Crisis Indicator Data'!#REF!="No Data",1,IF(#REF!&lt;&gt;"",1,0))</f>
        <v>#REF!</v>
      </c>
      <c r="T171" s="25" t="e">
        <f>IF('Crisis Indicator Data'!#REF!="No Data",1,IF(#REF!&lt;&gt;"",1,0))</f>
        <v>#REF!</v>
      </c>
      <c r="U171" s="25" t="e">
        <f>IF('Crisis Indicator Data'!#REF!="No Data",1,IF(#REF!&lt;&gt;"",1,0))</f>
        <v>#REF!</v>
      </c>
      <c r="V171" s="25" t="e">
        <f>IF('Crisis Indicator Data'!#REF!="No Data",1,IF(#REF!&lt;&gt;"",1,0))</f>
        <v>#REF!</v>
      </c>
      <c r="W171" s="25" t="e">
        <f>IF('Crisis Indicator Data'!#REF!="No Data",1,IF(#REF!&lt;&gt;"",1,0))</f>
        <v>#REF!</v>
      </c>
      <c r="X171" s="25" t="e">
        <f>IF('Crisis Indicator Data'!#REF!="No Data",1,IF(#REF!&lt;&gt;"",1,0))</f>
        <v>#REF!</v>
      </c>
      <c r="Y171" s="25" t="e">
        <f>IF('Crisis Indicator Data'!#REF!="No Data",1,IF(#REF!&lt;&gt;"",1,0))</f>
        <v>#REF!</v>
      </c>
      <c r="Z171" s="25" t="e">
        <f>IF('Crisis Indicator Data'!#REF!="No Data",1,IF(#REF!&lt;&gt;"",1,0))</f>
        <v>#REF!</v>
      </c>
      <c r="AA171" s="25" t="e">
        <f>IF('Crisis Indicator Data'!#REF!="No Data",1,IF(#REF!&lt;&gt;"",1,0))</f>
        <v>#REF!</v>
      </c>
      <c r="AB171" s="25" t="e">
        <f>IF('Crisis Indicator Data'!#REF!="No Data",1,IF(#REF!&lt;&gt;"",1,0))</f>
        <v>#REF!</v>
      </c>
      <c r="AC171" s="25" t="e">
        <f>IF('Crisis Indicator Data'!#REF!="No Data",1,IF(#REF!&lt;&gt;"",1,0))</f>
        <v>#REF!</v>
      </c>
      <c r="AD171" s="25" t="e">
        <f>IF('Crisis Indicator Data'!#REF!="No Data",1,IF(#REF!&lt;&gt;"",1,0))</f>
        <v>#REF!</v>
      </c>
      <c r="AE171" s="25" t="e">
        <f>IF('Crisis Indicator Data'!#REF!="No Data",1,IF(#REF!&lt;&gt;"",1,0))</f>
        <v>#REF!</v>
      </c>
      <c r="AF171" s="25" t="e">
        <f>IF('Crisis Indicator Data'!#REF!="No Data",1,IF(#REF!&lt;&gt;"",1,0))</f>
        <v>#REF!</v>
      </c>
      <c r="AG171" s="25" t="e">
        <f>IF('Crisis Indicator Data'!#REF!="No Data",1,IF(#REF!&lt;&gt;"",1,0))</f>
        <v>#REF!</v>
      </c>
      <c r="AH171" s="25" t="e">
        <f>IF('Crisis Indicator Data'!#REF!="No Data",1,IF(#REF!&lt;&gt;"",1,0))</f>
        <v>#REF!</v>
      </c>
      <c r="AI171" s="25" t="e">
        <f>IF('Crisis Indicator Data'!#REF!="No Data",1,IF(#REF!&lt;&gt;"",1,0))</f>
        <v>#REF!</v>
      </c>
      <c r="AJ171" s="25" t="e">
        <f>IF('Crisis Indicator Data'!#REF!="No Data",1,IF(#REF!&lt;&gt;"",1,0))</f>
        <v>#REF!</v>
      </c>
      <c r="AK171" s="25" t="e">
        <f>IF('Crisis Indicator Data'!#REF!="No Data",1,IF(#REF!&lt;&gt;"",1,0))</f>
        <v>#REF!</v>
      </c>
      <c r="AL171" s="25" t="e">
        <f>IF('Crisis Indicator Data'!#REF!="No Data",1,IF(#REF!&lt;&gt;"",1,0))</f>
        <v>#REF!</v>
      </c>
      <c r="AM171" s="25" t="e">
        <f>IF('Crisis Indicator Data'!#REF!="No Data",1,IF(#REF!&lt;&gt;"",1,0))</f>
        <v>#REF!</v>
      </c>
      <c r="AN171" s="25" t="e">
        <f>IF('Crisis Indicator Data'!#REF!="No Data",1,IF(#REF!&lt;&gt;"",1,0))</f>
        <v>#REF!</v>
      </c>
      <c r="AO171" s="25" t="e">
        <f>IF('Crisis Indicator Data'!#REF!="No Data",1,IF(#REF!&lt;&gt;"",1,0))</f>
        <v>#REF!</v>
      </c>
      <c r="AP171" s="25" t="e">
        <f>IF('Crisis Indicator Data'!#REF!="No Data",1,IF(#REF!&lt;&gt;"",1,0))</f>
        <v>#REF!</v>
      </c>
      <c r="AQ171" s="25" t="e">
        <f>IF('Crisis Indicator Data'!#REF!="No Data",1,IF(#REF!&lt;&gt;"",1,0))</f>
        <v>#REF!</v>
      </c>
      <c r="AR171" s="25" t="e">
        <f>IF('Crisis Indicator Data'!#REF!="No Data",1,IF(#REF!&lt;&gt;"",1,0))</f>
        <v>#REF!</v>
      </c>
      <c r="AS171" s="25" t="e">
        <f>IF('Crisis Indicator Data'!#REF!="No Data",1,IF(#REF!&lt;&gt;"",1,0))</f>
        <v>#REF!</v>
      </c>
      <c r="AT171" s="25" t="e">
        <f>IF('Crisis Indicator Data'!#REF!="No Data",1,IF(#REF!&lt;&gt;"",1,0))</f>
        <v>#REF!</v>
      </c>
      <c r="AU171" s="25" t="e">
        <f>IF('Crisis Indicator Data'!#REF!="No Data",1,IF(#REF!&lt;&gt;"",1,0))</f>
        <v>#REF!</v>
      </c>
      <c r="AV171" s="25" t="e">
        <f>IF('Crisis Indicator Data'!#REF!="No Data",1,IF(#REF!&lt;&gt;"",1,0))</f>
        <v>#REF!</v>
      </c>
      <c r="AW171" s="25" t="e">
        <f>IF('Crisis Indicator Data'!#REF!="No Data",1,IF(#REF!&lt;&gt;"",1,0))</f>
        <v>#REF!</v>
      </c>
      <c r="AX171" s="25" t="e">
        <f>IF('Crisis Indicator Data'!#REF!="No Data",1,IF(#REF!&lt;&gt;"",1,0))</f>
        <v>#REF!</v>
      </c>
      <c r="AY171" s="25" t="e">
        <f>IF('Crisis Indicator Data'!#REF!="No Data",1,IF(#REF!&lt;&gt;"",1,0))</f>
        <v>#REF!</v>
      </c>
      <c r="AZ171" s="25" t="e">
        <f>IF('Crisis Indicator Data'!#REF!="No Data",1,IF(#REF!&lt;&gt;"",1,0))</f>
        <v>#REF!</v>
      </c>
      <c r="BA171" t="e">
        <f t="shared" si="10"/>
        <v>#REF!</v>
      </c>
      <c r="BB171" s="27" t="e">
        <f t="shared" si="11"/>
        <v>#REF!</v>
      </c>
    </row>
    <row r="172" spans="1:54" x14ac:dyDescent="0.25">
      <c r="A172" t="s">
        <v>10103</v>
      </c>
      <c r="B172" s="25" t="e">
        <f>IF('Crisis Indicator Data'!#REF!="No Data",1,IF(#REF!&lt;&gt;"",1,0))</f>
        <v>#REF!</v>
      </c>
      <c r="C172" s="25" t="e">
        <f>IF('Crisis Indicator Data'!#REF!="No Data",1,IF(#REF!&lt;&gt;"",1,0))</f>
        <v>#REF!</v>
      </c>
      <c r="D172" s="25" t="e">
        <f>IF('Crisis Indicator Data'!#REF!="No Data",1,IF(#REF!&lt;&gt;"",1,0))</f>
        <v>#REF!</v>
      </c>
      <c r="E172" s="25" t="e">
        <f>IF('Crisis Indicator Data'!#REF!="No Data",1,IF(#REF!&lt;&gt;"",1,0))</f>
        <v>#REF!</v>
      </c>
      <c r="F172" s="25" t="e">
        <f>IF('Crisis Indicator Data'!#REF!="No Data",1,IF(#REF!&lt;&gt;"",1,0))</f>
        <v>#REF!</v>
      </c>
      <c r="G172" s="25" t="e">
        <f>IF('Crisis Indicator Data'!#REF!="No Data",1,IF(#REF!&lt;&gt;"",1,0))</f>
        <v>#REF!</v>
      </c>
      <c r="H172" s="25" t="e">
        <f>IF('Crisis Indicator Data'!#REF!="No Data",1,IF(#REF!&lt;&gt;"",1,0))</f>
        <v>#REF!</v>
      </c>
      <c r="I172" s="25" t="e">
        <f>IF('Crisis Indicator Data'!#REF!="No Data",1,IF(#REF!&lt;&gt;"",1,0))</f>
        <v>#REF!</v>
      </c>
      <c r="J172" s="25" t="e">
        <f>IF('Crisis Indicator Data'!#REF!="No Data",1,IF(#REF!&lt;&gt;"",1,0))</f>
        <v>#REF!</v>
      </c>
      <c r="K172" s="25" t="e">
        <f>IF('Crisis Indicator Data'!#REF!="No Data",1,IF(#REF!&lt;&gt;"",1,0))</f>
        <v>#REF!</v>
      </c>
      <c r="L172" s="25" t="e">
        <f>IF('Crisis Indicator Data'!#REF!="No Data",1,IF(#REF!&lt;&gt;"",1,0))</f>
        <v>#REF!</v>
      </c>
      <c r="M172" s="25" t="e">
        <f>IF('Crisis Indicator Data'!#REF!="No Data",1,IF(#REF!&lt;&gt;"",1,0))</f>
        <v>#REF!</v>
      </c>
      <c r="N172" s="25" t="e">
        <f>IF('Crisis Indicator Data'!#REF!="No Data",1,IF(#REF!&lt;&gt;"",1,0))</f>
        <v>#REF!</v>
      </c>
      <c r="O172" s="25" t="e">
        <f>IF('Crisis Indicator Data'!#REF!="No Data",1,IF(#REF!&lt;&gt;"",1,0))</f>
        <v>#REF!</v>
      </c>
      <c r="P172" s="25" t="e">
        <f>IF('Crisis Indicator Data'!#REF!="No Data",1,IF(#REF!&lt;&gt;"",1,0))</f>
        <v>#REF!</v>
      </c>
      <c r="Q172" s="25" t="e">
        <f>IF('Crisis Indicator Data'!#REF!="No Data",1,IF(#REF!&lt;&gt;"",1,0))</f>
        <v>#REF!</v>
      </c>
      <c r="R172" s="25" t="e">
        <f>IF('Crisis Indicator Data'!#REF!="No Data",1,IF(#REF!&lt;&gt;"",1,0))</f>
        <v>#REF!</v>
      </c>
      <c r="S172" s="25" t="e">
        <f>IF('Crisis Indicator Data'!#REF!="No Data",1,IF(#REF!&lt;&gt;"",1,0))</f>
        <v>#REF!</v>
      </c>
      <c r="T172" s="25" t="e">
        <f>IF('Crisis Indicator Data'!#REF!="No Data",1,IF(#REF!&lt;&gt;"",1,0))</f>
        <v>#REF!</v>
      </c>
      <c r="U172" s="25" t="e">
        <f>IF('Crisis Indicator Data'!#REF!="No Data",1,IF(#REF!&lt;&gt;"",1,0))</f>
        <v>#REF!</v>
      </c>
      <c r="V172" s="25" t="e">
        <f>IF('Crisis Indicator Data'!#REF!="No Data",1,IF(#REF!&lt;&gt;"",1,0))</f>
        <v>#REF!</v>
      </c>
      <c r="W172" s="25" t="e">
        <f>IF('Crisis Indicator Data'!#REF!="No Data",1,IF(#REF!&lt;&gt;"",1,0))</f>
        <v>#REF!</v>
      </c>
      <c r="X172" s="25" t="e">
        <f>IF('Crisis Indicator Data'!#REF!="No Data",1,IF(#REF!&lt;&gt;"",1,0))</f>
        <v>#REF!</v>
      </c>
      <c r="Y172" s="25" t="e">
        <f>IF('Crisis Indicator Data'!#REF!="No Data",1,IF(#REF!&lt;&gt;"",1,0))</f>
        <v>#REF!</v>
      </c>
      <c r="Z172" s="25" t="e">
        <f>IF('Crisis Indicator Data'!#REF!="No Data",1,IF(#REF!&lt;&gt;"",1,0))</f>
        <v>#REF!</v>
      </c>
      <c r="AA172" s="25" t="e">
        <f>IF('Crisis Indicator Data'!#REF!="No Data",1,IF(#REF!&lt;&gt;"",1,0))</f>
        <v>#REF!</v>
      </c>
      <c r="AB172" s="25" t="e">
        <f>IF('Crisis Indicator Data'!#REF!="No Data",1,IF(#REF!&lt;&gt;"",1,0))</f>
        <v>#REF!</v>
      </c>
      <c r="AC172" s="25" t="e">
        <f>IF('Crisis Indicator Data'!#REF!="No Data",1,IF(#REF!&lt;&gt;"",1,0))</f>
        <v>#REF!</v>
      </c>
      <c r="AD172" s="25" t="e">
        <f>IF('Crisis Indicator Data'!#REF!="No Data",1,IF(#REF!&lt;&gt;"",1,0))</f>
        <v>#REF!</v>
      </c>
      <c r="AE172" s="25" t="e">
        <f>IF('Crisis Indicator Data'!#REF!="No Data",1,IF(#REF!&lt;&gt;"",1,0))</f>
        <v>#REF!</v>
      </c>
      <c r="AF172" s="25" t="e">
        <f>IF('Crisis Indicator Data'!#REF!="No Data",1,IF(#REF!&lt;&gt;"",1,0))</f>
        <v>#REF!</v>
      </c>
      <c r="AG172" s="25" t="e">
        <f>IF('Crisis Indicator Data'!#REF!="No Data",1,IF(#REF!&lt;&gt;"",1,0))</f>
        <v>#REF!</v>
      </c>
      <c r="AH172" s="25" t="e">
        <f>IF('Crisis Indicator Data'!#REF!="No Data",1,IF(#REF!&lt;&gt;"",1,0))</f>
        <v>#REF!</v>
      </c>
      <c r="AI172" s="25" t="e">
        <f>IF('Crisis Indicator Data'!#REF!="No Data",1,IF(#REF!&lt;&gt;"",1,0))</f>
        <v>#REF!</v>
      </c>
      <c r="AJ172" s="25" t="e">
        <f>IF('Crisis Indicator Data'!#REF!="No Data",1,IF(#REF!&lt;&gt;"",1,0))</f>
        <v>#REF!</v>
      </c>
      <c r="AK172" s="25" t="e">
        <f>IF('Crisis Indicator Data'!#REF!="No Data",1,IF(#REF!&lt;&gt;"",1,0))</f>
        <v>#REF!</v>
      </c>
      <c r="AL172" s="25" t="e">
        <f>IF('Crisis Indicator Data'!#REF!="No Data",1,IF(#REF!&lt;&gt;"",1,0))</f>
        <v>#REF!</v>
      </c>
      <c r="AM172" s="25" t="e">
        <f>IF('Crisis Indicator Data'!#REF!="No Data",1,IF(#REF!&lt;&gt;"",1,0))</f>
        <v>#REF!</v>
      </c>
      <c r="AN172" s="25" t="e">
        <f>IF('Crisis Indicator Data'!#REF!="No Data",1,IF(#REF!&lt;&gt;"",1,0))</f>
        <v>#REF!</v>
      </c>
      <c r="AO172" s="25" t="e">
        <f>IF('Crisis Indicator Data'!#REF!="No Data",1,IF(#REF!&lt;&gt;"",1,0))</f>
        <v>#REF!</v>
      </c>
      <c r="AP172" s="25" t="e">
        <f>IF('Crisis Indicator Data'!#REF!="No Data",1,IF(#REF!&lt;&gt;"",1,0))</f>
        <v>#REF!</v>
      </c>
      <c r="AQ172" s="25" t="e">
        <f>IF('Crisis Indicator Data'!#REF!="No Data",1,IF(#REF!&lt;&gt;"",1,0))</f>
        <v>#REF!</v>
      </c>
      <c r="AR172" s="25" t="e">
        <f>IF('Crisis Indicator Data'!#REF!="No Data",1,IF(#REF!&lt;&gt;"",1,0))</f>
        <v>#REF!</v>
      </c>
      <c r="AS172" s="25" t="e">
        <f>IF('Crisis Indicator Data'!#REF!="No Data",1,IF(#REF!&lt;&gt;"",1,0))</f>
        <v>#REF!</v>
      </c>
      <c r="AT172" s="25" t="e">
        <f>IF('Crisis Indicator Data'!#REF!="No Data",1,IF(#REF!&lt;&gt;"",1,0))</f>
        <v>#REF!</v>
      </c>
      <c r="AU172" s="25" t="e">
        <f>IF('Crisis Indicator Data'!#REF!="No Data",1,IF(#REF!&lt;&gt;"",1,0))</f>
        <v>#REF!</v>
      </c>
      <c r="AV172" s="25" t="e">
        <f>IF('Crisis Indicator Data'!#REF!="No Data",1,IF(#REF!&lt;&gt;"",1,0))</f>
        <v>#REF!</v>
      </c>
      <c r="AW172" s="25" t="e">
        <f>IF('Crisis Indicator Data'!#REF!="No Data",1,IF(#REF!&lt;&gt;"",1,0))</f>
        <v>#REF!</v>
      </c>
      <c r="AX172" s="25" t="e">
        <f>IF('Crisis Indicator Data'!#REF!="No Data",1,IF(#REF!&lt;&gt;"",1,0))</f>
        <v>#REF!</v>
      </c>
      <c r="AY172" s="25" t="e">
        <f>IF('Crisis Indicator Data'!#REF!="No Data",1,IF(#REF!&lt;&gt;"",1,0))</f>
        <v>#REF!</v>
      </c>
      <c r="AZ172" s="25" t="e">
        <f>IF('Crisis Indicator Data'!#REF!="No Data",1,IF(#REF!&lt;&gt;"",1,0))</f>
        <v>#REF!</v>
      </c>
      <c r="BA172" t="e">
        <f t="shared" si="10"/>
        <v>#REF!</v>
      </c>
      <c r="BB172" s="27" t="e">
        <f t="shared" si="11"/>
        <v>#REF!</v>
      </c>
    </row>
    <row r="173" spans="1:54" x14ac:dyDescent="0.25">
      <c r="A173" t="s">
        <v>10097</v>
      </c>
      <c r="B173" s="25" t="e">
        <f>IF('Crisis Indicator Data'!#REF!="No Data",1,IF(#REF!&lt;&gt;"",1,0))</f>
        <v>#REF!</v>
      </c>
      <c r="C173" s="25" t="e">
        <f>IF('Crisis Indicator Data'!#REF!="No Data",1,IF(#REF!&lt;&gt;"",1,0))</f>
        <v>#REF!</v>
      </c>
      <c r="D173" s="25" t="e">
        <f>IF('Crisis Indicator Data'!#REF!="No Data",1,IF(#REF!&lt;&gt;"",1,0))</f>
        <v>#REF!</v>
      </c>
      <c r="E173" s="25" t="e">
        <f>IF('Crisis Indicator Data'!#REF!="No Data",1,IF(#REF!&lt;&gt;"",1,0))</f>
        <v>#REF!</v>
      </c>
      <c r="F173" s="25" t="e">
        <f>IF('Crisis Indicator Data'!#REF!="No Data",1,IF(#REF!&lt;&gt;"",1,0))</f>
        <v>#REF!</v>
      </c>
      <c r="G173" s="25" t="e">
        <f>IF('Crisis Indicator Data'!#REF!="No Data",1,IF(#REF!&lt;&gt;"",1,0))</f>
        <v>#REF!</v>
      </c>
      <c r="H173" s="25" t="e">
        <f>IF('Crisis Indicator Data'!#REF!="No Data",1,IF(#REF!&lt;&gt;"",1,0))</f>
        <v>#REF!</v>
      </c>
      <c r="I173" s="25" t="e">
        <f>IF('Crisis Indicator Data'!#REF!="No Data",1,IF(#REF!&lt;&gt;"",1,0))</f>
        <v>#REF!</v>
      </c>
      <c r="J173" s="25" t="e">
        <f>IF('Crisis Indicator Data'!#REF!="No Data",1,IF(#REF!&lt;&gt;"",1,0))</f>
        <v>#REF!</v>
      </c>
      <c r="K173" s="25" t="e">
        <f>IF('Crisis Indicator Data'!#REF!="No Data",1,IF(#REF!&lt;&gt;"",1,0))</f>
        <v>#REF!</v>
      </c>
      <c r="L173" s="25" t="e">
        <f>IF('Crisis Indicator Data'!#REF!="No Data",1,IF(#REF!&lt;&gt;"",1,0))</f>
        <v>#REF!</v>
      </c>
      <c r="M173" s="25" t="e">
        <f>IF('Crisis Indicator Data'!#REF!="No Data",1,IF(#REF!&lt;&gt;"",1,0))</f>
        <v>#REF!</v>
      </c>
      <c r="N173" s="25" t="e">
        <f>IF('Crisis Indicator Data'!#REF!="No Data",1,IF(#REF!&lt;&gt;"",1,0))</f>
        <v>#REF!</v>
      </c>
      <c r="O173" s="25" t="e">
        <f>IF('Crisis Indicator Data'!#REF!="No Data",1,IF(#REF!&lt;&gt;"",1,0))</f>
        <v>#REF!</v>
      </c>
      <c r="P173" s="25" t="e">
        <f>IF('Crisis Indicator Data'!#REF!="No Data",1,IF(#REF!&lt;&gt;"",1,0))</f>
        <v>#REF!</v>
      </c>
      <c r="Q173" s="25" t="e">
        <f>IF('Crisis Indicator Data'!#REF!="No Data",1,IF(#REF!&lt;&gt;"",1,0))</f>
        <v>#REF!</v>
      </c>
      <c r="R173" s="25" t="e">
        <f>IF('Crisis Indicator Data'!#REF!="No Data",1,IF(#REF!&lt;&gt;"",1,0))</f>
        <v>#REF!</v>
      </c>
      <c r="S173" s="25" t="e">
        <f>IF('Crisis Indicator Data'!#REF!="No Data",1,IF(#REF!&lt;&gt;"",1,0))</f>
        <v>#REF!</v>
      </c>
      <c r="T173" s="25" t="e">
        <f>IF('Crisis Indicator Data'!#REF!="No Data",1,IF(#REF!&lt;&gt;"",1,0))</f>
        <v>#REF!</v>
      </c>
      <c r="U173" s="25" t="e">
        <f>IF('Crisis Indicator Data'!#REF!="No Data",1,IF(#REF!&lt;&gt;"",1,0))</f>
        <v>#REF!</v>
      </c>
      <c r="V173" s="25" t="e">
        <f>IF('Crisis Indicator Data'!#REF!="No Data",1,IF(#REF!&lt;&gt;"",1,0))</f>
        <v>#REF!</v>
      </c>
      <c r="W173" s="25" t="e">
        <f>IF('Crisis Indicator Data'!#REF!="No Data",1,IF(#REF!&lt;&gt;"",1,0))</f>
        <v>#REF!</v>
      </c>
      <c r="X173" s="25" t="e">
        <f>IF('Crisis Indicator Data'!#REF!="No Data",1,IF(#REF!&lt;&gt;"",1,0))</f>
        <v>#REF!</v>
      </c>
      <c r="Y173" s="25" t="e">
        <f>IF('Crisis Indicator Data'!#REF!="No Data",1,IF(#REF!&lt;&gt;"",1,0))</f>
        <v>#REF!</v>
      </c>
      <c r="Z173" s="25" t="e">
        <f>IF('Crisis Indicator Data'!#REF!="No Data",1,IF(#REF!&lt;&gt;"",1,0))</f>
        <v>#REF!</v>
      </c>
      <c r="AA173" s="25" t="e">
        <f>IF('Crisis Indicator Data'!#REF!="No Data",1,IF(#REF!&lt;&gt;"",1,0))</f>
        <v>#REF!</v>
      </c>
      <c r="AB173" s="25" t="e">
        <f>IF('Crisis Indicator Data'!#REF!="No Data",1,IF(#REF!&lt;&gt;"",1,0))</f>
        <v>#REF!</v>
      </c>
      <c r="AC173" s="25" t="e">
        <f>IF('Crisis Indicator Data'!#REF!="No Data",1,IF(#REF!&lt;&gt;"",1,0))</f>
        <v>#REF!</v>
      </c>
      <c r="AD173" s="25" t="e">
        <f>IF('Crisis Indicator Data'!#REF!="No Data",1,IF(#REF!&lt;&gt;"",1,0))</f>
        <v>#REF!</v>
      </c>
      <c r="AE173" s="25" t="e">
        <f>IF('Crisis Indicator Data'!#REF!="No Data",1,IF(#REF!&lt;&gt;"",1,0))</f>
        <v>#REF!</v>
      </c>
      <c r="AF173" s="25" t="e">
        <f>IF('Crisis Indicator Data'!#REF!="No Data",1,IF(#REF!&lt;&gt;"",1,0))</f>
        <v>#REF!</v>
      </c>
      <c r="AG173" s="25" t="e">
        <f>IF('Crisis Indicator Data'!#REF!="No Data",1,IF(#REF!&lt;&gt;"",1,0))</f>
        <v>#REF!</v>
      </c>
      <c r="AH173" s="25" t="e">
        <f>IF('Crisis Indicator Data'!#REF!="No Data",1,IF(#REF!&lt;&gt;"",1,0))</f>
        <v>#REF!</v>
      </c>
      <c r="AI173" s="25" t="e">
        <f>IF('Crisis Indicator Data'!#REF!="No Data",1,IF(#REF!&lt;&gt;"",1,0))</f>
        <v>#REF!</v>
      </c>
      <c r="AJ173" s="25" t="e">
        <f>IF('Crisis Indicator Data'!#REF!="No Data",1,IF(#REF!&lt;&gt;"",1,0))</f>
        <v>#REF!</v>
      </c>
      <c r="AK173" s="25" t="e">
        <f>IF('Crisis Indicator Data'!#REF!="No Data",1,IF(#REF!&lt;&gt;"",1,0))</f>
        <v>#REF!</v>
      </c>
      <c r="AL173" s="25" t="e">
        <f>IF('Crisis Indicator Data'!#REF!="No Data",1,IF(#REF!&lt;&gt;"",1,0))</f>
        <v>#REF!</v>
      </c>
      <c r="AM173" s="25" t="e">
        <f>IF('Crisis Indicator Data'!#REF!="No Data",1,IF(#REF!&lt;&gt;"",1,0))</f>
        <v>#REF!</v>
      </c>
      <c r="AN173" s="25" t="e">
        <f>IF('Crisis Indicator Data'!#REF!="No Data",1,IF(#REF!&lt;&gt;"",1,0))</f>
        <v>#REF!</v>
      </c>
      <c r="AO173" s="25" t="e">
        <f>IF('Crisis Indicator Data'!#REF!="No Data",1,IF(#REF!&lt;&gt;"",1,0))</f>
        <v>#REF!</v>
      </c>
      <c r="AP173" s="25" t="e">
        <f>IF('Crisis Indicator Data'!#REF!="No Data",1,IF(#REF!&lt;&gt;"",1,0))</f>
        <v>#REF!</v>
      </c>
      <c r="AQ173" s="25" t="e">
        <f>IF('Crisis Indicator Data'!#REF!="No Data",1,IF(#REF!&lt;&gt;"",1,0))</f>
        <v>#REF!</v>
      </c>
      <c r="AR173" s="25" t="e">
        <f>IF('Crisis Indicator Data'!#REF!="No Data",1,IF(#REF!&lt;&gt;"",1,0))</f>
        <v>#REF!</v>
      </c>
      <c r="AS173" s="25" t="e">
        <f>IF('Crisis Indicator Data'!#REF!="No Data",1,IF(#REF!&lt;&gt;"",1,0))</f>
        <v>#REF!</v>
      </c>
      <c r="AT173" s="25" t="e">
        <f>IF('Crisis Indicator Data'!#REF!="No Data",1,IF(#REF!&lt;&gt;"",1,0))</f>
        <v>#REF!</v>
      </c>
      <c r="AU173" s="25" t="e">
        <f>IF('Crisis Indicator Data'!#REF!="No Data",1,IF(#REF!&lt;&gt;"",1,0))</f>
        <v>#REF!</v>
      </c>
      <c r="AV173" s="25" t="e">
        <f>IF('Crisis Indicator Data'!#REF!="No Data",1,IF(#REF!&lt;&gt;"",1,0))</f>
        <v>#REF!</v>
      </c>
      <c r="AW173" s="25" t="e">
        <f>IF('Crisis Indicator Data'!#REF!="No Data",1,IF(#REF!&lt;&gt;"",1,0))</f>
        <v>#REF!</v>
      </c>
      <c r="AX173" s="25" t="e">
        <f>IF('Crisis Indicator Data'!#REF!="No Data",1,IF(#REF!&lt;&gt;"",1,0))</f>
        <v>#REF!</v>
      </c>
      <c r="AY173" s="25" t="e">
        <f>IF('Crisis Indicator Data'!#REF!="No Data",1,IF(#REF!&lt;&gt;"",1,0))</f>
        <v>#REF!</v>
      </c>
      <c r="AZ173" s="25" t="e">
        <f>IF('Crisis Indicator Data'!#REF!="No Data",1,IF(#REF!&lt;&gt;"",1,0))</f>
        <v>#REF!</v>
      </c>
      <c r="BA173" t="e">
        <f t="shared" si="10"/>
        <v>#REF!</v>
      </c>
      <c r="BB173" s="27" t="e">
        <f t="shared" si="11"/>
        <v>#REF!</v>
      </c>
    </row>
    <row r="174" spans="1:54" x14ac:dyDescent="0.25">
      <c r="A174" t="s">
        <v>10105</v>
      </c>
      <c r="B174" s="25" t="e">
        <f>IF('Crisis Indicator Data'!#REF!="No Data",1,IF(#REF!&lt;&gt;"",1,0))</f>
        <v>#REF!</v>
      </c>
      <c r="C174" s="25" t="e">
        <f>IF('Crisis Indicator Data'!#REF!="No Data",1,IF(#REF!&lt;&gt;"",1,0))</f>
        <v>#REF!</v>
      </c>
      <c r="D174" s="25" t="e">
        <f>IF('Crisis Indicator Data'!#REF!="No Data",1,IF(#REF!&lt;&gt;"",1,0))</f>
        <v>#REF!</v>
      </c>
      <c r="E174" s="25" t="e">
        <f>IF('Crisis Indicator Data'!#REF!="No Data",1,IF(#REF!&lt;&gt;"",1,0))</f>
        <v>#REF!</v>
      </c>
      <c r="F174" s="25" t="e">
        <f>IF('Crisis Indicator Data'!#REF!="No Data",1,IF(#REF!&lt;&gt;"",1,0))</f>
        <v>#REF!</v>
      </c>
      <c r="G174" s="25" t="e">
        <f>IF('Crisis Indicator Data'!#REF!="No Data",1,IF(#REF!&lt;&gt;"",1,0))</f>
        <v>#REF!</v>
      </c>
      <c r="H174" s="25" t="e">
        <f>IF('Crisis Indicator Data'!#REF!="No Data",1,IF(#REF!&lt;&gt;"",1,0))</f>
        <v>#REF!</v>
      </c>
      <c r="I174" s="25" t="e">
        <f>IF('Crisis Indicator Data'!#REF!="No Data",1,IF(#REF!&lt;&gt;"",1,0))</f>
        <v>#REF!</v>
      </c>
      <c r="J174" s="25" t="e">
        <f>IF('Crisis Indicator Data'!#REF!="No Data",1,IF(#REF!&lt;&gt;"",1,0))</f>
        <v>#REF!</v>
      </c>
      <c r="K174" s="25" t="e">
        <f>IF('Crisis Indicator Data'!#REF!="No Data",1,IF(#REF!&lt;&gt;"",1,0))</f>
        <v>#REF!</v>
      </c>
      <c r="L174" s="25" t="e">
        <f>IF('Crisis Indicator Data'!#REF!="No Data",1,IF(#REF!&lt;&gt;"",1,0))</f>
        <v>#REF!</v>
      </c>
      <c r="M174" s="25" t="e">
        <f>IF('Crisis Indicator Data'!#REF!="No Data",1,IF(#REF!&lt;&gt;"",1,0))</f>
        <v>#REF!</v>
      </c>
      <c r="N174" s="25" t="e">
        <f>IF('Crisis Indicator Data'!#REF!="No Data",1,IF(#REF!&lt;&gt;"",1,0))</f>
        <v>#REF!</v>
      </c>
      <c r="O174" s="25" t="e">
        <f>IF('Crisis Indicator Data'!#REF!="No Data",1,IF(#REF!&lt;&gt;"",1,0))</f>
        <v>#REF!</v>
      </c>
      <c r="P174" s="25" t="e">
        <f>IF('Crisis Indicator Data'!#REF!="No Data",1,IF(#REF!&lt;&gt;"",1,0))</f>
        <v>#REF!</v>
      </c>
      <c r="Q174" s="25" t="e">
        <f>IF('Crisis Indicator Data'!#REF!="No Data",1,IF(#REF!&lt;&gt;"",1,0))</f>
        <v>#REF!</v>
      </c>
      <c r="R174" s="25" t="e">
        <f>IF('Crisis Indicator Data'!#REF!="No Data",1,IF(#REF!&lt;&gt;"",1,0))</f>
        <v>#REF!</v>
      </c>
      <c r="S174" s="25" t="e">
        <f>IF('Crisis Indicator Data'!#REF!="No Data",1,IF(#REF!&lt;&gt;"",1,0))</f>
        <v>#REF!</v>
      </c>
      <c r="T174" s="25" t="e">
        <f>IF('Crisis Indicator Data'!#REF!="No Data",1,IF(#REF!&lt;&gt;"",1,0))</f>
        <v>#REF!</v>
      </c>
      <c r="U174" s="25" t="e">
        <f>IF('Crisis Indicator Data'!#REF!="No Data",1,IF(#REF!&lt;&gt;"",1,0))</f>
        <v>#REF!</v>
      </c>
      <c r="V174" s="25" t="e">
        <f>IF('Crisis Indicator Data'!#REF!="No Data",1,IF(#REF!&lt;&gt;"",1,0))</f>
        <v>#REF!</v>
      </c>
      <c r="W174" s="25" t="e">
        <f>IF('Crisis Indicator Data'!#REF!="No Data",1,IF(#REF!&lt;&gt;"",1,0))</f>
        <v>#REF!</v>
      </c>
      <c r="X174" s="25" t="e">
        <f>IF('Crisis Indicator Data'!#REF!="No Data",1,IF(#REF!&lt;&gt;"",1,0))</f>
        <v>#REF!</v>
      </c>
      <c r="Y174" s="25" t="e">
        <f>IF('Crisis Indicator Data'!#REF!="No Data",1,IF(#REF!&lt;&gt;"",1,0))</f>
        <v>#REF!</v>
      </c>
      <c r="Z174" s="25" t="e">
        <f>IF('Crisis Indicator Data'!#REF!="No Data",1,IF(#REF!&lt;&gt;"",1,0))</f>
        <v>#REF!</v>
      </c>
      <c r="AA174" s="25" t="e">
        <f>IF('Crisis Indicator Data'!#REF!="No Data",1,IF(#REF!&lt;&gt;"",1,0))</f>
        <v>#REF!</v>
      </c>
      <c r="AB174" s="25" t="e">
        <f>IF('Crisis Indicator Data'!#REF!="No Data",1,IF(#REF!&lt;&gt;"",1,0))</f>
        <v>#REF!</v>
      </c>
      <c r="AC174" s="25" t="e">
        <f>IF('Crisis Indicator Data'!#REF!="No Data",1,IF(#REF!&lt;&gt;"",1,0))</f>
        <v>#REF!</v>
      </c>
      <c r="AD174" s="25" t="e">
        <f>IF('Crisis Indicator Data'!#REF!="No Data",1,IF(#REF!&lt;&gt;"",1,0))</f>
        <v>#REF!</v>
      </c>
      <c r="AE174" s="25" t="e">
        <f>IF('Crisis Indicator Data'!#REF!="No Data",1,IF(#REF!&lt;&gt;"",1,0))</f>
        <v>#REF!</v>
      </c>
      <c r="AF174" s="25" t="e">
        <f>IF('Crisis Indicator Data'!#REF!="No Data",1,IF(#REF!&lt;&gt;"",1,0))</f>
        <v>#REF!</v>
      </c>
      <c r="AG174" s="25" t="e">
        <f>IF('Crisis Indicator Data'!#REF!="No Data",1,IF(#REF!&lt;&gt;"",1,0))</f>
        <v>#REF!</v>
      </c>
      <c r="AH174" s="25" t="e">
        <f>IF('Crisis Indicator Data'!#REF!="No Data",1,IF(#REF!&lt;&gt;"",1,0))</f>
        <v>#REF!</v>
      </c>
      <c r="AI174" s="25" t="e">
        <f>IF('Crisis Indicator Data'!#REF!="No Data",1,IF(#REF!&lt;&gt;"",1,0))</f>
        <v>#REF!</v>
      </c>
      <c r="AJ174" s="25" t="e">
        <f>IF('Crisis Indicator Data'!#REF!="No Data",1,IF(#REF!&lt;&gt;"",1,0))</f>
        <v>#REF!</v>
      </c>
      <c r="AK174" s="25" t="e">
        <f>IF('Crisis Indicator Data'!#REF!="No Data",1,IF(#REF!&lt;&gt;"",1,0))</f>
        <v>#REF!</v>
      </c>
      <c r="AL174" s="25" t="e">
        <f>IF('Crisis Indicator Data'!#REF!="No Data",1,IF(#REF!&lt;&gt;"",1,0))</f>
        <v>#REF!</v>
      </c>
      <c r="AM174" s="25" t="e">
        <f>IF('Crisis Indicator Data'!#REF!="No Data",1,IF(#REF!&lt;&gt;"",1,0))</f>
        <v>#REF!</v>
      </c>
      <c r="AN174" s="25" t="e">
        <f>IF('Crisis Indicator Data'!#REF!="No Data",1,IF(#REF!&lt;&gt;"",1,0))</f>
        <v>#REF!</v>
      </c>
      <c r="AO174" s="25" t="e">
        <f>IF('Crisis Indicator Data'!#REF!="No Data",1,IF(#REF!&lt;&gt;"",1,0))</f>
        <v>#REF!</v>
      </c>
      <c r="AP174" s="25" t="e">
        <f>IF('Crisis Indicator Data'!#REF!="No Data",1,IF(#REF!&lt;&gt;"",1,0))</f>
        <v>#REF!</v>
      </c>
      <c r="AQ174" s="25" t="e">
        <f>IF('Crisis Indicator Data'!#REF!="No Data",1,IF(#REF!&lt;&gt;"",1,0))</f>
        <v>#REF!</v>
      </c>
      <c r="AR174" s="25" t="e">
        <f>IF('Crisis Indicator Data'!#REF!="No Data",1,IF(#REF!&lt;&gt;"",1,0))</f>
        <v>#REF!</v>
      </c>
      <c r="AS174" s="25" t="e">
        <f>IF('Crisis Indicator Data'!#REF!="No Data",1,IF(#REF!&lt;&gt;"",1,0))</f>
        <v>#REF!</v>
      </c>
      <c r="AT174" s="25" t="e">
        <f>IF('Crisis Indicator Data'!#REF!="No Data",1,IF(#REF!&lt;&gt;"",1,0))</f>
        <v>#REF!</v>
      </c>
      <c r="AU174" s="25" t="e">
        <f>IF('Crisis Indicator Data'!#REF!="No Data",1,IF(#REF!&lt;&gt;"",1,0))</f>
        <v>#REF!</v>
      </c>
      <c r="AV174" s="25" t="e">
        <f>IF('Crisis Indicator Data'!#REF!="No Data",1,IF(#REF!&lt;&gt;"",1,0))</f>
        <v>#REF!</v>
      </c>
      <c r="AW174" s="25" t="e">
        <f>IF('Crisis Indicator Data'!#REF!="No Data",1,IF(#REF!&lt;&gt;"",1,0))</f>
        <v>#REF!</v>
      </c>
      <c r="AX174" s="25" t="e">
        <f>IF('Crisis Indicator Data'!#REF!="No Data",1,IF(#REF!&lt;&gt;"",1,0))</f>
        <v>#REF!</v>
      </c>
      <c r="AY174" s="25" t="e">
        <f>IF('Crisis Indicator Data'!#REF!="No Data",1,IF(#REF!&lt;&gt;"",1,0))</f>
        <v>#REF!</v>
      </c>
      <c r="AZ174" s="25" t="e">
        <f>IF('Crisis Indicator Data'!#REF!="No Data",1,IF(#REF!&lt;&gt;"",1,0))</f>
        <v>#REF!</v>
      </c>
      <c r="BA174" t="e">
        <f t="shared" si="10"/>
        <v>#REF!</v>
      </c>
      <c r="BB174" s="27" t="e">
        <f t="shared" si="11"/>
        <v>#REF!</v>
      </c>
    </row>
    <row r="175" spans="1:54" x14ac:dyDescent="0.25">
      <c r="A175" t="s">
        <v>10106</v>
      </c>
      <c r="B175" s="25" t="e">
        <f>IF('Crisis Indicator Data'!#REF!="No Data",1,IF(#REF!&lt;&gt;"",1,0))</f>
        <v>#REF!</v>
      </c>
      <c r="C175" s="25" t="e">
        <f>IF('Crisis Indicator Data'!#REF!="No Data",1,IF(#REF!&lt;&gt;"",1,0))</f>
        <v>#REF!</v>
      </c>
      <c r="D175" s="25" t="e">
        <f>IF('Crisis Indicator Data'!#REF!="No Data",1,IF(#REF!&lt;&gt;"",1,0))</f>
        <v>#REF!</v>
      </c>
      <c r="E175" s="25" t="e">
        <f>IF('Crisis Indicator Data'!#REF!="No Data",1,IF(#REF!&lt;&gt;"",1,0))</f>
        <v>#REF!</v>
      </c>
      <c r="F175" s="25" t="e">
        <f>IF('Crisis Indicator Data'!#REF!="No Data",1,IF(#REF!&lt;&gt;"",1,0))</f>
        <v>#REF!</v>
      </c>
      <c r="G175" s="25" t="e">
        <f>IF('Crisis Indicator Data'!#REF!="No Data",1,IF(#REF!&lt;&gt;"",1,0))</f>
        <v>#REF!</v>
      </c>
      <c r="H175" s="25" t="e">
        <f>IF('Crisis Indicator Data'!#REF!="No Data",1,IF(#REF!&lt;&gt;"",1,0))</f>
        <v>#REF!</v>
      </c>
      <c r="I175" s="25" t="e">
        <f>IF('Crisis Indicator Data'!#REF!="No Data",1,IF(#REF!&lt;&gt;"",1,0))</f>
        <v>#REF!</v>
      </c>
      <c r="J175" s="25" t="e">
        <f>IF('Crisis Indicator Data'!#REF!="No Data",1,IF(#REF!&lt;&gt;"",1,0))</f>
        <v>#REF!</v>
      </c>
      <c r="K175" s="25" t="e">
        <f>IF('Crisis Indicator Data'!#REF!="No Data",1,IF(#REF!&lt;&gt;"",1,0))</f>
        <v>#REF!</v>
      </c>
      <c r="L175" s="25" t="e">
        <f>IF('Crisis Indicator Data'!#REF!="No Data",1,IF(#REF!&lt;&gt;"",1,0))</f>
        <v>#REF!</v>
      </c>
      <c r="M175" s="25" t="e">
        <f>IF('Crisis Indicator Data'!#REF!="No Data",1,IF(#REF!&lt;&gt;"",1,0))</f>
        <v>#REF!</v>
      </c>
      <c r="N175" s="25" t="e">
        <f>IF('Crisis Indicator Data'!#REF!="No Data",1,IF(#REF!&lt;&gt;"",1,0))</f>
        <v>#REF!</v>
      </c>
      <c r="O175" s="25" t="e">
        <f>IF('Crisis Indicator Data'!#REF!="No Data",1,IF(#REF!&lt;&gt;"",1,0))</f>
        <v>#REF!</v>
      </c>
      <c r="P175" s="25" t="e">
        <f>IF('Crisis Indicator Data'!#REF!="No Data",1,IF(#REF!&lt;&gt;"",1,0))</f>
        <v>#REF!</v>
      </c>
      <c r="Q175" s="25" t="e">
        <f>IF('Crisis Indicator Data'!#REF!="No Data",1,IF(#REF!&lt;&gt;"",1,0))</f>
        <v>#REF!</v>
      </c>
      <c r="R175" s="25" t="e">
        <f>IF('Crisis Indicator Data'!#REF!="No Data",1,IF(#REF!&lt;&gt;"",1,0))</f>
        <v>#REF!</v>
      </c>
      <c r="S175" s="25" t="e">
        <f>IF('Crisis Indicator Data'!#REF!="No Data",1,IF(#REF!&lt;&gt;"",1,0))</f>
        <v>#REF!</v>
      </c>
      <c r="T175" s="25" t="e">
        <f>IF('Crisis Indicator Data'!#REF!="No Data",1,IF(#REF!&lt;&gt;"",1,0))</f>
        <v>#REF!</v>
      </c>
      <c r="U175" s="25" t="e">
        <f>IF('Crisis Indicator Data'!#REF!="No Data",1,IF(#REF!&lt;&gt;"",1,0))</f>
        <v>#REF!</v>
      </c>
      <c r="V175" s="25" t="e">
        <f>IF('Crisis Indicator Data'!#REF!="No Data",1,IF(#REF!&lt;&gt;"",1,0))</f>
        <v>#REF!</v>
      </c>
      <c r="W175" s="25" t="e">
        <f>IF('Crisis Indicator Data'!#REF!="No Data",1,IF(#REF!&lt;&gt;"",1,0))</f>
        <v>#REF!</v>
      </c>
      <c r="X175" s="25" t="e">
        <f>IF('Crisis Indicator Data'!#REF!="No Data",1,IF(#REF!&lt;&gt;"",1,0))</f>
        <v>#REF!</v>
      </c>
      <c r="Y175" s="25" t="e">
        <f>IF('Crisis Indicator Data'!#REF!="No Data",1,IF(#REF!&lt;&gt;"",1,0))</f>
        <v>#REF!</v>
      </c>
      <c r="Z175" s="25" t="e">
        <f>IF('Crisis Indicator Data'!#REF!="No Data",1,IF(#REF!&lt;&gt;"",1,0))</f>
        <v>#REF!</v>
      </c>
      <c r="AA175" s="25" t="e">
        <f>IF('Crisis Indicator Data'!#REF!="No Data",1,IF(#REF!&lt;&gt;"",1,0))</f>
        <v>#REF!</v>
      </c>
      <c r="AB175" s="25" t="e">
        <f>IF('Crisis Indicator Data'!#REF!="No Data",1,IF(#REF!&lt;&gt;"",1,0))</f>
        <v>#REF!</v>
      </c>
      <c r="AC175" s="25" t="e">
        <f>IF('Crisis Indicator Data'!#REF!="No Data",1,IF(#REF!&lt;&gt;"",1,0))</f>
        <v>#REF!</v>
      </c>
      <c r="AD175" s="25" t="e">
        <f>IF('Crisis Indicator Data'!#REF!="No Data",1,IF(#REF!&lt;&gt;"",1,0))</f>
        <v>#REF!</v>
      </c>
      <c r="AE175" s="25" t="e">
        <f>IF('Crisis Indicator Data'!#REF!="No Data",1,IF(#REF!&lt;&gt;"",1,0))</f>
        <v>#REF!</v>
      </c>
      <c r="AF175" s="25" t="e">
        <f>IF('Crisis Indicator Data'!#REF!="No Data",1,IF(#REF!&lt;&gt;"",1,0))</f>
        <v>#REF!</v>
      </c>
      <c r="AG175" s="25" t="e">
        <f>IF('Crisis Indicator Data'!#REF!="No Data",1,IF(#REF!&lt;&gt;"",1,0))</f>
        <v>#REF!</v>
      </c>
      <c r="AH175" s="25" t="e">
        <f>IF('Crisis Indicator Data'!#REF!="No Data",1,IF(#REF!&lt;&gt;"",1,0))</f>
        <v>#REF!</v>
      </c>
      <c r="AI175" s="25" t="e">
        <f>IF('Crisis Indicator Data'!#REF!="No Data",1,IF(#REF!&lt;&gt;"",1,0))</f>
        <v>#REF!</v>
      </c>
      <c r="AJ175" s="25" t="e">
        <f>IF('Crisis Indicator Data'!#REF!="No Data",1,IF(#REF!&lt;&gt;"",1,0))</f>
        <v>#REF!</v>
      </c>
      <c r="AK175" s="25" t="e">
        <f>IF('Crisis Indicator Data'!#REF!="No Data",1,IF(#REF!&lt;&gt;"",1,0))</f>
        <v>#REF!</v>
      </c>
      <c r="AL175" s="25" t="e">
        <f>IF('Crisis Indicator Data'!#REF!="No Data",1,IF(#REF!&lt;&gt;"",1,0))</f>
        <v>#REF!</v>
      </c>
      <c r="AM175" s="25" t="e">
        <f>IF('Crisis Indicator Data'!#REF!="No Data",1,IF(#REF!&lt;&gt;"",1,0))</f>
        <v>#REF!</v>
      </c>
      <c r="AN175" s="25" t="e">
        <f>IF('Crisis Indicator Data'!#REF!="No Data",1,IF(#REF!&lt;&gt;"",1,0))</f>
        <v>#REF!</v>
      </c>
      <c r="AO175" s="25" t="e">
        <f>IF('Crisis Indicator Data'!#REF!="No Data",1,IF(#REF!&lt;&gt;"",1,0))</f>
        <v>#REF!</v>
      </c>
      <c r="AP175" s="25" t="e">
        <f>IF('Crisis Indicator Data'!#REF!="No Data",1,IF(#REF!&lt;&gt;"",1,0))</f>
        <v>#REF!</v>
      </c>
      <c r="AQ175" s="25" t="e">
        <f>IF('Crisis Indicator Data'!#REF!="No Data",1,IF(#REF!&lt;&gt;"",1,0))</f>
        <v>#REF!</v>
      </c>
      <c r="AR175" s="25" t="e">
        <f>IF('Crisis Indicator Data'!#REF!="No Data",1,IF(#REF!&lt;&gt;"",1,0))</f>
        <v>#REF!</v>
      </c>
      <c r="AS175" s="25" t="e">
        <f>IF('Crisis Indicator Data'!#REF!="No Data",1,IF(#REF!&lt;&gt;"",1,0))</f>
        <v>#REF!</v>
      </c>
      <c r="AT175" s="25" t="e">
        <f>IF('Crisis Indicator Data'!#REF!="No Data",1,IF(#REF!&lt;&gt;"",1,0))</f>
        <v>#REF!</v>
      </c>
      <c r="AU175" s="25" t="e">
        <f>IF('Crisis Indicator Data'!#REF!="No Data",1,IF(#REF!&lt;&gt;"",1,0))</f>
        <v>#REF!</v>
      </c>
      <c r="AV175" s="25" t="e">
        <f>IF('Crisis Indicator Data'!#REF!="No Data",1,IF(#REF!&lt;&gt;"",1,0))</f>
        <v>#REF!</v>
      </c>
      <c r="AW175" s="25" t="e">
        <f>IF('Crisis Indicator Data'!#REF!="No Data",1,IF(#REF!&lt;&gt;"",1,0))</f>
        <v>#REF!</v>
      </c>
      <c r="AX175" s="25" t="e">
        <f>IF('Crisis Indicator Data'!#REF!="No Data",1,IF(#REF!&lt;&gt;"",1,0))</f>
        <v>#REF!</v>
      </c>
      <c r="AY175" s="25" t="e">
        <f>IF('Crisis Indicator Data'!#REF!="No Data",1,IF(#REF!&lt;&gt;"",1,0))</f>
        <v>#REF!</v>
      </c>
      <c r="AZ175" s="25" t="e">
        <f>IF('Crisis Indicator Data'!#REF!="No Data",1,IF(#REF!&lt;&gt;"",1,0))</f>
        <v>#REF!</v>
      </c>
      <c r="BA175" t="e">
        <f t="shared" si="10"/>
        <v>#REF!</v>
      </c>
      <c r="BB175" s="27" t="e">
        <f t="shared" si="11"/>
        <v>#REF!</v>
      </c>
    </row>
    <row r="176" spans="1:54" x14ac:dyDescent="0.25">
      <c r="A176" t="s">
        <v>10107</v>
      </c>
      <c r="B176" s="25" t="e">
        <f>IF('Crisis Indicator Data'!#REF!="No Data",1,IF(#REF!&lt;&gt;"",1,0))</f>
        <v>#REF!</v>
      </c>
      <c r="C176" s="25" t="e">
        <f>IF('Crisis Indicator Data'!#REF!="No Data",1,IF(#REF!&lt;&gt;"",1,0))</f>
        <v>#REF!</v>
      </c>
      <c r="D176" s="25" t="e">
        <f>IF('Crisis Indicator Data'!#REF!="No Data",1,IF(#REF!&lt;&gt;"",1,0))</f>
        <v>#REF!</v>
      </c>
      <c r="E176" s="25" t="e">
        <f>IF('Crisis Indicator Data'!#REF!="No Data",1,IF(#REF!&lt;&gt;"",1,0))</f>
        <v>#REF!</v>
      </c>
      <c r="F176" s="25" t="e">
        <f>IF('Crisis Indicator Data'!#REF!="No Data",1,IF(#REF!&lt;&gt;"",1,0))</f>
        <v>#REF!</v>
      </c>
      <c r="G176" s="25" t="e">
        <f>IF('Crisis Indicator Data'!#REF!="No Data",1,IF(#REF!&lt;&gt;"",1,0))</f>
        <v>#REF!</v>
      </c>
      <c r="H176" s="25" t="e">
        <f>IF('Crisis Indicator Data'!#REF!="No Data",1,IF(#REF!&lt;&gt;"",1,0))</f>
        <v>#REF!</v>
      </c>
      <c r="I176" s="25" t="e">
        <f>IF('Crisis Indicator Data'!#REF!="No Data",1,IF(#REF!&lt;&gt;"",1,0))</f>
        <v>#REF!</v>
      </c>
      <c r="J176" s="25" t="e">
        <f>IF('Crisis Indicator Data'!#REF!="No Data",1,IF(#REF!&lt;&gt;"",1,0))</f>
        <v>#REF!</v>
      </c>
      <c r="K176" s="25" t="e">
        <f>IF('Crisis Indicator Data'!#REF!="No Data",1,IF(#REF!&lt;&gt;"",1,0))</f>
        <v>#REF!</v>
      </c>
      <c r="L176" s="25" t="e">
        <f>IF('Crisis Indicator Data'!#REF!="No Data",1,IF(#REF!&lt;&gt;"",1,0))</f>
        <v>#REF!</v>
      </c>
      <c r="M176" s="25" t="e">
        <f>IF('Crisis Indicator Data'!#REF!="No Data",1,IF(#REF!&lt;&gt;"",1,0))</f>
        <v>#REF!</v>
      </c>
      <c r="N176" s="25" t="e">
        <f>IF('Crisis Indicator Data'!#REF!="No Data",1,IF(#REF!&lt;&gt;"",1,0))</f>
        <v>#REF!</v>
      </c>
      <c r="O176" s="25" t="e">
        <f>IF('Crisis Indicator Data'!#REF!="No Data",1,IF(#REF!&lt;&gt;"",1,0))</f>
        <v>#REF!</v>
      </c>
      <c r="P176" s="25" t="e">
        <f>IF('Crisis Indicator Data'!#REF!="No Data",1,IF(#REF!&lt;&gt;"",1,0))</f>
        <v>#REF!</v>
      </c>
      <c r="Q176" s="25" t="e">
        <f>IF('Crisis Indicator Data'!#REF!="No Data",1,IF(#REF!&lt;&gt;"",1,0))</f>
        <v>#REF!</v>
      </c>
      <c r="R176" s="25" t="e">
        <f>IF('Crisis Indicator Data'!#REF!="No Data",1,IF(#REF!&lt;&gt;"",1,0))</f>
        <v>#REF!</v>
      </c>
      <c r="S176" s="25" t="e">
        <f>IF('Crisis Indicator Data'!#REF!="No Data",1,IF(#REF!&lt;&gt;"",1,0))</f>
        <v>#REF!</v>
      </c>
      <c r="T176" s="25" t="e">
        <f>IF('Crisis Indicator Data'!#REF!="No Data",1,IF(#REF!&lt;&gt;"",1,0))</f>
        <v>#REF!</v>
      </c>
      <c r="U176" s="25" t="e">
        <f>IF('Crisis Indicator Data'!#REF!="No Data",1,IF(#REF!&lt;&gt;"",1,0))</f>
        <v>#REF!</v>
      </c>
      <c r="V176" s="25" t="e">
        <f>IF('Crisis Indicator Data'!#REF!="No Data",1,IF(#REF!&lt;&gt;"",1,0))</f>
        <v>#REF!</v>
      </c>
      <c r="W176" s="25" t="e">
        <f>IF('Crisis Indicator Data'!#REF!="No Data",1,IF(#REF!&lt;&gt;"",1,0))</f>
        <v>#REF!</v>
      </c>
      <c r="X176" s="25" t="e">
        <f>IF('Crisis Indicator Data'!#REF!="No Data",1,IF(#REF!&lt;&gt;"",1,0))</f>
        <v>#REF!</v>
      </c>
      <c r="Y176" s="25" t="e">
        <f>IF('Crisis Indicator Data'!#REF!="No Data",1,IF(#REF!&lt;&gt;"",1,0))</f>
        <v>#REF!</v>
      </c>
      <c r="Z176" s="25" t="e">
        <f>IF('Crisis Indicator Data'!#REF!="No Data",1,IF(#REF!&lt;&gt;"",1,0))</f>
        <v>#REF!</v>
      </c>
      <c r="AA176" s="25" t="e">
        <f>IF('Crisis Indicator Data'!#REF!="No Data",1,IF(#REF!&lt;&gt;"",1,0))</f>
        <v>#REF!</v>
      </c>
      <c r="AB176" s="25" t="e">
        <f>IF('Crisis Indicator Data'!#REF!="No Data",1,IF(#REF!&lt;&gt;"",1,0))</f>
        <v>#REF!</v>
      </c>
      <c r="AC176" s="25" t="e">
        <f>IF('Crisis Indicator Data'!#REF!="No Data",1,IF(#REF!&lt;&gt;"",1,0))</f>
        <v>#REF!</v>
      </c>
      <c r="AD176" s="25" t="e">
        <f>IF('Crisis Indicator Data'!#REF!="No Data",1,IF(#REF!&lt;&gt;"",1,0))</f>
        <v>#REF!</v>
      </c>
      <c r="AE176" s="25" t="e">
        <f>IF('Crisis Indicator Data'!#REF!="No Data",1,IF(#REF!&lt;&gt;"",1,0))</f>
        <v>#REF!</v>
      </c>
      <c r="AF176" s="25" t="e">
        <f>IF('Crisis Indicator Data'!#REF!="No Data",1,IF(#REF!&lt;&gt;"",1,0))</f>
        <v>#REF!</v>
      </c>
      <c r="AG176" s="25" t="e">
        <f>IF('Crisis Indicator Data'!#REF!="No Data",1,IF(#REF!&lt;&gt;"",1,0))</f>
        <v>#REF!</v>
      </c>
      <c r="AH176" s="25" t="e">
        <f>IF('Crisis Indicator Data'!#REF!="No Data",1,IF(#REF!&lt;&gt;"",1,0))</f>
        <v>#REF!</v>
      </c>
      <c r="AI176" s="25" t="e">
        <f>IF('Crisis Indicator Data'!#REF!="No Data",1,IF(#REF!&lt;&gt;"",1,0))</f>
        <v>#REF!</v>
      </c>
      <c r="AJ176" s="25" t="e">
        <f>IF('Crisis Indicator Data'!#REF!="No Data",1,IF(#REF!&lt;&gt;"",1,0))</f>
        <v>#REF!</v>
      </c>
      <c r="AK176" s="25" t="e">
        <f>IF('Crisis Indicator Data'!#REF!="No Data",1,IF(#REF!&lt;&gt;"",1,0))</f>
        <v>#REF!</v>
      </c>
      <c r="AL176" s="25" t="e">
        <f>IF('Crisis Indicator Data'!#REF!="No Data",1,IF(#REF!&lt;&gt;"",1,0))</f>
        <v>#REF!</v>
      </c>
      <c r="AM176" s="25" t="e">
        <f>IF('Crisis Indicator Data'!#REF!="No Data",1,IF(#REF!&lt;&gt;"",1,0))</f>
        <v>#REF!</v>
      </c>
      <c r="AN176" s="25" t="e">
        <f>IF('Crisis Indicator Data'!#REF!="No Data",1,IF(#REF!&lt;&gt;"",1,0))</f>
        <v>#REF!</v>
      </c>
      <c r="AO176" s="25" t="e">
        <f>IF('Crisis Indicator Data'!#REF!="No Data",1,IF(#REF!&lt;&gt;"",1,0))</f>
        <v>#REF!</v>
      </c>
      <c r="AP176" s="25" t="e">
        <f>IF('Crisis Indicator Data'!#REF!="No Data",1,IF(#REF!&lt;&gt;"",1,0))</f>
        <v>#REF!</v>
      </c>
      <c r="AQ176" s="25" t="e">
        <f>IF('Crisis Indicator Data'!#REF!="No Data",1,IF(#REF!&lt;&gt;"",1,0))</f>
        <v>#REF!</v>
      </c>
      <c r="AR176" s="25" t="e">
        <f>IF('Crisis Indicator Data'!#REF!="No Data",1,IF(#REF!&lt;&gt;"",1,0))</f>
        <v>#REF!</v>
      </c>
      <c r="AS176" s="25" t="e">
        <f>IF('Crisis Indicator Data'!#REF!="No Data",1,IF(#REF!&lt;&gt;"",1,0))</f>
        <v>#REF!</v>
      </c>
      <c r="AT176" s="25" t="e">
        <f>IF('Crisis Indicator Data'!#REF!="No Data",1,IF(#REF!&lt;&gt;"",1,0))</f>
        <v>#REF!</v>
      </c>
      <c r="AU176" s="25" t="e">
        <f>IF('Crisis Indicator Data'!#REF!="No Data",1,IF(#REF!&lt;&gt;"",1,0))</f>
        <v>#REF!</v>
      </c>
      <c r="AV176" s="25" t="e">
        <f>IF('Crisis Indicator Data'!#REF!="No Data",1,IF(#REF!&lt;&gt;"",1,0))</f>
        <v>#REF!</v>
      </c>
      <c r="AW176" s="25" t="e">
        <f>IF('Crisis Indicator Data'!#REF!="No Data",1,IF(#REF!&lt;&gt;"",1,0))</f>
        <v>#REF!</v>
      </c>
      <c r="AX176" s="25" t="e">
        <f>IF('Crisis Indicator Data'!#REF!="No Data",1,IF(#REF!&lt;&gt;"",1,0))</f>
        <v>#REF!</v>
      </c>
      <c r="AY176" s="25" t="e">
        <f>IF('Crisis Indicator Data'!#REF!="No Data",1,IF(#REF!&lt;&gt;"",1,0))</f>
        <v>#REF!</v>
      </c>
      <c r="AZ176" s="25" t="e">
        <f>IF('Crisis Indicator Data'!#REF!="No Data",1,IF(#REF!&lt;&gt;"",1,0))</f>
        <v>#REF!</v>
      </c>
      <c r="BA176" t="e">
        <f t="shared" si="10"/>
        <v>#REF!</v>
      </c>
      <c r="BB176" s="27" t="e">
        <f t="shared" si="11"/>
        <v>#REF!</v>
      </c>
    </row>
    <row r="177" spans="1:54" x14ac:dyDescent="0.25">
      <c r="A177" t="s">
        <v>10108</v>
      </c>
      <c r="B177" s="25" t="e">
        <f>IF('Crisis Indicator Data'!#REF!="No Data",1,IF(#REF!&lt;&gt;"",1,0))</f>
        <v>#REF!</v>
      </c>
      <c r="C177" s="25" t="e">
        <f>IF('Crisis Indicator Data'!#REF!="No Data",1,IF(#REF!&lt;&gt;"",1,0))</f>
        <v>#REF!</v>
      </c>
      <c r="D177" s="25" t="e">
        <f>IF('Crisis Indicator Data'!#REF!="No Data",1,IF(#REF!&lt;&gt;"",1,0))</f>
        <v>#REF!</v>
      </c>
      <c r="E177" s="25" t="e">
        <f>IF('Crisis Indicator Data'!#REF!="No Data",1,IF(#REF!&lt;&gt;"",1,0))</f>
        <v>#REF!</v>
      </c>
      <c r="F177" s="25" t="e">
        <f>IF('Crisis Indicator Data'!#REF!="No Data",1,IF(#REF!&lt;&gt;"",1,0))</f>
        <v>#REF!</v>
      </c>
      <c r="G177" s="25" t="e">
        <f>IF('Crisis Indicator Data'!#REF!="No Data",1,IF(#REF!&lt;&gt;"",1,0))</f>
        <v>#REF!</v>
      </c>
      <c r="H177" s="25" t="e">
        <f>IF('Crisis Indicator Data'!#REF!="No Data",1,IF(#REF!&lt;&gt;"",1,0))</f>
        <v>#REF!</v>
      </c>
      <c r="I177" s="25" t="e">
        <f>IF('Crisis Indicator Data'!#REF!="No Data",1,IF(#REF!&lt;&gt;"",1,0))</f>
        <v>#REF!</v>
      </c>
      <c r="J177" s="25" t="e">
        <f>IF('Crisis Indicator Data'!#REF!="No Data",1,IF(#REF!&lt;&gt;"",1,0))</f>
        <v>#REF!</v>
      </c>
      <c r="K177" s="25" t="e">
        <f>IF('Crisis Indicator Data'!#REF!="No Data",1,IF(#REF!&lt;&gt;"",1,0))</f>
        <v>#REF!</v>
      </c>
      <c r="L177" s="25" t="e">
        <f>IF('Crisis Indicator Data'!#REF!="No Data",1,IF(#REF!&lt;&gt;"",1,0))</f>
        <v>#REF!</v>
      </c>
      <c r="M177" s="25" t="e">
        <f>IF('Crisis Indicator Data'!#REF!="No Data",1,IF(#REF!&lt;&gt;"",1,0))</f>
        <v>#REF!</v>
      </c>
      <c r="N177" s="25" t="e">
        <f>IF('Crisis Indicator Data'!#REF!="No Data",1,IF(#REF!&lt;&gt;"",1,0))</f>
        <v>#REF!</v>
      </c>
      <c r="O177" s="25" t="e">
        <f>IF('Crisis Indicator Data'!#REF!="No Data",1,IF(#REF!&lt;&gt;"",1,0))</f>
        <v>#REF!</v>
      </c>
      <c r="P177" s="25" t="e">
        <f>IF('Crisis Indicator Data'!#REF!="No Data",1,IF(#REF!&lt;&gt;"",1,0))</f>
        <v>#REF!</v>
      </c>
      <c r="Q177" s="25" t="e">
        <f>IF('Crisis Indicator Data'!#REF!="No Data",1,IF(#REF!&lt;&gt;"",1,0))</f>
        <v>#REF!</v>
      </c>
      <c r="R177" s="25" t="e">
        <f>IF('Crisis Indicator Data'!#REF!="No Data",1,IF(#REF!&lt;&gt;"",1,0))</f>
        <v>#REF!</v>
      </c>
      <c r="S177" s="25" t="e">
        <f>IF('Crisis Indicator Data'!#REF!="No Data",1,IF(#REF!&lt;&gt;"",1,0))</f>
        <v>#REF!</v>
      </c>
      <c r="T177" s="25" t="e">
        <f>IF('Crisis Indicator Data'!#REF!="No Data",1,IF(#REF!&lt;&gt;"",1,0))</f>
        <v>#REF!</v>
      </c>
      <c r="U177" s="25" t="e">
        <f>IF('Crisis Indicator Data'!#REF!="No Data",1,IF(#REF!&lt;&gt;"",1,0))</f>
        <v>#REF!</v>
      </c>
      <c r="V177" s="25" t="e">
        <f>IF('Crisis Indicator Data'!#REF!="No Data",1,IF(#REF!&lt;&gt;"",1,0))</f>
        <v>#REF!</v>
      </c>
      <c r="W177" s="25" t="e">
        <f>IF('Crisis Indicator Data'!#REF!="No Data",1,IF(#REF!&lt;&gt;"",1,0))</f>
        <v>#REF!</v>
      </c>
      <c r="X177" s="25" t="e">
        <f>IF('Crisis Indicator Data'!#REF!="No Data",1,IF(#REF!&lt;&gt;"",1,0))</f>
        <v>#REF!</v>
      </c>
      <c r="Y177" s="25" t="e">
        <f>IF('Crisis Indicator Data'!#REF!="No Data",1,IF(#REF!&lt;&gt;"",1,0))</f>
        <v>#REF!</v>
      </c>
      <c r="Z177" s="25" t="e">
        <f>IF('Crisis Indicator Data'!#REF!="No Data",1,IF(#REF!&lt;&gt;"",1,0))</f>
        <v>#REF!</v>
      </c>
      <c r="AA177" s="25" t="e">
        <f>IF('Crisis Indicator Data'!#REF!="No Data",1,IF(#REF!&lt;&gt;"",1,0))</f>
        <v>#REF!</v>
      </c>
      <c r="AB177" s="25" t="e">
        <f>IF('Crisis Indicator Data'!#REF!="No Data",1,IF(#REF!&lt;&gt;"",1,0))</f>
        <v>#REF!</v>
      </c>
      <c r="AC177" s="25" t="e">
        <f>IF('Crisis Indicator Data'!#REF!="No Data",1,IF(#REF!&lt;&gt;"",1,0))</f>
        <v>#REF!</v>
      </c>
      <c r="AD177" s="25" t="e">
        <f>IF('Crisis Indicator Data'!#REF!="No Data",1,IF(#REF!&lt;&gt;"",1,0))</f>
        <v>#REF!</v>
      </c>
      <c r="AE177" s="25" t="e">
        <f>IF('Crisis Indicator Data'!#REF!="No Data",1,IF(#REF!&lt;&gt;"",1,0))</f>
        <v>#REF!</v>
      </c>
      <c r="AF177" s="25" t="e">
        <f>IF('Crisis Indicator Data'!#REF!="No Data",1,IF(#REF!&lt;&gt;"",1,0))</f>
        <v>#REF!</v>
      </c>
      <c r="AG177" s="25" t="e">
        <f>IF('Crisis Indicator Data'!#REF!="No Data",1,IF(#REF!&lt;&gt;"",1,0))</f>
        <v>#REF!</v>
      </c>
      <c r="AH177" s="25" t="e">
        <f>IF('Crisis Indicator Data'!#REF!="No Data",1,IF(#REF!&lt;&gt;"",1,0))</f>
        <v>#REF!</v>
      </c>
      <c r="AI177" s="25" t="e">
        <f>IF('Crisis Indicator Data'!#REF!="No Data",1,IF(#REF!&lt;&gt;"",1,0))</f>
        <v>#REF!</v>
      </c>
      <c r="AJ177" s="25" t="e">
        <f>IF('Crisis Indicator Data'!#REF!="No Data",1,IF(#REF!&lt;&gt;"",1,0))</f>
        <v>#REF!</v>
      </c>
      <c r="AK177" s="25" t="e">
        <f>IF('Crisis Indicator Data'!#REF!="No Data",1,IF(#REF!&lt;&gt;"",1,0))</f>
        <v>#REF!</v>
      </c>
      <c r="AL177" s="25" t="e">
        <f>IF('Crisis Indicator Data'!#REF!="No Data",1,IF(#REF!&lt;&gt;"",1,0))</f>
        <v>#REF!</v>
      </c>
      <c r="AM177" s="25" t="e">
        <f>IF('Crisis Indicator Data'!#REF!="No Data",1,IF(#REF!&lt;&gt;"",1,0))</f>
        <v>#REF!</v>
      </c>
      <c r="AN177" s="25" t="e">
        <f>IF('Crisis Indicator Data'!#REF!="No Data",1,IF(#REF!&lt;&gt;"",1,0))</f>
        <v>#REF!</v>
      </c>
      <c r="AO177" s="25" t="e">
        <f>IF('Crisis Indicator Data'!#REF!="No Data",1,IF(#REF!&lt;&gt;"",1,0))</f>
        <v>#REF!</v>
      </c>
      <c r="AP177" s="25" t="e">
        <f>IF('Crisis Indicator Data'!#REF!="No Data",1,IF(#REF!&lt;&gt;"",1,0))</f>
        <v>#REF!</v>
      </c>
      <c r="AQ177" s="25" t="e">
        <f>IF('Crisis Indicator Data'!#REF!="No Data",1,IF(#REF!&lt;&gt;"",1,0))</f>
        <v>#REF!</v>
      </c>
      <c r="AR177" s="25" t="e">
        <f>IF('Crisis Indicator Data'!#REF!="No Data",1,IF(#REF!&lt;&gt;"",1,0))</f>
        <v>#REF!</v>
      </c>
      <c r="AS177" s="25" t="e">
        <f>IF('Crisis Indicator Data'!#REF!="No Data",1,IF(#REF!&lt;&gt;"",1,0))</f>
        <v>#REF!</v>
      </c>
      <c r="AT177" s="25" t="e">
        <f>IF('Crisis Indicator Data'!#REF!="No Data",1,IF(#REF!&lt;&gt;"",1,0))</f>
        <v>#REF!</v>
      </c>
      <c r="AU177" s="25" t="e">
        <f>IF('Crisis Indicator Data'!#REF!="No Data",1,IF(#REF!&lt;&gt;"",1,0))</f>
        <v>#REF!</v>
      </c>
      <c r="AV177" s="25" t="e">
        <f>IF('Crisis Indicator Data'!#REF!="No Data",1,IF(#REF!&lt;&gt;"",1,0))</f>
        <v>#REF!</v>
      </c>
      <c r="AW177" s="25" t="e">
        <f>IF('Crisis Indicator Data'!#REF!="No Data",1,IF(#REF!&lt;&gt;"",1,0))</f>
        <v>#REF!</v>
      </c>
      <c r="AX177" s="25" t="e">
        <f>IF('Crisis Indicator Data'!#REF!="No Data",1,IF(#REF!&lt;&gt;"",1,0))</f>
        <v>#REF!</v>
      </c>
      <c r="AY177" s="25" t="e">
        <f>IF('Crisis Indicator Data'!#REF!="No Data",1,IF(#REF!&lt;&gt;"",1,0))</f>
        <v>#REF!</v>
      </c>
      <c r="AZ177" s="25" t="e">
        <f>IF('Crisis Indicator Data'!#REF!="No Data",1,IF(#REF!&lt;&gt;"",1,0))</f>
        <v>#REF!</v>
      </c>
      <c r="BA177" t="e">
        <f t="shared" si="10"/>
        <v>#REF!</v>
      </c>
      <c r="BB177" s="27" t="e">
        <f t="shared" si="11"/>
        <v>#REF!</v>
      </c>
    </row>
    <row r="178" spans="1:54" x14ac:dyDescent="0.25">
      <c r="A178" t="s">
        <v>10102</v>
      </c>
      <c r="B178" s="25" t="e">
        <f>IF('Crisis Indicator Data'!#REF!="No Data",1,IF(#REF!&lt;&gt;"",1,0))</f>
        <v>#REF!</v>
      </c>
      <c r="C178" s="25" t="e">
        <f>IF('Crisis Indicator Data'!#REF!="No Data",1,IF(#REF!&lt;&gt;"",1,0))</f>
        <v>#REF!</v>
      </c>
      <c r="D178" s="25" t="e">
        <f>IF('Crisis Indicator Data'!#REF!="No Data",1,IF(#REF!&lt;&gt;"",1,0))</f>
        <v>#REF!</v>
      </c>
      <c r="E178" s="25" t="e">
        <f>IF('Crisis Indicator Data'!#REF!="No Data",1,IF(#REF!&lt;&gt;"",1,0))</f>
        <v>#REF!</v>
      </c>
      <c r="F178" s="25" t="e">
        <f>IF('Crisis Indicator Data'!#REF!="No Data",1,IF(#REF!&lt;&gt;"",1,0))</f>
        <v>#REF!</v>
      </c>
      <c r="G178" s="25" t="e">
        <f>IF('Crisis Indicator Data'!#REF!="No Data",1,IF(#REF!&lt;&gt;"",1,0))</f>
        <v>#REF!</v>
      </c>
      <c r="H178" s="25" t="e">
        <f>IF('Crisis Indicator Data'!#REF!="No Data",1,IF(#REF!&lt;&gt;"",1,0))</f>
        <v>#REF!</v>
      </c>
      <c r="I178" s="25" t="e">
        <f>IF('Crisis Indicator Data'!#REF!="No Data",1,IF(#REF!&lt;&gt;"",1,0))</f>
        <v>#REF!</v>
      </c>
      <c r="J178" s="25" t="e">
        <f>IF('Crisis Indicator Data'!#REF!="No Data",1,IF(#REF!&lt;&gt;"",1,0))</f>
        <v>#REF!</v>
      </c>
      <c r="K178" s="25" t="e">
        <f>IF('Crisis Indicator Data'!#REF!="No Data",1,IF(#REF!&lt;&gt;"",1,0))</f>
        <v>#REF!</v>
      </c>
      <c r="L178" s="25" t="e">
        <f>IF('Crisis Indicator Data'!#REF!="No Data",1,IF(#REF!&lt;&gt;"",1,0))</f>
        <v>#REF!</v>
      </c>
      <c r="M178" s="25" t="e">
        <f>IF('Crisis Indicator Data'!#REF!="No Data",1,IF(#REF!&lt;&gt;"",1,0))</f>
        <v>#REF!</v>
      </c>
      <c r="N178" s="25" t="e">
        <f>IF('Crisis Indicator Data'!#REF!="No Data",1,IF(#REF!&lt;&gt;"",1,0))</f>
        <v>#REF!</v>
      </c>
      <c r="O178" s="25" t="e">
        <f>IF('Crisis Indicator Data'!#REF!="No Data",1,IF(#REF!&lt;&gt;"",1,0))</f>
        <v>#REF!</v>
      </c>
      <c r="P178" s="25" t="e">
        <f>IF('Crisis Indicator Data'!#REF!="No Data",1,IF(#REF!&lt;&gt;"",1,0))</f>
        <v>#REF!</v>
      </c>
      <c r="Q178" s="25" t="e">
        <f>IF('Crisis Indicator Data'!#REF!="No Data",1,IF(#REF!&lt;&gt;"",1,0))</f>
        <v>#REF!</v>
      </c>
      <c r="R178" s="25" t="e">
        <f>IF('Crisis Indicator Data'!#REF!="No Data",1,IF(#REF!&lt;&gt;"",1,0))</f>
        <v>#REF!</v>
      </c>
      <c r="S178" s="25" t="e">
        <f>IF('Crisis Indicator Data'!#REF!="No Data",1,IF(#REF!&lt;&gt;"",1,0))</f>
        <v>#REF!</v>
      </c>
      <c r="T178" s="25" t="e">
        <f>IF('Crisis Indicator Data'!#REF!="No Data",1,IF(#REF!&lt;&gt;"",1,0))</f>
        <v>#REF!</v>
      </c>
      <c r="U178" s="25" t="e">
        <f>IF('Crisis Indicator Data'!#REF!="No Data",1,IF(#REF!&lt;&gt;"",1,0))</f>
        <v>#REF!</v>
      </c>
      <c r="V178" s="25" t="e">
        <f>IF('Crisis Indicator Data'!#REF!="No Data",1,IF(#REF!&lt;&gt;"",1,0))</f>
        <v>#REF!</v>
      </c>
      <c r="W178" s="25" t="e">
        <f>IF('Crisis Indicator Data'!#REF!="No Data",1,IF(#REF!&lt;&gt;"",1,0))</f>
        <v>#REF!</v>
      </c>
      <c r="X178" s="25" t="e">
        <f>IF('Crisis Indicator Data'!#REF!="No Data",1,IF(#REF!&lt;&gt;"",1,0))</f>
        <v>#REF!</v>
      </c>
      <c r="Y178" s="25" t="e">
        <f>IF('Crisis Indicator Data'!#REF!="No Data",1,IF(#REF!&lt;&gt;"",1,0))</f>
        <v>#REF!</v>
      </c>
      <c r="Z178" s="25" t="e">
        <f>IF('Crisis Indicator Data'!#REF!="No Data",1,IF(#REF!&lt;&gt;"",1,0))</f>
        <v>#REF!</v>
      </c>
      <c r="AA178" s="25" t="e">
        <f>IF('Crisis Indicator Data'!#REF!="No Data",1,IF(#REF!&lt;&gt;"",1,0))</f>
        <v>#REF!</v>
      </c>
      <c r="AB178" s="25" t="e">
        <f>IF('Crisis Indicator Data'!#REF!="No Data",1,IF(#REF!&lt;&gt;"",1,0))</f>
        <v>#REF!</v>
      </c>
      <c r="AC178" s="25" t="e">
        <f>IF('Crisis Indicator Data'!#REF!="No Data",1,IF(#REF!&lt;&gt;"",1,0))</f>
        <v>#REF!</v>
      </c>
      <c r="AD178" s="25" t="e">
        <f>IF('Crisis Indicator Data'!#REF!="No Data",1,IF(#REF!&lt;&gt;"",1,0))</f>
        <v>#REF!</v>
      </c>
      <c r="AE178" s="25" t="e">
        <f>IF('Crisis Indicator Data'!#REF!="No Data",1,IF(#REF!&lt;&gt;"",1,0))</f>
        <v>#REF!</v>
      </c>
      <c r="AF178" s="25" t="e">
        <f>IF('Crisis Indicator Data'!#REF!="No Data",1,IF(#REF!&lt;&gt;"",1,0))</f>
        <v>#REF!</v>
      </c>
      <c r="AG178" s="25" t="e">
        <f>IF('Crisis Indicator Data'!#REF!="No Data",1,IF(#REF!&lt;&gt;"",1,0))</f>
        <v>#REF!</v>
      </c>
      <c r="AH178" s="25" t="e">
        <f>IF('Crisis Indicator Data'!#REF!="No Data",1,IF(#REF!&lt;&gt;"",1,0))</f>
        <v>#REF!</v>
      </c>
      <c r="AI178" s="25" t="e">
        <f>IF('Crisis Indicator Data'!#REF!="No Data",1,IF(#REF!&lt;&gt;"",1,0))</f>
        <v>#REF!</v>
      </c>
      <c r="AJ178" s="25" t="e">
        <f>IF('Crisis Indicator Data'!#REF!="No Data",1,IF(#REF!&lt;&gt;"",1,0))</f>
        <v>#REF!</v>
      </c>
      <c r="AK178" s="25" t="e">
        <f>IF('Crisis Indicator Data'!#REF!="No Data",1,IF(#REF!&lt;&gt;"",1,0))</f>
        <v>#REF!</v>
      </c>
      <c r="AL178" s="25" t="e">
        <f>IF('Crisis Indicator Data'!#REF!="No Data",1,IF(#REF!&lt;&gt;"",1,0))</f>
        <v>#REF!</v>
      </c>
      <c r="AM178" s="25" t="e">
        <f>IF('Crisis Indicator Data'!#REF!="No Data",1,IF(#REF!&lt;&gt;"",1,0))</f>
        <v>#REF!</v>
      </c>
      <c r="AN178" s="25" t="e">
        <f>IF('Crisis Indicator Data'!#REF!="No Data",1,IF(#REF!&lt;&gt;"",1,0))</f>
        <v>#REF!</v>
      </c>
      <c r="AO178" s="25" t="e">
        <f>IF('Crisis Indicator Data'!#REF!="No Data",1,IF(#REF!&lt;&gt;"",1,0))</f>
        <v>#REF!</v>
      </c>
      <c r="AP178" s="25" t="e">
        <f>IF('Crisis Indicator Data'!#REF!="No Data",1,IF(#REF!&lt;&gt;"",1,0))</f>
        <v>#REF!</v>
      </c>
      <c r="AQ178" s="25" t="e">
        <f>IF('Crisis Indicator Data'!#REF!="No Data",1,IF(#REF!&lt;&gt;"",1,0))</f>
        <v>#REF!</v>
      </c>
      <c r="AR178" s="25" t="e">
        <f>IF('Crisis Indicator Data'!#REF!="No Data",1,IF(#REF!&lt;&gt;"",1,0))</f>
        <v>#REF!</v>
      </c>
      <c r="AS178" s="25" t="e">
        <f>IF('Crisis Indicator Data'!#REF!="No Data",1,IF(#REF!&lt;&gt;"",1,0))</f>
        <v>#REF!</v>
      </c>
      <c r="AT178" s="25" t="e">
        <f>IF('Crisis Indicator Data'!#REF!="No Data",1,IF(#REF!&lt;&gt;"",1,0))</f>
        <v>#REF!</v>
      </c>
      <c r="AU178" s="25" t="e">
        <f>IF('Crisis Indicator Data'!#REF!="No Data",1,IF(#REF!&lt;&gt;"",1,0))</f>
        <v>#REF!</v>
      </c>
      <c r="AV178" s="25" t="e">
        <f>IF('Crisis Indicator Data'!#REF!="No Data",1,IF(#REF!&lt;&gt;"",1,0))</f>
        <v>#REF!</v>
      </c>
      <c r="AW178" s="25" t="e">
        <f>IF('Crisis Indicator Data'!#REF!="No Data",1,IF(#REF!&lt;&gt;"",1,0))</f>
        <v>#REF!</v>
      </c>
      <c r="AX178" s="25" t="e">
        <f>IF('Crisis Indicator Data'!#REF!="No Data",1,IF(#REF!&lt;&gt;"",1,0))</f>
        <v>#REF!</v>
      </c>
      <c r="AY178" s="25" t="e">
        <f>IF('Crisis Indicator Data'!#REF!="No Data",1,IF(#REF!&lt;&gt;"",1,0))</f>
        <v>#REF!</v>
      </c>
      <c r="AZ178" s="25" t="e">
        <f>IF('Crisis Indicator Data'!#REF!="No Data",1,IF(#REF!&lt;&gt;"",1,0))</f>
        <v>#REF!</v>
      </c>
      <c r="BA178" t="e">
        <f t="shared" si="10"/>
        <v>#REF!</v>
      </c>
      <c r="BB178" s="27" t="e">
        <f t="shared" si="11"/>
        <v>#REF!</v>
      </c>
    </row>
    <row r="179" spans="1:54" x14ac:dyDescent="0.25">
      <c r="A179" t="s">
        <v>10110</v>
      </c>
      <c r="B179" s="25" t="e">
        <f>IF('Crisis Indicator Data'!#REF!="No Data",1,IF(#REF!&lt;&gt;"",1,0))</f>
        <v>#REF!</v>
      </c>
      <c r="C179" s="25" t="e">
        <f>IF('Crisis Indicator Data'!#REF!="No Data",1,IF(#REF!&lt;&gt;"",1,0))</f>
        <v>#REF!</v>
      </c>
      <c r="D179" s="25" t="e">
        <f>IF('Crisis Indicator Data'!#REF!="No Data",1,IF(#REF!&lt;&gt;"",1,0))</f>
        <v>#REF!</v>
      </c>
      <c r="E179" s="25" t="e">
        <f>IF('Crisis Indicator Data'!#REF!="No Data",1,IF(#REF!&lt;&gt;"",1,0))</f>
        <v>#REF!</v>
      </c>
      <c r="F179" s="25" t="e">
        <f>IF('Crisis Indicator Data'!#REF!="No Data",1,IF(#REF!&lt;&gt;"",1,0))</f>
        <v>#REF!</v>
      </c>
      <c r="G179" s="25" t="e">
        <f>IF('Crisis Indicator Data'!#REF!="No Data",1,IF(#REF!&lt;&gt;"",1,0))</f>
        <v>#REF!</v>
      </c>
      <c r="H179" s="25" t="e">
        <f>IF('Crisis Indicator Data'!#REF!="No Data",1,IF(#REF!&lt;&gt;"",1,0))</f>
        <v>#REF!</v>
      </c>
      <c r="I179" s="25" t="e">
        <f>IF('Crisis Indicator Data'!#REF!="No Data",1,IF(#REF!&lt;&gt;"",1,0))</f>
        <v>#REF!</v>
      </c>
      <c r="J179" s="25" t="e">
        <f>IF('Crisis Indicator Data'!#REF!="No Data",1,IF(#REF!&lt;&gt;"",1,0))</f>
        <v>#REF!</v>
      </c>
      <c r="K179" s="25" t="e">
        <f>IF('Crisis Indicator Data'!#REF!="No Data",1,IF(#REF!&lt;&gt;"",1,0))</f>
        <v>#REF!</v>
      </c>
      <c r="L179" s="25" t="e">
        <f>IF('Crisis Indicator Data'!#REF!="No Data",1,IF(#REF!&lt;&gt;"",1,0))</f>
        <v>#REF!</v>
      </c>
      <c r="M179" s="25" t="e">
        <f>IF('Crisis Indicator Data'!#REF!="No Data",1,IF(#REF!&lt;&gt;"",1,0))</f>
        <v>#REF!</v>
      </c>
      <c r="N179" s="25" t="e">
        <f>IF('Crisis Indicator Data'!#REF!="No Data",1,IF(#REF!&lt;&gt;"",1,0))</f>
        <v>#REF!</v>
      </c>
      <c r="O179" s="25" t="e">
        <f>IF('Crisis Indicator Data'!#REF!="No Data",1,IF(#REF!&lt;&gt;"",1,0))</f>
        <v>#REF!</v>
      </c>
      <c r="P179" s="25" t="e">
        <f>IF('Crisis Indicator Data'!#REF!="No Data",1,IF(#REF!&lt;&gt;"",1,0))</f>
        <v>#REF!</v>
      </c>
      <c r="Q179" s="25" t="e">
        <f>IF('Crisis Indicator Data'!#REF!="No Data",1,IF(#REF!&lt;&gt;"",1,0))</f>
        <v>#REF!</v>
      </c>
      <c r="R179" s="25" t="e">
        <f>IF('Crisis Indicator Data'!#REF!="No Data",1,IF(#REF!&lt;&gt;"",1,0))</f>
        <v>#REF!</v>
      </c>
      <c r="S179" s="25" t="e">
        <f>IF('Crisis Indicator Data'!#REF!="No Data",1,IF(#REF!&lt;&gt;"",1,0))</f>
        <v>#REF!</v>
      </c>
      <c r="T179" s="25" t="e">
        <f>IF('Crisis Indicator Data'!#REF!="No Data",1,IF(#REF!&lt;&gt;"",1,0))</f>
        <v>#REF!</v>
      </c>
      <c r="U179" s="25" t="e">
        <f>IF('Crisis Indicator Data'!#REF!="No Data",1,IF(#REF!&lt;&gt;"",1,0))</f>
        <v>#REF!</v>
      </c>
      <c r="V179" s="25" t="e">
        <f>IF('Crisis Indicator Data'!#REF!="No Data",1,IF(#REF!&lt;&gt;"",1,0))</f>
        <v>#REF!</v>
      </c>
      <c r="W179" s="25" t="e">
        <f>IF('Crisis Indicator Data'!#REF!="No Data",1,IF(#REF!&lt;&gt;"",1,0))</f>
        <v>#REF!</v>
      </c>
      <c r="X179" s="25" t="e">
        <f>IF('Crisis Indicator Data'!#REF!="No Data",1,IF(#REF!&lt;&gt;"",1,0))</f>
        <v>#REF!</v>
      </c>
      <c r="Y179" s="25" t="e">
        <f>IF('Crisis Indicator Data'!#REF!="No Data",1,IF(#REF!&lt;&gt;"",1,0))</f>
        <v>#REF!</v>
      </c>
      <c r="Z179" s="25" t="e">
        <f>IF('Crisis Indicator Data'!#REF!="No Data",1,IF(#REF!&lt;&gt;"",1,0))</f>
        <v>#REF!</v>
      </c>
      <c r="AA179" s="25" t="e">
        <f>IF('Crisis Indicator Data'!#REF!="No Data",1,IF(#REF!&lt;&gt;"",1,0))</f>
        <v>#REF!</v>
      </c>
      <c r="AB179" s="25" t="e">
        <f>IF('Crisis Indicator Data'!#REF!="No Data",1,IF(#REF!&lt;&gt;"",1,0))</f>
        <v>#REF!</v>
      </c>
      <c r="AC179" s="25" t="e">
        <f>IF('Crisis Indicator Data'!#REF!="No Data",1,IF(#REF!&lt;&gt;"",1,0))</f>
        <v>#REF!</v>
      </c>
      <c r="AD179" s="25" t="e">
        <f>IF('Crisis Indicator Data'!#REF!="No Data",1,IF(#REF!&lt;&gt;"",1,0))</f>
        <v>#REF!</v>
      </c>
      <c r="AE179" s="25" t="e">
        <f>IF('Crisis Indicator Data'!#REF!="No Data",1,IF(#REF!&lt;&gt;"",1,0))</f>
        <v>#REF!</v>
      </c>
      <c r="AF179" s="25" t="e">
        <f>IF('Crisis Indicator Data'!#REF!="No Data",1,IF(#REF!&lt;&gt;"",1,0))</f>
        <v>#REF!</v>
      </c>
      <c r="AG179" s="25" t="e">
        <f>IF('Crisis Indicator Data'!#REF!="No Data",1,IF(#REF!&lt;&gt;"",1,0))</f>
        <v>#REF!</v>
      </c>
      <c r="AH179" s="25" t="e">
        <f>IF('Crisis Indicator Data'!#REF!="No Data",1,IF(#REF!&lt;&gt;"",1,0))</f>
        <v>#REF!</v>
      </c>
      <c r="AI179" s="25" t="e">
        <f>IF('Crisis Indicator Data'!#REF!="No Data",1,IF(#REF!&lt;&gt;"",1,0))</f>
        <v>#REF!</v>
      </c>
      <c r="AJ179" s="25" t="e">
        <f>IF('Crisis Indicator Data'!#REF!="No Data",1,IF(#REF!&lt;&gt;"",1,0))</f>
        <v>#REF!</v>
      </c>
      <c r="AK179" s="25" t="e">
        <f>IF('Crisis Indicator Data'!#REF!="No Data",1,IF(#REF!&lt;&gt;"",1,0))</f>
        <v>#REF!</v>
      </c>
      <c r="AL179" s="25" t="e">
        <f>IF('Crisis Indicator Data'!#REF!="No Data",1,IF(#REF!&lt;&gt;"",1,0))</f>
        <v>#REF!</v>
      </c>
      <c r="AM179" s="25" t="e">
        <f>IF('Crisis Indicator Data'!#REF!="No Data",1,IF(#REF!&lt;&gt;"",1,0))</f>
        <v>#REF!</v>
      </c>
      <c r="AN179" s="25" t="e">
        <f>IF('Crisis Indicator Data'!#REF!="No Data",1,IF(#REF!&lt;&gt;"",1,0))</f>
        <v>#REF!</v>
      </c>
      <c r="AO179" s="25" t="e">
        <f>IF('Crisis Indicator Data'!#REF!="No Data",1,IF(#REF!&lt;&gt;"",1,0))</f>
        <v>#REF!</v>
      </c>
      <c r="AP179" s="25" t="e">
        <f>IF('Crisis Indicator Data'!#REF!="No Data",1,IF(#REF!&lt;&gt;"",1,0))</f>
        <v>#REF!</v>
      </c>
      <c r="AQ179" s="25" t="e">
        <f>IF('Crisis Indicator Data'!#REF!="No Data",1,IF(#REF!&lt;&gt;"",1,0))</f>
        <v>#REF!</v>
      </c>
      <c r="AR179" s="25" t="e">
        <f>IF('Crisis Indicator Data'!#REF!="No Data",1,IF(#REF!&lt;&gt;"",1,0))</f>
        <v>#REF!</v>
      </c>
      <c r="AS179" s="25" t="e">
        <f>IF('Crisis Indicator Data'!#REF!="No Data",1,IF(#REF!&lt;&gt;"",1,0))</f>
        <v>#REF!</v>
      </c>
      <c r="AT179" s="25" t="e">
        <f>IF('Crisis Indicator Data'!#REF!="No Data",1,IF(#REF!&lt;&gt;"",1,0))</f>
        <v>#REF!</v>
      </c>
      <c r="AU179" s="25" t="e">
        <f>IF('Crisis Indicator Data'!#REF!="No Data",1,IF(#REF!&lt;&gt;"",1,0))</f>
        <v>#REF!</v>
      </c>
      <c r="AV179" s="25" t="e">
        <f>IF('Crisis Indicator Data'!#REF!="No Data",1,IF(#REF!&lt;&gt;"",1,0))</f>
        <v>#REF!</v>
      </c>
      <c r="AW179" s="25" t="e">
        <f>IF('Crisis Indicator Data'!#REF!="No Data",1,IF(#REF!&lt;&gt;"",1,0))</f>
        <v>#REF!</v>
      </c>
      <c r="AX179" s="25" t="e">
        <f>IF('Crisis Indicator Data'!#REF!="No Data",1,IF(#REF!&lt;&gt;"",1,0))</f>
        <v>#REF!</v>
      </c>
      <c r="AY179" s="25" t="e">
        <f>IF('Crisis Indicator Data'!#REF!="No Data",1,IF(#REF!&lt;&gt;"",1,0))</f>
        <v>#REF!</v>
      </c>
      <c r="AZ179" s="25" t="e">
        <f>IF('Crisis Indicator Data'!#REF!="No Data",1,IF(#REF!&lt;&gt;"",1,0))</f>
        <v>#REF!</v>
      </c>
      <c r="BA179" t="e">
        <f t="shared" si="10"/>
        <v>#REF!</v>
      </c>
      <c r="BB179" s="27" t="e">
        <f t="shared" si="11"/>
        <v>#REF!</v>
      </c>
    </row>
    <row r="180" spans="1:54" x14ac:dyDescent="0.25">
      <c r="A180" t="s">
        <v>10112</v>
      </c>
      <c r="B180" s="25" t="e">
        <f>IF('Crisis Indicator Data'!#REF!="No Data",1,IF(#REF!&lt;&gt;"",1,0))</f>
        <v>#REF!</v>
      </c>
      <c r="C180" s="25" t="e">
        <f>IF('Crisis Indicator Data'!#REF!="No Data",1,IF(#REF!&lt;&gt;"",1,0))</f>
        <v>#REF!</v>
      </c>
      <c r="D180" s="25" t="e">
        <f>IF('Crisis Indicator Data'!#REF!="No Data",1,IF(#REF!&lt;&gt;"",1,0))</f>
        <v>#REF!</v>
      </c>
      <c r="E180" s="25" t="e">
        <f>IF('Crisis Indicator Data'!#REF!="No Data",1,IF(#REF!&lt;&gt;"",1,0))</f>
        <v>#REF!</v>
      </c>
      <c r="F180" s="25" t="e">
        <f>IF('Crisis Indicator Data'!#REF!="No Data",1,IF(#REF!&lt;&gt;"",1,0))</f>
        <v>#REF!</v>
      </c>
      <c r="G180" s="25" t="e">
        <f>IF('Crisis Indicator Data'!#REF!="No Data",1,IF(#REF!&lt;&gt;"",1,0))</f>
        <v>#REF!</v>
      </c>
      <c r="H180" s="25" t="e">
        <f>IF('Crisis Indicator Data'!#REF!="No Data",1,IF(#REF!&lt;&gt;"",1,0))</f>
        <v>#REF!</v>
      </c>
      <c r="I180" s="25" t="e">
        <f>IF('Crisis Indicator Data'!#REF!="No Data",1,IF(#REF!&lt;&gt;"",1,0))</f>
        <v>#REF!</v>
      </c>
      <c r="J180" s="25" t="e">
        <f>IF('Crisis Indicator Data'!#REF!="No Data",1,IF(#REF!&lt;&gt;"",1,0))</f>
        <v>#REF!</v>
      </c>
      <c r="K180" s="25" t="e">
        <f>IF('Crisis Indicator Data'!#REF!="No Data",1,IF(#REF!&lt;&gt;"",1,0))</f>
        <v>#REF!</v>
      </c>
      <c r="L180" s="25" t="e">
        <f>IF('Crisis Indicator Data'!#REF!="No Data",1,IF(#REF!&lt;&gt;"",1,0))</f>
        <v>#REF!</v>
      </c>
      <c r="M180" s="25" t="e">
        <f>IF('Crisis Indicator Data'!#REF!="No Data",1,IF(#REF!&lt;&gt;"",1,0))</f>
        <v>#REF!</v>
      </c>
      <c r="N180" s="25" t="e">
        <f>IF('Crisis Indicator Data'!#REF!="No Data",1,IF(#REF!&lt;&gt;"",1,0))</f>
        <v>#REF!</v>
      </c>
      <c r="O180" s="25" t="e">
        <f>IF('Crisis Indicator Data'!#REF!="No Data",1,IF(#REF!&lt;&gt;"",1,0))</f>
        <v>#REF!</v>
      </c>
      <c r="P180" s="25" t="e">
        <f>IF('Crisis Indicator Data'!#REF!="No Data",1,IF(#REF!&lt;&gt;"",1,0))</f>
        <v>#REF!</v>
      </c>
      <c r="Q180" s="25" t="e">
        <f>IF('Crisis Indicator Data'!#REF!="No Data",1,IF(#REF!&lt;&gt;"",1,0))</f>
        <v>#REF!</v>
      </c>
      <c r="R180" s="25" t="e">
        <f>IF('Crisis Indicator Data'!#REF!="No Data",1,IF(#REF!&lt;&gt;"",1,0))</f>
        <v>#REF!</v>
      </c>
      <c r="S180" s="25" t="e">
        <f>IF('Crisis Indicator Data'!#REF!="No Data",1,IF(#REF!&lt;&gt;"",1,0))</f>
        <v>#REF!</v>
      </c>
      <c r="T180" s="25" t="e">
        <f>IF('Crisis Indicator Data'!#REF!="No Data",1,IF(#REF!&lt;&gt;"",1,0))</f>
        <v>#REF!</v>
      </c>
      <c r="U180" s="25" t="e">
        <f>IF('Crisis Indicator Data'!#REF!="No Data",1,IF(#REF!&lt;&gt;"",1,0))</f>
        <v>#REF!</v>
      </c>
      <c r="V180" s="25" t="e">
        <f>IF('Crisis Indicator Data'!#REF!="No Data",1,IF(#REF!&lt;&gt;"",1,0))</f>
        <v>#REF!</v>
      </c>
      <c r="W180" s="25" t="e">
        <f>IF('Crisis Indicator Data'!#REF!="No Data",1,IF(#REF!&lt;&gt;"",1,0))</f>
        <v>#REF!</v>
      </c>
      <c r="X180" s="25" t="e">
        <f>IF('Crisis Indicator Data'!#REF!="No Data",1,IF(#REF!&lt;&gt;"",1,0))</f>
        <v>#REF!</v>
      </c>
      <c r="Y180" s="25" t="e">
        <f>IF('Crisis Indicator Data'!#REF!="No Data",1,IF(#REF!&lt;&gt;"",1,0))</f>
        <v>#REF!</v>
      </c>
      <c r="Z180" s="25" t="e">
        <f>IF('Crisis Indicator Data'!#REF!="No Data",1,IF(#REF!&lt;&gt;"",1,0))</f>
        <v>#REF!</v>
      </c>
      <c r="AA180" s="25" t="e">
        <f>IF('Crisis Indicator Data'!#REF!="No Data",1,IF(#REF!&lt;&gt;"",1,0))</f>
        <v>#REF!</v>
      </c>
      <c r="AB180" s="25" t="e">
        <f>IF('Crisis Indicator Data'!#REF!="No Data",1,IF(#REF!&lt;&gt;"",1,0))</f>
        <v>#REF!</v>
      </c>
      <c r="AC180" s="25" t="e">
        <f>IF('Crisis Indicator Data'!#REF!="No Data",1,IF(#REF!&lt;&gt;"",1,0))</f>
        <v>#REF!</v>
      </c>
      <c r="AD180" s="25" t="e">
        <f>IF('Crisis Indicator Data'!#REF!="No Data",1,IF(#REF!&lt;&gt;"",1,0))</f>
        <v>#REF!</v>
      </c>
      <c r="AE180" s="25" t="e">
        <f>IF('Crisis Indicator Data'!#REF!="No Data",1,IF(#REF!&lt;&gt;"",1,0))</f>
        <v>#REF!</v>
      </c>
      <c r="AF180" s="25" t="e">
        <f>IF('Crisis Indicator Data'!#REF!="No Data",1,IF(#REF!&lt;&gt;"",1,0))</f>
        <v>#REF!</v>
      </c>
      <c r="AG180" s="25" t="e">
        <f>IF('Crisis Indicator Data'!#REF!="No Data",1,IF(#REF!&lt;&gt;"",1,0))</f>
        <v>#REF!</v>
      </c>
      <c r="AH180" s="25" t="e">
        <f>IF('Crisis Indicator Data'!#REF!="No Data",1,IF(#REF!&lt;&gt;"",1,0))</f>
        <v>#REF!</v>
      </c>
      <c r="AI180" s="25" t="e">
        <f>IF('Crisis Indicator Data'!#REF!="No Data",1,IF(#REF!&lt;&gt;"",1,0))</f>
        <v>#REF!</v>
      </c>
      <c r="AJ180" s="25" t="e">
        <f>IF('Crisis Indicator Data'!#REF!="No Data",1,IF(#REF!&lt;&gt;"",1,0))</f>
        <v>#REF!</v>
      </c>
      <c r="AK180" s="25" t="e">
        <f>IF('Crisis Indicator Data'!#REF!="No Data",1,IF(#REF!&lt;&gt;"",1,0))</f>
        <v>#REF!</v>
      </c>
      <c r="AL180" s="25" t="e">
        <f>IF('Crisis Indicator Data'!#REF!="No Data",1,IF(#REF!&lt;&gt;"",1,0))</f>
        <v>#REF!</v>
      </c>
      <c r="AM180" s="25" t="e">
        <f>IF('Crisis Indicator Data'!#REF!="No Data",1,IF(#REF!&lt;&gt;"",1,0))</f>
        <v>#REF!</v>
      </c>
      <c r="AN180" s="25" t="e">
        <f>IF('Crisis Indicator Data'!#REF!="No Data",1,IF(#REF!&lt;&gt;"",1,0))</f>
        <v>#REF!</v>
      </c>
      <c r="AO180" s="25" t="e">
        <f>IF('Crisis Indicator Data'!#REF!="No Data",1,IF(#REF!&lt;&gt;"",1,0))</f>
        <v>#REF!</v>
      </c>
      <c r="AP180" s="25" t="e">
        <f>IF('Crisis Indicator Data'!#REF!="No Data",1,IF(#REF!&lt;&gt;"",1,0))</f>
        <v>#REF!</v>
      </c>
      <c r="AQ180" s="25" t="e">
        <f>IF('Crisis Indicator Data'!#REF!="No Data",1,IF(#REF!&lt;&gt;"",1,0))</f>
        <v>#REF!</v>
      </c>
      <c r="AR180" s="25" t="e">
        <f>IF('Crisis Indicator Data'!#REF!="No Data",1,IF(#REF!&lt;&gt;"",1,0))</f>
        <v>#REF!</v>
      </c>
      <c r="AS180" s="25" t="e">
        <f>IF('Crisis Indicator Data'!#REF!="No Data",1,IF(#REF!&lt;&gt;"",1,0))</f>
        <v>#REF!</v>
      </c>
      <c r="AT180" s="25" t="e">
        <f>IF('Crisis Indicator Data'!#REF!="No Data",1,IF(#REF!&lt;&gt;"",1,0))</f>
        <v>#REF!</v>
      </c>
      <c r="AU180" s="25" t="e">
        <f>IF('Crisis Indicator Data'!#REF!="No Data",1,IF(#REF!&lt;&gt;"",1,0))</f>
        <v>#REF!</v>
      </c>
      <c r="AV180" s="25" t="e">
        <f>IF('Crisis Indicator Data'!#REF!="No Data",1,IF(#REF!&lt;&gt;"",1,0))</f>
        <v>#REF!</v>
      </c>
      <c r="AW180" s="25" t="e">
        <f>IF('Crisis Indicator Data'!#REF!="No Data",1,IF(#REF!&lt;&gt;"",1,0))</f>
        <v>#REF!</v>
      </c>
      <c r="AX180" s="25" t="e">
        <f>IF('Crisis Indicator Data'!#REF!="No Data",1,IF(#REF!&lt;&gt;"",1,0))</f>
        <v>#REF!</v>
      </c>
      <c r="AY180" s="25" t="e">
        <f>IF('Crisis Indicator Data'!#REF!="No Data",1,IF(#REF!&lt;&gt;"",1,0))</f>
        <v>#REF!</v>
      </c>
      <c r="AZ180" s="25" t="e">
        <f>IF('Crisis Indicator Data'!#REF!="No Data",1,IF(#REF!&lt;&gt;"",1,0))</f>
        <v>#REF!</v>
      </c>
      <c r="BA180" t="e">
        <f t="shared" si="10"/>
        <v>#REF!</v>
      </c>
      <c r="BB180" s="27" t="e">
        <f t="shared" si="11"/>
        <v>#REF!</v>
      </c>
    </row>
    <row r="181" spans="1:54" x14ac:dyDescent="0.25">
      <c r="A181" t="s">
        <v>10113</v>
      </c>
      <c r="B181" s="25" t="e">
        <f>IF('Crisis Indicator Data'!#REF!="No Data",1,IF(#REF!&lt;&gt;"",1,0))</f>
        <v>#REF!</v>
      </c>
      <c r="C181" s="25" t="e">
        <f>IF('Crisis Indicator Data'!#REF!="No Data",1,IF(#REF!&lt;&gt;"",1,0))</f>
        <v>#REF!</v>
      </c>
      <c r="D181" s="25" t="e">
        <f>IF('Crisis Indicator Data'!#REF!="No Data",1,IF(#REF!&lt;&gt;"",1,0))</f>
        <v>#REF!</v>
      </c>
      <c r="E181" s="25" t="e">
        <f>IF('Crisis Indicator Data'!#REF!="No Data",1,IF(#REF!&lt;&gt;"",1,0))</f>
        <v>#REF!</v>
      </c>
      <c r="F181" s="25" t="e">
        <f>IF('Crisis Indicator Data'!#REF!="No Data",1,IF(#REF!&lt;&gt;"",1,0))</f>
        <v>#REF!</v>
      </c>
      <c r="G181" s="25" t="e">
        <f>IF('Crisis Indicator Data'!#REF!="No Data",1,IF(#REF!&lt;&gt;"",1,0))</f>
        <v>#REF!</v>
      </c>
      <c r="H181" s="25" t="e">
        <f>IF('Crisis Indicator Data'!#REF!="No Data",1,IF(#REF!&lt;&gt;"",1,0))</f>
        <v>#REF!</v>
      </c>
      <c r="I181" s="25" t="e">
        <f>IF('Crisis Indicator Data'!#REF!="No Data",1,IF(#REF!&lt;&gt;"",1,0))</f>
        <v>#REF!</v>
      </c>
      <c r="J181" s="25" t="e">
        <f>IF('Crisis Indicator Data'!#REF!="No Data",1,IF(#REF!&lt;&gt;"",1,0))</f>
        <v>#REF!</v>
      </c>
      <c r="K181" s="25" t="e">
        <f>IF('Crisis Indicator Data'!#REF!="No Data",1,IF(#REF!&lt;&gt;"",1,0))</f>
        <v>#REF!</v>
      </c>
      <c r="L181" s="25" t="e">
        <f>IF('Crisis Indicator Data'!#REF!="No Data",1,IF(#REF!&lt;&gt;"",1,0))</f>
        <v>#REF!</v>
      </c>
      <c r="M181" s="25" t="e">
        <f>IF('Crisis Indicator Data'!#REF!="No Data",1,IF(#REF!&lt;&gt;"",1,0))</f>
        <v>#REF!</v>
      </c>
      <c r="N181" s="25" t="e">
        <f>IF('Crisis Indicator Data'!#REF!="No Data",1,IF(#REF!&lt;&gt;"",1,0))</f>
        <v>#REF!</v>
      </c>
      <c r="O181" s="25" t="e">
        <f>IF('Crisis Indicator Data'!#REF!="No Data",1,IF(#REF!&lt;&gt;"",1,0))</f>
        <v>#REF!</v>
      </c>
      <c r="P181" s="25" t="e">
        <f>IF('Crisis Indicator Data'!#REF!="No Data",1,IF(#REF!&lt;&gt;"",1,0))</f>
        <v>#REF!</v>
      </c>
      <c r="Q181" s="25" t="e">
        <f>IF('Crisis Indicator Data'!#REF!="No Data",1,IF(#REF!&lt;&gt;"",1,0))</f>
        <v>#REF!</v>
      </c>
      <c r="R181" s="25" t="e">
        <f>IF('Crisis Indicator Data'!#REF!="No Data",1,IF(#REF!&lt;&gt;"",1,0))</f>
        <v>#REF!</v>
      </c>
      <c r="S181" s="25" t="e">
        <f>IF('Crisis Indicator Data'!#REF!="No Data",1,IF(#REF!&lt;&gt;"",1,0))</f>
        <v>#REF!</v>
      </c>
      <c r="T181" s="25" t="e">
        <f>IF('Crisis Indicator Data'!#REF!="No Data",1,IF(#REF!&lt;&gt;"",1,0))</f>
        <v>#REF!</v>
      </c>
      <c r="U181" s="25" t="e">
        <f>IF('Crisis Indicator Data'!#REF!="No Data",1,IF(#REF!&lt;&gt;"",1,0))</f>
        <v>#REF!</v>
      </c>
      <c r="V181" s="25" t="e">
        <f>IF('Crisis Indicator Data'!#REF!="No Data",1,IF(#REF!&lt;&gt;"",1,0))</f>
        <v>#REF!</v>
      </c>
      <c r="W181" s="25" t="e">
        <f>IF('Crisis Indicator Data'!#REF!="No Data",1,IF(#REF!&lt;&gt;"",1,0))</f>
        <v>#REF!</v>
      </c>
      <c r="X181" s="25" t="e">
        <f>IF('Crisis Indicator Data'!#REF!="No Data",1,IF(#REF!&lt;&gt;"",1,0))</f>
        <v>#REF!</v>
      </c>
      <c r="Y181" s="25" t="e">
        <f>IF('Crisis Indicator Data'!#REF!="No Data",1,IF(#REF!&lt;&gt;"",1,0))</f>
        <v>#REF!</v>
      </c>
      <c r="Z181" s="25" t="e">
        <f>IF('Crisis Indicator Data'!#REF!="No Data",1,IF(#REF!&lt;&gt;"",1,0))</f>
        <v>#REF!</v>
      </c>
      <c r="AA181" s="25" t="e">
        <f>IF('Crisis Indicator Data'!#REF!="No Data",1,IF(#REF!&lt;&gt;"",1,0))</f>
        <v>#REF!</v>
      </c>
      <c r="AB181" s="25" t="e">
        <f>IF('Crisis Indicator Data'!#REF!="No Data",1,IF(#REF!&lt;&gt;"",1,0))</f>
        <v>#REF!</v>
      </c>
      <c r="AC181" s="25" t="e">
        <f>IF('Crisis Indicator Data'!#REF!="No Data",1,IF(#REF!&lt;&gt;"",1,0))</f>
        <v>#REF!</v>
      </c>
      <c r="AD181" s="25" t="e">
        <f>IF('Crisis Indicator Data'!#REF!="No Data",1,IF(#REF!&lt;&gt;"",1,0))</f>
        <v>#REF!</v>
      </c>
      <c r="AE181" s="25" t="e">
        <f>IF('Crisis Indicator Data'!#REF!="No Data",1,IF(#REF!&lt;&gt;"",1,0))</f>
        <v>#REF!</v>
      </c>
      <c r="AF181" s="25" t="e">
        <f>IF('Crisis Indicator Data'!#REF!="No Data",1,IF(#REF!&lt;&gt;"",1,0))</f>
        <v>#REF!</v>
      </c>
      <c r="AG181" s="25" t="e">
        <f>IF('Crisis Indicator Data'!#REF!="No Data",1,IF(#REF!&lt;&gt;"",1,0))</f>
        <v>#REF!</v>
      </c>
      <c r="AH181" s="25" t="e">
        <f>IF('Crisis Indicator Data'!#REF!="No Data",1,IF(#REF!&lt;&gt;"",1,0))</f>
        <v>#REF!</v>
      </c>
      <c r="AI181" s="25" t="e">
        <f>IF('Crisis Indicator Data'!#REF!="No Data",1,IF(#REF!&lt;&gt;"",1,0))</f>
        <v>#REF!</v>
      </c>
      <c r="AJ181" s="25" t="e">
        <f>IF('Crisis Indicator Data'!#REF!="No Data",1,IF(#REF!&lt;&gt;"",1,0))</f>
        <v>#REF!</v>
      </c>
      <c r="AK181" s="25" t="e">
        <f>IF('Crisis Indicator Data'!#REF!="No Data",1,IF(#REF!&lt;&gt;"",1,0))</f>
        <v>#REF!</v>
      </c>
      <c r="AL181" s="25" t="e">
        <f>IF('Crisis Indicator Data'!#REF!="No Data",1,IF(#REF!&lt;&gt;"",1,0))</f>
        <v>#REF!</v>
      </c>
      <c r="AM181" s="25" t="e">
        <f>IF('Crisis Indicator Data'!#REF!="No Data",1,IF(#REF!&lt;&gt;"",1,0))</f>
        <v>#REF!</v>
      </c>
      <c r="AN181" s="25" t="e">
        <f>IF('Crisis Indicator Data'!#REF!="No Data",1,IF(#REF!&lt;&gt;"",1,0))</f>
        <v>#REF!</v>
      </c>
      <c r="AO181" s="25" t="e">
        <f>IF('Crisis Indicator Data'!#REF!="No Data",1,IF(#REF!&lt;&gt;"",1,0))</f>
        <v>#REF!</v>
      </c>
      <c r="AP181" s="25" t="e">
        <f>IF('Crisis Indicator Data'!#REF!="No Data",1,IF(#REF!&lt;&gt;"",1,0))</f>
        <v>#REF!</v>
      </c>
      <c r="AQ181" s="25" t="e">
        <f>IF('Crisis Indicator Data'!#REF!="No Data",1,IF(#REF!&lt;&gt;"",1,0))</f>
        <v>#REF!</v>
      </c>
      <c r="AR181" s="25" t="e">
        <f>IF('Crisis Indicator Data'!#REF!="No Data",1,IF(#REF!&lt;&gt;"",1,0))</f>
        <v>#REF!</v>
      </c>
      <c r="AS181" s="25" t="e">
        <f>IF('Crisis Indicator Data'!#REF!="No Data",1,IF(#REF!&lt;&gt;"",1,0))</f>
        <v>#REF!</v>
      </c>
      <c r="AT181" s="25" t="e">
        <f>IF('Crisis Indicator Data'!#REF!="No Data",1,IF(#REF!&lt;&gt;"",1,0))</f>
        <v>#REF!</v>
      </c>
      <c r="AU181" s="25" t="e">
        <f>IF('Crisis Indicator Data'!#REF!="No Data",1,IF(#REF!&lt;&gt;"",1,0))</f>
        <v>#REF!</v>
      </c>
      <c r="AV181" s="25" t="e">
        <f>IF('Crisis Indicator Data'!#REF!="No Data",1,IF(#REF!&lt;&gt;"",1,0))</f>
        <v>#REF!</v>
      </c>
      <c r="AW181" s="25" t="e">
        <f>IF('Crisis Indicator Data'!#REF!="No Data",1,IF(#REF!&lt;&gt;"",1,0))</f>
        <v>#REF!</v>
      </c>
      <c r="AX181" s="25" t="e">
        <f>IF('Crisis Indicator Data'!#REF!="No Data",1,IF(#REF!&lt;&gt;"",1,0))</f>
        <v>#REF!</v>
      </c>
      <c r="AY181" s="25" t="e">
        <f>IF('Crisis Indicator Data'!#REF!="No Data",1,IF(#REF!&lt;&gt;"",1,0))</f>
        <v>#REF!</v>
      </c>
      <c r="AZ181" s="25" t="e">
        <f>IF('Crisis Indicator Data'!#REF!="No Data",1,IF(#REF!&lt;&gt;"",1,0))</f>
        <v>#REF!</v>
      </c>
      <c r="BA181" t="e">
        <f t="shared" si="10"/>
        <v>#REF!</v>
      </c>
      <c r="BB181" s="27" t="e">
        <f t="shared" si="11"/>
        <v>#REF!</v>
      </c>
    </row>
    <row r="182" spans="1:54" x14ac:dyDescent="0.25">
      <c r="A182" t="s">
        <v>9846</v>
      </c>
      <c r="B182" s="25" t="e">
        <f>IF('Crisis Indicator Data'!#REF!="No Data",1,IF(#REF!&lt;&gt;"",1,0))</f>
        <v>#REF!</v>
      </c>
      <c r="C182" s="25" t="e">
        <f>IF('Crisis Indicator Data'!#REF!="No Data",1,IF(#REF!&lt;&gt;"",1,0))</f>
        <v>#REF!</v>
      </c>
      <c r="D182" s="25" t="e">
        <f>IF('Crisis Indicator Data'!#REF!="No Data",1,IF(#REF!&lt;&gt;"",1,0))</f>
        <v>#REF!</v>
      </c>
      <c r="E182" s="25" t="e">
        <f>IF('Crisis Indicator Data'!#REF!="No Data",1,IF(#REF!&lt;&gt;"",1,0))</f>
        <v>#REF!</v>
      </c>
      <c r="F182" s="25" t="e">
        <f>IF('Crisis Indicator Data'!#REF!="No Data",1,IF(#REF!&lt;&gt;"",1,0))</f>
        <v>#REF!</v>
      </c>
      <c r="G182" s="25" t="e">
        <f>IF('Crisis Indicator Data'!#REF!="No Data",1,IF(#REF!&lt;&gt;"",1,0))</f>
        <v>#REF!</v>
      </c>
      <c r="H182" s="25" t="e">
        <f>IF('Crisis Indicator Data'!#REF!="No Data",1,IF(#REF!&lt;&gt;"",1,0))</f>
        <v>#REF!</v>
      </c>
      <c r="I182" s="25" t="e">
        <f>IF('Crisis Indicator Data'!#REF!="No Data",1,IF(#REF!&lt;&gt;"",1,0))</f>
        <v>#REF!</v>
      </c>
      <c r="J182" s="25" t="e">
        <f>IF('Crisis Indicator Data'!#REF!="No Data",1,IF(#REF!&lt;&gt;"",1,0))</f>
        <v>#REF!</v>
      </c>
      <c r="K182" s="25" t="e">
        <f>IF('Crisis Indicator Data'!#REF!="No Data",1,IF(#REF!&lt;&gt;"",1,0))</f>
        <v>#REF!</v>
      </c>
      <c r="L182" s="25" t="e">
        <f>IF('Crisis Indicator Data'!#REF!="No Data",1,IF(#REF!&lt;&gt;"",1,0))</f>
        <v>#REF!</v>
      </c>
      <c r="M182" s="25" t="e">
        <f>IF('Crisis Indicator Data'!#REF!="No Data",1,IF(#REF!&lt;&gt;"",1,0))</f>
        <v>#REF!</v>
      </c>
      <c r="N182" s="25" t="e">
        <f>IF('Crisis Indicator Data'!#REF!="No Data",1,IF(#REF!&lt;&gt;"",1,0))</f>
        <v>#REF!</v>
      </c>
      <c r="O182" s="25" t="e">
        <f>IF('Crisis Indicator Data'!#REF!="No Data",1,IF(#REF!&lt;&gt;"",1,0))</f>
        <v>#REF!</v>
      </c>
      <c r="P182" s="25" t="e">
        <f>IF('Crisis Indicator Data'!#REF!="No Data",1,IF(#REF!&lt;&gt;"",1,0))</f>
        <v>#REF!</v>
      </c>
      <c r="Q182" s="25" t="e">
        <f>IF('Crisis Indicator Data'!#REF!="No Data",1,IF(#REF!&lt;&gt;"",1,0))</f>
        <v>#REF!</v>
      </c>
      <c r="R182" s="25" t="e">
        <f>IF('Crisis Indicator Data'!#REF!="No Data",1,IF(#REF!&lt;&gt;"",1,0))</f>
        <v>#REF!</v>
      </c>
      <c r="S182" s="25" t="e">
        <f>IF('Crisis Indicator Data'!#REF!="No Data",1,IF(#REF!&lt;&gt;"",1,0))</f>
        <v>#REF!</v>
      </c>
      <c r="T182" s="25" t="e">
        <f>IF('Crisis Indicator Data'!#REF!="No Data",1,IF(#REF!&lt;&gt;"",1,0))</f>
        <v>#REF!</v>
      </c>
      <c r="U182" s="25" t="e">
        <f>IF('Crisis Indicator Data'!#REF!="No Data",1,IF(#REF!&lt;&gt;"",1,0))</f>
        <v>#REF!</v>
      </c>
      <c r="V182" s="25" t="e">
        <f>IF('Crisis Indicator Data'!#REF!="No Data",1,IF(#REF!&lt;&gt;"",1,0))</f>
        <v>#REF!</v>
      </c>
      <c r="W182" s="25" t="e">
        <f>IF('Crisis Indicator Data'!#REF!="No Data",1,IF(#REF!&lt;&gt;"",1,0))</f>
        <v>#REF!</v>
      </c>
      <c r="X182" s="25" t="e">
        <f>IF('Crisis Indicator Data'!#REF!="No Data",1,IF(#REF!&lt;&gt;"",1,0))</f>
        <v>#REF!</v>
      </c>
      <c r="Y182" s="25" t="e">
        <f>IF('Crisis Indicator Data'!#REF!="No Data",1,IF(#REF!&lt;&gt;"",1,0))</f>
        <v>#REF!</v>
      </c>
      <c r="Z182" s="25" t="e">
        <f>IF('Crisis Indicator Data'!#REF!="No Data",1,IF(#REF!&lt;&gt;"",1,0))</f>
        <v>#REF!</v>
      </c>
      <c r="AA182" s="25" t="e">
        <f>IF('Crisis Indicator Data'!#REF!="No Data",1,IF(#REF!&lt;&gt;"",1,0))</f>
        <v>#REF!</v>
      </c>
      <c r="AB182" s="25" t="e">
        <f>IF('Crisis Indicator Data'!#REF!="No Data",1,IF(#REF!&lt;&gt;"",1,0))</f>
        <v>#REF!</v>
      </c>
      <c r="AC182" s="25" t="e">
        <f>IF('Crisis Indicator Data'!#REF!="No Data",1,IF(#REF!&lt;&gt;"",1,0))</f>
        <v>#REF!</v>
      </c>
      <c r="AD182" s="25" t="e">
        <f>IF('Crisis Indicator Data'!#REF!="No Data",1,IF(#REF!&lt;&gt;"",1,0))</f>
        <v>#REF!</v>
      </c>
      <c r="AE182" s="25" t="e">
        <f>IF('Crisis Indicator Data'!#REF!="No Data",1,IF(#REF!&lt;&gt;"",1,0))</f>
        <v>#REF!</v>
      </c>
      <c r="AF182" s="25" t="e">
        <f>IF('Crisis Indicator Data'!#REF!="No Data",1,IF(#REF!&lt;&gt;"",1,0))</f>
        <v>#REF!</v>
      </c>
      <c r="AG182" s="25" t="e">
        <f>IF('Crisis Indicator Data'!#REF!="No Data",1,IF(#REF!&lt;&gt;"",1,0))</f>
        <v>#REF!</v>
      </c>
      <c r="AH182" s="25" t="e">
        <f>IF('Crisis Indicator Data'!#REF!="No Data",1,IF(#REF!&lt;&gt;"",1,0))</f>
        <v>#REF!</v>
      </c>
      <c r="AI182" s="25" t="e">
        <f>IF('Crisis Indicator Data'!#REF!="No Data",1,IF(#REF!&lt;&gt;"",1,0))</f>
        <v>#REF!</v>
      </c>
      <c r="AJ182" s="25" t="e">
        <f>IF('Crisis Indicator Data'!#REF!="No Data",1,IF(#REF!&lt;&gt;"",1,0))</f>
        <v>#REF!</v>
      </c>
      <c r="AK182" s="25" t="e">
        <f>IF('Crisis Indicator Data'!#REF!="No Data",1,IF(#REF!&lt;&gt;"",1,0))</f>
        <v>#REF!</v>
      </c>
      <c r="AL182" s="25" t="e">
        <f>IF('Crisis Indicator Data'!#REF!="No Data",1,IF(#REF!&lt;&gt;"",1,0))</f>
        <v>#REF!</v>
      </c>
      <c r="AM182" s="25" t="e">
        <f>IF('Crisis Indicator Data'!#REF!="No Data",1,IF(#REF!&lt;&gt;"",1,0))</f>
        <v>#REF!</v>
      </c>
      <c r="AN182" s="25" t="e">
        <f>IF('Crisis Indicator Data'!#REF!="No Data",1,IF(#REF!&lt;&gt;"",1,0))</f>
        <v>#REF!</v>
      </c>
      <c r="AO182" s="25" t="e">
        <f>IF('Crisis Indicator Data'!#REF!="No Data",1,IF(#REF!&lt;&gt;"",1,0))</f>
        <v>#REF!</v>
      </c>
      <c r="AP182" s="25" t="e">
        <f>IF('Crisis Indicator Data'!#REF!="No Data",1,IF(#REF!&lt;&gt;"",1,0))</f>
        <v>#REF!</v>
      </c>
      <c r="AQ182" s="25" t="e">
        <f>IF('Crisis Indicator Data'!#REF!="No Data",1,IF(#REF!&lt;&gt;"",1,0))</f>
        <v>#REF!</v>
      </c>
      <c r="AR182" s="25" t="e">
        <f>IF('Crisis Indicator Data'!#REF!="No Data",1,IF(#REF!&lt;&gt;"",1,0))</f>
        <v>#REF!</v>
      </c>
      <c r="AS182" s="25" t="e">
        <f>IF('Crisis Indicator Data'!#REF!="No Data",1,IF(#REF!&lt;&gt;"",1,0))</f>
        <v>#REF!</v>
      </c>
      <c r="AT182" s="25" t="e">
        <f>IF('Crisis Indicator Data'!#REF!="No Data",1,IF(#REF!&lt;&gt;"",1,0))</f>
        <v>#REF!</v>
      </c>
      <c r="AU182" s="25" t="e">
        <f>IF('Crisis Indicator Data'!#REF!="No Data",1,IF(#REF!&lt;&gt;"",1,0))</f>
        <v>#REF!</v>
      </c>
      <c r="AV182" s="25" t="e">
        <f>IF('Crisis Indicator Data'!#REF!="No Data",1,IF(#REF!&lt;&gt;"",1,0))</f>
        <v>#REF!</v>
      </c>
      <c r="AW182" s="25" t="e">
        <f>IF('Crisis Indicator Data'!#REF!="No Data",1,IF(#REF!&lt;&gt;"",1,0))</f>
        <v>#REF!</v>
      </c>
      <c r="AX182" s="25" t="e">
        <f>IF('Crisis Indicator Data'!#REF!="No Data",1,IF(#REF!&lt;&gt;"",1,0))</f>
        <v>#REF!</v>
      </c>
      <c r="AY182" s="25" t="e">
        <f>IF('Crisis Indicator Data'!#REF!="No Data",1,IF(#REF!&lt;&gt;"",1,0))</f>
        <v>#REF!</v>
      </c>
      <c r="AZ182" s="25" t="e">
        <f>IF('Crisis Indicator Data'!#REF!="No Data",1,IF(#REF!&lt;&gt;"",1,0))</f>
        <v>#REF!</v>
      </c>
      <c r="BA182" t="e">
        <f t="shared" si="10"/>
        <v>#REF!</v>
      </c>
      <c r="BB182" s="27" t="e">
        <f t="shared" si="11"/>
        <v>#REF!</v>
      </c>
    </row>
    <row r="183" spans="1:54" x14ac:dyDescent="0.25">
      <c r="A183" t="s">
        <v>9935</v>
      </c>
      <c r="B183" s="25" t="e">
        <f>IF('Crisis Indicator Data'!#REF!="No Data",1,IF(#REF!&lt;&gt;"",1,0))</f>
        <v>#REF!</v>
      </c>
      <c r="C183" s="25" t="e">
        <f>IF('Crisis Indicator Data'!#REF!="No Data",1,IF(#REF!&lt;&gt;"",1,0))</f>
        <v>#REF!</v>
      </c>
      <c r="D183" s="25" t="e">
        <f>IF('Crisis Indicator Data'!#REF!="No Data",1,IF(#REF!&lt;&gt;"",1,0))</f>
        <v>#REF!</v>
      </c>
      <c r="E183" s="25" t="e">
        <f>IF('Crisis Indicator Data'!#REF!="No Data",1,IF(#REF!&lt;&gt;"",1,0))</f>
        <v>#REF!</v>
      </c>
      <c r="F183" s="25" t="e">
        <f>IF('Crisis Indicator Data'!#REF!="No Data",1,IF(#REF!&lt;&gt;"",1,0))</f>
        <v>#REF!</v>
      </c>
      <c r="G183" s="25" t="e">
        <f>IF('Crisis Indicator Data'!#REF!="No Data",1,IF(#REF!&lt;&gt;"",1,0))</f>
        <v>#REF!</v>
      </c>
      <c r="H183" s="25" t="e">
        <f>IF('Crisis Indicator Data'!#REF!="No Data",1,IF(#REF!&lt;&gt;"",1,0))</f>
        <v>#REF!</v>
      </c>
      <c r="I183" s="25" t="e">
        <f>IF('Crisis Indicator Data'!#REF!="No Data",1,IF(#REF!&lt;&gt;"",1,0))</f>
        <v>#REF!</v>
      </c>
      <c r="J183" s="25" t="e">
        <f>IF('Crisis Indicator Data'!#REF!="No Data",1,IF(#REF!&lt;&gt;"",1,0))</f>
        <v>#REF!</v>
      </c>
      <c r="K183" s="25" t="e">
        <f>IF('Crisis Indicator Data'!#REF!="No Data",1,IF(#REF!&lt;&gt;"",1,0))</f>
        <v>#REF!</v>
      </c>
      <c r="L183" s="25" t="e">
        <f>IF('Crisis Indicator Data'!#REF!="No Data",1,IF(#REF!&lt;&gt;"",1,0))</f>
        <v>#REF!</v>
      </c>
      <c r="M183" s="25" t="e">
        <f>IF('Crisis Indicator Data'!#REF!="No Data",1,IF(#REF!&lt;&gt;"",1,0))</f>
        <v>#REF!</v>
      </c>
      <c r="N183" s="25" t="e">
        <f>IF('Crisis Indicator Data'!#REF!="No Data",1,IF(#REF!&lt;&gt;"",1,0))</f>
        <v>#REF!</v>
      </c>
      <c r="O183" s="25" t="e">
        <f>IF('Crisis Indicator Data'!#REF!="No Data",1,IF(#REF!&lt;&gt;"",1,0))</f>
        <v>#REF!</v>
      </c>
      <c r="P183" s="25" t="e">
        <f>IF('Crisis Indicator Data'!#REF!="No Data",1,IF(#REF!&lt;&gt;"",1,0))</f>
        <v>#REF!</v>
      </c>
      <c r="Q183" s="25" t="e">
        <f>IF('Crisis Indicator Data'!#REF!="No Data",1,IF(#REF!&lt;&gt;"",1,0))</f>
        <v>#REF!</v>
      </c>
      <c r="R183" s="25" t="e">
        <f>IF('Crisis Indicator Data'!#REF!="No Data",1,IF(#REF!&lt;&gt;"",1,0))</f>
        <v>#REF!</v>
      </c>
      <c r="S183" s="25" t="e">
        <f>IF('Crisis Indicator Data'!#REF!="No Data",1,IF(#REF!&lt;&gt;"",1,0))</f>
        <v>#REF!</v>
      </c>
      <c r="T183" s="25" t="e">
        <f>IF('Crisis Indicator Data'!#REF!="No Data",1,IF(#REF!&lt;&gt;"",1,0))</f>
        <v>#REF!</v>
      </c>
      <c r="U183" s="25" t="e">
        <f>IF('Crisis Indicator Data'!#REF!="No Data",1,IF(#REF!&lt;&gt;"",1,0))</f>
        <v>#REF!</v>
      </c>
      <c r="V183" s="25" t="e">
        <f>IF('Crisis Indicator Data'!#REF!="No Data",1,IF(#REF!&lt;&gt;"",1,0))</f>
        <v>#REF!</v>
      </c>
      <c r="W183" s="25" t="e">
        <f>IF('Crisis Indicator Data'!#REF!="No Data",1,IF(#REF!&lt;&gt;"",1,0))</f>
        <v>#REF!</v>
      </c>
      <c r="X183" s="25" t="e">
        <f>IF('Crisis Indicator Data'!#REF!="No Data",1,IF(#REF!&lt;&gt;"",1,0))</f>
        <v>#REF!</v>
      </c>
      <c r="Y183" s="25" t="e">
        <f>IF('Crisis Indicator Data'!#REF!="No Data",1,IF(#REF!&lt;&gt;"",1,0))</f>
        <v>#REF!</v>
      </c>
      <c r="Z183" s="25" t="e">
        <f>IF('Crisis Indicator Data'!#REF!="No Data",1,IF(#REF!&lt;&gt;"",1,0))</f>
        <v>#REF!</v>
      </c>
      <c r="AA183" s="25" t="e">
        <f>IF('Crisis Indicator Data'!#REF!="No Data",1,IF(#REF!&lt;&gt;"",1,0))</f>
        <v>#REF!</v>
      </c>
      <c r="AB183" s="25" t="e">
        <f>IF('Crisis Indicator Data'!#REF!="No Data",1,IF(#REF!&lt;&gt;"",1,0))</f>
        <v>#REF!</v>
      </c>
      <c r="AC183" s="25" t="e">
        <f>IF('Crisis Indicator Data'!#REF!="No Data",1,IF(#REF!&lt;&gt;"",1,0))</f>
        <v>#REF!</v>
      </c>
      <c r="AD183" s="25" t="e">
        <f>IF('Crisis Indicator Data'!#REF!="No Data",1,IF(#REF!&lt;&gt;"",1,0))</f>
        <v>#REF!</v>
      </c>
      <c r="AE183" s="25" t="e">
        <f>IF('Crisis Indicator Data'!#REF!="No Data",1,IF(#REF!&lt;&gt;"",1,0))</f>
        <v>#REF!</v>
      </c>
      <c r="AF183" s="25" t="e">
        <f>IF('Crisis Indicator Data'!#REF!="No Data",1,IF(#REF!&lt;&gt;"",1,0))</f>
        <v>#REF!</v>
      </c>
      <c r="AG183" s="25" t="e">
        <f>IF('Crisis Indicator Data'!#REF!="No Data",1,IF(#REF!&lt;&gt;"",1,0))</f>
        <v>#REF!</v>
      </c>
      <c r="AH183" s="25" t="e">
        <f>IF('Crisis Indicator Data'!#REF!="No Data",1,IF(#REF!&lt;&gt;"",1,0))</f>
        <v>#REF!</v>
      </c>
      <c r="AI183" s="25" t="e">
        <f>IF('Crisis Indicator Data'!#REF!="No Data",1,IF(#REF!&lt;&gt;"",1,0))</f>
        <v>#REF!</v>
      </c>
      <c r="AJ183" s="25" t="e">
        <f>IF('Crisis Indicator Data'!#REF!="No Data",1,IF(#REF!&lt;&gt;"",1,0))</f>
        <v>#REF!</v>
      </c>
      <c r="AK183" s="25" t="e">
        <f>IF('Crisis Indicator Data'!#REF!="No Data",1,IF(#REF!&lt;&gt;"",1,0))</f>
        <v>#REF!</v>
      </c>
      <c r="AL183" s="25" t="e">
        <f>IF('Crisis Indicator Data'!#REF!="No Data",1,IF(#REF!&lt;&gt;"",1,0))</f>
        <v>#REF!</v>
      </c>
      <c r="AM183" s="25" t="e">
        <f>IF('Crisis Indicator Data'!#REF!="No Data",1,IF(#REF!&lt;&gt;"",1,0))</f>
        <v>#REF!</v>
      </c>
      <c r="AN183" s="25" t="e">
        <f>IF('Crisis Indicator Data'!#REF!="No Data",1,IF(#REF!&lt;&gt;"",1,0))</f>
        <v>#REF!</v>
      </c>
      <c r="AO183" s="25" t="e">
        <f>IF('Crisis Indicator Data'!#REF!="No Data",1,IF(#REF!&lt;&gt;"",1,0))</f>
        <v>#REF!</v>
      </c>
      <c r="AP183" s="25" t="e">
        <f>IF('Crisis Indicator Data'!#REF!="No Data",1,IF(#REF!&lt;&gt;"",1,0))</f>
        <v>#REF!</v>
      </c>
      <c r="AQ183" s="25" t="e">
        <f>IF('Crisis Indicator Data'!#REF!="No Data",1,IF(#REF!&lt;&gt;"",1,0))</f>
        <v>#REF!</v>
      </c>
      <c r="AR183" s="25" t="e">
        <f>IF('Crisis Indicator Data'!#REF!="No Data",1,IF(#REF!&lt;&gt;"",1,0))</f>
        <v>#REF!</v>
      </c>
      <c r="AS183" s="25" t="e">
        <f>IF('Crisis Indicator Data'!#REF!="No Data",1,IF(#REF!&lt;&gt;"",1,0))</f>
        <v>#REF!</v>
      </c>
      <c r="AT183" s="25" t="e">
        <f>IF('Crisis Indicator Data'!#REF!="No Data",1,IF(#REF!&lt;&gt;"",1,0))</f>
        <v>#REF!</v>
      </c>
      <c r="AU183" s="25" t="e">
        <f>IF('Crisis Indicator Data'!#REF!="No Data",1,IF(#REF!&lt;&gt;"",1,0))</f>
        <v>#REF!</v>
      </c>
      <c r="AV183" s="25" t="e">
        <f>IF('Crisis Indicator Data'!#REF!="No Data",1,IF(#REF!&lt;&gt;"",1,0))</f>
        <v>#REF!</v>
      </c>
      <c r="AW183" s="25" t="e">
        <f>IF('Crisis Indicator Data'!#REF!="No Data",1,IF(#REF!&lt;&gt;"",1,0))</f>
        <v>#REF!</v>
      </c>
      <c r="AX183" s="25" t="e">
        <f>IF('Crisis Indicator Data'!#REF!="No Data",1,IF(#REF!&lt;&gt;"",1,0))</f>
        <v>#REF!</v>
      </c>
      <c r="AY183" s="25" t="e">
        <f>IF('Crisis Indicator Data'!#REF!="No Data",1,IF(#REF!&lt;&gt;"",1,0))</f>
        <v>#REF!</v>
      </c>
      <c r="AZ183" s="25" t="e">
        <f>IF('Crisis Indicator Data'!#REF!="No Data",1,IF(#REF!&lt;&gt;"",1,0))</f>
        <v>#REF!</v>
      </c>
      <c r="BA183" t="e">
        <f t="shared" si="10"/>
        <v>#REF!</v>
      </c>
      <c r="BB183" s="27" t="e">
        <f t="shared" si="11"/>
        <v>#REF!</v>
      </c>
    </row>
    <row r="184" spans="1:54" x14ac:dyDescent="0.25">
      <c r="A184" t="s">
        <v>10117</v>
      </c>
      <c r="B184" s="25" t="e">
        <f>IF('Crisis Indicator Data'!#REF!="No Data",1,IF(#REF!&lt;&gt;"",1,0))</f>
        <v>#REF!</v>
      </c>
      <c r="C184" s="25" t="e">
        <f>IF('Crisis Indicator Data'!#REF!="No Data",1,IF(#REF!&lt;&gt;"",1,0))</f>
        <v>#REF!</v>
      </c>
      <c r="D184" s="25" t="e">
        <f>IF('Crisis Indicator Data'!#REF!="No Data",1,IF(#REF!&lt;&gt;"",1,0))</f>
        <v>#REF!</v>
      </c>
      <c r="E184" s="25" t="e">
        <f>IF('Crisis Indicator Data'!#REF!="No Data",1,IF(#REF!&lt;&gt;"",1,0))</f>
        <v>#REF!</v>
      </c>
      <c r="F184" s="25" t="e">
        <f>IF('Crisis Indicator Data'!#REF!="No Data",1,IF(#REF!&lt;&gt;"",1,0))</f>
        <v>#REF!</v>
      </c>
      <c r="G184" s="25" t="e">
        <f>IF('Crisis Indicator Data'!#REF!="No Data",1,IF(#REF!&lt;&gt;"",1,0))</f>
        <v>#REF!</v>
      </c>
      <c r="H184" s="25" t="e">
        <f>IF('Crisis Indicator Data'!#REF!="No Data",1,IF(#REF!&lt;&gt;"",1,0))</f>
        <v>#REF!</v>
      </c>
      <c r="I184" s="25" t="e">
        <f>IF('Crisis Indicator Data'!#REF!="No Data",1,IF(#REF!&lt;&gt;"",1,0))</f>
        <v>#REF!</v>
      </c>
      <c r="J184" s="25" t="e">
        <f>IF('Crisis Indicator Data'!#REF!="No Data",1,IF(#REF!&lt;&gt;"",1,0))</f>
        <v>#REF!</v>
      </c>
      <c r="K184" s="25" t="e">
        <f>IF('Crisis Indicator Data'!#REF!="No Data",1,IF(#REF!&lt;&gt;"",1,0))</f>
        <v>#REF!</v>
      </c>
      <c r="L184" s="25" t="e">
        <f>IF('Crisis Indicator Data'!#REF!="No Data",1,IF(#REF!&lt;&gt;"",1,0))</f>
        <v>#REF!</v>
      </c>
      <c r="M184" s="25" t="e">
        <f>IF('Crisis Indicator Data'!#REF!="No Data",1,IF(#REF!&lt;&gt;"",1,0))</f>
        <v>#REF!</v>
      </c>
      <c r="N184" s="25" t="e">
        <f>IF('Crisis Indicator Data'!#REF!="No Data",1,IF(#REF!&lt;&gt;"",1,0))</f>
        <v>#REF!</v>
      </c>
      <c r="O184" s="25" t="e">
        <f>IF('Crisis Indicator Data'!#REF!="No Data",1,IF(#REF!&lt;&gt;"",1,0))</f>
        <v>#REF!</v>
      </c>
      <c r="P184" s="25" t="e">
        <f>IF('Crisis Indicator Data'!#REF!="No Data",1,IF(#REF!&lt;&gt;"",1,0))</f>
        <v>#REF!</v>
      </c>
      <c r="Q184" s="25" t="e">
        <f>IF('Crisis Indicator Data'!#REF!="No Data",1,IF(#REF!&lt;&gt;"",1,0))</f>
        <v>#REF!</v>
      </c>
      <c r="R184" s="25" t="e">
        <f>IF('Crisis Indicator Data'!#REF!="No Data",1,IF(#REF!&lt;&gt;"",1,0))</f>
        <v>#REF!</v>
      </c>
      <c r="S184" s="25" t="e">
        <f>IF('Crisis Indicator Data'!#REF!="No Data",1,IF(#REF!&lt;&gt;"",1,0))</f>
        <v>#REF!</v>
      </c>
      <c r="T184" s="25" t="e">
        <f>IF('Crisis Indicator Data'!#REF!="No Data",1,IF(#REF!&lt;&gt;"",1,0))</f>
        <v>#REF!</v>
      </c>
      <c r="U184" s="25" t="e">
        <f>IF('Crisis Indicator Data'!#REF!="No Data",1,IF(#REF!&lt;&gt;"",1,0))</f>
        <v>#REF!</v>
      </c>
      <c r="V184" s="25" t="e">
        <f>IF('Crisis Indicator Data'!#REF!="No Data",1,IF(#REF!&lt;&gt;"",1,0))</f>
        <v>#REF!</v>
      </c>
      <c r="W184" s="25" t="e">
        <f>IF('Crisis Indicator Data'!#REF!="No Data",1,IF(#REF!&lt;&gt;"",1,0))</f>
        <v>#REF!</v>
      </c>
      <c r="X184" s="25" t="e">
        <f>IF('Crisis Indicator Data'!#REF!="No Data",1,IF(#REF!&lt;&gt;"",1,0))</f>
        <v>#REF!</v>
      </c>
      <c r="Y184" s="25" t="e">
        <f>IF('Crisis Indicator Data'!#REF!="No Data",1,IF(#REF!&lt;&gt;"",1,0))</f>
        <v>#REF!</v>
      </c>
      <c r="Z184" s="25" t="e">
        <f>IF('Crisis Indicator Data'!#REF!="No Data",1,IF(#REF!&lt;&gt;"",1,0))</f>
        <v>#REF!</v>
      </c>
      <c r="AA184" s="25" t="e">
        <f>IF('Crisis Indicator Data'!#REF!="No Data",1,IF(#REF!&lt;&gt;"",1,0))</f>
        <v>#REF!</v>
      </c>
      <c r="AB184" s="25" t="e">
        <f>IF('Crisis Indicator Data'!#REF!="No Data",1,IF(#REF!&lt;&gt;"",1,0))</f>
        <v>#REF!</v>
      </c>
      <c r="AC184" s="25" t="e">
        <f>IF('Crisis Indicator Data'!#REF!="No Data",1,IF(#REF!&lt;&gt;"",1,0))</f>
        <v>#REF!</v>
      </c>
      <c r="AD184" s="25" t="e">
        <f>IF('Crisis Indicator Data'!#REF!="No Data",1,IF(#REF!&lt;&gt;"",1,0))</f>
        <v>#REF!</v>
      </c>
      <c r="AE184" s="25" t="e">
        <f>IF('Crisis Indicator Data'!#REF!="No Data",1,IF(#REF!&lt;&gt;"",1,0))</f>
        <v>#REF!</v>
      </c>
      <c r="AF184" s="25" t="e">
        <f>IF('Crisis Indicator Data'!#REF!="No Data",1,IF(#REF!&lt;&gt;"",1,0))</f>
        <v>#REF!</v>
      </c>
      <c r="AG184" s="25" t="e">
        <f>IF('Crisis Indicator Data'!#REF!="No Data",1,IF(#REF!&lt;&gt;"",1,0))</f>
        <v>#REF!</v>
      </c>
      <c r="AH184" s="25" t="e">
        <f>IF('Crisis Indicator Data'!#REF!="No Data",1,IF(#REF!&lt;&gt;"",1,0))</f>
        <v>#REF!</v>
      </c>
      <c r="AI184" s="25" t="e">
        <f>IF('Crisis Indicator Data'!#REF!="No Data",1,IF(#REF!&lt;&gt;"",1,0))</f>
        <v>#REF!</v>
      </c>
      <c r="AJ184" s="25" t="e">
        <f>IF('Crisis Indicator Data'!#REF!="No Data",1,IF(#REF!&lt;&gt;"",1,0))</f>
        <v>#REF!</v>
      </c>
      <c r="AK184" s="25" t="e">
        <f>IF('Crisis Indicator Data'!#REF!="No Data",1,IF(#REF!&lt;&gt;"",1,0))</f>
        <v>#REF!</v>
      </c>
      <c r="AL184" s="25" t="e">
        <f>IF('Crisis Indicator Data'!#REF!="No Data",1,IF(#REF!&lt;&gt;"",1,0))</f>
        <v>#REF!</v>
      </c>
      <c r="AM184" s="25" t="e">
        <f>IF('Crisis Indicator Data'!#REF!="No Data",1,IF(#REF!&lt;&gt;"",1,0))</f>
        <v>#REF!</v>
      </c>
      <c r="AN184" s="25" t="e">
        <f>IF('Crisis Indicator Data'!#REF!="No Data",1,IF(#REF!&lt;&gt;"",1,0))</f>
        <v>#REF!</v>
      </c>
      <c r="AO184" s="25" t="e">
        <f>IF('Crisis Indicator Data'!#REF!="No Data",1,IF(#REF!&lt;&gt;"",1,0))</f>
        <v>#REF!</v>
      </c>
      <c r="AP184" s="25" t="e">
        <f>IF('Crisis Indicator Data'!#REF!="No Data",1,IF(#REF!&lt;&gt;"",1,0))</f>
        <v>#REF!</v>
      </c>
      <c r="AQ184" s="25" t="e">
        <f>IF('Crisis Indicator Data'!#REF!="No Data",1,IF(#REF!&lt;&gt;"",1,0))</f>
        <v>#REF!</v>
      </c>
      <c r="AR184" s="25" t="e">
        <f>IF('Crisis Indicator Data'!#REF!="No Data",1,IF(#REF!&lt;&gt;"",1,0))</f>
        <v>#REF!</v>
      </c>
      <c r="AS184" s="25" t="e">
        <f>IF('Crisis Indicator Data'!#REF!="No Data",1,IF(#REF!&lt;&gt;"",1,0))</f>
        <v>#REF!</v>
      </c>
      <c r="AT184" s="25" t="e">
        <f>IF('Crisis Indicator Data'!#REF!="No Data",1,IF(#REF!&lt;&gt;"",1,0))</f>
        <v>#REF!</v>
      </c>
      <c r="AU184" s="25" t="e">
        <f>IF('Crisis Indicator Data'!#REF!="No Data",1,IF(#REF!&lt;&gt;"",1,0))</f>
        <v>#REF!</v>
      </c>
      <c r="AV184" s="25" t="e">
        <f>IF('Crisis Indicator Data'!#REF!="No Data",1,IF(#REF!&lt;&gt;"",1,0))</f>
        <v>#REF!</v>
      </c>
      <c r="AW184" s="25" t="e">
        <f>IF('Crisis Indicator Data'!#REF!="No Data",1,IF(#REF!&lt;&gt;"",1,0))</f>
        <v>#REF!</v>
      </c>
      <c r="AX184" s="25" t="e">
        <f>IF('Crisis Indicator Data'!#REF!="No Data",1,IF(#REF!&lt;&gt;"",1,0))</f>
        <v>#REF!</v>
      </c>
      <c r="AY184" s="25" t="e">
        <f>IF('Crisis Indicator Data'!#REF!="No Data",1,IF(#REF!&lt;&gt;"",1,0))</f>
        <v>#REF!</v>
      </c>
      <c r="AZ184" s="25" t="e">
        <f>IF('Crisis Indicator Data'!#REF!="No Data",1,IF(#REF!&lt;&gt;"",1,0))</f>
        <v>#REF!</v>
      </c>
      <c r="BA184" t="e">
        <f t="shared" si="10"/>
        <v>#REF!</v>
      </c>
      <c r="BB184" s="27" t="e">
        <f t="shared" si="11"/>
        <v>#REF!</v>
      </c>
    </row>
    <row r="185" spans="1:54" x14ac:dyDescent="0.25">
      <c r="A185" t="s">
        <v>10115</v>
      </c>
      <c r="B185" s="25" t="e">
        <f>IF('Crisis Indicator Data'!#REF!="No Data",1,IF(#REF!&lt;&gt;"",1,0))</f>
        <v>#REF!</v>
      </c>
      <c r="C185" s="25" t="e">
        <f>IF('Crisis Indicator Data'!#REF!="No Data",1,IF(#REF!&lt;&gt;"",1,0))</f>
        <v>#REF!</v>
      </c>
      <c r="D185" s="25" t="e">
        <f>IF('Crisis Indicator Data'!#REF!="No Data",1,IF(#REF!&lt;&gt;"",1,0))</f>
        <v>#REF!</v>
      </c>
      <c r="E185" s="25" t="e">
        <f>IF('Crisis Indicator Data'!#REF!="No Data",1,IF(#REF!&lt;&gt;"",1,0))</f>
        <v>#REF!</v>
      </c>
      <c r="F185" s="25" t="e">
        <f>IF('Crisis Indicator Data'!#REF!="No Data",1,IF(#REF!&lt;&gt;"",1,0))</f>
        <v>#REF!</v>
      </c>
      <c r="G185" s="25" t="e">
        <f>IF('Crisis Indicator Data'!#REF!="No Data",1,IF(#REF!&lt;&gt;"",1,0))</f>
        <v>#REF!</v>
      </c>
      <c r="H185" s="25" t="e">
        <f>IF('Crisis Indicator Data'!#REF!="No Data",1,IF(#REF!&lt;&gt;"",1,0))</f>
        <v>#REF!</v>
      </c>
      <c r="I185" s="25" t="e">
        <f>IF('Crisis Indicator Data'!#REF!="No Data",1,IF(#REF!&lt;&gt;"",1,0))</f>
        <v>#REF!</v>
      </c>
      <c r="J185" s="25" t="e">
        <f>IF('Crisis Indicator Data'!#REF!="No Data",1,IF(#REF!&lt;&gt;"",1,0))</f>
        <v>#REF!</v>
      </c>
      <c r="K185" s="25" t="e">
        <f>IF('Crisis Indicator Data'!#REF!="No Data",1,IF(#REF!&lt;&gt;"",1,0))</f>
        <v>#REF!</v>
      </c>
      <c r="L185" s="25" t="e">
        <f>IF('Crisis Indicator Data'!#REF!="No Data",1,IF(#REF!&lt;&gt;"",1,0))</f>
        <v>#REF!</v>
      </c>
      <c r="M185" s="25" t="e">
        <f>IF('Crisis Indicator Data'!#REF!="No Data",1,IF(#REF!&lt;&gt;"",1,0))</f>
        <v>#REF!</v>
      </c>
      <c r="N185" s="25" t="e">
        <f>IF('Crisis Indicator Data'!#REF!="No Data",1,IF(#REF!&lt;&gt;"",1,0))</f>
        <v>#REF!</v>
      </c>
      <c r="O185" s="25" t="e">
        <f>IF('Crisis Indicator Data'!#REF!="No Data",1,IF(#REF!&lt;&gt;"",1,0))</f>
        <v>#REF!</v>
      </c>
      <c r="P185" s="25" t="e">
        <f>IF('Crisis Indicator Data'!#REF!="No Data",1,IF(#REF!&lt;&gt;"",1,0))</f>
        <v>#REF!</v>
      </c>
      <c r="Q185" s="25" t="e">
        <f>IF('Crisis Indicator Data'!#REF!="No Data",1,IF(#REF!&lt;&gt;"",1,0))</f>
        <v>#REF!</v>
      </c>
      <c r="R185" s="25" t="e">
        <f>IF('Crisis Indicator Data'!#REF!="No Data",1,IF(#REF!&lt;&gt;"",1,0))</f>
        <v>#REF!</v>
      </c>
      <c r="S185" s="25" t="e">
        <f>IF('Crisis Indicator Data'!#REF!="No Data",1,IF(#REF!&lt;&gt;"",1,0))</f>
        <v>#REF!</v>
      </c>
      <c r="T185" s="25" t="e">
        <f>IF('Crisis Indicator Data'!#REF!="No Data",1,IF(#REF!&lt;&gt;"",1,0))</f>
        <v>#REF!</v>
      </c>
      <c r="U185" s="25" t="e">
        <f>IF('Crisis Indicator Data'!#REF!="No Data",1,IF(#REF!&lt;&gt;"",1,0))</f>
        <v>#REF!</v>
      </c>
      <c r="V185" s="25" t="e">
        <f>IF('Crisis Indicator Data'!#REF!="No Data",1,IF(#REF!&lt;&gt;"",1,0))</f>
        <v>#REF!</v>
      </c>
      <c r="W185" s="25" t="e">
        <f>IF('Crisis Indicator Data'!#REF!="No Data",1,IF(#REF!&lt;&gt;"",1,0))</f>
        <v>#REF!</v>
      </c>
      <c r="X185" s="25" t="e">
        <f>IF('Crisis Indicator Data'!#REF!="No Data",1,IF(#REF!&lt;&gt;"",1,0))</f>
        <v>#REF!</v>
      </c>
      <c r="Y185" s="25" t="e">
        <f>IF('Crisis Indicator Data'!#REF!="No Data",1,IF(#REF!&lt;&gt;"",1,0))</f>
        <v>#REF!</v>
      </c>
      <c r="Z185" s="25" t="e">
        <f>IF('Crisis Indicator Data'!#REF!="No Data",1,IF(#REF!&lt;&gt;"",1,0))</f>
        <v>#REF!</v>
      </c>
      <c r="AA185" s="25" t="e">
        <f>IF('Crisis Indicator Data'!#REF!="No Data",1,IF(#REF!&lt;&gt;"",1,0))</f>
        <v>#REF!</v>
      </c>
      <c r="AB185" s="25" t="e">
        <f>IF('Crisis Indicator Data'!#REF!="No Data",1,IF(#REF!&lt;&gt;"",1,0))</f>
        <v>#REF!</v>
      </c>
      <c r="AC185" s="25" t="e">
        <f>IF('Crisis Indicator Data'!#REF!="No Data",1,IF(#REF!&lt;&gt;"",1,0))</f>
        <v>#REF!</v>
      </c>
      <c r="AD185" s="25" t="e">
        <f>IF('Crisis Indicator Data'!#REF!="No Data",1,IF(#REF!&lt;&gt;"",1,0))</f>
        <v>#REF!</v>
      </c>
      <c r="AE185" s="25" t="e">
        <f>IF('Crisis Indicator Data'!#REF!="No Data",1,IF(#REF!&lt;&gt;"",1,0))</f>
        <v>#REF!</v>
      </c>
      <c r="AF185" s="25" t="e">
        <f>IF('Crisis Indicator Data'!#REF!="No Data",1,IF(#REF!&lt;&gt;"",1,0))</f>
        <v>#REF!</v>
      </c>
      <c r="AG185" s="25" t="e">
        <f>IF('Crisis Indicator Data'!#REF!="No Data",1,IF(#REF!&lt;&gt;"",1,0))</f>
        <v>#REF!</v>
      </c>
      <c r="AH185" s="25" t="e">
        <f>IF('Crisis Indicator Data'!#REF!="No Data",1,IF(#REF!&lt;&gt;"",1,0))</f>
        <v>#REF!</v>
      </c>
      <c r="AI185" s="25" t="e">
        <f>IF('Crisis Indicator Data'!#REF!="No Data",1,IF(#REF!&lt;&gt;"",1,0))</f>
        <v>#REF!</v>
      </c>
      <c r="AJ185" s="25" t="e">
        <f>IF('Crisis Indicator Data'!#REF!="No Data",1,IF(#REF!&lt;&gt;"",1,0))</f>
        <v>#REF!</v>
      </c>
      <c r="AK185" s="25" t="e">
        <f>IF('Crisis Indicator Data'!#REF!="No Data",1,IF(#REF!&lt;&gt;"",1,0))</f>
        <v>#REF!</v>
      </c>
      <c r="AL185" s="25" t="e">
        <f>IF('Crisis Indicator Data'!#REF!="No Data",1,IF(#REF!&lt;&gt;"",1,0))</f>
        <v>#REF!</v>
      </c>
      <c r="AM185" s="25" t="e">
        <f>IF('Crisis Indicator Data'!#REF!="No Data",1,IF(#REF!&lt;&gt;"",1,0))</f>
        <v>#REF!</v>
      </c>
      <c r="AN185" s="25" t="e">
        <f>IF('Crisis Indicator Data'!#REF!="No Data",1,IF(#REF!&lt;&gt;"",1,0))</f>
        <v>#REF!</v>
      </c>
      <c r="AO185" s="25" t="e">
        <f>IF('Crisis Indicator Data'!#REF!="No Data",1,IF(#REF!&lt;&gt;"",1,0))</f>
        <v>#REF!</v>
      </c>
      <c r="AP185" s="25" t="e">
        <f>IF('Crisis Indicator Data'!#REF!="No Data",1,IF(#REF!&lt;&gt;"",1,0))</f>
        <v>#REF!</v>
      </c>
      <c r="AQ185" s="25" t="e">
        <f>IF('Crisis Indicator Data'!#REF!="No Data",1,IF(#REF!&lt;&gt;"",1,0))</f>
        <v>#REF!</v>
      </c>
      <c r="AR185" s="25" t="e">
        <f>IF('Crisis Indicator Data'!#REF!="No Data",1,IF(#REF!&lt;&gt;"",1,0))</f>
        <v>#REF!</v>
      </c>
      <c r="AS185" s="25" t="e">
        <f>IF('Crisis Indicator Data'!#REF!="No Data",1,IF(#REF!&lt;&gt;"",1,0))</f>
        <v>#REF!</v>
      </c>
      <c r="AT185" s="25" t="e">
        <f>IF('Crisis Indicator Data'!#REF!="No Data",1,IF(#REF!&lt;&gt;"",1,0))</f>
        <v>#REF!</v>
      </c>
      <c r="AU185" s="25" t="e">
        <f>IF('Crisis Indicator Data'!#REF!="No Data",1,IF(#REF!&lt;&gt;"",1,0))</f>
        <v>#REF!</v>
      </c>
      <c r="AV185" s="25" t="e">
        <f>IF('Crisis Indicator Data'!#REF!="No Data",1,IF(#REF!&lt;&gt;"",1,0))</f>
        <v>#REF!</v>
      </c>
      <c r="AW185" s="25" t="e">
        <f>IF('Crisis Indicator Data'!#REF!="No Data",1,IF(#REF!&lt;&gt;"",1,0))</f>
        <v>#REF!</v>
      </c>
      <c r="AX185" s="25" t="e">
        <f>IF('Crisis Indicator Data'!#REF!="No Data",1,IF(#REF!&lt;&gt;"",1,0))</f>
        <v>#REF!</v>
      </c>
      <c r="AY185" s="25" t="e">
        <f>IF('Crisis Indicator Data'!#REF!="No Data",1,IF(#REF!&lt;&gt;"",1,0))</f>
        <v>#REF!</v>
      </c>
      <c r="AZ185" s="25" t="e">
        <f>IF('Crisis Indicator Data'!#REF!="No Data",1,IF(#REF!&lt;&gt;"",1,0))</f>
        <v>#REF!</v>
      </c>
      <c r="BA185" t="e">
        <f t="shared" si="10"/>
        <v>#REF!</v>
      </c>
      <c r="BB185" s="27" t="e">
        <f t="shared" si="11"/>
        <v>#REF!</v>
      </c>
    </row>
    <row r="186" spans="1:54" x14ac:dyDescent="0.25">
      <c r="A186" t="s">
        <v>10119</v>
      </c>
      <c r="B186" s="25" t="e">
        <f>IF('Crisis Indicator Data'!#REF!="No Data",1,IF(#REF!&lt;&gt;"",1,0))</f>
        <v>#REF!</v>
      </c>
      <c r="C186" s="25" t="e">
        <f>IF('Crisis Indicator Data'!#REF!="No Data",1,IF(#REF!&lt;&gt;"",1,0))</f>
        <v>#REF!</v>
      </c>
      <c r="D186" s="25" t="e">
        <f>IF('Crisis Indicator Data'!#REF!="No Data",1,IF(#REF!&lt;&gt;"",1,0))</f>
        <v>#REF!</v>
      </c>
      <c r="E186" s="25" t="e">
        <f>IF('Crisis Indicator Data'!#REF!="No Data",1,IF(#REF!&lt;&gt;"",1,0))</f>
        <v>#REF!</v>
      </c>
      <c r="F186" s="25" t="e">
        <f>IF('Crisis Indicator Data'!#REF!="No Data",1,IF(#REF!&lt;&gt;"",1,0))</f>
        <v>#REF!</v>
      </c>
      <c r="G186" s="25" t="e">
        <f>IF('Crisis Indicator Data'!#REF!="No Data",1,IF(#REF!&lt;&gt;"",1,0))</f>
        <v>#REF!</v>
      </c>
      <c r="H186" s="25" t="e">
        <f>IF('Crisis Indicator Data'!#REF!="No Data",1,IF(#REF!&lt;&gt;"",1,0))</f>
        <v>#REF!</v>
      </c>
      <c r="I186" s="25" t="e">
        <f>IF('Crisis Indicator Data'!#REF!="No Data",1,IF(#REF!&lt;&gt;"",1,0))</f>
        <v>#REF!</v>
      </c>
      <c r="J186" s="25" t="e">
        <f>IF('Crisis Indicator Data'!#REF!="No Data",1,IF(#REF!&lt;&gt;"",1,0))</f>
        <v>#REF!</v>
      </c>
      <c r="K186" s="25" t="e">
        <f>IF('Crisis Indicator Data'!#REF!="No Data",1,IF(#REF!&lt;&gt;"",1,0))</f>
        <v>#REF!</v>
      </c>
      <c r="L186" s="25" t="e">
        <f>IF('Crisis Indicator Data'!#REF!="No Data",1,IF(#REF!&lt;&gt;"",1,0))</f>
        <v>#REF!</v>
      </c>
      <c r="M186" s="25" t="e">
        <f>IF('Crisis Indicator Data'!#REF!="No Data",1,IF(#REF!&lt;&gt;"",1,0))</f>
        <v>#REF!</v>
      </c>
      <c r="N186" s="25" t="e">
        <f>IF('Crisis Indicator Data'!#REF!="No Data",1,IF(#REF!&lt;&gt;"",1,0))</f>
        <v>#REF!</v>
      </c>
      <c r="O186" s="25" t="e">
        <f>IF('Crisis Indicator Data'!#REF!="No Data",1,IF(#REF!&lt;&gt;"",1,0))</f>
        <v>#REF!</v>
      </c>
      <c r="P186" s="25" t="e">
        <f>IF('Crisis Indicator Data'!#REF!="No Data",1,IF(#REF!&lt;&gt;"",1,0))</f>
        <v>#REF!</v>
      </c>
      <c r="Q186" s="25" t="e">
        <f>IF('Crisis Indicator Data'!#REF!="No Data",1,IF(#REF!&lt;&gt;"",1,0))</f>
        <v>#REF!</v>
      </c>
      <c r="R186" s="25" t="e">
        <f>IF('Crisis Indicator Data'!#REF!="No Data",1,IF(#REF!&lt;&gt;"",1,0))</f>
        <v>#REF!</v>
      </c>
      <c r="S186" s="25" t="e">
        <f>IF('Crisis Indicator Data'!#REF!="No Data",1,IF(#REF!&lt;&gt;"",1,0))</f>
        <v>#REF!</v>
      </c>
      <c r="T186" s="25" t="e">
        <f>IF('Crisis Indicator Data'!#REF!="No Data",1,IF(#REF!&lt;&gt;"",1,0))</f>
        <v>#REF!</v>
      </c>
      <c r="U186" s="25" t="e">
        <f>IF('Crisis Indicator Data'!#REF!="No Data",1,IF(#REF!&lt;&gt;"",1,0))</f>
        <v>#REF!</v>
      </c>
      <c r="V186" s="25" t="e">
        <f>IF('Crisis Indicator Data'!#REF!="No Data",1,IF(#REF!&lt;&gt;"",1,0))</f>
        <v>#REF!</v>
      </c>
      <c r="W186" s="25" t="e">
        <f>IF('Crisis Indicator Data'!#REF!="No Data",1,IF(#REF!&lt;&gt;"",1,0))</f>
        <v>#REF!</v>
      </c>
      <c r="X186" s="25" t="e">
        <f>IF('Crisis Indicator Data'!#REF!="No Data",1,IF(#REF!&lt;&gt;"",1,0))</f>
        <v>#REF!</v>
      </c>
      <c r="Y186" s="25" t="e">
        <f>IF('Crisis Indicator Data'!#REF!="No Data",1,IF(#REF!&lt;&gt;"",1,0))</f>
        <v>#REF!</v>
      </c>
      <c r="Z186" s="25" t="e">
        <f>IF('Crisis Indicator Data'!#REF!="No Data",1,IF(#REF!&lt;&gt;"",1,0))</f>
        <v>#REF!</v>
      </c>
      <c r="AA186" s="25" t="e">
        <f>IF('Crisis Indicator Data'!#REF!="No Data",1,IF(#REF!&lt;&gt;"",1,0))</f>
        <v>#REF!</v>
      </c>
      <c r="AB186" s="25" t="e">
        <f>IF('Crisis Indicator Data'!#REF!="No Data",1,IF(#REF!&lt;&gt;"",1,0))</f>
        <v>#REF!</v>
      </c>
      <c r="AC186" s="25" t="e">
        <f>IF('Crisis Indicator Data'!#REF!="No Data",1,IF(#REF!&lt;&gt;"",1,0))</f>
        <v>#REF!</v>
      </c>
      <c r="AD186" s="25" t="e">
        <f>IF('Crisis Indicator Data'!#REF!="No Data",1,IF(#REF!&lt;&gt;"",1,0))</f>
        <v>#REF!</v>
      </c>
      <c r="AE186" s="25" t="e">
        <f>IF('Crisis Indicator Data'!#REF!="No Data",1,IF(#REF!&lt;&gt;"",1,0))</f>
        <v>#REF!</v>
      </c>
      <c r="AF186" s="25" t="e">
        <f>IF('Crisis Indicator Data'!#REF!="No Data",1,IF(#REF!&lt;&gt;"",1,0))</f>
        <v>#REF!</v>
      </c>
      <c r="AG186" s="25" t="e">
        <f>IF('Crisis Indicator Data'!#REF!="No Data",1,IF(#REF!&lt;&gt;"",1,0))</f>
        <v>#REF!</v>
      </c>
      <c r="AH186" s="25" t="e">
        <f>IF('Crisis Indicator Data'!#REF!="No Data",1,IF(#REF!&lt;&gt;"",1,0))</f>
        <v>#REF!</v>
      </c>
      <c r="AI186" s="25" t="e">
        <f>IF('Crisis Indicator Data'!#REF!="No Data",1,IF(#REF!&lt;&gt;"",1,0))</f>
        <v>#REF!</v>
      </c>
      <c r="AJ186" s="25" t="e">
        <f>IF('Crisis Indicator Data'!#REF!="No Data",1,IF(#REF!&lt;&gt;"",1,0))</f>
        <v>#REF!</v>
      </c>
      <c r="AK186" s="25" t="e">
        <f>IF('Crisis Indicator Data'!#REF!="No Data",1,IF(#REF!&lt;&gt;"",1,0))</f>
        <v>#REF!</v>
      </c>
      <c r="AL186" s="25" t="e">
        <f>IF('Crisis Indicator Data'!#REF!="No Data",1,IF(#REF!&lt;&gt;"",1,0))</f>
        <v>#REF!</v>
      </c>
      <c r="AM186" s="25" t="e">
        <f>IF('Crisis Indicator Data'!#REF!="No Data",1,IF(#REF!&lt;&gt;"",1,0))</f>
        <v>#REF!</v>
      </c>
      <c r="AN186" s="25" t="e">
        <f>IF('Crisis Indicator Data'!#REF!="No Data",1,IF(#REF!&lt;&gt;"",1,0))</f>
        <v>#REF!</v>
      </c>
      <c r="AO186" s="25" t="e">
        <f>IF('Crisis Indicator Data'!#REF!="No Data",1,IF(#REF!&lt;&gt;"",1,0))</f>
        <v>#REF!</v>
      </c>
      <c r="AP186" s="25" t="e">
        <f>IF('Crisis Indicator Data'!#REF!="No Data",1,IF(#REF!&lt;&gt;"",1,0))</f>
        <v>#REF!</v>
      </c>
      <c r="AQ186" s="25" t="e">
        <f>IF('Crisis Indicator Data'!#REF!="No Data",1,IF(#REF!&lt;&gt;"",1,0))</f>
        <v>#REF!</v>
      </c>
      <c r="AR186" s="25" t="e">
        <f>IF('Crisis Indicator Data'!#REF!="No Data",1,IF(#REF!&lt;&gt;"",1,0))</f>
        <v>#REF!</v>
      </c>
      <c r="AS186" s="25" t="e">
        <f>IF('Crisis Indicator Data'!#REF!="No Data",1,IF(#REF!&lt;&gt;"",1,0))</f>
        <v>#REF!</v>
      </c>
      <c r="AT186" s="25" t="e">
        <f>IF('Crisis Indicator Data'!#REF!="No Data",1,IF(#REF!&lt;&gt;"",1,0))</f>
        <v>#REF!</v>
      </c>
      <c r="AU186" s="25" t="e">
        <f>IF('Crisis Indicator Data'!#REF!="No Data",1,IF(#REF!&lt;&gt;"",1,0))</f>
        <v>#REF!</v>
      </c>
      <c r="AV186" s="25" t="e">
        <f>IF('Crisis Indicator Data'!#REF!="No Data",1,IF(#REF!&lt;&gt;"",1,0))</f>
        <v>#REF!</v>
      </c>
      <c r="AW186" s="25" t="e">
        <f>IF('Crisis Indicator Data'!#REF!="No Data",1,IF(#REF!&lt;&gt;"",1,0))</f>
        <v>#REF!</v>
      </c>
      <c r="AX186" s="25" t="e">
        <f>IF('Crisis Indicator Data'!#REF!="No Data",1,IF(#REF!&lt;&gt;"",1,0))</f>
        <v>#REF!</v>
      </c>
      <c r="AY186" s="25" t="e">
        <f>IF('Crisis Indicator Data'!#REF!="No Data",1,IF(#REF!&lt;&gt;"",1,0))</f>
        <v>#REF!</v>
      </c>
      <c r="AZ186" s="25" t="e">
        <f>IF('Crisis Indicator Data'!#REF!="No Data",1,IF(#REF!&lt;&gt;"",1,0))</f>
        <v>#REF!</v>
      </c>
      <c r="BA186" t="e">
        <f t="shared" si="10"/>
        <v>#REF!</v>
      </c>
      <c r="BB186" s="27" t="e">
        <f t="shared" si="11"/>
        <v>#REF!</v>
      </c>
    </row>
    <row r="187" spans="1:54" x14ac:dyDescent="0.25">
      <c r="A187" t="s">
        <v>10126</v>
      </c>
      <c r="B187" s="25" t="e">
        <f>IF('Crisis Indicator Data'!#REF!="No Data",1,IF(#REF!&lt;&gt;"",1,0))</f>
        <v>#REF!</v>
      </c>
      <c r="C187" s="25" t="e">
        <f>IF('Crisis Indicator Data'!#REF!="No Data",1,IF(#REF!&lt;&gt;"",1,0))</f>
        <v>#REF!</v>
      </c>
      <c r="D187" s="25" t="e">
        <f>IF('Crisis Indicator Data'!#REF!="No Data",1,IF(#REF!&lt;&gt;"",1,0))</f>
        <v>#REF!</v>
      </c>
      <c r="E187" s="25" t="e">
        <f>IF('Crisis Indicator Data'!#REF!="No Data",1,IF(#REF!&lt;&gt;"",1,0))</f>
        <v>#REF!</v>
      </c>
      <c r="F187" s="25" t="e">
        <f>IF('Crisis Indicator Data'!#REF!="No Data",1,IF(#REF!&lt;&gt;"",1,0))</f>
        <v>#REF!</v>
      </c>
      <c r="G187" s="25" t="e">
        <f>IF('Crisis Indicator Data'!#REF!="No Data",1,IF(#REF!&lt;&gt;"",1,0))</f>
        <v>#REF!</v>
      </c>
      <c r="H187" s="25" t="e">
        <f>IF('Crisis Indicator Data'!#REF!="No Data",1,IF(#REF!&lt;&gt;"",1,0))</f>
        <v>#REF!</v>
      </c>
      <c r="I187" s="25" t="e">
        <f>IF('Crisis Indicator Data'!#REF!="No Data",1,IF(#REF!&lt;&gt;"",1,0))</f>
        <v>#REF!</v>
      </c>
      <c r="J187" s="25" t="e">
        <f>IF('Crisis Indicator Data'!#REF!="No Data",1,IF(#REF!&lt;&gt;"",1,0))</f>
        <v>#REF!</v>
      </c>
      <c r="K187" s="25" t="e">
        <f>IF('Crisis Indicator Data'!#REF!="No Data",1,IF(#REF!&lt;&gt;"",1,0))</f>
        <v>#REF!</v>
      </c>
      <c r="L187" s="25" t="e">
        <f>IF('Crisis Indicator Data'!#REF!="No Data",1,IF(#REF!&lt;&gt;"",1,0))</f>
        <v>#REF!</v>
      </c>
      <c r="M187" s="25" t="e">
        <f>IF('Crisis Indicator Data'!#REF!="No Data",1,IF(#REF!&lt;&gt;"",1,0))</f>
        <v>#REF!</v>
      </c>
      <c r="N187" s="25" t="e">
        <f>IF('Crisis Indicator Data'!#REF!="No Data",1,IF(#REF!&lt;&gt;"",1,0))</f>
        <v>#REF!</v>
      </c>
      <c r="O187" s="25" t="e">
        <f>IF('Crisis Indicator Data'!#REF!="No Data",1,IF(#REF!&lt;&gt;"",1,0))</f>
        <v>#REF!</v>
      </c>
      <c r="P187" s="25" t="e">
        <f>IF('Crisis Indicator Data'!#REF!="No Data",1,IF(#REF!&lt;&gt;"",1,0))</f>
        <v>#REF!</v>
      </c>
      <c r="Q187" s="25" t="e">
        <f>IF('Crisis Indicator Data'!#REF!="No Data",1,IF(#REF!&lt;&gt;"",1,0))</f>
        <v>#REF!</v>
      </c>
      <c r="R187" s="25" t="e">
        <f>IF('Crisis Indicator Data'!#REF!="No Data",1,IF(#REF!&lt;&gt;"",1,0))</f>
        <v>#REF!</v>
      </c>
      <c r="S187" s="25" t="e">
        <f>IF('Crisis Indicator Data'!#REF!="No Data",1,IF(#REF!&lt;&gt;"",1,0))</f>
        <v>#REF!</v>
      </c>
      <c r="T187" s="25" t="e">
        <f>IF('Crisis Indicator Data'!#REF!="No Data",1,IF(#REF!&lt;&gt;"",1,0))</f>
        <v>#REF!</v>
      </c>
      <c r="U187" s="25" t="e">
        <f>IF('Crisis Indicator Data'!#REF!="No Data",1,IF(#REF!&lt;&gt;"",1,0))</f>
        <v>#REF!</v>
      </c>
      <c r="V187" s="25" t="e">
        <f>IF('Crisis Indicator Data'!#REF!="No Data",1,IF(#REF!&lt;&gt;"",1,0))</f>
        <v>#REF!</v>
      </c>
      <c r="W187" s="25" t="e">
        <f>IF('Crisis Indicator Data'!#REF!="No Data",1,IF(#REF!&lt;&gt;"",1,0))</f>
        <v>#REF!</v>
      </c>
      <c r="X187" s="25" t="e">
        <f>IF('Crisis Indicator Data'!#REF!="No Data",1,IF(#REF!&lt;&gt;"",1,0))</f>
        <v>#REF!</v>
      </c>
      <c r="Y187" s="25" t="e">
        <f>IF('Crisis Indicator Data'!#REF!="No Data",1,IF(#REF!&lt;&gt;"",1,0))</f>
        <v>#REF!</v>
      </c>
      <c r="Z187" s="25" t="e">
        <f>IF('Crisis Indicator Data'!#REF!="No Data",1,IF(#REF!&lt;&gt;"",1,0))</f>
        <v>#REF!</v>
      </c>
      <c r="AA187" s="25" t="e">
        <f>IF('Crisis Indicator Data'!#REF!="No Data",1,IF(#REF!&lt;&gt;"",1,0))</f>
        <v>#REF!</v>
      </c>
      <c r="AB187" s="25" t="e">
        <f>IF('Crisis Indicator Data'!#REF!="No Data",1,IF(#REF!&lt;&gt;"",1,0))</f>
        <v>#REF!</v>
      </c>
      <c r="AC187" s="25" t="e">
        <f>IF('Crisis Indicator Data'!#REF!="No Data",1,IF(#REF!&lt;&gt;"",1,0))</f>
        <v>#REF!</v>
      </c>
      <c r="AD187" s="25" t="e">
        <f>IF('Crisis Indicator Data'!#REF!="No Data",1,IF(#REF!&lt;&gt;"",1,0))</f>
        <v>#REF!</v>
      </c>
      <c r="AE187" s="25" t="e">
        <f>IF('Crisis Indicator Data'!#REF!="No Data",1,IF(#REF!&lt;&gt;"",1,0))</f>
        <v>#REF!</v>
      </c>
      <c r="AF187" s="25" t="e">
        <f>IF('Crisis Indicator Data'!#REF!="No Data",1,IF(#REF!&lt;&gt;"",1,0))</f>
        <v>#REF!</v>
      </c>
      <c r="AG187" s="25" t="e">
        <f>IF('Crisis Indicator Data'!#REF!="No Data",1,IF(#REF!&lt;&gt;"",1,0))</f>
        <v>#REF!</v>
      </c>
      <c r="AH187" s="25" t="e">
        <f>IF('Crisis Indicator Data'!#REF!="No Data",1,IF(#REF!&lt;&gt;"",1,0))</f>
        <v>#REF!</v>
      </c>
      <c r="AI187" s="25" t="e">
        <f>IF('Crisis Indicator Data'!#REF!="No Data",1,IF(#REF!&lt;&gt;"",1,0))</f>
        <v>#REF!</v>
      </c>
      <c r="AJ187" s="25" t="e">
        <f>IF('Crisis Indicator Data'!#REF!="No Data",1,IF(#REF!&lt;&gt;"",1,0))</f>
        <v>#REF!</v>
      </c>
      <c r="AK187" s="25" t="e">
        <f>IF('Crisis Indicator Data'!#REF!="No Data",1,IF(#REF!&lt;&gt;"",1,0))</f>
        <v>#REF!</v>
      </c>
      <c r="AL187" s="25" t="e">
        <f>IF('Crisis Indicator Data'!#REF!="No Data",1,IF(#REF!&lt;&gt;"",1,0))</f>
        <v>#REF!</v>
      </c>
      <c r="AM187" s="25" t="e">
        <f>IF('Crisis Indicator Data'!#REF!="No Data",1,IF(#REF!&lt;&gt;"",1,0))</f>
        <v>#REF!</v>
      </c>
      <c r="AN187" s="25" t="e">
        <f>IF('Crisis Indicator Data'!#REF!="No Data",1,IF(#REF!&lt;&gt;"",1,0))</f>
        <v>#REF!</v>
      </c>
      <c r="AO187" s="25" t="e">
        <f>IF('Crisis Indicator Data'!#REF!="No Data",1,IF(#REF!&lt;&gt;"",1,0))</f>
        <v>#REF!</v>
      </c>
      <c r="AP187" s="25" t="e">
        <f>IF('Crisis Indicator Data'!#REF!="No Data",1,IF(#REF!&lt;&gt;"",1,0))</f>
        <v>#REF!</v>
      </c>
      <c r="AQ187" s="25" t="e">
        <f>IF('Crisis Indicator Data'!#REF!="No Data",1,IF(#REF!&lt;&gt;"",1,0))</f>
        <v>#REF!</v>
      </c>
      <c r="AR187" s="25" t="e">
        <f>IF('Crisis Indicator Data'!#REF!="No Data",1,IF(#REF!&lt;&gt;"",1,0))</f>
        <v>#REF!</v>
      </c>
      <c r="AS187" s="25" t="e">
        <f>IF('Crisis Indicator Data'!#REF!="No Data",1,IF(#REF!&lt;&gt;"",1,0))</f>
        <v>#REF!</v>
      </c>
      <c r="AT187" s="25" t="e">
        <f>IF('Crisis Indicator Data'!#REF!="No Data",1,IF(#REF!&lt;&gt;"",1,0))</f>
        <v>#REF!</v>
      </c>
      <c r="AU187" s="25" t="e">
        <f>IF('Crisis Indicator Data'!#REF!="No Data",1,IF(#REF!&lt;&gt;"",1,0))</f>
        <v>#REF!</v>
      </c>
      <c r="AV187" s="25" t="e">
        <f>IF('Crisis Indicator Data'!#REF!="No Data",1,IF(#REF!&lt;&gt;"",1,0))</f>
        <v>#REF!</v>
      </c>
      <c r="AW187" s="25" t="e">
        <f>IF('Crisis Indicator Data'!#REF!="No Data",1,IF(#REF!&lt;&gt;"",1,0))</f>
        <v>#REF!</v>
      </c>
      <c r="AX187" s="25" t="e">
        <f>IF('Crisis Indicator Data'!#REF!="No Data",1,IF(#REF!&lt;&gt;"",1,0))</f>
        <v>#REF!</v>
      </c>
      <c r="AY187" s="25" t="e">
        <f>IF('Crisis Indicator Data'!#REF!="No Data",1,IF(#REF!&lt;&gt;"",1,0))</f>
        <v>#REF!</v>
      </c>
      <c r="AZ187" s="25" t="e">
        <f>IF('Crisis Indicator Data'!#REF!="No Data",1,IF(#REF!&lt;&gt;"",1,0))</f>
        <v>#REF!</v>
      </c>
      <c r="BA187" t="e">
        <f t="shared" si="10"/>
        <v>#REF!</v>
      </c>
      <c r="BB187" s="27" t="e">
        <f t="shared" si="11"/>
        <v>#REF!</v>
      </c>
    </row>
    <row r="188" spans="1:54" x14ac:dyDescent="0.25">
      <c r="A188" t="s">
        <v>10122</v>
      </c>
      <c r="B188" s="25" t="e">
        <f>IF('Crisis Indicator Data'!#REF!="No Data",1,IF(#REF!&lt;&gt;"",1,0))</f>
        <v>#REF!</v>
      </c>
      <c r="C188" s="25" t="e">
        <f>IF('Crisis Indicator Data'!#REF!="No Data",1,IF(#REF!&lt;&gt;"",1,0))</f>
        <v>#REF!</v>
      </c>
      <c r="D188" s="25" t="e">
        <f>IF('Crisis Indicator Data'!#REF!="No Data",1,IF(#REF!&lt;&gt;"",1,0))</f>
        <v>#REF!</v>
      </c>
      <c r="E188" s="25" t="e">
        <f>IF('Crisis Indicator Data'!#REF!="No Data",1,IF(#REF!&lt;&gt;"",1,0))</f>
        <v>#REF!</v>
      </c>
      <c r="F188" s="25" t="e">
        <f>IF('Crisis Indicator Data'!#REF!="No Data",1,IF(#REF!&lt;&gt;"",1,0))</f>
        <v>#REF!</v>
      </c>
      <c r="G188" s="25" t="e">
        <f>IF('Crisis Indicator Data'!#REF!="No Data",1,IF(#REF!&lt;&gt;"",1,0))</f>
        <v>#REF!</v>
      </c>
      <c r="H188" s="25" t="e">
        <f>IF('Crisis Indicator Data'!#REF!="No Data",1,IF(#REF!&lt;&gt;"",1,0))</f>
        <v>#REF!</v>
      </c>
      <c r="I188" s="25" t="e">
        <f>IF('Crisis Indicator Data'!#REF!="No Data",1,IF(#REF!&lt;&gt;"",1,0))</f>
        <v>#REF!</v>
      </c>
      <c r="J188" s="25" t="e">
        <f>IF('Crisis Indicator Data'!#REF!="No Data",1,IF(#REF!&lt;&gt;"",1,0))</f>
        <v>#REF!</v>
      </c>
      <c r="K188" s="25" t="e">
        <f>IF('Crisis Indicator Data'!#REF!="No Data",1,IF(#REF!&lt;&gt;"",1,0))</f>
        <v>#REF!</v>
      </c>
      <c r="L188" s="25" t="e">
        <f>IF('Crisis Indicator Data'!#REF!="No Data",1,IF(#REF!&lt;&gt;"",1,0))</f>
        <v>#REF!</v>
      </c>
      <c r="M188" s="25" t="e">
        <f>IF('Crisis Indicator Data'!#REF!="No Data",1,IF(#REF!&lt;&gt;"",1,0))</f>
        <v>#REF!</v>
      </c>
      <c r="N188" s="25" t="e">
        <f>IF('Crisis Indicator Data'!#REF!="No Data",1,IF(#REF!&lt;&gt;"",1,0))</f>
        <v>#REF!</v>
      </c>
      <c r="O188" s="25" t="e">
        <f>IF('Crisis Indicator Data'!#REF!="No Data",1,IF(#REF!&lt;&gt;"",1,0))</f>
        <v>#REF!</v>
      </c>
      <c r="P188" s="25" t="e">
        <f>IF('Crisis Indicator Data'!#REF!="No Data",1,IF(#REF!&lt;&gt;"",1,0))</f>
        <v>#REF!</v>
      </c>
      <c r="Q188" s="25" t="e">
        <f>IF('Crisis Indicator Data'!#REF!="No Data",1,IF(#REF!&lt;&gt;"",1,0))</f>
        <v>#REF!</v>
      </c>
      <c r="R188" s="25" t="e">
        <f>IF('Crisis Indicator Data'!#REF!="No Data",1,IF(#REF!&lt;&gt;"",1,0))</f>
        <v>#REF!</v>
      </c>
      <c r="S188" s="25" t="e">
        <f>IF('Crisis Indicator Data'!#REF!="No Data",1,IF(#REF!&lt;&gt;"",1,0))</f>
        <v>#REF!</v>
      </c>
      <c r="T188" s="25" t="e">
        <f>IF('Crisis Indicator Data'!#REF!="No Data",1,IF(#REF!&lt;&gt;"",1,0))</f>
        <v>#REF!</v>
      </c>
      <c r="U188" s="25" t="e">
        <f>IF('Crisis Indicator Data'!#REF!="No Data",1,IF(#REF!&lt;&gt;"",1,0))</f>
        <v>#REF!</v>
      </c>
      <c r="V188" s="25" t="e">
        <f>IF('Crisis Indicator Data'!#REF!="No Data",1,IF(#REF!&lt;&gt;"",1,0))</f>
        <v>#REF!</v>
      </c>
      <c r="W188" s="25" t="e">
        <f>IF('Crisis Indicator Data'!#REF!="No Data",1,IF(#REF!&lt;&gt;"",1,0))</f>
        <v>#REF!</v>
      </c>
      <c r="X188" s="25" t="e">
        <f>IF('Crisis Indicator Data'!#REF!="No Data",1,IF(#REF!&lt;&gt;"",1,0))</f>
        <v>#REF!</v>
      </c>
      <c r="Y188" s="25" t="e">
        <f>IF('Crisis Indicator Data'!#REF!="No Data",1,IF(#REF!&lt;&gt;"",1,0))</f>
        <v>#REF!</v>
      </c>
      <c r="Z188" s="25" t="e">
        <f>IF('Crisis Indicator Data'!#REF!="No Data",1,IF(#REF!&lt;&gt;"",1,0))</f>
        <v>#REF!</v>
      </c>
      <c r="AA188" s="25" t="e">
        <f>IF('Crisis Indicator Data'!#REF!="No Data",1,IF(#REF!&lt;&gt;"",1,0))</f>
        <v>#REF!</v>
      </c>
      <c r="AB188" s="25" t="e">
        <f>IF('Crisis Indicator Data'!#REF!="No Data",1,IF(#REF!&lt;&gt;"",1,0))</f>
        <v>#REF!</v>
      </c>
      <c r="AC188" s="25" t="e">
        <f>IF('Crisis Indicator Data'!#REF!="No Data",1,IF(#REF!&lt;&gt;"",1,0))</f>
        <v>#REF!</v>
      </c>
      <c r="AD188" s="25" t="e">
        <f>IF('Crisis Indicator Data'!#REF!="No Data",1,IF(#REF!&lt;&gt;"",1,0))</f>
        <v>#REF!</v>
      </c>
      <c r="AE188" s="25" t="e">
        <f>IF('Crisis Indicator Data'!#REF!="No Data",1,IF(#REF!&lt;&gt;"",1,0))</f>
        <v>#REF!</v>
      </c>
      <c r="AF188" s="25" t="e">
        <f>IF('Crisis Indicator Data'!#REF!="No Data",1,IF(#REF!&lt;&gt;"",1,0))</f>
        <v>#REF!</v>
      </c>
      <c r="AG188" s="25" t="e">
        <f>IF('Crisis Indicator Data'!#REF!="No Data",1,IF(#REF!&lt;&gt;"",1,0))</f>
        <v>#REF!</v>
      </c>
      <c r="AH188" s="25" t="e">
        <f>IF('Crisis Indicator Data'!#REF!="No Data",1,IF(#REF!&lt;&gt;"",1,0))</f>
        <v>#REF!</v>
      </c>
      <c r="AI188" s="25" t="e">
        <f>IF('Crisis Indicator Data'!#REF!="No Data",1,IF(#REF!&lt;&gt;"",1,0))</f>
        <v>#REF!</v>
      </c>
      <c r="AJ188" s="25" t="e">
        <f>IF('Crisis Indicator Data'!#REF!="No Data",1,IF(#REF!&lt;&gt;"",1,0))</f>
        <v>#REF!</v>
      </c>
      <c r="AK188" s="25" t="e">
        <f>IF('Crisis Indicator Data'!#REF!="No Data",1,IF(#REF!&lt;&gt;"",1,0))</f>
        <v>#REF!</v>
      </c>
      <c r="AL188" s="25" t="e">
        <f>IF('Crisis Indicator Data'!#REF!="No Data",1,IF(#REF!&lt;&gt;"",1,0))</f>
        <v>#REF!</v>
      </c>
      <c r="AM188" s="25" t="e">
        <f>IF('Crisis Indicator Data'!#REF!="No Data",1,IF(#REF!&lt;&gt;"",1,0))</f>
        <v>#REF!</v>
      </c>
      <c r="AN188" s="25" t="e">
        <f>IF('Crisis Indicator Data'!#REF!="No Data",1,IF(#REF!&lt;&gt;"",1,0))</f>
        <v>#REF!</v>
      </c>
      <c r="AO188" s="25" t="e">
        <f>IF('Crisis Indicator Data'!#REF!="No Data",1,IF(#REF!&lt;&gt;"",1,0))</f>
        <v>#REF!</v>
      </c>
      <c r="AP188" s="25" t="e">
        <f>IF('Crisis Indicator Data'!#REF!="No Data",1,IF(#REF!&lt;&gt;"",1,0))</f>
        <v>#REF!</v>
      </c>
      <c r="AQ188" s="25" t="e">
        <f>IF('Crisis Indicator Data'!#REF!="No Data",1,IF(#REF!&lt;&gt;"",1,0))</f>
        <v>#REF!</v>
      </c>
      <c r="AR188" s="25" t="e">
        <f>IF('Crisis Indicator Data'!#REF!="No Data",1,IF(#REF!&lt;&gt;"",1,0))</f>
        <v>#REF!</v>
      </c>
      <c r="AS188" s="25" t="e">
        <f>IF('Crisis Indicator Data'!#REF!="No Data",1,IF(#REF!&lt;&gt;"",1,0))</f>
        <v>#REF!</v>
      </c>
      <c r="AT188" s="25" t="e">
        <f>IF('Crisis Indicator Data'!#REF!="No Data",1,IF(#REF!&lt;&gt;"",1,0))</f>
        <v>#REF!</v>
      </c>
      <c r="AU188" s="25" t="e">
        <f>IF('Crisis Indicator Data'!#REF!="No Data",1,IF(#REF!&lt;&gt;"",1,0))</f>
        <v>#REF!</v>
      </c>
      <c r="AV188" s="25" t="e">
        <f>IF('Crisis Indicator Data'!#REF!="No Data",1,IF(#REF!&lt;&gt;"",1,0))</f>
        <v>#REF!</v>
      </c>
      <c r="AW188" s="25" t="e">
        <f>IF('Crisis Indicator Data'!#REF!="No Data",1,IF(#REF!&lt;&gt;"",1,0))</f>
        <v>#REF!</v>
      </c>
      <c r="AX188" s="25" t="e">
        <f>IF('Crisis Indicator Data'!#REF!="No Data",1,IF(#REF!&lt;&gt;"",1,0))</f>
        <v>#REF!</v>
      </c>
      <c r="AY188" s="25" t="e">
        <f>IF('Crisis Indicator Data'!#REF!="No Data",1,IF(#REF!&lt;&gt;"",1,0))</f>
        <v>#REF!</v>
      </c>
      <c r="AZ188" s="25" t="e">
        <f>IF('Crisis Indicator Data'!#REF!="No Data",1,IF(#REF!&lt;&gt;"",1,0))</f>
        <v>#REF!</v>
      </c>
      <c r="BA188" t="e">
        <f t="shared" si="10"/>
        <v>#REF!</v>
      </c>
      <c r="BB188" s="27" t="e">
        <f t="shared" si="11"/>
        <v>#REF!</v>
      </c>
    </row>
    <row r="189" spans="1:54" x14ac:dyDescent="0.25">
      <c r="A189" t="s">
        <v>10124</v>
      </c>
      <c r="B189" s="25" t="e">
        <f>IF('Crisis Indicator Data'!#REF!="No Data",1,IF(#REF!&lt;&gt;"",1,0))</f>
        <v>#REF!</v>
      </c>
      <c r="C189" s="25" t="e">
        <f>IF('Crisis Indicator Data'!#REF!="No Data",1,IF(#REF!&lt;&gt;"",1,0))</f>
        <v>#REF!</v>
      </c>
      <c r="D189" s="25" t="e">
        <f>IF('Crisis Indicator Data'!#REF!="No Data",1,IF(#REF!&lt;&gt;"",1,0))</f>
        <v>#REF!</v>
      </c>
      <c r="E189" s="25" t="e">
        <f>IF('Crisis Indicator Data'!#REF!="No Data",1,IF(#REF!&lt;&gt;"",1,0))</f>
        <v>#REF!</v>
      </c>
      <c r="F189" s="25" t="e">
        <f>IF('Crisis Indicator Data'!#REF!="No Data",1,IF(#REF!&lt;&gt;"",1,0))</f>
        <v>#REF!</v>
      </c>
      <c r="G189" s="25" t="e">
        <f>IF('Crisis Indicator Data'!#REF!="No Data",1,IF(#REF!&lt;&gt;"",1,0))</f>
        <v>#REF!</v>
      </c>
      <c r="H189" s="25" t="e">
        <f>IF('Crisis Indicator Data'!#REF!="No Data",1,IF(#REF!&lt;&gt;"",1,0))</f>
        <v>#REF!</v>
      </c>
      <c r="I189" s="25" t="e">
        <f>IF('Crisis Indicator Data'!#REF!="No Data",1,IF(#REF!&lt;&gt;"",1,0))</f>
        <v>#REF!</v>
      </c>
      <c r="J189" s="25" t="e">
        <f>IF('Crisis Indicator Data'!#REF!="No Data",1,IF(#REF!&lt;&gt;"",1,0))</f>
        <v>#REF!</v>
      </c>
      <c r="K189" s="25" t="e">
        <f>IF('Crisis Indicator Data'!#REF!="No Data",1,IF(#REF!&lt;&gt;"",1,0))</f>
        <v>#REF!</v>
      </c>
      <c r="L189" s="25" t="e">
        <f>IF('Crisis Indicator Data'!#REF!="No Data",1,IF(#REF!&lt;&gt;"",1,0))</f>
        <v>#REF!</v>
      </c>
      <c r="M189" s="25" t="e">
        <f>IF('Crisis Indicator Data'!#REF!="No Data",1,IF(#REF!&lt;&gt;"",1,0))</f>
        <v>#REF!</v>
      </c>
      <c r="N189" s="25" t="e">
        <f>IF('Crisis Indicator Data'!#REF!="No Data",1,IF(#REF!&lt;&gt;"",1,0))</f>
        <v>#REF!</v>
      </c>
      <c r="O189" s="25" t="e">
        <f>IF('Crisis Indicator Data'!#REF!="No Data",1,IF(#REF!&lt;&gt;"",1,0))</f>
        <v>#REF!</v>
      </c>
      <c r="P189" s="25" t="e">
        <f>IF('Crisis Indicator Data'!#REF!="No Data",1,IF(#REF!&lt;&gt;"",1,0))</f>
        <v>#REF!</v>
      </c>
      <c r="Q189" s="25" t="e">
        <f>IF('Crisis Indicator Data'!#REF!="No Data",1,IF(#REF!&lt;&gt;"",1,0))</f>
        <v>#REF!</v>
      </c>
      <c r="R189" s="25" t="e">
        <f>IF('Crisis Indicator Data'!#REF!="No Data",1,IF(#REF!&lt;&gt;"",1,0))</f>
        <v>#REF!</v>
      </c>
      <c r="S189" s="25" t="e">
        <f>IF('Crisis Indicator Data'!#REF!="No Data",1,IF(#REF!&lt;&gt;"",1,0))</f>
        <v>#REF!</v>
      </c>
      <c r="T189" s="25" t="e">
        <f>IF('Crisis Indicator Data'!#REF!="No Data",1,IF(#REF!&lt;&gt;"",1,0))</f>
        <v>#REF!</v>
      </c>
      <c r="U189" s="25" t="e">
        <f>IF('Crisis Indicator Data'!#REF!="No Data",1,IF(#REF!&lt;&gt;"",1,0))</f>
        <v>#REF!</v>
      </c>
      <c r="V189" s="25" t="e">
        <f>IF('Crisis Indicator Data'!#REF!="No Data",1,IF(#REF!&lt;&gt;"",1,0))</f>
        <v>#REF!</v>
      </c>
      <c r="W189" s="25" t="e">
        <f>IF('Crisis Indicator Data'!#REF!="No Data",1,IF(#REF!&lt;&gt;"",1,0))</f>
        <v>#REF!</v>
      </c>
      <c r="X189" s="25" t="e">
        <f>IF('Crisis Indicator Data'!#REF!="No Data",1,IF(#REF!&lt;&gt;"",1,0))</f>
        <v>#REF!</v>
      </c>
      <c r="Y189" s="25" t="e">
        <f>IF('Crisis Indicator Data'!#REF!="No Data",1,IF(#REF!&lt;&gt;"",1,0))</f>
        <v>#REF!</v>
      </c>
      <c r="Z189" s="25" t="e">
        <f>IF('Crisis Indicator Data'!#REF!="No Data",1,IF(#REF!&lt;&gt;"",1,0))</f>
        <v>#REF!</v>
      </c>
      <c r="AA189" s="25" t="e">
        <f>IF('Crisis Indicator Data'!#REF!="No Data",1,IF(#REF!&lt;&gt;"",1,0))</f>
        <v>#REF!</v>
      </c>
      <c r="AB189" s="25" t="e">
        <f>IF('Crisis Indicator Data'!#REF!="No Data",1,IF(#REF!&lt;&gt;"",1,0))</f>
        <v>#REF!</v>
      </c>
      <c r="AC189" s="25" t="e">
        <f>IF('Crisis Indicator Data'!#REF!="No Data",1,IF(#REF!&lt;&gt;"",1,0))</f>
        <v>#REF!</v>
      </c>
      <c r="AD189" s="25" t="e">
        <f>IF('Crisis Indicator Data'!#REF!="No Data",1,IF(#REF!&lt;&gt;"",1,0))</f>
        <v>#REF!</v>
      </c>
      <c r="AE189" s="25" t="e">
        <f>IF('Crisis Indicator Data'!#REF!="No Data",1,IF(#REF!&lt;&gt;"",1,0))</f>
        <v>#REF!</v>
      </c>
      <c r="AF189" s="25" t="e">
        <f>IF('Crisis Indicator Data'!#REF!="No Data",1,IF(#REF!&lt;&gt;"",1,0))</f>
        <v>#REF!</v>
      </c>
      <c r="AG189" s="25" t="e">
        <f>IF('Crisis Indicator Data'!#REF!="No Data",1,IF(#REF!&lt;&gt;"",1,0))</f>
        <v>#REF!</v>
      </c>
      <c r="AH189" s="25" t="e">
        <f>IF('Crisis Indicator Data'!#REF!="No Data",1,IF(#REF!&lt;&gt;"",1,0))</f>
        <v>#REF!</v>
      </c>
      <c r="AI189" s="25" t="e">
        <f>IF('Crisis Indicator Data'!#REF!="No Data",1,IF(#REF!&lt;&gt;"",1,0))</f>
        <v>#REF!</v>
      </c>
      <c r="AJ189" s="25" t="e">
        <f>IF('Crisis Indicator Data'!#REF!="No Data",1,IF(#REF!&lt;&gt;"",1,0))</f>
        <v>#REF!</v>
      </c>
      <c r="AK189" s="25" t="e">
        <f>IF('Crisis Indicator Data'!#REF!="No Data",1,IF(#REF!&lt;&gt;"",1,0))</f>
        <v>#REF!</v>
      </c>
      <c r="AL189" s="25" t="e">
        <f>IF('Crisis Indicator Data'!#REF!="No Data",1,IF(#REF!&lt;&gt;"",1,0))</f>
        <v>#REF!</v>
      </c>
      <c r="AM189" s="25" t="e">
        <f>IF('Crisis Indicator Data'!#REF!="No Data",1,IF(#REF!&lt;&gt;"",1,0))</f>
        <v>#REF!</v>
      </c>
      <c r="AN189" s="25" t="e">
        <f>IF('Crisis Indicator Data'!#REF!="No Data",1,IF(#REF!&lt;&gt;"",1,0))</f>
        <v>#REF!</v>
      </c>
      <c r="AO189" s="25" t="e">
        <f>IF('Crisis Indicator Data'!#REF!="No Data",1,IF(#REF!&lt;&gt;"",1,0))</f>
        <v>#REF!</v>
      </c>
      <c r="AP189" s="25" t="e">
        <f>IF('Crisis Indicator Data'!#REF!="No Data",1,IF(#REF!&lt;&gt;"",1,0))</f>
        <v>#REF!</v>
      </c>
      <c r="AQ189" s="25" t="e">
        <f>IF('Crisis Indicator Data'!#REF!="No Data",1,IF(#REF!&lt;&gt;"",1,0))</f>
        <v>#REF!</v>
      </c>
      <c r="AR189" s="25" t="e">
        <f>IF('Crisis Indicator Data'!#REF!="No Data",1,IF(#REF!&lt;&gt;"",1,0))</f>
        <v>#REF!</v>
      </c>
      <c r="AS189" s="25" t="e">
        <f>IF('Crisis Indicator Data'!#REF!="No Data",1,IF(#REF!&lt;&gt;"",1,0))</f>
        <v>#REF!</v>
      </c>
      <c r="AT189" s="25" t="e">
        <f>IF('Crisis Indicator Data'!#REF!="No Data",1,IF(#REF!&lt;&gt;"",1,0))</f>
        <v>#REF!</v>
      </c>
      <c r="AU189" s="25" t="e">
        <f>IF('Crisis Indicator Data'!#REF!="No Data",1,IF(#REF!&lt;&gt;"",1,0))</f>
        <v>#REF!</v>
      </c>
      <c r="AV189" s="25" t="e">
        <f>IF('Crisis Indicator Data'!#REF!="No Data",1,IF(#REF!&lt;&gt;"",1,0))</f>
        <v>#REF!</v>
      </c>
      <c r="AW189" s="25" t="e">
        <f>IF('Crisis Indicator Data'!#REF!="No Data",1,IF(#REF!&lt;&gt;"",1,0))</f>
        <v>#REF!</v>
      </c>
      <c r="AX189" s="25" t="e">
        <f>IF('Crisis Indicator Data'!#REF!="No Data",1,IF(#REF!&lt;&gt;"",1,0))</f>
        <v>#REF!</v>
      </c>
      <c r="AY189" s="25" t="e">
        <f>IF('Crisis Indicator Data'!#REF!="No Data",1,IF(#REF!&lt;&gt;"",1,0))</f>
        <v>#REF!</v>
      </c>
      <c r="AZ189" s="25" t="e">
        <f>IF('Crisis Indicator Data'!#REF!="No Data",1,IF(#REF!&lt;&gt;"",1,0))</f>
        <v>#REF!</v>
      </c>
      <c r="BA189" t="e">
        <f t="shared" si="10"/>
        <v>#REF!</v>
      </c>
      <c r="BB189" s="27" t="e">
        <f t="shared" si="11"/>
        <v>#REF!</v>
      </c>
    </row>
    <row r="190" spans="1:54" x14ac:dyDescent="0.25">
      <c r="A190" t="s">
        <v>10129</v>
      </c>
      <c r="B190" s="25" t="e">
        <f>IF('Crisis Indicator Data'!#REF!="No Data",1,IF(#REF!&lt;&gt;"",1,0))</f>
        <v>#REF!</v>
      </c>
      <c r="C190" s="25" t="e">
        <f>IF('Crisis Indicator Data'!#REF!="No Data",1,IF(#REF!&lt;&gt;"",1,0))</f>
        <v>#REF!</v>
      </c>
      <c r="D190" s="25" t="e">
        <f>IF('Crisis Indicator Data'!#REF!="No Data",1,IF(#REF!&lt;&gt;"",1,0))</f>
        <v>#REF!</v>
      </c>
      <c r="E190" s="25" t="e">
        <f>IF('Crisis Indicator Data'!#REF!="No Data",1,IF(#REF!&lt;&gt;"",1,0))</f>
        <v>#REF!</v>
      </c>
      <c r="F190" s="25" t="e">
        <f>IF('Crisis Indicator Data'!#REF!="No Data",1,IF(#REF!&lt;&gt;"",1,0))</f>
        <v>#REF!</v>
      </c>
      <c r="G190" s="25" t="e">
        <f>IF('Crisis Indicator Data'!#REF!="No Data",1,IF(#REF!&lt;&gt;"",1,0))</f>
        <v>#REF!</v>
      </c>
      <c r="H190" s="25" t="e">
        <f>IF('Crisis Indicator Data'!#REF!="No Data",1,IF(#REF!&lt;&gt;"",1,0))</f>
        <v>#REF!</v>
      </c>
      <c r="I190" s="25" t="e">
        <f>IF('Crisis Indicator Data'!#REF!="No Data",1,IF(#REF!&lt;&gt;"",1,0))</f>
        <v>#REF!</v>
      </c>
      <c r="J190" s="25" t="e">
        <f>IF('Crisis Indicator Data'!#REF!="No Data",1,IF(#REF!&lt;&gt;"",1,0))</f>
        <v>#REF!</v>
      </c>
      <c r="K190" s="25" t="e">
        <f>IF('Crisis Indicator Data'!#REF!="No Data",1,IF(#REF!&lt;&gt;"",1,0))</f>
        <v>#REF!</v>
      </c>
      <c r="L190" s="25" t="e">
        <f>IF('Crisis Indicator Data'!#REF!="No Data",1,IF(#REF!&lt;&gt;"",1,0))</f>
        <v>#REF!</v>
      </c>
      <c r="M190" s="25" t="e">
        <f>IF('Crisis Indicator Data'!#REF!="No Data",1,IF(#REF!&lt;&gt;"",1,0))</f>
        <v>#REF!</v>
      </c>
      <c r="N190" s="25" t="e">
        <f>IF('Crisis Indicator Data'!#REF!="No Data",1,IF(#REF!&lt;&gt;"",1,0))</f>
        <v>#REF!</v>
      </c>
      <c r="O190" s="25" t="e">
        <f>IF('Crisis Indicator Data'!#REF!="No Data",1,IF(#REF!&lt;&gt;"",1,0))</f>
        <v>#REF!</v>
      </c>
      <c r="P190" s="25" t="e">
        <f>IF('Crisis Indicator Data'!#REF!="No Data",1,IF(#REF!&lt;&gt;"",1,0))</f>
        <v>#REF!</v>
      </c>
      <c r="Q190" s="25" t="e">
        <f>IF('Crisis Indicator Data'!#REF!="No Data",1,IF(#REF!&lt;&gt;"",1,0))</f>
        <v>#REF!</v>
      </c>
      <c r="R190" s="25" t="e">
        <f>IF('Crisis Indicator Data'!#REF!="No Data",1,IF(#REF!&lt;&gt;"",1,0))</f>
        <v>#REF!</v>
      </c>
      <c r="S190" s="25" t="e">
        <f>IF('Crisis Indicator Data'!#REF!="No Data",1,IF(#REF!&lt;&gt;"",1,0))</f>
        <v>#REF!</v>
      </c>
      <c r="T190" s="25" t="e">
        <f>IF('Crisis Indicator Data'!#REF!="No Data",1,IF(#REF!&lt;&gt;"",1,0))</f>
        <v>#REF!</v>
      </c>
      <c r="U190" s="25" t="e">
        <f>IF('Crisis Indicator Data'!#REF!="No Data",1,IF(#REF!&lt;&gt;"",1,0))</f>
        <v>#REF!</v>
      </c>
      <c r="V190" s="25" t="e">
        <f>IF('Crisis Indicator Data'!#REF!="No Data",1,IF(#REF!&lt;&gt;"",1,0))</f>
        <v>#REF!</v>
      </c>
      <c r="W190" s="25" t="e">
        <f>IF('Crisis Indicator Data'!#REF!="No Data",1,IF(#REF!&lt;&gt;"",1,0))</f>
        <v>#REF!</v>
      </c>
      <c r="X190" s="25" t="e">
        <f>IF('Crisis Indicator Data'!#REF!="No Data",1,IF(#REF!&lt;&gt;"",1,0))</f>
        <v>#REF!</v>
      </c>
      <c r="Y190" s="25" t="e">
        <f>IF('Crisis Indicator Data'!#REF!="No Data",1,IF(#REF!&lt;&gt;"",1,0))</f>
        <v>#REF!</v>
      </c>
      <c r="Z190" s="25" t="e">
        <f>IF('Crisis Indicator Data'!#REF!="No Data",1,IF(#REF!&lt;&gt;"",1,0))</f>
        <v>#REF!</v>
      </c>
      <c r="AA190" s="25" t="e">
        <f>IF('Crisis Indicator Data'!#REF!="No Data",1,IF(#REF!&lt;&gt;"",1,0))</f>
        <v>#REF!</v>
      </c>
      <c r="AB190" s="25" t="e">
        <f>IF('Crisis Indicator Data'!#REF!="No Data",1,IF(#REF!&lt;&gt;"",1,0))</f>
        <v>#REF!</v>
      </c>
      <c r="AC190" s="25" t="e">
        <f>IF('Crisis Indicator Data'!#REF!="No Data",1,IF(#REF!&lt;&gt;"",1,0))</f>
        <v>#REF!</v>
      </c>
      <c r="AD190" s="25" t="e">
        <f>IF('Crisis Indicator Data'!#REF!="No Data",1,IF(#REF!&lt;&gt;"",1,0))</f>
        <v>#REF!</v>
      </c>
      <c r="AE190" s="25" t="e">
        <f>IF('Crisis Indicator Data'!#REF!="No Data",1,IF(#REF!&lt;&gt;"",1,0))</f>
        <v>#REF!</v>
      </c>
      <c r="AF190" s="25" t="e">
        <f>IF('Crisis Indicator Data'!#REF!="No Data",1,IF(#REF!&lt;&gt;"",1,0))</f>
        <v>#REF!</v>
      </c>
      <c r="AG190" s="25" t="e">
        <f>IF('Crisis Indicator Data'!#REF!="No Data",1,IF(#REF!&lt;&gt;"",1,0))</f>
        <v>#REF!</v>
      </c>
      <c r="AH190" s="25" t="e">
        <f>IF('Crisis Indicator Data'!#REF!="No Data",1,IF(#REF!&lt;&gt;"",1,0))</f>
        <v>#REF!</v>
      </c>
      <c r="AI190" s="25" t="e">
        <f>IF('Crisis Indicator Data'!#REF!="No Data",1,IF(#REF!&lt;&gt;"",1,0))</f>
        <v>#REF!</v>
      </c>
      <c r="AJ190" s="25" t="e">
        <f>IF('Crisis Indicator Data'!#REF!="No Data",1,IF(#REF!&lt;&gt;"",1,0))</f>
        <v>#REF!</v>
      </c>
      <c r="AK190" s="25" t="e">
        <f>IF('Crisis Indicator Data'!#REF!="No Data",1,IF(#REF!&lt;&gt;"",1,0))</f>
        <v>#REF!</v>
      </c>
      <c r="AL190" s="25" t="e">
        <f>IF('Crisis Indicator Data'!#REF!="No Data",1,IF(#REF!&lt;&gt;"",1,0))</f>
        <v>#REF!</v>
      </c>
      <c r="AM190" s="25" t="e">
        <f>IF('Crisis Indicator Data'!#REF!="No Data",1,IF(#REF!&lt;&gt;"",1,0))</f>
        <v>#REF!</v>
      </c>
      <c r="AN190" s="25" t="e">
        <f>IF('Crisis Indicator Data'!#REF!="No Data",1,IF(#REF!&lt;&gt;"",1,0))</f>
        <v>#REF!</v>
      </c>
      <c r="AO190" s="25" t="e">
        <f>IF('Crisis Indicator Data'!#REF!="No Data",1,IF(#REF!&lt;&gt;"",1,0))</f>
        <v>#REF!</v>
      </c>
      <c r="AP190" s="25" t="e">
        <f>IF('Crisis Indicator Data'!#REF!="No Data",1,IF(#REF!&lt;&gt;"",1,0))</f>
        <v>#REF!</v>
      </c>
      <c r="AQ190" s="25" t="e">
        <f>IF('Crisis Indicator Data'!#REF!="No Data",1,IF(#REF!&lt;&gt;"",1,0))</f>
        <v>#REF!</v>
      </c>
      <c r="AR190" s="25" t="e">
        <f>IF('Crisis Indicator Data'!#REF!="No Data",1,IF(#REF!&lt;&gt;"",1,0))</f>
        <v>#REF!</v>
      </c>
      <c r="AS190" s="25" t="e">
        <f>IF('Crisis Indicator Data'!#REF!="No Data",1,IF(#REF!&lt;&gt;"",1,0))</f>
        <v>#REF!</v>
      </c>
      <c r="AT190" s="25" t="e">
        <f>IF('Crisis Indicator Data'!#REF!="No Data",1,IF(#REF!&lt;&gt;"",1,0))</f>
        <v>#REF!</v>
      </c>
      <c r="AU190" s="25" t="e">
        <f>IF('Crisis Indicator Data'!#REF!="No Data",1,IF(#REF!&lt;&gt;"",1,0))</f>
        <v>#REF!</v>
      </c>
      <c r="AV190" s="25" t="e">
        <f>IF('Crisis Indicator Data'!#REF!="No Data",1,IF(#REF!&lt;&gt;"",1,0))</f>
        <v>#REF!</v>
      </c>
      <c r="AW190" s="25" t="e">
        <f>IF('Crisis Indicator Data'!#REF!="No Data",1,IF(#REF!&lt;&gt;"",1,0))</f>
        <v>#REF!</v>
      </c>
      <c r="AX190" s="25" t="e">
        <f>IF('Crisis Indicator Data'!#REF!="No Data",1,IF(#REF!&lt;&gt;"",1,0))</f>
        <v>#REF!</v>
      </c>
      <c r="AY190" s="25" t="e">
        <f>IF('Crisis Indicator Data'!#REF!="No Data",1,IF(#REF!&lt;&gt;"",1,0))</f>
        <v>#REF!</v>
      </c>
      <c r="AZ190" s="25" t="e">
        <f>IF('Crisis Indicator Data'!#REF!="No Data",1,IF(#REF!&lt;&gt;"",1,0))</f>
        <v>#REF!</v>
      </c>
      <c r="BA190" t="e">
        <f t="shared" si="10"/>
        <v>#REF!</v>
      </c>
      <c r="BB190" s="27" t="e">
        <f t="shared" si="11"/>
        <v>#REF!</v>
      </c>
    </row>
    <row r="191" spans="1:54" x14ac:dyDescent="0.25">
      <c r="A191" t="s">
        <v>10132</v>
      </c>
      <c r="B191" s="25" t="e">
        <f>IF('Crisis Indicator Data'!#REF!="No Data",1,IF(#REF!&lt;&gt;"",1,0))</f>
        <v>#REF!</v>
      </c>
      <c r="C191" s="25" t="e">
        <f>IF('Crisis Indicator Data'!#REF!="No Data",1,IF(#REF!&lt;&gt;"",1,0))</f>
        <v>#REF!</v>
      </c>
      <c r="D191" s="25" t="e">
        <f>IF('Crisis Indicator Data'!#REF!="No Data",1,IF(#REF!&lt;&gt;"",1,0))</f>
        <v>#REF!</v>
      </c>
      <c r="E191" s="25" t="e">
        <f>IF('Crisis Indicator Data'!#REF!="No Data",1,IF(#REF!&lt;&gt;"",1,0))</f>
        <v>#REF!</v>
      </c>
      <c r="F191" s="25" t="e">
        <f>IF('Crisis Indicator Data'!#REF!="No Data",1,IF(#REF!&lt;&gt;"",1,0))</f>
        <v>#REF!</v>
      </c>
      <c r="G191" s="25" t="e">
        <f>IF('Crisis Indicator Data'!#REF!="No Data",1,IF(#REF!&lt;&gt;"",1,0))</f>
        <v>#REF!</v>
      </c>
      <c r="H191" s="25" t="e">
        <f>IF('Crisis Indicator Data'!#REF!="No Data",1,IF(#REF!&lt;&gt;"",1,0))</f>
        <v>#REF!</v>
      </c>
      <c r="I191" s="25" t="e">
        <f>IF('Crisis Indicator Data'!#REF!="No Data",1,IF(#REF!&lt;&gt;"",1,0))</f>
        <v>#REF!</v>
      </c>
      <c r="J191" s="25" t="e">
        <f>IF('Crisis Indicator Data'!#REF!="No Data",1,IF(#REF!&lt;&gt;"",1,0))</f>
        <v>#REF!</v>
      </c>
      <c r="K191" s="25" t="e">
        <f>IF('Crisis Indicator Data'!#REF!="No Data",1,IF(#REF!&lt;&gt;"",1,0))</f>
        <v>#REF!</v>
      </c>
      <c r="L191" s="25" t="e">
        <f>IF('Crisis Indicator Data'!#REF!="No Data",1,IF(#REF!&lt;&gt;"",1,0))</f>
        <v>#REF!</v>
      </c>
      <c r="M191" s="25" t="e">
        <f>IF('Crisis Indicator Data'!#REF!="No Data",1,IF(#REF!&lt;&gt;"",1,0))</f>
        <v>#REF!</v>
      </c>
      <c r="N191" s="25" t="e">
        <f>IF('Crisis Indicator Data'!#REF!="No Data",1,IF(#REF!&lt;&gt;"",1,0))</f>
        <v>#REF!</v>
      </c>
      <c r="O191" s="25" t="e">
        <f>IF('Crisis Indicator Data'!#REF!="No Data",1,IF(#REF!&lt;&gt;"",1,0))</f>
        <v>#REF!</v>
      </c>
      <c r="P191" s="25" t="e">
        <f>IF('Crisis Indicator Data'!#REF!="No Data",1,IF(#REF!&lt;&gt;"",1,0))</f>
        <v>#REF!</v>
      </c>
      <c r="Q191" s="25" t="e">
        <f>IF('Crisis Indicator Data'!#REF!="No Data",1,IF(#REF!&lt;&gt;"",1,0))</f>
        <v>#REF!</v>
      </c>
      <c r="R191" s="25" t="e">
        <f>IF('Crisis Indicator Data'!#REF!="No Data",1,IF(#REF!&lt;&gt;"",1,0))</f>
        <v>#REF!</v>
      </c>
      <c r="S191" s="25" t="e">
        <f>IF('Crisis Indicator Data'!#REF!="No Data",1,IF(#REF!&lt;&gt;"",1,0))</f>
        <v>#REF!</v>
      </c>
      <c r="T191" s="25" t="e">
        <f>IF('Crisis Indicator Data'!#REF!="No Data",1,IF(#REF!&lt;&gt;"",1,0))</f>
        <v>#REF!</v>
      </c>
      <c r="U191" s="25" t="e">
        <f>IF('Crisis Indicator Data'!#REF!="No Data",1,IF(#REF!&lt;&gt;"",1,0))</f>
        <v>#REF!</v>
      </c>
      <c r="V191" s="25" t="e">
        <f>IF('Crisis Indicator Data'!#REF!="No Data",1,IF(#REF!&lt;&gt;"",1,0))</f>
        <v>#REF!</v>
      </c>
      <c r="W191" s="25" t="e">
        <f>IF('Crisis Indicator Data'!#REF!="No Data",1,IF(#REF!&lt;&gt;"",1,0))</f>
        <v>#REF!</v>
      </c>
      <c r="X191" s="25" t="e">
        <f>IF('Crisis Indicator Data'!#REF!="No Data",1,IF(#REF!&lt;&gt;"",1,0))</f>
        <v>#REF!</v>
      </c>
      <c r="Y191" s="25" t="e">
        <f>IF('Crisis Indicator Data'!#REF!="No Data",1,IF(#REF!&lt;&gt;"",1,0))</f>
        <v>#REF!</v>
      </c>
      <c r="Z191" s="25" t="e">
        <f>IF('Crisis Indicator Data'!#REF!="No Data",1,IF(#REF!&lt;&gt;"",1,0))</f>
        <v>#REF!</v>
      </c>
      <c r="AA191" s="25" t="e">
        <f>IF('Crisis Indicator Data'!#REF!="No Data",1,IF(#REF!&lt;&gt;"",1,0))</f>
        <v>#REF!</v>
      </c>
      <c r="AB191" s="25" t="e">
        <f>IF('Crisis Indicator Data'!#REF!="No Data",1,IF(#REF!&lt;&gt;"",1,0))</f>
        <v>#REF!</v>
      </c>
      <c r="AC191" s="25" t="e">
        <f>IF('Crisis Indicator Data'!#REF!="No Data",1,IF(#REF!&lt;&gt;"",1,0))</f>
        <v>#REF!</v>
      </c>
      <c r="AD191" s="25" t="e">
        <f>IF('Crisis Indicator Data'!#REF!="No Data",1,IF(#REF!&lt;&gt;"",1,0))</f>
        <v>#REF!</v>
      </c>
      <c r="AE191" s="25" t="e">
        <f>IF('Crisis Indicator Data'!#REF!="No Data",1,IF(#REF!&lt;&gt;"",1,0))</f>
        <v>#REF!</v>
      </c>
      <c r="AF191" s="25" t="e">
        <f>IF('Crisis Indicator Data'!#REF!="No Data",1,IF(#REF!&lt;&gt;"",1,0))</f>
        <v>#REF!</v>
      </c>
      <c r="AG191" s="25" t="e">
        <f>IF('Crisis Indicator Data'!#REF!="No Data",1,IF(#REF!&lt;&gt;"",1,0))</f>
        <v>#REF!</v>
      </c>
      <c r="AH191" s="25" t="e">
        <f>IF('Crisis Indicator Data'!#REF!="No Data",1,IF(#REF!&lt;&gt;"",1,0))</f>
        <v>#REF!</v>
      </c>
      <c r="AI191" s="25" t="e">
        <f>IF('Crisis Indicator Data'!#REF!="No Data",1,IF(#REF!&lt;&gt;"",1,0))</f>
        <v>#REF!</v>
      </c>
      <c r="AJ191" s="25" t="e">
        <f>IF('Crisis Indicator Data'!#REF!="No Data",1,IF(#REF!&lt;&gt;"",1,0))</f>
        <v>#REF!</v>
      </c>
      <c r="AK191" s="25" t="e">
        <f>IF('Crisis Indicator Data'!#REF!="No Data",1,IF(#REF!&lt;&gt;"",1,0))</f>
        <v>#REF!</v>
      </c>
      <c r="AL191" s="25" t="e">
        <f>IF('Crisis Indicator Data'!#REF!="No Data",1,IF(#REF!&lt;&gt;"",1,0))</f>
        <v>#REF!</v>
      </c>
      <c r="AM191" s="25" t="e">
        <f>IF('Crisis Indicator Data'!#REF!="No Data",1,IF(#REF!&lt;&gt;"",1,0))</f>
        <v>#REF!</v>
      </c>
      <c r="AN191" s="25" t="e">
        <f>IF('Crisis Indicator Data'!#REF!="No Data",1,IF(#REF!&lt;&gt;"",1,0))</f>
        <v>#REF!</v>
      </c>
      <c r="AO191" s="25" t="e">
        <f>IF('Crisis Indicator Data'!#REF!="No Data",1,IF(#REF!&lt;&gt;"",1,0))</f>
        <v>#REF!</v>
      </c>
      <c r="AP191" s="25" t="e">
        <f>IF('Crisis Indicator Data'!#REF!="No Data",1,IF(#REF!&lt;&gt;"",1,0))</f>
        <v>#REF!</v>
      </c>
      <c r="AQ191" s="25" t="e">
        <f>IF('Crisis Indicator Data'!#REF!="No Data",1,IF(#REF!&lt;&gt;"",1,0))</f>
        <v>#REF!</v>
      </c>
      <c r="AR191" s="25" t="e">
        <f>IF('Crisis Indicator Data'!#REF!="No Data",1,IF(#REF!&lt;&gt;"",1,0))</f>
        <v>#REF!</v>
      </c>
      <c r="AS191" s="25" t="e">
        <f>IF('Crisis Indicator Data'!#REF!="No Data",1,IF(#REF!&lt;&gt;"",1,0))</f>
        <v>#REF!</v>
      </c>
      <c r="AT191" s="25" t="e">
        <f>IF('Crisis Indicator Data'!#REF!="No Data",1,IF(#REF!&lt;&gt;"",1,0))</f>
        <v>#REF!</v>
      </c>
      <c r="AU191" s="25" t="e">
        <f>IF('Crisis Indicator Data'!#REF!="No Data",1,IF(#REF!&lt;&gt;"",1,0))</f>
        <v>#REF!</v>
      </c>
      <c r="AV191" s="25" t="e">
        <f>IF('Crisis Indicator Data'!#REF!="No Data",1,IF(#REF!&lt;&gt;"",1,0))</f>
        <v>#REF!</v>
      </c>
      <c r="AW191" s="25" t="e">
        <f>IF('Crisis Indicator Data'!#REF!="No Data",1,IF(#REF!&lt;&gt;"",1,0))</f>
        <v>#REF!</v>
      </c>
      <c r="AX191" s="25" t="e">
        <f>IF('Crisis Indicator Data'!#REF!="No Data",1,IF(#REF!&lt;&gt;"",1,0))</f>
        <v>#REF!</v>
      </c>
      <c r="AY191" s="25" t="e">
        <f>IF('Crisis Indicator Data'!#REF!="No Data",1,IF(#REF!&lt;&gt;"",1,0))</f>
        <v>#REF!</v>
      </c>
      <c r="AZ191" s="25" t="e">
        <f>IF('Crisis Indicator Data'!#REF!="No Data",1,IF(#REF!&lt;&gt;"",1,0))</f>
        <v>#REF!</v>
      </c>
      <c r="BA191" t="e">
        <f t="shared" si="10"/>
        <v>#REF!</v>
      </c>
      <c r="BB191" s="27" t="e">
        <f t="shared" si="11"/>
        <v>#REF!</v>
      </c>
    </row>
    <row r="192" spans="1:54" x14ac:dyDescent="0.25">
      <c r="A192" t="s">
        <v>10133</v>
      </c>
      <c r="B192" s="25" t="e">
        <f>IF('Crisis Indicator Data'!#REF!="No Data",1,IF(#REF!&lt;&gt;"",1,0))</f>
        <v>#REF!</v>
      </c>
      <c r="C192" s="25" t="e">
        <f>IF('Crisis Indicator Data'!#REF!="No Data",1,IF(#REF!&lt;&gt;"",1,0))</f>
        <v>#REF!</v>
      </c>
      <c r="D192" s="25" t="e">
        <f>IF('Crisis Indicator Data'!#REF!="No Data",1,IF(#REF!&lt;&gt;"",1,0))</f>
        <v>#REF!</v>
      </c>
      <c r="E192" s="25" t="e">
        <f>IF('Crisis Indicator Data'!#REF!="No Data",1,IF(#REF!&lt;&gt;"",1,0))</f>
        <v>#REF!</v>
      </c>
      <c r="F192" s="25" t="e">
        <f>IF('Crisis Indicator Data'!#REF!="No Data",1,IF(#REF!&lt;&gt;"",1,0))</f>
        <v>#REF!</v>
      </c>
      <c r="G192" s="25" t="e">
        <f>IF('Crisis Indicator Data'!#REF!="No Data",1,IF(#REF!&lt;&gt;"",1,0))</f>
        <v>#REF!</v>
      </c>
      <c r="H192" s="25" t="e">
        <f>IF('Crisis Indicator Data'!#REF!="No Data",1,IF(#REF!&lt;&gt;"",1,0))</f>
        <v>#REF!</v>
      </c>
      <c r="I192" s="25" t="e">
        <f>IF('Crisis Indicator Data'!#REF!="No Data",1,IF(#REF!&lt;&gt;"",1,0))</f>
        <v>#REF!</v>
      </c>
      <c r="J192" s="25" t="e">
        <f>IF('Crisis Indicator Data'!#REF!="No Data",1,IF(#REF!&lt;&gt;"",1,0))</f>
        <v>#REF!</v>
      </c>
      <c r="K192" s="25" t="e">
        <f>IF('Crisis Indicator Data'!#REF!="No Data",1,IF(#REF!&lt;&gt;"",1,0))</f>
        <v>#REF!</v>
      </c>
      <c r="L192" s="25" t="e">
        <f>IF('Crisis Indicator Data'!#REF!="No Data",1,IF(#REF!&lt;&gt;"",1,0))</f>
        <v>#REF!</v>
      </c>
      <c r="M192" s="25" t="e">
        <f>IF('Crisis Indicator Data'!#REF!="No Data",1,IF(#REF!&lt;&gt;"",1,0))</f>
        <v>#REF!</v>
      </c>
      <c r="N192" s="25" t="e">
        <f>IF('Crisis Indicator Data'!#REF!="No Data",1,IF(#REF!&lt;&gt;"",1,0))</f>
        <v>#REF!</v>
      </c>
      <c r="O192" s="25" t="e">
        <f>IF('Crisis Indicator Data'!#REF!="No Data",1,IF(#REF!&lt;&gt;"",1,0))</f>
        <v>#REF!</v>
      </c>
      <c r="P192" s="25" t="e">
        <f>IF('Crisis Indicator Data'!#REF!="No Data",1,IF(#REF!&lt;&gt;"",1,0))</f>
        <v>#REF!</v>
      </c>
      <c r="Q192" s="25" t="e">
        <f>IF('Crisis Indicator Data'!#REF!="No Data",1,IF(#REF!&lt;&gt;"",1,0))</f>
        <v>#REF!</v>
      </c>
      <c r="R192" s="25" t="e">
        <f>IF('Crisis Indicator Data'!#REF!="No Data",1,IF(#REF!&lt;&gt;"",1,0))</f>
        <v>#REF!</v>
      </c>
      <c r="S192" s="25" t="e">
        <f>IF('Crisis Indicator Data'!#REF!="No Data",1,IF(#REF!&lt;&gt;"",1,0))</f>
        <v>#REF!</v>
      </c>
      <c r="T192" s="25" t="e">
        <f>IF('Crisis Indicator Data'!#REF!="No Data",1,IF(#REF!&lt;&gt;"",1,0))</f>
        <v>#REF!</v>
      </c>
      <c r="U192" s="25" t="e">
        <f>IF('Crisis Indicator Data'!#REF!="No Data",1,IF(#REF!&lt;&gt;"",1,0))</f>
        <v>#REF!</v>
      </c>
      <c r="V192" s="25" t="e">
        <f>IF('Crisis Indicator Data'!#REF!="No Data",1,IF(#REF!&lt;&gt;"",1,0))</f>
        <v>#REF!</v>
      </c>
      <c r="W192" s="25" t="e">
        <f>IF('Crisis Indicator Data'!#REF!="No Data",1,IF(#REF!&lt;&gt;"",1,0))</f>
        <v>#REF!</v>
      </c>
      <c r="X192" s="25" t="e">
        <f>IF('Crisis Indicator Data'!#REF!="No Data",1,IF(#REF!&lt;&gt;"",1,0))</f>
        <v>#REF!</v>
      </c>
      <c r="Y192" s="25" t="e">
        <f>IF('Crisis Indicator Data'!#REF!="No Data",1,IF(#REF!&lt;&gt;"",1,0))</f>
        <v>#REF!</v>
      </c>
      <c r="Z192" s="25" t="e">
        <f>IF('Crisis Indicator Data'!#REF!="No Data",1,IF(#REF!&lt;&gt;"",1,0))</f>
        <v>#REF!</v>
      </c>
      <c r="AA192" s="25" t="e">
        <f>IF('Crisis Indicator Data'!#REF!="No Data",1,IF(#REF!&lt;&gt;"",1,0))</f>
        <v>#REF!</v>
      </c>
      <c r="AB192" s="25" t="e">
        <f>IF('Crisis Indicator Data'!#REF!="No Data",1,IF(#REF!&lt;&gt;"",1,0))</f>
        <v>#REF!</v>
      </c>
      <c r="AC192" s="25" t="e">
        <f>IF('Crisis Indicator Data'!#REF!="No Data",1,IF(#REF!&lt;&gt;"",1,0))</f>
        <v>#REF!</v>
      </c>
      <c r="AD192" s="25" t="e">
        <f>IF('Crisis Indicator Data'!#REF!="No Data",1,IF(#REF!&lt;&gt;"",1,0))</f>
        <v>#REF!</v>
      </c>
      <c r="AE192" s="25" t="e">
        <f>IF('Crisis Indicator Data'!#REF!="No Data",1,IF(#REF!&lt;&gt;"",1,0))</f>
        <v>#REF!</v>
      </c>
      <c r="AF192" s="25" t="e">
        <f>IF('Crisis Indicator Data'!#REF!="No Data",1,IF(#REF!&lt;&gt;"",1,0))</f>
        <v>#REF!</v>
      </c>
      <c r="AG192" s="25" t="e">
        <f>IF('Crisis Indicator Data'!#REF!="No Data",1,IF(#REF!&lt;&gt;"",1,0))</f>
        <v>#REF!</v>
      </c>
      <c r="AH192" s="25" t="e">
        <f>IF('Crisis Indicator Data'!#REF!="No Data",1,IF(#REF!&lt;&gt;"",1,0))</f>
        <v>#REF!</v>
      </c>
      <c r="AI192" s="25" t="e">
        <f>IF('Crisis Indicator Data'!#REF!="No Data",1,IF(#REF!&lt;&gt;"",1,0))</f>
        <v>#REF!</v>
      </c>
      <c r="AJ192" s="25" t="e">
        <f>IF('Crisis Indicator Data'!#REF!="No Data",1,IF(#REF!&lt;&gt;"",1,0))</f>
        <v>#REF!</v>
      </c>
      <c r="AK192" s="25" t="e">
        <f>IF('Crisis Indicator Data'!#REF!="No Data",1,IF(#REF!&lt;&gt;"",1,0))</f>
        <v>#REF!</v>
      </c>
      <c r="AL192" s="25" t="e">
        <f>IF('Crisis Indicator Data'!#REF!="No Data",1,IF(#REF!&lt;&gt;"",1,0))</f>
        <v>#REF!</v>
      </c>
      <c r="AM192" s="25" t="e">
        <f>IF('Crisis Indicator Data'!#REF!="No Data",1,IF(#REF!&lt;&gt;"",1,0))</f>
        <v>#REF!</v>
      </c>
      <c r="AN192" s="25" t="e">
        <f>IF('Crisis Indicator Data'!#REF!="No Data",1,IF(#REF!&lt;&gt;"",1,0))</f>
        <v>#REF!</v>
      </c>
      <c r="AO192" s="25" t="e">
        <f>IF('Crisis Indicator Data'!#REF!="No Data",1,IF(#REF!&lt;&gt;"",1,0))</f>
        <v>#REF!</v>
      </c>
      <c r="AP192" s="25" t="e">
        <f>IF('Crisis Indicator Data'!#REF!="No Data",1,IF(#REF!&lt;&gt;"",1,0))</f>
        <v>#REF!</v>
      </c>
      <c r="AQ192" s="25" t="e">
        <f>IF('Crisis Indicator Data'!#REF!="No Data",1,IF(#REF!&lt;&gt;"",1,0))</f>
        <v>#REF!</v>
      </c>
      <c r="AR192" s="25" t="e">
        <f>IF('Crisis Indicator Data'!#REF!="No Data",1,IF(#REF!&lt;&gt;"",1,0))</f>
        <v>#REF!</v>
      </c>
      <c r="AS192" s="25" t="e">
        <f>IF('Crisis Indicator Data'!#REF!="No Data",1,IF(#REF!&lt;&gt;"",1,0))</f>
        <v>#REF!</v>
      </c>
      <c r="AT192" s="25" t="e">
        <f>IF('Crisis Indicator Data'!#REF!="No Data",1,IF(#REF!&lt;&gt;"",1,0))</f>
        <v>#REF!</v>
      </c>
      <c r="AU192" s="25" t="e">
        <f>IF('Crisis Indicator Data'!#REF!="No Data",1,IF(#REF!&lt;&gt;"",1,0))</f>
        <v>#REF!</v>
      </c>
      <c r="AV192" s="25" t="e">
        <f>IF('Crisis Indicator Data'!#REF!="No Data",1,IF(#REF!&lt;&gt;"",1,0))</f>
        <v>#REF!</v>
      </c>
      <c r="AW192" s="25" t="e">
        <f>IF('Crisis Indicator Data'!#REF!="No Data",1,IF(#REF!&lt;&gt;"",1,0))</f>
        <v>#REF!</v>
      </c>
      <c r="AX192" s="25" t="e">
        <f>IF('Crisis Indicator Data'!#REF!="No Data",1,IF(#REF!&lt;&gt;"",1,0))</f>
        <v>#REF!</v>
      </c>
      <c r="AY192" s="25" t="e">
        <f>IF('Crisis Indicator Data'!#REF!="No Data",1,IF(#REF!&lt;&gt;"",1,0))</f>
        <v>#REF!</v>
      </c>
      <c r="AZ192" s="25" t="e">
        <f>IF('Crisis Indicator Data'!#REF!="No Data",1,IF(#REF!&lt;&gt;"",1,0))</f>
        <v>#REF!</v>
      </c>
      <c r="BA192" t="e">
        <f t="shared" si="10"/>
        <v>#REF!</v>
      </c>
      <c r="BB192" s="27" t="e">
        <f t="shared" si="11"/>
        <v>#REF!</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A2B54"/>
    <pageSetUpPr fitToPage="1"/>
  </sheetPr>
  <dimension ref="A1:U158"/>
  <sheetViews>
    <sheetView workbookViewId="0"/>
  </sheetViews>
  <sheetFormatPr defaultColWidth="8.5703125" defaultRowHeight="15" x14ac:dyDescent="0.25"/>
  <cols>
    <col min="1" max="1" width="43.5703125" bestFit="1" customWidth="1"/>
    <col min="2" max="2" width="10" customWidth="1"/>
    <col min="3" max="3" width="17.5703125" customWidth="1"/>
    <col min="5" max="5" width="27.42578125" bestFit="1" customWidth="1"/>
    <col min="8" max="8" width="9.5703125" customWidth="1"/>
    <col min="9" max="9" width="13.5703125" customWidth="1"/>
    <col min="10" max="10" width="10.42578125" customWidth="1"/>
    <col min="21" max="21" width="11.42578125" bestFit="1" customWidth="1"/>
  </cols>
  <sheetData>
    <row r="1" spans="1:21" ht="23.1" customHeight="1" x14ac:dyDescent="0.35">
      <c r="A1" s="142" t="str">
        <f>"INFORM Severity Index - all crises. Release: "&amp;About!$A$5&amp;""</f>
        <v>INFORM Severity Index - all crises. Release: November 2023</v>
      </c>
      <c r="B1" s="58"/>
      <c r="C1" s="58"/>
      <c r="D1" s="58"/>
      <c r="E1" s="58"/>
      <c r="F1" s="58"/>
      <c r="G1" s="58"/>
      <c r="H1" s="58"/>
      <c r="I1" s="58"/>
      <c r="J1" s="58"/>
      <c r="K1" s="58"/>
      <c r="L1" s="58"/>
      <c r="M1" s="58"/>
      <c r="N1" s="58"/>
      <c r="O1" s="58"/>
      <c r="P1" s="58"/>
      <c r="Q1" s="58"/>
      <c r="R1" s="58"/>
      <c r="S1" s="58"/>
      <c r="T1" s="58"/>
      <c r="U1" s="58"/>
    </row>
    <row r="2" spans="1:21" ht="96.75" customHeight="1" thickBot="1" x14ac:dyDescent="0.3">
      <c r="A2" s="13" t="s">
        <v>9673</v>
      </c>
      <c r="B2" s="13" t="s">
        <v>9675</v>
      </c>
      <c r="C2" s="13" t="s">
        <v>9676</v>
      </c>
      <c r="D2" s="6" t="s">
        <v>9677</v>
      </c>
      <c r="E2" s="13" t="s">
        <v>9678</v>
      </c>
      <c r="F2" s="85" t="s">
        <v>9679</v>
      </c>
      <c r="G2" s="86" t="s">
        <v>9680</v>
      </c>
      <c r="H2" s="85" t="s">
        <v>9680</v>
      </c>
      <c r="I2" s="87" t="s">
        <v>9681</v>
      </c>
      <c r="J2" s="87" t="s">
        <v>6</v>
      </c>
      <c r="K2" s="89" t="s">
        <v>9682</v>
      </c>
      <c r="L2" s="88" t="s">
        <v>9698</v>
      </c>
      <c r="M2" s="88" t="s">
        <v>9699</v>
      </c>
      <c r="N2" s="59" t="s">
        <v>9685</v>
      </c>
      <c r="O2" s="90" t="s">
        <v>9686</v>
      </c>
      <c r="P2" s="90" t="s">
        <v>9687</v>
      </c>
      <c r="Q2" s="91" t="s">
        <v>9688</v>
      </c>
      <c r="R2" s="92" t="s">
        <v>9689</v>
      </c>
      <c r="S2" s="92" t="s">
        <v>9690</v>
      </c>
      <c r="T2" s="63" t="s">
        <v>9691</v>
      </c>
      <c r="U2" s="141" t="s">
        <v>9692</v>
      </c>
    </row>
    <row r="3" spans="1:21" ht="18" hidden="1" customHeight="1" thickTop="1" x14ac:dyDescent="0.3">
      <c r="A3" s="56" t="s">
        <v>9693</v>
      </c>
      <c r="B3" s="56"/>
      <c r="C3" s="56"/>
      <c r="D3" s="56"/>
      <c r="E3" s="56"/>
      <c r="F3" s="48"/>
      <c r="G3" s="48"/>
      <c r="H3" s="48"/>
      <c r="I3" s="82"/>
      <c r="J3" s="48"/>
      <c r="K3" s="47"/>
      <c r="L3" s="46"/>
      <c r="M3" s="46"/>
      <c r="N3" s="47"/>
      <c r="O3" s="48"/>
      <c r="P3" s="48"/>
      <c r="Q3" s="47"/>
      <c r="R3" s="46"/>
      <c r="S3" s="46"/>
      <c r="T3" s="2"/>
      <c r="U3" s="124"/>
    </row>
    <row r="4" spans="1:21" ht="18" customHeight="1" thickTop="1" x14ac:dyDescent="0.3">
      <c r="A4" s="14" t="s">
        <v>9694</v>
      </c>
      <c r="B4" s="14"/>
      <c r="C4" s="14"/>
      <c r="D4" s="7" t="s">
        <v>9694</v>
      </c>
      <c r="E4" s="14"/>
      <c r="F4" s="40" t="s">
        <v>9695</v>
      </c>
      <c r="G4" s="40" t="s">
        <v>9695</v>
      </c>
      <c r="H4" s="40" t="s">
        <v>9696</v>
      </c>
      <c r="I4" s="40" t="s">
        <v>9697</v>
      </c>
      <c r="J4" s="40" t="s">
        <v>9696</v>
      </c>
      <c r="K4" s="40" t="s">
        <v>9695</v>
      </c>
      <c r="L4" s="40" t="s">
        <v>9695</v>
      </c>
      <c r="M4" s="40" t="s">
        <v>9695</v>
      </c>
      <c r="N4" s="40" t="s">
        <v>9695</v>
      </c>
      <c r="O4" s="40" t="s">
        <v>9695</v>
      </c>
      <c r="P4" s="40" t="s">
        <v>9695</v>
      </c>
      <c r="Q4" s="40" t="s">
        <v>9695</v>
      </c>
      <c r="R4" s="40" t="s">
        <v>9695</v>
      </c>
      <c r="S4" s="40" t="s">
        <v>9695</v>
      </c>
      <c r="T4" s="2"/>
      <c r="U4" s="124"/>
    </row>
    <row r="5" spans="1:21" x14ac:dyDescent="0.25">
      <c r="A5" s="148" t="str">
        <f t="array" ref="A5">IFERROR(INDEX(Lists!$B$2:$B$200,SMALL(IF(Lists!$I$2:$I$200="Individual",ROW(Lists!$B$2:$B$200)),ROW(1:1))-1,1),"")</f>
        <v>Complex crisis in Afghanistan</v>
      </c>
      <c r="B5" s="149" t="str">
        <f>VLOOKUP(A5,Lists!$B$2:$G$200,2,FALSE)</f>
        <v>AFG001</v>
      </c>
      <c r="C5" s="149" t="str">
        <f>VLOOKUP(B5,'INFORM Severity - hidden'!$C$5:$D$200,2,FALSE)</f>
        <v>Afghanistan</v>
      </c>
      <c r="D5" s="149" t="str">
        <f>VLOOKUP(A5,Lists!$B$2:$G$200,3,FALSE)</f>
        <v>AFG</v>
      </c>
      <c r="E5" s="150" t="str">
        <f>VLOOKUP(A5,Lists!$B$2:$G$200,5,FALSE)</f>
        <v>Conflict,Violence,Displacement,Drought,Earthquake,Socio-political</v>
      </c>
      <c r="F5" s="144">
        <f t="shared" ref="F5:F36" si="0">IF(OR(N5="x",K5="x"),"x",ROUND((5-GEOMEAN(((5-K5)/5*4+1),((5-N5)/5*4+1),((5-N5)/5*4+1)))/4*3.5+Q5*0.3,1))</f>
        <v>4.4000000000000004</v>
      </c>
      <c r="G5" s="145">
        <f t="shared" ref="G5:G36" si="1">IF(F5="x","x",ROUNDUP(F5,0))</f>
        <v>5</v>
      </c>
      <c r="H5" s="145" t="str">
        <f t="shared" ref="H5:H36" si="2">IF(N5="x","x",IF(K5="x","x",(IF(G5=5,"Very High",IF(G5=4,"High",IF(G5=3,"Medium",IF(G5=2,"Low","Very Low")))))))</f>
        <v>Very High</v>
      </c>
      <c r="I5" s="146" t="str">
        <f>INDEX(Trends!$D$3:$D$404,MATCH(B5,Trends!$C$3:$C$404,0))</f>
        <v>Decreasing</v>
      </c>
      <c r="J5" s="145" t="str">
        <f>VLOOKUP($B5,Reliability!$A$3:$I$300,9,FALSE)</f>
        <v>Very High</v>
      </c>
      <c r="K5" s="147">
        <f t="shared" ref="K5:K36" si="3">IF(OR(M5="x",L5="x"),"x",ROUND((5-GEOMEAN(((5-L5)/5*4+1),((5-M5)/5*4+1),((5-M5)/5*4+1)))/4*5,1))</f>
        <v>4.7</v>
      </c>
      <c r="L5" s="147">
        <f>VLOOKUP($B5,'Impact of the crisis'!$C$6:$N$300,12,FALSE)</f>
        <v>4.9000000000000004</v>
      </c>
      <c r="M5" s="147">
        <f>VLOOKUP($B5,'Impact of the crisis'!$C$6:$AB$300,26,FALSE)</f>
        <v>4.5999999999999996</v>
      </c>
      <c r="N5" s="147">
        <f>VLOOKUP($B5,'Conditions of people affected'!$C$6:$R$300,16,FALSE)</f>
        <v>4.5</v>
      </c>
      <c r="O5" s="147">
        <f>VLOOKUP($B5,'Conditions of people affected'!$C$6:$R$300,9,FALSE)</f>
        <v>5</v>
      </c>
      <c r="P5" s="147">
        <f>VLOOKUP($B5,'Conditions of people affected'!$C$6:$R$300,15,FALSE)</f>
        <v>4</v>
      </c>
      <c r="Q5" s="147">
        <f t="shared" ref="Q5:Q36" si="4">IF(OR(S5="x",R5="x"),R5,ROUND((5-GEOMEAN(((5-R5)/5*4+1),((5-S5)/5*4+1)))/4*5,1))</f>
        <v>4</v>
      </c>
      <c r="R5" s="147">
        <f>VLOOKUP($B5,'Complexity of the crisis'!$C$6:$AN$300,22,FALSE)</f>
        <v>4</v>
      </c>
      <c r="S5" s="147">
        <f>VLOOKUP($B5,'Complexity of the crisis'!$C$6:$AN$300,38,FALSE)</f>
        <v>4</v>
      </c>
      <c r="T5" s="151" t="str">
        <f>VLOOKUP(B5,Lists!$C$3:$E$300,3,FALSE)</f>
        <v>Asia</v>
      </c>
      <c r="U5" s="152">
        <f>VLOOKUP(B5,'INFORM Severity - hidden'!$C$5:$V$300,20,FALSE)</f>
        <v>45260</v>
      </c>
    </row>
    <row r="6" spans="1:21" x14ac:dyDescent="0.25">
      <c r="A6" s="148" t="str">
        <f t="array" ref="A6">IFERROR(INDEX(Lists!$B$2:$B$200,SMALL(IF(Lists!$I$2:$I$200="Individual",ROW(Lists!$B$2:$B$200)),ROW(2:2))-1,1),"")</f>
        <v>Earthquake in Herat Province</v>
      </c>
      <c r="B6" s="149" t="str">
        <f>VLOOKUP(A6,Lists!$B$2:$G$200,2,FALSE)</f>
        <v>AFG006</v>
      </c>
      <c r="C6" s="149" t="str">
        <f>VLOOKUP(B6,'INFORM Severity - hidden'!$C$5:$D$200,2,FALSE)</f>
        <v>Afghanistan</v>
      </c>
      <c r="D6" s="149" t="str">
        <f>VLOOKUP(A6,Lists!$B$2:$G$200,3,FALSE)</f>
        <v>AFG</v>
      </c>
      <c r="E6" s="150" t="str">
        <f>VLOOKUP(A6,Lists!$B$2:$G$200,5,FALSE)</f>
        <v>Earthquake</v>
      </c>
      <c r="F6" s="144">
        <f t="shared" si="0"/>
        <v>3</v>
      </c>
      <c r="G6" s="145">
        <f t="shared" si="1"/>
        <v>3</v>
      </c>
      <c r="H6" s="145" t="str">
        <f t="shared" si="2"/>
        <v>Medium</v>
      </c>
      <c r="I6" s="146" t="str">
        <f>INDEX(Trends!$D$3:$D$404,MATCH(B6,Trends!$C$3:$C$404,0))</f>
        <v>-</v>
      </c>
      <c r="J6" s="145" t="str">
        <f>VLOOKUP($B6,Reliability!$A$3:$I$300,9,FALSE)</f>
        <v>High</v>
      </c>
      <c r="K6" s="147">
        <f t="shared" si="3"/>
        <v>3.3</v>
      </c>
      <c r="L6" s="147">
        <f>VLOOKUP($B6,'Impact of the crisis'!$C$6:$N$300,12,FALSE)</f>
        <v>1.4</v>
      </c>
      <c r="M6" s="147">
        <f>VLOOKUP($B6,'Impact of the crisis'!$C$6:$AB$300,26,FALSE)</f>
        <v>3.9</v>
      </c>
      <c r="N6" s="147">
        <f>VLOOKUP($B6,'Conditions of people affected'!$C$6:$R$300,16,FALSE)</f>
        <v>2.7</v>
      </c>
      <c r="O6" s="147">
        <f>VLOOKUP($B6,'Conditions of people affected'!$C$6:$R$300,9,FALSE)</f>
        <v>2.4</v>
      </c>
      <c r="P6" s="147">
        <f>VLOOKUP($B6,'Conditions of people affected'!$C$6:$R$300,15,FALSE)</f>
        <v>3</v>
      </c>
      <c r="Q6" s="147">
        <f t="shared" si="4"/>
        <v>3.3</v>
      </c>
      <c r="R6" s="147">
        <f>VLOOKUP($B6,'Complexity of the crisis'!$C$6:$AN$300,22,FALSE)</f>
        <v>4</v>
      </c>
      <c r="S6" s="147">
        <f>VLOOKUP($B6,'Complexity of the crisis'!$C$6:$AN$300,38,FALSE)</f>
        <v>2.5</v>
      </c>
      <c r="T6" s="151" t="str">
        <f>VLOOKUP(B6,Lists!$C$3:$E$300,3,FALSE)</f>
        <v>Asia</v>
      </c>
      <c r="U6" s="152">
        <f>VLOOKUP(B6,'INFORM Severity - hidden'!$C$5:$V$300,20,FALSE)</f>
        <v>45260</v>
      </c>
    </row>
    <row r="7" spans="1:21" x14ac:dyDescent="0.25">
      <c r="A7" s="148" t="str">
        <f t="array" ref="A7">IFERROR(INDEX(Lists!$B$2:$B$200,SMALL(IF(Lists!$I$2:$I$200="Individual",ROW(Lists!$B$2:$B$200)),ROW(3:3))-1,1),"")</f>
        <v>Drought in South-West Angola</v>
      </c>
      <c r="B7" s="149" t="str">
        <f>VLOOKUP(A7,Lists!$B$2:$G$200,2,FALSE)</f>
        <v>AGO002</v>
      </c>
      <c r="C7" s="149" t="str">
        <f>VLOOKUP(B7,'INFORM Severity - hidden'!$C$5:$D$200,2,FALSE)</f>
        <v>Angola</v>
      </c>
      <c r="D7" s="149" t="str">
        <f>VLOOKUP(A7,Lists!$B$2:$G$200,3,FALSE)</f>
        <v>AGO</v>
      </c>
      <c r="E7" s="150" t="str">
        <f>VLOOKUP(A7,Lists!$B$2:$G$200,5,FALSE)</f>
        <v>Drought</v>
      </c>
      <c r="F7" s="144">
        <f t="shared" si="0"/>
        <v>3.1</v>
      </c>
      <c r="G7" s="145">
        <f t="shared" si="1"/>
        <v>4</v>
      </c>
      <c r="H7" s="145" t="str">
        <f t="shared" si="2"/>
        <v>High</v>
      </c>
      <c r="I7" s="146" t="str">
        <f>INDEX(Trends!$D$3:$D$404,MATCH(B7,Trends!$C$3:$C$404,0))</f>
        <v>Stable</v>
      </c>
      <c r="J7" s="145" t="str">
        <f>VLOOKUP($B7,Reliability!$A$3:$I$300,9,FALSE)</f>
        <v>Medium</v>
      </c>
      <c r="K7" s="147">
        <f t="shared" si="3"/>
        <v>2.8</v>
      </c>
      <c r="L7" s="147">
        <f>VLOOKUP($B7,'Impact of the crisis'!$C$6:$N$300,12,FALSE)</f>
        <v>3.7</v>
      </c>
      <c r="M7" s="147">
        <f>VLOOKUP($B7,'Impact of the crisis'!$C$6:$AB$300,26,FALSE)</f>
        <v>2.2000000000000002</v>
      </c>
      <c r="N7" s="147">
        <f>VLOOKUP($B7,'Conditions of people affected'!$C$6:$R$300,16,FALSE)</f>
        <v>3.85</v>
      </c>
      <c r="O7" s="147">
        <f>VLOOKUP($B7,'Conditions of people affected'!$C$6:$R$300,9,FALSE)</f>
        <v>3.7</v>
      </c>
      <c r="P7" s="147">
        <f>VLOOKUP($B7,'Conditions of people affected'!$C$6:$R$300,15,FALSE)</f>
        <v>4</v>
      </c>
      <c r="Q7" s="147">
        <f t="shared" si="4"/>
        <v>2.2000000000000002</v>
      </c>
      <c r="R7" s="147">
        <f>VLOOKUP($B7,'Complexity of the crisis'!$C$6:$AN$300,22,FALSE)</f>
        <v>3.1</v>
      </c>
      <c r="S7" s="147">
        <f>VLOOKUP($B7,'Complexity of the crisis'!$C$6:$AN$300,38,FALSE)</f>
        <v>1</v>
      </c>
      <c r="T7" s="151" t="str">
        <f>VLOOKUP(B7,Lists!$C$3:$E$300,3,FALSE)</f>
        <v>Africa</v>
      </c>
      <c r="U7" s="152">
        <f>VLOOKUP(B7,'INFORM Severity - hidden'!$C$5:$V$300,20,FALSE)</f>
        <v>45260</v>
      </c>
    </row>
    <row r="8" spans="1:21" x14ac:dyDescent="0.25">
      <c r="A8" s="148" t="str">
        <f t="array" ref="A8">IFERROR(INDEX(Lists!$B$2:$B$200,SMALL(IF(Lists!$I$2:$I$200="Individual",ROW(Lists!$B$2:$B$200)),ROW(4:4))-1,1),"")</f>
        <v>Nagorno-Karabakh Conflict in Armenia</v>
      </c>
      <c r="B8" s="149" t="str">
        <f>VLOOKUP(A8,Lists!$B$2:$G$200,2,FALSE)</f>
        <v>ARM002</v>
      </c>
      <c r="C8" s="149" t="str">
        <f>VLOOKUP(B8,'INFORM Severity - hidden'!$C$5:$D$200,2,FALSE)</f>
        <v>Armenia</v>
      </c>
      <c r="D8" s="149" t="str">
        <f>VLOOKUP(A8,Lists!$B$2:$G$200,3,FALSE)</f>
        <v>ARM</v>
      </c>
      <c r="E8" s="150" t="str">
        <f>VLOOKUP(A8,Lists!$B$2:$G$200,5,FALSE)</f>
        <v>Conflict,Displacement</v>
      </c>
      <c r="F8" s="144">
        <f t="shared" si="0"/>
        <v>2.2000000000000002</v>
      </c>
      <c r="G8" s="145">
        <f t="shared" si="1"/>
        <v>3</v>
      </c>
      <c r="H8" s="145" t="str">
        <f t="shared" si="2"/>
        <v>Medium</v>
      </c>
      <c r="I8" s="146" t="str">
        <f>INDEX(Trends!$D$3:$D$404,MATCH(B8,Trends!$C$3:$C$404,0))</f>
        <v>Increasing</v>
      </c>
      <c r="J8" s="145" t="str">
        <f>VLOOKUP($B8,Reliability!$A$3:$I$300,9,FALSE)</f>
        <v>Very High</v>
      </c>
      <c r="K8" s="147">
        <f t="shared" si="3"/>
        <v>2.1</v>
      </c>
      <c r="L8" s="147">
        <f>VLOOKUP($B8,'Impact of the crisis'!$C$6:$N$300,12,FALSE)</f>
        <v>1.2</v>
      </c>
      <c r="M8" s="147">
        <f>VLOOKUP($B8,'Impact of the crisis'!$C$6:$AB$300,26,FALSE)</f>
        <v>2.5</v>
      </c>
      <c r="N8" s="147">
        <f>VLOOKUP($B8,'Conditions of people affected'!$C$6:$R$300,16,FALSE)</f>
        <v>2.4500000000000002</v>
      </c>
      <c r="O8" s="147">
        <f>VLOOKUP($B8,'Conditions of people affected'!$C$6:$R$300,9,FALSE)</f>
        <v>1.9</v>
      </c>
      <c r="P8" s="147">
        <f>VLOOKUP($B8,'Conditions of people affected'!$C$6:$R$300,15,FALSE)</f>
        <v>3</v>
      </c>
      <c r="Q8" s="147">
        <f t="shared" si="4"/>
        <v>1.9</v>
      </c>
      <c r="R8" s="147">
        <f>VLOOKUP($B8,'Complexity of the crisis'!$C$6:$AN$300,22,FALSE)</f>
        <v>1.8</v>
      </c>
      <c r="S8" s="147">
        <f>VLOOKUP($B8,'Complexity of the crisis'!$C$6:$AN$300,38,FALSE)</f>
        <v>2</v>
      </c>
      <c r="T8" s="151" t="str">
        <f>VLOOKUP(B8,Lists!$C$3:$E$300,3,FALSE)</f>
        <v>Middle east</v>
      </c>
      <c r="U8" s="152">
        <f>VLOOKUP(B8,'INFORM Severity - hidden'!$C$5:$V$300,20,FALSE)</f>
        <v>45260</v>
      </c>
    </row>
    <row r="9" spans="1:21" x14ac:dyDescent="0.25">
      <c r="A9" s="148" t="str">
        <f t="array" ref="A9">IFERROR(INDEX(Lists!$B$2:$B$200,SMALL(IF(Lists!$I$2:$I$200="Individual",ROW(Lists!$B$2:$B$200)),ROW(5:5))-1,1),"")</f>
        <v>Nagorno-Karabakh conflict in Azerbaijan</v>
      </c>
      <c r="B9" s="149" t="str">
        <f>VLOOKUP(A9,Lists!$B$2:$G$200,2,FALSE)</f>
        <v>AZE002</v>
      </c>
      <c r="C9" s="149" t="str">
        <f>VLOOKUP(B9,'INFORM Severity - hidden'!$C$5:$D$200,2,FALSE)</f>
        <v>Azerbaijan</v>
      </c>
      <c r="D9" s="149" t="str">
        <f>VLOOKUP(A9,Lists!$B$2:$G$200,3,FALSE)</f>
        <v>AZE</v>
      </c>
      <c r="E9" s="150" t="str">
        <f>VLOOKUP(A9,Lists!$B$2:$G$200,5,FALSE)</f>
        <v>Conflict,Displacement</v>
      </c>
      <c r="F9" s="144">
        <f t="shared" si="0"/>
        <v>2.5</v>
      </c>
      <c r="G9" s="145">
        <f t="shared" si="1"/>
        <v>3</v>
      </c>
      <c r="H9" s="145" t="str">
        <f t="shared" si="2"/>
        <v>Medium</v>
      </c>
      <c r="I9" s="146" t="str">
        <f>INDEX(Trends!$D$3:$D$404,MATCH(B9,Trends!$C$3:$C$404,0))</f>
        <v>Increasing</v>
      </c>
      <c r="J9" s="145" t="str">
        <f>VLOOKUP($B9,Reliability!$A$3:$I$300,9,FALSE)</f>
        <v>Medium</v>
      </c>
      <c r="K9" s="147">
        <f t="shared" si="3"/>
        <v>2.2999999999999998</v>
      </c>
      <c r="L9" s="147">
        <f>VLOOKUP($B9,'Impact of the crisis'!$C$6:$N$300,12,FALSE)</f>
        <v>0.9</v>
      </c>
      <c r="M9" s="147">
        <f>VLOOKUP($B9,'Impact of the crisis'!$C$6:$AB$300,26,FALSE)</f>
        <v>2.8</v>
      </c>
      <c r="N9" s="147">
        <f>VLOOKUP($B9,'Conditions of people affected'!$C$6:$R$300,16,FALSE)</f>
        <v>2.25</v>
      </c>
      <c r="O9" s="147">
        <f>VLOOKUP($B9,'Conditions of people affected'!$C$6:$R$300,9,FALSE)</f>
        <v>1.5</v>
      </c>
      <c r="P9" s="147">
        <f>VLOOKUP($B9,'Conditions of people affected'!$C$6:$R$300,15,FALSE)</f>
        <v>3</v>
      </c>
      <c r="Q9" s="147">
        <f t="shared" si="4"/>
        <v>3.1</v>
      </c>
      <c r="R9" s="147">
        <f>VLOOKUP($B9,'Complexity of the crisis'!$C$6:$AN$300,22,FALSE)</f>
        <v>2.7</v>
      </c>
      <c r="S9" s="147">
        <f>VLOOKUP($B9,'Complexity of the crisis'!$C$6:$AN$300,38,FALSE)</f>
        <v>3.5</v>
      </c>
      <c r="T9" s="151" t="str">
        <f>VLOOKUP(B9,Lists!$C$3:$E$300,3,FALSE)</f>
        <v>Middle east</v>
      </c>
      <c r="U9" s="152">
        <f>VLOOKUP(B9,'INFORM Severity - hidden'!$C$5:$V$300,20,FALSE)</f>
        <v>45260</v>
      </c>
    </row>
    <row r="10" spans="1:21" x14ac:dyDescent="0.25">
      <c r="A10" s="148" t="str">
        <f t="array" ref="A10">IFERROR(INDEX(Lists!$B$2:$B$200,SMALL(IF(Lists!$I$2:$I$200="Individual",ROW(Lists!$B$2:$B$200)),ROW(6:6))-1,1),"")</f>
        <v>Complex in Burundi</v>
      </c>
      <c r="B10" s="149" t="str">
        <f>VLOOKUP(A10,Lists!$B$2:$G$200,2,FALSE)</f>
        <v>BDI001</v>
      </c>
      <c r="C10" s="149" t="str">
        <f>VLOOKUP(B10,'INFORM Severity - hidden'!$C$5:$D$200,2,FALSE)</f>
        <v>Burundi</v>
      </c>
      <c r="D10" s="149" t="str">
        <f>VLOOKUP(A10,Lists!$B$2:$G$200,3,FALSE)</f>
        <v>BDI</v>
      </c>
      <c r="E10" s="150" t="str">
        <f>VLOOKUP(A10,Lists!$B$2:$G$200,5,FALSE)</f>
        <v>Violence,Displacement,Floods</v>
      </c>
      <c r="F10" s="144">
        <f t="shared" si="0"/>
        <v>3.3</v>
      </c>
      <c r="G10" s="145">
        <f t="shared" si="1"/>
        <v>4</v>
      </c>
      <c r="H10" s="145" t="str">
        <f t="shared" si="2"/>
        <v>High</v>
      </c>
      <c r="I10" s="146" t="str">
        <f>INDEX(Trends!$D$3:$D$404,MATCH(B10,Trends!$C$3:$C$404,0))</f>
        <v>Decreasing</v>
      </c>
      <c r="J10" s="145" t="str">
        <f>VLOOKUP($B10,Reliability!$A$3:$I$300,9,FALSE)</f>
        <v>High</v>
      </c>
      <c r="K10" s="147">
        <f t="shared" si="3"/>
        <v>3.3</v>
      </c>
      <c r="L10" s="147">
        <f>VLOOKUP($B10,'Impact of the crisis'!$C$6:$N$300,12,FALSE)</f>
        <v>4</v>
      </c>
      <c r="M10" s="147">
        <f>VLOOKUP($B10,'Impact of the crisis'!$C$6:$AB$300,26,FALSE)</f>
        <v>2.9</v>
      </c>
      <c r="N10" s="147">
        <f>VLOOKUP($B10,'Conditions of people affected'!$C$6:$R$300,16,FALSE)</f>
        <v>3.2</v>
      </c>
      <c r="O10" s="147">
        <f>VLOOKUP($B10,'Conditions of people affected'!$C$6:$R$300,9,FALSE)</f>
        <v>3.4</v>
      </c>
      <c r="P10" s="147">
        <f>VLOOKUP($B10,'Conditions of people affected'!$C$6:$R$300,15,FALSE)</f>
        <v>3</v>
      </c>
      <c r="Q10" s="147">
        <f t="shared" si="4"/>
        <v>3.3</v>
      </c>
      <c r="R10" s="147">
        <f>VLOOKUP($B10,'Complexity of the crisis'!$C$6:$AN$300,22,FALSE)</f>
        <v>3</v>
      </c>
      <c r="S10" s="147">
        <f>VLOOKUP($B10,'Complexity of the crisis'!$C$6:$AN$300,38,FALSE)</f>
        <v>3.5</v>
      </c>
      <c r="T10" s="151" t="str">
        <f>VLOOKUP(B10,Lists!$C$3:$E$300,3,FALSE)</f>
        <v>Africa</v>
      </c>
      <c r="U10" s="152">
        <f>VLOOKUP(B10,'INFORM Severity - hidden'!$C$5:$V$300,20,FALSE)</f>
        <v>45259</v>
      </c>
    </row>
    <row r="11" spans="1:21" x14ac:dyDescent="0.25">
      <c r="A11" s="148" t="str">
        <f t="array" ref="A11">IFERROR(INDEX(Lists!$B$2:$B$200,SMALL(IF(Lists!$I$2:$I$200="Individual",ROW(Lists!$B$2:$B$200)),ROW(7:7))-1,1),"")</f>
        <v>Conflict in Burkina Faso</v>
      </c>
      <c r="B11" s="149" t="str">
        <f>VLOOKUP(A11,Lists!$B$2:$G$200,2,FALSE)</f>
        <v>BFA002</v>
      </c>
      <c r="C11" s="149" t="str">
        <f>VLOOKUP(B11,'INFORM Severity - hidden'!$C$5:$D$200,2,FALSE)</f>
        <v>Burkina Faso</v>
      </c>
      <c r="D11" s="149" t="str">
        <f>VLOOKUP(A11,Lists!$B$2:$G$200,3,FALSE)</f>
        <v>BFA</v>
      </c>
      <c r="E11" s="150" t="str">
        <f>VLOOKUP(A11,Lists!$B$2:$G$200,5,FALSE)</f>
        <v>Conflict,Displacement,Violence</v>
      </c>
      <c r="F11" s="144">
        <f t="shared" si="0"/>
        <v>4</v>
      </c>
      <c r="G11" s="145">
        <f t="shared" si="1"/>
        <v>4</v>
      </c>
      <c r="H11" s="145" t="str">
        <f t="shared" si="2"/>
        <v>High</v>
      </c>
      <c r="I11" s="146" t="str">
        <f>INDEX(Trends!$D$3:$D$404,MATCH(B11,Trends!$C$3:$C$404,0))</f>
        <v>Increasing</v>
      </c>
      <c r="J11" s="145" t="str">
        <f>VLOOKUP($B11,Reliability!$A$3:$I$300,9,FALSE)</f>
        <v>Very High</v>
      </c>
      <c r="K11" s="147">
        <f t="shared" si="3"/>
        <v>4</v>
      </c>
      <c r="L11" s="147">
        <f>VLOOKUP($B11,'Impact of the crisis'!$C$6:$N$300,12,FALSE)</f>
        <v>4.0999999999999996</v>
      </c>
      <c r="M11" s="147">
        <f>VLOOKUP($B11,'Impact of the crisis'!$C$6:$AB$300,26,FALSE)</f>
        <v>4</v>
      </c>
      <c r="N11" s="147">
        <f>VLOOKUP($B11,'Conditions of people affected'!$C$6:$R$300,16,FALSE)</f>
        <v>4.2</v>
      </c>
      <c r="O11" s="147">
        <f>VLOOKUP($B11,'Conditions of people affected'!$C$6:$R$300,9,FALSE)</f>
        <v>4.4000000000000004</v>
      </c>
      <c r="P11" s="147">
        <f>VLOOKUP($B11,'Conditions of people affected'!$C$6:$R$300,15,FALSE)</f>
        <v>4</v>
      </c>
      <c r="Q11" s="147">
        <f t="shared" si="4"/>
        <v>3.6</v>
      </c>
      <c r="R11" s="147">
        <f>VLOOKUP($B11,'Complexity of the crisis'!$C$6:$AN$300,22,FALSE)</f>
        <v>3.2</v>
      </c>
      <c r="S11" s="147">
        <f>VLOOKUP($B11,'Complexity of the crisis'!$C$6:$AN$300,38,FALSE)</f>
        <v>4</v>
      </c>
      <c r="T11" s="151" t="str">
        <f>VLOOKUP(B11,Lists!$C$3:$E$300,3,FALSE)</f>
        <v>Africa</v>
      </c>
      <c r="U11" s="152">
        <f>VLOOKUP(B11,'INFORM Severity - hidden'!$C$5:$V$300,20,FALSE)</f>
        <v>45260</v>
      </c>
    </row>
    <row r="12" spans="1:21" x14ac:dyDescent="0.25">
      <c r="A12" s="148" t="str">
        <f t="array" ref="A12">IFERROR(INDEX(Lists!$B$2:$B$200,SMALL(IF(Lists!$I$2:$I$200="Individual",ROW(Lists!$B$2:$B$200)),ROW(8:8))-1,1),"")</f>
        <v>Rohingya refugee crisis</v>
      </c>
      <c r="B12" s="149" t="str">
        <f>VLOOKUP(A12,Lists!$B$2:$G$200,2,FALSE)</f>
        <v>BGD002</v>
      </c>
      <c r="C12" s="149" t="str">
        <f>VLOOKUP(B12,'INFORM Severity - hidden'!$C$5:$D$200,2,FALSE)</f>
        <v>Bangladesh</v>
      </c>
      <c r="D12" s="149" t="str">
        <f>VLOOKUP(A12,Lists!$B$2:$G$200,3,FALSE)</f>
        <v>BGD</v>
      </c>
      <c r="E12" s="150" t="str">
        <f>VLOOKUP(A12,Lists!$B$2:$G$200,5,FALSE)</f>
        <v>Conflict,Violence,Displacement</v>
      </c>
      <c r="F12" s="144">
        <f t="shared" si="0"/>
        <v>3.3</v>
      </c>
      <c r="G12" s="145">
        <f t="shared" si="1"/>
        <v>4</v>
      </c>
      <c r="H12" s="145" t="str">
        <f t="shared" si="2"/>
        <v>High</v>
      </c>
      <c r="I12" s="146" t="str">
        <f>INDEX(Trends!$D$3:$D$404,MATCH(B12,Trends!$C$3:$C$404,0))</f>
        <v>Stable</v>
      </c>
      <c r="J12" s="145" t="str">
        <f>VLOOKUP($B12,Reliability!$A$3:$I$300,9,FALSE)</f>
        <v>Very High</v>
      </c>
      <c r="K12" s="147">
        <f t="shared" si="3"/>
        <v>2.9</v>
      </c>
      <c r="L12" s="147">
        <f>VLOOKUP($B12,'Impact of the crisis'!$C$6:$N$300,12,FALSE)</f>
        <v>0.2</v>
      </c>
      <c r="M12" s="147">
        <f>VLOOKUP($B12,'Impact of the crisis'!$C$6:$AB$300,26,FALSE)</f>
        <v>3.8</v>
      </c>
      <c r="N12" s="147">
        <f>VLOOKUP($B12,'Conditions of people affected'!$C$6:$R$300,16,FALSE)</f>
        <v>3.8</v>
      </c>
      <c r="O12" s="147">
        <f>VLOOKUP($B12,'Conditions of people affected'!$C$6:$R$300,9,FALSE)</f>
        <v>3.6</v>
      </c>
      <c r="P12" s="147">
        <f>VLOOKUP($B12,'Conditions of people affected'!$C$6:$R$300,15,FALSE)</f>
        <v>4</v>
      </c>
      <c r="Q12" s="147">
        <f t="shared" si="4"/>
        <v>2.6</v>
      </c>
      <c r="R12" s="147">
        <f>VLOOKUP($B12,'Complexity of the crisis'!$C$6:$AN$300,22,FALSE)</f>
        <v>2.7</v>
      </c>
      <c r="S12" s="147">
        <f>VLOOKUP($B12,'Complexity of the crisis'!$C$6:$AN$300,38,FALSE)</f>
        <v>2.5</v>
      </c>
      <c r="T12" s="151" t="str">
        <f>VLOOKUP(B12,Lists!$C$3:$E$300,3,FALSE)</f>
        <v>Asia</v>
      </c>
      <c r="U12" s="152">
        <f>VLOOKUP(B12,'INFORM Severity - hidden'!$C$5:$V$300,20,FALSE)</f>
        <v>45260</v>
      </c>
    </row>
    <row r="13" spans="1:21" x14ac:dyDescent="0.25">
      <c r="A13" s="148" t="str">
        <f t="array" ref="A13">IFERROR(INDEX(Lists!$B$2:$B$200,SMALL(IF(Lists!$I$2:$I$200="Individual",ROW(Lists!$B$2:$B$200)),ROW(9:9))-1,1),"")</f>
        <v>Floods and Monsoon Rain in Chattogram Division</v>
      </c>
      <c r="B13" s="149" t="str">
        <f>VLOOKUP(A13,Lists!$B$2:$G$200,2,FALSE)</f>
        <v>BGD009</v>
      </c>
      <c r="C13" s="149" t="str">
        <f>VLOOKUP(B13,'INFORM Severity - hidden'!$C$5:$D$200,2,FALSE)</f>
        <v>Bangladesh</v>
      </c>
      <c r="D13" s="149" t="str">
        <f>VLOOKUP(A13,Lists!$B$2:$G$200,3,FALSE)</f>
        <v>BGD</v>
      </c>
      <c r="E13" s="150" t="str">
        <f>VLOOKUP(A13,Lists!$B$2:$G$200,5,FALSE)</f>
        <v>Floods</v>
      </c>
      <c r="F13" s="144">
        <f t="shared" si="0"/>
        <v>2.8</v>
      </c>
      <c r="G13" s="145">
        <f t="shared" si="1"/>
        <v>3</v>
      </c>
      <c r="H13" s="145" t="str">
        <f t="shared" si="2"/>
        <v>Medium</v>
      </c>
      <c r="I13" s="146" t="str">
        <f>INDEX(Trends!$D$3:$D$404,MATCH(B13,Trends!$C$3:$C$404,0))</f>
        <v>Stable</v>
      </c>
      <c r="J13" s="145" t="str">
        <f>VLOOKUP($B13,Reliability!$A$3:$I$300,9,FALSE)</f>
        <v>Very High</v>
      </c>
      <c r="K13" s="147">
        <f t="shared" si="3"/>
        <v>2.5</v>
      </c>
      <c r="L13" s="147">
        <f>VLOOKUP($B13,'Impact of the crisis'!$C$6:$N$300,12,FALSE)</f>
        <v>1</v>
      </c>
      <c r="M13" s="147">
        <f>VLOOKUP($B13,'Impact of the crisis'!$C$6:$AB$300,26,FALSE)</f>
        <v>3.1</v>
      </c>
      <c r="N13" s="147">
        <f>VLOOKUP($B13,'Conditions of people affected'!$C$6:$R$300,16,FALSE)</f>
        <v>3</v>
      </c>
      <c r="O13" s="147">
        <f>VLOOKUP($B13,'Conditions of people affected'!$C$6:$R$300,9,FALSE)</f>
        <v>3</v>
      </c>
      <c r="P13" s="147">
        <f>VLOOKUP($B13,'Conditions of people affected'!$C$6:$R$300,15,FALSE)</f>
        <v>3</v>
      </c>
      <c r="Q13" s="147">
        <f t="shared" si="4"/>
        <v>2.6</v>
      </c>
      <c r="R13" s="147">
        <f>VLOOKUP($B13,'Complexity of the crisis'!$C$6:$AN$300,22,FALSE)</f>
        <v>2.7</v>
      </c>
      <c r="S13" s="147">
        <f>VLOOKUP($B13,'Complexity of the crisis'!$C$6:$AN$300,38,FALSE)</f>
        <v>2.5</v>
      </c>
      <c r="T13" s="151" t="str">
        <f>VLOOKUP(B13,Lists!$C$3:$E$300,3,FALSE)</f>
        <v>Asia</v>
      </c>
      <c r="U13" s="152">
        <f>VLOOKUP(B13,'INFORM Severity - hidden'!$C$5:$V$300,20,FALSE)</f>
        <v>45260</v>
      </c>
    </row>
    <row r="14" spans="1:21" x14ac:dyDescent="0.25">
      <c r="A14" s="148" t="str">
        <f t="array" ref="A14">IFERROR(INDEX(Lists!$B$2:$B$200,SMALL(IF(Lists!$I$2:$I$200="Individual",ROW(Lists!$B$2:$B$200)),ROW(10:10))-1,1),"")</f>
        <v>Complex crisis in Bangladesh</v>
      </c>
      <c r="B14" s="149" t="str">
        <f>VLOOKUP(A14,Lists!$B$2:$G$200,2,FALSE)</f>
        <v>BGD010</v>
      </c>
      <c r="C14" s="149" t="str">
        <f>VLOOKUP(B14,'INFORM Severity - hidden'!$C$5:$D$200,2,FALSE)</f>
        <v>Bangladesh</v>
      </c>
      <c r="D14" s="149" t="str">
        <f>VLOOKUP(A14,Lists!$B$2:$G$200,3,FALSE)</f>
        <v>BGD</v>
      </c>
      <c r="E14" s="150" t="str">
        <f>VLOOKUP(A14,Lists!$B$2:$G$200,5,FALSE)</f>
        <v>Socio-political,Displacement,Floods,Cyclone,Food Security,Epidemic,Other seasonal event</v>
      </c>
      <c r="F14" s="144">
        <f t="shared" si="0"/>
        <v>4.0999999999999996</v>
      </c>
      <c r="G14" s="145">
        <f t="shared" si="1"/>
        <v>5</v>
      </c>
      <c r="H14" s="145" t="str">
        <f t="shared" si="2"/>
        <v>Very High</v>
      </c>
      <c r="I14" s="146" t="str">
        <f>INDEX(Trends!$D$3:$D$404,MATCH(B14,Trends!$C$3:$C$404,0))</f>
        <v>-</v>
      </c>
      <c r="J14" s="145" t="str">
        <f>VLOOKUP($B14,Reliability!$A$3:$I$300,9,FALSE)</f>
        <v>Very High</v>
      </c>
      <c r="K14" s="147">
        <f t="shared" si="3"/>
        <v>4.0999999999999996</v>
      </c>
      <c r="L14" s="147">
        <f>VLOOKUP($B14,'Impact of the crisis'!$C$6:$N$300,12,FALSE)</f>
        <v>4.7</v>
      </c>
      <c r="M14" s="147">
        <f>VLOOKUP($B14,'Impact of the crisis'!$C$6:$AB$300,26,FALSE)</f>
        <v>3.7</v>
      </c>
      <c r="N14" s="147">
        <f>VLOOKUP($B14,'Conditions of people affected'!$C$6:$R$300,16,FALSE)</f>
        <v>4.5</v>
      </c>
      <c r="O14" s="147">
        <f>VLOOKUP($B14,'Conditions of people affected'!$C$6:$R$300,9,FALSE)</f>
        <v>5</v>
      </c>
      <c r="P14" s="147">
        <f>VLOOKUP($B14,'Conditions of people affected'!$C$6:$R$300,15,FALSE)</f>
        <v>4</v>
      </c>
      <c r="Q14" s="147">
        <f t="shared" si="4"/>
        <v>3.4</v>
      </c>
      <c r="R14" s="147">
        <f>VLOOKUP($B14,'Complexity of the crisis'!$C$6:$AN$300,22,FALSE)</f>
        <v>2.7</v>
      </c>
      <c r="S14" s="147">
        <f>VLOOKUP($B14,'Complexity of the crisis'!$C$6:$AN$300,38,FALSE)</f>
        <v>4</v>
      </c>
      <c r="T14" s="151" t="str">
        <f>VLOOKUP(B14,Lists!$C$3:$E$300,3,FALSE)</f>
        <v>Asia</v>
      </c>
      <c r="U14" s="152">
        <f>VLOOKUP(B14,'INFORM Severity - hidden'!$C$5:$V$300,20,FALSE)</f>
        <v>45260</v>
      </c>
    </row>
    <row r="15" spans="1:21" x14ac:dyDescent="0.25">
      <c r="A15" s="148" t="str">
        <f t="array" ref="A15">IFERROR(INDEX(Lists!$B$2:$B$200,SMALL(IF(Lists!$I$2:$I$200="Individual",ROW(Lists!$B$2:$B$200)),ROW(11:11))-1,1),"")</f>
        <v>Cyclone Hamoon</v>
      </c>
      <c r="B15" s="149" t="str">
        <f>VLOOKUP(A15,Lists!$B$2:$G$200,2,FALSE)</f>
        <v>BGD011</v>
      </c>
      <c r="C15" s="149" t="str">
        <f>VLOOKUP(B15,'INFORM Severity - hidden'!$C$5:$D$200,2,FALSE)</f>
        <v>Bangladesh</v>
      </c>
      <c r="D15" s="149" t="str">
        <f>VLOOKUP(A15,Lists!$B$2:$G$200,3,FALSE)</f>
        <v>BGD</v>
      </c>
      <c r="E15" s="150" t="str">
        <f>VLOOKUP(A15,Lists!$B$2:$G$200,5,FALSE)</f>
        <v>Cyclone</v>
      </c>
      <c r="F15" s="144">
        <f t="shared" si="0"/>
        <v>1.6</v>
      </c>
      <c r="G15" s="145">
        <f t="shared" si="1"/>
        <v>2</v>
      </c>
      <c r="H15" s="145" t="str">
        <f t="shared" si="2"/>
        <v>Low</v>
      </c>
      <c r="I15" s="146" t="str">
        <f>INDEX(Trends!$D$3:$D$404,MATCH(B15,Trends!$C$3:$C$404,0))</f>
        <v>-</v>
      </c>
      <c r="J15" s="145" t="str">
        <f>VLOOKUP($B15,Reliability!$A$3:$I$300,9,FALSE)</f>
        <v>Very High</v>
      </c>
      <c r="K15" s="147">
        <f t="shared" si="3"/>
        <v>1</v>
      </c>
      <c r="L15" s="147">
        <f>VLOOKUP($B15,'Impact of the crisis'!$C$6:$N$300,12,FALSE)</f>
        <v>1.5</v>
      </c>
      <c r="M15" s="147">
        <f>VLOOKUP($B15,'Impact of the crisis'!$C$6:$AB$300,26,FALSE)</f>
        <v>0.8</v>
      </c>
      <c r="N15" s="147">
        <f>VLOOKUP($B15,'Conditions of people affected'!$C$6:$R$300,16,FALSE)</f>
        <v>1.65</v>
      </c>
      <c r="O15" s="147">
        <f>VLOOKUP($B15,'Conditions of people affected'!$C$6:$R$300,9,FALSE)</f>
        <v>2.2999999999999998</v>
      </c>
      <c r="P15" s="147">
        <f>VLOOKUP($B15,'Conditions of people affected'!$C$6:$R$300,15,FALSE)</f>
        <v>1</v>
      </c>
      <c r="Q15" s="147">
        <f t="shared" si="4"/>
        <v>1.9</v>
      </c>
      <c r="R15" s="147">
        <f>VLOOKUP($B15,'Complexity of the crisis'!$C$6:$AN$300,22,FALSE)</f>
        <v>2.7</v>
      </c>
      <c r="S15" s="147">
        <f>VLOOKUP($B15,'Complexity of the crisis'!$C$6:$AN$300,38,FALSE)</f>
        <v>1</v>
      </c>
      <c r="T15" s="151" t="str">
        <f>VLOOKUP(B15,Lists!$C$3:$E$300,3,FALSE)</f>
        <v>Asia</v>
      </c>
      <c r="U15" s="152">
        <f>VLOOKUP(B15,'INFORM Severity - hidden'!$C$5:$V$300,20,FALSE)</f>
        <v>45260</v>
      </c>
    </row>
    <row r="16" spans="1:21" x14ac:dyDescent="0.25">
      <c r="A16" s="148" t="str">
        <f t="array" ref="A16">IFERROR(INDEX(Lists!$B$2:$B$200,SMALL(IF(Lists!$I$2:$I$200="Individual",ROW(Lists!$B$2:$B$200)),ROW(12:12))-1,1),"")</f>
        <v>Displacement from Russia-Ukraine conflict in Bulgaria</v>
      </c>
      <c r="B16" s="149" t="str">
        <f>VLOOKUP(A16,Lists!$B$2:$G$200,2,FALSE)</f>
        <v>BGR002</v>
      </c>
      <c r="C16" s="149" t="str">
        <f>VLOOKUP(B16,'INFORM Severity - hidden'!$C$5:$D$200,2,FALSE)</f>
        <v>Bulgaria</v>
      </c>
      <c r="D16" s="149" t="str">
        <f>VLOOKUP(A16,Lists!$B$2:$G$200,3,FALSE)</f>
        <v>BGR</v>
      </c>
      <c r="E16" s="150" t="str">
        <f>VLOOKUP(A16,Lists!$B$2:$G$200,5,FALSE)</f>
        <v>Conflict,Displacement</v>
      </c>
      <c r="F16" s="144">
        <f t="shared" si="0"/>
        <v>1.5</v>
      </c>
      <c r="G16" s="145">
        <f t="shared" si="1"/>
        <v>2</v>
      </c>
      <c r="H16" s="145" t="str">
        <f t="shared" si="2"/>
        <v>Low</v>
      </c>
      <c r="I16" s="146" t="str">
        <f>INDEX(Trends!$D$3:$D$404,MATCH(B16,Trends!$C$3:$C$404,0))</f>
        <v>-</v>
      </c>
      <c r="J16" s="145" t="str">
        <f>VLOOKUP($B16,Reliability!$A$3:$I$300,9,FALSE)</f>
        <v>High</v>
      </c>
      <c r="K16" s="147">
        <f t="shared" si="3"/>
        <v>2.5</v>
      </c>
      <c r="L16" s="147">
        <f>VLOOKUP($B16,'Impact of the crisis'!$C$6:$N$300,12,FALSE)</f>
        <v>4</v>
      </c>
      <c r="M16" s="147">
        <f>VLOOKUP($B16,'Impact of the crisis'!$C$6:$AB$300,26,FALSE)</f>
        <v>1.4</v>
      </c>
      <c r="N16" s="147">
        <f>VLOOKUP($B16,'Conditions of people affected'!$C$6:$R$300,16,FALSE)</f>
        <v>1.1000000000000001</v>
      </c>
      <c r="O16" s="147">
        <f>VLOOKUP($B16,'Conditions of people affected'!$C$6:$R$300,9,FALSE)</f>
        <v>1.2</v>
      </c>
      <c r="P16" s="147">
        <f>VLOOKUP($B16,'Conditions of people affected'!$C$6:$R$300,15,FALSE)</f>
        <v>1</v>
      </c>
      <c r="Q16" s="147">
        <f t="shared" si="4"/>
        <v>1.2</v>
      </c>
      <c r="R16" s="147">
        <f>VLOOKUP($B16,'Complexity of the crisis'!$C$6:$AN$300,22,FALSE)</f>
        <v>1.4</v>
      </c>
      <c r="S16" s="147">
        <f>VLOOKUP($B16,'Complexity of the crisis'!$C$6:$AN$300,38,FALSE)</f>
        <v>1</v>
      </c>
      <c r="T16" s="151" t="str">
        <f>VLOOKUP(B16,Lists!$C$3:$E$300,3,FALSE)</f>
        <v>Europe</v>
      </c>
      <c r="U16" s="152">
        <f>VLOOKUP(B16,'INFORM Severity - hidden'!$C$5:$V$300,20,FALSE)</f>
        <v>45238</v>
      </c>
    </row>
    <row r="17" spans="1:21" x14ac:dyDescent="0.25">
      <c r="A17" s="148" t="str">
        <f t="array" ref="A17">IFERROR(INDEX(Lists!$B$2:$B$200,SMALL(IF(Lists!$I$2:$I$200="Individual",ROW(Lists!$B$2:$B$200)),ROW(13:13))-1,1),"")</f>
        <v>Displacement from Russia-Ukraine conflict in Belarus</v>
      </c>
      <c r="B17" s="149" t="str">
        <f>VLOOKUP(A17,Lists!$B$2:$G$200,2,FALSE)</f>
        <v>BLR002</v>
      </c>
      <c r="C17" s="149" t="str">
        <f>VLOOKUP(B17,'INFORM Severity - hidden'!$C$5:$D$200,2,FALSE)</f>
        <v>Belarus</v>
      </c>
      <c r="D17" s="149" t="str">
        <f>VLOOKUP(A17,Lists!$B$2:$G$200,3,FALSE)</f>
        <v>BLR</v>
      </c>
      <c r="E17" s="150" t="str">
        <f>VLOOKUP(A17,Lists!$B$2:$G$200,5,FALSE)</f>
        <v>Displacement,Conflict</v>
      </c>
      <c r="F17" s="144">
        <f t="shared" si="0"/>
        <v>1.8</v>
      </c>
      <c r="G17" s="145">
        <f t="shared" si="1"/>
        <v>2</v>
      </c>
      <c r="H17" s="145" t="str">
        <f t="shared" si="2"/>
        <v>Low</v>
      </c>
      <c r="I17" s="146" t="str">
        <f>INDEX(Trends!$D$3:$D$404,MATCH(B17,Trends!$C$3:$C$404,0))</f>
        <v>-</v>
      </c>
      <c r="J17" s="145" t="str">
        <f>VLOOKUP($B17,Reliability!$A$3:$I$300,9,FALSE)</f>
        <v>Very High</v>
      </c>
      <c r="K17" s="147">
        <f t="shared" si="3"/>
        <v>2.6</v>
      </c>
      <c r="L17" s="147">
        <f>VLOOKUP($B17,'Impact of the crisis'!$C$6:$N$300,12,FALSE)</f>
        <v>4.3</v>
      </c>
      <c r="M17" s="147">
        <f>VLOOKUP($B17,'Impact of the crisis'!$C$6:$AB$300,26,FALSE)</f>
        <v>1.2</v>
      </c>
      <c r="N17" s="147">
        <f>VLOOKUP($B17,'Conditions of people affected'!$C$6:$R$300,16,FALSE)</f>
        <v>0.9</v>
      </c>
      <c r="O17" s="147">
        <f>VLOOKUP($B17,'Conditions of people affected'!$C$6:$R$300,9,FALSE)</f>
        <v>0.8</v>
      </c>
      <c r="P17" s="147">
        <f>VLOOKUP($B17,'Conditions of people affected'!$C$6:$R$300,15,FALSE)</f>
        <v>1</v>
      </c>
      <c r="Q17" s="147">
        <f t="shared" si="4"/>
        <v>2.4</v>
      </c>
      <c r="R17" s="147">
        <f>VLOOKUP($B17,'Complexity of the crisis'!$C$6:$AN$300,22,FALSE)</f>
        <v>2.2000000000000002</v>
      </c>
      <c r="S17" s="147">
        <f>VLOOKUP($B17,'Complexity of the crisis'!$C$6:$AN$300,38,FALSE)</f>
        <v>2.5</v>
      </c>
      <c r="T17" s="151" t="str">
        <f>VLOOKUP(B17,Lists!$C$3:$E$300,3,FALSE)</f>
        <v>Europe</v>
      </c>
      <c r="U17" s="152">
        <f>VLOOKUP(B17,'INFORM Severity - hidden'!$C$5:$V$300,20,FALSE)</f>
        <v>45238</v>
      </c>
    </row>
    <row r="18" spans="1:21" x14ac:dyDescent="0.25">
      <c r="A18" s="148" t="str">
        <f t="array" ref="A18">IFERROR(INDEX(Lists!$B$2:$B$200,SMALL(IF(Lists!$I$2:$I$200="Individual",ROW(Lists!$B$2:$B$200)),ROW(14:14))-1,1),"")</f>
        <v>Venezuela displacement in Brazil</v>
      </c>
      <c r="B18" s="149" t="str">
        <f>VLOOKUP(A18,Lists!$B$2:$G$200,2,FALSE)</f>
        <v>BRA002</v>
      </c>
      <c r="C18" s="149" t="str">
        <f>VLOOKUP(B18,'INFORM Severity - hidden'!$C$5:$D$200,2,FALSE)</f>
        <v>Brazil</v>
      </c>
      <c r="D18" s="149" t="str">
        <f>VLOOKUP(A18,Lists!$B$2:$G$200,3,FALSE)</f>
        <v>BRA</v>
      </c>
      <c r="E18" s="150" t="str">
        <f>VLOOKUP(A18,Lists!$B$2:$G$200,5,FALSE)</f>
        <v>Displacement</v>
      </c>
      <c r="F18" s="144">
        <f t="shared" si="0"/>
        <v>2.2999999999999998</v>
      </c>
      <c r="G18" s="145">
        <f t="shared" si="1"/>
        <v>3</v>
      </c>
      <c r="H18" s="145" t="str">
        <f t="shared" si="2"/>
        <v>Medium</v>
      </c>
      <c r="I18" s="146" t="str">
        <f>INDEX(Trends!$D$3:$D$404,MATCH(B18,Trends!$C$3:$C$404,0))</f>
        <v>Decreasing</v>
      </c>
      <c r="J18" s="145" t="str">
        <f>VLOOKUP($B18,Reliability!$A$3:$I$300,9,FALSE)</f>
        <v>Very High</v>
      </c>
      <c r="K18" s="147">
        <f t="shared" si="3"/>
        <v>2.6</v>
      </c>
      <c r="L18" s="147">
        <f>VLOOKUP($B18,'Impact of the crisis'!$C$6:$N$300,12,FALSE)</f>
        <v>3.6</v>
      </c>
      <c r="M18" s="147">
        <f>VLOOKUP($B18,'Impact of the crisis'!$C$6:$AB$300,26,FALSE)</f>
        <v>2</v>
      </c>
      <c r="N18" s="147">
        <f>VLOOKUP($B18,'Conditions of people affected'!$C$6:$R$300,16,FALSE)</f>
        <v>1.8</v>
      </c>
      <c r="O18" s="147">
        <f>VLOOKUP($B18,'Conditions of people affected'!$C$6:$R$300,9,FALSE)</f>
        <v>2.6</v>
      </c>
      <c r="P18" s="147">
        <f>VLOOKUP($B18,'Conditions of people affected'!$C$6:$R$300,15,FALSE)</f>
        <v>1</v>
      </c>
      <c r="Q18" s="147">
        <f t="shared" si="4"/>
        <v>2.7</v>
      </c>
      <c r="R18" s="147">
        <f>VLOOKUP($B18,'Complexity of the crisis'!$C$6:$AN$300,22,FALSE)</f>
        <v>2.2999999999999998</v>
      </c>
      <c r="S18" s="147">
        <f>VLOOKUP($B18,'Complexity of the crisis'!$C$6:$AN$300,38,FALSE)</f>
        <v>3</v>
      </c>
      <c r="T18" s="151" t="str">
        <f>VLOOKUP(B18,Lists!$C$3:$E$300,3,FALSE)</f>
        <v>Americas</v>
      </c>
      <c r="U18" s="152">
        <f>VLOOKUP(B18,'INFORM Severity - hidden'!$C$5:$V$300,20,FALSE)</f>
        <v>45254</v>
      </c>
    </row>
    <row r="19" spans="1:21" x14ac:dyDescent="0.25">
      <c r="A19" s="148" t="str">
        <f t="array" ref="A19">IFERROR(INDEX(Lists!$B$2:$B$200,SMALL(IF(Lists!$I$2:$I$200="Individual",ROW(Lists!$B$2:$B$200)),ROW(15:15))-1,1),"")</f>
        <v>Floods in rainy season 2022</v>
      </c>
      <c r="B19" s="149" t="str">
        <f>VLOOKUP(A19,Lists!$B$2:$G$200,2,FALSE)</f>
        <v>BRA003</v>
      </c>
      <c r="C19" s="149" t="str">
        <f>VLOOKUP(B19,'INFORM Severity - hidden'!$C$5:$D$200,2,FALSE)</f>
        <v>Brazil</v>
      </c>
      <c r="D19" s="149" t="str">
        <f>VLOOKUP(A19,Lists!$B$2:$G$200,3,FALSE)</f>
        <v>BRA</v>
      </c>
      <c r="E19" s="150" t="str">
        <f>VLOOKUP(A19,Lists!$B$2:$G$200,5,FALSE)</f>
        <v>Floods</v>
      </c>
      <c r="F19" s="144">
        <f t="shared" si="0"/>
        <v>1.4</v>
      </c>
      <c r="G19" s="145">
        <f t="shared" si="1"/>
        <v>2</v>
      </c>
      <c r="H19" s="145" t="str">
        <f t="shared" si="2"/>
        <v>Low</v>
      </c>
      <c r="I19" s="146" t="str">
        <f>INDEX(Trends!$D$3:$D$404,MATCH(B19,Trends!$C$3:$C$404,0))</f>
        <v>Increasing</v>
      </c>
      <c r="J19" s="145" t="str">
        <f>VLOOKUP($B19,Reliability!$A$3:$I$300,9,FALSE)</f>
        <v>High</v>
      </c>
      <c r="K19" s="147">
        <f t="shared" si="3"/>
        <v>2.1</v>
      </c>
      <c r="L19" s="147">
        <f>VLOOKUP($B19,'Impact of the crisis'!$C$6:$N$300,12,FALSE)</f>
        <v>2.2999999999999998</v>
      </c>
      <c r="M19" s="147">
        <f>VLOOKUP($B19,'Impact of the crisis'!$C$6:$AB$300,26,FALSE)</f>
        <v>2</v>
      </c>
      <c r="N19" s="147">
        <f>VLOOKUP($B19,'Conditions of people affected'!$C$6:$R$300,16,FALSE)</f>
        <v>0.85</v>
      </c>
      <c r="O19" s="147">
        <f>VLOOKUP($B19,'Conditions of people affected'!$C$6:$R$300,9,FALSE)</f>
        <v>0.7</v>
      </c>
      <c r="P19" s="147">
        <f>VLOOKUP($B19,'Conditions of people affected'!$C$6:$R$300,15,FALSE)</f>
        <v>1</v>
      </c>
      <c r="Q19" s="147">
        <f t="shared" si="4"/>
        <v>1.7</v>
      </c>
      <c r="R19" s="147">
        <f>VLOOKUP($B19,'Complexity of the crisis'!$C$6:$AN$300,22,FALSE)</f>
        <v>2.2999999999999998</v>
      </c>
      <c r="S19" s="147">
        <f>VLOOKUP($B19,'Complexity of the crisis'!$C$6:$AN$300,38,FALSE)</f>
        <v>1</v>
      </c>
      <c r="T19" s="151" t="str">
        <f>VLOOKUP(B19,Lists!$C$3:$E$300,3,FALSE)</f>
        <v>Americas</v>
      </c>
      <c r="U19" s="152">
        <f>VLOOKUP(B19,'INFORM Severity - hidden'!$C$5:$V$300,20,FALSE)</f>
        <v>45254</v>
      </c>
    </row>
    <row r="20" spans="1:21" x14ac:dyDescent="0.25">
      <c r="A20" s="148" t="str">
        <f t="array" ref="A20">IFERROR(INDEX(Lists!$B$2:$B$200,SMALL(IF(Lists!$I$2:$I$200="Individual",ROW(Lists!$B$2:$B$200)),ROW(16:16))-1,1),"")</f>
        <v>Drought in the Amazonas</v>
      </c>
      <c r="B20" s="149" t="str">
        <f>VLOOKUP(A20,Lists!$B$2:$G$200,2,FALSE)</f>
        <v>BRA004</v>
      </c>
      <c r="C20" s="149" t="str">
        <f>VLOOKUP(B20,'INFORM Severity - hidden'!$C$5:$D$200,2,FALSE)</f>
        <v>Brazil</v>
      </c>
      <c r="D20" s="149" t="str">
        <f>VLOOKUP(A20,Lists!$B$2:$G$200,3,FALSE)</f>
        <v>BRA</v>
      </c>
      <c r="E20" s="150" t="str">
        <f>VLOOKUP(A20,Lists!$B$2:$G$200,5,FALSE)</f>
        <v>Drought</v>
      </c>
      <c r="F20" s="144">
        <f t="shared" si="0"/>
        <v>2.2999999999999998</v>
      </c>
      <c r="G20" s="145">
        <f t="shared" si="1"/>
        <v>3</v>
      </c>
      <c r="H20" s="145" t="str">
        <f t="shared" si="2"/>
        <v>Medium</v>
      </c>
      <c r="I20" s="146" t="str">
        <f>INDEX(Trends!$D$3:$D$404,MATCH(B20,Trends!$C$3:$C$404,0))</f>
        <v>-</v>
      </c>
      <c r="J20" s="145" t="str">
        <f>VLOOKUP($B20,Reliability!$A$3:$I$300,9,FALSE)</f>
        <v>High</v>
      </c>
      <c r="K20" s="147">
        <f t="shared" si="3"/>
        <v>1.6</v>
      </c>
      <c r="L20" s="147">
        <f>VLOOKUP($B20,'Impact of the crisis'!$C$6:$N$300,12,FALSE)</f>
        <v>2.1</v>
      </c>
      <c r="M20" s="147">
        <f>VLOOKUP($B20,'Impact of the crisis'!$C$6:$AB$300,26,FALSE)</f>
        <v>1.3</v>
      </c>
      <c r="N20" s="147">
        <f>VLOOKUP($B20,'Conditions of people affected'!$C$6:$R$300,16,FALSE)</f>
        <v>3</v>
      </c>
      <c r="O20" s="147">
        <f>VLOOKUP($B20,'Conditions of people affected'!$C$6:$R$300,9,FALSE)</f>
        <v>3</v>
      </c>
      <c r="P20" s="147">
        <f>VLOOKUP($B20,'Conditions of people affected'!$C$6:$R$300,15,FALSE)</f>
        <v>3</v>
      </c>
      <c r="Q20" s="147">
        <f t="shared" si="4"/>
        <v>1.5</v>
      </c>
      <c r="R20" s="147">
        <f>VLOOKUP($B20,'Complexity of the crisis'!$C$6:$AN$300,22,FALSE)</f>
        <v>2.2999999999999998</v>
      </c>
      <c r="S20" s="147">
        <f>VLOOKUP($B20,'Complexity of the crisis'!$C$6:$AN$300,38,FALSE)</f>
        <v>0.5</v>
      </c>
      <c r="T20" s="151" t="str">
        <f>VLOOKUP(B20,Lists!$C$3:$E$300,3,FALSE)</f>
        <v>Americas</v>
      </c>
      <c r="U20" s="152">
        <f>VLOOKUP(B20,'INFORM Severity - hidden'!$C$5:$V$300,20,FALSE)</f>
        <v>45260</v>
      </c>
    </row>
    <row r="21" spans="1:21" x14ac:dyDescent="0.25">
      <c r="A21" s="148" t="str">
        <f t="array" ref="A21">IFERROR(INDEX(Lists!$B$2:$B$200,SMALL(IF(Lists!$I$2:$I$200="Individual",ROW(Lists!$B$2:$B$200)),ROW(17:17))-1,1),"")</f>
        <v>Complex crisis in CAR</v>
      </c>
      <c r="B21" s="149" t="str">
        <f>VLOOKUP(A21,Lists!$B$2:$G$200,2,FALSE)</f>
        <v>CAF001</v>
      </c>
      <c r="C21" s="149" t="str">
        <f>VLOOKUP(B21,'INFORM Severity - hidden'!$C$5:$D$200,2,FALSE)</f>
        <v>CAR</v>
      </c>
      <c r="D21" s="149" t="str">
        <f>VLOOKUP(A21,Lists!$B$2:$G$200,3,FALSE)</f>
        <v>CAF</v>
      </c>
      <c r="E21" s="150" t="str">
        <f>VLOOKUP(A21,Lists!$B$2:$G$200,5,FALSE)</f>
        <v>Conflict,Displacement</v>
      </c>
      <c r="F21" s="144">
        <f t="shared" si="0"/>
        <v>4.2</v>
      </c>
      <c r="G21" s="145">
        <f t="shared" si="1"/>
        <v>5</v>
      </c>
      <c r="H21" s="145" t="str">
        <f t="shared" si="2"/>
        <v>Very High</v>
      </c>
      <c r="I21" s="146" t="str">
        <f>INDEX(Trends!$D$3:$D$404,MATCH(B21,Trends!$C$3:$C$404,0))</f>
        <v>Stable</v>
      </c>
      <c r="J21" s="145" t="str">
        <f>VLOOKUP($B21,Reliability!$A$3:$I$300,9,FALSE)</f>
        <v>Very High</v>
      </c>
      <c r="K21" s="147">
        <f t="shared" si="3"/>
        <v>4.3</v>
      </c>
      <c r="L21" s="147">
        <f>VLOOKUP($B21,'Impact of the crisis'!$C$6:$N$300,12,FALSE)</f>
        <v>4.5</v>
      </c>
      <c r="M21" s="147">
        <f>VLOOKUP($B21,'Impact of the crisis'!$C$6:$AB$300,26,FALSE)</f>
        <v>4.2</v>
      </c>
      <c r="N21" s="147">
        <f>VLOOKUP($B21,'Conditions of people affected'!$C$6:$R$300,16,FALSE)</f>
        <v>4.0999999999999996</v>
      </c>
      <c r="O21" s="147">
        <f>VLOOKUP($B21,'Conditions of people affected'!$C$6:$R$300,9,FALSE)</f>
        <v>4.2</v>
      </c>
      <c r="P21" s="147">
        <f>VLOOKUP($B21,'Conditions of people affected'!$C$6:$R$300,15,FALSE)</f>
        <v>4</v>
      </c>
      <c r="Q21" s="147">
        <f t="shared" si="4"/>
        <v>4.2</v>
      </c>
      <c r="R21" s="147">
        <f>VLOOKUP($B21,'Complexity of the crisis'!$C$6:$AN$300,22,FALSE)</f>
        <v>3.9</v>
      </c>
      <c r="S21" s="147">
        <f>VLOOKUP($B21,'Complexity of the crisis'!$C$6:$AN$300,38,FALSE)</f>
        <v>4.5</v>
      </c>
      <c r="T21" s="151" t="str">
        <f>VLOOKUP(B21,Lists!$C$3:$E$300,3,FALSE)</f>
        <v>Africa</v>
      </c>
      <c r="U21" s="152">
        <f>VLOOKUP(B21,'INFORM Severity - hidden'!$C$5:$V$300,20,FALSE)</f>
        <v>45260</v>
      </c>
    </row>
    <row r="22" spans="1:21" x14ac:dyDescent="0.25">
      <c r="A22" s="148" t="str">
        <f t="array" ref="A22">IFERROR(INDEX(Lists!$B$2:$B$200,SMALL(IF(Lists!$I$2:$I$200="Individual",ROW(Lists!$B$2:$B$200)),ROW(18:18))-1,1),"")</f>
        <v>Venezuela displacement in Chile</v>
      </c>
      <c r="B22" s="149" t="str">
        <f>VLOOKUP(A22,Lists!$B$2:$G$200,2,FALSE)</f>
        <v>CHL002</v>
      </c>
      <c r="C22" s="149" t="str">
        <f>VLOOKUP(B22,'INFORM Severity - hidden'!$C$5:$D$200,2,FALSE)</f>
        <v>Chile</v>
      </c>
      <c r="D22" s="149" t="str">
        <f>VLOOKUP(A22,Lists!$B$2:$G$200,3,FALSE)</f>
        <v>CHL</v>
      </c>
      <c r="E22" s="150" t="str">
        <f>VLOOKUP(A22,Lists!$B$2:$G$200,5,FALSE)</f>
        <v>Displacement</v>
      </c>
      <c r="F22" s="144">
        <f t="shared" si="0"/>
        <v>2.6</v>
      </c>
      <c r="G22" s="145">
        <f t="shared" si="1"/>
        <v>3</v>
      </c>
      <c r="H22" s="145" t="str">
        <f t="shared" si="2"/>
        <v>Medium</v>
      </c>
      <c r="I22" s="146" t="str">
        <f>INDEX(Trends!$D$3:$D$404,MATCH(B22,Trends!$C$3:$C$404,0))</f>
        <v>Stable</v>
      </c>
      <c r="J22" s="145" t="str">
        <f>VLOOKUP($B22,Reliability!$A$3:$I$300,9,FALSE)</f>
        <v>Very High</v>
      </c>
      <c r="K22" s="147">
        <f t="shared" si="3"/>
        <v>3.8</v>
      </c>
      <c r="L22" s="147">
        <f>VLOOKUP($B22,'Impact of the crisis'!$C$6:$N$300,12,FALSE)</f>
        <v>4.8</v>
      </c>
      <c r="M22" s="147">
        <f>VLOOKUP($B22,'Impact of the crisis'!$C$6:$AB$300,26,FALSE)</f>
        <v>3</v>
      </c>
      <c r="N22" s="147">
        <f>VLOOKUP($B22,'Conditions of people affected'!$C$6:$R$300,16,FALSE)</f>
        <v>2.25</v>
      </c>
      <c r="O22" s="147">
        <f>VLOOKUP($B22,'Conditions of people affected'!$C$6:$R$300,9,FALSE)</f>
        <v>2.5</v>
      </c>
      <c r="P22" s="147">
        <f>VLOOKUP($B22,'Conditions of people affected'!$C$6:$R$300,15,FALSE)</f>
        <v>2</v>
      </c>
      <c r="Q22" s="147">
        <f t="shared" si="4"/>
        <v>2</v>
      </c>
      <c r="R22" s="147">
        <f>VLOOKUP($B22,'Complexity of the crisis'!$C$6:$AN$300,22,FALSE)</f>
        <v>1.5</v>
      </c>
      <c r="S22" s="147">
        <f>VLOOKUP($B22,'Complexity of the crisis'!$C$6:$AN$300,38,FALSE)</f>
        <v>2.5</v>
      </c>
      <c r="T22" s="151" t="str">
        <f>VLOOKUP(B22,Lists!$C$3:$E$300,3,FALSE)</f>
        <v>Americas</v>
      </c>
      <c r="U22" s="152">
        <f>VLOOKUP(B22,'INFORM Severity - hidden'!$C$5:$V$300,20,FALSE)</f>
        <v>45260</v>
      </c>
    </row>
    <row r="23" spans="1:21" x14ac:dyDescent="0.25">
      <c r="A23" s="148" t="str">
        <f t="array" ref="A23">IFERROR(INDEX(Lists!$B$2:$B$200,SMALL(IF(Lists!$I$2:$I$200="Individual",ROW(Lists!$B$2:$B$200)),ROW(19:19))-1,1),"")</f>
        <v>Lake Chad basin crisis in Cameroon</v>
      </c>
      <c r="B23" s="149" t="str">
        <f>VLOOKUP(A23,Lists!$B$2:$G$200,2,FALSE)</f>
        <v>CMR002</v>
      </c>
      <c r="C23" s="149" t="str">
        <f>VLOOKUP(B23,'INFORM Severity - hidden'!$C$5:$D$200,2,FALSE)</f>
        <v>Cameroon</v>
      </c>
      <c r="D23" s="149" t="str">
        <f>VLOOKUP(A23,Lists!$B$2:$G$200,3,FALSE)</f>
        <v>CMR</v>
      </c>
      <c r="E23" s="150" t="str">
        <f>VLOOKUP(A23,Lists!$B$2:$G$200,5,FALSE)</f>
        <v>Conflict</v>
      </c>
      <c r="F23" s="144">
        <f t="shared" si="0"/>
        <v>3.6</v>
      </c>
      <c r="G23" s="145">
        <f t="shared" si="1"/>
        <v>4</v>
      </c>
      <c r="H23" s="145" t="str">
        <f t="shared" si="2"/>
        <v>High</v>
      </c>
      <c r="I23" s="146" t="str">
        <f>INDEX(Trends!$D$3:$D$404,MATCH(B23,Trends!$C$3:$C$404,0))</f>
        <v>Increasing</v>
      </c>
      <c r="J23" s="145" t="str">
        <f>VLOOKUP($B23,Reliability!$A$3:$I$300,9,FALSE)</f>
        <v>Very High</v>
      </c>
      <c r="K23" s="147">
        <f t="shared" si="3"/>
        <v>3.1</v>
      </c>
      <c r="L23" s="147">
        <f>VLOOKUP($B23,'Impact of the crisis'!$C$6:$N$300,12,FALSE)</f>
        <v>1.6</v>
      </c>
      <c r="M23" s="147">
        <f>VLOOKUP($B23,'Impact of the crisis'!$C$6:$AB$300,26,FALSE)</f>
        <v>3.6</v>
      </c>
      <c r="N23" s="147">
        <f>VLOOKUP($B23,'Conditions of people affected'!$C$6:$R$300,16,FALSE)</f>
        <v>3.85</v>
      </c>
      <c r="O23" s="147">
        <f>VLOOKUP($B23,'Conditions of people affected'!$C$6:$R$300,9,FALSE)</f>
        <v>3.7</v>
      </c>
      <c r="P23" s="147">
        <f>VLOOKUP($B23,'Conditions of people affected'!$C$6:$R$300,15,FALSE)</f>
        <v>4</v>
      </c>
      <c r="Q23" s="147">
        <f t="shared" si="4"/>
        <v>3.6</v>
      </c>
      <c r="R23" s="147">
        <f>VLOOKUP($B23,'Complexity of the crisis'!$C$6:$AN$300,22,FALSE)</f>
        <v>3.7</v>
      </c>
      <c r="S23" s="147">
        <f>VLOOKUP($B23,'Complexity of the crisis'!$C$6:$AN$300,38,FALSE)</f>
        <v>3.5</v>
      </c>
      <c r="T23" s="151" t="str">
        <f>VLOOKUP(B23,Lists!$C$3:$E$300,3,FALSE)</f>
        <v>Africa</v>
      </c>
      <c r="U23" s="152">
        <f>VLOOKUP(B23,'INFORM Severity - hidden'!$C$5:$V$300,20,FALSE)</f>
        <v>45260</v>
      </c>
    </row>
    <row r="24" spans="1:21" x14ac:dyDescent="0.25">
      <c r="A24" s="148" t="str">
        <f t="array" ref="A24">IFERROR(INDEX(Lists!$B$2:$B$200,SMALL(IF(Lists!$I$2:$I$200="Individual",ROW(Lists!$B$2:$B$200)),ROW(20:20))-1,1),"")</f>
        <v>Anglophone Crisis in Cameroon</v>
      </c>
      <c r="B24" s="149" t="str">
        <f>VLOOKUP(A24,Lists!$B$2:$G$200,2,FALSE)</f>
        <v>CMR003</v>
      </c>
      <c r="C24" s="149" t="str">
        <f>VLOOKUP(B24,'INFORM Severity - hidden'!$C$5:$D$200,2,FALSE)</f>
        <v>Cameroon</v>
      </c>
      <c r="D24" s="149" t="str">
        <f>VLOOKUP(A24,Lists!$B$2:$G$200,3,FALSE)</f>
        <v>CMR</v>
      </c>
      <c r="E24" s="150" t="str">
        <f>VLOOKUP(A24,Lists!$B$2:$G$200,5,FALSE)</f>
        <v>Conflict</v>
      </c>
      <c r="F24" s="144">
        <f t="shared" si="0"/>
        <v>3.5</v>
      </c>
      <c r="G24" s="145">
        <f t="shared" si="1"/>
        <v>4</v>
      </c>
      <c r="H24" s="145" t="str">
        <f t="shared" si="2"/>
        <v>High</v>
      </c>
      <c r="I24" s="146" t="str">
        <f>INDEX(Trends!$D$3:$D$404,MATCH(B24,Trends!$C$3:$C$404,0))</f>
        <v>Increasing</v>
      </c>
      <c r="J24" s="145" t="str">
        <f>VLOOKUP($B24,Reliability!$A$3:$I$300,9,FALSE)</f>
        <v>Very High</v>
      </c>
      <c r="K24" s="147">
        <f t="shared" si="3"/>
        <v>3.2</v>
      </c>
      <c r="L24" s="147">
        <f>VLOOKUP($B24,'Impact of the crisis'!$C$6:$N$300,12,FALSE)</f>
        <v>2.7</v>
      </c>
      <c r="M24" s="147">
        <f>VLOOKUP($B24,'Impact of the crisis'!$C$6:$AB$300,26,FALSE)</f>
        <v>3.4</v>
      </c>
      <c r="N24" s="147">
        <f>VLOOKUP($B24,'Conditions of people affected'!$C$6:$R$300,16,FALSE)</f>
        <v>3.35</v>
      </c>
      <c r="O24" s="147">
        <f>VLOOKUP($B24,'Conditions of people affected'!$C$6:$R$300,9,FALSE)</f>
        <v>3.7</v>
      </c>
      <c r="P24" s="147">
        <f>VLOOKUP($B24,'Conditions of people affected'!$C$6:$R$300,15,FALSE)</f>
        <v>3</v>
      </c>
      <c r="Q24" s="147">
        <f t="shared" si="4"/>
        <v>3.9</v>
      </c>
      <c r="R24" s="147">
        <f>VLOOKUP($B24,'Complexity of the crisis'!$C$6:$AN$300,22,FALSE)</f>
        <v>3.7</v>
      </c>
      <c r="S24" s="147">
        <f>VLOOKUP($B24,'Complexity of the crisis'!$C$6:$AN$300,38,FALSE)</f>
        <v>4</v>
      </c>
      <c r="T24" s="151" t="str">
        <f>VLOOKUP(B24,Lists!$C$3:$E$300,3,FALSE)</f>
        <v>Africa</v>
      </c>
      <c r="U24" s="152">
        <f>VLOOKUP(B24,'INFORM Severity - hidden'!$C$5:$V$300,20,FALSE)</f>
        <v>45260</v>
      </c>
    </row>
    <row r="25" spans="1:21" x14ac:dyDescent="0.25">
      <c r="A25" s="148" t="str">
        <f t="array" ref="A25">IFERROR(INDEX(Lists!$B$2:$B$200,SMALL(IF(Lists!$I$2:$I$200="Individual",ROW(Lists!$B$2:$B$200)),ROW(21:21))-1,1),"")</f>
        <v>CAR refugees in Cameroon</v>
      </c>
      <c r="B25" s="149" t="str">
        <f>VLOOKUP(A25,Lists!$B$2:$G$200,2,FALSE)</f>
        <v>CMR004</v>
      </c>
      <c r="C25" s="149" t="str">
        <f>VLOOKUP(B25,'INFORM Severity - hidden'!$C$5:$D$200,2,FALSE)</f>
        <v>Cameroon</v>
      </c>
      <c r="D25" s="149" t="str">
        <f>VLOOKUP(A25,Lists!$B$2:$G$200,3,FALSE)</f>
        <v>CMR</v>
      </c>
      <c r="E25" s="150" t="str">
        <f>VLOOKUP(A25,Lists!$B$2:$G$200,5,FALSE)</f>
        <v>Conflict,Displacement</v>
      </c>
      <c r="F25" s="144">
        <f t="shared" si="0"/>
        <v>2.8</v>
      </c>
      <c r="G25" s="145">
        <f t="shared" si="1"/>
        <v>3</v>
      </c>
      <c r="H25" s="145" t="str">
        <f t="shared" si="2"/>
        <v>Medium</v>
      </c>
      <c r="I25" s="146" t="str">
        <f>INDEX(Trends!$D$3:$D$404,MATCH(B25,Trends!$C$3:$C$404,0))</f>
        <v>Stable</v>
      </c>
      <c r="J25" s="145" t="str">
        <f>VLOOKUP($B25,Reliability!$A$3:$I$300,9,FALSE)</f>
        <v>Very High</v>
      </c>
      <c r="K25" s="147">
        <f t="shared" si="3"/>
        <v>2.2999999999999998</v>
      </c>
      <c r="L25" s="147">
        <f>VLOOKUP($B25,'Impact of the crisis'!$C$6:$N$300,12,FALSE)</f>
        <v>2.5</v>
      </c>
      <c r="M25" s="147">
        <f>VLOOKUP($B25,'Impact of the crisis'!$C$6:$AB$300,26,FALSE)</f>
        <v>2.2000000000000002</v>
      </c>
      <c r="N25" s="147">
        <f>VLOOKUP($B25,'Conditions of people affected'!$C$6:$R$300,16,FALSE)</f>
        <v>3</v>
      </c>
      <c r="O25" s="147">
        <f>VLOOKUP($B25,'Conditions of people affected'!$C$6:$R$300,9,FALSE)</f>
        <v>3</v>
      </c>
      <c r="P25" s="147">
        <f>VLOOKUP($B25,'Conditions of people affected'!$C$6:$R$300,15,FALSE)</f>
        <v>3</v>
      </c>
      <c r="Q25" s="147">
        <f t="shared" si="4"/>
        <v>2.8</v>
      </c>
      <c r="R25" s="147">
        <f>VLOOKUP($B25,'Complexity of the crisis'!$C$6:$AN$300,22,FALSE)</f>
        <v>3.7</v>
      </c>
      <c r="S25" s="147">
        <f>VLOOKUP($B25,'Complexity of the crisis'!$C$6:$AN$300,38,FALSE)</f>
        <v>1.5</v>
      </c>
      <c r="T25" s="151" t="str">
        <f>VLOOKUP(B25,Lists!$C$3:$E$300,3,FALSE)</f>
        <v>Africa</v>
      </c>
      <c r="U25" s="152">
        <f>VLOOKUP(B25,'INFORM Severity - hidden'!$C$5:$V$300,20,FALSE)</f>
        <v>45260</v>
      </c>
    </row>
    <row r="26" spans="1:21" x14ac:dyDescent="0.25">
      <c r="A26" s="148" t="str">
        <f t="array" ref="A26">IFERROR(INDEX(Lists!$B$2:$B$200,SMALL(IF(Lists!$I$2:$I$200="Individual",ROW(Lists!$B$2:$B$200)),ROW(22:22))-1,1),"")</f>
        <v>Complex crisis in DRC</v>
      </c>
      <c r="B26" s="149" t="str">
        <f>VLOOKUP(A26,Lists!$B$2:$G$200,2,FALSE)</f>
        <v>COD001</v>
      </c>
      <c r="C26" s="149" t="str">
        <f>VLOOKUP(B26,'INFORM Severity - hidden'!$C$5:$D$200,2,FALSE)</f>
        <v>DRC</v>
      </c>
      <c r="D26" s="149" t="str">
        <f>VLOOKUP(A26,Lists!$B$2:$G$200,3,FALSE)</f>
        <v>COD</v>
      </c>
      <c r="E26" s="150" t="str">
        <f>VLOOKUP(A26,Lists!$B$2:$G$200,5,FALSE)</f>
        <v>Conflict,Displacement,Socio-political</v>
      </c>
      <c r="F26" s="144">
        <f t="shared" si="0"/>
        <v>4.4000000000000004</v>
      </c>
      <c r="G26" s="145">
        <f t="shared" si="1"/>
        <v>5</v>
      </c>
      <c r="H26" s="145" t="str">
        <f t="shared" si="2"/>
        <v>Very High</v>
      </c>
      <c r="I26" s="146" t="str">
        <f>INDEX(Trends!$D$3:$D$404,MATCH(B26,Trends!$C$3:$C$404,0))</f>
        <v>Stable</v>
      </c>
      <c r="J26" s="145" t="str">
        <f>VLOOKUP($B26,Reliability!$A$3:$I$300,9,FALSE)</f>
        <v>Very High</v>
      </c>
      <c r="K26" s="147">
        <f t="shared" si="3"/>
        <v>4.4000000000000004</v>
      </c>
      <c r="L26" s="147">
        <f>VLOOKUP($B26,'Impact of the crisis'!$C$6:$N$300,12,FALSE)</f>
        <v>5</v>
      </c>
      <c r="M26" s="147">
        <f>VLOOKUP($B26,'Impact of the crisis'!$C$6:$AB$300,26,FALSE)</f>
        <v>4</v>
      </c>
      <c r="N26" s="147">
        <f>VLOOKUP($B26,'Conditions of people affected'!$C$6:$R$300,16,FALSE)</f>
        <v>4.5</v>
      </c>
      <c r="O26" s="147">
        <f>VLOOKUP($B26,'Conditions of people affected'!$C$6:$R$300,9,FALSE)</f>
        <v>5</v>
      </c>
      <c r="P26" s="147">
        <f>VLOOKUP($B26,'Conditions of people affected'!$C$6:$R$300,15,FALSE)</f>
        <v>4</v>
      </c>
      <c r="Q26" s="147">
        <f t="shared" si="4"/>
        <v>4.0999999999999996</v>
      </c>
      <c r="R26" s="147">
        <f>VLOOKUP($B26,'Complexity of the crisis'!$C$6:$AN$300,22,FALSE)</f>
        <v>4.2</v>
      </c>
      <c r="S26" s="147">
        <f>VLOOKUP($B26,'Complexity of the crisis'!$C$6:$AN$300,38,FALSE)</f>
        <v>4</v>
      </c>
      <c r="T26" s="151" t="str">
        <f>VLOOKUP(B26,Lists!$C$3:$E$300,3,FALSE)</f>
        <v>Africa</v>
      </c>
      <c r="U26" s="152">
        <f>VLOOKUP(B26,'INFORM Severity - hidden'!$C$5:$V$300,20,FALSE)</f>
        <v>45260</v>
      </c>
    </row>
    <row r="27" spans="1:21" x14ac:dyDescent="0.25">
      <c r="A27" s="148" t="str">
        <f t="array" ref="A27">IFERROR(INDEX(Lists!$B$2:$B$200,SMALL(IF(Lists!$I$2:$I$200="Individual",ROW(Lists!$B$2:$B$200)),ROW(23:23))-1,1),"")</f>
        <v>Complex crisis in Congo</v>
      </c>
      <c r="B27" s="149" t="str">
        <f>VLOOKUP(A27,Lists!$B$2:$G$200,2,FALSE)</f>
        <v>COG001</v>
      </c>
      <c r="C27" s="149" t="str">
        <f>VLOOKUP(B27,'INFORM Severity - hidden'!$C$5:$D$200,2,FALSE)</f>
        <v>Congo</v>
      </c>
      <c r="D27" s="149" t="str">
        <f>VLOOKUP(A27,Lists!$B$2:$G$200,3,FALSE)</f>
        <v>COG</v>
      </c>
      <c r="E27" s="150" t="str">
        <f>VLOOKUP(A27,Lists!$B$2:$G$200,5,FALSE)</f>
        <v>Conflict</v>
      </c>
      <c r="F27" s="144">
        <f t="shared" si="0"/>
        <v>2.2999999999999998</v>
      </c>
      <c r="G27" s="145">
        <f t="shared" si="1"/>
        <v>3</v>
      </c>
      <c r="H27" s="145" t="str">
        <f t="shared" si="2"/>
        <v>Medium</v>
      </c>
      <c r="I27" s="146" t="str">
        <f>INDEX(Trends!$D$3:$D$404,MATCH(B27,Trends!$C$3:$C$404,0))</f>
        <v>Stable</v>
      </c>
      <c r="J27" s="145" t="str">
        <f>VLOOKUP($B27,Reliability!$A$3:$I$300,9,FALSE)</f>
        <v>High</v>
      </c>
      <c r="K27" s="147">
        <f t="shared" si="3"/>
        <v>2.9</v>
      </c>
      <c r="L27" s="147">
        <f>VLOOKUP($B27,'Impact of the crisis'!$C$6:$N$300,12,FALSE)</f>
        <v>4.2</v>
      </c>
      <c r="M27" s="147">
        <f>VLOOKUP($B27,'Impact of the crisis'!$C$6:$AB$300,26,FALSE)</f>
        <v>1.9</v>
      </c>
      <c r="N27" s="147">
        <f>VLOOKUP($B27,'Conditions of people affected'!$C$6:$R$300,16,FALSE)</f>
        <v>1.95</v>
      </c>
      <c r="O27" s="147">
        <f>VLOOKUP($B27,'Conditions of people affected'!$C$6:$R$300,9,FALSE)</f>
        <v>1.9</v>
      </c>
      <c r="P27" s="147">
        <f>VLOOKUP($B27,'Conditions of people affected'!$C$6:$R$300,15,FALSE)</f>
        <v>2</v>
      </c>
      <c r="Q27" s="147">
        <f t="shared" si="4"/>
        <v>2.2999999999999998</v>
      </c>
      <c r="R27" s="147">
        <f>VLOOKUP($B27,'Complexity of the crisis'!$C$6:$AN$300,22,FALSE)</f>
        <v>2.6</v>
      </c>
      <c r="S27" s="147">
        <f>VLOOKUP($B27,'Complexity of the crisis'!$C$6:$AN$300,38,FALSE)</f>
        <v>2</v>
      </c>
      <c r="T27" s="151" t="str">
        <f>VLOOKUP(B27,Lists!$C$3:$E$300,3,FALSE)</f>
        <v>Africa</v>
      </c>
      <c r="U27" s="152">
        <f>VLOOKUP(B27,'INFORM Severity - hidden'!$C$5:$V$300,20,FALSE)</f>
        <v>45260</v>
      </c>
    </row>
    <row r="28" spans="1:21" x14ac:dyDescent="0.25">
      <c r="A28" s="148" t="str">
        <f t="array" ref="A28">IFERROR(INDEX(Lists!$B$2:$B$200,SMALL(IF(Lists!$I$2:$I$200="Individual",ROW(Lists!$B$2:$B$200)),ROW(24:24))-1,1),"")</f>
        <v>Complex crisis in Colombia</v>
      </c>
      <c r="B28" s="149" t="str">
        <f>VLOOKUP(A28,Lists!$B$2:$G$200,2,FALSE)</f>
        <v>COL001</v>
      </c>
      <c r="C28" s="149" t="str">
        <f>VLOOKUP(B28,'INFORM Severity - hidden'!$C$5:$D$200,2,FALSE)</f>
        <v>Colombia</v>
      </c>
      <c r="D28" s="149" t="str">
        <f>VLOOKUP(A28,Lists!$B$2:$G$200,3,FALSE)</f>
        <v>COL</v>
      </c>
      <c r="E28" s="150" t="str">
        <f>VLOOKUP(A28,Lists!$B$2:$G$200,5,FALSE)</f>
        <v>Socio-political,Conflict,Violence,Floods,Displacement</v>
      </c>
      <c r="F28" s="144">
        <f t="shared" si="0"/>
        <v>3.9</v>
      </c>
      <c r="G28" s="145">
        <f t="shared" si="1"/>
        <v>4</v>
      </c>
      <c r="H28" s="145" t="str">
        <f t="shared" si="2"/>
        <v>High</v>
      </c>
      <c r="I28" s="146" t="str">
        <f>INDEX(Trends!$D$3:$D$404,MATCH(B28,Trends!$C$3:$C$404,0))</f>
        <v>Decreasing</v>
      </c>
      <c r="J28" s="145" t="str">
        <f>VLOOKUP($B28,Reliability!$A$3:$I$300,9,FALSE)</f>
        <v>Very High</v>
      </c>
      <c r="K28" s="147">
        <f t="shared" si="3"/>
        <v>4.0999999999999996</v>
      </c>
      <c r="L28" s="147">
        <f>VLOOKUP($B28,'Impact of the crisis'!$C$6:$N$300,12,FALSE)</f>
        <v>5</v>
      </c>
      <c r="M28" s="147">
        <f>VLOOKUP($B28,'Impact of the crisis'!$C$6:$AB$300,26,FALSE)</f>
        <v>3.4</v>
      </c>
      <c r="N28" s="147">
        <f>VLOOKUP($B28,'Conditions of people affected'!$C$6:$R$300,16,FALSE)</f>
        <v>4.4000000000000004</v>
      </c>
      <c r="O28" s="147">
        <f>VLOOKUP($B28,'Conditions of people affected'!$C$6:$R$300,9,FALSE)</f>
        <v>4.8</v>
      </c>
      <c r="P28" s="147">
        <f>VLOOKUP($B28,'Conditions of people affected'!$C$6:$R$300,15,FALSE)</f>
        <v>4</v>
      </c>
      <c r="Q28" s="147">
        <f t="shared" si="4"/>
        <v>2.9</v>
      </c>
      <c r="R28" s="147">
        <f>VLOOKUP($B28,'Complexity of the crisis'!$C$6:$AN$300,22,FALSE)</f>
        <v>2.8</v>
      </c>
      <c r="S28" s="147">
        <f>VLOOKUP($B28,'Complexity of the crisis'!$C$6:$AN$300,38,FALSE)</f>
        <v>3</v>
      </c>
      <c r="T28" s="151" t="str">
        <f>VLOOKUP(B28,Lists!$C$3:$E$300,3,FALSE)</f>
        <v>Americas</v>
      </c>
      <c r="U28" s="152">
        <f>VLOOKUP(B28,'INFORM Severity - hidden'!$C$5:$V$300,20,FALSE)</f>
        <v>45259</v>
      </c>
    </row>
    <row r="29" spans="1:21" x14ac:dyDescent="0.25">
      <c r="A29" s="148" t="str">
        <f t="array" ref="A29">IFERROR(INDEX(Lists!$B$2:$B$200,SMALL(IF(Lists!$I$2:$I$200="Individual",ROW(Lists!$B$2:$B$200)),ROW(25:25))-1,1),"")</f>
        <v>Venezuela displacement in Colombia</v>
      </c>
      <c r="B29" s="149" t="str">
        <f>VLOOKUP(A29,Lists!$B$2:$G$200,2,FALSE)</f>
        <v>COL002</v>
      </c>
      <c r="C29" s="149" t="str">
        <f>VLOOKUP(B29,'INFORM Severity - hidden'!$C$5:$D$200,2,FALSE)</f>
        <v>Colombia</v>
      </c>
      <c r="D29" s="149" t="str">
        <f>VLOOKUP(A29,Lists!$B$2:$G$200,3,FALSE)</f>
        <v>COL</v>
      </c>
      <c r="E29" s="150" t="str">
        <f>VLOOKUP(A29,Lists!$B$2:$G$200,5,FALSE)</f>
        <v>Displacement</v>
      </c>
      <c r="F29" s="144">
        <f t="shared" si="0"/>
        <v>3.7</v>
      </c>
      <c r="G29" s="145">
        <f t="shared" si="1"/>
        <v>4</v>
      </c>
      <c r="H29" s="145" t="str">
        <f t="shared" si="2"/>
        <v>High</v>
      </c>
      <c r="I29" s="146" t="str">
        <f>INDEX(Trends!$D$3:$D$404,MATCH(B29,Trends!$C$3:$C$404,0))</f>
        <v>Stable</v>
      </c>
      <c r="J29" s="145" t="str">
        <f>VLOOKUP($B29,Reliability!$A$3:$I$300,9,FALSE)</f>
        <v>Very High</v>
      </c>
      <c r="K29" s="147">
        <f t="shared" si="3"/>
        <v>3.6</v>
      </c>
      <c r="L29" s="147">
        <f>VLOOKUP($B29,'Impact of the crisis'!$C$6:$N$300,12,FALSE)</f>
        <v>2.6</v>
      </c>
      <c r="M29" s="147">
        <f>VLOOKUP($B29,'Impact of the crisis'!$C$6:$AB$300,26,FALSE)</f>
        <v>4</v>
      </c>
      <c r="N29" s="147">
        <f>VLOOKUP($B29,'Conditions of people affected'!$C$6:$R$300,16,FALSE)</f>
        <v>4.3</v>
      </c>
      <c r="O29" s="147">
        <f>VLOOKUP($B29,'Conditions of people affected'!$C$6:$R$300,9,FALSE)</f>
        <v>4.5999999999999996</v>
      </c>
      <c r="P29" s="147">
        <f>VLOOKUP($B29,'Conditions of people affected'!$C$6:$R$300,15,FALSE)</f>
        <v>4</v>
      </c>
      <c r="Q29" s="147">
        <f t="shared" si="4"/>
        <v>2.9</v>
      </c>
      <c r="R29" s="147">
        <f>VLOOKUP($B29,'Complexity of the crisis'!$C$6:$AN$300,22,FALSE)</f>
        <v>2.8</v>
      </c>
      <c r="S29" s="147">
        <f>VLOOKUP($B29,'Complexity of the crisis'!$C$6:$AN$300,38,FALSE)</f>
        <v>3</v>
      </c>
      <c r="T29" s="151" t="str">
        <f>VLOOKUP(B29,Lists!$C$3:$E$300,3,FALSE)</f>
        <v>Americas</v>
      </c>
      <c r="U29" s="152">
        <f>VLOOKUP(B29,'INFORM Severity - hidden'!$C$5:$V$300,20,FALSE)</f>
        <v>45259</v>
      </c>
    </row>
    <row r="30" spans="1:21" x14ac:dyDescent="0.25">
      <c r="A30" s="148" t="str">
        <f t="array" ref="A30">IFERROR(INDEX(Lists!$B$2:$B$200,SMALL(IF(Lists!$I$2:$I$200="Individual",ROW(Lists!$B$2:$B$200)),ROW(26:26))-1,1),"")</f>
        <v>Nicaraguan refugees in Costa Rica</v>
      </c>
      <c r="B30" s="149" t="str">
        <f>VLOOKUP(A30,Lists!$B$2:$G$200,2,FALSE)</f>
        <v>CRI002</v>
      </c>
      <c r="C30" s="149" t="str">
        <f>VLOOKUP(B30,'INFORM Severity - hidden'!$C$5:$D$200,2,FALSE)</f>
        <v>Costa Rica</v>
      </c>
      <c r="D30" s="149" t="str">
        <f>VLOOKUP(A30,Lists!$B$2:$G$200,3,FALSE)</f>
        <v>CRI</v>
      </c>
      <c r="E30" s="150" t="str">
        <f>VLOOKUP(A30,Lists!$B$2:$G$200,5,FALSE)</f>
        <v>Displacement</v>
      </c>
      <c r="F30" s="144">
        <f t="shared" si="0"/>
        <v>2.1</v>
      </c>
      <c r="G30" s="145">
        <f t="shared" si="1"/>
        <v>3</v>
      </c>
      <c r="H30" s="145" t="str">
        <f t="shared" si="2"/>
        <v>Medium</v>
      </c>
      <c r="I30" s="146" t="str">
        <f>INDEX(Trends!$D$3:$D$404,MATCH(B30,Trends!$C$3:$C$404,0))</f>
        <v>Stable</v>
      </c>
      <c r="J30" s="145" t="str">
        <f>VLOOKUP($B30,Reliability!$A$3:$I$300,9,FALSE)</f>
        <v>Medium</v>
      </c>
      <c r="K30" s="147">
        <f t="shared" si="3"/>
        <v>2.4</v>
      </c>
      <c r="L30" s="147">
        <f>VLOOKUP($B30,'Impact of the crisis'!$C$6:$N$300,12,FALSE)</f>
        <v>0.9</v>
      </c>
      <c r="M30" s="147">
        <f>VLOOKUP($B30,'Impact of the crisis'!$C$6:$AB$300,26,FALSE)</f>
        <v>3</v>
      </c>
      <c r="N30" s="147">
        <f>VLOOKUP($B30,'Conditions of people affected'!$C$6:$R$300,16,FALSE)</f>
        <v>2.65</v>
      </c>
      <c r="O30" s="147">
        <f>VLOOKUP($B30,'Conditions of people affected'!$C$6:$R$300,9,FALSE)</f>
        <v>2.2999999999999998</v>
      </c>
      <c r="P30" s="147">
        <f>VLOOKUP($B30,'Conditions of people affected'!$C$6:$R$300,15,FALSE)</f>
        <v>3</v>
      </c>
      <c r="Q30" s="147">
        <f t="shared" si="4"/>
        <v>1</v>
      </c>
      <c r="R30" s="147">
        <f>VLOOKUP($B30,'Complexity of the crisis'!$C$6:$AN$300,22,FALSE)</f>
        <v>0.9</v>
      </c>
      <c r="S30" s="147">
        <f>VLOOKUP($B30,'Complexity of the crisis'!$C$6:$AN$300,38,FALSE)</f>
        <v>1</v>
      </c>
      <c r="T30" s="151" t="str">
        <f>VLOOKUP(B30,Lists!$C$3:$E$300,3,FALSE)</f>
        <v>Americas</v>
      </c>
      <c r="U30" s="152">
        <f>VLOOKUP(B30,'INFORM Severity - hidden'!$C$5:$V$300,20,FALSE)</f>
        <v>45259</v>
      </c>
    </row>
    <row r="31" spans="1:21" x14ac:dyDescent="0.25">
      <c r="A31" s="148" t="str">
        <f t="array" ref="A31">IFERROR(INDEX(Lists!$B$2:$B$200,SMALL(IF(Lists!$I$2:$I$200="Individual",ROW(Lists!$B$2:$B$200)),ROW(27:27))-1,1),"")</f>
        <v>Displacement from Russia-Ukraine conflict in Czechia</v>
      </c>
      <c r="B31" s="149" t="str">
        <f>VLOOKUP(A31,Lists!$B$2:$G$200,2,FALSE)</f>
        <v>CZE002</v>
      </c>
      <c r="C31" s="149" t="str">
        <f>VLOOKUP(B31,'INFORM Severity - hidden'!$C$5:$D$200,2,FALSE)</f>
        <v>Czech Republic</v>
      </c>
      <c r="D31" s="149" t="str">
        <f>VLOOKUP(A31,Lists!$B$2:$G$200,3,FALSE)</f>
        <v>CZE</v>
      </c>
      <c r="E31" s="150" t="str">
        <f>VLOOKUP(A31,Lists!$B$2:$G$200,5,FALSE)</f>
        <v>Conflict,Displacement</v>
      </c>
      <c r="F31" s="144">
        <f t="shared" si="0"/>
        <v>1.8</v>
      </c>
      <c r="G31" s="145">
        <f t="shared" si="1"/>
        <v>2</v>
      </c>
      <c r="H31" s="145" t="str">
        <f t="shared" si="2"/>
        <v>Low</v>
      </c>
      <c r="I31" s="146" t="str">
        <f>INDEX(Trends!$D$3:$D$404,MATCH(B31,Trends!$C$3:$C$404,0))</f>
        <v>-</v>
      </c>
      <c r="J31" s="145" t="str">
        <f>VLOOKUP($B31,Reliability!$A$3:$I$300,9,FALSE)</f>
        <v>Very High</v>
      </c>
      <c r="K31" s="147">
        <f t="shared" si="3"/>
        <v>2.9</v>
      </c>
      <c r="L31" s="147">
        <f>VLOOKUP($B31,'Impact of the crisis'!$C$6:$N$300,12,FALSE)</f>
        <v>4.2</v>
      </c>
      <c r="M31" s="147">
        <f>VLOOKUP($B31,'Impact of the crisis'!$C$6:$AB$300,26,FALSE)</f>
        <v>2</v>
      </c>
      <c r="N31" s="147">
        <f>VLOOKUP($B31,'Conditions of people affected'!$C$6:$R$300,16,FALSE)</f>
        <v>1.8</v>
      </c>
      <c r="O31" s="147">
        <f>VLOOKUP($B31,'Conditions of people affected'!$C$6:$R$300,9,FALSE)</f>
        <v>2.6</v>
      </c>
      <c r="P31" s="147">
        <f>VLOOKUP($B31,'Conditions of people affected'!$C$6:$R$300,15,FALSE)</f>
        <v>1</v>
      </c>
      <c r="Q31" s="147">
        <f t="shared" si="4"/>
        <v>0.8</v>
      </c>
      <c r="R31" s="147">
        <f>VLOOKUP($B31,'Complexity of the crisis'!$C$6:$AN$300,22,FALSE)</f>
        <v>0.6</v>
      </c>
      <c r="S31" s="147">
        <f>VLOOKUP($B31,'Complexity of the crisis'!$C$6:$AN$300,38,FALSE)</f>
        <v>1</v>
      </c>
      <c r="T31" s="151" t="str">
        <f>VLOOKUP(B31,Lists!$C$3:$E$300,3,FALSE)</f>
        <v>Europe</v>
      </c>
      <c r="U31" s="152">
        <f>VLOOKUP(B31,'INFORM Severity - hidden'!$C$5:$V$300,20,FALSE)</f>
        <v>45259</v>
      </c>
    </row>
    <row r="32" spans="1:21" x14ac:dyDescent="0.25">
      <c r="A32" s="148" t="str">
        <f t="array" ref="A32">IFERROR(INDEX(Lists!$B$2:$B$200,SMALL(IF(Lists!$I$2:$I$200="Individual",ROW(Lists!$B$2:$B$200)),ROW(28:28))-1,1),"")</f>
        <v>Mixed migration in Djibouti</v>
      </c>
      <c r="B32" s="149" t="str">
        <f>VLOOKUP(A32,Lists!$B$2:$G$200,2,FALSE)</f>
        <v>DJI002</v>
      </c>
      <c r="C32" s="149" t="str">
        <f>VLOOKUP(B32,'INFORM Severity - hidden'!$C$5:$D$200,2,FALSE)</f>
        <v>Djibouti</v>
      </c>
      <c r="D32" s="149" t="str">
        <f>VLOOKUP(A32,Lists!$B$2:$G$200,3,FALSE)</f>
        <v>DJI</v>
      </c>
      <c r="E32" s="150" t="str">
        <f>VLOOKUP(A32,Lists!$B$2:$G$200,5,FALSE)</f>
        <v>Displacement</v>
      </c>
      <c r="F32" s="144">
        <f t="shared" si="0"/>
        <v>1.2</v>
      </c>
      <c r="G32" s="145">
        <f t="shared" si="1"/>
        <v>2</v>
      </c>
      <c r="H32" s="145" t="str">
        <f t="shared" si="2"/>
        <v>Low</v>
      </c>
      <c r="I32" s="146" t="str">
        <f>INDEX(Trends!$D$3:$D$404,MATCH(B32,Trends!$C$3:$C$404,0))</f>
        <v>Decreasing</v>
      </c>
      <c r="J32" s="145" t="str">
        <f>VLOOKUP($B32,Reliability!$A$3:$I$300,9,FALSE)</f>
        <v>Very High</v>
      </c>
      <c r="K32" s="147">
        <f t="shared" si="3"/>
        <v>1.3</v>
      </c>
      <c r="L32" s="147">
        <f>VLOOKUP($B32,'Impact of the crisis'!$C$6:$N$300,12,FALSE)</f>
        <v>1.4</v>
      </c>
      <c r="M32" s="147">
        <f>VLOOKUP($B32,'Impact of the crisis'!$C$6:$AB$300,26,FALSE)</f>
        <v>1.3</v>
      </c>
      <c r="N32" s="147">
        <f>VLOOKUP($B32,'Conditions of people affected'!$C$6:$R$300,16,FALSE)</f>
        <v>0.9</v>
      </c>
      <c r="O32" s="147">
        <f>VLOOKUP($B32,'Conditions of people affected'!$C$6:$R$300,9,FALSE)</f>
        <v>0.8</v>
      </c>
      <c r="P32" s="147">
        <f>VLOOKUP($B32,'Conditions of people affected'!$C$6:$R$300,15,FALSE)</f>
        <v>1</v>
      </c>
      <c r="Q32" s="147">
        <f t="shared" si="4"/>
        <v>1.6</v>
      </c>
      <c r="R32" s="147">
        <f>VLOOKUP($B32,'Complexity of the crisis'!$C$6:$AN$300,22,FALSE)</f>
        <v>2.1</v>
      </c>
      <c r="S32" s="147">
        <f>VLOOKUP($B32,'Complexity of the crisis'!$C$6:$AN$300,38,FALSE)</f>
        <v>1</v>
      </c>
      <c r="T32" s="151" t="str">
        <f>VLOOKUP(B32,Lists!$C$3:$E$300,3,FALSE)</f>
        <v>Africa</v>
      </c>
      <c r="U32" s="152">
        <f>VLOOKUP(B32,'INFORM Severity - hidden'!$C$5:$V$300,20,FALSE)</f>
        <v>45260</v>
      </c>
    </row>
    <row r="33" spans="1:21" x14ac:dyDescent="0.25">
      <c r="A33" s="148" t="str">
        <f t="array" ref="A33">IFERROR(INDEX(Lists!$B$2:$B$200,SMALL(IF(Lists!$I$2:$I$200="Individual",ROW(Lists!$B$2:$B$200)),ROW(29:29))-1,1),"")</f>
        <v>Drought in Djibouti</v>
      </c>
      <c r="B33" s="149" t="str">
        <f>VLOOKUP(A33,Lists!$B$2:$G$200,2,FALSE)</f>
        <v>DJI003</v>
      </c>
      <c r="C33" s="149" t="str">
        <f>VLOOKUP(B33,'INFORM Severity - hidden'!$C$5:$D$200,2,FALSE)</f>
        <v>Djibouti</v>
      </c>
      <c r="D33" s="149" t="str">
        <f>VLOOKUP(A33,Lists!$B$2:$G$200,3,FALSE)</f>
        <v>DJI</v>
      </c>
      <c r="E33" s="150" t="str">
        <f>VLOOKUP(A33,Lists!$B$2:$G$200,5,FALSE)</f>
        <v>Drought</v>
      </c>
      <c r="F33" s="144">
        <f t="shared" si="0"/>
        <v>2.8</v>
      </c>
      <c r="G33" s="145">
        <f t="shared" si="1"/>
        <v>3</v>
      </c>
      <c r="H33" s="145" t="str">
        <f t="shared" si="2"/>
        <v>Medium</v>
      </c>
      <c r="I33" s="146" t="str">
        <f>INDEX(Trends!$D$3:$D$404,MATCH(B33,Trends!$C$3:$C$404,0))</f>
        <v>Decreasing</v>
      </c>
      <c r="J33" s="145" t="str">
        <f>VLOOKUP($B33,Reliability!$A$3:$I$300,9,FALSE)</f>
        <v>Very High</v>
      </c>
      <c r="K33" s="147">
        <f t="shared" si="3"/>
        <v>2.2000000000000002</v>
      </c>
      <c r="L33" s="147">
        <f>VLOOKUP($B33,'Impact of the crisis'!$C$6:$N$300,12,FALSE)</f>
        <v>3.2</v>
      </c>
      <c r="M33" s="147">
        <f>VLOOKUP($B33,'Impact of the crisis'!$C$6:$AB$300,26,FALSE)</f>
        <v>1.6</v>
      </c>
      <c r="N33" s="147">
        <f>VLOOKUP($B33,'Conditions of people affected'!$C$6:$R$300,16,FALSE)</f>
        <v>3.2</v>
      </c>
      <c r="O33" s="147">
        <f>VLOOKUP($B33,'Conditions of people affected'!$C$6:$R$300,9,FALSE)</f>
        <v>2.4</v>
      </c>
      <c r="P33" s="147">
        <f>VLOOKUP($B33,'Conditions of people affected'!$C$6:$R$300,15,FALSE)</f>
        <v>4</v>
      </c>
      <c r="Q33" s="147">
        <f t="shared" si="4"/>
        <v>2.6</v>
      </c>
      <c r="R33" s="147">
        <f>VLOOKUP($B33,'Complexity of the crisis'!$C$6:$AN$300,22,FALSE)</f>
        <v>2.1</v>
      </c>
      <c r="S33" s="147">
        <f>VLOOKUP($B33,'Complexity of the crisis'!$C$6:$AN$300,38,FALSE)</f>
        <v>3</v>
      </c>
      <c r="T33" s="151" t="str">
        <f>VLOOKUP(B33,Lists!$C$3:$E$300,3,FALSE)</f>
        <v>Africa</v>
      </c>
      <c r="U33" s="152">
        <f>VLOOKUP(B33,'INFORM Severity - hidden'!$C$5:$V$300,20,FALSE)</f>
        <v>45260</v>
      </c>
    </row>
    <row r="34" spans="1:21" x14ac:dyDescent="0.25">
      <c r="A34" s="148" t="str">
        <f t="array" ref="A34">IFERROR(INDEX(Lists!$B$2:$B$200,SMALL(IF(Lists!$I$2:$I$200="Individual",ROW(Lists!$B$2:$B$200)),ROW(30:30))-1,1),"")</f>
        <v>Venezuela displacement in Dominican Republic</v>
      </c>
      <c r="B34" s="149" t="str">
        <f>VLOOKUP(A34,Lists!$B$2:$G$200,2,FALSE)</f>
        <v>DOM002</v>
      </c>
      <c r="C34" s="149" t="str">
        <f>VLOOKUP(B34,'INFORM Severity - hidden'!$C$5:$D$200,2,FALSE)</f>
        <v>Dominican Republic</v>
      </c>
      <c r="D34" s="149" t="str">
        <f>VLOOKUP(A34,Lists!$B$2:$G$200,3,FALSE)</f>
        <v>DOM</v>
      </c>
      <c r="E34" s="150" t="str">
        <f>VLOOKUP(A34,Lists!$B$2:$G$200,5,FALSE)</f>
        <v>Displacement</v>
      </c>
      <c r="F34" s="144">
        <f t="shared" si="0"/>
        <v>1.8</v>
      </c>
      <c r="G34" s="145">
        <f t="shared" si="1"/>
        <v>2</v>
      </c>
      <c r="H34" s="145" t="str">
        <f t="shared" si="2"/>
        <v>Low</v>
      </c>
      <c r="I34" s="146" t="str">
        <f>INDEX(Trends!$D$3:$D$404,MATCH(B34,Trends!$C$3:$C$404,0))</f>
        <v>Decreasing</v>
      </c>
      <c r="J34" s="145" t="str">
        <f>VLOOKUP($B34,Reliability!$A$3:$I$300,9,FALSE)</f>
        <v>Medium</v>
      </c>
      <c r="K34" s="147">
        <f t="shared" si="3"/>
        <v>3.2</v>
      </c>
      <c r="L34" s="147">
        <f>VLOOKUP($B34,'Impact of the crisis'!$C$6:$N$300,12,FALSE)</f>
        <v>4.0999999999999996</v>
      </c>
      <c r="M34" s="147">
        <f>VLOOKUP($B34,'Impact of the crisis'!$C$6:$AB$300,26,FALSE)</f>
        <v>2.7</v>
      </c>
      <c r="N34" s="147">
        <f>VLOOKUP($B34,'Conditions of people affected'!$C$6:$R$300,16,FALSE)</f>
        <v>1.4</v>
      </c>
      <c r="O34" s="147">
        <f>VLOOKUP($B34,'Conditions of people affected'!$C$6:$R$300,9,FALSE)</f>
        <v>1.8</v>
      </c>
      <c r="P34" s="147">
        <f>VLOOKUP($B34,'Conditions of people affected'!$C$6:$R$300,15,FALSE)</f>
        <v>1</v>
      </c>
      <c r="Q34" s="147">
        <f t="shared" si="4"/>
        <v>1.2</v>
      </c>
      <c r="R34" s="147">
        <f>VLOOKUP($B34,'Complexity of the crisis'!$C$6:$AN$300,22,FALSE)</f>
        <v>1.4</v>
      </c>
      <c r="S34" s="147">
        <f>VLOOKUP($B34,'Complexity of the crisis'!$C$6:$AN$300,38,FALSE)</f>
        <v>1</v>
      </c>
      <c r="T34" s="151" t="str">
        <f>VLOOKUP(B34,Lists!$C$3:$E$300,3,FALSE)</f>
        <v>Americas</v>
      </c>
      <c r="U34" s="152">
        <f>VLOOKUP(B34,'INFORM Severity - hidden'!$C$5:$V$300,20,FALSE)</f>
        <v>45259</v>
      </c>
    </row>
    <row r="35" spans="1:21" x14ac:dyDescent="0.25">
      <c r="A35" s="148" t="str">
        <f t="array" ref="A35">IFERROR(INDEX(Lists!$B$2:$B$200,SMALL(IF(Lists!$I$2:$I$200="Individual",ROW(Lists!$B$2:$B$200)),ROW(31:31))-1,1),"")</f>
        <v>Mixed migration flows in Algeria</v>
      </c>
      <c r="B35" s="149" t="str">
        <f>VLOOKUP(A35,Lists!$B$2:$G$200,2,FALSE)</f>
        <v>DZA002</v>
      </c>
      <c r="C35" s="149" t="str">
        <f>VLOOKUP(B35,'INFORM Severity - hidden'!$C$5:$D$200,2,FALSE)</f>
        <v>Algeria</v>
      </c>
      <c r="D35" s="149" t="str">
        <f>VLOOKUP(A35,Lists!$B$2:$G$200,3,FALSE)</f>
        <v>DZA</v>
      </c>
      <c r="E35" s="150" t="str">
        <f>VLOOKUP(A35,Lists!$B$2:$G$200,5,FALSE)</f>
        <v>Displacement</v>
      </c>
      <c r="F35" s="144">
        <f t="shared" si="0"/>
        <v>2.5</v>
      </c>
      <c r="G35" s="145">
        <f t="shared" si="1"/>
        <v>3</v>
      </c>
      <c r="H35" s="145" t="str">
        <f t="shared" si="2"/>
        <v>Medium</v>
      </c>
      <c r="I35" s="146" t="str">
        <f>INDEX(Trends!$D$3:$D$404,MATCH(B35,Trends!$C$3:$C$404,0))</f>
        <v>Decreasing</v>
      </c>
      <c r="J35" s="145" t="str">
        <f>VLOOKUP($B35,Reliability!$A$3:$I$300,9,FALSE)</f>
        <v>High</v>
      </c>
      <c r="K35" s="147">
        <f t="shared" si="3"/>
        <v>3.7</v>
      </c>
      <c r="L35" s="147">
        <f>VLOOKUP($B35,'Impact of the crisis'!$C$6:$N$300,12,FALSE)</f>
        <v>5</v>
      </c>
      <c r="M35" s="147">
        <f>VLOOKUP($B35,'Impact of the crisis'!$C$6:$AB$300,26,FALSE)</f>
        <v>2.7</v>
      </c>
      <c r="N35" s="147">
        <f>VLOOKUP($B35,'Conditions of people affected'!$C$6:$R$300,16,FALSE)</f>
        <v>1.7</v>
      </c>
      <c r="O35" s="147">
        <f>VLOOKUP($B35,'Conditions of people affected'!$C$6:$R$300,9,FALSE)</f>
        <v>2.4</v>
      </c>
      <c r="P35" s="147">
        <f>VLOOKUP($B35,'Conditions of people affected'!$C$6:$R$300,15,FALSE)</f>
        <v>1</v>
      </c>
      <c r="Q35" s="147">
        <f t="shared" si="4"/>
        <v>2.5</v>
      </c>
      <c r="R35" s="147">
        <f>VLOOKUP($B35,'Complexity of the crisis'!$C$6:$AN$300,22,FALSE)</f>
        <v>2.5</v>
      </c>
      <c r="S35" s="147">
        <f>VLOOKUP($B35,'Complexity of the crisis'!$C$6:$AN$300,38,FALSE)</f>
        <v>2.5</v>
      </c>
      <c r="T35" s="151" t="str">
        <f>VLOOKUP(B35,Lists!$C$3:$E$300,3,FALSE)</f>
        <v>Africa</v>
      </c>
      <c r="U35" s="152">
        <f>VLOOKUP(B35,'INFORM Severity - hidden'!$C$5:$V$300,20,FALSE)</f>
        <v>45260</v>
      </c>
    </row>
    <row r="36" spans="1:21" x14ac:dyDescent="0.25">
      <c r="A36" s="148" t="str">
        <f t="array" ref="A36">IFERROR(INDEX(Lists!$B$2:$B$200,SMALL(IF(Lists!$I$2:$I$200="Individual",ROW(Lists!$B$2:$B$200)),ROW(32:32))-1,1),"")</f>
        <v>Sahrawi refugees in Algeria</v>
      </c>
      <c r="B36" s="149" t="str">
        <f>VLOOKUP(A36,Lists!$B$2:$G$200,2,FALSE)</f>
        <v>DZA003</v>
      </c>
      <c r="C36" s="149" t="str">
        <f>VLOOKUP(B36,'INFORM Severity - hidden'!$C$5:$D$200,2,FALSE)</f>
        <v>Algeria</v>
      </c>
      <c r="D36" s="149" t="str">
        <f>VLOOKUP(A36,Lists!$B$2:$G$200,3,FALSE)</f>
        <v>DZA</v>
      </c>
      <c r="E36" s="150" t="str">
        <f>VLOOKUP(A36,Lists!$B$2:$G$200,5,FALSE)</f>
        <v>Displacement</v>
      </c>
      <c r="F36" s="144">
        <f t="shared" si="0"/>
        <v>2.1</v>
      </c>
      <c r="G36" s="145">
        <f t="shared" si="1"/>
        <v>3</v>
      </c>
      <c r="H36" s="145" t="str">
        <f t="shared" si="2"/>
        <v>Medium</v>
      </c>
      <c r="I36" s="146" t="str">
        <f>INDEX(Trends!$D$3:$D$404,MATCH(B36,Trends!$C$3:$C$404,0))</f>
        <v>Stable</v>
      </c>
      <c r="J36" s="145" t="str">
        <f>VLOOKUP($B36,Reliability!$A$3:$I$300,9,FALSE)</f>
        <v>Medium</v>
      </c>
      <c r="K36" s="147">
        <f t="shared" si="3"/>
        <v>1.3</v>
      </c>
      <c r="L36" s="147">
        <f>VLOOKUP($B36,'Impact of the crisis'!$C$6:$N$300,12,FALSE)</f>
        <v>1.1000000000000001</v>
      </c>
      <c r="M36" s="147">
        <f>VLOOKUP($B36,'Impact of the crisis'!$C$6:$AB$300,26,FALSE)</f>
        <v>1.4</v>
      </c>
      <c r="N36" s="147">
        <f>VLOOKUP($B36,'Conditions of people affected'!$C$6:$R$300,16,FALSE)</f>
        <v>2.2999999999999998</v>
      </c>
      <c r="O36" s="147">
        <f>VLOOKUP($B36,'Conditions of people affected'!$C$6:$R$300,9,FALSE)</f>
        <v>1.6</v>
      </c>
      <c r="P36" s="147">
        <f>VLOOKUP($B36,'Conditions of people affected'!$C$6:$R$300,15,FALSE)</f>
        <v>3</v>
      </c>
      <c r="Q36" s="147">
        <f t="shared" si="4"/>
        <v>2.2999999999999998</v>
      </c>
      <c r="R36" s="147">
        <f>VLOOKUP($B36,'Complexity of the crisis'!$C$6:$AN$300,22,FALSE)</f>
        <v>2.5</v>
      </c>
      <c r="S36" s="147">
        <f>VLOOKUP($B36,'Complexity of the crisis'!$C$6:$AN$300,38,FALSE)</f>
        <v>2</v>
      </c>
      <c r="T36" s="151" t="str">
        <f>VLOOKUP(B36,Lists!$C$3:$E$300,3,FALSE)</f>
        <v>Africa</v>
      </c>
      <c r="U36" s="152">
        <f>VLOOKUP(B36,'INFORM Severity - hidden'!$C$5:$V$300,20,FALSE)</f>
        <v>45260</v>
      </c>
    </row>
    <row r="37" spans="1:21" x14ac:dyDescent="0.25">
      <c r="A37" s="148" t="str">
        <f t="array" ref="A37">IFERROR(INDEX(Lists!$B$2:$B$200,SMALL(IF(Lists!$I$2:$I$200="Individual",ROW(Lists!$B$2:$B$200)),ROW(33:33))-1,1),"")</f>
        <v>Venezuela displacement in Ecuador</v>
      </c>
      <c r="B37" s="149" t="str">
        <f>VLOOKUP(A37,Lists!$B$2:$G$200,2,FALSE)</f>
        <v>ECU002</v>
      </c>
      <c r="C37" s="149" t="str">
        <f>VLOOKUP(B37,'INFORM Severity - hidden'!$C$5:$D$200,2,FALSE)</f>
        <v>Ecuador</v>
      </c>
      <c r="D37" s="149" t="str">
        <f>VLOOKUP(A37,Lists!$B$2:$G$200,3,FALSE)</f>
        <v>ECU</v>
      </c>
      <c r="E37" s="150" t="str">
        <f>VLOOKUP(A37,Lists!$B$2:$G$200,5,FALSE)</f>
        <v>Displacement</v>
      </c>
      <c r="F37" s="144">
        <f t="shared" ref="F37:F68" si="5">IF(OR(N37="x",K37="x"),"x",ROUND((5-GEOMEAN(((5-K37)/5*4+1),((5-N37)/5*4+1),((5-N37)/5*4+1)))/4*3.5+Q37*0.3,1))</f>
        <v>2.6</v>
      </c>
      <c r="G37" s="145">
        <f t="shared" ref="G37:G68" si="6">IF(F37="x","x",ROUNDUP(F37,0))</f>
        <v>3</v>
      </c>
      <c r="H37" s="145" t="str">
        <f t="shared" ref="H37:H68" si="7">IF(N37="x","x",IF(K37="x","x",(IF(G37=5,"Very High",IF(G37=4,"High",IF(G37=3,"Medium",IF(G37=2,"Low","Very Low")))))))</f>
        <v>Medium</v>
      </c>
      <c r="I37" s="146" t="str">
        <f>INDEX(Trends!$D$3:$D$404,MATCH(B37,Trends!$C$3:$C$404,0))</f>
        <v>Decreasing</v>
      </c>
      <c r="J37" s="145" t="str">
        <f>VLOOKUP($B37,Reliability!$A$3:$I$300,9,FALSE)</f>
        <v>Very High</v>
      </c>
      <c r="K37" s="147">
        <f t="shared" ref="K37:K68" si="8">IF(OR(M37="x",L37="x"),"x",ROUND((5-GEOMEAN(((5-L37)/5*4+1),((5-M37)/5*4+1),((5-M37)/5*4+1)))/4*5,1))</f>
        <v>3.3</v>
      </c>
      <c r="L37" s="147">
        <f>VLOOKUP($B37,'Impact of the crisis'!$C$6:$N$300,12,FALSE)</f>
        <v>4.5999999999999996</v>
      </c>
      <c r="M37" s="147">
        <f>VLOOKUP($B37,'Impact of the crisis'!$C$6:$AB$300,26,FALSE)</f>
        <v>2.4</v>
      </c>
      <c r="N37" s="147">
        <f>VLOOKUP($B37,'Conditions of people affected'!$C$6:$R$300,16,FALSE)</f>
        <v>2.35</v>
      </c>
      <c r="O37" s="147">
        <f>VLOOKUP($B37,'Conditions of people affected'!$C$6:$R$300,9,FALSE)</f>
        <v>2.7</v>
      </c>
      <c r="P37" s="147">
        <f>VLOOKUP($B37,'Conditions of people affected'!$C$6:$R$300,15,FALSE)</f>
        <v>2</v>
      </c>
      <c r="Q37" s="147">
        <f t="shared" ref="Q37:Q68" si="9">IF(OR(S37="x",R37="x"),R37,ROUND((5-GEOMEAN(((5-R37)/5*4+1),((5-S37)/5*4+1)))/4*5,1))</f>
        <v>2.2999999999999998</v>
      </c>
      <c r="R37" s="147">
        <f>VLOOKUP($B37,'Complexity of the crisis'!$C$6:$AN$300,22,FALSE)</f>
        <v>2.1</v>
      </c>
      <c r="S37" s="147">
        <f>VLOOKUP($B37,'Complexity of the crisis'!$C$6:$AN$300,38,FALSE)</f>
        <v>2.5</v>
      </c>
      <c r="T37" s="151" t="str">
        <f>VLOOKUP(B37,Lists!$C$3:$E$300,3,FALSE)</f>
        <v>Americas</v>
      </c>
      <c r="U37" s="152">
        <f>VLOOKUP(B37,'INFORM Severity - hidden'!$C$5:$V$300,20,FALSE)</f>
        <v>45260</v>
      </c>
    </row>
    <row r="38" spans="1:21" x14ac:dyDescent="0.25">
      <c r="A38" s="148" t="str">
        <f t="array" ref="A38">IFERROR(INDEX(Lists!$B$2:$B$200,SMALL(IF(Lists!$I$2:$I$200="Individual",ROW(Lists!$B$2:$B$200)),ROW(34:34))-1,1),"")</f>
        <v>Refugees in Egypt</v>
      </c>
      <c r="B38" s="149" t="str">
        <f>VLOOKUP(A38,Lists!$B$2:$G$200,2,FALSE)</f>
        <v>EGY004</v>
      </c>
      <c r="C38" s="149" t="str">
        <f>VLOOKUP(B38,'INFORM Severity - hidden'!$C$5:$D$200,2,FALSE)</f>
        <v>Egypt</v>
      </c>
      <c r="D38" s="149" t="str">
        <f>VLOOKUP(A38,Lists!$B$2:$G$200,3,FALSE)</f>
        <v>EGY</v>
      </c>
      <c r="E38" s="150" t="str">
        <f>VLOOKUP(A38,Lists!$B$2:$G$200,5,FALSE)</f>
        <v>Displacement,Conflict</v>
      </c>
      <c r="F38" s="144">
        <f t="shared" si="5"/>
        <v>2.2000000000000002</v>
      </c>
      <c r="G38" s="145">
        <f t="shared" si="6"/>
        <v>3</v>
      </c>
      <c r="H38" s="145" t="str">
        <f t="shared" si="7"/>
        <v>Medium</v>
      </c>
      <c r="I38" s="146" t="str">
        <f>INDEX(Trends!$D$3:$D$404,MATCH(B38,Trends!$C$3:$C$404,0))</f>
        <v>Increasing</v>
      </c>
      <c r="J38" s="145" t="str">
        <f>VLOOKUP($B38,Reliability!$A$3:$I$300,9,FALSE)</f>
        <v>Very High</v>
      </c>
      <c r="K38" s="147">
        <f t="shared" si="8"/>
        <v>2.8</v>
      </c>
      <c r="L38" s="147">
        <f>VLOOKUP($B38,'Impact of the crisis'!$C$6:$N$300,12,FALSE)</f>
        <v>3.9</v>
      </c>
      <c r="M38" s="147">
        <f>VLOOKUP($B38,'Impact of the crisis'!$C$6:$AB$300,26,FALSE)</f>
        <v>2</v>
      </c>
      <c r="N38" s="147">
        <f>VLOOKUP($B38,'Conditions of people affected'!$C$6:$R$300,16,FALSE)</f>
        <v>1.85</v>
      </c>
      <c r="O38" s="147">
        <f>VLOOKUP($B38,'Conditions of people affected'!$C$6:$R$300,9,FALSE)</f>
        <v>2.7</v>
      </c>
      <c r="P38" s="147">
        <f>VLOOKUP($B38,'Conditions of people affected'!$C$6:$R$300,15,FALSE)</f>
        <v>1</v>
      </c>
      <c r="Q38" s="147">
        <f t="shared" si="9"/>
        <v>2.2999999999999998</v>
      </c>
      <c r="R38" s="147">
        <f>VLOOKUP($B38,'Complexity of the crisis'!$C$6:$AN$300,22,FALSE)</f>
        <v>2.5</v>
      </c>
      <c r="S38" s="147">
        <f>VLOOKUP($B38,'Complexity of the crisis'!$C$6:$AN$300,38,FALSE)</f>
        <v>2</v>
      </c>
      <c r="T38" s="151" t="str">
        <f>VLOOKUP(B38,Lists!$C$3:$E$300,3,FALSE)</f>
        <v>Africa</v>
      </c>
      <c r="U38" s="152">
        <f>VLOOKUP(B38,'INFORM Severity - hidden'!$C$5:$V$300,20,FALSE)</f>
        <v>45260</v>
      </c>
    </row>
    <row r="39" spans="1:21" x14ac:dyDescent="0.25">
      <c r="A39" s="148" t="str">
        <f t="array" ref="A39">IFERROR(INDEX(Lists!$B$2:$B$200,SMALL(IF(Lists!$I$2:$I$200="Individual",ROW(Lists!$B$2:$B$200)),ROW(35:35))-1,1),"")</f>
        <v>Complex crisis in Eritrea</v>
      </c>
      <c r="B39" s="149" t="str">
        <f>VLOOKUP(A39,Lists!$B$2:$G$200,2,FALSE)</f>
        <v>ERI001</v>
      </c>
      <c r="C39" s="149" t="str">
        <f>VLOOKUP(B39,'INFORM Severity - hidden'!$C$5:$D$200,2,FALSE)</f>
        <v>Eritrea</v>
      </c>
      <c r="D39" s="149" t="str">
        <f>VLOOKUP(A39,Lists!$B$2:$G$200,3,FALSE)</f>
        <v>ERI</v>
      </c>
      <c r="E39" s="150" t="str">
        <f>VLOOKUP(A39,Lists!$B$2:$G$200,5,FALSE)</f>
        <v>Socio-political,Displacement</v>
      </c>
      <c r="F39" s="144">
        <f t="shared" si="5"/>
        <v>3.5</v>
      </c>
      <c r="G39" s="145">
        <f t="shared" si="6"/>
        <v>4</v>
      </c>
      <c r="H39" s="145" t="str">
        <f t="shared" si="7"/>
        <v>High</v>
      </c>
      <c r="I39" s="146" t="str">
        <f>INDEX(Trends!$D$3:$D$404,MATCH(B39,Trends!$C$3:$C$404,0))</f>
        <v>Increasing</v>
      </c>
      <c r="J39" s="145" t="str">
        <f>VLOOKUP($B39,Reliability!$A$3:$I$300,9,FALSE)</f>
        <v>High</v>
      </c>
      <c r="K39" s="147">
        <f t="shared" si="8"/>
        <v>3.5</v>
      </c>
      <c r="L39" s="147">
        <f>VLOOKUP($B39,'Impact of the crisis'!$C$6:$N$300,12,FALSE)</f>
        <v>3.8</v>
      </c>
      <c r="M39" s="147">
        <f>VLOOKUP($B39,'Impact of the crisis'!$C$6:$AB$300,26,FALSE)</f>
        <v>3.4</v>
      </c>
      <c r="N39" s="147">
        <f>VLOOKUP($B39,'Conditions of people affected'!$C$6:$R$300,16,FALSE)</f>
        <v>3.2</v>
      </c>
      <c r="O39" s="147">
        <f>VLOOKUP($B39,'Conditions of people affected'!$C$6:$R$300,9,FALSE)</f>
        <v>3.4</v>
      </c>
      <c r="P39" s="147">
        <f>VLOOKUP($B39,'Conditions of people affected'!$C$6:$R$300,15,FALSE)</f>
        <v>3</v>
      </c>
      <c r="Q39" s="147">
        <f t="shared" si="9"/>
        <v>4.0999999999999996</v>
      </c>
      <c r="R39" s="147">
        <f>VLOOKUP($B39,'Complexity of the crisis'!$C$6:$AN$300,22,FALSE)</f>
        <v>4.0999999999999996</v>
      </c>
      <c r="S39" s="147">
        <f>VLOOKUP($B39,'Complexity of the crisis'!$C$6:$AN$300,38,FALSE)</f>
        <v>4</v>
      </c>
      <c r="T39" s="151" t="str">
        <f>VLOOKUP(B39,Lists!$C$3:$E$300,3,FALSE)</f>
        <v>Africa</v>
      </c>
      <c r="U39" s="152">
        <f>VLOOKUP(B39,'INFORM Severity - hidden'!$C$5:$V$300,20,FALSE)</f>
        <v>45259</v>
      </c>
    </row>
    <row r="40" spans="1:21" x14ac:dyDescent="0.25">
      <c r="A40" s="148" t="str">
        <f t="array" ref="A40">IFERROR(INDEX(Lists!$B$2:$B$200,SMALL(IF(Lists!$I$2:$I$200="Individual",ROW(Lists!$B$2:$B$200)),ROW(36:36))-1,1),"")</f>
        <v>Mixed migration flows in Spain</v>
      </c>
      <c r="B40" s="149" t="str">
        <f>VLOOKUP(A40,Lists!$B$2:$G$200,2,FALSE)</f>
        <v>ESP002</v>
      </c>
      <c r="C40" s="149" t="str">
        <f>VLOOKUP(B40,'INFORM Severity - hidden'!$C$5:$D$200,2,FALSE)</f>
        <v>Spain</v>
      </c>
      <c r="D40" s="149" t="str">
        <f>VLOOKUP(A40,Lists!$B$2:$G$200,3,FALSE)</f>
        <v>ESP</v>
      </c>
      <c r="E40" s="150" t="str">
        <f>VLOOKUP(A40,Lists!$B$2:$G$200,5,FALSE)</f>
        <v>Displacement</v>
      </c>
      <c r="F40" s="144">
        <f t="shared" si="5"/>
        <v>1.8</v>
      </c>
      <c r="G40" s="145">
        <f t="shared" si="6"/>
        <v>2</v>
      </c>
      <c r="H40" s="145" t="str">
        <f t="shared" si="7"/>
        <v>Low</v>
      </c>
      <c r="I40" s="146" t="str">
        <f>INDEX(Trends!$D$3:$D$404,MATCH(B40,Trends!$C$3:$C$404,0))</f>
        <v>Stable</v>
      </c>
      <c r="J40" s="145" t="str">
        <f>VLOOKUP($B40,Reliability!$A$3:$I$300,9,FALSE)</f>
        <v>High</v>
      </c>
      <c r="K40" s="147">
        <f t="shared" si="8"/>
        <v>3.1</v>
      </c>
      <c r="L40" s="147">
        <f>VLOOKUP($B40,'Impact of the crisis'!$C$6:$N$300,12,FALSE)</f>
        <v>4</v>
      </c>
      <c r="M40" s="147">
        <f>VLOOKUP($B40,'Impact of the crisis'!$C$6:$AB$300,26,FALSE)</f>
        <v>2.5</v>
      </c>
      <c r="N40" s="147">
        <f>VLOOKUP($B40,'Conditions of people affected'!$C$6:$R$300,16,FALSE)</f>
        <v>1.05</v>
      </c>
      <c r="O40" s="147">
        <f>VLOOKUP($B40,'Conditions of people affected'!$C$6:$R$300,9,FALSE)</f>
        <v>1.1000000000000001</v>
      </c>
      <c r="P40" s="147">
        <f>VLOOKUP($B40,'Conditions of people affected'!$C$6:$R$300,15,FALSE)</f>
        <v>1</v>
      </c>
      <c r="Q40" s="147">
        <f t="shared" si="9"/>
        <v>1.6</v>
      </c>
      <c r="R40" s="147">
        <f>VLOOKUP($B40,'Complexity of the crisis'!$C$6:$AN$300,22,FALSE)</f>
        <v>1.6</v>
      </c>
      <c r="S40" s="147">
        <f>VLOOKUP($B40,'Complexity of the crisis'!$C$6:$AN$300,38,FALSE)</f>
        <v>1.5</v>
      </c>
      <c r="T40" s="151" t="str">
        <f>VLOOKUP(B40,Lists!$C$3:$E$300,3,FALSE)</f>
        <v>Europe</v>
      </c>
      <c r="U40" s="152">
        <f>VLOOKUP(B40,'INFORM Severity - hidden'!$C$5:$V$300,20,FALSE)</f>
        <v>45260</v>
      </c>
    </row>
    <row r="41" spans="1:21" x14ac:dyDescent="0.25">
      <c r="A41" s="148" t="str">
        <f t="array" ref="A41">IFERROR(INDEX(Lists!$B$2:$B$200,SMALL(IF(Lists!$I$2:$I$200="Individual",ROW(Lists!$B$2:$B$200)),ROW(37:37))-1,1),"")</f>
        <v>Displacement from Russia-Ukraine conflict in Estonia</v>
      </c>
      <c r="B41" s="149" t="str">
        <f>VLOOKUP(A41,Lists!$B$2:$G$200,2,FALSE)</f>
        <v>EST002</v>
      </c>
      <c r="C41" s="149" t="str">
        <f>VLOOKUP(B41,'INFORM Severity - hidden'!$C$5:$D$200,2,FALSE)</f>
        <v>Estonia</v>
      </c>
      <c r="D41" s="149" t="str">
        <f>VLOOKUP(A41,Lists!$B$2:$G$200,3,FALSE)</f>
        <v>EST</v>
      </c>
      <c r="E41" s="150" t="str">
        <f>VLOOKUP(A41,Lists!$B$2:$G$200,5,FALSE)</f>
        <v>Conflict,Displacement</v>
      </c>
      <c r="F41" s="144">
        <f t="shared" si="5"/>
        <v>1.3</v>
      </c>
      <c r="G41" s="145">
        <f t="shared" si="6"/>
        <v>2</v>
      </c>
      <c r="H41" s="145" t="str">
        <f t="shared" si="7"/>
        <v>Low</v>
      </c>
      <c r="I41" s="146" t="str">
        <f>INDEX(Trends!$D$3:$D$404,MATCH(B41,Trends!$C$3:$C$404,0))</f>
        <v>-</v>
      </c>
      <c r="J41" s="145" t="str">
        <f>VLOOKUP($B41,Reliability!$A$3:$I$300,9,FALSE)</f>
        <v>Very High</v>
      </c>
      <c r="K41" s="147">
        <f t="shared" si="8"/>
        <v>2.2000000000000002</v>
      </c>
      <c r="L41" s="147">
        <f>VLOOKUP($B41,'Impact of the crisis'!$C$6:$N$300,12,FALSE)</f>
        <v>3.4</v>
      </c>
      <c r="M41" s="147">
        <f>VLOOKUP($B41,'Impact of the crisis'!$C$6:$AB$300,26,FALSE)</f>
        <v>1.4</v>
      </c>
      <c r="N41" s="147">
        <f>VLOOKUP($B41,'Conditions of people affected'!$C$6:$R$300,16,FALSE)</f>
        <v>1.1000000000000001</v>
      </c>
      <c r="O41" s="147">
        <f>VLOOKUP($B41,'Conditions of people affected'!$C$6:$R$300,9,FALSE)</f>
        <v>1.2</v>
      </c>
      <c r="P41" s="147">
        <f>VLOOKUP($B41,'Conditions of people affected'!$C$6:$R$300,15,FALSE)</f>
        <v>1</v>
      </c>
      <c r="Q41" s="147">
        <f t="shared" si="9"/>
        <v>0.8</v>
      </c>
      <c r="R41" s="147">
        <f>VLOOKUP($B41,'Complexity of the crisis'!$C$6:$AN$300,22,FALSE)</f>
        <v>0.6</v>
      </c>
      <c r="S41" s="147">
        <f>VLOOKUP($B41,'Complexity of the crisis'!$C$6:$AN$300,38,FALSE)</f>
        <v>1</v>
      </c>
      <c r="T41" s="151" t="str">
        <f>VLOOKUP(B41,Lists!$C$3:$E$300,3,FALSE)</f>
        <v>Europe</v>
      </c>
      <c r="U41" s="152">
        <f>VLOOKUP(B41,'INFORM Severity - hidden'!$C$5:$V$300,20,FALSE)</f>
        <v>45259</v>
      </c>
    </row>
    <row r="42" spans="1:21" x14ac:dyDescent="0.25">
      <c r="A42" s="148" t="str">
        <f t="array" ref="A42">IFERROR(INDEX(Lists!$B$2:$B$200,SMALL(IF(Lists!$I$2:$I$200="Individual",ROW(Lists!$B$2:$B$200)),ROW(38:38))-1,1),"")</f>
        <v>Complex crisis in Ethiopia</v>
      </c>
      <c r="B42" s="149" t="str">
        <f>VLOOKUP(A42,Lists!$B$2:$G$200,2,FALSE)</f>
        <v>ETH001</v>
      </c>
      <c r="C42" s="149" t="str">
        <f>VLOOKUP(B42,'INFORM Severity - hidden'!$C$5:$D$200,2,FALSE)</f>
        <v>Ethiopia</v>
      </c>
      <c r="D42" s="149" t="str">
        <f>VLOOKUP(A42,Lists!$B$2:$G$200,3,FALSE)</f>
        <v>ETH</v>
      </c>
      <c r="E42" s="150" t="str">
        <f>VLOOKUP(A42,Lists!$B$2:$G$200,5,FALSE)</f>
        <v>Displacement,Floods,Conflict</v>
      </c>
      <c r="F42" s="144">
        <f t="shared" si="5"/>
        <v>4.0999999999999996</v>
      </c>
      <c r="G42" s="145">
        <f t="shared" si="6"/>
        <v>5</v>
      </c>
      <c r="H42" s="145" t="str">
        <f t="shared" si="7"/>
        <v>Very High</v>
      </c>
      <c r="I42" s="146" t="str">
        <f>INDEX(Trends!$D$3:$D$404,MATCH(B42,Trends!$C$3:$C$404,0))</f>
        <v>Stable</v>
      </c>
      <c r="J42" s="145" t="str">
        <f>VLOOKUP($B42,Reliability!$A$3:$I$300,9,FALSE)</f>
        <v>Very High</v>
      </c>
      <c r="K42" s="147">
        <f t="shared" si="8"/>
        <v>4.2</v>
      </c>
      <c r="L42" s="147">
        <f>VLOOKUP($B42,'Impact of the crisis'!$C$6:$N$300,12,FALSE)</f>
        <v>5</v>
      </c>
      <c r="M42" s="147">
        <f>VLOOKUP($B42,'Impact of the crisis'!$C$6:$AB$300,26,FALSE)</f>
        <v>3.7</v>
      </c>
      <c r="N42" s="147">
        <f>VLOOKUP($B42,'Conditions of people affected'!$C$6:$R$300,16,FALSE)</f>
        <v>4</v>
      </c>
      <c r="O42" s="147">
        <f>VLOOKUP($B42,'Conditions of people affected'!$C$6:$R$300,9,FALSE)</f>
        <v>5</v>
      </c>
      <c r="P42" s="147">
        <f>VLOOKUP($B42,'Conditions of people affected'!$C$6:$R$300,15,FALSE)</f>
        <v>3</v>
      </c>
      <c r="Q42" s="147">
        <f t="shared" si="9"/>
        <v>4.2</v>
      </c>
      <c r="R42" s="147">
        <f>VLOOKUP($B42,'Complexity of the crisis'!$C$6:$AN$300,22,FALSE)</f>
        <v>3.8</v>
      </c>
      <c r="S42" s="147">
        <f>VLOOKUP($B42,'Complexity of the crisis'!$C$6:$AN$300,38,FALSE)</f>
        <v>4.5</v>
      </c>
      <c r="T42" s="151" t="str">
        <f>VLOOKUP(B42,Lists!$C$3:$E$300,3,FALSE)</f>
        <v>Africa</v>
      </c>
      <c r="U42" s="152">
        <f>VLOOKUP(B42,'INFORM Severity - hidden'!$C$5:$V$300,20,FALSE)</f>
        <v>45260</v>
      </c>
    </row>
    <row r="43" spans="1:21" x14ac:dyDescent="0.25">
      <c r="A43" s="148" t="str">
        <f t="array" ref="A43">IFERROR(INDEX(Lists!$B$2:$B$200,SMALL(IF(Lists!$I$2:$I$200="Individual",ROW(Lists!$B$2:$B$200)),ROW(39:39))-1,1),"")</f>
        <v>International Displacement</v>
      </c>
      <c r="B43" s="149" t="str">
        <f>VLOOKUP(A43,Lists!$B$2:$G$200,2,FALSE)</f>
        <v>ETH003</v>
      </c>
      <c r="C43" s="149" t="str">
        <f>VLOOKUP(B43,'INFORM Severity - hidden'!$C$5:$D$200,2,FALSE)</f>
        <v>Ethiopia</v>
      </c>
      <c r="D43" s="149" t="str">
        <f>VLOOKUP(A43,Lists!$B$2:$G$200,3,FALSE)</f>
        <v>ETH</v>
      </c>
      <c r="E43" s="150" t="str">
        <f>VLOOKUP(A43,Lists!$B$2:$G$200,5,FALSE)</f>
        <v>Displacement</v>
      </c>
      <c r="F43" s="144">
        <f t="shared" si="5"/>
        <v>3.3</v>
      </c>
      <c r="G43" s="145">
        <f t="shared" si="6"/>
        <v>4</v>
      </c>
      <c r="H43" s="145" t="str">
        <f t="shared" si="7"/>
        <v>High</v>
      </c>
      <c r="I43" s="146" t="str">
        <f>INDEX(Trends!$D$3:$D$404,MATCH(B43,Trends!$C$3:$C$404,0))</f>
        <v>Stable</v>
      </c>
      <c r="J43" s="145" t="str">
        <f>VLOOKUP($B43,Reliability!$A$3:$I$300,9,FALSE)</f>
        <v>Medium</v>
      </c>
      <c r="K43" s="147">
        <f t="shared" si="8"/>
        <v>3.9</v>
      </c>
      <c r="L43" s="147">
        <f>VLOOKUP($B43,'Impact of the crisis'!$C$6:$N$300,12,FALSE)</f>
        <v>5</v>
      </c>
      <c r="M43" s="147">
        <f>VLOOKUP($B43,'Impact of the crisis'!$C$6:$AB$300,26,FALSE)</f>
        <v>3</v>
      </c>
      <c r="N43" s="147">
        <f>VLOOKUP($B43,'Conditions of people affected'!$C$6:$R$300,16,FALSE)</f>
        <v>2.65</v>
      </c>
      <c r="O43" s="147">
        <f>VLOOKUP($B43,'Conditions of people affected'!$C$6:$R$300,9,FALSE)</f>
        <v>3.3</v>
      </c>
      <c r="P43" s="147">
        <f>VLOOKUP($B43,'Conditions of people affected'!$C$6:$R$300,15,FALSE)</f>
        <v>2</v>
      </c>
      <c r="Q43" s="147">
        <f t="shared" si="9"/>
        <v>3.7</v>
      </c>
      <c r="R43" s="147">
        <f>VLOOKUP($B43,'Complexity of the crisis'!$C$6:$AN$300,22,FALSE)</f>
        <v>3.8</v>
      </c>
      <c r="S43" s="147">
        <f>VLOOKUP($B43,'Complexity of the crisis'!$C$6:$AN$300,38,FALSE)</f>
        <v>3.5</v>
      </c>
      <c r="T43" s="151" t="str">
        <f>VLOOKUP(B43,Lists!$C$3:$E$300,3,FALSE)</f>
        <v>Africa</v>
      </c>
      <c r="U43" s="152">
        <f>VLOOKUP(B43,'INFORM Severity - hidden'!$C$5:$V$300,20,FALSE)</f>
        <v>45260</v>
      </c>
    </row>
    <row r="44" spans="1:21" x14ac:dyDescent="0.25">
      <c r="A44" s="148" t="str">
        <f t="array" ref="A44">IFERROR(INDEX(Lists!$B$2:$B$200,SMALL(IF(Lists!$I$2:$I$200="Individual",ROW(Lists!$B$2:$B$200)),ROW(40:40))-1,1),"")</f>
        <v>Northern Ethiopia Conflict</v>
      </c>
      <c r="B44" s="149" t="str">
        <f>VLOOKUP(A44,Lists!$B$2:$G$200,2,FALSE)</f>
        <v>ETH004</v>
      </c>
      <c r="C44" s="149" t="str">
        <f>VLOOKUP(B44,'INFORM Severity - hidden'!$C$5:$D$200,2,FALSE)</f>
        <v>Ethiopia</v>
      </c>
      <c r="D44" s="149" t="str">
        <f>VLOOKUP(A44,Lists!$B$2:$G$200,3,FALSE)</f>
        <v>ETH</v>
      </c>
      <c r="E44" s="150" t="str">
        <f>VLOOKUP(A44,Lists!$B$2:$G$200,5,FALSE)</f>
        <v>Conflict,Displacement</v>
      </c>
      <c r="F44" s="144">
        <f t="shared" si="5"/>
        <v>4</v>
      </c>
      <c r="G44" s="145">
        <f t="shared" si="6"/>
        <v>4</v>
      </c>
      <c r="H44" s="145" t="str">
        <f t="shared" si="7"/>
        <v>High</v>
      </c>
      <c r="I44" s="146" t="str">
        <f>INDEX(Trends!$D$3:$D$404,MATCH(B44,Trends!$C$3:$C$404,0))</f>
        <v>Stable</v>
      </c>
      <c r="J44" s="145" t="str">
        <f>VLOOKUP($B44,Reliability!$A$3:$I$300,9,FALSE)</f>
        <v>High</v>
      </c>
      <c r="K44" s="147">
        <f t="shared" si="8"/>
        <v>4.0999999999999996</v>
      </c>
      <c r="L44" s="147">
        <f>VLOOKUP($B44,'Impact of the crisis'!$C$6:$N$300,12,FALSE)</f>
        <v>2.9</v>
      </c>
      <c r="M44" s="147">
        <f>VLOOKUP($B44,'Impact of the crisis'!$C$6:$AB$300,26,FALSE)</f>
        <v>4.5</v>
      </c>
      <c r="N44" s="147">
        <f>VLOOKUP($B44,'Conditions of people affected'!$C$6:$R$300,16,FALSE)</f>
        <v>3.95</v>
      </c>
      <c r="O44" s="147">
        <f>VLOOKUP($B44,'Conditions of people affected'!$C$6:$R$300,9,FALSE)</f>
        <v>4.9000000000000004</v>
      </c>
      <c r="P44" s="147">
        <f>VLOOKUP($B44,'Conditions of people affected'!$C$6:$R$300,15,FALSE)</f>
        <v>3</v>
      </c>
      <c r="Q44" s="147">
        <f t="shared" si="9"/>
        <v>3.9</v>
      </c>
      <c r="R44" s="147">
        <f>VLOOKUP($B44,'Complexity of the crisis'!$C$6:$AN$300,22,FALSE)</f>
        <v>3.8</v>
      </c>
      <c r="S44" s="147">
        <f>VLOOKUP($B44,'Complexity of the crisis'!$C$6:$AN$300,38,FALSE)</f>
        <v>4</v>
      </c>
      <c r="T44" s="151" t="str">
        <f>VLOOKUP(B44,Lists!$C$3:$E$300,3,FALSE)</f>
        <v>Africa</v>
      </c>
      <c r="U44" s="152">
        <f>VLOOKUP(B44,'INFORM Severity - hidden'!$C$5:$V$300,20,FALSE)</f>
        <v>45260</v>
      </c>
    </row>
    <row r="45" spans="1:21" x14ac:dyDescent="0.25">
      <c r="A45" s="148" t="str">
        <f t="array" ref="A45">IFERROR(INDEX(Lists!$B$2:$B$200,SMALL(IF(Lists!$I$2:$I$200="Individual",ROW(Lists!$B$2:$B$200)),ROW(41:41))-1,1),"")</f>
        <v>Drought in Ethiopia</v>
      </c>
      <c r="B45" s="149" t="str">
        <f>VLOOKUP(A45,Lists!$B$2:$G$200,2,FALSE)</f>
        <v>ETH005</v>
      </c>
      <c r="C45" s="149" t="str">
        <f>VLOOKUP(B45,'INFORM Severity - hidden'!$C$5:$D$200,2,FALSE)</f>
        <v>Ethiopia</v>
      </c>
      <c r="D45" s="149" t="str">
        <f>VLOOKUP(A45,Lists!$B$2:$G$200,3,FALSE)</f>
        <v>ETH</v>
      </c>
      <c r="E45" s="150" t="str">
        <f>VLOOKUP(A45,Lists!$B$2:$G$200,5,FALSE)</f>
        <v>Drought</v>
      </c>
      <c r="F45" s="144">
        <f t="shared" si="5"/>
        <v>3.7</v>
      </c>
      <c r="G45" s="145">
        <f t="shared" si="6"/>
        <v>4</v>
      </c>
      <c r="H45" s="145" t="str">
        <f t="shared" si="7"/>
        <v>High</v>
      </c>
      <c r="I45" s="146" t="str">
        <f>INDEX(Trends!$D$3:$D$404,MATCH(B45,Trends!$C$3:$C$404,0))</f>
        <v>Increasing</v>
      </c>
      <c r="J45" s="145" t="str">
        <f>VLOOKUP($B45,Reliability!$A$3:$I$300,9,FALSE)</f>
        <v>High</v>
      </c>
      <c r="K45" s="147">
        <f t="shared" si="8"/>
        <v>3.2</v>
      </c>
      <c r="L45" s="147">
        <f>VLOOKUP($B45,'Impact of the crisis'!$C$6:$N$300,12,FALSE)</f>
        <v>4</v>
      </c>
      <c r="M45" s="147">
        <f>VLOOKUP($B45,'Impact of the crisis'!$C$6:$AB$300,26,FALSE)</f>
        <v>2.7</v>
      </c>
      <c r="N45" s="147">
        <f>VLOOKUP($B45,'Conditions of people affected'!$C$6:$R$300,16,FALSE)</f>
        <v>4</v>
      </c>
      <c r="O45" s="147">
        <f>VLOOKUP($B45,'Conditions of people affected'!$C$6:$R$300,9,FALSE)</f>
        <v>5</v>
      </c>
      <c r="P45" s="147">
        <f>VLOOKUP($B45,'Conditions of people affected'!$C$6:$R$300,15,FALSE)</f>
        <v>3</v>
      </c>
      <c r="Q45" s="147">
        <f t="shared" si="9"/>
        <v>3.7</v>
      </c>
      <c r="R45" s="147">
        <f>VLOOKUP($B45,'Complexity of the crisis'!$C$6:$AN$300,22,FALSE)</f>
        <v>3.8</v>
      </c>
      <c r="S45" s="147">
        <f>VLOOKUP($B45,'Complexity of the crisis'!$C$6:$AN$300,38,FALSE)</f>
        <v>3.5</v>
      </c>
      <c r="T45" s="151" t="str">
        <f>VLOOKUP(B45,Lists!$C$3:$E$300,3,FALSE)</f>
        <v>Africa</v>
      </c>
      <c r="U45" s="152">
        <f>VLOOKUP(B45,'INFORM Severity - hidden'!$C$5:$V$300,20,FALSE)</f>
        <v>45260</v>
      </c>
    </row>
    <row r="46" spans="1:21" x14ac:dyDescent="0.25">
      <c r="A46" s="148" t="str">
        <f t="array" ref="A46">IFERROR(INDEX(Lists!$B$2:$B$200,SMALL(IF(Lists!$I$2:$I$200="Individual",ROW(Lists!$B$2:$B$200)),ROW(42:42))-1,1),"")</f>
        <v>Mixed migration flows in Greece</v>
      </c>
      <c r="B46" s="149" t="str">
        <f>VLOOKUP(A46,Lists!$B$2:$G$200,2,FALSE)</f>
        <v>GRC002</v>
      </c>
      <c r="C46" s="149" t="str">
        <f>VLOOKUP(B46,'INFORM Severity - hidden'!$C$5:$D$200,2,FALSE)</f>
        <v>Greece</v>
      </c>
      <c r="D46" s="149" t="str">
        <f>VLOOKUP(A46,Lists!$B$2:$G$200,3,FALSE)</f>
        <v>GRC</v>
      </c>
      <c r="E46" s="150" t="str">
        <f>VLOOKUP(A46,Lists!$B$2:$G$200,5,FALSE)</f>
        <v>Displacement</v>
      </c>
      <c r="F46" s="144">
        <f t="shared" si="5"/>
        <v>2.2000000000000002</v>
      </c>
      <c r="G46" s="145">
        <f t="shared" si="6"/>
        <v>3</v>
      </c>
      <c r="H46" s="145" t="str">
        <f t="shared" si="7"/>
        <v>Medium</v>
      </c>
      <c r="I46" s="146" t="str">
        <f>INDEX(Trends!$D$3:$D$404,MATCH(B46,Trends!$C$3:$C$404,0))</f>
        <v>Increasing</v>
      </c>
      <c r="J46" s="145" t="str">
        <f>VLOOKUP($B46,Reliability!$A$3:$I$300,9,FALSE)</f>
        <v>High</v>
      </c>
      <c r="K46" s="147">
        <f t="shared" si="8"/>
        <v>2.1</v>
      </c>
      <c r="L46" s="147">
        <f>VLOOKUP($B46,'Impact of the crisis'!$C$6:$N$300,12,FALSE)</f>
        <v>0.6</v>
      </c>
      <c r="M46" s="147">
        <f>VLOOKUP($B46,'Impact of the crisis'!$C$6:$AB$300,26,FALSE)</f>
        <v>2.7</v>
      </c>
      <c r="N46" s="147">
        <f>VLOOKUP($B46,'Conditions of people affected'!$C$6:$R$300,16,FALSE)</f>
        <v>2.2999999999999998</v>
      </c>
      <c r="O46" s="147">
        <f>VLOOKUP($B46,'Conditions of people affected'!$C$6:$R$300,9,FALSE)</f>
        <v>1.6</v>
      </c>
      <c r="P46" s="147">
        <f>VLOOKUP($B46,'Conditions of people affected'!$C$6:$R$300,15,FALSE)</f>
        <v>3</v>
      </c>
      <c r="Q46" s="147">
        <f t="shared" si="9"/>
        <v>2</v>
      </c>
      <c r="R46" s="147">
        <f>VLOOKUP($B46,'Complexity of the crisis'!$C$6:$AN$300,22,FALSE)</f>
        <v>1.9</v>
      </c>
      <c r="S46" s="147">
        <f>VLOOKUP($B46,'Complexity of the crisis'!$C$6:$AN$300,38,FALSE)</f>
        <v>2</v>
      </c>
      <c r="T46" s="151" t="str">
        <f>VLOOKUP(B46,Lists!$C$3:$E$300,3,FALSE)</f>
        <v>Europe</v>
      </c>
      <c r="U46" s="152">
        <f>VLOOKUP(B46,'INFORM Severity - hidden'!$C$5:$V$300,20,FALSE)</f>
        <v>45259</v>
      </c>
    </row>
    <row r="47" spans="1:21" x14ac:dyDescent="0.25">
      <c r="A47" s="148" t="str">
        <f t="array" ref="A47">IFERROR(INDEX(Lists!$B$2:$B$200,SMALL(IF(Lists!$I$2:$I$200="Individual",ROW(Lists!$B$2:$B$200)),ROW(43:43))-1,1),"")</f>
        <v>Complex crisis in Guatemala</v>
      </c>
      <c r="B47" s="149" t="str">
        <f>VLOOKUP(A47,Lists!$B$2:$G$200,2,FALSE)</f>
        <v>GTM001</v>
      </c>
      <c r="C47" s="149" t="str">
        <f>VLOOKUP(B47,'INFORM Severity - hidden'!$C$5:$D$200,2,FALSE)</f>
        <v>Guatemala</v>
      </c>
      <c r="D47" s="149" t="str">
        <f>VLOOKUP(A47,Lists!$B$2:$G$200,3,FALSE)</f>
        <v>GTM</v>
      </c>
      <c r="E47" s="150" t="str">
        <f>VLOOKUP(A47,Lists!$B$2:$G$200,5,FALSE)</f>
        <v>Violence,Socio-political,Other seasonal event</v>
      </c>
      <c r="F47" s="144">
        <f t="shared" si="5"/>
        <v>3.5</v>
      </c>
      <c r="G47" s="145">
        <f t="shared" si="6"/>
        <v>4</v>
      </c>
      <c r="H47" s="145" t="str">
        <f t="shared" si="7"/>
        <v>High</v>
      </c>
      <c r="I47" s="146" t="str">
        <f>INDEX(Trends!$D$3:$D$404,MATCH(B47,Trends!$C$3:$C$404,0))</f>
        <v>Increasing</v>
      </c>
      <c r="J47" s="145" t="str">
        <f>VLOOKUP($B47,Reliability!$A$3:$I$300,9,FALSE)</f>
        <v>High</v>
      </c>
      <c r="K47" s="147">
        <f t="shared" si="8"/>
        <v>3.3</v>
      </c>
      <c r="L47" s="147">
        <f>VLOOKUP($B47,'Impact of the crisis'!$C$6:$N$300,12,FALSE)</f>
        <v>4.4000000000000004</v>
      </c>
      <c r="M47" s="147">
        <f>VLOOKUP($B47,'Impact of the crisis'!$C$6:$AB$300,26,FALSE)</f>
        <v>2.5</v>
      </c>
      <c r="N47" s="147">
        <f>VLOOKUP($B47,'Conditions of people affected'!$C$6:$R$300,16,FALSE)</f>
        <v>3.75</v>
      </c>
      <c r="O47" s="147">
        <f>VLOOKUP($B47,'Conditions of people affected'!$C$6:$R$300,9,FALSE)</f>
        <v>4.5</v>
      </c>
      <c r="P47" s="147">
        <f>VLOOKUP($B47,'Conditions of people affected'!$C$6:$R$300,15,FALSE)</f>
        <v>3</v>
      </c>
      <c r="Q47" s="147">
        <f t="shared" si="9"/>
        <v>3.1</v>
      </c>
      <c r="R47" s="147">
        <f>VLOOKUP($B47,'Complexity of the crisis'!$C$6:$AN$300,22,FALSE)</f>
        <v>3.1</v>
      </c>
      <c r="S47" s="147">
        <f>VLOOKUP($B47,'Complexity of the crisis'!$C$6:$AN$300,38,FALSE)</f>
        <v>3</v>
      </c>
      <c r="T47" s="151" t="str">
        <f>VLOOKUP(B47,Lists!$C$3:$E$300,3,FALSE)</f>
        <v>Americas</v>
      </c>
      <c r="U47" s="152">
        <f>VLOOKUP(B47,'INFORM Severity - hidden'!$C$5:$V$300,20,FALSE)</f>
        <v>45256</v>
      </c>
    </row>
    <row r="48" spans="1:21" x14ac:dyDescent="0.25">
      <c r="A48" s="148" t="str">
        <f t="array" ref="A48">IFERROR(INDEX(Lists!$B$2:$B$200,SMALL(IF(Lists!$I$2:$I$200="Individual",ROW(Lists!$B$2:$B$200)),ROW(44:44))-1,1),"")</f>
        <v>Complex crisis in Honduras</v>
      </c>
      <c r="B48" s="149" t="str">
        <f>VLOOKUP(A48,Lists!$B$2:$G$200,2,FALSE)</f>
        <v>HND001</v>
      </c>
      <c r="C48" s="149" t="str">
        <f>VLOOKUP(B48,'INFORM Severity - hidden'!$C$5:$D$200,2,FALSE)</f>
        <v>Honduras</v>
      </c>
      <c r="D48" s="149" t="str">
        <f>VLOOKUP(A48,Lists!$B$2:$G$200,3,FALSE)</f>
        <v>HND</v>
      </c>
      <c r="E48" s="150" t="str">
        <f>VLOOKUP(A48,Lists!$B$2:$G$200,5,FALSE)</f>
        <v>Violence,Socio-political,Other seasonal event</v>
      </c>
      <c r="F48" s="144">
        <f t="shared" si="5"/>
        <v>3.6</v>
      </c>
      <c r="G48" s="145">
        <f t="shared" si="6"/>
        <v>4</v>
      </c>
      <c r="H48" s="145" t="str">
        <f t="shared" si="7"/>
        <v>High</v>
      </c>
      <c r="I48" s="146" t="str">
        <f>INDEX(Trends!$D$3:$D$404,MATCH(B48,Trends!$C$3:$C$404,0))</f>
        <v>Stable</v>
      </c>
      <c r="J48" s="145" t="str">
        <f>VLOOKUP($B48,Reliability!$A$3:$I$300,9,FALSE)</f>
        <v>High</v>
      </c>
      <c r="K48" s="147">
        <f t="shared" si="8"/>
        <v>3.5</v>
      </c>
      <c r="L48" s="147">
        <f>VLOOKUP($B48,'Impact of the crisis'!$C$6:$N$300,12,FALSE)</f>
        <v>4.2</v>
      </c>
      <c r="M48" s="147">
        <f>VLOOKUP($B48,'Impact of the crisis'!$C$6:$AB$300,26,FALSE)</f>
        <v>3.1</v>
      </c>
      <c r="N48" s="147">
        <f>VLOOKUP($B48,'Conditions of people affected'!$C$6:$R$300,16,FALSE)</f>
        <v>4.0999999999999996</v>
      </c>
      <c r="O48" s="147">
        <f>VLOOKUP($B48,'Conditions of people affected'!$C$6:$R$300,9,FALSE)</f>
        <v>4.2</v>
      </c>
      <c r="P48" s="147">
        <f>VLOOKUP($B48,'Conditions of people affected'!$C$6:$R$300,15,FALSE)</f>
        <v>4</v>
      </c>
      <c r="Q48" s="147">
        <f t="shared" si="9"/>
        <v>2.7</v>
      </c>
      <c r="R48" s="147">
        <f>VLOOKUP($B48,'Complexity of the crisis'!$C$6:$AN$300,22,FALSE)</f>
        <v>2.9</v>
      </c>
      <c r="S48" s="147">
        <f>VLOOKUP($B48,'Complexity of the crisis'!$C$6:$AN$300,38,FALSE)</f>
        <v>2.5</v>
      </c>
      <c r="T48" s="151" t="str">
        <f>VLOOKUP(B48,Lists!$C$3:$E$300,3,FALSE)</f>
        <v>Americas</v>
      </c>
      <c r="U48" s="152">
        <f>VLOOKUP(B48,'INFORM Severity - hidden'!$C$5:$V$300,20,FALSE)</f>
        <v>45256</v>
      </c>
    </row>
    <row r="49" spans="1:21" x14ac:dyDescent="0.25">
      <c r="A49" s="148" t="str">
        <f t="array" ref="A49">IFERROR(INDEX(Lists!$B$2:$B$200,SMALL(IF(Lists!$I$2:$I$200="Individual",ROW(Lists!$B$2:$B$200)),ROW(45:45))-1,1),"")</f>
        <v>Complex crisis in Haiti</v>
      </c>
      <c r="B49" s="149" t="str">
        <f>VLOOKUP(A49,Lists!$B$2:$G$200,2,FALSE)</f>
        <v>HTI001</v>
      </c>
      <c r="C49" s="149" t="str">
        <f>VLOOKUP(B49,'INFORM Severity - hidden'!$C$5:$D$200,2,FALSE)</f>
        <v>Haiti</v>
      </c>
      <c r="D49" s="149" t="str">
        <f>VLOOKUP(A49,Lists!$B$2:$G$200,3,FALSE)</f>
        <v>HTI</v>
      </c>
      <c r="E49" s="150" t="str">
        <f>VLOOKUP(A49,Lists!$B$2:$G$200,5,FALSE)</f>
        <v>Earthquake,Violence,Socio-political,Other seasonal event</v>
      </c>
      <c r="F49" s="144">
        <f t="shared" si="5"/>
        <v>4.2</v>
      </c>
      <c r="G49" s="145">
        <f t="shared" si="6"/>
        <v>5</v>
      </c>
      <c r="H49" s="145" t="str">
        <f t="shared" si="7"/>
        <v>Very High</v>
      </c>
      <c r="I49" s="146" t="str">
        <f>INDEX(Trends!$D$3:$D$404,MATCH(B49,Trends!$C$3:$C$404,0))</f>
        <v>Stable</v>
      </c>
      <c r="J49" s="145" t="str">
        <f>VLOOKUP($B49,Reliability!$A$3:$I$300,9,FALSE)</f>
        <v>Very High</v>
      </c>
      <c r="K49" s="147">
        <f t="shared" si="8"/>
        <v>3.6</v>
      </c>
      <c r="L49" s="147">
        <f>VLOOKUP($B49,'Impact of the crisis'!$C$6:$N$300,12,FALSE)</f>
        <v>4</v>
      </c>
      <c r="M49" s="147">
        <f>VLOOKUP($B49,'Impact of the crisis'!$C$6:$AB$300,26,FALSE)</f>
        <v>3.3</v>
      </c>
      <c r="N49" s="147">
        <f>VLOOKUP($B49,'Conditions of people affected'!$C$6:$R$300,16,FALSE)</f>
        <v>4.75</v>
      </c>
      <c r="O49" s="147">
        <f>VLOOKUP($B49,'Conditions of people affected'!$C$6:$R$300,9,FALSE)</f>
        <v>4.5</v>
      </c>
      <c r="P49" s="147">
        <f>VLOOKUP($B49,'Conditions of people affected'!$C$6:$R$300,15,FALSE)</f>
        <v>5</v>
      </c>
      <c r="Q49" s="147">
        <f t="shared" si="9"/>
        <v>3.7</v>
      </c>
      <c r="R49" s="147">
        <f>VLOOKUP($B49,'Complexity of the crisis'!$C$6:$AN$300,22,FALSE)</f>
        <v>3.3</v>
      </c>
      <c r="S49" s="147">
        <f>VLOOKUP($B49,'Complexity of the crisis'!$C$6:$AN$300,38,FALSE)</f>
        <v>4</v>
      </c>
      <c r="T49" s="151" t="str">
        <f>VLOOKUP(B49,Lists!$C$3:$E$300,3,FALSE)</f>
        <v>Americas</v>
      </c>
      <c r="U49" s="152">
        <f>VLOOKUP(B49,'INFORM Severity - hidden'!$C$5:$V$300,20,FALSE)</f>
        <v>45259</v>
      </c>
    </row>
    <row r="50" spans="1:21" x14ac:dyDescent="0.25">
      <c r="A50" s="148" t="str">
        <f t="array" ref="A50">IFERROR(INDEX(Lists!$B$2:$B$200,SMALL(IF(Lists!$I$2:$I$200="Individual",ROW(Lists!$B$2:$B$200)),ROW(46:46))-1,1),"")</f>
        <v xml:space="preserve">Nippes Earthquake </v>
      </c>
      <c r="B50" s="149" t="str">
        <f>VLOOKUP(A50,Lists!$B$2:$G$200,2,FALSE)</f>
        <v>HTI002</v>
      </c>
      <c r="C50" s="149" t="str">
        <f>VLOOKUP(B50,'INFORM Severity - hidden'!$C$5:$D$200,2,FALSE)</f>
        <v>Haiti</v>
      </c>
      <c r="D50" s="149" t="str">
        <f>VLOOKUP(A50,Lists!$B$2:$G$200,3,FALSE)</f>
        <v>HTI</v>
      </c>
      <c r="E50" s="150" t="str">
        <f>VLOOKUP(A50,Lists!$B$2:$G$200,5,FALSE)</f>
        <v>Earthquake</v>
      </c>
      <c r="F50" s="144">
        <f t="shared" si="5"/>
        <v>3</v>
      </c>
      <c r="G50" s="145">
        <f t="shared" si="6"/>
        <v>3</v>
      </c>
      <c r="H50" s="145" t="str">
        <f t="shared" si="7"/>
        <v>Medium</v>
      </c>
      <c r="I50" s="146" t="str">
        <f>INDEX(Trends!$D$3:$D$404,MATCH(B50,Trends!$C$3:$C$404,0))</f>
        <v>Increasing</v>
      </c>
      <c r="J50" s="145" t="str">
        <f>VLOOKUP($B50,Reliability!$A$3:$I$300,9,FALSE)</f>
        <v>High</v>
      </c>
      <c r="K50" s="147">
        <f t="shared" si="8"/>
        <v>2.6</v>
      </c>
      <c r="L50" s="147">
        <f>VLOOKUP($B50,'Impact of the crisis'!$C$6:$N$300,12,FALSE)</f>
        <v>2.4</v>
      </c>
      <c r="M50" s="147">
        <f>VLOOKUP($B50,'Impact of the crisis'!$C$6:$AB$300,26,FALSE)</f>
        <v>2.7</v>
      </c>
      <c r="N50" s="147">
        <f>VLOOKUP($B50,'Conditions of people affected'!$C$6:$R$300,16,FALSE)</f>
        <v>3</v>
      </c>
      <c r="O50" s="147">
        <f>VLOOKUP($B50,'Conditions of people affected'!$C$6:$R$300,9,FALSE)</f>
        <v>3</v>
      </c>
      <c r="P50" s="147">
        <f>VLOOKUP($B50,'Conditions of people affected'!$C$6:$R$300,15,FALSE)</f>
        <v>3</v>
      </c>
      <c r="Q50" s="147">
        <f t="shared" si="9"/>
        <v>3.2</v>
      </c>
      <c r="R50" s="147">
        <f>VLOOKUP($B50,'Complexity of the crisis'!$C$6:$AN$300,22,FALSE)</f>
        <v>3.3</v>
      </c>
      <c r="S50" s="147">
        <f>VLOOKUP($B50,'Complexity of the crisis'!$C$6:$AN$300,38,FALSE)</f>
        <v>3</v>
      </c>
      <c r="T50" s="151" t="str">
        <f>VLOOKUP(B50,Lists!$C$3:$E$300,3,FALSE)</f>
        <v>Americas</v>
      </c>
      <c r="U50" s="152">
        <f>VLOOKUP(B50,'INFORM Severity - hidden'!$C$5:$V$300,20,FALSE)</f>
        <v>45199</v>
      </c>
    </row>
    <row r="51" spans="1:21" x14ac:dyDescent="0.25">
      <c r="A51" s="148" t="str">
        <f t="array" ref="A51">IFERROR(INDEX(Lists!$B$2:$B$200,SMALL(IF(Lists!$I$2:$I$200="Individual",ROW(Lists!$B$2:$B$200)),ROW(47:47))-1,1),"")</f>
        <v>Displacement from Russia-Ukraine conflict in Hungary</v>
      </c>
      <c r="B51" s="149" t="str">
        <f>VLOOKUP(A51,Lists!$B$2:$G$200,2,FALSE)</f>
        <v>HUN002</v>
      </c>
      <c r="C51" s="149" t="str">
        <f>VLOOKUP(B51,'INFORM Severity - hidden'!$C$5:$D$200,2,FALSE)</f>
        <v>Hungary</v>
      </c>
      <c r="D51" s="149" t="str">
        <f>VLOOKUP(A51,Lists!$B$2:$G$200,3,FALSE)</f>
        <v>HUN</v>
      </c>
      <c r="E51" s="150" t="str">
        <f>VLOOKUP(A51,Lists!$B$2:$G$200,5,FALSE)</f>
        <v>Conflict,Displacement</v>
      </c>
      <c r="F51" s="144">
        <f t="shared" si="5"/>
        <v>1.3</v>
      </c>
      <c r="G51" s="145">
        <f t="shared" si="6"/>
        <v>2</v>
      </c>
      <c r="H51" s="145" t="str">
        <f t="shared" si="7"/>
        <v>Low</v>
      </c>
      <c r="I51" s="146" t="str">
        <f>INDEX(Trends!$D$3:$D$404,MATCH(B51,Trends!$C$3:$C$404,0))</f>
        <v>Decreasing</v>
      </c>
      <c r="J51" s="145" t="str">
        <f>VLOOKUP($B51,Reliability!$A$3:$I$300,9,FALSE)</f>
        <v>High</v>
      </c>
      <c r="K51" s="147">
        <f t="shared" si="8"/>
        <v>1.5</v>
      </c>
      <c r="L51" s="147">
        <f>VLOOKUP($B51,'Impact of the crisis'!$C$6:$N$300,12,FALSE)</f>
        <v>1.6</v>
      </c>
      <c r="M51" s="147">
        <f>VLOOKUP($B51,'Impact of the crisis'!$C$6:$AB$300,26,FALSE)</f>
        <v>1.4</v>
      </c>
      <c r="N51" s="147">
        <f>VLOOKUP($B51,'Conditions of people affected'!$C$6:$R$300,16,FALSE)</f>
        <v>1.1000000000000001</v>
      </c>
      <c r="O51" s="147">
        <f>VLOOKUP($B51,'Conditions of people affected'!$C$6:$R$300,9,FALSE)</f>
        <v>1.2</v>
      </c>
      <c r="P51" s="147">
        <f>VLOOKUP($B51,'Conditions of people affected'!$C$6:$R$300,15,FALSE)</f>
        <v>1</v>
      </c>
      <c r="Q51" s="147">
        <f t="shared" si="9"/>
        <v>1.4</v>
      </c>
      <c r="R51" s="147">
        <f>VLOOKUP($B51,'Complexity of the crisis'!$C$6:$AN$300,22,FALSE)</f>
        <v>1.2</v>
      </c>
      <c r="S51" s="147">
        <f>VLOOKUP($B51,'Complexity of the crisis'!$C$6:$AN$300,38,FALSE)</f>
        <v>1.5</v>
      </c>
      <c r="T51" s="151" t="str">
        <f>VLOOKUP(B51,Lists!$C$3:$E$300,3,FALSE)</f>
        <v>Europe</v>
      </c>
      <c r="U51" s="152">
        <f>VLOOKUP(B51,'INFORM Severity - hidden'!$C$5:$V$300,20,FALSE)</f>
        <v>45254</v>
      </c>
    </row>
    <row r="52" spans="1:21" x14ac:dyDescent="0.25">
      <c r="A52" s="148" t="str">
        <f t="array" ref="A52">IFERROR(INDEX(Lists!$B$2:$B$200,SMALL(IF(Lists!$I$2:$I$200="Individual",ROW(Lists!$B$2:$B$200)),ROW(48:48))-1,1),"")</f>
        <v>Papua Conflict</v>
      </c>
      <c r="B52" s="149" t="str">
        <f>VLOOKUP(A52,Lists!$B$2:$G$200,2,FALSE)</f>
        <v>IDN002</v>
      </c>
      <c r="C52" s="149" t="str">
        <f>VLOOKUP(B52,'INFORM Severity - hidden'!$C$5:$D$200,2,FALSE)</f>
        <v>Indonesia</v>
      </c>
      <c r="D52" s="149" t="str">
        <f>VLOOKUP(A52,Lists!$B$2:$G$200,3,FALSE)</f>
        <v>IDN</v>
      </c>
      <c r="E52" s="150" t="str">
        <f>VLOOKUP(A52,Lists!$B$2:$G$200,5,FALSE)</f>
        <v>Socio-political,Violence</v>
      </c>
      <c r="F52" s="144">
        <f t="shared" si="5"/>
        <v>2.5</v>
      </c>
      <c r="G52" s="145">
        <f t="shared" si="6"/>
        <v>3</v>
      </c>
      <c r="H52" s="145" t="str">
        <f t="shared" si="7"/>
        <v>Medium</v>
      </c>
      <c r="I52" s="146" t="str">
        <f>INDEX(Trends!$D$3:$D$404,MATCH(B52,Trends!$C$3:$C$404,0))</f>
        <v>Stable</v>
      </c>
      <c r="J52" s="145" t="str">
        <f>VLOOKUP($B52,Reliability!$A$3:$I$300,9,FALSE)</f>
        <v>High</v>
      </c>
      <c r="K52" s="147">
        <f t="shared" si="8"/>
        <v>2.9</v>
      </c>
      <c r="L52" s="147">
        <f>VLOOKUP($B52,'Impact of the crisis'!$C$6:$N$300,12,FALSE)</f>
        <v>2.1</v>
      </c>
      <c r="M52" s="147">
        <f>VLOOKUP($B52,'Impact of the crisis'!$C$6:$AB$300,26,FALSE)</f>
        <v>3.3</v>
      </c>
      <c r="N52" s="147">
        <f>VLOOKUP($B52,'Conditions of people affected'!$C$6:$R$300,16,FALSE)</f>
        <v>1.85</v>
      </c>
      <c r="O52" s="147">
        <f>VLOOKUP($B52,'Conditions of people affected'!$C$6:$R$300,9,FALSE)</f>
        <v>1.7</v>
      </c>
      <c r="P52" s="147">
        <f>VLOOKUP($B52,'Conditions of people affected'!$C$6:$R$300,15,FALSE)</f>
        <v>2</v>
      </c>
      <c r="Q52" s="147">
        <f t="shared" si="9"/>
        <v>3.1</v>
      </c>
      <c r="R52" s="147">
        <f>VLOOKUP($B52,'Complexity of the crisis'!$C$6:$AN$300,22,FALSE)</f>
        <v>2.6</v>
      </c>
      <c r="S52" s="147">
        <f>VLOOKUP($B52,'Complexity of the crisis'!$C$6:$AN$300,38,FALSE)</f>
        <v>3.5</v>
      </c>
      <c r="T52" s="151" t="str">
        <f>VLOOKUP(B52,Lists!$C$3:$E$300,3,FALSE)</f>
        <v>Asia</v>
      </c>
      <c r="U52" s="152">
        <f>VLOOKUP(B52,'INFORM Severity - hidden'!$C$5:$V$300,20,FALSE)</f>
        <v>45260</v>
      </c>
    </row>
    <row r="53" spans="1:21" x14ac:dyDescent="0.25">
      <c r="A53" s="148" t="str">
        <f t="array" ref="A53">IFERROR(INDEX(Lists!$B$2:$B$200,SMALL(IF(Lists!$I$2:$I$200="Individual",ROW(Lists!$B$2:$B$200)),ROW(49:49))-1,1),"")</f>
        <v>Conflict in Jammu and Kashmir</v>
      </c>
      <c r="B53" s="149" t="str">
        <f>VLOOKUP(A53,Lists!$B$2:$G$200,2,FALSE)</f>
        <v>IND002</v>
      </c>
      <c r="C53" s="149" t="str">
        <f>VLOOKUP(B53,'INFORM Severity - hidden'!$C$5:$D$200,2,FALSE)</f>
        <v>India</v>
      </c>
      <c r="D53" s="149" t="str">
        <f>VLOOKUP(A53,Lists!$B$2:$G$200,3,FALSE)</f>
        <v>IND</v>
      </c>
      <c r="E53" s="150" t="str">
        <f>VLOOKUP(A53,Lists!$B$2:$G$200,5,FALSE)</f>
        <v>Socio-political</v>
      </c>
      <c r="F53" s="144" t="str">
        <f t="shared" si="5"/>
        <v>x</v>
      </c>
      <c r="G53" s="145" t="str">
        <f t="shared" si="6"/>
        <v>x</v>
      </c>
      <c r="H53" s="145" t="str">
        <f t="shared" si="7"/>
        <v>x</v>
      </c>
      <c r="I53" s="146" t="str">
        <f>INDEX(Trends!$D$3:$D$404,MATCH(B53,Trends!$C$3:$C$404,0))</f>
        <v>-</v>
      </c>
      <c r="J53" s="145" t="str">
        <f>VLOOKUP($B53,Reliability!$A$3:$I$300,9,FALSE)</f>
        <v>Low</v>
      </c>
      <c r="K53" s="147">
        <f t="shared" si="8"/>
        <v>2.8</v>
      </c>
      <c r="L53" s="147">
        <f>VLOOKUP($B53,'Impact of the crisis'!$C$6:$N$300,12,FALSE)</f>
        <v>2</v>
      </c>
      <c r="M53" s="147">
        <f>VLOOKUP($B53,'Impact of the crisis'!$C$6:$AB$300,26,FALSE)</f>
        <v>3.2</v>
      </c>
      <c r="N53" s="147" t="str">
        <f>VLOOKUP($B53,'Conditions of people affected'!$C$6:$R$300,16,FALSE)</f>
        <v>x</v>
      </c>
      <c r="O53" s="147" t="str">
        <f>VLOOKUP($B53,'Conditions of people affected'!$C$6:$R$300,9,FALSE)</f>
        <v>x</v>
      </c>
      <c r="P53" s="147" t="str">
        <f>VLOOKUP($B53,'Conditions of people affected'!$C$6:$R$300,15,FALSE)</f>
        <v>x</v>
      </c>
      <c r="Q53" s="147">
        <f t="shared" si="9"/>
        <v>2.2000000000000002</v>
      </c>
      <c r="R53" s="147">
        <f>VLOOKUP($B53,'Complexity of the crisis'!$C$6:$AN$300,22,FALSE)</f>
        <v>2.4</v>
      </c>
      <c r="S53" s="147">
        <f>VLOOKUP($B53,'Complexity of the crisis'!$C$6:$AN$300,38,FALSE)</f>
        <v>2</v>
      </c>
      <c r="T53" s="151" t="str">
        <f>VLOOKUP(B53,Lists!$C$3:$E$300,3,FALSE)</f>
        <v>Asia</v>
      </c>
      <c r="U53" s="152">
        <f>VLOOKUP(B53,'INFORM Severity - hidden'!$C$5:$V$300,20,FALSE)</f>
        <v>45253</v>
      </c>
    </row>
    <row r="54" spans="1:21" x14ac:dyDescent="0.25">
      <c r="A54" s="148" t="str">
        <f t="array" ref="A54">IFERROR(INDEX(Lists!$B$2:$B$200,SMALL(IF(Lists!$I$2:$I$200="Individual",ROW(Lists!$B$2:$B$200)),ROW(50:50))-1,1),"")</f>
        <v>Afghan Refugees in Iran</v>
      </c>
      <c r="B54" s="149" t="str">
        <f>VLOOKUP(A54,Lists!$B$2:$G$200,2,FALSE)</f>
        <v>IRN004</v>
      </c>
      <c r="C54" s="149" t="str">
        <f>VLOOKUP(B54,'INFORM Severity - hidden'!$C$5:$D$200,2,FALSE)</f>
        <v>Iran</v>
      </c>
      <c r="D54" s="149" t="str">
        <f>VLOOKUP(A54,Lists!$B$2:$G$200,3,FALSE)</f>
        <v>IRN</v>
      </c>
      <c r="E54" s="150" t="str">
        <f>VLOOKUP(A54,Lists!$B$2:$G$200,5,FALSE)</f>
        <v>Displacement</v>
      </c>
      <c r="F54" s="144">
        <f t="shared" si="5"/>
        <v>3.7</v>
      </c>
      <c r="G54" s="145">
        <f t="shared" si="6"/>
        <v>4</v>
      </c>
      <c r="H54" s="145" t="str">
        <f t="shared" si="7"/>
        <v>High</v>
      </c>
      <c r="I54" s="146" t="str">
        <f>INDEX(Trends!$D$3:$D$404,MATCH(B54,Trends!$C$3:$C$404,0))</f>
        <v>Increasing</v>
      </c>
      <c r="J54" s="145" t="str">
        <f>VLOOKUP($B54,Reliability!$A$3:$I$300,9,FALSE)</f>
        <v>Low</v>
      </c>
      <c r="K54" s="147">
        <f t="shared" si="8"/>
        <v>3.6</v>
      </c>
      <c r="L54" s="147">
        <f>VLOOKUP($B54,'Impact of the crisis'!$C$6:$N$300,12,FALSE)</f>
        <v>2.7</v>
      </c>
      <c r="M54" s="147">
        <f>VLOOKUP($B54,'Impact of the crisis'!$C$6:$AB$300,26,FALSE)</f>
        <v>4</v>
      </c>
      <c r="N54" s="147">
        <f>VLOOKUP($B54,'Conditions of people affected'!$C$6:$R$300,16,FALSE)</f>
        <v>4.2</v>
      </c>
      <c r="O54" s="147">
        <f>VLOOKUP($B54,'Conditions of people affected'!$C$6:$R$300,9,FALSE)</f>
        <v>4.4000000000000004</v>
      </c>
      <c r="P54" s="147">
        <f>VLOOKUP($B54,'Conditions of people affected'!$C$6:$R$300,15,FALSE)</f>
        <v>4</v>
      </c>
      <c r="Q54" s="147">
        <f t="shared" si="9"/>
        <v>3</v>
      </c>
      <c r="R54" s="147">
        <f>VLOOKUP($B54,'Complexity of the crisis'!$C$6:$AN$300,22,FALSE)</f>
        <v>3.7</v>
      </c>
      <c r="S54" s="147">
        <f>VLOOKUP($B54,'Complexity of the crisis'!$C$6:$AN$300,38,FALSE)</f>
        <v>2</v>
      </c>
      <c r="T54" s="151" t="str">
        <f>VLOOKUP(B54,Lists!$C$3:$E$300,3,FALSE)</f>
        <v>Middle east</v>
      </c>
      <c r="U54" s="152">
        <f>VLOOKUP(B54,'INFORM Severity - hidden'!$C$5:$V$300,20,FALSE)</f>
        <v>45260</v>
      </c>
    </row>
    <row r="55" spans="1:21" x14ac:dyDescent="0.25">
      <c r="A55" s="148" t="str">
        <f t="array" ref="A55">IFERROR(INDEX(Lists!$B$2:$B$200,SMALL(IF(Lists!$I$2:$I$200="Individual",ROW(Lists!$B$2:$B$200)),ROW(51:51))-1,1),"")</f>
        <v>Conflict  in Iraq</v>
      </c>
      <c r="B55" s="149" t="str">
        <f>VLOOKUP(A55,Lists!$B$2:$G$200,2,FALSE)</f>
        <v>IRQ002</v>
      </c>
      <c r="C55" s="149" t="str">
        <f>VLOOKUP(B55,'INFORM Severity - hidden'!$C$5:$D$200,2,FALSE)</f>
        <v>Iraq</v>
      </c>
      <c r="D55" s="149" t="str">
        <f>VLOOKUP(A55,Lists!$B$2:$G$200,3,FALSE)</f>
        <v>IRQ</v>
      </c>
      <c r="E55" s="150" t="str">
        <f>VLOOKUP(A55,Lists!$B$2:$G$200,5,FALSE)</f>
        <v>Conflict,Socio-political,Violence</v>
      </c>
      <c r="F55" s="144">
        <f t="shared" si="5"/>
        <v>3.7</v>
      </c>
      <c r="G55" s="145">
        <f t="shared" si="6"/>
        <v>4</v>
      </c>
      <c r="H55" s="145" t="str">
        <f t="shared" si="7"/>
        <v>High</v>
      </c>
      <c r="I55" s="146" t="str">
        <f>INDEX(Trends!$D$3:$D$404,MATCH(B55,Trends!$C$3:$C$404,0))</f>
        <v>Stable</v>
      </c>
      <c r="J55" s="145" t="str">
        <f>VLOOKUP($B55,Reliability!$A$3:$I$300,9,FALSE)</f>
        <v>High</v>
      </c>
      <c r="K55" s="147">
        <f t="shared" si="8"/>
        <v>4.0999999999999996</v>
      </c>
      <c r="L55" s="147">
        <f>VLOOKUP($B55,'Impact of the crisis'!$C$6:$N$300,12,FALSE)</f>
        <v>4.7</v>
      </c>
      <c r="M55" s="147">
        <f>VLOOKUP($B55,'Impact of the crisis'!$C$6:$AB$300,26,FALSE)</f>
        <v>3.8</v>
      </c>
      <c r="N55" s="147">
        <f>VLOOKUP($B55,'Conditions of people affected'!$C$6:$R$300,16,FALSE)</f>
        <v>3.5</v>
      </c>
      <c r="O55" s="147">
        <f>VLOOKUP($B55,'Conditions of people affected'!$C$6:$R$300,9,FALSE)</f>
        <v>4</v>
      </c>
      <c r="P55" s="147">
        <f>VLOOKUP($B55,'Conditions of people affected'!$C$6:$R$300,15,FALSE)</f>
        <v>3</v>
      </c>
      <c r="Q55" s="147">
        <f t="shared" si="9"/>
        <v>3.8</v>
      </c>
      <c r="R55" s="147">
        <f>VLOOKUP($B55,'Complexity of the crisis'!$C$6:$AN$300,22,FALSE)</f>
        <v>3.5</v>
      </c>
      <c r="S55" s="147">
        <f>VLOOKUP($B55,'Complexity of the crisis'!$C$6:$AN$300,38,FALSE)</f>
        <v>4</v>
      </c>
      <c r="T55" s="151" t="str">
        <f>VLOOKUP(B55,Lists!$C$3:$E$300,3,FALSE)</f>
        <v>Middle east</v>
      </c>
      <c r="U55" s="152">
        <f>VLOOKUP(B55,'INFORM Severity - hidden'!$C$5:$V$300,20,FALSE)</f>
        <v>45260</v>
      </c>
    </row>
    <row r="56" spans="1:21" x14ac:dyDescent="0.25">
      <c r="A56" s="148" t="str">
        <f t="array" ref="A56">IFERROR(INDEX(Lists!$B$2:$B$200,SMALL(IF(Lists!$I$2:$I$200="Individual",ROW(Lists!$B$2:$B$200)),ROW(52:52))-1,1),"")</f>
        <v>Syrian and Palestinian refugees in iraq</v>
      </c>
      <c r="B56" s="149" t="str">
        <f>VLOOKUP(A56,Lists!$B$2:$G$200,2,FALSE)</f>
        <v>IRQ003</v>
      </c>
      <c r="C56" s="149" t="str">
        <f>VLOOKUP(B56,'INFORM Severity - hidden'!$C$5:$D$200,2,FALSE)</f>
        <v>Iraq</v>
      </c>
      <c r="D56" s="149" t="str">
        <f>VLOOKUP(A56,Lists!$B$2:$G$200,3,FALSE)</f>
        <v>IRQ</v>
      </c>
      <c r="E56" s="150" t="str">
        <f>VLOOKUP(A56,Lists!$B$2:$G$200,5,FALSE)</f>
        <v>Displacement</v>
      </c>
      <c r="F56" s="144">
        <f t="shared" si="5"/>
        <v>2.5</v>
      </c>
      <c r="G56" s="145">
        <f t="shared" si="6"/>
        <v>3</v>
      </c>
      <c r="H56" s="145" t="str">
        <f t="shared" si="7"/>
        <v>Medium</v>
      </c>
      <c r="I56" s="146" t="str">
        <f>INDEX(Trends!$D$3:$D$404,MATCH(B56,Trends!$C$3:$C$404,0))</f>
        <v>Decreasing</v>
      </c>
      <c r="J56" s="145" t="str">
        <f>VLOOKUP($B56,Reliability!$A$3:$I$300,9,FALSE)</f>
        <v>High</v>
      </c>
      <c r="K56" s="147">
        <f t="shared" si="8"/>
        <v>1.9</v>
      </c>
      <c r="L56" s="147">
        <f>VLOOKUP($B56,'Impact of the crisis'!$C$6:$N$300,12,FALSE)</f>
        <v>1.6</v>
      </c>
      <c r="M56" s="147">
        <f>VLOOKUP($B56,'Impact of the crisis'!$C$6:$AB$300,26,FALSE)</f>
        <v>2.1</v>
      </c>
      <c r="N56" s="147">
        <f>VLOOKUP($B56,'Conditions of people affected'!$C$6:$R$300,16,FALSE)</f>
        <v>2.2000000000000002</v>
      </c>
      <c r="O56" s="147">
        <f>VLOOKUP($B56,'Conditions of people affected'!$C$6:$R$300,9,FALSE)</f>
        <v>2.4</v>
      </c>
      <c r="P56" s="147">
        <f>VLOOKUP($B56,'Conditions of people affected'!$C$6:$R$300,15,FALSE)</f>
        <v>2</v>
      </c>
      <c r="Q56" s="147">
        <f t="shared" si="9"/>
        <v>3.5</v>
      </c>
      <c r="R56" s="147">
        <f>VLOOKUP($B56,'Complexity of the crisis'!$C$6:$AN$300,22,FALSE)</f>
        <v>3.5</v>
      </c>
      <c r="S56" s="147">
        <f>VLOOKUP($B56,'Complexity of the crisis'!$C$6:$AN$300,38,FALSE)</f>
        <v>3.5</v>
      </c>
      <c r="T56" s="151" t="str">
        <f>VLOOKUP(B56,Lists!$C$3:$E$300,3,FALSE)</f>
        <v>Middle east</v>
      </c>
      <c r="U56" s="152">
        <f>VLOOKUP(B56,'INFORM Severity - hidden'!$C$5:$V$300,20,FALSE)</f>
        <v>45260</v>
      </c>
    </row>
    <row r="57" spans="1:21" x14ac:dyDescent="0.25">
      <c r="A57" s="148" t="str">
        <f t="array" ref="A57">IFERROR(INDEX(Lists!$B$2:$B$200,SMALL(IF(Lists!$I$2:$I$200="Individual",ROW(Lists!$B$2:$B$200)),ROW(53:53))-1,1),"")</f>
        <v>Mixed migration flows in Italy</v>
      </c>
      <c r="B57" s="149" t="str">
        <f>VLOOKUP(A57,Lists!$B$2:$G$200,2,FALSE)</f>
        <v>ITA002</v>
      </c>
      <c r="C57" s="149" t="str">
        <f>VLOOKUP(B57,'INFORM Severity - hidden'!$C$5:$D$200,2,FALSE)</f>
        <v>Italy</v>
      </c>
      <c r="D57" s="149" t="str">
        <f>VLOOKUP(A57,Lists!$B$2:$G$200,3,FALSE)</f>
        <v>ITA</v>
      </c>
      <c r="E57" s="150" t="str">
        <f>VLOOKUP(A57,Lists!$B$2:$G$200,5,FALSE)</f>
        <v>Displacement</v>
      </c>
      <c r="F57" s="144">
        <f t="shared" si="5"/>
        <v>2.1</v>
      </c>
      <c r="G57" s="145">
        <f t="shared" si="6"/>
        <v>3</v>
      </c>
      <c r="H57" s="145" t="str">
        <f t="shared" si="7"/>
        <v>Medium</v>
      </c>
      <c r="I57" s="146" t="str">
        <f>INDEX(Trends!$D$3:$D$404,MATCH(B57,Trends!$C$3:$C$404,0))</f>
        <v>Increasing</v>
      </c>
      <c r="J57" s="145" t="str">
        <f>VLOOKUP($B57,Reliability!$A$3:$I$300,9,FALSE)</f>
        <v>Very High</v>
      </c>
      <c r="K57" s="147">
        <f t="shared" si="8"/>
        <v>3.3</v>
      </c>
      <c r="L57" s="147">
        <f>VLOOKUP($B57,'Impact of the crisis'!$C$6:$N$300,12,FALSE)</f>
        <v>3.9</v>
      </c>
      <c r="M57" s="147">
        <f>VLOOKUP($B57,'Impact of the crisis'!$C$6:$AB$300,26,FALSE)</f>
        <v>3</v>
      </c>
      <c r="N57" s="147">
        <f>VLOOKUP($B57,'Conditions of people affected'!$C$6:$R$300,16,FALSE)</f>
        <v>1.5</v>
      </c>
      <c r="O57" s="147">
        <f>VLOOKUP($B57,'Conditions of people affected'!$C$6:$R$300,9,FALSE)</f>
        <v>2</v>
      </c>
      <c r="P57" s="147">
        <f>VLOOKUP($B57,'Conditions of people affected'!$C$6:$R$300,15,FALSE)</f>
        <v>1</v>
      </c>
      <c r="Q57" s="147">
        <f t="shared" si="9"/>
        <v>2</v>
      </c>
      <c r="R57" s="147">
        <f>VLOOKUP($B57,'Complexity of the crisis'!$C$6:$AN$300,22,FALSE)</f>
        <v>1.5</v>
      </c>
      <c r="S57" s="147">
        <f>VLOOKUP($B57,'Complexity of the crisis'!$C$6:$AN$300,38,FALSE)</f>
        <v>2.5</v>
      </c>
      <c r="T57" s="151" t="str">
        <f>VLOOKUP(B57,Lists!$C$3:$E$300,3,FALSE)</f>
        <v>Europe</v>
      </c>
      <c r="U57" s="152">
        <f>VLOOKUP(B57,'INFORM Severity - hidden'!$C$5:$V$300,20,FALSE)</f>
        <v>45260</v>
      </c>
    </row>
    <row r="58" spans="1:21" x14ac:dyDescent="0.25">
      <c r="A58" s="148" t="str">
        <f t="array" ref="A58">IFERROR(INDEX(Lists!$B$2:$B$200,SMALL(IF(Lists!$I$2:$I$200="Individual",ROW(Lists!$B$2:$B$200)),ROW(54:54))-1,1),"")</f>
        <v>Syrian refugees in Jordan</v>
      </c>
      <c r="B58" s="149" t="str">
        <f>VLOOKUP(A58,Lists!$B$2:$G$200,2,FALSE)</f>
        <v>JOR002</v>
      </c>
      <c r="C58" s="149" t="str">
        <f>VLOOKUP(B58,'INFORM Severity - hidden'!$C$5:$D$200,2,FALSE)</f>
        <v>Jordan</v>
      </c>
      <c r="D58" s="149" t="str">
        <f>VLOOKUP(A58,Lists!$B$2:$G$200,3,FALSE)</f>
        <v>JOR</v>
      </c>
      <c r="E58" s="150" t="str">
        <f>VLOOKUP(A58,Lists!$B$2:$G$200,5,FALSE)</f>
        <v>Displacement</v>
      </c>
      <c r="F58" s="144">
        <f t="shared" si="5"/>
        <v>2.9</v>
      </c>
      <c r="G58" s="145">
        <f t="shared" si="6"/>
        <v>3</v>
      </c>
      <c r="H58" s="145" t="str">
        <f t="shared" si="7"/>
        <v>Medium</v>
      </c>
      <c r="I58" s="146" t="str">
        <f>INDEX(Trends!$D$3:$D$404,MATCH(B58,Trends!$C$3:$C$404,0))</f>
        <v>Increasing</v>
      </c>
      <c r="J58" s="145" t="str">
        <f>VLOOKUP($B58,Reliability!$A$3:$I$300,9,FALSE)</f>
        <v>High</v>
      </c>
      <c r="K58" s="147">
        <f t="shared" si="8"/>
        <v>2.8</v>
      </c>
      <c r="L58" s="147">
        <f>VLOOKUP($B58,'Impact of the crisis'!$C$6:$N$300,12,FALSE)</f>
        <v>3</v>
      </c>
      <c r="M58" s="147">
        <f>VLOOKUP($B58,'Impact of the crisis'!$C$6:$AB$300,26,FALSE)</f>
        <v>2.7</v>
      </c>
      <c r="N58" s="147">
        <f>VLOOKUP($B58,'Conditions of people affected'!$C$6:$R$300,16,FALSE)</f>
        <v>3.4</v>
      </c>
      <c r="O58" s="147">
        <f>VLOOKUP($B58,'Conditions of people affected'!$C$6:$R$300,9,FALSE)</f>
        <v>3.8</v>
      </c>
      <c r="P58" s="147">
        <f>VLOOKUP($B58,'Conditions of people affected'!$C$6:$R$300,15,FALSE)</f>
        <v>3</v>
      </c>
      <c r="Q58" s="147">
        <f t="shared" si="9"/>
        <v>2.1</v>
      </c>
      <c r="R58" s="147">
        <f>VLOOKUP($B58,'Complexity of the crisis'!$C$6:$AN$300,22,FALSE)</f>
        <v>2.7</v>
      </c>
      <c r="S58" s="147">
        <f>VLOOKUP($B58,'Complexity of the crisis'!$C$6:$AN$300,38,FALSE)</f>
        <v>1.5</v>
      </c>
      <c r="T58" s="151" t="str">
        <f>VLOOKUP(B58,Lists!$C$3:$E$300,3,FALSE)</f>
        <v>Middle east</v>
      </c>
      <c r="U58" s="152">
        <f>VLOOKUP(B58,'INFORM Severity - hidden'!$C$5:$V$300,20,FALSE)</f>
        <v>45260</v>
      </c>
    </row>
    <row r="59" spans="1:21" x14ac:dyDescent="0.25">
      <c r="A59" s="148" t="str">
        <f t="array" ref="A59">IFERROR(INDEX(Lists!$B$2:$B$200,SMALL(IF(Lists!$I$2:$I$200="Individual",ROW(Lists!$B$2:$B$200)),ROW(55:55))-1,1),"")</f>
        <v>Refugee situation in Kenya</v>
      </c>
      <c r="B59" s="149" t="str">
        <f>VLOOKUP(A59,Lists!$B$2:$G$200,2,FALSE)</f>
        <v>KEN002</v>
      </c>
      <c r="C59" s="149" t="str">
        <f>VLOOKUP(B59,'INFORM Severity - hidden'!$C$5:$D$200,2,FALSE)</f>
        <v>Kenya</v>
      </c>
      <c r="D59" s="149" t="str">
        <f>VLOOKUP(A59,Lists!$B$2:$G$200,3,FALSE)</f>
        <v>KEN</v>
      </c>
      <c r="E59" s="150" t="str">
        <f>VLOOKUP(A59,Lists!$B$2:$G$200,5,FALSE)</f>
        <v>Displacement</v>
      </c>
      <c r="F59" s="144">
        <f t="shared" si="5"/>
        <v>3</v>
      </c>
      <c r="G59" s="145">
        <f t="shared" si="6"/>
        <v>3</v>
      </c>
      <c r="H59" s="145" t="str">
        <f t="shared" si="7"/>
        <v>Medium</v>
      </c>
      <c r="I59" s="146" t="str">
        <f>INDEX(Trends!$D$3:$D$404,MATCH(B59,Trends!$C$3:$C$404,0))</f>
        <v>Stable</v>
      </c>
      <c r="J59" s="145" t="str">
        <f>VLOOKUP($B59,Reliability!$A$3:$I$300,9,FALSE)</f>
        <v>High</v>
      </c>
      <c r="K59" s="147">
        <f t="shared" si="8"/>
        <v>3</v>
      </c>
      <c r="L59" s="147">
        <f>VLOOKUP($B59,'Impact of the crisis'!$C$6:$N$300,12,FALSE)</f>
        <v>0.8</v>
      </c>
      <c r="M59" s="147">
        <f>VLOOKUP($B59,'Impact of the crisis'!$C$6:$AB$300,26,FALSE)</f>
        <v>3.7</v>
      </c>
      <c r="N59" s="147">
        <f>VLOOKUP($B59,'Conditions of people affected'!$C$6:$R$300,16,FALSE)</f>
        <v>3</v>
      </c>
      <c r="O59" s="147">
        <f>VLOOKUP($B59,'Conditions of people affected'!$C$6:$R$300,9,FALSE)</f>
        <v>3</v>
      </c>
      <c r="P59" s="147">
        <f>VLOOKUP($B59,'Conditions of people affected'!$C$6:$R$300,15,FALSE)</f>
        <v>3</v>
      </c>
      <c r="Q59" s="147">
        <f t="shared" si="9"/>
        <v>3.1</v>
      </c>
      <c r="R59" s="147">
        <f>VLOOKUP($B59,'Complexity of the crisis'!$C$6:$AN$300,22,FALSE)</f>
        <v>3.6</v>
      </c>
      <c r="S59" s="147">
        <f>VLOOKUP($B59,'Complexity of the crisis'!$C$6:$AN$300,38,FALSE)</f>
        <v>2.5</v>
      </c>
      <c r="T59" s="151" t="str">
        <f>VLOOKUP(B59,Lists!$C$3:$E$300,3,FALSE)</f>
        <v>Africa</v>
      </c>
      <c r="U59" s="152">
        <f>VLOOKUP(B59,'INFORM Severity - hidden'!$C$5:$V$300,20,FALSE)</f>
        <v>45259</v>
      </c>
    </row>
    <row r="60" spans="1:21" x14ac:dyDescent="0.25">
      <c r="A60" s="148" t="str">
        <f t="array" ref="A60">IFERROR(INDEX(Lists!$B$2:$B$200,SMALL(IF(Lists!$I$2:$I$200="Individual",ROW(Lists!$B$2:$B$200)),ROW(56:56))-1,1),"")</f>
        <v>Drought in Kenya</v>
      </c>
      <c r="B60" s="149" t="str">
        <f>VLOOKUP(A60,Lists!$B$2:$G$200,2,FALSE)</f>
        <v>KEN003</v>
      </c>
      <c r="C60" s="149" t="str">
        <f>VLOOKUP(B60,'INFORM Severity - hidden'!$C$5:$D$200,2,FALSE)</f>
        <v>Kenya</v>
      </c>
      <c r="D60" s="149" t="str">
        <f>VLOOKUP(A60,Lists!$B$2:$G$200,3,FALSE)</f>
        <v>KEN</v>
      </c>
      <c r="E60" s="150" t="str">
        <f>VLOOKUP(A60,Lists!$B$2:$G$200,5,FALSE)</f>
        <v>Drought</v>
      </c>
      <c r="F60" s="144">
        <f t="shared" si="5"/>
        <v>3.4</v>
      </c>
      <c r="G60" s="145">
        <f t="shared" si="6"/>
        <v>4</v>
      </c>
      <c r="H60" s="145" t="str">
        <f t="shared" si="7"/>
        <v>High</v>
      </c>
      <c r="I60" s="146" t="str">
        <f>INDEX(Trends!$D$3:$D$404,MATCH(B60,Trends!$C$3:$C$404,0))</f>
        <v>Decreasing</v>
      </c>
      <c r="J60" s="145" t="str">
        <f>VLOOKUP($B60,Reliability!$A$3:$I$300,9,FALSE)</f>
        <v>Medium</v>
      </c>
      <c r="K60" s="147">
        <f t="shared" si="8"/>
        <v>3.9</v>
      </c>
      <c r="L60" s="147">
        <f>VLOOKUP($B60,'Impact of the crisis'!$C$6:$N$300,12,FALSE)</f>
        <v>4.3</v>
      </c>
      <c r="M60" s="147">
        <f>VLOOKUP($B60,'Impact of the crisis'!$C$6:$AB$300,26,FALSE)</f>
        <v>3.7</v>
      </c>
      <c r="N60" s="147">
        <f>VLOOKUP($B60,'Conditions of people affected'!$C$6:$R$300,16,FALSE)</f>
        <v>3.3</v>
      </c>
      <c r="O60" s="147">
        <f>VLOOKUP($B60,'Conditions of people affected'!$C$6:$R$300,9,FALSE)</f>
        <v>3.6</v>
      </c>
      <c r="P60" s="147">
        <f>VLOOKUP($B60,'Conditions of people affected'!$C$6:$R$300,15,FALSE)</f>
        <v>3</v>
      </c>
      <c r="Q60" s="147">
        <f t="shared" si="9"/>
        <v>3.1</v>
      </c>
      <c r="R60" s="147">
        <f>VLOOKUP($B60,'Complexity of the crisis'!$C$6:$AN$300,22,FALSE)</f>
        <v>3.6</v>
      </c>
      <c r="S60" s="147">
        <f>VLOOKUP($B60,'Complexity of the crisis'!$C$6:$AN$300,38,FALSE)</f>
        <v>2.5</v>
      </c>
      <c r="T60" s="151" t="str">
        <f>VLOOKUP(B60,Lists!$C$3:$E$300,3,FALSE)</f>
        <v>Africa</v>
      </c>
      <c r="U60" s="152">
        <f>VLOOKUP(B60,'INFORM Severity - hidden'!$C$5:$V$300,20,FALSE)</f>
        <v>45259</v>
      </c>
    </row>
    <row r="61" spans="1:21" x14ac:dyDescent="0.25">
      <c r="A61" s="148" t="str">
        <f t="array" ref="A61">IFERROR(INDEX(Lists!$B$2:$B$200,SMALL(IF(Lists!$I$2:$I$200="Individual",ROW(Lists!$B$2:$B$200)),ROW(57:57))-1,1),"")</f>
        <v>2023 Floods in Laos</v>
      </c>
      <c r="B61" s="149" t="str">
        <f>VLOOKUP(A61,Lists!$B$2:$G$200,2,FALSE)</f>
        <v>LAO003</v>
      </c>
      <c r="C61" s="149" t="str">
        <f>VLOOKUP(B61,'INFORM Severity - hidden'!$C$5:$D$200,2,FALSE)</f>
        <v>Laos</v>
      </c>
      <c r="D61" s="149" t="str">
        <f>VLOOKUP(A61,Lists!$B$2:$G$200,3,FALSE)</f>
        <v>LAO</v>
      </c>
      <c r="E61" s="150" t="str">
        <f>VLOOKUP(A61,Lists!$B$2:$G$200,5,FALSE)</f>
        <v>Floods</v>
      </c>
      <c r="F61" s="144">
        <f t="shared" si="5"/>
        <v>1.5</v>
      </c>
      <c r="G61" s="145">
        <f t="shared" si="6"/>
        <v>2</v>
      </c>
      <c r="H61" s="145" t="str">
        <f t="shared" si="7"/>
        <v>Low</v>
      </c>
      <c r="I61" s="146" t="str">
        <f>INDEX(Trends!$D$3:$D$404,MATCH(B61,Trends!$C$3:$C$404,0))</f>
        <v>-</v>
      </c>
      <c r="J61" s="145" t="str">
        <f>VLOOKUP($B61,Reliability!$A$3:$I$300,9,FALSE)</f>
        <v>Very High</v>
      </c>
      <c r="K61" s="147">
        <f t="shared" si="8"/>
        <v>1.9</v>
      </c>
      <c r="L61" s="147">
        <f>VLOOKUP($B61,'Impact of the crisis'!$C$6:$N$300,12,FALSE)</f>
        <v>3.5</v>
      </c>
      <c r="M61" s="147">
        <f>VLOOKUP($B61,'Impact of the crisis'!$C$6:$AB$300,26,FALSE)</f>
        <v>0.7</v>
      </c>
      <c r="N61" s="147">
        <f>VLOOKUP($B61,'Conditions of people affected'!$C$6:$R$300,16,FALSE)</f>
        <v>0.75</v>
      </c>
      <c r="O61" s="147">
        <f>VLOOKUP($B61,'Conditions of people affected'!$C$6:$R$300,9,FALSE)</f>
        <v>0.5</v>
      </c>
      <c r="P61" s="147">
        <f>VLOOKUP($B61,'Conditions of people affected'!$C$6:$R$300,15,FALSE)</f>
        <v>1</v>
      </c>
      <c r="Q61" s="147">
        <f t="shared" si="9"/>
        <v>2.2999999999999998</v>
      </c>
      <c r="R61" s="147">
        <f>VLOOKUP($B61,'Complexity of the crisis'!$C$6:$AN$300,22,FALSE)</f>
        <v>2.9</v>
      </c>
      <c r="S61" s="147">
        <f>VLOOKUP($B61,'Complexity of the crisis'!$C$6:$AN$300,38,FALSE)</f>
        <v>1.5</v>
      </c>
      <c r="T61" s="151" t="str">
        <f>VLOOKUP(B61,Lists!$C$3:$E$300,3,FALSE)</f>
        <v>Asia</v>
      </c>
      <c r="U61" s="152">
        <f>VLOOKUP(B61,'INFORM Severity - hidden'!$C$5:$V$300,20,FALSE)</f>
        <v>45229</v>
      </c>
    </row>
    <row r="62" spans="1:21" x14ac:dyDescent="0.25">
      <c r="A62" s="148" t="str">
        <f t="array" ref="A62">IFERROR(INDEX(Lists!$B$2:$B$200,SMALL(IF(Lists!$I$2:$I$200="Individual",ROW(Lists!$B$2:$B$200)),ROW(58:58))-1,1),"")</f>
        <v>Syrian refugees in Lebanon</v>
      </c>
      <c r="B62" s="149" t="str">
        <f>VLOOKUP(A62,Lists!$B$2:$G$200,2,FALSE)</f>
        <v>LBN002</v>
      </c>
      <c r="C62" s="149" t="str">
        <f>VLOOKUP(B62,'INFORM Severity - hidden'!$C$5:$D$200,2,FALSE)</f>
        <v>Lebanon</v>
      </c>
      <c r="D62" s="149" t="str">
        <f>VLOOKUP(A62,Lists!$B$2:$G$200,3,FALSE)</f>
        <v>LBN</v>
      </c>
      <c r="E62" s="150" t="str">
        <f>VLOOKUP(A62,Lists!$B$2:$G$200,5,FALSE)</f>
        <v>Displacement</v>
      </c>
      <c r="F62" s="144">
        <f t="shared" si="5"/>
        <v>3.5</v>
      </c>
      <c r="G62" s="145">
        <f t="shared" si="6"/>
        <v>4</v>
      </c>
      <c r="H62" s="145" t="str">
        <f t="shared" si="7"/>
        <v>High</v>
      </c>
      <c r="I62" s="146" t="str">
        <f>INDEX(Trends!$D$3:$D$404,MATCH(B62,Trends!$C$3:$C$404,0))</f>
        <v>Stable</v>
      </c>
      <c r="J62" s="145" t="str">
        <f>VLOOKUP($B62,Reliability!$A$3:$I$300,9,FALSE)</f>
        <v>High</v>
      </c>
      <c r="K62" s="147">
        <f t="shared" si="8"/>
        <v>3.8</v>
      </c>
      <c r="L62" s="147">
        <f>VLOOKUP($B62,'Impact of the crisis'!$C$6:$N$300,12,FALSE)</f>
        <v>3.6</v>
      </c>
      <c r="M62" s="147">
        <f>VLOOKUP($B62,'Impact of the crisis'!$C$6:$AB$300,26,FALSE)</f>
        <v>3.9</v>
      </c>
      <c r="N62" s="147">
        <f>VLOOKUP($B62,'Conditions of people affected'!$C$6:$R$300,16,FALSE)</f>
        <v>3.8</v>
      </c>
      <c r="O62" s="147">
        <f>VLOOKUP($B62,'Conditions of people affected'!$C$6:$R$300,9,FALSE)</f>
        <v>3.6</v>
      </c>
      <c r="P62" s="147">
        <f>VLOOKUP($B62,'Conditions of people affected'!$C$6:$R$300,15,FALSE)</f>
        <v>4</v>
      </c>
      <c r="Q62" s="147">
        <f t="shared" si="9"/>
        <v>2.7</v>
      </c>
      <c r="R62" s="147">
        <f>VLOOKUP($B62,'Complexity of the crisis'!$C$6:$AN$300,22,FALSE)</f>
        <v>2.8</v>
      </c>
      <c r="S62" s="147">
        <f>VLOOKUP($B62,'Complexity of the crisis'!$C$6:$AN$300,38,FALSE)</f>
        <v>2.5</v>
      </c>
      <c r="T62" s="151" t="str">
        <f>VLOOKUP(B62,Lists!$C$3:$E$300,3,FALSE)</f>
        <v>Middle east</v>
      </c>
      <c r="U62" s="152">
        <f>VLOOKUP(B62,'INFORM Severity - hidden'!$C$5:$V$300,20,FALSE)</f>
        <v>45258</v>
      </c>
    </row>
    <row r="63" spans="1:21" x14ac:dyDescent="0.25">
      <c r="A63" s="148" t="str">
        <f t="array" ref="A63">IFERROR(INDEX(Lists!$B$2:$B$200,SMALL(IF(Lists!$I$2:$I$200="Individual",ROW(Lists!$B$2:$B$200)),ROW(59:59))-1,1),"")</f>
        <v>Socioeconomic crisis in Lebanon</v>
      </c>
      <c r="B63" s="149" t="str">
        <f>VLOOKUP(A63,Lists!$B$2:$G$200,2,FALSE)</f>
        <v>LBN004</v>
      </c>
      <c r="C63" s="149" t="str">
        <f>VLOOKUP(B63,'INFORM Severity - hidden'!$C$5:$D$200,2,FALSE)</f>
        <v>Lebanon</v>
      </c>
      <c r="D63" s="149" t="str">
        <f>VLOOKUP(A63,Lists!$B$2:$G$200,3,FALSE)</f>
        <v>LBN</v>
      </c>
      <c r="E63" s="150" t="str">
        <f>VLOOKUP(A63,Lists!$B$2:$G$200,5,FALSE)</f>
        <v>Socio-political,Violence,Tecnological Disaster</v>
      </c>
      <c r="F63" s="144">
        <f t="shared" si="5"/>
        <v>3.5</v>
      </c>
      <c r="G63" s="145">
        <f t="shared" si="6"/>
        <v>4</v>
      </c>
      <c r="H63" s="145" t="str">
        <f t="shared" si="7"/>
        <v>High</v>
      </c>
      <c r="I63" s="146" t="str">
        <f>INDEX(Trends!$D$3:$D$404,MATCH(B63,Trends!$C$3:$C$404,0))</f>
        <v>Decreasing</v>
      </c>
      <c r="J63" s="145" t="str">
        <f>VLOOKUP($B63,Reliability!$A$3:$I$300,9,FALSE)</f>
        <v>High</v>
      </c>
      <c r="K63" s="147">
        <f t="shared" si="8"/>
        <v>4</v>
      </c>
      <c r="L63" s="147">
        <f>VLOOKUP($B63,'Impact of the crisis'!$C$6:$N$300,12,FALSE)</f>
        <v>3.6</v>
      </c>
      <c r="M63" s="147">
        <f>VLOOKUP($B63,'Impact of the crisis'!$C$6:$AB$300,26,FALSE)</f>
        <v>4.2</v>
      </c>
      <c r="N63" s="147">
        <f>VLOOKUP($B63,'Conditions of people affected'!$C$6:$R$300,16,FALSE)</f>
        <v>3.65</v>
      </c>
      <c r="O63" s="147">
        <f>VLOOKUP($B63,'Conditions of people affected'!$C$6:$R$300,9,FALSE)</f>
        <v>4.3</v>
      </c>
      <c r="P63" s="147">
        <f>VLOOKUP($B63,'Conditions of people affected'!$C$6:$R$300,15,FALSE)</f>
        <v>3</v>
      </c>
      <c r="Q63" s="147">
        <f t="shared" si="9"/>
        <v>2.9</v>
      </c>
      <c r="R63" s="147">
        <f>VLOOKUP($B63,'Complexity of the crisis'!$C$6:$AN$300,22,FALSE)</f>
        <v>2.8</v>
      </c>
      <c r="S63" s="147">
        <f>VLOOKUP($B63,'Complexity of the crisis'!$C$6:$AN$300,38,FALSE)</f>
        <v>3</v>
      </c>
      <c r="T63" s="151" t="str">
        <f>VLOOKUP(B63,Lists!$C$3:$E$300,3,FALSE)</f>
        <v>Middle east</v>
      </c>
      <c r="U63" s="152">
        <f>VLOOKUP(B63,'INFORM Severity - hidden'!$C$5:$V$300,20,FALSE)</f>
        <v>45258</v>
      </c>
    </row>
    <row r="64" spans="1:21" x14ac:dyDescent="0.25">
      <c r="A64" s="148" t="str">
        <f t="array" ref="A64">IFERROR(INDEX(Lists!$B$2:$B$200,SMALL(IF(Lists!$I$2:$I$200="Individual",ROW(Lists!$B$2:$B$200)),ROW(60:60))-1,1),"")</f>
        <v>Complex crisis in Libya</v>
      </c>
      <c r="B64" s="149" t="str">
        <f>VLOOKUP(A64,Lists!$B$2:$G$200,2,FALSE)</f>
        <v>LBY001</v>
      </c>
      <c r="C64" s="149" t="str">
        <f>VLOOKUP(B64,'INFORM Severity - hidden'!$C$5:$D$200,2,FALSE)</f>
        <v>Libya</v>
      </c>
      <c r="D64" s="149" t="str">
        <f>VLOOKUP(A64,Lists!$B$2:$G$200,3,FALSE)</f>
        <v>LBY</v>
      </c>
      <c r="E64" s="150" t="str">
        <f>VLOOKUP(A64,Lists!$B$2:$G$200,5,FALSE)</f>
        <v>Conflict,Displacement,Socio-political</v>
      </c>
      <c r="F64" s="144">
        <f t="shared" si="5"/>
        <v>3.8</v>
      </c>
      <c r="G64" s="145">
        <f t="shared" si="6"/>
        <v>4</v>
      </c>
      <c r="H64" s="145" t="str">
        <f t="shared" si="7"/>
        <v>High</v>
      </c>
      <c r="I64" s="146" t="str">
        <f>INDEX(Trends!$D$3:$D$404,MATCH(B64,Trends!$C$3:$C$404,0))</f>
        <v>Increasing</v>
      </c>
      <c r="J64" s="145" t="str">
        <f>VLOOKUP($B64,Reliability!$A$3:$I$300,9,FALSE)</f>
        <v>Very High</v>
      </c>
      <c r="K64" s="147">
        <f t="shared" si="8"/>
        <v>4.5999999999999996</v>
      </c>
      <c r="L64" s="147">
        <f>VLOOKUP($B64,'Impact of the crisis'!$C$6:$N$300,12,FALSE)</f>
        <v>4.5</v>
      </c>
      <c r="M64" s="147">
        <f>VLOOKUP($B64,'Impact of the crisis'!$C$6:$AB$300,26,FALSE)</f>
        <v>4.7</v>
      </c>
      <c r="N64" s="147">
        <f>VLOOKUP($B64,'Conditions of people affected'!$C$6:$R$300,16,FALSE)</f>
        <v>3.2</v>
      </c>
      <c r="O64" s="147">
        <f>VLOOKUP($B64,'Conditions of people affected'!$C$6:$R$300,9,FALSE)</f>
        <v>3.4</v>
      </c>
      <c r="P64" s="147">
        <f>VLOOKUP($B64,'Conditions of people affected'!$C$6:$R$300,15,FALSE)</f>
        <v>3</v>
      </c>
      <c r="Q64" s="147">
        <f t="shared" si="9"/>
        <v>4</v>
      </c>
      <c r="R64" s="147">
        <f>VLOOKUP($B64,'Complexity of the crisis'!$C$6:$AN$300,22,FALSE)</f>
        <v>3.4</v>
      </c>
      <c r="S64" s="147">
        <f>VLOOKUP($B64,'Complexity of the crisis'!$C$6:$AN$300,38,FALSE)</f>
        <v>4.5</v>
      </c>
      <c r="T64" s="151" t="str">
        <f>VLOOKUP(B64,Lists!$C$3:$E$300,3,FALSE)</f>
        <v>Africa</v>
      </c>
      <c r="U64" s="152">
        <f>VLOOKUP(B64,'INFORM Severity - hidden'!$C$5:$V$300,20,FALSE)</f>
        <v>45260</v>
      </c>
    </row>
    <row r="65" spans="1:21" x14ac:dyDescent="0.25">
      <c r="A65" s="148" t="str">
        <f t="array" ref="A65">IFERROR(INDEX(Lists!$B$2:$B$200,SMALL(IF(Lists!$I$2:$I$200="Individual",ROW(Lists!$B$2:$B$200)),ROW(61:61))-1,1),"")</f>
        <v>Mixed migration flows in Libya</v>
      </c>
      <c r="B65" s="149" t="str">
        <f>VLOOKUP(A65,Lists!$B$2:$G$200,2,FALSE)</f>
        <v>LBY002</v>
      </c>
      <c r="C65" s="149" t="str">
        <f>VLOOKUP(B65,'INFORM Severity - hidden'!$C$5:$D$200,2,FALSE)</f>
        <v>Libya</v>
      </c>
      <c r="D65" s="149" t="str">
        <f>VLOOKUP(A65,Lists!$B$2:$G$200,3,FALSE)</f>
        <v>LBY</v>
      </c>
      <c r="E65" s="150" t="str">
        <f>VLOOKUP(A65,Lists!$B$2:$G$200,5,FALSE)</f>
        <v>Displacement</v>
      </c>
      <c r="F65" s="144">
        <f t="shared" si="5"/>
        <v>3.1</v>
      </c>
      <c r="G65" s="145">
        <f t="shared" si="6"/>
        <v>4</v>
      </c>
      <c r="H65" s="145" t="str">
        <f t="shared" si="7"/>
        <v>High</v>
      </c>
      <c r="I65" s="146" t="str">
        <f>INDEX(Trends!$D$3:$D$404,MATCH(B65,Trends!$C$3:$C$404,0))</f>
        <v>Stable</v>
      </c>
      <c r="J65" s="145" t="str">
        <f>VLOOKUP($B65,Reliability!$A$3:$I$300,9,FALSE)</f>
        <v>Very High</v>
      </c>
      <c r="K65" s="147">
        <f t="shared" si="8"/>
        <v>3.9</v>
      </c>
      <c r="L65" s="147">
        <f>VLOOKUP($B65,'Impact of the crisis'!$C$6:$N$300,12,FALSE)</f>
        <v>4.5</v>
      </c>
      <c r="M65" s="147">
        <f>VLOOKUP($B65,'Impact of the crisis'!$C$6:$AB$300,26,FALSE)</f>
        <v>3.5</v>
      </c>
      <c r="N65" s="147">
        <f>VLOOKUP($B65,'Conditions of people affected'!$C$6:$R$300,16,FALSE)</f>
        <v>2.0499999999999998</v>
      </c>
      <c r="O65" s="147">
        <f>VLOOKUP($B65,'Conditions of people affected'!$C$6:$R$300,9,FALSE)</f>
        <v>2.1</v>
      </c>
      <c r="P65" s="147">
        <f>VLOOKUP($B65,'Conditions of people affected'!$C$6:$R$300,15,FALSE)</f>
        <v>2</v>
      </c>
      <c r="Q65" s="147">
        <f t="shared" si="9"/>
        <v>3.7</v>
      </c>
      <c r="R65" s="147">
        <f>VLOOKUP($B65,'Complexity of the crisis'!$C$6:$AN$300,22,FALSE)</f>
        <v>3.4</v>
      </c>
      <c r="S65" s="147">
        <f>VLOOKUP($B65,'Complexity of the crisis'!$C$6:$AN$300,38,FALSE)</f>
        <v>4</v>
      </c>
      <c r="T65" s="151" t="str">
        <f>VLOOKUP(B65,Lists!$C$3:$E$300,3,FALSE)</f>
        <v>Africa</v>
      </c>
      <c r="U65" s="152">
        <f>VLOOKUP(B65,'INFORM Severity - hidden'!$C$5:$V$300,20,FALSE)</f>
        <v>45260</v>
      </c>
    </row>
    <row r="66" spans="1:21" x14ac:dyDescent="0.25">
      <c r="A66" s="148" t="str">
        <f t="array" ref="A66">IFERROR(INDEX(Lists!$B$2:$B$200,SMALL(IF(Lists!$I$2:$I$200="Individual",ROW(Lists!$B$2:$B$200)),ROW(62:62))-1,1),"")</f>
        <v>Storm Daniel and floods in Libya</v>
      </c>
      <c r="B66" s="149" t="str">
        <f>VLOOKUP(A66,Lists!$B$2:$G$200,2,FALSE)</f>
        <v>LBY003</v>
      </c>
      <c r="C66" s="149" t="str">
        <f>VLOOKUP(B66,'INFORM Severity - hidden'!$C$5:$D$200,2,FALSE)</f>
        <v>Libya</v>
      </c>
      <c r="D66" s="149" t="str">
        <f>VLOOKUP(A66,Lists!$B$2:$G$200,3,FALSE)</f>
        <v>LBY</v>
      </c>
      <c r="E66" s="150" t="str">
        <f>VLOOKUP(A66,Lists!$B$2:$G$200,5,FALSE)</f>
        <v>Floods,Other seasonal event</v>
      </c>
      <c r="F66" s="144">
        <f t="shared" si="5"/>
        <v>3.3</v>
      </c>
      <c r="G66" s="145">
        <f t="shared" si="6"/>
        <v>4</v>
      </c>
      <c r="H66" s="145" t="str">
        <f t="shared" si="7"/>
        <v>High</v>
      </c>
      <c r="I66" s="146" t="str">
        <f>INDEX(Trends!$D$3:$D$404,MATCH(B66,Trends!$C$3:$C$404,0))</f>
        <v>-</v>
      </c>
      <c r="J66" s="145" t="str">
        <f>VLOOKUP($B66,Reliability!$A$3:$I$300,9,FALSE)</f>
        <v>Very High</v>
      </c>
      <c r="K66" s="147">
        <f t="shared" si="8"/>
        <v>3.3</v>
      </c>
      <c r="L66" s="147">
        <f>VLOOKUP($B66,'Impact of the crisis'!$C$6:$N$300,12,FALSE)</f>
        <v>1.4</v>
      </c>
      <c r="M66" s="147">
        <f>VLOOKUP($B66,'Impact of the crisis'!$C$6:$AB$300,26,FALSE)</f>
        <v>3.9</v>
      </c>
      <c r="N66" s="147">
        <f>VLOOKUP($B66,'Conditions of people affected'!$C$6:$R$300,16,FALSE)</f>
        <v>3.1</v>
      </c>
      <c r="O66" s="147">
        <f>VLOOKUP($B66,'Conditions of people affected'!$C$6:$R$300,9,FALSE)</f>
        <v>3.2</v>
      </c>
      <c r="P66" s="147">
        <f>VLOOKUP($B66,'Conditions of people affected'!$C$6:$R$300,15,FALSE)</f>
        <v>3</v>
      </c>
      <c r="Q66" s="147">
        <f t="shared" si="9"/>
        <v>3.5</v>
      </c>
      <c r="R66" s="147">
        <f>VLOOKUP($B66,'Complexity of the crisis'!$C$6:$AN$300,22,FALSE)</f>
        <v>3.4</v>
      </c>
      <c r="S66" s="147">
        <f>VLOOKUP($B66,'Complexity of the crisis'!$C$6:$AN$300,38,FALSE)</f>
        <v>3.5</v>
      </c>
      <c r="T66" s="151" t="str">
        <f>VLOOKUP(B66,Lists!$C$3:$E$300,3,FALSE)</f>
        <v>Africa</v>
      </c>
      <c r="U66" s="152">
        <f>VLOOKUP(B66,'INFORM Severity - hidden'!$C$5:$V$300,20,FALSE)</f>
        <v>45260</v>
      </c>
    </row>
    <row r="67" spans="1:21" x14ac:dyDescent="0.25">
      <c r="A67" s="148" t="str">
        <f t="array" ref="A67">IFERROR(INDEX(Lists!$B$2:$B$200,SMALL(IF(Lists!$I$2:$I$200="Individual",ROW(Lists!$B$2:$B$200)),ROW(63:63))-1,1),"")</f>
        <v>Socio-economic crisis in Sri Lanka</v>
      </c>
      <c r="B67" s="149" t="str">
        <f>VLOOKUP(A67,Lists!$B$2:$G$200,2,FALSE)</f>
        <v>LKA002</v>
      </c>
      <c r="C67" s="149" t="str">
        <f>VLOOKUP(B67,'INFORM Severity - hidden'!$C$5:$D$200,2,FALSE)</f>
        <v>Sri Lanka</v>
      </c>
      <c r="D67" s="149" t="str">
        <f>VLOOKUP(A67,Lists!$B$2:$G$200,3,FALSE)</f>
        <v>LKA</v>
      </c>
      <c r="E67" s="150" t="str">
        <f>VLOOKUP(A67,Lists!$B$2:$G$200,5,FALSE)</f>
        <v>Socio-political,Food Security</v>
      </c>
      <c r="F67" s="144">
        <f t="shared" si="5"/>
        <v>3.1</v>
      </c>
      <c r="G67" s="145">
        <f t="shared" si="6"/>
        <v>4</v>
      </c>
      <c r="H67" s="145" t="str">
        <f t="shared" si="7"/>
        <v>High</v>
      </c>
      <c r="I67" s="146" t="str">
        <f>INDEX(Trends!$D$3:$D$404,MATCH(B67,Trends!$C$3:$C$404,0))</f>
        <v>Decreasing</v>
      </c>
      <c r="J67" s="145" t="str">
        <f>VLOOKUP($B67,Reliability!$A$3:$I$300,9,FALSE)</f>
        <v>High</v>
      </c>
      <c r="K67" s="147">
        <f t="shared" si="8"/>
        <v>3.7</v>
      </c>
      <c r="L67" s="147">
        <f>VLOOKUP($B67,'Impact of the crisis'!$C$6:$N$300,12,FALSE)</f>
        <v>4.4000000000000004</v>
      </c>
      <c r="M67" s="147">
        <f>VLOOKUP($B67,'Impact of the crisis'!$C$6:$AB$300,26,FALSE)</f>
        <v>3.3</v>
      </c>
      <c r="N67" s="147">
        <f>VLOOKUP($B67,'Conditions of people affected'!$C$6:$R$300,16,FALSE)</f>
        <v>3.85</v>
      </c>
      <c r="O67" s="147">
        <f>VLOOKUP($B67,'Conditions of people affected'!$C$6:$R$300,9,FALSE)</f>
        <v>4.7</v>
      </c>
      <c r="P67" s="147">
        <f>VLOOKUP($B67,'Conditions of people affected'!$C$6:$R$300,15,FALSE)</f>
        <v>3</v>
      </c>
      <c r="Q67" s="147">
        <f t="shared" si="9"/>
        <v>1.6</v>
      </c>
      <c r="R67" s="147">
        <f>VLOOKUP($B67,'Complexity of the crisis'!$C$6:$AN$300,22,FALSE)</f>
        <v>2.2000000000000002</v>
      </c>
      <c r="S67" s="147">
        <f>VLOOKUP($B67,'Complexity of the crisis'!$C$6:$AN$300,38,FALSE)</f>
        <v>1</v>
      </c>
      <c r="T67" s="151" t="str">
        <f>VLOOKUP(B67,Lists!$C$3:$E$300,3,FALSE)</f>
        <v>Asia</v>
      </c>
      <c r="U67" s="152">
        <f>VLOOKUP(B67,'INFORM Severity - hidden'!$C$5:$V$300,20,FALSE)</f>
        <v>45260</v>
      </c>
    </row>
    <row r="68" spans="1:21" x14ac:dyDescent="0.25">
      <c r="A68" s="148" t="str">
        <f t="array" ref="A68">IFERROR(INDEX(Lists!$B$2:$B$200,SMALL(IF(Lists!$I$2:$I$200="Individual",ROW(Lists!$B$2:$B$200)),ROW(64:64))-1,1),"")</f>
        <v>2023 Floods and Monsoon Rain</v>
      </c>
      <c r="B68" s="149" t="str">
        <f>VLOOKUP(A68,Lists!$B$2:$G$200,2,FALSE)</f>
        <v>LKA003</v>
      </c>
      <c r="C68" s="149" t="str">
        <f>VLOOKUP(B68,'INFORM Severity - hidden'!$C$5:$D$200,2,FALSE)</f>
        <v>Sri Lanka</v>
      </c>
      <c r="D68" s="149" t="str">
        <f>VLOOKUP(A68,Lists!$B$2:$G$200,3,FALSE)</f>
        <v>LKA</v>
      </c>
      <c r="E68" s="150" t="str">
        <f>VLOOKUP(A68,Lists!$B$2:$G$200,5,FALSE)</f>
        <v>Floods</v>
      </c>
      <c r="F68" s="144">
        <f t="shared" si="5"/>
        <v>1.1000000000000001</v>
      </c>
      <c r="G68" s="145">
        <f t="shared" si="6"/>
        <v>2</v>
      </c>
      <c r="H68" s="145" t="str">
        <f t="shared" si="7"/>
        <v>Low</v>
      </c>
      <c r="I68" s="146" t="str">
        <f>INDEX(Trends!$D$3:$D$404,MATCH(B68,Trends!$C$3:$C$404,0))</f>
        <v>-</v>
      </c>
      <c r="J68" s="145" t="str">
        <f>VLOOKUP($B68,Reliability!$A$3:$I$300,9,FALSE)</f>
        <v>Very High</v>
      </c>
      <c r="K68" s="147">
        <f t="shared" si="8"/>
        <v>1.1000000000000001</v>
      </c>
      <c r="L68" s="147">
        <f>VLOOKUP($B68,'Impact of the crisis'!$C$6:$N$300,12,FALSE)</f>
        <v>1.1000000000000001</v>
      </c>
      <c r="M68" s="147">
        <f>VLOOKUP($B68,'Impact of the crisis'!$C$6:$AB$300,26,FALSE)</f>
        <v>1.1000000000000001</v>
      </c>
      <c r="N68" s="147">
        <f>VLOOKUP($B68,'Conditions of people affected'!$C$6:$R$300,16,FALSE)</f>
        <v>0.65</v>
      </c>
      <c r="O68" s="147">
        <f>VLOOKUP($B68,'Conditions of people affected'!$C$6:$R$300,9,FALSE)</f>
        <v>0.3</v>
      </c>
      <c r="P68" s="147">
        <f>VLOOKUP($B68,'Conditions of people affected'!$C$6:$R$300,15,FALSE)</f>
        <v>1</v>
      </c>
      <c r="Q68" s="147">
        <f t="shared" si="9"/>
        <v>1.9</v>
      </c>
      <c r="R68" s="147">
        <f>VLOOKUP($B68,'Complexity of the crisis'!$C$6:$AN$300,22,FALSE)</f>
        <v>2.2000000000000002</v>
      </c>
      <c r="S68" s="147">
        <f>VLOOKUP($B68,'Complexity of the crisis'!$C$6:$AN$300,38,FALSE)</f>
        <v>1.5</v>
      </c>
      <c r="T68" s="151" t="str">
        <f>VLOOKUP(B68,Lists!$C$3:$E$300,3,FALSE)</f>
        <v>Asia</v>
      </c>
      <c r="U68" s="152">
        <f>VLOOKUP(B68,'INFORM Severity - hidden'!$C$5:$V$300,20,FALSE)</f>
        <v>45224</v>
      </c>
    </row>
    <row r="69" spans="1:21" x14ac:dyDescent="0.25">
      <c r="A69" s="148" t="str">
        <f t="array" ref="A69">IFERROR(INDEX(Lists!$B$2:$B$200,SMALL(IF(Lists!$I$2:$I$200="Individual",ROW(Lists!$B$2:$B$200)),ROW(65:65))-1,1),"")</f>
        <v>Displacement from Russia-Ukraine conflict in Lithuania</v>
      </c>
      <c r="B69" s="149" t="str">
        <f>VLOOKUP(A69,Lists!$B$2:$G$200,2,FALSE)</f>
        <v>LTU002</v>
      </c>
      <c r="C69" s="149" t="str">
        <f>VLOOKUP(B69,'INFORM Severity - hidden'!$C$5:$D$200,2,FALSE)</f>
        <v>Lithuania</v>
      </c>
      <c r="D69" s="149" t="str">
        <f>VLOOKUP(A69,Lists!$B$2:$G$200,3,FALSE)</f>
        <v>LTU</v>
      </c>
      <c r="E69" s="150" t="str">
        <f>VLOOKUP(A69,Lists!$B$2:$G$200,5,FALSE)</f>
        <v>Conflict,Displacement</v>
      </c>
      <c r="F69" s="144">
        <f t="shared" ref="F69:F100" si="10">IF(OR(N69="x",K69="x"),"x",ROUND((5-GEOMEAN(((5-K69)/5*4+1),((5-N69)/5*4+1),((5-N69)/5*4+1)))/4*3.5+Q69*0.3,1))</f>
        <v>1.3</v>
      </c>
      <c r="G69" s="145">
        <f t="shared" ref="G69:G100" si="11">IF(F69="x","x",ROUNDUP(F69,0))</f>
        <v>2</v>
      </c>
      <c r="H69" s="145" t="str">
        <f t="shared" ref="H69:H100" si="12">IF(N69="x","x",IF(K69="x","x",(IF(G69=5,"Very High",IF(G69=4,"High",IF(G69=3,"Medium",IF(G69=2,"Low","Very Low")))))))</f>
        <v>Low</v>
      </c>
      <c r="I69" s="146" t="str">
        <f>INDEX(Trends!$D$3:$D$404,MATCH(B69,Trends!$C$3:$C$404,0))</f>
        <v>-</v>
      </c>
      <c r="J69" s="145" t="str">
        <f>VLOOKUP($B69,Reliability!$A$3:$I$300,9,FALSE)</f>
        <v>Very High</v>
      </c>
      <c r="K69" s="147">
        <f t="shared" ref="K69:K100" si="13">IF(OR(M69="x",L69="x"),"x",ROUND((5-GEOMEAN(((5-L69)/5*4+1),((5-M69)/5*4+1),((5-M69)/5*4+1)))/4*5,1))</f>
        <v>2.2999999999999998</v>
      </c>
      <c r="L69" s="147">
        <f>VLOOKUP($B69,'Impact of the crisis'!$C$6:$N$300,12,FALSE)</f>
        <v>3.7</v>
      </c>
      <c r="M69" s="147">
        <f>VLOOKUP($B69,'Impact of the crisis'!$C$6:$AB$300,26,FALSE)</f>
        <v>1.3</v>
      </c>
      <c r="N69" s="147">
        <f>VLOOKUP($B69,'Conditions of people affected'!$C$6:$R$300,16,FALSE)</f>
        <v>1.1000000000000001</v>
      </c>
      <c r="O69" s="147">
        <f>VLOOKUP($B69,'Conditions of people affected'!$C$6:$R$300,9,FALSE)</f>
        <v>1.2</v>
      </c>
      <c r="P69" s="147">
        <f>VLOOKUP($B69,'Conditions of people affected'!$C$6:$R$300,15,FALSE)</f>
        <v>1</v>
      </c>
      <c r="Q69" s="147">
        <f t="shared" ref="Q69:Q100" si="14">IF(OR(S69="x",R69="x"),R69,ROUND((5-GEOMEAN(((5-R69)/5*4+1),((5-S69)/5*4+1)))/4*5,1))</f>
        <v>0.9</v>
      </c>
      <c r="R69" s="147">
        <f>VLOOKUP($B69,'Complexity of the crisis'!$C$6:$AN$300,22,FALSE)</f>
        <v>0.7</v>
      </c>
      <c r="S69" s="147">
        <f>VLOOKUP($B69,'Complexity of the crisis'!$C$6:$AN$300,38,FALSE)</f>
        <v>1</v>
      </c>
      <c r="T69" s="151" t="str">
        <f>VLOOKUP(B69,Lists!$C$3:$E$300,3,FALSE)</f>
        <v>Europe</v>
      </c>
      <c r="U69" s="152">
        <f>VLOOKUP(B69,'INFORM Severity - hidden'!$C$5:$V$300,20,FALSE)</f>
        <v>45259</v>
      </c>
    </row>
    <row r="70" spans="1:21" x14ac:dyDescent="0.25">
      <c r="A70" s="148" t="str">
        <f t="array" ref="A70">IFERROR(INDEX(Lists!$B$2:$B$200,SMALL(IF(Lists!$I$2:$I$200="Individual",ROW(Lists!$B$2:$B$200)),ROW(66:66))-1,1),"")</f>
        <v>Displacement from Russia-Ukraine conflict in Latvia</v>
      </c>
      <c r="B70" s="149" t="str">
        <f>VLOOKUP(A70,Lists!$B$2:$G$200,2,FALSE)</f>
        <v>LVA002</v>
      </c>
      <c r="C70" s="149" t="str">
        <f>VLOOKUP(B70,'INFORM Severity - hidden'!$C$5:$D$200,2,FALSE)</f>
        <v>Latvia</v>
      </c>
      <c r="D70" s="149" t="str">
        <f>VLOOKUP(A70,Lists!$B$2:$G$200,3,FALSE)</f>
        <v>LVA</v>
      </c>
      <c r="E70" s="150" t="str">
        <f>VLOOKUP(A70,Lists!$B$2:$G$200,5,FALSE)</f>
        <v>Conflict,Displacement</v>
      </c>
      <c r="F70" s="144">
        <f t="shared" si="10"/>
        <v>1.2</v>
      </c>
      <c r="G70" s="145">
        <f t="shared" si="11"/>
        <v>2</v>
      </c>
      <c r="H70" s="145" t="str">
        <f t="shared" si="12"/>
        <v>Low</v>
      </c>
      <c r="I70" s="146" t="str">
        <f>INDEX(Trends!$D$3:$D$404,MATCH(B70,Trends!$C$3:$C$404,0))</f>
        <v>-</v>
      </c>
      <c r="J70" s="145" t="str">
        <f>VLOOKUP($B70,Reliability!$A$3:$I$300,9,FALSE)</f>
        <v>Very High</v>
      </c>
      <c r="K70" s="147">
        <f t="shared" si="13"/>
        <v>2.1</v>
      </c>
      <c r="L70" s="147">
        <f>VLOOKUP($B70,'Impact of the crisis'!$C$6:$N$300,12,FALSE)</f>
        <v>3.5</v>
      </c>
      <c r="M70" s="147">
        <f>VLOOKUP($B70,'Impact of the crisis'!$C$6:$AB$300,26,FALSE)</f>
        <v>1.2</v>
      </c>
      <c r="N70" s="147">
        <f>VLOOKUP($B70,'Conditions of people affected'!$C$6:$R$300,16,FALSE)</f>
        <v>0.9</v>
      </c>
      <c r="O70" s="147">
        <f>VLOOKUP($B70,'Conditions of people affected'!$C$6:$R$300,9,FALSE)</f>
        <v>0.8</v>
      </c>
      <c r="P70" s="147">
        <f>VLOOKUP($B70,'Conditions of people affected'!$C$6:$R$300,15,FALSE)</f>
        <v>1</v>
      </c>
      <c r="Q70" s="147">
        <f t="shared" si="14"/>
        <v>1</v>
      </c>
      <c r="R70" s="147">
        <f>VLOOKUP($B70,'Complexity of the crisis'!$C$6:$AN$300,22,FALSE)</f>
        <v>1</v>
      </c>
      <c r="S70" s="147">
        <f>VLOOKUP($B70,'Complexity of the crisis'!$C$6:$AN$300,38,FALSE)</f>
        <v>1</v>
      </c>
      <c r="T70" s="151" t="str">
        <f>VLOOKUP(B70,Lists!$C$3:$E$300,3,FALSE)</f>
        <v>Europe</v>
      </c>
      <c r="U70" s="152">
        <f>VLOOKUP(B70,'INFORM Severity - hidden'!$C$5:$V$300,20,FALSE)</f>
        <v>45259</v>
      </c>
    </row>
    <row r="71" spans="1:21" x14ac:dyDescent="0.25">
      <c r="A71" s="148" t="str">
        <f t="array" ref="A71">IFERROR(INDEX(Lists!$B$2:$B$200,SMALL(IF(Lists!$I$2:$I$200="Individual",ROW(Lists!$B$2:$B$200)),ROW(67:67))-1,1),"")</f>
        <v>Mixed migration flows in Morocco</v>
      </c>
      <c r="B71" s="149" t="str">
        <f>VLOOKUP(A71,Lists!$B$2:$G$200,2,FALSE)</f>
        <v>MAR002</v>
      </c>
      <c r="C71" s="149" t="str">
        <f>VLOOKUP(B71,'INFORM Severity - hidden'!$C$5:$D$200,2,FALSE)</f>
        <v>Morocco</v>
      </c>
      <c r="D71" s="149" t="str">
        <f>VLOOKUP(A71,Lists!$B$2:$G$200,3,FALSE)</f>
        <v>MAR</v>
      </c>
      <c r="E71" s="150" t="str">
        <f>VLOOKUP(A71,Lists!$B$2:$G$200,5,FALSE)</f>
        <v>Displacement</v>
      </c>
      <c r="F71" s="144">
        <f t="shared" si="10"/>
        <v>2.2000000000000002</v>
      </c>
      <c r="G71" s="145">
        <f t="shared" si="11"/>
        <v>3</v>
      </c>
      <c r="H71" s="145" t="str">
        <f t="shared" si="12"/>
        <v>Medium</v>
      </c>
      <c r="I71" s="146" t="str">
        <f>INDEX(Trends!$D$3:$D$404,MATCH(B71,Trends!$C$3:$C$404,0))</f>
        <v>Stable</v>
      </c>
      <c r="J71" s="145" t="str">
        <f>VLOOKUP($B71,Reliability!$A$3:$I$300,9,FALSE)</f>
        <v>High</v>
      </c>
      <c r="K71" s="147">
        <f t="shared" si="13"/>
        <v>3.5</v>
      </c>
      <c r="L71" s="147">
        <f>VLOOKUP($B71,'Impact of the crisis'!$C$6:$N$300,12,FALSE)</f>
        <v>4.9000000000000004</v>
      </c>
      <c r="M71" s="147">
        <f>VLOOKUP($B71,'Impact of the crisis'!$C$6:$AB$300,26,FALSE)</f>
        <v>2.2999999999999998</v>
      </c>
      <c r="N71" s="147">
        <f>VLOOKUP($B71,'Conditions of people affected'!$C$6:$R$300,16,FALSE)</f>
        <v>0.75</v>
      </c>
      <c r="O71" s="147">
        <f>VLOOKUP($B71,'Conditions of people affected'!$C$6:$R$300,9,FALSE)</f>
        <v>0.5</v>
      </c>
      <c r="P71" s="147">
        <f>VLOOKUP($B71,'Conditions of people affected'!$C$6:$R$300,15,FALSE)</f>
        <v>1</v>
      </c>
      <c r="Q71" s="147">
        <f t="shared" si="14"/>
        <v>3</v>
      </c>
      <c r="R71" s="147">
        <f>VLOOKUP($B71,'Complexity of the crisis'!$C$6:$AN$300,22,FALSE)</f>
        <v>3.4</v>
      </c>
      <c r="S71" s="147">
        <f>VLOOKUP($B71,'Complexity of the crisis'!$C$6:$AN$300,38,FALSE)</f>
        <v>2.5</v>
      </c>
      <c r="T71" s="151" t="str">
        <f>VLOOKUP(B71,Lists!$C$3:$E$300,3,FALSE)</f>
        <v>Africa</v>
      </c>
      <c r="U71" s="152">
        <f>VLOOKUP(B71,'INFORM Severity - hidden'!$C$5:$V$300,20,FALSE)</f>
        <v>45260</v>
      </c>
    </row>
    <row r="72" spans="1:21" x14ac:dyDescent="0.25">
      <c r="A72" s="148" t="str">
        <f t="array" ref="A72">IFERROR(INDEX(Lists!$B$2:$B$200,SMALL(IF(Lists!$I$2:$I$200="Individual",ROW(Lists!$B$2:$B$200)),ROW(68:68))-1,1),"")</f>
        <v>Al Haouz Earthquake in Morocco</v>
      </c>
      <c r="B72" s="149" t="str">
        <f>VLOOKUP(A72,Lists!$B$2:$G$200,2,FALSE)</f>
        <v>MAR003</v>
      </c>
      <c r="C72" s="149" t="str">
        <f>VLOOKUP(B72,'INFORM Severity - hidden'!$C$5:$D$200,2,FALSE)</f>
        <v>Morocco</v>
      </c>
      <c r="D72" s="149" t="str">
        <f>VLOOKUP(A72,Lists!$B$2:$G$200,3,FALSE)</f>
        <v>MAR</v>
      </c>
      <c r="E72" s="150" t="str">
        <f>VLOOKUP(A72,Lists!$B$2:$G$200,5,FALSE)</f>
        <v>Earthquake</v>
      </c>
      <c r="F72" s="144">
        <f t="shared" si="10"/>
        <v>2.9</v>
      </c>
      <c r="G72" s="145">
        <f t="shared" si="11"/>
        <v>3</v>
      </c>
      <c r="H72" s="145" t="str">
        <f t="shared" si="12"/>
        <v>Medium</v>
      </c>
      <c r="I72" s="146" t="str">
        <f>INDEX(Trends!$D$3:$D$404,MATCH(B72,Trends!$C$3:$C$404,0))</f>
        <v>-</v>
      </c>
      <c r="J72" s="145" t="str">
        <f>VLOOKUP($B72,Reliability!$A$3:$I$300,9,FALSE)</f>
        <v>Very High</v>
      </c>
      <c r="K72" s="147">
        <f t="shared" si="13"/>
        <v>3.4</v>
      </c>
      <c r="L72" s="147">
        <f>VLOOKUP($B72,'Impact of the crisis'!$C$6:$N$300,12,FALSE)</f>
        <v>1.7</v>
      </c>
      <c r="M72" s="147">
        <f>VLOOKUP($B72,'Impact of the crisis'!$C$6:$AB$300,26,FALSE)</f>
        <v>4</v>
      </c>
      <c r="N72" s="147">
        <f>VLOOKUP($B72,'Conditions of people affected'!$C$6:$R$300,16,FALSE)</f>
        <v>2.9</v>
      </c>
      <c r="O72" s="147">
        <f>VLOOKUP($B72,'Conditions of people affected'!$C$6:$R$300,9,FALSE)</f>
        <v>2.8</v>
      </c>
      <c r="P72" s="147">
        <f>VLOOKUP($B72,'Conditions of people affected'!$C$6:$R$300,15,FALSE)</f>
        <v>3</v>
      </c>
      <c r="Q72" s="147">
        <f t="shared" si="14"/>
        <v>2.6</v>
      </c>
      <c r="R72" s="147">
        <f>VLOOKUP($B72,'Complexity of the crisis'!$C$6:$AN$300,22,FALSE)</f>
        <v>3.4</v>
      </c>
      <c r="S72" s="147">
        <f>VLOOKUP($B72,'Complexity of the crisis'!$C$6:$AN$300,38,FALSE)</f>
        <v>1.5</v>
      </c>
      <c r="T72" s="151" t="str">
        <f>VLOOKUP(B72,Lists!$C$3:$E$300,3,FALSE)</f>
        <v>Africa</v>
      </c>
      <c r="U72" s="152">
        <f>VLOOKUP(B72,'INFORM Severity - hidden'!$C$5:$V$300,20,FALSE)</f>
        <v>45260</v>
      </c>
    </row>
    <row r="73" spans="1:21" x14ac:dyDescent="0.25">
      <c r="A73" s="148" t="str">
        <f t="array" ref="A73">IFERROR(INDEX(Lists!$B$2:$B$200,SMALL(IF(Lists!$I$2:$I$200="Individual",ROW(Lists!$B$2:$B$200)),ROW(69:69))-1,1),"")</f>
        <v>DIsplacement from Russia-Ukraine conflict in Moldova</v>
      </c>
      <c r="B73" s="149" t="str">
        <f>VLOOKUP(A73,Lists!$B$2:$G$200,2,FALSE)</f>
        <v>MDA002</v>
      </c>
      <c r="C73" s="149" t="str">
        <f>VLOOKUP(B73,'INFORM Severity - hidden'!$C$5:$D$200,2,FALSE)</f>
        <v>Moldova</v>
      </c>
      <c r="D73" s="149" t="str">
        <f>VLOOKUP(A73,Lists!$B$2:$G$200,3,FALSE)</f>
        <v>MDA</v>
      </c>
      <c r="E73" s="150" t="str">
        <f>VLOOKUP(A73,Lists!$B$2:$G$200,5,FALSE)</f>
        <v>Displacement,Conflict</v>
      </c>
      <c r="F73" s="144">
        <f t="shared" si="10"/>
        <v>1.6</v>
      </c>
      <c r="G73" s="145">
        <f t="shared" si="11"/>
        <v>2</v>
      </c>
      <c r="H73" s="145" t="str">
        <f t="shared" si="12"/>
        <v>Low</v>
      </c>
      <c r="I73" s="146" t="str">
        <f>INDEX(Trends!$D$3:$D$404,MATCH(B73,Trends!$C$3:$C$404,0))</f>
        <v>Decreasing</v>
      </c>
      <c r="J73" s="145" t="str">
        <f>VLOOKUP($B73,Reliability!$A$3:$I$300,9,FALSE)</f>
        <v>Very High</v>
      </c>
      <c r="K73" s="147">
        <f t="shared" si="13"/>
        <v>2.2999999999999998</v>
      </c>
      <c r="L73" s="147">
        <f>VLOOKUP($B73,'Impact of the crisis'!$C$6:$N$300,12,FALSE)</f>
        <v>3.5</v>
      </c>
      <c r="M73" s="147">
        <f>VLOOKUP($B73,'Impact of the crisis'!$C$6:$AB$300,26,FALSE)</f>
        <v>1.6</v>
      </c>
      <c r="N73" s="147">
        <f>VLOOKUP($B73,'Conditions of people affected'!$C$6:$R$300,16,FALSE)</f>
        <v>1.4</v>
      </c>
      <c r="O73" s="147">
        <f>VLOOKUP($B73,'Conditions of people affected'!$C$6:$R$300,9,FALSE)</f>
        <v>1.8</v>
      </c>
      <c r="P73" s="147">
        <f>VLOOKUP($B73,'Conditions of people affected'!$C$6:$R$300,15,FALSE)</f>
        <v>1</v>
      </c>
      <c r="Q73" s="147">
        <f t="shared" si="14"/>
        <v>1.4</v>
      </c>
      <c r="R73" s="147">
        <f>VLOOKUP($B73,'Complexity of the crisis'!$C$6:$AN$300,22,FALSE)</f>
        <v>1.8</v>
      </c>
      <c r="S73" s="147">
        <f>VLOOKUP($B73,'Complexity of the crisis'!$C$6:$AN$300,38,FALSE)</f>
        <v>1</v>
      </c>
      <c r="T73" s="151" t="str">
        <f>VLOOKUP(B73,Lists!$C$3:$E$300,3,FALSE)</f>
        <v>Europe</v>
      </c>
      <c r="U73" s="152">
        <f>VLOOKUP(B73,'INFORM Severity - hidden'!$C$5:$V$300,20,FALSE)</f>
        <v>45259</v>
      </c>
    </row>
    <row r="74" spans="1:21" x14ac:dyDescent="0.25">
      <c r="A74" s="148" t="str">
        <f t="array" ref="A74">IFERROR(INDEX(Lists!$B$2:$B$200,SMALL(IF(Lists!$I$2:$I$200="Individual",ROW(Lists!$B$2:$B$200)),ROW(70:70))-1,1),"")</f>
        <v>Drought in Madagascar</v>
      </c>
      <c r="B74" s="149" t="str">
        <f>VLOOKUP(A74,Lists!$B$2:$G$200,2,FALSE)</f>
        <v>MDG002</v>
      </c>
      <c r="C74" s="149" t="str">
        <f>VLOOKUP(B74,'INFORM Severity - hidden'!$C$5:$D$200,2,FALSE)</f>
        <v>Madagascar</v>
      </c>
      <c r="D74" s="149" t="str">
        <f>VLOOKUP(A74,Lists!$B$2:$G$200,3,FALSE)</f>
        <v>MDG</v>
      </c>
      <c r="E74" s="150" t="str">
        <f>VLOOKUP(A74,Lists!$B$2:$G$200,5,FALSE)</f>
        <v>Drought</v>
      </c>
      <c r="F74" s="144">
        <f t="shared" si="10"/>
        <v>2.5</v>
      </c>
      <c r="G74" s="145">
        <f t="shared" si="11"/>
        <v>3</v>
      </c>
      <c r="H74" s="145" t="str">
        <f t="shared" si="12"/>
        <v>Medium</v>
      </c>
      <c r="I74" s="146" t="str">
        <f>INDEX(Trends!$D$3:$D$404,MATCH(B74,Trends!$C$3:$C$404,0))</f>
        <v>Stable</v>
      </c>
      <c r="J74" s="145" t="str">
        <f>VLOOKUP($B74,Reliability!$A$3:$I$300,9,FALSE)</f>
        <v>Very High</v>
      </c>
      <c r="K74" s="147">
        <f t="shared" si="13"/>
        <v>2.2000000000000002</v>
      </c>
      <c r="L74" s="147">
        <f>VLOOKUP($B74,'Impact of the crisis'!$C$6:$N$300,12,FALSE)</f>
        <v>2.1</v>
      </c>
      <c r="M74" s="147">
        <f>VLOOKUP($B74,'Impact of the crisis'!$C$6:$AB$300,26,FALSE)</f>
        <v>2.2000000000000002</v>
      </c>
      <c r="N74" s="147">
        <f>VLOOKUP($B74,'Conditions of people affected'!$C$6:$R$300,16,FALSE)</f>
        <v>3.25</v>
      </c>
      <c r="O74" s="147">
        <f>VLOOKUP($B74,'Conditions of people affected'!$C$6:$R$300,9,FALSE)</f>
        <v>3.5</v>
      </c>
      <c r="P74" s="147">
        <f>VLOOKUP($B74,'Conditions of people affected'!$C$6:$R$300,15,FALSE)</f>
        <v>3</v>
      </c>
      <c r="Q74" s="147">
        <f t="shared" si="14"/>
        <v>1.5</v>
      </c>
      <c r="R74" s="147">
        <f>VLOOKUP($B74,'Complexity of the crisis'!$C$6:$AN$300,22,FALSE)</f>
        <v>2</v>
      </c>
      <c r="S74" s="147">
        <f>VLOOKUP($B74,'Complexity of the crisis'!$C$6:$AN$300,38,FALSE)</f>
        <v>1</v>
      </c>
      <c r="T74" s="151" t="str">
        <f>VLOOKUP(B74,Lists!$C$3:$E$300,3,FALSE)</f>
        <v>Africa</v>
      </c>
      <c r="U74" s="152">
        <f>VLOOKUP(B74,'INFORM Severity - hidden'!$C$5:$V$300,20,FALSE)</f>
        <v>45260</v>
      </c>
    </row>
    <row r="75" spans="1:21" x14ac:dyDescent="0.25">
      <c r="A75" s="148" t="str">
        <f t="array" ref="A75">IFERROR(INDEX(Lists!$B$2:$B$200,SMALL(IF(Lists!$I$2:$I$200="Individual",ROW(Lists!$B$2:$B$200)),ROW(71:71))-1,1),"")</f>
        <v>Tropical cyclone Freddy in Madagascar</v>
      </c>
      <c r="B75" s="149" t="str">
        <f>VLOOKUP(A75,Lists!$B$2:$G$200,2,FALSE)</f>
        <v>MDG008</v>
      </c>
      <c r="C75" s="149" t="str">
        <f>VLOOKUP(B75,'INFORM Severity - hidden'!$C$5:$D$200,2,FALSE)</f>
        <v>Madagascar</v>
      </c>
      <c r="D75" s="149" t="str">
        <f>VLOOKUP(A75,Lists!$B$2:$G$200,3,FALSE)</f>
        <v>MDG</v>
      </c>
      <c r="E75" s="150" t="str">
        <f>VLOOKUP(A75,Lists!$B$2:$G$200,5,FALSE)</f>
        <v>Cyclone</v>
      </c>
      <c r="F75" s="144">
        <f t="shared" si="10"/>
        <v>2.7</v>
      </c>
      <c r="G75" s="145">
        <f t="shared" si="11"/>
        <v>3</v>
      </c>
      <c r="H75" s="145" t="str">
        <f t="shared" si="12"/>
        <v>Medium</v>
      </c>
      <c r="I75" s="146" t="str">
        <f>INDEX(Trends!$D$3:$D$404,MATCH(B75,Trends!$C$3:$C$404,0))</f>
        <v>Stable</v>
      </c>
      <c r="J75" s="145" t="str">
        <f>VLOOKUP($B75,Reliability!$A$3:$I$300,9,FALSE)</f>
        <v>Very High</v>
      </c>
      <c r="K75" s="147">
        <f t="shared" si="13"/>
        <v>3.1</v>
      </c>
      <c r="L75" s="147">
        <f>VLOOKUP($B75,'Impact of the crisis'!$C$6:$N$300,12,FALSE)</f>
        <v>2.6</v>
      </c>
      <c r="M75" s="147">
        <f>VLOOKUP($B75,'Impact of the crisis'!$C$6:$AB$300,26,FALSE)</f>
        <v>3.3</v>
      </c>
      <c r="N75" s="147">
        <f>VLOOKUP($B75,'Conditions of people affected'!$C$6:$R$300,16,FALSE)</f>
        <v>3.15</v>
      </c>
      <c r="O75" s="147">
        <f>VLOOKUP($B75,'Conditions of people affected'!$C$6:$R$300,9,FALSE)</f>
        <v>3.3</v>
      </c>
      <c r="P75" s="147">
        <f>VLOOKUP($B75,'Conditions of people affected'!$C$6:$R$300,15,FALSE)</f>
        <v>3</v>
      </c>
      <c r="Q75" s="147">
        <f t="shared" si="14"/>
        <v>1.8</v>
      </c>
      <c r="R75" s="147">
        <f>VLOOKUP($B75,'Complexity of the crisis'!$C$6:$AN$300,22,FALSE)</f>
        <v>2</v>
      </c>
      <c r="S75" s="147">
        <f>VLOOKUP($B75,'Complexity of the crisis'!$C$6:$AN$300,38,FALSE)</f>
        <v>1.5</v>
      </c>
      <c r="T75" s="151" t="str">
        <f>VLOOKUP(B75,Lists!$C$3:$E$300,3,FALSE)</f>
        <v>Africa</v>
      </c>
      <c r="U75" s="152">
        <f>VLOOKUP(B75,'INFORM Severity - hidden'!$C$5:$V$300,20,FALSE)</f>
        <v>45260</v>
      </c>
    </row>
    <row r="76" spans="1:21" x14ac:dyDescent="0.25">
      <c r="A76" s="148" t="str">
        <f t="array" ref="A76">IFERROR(INDEX(Lists!$B$2:$B$200,SMALL(IF(Lists!$I$2:$I$200="Individual",ROW(Lists!$B$2:$B$200)),ROW(72:72))-1,1),"")</f>
        <v>Criminal Violence in Mexico</v>
      </c>
      <c r="B76" s="149" t="str">
        <f>VLOOKUP(A76,Lists!$B$2:$G$200,2,FALSE)</f>
        <v>MEX002</v>
      </c>
      <c r="C76" s="149" t="str">
        <f>VLOOKUP(B76,'INFORM Severity - hidden'!$C$5:$D$200,2,FALSE)</f>
        <v>Mexico</v>
      </c>
      <c r="D76" s="149" t="str">
        <f>VLOOKUP(A76,Lists!$B$2:$G$200,3,FALSE)</f>
        <v>MEX</v>
      </c>
      <c r="E76" s="150" t="str">
        <f>VLOOKUP(A76,Lists!$B$2:$G$200,5,FALSE)</f>
        <v>Violence,Displacement</v>
      </c>
      <c r="F76" s="144" t="str">
        <f t="shared" si="10"/>
        <v>x</v>
      </c>
      <c r="G76" s="145" t="str">
        <f t="shared" si="11"/>
        <v>x</v>
      </c>
      <c r="H76" s="145" t="str">
        <f t="shared" si="12"/>
        <v>x</v>
      </c>
      <c r="I76" s="146" t="str">
        <f>INDEX(Trends!$D$3:$D$404,MATCH(B76,Trends!$C$3:$C$404,0))</f>
        <v>-</v>
      </c>
      <c r="J76" s="145" t="str">
        <f>VLOOKUP($B76,Reliability!$A$3:$I$300,9,FALSE)</f>
        <v>Medium</v>
      </c>
      <c r="K76" s="147">
        <f t="shared" si="13"/>
        <v>4.0999999999999996</v>
      </c>
      <c r="L76" s="147">
        <f>VLOOKUP($B76,'Impact of the crisis'!$C$6:$N$300,12,FALSE)</f>
        <v>5</v>
      </c>
      <c r="M76" s="147">
        <f>VLOOKUP($B76,'Impact of the crisis'!$C$6:$AB$300,26,FALSE)</f>
        <v>3.4</v>
      </c>
      <c r="N76" s="147" t="str">
        <f>VLOOKUP($B76,'Conditions of people affected'!$C$6:$R$300,16,FALSE)</f>
        <v>x</v>
      </c>
      <c r="O76" s="147" t="str">
        <f>VLOOKUP($B76,'Conditions of people affected'!$C$6:$R$300,9,FALSE)</f>
        <v>x</v>
      </c>
      <c r="P76" s="147" t="str">
        <f>VLOOKUP($B76,'Conditions of people affected'!$C$6:$R$300,15,FALSE)</f>
        <v>x</v>
      </c>
      <c r="Q76" s="147">
        <f t="shared" si="14"/>
        <v>3.3</v>
      </c>
      <c r="R76" s="147">
        <f>VLOOKUP($B76,'Complexity of the crisis'!$C$6:$AN$300,22,FALSE)</f>
        <v>3</v>
      </c>
      <c r="S76" s="147">
        <f>VLOOKUP($B76,'Complexity of the crisis'!$C$6:$AN$300,38,FALSE)</f>
        <v>3.5</v>
      </c>
      <c r="T76" s="151" t="str">
        <f>VLOOKUP(B76,Lists!$C$3:$E$300,3,FALSE)</f>
        <v>Americas</v>
      </c>
      <c r="U76" s="152">
        <f>VLOOKUP(B76,'INFORM Severity - hidden'!$C$5:$V$300,20,FALSE)</f>
        <v>45259</v>
      </c>
    </row>
    <row r="77" spans="1:21" x14ac:dyDescent="0.25">
      <c r="A77" s="148" t="str">
        <f t="array" ref="A77">IFERROR(INDEX(Lists!$B$2:$B$200,SMALL(IF(Lists!$I$2:$I$200="Individual",ROW(Lists!$B$2:$B$200)),ROW(73:73))-1,1),"")</f>
        <v>Mixed Migration in Mexico</v>
      </c>
      <c r="B77" s="149" t="str">
        <f>VLOOKUP(A77,Lists!$B$2:$G$200,2,FALSE)</f>
        <v>MEX003</v>
      </c>
      <c r="C77" s="149" t="str">
        <f>VLOOKUP(B77,'INFORM Severity - hidden'!$C$5:$D$200,2,FALSE)</f>
        <v>Mexico</v>
      </c>
      <c r="D77" s="149" t="str">
        <f>VLOOKUP(A77,Lists!$B$2:$G$200,3,FALSE)</f>
        <v>MEX</v>
      </c>
      <c r="E77" s="150" t="str">
        <f>VLOOKUP(A77,Lists!$B$2:$G$200,5,FALSE)</f>
        <v>Displacement</v>
      </c>
      <c r="F77" s="144">
        <f t="shared" si="10"/>
        <v>2.4</v>
      </c>
      <c r="G77" s="145">
        <f t="shared" si="11"/>
        <v>3</v>
      </c>
      <c r="H77" s="145" t="str">
        <f t="shared" si="12"/>
        <v>Medium</v>
      </c>
      <c r="I77" s="146" t="str">
        <f>INDEX(Trends!$D$3:$D$404,MATCH(B77,Trends!$C$3:$C$404,0))</f>
        <v>Decreasing</v>
      </c>
      <c r="J77" s="145" t="str">
        <f>VLOOKUP($B77,Reliability!$A$3:$I$300,9,FALSE)</f>
        <v>High</v>
      </c>
      <c r="K77" s="147">
        <f t="shared" si="13"/>
        <v>3.4</v>
      </c>
      <c r="L77" s="147">
        <f>VLOOKUP($B77,'Impact of the crisis'!$C$6:$N$300,12,FALSE)</f>
        <v>3.8</v>
      </c>
      <c r="M77" s="147">
        <f>VLOOKUP($B77,'Impact of the crisis'!$C$6:$AB$300,26,FALSE)</f>
        <v>3.1</v>
      </c>
      <c r="N77" s="147">
        <f>VLOOKUP($B77,'Conditions of people affected'!$C$6:$R$300,16,FALSE)</f>
        <v>1.4</v>
      </c>
      <c r="O77" s="147">
        <f>VLOOKUP($B77,'Conditions of people affected'!$C$6:$R$300,9,FALSE)</f>
        <v>1.8</v>
      </c>
      <c r="P77" s="147">
        <f>VLOOKUP($B77,'Conditions of people affected'!$C$6:$R$300,15,FALSE)</f>
        <v>1</v>
      </c>
      <c r="Q77" s="147">
        <f t="shared" si="14"/>
        <v>3</v>
      </c>
      <c r="R77" s="147">
        <f>VLOOKUP($B77,'Complexity of the crisis'!$C$6:$AN$300,22,FALSE)</f>
        <v>3</v>
      </c>
      <c r="S77" s="147">
        <f>VLOOKUP($B77,'Complexity of the crisis'!$C$6:$AN$300,38,FALSE)</f>
        <v>3</v>
      </c>
      <c r="T77" s="151" t="str">
        <f>VLOOKUP(B77,Lists!$C$3:$E$300,3,FALSE)</f>
        <v>Americas</v>
      </c>
      <c r="U77" s="152">
        <f>VLOOKUP(B77,'INFORM Severity - hidden'!$C$5:$V$300,20,FALSE)</f>
        <v>45259</v>
      </c>
    </row>
    <row r="78" spans="1:21" x14ac:dyDescent="0.25">
      <c r="A78" s="148" t="str">
        <f t="array" ref="A78">IFERROR(INDEX(Lists!$B$2:$B$200,SMALL(IF(Lists!$I$2:$I$200="Individual",ROW(Lists!$B$2:$B$200)),ROW(74:74))-1,1),"")</f>
        <v>Complex crisis in Mali</v>
      </c>
      <c r="B78" s="149" t="str">
        <f>VLOOKUP(A78,Lists!$B$2:$G$200,2,FALSE)</f>
        <v>MLI001</v>
      </c>
      <c r="C78" s="149" t="str">
        <f>VLOOKUP(B78,'INFORM Severity - hidden'!$C$5:$D$200,2,FALSE)</f>
        <v>Mali</v>
      </c>
      <c r="D78" s="149" t="str">
        <f>VLOOKUP(A78,Lists!$B$2:$G$200,3,FALSE)</f>
        <v>MLI</v>
      </c>
      <c r="E78" s="150" t="str">
        <f>VLOOKUP(A78,Lists!$B$2:$G$200,5,FALSE)</f>
        <v>Conflict</v>
      </c>
      <c r="F78" s="144">
        <f t="shared" si="10"/>
        <v>4.3</v>
      </c>
      <c r="G78" s="145">
        <f t="shared" si="11"/>
        <v>5</v>
      </c>
      <c r="H78" s="145" t="str">
        <f t="shared" si="12"/>
        <v>Very High</v>
      </c>
      <c r="I78" s="146" t="str">
        <f>INDEX(Trends!$D$3:$D$404,MATCH(B78,Trends!$C$3:$C$404,0))</f>
        <v>Stable</v>
      </c>
      <c r="J78" s="145" t="str">
        <f>VLOOKUP($B78,Reliability!$A$3:$I$300,9,FALSE)</f>
        <v>High</v>
      </c>
      <c r="K78" s="147">
        <f t="shared" si="13"/>
        <v>4.4000000000000004</v>
      </c>
      <c r="L78" s="147">
        <f>VLOOKUP($B78,'Impact of the crisis'!$C$6:$N$300,12,FALSE)</f>
        <v>4.9000000000000004</v>
      </c>
      <c r="M78" s="147">
        <f>VLOOKUP($B78,'Impact of the crisis'!$C$6:$AB$300,26,FALSE)</f>
        <v>4.0999999999999996</v>
      </c>
      <c r="N78" s="147">
        <f>VLOOKUP($B78,'Conditions of people affected'!$C$6:$R$300,16,FALSE)</f>
        <v>4.45</v>
      </c>
      <c r="O78" s="147">
        <f>VLOOKUP($B78,'Conditions of people affected'!$C$6:$R$300,9,FALSE)</f>
        <v>4.9000000000000004</v>
      </c>
      <c r="P78" s="147">
        <f>VLOOKUP($B78,'Conditions of people affected'!$C$6:$R$300,15,FALSE)</f>
        <v>4</v>
      </c>
      <c r="Q78" s="147">
        <f t="shared" si="14"/>
        <v>3.9</v>
      </c>
      <c r="R78" s="147">
        <f>VLOOKUP($B78,'Complexity of the crisis'!$C$6:$AN$300,22,FALSE)</f>
        <v>3.2</v>
      </c>
      <c r="S78" s="147">
        <f>VLOOKUP($B78,'Complexity of the crisis'!$C$6:$AN$300,38,FALSE)</f>
        <v>4.5</v>
      </c>
      <c r="T78" s="151" t="str">
        <f>VLOOKUP(B78,Lists!$C$3:$E$300,3,FALSE)</f>
        <v>Africa</v>
      </c>
      <c r="U78" s="152">
        <f>VLOOKUP(B78,'INFORM Severity - hidden'!$C$5:$V$300,20,FALSE)</f>
        <v>45260</v>
      </c>
    </row>
    <row r="79" spans="1:21" x14ac:dyDescent="0.25">
      <c r="A79" s="148" t="str">
        <f t="array" ref="A79">IFERROR(INDEX(Lists!$B$2:$B$200,SMALL(IF(Lists!$I$2:$I$200="Individual",ROW(Lists!$B$2:$B$200)),ROW(75:75))-1,1),"")</f>
        <v>Rakhine Conflict</v>
      </c>
      <c r="B79" s="149" t="str">
        <f>VLOOKUP(A79,Lists!$B$2:$G$200,2,FALSE)</f>
        <v>MMR002</v>
      </c>
      <c r="C79" s="149" t="str">
        <f>VLOOKUP(B79,'INFORM Severity - hidden'!$C$5:$D$200,2,FALSE)</f>
        <v>Myanmar</v>
      </c>
      <c r="D79" s="149" t="str">
        <f>VLOOKUP(A79,Lists!$B$2:$G$200,3,FALSE)</f>
        <v>MMR</v>
      </c>
      <c r="E79" s="150" t="str">
        <f>VLOOKUP(A79,Lists!$B$2:$G$200,5,FALSE)</f>
        <v>Conflict</v>
      </c>
      <c r="F79" s="144">
        <f t="shared" si="10"/>
        <v>3.7</v>
      </c>
      <c r="G79" s="145">
        <f t="shared" si="11"/>
        <v>4</v>
      </c>
      <c r="H79" s="145" t="str">
        <f t="shared" si="12"/>
        <v>High</v>
      </c>
      <c r="I79" s="146" t="str">
        <f>INDEX(Trends!$D$3:$D$404,MATCH(B79,Trends!$C$3:$C$404,0))</f>
        <v>Stable</v>
      </c>
      <c r="J79" s="145" t="str">
        <f>VLOOKUP($B79,Reliability!$A$3:$I$300,9,FALSE)</f>
        <v>Very High</v>
      </c>
      <c r="K79" s="147">
        <f t="shared" si="13"/>
        <v>3.1</v>
      </c>
      <c r="L79" s="147">
        <f>VLOOKUP($B79,'Impact of the crisis'!$C$6:$N$300,12,FALSE)</f>
        <v>1.2</v>
      </c>
      <c r="M79" s="147">
        <f>VLOOKUP($B79,'Impact of the crisis'!$C$6:$AB$300,26,FALSE)</f>
        <v>3.8</v>
      </c>
      <c r="N79" s="147">
        <f>VLOOKUP($B79,'Conditions of people affected'!$C$6:$R$300,16,FALSE)</f>
        <v>3.85</v>
      </c>
      <c r="O79" s="147">
        <f>VLOOKUP($B79,'Conditions of people affected'!$C$6:$R$300,9,FALSE)</f>
        <v>3.7</v>
      </c>
      <c r="P79" s="147">
        <f>VLOOKUP($B79,'Conditions of people affected'!$C$6:$R$300,15,FALSE)</f>
        <v>4</v>
      </c>
      <c r="Q79" s="147">
        <f t="shared" si="14"/>
        <v>4</v>
      </c>
      <c r="R79" s="147">
        <f>VLOOKUP($B79,'Complexity of the crisis'!$C$6:$AN$300,22,FALSE)</f>
        <v>3.9</v>
      </c>
      <c r="S79" s="147">
        <f>VLOOKUP($B79,'Complexity of the crisis'!$C$6:$AN$300,38,FALSE)</f>
        <v>4</v>
      </c>
      <c r="T79" s="151" t="str">
        <f>VLOOKUP(B79,Lists!$C$3:$E$300,3,FALSE)</f>
        <v>Asia</v>
      </c>
      <c r="U79" s="152">
        <f>VLOOKUP(B79,'INFORM Severity - hidden'!$C$5:$V$300,20,FALSE)</f>
        <v>45260</v>
      </c>
    </row>
    <row r="80" spans="1:21" x14ac:dyDescent="0.25">
      <c r="A80" s="148" t="str">
        <f t="array" ref="A80">IFERROR(INDEX(Lists!$B$2:$B$200,SMALL(IF(Lists!$I$2:$I$200="Individual",ROW(Lists!$B$2:$B$200)),ROW(76:76))-1,1),"")</f>
        <v>Kachin and Shan Conflict</v>
      </c>
      <c r="B80" s="149" t="str">
        <f>VLOOKUP(A80,Lists!$B$2:$G$200,2,FALSE)</f>
        <v>MMR003</v>
      </c>
      <c r="C80" s="149" t="str">
        <f>VLOOKUP(B80,'INFORM Severity - hidden'!$C$5:$D$200,2,FALSE)</f>
        <v>Myanmar</v>
      </c>
      <c r="D80" s="149" t="str">
        <f>VLOOKUP(A80,Lists!$B$2:$G$200,3,FALSE)</f>
        <v>MMR</v>
      </c>
      <c r="E80" s="150" t="str">
        <f>VLOOKUP(A80,Lists!$B$2:$G$200,5,FALSE)</f>
        <v>Conflict</v>
      </c>
      <c r="F80" s="144">
        <f t="shared" si="10"/>
        <v>3.7</v>
      </c>
      <c r="G80" s="145">
        <f t="shared" si="11"/>
        <v>4</v>
      </c>
      <c r="H80" s="145" t="str">
        <f t="shared" si="12"/>
        <v>High</v>
      </c>
      <c r="I80" s="146" t="str">
        <f>INDEX(Trends!$D$3:$D$404,MATCH(B80,Trends!$C$3:$C$404,0))</f>
        <v>Increasing</v>
      </c>
      <c r="J80" s="145" t="str">
        <f>VLOOKUP($B80,Reliability!$A$3:$I$300,9,FALSE)</f>
        <v>Very High</v>
      </c>
      <c r="K80" s="147">
        <f t="shared" si="13"/>
        <v>3.4</v>
      </c>
      <c r="L80" s="147">
        <f>VLOOKUP($B80,'Impact of the crisis'!$C$6:$N$300,12,FALSE)</f>
        <v>1.9</v>
      </c>
      <c r="M80" s="147">
        <f>VLOOKUP($B80,'Impact of the crisis'!$C$6:$AB$300,26,FALSE)</f>
        <v>3.9</v>
      </c>
      <c r="N80" s="147">
        <f>VLOOKUP($B80,'Conditions of people affected'!$C$6:$R$300,16,FALSE)</f>
        <v>3.8</v>
      </c>
      <c r="O80" s="147">
        <f>VLOOKUP($B80,'Conditions of people affected'!$C$6:$R$300,9,FALSE)</f>
        <v>3.6</v>
      </c>
      <c r="P80" s="147">
        <f>VLOOKUP($B80,'Conditions of people affected'!$C$6:$R$300,15,FALSE)</f>
        <v>4</v>
      </c>
      <c r="Q80" s="147">
        <f t="shared" si="14"/>
        <v>3.7</v>
      </c>
      <c r="R80" s="147">
        <f>VLOOKUP($B80,'Complexity of the crisis'!$C$6:$AN$300,22,FALSE)</f>
        <v>3.9</v>
      </c>
      <c r="S80" s="147">
        <f>VLOOKUP($B80,'Complexity of the crisis'!$C$6:$AN$300,38,FALSE)</f>
        <v>3.5</v>
      </c>
      <c r="T80" s="151" t="str">
        <f>VLOOKUP(B80,Lists!$C$3:$E$300,3,FALSE)</f>
        <v>Asia</v>
      </c>
      <c r="U80" s="152">
        <f>VLOOKUP(B80,'INFORM Severity - hidden'!$C$5:$V$300,20,FALSE)</f>
        <v>45260</v>
      </c>
    </row>
    <row r="81" spans="1:21" x14ac:dyDescent="0.25">
      <c r="A81" s="148" t="str">
        <f t="array" ref="A81">IFERROR(INDEX(Lists!$B$2:$B$200,SMALL(IF(Lists!$I$2:$I$200="Individual",ROW(Lists!$B$2:$B$200)),ROW(77:77))-1,1),"")</f>
        <v>Post-coup conflict in Myanmar</v>
      </c>
      <c r="B81" s="149" t="str">
        <f>VLOOKUP(A81,Lists!$B$2:$G$200,2,FALSE)</f>
        <v>MMR004</v>
      </c>
      <c r="C81" s="149" t="str">
        <f>VLOOKUP(B81,'INFORM Severity - hidden'!$C$5:$D$200,2,FALSE)</f>
        <v>Myanmar</v>
      </c>
      <c r="D81" s="149" t="str">
        <f>VLOOKUP(A81,Lists!$B$2:$G$200,3,FALSE)</f>
        <v>MMR</v>
      </c>
      <c r="E81" s="150" t="str">
        <f>VLOOKUP(A81,Lists!$B$2:$G$200,5,FALSE)</f>
        <v>Violence,Socio-political,Conflict</v>
      </c>
      <c r="F81" s="144">
        <f t="shared" si="10"/>
        <v>4.4000000000000004</v>
      </c>
      <c r="G81" s="145">
        <f t="shared" si="11"/>
        <v>5</v>
      </c>
      <c r="H81" s="145" t="str">
        <f t="shared" si="12"/>
        <v>Very High</v>
      </c>
      <c r="I81" s="146" t="str">
        <f>INDEX(Trends!$D$3:$D$404,MATCH(B81,Trends!$C$3:$C$404,0))</f>
        <v>Stable</v>
      </c>
      <c r="J81" s="145" t="str">
        <f>VLOOKUP($B81,Reliability!$A$3:$I$300,9,FALSE)</f>
        <v>Very High</v>
      </c>
      <c r="K81" s="147">
        <f t="shared" si="13"/>
        <v>4.5</v>
      </c>
      <c r="L81" s="147">
        <f>VLOOKUP($B81,'Impact of the crisis'!$C$6:$N$300,12,FALSE)</f>
        <v>4.4000000000000004</v>
      </c>
      <c r="M81" s="147">
        <f>VLOOKUP($B81,'Impact of the crisis'!$C$6:$AB$300,26,FALSE)</f>
        <v>4.5999999999999996</v>
      </c>
      <c r="N81" s="147">
        <f>VLOOKUP($B81,'Conditions of people affected'!$C$6:$R$300,16,FALSE)</f>
        <v>4.5</v>
      </c>
      <c r="O81" s="147">
        <f>VLOOKUP($B81,'Conditions of people affected'!$C$6:$R$300,9,FALSE)</f>
        <v>5</v>
      </c>
      <c r="P81" s="147">
        <f>VLOOKUP($B81,'Conditions of people affected'!$C$6:$R$300,15,FALSE)</f>
        <v>4</v>
      </c>
      <c r="Q81" s="147">
        <f t="shared" si="14"/>
        <v>4</v>
      </c>
      <c r="R81" s="147">
        <f>VLOOKUP($B81,'Complexity of the crisis'!$C$6:$AN$300,22,FALSE)</f>
        <v>3.9</v>
      </c>
      <c r="S81" s="147">
        <f>VLOOKUP($B81,'Complexity of the crisis'!$C$6:$AN$300,38,FALSE)</f>
        <v>4</v>
      </c>
      <c r="T81" s="151" t="str">
        <f>VLOOKUP(B81,Lists!$C$3:$E$300,3,FALSE)</f>
        <v>Asia</v>
      </c>
      <c r="U81" s="152">
        <f>VLOOKUP(B81,'INFORM Severity - hidden'!$C$5:$V$300,20,FALSE)</f>
        <v>45260</v>
      </c>
    </row>
    <row r="82" spans="1:21" x14ac:dyDescent="0.25">
      <c r="A82" s="148" t="str">
        <f t="array" ref="A82">IFERROR(INDEX(Lists!$B$2:$B$200,SMALL(IF(Lists!$I$2:$I$200="Individual",ROW(Lists!$B$2:$B$200)),ROW(78:78))-1,1),"")</f>
        <v>Cyclone Mocha in Myanmar</v>
      </c>
      <c r="B82" s="149" t="str">
        <f>VLOOKUP(A82,Lists!$B$2:$G$200,2,FALSE)</f>
        <v>MMR005</v>
      </c>
      <c r="C82" s="149" t="str">
        <f>VLOOKUP(B82,'INFORM Severity - hidden'!$C$5:$D$200,2,FALSE)</f>
        <v>Myanmar</v>
      </c>
      <c r="D82" s="149" t="str">
        <f>VLOOKUP(A82,Lists!$B$2:$G$200,3,FALSE)</f>
        <v>MMR</v>
      </c>
      <c r="E82" s="150" t="str">
        <f>VLOOKUP(A82,Lists!$B$2:$G$200,5,FALSE)</f>
        <v>Cyclone,Floods</v>
      </c>
      <c r="F82" s="144">
        <f t="shared" si="10"/>
        <v>2.8</v>
      </c>
      <c r="G82" s="145">
        <f t="shared" si="11"/>
        <v>3</v>
      </c>
      <c r="H82" s="145" t="str">
        <f t="shared" si="12"/>
        <v>Medium</v>
      </c>
      <c r="I82" s="146" t="str">
        <f>INDEX(Trends!$D$3:$D$404,MATCH(B82,Trends!$C$3:$C$404,0))</f>
        <v>Stable</v>
      </c>
      <c r="J82" s="145" t="str">
        <f>VLOOKUP($B82,Reliability!$A$3:$I$300,9,FALSE)</f>
        <v>High</v>
      </c>
      <c r="K82" s="147">
        <f t="shared" si="13"/>
        <v>2.7</v>
      </c>
      <c r="L82" s="147">
        <f>VLOOKUP($B82,'Impact of the crisis'!$C$6:$N$300,12,FALSE)</f>
        <v>2.4</v>
      </c>
      <c r="M82" s="147">
        <f>VLOOKUP($B82,'Impact of the crisis'!$C$6:$AB$300,26,FALSE)</f>
        <v>2.9</v>
      </c>
      <c r="N82" s="147">
        <f>VLOOKUP($B82,'Conditions of people affected'!$C$6:$R$300,16,FALSE)</f>
        <v>1.9</v>
      </c>
      <c r="O82" s="147">
        <f>VLOOKUP($B82,'Conditions of people affected'!$C$6:$R$300,9,FALSE)</f>
        <v>2.8</v>
      </c>
      <c r="P82" s="147">
        <f>VLOOKUP($B82,'Conditions of people affected'!$C$6:$R$300,15,FALSE)</f>
        <v>1</v>
      </c>
      <c r="Q82" s="147">
        <f t="shared" si="14"/>
        <v>4.2</v>
      </c>
      <c r="R82" s="147">
        <f>VLOOKUP($B82,'Complexity of the crisis'!$C$6:$AN$300,22,FALSE)</f>
        <v>3.9</v>
      </c>
      <c r="S82" s="147">
        <f>VLOOKUP($B82,'Complexity of the crisis'!$C$6:$AN$300,38,FALSE)</f>
        <v>4.5</v>
      </c>
      <c r="T82" s="151" t="str">
        <f>VLOOKUP(B82,Lists!$C$3:$E$300,3,FALSE)</f>
        <v>Asia</v>
      </c>
      <c r="U82" s="152">
        <f>VLOOKUP(B82,'INFORM Severity - hidden'!$C$5:$V$300,20,FALSE)</f>
        <v>45260</v>
      </c>
    </row>
    <row r="83" spans="1:21" x14ac:dyDescent="0.25">
      <c r="A83" s="148" t="str">
        <f t="array" ref="A83">IFERROR(INDEX(Lists!$B$2:$B$200,SMALL(IF(Lists!$I$2:$I$200="Individual",ROW(Lists!$B$2:$B$200)),ROW(79:79))-1,1),"")</f>
        <v>Cabo Delgado Islamist Insurgency</v>
      </c>
      <c r="B83" s="149" t="str">
        <f>VLOOKUP(A83,Lists!$B$2:$G$200,2,FALSE)</f>
        <v>MOZ004</v>
      </c>
      <c r="C83" s="149" t="str">
        <f>VLOOKUP(B83,'INFORM Severity - hidden'!$C$5:$D$200,2,FALSE)</f>
        <v>Mozambique</v>
      </c>
      <c r="D83" s="149" t="str">
        <f>VLOOKUP(A83,Lists!$B$2:$G$200,3,FALSE)</f>
        <v>MOZ</v>
      </c>
      <c r="E83" s="150" t="str">
        <f>VLOOKUP(A83,Lists!$B$2:$G$200,5,FALSE)</f>
        <v>Conflict,Displacement</v>
      </c>
      <c r="F83" s="144">
        <f t="shared" si="10"/>
        <v>3.5</v>
      </c>
      <c r="G83" s="145">
        <f t="shared" si="11"/>
        <v>4</v>
      </c>
      <c r="H83" s="145" t="str">
        <f t="shared" si="12"/>
        <v>High</v>
      </c>
      <c r="I83" s="146" t="str">
        <f>INDEX(Trends!$D$3:$D$404,MATCH(B83,Trends!$C$3:$C$404,0))</f>
        <v>Stable</v>
      </c>
      <c r="J83" s="145" t="str">
        <f>VLOOKUP($B83,Reliability!$A$3:$I$300,9,FALSE)</f>
        <v>High</v>
      </c>
      <c r="K83" s="147">
        <f t="shared" si="13"/>
        <v>3.6</v>
      </c>
      <c r="L83" s="147">
        <f>VLOOKUP($B83,'Impact of the crisis'!$C$6:$N$300,12,FALSE)</f>
        <v>2.8</v>
      </c>
      <c r="M83" s="147">
        <f>VLOOKUP($B83,'Impact of the crisis'!$C$6:$AB$300,26,FALSE)</f>
        <v>3.9</v>
      </c>
      <c r="N83" s="147">
        <f>VLOOKUP($B83,'Conditions of people affected'!$C$6:$R$300,16,FALSE)</f>
        <v>3.4</v>
      </c>
      <c r="O83" s="147">
        <f>VLOOKUP($B83,'Conditions of people affected'!$C$6:$R$300,9,FALSE)</f>
        <v>3.8</v>
      </c>
      <c r="P83" s="147">
        <f>VLOOKUP($B83,'Conditions of people affected'!$C$6:$R$300,15,FALSE)</f>
        <v>3</v>
      </c>
      <c r="Q83" s="147">
        <f t="shared" si="14"/>
        <v>3.5</v>
      </c>
      <c r="R83" s="147">
        <f>VLOOKUP($B83,'Complexity of the crisis'!$C$6:$AN$300,22,FALSE)</f>
        <v>3.5</v>
      </c>
      <c r="S83" s="147">
        <f>VLOOKUP($B83,'Complexity of the crisis'!$C$6:$AN$300,38,FALSE)</f>
        <v>3.5</v>
      </c>
      <c r="T83" s="151" t="str">
        <f>VLOOKUP(B83,Lists!$C$3:$E$300,3,FALSE)</f>
        <v>Africa</v>
      </c>
      <c r="U83" s="152">
        <f>VLOOKUP(B83,'INFORM Severity - hidden'!$C$5:$V$300,20,FALSE)</f>
        <v>45260</v>
      </c>
    </row>
    <row r="84" spans="1:21" x14ac:dyDescent="0.25">
      <c r="A84" s="148" t="str">
        <f t="array" ref="A84">IFERROR(INDEX(Lists!$B$2:$B$200,SMALL(IF(Lists!$I$2:$I$200="Individual",ROW(Lists!$B$2:$B$200)),ROW(80:80))-1,1),"")</f>
        <v>Tropical Cyclone Freddy in Mozambique</v>
      </c>
      <c r="B84" s="149" t="str">
        <f>VLOOKUP(A84,Lists!$B$2:$G$200,2,FALSE)</f>
        <v>MOZ010</v>
      </c>
      <c r="C84" s="149" t="str">
        <f>VLOOKUP(B84,'INFORM Severity - hidden'!$C$5:$D$200,2,FALSE)</f>
        <v>Mozambique</v>
      </c>
      <c r="D84" s="149" t="str">
        <f>VLOOKUP(A84,Lists!$B$2:$G$200,3,FALSE)</f>
        <v>MOZ</v>
      </c>
      <c r="E84" s="150" t="str">
        <f>VLOOKUP(A84,Lists!$B$2:$G$200,5,FALSE)</f>
        <v>Cyclone</v>
      </c>
      <c r="F84" s="144">
        <f t="shared" si="10"/>
        <v>3.1</v>
      </c>
      <c r="G84" s="145">
        <f t="shared" si="11"/>
        <v>4</v>
      </c>
      <c r="H84" s="145" t="str">
        <f t="shared" si="12"/>
        <v>High</v>
      </c>
      <c r="I84" s="146" t="str">
        <f>INDEX(Trends!$D$3:$D$404,MATCH(B84,Trends!$C$3:$C$404,0))</f>
        <v>Increasing</v>
      </c>
      <c r="J84" s="145" t="str">
        <f>VLOOKUP($B84,Reliability!$A$3:$I$300,9,FALSE)</f>
        <v>Very High</v>
      </c>
      <c r="K84" s="147">
        <f t="shared" si="13"/>
        <v>2.9</v>
      </c>
      <c r="L84" s="147">
        <f>VLOOKUP($B84,'Impact of the crisis'!$C$6:$N$300,12,FALSE)</f>
        <v>3.8</v>
      </c>
      <c r="M84" s="147">
        <f>VLOOKUP($B84,'Impact of the crisis'!$C$6:$AB$300,26,FALSE)</f>
        <v>2.4</v>
      </c>
      <c r="N84" s="147">
        <f>VLOOKUP($B84,'Conditions of people affected'!$C$6:$R$300,16,FALSE)</f>
        <v>3.15</v>
      </c>
      <c r="O84" s="147">
        <f>VLOOKUP($B84,'Conditions of people affected'!$C$6:$R$300,9,FALSE)</f>
        <v>3.3</v>
      </c>
      <c r="P84" s="147">
        <f>VLOOKUP($B84,'Conditions of people affected'!$C$6:$R$300,15,FALSE)</f>
        <v>3</v>
      </c>
      <c r="Q84" s="147">
        <f t="shared" si="14"/>
        <v>3.3</v>
      </c>
      <c r="R84" s="147">
        <f>VLOOKUP($B84,'Complexity of the crisis'!$C$6:$AN$300,22,FALSE)</f>
        <v>3.5</v>
      </c>
      <c r="S84" s="147">
        <f>VLOOKUP($B84,'Complexity of the crisis'!$C$6:$AN$300,38,FALSE)</f>
        <v>3</v>
      </c>
      <c r="T84" s="151" t="str">
        <f>VLOOKUP(B84,Lists!$C$3:$E$300,3,FALSE)</f>
        <v>Africa</v>
      </c>
      <c r="U84" s="152">
        <f>VLOOKUP(B84,'INFORM Severity - hidden'!$C$5:$V$300,20,FALSE)</f>
        <v>45260</v>
      </c>
    </row>
    <row r="85" spans="1:21" x14ac:dyDescent="0.25">
      <c r="A85" s="148" t="str">
        <f t="array" ref="A85">IFERROR(INDEX(Lists!$B$2:$B$200,SMALL(IF(Lists!$I$2:$I$200="Individual",ROW(Lists!$B$2:$B$200)),ROW(81:81))-1,1),"")</f>
        <v>Refugees from Mali in Mauritania</v>
      </c>
      <c r="B85" s="149" t="str">
        <f>VLOOKUP(A85,Lists!$B$2:$G$200,2,FALSE)</f>
        <v>MRT002</v>
      </c>
      <c r="C85" s="149" t="str">
        <f>VLOOKUP(B85,'INFORM Severity - hidden'!$C$5:$D$200,2,FALSE)</f>
        <v>Mauritania</v>
      </c>
      <c r="D85" s="149" t="str">
        <f>VLOOKUP(A85,Lists!$B$2:$G$200,3,FALSE)</f>
        <v>MRT</v>
      </c>
      <c r="E85" s="150" t="str">
        <f>VLOOKUP(A85,Lists!$B$2:$G$200,5,FALSE)</f>
        <v>Displacement</v>
      </c>
      <c r="F85" s="144">
        <f t="shared" si="10"/>
        <v>1.9</v>
      </c>
      <c r="G85" s="145">
        <f t="shared" si="11"/>
        <v>2</v>
      </c>
      <c r="H85" s="145" t="str">
        <f t="shared" si="12"/>
        <v>Low</v>
      </c>
      <c r="I85" s="146" t="str">
        <f>INDEX(Trends!$D$3:$D$404,MATCH(B85,Trends!$C$3:$C$404,0))</f>
        <v>Stable</v>
      </c>
      <c r="J85" s="145" t="str">
        <f>VLOOKUP($B85,Reliability!$A$3:$I$300,9,FALSE)</f>
        <v>Very High</v>
      </c>
      <c r="K85" s="147">
        <f t="shared" si="13"/>
        <v>3</v>
      </c>
      <c r="L85" s="147">
        <f>VLOOKUP($B85,'Impact of the crisis'!$C$6:$N$300,12,FALSE)</f>
        <v>3.1</v>
      </c>
      <c r="M85" s="147">
        <f>VLOOKUP($B85,'Impact of the crisis'!$C$6:$AB$300,26,FALSE)</f>
        <v>2.9</v>
      </c>
      <c r="N85" s="147">
        <f>VLOOKUP($B85,'Conditions of people affected'!$C$6:$R$300,16,FALSE)</f>
        <v>1.1000000000000001</v>
      </c>
      <c r="O85" s="147">
        <f>VLOOKUP($B85,'Conditions of people affected'!$C$6:$R$300,9,FALSE)</f>
        <v>0.2</v>
      </c>
      <c r="P85" s="147">
        <f>VLOOKUP($B85,'Conditions of people affected'!$C$6:$R$300,15,FALSE)</f>
        <v>2</v>
      </c>
      <c r="Q85" s="147">
        <f t="shared" si="14"/>
        <v>1.9</v>
      </c>
      <c r="R85" s="147">
        <f>VLOOKUP($B85,'Complexity of the crisis'!$C$6:$AN$300,22,FALSE)</f>
        <v>2.2999999999999998</v>
      </c>
      <c r="S85" s="147">
        <f>VLOOKUP($B85,'Complexity of the crisis'!$C$6:$AN$300,38,FALSE)</f>
        <v>1.5</v>
      </c>
      <c r="T85" s="151" t="str">
        <f>VLOOKUP(B85,Lists!$C$3:$E$300,3,FALSE)</f>
        <v>Africa</v>
      </c>
      <c r="U85" s="152">
        <f>VLOOKUP(B85,'INFORM Severity - hidden'!$C$5:$V$300,20,FALSE)</f>
        <v>45260</v>
      </c>
    </row>
    <row r="86" spans="1:21" x14ac:dyDescent="0.25">
      <c r="A86" s="148" t="str">
        <f t="array" ref="A86">IFERROR(INDEX(Lists!$B$2:$B$200,SMALL(IF(Lists!$I$2:$I$200="Individual",ROW(Lists!$B$2:$B$200)),ROW(82:82))-1,1),"")</f>
        <v>Food Security in Mauritania</v>
      </c>
      <c r="B86" s="149" t="str">
        <f>VLOOKUP(A86,Lists!$B$2:$G$200,2,FALSE)</f>
        <v>MRT003</v>
      </c>
      <c r="C86" s="149" t="str">
        <f>VLOOKUP(B86,'INFORM Severity - hidden'!$C$5:$D$200,2,FALSE)</f>
        <v>Mauritania</v>
      </c>
      <c r="D86" s="149" t="str">
        <f>VLOOKUP(A86,Lists!$B$2:$G$200,3,FALSE)</f>
        <v>MRT</v>
      </c>
      <c r="E86" s="150" t="str">
        <f>VLOOKUP(A86,Lists!$B$2:$G$200,5,FALSE)</f>
        <v>Drought,Floods</v>
      </c>
      <c r="F86" s="144">
        <f t="shared" si="10"/>
        <v>2.6</v>
      </c>
      <c r="G86" s="145">
        <f t="shared" si="11"/>
        <v>3</v>
      </c>
      <c r="H86" s="145" t="str">
        <f t="shared" si="12"/>
        <v>Medium</v>
      </c>
      <c r="I86" s="146" t="str">
        <f>INDEX(Trends!$D$3:$D$404,MATCH(B86,Trends!$C$3:$C$404,0))</f>
        <v>Stable</v>
      </c>
      <c r="J86" s="145" t="str">
        <f>VLOOKUP($B86,Reliability!$A$3:$I$300,9,FALSE)</f>
        <v>High</v>
      </c>
      <c r="K86" s="147">
        <f t="shared" si="13"/>
        <v>2.5</v>
      </c>
      <c r="L86" s="147">
        <f>VLOOKUP($B86,'Impact of the crisis'!$C$6:$N$300,12,FALSE)</f>
        <v>4.0999999999999996</v>
      </c>
      <c r="M86" s="147">
        <f>VLOOKUP($B86,'Impact of the crisis'!$C$6:$AB$300,26,FALSE)</f>
        <v>1.3</v>
      </c>
      <c r="N86" s="147">
        <f>VLOOKUP($B86,'Conditions of people affected'!$C$6:$R$300,16,FALSE)</f>
        <v>2.9</v>
      </c>
      <c r="O86" s="147">
        <f>VLOOKUP($B86,'Conditions of people affected'!$C$6:$R$300,9,FALSE)</f>
        <v>2.8</v>
      </c>
      <c r="P86" s="147">
        <f>VLOOKUP($B86,'Conditions of people affected'!$C$6:$R$300,15,FALSE)</f>
        <v>3</v>
      </c>
      <c r="Q86" s="147">
        <f t="shared" si="14"/>
        <v>2.2000000000000002</v>
      </c>
      <c r="R86" s="147">
        <f>VLOOKUP($B86,'Complexity of the crisis'!$C$6:$AN$300,22,FALSE)</f>
        <v>2.2999999999999998</v>
      </c>
      <c r="S86" s="147">
        <f>VLOOKUP($B86,'Complexity of the crisis'!$C$6:$AN$300,38,FALSE)</f>
        <v>2</v>
      </c>
      <c r="T86" s="151" t="str">
        <f>VLOOKUP(B86,Lists!$C$3:$E$300,3,FALSE)</f>
        <v>Africa</v>
      </c>
      <c r="U86" s="152">
        <f>VLOOKUP(B86,'INFORM Severity - hidden'!$C$5:$V$300,20,FALSE)</f>
        <v>45260</v>
      </c>
    </row>
    <row r="87" spans="1:21" x14ac:dyDescent="0.25">
      <c r="A87" s="148" t="str">
        <f t="array" ref="A87">IFERROR(INDEX(Lists!$B$2:$B$200,SMALL(IF(Lists!$I$2:$I$200="Individual",ROW(Lists!$B$2:$B$200)),ROW(83:83))-1,1),"")</f>
        <v>Complex crisis in Malawi</v>
      </c>
      <c r="B87" s="149" t="str">
        <f>VLOOKUP(A87,Lists!$B$2:$G$200,2,FALSE)</f>
        <v>MWI002</v>
      </c>
      <c r="C87" s="149" t="str">
        <f>VLOOKUP(B87,'INFORM Severity - hidden'!$C$5:$D$200,2,FALSE)</f>
        <v>Malawi</v>
      </c>
      <c r="D87" s="149" t="str">
        <f>VLOOKUP(A87,Lists!$B$2:$G$200,3,FALSE)</f>
        <v>MWI</v>
      </c>
      <c r="E87" s="150" t="str">
        <f>VLOOKUP(A87,Lists!$B$2:$G$200,5,FALSE)</f>
        <v>Drought,Socio-political,Cyclone</v>
      </c>
      <c r="F87" s="144">
        <f t="shared" si="10"/>
        <v>3.4</v>
      </c>
      <c r="G87" s="145">
        <f t="shared" si="11"/>
        <v>4</v>
      </c>
      <c r="H87" s="145" t="str">
        <f t="shared" si="12"/>
        <v>High</v>
      </c>
      <c r="I87" s="146" t="str">
        <f>INDEX(Trends!$D$3:$D$404,MATCH(B87,Trends!$C$3:$C$404,0))</f>
        <v>Decreasing</v>
      </c>
      <c r="J87" s="145" t="str">
        <f>VLOOKUP($B87,Reliability!$A$3:$I$300,9,FALSE)</f>
        <v>Very High</v>
      </c>
      <c r="K87" s="147">
        <f t="shared" si="13"/>
        <v>3.9</v>
      </c>
      <c r="L87" s="147">
        <f>VLOOKUP($B87,'Impact of the crisis'!$C$6:$N$300,12,FALSE)</f>
        <v>4.3</v>
      </c>
      <c r="M87" s="147">
        <f>VLOOKUP($B87,'Impact of the crisis'!$C$6:$AB$300,26,FALSE)</f>
        <v>3.6</v>
      </c>
      <c r="N87" s="147">
        <f>VLOOKUP($B87,'Conditions of people affected'!$C$6:$R$300,16,FALSE)</f>
        <v>3.7</v>
      </c>
      <c r="O87" s="147">
        <f>VLOOKUP($B87,'Conditions of people affected'!$C$6:$R$300,9,FALSE)</f>
        <v>4.4000000000000004</v>
      </c>
      <c r="P87" s="147">
        <f>VLOOKUP($B87,'Conditions of people affected'!$C$6:$R$300,15,FALSE)</f>
        <v>3</v>
      </c>
      <c r="Q87" s="147">
        <f t="shared" si="14"/>
        <v>2.5</v>
      </c>
      <c r="R87" s="147">
        <f>VLOOKUP($B87,'Complexity of the crisis'!$C$6:$AN$300,22,FALSE)</f>
        <v>2.4</v>
      </c>
      <c r="S87" s="147">
        <f>VLOOKUP($B87,'Complexity of the crisis'!$C$6:$AN$300,38,FALSE)</f>
        <v>2.5</v>
      </c>
      <c r="T87" s="151" t="str">
        <f>VLOOKUP(B87,Lists!$C$3:$E$300,3,FALSE)</f>
        <v>Africa</v>
      </c>
      <c r="U87" s="152">
        <f>VLOOKUP(B87,'INFORM Severity - hidden'!$C$5:$V$300,20,FALSE)</f>
        <v>45260</v>
      </c>
    </row>
    <row r="88" spans="1:21" x14ac:dyDescent="0.25">
      <c r="A88" s="148" t="str">
        <f t="array" ref="A88">IFERROR(INDEX(Lists!$B$2:$B$200,SMALL(IF(Lists!$I$2:$I$200="Individual",ROW(Lists!$B$2:$B$200)),ROW(84:84))-1,1),"")</f>
        <v>Tropical Cyclone Freddy in Malawi</v>
      </c>
      <c r="B88" s="149" t="str">
        <f>VLOOKUP(A88,Lists!$B$2:$G$200,2,FALSE)</f>
        <v>MWI005</v>
      </c>
      <c r="C88" s="149" t="str">
        <f>VLOOKUP(B88,'INFORM Severity - hidden'!$C$5:$D$200,2,FALSE)</f>
        <v>Malawi</v>
      </c>
      <c r="D88" s="149" t="str">
        <f>VLOOKUP(A88,Lists!$B$2:$G$200,3,FALSE)</f>
        <v>MWI</v>
      </c>
      <c r="E88" s="150" t="str">
        <f>VLOOKUP(A88,Lists!$B$2:$G$200,5,FALSE)</f>
        <v>Cyclone</v>
      </c>
      <c r="F88" s="144">
        <f t="shared" si="10"/>
        <v>3</v>
      </c>
      <c r="G88" s="145">
        <f t="shared" si="11"/>
        <v>3</v>
      </c>
      <c r="H88" s="145" t="str">
        <f t="shared" si="12"/>
        <v>Medium</v>
      </c>
      <c r="I88" s="146" t="str">
        <f>INDEX(Trends!$D$3:$D$404,MATCH(B88,Trends!$C$3:$C$404,0))</f>
        <v>Stable</v>
      </c>
      <c r="J88" s="145" t="str">
        <f>VLOOKUP($B88,Reliability!$A$3:$I$300,9,FALSE)</f>
        <v>Very High</v>
      </c>
      <c r="K88" s="147">
        <f t="shared" si="13"/>
        <v>3.3</v>
      </c>
      <c r="L88" s="147">
        <f>VLOOKUP($B88,'Impact of the crisis'!$C$6:$N$300,12,FALSE)</f>
        <v>2.2000000000000002</v>
      </c>
      <c r="M88" s="147">
        <f>VLOOKUP($B88,'Impact of the crisis'!$C$6:$AB$300,26,FALSE)</f>
        <v>3.7</v>
      </c>
      <c r="N88" s="147">
        <f>VLOOKUP($B88,'Conditions of people affected'!$C$6:$R$300,16,FALSE)</f>
        <v>3.35</v>
      </c>
      <c r="O88" s="147">
        <f>VLOOKUP($B88,'Conditions of people affected'!$C$6:$R$300,9,FALSE)</f>
        <v>3.7</v>
      </c>
      <c r="P88" s="147">
        <f>VLOOKUP($B88,'Conditions of people affected'!$C$6:$R$300,15,FALSE)</f>
        <v>3</v>
      </c>
      <c r="Q88" s="147">
        <f t="shared" si="14"/>
        <v>2.2000000000000002</v>
      </c>
      <c r="R88" s="147">
        <f>VLOOKUP($B88,'Complexity of the crisis'!$C$6:$AN$300,22,FALSE)</f>
        <v>2.4</v>
      </c>
      <c r="S88" s="147">
        <f>VLOOKUP($B88,'Complexity of the crisis'!$C$6:$AN$300,38,FALSE)</f>
        <v>2</v>
      </c>
      <c r="T88" s="151" t="str">
        <f>VLOOKUP(B88,Lists!$C$3:$E$300,3,FALSE)</f>
        <v>Africa</v>
      </c>
      <c r="U88" s="152">
        <f>VLOOKUP(B88,'INFORM Severity - hidden'!$C$5:$V$300,20,FALSE)</f>
        <v>45260</v>
      </c>
    </row>
    <row r="89" spans="1:21" x14ac:dyDescent="0.25">
      <c r="A89" s="148" t="str">
        <f t="array" ref="A89">IFERROR(INDEX(Lists!$B$2:$B$200,SMALL(IF(Lists!$I$2:$I$200="Individual",ROW(Lists!$B$2:$B$200)),ROW(85:85))-1,1),"")</f>
        <v>International Refugees in Malaysia</v>
      </c>
      <c r="B89" s="149" t="str">
        <f>VLOOKUP(A89,Lists!$B$2:$G$200,2,FALSE)</f>
        <v>MYS001</v>
      </c>
      <c r="C89" s="149" t="str">
        <f>VLOOKUP(B89,'INFORM Severity - hidden'!$C$5:$D$200,2,FALSE)</f>
        <v>Malaysia</v>
      </c>
      <c r="D89" s="149" t="str">
        <f>VLOOKUP(A89,Lists!$B$2:$G$200,3,FALSE)</f>
        <v>MYS</v>
      </c>
      <c r="E89" s="150" t="str">
        <f>VLOOKUP(A89,Lists!$B$2:$G$200,5,FALSE)</f>
        <v>Displacement</v>
      </c>
      <c r="F89" s="144">
        <f t="shared" si="10"/>
        <v>2.2999999999999998</v>
      </c>
      <c r="G89" s="145">
        <f t="shared" si="11"/>
        <v>3</v>
      </c>
      <c r="H89" s="145" t="str">
        <f t="shared" si="12"/>
        <v>Medium</v>
      </c>
      <c r="I89" s="146" t="str">
        <f>INDEX(Trends!$D$3:$D$404,MATCH(B89,Trends!$C$3:$C$404,0))</f>
        <v>Decreasing</v>
      </c>
      <c r="J89" s="145" t="str">
        <f>VLOOKUP($B89,Reliability!$A$3:$I$300,9,FALSE)</f>
        <v>High</v>
      </c>
      <c r="K89" s="147">
        <f t="shared" si="13"/>
        <v>2.8</v>
      </c>
      <c r="L89" s="147">
        <f>VLOOKUP($B89,'Impact of the crisis'!$C$6:$N$300,12,FALSE)</f>
        <v>1.7</v>
      </c>
      <c r="M89" s="147">
        <f>VLOOKUP($B89,'Impact of the crisis'!$C$6:$AB$300,26,FALSE)</f>
        <v>3.3</v>
      </c>
      <c r="N89" s="147">
        <f>VLOOKUP($B89,'Conditions of people affected'!$C$6:$R$300,16,FALSE)</f>
        <v>2.0499999999999998</v>
      </c>
      <c r="O89" s="147">
        <f>VLOOKUP($B89,'Conditions of people affected'!$C$6:$R$300,9,FALSE)</f>
        <v>2.1</v>
      </c>
      <c r="P89" s="147">
        <f>VLOOKUP($B89,'Conditions of people affected'!$C$6:$R$300,15,FALSE)</f>
        <v>2</v>
      </c>
      <c r="Q89" s="147">
        <f t="shared" si="14"/>
        <v>2.1</v>
      </c>
      <c r="R89" s="147">
        <f>VLOOKUP($B89,'Complexity of the crisis'!$C$6:$AN$300,22,FALSE)</f>
        <v>1.7</v>
      </c>
      <c r="S89" s="147">
        <f>VLOOKUP($B89,'Complexity of the crisis'!$C$6:$AN$300,38,FALSE)</f>
        <v>2.5</v>
      </c>
      <c r="T89" s="151" t="str">
        <f>VLOOKUP(B89,Lists!$C$3:$E$300,3,FALSE)</f>
        <v>Asia</v>
      </c>
      <c r="U89" s="152">
        <f>VLOOKUP(B89,'INFORM Severity - hidden'!$C$5:$V$300,20,FALSE)</f>
        <v>45260</v>
      </c>
    </row>
    <row r="90" spans="1:21" x14ac:dyDescent="0.25">
      <c r="A90" s="148" t="str">
        <f t="array" ref="A90">IFERROR(INDEX(Lists!$B$2:$B$200,SMALL(IF(Lists!$I$2:$I$200="Individual",ROW(Lists!$B$2:$B$200)),ROW(86:86))-1,1),"")</f>
        <v>Food Security Crisis in Namibia</v>
      </c>
      <c r="B90" s="149" t="str">
        <f>VLOOKUP(A90,Lists!$B$2:$G$200,2,FALSE)</f>
        <v>NAM002</v>
      </c>
      <c r="C90" s="149" t="str">
        <f>VLOOKUP(B90,'INFORM Severity - hidden'!$C$5:$D$200,2,FALSE)</f>
        <v>Namibia</v>
      </c>
      <c r="D90" s="149" t="str">
        <f>VLOOKUP(A90,Lists!$B$2:$G$200,3,FALSE)</f>
        <v>NAM</v>
      </c>
      <c r="E90" s="150" t="str">
        <f>VLOOKUP(A90,Lists!$B$2:$G$200,5,FALSE)</f>
        <v>Drought</v>
      </c>
      <c r="F90" s="144">
        <f t="shared" si="10"/>
        <v>2.5</v>
      </c>
      <c r="G90" s="145">
        <f t="shared" si="11"/>
        <v>3</v>
      </c>
      <c r="H90" s="145" t="str">
        <f t="shared" si="12"/>
        <v>Medium</v>
      </c>
      <c r="I90" s="146" t="str">
        <f>INDEX(Trends!$D$3:$D$404,MATCH(B90,Trends!$C$3:$C$404,0))</f>
        <v>Increasing</v>
      </c>
      <c r="J90" s="145" t="str">
        <f>VLOOKUP($B90,Reliability!$A$3:$I$300,9,FALSE)</f>
        <v>Medium</v>
      </c>
      <c r="K90" s="147">
        <f t="shared" si="13"/>
        <v>2.8</v>
      </c>
      <c r="L90" s="147">
        <f>VLOOKUP($B90,'Impact of the crisis'!$C$6:$N$300,12,FALSE)</f>
        <v>4.3</v>
      </c>
      <c r="M90" s="147">
        <f>VLOOKUP($B90,'Impact of the crisis'!$C$6:$AB$300,26,FALSE)</f>
        <v>1.7</v>
      </c>
      <c r="N90" s="147">
        <f>VLOOKUP($B90,'Conditions of people affected'!$C$6:$R$300,16,FALSE)</f>
        <v>3.05</v>
      </c>
      <c r="O90" s="147">
        <f>VLOOKUP($B90,'Conditions of people affected'!$C$6:$R$300,9,FALSE)</f>
        <v>3.1</v>
      </c>
      <c r="P90" s="147">
        <f>VLOOKUP($B90,'Conditions of people affected'!$C$6:$R$300,15,FALSE)</f>
        <v>3</v>
      </c>
      <c r="Q90" s="147">
        <f t="shared" si="14"/>
        <v>1.3</v>
      </c>
      <c r="R90" s="147">
        <f>VLOOKUP($B90,'Complexity of the crisis'!$C$6:$AN$300,22,FALSE)</f>
        <v>1.5</v>
      </c>
      <c r="S90" s="147">
        <f>VLOOKUP($B90,'Complexity of the crisis'!$C$6:$AN$300,38,FALSE)</f>
        <v>1</v>
      </c>
      <c r="T90" s="151" t="str">
        <f>VLOOKUP(B90,Lists!$C$3:$E$300,3,FALSE)</f>
        <v>Africa</v>
      </c>
      <c r="U90" s="152">
        <f>VLOOKUP(B90,'INFORM Severity - hidden'!$C$5:$V$300,20,FALSE)</f>
        <v>45260</v>
      </c>
    </row>
    <row r="91" spans="1:21" x14ac:dyDescent="0.25">
      <c r="A91" s="148" t="str">
        <f t="array" ref="A91">IFERROR(INDEX(Lists!$B$2:$B$200,SMALL(IF(Lists!$I$2:$I$200="Individual",ROW(Lists!$B$2:$B$200)),ROW(87:87))-1,1),"")</f>
        <v>Lake Chad basin crisis in Niger</v>
      </c>
      <c r="B91" s="149" t="str">
        <f>VLOOKUP(A91,Lists!$B$2:$G$200,2,FALSE)</f>
        <v>NER002</v>
      </c>
      <c r="C91" s="149" t="str">
        <f>VLOOKUP(B91,'INFORM Severity - hidden'!$C$5:$D$200,2,FALSE)</f>
        <v>Niger</v>
      </c>
      <c r="D91" s="149" t="str">
        <f>VLOOKUP(A91,Lists!$B$2:$G$200,3,FALSE)</f>
        <v>NER</v>
      </c>
      <c r="E91" s="150" t="str">
        <f>VLOOKUP(A91,Lists!$B$2:$G$200,5,FALSE)</f>
        <v>Conflict</v>
      </c>
      <c r="F91" s="144">
        <f t="shared" si="10"/>
        <v>3.2</v>
      </c>
      <c r="G91" s="145">
        <f t="shared" si="11"/>
        <v>4</v>
      </c>
      <c r="H91" s="145" t="str">
        <f t="shared" si="12"/>
        <v>High</v>
      </c>
      <c r="I91" s="146" t="str">
        <f>INDEX(Trends!$D$3:$D$404,MATCH(B91,Trends!$C$3:$C$404,0))</f>
        <v>Stable</v>
      </c>
      <c r="J91" s="145" t="str">
        <f>VLOOKUP($B91,Reliability!$A$3:$I$300,9,FALSE)</f>
        <v>Very High</v>
      </c>
      <c r="K91" s="147">
        <f t="shared" si="13"/>
        <v>2.6</v>
      </c>
      <c r="L91" s="147">
        <f>VLOOKUP($B91,'Impact of the crisis'!$C$6:$N$300,12,FALSE)</f>
        <v>1.2</v>
      </c>
      <c r="M91" s="147">
        <f>VLOOKUP($B91,'Impact of the crisis'!$C$6:$AB$300,26,FALSE)</f>
        <v>3.1</v>
      </c>
      <c r="N91" s="147">
        <f>VLOOKUP($B91,'Conditions of people affected'!$C$6:$R$300,16,FALSE)</f>
        <v>3.45</v>
      </c>
      <c r="O91" s="147">
        <f>VLOOKUP($B91,'Conditions of people affected'!$C$6:$R$300,9,FALSE)</f>
        <v>2.9</v>
      </c>
      <c r="P91" s="147">
        <f>VLOOKUP($B91,'Conditions of people affected'!$C$6:$R$300,15,FALSE)</f>
        <v>4</v>
      </c>
      <c r="Q91" s="147">
        <f t="shared" si="14"/>
        <v>3.1</v>
      </c>
      <c r="R91" s="147">
        <f>VLOOKUP($B91,'Complexity of the crisis'!$C$6:$AN$300,22,FALSE)</f>
        <v>2.7</v>
      </c>
      <c r="S91" s="147">
        <f>VLOOKUP($B91,'Complexity of the crisis'!$C$6:$AN$300,38,FALSE)</f>
        <v>3.5</v>
      </c>
      <c r="T91" s="151" t="str">
        <f>VLOOKUP(B91,Lists!$C$3:$E$300,3,FALSE)</f>
        <v>Africa</v>
      </c>
      <c r="U91" s="152">
        <f>VLOOKUP(B91,'INFORM Severity - hidden'!$C$5:$V$300,20,FALSE)</f>
        <v>45260</v>
      </c>
    </row>
    <row r="92" spans="1:21" x14ac:dyDescent="0.25">
      <c r="A92" s="148" t="str">
        <f t="array" ref="A92">IFERROR(INDEX(Lists!$B$2:$B$200,SMALL(IF(Lists!$I$2:$I$200="Individual",ROW(Lists!$B$2:$B$200)),ROW(88:88))-1,1),"")</f>
        <v>Mali/Burkina Faso conflict</v>
      </c>
      <c r="B92" s="149" t="str">
        <f>VLOOKUP(A92,Lists!$B$2:$G$200,2,FALSE)</f>
        <v>NER003</v>
      </c>
      <c r="C92" s="149" t="str">
        <f>VLOOKUP(B92,'INFORM Severity - hidden'!$C$5:$D$200,2,FALSE)</f>
        <v>Niger</v>
      </c>
      <c r="D92" s="149" t="str">
        <f>VLOOKUP(A92,Lists!$B$2:$G$200,3,FALSE)</f>
        <v>NER</v>
      </c>
      <c r="E92" s="150" t="str">
        <f>VLOOKUP(A92,Lists!$B$2:$G$200,5,FALSE)</f>
        <v>Conflict</v>
      </c>
      <c r="F92" s="144">
        <f t="shared" si="10"/>
        <v>3.5</v>
      </c>
      <c r="G92" s="145">
        <f t="shared" si="11"/>
        <v>4</v>
      </c>
      <c r="H92" s="145" t="str">
        <f t="shared" si="12"/>
        <v>High</v>
      </c>
      <c r="I92" s="146" t="str">
        <f>INDEX(Trends!$D$3:$D$404,MATCH(B92,Trends!$C$3:$C$404,0))</f>
        <v>Stable</v>
      </c>
      <c r="J92" s="145" t="str">
        <f>VLOOKUP($B92,Reliability!$A$3:$I$300,9,FALSE)</f>
        <v>Very High</v>
      </c>
      <c r="K92" s="147">
        <f t="shared" si="13"/>
        <v>3.2</v>
      </c>
      <c r="L92" s="147">
        <f>VLOOKUP($B92,'Impact of the crisis'!$C$6:$N$300,12,FALSE)</f>
        <v>2.6</v>
      </c>
      <c r="M92" s="147">
        <f>VLOOKUP($B92,'Impact of the crisis'!$C$6:$AB$300,26,FALSE)</f>
        <v>3.4</v>
      </c>
      <c r="N92" s="147">
        <f>VLOOKUP($B92,'Conditions of people affected'!$C$6:$R$300,16,FALSE)</f>
        <v>3.85</v>
      </c>
      <c r="O92" s="147">
        <f>VLOOKUP($B92,'Conditions of people affected'!$C$6:$R$300,9,FALSE)</f>
        <v>3.7</v>
      </c>
      <c r="P92" s="147">
        <f>VLOOKUP($B92,'Conditions of people affected'!$C$6:$R$300,15,FALSE)</f>
        <v>4</v>
      </c>
      <c r="Q92" s="147">
        <f t="shared" si="14"/>
        <v>3.1</v>
      </c>
      <c r="R92" s="147">
        <f>VLOOKUP($B92,'Complexity of the crisis'!$C$6:$AN$300,22,FALSE)</f>
        <v>2.7</v>
      </c>
      <c r="S92" s="147">
        <f>VLOOKUP($B92,'Complexity of the crisis'!$C$6:$AN$300,38,FALSE)</f>
        <v>3.5</v>
      </c>
      <c r="T92" s="151" t="str">
        <f>VLOOKUP(B92,Lists!$C$3:$E$300,3,FALSE)</f>
        <v>Africa</v>
      </c>
      <c r="U92" s="152">
        <f>VLOOKUP(B92,'INFORM Severity - hidden'!$C$5:$V$300,20,FALSE)</f>
        <v>45260</v>
      </c>
    </row>
    <row r="93" spans="1:21" x14ac:dyDescent="0.25">
      <c r="A93" s="148" t="str">
        <f t="array" ref="A93">IFERROR(INDEX(Lists!$B$2:$B$200,SMALL(IF(Lists!$I$2:$I$200="Individual",ROW(Lists!$B$2:$B$200)),ROW(89:89))-1,1),"")</f>
        <v>Nigerian Refugees</v>
      </c>
      <c r="B93" s="149" t="str">
        <f>VLOOKUP(A93,Lists!$B$2:$G$200,2,FALSE)</f>
        <v>NER004</v>
      </c>
      <c r="C93" s="149" t="str">
        <f>VLOOKUP(B93,'INFORM Severity - hidden'!$C$5:$D$200,2,FALSE)</f>
        <v>Niger</v>
      </c>
      <c r="D93" s="149" t="str">
        <f>VLOOKUP(A93,Lists!$B$2:$G$200,3,FALSE)</f>
        <v>NER</v>
      </c>
      <c r="E93" s="150" t="str">
        <f>VLOOKUP(A93,Lists!$B$2:$G$200,5,FALSE)</f>
        <v>Displacement</v>
      </c>
      <c r="F93" s="144">
        <f t="shared" si="10"/>
        <v>2.6</v>
      </c>
      <c r="G93" s="145">
        <f t="shared" si="11"/>
        <v>3</v>
      </c>
      <c r="H93" s="145" t="str">
        <f t="shared" si="12"/>
        <v>Medium</v>
      </c>
      <c r="I93" s="146" t="str">
        <f>INDEX(Trends!$D$3:$D$404,MATCH(B93,Trends!$C$3:$C$404,0))</f>
        <v>Stable</v>
      </c>
      <c r="J93" s="145" t="str">
        <f>VLOOKUP($B93,Reliability!$A$3:$I$300,9,FALSE)</f>
        <v>Very High</v>
      </c>
      <c r="K93" s="147">
        <f t="shared" si="13"/>
        <v>1.8</v>
      </c>
      <c r="L93" s="147">
        <f>VLOOKUP($B93,'Impact of the crisis'!$C$6:$N$300,12,FALSE)</f>
        <v>1.6</v>
      </c>
      <c r="M93" s="147">
        <f>VLOOKUP($B93,'Impact of the crisis'!$C$6:$AB$300,26,FALSE)</f>
        <v>1.9</v>
      </c>
      <c r="N93" s="147">
        <f>VLOOKUP($B93,'Conditions of people affected'!$C$6:$R$300,16,FALSE)</f>
        <v>3.1</v>
      </c>
      <c r="O93" s="147">
        <f>VLOOKUP($B93,'Conditions of people affected'!$C$6:$R$300,9,FALSE)</f>
        <v>3.2</v>
      </c>
      <c r="P93" s="147">
        <f>VLOOKUP($B93,'Conditions of people affected'!$C$6:$R$300,15,FALSE)</f>
        <v>3</v>
      </c>
      <c r="Q93" s="147">
        <f t="shared" si="14"/>
        <v>2.4</v>
      </c>
      <c r="R93" s="147">
        <f>VLOOKUP($B93,'Complexity of the crisis'!$C$6:$AN$300,22,FALSE)</f>
        <v>2.7</v>
      </c>
      <c r="S93" s="147">
        <f>VLOOKUP($B93,'Complexity of the crisis'!$C$6:$AN$300,38,FALSE)</f>
        <v>2</v>
      </c>
      <c r="T93" s="151" t="str">
        <f>VLOOKUP(B93,Lists!$C$3:$E$300,3,FALSE)</f>
        <v>Africa</v>
      </c>
      <c r="U93" s="152">
        <f>VLOOKUP(B93,'INFORM Severity - hidden'!$C$5:$V$300,20,FALSE)</f>
        <v>45260</v>
      </c>
    </row>
    <row r="94" spans="1:21" x14ac:dyDescent="0.25">
      <c r="A94" s="148" t="str">
        <f t="array" ref="A94">IFERROR(INDEX(Lists!$B$2:$B$200,SMALL(IF(Lists!$I$2:$I$200="Individual",ROW(Lists!$B$2:$B$200)),ROW(90:90))-1,1),"")</f>
        <v>Complex crisis in Nigeria</v>
      </c>
      <c r="B94" s="149" t="str">
        <f>VLOOKUP(A94,Lists!$B$2:$G$200,2,FALSE)</f>
        <v>NGA001</v>
      </c>
      <c r="C94" s="149" t="str">
        <f>VLOOKUP(B94,'INFORM Severity - hidden'!$C$5:$D$200,2,FALSE)</f>
        <v>Nigeria</v>
      </c>
      <c r="D94" s="149" t="str">
        <f>VLOOKUP(A94,Lists!$B$2:$G$200,3,FALSE)</f>
        <v>NGA</v>
      </c>
      <c r="E94" s="150" t="str">
        <f>VLOOKUP(A94,Lists!$B$2:$G$200,5,FALSE)</f>
        <v>Conflict,Displacement,Violence</v>
      </c>
      <c r="F94" s="144">
        <f t="shared" si="10"/>
        <v>3.9</v>
      </c>
      <c r="G94" s="145">
        <f t="shared" si="11"/>
        <v>4</v>
      </c>
      <c r="H94" s="145" t="str">
        <f t="shared" si="12"/>
        <v>High</v>
      </c>
      <c r="I94" s="146" t="str">
        <f>INDEX(Trends!$D$3:$D$404,MATCH(B94,Trends!$C$3:$C$404,0))</f>
        <v>Decreasing</v>
      </c>
      <c r="J94" s="145" t="str">
        <f>VLOOKUP($B94,Reliability!$A$3:$I$300,9,FALSE)</f>
        <v>High</v>
      </c>
      <c r="K94" s="147">
        <f t="shared" si="13"/>
        <v>4.0999999999999996</v>
      </c>
      <c r="L94" s="147">
        <f>VLOOKUP($B94,'Impact of the crisis'!$C$6:$N$300,12,FALSE)</f>
        <v>4.8</v>
      </c>
      <c r="M94" s="147">
        <f>VLOOKUP($B94,'Impact of the crisis'!$C$6:$AB$300,26,FALSE)</f>
        <v>3.7</v>
      </c>
      <c r="N94" s="147">
        <f>VLOOKUP($B94,'Conditions of people affected'!$C$6:$R$300,16,FALSE)</f>
        <v>4</v>
      </c>
      <c r="O94" s="147">
        <f>VLOOKUP($B94,'Conditions of people affected'!$C$6:$R$300,9,FALSE)</f>
        <v>5</v>
      </c>
      <c r="P94" s="147">
        <f>VLOOKUP($B94,'Conditions of people affected'!$C$6:$R$300,15,FALSE)</f>
        <v>3</v>
      </c>
      <c r="Q94" s="147">
        <f t="shared" si="14"/>
        <v>3.7</v>
      </c>
      <c r="R94" s="147">
        <f>VLOOKUP($B94,'Complexity of the crisis'!$C$6:$AN$300,22,FALSE)</f>
        <v>3.4</v>
      </c>
      <c r="S94" s="147">
        <f>VLOOKUP($B94,'Complexity of the crisis'!$C$6:$AN$300,38,FALSE)</f>
        <v>4</v>
      </c>
      <c r="T94" s="151" t="str">
        <f>VLOOKUP(B94,Lists!$C$3:$E$300,3,FALSE)</f>
        <v>Africa</v>
      </c>
      <c r="U94" s="152">
        <f>VLOOKUP(B94,'INFORM Severity - hidden'!$C$5:$V$300,20,FALSE)</f>
        <v>45258</v>
      </c>
    </row>
    <row r="95" spans="1:21" x14ac:dyDescent="0.25">
      <c r="A95" s="148" t="str">
        <f t="array" ref="A95">IFERROR(INDEX(Lists!$B$2:$B$200,SMALL(IF(Lists!$I$2:$I$200="Individual",ROW(Lists!$B$2:$B$200)),ROW(91:91))-1,1),"")</f>
        <v>Middle belt conflict</v>
      </c>
      <c r="B95" s="149" t="str">
        <f>VLOOKUP(A95,Lists!$B$2:$G$200,2,FALSE)</f>
        <v>NGA003</v>
      </c>
      <c r="C95" s="149" t="str">
        <f>VLOOKUP(B95,'INFORM Severity - hidden'!$C$5:$D$200,2,FALSE)</f>
        <v>Nigeria</v>
      </c>
      <c r="D95" s="149" t="str">
        <f>VLOOKUP(A95,Lists!$B$2:$G$200,3,FALSE)</f>
        <v>NGA</v>
      </c>
      <c r="E95" s="150" t="str">
        <f>VLOOKUP(A95,Lists!$B$2:$G$200,5,FALSE)</f>
        <v>Violence</v>
      </c>
      <c r="F95" s="144">
        <f t="shared" si="10"/>
        <v>3.4</v>
      </c>
      <c r="G95" s="145">
        <f t="shared" si="11"/>
        <v>4</v>
      </c>
      <c r="H95" s="145" t="str">
        <f t="shared" si="12"/>
        <v>High</v>
      </c>
      <c r="I95" s="146" t="str">
        <f>INDEX(Trends!$D$3:$D$404,MATCH(B95,Trends!$C$3:$C$404,0))</f>
        <v>Stable</v>
      </c>
      <c r="J95" s="145" t="str">
        <f>VLOOKUP($B95,Reliability!$A$3:$I$300,9,FALSE)</f>
        <v>Medium</v>
      </c>
      <c r="K95" s="147">
        <f t="shared" si="13"/>
        <v>3</v>
      </c>
      <c r="L95" s="147">
        <f>VLOOKUP($B95,'Impact of the crisis'!$C$6:$N$300,12,FALSE)</f>
        <v>2.2000000000000002</v>
      </c>
      <c r="M95" s="147">
        <f>VLOOKUP($B95,'Impact of the crisis'!$C$6:$AB$300,26,FALSE)</f>
        <v>3.3</v>
      </c>
      <c r="N95" s="147">
        <f>VLOOKUP($B95,'Conditions of people affected'!$C$6:$R$300,16,FALSE)</f>
        <v>3.5</v>
      </c>
      <c r="O95" s="147">
        <f>VLOOKUP($B95,'Conditions of people affected'!$C$6:$R$300,9,FALSE)</f>
        <v>4</v>
      </c>
      <c r="P95" s="147">
        <f>VLOOKUP($B95,'Conditions of people affected'!$C$6:$R$300,15,FALSE)</f>
        <v>3</v>
      </c>
      <c r="Q95" s="147">
        <f t="shared" si="14"/>
        <v>3.5</v>
      </c>
      <c r="R95" s="147">
        <f>VLOOKUP($B95,'Complexity of the crisis'!$C$6:$AN$300,22,FALSE)</f>
        <v>3.4</v>
      </c>
      <c r="S95" s="147">
        <f>VLOOKUP($B95,'Complexity of the crisis'!$C$6:$AN$300,38,FALSE)</f>
        <v>3.5</v>
      </c>
      <c r="T95" s="151" t="str">
        <f>VLOOKUP(B95,Lists!$C$3:$E$300,3,FALSE)</f>
        <v>Africa</v>
      </c>
      <c r="U95" s="152">
        <f>VLOOKUP(B95,'INFORM Severity - hidden'!$C$5:$V$300,20,FALSE)</f>
        <v>45258</v>
      </c>
    </row>
    <row r="96" spans="1:21" x14ac:dyDescent="0.25">
      <c r="A96" s="148" t="str">
        <f t="array" ref="A96">IFERROR(INDEX(Lists!$B$2:$B$200,SMALL(IF(Lists!$I$2:$I$200="Individual",ROW(Lists!$B$2:$B$200)),ROW(92:92))-1,1),"")</f>
        <v>Lake Chad basin crisis in Nigeria</v>
      </c>
      <c r="B96" s="149" t="str">
        <f>VLOOKUP(A96,Lists!$B$2:$G$200,2,FALSE)</f>
        <v>NGA004</v>
      </c>
      <c r="C96" s="149" t="str">
        <f>VLOOKUP(B96,'INFORM Severity - hidden'!$C$5:$D$200,2,FALSE)</f>
        <v>Nigeria</v>
      </c>
      <c r="D96" s="149" t="str">
        <f>VLOOKUP(A96,Lists!$B$2:$G$200,3,FALSE)</f>
        <v>NGA</v>
      </c>
      <c r="E96" s="150" t="str">
        <f>VLOOKUP(A96,Lists!$B$2:$G$200,5,FALSE)</f>
        <v>Conflict,Displacement</v>
      </c>
      <c r="F96" s="144">
        <f t="shared" si="10"/>
        <v>4.0999999999999996</v>
      </c>
      <c r="G96" s="145">
        <f t="shared" si="11"/>
        <v>5</v>
      </c>
      <c r="H96" s="145" t="str">
        <f t="shared" si="12"/>
        <v>Very High</v>
      </c>
      <c r="I96" s="146" t="str">
        <f>INDEX(Trends!$D$3:$D$404,MATCH(B96,Trends!$C$3:$C$404,0))</f>
        <v>Decreasing</v>
      </c>
      <c r="J96" s="145" t="str">
        <f>VLOOKUP($B96,Reliability!$A$3:$I$300,9,FALSE)</f>
        <v>Medium</v>
      </c>
      <c r="K96" s="147">
        <f t="shared" si="13"/>
        <v>4.0999999999999996</v>
      </c>
      <c r="L96" s="147">
        <f>VLOOKUP($B96,'Impact of the crisis'!$C$6:$N$300,12,FALSE)</f>
        <v>2.2000000000000002</v>
      </c>
      <c r="M96" s="147">
        <f>VLOOKUP($B96,'Impact of the crisis'!$C$6:$AB$300,26,FALSE)</f>
        <v>4.7</v>
      </c>
      <c r="N96" s="147">
        <f>VLOOKUP($B96,'Conditions of people affected'!$C$6:$R$300,16,FALSE)</f>
        <v>4.45</v>
      </c>
      <c r="O96" s="147">
        <f>VLOOKUP($B96,'Conditions of people affected'!$C$6:$R$300,9,FALSE)</f>
        <v>4.9000000000000004</v>
      </c>
      <c r="P96" s="147">
        <f>VLOOKUP($B96,'Conditions of people affected'!$C$6:$R$300,15,FALSE)</f>
        <v>4</v>
      </c>
      <c r="Q96" s="147">
        <f t="shared" si="14"/>
        <v>3.7</v>
      </c>
      <c r="R96" s="147">
        <f>VLOOKUP($B96,'Complexity of the crisis'!$C$6:$AN$300,22,FALSE)</f>
        <v>3.4</v>
      </c>
      <c r="S96" s="147">
        <f>VLOOKUP($B96,'Complexity of the crisis'!$C$6:$AN$300,38,FALSE)</f>
        <v>4</v>
      </c>
      <c r="T96" s="151" t="str">
        <f>VLOOKUP(B96,Lists!$C$3:$E$300,3,FALSE)</f>
        <v>Africa</v>
      </c>
      <c r="U96" s="152">
        <f>VLOOKUP(B96,'INFORM Severity - hidden'!$C$5:$V$300,20,FALSE)</f>
        <v>45258</v>
      </c>
    </row>
    <row r="97" spans="1:21" x14ac:dyDescent="0.25">
      <c r="A97" s="148" t="str">
        <f t="array" ref="A97">IFERROR(INDEX(Lists!$B$2:$B$200,SMALL(IF(Lists!$I$2:$I$200="Individual",ROW(Lists!$B$2:$B$200)),ROW(93:93))-1,1),"")</f>
        <v>Northwest Banditry</v>
      </c>
      <c r="B97" s="149" t="str">
        <f>VLOOKUP(A97,Lists!$B$2:$G$200,2,FALSE)</f>
        <v>NGA007</v>
      </c>
      <c r="C97" s="149" t="str">
        <f>VLOOKUP(B97,'INFORM Severity - hidden'!$C$5:$D$200,2,FALSE)</f>
        <v>Nigeria</v>
      </c>
      <c r="D97" s="149" t="str">
        <f>VLOOKUP(A97,Lists!$B$2:$G$200,3,FALSE)</f>
        <v>NGA</v>
      </c>
      <c r="E97" s="150" t="str">
        <f>VLOOKUP(A97,Lists!$B$2:$G$200,5,FALSE)</f>
        <v>Violence,Displacement</v>
      </c>
      <c r="F97" s="144">
        <f t="shared" si="10"/>
        <v>3.7</v>
      </c>
      <c r="G97" s="145">
        <f t="shared" si="11"/>
        <v>4</v>
      </c>
      <c r="H97" s="145" t="str">
        <f t="shared" si="12"/>
        <v>High</v>
      </c>
      <c r="I97" s="146" t="str">
        <f>INDEX(Trends!$D$3:$D$404,MATCH(B97,Trends!$C$3:$C$404,0))</f>
        <v>Stable</v>
      </c>
      <c r="J97" s="145" t="str">
        <f>VLOOKUP($B97,Reliability!$A$3:$I$300,9,FALSE)</f>
        <v>Medium</v>
      </c>
      <c r="K97" s="147">
        <f t="shared" si="13"/>
        <v>3.2</v>
      </c>
      <c r="L97" s="147">
        <f>VLOOKUP($B97,'Impact of the crisis'!$C$6:$N$300,12,FALSE)</f>
        <v>2.8</v>
      </c>
      <c r="M97" s="147">
        <f>VLOOKUP($B97,'Impact of the crisis'!$C$6:$AB$300,26,FALSE)</f>
        <v>3.4</v>
      </c>
      <c r="N97" s="147">
        <f>VLOOKUP($B97,'Conditions of people affected'!$C$6:$R$300,16,FALSE)</f>
        <v>3.9</v>
      </c>
      <c r="O97" s="147">
        <f>VLOOKUP($B97,'Conditions of people affected'!$C$6:$R$300,9,FALSE)</f>
        <v>4.8</v>
      </c>
      <c r="P97" s="147">
        <f>VLOOKUP($B97,'Conditions of people affected'!$C$6:$R$300,15,FALSE)</f>
        <v>3</v>
      </c>
      <c r="Q97" s="147">
        <f t="shared" si="14"/>
        <v>3.7</v>
      </c>
      <c r="R97" s="147">
        <f>VLOOKUP($B97,'Complexity of the crisis'!$C$6:$AN$300,22,FALSE)</f>
        <v>3.4</v>
      </c>
      <c r="S97" s="147">
        <f>VLOOKUP($B97,'Complexity of the crisis'!$C$6:$AN$300,38,FALSE)</f>
        <v>4</v>
      </c>
      <c r="T97" s="151" t="str">
        <f>VLOOKUP(B97,Lists!$C$3:$E$300,3,FALSE)</f>
        <v>Africa</v>
      </c>
      <c r="U97" s="152">
        <f>VLOOKUP(B97,'INFORM Severity - hidden'!$C$5:$V$300,20,FALSE)</f>
        <v>45258</v>
      </c>
    </row>
    <row r="98" spans="1:21" x14ac:dyDescent="0.25">
      <c r="A98" s="148" t="str">
        <f t="array" ref="A98">IFERROR(INDEX(Lists!$B$2:$B$200,SMALL(IF(Lists!$I$2:$I$200="Individual",ROW(Lists!$B$2:$B$200)),ROW(94:94))-1,1),"")</f>
        <v>Cameroonian Refugees in Nigeria</v>
      </c>
      <c r="B98" s="149" t="str">
        <f>VLOOKUP(A98,Lists!$B$2:$G$200,2,FALSE)</f>
        <v>NGA008</v>
      </c>
      <c r="C98" s="149" t="str">
        <f>VLOOKUP(B98,'INFORM Severity - hidden'!$C$5:$D$200,2,FALSE)</f>
        <v>Nigeria</v>
      </c>
      <c r="D98" s="149" t="str">
        <f>VLOOKUP(A98,Lists!$B$2:$G$200,3,FALSE)</f>
        <v>NGA</v>
      </c>
      <c r="E98" s="150" t="str">
        <f>VLOOKUP(A98,Lists!$B$2:$G$200,5,FALSE)</f>
        <v>Displacement</v>
      </c>
      <c r="F98" s="144">
        <f t="shared" si="10"/>
        <v>2</v>
      </c>
      <c r="G98" s="145">
        <f t="shared" si="11"/>
        <v>2</v>
      </c>
      <c r="H98" s="145" t="str">
        <f t="shared" si="12"/>
        <v>Low</v>
      </c>
      <c r="I98" s="146" t="str">
        <f>INDEX(Trends!$D$3:$D$404,MATCH(B98,Trends!$C$3:$C$404,0))</f>
        <v>Decreasing</v>
      </c>
      <c r="J98" s="145" t="str">
        <f>VLOOKUP($B98,Reliability!$A$3:$I$300,9,FALSE)</f>
        <v>High</v>
      </c>
      <c r="K98" s="147">
        <f t="shared" si="13"/>
        <v>2.4</v>
      </c>
      <c r="L98" s="147">
        <f>VLOOKUP($B98,'Impact of the crisis'!$C$6:$N$300,12,FALSE)</f>
        <v>2</v>
      </c>
      <c r="M98" s="147">
        <f>VLOOKUP($B98,'Impact of the crisis'!$C$6:$AB$300,26,FALSE)</f>
        <v>2.6</v>
      </c>
      <c r="N98" s="147">
        <f>VLOOKUP($B98,'Conditions of people affected'!$C$6:$R$300,16,FALSE)</f>
        <v>1.35</v>
      </c>
      <c r="O98" s="147">
        <f>VLOOKUP($B98,'Conditions of people affected'!$C$6:$R$300,9,FALSE)</f>
        <v>1.7</v>
      </c>
      <c r="P98" s="147">
        <f>VLOOKUP($B98,'Conditions of people affected'!$C$6:$R$300,15,FALSE)</f>
        <v>1</v>
      </c>
      <c r="Q98" s="147">
        <f t="shared" si="14"/>
        <v>2.8</v>
      </c>
      <c r="R98" s="147">
        <f>VLOOKUP($B98,'Complexity of the crisis'!$C$6:$AN$300,22,FALSE)</f>
        <v>3.4</v>
      </c>
      <c r="S98" s="147">
        <f>VLOOKUP($B98,'Complexity of the crisis'!$C$6:$AN$300,38,FALSE)</f>
        <v>2</v>
      </c>
      <c r="T98" s="151" t="str">
        <f>VLOOKUP(B98,Lists!$C$3:$E$300,3,FALSE)</f>
        <v>Africa</v>
      </c>
      <c r="U98" s="152">
        <f>VLOOKUP(B98,'INFORM Severity - hidden'!$C$5:$V$300,20,FALSE)</f>
        <v>45258</v>
      </c>
    </row>
    <row r="99" spans="1:21" x14ac:dyDescent="0.25">
      <c r="A99" s="148" t="str">
        <f t="array" ref="A99">IFERROR(INDEX(Lists!$B$2:$B$200,SMALL(IF(Lists!$I$2:$I$200="Individual",ROW(Lists!$B$2:$B$200)),ROW(95:95))-1,1),"")</f>
        <v>Socioeconomic crisis in Nicaragua</v>
      </c>
      <c r="B99" s="149" t="str">
        <f>VLOOKUP(A99,Lists!$B$2:$G$200,2,FALSE)</f>
        <v>NIC001</v>
      </c>
      <c r="C99" s="149" t="str">
        <f>VLOOKUP(B99,'INFORM Severity - hidden'!$C$5:$D$200,2,FALSE)</f>
        <v>Nicaragua</v>
      </c>
      <c r="D99" s="149" t="str">
        <f>VLOOKUP(A99,Lists!$B$2:$G$200,3,FALSE)</f>
        <v>NIC</v>
      </c>
      <c r="E99" s="150" t="str">
        <f>VLOOKUP(A99,Lists!$B$2:$G$200,5,FALSE)</f>
        <v>Socio-political</v>
      </c>
      <c r="F99" s="144">
        <f t="shared" si="10"/>
        <v>1.9</v>
      </c>
      <c r="G99" s="145">
        <f t="shared" si="11"/>
        <v>2</v>
      </c>
      <c r="H99" s="145" t="str">
        <f t="shared" si="12"/>
        <v>Low</v>
      </c>
      <c r="I99" s="146" t="str">
        <f>INDEX(Trends!$D$3:$D$404,MATCH(B99,Trends!$C$3:$C$404,0))</f>
        <v>-</v>
      </c>
      <c r="J99" s="145" t="str">
        <f>VLOOKUP($B99,Reliability!$A$3:$I$300,9,FALSE)</f>
        <v>High</v>
      </c>
      <c r="K99" s="147">
        <f t="shared" si="13"/>
        <v>2.9</v>
      </c>
      <c r="L99" s="147">
        <f>VLOOKUP($B99,'Impact of the crisis'!$C$6:$N$300,12,FALSE)</f>
        <v>4.0999999999999996</v>
      </c>
      <c r="M99" s="147">
        <f>VLOOKUP($B99,'Impact of the crisis'!$C$6:$AB$300,26,FALSE)</f>
        <v>2</v>
      </c>
      <c r="N99" s="147">
        <f>VLOOKUP($B99,'Conditions of people affected'!$C$6:$R$300,16,FALSE)</f>
        <v>0.5</v>
      </c>
      <c r="O99" s="147">
        <f>VLOOKUP($B99,'Conditions of people affected'!$C$6:$R$300,9,FALSE)</f>
        <v>0</v>
      </c>
      <c r="P99" s="147">
        <f>VLOOKUP($B99,'Conditions of people affected'!$C$6:$R$300,15,FALSE)</f>
        <v>1</v>
      </c>
      <c r="Q99" s="147">
        <f t="shared" si="14"/>
        <v>2.8</v>
      </c>
      <c r="R99" s="147">
        <f>VLOOKUP($B99,'Complexity of the crisis'!$C$6:$AN$300,22,FALSE)</f>
        <v>2.6</v>
      </c>
      <c r="S99" s="147">
        <f>VLOOKUP($B99,'Complexity of the crisis'!$C$6:$AN$300,38,FALSE)</f>
        <v>3</v>
      </c>
      <c r="T99" s="151" t="str">
        <f>VLOOKUP(B99,Lists!$C$3:$E$300,3,FALSE)</f>
        <v>Americas</v>
      </c>
      <c r="U99" s="152">
        <f>VLOOKUP(B99,'INFORM Severity - hidden'!$C$5:$V$300,20,FALSE)</f>
        <v>45259</v>
      </c>
    </row>
    <row r="100" spans="1:21" x14ac:dyDescent="0.25">
      <c r="A100" s="148" t="str">
        <f t="array" ref="A100">IFERROR(INDEX(Lists!$B$2:$B$200,SMALL(IF(Lists!$I$2:$I$200="Individual",ROW(Lists!$B$2:$B$200)),ROW(96:96))-1,1),"")</f>
        <v>Complex crisis in Pakistan</v>
      </c>
      <c r="B100" s="149" t="str">
        <f>VLOOKUP(A100,Lists!$B$2:$G$200,2,FALSE)</f>
        <v>PAK001</v>
      </c>
      <c r="C100" s="149" t="str">
        <f>VLOOKUP(B100,'INFORM Severity - hidden'!$C$5:$D$200,2,FALSE)</f>
        <v>Pakistan</v>
      </c>
      <c r="D100" s="149" t="str">
        <f>VLOOKUP(A100,Lists!$B$2:$G$200,3,FALSE)</f>
        <v>PAK</v>
      </c>
      <c r="E100" s="150" t="str">
        <f>VLOOKUP(A100,Lists!$B$2:$G$200,5,FALSE)</f>
        <v>Displacement,Conflict</v>
      </c>
      <c r="F100" s="144">
        <f t="shared" si="10"/>
        <v>3.9</v>
      </c>
      <c r="G100" s="145">
        <f t="shared" si="11"/>
        <v>4</v>
      </c>
      <c r="H100" s="145" t="str">
        <f t="shared" si="12"/>
        <v>High</v>
      </c>
      <c r="I100" s="146" t="str">
        <f>INDEX(Trends!$D$3:$D$404,MATCH(B100,Trends!$C$3:$C$404,0))</f>
        <v>Stable</v>
      </c>
      <c r="J100" s="145" t="str">
        <f>VLOOKUP($B100,Reliability!$A$3:$I$300,9,FALSE)</f>
        <v>High</v>
      </c>
      <c r="K100" s="147">
        <f t="shared" si="13"/>
        <v>4</v>
      </c>
      <c r="L100" s="147">
        <f>VLOOKUP($B100,'Impact of the crisis'!$C$6:$N$300,12,FALSE)</f>
        <v>5</v>
      </c>
      <c r="M100" s="147">
        <f>VLOOKUP($B100,'Impact of the crisis'!$C$6:$AB$300,26,FALSE)</f>
        <v>3.2</v>
      </c>
      <c r="N100" s="147">
        <f>VLOOKUP($B100,'Conditions of people affected'!$C$6:$R$300,16,FALSE)</f>
        <v>4</v>
      </c>
      <c r="O100" s="147">
        <f>VLOOKUP($B100,'Conditions of people affected'!$C$6:$R$300,9,FALSE)</f>
        <v>5</v>
      </c>
      <c r="P100" s="147">
        <f>VLOOKUP($B100,'Conditions of people affected'!$C$6:$R$300,15,FALSE)</f>
        <v>3</v>
      </c>
      <c r="Q100" s="147">
        <f t="shared" si="14"/>
        <v>3.7</v>
      </c>
      <c r="R100" s="147">
        <f>VLOOKUP($B100,'Complexity of the crisis'!$C$6:$AN$300,22,FALSE)</f>
        <v>3.3</v>
      </c>
      <c r="S100" s="147">
        <f>VLOOKUP($B100,'Complexity of the crisis'!$C$6:$AN$300,38,FALSE)</f>
        <v>4</v>
      </c>
      <c r="T100" s="151" t="str">
        <f>VLOOKUP(B100,Lists!$C$3:$E$300,3,FALSE)</f>
        <v>Asia</v>
      </c>
      <c r="U100" s="152">
        <f>VLOOKUP(B100,'INFORM Severity - hidden'!$C$5:$V$300,20,FALSE)</f>
        <v>45260</v>
      </c>
    </row>
    <row r="101" spans="1:21" x14ac:dyDescent="0.25">
      <c r="A101" s="148" t="str">
        <f t="array" ref="A101">IFERROR(INDEX(Lists!$B$2:$B$200,SMALL(IF(Lists!$I$2:$I$200="Individual",ROW(Lists!$B$2:$B$200)),ROW(97:97))-1,1),"")</f>
        <v>Kashmir conflict in Pakistan</v>
      </c>
      <c r="B101" s="149" t="str">
        <f>VLOOKUP(A101,Lists!$B$2:$G$200,2,FALSE)</f>
        <v>PAK004</v>
      </c>
      <c r="C101" s="149" t="str">
        <f>VLOOKUP(B101,'INFORM Severity - hidden'!$C$5:$D$200,2,FALSE)</f>
        <v>Pakistan</v>
      </c>
      <c r="D101" s="149" t="str">
        <f>VLOOKUP(A101,Lists!$B$2:$G$200,3,FALSE)</f>
        <v>PAK</v>
      </c>
      <c r="E101" s="150" t="str">
        <f>VLOOKUP(A101,Lists!$B$2:$G$200,5,FALSE)</f>
        <v>Conflict</v>
      </c>
      <c r="F101" s="144" t="str">
        <f t="shared" ref="F101:F132" si="15">IF(OR(N101="x",K101="x"),"x",ROUND((5-GEOMEAN(((5-K101)/5*4+1),((5-N101)/5*4+1),((5-N101)/5*4+1)))/4*3.5+Q101*0.3,1))</f>
        <v>x</v>
      </c>
      <c r="G101" s="145" t="str">
        <f t="shared" ref="G101:G132" si="16">IF(F101="x","x",ROUNDUP(F101,0))</f>
        <v>x</v>
      </c>
      <c r="H101" s="145" t="str">
        <f t="shared" ref="H101:H132" si="17">IF(N101="x","x",IF(K101="x","x",(IF(G101=5,"Very High",IF(G101=4,"High",IF(G101=3,"Medium",IF(G101=2,"Low","Very Low")))))))</f>
        <v>x</v>
      </c>
      <c r="I101" s="146" t="str">
        <f>INDEX(Trends!$D$3:$D$404,MATCH(B101,Trends!$C$3:$C$404,0))</f>
        <v>-</v>
      </c>
      <c r="J101" s="145" t="str">
        <f>VLOOKUP($B101,Reliability!$A$3:$I$300,9,FALSE)</f>
        <v>Low</v>
      </c>
      <c r="K101" s="147">
        <f t="shared" ref="K101:K132" si="18">IF(OR(M101="x",L101="x"),"x",ROUND((5-GEOMEAN(((5-L101)/5*4+1),((5-M101)/5*4+1),((5-M101)/5*4+1)))/4*5,1))</f>
        <v>0.8</v>
      </c>
      <c r="L101" s="147">
        <f>VLOOKUP($B101,'Impact of the crisis'!$C$6:$N$300,12,FALSE)</f>
        <v>1</v>
      </c>
      <c r="M101" s="147">
        <f>VLOOKUP($B101,'Impact of the crisis'!$C$6:$AB$300,26,FALSE)</f>
        <v>0.7</v>
      </c>
      <c r="N101" s="147" t="str">
        <f>VLOOKUP($B101,'Conditions of people affected'!$C$6:$R$300,16,FALSE)</f>
        <v>x</v>
      </c>
      <c r="O101" s="147" t="str">
        <f>VLOOKUP($B101,'Conditions of people affected'!$C$6:$R$300,9,FALSE)</f>
        <v>x</v>
      </c>
      <c r="P101" s="147" t="str">
        <f>VLOOKUP($B101,'Conditions of people affected'!$C$6:$R$300,15,FALSE)</f>
        <v>x</v>
      </c>
      <c r="Q101" s="147">
        <f t="shared" ref="Q101:Q132" si="19">IF(OR(S101="x",R101="x"),R101,ROUND((5-GEOMEAN(((5-R101)/5*4+1),((5-S101)/5*4+1)))/4*5,1))</f>
        <v>3.2</v>
      </c>
      <c r="R101" s="147">
        <f>VLOOKUP($B101,'Complexity of the crisis'!$C$6:$AN$300,22,FALSE)</f>
        <v>3.3</v>
      </c>
      <c r="S101" s="147">
        <f>VLOOKUP($B101,'Complexity of the crisis'!$C$6:$AN$300,38,FALSE)</f>
        <v>3</v>
      </c>
      <c r="T101" s="151" t="str">
        <f>VLOOKUP(B101,Lists!$C$3:$E$300,3,FALSE)</f>
        <v>Asia</v>
      </c>
      <c r="U101" s="152">
        <f>VLOOKUP(B101,'INFORM Severity - hidden'!$C$5:$V$300,20,FALSE)</f>
        <v>45251</v>
      </c>
    </row>
    <row r="102" spans="1:21" x14ac:dyDescent="0.25">
      <c r="A102" s="148" t="str">
        <f t="array" ref="A102">IFERROR(INDEX(Lists!$B$2:$B$200,SMALL(IF(Lists!$I$2:$I$200="Individual",ROW(Lists!$B$2:$B$200)),ROW(98:98))-1,1),"")</f>
        <v xml:space="preserve">Floods in Pakistan </v>
      </c>
      <c r="B102" s="149" t="str">
        <f>VLOOKUP(A102,Lists!$B$2:$G$200,2,FALSE)</f>
        <v>PAK005</v>
      </c>
      <c r="C102" s="149" t="str">
        <f>VLOOKUP(B102,'INFORM Severity - hidden'!$C$5:$D$200,2,FALSE)</f>
        <v>Pakistan</v>
      </c>
      <c r="D102" s="149" t="str">
        <f>VLOOKUP(A102,Lists!$B$2:$G$200,3,FALSE)</f>
        <v>PAK</v>
      </c>
      <c r="E102" s="150" t="str">
        <f>VLOOKUP(A102,Lists!$B$2:$G$200,5,FALSE)</f>
        <v>Other seasonal event</v>
      </c>
      <c r="F102" s="144">
        <f t="shared" si="15"/>
        <v>3.6</v>
      </c>
      <c r="G102" s="145">
        <f t="shared" si="16"/>
        <v>4</v>
      </c>
      <c r="H102" s="145" t="str">
        <f t="shared" si="17"/>
        <v>High</v>
      </c>
      <c r="I102" s="146" t="str">
        <f>INDEX(Trends!$D$3:$D$404,MATCH(B102,Trends!$C$3:$C$404,0))</f>
        <v>Stable</v>
      </c>
      <c r="J102" s="145" t="str">
        <f>VLOOKUP($B102,Reliability!$A$3:$I$300,9,FALSE)</f>
        <v>High</v>
      </c>
      <c r="K102" s="147">
        <f t="shared" si="18"/>
        <v>4</v>
      </c>
      <c r="L102" s="147">
        <f>VLOOKUP($B102,'Impact of the crisis'!$C$6:$N$300,12,FALSE)</f>
        <v>3.8</v>
      </c>
      <c r="M102" s="147">
        <f>VLOOKUP($B102,'Impact of the crisis'!$C$6:$AB$300,26,FALSE)</f>
        <v>4.0999999999999996</v>
      </c>
      <c r="N102" s="147">
        <f>VLOOKUP($B102,'Conditions of people affected'!$C$6:$R$300,16,FALSE)</f>
        <v>4</v>
      </c>
      <c r="O102" s="147">
        <f>VLOOKUP($B102,'Conditions of people affected'!$C$6:$R$300,9,FALSE)</f>
        <v>5</v>
      </c>
      <c r="P102" s="147">
        <f>VLOOKUP($B102,'Conditions of people affected'!$C$6:$R$300,15,FALSE)</f>
        <v>3</v>
      </c>
      <c r="Q102" s="147">
        <f t="shared" si="19"/>
        <v>2.7</v>
      </c>
      <c r="R102" s="147">
        <f>VLOOKUP($B102,'Complexity of the crisis'!$C$6:$AN$300,22,FALSE)</f>
        <v>3.3</v>
      </c>
      <c r="S102" s="147">
        <f>VLOOKUP($B102,'Complexity of the crisis'!$C$6:$AN$300,38,FALSE)</f>
        <v>2</v>
      </c>
      <c r="T102" s="151" t="str">
        <f>VLOOKUP(B102,Lists!$C$3:$E$300,3,FALSE)</f>
        <v>Asia</v>
      </c>
      <c r="U102" s="152">
        <f>VLOOKUP(B102,'INFORM Severity - hidden'!$C$5:$V$300,20,FALSE)</f>
        <v>45251</v>
      </c>
    </row>
    <row r="103" spans="1:21" x14ac:dyDescent="0.25">
      <c r="A103" s="148" t="str">
        <f t="array" ref="A103">IFERROR(INDEX(Lists!$B$2:$B$200,SMALL(IF(Lists!$I$2:$I$200="Individual",ROW(Lists!$B$2:$B$200)),ROW(99:99))-1,1),"")</f>
        <v>Venezuela displacement in Panama</v>
      </c>
      <c r="B103" s="149" t="str">
        <f>VLOOKUP(A103,Lists!$B$2:$G$200,2,FALSE)</f>
        <v>PAN002</v>
      </c>
      <c r="C103" s="149" t="str">
        <f>VLOOKUP(B103,'INFORM Severity - hidden'!$C$5:$D$200,2,FALSE)</f>
        <v>Panama</v>
      </c>
      <c r="D103" s="149" t="str">
        <f>VLOOKUP(A103,Lists!$B$2:$G$200,3,FALSE)</f>
        <v>PAN</v>
      </c>
      <c r="E103" s="150" t="str">
        <f>VLOOKUP(A103,Lists!$B$2:$G$200,5,FALSE)</f>
        <v>Displacement</v>
      </c>
      <c r="F103" s="144">
        <f t="shared" si="15"/>
        <v>2</v>
      </c>
      <c r="G103" s="145">
        <f t="shared" si="16"/>
        <v>2</v>
      </c>
      <c r="H103" s="145" t="str">
        <f t="shared" si="17"/>
        <v>Low</v>
      </c>
      <c r="I103" s="146" t="str">
        <f>INDEX(Trends!$D$3:$D$404,MATCH(B103,Trends!$C$3:$C$404,0))</f>
        <v>Decreasing</v>
      </c>
      <c r="J103" s="145" t="str">
        <f>VLOOKUP($B103,Reliability!$A$3:$I$300,9,FALSE)</f>
        <v>High</v>
      </c>
      <c r="K103" s="147">
        <f t="shared" si="18"/>
        <v>2.5</v>
      </c>
      <c r="L103" s="147">
        <f>VLOOKUP($B103,'Impact of the crisis'!$C$6:$N$300,12,FALSE)</f>
        <v>2.5</v>
      </c>
      <c r="M103" s="147">
        <f>VLOOKUP($B103,'Impact of the crisis'!$C$6:$AB$300,26,FALSE)</f>
        <v>2.5</v>
      </c>
      <c r="N103" s="147">
        <f>VLOOKUP($B103,'Conditions of people affected'!$C$6:$R$300,16,FALSE)</f>
        <v>1.95</v>
      </c>
      <c r="O103" s="147">
        <f>VLOOKUP($B103,'Conditions of people affected'!$C$6:$R$300,9,FALSE)</f>
        <v>0.9</v>
      </c>
      <c r="P103" s="147">
        <f>VLOOKUP($B103,'Conditions of people affected'!$C$6:$R$300,15,FALSE)</f>
        <v>3</v>
      </c>
      <c r="Q103" s="147">
        <f t="shared" si="19"/>
        <v>1.7</v>
      </c>
      <c r="R103" s="147">
        <f>VLOOKUP($B103,'Complexity of the crisis'!$C$6:$AN$300,22,FALSE)</f>
        <v>1.4</v>
      </c>
      <c r="S103" s="147">
        <f>VLOOKUP($B103,'Complexity of the crisis'!$C$6:$AN$300,38,FALSE)</f>
        <v>2</v>
      </c>
      <c r="T103" s="151" t="str">
        <f>VLOOKUP(B103,Lists!$C$3:$E$300,3,FALSE)</f>
        <v>Americas</v>
      </c>
      <c r="U103" s="152">
        <f>VLOOKUP(B103,'INFORM Severity - hidden'!$C$5:$V$300,20,FALSE)</f>
        <v>45193</v>
      </c>
    </row>
    <row r="104" spans="1:21" x14ac:dyDescent="0.25">
      <c r="A104" s="148" t="str">
        <f t="array" ref="A104">IFERROR(INDEX(Lists!$B$2:$B$200,SMALL(IF(Lists!$I$2:$I$200="Individual",ROW(Lists!$B$2:$B$200)),ROW(100:100))-1,1),"")</f>
        <v>Venezuela displacement in Peru</v>
      </c>
      <c r="B104" s="149" t="str">
        <f>VLOOKUP(A104,Lists!$B$2:$G$200,2,FALSE)</f>
        <v>PER002</v>
      </c>
      <c r="C104" s="149" t="str">
        <f>VLOOKUP(B104,'INFORM Severity - hidden'!$C$5:$D$200,2,FALSE)</f>
        <v>Peru</v>
      </c>
      <c r="D104" s="149" t="str">
        <f>VLOOKUP(A104,Lists!$B$2:$G$200,3,FALSE)</f>
        <v>PER</v>
      </c>
      <c r="E104" s="150" t="str">
        <f>VLOOKUP(A104,Lists!$B$2:$G$200,5,FALSE)</f>
        <v>Displacement</v>
      </c>
      <c r="F104" s="144">
        <f t="shared" si="15"/>
        <v>2.9</v>
      </c>
      <c r="G104" s="145">
        <f t="shared" si="16"/>
        <v>3</v>
      </c>
      <c r="H104" s="145" t="str">
        <f t="shared" si="17"/>
        <v>Medium</v>
      </c>
      <c r="I104" s="146" t="str">
        <f>INDEX(Trends!$D$3:$D$404,MATCH(B104,Trends!$C$3:$C$404,0))</f>
        <v>Decreasing</v>
      </c>
      <c r="J104" s="145" t="str">
        <f>VLOOKUP($B104,Reliability!$A$3:$I$300,9,FALSE)</f>
        <v>Very High</v>
      </c>
      <c r="K104" s="147">
        <f t="shared" si="18"/>
        <v>3.4</v>
      </c>
      <c r="L104" s="147">
        <f>VLOOKUP($B104,'Impact of the crisis'!$C$6:$N$300,12,FALSE)</f>
        <v>4</v>
      </c>
      <c r="M104" s="147">
        <f>VLOOKUP($B104,'Impact of the crisis'!$C$6:$AB$300,26,FALSE)</f>
        <v>3</v>
      </c>
      <c r="N104" s="147">
        <f>VLOOKUP($B104,'Conditions of people affected'!$C$6:$R$300,16,FALSE)</f>
        <v>2.7</v>
      </c>
      <c r="O104" s="147">
        <f>VLOOKUP($B104,'Conditions of people affected'!$C$6:$R$300,9,FALSE)</f>
        <v>3.4</v>
      </c>
      <c r="P104" s="147">
        <f>VLOOKUP($B104,'Conditions of people affected'!$C$6:$R$300,15,FALSE)</f>
        <v>2</v>
      </c>
      <c r="Q104" s="147">
        <f t="shared" si="19"/>
        <v>2.7</v>
      </c>
      <c r="R104" s="147">
        <f>VLOOKUP($B104,'Complexity of the crisis'!$C$6:$AN$300,22,FALSE)</f>
        <v>2.2999999999999998</v>
      </c>
      <c r="S104" s="147">
        <f>VLOOKUP($B104,'Complexity of the crisis'!$C$6:$AN$300,38,FALSE)</f>
        <v>3</v>
      </c>
      <c r="T104" s="151" t="str">
        <f>VLOOKUP(B104,Lists!$C$3:$E$300,3,FALSE)</f>
        <v>Americas</v>
      </c>
      <c r="U104" s="152">
        <f>VLOOKUP(B104,'INFORM Severity - hidden'!$C$5:$V$300,20,FALSE)</f>
        <v>45260</v>
      </c>
    </row>
    <row r="105" spans="1:21" x14ac:dyDescent="0.25">
      <c r="A105" s="148" t="str">
        <f t="array" ref="A105">IFERROR(INDEX(Lists!$B$2:$B$200,SMALL(IF(Lists!$I$2:$I$200="Individual",ROW(Lists!$B$2:$B$200)),ROW(101:101))-1,1),"")</f>
        <v>Mindanao conflict</v>
      </c>
      <c r="B105" s="149" t="str">
        <f>VLOOKUP(A105,Lists!$B$2:$G$200,2,FALSE)</f>
        <v>PHL003</v>
      </c>
      <c r="C105" s="149" t="str">
        <f>VLOOKUP(B105,'INFORM Severity - hidden'!$C$5:$D$200,2,FALSE)</f>
        <v>Philippines</v>
      </c>
      <c r="D105" s="149" t="str">
        <f>VLOOKUP(A105,Lists!$B$2:$G$200,3,FALSE)</f>
        <v>PHL</v>
      </c>
      <c r="E105" s="150" t="str">
        <f>VLOOKUP(A105,Lists!$B$2:$G$200,5,FALSE)</f>
        <v>Conflict,Violence</v>
      </c>
      <c r="F105" s="144">
        <f t="shared" si="15"/>
        <v>2.2000000000000002</v>
      </c>
      <c r="G105" s="145">
        <f t="shared" si="16"/>
        <v>3</v>
      </c>
      <c r="H105" s="145" t="str">
        <f t="shared" si="17"/>
        <v>Medium</v>
      </c>
      <c r="I105" s="146" t="str">
        <f>INDEX(Trends!$D$3:$D$404,MATCH(B105,Trends!$C$3:$C$404,0))</f>
        <v>Stable</v>
      </c>
      <c r="J105" s="145" t="str">
        <f>VLOOKUP($B105,Reliability!$A$3:$I$300,9,FALSE)</f>
        <v>High</v>
      </c>
      <c r="K105" s="147">
        <f t="shared" si="18"/>
        <v>2.8</v>
      </c>
      <c r="L105" s="147">
        <f>VLOOKUP($B105,'Impact of the crisis'!$C$6:$N$300,12,FALSE)</f>
        <v>2.7</v>
      </c>
      <c r="M105" s="147">
        <f>VLOOKUP($B105,'Impact of the crisis'!$C$6:$AB$300,26,FALSE)</f>
        <v>2.8</v>
      </c>
      <c r="N105" s="147">
        <f>VLOOKUP($B105,'Conditions of people affected'!$C$6:$R$300,16,FALSE)</f>
        <v>1.45</v>
      </c>
      <c r="O105" s="147">
        <f>VLOOKUP($B105,'Conditions of people affected'!$C$6:$R$300,9,FALSE)</f>
        <v>1.9</v>
      </c>
      <c r="P105" s="147">
        <f>VLOOKUP($B105,'Conditions of people affected'!$C$6:$R$300,15,FALSE)</f>
        <v>1</v>
      </c>
      <c r="Q105" s="147">
        <f t="shared" si="19"/>
        <v>2.7</v>
      </c>
      <c r="R105" s="147">
        <f>VLOOKUP($B105,'Complexity of the crisis'!$C$6:$AN$300,22,FALSE)</f>
        <v>2.8</v>
      </c>
      <c r="S105" s="147">
        <f>VLOOKUP($B105,'Complexity of the crisis'!$C$6:$AN$300,38,FALSE)</f>
        <v>2.5</v>
      </c>
      <c r="T105" s="151" t="str">
        <f>VLOOKUP(B105,Lists!$C$3:$E$300,3,FALSE)</f>
        <v>Asia</v>
      </c>
      <c r="U105" s="152">
        <f>VLOOKUP(B105,'INFORM Severity - hidden'!$C$5:$V$300,20,FALSE)</f>
        <v>45260</v>
      </c>
    </row>
    <row r="106" spans="1:21" x14ac:dyDescent="0.25">
      <c r="A106" s="148" t="str">
        <f t="array" ref="A106">IFERROR(INDEX(Lists!$B$2:$B$200,SMALL(IF(Lists!$I$2:$I$200="Individual",ROW(Lists!$B$2:$B$200)),ROW(102:102))-1,1),"")</f>
        <v>Highlands Violence</v>
      </c>
      <c r="B106" s="149" t="str">
        <f>VLOOKUP(A106,Lists!$B$2:$G$200,2,FALSE)</f>
        <v>PNG003</v>
      </c>
      <c r="C106" s="149" t="str">
        <f>VLOOKUP(B106,'INFORM Severity - hidden'!$C$5:$D$200,2,FALSE)</f>
        <v>Papua New Guinea</v>
      </c>
      <c r="D106" s="149" t="str">
        <f>VLOOKUP(A106,Lists!$B$2:$G$200,3,FALSE)</f>
        <v>PNG</v>
      </c>
      <c r="E106" s="150" t="str">
        <f>VLOOKUP(A106,Lists!$B$2:$G$200,5,FALSE)</f>
        <v>Earthquake</v>
      </c>
      <c r="F106" s="144">
        <f t="shared" si="15"/>
        <v>2.6</v>
      </c>
      <c r="G106" s="145">
        <f t="shared" si="16"/>
        <v>3</v>
      </c>
      <c r="H106" s="145" t="str">
        <f t="shared" si="17"/>
        <v>Medium</v>
      </c>
      <c r="I106" s="146" t="str">
        <f>INDEX(Trends!$D$3:$D$404,MATCH(B106,Trends!$C$3:$C$404,0))</f>
        <v>Increasing</v>
      </c>
      <c r="J106" s="145" t="str">
        <f>VLOOKUP($B106,Reliability!$A$3:$I$300,9,FALSE)</f>
        <v>High</v>
      </c>
      <c r="K106" s="147">
        <f t="shared" si="18"/>
        <v>2.2999999999999998</v>
      </c>
      <c r="L106" s="147">
        <f>VLOOKUP($B106,'Impact of the crisis'!$C$6:$N$300,12,FALSE)</f>
        <v>1.8</v>
      </c>
      <c r="M106" s="147">
        <f>VLOOKUP($B106,'Impact of the crisis'!$C$6:$AB$300,26,FALSE)</f>
        <v>2.5</v>
      </c>
      <c r="N106" s="147">
        <f>VLOOKUP($B106,'Conditions of people affected'!$C$6:$R$300,16,FALSE)</f>
        <v>2.7</v>
      </c>
      <c r="O106" s="147">
        <f>VLOOKUP($B106,'Conditions of people affected'!$C$6:$R$300,9,FALSE)</f>
        <v>2.4</v>
      </c>
      <c r="P106" s="147">
        <f>VLOOKUP($B106,'Conditions of people affected'!$C$6:$R$300,15,FALSE)</f>
        <v>3</v>
      </c>
      <c r="Q106" s="147">
        <f t="shared" si="19"/>
        <v>2.6</v>
      </c>
      <c r="R106" s="147">
        <f>VLOOKUP($B106,'Complexity of the crisis'!$C$6:$AN$300,22,FALSE)</f>
        <v>2.7</v>
      </c>
      <c r="S106" s="147">
        <f>VLOOKUP($B106,'Complexity of the crisis'!$C$6:$AN$300,38,FALSE)</f>
        <v>2.5</v>
      </c>
      <c r="T106" s="151" t="str">
        <f>VLOOKUP(B106,Lists!$C$3:$E$300,3,FALSE)</f>
        <v>Pacific</v>
      </c>
      <c r="U106" s="152">
        <f>VLOOKUP(B106,'INFORM Severity - hidden'!$C$5:$V$300,20,FALSE)</f>
        <v>45260</v>
      </c>
    </row>
    <row r="107" spans="1:21" x14ac:dyDescent="0.25">
      <c r="A107" s="148" t="str">
        <f t="array" ref="A107">IFERROR(INDEX(Lists!$B$2:$B$200,SMALL(IF(Lists!$I$2:$I$200="Individual",ROW(Lists!$B$2:$B$200)),ROW(103:103))-1,1),"")</f>
        <v>Displacement from Russia-Ukraine conflict in Poland</v>
      </c>
      <c r="B107" s="149" t="str">
        <f>VLOOKUP(A107,Lists!$B$2:$G$200,2,FALSE)</f>
        <v>POL002</v>
      </c>
      <c r="C107" s="149" t="str">
        <f>VLOOKUP(B107,'INFORM Severity - hidden'!$C$5:$D$200,2,FALSE)</f>
        <v>Poland</v>
      </c>
      <c r="D107" s="149" t="str">
        <f>VLOOKUP(A107,Lists!$B$2:$G$200,3,FALSE)</f>
        <v>POL</v>
      </c>
      <c r="E107" s="150" t="str">
        <f>VLOOKUP(A107,Lists!$B$2:$G$200,5,FALSE)</f>
        <v>Displacement,Conflict</v>
      </c>
      <c r="F107" s="144">
        <f t="shared" si="15"/>
        <v>2.1</v>
      </c>
      <c r="G107" s="145">
        <f t="shared" si="16"/>
        <v>3</v>
      </c>
      <c r="H107" s="145" t="str">
        <f t="shared" si="17"/>
        <v>Medium</v>
      </c>
      <c r="I107" s="146" t="str">
        <f>INDEX(Trends!$D$3:$D$404,MATCH(B107,Trends!$C$3:$C$404,0))</f>
        <v>Decreasing</v>
      </c>
      <c r="J107" s="145" t="str">
        <f>VLOOKUP($B107,Reliability!$A$3:$I$300,9,FALSE)</f>
        <v>Very High</v>
      </c>
      <c r="K107" s="147">
        <f t="shared" si="18"/>
        <v>3.4</v>
      </c>
      <c r="L107" s="147">
        <f>VLOOKUP($B107,'Impact of the crisis'!$C$6:$N$300,12,FALSE)</f>
        <v>4.8</v>
      </c>
      <c r="M107" s="147">
        <f>VLOOKUP($B107,'Impact of the crisis'!$C$6:$AB$300,26,FALSE)</f>
        <v>2.2999999999999998</v>
      </c>
      <c r="N107" s="147">
        <f>VLOOKUP($B107,'Conditions of people affected'!$C$6:$R$300,16,FALSE)</f>
        <v>2.15</v>
      </c>
      <c r="O107" s="147">
        <f>VLOOKUP($B107,'Conditions of people affected'!$C$6:$R$300,9,FALSE)</f>
        <v>3.3</v>
      </c>
      <c r="P107" s="147">
        <f>VLOOKUP($B107,'Conditions of people affected'!$C$6:$R$300,15,FALSE)</f>
        <v>1</v>
      </c>
      <c r="Q107" s="147">
        <f t="shared" si="19"/>
        <v>0.9</v>
      </c>
      <c r="R107" s="147">
        <f>VLOOKUP($B107,'Complexity of the crisis'!$C$6:$AN$300,22,FALSE)</f>
        <v>0.7</v>
      </c>
      <c r="S107" s="147">
        <f>VLOOKUP($B107,'Complexity of the crisis'!$C$6:$AN$300,38,FALSE)</f>
        <v>1</v>
      </c>
      <c r="T107" s="151" t="str">
        <f>VLOOKUP(B107,Lists!$C$3:$E$300,3,FALSE)</f>
        <v>Europe</v>
      </c>
      <c r="U107" s="152">
        <f>VLOOKUP(B107,'INFORM Severity - hidden'!$C$5:$V$300,20,FALSE)</f>
        <v>45259</v>
      </c>
    </row>
    <row r="108" spans="1:21" x14ac:dyDescent="0.25">
      <c r="A108" s="148" t="str">
        <f t="array" ref="A108">IFERROR(INDEX(Lists!$B$2:$B$200,SMALL(IF(Lists!$I$2:$I$200="Individual",ROW(Lists!$B$2:$B$200)),ROW(104:104))-1,1),"")</f>
        <v>Complex crisis in DPRK</v>
      </c>
      <c r="B108" s="149" t="str">
        <f>VLOOKUP(A108,Lists!$B$2:$G$200,2,FALSE)</f>
        <v>PRK001</v>
      </c>
      <c r="C108" s="149" t="str">
        <f>VLOOKUP(B108,'INFORM Severity - hidden'!$C$5:$D$200,2,FALSE)</f>
        <v>DPRK</v>
      </c>
      <c r="D108" s="149" t="str">
        <f>VLOOKUP(A108,Lists!$B$2:$G$200,3,FALSE)</f>
        <v>PRK</v>
      </c>
      <c r="E108" s="150" t="str">
        <f>VLOOKUP(A108,Lists!$B$2:$G$200,5,FALSE)</f>
        <v>Socio-political,Floods,Other seasonal event,Food Security</v>
      </c>
      <c r="F108" s="144">
        <f t="shared" si="15"/>
        <v>3.8</v>
      </c>
      <c r="G108" s="145">
        <f t="shared" si="16"/>
        <v>4</v>
      </c>
      <c r="H108" s="145" t="str">
        <f t="shared" si="17"/>
        <v>High</v>
      </c>
      <c r="I108" s="146" t="str">
        <f>INDEX(Trends!$D$3:$D$404,MATCH(B108,Trends!$C$3:$C$404,0))</f>
        <v>Increasing</v>
      </c>
      <c r="J108" s="145" t="str">
        <f>VLOOKUP($B108,Reliability!$A$3:$I$300,9,FALSE)</f>
        <v>Medium</v>
      </c>
      <c r="K108" s="147">
        <f t="shared" si="18"/>
        <v>4</v>
      </c>
      <c r="L108" s="147">
        <f>VLOOKUP($B108,'Impact of the crisis'!$C$6:$N$300,12,FALSE)</f>
        <v>4.5999999999999996</v>
      </c>
      <c r="M108" s="147">
        <f>VLOOKUP($B108,'Impact of the crisis'!$C$6:$AB$300,26,FALSE)</f>
        <v>3.6</v>
      </c>
      <c r="N108" s="147">
        <f>VLOOKUP($B108,'Conditions of people affected'!$C$6:$R$300,16,FALSE)</f>
        <v>4.5</v>
      </c>
      <c r="O108" s="147">
        <f>VLOOKUP($B108,'Conditions of people affected'!$C$6:$R$300,9,FALSE)</f>
        <v>5</v>
      </c>
      <c r="P108" s="147">
        <f>VLOOKUP($B108,'Conditions of people affected'!$C$6:$R$300,15,FALSE)</f>
        <v>4</v>
      </c>
      <c r="Q108" s="147">
        <f t="shared" si="19"/>
        <v>2.5</v>
      </c>
      <c r="R108" s="147">
        <f>VLOOKUP($B108,'Complexity of the crisis'!$C$6:$AN$300,22,FALSE)</f>
        <v>2.9</v>
      </c>
      <c r="S108" s="147">
        <f>VLOOKUP($B108,'Complexity of the crisis'!$C$6:$AN$300,38,FALSE)</f>
        <v>2</v>
      </c>
      <c r="T108" s="151" t="str">
        <f>VLOOKUP(B108,Lists!$C$3:$E$300,3,FALSE)</f>
        <v>Asia</v>
      </c>
      <c r="U108" s="152">
        <f>VLOOKUP(B108,'INFORM Severity - hidden'!$C$5:$V$300,20,FALSE)</f>
        <v>45251</v>
      </c>
    </row>
    <row r="109" spans="1:21" x14ac:dyDescent="0.25">
      <c r="A109" s="148" t="str">
        <f t="array" ref="A109">IFERROR(INDEX(Lists!$B$2:$B$200,SMALL(IF(Lists!$I$2:$I$200="Individual",ROW(Lists!$B$2:$B$200)),ROW(105:105))-1,1),"")</f>
        <v>Conflict in West Bank</v>
      </c>
      <c r="B109" s="149" t="str">
        <f>VLOOKUP(A109,Lists!$B$2:$G$200,2,FALSE)</f>
        <v>PSE003</v>
      </c>
      <c r="C109" s="149" t="str">
        <f>VLOOKUP(B109,'INFORM Severity - hidden'!$C$5:$D$200,2,FALSE)</f>
        <v>Palestine</v>
      </c>
      <c r="D109" s="149" t="str">
        <f>VLOOKUP(A109,Lists!$B$2:$G$200,3,FALSE)</f>
        <v>PSE</v>
      </c>
      <c r="E109" s="150" t="str">
        <f>VLOOKUP(A109,Lists!$B$2:$G$200,5,FALSE)</f>
        <v>Conflict,Displacement,Socio-political,Violence</v>
      </c>
      <c r="F109" s="144">
        <f t="shared" si="15"/>
        <v>3.5</v>
      </c>
      <c r="G109" s="145">
        <f t="shared" si="16"/>
        <v>4</v>
      </c>
      <c r="H109" s="145" t="str">
        <f t="shared" si="17"/>
        <v>High</v>
      </c>
      <c r="I109" s="146" t="str">
        <f>INDEX(Trends!$D$3:$D$404,MATCH(B109,Trends!$C$3:$C$404,0))</f>
        <v>-</v>
      </c>
      <c r="J109" s="145" t="str">
        <f>VLOOKUP($B109,Reliability!$A$3:$I$300,9,FALSE)</f>
        <v>Very High</v>
      </c>
      <c r="K109" s="147">
        <f t="shared" si="18"/>
        <v>3.7</v>
      </c>
      <c r="L109" s="147">
        <f>VLOOKUP($B109,'Impact of the crisis'!$C$6:$N$300,12,FALSE)</f>
        <v>2.7</v>
      </c>
      <c r="M109" s="147">
        <f>VLOOKUP($B109,'Impact of the crisis'!$C$6:$AB$300,26,FALSE)</f>
        <v>4.0999999999999996</v>
      </c>
      <c r="N109" s="147">
        <f>VLOOKUP($B109,'Conditions of people affected'!$C$6:$R$300,16,FALSE)</f>
        <v>3.15</v>
      </c>
      <c r="O109" s="147">
        <f>VLOOKUP($B109,'Conditions of people affected'!$C$6:$R$300,9,FALSE)</f>
        <v>3.3</v>
      </c>
      <c r="P109" s="147">
        <f>VLOOKUP($B109,'Conditions of people affected'!$C$6:$R$300,15,FALSE)</f>
        <v>3</v>
      </c>
      <c r="Q109" s="147">
        <f t="shared" si="19"/>
        <v>3.7</v>
      </c>
      <c r="R109" s="147">
        <f>VLOOKUP($B109,'Complexity of the crisis'!$C$6:$AN$300,22,FALSE)</f>
        <v>2.5</v>
      </c>
      <c r="S109" s="147">
        <f>VLOOKUP($B109,'Complexity of the crisis'!$C$6:$AN$300,38,FALSE)</f>
        <v>4.5</v>
      </c>
      <c r="T109" s="151" t="str">
        <f>VLOOKUP(B109,Lists!$C$3:$E$300,3,FALSE)</f>
        <v>Middle east</v>
      </c>
      <c r="U109" s="152">
        <f>VLOOKUP(B109,'INFORM Severity - hidden'!$C$5:$V$300,20,FALSE)</f>
        <v>45260</v>
      </c>
    </row>
    <row r="110" spans="1:21" x14ac:dyDescent="0.25">
      <c r="A110" s="148" t="str">
        <f t="array" ref="A110">IFERROR(INDEX(Lists!$B$2:$B$200,SMALL(IF(Lists!$I$2:$I$200="Individual",ROW(Lists!$B$2:$B$200)),ROW(106:106))-1,1),"")</f>
        <v>Conflict in Gaza</v>
      </c>
      <c r="B110" s="149" t="str">
        <f>VLOOKUP(A110,Lists!$B$2:$G$200,2,FALSE)</f>
        <v>PSE004</v>
      </c>
      <c r="C110" s="149" t="str">
        <f>VLOOKUP(B110,'INFORM Severity - hidden'!$C$5:$D$200,2,FALSE)</f>
        <v>Palestine</v>
      </c>
      <c r="D110" s="149" t="str">
        <f>VLOOKUP(A110,Lists!$B$2:$G$200,3,FALSE)</f>
        <v>PSE</v>
      </c>
      <c r="E110" s="150" t="str">
        <f>VLOOKUP(A110,Lists!$B$2:$G$200,5,FALSE)</f>
        <v>Conflict,Displacement,Socio-political,Violence</v>
      </c>
      <c r="F110" s="144">
        <f t="shared" si="15"/>
        <v>4.2</v>
      </c>
      <c r="G110" s="145">
        <f t="shared" si="16"/>
        <v>5</v>
      </c>
      <c r="H110" s="145" t="str">
        <f t="shared" si="17"/>
        <v>Very High</v>
      </c>
      <c r="I110" s="146" t="str">
        <f>INDEX(Trends!$D$3:$D$404,MATCH(B110,Trends!$C$3:$C$404,0))</f>
        <v>-</v>
      </c>
      <c r="J110" s="145" t="str">
        <f>VLOOKUP($B110,Reliability!$A$3:$I$300,9,FALSE)</f>
        <v>Very High</v>
      </c>
      <c r="K110" s="147">
        <f t="shared" si="18"/>
        <v>3.8</v>
      </c>
      <c r="L110" s="147">
        <f>VLOOKUP($B110,'Impact of the crisis'!$C$6:$N$300,12,FALSE)</f>
        <v>0.9</v>
      </c>
      <c r="M110" s="147">
        <f>VLOOKUP($B110,'Impact of the crisis'!$C$6:$AB$300,26,FALSE)</f>
        <v>4.5999999999999996</v>
      </c>
      <c r="N110" s="147">
        <f>VLOOKUP($B110,'Conditions of people affected'!$C$6:$R$300,16,FALSE)</f>
        <v>4.45</v>
      </c>
      <c r="O110" s="147">
        <f>VLOOKUP($B110,'Conditions of people affected'!$C$6:$R$300,9,FALSE)</f>
        <v>3.9</v>
      </c>
      <c r="P110" s="147">
        <f>VLOOKUP($B110,'Conditions of people affected'!$C$6:$R$300,15,FALSE)</f>
        <v>5</v>
      </c>
      <c r="Q110" s="147">
        <f t="shared" si="19"/>
        <v>4.0999999999999996</v>
      </c>
      <c r="R110" s="147">
        <f>VLOOKUP($B110,'Complexity of the crisis'!$C$6:$AN$300,22,FALSE)</f>
        <v>2.5</v>
      </c>
      <c r="S110" s="147">
        <f>VLOOKUP($B110,'Complexity of the crisis'!$C$6:$AN$300,38,FALSE)</f>
        <v>5</v>
      </c>
      <c r="T110" s="151" t="str">
        <f>VLOOKUP(B110,Lists!$C$3:$E$300,3,FALSE)</f>
        <v>Middle east</v>
      </c>
      <c r="U110" s="152">
        <f>VLOOKUP(B110,'INFORM Severity - hidden'!$C$5:$V$300,20,FALSE)</f>
        <v>45260</v>
      </c>
    </row>
    <row r="111" spans="1:21" x14ac:dyDescent="0.25">
      <c r="A111" s="148" t="str">
        <f t="array" ref="A111">IFERROR(INDEX(Lists!$B$2:$B$200,SMALL(IF(Lists!$I$2:$I$200="Individual",ROW(Lists!$B$2:$B$200)),ROW(107:107))-1,1),"")</f>
        <v>Lake Chad basin regional crisis</v>
      </c>
      <c r="B111" s="149" t="str">
        <f>VLOOKUP(A111,Lists!$B$2:$G$200,2,FALSE)</f>
        <v>REG001</v>
      </c>
      <c r="C111" s="149" t="str">
        <f>VLOOKUP(B111,'INFORM Severity - hidden'!$C$5:$D$200,2,FALSE)</f>
        <v>Nigeria,Niger,Chad,Cameroon</v>
      </c>
      <c r="D111" s="149" t="str">
        <f>VLOOKUP(A111,Lists!$B$2:$G$200,3,FALSE)</f>
        <v>NGA,NER,TCD,CMR</v>
      </c>
      <c r="E111" s="150">
        <f>VLOOKUP(A111,Lists!$B$2:$G$200,5,FALSE)</f>
        <v>0</v>
      </c>
      <c r="F111" s="144">
        <f t="shared" si="15"/>
        <v>4.4000000000000004</v>
      </c>
      <c r="G111" s="145">
        <f t="shared" si="16"/>
        <v>5</v>
      </c>
      <c r="H111" s="145" t="str">
        <f t="shared" si="17"/>
        <v>Very High</v>
      </c>
      <c r="I111" s="146" t="str">
        <f>INDEX(Trends!$D$3:$D$404,MATCH(B111,Trends!$C$3:$C$404,0))</f>
        <v>Stable</v>
      </c>
      <c r="J111" s="145" t="str">
        <f>VLOOKUP($B111,Reliability!$A$3:$I$300,9,FALSE)</f>
        <v>Very High</v>
      </c>
      <c r="K111" s="147">
        <f t="shared" si="18"/>
        <v>4.2</v>
      </c>
      <c r="L111" s="147">
        <f>VLOOKUP($B111,'Impact of the crisis'!$C$6:$N$300,12,FALSE)</f>
        <v>3.8</v>
      </c>
      <c r="M111" s="147">
        <f>VLOOKUP($B111,'Impact of the crisis'!$C$6:$AB$300,26,FALSE)</f>
        <v>4.4000000000000004</v>
      </c>
      <c r="N111" s="147">
        <f>VLOOKUP($B111,'Conditions of people affected'!$C$6:$R$300,16,FALSE)</f>
        <v>4.5</v>
      </c>
      <c r="O111" s="147">
        <f>VLOOKUP($B111,'Conditions of people affected'!$C$6:$R$300,9,FALSE)</f>
        <v>5</v>
      </c>
      <c r="P111" s="147">
        <f>VLOOKUP($B111,'Conditions of people affected'!$C$6:$R$300,15,FALSE)</f>
        <v>4</v>
      </c>
      <c r="Q111" s="147">
        <f t="shared" si="19"/>
        <v>4.4000000000000004</v>
      </c>
      <c r="R111" s="147">
        <f>VLOOKUP($B111,'Complexity of the crisis'!$C$6:$AN$300,22,FALSE)</f>
        <v>3.5</v>
      </c>
      <c r="S111" s="147">
        <f>VLOOKUP($B111,'Complexity of the crisis'!$C$6:$AN$300,38,FALSE)</f>
        <v>5</v>
      </c>
      <c r="T111" s="151" t="str">
        <f>VLOOKUP(B111,Lists!$C$3:$E$300,3,FALSE)</f>
        <v>Africa,Africa,Africa,Africa</v>
      </c>
      <c r="U111" s="152">
        <f>VLOOKUP(B111,'INFORM Severity - hidden'!$C$5:$V$300,20,FALSE)</f>
        <v>45260</v>
      </c>
    </row>
    <row r="112" spans="1:21" x14ac:dyDescent="0.25">
      <c r="A112" s="148" t="str">
        <f t="array" ref="A112">IFERROR(INDEX(Lists!$B$2:$B$200,SMALL(IF(Lists!$I$2:$I$200="Individual",ROW(Lists!$B$2:$B$200)),ROW(108:108))-1,1),"")</f>
        <v>Venezuela Regional Crisis</v>
      </c>
      <c r="B112" s="149" t="str">
        <f>VLOOKUP(A112,Lists!$B$2:$G$200,2,FALSE)</f>
        <v>REG002</v>
      </c>
      <c r="C112" s="149" t="str">
        <f>VLOOKUP(B112,'INFORM Severity - hidden'!$C$5:$D$200,2,FALSE)</f>
        <v>Venezuela,Brazil,Colombia,Ecuador,Peru,Trinidad and Tobago,Chile,Dominican Republic,Panama</v>
      </c>
      <c r="D112" s="149" t="str">
        <f>VLOOKUP(A112,Lists!$B$2:$G$200,3,FALSE)</f>
        <v>VEN,BRA,COL,ECU,PER,TTO,CHL,DOM,PAN</v>
      </c>
      <c r="E112" s="150">
        <f>VLOOKUP(A112,Lists!$B$2:$G$200,5,FALSE)</f>
        <v>0</v>
      </c>
      <c r="F112" s="144">
        <f t="shared" si="15"/>
        <v>3.9</v>
      </c>
      <c r="G112" s="145">
        <f t="shared" si="16"/>
        <v>4</v>
      </c>
      <c r="H112" s="145" t="str">
        <f t="shared" si="17"/>
        <v>High</v>
      </c>
      <c r="I112" s="146" t="str">
        <f>INDEX(Trends!$D$3:$D$404,MATCH(B112,Trends!$C$3:$C$404,0))</f>
        <v>Stable</v>
      </c>
      <c r="J112" s="145" t="str">
        <f>VLOOKUP($B112,Reliability!$A$3:$I$300,9,FALSE)</f>
        <v>Medium</v>
      </c>
      <c r="K112" s="147">
        <f t="shared" si="18"/>
        <v>3.6</v>
      </c>
      <c r="L112" s="147">
        <f>VLOOKUP($B112,'Impact of the crisis'!$C$6:$N$300,12,FALSE)</f>
        <v>3.4</v>
      </c>
      <c r="M112" s="147">
        <f>VLOOKUP($B112,'Impact of the crisis'!$C$6:$AB$300,26,FALSE)</f>
        <v>3.7</v>
      </c>
      <c r="N112" s="147">
        <f>VLOOKUP($B112,'Conditions of people affected'!$C$6:$R$300,16,FALSE)</f>
        <v>4</v>
      </c>
      <c r="O112" s="147">
        <f>VLOOKUP($B112,'Conditions of people affected'!$C$6:$R$300,9,FALSE)</f>
        <v>5</v>
      </c>
      <c r="P112" s="147">
        <f>VLOOKUP($B112,'Conditions of people affected'!$C$6:$R$300,15,FALSE)</f>
        <v>3</v>
      </c>
      <c r="Q112" s="147">
        <f t="shared" si="19"/>
        <v>3.8</v>
      </c>
      <c r="R112" s="147">
        <f>VLOOKUP($B112,'Complexity of the crisis'!$C$6:$AN$300,22,FALSE)</f>
        <v>2.7</v>
      </c>
      <c r="S112" s="147">
        <f>VLOOKUP($B112,'Complexity of the crisis'!$C$6:$AN$300,38,FALSE)</f>
        <v>4.5</v>
      </c>
      <c r="T112" s="151" t="str">
        <f>VLOOKUP(B112,Lists!$C$3:$E$300,3,FALSE)</f>
        <v>Americas,Americas,Americas,Americas,Americas,Americas,Americas,Americas,Americas</v>
      </c>
      <c r="U112" s="152">
        <f>VLOOKUP(B112,'INFORM Severity - hidden'!$C$5:$V$300,20,FALSE)</f>
        <v>45063</v>
      </c>
    </row>
    <row r="113" spans="1:21" x14ac:dyDescent="0.25">
      <c r="A113" s="148" t="str">
        <f t="array" ref="A113">IFERROR(INDEX(Lists!$B$2:$B$200,SMALL(IF(Lists!$I$2:$I$200="Individual",ROW(Lists!$B$2:$B$200)),ROW(109:109))-1,1),"")</f>
        <v>Regional Kashmir conflict</v>
      </c>
      <c r="B113" s="149" t="str">
        <f>VLOOKUP(A113,Lists!$B$2:$G$200,2,FALSE)</f>
        <v>REG003</v>
      </c>
      <c r="C113" s="149" t="str">
        <f>VLOOKUP(B113,'INFORM Severity - hidden'!$C$5:$D$200,2,FALSE)</f>
        <v>India,Pakistan</v>
      </c>
      <c r="D113" s="149" t="str">
        <f>VLOOKUP(A113,Lists!$B$2:$G$200,3,FALSE)</f>
        <v>IND,PAK</v>
      </c>
      <c r="E113" s="150">
        <f>VLOOKUP(A113,Lists!$B$2:$G$200,5,FALSE)</f>
        <v>0</v>
      </c>
      <c r="F113" s="144" t="str">
        <f t="shared" si="15"/>
        <v>x</v>
      </c>
      <c r="G113" s="145" t="str">
        <f t="shared" si="16"/>
        <v>x</v>
      </c>
      <c r="H113" s="145" t="str">
        <f t="shared" si="17"/>
        <v>x</v>
      </c>
      <c r="I113" s="146" t="str">
        <f>INDEX(Trends!$D$3:$D$404,MATCH(B113,Trends!$C$3:$C$404,0))</f>
        <v>-</v>
      </c>
      <c r="J113" s="145" t="str">
        <f>VLOOKUP($B113,Reliability!$A$3:$I$300,9,FALSE)</f>
        <v>Medium</v>
      </c>
      <c r="K113" s="147">
        <f t="shared" si="18"/>
        <v>3.1</v>
      </c>
      <c r="L113" s="147">
        <f>VLOOKUP($B113,'Impact of the crisis'!$C$6:$N$300,12,FALSE)</f>
        <v>2.1</v>
      </c>
      <c r="M113" s="147">
        <f>VLOOKUP($B113,'Impact of the crisis'!$C$6:$AB$300,26,FALSE)</f>
        <v>3.5</v>
      </c>
      <c r="N113" s="147" t="str">
        <f>VLOOKUP($B113,'Conditions of people affected'!$C$6:$R$300,16,FALSE)</f>
        <v>x</v>
      </c>
      <c r="O113" s="147" t="str">
        <f>VLOOKUP($B113,'Conditions of people affected'!$C$6:$R$300,9,FALSE)</f>
        <v>x</v>
      </c>
      <c r="P113" s="147" t="str">
        <f>VLOOKUP($B113,'Conditions of people affected'!$C$6:$R$300,15,FALSE)</f>
        <v>x</v>
      </c>
      <c r="Q113" s="147">
        <f t="shared" si="19"/>
        <v>3</v>
      </c>
      <c r="R113" s="147">
        <f>VLOOKUP($B113,'Complexity of the crisis'!$C$6:$AN$300,22,FALSE)</f>
        <v>3</v>
      </c>
      <c r="S113" s="147">
        <f>VLOOKUP($B113,'Complexity of the crisis'!$C$6:$AN$300,38,FALSE)</f>
        <v>3</v>
      </c>
      <c r="T113" s="151" t="str">
        <f>VLOOKUP(B113,Lists!$C$3:$E$300,3,FALSE)</f>
        <v>Asia,Asia</v>
      </c>
      <c r="U113" s="152">
        <f>VLOOKUP(B113,'INFORM Severity - hidden'!$C$5:$V$300,20,FALSE)</f>
        <v>45230</v>
      </c>
    </row>
    <row r="114" spans="1:21" x14ac:dyDescent="0.25">
      <c r="A114" s="148" t="str">
        <f t="array" ref="A114">IFERROR(INDEX(Lists!$B$2:$B$200,SMALL(IF(Lists!$I$2:$I$200="Individual",ROW(Lists!$B$2:$B$200)),ROW(110:110))-1,1),"")</f>
        <v>Syrian Regional Crisis</v>
      </c>
      <c r="B114" s="149" t="str">
        <f>VLOOKUP(A114,Lists!$B$2:$G$200,2,FALSE)</f>
        <v>REG004</v>
      </c>
      <c r="C114" s="149" t="str">
        <f>VLOOKUP(B114,'INFORM Severity - hidden'!$C$5:$D$200,2,FALSE)</f>
        <v>Syria,Türkiye,Iraq,Egypt,Jordan,Lebanon</v>
      </c>
      <c r="D114" s="149" t="str">
        <f>VLOOKUP(A114,Lists!$B$2:$G$200,3,FALSE)</f>
        <v>SYR,TUR,IRQ,EGY,JOR,LBN</v>
      </c>
      <c r="E114" s="150">
        <f>VLOOKUP(A114,Lists!$B$2:$G$200,5,FALSE)</f>
        <v>0</v>
      </c>
      <c r="F114" s="144">
        <f t="shared" si="15"/>
        <v>4.2</v>
      </c>
      <c r="G114" s="145">
        <f t="shared" si="16"/>
        <v>5</v>
      </c>
      <c r="H114" s="145" t="str">
        <f t="shared" si="17"/>
        <v>Very High</v>
      </c>
      <c r="I114" s="146" t="str">
        <f>INDEX(Trends!$D$3:$D$404,MATCH(B114,Trends!$C$3:$C$404,0))</f>
        <v>Stable</v>
      </c>
      <c r="J114" s="145" t="str">
        <f>VLOOKUP($B114,Reliability!$A$3:$I$300,9,FALSE)</f>
        <v>Medium</v>
      </c>
      <c r="K114" s="147">
        <f t="shared" si="18"/>
        <v>3.8</v>
      </c>
      <c r="L114" s="147">
        <f>VLOOKUP($B114,'Impact of the crisis'!$C$6:$N$300,12,FALSE)</f>
        <v>3.1</v>
      </c>
      <c r="M114" s="147">
        <f>VLOOKUP($B114,'Impact of the crisis'!$C$6:$AB$300,26,FALSE)</f>
        <v>4.0999999999999996</v>
      </c>
      <c r="N114" s="147">
        <f>VLOOKUP($B114,'Conditions of people affected'!$C$6:$R$300,16,FALSE)</f>
        <v>4.5</v>
      </c>
      <c r="O114" s="147">
        <f>VLOOKUP($B114,'Conditions of people affected'!$C$6:$R$300,9,FALSE)</f>
        <v>5</v>
      </c>
      <c r="P114" s="147">
        <f>VLOOKUP($B114,'Conditions of people affected'!$C$6:$R$300,15,FALSE)</f>
        <v>4</v>
      </c>
      <c r="Q114" s="147">
        <f t="shared" si="19"/>
        <v>4.0999999999999996</v>
      </c>
      <c r="R114" s="147">
        <f>VLOOKUP($B114,'Complexity of the crisis'!$C$6:$AN$300,22,FALSE)</f>
        <v>3.6</v>
      </c>
      <c r="S114" s="147">
        <f>VLOOKUP($B114,'Complexity of the crisis'!$C$6:$AN$300,38,FALSE)</f>
        <v>4.5</v>
      </c>
      <c r="T114" s="151" t="str">
        <f>VLOOKUP(B114,Lists!$C$3:$E$300,3,FALSE)</f>
        <v>Middle east,Middle east,Middle east,Africa,Middle east,Middle east</v>
      </c>
      <c r="U114" s="152">
        <f>VLOOKUP(B114,'INFORM Severity - hidden'!$C$5:$V$300,20,FALSE)</f>
        <v>45257</v>
      </c>
    </row>
    <row r="115" spans="1:21" x14ac:dyDescent="0.25">
      <c r="A115" s="148" t="str">
        <f t="array" ref="A115">IFERROR(INDEX(Lists!$B$2:$B$200,SMALL(IF(Lists!$I$2:$I$200="Individual",ROW(Lists!$B$2:$B$200)),ROW(111:111))-1,1),"")</f>
        <v xml:space="preserve">Eastern Mediterranean Route </v>
      </c>
      <c r="B115" s="149" t="str">
        <f>VLOOKUP(A115,Lists!$B$2:$G$200,2,FALSE)</f>
        <v>REG006</v>
      </c>
      <c r="C115" s="149" t="str">
        <f>VLOOKUP(B115,'INFORM Severity - hidden'!$C$5:$D$200,2,FALSE)</f>
        <v>Türkiye,Greece</v>
      </c>
      <c r="D115" s="149" t="str">
        <f>VLOOKUP(A115,Lists!$B$2:$G$200,3,FALSE)</f>
        <v>TUR,GRC</v>
      </c>
      <c r="E115" s="150">
        <f>VLOOKUP(A115,Lists!$B$2:$G$200,5,FALSE)</f>
        <v>0</v>
      </c>
      <c r="F115" s="144">
        <f t="shared" si="15"/>
        <v>2.5</v>
      </c>
      <c r="G115" s="145">
        <f t="shared" si="16"/>
        <v>3</v>
      </c>
      <c r="H115" s="145" t="str">
        <f t="shared" si="17"/>
        <v>Medium</v>
      </c>
      <c r="I115" s="146" t="str">
        <f>INDEX(Trends!$D$3:$D$404,MATCH(B115,Trends!$C$3:$C$404,0))</f>
        <v>Stable</v>
      </c>
      <c r="J115" s="145" t="str">
        <f>VLOOKUP($B115,Reliability!$A$3:$I$300,9,FALSE)</f>
        <v>Medium</v>
      </c>
      <c r="K115" s="147">
        <f t="shared" si="18"/>
        <v>2.6</v>
      </c>
      <c r="L115" s="147">
        <f>VLOOKUP($B115,'Impact of the crisis'!$C$6:$N$300,12,FALSE)</f>
        <v>2.2999999999999998</v>
      </c>
      <c r="M115" s="147">
        <f>VLOOKUP($B115,'Impact of the crisis'!$C$6:$AB$300,26,FALSE)</f>
        <v>2.8</v>
      </c>
      <c r="N115" s="147">
        <f>VLOOKUP($B115,'Conditions of people affected'!$C$6:$R$300,16,FALSE)</f>
        <v>2.2999999999999998</v>
      </c>
      <c r="O115" s="147">
        <f>VLOOKUP($B115,'Conditions of people affected'!$C$6:$R$300,9,FALSE)</f>
        <v>2.6</v>
      </c>
      <c r="P115" s="147">
        <f>VLOOKUP($B115,'Conditions of people affected'!$C$6:$R$300,15,FALSE)</f>
        <v>2</v>
      </c>
      <c r="Q115" s="147">
        <f t="shared" si="19"/>
        <v>2.6</v>
      </c>
      <c r="R115" s="147">
        <f>VLOOKUP($B115,'Complexity of the crisis'!$C$6:$AN$300,22,FALSE)</f>
        <v>2.6</v>
      </c>
      <c r="S115" s="147">
        <f>VLOOKUP($B115,'Complexity of the crisis'!$C$6:$AN$300,38,FALSE)</f>
        <v>2.5</v>
      </c>
      <c r="T115" s="151" t="str">
        <f>VLOOKUP(B115,Lists!$C$3:$E$300,3,FALSE)</f>
        <v>Middle east,Europe</v>
      </c>
      <c r="U115" s="152">
        <f>VLOOKUP(B115,'INFORM Severity - hidden'!$C$5:$V$300,20,FALSE)</f>
        <v>45260</v>
      </c>
    </row>
    <row r="116" spans="1:21" x14ac:dyDescent="0.25">
      <c r="A116" s="148" t="str">
        <f t="array" ref="A116">IFERROR(INDEX(Lists!$B$2:$B$200,SMALL(IF(Lists!$I$2:$I$200="Individual",ROW(Lists!$B$2:$B$200)),ROW(112:112))-1,1),"")</f>
        <v>Central Mediterranean Route</v>
      </c>
      <c r="B116" s="149" t="str">
        <f>VLOOKUP(A116,Lists!$B$2:$G$200,2,FALSE)</f>
        <v>REG007</v>
      </c>
      <c r="C116" s="149" t="str">
        <f>VLOOKUP(B116,'INFORM Severity - hidden'!$C$5:$D$200,2,FALSE)</f>
        <v>Algeria,Tunisia,Libya,Italy</v>
      </c>
      <c r="D116" s="149" t="str">
        <f>VLOOKUP(A116,Lists!$B$2:$G$200,3,FALSE)</f>
        <v>DZA,TUN,LBY,ITA</v>
      </c>
      <c r="E116" s="150">
        <f>VLOOKUP(A116,Lists!$B$2:$G$200,5,FALSE)</f>
        <v>0</v>
      </c>
      <c r="F116" s="144">
        <f t="shared" si="15"/>
        <v>2.9</v>
      </c>
      <c r="G116" s="145">
        <f t="shared" si="16"/>
        <v>3</v>
      </c>
      <c r="H116" s="145" t="str">
        <f t="shared" si="17"/>
        <v>Medium</v>
      </c>
      <c r="I116" s="146" t="str">
        <f>INDEX(Trends!$D$3:$D$404,MATCH(B116,Trends!$C$3:$C$404,0))</f>
        <v>Decreasing</v>
      </c>
      <c r="J116" s="145" t="str">
        <f>VLOOKUP($B116,Reliability!$A$3:$I$300,9,FALSE)</f>
        <v>Very High</v>
      </c>
      <c r="K116" s="147">
        <f t="shared" si="18"/>
        <v>4.0999999999999996</v>
      </c>
      <c r="L116" s="147">
        <f>VLOOKUP($B116,'Impact of the crisis'!$C$6:$N$300,12,FALSE)</f>
        <v>5</v>
      </c>
      <c r="M116" s="147">
        <f>VLOOKUP($B116,'Impact of the crisis'!$C$6:$AB$300,26,FALSE)</f>
        <v>3.5</v>
      </c>
      <c r="N116" s="147">
        <f>VLOOKUP($B116,'Conditions of people affected'!$C$6:$R$300,16,FALSE)</f>
        <v>2</v>
      </c>
      <c r="O116" s="147">
        <f>VLOOKUP($B116,'Conditions of people affected'!$C$6:$R$300,9,FALSE)</f>
        <v>3</v>
      </c>
      <c r="P116" s="147">
        <f>VLOOKUP($B116,'Conditions of people affected'!$C$6:$R$300,15,FALSE)</f>
        <v>1</v>
      </c>
      <c r="Q116" s="147">
        <f t="shared" si="19"/>
        <v>3.1</v>
      </c>
      <c r="R116" s="147">
        <f>VLOOKUP($B116,'Complexity of the crisis'!$C$6:$AN$300,22,FALSE)</f>
        <v>2.7</v>
      </c>
      <c r="S116" s="147">
        <f>VLOOKUP($B116,'Complexity of the crisis'!$C$6:$AN$300,38,FALSE)</f>
        <v>3.5</v>
      </c>
      <c r="T116" s="151" t="str">
        <f>VLOOKUP(B116,Lists!$C$3:$E$300,3,FALSE)</f>
        <v>Africa,Africa,Africa,Europe</v>
      </c>
      <c r="U116" s="152">
        <f>VLOOKUP(B116,'INFORM Severity - hidden'!$C$5:$V$300,20,FALSE)</f>
        <v>45260</v>
      </c>
    </row>
    <row r="117" spans="1:21" x14ac:dyDescent="0.25">
      <c r="A117" s="148" t="str">
        <f t="array" ref="A117">IFERROR(INDEX(Lists!$B$2:$B$200,SMALL(IF(Lists!$I$2:$I$200="Individual",ROW(Lists!$B$2:$B$200)),ROW(113:113))-1,1),"")</f>
        <v>Western Mediterranean Route</v>
      </c>
      <c r="B117" s="149" t="str">
        <f>VLOOKUP(A117,Lists!$B$2:$G$200,2,FALSE)</f>
        <v>REG008</v>
      </c>
      <c r="C117" s="149" t="str">
        <f>VLOOKUP(B117,'INFORM Severity - hidden'!$C$5:$D$200,2,FALSE)</f>
        <v>Algeria,Morocco,Spain</v>
      </c>
      <c r="D117" s="149" t="str">
        <f>VLOOKUP(A117,Lists!$B$2:$G$200,3,FALSE)</f>
        <v>DZA,MAR,ESP</v>
      </c>
      <c r="E117" s="150">
        <f>VLOOKUP(A117,Lists!$B$2:$G$200,5,FALSE)</f>
        <v>0</v>
      </c>
      <c r="F117" s="144">
        <f t="shared" si="15"/>
        <v>2.6</v>
      </c>
      <c r="G117" s="145">
        <f t="shared" si="16"/>
        <v>3</v>
      </c>
      <c r="H117" s="145" t="str">
        <f t="shared" si="17"/>
        <v>Medium</v>
      </c>
      <c r="I117" s="146" t="str">
        <f>INDEX(Trends!$D$3:$D$404,MATCH(B117,Trends!$C$3:$C$404,0))</f>
        <v>Stable</v>
      </c>
      <c r="J117" s="145" t="str">
        <f>VLOOKUP($B117,Reliability!$A$3:$I$300,9,FALSE)</f>
        <v>Very High</v>
      </c>
      <c r="K117" s="147">
        <f t="shared" si="18"/>
        <v>3.8</v>
      </c>
      <c r="L117" s="147">
        <f>VLOOKUP($B117,'Impact of the crisis'!$C$6:$N$300,12,FALSE)</f>
        <v>5</v>
      </c>
      <c r="M117" s="147">
        <f>VLOOKUP($B117,'Impact of the crisis'!$C$6:$AB$300,26,FALSE)</f>
        <v>2.9</v>
      </c>
      <c r="N117" s="147">
        <f>VLOOKUP($B117,'Conditions of people affected'!$C$6:$R$300,16,FALSE)</f>
        <v>1.75</v>
      </c>
      <c r="O117" s="147">
        <f>VLOOKUP($B117,'Conditions of people affected'!$C$6:$R$300,9,FALSE)</f>
        <v>2.5</v>
      </c>
      <c r="P117" s="147">
        <f>VLOOKUP($B117,'Conditions of people affected'!$C$6:$R$300,15,FALSE)</f>
        <v>1</v>
      </c>
      <c r="Q117" s="147">
        <f t="shared" si="19"/>
        <v>2.7</v>
      </c>
      <c r="R117" s="147">
        <f>VLOOKUP($B117,'Complexity of the crisis'!$C$6:$AN$300,22,FALSE)</f>
        <v>2.9</v>
      </c>
      <c r="S117" s="147">
        <f>VLOOKUP($B117,'Complexity of the crisis'!$C$6:$AN$300,38,FALSE)</f>
        <v>2.5</v>
      </c>
      <c r="T117" s="151" t="str">
        <f>VLOOKUP(B117,Lists!$C$3:$E$300,3,FALSE)</f>
        <v>Africa,Africa,Europe</v>
      </c>
      <c r="U117" s="152">
        <f>VLOOKUP(B117,'INFORM Severity - hidden'!$C$5:$V$300,20,FALSE)</f>
        <v>45260</v>
      </c>
    </row>
    <row r="118" spans="1:21" x14ac:dyDescent="0.25">
      <c r="A118" s="148" t="str">
        <f t="array" ref="A118">IFERROR(INDEX(Lists!$B$2:$B$200,SMALL(IF(Lists!$I$2:$I$200="Individual",ROW(Lists!$B$2:$B$200)),ROW(114:114))-1,1),"")</f>
        <v>Rohingya Regional Crisis</v>
      </c>
      <c r="B118" s="149" t="str">
        <f>VLOOKUP(A118,Lists!$B$2:$G$200,2,FALSE)</f>
        <v>REG011</v>
      </c>
      <c r="C118" s="149" t="str">
        <f>VLOOKUP(B118,'INFORM Severity - hidden'!$C$5:$D$200,2,FALSE)</f>
        <v>Bangladesh,Myanmar</v>
      </c>
      <c r="D118" s="149" t="str">
        <f>VLOOKUP(A118,Lists!$B$2:$G$200,3,FALSE)</f>
        <v>BGD,MMR</v>
      </c>
      <c r="E118" s="150">
        <f>VLOOKUP(A118,Lists!$B$2:$G$200,5,FALSE)</f>
        <v>0</v>
      </c>
      <c r="F118" s="144">
        <f t="shared" si="15"/>
        <v>3.8</v>
      </c>
      <c r="G118" s="145">
        <f t="shared" si="16"/>
        <v>4</v>
      </c>
      <c r="H118" s="145" t="str">
        <f t="shared" si="17"/>
        <v>High</v>
      </c>
      <c r="I118" s="146" t="str">
        <f>INDEX(Trends!$D$3:$D$404,MATCH(B118,Trends!$C$3:$C$404,0))</f>
        <v>Stable</v>
      </c>
      <c r="J118" s="145" t="str">
        <f>VLOOKUP($B118,Reliability!$A$3:$I$300,9,FALSE)</f>
        <v>Very High</v>
      </c>
      <c r="K118" s="147">
        <f t="shared" si="18"/>
        <v>3.3</v>
      </c>
      <c r="L118" s="147">
        <f>VLOOKUP($B118,'Impact of the crisis'!$C$6:$N$300,12,FALSE)</f>
        <v>1.3</v>
      </c>
      <c r="M118" s="147">
        <f>VLOOKUP($B118,'Impact of the crisis'!$C$6:$AB$300,26,FALSE)</f>
        <v>4</v>
      </c>
      <c r="N118" s="147">
        <f>VLOOKUP($B118,'Conditions of people affected'!$C$6:$R$300,16,FALSE)</f>
        <v>4.0999999999999996</v>
      </c>
      <c r="O118" s="147">
        <f>VLOOKUP($B118,'Conditions of people affected'!$C$6:$R$300,9,FALSE)</f>
        <v>4.2</v>
      </c>
      <c r="P118" s="147">
        <f>VLOOKUP($B118,'Conditions of people affected'!$C$6:$R$300,15,FALSE)</f>
        <v>4</v>
      </c>
      <c r="Q118" s="147">
        <f t="shared" si="19"/>
        <v>3.8</v>
      </c>
      <c r="R118" s="147">
        <f>VLOOKUP($B118,'Complexity of the crisis'!$C$6:$AN$300,22,FALSE)</f>
        <v>3.5</v>
      </c>
      <c r="S118" s="147">
        <f>VLOOKUP($B118,'Complexity of the crisis'!$C$6:$AN$300,38,FALSE)</f>
        <v>4</v>
      </c>
      <c r="T118" s="151" t="str">
        <f>VLOOKUP(B118,Lists!$C$3:$E$300,3,FALSE)</f>
        <v>Asia,Asia</v>
      </c>
      <c r="U118" s="152">
        <f>VLOOKUP(B118,'INFORM Severity - hidden'!$C$5:$V$300,20,FALSE)</f>
        <v>45260</v>
      </c>
    </row>
    <row r="119" spans="1:21" x14ac:dyDescent="0.25">
      <c r="A119" s="148" t="str">
        <f t="array" ref="A119">IFERROR(INDEX(Lists!$B$2:$B$200,SMALL(IF(Lists!$I$2:$I$200="Individual",ROW(Lists!$B$2:$B$200)),ROW(115:115))-1,1),"")</f>
        <v>Southern Africa Regional Food Security Crisis</v>
      </c>
      <c r="B119" s="149" t="str">
        <f>VLOOKUP(A119,Lists!$B$2:$G$200,2,FALSE)</f>
        <v>REG012</v>
      </c>
      <c r="C119" s="149" t="str">
        <f>VLOOKUP(B119,'INFORM Severity - hidden'!$C$5:$D$200,2,FALSE)</f>
        <v>Lesotho,Madagascar,Malawi,Namibia,Eswatini,Zambia,Zimbabwe,Tanzania</v>
      </c>
      <c r="D119" s="149" t="str">
        <f>VLOOKUP(A119,Lists!$B$2:$G$200,3,FALSE)</f>
        <v>LSO,MDG,MWI,NAM,SWZ,ZMB,ZWE,TZA</v>
      </c>
      <c r="E119" s="150">
        <f>VLOOKUP(A119,Lists!$B$2:$G$200,5,FALSE)</f>
        <v>0</v>
      </c>
      <c r="F119" s="144">
        <f t="shared" si="15"/>
        <v>3.9</v>
      </c>
      <c r="G119" s="145">
        <f t="shared" si="16"/>
        <v>4</v>
      </c>
      <c r="H119" s="145" t="str">
        <f t="shared" si="17"/>
        <v>High</v>
      </c>
      <c r="I119" s="146" t="str">
        <f>INDEX(Trends!$D$3:$D$404,MATCH(B119,Trends!$C$3:$C$404,0))</f>
        <v>Stable</v>
      </c>
      <c r="J119" s="145" t="str">
        <f>VLOOKUP($B119,Reliability!$A$3:$I$300,9,FALSE)</f>
        <v>Very High</v>
      </c>
      <c r="K119" s="147">
        <f t="shared" si="18"/>
        <v>3.8</v>
      </c>
      <c r="L119" s="147">
        <f>VLOOKUP($B119,'Impact of the crisis'!$C$6:$N$300,12,FALSE)</f>
        <v>4.0999999999999996</v>
      </c>
      <c r="M119" s="147">
        <f>VLOOKUP($B119,'Impact of the crisis'!$C$6:$AB$300,26,FALSE)</f>
        <v>3.7</v>
      </c>
      <c r="N119" s="147">
        <f>VLOOKUP($B119,'Conditions of people affected'!$C$6:$R$300,16,FALSE)</f>
        <v>4</v>
      </c>
      <c r="O119" s="147">
        <f>VLOOKUP($B119,'Conditions of people affected'!$C$6:$R$300,9,FALSE)</f>
        <v>5</v>
      </c>
      <c r="P119" s="147">
        <f>VLOOKUP($B119,'Conditions of people affected'!$C$6:$R$300,15,FALSE)</f>
        <v>3</v>
      </c>
      <c r="Q119" s="147">
        <f t="shared" si="19"/>
        <v>3.8</v>
      </c>
      <c r="R119" s="147">
        <f>VLOOKUP($B119,'Complexity of the crisis'!$C$6:$AN$300,22,FALSE)</f>
        <v>2.7</v>
      </c>
      <c r="S119" s="147">
        <f>VLOOKUP($B119,'Complexity of the crisis'!$C$6:$AN$300,38,FALSE)</f>
        <v>4.5</v>
      </c>
      <c r="T119" s="151" t="str">
        <f>VLOOKUP(B119,Lists!$C$3:$E$300,3,FALSE)</f>
        <v>Africa,Africa,Africa,Africa,Africa,Africa,Africa,Africa</v>
      </c>
      <c r="U119" s="152">
        <f>VLOOKUP(B119,'INFORM Severity - hidden'!$C$5:$V$300,20,FALSE)</f>
        <v>45260</v>
      </c>
    </row>
    <row r="120" spans="1:21" x14ac:dyDescent="0.25">
      <c r="A120" s="148" t="str">
        <f t="array" ref="A120">IFERROR(INDEX(Lists!$B$2:$B$200,SMALL(IF(Lists!$I$2:$I$200="Individual",ROW(Lists!$B$2:$B$200)),ROW(116:116))-1,1),"")</f>
        <v>Nagorno-Karabakh Conflict</v>
      </c>
      <c r="B120" s="149" t="str">
        <f>VLOOKUP(A120,Lists!$B$2:$G$200,2,FALSE)</f>
        <v>REG013</v>
      </c>
      <c r="C120" s="149" t="str">
        <f>VLOOKUP(B120,'INFORM Severity - hidden'!$C$5:$D$200,2,FALSE)</f>
        <v>Armenia,Azerbaijan</v>
      </c>
      <c r="D120" s="149" t="str">
        <f>VLOOKUP(A120,Lists!$B$2:$G$200,3,FALSE)</f>
        <v>ARM,AZE</v>
      </c>
      <c r="E120" s="150">
        <f>VLOOKUP(A120,Lists!$B$2:$G$200,5,FALSE)</f>
        <v>0</v>
      </c>
      <c r="F120" s="144">
        <f t="shared" si="15"/>
        <v>2.6</v>
      </c>
      <c r="G120" s="145">
        <f t="shared" si="16"/>
        <v>3</v>
      </c>
      <c r="H120" s="145" t="str">
        <f t="shared" si="17"/>
        <v>Medium</v>
      </c>
      <c r="I120" s="146" t="str">
        <f>INDEX(Trends!$D$3:$D$404,MATCH(B120,Trends!$C$3:$C$404,0))</f>
        <v>Increasing</v>
      </c>
      <c r="J120" s="145" t="str">
        <f>VLOOKUP($B120,Reliability!$A$3:$I$300,9,FALSE)</f>
        <v>Very High</v>
      </c>
      <c r="K120" s="147">
        <f t="shared" si="18"/>
        <v>2.2999999999999998</v>
      </c>
      <c r="L120" s="147">
        <f>VLOOKUP($B120,'Impact of the crisis'!$C$6:$N$300,12,FALSE)</f>
        <v>1.2</v>
      </c>
      <c r="M120" s="147">
        <f>VLOOKUP($B120,'Impact of the crisis'!$C$6:$AB$300,26,FALSE)</f>
        <v>2.8</v>
      </c>
      <c r="N120" s="147">
        <f>VLOOKUP($B120,'Conditions of people affected'!$C$6:$R$300,16,FALSE)</f>
        <v>2.6</v>
      </c>
      <c r="O120" s="147">
        <f>VLOOKUP($B120,'Conditions of people affected'!$C$6:$R$300,9,FALSE)</f>
        <v>2.2000000000000002</v>
      </c>
      <c r="P120" s="147">
        <f>VLOOKUP($B120,'Conditions of people affected'!$C$6:$R$300,15,FALSE)</f>
        <v>3</v>
      </c>
      <c r="Q120" s="147">
        <f t="shared" si="19"/>
        <v>2.7</v>
      </c>
      <c r="R120" s="147">
        <f>VLOOKUP($B120,'Complexity of the crisis'!$C$6:$AN$300,22,FALSE)</f>
        <v>2.4</v>
      </c>
      <c r="S120" s="147">
        <f>VLOOKUP($B120,'Complexity of the crisis'!$C$6:$AN$300,38,FALSE)</f>
        <v>3</v>
      </c>
      <c r="T120" s="151" t="str">
        <f>VLOOKUP(B120,Lists!$C$3:$E$300,3,FALSE)</f>
        <v>Middle east,Middle east</v>
      </c>
      <c r="U120" s="152">
        <f>VLOOKUP(B120,'INFORM Severity - hidden'!$C$5:$V$300,20,FALSE)</f>
        <v>45260</v>
      </c>
    </row>
    <row r="121" spans="1:21" x14ac:dyDescent="0.25">
      <c r="A121" s="148" t="str">
        <f t="array" ref="A121">IFERROR(INDEX(Lists!$B$2:$B$200,SMALL(IF(Lists!$I$2:$I$200="Individual",ROW(Lists!$B$2:$B$200)),ROW(117:117))-1,1),"")</f>
        <v>Eastern Africa Regional Drought Crisis</v>
      </c>
      <c r="B121" s="149" t="str">
        <f>VLOOKUP(A121,Lists!$B$2:$G$200,2,FALSE)</f>
        <v>REG014</v>
      </c>
      <c r="C121" s="149" t="str">
        <f>VLOOKUP(B121,'INFORM Severity - hidden'!$C$5:$D$200,2,FALSE)</f>
        <v>Ethiopia,Somalia,Kenya</v>
      </c>
      <c r="D121" s="149" t="str">
        <f>VLOOKUP(A121,Lists!$B$2:$G$200,3,FALSE)</f>
        <v>ETH,SOM,KEN</v>
      </c>
      <c r="E121" s="150" t="str">
        <f>VLOOKUP(A121,Lists!$B$2:$G$200,5,FALSE)</f>
        <v>Drought</v>
      </c>
      <c r="F121" s="144">
        <f t="shared" si="15"/>
        <v>4.2</v>
      </c>
      <c r="G121" s="145">
        <f t="shared" si="16"/>
        <v>5</v>
      </c>
      <c r="H121" s="145" t="str">
        <f t="shared" si="17"/>
        <v>Very High</v>
      </c>
      <c r="I121" s="146" t="str">
        <f>INDEX(Trends!$D$3:$D$404,MATCH(B121,Trends!$C$3:$C$404,0))</f>
        <v>Stable</v>
      </c>
      <c r="J121" s="145" t="str">
        <f>VLOOKUP($B121,Reliability!$A$3:$I$300,9,FALSE)</f>
        <v>High</v>
      </c>
      <c r="K121" s="147">
        <f t="shared" si="18"/>
        <v>4.2</v>
      </c>
      <c r="L121" s="147">
        <f>VLOOKUP($B121,'Impact of the crisis'!$C$6:$N$300,12,FALSE)</f>
        <v>4.3</v>
      </c>
      <c r="M121" s="147">
        <f>VLOOKUP($B121,'Impact of the crisis'!$C$6:$AB$300,26,FALSE)</f>
        <v>4.0999999999999996</v>
      </c>
      <c r="N121" s="147">
        <f>VLOOKUP($B121,'Conditions of people affected'!$C$6:$R$300,16,FALSE)</f>
        <v>4</v>
      </c>
      <c r="O121" s="147">
        <f>VLOOKUP($B121,'Conditions of people affected'!$C$6:$R$300,9,FALSE)</f>
        <v>5</v>
      </c>
      <c r="P121" s="147">
        <f>VLOOKUP($B121,'Conditions of people affected'!$C$6:$R$300,15,FALSE)</f>
        <v>3</v>
      </c>
      <c r="Q121" s="147">
        <f t="shared" si="19"/>
        <v>4.5</v>
      </c>
      <c r="R121" s="147">
        <f>VLOOKUP($B121,'Complexity of the crisis'!$C$6:$AN$300,22,FALSE)</f>
        <v>3.8</v>
      </c>
      <c r="S121" s="147">
        <f>VLOOKUP($B121,'Complexity of the crisis'!$C$6:$AN$300,38,FALSE)</f>
        <v>5</v>
      </c>
      <c r="T121" s="151" t="str">
        <f>VLOOKUP(B121,Lists!$C$3:$E$300,3,FALSE)</f>
        <v>Africa,Africa,Africa</v>
      </c>
      <c r="U121" s="152">
        <f>VLOOKUP(B121,'INFORM Severity - hidden'!$C$5:$V$300,20,FALSE)</f>
        <v>45260</v>
      </c>
    </row>
    <row r="122" spans="1:21" x14ac:dyDescent="0.25">
      <c r="A122" s="148" t="str">
        <f t="array" ref="A122">IFERROR(INDEX(Lists!$B$2:$B$200,SMALL(IF(Lists!$I$2:$I$200="Individual",ROW(Lists!$B$2:$B$200)),ROW(118:118))-1,1),"")</f>
        <v>Turkiye / Syria earthquake</v>
      </c>
      <c r="B122" s="149" t="str">
        <f>VLOOKUP(A122,Lists!$B$2:$G$200,2,FALSE)</f>
        <v>REG015</v>
      </c>
      <c r="C122" s="149" t="str">
        <f>VLOOKUP(B122,'INFORM Severity - hidden'!$C$5:$D$200,2,FALSE)</f>
        <v>Türkiye,Syria</v>
      </c>
      <c r="D122" s="149" t="str">
        <f>VLOOKUP(A122,Lists!$B$2:$G$200,3,FALSE)</f>
        <v>TUR,SYR</v>
      </c>
      <c r="E122" s="150" t="str">
        <f>VLOOKUP(A122,Lists!$B$2:$G$200,5,FALSE)</f>
        <v>Earthquake</v>
      </c>
      <c r="F122" s="144">
        <f t="shared" si="15"/>
        <v>3.6</v>
      </c>
      <c r="G122" s="145">
        <f t="shared" si="16"/>
        <v>4</v>
      </c>
      <c r="H122" s="145" t="str">
        <f t="shared" si="17"/>
        <v>High</v>
      </c>
      <c r="I122" s="146" t="str">
        <f>INDEX(Trends!$D$3:$D$404,MATCH(B122,Trends!$C$3:$C$404,0))</f>
        <v>Decreasing</v>
      </c>
      <c r="J122" s="145" t="str">
        <f>VLOOKUP($B122,Reliability!$A$3:$I$300,9,FALSE)</f>
        <v>High</v>
      </c>
      <c r="K122" s="147">
        <f t="shared" si="18"/>
        <v>3.4</v>
      </c>
      <c r="L122" s="147">
        <f>VLOOKUP($B122,'Impact of the crisis'!$C$6:$N$300,12,FALSE)</f>
        <v>2.6</v>
      </c>
      <c r="M122" s="147">
        <f>VLOOKUP($B122,'Impact of the crisis'!$C$6:$AB$300,26,FALSE)</f>
        <v>3.7</v>
      </c>
      <c r="N122" s="147">
        <f>VLOOKUP($B122,'Conditions of people affected'!$C$6:$R$300,16,FALSE)</f>
        <v>3.6</v>
      </c>
      <c r="O122" s="147">
        <f>VLOOKUP($B122,'Conditions of people affected'!$C$6:$R$300,9,FALSE)</f>
        <v>4.2</v>
      </c>
      <c r="P122" s="147">
        <f>VLOOKUP($B122,'Conditions of people affected'!$C$6:$R$300,15,FALSE)</f>
        <v>3</v>
      </c>
      <c r="Q122" s="147">
        <f t="shared" si="19"/>
        <v>3.9</v>
      </c>
      <c r="R122" s="147">
        <f>VLOOKUP($B122,'Complexity of the crisis'!$C$6:$AN$300,22,FALSE)</f>
        <v>3.1</v>
      </c>
      <c r="S122" s="147">
        <f>VLOOKUP($B122,'Complexity of the crisis'!$C$6:$AN$300,38,FALSE)</f>
        <v>4.5</v>
      </c>
      <c r="T122" s="151" t="str">
        <f>VLOOKUP(B122,Lists!$C$3:$E$300,3,FALSE)</f>
        <v>Middle east,Middle east</v>
      </c>
      <c r="U122" s="152">
        <f>VLOOKUP(B122,'INFORM Severity - hidden'!$C$5:$V$300,20,FALSE)</f>
        <v>45260</v>
      </c>
    </row>
    <row r="123" spans="1:21" x14ac:dyDescent="0.25">
      <c r="A123" s="148" t="str">
        <f t="array" ref="A123">IFERROR(INDEX(Lists!$B$2:$B$200,SMALL(IF(Lists!$I$2:$I$200="Individual",ROW(Lists!$B$2:$B$200)),ROW(119:119))-1,1),"")</f>
        <v>Displacement from Russia-Ukraine conflict in Romania</v>
      </c>
      <c r="B123" s="149" t="str">
        <f>VLOOKUP(A123,Lists!$B$2:$G$200,2,FALSE)</f>
        <v>ROU002</v>
      </c>
      <c r="C123" s="149" t="str">
        <f>VLOOKUP(B123,'INFORM Severity - hidden'!$C$5:$D$200,2,FALSE)</f>
        <v>Romania</v>
      </c>
      <c r="D123" s="149" t="str">
        <f>VLOOKUP(A123,Lists!$B$2:$G$200,3,FALSE)</f>
        <v>ROU</v>
      </c>
      <c r="E123" s="150" t="str">
        <f>VLOOKUP(A123,Lists!$B$2:$G$200,5,FALSE)</f>
        <v>Conflict,Displacement</v>
      </c>
      <c r="F123" s="144">
        <f t="shared" si="15"/>
        <v>1.7</v>
      </c>
      <c r="G123" s="145">
        <f t="shared" si="16"/>
        <v>2</v>
      </c>
      <c r="H123" s="145" t="str">
        <f t="shared" si="17"/>
        <v>Low</v>
      </c>
      <c r="I123" s="146" t="str">
        <f>INDEX(Trends!$D$3:$D$404,MATCH(B123,Trends!$C$3:$C$404,0))</f>
        <v>Increasing</v>
      </c>
      <c r="J123" s="145" t="str">
        <f>VLOOKUP($B123,Reliability!$A$3:$I$300,9,FALSE)</f>
        <v>Very High</v>
      </c>
      <c r="K123" s="147">
        <f t="shared" si="18"/>
        <v>2.9</v>
      </c>
      <c r="L123" s="147">
        <f>VLOOKUP($B123,'Impact of the crisis'!$C$6:$N$300,12,FALSE)</f>
        <v>4.5999999999999996</v>
      </c>
      <c r="M123" s="147">
        <f>VLOOKUP($B123,'Impact of the crisis'!$C$6:$AB$300,26,FALSE)</f>
        <v>1.5</v>
      </c>
      <c r="N123" s="147">
        <f>VLOOKUP($B123,'Conditions of people affected'!$C$6:$R$300,16,FALSE)</f>
        <v>1.25</v>
      </c>
      <c r="O123" s="147">
        <f>VLOOKUP($B123,'Conditions of people affected'!$C$6:$R$300,9,FALSE)</f>
        <v>1.5</v>
      </c>
      <c r="P123" s="147">
        <f>VLOOKUP($B123,'Conditions of people affected'!$C$6:$R$300,15,FALSE)</f>
        <v>1</v>
      </c>
      <c r="Q123" s="147">
        <f t="shared" si="19"/>
        <v>1.4</v>
      </c>
      <c r="R123" s="147">
        <f>VLOOKUP($B123,'Complexity of the crisis'!$C$6:$AN$300,22,FALSE)</f>
        <v>1.3</v>
      </c>
      <c r="S123" s="147">
        <f>VLOOKUP($B123,'Complexity of the crisis'!$C$6:$AN$300,38,FALSE)</f>
        <v>1.5</v>
      </c>
      <c r="T123" s="151" t="str">
        <f>VLOOKUP(B123,Lists!$C$3:$E$300,3,FALSE)</f>
        <v>Europe</v>
      </c>
      <c r="U123" s="152">
        <f>VLOOKUP(B123,'INFORM Severity - hidden'!$C$5:$V$300,20,FALSE)</f>
        <v>45259</v>
      </c>
    </row>
    <row r="124" spans="1:21" x14ac:dyDescent="0.25">
      <c r="A124" s="148" t="str">
        <f t="array" ref="A124">IFERROR(INDEX(Lists!$B$2:$B$200,SMALL(IF(Lists!$I$2:$I$200="Individual",ROW(Lists!$B$2:$B$200)),ROW(120:120))-1,1),"")</f>
        <v>Displacement from Russia-Ukraine conflict in Russia</v>
      </c>
      <c r="B124" s="149" t="str">
        <f>VLOOKUP(A124,Lists!$B$2:$G$200,2,FALSE)</f>
        <v>RUS002</v>
      </c>
      <c r="C124" s="149" t="str">
        <f>VLOOKUP(B124,'INFORM Severity - hidden'!$C$5:$D$200,2,FALSE)</f>
        <v>Russia</v>
      </c>
      <c r="D124" s="149" t="str">
        <f>VLOOKUP(A124,Lists!$B$2:$G$200,3,FALSE)</f>
        <v>RUS</v>
      </c>
      <c r="E124" s="150" t="str">
        <f>VLOOKUP(A124,Lists!$B$2:$G$200,5,FALSE)</f>
        <v>Conflict,Displacement</v>
      </c>
      <c r="F124" s="144">
        <f t="shared" si="15"/>
        <v>2.7</v>
      </c>
      <c r="G124" s="145">
        <f t="shared" si="16"/>
        <v>3</v>
      </c>
      <c r="H124" s="145" t="str">
        <f t="shared" si="17"/>
        <v>Medium</v>
      </c>
      <c r="I124" s="146" t="str">
        <f>INDEX(Trends!$D$3:$D$404,MATCH(B124,Trends!$C$3:$C$404,0))</f>
        <v>Stable</v>
      </c>
      <c r="J124" s="145" t="str">
        <f>VLOOKUP($B124,Reliability!$A$3:$I$300,9,FALSE)</f>
        <v>High</v>
      </c>
      <c r="K124" s="147">
        <f t="shared" si="18"/>
        <v>3.6</v>
      </c>
      <c r="L124" s="147">
        <f>VLOOKUP($B124,'Impact of the crisis'!$C$6:$N$300,12,FALSE)</f>
        <v>5</v>
      </c>
      <c r="M124" s="147">
        <f>VLOOKUP($B124,'Impact of the crisis'!$C$6:$AB$300,26,FALSE)</f>
        <v>2.2999999999999998</v>
      </c>
      <c r="N124" s="147">
        <f>VLOOKUP($B124,'Conditions of people affected'!$C$6:$R$300,16,FALSE)</f>
        <v>2.25</v>
      </c>
      <c r="O124" s="147">
        <f>VLOOKUP($B124,'Conditions of people affected'!$C$6:$R$300,9,FALSE)</f>
        <v>3.5</v>
      </c>
      <c r="P124" s="147">
        <f>VLOOKUP($B124,'Conditions of people affected'!$C$6:$R$300,15,FALSE)</f>
        <v>1</v>
      </c>
      <c r="Q124" s="147">
        <f t="shared" si="19"/>
        <v>2.7</v>
      </c>
      <c r="R124" s="147">
        <f>VLOOKUP($B124,'Complexity of the crisis'!$C$6:$AN$300,22,FALSE)</f>
        <v>2.9</v>
      </c>
      <c r="S124" s="147">
        <f>VLOOKUP($B124,'Complexity of the crisis'!$C$6:$AN$300,38,FALSE)</f>
        <v>2.5</v>
      </c>
      <c r="T124" s="151" t="str">
        <f>VLOOKUP(B124,Lists!$C$3:$E$300,3,FALSE)</f>
        <v>Europe</v>
      </c>
      <c r="U124" s="152">
        <f>VLOOKUP(B124,'INFORM Severity - hidden'!$C$5:$V$300,20,FALSE)</f>
        <v>45259</v>
      </c>
    </row>
    <row r="125" spans="1:21" x14ac:dyDescent="0.25">
      <c r="A125" s="148" t="str">
        <f t="array" ref="A125">IFERROR(INDEX(Lists!$B$2:$B$200,SMALL(IF(Lists!$I$2:$I$200="Individual",ROW(Lists!$B$2:$B$200)),ROW(121:121))-1,1),"")</f>
        <v>Burundi and DRC refugees in Rwanda</v>
      </c>
      <c r="B125" s="149" t="str">
        <f>VLOOKUP(A125,Lists!$B$2:$G$200,2,FALSE)</f>
        <v>RWA002</v>
      </c>
      <c r="C125" s="149" t="str">
        <f>VLOOKUP(B125,'INFORM Severity - hidden'!$C$5:$D$200,2,FALSE)</f>
        <v>Rwanda</v>
      </c>
      <c r="D125" s="149" t="str">
        <f>VLOOKUP(A125,Lists!$B$2:$G$200,3,FALSE)</f>
        <v>RWA</v>
      </c>
      <c r="E125" s="150" t="str">
        <f>VLOOKUP(A125,Lists!$B$2:$G$200,5,FALSE)</f>
        <v>Displacement</v>
      </c>
      <c r="F125" s="144">
        <f t="shared" si="15"/>
        <v>2.4</v>
      </c>
      <c r="G125" s="145">
        <f t="shared" si="16"/>
        <v>3</v>
      </c>
      <c r="H125" s="145" t="str">
        <f t="shared" si="17"/>
        <v>Medium</v>
      </c>
      <c r="I125" s="146" t="str">
        <f>INDEX(Trends!$D$3:$D$404,MATCH(B125,Trends!$C$3:$C$404,0))</f>
        <v>Stable</v>
      </c>
      <c r="J125" s="145" t="str">
        <f>VLOOKUP($B125,Reliability!$A$3:$I$300,9,FALSE)</f>
        <v>Medium</v>
      </c>
      <c r="K125" s="147">
        <f t="shared" si="18"/>
        <v>2.5</v>
      </c>
      <c r="L125" s="147">
        <f>VLOOKUP($B125,'Impact of the crisis'!$C$6:$N$300,12,FALSE)</f>
        <v>2.2000000000000002</v>
      </c>
      <c r="M125" s="147">
        <f>VLOOKUP($B125,'Impact of the crisis'!$C$6:$AB$300,26,FALSE)</f>
        <v>2.7</v>
      </c>
      <c r="N125" s="147">
        <f>VLOOKUP($B125,'Conditions of people affected'!$C$6:$R$300,16,FALSE)</f>
        <v>2.4500000000000002</v>
      </c>
      <c r="O125" s="147">
        <f>VLOOKUP($B125,'Conditions of people affected'!$C$6:$R$300,9,FALSE)</f>
        <v>1.9</v>
      </c>
      <c r="P125" s="147">
        <f>VLOOKUP($B125,'Conditions of people affected'!$C$6:$R$300,15,FALSE)</f>
        <v>3</v>
      </c>
      <c r="Q125" s="147">
        <f t="shared" si="19"/>
        <v>2.2999999999999998</v>
      </c>
      <c r="R125" s="147">
        <f>VLOOKUP($B125,'Complexity of the crisis'!$C$6:$AN$300,22,FALSE)</f>
        <v>3</v>
      </c>
      <c r="S125" s="147">
        <f>VLOOKUP($B125,'Complexity of the crisis'!$C$6:$AN$300,38,FALSE)</f>
        <v>1.5</v>
      </c>
      <c r="T125" s="151" t="str">
        <f>VLOOKUP(B125,Lists!$C$3:$E$300,3,FALSE)</f>
        <v>Africa</v>
      </c>
      <c r="U125" s="152">
        <f>VLOOKUP(B125,'INFORM Severity - hidden'!$C$5:$V$300,20,FALSE)</f>
        <v>45258</v>
      </c>
    </row>
    <row r="126" spans="1:21" x14ac:dyDescent="0.25">
      <c r="A126" s="148" t="str">
        <f t="array" ref="A126">IFERROR(INDEX(Lists!$B$2:$B$200,SMALL(IF(Lists!$I$2:$I$200="Individual",ROW(Lists!$B$2:$B$200)),ROW(122:122))-1,1),"")</f>
        <v>Complex crisis in Sudan</v>
      </c>
      <c r="B126" s="149" t="str">
        <f>VLOOKUP(A126,Lists!$B$2:$G$200,2,FALSE)</f>
        <v>SDN001</v>
      </c>
      <c r="C126" s="149" t="str">
        <f>VLOOKUP(B126,'INFORM Severity - hidden'!$C$5:$D$200,2,FALSE)</f>
        <v>Sudan</v>
      </c>
      <c r="D126" s="149" t="str">
        <f>VLOOKUP(A126,Lists!$B$2:$G$200,3,FALSE)</f>
        <v>SDN</v>
      </c>
      <c r="E126" s="150" t="str">
        <f>VLOOKUP(A126,Lists!$B$2:$G$200,5,FALSE)</f>
        <v>Displacement,Violence,Floods</v>
      </c>
      <c r="F126" s="144">
        <f t="shared" si="15"/>
        <v>4.8</v>
      </c>
      <c r="G126" s="145">
        <f t="shared" si="16"/>
        <v>5</v>
      </c>
      <c r="H126" s="145" t="str">
        <f t="shared" si="17"/>
        <v>Very High</v>
      </c>
      <c r="I126" s="146" t="str">
        <f>INDEX(Trends!$D$3:$D$404,MATCH(B126,Trends!$C$3:$C$404,0))</f>
        <v>Increasing</v>
      </c>
      <c r="J126" s="145" t="str">
        <f>VLOOKUP($B126,Reliability!$A$3:$I$300,9,FALSE)</f>
        <v>Very High</v>
      </c>
      <c r="K126" s="147">
        <f t="shared" si="18"/>
        <v>4.5999999999999996</v>
      </c>
      <c r="L126" s="147">
        <f>VLOOKUP($B126,'Impact of the crisis'!$C$6:$N$300,12,FALSE)</f>
        <v>4.8</v>
      </c>
      <c r="M126" s="147">
        <f>VLOOKUP($B126,'Impact of the crisis'!$C$6:$AB$300,26,FALSE)</f>
        <v>4.5</v>
      </c>
      <c r="N126" s="147">
        <f>VLOOKUP($B126,'Conditions of people affected'!$C$6:$R$300,16,FALSE)</f>
        <v>5</v>
      </c>
      <c r="O126" s="147">
        <f>VLOOKUP($B126,'Conditions of people affected'!$C$6:$R$300,9,FALSE)</f>
        <v>5</v>
      </c>
      <c r="P126" s="147">
        <f>VLOOKUP($B126,'Conditions of people affected'!$C$6:$R$300,15,FALSE)</f>
        <v>5</v>
      </c>
      <c r="Q126" s="147">
        <f t="shared" si="19"/>
        <v>4.5999999999999996</v>
      </c>
      <c r="R126" s="147">
        <f>VLOOKUP($B126,'Complexity of the crisis'!$C$6:$AN$300,22,FALSE)</f>
        <v>4</v>
      </c>
      <c r="S126" s="147">
        <f>VLOOKUP($B126,'Complexity of the crisis'!$C$6:$AN$300,38,FALSE)</f>
        <v>5</v>
      </c>
      <c r="T126" s="151" t="str">
        <f>VLOOKUP(B126,Lists!$C$3:$E$300,3,FALSE)</f>
        <v>Africa</v>
      </c>
      <c r="U126" s="152">
        <f>VLOOKUP(B126,'INFORM Severity - hidden'!$C$5:$V$300,20,FALSE)</f>
        <v>45260</v>
      </c>
    </row>
    <row r="127" spans="1:21" x14ac:dyDescent="0.25">
      <c r="A127" s="148" t="str">
        <f t="array" ref="A127">IFERROR(INDEX(Lists!$B$2:$B$200,SMALL(IF(Lists!$I$2:$I$200="Individual",ROW(Lists!$B$2:$B$200)),ROW(123:123))-1,1),"")</f>
        <v>Refugees in Sudan</v>
      </c>
      <c r="B127" s="149" t="str">
        <f>VLOOKUP(A127,Lists!$B$2:$G$200,2,FALSE)</f>
        <v>SDN005</v>
      </c>
      <c r="C127" s="149" t="str">
        <f>VLOOKUP(B127,'INFORM Severity - hidden'!$C$5:$D$200,2,FALSE)</f>
        <v>Sudan</v>
      </c>
      <c r="D127" s="149" t="str">
        <f>VLOOKUP(A127,Lists!$B$2:$G$200,3,FALSE)</f>
        <v>SDN</v>
      </c>
      <c r="E127" s="150" t="str">
        <f>VLOOKUP(A127,Lists!$B$2:$G$200,5,FALSE)</f>
        <v>Displacement</v>
      </c>
      <c r="F127" s="144">
        <f t="shared" si="15"/>
        <v>3.3</v>
      </c>
      <c r="G127" s="145">
        <f t="shared" si="16"/>
        <v>4</v>
      </c>
      <c r="H127" s="145" t="str">
        <f t="shared" si="17"/>
        <v>High</v>
      </c>
      <c r="I127" s="146" t="str">
        <f>INDEX(Trends!$D$3:$D$404,MATCH(B127,Trends!$C$3:$C$404,0))</f>
        <v>Decreasing</v>
      </c>
      <c r="J127" s="145" t="str">
        <f>VLOOKUP($B127,Reliability!$A$3:$I$300,9,FALSE)</f>
        <v>High</v>
      </c>
      <c r="K127" s="147">
        <f t="shared" si="18"/>
        <v>3.3</v>
      </c>
      <c r="L127" s="147">
        <f>VLOOKUP($B127,'Impact of the crisis'!$C$6:$N$300,12,FALSE)</f>
        <v>2.2000000000000002</v>
      </c>
      <c r="M127" s="147">
        <f>VLOOKUP($B127,'Impact of the crisis'!$C$6:$AB$300,26,FALSE)</f>
        <v>3.7</v>
      </c>
      <c r="N127" s="147">
        <f>VLOOKUP($B127,'Conditions of people affected'!$C$6:$R$300,16,FALSE)</f>
        <v>3.2</v>
      </c>
      <c r="O127" s="147">
        <f>VLOOKUP($B127,'Conditions of people affected'!$C$6:$R$300,9,FALSE)</f>
        <v>3.4</v>
      </c>
      <c r="P127" s="147">
        <f>VLOOKUP($B127,'Conditions of people affected'!$C$6:$R$300,15,FALSE)</f>
        <v>3</v>
      </c>
      <c r="Q127" s="147">
        <f t="shared" si="19"/>
        <v>3.5</v>
      </c>
      <c r="R127" s="147">
        <f>VLOOKUP($B127,'Complexity of the crisis'!$C$6:$AN$300,22,FALSE)</f>
        <v>4</v>
      </c>
      <c r="S127" s="147">
        <f>VLOOKUP($B127,'Complexity of the crisis'!$C$6:$AN$300,38,FALSE)</f>
        <v>3</v>
      </c>
      <c r="T127" s="151" t="str">
        <f>VLOOKUP(B127,Lists!$C$3:$E$300,3,FALSE)</f>
        <v>Africa</v>
      </c>
      <c r="U127" s="152">
        <f>VLOOKUP(B127,'INFORM Severity - hidden'!$C$5:$V$300,20,FALSE)</f>
        <v>45260</v>
      </c>
    </row>
    <row r="128" spans="1:21" x14ac:dyDescent="0.25">
      <c r="A128" s="148" t="str">
        <f t="array" ref="A128">IFERROR(INDEX(Lists!$B$2:$B$200,SMALL(IF(Lists!$I$2:$I$200="Individual",ROW(Lists!$B$2:$B$200)),ROW(124:124))-1,1),"")</f>
        <v>Drought in Senegal</v>
      </c>
      <c r="B128" s="149" t="str">
        <f>VLOOKUP(A128,Lists!$B$2:$G$200,2,FALSE)</f>
        <v>SEN002</v>
      </c>
      <c r="C128" s="149" t="str">
        <f>VLOOKUP(B128,'INFORM Severity - hidden'!$C$5:$D$200,2,FALSE)</f>
        <v>Senegal</v>
      </c>
      <c r="D128" s="149" t="str">
        <f>VLOOKUP(A128,Lists!$B$2:$G$200,3,FALSE)</f>
        <v>SEN</v>
      </c>
      <c r="E128" s="150" t="str">
        <f>VLOOKUP(A128,Lists!$B$2:$G$200,5,FALSE)</f>
        <v>Drought</v>
      </c>
      <c r="F128" s="144">
        <f t="shared" si="15"/>
        <v>2.7</v>
      </c>
      <c r="G128" s="145">
        <f t="shared" si="16"/>
        <v>3</v>
      </c>
      <c r="H128" s="145" t="str">
        <f t="shared" si="17"/>
        <v>Medium</v>
      </c>
      <c r="I128" s="146" t="str">
        <f>INDEX(Trends!$D$3:$D$404,MATCH(B128,Trends!$C$3:$C$404,0))</f>
        <v>Stable</v>
      </c>
      <c r="J128" s="145" t="str">
        <f>VLOOKUP($B128,Reliability!$A$3:$I$300,9,FALSE)</f>
        <v>Very High</v>
      </c>
      <c r="K128" s="147">
        <f t="shared" si="18"/>
        <v>3</v>
      </c>
      <c r="L128" s="147">
        <f>VLOOKUP($B128,'Impact of the crisis'!$C$6:$N$300,12,FALSE)</f>
        <v>4.5</v>
      </c>
      <c r="M128" s="147">
        <f>VLOOKUP($B128,'Impact of the crisis'!$C$6:$AB$300,26,FALSE)</f>
        <v>1.8</v>
      </c>
      <c r="N128" s="147">
        <f>VLOOKUP($B128,'Conditions of people affected'!$C$6:$R$300,16,FALSE)</f>
        <v>3.25</v>
      </c>
      <c r="O128" s="147">
        <f>VLOOKUP($B128,'Conditions of people affected'!$C$6:$R$300,9,FALSE)</f>
        <v>3.5</v>
      </c>
      <c r="P128" s="147">
        <f>VLOOKUP($B128,'Conditions of people affected'!$C$6:$R$300,15,FALSE)</f>
        <v>3</v>
      </c>
      <c r="Q128" s="147">
        <f t="shared" si="19"/>
        <v>1.6</v>
      </c>
      <c r="R128" s="147">
        <f>VLOOKUP($B128,'Complexity of the crisis'!$C$6:$AN$300,22,FALSE)</f>
        <v>2.2000000000000002</v>
      </c>
      <c r="S128" s="147">
        <f>VLOOKUP($B128,'Complexity of the crisis'!$C$6:$AN$300,38,FALSE)</f>
        <v>1</v>
      </c>
      <c r="T128" s="151" t="str">
        <f>VLOOKUP(B128,Lists!$C$3:$E$300,3,FALSE)</f>
        <v>Africa</v>
      </c>
      <c r="U128" s="152">
        <f>VLOOKUP(B128,'INFORM Severity - hidden'!$C$5:$V$300,20,FALSE)</f>
        <v>45260</v>
      </c>
    </row>
    <row r="129" spans="1:21" x14ac:dyDescent="0.25">
      <c r="A129" s="148" t="str">
        <f t="array" ref="A129">IFERROR(INDEX(Lists!$B$2:$B$200,SMALL(IF(Lists!$I$2:$I$200="Individual",ROW(Lists!$B$2:$B$200)),ROW(125:125))-1,1),"")</f>
        <v>Complex crisis in El Salvador</v>
      </c>
      <c r="B129" s="149" t="str">
        <f>VLOOKUP(A129,Lists!$B$2:$G$200,2,FALSE)</f>
        <v>SLV001</v>
      </c>
      <c r="C129" s="149" t="str">
        <f>VLOOKUP(B129,'INFORM Severity - hidden'!$C$5:$D$200,2,FALSE)</f>
        <v>El Salvador</v>
      </c>
      <c r="D129" s="149" t="str">
        <f>VLOOKUP(A129,Lists!$B$2:$G$200,3,FALSE)</f>
        <v>SLV</v>
      </c>
      <c r="E129" s="150" t="str">
        <f>VLOOKUP(A129,Lists!$B$2:$G$200,5,FALSE)</f>
        <v>Displacement,Violence,Floods,Drought</v>
      </c>
      <c r="F129" s="144">
        <f t="shared" si="15"/>
        <v>3.1</v>
      </c>
      <c r="G129" s="145">
        <f t="shared" si="16"/>
        <v>4</v>
      </c>
      <c r="H129" s="145" t="str">
        <f t="shared" si="17"/>
        <v>High</v>
      </c>
      <c r="I129" s="146" t="str">
        <f>INDEX(Trends!$D$3:$D$404,MATCH(B129,Trends!$C$3:$C$404,0))</f>
        <v>Stable</v>
      </c>
      <c r="J129" s="145" t="str">
        <f>VLOOKUP($B129,Reliability!$A$3:$I$300,9,FALSE)</f>
        <v>High</v>
      </c>
      <c r="K129" s="147">
        <f t="shared" si="18"/>
        <v>2.6</v>
      </c>
      <c r="L129" s="147">
        <f>VLOOKUP($B129,'Impact of the crisis'!$C$6:$N$300,12,FALSE)</f>
        <v>3.7</v>
      </c>
      <c r="M129" s="147">
        <f>VLOOKUP($B129,'Impact of the crisis'!$C$6:$AB$300,26,FALSE)</f>
        <v>1.9</v>
      </c>
      <c r="N129" s="147">
        <f>VLOOKUP($B129,'Conditions of people affected'!$C$6:$R$300,16,FALSE)</f>
        <v>3.7</v>
      </c>
      <c r="O129" s="147">
        <f>VLOOKUP($B129,'Conditions of people affected'!$C$6:$R$300,9,FALSE)</f>
        <v>3.4</v>
      </c>
      <c r="P129" s="147">
        <f>VLOOKUP($B129,'Conditions of people affected'!$C$6:$R$300,15,FALSE)</f>
        <v>4</v>
      </c>
      <c r="Q129" s="147">
        <f t="shared" si="19"/>
        <v>2.6</v>
      </c>
      <c r="R129" s="147">
        <f>VLOOKUP($B129,'Complexity of the crisis'!$C$6:$AN$300,22,FALSE)</f>
        <v>2.1</v>
      </c>
      <c r="S129" s="147">
        <f>VLOOKUP($B129,'Complexity of the crisis'!$C$6:$AN$300,38,FALSE)</f>
        <v>3</v>
      </c>
      <c r="T129" s="151" t="str">
        <f>VLOOKUP(B129,Lists!$C$3:$E$300,3,FALSE)</f>
        <v>Americas</v>
      </c>
      <c r="U129" s="152">
        <f>VLOOKUP(B129,'INFORM Severity - hidden'!$C$5:$V$300,20,FALSE)</f>
        <v>45256</v>
      </c>
    </row>
    <row r="130" spans="1:21" x14ac:dyDescent="0.25">
      <c r="A130" s="148" t="str">
        <f t="array" ref="A130">IFERROR(INDEX(Lists!$B$2:$B$200,SMALL(IF(Lists!$I$2:$I$200="Individual",ROW(Lists!$B$2:$B$200)),ROW(126:126))-1,1),"")</f>
        <v>Complex crisis in Somalia</v>
      </c>
      <c r="B130" s="149" t="str">
        <f>VLOOKUP(A130,Lists!$B$2:$G$200,2,FALSE)</f>
        <v>SOM001</v>
      </c>
      <c r="C130" s="149" t="str">
        <f>VLOOKUP(B130,'INFORM Severity - hidden'!$C$5:$D$200,2,FALSE)</f>
        <v>Somalia</v>
      </c>
      <c r="D130" s="149" t="str">
        <f>VLOOKUP(A130,Lists!$B$2:$G$200,3,FALSE)</f>
        <v>SOM</v>
      </c>
      <c r="E130" s="150" t="str">
        <f>VLOOKUP(A130,Lists!$B$2:$G$200,5,FALSE)</f>
        <v>Conflict,Displacement,Floods,Drought</v>
      </c>
      <c r="F130" s="144">
        <f t="shared" si="15"/>
        <v>4.7</v>
      </c>
      <c r="G130" s="145">
        <f t="shared" si="16"/>
        <v>5</v>
      </c>
      <c r="H130" s="145" t="str">
        <f t="shared" si="17"/>
        <v>Very High</v>
      </c>
      <c r="I130" s="146" t="str">
        <f>INDEX(Trends!$D$3:$D$404,MATCH(B130,Trends!$C$3:$C$404,0))</f>
        <v>Stable</v>
      </c>
      <c r="J130" s="145" t="str">
        <f>VLOOKUP($B130,Reliability!$A$3:$I$300,9,FALSE)</f>
        <v>Very High</v>
      </c>
      <c r="K130" s="147">
        <f t="shared" si="18"/>
        <v>4.8</v>
      </c>
      <c r="L130" s="147">
        <f>VLOOKUP($B130,'Impact of the crisis'!$C$6:$N$300,12,FALSE)</f>
        <v>4.7</v>
      </c>
      <c r="M130" s="147">
        <f>VLOOKUP($B130,'Impact of the crisis'!$C$6:$AB$300,26,FALSE)</f>
        <v>4.9000000000000004</v>
      </c>
      <c r="N130" s="147">
        <f>VLOOKUP($B130,'Conditions of people affected'!$C$6:$R$300,16,FALSE)</f>
        <v>4.9000000000000004</v>
      </c>
      <c r="O130" s="147">
        <f>VLOOKUP($B130,'Conditions of people affected'!$C$6:$R$300,9,FALSE)</f>
        <v>4.8</v>
      </c>
      <c r="P130" s="147">
        <f>VLOOKUP($B130,'Conditions of people affected'!$C$6:$R$300,15,FALSE)</f>
        <v>5</v>
      </c>
      <c r="Q130" s="147">
        <f t="shared" si="19"/>
        <v>4.2</v>
      </c>
      <c r="R130" s="147">
        <f>VLOOKUP($B130,'Complexity of the crisis'!$C$6:$AN$300,22,FALSE)</f>
        <v>3.9</v>
      </c>
      <c r="S130" s="147">
        <f>VLOOKUP($B130,'Complexity of the crisis'!$C$6:$AN$300,38,FALSE)</f>
        <v>4.5</v>
      </c>
      <c r="T130" s="151" t="str">
        <f>VLOOKUP(B130,Lists!$C$3:$E$300,3,FALSE)</f>
        <v>Africa</v>
      </c>
      <c r="U130" s="152">
        <f>VLOOKUP(B130,'INFORM Severity - hidden'!$C$5:$V$300,20,FALSE)</f>
        <v>45260</v>
      </c>
    </row>
    <row r="131" spans="1:21" x14ac:dyDescent="0.25">
      <c r="A131" s="148" t="str">
        <f t="array" ref="A131">IFERROR(INDEX(Lists!$B$2:$B$200,SMALL(IF(Lists!$I$2:$I$200="Individual",ROW(Lists!$B$2:$B$200)),ROW(127:127))-1,1),"")</f>
        <v>Mixed Migration Flows in Somalia</v>
      </c>
      <c r="B131" s="149" t="str">
        <f>VLOOKUP(A131,Lists!$B$2:$G$200,2,FALSE)</f>
        <v>SOM002</v>
      </c>
      <c r="C131" s="149" t="str">
        <f>VLOOKUP(B131,'INFORM Severity - hidden'!$C$5:$D$200,2,FALSE)</f>
        <v>Somalia</v>
      </c>
      <c r="D131" s="149" t="str">
        <f>VLOOKUP(A131,Lists!$B$2:$G$200,3,FALSE)</f>
        <v>SOM</v>
      </c>
      <c r="E131" s="150" t="str">
        <f>VLOOKUP(A131,Lists!$B$2:$G$200,5,FALSE)</f>
        <v>Displacement</v>
      </c>
      <c r="F131" s="144">
        <f t="shared" si="15"/>
        <v>2</v>
      </c>
      <c r="G131" s="145">
        <f t="shared" si="16"/>
        <v>2</v>
      </c>
      <c r="H131" s="145" t="str">
        <f t="shared" si="17"/>
        <v>Low</v>
      </c>
      <c r="I131" s="146" t="str">
        <f>INDEX(Trends!$D$3:$D$404,MATCH(B131,Trends!$C$3:$C$404,0))</f>
        <v>Stable</v>
      </c>
      <c r="J131" s="145" t="str">
        <f>VLOOKUP($B131,Reliability!$A$3:$I$300,9,FALSE)</f>
        <v>High</v>
      </c>
      <c r="K131" s="147">
        <f t="shared" si="18"/>
        <v>2.1</v>
      </c>
      <c r="L131" s="147">
        <f>VLOOKUP($B131,'Impact of the crisis'!$C$6:$N$300,12,FALSE)</f>
        <v>1.6</v>
      </c>
      <c r="M131" s="147">
        <f>VLOOKUP($B131,'Impact of the crisis'!$C$6:$AB$300,26,FALSE)</f>
        <v>2.2999999999999998</v>
      </c>
      <c r="N131" s="147">
        <f>VLOOKUP($B131,'Conditions of people affected'!$C$6:$R$300,16,FALSE)</f>
        <v>1</v>
      </c>
      <c r="O131" s="147">
        <f>VLOOKUP($B131,'Conditions of people affected'!$C$6:$R$300,9,FALSE)</f>
        <v>1</v>
      </c>
      <c r="P131" s="147">
        <f>VLOOKUP($B131,'Conditions of people affected'!$C$6:$R$300,15,FALSE)</f>
        <v>1</v>
      </c>
      <c r="Q131" s="147">
        <f t="shared" si="19"/>
        <v>3.3</v>
      </c>
      <c r="R131" s="147">
        <f>VLOOKUP($B131,'Complexity of the crisis'!$C$6:$AN$300,22,FALSE)</f>
        <v>3.9</v>
      </c>
      <c r="S131" s="147">
        <f>VLOOKUP($B131,'Complexity of the crisis'!$C$6:$AN$300,38,FALSE)</f>
        <v>2.5</v>
      </c>
      <c r="T131" s="151" t="str">
        <f>VLOOKUP(B131,Lists!$C$3:$E$300,3,FALSE)</f>
        <v>Africa</v>
      </c>
      <c r="U131" s="152">
        <f>VLOOKUP(B131,'INFORM Severity - hidden'!$C$5:$V$300,20,FALSE)</f>
        <v>45260</v>
      </c>
    </row>
    <row r="132" spans="1:21" x14ac:dyDescent="0.25">
      <c r="A132" s="148" t="str">
        <f t="array" ref="A132">IFERROR(INDEX(Lists!$B$2:$B$200,SMALL(IF(Lists!$I$2:$I$200="Individual",ROW(Lists!$B$2:$B$200)),ROW(128:128))-1,1),"")</f>
        <v>Complex crisis in South Sudan</v>
      </c>
      <c r="B132" s="149" t="str">
        <f>VLOOKUP(A132,Lists!$B$2:$G$200,2,FALSE)</f>
        <v>SSD001</v>
      </c>
      <c r="C132" s="149" t="str">
        <f>VLOOKUP(B132,'INFORM Severity - hidden'!$C$5:$D$200,2,FALSE)</f>
        <v>South Sudan</v>
      </c>
      <c r="D132" s="149" t="str">
        <f>VLOOKUP(A132,Lists!$B$2:$G$200,3,FALSE)</f>
        <v>SSD</v>
      </c>
      <c r="E132" s="150" t="str">
        <f>VLOOKUP(A132,Lists!$B$2:$G$200,5,FALSE)</f>
        <v>Conflict,Floods,Displacement</v>
      </c>
      <c r="F132" s="144">
        <f t="shared" si="15"/>
        <v>4.5</v>
      </c>
      <c r="G132" s="145">
        <f t="shared" si="16"/>
        <v>5</v>
      </c>
      <c r="H132" s="145" t="str">
        <f t="shared" si="17"/>
        <v>Very High</v>
      </c>
      <c r="I132" s="146" t="str">
        <f>INDEX(Trends!$D$3:$D$404,MATCH(B132,Trends!$C$3:$C$404,0))</f>
        <v>Stable</v>
      </c>
      <c r="J132" s="145" t="str">
        <f>VLOOKUP($B132,Reliability!$A$3:$I$300,9,FALSE)</f>
        <v>High</v>
      </c>
      <c r="K132" s="147">
        <f t="shared" si="18"/>
        <v>4.7</v>
      </c>
      <c r="L132" s="147">
        <f>VLOOKUP($B132,'Impact of the crisis'!$C$6:$N$300,12,FALSE)</f>
        <v>4.5999999999999996</v>
      </c>
      <c r="M132" s="147">
        <f>VLOOKUP($B132,'Impact of the crisis'!$C$6:$AB$300,26,FALSE)</f>
        <v>4.8</v>
      </c>
      <c r="N132" s="147">
        <f>VLOOKUP($B132,'Conditions of people affected'!$C$6:$R$300,16,FALSE)</f>
        <v>4.5</v>
      </c>
      <c r="O132" s="147">
        <f>VLOOKUP($B132,'Conditions of people affected'!$C$6:$R$300,9,FALSE)</f>
        <v>5</v>
      </c>
      <c r="P132" s="147">
        <f>VLOOKUP($B132,'Conditions of people affected'!$C$6:$R$300,15,FALSE)</f>
        <v>4</v>
      </c>
      <c r="Q132" s="147">
        <f t="shared" si="19"/>
        <v>4.2</v>
      </c>
      <c r="R132" s="147">
        <f>VLOOKUP($B132,'Complexity of the crisis'!$C$6:$AN$300,22,FALSE)</f>
        <v>3.9</v>
      </c>
      <c r="S132" s="147">
        <f>VLOOKUP($B132,'Complexity of the crisis'!$C$6:$AN$300,38,FALSE)</f>
        <v>4.5</v>
      </c>
      <c r="T132" s="151" t="str">
        <f>VLOOKUP(B132,Lists!$C$3:$E$300,3,FALSE)</f>
        <v>Africa</v>
      </c>
      <c r="U132" s="152">
        <f>VLOOKUP(B132,'INFORM Severity - hidden'!$C$5:$V$300,20,FALSE)</f>
        <v>45257</v>
      </c>
    </row>
    <row r="133" spans="1:21" x14ac:dyDescent="0.25">
      <c r="A133" s="148" t="str">
        <f t="array" ref="A133">IFERROR(INDEX(Lists!$B$2:$B$200,SMALL(IF(Lists!$I$2:$I$200="Individual",ROW(Lists!$B$2:$B$200)),ROW(129:129))-1,1),"")</f>
        <v>Displacement from Russia-Ukraine conflict in Slovakia</v>
      </c>
      <c r="B133" s="149" t="str">
        <f>VLOOKUP(A133,Lists!$B$2:$G$200,2,FALSE)</f>
        <v>SVK002</v>
      </c>
      <c r="C133" s="149" t="str">
        <f>VLOOKUP(B133,'INFORM Severity - hidden'!$C$5:$D$200,2,FALSE)</f>
        <v>Slovakia</v>
      </c>
      <c r="D133" s="149" t="str">
        <f>VLOOKUP(A133,Lists!$B$2:$G$200,3,FALSE)</f>
        <v>SVK</v>
      </c>
      <c r="E133" s="150" t="str">
        <f>VLOOKUP(A133,Lists!$B$2:$G$200,5,FALSE)</f>
        <v>Displacement,Conflict</v>
      </c>
      <c r="F133" s="144">
        <f t="shared" ref="F133:F158" si="20">IF(OR(N133="x",K133="x"),"x",ROUND((5-GEOMEAN(((5-K133)/5*4+1),((5-N133)/5*4+1),((5-N133)/5*4+1)))/4*3.5+Q133*0.3,1))</f>
        <v>1.6</v>
      </c>
      <c r="G133" s="145">
        <f t="shared" ref="G133:G158" si="21">IF(F133="x","x",ROUNDUP(F133,0))</f>
        <v>2</v>
      </c>
      <c r="H133" s="145" t="str">
        <f t="shared" ref="H133:H158" si="22">IF(N133="x","x",IF(K133="x","x",(IF(G133=5,"Very High",IF(G133=4,"High",IF(G133=3,"Medium",IF(G133=2,"Low","Very Low")))))))</f>
        <v>Low</v>
      </c>
      <c r="I133" s="146" t="str">
        <f>INDEX(Trends!$D$3:$D$404,MATCH(B133,Trends!$C$3:$C$404,0))</f>
        <v>Decreasing</v>
      </c>
      <c r="J133" s="145" t="str">
        <f>VLOOKUP($B133,Reliability!$A$3:$I$300,9,FALSE)</f>
        <v>Very High</v>
      </c>
      <c r="K133" s="147">
        <f t="shared" ref="K133:K158" si="23">IF(OR(M133="x",L133="x"),"x",ROUND((5-GEOMEAN(((5-L133)/5*4+1),((5-M133)/5*4+1),((5-M133)/5*4+1)))/4*5,1))</f>
        <v>2.5</v>
      </c>
      <c r="L133" s="147">
        <f>VLOOKUP($B133,'Impact of the crisis'!$C$6:$N$300,12,FALSE)</f>
        <v>3.8</v>
      </c>
      <c r="M133" s="147">
        <f>VLOOKUP($B133,'Impact of the crisis'!$C$6:$AB$300,26,FALSE)</f>
        <v>1.6</v>
      </c>
      <c r="N133" s="147">
        <f>VLOOKUP($B133,'Conditions of people affected'!$C$6:$R$300,16,FALSE)</f>
        <v>1.35</v>
      </c>
      <c r="O133" s="147">
        <f>VLOOKUP($B133,'Conditions of people affected'!$C$6:$R$300,9,FALSE)</f>
        <v>1.7</v>
      </c>
      <c r="P133" s="147">
        <f>VLOOKUP($B133,'Conditions of people affected'!$C$6:$R$300,15,FALSE)</f>
        <v>1</v>
      </c>
      <c r="Q133" s="147">
        <f t="shared" ref="Q133:Q158" si="24">IF(OR(S133="x",R133="x"),R133,ROUND((5-GEOMEAN(((5-R133)/5*4+1),((5-S133)/5*4+1)))/4*5,1))</f>
        <v>1.1000000000000001</v>
      </c>
      <c r="R133" s="147">
        <f>VLOOKUP($B133,'Complexity of the crisis'!$C$6:$AN$300,22,FALSE)</f>
        <v>1.1000000000000001</v>
      </c>
      <c r="S133" s="147">
        <f>VLOOKUP($B133,'Complexity of the crisis'!$C$6:$AN$300,38,FALSE)</f>
        <v>1</v>
      </c>
      <c r="T133" s="151" t="str">
        <f>VLOOKUP(B133,Lists!$C$3:$E$300,3,FALSE)</f>
        <v>Europe</v>
      </c>
      <c r="U133" s="152">
        <f>VLOOKUP(B133,'INFORM Severity - hidden'!$C$5:$V$300,20,FALSE)</f>
        <v>45259</v>
      </c>
    </row>
    <row r="134" spans="1:21" x14ac:dyDescent="0.25">
      <c r="A134" s="148" t="str">
        <f t="array" ref="A134">IFERROR(INDEX(Lists!$B$2:$B$200,SMALL(IF(Lists!$I$2:$I$200="Individual",ROW(Lists!$B$2:$B$200)),ROW(130:130))-1,1),"")</f>
        <v>Food Security Crisis in Eswatini</v>
      </c>
      <c r="B134" s="149" t="str">
        <f>VLOOKUP(A134,Lists!$B$2:$G$200,2,FALSE)</f>
        <v>SWZ001</v>
      </c>
      <c r="C134" s="149" t="str">
        <f>VLOOKUP(B134,'INFORM Severity - hidden'!$C$5:$D$200,2,FALSE)</f>
        <v>Eswatini</v>
      </c>
      <c r="D134" s="149" t="str">
        <f>VLOOKUP(A134,Lists!$B$2:$G$200,3,FALSE)</f>
        <v>SWZ</v>
      </c>
      <c r="E134" s="150" t="str">
        <f>VLOOKUP(A134,Lists!$B$2:$G$200,5,FALSE)</f>
        <v>Drought</v>
      </c>
      <c r="F134" s="144">
        <f t="shared" si="20"/>
        <v>2.4</v>
      </c>
      <c r="G134" s="145">
        <f t="shared" si="21"/>
        <v>3</v>
      </c>
      <c r="H134" s="145" t="str">
        <f t="shared" si="22"/>
        <v>Medium</v>
      </c>
      <c r="I134" s="146" t="str">
        <f>INDEX(Trends!$D$3:$D$404,MATCH(B134,Trends!$C$3:$C$404,0))</f>
        <v>Decreasing</v>
      </c>
      <c r="J134" s="145" t="str">
        <f>VLOOKUP($B134,Reliability!$A$3:$I$300,9,FALSE)</f>
        <v>High</v>
      </c>
      <c r="K134" s="147">
        <f t="shared" si="23"/>
        <v>2.2000000000000002</v>
      </c>
      <c r="L134" s="147">
        <f>VLOOKUP($B134,'Impact of the crisis'!$C$6:$N$300,12,FALSE)</f>
        <v>3.1</v>
      </c>
      <c r="M134" s="147">
        <f>VLOOKUP($B134,'Impact of the crisis'!$C$6:$AB$300,26,FALSE)</f>
        <v>1.7</v>
      </c>
      <c r="N134" s="147">
        <f>VLOOKUP($B134,'Conditions of people affected'!$C$6:$R$300,16,FALSE)</f>
        <v>2.7</v>
      </c>
      <c r="O134" s="147">
        <f>VLOOKUP($B134,'Conditions of people affected'!$C$6:$R$300,9,FALSE)</f>
        <v>2.4</v>
      </c>
      <c r="P134" s="147">
        <f>VLOOKUP($B134,'Conditions of people affected'!$C$6:$R$300,15,FALSE)</f>
        <v>3</v>
      </c>
      <c r="Q134" s="147">
        <f t="shared" si="24"/>
        <v>2.1</v>
      </c>
      <c r="R134" s="147">
        <f>VLOOKUP($B134,'Complexity of the crisis'!$C$6:$AN$300,22,FALSE)</f>
        <v>2.7</v>
      </c>
      <c r="S134" s="147">
        <f>VLOOKUP($B134,'Complexity of the crisis'!$C$6:$AN$300,38,FALSE)</f>
        <v>1.5</v>
      </c>
      <c r="T134" s="151" t="str">
        <f>VLOOKUP(B134,Lists!$C$3:$E$300,3,FALSE)</f>
        <v>Africa</v>
      </c>
      <c r="U134" s="152">
        <f>VLOOKUP(B134,'INFORM Severity - hidden'!$C$5:$V$300,20,FALSE)</f>
        <v>45260</v>
      </c>
    </row>
    <row r="135" spans="1:21" x14ac:dyDescent="0.25">
      <c r="A135" s="148" t="str">
        <f t="array" ref="A135">IFERROR(INDEX(Lists!$B$2:$B$200,SMALL(IF(Lists!$I$2:$I$200="Individual",ROW(Lists!$B$2:$B$200)),ROW(131:131))-1,1),"")</f>
        <v>Syrian conflict</v>
      </c>
      <c r="B135" s="149" t="str">
        <f>VLOOKUP(A135,Lists!$B$2:$G$200,2,FALSE)</f>
        <v>SYR001</v>
      </c>
      <c r="C135" s="149" t="str">
        <f>VLOOKUP(B135,'INFORM Severity - hidden'!$C$5:$D$200,2,FALSE)</f>
        <v>Syria</v>
      </c>
      <c r="D135" s="149" t="str">
        <f>VLOOKUP(A135,Lists!$B$2:$G$200,3,FALSE)</f>
        <v>SYR</v>
      </c>
      <c r="E135" s="150" t="str">
        <f>VLOOKUP(A135,Lists!$B$2:$G$200,5,FALSE)</f>
        <v>Conflict,Displacement,Violence</v>
      </c>
      <c r="F135" s="144">
        <f t="shared" si="20"/>
        <v>4.5</v>
      </c>
      <c r="G135" s="145">
        <f t="shared" si="21"/>
        <v>5</v>
      </c>
      <c r="H135" s="145" t="str">
        <f t="shared" si="22"/>
        <v>Very High</v>
      </c>
      <c r="I135" s="146" t="str">
        <f>INDEX(Trends!$D$3:$D$404,MATCH(B135,Trends!$C$3:$C$404,0))</f>
        <v>Stable</v>
      </c>
      <c r="J135" s="145" t="str">
        <f>VLOOKUP($B135,Reliability!$A$3:$I$300,9,FALSE)</f>
        <v>High</v>
      </c>
      <c r="K135" s="147">
        <f t="shared" si="23"/>
        <v>4.7</v>
      </c>
      <c r="L135" s="147">
        <f>VLOOKUP($B135,'Impact of the crisis'!$C$6:$N$300,12,FALSE)</f>
        <v>4.5999999999999996</v>
      </c>
      <c r="M135" s="147">
        <f>VLOOKUP($B135,'Impact of the crisis'!$C$6:$AB$300,26,FALSE)</f>
        <v>4.7</v>
      </c>
      <c r="N135" s="147">
        <f>VLOOKUP($B135,'Conditions of people affected'!$C$6:$R$300,16,FALSE)</f>
        <v>4.5</v>
      </c>
      <c r="O135" s="147">
        <f>VLOOKUP($B135,'Conditions of people affected'!$C$6:$R$300,9,FALSE)</f>
        <v>5</v>
      </c>
      <c r="P135" s="147">
        <f>VLOOKUP($B135,'Conditions of people affected'!$C$6:$R$300,15,FALSE)</f>
        <v>4</v>
      </c>
      <c r="Q135" s="147">
        <f t="shared" si="24"/>
        <v>4.4000000000000004</v>
      </c>
      <c r="R135" s="147">
        <f>VLOOKUP($B135,'Complexity of the crisis'!$C$6:$AN$300,22,FALSE)</f>
        <v>4.3</v>
      </c>
      <c r="S135" s="147">
        <f>VLOOKUP($B135,'Complexity of the crisis'!$C$6:$AN$300,38,FALSE)</f>
        <v>4.5</v>
      </c>
      <c r="T135" s="151" t="str">
        <f>VLOOKUP(B135,Lists!$C$3:$E$300,3,FALSE)</f>
        <v>Middle east</v>
      </c>
      <c r="U135" s="152">
        <f>VLOOKUP(B135,'INFORM Severity - hidden'!$C$5:$V$300,20,FALSE)</f>
        <v>45257</v>
      </c>
    </row>
    <row r="136" spans="1:21" x14ac:dyDescent="0.25">
      <c r="A136" s="148" t="str">
        <f t="array" ref="A136">IFERROR(INDEX(Lists!$B$2:$B$200,SMALL(IF(Lists!$I$2:$I$200="Individual",ROW(Lists!$B$2:$B$200)),ROW(132:132))-1,1),"")</f>
        <v>Türkiye / Syria earthquake in Syria</v>
      </c>
      <c r="B136" s="149" t="str">
        <f>VLOOKUP(A136,Lists!$B$2:$G$200,2,FALSE)</f>
        <v>SYR002</v>
      </c>
      <c r="C136" s="149" t="str">
        <f>VLOOKUP(B136,'INFORM Severity - hidden'!$C$5:$D$200,2,FALSE)</f>
        <v>Syria</v>
      </c>
      <c r="D136" s="149" t="str">
        <f>VLOOKUP(A136,Lists!$B$2:$G$200,3,FALSE)</f>
        <v>SYR</v>
      </c>
      <c r="E136" s="150" t="str">
        <f>VLOOKUP(A136,Lists!$B$2:$G$200,5,FALSE)</f>
        <v>Earthquake</v>
      </c>
      <c r="F136" s="144">
        <f t="shared" si="20"/>
        <v>4.0999999999999996</v>
      </c>
      <c r="G136" s="145">
        <f t="shared" si="21"/>
        <v>5</v>
      </c>
      <c r="H136" s="145" t="str">
        <f t="shared" si="22"/>
        <v>Very High</v>
      </c>
      <c r="I136" s="146" t="str">
        <f>INDEX(Trends!$D$3:$D$404,MATCH(B136,Trends!$C$3:$C$404,0))</f>
        <v>Increasing</v>
      </c>
      <c r="J136" s="145" t="str">
        <f>VLOOKUP($B136,Reliability!$A$3:$I$300,9,FALSE)</f>
        <v>Medium</v>
      </c>
      <c r="K136" s="147">
        <f t="shared" si="23"/>
        <v>3.4</v>
      </c>
      <c r="L136" s="147">
        <f>VLOOKUP($B136,'Impact of the crisis'!$C$6:$N$300,12,FALSE)</f>
        <v>2.9</v>
      </c>
      <c r="M136" s="147">
        <f>VLOOKUP($B136,'Impact of the crisis'!$C$6:$AB$300,26,FALSE)</f>
        <v>3.6</v>
      </c>
      <c r="N136" s="147">
        <f>VLOOKUP($B136,'Conditions of people affected'!$C$6:$R$300,16,FALSE)</f>
        <v>4.2</v>
      </c>
      <c r="O136" s="147">
        <f>VLOOKUP($B136,'Conditions of people affected'!$C$6:$R$300,9,FALSE)</f>
        <v>4.4000000000000004</v>
      </c>
      <c r="P136" s="147">
        <f>VLOOKUP($B136,'Conditions of people affected'!$C$6:$R$300,15,FALSE)</f>
        <v>4</v>
      </c>
      <c r="Q136" s="147">
        <f t="shared" si="24"/>
        <v>4.4000000000000004</v>
      </c>
      <c r="R136" s="147">
        <f>VLOOKUP($B136,'Complexity of the crisis'!$C$6:$AN$300,22,FALSE)</f>
        <v>4.3</v>
      </c>
      <c r="S136" s="147">
        <f>VLOOKUP($B136,'Complexity of the crisis'!$C$6:$AN$300,38,FALSE)</f>
        <v>4.5</v>
      </c>
      <c r="T136" s="151" t="str">
        <f>VLOOKUP(B136,Lists!$C$3:$E$300,3,FALSE)</f>
        <v>Middle east</v>
      </c>
      <c r="U136" s="152">
        <f>VLOOKUP(B136,'INFORM Severity - hidden'!$C$5:$V$300,20,FALSE)</f>
        <v>45260</v>
      </c>
    </row>
    <row r="137" spans="1:21" x14ac:dyDescent="0.25">
      <c r="A137" s="148" t="str">
        <f t="array" ref="A137">IFERROR(INDEX(Lists!$B$2:$B$200,SMALL(IF(Lists!$I$2:$I$200="Individual",ROW(Lists!$B$2:$B$200)),ROW(133:133))-1,1),"")</f>
        <v>Complex crisis in Chad</v>
      </c>
      <c r="B137" s="149" t="str">
        <f>VLOOKUP(A137,Lists!$B$2:$G$200,2,FALSE)</f>
        <v>TCD001</v>
      </c>
      <c r="C137" s="149" t="str">
        <f>VLOOKUP(B137,'INFORM Severity - hidden'!$C$5:$D$200,2,FALSE)</f>
        <v>Chad</v>
      </c>
      <c r="D137" s="149" t="str">
        <f>VLOOKUP(A137,Lists!$B$2:$G$200,3,FALSE)</f>
        <v>TCD</v>
      </c>
      <c r="E137" s="150" t="str">
        <f>VLOOKUP(A137,Lists!$B$2:$G$200,5,FALSE)</f>
        <v>Conflict,Displacement</v>
      </c>
      <c r="F137" s="144">
        <f t="shared" si="20"/>
        <v>4.2</v>
      </c>
      <c r="G137" s="145">
        <f t="shared" si="21"/>
        <v>5</v>
      </c>
      <c r="H137" s="145" t="str">
        <f t="shared" si="22"/>
        <v>Very High</v>
      </c>
      <c r="I137" s="146" t="str">
        <f>INDEX(Trends!$D$3:$D$404,MATCH(B137,Trends!$C$3:$C$404,0))</f>
        <v>Decreasing</v>
      </c>
      <c r="J137" s="145" t="str">
        <f>VLOOKUP($B137,Reliability!$A$3:$I$300,9,FALSE)</f>
        <v>Very High</v>
      </c>
      <c r="K137" s="147">
        <f t="shared" si="23"/>
        <v>3.9</v>
      </c>
      <c r="L137" s="147">
        <f>VLOOKUP($B137,'Impact of the crisis'!$C$6:$N$300,12,FALSE)</f>
        <v>4.8</v>
      </c>
      <c r="M137" s="147">
        <f>VLOOKUP($B137,'Impact of the crisis'!$C$6:$AB$300,26,FALSE)</f>
        <v>3.2</v>
      </c>
      <c r="N137" s="147">
        <f>VLOOKUP($B137,'Conditions of people affected'!$C$6:$R$300,16,FALSE)</f>
        <v>4.8</v>
      </c>
      <c r="O137" s="147">
        <f>VLOOKUP($B137,'Conditions of people affected'!$C$6:$R$300,9,FALSE)</f>
        <v>4.5999999999999996</v>
      </c>
      <c r="P137" s="147">
        <f>VLOOKUP($B137,'Conditions of people affected'!$C$6:$R$300,15,FALSE)</f>
        <v>5</v>
      </c>
      <c r="Q137" s="147">
        <f t="shared" si="24"/>
        <v>3.5</v>
      </c>
      <c r="R137" s="147">
        <f>VLOOKUP($B137,'Complexity of the crisis'!$C$6:$AN$300,22,FALSE)</f>
        <v>3.5</v>
      </c>
      <c r="S137" s="147">
        <f>VLOOKUP($B137,'Complexity of the crisis'!$C$6:$AN$300,38,FALSE)</f>
        <v>3.5</v>
      </c>
      <c r="T137" s="151" t="str">
        <f>VLOOKUP(B137,Lists!$C$3:$E$300,3,FALSE)</f>
        <v>Africa</v>
      </c>
      <c r="U137" s="152">
        <f>VLOOKUP(B137,'INFORM Severity - hidden'!$C$5:$V$300,20,FALSE)</f>
        <v>45260</v>
      </c>
    </row>
    <row r="138" spans="1:21" x14ac:dyDescent="0.25">
      <c r="A138" s="148" t="str">
        <f t="array" ref="A138">IFERROR(INDEX(Lists!$B$2:$B$200,SMALL(IF(Lists!$I$2:$I$200="Individual",ROW(Lists!$B$2:$B$200)),ROW(134:134))-1,1),"")</f>
        <v>Lake Chad basin crisis</v>
      </c>
      <c r="B138" s="149" t="str">
        <f>VLOOKUP(A138,Lists!$B$2:$G$200,2,FALSE)</f>
        <v>TCD003</v>
      </c>
      <c r="C138" s="149" t="str">
        <f>VLOOKUP(B138,'INFORM Severity - hidden'!$C$5:$D$200,2,FALSE)</f>
        <v>Chad</v>
      </c>
      <c r="D138" s="149" t="str">
        <f>VLOOKUP(A138,Lists!$B$2:$G$200,3,FALSE)</f>
        <v>TCD</v>
      </c>
      <c r="E138" s="150" t="str">
        <f>VLOOKUP(A138,Lists!$B$2:$G$200,5,FALSE)</f>
        <v>Conflict</v>
      </c>
      <c r="F138" s="144">
        <f t="shared" si="20"/>
        <v>3.6</v>
      </c>
      <c r="G138" s="145">
        <f t="shared" si="21"/>
        <v>4</v>
      </c>
      <c r="H138" s="145" t="str">
        <f t="shared" si="22"/>
        <v>High</v>
      </c>
      <c r="I138" s="146" t="str">
        <f>INDEX(Trends!$D$3:$D$404,MATCH(B138,Trends!$C$3:$C$404,0))</f>
        <v>Decreasing</v>
      </c>
      <c r="J138" s="145" t="str">
        <f>VLOOKUP($B138,Reliability!$A$3:$I$300,9,FALSE)</f>
        <v>Very High</v>
      </c>
      <c r="K138" s="147">
        <f t="shared" si="23"/>
        <v>2.2999999999999998</v>
      </c>
      <c r="L138" s="147">
        <f>VLOOKUP($B138,'Impact of the crisis'!$C$6:$N$300,12,FALSE)</f>
        <v>0.6</v>
      </c>
      <c r="M138" s="147">
        <f>VLOOKUP($B138,'Impact of the crisis'!$C$6:$AB$300,26,FALSE)</f>
        <v>3</v>
      </c>
      <c r="N138" s="147">
        <f>VLOOKUP($B138,'Conditions of people affected'!$C$6:$R$300,16,FALSE)</f>
        <v>4.05</v>
      </c>
      <c r="O138" s="147">
        <f>VLOOKUP($B138,'Conditions of people affected'!$C$6:$R$300,9,FALSE)</f>
        <v>3.1</v>
      </c>
      <c r="P138" s="147">
        <f>VLOOKUP($B138,'Conditions of people affected'!$C$6:$R$300,15,FALSE)</f>
        <v>5</v>
      </c>
      <c r="Q138" s="147">
        <f t="shared" si="24"/>
        <v>3.5</v>
      </c>
      <c r="R138" s="147">
        <f>VLOOKUP($B138,'Complexity of the crisis'!$C$6:$AN$300,22,FALSE)</f>
        <v>3.5</v>
      </c>
      <c r="S138" s="147">
        <f>VLOOKUP($B138,'Complexity of the crisis'!$C$6:$AN$300,38,FALSE)</f>
        <v>3.5</v>
      </c>
      <c r="T138" s="151" t="str">
        <f>VLOOKUP(B138,Lists!$C$3:$E$300,3,FALSE)</f>
        <v>Africa</v>
      </c>
      <c r="U138" s="152">
        <f>VLOOKUP(B138,'INFORM Severity - hidden'!$C$5:$V$300,20,FALSE)</f>
        <v>45260</v>
      </c>
    </row>
    <row r="139" spans="1:21" x14ac:dyDescent="0.25">
      <c r="A139" s="148" t="str">
        <f t="array" ref="A139">IFERROR(INDEX(Lists!$B$2:$B$200,SMALL(IF(Lists!$I$2:$I$200="Individual",ROW(Lists!$B$2:$B$200)),ROW(135:135))-1,1),"")</f>
        <v>CAR refugees in Chad</v>
      </c>
      <c r="B139" s="149" t="str">
        <f>VLOOKUP(A139,Lists!$B$2:$G$200,2,FALSE)</f>
        <v>TCD004</v>
      </c>
      <c r="C139" s="149" t="str">
        <f>VLOOKUP(B139,'INFORM Severity - hidden'!$C$5:$D$200,2,FALSE)</f>
        <v>Chad</v>
      </c>
      <c r="D139" s="149" t="str">
        <f>VLOOKUP(A139,Lists!$B$2:$G$200,3,FALSE)</f>
        <v>TCD</v>
      </c>
      <c r="E139" s="150" t="str">
        <f>VLOOKUP(A139,Lists!$B$2:$G$200,5,FALSE)</f>
        <v>Displacement</v>
      </c>
      <c r="F139" s="144">
        <f t="shared" si="20"/>
        <v>3.5</v>
      </c>
      <c r="G139" s="145">
        <f t="shared" si="21"/>
        <v>4</v>
      </c>
      <c r="H139" s="145" t="str">
        <f t="shared" si="22"/>
        <v>High</v>
      </c>
      <c r="I139" s="146" t="str">
        <f>INDEX(Trends!$D$3:$D$404,MATCH(B139,Trends!$C$3:$C$404,0))</f>
        <v>Decreasing</v>
      </c>
      <c r="J139" s="145" t="str">
        <f>VLOOKUP($B139,Reliability!$A$3:$I$300,9,FALSE)</f>
        <v>Very High</v>
      </c>
      <c r="K139" s="147">
        <f t="shared" si="23"/>
        <v>2.2999999999999998</v>
      </c>
      <c r="L139" s="147">
        <f>VLOOKUP($B139,'Impact of the crisis'!$C$6:$N$300,12,FALSE)</f>
        <v>1.7</v>
      </c>
      <c r="M139" s="147">
        <f>VLOOKUP($B139,'Impact of the crisis'!$C$6:$AB$300,26,FALSE)</f>
        <v>2.6</v>
      </c>
      <c r="N139" s="147">
        <f>VLOOKUP($B139,'Conditions of people affected'!$C$6:$R$300,16,FALSE)</f>
        <v>4.25</v>
      </c>
      <c r="O139" s="147">
        <f>VLOOKUP($B139,'Conditions of people affected'!$C$6:$R$300,9,FALSE)</f>
        <v>3.5</v>
      </c>
      <c r="P139" s="147">
        <f>VLOOKUP($B139,'Conditions of people affected'!$C$6:$R$300,15,FALSE)</f>
        <v>5</v>
      </c>
      <c r="Q139" s="147">
        <f t="shared" si="24"/>
        <v>3</v>
      </c>
      <c r="R139" s="147">
        <f>VLOOKUP($B139,'Complexity of the crisis'!$C$6:$AN$300,22,FALSE)</f>
        <v>3.5</v>
      </c>
      <c r="S139" s="147">
        <f>VLOOKUP($B139,'Complexity of the crisis'!$C$6:$AN$300,38,FALSE)</f>
        <v>2.5</v>
      </c>
      <c r="T139" s="151" t="str">
        <f>VLOOKUP(B139,Lists!$C$3:$E$300,3,FALSE)</f>
        <v>Africa</v>
      </c>
      <c r="U139" s="152">
        <f>VLOOKUP(B139,'INFORM Severity - hidden'!$C$5:$V$300,20,FALSE)</f>
        <v>45260</v>
      </c>
    </row>
    <row r="140" spans="1:21" x14ac:dyDescent="0.25">
      <c r="A140" s="148" t="str">
        <f t="array" ref="A140">IFERROR(INDEX(Lists!$B$2:$B$200,SMALL(IF(Lists!$I$2:$I$200="Individual",ROW(Lists!$B$2:$B$200)),ROW(136:136))-1,1),"")</f>
        <v>Darfur refugees in Chad</v>
      </c>
      <c r="B140" s="149" t="str">
        <f>VLOOKUP(A140,Lists!$B$2:$G$200,2,FALSE)</f>
        <v>TCD005</v>
      </c>
      <c r="C140" s="149" t="str">
        <f>VLOOKUP(B140,'INFORM Severity - hidden'!$C$5:$D$200,2,FALSE)</f>
        <v>Chad</v>
      </c>
      <c r="D140" s="149" t="str">
        <f>VLOOKUP(A140,Lists!$B$2:$G$200,3,FALSE)</f>
        <v>TCD</v>
      </c>
      <c r="E140" s="150" t="str">
        <f>VLOOKUP(A140,Lists!$B$2:$G$200,5,FALSE)</f>
        <v>Displacement</v>
      </c>
      <c r="F140" s="144">
        <f t="shared" si="20"/>
        <v>3.6</v>
      </c>
      <c r="G140" s="145">
        <f t="shared" si="21"/>
        <v>4</v>
      </c>
      <c r="H140" s="145" t="str">
        <f t="shared" si="22"/>
        <v>High</v>
      </c>
      <c r="I140" s="146" t="str">
        <f>INDEX(Trends!$D$3:$D$404,MATCH(B140,Trends!$C$3:$C$404,0))</f>
        <v>Stable</v>
      </c>
      <c r="J140" s="145" t="str">
        <f>VLOOKUP($B140,Reliability!$A$3:$I$300,9,FALSE)</f>
        <v>Very High</v>
      </c>
      <c r="K140" s="147">
        <f t="shared" si="23"/>
        <v>2.8</v>
      </c>
      <c r="L140" s="147">
        <f>VLOOKUP($B140,'Impact of the crisis'!$C$6:$N$300,12,FALSE)</f>
        <v>2</v>
      </c>
      <c r="M140" s="147">
        <f>VLOOKUP($B140,'Impact of the crisis'!$C$6:$AB$300,26,FALSE)</f>
        <v>3.1</v>
      </c>
      <c r="N140" s="147">
        <f>VLOOKUP($B140,'Conditions of people affected'!$C$6:$R$300,16,FALSE)</f>
        <v>4.3</v>
      </c>
      <c r="O140" s="147">
        <f>VLOOKUP($B140,'Conditions of people affected'!$C$6:$R$300,9,FALSE)</f>
        <v>3.6</v>
      </c>
      <c r="P140" s="147">
        <f>VLOOKUP($B140,'Conditions of people affected'!$C$6:$R$300,15,FALSE)</f>
        <v>5</v>
      </c>
      <c r="Q140" s="147">
        <f t="shared" si="24"/>
        <v>3</v>
      </c>
      <c r="R140" s="147">
        <f>VLOOKUP($B140,'Complexity of the crisis'!$C$6:$AN$300,22,FALSE)</f>
        <v>3.5</v>
      </c>
      <c r="S140" s="147">
        <f>VLOOKUP($B140,'Complexity of the crisis'!$C$6:$AN$300,38,FALSE)</f>
        <v>2.5</v>
      </c>
      <c r="T140" s="151" t="str">
        <f>VLOOKUP(B140,Lists!$C$3:$E$300,3,FALSE)</f>
        <v>Africa</v>
      </c>
      <c r="U140" s="152">
        <f>VLOOKUP(B140,'INFORM Severity - hidden'!$C$5:$V$300,20,FALSE)</f>
        <v>45260</v>
      </c>
    </row>
    <row r="141" spans="1:21" x14ac:dyDescent="0.25">
      <c r="A141" s="148" t="str">
        <f t="array" ref="A141">IFERROR(INDEX(Lists!$B$2:$B$200,SMALL(IF(Lists!$I$2:$I$200="Individual",ROW(Lists!$B$2:$B$200)),ROW(137:137))-1,1),"")</f>
        <v xml:space="preserve">Conflict in southern Thailand </v>
      </c>
      <c r="B141" s="149" t="str">
        <f>VLOOKUP(A141,Lists!$B$2:$G$200,2,FALSE)</f>
        <v>THA002</v>
      </c>
      <c r="C141" s="149" t="str">
        <f>VLOOKUP(B141,'INFORM Severity - hidden'!$C$5:$D$200,2,FALSE)</f>
        <v>Thailand</v>
      </c>
      <c r="D141" s="149" t="str">
        <f>VLOOKUP(A141,Lists!$B$2:$G$200,3,FALSE)</f>
        <v>THA</v>
      </c>
      <c r="E141" s="150" t="str">
        <f>VLOOKUP(A141,Lists!$B$2:$G$200,5,FALSE)</f>
        <v>Conflict</v>
      </c>
      <c r="F141" s="144" t="str">
        <f t="shared" si="20"/>
        <v>x</v>
      </c>
      <c r="G141" s="145" t="str">
        <f t="shared" si="21"/>
        <v>x</v>
      </c>
      <c r="H141" s="145" t="str">
        <f t="shared" si="22"/>
        <v>x</v>
      </c>
      <c r="I141" s="146" t="str">
        <f>INDEX(Trends!$D$3:$D$404,MATCH(B141,Trends!$C$3:$C$404,0))</f>
        <v>-</v>
      </c>
      <c r="J141" s="145" t="str">
        <f>VLOOKUP($B141,Reliability!$A$3:$I$300,9,FALSE)</f>
        <v>Low</v>
      </c>
      <c r="K141" s="147">
        <f t="shared" si="23"/>
        <v>1.7</v>
      </c>
      <c r="L141" s="147">
        <f>VLOOKUP($B141,'Impact of the crisis'!$C$6:$N$300,12,FALSE)</f>
        <v>1.1000000000000001</v>
      </c>
      <c r="M141" s="147">
        <f>VLOOKUP($B141,'Impact of the crisis'!$C$6:$AB$300,26,FALSE)</f>
        <v>2</v>
      </c>
      <c r="N141" s="147" t="str">
        <f>VLOOKUP($B141,'Conditions of people affected'!$C$6:$R$300,16,FALSE)</f>
        <v>x</v>
      </c>
      <c r="O141" s="147" t="str">
        <f>VLOOKUP($B141,'Conditions of people affected'!$C$6:$R$300,9,FALSE)</f>
        <v>x</v>
      </c>
      <c r="P141" s="147" t="str">
        <f>VLOOKUP($B141,'Conditions of people affected'!$C$6:$R$300,15,FALSE)</f>
        <v>x</v>
      </c>
      <c r="Q141" s="147">
        <f t="shared" si="24"/>
        <v>2</v>
      </c>
      <c r="R141" s="147">
        <f>VLOOKUP($B141,'Complexity of the crisis'!$C$6:$AN$300,22,FALSE)</f>
        <v>2.5</v>
      </c>
      <c r="S141" s="147">
        <f>VLOOKUP($B141,'Complexity of the crisis'!$C$6:$AN$300,38,FALSE)</f>
        <v>1.5</v>
      </c>
      <c r="T141" s="151" t="str">
        <f>VLOOKUP(B141,Lists!$C$3:$E$300,3,FALSE)</f>
        <v>Asia</v>
      </c>
      <c r="U141" s="152">
        <f>VLOOKUP(B141,'INFORM Severity - hidden'!$C$5:$V$300,20,FALSE)</f>
        <v>45260</v>
      </c>
    </row>
    <row r="142" spans="1:21" x14ac:dyDescent="0.25">
      <c r="A142" s="148" t="str">
        <f t="array" ref="A142">IFERROR(INDEX(Lists!$B$2:$B$200,SMALL(IF(Lists!$I$2:$I$200="Individual",ROW(Lists!$B$2:$B$200)),ROW(138:138))-1,1),"")</f>
        <v>Myanmar refugees in Thailand</v>
      </c>
      <c r="B142" s="149" t="str">
        <f>VLOOKUP(A142,Lists!$B$2:$G$200,2,FALSE)</f>
        <v>THA003</v>
      </c>
      <c r="C142" s="149" t="str">
        <f>VLOOKUP(B142,'INFORM Severity - hidden'!$C$5:$D$200,2,FALSE)</f>
        <v>Thailand</v>
      </c>
      <c r="D142" s="149" t="str">
        <f>VLOOKUP(A142,Lists!$B$2:$G$200,3,FALSE)</f>
        <v>THA</v>
      </c>
      <c r="E142" s="150" t="str">
        <f>VLOOKUP(A142,Lists!$B$2:$G$200,5,FALSE)</f>
        <v>Conflict</v>
      </c>
      <c r="F142" s="144">
        <f t="shared" si="20"/>
        <v>2</v>
      </c>
      <c r="G142" s="145">
        <f t="shared" si="21"/>
        <v>2</v>
      </c>
      <c r="H142" s="145" t="str">
        <f t="shared" si="22"/>
        <v>Low</v>
      </c>
      <c r="I142" s="146" t="str">
        <f>INDEX(Trends!$D$3:$D$404,MATCH(B142,Trends!$C$3:$C$404,0))</f>
        <v>Stable</v>
      </c>
      <c r="J142" s="145" t="str">
        <f>VLOOKUP($B142,Reliability!$A$3:$I$300,9,FALSE)</f>
        <v>High</v>
      </c>
      <c r="K142" s="147">
        <f t="shared" si="23"/>
        <v>1.4</v>
      </c>
      <c r="L142" s="147">
        <f>VLOOKUP($B142,'Impact of the crisis'!$C$6:$N$300,12,FALSE)</f>
        <v>0.5</v>
      </c>
      <c r="M142" s="147">
        <f>VLOOKUP($B142,'Impact of the crisis'!$C$6:$AB$300,26,FALSE)</f>
        <v>1.8</v>
      </c>
      <c r="N142" s="147">
        <f>VLOOKUP($B142,'Conditions of people affected'!$C$6:$R$300,16,FALSE)</f>
        <v>2.2999999999999998</v>
      </c>
      <c r="O142" s="147">
        <f>VLOOKUP($B142,'Conditions of people affected'!$C$6:$R$300,9,FALSE)</f>
        <v>1.6</v>
      </c>
      <c r="P142" s="147">
        <f>VLOOKUP($B142,'Conditions of people affected'!$C$6:$R$300,15,FALSE)</f>
        <v>3</v>
      </c>
      <c r="Q142" s="147">
        <f t="shared" si="24"/>
        <v>2</v>
      </c>
      <c r="R142" s="147">
        <f>VLOOKUP($B142,'Complexity of the crisis'!$C$6:$AN$300,22,FALSE)</f>
        <v>2.5</v>
      </c>
      <c r="S142" s="147">
        <f>VLOOKUP($B142,'Complexity of the crisis'!$C$6:$AN$300,38,FALSE)</f>
        <v>1.5</v>
      </c>
      <c r="T142" s="151" t="str">
        <f>VLOOKUP(B142,Lists!$C$3:$E$300,3,FALSE)</f>
        <v>Asia</v>
      </c>
      <c r="U142" s="152">
        <f>VLOOKUP(B142,'INFORM Severity - hidden'!$C$5:$V$300,20,FALSE)</f>
        <v>45260</v>
      </c>
    </row>
    <row r="143" spans="1:21" x14ac:dyDescent="0.25">
      <c r="A143" s="148" t="str">
        <f t="array" ref="A143">IFERROR(INDEX(Lists!$B$2:$B$200,SMALL(IF(Lists!$I$2:$I$200="Individual",ROW(Lists!$B$2:$B$200)),ROW(139:139))-1,1),"")</f>
        <v>Food Security Crisis in Timor-Leste</v>
      </c>
      <c r="B143" s="149" t="str">
        <f>VLOOKUP(A143,Lists!$B$2:$G$200,2,FALSE)</f>
        <v>TLS003</v>
      </c>
      <c r="C143" s="149" t="str">
        <f>VLOOKUP(B143,'INFORM Severity - hidden'!$C$5:$D$200,2,FALSE)</f>
        <v>Timor Leste</v>
      </c>
      <c r="D143" s="149" t="str">
        <f>VLOOKUP(A143,Lists!$B$2:$G$200,3,FALSE)</f>
        <v>TLS</v>
      </c>
      <c r="E143" s="150" t="str">
        <f>VLOOKUP(A143,Lists!$B$2:$G$200,5,FALSE)</f>
        <v>Food Security</v>
      </c>
      <c r="F143" s="144">
        <f t="shared" si="20"/>
        <v>2</v>
      </c>
      <c r="G143" s="145">
        <f t="shared" si="21"/>
        <v>2</v>
      </c>
      <c r="H143" s="145" t="str">
        <f t="shared" si="22"/>
        <v>Low</v>
      </c>
      <c r="I143" s="146" t="str">
        <f>INDEX(Trends!$D$3:$D$404,MATCH(B143,Trends!$C$3:$C$404,0))</f>
        <v>-</v>
      </c>
      <c r="J143" s="145" t="str">
        <f>VLOOKUP($B143,Reliability!$A$3:$I$300,9,FALSE)</f>
        <v>Very High</v>
      </c>
      <c r="K143" s="147">
        <f t="shared" si="23"/>
        <v>2.1</v>
      </c>
      <c r="L143" s="147">
        <f>VLOOKUP($B143,'Impact of the crisis'!$C$6:$N$300,12,FALSE)</f>
        <v>3.1</v>
      </c>
      <c r="M143" s="147">
        <f>VLOOKUP($B143,'Impact of the crisis'!$C$6:$AB$300,26,FALSE)</f>
        <v>1.5</v>
      </c>
      <c r="N143" s="147">
        <f>VLOOKUP($B143,'Conditions of people affected'!$C$6:$R$300,16,FALSE)</f>
        <v>2.7</v>
      </c>
      <c r="O143" s="147">
        <f>VLOOKUP($B143,'Conditions of people affected'!$C$6:$R$300,9,FALSE)</f>
        <v>2.4</v>
      </c>
      <c r="P143" s="147">
        <f>VLOOKUP($B143,'Conditions of people affected'!$C$6:$R$300,15,FALSE)</f>
        <v>3</v>
      </c>
      <c r="Q143" s="147">
        <f t="shared" si="24"/>
        <v>0.7</v>
      </c>
      <c r="R143" s="147">
        <f>VLOOKUP($B143,'Complexity of the crisis'!$C$6:$AN$300,22,FALSE)</f>
        <v>0.9</v>
      </c>
      <c r="S143" s="147">
        <f>VLOOKUP($B143,'Complexity of the crisis'!$C$6:$AN$300,38,FALSE)</f>
        <v>0.5</v>
      </c>
      <c r="T143" s="151" t="str">
        <f>VLOOKUP(B143,Lists!$C$3:$E$300,3,FALSE)</f>
        <v>Asia</v>
      </c>
      <c r="U143" s="152">
        <f>VLOOKUP(B143,'INFORM Severity - hidden'!$C$5:$V$300,20,FALSE)</f>
        <v>45230</v>
      </c>
    </row>
    <row r="144" spans="1:21" x14ac:dyDescent="0.25">
      <c r="A144" s="148" t="str">
        <f t="array" ref="A144">IFERROR(INDEX(Lists!$B$2:$B$200,SMALL(IF(Lists!$I$2:$I$200="Individual",ROW(Lists!$B$2:$B$200)),ROW(140:140))-1,1),"")</f>
        <v>Venezuelan refugees in Trinidad and Tobago</v>
      </c>
      <c r="B144" s="149" t="str">
        <f>VLOOKUP(A144,Lists!$B$2:$G$200,2,FALSE)</f>
        <v>TTO002</v>
      </c>
      <c r="C144" s="149" t="str">
        <f>VLOOKUP(B144,'INFORM Severity - hidden'!$C$5:$D$200,2,FALSE)</f>
        <v>Trinidad and Tobago</v>
      </c>
      <c r="D144" s="149" t="str">
        <f>VLOOKUP(A144,Lists!$B$2:$G$200,3,FALSE)</f>
        <v>TTO</v>
      </c>
      <c r="E144" s="150" t="str">
        <f>VLOOKUP(A144,Lists!$B$2:$G$200,5,FALSE)</f>
        <v>Displacement</v>
      </c>
      <c r="F144" s="144">
        <f t="shared" si="20"/>
        <v>1.8</v>
      </c>
      <c r="G144" s="145">
        <f t="shared" si="21"/>
        <v>2</v>
      </c>
      <c r="H144" s="145" t="str">
        <f t="shared" si="22"/>
        <v>Low</v>
      </c>
      <c r="I144" s="146" t="str">
        <f>INDEX(Trends!$D$3:$D$404,MATCH(B144,Trends!$C$3:$C$404,0))</f>
        <v>Decreasing</v>
      </c>
      <c r="J144" s="145" t="str">
        <f>VLOOKUP($B144,Reliability!$A$3:$I$300,9,FALSE)</f>
        <v>Very High</v>
      </c>
      <c r="K144" s="147">
        <f t="shared" si="23"/>
        <v>2.1</v>
      </c>
      <c r="L144" s="147">
        <f>VLOOKUP($B144,'Impact of the crisis'!$C$6:$N$300,12,FALSE)</f>
        <v>3</v>
      </c>
      <c r="M144" s="147">
        <f>VLOOKUP($B144,'Impact of the crisis'!$C$6:$AB$300,26,FALSE)</f>
        <v>1.6</v>
      </c>
      <c r="N144" s="147">
        <f>VLOOKUP($B144,'Conditions of people affected'!$C$6:$R$300,16,FALSE)</f>
        <v>1.5</v>
      </c>
      <c r="O144" s="147">
        <f>VLOOKUP($B144,'Conditions of people affected'!$C$6:$R$300,9,FALSE)</f>
        <v>1</v>
      </c>
      <c r="P144" s="147">
        <f>VLOOKUP($B144,'Conditions of people affected'!$C$6:$R$300,15,FALSE)</f>
        <v>2</v>
      </c>
      <c r="Q144" s="147">
        <f t="shared" si="24"/>
        <v>2</v>
      </c>
      <c r="R144" s="147">
        <f>VLOOKUP($B144,'Complexity of the crisis'!$C$6:$AN$300,22,FALSE)</f>
        <v>1.4</v>
      </c>
      <c r="S144" s="147">
        <f>VLOOKUP($B144,'Complexity of the crisis'!$C$6:$AN$300,38,FALSE)</f>
        <v>2.5</v>
      </c>
      <c r="T144" s="151" t="str">
        <f>VLOOKUP(B144,Lists!$C$3:$E$300,3,FALSE)</f>
        <v>Americas</v>
      </c>
      <c r="U144" s="152">
        <f>VLOOKUP(B144,'INFORM Severity - hidden'!$C$5:$V$300,20,FALSE)</f>
        <v>45260</v>
      </c>
    </row>
    <row r="145" spans="1:21" x14ac:dyDescent="0.25">
      <c r="A145" s="148" t="str">
        <f t="array" ref="A145">IFERROR(INDEX(Lists!$B$2:$B$200,SMALL(IF(Lists!$I$2:$I$200="Individual",ROW(Lists!$B$2:$B$200)),ROW(141:141))-1,1),"")</f>
        <v>Mixed migration flows in Tunisia</v>
      </c>
      <c r="B145" s="149" t="str">
        <f>VLOOKUP(A145,Lists!$B$2:$G$200,2,FALSE)</f>
        <v>TUN002</v>
      </c>
      <c r="C145" s="149" t="str">
        <f>VLOOKUP(B145,'INFORM Severity - hidden'!$C$5:$D$200,2,FALSE)</f>
        <v>Tunisia</v>
      </c>
      <c r="D145" s="149" t="str">
        <f>VLOOKUP(A145,Lists!$B$2:$G$200,3,FALSE)</f>
        <v>TUN</v>
      </c>
      <c r="E145" s="150" t="str">
        <f>VLOOKUP(A145,Lists!$B$2:$G$200,5,FALSE)</f>
        <v>Displacement</v>
      </c>
      <c r="F145" s="144">
        <f t="shared" si="20"/>
        <v>2</v>
      </c>
      <c r="G145" s="145">
        <f t="shared" si="21"/>
        <v>2</v>
      </c>
      <c r="H145" s="145" t="str">
        <f t="shared" si="22"/>
        <v>Low</v>
      </c>
      <c r="I145" s="146" t="str">
        <f>INDEX(Trends!$D$3:$D$404,MATCH(B145,Trends!$C$3:$C$404,0))</f>
        <v>Stable</v>
      </c>
      <c r="J145" s="145" t="str">
        <f>VLOOKUP($B145,Reliability!$A$3:$I$300,9,FALSE)</f>
        <v>High</v>
      </c>
      <c r="K145" s="147">
        <f t="shared" si="23"/>
        <v>3.3</v>
      </c>
      <c r="L145" s="147">
        <f>VLOOKUP($B145,'Impact of the crisis'!$C$6:$N$300,12,FALSE)</f>
        <v>4.4000000000000004</v>
      </c>
      <c r="M145" s="147">
        <f>VLOOKUP($B145,'Impact of the crisis'!$C$6:$AB$300,26,FALSE)</f>
        <v>2.6</v>
      </c>
      <c r="N145" s="147">
        <f>VLOOKUP($B145,'Conditions of people affected'!$C$6:$R$300,16,FALSE)</f>
        <v>0.55000000000000004</v>
      </c>
      <c r="O145" s="147">
        <f>VLOOKUP($B145,'Conditions of people affected'!$C$6:$R$300,9,FALSE)</f>
        <v>0.1</v>
      </c>
      <c r="P145" s="147">
        <f>VLOOKUP($B145,'Conditions of people affected'!$C$6:$R$300,15,FALSE)</f>
        <v>1</v>
      </c>
      <c r="Q145" s="147">
        <f t="shared" si="24"/>
        <v>2.7</v>
      </c>
      <c r="R145" s="147">
        <f>VLOOKUP($B145,'Complexity of the crisis'!$C$6:$AN$300,22,FALSE)</f>
        <v>2.4</v>
      </c>
      <c r="S145" s="147">
        <f>VLOOKUP($B145,'Complexity of the crisis'!$C$6:$AN$300,38,FALSE)</f>
        <v>3</v>
      </c>
      <c r="T145" s="151" t="str">
        <f>VLOOKUP(B145,Lists!$C$3:$E$300,3,FALSE)</f>
        <v>Africa</v>
      </c>
      <c r="U145" s="152">
        <f>VLOOKUP(B145,'INFORM Severity - hidden'!$C$5:$V$300,20,FALSE)</f>
        <v>45260</v>
      </c>
    </row>
    <row r="146" spans="1:21" x14ac:dyDescent="0.25">
      <c r="A146" s="148" t="str">
        <f t="array" ref="A146">IFERROR(INDEX(Lists!$B$2:$B$200,SMALL(IF(Lists!$I$2:$I$200="Individual",ROW(Lists!$B$2:$B$200)),ROW(142:142))-1,1),"")</f>
        <v>Syrian Refugees in Türkiye</v>
      </c>
      <c r="B146" s="149" t="str">
        <f>VLOOKUP(A146,Lists!$B$2:$G$200,2,FALSE)</f>
        <v>TUR002</v>
      </c>
      <c r="C146" s="149" t="str">
        <f>VLOOKUP(B146,'INFORM Severity - hidden'!$C$5:$D$200,2,FALSE)</f>
        <v>Türkiye</v>
      </c>
      <c r="D146" s="149" t="str">
        <f>VLOOKUP(A146,Lists!$B$2:$G$200,3,FALSE)</f>
        <v>TUR</v>
      </c>
      <c r="E146" s="150" t="str">
        <f>VLOOKUP(A146,Lists!$B$2:$G$200,5,FALSE)</f>
        <v>Displacement</v>
      </c>
      <c r="F146" s="144">
        <f t="shared" si="20"/>
        <v>3.1</v>
      </c>
      <c r="G146" s="145">
        <f t="shared" si="21"/>
        <v>4</v>
      </c>
      <c r="H146" s="145" t="str">
        <f t="shared" si="22"/>
        <v>High</v>
      </c>
      <c r="I146" s="146" t="str">
        <f>INDEX(Trends!$D$3:$D$404,MATCH(B146,Trends!$C$3:$C$404,0))</f>
        <v>Decreasing</v>
      </c>
      <c r="J146" s="145" t="str">
        <f>VLOOKUP($B146,Reliability!$A$3:$I$300,9,FALSE)</f>
        <v>Medium</v>
      </c>
      <c r="K146" s="147">
        <f t="shared" si="23"/>
        <v>3.1</v>
      </c>
      <c r="L146" s="147">
        <f>VLOOKUP($B146,'Impact of the crisis'!$C$6:$N$300,12,FALSE)</f>
        <v>3.2</v>
      </c>
      <c r="M146" s="147">
        <f>VLOOKUP($B146,'Impact of the crisis'!$C$6:$AB$300,26,FALSE)</f>
        <v>3</v>
      </c>
      <c r="N146" s="147">
        <f>VLOOKUP($B146,'Conditions of people affected'!$C$6:$R$300,16,FALSE)</f>
        <v>3.45</v>
      </c>
      <c r="O146" s="147">
        <f>VLOOKUP($B146,'Conditions of people affected'!$C$6:$R$300,9,FALSE)</f>
        <v>3.9</v>
      </c>
      <c r="P146" s="147">
        <f>VLOOKUP($B146,'Conditions of people affected'!$C$6:$R$300,15,FALSE)</f>
        <v>3</v>
      </c>
      <c r="Q146" s="147">
        <f t="shared" si="24"/>
        <v>2.5</v>
      </c>
      <c r="R146" s="147">
        <f>VLOOKUP($B146,'Complexity of the crisis'!$C$6:$AN$300,22,FALSE)</f>
        <v>3</v>
      </c>
      <c r="S146" s="147">
        <f>VLOOKUP($B146,'Complexity of the crisis'!$C$6:$AN$300,38,FALSE)</f>
        <v>2</v>
      </c>
      <c r="T146" s="151" t="str">
        <f>VLOOKUP(B146,Lists!$C$3:$E$300,3,FALSE)</f>
        <v>Middle east</v>
      </c>
      <c r="U146" s="152">
        <f>VLOOKUP(B146,'INFORM Severity - hidden'!$C$5:$V$300,20,FALSE)</f>
        <v>45257</v>
      </c>
    </row>
    <row r="147" spans="1:21" x14ac:dyDescent="0.25">
      <c r="A147" s="148" t="str">
        <f t="array" ref="A147">IFERROR(INDEX(Lists!$B$2:$B$200,SMALL(IF(Lists!$I$2:$I$200="Individual",ROW(Lists!$B$2:$B$200)),ROW(143:143))-1,1),"")</f>
        <v>Mixed Migration Flows in Türkiye</v>
      </c>
      <c r="B147" s="149" t="str">
        <f>VLOOKUP(A147,Lists!$B$2:$G$200,2,FALSE)</f>
        <v>TUR003</v>
      </c>
      <c r="C147" s="149" t="str">
        <f>VLOOKUP(B147,'INFORM Severity - hidden'!$C$5:$D$200,2,FALSE)</f>
        <v>Türkiye</v>
      </c>
      <c r="D147" s="149" t="str">
        <f>VLOOKUP(A147,Lists!$B$2:$G$200,3,FALSE)</f>
        <v>TUR</v>
      </c>
      <c r="E147" s="150" t="str">
        <f>VLOOKUP(A147,Lists!$B$2:$G$200,5,FALSE)</f>
        <v>Displacement</v>
      </c>
      <c r="F147" s="144">
        <f t="shared" si="20"/>
        <v>2.2999999999999998</v>
      </c>
      <c r="G147" s="145">
        <f t="shared" si="21"/>
        <v>3</v>
      </c>
      <c r="H147" s="145" t="str">
        <f t="shared" si="22"/>
        <v>Medium</v>
      </c>
      <c r="I147" s="146" t="str">
        <f>INDEX(Trends!$D$3:$D$404,MATCH(B147,Trends!$C$3:$C$404,0))</f>
        <v>Decreasing</v>
      </c>
      <c r="J147" s="145" t="str">
        <f>VLOOKUP($B147,Reliability!$A$3:$I$300,9,FALSE)</f>
        <v>High</v>
      </c>
      <c r="K147" s="147">
        <f t="shared" si="23"/>
        <v>2.4</v>
      </c>
      <c r="L147" s="147">
        <f>VLOOKUP($B147,'Impact of the crisis'!$C$6:$N$300,12,FALSE)</f>
        <v>2.2999999999999998</v>
      </c>
      <c r="M147" s="147">
        <f>VLOOKUP($B147,'Impact of the crisis'!$C$6:$AB$300,26,FALSE)</f>
        <v>2.4</v>
      </c>
      <c r="N147" s="147">
        <f>VLOOKUP($B147,'Conditions of people affected'!$C$6:$R$300,16,FALSE)</f>
        <v>2.2000000000000002</v>
      </c>
      <c r="O147" s="147">
        <f>VLOOKUP($B147,'Conditions of people affected'!$C$6:$R$300,9,FALSE)</f>
        <v>2.4</v>
      </c>
      <c r="P147" s="147">
        <f>VLOOKUP($B147,'Conditions of people affected'!$C$6:$R$300,15,FALSE)</f>
        <v>2</v>
      </c>
      <c r="Q147" s="147">
        <f t="shared" si="24"/>
        <v>2.5</v>
      </c>
      <c r="R147" s="147">
        <f>VLOOKUP($B147,'Complexity of the crisis'!$C$6:$AN$300,22,FALSE)</f>
        <v>3</v>
      </c>
      <c r="S147" s="147">
        <f>VLOOKUP($B147,'Complexity of the crisis'!$C$6:$AN$300,38,FALSE)</f>
        <v>2</v>
      </c>
      <c r="T147" s="151" t="str">
        <f>VLOOKUP(B147,Lists!$C$3:$E$300,3,FALSE)</f>
        <v>Middle east</v>
      </c>
      <c r="U147" s="152">
        <f>VLOOKUP(B147,'INFORM Severity - hidden'!$C$5:$V$300,20,FALSE)</f>
        <v>45260</v>
      </c>
    </row>
    <row r="148" spans="1:21" x14ac:dyDescent="0.25">
      <c r="A148" s="148" t="str">
        <f t="array" ref="A148">IFERROR(INDEX(Lists!$B$2:$B$200,SMALL(IF(Lists!$I$2:$I$200="Individual",ROW(Lists!$B$2:$B$200)),ROW(144:144))-1,1),"")</f>
        <v>Kurdish Conflict</v>
      </c>
      <c r="B148" s="149" t="str">
        <f>VLOOKUP(A148,Lists!$B$2:$G$200,2,FALSE)</f>
        <v>TUR004</v>
      </c>
      <c r="C148" s="149" t="str">
        <f>VLOOKUP(B148,'INFORM Severity - hidden'!$C$5:$D$200,2,FALSE)</f>
        <v>Türkiye</v>
      </c>
      <c r="D148" s="149" t="str">
        <f>VLOOKUP(A148,Lists!$B$2:$G$200,3,FALSE)</f>
        <v>TUR</v>
      </c>
      <c r="E148" s="150" t="str">
        <f>VLOOKUP(A148,Lists!$B$2:$G$200,5,FALSE)</f>
        <v>Conflict</v>
      </c>
      <c r="F148" s="144" t="str">
        <f t="shared" si="20"/>
        <v>x</v>
      </c>
      <c r="G148" s="145" t="str">
        <f t="shared" si="21"/>
        <v>x</v>
      </c>
      <c r="H148" s="145" t="str">
        <f t="shared" si="22"/>
        <v>x</v>
      </c>
      <c r="I148" s="146" t="str">
        <f>INDEX(Trends!$D$3:$D$404,MATCH(B148,Trends!$C$3:$C$404,0))</f>
        <v>-</v>
      </c>
      <c r="J148" s="145" t="str">
        <f>VLOOKUP($B148,Reliability!$A$3:$I$300,9,FALSE)</f>
        <v>Low</v>
      </c>
      <c r="K148" s="147">
        <f t="shared" si="23"/>
        <v>2.6</v>
      </c>
      <c r="L148" s="147">
        <f>VLOOKUP($B148,'Impact of the crisis'!$C$6:$N$300,12,FALSE)</f>
        <v>1.6</v>
      </c>
      <c r="M148" s="147">
        <f>VLOOKUP($B148,'Impact of the crisis'!$C$6:$AB$300,26,FALSE)</f>
        <v>3</v>
      </c>
      <c r="N148" s="147" t="str">
        <f>VLOOKUP($B148,'Conditions of people affected'!$C$6:$R$300,16,FALSE)</f>
        <v>x</v>
      </c>
      <c r="O148" s="147" t="str">
        <f>VLOOKUP($B148,'Conditions of people affected'!$C$6:$R$300,9,FALSE)</f>
        <v>x</v>
      </c>
      <c r="P148" s="147" t="str">
        <f>VLOOKUP($B148,'Conditions of people affected'!$C$6:$R$300,15,FALSE)</f>
        <v>x</v>
      </c>
      <c r="Q148" s="147">
        <f t="shared" si="24"/>
        <v>3</v>
      </c>
      <c r="R148" s="147">
        <f>VLOOKUP($B148,'Complexity of the crisis'!$C$6:$AN$300,22,FALSE)</f>
        <v>3</v>
      </c>
      <c r="S148" s="147">
        <f>VLOOKUP($B148,'Complexity of the crisis'!$C$6:$AN$300,38,FALSE)</f>
        <v>3</v>
      </c>
      <c r="T148" s="151" t="str">
        <f>VLOOKUP(B148,Lists!$C$3:$E$300,3,FALSE)</f>
        <v>Middle east</v>
      </c>
      <c r="U148" s="152">
        <f>VLOOKUP(B148,'INFORM Severity - hidden'!$C$5:$V$300,20,FALSE)</f>
        <v>45257</v>
      </c>
    </row>
    <row r="149" spans="1:21" x14ac:dyDescent="0.25">
      <c r="A149" s="148" t="str">
        <f t="array" ref="A149">IFERROR(INDEX(Lists!$B$2:$B$200,SMALL(IF(Lists!$I$2:$I$200="Individual",ROW(Lists!$B$2:$B$200)),ROW(145:145))-1,1),"")</f>
        <v>Türkiye / Syria earthquake in Türkiye</v>
      </c>
      <c r="B149" s="149" t="str">
        <f>VLOOKUP(A149,Lists!$B$2:$G$200,2,FALSE)</f>
        <v>TUR005</v>
      </c>
      <c r="C149" s="149" t="str">
        <f>VLOOKUP(B149,'INFORM Severity - hidden'!$C$5:$D$200,2,FALSE)</f>
        <v>Türkiye</v>
      </c>
      <c r="D149" s="149" t="str">
        <f>VLOOKUP(A149,Lists!$B$2:$G$200,3,FALSE)</f>
        <v>TUR</v>
      </c>
      <c r="E149" s="150" t="str">
        <f>VLOOKUP(A149,Lists!$B$2:$G$200,5,FALSE)</f>
        <v>Earthquake</v>
      </c>
      <c r="F149" s="144">
        <f t="shared" si="20"/>
        <v>3.2</v>
      </c>
      <c r="G149" s="145">
        <f t="shared" si="21"/>
        <v>4</v>
      </c>
      <c r="H149" s="145" t="str">
        <f t="shared" si="22"/>
        <v>High</v>
      </c>
      <c r="I149" s="146" t="str">
        <f>INDEX(Trends!$D$3:$D$404,MATCH(B149,Trends!$C$3:$C$404,0))</f>
        <v>Decreasing</v>
      </c>
      <c r="J149" s="145" t="str">
        <f>VLOOKUP($B149,Reliability!$A$3:$I$300,9,FALSE)</f>
        <v>High</v>
      </c>
      <c r="K149" s="147">
        <f t="shared" si="23"/>
        <v>3.2</v>
      </c>
      <c r="L149" s="147">
        <f>VLOOKUP($B149,'Impact of the crisis'!$C$6:$N$300,12,FALSE)</f>
        <v>2.1</v>
      </c>
      <c r="M149" s="147">
        <f>VLOOKUP($B149,'Impact of the crisis'!$C$6:$AB$300,26,FALSE)</f>
        <v>3.6</v>
      </c>
      <c r="N149" s="147">
        <f>VLOOKUP($B149,'Conditions of people affected'!$C$6:$R$300,16,FALSE)</f>
        <v>3.5</v>
      </c>
      <c r="O149" s="147">
        <f>VLOOKUP($B149,'Conditions of people affected'!$C$6:$R$300,9,FALSE)</f>
        <v>4</v>
      </c>
      <c r="P149" s="147">
        <f>VLOOKUP($B149,'Conditions of people affected'!$C$6:$R$300,15,FALSE)</f>
        <v>3</v>
      </c>
      <c r="Q149" s="147">
        <f t="shared" si="24"/>
        <v>2.8</v>
      </c>
      <c r="R149" s="147">
        <f>VLOOKUP($B149,'Complexity of the crisis'!$C$6:$AN$300,22,FALSE)</f>
        <v>3</v>
      </c>
      <c r="S149" s="147">
        <f>VLOOKUP($B149,'Complexity of the crisis'!$C$6:$AN$300,38,FALSE)</f>
        <v>2.5</v>
      </c>
      <c r="T149" s="151" t="str">
        <f>VLOOKUP(B149,Lists!$C$3:$E$300,3,FALSE)</f>
        <v>Middle east</v>
      </c>
      <c r="U149" s="152">
        <f>VLOOKUP(B149,'INFORM Severity - hidden'!$C$5:$V$300,20,FALSE)</f>
        <v>45257</v>
      </c>
    </row>
    <row r="150" spans="1:21" x14ac:dyDescent="0.25">
      <c r="A150" s="148" t="str">
        <f t="array" ref="A150">IFERROR(INDEX(Lists!$B$2:$B$200,SMALL(IF(Lists!$I$2:$I$200="Individual",ROW(Lists!$B$2:$B$200)),ROW(146:146))-1,1),"")</f>
        <v>International Displacement in Tanzania</v>
      </c>
      <c r="B150" s="149" t="str">
        <f>VLOOKUP(A150,Lists!$B$2:$G$200,2,FALSE)</f>
        <v>TZA002</v>
      </c>
      <c r="C150" s="149" t="str">
        <f>VLOOKUP(B150,'INFORM Severity - hidden'!$C$5:$D$200,2,FALSE)</f>
        <v>Tanzania</v>
      </c>
      <c r="D150" s="149" t="str">
        <f>VLOOKUP(A150,Lists!$B$2:$G$200,3,FALSE)</f>
        <v>TZA</v>
      </c>
      <c r="E150" s="150" t="str">
        <f>VLOOKUP(A150,Lists!$B$2:$G$200,5,FALSE)</f>
        <v>Displacement</v>
      </c>
      <c r="F150" s="144">
        <f t="shared" si="20"/>
        <v>2.5</v>
      </c>
      <c r="G150" s="145">
        <f t="shared" si="21"/>
        <v>3</v>
      </c>
      <c r="H150" s="145" t="str">
        <f t="shared" si="22"/>
        <v>Medium</v>
      </c>
      <c r="I150" s="146" t="str">
        <f>INDEX(Trends!$D$3:$D$404,MATCH(B150,Trends!$C$3:$C$404,0))</f>
        <v>Stable</v>
      </c>
      <c r="J150" s="145" t="str">
        <f>VLOOKUP($B150,Reliability!$A$3:$I$300,9,FALSE)</f>
        <v>Very High</v>
      </c>
      <c r="K150" s="147">
        <f t="shared" si="23"/>
        <v>3.3</v>
      </c>
      <c r="L150" s="147">
        <f>VLOOKUP($B150,'Impact of the crisis'!$C$6:$N$300,12,FALSE)</f>
        <v>2.5</v>
      </c>
      <c r="M150" s="147">
        <f>VLOOKUP($B150,'Impact of the crisis'!$C$6:$AB$300,26,FALSE)</f>
        <v>3.6</v>
      </c>
      <c r="N150" s="147">
        <f>VLOOKUP($B150,'Conditions of people affected'!$C$6:$R$300,16,FALSE)</f>
        <v>2.2000000000000002</v>
      </c>
      <c r="O150" s="147">
        <f>VLOOKUP($B150,'Conditions of people affected'!$C$6:$R$300,9,FALSE)</f>
        <v>2.4</v>
      </c>
      <c r="P150" s="147">
        <f>VLOOKUP($B150,'Conditions of people affected'!$C$6:$R$300,15,FALSE)</f>
        <v>2</v>
      </c>
      <c r="Q150" s="147">
        <f t="shared" si="24"/>
        <v>2.1</v>
      </c>
      <c r="R150" s="147">
        <f>VLOOKUP($B150,'Complexity of the crisis'!$C$6:$AN$300,22,FALSE)</f>
        <v>2.1</v>
      </c>
      <c r="S150" s="147">
        <f>VLOOKUP($B150,'Complexity of the crisis'!$C$6:$AN$300,38,FALSE)</f>
        <v>2</v>
      </c>
      <c r="T150" s="151" t="str">
        <f>VLOOKUP(B150,Lists!$C$3:$E$300,3,FALSE)</f>
        <v>Africa</v>
      </c>
      <c r="U150" s="152">
        <f>VLOOKUP(B150,'INFORM Severity - hidden'!$C$5:$V$300,20,FALSE)</f>
        <v>45260</v>
      </c>
    </row>
    <row r="151" spans="1:21" x14ac:dyDescent="0.25">
      <c r="A151" s="148" t="str">
        <f t="array" ref="A151">IFERROR(INDEX(Lists!$B$2:$B$200,SMALL(IF(Lists!$I$2:$I$200="Individual",ROW(Lists!$B$2:$B$200)),ROW(147:147))-1,1),"")</f>
        <v>Food Security Crisis in North-East Tanzania</v>
      </c>
      <c r="B151" s="149" t="str">
        <f>VLOOKUP(A151,Lists!$B$2:$G$200,2,FALSE)</f>
        <v>TZA003</v>
      </c>
      <c r="C151" s="149" t="str">
        <f>VLOOKUP(B151,'INFORM Severity - hidden'!$C$5:$D$200,2,FALSE)</f>
        <v>Tanzania</v>
      </c>
      <c r="D151" s="149" t="str">
        <f>VLOOKUP(A151,Lists!$B$2:$G$200,3,FALSE)</f>
        <v>TZA</v>
      </c>
      <c r="E151" s="150" t="str">
        <f>VLOOKUP(A151,Lists!$B$2:$G$200,5,FALSE)</f>
        <v>Drought</v>
      </c>
      <c r="F151" s="144">
        <f t="shared" si="20"/>
        <v>2.6</v>
      </c>
      <c r="G151" s="145">
        <f t="shared" si="21"/>
        <v>3</v>
      </c>
      <c r="H151" s="145" t="str">
        <f t="shared" si="22"/>
        <v>Medium</v>
      </c>
      <c r="I151" s="146" t="str">
        <f>INDEX(Trends!$D$3:$D$404,MATCH(B151,Trends!$C$3:$C$404,0))</f>
        <v>Stable</v>
      </c>
      <c r="J151" s="145" t="str">
        <f>VLOOKUP($B151,Reliability!$A$3:$I$300,9,FALSE)</f>
        <v>High</v>
      </c>
      <c r="K151" s="147">
        <f t="shared" si="23"/>
        <v>2</v>
      </c>
      <c r="L151" s="147">
        <f>VLOOKUP($B151,'Impact of the crisis'!$C$6:$N$300,12,FALSE)</f>
        <v>2.6</v>
      </c>
      <c r="M151" s="147">
        <f>VLOOKUP($B151,'Impact of the crisis'!$C$6:$AB$300,26,FALSE)</f>
        <v>1.7</v>
      </c>
      <c r="N151" s="147">
        <f>VLOOKUP($B151,'Conditions of people affected'!$C$6:$R$300,16,FALSE)</f>
        <v>3.15</v>
      </c>
      <c r="O151" s="147">
        <f>VLOOKUP($B151,'Conditions of people affected'!$C$6:$R$300,9,FALSE)</f>
        <v>3.3</v>
      </c>
      <c r="P151" s="147">
        <f>VLOOKUP($B151,'Conditions of people affected'!$C$6:$R$300,15,FALSE)</f>
        <v>3</v>
      </c>
      <c r="Q151" s="147">
        <f t="shared" si="24"/>
        <v>2.1</v>
      </c>
      <c r="R151" s="147">
        <f>VLOOKUP($B151,'Complexity of the crisis'!$C$6:$AN$300,22,FALSE)</f>
        <v>2.1</v>
      </c>
      <c r="S151" s="147">
        <f>VLOOKUP($B151,'Complexity of the crisis'!$C$6:$AN$300,38,FALSE)</f>
        <v>2</v>
      </c>
      <c r="T151" s="151" t="str">
        <f>VLOOKUP(B151,Lists!$C$3:$E$300,3,FALSE)</f>
        <v>Africa</v>
      </c>
      <c r="U151" s="152">
        <f>VLOOKUP(B151,'INFORM Severity - hidden'!$C$5:$V$300,20,FALSE)</f>
        <v>45260</v>
      </c>
    </row>
    <row r="152" spans="1:21" x14ac:dyDescent="0.25">
      <c r="A152" s="148" t="str">
        <f t="array" ref="A152">IFERROR(INDEX(Lists!$B$2:$B$200,SMALL(IF(Lists!$I$2:$I$200="Individual",ROW(Lists!$B$2:$B$200)),ROW(148:148))-1,1),"")</f>
        <v>International Displacement in Uganda</v>
      </c>
      <c r="B152" s="149" t="str">
        <f>VLOOKUP(A152,Lists!$B$2:$G$200,2,FALSE)</f>
        <v>UGA005</v>
      </c>
      <c r="C152" s="149" t="str">
        <f>VLOOKUP(B152,'INFORM Severity - hidden'!$C$5:$D$200,2,FALSE)</f>
        <v>Uganda</v>
      </c>
      <c r="D152" s="149" t="str">
        <f>VLOOKUP(A152,Lists!$B$2:$G$200,3,FALSE)</f>
        <v>UGA</v>
      </c>
      <c r="E152" s="150" t="str">
        <f>VLOOKUP(A152,Lists!$B$2:$G$200,5,FALSE)</f>
        <v>Displacement</v>
      </c>
      <c r="F152" s="144">
        <f t="shared" si="20"/>
        <v>3.2</v>
      </c>
      <c r="G152" s="145">
        <f t="shared" si="21"/>
        <v>4</v>
      </c>
      <c r="H152" s="145" t="str">
        <f t="shared" si="22"/>
        <v>High</v>
      </c>
      <c r="I152" s="146" t="str">
        <f>INDEX(Trends!$D$3:$D$404,MATCH(B152,Trends!$C$3:$C$404,0))</f>
        <v>Stable</v>
      </c>
      <c r="J152" s="145" t="str">
        <f>VLOOKUP($B152,Reliability!$A$3:$I$300,9,FALSE)</f>
        <v>Medium</v>
      </c>
      <c r="K152" s="147">
        <f t="shared" si="23"/>
        <v>3.2</v>
      </c>
      <c r="L152" s="147">
        <f>VLOOKUP($B152,'Impact of the crisis'!$C$6:$N$300,12,FALSE)</f>
        <v>1.7</v>
      </c>
      <c r="M152" s="147">
        <f>VLOOKUP($B152,'Impact of the crisis'!$C$6:$AB$300,26,FALSE)</f>
        <v>3.7</v>
      </c>
      <c r="N152" s="147">
        <f>VLOOKUP($B152,'Conditions of people affected'!$C$6:$R$300,16,FALSE)</f>
        <v>3.35</v>
      </c>
      <c r="O152" s="147">
        <f>VLOOKUP($B152,'Conditions of people affected'!$C$6:$R$300,9,FALSE)</f>
        <v>3.7</v>
      </c>
      <c r="P152" s="147">
        <f>VLOOKUP($B152,'Conditions of people affected'!$C$6:$R$300,15,FALSE)</f>
        <v>3</v>
      </c>
      <c r="Q152" s="147">
        <f t="shared" si="24"/>
        <v>2.9</v>
      </c>
      <c r="R152" s="147">
        <f>VLOOKUP($B152,'Complexity of the crisis'!$C$6:$AN$300,22,FALSE)</f>
        <v>3.6</v>
      </c>
      <c r="S152" s="147">
        <f>VLOOKUP($B152,'Complexity of the crisis'!$C$6:$AN$300,38,FALSE)</f>
        <v>2</v>
      </c>
      <c r="T152" s="151" t="str">
        <f>VLOOKUP(B152,Lists!$C$3:$E$300,3,FALSE)</f>
        <v>Africa</v>
      </c>
      <c r="U152" s="152">
        <f>VLOOKUP(B152,'INFORM Severity - hidden'!$C$5:$V$300,20,FALSE)</f>
        <v>45257</v>
      </c>
    </row>
    <row r="153" spans="1:21" x14ac:dyDescent="0.25">
      <c r="A153" s="148" t="str">
        <f t="array" ref="A153">IFERROR(INDEX(Lists!$B$2:$B$200,SMALL(IF(Lists!$I$2:$I$200="Individual",ROW(Lists!$B$2:$B$200)),ROW(149:149))-1,1),"")</f>
        <v>Russia-Ukraine conflict</v>
      </c>
      <c r="B153" s="149" t="str">
        <f>VLOOKUP(A153,Lists!$B$2:$G$200,2,FALSE)</f>
        <v>UKR002</v>
      </c>
      <c r="C153" s="149" t="str">
        <f>VLOOKUP(B153,'INFORM Severity - hidden'!$C$5:$D$200,2,FALSE)</f>
        <v>Ukraine</v>
      </c>
      <c r="D153" s="149" t="str">
        <f>VLOOKUP(A153,Lists!$B$2:$G$200,3,FALSE)</f>
        <v>UKR</v>
      </c>
      <c r="E153" s="150" t="str">
        <f>VLOOKUP(A153,Lists!$B$2:$G$200,5,FALSE)</f>
        <v>Conflict,Displacement</v>
      </c>
      <c r="F153" s="144">
        <f t="shared" si="20"/>
        <v>4.3</v>
      </c>
      <c r="G153" s="145">
        <f t="shared" si="21"/>
        <v>5</v>
      </c>
      <c r="H153" s="145" t="str">
        <f t="shared" si="22"/>
        <v>Very High</v>
      </c>
      <c r="I153" s="146" t="str">
        <f>INDEX(Trends!$D$3:$D$404,MATCH(B153,Trends!$C$3:$C$404,0))</f>
        <v>Stable</v>
      </c>
      <c r="J153" s="145" t="str">
        <f>VLOOKUP($B153,Reliability!$A$3:$I$300,9,FALSE)</f>
        <v>Very High</v>
      </c>
      <c r="K153" s="147">
        <f t="shared" si="23"/>
        <v>4.5999999999999996</v>
      </c>
      <c r="L153" s="147">
        <f>VLOOKUP($B153,'Impact of the crisis'!$C$6:$N$300,12,FALSE)</f>
        <v>4.9000000000000004</v>
      </c>
      <c r="M153" s="147">
        <f>VLOOKUP($B153,'Impact of the crisis'!$C$6:$AB$300,26,FALSE)</f>
        <v>4.5</v>
      </c>
      <c r="N153" s="147">
        <f>VLOOKUP($B153,'Conditions of people affected'!$C$6:$R$300,16,FALSE)</f>
        <v>5</v>
      </c>
      <c r="O153" s="147">
        <f>VLOOKUP($B153,'Conditions of people affected'!$C$6:$R$300,9,FALSE)</f>
        <v>5</v>
      </c>
      <c r="P153" s="147">
        <f>VLOOKUP($B153,'Conditions of people affected'!$C$6:$R$300,15,FALSE)</f>
        <v>5</v>
      </c>
      <c r="Q153" s="147">
        <f t="shared" si="24"/>
        <v>3.1</v>
      </c>
      <c r="R153" s="147">
        <f>VLOOKUP($B153,'Complexity of the crisis'!$C$6:$AN$300,22,FALSE)</f>
        <v>2.6</v>
      </c>
      <c r="S153" s="147">
        <f>VLOOKUP($B153,'Complexity of the crisis'!$C$6:$AN$300,38,FALSE)</f>
        <v>3.5</v>
      </c>
      <c r="T153" s="151" t="str">
        <f>VLOOKUP(B153,Lists!$C$3:$E$300,3,FALSE)</f>
        <v>Europe</v>
      </c>
      <c r="U153" s="152">
        <f>VLOOKUP(B153,'INFORM Severity - hidden'!$C$5:$V$300,20,FALSE)</f>
        <v>45259</v>
      </c>
    </row>
    <row r="154" spans="1:21" x14ac:dyDescent="0.25">
      <c r="A154" s="148" t="str">
        <f t="array" ref="A154">IFERROR(INDEX(Lists!$B$2:$B$200,SMALL(IF(Lists!$I$2:$I$200="Individual",ROW(Lists!$B$2:$B$200)),ROW(150:150))-1,1),"")</f>
        <v>Complex crisis in Venezuela</v>
      </c>
      <c r="B154" s="149" t="str">
        <f>VLOOKUP(A154,Lists!$B$2:$G$200,2,FALSE)</f>
        <v>VEN001</v>
      </c>
      <c r="C154" s="149" t="str">
        <f>VLOOKUP(B154,'INFORM Severity - hidden'!$C$5:$D$200,2,FALSE)</f>
        <v>Venezuela</v>
      </c>
      <c r="D154" s="149" t="str">
        <f>VLOOKUP(A154,Lists!$B$2:$G$200,3,FALSE)</f>
        <v>VEN</v>
      </c>
      <c r="E154" s="150" t="str">
        <f>VLOOKUP(A154,Lists!$B$2:$G$200,5,FALSE)</f>
        <v>Socio-political,Violence,Floods</v>
      </c>
      <c r="F154" s="144">
        <f t="shared" si="20"/>
        <v>4.3</v>
      </c>
      <c r="G154" s="145">
        <f t="shared" si="21"/>
        <v>5</v>
      </c>
      <c r="H154" s="145" t="str">
        <f t="shared" si="22"/>
        <v>Very High</v>
      </c>
      <c r="I154" s="146" t="str">
        <f>INDEX(Trends!$D$3:$D$404,MATCH(B154,Trends!$C$3:$C$404,0))</f>
        <v>Increasing</v>
      </c>
      <c r="J154" s="145" t="str">
        <f>VLOOKUP($B154,Reliability!$A$3:$I$300,9,FALSE)</f>
        <v>Very High</v>
      </c>
      <c r="K154" s="147">
        <f t="shared" si="23"/>
        <v>4.5999999999999996</v>
      </c>
      <c r="L154" s="147">
        <f>VLOOKUP($B154,'Impact of the crisis'!$C$6:$N$300,12,FALSE)</f>
        <v>4.9000000000000004</v>
      </c>
      <c r="M154" s="147">
        <f>VLOOKUP($B154,'Impact of the crisis'!$C$6:$AB$300,26,FALSE)</f>
        <v>4.5</v>
      </c>
      <c r="N154" s="147">
        <f>VLOOKUP($B154,'Conditions of people affected'!$C$6:$R$300,16,FALSE)</f>
        <v>4.5</v>
      </c>
      <c r="O154" s="147">
        <f>VLOOKUP($B154,'Conditions of people affected'!$C$6:$R$300,9,FALSE)</f>
        <v>5</v>
      </c>
      <c r="P154" s="147">
        <f>VLOOKUP($B154,'Conditions of people affected'!$C$6:$R$300,15,FALSE)</f>
        <v>4</v>
      </c>
      <c r="Q154" s="147">
        <f t="shared" si="24"/>
        <v>3.7</v>
      </c>
      <c r="R154" s="147">
        <f>VLOOKUP($B154,'Complexity of the crisis'!$C$6:$AN$300,22,FALSE)</f>
        <v>3.3</v>
      </c>
      <c r="S154" s="147">
        <f>VLOOKUP($B154,'Complexity of the crisis'!$C$6:$AN$300,38,FALSE)</f>
        <v>4</v>
      </c>
      <c r="T154" s="151" t="str">
        <f>VLOOKUP(B154,Lists!$C$3:$E$300,3,FALSE)</f>
        <v>Americas</v>
      </c>
      <c r="U154" s="152">
        <f>VLOOKUP(B154,'INFORM Severity - hidden'!$C$5:$V$300,20,FALSE)</f>
        <v>45259</v>
      </c>
    </row>
    <row r="155" spans="1:21" x14ac:dyDescent="0.25">
      <c r="A155" s="148" t="str">
        <f t="array" ref="A155">IFERROR(INDEX(Lists!$B$2:$B$200,SMALL(IF(Lists!$I$2:$I$200="Individual",ROW(Lists!$B$2:$B$200)),ROW(151:151))-1,1),"")</f>
        <v>Conflict in Yemen</v>
      </c>
      <c r="B155" s="149" t="str">
        <f>VLOOKUP(A155,Lists!$B$2:$G$200,2,FALSE)</f>
        <v>YEM001</v>
      </c>
      <c r="C155" s="149" t="str">
        <f>VLOOKUP(B155,'INFORM Severity - hidden'!$C$5:$D$200,2,FALSE)</f>
        <v>Yemen</v>
      </c>
      <c r="D155" s="149" t="str">
        <f>VLOOKUP(A155,Lists!$B$2:$G$200,3,FALSE)</f>
        <v>YEM</v>
      </c>
      <c r="E155" s="150" t="str">
        <f>VLOOKUP(A155,Lists!$B$2:$G$200,5,FALSE)</f>
        <v>Conflict</v>
      </c>
      <c r="F155" s="144">
        <f t="shared" si="20"/>
        <v>4.5999999999999996</v>
      </c>
      <c r="G155" s="145">
        <f t="shared" si="21"/>
        <v>5</v>
      </c>
      <c r="H155" s="145" t="str">
        <f t="shared" si="22"/>
        <v>Very High</v>
      </c>
      <c r="I155" s="146" t="str">
        <f>INDEX(Trends!$D$3:$D$404,MATCH(B155,Trends!$C$3:$C$404,0))</f>
        <v>Stable</v>
      </c>
      <c r="J155" s="145" t="str">
        <f>VLOOKUP($B155,Reliability!$A$3:$I$300,9,FALSE)</f>
        <v>Very High</v>
      </c>
      <c r="K155" s="147">
        <f t="shared" si="23"/>
        <v>4.5999999999999996</v>
      </c>
      <c r="L155" s="147">
        <f>VLOOKUP($B155,'Impact of the crisis'!$C$6:$N$300,12,FALSE)</f>
        <v>4.9000000000000004</v>
      </c>
      <c r="M155" s="147">
        <f>VLOOKUP($B155,'Impact of the crisis'!$C$6:$AB$300,26,FALSE)</f>
        <v>4.5</v>
      </c>
      <c r="N155" s="147">
        <f>VLOOKUP($B155,'Conditions of people affected'!$C$6:$R$300,16,FALSE)</f>
        <v>5</v>
      </c>
      <c r="O155" s="147">
        <f>VLOOKUP($B155,'Conditions of people affected'!$C$6:$R$300,9,FALSE)</f>
        <v>5</v>
      </c>
      <c r="P155" s="147">
        <f>VLOOKUP($B155,'Conditions of people affected'!$C$6:$R$300,15,FALSE)</f>
        <v>5</v>
      </c>
      <c r="Q155" s="147">
        <f t="shared" si="24"/>
        <v>4</v>
      </c>
      <c r="R155" s="147">
        <f>VLOOKUP($B155,'Complexity of the crisis'!$C$6:$AN$300,22,FALSE)</f>
        <v>3.9</v>
      </c>
      <c r="S155" s="147">
        <f>VLOOKUP($B155,'Complexity of the crisis'!$C$6:$AN$300,38,FALSE)</f>
        <v>4</v>
      </c>
      <c r="T155" s="151" t="str">
        <f>VLOOKUP(B155,Lists!$C$3:$E$300,3,FALSE)</f>
        <v>Middle east</v>
      </c>
      <c r="U155" s="152">
        <f>VLOOKUP(B155,'INFORM Severity - hidden'!$C$5:$V$300,20,FALSE)</f>
        <v>45257</v>
      </c>
    </row>
    <row r="156" spans="1:21" x14ac:dyDescent="0.25">
      <c r="A156" s="148" t="str">
        <f t="array" ref="A156">IFERROR(INDEX(Lists!$B$2:$B$200,SMALL(IF(Lists!$I$2:$I$200="Individual",ROW(Lists!$B$2:$B$200)),ROW(152:152))-1,1),"")</f>
        <v>Mixed migration flows in Yemen</v>
      </c>
      <c r="B156" s="149" t="str">
        <f>VLOOKUP(A156,Lists!$B$2:$G$200,2,FALSE)</f>
        <v>YEM002</v>
      </c>
      <c r="C156" s="149" t="str">
        <f>VLOOKUP(B156,'INFORM Severity - hidden'!$C$5:$D$200,2,FALSE)</f>
        <v>Yemen</v>
      </c>
      <c r="D156" s="149" t="str">
        <f>VLOOKUP(A156,Lists!$B$2:$G$200,3,FALSE)</f>
        <v>YEM</v>
      </c>
      <c r="E156" s="150" t="str">
        <f>VLOOKUP(A156,Lists!$B$2:$G$200,5,FALSE)</f>
        <v>Displacement</v>
      </c>
      <c r="F156" s="144">
        <f t="shared" si="20"/>
        <v>2.4</v>
      </c>
      <c r="G156" s="145">
        <f t="shared" si="21"/>
        <v>3</v>
      </c>
      <c r="H156" s="145" t="str">
        <f t="shared" si="22"/>
        <v>Medium</v>
      </c>
      <c r="I156" s="146" t="str">
        <f>INDEX(Trends!$D$3:$D$404,MATCH(B156,Trends!$C$3:$C$404,0))</f>
        <v>Decreasing</v>
      </c>
      <c r="J156" s="145" t="str">
        <f>VLOOKUP($B156,Reliability!$A$3:$I$300,9,FALSE)</f>
        <v>Very High</v>
      </c>
      <c r="K156" s="147">
        <f t="shared" si="23"/>
        <v>2.5</v>
      </c>
      <c r="L156" s="147">
        <f>VLOOKUP($B156,'Impact of the crisis'!$C$6:$N$300,12,FALSE)</f>
        <v>1.7</v>
      </c>
      <c r="M156" s="147">
        <f>VLOOKUP($B156,'Impact of the crisis'!$C$6:$AB$300,26,FALSE)</f>
        <v>2.9</v>
      </c>
      <c r="N156" s="147">
        <f>VLOOKUP($B156,'Conditions of people affected'!$C$6:$R$300,16,FALSE)</f>
        <v>1.7</v>
      </c>
      <c r="O156" s="147">
        <f>VLOOKUP($B156,'Conditions of people affected'!$C$6:$R$300,9,FALSE)</f>
        <v>2.4</v>
      </c>
      <c r="P156" s="147">
        <f>VLOOKUP($B156,'Conditions of people affected'!$C$6:$R$300,15,FALSE)</f>
        <v>1</v>
      </c>
      <c r="Q156" s="147">
        <f t="shared" si="24"/>
        <v>3.5</v>
      </c>
      <c r="R156" s="147">
        <f>VLOOKUP($B156,'Complexity of the crisis'!$C$6:$AN$300,22,FALSE)</f>
        <v>3.9</v>
      </c>
      <c r="S156" s="147">
        <f>VLOOKUP($B156,'Complexity of the crisis'!$C$6:$AN$300,38,FALSE)</f>
        <v>3</v>
      </c>
      <c r="T156" s="151" t="str">
        <f>VLOOKUP(B156,Lists!$C$3:$E$300,3,FALSE)</f>
        <v>Middle east</v>
      </c>
      <c r="U156" s="152">
        <f>VLOOKUP(B156,'INFORM Severity - hidden'!$C$5:$V$300,20,FALSE)</f>
        <v>45257</v>
      </c>
    </row>
    <row r="157" spans="1:21" x14ac:dyDescent="0.25">
      <c r="A157" s="148" t="str">
        <f t="array" ref="A157">IFERROR(INDEX(Lists!$B$2:$B$200,SMALL(IF(Lists!$I$2:$I$200="Individual",ROW(Lists!$B$2:$B$200)),ROW(153:153))-1,1),"")</f>
        <v>Drought in Zambia</v>
      </c>
      <c r="B157" s="149" t="str">
        <f>VLOOKUP(A157,Lists!$B$2:$G$200,2,FALSE)</f>
        <v>ZMB002</v>
      </c>
      <c r="C157" s="149" t="str">
        <f>VLOOKUP(B157,'INFORM Severity - hidden'!$C$5:$D$200,2,FALSE)</f>
        <v>Zambia</v>
      </c>
      <c r="D157" s="149" t="str">
        <f>VLOOKUP(A157,Lists!$B$2:$G$200,3,FALSE)</f>
        <v>ZMB</v>
      </c>
      <c r="E157" s="150" t="str">
        <f>VLOOKUP(A157,Lists!$B$2:$G$200,5,FALSE)</f>
        <v>Drought</v>
      </c>
      <c r="F157" s="144">
        <f t="shared" si="20"/>
        <v>3</v>
      </c>
      <c r="G157" s="145">
        <f t="shared" si="21"/>
        <v>3</v>
      </c>
      <c r="H157" s="145" t="str">
        <f t="shared" si="22"/>
        <v>Medium</v>
      </c>
      <c r="I157" s="146" t="str">
        <f>INDEX(Trends!$D$3:$D$404,MATCH(B157,Trends!$C$3:$C$404,0))</f>
        <v>Stable</v>
      </c>
      <c r="J157" s="145" t="str">
        <f>VLOOKUP($B157,Reliability!$A$3:$I$300,9,FALSE)</f>
        <v>Very High</v>
      </c>
      <c r="K157" s="147">
        <f t="shared" si="23"/>
        <v>3.4</v>
      </c>
      <c r="L157" s="147">
        <f>VLOOKUP($B157,'Impact of the crisis'!$C$6:$N$300,12,FALSE)</f>
        <v>4.0999999999999996</v>
      </c>
      <c r="M157" s="147">
        <f>VLOOKUP($B157,'Impact of the crisis'!$C$6:$AB$300,26,FALSE)</f>
        <v>3</v>
      </c>
      <c r="N157" s="147">
        <f>VLOOKUP($B157,'Conditions of people affected'!$C$6:$R$300,16,FALSE)</f>
        <v>3.4</v>
      </c>
      <c r="O157" s="147">
        <f>VLOOKUP($B157,'Conditions of people affected'!$C$6:$R$300,9,FALSE)</f>
        <v>3.8</v>
      </c>
      <c r="P157" s="147">
        <f>VLOOKUP($B157,'Conditions of people affected'!$C$6:$R$300,15,FALSE)</f>
        <v>3</v>
      </c>
      <c r="Q157" s="147">
        <f t="shared" si="24"/>
        <v>2.1</v>
      </c>
      <c r="R157" s="147">
        <f>VLOOKUP($B157,'Complexity of the crisis'!$C$6:$AN$300,22,FALSE)</f>
        <v>2.1</v>
      </c>
      <c r="S157" s="147">
        <f>VLOOKUP($B157,'Complexity of the crisis'!$C$6:$AN$300,38,FALSE)</f>
        <v>2</v>
      </c>
      <c r="T157" s="151" t="str">
        <f>VLOOKUP(B157,Lists!$C$3:$E$300,3,FALSE)</f>
        <v>Africa</v>
      </c>
      <c r="U157" s="152">
        <f>VLOOKUP(B157,'INFORM Severity - hidden'!$C$5:$V$300,20,FALSE)</f>
        <v>45260</v>
      </c>
    </row>
    <row r="158" spans="1:21" x14ac:dyDescent="0.25">
      <c r="A158" s="148" t="str">
        <f t="array" ref="A158">IFERROR(INDEX(Lists!$B$2:$B$200,SMALL(IF(Lists!$I$2:$I$200="Individual",ROW(Lists!$B$2:$B$200)),ROW(154:154))-1,1),"")</f>
        <v>Complex crisis in Zimbabwe</v>
      </c>
      <c r="B158" s="149" t="str">
        <f>VLOOKUP(A158,Lists!$B$2:$G$200,2,FALSE)</f>
        <v>ZWE001</v>
      </c>
      <c r="C158" s="149" t="str">
        <f>VLOOKUP(B158,'INFORM Severity - hidden'!$C$5:$D$200,2,FALSE)</f>
        <v>Zimbabwe</v>
      </c>
      <c r="D158" s="149" t="str">
        <f>VLOOKUP(A158,Lists!$B$2:$G$200,3,FALSE)</f>
        <v>ZWE</v>
      </c>
      <c r="E158" s="150" t="str">
        <f>VLOOKUP(A158,Lists!$B$2:$G$200,5,FALSE)</f>
        <v>Socio-political,Drought</v>
      </c>
      <c r="F158" s="144">
        <f t="shared" si="20"/>
        <v>3.5</v>
      </c>
      <c r="G158" s="145">
        <f t="shared" si="21"/>
        <v>4</v>
      </c>
      <c r="H158" s="145" t="str">
        <f t="shared" si="22"/>
        <v>High</v>
      </c>
      <c r="I158" s="146" t="str">
        <f>INDEX(Trends!$D$3:$D$404,MATCH(B158,Trends!$C$3:$C$404,0))</f>
        <v>Stable</v>
      </c>
      <c r="J158" s="145" t="str">
        <f>VLOOKUP($B158,Reliability!$A$3:$I$300,9,FALSE)</f>
        <v>High</v>
      </c>
      <c r="K158" s="147">
        <f t="shared" si="23"/>
        <v>3.9</v>
      </c>
      <c r="L158" s="147">
        <f>VLOOKUP($B158,'Impact of the crisis'!$C$6:$N$300,12,FALSE)</f>
        <v>4.5999999999999996</v>
      </c>
      <c r="M158" s="147">
        <f>VLOOKUP($B158,'Impact of the crisis'!$C$6:$AB$300,26,FALSE)</f>
        <v>3.4</v>
      </c>
      <c r="N158" s="147">
        <f>VLOOKUP($B158,'Conditions of people affected'!$C$6:$R$300,16,FALSE)</f>
        <v>3.55</v>
      </c>
      <c r="O158" s="147">
        <f>VLOOKUP($B158,'Conditions of people affected'!$C$6:$R$300,9,FALSE)</f>
        <v>4.0999999999999996</v>
      </c>
      <c r="P158" s="147">
        <f>VLOOKUP($B158,'Conditions of people affected'!$C$6:$R$300,15,FALSE)</f>
        <v>3</v>
      </c>
      <c r="Q158" s="147">
        <f t="shared" si="24"/>
        <v>3</v>
      </c>
      <c r="R158" s="147">
        <f>VLOOKUP($B158,'Complexity of the crisis'!$C$6:$AN$300,22,FALSE)</f>
        <v>3</v>
      </c>
      <c r="S158" s="147">
        <f>VLOOKUP($B158,'Complexity of the crisis'!$C$6:$AN$300,38,FALSE)</f>
        <v>3</v>
      </c>
      <c r="T158" s="151" t="str">
        <f>VLOOKUP(B158,Lists!$C$3:$E$300,3,FALSE)</f>
        <v>Africa</v>
      </c>
      <c r="U158" s="152">
        <f>VLOOKUP(B158,'INFORM Severity - hidden'!$C$5:$V$300,20,FALSE)</f>
        <v>45260</v>
      </c>
    </row>
  </sheetData>
  <autoFilter ref="A4:T143">
    <sortState ref="A5:T143">
      <sortCondition ref="G4:G143"/>
    </sortState>
  </autoFilter>
  <conditionalFormatting sqref="A1:U300">
    <cfRule type="containsBlanks" priority="1" stopIfTrue="1">
      <formula>LEN(TRIM(A1))=0</formula>
    </cfRule>
  </conditionalFormatting>
  <conditionalFormatting sqref="G5:G300">
    <cfRule type="cellIs" dxfId="170" priority="17" stopIfTrue="1" operator="equal">
      <formula>5</formula>
    </cfRule>
    <cfRule type="cellIs" dxfId="169" priority="18" stopIfTrue="1" operator="equal">
      <formula>4</formula>
    </cfRule>
    <cfRule type="cellIs" dxfId="168" priority="19" stopIfTrue="1" operator="equal">
      <formula>3</formula>
    </cfRule>
    <cfRule type="cellIs" dxfId="167" priority="20" stopIfTrue="1" operator="equal">
      <formula>2</formula>
    </cfRule>
    <cfRule type="cellIs" dxfId="166" priority="21" stopIfTrue="1" operator="equal">
      <formula>1</formula>
    </cfRule>
  </conditionalFormatting>
  <conditionalFormatting sqref="H5:H300">
    <cfRule type="cellIs" dxfId="165" priority="13" stopIfTrue="1" operator="equal">
      <formula>"High"</formula>
    </cfRule>
    <cfRule type="cellIs" dxfId="164" priority="12" stopIfTrue="1" operator="equal">
      <formula>"Very High"</formula>
    </cfRule>
    <cfRule type="cellIs" dxfId="163" priority="14" stopIfTrue="1" operator="equal">
      <formula>"Medium"</formula>
    </cfRule>
    <cfRule type="cellIs" dxfId="162" priority="15" stopIfTrue="1" operator="equal">
      <formula>"Low"</formula>
    </cfRule>
    <cfRule type="cellIs" dxfId="161" priority="16" stopIfTrue="1" operator="equal">
      <formula>"Very Low"</formula>
    </cfRule>
  </conditionalFormatting>
  <conditionalFormatting sqref="I5:I300">
    <cfRule type="cellIs" dxfId="160" priority="27" operator="equal">
      <formula>"Increasing"</formula>
    </cfRule>
    <cfRule type="cellIs" dxfId="159" priority="28" operator="equal">
      <formula>"Stable"</formula>
    </cfRule>
    <cfRule type="cellIs" dxfId="158" priority="29" operator="equal">
      <formula>"Decreasing"</formula>
    </cfRule>
  </conditionalFormatting>
  <conditionalFormatting sqref="J5:J300">
    <cfRule type="cellIs" dxfId="157" priority="2" stopIfTrue="1" operator="equal">
      <formula>"Very Low"</formula>
    </cfRule>
    <cfRule type="cellIs" dxfId="156" priority="3" stopIfTrue="1" operator="equal">
      <formula>"Low"</formula>
    </cfRule>
    <cfRule type="cellIs" dxfId="155" priority="4" stopIfTrue="1" operator="equal">
      <formula>"Medium"</formula>
    </cfRule>
    <cfRule type="cellIs" dxfId="154" priority="5" stopIfTrue="1" operator="equal">
      <formula>"High"</formula>
    </cfRule>
    <cfRule type="cellIs" dxfId="153" priority="6" stopIfTrue="1" operator="equal">
      <formula>"Very High"</formula>
    </cfRule>
  </conditionalFormatting>
  <conditionalFormatting sqref="K5:K300">
    <cfRule type="cellIs" dxfId="152" priority="73" stopIfTrue="1" operator="between">
      <formula>1</formula>
      <formula>2</formula>
    </cfRule>
    <cfRule type="cellIs" dxfId="151" priority="72" stopIfTrue="1" operator="between">
      <formula>2</formula>
      <formula>3</formula>
    </cfRule>
    <cfRule type="cellIs" dxfId="150" priority="71" stopIfTrue="1" operator="between">
      <formula>3</formula>
      <formula>4</formula>
    </cfRule>
    <cfRule type="cellIs" dxfId="149" priority="65" stopIfTrue="1" operator="between">
      <formula>4</formula>
      <formula>5</formula>
    </cfRule>
    <cfRule type="cellIs" dxfId="148" priority="74" stopIfTrue="1" operator="between">
      <formula>0</formula>
      <formula>1</formula>
    </cfRule>
  </conditionalFormatting>
  <conditionalFormatting sqref="L5:M300">
    <cfRule type="cellIs" dxfId="147" priority="68" stopIfTrue="1" operator="between">
      <formula>2</formula>
      <formula>3</formula>
    </cfRule>
    <cfRule type="cellIs" dxfId="146" priority="66" stopIfTrue="1" operator="between">
      <formula>4</formula>
      <formula>5</formula>
    </cfRule>
    <cfRule type="cellIs" dxfId="145" priority="67" stopIfTrue="1" operator="between">
      <formula>3</formula>
      <formula>4</formula>
    </cfRule>
    <cfRule type="cellIs" dxfId="144" priority="69" stopIfTrue="1" operator="between">
      <formula>1</formula>
      <formula>2</formula>
    </cfRule>
    <cfRule type="cellIs" dxfId="143" priority="70" stopIfTrue="1" operator="between">
      <formula>0</formula>
      <formula>1</formula>
    </cfRule>
  </conditionalFormatting>
  <conditionalFormatting sqref="N5:P300">
    <cfRule type="cellIs" dxfId="142" priority="7" stopIfTrue="1" operator="between">
      <formula>5</formula>
      <formula>5.9</formula>
    </cfRule>
    <cfRule type="cellIs" dxfId="141" priority="11" stopIfTrue="1" operator="between">
      <formula>0</formula>
      <formula>1.9</formula>
    </cfRule>
    <cfRule type="cellIs" dxfId="140" priority="10" stopIfTrue="1" operator="between">
      <formula>2</formula>
      <formula>2.9</formula>
    </cfRule>
    <cfRule type="cellIs" dxfId="139" priority="9" stopIfTrue="1" operator="between">
      <formula>3</formula>
      <formula>3.9</formula>
    </cfRule>
    <cfRule type="cellIs" dxfId="138" priority="8" stopIfTrue="1" operator="between">
      <formula>4</formula>
      <formula>4.9</formula>
    </cfRule>
  </conditionalFormatting>
  <conditionalFormatting sqref="Q5:Q300">
    <cfRule type="cellIs" dxfId="137" priority="36" stopIfTrue="1" operator="between">
      <formula>3</formula>
      <formula>4</formula>
    </cfRule>
    <cfRule type="cellIs" dxfId="136" priority="37" stopIfTrue="1" operator="between">
      <formula>2</formula>
      <formula>3</formula>
    </cfRule>
    <cfRule type="cellIs" dxfId="135" priority="35" stopIfTrue="1" operator="between">
      <formula>4</formula>
      <formula>5</formula>
    </cfRule>
    <cfRule type="cellIs" dxfId="134" priority="38" stopIfTrue="1" operator="between">
      <formula>1</formula>
      <formula>2</formula>
    </cfRule>
    <cfRule type="cellIs" dxfId="133" priority="39" stopIfTrue="1" operator="between">
      <formula>0</formula>
      <formula>1</formula>
    </cfRule>
  </conditionalFormatting>
  <conditionalFormatting sqref="R5:S300">
    <cfRule type="cellIs" dxfId="132" priority="45" stopIfTrue="1" operator="between">
      <formula>4</formula>
      <formula>5</formula>
    </cfRule>
    <cfRule type="cellIs" dxfId="131" priority="46" stopIfTrue="1" operator="between">
      <formula>3</formula>
      <formula>4</formula>
    </cfRule>
    <cfRule type="cellIs" dxfId="130" priority="47" stopIfTrue="1" operator="between">
      <formula>2</formula>
      <formula>3</formula>
    </cfRule>
    <cfRule type="cellIs" dxfId="129" priority="48" stopIfTrue="1" operator="between">
      <formula>1</formula>
      <formula>2</formula>
    </cfRule>
    <cfRule type="cellIs" dxfId="128" priority="49" stopIfTrue="1" operator="between">
      <formula>0</formula>
      <formula>1</formula>
    </cfRule>
  </conditionalFormatting>
  <conditionalFormatting sqref="S5:S300">
    <cfRule type="cellIs" dxfId="127" priority="50" stopIfTrue="1" operator="between">
      <formula>4</formula>
      <formula>5</formula>
    </cfRule>
    <cfRule type="cellIs" dxfId="126" priority="51" stopIfTrue="1" operator="between">
      <formula>3</formula>
      <formula>4</formula>
    </cfRule>
    <cfRule type="cellIs" dxfId="125" priority="53" stopIfTrue="1" operator="between">
      <formula>1</formula>
      <formula>2</formula>
    </cfRule>
    <cfRule type="cellIs" dxfId="124" priority="54" stopIfTrue="1" operator="between">
      <formula>0</formula>
      <formula>1</formula>
    </cfRule>
    <cfRule type="cellIs" dxfId="123" priority="52" stopIfTrue="1" operator="between">
      <formula>2</formula>
      <formula>3</formula>
    </cfRule>
  </conditionalFormatting>
  <pageMargins left="0.25" right="0.25" top="0.75" bottom="0.75" header="0.3" footer="0.3"/>
  <pageSetup paperSize="8" scale="80" fitToHeight="0" orientation="landscape" horizontalDpi="1200" verticalDpi="1200" r:id="rId1"/>
  <drawing r:id="rId2"/>
  <picture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A2B54"/>
    <pageSetUpPr fitToPage="1"/>
  </sheetPr>
  <dimension ref="A1:U95"/>
  <sheetViews>
    <sheetView workbookViewId="0"/>
  </sheetViews>
  <sheetFormatPr defaultColWidth="8.5703125" defaultRowHeight="15" x14ac:dyDescent="0.25"/>
  <cols>
    <col min="1" max="1" width="43.5703125" bestFit="1" customWidth="1"/>
    <col min="2" max="2" width="9.42578125" customWidth="1"/>
    <col min="3" max="3" width="17.5703125" customWidth="1"/>
    <col min="4" max="4" width="9.42578125" customWidth="1"/>
    <col min="5" max="5" width="27.42578125" bestFit="1" customWidth="1"/>
    <col min="6" max="7" width="9.42578125" customWidth="1"/>
    <col min="8" max="8" width="9.5703125" customWidth="1"/>
    <col min="9" max="9" width="13.5703125" customWidth="1"/>
    <col min="10" max="10" width="9.5703125" customWidth="1"/>
    <col min="11" max="20" width="9.42578125" customWidth="1"/>
    <col min="21" max="21" width="11.42578125" bestFit="1" customWidth="1"/>
  </cols>
  <sheetData>
    <row r="1" spans="1:21" ht="23.1" customHeight="1" x14ac:dyDescent="0.35">
      <c r="A1" s="142" t="str">
        <f>"INFORM Severity Index - all countries. Release: "&amp;About!$A$5&amp;""</f>
        <v>INFORM Severity Index - all countries. Release: November 2023</v>
      </c>
      <c r="B1" s="58"/>
      <c r="C1" s="58"/>
      <c r="D1" s="58"/>
      <c r="E1" s="58"/>
      <c r="F1" s="58"/>
      <c r="G1" s="58"/>
      <c r="H1" s="58"/>
      <c r="I1" s="58"/>
      <c r="J1" s="58"/>
      <c r="K1" s="58"/>
      <c r="L1" s="58"/>
      <c r="M1" s="58"/>
      <c r="N1" s="58"/>
      <c r="O1" s="58"/>
      <c r="P1" s="58"/>
      <c r="Q1" s="58"/>
      <c r="R1" s="58"/>
      <c r="S1" s="58"/>
      <c r="T1" s="58"/>
      <c r="U1" s="58"/>
    </row>
    <row r="2" spans="1:21" ht="96.75" customHeight="1" thickBot="1" x14ac:dyDescent="0.3">
      <c r="A2" s="13" t="s">
        <v>9673</v>
      </c>
      <c r="B2" s="13" t="s">
        <v>9675</v>
      </c>
      <c r="C2" s="13" t="s">
        <v>9676</v>
      </c>
      <c r="D2" s="6" t="s">
        <v>9677</v>
      </c>
      <c r="E2" s="13" t="s">
        <v>9678</v>
      </c>
      <c r="F2" s="85" t="s">
        <v>9679</v>
      </c>
      <c r="G2" s="86" t="s">
        <v>9680</v>
      </c>
      <c r="H2" s="85" t="s">
        <v>9680</v>
      </c>
      <c r="I2" s="87" t="s">
        <v>9681</v>
      </c>
      <c r="J2" s="87" t="s">
        <v>6</v>
      </c>
      <c r="K2" s="89" t="s">
        <v>9682</v>
      </c>
      <c r="L2" s="88" t="s">
        <v>9698</v>
      </c>
      <c r="M2" s="88" t="s">
        <v>9699</v>
      </c>
      <c r="N2" s="59" t="s">
        <v>9685</v>
      </c>
      <c r="O2" s="90" t="s">
        <v>9686</v>
      </c>
      <c r="P2" s="90" t="s">
        <v>9687</v>
      </c>
      <c r="Q2" s="91" t="s">
        <v>9688</v>
      </c>
      <c r="R2" s="92" t="s">
        <v>9689</v>
      </c>
      <c r="S2" s="92" t="s">
        <v>9690</v>
      </c>
      <c r="T2" s="63" t="s">
        <v>9691</v>
      </c>
      <c r="U2" s="141" t="s">
        <v>9692</v>
      </c>
    </row>
    <row r="3" spans="1:21" ht="18" hidden="1" customHeight="1" thickTop="1" x14ac:dyDescent="0.3">
      <c r="A3" s="56" t="s">
        <v>9693</v>
      </c>
      <c r="B3" s="56"/>
      <c r="C3" s="56"/>
      <c r="D3" s="56"/>
      <c r="E3" s="56"/>
      <c r="F3" s="48"/>
      <c r="G3" s="48"/>
      <c r="H3" s="48"/>
      <c r="I3" s="82"/>
      <c r="J3" s="48"/>
      <c r="K3" s="47"/>
      <c r="L3" s="46"/>
      <c r="M3" s="46"/>
      <c r="N3" s="47"/>
      <c r="O3" s="48"/>
      <c r="P3" s="48"/>
      <c r="Q3" s="47"/>
      <c r="R3" s="46"/>
      <c r="S3" s="46"/>
      <c r="T3" s="2"/>
      <c r="U3" s="124"/>
    </row>
    <row r="4" spans="1:21" ht="18" customHeight="1" thickTop="1" x14ac:dyDescent="0.3">
      <c r="A4" s="14" t="s">
        <v>9694</v>
      </c>
      <c r="B4" s="14"/>
      <c r="C4" s="14"/>
      <c r="D4" s="7" t="s">
        <v>9694</v>
      </c>
      <c r="E4" s="14"/>
      <c r="F4" s="40" t="s">
        <v>9695</v>
      </c>
      <c r="G4" s="40" t="s">
        <v>9695</v>
      </c>
      <c r="H4" s="40" t="s">
        <v>9696</v>
      </c>
      <c r="I4" s="40" t="s">
        <v>9697</v>
      </c>
      <c r="J4" s="40" t="s">
        <v>9696</v>
      </c>
      <c r="K4" s="40" t="s">
        <v>9695</v>
      </c>
      <c r="L4" s="40" t="s">
        <v>9695</v>
      </c>
      <c r="M4" s="40" t="s">
        <v>9695</v>
      </c>
      <c r="N4" s="40" t="s">
        <v>9695</v>
      </c>
      <c r="O4" s="40" t="s">
        <v>9695</v>
      </c>
      <c r="P4" s="40" t="s">
        <v>9695</v>
      </c>
      <c r="Q4" s="40" t="s">
        <v>9695</v>
      </c>
      <c r="R4" s="40" t="s">
        <v>9695</v>
      </c>
      <c r="S4" s="40" t="s">
        <v>9695</v>
      </c>
      <c r="T4" s="2"/>
      <c r="U4" s="124"/>
    </row>
    <row r="5" spans="1:21" x14ac:dyDescent="0.25">
      <c r="A5" s="153" t="str">
        <f t="array" ref="A5">IFERROR(INDEX(Lists!$B$2:$B$200,SMALL(IF(Lists!$H$2:$H$200="Yes",ROW(Lists!$B$2:$B$200)),ROW(1:1))-1,1),"")</f>
        <v>Complex crisis in Afghanistan</v>
      </c>
      <c r="B5" s="154" t="str">
        <f>VLOOKUP(A5,Lists!$B$2:$G$200,2,FALSE)</f>
        <v>AFG001</v>
      </c>
      <c r="C5" s="154" t="str">
        <f>VLOOKUP(B5,'INFORM Severity - hidden'!$C$5:$D$200,2,FALSE)</f>
        <v>Afghanistan</v>
      </c>
      <c r="D5" s="154" t="str">
        <f>VLOOKUP(A5,Lists!$B$2:$G$200,3,FALSE)</f>
        <v>AFG</v>
      </c>
      <c r="E5" s="154" t="str">
        <f>VLOOKUP(A5,Lists!$B$2:$G$200,5,FALSE)</f>
        <v>Conflict,Violence,Displacement,Drought,Earthquake,Socio-political</v>
      </c>
      <c r="F5" s="161">
        <f t="shared" ref="F5:F36" si="0">IF(OR(N5="x",K5="x"),"x",ROUND((5-GEOMEAN(((5-K5)/5*4+1),((5-N5)/5*4+1),((5-N5)/5*4+1)))/4*3.5+Q5*0.3,1))</f>
        <v>4.4000000000000004</v>
      </c>
      <c r="G5" s="162">
        <f t="shared" ref="G5:G36" si="1">IF(F5="x","x",ROUNDUP(F5,0))</f>
        <v>5</v>
      </c>
      <c r="H5" s="162" t="str">
        <f t="shared" ref="H5:H36" si="2">IF(N5="x","x",IF(K5="x","x",(IF(G5=5,"Very High",IF(G5=4,"High",IF(G5=3,"Medium",IF(G5=2,"Low","Very Low")))))))</f>
        <v>Very High</v>
      </c>
      <c r="I5" s="160" t="str">
        <f>INDEX(Trends!$D$3:$D$404,MATCH(B5,Trends!$C$3:$C$404,0))</f>
        <v>Decreasing</v>
      </c>
      <c r="J5" s="162" t="str">
        <f>VLOOKUP($B5,Reliability!$A$3:$I$300,9,FALSE)</f>
        <v>Very High</v>
      </c>
      <c r="K5" s="163">
        <f t="shared" ref="K5:K36" si="3">IF(OR(M5="x",L5="x"),"x",ROUND((5-GEOMEAN(((5-L5)/5*4+1),((5-M5)/5*4+1),((5-M5)/5*4+1)))/4*5,1))</f>
        <v>4.7</v>
      </c>
      <c r="L5" s="163">
        <f>VLOOKUP($B5,'Impact of the crisis'!$C$6:$N$300,12,FALSE)</f>
        <v>4.9000000000000004</v>
      </c>
      <c r="M5" s="163">
        <f>VLOOKUP($B5,'Impact of the crisis'!$C$6:$AB$300,26,FALSE)</f>
        <v>4.5999999999999996</v>
      </c>
      <c r="N5" s="163">
        <f>VLOOKUP($B5,'Conditions of people affected'!$C$6:$R$300,16,FALSE)</f>
        <v>4.5</v>
      </c>
      <c r="O5" s="163">
        <f>VLOOKUP($B5,'Conditions of people affected'!$C$6:$R$300,9,FALSE)</f>
        <v>5</v>
      </c>
      <c r="P5" s="163">
        <f>VLOOKUP($B5,'Conditions of people affected'!$C$6:$R$300,15,FALSE)</f>
        <v>4</v>
      </c>
      <c r="Q5" s="163">
        <f t="shared" ref="Q5:Q36" si="4">IF(OR(S5="x",R5="x"),R5,ROUND((5-GEOMEAN(((5-R5)/5*4+1),((5-S5)/5*4+1)))/4*5,1))</f>
        <v>4</v>
      </c>
      <c r="R5" s="163">
        <f>VLOOKUP($B5,'Complexity of the crisis'!$C$6:$AN$300,22,FALSE)</f>
        <v>4</v>
      </c>
      <c r="S5" s="164">
        <f>VLOOKUP($B5,'Complexity of the crisis'!$C$6:$AN$300,38,FALSE)</f>
        <v>4</v>
      </c>
      <c r="T5" s="159" t="str">
        <f>VLOOKUP(B5,Lists!$C$3:$E$300,3,FALSE)</f>
        <v>Asia</v>
      </c>
      <c r="U5" s="178">
        <f>VLOOKUP(B5,'INFORM Severity - hidden'!$C$5:$V$300,20,FALSE)</f>
        <v>45260</v>
      </c>
    </row>
    <row r="6" spans="1:21" x14ac:dyDescent="0.25">
      <c r="A6" s="155" t="str">
        <f t="array" ref="A6">IFERROR(INDEX(Lists!$B$2:$B$200,SMALL(IF(Lists!$H$2:$H$200="Yes",ROW(Lists!$B$2:$B$200)),ROW(2:2))-1,1),"")</f>
        <v>Drought in South-West Angola</v>
      </c>
      <c r="B6" s="156" t="str">
        <f>VLOOKUP(A6,Lists!$B$2:$G$200,2,FALSE)</f>
        <v>AGO002</v>
      </c>
      <c r="C6" s="156" t="str">
        <f>VLOOKUP(B6,'INFORM Severity - hidden'!$C$5:$D$200,2,FALSE)</f>
        <v>Angola</v>
      </c>
      <c r="D6" s="156" t="str">
        <f>VLOOKUP(A6,Lists!$B$2:$G$200,3,FALSE)</f>
        <v>AGO</v>
      </c>
      <c r="E6" s="156" t="str">
        <f>VLOOKUP(A6,Lists!$B$2:$G$200,5,FALSE)</f>
        <v>Drought</v>
      </c>
      <c r="F6" s="161">
        <f t="shared" si="0"/>
        <v>3.1</v>
      </c>
      <c r="G6" s="162">
        <f t="shared" si="1"/>
        <v>4</v>
      </c>
      <c r="H6" s="162" t="str">
        <f t="shared" si="2"/>
        <v>High</v>
      </c>
      <c r="I6" s="160" t="str">
        <f>INDEX(Trends!$D$3:$D$404,MATCH(B6,Trends!$C$3:$C$404,0))</f>
        <v>Stable</v>
      </c>
      <c r="J6" s="162" t="str">
        <f>VLOOKUP($B6,Reliability!$A$3:$I$300,9,FALSE)</f>
        <v>Medium</v>
      </c>
      <c r="K6" s="163">
        <f t="shared" si="3"/>
        <v>2.8</v>
      </c>
      <c r="L6" s="163">
        <f>VLOOKUP($B6,'Impact of the crisis'!$C$6:$N$300,12,FALSE)</f>
        <v>3.7</v>
      </c>
      <c r="M6" s="163">
        <f>VLOOKUP($B6,'Impact of the crisis'!$C$6:$AB$300,26,FALSE)</f>
        <v>2.2000000000000002</v>
      </c>
      <c r="N6" s="163">
        <f>VLOOKUP($B6,'Conditions of people affected'!$C$6:$R$300,16,FALSE)</f>
        <v>3.85</v>
      </c>
      <c r="O6" s="163">
        <f>VLOOKUP($B6,'Conditions of people affected'!$C$6:$R$300,9,FALSE)</f>
        <v>3.7</v>
      </c>
      <c r="P6" s="163">
        <f>VLOOKUP($B6,'Conditions of people affected'!$C$6:$R$300,15,FALSE)</f>
        <v>4</v>
      </c>
      <c r="Q6" s="163">
        <f t="shared" si="4"/>
        <v>2.2000000000000002</v>
      </c>
      <c r="R6" s="163">
        <f>VLOOKUP($B6,'Complexity of the crisis'!$C$6:$AN$300,22,FALSE)</f>
        <v>3.1</v>
      </c>
      <c r="S6" s="164">
        <f>VLOOKUP($B6,'Complexity of the crisis'!$C$6:$AN$300,38,FALSE)</f>
        <v>1</v>
      </c>
      <c r="T6" s="159" t="str">
        <f>VLOOKUP(B6,Lists!$C$3:$E$300,3,FALSE)</f>
        <v>Africa</v>
      </c>
      <c r="U6" s="178">
        <f>VLOOKUP(B6,'INFORM Severity - hidden'!$C$5:$V$300,20,FALSE)</f>
        <v>45260</v>
      </c>
    </row>
    <row r="7" spans="1:21" x14ac:dyDescent="0.25">
      <c r="A7" s="155" t="str">
        <f t="array" ref="A7">IFERROR(INDEX(Lists!$B$2:$B$200,SMALL(IF(Lists!$H$2:$H$200="Yes",ROW(Lists!$B$2:$B$200)),ROW(3:3))-1,1),"")</f>
        <v>Nagorno-Karabakh Conflict in Armenia</v>
      </c>
      <c r="B7" s="156" t="str">
        <f>VLOOKUP(A7,Lists!$B$2:$G$200,2,FALSE)</f>
        <v>ARM002</v>
      </c>
      <c r="C7" s="156" t="str">
        <f>VLOOKUP(B7,'INFORM Severity - hidden'!$C$5:$D$200,2,FALSE)</f>
        <v>Armenia</v>
      </c>
      <c r="D7" s="156" t="str">
        <f>VLOOKUP(A7,Lists!$B$2:$G$200,3,FALSE)</f>
        <v>ARM</v>
      </c>
      <c r="E7" s="156" t="str">
        <f>VLOOKUP(A7,Lists!$B$2:$G$200,5,FALSE)</f>
        <v>Conflict,Displacement</v>
      </c>
      <c r="F7" s="161">
        <f t="shared" si="0"/>
        <v>2.2000000000000002</v>
      </c>
      <c r="G7" s="162">
        <f t="shared" si="1"/>
        <v>3</v>
      </c>
      <c r="H7" s="162" t="str">
        <f t="shared" si="2"/>
        <v>Medium</v>
      </c>
      <c r="I7" s="160" t="str">
        <f>INDEX(Trends!$D$3:$D$404,MATCH(B7,Trends!$C$3:$C$404,0))</f>
        <v>Increasing</v>
      </c>
      <c r="J7" s="162" t="str">
        <f>VLOOKUP($B7,Reliability!$A$3:$I$300,9,FALSE)</f>
        <v>Very High</v>
      </c>
      <c r="K7" s="163">
        <f t="shared" si="3"/>
        <v>2.1</v>
      </c>
      <c r="L7" s="163">
        <f>VLOOKUP($B7,'Impact of the crisis'!$C$6:$N$300,12,FALSE)</f>
        <v>1.2</v>
      </c>
      <c r="M7" s="163">
        <f>VLOOKUP($B7,'Impact of the crisis'!$C$6:$AB$300,26,FALSE)</f>
        <v>2.5</v>
      </c>
      <c r="N7" s="163">
        <f>VLOOKUP($B7,'Conditions of people affected'!$C$6:$R$300,16,FALSE)</f>
        <v>2.4500000000000002</v>
      </c>
      <c r="O7" s="163">
        <f>VLOOKUP($B7,'Conditions of people affected'!$C$6:$R$300,9,FALSE)</f>
        <v>1.9</v>
      </c>
      <c r="P7" s="163">
        <f>VLOOKUP($B7,'Conditions of people affected'!$C$6:$R$300,15,FALSE)</f>
        <v>3</v>
      </c>
      <c r="Q7" s="163">
        <f t="shared" si="4"/>
        <v>1.9</v>
      </c>
      <c r="R7" s="163">
        <f>VLOOKUP($B7,'Complexity of the crisis'!$C$6:$AN$300,22,FALSE)</f>
        <v>1.8</v>
      </c>
      <c r="S7" s="164">
        <f>VLOOKUP($B7,'Complexity of the crisis'!$C$6:$AN$300,38,FALSE)</f>
        <v>2</v>
      </c>
      <c r="T7" s="159" t="str">
        <f>VLOOKUP(B7,Lists!$C$3:$E$300,3,FALSE)</f>
        <v>Middle east</v>
      </c>
      <c r="U7" s="178">
        <f>VLOOKUP(B7,'INFORM Severity - hidden'!$C$5:$V$300,20,FALSE)</f>
        <v>45260</v>
      </c>
    </row>
    <row r="8" spans="1:21" x14ac:dyDescent="0.25">
      <c r="A8" s="155" t="str">
        <f t="array" ref="A8">IFERROR(INDEX(Lists!$B$2:$B$200,SMALL(IF(Lists!$H$2:$H$200="Yes",ROW(Lists!$B$2:$B$200)),ROW(4:4))-1,1),"")</f>
        <v>Nagorno-Karabakh conflict in Azerbaijan</v>
      </c>
      <c r="B8" s="156" t="str">
        <f>VLOOKUP(A8,Lists!$B$2:$G$200,2,FALSE)</f>
        <v>AZE002</v>
      </c>
      <c r="C8" s="156" t="str">
        <f>VLOOKUP(B8,'INFORM Severity - hidden'!$C$5:$D$200,2,FALSE)</f>
        <v>Azerbaijan</v>
      </c>
      <c r="D8" s="156" t="str">
        <f>VLOOKUP(A8,Lists!$B$2:$G$200,3,FALSE)</f>
        <v>AZE</v>
      </c>
      <c r="E8" s="156" t="str">
        <f>VLOOKUP(A8,Lists!$B$2:$G$200,5,FALSE)</f>
        <v>Conflict,Displacement</v>
      </c>
      <c r="F8" s="161">
        <f t="shared" si="0"/>
        <v>2.5</v>
      </c>
      <c r="G8" s="162">
        <f t="shared" si="1"/>
        <v>3</v>
      </c>
      <c r="H8" s="162" t="str">
        <f t="shared" si="2"/>
        <v>Medium</v>
      </c>
      <c r="I8" s="160" t="str">
        <f>INDEX(Trends!$D$3:$D$404,MATCH(B8,Trends!$C$3:$C$404,0))</f>
        <v>Increasing</v>
      </c>
      <c r="J8" s="162" t="str">
        <f>VLOOKUP($B8,Reliability!$A$3:$I$300,9,FALSE)</f>
        <v>Medium</v>
      </c>
      <c r="K8" s="163">
        <f t="shared" si="3"/>
        <v>2.2999999999999998</v>
      </c>
      <c r="L8" s="163">
        <f>VLOOKUP($B8,'Impact of the crisis'!$C$6:$N$300,12,FALSE)</f>
        <v>0.9</v>
      </c>
      <c r="M8" s="163">
        <f>VLOOKUP($B8,'Impact of the crisis'!$C$6:$AB$300,26,FALSE)</f>
        <v>2.8</v>
      </c>
      <c r="N8" s="163">
        <f>VLOOKUP($B8,'Conditions of people affected'!$C$6:$R$300,16,FALSE)</f>
        <v>2.25</v>
      </c>
      <c r="O8" s="163">
        <f>VLOOKUP($B8,'Conditions of people affected'!$C$6:$R$300,9,FALSE)</f>
        <v>1.5</v>
      </c>
      <c r="P8" s="163">
        <f>VLOOKUP($B8,'Conditions of people affected'!$C$6:$R$300,15,FALSE)</f>
        <v>3</v>
      </c>
      <c r="Q8" s="163">
        <f t="shared" si="4"/>
        <v>3.1</v>
      </c>
      <c r="R8" s="163">
        <f>VLOOKUP($B8,'Complexity of the crisis'!$C$6:$AN$300,22,FALSE)</f>
        <v>2.7</v>
      </c>
      <c r="S8" s="164">
        <f>VLOOKUP($B8,'Complexity of the crisis'!$C$6:$AN$300,38,FALSE)</f>
        <v>3.5</v>
      </c>
      <c r="T8" s="159" t="str">
        <f>VLOOKUP(B8,Lists!$C$3:$E$300,3,FALSE)</f>
        <v>Middle east</v>
      </c>
      <c r="U8" s="178">
        <f>VLOOKUP(B8,'INFORM Severity - hidden'!$C$5:$V$300,20,FALSE)</f>
        <v>45260</v>
      </c>
    </row>
    <row r="9" spans="1:21" x14ac:dyDescent="0.25">
      <c r="A9" s="155" t="str">
        <f t="array" ref="A9">IFERROR(INDEX(Lists!$B$2:$B$200,SMALL(IF(Lists!$H$2:$H$200="Yes",ROW(Lists!$B$2:$B$200)),ROW(5:5))-1,1),"")</f>
        <v>Complex in Burundi</v>
      </c>
      <c r="B9" s="156" t="str">
        <f>VLOOKUP(A9,Lists!$B$2:$G$200,2,FALSE)</f>
        <v>BDI001</v>
      </c>
      <c r="C9" s="156" t="str">
        <f>VLOOKUP(B9,'INFORM Severity - hidden'!$C$5:$D$200,2,FALSE)</f>
        <v>Burundi</v>
      </c>
      <c r="D9" s="156" t="str">
        <f>VLOOKUP(A9,Lists!$B$2:$G$200,3,FALSE)</f>
        <v>BDI</v>
      </c>
      <c r="E9" s="156" t="str">
        <f>VLOOKUP(A9,Lists!$B$2:$G$200,5,FALSE)</f>
        <v>Violence,Displacement,Floods</v>
      </c>
      <c r="F9" s="161">
        <f t="shared" si="0"/>
        <v>3.3</v>
      </c>
      <c r="G9" s="162">
        <f t="shared" si="1"/>
        <v>4</v>
      </c>
      <c r="H9" s="162" t="str">
        <f t="shared" si="2"/>
        <v>High</v>
      </c>
      <c r="I9" s="160" t="str">
        <f>INDEX(Trends!$D$3:$D$404,MATCH(B9,Trends!$C$3:$C$404,0))</f>
        <v>Decreasing</v>
      </c>
      <c r="J9" s="162" t="str">
        <f>VLOOKUP($B9,Reliability!$A$3:$I$300,9,FALSE)</f>
        <v>High</v>
      </c>
      <c r="K9" s="163">
        <f t="shared" si="3"/>
        <v>3.3</v>
      </c>
      <c r="L9" s="163">
        <f>VLOOKUP($B9,'Impact of the crisis'!$C$6:$N$300,12,FALSE)</f>
        <v>4</v>
      </c>
      <c r="M9" s="163">
        <f>VLOOKUP($B9,'Impact of the crisis'!$C$6:$AB$300,26,FALSE)</f>
        <v>2.9</v>
      </c>
      <c r="N9" s="163">
        <f>VLOOKUP($B9,'Conditions of people affected'!$C$6:$R$300,16,FALSE)</f>
        <v>3.2</v>
      </c>
      <c r="O9" s="163">
        <f>VLOOKUP($B9,'Conditions of people affected'!$C$6:$R$300,9,FALSE)</f>
        <v>3.4</v>
      </c>
      <c r="P9" s="163">
        <f>VLOOKUP($B9,'Conditions of people affected'!$C$6:$R$300,15,FALSE)</f>
        <v>3</v>
      </c>
      <c r="Q9" s="163">
        <f t="shared" si="4"/>
        <v>3.3</v>
      </c>
      <c r="R9" s="163">
        <f>VLOOKUP($B9,'Complexity of the crisis'!$C$6:$AN$300,22,FALSE)</f>
        <v>3</v>
      </c>
      <c r="S9" s="164">
        <f>VLOOKUP($B9,'Complexity of the crisis'!$C$6:$AN$300,38,FALSE)</f>
        <v>3.5</v>
      </c>
      <c r="T9" s="159" t="str">
        <f>VLOOKUP(B9,Lists!$C$3:$E$300,3,FALSE)</f>
        <v>Africa</v>
      </c>
      <c r="U9" s="178">
        <f>VLOOKUP(B9,'INFORM Severity - hidden'!$C$5:$V$300,20,FALSE)</f>
        <v>45259</v>
      </c>
    </row>
    <row r="10" spans="1:21" x14ac:dyDescent="0.25">
      <c r="A10" s="155" t="str">
        <f t="array" ref="A10">IFERROR(INDEX(Lists!$B$2:$B$200,SMALL(IF(Lists!$H$2:$H$200="Yes",ROW(Lists!$B$2:$B$200)),ROW(6:6))-1,1),"")</f>
        <v>Conflict in Burkina Faso</v>
      </c>
      <c r="B10" s="156" t="str">
        <f>VLOOKUP(A10,Lists!$B$2:$G$200,2,FALSE)</f>
        <v>BFA002</v>
      </c>
      <c r="C10" s="156" t="str">
        <f>VLOOKUP(B10,'INFORM Severity - hidden'!$C$5:$D$200,2,FALSE)</f>
        <v>Burkina Faso</v>
      </c>
      <c r="D10" s="156" t="str">
        <f>VLOOKUP(A10,Lists!$B$2:$G$200,3,FALSE)</f>
        <v>BFA</v>
      </c>
      <c r="E10" s="156" t="str">
        <f>VLOOKUP(A10,Lists!$B$2:$G$200,5,FALSE)</f>
        <v>Conflict,Displacement,Violence</v>
      </c>
      <c r="F10" s="161">
        <f t="shared" si="0"/>
        <v>4</v>
      </c>
      <c r="G10" s="162">
        <f t="shared" si="1"/>
        <v>4</v>
      </c>
      <c r="H10" s="162" t="str">
        <f t="shared" si="2"/>
        <v>High</v>
      </c>
      <c r="I10" s="160" t="str">
        <f>INDEX(Trends!$D$3:$D$404,MATCH(B10,Trends!$C$3:$C$404,0))</f>
        <v>Increasing</v>
      </c>
      <c r="J10" s="162" t="str">
        <f>VLOOKUP($B10,Reliability!$A$3:$I$300,9,FALSE)</f>
        <v>Very High</v>
      </c>
      <c r="K10" s="163">
        <f t="shared" si="3"/>
        <v>4</v>
      </c>
      <c r="L10" s="163">
        <f>VLOOKUP($B10,'Impact of the crisis'!$C$6:$N$300,12,FALSE)</f>
        <v>4.0999999999999996</v>
      </c>
      <c r="M10" s="163">
        <f>VLOOKUP($B10,'Impact of the crisis'!$C$6:$AB$300,26,FALSE)</f>
        <v>4</v>
      </c>
      <c r="N10" s="163">
        <f>VLOOKUP($B10,'Conditions of people affected'!$C$6:$R$300,16,FALSE)</f>
        <v>4.2</v>
      </c>
      <c r="O10" s="163">
        <f>VLOOKUP($B10,'Conditions of people affected'!$C$6:$R$300,9,FALSE)</f>
        <v>4.4000000000000004</v>
      </c>
      <c r="P10" s="163">
        <f>VLOOKUP($B10,'Conditions of people affected'!$C$6:$R$300,15,FALSE)</f>
        <v>4</v>
      </c>
      <c r="Q10" s="163">
        <f t="shared" si="4"/>
        <v>3.6</v>
      </c>
      <c r="R10" s="163">
        <f>VLOOKUP($B10,'Complexity of the crisis'!$C$6:$AN$300,22,FALSE)</f>
        <v>3.2</v>
      </c>
      <c r="S10" s="164">
        <f>VLOOKUP($B10,'Complexity of the crisis'!$C$6:$AN$300,38,FALSE)</f>
        <v>4</v>
      </c>
      <c r="T10" s="159" t="str">
        <f>VLOOKUP(B10,Lists!$C$3:$E$300,3,FALSE)</f>
        <v>Africa</v>
      </c>
      <c r="U10" s="178">
        <f>VLOOKUP(B10,'INFORM Severity - hidden'!$C$5:$V$300,20,FALSE)</f>
        <v>45260</v>
      </c>
    </row>
    <row r="11" spans="1:21" x14ac:dyDescent="0.25">
      <c r="A11" s="155" t="str">
        <f t="array" ref="A11">IFERROR(INDEX(Lists!$B$2:$B$200,SMALL(IF(Lists!$H$2:$H$200="Yes",ROW(Lists!$B$2:$B$200)),ROW(7:7))-1,1),"")</f>
        <v>Complex crisis in Bangladesh</v>
      </c>
      <c r="B11" s="156" t="str">
        <f>VLOOKUP(A11,Lists!$B$2:$G$200,2,FALSE)</f>
        <v>BGD010</v>
      </c>
      <c r="C11" s="156" t="str">
        <f>VLOOKUP(B11,'INFORM Severity - hidden'!$C$5:$D$200,2,FALSE)</f>
        <v>Bangladesh</v>
      </c>
      <c r="D11" s="156" t="str">
        <f>VLOOKUP(A11,Lists!$B$2:$G$200,3,FALSE)</f>
        <v>BGD</v>
      </c>
      <c r="E11" s="156" t="str">
        <f>VLOOKUP(A11,Lists!$B$2:$G$200,5,FALSE)</f>
        <v>Socio-political,Displacement,Floods,Cyclone,Food Security,Epidemic,Other seasonal event</v>
      </c>
      <c r="F11" s="161">
        <f t="shared" si="0"/>
        <v>4.0999999999999996</v>
      </c>
      <c r="G11" s="162">
        <f t="shared" si="1"/>
        <v>5</v>
      </c>
      <c r="H11" s="162" t="str">
        <f t="shared" si="2"/>
        <v>Very High</v>
      </c>
      <c r="I11" s="160" t="str">
        <f>INDEX(Trends!$D$3:$D$404,MATCH(B11,Trends!$C$3:$C$404,0))</f>
        <v>-</v>
      </c>
      <c r="J11" s="162" t="str">
        <f>VLOOKUP($B11,Reliability!$A$3:$I$300,9,FALSE)</f>
        <v>Very High</v>
      </c>
      <c r="K11" s="163">
        <f t="shared" si="3"/>
        <v>4.0999999999999996</v>
      </c>
      <c r="L11" s="163">
        <f>VLOOKUP($B11,'Impact of the crisis'!$C$6:$N$300,12,FALSE)</f>
        <v>4.7</v>
      </c>
      <c r="M11" s="163">
        <f>VLOOKUP($B11,'Impact of the crisis'!$C$6:$AB$300,26,FALSE)</f>
        <v>3.7</v>
      </c>
      <c r="N11" s="163">
        <f>VLOOKUP($B11,'Conditions of people affected'!$C$6:$R$300,16,FALSE)</f>
        <v>4.5</v>
      </c>
      <c r="O11" s="163">
        <f>VLOOKUP($B11,'Conditions of people affected'!$C$6:$R$300,9,FALSE)</f>
        <v>5</v>
      </c>
      <c r="P11" s="163">
        <f>VLOOKUP($B11,'Conditions of people affected'!$C$6:$R$300,15,FALSE)</f>
        <v>4</v>
      </c>
      <c r="Q11" s="163">
        <f t="shared" si="4"/>
        <v>3.4</v>
      </c>
      <c r="R11" s="163">
        <f>VLOOKUP($B11,'Complexity of the crisis'!$C$6:$AN$300,22,FALSE)</f>
        <v>2.7</v>
      </c>
      <c r="S11" s="164">
        <f>VLOOKUP($B11,'Complexity of the crisis'!$C$6:$AN$300,38,FALSE)</f>
        <v>4</v>
      </c>
      <c r="T11" s="159" t="str">
        <f>VLOOKUP(B11,Lists!$C$3:$E$300,3,FALSE)</f>
        <v>Asia</v>
      </c>
      <c r="U11" s="178">
        <f>VLOOKUP(B11,'INFORM Severity - hidden'!$C$5:$V$300,20,FALSE)</f>
        <v>45260</v>
      </c>
    </row>
    <row r="12" spans="1:21" x14ac:dyDescent="0.25">
      <c r="A12" s="155" t="str">
        <f t="array" ref="A12">IFERROR(INDEX(Lists!$B$2:$B$200,SMALL(IF(Lists!$H$2:$H$200="Yes",ROW(Lists!$B$2:$B$200)),ROW(8:8))-1,1),"")</f>
        <v>Displacement from Russia-Ukraine conflict in Bulgaria</v>
      </c>
      <c r="B12" s="156" t="str">
        <f>VLOOKUP(A12,Lists!$B$2:$G$200,2,FALSE)</f>
        <v>BGR002</v>
      </c>
      <c r="C12" s="156" t="str">
        <f>VLOOKUP(B12,'INFORM Severity - hidden'!$C$5:$D$200,2,FALSE)</f>
        <v>Bulgaria</v>
      </c>
      <c r="D12" s="156" t="str">
        <f>VLOOKUP(A12,Lists!$B$2:$G$200,3,FALSE)</f>
        <v>BGR</v>
      </c>
      <c r="E12" s="156" t="str">
        <f>VLOOKUP(A12,Lists!$B$2:$G$200,5,FALSE)</f>
        <v>Conflict,Displacement</v>
      </c>
      <c r="F12" s="161">
        <f t="shared" si="0"/>
        <v>1.5</v>
      </c>
      <c r="G12" s="162">
        <f t="shared" si="1"/>
        <v>2</v>
      </c>
      <c r="H12" s="162" t="str">
        <f t="shared" si="2"/>
        <v>Low</v>
      </c>
      <c r="I12" s="160" t="str">
        <f>INDEX(Trends!$D$3:$D$404,MATCH(B12,Trends!$C$3:$C$404,0))</f>
        <v>-</v>
      </c>
      <c r="J12" s="162" t="str">
        <f>VLOOKUP($B12,Reliability!$A$3:$I$300,9,FALSE)</f>
        <v>High</v>
      </c>
      <c r="K12" s="163">
        <f t="shared" si="3"/>
        <v>2.5</v>
      </c>
      <c r="L12" s="163">
        <f>VLOOKUP($B12,'Impact of the crisis'!$C$6:$N$300,12,FALSE)</f>
        <v>4</v>
      </c>
      <c r="M12" s="163">
        <f>VLOOKUP($B12,'Impact of the crisis'!$C$6:$AB$300,26,FALSE)</f>
        <v>1.4</v>
      </c>
      <c r="N12" s="163">
        <f>VLOOKUP($B12,'Conditions of people affected'!$C$6:$R$300,16,FALSE)</f>
        <v>1.1000000000000001</v>
      </c>
      <c r="O12" s="163">
        <f>VLOOKUP($B12,'Conditions of people affected'!$C$6:$R$300,9,FALSE)</f>
        <v>1.2</v>
      </c>
      <c r="P12" s="163">
        <f>VLOOKUP($B12,'Conditions of people affected'!$C$6:$R$300,15,FALSE)</f>
        <v>1</v>
      </c>
      <c r="Q12" s="163">
        <f t="shared" si="4"/>
        <v>1.2</v>
      </c>
      <c r="R12" s="163">
        <f>VLOOKUP($B12,'Complexity of the crisis'!$C$6:$AN$300,22,FALSE)</f>
        <v>1.4</v>
      </c>
      <c r="S12" s="164">
        <f>VLOOKUP($B12,'Complexity of the crisis'!$C$6:$AN$300,38,FALSE)</f>
        <v>1</v>
      </c>
      <c r="T12" s="159" t="str">
        <f>VLOOKUP(B12,Lists!$C$3:$E$300,3,FALSE)</f>
        <v>Europe</v>
      </c>
      <c r="U12" s="178">
        <f>VLOOKUP(B12,'INFORM Severity - hidden'!$C$5:$V$300,20,FALSE)</f>
        <v>45238</v>
      </c>
    </row>
    <row r="13" spans="1:21" x14ac:dyDescent="0.25">
      <c r="A13" s="155" t="str">
        <f t="array" ref="A13">IFERROR(INDEX(Lists!$B$2:$B$200,SMALL(IF(Lists!$H$2:$H$200="Yes",ROW(Lists!$B$2:$B$200)),ROW(9:9))-1,1),"")</f>
        <v>Displacement from Russia-Ukraine conflict in Belarus</v>
      </c>
      <c r="B13" s="156" t="str">
        <f>VLOOKUP(A13,Lists!$B$2:$G$200,2,FALSE)</f>
        <v>BLR002</v>
      </c>
      <c r="C13" s="156" t="str">
        <f>VLOOKUP(B13,'INFORM Severity - hidden'!$C$5:$D$200,2,FALSE)</f>
        <v>Belarus</v>
      </c>
      <c r="D13" s="156" t="str">
        <f>VLOOKUP(A13,Lists!$B$2:$G$200,3,FALSE)</f>
        <v>BLR</v>
      </c>
      <c r="E13" s="156" t="str">
        <f>VLOOKUP(A13,Lists!$B$2:$G$200,5,FALSE)</f>
        <v>Displacement,Conflict</v>
      </c>
      <c r="F13" s="161">
        <f t="shared" si="0"/>
        <v>1.8</v>
      </c>
      <c r="G13" s="162">
        <f t="shared" si="1"/>
        <v>2</v>
      </c>
      <c r="H13" s="162" t="str">
        <f t="shared" si="2"/>
        <v>Low</v>
      </c>
      <c r="I13" s="160" t="str">
        <f>INDEX(Trends!$D$3:$D$404,MATCH(B13,Trends!$C$3:$C$404,0))</f>
        <v>-</v>
      </c>
      <c r="J13" s="162" t="str">
        <f>VLOOKUP($B13,Reliability!$A$3:$I$300,9,FALSE)</f>
        <v>Very High</v>
      </c>
      <c r="K13" s="163">
        <f t="shared" si="3"/>
        <v>2.6</v>
      </c>
      <c r="L13" s="163">
        <f>VLOOKUP($B13,'Impact of the crisis'!$C$6:$N$300,12,FALSE)</f>
        <v>4.3</v>
      </c>
      <c r="M13" s="163">
        <f>VLOOKUP($B13,'Impact of the crisis'!$C$6:$AB$300,26,FALSE)</f>
        <v>1.2</v>
      </c>
      <c r="N13" s="163">
        <f>VLOOKUP($B13,'Conditions of people affected'!$C$6:$R$300,16,FALSE)</f>
        <v>0.9</v>
      </c>
      <c r="O13" s="163">
        <f>VLOOKUP($B13,'Conditions of people affected'!$C$6:$R$300,9,FALSE)</f>
        <v>0.8</v>
      </c>
      <c r="P13" s="163">
        <f>VLOOKUP($B13,'Conditions of people affected'!$C$6:$R$300,15,FALSE)</f>
        <v>1</v>
      </c>
      <c r="Q13" s="163">
        <f t="shared" si="4"/>
        <v>2.4</v>
      </c>
      <c r="R13" s="163">
        <f>VLOOKUP($B13,'Complexity of the crisis'!$C$6:$AN$300,22,FALSE)</f>
        <v>2.2000000000000002</v>
      </c>
      <c r="S13" s="164">
        <f>VLOOKUP($B13,'Complexity of the crisis'!$C$6:$AN$300,38,FALSE)</f>
        <v>2.5</v>
      </c>
      <c r="T13" s="159" t="str">
        <f>VLOOKUP(B13,Lists!$C$3:$E$300,3,FALSE)</f>
        <v>Europe</v>
      </c>
      <c r="U13" s="178">
        <f>VLOOKUP(B13,'INFORM Severity - hidden'!$C$5:$V$300,20,FALSE)</f>
        <v>45238</v>
      </c>
    </row>
    <row r="14" spans="1:21" x14ac:dyDescent="0.25">
      <c r="A14" s="155" t="str">
        <f t="array" ref="A14">IFERROR(INDEX(Lists!$B$2:$B$200,SMALL(IF(Lists!$H$2:$H$200="Yes",ROW(Lists!$B$2:$B$200)),ROW(10:10))-1,1),"")</f>
        <v>Country level Brazil</v>
      </c>
      <c r="B14" s="156" t="str">
        <f>VLOOKUP(A14,Lists!$B$2:$G$200,2,FALSE)</f>
        <v>BRA001</v>
      </c>
      <c r="C14" s="156" t="str">
        <f>VLOOKUP(B14,'INFORM Severity - hidden'!$C$5:$D$200,2,FALSE)</f>
        <v>Brazil</v>
      </c>
      <c r="D14" s="156" t="str">
        <f>VLOOKUP(A14,Lists!$B$2:$G$200,3,FALSE)</f>
        <v>BRA</v>
      </c>
      <c r="E14" s="156" t="str">
        <f>VLOOKUP(A14,Lists!$B$2:$G$200,5,FALSE)</f>
        <v>Displacement,Floods</v>
      </c>
      <c r="F14" s="161">
        <f t="shared" si="0"/>
        <v>2.5</v>
      </c>
      <c r="G14" s="162">
        <f t="shared" si="1"/>
        <v>3</v>
      </c>
      <c r="H14" s="162" t="str">
        <f t="shared" si="2"/>
        <v>Medium</v>
      </c>
      <c r="I14" s="160" t="str">
        <f>INDEX(Trends!$D$3:$D$404,MATCH(B14,Trends!$C$3:$C$404,0))</f>
        <v>Decreasing</v>
      </c>
      <c r="J14" s="162" t="str">
        <f>VLOOKUP($B14,Reliability!$A$3:$I$300,9,FALSE)</f>
        <v>Very High</v>
      </c>
      <c r="K14" s="163">
        <f t="shared" si="3"/>
        <v>3.3</v>
      </c>
      <c r="L14" s="163">
        <f>VLOOKUP($B14,'Impact of the crisis'!$C$6:$N$300,12,FALSE)</f>
        <v>4.5</v>
      </c>
      <c r="M14" s="163">
        <f>VLOOKUP($B14,'Impact of the crisis'!$C$6:$AB$300,26,FALSE)</f>
        <v>2.5</v>
      </c>
      <c r="N14" s="163">
        <f>VLOOKUP($B14,'Conditions of people affected'!$C$6:$R$300,16,FALSE)</f>
        <v>2.15</v>
      </c>
      <c r="O14" s="163">
        <f>VLOOKUP($B14,'Conditions of people affected'!$C$6:$R$300,9,FALSE)</f>
        <v>3.3</v>
      </c>
      <c r="P14" s="163">
        <f>VLOOKUP($B14,'Conditions of people affected'!$C$6:$R$300,15,FALSE)</f>
        <v>1</v>
      </c>
      <c r="Q14" s="163">
        <f t="shared" si="4"/>
        <v>2.4</v>
      </c>
      <c r="R14" s="163">
        <f>VLOOKUP($B14,'Complexity of the crisis'!$C$6:$AN$300,22,FALSE)</f>
        <v>2.2999999999999998</v>
      </c>
      <c r="S14" s="164">
        <f>VLOOKUP($B14,'Complexity of the crisis'!$C$6:$AN$300,38,FALSE)</f>
        <v>2.5</v>
      </c>
      <c r="T14" s="159" t="str">
        <f>VLOOKUP(B14,Lists!$C$3:$E$300,3,FALSE)</f>
        <v>Americas</v>
      </c>
      <c r="U14" s="178">
        <f>VLOOKUP(B14,'INFORM Severity - hidden'!$C$5:$V$300,20,FALSE)</f>
        <v>45260</v>
      </c>
    </row>
    <row r="15" spans="1:21" x14ac:dyDescent="0.25">
      <c r="A15" s="155" t="str">
        <f t="array" ref="A15">IFERROR(INDEX(Lists!$B$2:$B$200,SMALL(IF(Lists!$H$2:$H$200="Yes",ROW(Lists!$B$2:$B$200)),ROW(11:11))-1,1),"")</f>
        <v>Complex crisis in CAR</v>
      </c>
      <c r="B15" s="156" t="str">
        <f>VLOOKUP(A15,Lists!$B$2:$G$200,2,FALSE)</f>
        <v>CAF001</v>
      </c>
      <c r="C15" s="156" t="str">
        <f>VLOOKUP(B15,'INFORM Severity - hidden'!$C$5:$D$200,2,FALSE)</f>
        <v>CAR</v>
      </c>
      <c r="D15" s="156" t="str">
        <f>VLOOKUP(A15,Lists!$B$2:$G$200,3,FALSE)</f>
        <v>CAF</v>
      </c>
      <c r="E15" s="156" t="str">
        <f>VLOOKUP(A15,Lists!$B$2:$G$200,5,FALSE)</f>
        <v>Conflict,Displacement</v>
      </c>
      <c r="F15" s="161">
        <f t="shared" si="0"/>
        <v>4.2</v>
      </c>
      <c r="G15" s="162">
        <f t="shared" si="1"/>
        <v>5</v>
      </c>
      <c r="H15" s="162" t="str">
        <f t="shared" si="2"/>
        <v>Very High</v>
      </c>
      <c r="I15" s="160" t="str">
        <f>INDEX(Trends!$D$3:$D$404,MATCH(B15,Trends!$C$3:$C$404,0))</f>
        <v>Stable</v>
      </c>
      <c r="J15" s="162" t="str">
        <f>VLOOKUP($B15,Reliability!$A$3:$I$300,9,FALSE)</f>
        <v>Very High</v>
      </c>
      <c r="K15" s="163">
        <f t="shared" si="3"/>
        <v>4.3</v>
      </c>
      <c r="L15" s="163">
        <f>VLOOKUP($B15,'Impact of the crisis'!$C$6:$N$300,12,FALSE)</f>
        <v>4.5</v>
      </c>
      <c r="M15" s="163">
        <f>VLOOKUP($B15,'Impact of the crisis'!$C$6:$AB$300,26,FALSE)</f>
        <v>4.2</v>
      </c>
      <c r="N15" s="163">
        <f>VLOOKUP($B15,'Conditions of people affected'!$C$6:$R$300,16,FALSE)</f>
        <v>4.0999999999999996</v>
      </c>
      <c r="O15" s="163">
        <f>VLOOKUP($B15,'Conditions of people affected'!$C$6:$R$300,9,FALSE)</f>
        <v>4.2</v>
      </c>
      <c r="P15" s="163">
        <f>VLOOKUP($B15,'Conditions of people affected'!$C$6:$R$300,15,FALSE)</f>
        <v>4</v>
      </c>
      <c r="Q15" s="163">
        <f t="shared" si="4"/>
        <v>4.2</v>
      </c>
      <c r="R15" s="163">
        <f>VLOOKUP($B15,'Complexity of the crisis'!$C$6:$AN$300,22,FALSE)</f>
        <v>3.9</v>
      </c>
      <c r="S15" s="164">
        <f>VLOOKUP($B15,'Complexity of the crisis'!$C$6:$AN$300,38,FALSE)</f>
        <v>4.5</v>
      </c>
      <c r="T15" s="159" t="str">
        <f>VLOOKUP(B15,Lists!$C$3:$E$300,3,FALSE)</f>
        <v>Africa</v>
      </c>
      <c r="U15" s="178">
        <f>VLOOKUP(B15,'INFORM Severity - hidden'!$C$5:$V$300,20,FALSE)</f>
        <v>45260</v>
      </c>
    </row>
    <row r="16" spans="1:21" x14ac:dyDescent="0.25">
      <c r="A16" s="155" t="str">
        <f t="array" ref="A16">IFERROR(INDEX(Lists!$B$2:$B$200,SMALL(IF(Lists!$H$2:$H$200="Yes",ROW(Lists!$B$2:$B$200)),ROW(12:12))-1,1),"")</f>
        <v>Venezuela displacement in Chile</v>
      </c>
      <c r="B16" s="156" t="str">
        <f>VLOOKUP(A16,Lists!$B$2:$G$200,2,FALSE)</f>
        <v>CHL002</v>
      </c>
      <c r="C16" s="156" t="str">
        <f>VLOOKUP(B16,'INFORM Severity - hidden'!$C$5:$D$200,2,FALSE)</f>
        <v>Chile</v>
      </c>
      <c r="D16" s="156" t="str">
        <f>VLOOKUP(A16,Lists!$B$2:$G$200,3,FALSE)</f>
        <v>CHL</v>
      </c>
      <c r="E16" s="156" t="str">
        <f>VLOOKUP(A16,Lists!$B$2:$G$200,5,FALSE)</f>
        <v>Displacement</v>
      </c>
      <c r="F16" s="161">
        <f t="shared" si="0"/>
        <v>2.6</v>
      </c>
      <c r="G16" s="162">
        <f t="shared" si="1"/>
        <v>3</v>
      </c>
      <c r="H16" s="162" t="str">
        <f t="shared" si="2"/>
        <v>Medium</v>
      </c>
      <c r="I16" s="160" t="str">
        <f>INDEX(Trends!$D$3:$D$404,MATCH(B16,Trends!$C$3:$C$404,0))</f>
        <v>Stable</v>
      </c>
      <c r="J16" s="162" t="str">
        <f>VLOOKUP($B16,Reliability!$A$3:$I$300,9,FALSE)</f>
        <v>Very High</v>
      </c>
      <c r="K16" s="163">
        <f t="shared" si="3"/>
        <v>3.8</v>
      </c>
      <c r="L16" s="163">
        <f>VLOOKUP($B16,'Impact of the crisis'!$C$6:$N$300,12,FALSE)</f>
        <v>4.8</v>
      </c>
      <c r="M16" s="163">
        <f>VLOOKUP($B16,'Impact of the crisis'!$C$6:$AB$300,26,FALSE)</f>
        <v>3</v>
      </c>
      <c r="N16" s="163">
        <f>VLOOKUP($B16,'Conditions of people affected'!$C$6:$R$300,16,FALSE)</f>
        <v>2.25</v>
      </c>
      <c r="O16" s="163">
        <f>VLOOKUP($B16,'Conditions of people affected'!$C$6:$R$300,9,FALSE)</f>
        <v>2.5</v>
      </c>
      <c r="P16" s="163">
        <f>VLOOKUP($B16,'Conditions of people affected'!$C$6:$R$300,15,FALSE)</f>
        <v>2</v>
      </c>
      <c r="Q16" s="163">
        <f t="shared" si="4"/>
        <v>2</v>
      </c>
      <c r="R16" s="163">
        <f>VLOOKUP($B16,'Complexity of the crisis'!$C$6:$AN$300,22,FALSE)</f>
        <v>1.5</v>
      </c>
      <c r="S16" s="164">
        <f>VLOOKUP($B16,'Complexity of the crisis'!$C$6:$AN$300,38,FALSE)</f>
        <v>2.5</v>
      </c>
      <c r="T16" s="159" t="str">
        <f>VLOOKUP(B16,Lists!$C$3:$E$300,3,FALSE)</f>
        <v>Americas</v>
      </c>
      <c r="U16" s="178">
        <f>VLOOKUP(B16,'INFORM Severity - hidden'!$C$5:$V$300,20,FALSE)</f>
        <v>45260</v>
      </c>
    </row>
    <row r="17" spans="1:21" x14ac:dyDescent="0.25">
      <c r="A17" s="155" t="str">
        <f t="array" ref="A17">IFERROR(INDEX(Lists!$B$2:$B$200,SMALL(IF(Lists!$H$2:$H$200="Yes",ROW(Lists!$B$2:$B$200)),ROW(13:13))-1,1),"")</f>
        <v>Multiple crises in Cameroon</v>
      </c>
      <c r="B17" s="156" t="str">
        <f>VLOOKUP(A17,Lists!$B$2:$G$200,2,FALSE)</f>
        <v>CMR001</v>
      </c>
      <c r="C17" s="156" t="str">
        <f>VLOOKUP(B17,'INFORM Severity - hidden'!$C$5:$D$200,2,FALSE)</f>
        <v>Cameroon</v>
      </c>
      <c r="D17" s="156" t="str">
        <f>VLOOKUP(A17,Lists!$B$2:$G$200,3,FALSE)</f>
        <v>CMR</v>
      </c>
      <c r="E17" s="156" t="str">
        <f>VLOOKUP(A17,Lists!$B$2:$G$200,5,FALSE)</f>
        <v>Conflict,Displacement</v>
      </c>
      <c r="F17" s="161">
        <f t="shared" si="0"/>
        <v>4.0999999999999996</v>
      </c>
      <c r="G17" s="162">
        <f t="shared" si="1"/>
        <v>5</v>
      </c>
      <c r="H17" s="162" t="str">
        <f t="shared" si="2"/>
        <v>Very High</v>
      </c>
      <c r="I17" s="160" t="str">
        <f>INDEX(Trends!$D$3:$D$404,MATCH(B17,Trends!$C$3:$C$404,0))</f>
        <v>Increasing</v>
      </c>
      <c r="J17" s="162" t="str">
        <f>VLOOKUP($B17,Reliability!$A$3:$I$300,9,FALSE)</f>
        <v>Very High</v>
      </c>
      <c r="K17" s="163">
        <f t="shared" si="3"/>
        <v>4.0999999999999996</v>
      </c>
      <c r="L17" s="163">
        <f>VLOOKUP($B17,'Impact of the crisis'!$C$6:$N$300,12,FALSE)</f>
        <v>4.7</v>
      </c>
      <c r="M17" s="163">
        <f>VLOOKUP($B17,'Impact of the crisis'!$C$6:$AB$300,26,FALSE)</f>
        <v>3.7</v>
      </c>
      <c r="N17" s="163">
        <f>VLOOKUP($B17,'Conditions of people affected'!$C$6:$R$300,16,FALSE)</f>
        <v>4.1500000000000004</v>
      </c>
      <c r="O17" s="163">
        <f>VLOOKUP($B17,'Conditions of people affected'!$C$6:$R$300,9,FALSE)</f>
        <v>4.3</v>
      </c>
      <c r="P17" s="163">
        <f>VLOOKUP($B17,'Conditions of people affected'!$C$6:$R$300,15,FALSE)</f>
        <v>4</v>
      </c>
      <c r="Q17" s="163">
        <f t="shared" si="4"/>
        <v>4.0999999999999996</v>
      </c>
      <c r="R17" s="163">
        <f>VLOOKUP($B17,'Complexity of the crisis'!$C$6:$AN$300,22,FALSE)</f>
        <v>3.7</v>
      </c>
      <c r="S17" s="164">
        <f>VLOOKUP($B17,'Complexity of the crisis'!$C$6:$AN$300,38,FALSE)</f>
        <v>4.5</v>
      </c>
      <c r="T17" s="159" t="str">
        <f>VLOOKUP(B17,Lists!$C$3:$E$300,3,FALSE)</f>
        <v>Africa</v>
      </c>
      <c r="U17" s="178">
        <f>VLOOKUP(B17,'INFORM Severity - hidden'!$C$5:$V$300,20,FALSE)</f>
        <v>45260</v>
      </c>
    </row>
    <row r="18" spans="1:21" x14ac:dyDescent="0.25">
      <c r="A18" s="155" t="str">
        <f t="array" ref="A18">IFERROR(INDEX(Lists!$B$2:$B$200,SMALL(IF(Lists!$H$2:$H$200="Yes",ROW(Lists!$B$2:$B$200)),ROW(14:14))-1,1),"")</f>
        <v>Complex crisis in DRC</v>
      </c>
      <c r="B18" s="156" t="str">
        <f>VLOOKUP(A18,Lists!$B$2:$G$200,2,FALSE)</f>
        <v>COD001</v>
      </c>
      <c r="C18" s="156" t="str">
        <f>VLOOKUP(B18,'INFORM Severity - hidden'!$C$5:$D$200,2,FALSE)</f>
        <v>DRC</v>
      </c>
      <c r="D18" s="156" t="str">
        <f>VLOOKUP(A18,Lists!$B$2:$G$200,3,FALSE)</f>
        <v>COD</v>
      </c>
      <c r="E18" s="156" t="str">
        <f>VLOOKUP(A18,Lists!$B$2:$G$200,5,FALSE)</f>
        <v>Conflict,Displacement,Socio-political</v>
      </c>
      <c r="F18" s="161">
        <f t="shared" si="0"/>
        <v>4.4000000000000004</v>
      </c>
      <c r="G18" s="162">
        <f t="shared" si="1"/>
        <v>5</v>
      </c>
      <c r="H18" s="162" t="str">
        <f t="shared" si="2"/>
        <v>Very High</v>
      </c>
      <c r="I18" s="160" t="str">
        <f>INDEX(Trends!$D$3:$D$404,MATCH(B18,Trends!$C$3:$C$404,0))</f>
        <v>Stable</v>
      </c>
      <c r="J18" s="162" t="str">
        <f>VLOOKUP($B18,Reliability!$A$3:$I$300,9,FALSE)</f>
        <v>Very High</v>
      </c>
      <c r="K18" s="163">
        <f t="shared" si="3"/>
        <v>4.4000000000000004</v>
      </c>
      <c r="L18" s="163">
        <f>VLOOKUP($B18,'Impact of the crisis'!$C$6:$N$300,12,FALSE)</f>
        <v>5</v>
      </c>
      <c r="M18" s="163">
        <f>VLOOKUP($B18,'Impact of the crisis'!$C$6:$AB$300,26,FALSE)</f>
        <v>4</v>
      </c>
      <c r="N18" s="163">
        <f>VLOOKUP($B18,'Conditions of people affected'!$C$6:$R$300,16,FALSE)</f>
        <v>4.5</v>
      </c>
      <c r="O18" s="163">
        <f>VLOOKUP($B18,'Conditions of people affected'!$C$6:$R$300,9,FALSE)</f>
        <v>5</v>
      </c>
      <c r="P18" s="163">
        <f>VLOOKUP($B18,'Conditions of people affected'!$C$6:$R$300,15,FALSE)</f>
        <v>4</v>
      </c>
      <c r="Q18" s="163">
        <f t="shared" si="4"/>
        <v>4.0999999999999996</v>
      </c>
      <c r="R18" s="163">
        <f>VLOOKUP($B18,'Complexity of the crisis'!$C$6:$AN$300,22,FALSE)</f>
        <v>4.2</v>
      </c>
      <c r="S18" s="164">
        <f>VLOOKUP($B18,'Complexity of the crisis'!$C$6:$AN$300,38,FALSE)</f>
        <v>4</v>
      </c>
      <c r="T18" s="159" t="str">
        <f>VLOOKUP(B18,Lists!$C$3:$E$300,3,FALSE)</f>
        <v>Africa</v>
      </c>
      <c r="U18" s="178">
        <f>VLOOKUP(B18,'INFORM Severity - hidden'!$C$5:$V$300,20,FALSE)</f>
        <v>45260</v>
      </c>
    </row>
    <row r="19" spans="1:21" x14ac:dyDescent="0.25">
      <c r="A19" s="155" t="str">
        <f t="array" ref="A19">IFERROR(INDEX(Lists!$B$2:$B$200,SMALL(IF(Lists!$H$2:$H$200="Yes",ROW(Lists!$B$2:$B$200)),ROW(15:15))-1,1),"")</f>
        <v>Complex crisis in Congo</v>
      </c>
      <c r="B19" s="156" t="str">
        <f>VLOOKUP(A19,Lists!$B$2:$G$200,2,FALSE)</f>
        <v>COG001</v>
      </c>
      <c r="C19" s="156" t="str">
        <f>VLOOKUP(B19,'INFORM Severity - hidden'!$C$5:$D$200,2,FALSE)</f>
        <v>Congo</v>
      </c>
      <c r="D19" s="156" t="str">
        <f>VLOOKUP(A19,Lists!$B$2:$G$200,3,FALSE)</f>
        <v>COG</v>
      </c>
      <c r="E19" s="156" t="str">
        <f>VLOOKUP(A19,Lists!$B$2:$G$200,5,FALSE)</f>
        <v>Conflict</v>
      </c>
      <c r="F19" s="161">
        <f t="shared" si="0"/>
        <v>2.2999999999999998</v>
      </c>
      <c r="G19" s="162">
        <f t="shared" si="1"/>
        <v>3</v>
      </c>
      <c r="H19" s="162" t="str">
        <f t="shared" si="2"/>
        <v>Medium</v>
      </c>
      <c r="I19" s="160" t="str">
        <f>INDEX(Trends!$D$3:$D$404,MATCH(B19,Trends!$C$3:$C$404,0))</f>
        <v>Stable</v>
      </c>
      <c r="J19" s="162" t="str">
        <f>VLOOKUP($B19,Reliability!$A$3:$I$300,9,FALSE)</f>
        <v>High</v>
      </c>
      <c r="K19" s="163">
        <f t="shared" si="3"/>
        <v>2.9</v>
      </c>
      <c r="L19" s="163">
        <f>VLOOKUP($B19,'Impact of the crisis'!$C$6:$N$300,12,FALSE)</f>
        <v>4.2</v>
      </c>
      <c r="M19" s="163">
        <f>VLOOKUP($B19,'Impact of the crisis'!$C$6:$AB$300,26,FALSE)</f>
        <v>1.9</v>
      </c>
      <c r="N19" s="163">
        <f>VLOOKUP($B19,'Conditions of people affected'!$C$6:$R$300,16,FALSE)</f>
        <v>1.95</v>
      </c>
      <c r="O19" s="163">
        <f>VLOOKUP($B19,'Conditions of people affected'!$C$6:$R$300,9,FALSE)</f>
        <v>1.9</v>
      </c>
      <c r="P19" s="163">
        <f>VLOOKUP($B19,'Conditions of people affected'!$C$6:$R$300,15,FALSE)</f>
        <v>2</v>
      </c>
      <c r="Q19" s="163">
        <f t="shared" si="4"/>
        <v>2.2999999999999998</v>
      </c>
      <c r="R19" s="163">
        <f>VLOOKUP($B19,'Complexity of the crisis'!$C$6:$AN$300,22,FALSE)</f>
        <v>2.6</v>
      </c>
      <c r="S19" s="164">
        <f>VLOOKUP($B19,'Complexity of the crisis'!$C$6:$AN$300,38,FALSE)</f>
        <v>2</v>
      </c>
      <c r="T19" s="159" t="str">
        <f>VLOOKUP(B19,Lists!$C$3:$E$300,3,FALSE)</f>
        <v>Africa</v>
      </c>
      <c r="U19" s="178">
        <f>VLOOKUP(B19,'INFORM Severity - hidden'!$C$5:$V$300,20,FALSE)</f>
        <v>45260</v>
      </c>
    </row>
    <row r="20" spans="1:21" x14ac:dyDescent="0.25">
      <c r="A20" s="155" t="str">
        <f t="array" ref="A20">IFERROR(INDEX(Lists!$B$2:$B$200,SMALL(IF(Lists!$H$2:$H$200="Yes",ROW(Lists!$B$2:$B$200)),ROW(16:16))-1,1),"")</f>
        <v>Complex crisis in Colombia</v>
      </c>
      <c r="B20" s="156" t="str">
        <f>VLOOKUP(A20,Lists!$B$2:$G$200,2,FALSE)</f>
        <v>COL001</v>
      </c>
      <c r="C20" s="156" t="str">
        <f>VLOOKUP(B20,'INFORM Severity - hidden'!$C$5:$D$200,2,FALSE)</f>
        <v>Colombia</v>
      </c>
      <c r="D20" s="156" t="str">
        <f>VLOOKUP(A20,Lists!$B$2:$G$200,3,FALSE)</f>
        <v>COL</v>
      </c>
      <c r="E20" s="156" t="str">
        <f>VLOOKUP(A20,Lists!$B$2:$G$200,5,FALSE)</f>
        <v>Socio-political,Conflict,Violence,Floods,Displacement</v>
      </c>
      <c r="F20" s="161">
        <f t="shared" si="0"/>
        <v>3.9</v>
      </c>
      <c r="G20" s="162">
        <f t="shared" si="1"/>
        <v>4</v>
      </c>
      <c r="H20" s="162" t="str">
        <f t="shared" si="2"/>
        <v>High</v>
      </c>
      <c r="I20" s="160" t="str">
        <f>INDEX(Trends!$D$3:$D$404,MATCH(B20,Trends!$C$3:$C$404,0))</f>
        <v>Decreasing</v>
      </c>
      <c r="J20" s="162" t="str">
        <f>VLOOKUP($B20,Reliability!$A$3:$I$300,9,FALSE)</f>
        <v>Very High</v>
      </c>
      <c r="K20" s="163">
        <f t="shared" si="3"/>
        <v>4.0999999999999996</v>
      </c>
      <c r="L20" s="163">
        <f>VLOOKUP($B20,'Impact of the crisis'!$C$6:$N$300,12,FALSE)</f>
        <v>5</v>
      </c>
      <c r="M20" s="163">
        <f>VLOOKUP($B20,'Impact of the crisis'!$C$6:$AB$300,26,FALSE)</f>
        <v>3.4</v>
      </c>
      <c r="N20" s="163">
        <f>VLOOKUP($B20,'Conditions of people affected'!$C$6:$R$300,16,FALSE)</f>
        <v>4.4000000000000004</v>
      </c>
      <c r="O20" s="163">
        <f>VLOOKUP($B20,'Conditions of people affected'!$C$6:$R$300,9,FALSE)</f>
        <v>4.8</v>
      </c>
      <c r="P20" s="163">
        <f>VLOOKUP($B20,'Conditions of people affected'!$C$6:$R$300,15,FALSE)</f>
        <v>4</v>
      </c>
      <c r="Q20" s="163">
        <f t="shared" si="4"/>
        <v>2.9</v>
      </c>
      <c r="R20" s="163">
        <f>VLOOKUP($B20,'Complexity of the crisis'!$C$6:$AN$300,22,FALSE)</f>
        <v>2.8</v>
      </c>
      <c r="S20" s="164">
        <f>VLOOKUP($B20,'Complexity of the crisis'!$C$6:$AN$300,38,FALSE)</f>
        <v>3</v>
      </c>
      <c r="T20" s="159" t="str">
        <f>VLOOKUP(B20,Lists!$C$3:$E$300,3,FALSE)</f>
        <v>Americas</v>
      </c>
      <c r="U20" s="178">
        <f>VLOOKUP(B20,'INFORM Severity - hidden'!$C$5:$V$300,20,FALSE)</f>
        <v>45259</v>
      </c>
    </row>
    <row r="21" spans="1:21" x14ac:dyDescent="0.25">
      <c r="A21" s="155" t="str">
        <f t="array" ref="A21">IFERROR(INDEX(Lists!$B$2:$B$200,SMALL(IF(Lists!$H$2:$H$200="Yes",ROW(Lists!$B$2:$B$200)),ROW(17:17))-1,1),"")</f>
        <v>Nicaraguan refugees in Costa Rica</v>
      </c>
      <c r="B21" s="156" t="str">
        <f>VLOOKUP(A21,Lists!$B$2:$G$200,2,FALSE)</f>
        <v>CRI002</v>
      </c>
      <c r="C21" s="156" t="str">
        <f>VLOOKUP(B21,'INFORM Severity - hidden'!$C$5:$D$200,2,FALSE)</f>
        <v>Costa Rica</v>
      </c>
      <c r="D21" s="156" t="str">
        <f>VLOOKUP(A21,Lists!$B$2:$G$200,3,FALSE)</f>
        <v>CRI</v>
      </c>
      <c r="E21" s="156" t="str">
        <f>VLOOKUP(A21,Lists!$B$2:$G$200,5,FALSE)</f>
        <v>Displacement</v>
      </c>
      <c r="F21" s="161">
        <f t="shared" si="0"/>
        <v>2.1</v>
      </c>
      <c r="G21" s="162">
        <f t="shared" si="1"/>
        <v>3</v>
      </c>
      <c r="H21" s="162" t="str">
        <f t="shared" si="2"/>
        <v>Medium</v>
      </c>
      <c r="I21" s="160" t="str">
        <f>INDEX(Trends!$D$3:$D$404,MATCH(B21,Trends!$C$3:$C$404,0))</f>
        <v>Stable</v>
      </c>
      <c r="J21" s="162" t="str">
        <f>VLOOKUP($B21,Reliability!$A$3:$I$300,9,FALSE)</f>
        <v>Medium</v>
      </c>
      <c r="K21" s="163">
        <f t="shared" si="3"/>
        <v>2.4</v>
      </c>
      <c r="L21" s="163">
        <f>VLOOKUP($B21,'Impact of the crisis'!$C$6:$N$300,12,FALSE)</f>
        <v>0.9</v>
      </c>
      <c r="M21" s="163">
        <f>VLOOKUP($B21,'Impact of the crisis'!$C$6:$AB$300,26,FALSE)</f>
        <v>3</v>
      </c>
      <c r="N21" s="163">
        <f>VLOOKUP($B21,'Conditions of people affected'!$C$6:$R$300,16,FALSE)</f>
        <v>2.65</v>
      </c>
      <c r="O21" s="163">
        <f>VLOOKUP($B21,'Conditions of people affected'!$C$6:$R$300,9,FALSE)</f>
        <v>2.2999999999999998</v>
      </c>
      <c r="P21" s="163">
        <f>VLOOKUP($B21,'Conditions of people affected'!$C$6:$R$300,15,FALSE)</f>
        <v>3</v>
      </c>
      <c r="Q21" s="163">
        <f t="shared" si="4"/>
        <v>1</v>
      </c>
      <c r="R21" s="163">
        <f>VLOOKUP($B21,'Complexity of the crisis'!$C$6:$AN$300,22,FALSE)</f>
        <v>0.9</v>
      </c>
      <c r="S21" s="164">
        <f>VLOOKUP($B21,'Complexity of the crisis'!$C$6:$AN$300,38,FALSE)</f>
        <v>1</v>
      </c>
      <c r="T21" s="159" t="str">
        <f>VLOOKUP(B21,Lists!$C$3:$E$300,3,FALSE)</f>
        <v>Americas</v>
      </c>
      <c r="U21" s="178">
        <f>VLOOKUP(B21,'INFORM Severity - hidden'!$C$5:$V$300,20,FALSE)</f>
        <v>45259</v>
      </c>
    </row>
    <row r="22" spans="1:21" x14ac:dyDescent="0.25">
      <c r="A22" s="155" t="str">
        <f t="array" ref="A22">IFERROR(INDEX(Lists!$B$2:$B$200,SMALL(IF(Lists!$H$2:$H$200="Yes",ROW(Lists!$B$2:$B$200)),ROW(18:18))-1,1),"")</f>
        <v>Displacement from Russia-Ukraine conflict in Czechia</v>
      </c>
      <c r="B22" s="156" t="str">
        <f>VLOOKUP(A22,Lists!$B$2:$G$200,2,FALSE)</f>
        <v>CZE002</v>
      </c>
      <c r="C22" s="156" t="str">
        <f>VLOOKUP(B22,'INFORM Severity - hidden'!$C$5:$D$200,2,FALSE)</f>
        <v>Czech Republic</v>
      </c>
      <c r="D22" s="156" t="str">
        <f>VLOOKUP(A22,Lists!$B$2:$G$200,3,FALSE)</f>
        <v>CZE</v>
      </c>
      <c r="E22" s="156" t="str">
        <f>VLOOKUP(A22,Lists!$B$2:$G$200,5,FALSE)</f>
        <v>Conflict,Displacement</v>
      </c>
      <c r="F22" s="161">
        <f t="shared" si="0"/>
        <v>1.8</v>
      </c>
      <c r="G22" s="162">
        <f t="shared" si="1"/>
        <v>2</v>
      </c>
      <c r="H22" s="162" t="str">
        <f t="shared" si="2"/>
        <v>Low</v>
      </c>
      <c r="I22" s="160" t="str">
        <f>INDEX(Trends!$D$3:$D$404,MATCH(B22,Trends!$C$3:$C$404,0))</f>
        <v>-</v>
      </c>
      <c r="J22" s="162" t="str">
        <f>VLOOKUP($B22,Reliability!$A$3:$I$300,9,FALSE)</f>
        <v>Very High</v>
      </c>
      <c r="K22" s="163">
        <f t="shared" si="3"/>
        <v>2.9</v>
      </c>
      <c r="L22" s="163">
        <f>VLOOKUP($B22,'Impact of the crisis'!$C$6:$N$300,12,FALSE)</f>
        <v>4.2</v>
      </c>
      <c r="M22" s="163">
        <f>VLOOKUP($B22,'Impact of the crisis'!$C$6:$AB$300,26,FALSE)</f>
        <v>2</v>
      </c>
      <c r="N22" s="163">
        <f>VLOOKUP($B22,'Conditions of people affected'!$C$6:$R$300,16,FALSE)</f>
        <v>1.8</v>
      </c>
      <c r="O22" s="163">
        <f>VLOOKUP($B22,'Conditions of people affected'!$C$6:$R$300,9,FALSE)</f>
        <v>2.6</v>
      </c>
      <c r="P22" s="163">
        <f>VLOOKUP($B22,'Conditions of people affected'!$C$6:$R$300,15,FALSE)</f>
        <v>1</v>
      </c>
      <c r="Q22" s="163">
        <f t="shared" si="4"/>
        <v>0.8</v>
      </c>
      <c r="R22" s="163">
        <f>VLOOKUP($B22,'Complexity of the crisis'!$C$6:$AN$300,22,FALSE)</f>
        <v>0.6</v>
      </c>
      <c r="S22" s="164">
        <f>VLOOKUP($B22,'Complexity of the crisis'!$C$6:$AN$300,38,FALSE)</f>
        <v>1</v>
      </c>
      <c r="T22" s="159" t="str">
        <f>VLOOKUP(B22,Lists!$C$3:$E$300,3,FALSE)</f>
        <v>Europe</v>
      </c>
      <c r="U22" s="178">
        <f>VLOOKUP(B22,'INFORM Severity - hidden'!$C$5:$V$300,20,FALSE)</f>
        <v>45259</v>
      </c>
    </row>
    <row r="23" spans="1:21" x14ac:dyDescent="0.25">
      <c r="A23" s="155" t="str">
        <f t="array" ref="A23">IFERROR(INDEX(Lists!$B$2:$B$200,SMALL(IF(Lists!$H$2:$H$200="Yes",ROW(Lists!$B$2:$B$200)),ROW(19:19))-1,1),"")</f>
        <v>Multiple crises in Djibouti</v>
      </c>
      <c r="B23" s="156" t="str">
        <f>VLOOKUP(A23,Lists!$B$2:$G$200,2,FALSE)</f>
        <v>DJI001</v>
      </c>
      <c r="C23" s="156" t="str">
        <f>VLOOKUP(B23,'INFORM Severity - hidden'!$C$5:$D$200,2,FALSE)</f>
        <v>Djibouti</v>
      </c>
      <c r="D23" s="156" t="str">
        <f>VLOOKUP(A23,Lists!$B$2:$G$200,3,FALSE)</f>
        <v>DJI</v>
      </c>
      <c r="E23" s="156" t="str">
        <f>VLOOKUP(A23,Lists!$B$2:$G$200,5,FALSE)</f>
        <v>Displacement,Drought</v>
      </c>
      <c r="F23" s="161">
        <f t="shared" si="0"/>
        <v>2.9</v>
      </c>
      <c r="G23" s="162">
        <f t="shared" si="1"/>
        <v>3</v>
      </c>
      <c r="H23" s="162" t="str">
        <f t="shared" si="2"/>
        <v>Medium</v>
      </c>
      <c r="I23" s="160" t="str">
        <f>INDEX(Trends!$D$3:$D$404,MATCH(B23,Trends!$C$3:$C$404,0))</f>
        <v>Decreasing</v>
      </c>
      <c r="J23" s="162" t="str">
        <f>VLOOKUP($B23,Reliability!$A$3:$I$300,9,FALSE)</f>
        <v>Very High</v>
      </c>
      <c r="K23" s="163">
        <f t="shared" si="3"/>
        <v>2.4</v>
      </c>
      <c r="L23" s="163">
        <f>VLOOKUP($B23,'Impact of the crisis'!$C$6:$N$300,12,FALSE)</f>
        <v>3.2</v>
      </c>
      <c r="M23" s="163">
        <f>VLOOKUP($B23,'Impact of the crisis'!$C$6:$AB$300,26,FALSE)</f>
        <v>1.9</v>
      </c>
      <c r="N23" s="163">
        <f>VLOOKUP($B23,'Conditions of people affected'!$C$6:$R$300,16,FALSE)</f>
        <v>3.25</v>
      </c>
      <c r="O23" s="163">
        <f>VLOOKUP($B23,'Conditions of people affected'!$C$6:$R$300,9,FALSE)</f>
        <v>2.5</v>
      </c>
      <c r="P23" s="163">
        <f>VLOOKUP($B23,'Conditions of people affected'!$C$6:$R$300,15,FALSE)</f>
        <v>4</v>
      </c>
      <c r="Q23" s="163">
        <f t="shared" si="4"/>
        <v>2.6</v>
      </c>
      <c r="R23" s="163">
        <f>VLOOKUP($B23,'Complexity of the crisis'!$C$6:$AN$300,22,FALSE)</f>
        <v>2.1</v>
      </c>
      <c r="S23" s="164">
        <f>VLOOKUP($B23,'Complexity of the crisis'!$C$6:$AN$300,38,FALSE)</f>
        <v>3</v>
      </c>
      <c r="T23" s="159" t="str">
        <f>VLOOKUP(B23,Lists!$C$3:$E$300,3,FALSE)</f>
        <v>Africa</v>
      </c>
      <c r="U23" s="178">
        <f>VLOOKUP(B23,'INFORM Severity - hidden'!$C$5:$V$300,20,FALSE)</f>
        <v>45260</v>
      </c>
    </row>
    <row r="24" spans="1:21" x14ac:dyDescent="0.25">
      <c r="A24" s="155" t="str">
        <f t="array" ref="A24">IFERROR(INDEX(Lists!$B$2:$B$200,SMALL(IF(Lists!$H$2:$H$200="Yes",ROW(Lists!$B$2:$B$200)),ROW(20:20))-1,1),"")</f>
        <v>Venezuela displacement in Dominican Republic</v>
      </c>
      <c r="B24" s="156" t="str">
        <f>VLOOKUP(A24,Lists!$B$2:$G$200,2,FALSE)</f>
        <v>DOM002</v>
      </c>
      <c r="C24" s="156" t="str">
        <f>VLOOKUP(B24,'INFORM Severity - hidden'!$C$5:$D$200,2,FALSE)</f>
        <v>Dominican Republic</v>
      </c>
      <c r="D24" s="156" t="str">
        <f>VLOOKUP(A24,Lists!$B$2:$G$200,3,FALSE)</f>
        <v>DOM</v>
      </c>
      <c r="E24" s="156" t="str">
        <f>VLOOKUP(A24,Lists!$B$2:$G$200,5,FALSE)</f>
        <v>Displacement</v>
      </c>
      <c r="F24" s="161">
        <f t="shared" si="0"/>
        <v>1.8</v>
      </c>
      <c r="G24" s="162">
        <f t="shared" si="1"/>
        <v>2</v>
      </c>
      <c r="H24" s="162" t="str">
        <f t="shared" si="2"/>
        <v>Low</v>
      </c>
      <c r="I24" s="160" t="str">
        <f>INDEX(Trends!$D$3:$D$404,MATCH(B24,Trends!$C$3:$C$404,0))</f>
        <v>Decreasing</v>
      </c>
      <c r="J24" s="162" t="str">
        <f>VLOOKUP($B24,Reliability!$A$3:$I$300,9,FALSE)</f>
        <v>Medium</v>
      </c>
      <c r="K24" s="163">
        <f t="shared" si="3"/>
        <v>3.2</v>
      </c>
      <c r="L24" s="163">
        <f>VLOOKUP($B24,'Impact of the crisis'!$C$6:$N$300,12,FALSE)</f>
        <v>4.0999999999999996</v>
      </c>
      <c r="M24" s="163">
        <f>VLOOKUP($B24,'Impact of the crisis'!$C$6:$AB$300,26,FALSE)</f>
        <v>2.7</v>
      </c>
      <c r="N24" s="163">
        <f>VLOOKUP($B24,'Conditions of people affected'!$C$6:$R$300,16,FALSE)</f>
        <v>1.4</v>
      </c>
      <c r="O24" s="163">
        <f>VLOOKUP($B24,'Conditions of people affected'!$C$6:$R$300,9,FALSE)</f>
        <v>1.8</v>
      </c>
      <c r="P24" s="163">
        <f>VLOOKUP($B24,'Conditions of people affected'!$C$6:$R$300,15,FALSE)</f>
        <v>1</v>
      </c>
      <c r="Q24" s="163">
        <f t="shared" si="4"/>
        <v>1.2</v>
      </c>
      <c r="R24" s="163">
        <f>VLOOKUP($B24,'Complexity of the crisis'!$C$6:$AN$300,22,FALSE)</f>
        <v>1.4</v>
      </c>
      <c r="S24" s="164">
        <f>VLOOKUP($B24,'Complexity of the crisis'!$C$6:$AN$300,38,FALSE)</f>
        <v>1</v>
      </c>
      <c r="T24" s="159" t="str">
        <f>VLOOKUP(B24,Lists!$C$3:$E$300,3,FALSE)</f>
        <v>Americas</v>
      </c>
      <c r="U24" s="178">
        <f>VLOOKUP(B24,'INFORM Severity - hidden'!$C$5:$V$300,20,FALSE)</f>
        <v>45259</v>
      </c>
    </row>
    <row r="25" spans="1:21" x14ac:dyDescent="0.25">
      <c r="A25" s="155" t="str">
        <f t="array" ref="A25">IFERROR(INDEX(Lists!$B$2:$B$200,SMALL(IF(Lists!$H$2:$H$200="Yes",ROW(Lists!$B$2:$B$200)),ROW(21:21))-1,1),"")</f>
        <v>Multiple crises in Algeria</v>
      </c>
      <c r="B25" s="156" t="str">
        <f>VLOOKUP(A25,Lists!$B$2:$G$200,2,FALSE)</f>
        <v>DZA004</v>
      </c>
      <c r="C25" s="156" t="str">
        <f>VLOOKUP(B25,'INFORM Severity - hidden'!$C$5:$D$200,2,FALSE)</f>
        <v>Algeria</v>
      </c>
      <c r="D25" s="156" t="str">
        <f>VLOOKUP(A25,Lists!$B$2:$G$200,3,FALSE)</f>
        <v>DZA</v>
      </c>
      <c r="E25" s="156" t="str">
        <f>VLOOKUP(A25,Lists!$B$2:$G$200,5,FALSE)</f>
        <v>Displacement</v>
      </c>
      <c r="F25" s="161">
        <f t="shared" si="0"/>
        <v>2.5</v>
      </c>
      <c r="G25" s="162">
        <f t="shared" si="1"/>
        <v>3</v>
      </c>
      <c r="H25" s="162" t="str">
        <f t="shared" si="2"/>
        <v>Medium</v>
      </c>
      <c r="I25" s="160" t="str">
        <f>INDEX(Trends!$D$3:$D$404,MATCH(B25,Trends!$C$3:$C$404,0))</f>
        <v>Stable</v>
      </c>
      <c r="J25" s="162" t="str">
        <f>VLOOKUP($B25,Reliability!$A$3:$I$300,9,FALSE)</f>
        <v>High</v>
      </c>
      <c r="K25" s="163">
        <f t="shared" si="3"/>
        <v>3.6</v>
      </c>
      <c r="L25" s="163">
        <f>VLOOKUP($B25,'Impact of the crisis'!$C$6:$N$300,12,FALSE)</f>
        <v>5</v>
      </c>
      <c r="M25" s="163">
        <f>VLOOKUP($B25,'Impact of the crisis'!$C$6:$AB$300,26,FALSE)</f>
        <v>2.4</v>
      </c>
      <c r="N25" s="163">
        <f>VLOOKUP($B25,'Conditions of people affected'!$C$6:$R$300,16,FALSE)</f>
        <v>1.8</v>
      </c>
      <c r="O25" s="163">
        <f>VLOOKUP($B25,'Conditions of people affected'!$C$6:$R$300,9,FALSE)</f>
        <v>2.6</v>
      </c>
      <c r="P25" s="163">
        <f>VLOOKUP($B25,'Conditions of people affected'!$C$6:$R$300,15,FALSE)</f>
        <v>1</v>
      </c>
      <c r="Q25" s="163">
        <f t="shared" si="4"/>
        <v>2.5</v>
      </c>
      <c r="R25" s="163">
        <f>VLOOKUP($B25,'Complexity of the crisis'!$C$6:$AN$300,22,FALSE)</f>
        <v>2.5</v>
      </c>
      <c r="S25" s="164">
        <f>VLOOKUP($B25,'Complexity of the crisis'!$C$6:$AN$300,38,FALSE)</f>
        <v>2.5</v>
      </c>
      <c r="T25" s="159" t="str">
        <f>VLOOKUP(B25,Lists!$C$3:$E$300,3,FALSE)</f>
        <v>Africa</v>
      </c>
      <c r="U25" s="178">
        <f>VLOOKUP(B25,'INFORM Severity - hidden'!$C$5:$V$300,20,FALSE)</f>
        <v>45260</v>
      </c>
    </row>
    <row r="26" spans="1:21" x14ac:dyDescent="0.25">
      <c r="A26" s="155" t="str">
        <f t="array" ref="A26">IFERROR(INDEX(Lists!$B$2:$B$200,SMALL(IF(Lists!$H$2:$H$200="Yes",ROW(Lists!$B$2:$B$200)),ROW(22:22))-1,1),"")</f>
        <v>Venezuela displacement in Ecuador</v>
      </c>
      <c r="B26" s="156" t="str">
        <f>VLOOKUP(A26,Lists!$B$2:$G$200,2,FALSE)</f>
        <v>ECU002</v>
      </c>
      <c r="C26" s="156" t="str">
        <f>VLOOKUP(B26,'INFORM Severity - hidden'!$C$5:$D$200,2,FALSE)</f>
        <v>Ecuador</v>
      </c>
      <c r="D26" s="156" t="str">
        <f>VLOOKUP(A26,Lists!$B$2:$G$200,3,FALSE)</f>
        <v>ECU</v>
      </c>
      <c r="E26" s="156" t="str">
        <f>VLOOKUP(A26,Lists!$B$2:$G$200,5,FALSE)</f>
        <v>Displacement</v>
      </c>
      <c r="F26" s="161">
        <f t="shared" si="0"/>
        <v>2.6</v>
      </c>
      <c r="G26" s="162">
        <f t="shared" si="1"/>
        <v>3</v>
      </c>
      <c r="H26" s="162" t="str">
        <f t="shared" si="2"/>
        <v>Medium</v>
      </c>
      <c r="I26" s="160" t="str">
        <f>INDEX(Trends!$D$3:$D$404,MATCH(B26,Trends!$C$3:$C$404,0))</f>
        <v>Decreasing</v>
      </c>
      <c r="J26" s="162" t="str">
        <f>VLOOKUP($B26,Reliability!$A$3:$I$300,9,FALSE)</f>
        <v>Very High</v>
      </c>
      <c r="K26" s="163">
        <f t="shared" si="3"/>
        <v>3.3</v>
      </c>
      <c r="L26" s="163">
        <f>VLOOKUP($B26,'Impact of the crisis'!$C$6:$N$300,12,FALSE)</f>
        <v>4.5999999999999996</v>
      </c>
      <c r="M26" s="163">
        <f>VLOOKUP($B26,'Impact of the crisis'!$C$6:$AB$300,26,FALSE)</f>
        <v>2.4</v>
      </c>
      <c r="N26" s="163">
        <f>VLOOKUP($B26,'Conditions of people affected'!$C$6:$R$300,16,FALSE)</f>
        <v>2.35</v>
      </c>
      <c r="O26" s="163">
        <f>VLOOKUP($B26,'Conditions of people affected'!$C$6:$R$300,9,FALSE)</f>
        <v>2.7</v>
      </c>
      <c r="P26" s="163">
        <f>VLOOKUP($B26,'Conditions of people affected'!$C$6:$R$300,15,FALSE)</f>
        <v>2</v>
      </c>
      <c r="Q26" s="163">
        <f t="shared" si="4"/>
        <v>2.2999999999999998</v>
      </c>
      <c r="R26" s="163">
        <f>VLOOKUP($B26,'Complexity of the crisis'!$C$6:$AN$300,22,FALSE)</f>
        <v>2.1</v>
      </c>
      <c r="S26" s="164">
        <f>VLOOKUP($B26,'Complexity of the crisis'!$C$6:$AN$300,38,FALSE)</f>
        <v>2.5</v>
      </c>
      <c r="T26" s="159" t="str">
        <f>VLOOKUP(B26,Lists!$C$3:$E$300,3,FALSE)</f>
        <v>Americas</v>
      </c>
      <c r="U26" s="178">
        <f>VLOOKUP(B26,'INFORM Severity - hidden'!$C$5:$V$300,20,FALSE)</f>
        <v>45260</v>
      </c>
    </row>
    <row r="27" spans="1:21" x14ac:dyDescent="0.25">
      <c r="A27" s="155" t="str">
        <f t="array" ref="A27">IFERROR(INDEX(Lists!$B$2:$B$200,SMALL(IF(Lists!$H$2:$H$200="Yes",ROW(Lists!$B$2:$B$200)),ROW(23:23))-1,1),"")</f>
        <v>Refugees in Egypt</v>
      </c>
      <c r="B27" s="156" t="str">
        <f>VLOOKUP(A27,Lists!$B$2:$G$200,2,FALSE)</f>
        <v>EGY004</v>
      </c>
      <c r="C27" s="156" t="str">
        <f>VLOOKUP(B27,'INFORM Severity - hidden'!$C$5:$D$200,2,FALSE)</f>
        <v>Egypt</v>
      </c>
      <c r="D27" s="156" t="str">
        <f>VLOOKUP(A27,Lists!$B$2:$G$200,3,FALSE)</f>
        <v>EGY</v>
      </c>
      <c r="E27" s="156" t="str">
        <f>VLOOKUP(A27,Lists!$B$2:$G$200,5,FALSE)</f>
        <v>Displacement,Conflict</v>
      </c>
      <c r="F27" s="161">
        <f t="shared" si="0"/>
        <v>2.2000000000000002</v>
      </c>
      <c r="G27" s="162">
        <f t="shared" si="1"/>
        <v>3</v>
      </c>
      <c r="H27" s="162" t="str">
        <f t="shared" si="2"/>
        <v>Medium</v>
      </c>
      <c r="I27" s="160" t="str">
        <f>INDEX(Trends!$D$3:$D$404,MATCH(B27,Trends!$C$3:$C$404,0))</f>
        <v>Increasing</v>
      </c>
      <c r="J27" s="162" t="str">
        <f>VLOOKUP($B27,Reliability!$A$3:$I$300,9,FALSE)</f>
        <v>Very High</v>
      </c>
      <c r="K27" s="163">
        <f t="shared" si="3"/>
        <v>2.8</v>
      </c>
      <c r="L27" s="163">
        <f>VLOOKUP($B27,'Impact of the crisis'!$C$6:$N$300,12,FALSE)</f>
        <v>3.9</v>
      </c>
      <c r="M27" s="163">
        <f>VLOOKUP($B27,'Impact of the crisis'!$C$6:$AB$300,26,FALSE)</f>
        <v>2</v>
      </c>
      <c r="N27" s="163">
        <f>VLOOKUP($B27,'Conditions of people affected'!$C$6:$R$300,16,FALSE)</f>
        <v>1.85</v>
      </c>
      <c r="O27" s="163">
        <f>VLOOKUP($B27,'Conditions of people affected'!$C$6:$R$300,9,FALSE)</f>
        <v>2.7</v>
      </c>
      <c r="P27" s="163">
        <f>VLOOKUP($B27,'Conditions of people affected'!$C$6:$R$300,15,FALSE)</f>
        <v>1</v>
      </c>
      <c r="Q27" s="163">
        <f t="shared" si="4"/>
        <v>2.2999999999999998</v>
      </c>
      <c r="R27" s="163">
        <f>VLOOKUP($B27,'Complexity of the crisis'!$C$6:$AN$300,22,FALSE)</f>
        <v>2.5</v>
      </c>
      <c r="S27" s="164">
        <f>VLOOKUP($B27,'Complexity of the crisis'!$C$6:$AN$300,38,FALSE)</f>
        <v>2</v>
      </c>
      <c r="T27" s="159" t="str">
        <f>VLOOKUP(B27,Lists!$C$3:$E$300,3,FALSE)</f>
        <v>Africa</v>
      </c>
      <c r="U27" s="178">
        <f>VLOOKUP(B27,'INFORM Severity - hidden'!$C$5:$V$300,20,FALSE)</f>
        <v>45260</v>
      </c>
    </row>
    <row r="28" spans="1:21" x14ac:dyDescent="0.25">
      <c r="A28" s="155" t="str">
        <f t="array" ref="A28">IFERROR(INDEX(Lists!$B$2:$B$200,SMALL(IF(Lists!$H$2:$H$200="Yes",ROW(Lists!$B$2:$B$200)),ROW(24:24))-1,1),"")</f>
        <v>Complex crisis in Eritrea</v>
      </c>
      <c r="B28" s="156" t="str">
        <f>VLOOKUP(A28,Lists!$B$2:$G$200,2,FALSE)</f>
        <v>ERI001</v>
      </c>
      <c r="C28" s="156" t="str">
        <f>VLOOKUP(B28,'INFORM Severity - hidden'!$C$5:$D$200,2,FALSE)</f>
        <v>Eritrea</v>
      </c>
      <c r="D28" s="156" t="str">
        <f>VLOOKUP(A28,Lists!$B$2:$G$200,3,FALSE)</f>
        <v>ERI</v>
      </c>
      <c r="E28" s="156" t="str">
        <f>VLOOKUP(A28,Lists!$B$2:$G$200,5,FALSE)</f>
        <v>Socio-political,Displacement</v>
      </c>
      <c r="F28" s="161">
        <f t="shared" si="0"/>
        <v>3.5</v>
      </c>
      <c r="G28" s="162">
        <f t="shared" si="1"/>
        <v>4</v>
      </c>
      <c r="H28" s="162" t="str">
        <f t="shared" si="2"/>
        <v>High</v>
      </c>
      <c r="I28" s="160" t="str">
        <f>INDEX(Trends!$D$3:$D$404,MATCH(B28,Trends!$C$3:$C$404,0))</f>
        <v>Increasing</v>
      </c>
      <c r="J28" s="162" t="str">
        <f>VLOOKUP($B28,Reliability!$A$3:$I$300,9,FALSE)</f>
        <v>High</v>
      </c>
      <c r="K28" s="163">
        <f t="shared" si="3"/>
        <v>3.5</v>
      </c>
      <c r="L28" s="163">
        <f>VLOOKUP($B28,'Impact of the crisis'!$C$6:$N$300,12,FALSE)</f>
        <v>3.8</v>
      </c>
      <c r="M28" s="163">
        <f>VLOOKUP($B28,'Impact of the crisis'!$C$6:$AB$300,26,FALSE)</f>
        <v>3.4</v>
      </c>
      <c r="N28" s="163">
        <f>VLOOKUP($B28,'Conditions of people affected'!$C$6:$R$300,16,FALSE)</f>
        <v>3.2</v>
      </c>
      <c r="O28" s="163">
        <f>VLOOKUP($B28,'Conditions of people affected'!$C$6:$R$300,9,FALSE)</f>
        <v>3.4</v>
      </c>
      <c r="P28" s="163">
        <f>VLOOKUP($B28,'Conditions of people affected'!$C$6:$R$300,15,FALSE)</f>
        <v>3</v>
      </c>
      <c r="Q28" s="163">
        <f t="shared" si="4"/>
        <v>4.0999999999999996</v>
      </c>
      <c r="R28" s="163">
        <f>VLOOKUP($B28,'Complexity of the crisis'!$C$6:$AN$300,22,FALSE)</f>
        <v>4.0999999999999996</v>
      </c>
      <c r="S28" s="164">
        <f>VLOOKUP($B28,'Complexity of the crisis'!$C$6:$AN$300,38,FALSE)</f>
        <v>4</v>
      </c>
      <c r="T28" s="159" t="str">
        <f>VLOOKUP(B28,Lists!$C$3:$E$300,3,FALSE)</f>
        <v>Africa</v>
      </c>
      <c r="U28" s="178">
        <f>VLOOKUP(B28,'INFORM Severity - hidden'!$C$5:$V$300,20,FALSE)</f>
        <v>45259</v>
      </c>
    </row>
    <row r="29" spans="1:21" x14ac:dyDescent="0.25">
      <c r="A29" s="155" t="str">
        <f t="array" ref="A29">IFERROR(INDEX(Lists!$B$2:$B$200,SMALL(IF(Lists!$H$2:$H$200="Yes",ROW(Lists!$B$2:$B$200)),ROW(25:25))-1,1),"")</f>
        <v>Mixed migration flows in Spain</v>
      </c>
      <c r="B29" s="156" t="str">
        <f>VLOOKUP(A29,Lists!$B$2:$G$200,2,FALSE)</f>
        <v>ESP002</v>
      </c>
      <c r="C29" s="156" t="str">
        <f>VLOOKUP(B29,'INFORM Severity - hidden'!$C$5:$D$200,2,FALSE)</f>
        <v>Spain</v>
      </c>
      <c r="D29" s="156" t="str">
        <f>VLOOKUP(A29,Lists!$B$2:$G$200,3,FALSE)</f>
        <v>ESP</v>
      </c>
      <c r="E29" s="156" t="str">
        <f>VLOOKUP(A29,Lists!$B$2:$G$200,5,FALSE)</f>
        <v>Displacement</v>
      </c>
      <c r="F29" s="161">
        <f t="shared" si="0"/>
        <v>1.8</v>
      </c>
      <c r="G29" s="162">
        <f t="shared" si="1"/>
        <v>2</v>
      </c>
      <c r="H29" s="162" t="str">
        <f t="shared" si="2"/>
        <v>Low</v>
      </c>
      <c r="I29" s="160" t="str">
        <f>INDEX(Trends!$D$3:$D$404,MATCH(B29,Trends!$C$3:$C$404,0))</f>
        <v>Stable</v>
      </c>
      <c r="J29" s="162" t="str">
        <f>VLOOKUP($B29,Reliability!$A$3:$I$300,9,FALSE)</f>
        <v>High</v>
      </c>
      <c r="K29" s="163">
        <f t="shared" si="3"/>
        <v>3.1</v>
      </c>
      <c r="L29" s="163">
        <f>VLOOKUP($B29,'Impact of the crisis'!$C$6:$N$300,12,FALSE)</f>
        <v>4</v>
      </c>
      <c r="M29" s="163">
        <f>VLOOKUP($B29,'Impact of the crisis'!$C$6:$AB$300,26,FALSE)</f>
        <v>2.5</v>
      </c>
      <c r="N29" s="163">
        <f>VLOOKUP($B29,'Conditions of people affected'!$C$6:$R$300,16,FALSE)</f>
        <v>1.05</v>
      </c>
      <c r="O29" s="163">
        <f>VLOOKUP($B29,'Conditions of people affected'!$C$6:$R$300,9,FALSE)</f>
        <v>1.1000000000000001</v>
      </c>
      <c r="P29" s="163">
        <f>VLOOKUP($B29,'Conditions of people affected'!$C$6:$R$300,15,FALSE)</f>
        <v>1</v>
      </c>
      <c r="Q29" s="163">
        <f t="shared" si="4"/>
        <v>1.6</v>
      </c>
      <c r="R29" s="163">
        <f>VLOOKUP($B29,'Complexity of the crisis'!$C$6:$AN$300,22,FALSE)</f>
        <v>1.6</v>
      </c>
      <c r="S29" s="164">
        <f>VLOOKUP($B29,'Complexity of the crisis'!$C$6:$AN$300,38,FALSE)</f>
        <v>1.5</v>
      </c>
      <c r="T29" s="159" t="str">
        <f>VLOOKUP(B29,Lists!$C$3:$E$300,3,FALSE)</f>
        <v>Europe</v>
      </c>
      <c r="U29" s="178">
        <f>VLOOKUP(B29,'INFORM Severity - hidden'!$C$5:$V$300,20,FALSE)</f>
        <v>45260</v>
      </c>
    </row>
    <row r="30" spans="1:21" x14ac:dyDescent="0.25">
      <c r="A30" s="155" t="str">
        <f t="array" ref="A30">IFERROR(INDEX(Lists!$B$2:$B$200,SMALL(IF(Lists!$H$2:$H$200="Yes",ROW(Lists!$B$2:$B$200)),ROW(26:26))-1,1),"")</f>
        <v>Displacement from Russia-Ukraine conflict in Estonia</v>
      </c>
      <c r="B30" s="156" t="str">
        <f>VLOOKUP(A30,Lists!$B$2:$G$200,2,FALSE)</f>
        <v>EST002</v>
      </c>
      <c r="C30" s="156" t="str">
        <f>VLOOKUP(B30,'INFORM Severity - hidden'!$C$5:$D$200,2,FALSE)</f>
        <v>Estonia</v>
      </c>
      <c r="D30" s="156" t="str">
        <f>VLOOKUP(A30,Lists!$B$2:$G$200,3,FALSE)</f>
        <v>EST</v>
      </c>
      <c r="E30" s="156" t="str">
        <f>VLOOKUP(A30,Lists!$B$2:$G$200,5,FALSE)</f>
        <v>Conflict,Displacement</v>
      </c>
      <c r="F30" s="161">
        <f t="shared" si="0"/>
        <v>1.3</v>
      </c>
      <c r="G30" s="162">
        <f t="shared" si="1"/>
        <v>2</v>
      </c>
      <c r="H30" s="162" t="str">
        <f t="shared" si="2"/>
        <v>Low</v>
      </c>
      <c r="I30" s="160" t="str">
        <f>INDEX(Trends!$D$3:$D$404,MATCH(B30,Trends!$C$3:$C$404,0))</f>
        <v>-</v>
      </c>
      <c r="J30" s="162" t="str">
        <f>VLOOKUP($B30,Reliability!$A$3:$I$300,9,FALSE)</f>
        <v>Very High</v>
      </c>
      <c r="K30" s="163">
        <f t="shared" si="3"/>
        <v>2.2000000000000002</v>
      </c>
      <c r="L30" s="163">
        <f>VLOOKUP($B30,'Impact of the crisis'!$C$6:$N$300,12,FALSE)</f>
        <v>3.4</v>
      </c>
      <c r="M30" s="163">
        <f>VLOOKUP($B30,'Impact of the crisis'!$C$6:$AB$300,26,FALSE)</f>
        <v>1.4</v>
      </c>
      <c r="N30" s="163">
        <f>VLOOKUP($B30,'Conditions of people affected'!$C$6:$R$300,16,FALSE)</f>
        <v>1.1000000000000001</v>
      </c>
      <c r="O30" s="163">
        <f>VLOOKUP($B30,'Conditions of people affected'!$C$6:$R$300,9,FALSE)</f>
        <v>1.2</v>
      </c>
      <c r="P30" s="163">
        <f>VLOOKUP($B30,'Conditions of people affected'!$C$6:$R$300,15,FALSE)</f>
        <v>1</v>
      </c>
      <c r="Q30" s="163">
        <f t="shared" si="4"/>
        <v>0.8</v>
      </c>
      <c r="R30" s="163">
        <f>VLOOKUP($B30,'Complexity of the crisis'!$C$6:$AN$300,22,FALSE)</f>
        <v>0.6</v>
      </c>
      <c r="S30" s="164">
        <f>VLOOKUP($B30,'Complexity of the crisis'!$C$6:$AN$300,38,FALSE)</f>
        <v>1</v>
      </c>
      <c r="T30" s="159" t="str">
        <f>VLOOKUP(B30,Lists!$C$3:$E$300,3,FALSE)</f>
        <v>Europe</v>
      </c>
      <c r="U30" s="178">
        <f>VLOOKUP(B30,'INFORM Severity - hidden'!$C$5:$V$300,20,FALSE)</f>
        <v>45259</v>
      </c>
    </row>
    <row r="31" spans="1:21" x14ac:dyDescent="0.25">
      <c r="A31" s="155" t="str">
        <f t="array" ref="A31">IFERROR(INDEX(Lists!$B$2:$B$200,SMALL(IF(Lists!$H$2:$H$200="Yes",ROW(Lists!$B$2:$B$200)),ROW(27:27))-1,1),"")</f>
        <v>Complex crisis in Ethiopia</v>
      </c>
      <c r="B31" s="156" t="str">
        <f>VLOOKUP(A31,Lists!$B$2:$G$200,2,FALSE)</f>
        <v>ETH001</v>
      </c>
      <c r="C31" s="156" t="str">
        <f>VLOOKUP(B31,'INFORM Severity - hidden'!$C$5:$D$200,2,FALSE)</f>
        <v>Ethiopia</v>
      </c>
      <c r="D31" s="156" t="str">
        <f>VLOOKUP(A31,Lists!$B$2:$G$200,3,FALSE)</f>
        <v>ETH</v>
      </c>
      <c r="E31" s="156" t="str">
        <f>VLOOKUP(A31,Lists!$B$2:$G$200,5,FALSE)</f>
        <v>Displacement,Floods,Conflict</v>
      </c>
      <c r="F31" s="161">
        <f t="shared" si="0"/>
        <v>4.0999999999999996</v>
      </c>
      <c r="G31" s="162">
        <f t="shared" si="1"/>
        <v>5</v>
      </c>
      <c r="H31" s="162" t="str">
        <f t="shared" si="2"/>
        <v>Very High</v>
      </c>
      <c r="I31" s="160" t="str">
        <f>INDEX(Trends!$D$3:$D$404,MATCH(B31,Trends!$C$3:$C$404,0))</f>
        <v>Stable</v>
      </c>
      <c r="J31" s="162" t="str">
        <f>VLOOKUP($B31,Reliability!$A$3:$I$300,9,FALSE)</f>
        <v>Very High</v>
      </c>
      <c r="K31" s="163">
        <f t="shared" si="3"/>
        <v>4.2</v>
      </c>
      <c r="L31" s="163">
        <f>VLOOKUP($B31,'Impact of the crisis'!$C$6:$N$300,12,FALSE)</f>
        <v>5</v>
      </c>
      <c r="M31" s="163">
        <f>VLOOKUP($B31,'Impact of the crisis'!$C$6:$AB$300,26,FALSE)</f>
        <v>3.7</v>
      </c>
      <c r="N31" s="163">
        <f>VLOOKUP($B31,'Conditions of people affected'!$C$6:$R$300,16,FALSE)</f>
        <v>4</v>
      </c>
      <c r="O31" s="163">
        <f>VLOOKUP($B31,'Conditions of people affected'!$C$6:$R$300,9,FALSE)</f>
        <v>5</v>
      </c>
      <c r="P31" s="163">
        <f>VLOOKUP($B31,'Conditions of people affected'!$C$6:$R$300,15,FALSE)</f>
        <v>3</v>
      </c>
      <c r="Q31" s="163">
        <f t="shared" si="4"/>
        <v>4.2</v>
      </c>
      <c r="R31" s="163">
        <f>VLOOKUP($B31,'Complexity of the crisis'!$C$6:$AN$300,22,FALSE)</f>
        <v>3.8</v>
      </c>
      <c r="S31" s="164">
        <f>VLOOKUP($B31,'Complexity of the crisis'!$C$6:$AN$300,38,FALSE)</f>
        <v>4.5</v>
      </c>
      <c r="T31" s="159" t="str">
        <f>VLOOKUP(B31,Lists!$C$3:$E$300,3,FALSE)</f>
        <v>Africa</v>
      </c>
      <c r="U31" s="178">
        <f>VLOOKUP(B31,'INFORM Severity - hidden'!$C$5:$V$300,20,FALSE)</f>
        <v>45260</v>
      </c>
    </row>
    <row r="32" spans="1:21" x14ac:dyDescent="0.25">
      <c r="A32" s="155" t="str">
        <f t="array" ref="A32">IFERROR(INDEX(Lists!$B$2:$B$200,SMALL(IF(Lists!$H$2:$H$200="Yes",ROW(Lists!$B$2:$B$200)),ROW(28:28))-1,1),"")</f>
        <v>Mixed migration flows in Greece</v>
      </c>
      <c r="B32" s="156" t="str">
        <f>VLOOKUP(A32,Lists!$B$2:$G$200,2,FALSE)</f>
        <v>GRC002</v>
      </c>
      <c r="C32" s="156" t="str">
        <f>VLOOKUP(B32,'INFORM Severity - hidden'!$C$5:$D$200,2,FALSE)</f>
        <v>Greece</v>
      </c>
      <c r="D32" s="156" t="str">
        <f>VLOOKUP(A32,Lists!$B$2:$G$200,3,FALSE)</f>
        <v>GRC</v>
      </c>
      <c r="E32" s="156" t="str">
        <f>VLOOKUP(A32,Lists!$B$2:$G$200,5,FALSE)</f>
        <v>Displacement</v>
      </c>
      <c r="F32" s="161">
        <f t="shared" si="0"/>
        <v>2.2000000000000002</v>
      </c>
      <c r="G32" s="162">
        <f t="shared" si="1"/>
        <v>3</v>
      </c>
      <c r="H32" s="162" t="str">
        <f t="shared" si="2"/>
        <v>Medium</v>
      </c>
      <c r="I32" s="160" t="str">
        <f>INDEX(Trends!$D$3:$D$404,MATCH(B32,Trends!$C$3:$C$404,0))</f>
        <v>Increasing</v>
      </c>
      <c r="J32" s="162" t="str">
        <f>VLOOKUP($B32,Reliability!$A$3:$I$300,9,FALSE)</f>
        <v>High</v>
      </c>
      <c r="K32" s="163">
        <f t="shared" si="3"/>
        <v>2.1</v>
      </c>
      <c r="L32" s="163">
        <f>VLOOKUP($B32,'Impact of the crisis'!$C$6:$N$300,12,FALSE)</f>
        <v>0.6</v>
      </c>
      <c r="M32" s="163">
        <f>VLOOKUP($B32,'Impact of the crisis'!$C$6:$AB$300,26,FALSE)</f>
        <v>2.7</v>
      </c>
      <c r="N32" s="163">
        <f>VLOOKUP($B32,'Conditions of people affected'!$C$6:$R$300,16,FALSE)</f>
        <v>2.2999999999999998</v>
      </c>
      <c r="O32" s="163">
        <f>VLOOKUP($B32,'Conditions of people affected'!$C$6:$R$300,9,FALSE)</f>
        <v>1.6</v>
      </c>
      <c r="P32" s="163">
        <f>VLOOKUP($B32,'Conditions of people affected'!$C$6:$R$300,15,FALSE)</f>
        <v>3</v>
      </c>
      <c r="Q32" s="163">
        <f t="shared" si="4"/>
        <v>2</v>
      </c>
      <c r="R32" s="163">
        <f>VLOOKUP($B32,'Complexity of the crisis'!$C$6:$AN$300,22,FALSE)</f>
        <v>1.9</v>
      </c>
      <c r="S32" s="164">
        <f>VLOOKUP($B32,'Complexity of the crisis'!$C$6:$AN$300,38,FALSE)</f>
        <v>2</v>
      </c>
      <c r="T32" s="159" t="str">
        <f>VLOOKUP(B32,Lists!$C$3:$E$300,3,FALSE)</f>
        <v>Europe</v>
      </c>
      <c r="U32" s="178">
        <f>VLOOKUP(B32,'INFORM Severity - hidden'!$C$5:$V$300,20,FALSE)</f>
        <v>45259</v>
      </c>
    </row>
    <row r="33" spans="1:21" x14ac:dyDescent="0.25">
      <c r="A33" s="155" t="str">
        <f t="array" ref="A33">IFERROR(INDEX(Lists!$B$2:$B$200,SMALL(IF(Lists!$H$2:$H$200="Yes",ROW(Lists!$B$2:$B$200)),ROW(29:29))-1,1),"")</f>
        <v>Complex crisis in Guatemala</v>
      </c>
      <c r="B33" s="156" t="str">
        <f>VLOOKUP(A33,Lists!$B$2:$G$200,2,FALSE)</f>
        <v>GTM001</v>
      </c>
      <c r="C33" s="156" t="str">
        <f>VLOOKUP(B33,'INFORM Severity - hidden'!$C$5:$D$200,2,FALSE)</f>
        <v>Guatemala</v>
      </c>
      <c r="D33" s="156" t="str">
        <f>VLOOKUP(A33,Lists!$B$2:$G$200,3,FALSE)</f>
        <v>GTM</v>
      </c>
      <c r="E33" s="156" t="str">
        <f>VLOOKUP(A33,Lists!$B$2:$G$200,5,FALSE)</f>
        <v>Violence,Socio-political,Other seasonal event</v>
      </c>
      <c r="F33" s="161">
        <f t="shared" si="0"/>
        <v>3.5</v>
      </c>
      <c r="G33" s="162">
        <f t="shared" si="1"/>
        <v>4</v>
      </c>
      <c r="H33" s="162" t="str">
        <f t="shared" si="2"/>
        <v>High</v>
      </c>
      <c r="I33" s="160" t="str">
        <f>INDEX(Trends!$D$3:$D$404,MATCH(B33,Trends!$C$3:$C$404,0))</f>
        <v>Increasing</v>
      </c>
      <c r="J33" s="162" t="str">
        <f>VLOOKUP($B33,Reliability!$A$3:$I$300,9,FALSE)</f>
        <v>High</v>
      </c>
      <c r="K33" s="163">
        <f t="shared" si="3"/>
        <v>3.3</v>
      </c>
      <c r="L33" s="163">
        <f>VLOOKUP($B33,'Impact of the crisis'!$C$6:$N$300,12,FALSE)</f>
        <v>4.4000000000000004</v>
      </c>
      <c r="M33" s="163">
        <f>VLOOKUP($B33,'Impact of the crisis'!$C$6:$AB$300,26,FALSE)</f>
        <v>2.5</v>
      </c>
      <c r="N33" s="163">
        <f>VLOOKUP($B33,'Conditions of people affected'!$C$6:$R$300,16,FALSE)</f>
        <v>3.75</v>
      </c>
      <c r="O33" s="163">
        <f>VLOOKUP($B33,'Conditions of people affected'!$C$6:$R$300,9,FALSE)</f>
        <v>4.5</v>
      </c>
      <c r="P33" s="163">
        <f>VLOOKUP($B33,'Conditions of people affected'!$C$6:$R$300,15,FALSE)</f>
        <v>3</v>
      </c>
      <c r="Q33" s="163">
        <f t="shared" si="4"/>
        <v>3.1</v>
      </c>
      <c r="R33" s="163">
        <f>VLOOKUP($B33,'Complexity of the crisis'!$C$6:$AN$300,22,FALSE)</f>
        <v>3.1</v>
      </c>
      <c r="S33" s="164">
        <f>VLOOKUP($B33,'Complexity of the crisis'!$C$6:$AN$300,38,FALSE)</f>
        <v>3</v>
      </c>
      <c r="T33" s="159" t="str">
        <f>VLOOKUP(B33,Lists!$C$3:$E$300,3,FALSE)</f>
        <v>Americas</v>
      </c>
      <c r="U33" s="178">
        <f>VLOOKUP(B33,'INFORM Severity - hidden'!$C$5:$V$300,20,FALSE)</f>
        <v>45256</v>
      </c>
    </row>
    <row r="34" spans="1:21" x14ac:dyDescent="0.25">
      <c r="A34" s="155" t="str">
        <f t="array" ref="A34">IFERROR(INDEX(Lists!$B$2:$B$200,SMALL(IF(Lists!$H$2:$H$200="Yes",ROW(Lists!$B$2:$B$200)),ROW(30:30))-1,1),"")</f>
        <v>Complex crisis in Honduras</v>
      </c>
      <c r="B34" s="156" t="str">
        <f>VLOOKUP(A34,Lists!$B$2:$G$200,2,FALSE)</f>
        <v>HND001</v>
      </c>
      <c r="C34" s="156" t="str">
        <f>VLOOKUP(B34,'INFORM Severity - hidden'!$C$5:$D$200,2,FALSE)</f>
        <v>Honduras</v>
      </c>
      <c r="D34" s="156" t="str">
        <f>VLOOKUP(A34,Lists!$B$2:$G$200,3,FALSE)</f>
        <v>HND</v>
      </c>
      <c r="E34" s="156" t="str">
        <f>VLOOKUP(A34,Lists!$B$2:$G$200,5,FALSE)</f>
        <v>Violence,Socio-political,Other seasonal event</v>
      </c>
      <c r="F34" s="161">
        <f t="shared" si="0"/>
        <v>3.6</v>
      </c>
      <c r="G34" s="162">
        <f t="shared" si="1"/>
        <v>4</v>
      </c>
      <c r="H34" s="162" t="str">
        <f t="shared" si="2"/>
        <v>High</v>
      </c>
      <c r="I34" s="160" t="str">
        <f>INDEX(Trends!$D$3:$D$404,MATCH(B34,Trends!$C$3:$C$404,0))</f>
        <v>Stable</v>
      </c>
      <c r="J34" s="162" t="str">
        <f>VLOOKUP($B34,Reliability!$A$3:$I$300,9,FALSE)</f>
        <v>High</v>
      </c>
      <c r="K34" s="163">
        <f t="shared" si="3"/>
        <v>3.5</v>
      </c>
      <c r="L34" s="163">
        <f>VLOOKUP($B34,'Impact of the crisis'!$C$6:$N$300,12,FALSE)</f>
        <v>4.2</v>
      </c>
      <c r="M34" s="163">
        <f>VLOOKUP($B34,'Impact of the crisis'!$C$6:$AB$300,26,FALSE)</f>
        <v>3.1</v>
      </c>
      <c r="N34" s="163">
        <f>VLOOKUP($B34,'Conditions of people affected'!$C$6:$R$300,16,FALSE)</f>
        <v>4.0999999999999996</v>
      </c>
      <c r="O34" s="163">
        <f>VLOOKUP($B34,'Conditions of people affected'!$C$6:$R$300,9,FALSE)</f>
        <v>4.2</v>
      </c>
      <c r="P34" s="163">
        <f>VLOOKUP($B34,'Conditions of people affected'!$C$6:$R$300,15,FALSE)</f>
        <v>4</v>
      </c>
      <c r="Q34" s="163">
        <f t="shared" si="4"/>
        <v>2.7</v>
      </c>
      <c r="R34" s="163">
        <f>VLOOKUP($B34,'Complexity of the crisis'!$C$6:$AN$300,22,FALSE)</f>
        <v>2.9</v>
      </c>
      <c r="S34" s="164">
        <f>VLOOKUP($B34,'Complexity of the crisis'!$C$6:$AN$300,38,FALSE)</f>
        <v>2.5</v>
      </c>
      <c r="T34" s="159" t="str">
        <f>VLOOKUP(B34,Lists!$C$3:$E$300,3,FALSE)</f>
        <v>Americas</v>
      </c>
      <c r="U34" s="178">
        <f>VLOOKUP(B34,'INFORM Severity - hidden'!$C$5:$V$300,20,FALSE)</f>
        <v>45256</v>
      </c>
    </row>
    <row r="35" spans="1:21" x14ac:dyDescent="0.25">
      <c r="A35" s="155" t="str">
        <f t="array" ref="A35">IFERROR(INDEX(Lists!$B$2:$B$200,SMALL(IF(Lists!$H$2:$H$200="Yes",ROW(Lists!$B$2:$B$200)),ROW(31:31))-1,1),"")</f>
        <v>Complex crisis in Haiti</v>
      </c>
      <c r="B35" s="156" t="str">
        <f>VLOOKUP(A35,Lists!$B$2:$G$200,2,FALSE)</f>
        <v>HTI001</v>
      </c>
      <c r="C35" s="156" t="str">
        <f>VLOOKUP(B35,'INFORM Severity - hidden'!$C$5:$D$200,2,FALSE)</f>
        <v>Haiti</v>
      </c>
      <c r="D35" s="156" t="str">
        <f>VLOOKUP(A35,Lists!$B$2:$G$200,3,FALSE)</f>
        <v>HTI</v>
      </c>
      <c r="E35" s="156" t="str">
        <f>VLOOKUP(A35,Lists!$B$2:$G$200,5,FALSE)</f>
        <v>Earthquake,Violence,Socio-political,Other seasonal event</v>
      </c>
      <c r="F35" s="161">
        <f t="shared" si="0"/>
        <v>4.2</v>
      </c>
      <c r="G35" s="162">
        <f t="shared" si="1"/>
        <v>5</v>
      </c>
      <c r="H35" s="162" t="str">
        <f t="shared" si="2"/>
        <v>Very High</v>
      </c>
      <c r="I35" s="160" t="str">
        <f>INDEX(Trends!$D$3:$D$404,MATCH(B35,Trends!$C$3:$C$404,0))</f>
        <v>Stable</v>
      </c>
      <c r="J35" s="162" t="str">
        <f>VLOOKUP($B35,Reliability!$A$3:$I$300,9,FALSE)</f>
        <v>Very High</v>
      </c>
      <c r="K35" s="163">
        <f t="shared" si="3"/>
        <v>3.6</v>
      </c>
      <c r="L35" s="163">
        <f>VLOOKUP($B35,'Impact of the crisis'!$C$6:$N$300,12,FALSE)</f>
        <v>4</v>
      </c>
      <c r="M35" s="163">
        <f>VLOOKUP($B35,'Impact of the crisis'!$C$6:$AB$300,26,FALSE)</f>
        <v>3.3</v>
      </c>
      <c r="N35" s="163">
        <f>VLOOKUP($B35,'Conditions of people affected'!$C$6:$R$300,16,FALSE)</f>
        <v>4.75</v>
      </c>
      <c r="O35" s="163">
        <f>VLOOKUP($B35,'Conditions of people affected'!$C$6:$R$300,9,FALSE)</f>
        <v>4.5</v>
      </c>
      <c r="P35" s="163">
        <f>VLOOKUP($B35,'Conditions of people affected'!$C$6:$R$300,15,FALSE)</f>
        <v>5</v>
      </c>
      <c r="Q35" s="163">
        <f t="shared" si="4"/>
        <v>3.7</v>
      </c>
      <c r="R35" s="163">
        <f>VLOOKUP($B35,'Complexity of the crisis'!$C$6:$AN$300,22,FALSE)</f>
        <v>3.3</v>
      </c>
      <c r="S35" s="164">
        <f>VLOOKUP($B35,'Complexity of the crisis'!$C$6:$AN$300,38,FALSE)</f>
        <v>4</v>
      </c>
      <c r="T35" s="159" t="str">
        <f>VLOOKUP(B35,Lists!$C$3:$E$300,3,FALSE)</f>
        <v>Americas</v>
      </c>
      <c r="U35" s="178">
        <f>VLOOKUP(B35,'INFORM Severity - hidden'!$C$5:$V$300,20,FALSE)</f>
        <v>45259</v>
      </c>
    </row>
    <row r="36" spans="1:21" x14ac:dyDescent="0.25">
      <c r="A36" s="155" t="str">
        <f t="array" ref="A36">IFERROR(INDEX(Lists!$B$2:$B$200,SMALL(IF(Lists!$H$2:$H$200="Yes",ROW(Lists!$B$2:$B$200)),ROW(32:32))-1,1),"")</f>
        <v>Displacement from Russia-Ukraine conflict in Hungary</v>
      </c>
      <c r="B36" s="156" t="str">
        <f>VLOOKUP(A36,Lists!$B$2:$G$200,2,FALSE)</f>
        <v>HUN002</v>
      </c>
      <c r="C36" s="156" t="str">
        <f>VLOOKUP(B36,'INFORM Severity - hidden'!$C$5:$D$200,2,FALSE)</f>
        <v>Hungary</v>
      </c>
      <c r="D36" s="156" t="str">
        <f>VLOOKUP(A36,Lists!$B$2:$G$200,3,FALSE)</f>
        <v>HUN</v>
      </c>
      <c r="E36" s="156" t="str">
        <f>VLOOKUP(A36,Lists!$B$2:$G$200,5,FALSE)</f>
        <v>Conflict,Displacement</v>
      </c>
      <c r="F36" s="161">
        <f t="shared" si="0"/>
        <v>1.3</v>
      </c>
      <c r="G36" s="162">
        <f t="shared" si="1"/>
        <v>2</v>
      </c>
      <c r="H36" s="162" t="str">
        <f t="shared" si="2"/>
        <v>Low</v>
      </c>
      <c r="I36" s="160" t="str">
        <f>INDEX(Trends!$D$3:$D$404,MATCH(B36,Trends!$C$3:$C$404,0))</f>
        <v>Decreasing</v>
      </c>
      <c r="J36" s="162" t="str">
        <f>VLOOKUP($B36,Reliability!$A$3:$I$300,9,FALSE)</f>
        <v>High</v>
      </c>
      <c r="K36" s="163">
        <f t="shared" si="3"/>
        <v>1.5</v>
      </c>
      <c r="L36" s="163">
        <f>VLOOKUP($B36,'Impact of the crisis'!$C$6:$N$300,12,FALSE)</f>
        <v>1.6</v>
      </c>
      <c r="M36" s="163">
        <f>VLOOKUP($B36,'Impact of the crisis'!$C$6:$AB$300,26,FALSE)</f>
        <v>1.4</v>
      </c>
      <c r="N36" s="163">
        <f>VLOOKUP($B36,'Conditions of people affected'!$C$6:$R$300,16,FALSE)</f>
        <v>1.1000000000000001</v>
      </c>
      <c r="O36" s="163">
        <f>VLOOKUP($B36,'Conditions of people affected'!$C$6:$R$300,9,FALSE)</f>
        <v>1.2</v>
      </c>
      <c r="P36" s="163">
        <f>VLOOKUP($B36,'Conditions of people affected'!$C$6:$R$300,15,FALSE)</f>
        <v>1</v>
      </c>
      <c r="Q36" s="163">
        <f t="shared" si="4"/>
        <v>1.4</v>
      </c>
      <c r="R36" s="163">
        <f>VLOOKUP($B36,'Complexity of the crisis'!$C$6:$AN$300,22,FALSE)</f>
        <v>1.2</v>
      </c>
      <c r="S36" s="164">
        <f>VLOOKUP($B36,'Complexity of the crisis'!$C$6:$AN$300,38,FALSE)</f>
        <v>1.5</v>
      </c>
      <c r="T36" s="159" t="str">
        <f>VLOOKUP(B36,Lists!$C$3:$E$300,3,FALSE)</f>
        <v>Europe</v>
      </c>
      <c r="U36" s="178">
        <f>VLOOKUP(B36,'INFORM Severity - hidden'!$C$5:$V$300,20,FALSE)</f>
        <v>45254</v>
      </c>
    </row>
    <row r="37" spans="1:21" x14ac:dyDescent="0.25">
      <c r="A37" s="155" t="str">
        <f t="array" ref="A37">IFERROR(INDEX(Lists!$B$2:$B$200,SMALL(IF(Lists!$H$2:$H$200="Yes",ROW(Lists!$B$2:$B$200)),ROW(33:33))-1,1),"")</f>
        <v>Papua Conflict</v>
      </c>
      <c r="B37" s="156" t="str">
        <f>VLOOKUP(A37,Lists!$B$2:$G$200,2,FALSE)</f>
        <v>IDN002</v>
      </c>
      <c r="C37" s="156" t="str">
        <f>VLOOKUP(B37,'INFORM Severity - hidden'!$C$5:$D$200,2,FALSE)</f>
        <v>Indonesia</v>
      </c>
      <c r="D37" s="156" t="str">
        <f>VLOOKUP(A37,Lists!$B$2:$G$200,3,FALSE)</f>
        <v>IDN</v>
      </c>
      <c r="E37" s="156" t="str">
        <f>VLOOKUP(A37,Lists!$B$2:$G$200,5,FALSE)</f>
        <v>Socio-political,Violence</v>
      </c>
      <c r="F37" s="161">
        <f t="shared" ref="F37:F68" si="5">IF(OR(N37="x",K37="x"),"x",ROUND((5-GEOMEAN(((5-K37)/5*4+1),((5-N37)/5*4+1),((5-N37)/5*4+1)))/4*3.5+Q37*0.3,1))</f>
        <v>2.5</v>
      </c>
      <c r="G37" s="162">
        <f t="shared" ref="G37:G68" si="6">IF(F37="x","x",ROUNDUP(F37,0))</f>
        <v>3</v>
      </c>
      <c r="H37" s="162" t="str">
        <f t="shared" ref="H37:H68" si="7">IF(N37="x","x",IF(K37="x","x",(IF(G37=5,"Very High",IF(G37=4,"High",IF(G37=3,"Medium",IF(G37=2,"Low","Very Low")))))))</f>
        <v>Medium</v>
      </c>
      <c r="I37" s="160" t="str">
        <f>INDEX(Trends!$D$3:$D$404,MATCH(B37,Trends!$C$3:$C$404,0))</f>
        <v>Stable</v>
      </c>
      <c r="J37" s="162" t="str">
        <f>VLOOKUP($B37,Reliability!$A$3:$I$300,9,FALSE)</f>
        <v>High</v>
      </c>
      <c r="K37" s="163">
        <f t="shared" ref="K37:K68" si="8">IF(OR(M37="x",L37="x"),"x",ROUND((5-GEOMEAN(((5-L37)/5*4+1),((5-M37)/5*4+1),((5-M37)/5*4+1)))/4*5,1))</f>
        <v>2.9</v>
      </c>
      <c r="L37" s="163">
        <f>VLOOKUP($B37,'Impact of the crisis'!$C$6:$N$300,12,FALSE)</f>
        <v>2.1</v>
      </c>
      <c r="M37" s="163">
        <f>VLOOKUP($B37,'Impact of the crisis'!$C$6:$AB$300,26,FALSE)</f>
        <v>3.3</v>
      </c>
      <c r="N37" s="163">
        <f>VLOOKUP($B37,'Conditions of people affected'!$C$6:$R$300,16,FALSE)</f>
        <v>1.85</v>
      </c>
      <c r="O37" s="163">
        <f>VLOOKUP($B37,'Conditions of people affected'!$C$6:$R$300,9,FALSE)</f>
        <v>1.7</v>
      </c>
      <c r="P37" s="163">
        <f>VLOOKUP($B37,'Conditions of people affected'!$C$6:$R$300,15,FALSE)</f>
        <v>2</v>
      </c>
      <c r="Q37" s="163">
        <f t="shared" ref="Q37:Q68" si="9">IF(OR(S37="x",R37="x"),R37,ROUND((5-GEOMEAN(((5-R37)/5*4+1),((5-S37)/5*4+1)))/4*5,1))</f>
        <v>3.1</v>
      </c>
      <c r="R37" s="163">
        <f>VLOOKUP($B37,'Complexity of the crisis'!$C$6:$AN$300,22,FALSE)</f>
        <v>2.6</v>
      </c>
      <c r="S37" s="164">
        <f>VLOOKUP($B37,'Complexity of the crisis'!$C$6:$AN$300,38,FALSE)</f>
        <v>3.5</v>
      </c>
      <c r="T37" s="159" t="str">
        <f>VLOOKUP(B37,Lists!$C$3:$E$300,3,FALSE)</f>
        <v>Asia</v>
      </c>
      <c r="U37" s="178">
        <f>VLOOKUP(B37,'INFORM Severity - hidden'!$C$5:$V$300,20,FALSE)</f>
        <v>45260</v>
      </c>
    </row>
    <row r="38" spans="1:21" x14ac:dyDescent="0.25">
      <c r="A38" s="155" t="str">
        <f t="array" ref="A38">IFERROR(INDEX(Lists!$B$2:$B$200,SMALL(IF(Lists!$H$2:$H$200="Yes",ROW(Lists!$B$2:$B$200)),ROW(34:34))-1,1),"")</f>
        <v>Conflict in Jammu and Kashmir</v>
      </c>
      <c r="B38" s="156" t="str">
        <f>VLOOKUP(A38,Lists!$B$2:$G$200,2,FALSE)</f>
        <v>IND002</v>
      </c>
      <c r="C38" s="156" t="str">
        <f>VLOOKUP(B38,'INFORM Severity - hidden'!$C$5:$D$200,2,FALSE)</f>
        <v>India</v>
      </c>
      <c r="D38" s="156" t="str">
        <f>VLOOKUP(A38,Lists!$B$2:$G$200,3,FALSE)</f>
        <v>IND</v>
      </c>
      <c r="E38" s="156" t="str">
        <f>VLOOKUP(A38,Lists!$B$2:$G$200,5,FALSE)</f>
        <v>Socio-political</v>
      </c>
      <c r="F38" s="161" t="str">
        <f t="shared" si="5"/>
        <v>x</v>
      </c>
      <c r="G38" s="162" t="str">
        <f t="shared" si="6"/>
        <v>x</v>
      </c>
      <c r="H38" s="162" t="str">
        <f t="shared" si="7"/>
        <v>x</v>
      </c>
      <c r="I38" s="160" t="str">
        <f>INDEX(Trends!$D$3:$D$404,MATCH(B38,Trends!$C$3:$C$404,0))</f>
        <v>-</v>
      </c>
      <c r="J38" s="162" t="str">
        <f>VLOOKUP($B38,Reliability!$A$3:$I$300,9,FALSE)</f>
        <v>Low</v>
      </c>
      <c r="K38" s="163">
        <f t="shared" si="8"/>
        <v>2.8</v>
      </c>
      <c r="L38" s="163">
        <f>VLOOKUP($B38,'Impact of the crisis'!$C$6:$N$300,12,FALSE)</f>
        <v>2</v>
      </c>
      <c r="M38" s="163">
        <f>VLOOKUP($B38,'Impact of the crisis'!$C$6:$AB$300,26,FALSE)</f>
        <v>3.2</v>
      </c>
      <c r="N38" s="163" t="str">
        <f>VLOOKUP($B38,'Conditions of people affected'!$C$6:$R$300,16,FALSE)</f>
        <v>x</v>
      </c>
      <c r="O38" s="163" t="str">
        <f>VLOOKUP($B38,'Conditions of people affected'!$C$6:$R$300,9,FALSE)</f>
        <v>x</v>
      </c>
      <c r="P38" s="163" t="str">
        <f>VLOOKUP($B38,'Conditions of people affected'!$C$6:$R$300,15,FALSE)</f>
        <v>x</v>
      </c>
      <c r="Q38" s="163">
        <f t="shared" si="9"/>
        <v>2.2000000000000002</v>
      </c>
      <c r="R38" s="163">
        <f>VLOOKUP($B38,'Complexity of the crisis'!$C$6:$AN$300,22,FALSE)</f>
        <v>2.4</v>
      </c>
      <c r="S38" s="164">
        <f>VLOOKUP($B38,'Complexity of the crisis'!$C$6:$AN$300,38,FALSE)</f>
        <v>2</v>
      </c>
      <c r="T38" s="159" t="str">
        <f>VLOOKUP(B38,Lists!$C$3:$E$300,3,FALSE)</f>
        <v>Asia</v>
      </c>
      <c r="U38" s="178">
        <f>VLOOKUP(B38,'INFORM Severity - hidden'!$C$5:$V$300,20,FALSE)</f>
        <v>45253</v>
      </c>
    </row>
    <row r="39" spans="1:21" x14ac:dyDescent="0.25">
      <c r="A39" s="155" t="str">
        <f t="array" ref="A39">IFERROR(INDEX(Lists!$B$2:$B$200,SMALL(IF(Lists!$H$2:$H$200="Yes",ROW(Lists!$B$2:$B$200)),ROW(35:35))-1,1),"")</f>
        <v>Afghan Refugees in Iran</v>
      </c>
      <c r="B39" s="156" t="str">
        <f>VLOOKUP(A39,Lists!$B$2:$G$200,2,FALSE)</f>
        <v>IRN004</v>
      </c>
      <c r="C39" s="156" t="str">
        <f>VLOOKUP(B39,'INFORM Severity - hidden'!$C$5:$D$200,2,FALSE)</f>
        <v>Iran</v>
      </c>
      <c r="D39" s="156" t="str">
        <f>VLOOKUP(A39,Lists!$B$2:$G$200,3,FALSE)</f>
        <v>IRN</v>
      </c>
      <c r="E39" s="156" t="str">
        <f>VLOOKUP(A39,Lists!$B$2:$G$200,5,FALSE)</f>
        <v>Displacement</v>
      </c>
      <c r="F39" s="161">
        <f t="shared" si="5"/>
        <v>3.7</v>
      </c>
      <c r="G39" s="162">
        <f t="shared" si="6"/>
        <v>4</v>
      </c>
      <c r="H39" s="162" t="str">
        <f t="shared" si="7"/>
        <v>High</v>
      </c>
      <c r="I39" s="160" t="str">
        <f>INDEX(Trends!$D$3:$D$404,MATCH(B39,Trends!$C$3:$C$404,0))</f>
        <v>Increasing</v>
      </c>
      <c r="J39" s="162" t="str">
        <f>VLOOKUP($B39,Reliability!$A$3:$I$300,9,FALSE)</f>
        <v>Low</v>
      </c>
      <c r="K39" s="163">
        <f t="shared" si="8"/>
        <v>3.6</v>
      </c>
      <c r="L39" s="163">
        <f>VLOOKUP($B39,'Impact of the crisis'!$C$6:$N$300,12,FALSE)</f>
        <v>2.7</v>
      </c>
      <c r="M39" s="163">
        <f>VLOOKUP($B39,'Impact of the crisis'!$C$6:$AB$300,26,FALSE)</f>
        <v>4</v>
      </c>
      <c r="N39" s="163">
        <f>VLOOKUP($B39,'Conditions of people affected'!$C$6:$R$300,16,FALSE)</f>
        <v>4.2</v>
      </c>
      <c r="O39" s="163">
        <f>VLOOKUP($B39,'Conditions of people affected'!$C$6:$R$300,9,FALSE)</f>
        <v>4.4000000000000004</v>
      </c>
      <c r="P39" s="163">
        <f>VLOOKUP($B39,'Conditions of people affected'!$C$6:$R$300,15,FALSE)</f>
        <v>4</v>
      </c>
      <c r="Q39" s="163">
        <f t="shared" si="9"/>
        <v>3</v>
      </c>
      <c r="R39" s="163">
        <f>VLOOKUP($B39,'Complexity of the crisis'!$C$6:$AN$300,22,FALSE)</f>
        <v>3.7</v>
      </c>
      <c r="S39" s="164">
        <f>VLOOKUP($B39,'Complexity of the crisis'!$C$6:$AN$300,38,FALSE)</f>
        <v>2</v>
      </c>
      <c r="T39" s="159" t="str">
        <f>VLOOKUP(B39,Lists!$C$3:$E$300,3,FALSE)</f>
        <v>Middle east</v>
      </c>
      <c r="U39" s="178">
        <f>VLOOKUP(B39,'INFORM Severity - hidden'!$C$5:$V$300,20,FALSE)</f>
        <v>45260</v>
      </c>
    </row>
    <row r="40" spans="1:21" x14ac:dyDescent="0.25">
      <c r="A40" s="155" t="str">
        <f t="array" ref="A40">IFERROR(INDEX(Lists!$B$2:$B$200,SMALL(IF(Lists!$H$2:$H$200="Yes",ROW(Lists!$B$2:$B$200)),ROW(36:36))-1,1),"")</f>
        <v>Multiple crises in Iraq</v>
      </c>
      <c r="B40" s="156" t="str">
        <f>VLOOKUP(A40,Lists!$B$2:$G$200,2,FALSE)</f>
        <v>IRQ001</v>
      </c>
      <c r="C40" s="156" t="str">
        <f>VLOOKUP(B40,'INFORM Severity - hidden'!$C$5:$D$200,2,FALSE)</f>
        <v>Iraq</v>
      </c>
      <c r="D40" s="156" t="str">
        <f>VLOOKUP(A40,Lists!$B$2:$G$200,3,FALSE)</f>
        <v>IRQ</v>
      </c>
      <c r="E40" s="156" t="str">
        <f>VLOOKUP(A40,Lists!$B$2:$G$200,5,FALSE)</f>
        <v>Violence,Displacement,Socio-political,Conflict</v>
      </c>
      <c r="F40" s="161">
        <f t="shared" si="5"/>
        <v>3.8</v>
      </c>
      <c r="G40" s="162">
        <f t="shared" si="6"/>
        <v>4</v>
      </c>
      <c r="H40" s="162" t="str">
        <f t="shared" si="7"/>
        <v>High</v>
      </c>
      <c r="I40" s="160" t="str">
        <f>INDEX(Trends!$D$3:$D$404,MATCH(B40,Trends!$C$3:$C$404,0))</f>
        <v>Decreasing</v>
      </c>
      <c r="J40" s="162" t="str">
        <f>VLOOKUP($B40,Reliability!$A$3:$I$300,9,FALSE)</f>
        <v>High</v>
      </c>
      <c r="K40" s="163">
        <f t="shared" si="8"/>
        <v>4.0999999999999996</v>
      </c>
      <c r="L40" s="163">
        <f>VLOOKUP($B40,'Impact of the crisis'!$C$6:$N$300,12,FALSE)</f>
        <v>4.7</v>
      </c>
      <c r="M40" s="163">
        <f>VLOOKUP($B40,'Impact of the crisis'!$C$6:$AB$300,26,FALSE)</f>
        <v>3.8</v>
      </c>
      <c r="N40" s="163">
        <f>VLOOKUP($B40,'Conditions of people affected'!$C$6:$R$300,16,FALSE)</f>
        <v>3.55</v>
      </c>
      <c r="O40" s="163">
        <f>VLOOKUP($B40,'Conditions of people affected'!$C$6:$R$300,9,FALSE)</f>
        <v>4.0999999999999996</v>
      </c>
      <c r="P40" s="163">
        <f>VLOOKUP($B40,'Conditions of people affected'!$C$6:$R$300,15,FALSE)</f>
        <v>3</v>
      </c>
      <c r="Q40" s="163">
        <f t="shared" si="9"/>
        <v>3.8</v>
      </c>
      <c r="R40" s="163">
        <f>VLOOKUP($B40,'Complexity of the crisis'!$C$6:$AN$300,22,FALSE)</f>
        <v>3.5</v>
      </c>
      <c r="S40" s="164">
        <f>VLOOKUP($B40,'Complexity of the crisis'!$C$6:$AN$300,38,FALSE)</f>
        <v>4</v>
      </c>
      <c r="T40" s="159" t="str">
        <f>VLOOKUP(B40,Lists!$C$3:$E$300,3,FALSE)</f>
        <v>Middle east</v>
      </c>
      <c r="U40" s="178">
        <f>VLOOKUP(B40,'INFORM Severity - hidden'!$C$5:$V$300,20,FALSE)</f>
        <v>45260</v>
      </c>
    </row>
    <row r="41" spans="1:21" x14ac:dyDescent="0.25">
      <c r="A41" s="155" t="str">
        <f t="array" ref="A41">IFERROR(INDEX(Lists!$B$2:$B$200,SMALL(IF(Lists!$H$2:$H$200="Yes",ROW(Lists!$B$2:$B$200)),ROW(37:37))-1,1),"")</f>
        <v>Mixed migration flows in Italy</v>
      </c>
      <c r="B41" s="156" t="str">
        <f>VLOOKUP(A41,Lists!$B$2:$G$200,2,FALSE)</f>
        <v>ITA002</v>
      </c>
      <c r="C41" s="156" t="str">
        <f>VLOOKUP(B41,'INFORM Severity - hidden'!$C$5:$D$200,2,FALSE)</f>
        <v>Italy</v>
      </c>
      <c r="D41" s="156" t="str">
        <f>VLOOKUP(A41,Lists!$B$2:$G$200,3,FALSE)</f>
        <v>ITA</v>
      </c>
      <c r="E41" s="156" t="str">
        <f>VLOOKUP(A41,Lists!$B$2:$G$200,5,FALSE)</f>
        <v>Displacement</v>
      </c>
      <c r="F41" s="161">
        <f t="shared" si="5"/>
        <v>2.1</v>
      </c>
      <c r="G41" s="162">
        <f t="shared" si="6"/>
        <v>3</v>
      </c>
      <c r="H41" s="162" t="str">
        <f t="shared" si="7"/>
        <v>Medium</v>
      </c>
      <c r="I41" s="160" t="str">
        <f>INDEX(Trends!$D$3:$D$404,MATCH(B41,Trends!$C$3:$C$404,0))</f>
        <v>Increasing</v>
      </c>
      <c r="J41" s="162" t="str">
        <f>VLOOKUP($B41,Reliability!$A$3:$I$300,9,FALSE)</f>
        <v>Very High</v>
      </c>
      <c r="K41" s="163">
        <f t="shared" si="8"/>
        <v>3.3</v>
      </c>
      <c r="L41" s="163">
        <f>VLOOKUP($B41,'Impact of the crisis'!$C$6:$N$300,12,FALSE)</f>
        <v>3.9</v>
      </c>
      <c r="M41" s="163">
        <f>VLOOKUP($B41,'Impact of the crisis'!$C$6:$AB$300,26,FALSE)</f>
        <v>3</v>
      </c>
      <c r="N41" s="163">
        <f>VLOOKUP($B41,'Conditions of people affected'!$C$6:$R$300,16,FALSE)</f>
        <v>1.5</v>
      </c>
      <c r="O41" s="163">
        <f>VLOOKUP($B41,'Conditions of people affected'!$C$6:$R$300,9,FALSE)</f>
        <v>2</v>
      </c>
      <c r="P41" s="163">
        <f>VLOOKUP($B41,'Conditions of people affected'!$C$6:$R$300,15,FALSE)</f>
        <v>1</v>
      </c>
      <c r="Q41" s="163">
        <f t="shared" si="9"/>
        <v>2</v>
      </c>
      <c r="R41" s="163">
        <f>VLOOKUP($B41,'Complexity of the crisis'!$C$6:$AN$300,22,FALSE)</f>
        <v>1.5</v>
      </c>
      <c r="S41" s="164">
        <f>VLOOKUP($B41,'Complexity of the crisis'!$C$6:$AN$300,38,FALSE)</f>
        <v>2.5</v>
      </c>
      <c r="T41" s="159" t="str">
        <f>VLOOKUP(B41,Lists!$C$3:$E$300,3,FALSE)</f>
        <v>Europe</v>
      </c>
      <c r="U41" s="178">
        <f>VLOOKUP(B41,'INFORM Severity - hidden'!$C$5:$V$300,20,FALSE)</f>
        <v>45260</v>
      </c>
    </row>
    <row r="42" spans="1:21" x14ac:dyDescent="0.25">
      <c r="A42" s="155" t="str">
        <f t="array" ref="A42">IFERROR(INDEX(Lists!$B$2:$B$200,SMALL(IF(Lists!$H$2:$H$200="Yes",ROW(Lists!$B$2:$B$200)),ROW(38:38))-1,1),"")</f>
        <v>Syrian refugees in Jordan</v>
      </c>
      <c r="B42" s="156" t="str">
        <f>VLOOKUP(A42,Lists!$B$2:$G$200,2,FALSE)</f>
        <v>JOR002</v>
      </c>
      <c r="C42" s="156" t="str">
        <f>VLOOKUP(B42,'INFORM Severity - hidden'!$C$5:$D$200,2,FALSE)</f>
        <v>Jordan</v>
      </c>
      <c r="D42" s="156" t="str">
        <f>VLOOKUP(A42,Lists!$B$2:$G$200,3,FALSE)</f>
        <v>JOR</v>
      </c>
      <c r="E42" s="156" t="str">
        <f>VLOOKUP(A42,Lists!$B$2:$G$200,5,FALSE)</f>
        <v>Displacement</v>
      </c>
      <c r="F42" s="161">
        <f t="shared" si="5"/>
        <v>2.9</v>
      </c>
      <c r="G42" s="162">
        <f t="shared" si="6"/>
        <v>3</v>
      </c>
      <c r="H42" s="162" t="str">
        <f t="shared" si="7"/>
        <v>Medium</v>
      </c>
      <c r="I42" s="160" t="str">
        <f>INDEX(Trends!$D$3:$D$404,MATCH(B42,Trends!$C$3:$C$404,0))</f>
        <v>Increasing</v>
      </c>
      <c r="J42" s="162" t="str">
        <f>VLOOKUP($B42,Reliability!$A$3:$I$300,9,FALSE)</f>
        <v>High</v>
      </c>
      <c r="K42" s="163">
        <f t="shared" si="8"/>
        <v>2.8</v>
      </c>
      <c r="L42" s="163">
        <f>VLOOKUP($B42,'Impact of the crisis'!$C$6:$N$300,12,FALSE)</f>
        <v>3</v>
      </c>
      <c r="M42" s="163">
        <f>VLOOKUP($B42,'Impact of the crisis'!$C$6:$AB$300,26,FALSE)</f>
        <v>2.7</v>
      </c>
      <c r="N42" s="163">
        <f>VLOOKUP($B42,'Conditions of people affected'!$C$6:$R$300,16,FALSE)</f>
        <v>3.4</v>
      </c>
      <c r="O42" s="163">
        <f>VLOOKUP($B42,'Conditions of people affected'!$C$6:$R$300,9,FALSE)</f>
        <v>3.8</v>
      </c>
      <c r="P42" s="163">
        <f>VLOOKUP($B42,'Conditions of people affected'!$C$6:$R$300,15,FALSE)</f>
        <v>3</v>
      </c>
      <c r="Q42" s="163">
        <f t="shared" si="9"/>
        <v>2.1</v>
      </c>
      <c r="R42" s="163">
        <f>VLOOKUP($B42,'Complexity of the crisis'!$C$6:$AN$300,22,FALSE)</f>
        <v>2.7</v>
      </c>
      <c r="S42" s="164">
        <f>VLOOKUP($B42,'Complexity of the crisis'!$C$6:$AN$300,38,FALSE)</f>
        <v>1.5</v>
      </c>
      <c r="T42" s="159" t="str">
        <f>VLOOKUP(B42,Lists!$C$3:$E$300,3,FALSE)</f>
        <v>Middle east</v>
      </c>
      <c r="U42" s="178">
        <f>VLOOKUP(B42,'INFORM Severity - hidden'!$C$5:$V$300,20,FALSE)</f>
        <v>45260</v>
      </c>
    </row>
    <row r="43" spans="1:21" x14ac:dyDescent="0.25">
      <c r="A43" s="155" t="str">
        <f t="array" ref="A43">IFERROR(INDEX(Lists!$B$2:$B$200,SMALL(IF(Lists!$H$2:$H$200="Yes",ROW(Lists!$B$2:$B$200)),ROW(39:39))-1,1),"")</f>
        <v xml:space="preserve">Multiple crisis in Kenya </v>
      </c>
      <c r="B43" s="156" t="str">
        <f>VLOOKUP(A43,Lists!$B$2:$G$200,2,FALSE)</f>
        <v>KEN001</v>
      </c>
      <c r="C43" s="156" t="str">
        <f>VLOOKUP(B43,'INFORM Severity - hidden'!$C$5:$D$200,2,FALSE)</f>
        <v>Kenya</v>
      </c>
      <c r="D43" s="156" t="str">
        <f>VLOOKUP(A43,Lists!$B$2:$G$200,3,FALSE)</f>
        <v>KEN</v>
      </c>
      <c r="E43" s="156" t="str">
        <f>VLOOKUP(A43,Lists!$B$2:$G$200,5,FALSE)</f>
        <v>Drought,Displacement</v>
      </c>
      <c r="F43" s="161">
        <f t="shared" si="5"/>
        <v>3.6</v>
      </c>
      <c r="G43" s="162">
        <f t="shared" si="6"/>
        <v>4</v>
      </c>
      <c r="H43" s="162" t="str">
        <f t="shared" si="7"/>
        <v>High</v>
      </c>
      <c r="I43" s="160" t="str">
        <f>INDEX(Trends!$D$3:$D$404,MATCH(B43,Trends!$C$3:$C$404,0))</f>
        <v>Decreasing</v>
      </c>
      <c r="J43" s="162" t="str">
        <f>VLOOKUP($B43,Reliability!$A$3:$I$300,9,FALSE)</f>
        <v>Medium</v>
      </c>
      <c r="K43" s="163">
        <f t="shared" si="8"/>
        <v>4.0999999999999996</v>
      </c>
      <c r="L43" s="163">
        <f>VLOOKUP($B43,'Impact of the crisis'!$C$6:$N$300,12,FALSE)</f>
        <v>4.3</v>
      </c>
      <c r="M43" s="163">
        <f>VLOOKUP($B43,'Impact of the crisis'!$C$6:$AB$300,26,FALSE)</f>
        <v>4</v>
      </c>
      <c r="N43" s="163">
        <f>VLOOKUP($B43,'Conditions of people affected'!$C$6:$R$300,16,FALSE)</f>
        <v>3.45</v>
      </c>
      <c r="O43" s="163">
        <f>VLOOKUP($B43,'Conditions of people affected'!$C$6:$R$300,9,FALSE)</f>
        <v>3.9</v>
      </c>
      <c r="P43" s="163">
        <f>VLOOKUP($B43,'Conditions of people affected'!$C$6:$R$300,15,FALSE)</f>
        <v>3</v>
      </c>
      <c r="Q43" s="163">
        <f t="shared" si="9"/>
        <v>3.3</v>
      </c>
      <c r="R43" s="163">
        <f>VLOOKUP($B43,'Complexity of the crisis'!$C$6:$AN$300,22,FALSE)</f>
        <v>3.6</v>
      </c>
      <c r="S43" s="164">
        <f>VLOOKUP($B43,'Complexity of the crisis'!$C$6:$AN$300,38,FALSE)</f>
        <v>3</v>
      </c>
      <c r="T43" s="159" t="str">
        <f>VLOOKUP(B43,Lists!$C$3:$E$300,3,FALSE)</f>
        <v>Africa</v>
      </c>
      <c r="U43" s="178">
        <f>VLOOKUP(B43,'INFORM Severity - hidden'!$C$5:$V$300,20,FALSE)</f>
        <v>45259</v>
      </c>
    </row>
    <row r="44" spans="1:21" x14ac:dyDescent="0.25">
      <c r="A44" s="155" t="str">
        <f t="array" ref="A44">IFERROR(INDEX(Lists!$B$2:$B$200,SMALL(IF(Lists!$H$2:$H$200="Yes",ROW(Lists!$B$2:$B$200)),ROW(40:40))-1,1),"")</f>
        <v>2023 Floods in Laos</v>
      </c>
      <c r="B44" s="156" t="str">
        <f>VLOOKUP(A44,Lists!$B$2:$G$200,2,FALSE)</f>
        <v>LAO003</v>
      </c>
      <c r="C44" s="156" t="str">
        <f>VLOOKUP(B44,'INFORM Severity - hidden'!$C$5:$D$200,2,FALSE)</f>
        <v>Laos</v>
      </c>
      <c r="D44" s="156" t="str">
        <f>VLOOKUP(A44,Lists!$B$2:$G$200,3,FALSE)</f>
        <v>LAO</v>
      </c>
      <c r="E44" s="156" t="str">
        <f>VLOOKUP(A44,Lists!$B$2:$G$200,5,FALSE)</f>
        <v>Floods</v>
      </c>
      <c r="F44" s="161">
        <f t="shared" si="5"/>
        <v>1.5</v>
      </c>
      <c r="G44" s="162">
        <f t="shared" si="6"/>
        <v>2</v>
      </c>
      <c r="H44" s="162" t="str">
        <f t="shared" si="7"/>
        <v>Low</v>
      </c>
      <c r="I44" s="160" t="str">
        <f>INDEX(Trends!$D$3:$D$404,MATCH(B44,Trends!$C$3:$C$404,0))</f>
        <v>-</v>
      </c>
      <c r="J44" s="162" t="str">
        <f>VLOOKUP($B44,Reliability!$A$3:$I$300,9,FALSE)</f>
        <v>Very High</v>
      </c>
      <c r="K44" s="163">
        <f t="shared" si="8"/>
        <v>1.9</v>
      </c>
      <c r="L44" s="163">
        <f>VLOOKUP($B44,'Impact of the crisis'!$C$6:$N$300,12,FALSE)</f>
        <v>3.5</v>
      </c>
      <c r="M44" s="163">
        <f>VLOOKUP($B44,'Impact of the crisis'!$C$6:$AB$300,26,FALSE)</f>
        <v>0.7</v>
      </c>
      <c r="N44" s="163">
        <f>VLOOKUP($B44,'Conditions of people affected'!$C$6:$R$300,16,FALSE)</f>
        <v>0.75</v>
      </c>
      <c r="O44" s="163">
        <f>VLOOKUP($B44,'Conditions of people affected'!$C$6:$R$300,9,FALSE)</f>
        <v>0.5</v>
      </c>
      <c r="P44" s="163">
        <f>VLOOKUP($B44,'Conditions of people affected'!$C$6:$R$300,15,FALSE)</f>
        <v>1</v>
      </c>
      <c r="Q44" s="163">
        <f t="shared" si="9"/>
        <v>2.2999999999999998</v>
      </c>
      <c r="R44" s="163">
        <f>VLOOKUP($B44,'Complexity of the crisis'!$C$6:$AN$300,22,FALSE)</f>
        <v>2.9</v>
      </c>
      <c r="S44" s="164">
        <f>VLOOKUP($B44,'Complexity of the crisis'!$C$6:$AN$300,38,FALSE)</f>
        <v>1.5</v>
      </c>
      <c r="T44" s="159" t="str">
        <f>VLOOKUP(B44,Lists!$C$3:$E$300,3,FALSE)</f>
        <v>Asia</v>
      </c>
      <c r="U44" s="178">
        <f>VLOOKUP(B44,'INFORM Severity - hidden'!$C$5:$V$300,20,FALSE)</f>
        <v>45229</v>
      </c>
    </row>
    <row r="45" spans="1:21" x14ac:dyDescent="0.25">
      <c r="A45" s="155" t="str">
        <f t="array" ref="A45">IFERROR(INDEX(Lists!$B$2:$B$200,SMALL(IF(Lists!$H$2:$H$200="Yes",ROW(Lists!$B$2:$B$200)),ROW(41:41))-1,1),"")</f>
        <v>Socioeconomic crisis in Lebanon</v>
      </c>
      <c r="B45" s="156" t="str">
        <f>VLOOKUP(A45,Lists!$B$2:$G$200,2,FALSE)</f>
        <v>LBN004</v>
      </c>
      <c r="C45" s="156" t="str">
        <f>VLOOKUP(B45,'INFORM Severity - hidden'!$C$5:$D$200,2,FALSE)</f>
        <v>Lebanon</v>
      </c>
      <c r="D45" s="156" t="str">
        <f>VLOOKUP(A45,Lists!$B$2:$G$200,3,FALSE)</f>
        <v>LBN</v>
      </c>
      <c r="E45" s="156" t="str">
        <f>VLOOKUP(A45,Lists!$B$2:$G$200,5,FALSE)</f>
        <v>Socio-political,Violence,Tecnological Disaster</v>
      </c>
      <c r="F45" s="161">
        <f t="shared" si="5"/>
        <v>3.5</v>
      </c>
      <c r="G45" s="162">
        <f t="shared" si="6"/>
        <v>4</v>
      </c>
      <c r="H45" s="162" t="str">
        <f t="shared" si="7"/>
        <v>High</v>
      </c>
      <c r="I45" s="160" t="str">
        <f>INDEX(Trends!$D$3:$D$404,MATCH(B45,Trends!$C$3:$C$404,0))</f>
        <v>Decreasing</v>
      </c>
      <c r="J45" s="162" t="str">
        <f>VLOOKUP($B45,Reliability!$A$3:$I$300,9,FALSE)</f>
        <v>High</v>
      </c>
      <c r="K45" s="163">
        <f t="shared" si="8"/>
        <v>4</v>
      </c>
      <c r="L45" s="163">
        <f>VLOOKUP($B45,'Impact of the crisis'!$C$6:$N$300,12,FALSE)</f>
        <v>3.6</v>
      </c>
      <c r="M45" s="163">
        <f>VLOOKUP($B45,'Impact of the crisis'!$C$6:$AB$300,26,FALSE)</f>
        <v>4.2</v>
      </c>
      <c r="N45" s="163">
        <f>VLOOKUP($B45,'Conditions of people affected'!$C$6:$R$300,16,FALSE)</f>
        <v>3.65</v>
      </c>
      <c r="O45" s="163">
        <f>VLOOKUP($B45,'Conditions of people affected'!$C$6:$R$300,9,FALSE)</f>
        <v>4.3</v>
      </c>
      <c r="P45" s="163">
        <f>VLOOKUP($B45,'Conditions of people affected'!$C$6:$R$300,15,FALSE)</f>
        <v>3</v>
      </c>
      <c r="Q45" s="163">
        <f t="shared" si="9"/>
        <v>2.9</v>
      </c>
      <c r="R45" s="163">
        <f>VLOOKUP($B45,'Complexity of the crisis'!$C$6:$AN$300,22,FALSE)</f>
        <v>2.8</v>
      </c>
      <c r="S45" s="164">
        <f>VLOOKUP($B45,'Complexity of the crisis'!$C$6:$AN$300,38,FALSE)</f>
        <v>3</v>
      </c>
      <c r="T45" s="159" t="str">
        <f>VLOOKUP(B45,Lists!$C$3:$E$300,3,FALSE)</f>
        <v>Middle east</v>
      </c>
      <c r="U45" s="178">
        <f>VLOOKUP(B45,'INFORM Severity - hidden'!$C$5:$V$300,20,FALSE)</f>
        <v>45258</v>
      </c>
    </row>
    <row r="46" spans="1:21" x14ac:dyDescent="0.25">
      <c r="A46" s="155" t="str">
        <f t="array" ref="A46">IFERROR(INDEX(Lists!$B$2:$B$200,SMALL(IF(Lists!$H$2:$H$200="Yes",ROW(Lists!$B$2:$B$200)),ROW(42:42))-1,1),"")</f>
        <v>Complex crisis in Libya</v>
      </c>
      <c r="B46" s="156" t="str">
        <f>VLOOKUP(A46,Lists!$B$2:$G$200,2,FALSE)</f>
        <v>LBY001</v>
      </c>
      <c r="C46" s="156" t="str">
        <f>VLOOKUP(B46,'INFORM Severity - hidden'!$C$5:$D$200,2,FALSE)</f>
        <v>Libya</v>
      </c>
      <c r="D46" s="156" t="str">
        <f>VLOOKUP(A46,Lists!$B$2:$G$200,3,FALSE)</f>
        <v>LBY</v>
      </c>
      <c r="E46" s="156" t="str">
        <f>VLOOKUP(A46,Lists!$B$2:$G$200,5,FALSE)</f>
        <v>Conflict,Displacement,Socio-political</v>
      </c>
      <c r="F46" s="161">
        <f t="shared" si="5"/>
        <v>3.8</v>
      </c>
      <c r="G46" s="162">
        <f t="shared" si="6"/>
        <v>4</v>
      </c>
      <c r="H46" s="162" t="str">
        <f t="shared" si="7"/>
        <v>High</v>
      </c>
      <c r="I46" s="160" t="str">
        <f>INDEX(Trends!$D$3:$D$404,MATCH(B46,Trends!$C$3:$C$404,0))</f>
        <v>Increasing</v>
      </c>
      <c r="J46" s="162" t="str">
        <f>VLOOKUP($B46,Reliability!$A$3:$I$300,9,FALSE)</f>
        <v>Very High</v>
      </c>
      <c r="K46" s="163">
        <f t="shared" si="8"/>
        <v>4.5999999999999996</v>
      </c>
      <c r="L46" s="163">
        <f>VLOOKUP($B46,'Impact of the crisis'!$C$6:$N$300,12,FALSE)</f>
        <v>4.5</v>
      </c>
      <c r="M46" s="163">
        <f>VLOOKUP($B46,'Impact of the crisis'!$C$6:$AB$300,26,FALSE)</f>
        <v>4.7</v>
      </c>
      <c r="N46" s="163">
        <f>VLOOKUP($B46,'Conditions of people affected'!$C$6:$R$300,16,FALSE)</f>
        <v>3.2</v>
      </c>
      <c r="O46" s="163">
        <f>VLOOKUP($B46,'Conditions of people affected'!$C$6:$R$300,9,FALSE)</f>
        <v>3.4</v>
      </c>
      <c r="P46" s="163">
        <f>VLOOKUP($B46,'Conditions of people affected'!$C$6:$R$300,15,FALSE)</f>
        <v>3</v>
      </c>
      <c r="Q46" s="163">
        <f t="shared" si="9"/>
        <v>4</v>
      </c>
      <c r="R46" s="163">
        <f>VLOOKUP($B46,'Complexity of the crisis'!$C$6:$AN$300,22,FALSE)</f>
        <v>3.4</v>
      </c>
      <c r="S46" s="164">
        <f>VLOOKUP($B46,'Complexity of the crisis'!$C$6:$AN$300,38,FALSE)</f>
        <v>4.5</v>
      </c>
      <c r="T46" s="159" t="str">
        <f>VLOOKUP(B46,Lists!$C$3:$E$300,3,FALSE)</f>
        <v>Africa</v>
      </c>
      <c r="U46" s="178">
        <f>VLOOKUP(B46,'INFORM Severity - hidden'!$C$5:$V$300,20,FALSE)</f>
        <v>45260</v>
      </c>
    </row>
    <row r="47" spans="1:21" x14ac:dyDescent="0.25">
      <c r="A47" s="155" t="str">
        <f t="array" ref="A47">IFERROR(INDEX(Lists!$B$2:$B$200,SMALL(IF(Lists!$H$2:$H$200="Yes",ROW(Lists!$B$2:$B$200)),ROW(43:43))-1,1),"")</f>
        <v>Multiple crises in Sri Lanka</v>
      </c>
      <c r="B47" s="156" t="str">
        <f>VLOOKUP(A47,Lists!$B$2:$G$200,2,FALSE)</f>
        <v>LKA001</v>
      </c>
      <c r="C47" s="156" t="str">
        <f>VLOOKUP(B47,'INFORM Severity - hidden'!$C$5:$D$200,2,FALSE)</f>
        <v>Sri Lanka</v>
      </c>
      <c r="D47" s="156" t="str">
        <f>VLOOKUP(A47,Lists!$B$2:$G$200,3,FALSE)</f>
        <v>LKA</v>
      </c>
      <c r="E47" s="156" t="str">
        <f>VLOOKUP(A47,Lists!$B$2:$G$200,5,FALSE)</f>
        <v>Socio-political,Food Security,Floods</v>
      </c>
      <c r="F47" s="161">
        <f t="shared" si="5"/>
        <v>3.3</v>
      </c>
      <c r="G47" s="162">
        <f t="shared" si="6"/>
        <v>4</v>
      </c>
      <c r="H47" s="162" t="str">
        <f t="shared" si="7"/>
        <v>High</v>
      </c>
      <c r="I47" s="160" t="str">
        <f>INDEX(Trends!$D$3:$D$404,MATCH(B47,Trends!$C$3:$C$404,0))</f>
        <v>-</v>
      </c>
      <c r="J47" s="162" t="str">
        <f>VLOOKUP($B47,Reliability!$A$3:$I$300,9,FALSE)</f>
        <v>Very High</v>
      </c>
      <c r="K47" s="163">
        <f t="shared" si="8"/>
        <v>3.8</v>
      </c>
      <c r="L47" s="163">
        <f>VLOOKUP($B47,'Impact of the crisis'!$C$6:$N$300,12,FALSE)</f>
        <v>4.4000000000000004</v>
      </c>
      <c r="M47" s="163">
        <f>VLOOKUP($B47,'Impact of the crisis'!$C$6:$AB$300,26,FALSE)</f>
        <v>3.4</v>
      </c>
      <c r="N47" s="163">
        <f>VLOOKUP($B47,'Conditions of people affected'!$C$6:$R$300,16,FALSE)</f>
        <v>3.85</v>
      </c>
      <c r="O47" s="163">
        <f>VLOOKUP($B47,'Conditions of people affected'!$C$6:$R$300,9,FALSE)</f>
        <v>4.7</v>
      </c>
      <c r="P47" s="163">
        <f>VLOOKUP($B47,'Conditions of people affected'!$C$6:$R$300,15,FALSE)</f>
        <v>3</v>
      </c>
      <c r="Q47" s="163">
        <f t="shared" si="9"/>
        <v>1.9</v>
      </c>
      <c r="R47" s="163">
        <f>VLOOKUP($B47,'Complexity of the crisis'!$C$6:$AN$300,22,FALSE)</f>
        <v>2.2000000000000002</v>
      </c>
      <c r="S47" s="164">
        <f>VLOOKUP($B47,'Complexity of the crisis'!$C$6:$AN$300,38,FALSE)</f>
        <v>1.5</v>
      </c>
      <c r="T47" s="159" t="str">
        <f>VLOOKUP(B47,Lists!$C$3:$E$300,3,FALSE)</f>
        <v>Asia</v>
      </c>
      <c r="U47" s="178">
        <f>VLOOKUP(B47,'INFORM Severity - hidden'!$C$5:$V$300,20,FALSE)</f>
        <v>45260</v>
      </c>
    </row>
    <row r="48" spans="1:21" x14ac:dyDescent="0.25">
      <c r="A48" s="155" t="str">
        <f t="array" ref="A48">IFERROR(INDEX(Lists!$B$2:$B$200,SMALL(IF(Lists!$H$2:$H$200="Yes",ROW(Lists!$B$2:$B$200)),ROW(44:44))-1,1),"")</f>
        <v>Displacement from Russia-Ukraine conflict in Lithuania</v>
      </c>
      <c r="B48" s="156" t="str">
        <f>VLOOKUP(A48,Lists!$B$2:$G$200,2,FALSE)</f>
        <v>LTU002</v>
      </c>
      <c r="C48" s="156" t="str">
        <f>VLOOKUP(B48,'INFORM Severity - hidden'!$C$5:$D$200,2,FALSE)</f>
        <v>Lithuania</v>
      </c>
      <c r="D48" s="156" t="str">
        <f>VLOOKUP(A48,Lists!$B$2:$G$200,3,FALSE)</f>
        <v>LTU</v>
      </c>
      <c r="E48" s="156" t="str">
        <f>VLOOKUP(A48,Lists!$B$2:$G$200,5,FALSE)</f>
        <v>Conflict,Displacement</v>
      </c>
      <c r="F48" s="161">
        <f t="shared" si="5"/>
        <v>1.3</v>
      </c>
      <c r="G48" s="162">
        <f t="shared" si="6"/>
        <v>2</v>
      </c>
      <c r="H48" s="162" t="str">
        <f t="shared" si="7"/>
        <v>Low</v>
      </c>
      <c r="I48" s="160" t="str">
        <f>INDEX(Trends!$D$3:$D$404,MATCH(B48,Trends!$C$3:$C$404,0))</f>
        <v>-</v>
      </c>
      <c r="J48" s="162" t="str">
        <f>VLOOKUP($B48,Reliability!$A$3:$I$300,9,FALSE)</f>
        <v>Very High</v>
      </c>
      <c r="K48" s="163">
        <f t="shared" si="8"/>
        <v>2.2999999999999998</v>
      </c>
      <c r="L48" s="163">
        <f>VLOOKUP($B48,'Impact of the crisis'!$C$6:$N$300,12,FALSE)</f>
        <v>3.7</v>
      </c>
      <c r="M48" s="163">
        <f>VLOOKUP($B48,'Impact of the crisis'!$C$6:$AB$300,26,FALSE)</f>
        <v>1.3</v>
      </c>
      <c r="N48" s="163">
        <f>VLOOKUP($B48,'Conditions of people affected'!$C$6:$R$300,16,FALSE)</f>
        <v>1.1000000000000001</v>
      </c>
      <c r="O48" s="163">
        <f>VLOOKUP($B48,'Conditions of people affected'!$C$6:$R$300,9,FALSE)</f>
        <v>1.2</v>
      </c>
      <c r="P48" s="163">
        <f>VLOOKUP($B48,'Conditions of people affected'!$C$6:$R$300,15,FALSE)</f>
        <v>1</v>
      </c>
      <c r="Q48" s="163">
        <f t="shared" si="9"/>
        <v>0.9</v>
      </c>
      <c r="R48" s="163">
        <f>VLOOKUP($B48,'Complexity of the crisis'!$C$6:$AN$300,22,FALSE)</f>
        <v>0.7</v>
      </c>
      <c r="S48" s="164">
        <f>VLOOKUP($B48,'Complexity of the crisis'!$C$6:$AN$300,38,FALSE)</f>
        <v>1</v>
      </c>
      <c r="T48" s="159" t="str">
        <f>VLOOKUP(B48,Lists!$C$3:$E$300,3,FALSE)</f>
        <v>Europe</v>
      </c>
      <c r="U48" s="178">
        <f>VLOOKUP(B48,'INFORM Severity - hidden'!$C$5:$V$300,20,FALSE)</f>
        <v>45259</v>
      </c>
    </row>
    <row r="49" spans="1:21" x14ac:dyDescent="0.25">
      <c r="A49" s="155" t="str">
        <f t="array" ref="A49">IFERROR(INDEX(Lists!$B$2:$B$200,SMALL(IF(Lists!$H$2:$H$200="Yes",ROW(Lists!$B$2:$B$200)),ROW(45:45))-1,1),"")</f>
        <v>Displacement from Russia-Ukraine conflict in Latvia</v>
      </c>
      <c r="B49" s="156" t="str">
        <f>VLOOKUP(A49,Lists!$B$2:$G$200,2,FALSE)</f>
        <v>LVA002</v>
      </c>
      <c r="C49" s="156" t="str">
        <f>VLOOKUP(B49,'INFORM Severity - hidden'!$C$5:$D$200,2,FALSE)</f>
        <v>Latvia</v>
      </c>
      <c r="D49" s="156" t="str">
        <f>VLOOKUP(A49,Lists!$B$2:$G$200,3,FALSE)</f>
        <v>LVA</v>
      </c>
      <c r="E49" s="156" t="str">
        <f>VLOOKUP(A49,Lists!$B$2:$G$200,5,FALSE)</f>
        <v>Conflict,Displacement</v>
      </c>
      <c r="F49" s="161">
        <f t="shared" si="5"/>
        <v>1.2</v>
      </c>
      <c r="G49" s="162">
        <f t="shared" si="6"/>
        <v>2</v>
      </c>
      <c r="H49" s="162" t="str">
        <f t="shared" si="7"/>
        <v>Low</v>
      </c>
      <c r="I49" s="160" t="str">
        <f>INDEX(Trends!$D$3:$D$404,MATCH(B49,Trends!$C$3:$C$404,0))</f>
        <v>-</v>
      </c>
      <c r="J49" s="162" t="str">
        <f>VLOOKUP($B49,Reliability!$A$3:$I$300,9,FALSE)</f>
        <v>Very High</v>
      </c>
      <c r="K49" s="163">
        <f t="shared" si="8"/>
        <v>2.1</v>
      </c>
      <c r="L49" s="163">
        <f>VLOOKUP($B49,'Impact of the crisis'!$C$6:$N$300,12,FALSE)</f>
        <v>3.5</v>
      </c>
      <c r="M49" s="163">
        <f>VLOOKUP($B49,'Impact of the crisis'!$C$6:$AB$300,26,FALSE)</f>
        <v>1.2</v>
      </c>
      <c r="N49" s="163">
        <f>VLOOKUP($B49,'Conditions of people affected'!$C$6:$R$300,16,FALSE)</f>
        <v>0.9</v>
      </c>
      <c r="O49" s="163">
        <f>VLOOKUP($B49,'Conditions of people affected'!$C$6:$R$300,9,FALSE)</f>
        <v>0.8</v>
      </c>
      <c r="P49" s="163">
        <f>VLOOKUP($B49,'Conditions of people affected'!$C$6:$R$300,15,FALSE)</f>
        <v>1</v>
      </c>
      <c r="Q49" s="163">
        <f t="shared" si="9"/>
        <v>1</v>
      </c>
      <c r="R49" s="163">
        <f>VLOOKUP($B49,'Complexity of the crisis'!$C$6:$AN$300,22,FALSE)</f>
        <v>1</v>
      </c>
      <c r="S49" s="164">
        <f>VLOOKUP($B49,'Complexity of the crisis'!$C$6:$AN$300,38,FALSE)</f>
        <v>1</v>
      </c>
      <c r="T49" s="159" t="str">
        <f>VLOOKUP(B49,Lists!$C$3:$E$300,3,FALSE)</f>
        <v>Europe</v>
      </c>
      <c r="U49" s="178">
        <f>VLOOKUP(B49,'INFORM Severity - hidden'!$C$5:$V$300,20,FALSE)</f>
        <v>45259</v>
      </c>
    </row>
    <row r="50" spans="1:21" x14ac:dyDescent="0.25">
      <c r="A50" s="155" t="str">
        <f t="array" ref="A50">IFERROR(INDEX(Lists!$B$2:$B$200,SMALL(IF(Lists!$H$2:$H$200="Yes",ROW(Lists!$B$2:$B$200)),ROW(46:46))-1,1),"")</f>
        <v>Multiple crises in Morocco</v>
      </c>
      <c r="B50" s="156" t="str">
        <f>VLOOKUP(A50,Lists!$B$2:$G$200,2,FALSE)</f>
        <v>MAR001</v>
      </c>
      <c r="C50" s="156" t="str">
        <f>VLOOKUP(B50,'INFORM Severity - hidden'!$C$5:$D$200,2,FALSE)</f>
        <v>Morocco</v>
      </c>
      <c r="D50" s="156" t="str">
        <f>VLOOKUP(A50,Lists!$B$2:$G$200,3,FALSE)</f>
        <v>MAR</v>
      </c>
      <c r="E50" s="156" t="str">
        <f>VLOOKUP(A50,Lists!$B$2:$G$200,5,FALSE)</f>
        <v>Displacement,Earthquake</v>
      </c>
      <c r="F50" s="161">
        <f t="shared" si="5"/>
        <v>3</v>
      </c>
      <c r="G50" s="162">
        <f t="shared" si="6"/>
        <v>3</v>
      </c>
      <c r="H50" s="162" t="str">
        <f t="shared" si="7"/>
        <v>Medium</v>
      </c>
      <c r="I50" s="160" t="str">
        <f>INDEX(Trends!$D$3:$D$404,MATCH(B50,Trends!$C$3:$C$404,0))</f>
        <v>-</v>
      </c>
      <c r="J50" s="162" t="str">
        <f>VLOOKUP($B50,Reliability!$A$3:$I$300,9,FALSE)</f>
        <v>High</v>
      </c>
      <c r="K50" s="163">
        <f t="shared" si="8"/>
        <v>4.2</v>
      </c>
      <c r="L50" s="163">
        <f>VLOOKUP($B50,'Impact of the crisis'!$C$6:$N$300,12,FALSE)</f>
        <v>4.9000000000000004</v>
      </c>
      <c r="M50" s="163">
        <f>VLOOKUP($B50,'Impact of the crisis'!$C$6:$AB$300,26,FALSE)</f>
        <v>3.7</v>
      </c>
      <c r="N50" s="163">
        <f>VLOOKUP($B50,'Conditions of people affected'!$C$6:$R$300,16,FALSE)</f>
        <v>2.4500000000000002</v>
      </c>
      <c r="O50" s="163">
        <f>VLOOKUP($B50,'Conditions of people affected'!$C$6:$R$300,9,FALSE)</f>
        <v>2.9</v>
      </c>
      <c r="P50" s="163">
        <f>VLOOKUP($B50,'Conditions of people affected'!$C$6:$R$300,15,FALSE)</f>
        <v>2</v>
      </c>
      <c r="Q50" s="163">
        <f t="shared" si="9"/>
        <v>2.8</v>
      </c>
      <c r="R50" s="163">
        <f>VLOOKUP($B50,'Complexity of the crisis'!$C$6:$AN$300,22,FALSE)</f>
        <v>3.4</v>
      </c>
      <c r="S50" s="164">
        <f>VLOOKUP($B50,'Complexity of the crisis'!$C$6:$AN$300,38,FALSE)</f>
        <v>2</v>
      </c>
      <c r="T50" s="159" t="str">
        <f>VLOOKUP(B50,Lists!$C$3:$E$300,3,FALSE)</f>
        <v>Africa</v>
      </c>
      <c r="U50" s="178">
        <f>VLOOKUP(B50,'INFORM Severity - hidden'!$C$5:$V$300,20,FALSE)</f>
        <v>45260</v>
      </c>
    </row>
    <row r="51" spans="1:21" x14ac:dyDescent="0.25">
      <c r="A51" s="155" t="str">
        <f t="array" ref="A51">IFERROR(INDEX(Lists!$B$2:$B$200,SMALL(IF(Lists!$H$2:$H$200="Yes",ROW(Lists!$B$2:$B$200)),ROW(47:47))-1,1),"")</f>
        <v>DIsplacement from Russia-Ukraine conflict in Moldova</v>
      </c>
      <c r="B51" s="156" t="str">
        <f>VLOOKUP(A51,Lists!$B$2:$G$200,2,FALSE)</f>
        <v>MDA002</v>
      </c>
      <c r="C51" s="156" t="str">
        <f>VLOOKUP(B51,'INFORM Severity - hidden'!$C$5:$D$200,2,FALSE)</f>
        <v>Moldova</v>
      </c>
      <c r="D51" s="156" t="str">
        <f>VLOOKUP(A51,Lists!$B$2:$G$200,3,FALSE)</f>
        <v>MDA</v>
      </c>
      <c r="E51" s="156" t="str">
        <f>VLOOKUP(A51,Lists!$B$2:$G$200,5,FALSE)</f>
        <v>Displacement,Conflict</v>
      </c>
      <c r="F51" s="161">
        <f t="shared" si="5"/>
        <v>1.6</v>
      </c>
      <c r="G51" s="162">
        <f t="shared" si="6"/>
        <v>2</v>
      </c>
      <c r="H51" s="162" t="str">
        <f t="shared" si="7"/>
        <v>Low</v>
      </c>
      <c r="I51" s="160" t="str">
        <f>INDEX(Trends!$D$3:$D$404,MATCH(B51,Trends!$C$3:$C$404,0))</f>
        <v>Decreasing</v>
      </c>
      <c r="J51" s="162" t="str">
        <f>VLOOKUP($B51,Reliability!$A$3:$I$300,9,FALSE)</f>
        <v>Very High</v>
      </c>
      <c r="K51" s="163">
        <f t="shared" si="8"/>
        <v>2.2999999999999998</v>
      </c>
      <c r="L51" s="163">
        <f>VLOOKUP($B51,'Impact of the crisis'!$C$6:$N$300,12,FALSE)</f>
        <v>3.5</v>
      </c>
      <c r="M51" s="163">
        <f>VLOOKUP($B51,'Impact of the crisis'!$C$6:$AB$300,26,FALSE)</f>
        <v>1.6</v>
      </c>
      <c r="N51" s="163">
        <f>VLOOKUP($B51,'Conditions of people affected'!$C$6:$R$300,16,FALSE)</f>
        <v>1.4</v>
      </c>
      <c r="O51" s="163">
        <f>VLOOKUP($B51,'Conditions of people affected'!$C$6:$R$300,9,FALSE)</f>
        <v>1.8</v>
      </c>
      <c r="P51" s="163">
        <f>VLOOKUP($B51,'Conditions of people affected'!$C$6:$R$300,15,FALSE)</f>
        <v>1</v>
      </c>
      <c r="Q51" s="163">
        <f t="shared" si="9"/>
        <v>1.4</v>
      </c>
      <c r="R51" s="163">
        <f>VLOOKUP($B51,'Complexity of the crisis'!$C$6:$AN$300,22,FALSE)</f>
        <v>1.8</v>
      </c>
      <c r="S51" s="164">
        <f>VLOOKUP($B51,'Complexity of the crisis'!$C$6:$AN$300,38,FALSE)</f>
        <v>1</v>
      </c>
      <c r="T51" s="159" t="str">
        <f>VLOOKUP(B51,Lists!$C$3:$E$300,3,FALSE)</f>
        <v>Europe</v>
      </c>
      <c r="U51" s="178">
        <f>VLOOKUP(B51,'INFORM Severity - hidden'!$C$5:$V$300,20,FALSE)</f>
        <v>45259</v>
      </c>
    </row>
    <row r="52" spans="1:21" x14ac:dyDescent="0.25">
      <c r="A52" s="155" t="str">
        <f t="array" ref="A52">IFERROR(INDEX(Lists!$B$2:$B$200,SMALL(IF(Lists!$H$2:$H$200="Yes",ROW(Lists!$B$2:$B$200)),ROW(48:48))-1,1),"")</f>
        <v>Multiple crisis in Madagascar</v>
      </c>
      <c r="B52" s="156" t="str">
        <f>VLOOKUP(A52,Lists!$B$2:$G$200,2,FALSE)</f>
        <v>MDG001</v>
      </c>
      <c r="C52" s="156" t="str">
        <f>VLOOKUP(B52,'INFORM Severity - hidden'!$C$5:$D$200,2,FALSE)</f>
        <v>Madagascar</v>
      </c>
      <c r="D52" s="156" t="str">
        <f>VLOOKUP(A52,Lists!$B$2:$G$200,3,FALSE)</f>
        <v>MDG</v>
      </c>
      <c r="E52" s="156" t="str">
        <f>VLOOKUP(A52,Lists!$B$2:$G$200,5,FALSE)</f>
        <v>Drought,Cyclone</v>
      </c>
      <c r="F52" s="161">
        <f t="shared" si="5"/>
        <v>2.9</v>
      </c>
      <c r="G52" s="162">
        <f t="shared" si="6"/>
        <v>3</v>
      </c>
      <c r="H52" s="162" t="str">
        <f t="shared" si="7"/>
        <v>Medium</v>
      </c>
      <c r="I52" s="160" t="str">
        <f>INDEX(Trends!$D$3:$D$404,MATCH(B52,Trends!$C$3:$C$404,0))</f>
        <v>Stable</v>
      </c>
      <c r="J52" s="162" t="str">
        <f>VLOOKUP($B52,Reliability!$A$3:$I$300,9,FALSE)</f>
        <v>Very High</v>
      </c>
      <c r="K52" s="163">
        <f t="shared" si="8"/>
        <v>3.1</v>
      </c>
      <c r="L52" s="163">
        <f>VLOOKUP($B52,'Impact of the crisis'!$C$6:$N$300,12,FALSE)</f>
        <v>2.6</v>
      </c>
      <c r="M52" s="163">
        <f>VLOOKUP($B52,'Impact of the crisis'!$C$6:$AB$300,26,FALSE)</f>
        <v>3.3</v>
      </c>
      <c r="N52" s="163">
        <f>VLOOKUP($B52,'Conditions of people affected'!$C$6:$R$300,16,FALSE)</f>
        <v>3.45</v>
      </c>
      <c r="O52" s="163">
        <f>VLOOKUP($B52,'Conditions of people affected'!$C$6:$R$300,9,FALSE)</f>
        <v>3.9</v>
      </c>
      <c r="P52" s="163">
        <f>VLOOKUP($B52,'Conditions of people affected'!$C$6:$R$300,15,FALSE)</f>
        <v>3</v>
      </c>
      <c r="Q52" s="163">
        <f t="shared" si="9"/>
        <v>1.8</v>
      </c>
      <c r="R52" s="163">
        <f>VLOOKUP($B52,'Complexity of the crisis'!$C$6:$AN$300,22,FALSE)</f>
        <v>2</v>
      </c>
      <c r="S52" s="164">
        <f>VLOOKUP($B52,'Complexity of the crisis'!$C$6:$AN$300,38,FALSE)</f>
        <v>1.5</v>
      </c>
      <c r="T52" s="159" t="str">
        <f>VLOOKUP(B52,Lists!$C$3:$E$300,3,FALSE)</f>
        <v>Africa</v>
      </c>
      <c r="U52" s="178">
        <f>VLOOKUP(B52,'INFORM Severity - hidden'!$C$5:$V$300,20,FALSE)</f>
        <v>45260</v>
      </c>
    </row>
    <row r="53" spans="1:21" x14ac:dyDescent="0.25">
      <c r="A53" s="155" t="str">
        <f t="array" ref="A53">IFERROR(INDEX(Lists!$B$2:$B$200,SMALL(IF(Lists!$H$2:$H$200="Yes",ROW(Lists!$B$2:$B$200)),ROW(49:49))-1,1),"")</f>
        <v>Multiple crisis in Mexico</v>
      </c>
      <c r="B53" s="156" t="str">
        <f>VLOOKUP(A53,Lists!$B$2:$G$200,2,FALSE)</f>
        <v>MEX001</v>
      </c>
      <c r="C53" s="156" t="str">
        <f>VLOOKUP(B53,'INFORM Severity - hidden'!$C$5:$D$200,2,FALSE)</f>
        <v>Mexico</v>
      </c>
      <c r="D53" s="156" t="str">
        <f>VLOOKUP(A53,Lists!$B$2:$G$200,3,FALSE)</f>
        <v>MEX</v>
      </c>
      <c r="E53" s="156" t="str">
        <f>VLOOKUP(A53,Lists!$B$2:$G$200,5,FALSE)</f>
        <v>Violence,Displacement</v>
      </c>
      <c r="F53" s="161">
        <f t="shared" si="5"/>
        <v>2.8</v>
      </c>
      <c r="G53" s="162">
        <f t="shared" si="6"/>
        <v>3</v>
      </c>
      <c r="H53" s="162" t="str">
        <f t="shared" si="7"/>
        <v>Medium</v>
      </c>
      <c r="I53" s="160" t="str">
        <f>INDEX(Trends!$D$3:$D$404,MATCH(B53,Trends!$C$3:$C$404,0))</f>
        <v>Stable</v>
      </c>
      <c r="J53" s="162" t="str">
        <f>VLOOKUP($B53,Reliability!$A$3:$I$300,9,FALSE)</f>
        <v>High</v>
      </c>
      <c r="K53" s="163">
        <f t="shared" si="8"/>
        <v>4.0999999999999996</v>
      </c>
      <c r="L53" s="163">
        <f>VLOOKUP($B53,'Impact of the crisis'!$C$6:$N$300,12,FALSE)</f>
        <v>5</v>
      </c>
      <c r="M53" s="163">
        <f>VLOOKUP($B53,'Impact of the crisis'!$C$6:$AB$300,26,FALSE)</f>
        <v>3.5</v>
      </c>
      <c r="N53" s="163">
        <f>VLOOKUP($B53,'Conditions of people affected'!$C$6:$R$300,16,FALSE)</f>
        <v>1.4</v>
      </c>
      <c r="O53" s="163">
        <f>VLOOKUP($B53,'Conditions of people affected'!$C$6:$R$300,9,FALSE)</f>
        <v>1.8</v>
      </c>
      <c r="P53" s="163">
        <f>VLOOKUP($B53,'Conditions of people affected'!$C$6:$R$300,15,FALSE)</f>
        <v>1</v>
      </c>
      <c r="Q53" s="163">
        <f t="shared" si="9"/>
        <v>3.5</v>
      </c>
      <c r="R53" s="163">
        <f>VLOOKUP($B53,'Complexity of the crisis'!$C$6:$AN$300,22,FALSE)</f>
        <v>3</v>
      </c>
      <c r="S53" s="164">
        <f>VLOOKUP($B53,'Complexity of the crisis'!$C$6:$AN$300,38,FALSE)</f>
        <v>4</v>
      </c>
      <c r="T53" s="159" t="str">
        <f>VLOOKUP(B53,Lists!$C$3:$E$300,3,FALSE)</f>
        <v>Americas</v>
      </c>
      <c r="U53" s="178">
        <f>VLOOKUP(B53,'INFORM Severity - hidden'!$C$5:$V$300,20,FALSE)</f>
        <v>45259</v>
      </c>
    </row>
    <row r="54" spans="1:21" x14ac:dyDescent="0.25">
      <c r="A54" s="155" t="str">
        <f t="array" ref="A54">IFERROR(INDEX(Lists!$B$2:$B$200,SMALL(IF(Lists!$H$2:$H$200="Yes",ROW(Lists!$B$2:$B$200)),ROW(50:50))-1,1),"")</f>
        <v>Complex crisis in Mali</v>
      </c>
      <c r="B54" s="156" t="str">
        <f>VLOOKUP(A54,Lists!$B$2:$G$200,2,FALSE)</f>
        <v>MLI001</v>
      </c>
      <c r="C54" s="156" t="str">
        <f>VLOOKUP(B54,'INFORM Severity - hidden'!$C$5:$D$200,2,FALSE)</f>
        <v>Mali</v>
      </c>
      <c r="D54" s="156" t="str">
        <f>VLOOKUP(A54,Lists!$B$2:$G$200,3,FALSE)</f>
        <v>MLI</v>
      </c>
      <c r="E54" s="156" t="str">
        <f>VLOOKUP(A54,Lists!$B$2:$G$200,5,FALSE)</f>
        <v>Conflict</v>
      </c>
      <c r="F54" s="161">
        <f t="shared" si="5"/>
        <v>4.3</v>
      </c>
      <c r="G54" s="162">
        <f t="shared" si="6"/>
        <v>5</v>
      </c>
      <c r="H54" s="162" t="str">
        <f t="shared" si="7"/>
        <v>Very High</v>
      </c>
      <c r="I54" s="160" t="str">
        <f>INDEX(Trends!$D$3:$D$404,MATCH(B54,Trends!$C$3:$C$404,0))</f>
        <v>Stable</v>
      </c>
      <c r="J54" s="162" t="str">
        <f>VLOOKUP($B54,Reliability!$A$3:$I$300,9,FALSE)</f>
        <v>High</v>
      </c>
      <c r="K54" s="163">
        <f t="shared" si="8"/>
        <v>4.4000000000000004</v>
      </c>
      <c r="L54" s="163">
        <f>VLOOKUP($B54,'Impact of the crisis'!$C$6:$N$300,12,FALSE)</f>
        <v>4.9000000000000004</v>
      </c>
      <c r="M54" s="163">
        <f>VLOOKUP($B54,'Impact of the crisis'!$C$6:$AB$300,26,FALSE)</f>
        <v>4.0999999999999996</v>
      </c>
      <c r="N54" s="163">
        <f>VLOOKUP($B54,'Conditions of people affected'!$C$6:$R$300,16,FALSE)</f>
        <v>4.45</v>
      </c>
      <c r="O54" s="163">
        <f>VLOOKUP($B54,'Conditions of people affected'!$C$6:$R$300,9,FALSE)</f>
        <v>4.9000000000000004</v>
      </c>
      <c r="P54" s="163">
        <f>VLOOKUP($B54,'Conditions of people affected'!$C$6:$R$300,15,FALSE)</f>
        <v>4</v>
      </c>
      <c r="Q54" s="163">
        <f t="shared" si="9"/>
        <v>3.9</v>
      </c>
      <c r="R54" s="163">
        <f>VLOOKUP($B54,'Complexity of the crisis'!$C$6:$AN$300,22,FALSE)</f>
        <v>3.2</v>
      </c>
      <c r="S54" s="164">
        <f>VLOOKUP($B54,'Complexity of the crisis'!$C$6:$AN$300,38,FALSE)</f>
        <v>4.5</v>
      </c>
      <c r="T54" s="159" t="str">
        <f>VLOOKUP(B54,Lists!$C$3:$E$300,3,FALSE)</f>
        <v>Africa</v>
      </c>
      <c r="U54" s="178">
        <f>VLOOKUP(B54,'INFORM Severity - hidden'!$C$5:$V$300,20,FALSE)</f>
        <v>45260</v>
      </c>
    </row>
    <row r="55" spans="1:21" x14ac:dyDescent="0.25">
      <c r="A55" s="155" t="str">
        <f t="array" ref="A55">IFERROR(INDEX(Lists!$B$2:$B$200,SMALL(IF(Lists!$H$2:$H$200="Yes",ROW(Lists!$B$2:$B$200)),ROW(51:51))-1,1),"")</f>
        <v>Multiple crises in Myanmar</v>
      </c>
      <c r="B55" s="156" t="str">
        <f>VLOOKUP(A55,Lists!$B$2:$G$200,2,FALSE)</f>
        <v>MMR001</v>
      </c>
      <c r="C55" s="156" t="str">
        <f>VLOOKUP(B55,'INFORM Severity - hidden'!$C$5:$D$200,2,FALSE)</f>
        <v>Myanmar</v>
      </c>
      <c r="D55" s="156" t="str">
        <f>VLOOKUP(A55,Lists!$B$2:$G$200,3,FALSE)</f>
        <v>MMR</v>
      </c>
      <c r="E55" s="156" t="str">
        <f>VLOOKUP(A55,Lists!$B$2:$G$200,5,FALSE)</f>
        <v>Socio-political,Conflict,Violence</v>
      </c>
      <c r="F55" s="161">
        <f t="shared" si="5"/>
        <v>4.5999999999999996</v>
      </c>
      <c r="G55" s="162">
        <f t="shared" si="6"/>
        <v>5</v>
      </c>
      <c r="H55" s="162" t="str">
        <f t="shared" si="7"/>
        <v>Very High</v>
      </c>
      <c r="I55" s="160" t="str">
        <f>INDEX(Trends!$D$3:$D$404,MATCH(B55,Trends!$C$3:$C$404,0))</f>
        <v>Stable</v>
      </c>
      <c r="J55" s="162" t="str">
        <f>VLOOKUP($B55,Reliability!$A$3:$I$300,9,FALSE)</f>
        <v>Very High</v>
      </c>
      <c r="K55" s="163">
        <f t="shared" si="8"/>
        <v>4.8</v>
      </c>
      <c r="L55" s="163">
        <f>VLOOKUP($B55,'Impact of the crisis'!$C$6:$N$300,12,FALSE)</f>
        <v>4.9000000000000004</v>
      </c>
      <c r="M55" s="163">
        <f>VLOOKUP($B55,'Impact of the crisis'!$C$6:$AB$300,26,FALSE)</f>
        <v>4.7</v>
      </c>
      <c r="N55" s="163">
        <f>VLOOKUP($B55,'Conditions of people affected'!$C$6:$R$300,16,FALSE)</f>
        <v>4.5</v>
      </c>
      <c r="O55" s="163">
        <f>VLOOKUP($B55,'Conditions of people affected'!$C$6:$R$300,9,FALSE)</f>
        <v>5</v>
      </c>
      <c r="P55" s="163">
        <f>VLOOKUP($B55,'Conditions of people affected'!$C$6:$R$300,15,FALSE)</f>
        <v>4</v>
      </c>
      <c r="Q55" s="163">
        <f t="shared" si="9"/>
        <v>4.5</v>
      </c>
      <c r="R55" s="163">
        <f>VLOOKUP($B55,'Complexity of the crisis'!$C$6:$AN$300,22,FALSE)</f>
        <v>3.9</v>
      </c>
      <c r="S55" s="164">
        <f>VLOOKUP($B55,'Complexity of the crisis'!$C$6:$AN$300,38,FALSE)</f>
        <v>5</v>
      </c>
      <c r="T55" s="159" t="str">
        <f>VLOOKUP(B55,Lists!$C$3:$E$300,3,FALSE)</f>
        <v>Asia</v>
      </c>
      <c r="U55" s="178">
        <f>VLOOKUP(B55,'INFORM Severity - hidden'!$C$5:$V$300,20,FALSE)</f>
        <v>45260</v>
      </c>
    </row>
    <row r="56" spans="1:21" x14ac:dyDescent="0.25">
      <c r="A56" s="155" t="str">
        <f t="array" ref="A56">IFERROR(INDEX(Lists!$B$2:$B$200,SMALL(IF(Lists!$H$2:$H$200="Yes",ROW(Lists!$B$2:$B$200)),ROW(52:52))-1,1),"")</f>
        <v>Multiple Crises in Mozambique</v>
      </c>
      <c r="B56" s="156" t="str">
        <f>VLOOKUP(A56,Lists!$B$2:$G$200,2,FALSE)</f>
        <v>MOZ001</v>
      </c>
      <c r="C56" s="156" t="str">
        <f>VLOOKUP(B56,'INFORM Severity - hidden'!$C$5:$D$200,2,FALSE)</f>
        <v>Mozambique</v>
      </c>
      <c r="D56" s="156" t="str">
        <f>VLOOKUP(A56,Lists!$B$2:$G$200,3,FALSE)</f>
        <v>MOZ</v>
      </c>
      <c r="E56" s="156" t="str">
        <f>VLOOKUP(A56,Lists!$B$2:$G$200,5,FALSE)</f>
        <v>Conflict,Displacement,Cyclone</v>
      </c>
      <c r="F56" s="161">
        <f t="shared" si="5"/>
        <v>3.6</v>
      </c>
      <c r="G56" s="162">
        <f t="shared" si="6"/>
        <v>4</v>
      </c>
      <c r="H56" s="162" t="str">
        <f t="shared" si="7"/>
        <v>High</v>
      </c>
      <c r="I56" s="160" t="str">
        <f>INDEX(Trends!$D$3:$D$404,MATCH(B56,Trends!$C$3:$C$404,0))</f>
        <v>Stable</v>
      </c>
      <c r="J56" s="162" t="str">
        <f>VLOOKUP($B56,Reliability!$A$3:$I$300,9,FALSE)</f>
        <v>Very High</v>
      </c>
      <c r="K56" s="163">
        <f t="shared" si="8"/>
        <v>3.9</v>
      </c>
      <c r="L56" s="163">
        <f>VLOOKUP($B56,'Impact of the crisis'!$C$6:$N$300,12,FALSE)</f>
        <v>5</v>
      </c>
      <c r="M56" s="163">
        <f>VLOOKUP($B56,'Impact of the crisis'!$C$6:$AB$300,26,FALSE)</f>
        <v>3</v>
      </c>
      <c r="N56" s="163">
        <f>VLOOKUP($B56,'Conditions of people affected'!$C$6:$R$300,16,FALSE)</f>
        <v>3.55</v>
      </c>
      <c r="O56" s="163">
        <f>VLOOKUP($B56,'Conditions of people affected'!$C$6:$R$300,9,FALSE)</f>
        <v>4.0999999999999996</v>
      </c>
      <c r="P56" s="163">
        <f>VLOOKUP($B56,'Conditions of people affected'!$C$6:$R$300,15,FALSE)</f>
        <v>3</v>
      </c>
      <c r="Q56" s="163">
        <f t="shared" si="9"/>
        <v>3.5</v>
      </c>
      <c r="R56" s="163">
        <f>VLOOKUP($B56,'Complexity of the crisis'!$C$6:$AN$300,22,FALSE)</f>
        <v>3.5</v>
      </c>
      <c r="S56" s="164">
        <f>VLOOKUP($B56,'Complexity of the crisis'!$C$6:$AN$300,38,FALSE)</f>
        <v>3.5</v>
      </c>
      <c r="T56" s="159" t="str">
        <f>VLOOKUP(B56,Lists!$C$3:$E$300,3,FALSE)</f>
        <v>Africa</v>
      </c>
      <c r="U56" s="178">
        <f>VLOOKUP(B56,'INFORM Severity - hidden'!$C$5:$V$300,20,FALSE)</f>
        <v>45260</v>
      </c>
    </row>
    <row r="57" spans="1:21" x14ac:dyDescent="0.25">
      <c r="A57" s="155" t="str">
        <f t="array" ref="A57">IFERROR(INDEX(Lists!$B$2:$B$200,SMALL(IF(Lists!$H$2:$H$200="Yes",ROW(Lists!$B$2:$B$200)),ROW(53:53))-1,1),"")</f>
        <v>Food Security in Mauritania</v>
      </c>
      <c r="B57" s="156" t="str">
        <f>VLOOKUP(A57,Lists!$B$2:$G$200,2,FALSE)</f>
        <v>MRT003</v>
      </c>
      <c r="C57" s="156" t="str">
        <f>VLOOKUP(B57,'INFORM Severity - hidden'!$C$5:$D$200,2,FALSE)</f>
        <v>Mauritania</v>
      </c>
      <c r="D57" s="156" t="str">
        <f>VLOOKUP(A57,Lists!$B$2:$G$200,3,FALSE)</f>
        <v>MRT</v>
      </c>
      <c r="E57" s="156" t="str">
        <f>VLOOKUP(A57,Lists!$B$2:$G$200,5,FALSE)</f>
        <v>Drought,Floods</v>
      </c>
      <c r="F57" s="161">
        <f t="shared" si="5"/>
        <v>2.6</v>
      </c>
      <c r="G57" s="162">
        <f t="shared" si="6"/>
        <v>3</v>
      </c>
      <c r="H57" s="162" t="str">
        <f t="shared" si="7"/>
        <v>Medium</v>
      </c>
      <c r="I57" s="160" t="str">
        <f>INDEX(Trends!$D$3:$D$404,MATCH(B57,Trends!$C$3:$C$404,0))</f>
        <v>Stable</v>
      </c>
      <c r="J57" s="162" t="str">
        <f>VLOOKUP($B57,Reliability!$A$3:$I$300,9,FALSE)</f>
        <v>High</v>
      </c>
      <c r="K57" s="163">
        <f t="shared" si="8"/>
        <v>2.5</v>
      </c>
      <c r="L57" s="163">
        <f>VLOOKUP($B57,'Impact of the crisis'!$C$6:$N$300,12,FALSE)</f>
        <v>4.0999999999999996</v>
      </c>
      <c r="M57" s="163">
        <f>VLOOKUP($B57,'Impact of the crisis'!$C$6:$AB$300,26,FALSE)</f>
        <v>1.3</v>
      </c>
      <c r="N57" s="163">
        <f>VLOOKUP($B57,'Conditions of people affected'!$C$6:$R$300,16,FALSE)</f>
        <v>2.9</v>
      </c>
      <c r="O57" s="163">
        <f>VLOOKUP($B57,'Conditions of people affected'!$C$6:$R$300,9,FALSE)</f>
        <v>2.8</v>
      </c>
      <c r="P57" s="163">
        <f>VLOOKUP($B57,'Conditions of people affected'!$C$6:$R$300,15,FALSE)</f>
        <v>3</v>
      </c>
      <c r="Q57" s="163">
        <f t="shared" si="9"/>
        <v>2.2000000000000002</v>
      </c>
      <c r="R57" s="163">
        <f>VLOOKUP($B57,'Complexity of the crisis'!$C$6:$AN$300,22,FALSE)</f>
        <v>2.2999999999999998</v>
      </c>
      <c r="S57" s="164">
        <f>VLOOKUP($B57,'Complexity of the crisis'!$C$6:$AN$300,38,FALSE)</f>
        <v>2</v>
      </c>
      <c r="T57" s="159" t="str">
        <f>VLOOKUP(B57,Lists!$C$3:$E$300,3,FALSE)</f>
        <v>Africa</v>
      </c>
      <c r="U57" s="178">
        <f>VLOOKUP(B57,'INFORM Severity - hidden'!$C$5:$V$300,20,FALSE)</f>
        <v>45260</v>
      </c>
    </row>
    <row r="58" spans="1:21" x14ac:dyDescent="0.25">
      <c r="A58" s="155" t="str">
        <f t="array" ref="A58">IFERROR(INDEX(Lists!$B$2:$B$200,SMALL(IF(Lists!$H$2:$H$200="Yes",ROW(Lists!$B$2:$B$200)),ROW(54:54))-1,1),"")</f>
        <v>Complex crisis in Malawi</v>
      </c>
      <c r="B58" s="156" t="str">
        <f>VLOOKUP(A58,Lists!$B$2:$G$200,2,FALSE)</f>
        <v>MWI002</v>
      </c>
      <c r="C58" s="156" t="str">
        <f>VLOOKUP(B58,'INFORM Severity - hidden'!$C$5:$D$200,2,FALSE)</f>
        <v>Malawi</v>
      </c>
      <c r="D58" s="156" t="str">
        <f>VLOOKUP(A58,Lists!$B$2:$G$200,3,FALSE)</f>
        <v>MWI</v>
      </c>
      <c r="E58" s="156" t="str">
        <f>VLOOKUP(A58,Lists!$B$2:$G$200,5,FALSE)</f>
        <v>Drought,Socio-political,Cyclone</v>
      </c>
      <c r="F58" s="161">
        <f t="shared" si="5"/>
        <v>3.4</v>
      </c>
      <c r="G58" s="162">
        <f t="shared" si="6"/>
        <v>4</v>
      </c>
      <c r="H58" s="162" t="str">
        <f t="shared" si="7"/>
        <v>High</v>
      </c>
      <c r="I58" s="160" t="str">
        <f>INDEX(Trends!$D$3:$D$404,MATCH(B58,Trends!$C$3:$C$404,0))</f>
        <v>Decreasing</v>
      </c>
      <c r="J58" s="162" t="str">
        <f>VLOOKUP($B58,Reliability!$A$3:$I$300,9,FALSE)</f>
        <v>Very High</v>
      </c>
      <c r="K58" s="163">
        <f t="shared" si="8"/>
        <v>3.9</v>
      </c>
      <c r="L58" s="163">
        <f>VLOOKUP($B58,'Impact of the crisis'!$C$6:$N$300,12,FALSE)</f>
        <v>4.3</v>
      </c>
      <c r="M58" s="163">
        <f>VLOOKUP($B58,'Impact of the crisis'!$C$6:$AB$300,26,FALSE)</f>
        <v>3.6</v>
      </c>
      <c r="N58" s="163">
        <f>VLOOKUP($B58,'Conditions of people affected'!$C$6:$R$300,16,FALSE)</f>
        <v>3.7</v>
      </c>
      <c r="O58" s="163">
        <f>VLOOKUP($B58,'Conditions of people affected'!$C$6:$R$300,9,FALSE)</f>
        <v>4.4000000000000004</v>
      </c>
      <c r="P58" s="163">
        <f>VLOOKUP($B58,'Conditions of people affected'!$C$6:$R$300,15,FALSE)</f>
        <v>3</v>
      </c>
      <c r="Q58" s="163">
        <f t="shared" si="9"/>
        <v>2.5</v>
      </c>
      <c r="R58" s="163">
        <f>VLOOKUP($B58,'Complexity of the crisis'!$C$6:$AN$300,22,FALSE)</f>
        <v>2.4</v>
      </c>
      <c r="S58" s="164">
        <f>VLOOKUP($B58,'Complexity of the crisis'!$C$6:$AN$300,38,FALSE)</f>
        <v>2.5</v>
      </c>
      <c r="T58" s="159" t="str">
        <f>VLOOKUP(B58,Lists!$C$3:$E$300,3,FALSE)</f>
        <v>Africa</v>
      </c>
      <c r="U58" s="178">
        <f>VLOOKUP(B58,'INFORM Severity - hidden'!$C$5:$V$300,20,FALSE)</f>
        <v>45260</v>
      </c>
    </row>
    <row r="59" spans="1:21" x14ac:dyDescent="0.25">
      <c r="A59" s="155" t="str">
        <f t="array" ref="A59">IFERROR(INDEX(Lists!$B$2:$B$200,SMALL(IF(Lists!$H$2:$H$200="Yes",ROW(Lists!$B$2:$B$200)),ROW(55:55))-1,1),"")</f>
        <v>International Refugees in Malaysia</v>
      </c>
      <c r="B59" s="156" t="str">
        <f>VLOOKUP(A59,Lists!$B$2:$G$200,2,FALSE)</f>
        <v>MYS001</v>
      </c>
      <c r="C59" s="156" t="str">
        <f>VLOOKUP(B59,'INFORM Severity - hidden'!$C$5:$D$200,2,FALSE)</f>
        <v>Malaysia</v>
      </c>
      <c r="D59" s="156" t="str">
        <f>VLOOKUP(A59,Lists!$B$2:$G$200,3,FALSE)</f>
        <v>MYS</v>
      </c>
      <c r="E59" s="156" t="str">
        <f>VLOOKUP(A59,Lists!$B$2:$G$200,5,FALSE)</f>
        <v>Displacement</v>
      </c>
      <c r="F59" s="161">
        <f t="shared" si="5"/>
        <v>2.2999999999999998</v>
      </c>
      <c r="G59" s="162">
        <f t="shared" si="6"/>
        <v>3</v>
      </c>
      <c r="H59" s="162" t="str">
        <f t="shared" si="7"/>
        <v>Medium</v>
      </c>
      <c r="I59" s="160" t="str">
        <f>INDEX(Trends!$D$3:$D$404,MATCH(B59,Trends!$C$3:$C$404,0))</f>
        <v>Decreasing</v>
      </c>
      <c r="J59" s="162" t="str">
        <f>VLOOKUP($B59,Reliability!$A$3:$I$300,9,FALSE)</f>
        <v>High</v>
      </c>
      <c r="K59" s="163">
        <f t="shared" si="8"/>
        <v>2.8</v>
      </c>
      <c r="L59" s="163">
        <f>VLOOKUP($B59,'Impact of the crisis'!$C$6:$N$300,12,FALSE)</f>
        <v>1.7</v>
      </c>
      <c r="M59" s="163">
        <f>VLOOKUP($B59,'Impact of the crisis'!$C$6:$AB$300,26,FALSE)</f>
        <v>3.3</v>
      </c>
      <c r="N59" s="163">
        <f>VLOOKUP($B59,'Conditions of people affected'!$C$6:$R$300,16,FALSE)</f>
        <v>2.0499999999999998</v>
      </c>
      <c r="O59" s="163">
        <f>VLOOKUP($B59,'Conditions of people affected'!$C$6:$R$300,9,FALSE)</f>
        <v>2.1</v>
      </c>
      <c r="P59" s="163">
        <f>VLOOKUP($B59,'Conditions of people affected'!$C$6:$R$300,15,FALSE)</f>
        <v>2</v>
      </c>
      <c r="Q59" s="163">
        <f t="shared" si="9"/>
        <v>2.1</v>
      </c>
      <c r="R59" s="163">
        <f>VLOOKUP($B59,'Complexity of the crisis'!$C$6:$AN$300,22,FALSE)</f>
        <v>1.7</v>
      </c>
      <c r="S59" s="164">
        <f>VLOOKUP($B59,'Complexity of the crisis'!$C$6:$AN$300,38,FALSE)</f>
        <v>2.5</v>
      </c>
      <c r="T59" s="159" t="str">
        <f>VLOOKUP(B59,Lists!$C$3:$E$300,3,FALSE)</f>
        <v>Asia</v>
      </c>
      <c r="U59" s="178">
        <f>VLOOKUP(B59,'INFORM Severity - hidden'!$C$5:$V$300,20,FALSE)</f>
        <v>45260</v>
      </c>
    </row>
    <row r="60" spans="1:21" x14ac:dyDescent="0.25">
      <c r="A60" s="155" t="str">
        <f t="array" ref="A60">IFERROR(INDEX(Lists!$B$2:$B$200,SMALL(IF(Lists!$H$2:$H$200="Yes",ROW(Lists!$B$2:$B$200)),ROW(56:56))-1,1),"")</f>
        <v>Food Security Crisis in Namibia</v>
      </c>
      <c r="B60" s="156" t="str">
        <f>VLOOKUP(A60,Lists!$B$2:$G$200,2,FALSE)</f>
        <v>NAM002</v>
      </c>
      <c r="C60" s="156" t="str">
        <f>VLOOKUP(B60,'INFORM Severity - hidden'!$C$5:$D$200,2,FALSE)</f>
        <v>Namibia</v>
      </c>
      <c r="D60" s="156" t="str">
        <f>VLOOKUP(A60,Lists!$B$2:$G$200,3,FALSE)</f>
        <v>NAM</v>
      </c>
      <c r="E60" s="156" t="str">
        <f>VLOOKUP(A60,Lists!$B$2:$G$200,5,FALSE)</f>
        <v>Drought</v>
      </c>
      <c r="F60" s="161">
        <f t="shared" si="5"/>
        <v>2.5</v>
      </c>
      <c r="G60" s="162">
        <f t="shared" si="6"/>
        <v>3</v>
      </c>
      <c r="H60" s="162" t="str">
        <f t="shared" si="7"/>
        <v>Medium</v>
      </c>
      <c r="I60" s="160" t="str">
        <f>INDEX(Trends!$D$3:$D$404,MATCH(B60,Trends!$C$3:$C$404,0))</f>
        <v>Increasing</v>
      </c>
      <c r="J60" s="162" t="str">
        <f>VLOOKUP($B60,Reliability!$A$3:$I$300,9,FALSE)</f>
        <v>Medium</v>
      </c>
      <c r="K60" s="163">
        <f t="shared" si="8"/>
        <v>2.8</v>
      </c>
      <c r="L60" s="163">
        <f>VLOOKUP($B60,'Impact of the crisis'!$C$6:$N$300,12,FALSE)</f>
        <v>4.3</v>
      </c>
      <c r="M60" s="163">
        <f>VLOOKUP($B60,'Impact of the crisis'!$C$6:$AB$300,26,FALSE)</f>
        <v>1.7</v>
      </c>
      <c r="N60" s="163">
        <f>VLOOKUP($B60,'Conditions of people affected'!$C$6:$R$300,16,FALSE)</f>
        <v>3.05</v>
      </c>
      <c r="O60" s="163">
        <f>VLOOKUP($B60,'Conditions of people affected'!$C$6:$R$300,9,FALSE)</f>
        <v>3.1</v>
      </c>
      <c r="P60" s="163">
        <f>VLOOKUP($B60,'Conditions of people affected'!$C$6:$R$300,15,FALSE)</f>
        <v>3</v>
      </c>
      <c r="Q60" s="163">
        <f t="shared" si="9"/>
        <v>1.3</v>
      </c>
      <c r="R60" s="163">
        <f>VLOOKUP($B60,'Complexity of the crisis'!$C$6:$AN$300,22,FALSE)</f>
        <v>1.5</v>
      </c>
      <c r="S60" s="164">
        <f>VLOOKUP($B60,'Complexity of the crisis'!$C$6:$AN$300,38,FALSE)</f>
        <v>1</v>
      </c>
      <c r="T60" s="159" t="str">
        <f>VLOOKUP(B60,Lists!$C$3:$E$300,3,FALSE)</f>
        <v>Africa</v>
      </c>
      <c r="U60" s="178">
        <f>VLOOKUP(B60,'INFORM Severity - hidden'!$C$5:$V$300,20,FALSE)</f>
        <v>45260</v>
      </c>
    </row>
    <row r="61" spans="1:21" x14ac:dyDescent="0.25">
      <c r="A61" s="155" t="str">
        <f t="array" ref="A61">IFERROR(INDEX(Lists!$B$2:$B$200,SMALL(IF(Lists!$H$2:$H$200="Yes",ROW(Lists!$B$2:$B$200)),ROW(57:57))-1,1),"")</f>
        <v>Multiple crises in Niger</v>
      </c>
      <c r="B61" s="156" t="str">
        <f>VLOOKUP(A61,Lists!$B$2:$G$200,2,FALSE)</f>
        <v>NER001</v>
      </c>
      <c r="C61" s="156" t="str">
        <f>VLOOKUP(B61,'INFORM Severity - hidden'!$C$5:$D$200,2,FALSE)</f>
        <v>Niger</v>
      </c>
      <c r="D61" s="156" t="str">
        <f>VLOOKUP(A61,Lists!$B$2:$G$200,3,FALSE)</f>
        <v>NER</v>
      </c>
      <c r="E61" s="156" t="str">
        <f>VLOOKUP(A61,Lists!$B$2:$G$200,5,FALSE)</f>
        <v>Conflict,Displacement</v>
      </c>
      <c r="F61" s="161">
        <f t="shared" si="5"/>
        <v>3.7</v>
      </c>
      <c r="G61" s="162">
        <f t="shared" si="6"/>
        <v>4</v>
      </c>
      <c r="H61" s="162" t="str">
        <f t="shared" si="7"/>
        <v>High</v>
      </c>
      <c r="I61" s="160" t="str">
        <f>INDEX(Trends!$D$3:$D$404,MATCH(B61,Trends!$C$3:$C$404,0))</f>
        <v>Stable</v>
      </c>
      <c r="J61" s="162" t="str">
        <f>VLOOKUP($B61,Reliability!$A$3:$I$300,9,FALSE)</f>
        <v>Very High</v>
      </c>
      <c r="K61" s="163">
        <f t="shared" si="8"/>
        <v>3.7</v>
      </c>
      <c r="L61" s="163">
        <f>VLOOKUP($B61,'Impact of the crisis'!$C$6:$N$300,12,FALSE)</f>
        <v>3.7</v>
      </c>
      <c r="M61" s="163">
        <f>VLOOKUP($B61,'Impact of the crisis'!$C$6:$AB$300,26,FALSE)</f>
        <v>3.7</v>
      </c>
      <c r="N61" s="163">
        <f>VLOOKUP($B61,'Conditions of people affected'!$C$6:$R$300,16,FALSE)</f>
        <v>4.0999999999999996</v>
      </c>
      <c r="O61" s="163">
        <f>VLOOKUP($B61,'Conditions of people affected'!$C$6:$R$300,9,FALSE)</f>
        <v>4.2</v>
      </c>
      <c r="P61" s="163">
        <f>VLOOKUP($B61,'Conditions of people affected'!$C$6:$R$300,15,FALSE)</f>
        <v>4</v>
      </c>
      <c r="Q61" s="163">
        <f t="shared" si="9"/>
        <v>3.1</v>
      </c>
      <c r="R61" s="163">
        <f>VLOOKUP($B61,'Complexity of the crisis'!$C$6:$AN$300,22,FALSE)</f>
        <v>2.7</v>
      </c>
      <c r="S61" s="164">
        <f>VLOOKUP($B61,'Complexity of the crisis'!$C$6:$AN$300,38,FALSE)</f>
        <v>3.5</v>
      </c>
      <c r="T61" s="159" t="str">
        <f>VLOOKUP(B61,Lists!$C$3:$E$300,3,FALSE)</f>
        <v>Africa</v>
      </c>
      <c r="U61" s="178">
        <f>VLOOKUP(B61,'INFORM Severity - hidden'!$C$5:$V$300,20,FALSE)</f>
        <v>45260</v>
      </c>
    </row>
    <row r="62" spans="1:21" x14ac:dyDescent="0.25">
      <c r="A62" s="155" t="str">
        <f t="array" ref="A62">IFERROR(INDEX(Lists!$B$2:$B$200,SMALL(IF(Lists!$H$2:$H$200="Yes",ROW(Lists!$B$2:$B$200)),ROW(58:58))-1,1),"")</f>
        <v>Complex crisis in Nigeria</v>
      </c>
      <c r="B62" s="156" t="str">
        <f>VLOOKUP(A62,Lists!$B$2:$G$200,2,FALSE)</f>
        <v>NGA001</v>
      </c>
      <c r="C62" s="156" t="str">
        <f>VLOOKUP(B62,'INFORM Severity - hidden'!$C$5:$D$200,2,FALSE)</f>
        <v>Nigeria</v>
      </c>
      <c r="D62" s="156" t="str">
        <f>VLOOKUP(A62,Lists!$B$2:$G$200,3,FALSE)</f>
        <v>NGA</v>
      </c>
      <c r="E62" s="156" t="str">
        <f>VLOOKUP(A62,Lists!$B$2:$G$200,5,FALSE)</f>
        <v>Conflict,Displacement,Violence</v>
      </c>
      <c r="F62" s="161">
        <f t="shared" si="5"/>
        <v>3.9</v>
      </c>
      <c r="G62" s="162">
        <f t="shared" si="6"/>
        <v>4</v>
      </c>
      <c r="H62" s="162" t="str">
        <f t="shared" si="7"/>
        <v>High</v>
      </c>
      <c r="I62" s="160" t="str">
        <f>INDEX(Trends!$D$3:$D$404,MATCH(B62,Trends!$C$3:$C$404,0))</f>
        <v>Decreasing</v>
      </c>
      <c r="J62" s="162" t="str">
        <f>VLOOKUP($B62,Reliability!$A$3:$I$300,9,FALSE)</f>
        <v>High</v>
      </c>
      <c r="K62" s="163">
        <f t="shared" si="8"/>
        <v>4.0999999999999996</v>
      </c>
      <c r="L62" s="163">
        <f>VLOOKUP($B62,'Impact of the crisis'!$C$6:$N$300,12,FALSE)</f>
        <v>4.8</v>
      </c>
      <c r="M62" s="163">
        <f>VLOOKUP($B62,'Impact of the crisis'!$C$6:$AB$300,26,FALSE)</f>
        <v>3.7</v>
      </c>
      <c r="N62" s="163">
        <f>VLOOKUP($B62,'Conditions of people affected'!$C$6:$R$300,16,FALSE)</f>
        <v>4</v>
      </c>
      <c r="O62" s="163">
        <f>VLOOKUP($B62,'Conditions of people affected'!$C$6:$R$300,9,FALSE)</f>
        <v>5</v>
      </c>
      <c r="P62" s="163">
        <f>VLOOKUP($B62,'Conditions of people affected'!$C$6:$R$300,15,FALSE)</f>
        <v>3</v>
      </c>
      <c r="Q62" s="163">
        <f t="shared" si="9"/>
        <v>3.7</v>
      </c>
      <c r="R62" s="163">
        <f>VLOOKUP($B62,'Complexity of the crisis'!$C$6:$AN$300,22,FALSE)</f>
        <v>3.4</v>
      </c>
      <c r="S62" s="164">
        <f>VLOOKUP($B62,'Complexity of the crisis'!$C$6:$AN$300,38,FALSE)</f>
        <v>4</v>
      </c>
      <c r="T62" s="159" t="str">
        <f>VLOOKUP(B62,Lists!$C$3:$E$300,3,FALSE)</f>
        <v>Africa</v>
      </c>
      <c r="U62" s="178">
        <f>VLOOKUP(B62,'INFORM Severity - hidden'!$C$5:$V$300,20,FALSE)</f>
        <v>45258</v>
      </c>
    </row>
    <row r="63" spans="1:21" x14ac:dyDescent="0.25">
      <c r="A63" s="155" t="str">
        <f t="array" ref="A63">IFERROR(INDEX(Lists!$B$2:$B$200,SMALL(IF(Lists!$H$2:$H$200="Yes",ROW(Lists!$B$2:$B$200)),ROW(59:59))-1,1),"")</f>
        <v>Socioeconomic crisis in Nicaragua</v>
      </c>
      <c r="B63" s="156" t="str">
        <f>VLOOKUP(A63,Lists!$B$2:$G$200,2,FALSE)</f>
        <v>NIC001</v>
      </c>
      <c r="C63" s="156" t="str">
        <f>VLOOKUP(B63,'INFORM Severity - hidden'!$C$5:$D$200,2,FALSE)</f>
        <v>Nicaragua</v>
      </c>
      <c r="D63" s="156" t="str">
        <f>VLOOKUP(A63,Lists!$B$2:$G$200,3,FALSE)</f>
        <v>NIC</v>
      </c>
      <c r="E63" s="156" t="str">
        <f>VLOOKUP(A63,Lists!$B$2:$G$200,5,FALSE)</f>
        <v>Socio-political</v>
      </c>
      <c r="F63" s="161">
        <f t="shared" si="5"/>
        <v>1.9</v>
      </c>
      <c r="G63" s="162">
        <f t="shared" si="6"/>
        <v>2</v>
      </c>
      <c r="H63" s="162" t="str">
        <f t="shared" si="7"/>
        <v>Low</v>
      </c>
      <c r="I63" s="160" t="str">
        <f>INDEX(Trends!$D$3:$D$404,MATCH(B63,Trends!$C$3:$C$404,0))</f>
        <v>-</v>
      </c>
      <c r="J63" s="162" t="str">
        <f>VLOOKUP($B63,Reliability!$A$3:$I$300,9,FALSE)</f>
        <v>High</v>
      </c>
      <c r="K63" s="163">
        <f t="shared" si="8"/>
        <v>2.9</v>
      </c>
      <c r="L63" s="163">
        <f>VLOOKUP($B63,'Impact of the crisis'!$C$6:$N$300,12,FALSE)</f>
        <v>4.0999999999999996</v>
      </c>
      <c r="M63" s="163">
        <f>VLOOKUP($B63,'Impact of the crisis'!$C$6:$AB$300,26,FALSE)</f>
        <v>2</v>
      </c>
      <c r="N63" s="163">
        <f>VLOOKUP($B63,'Conditions of people affected'!$C$6:$R$300,16,FALSE)</f>
        <v>0.5</v>
      </c>
      <c r="O63" s="163">
        <f>VLOOKUP($B63,'Conditions of people affected'!$C$6:$R$300,9,FALSE)</f>
        <v>0</v>
      </c>
      <c r="P63" s="163">
        <f>VLOOKUP($B63,'Conditions of people affected'!$C$6:$R$300,15,FALSE)</f>
        <v>1</v>
      </c>
      <c r="Q63" s="163">
        <f t="shared" si="9"/>
        <v>2.8</v>
      </c>
      <c r="R63" s="163">
        <f>VLOOKUP($B63,'Complexity of the crisis'!$C$6:$AN$300,22,FALSE)</f>
        <v>2.6</v>
      </c>
      <c r="S63" s="164">
        <f>VLOOKUP($B63,'Complexity of the crisis'!$C$6:$AN$300,38,FALSE)</f>
        <v>3</v>
      </c>
      <c r="T63" s="159" t="str">
        <f>VLOOKUP(B63,Lists!$C$3:$E$300,3,FALSE)</f>
        <v>Americas</v>
      </c>
      <c r="U63" s="178">
        <f>VLOOKUP(B63,'INFORM Severity - hidden'!$C$5:$V$300,20,FALSE)</f>
        <v>45259</v>
      </c>
    </row>
    <row r="64" spans="1:21" x14ac:dyDescent="0.25">
      <c r="A64" s="155" t="str">
        <f t="array" ref="A64">IFERROR(INDEX(Lists!$B$2:$B$200,SMALL(IF(Lists!$H$2:$H$200="Yes",ROW(Lists!$B$2:$B$200)),ROW(60:60))-1,1),"")</f>
        <v>Complex crisis in Pakistan</v>
      </c>
      <c r="B64" s="156" t="str">
        <f>VLOOKUP(A64,Lists!$B$2:$G$200,2,FALSE)</f>
        <v>PAK001</v>
      </c>
      <c r="C64" s="156" t="str">
        <f>VLOOKUP(B64,'INFORM Severity - hidden'!$C$5:$D$200,2,FALSE)</f>
        <v>Pakistan</v>
      </c>
      <c r="D64" s="156" t="str">
        <f>VLOOKUP(A64,Lists!$B$2:$G$200,3,FALSE)</f>
        <v>PAK</v>
      </c>
      <c r="E64" s="156" t="str">
        <f>VLOOKUP(A64,Lists!$B$2:$G$200,5,FALSE)</f>
        <v>Displacement,Conflict</v>
      </c>
      <c r="F64" s="161">
        <f t="shared" si="5"/>
        <v>3.9</v>
      </c>
      <c r="G64" s="162">
        <f t="shared" si="6"/>
        <v>4</v>
      </c>
      <c r="H64" s="162" t="str">
        <f t="shared" si="7"/>
        <v>High</v>
      </c>
      <c r="I64" s="160" t="str">
        <f>INDEX(Trends!$D$3:$D$404,MATCH(B64,Trends!$C$3:$C$404,0))</f>
        <v>Stable</v>
      </c>
      <c r="J64" s="162" t="str">
        <f>VLOOKUP($B64,Reliability!$A$3:$I$300,9,FALSE)</f>
        <v>High</v>
      </c>
      <c r="K64" s="163">
        <f t="shared" si="8"/>
        <v>4</v>
      </c>
      <c r="L64" s="163">
        <f>VLOOKUP($B64,'Impact of the crisis'!$C$6:$N$300,12,FALSE)</f>
        <v>5</v>
      </c>
      <c r="M64" s="163">
        <f>VLOOKUP($B64,'Impact of the crisis'!$C$6:$AB$300,26,FALSE)</f>
        <v>3.2</v>
      </c>
      <c r="N64" s="163">
        <f>VLOOKUP($B64,'Conditions of people affected'!$C$6:$R$300,16,FALSE)</f>
        <v>4</v>
      </c>
      <c r="O64" s="163">
        <f>VLOOKUP($B64,'Conditions of people affected'!$C$6:$R$300,9,FALSE)</f>
        <v>5</v>
      </c>
      <c r="P64" s="163">
        <f>VLOOKUP($B64,'Conditions of people affected'!$C$6:$R$300,15,FALSE)</f>
        <v>3</v>
      </c>
      <c r="Q64" s="163">
        <f t="shared" si="9"/>
        <v>3.7</v>
      </c>
      <c r="R64" s="163">
        <f>VLOOKUP($B64,'Complexity of the crisis'!$C$6:$AN$300,22,FALSE)</f>
        <v>3.3</v>
      </c>
      <c r="S64" s="164">
        <f>VLOOKUP($B64,'Complexity of the crisis'!$C$6:$AN$300,38,FALSE)</f>
        <v>4</v>
      </c>
      <c r="T64" s="159" t="str">
        <f>VLOOKUP(B64,Lists!$C$3:$E$300,3,FALSE)</f>
        <v>Asia</v>
      </c>
      <c r="U64" s="178">
        <f>VLOOKUP(B64,'INFORM Severity - hidden'!$C$5:$V$300,20,FALSE)</f>
        <v>45260</v>
      </c>
    </row>
    <row r="65" spans="1:21" x14ac:dyDescent="0.25">
      <c r="A65" s="155" t="str">
        <f t="array" ref="A65">IFERROR(INDEX(Lists!$B$2:$B$200,SMALL(IF(Lists!$H$2:$H$200="Yes",ROW(Lists!$B$2:$B$200)),ROW(61:61))-1,1),"")</f>
        <v>Venezuela displacement in Panama</v>
      </c>
      <c r="B65" s="156" t="str">
        <f>VLOOKUP(A65,Lists!$B$2:$G$200,2,FALSE)</f>
        <v>PAN002</v>
      </c>
      <c r="C65" s="156" t="str">
        <f>VLOOKUP(B65,'INFORM Severity - hidden'!$C$5:$D$200,2,FALSE)</f>
        <v>Panama</v>
      </c>
      <c r="D65" s="156" t="str">
        <f>VLOOKUP(A65,Lists!$B$2:$G$200,3,FALSE)</f>
        <v>PAN</v>
      </c>
      <c r="E65" s="156" t="str">
        <f>VLOOKUP(A65,Lists!$B$2:$G$200,5,FALSE)</f>
        <v>Displacement</v>
      </c>
      <c r="F65" s="161">
        <f t="shared" si="5"/>
        <v>2</v>
      </c>
      <c r="G65" s="162">
        <f t="shared" si="6"/>
        <v>2</v>
      </c>
      <c r="H65" s="162" t="str">
        <f t="shared" si="7"/>
        <v>Low</v>
      </c>
      <c r="I65" s="160" t="str">
        <f>INDEX(Trends!$D$3:$D$404,MATCH(B65,Trends!$C$3:$C$404,0))</f>
        <v>Decreasing</v>
      </c>
      <c r="J65" s="162" t="str">
        <f>VLOOKUP($B65,Reliability!$A$3:$I$300,9,FALSE)</f>
        <v>High</v>
      </c>
      <c r="K65" s="163">
        <f t="shared" si="8"/>
        <v>2.5</v>
      </c>
      <c r="L65" s="163">
        <f>VLOOKUP($B65,'Impact of the crisis'!$C$6:$N$300,12,FALSE)</f>
        <v>2.5</v>
      </c>
      <c r="M65" s="163">
        <f>VLOOKUP($B65,'Impact of the crisis'!$C$6:$AB$300,26,FALSE)</f>
        <v>2.5</v>
      </c>
      <c r="N65" s="163">
        <f>VLOOKUP($B65,'Conditions of people affected'!$C$6:$R$300,16,FALSE)</f>
        <v>1.95</v>
      </c>
      <c r="O65" s="163">
        <f>VLOOKUP($B65,'Conditions of people affected'!$C$6:$R$300,9,FALSE)</f>
        <v>0.9</v>
      </c>
      <c r="P65" s="163">
        <f>VLOOKUP($B65,'Conditions of people affected'!$C$6:$R$300,15,FALSE)</f>
        <v>3</v>
      </c>
      <c r="Q65" s="163">
        <f t="shared" si="9"/>
        <v>1.7</v>
      </c>
      <c r="R65" s="163">
        <f>VLOOKUP($B65,'Complexity of the crisis'!$C$6:$AN$300,22,FALSE)</f>
        <v>1.4</v>
      </c>
      <c r="S65" s="164">
        <f>VLOOKUP($B65,'Complexity of the crisis'!$C$6:$AN$300,38,FALSE)</f>
        <v>2</v>
      </c>
      <c r="T65" s="159" t="str">
        <f>VLOOKUP(B65,Lists!$C$3:$E$300,3,FALSE)</f>
        <v>Americas</v>
      </c>
      <c r="U65" s="178">
        <f>VLOOKUP(B65,'INFORM Severity - hidden'!$C$5:$V$300,20,FALSE)</f>
        <v>45193</v>
      </c>
    </row>
    <row r="66" spans="1:21" x14ac:dyDescent="0.25">
      <c r="A66" s="155" t="str">
        <f t="array" ref="A66">IFERROR(INDEX(Lists!$B$2:$B$200,SMALL(IF(Lists!$H$2:$H$200="Yes",ROW(Lists!$B$2:$B$200)),ROW(62:62))-1,1),"")</f>
        <v>Venezuela displacement in Peru</v>
      </c>
      <c r="B66" s="156" t="str">
        <f>VLOOKUP(A66,Lists!$B$2:$G$200,2,FALSE)</f>
        <v>PER002</v>
      </c>
      <c r="C66" s="156" t="str">
        <f>VLOOKUP(B66,'INFORM Severity - hidden'!$C$5:$D$200,2,FALSE)</f>
        <v>Peru</v>
      </c>
      <c r="D66" s="156" t="str">
        <f>VLOOKUP(A66,Lists!$B$2:$G$200,3,FALSE)</f>
        <v>PER</v>
      </c>
      <c r="E66" s="156" t="str">
        <f>VLOOKUP(A66,Lists!$B$2:$G$200,5,FALSE)</f>
        <v>Displacement</v>
      </c>
      <c r="F66" s="161">
        <f t="shared" si="5"/>
        <v>2.9</v>
      </c>
      <c r="G66" s="162">
        <f t="shared" si="6"/>
        <v>3</v>
      </c>
      <c r="H66" s="162" t="str">
        <f t="shared" si="7"/>
        <v>Medium</v>
      </c>
      <c r="I66" s="160" t="str">
        <f>INDEX(Trends!$D$3:$D$404,MATCH(B66,Trends!$C$3:$C$404,0))</f>
        <v>Decreasing</v>
      </c>
      <c r="J66" s="162" t="str">
        <f>VLOOKUP($B66,Reliability!$A$3:$I$300,9,FALSE)</f>
        <v>Very High</v>
      </c>
      <c r="K66" s="163">
        <f t="shared" si="8"/>
        <v>3.4</v>
      </c>
      <c r="L66" s="163">
        <f>VLOOKUP($B66,'Impact of the crisis'!$C$6:$N$300,12,FALSE)</f>
        <v>4</v>
      </c>
      <c r="M66" s="163">
        <f>VLOOKUP($B66,'Impact of the crisis'!$C$6:$AB$300,26,FALSE)</f>
        <v>3</v>
      </c>
      <c r="N66" s="163">
        <f>VLOOKUP($B66,'Conditions of people affected'!$C$6:$R$300,16,FALSE)</f>
        <v>2.7</v>
      </c>
      <c r="O66" s="163">
        <f>VLOOKUP($B66,'Conditions of people affected'!$C$6:$R$300,9,FALSE)</f>
        <v>3.4</v>
      </c>
      <c r="P66" s="163">
        <f>VLOOKUP($B66,'Conditions of people affected'!$C$6:$R$300,15,FALSE)</f>
        <v>2</v>
      </c>
      <c r="Q66" s="163">
        <f t="shared" si="9"/>
        <v>2.7</v>
      </c>
      <c r="R66" s="163">
        <f>VLOOKUP($B66,'Complexity of the crisis'!$C$6:$AN$300,22,FALSE)</f>
        <v>2.2999999999999998</v>
      </c>
      <c r="S66" s="164">
        <f>VLOOKUP($B66,'Complexity of the crisis'!$C$6:$AN$300,38,FALSE)</f>
        <v>3</v>
      </c>
      <c r="T66" s="159" t="str">
        <f>VLOOKUP(B66,Lists!$C$3:$E$300,3,FALSE)</f>
        <v>Americas</v>
      </c>
      <c r="U66" s="178">
        <f>VLOOKUP(B66,'INFORM Severity - hidden'!$C$5:$V$300,20,FALSE)</f>
        <v>45260</v>
      </c>
    </row>
    <row r="67" spans="1:21" x14ac:dyDescent="0.25">
      <c r="A67" s="157" t="str">
        <f t="array" ref="A67">IFERROR(INDEX(Lists!$B$2:$B$200,SMALL(IF(Lists!$H$2:$H$200="Yes",ROW(Lists!$B$2:$B$200)),ROW(63:63))-1,1),"")</f>
        <v>Mindanao conflict</v>
      </c>
      <c r="B67" s="158" t="str">
        <f>VLOOKUP(A67,Lists!$B$2:$G$200,2,FALSE)</f>
        <v>PHL003</v>
      </c>
      <c r="C67" s="158" t="str">
        <f>VLOOKUP(B67,'INFORM Severity - hidden'!$C$5:$D$200,2,FALSE)</f>
        <v>Philippines</v>
      </c>
      <c r="D67" s="158" t="str">
        <f>VLOOKUP(A67,Lists!$B$2:$G$200,3,FALSE)</f>
        <v>PHL</v>
      </c>
      <c r="E67" s="158" t="str">
        <f>VLOOKUP(A67,Lists!$B$2:$G$200,5,FALSE)</f>
        <v>Conflict,Violence</v>
      </c>
      <c r="F67" s="161">
        <f t="shared" si="5"/>
        <v>2.2000000000000002</v>
      </c>
      <c r="G67" s="162">
        <f t="shared" si="6"/>
        <v>3</v>
      </c>
      <c r="H67" s="162" t="str">
        <f t="shared" si="7"/>
        <v>Medium</v>
      </c>
      <c r="I67" s="160" t="str">
        <f>INDEX(Trends!$D$3:$D$404,MATCH(B67,Trends!$C$3:$C$404,0))</f>
        <v>Stable</v>
      </c>
      <c r="J67" s="162" t="str">
        <f>VLOOKUP($B67,Reliability!$A$3:$I$300,9,FALSE)</f>
        <v>High</v>
      </c>
      <c r="K67" s="163">
        <f t="shared" si="8"/>
        <v>2.8</v>
      </c>
      <c r="L67" s="163">
        <f>VLOOKUP($B67,'Impact of the crisis'!$C$6:$N$300,12,FALSE)</f>
        <v>2.7</v>
      </c>
      <c r="M67" s="163">
        <f>VLOOKUP($B67,'Impact of the crisis'!$C$6:$AB$300,26,FALSE)</f>
        <v>2.8</v>
      </c>
      <c r="N67" s="163">
        <f>VLOOKUP($B67,'Conditions of people affected'!$C$6:$R$300,16,FALSE)</f>
        <v>1.45</v>
      </c>
      <c r="O67" s="163">
        <f>VLOOKUP($B67,'Conditions of people affected'!$C$6:$R$300,9,FALSE)</f>
        <v>1.9</v>
      </c>
      <c r="P67" s="163">
        <f>VLOOKUP($B67,'Conditions of people affected'!$C$6:$R$300,15,FALSE)</f>
        <v>1</v>
      </c>
      <c r="Q67" s="163">
        <f t="shared" si="9"/>
        <v>2.7</v>
      </c>
      <c r="R67" s="163">
        <f>VLOOKUP($B67,'Complexity of the crisis'!$C$6:$AN$300,22,FALSE)</f>
        <v>2.8</v>
      </c>
      <c r="S67" s="164">
        <f>VLOOKUP($B67,'Complexity of the crisis'!$C$6:$AN$300,38,FALSE)</f>
        <v>2.5</v>
      </c>
      <c r="T67" s="159" t="str">
        <f>VLOOKUP(B67,Lists!$C$3:$E$300,3,FALSE)</f>
        <v>Asia</v>
      </c>
      <c r="U67" s="178">
        <f>VLOOKUP(B67,'INFORM Severity - hidden'!$C$5:$V$300,20,FALSE)</f>
        <v>45260</v>
      </c>
    </row>
    <row r="68" spans="1:21" x14ac:dyDescent="0.25">
      <c r="A68" s="157" t="str">
        <f t="array" ref="A68">IFERROR(INDEX(Lists!$B$2:$B$200,SMALL(IF(Lists!$H$2:$H$200="Yes",ROW(Lists!$B$2:$B$200)),ROW(64:64))-1,1),"")</f>
        <v>Highlands Violence</v>
      </c>
      <c r="B68" s="158" t="str">
        <f>VLOOKUP(A68,Lists!$B$2:$G$200,2,FALSE)</f>
        <v>PNG003</v>
      </c>
      <c r="C68" s="158" t="str">
        <f>VLOOKUP(B68,'INFORM Severity - hidden'!$C$5:$D$200,2,FALSE)</f>
        <v>Papua New Guinea</v>
      </c>
      <c r="D68" s="158" t="str">
        <f>VLOOKUP(A68,Lists!$B$2:$G$200,3,FALSE)</f>
        <v>PNG</v>
      </c>
      <c r="E68" s="158" t="str">
        <f>VLOOKUP(A68,Lists!$B$2:$G$200,5,FALSE)</f>
        <v>Earthquake</v>
      </c>
      <c r="F68" s="161">
        <f t="shared" si="5"/>
        <v>2.6</v>
      </c>
      <c r="G68" s="162">
        <f t="shared" si="6"/>
        <v>3</v>
      </c>
      <c r="H68" s="162" t="str">
        <f t="shared" si="7"/>
        <v>Medium</v>
      </c>
      <c r="I68" s="160" t="str">
        <f>INDEX(Trends!$D$3:$D$404,MATCH(B68,Trends!$C$3:$C$404,0))</f>
        <v>Increasing</v>
      </c>
      <c r="J68" s="162" t="str">
        <f>VLOOKUP($B68,Reliability!$A$3:$I$300,9,FALSE)</f>
        <v>High</v>
      </c>
      <c r="K68" s="163">
        <f t="shared" si="8"/>
        <v>2.2999999999999998</v>
      </c>
      <c r="L68" s="163">
        <f>VLOOKUP($B68,'Impact of the crisis'!$C$6:$N$300,12,FALSE)</f>
        <v>1.8</v>
      </c>
      <c r="M68" s="163">
        <f>VLOOKUP($B68,'Impact of the crisis'!$C$6:$AB$300,26,FALSE)</f>
        <v>2.5</v>
      </c>
      <c r="N68" s="163">
        <f>VLOOKUP($B68,'Conditions of people affected'!$C$6:$R$300,16,FALSE)</f>
        <v>2.7</v>
      </c>
      <c r="O68" s="163">
        <f>VLOOKUP($B68,'Conditions of people affected'!$C$6:$R$300,9,FALSE)</f>
        <v>2.4</v>
      </c>
      <c r="P68" s="163">
        <f>VLOOKUP($B68,'Conditions of people affected'!$C$6:$R$300,15,FALSE)</f>
        <v>3</v>
      </c>
      <c r="Q68" s="163">
        <f t="shared" si="9"/>
        <v>2.6</v>
      </c>
      <c r="R68" s="163">
        <f>VLOOKUP($B68,'Complexity of the crisis'!$C$6:$AN$300,22,FALSE)</f>
        <v>2.7</v>
      </c>
      <c r="S68" s="164">
        <f>VLOOKUP($B68,'Complexity of the crisis'!$C$6:$AN$300,38,FALSE)</f>
        <v>2.5</v>
      </c>
      <c r="T68" s="159" t="str">
        <f>VLOOKUP(B68,Lists!$C$3:$E$300,3,FALSE)</f>
        <v>Pacific</v>
      </c>
      <c r="U68" s="178">
        <f>VLOOKUP(B68,'INFORM Severity - hidden'!$C$5:$V$300,20,FALSE)</f>
        <v>45260</v>
      </c>
    </row>
    <row r="69" spans="1:21" x14ac:dyDescent="0.25">
      <c r="A69" s="157" t="str">
        <f t="array" ref="A69">IFERROR(INDEX(Lists!$B$2:$B$200,SMALL(IF(Lists!$H$2:$H$200="Yes",ROW(Lists!$B$2:$B$200)),ROW(65:65))-1,1),"")</f>
        <v>Displacement from Russia-Ukraine conflict in Poland</v>
      </c>
      <c r="B69" s="158" t="str">
        <f>VLOOKUP(A69,Lists!$B$2:$G$200,2,FALSE)</f>
        <v>POL002</v>
      </c>
      <c r="C69" s="158" t="str">
        <f>VLOOKUP(B69,'INFORM Severity - hidden'!$C$5:$D$200,2,FALSE)</f>
        <v>Poland</v>
      </c>
      <c r="D69" s="158" t="str">
        <f>VLOOKUP(A69,Lists!$B$2:$G$200,3,FALSE)</f>
        <v>POL</v>
      </c>
      <c r="E69" s="158" t="str">
        <f>VLOOKUP(A69,Lists!$B$2:$G$200,5,FALSE)</f>
        <v>Displacement,Conflict</v>
      </c>
      <c r="F69" s="161">
        <f t="shared" ref="F69:F95" si="10">IF(OR(N69="x",K69="x"),"x",ROUND((5-GEOMEAN(((5-K69)/5*4+1),((5-N69)/5*4+1),((5-N69)/5*4+1)))/4*3.5+Q69*0.3,1))</f>
        <v>2.1</v>
      </c>
      <c r="G69" s="162">
        <f t="shared" ref="G69:G95" si="11">IF(F69="x","x",ROUNDUP(F69,0))</f>
        <v>3</v>
      </c>
      <c r="H69" s="162" t="str">
        <f t="shared" ref="H69:H95" si="12">IF(N69="x","x",IF(K69="x","x",(IF(G69=5,"Very High",IF(G69=4,"High",IF(G69=3,"Medium",IF(G69=2,"Low","Very Low")))))))</f>
        <v>Medium</v>
      </c>
      <c r="I69" s="160" t="str">
        <f>INDEX(Trends!$D$3:$D$404,MATCH(B69,Trends!$C$3:$C$404,0))</f>
        <v>Decreasing</v>
      </c>
      <c r="J69" s="162" t="str">
        <f>VLOOKUP($B69,Reliability!$A$3:$I$300,9,FALSE)</f>
        <v>Very High</v>
      </c>
      <c r="K69" s="163">
        <f t="shared" ref="K69:K95" si="13">IF(OR(M69="x",L69="x"),"x",ROUND((5-GEOMEAN(((5-L69)/5*4+1),((5-M69)/5*4+1),((5-M69)/5*4+1)))/4*5,1))</f>
        <v>3.4</v>
      </c>
      <c r="L69" s="163">
        <f>VLOOKUP($B69,'Impact of the crisis'!$C$6:$N$300,12,FALSE)</f>
        <v>4.8</v>
      </c>
      <c r="M69" s="163">
        <f>VLOOKUP($B69,'Impact of the crisis'!$C$6:$AB$300,26,FALSE)</f>
        <v>2.2999999999999998</v>
      </c>
      <c r="N69" s="163">
        <f>VLOOKUP($B69,'Conditions of people affected'!$C$6:$R$300,16,FALSE)</f>
        <v>2.15</v>
      </c>
      <c r="O69" s="163">
        <f>VLOOKUP($B69,'Conditions of people affected'!$C$6:$R$300,9,FALSE)</f>
        <v>3.3</v>
      </c>
      <c r="P69" s="163">
        <f>VLOOKUP($B69,'Conditions of people affected'!$C$6:$R$300,15,FALSE)</f>
        <v>1</v>
      </c>
      <c r="Q69" s="163">
        <f t="shared" ref="Q69:Q95" si="14">IF(OR(S69="x",R69="x"),R69,ROUND((5-GEOMEAN(((5-R69)/5*4+1),((5-S69)/5*4+1)))/4*5,1))</f>
        <v>0.9</v>
      </c>
      <c r="R69" s="163">
        <f>VLOOKUP($B69,'Complexity of the crisis'!$C$6:$AN$300,22,FALSE)</f>
        <v>0.7</v>
      </c>
      <c r="S69" s="164">
        <f>VLOOKUP($B69,'Complexity of the crisis'!$C$6:$AN$300,38,FALSE)</f>
        <v>1</v>
      </c>
      <c r="T69" s="159" t="str">
        <f>VLOOKUP(B69,Lists!$C$3:$E$300,3,FALSE)</f>
        <v>Europe</v>
      </c>
      <c r="U69" s="178">
        <f>VLOOKUP(B69,'INFORM Severity - hidden'!$C$5:$V$300,20,FALSE)</f>
        <v>45259</v>
      </c>
    </row>
    <row r="70" spans="1:21" x14ac:dyDescent="0.25">
      <c r="A70" s="157" t="str">
        <f t="array" ref="A70">IFERROR(INDEX(Lists!$B$2:$B$200,SMALL(IF(Lists!$H$2:$H$200="Yes",ROW(Lists!$B$2:$B$200)),ROW(66:66))-1,1),"")</f>
        <v>Complex crisis in DPRK</v>
      </c>
      <c r="B70" s="158" t="str">
        <f>VLOOKUP(A70,Lists!$B$2:$G$200,2,FALSE)</f>
        <v>PRK001</v>
      </c>
      <c r="C70" s="158" t="str">
        <f>VLOOKUP(B70,'INFORM Severity - hidden'!$C$5:$D$200,2,FALSE)</f>
        <v>DPRK</v>
      </c>
      <c r="D70" s="158" t="str">
        <f>VLOOKUP(A70,Lists!$B$2:$G$200,3,FALSE)</f>
        <v>PRK</v>
      </c>
      <c r="E70" s="158" t="str">
        <f>VLOOKUP(A70,Lists!$B$2:$G$200,5,FALSE)</f>
        <v>Socio-political,Floods,Other seasonal event,Food Security</v>
      </c>
      <c r="F70" s="161">
        <f t="shared" si="10"/>
        <v>3.8</v>
      </c>
      <c r="G70" s="162">
        <f t="shared" si="11"/>
        <v>4</v>
      </c>
      <c r="H70" s="162" t="str">
        <f t="shared" si="12"/>
        <v>High</v>
      </c>
      <c r="I70" s="160" t="str">
        <f>INDEX(Trends!$D$3:$D$404,MATCH(B70,Trends!$C$3:$C$404,0))</f>
        <v>Increasing</v>
      </c>
      <c r="J70" s="162" t="str">
        <f>VLOOKUP($B70,Reliability!$A$3:$I$300,9,FALSE)</f>
        <v>Medium</v>
      </c>
      <c r="K70" s="163">
        <f t="shared" si="13"/>
        <v>4</v>
      </c>
      <c r="L70" s="163">
        <f>VLOOKUP($B70,'Impact of the crisis'!$C$6:$N$300,12,FALSE)</f>
        <v>4.5999999999999996</v>
      </c>
      <c r="M70" s="163">
        <f>VLOOKUP($B70,'Impact of the crisis'!$C$6:$AB$300,26,FALSE)</f>
        <v>3.6</v>
      </c>
      <c r="N70" s="163">
        <f>VLOOKUP($B70,'Conditions of people affected'!$C$6:$R$300,16,FALSE)</f>
        <v>4.5</v>
      </c>
      <c r="O70" s="163">
        <f>VLOOKUP($B70,'Conditions of people affected'!$C$6:$R$300,9,FALSE)</f>
        <v>5</v>
      </c>
      <c r="P70" s="163">
        <f>VLOOKUP($B70,'Conditions of people affected'!$C$6:$R$300,15,FALSE)</f>
        <v>4</v>
      </c>
      <c r="Q70" s="163">
        <f t="shared" si="14"/>
        <v>2.5</v>
      </c>
      <c r="R70" s="163">
        <f>VLOOKUP($B70,'Complexity of the crisis'!$C$6:$AN$300,22,FALSE)</f>
        <v>2.9</v>
      </c>
      <c r="S70" s="164">
        <f>VLOOKUP($B70,'Complexity of the crisis'!$C$6:$AN$300,38,FALSE)</f>
        <v>2</v>
      </c>
      <c r="T70" s="159" t="str">
        <f>VLOOKUP(B70,Lists!$C$3:$E$300,3,FALSE)</f>
        <v>Asia</v>
      </c>
      <c r="U70" s="178">
        <f>VLOOKUP(B70,'INFORM Severity - hidden'!$C$5:$V$300,20,FALSE)</f>
        <v>45251</v>
      </c>
    </row>
    <row r="71" spans="1:21" x14ac:dyDescent="0.25">
      <c r="A71" s="157" t="str">
        <f t="array" ref="A71">IFERROR(INDEX(Lists!$B$2:$B$200,SMALL(IF(Lists!$H$2:$H$200="Yes",ROW(Lists!$B$2:$B$200)),ROW(67:67))-1,1),"")</f>
        <v>Conflict in Palestine</v>
      </c>
      <c r="B71" s="158" t="str">
        <f>VLOOKUP(A71,Lists!$B$2:$G$200,2,FALSE)</f>
        <v>PSE002</v>
      </c>
      <c r="C71" s="158" t="str">
        <f>VLOOKUP(B71,'INFORM Severity - hidden'!$C$5:$D$200,2,FALSE)</f>
        <v>Palestine</v>
      </c>
      <c r="D71" s="158" t="str">
        <f>VLOOKUP(A71,Lists!$B$2:$G$200,3,FALSE)</f>
        <v>PSE</v>
      </c>
      <c r="E71" s="158" t="str">
        <f>VLOOKUP(A71,Lists!$B$2:$G$200,5,FALSE)</f>
        <v>Conflict,Socio-political,Violence</v>
      </c>
      <c r="F71" s="161">
        <f t="shared" si="10"/>
        <v>4.0999999999999996</v>
      </c>
      <c r="G71" s="162">
        <f t="shared" si="11"/>
        <v>5</v>
      </c>
      <c r="H71" s="162" t="str">
        <f t="shared" si="12"/>
        <v>Very High</v>
      </c>
      <c r="I71" s="160" t="str">
        <f>INDEX(Trends!$D$3:$D$404,MATCH(B71,Trends!$C$3:$C$404,0))</f>
        <v>Increasing</v>
      </c>
      <c r="J71" s="162" t="str">
        <f>VLOOKUP($B71,Reliability!$A$3:$I$300,9,FALSE)</f>
        <v>Very High</v>
      </c>
      <c r="K71" s="163">
        <f t="shared" si="13"/>
        <v>4.2</v>
      </c>
      <c r="L71" s="163">
        <f>VLOOKUP($B71,'Impact of the crisis'!$C$6:$N$300,12,FALSE)</f>
        <v>3.5</v>
      </c>
      <c r="M71" s="163">
        <f>VLOOKUP($B71,'Impact of the crisis'!$C$6:$AB$300,26,FALSE)</f>
        <v>4.5</v>
      </c>
      <c r="N71" s="163">
        <f>VLOOKUP($B71,'Conditions of people affected'!$C$6:$R$300,16,FALSE)</f>
        <v>4.0999999999999996</v>
      </c>
      <c r="O71" s="163">
        <f>VLOOKUP($B71,'Conditions of people affected'!$C$6:$R$300,9,FALSE)</f>
        <v>4.2</v>
      </c>
      <c r="P71" s="163">
        <f>VLOOKUP($B71,'Conditions of people affected'!$C$6:$R$300,15,FALSE)</f>
        <v>4</v>
      </c>
      <c r="Q71" s="163">
        <f t="shared" si="14"/>
        <v>4.0999999999999996</v>
      </c>
      <c r="R71" s="163">
        <f>VLOOKUP($B71,'Complexity of the crisis'!$C$6:$AN$300,22,FALSE)</f>
        <v>2.5</v>
      </c>
      <c r="S71" s="164">
        <f>VLOOKUP($B71,'Complexity of the crisis'!$C$6:$AN$300,38,FALSE)</f>
        <v>5</v>
      </c>
      <c r="T71" s="159" t="str">
        <f>VLOOKUP(B71,Lists!$C$3:$E$300,3,FALSE)</f>
        <v>Middle east</v>
      </c>
      <c r="U71" s="178">
        <f>VLOOKUP(B71,'INFORM Severity - hidden'!$C$5:$V$300,20,FALSE)</f>
        <v>45260</v>
      </c>
    </row>
    <row r="72" spans="1:21" x14ac:dyDescent="0.25">
      <c r="A72" s="157" t="str">
        <f t="array" ref="A72">IFERROR(INDEX(Lists!$B$2:$B$200,SMALL(IF(Lists!$H$2:$H$200="Yes",ROW(Lists!$B$2:$B$200)),ROW(68:68))-1,1),"")</f>
        <v>Displacement from Russia-Ukraine conflict in Romania</v>
      </c>
      <c r="B72" s="158" t="str">
        <f>VLOOKUP(A72,Lists!$B$2:$G$200,2,FALSE)</f>
        <v>ROU002</v>
      </c>
      <c r="C72" s="158" t="str">
        <f>VLOOKUP(B72,'INFORM Severity - hidden'!$C$5:$D$200,2,FALSE)</f>
        <v>Romania</v>
      </c>
      <c r="D72" s="158" t="str">
        <f>VLOOKUP(A72,Lists!$B$2:$G$200,3,FALSE)</f>
        <v>ROU</v>
      </c>
      <c r="E72" s="158" t="str">
        <f>VLOOKUP(A72,Lists!$B$2:$G$200,5,FALSE)</f>
        <v>Conflict,Displacement</v>
      </c>
      <c r="F72" s="161">
        <f t="shared" si="10"/>
        <v>1.7</v>
      </c>
      <c r="G72" s="162">
        <f t="shared" si="11"/>
        <v>2</v>
      </c>
      <c r="H72" s="162" t="str">
        <f t="shared" si="12"/>
        <v>Low</v>
      </c>
      <c r="I72" s="160" t="str">
        <f>INDEX(Trends!$D$3:$D$404,MATCH(B72,Trends!$C$3:$C$404,0))</f>
        <v>Increasing</v>
      </c>
      <c r="J72" s="162" t="str">
        <f>VLOOKUP($B72,Reliability!$A$3:$I$300,9,FALSE)</f>
        <v>Very High</v>
      </c>
      <c r="K72" s="163">
        <f t="shared" si="13"/>
        <v>2.9</v>
      </c>
      <c r="L72" s="163">
        <f>VLOOKUP($B72,'Impact of the crisis'!$C$6:$N$300,12,FALSE)</f>
        <v>4.5999999999999996</v>
      </c>
      <c r="M72" s="163">
        <f>VLOOKUP($B72,'Impact of the crisis'!$C$6:$AB$300,26,FALSE)</f>
        <v>1.5</v>
      </c>
      <c r="N72" s="163">
        <f>VLOOKUP($B72,'Conditions of people affected'!$C$6:$R$300,16,FALSE)</f>
        <v>1.25</v>
      </c>
      <c r="O72" s="163">
        <f>VLOOKUP($B72,'Conditions of people affected'!$C$6:$R$300,9,FALSE)</f>
        <v>1.5</v>
      </c>
      <c r="P72" s="163">
        <f>VLOOKUP($B72,'Conditions of people affected'!$C$6:$R$300,15,FALSE)</f>
        <v>1</v>
      </c>
      <c r="Q72" s="163">
        <f t="shared" si="14"/>
        <v>1.4</v>
      </c>
      <c r="R72" s="163">
        <f>VLOOKUP($B72,'Complexity of the crisis'!$C$6:$AN$300,22,FALSE)</f>
        <v>1.3</v>
      </c>
      <c r="S72" s="164">
        <f>VLOOKUP($B72,'Complexity of the crisis'!$C$6:$AN$300,38,FALSE)</f>
        <v>1.5</v>
      </c>
      <c r="T72" s="159" t="str">
        <f>VLOOKUP(B72,Lists!$C$3:$E$300,3,FALSE)</f>
        <v>Europe</v>
      </c>
      <c r="U72" s="178">
        <f>VLOOKUP(B72,'INFORM Severity - hidden'!$C$5:$V$300,20,FALSE)</f>
        <v>45259</v>
      </c>
    </row>
    <row r="73" spans="1:21" x14ac:dyDescent="0.25">
      <c r="A73" s="157" t="str">
        <f t="array" ref="A73">IFERROR(INDEX(Lists!$B$2:$B$200,SMALL(IF(Lists!$H$2:$H$200="Yes",ROW(Lists!$B$2:$B$200)),ROW(69:69))-1,1),"")</f>
        <v>Displacement from Russia-Ukraine conflict in Russia</v>
      </c>
      <c r="B73" s="158" t="str">
        <f>VLOOKUP(A73,Lists!$B$2:$G$200,2,FALSE)</f>
        <v>RUS002</v>
      </c>
      <c r="C73" s="158" t="str">
        <f>VLOOKUP(B73,'INFORM Severity - hidden'!$C$5:$D$200,2,FALSE)</f>
        <v>Russia</v>
      </c>
      <c r="D73" s="158" t="str">
        <f>VLOOKUP(A73,Lists!$B$2:$G$200,3,FALSE)</f>
        <v>RUS</v>
      </c>
      <c r="E73" s="158" t="str">
        <f>VLOOKUP(A73,Lists!$B$2:$G$200,5,FALSE)</f>
        <v>Conflict,Displacement</v>
      </c>
      <c r="F73" s="161">
        <f t="shared" si="10"/>
        <v>2.7</v>
      </c>
      <c r="G73" s="162">
        <f t="shared" si="11"/>
        <v>3</v>
      </c>
      <c r="H73" s="162" t="str">
        <f t="shared" si="12"/>
        <v>Medium</v>
      </c>
      <c r="I73" s="160" t="str">
        <f>INDEX(Trends!$D$3:$D$404,MATCH(B73,Trends!$C$3:$C$404,0))</f>
        <v>Stable</v>
      </c>
      <c r="J73" s="162" t="str">
        <f>VLOOKUP($B73,Reliability!$A$3:$I$300,9,FALSE)</f>
        <v>High</v>
      </c>
      <c r="K73" s="163">
        <f t="shared" si="13"/>
        <v>3.6</v>
      </c>
      <c r="L73" s="163">
        <f>VLOOKUP($B73,'Impact of the crisis'!$C$6:$N$300,12,FALSE)</f>
        <v>5</v>
      </c>
      <c r="M73" s="163">
        <f>VLOOKUP($B73,'Impact of the crisis'!$C$6:$AB$300,26,FALSE)</f>
        <v>2.2999999999999998</v>
      </c>
      <c r="N73" s="163">
        <f>VLOOKUP($B73,'Conditions of people affected'!$C$6:$R$300,16,FALSE)</f>
        <v>2.25</v>
      </c>
      <c r="O73" s="163">
        <f>VLOOKUP($B73,'Conditions of people affected'!$C$6:$R$300,9,FALSE)</f>
        <v>3.5</v>
      </c>
      <c r="P73" s="163">
        <f>VLOOKUP($B73,'Conditions of people affected'!$C$6:$R$300,15,FALSE)</f>
        <v>1</v>
      </c>
      <c r="Q73" s="163">
        <f t="shared" si="14"/>
        <v>2.7</v>
      </c>
      <c r="R73" s="163">
        <f>VLOOKUP($B73,'Complexity of the crisis'!$C$6:$AN$300,22,FALSE)</f>
        <v>2.9</v>
      </c>
      <c r="S73" s="164">
        <f>VLOOKUP($B73,'Complexity of the crisis'!$C$6:$AN$300,38,FALSE)</f>
        <v>2.5</v>
      </c>
      <c r="T73" s="159" t="str">
        <f>VLOOKUP(B73,Lists!$C$3:$E$300,3,FALSE)</f>
        <v>Europe</v>
      </c>
      <c r="U73" s="178">
        <f>VLOOKUP(B73,'INFORM Severity - hidden'!$C$5:$V$300,20,FALSE)</f>
        <v>45259</v>
      </c>
    </row>
    <row r="74" spans="1:21" x14ac:dyDescent="0.25">
      <c r="A74" s="157" t="str">
        <f t="array" ref="A74">IFERROR(INDEX(Lists!$B$2:$B$200,SMALL(IF(Lists!$H$2:$H$200="Yes",ROW(Lists!$B$2:$B$200)),ROW(70:70))-1,1),"")</f>
        <v>Burundi and DRC refugees in Rwanda</v>
      </c>
      <c r="B74" s="158" t="str">
        <f>VLOOKUP(A74,Lists!$B$2:$G$200,2,FALSE)</f>
        <v>RWA002</v>
      </c>
      <c r="C74" s="158" t="str">
        <f>VLOOKUP(B74,'INFORM Severity - hidden'!$C$5:$D$200,2,FALSE)</f>
        <v>Rwanda</v>
      </c>
      <c r="D74" s="158" t="str">
        <f>VLOOKUP(A74,Lists!$B$2:$G$200,3,FALSE)</f>
        <v>RWA</v>
      </c>
      <c r="E74" s="158" t="str">
        <f>VLOOKUP(A74,Lists!$B$2:$G$200,5,FALSE)</f>
        <v>Displacement</v>
      </c>
      <c r="F74" s="161">
        <f t="shared" si="10"/>
        <v>2.4</v>
      </c>
      <c r="G74" s="162">
        <f t="shared" si="11"/>
        <v>3</v>
      </c>
      <c r="H74" s="162" t="str">
        <f t="shared" si="12"/>
        <v>Medium</v>
      </c>
      <c r="I74" s="160" t="str">
        <f>INDEX(Trends!$D$3:$D$404,MATCH(B74,Trends!$C$3:$C$404,0))</f>
        <v>Stable</v>
      </c>
      <c r="J74" s="162" t="str">
        <f>VLOOKUP($B74,Reliability!$A$3:$I$300,9,FALSE)</f>
        <v>Medium</v>
      </c>
      <c r="K74" s="163">
        <f t="shared" si="13"/>
        <v>2.5</v>
      </c>
      <c r="L74" s="163">
        <f>VLOOKUP($B74,'Impact of the crisis'!$C$6:$N$300,12,FALSE)</f>
        <v>2.2000000000000002</v>
      </c>
      <c r="M74" s="163">
        <f>VLOOKUP($B74,'Impact of the crisis'!$C$6:$AB$300,26,FALSE)</f>
        <v>2.7</v>
      </c>
      <c r="N74" s="163">
        <f>VLOOKUP($B74,'Conditions of people affected'!$C$6:$R$300,16,FALSE)</f>
        <v>2.4500000000000002</v>
      </c>
      <c r="O74" s="163">
        <f>VLOOKUP($B74,'Conditions of people affected'!$C$6:$R$300,9,FALSE)</f>
        <v>1.9</v>
      </c>
      <c r="P74" s="163">
        <f>VLOOKUP($B74,'Conditions of people affected'!$C$6:$R$300,15,FALSE)</f>
        <v>3</v>
      </c>
      <c r="Q74" s="163">
        <f t="shared" si="14"/>
        <v>2.2999999999999998</v>
      </c>
      <c r="R74" s="163">
        <f>VLOOKUP($B74,'Complexity of the crisis'!$C$6:$AN$300,22,FALSE)</f>
        <v>3</v>
      </c>
      <c r="S74" s="164">
        <f>VLOOKUP($B74,'Complexity of the crisis'!$C$6:$AN$300,38,FALSE)</f>
        <v>1.5</v>
      </c>
      <c r="T74" s="159" t="str">
        <f>VLOOKUP(B74,Lists!$C$3:$E$300,3,FALSE)</f>
        <v>Africa</v>
      </c>
      <c r="U74" s="178">
        <f>VLOOKUP(B74,'INFORM Severity - hidden'!$C$5:$V$300,20,FALSE)</f>
        <v>45258</v>
      </c>
    </row>
    <row r="75" spans="1:21" x14ac:dyDescent="0.25">
      <c r="A75" s="157" t="str">
        <f t="array" ref="A75">IFERROR(INDEX(Lists!$B$2:$B$200,SMALL(IF(Lists!$H$2:$H$200="Yes",ROW(Lists!$B$2:$B$200)),ROW(71:71))-1,1),"")</f>
        <v>Complex crisis in Sudan</v>
      </c>
      <c r="B75" s="158" t="str">
        <f>VLOOKUP(A75,Lists!$B$2:$G$200,2,FALSE)</f>
        <v>SDN001</v>
      </c>
      <c r="C75" s="158" t="str">
        <f>VLOOKUP(B75,'INFORM Severity - hidden'!$C$5:$D$200,2,FALSE)</f>
        <v>Sudan</v>
      </c>
      <c r="D75" s="158" t="str">
        <f>VLOOKUP(A75,Lists!$B$2:$G$200,3,FALSE)</f>
        <v>SDN</v>
      </c>
      <c r="E75" s="158" t="str">
        <f>VLOOKUP(A75,Lists!$B$2:$G$200,5,FALSE)</f>
        <v>Displacement,Violence,Floods</v>
      </c>
      <c r="F75" s="161">
        <f t="shared" si="10"/>
        <v>4.8</v>
      </c>
      <c r="G75" s="162">
        <f t="shared" si="11"/>
        <v>5</v>
      </c>
      <c r="H75" s="162" t="str">
        <f t="shared" si="12"/>
        <v>Very High</v>
      </c>
      <c r="I75" s="160" t="str">
        <f>INDEX(Trends!$D$3:$D$404,MATCH(B75,Trends!$C$3:$C$404,0))</f>
        <v>Increasing</v>
      </c>
      <c r="J75" s="162" t="str">
        <f>VLOOKUP($B75,Reliability!$A$3:$I$300,9,FALSE)</f>
        <v>Very High</v>
      </c>
      <c r="K75" s="163">
        <f t="shared" si="13"/>
        <v>4.5999999999999996</v>
      </c>
      <c r="L75" s="163">
        <f>VLOOKUP($B75,'Impact of the crisis'!$C$6:$N$300,12,FALSE)</f>
        <v>4.8</v>
      </c>
      <c r="M75" s="163">
        <f>VLOOKUP($B75,'Impact of the crisis'!$C$6:$AB$300,26,FALSE)</f>
        <v>4.5</v>
      </c>
      <c r="N75" s="163">
        <f>VLOOKUP($B75,'Conditions of people affected'!$C$6:$R$300,16,FALSE)</f>
        <v>5</v>
      </c>
      <c r="O75" s="163">
        <f>VLOOKUP($B75,'Conditions of people affected'!$C$6:$R$300,9,FALSE)</f>
        <v>5</v>
      </c>
      <c r="P75" s="163">
        <f>VLOOKUP($B75,'Conditions of people affected'!$C$6:$R$300,15,FALSE)</f>
        <v>5</v>
      </c>
      <c r="Q75" s="163">
        <f t="shared" si="14"/>
        <v>4.5999999999999996</v>
      </c>
      <c r="R75" s="163">
        <f>VLOOKUP($B75,'Complexity of the crisis'!$C$6:$AN$300,22,FALSE)</f>
        <v>4</v>
      </c>
      <c r="S75" s="164">
        <f>VLOOKUP($B75,'Complexity of the crisis'!$C$6:$AN$300,38,FALSE)</f>
        <v>5</v>
      </c>
      <c r="T75" s="159" t="str">
        <f>VLOOKUP(B75,Lists!$C$3:$E$300,3,FALSE)</f>
        <v>Africa</v>
      </c>
      <c r="U75" s="178">
        <f>VLOOKUP(B75,'INFORM Severity - hidden'!$C$5:$V$300,20,FALSE)</f>
        <v>45260</v>
      </c>
    </row>
    <row r="76" spans="1:21" x14ac:dyDescent="0.25">
      <c r="A76" s="157" t="str">
        <f t="array" ref="A76">IFERROR(INDEX(Lists!$B$2:$B$200,SMALL(IF(Lists!$H$2:$H$200="Yes",ROW(Lists!$B$2:$B$200)),ROW(72:72))-1,1),"")</f>
        <v>Drought in Senegal</v>
      </c>
      <c r="B76" s="158" t="str">
        <f>VLOOKUP(A76,Lists!$B$2:$G$200,2,FALSE)</f>
        <v>SEN002</v>
      </c>
      <c r="C76" s="158" t="str">
        <f>VLOOKUP(B76,'INFORM Severity - hidden'!$C$5:$D$200,2,FALSE)</f>
        <v>Senegal</v>
      </c>
      <c r="D76" s="158" t="str">
        <f>VLOOKUP(A76,Lists!$B$2:$G$200,3,FALSE)</f>
        <v>SEN</v>
      </c>
      <c r="E76" s="158" t="str">
        <f>VLOOKUP(A76,Lists!$B$2:$G$200,5,FALSE)</f>
        <v>Drought</v>
      </c>
      <c r="F76" s="161">
        <f t="shared" si="10"/>
        <v>2.7</v>
      </c>
      <c r="G76" s="162">
        <f t="shared" si="11"/>
        <v>3</v>
      </c>
      <c r="H76" s="162" t="str">
        <f t="shared" si="12"/>
        <v>Medium</v>
      </c>
      <c r="I76" s="160" t="str">
        <f>INDEX(Trends!$D$3:$D$404,MATCH(B76,Trends!$C$3:$C$404,0))</f>
        <v>Stable</v>
      </c>
      <c r="J76" s="162" t="str">
        <f>VLOOKUP($B76,Reliability!$A$3:$I$300,9,FALSE)</f>
        <v>Very High</v>
      </c>
      <c r="K76" s="163">
        <f t="shared" si="13"/>
        <v>3</v>
      </c>
      <c r="L76" s="163">
        <f>VLOOKUP($B76,'Impact of the crisis'!$C$6:$N$300,12,FALSE)</f>
        <v>4.5</v>
      </c>
      <c r="M76" s="163">
        <f>VLOOKUP($B76,'Impact of the crisis'!$C$6:$AB$300,26,FALSE)</f>
        <v>1.8</v>
      </c>
      <c r="N76" s="163">
        <f>VLOOKUP($B76,'Conditions of people affected'!$C$6:$R$300,16,FALSE)</f>
        <v>3.25</v>
      </c>
      <c r="O76" s="163">
        <f>VLOOKUP($B76,'Conditions of people affected'!$C$6:$R$300,9,FALSE)</f>
        <v>3.5</v>
      </c>
      <c r="P76" s="163">
        <f>VLOOKUP($B76,'Conditions of people affected'!$C$6:$R$300,15,FALSE)</f>
        <v>3</v>
      </c>
      <c r="Q76" s="163">
        <f t="shared" si="14"/>
        <v>1.6</v>
      </c>
      <c r="R76" s="163">
        <f>VLOOKUP($B76,'Complexity of the crisis'!$C$6:$AN$300,22,FALSE)</f>
        <v>2.2000000000000002</v>
      </c>
      <c r="S76" s="164">
        <f>VLOOKUP($B76,'Complexity of the crisis'!$C$6:$AN$300,38,FALSE)</f>
        <v>1</v>
      </c>
      <c r="T76" s="159" t="str">
        <f>VLOOKUP(B76,Lists!$C$3:$E$300,3,FALSE)</f>
        <v>Africa</v>
      </c>
      <c r="U76" s="178">
        <f>VLOOKUP(B76,'INFORM Severity - hidden'!$C$5:$V$300,20,FALSE)</f>
        <v>45260</v>
      </c>
    </row>
    <row r="77" spans="1:21" x14ac:dyDescent="0.25">
      <c r="A77" s="157" t="str">
        <f t="array" ref="A77">IFERROR(INDEX(Lists!$B$2:$B$200,SMALL(IF(Lists!$H$2:$H$200="Yes",ROW(Lists!$B$2:$B$200)),ROW(73:73))-1,1),"")</f>
        <v>Complex crisis in El Salvador</v>
      </c>
      <c r="B77" s="158" t="str">
        <f>VLOOKUP(A77,Lists!$B$2:$G$200,2,FALSE)</f>
        <v>SLV001</v>
      </c>
      <c r="C77" s="158" t="str">
        <f>VLOOKUP(B77,'INFORM Severity - hidden'!$C$5:$D$200,2,FALSE)</f>
        <v>El Salvador</v>
      </c>
      <c r="D77" s="158" t="str">
        <f>VLOOKUP(A77,Lists!$B$2:$G$200,3,FALSE)</f>
        <v>SLV</v>
      </c>
      <c r="E77" s="158" t="str">
        <f>VLOOKUP(A77,Lists!$B$2:$G$200,5,FALSE)</f>
        <v>Displacement,Violence,Floods,Drought</v>
      </c>
      <c r="F77" s="161">
        <f t="shared" si="10"/>
        <v>3.1</v>
      </c>
      <c r="G77" s="162">
        <f t="shared" si="11"/>
        <v>4</v>
      </c>
      <c r="H77" s="162" t="str">
        <f t="shared" si="12"/>
        <v>High</v>
      </c>
      <c r="I77" s="160" t="str">
        <f>INDEX(Trends!$D$3:$D$404,MATCH(B77,Trends!$C$3:$C$404,0))</f>
        <v>Stable</v>
      </c>
      <c r="J77" s="162" t="str">
        <f>VLOOKUP($B77,Reliability!$A$3:$I$300,9,FALSE)</f>
        <v>High</v>
      </c>
      <c r="K77" s="163">
        <f t="shared" si="13"/>
        <v>2.6</v>
      </c>
      <c r="L77" s="163">
        <f>VLOOKUP($B77,'Impact of the crisis'!$C$6:$N$300,12,FALSE)</f>
        <v>3.7</v>
      </c>
      <c r="M77" s="163">
        <f>VLOOKUP($B77,'Impact of the crisis'!$C$6:$AB$300,26,FALSE)</f>
        <v>1.9</v>
      </c>
      <c r="N77" s="163">
        <f>VLOOKUP($B77,'Conditions of people affected'!$C$6:$R$300,16,FALSE)</f>
        <v>3.7</v>
      </c>
      <c r="O77" s="163">
        <f>VLOOKUP($B77,'Conditions of people affected'!$C$6:$R$300,9,FALSE)</f>
        <v>3.4</v>
      </c>
      <c r="P77" s="163">
        <f>VLOOKUP($B77,'Conditions of people affected'!$C$6:$R$300,15,FALSE)</f>
        <v>4</v>
      </c>
      <c r="Q77" s="163">
        <f t="shared" si="14"/>
        <v>2.6</v>
      </c>
      <c r="R77" s="163">
        <f>VLOOKUP($B77,'Complexity of the crisis'!$C$6:$AN$300,22,FALSE)</f>
        <v>2.1</v>
      </c>
      <c r="S77" s="164">
        <f>VLOOKUP($B77,'Complexity of the crisis'!$C$6:$AN$300,38,FALSE)</f>
        <v>3</v>
      </c>
      <c r="T77" s="159" t="str">
        <f>VLOOKUP(B77,Lists!$C$3:$E$300,3,FALSE)</f>
        <v>Americas</v>
      </c>
      <c r="U77" s="178">
        <f>VLOOKUP(B77,'INFORM Severity - hidden'!$C$5:$V$300,20,FALSE)</f>
        <v>45256</v>
      </c>
    </row>
    <row r="78" spans="1:21" x14ac:dyDescent="0.25">
      <c r="A78" s="157" t="str">
        <f t="array" ref="A78">IFERROR(INDEX(Lists!$B$2:$B$200,SMALL(IF(Lists!$H$2:$H$200="Yes",ROW(Lists!$B$2:$B$200)),ROW(74:74))-1,1),"")</f>
        <v>Complex crisis in Somalia</v>
      </c>
      <c r="B78" s="158" t="str">
        <f>VLOOKUP(A78,Lists!$B$2:$G$200,2,FALSE)</f>
        <v>SOM001</v>
      </c>
      <c r="C78" s="158" t="str">
        <f>VLOOKUP(B78,'INFORM Severity - hidden'!$C$5:$D$200,2,FALSE)</f>
        <v>Somalia</v>
      </c>
      <c r="D78" s="158" t="str">
        <f>VLOOKUP(A78,Lists!$B$2:$G$200,3,FALSE)</f>
        <v>SOM</v>
      </c>
      <c r="E78" s="158" t="str">
        <f>VLOOKUP(A78,Lists!$B$2:$G$200,5,FALSE)</f>
        <v>Conflict,Displacement,Floods,Drought</v>
      </c>
      <c r="F78" s="161">
        <f t="shared" si="10"/>
        <v>4.7</v>
      </c>
      <c r="G78" s="162">
        <f t="shared" si="11"/>
        <v>5</v>
      </c>
      <c r="H78" s="162" t="str">
        <f t="shared" si="12"/>
        <v>Very High</v>
      </c>
      <c r="I78" s="160" t="str">
        <f>INDEX(Trends!$D$3:$D$404,MATCH(B78,Trends!$C$3:$C$404,0))</f>
        <v>Stable</v>
      </c>
      <c r="J78" s="162" t="str">
        <f>VLOOKUP($B78,Reliability!$A$3:$I$300,9,FALSE)</f>
        <v>Very High</v>
      </c>
      <c r="K78" s="163">
        <f t="shared" si="13"/>
        <v>4.8</v>
      </c>
      <c r="L78" s="163">
        <f>VLOOKUP($B78,'Impact of the crisis'!$C$6:$N$300,12,FALSE)</f>
        <v>4.7</v>
      </c>
      <c r="M78" s="163">
        <f>VLOOKUP($B78,'Impact of the crisis'!$C$6:$AB$300,26,FALSE)</f>
        <v>4.9000000000000004</v>
      </c>
      <c r="N78" s="163">
        <f>VLOOKUP($B78,'Conditions of people affected'!$C$6:$R$300,16,FALSE)</f>
        <v>4.9000000000000004</v>
      </c>
      <c r="O78" s="163">
        <f>VLOOKUP($B78,'Conditions of people affected'!$C$6:$R$300,9,FALSE)</f>
        <v>4.8</v>
      </c>
      <c r="P78" s="163">
        <f>VLOOKUP($B78,'Conditions of people affected'!$C$6:$R$300,15,FALSE)</f>
        <v>5</v>
      </c>
      <c r="Q78" s="163">
        <f t="shared" si="14"/>
        <v>4.2</v>
      </c>
      <c r="R78" s="163">
        <f>VLOOKUP($B78,'Complexity of the crisis'!$C$6:$AN$300,22,FALSE)</f>
        <v>3.9</v>
      </c>
      <c r="S78" s="164">
        <f>VLOOKUP($B78,'Complexity of the crisis'!$C$6:$AN$300,38,FALSE)</f>
        <v>4.5</v>
      </c>
      <c r="T78" s="159" t="str">
        <f>VLOOKUP(B78,Lists!$C$3:$E$300,3,FALSE)</f>
        <v>Africa</v>
      </c>
      <c r="U78" s="178">
        <f>VLOOKUP(B78,'INFORM Severity - hidden'!$C$5:$V$300,20,FALSE)</f>
        <v>45260</v>
      </c>
    </row>
    <row r="79" spans="1:21" x14ac:dyDescent="0.25">
      <c r="A79" s="157" t="str">
        <f t="array" ref="A79">IFERROR(INDEX(Lists!$B$2:$B$200,SMALL(IF(Lists!$H$2:$H$200="Yes",ROW(Lists!$B$2:$B$200)),ROW(75:75))-1,1),"")</f>
        <v>Complex crisis in South Sudan</v>
      </c>
      <c r="B79" s="158" t="str">
        <f>VLOOKUP(A79,Lists!$B$2:$G$200,2,FALSE)</f>
        <v>SSD001</v>
      </c>
      <c r="C79" s="158" t="str">
        <f>VLOOKUP(B79,'INFORM Severity - hidden'!$C$5:$D$200,2,FALSE)</f>
        <v>South Sudan</v>
      </c>
      <c r="D79" s="158" t="str">
        <f>VLOOKUP(A79,Lists!$B$2:$G$200,3,FALSE)</f>
        <v>SSD</v>
      </c>
      <c r="E79" s="158" t="str">
        <f>VLOOKUP(A79,Lists!$B$2:$G$200,5,FALSE)</f>
        <v>Conflict,Floods,Displacement</v>
      </c>
      <c r="F79" s="161">
        <f t="shared" si="10"/>
        <v>4.5</v>
      </c>
      <c r="G79" s="162">
        <f t="shared" si="11"/>
        <v>5</v>
      </c>
      <c r="H79" s="162" t="str">
        <f t="shared" si="12"/>
        <v>Very High</v>
      </c>
      <c r="I79" s="160" t="str">
        <f>INDEX(Trends!$D$3:$D$404,MATCH(B79,Trends!$C$3:$C$404,0))</f>
        <v>Stable</v>
      </c>
      <c r="J79" s="162" t="str">
        <f>VLOOKUP($B79,Reliability!$A$3:$I$300,9,FALSE)</f>
        <v>High</v>
      </c>
      <c r="K79" s="163">
        <f t="shared" si="13"/>
        <v>4.7</v>
      </c>
      <c r="L79" s="163">
        <f>VLOOKUP($B79,'Impact of the crisis'!$C$6:$N$300,12,FALSE)</f>
        <v>4.5999999999999996</v>
      </c>
      <c r="M79" s="163">
        <f>VLOOKUP($B79,'Impact of the crisis'!$C$6:$AB$300,26,FALSE)</f>
        <v>4.8</v>
      </c>
      <c r="N79" s="163">
        <f>VLOOKUP($B79,'Conditions of people affected'!$C$6:$R$300,16,FALSE)</f>
        <v>4.5</v>
      </c>
      <c r="O79" s="163">
        <f>VLOOKUP($B79,'Conditions of people affected'!$C$6:$R$300,9,FALSE)</f>
        <v>5</v>
      </c>
      <c r="P79" s="163">
        <f>VLOOKUP($B79,'Conditions of people affected'!$C$6:$R$300,15,FALSE)</f>
        <v>4</v>
      </c>
      <c r="Q79" s="163">
        <f t="shared" si="14"/>
        <v>4.2</v>
      </c>
      <c r="R79" s="163">
        <f>VLOOKUP($B79,'Complexity of the crisis'!$C$6:$AN$300,22,FALSE)</f>
        <v>3.9</v>
      </c>
      <c r="S79" s="164">
        <f>VLOOKUP($B79,'Complexity of the crisis'!$C$6:$AN$300,38,FALSE)</f>
        <v>4.5</v>
      </c>
      <c r="T79" s="159" t="str">
        <f>VLOOKUP(B79,Lists!$C$3:$E$300,3,FALSE)</f>
        <v>Africa</v>
      </c>
      <c r="U79" s="178">
        <f>VLOOKUP(B79,'INFORM Severity - hidden'!$C$5:$V$300,20,FALSE)</f>
        <v>45257</v>
      </c>
    </row>
    <row r="80" spans="1:21" x14ac:dyDescent="0.25">
      <c r="A80" s="157" t="str">
        <f t="array" ref="A80">IFERROR(INDEX(Lists!$B$2:$B$200,SMALL(IF(Lists!$H$2:$H$200="Yes",ROW(Lists!$B$2:$B$200)),ROW(76:76))-1,1),"")</f>
        <v>Displacement from Russia-Ukraine conflict in Slovakia</v>
      </c>
      <c r="B80" s="158" t="str">
        <f>VLOOKUP(A80,Lists!$B$2:$G$200,2,FALSE)</f>
        <v>SVK002</v>
      </c>
      <c r="C80" s="158" t="str">
        <f>VLOOKUP(B80,'INFORM Severity - hidden'!$C$5:$D$200,2,FALSE)</f>
        <v>Slovakia</v>
      </c>
      <c r="D80" s="158" t="str">
        <f>VLOOKUP(A80,Lists!$B$2:$G$200,3,FALSE)</f>
        <v>SVK</v>
      </c>
      <c r="E80" s="158" t="str">
        <f>VLOOKUP(A80,Lists!$B$2:$G$200,5,FALSE)</f>
        <v>Displacement,Conflict</v>
      </c>
      <c r="F80" s="161">
        <f t="shared" si="10"/>
        <v>1.6</v>
      </c>
      <c r="G80" s="162">
        <f t="shared" si="11"/>
        <v>2</v>
      </c>
      <c r="H80" s="162" t="str">
        <f t="shared" si="12"/>
        <v>Low</v>
      </c>
      <c r="I80" s="160" t="str">
        <f>INDEX(Trends!$D$3:$D$404,MATCH(B80,Trends!$C$3:$C$404,0))</f>
        <v>Decreasing</v>
      </c>
      <c r="J80" s="162" t="str">
        <f>VLOOKUP($B80,Reliability!$A$3:$I$300,9,FALSE)</f>
        <v>Very High</v>
      </c>
      <c r="K80" s="163">
        <f t="shared" si="13"/>
        <v>2.5</v>
      </c>
      <c r="L80" s="163">
        <f>VLOOKUP($B80,'Impact of the crisis'!$C$6:$N$300,12,FALSE)</f>
        <v>3.8</v>
      </c>
      <c r="M80" s="163">
        <f>VLOOKUP($B80,'Impact of the crisis'!$C$6:$AB$300,26,FALSE)</f>
        <v>1.6</v>
      </c>
      <c r="N80" s="163">
        <f>VLOOKUP($B80,'Conditions of people affected'!$C$6:$R$300,16,FALSE)</f>
        <v>1.35</v>
      </c>
      <c r="O80" s="163">
        <f>VLOOKUP($B80,'Conditions of people affected'!$C$6:$R$300,9,FALSE)</f>
        <v>1.7</v>
      </c>
      <c r="P80" s="163">
        <f>VLOOKUP($B80,'Conditions of people affected'!$C$6:$R$300,15,FALSE)</f>
        <v>1</v>
      </c>
      <c r="Q80" s="163">
        <f t="shared" si="14"/>
        <v>1.1000000000000001</v>
      </c>
      <c r="R80" s="163">
        <f>VLOOKUP($B80,'Complexity of the crisis'!$C$6:$AN$300,22,FALSE)</f>
        <v>1.1000000000000001</v>
      </c>
      <c r="S80" s="164">
        <f>VLOOKUP($B80,'Complexity of the crisis'!$C$6:$AN$300,38,FALSE)</f>
        <v>1</v>
      </c>
      <c r="T80" s="159" t="str">
        <f>VLOOKUP(B80,Lists!$C$3:$E$300,3,FALSE)</f>
        <v>Europe</v>
      </c>
      <c r="U80" s="178">
        <f>VLOOKUP(B80,'INFORM Severity - hidden'!$C$5:$V$300,20,FALSE)</f>
        <v>45259</v>
      </c>
    </row>
    <row r="81" spans="1:21" x14ac:dyDescent="0.25">
      <c r="A81" s="157" t="str">
        <f t="array" ref="A81">IFERROR(INDEX(Lists!$B$2:$B$200,SMALL(IF(Lists!$H$2:$H$200="Yes",ROW(Lists!$B$2:$B$200)),ROW(77:77))-1,1),"")</f>
        <v>Food Security Crisis in Eswatini</v>
      </c>
      <c r="B81" s="158" t="str">
        <f>VLOOKUP(A81,Lists!$B$2:$G$200,2,FALSE)</f>
        <v>SWZ001</v>
      </c>
      <c r="C81" s="158" t="str">
        <f>VLOOKUP(B81,'INFORM Severity - hidden'!$C$5:$D$200,2,FALSE)</f>
        <v>Eswatini</v>
      </c>
      <c r="D81" s="158" t="str">
        <f>VLOOKUP(A81,Lists!$B$2:$G$200,3,FALSE)</f>
        <v>SWZ</v>
      </c>
      <c r="E81" s="158" t="str">
        <f>VLOOKUP(A81,Lists!$B$2:$G$200,5,FALSE)</f>
        <v>Drought</v>
      </c>
      <c r="F81" s="161">
        <f t="shared" si="10"/>
        <v>2.4</v>
      </c>
      <c r="G81" s="162">
        <f t="shared" si="11"/>
        <v>3</v>
      </c>
      <c r="H81" s="162" t="str">
        <f t="shared" si="12"/>
        <v>Medium</v>
      </c>
      <c r="I81" s="160" t="str">
        <f>INDEX(Trends!$D$3:$D$404,MATCH(B81,Trends!$C$3:$C$404,0))</f>
        <v>Decreasing</v>
      </c>
      <c r="J81" s="162" t="str">
        <f>VLOOKUP($B81,Reliability!$A$3:$I$300,9,FALSE)</f>
        <v>High</v>
      </c>
      <c r="K81" s="163">
        <f t="shared" si="13"/>
        <v>2.2000000000000002</v>
      </c>
      <c r="L81" s="163">
        <f>VLOOKUP($B81,'Impact of the crisis'!$C$6:$N$300,12,FALSE)</f>
        <v>3.1</v>
      </c>
      <c r="M81" s="163">
        <f>VLOOKUP($B81,'Impact of the crisis'!$C$6:$AB$300,26,FALSE)</f>
        <v>1.7</v>
      </c>
      <c r="N81" s="163">
        <f>VLOOKUP($B81,'Conditions of people affected'!$C$6:$R$300,16,FALSE)</f>
        <v>2.7</v>
      </c>
      <c r="O81" s="163">
        <f>VLOOKUP($B81,'Conditions of people affected'!$C$6:$R$300,9,FALSE)</f>
        <v>2.4</v>
      </c>
      <c r="P81" s="163">
        <f>VLOOKUP($B81,'Conditions of people affected'!$C$6:$R$300,15,FALSE)</f>
        <v>3</v>
      </c>
      <c r="Q81" s="163">
        <f t="shared" si="14"/>
        <v>2.1</v>
      </c>
      <c r="R81" s="163">
        <f>VLOOKUP($B81,'Complexity of the crisis'!$C$6:$AN$300,22,FALSE)</f>
        <v>2.7</v>
      </c>
      <c r="S81" s="164">
        <f>VLOOKUP($B81,'Complexity of the crisis'!$C$6:$AN$300,38,FALSE)</f>
        <v>1.5</v>
      </c>
      <c r="T81" s="159" t="str">
        <f>VLOOKUP(B81,Lists!$C$3:$E$300,3,FALSE)</f>
        <v>Africa</v>
      </c>
      <c r="U81" s="178">
        <f>VLOOKUP(B81,'INFORM Severity - hidden'!$C$5:$V$300,20,FALSE)</f>
        <v>45260</v>
      </c>
    </row>
    <row r="82" spans="1:21" x14ac:dyDescent="0.25">
      <c r="A82" s="157" t="str">
        <f t="array" ref="A82">IFERROR(INDEX(Lists!$B$2:$B$200,SMALL(IF(Lists!$H$2:$H$200="Yes",ROW(Lists!$B$2:$B$200)),ROW(78:78))-1,1),"")</f>
        <v>Syrian conflict</v>
      </c>
      <c r="B82" s="158" t="str">
        <f>VLOOKUP(A82,Lists!$B$2:$G$200,2,FALSE)</f>
        <v>SYR001</v>
      </c>
      <c r="C82" s="158" t="str">
        <f>VLOOKUP(B82,'INFORM Severity - hidden'!$C$5:$D$200,2,FALSE)</f>
        <v>Syria</v>
      </c>
      <c r="D82" s="158" t="str">
        <f>VLOOKUP(A82,Lists!$B$2:$G$200,3,FALSE)</f>
        <v>SYR</v>
      </c>
      <c r="E82" s="158" t="str">
        <f>VLOOKUP(A82,Lists!$B$2:$G$200,5,FALSE)</f>
        <v>Conflict,Displacement,Violence</v>
      </c>
      <c r="F82" s="161">
        <f t="shared" si="10"/>
        <v>4.5</v>
      </c>
      <c r="G82" s="162">
        <f t="shared" si="11"/>
        <v>5</v>
      </c>
      <c r="H82" s="162" t="str">
        <f t="shared" si="12"/>
        <v>Very High</v>
      </c>
      <c r="I82" s="160" t="str">
        <f>INDEX(Trends!$D$3:$D$404,MATCH(B82,Trends!$C$3:$C$404,0))</f>
        <v>Stable</v>
      </c>
      <c r="J82" s="162" t="str">
        <f>VLOOKUP($B82,Reliability!$A$3:$I$300,9,FALSE)</f>
        <v>High</v>
      </c>
      <c r="K82" s="163">
        <f t="shared" si="13"/>
        <v>4.7</v>
      </c>
      <c r="L82" s="163">
        <f>VLOOKUP($B82,'Impact of the crisis'!$C$6:$N$300,12,FALSE)</f>
        <v>4.5999999999999996</v>
      </c>
      <c r="M82" s="163">
        <f>VLOOKUP($B82,'Impact of the crisis'!$C$6:$AB$300,26,FALSE)</f>
        <v>4.7</v>
      </c>
      <c r="N82" s="163">
        <f>VLOOKUP($B82,'Conditions of people affected'!$C$6:$R$300,16,FALSE)</f>
        <v>4.5</v>
      </c>
      <c r="O82" s="163">
        <f>VLOOKUP($B82,'Conditions of people affected'!$C$6:$R$300,9,FALSE)</f>
        <v>5</v>
      </c>
      <c r="P82" s="163">
        <f>VLOOKUP($B82,'Conditions of people affected'!$C$6:$R$300,15,FALSE)</f>
        <v>4</v>
      </c>
      <c r="Q82" s="163">
        <f t="shared" si="14"/>
        <v>4.4000000000000004</v>
      </c>
      <c r="R82" s="163">
        <f>VLOOKUP($B82,'Complexity of the crisis'!$C$6:$AN$300,22,FALSE)</f>
        <v>4.3</v>
      </c>
      <c r="S82" s="164">
        <f>VLOOKUP($B82,'Complexity of the crisis'!$C$6:$AN$300,38,FALSE)</f>
        <v>4.5</v>
      </c>
      <c r="T82" s="159" t="str">
        <f>VLOOKUP(B82,Lists!$C$3:$E$300,3,FALSE)</f>
        <v>Middle east</v>
      </c>
      <c r="U82" s="178">
        <f>VLOOKUP(B82,'INFORM Severity - hidden'!$C$5:$V$300,20,FALSE)</f>
        <v>45257</v>
      </c>
    </row>
    <row r="83" spans="1:21" x14ac:dyDescent="0.25">
      <c r="A83" s="157" t="str">
        <f t="array" ref="A83">IFERROR(INDEX(Lists!$B$2:$B$200,SMALL(IF(Lists!$H$2:$H$200="Yes",ROW(Lists!$B$2:$B$200)),ROW(79:79))-1,1),"")</f>
        <v>Complex crisis in Chad</v>
      </c>
      <c r="B83" s="158" t="str">
        <f>VLOOKUP(A83,Lists!$B$2:$G$200,2,FALSE)</f>
        <v>TCD001</v>
      </c>
      <c r="C83" s="158" t="str">
        <f>VLOOKUP(B83,'INFORM Severity - hidden'!$C$5:$D$200,2,FALSE)</f>
        <v>Chad</v>
      </c>
      <c r="D83" s="158" t="str">
        <f>VLOOKUP(A83,Lists!$B$2:$G$200,3,FALSE)</f>
        <v>TCD</v>
      </c>
      <c r="E83" s="158" t="str">
        <f>VLOOKUP(A83,Lists!$B$2:$G$200,5,FALSE)</f>
        <v>Conflict,Displacement</v>
      </c>
      <c r="F83" s="161">
        <f t="shared" si="10"/>
        <v>4.2</v>
      </c>
      <c r="G83" s="162">
        <f t="shared" si="11"/>
        <v>5</v>
      </c>
      <c r="H83" s="162" t="str">
        <f t="shared" si="12"/>
        <v>Very High</v>
      </c>
      <c r="I83" s="160" t="str">
        <f>INDEX(Trends!$D$3:$D$404,MATCH(B83,Trends!$C$3:$C$404,0))</f>
        <v>Decreasing</v>
      </c>
      <c r="J83" s="162" t="str">
        <f>VLOOKUP($B83,Reliability!$A$3:$I$300,9,FALSE)</f>
        <v>Very High</v>
      </c>
      <c r="K83" s="163">
        <f t="shared" si="13"/>
        <v>3.9</v>
      </c>
      <c r="L83" s="163">
        <f>VLOOKUP($B83,'Impact of the crisis'!$C$6:$N$300,12,FALSE)</f>
        <v>4.8</v>
      </c>
      <c r="M83" s="163">
        <f>VLOOKUP($B83,'Impact of the crisis'!$C$6:$AB$300,26,FALSE)</f>
        <v>3.2</v>
      </c>
      <c r="N83" s="163">
        <f>VLOOKUP($B83,'Conditions of people affected'!$C$6:$R$300,16,FALSE)</f>
        <v>4.8</v>
      </c>
      <c r="O83" s="163">
        <f>VLOOKUP($B83,'Conditions of people affected'!$C$6:$R$300,9,FALSE)</f>
        <v>4.5999999999999996</v>
      </c>
      <c r="P83" s="163">
        <f>VLOOKUP($B83,'Conditions of people affected'!$C$6:$R$300,15,FALSE)</f>
        <v>5</v>
      </c>
      <c r="Q83" s="163">
        <f t="shared" si="14"/>
        <v>3.5</v>
      </c>
      <c r="R83" s="163">
        <f>VLOOKUP($B83,'Complexity of the crisis'!$C$6:$AN$300,22,FALSE)</f>
        <v>3.5</v>
      </c>
      <c r="S83" s="164">
        <f>VLOOKUP($B83,'Complexity of the crisis'!$C$6:$AN$300,38,FALSE)</f>
        <v>3.5</v>
      </c>
      <c r="T83" s="159" t="str">
        <f>VLOOKUP(B83,Lists!$C$3:$E$300,3,FALSE)</f>
        <v>Africa</v>
      </c>
      <c r="U83" s="178">
        <f>VLOOKUP(B83,'INFORM Severity - hidden'!$C$5:$V$300,20,FALSE)</f>
        <v>45260</v>
      </c>
    </row>
    <row r="84" spans="1:21" x14ac:dyDescent="0.25">
      <c r="A84" s="157" t="str">
        <f t="array" ref="A84">IFERROR(INDEX(Lists!$B$2:$B$200,SMALL(IF(Lists!$H$2:$H$200="Yes",ROW(Lists!$B$2:$B$200)),ROW(80:80))-1,1),"")</f>
        <v>Multiple situations in Thailand</v>
      </c>
      <c r="B84" s="158" t="str">
        <f>VLOOKUP(A84,Lists!$B$2:$G$200,2,FALSE)</f>
        <v>THA001</v>
      </c>
      <c r="C84" s="158" t="str">
        <f>VLOOKUP(B84,'INFORM Severity - hidden'!$C$5:$D$200,2,FALSE)</f>
        <v>Thailand</v>
      </c>
      <c r="D84" s="158" t="str">
        <f>VLOOKUP(A84,Lists!$B$2:$G$200,3,FALSE)</f>
        <v>THA</v>
      </c>
      <c r="E84" s="158" t="str">
        <f>VLOOKUP(A84,Lists!$B$2:$G$200,5,FALSE)</f>
        <v>Conflict,Displacement</v>
      </c>
      <c r="F84" s="161">
        <f t="shared" si="10"/>
        <v>1.8</v>
      </c>
      <c r="G84" s="162">
        <f t="shared" si="11"/>
        <v>2</v>
      </c>
      <c r="H84" s="162" t="str">
        <f t="shared" si="12"/>
        <v>Low</v>
      </c>
      <c r="I84" s="160" t="str">
        <f>INDEX(Trends!$D$3:$D$404,MATCH(B84,Trends!$C$3:$C$404,0))</f>
        <v>Stable</v>
      </c>
      <c r="J84" s="162" t="str">
        <f>VLOOKUP($B84,Reliability!$A$3:$I$300,9,FALSE)</f>
        <v>High</v>
      </c>
      <c r="K84" s="163">
        <f t="shared" si="13"/>
        <v>2</v>
      </c>
      <c r="L84" s="163">
        <f>VLOOKUP($B84,'Impact of the crisis'!$C$6:$N$300,12,FALSE)</f>
        <v>1.2</v>
      </c>
      <c r="M84" s="163">
        <f>VLOOKUP($B84,'Impact of the crisis'!$C$6:$AB$300,26,FALSE)</f>
        <v>2.4</v>
      </c>
      <c r="N84" s="163">
        <f>VLOOKUP($B84,'Conditions of people affected'!$C$6:$R$300,16,FALSE)</f>
        <v>1.3</v>
      </c>
      <c r="O84" s="163">
        <f>VLOOKUP($B84,'Conditions of people affected'!$C$6:$R$300,9,FALSE)</f>
        <v>1.6</v>
      </c>
      <c r="P84" s="163">
        <f>VLOOKUP($B84,'Conditions of people affected'!$C$6:$R$300,15,FALSE)</f>
        <v>1</v>
      </c>
      <c r="Q84" s="163">
        <f t="shared" si="14"/>
        <v>2.2999999999999998</v>
      </c>
      <c r="R84" s="163">
        <f>VLOOKUP($B84,'Complexity of the crisis'!$C$6:$AN$300,22,FALSE)</f>
        <v>2.5</v>
      </c>
      <c r="S84" s="164">
        <f>VLOOKUP($B84,'Complexity of the crisis'!$C$6:$AN$300,38,FALSE)</f>
        <v>2</v>
      </c>
      <c r="T84" s="159" t="str">
        <f>VLOOKUP(B84,Lists!$C$3:$E$300,3,FALSE)</f>
        <v>Asia</v>
      </c>
      <c r="U84" s="178">
        <f>VLOOKUP(B84,'INFORM Severity - hidden'!$C$5:$V$300,20,FALSE)</f>
        <v>45260</v>
      </c>
    </row>
    <row r="85" spans="1:21" x14ac:dyDescent="0.25">
      <c r="A85" s="157" t="str">
        <f t="array" ref="A85">IFERROR(INDEX(Lists!$B$2:$B$200,SMALL(IF(Lists!$H$2:$H$200="Yes",ROW(Lists!$B$2:$B$200)),ROW(81:81))-1,1),"")</f>
        <v>Food Security Crisis in Timor-Leste</v>
      </c>
      <c r="B85" s="158" t="str">
        <f>VLOOKUP(A85,Lists!$B$2:$G$200,2,FALSE)</f>
        <v>TLS003</v>
      </c>
      <c r="C85" s="158" t="str">
        <f>VLOOKUP(B85,'INFORM Severity - hidden'!$C$5:$D$200,2,FALSE)</f>
        <v>Timor Leste</v>
      </c>
      <c r="D85" s="158" t="str">
        <f>VLOOKUP(A85,Lists!$B$2:$G$200,3,FALSE)</f>
        <v>TLS</v>
      </c>
      <c r="E85" s="158" t="str">
        <f>VLOOKUP(A85,Lists!$B$2:$G$200,5,FALSE)</f>
        <v>Food Security</v>
      </c>
      <c r="F85" s="161">
        <f t="shared" si="10"/>
        <v>2</v>
      </c>
      <c r="G85" s="162">
        <f t="shared" si="11"/>
        <v>2</v>
      </c>
      <c r="H85" s="162" t="str">
        <f t="shared" si="12"/>
        <v>Low</v>
      </c>
      <c r="I85" s="160" t="str">
        <f>INDEX(Trends!$D$3:$D$404,MATCH(B85,Trends!$C$3:$C$404,0))</f>
        <v>-</v>
      </c>
      <c r="J85" s="162" t="str">
        <f>VLOOKUP($B85,Reliability!$A$3:$I$300,9,FALSE)</f>
        <v>Very High</v>
      </c>
      <c r="K85" s="163">
        <f t="shared" si="13"/>
        <v>2.1</v>
      </c>
      <c r="L85" s="163">
        <f>VLOOKUP($B85,'Impact of the crisis'!$C$6:$N$300,12,FALSE)</f>
        <v>3.1</v>
      </c>
      <c r="M85" s="163">
        <f>VLOOKUP($B85,'Impact of the crisis'!$C$6:$AB$300,26,FALSE)</f>
        <v>1.5</v>
      </c>
      <c r="N85" s="163">
        <f>VLOOKUP($B85,'Conditions of people affected'!$C$6:$R$300,16,FALSE)</f>
        <v>2.7</v>
      </c>
      <c r="O85" s="163">
        <f>VLOOKUP($B85,'Conditions of people affected'!$C$6:$R$300,9,FALSE)</f>
        <v>2.4</v>
      </c>
      <c r="P85" s="163">
        <f>VLOOKUP($B85,'Conditions of people affected'!$C$6:$R$300,15,FALSE)</f>
        <v>3</v>
      </c>
      <c r="Q85" s="163">
        <f t="shared" si="14"/>
        <v>0.7</v>
      </c>
      <c r="R85" s="163">
        <f>VLOOKUP($B85,'Complexity of the crisis'!$C$6:$AN$300,22,FALSE)</f>
        <v>0.9</v>
      </c>
      <c r="S85" s="164">
        <f>VLOOKUP($B85,'Complexity of the crisis'!$C$6:$AN$300,38,FALSE)</f>
        <v>0.5</v>
      </c>
      <c r="T85" s="159" t="str">
        <f>VLOOKUP(B85,Lists!$C$3:$E$300,3,FALSE)</f>
        <v>Asia</v>
      </c>
      <c r="U85" s="178">
        <f>VLOOKUP(B85,'INFORM Severity - hidden'!$C$5:$V$300,20,FALSE)</f>
        <v>45230</v>
      </c>
    </row>
    <row r="86" spans="1:21" x14ac:dyDescent="0.25">
      <c r="A86" s="157" t="str">
        <f t="array" ref="A86">IFERROR(INDEX(Lists!$B$2:$B$200,SMALL(IF(Lists!$H$2:$H$200="Yes",ROW(Lists!$B$2:$B$200)),ROW(82:82))-1,1),"")</f>
        <v>Venezuelan refugees in Trinidad and Tobago</v>
      </c>
      <c r="B86" s="158" t="str">
        <f>VLOOKUP(A86,Lists!$B$2:$G$200,2,FALSE)</f>
        <v>TTO002</v>
      </c>
      <c r="C86" s="158" t="str">
        <f>VLOOKUP(B86,'INFORM Severity - hidden'!$C$5:$D$200,2,FALSE)</f>
        <v>Trinidad and Tobago</v>
      </c>
      <c r="D86" s="158" t="str">
        <f>VLOOKUP(A86,Lists!$B$2:$G$200,3,FALSE)</f>
        <v>TTO</v>
      </c>
      <c r="E86" s="158" t="str">
        <f>VLOOKUP(A86,Lists!$B$2:$G$200,5,FALSE)</f>
        <v>Displacement</v>
      </c>
      <c r="F86" s="161">
        <f t="shared" si="10"/>
        <v>1.8</v>
      </c>
      <c r="G86" s="162">
        <f t="shared" si="11"/>
        <v>2</v>
      </c>
      <c r="H86" s="162" t="str">
        <f t="shared" si="12"/>
        <v>Low</v>
      </c>
      <c r="I86" s="160" t="str">
        <f>INDEX(Trends!$D$3:$D$404,MATCH(B86,Trends!$C$3:$C$404,0))</f>
        <v>Decreasing</v>
      </c>
      <c r="J86" s="162" t="str">
        <f>VLOOKUP($B86,Reliability!$A$3:$I$300,9,FALSE)</f>
        <v>Very High</v>
      </c>
      <c r="K86" s="163">
        <f t="shared" si="13"/>
        <v>2.1</v>
      </c>
      <c r="L86" s="163">
        <f>VLOOKUP($B86,'Impact of the crisis'!$C$6:$N$300,12,FALSE)</f>
        <v>3</v>
      </c>
      <c r="M86" s="163">
        <f>VLOOKUP($B86,'Impact of the crisis'!$C$6:$AB$300,26,FALSE)</f>
        <v>1.6</v>
      </c>
      <c r="N86" s="163">
        <f>VLOOKUP($B86,'Conditions of people affected'!$C$6:$R$300,16,FALSE)</f>
        <v>1.5</v>
      </c>
      <c r="O86" s="163">
        <f>VLOOKUP($B86,'Conditions of people affected'!$C$6:$R$300,9,FALSE)</f>
        <v>1</v>
      </c>
      <c r="P86" s="163">
        <f>VLOOKUP($B86,'Conditions of people affected'!$C$6:$R$300,15,FALSE)</f>
        <v>2</v>
      </c>
      <c r="Q86" s="163">
        <f t="shared" si="14"/>
        <v>2</v>
      </c>
      <c r="R86" s="163">
        <f>VLOOKUP($B86,'Complexity of the crisis'!$C$6:$AN$300,22,FALSE)</f>
        <v>1.4</v>
      </c>
      <c r="S86" s="164">
        <f>VLOOKUP($B86,'Complexity of the crisis'!$C$6:$AN$300,38,FALSE)</f>
        <v>2.5</v>
      </c>
      <c r="T86" s="159" t="str">
        <f>VLOOKUP(B86,Lists!$C$3:$E$300,3,FALSE)</f>
        <v>Americas</v>
      </c>
      <c r="U86" s="178">
        <f>VLOOKUP(B86,'INFORM Severity - hidden'!$C$5:$V$300,20,FALSE)</f>
        <v>45260</v>
      </c>
    </row>
    <row r="87" spans="1:21" x14ac:dyDescent="0.25">
      <c r="A87" s="157" t="str">
        <f t="array" ref="A87">IFERROR(INDEX(Lists!$B$2:$B$200,SMALL(IF(Lists!$H$2:$H$200="Yes",ROW(Lists!$B$2:$B$200)),ROW(83:83))-1,1),"")</f>
        <v>Mixed migration flows in Tunisia</v>
      </c>
      <c r="B87" s="158" t="str">
        <f>VLOOKUP(A87,Lists!$B$2:$G$200,2,FALSE)</f>
        <v>TUN002</v>
      </c>
      <c r="C87" s="158" t="str">
        <f>VLOOKUP(B87,'INFORM Severity - hidden'!$C$5:$D$200,2,FALSE)</f>
        <v>Tunisia</v>
      </c>
      <c r="D87" s="158" t="str">
        <f>VLOOKUP(A87,Lists!$B$2:$G$200,3,FALSE)</f>
        <v>TUN</v>
      </c>
      <c r="E87" s="158" t="str">
        <f>VLOOKUP(A87,Lists!$B$2:$G$200,5,FALSE)</f>
        <v>Displacement</v>
      </c>
      <c r="F87" s="161">
        <f t="shared" si="10"/>
        <v>2</v>
      </c>
      <c r="G87" s="162">
        <f t="shared" si="11"/>
        <v>2</v>
      </c>
      <c r="H87" s="162" t="str">
        <f t="shared" si="12"/>
        <v>Low</v>
      </c>
      <c r="I87" s="160" t="str">
        <f>INDEX(Trends!$D$3:$D$404,MATCH(B87,Trends!$C$3:$C$404,0))</f>
        <v>Stable</v>
      </c>
      <c r="J87" s="162" t="str">
        <f>VLOOKUP($B87,Reliability!$A$3:$I$300,9,FALSE)</f>
        <v>High</v>
      </c>
      <c r="K87" s="163">
        <f t="shared" si="13"/>
        <v>3.3</v>
      </c>
      <c r="L87" s="163">
        <f>VLOOKUP($B87,'Impact of the crisis'!$C$6:$N$300,12,FALSE)</f>
        <v>4.4000000000000004</v>
      </c>
      <c r="M87" s="163">
        <f>VLOOKUP($B87,'Impact of the crisis'!$C$6:$AB$300,26,FALSE)</f>
        <v>2.6</v>
      </c>
      <c r="N87" s="163">
        <f>VLOOKUP($B87,'Conditions of people affected'!$C$6:$R$300,16,FALSE)</f>
        <v>0.55000000000000004</v>
      </c>
      <c r="O87" s="163">
        <f>VLOOKUP($B87,'Conditions of people affected'!$C$6:$R$300,9,FALSE)</f>
        <v>0.1</v>
      </c>
      <c r="P87" s="163">
        <f>VLOOKUP($B87,'Conditions of people affected'!$C$6:$R$300,15,FALSE)</f>
        <v>1</v>
      </c>
      <c r="Q87" s="163">
        <f t="shared" si="14"/>
        <v>2.7</v>
      </c>
      <c r="R87" s="163">
        <f>VLOOKUP($B87,'Complexity of the crisis'!$C$6:$AN$300,22,FALSE)</f>
        <v>2.4</v>
      </c>
      <c r="S87" s="164">
        <f>VLOOKUP($B87,'Complexity of the crisis'!$C$6:$AN$300,38,FALSE)</f>
        <v>3</v>
      </c>
      <c r="T87" s="159" t="str">
        <f>VLOOKUP(B87,Lists!$C$3:$E$300,3,FALSE)</f>
        <v>Africa</v>
      </c>
      <c r="U87" s="178">
        <f>VLOOKUP(B87,'INFORM Severity - hidden'!$C$5:$V$300,20,FALSE)</f>
        <v>45260</v>
      </c>
    </row>
    <row r="88" spans="1:21" x14ac:dyDescent="0.25">
      <c r="A88" s="157" t="str">
        <f t="array" ref="A88">IFERROR(INDEX(Lists!$B$2:$B$200,SMALL(IF(Lists!$H$2:$H$200="Yes",ROW(Lists!$B$2:$B$200)),ROW(84:84))-1,1),"")</f>
        <v>Complex situation in Türkiye</v>
      </c>
      <c r="B88" s="158" t="str">
        <f>VLOOKUP(A88,Lists!$B$2:$G$200,2,FALSE)</f>
        <v>TUR001</v>
      </c>
      <c r="C88" s="158" t="str">
        <f>VLOOKUP(B88,'INFORM Severity - hidden'!$C$5:$D$200,2,FALSE)</f>
        <v>Türkiye</v>
      </c>
      <c r="D88" s="158" t="str">
        <f>VLOOKUP(A88,Lists!$B$2:$G$200,3,FALSE)</f>
        <v>TUR</v>
      </c>
      <c r="E88" s="158" t="str">
        <f>VLOOKUP(A88,Lists!$B$2:$G$200,5,FALSE)</f>
        <v>Displacement,Conflict</v>
      </c>
      <c r="F88" s="161">
        <f t="shared" si="10"/>
        <v>3.6</v>
      </c>
      <c r="G88" s="162">
        <f t="shared" si="11"/>
        <v>4</v>
      </c>
      <c r="H88" s="162" t="str">
        <f t="shared" si="12"/>
        <v>High</v>
      </c>
      <c r="I88" s="160" t="str">
        <f>INDEX(Trends!$D$3:$D$404,MATCH(B88,Trends!$C$3:$C$404,0))</f>
        <v>Decreasing</v>
      </c>
      <c r="J88" s="162" t="str">
        <f>VLOOKUP($B88,Reliability!$A$3:$I$300,9,FALSE)</f>
        <v>High</v>
      </c>
      <c r="K88" s="163">
        <f t="shared" si="13"/>
        <v>3.5</v>
      </c>
      <c r="L88" s="163">
        <f>VLOOKUP($B88,'Impact of the crisis'!$C$6:$N$300,12,FALSE)</f>
        <v>3.6</v>
      </c>
      <c r="M88" s="163">
        <f>VLOOKUP($B88,'Impact of the crisis'!$C$6:$AB$300,26,FALSE)</f>
        <v>3.5</v>
      </c>
      <c r="N88" s="163">
        <f>VLOOKUP($B88,'Conditions of people affected'!$C$6:$R$300,16,FALSE)</f>
        <v>3.75</v>
      </c>
      <c r="O88" s="163">
        <f>VLOOKUP($B88,'Conditions of people affected'!$C$6:$R$300,9,FALSE)</f>
        <v>4.5</v>
      </c>
      <c r="P88" s="163">
        <f>VLOOKUP($B88,'Conditions of people affected'!$C$6:$R$300,15,FALSE)</f>
        <v>3</v>
      </c>
      <c r="Q88" s="163">
        <f t="shared" si="14"/>
        <v>3.3</v>
      </c>
      <c r="R88" s="163">
        <f>VLOOKUP($B88,'Complexity of the crisis'!$C$6:$AN$300,22,FALSE)</f>
        <v>3</v>
      </c>
      <c r="S88" s="164">
        <f>VLOOKUP($B88,'Complexity of the crisis'!$C$6:$AN$300,38,FALSE)</f>
        <v>3.5</v>
      </c>
      <c r="T88" s="159" t="str">
        <f>VLOOKUP(B88,Lists!$C$3:$E$300,3,FALSE)</f>
        <v>Middle east</v>
      </c>
      <c r="U88" s="178">
        <f>VLOOKUP(B88,'INFORM Severity - hidden'!$C$5:$V$300,20,FALSE)</f>
        <v>45257</v>
      </c>
    </row>
    <row r="89" spans="1:21" x14ac:dyDescent="0.25">
      <c r="A89" s="157" t="str">
        <f t="array" ref="A89">IFERROR(INDEX(Lists!$B$2:$B$200,SMALL(IF(Lists!$H$2:$H$200="Yes",ROW(Lists!$B$2:$B$200)),ROW(85:85))-1,1),"")</f>
        <v>Multiple Crises in Tanzania</v>
      </c>
      <c r="B89" s="158" t="str">
        <f>VLOOKUP(A89,Lists!$B$2:$G$200,2,FALSE)</f>
        <v>TZA001</v>
      </c>
      <c r="C89" s="158" t="str">
        <f>VLOOKUP(B89,'INFORM Severity - hidden'!$C$5:$D$200,2,FALSE)</f>
        <v>Tanzania</v>
      </c>
      <c r="D89" s="158" t="str">
        <f>VLOOKUP(A89,Lists!$B$2:$G$200,3,FALSE)</f>
        <v>TZA</v>
      </c>
      <c r="E89" s="158" t="str">
        <f>VLOOKUP(A89,Lists!$B$2:$G$200,5,FALSE)</f>
        <v>Displacement,Drought</v>
      </c>
      <c r="F89" s="161">
        <f t="shared" si="10"/>
        <v>2.7</v>
      </c>
      <c r="G89" s="162">
        <f t="shared" si="11"/>
        <v>3</v>
      </c>
      <c r="H89" s="162" t="str">
        <f t="shared" si="12"/>
        <v>Medium</v>
      </c>
      <c r="I89" s="160" t="str">
        <f>INDEX(Trends!$D$3:$D$404,MATCH(B89,Trends!$C$3:$C$404,0))</f>
        <v>Decreasing</v>
      </c>
      <c r="J89" s="162" t="str">
        <f>VLOOKUP($B89,Reliability!$A$3:$I$300,9,FALSE)</f>
        <v>Very High</v>
      </c>
      <c r="K89" s="163">
        <f t="shared" si="13"/>
        <v>3.2</v>
      </c>
      <c r="L89" s="163">
        <f>VLOOKUP($B89,'Impact of the crisis'!$C$6:$N$300,12,FALSE)</f>
        <v>3.4</v>
      </c>
      <c r="M89" s="163">
        <f>VLOOKUP($B89,'Impact of the crisis'!$C$6:$AB$300,26,FALSE)</f>
        <v>3.1</v>
      </c>
      <c r="N89" s="163">
        <f>VLOOKUP($B89,'Conditions of people affected'!$C$6:$R$300,16,FALSE)</f>
        <v>2.75</v>
      </c>
      <c r="O89" s="163">
        <f>VLOOKUP($B89,'Conditions of people affected'!$C$6:$R$300,9,FALSE)</f>
        <v>3.5</v>
      </c>
      <c r="P89" s="163">
        <f>VLOOKUP($B89,'Conditions of people affected'!$C$6:$R$300,15,FALSE)</f>
        <v>2</v>
      </c>
      <c r="Q89" s="163">
        <f t="shared" si="14"/>
        <v>2.1</v>
      </c>
      <c r="R89" s="163">
        <f>VLOOKUP($B89,'Complexity of the crisis'!$C$6:$AN$300,22,FALSE)</f>
        <v>2.1</v>
      </c>
      <c r="S89" s="164">
        <f>VLOOKUP($B89,'Complexity of the crisis'!$C$6:$AN$300,38,FALSE)</f>
        <v>2</v>
      </c>
      <c r="T89" s="159" t="str">
        <f>VLOOKUP(B89,Lists!$C$3:$E$300,3,FALSE)</f>
        <v>Africa</v>
      </c>
      <c r="U89" s="178">
        <f>VLOOKUP(B89,'INFORM Severity - hidden'!$C$5:$V$300,20,FALSE)</f>
        <v>45260</v>
      </c>
    </row>
    <row r="90" spans="1:21" x14ac:dyDescent="0.25">
      <c r="A90" s="157" t="str">
        <f t="array" ref="A90">IFERROR(INDEX(Lists!$B$2:$B$200,SMALL(IF(Lists!$H$2:$H$200="Yes",ROW(Lists!$B$2:$B$200)),ROW(86:86))-1,1),"")</f>
        <v>International Displacement in Uganda</v>
      </c>
      <c r="B90" s="158" t="str">
        <f>VLOOKUP(A90,Lists!$B$2:$G$200,2,FALSE)</f>
        <v>UGA005</v>
      </c>
      <c r="C90" s="158" t="str">
        <f>VLOOKUP(B90,'INFORM Severity - hidden'!$C$5:$D$200,2,FALSE)</f>
        <v>Uganda</v>
      </c>
      <c r="D90" s="158" t="str">
        <f>VLOOKUP(A90,Lists!$B$2:$G$200,3,FALSE)</f>
        <v>UGA</v>
      </c>
      <c r="E90" s="158" t="str">
        <f>VLOOKUP(A90,Lists!$B$2:$G$200,5,FALSE)</f>
        <v>Displacement</v>
      </c>
      <c r="F90" s="161">
        <f t="shared" si="10"/>
        <v>3.2</v>
      </c>
      <c r="G90" s="162">
        <f t="shared" si="11"/>
        <v>4</v>
      </c>
      <c r="H90" s="162" t="str">
        <f t="shared" si="12"/>
        <v>High</v>
      </c>
      <c r="I90" s="160" t="str">
        <f>INDEX(Trends!$D$3:$D$404,MATCH(B90,Trends!$C$3:$C$404,0))</f>
        <v>Stable</v>
      </c>
      <c r="J90" s="162" t="str">
        <f>VLOOKUP($B90,Reliability!$A$3:$I$300,9,FALSE)</f>
        <v>Medium</v>
      </c>
      <c r="K90" s="163">
        <f t="shared" si="13"/>
        <v>3.2</v>
      </c>
      <c r="L90" s="163">
        <f>VLOOKUP($B90,'Impact of the crisis'!$C$6:$N$300,12,FALSE)</f>
        <v>1.7</v>
      </c>
      <c r="M90" s="163">
        <f>VLOOKUP($B90,'Impact of the crisis'!$C$6:$AB$300,26,FALSE)</f>
        <v>3.7</v>
      </c>
      <c r="N90" s="163">
        <f>VLOOKUP($B90,'Conditions of people affected'!$C$6:$R$300,16,FALSE)</f>
        <v>3.35</v>
      </c>
      <c r="O90" s="163">
        <f>VLOOKUP($B90,'Conditions of people affected'!$C$6:$R$300,9,FALSE)</f>
        <v>3.7</v>
      </c>
      <c r="P90" s="163">
        <f>VLOOKUP($B90,'Conditions of people affected'!$C$6:$R$300,15,FALSE)</f>
        <v>3</v>
      </c>
      <c r="Q90" s="163">
        <f t="shared" si="14"/>
        <v>2.9</v>
      </c>
      <c r="R90" s="163">
        <f>VLOOKUP($B90,'Complexity of the crisis'!$C$6:$AN$300,22,FALSE)</f>
        <v>3.6</v>
      </c>
      <c r="S90" s="164">
        <f>VLOOKUP($B90,'Complexity of the crisis'!$C$6:$AN$300,38,FALSE)</f>
        <v>2</v>
      </c>
      <c r="T90" s="159" t="str">
        <f>VLOOKUP(B90,Lists!$C$3:$E$300,3,FALSE)</f>
        <v>Africa</v>
      </c>
      <c r="U90" s="178">
        <f>VLOOKUP(B90,'INFORM Severity - hidden'!$C$5:$V$300,20,FALSE)</f>
        <v>45257</v>
      </c>
    </row>
    <row r="91" spans="1:21" x14ac:dyDescent="0.25">
      <c r="A91" s="157" t="str">
        <f t="array" ref="A91">IFERROR(INDEX(Lists!$B$2:$B$200,SMALL(IF(Lists!$H$2:$H$200="Yes",ROW(Lists!$B$2:$B$200)),ROW(87:87))-1,1),"")</f>
        <v>Russia-Ukraine conflict</v>
      </c>
      <c r="B91" s="158" t="str">
        <f>VLOOKUP(A91,Lists!$B$2:$G$200,2,FALSE)</f>
        <v>UKR002</v>
      </c>
      <c r="C91" s="158" t="str">
        <f>VLOOKUP(B91,'INFORM Severity - hidden'!$C$5:$D$200,2,FALSE)</f>
        <v>Ukraine</v>
      </c>
      <c r="D91" s="158" t="str">
        <f>VLOOKUP(A91,Lists!$B$2:$G$200,3,FALSE)</f>
        <v>UKR</v>
      </c>
      <c r="E91" s="158" t="str">
        <f>VLOOKUP(A91,Lists!$B$2:$G$200,5,FALSE)</f>
        <v>Conflict,Displacement</v>
      </c>
      <c r="F91" s="161">
        <f t="shared" si="10"/>
        <v>4.3</v>
      </c>
      <c r="G91" s="162">
        <f t="shared" si="11"/>
        <v>5</v>
      </c>
      <c r="H91" s="162" t="str">
        <f t="shared" si="12"/>
        <v>Very High</v>
      </c>
      <c r="I91" s="160" t="str">
        <f>INDEX(Trends!$D$3:$D$404,MATCH(B91,Trends!$C$3:$C$404,0))</f>
        <v>Stable</v>
      </c>
      <c r="J91" s="162" t="str">
        <f>VLOOKUP($B91,Reliability!$A$3:$I$300,9,FALSE)</f>
        <v>Very High</v>
      </c>
      <c r="K91" s="163">
        <f t="shared" si="13"/>
        <v>4.5999999999999996</v>
      </c>
      <c r="L91" s="163">
        <f>VLOOKUP($B91,'Impact of the crisis'!$C$6:$N$300,12,FALSE)</f>
        <v>4.9000000000000004</v>
      </c>
      <c r="M91" s="163">
        <f>VLOOKUP($B91,'Impact of the crisis'!$C$6:$AB$300,26,FALSE)</f>
        <v>4.5</v>
      </c>
      <c r="N91" s="163">
        <f>VLOOKUP($B91,'Conditions of people affected'!$C$6:$R$300,16,FALSE)</f>
        <v>5</v>
      </c>
      <c r="O91" s="163">
        <f>VLOOKUP($B91,'Conditions of people affected'!$C$6:$R$300,9,FALSE)</f>
        <v>5</v>
      </c>
      <c r="P91" s="163">
        <f>VLOOKUP($B91,'Conditions of people affected'!$C$6:$R$300,15,FALSE)</f>
        <v>5</v>
      </c>
      <c r="Q91" s="163">
        <f t="shared" si="14"/>
        <v>3.1</v>
      </c>
      <c r="R91" s="163">
        <f>VLOOKUP($B91,'Complexity of the crisis'!$C$6:$AN$300,22,FALSE)</f>
        <v>2.6</v>
      </c>
      <c r="S91" s="164">
        <f>VLOOKUP($B91,'Complexity of the crisis'!$C$6:$AN$300,38,FALSE)</f>
        <v>3.5</v>
      </c>
      <c r="T91" s="159" t="str">
        <f>VLOOKUP(B91,Lists!$C$3:$E$300,3,FALSE)</f>
        <v>Europe</v>
      </c>
      <c r="U91" s="178">
        <f>VLOOKUP(B91,'INFORM Severity - hidden'!$C$5:$V$300,20,FALSE)</f>
        <v>45259</v>
      </c>
    </row>
    <row r="92" spans="1:21" x14ac:dyDescent="0.25">
      <c r="A92" s="157" t="str">
        <f t="array" ref="A92">IFERROR(INDEX(Lists!$B$2:$B$200,SMALL(IF(Lists!$H$2:$H$200="Yes",ROW(Lists!$B$2:$B$200)),ROW(88:88))-1,1),"")</f>
        <v>Complex crisis in Venezuela</v>
      </c>
      <c r="B92" s="158" t="str">
        <f>VLOOKUP(A92,Lists!$B$2:$G$200,2,FALSE)</f>
        <v>VEN001</v>
      </c>
      <c r="C92" s="158" t="str">
        <f>VLOOKUP(B92,'INFORM Severity - hidden'!$C$5:$D$200,2,FALSE)</f>
        <v>Venezuela</v>
      </c>
      <c r="D92" s="158" t="str">
        <f>VLOOKUP(A92,Lists!$B$2:$G$200,3,FALSE)</f>
        <v>VEN</v>
      </c>
      <c r="E92" s="158" t="str">
        <f>VLOOKUP(A92,Lists!$B$2:$G$200,5,FALSE)</f>
        <v>Socio-political,Violence,Floods</v>
      </c>
      <c r="F92" s="161">
        <f t="shared" si="10"/>
        <v>4.3</v>
      </c>
      <c r="G92" s="162">
        <f t="shared" si="11"/>
        <v>5</v>
      </c>
      <c r="H92" s="162" t="str">
        <f t="shared" si="12"/>
        <v>Very High</v>
      </c>
      <c r="I92" s="160" t="str">
        <f>INDEX(Trends!$D$3:$D$404,MATCH(B92,Trends!$C$3:$C$404,0))</f>
        <v>Increasing</v>
      </c>
      <c r="J92" s="162" t="str">
        <f>VLOOKUP($B92,Reliability!$A$3:$I$300,9,FALSE)</f>
        <v>Very High</v>
      </c>
      <c r="K92" s="163">
        <f t="shared" si="13"/>
        <v>4.5999999999999996</v>
      </c>
      <c r="L92" s="163">
        <f>VLOOKUP($B92,'Impact of the crisis'!$C$6:$N$300,12,FALSE)</f>
        <v>4.9000000000000004</v>
      </c>
      <c r="M92" s="163">
        <f>VLOOKUP($B92,'Impact of the crisis'!$C$6:$AB$300,26,FALSE)</f>
        <v>4.5</v>
      </c>
      <c r="N92" s="163">
        <f>VLOOKUP($B92,'Conditions of people affected'!$C$6:$R$300,16,FALSE)</f>
        <v>4.5</v>
      </c>
      <c r="O92" s="163">
        <f>VLOOKUP($B92,'Conditions of people affected'!$C$6:$R$300,9,FALSE)</f>
        <v>5</v>
      </c>
      <c r="P92" s="163">
        <f>VLOOKUP($B92,'Conditions of people affected'!$C$6:$R$300,15,FALSE)</f>
        <v>4</v>
      </c>
      <c r="Q92" s="163">
        <f t="shared" si="14"/>
        <v>3.7</v>
      </c>
      <c r="R92" s="163">
        <f>VLOOKUP($B92,'Complexity of the crisis'!$C$6:$AN$300,22,FALSE)</f>
        <v>3.3</v>
      </c>
      <c r="S92" s="164">
        <f>VLOOKUP($B92,'Complexity of the crisis'!$C$6:$AN$300,38,FALSE)</f>
        <v>4</v>
      </c>
      <c r="T92" s="159" t="str">
        <f>VLOOKUP(B92,Lists!$C$3:$E$300,3,FALSE)</f>
        <v>Americas</v>
      </c>
      <c r="U92" s="178">
        <f>VLOOKUP(B92,'INFORM Severity - hidden'!$C$5:$V$300,20,FALSE)</f>
        <v>45259</v>
      </c>
    </row>
    <row r="93" spans="1:21" x14ac:dyDescent="0.25">
      <c r="A93" s="157" t="str">
        <f t="array" ref="A93">IFERROR(INDEX(Lists!$B$2:$B$200,SMALL(IF(Lists!$H$2:$H$200="Yes",ROW(Lists!$B$2:$B$200)),ROW(89:89))-1,1),"")</f>
        <v>Conflict in Yemen</v>
      </c>
      <c r="B93" s="158" t="str">
        <f>VLOOKUP(A93,Lists!$B$2:$G$200,2,FALSE)</f>
        <v>YEM001</v>
      </c>
      <c r="C93" s="158" t="str">
        <f>VLOOKUP(B93,'INFORM Severity - hidden'!$C$5:$D$200,2,FALSE)</f>
        <v>Yemen</v>
      </c>
      <c r="D93" s="158" t="str">
        <f>VLOOKUP(A93,Lists!$B$2:$G$200,3,FALSE)</f>
        <v>YEM</v>
      </c>
      <c r="E93" s="158" t="str">
        <f>VLOOKUP(A93,Lists!$B$2:$G$200,5,FALSE)</f>
        <v>Conflict</v>
      </c>
      <c r="F93" s="161">
        <f t="shared" si="10"/>
        <v>4.5999999999999996</v>
      </c>
      <c r="G93" s="162">
        <f t="shared" si="11"/>
        <v>5</v>
      </c>
      <c r="H93" s="162" t="str">
        <f t="shared" si="12"/>
        <v>Very High</v>
      </c>
      <c r="I93" s="160" t="str">
        <f>INDEX(Trends!$D$3:$D$404,MATCH(B93,Trends!$C$3:$C$404,0))</f>
        <v>Stable</v>
      </c>
      <c r="J93" s="162" t="str">
        <f>VLOOKUP($B93,Reliability!$A$3:$I$300,9,FALSE)</f>
        <v>Very High</v>
      </c>
      <c r="K93" s="163">
        <f t="shared" si="13"/>
        <v>4.5999999999999996</v>
      </c>
      <c r="L93" s="163">
        <f>VLOOKUP($B93,'Impact of the crisis'!$C$6:$N$300,12,FALSE)</f>
        <v>4.9000000000000004</v>
      </c>
      <c r="M93" s="163">
        <f>VLOOKUP($B93,'Impact of the crisis'!$C$6:$AB$300,26,FALSE)</f>
        <v>4.5</v>
      </c>
      <c r="N93" s="163">
        <f>VLOOKUP($B93,'Conditions of people affected'!$C$6:$R$300,16,FALSE)</f>
        <v>5</v>
      </c>
      <c r="O93" s="163">
        <f>VLOOKUP($B93,'Conditions of people affected'!$C$6:$R$300,9,FALSE)</f>
        <v>5</v>
      </c>
      <c r="P93" s="163">
        <f>VLOOKUP($B93,'Conditions of people affected'!$C$6:$R$300,15,FALSE)</f>
        <v>5</v>
      </c>
      <c r="Q93" s="163">
        <f t="shared" si="14"/>
        <v>4</v>
      </c>
      <c r="R93" s="163">
        <f>VLOOKUP($B93,'Complexity of the crisis'!$C$6:$AN$300,22,FALSE)</f>
        <v>3.9</v>
      </c>
      <c r="S93" s="164">
        <f>VLOOKUP($B93,'Complexity of the crisis'!$C$6:$AN$300,38,FALSE)</f>
        <v>4</v>
      </c>
      <c r="T93" s="159" t="str">
        <f>VLOOKUP(B93,Lists!$C$3:$E$300,3,FALSE)</f>
        <v>Middle east</v>
      </c>
      <c r="U93" s="178">
        <f>VLOOKUP(B93,'INFORM Severity - hidden'!$C$5:$V$300,20,FALSE)</f>
        <v>45257</v>
      </c>
    </row>
    <row r="94" spans="1:21" x14ac:dyDescent="0.25">
      <c r="A94" s="157" t="str">
        <f t="array" ref="A94">IFERROR(INDEX(Lists!$B$2:$B$200,SMALL(IF(Lists!$H$2:$H$200="Yes",ROW(Lists!$B$2:$B$200)),ROW(90:90))-1,1),"")</f>
        <v>Drought in Zambia</v>
      </c>
      <c r="B94" s="158" t="str">
        <f>VLOOKUP(A94,Lists!$B$2:$G$200,2,FALSE)</f>
        <v>ZMB002</v>
      </c>
      <c r="C94" s="158" t="str">
        <f>VLOOKUP(B94,'INFORM Severity - hidden'!$C$5:$D$200,2,FALSE)</f>
        <v>Zambia</v>
      </c>
      <c r="D94" s="158" t="str">
        <f>VLOOKUP(A94,Lists!$B$2:$G$200,3,FALSE)</f>
        <v>ZMB</v>
      </c>
      <c r="E94" s="158" t="str">
        <f>VLOOKUP(A94,Lists!$B$2:$G$200,5,FALSE)</f>
        <v>Drought</v>
      </c>
      <c r="F94" s="161">
        <f t="shared" si="10"/>
        <v>3</v>
      </c>
      <c r="G94" s="162">
        <f t="shared" si="11"/>
        <v>3</v>
      </c>
      <c r="H94" s="162" t="str">
        <f t="shared" si="12"/>
        <v>Medium</v>
      </c>
      <c r="I94" s="160" t="str">
        <f>INDEX(Trends!$D$3:$D$404,MATCH(B94,Trends!$C$3:$C$404,0))</f>
        <v>Stable</v>
      </c>
      <c r="J94" s="162" t="str">
        <f>VLOOKUP($B94,Reliability!$A$3:$I$300,9,FALSE)</f>
        <v>Very High</v>
      </c>
      <c r="K94" s="163">
        <f t="shared" si="13"/>
        <v>3.4</v>
      </c>
      <c r="L94" s="163">
        <f>VLOOKUP($B94,'Impact of the crisis'!$C$6:$N$300,12,FALSE)</f>
        <v>4.0999999999999996</v>
      </c>
      <c r="M94" s="163">
        <f>VLOOKUP($B94,'Impact of the crisis'!$C$6:$AB$300,26,FALSE)</f>
        <v>3</v>
      </c>
      <c r="N94" s="163">
        <f>VLOOKUP($B94,'Conditions of people affected'!$C$6:$R$300,16,FALSE)</f>
        <v>3.4</v>
      </c>
      <c r="O94" s="163">
        <f>VLOOKUP($B94,'Conditions of people affected'!$C$6:$R$300,9,FALSE)</f>
        <v>3.8</v>
      </c>
      <c r="P94" s="163">
        <f>VLOOKUP($B94,'Conditions of people affected'!$C$6:$R$300,15,FALSE)</f>
        <v>3</v>
      </c>
      <c r="Q94" s="163">
        <f t="shared" si="14"/>
        <v>2.1</v>
      </c>
      <c r="R94" s="163">
        <f>VLOOKUP($B94,'Complexity of the crisis'!$C$6:$AN$300,22,FALSE)</f>
        <v>2.1</v>
      </c>
      <c r="S94" s="164">
        <f>VLOOKUP($B94,'Complexity of the crisis'!$C$6:$AN$300,38,FALSE)</f>
        <v>2</v>
      </c>
      <c r="T94" s="159" t="str">
        <f>VLOOKUP(B94,Lists!$C$3:$E$300,3,FALSE)</f>
        <v>Africa</v>
      </c>
      <c r="U94" s="178">
        <f>VLOOKUP(B94,'INFORM Severity - hidden'!$C$5:$V$300,20,FALSE)</f>
        <v>45260</v>
      </c>
    </row>
    <row r="95" spans="1:21" x14ac:dyDescent="0.25">
      <c r="A95" s="157" t="str">
        <f t="array" ref="A95">IFERROR(INDEX(Lists!$B$2:$B$200,SMALL(IF(Lists!$H$2:$H$200="Yes",ROW(Lists!$B$2:$B$200)),ROW(91:91))-1,1),"")</f>
        <v>Complex crisis in Zimbabwe</v>
      </c>
      <c r="B95" s="158" t="str">
        <f>VLOOKUP(A95,Lists!$B$2:$G$200,2,FALSE)</f>
        <v>ZWE001</v>
      </c>
      <c r="C95" s="158" t="str">
        <f>VLOOKUP(B95,'INFORM Severity - hidden'!$C$5:$D$200,2,FALSE)</f>
        <v>Zimbabwe</v>
      </c>
      <c r="D95" s="158" t="str">
        <f>VLOOKUP(A95,Lists!$B$2:$G$200,3,FALSE)</f>
        <v>ZWE</v>
      </c>
      <c r="E95" s="158" t="str">
        <f>VLOOKUP(A95,Lists!$B$2:$G$200,5,FALSE)</f>
        <v>Socio-political,Drought</v>
      </c>
      <c r="F95" s="161">
        <f t="shared" si="10"/>
        <v>3.5</v>
      </c>
      <c r="G95" s="162">
        <f t="shared" si="11"/>
        <v>4</v>
      </c>
      <c r="H95" s="162" t="str">
        <f t="shared" si="12"/>
        <v>High</v>
      </c>
      <c r="I95" s="160" t="str">
        <f>INDEX(Trends!$D$3:$D$404,MATCH(B95,Trends!$C$3:$C$404,0))</f>
        <v>Stable</v>
      </c>
      <c r="J95" s="162" t="str">
        <f>VLOOKUP($B95,Reliability!$A$3:$I$300,9,FALSE)</f>
        <v>High</v>
      </c>
      <c r="K95" s="163">
        <f t="shared" si="13"/>
        <v>3.9</v>
      </c>
      <c r="L95" s="163">
        <f>VLOOKUP($B95,'Impact of the crisis'!$C$6:$N$300,12,FALSE)</f>
        <v>4.5999999999999996</v>
      </c>
      <c r="M95" s="163">
        <f>VLOOKUP($B95,'Impact of the crisis'!$C$6:$AB$300,26,FALSE)</f>
        <v>3.4</v>
      </c>
      <c r="N95" s="163">
        <f>VLOOKUP($B95,'Conditions of people affected'!$C$6:$R$300,16,FALSE)</f>
        <v>3.55</v>
      </c>
      <c r="O95" s="163">
        <f>VLOOKUP($B95,'Conditions of people affected'!$C$6:$R$300,9,FALSE)</f>
        <v>4.0999999999999996</v>
      </c>
      <c r="P95" s="163">
        <f>VLOOKUP($B95,'Conditions of people affected'!$C$6:$R$300,15,FALSE)</f>
        <v>3</v>
      </c>
      <c r="Q95" s="163">
        <f t="shared" si="14"/>
        <v>3</v>
      </c>
      <c r="R95" s="163">
        <f>VLOOKUP($B95,'Complexity of the crisis'!$C$6:$AN$300,22,FALSE)</f>
        <v>3</v>
      </c>
      <c r="S95" s="164">
        <f>VLOOKUP($B95,'Complexity of the crisis'!$C$6:$AN$300,38,FALSE)</f>
        <v>3</v>
      </c>
      <c r="T95" s="159" t="str">
        <f>VLOOKUP(B95,Lists!$C$3:$E$300,3,FALSE)</f>
        <v>Africa</v>
      </c>
      <c r="U95" s="178">
        <f>VLOOKUP(B95,'INFORM Severity - hidden'!$C$5:$V$300,20,FALSE)</f>
        <v>45260</v>
      </c>
    </row>
  </sheetData>
  <autoFilter ref="A4:T143"/>
  <conditionalFormatting sqref="A1:XFD1048576">
    <cfRule type="containsBlanks" priority="1" stopIfTrue="1">
      <formula>LEN(TRIM(A1))=0</formula>
    </cfRule>
  </conditionalFormatting>
  <conditionalFormatting sqref="G5:G300">
    <cfRule type="cellIs" dxfId="122" priority="17" stopIfTrue="1" operator="equal">
      <formula>5</formula>
    </cfRule>
    <cfRule type="cellIs" dxfId="121" priority="18" stopIfTrue="1" operator="equal">
      <formula>4</formula>
    </cfRule>
    <cfRule type="cellIs" dxfId="120" priority="19" stopIfTrue="1" operator="equal">
      <formula>3</formula>
    </cfRule>
    <cfRule type="cellIs" dxfId="119" priority="20" stopIfTrue="1" operator="equal">
      <formula>2</formula>
    </cfRule>
    <cfRule type="cellIs" dxfId="118" priority="21" stopIfTrue="1" operator="equal">
      <formula>1</formula>
    </cfRule>
  </conditionalFormatting>
  <conditionalFormatting sqref="H5:H300">
    <cfRule type="cellIs" dxfId="117" priority="13" stopIfTrue="1" operator="equal">
      <formula>"High"</formula>
    </cfRule>
    <cfRule type="cellIs" dxfId="116" priority="12" stopIfTrue="1" operator="equal">
      <formula>"Very High"</formula>
    </cfRule>
    <cfRule type="cellIs" dxfId="115" priority="14" stopIfTrue="1" operator="equal">
      <formula>"Medium"</formula>
    </cfRule>
    <cfRule type="cellIs" dxfId="114" priority="15" stopIfTrue="1" operator="equal">
      <formula>"Low"</formula>
    </cfRule>
    <cfRule type="cellIs" dxfId="113" priority="16" stopIfTrue="1" operator="equal">
      <formula>"Very Low"</formula>
    </cfRule>
  </conditionalFormatting>
  <conditionalFormatting sqref="I5:I300">
    <cfRule type="cellIs" dxfId="112" priority="27" operator="equal">
      <formula>"Increasing"</formula>
    </cfRule>
    <cfRule type="cellIs" dxfId="111" priority="28" operator="equal">
      <formula>"Stable"</formula>
    </cfRule>
    <cfRule type="cellIs" dxfId="110" priority="29" operator="equal">
      <formula>"Decreasing"</formula>
    </cfRule>
  </conditionalFormatting>
  <conditionalFormatting sqref="J5:J300">
    <cfRule type="cellIs" dxfId="109" priority="2" stopIfTrue="1" operator="equal">
      <formula>"Very Low"</formula>
    </cfRule>
    <cfRule type="cellIs" dxfId="108" priority="3" stopIfTrue="1" operator="equal">
      <formula>"Low"</formula>
    </cfRule>
    <cfRule type="cellIs" dxfId="107" priority="4" stopIfTrue="1" operator="equal">
      <formula>"Medium"</formula>
    </cfRule>
    <cfRule type="cellIs" dxfId="106" priority="5" stopIfTrue="1" operator="equal">
      <formula>"High"</formula>
    </cfRule>
    <cfRule type="cellIs" dxfId="105" priority="6" stopIfTrue="1" operator="equal">
      <formula>"Very High"</formula>
    </cfRule>
  </conditionalFormatting>
  <conditionalFormatting sqref="K5:K300">
    <cfRule type="cellIs" dxfId="104" priority="71" stopIfTrue="1" operator="between">
      <formula>3</formula>
      <formula>4</formula>
    </cfRule>
    <cfRule type="cellIs" dxfId="103" priority="65" stopIfTrue="1" operator="between">
      <formula>4</formula>
      <formula>5</formula>
    </cfRule>
    <cfRule type="cellIs" dxfId="102" priority="74" stopIfTrue="1" operator="between">
      <formula>0</formula>
      <formula>1</formula>
    </cfRule>
    <cfRule type="cellIs" dxfId="101" priority="73" stopIfTrue="1" operator="between">
      <formula>1</formula>
      <formula>2</formula>
    </cfRule>
    <cfRule type="cellIs" dxfId="100" priority="72" stopIfTrue="1" operator="between">
      <formula>2</formula>
      <formula>3</formula>
    </cfRule>
  </conditionalFormatting>
  <conditionalFormatting sqref="L5:M300">
    <cfRule type="cellIs" dxfId="99" priority="67" stopIfTrue="1" operator="between">
      <formula>3</formula>
      <formula>4</formula>
    </cfRule>
    <cfRule type="cellIs" dxfId="98" priority="69" stopIfTrue="1" operator="between">
      <formula>1</formula>
      <formula>2</formula>
    </cfRule>
    <cfRule type="cellIs" dxfId="97" priority="70" stopIfTrue="1" operator="between">
      <formula>0</formula>
      <formula>1</formula>
    </cfRule>
    <cfRule type="cellIs" dxfId="96" priority="68" stopIfTrue="1" operator="between">
      <formula>2</formula>
      <formula>3</formula>
    </cfRule>
    <cfRule type="cellIs" dxfId="95" priority="66" stopIfTrue="1" operator="between">
      <formula>4</formula>
      <formula>5</formula>
    </cfRule>
  </conditionalFormatting>
  <conditionalFormatting sqref="N5:N300">
    <cfRule type="cellIs" dxfId="94" priority="8" stopIfTrue="1" operator="between">
      <formula>4</formula>
      <formula>4.9</formula>
    </cfRule>
    <cfRule type="cellIs" dxfId="93" priority="9" stopIfTrue="1" operator="between">
      <formula>3</formula>
      <formula>3.9</formula>
    </cfRule>
    <cfRule type="cellIs" dxfId="92" priority="10" stopIfTrue="1" operator="between">
      <formula>2</formula>
      <formula>2.9</formula>
    </cfRule>
    <cfRule type="cellIs" dxfId="91" priority="7" stopIfTrue="1" operator="between">
      <formula>5</formula>
      <formula>5.9</formula>
    </cfRule>
    <cfRule type="cellIs" dxfId="90" priority="11" stopIfTrue="1" operator="between">
      <formula>0</formula>
      <formula>1.9</formula>
    </cfRule>
  </conditionalFormatting>
  <conditionalFormatting sqref="O5:P300">
    <cfRule type="cellIs" dxfId="89" priority="55" stopIfTrue="1" operator="between">
      <formula>7.1</formula>
      <formula>10</formula>
    </cfRule>
    <cfRule type="cellIs" dxfId="88" priority="56" stopIfTrue="1" operator="between">
      <formula>5.4</formula>
      <formula>7</formula>
    </cfRule>
    <cfRule type="cellIs" dxfId="87" priority="58" stopIfTrue="1" operator="between">
      <formula>1.8</formula>
      <formula>3.4</formula>
    </cfRule>
    <cfRule type="cellIs" dxfId="86" priority="59" stopIfTrue="1" operator="between">
      <formula>0</formula>
      <formula>1.7</formula>
    </cfRule>
    <cfRule type="cellIs" dxfId="85" priority="57" stopIfTrue="1" operator="between">
      <formula>3.5</formula>
      <formula>5.3</formula>
    </cfRule>
  </conditionalFormatting>
  <conditionalFormatting sqref="Q5:Q300">
    <cfRule type="cellIs" dxfId="84" priority="37" stopIfTrue="1" operator="between">
      <formula>2</formula>
      <formula>3</formula>
    </cfRule>
    <cfRule type="cellIs" dxfId="83" priority="36" stopIfTrue="1" operator="between">
      <formula>3</formula>
      <formula>4</formula>
    </cfRule>
    <cfRule type="cellIs" dxfId="82" priority="39" stopIfTrue="1" operator="between">
      <formula>0</formula>
      <formula>1</formula>
    </cfRule>
    <cfRule type="cellIs" dxfId="81" priority="38" stopIfTrue="1" operator="between">
      <formula>1</formula>
      <formula>2</formula>
    </cfRule>
    <cfRule type="cellIs" dxfId="80" priority="35" stopIfTrue="1" operator="between">
      <formula>4</formula>
      <formula>5</formula>
    </cfRule>
  </conditionalFormatting>
  <conditionalFormatting sqref="R5:S300">
    <cfRule type="cellIs" dxfId="79" priority="48" stopIfTrue="1" operator="between">
      <formula>1</formula>
      <formula>2</formula>
    </cfRule>
    <cfRule type="cellIs" dxfId="78" priority="49" stopIfTrue="1" operator="between">
      <formula>0</formula>
      <formula>1</formula>
    </cfRule>
    <cfRule type="cellIs" dxfId="77" priority="45" stopIfTrue="1" operator="between">
      <formula>4</formula>
      <formula>5</formula>
    </cfRule>
    <cfRule type="cellIs" dxfId="76" priority="46" stopIfTrue="1" operator="between">
      <formula>3</formula>
      <formula>4</formula>
    </cfRule>
    <cfRule type="cellIs" dxfId="75" priority="47" stopIfTrue="1" operator="between">
      <formula>2</formula>
      <formula>3</formula>
    </cfRule>
  </conditionalFormatting>
  <conditionalFormatting sqref="S5:S300">
    <cfRule type="cellIs" dxfId="74" priority="50" stopIfTrue="1" operator="between">
      <formula>4</formula>
      <formula>5</formula>
    </cfRule>
    <cfRule type="cellIs" dxfId="73" priority="51" stopIfTrue="1" operator="between">
      <formula>3</formula>
      <formula>4</formula>
    </cfRule>
    <cfRule type="cellIs" dxfId="72" priority="52" stopIfTrue="1" operator="between">
      <formula>2</formula>
      <formula>3</formula>
    </cfRule>
    <cfRule type="cellIs" dxfId="71" priority="53" stopIfTrue="1" operator="between">
      <formula>1</formula>
      <formula>2</formula>
    </cfRule>
    <cfRule type="cellIs" dxfId="70" priority="54" stopIfTrue="1" operator="between">
      <formula>0</formula>
      <formula>1</formula>
    </cfRule>
  </conditionalFormatting>
  <pageMargins left="0.25" right="0.25" top="0.75" bottom="0.75" header="0.3" footer="0.3"/>
  <pageSetup paperSize="8" scale="77" fitToHeight="0" orientation="landscape" r:id="rId1"/>
  <drawing r:id="rId2"/>
  <picture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C525D"/>
    <pageSetUpPr fitToPage="1"/>
  </sheetPr>
  <dimension ref="A1:AB176"/>
  <sheetViews>
    <sheetView topLeftCell="E267" workbookViewId="0">
      <selection activeCell="A250" sqref="A250:AB300"/>
    </sheetView>
  </sheetViews>
  <sheetFormatPr defaultColWidth="9.42578125" defaultRowHeight="15" x14ac:dyDescent="0.25"/>
  <cols>
    <col min="1" max="1" width="36" customWidth="1"/>
    <col min="2" max="2" width="26" bestFit="1" customWidth="1"/>
    <col min="3" max="3" width="10.42578125" bestFit="1" customWidth="1"/>
    <col min="4" max="4" width="14.42578125" customWidth="1"/>
    <col min="6" max="6" width="8.5703125" style="243" customWidth="1"/>
    <col min="7" max="7" width="10.7109375" style="245" customWidth="1"/>
    <col min="8" max="10" width="8.5703125" style="243" customWidth="1"/>
    <col min="11" max="11" width="8.5703125" style="245" customWidth="1"/>
    <col min="12" max="13" width="8.5703125" style="243" customWidth="1"/>
    <col min="14" max="14" width="8.5703125" customWidth="1"/>
    <col min="15" max="15" width="8.5703125" style="243" customWidth="1"/>
    <col min="16" max="16" width="8.5703125" style="245" customWidth="1"/>
    <col min="17" max="19" width="8.5703125" style="243" customWidth="1"/>
    <col min="20" max="20" width="8.5703125" style="245" customWidth="1"/>
    <col min="21" max="27" width="8.5703125" style="243" customWidth="1"/>
    <col min="28" max="28" width="8.5703125" customWidth="1"/>
  </cols>
  <sheetData>
    <row r="1" spans="1:28" ht="15.6" customHeight="1" thickBot="1" x14ac:dyDescent="0.3">
      <c r="A1" s="294"/>
      <c r="B1" s="295"/>
      <c r="C1" s="295"/>
      <c r="D1" s="295"/>
      <c r="E1" s="295"/>
      <c r="F1" s="296"/>
      <c r="G1" s="297"/>
      <c r="H1" s="296"/>
      <c r="I1" s="296"/>
      <c r="J1" s="296"/>
      <c r="K1" s="297"/>
      <c r="L1" s="296"/>
      <c r="M1" s="296"/>
      <c r="N1" s="295"/>
      <c r="O1" s="296"/>
      <c r="P1" s="297"/>
      <c r="Q1" s="296"/>
      <c r="R1" s="296"/>
      <c r="S1" s="296"/>
      <c r="T1" s="297"/>
      <c r="U1" s="296"/>
      <c r="V1" s="296"/>
      <c r="W1" s="296"/>
      <c r="X1" s="296"/>
      <c r="Y1" s="296"/>
      <c r="Z1" s="296"/>
      <c r="AA1" s="296"/>
      <c r="AB1" s="295"/>
    </row>
    <row r="2" spans="1:28" ht="111.6" customHeight="1" thickBot="1" x14ac:dyDescent="0.3">
      <c r="A2" s="1"/>
      <c r="B2" s="1"/>
      <c r="C2" s="15"/>
      <c r="D2" s="15"/>
      <c r="E2" s="8"/>
      <c r="F2" s="108" t="s">
        <v>9700</v>
      </c>
      <c r="G2" s="110" t="s">
        <v>9701</v>
      </c>
      <c r="H2" s="108" t="s">
        <v>9702</v>
      </c>
      <c r="I2" s="103" t="s">
        <v>9703</v>
      </c>
      <c r="J2" s="108" t="s">
        <v>9704</v>
      </c>
      <c r="K2" s="110" t="s">
        <v>9705</v>
      </c>
      <c r="L2" s="108" t="s">
        <v>9706</v>
      </c>
      <c r="M2" s="103" t="s">
        <v>9707</v>
      </c>
      <c r="N2" s="102" t="s">
        <v>9698</v>
      </c>
      <c r="O2" s="108" t="s">
        <v>9708</v>
      </c>
      <c r="P2" s="110" t="s">
        <v>9709</v>
      </c>
      <c r="Q2" s="108" t="s">
        <v>9710</v>
      </c>
      <c r="R2" s="103" t="s">
        <v>932</v>
      </c>
      <c r="S2" s="108" t="s">
        <v>9711</v>
      </c>
      <c r="T2" s="110" t="s">
        <v>9712</v>
      </c>
      <c r="U2" s="108" t="s">
        <v>9713</v>
      </c>
      <c r="V2" s="106" t="s">
        <v>769</v>
      </c>
      <c r="W2" s="108" t="s">
        <v>9714</v>
      </c>
      <c r="X2" s="109" t="s">
        <v>9715</v>
      </c>
      <c r="Y2" s="107" t="s">
        <v>9716</v>
      </c>
      <c r="Z2" s="105" t="s">
        <v>9717</v>
      </c>
      <c r="AA2" s="104" t="s">
        <v>9718</v>
      </c>
      <c r="AB2" s="102" t="s">
        <v>9699</v>
      </c>
    </row>
    <row r="3" spans="1:28" x14ac:dyDescent="0.25">
      <c r="A3" s="1"/>
      <c r="B3" s="1"/>
      <c r="C3" s="15"/>
      <c r="D3" s="15"/>
      <c r="E3" s="8" t="s">
        <v>9719</v>
      </c>
      <c r="F3" s="72">
        <v>6</v>
      </c>
      <c r="G3" s="72"/>
      <c r="H3" s="73">
        <v>1</v>
      </c>
      <c r="I3" s="72"/>
      <c r="J3" s="78">
        <v>7.5</v>
      </c>
      <c r="K3" s="75"/>
      <c r="L3" s="73">
        <v>1</v>
      </c>
      <c r="M3" s="72"/>
      <c r="N3" s="76"/>
      <c r="O3" s="78">
        <v>7.5</v>
      </c>
      <c r="P3" s="75"/>
      <c r="Q3" s="73">
        <v>1</v>
      </c>
      <c r="R3" s="72"/>
      <c r="S3" s="78">
        <v>6.5</v>
      </c>
      <c r="T3" s="75"/>
      <c r="U3" s="73">
        <v>0.15</v>
      </c>
      <c r="V3" s="72"/>
      <c r="W3" s="78">
        <v>3.5</v>
      </c>
      <c r="X3" s="74"/>
      <c r="Y3" s="77">
        <v>1E-4</v>
      </c>
      <c r="Z3" s="74"/>
      <c r="AA3" s="72"/>
      <c r="AB3" s="76"/>
    </row>
    <row r="4" spans="1:28" x14ac:dyDescent="0.25">
      <c r="A4" s="1"/>
      <c r="B4" s="1"/>
      <c r="C4" s="15"/>
      <c r="D4" s="15"/>
      <c r="E4" s="8" t="s">
        <v>9720</v>
      </c>
      <c r="F4" s="72">
        <v>3</v>
      </c>
      <c r="G4" s="72"/>
      <c r="H4" s="73">
        <v>0.02</v>
      </c>
      <c r="I4" s="72"/>
      <c r="J4" s="74">
        <v>6</v>
      </c>
      <c r="K4" s="75"/>
      <c r="L4" s="73">
        <v>0.01</v>
      </c>
      <c r="M4" s="72"/>
      <c r="N4" s="76"/>
      <c r="O4" s="78">
        <v>4.5</v>
      </c>
      <c r="P4" s="75"/>
      <c r="Q4" s="73">
        <v>0.01</v>
      </c>
      <c r="R4" s="72"/>
      <c r="S4" s="74">
        <v>3</v>
      </c>
      <c r="T4" s="75"/>
      <c r="U4" s="73">
        <v>0</v>
      </c>
      <c r="V4" s="72"/>
      <c r="W4" s="74">
        <v>0</v>
      </c>
      <c r="X4" s="74"/>
      <c r="Y4" s="73">
        <v>0</v>
      </c>
      <c r="Z4" s="74"/>
      <c r="AA4" s="72"/>
      <c r="AB4" s="76"/>
    </row>
    <row r="5" spans="1:28" x14ac:dyDescent="0.25">
      <c r="A5" s="29" t="s">
        <v>9673</v>
      </c>
      <c r="B5" s="29" t="s">
        <v>9678</v>
      </c>
      <c r="C5" s="29" t="s">
        <v>9675</v>
      </c>
      <c r="D5" s="29" t="s">
        <v>9676</v>
      </c>
      <c r="E5" s="30" t="s">
        <v>9721</v>
      </c>
      <c r="F5" s="31"/>
      <c r="G5" s="32"/>
      <c r="H5" s="31"/>
      <c r="I5" s="33"/>
      <c r="J5" s="31"/>
      <c r="K5" s="32"/>
      <c r="L5" s="31"/>
      <c r="M5" s="33"/>
      <c r="N5" s="34"/>
      <c r="O5" s="31"/>
      <c r="P5" s="32"/>
      <c r="Q5" s="31"/>
      <c r="R5" s="33"/>
      <c r="S5" s="31"/>
      <c r="T5" s="32"/>
      <c r="U5" s="31"/>
      <c r="V5" s="33"/>
      <c r="W5" s="31"/>
      <c r="X5" s="33"/>
      <c r="Y5" s="33"/>
      <c r="Z5" s="31"/>
      <c r="AA5" s="33"/>
      <c r="AB5" s="34"/>
    </row>
    <row r="6" spans="1:28" x14ac:dyDescent="0.25">
      <c r="A6" s="169" t="str">
        <f>'Crisis Indicator Data'!A3</f>
        <v>Complex crisis in Afghanistan</v>
      </c>
      <c r="B6" s="170" t="str">
        <f>'Crisis Indicator Data'!B3</f>
        <v>Conflict,Violence,Displacement,Drought,Earthquake,Socio-political</v>
      </c>
      <c r="C6" s="170" t="str">
        <f>'Crisis Indicator Data'!C3</f>
        <v>AFG001</v>
      </c>
      <c r="D6" s="170" t="str">
        <f>'Crisis Indicator Data'!D3</f>
        <v>Afghanistan</v>
      </c>
      <c r="E6" s="171" t="str">
        <f>'Crisis Indicator Data'!E3</f>
        <v>AFG</v>
      </c>
      <c r="F6" s="168">
        <f>IF('Crisis Indicator Data'!F3="x","x",IF(LOG('Crisis Indicator Data'!F3)&lt;F$4,0,IF(LOG('Crisis Indicator Data'!F3)&gt;F$3,5,ROUND(5-(F$3-LOG('Crisis Indicator Data'!F3))/(F$3-F$4)*5,1))))</f>
        <v>4.7</v>
      </c>
      <c r="G6" s="165">
        <f>IF('Crisis Indicator Data'!F3="x","x",IF(LEN(E6)&gt;3,('Crisis Indicator Data'!F3/VLOOKUP('Impact of the crisis'!$C6,'Regional Crises'!$B$1:$R$66,4,FALSE)),'Crisis Indicator Data'!F3/VLOOKUP('Impact of the crisis'!$E6,'Country Indicator Data'!$B$4:$P$300,15,FALSE)))</f>
        <v>1.0000107220537329</v>
      </c>
      <c r="H6" s="147">
        <f t="shared" ref="H6:H37" si="0">IF(G6="x","x",IF(G6&lt;H$4,0,IF(G6&gt;H$3,5,ROUND(5-(H$3-G6)/(H$3-H$4)*5,1))))</f>
        <v>5</v>
      </c>
      <c r="I6" s="147">
        <f t="shared" ref="I6:I37" si="1">IF(AND(H6="x",F6="x"),"x",AVERAGE(F6,H6))</f>
        <v>4.8499999999999996</v>
      </c>
      <c r="J6" s="147">
        <f>IF('Crisis Indicator Data'!G3="x","x",IF(LOG('Crisis Indicator Data'!G3)&lt;J$4,0,IF(LOG('Crisis Indicator Data'!G3)&gt;J$3,5,ROUND(5-(J$3-LOG('Crisis Indicator Data'!G3))/(J$3-J$4)*5,1))))</f>
        <v>5</v>
      </c>
      <c r="K6" s="165">
        <f>IF('Crisis Indicator Data'!G3="x","x",IF(LEN(E6)&gt;3,('Crisis Indicator Data'!G3/VLOOKUP('Impact of the crisis'!$C6,'Regional Crises'!$B$1:$R$66,5,FALSE)),'Crisis Indicator Data'!G3/VLOOKUP('Impact of the crisis'!$E6,'Country Indicator Data'!$B$4:$P$300,14,FALSE)))</f>
        <v>1</v>
      </c>
      <c r="L6" s="147">
        <f t="shared" ref="L6:L37" si="2">IF(K6="x","x",IF(K6&lt;L$4,0,IF(K6&gt;L$3,5,ROUND(5-(L$3-K6)/(L$3-L$4)*5,1))))</f>
        <v>5</v>
      </c>
      <c r="M6" s="147">
        <f t="shared" ref="M6:M37" si="3">IF(AND(L6="x",J6="x"),"x",AVERAGE(J6,L6))</f>
        <v>5</v>
      </c>
      <c r="N6" s="147">
        <f t="shared" ref="N6:N37" si="4">IF(AND(M6="x",I6="x"),"x",IF(OR(M6="x",I6="x"),AVERAGE(I6,M6),ROUND((5-GEOMEAN(((5-I6)/5*4+1),((5-M6)/5*4+1)))/4*5,1)))</f>
        <v>4.9000000000000004</v>
      </c>
      <c r="O6" s="147">
        <f>IF('Crisis Indicator Data'!H3="x","x",IF('Crisis Indicator Data'!H3=0,0,IF(LOG('Crisis Indicator Data'!H3)&lt;O$4,0,IF(LOG('Crisis Indicator Data'!H3)&gt;O$3,5,ROUND(5-(O$3-LOG('Crisis Indicator Data'!H3))/(O$3-O$4)*5,1)))))</f>
        <v>5</v>
      </c>
      <c r="P6" s="165">
        <f>IF('Crisis Indicator Data'!H3="x","x",'Crisis Indicator Data'!H3/'Crisis Indicator Data'!G3)</f>
        <v>1</v>
      </c>
      <c r="Q6" s="147">
        <f t="shared" ref="Q6:Q37" si="5">IF(P6="x","x",IF(P6&lt;Q$4,0,IF(P6&gt;Q$3,5,ROUND(5-(Q$3-P6)/(Q$3-Q$4)*5,1))))</f>
        <v>5</v>
      </c>
      <c r="R6" s="147">
        <f t="shared" ref="R6:R37" si="6">IF(AND(Q6="x",O6="x"),"x",AVERAGE(O6,Q6))</f>
        <v>5</v>
      </c>
      <c r="S6" s="147">
        <f>IF('Crisis Indicator Data'!I3="x","x",IF('Crisis Indicator Data'!I3=0,0,IF(LOG('Crisis Indicator Data'!I3)&lt;S$4,0,IF(LOG('Crisis Indicator Data'!I3)&gt;S$3,5,ROUND(5-(S$3-LOG('Crisis Indicator Data'!I3))/(S$3-S$4)*5,1)))))</f>
        <v>5</v>
      </c>
      <c r="T6" s="165">
        <f>IF('Crisis Indicator Data'!H3="x","x",IF('Crisis Indicator Data'!I3="x","x",'Crisis Indicator Data'!I3/'Crisis Indicator Data'!H3))</f>
        <v>0.54116009280742461</v>
      </c>
      <c r="U6" s="147">
        <f t="shared" ref="U6:U37" si="7">IF(T6="x","x",IF(T6&lt;U$4,0,IF(T6&gt;U$3,5,ROUND(5-(U$3-T6)/(U$3-U$4)*5,1))))</f>
        <v>5</v>
      </c>
      <c r="V6" s="147">
        <f t="shared" ref="V6:V37" si="8">IF(AND(U6="x",S6="x"),"x",ROUND(AVERAGE(S6,U6),1))</f>
        <v>5</v>
      </c>
      <c r="W6" s="147">
        <f>IF('Crisis Indicator Data'!L3="x","x",IF('Crisis Indicator Data'!L3=0,0,IF(LOG('Crisis Indicator Data'!L3)&lt;W$4,0,IF(LOG('Crisis Indicator Data'!L3)&gt;W$3,5,ROUND(5-(W$3-LOG('Crisis Indicator Data'!L3))/(W$3-W$4)*5,1)))))</f>
        <v>3.9</v>
      </c>
      <c r="X6" s="166">
        <f>IF(OR('Crisis Indicator Data'!L3="x",'Crisis Indicator Data'!H3="x"),"x",'Crisis Indicator Data'!L3/'Crisis Indicator Data'!H3)</f>
        <v>1.2505800464037124E-5</v>
      </c>
      <c r="Y6" s="147">
        <f t="shared" ref="Y6:Y37" si="9">IF(X6="x","x",IF(X6&lt;Y$4,0,IF(X6&gt;Y$3,5,ROUND(5-(Y$3-X6)/(Y$3-Y$4)*5,1))))</f>
        <v>0.6</v>
      </c>
      <c r="Z6" s="147">
        <f t="shared" ref="Z6:Z37" si="10">IF(AND(Y6="x",W6="x"),"x",ROUND(AVERAGE(W6,Y6),1))</f>
        <v>2.2999999999999998</v>
      </c>
      <c r="AA6" s="147">
        <f t="shared" ref="AA6:AA37" si="11">IF(AND(V6="x",Z6="x"),"x",IF(OR(V6="x",Z6="x"),AVERAGE(V6,Z6),ROUND((5-GEOMEAN(((5-V6)/5*4+1),((5-Z6)/5*4+1)))/4*5,1)))</f>
        <v>4</v>
      </c>
      <c r="AB6" s="167">
        <f t="shared" ref="AB6:AB37" si="12">IF(AND(R6="x",AA6="x"),"x",IF(OR(R6="x",AA6="x"),AVERAGE(R6,AA6),ROUND((5-GEOMEAN(((5-R6)/5*4+1),((5-AA6)/5*4+1)))/4*5,1)))</f>
        <v>4.5999999999999996</v>
      </c>
    </row>
    <row r="7" spans="1:28" x14ac:dyDescent="0.25">
      <c r="A7" s="169" t="str">
        <f>'Crisis Indicator Data'!A4</f>
        <v>Earthquake in Herat Province</v>
      </c>
      <c r="B7" s="170" t="str">
        <f>'Crisis Indicator Data'!B4</f>
        <v>Earthquake</v>
      </c>
      <c r="C7" s="170" t="str">
        <f>'Crisis Indicator Data'!C4</f>
        <v>AFG006</v>
      </c>
      <c r="D7" s="170" t="str">
        <f>'Crisis Indicator Data'!D4</f>
        <v>Afghanistan</v>
      </c>
      <c r="E7" s="171" t="str">
        <f>'Crisis Indicator Data'!E4</f>
        <v>AFG</v>
      </c>
      <c r="F7" s="168">
        <f>IF('Crisis Indicator Data'!F4="x","x",IF(LOG('Crisis Indicator Data'!F4)&lt;F$4,0,IF(LOG('Crisis Indicator Data'!F4)&gt;F$3,5,ROUND(5-(F$3-LOG('Crisis Indicator Data'!F4))/(F$3-F$4)*5,1))))</f>
        <v>2.9</v>
      </c>
      <c r="G7" s="165">
        <f>IF('Crisis Indicator Data'!F4="x","x",IF(LEN(E7)&gt;3,('Crisis Indicator Data'!F4/VLOOKUP('Impact of the crisis'!$C7,'Regional Crises'!$B$1:$R$66,4,FALSE)),'Crisis Indicator Data'!F4/VLOOKUP('Impact of the crisis'!$E7,'Country Indicator Data'!$B$4:$P$300,15,FALSE)))</f>
        <v>8.3904665625095728E-2</v>
      </c>
      <c r="H7" s="147">
        <f t="shared" si="0"/>
        <v>0.3</v>
      </c>
      <c r="I7" s="147">
        <f t="shared" si="1"/>
        <v>1.5999999999999999</v>
      </c>
      <c r="J7" s="147">
        <f>IF('Crisis Indicator Data'!G4="x","x",IF(LOG('Crisis Indicator Data'!G4)&lt;J$4,0,IF(LOG('Crisis Indicator Data'!G4)&gt;J$3,5,ROUND(5-(J$3-LOG('Crisis Indicator Data'!G4))/(J$3-J$4)*5,1))))</f>
        <v>1.8</v>
      </c>
      <c r="K7" s="165">
        <f>IF('Crisis Indicator Data'!G4="x","x",IF(LEN(E7)&gt;3,('Crisis Indicator Data'!G4/VLOOKUP('Impact of the crisis'!$C7,'Regional Crises'!$B$1:$R$66,5,FALSE)),'Crisis Indicator Data'!G4/VLOOKUP('Impact of the crisis'!$E7,'Country Indicator Data'!$B$4:$P$300,14,FALSE)))</f>
        <v>8.1206496519721574E-2</v>
      </c>
      <c r="L7" s="147">
        <f t="shared" si="2"/>
        <v>0.4</v>
      </c>
      <c r="M7" s="147">
        <f t="shared" si="3"/>
        <v>1.1000000000000001</v>
      </c>
      <c r="N7" s="147">
        <f t="shared" si="4"/>
        <v>1.4</v>
      </c>
      <c r="O7" s="147">
        <f>IF('Crisis Indicator Data'!H4="x","x",IF('Crisis Indicator Data'!H4=0,0,IF(LOG('Crisis Indicator Data'!H4)&lt;O$4,0,IF(LOG('Crisis Indicator Data'!H4)&gt;O$3,5,ROUND(5-(O$3-LOG('Crisis Indicator Data'!H4))/(O$3-O$4)*5,1)))))</f>
        <v>2.8</v>
      </c>
      <c r="P7" s="165">
        <f>IF('Crisis Indicator Data'!H4="x","x",'Crisis Indicator Data'!H4/'Crisis Indicator Data'!G4)</f>
        <v>0.45714285714285713</v>
      </c>
      <c r="Q7" s="147">
        <f t="shared" si="5"/>
        <v>2.2999999999999998</v>
      </c>
      <c r="R7" s="147">
        <f t="shared" si="6"/>
        <v>2.5499999999999998</v>
      </c>
      <c r="S7" s="147" t="str">
        <f>IF('Crisis Indicator Data'!I4="x","x",IF('Crisis Indicator Data'!I4=0,0,IF(LOG('Crisis Indicator Data'!I4)&lt;S$4,0,IF(LOG('Crisis Indicator Data'!I4)&gt;S$3,5,ROUND(5-(S$3-LOG('Crisis Indicator Data'!I4))/(S$3-S$4)*5,1)))))</f>
        <v>x</v>
      </c>
      <c r="T7" s="165" t="str">
        <f>IF('Crisis Indicator Data'!H4="x","x",IF('Crisis Indicator Data'!I4="x","x",'Crisis Indicator Data'!I4/'Crisis Indicator Data'!H4))</f>
        <v>x</v>
      </c>
      <c r="U7" s="147" t="str">
        <f t="shared" si="7"/>
        <v>x</v>
      </c>
      <c r="V7" s="147" t="str">
        <f t="shared" si="8"/>
        <v>x</v>
      </c>
      <c r="W7" s="147">
        <f>IF('Crisis Indicator Data'!L4="x","x",IF('Crisis Indicator Data'!L4=0,0,IF(LOG('Crisis Indicator Data'!L4)&lt;W$4,0,IF(LOG('Crisis Indicator Data'!L4)&gt;W$3,5,ROUND(5-(W$3-LOG('Crisis Indicator Data'!L4))/(W$3-W$4)*5,1)))))</f>
        <v>4.5</v>
      </c>
      <c r="X7" s="166">
        <f>IF(OR('Crisis Indicator Data'!L4="x",'Crisis Indicator Data'!H4="x"),"x",'Crisis Indicator Data'!L4/'Crisis Indicator Data'!H4)</f>
        <v>9.2624999999999999E-4</v>
      </c>
      <c r="Y7" s="147">
        <f t="shared" si="9"/>
        <v>5</v>
      </c>
      <c r="Z7" s="147">
        <f t="shared" si="10"/>
        <v>4.8</v>
      </c>
      <c r="AA7" s="147">
        <f t="shared" si="11"/>
        <v>4.8</v>
      </c>
      <c r="AB7" s="167">
        <f t="shared" si="12"/>
        <v>3.9</v>
      </c>
    </row>
    <row r="8" spans="1:28" x14ac:dyDescent="0.25">
      <c r="A8" s="169" t="str">
        <f>'Crisis Indicator Data'!A5</f>
        <v>Drought in South-West Angola</v>
      </c>
      <c r="B8" s="170" t="str">
        <f>'Crisis Indicator Data'!B5</f>
        <v>Drought</v>
      </c>
      <c r="C8" s="170" t="str">
        <f>'Crisis Indicator Data'!C5</f>
        <v>AGO002</v>
      </c>
      <c r="D8" s="170" t="str">
        <f>'Crisis Indicator Data'!D5</f>
        <v>Angola</v>
      </c>
      <c r="E8" s="171" t="str">
        <f>'Crisis Indicator Data'!E5</f>
        <v>AGO</v>
      </c>
      <c r="F8" s="168">
        <f>IF('Crisis Indicator Data'!F5="x","x",IF(LOG('Crisis Indicator Data'!F5)&lt;F$4,0,IF(LOG('Crisis Indicator Data'!F5)&gt;F$3,5,ROUND(5-(F$3-LOG('Crisis Indicator Data'!F5))/(F$3-F$4)*5,1))))</f>
        <v>5</v>
      </c>
      <c r="G8" s="165">
        <f>IF('Crisis Indicator Data'!F5="x","x",IF(LEN(E8)&gt;3,('Crisis Indicator Data'!F5/VLOOKUP('Impact of the crisis'!$C8,'Regional Crises'!$B$1:$R$66,4,FALSE)),'Crisis Indicator Data'!F5/VLOOKUP('Impact of the crisis'!$E8,'Country Indicator Data'!$B$4:$P$300,15,FALSE)))</f>
        <v>1</v>
      </c>
      <c r="H8" s="147">
        <f t="shared" si="0"/>
        <v>5</v>
      </c>
      <c r="I8" s="147">
        <f t="shared" si="1"/>
        <v>5</v>
      </c>
      <c r="J8" s="147">
        <f>IF('Crisis Indicator Data'!G5="x","x",IF(LOG('Crisis Indicator Data'!G5)&lt;J$4,0,IF(LOG('Crisis Indicator Data'!G5)&gt;J$3,5,ROUND(5-(J$3-LOG('Crisis Indicator Data'!G5))/(J$3-J$4)*5,1))))</f>
        <v>1.5</v>
      </c>
      <c r="K8" s="165">
        <f>IF('Crisis Indicator Data'!G5="x","x",IF(LEN(E8)&gt;3,('Crisis Indicator Data'!G5/VLOOKUP('Impact of the crisis'!$C8,'Regional Crises'!$B$1:$R$66,5,FALSE)),'Crisis Indicator Data'!G5/VLOOKUP('Impact of the crisis'!$E8,'Country Indicator Data'!$B$4:$P$300,14,FALSE)))</f>
        <v>7.9710144927536225E-2</v>
      </c>
      <c r="L8" s="147">
        <f t="shared" si="2"/>
        <v>0.4</v>
      </c>
      <c r="M8" s="147">
        <f t="shared" si="3"/>
        <v>0.95</v>
      </c>
      <c r="N8" s="147">
        <f t="shared" si="4"/>
        <v>3.7</v>
      </c>
      <c r="O8" s="147">
        <f>IF('Crisis Indicator Data'!H5="x","x",IF('Crisis Indicator Data'!H5=0,0,IF(LOG('Crisis Indicator Data'!H5)&lt;O$4,0,IF(LOG('Crisis Indicator Data'!H5)&gt;O$3,5,ROUND(5-(O$3-LOG('Crisis Indicator Data'!H5))/(O$3-O$4)*5,1)))))</f>
        <v>3.1</v>
      </c>
      <c r="P8" s="165">
        <f>IF('Crisis Indicator Data'!H5="x","x",'Crisis Indicator Data'!H5/'Crisis Indicator Data'!G5)</f>
        <v>0.82436363636363641</v>
      </c>
      <c r="Q8" s="147">
        <f t="shared" si="5"/>
        <v>4.0999999999999996</v>
      </c>
      <c r="R8" s="147">
        <f t="shared" si="6"/>
        <v>3.5999999999999996</v>
      </c>
      <c r="S8" s="147">
        <f>IF('Crisis Indicator Data'!I5="x","x",IF('Crisis Indicator Data'!I5=0,0,IF(LOG('Crisis Indicator Data'!I5)&lt;S$4,0,IF(LOG('Crisis Indicator Data'!I5)&gt;S$3,5,ROUND(5-(S$3-LOG('Crisis Indicator Data'!I5))/(S$3-S$4)*5,1)))))</f>
        <v>0</v>
      </c>
      <c r="T8" s="165">
        <f>IF('Crisis Indicator Data'!H5="x","x",IF('Crisis Indicator Data'!I5="x","x",'Crisis Indicator Data'!I5/'Crisis Indicator Data'!H5))</f>
        <v>0</v>
      </c>
      <c r="U8" s="147">
        <f t="shared" si="7"/>
        <v>0</v>
      </c>
      <c r="V8" s="147">
        <f t="shared" si="8"/>
        <v>0</v>
      </c>
      <c r="W8" s="147">
        <f>IF('Crisis Indicator Data'!L5="x","x",IF('Crisis Indicator Data'!L5=0,0,IF(LOG('Crisis Indicator Data'!L5)&lt;W$4,0,IF(LOG('Crisis Indicator Data'!L5)&gt;W$3,5,ROUND(5-(W$3-LOG('Crisis Indicator Data'!L5))/(W$3-W$4)*5,1)))))</f>
        <v>0</v>
      </c>
      <c r="X8" s="166">
        <f>IF(OR('Crisis Indicator Data'!L5="x",'Crisis Indicator Data'!H5="x"),"x",'Crisis Indicator Data'!L5/'Crisis Indicator Data'!H5)</f>
        <v>0</v>
      </c>
      <c r="Y8" s="147">
        <f t="shared" si="9"/>
        <v>0</v>
      </c>
      <c r="Z8" s="147">
        <f t="shared" si="10"/>
        <v>0</v>
      </c>
      <c r="AA8" s="147">
        <f t="shared" si="11"/>
        <v>0</v>
      </c>
      <c r="AB8" s="167">
        <f t="shared" si="12"/>
        <v>2.2000000000000002</v>
      </c>
    </row>
    <row r="9" spans="1:28" x14ac:dyDescent="0.25">
      <c r="A9" s="169" t="str">
        <f>'Crisis Indicator Data'!A6</f>
        <v>Nagorno-Karabakh Conflict in Armenia</v>
      </c>
      <c r="B9" s="170" t="str">
        <f>'Crisis Indicator Data'!B6</f>
        <v>Conflict,Displacement</v>
      </c>
      <c r="C9" s="170" t="str">
        <f>'Crisis Indicator Data'!C6</f>
        <v>ARM002</v>
      </c>
      <c r="D9" s="170" t="str">
        <f>'Crisis Indicator Data'!D6</f>
        <v>Armenia</v>
      </c>
      <c r="E9" s="171" t="str">
        <f>'Crisis Indicator Data'!E6</f>
        <v>ARM</v>
      </c>
      <c r="F9" s="168">
        <f>IF('Crisis Indicator Data'!F6="x","x",IF(LOG('Crisis Indicator Data'!F6)&lt;F$4,0,IF(LOG('Crisis Indicator Data'!F6)&gt;F$3,5,ROUND(5-(F$3-LOG('Crisis Indicator Data'!F6))/(F$3-F$4)*5,1))))</f>
        <v>1.8</v>
      </c>
      <c r="G9" s="165">
        <f>IF('Crisis Indicator Data'!F6="x","x",IF(LEN(E9)&gt;3,('Crisis Indicator Data'!F6/VLOOKUP('Impact of the crisis'!$C9,'Regional Crises'!$B$1:$R$66,4,FALSE)),'Crisis Indicator Data'!F6/VLOOKUP('Impact of the crisis'!$E9,'Country Indicator Data'!$B$4:$P$300,15,FALSE)))</f>
        <v>0.42739726027397262</v>
      </c>
      <c r="H9" s="147">
        <f t="shared" si="0"/>
        <v>2.1</v>
      </c>
      <c r="I9" s="147">
        <f t="shared" si="1"/>
        <v>1.9500000000000002</v>
      </c>
      <c r="J9" s="147">
        <f>IF('Crisis Indicator Data'!G6="x","x",IF(LOG('Crisis Indicator Data'!G6)&lt;J$4,0,IF(LOG('Crisis Indicator Data'!G6)&gt;J$3,5,ROUND(5-(J$3-LOG('Crisis Indicator Data'!G6))/(J$3-J$4)*5,1))))</f>
        <v>0</v>
      </c>
      <c r="K9" s="165">
        <f>IF('Crisis Indicator Data'!G6="x","x",IF(LEN(E9)&gt;3,('Crisis Indicator Data'!G6/VLOOKUP('Impact of the crisis'!$C9,'Regional Crises'!$B$1:$R$66,5,FALSE)),'Crisis Indicator Data'!G6/VLOOKUP('Impact of the crisis'!$E9,'Country Indicator Data'!$B$4:$P$300,14,FALSE)))</f>
        <v>0.16596570689097379</v>
      </c>
      <c r="L9" s="147">
        <f t="shared" si="2"/>
        <v>0.8</v>
      </c>
      <c r="M9" s="147">
        <f t="shared" si="3"/>
        <v>0.4</v>
      </c>
      <c r="N9" s="147">
        <f t="shared" si="4"/>
        <v>1.2</v>
      </c>
      <c r="O9" s="147">
        <f>IF('Crisis Indicator Data'!H6="x","x",IF('Crisis Indicator Data'!H6=0,0,IF(LOG('Crisis Indicator Data'!H6)&lt;O$4,0,IF(LOG('Crisis Indicator Data'!H6)&gt;O$3,5,ROUND(5-(O$3-LOG('Crisis Indicator Data'!H6))/(O$3-O$4)*5,1)))))</f>
        <v>1.6</v>
      </c>
      <c r="P9" s="165">
        <f>IF('Crisis Indicator Data'!H6="x","x",'Crisis Indicator Data'!H6/'Crisis Indicator Data'!G6)</f>
        <v>0.56335282651072127</v>
      </c>
      <c r="Q9" s="147">
        <f t="shared" si="5"/>
        <v>2.8</v>
      </c>
      <c r="R9" s="147">
        <f t="shared" si="6"/>
        <v>2.2000000000000002</v>
      </c>
      <c r="S9" s="147">
        <f>IF('Crisis Indicator Data'!I6="x","x",IF('Crisis Indicator Data'!I6=0,0,IF(LOG('Crisis Indicator Data'!I6)&lt;S$4,0,IF(LOG('Crisis Indicator Data'!I6)&gt;S$3,5,ROUND(5-(S$3-LOG('Crisis Indicator Data'!I6))/(S$3-S$4)*5,1)))))</f>
        <v>3</v>
      </c>
      <c r="T9" s="165">
        <f>IF('Crisis Indicator Data'!H6="x","x",IF('Crisis Indicator Data'!I6="x","x",'Crisis Indicator Data'!I6/'Crisis Indicator Data'!H6))</f>
        <v>0.44636678200692043</v>
      </c>
      <c r="U9" s="147">
        <f t="shared" si="7"/>
        <v>5</v>
      </c>
      <c r="V9" s="147">
        <f t="shared" si="8"/>
        <v>4</v>
      </c>
      <c r="W9" s="147">
        <f>IF('Crisis Indicator Data'!L6="x","x",IF('Crisis Indicator Data'!L6=0,0,IF(LOG('Crisis Indicator Data'!L6)&lt;W$4,0,IF(LOG('Crisis Indicator Data'!L6)&gt;W$3,5,ROUND(5-(W$3-LOG('Crisis Indicator Data'!L6))/(W$3-W$4)*5,1)))))</f>
        <v>0.7</v>
      </c>
      <c r="X9" s="166">
        <f>IF(OR('Crisis Indicator Data'!L6="x",'Crisis Indicator Data'!H6="x"),"x",'Crisis Indicator Data'!L6/'Crisis Indicator Data'!H6)</f>
        <v>1.0380622837370241E-5</v>
      </c>
      <c r="Y9" s="147">
        <f t="shared" si="9"/>
        <v>0.5</v>
      </c>
      <c r="Z9" s="147">
        <f t="shared" si="10"/>
        <v>0.6</v>
      </c>
      <c r="AA9" s="147">
        <f t="shared" si="11"/>
        <v>2.7</v>
      </c>
      <c r="AB9" s="167">
        <f t="shared" si="12"/>
        <v>2.5</v>
      </c>
    </row>
    <row r="10" spans="1:28" x14ac:dyDescent="0.25">
      <c r="A10" s="169" t="str">
        <f>'Crisis Indicator Data'!A7</f>
        <v>Nagorno-Karabakh conflict in Azerbaijan</v>
      </c>
      <c r="B10" s="170" t="str">
        <f>'Crisis Indicator Data'!B7</f>
        <v>Conflict,Displacement</v>
      </c>
      <c r="C10" s="170" t="str">
        <f>'Crisis Indicator Data'!C7</f>
        <v>AZE002</v>
      </c>
      <c r="D10" s="170" t="str">
        <f>'Crisis Indicator Data'!D7</f>
        <v>Azerbaijan</v>
      </c>
      <c r="E10" s="171" t="str">
        <f>'Crisis Indicator Data'!E7</f>
        <v>AZE</v>
      </c>
      <c r="F10" s="168">
        <f>IF('Crisis Indicator Data'!F7="x","x",IF(LOG('Crisis Indicator Data'!F7)&lt;F$4,0,IF(LOG('Crisis Indicator Data'!F7)&gt;F$3,5,ROUND(5-(F$3-LOG('Crisis Indicator Data'!F7))/(F$3-F$4)*5,1))))</f>
        <v>2</v>
      </c>
      <c r="G10" s="165">
        <f>IF('Crisis Indicator Data'!F7="x","x",IF(LEN(E10)&gt;3,('Crisis Indicator Data'!F7/VLOOKUP('Impact of the crisis'!$C10,'Regional Crises'!$B$1:$R$66,4,FALSE)),'Crisis Indicator Data'!F7/VLOOKUP('Impact of the crisis'!$E10,'Country Indicator Data'!$B$4:$P$300,15,FALSE)))</f>
        <v>0.19909754061672091</v>
      </c>
      <c r="H10" s="147">
        <f t="shared" si="0"/>
        <v>0.9</v>
      </c>
      <c r="I10" s="147">
        <f t="shared" si="1"/>
        <v>1.45</v>
      </c>
      <c r="J10" s="147">
        <f>IF('Crisis Indicator Data'!G7="x","x",IF(LOG('Crisis Indicator Data'!G7)&lt;J$4,0,IF(LOG('Crisis Indicator Data'!G7)&gt;J$3,5,ROUND(5-(J$3-LOG('Crisis Indicator Data'!G7))/(J$3-J$4)*5,1))))</f>
        <v>0</v>
      </c>
      <c r="K10" s="165">
        <f>IF('Crisis Indicator Data'!G7="x","x",IF(LEN(E10)&gt;3,('Crisis Indicator Data'!G7/VLOOKUP('Impact of the crisis'!$C10,'Regional Crises'!$B$1:$R$66,5,FALSE)),'Crisis Indicator Data'!G7/VLOOKUP('Impact of the crisis'!$E10,'Country Indicator Data'!$B$4:$P$300,14,FALSE)))</f>
        <v>9.0809080908090811E-2</v>
      </c>
      <c r="L10" s="147">
        <f t="shared" si="2"/>
        <v>0.4</v>
      </c>
      <c r="M10" s="147">
        <f t="shared" si="3"/>
        <v>0.2</v>
      </c>
      <c r="N10" s="147">
        <f t="shared" si="4"/>
        <v>0.9</v>
      </c>
      <c r="O10" s="147">
        <f>IF('Crisis Indicator Data'!H7="x","x",IF('Crisis Indicator Data'!H7=0,0,IF(LOG('Crisis Indicator Data'!H7)&lt;O$4,0,IF(LOG('Crisis Indicator Data'!H7)&gt;O$3,5,ROUND(5-(O$3-LOG('Crisis Indicator Data'!H7))/(O$3-O$4)*5,1)))))</f>
        <v>1.4</v>
      </c>
      <c r="P10" s="165">
        <f>IF('Crisis Indicator Data'!H7="x","x",'Crisis Indicator Data'!H7/'Crisis Indicator Data'!G7)</f>
        <v>0.22687224669603523</v>
      </c>
      <c r="Q10" s="147">
        <f t="shared" si="5"/>
        <v>1.1000000000000001</v>
      </c>
      <c r="R10" s="147">
        <f t="shared" si="6"/>
        <v>1.25</v>
      </c>
      <c r="S10" s="147">
        <f>IF('Crisis Indicator Data'!I7="x","x",IF('Crisis Indicator Data'!I7=0,0,IF(LOG('Crisis Indicator Data'!I7)&lt;S$4,0,IF(LOG('Crisis Indicator Data'!I7)&gt;S$3,5,ROUND(5-(S$3-LOG('Crisis Indicator Data'!I7))/(S$3-S$4)*5,1)))))</f>
        <v>3</v>
      </c>
      <c r="T10" s="165">
        <f>IF('Crisis Indicator Data'!H7="x","x",IF('Crisis Indicator Data'!I7="x","x",'Crisis Indicator Data'!I7/'Crisis Indicator Data'!H7))</f>
        <v>0.62621359223300976</v>
      </c>
      <c r="U10" s="147">
        <f t="shared" si="7"/>
        <v>5</v>
      </c>
      <c r="V10" s="147">
        <f t="shared" si="8"/>
        <v>4</v>
      </c>
      <c r="W10" s="147">
        <f>IF('Crisis Indicator Data'!L7="x","x",IF('Crisis Indicator Data'!L7=0,0,IF(LOG('Crisis Indicator Data'!L7)&lt;W$4,0,IF(LOG('Crisis Indicator Data'!L7)&gt;W$3,5,ROUND(5-(W$3-LOG('Crisis Indicator Data'!L7))/(W$3-W$4)*5,1)))))</f>
        <v>2.2000000000000002</v>
      </c>
      <c r="X10" s="166">
        <f>IF(OR('Crisis Indicator Data'!L7="x",'Crisis Indicator Data'!H7="x"),"x",'Crisis Indicator Data'!L7/'Crisis Indicator Data'!H7)</f>
        <v>1.7475728155339805E-4</v>
      </c>
      <c r="Y10" s="147">
        <f t="shared" si="9"/>
        <v>5</v>
      </c>
      <c r="Z10" s="147">
        <f t="shared" si="10"/>
        <v>3.6</v>
      </c>
      <c r="AA10" s="147">
        <f t="shared" si="11"/>
        <v>3.8</v>
      </c>
      <c r="AB10" s="167">
        <f t="shared" si="12"/>
        <v>2.8</v>
      </c>
    </row>
    <row r="11" spans="1:28" x14ac:dyDescent="0.25">
      <c r="A11" s="169" t="str">
        <f>'Crisis Indicator Data'!A8</f>
        <v>Complex in Burundi</v>
      </c>
      <c r="B11" s="170" t="str">
        <f>'Crisis Indicator Data'!B8</f>
        <v>Violence,Displacement,Floods</v>
      </c>
      <c r="C11" s="170" t="str">
        <f>'Crisis Indicator Data'!C8</f>
        <v>BDI001</v>
      </c>
      <c r="D11" s="170" t="str">
        <f>'Crisis Indicator Data'!D8</f>
        <v>Burundi</v>
      </c>
      <c r="E11" s="171" t="str">
        <f>'Crisis Indicator Data'!E8</f>
        <v>BDI</v>
      </c>
      <c r="F11" s="168">
        <f>IF('Crisis Indicator Data'!F8="x","x",IF(LOG('Crisis Indicator Data'!F8)&lt;F$4,0,IF(LOG('Crisis Indicator Data'!F8)&gt;F$3,5,ROUND(5-(F$3-LOG('Crisis Indicator Data'!F8))/(F$3-F$4)*5,1))))</f>
        <v>2.2999999999999998</v>
      </c>
      <c r="G11" s="165">
        <f>IF('Crisis Indicator Data'!F8="x","x",IF(LEN(E11)&gt;3,('Crisis Indicator Data'!F8/VLOOKUP('Impact of the crisis'!$C11,'Regional Crises'!$B$1:$R$66,4,FALSE)),'Crisis Indicator Data'!F8/VLOOKUP('Impact of the crisis'!$E11,'Country Indicator Data'!$B$4:$P$300,15,FALSE)))</f>
        <v>1</v>
      </c>
      <c r="H11" s="147">
        <f t="shared" si="0"/>
        <v>5</v>
      </c>
      <c r="I11" s="147">
        <f t="shared" si="1"/>
        <v>3.65</v>
      </c>
      <c r="J11" s="147">
        <f>IF('Crisis Indicator Data'!G8="x","x",IF(LOG('Crisis Indicator Data'!G8)&lt;J$4,0,IF(LOG('Crisis Indicator Data'!G8)&gt;J$3,5,ROUND(5-(J$3-LOG('Crisis Indicator Data'!G8))/(J$3-J$4)*5,1))))</f>
        <v>3.6</v>
      </c>
      <c r="K11" s="165">
        <f>IF('Crisis Indicator Data'!G8="x","x",IF(LEN(E11)&gt;3,('Crisis Indicator Data'!G8/VLOOKUP('Impact of the crisis'!$C11,'Regional Crises'!$B$1:$R$66,5,FALSE)),'Crisis Indicator Data'!G8/VLOOKUP('Impact of the crisis'!$E11,'Country Indicator Data'!$B$4:$P$300,14,FALSE)))</f>
        <v>1</v>
      </c>
      <c r="L11" s="147">
        <f t="shared" si="2"/>
        <v>5</v>
      </c>
      <c r="M11" s="147">
        <f t="shared" si="3"/>
        <v>4.3</v>
      </c>
      <c r="N11" s="147">
        <f t="shared" si="4"/>
        <v>4</v>
      </c>
      <c r="O11" s="147">
        <f>IF('Crisis Indicator Data'!H8="x","x",IF('Crisis Indicator Data'!H8=0,0,IF(LOG('Crisis Indicator Data'!H8)&lt;O$4,0,IF(LOG('Crisis Indicator Data'!H8)&gt;O$3,5,ROUND(5-(O$3-LOG('Crisis Indicator Data'!H8))/(O$3-O$4)*5,1)))))</f>
        <v>3.7</v>
      </c>
      <c r="P11" s="165">
        <f>IF('Crisis Indicator Data'!H8="x","x",'Crisis Indicator Data'!H8/'Crisis Indicator Data'!G8)</f>
        <v>0.43372121409390513</v>
      </c>
      <c r="Q11" s="147">
        <f t="shared" si="5"/>
        <v>2.1</v>
      </c>
      <c r="R11" s="147">
        <f t="shared" si="6"/>
        <v>2.9000000000000004</v>
      </c>
      <c r="S11" s="147">
        <f>IF('Crisis Indicator Data'!I8="x","x",IF('Crisis Indicator Data'!I8=0,0,IF(LOG('Crisis Indicator Data'!I8)&lt;S$4,0,IF(LOG('Crisis Indicator Data'!I8)&gt;S$3,5,ROUND(5-(S$3-LOG('Crisis Indicator Data'!I8))/(S$3-S$4)*5,1)))))</f>
        <v>3.9</v>
      </c>
      <c r="T11" s="165">
        <f>IF('Crisis Indicator Data'!H8="x","x",IF('Crisis Indicator Data'!I8="x","x",'Crisis Indicator Data'!I8/'Crisis Indicator Data'!H8))</f>
        <v>0.10787992495309569</v>
      </c>
      <c r="U11" s="147">
        <f t="shared" si="7"/>
        <v>3.6</v>
      </c>
      <c r="V11" s="147">
        <f t="shared" si="8"/>
        <v>3.8</v>
      </c>
      <c r="W11" s="147">
        <f>IF('Crisis Indicator Data'!L8="x","x",IF('Crisis Indicator Data'!L8=0,0,IF(LOG('Crisis Indicator Data'!L8)&lt;W$4,0,IF(LOG('Crisis Indicator Data'!L8)&gt;W$3,5,ROUND(5-(W$3-LOG('Crisis Indicator Data'!L8))/(W$3-W$4)*5,1)))))</f>
        <v>2.7</v>
      </c>
      <c r="X11" s="166">
        <f>IF(OR('Crisis Indicator Data'!L8="x",'Crisis Indicator Data'!H8="x"),"x",'Crisis Indicator Data'!L8/'Crisis Indicator Data'!H8)</f>
        <v>1.3696060037523453E-5</v>
      </c>
      <c r="Y11" s="147">
        <f t="shared" si="9"/>
        <v>0.7</v>
      </c>
      <c r="Z11" s="147">
        <f t="shared" si="10"/>
        <v>1.7</v>
      </c>
      <c r="AA11" s="147">
        <f t="shared" si="11"/>
        <v>2.9</v>
      </c>
      <c r="AB11" s="167">
        <f t="shared" si="12"/>
        <v>2.9</v>
      </c>
    </row>
    <row r="12" spans="1:28" x14ac:dyDescent="0.25">
      <c r="A12" s="169" t="str">
        <f>'Crisis Indicator Data'!A9</f>
        <v>Conflict in Burkina Faso</v>
      </c>
      <c r="B12" s="170" t="str">
        <f>'Crisis Indicator Data'!B9</f>
        <v>Conflict,Displacement,Violence</v>
      </c>
      <c r="C12" s="170" t="str">
        <f>'Crisis Indicator Data'!C9</f>
        <v>BFA002</v>
      </c>
      <c r="D12" s="170" t="str">
        <f>'Crisis Indicator Data'!D9</f>
        <v>Burkina Faso</v>
      </c>
      <c r="E12" s="171" t="str">
        <f>'Crisis Indicator Data'!E9</f>
        <v>BFA</v>
      </c>
      <c r="F12" s="168">
        <f>IF('Crisis Indicator Data'!F9="x","x",IF(LOG('Crisis Indicator Data'!F9)&lt;F$4,0,IF(LOG('Crisis Indicator Data'!F9)&gt;F$3,5,ROUND(5-(F$3-LOG('Crisis Indicator Data'!F9))/(F$3-F$4)*5,1))))</f>
        <v>3.7</v>
      </c>
      <c r="G12" s="165">
        <f>IF('Crisis Indicator Data'!F9="x","x",IF(LEN(E12)&gt;3,('Crisis Indicator Data'!F9/VLOOKUP('Impact of the crisis'!$C12,'Regional Crises'!$B$1:$R$66,4,FALSE)),'Crisis Indicator Data'!F9/VLOOKUP('Impact of the crisis'!$E12,'Country Indicator Data'!$B$4:$P$300,15,FALSE)))</f>
        <v>0.60672514619883045</v>
      </c>
      <c r="H12" s="147">
        <f t="shared" si="0"/>
        <v>3</v>
      </c>
      <c r="I12" s="147">
        <f t="shared" si="1"/>
        <v>3.35</v>
      </c>
      <c r="J12" s="147">
        <f>IF('Crisis Indicator Data'!G9="x","x",IF(LOG('Crisis Indicator Data'!G9)&lt;J$4,0,IF(LOG('Crisis Indicator Data'!G9)&gt;J$3,5,ROUND(5-(J$3-LOG('Crisis Indicator Data'!G9))/(J$3-J$4)*5,1))))</f>
        <v>4.4000000000000004</v>
      </c>
      <c r="K12" s="165">
        <f>IF('Crisis Indicator Data'!G9="x","x",IF(LEN(E12)&gt;3,('Crisis Indicator Data'!G9/VLOOKUP('Impact of the crisis'!$C12,'Regional Crises'!$B$1:$R$66,5,FALSE)),'Crisis Indicator Data'!G9/VLOOKUP('Impact of the crisis'!$E12,'Country Indicator Data'!$B$4:$P$300,14,FALSE)))</f>
        <v>1</v>
      </c>
      <c r="L12" s="147">
        <f t="shared" si="2"/>
        <v>5</v>
      </c>
      <c r="M12" s="147">
        <f t="shared" si="3"/>
        <v>4.7</v>
      </c>
      <c r="N12" s="147">
        <f t="shared" si="4"/>
        <v>4.0999999999999996</v>
      </c>
      <c r="O12" s="147">
        <f>IF('Crisis Indicator Data'!H9="x","x",IF('Crisis Indicator Data'!H9=0,0,IF(LOG('Crisis Indicator Data'!H9)&lt;O$4,0,IF(LOG('Crisis Indicator Data'!H9)&gt;O$3,5,ROUND(5-(O$3-LOG('Crisis Indicator Data'!H9))/(O$3-O$4)*5,1)))))</f>
        <v>3.6</v>
      </c>
      <c r="P12" s="165">
        <f>IF('Crisis Indicator Data'!H9="x","x",'Crisis Indicator Data'!H9/'Crisis Indicator Data'!G9)</f>
        <v>0.21442169290058968</v>
      </c>
      <c r="Q12" s="147">
        <f t="shared" si="5"/>
        <v>1</v>
      </c>
      <c r="R12" s="147">
        <f t="shared" si="6"/>
        <v>2.2999999999999998</v>
      </c>
      <c r="S12" s="147">
        <f>IF('Crisis Indicator Data'!I9="x","x",IF('Crisis Indicator Data'!I9=0,0,IF(LOG('Crisis Indicator Data'!I9)&lt;S$4,0,IF(LOG('Crisis Indicator Data'!I9)&gt;S$3,5,ROUND(5-(S$3-LOG('Crisis Indicator Data'!I9))/(S$3-S$4)*5,1)))))</f>
        <v>4.8</v>
      </c>
      <c r="T12" s="165">
        <f>IF('Crisis Indicator Data'!H9="x","x",IF('Crisis Indicator Data'!I9="x","x",'Crisis Indicator Data'!I9/'Crisis Indicator Data'!H9))</f>
        <v>0.48051104374187958</v>
      </c>
      <c r="U12" s="147">
        <f t="shared" si="7"/>
        <v>5</v>
      </c>
      <c r="V12" s="147">
        <f t="shared" si="8"/>
        <v>4.9000000000000004</v>
      </c>
      <c r="W12" s="147">
        <f>IF('Crisis Indicator Data'!L9="x","x",IF('Crisis Indicator Data'!L9=0,0,IF(LOG('Crisis Indicator Data'!L9)&lt;W$4,0,IF(LOG('Crisis Indicator Data'!L9)&gt;W$3,5,ROUND(5-(W$3-LOG('Crisis Indicator Data'!L9))/(W$3-W$4)*5,1)))))</f>
        <v>5</v>
      </c>
      <c r="X12" s="166">
        <f>IF(OR('Crisis Indicator Data'!L9="x",'Crisis Indicator Data'!H9="x"),"x",'Crisis Indicator Data'!L9/'Crisis Indicator Data'!H9)</f>
        <v>7.5010827197921181E-4</v>
      </c>
      <c r="Y12" s="147">
        <f t="shared" si="9"/>
        <v>5</v>
      </c>
      <c r="Z12" s="147">
        <f t="shared" si="10"/>
        <v>5</v>
      </c>
      <c r="AA12" s="147">
        <f t="shared" si="11"/>
        <v>5</v>
      </c>
      <c r="AB12" s="167">
        <f t="shared" si="12"/>
        <v>4</v>
      </c>
    </row>
    <row r="13" spans="1:28" x14ac:dyDescent="0.25">
      <c r="A13" s="169" t="str">
        <f>'Crisis Indicator Data'!A10</f>
        <v>Rohingya refugee crisis</v>
      </c>
      <c r="B13" s="170" t="str">
        <f>'Crisis Indicator Data'!B10</f>
        <v>Conflict,Violence,Displacement</v>
      </c>
      <c r="C13" s="170" t="str">
        <f>'Crisis Indicator Data'!C10</f>
        <v>BGD002</v>
      </c>
      <c r="D13" s="170" t="str">
        <f>'Crisis Indicator Data'!D10</f>
        <v>Bangladesh</v>
      </c>
      <c r="E13" s="171" t="str">
        <f>'Crisis Indicator Data'!E10</f>
        <v>BGD</v>
      </c>
      <c r="F13" s="168">
        <f>IF('Crisis Indicator Data'!F10="x","x",IF(LOG('Crisis Indicator Data'!F10)&lt;F$4,0,IF(LOG('Crisis Indicator Data'!F10)&gt;F$3,5,ROUND(5-(F$3-LOG('Crisis Indicator Data'!F10))/(F$3-F$4)*5,1))))</f>
        <v>0</v>
      </c>
      <c r="G13" s="165">
        <f>IF('Crisis Indicator Data'!F10="x","x",IF(LEN(E13)&gt;3,('Crisis Indicator Data'!F10/VLOOKUP('Impact of the crisis'!$C13,'Regional Crises'!$B$1:$R$66,4,FALSE)),'Crisis Indicator Data'!F10/VLOOKUP('Impact of the crisis'!$E13,'Country Indicator Data'!$B$4:$P$300,15,FALSE)))</f>
        <v>5.6115848505800111E-3</v>
      </c>
      <c r="H13" s="147">
        <f t="shared" si="0"/>
        <v>0</v>
      </c>
      <c r="I13" s="147">
        <f t="shared" si="1"/>
        <v>0</v>
      </c>
      <c r="J13" s="147">
        <f>IF('Crisis Indicator Data'!G10="x","x",IF(LOG('Crisis Indicator Data'!G10)&lt;J$4,0,IF(LOG('Crisis Indicator Data'!G10)&gt;J$3,5,ROUND(5-(J$3-LOG('Crisis Indicator Data'!G10))/(J$3-J$4)*5,1))))</f>
        <v>0.6</v>
      </c>
      <c r="K13" s="165">
        <f>IF('Crisis Indicator Data'!G10="x","x",IF(LEN(E13)&gt;3,('Crisis Indicator Data'!G10/VLOOKUP('Impact of the crisis'!$C13,'Regional Crises'!$B$1:$R$66,5,FALSE)),'Crisis Indicator Data'!G10/VLOOKUP('Impact of the crisis'!$E13,'Country Indicator Data'!$B$4:$P$300,14,FALSE)))</f>
        <v>8.8174850846326341E-3</v>
      </c>
      <c r="L13" s="147">
        <f t="shared" si="2"/>
        <v>0</v>
      </c>
      <c r="M13" s="147">
        <f t="shared" si="3"/>
        <v>0.3</v>
      </c>
      <c r="N13" s="147">
        <f t="shared" si="4"/>
        <v>0.2</v>
      </c>
      <c r="O13" s="147">
        <f>IF('Crisis Indicator Data'!H10="x","x",IF('Crisis Indicator Data'!H10=0,0,IF(LOG('Crisis Indicator Data'!H10)&lt;O$4,0,IF(LOG('Crisis Indicator Data'!H10)&gt;O$3,5,ROUND(5-(O$3-LOG('Crisis Indicator Data'!H10))/(O$3-O$4)*5,1)))))</f>
        <v>2.8</v>
      </c>
      <c r="P13" s="165">
        <f>IF('Crisis Indicator Data'!H10="x","x",'Crisis Indicator Data'!H10/'Crisis Indicator Data'!G10)</f>
        <v>1</v>
      </c>
      <c r="Q13" s="147">
        <f t="shared" si="5"/>
        <v>5</v>
      </c>
      <c r="R13" s="147">
        <f t="shared" si="6"/>
        <v>3.9</v>
      </c>
      <c r="S13" s="147">
        <f>IF('Crisis Indicator Data'!I10="x","x",IF('Crisis Indicator Data'!I10=0,0,IF(LOG('Crisis Indicator Data'!I10)&lt;S$4,0,IF(LOG('Crisis Indicator Data'!I10)&gt;S$3,5,ROUND(5-(S$3-LOG('Crisis Indicator Data'!I10))/(S$3-S$4)*5,1)))))</f>
        <v>4.3</v>
      </c>
      <c r="T13" s="165">
        <f>IF('Crisis Indicator Data'!H10="x","x",IF('Crisis Indicator Data'!I10="x","x",'Crisis Indicator Data'!I10/'Crisis Indicator Data'!H10))</f>
        <v>0.64276228419654713</v>
      </c>
      <c r="U13" s="147">
        <f t="shared" si="7"/>
        <v>5</v>
      </c>
      <c r="V13" s="147">
        <f t="shared" si="8"/>
        <v>4.7</v>
      </c>
      <c r="W13" s="147">
        <f>IF('Crisis Indicator Data'!L10="x","x",IF('Crisis Indicator Data'!L10=0,0,IF(LOG('Crisis Indicator Data'!L10)&lt;W$4,0,IF(LOG('Crisis Indicator Data'!L10)&gt;W$3,5,ROUND(5-(W$3-LOG('Crisis Indicator Data'!L10))/(W$3-W$4)*5,1)))))</f>
        <v>2.2000000000000002</v>
      </c>
      <c r="X13" s="166">
        <f>IF(OR('Crisis Indicator Data'!L10="x",'Crisis Indicator Data'!H10="x"),"x",'Crisis Indicator Data'!L10/'Crisis Indicator Data'!H10)</f>
        <v>2.1912350597609561E-5</v>
      </c>
      <c r="Y13" s="147">
        <f t="shared" si="9"/>
        <v>1.1000000000000001</v>
      </c>
      <c r="Z13" s="147">
        <f t="shared" si="10"/>
        <v>1.7</v>
      </c>
      <c r="AA13" s="147">
        <f t="shared" si="11"/>
        <v>3.6</v>
      </c>
      <c r="AB13" s="167">
        <f t="shared" si="12"/>
        <v>3.8</v>
      </c>
    </row>
    <row r="14" spans="1:28" x14ac:dyDescent="0.25">
      <c r="A14" s="169" t="str">
        <f>'Crisis Indicator Data'!A11</f>
        <v>Floods and Monsoon Rain in Chattogram Division</v>
      </c>
      <c r="B14" s="170" t="str">
        <f>'Crisis Indicator Data'!B11</f>
        <v>Floods</v>
      </c>
      <c r="C14" s="170" t="str">
        <f>'Crisis Indicator Data'!C11</f>
        <v>BGD009</v>
      </c>
      <c r="D14" s="170" t="str">
        <f>'Crisis Indicator Data'!D11</f>
        <v>Bangladesh</v>
      </c>
      <c r="E14" s="171" t="str">
        <f>'Crisis Indicator Data'!E11</f>
        <v>BGD</v>
      </c>
      <c r="F14" s="168">
        <f>IF('Crisis Indicator Data'!F11="x","x",IF(LOG('Crisis Indicator Data'!F11)&lt;F$4,0,IF(LOG('Crisis Indicator Data'!F11)&gt;F$3,5,ROUND(5-(F$3-LOG('Crisis Indicator Data'!F11))/(F$3-F$4)*5,1))))</f>
        <v>2.1</v>
      </c>
      <c r="G14" s="165">
        <f>IF('Crisis Indicator Data'!F11="x","x",IF(LEN(E14)&gt;3,('Crisis Indicator Data'!F11/VLOOKUP('Impact of the crisis'!$C14,'Regional Crises'!$B$1:$R$66,4,FALSE)),'Crisis Indicator Data'!F11/VLOOKUP('Impact of the crisis'!$E14,'Country Indicator Data'!$B$4:$P$300,15,FALSE)))</f>
        <v>0.14112314665437506</v>
      </c>
      <c r="H14" s="147">
        <f t="shared" si="0"/>
        <v>0.6</v>
      </c>
      <c r="I14" s="147">
        <f t="shared" si="1"/>
        <v>1.35</v>
      </c>
      <c r="J14" s="147">
        <f>IF('Crisis Indicator Data'!G11="x","x",IF(LOG('Crisis Indicator Data'!G11)&lt;J$4,0,IF(LOG('Crisis Indicator Data'!G11)&gt;J$3,5,ROUND(5-(J$3-LOG('Crisis Indicator Data'!G11))/(J$3-J$4)*5,1))))</f>
        <v>1.3</v>
      </c>
      <c r="K14" s="165">
        <f>IF('Crisis Indicator Data'!G11="x","x",IF(LEN(E14)&gt;3,('Crisis Indicator Data'!G11/VLOOKUP('Impact of the crisis'!$C14,'Regional Crises'!$B$1:$R$66,5,FALSE)),'Crisis Indicator Data'!G11/VLOOKUP('Impact of the crisis'!$E14,'Country Indicator Data'!$B$4:$P$300,14,FALSE)))</f>
        <v>1.4051769059175512E-2</v>
      </c>
      <c r="L14" s="147">
        <f t="shared" si="2"/>
        <v>0</v>
      </c>
      <c r="M14" s="147">
        <f t="shared" si="3"/>
        <v>0.65</v>
      </c>
      <c r="N14" s="147">
        <f t="shared" si="4"/>
        <v>1</v>
      </c>
      <c r="O14" s="147">
        <f>IF('Crisis Indicator Data'!H11="x","x",IF('Crisis Indicator Data'!H11=0,0,IF(LOG('Crisis Indicator Data'!H11)&lt;O$4,0,IF(LOG('Crisis Indicator Data'!H11)&gt;O$3,5,ROUND(5-(O$3-LOG('Crisis Indicator Data'!H11))/(O$3-O$4)*5,1)))))</f>
        <v>2.7</v>
      </c>
      <c r="P14" s="165">
        <f>IF('Crisis Indicator Data'!H11="x","x",'Crisis Indicator Data'!H11/'Crisis Indicator Data'!G11)</f>
        <v>0.54166666666666663</v>
      </c>
      <c r="Q14" s="147">
        <f t="shared" si="5"/>
        <v>2.7</v>
      </c>
      <c r="R14" s="147">
        <f t="shared" si="6"/>
        <v>2.7</v>
      </c>
      <c r="S14" s="147">
        <f>IF('Crisis Indicator Data'!I11="x","x",IF('Crisis Indicator Data'!I11=0,0,IF(LOG('Crisis Indicator Data'!I11)&lt;S$4,0,IF(LOG('Crisis Indicator Data'!I11)&gt;S$3,5,ROUND(5-(S$3-LOG('Crisis Indicator Data'!I11))/(S$3-S$4)*5,1)))))</f>
        <v>3.3</v>
      </c>
      <c r="T14" s="165">
        <f>IF('Crisis Indicator Data'!H11="x","x",IF('Crisis Indicator Data'!I11="x","x",'Crisis Indicator Data'!I11/'Crisis Indicator Data'!H11))</f>
        <v>0.16384615384615384</v>
      </c>
      <c r="U14" s="147">
        <f t="shared" si="7"/>
        <v>5</v>
      </c>
      <c r="V14" s="147">
        <f t="shared" si="8"/>
        <v>4.2</v>
      </c>
      <c r="W14" s="147">
        <f>IF('Crisis Indicator Data'!L11="x","x",IF('Crisis Indicator Data'!L11=0,0,IF(LOG('Crisis Indicator Data'!L11)&lt;W$4,0,IF(LOG('Crisis Indicator Data'!L11)&gt;W$3,5,ROUND(5-(W$3-LOG('Crisis Indicator Data'!L11))/(W$3-W$4)*5,1)))))</f>
        <v>2.4</v>
      </c>
      <c r="X14" s="166">
        <f>IF(OR('Crisis Indicator Data'!L11="x",'Crisis Indicator Data'!H11="x"),"x",'Crisis Indicator Data'!L11/'Crisis Indicator Data'!H11)</f>
        <v>3.9230769230769233E-5</v>
      </c>
      <c r="Y14" s="147">
        <f t="shared" si="9"/>
        <v>2</v>
      </c>
      <c r="Z14" s="147">
        <f t="shared" si="10"/>
        <v>2.2000000000000002</v>
      </c>
      <c r="AA14" s="147">
        <f t="shared" si="11"/>
        <v>3.4</v>
      </c>
      <c r="AB14" s="167">
        <f t="shared" si="12"/>
        <v>3.1</v>
      </c>
    </row>
    <row r="15" spans="1:28" x14ac:dyDescent="0.25">
      <c r="A15" s="169" t="str">
        <f>'Crisis Indicator Data'!A12</f>
        <v>Complex crisis in Bangladesh</v>
      </c>
      <c r="B15" s="170" t="str">
        <f>'Crisis Indicator Data'!B12</f>
        <v>Socio-political,Displacement,Floods,Cyclone,Food Security,Epidemic,Other seasonal event</v>
      </c>
      <c r="C15" s="170" t="str">
        <f>'Crisis Indicator Data'!C12</f>
        <v>BGD010</v>
      </c>
      <c r="D15" s="170" t="str">
        <f>'Crisis Indicator Data'!D12</f>
        <v>Bangladesh</v>
      </c>
      <c r="E15" s="171" t="str">
        <f>'Crisis Indicator Data'!E12</f>
        <v>BGD</v>
      </c>
      <c r="F15" s="168">
        <f>IF('Crisis Indicator Data'!F12="x","x",IF(LOG('Crisis Indicator Data'!F12)&lt;F$4,0,IF(LOG('Crisis Indicator Data'!F12)&gt;F$3,5,ROUND(5-(F$3-LOG('Crisis Indicator Data'!F12))/(F$3-F$4)*5,1))))</f>
        <v>3.6</v>
      </c>
      <c r="G15" s="165">
        <f>IF('Crisis Indicator Data'!F12="x","x",IF(LEN(E15)&gt;3,('Crisis Indicator Data'!F12/VLOOKUP('Impact of the crisis'!$C15,'Regional Crises'!$B$1:$R$66,4,FALSE)),'Crisis Indicator Data'!F12/VLOOKUP('Impact of the crisis'!$E15,'Country Indicator Data'!$B$4:$P$300,15,FALSE)))</f>
        <v>1.1336713528462778</v>
      </c>
      <c r="H15" s="147">
        <f t="shared" si="0"/>
        <v>5</v>
      </c>
      <c r="I15" s="147">
        <f t="shared" si="1"/>
        <v>4.3</v>
      </c>
      <c r="J15" s="147">
        <f>IF('Crisis Indicator Data'!G12="x","x",IF(LOG('Crisis Indicator Data'!G12)&lt;J$4,0,IF(LOG('Crisis Indicator Data'!G12)&gt;J$3,5,ROUND(5-(J$3-LOG('Crisis Indicator Data'!G12))/(J$3-J$4)*5,1))))</f>
        <v>5</v>
      </c>
      <c r="K15" s="165">
        <f>IF('Crisis Indicator Data'!G12="x","x",IF(LEN(E15)&gt;3,('Crisis Indicator Data'!G12/VLOOKUP('Impact of the crisis'!$C15,'Regional Crises'!$B$1:$R$66,5,FALSE)),'Crisis Indicator Data'!G12/VLOOKUP('Impact of the crisis'!$E15,'Country Indicator Data'!$B$4:$P$300,14,FALSE)))</f>
        <v>1</v>
      </c>
      <c r="L15" s="147">
        <f t="shared" si="2"/>
        <v>5</v>
      </c>
      <c r="M15" s="147">
        <f t="shared" si="3"/>
        <v>5</v>
      </c>
      <c r="N15" s="147">
        <f t="shared" si="4"/>
        <v>4.7</v>
      </c>
      <c r="O15" s="147">
        <f>IF('Crisis Indicator Data'!H12="x","x",IF('Crisis Indicator Data'!H12=0,0,IF(LOG('Crisis Indicator Data'!H12)&lt;O$4,0,IF(LOG('Crisis Indicator Data'!H12)&gt;O$3,5,ROUND(5-(O$3-LOG('Crisis Indicator Data'!H12))/(O$3-O$4)*5,1)))))</f>
        <v>5</v>
      </c>
      <c r="P15" s="165">
        <f>IF('Crisis Indicator Data'!H12="x","x",'Crisis Indicator Data'!H12/'Crisis Indicator Data'!G12)</f>
        <v>0.90056616919500931</v>
      </c>
      <c r="Q15" s="147">
        <f t="shared" si="5"/>
        <v>4.5</v>
      </c>
      <c r="R15" s="147">
        <f t="shared" si="6"/>
        <v>4.75</v>
      </c>
      <c r="S15" s="147">
        <f>IF('Crisis Indicator Data'!I12="x","x",IF('Crisis Indicator Data'!I12=0,0,IF(LOG('Crisis Indicator Data'!I12)&lt;S$4,0,IF(LOG('Crisis Indicator Data'!I12)&gt;S$3,5,ROUND(5-(S$3-LOG('Crisis Indicator Data'!I12))/(S$3-S$4)*5,1)))))</f>
        <v>4.4000000000000004</v>
      </c>
      <c r="T15" s="165">
        <f>IF('Crisis Indicator Data'!H12="x","x",IF('Crisis Indicator Data'!I12="x","x",'Crisis Indicator Data'!I12/'Crisis Indicator Data'!H12))</f>
        <v>7.6781047238872928E-3</v>
      </c>
      <c r="U15" s="147">
        <f t="shared" si="7"/>
        <v>0.3</v>
      </c>
      <c r="V15" s="147">
        <f t="shared" si="8"/>
        <v>2.4</v>
      </c>
      <c r="W15" s="147">
        <f>IF('Crisis Indicator Data'!L12="x","x",IF('Crisis Indicator Data'!L12=0,0,IF(LOG('Crisis Indicator Data'!L12)&lt;W$4,0,IF(LOG('Crisis Indicator Data'!L12)&gt;W$3,5,ROUND(5-(W$3-LOG('Crisis Indicator Data'!L12))/(W$3-W$4)*5,1)))))</f>
        <v>2.8</v>
      </c>
      <c r="X15" s="166">
        <f>IF(OR('Crisis Indicator Data'!L12="x",'Crisis Indicator Data'!H12="x"),"x",'Crisis Indicator Data'!L12/'Crisis Indicator Data'!H12)</f>
        <v>5.7862093177474087E-7</v>
      </c>
      <c r="Y15" s="147">
        <f t="shared" si="9"/>
        <v>0</v>
      </c>
      <c r="Z15" s="147">
        <f t="shared" si="10"/>
        <v>1.4</v>
      </c>
      <c r="AA15" s="147">
        <f t="shared" si="11"/>
        <v>1.9</v>
      </c>
      <c r="AB15" s="167">
        <f t="shared" si="12"/>
        <v>3.7</v>
      </c>
    </row>
    <row r="16" spans="1:28" x14ac:dyDescent="0.25">
      <c r="A16" s="169" t="str">
        <f>'Crisis Indicator Data'!A13</f>
        <v>Cyclone Hamoon</v>
      </c>
      <c r="B16" s="170" t="str">
        <f>'Crisis Indicator Data'!B13</f>
        <v>Cyclone</v>
      </c>
      <c r="C16" s="170" t="str">
        <f>'Crisis Indicator Data'!C13</f>
        <v>BGD011</v>
      </c>
      <c r="D16" s="170" t="str">
        <f>'Crisis Indicator Data'!D13</f>
        <v>Bangladesh</v>
      </c>
      <c r="E16" s="171" t="str">
        <f>'Crisis Indicator Data'!E13</f>
        <v>BGD</v>
      </c>
      <c r="F16" s="168">
        <f>IF('Crisis Indicator Data'!F13="x","x",IF(LOG('Crisis Indicator Data'!F13)&lt;F$4,0,IF(LOG('Crisis Indicator Data'!F13)&gt;F$3,5,ROUND(5-(F$3-LOG('Crisis Indicator Data'!F13))/(F$3-F$4)*5,1))))</f>
        <v>1.5</v>
      </c>
      <c r="G16" s="165">
        <f>IF('Crisis Indicator Data'!F13="x","x",IF(LEN(E16)&gt;3,('Crisis Indicator Data'!F13/VLOOKUP('Impact of the crisis'!$C16,'Regional Crises'!$B$1:$R$66,4,FALSE)),'Crisis Indicator Data'!F13/VLOOKUP('Impact of the crisis'!$E16,'Country Indicator Data'!$B$4:$P$300,15,FALSE)))</f>
        <v>5.9729584389644312E-2</v>
      </c>
      <c r="H16" s="147">
        <f t="shared" si="0"/>
        <v>0.2</v>
      </c>
      <c r="I16" s="147">
        <f t="shared" si="1"/>
        <v>0.85</v>
      </c>
      <c r="J16" s="147">
        <f>IF('Crisis Indicator Data'!G13="x","x",IF(LOG('Crisis Indicator Data'!G13)&lt;J$4,0,IF(LOG('Crisis Indicator Data'!G13)&gt;J$3,5,ROUND(5-(J$3-LOG('Crisis Indicator Data'!G13))/(J$3-J$4)*5,1))))</f>
        <v>3.7</v>
      </c>
      <c r="K16" s="165">
        <f>IF('Crisis Indicator Data'!G13="x","x",IF(LEN(E16)&gt;3,('Crisis Indicator Data'!G13/VLOOKUP('Impact of the crisis'!$C16,'Regional Crises'!$B$1:$R$66,5,FALSE)),'Crisis Indicator Data'!G13/VLOOKUP('Impact of the crisis'!$E16,'Country Indicator Data'!$B$4:$P$300,14,FALSE)))</f>
        <v>7.5686341094984108E-2</v>
      </c>
      <c r="L16" s="147">
        <f t="shared" si="2"/>
        <v>0.3</v>
      </c>
      <c r="M16" s="147">
        <f t="shared" si="3"/>
        <v>2</v>
      </c>
      <c r="N16" s="147">
        <f t="shared" si="4"/>
        <v>1.5</v>
      </c>
      <c r="O16" s="147">
        <f>IF('Crisis Indicator Data'!H13="x","x",IF('Crisis Indicator Data'!H13=0,0,IF(LOG('Crisis Indicator Data'!H13)&lt;O$4,0,IF(LOG('Crisis Indicator Data'!H13)&gt;O$3,5,ROUND(5-(O$3-LOG('Crisis Indicator Data'!H13))/(O$3-O$4)*5,1)))))</f>
        <v>2.1</v>
      </c>
      <c r="P16" s="165">
        <f>IF('Crisis Indicator Data'!H13="x","x",'Crisis Indicator Data'!H13/'Crisis Indicator Data'!G13)</f>
        <v>4.5640906629535079E-2</v>
      </c>
      <c r="Q16" s="147">
        <f t="shared" si="5"/>
        <v>0.2</v>
      </c>
      <c r="R16" s="147">
        <f t="shared" si="6"/>
        <v>1.1500000000000001</v>
      </c>
      <c r="S16" s="147">
        <f>IF('Crisis Indicator Data'!I13="x","x",IF('Crisis Indicator Data'!I13=0,0,IF(LOG('Crisis Indicator Data'!I13)&lt;S$4,0,IF(LOG('Crisis Indicator Data'!I13)&gt;S$3,5,ROUND(5-(S$3-LOG('Crisis Indicator Data'!I13))/(S$3-S$4)*5,1)))))</f>
        <v>0</v>
      </c>
      <c r="T16" s="165">
        <f>IF('Crisis Indicator Data'!H13="x","x",IF('Crisis Indicator Data'!I13="x","x",'Crisis Indicator Data'!I13/'Crisis Indicator Data'!H13))</f>
        <v>0</v>
      </c>
      <c r="U16" s="147">
        <f t="shared" si="7"/>
        <v>0</v>
      </c>
      <c r="V16" s="147">
        <f t="shared" si="8"/>
        <v>0</v>
      </c>
      <c r="W16" s="147">
        <f>IF('Crisis Indicator Data'!L13="x","x",IF('Crisis Indicator Data'!L13=0,0,IF(LOG('Crisis Indicator Data'!L13)&lt;W$4,0,IF(LOG('Crisis Indicator Data'!L13)&gt;W$3,5,ROUND(5-(W$3-LOG('Crisis Indicator Data'!L13))/(W$3-W$4)*5,1)))))</f>
        <v>1</v>
      </c>
      <c r="X16" s="166">
        <f>IF(OR('Crisis Indicator Data'!L13="x",'Crisis Indicator Data'!H13="x"),"x",'Crisis Indicator Data'!L13/'Crisis Indicator Data'!H13)</f>
        <v>8.4745762711864406E-6</v>
      </c>
      <c r="Y16" s="147">
        <f t="shared" si="9"/>
        <v>0.4</v>
      </c>
      <c r="Z16" s="147">
        <f t="shared" si="10"/>
        <v>0.7</v>
      </c>
      <c r="AA16" s="147">
        <f t="shared" si="11"/>
        <v>0.4</v>
      </c>
      <c r="AB16" s="167">
        <f t="shared" si="12"/>
        <v>0.8</v>
      </c>
    </row>
    <row r="17" spans="1:28" x14ac:dyDescent="0.25">
      <c r="A17" s="169" t="str">
        <f>'Crisis Indicator Data'!A14</f>
        <v>Displacement from Russia-Ukraine conflict in Bulgaria</v>
      </c>
      <c r="B17" s="170" t="str">
        <f>'Crisis Indicator Data'!B14</f>
        <v>Conflict,Displacement</v>
      </c>
      <c r="C17" s="170" t="str">
        <f>'Crisis Indicator Data'!C14</f>
        <v>BGR002</v>
      </c>
      <c r="D17" s="170" t="str">
        <f>'Crisis Indicator Data'!D14</f>
        <v>Bulgaria</v>
      </c>
      <c r="E17" s="171" t="str">
        <f>'Crisis Indicator Data'!E14</f>
        <v>BGR</v>
      </c>
      <c r="F17" s="168">
        <f>IF('Crisis Indicator Data'!F14="x","x",IF(LOG('Crisis Indicator Data'!F14)&lt;F$4,0,IF(LOG('Crisis Indicator Data'!F14)&gt;F$3,5,ROUND(5-(F$3-LOG('Crisis Indicator Data'!F14))/(F$3-F$4)*5,1))))</f>
        <v>3.4</v>
      </c>
      <c r="G17" s="165">
        <f>IF('Crisis Indicator Data'!F14="x","x",IF(LEN(E17)&gt;3,('Crisis Indicator Data'!F14/VLOOKUP('Impact of the crisis'!$C17,'Regional Crises'!$B$1:$R$66,4,FALSE)),'Crisis Indicator Data'!F14/VLOOKUP('Impact of the crisis'!$E17,'Country Indicator Data'!$B$4:$P$300,15,FALSE)))</f>
        <v>1</v>
      </c>
      <c r="H17" s="147">
        <f t="shared" si="0"/>
        <v>5</v>
      </c>
      <c r="I17" s="147">
        <f t="shared" si="1"/>
        <v>4.2</v>
      </c>
      <c r="J17" s="147">
        <f>IF('Crisis Indicator Data'!G14="x","x",IF(LOG('Crisis Indicator Data'!G14)&lt;J$4,0,IF(LOG('Crisis Indicator Data'!G14)&gt;J$3,5,ROUND(5-(J$3-LOG('Crisis Indicator Data'!G14))/(J$3-J$4)*5,1))))</f>
        <v>2.7</v>
      </c>
      <c r="K17" s="165">
        <f>IF('Crisis Indicator Data'!G14="x","x",IF(LEN(E17)&gt;3,('Crisis Indicator Data'!G14/VLOOKUP('Impact of the crisis'!$C17,'Regional Crises'!$B$1:$R$66,5,FALSE)),'Crisis Indicator Data'!G14/VLOOKUP('Impact of the crisis'!$E17,'Country Indicator Data'!$B$4:$P$300,14,FALSE)))</f>
        <v>1</v>
      </c>
      <c r="L17" s="147">
        <f t="shared" si="2"/>
        <v>5</v>
      </c>
      <c r="M17" s="147">
        <f t="shared" si="3"/>
        <v>3.85</v>
      </c>
      <c r="N17" s="147">
        <f t="shared" si="4"/>
        <v>4</v>
      </c>
      <c r="O17" s="147">
        <f>IF('Crisis Indicator Data'!H14="x","x",IF('Crisis Indicator Data'!H14=0,0,IF(LOG('Crisis Indicator Data'!H14)&lt;O$4,0,IF(LOG('Crisis Indicator Data'!H14)&gt;O$3,5,ROUND(5-(O$3-LOG('Crisis Indicator Data'!H14))/(O$3-O$4)*5,1)))))</f>
        <v>0.4</v>
      </c>
      <c r="P17" s="165">
        <f>IF('Crisis Indicator Data'!H14="x","x",'Crisis Indicator Data'!H14/'Crisis Indicator Data'!G14)</f>
        <v>7.9791315022249495E-3</v>
      </c>
      <c r="Q17" s="147">
        <f t="shared" si="5"/>
        <v>0</v>
      </c>
      <c r="R17" s="147">
        <f t="shared" si="6"/>
        <v>0.2</v>
      </c>
      <c r="S17" s="147">
        <f>IF('Crisis Indicator Data'!I14="x","x",IF('Crisis Indicator Data'!I14=0,0,IF(LOG('Crisis Indicator Data'!I14)&lt;S$4,0,IF(LOG('Crisis Indicator Data'!I14)&gt;S$3,5,ROUND(5-(S$3-LOG('Crisis Indicator Data'!I14))/(S$3-S$4)*5,1)))))</f>
        <v>2.5</v>
      </c>
      <c r="T17" s="165">
        <f>IF('Crisis Indicator Data'!H14="x","x",IF('Crisis Indicator Data'!I14="x","x",'Crisis Indicator Data'!I14/'Crisis Indicator Data'!H14))</f>
        <v>1</v>
      </c>
      <c r="U17" s="147">
        <f t="shared" si="7"/>
        <v>5</v>
      </c>
      <c r="V17" s="147">
        <f t="shared" si="8"/>
        <v>3.8</v>
      </c>
      <c r="W17" s="147">
        <f>IF('Crisis Indicator Data'!L14="x","x",IF('Crisis Indicator Data'!L14=0,0,IF(LOG('Crisis Indicator Data'!L14)&lt;W$4,0,IF(LOG('Crisis Indicator Data'!L14)&gt;W$3,5,ROUND(5-(W$3-LOG('Crisis Indicator Data'!L14))/(W$3-W$4)*5,1)))))</f>
        <v>0</v>
      </c>
      <c r="X17" s="166">
        <f>IF(OR('Crisis Indicator Data'!L14="x",'Crisis Indicator Data'!H14="x"),"x",'Crisis Indicator Data'!L14/'Crisis Indicator Data'!H14)</f>
        <v>0</v>
      </c>
      <c r="Y17" s="147">
        <f t="shared" si="9"/>
        <v>0</v>
      </c>
      <c r="Z17" s="147">
        <f t="shared" si="10"/>
        <v>0</v>
      </c>
      <c r="AA17" s="147">
        <f t="shared" si="11"/>
        <v>2.2999999999999998</v>
      </c>
      <c r="AB17" s="167">
        <f t="shared" si="12"/>
        <v>1.4</v>
      </c>
    </row>
    <row r="18" spans="1:28" x14ac:dyDescent="0.25">
      <c r="A18" s="169" t="str">
        <f>'Crisis Indicator Data'!A15</f>
        <v>Displacement from Russia-Ukraine conflict in Belarus</v>
      </c>
      <c r="B18" s="170" t="str">
        <f>'Crisis Indicator Data'!B15</f>
        <v>Displacement,Conflict</v>
      </c>
      <c r="C18" s="170" t="str">
        <f>'Crisis Indicator Data'!C15</f>
        <v>BLR002</v>
      </c>
      <c r="D18" s="170" t="str">
        <f>'Crisis Indicator Data'!D15</f>
        <v>Belarus</v>
      </c>
      <c r="E18" s="171" t="str">
        <f>'Crisis Indicator Data'!E15</f>
        <v>BLR</v>
      </c>
      <c r="F18" s="168">
        <f>IF('Crisis Indicator Data'!F15="x","x",IF(LOG('Crisis Indicator Data'!F15)&lt;F$4,0,IF(LOG('Crisis Indicator Data'!F15)&gt;F$3,5,ROUND(5-(F$3-LOG('Crisis Indicator Data'!F15))/(F$3-F$4)*5,1))))</f>
        <v>3.9</v>
      </c>
      <c r="G18" s="165">
        <f>IF('Crisis Indicator Data'!F15="x","x",IF(LEN(E18)&gt;3,('Crisis Indicator Data'!F15/VLOOKUP('Impact of the crisis'!$C18,'Regional Crises'!$B$1:$R$66,4,FALSE)),'Crisis Indicator Data'!F15/VLOOKUP('Impact of the crisis'!$E18,'Country Indicator Data'!$B$4:$P$300,15,FALSE)))</f>
        <v>1.0230249864471934</v>
      </c>
      <c r="H18" s="147">
        <f t="shared" si="0"/>
        <v>5</v>
      </c>
      <c r="I18" s="147">
        <f t="shared" si="1"/>
        <v>4.45</v>
      </c>
      <c r="J18" s="147">
        <f>IF('Crisis Indicator Data'!G15="x","x",IF(LOG('Crisis Indicator Data'!G15)&lt;J$4,0,IF(LOG('Crisis Indicator Data'!G15)&gt;J$3,5,ROUND(5-(J$3-LOG('Crisis Indicator Data'!G15))/(J$3-J$4)*5,1))))</f>
        <v>3.2</v>
      </c>
      <c r="K18" s="165">
        <f>IF('Crisis Indicator Data'!G15="x","x",IF(LEN(E18)&gt;3,('Crisis Indicator Data'!G15/VLOOKUP('Impact of the crisis'!$C18,'Regional Crises'!$B$1:$R$66,5,FALSE)),'Crisis Indicator Data'!G15/VLOOKUP('Impact of the crisis'!$E18,'Country Indicator Data'!$B$4:$P$300,14,FALSE)))</f>
        <v>1</v>
      </c>
      <c r="L18" s="147">
        <f t="shared" si="2"/>
        <v>5</v>
      </c>
      <c r="M18" s="147">
        <f t="shared" si="3"/>
        <v>4.0999999999999996</v>
      </c>
      <c r="N18" s="147">
        <f t="shared" si="4"/>
        <v>4.3</v>
      </c>
      <c r="O18" s="147">
        <f>IF('Crisis Indicator Data'!H15="x","x",IF('Crisis Indicator Data'!H15=0,0,IF(LOG('Crisis Indicator Data'!H15)&lt;O$4,0,IF(LOG('Crisis Indicator Data'!H15)&gt;O$3,5,ROUND(5-(O$3-LOG('Crisis Indicator Data'!H15))/(O$3-O$4)*5,1)))))</f>
        <v>0</v>
      </c>
      <c r="P18" s="165">
        <f>IF('Crisis Indicator Data'!H15="x","x",'Crisis Indicator Data'!H15/'Crisis Indicator Data'!G15)</f>
        <v>3.4628286981928363E-3</v>
      </c>
      <c r="Q18" s="147">
        <f t="shared" si="5"/>
        <v>0</v>
      </c>
      <c r="R18" s="147">
        <f t="shared" si="6"/>
        <v>0</v>
      </c>
      <c r="S18" s="147">
        <f>IF('Crisis Indicator Data'!I15="x","x",IF('Crisis Indicator Data'!I15=0,0,IF(LOG('Crisis Indicator Data'!I15)&lt;S$4,0,IF(LOG('Crisis Indicator Data'!I15)&gt;S$3,5,ROUND(5-(S$3-LOG('Crisis Indicator Data'!I15))/(S$3-S$4)*5,1)))))</f>
        <v>2.2000000000000002</v>
      </c>
      <c r="T18" s="165">
        <f>IF('Crisis Indicator Data'!H15="x","x",IF('Crisis Indicator Data'!I15="x","x",'Crisis Indicator Data'!I15/'Crisis Indicator Data'!H15))</f>
        <v>1</v>
      </c>
      <c r="U18" s="147">
        <f t="shared" si="7"/>
        <v>5</v>
      </c>
      <c r="V18" s="147">
        <f t="shared" si="8"/>
        <v>3.6</v>
      </c>
      <c r="W18" s="147">
        <f>IF('Crisis Indicator Data'!L15="x","x",IF('Crisis Indicator Data'!L15=0,0,IF(LOG('Crisis Indicator Data'!L15)&lt;W$4,0,IF(LOG('Crisis Indicator Data'!L15)&gt;W$3,5,ROUND(5-(W$3-LOG('Crisis Indicator Data'!L15))/(W$3-W$4)*5,1)))))</f>
        <v>0</v>
      </c>
      <c r="X18" s="166">
        <f>IF(OR('Crisis Indicator Data'!L15="x",'Crisis Indicator Data'!H15="x"),"x",'Crisis Indicator Data'!L15/'Crisis Indicator Data'!H15)</f>
        <v>0</v>
      </c>
      <c r="Y18" s="147">
        <f t="shared" si="9"/>
        <v>0</v>
      </c>
      <c r="Z18" s="147">
        <f t="shared" si="10"/>
        <v>0</v>
      </c>
      <c r="AA18" s="147">
        <f t="shared" si="11"/>
        <v>2.2000000000000002</v>
      </c>
      <c r="AB18" s="167">
        <f t="shared" si="12"/>
        <v>1.2</v>
      </c>
    </row>
    <row r="19" spans="1:28" x14ac:dyDescent="0.25">
      <c r="A19" s="169" t="str">
        <f>'Crisis Indicator Data'!A16</f>
        <v>Country level Brazil</v>
      </c>
      <c r="B19" s="170" t="str">
        <f>'Crisis Indicator Data'!B16</f>
        <v>Displacement,Floods</v>
      </c>
      <c r="C19" s="170" t="str">
        <f>'Crisis Indicator Data'!C16</f>
        <v>BRA001</v>
      </c>
      <c r="D19" s="170" t="str">
        <f>'Crisis Indicator Data'!D16</f>
        <v>Brazil</v>
      </c>
      <c r="E19" s="171" t="str">
        <f>'Crisis Indicator Data'!E16</f>
        <v>BRA</v>
      </c>
      <c r="F19" s="168">
        <f>IF('Crisis Indicator Data'!F16="x","x",IF(LOG('Crisis Indicator Data'!F16)&lt;F$4,0,IF(LOG('Crisis Indicator Data'!F16)&gt;F$3,5,ROUND(5-(F$3-LOG('Crisis Indicator Data'!F16))/(F$3-F$4)*5,1))))</f>
        <v>5</v>
      </c>
      <c r="G19" s="165">
        <f>IF('Crisis Indicator Data'!F16="x","x",IF(LEN(E19)&gt;3,('Crisis Indicator Data'!F16/VLOOKUP('Impact of the crisis'!$C19,'Regional Crises'!$B$1:$R$66,4,FALSE)),'Crisis Indicator Data'!F16/VLOOKUP('Impact of the crisis'!$E19,'Country Indicator Data'!$B$4:$P$300,15,FALSE)))</f>
        <v>1</v>
      </c>
      <c r="H19" s="147">
        <f t="shared" si="0"/>
        <v>5</v>
      </c>
      <c r="I19" s="147">
        <f t="shared" si="1"/>
        <v>5</v>
      </c>
      <c r="J19" s="147">
        <f>IF('Crisis Indicator Data'!G16="x","x",IF(LOG('Crisis Indicator Data'!G16)&lt;J$4,0,IF(LOG('Crisis Indicator Data'!G16)&gt;J$3,5,ROUND(5-(J$3-LOG('Crisis Indicator Data'!G16))/(J$3-J$4)*5,1))))</f>
        <v>5</v>
      </c>
      <c r="K19" s="165">
        <f>IF('Crisis Indicator Data'!G16="x","x",IF(LEN(E19)&gt;3,('Crisis Indicator Data'!G16/VLOOKUP('Impact of the crisis'!$C19,'Regional Crises'!$B$1:$R$66,5,FALSE)),'Crisis Indicator Data'!G16/VLOOKUP('Impact of the crisis'!$E19,'Country Indicator Data'!$B$4:$P$300,14,FALSE)))</f>
        <v>0.48248364009604622</v>
      </c>
      <c r="L19" s="147">
        <f t="shared" si="2"/>
        <v>2.4</v>
      </c>
      <c r="M19" s="147">
        <f t="shared" si="3"/>
        <v>3.7</v>
      </c>
      <c r="N19" s="147">
        <f t="shared" si="4"/>
        <v>4.5</v>
      </c>
      <c r="O19" s="147">
        <f>IF('Crisis Indicator Data'!H16="x","x",IF('Crisis Indicator Data'!H16=0,0,IF(LOG('Crisis Indicator Data'!H16)&lt;O$4,0,IF(LOG('Crisis Indicator Data'!H16)&gt;O$3,5,ROUND(5-(O$3-LOG('Crisis Indicator Data'!H16))/(O$3-O$4)*5,1)))))</f>
        <v>2.7</v>
      </c>
      <c r="P19" s="165">
        <f>IF('Crisis Indicator Data'!H16="x","x",'Crisis Indicator Data'!H16/'Crisis Indicator Data'!G16)</f>
        <v>1.3514944409683784E-2</v>
      </c>
      <c r="Q19" s="147">
        <f t="shared" si="5"/>
        <v>0</v>
      </c>
      <c r="R19" s="147">
        <f t="shared" si="6"/>
        <v>1.35</v>
      </c>
      <c r="S19" s="147">
        <f>IF('Crisis Indicator Data'!I16="x","x",IF('Crisis Indicator Data'!I16=0,0,IF(LOG('Crisis Indicator Data'!I16)&lt;S$4,0,IF(LOG('Crisis Indicator Data'!I16)&gt;S$3,5,ROUND(5-(S$3-LOG('Crisis Indicator Data'!I16))/(S$3-S$4)*5,1)))))</f>
        <v>3.8</v>
      </c>
      <c r="T19" s="165">
        <f>IF('Crisis Indicator Data'!H16="x","x",IF('Crisis Indicator Data'!I16="x","x",'Crisis Indicator Data'!I16/'Crisis Indicator Data'!H16))</f>
        <v>0.35113960113960113</v>
      </c>
      <c r="U19" s="147">
        <f t="shared" si="7"/>
        <v>5</v>
      </c>
      <c r="V19" s="147">
        <f t="shared" si="8"/>
        <v>4.4000000000000004</v>
      </c>
      <c r="W19" s="147">
        <f>IF('Crisis Indicator Data'!L16="x","x",IF('Crisis Indicator Data'!L16=0,0,IF(LOG('Crisis Indicator Data'!L16)&lt;W$4,0,IF(LOG('Crisis Indicator Data'!L16)&gt;W$3,5,ROUND(5-(W$3-LOG('Crisis Indicator Data'!L16))/(W$3-W$4)*5,1)))))</f>
        <v>2.4</v>
      </c>
      <c r="X19" s="166">
        <f>IF(OR('Crisis Indicator Data'!L16="x",'Crisis Indicator Data'!H16="x"),"x",'Crisis Indicator Data'!L16/'Crisis Indicator Data'!H16)</f>
        <v>3.2763532763532764E-5</v>
      </c>
      <c r="Y19" s="147">
        <f t="shared" si="9"/>
        <v>1.6</v>
      </c>
      <c r="Z19" s="147">
        <f t="shared" si="10"/>
        <v>2</v>
      </c>
      <c r="AA19" s="147">
        <f t="shared" si="11"/>
        <v>3.4</v>
      </c>
      <c r="AB19" s="167">
        <f t="shared" si="12"/>
        <v>2.5</v>
      </c>
    </row>
    <row r="20" spans="1:28" x14ac:dyDescent="0.25">
      <c r="A20" s="169" t="str">
        <f>'Crisis Indicator Data'!A17</f>
        <v>Venezuela displacement in Brazil</v>
      </c>
      <c r="B20" s="170" t="str">
        <f>'Crisis Indicator Data'!B17</f>
        <v>Displacement</v>
      </c>
      <c r="C20" s="170" t="str">
        <f>'Crisis Indicator Data'!C17</f>
        <v>BRA002</v>
      </c>
      <c r="D20" s="170" t="str">
        <f>'Crisis Indicator Data'!D17</f>
        <v>Brazil</v>
      </c>
      <c r="E20" s="171" t="str">
        <f>'Crisis Indicator Data'!E17</f>
        <v>BRA</v>
      </c>
      <c r="F20" s="168">
        <f>IF('Crisis Indicator Data'!F17="x","x",IF(LOG('Crisis Indicator Data'!F17)&lt;F$4,0,IF(LOG('Crisis Indicator Data'!F17)&gt;F$3,5,ROUND(5-(F$3-LOG('Crisis Indicator Data'!F17))/(F$3-F$4)*5,1))))</f>
        <v>5</v>
      </c>
      <c r="G20" s="165">
        <f>IF('Crisis Indicator Data'!F17="x","x",IF(LEN(E20)&gt;3,('Crisis Indicator Data'!F17/VLOOKUP('Impact of the crisis'!$C20,'Regional Crises'!$B$1:$R$66,4,FALSE)),'Crisis Indicator Data'!F17/VLOOKUP('Impact of the crisis'!$E20,'Country Indicator Data'!$B$4:$P$300,15,FALSE)))</f>
        <v>0.42492205203550071</v>
      </c>
      <c r="H20" s="147">
        <f t="shared" si="0"/>
        <v>2.1</v>
      </c>
      <c r="I20" s="147">
        <f t="shared" si="1"/>
        <v>3.55</v>
      </c>
      <c r="J20" s="147">
        <f>IF('Crisis Indicator Data'!G17="x","x",IF(LOG('Crisis Indicator Data'!G17)&lt;J$4,0,IF(LOG('Crisis Indicator Data'!G17)&gt;J$3,5,ROUND(5-(J$3-LOG('Crisis Indicator Data'!G17))/(J$3-J$4)*5,1))))</f>
        <v>5</v>
      </c>
      <c r="K20" s="165">
        <f>IF('Crisis Indicator Data'!G17="x","x",IF(LEN(E20)&gt;3,('Crisis Indicator Data'!G17/VLOOKUP('Impact of the crisis'!$C20,'Regional Crises'!$B$1:$R$66,5,FALSE)),'Crisis Indicator Data'!G17/VLOOKUP('Impact of the crisis'!$E20,'Country Indicator Data'!$B$4:$P$300,14,FALSE)))</f>
        <v>0.46418005415372038</v>
      </c>
      <c r="L20" s="147">
        <f t="shared" si="2"/>
        <v>2.2999999999999998</v>
      </c>
      <c r="M20" s="147">
        <f t="shared" si="3"/>
        <v>3.65</v>
      </c>
      <c r="N20" s="147">
        <f t="shared" si="4"/>
        <v>3.6</v>
      </c>
      <c r="O20" s="147">
        <f>IF('Crisis Indicator Data'!H17="x","x",IF('Crisis Indicator Data'!H17=0,0,IF(LOG('Crisis Indicator Data'!H17)&lt;O$4,0,IF(LOG('Crisis Indicator Data'!H17)&gt;O$3,5,ROUND(5-(O$3-LOG('Crisis Indicator Data'!H17))/(O$3-O$4)*5,1)))))</f>
        <v>1.9</v>
      </c>
      <c r="P20" s="165">
        <f>IF('Crisis Indicator Data'!H17="x","x",'Crisis Indicator Data'!H17/'Crisis Indicator Data'!G17)</f>
        <v>4.5125270151284719E-3</v>
      </c>
      <c r="Q20" s="147">
        <f t="shared" si="5"/>
        <v>0</v>
      </c>
      <c r="R20" s="147">
        <f t="shared" si="6"/>
        <v>0.95</v>
      </c>
      <c r="S20" s="147">
        <f>IF('Crisis Indicator Data'!I17="x","x",IF('Crisis Indicator Data'!I17=0,0,IF(LOG('Crisis Indicator Data'!I17)&lt;S$4,0,IF(LOG('Crisis Indicator Data'!I17)&gt;S$3,5,ROUND(5-(S$3-LOG('Crisis Indicator Data'!I17))/(S$3-S$4)*5,1)))))</f>
        <v>3.8</v>
      </c>
      <c r="T20" s="165">
        <f>IF('Crisis Indicator Data'!H17="x","x",IF('Crisis Indicator Data'!I17="x","x",'Crisis Indicator Data'!I17/'Crisis Indicator Data'!H17))</f>
        <v>1.0598669623059866</v>
      </c>
      <c r="U20" s="147">
        <f t="shared" si="7"/>
        <v>5</v>
      </c>
      <c r="V20" s="147">
        <f t="shared" si="8"/>
        <v>4.4000000000000004</v>
      </c>
      <c r="W20" s="147">
        <f>IF('Crisis Indicator Data'!L17="x","x",IF('Crisis Indicator Data'!L17=0,0,IF(LOG('Crisis Indicator Data'!L17)&lt;W$4,0,IF(LOG('Crisis Indicator Data'!L17)&gt;W$3,5,ROUND(5-(W$3-LOG('Crisis Indicator Data'!L17))/(W$3-W$4)*5,1)))))</f>
        <v>0</v>
      </c>
      <c r="X20" s="166">
        <f>IF(OR('Crisis Indicator Data'!L17="x",'Crisis Indicator Data'!H17="x"),"x",'Crisis Indicator Data'!L17/'Crisis Indicator Data'!H17)</f>
        <v>0</v>
      </c>
      <c r="Y20" s="147">
        <f t="shared" si="9"/>
        <v>0</v>
      </c>
      <c r="Z20" s="147">
        <f t="shared" si="10"/>
        <v>0</v>
      </c>
      <c r="AA20" s="147">
        <f t="shared" si="11"/>
        <v>2.8</v>
      </c>
      <c r="AB20" s="167">
        <f t="shared" si="12"/>
        <v>2</v>
      </c>
    </row>
    <row r="21" spans="1:28" x14ac:dyDescent="0.25">
      <c r="A21" s="169" t="str">
        <f>'Crisis Indicator Data'!A18</f>
        <v>Floods in rainy season 2022</v>
      </c>
      <c r="B21" s="170" t="str">
        <f>'Crisis Indicator Data'!B18</f>
        <v>Floods</v>
      </c>
      <c r="C21" s="170" t="str">
        <f>'Crisis Indicator Data'!C18</f>
        <v>BRA003</v>
      </c>
      <c r="D21" s="170" t="str">
        <f>'Crisis Indicator Data'!D18</f>
        <v>Brazil</v>
      </c>
      <c r="E21" s="171" t="str">
        <f>'Crisis Indicator Data'!E18</f>
        <v>BRA</v>
      </c>
      <c r="F21" s="168">
        <f>IF('Crisis Indicator Data'!F18="x","x",IF(LOG('Crisis Indicator Data'!F18)&lt;F$4,0,IF(LOG('Crisis Indicator Data'!F18)&gt;F$3,5,ROUND(5-(F$3-LOG('Crisis Indicator Data'!F18))/(F$3-F$4)*5,1))))</f>
        <v>4.3</v>
      </c>
      <c r="G21" s="165">
        <f>IF('Crisis Indicator Data'!F18="x","x",IF(LEN(E21)&gt;3,('Crisis Indicator Data'!F18/VLOOKUP('Impact of the crisis'!$C21,'Regional Crises'!$B$1:$R$66,4,FALSE)),'Crisis Indicator Data'!F18/VLOOKUP('Impact of the crisis'!$E21,'Country Indicator Data'!$B$4:$P$300,15,FALSE)))</f>
        <v>4.5158013625040981E-2</v>
      </c>
      <c r="H21" s="147">
        <f t="shared" si="0"/>
        <v>0.1</v>
      </c>
      <c r="I21" s="147">
        <f t="shared" si="1"/>
        <v>2.1999999999999997</v>
      </c>
      <c r="J21" s="147">
        <f>IF('Crisis Indicator Data'!G18="x","x",IF(LOG('Crisis Indicator Data'!G18)&lt;J$4,0,IF(LOG('Crisis Indicator Data'!G18)&gt;J$3,5,ROUND(5-(J$3-LOG('Crisis Indicator Data'!G18))/(J$3-J$4)*5,1))))</f>
        <v>4.3</v>
      </c>
      <c r="K21" s="165">
        <f>IF('Crisis Indicator Data'!G18="x","x",IF(LEN(E21)&gt;3,('Crisis Indicator Data'!G18/VLOOKUP('Impact of the crisis'!$C21,'Regional Crises'!$B$1:$R$66,5,FALSE)),'Crisis Indicator Data'!G18/VLOOKUP('Impact of the crisis'!$E21,'Country Indicator Data'!$B$4:$P$300,14,FALSE)))</f>
        <v>8.7546966509221461E-2</v>
      </c>
      <c r="L21" s="147">
        <f t="shared" si="2"/>
        <v>0.4</v>
      </c>
      <c r="M21" s="147">
        <f t="shared" si="3"/>
        <v>2.35</v>
      </c>
      <c r="N21" s="147">
        <f t="shared" si="4"/>
        <v>2.2999999999999998</v>
      </c>
      <c r="O21" s="147">
        <f>IF('Crisis Indicator Data'!H18="x","x",IF('Crisis Indicator Data'!H18=0,0,IF(LOG('Crisis Indicator Data'!H18)&lt;O$4,0,IF(LOG('Crisis Indicator Data'!H18)&gt;O$3,5,ROUND(5-(O$3-LOG('Crisis Indicator Data'!H18))/(O$3-O$4)*5,1)))))</f>
        <v>1.8</v>
      </c>
      <c r="P21" s="165">
        <f>IF('Crisis Indicator Data'!H18="x","x",'Crisis Indicator Data'!H18/'Crisis Indicator Data'!G18)</f>
        <v>1.8832891246684351E-2</v>
      </c>
      <c r="Q21" s="147">
        <f t="shared" si="5"/>
        <v>0</v>
      </c>
      <c r="R21" s="147">
        <f t="shared" si="6"/>
        <v>0.9</v>
      </c>
      <c r="S21" s="147">
        <f>IF('Crisis Indicator Data'!I18="x","x",IF('Crisis Indicator Data'!I18=0,0,IF(LOG('Crisis Indicator Data'!I18)&lt;S$4,0,IF(LOG('Crisis Indicator Data'!I18)&gt;S$3,5,ROUND(5-(S$3-LOG('Crisis Indicator Data'!I18))/(S$3-S$4)*5,1)))))</f>
        <v>1.9</v>
      </c>
      <c r="T21" s="165">
        <f>IF('Crisis Indicator Data'!H18="x","x",IF('Crisis Indicator Data'!I18="x","x",'Crisis Indicator Data'!I18/'Crisis Indicator Data'!H18))</f>
        <v>5.6338028169014086E-2</v>
      </c>
      <c r="U21" s="147">
        <f t="shared" si="7"/>
        <v>1.9</v>
      </c>
      <c r="V21" s="147">
        <f t="shared" si="8"/>
        <v>1.9</v>
      </c>
      <c r="W21" s="147">
        <f>IF('Crisis Indicator Data'!L18="x","x",IF('Crisis Indicator Data'!L18=0,0,IF(LOG('Crisis Indicator Data'!L18)&lt;W$4,0,IF(LOG('Crisis Indicator Data'!L18)&gt;W$3,5,ROUND(5-(W$3-LOG('Crisis Indicator Data'!L18))/(W$3-W$4)*5,1)))))</f>
        <v>2.4</v>
      </c>
      <c r="X21" s="166">
        <f>IF(OR('Crisis Indicator Data'!L18="x",'Crisis Indicator Data'!H18="x"),"x",'Crisis Indicator Data'!L18/'Crisis Indicator Data'!H18)</f>
        <v>1.295774647887324E-4</v>
      </c>
      <c r="Y21" s="147">
        <f t="shared" si="9"/>
        <v>5</v>
      </c>
      <c r="Z21" s="147">
        <f t="shared" si="10"/>
        <v>3.7</v>
      </c>
      <c r="AA21" s="147">
        <f t="shared" si="11"/>
        <v>2.9</v>
      </c>
      <c r="AB21" s="167">
        <f t="shared" si="12"/>
        <v>2</v>
      </c>
    </row>
    <row r="22" spans="1:28" x14ac:dyDescent="0.25">
      <c r="A22" s="169" t="str">
        <f>'Crisis Indicator Data'!A19</f>
        <v>Drought in the Amazonas</v>
      </c>
      <c r="B22" s="170" t="str">
        <f>'Crisis Indicator Data'!B19</f>
        <v>Drought</v>
      </c>
      <c r="C22" s="170" t="str">
        <f>'Crisis Indicator Data'!C19</f>
        <v>BRA004</v>
      </c>
      <c r="D22" s="170" t="str">
        <f>'Crisis Indicator Data'!D19</f>
        <v>Brazil</v>
      </c>
      <c r="E22" s="171" t="str">
        <f>'Crisis Indicator Data'!E19</f>
        <v>BRA</v>
      </c>
      <c r="F22" s="168">
        <f>IF('Crisis Indicator Data'!F19="x","x",IF(LOG('Crisis Indicator Data'!F19)&lt;F$4,0,IF(LOG('Crisis Indicator Data'!F19)&gt;F$3,5,ROUND(5-(F$3-LOG('Crisis Indicator Data'!F19))/(F$3-F$4)*5,1))))</f>
        <v>5</v>
      </c>
      <c r="G22" s="165">
        <f>IF('Crisis Indicator Data'!F19="x","x",IF(LEN(E22)&gt;3,('Crisis Indicator Data'!F19/VLOOKUP('Impact of the crisis'!$C22,'Regional Crises'!$B$1:$R$66,4,FALSE)),'Crisis Indicator Data'!F19/VLOOKUP('Impact of the crisis'!$E22,'Country Indicator Data'!$B$4:$P$300,15,FALSE)))</f>
        <v>0.18655538193904386</v>
      </c>
      <c r="H22" s="147">
        <f t="shared" si="0"/>
        <v>0.8</v>
      </c>
      <c r="I22" s="147">
        <f t="shared" si="1"/>
        <v>2.9</v>
      </c>
      <c r="J22" s="147">
        <f>IF('Crisis Indicator Data'!G19="x","x",IF(LOG('Crisis Indicator Data'!G19)&lt;J$4,0,IF(LOG('Crisis Indicator Data'!G19)&gt;J$3,5,ROUND(5-(J$3-LOG('Crisis Indicator Data'!G19))/(J$3-J$4)*5,1))))</f>
        <v>2</v>
      </c>
      <c r="K22" s="165">
        <f>IF('Crisis Indicator Data'!G19="x","x",IF(LEN(E22)&gt;3,('Crisis Indicator Data'!G19/VLOOKUP('Impact of the crisis'!$C22,'Regional Crises'!$B$1:$R$66,5,FALSE)),'Crisis Indicator Data'!G19/VLOOKUP('Impact of the crisis'!$E22,'Country Indicator Data'!$B$4:$P$300,14,FALSE)))</f>
        <v>1.8303585942325822E-2</v>
      </c>
      <c r="L22" s="147">
        <f t="shared" si="2"/>
        <v>0</v>
      </c>
      <c r="M22" s="147">
        <f t="shared" si="3"/>
        <v>1</v>
      </c>
      <c r="N22" s="147">
        <f t="shared" si="4"/>
        <v>2.1</v>
      </c>
      <c r="O22" s="147">
        <f>IF('Crisis Indicator Data'!H19="x","x",IF('Crisis Indicator Data'!H19=0,0,IF(LOG('Crisis Indicator Data'!H19)&lt;O$4,0,IF(LOG('Crisis Indicator Data'!H19)&gt;O$3,5,ROUND(5-(O$3-LOG('Crisis Indicator Data'!H19))/(O$3-O$4)*5,1)))))</f>
        <v>2.1</v>
      </c>
      <c r="P22" s="165">
        <f>IF('Crisis Indicator Data'!H19="x","x",'Crisis Indicator Data'!H19/'Crisis Indicator Data'!G19)</f>
        <v>0.15173813752854606</v>
      </c>
      <c r="Q22" s="147">
        <f t="shared" si="5"/>
        <v>0.7</v>
      </c>
      <c r="R22" s="147">
        <f t="shared" si="6"/>
        <v>1.4</v>
      </c>
      <c r="S22" s="147">
        <f>IF('Crisis Indicator Data'!I19="x","x",IF('Crisis Indicator Data'!I19=0,0,IF(LOG('Crisis Indicator Data'!I19)&lt;S$4,0,IF(LOG('Crisis Indicator Data'!I19)&gt;S$3,5,ROUND(5-(S$3-LOG('Crisis Indicator Data'!I19))/(S$3-S$4)*5,1)))))</f>
        <v>1.5</v>
      </c>
      <c r="T22" s="165">
        <f>IF('Crisis Indicator Data'!H19="x","x",IF('Crisis Indicator Data'!I19="x","x",'Crisis Indicator Data'!I19/'Crisis Indicator Data'!H19))</f>
        <v>2.0066889632107024E-2</v>
      </c>
      <c r="U22" s="147">
        <f t="shared" si="7"/>
        <v>0.7</v>
      </c>
      <c r="V22" s="147">
        <f t="shared" si="8"/>
        <v>1.1000000000000001</v>
      </c>
      <c r="W22" s="147" t="str">
        <f>IF('Crisis Indicator Data'!L19="x","x",IF('Crisis Indicator Data'!L19=0,0,IF(LOG('Crisis Indicator Data'!L19)&lt;W$4,0,IF(LOG('Crisis Indicator Data'!L19)&gt;W$3,5,ROUND(5-(W$3-LOG('Crisis Indicator Data'!L19))/(W$3-W$4)*5,1)))))</f>
        <v>x</v>
      </c>
      <c r="X22" s="166" t="str">
        <f>IF(OR('Crisis Indicator Data'!L19="x",'Crisis Indicator Data'!H19="x"),"x",'Crisis Indicator Data'!L19/'Crisis Indicator Data'!H19)</f>
        <v>x</v>
      </c>
      <c r="Y22" s="147" t="str">
        <f t="shared" si="9"/>
        <v>x</v>
      </c>
      <c r="Z22" s="147" t="str">
        <f t="shared" si="10"/>
        <v>x</v>
      </c>
      <c r="AA22" s="147">
        <f t="shared" si="11"/>
        <v>1.1000000000000001</v>
      </c>
      <c r="AB22" s="167">
        <f t="shared" si="12"/>
        <v>1.3</v>
      </c>
    </row>
    <row r="23" spans="1:28" x14ac:dyDescent="0.25">
      <c r="A23" s="169" t="str">
        <f>'Crisis Indicator Data'!A20</f>
        <v>Complex crisis in CAR</v>
      </c>
      <c r="B23" s="170" t="str">
        <f>'Crisis Indicator Data'!B20</f>
        <v>Conflict,Displacement</v>
      </c>
      <c r="C23" s="170" t="str">
        <f>'Crisis Indicator Data'!C20</f>
        <v>CAF001</v>
      </c>
      <c r="D23" s="170" t="str">
        <f>'Crisis Indicator Data'!D20</f>
        <v>CAR</v>
      </c>
      <c r="E23" s="171" t="str">
        <f>'Crisis Indicator Data'!E20</f>
        <v>CAF</v>
      </c>
      <c r="F23" s="168">
        <f>IF('Crisis Indicator Data'!F20="x","x",IF(LOG('Crisis Indicator Data'!F20)&lt;F$4,0,IF(LOG('Crisis Indicator Data'!F20)&gt;F$3,5,ROUND(5-(F$3-LOG('Crisis Indicator Data'!F20))/(F$3-F$4)*5,1))))</f>
        <v>5</v>
      </c>
      <c r="G23" s="165">
        <f>IF('Crisis Indicator Data'!F20="x","x",IF(LEN(E23)&gt;3,('Crisis Indicator Data'!F20/VLOOKUP('Impact of the crisis'!$C23,'Regional Crises'!$B$1:$R$66,4,FALSE)),'Crisis Indicator Data'!F20/VLOOKUP('Impact of the crisis'!$E23,'Country Indicator Data'!$B$4:$P$300,15,FALSE)))</f>
        <v>3.7639410574978331</v>
      </c>
      <c r="H23" s="147">
        <f t="shared" si="0"/>
        <v>5</v>
      </c>
      <c r="I23" s="147">
        <f t="shared" si="1"/>
        <v>5</v>
      </c>
      <c r="J23" s="147">
        <f>IF('Crisis Indicator Data'!G20="x","x",IF(LOG('Crisis Indicator Data'!G20)&lt;J$4,0,IF(LOG('Crisis Indicator Data'!G20)&gt;J$3,5,ROUND(5-(J$3-LOG('Crisis Indicator Data'!G20))/(J$3-J$4)*5,1))))</f>
        <v>2.6</v>
      </c>
      <c r="K23" s="165">
        <f>IF('Crisis Indicator Data'!G20="x","x",IF(LEN(E23)&gt;3,('Crisis Indicator Data'!G20/VLOOKUP('Impact of the crisis'!$C23,'Regional Crises'!$B$1:$R$66,5,FALSE)),'Crisis Indicator Data'!G20/VLOOKUP('Impact of the crisis'!$E23,'Country Indicator Data'!$B$4:$P$300,14,FALSE)))</f>
        <v>1</v>
      </c>
      <c r="L23" s="147">
        <f t="shared" si="2"/>
        <v>5</v>
      </c>
      <c r="M23" s="147">
        <f t="shared" si="3"/>
        <v>3.8</v>
      </c>
      <c r="N23" s="147">
        <f t="shared" si="4"/>
        <v>4.5</v>
      </c>
      <c r="O23" s="147">
        <f>IF('Crisis Indicator Data'!H20="x","x",IF('Crisis Indicator Data'!H20=0,0,IF(LOG('Crisis Indicator Data'!H20)&lt;O$4,0,IF(LOG('Crisis Indicator Data'!H20)&gt;O$3,5,ROUND(5-(O$3-LOG('Crisis Indicator Data'!H20))/(O$3-O$4)*5,1)))))</f>
        <v>3.8</v>
      </c>
      <c r="P23" s="165">
        <f>IF('Crisis Indicator Data'!H20="x","x",'Crisis Indicator Data'!H20/'Crisis Indicator Data'!G20)</f>
        <v>1</v>
      </c>
      <c r="Q23" s="147">
        <f t="shared" si="5"/>
        <v>5</v>
      </c>
      <c r="R23" s="147">
        <f t="shared" si="6"/>
        <v>4.4000000000000004</v>
      </c>
      <c r="S23" s="147">
        <f>IF('Crisis Indicator Data'!I20="x","x",IF('Crisis Indicator Data'!I20=0,0,IF(LOG('Crisis Indicator Data'!I20)&lt;S$4,0,IF(LOG('Crisis Indicator Data'!I20)&gt;S$3,5,ROUND(5-(S$3-LOG('Crisis Indicator Data'!I20))/(S$3-S$4)*5,1)))))</f>
        <v>4.5999999999999996</v>
      </c>
      <c r="T23" s="165">
        <f>IF('Crisis Indicator Data'!H20="x","x",IF('Crisis Indicator Data'!I20="x","x",'Crisis Indicator Data'!I20/'Crisis Indicator Data'!H20))</f>
        <v>0.25295081967213112</v>
      </c>
      <c r="U23" s="147">
        <f t="shared" si="7"/>
        <v>5</v>
      </c>
      <c r="V23" s="147">
        <f t="shared" si="8"/>
        <v>4.8</v>
      </c>
      <c r="W23" s="147">
        <f>IF('Crisis Indicator Data'!L20="x","x",IF('Crisis Indicator Data'!L20=0,0,IF(LOG('Crisis Indicator Data'!L20)&lt;W$4,0,IF(LOG('Crisis Indicator Data'!L20)&gt;W$3,5,ROUND(5-(W$3-LOG('Crisis Indicator Data'!L20))/(W$3-W$4)*5,1)))))</f>
        <v>3.5</v>
      </c>
      <c r="X23" s="166">
        <f>IF(OR('Crisis Indicator Data'!L20="x",'Crisis Indicator Data'!H20="x"),"x",'Crisis Indicator Data'!L20/'Crisis Indicator Data'!H20)</f>
        <v>4.6065573770491805E-5</v>
      </c>
      <c r="Y23" s="147">
        <f t="shared" si="9"/>
        <v>2.2999999999999998</v>
      </c>
      <c r="Z23" s="147">
        <f t="shared" si="10"/>
        <v>2.9</v>
      </c>
      <c r="AA23" s="147">
        <f t="shared" si="11"/>
        <v>4</v>
      </c>
      <c r="AB23" s="167">
        <f t="shared" si="12"/>
        <v>4.2</v>
      </c>
    </row>
    <row r="24" spans="1:28" x14ac:dyDescent="0.25">
      <c r="A24" s="169" t="str">
        <f>'Crisis Indicator Data'!A21</f>
        <v>Venezuela displacement in Chile</v>
      </c>
      <c r="B24" s="170" t="str">
        <f>'Crisis Indicator Data'!B21</f>
        <v>Displacement</v>
      </c>
      <c r="C24" s="170" t="str">
        <f>'Crisis Indicator Data'!C21</f>
        <v>CHL002</v>
      </c>
      <c r="D24" s="170" t="str">
        <f>'Crisis Indicator Data'!D21</f>
        <v>Chile</v>
      </c>
      <c r="E24" s="171" t="str">
        <f>'Crisis Indicator Data'!E21</f>
        <v>CHL</v>
      </c>
      <c r="F24" s="168">
        <f>IF('Crisis Indicator Data'!F21="x","x",IF(LOG('Crisis Indicator Data'!F21)&lt;F$4,0,IF(LOG('Crisis Indicator Data'!F21)&gt;F$3,5,ROUND(5-(F$3-LOG('Crisis Indicator Data'!F21))/(F$3-F$4)*5,1))))</f>
        <v>4.8</v>
      </c>
      <c r="G24" s="165">
        <f>IF('Crisis Indicator Data'!F21="x","x",IF(LEN(E24)&gt;3,('Crisis Indicator Data'!F21/VLOOKUP('Impact of the crisis'!$C24,'Regional Crises'!$B$1:$R$66,4,FALSE)),'Crisis Indicator Data'!F21/VLOOKUP('Impact of the crisis'!$E24,'Country Indicator Data'!$B$4:$P$300,15,FALSE)))</f>
        <v>1</v>
      </c>
      <c r="H24" s="147">
        <f t="shared" si="0"/>
        <v>5</v>
      </c>
      <c r="I24" s="147">
        <f t="shared" si="1"/>
        <v>4.9000000000000004</v>
      </c>
      <c r="J24" s="147">
        <f>IF('Crisis Indicator Data'!G21="x","x",IF(LOG('Crisis Indicator Data'!G21)&lt;J$4,0,IF(LOG('Crisis Indicator Data'!G21)&gt;J$3,5,ROUND(5-(J$3-LOG('Crisis Indicator Data'!G21))/(J$3-J$4)*5,1))))</f>
        <v>4.3</v>
      </c>
      <c r="K24" s="165">
        <f>IF('Crisis Indicator Data'!G21="x","x",IF(LEN(E24)&gt;3,('Crisis Indicator Data'!G21/VLOOKUP('Impact of the crisis'!$C24,'Regional Crises'!$B$1:$R$66,5,FALSE)),'Crisis Indicator Data'!G21/VLOOKUP('Impact of the crisis'!$E24,'Country Indicator Data'!$B$4:$P$300,14,FALSE)))</f>
        <v>1</v>
      </c>
      <c r="L24" s="147">
        <f t="shared" si="2"/>
        <v>5</v>
      </c>
      <c r="M24" s="147">
        <f t="shared" si="3"/>
        <v>4.6500000000000004</v>
      </c>
      <c r="N24" s="147">
        <f t="shared" si="4"/>
        <v>4.8</v>
      </c>
      <c r="O24" s="147">
        <f>IF('Crisis Indicator Data'!H21="x","x",IF('Crisis Indicator Data'!H21=0,0,IF(LOG('Crisis Indicator Data'!H21)&lt;O$4,0,IF(LOG('Crisis Indicator Data'!H21)&gt;O$3,5,ROUND(5-(O$3-LOG('Crisis Indicator Data'!H21))/(O$3-O$4)*5,1)))))</f>
        <v>4.4000000000000004</v>
      </c>
      <c r="P24" s="165">
        <f>IF('Crisis Indicator Data'!H21="x","x",'Crisis Indicator Data'!H21/'Crisis Indicator Data'!G21)</f>
        <v>0.66981228320750863</v>
      </c>
      <c r="Q24" s="147">
        <f t="shared" si="5"/>
        <v>3.3</v>
      </c>
      <c r="R24" s="147">
        <f t="shared" si="6"/>
        <v>3.85</v>
      </c>
      <c r="S24" s="147">
        <f>IF('Crisis Indicator Data'!I21="x","x",IF('Crisis Indicator Data'!I21=0,0,IF(LOG('Crisis Indicator Data'!I21)&lt;S$4,0,IF(LOG('Crisis Indicator Data'!I21)&gt;S$3,5,ROUND(5-(S$3-LOG('Crisis Indicator Data'!I21))/(S$3-S$4)*5,1)))))</f>
        <v>3.8</v>
      </c>
      <c r="T24" s="165">
        <f>IF('Crisis Indicator Data'!H21="x","x",IF('Crisis Indicator Data'!I21="x","x",'Crisis Indicator Data'!I21/'Crisis Indicator Data'!H21))</f>
        <v>3.3813114005026276E-2</v>
      </c>
      <c r="U24" s="147">
        <f t="shared" si="7"/>
        <v>1.1000000000000001</v>
      </c>
      <c r="V24" s="147">
        <f t="shared" si="8"/>
        <v>2.5</v>
      </c>
      <c r="W24" s="147">
        <f>IF('Crisis Indicator Data'!L21="x","x",IF('Crisis Indicator Data'!L21=0,0,IF(LOG('Crisis Indicator Data'!L21)&lt;W$4,0,IF(LOG('Crisis Indicator Data'!L21)&gt;W$3,5,ROUND(5-(W$3-LOG('Crisis Indicator Data'!L21))/(W$3-W$4)*5,1)))))</f>
        <v>1.7</v>
      </c>
      <c r="X24" s="166">
        <f>IF(OR('Crisis Indicator Data'!L21="x",'Crisis Indicator Data'!H21="x"),"x",'Crisis Indicator Data'!L21/'Crisis Indicator Data'!H21)</f>
        <v>1.2184905947757215E-6</v>
      </c>
      <c r="Y24" s="147">
        <f t="shared" si="9"/>
        <v>0.1</v>
      </c>
      <c r="Z24" s="147">
        <f t="shared" si="10"/>
        <v>0.9</v>
      </c>
      <c r="AA24" s="147">
        <f t="shared" si="11"/>
        <v>1.8</v>
      </c>
      <c r="AB24" s="167">
        <f t="shared" si="12"/>
        <v>3</v>
      </c>
    </row>
    <row r="25" spans="1:28" x14ac:dyDescent="0.25">
      <c r="A25" s="169" t="str">
        <f>'Crisis Indicator Data'!A22</f>
        <v>Multiple crises in Cameroon</v>
      </c>
      <c r="B25" s="170" t="str">
        <f>'Crisis Indicator Data'!B22</f>
        <v>Conflict,Displacement</v>
      </c>
      <c r="C25" s="170" t="str">
        <f>'Crisis Indicator Data'!C22</f>
        <v>CMR001</v>
      </c>
      <c r="D25" s="170" t="str">
        <f>'Crisis Indicator Data'!D22</f>
        <v>Cameroon</v>
      </c>
      <c r="E25" s="171" t="str">
        <f>'Crisis Indicator Data'!E22</f>
        <v>CMR</v>
      </c>
      <c r="F25" s="168">
        <f>IF('Crisis Indicator Data'!F22="x","x",IF(LOG('Crisis Indicator Data'!F22)&lt;F$4,0,IF(LOG('Crisis Indicator Data'!F22)&gt;F$3,5,ROUND(5-(F$3-LOG('Crisis Indicator Data'!F22))/(F$3-F$4)*5,1))))</f>
        <v>4.5</v>
      </c>
      <c r="G25" s="165">
        <f>IF('Crisis Indicator Data'!F22="x","x",IF(LEN(E25)&gt;3,('Crisis Indicator Data'!F22/VLOOKUP('Impact of the crisis'!$C25,'Regional Crises'!$B$1:$R$66,4,FALSE)),'Crisis Indicator Data'!F22/VLOOKUP('Impact of the crisis'!$E25,'Country Indicator Data'!$B$4:$P$300,15,FALSE)))</f>
        <v>1.0057752110173257</v>
      </c>
      <c r="H25" s="147">
        <f t="shared" si="0"/>
        <v>5</v>
      </c>
      <c r="I25" s="147">
        <f t="shared" si="1"/>
        <v>4.75</v>
      </c>
      <c r="J25" s="147">
        <f>IF('Crisis Indicator Data'!G22="x","x",IF(LOG('Crisis Indicator Data'!G22)&lt;J$4,0,IF(LOG('Crisis Indicator Data'!G22)&gt;J$3,5,ROUND(5-(J$3-LOG('Crisis Indicator Data'!G22))/(J$3-J$4)*5,1))))</f>
        <v>4.7</v>
      </c>
      <c r="K25" s="165">
        <f>IF('Crisis Indicator Data'!G22="x","x",IF(LEN(E25)&gt;3,('Crisis Indicator Data'!G22/VLOOKUP('Impact of the crisis'!$C25,'Regional Crises'!$B$1:$R$66,5,FALSE)),'Crisis Indicator Data'!G22/VLOOKUP('Impact of the crisis'!$E25,'Country Indicator Data'!$B$4:$P$300,14,FALSE)))</f>
        <v>0.91423688988572038</v>
      </c>
      <c r="L25" s="147">
        <f t="shared" si="2"/>
        <v>4.5999999999999996</v>
      </c>
      <c r="M25" s="147">
        <f t="shared" si="3"/>
        <v>4.6500000000000004</v>
      </c>
      <c r="N25" s="147">
        <f t="shared" si="4"/>
        <v>4.7</v>
      </c>
      <c r="O25" s="147">
        <f>IF('Crisis Indicator Data'!H22="x","x",IF('Crisis Indicator Data'!H22=0,0,IF(LOG('Crisis Indicator Data'!H22)&lt;O$4,0,IF(LOG('Crisis Indicator Data'!H22)&gt;O$3,5,ROUND(5-(O$3-LOG('Crisis Indicator Data'!H22))/(O$3-O$4)*5,1)))))</f>
        <v>3.5</v>
      </c>
      <c r="P25" s="165">
        <f>IF('Crisis Indicator Data'!H22="x","x",'Crisis Indicator Data'!H22/'Crisis Indicator Data'!G22)</f>
        <v>0.14988317757009345</v>
      </c>
      <c r="Q25" s="147">
        <f t="shared" si="5"/>
        <v>0.7</v>
      </c>
      <c r="R25" s="147">
        <f t="shared" si="6"/>
        <v>2.1</v>
      </c>
      <c r="S25" s="147">
        <f>IF('Crisis Indicator Data'!I22="x","x",IF('Crisis Indicator Data'!I22=0,0,IF(LOG('Crisis Indicator Data'!I22)&lt;S$4,0,IF(LOG('Crisis Indicator Data'!I22)&gt;S$3,5,ROUND(5-(S$3-LOG('Crisis Indicator Data'!I22))/(S$3-S$4)*5,1)))))</f>
        <v>4.8</v>
      </c>
      <c r="T25" s="165">
        <f>IF('Crisis Indicator Data'!H22="x","x",IF('Crisis Indicator Data'!I22="x","x",'Crisis Indicator Data'!I22/'Crisis Indicator Data'!H22))</f>
        <v>0.59911665367627953</v>
      </c>
      <c r="U25" s="147">
        <f t="shared" si="7"/>
        <v>5</v>
      </c>
      <c r="V25" s="147">
        <f t="shared" si="8"/>
        <v>4.9000000000000004</v>
      </c>
      <c r="W25" s="147">
        <f>IF('Crisis Indicator Data'!L22="x","x",IF('Crisis Indicator Data'!L22=0,0,IF(LOG('Crisis Indicator Data'!L22)&lt;W$4,0,IF(LOG('Crisis Indicator Data'!L22)&gt;W$3,5,ROUND(5-(W$3-LOG('Crisis Indicator Data'!L22))/(W$3-W$4)*5,1)))))</f>
        <v>3.9</v>
      </c>
      <c r="X25" s="166">
        <f>IF(OR('Crisis Indicator Data'!L22="x",'Crisis Indicator Data'!H22="x"),"x",'Crisis Indicator Data'!L22/'Crisis Indicator Data'!H22)</f>
        <v>1.2912444790854767E-4</v>
      </c>
      <c r="Y25" s="147">
        <f t="shared" si="9"/>
        <v>5</v>
      </c>
      <c r="Z25" s="147">
        <f t="shared" si="10"/>
        <v>4.5</v>
      </c>
      <c r="AA25" s="147">
        <f t="shared" si="11"/>
        <v>4.7</v>
      </c>
      <c r="AB25" s="167">
        <f t="shared" si="12"/>
        <v>3.7</v>
      </c>
    </row>
    <row r="26" spans="1:28" x14ac:dyDescent="0.25">
      <c r="A26" s="169" t="str">
        <f>'Crisis Indicator Data'!A23</f>
        <v>Lake Chad basin crisis in Cameroon</v>
      </c>
      <c r="B26" s="170" t="str">
        <f>'Crisis Indicator Data'!B23</f>
        <v>Conflict</v>
      </c>
      <c r="C26" s="170" t="str">
        <f>'Crisis Indicator Data'!C23</f>
        <v>CMR002</v>
      </c>
      <c r="D26" s="170" t="str">
        <f>'Crisis Indicator Data'!D23</f>
        <v>Cameroon</v>
      </c>
      <c r="E26" s="171" t="str">
        <f>'Crisis Indicator Data'!E23</f>
        <v>CMR</v>
      </c>
      <c r="F26" s="168">
        <f>IF('Crisis Indicator Data'!F23="x","x",IF(LOG('Crisis Indicator Data'!F23)&lt;F$4,0,IF(LOG('Crisis Indicator Data'!F23)&gt;F$3,5,ROUND(5-(F$3-LOG('Crisis Indicator Data'!F23))/(F$3-F$4)*5,1))))</f>
        <v>2.6</v>
      </c>
      <c r="G26" s="165">
        <f>IF('Crisis Indicator Data'!F23="x","x",IF(LEN(E26)&gt;3,('Crisis Indicator Data'!F23/VLOOKUP('Impact of the crisis'!$C26,'Regional Crises'!$B$1:$R$66,4,FALSE)),'Crisis Indicator Data'!F23/VLOOKUP('Impact of the crisis'!$E26,'Country Indicator Data'!$B$4:$P$300,15,FALSE)))</f>
        <v>7.3010936938080431E-2</v>
      </c>
      <c r="H26" s="147">
        <f t="shared" si="0"/>
        <v>0.3</v>
      </c>
      <c r="I26" s="147">
        <f t="shared" si="1"/>
        <v>1.45</v>
      </c>
      <c r="J26" s="147">
        <f>IF('Crisis Indicator Data'!G23="x","x",IF(LOG('Crisis Indicator Data'!G23)&lt;J$4,0,IF(LOG('Crisis Indicator Data'!G23)&gt;J$3,5,ROUND(5-(J$3-LOG('Crisis Indicator Data'!G23))/(J$3-J$4)*5,1))))</f>
        <v>2.4</v>
      </c>
      <c r="K26" s="165">
        <f>IF('Crisis Indicator Data'!G23="x","x",IF(LEN(E26)&gt;3,('Crisis Indicator Data'!G23/VLOOKUP('Impact of the crisis'!$C26,'Regional Crises'!$B$1:$R$66,5,FALSE)),'Crisis Indicator Data'!G23/VLOOKUP('Impact of the crisis'!$E26,'Country Indicator Data'!$B$4:$P$300,14,FALSE)))</f>
        <v>0.18437822635195272</v>
      </c>
      <c r="L26" s="147">
        <f t="shared" si="2"/>
        <v>0.9</v>
      </c>
      <c r="M26" s="147">
        <f t="shared" si="3"/>
        <v>1.65</v>
      </c>
      <c r="N26" s="147">
        <f t="shared" si="4"/>
        <v>1.6</v>
      </c>
      <c r="O26" s="147">
        <f>IF('Crisis Indicator Data'!H23="x","x",IF('Crisis Indicator Data'!H23=0,0,IF(LOG('Crisis Indicator Data'!H23)&lt;O$4,0,IF(LOG('Crisis Indicator Data'!H23)&gt;O$3,5,ROUND(5-(O$3-LOG('Crisis Indicator Data'!H23))/(O$3-O$4)*5,1)))))</f>
        <v>2.8</v>
      </c>
      <c r="P26" s="165">
        <f>IF('Crisis Indicator Data'!H23="x","x",'Crisis Indicator Data'!H23/'Crisis Indicator Data'!G23)</f>
        <v>0.30025101370921026</v>
      </c>
      <c r="Q26" s="147">
        <f t="shared" si="5"/>
        <v>1.5</v>
      </c>
      <c r="R26" s="147">
        <f t="shared" si="6"/>
        <v>2.15</v>
      </c>
      <c r="S26" s="147">
        <f>IF('Crisis Indicator Data'!I23="x","x",IF('Crisis Indicator Data'!I23=0,0,IF(LOG('Crisis Indicator Data'!I23)&lt;S$4,0,IF(LOG('Crisis Indicator Data'!I23)&gt;S$3,5,ROUND(5-(S$3-LOG('Crisis Indicator Data'!I23))/(S$3-S$4)*5,1)))))</f>
        <v>4.0999999999999996</v>
      </c>
      <c r="T26" s="165">
        <f>IF('Crisis Indicator Data'!H23="x","x",IF('Crisis Indicator Data'!I23="x","x",'Crisis Indicator Data'!I23/'Crisis Indicator Data'!H23))</f>
        <v>0.49646302250803859</v>
      </c>
      <c r="U26" s="147">
        <f t="shared" si="7"/>
        <v>5</v>
      </c>
      <c r="V26" s="147">
        <f t="shared" si="8"/>
        <v>4.5999999999999996</v>
      </c>
      <c r="W26" s="147">
        <f>IF('Crisis Indicator Data'!L23="x","x",IF('Crisis Indicator Data'!L23=0,0,IF(LOG('Crisis Indicator Data'!L23)&lt;W$4,0,IF(LOG('Crisis Indicator Data'!L23)&gt;W$3,5,ROUND(5-(W$3-LOG('Crisis Indicator Data'!L23))/(W$3-W$4)*5,1)))))</f>
        <v>3.5</v>
      </c>
      <c r="X26" s="166">
        <f>IF(OR('Crisis Indicator Data'!L23="x",'Crisis Indicator Data'!H23="x"),"x",'Crisis Indicator Data'!L23/'Crisis Indicator Data'!H23)</f>
        <v>1.7942122186495176E-4</v>
      </c>
      <c r="Y26" s="147">
        <f t="shared" si="9"/>
        <v>5</v>
      </c>
      <c r="Z26" s="147">
        <f t="shared" si="10"/>
        <v>4.3</v>
      </c>
      <c r="AA26" s="147">
        <f t="shared" si="11"/>
        <v>4.5</v>
      </c>
      <c r="AB26" s="167">
        <f t="shared" si="12"/>
        <v>3.6</v>
      </c>
    </row>
    <row r="27" spans="1:28" x14ac:dyDescent="0.25">
      <c r="A27" s="169" t="str">
        <f>'Crisis Indicator Data'!A24</f>
        <v>Anglophone Crisis in Cameroon</v>
      </c>
      <c r="B27" s="170" t="str">
        <f>'Crisis Indicator Data'!B24</f>
        <v>Conflict</v>
      </c>
      <c r="C27" s="170" t="str">
        <f>'Crisis Indicator Data'!C24</f>
        <v>CMR003</v>
      </c>
      <c r="D27" s="170" t="str">
        <f>'Crisis Indicator Data'!D24</f>
        <v>Cameroon</v>
      </c>
      <c r="E27" s="171" t="str">
        <f>'Crisis Indicator Data'!E24</f>
        <v>CMR</v>
      </c>
      <c r="F27" s="168">
        <f>IF('Crisis Indicator Data'!F24="x","x",IF(LOG('Crisis Indicator Data'!F24)&lt;F$4,0,IF(LOG('Crisis Indicator Data'!F24)&gt;F$3,5,ROUND(5-(F$3-LOG('Crisis Indicator Data'!F24))/(F$3-F$4)*5,1))))</f>
        <v>3.2</v>
      </c>
      <c r="G27" s="165">
        <f>IF('Crisis Indicator Data'!F24="x","x",IF(LEN(E27)&gt;3,('Crisis Indicator Data'!F24/VLOOKUP('Impact of the crisis'!$C27,'Regional Crises'!$B$1:$R$66,4,FALSE)),'Crisis Indicator Data'!F24/VLOOKUP('Impact of the crisis'!$E27,'Country Indicator Data'!$B$4:$P$300,15,FALSE)))</f>
        <v>0.18620084195384062</v>
      </c>
      <c r="H27" s="147">
        <f t="shared" si="0"/>
        <v>0.8</v>
      </c>
      <c r="I27" s="147">
        <f t="shared" si="1"/>
        <v>2</v>
      </c>
      <c r="J27" s="147">
        <f>IF('Crisis Indicator Data'!G24="x","x",IF(LOG('Crisis Indicator Data'!G24)&lt;J$4,0,IF(LOG('Crisis Indicator Data'!G24)&gt;J$3,5,ROUND(5-(J$3-LOG('Crisis Indicator Data'!G24))/(J$3-J$4)*5,1))))</f>
        <v>3.9</v>
      </c>
      <c r="K27" s="165">
        <f>IF('Crisis Indicator Data'!G24="x","x",IF(LEN(E27)&gt;3,('Crisis Indicator Data'!G24/VLOOKUP('Impact of the crisis'!$C27,'Regional Crises'!$B$1:$R$66,5,FALSE)),'Crisis Indicator Data'!G24/VLOOKUP('Impact of the crisis'!$E27,'Country Indicator Data'!$B$4:$P$300,14,FALSE)))</f>
        <v>0.52871230730891094</v>
      </c>
      <c r="L27" s="147">
        <f t="shared" si="2"/>
        <v>2.6</v>
      </c>
      <c r="M27" s="147">
        <f t="shared" si="3"/>
        <v>3.25</v>
      </c>
      <c r="N27" s="147">
        <f t="shared" si="4"/>
        <v>2.7</v>
      </c>
      <c r="O27" s="147">
        <f>IF('Crisis Indicator Data'!H24="x","x",IF('Crisis Indicator Data'!H24=0,0,IF(LOG('Crisis Indicator Data'!H24)&lt;O$4,0,IF(LOG('Crisis Indicator Data'!H24)&gt;O$3,5,ROUND(5-(O$3-LOG('Crisis Indicator Data'!H24))/(O$3-O$4)*5,1)))))</f>
        <v>2.9</v>
      </c>
      <c r="P27" s="165">
        <f>IF('Crisis Indicator Data'!H24="x","x",'Crisis Indicator Data'!H24/'Crisis Indicator Data'!G24)</f>
        <v>0.11352770857181335</v>
      </c>
      <c r="Q27" s="147">
        <f t="shared" si="5"/>
        <v>0.5</v>
      </c>
      <c r="R27" s="147">
        <f t="shared" si="6"/>
        <v>1.7</v>
      </c>
      <c r="S27" s="147">
        <f>IF('Crisis Indicator Data'!I24="x","x",IF('Crisis Indicator Data'!I24=0,0,IF(LOG('Crisis Indicator Data'!I24)&lt;S$4,0,IF(LOG('Crisis Indicator Data'!I24)&gt;S$3,5,ROUND(5-(S$3-LOG('Crisis Indicator Data'!I24))/(S$3-S$4)*5,1)))))</f>
        <v>4.4000000000000004</v>
      </c>
      <c r="T27" s="165">
        <f>IF('Crisis Indicator Data'!H24="x","x",IF('Crisis Indicator Data'!I24="x","x",'Crisis Indicator Data'!I24/'Crisis Indicator Data'!H24))</f>
        <v>0.69928825622775803</v>
      </c>
      <c r="U27" s="147">
        <f t="shared" si="7"/>
        <v>5</v>
      </c>
      <c r="V27" s="147">
        <f t="shared" si="8"/>
        <v>4.7</v>
      </c>
      <c r="W27" s="147">
        <f>IF('Crisis Indicator Data'!L24="x","x",IF('Crisis Indicator Data'!L24=0,0,IF(LOG('Crisis Indicator Data'!L24)&lt;W$4,0,IF(LOG('Crisis Indicator Data'!L24)&gt;W$3,5,ROUND(5-(W$3-LOG('Crisis Indicator Data'!L24))/(W$3-W$4)*5,1)))))</f>
        <v>3.3</v>
      </c>
      <c r="X27" s="166">
        <f>IF(OR('Crisis Indicator Data'!L24="x",'Crisis Indicator Data'!H24="x"),"x",'Crisis Indicator Data'!L24/'Crisis Indicator Data'!H24)</f>
        <v>1.2514827995255043E-4</v>
      </c>
      <c r="Y27" s="147">
        <f t="shared" si="9"/>
        <v>5</v>
      </c>
      <c r="Z27" s="147">
        <f t="shared" si="10"/>
        <v>4.2</v>
      </c>
      <c r="AA27" s="147">
        <f t="shared" si="11"/>
        <v>4.5</v>
      </c>
      <c r="AB27" s="167">
        <f t="shared" si="12"/>
        <v>3.4</v>
      </c>
    </row>
    <row r="28" spans="1:28" x14ac:dyDescent="0.25">
      <c r="A28" s="169" t="str">
        <f>'Crisis Indicator Data'!A25</f>
        <v>CAR refugees in Cameroon</v>
      </c>
      <c r="B28" s="170" t="str">
        <f>'Crisis Indicator Data'!B25</f>
        <v>Conflict,Displacement</v>
      </c>
      <c r="C28" s="170" t="str">
        <f>'Crisis Indicator Data'!C25</f>
        <v>CMR004</v>
      </c>
      <c r="D28" s="170" t="str">
        <f>'Crisis Indicator Data'!D25</f>
        <v>Cameroon</v>
      </c>
      <c r="E28" s="171" t="str">
        <f>'Crisis Indicator Data'!E25</f>
        <v>CMR</v>
      </c>
      <c r="F28" s="168">
        <f>IF('Crisis Indicator Data'!F25="x","x",IF(LOG('Crisis Indicator Data'!F25)&lt;F$4,0,IF(LOG('Crisis Indicator Data'!F25)&gt;F$3,5,ROUND(5-(F$3-LOG('Crisis Indicator Data'!F25))/(F$3-F$4)*5,1))))</f>
        <v>3.9</v>
      </c>
      <c r="G28" s="165">
        <f>IF('Crisis Indicator Data'!F25="x","x",IF(LEN(E28)&gt;3,('Crisis Indicator Data'!F25/VLOOKUP('Impact of the crisis'!$C28,'Regional Crises'!$B$1:$R$66,4,FALSE)),'Crisis Indicator Data'!F25/VLOOKUP('Impact of the crisis'!$E28,'Country Indicator Data'!$B$4:$P$300,15,FALSE)))</f>
        <v>0.48934441835374753</v>
      </c>
      <c r="H28" s="147">
        <f t="shared" si="0"/>
        <v>2.4</v>
      </c>
      <c r="I28" s="147">
        <f t="shared" si="1"/>
        <v>3.15</v>
      </c>
      <c r="J28" s="147">
        <f>IF('Crisis Indicator Data'!G25="x","x",IF(LOG('Crisis Indicator Data'!G25)&lt;J$4,0,IF(LOG('Crisis Indicator Data'!G25)&gt;J$3,5,ROUND(5-(J$3-LOG('Crisis Indicator Data'!G25))/(J$3-J$4)*5,1))))</f>
        <v>2.5</v>
      </c>
      <c r="K28" s="165">
        <f>IF('Crisis Indicator Data'!G25="x","x",IF(LEN(E28)&gt;3,('Crisis Indicator Data'!G25/VLOOKUP('Impact of the crisis'!$C28,'Regional Crises'!$B$1:$R$66,5,FALSE)),'Crisis Indicator Data'!G25/VLOOKUP('Impact of the crisis'!$E28,'Country Indicator Data'!$B$4:$P$300,14,FALSE)))</f>
        <v>0.20114635622485671</v>
      </c>
      <c r="L28" s="147">
        <f t="shared" si="2"/>
        <v>1</v>
      </c>
      <c r="M28" s="147">
        <f t="shared" si="3"/>
        <v>1.75</v>
      </c>
      <c r="N28" s="147">
        <f t="shared" si="4"/>
        <v>2.5</v>
      </c>
      <c r="O28" s="147">
        <f>IF('Crisis Indicator Data'!H25="x","x",IF('Crisis Indicator Data'!H25=0,0,IF(LOG('Crisis Indicator Data'!H25)&lt;O$4,0,IF(LOG('Crisis Indicator Data'!H25)&gt;O$3,5,ROUND(5-(O$3-LOG('Crisis Indicator Data'!H25))/(O$3-O$4)*5,1)))))</f>
        <v>2.1</v>
      </c>
      <c r="P28" s="165">
        <f>IF('Crisis Indicator Data'!H25="x","x",'Crisis Indicator Data'!H25/'Crisis Indicator Data'!G25)</f>
        <v>0.10743362831858407</v>
      </c>
      <c r="Q28" s="147">
        <f t="shared" si="5"/>
        <v>0.5</v>
      </c>
      <c r="R28" s="147">
        <f t="shared" si="6"/>
        <v>1.3</v>
      </c>
      <c r="S28" s="147">
        <f>IF('Crisis Indicator Data'!I25="x","x",IF('Crisis Indicator Data'!I25=0,0,IF(LOG('Crisis Indicator Data'!I25)&lt;S$4,0,IF(LOG('Crisis Indicator Data'!I25)&gt;S$3,5,ROUND(5-(S$3-LOG('Crisis Indicator Data'!I25))/(S$3-S$4)*5,1)))))</f>
        <v>3.6</v>
      </c>
      <c r="T28" s="165">
        <f>IF('Crisis Indicator Data'!H25="x","x",IF('Crisis Indicator Data'!I25="x","x",'Crisis Indicator Data'!I25/'Crisis Indicator Data'!H25))</f>
        <v>0.58319604612850084</v>
      </c>
      <c r="U28" s="147">
        <f t="shared" si="7"/>
        <v>5</v>
      </c>
      <c r="V28" s="147">
        <f t="shared" si="8"/>
        <v>4.3</v>
      </c>
      <c r="W28" s="147">
        <f>IF('Crisis Indicator Data'!L25="x","x",IF('Crisis Indicator Data'!L25=0,0,IF(LOG('Crisis Indicator Data'!L25)&lt;W$4,0,IF(LOG('Crisis Indicator Data'!L25)&gt;W$3,5,ROUND(5-(W$3-LOG('Crisis Indicator Data'!L25))/(W$3-W$4)*5,1)))))</f>
        <v>1.2</v>
      </c>
      <c r="X28" s="166">
        <f>IF(OR('Crisis Indicator Data'!L25="x",'Crisis Indicator Data'!H25="x"),"x",'Crisis Indicator Data'!L25/'Crisis Indicator Data'!H25)</f>
        <v>1.1532125205930807E-5</v>
      </c>
      <c r="Y28" s="147">
        <f t="shared" si="9"/>
        <v>0.6</v>
      </c>
      <c r="Z28" s="147">
        <f t="shared" si="10"/>
        <v>0.9</v>
      </c>
      <c r="AA28" s="147">
        <f t="shared" si="11"/>
        <v>3</v>
      </c>
      <c r="AB28" s="167">
        <f t="shared" si="12"/>
        <v>2.2000000000000002</v>
      </c>
    </row>
    <row r="29" spans="1:28" x14ac:dyDescent="0.25">
      <c r="A29" s="169" t="str">
        <f>'Crisis Indicator Data'!A26</f>
        <v>Complex crisis in DRC</v>
      </c>
      <c r="B29" s="170" t="str">
        <f>'Crisis Indicator Data'!B26</f>
        <v>Conflict,Displacement,Socio-political</v>
      </c>
      <c r="C29" s="170" t="str">
        <f>'Crisis Indicator Data'!C26</f>
        <v>COD001</v>
      </c>
      <c r="D29" s="170" t="str">
        <f>'Crisis Indicator Data'!D26</f>
        <v>DRC</v>
      </c>
      <c r="E29" s="171" t="str">
        <f>'Crisis Indicator Data'!E26</f>
        <v>COD</v>
      </c>
      <c r="F29" s="168">
        <f>IF('Crisis Indicator Data'!F26="x","x",IF(LOG('Crisis Indicator Data'!F26)&lt;F$4,0,IF(LOG('Crisis Indicator Data'!F26)&gt;F$3,5,ROUND(5-(F$3-LOG('Crisis Indicator Data'!F26))/(F$3-F$4)*5,1))))</f>
        <v>5</v>
      </c>
      <c r="G29" s="165">
        <f>IF('Crisis Indicator Data'!F26="x","x",IF(LEN(E29)&gt;3,('Crisis Indicator Data'!F26/VLOOKUP('Impact of the crisis'!$C29,'Regional Crises'!$B$1:$R$66,4,FALSE)),'Crisis Indicator Data'!F26/VLOOKUP('Impact of the crisis'!$E29,'Country Indicator Data'!$B$4:$P$300,15,FALSE)))</f>
        <v>1.0343221366974702</v>
      </c>
      <c r="H29" s="147">
        <f t="shared" si="0"/>
        <v>5</v>
      </c>
      <c r="I29" s="147">
        <f t="shared" si="1"/>
        <v>5</v>
      </c>
      <c r="J29" s="147">
        <f>IF('Crisis Indicator Data'!G26="x","x",IF(LOG('Crisis Indicator Data'!G26)&lt;J$4,0,IF(LOG('Crisis Indicator Data'!G26)&gt;J$3,5,ROUND(5-(J$3-LOG('Crisis Indicator Data'!G26))/(J$3-J$4)*5,1))))</f>
        <v>5</v>
      </c>
      <c r="K29" s="165">
        <f>IF('Crisis Indicator Data'!G26="x","x",IF(LEN(E29)&gt;3,('Crisis Indicator Data'!G26/VLOOKUP('Impact of the crisis'!$C29,'Regional Crises'!$B$1:$R$66,5,FALSE)),'Crisis Indicator Data'!G26/VLOOKUP('Impact of the crisis'!$E29,'Country Indicator Data'!$B$4:$P$300,14,FALSE)))</f>
        <v>1</v>
      </c>
      <c r="L29" s="147">
        <f t="shared" si="2"/>
        <v>5</v>
      </c>
      <c r="M29" s="147">
        <f t="shared" si="3"/>
        <v>5</v>
      </c>
      <c r="N29" s="147">
        <f t="shared" si="4"/>
        <v>5</v>
      </c>
      <c r="O29" s="147">
        <f>IF('Crisis Indicator Data'!H26="x","x",IF('Crisis Indicator Data'!H26=0,0,IF(LOG('Crisis Indicator Data'!H26)&lt;O$4,0,IF(LOG('Crisis Indicator Data'!H26)&gt;O$3,5,ROUND(5-(O$3-LOG('Crisis Indicator Data'!H26))/(O$3-O$4)*5,1)))))</f>
        <v>4.9000000000000004</v>
      </c>
      <c r="P29" s="165">
        <f>IF('Crisis Indicator Data'!H26="x","x",'Crisis Indicator Data'!H26/'Crisis Indicator Data'!G26)</f>
        <v>0.24339681721063877</v>
      </c>
      <c r="Q29" s="147">
        <f t="shared" si="5"/>
        <v>1.2</v>
      </c>
      <c r="R29" s="147">
        <f t="shared" si="6"/>
        <v>3.0500000000000003</v>
      </c>
      <c r="S29" s="147">
        <f>IF('Crisis Indicator Data'!I26="x","x",IF('Crisis Indicator Data'!I26=0,0,IF(LOG('Crisis Indicator Data'!I26)&lt;S$4,0,IF(LOG('Crisis Indicator Data'!I26)&gt;S$3,5,ROUND(5-(S$3-LOG('Crisis Indicator Data'!I26))/(S$3-S$4)*5,1)))))</f>
        <v>5</v>
      </c>
      <c r="T29" s="165">
        <f>IF('Crisis Indicator Data'!H26="x","x",IF('Crisis Indicator Data'!I26="x","x",'Crisis Indicator Data'!I26/'Crisis Indicator Data'!H26))</f>
        <v>0.39725301751863484</v>
      </c>
      <c r="U29" s="147">
        <f t="shared" si="7"/>
        <v>5</v>
      </c>
      <c r="V29" s="147">
        <f t="shared" si="8"/>
        <v>5</v>
      </c>
      <c r="W29" s="147">
        <f>IF('Crisis Indicator Data'!L26="x","x",IF('Crisis Indicator Data'!L26=0,0,IF(LOG('Crisis Indicator Data'!L26)&lt;W$4,0,IF(LOG('Crisis Indicator Data'!L26)&gt;W$3,5,ROUND(5-(W$3-LOG('Crisis Indicator Data'!L26))/(W$3-W$4)*5,1)))))</f>
        <v>4.7</v>
      </c>
      <c r="X29" s="166">
        <f>IF(OR('Crisis Indicator Data'!L26="x",'Crisis Indicator Data'!H26="x"),"x",'Crisis Indicator Data'!L26/'Crisis Indicator Data'!H26)</f>
        <v>6.9128608725263914E-5</v>
      </c>
      <c r="Y29" s="147">
        <f t="shared" si="9"/>
        <v>3.5</v>
      </c>
      <c r="Z29" s="147">
        <f t="shared" si="10"/>
        <v>4.0999999999999996</v>
      </c>
      <c r="AA29" s="147">
        <f t="shared" si="11"/>
        <v>4.5999999999999996</v>
      </c>
      <c r="AB29" s="167">
        <f t="shared" si="12"/>
        <v>4</v>
      </c>
    </row>
    <row r="30" spans="1:28" x14ac:dyDescent="0.25">
      <c r="A30" s="169" t="str">
        <f>'Crisis Indicator Data'!A27</f>
        <v>Complex crisis in Congo</v>
      </c>
      <c r="B30" s="170" t="str">
        <f>'Crisis Indicator Data'!B27</f>
        <v>Conflict</v>
      </c>
      <c r="C30" s="170" t="str">
        <f>'Crisis Indicator Data'!C27</f>
        <v>COG001</v>
      </c>
      <c r="D30" s="170" t="str">
        <f>'Crisis Indicator Data'!D27</f>
        <v>Congo</v>
      </c>
      <c r="E30" s="171" t="str">
        <f>'Crisis Indicator Data'!E27</f>
        <v>COG</v>
      </c>
      <c r="F30" s="168">
        <f>IF('Crisis Indicator Data'!F27="x","x",IF(LOG('Crisis Indicator Data'!F27)&lt;F$4,0,IF(LOG('Crisis Indicator Data'!F27)&gt;F$3,5,ROUND(5-(F$3-LOG('Crisis Indicator Data'!F27))/(F$3-F$4)*5,1))))</f>
        <v>4.2</v>
      </c>
      <c r="G30" s="165">
        <f>IF('Crisis Indicator Data'!F27="x","x",IF(LEN(E30)&gt;3,('Crisis Indicator Data'!F27/VLOOKUP('Impact of the crisis'!$C30,'Regional Crises'!$B$1:$R$66,4,FALSE)),'Crisis Indicator Data'!F27/VLOOKUP('Impact of the crisis'!$E30,'Country Indicator Data'!$B$4:$P$300,15,FALSE)))</f>
        <v>1</v>
      </c>
      <c r="H30" s="147">
        <f t="shared" si="0"/>
        <v>5</v>
      </c>
      <c r="I30" s="147">
        <f t="shared" si="1"/>
        <v>4.5999999999999996</v>
      </c>
      <c r="J30" s="147">
        <f>IF('Crisis Indicator Data'!G27="x","x",IF(LOG('Crisis Indicator Data'!G27)&lt;J$4,0,IF(LOG('Crisis Indicator Data'!G27)&gt;J$3,5,ROUND(5-(J$3-LOG('Crisis Indicator Data'!G27))/(J$3-J$4)*5,1))))</f>
        <v>2.5</v>
      </c>
      <c r="K30" s="165">
        <f>IF('Crisis Indicator Data'!G27="x","x",IF(LEN(E30)&gt;3,('Crisis Indicator Data'!G27/VLOOKUP('Impact of the crisis'!$C30,'Regional Crises'!$B$1:$R$66,5,FALSE)),'Crisis Indicator Data'!G27/VLOOKUP('Impact of the crisis'!$E30,'Country Indicator Data'!$B$4:$P$300,14,FALSE)))</f>
        <v>1</v>
      </c>
      <c r="L30" s="147">
        <f t="shared" si="2"/>
        <v>5</v>
      </c>
      <c r="M30" s="147">
        <f t="shared" si="3"/>
        <v>3.75</v>
      </c>
      <c r="N30" s="147">
        <f t="shared" si="4"/>
        <v>4.2</v>
      </c>
      <c r="O30" s="147">
        <f>IF('Crisis Indicator Data'!H27="x","x",IF('Crisis Indicator Data'!H27=0,0,IF(LOG('Crisis Indicator Data'!H27)&lt;O$4,0,IF(LOG('Crisis Indicator Data'!H27)&gt;O$3,5,ROUND(5-(O$3-LOG('Crisis Indicator Data'!H27))/(O$3-O$4)*5,1)))))</f>
        <v>1.6</v>
      </c>
      <c r="P30" s="165">
        <f>IF('Crisis Indicator Data'!H27="x","x",'Crisis Indicator Data'!H27/'Crisis Indicator Data'!G27)</f>
        <v>5.0517241379310344E-2</v>
      </c>
      <c r="Q30" s="147">
        <f t="shared" si="5"/>
        <v>0.2</v>
      </c>
      <c r="R30" s="147">
        <f t="shared" si="6"/>
        <v>0.9</v>
      </c>
      <c r="S30" s="147">
        <f>IF('Crisis Indicator Data'!I27="x","x",IF('Crisis Indicator Data'!I27=0,0,IF(LOG('Crisis Indicator Data'!I27)&lt;S$4,0,IF(LOG('Crisis Indicator Data'!I27)&gt;S$3,5,ROUND(5-(S$3-LOG('Crisis Indicator Data'!I27))/(S$3-S$4)*5,1)))))</f>
        <v>3.4</v>
      </c>
      <c r="T30" s="165">
        <f>IF('Crisis Indicator Data'!H27="x","x",IF('Crisis Indicator Data'!I27="x","x",'Crisis Indicator Data'!I27/'Crisis Indicator Data'!H27))</f>
        <v>0.77133105802047786</v>
      </c>
      <c r="U30" s="147">
        <f t="shared" si="7"/>
        <v>5</v>
      </c>
      <c r="V30" s="147">
        <f t="shared" si="8"/>
        <v>4.2</v>
      </c>
      <c r="W30" s="147">
        <f>IF('Crisis Indicator Data'!L27="x","x",IF('Crisis Indicator Data'!L27=0,0,IF(LOG('Crisis Indicator Data'!L27)&lt;W$4,0,IF(LOG('Crisis Indicator Data'!L27)&gt;W$3,5,ROUND(5-(W$3-LOG('Crisis Indicator Data'!L27))/(W$3-W$4)*5,1)))))</f>
        <v>0</v>
      </c>
      <c r="X30" s="166">
        <f>IF(OR('Crisis Indicator Data'!L27="x",'Crisis Indicator Data'!H27="x"),"x",'Crisis Indicator Data'!L27/'Crisis Indicator Data'!H27)</f>
        <v>3.4129692832764506E-6</v>
      </c>
      <c r="Y30" s="147">
        <f t="shared" si="9"/>
        <v>0.2</v>
      </c>
      <c r="Z30" s="147">
        <f t="shared" si="10"/>
        <v>0.1</v>
      </c>
      <c r="AA30" s="147">
        <f t="shared" si="11"/>
        <v>2.7</v>
      </c>
      <c r="AB30" s="167">
        <f t="shared" si="12"/>
        <v>1.9</v>
      </c>
    </row>
    <row r="31" spans="1:28" x14ac:dyDescent="0.25">
      <c r="A31" s="169" t="str">
        <f>'Crisis Indicator Data'!A28</f>
        <v>Complex crisis in Colombia</v>
      </c>
      <c r="B31" s="170" t="str">
        <f>'Crisis Indicator Data'!B28</f>
        <v>Socio-political,Conflict,Violence,Floods,Displacement</v>
      </c>
      <c r="C31" s="170" t="str">
        <f>'Crisis Indicator Data'!C28</f>
        <v>COL001</v>
      </c>
      <c r="D31" s="170" t="str">
        <f>'Crisis Indicator Data'!D28</f>
        <v>Colombia</v>
      </c>
      <c r="E31" s="171" t="str">
        <f>'Crisis Indicator Data'!E28</f>
        <v>COL</v>
      </c>
      <c r="F31" s="168">
        <f>IF('Crisis Indicator Data'!F28="x","x",IF(LOG('Crisis Indicator Data'!F28)&lt;F$4,0,IF(LOG('Crisis Indicator Data'!F28)&gt;F$3,5,ROUND(5-(F$3-LOG('Crisis Indicator Data'!F28))/(F$3-F$4)*5,1))))</f>
        <v>5</v>
      </c>
      <c r="G31" s="165">
        <f>IF('Crisis Indicator Data'!F28="x","x",IF(LEN(E31)&gt;3,('Crisis Indicator Data'!F28/VLOOKUP('Impact of the crisis'!$C31,'Regional Crises'!$B$1:$R$66,4,FALSE)),'Crisis Indicator Data'!F28/VLOOKUP('Impact of the crisis'!$E31,'Country Indicator Data'!$B$4:$P$300,15,FALSE)))</f>
        <v>1</v>
      </c>
      <c r="H31" s="147">
        <f t="shared" si="0"/>
        <v>5</v>
      </c>
      <c r="I31" s="147">
        <f t="shared" si="1"/>
        <v>5</v>
      </c>
      <c r="J31" s="147">
        <f>IF('Crisis Indicator Data'!G28="x","x",IF(LOG('Crisis Indicator Data'!G28)&lt;J$4,0,IF(LOG('Crisis Indicator Data'!G28)&gt;J$3,5,ROUND(5-(J$3-LOG('Crisis Indicator Data'!G28))/(J$3-J$4)*5,1))))</f>
        <v>5</v>
      </c>
      <c r="K31" s="165">
        <f>IF('Crisis Indicator Data'!G28="x","x",IF(LEN(E31)&gt;3,('Crisis Indicator Data'!G28/VLOOKUP('Impact of the crisis'!$C31,'Regional Crises'!$B$1:$R$66,5,FALSE)),'Crisis Indicator Data'!G28/VLOOKUP('Impact of the crisis'!$E31,'Country Indicator Data'!$B$4:$P$300,14,FALSE)))</f>
        <v>1</v>
      </c>
      <c r="L31" s="147">
        <f t="shared" si="2"/>
        <v>5</v>
      </c>
      <c r="M31" s="147">
        <f t="shared" si="3"/>
        <v>5</v>
      </c>
      <c r="N31" s="147">
        <f t="shared" si="4"/>
        <v>5</v>
      </c>
      <c r="O31" s="147">
        <f>IF('Crisis Indicator Data'!H28="x","x",IF('Crisis Indicator Data'!H28=0,0,IF(LOG('Crisis Indicator Data'!H28)&lt;O$4,0,IF(LOG('Crisis Indicator Data'!H28)&gt;O$3,5,ROUND(5-(O$3-LOG('Crisis Indicator Data'!H28))/(O$3-O$4)*5,1)))))</f>
        <v>4.2</v>
      </c>
      <c r="P31" s="165">
        <f>IF('Crisis Indicator Data'!H28="x","x",'Crisis Indicator Data'!H28/'Crisis Indicator Data'!G28)</f>
        <v>0.18992248062015504</v>
      </c>
      <c r="Q31" s="147">
        <f t="shared" si="5"/>
        <v>0.9</v>
      </c>
      <c r="R31" s="147">
        <f t="shared" si="6"/>
        <v>2.5500000000000003</v>
      </c>
      <c r="S31" s="147">
        <f>IF('Crisis Indicator Data'!I28="x","x",IF('Crisis Indicator Data'!I28=0,0,IF(LOG('Crisis Indicator Data'!I28)&lt;S$4,0,IF(LOG('Crisis Indicator Data'!I28)&gt;S$3,5,ROUND(5-(S$3-LOG('Crisis Indicator Data'!I28))/(S$3-S$4)*5,1)))))</f>
        <v>5</v>
      </c>
      <c r="T31" s="165">
        <f>IF('Crisis Indicator Data'!H28="x","x",IF('Crisis Indicator Data'!I28="x","x",'Crisis Indicator Data'!I28/'Crisis Indicator Data'!H28))</f>
        <v>0.55581632653061219</v>
      </c>
      <c r="U31" s="147">
        <f t="shared" si="7"/>
        <v>5</v>
      </c>
      <c r="V31" s="147">
        <f t="shared" si="8"/>
        <v>5</v>
      </c>
      <c r="W31" s="147">
        <f>IF('Crisis Indicator Data'!L28="x","x",IF('Crisis Indicator Data'!L28=0,0,IF(LOG('Crisis Indicator Data'!L28)&lt;W$4,0,IF(LOG('Crisis Indicator Data'!L28)&gt;W$3,5,ROUND(5-(W$3-LOG('Crisis Indicator Data'!L28))/(W$3-W$4)*5,1)))))</f>
        <v>3.5</v>
      </c>
      <c r="X31" s="166">
        <f>IF(OR('Crisis Indicator Data'!L28="x",'Crisis Indicator Data'!H28="x"),"x",'Crisis Indicator Data'!L28/'Crisis Indicator Data'!H28)</f>
        <v>2.8877551020408163E-5</v>
      </c>
      <c r="Y31" s="147">
        <f t="shared" si="9"/>
        <v>1.4</v>
      </c>
      <c r="Z31" s="147">
        <f t="shared" si="10"/>
        <v>2.5</v>
      </c>
      <c r="AA31" s="147">
        <f t="shared" si="11"/>
        <v>4.0999999999999996</v>
      </c>
      <c r="AB31" s="167">
        <f t="shared" si="12"/>
        <v>3.4</v>
      </c>
    </row>
    <row r="32" spans="1:28" x14ac:dyDescent="0.25">
      <c r="A32" s="169" t="str">
        <f>'Crisis Indicator Data'!A29</f>
        <v>Venezuela displacement in Colombia</v>
      </c>
      <c r="B32" s="170" t="str">
        <f>'Crisis Indicator Data'!B29</f>
        <v>Displacement</v>
      </c>
      <c r="C32" s="170" t="str">
        <f>'Crisis Indicator Data'!C29</f>
        <v>COL002</v>
      </c>
      <c r="D32" s="170" t="str">
        <f>'Crisis Indicator Data'!D29</f>
        <v>Colombia</v>
      </c>
      <c r="E32" s="171" t="str">
        <f>'Crisis Indicator Data'!E29</f>
        <v>COL</v>
      </c>
      <c r="F32" s="168">
        <f>IF('Crisis Indicator Data'!F29="x","x",IF(LOG('Crisis Indicator Data'!F29)&lt;F$4,0,IF(LOG('Crisis Indicator Data'!F29)&gt;F$3,5,ROUND(5-(F$3-LOG('Crisis Indicator Data'!F29))/(F$3-F$4)*5,1))))</f>
        <v>2.6</v>
      </c>
      <c r="G32" s="165">
        <f>IF('Crisis Indicator Data'!F29="x","x",IF(LEN(E32)&gt;3,('Crisis Indicator Data'!F29/VLOOKUP('Impact of the crisis'!$C32,'Regional Crises'!$B$1:$R$66,4,FALSE)),'Crisis Indicator Data'!F29/VLOOKUP('Impact of the crisis'!$E32,'Country Indicator Data'!$B$4:$P$300,15,FALSE)))</f>
        <v>3.1101397025687247E-2</v>
      </c>
      <c r="H32" s="147">
        <f t="shared" si="0"/>
        <v>0.1</v>
      </c>
      <c r="I32" s="147">
        <f t="shared" si="1"/>
        <v>1.35</v>
      </c>
      <c r="J32" s="147">
        <f>IF('Crisis Indicator Data'!G29="x","x",IF(LOG('Crisis Indicator Data'!G29)&lt;J$4,0,IF(LOG('Crisis Indicator Data'!G29)&gt;J$3,5,ROUND(5-(J$3-LOG('Crisis Indicator Data'!G29))/(J$3-J$4)*5,1))))</f>
        <v>4.7</v>
      </c>
      <c r="K32" s="165">
        <f>IF('Crisis Indicator Data'!G29="x","x",IF(LEN(E32)&gt;3,('Crisis Indicator Data'!G29/VLOOKUP('Impact of the crisis'!$C32,'Regional Crises'!$B$1:$R$66,5,FALSE)),'Crisis Indicator Data'!G29/VLOOKUP('Impact of the crisis'!$E32,'Country Indicator Data'!$B$4:$P$300,14,FALSE)))</f>
        <v>0.49498062015503874</v>
      </c>
      <c r="L32" s="147">
        <f t="shared" si="2"/>
        <v>2.4</v>
      </c>
      <c r="M32" s="147">
        <f t="shared" si="3"/>
        <v>3.55</v>
      </c>
      <c r="N32" s="147">
        <f t="shared" si="4"/>
        <v>2.6</v>
      </c>
      <c r="O32" s="147">
        <f>IF('Crisis Indicator Data'!H29="x","x",IF('Crisis Indicator Data'!H29=0,0,IF(LOG('Crisis Indicator Data'!H29)&lt;O$4,0,IF(LOG('Crisis Indicator Data'!H29)&gt;O$3,5,ROUND(5-(O$3-LOG('Crisis Indicator Data'!H29))/(O$3-O$4)*5,1)))))</f>
        <v>4.7</v>
      </c>
      <c r="P32" s="165">
        <f>IF('Crisis Indicator Data'!H29="x","x",'Crisis Indicator Data'!H29/'Crisis Indicator Data'!G29)</f>
        <v>0.87381073567988721</v>
      </c>
      <c r="Q32" s="147">
        <f t="shared" si="5"/>
        <v>4.4000000000000004</v>
      </c>
      <c r="R32" s="147">
        <f t="shared" si="6"/>
        <v>4.5500000000000007</v>
      </c>
      <c r="S32" s="147">
        <f>IF('Crisis Indicator Data'!I29="x","x",IF('Crisis Indicator Data'!I29=0,0,IF(LOG('Crisis Indicator Data'!I29)&lt;S$4,0,IF(LOG('Crisis Indicator Data'!I29)&gt;S$3,5,ROUND(5-(S$3-LOG('Crisis Indicator Data'!I29))/(S$3-S$4)*5,1)))))</f>
        <v>4.9000000000000004</v>
      </c>
      <c r="T32" s="165">
        <f>IF('Crisis Indicator Data'!H29="x","x",IF('Crisis Indicator Data'!I29="x","x",'Crisis Indicator Data'!I29/'Crisis Indicator Data'!H29))</f>
        <v>0.12949188995429697</v>
      </c>
      <c r="U32" s="147">
        <f t="shared" si="7"/>
        <v>4.3</v>
      </c>
      <c r="V32" s="147">
        <f t="shared" si="8"/>
        <v>4.5999999999999996</v>
      </c>
      <c r="W32" s="147">
        <f>IF('Crisis Indicator Data'!L29="x","x",IF('Crisis Indicator Data'!L29=0,0,IF(LOG('Crisis Indicator Data'!L29)&lt;W$4,0,IF(LOG('Crisis Indicator Data'!L29)&gt;W$3,5,ROUND(5-(W$3-LOG('Crisis Indicator Data'!L29))/(W$3-W$4)*5,1)))))</f>
        <v>1.5</v>
      </c>
      <c r="X32" s="166">
        <f>IF(OR('Crisis Indicator Data'!L29="x",'Crisis Indicator Data'!H29="x"),"x",'Crisis Indicator Data'!L29/'Crisis Indicator Data'!H29)</f>
        <v>4.9287570570839678E-7</v>
      </c>
      <c r="Y32" s="147">
        <f t="shared" si="9"/>
        <v>0</v>
      </c>
      <c r="Z32" s="147">
        <f t="shared" si="10"/>
        <v>0.8</v>
      </c>
      <c r="AA32" s="147">
        <f t="shared" si="11"/>
        <v>3.3</v>
      </c>
      <c r="AB32" s="167">
        <f t="shared" si="12"/>
        <v>4</v>
      </c>
    </row>
    <row r="33" spans="1:28" x14ac:dyDescent="0.25">
      <c r="A33" s="169" t="str">
        <f>'Crisis Indicator Data'!A30</f>
        <v>Nicaraguan refugees in Costa Rica</v>
      </c>
      <c r="B33" s="170" t="str">
        <f>'Crisis Indicator Data'!B30</f>
        <v>Displacement</v>
      </c>
      <c r="C33" s="170" t="str">
        <f>'Crisis Indicator Data'!C30</f>
        <v>CRI002</v>
      </c>
      <c r="D33" s="170" t="str">
        <f>'Crisis Indicator Data'!D30</f>
        <v>Costa Rica</v>
      </c>
      <c r="E33" s="171" t="str">
        <f>'Crisis Indicator Data'!E30</f>
        <v>CRI</v>
      </c>
      <c r="F33" s="168">
        <f>IF('Crisis Indicator Data'!F30="x","x",IF(LOG('Crisis Indicator Data'!F30)&lt;F$4,0,IF(LOG('Crisis Indicator Data'!F30)&gt;F$3,5,ROUND(5-(F$3-LOG('Crisis Indicator Data'!F30))/(F$3-F$4)*5,1))))</f>
        <v>0</v>
      </c>
      <c r="G33" s="165">
        <f>IF('Crisis Indicator Data'!F30="x","x",IF(LEN(E33)&gt;3,('Crisis Indicator Data'!F30/VLOOKUP('Impact of the crisis'!$C33,'Regional Crises'!$B$1:$R$66,4,FALSE)),'Crisis Indicator Data'!F30/VLOOKUP('Impact of the crisis'!$E33,'Country Indicator Data'!$B$4:$P$300,15,FALSE)))</f>
        <v>1.9651782216999609E-2</v>
      </c>
      <c r="H33" s="147">
        <f t="shared" si="0"/>
        <v>0</v>
      </c>
      <c r="I33" s="147">
        <f t="shared" si="1"/>
        <v>0</v>
      </c>
      <c r="J33" s="147">
        <f>IF('Crisis Indicator Data'!G30="x","x",IF(LOG('Crisis Indicator Data'!G30)&lt;J$4,0,IF(LOG('Crisis Indicator Data'!G30)&gt;J$3,5,ROUND(5-(J$3-LOG('Crisis Indicator Data'!G30))/(J$3-J$4)*5,1))))</f>
        <v>1.3</v>
      </c>
      <c r="K33" s="165">
        <f>IF('Crisis Indicator Data'!G30="x","x",IF(LEN(E33)&gt;3,('Crisis Indicator Data'!G30/VLOOKUP('Impact of the crisis'!$C33,'Regional Crises'!$B$1:$R$66,5,FALSE)),'Crisis Indicator Data'!G30/VLOOKUP('Impact of the crisis'!$E33,'Country Indicator Data'!$B$4:$P$300,14,FALSE)))</f>
        <v>0.4495597945707997</v>
      </c>
      <c r="L33" s="147">
        <f t="shared" si="2"/>
        <v>2.2000000000000002</v>
      </c>
      <c r="M33" s="147">
        <f t="shared" si="3"/>
        <v>1.75</v>
      </c>
      <c r="N33" s="147">
        <f t="shared" si="4"/>
        <v>0.9</v>
      </c>
      <c r="O33" s="147">
        <f>IF('Crisis Indicator Data'!H30="x","x",IF('Crisis Indicator Data'!H30=0,0,IF(LOG('Crisis Indicator Data'!H30)&lt;O$4,0,IF(LOG('Crisis Indicator Data'!H30)&gt;O$3,5,ROUND(5-(O$3-LOG('Crisis Indicator Data'!H30))/(O$3-O$4)*5,1)))))</f>
        <v>1.5</v>
      </c>
      <c r="P33" s="165">
        <f>IF('Crisis Indicator Data'!H30="x","x",'Crisis Indicator Data'!H30/'Crisis Indicator Data'!G30)</f>
        <v>9.5879232966136277E-2</v>
      </c>
      <c r="Q33" s="147">
        <f t="shared" si="5"/>
        <v>0.4</v>
      </c>
      <c r="R33" s="147">
        <f t="shared" si="6"/>
        <v>0.95</v>
      </c>
      <c r="S33" s="147">
        <f>IF('Crisis Indicator Data'!I30="x","x",IF('Crisis Indicator Data'!I30=0,0,IF(LOG('Crisis Indicator Data'!I30)&lt;S$4,0,IF(LOG('Crisis Indicator Data'!I30)&gt;S$3,5,ROUND(5-(S$3-LOG('Crisis Indicator Data'!I30))/(S$3-S$4)*5,1)))))</f>
        <v>3.4</v>
      </c>
      <c r="T33" s="165">
        <f>IF('Crisis Indicator Data'!H30="x","x",IF('Crisis Indicator Data'!I30="x","x",'Crisis Indicator Data'!I30/'Crisis Indicator Data'!H30))</f>
        <v>1</v>
      </c>
      <c r="U33" s="147">
        <f t="shared" si="7"/>
        <v>5</v>
      </c>
      <c r="V33" s="147">
        <f t="shared" si="8"/>
        <v>4.2</v>
      </c>
      <c r="W33" s="147" t="str">
        <f>IF('Crisis Indicator Data'!L30="x","x",IF('Crisis Indicator Data'!L30=0,0,IF(LOG('Crisis Indicator Data'!L30)&lt;W$4,0,IF(LOG('Crisis Indicator Data'!L30)&gt;W$3,5,ROUND(5-(W$3-LOG('Crisis Indicator Data'!L30))/(W$3-W$4)*5,1)))))</f>
        <v>x</v>
      </c>
      <c r="X33" s="166" t="str">
        <f>IF(OR('Crisis Indicator Data'!L30="x",'Crisis Indicator Data'!H30="x"),"x",'Crisis Indicator Data'!L30/'Crisis Indicator Data'!H30)</f>
        <v>x</v>
      </c>
      <c r="Y33" s="147" t="str">
        <f t="shared" si="9"/>
        <v>x</v>
      </c>
      <c r="Z33" s="147" t="str">
        <f t="shared" si="10"/>
        <v>x</v>
      </c>
      <c r="AA33" s="147">
        <f t="shared" si="11"/>
        <v>4.2</v>
      </c>
      <c r="AB33" s="167">
        <f t="shared" si="12"/>
        <v>3</v>
      </c>
    </row>
    <row r="34" spans="1:28" x14ac:dyDescent="0.25">
      <c r="A34" s="169" t="str">
        <f>'Crisis Indicator Data'!A31</f>
        <v>Displacement from Russia-Ukraine conflict in Czechia</v>
      </c>
      <c r="B34" s="170" t="str">
        <f>'Crisis Indicator Data'!B31</f>
        <v>Conflict,Displacement</v>
      </c>
      <c r="C34" s="170" t="str">
        <f>'Crisis Indicator Data'!C31</f>
        <v>CZE002</v>
      </c>
      <c r="D34" s="170" t="str">
        <f>'Crisis Indicator Data'!D31</f>
        <v>Czech Republic</v>
      </c>
      <c r="E34" s="171" t="str">
        <f>'Crisis Indicator Data'!E31</f>
        <v>CZE</v>
      </c>
      <c r="F34" s="168">
        <f>IF('Crisis Indicator Data'!F31="x","x",IF(LOG('Crisis Indicator Data'!F31)&lt;F$4,0,IF(LOG('Crisis Indicator Data'!F31)&gt;F$3,5,ROUND(5-(F$3-LOG('Crisis Indicator Data'!F31))/(F$3-F$4)*5,1))))</f>
        <v>3.1</v>
      </c>
      <c r="G34" s="165">
        <f>IF('Crisis Indicator Data'!F31="x","x",IF(LEN(E34)&gt;3,('Crisis Indicator Data'!F31/VLOOKUP('Impact of the crisis'!$C34,'Regional Crises'!$B$1:$R$66,4,FALSE)),'Crisis Indicator Data'!F31/VLOOKUP('Impact of the crisis'!$E34,'Country Indicator Data'!$B$4:$P$300,15,FALSE)))</f>
        <v>0.99970211112550189</v>
      </c>
      <c r="H34" s="147">
        <f t="shared" si="0"/>
        <v>5</v>
      </c>
      <c r="I34" s="147">
        <f t="shared" si="1"/>
        <v>4.05</v>
      </c>
      <c r="J34" s="147">
        <f>IF('Crisis Indicator Data'!G31="x","x",IF(LOG('Crisis Indicator Data'!G31)&lt;J$4,0,IF(LOG('Crisis Indicator Data'!G31)&gt;J$3,5,ROUND(5-(J$3-LOG('Crisis Indicator Data'!G31))/(J$3-J$4)*5,1))))</f>
        <v>3.5</v>
      </c>
      <c r="K34" s="165">
        <f>IF('Crisis Indicator Data'!G31="x","x",IF(LEN(E34)&gt;3,('Crisis Indicator Data'!G31/VLOOKUP('Impact of the crisis'!$C34,'Regional Crises'!$B$1:$R$66,5,FALSE)),'Crisis Indicator Data'!G31/VLOOKUP('Impact of the crisis'!$E34,'Country Indicator Data'!$B$4:$P$300,14,FALSE)))</f>
        <v>1</v>
      </c>
      <c r="L34" s="147">
        <f t="shared" si="2"/>
        <v>5</v>
      </c>
      <c r="M34" s="147">
        <f t="shared" si="3"/>
        <v>4.25</v>
      </c>
      <c r="N34" s="147">
        <f t="shared" si="4"/>
        <v>4.2</v>
      </c>
      <c r="O34" s="147">
        <f>IF('Crisis Indicator Data'!H31="x","x",IF('Crisis Indicator Data'!H31=0,0,IF(LOG('Crisis Indicator Data'!H31)&lt;O$4,0,IF(LOG('Crisis Indicator Data'!H31)&gt;O$3,5,ROUND(5-(O$3-LOG('Crisis Indicator Data'!H31))/(O$3-O$4)*5,1)))))</f>
        <v>1.8</v>
      </c>
      <c r="P34" s="165">
        <f>IF('Crisis Indicator Data'!H31="x","x",'Crisis Indicator Data'!H31/'Crisis Indicator Data'!G31)</f>
        <v>3.3957415565345081E-2</v>
      </c>
      <c r="Q34" s="147">
        <f t="shared" si="5"/>
        <v>0.1</v>
      </c>
      <c r="R34" s="147">
        <f t="shared" si="6"/>
        <v>0.95000000000000007</v>
      </c>
      <c r="S34" s="147">
        <f>IF('Crisis Indicator Data'!I31="x","x",IF('Crisis Indicator Data'!I31=0,0,IF(LOG('Crisis Indicator Data'!I31)&lt;S$4,0,IF(LOG('Crisis Indicator Data'!I31)&gt;S$3,5,ROUND(5-(S$3-LOG('Crisis Indicator Data'!I31))/(S$3-S$4)*5,1)))))</f>
        <v>3.7</v>
      </c>
      <c r="T34" s="165">
        <f>IF('Crisis Indicator Data'!H31="x","x",IF('Crisis Indicator Data'!I31="x","x",'Crisis Indicator Data'!I31/'Crisis Indicator Data'!H31))</f>
        <v>1</v>
      </c>
      <c r="U34" s="147">
        <f t="shared" si="7"/>
        <v>5</v>
      </c>
      <c r="V34" s="147">
        <f t="shared" si="8"/>
        <v>4.4000000000000004</v>
      </c>
      <c r="W34" s="147">
        <f>IF('Crisis Indicator Data'!L31="x","x",IF('Crisis Indicator Data'!L31=0,0,IF(LOG('Crisis Indicator Data'!L31)&lt;W$4,0,IF(LOG('Crisis Indicator Data'!L31)&gt;W$3,5,ROUND(5-(W$3-LOG('Crisis Indicator Data'!L31))/(W$3-W$4)*5,1)))))</f>
        <v>0</v>
      </c>
      <c r="X34" s="166">
        <f>IF(OR('Crisis Indicator Data'!L31="x",'Crisis Indicator Data'!H31="x"),"x",'Crisis Indicator Data'!L31/'Crisis Indicator Data'!H31)</f>
        <v>0</v>
      </c>
      <c r="Y34" s="147">
        <f t="shared" si="9"/>
        <v>0</v>
      </c>
      <c r="Z34" s="147">
        <f t="shared" si="10"/>
        <v>0</v>
      </c>
      <c r="AA34" s="147">
        <f t="shared" si="11"/>
        <v>2.8</v>
      </c>
      <c r="AB34" s="167">
        <f t="shared" si="12"/>
        <v>2</v>
      </c>
    </row>
    <row r="35" spans="1:28" x14ac:dyDescent="0.25">
      <c r="A35" s="169" t="str">
        <f>'Crisis Indicator Data'!A32</f>
        <v>Multiple crises in Djibouti</v>
      </c>
      <c r="B35" s="170" t="str">
        <f>'Crisis Indicator Data'!B32</f>
        <v>Displacement,Drought</v>
      </c>
      <c r="C35" s="170" t="str">
        <f>'Crisis Indicator Data'!C32</f>
        <v>DJI001</v>
      </c>
      <c r="D35" s="170" t="str">
        <f>'Crisis Indicator Data'!D32</f>
        <v>Djibouti</v>
      </c>
      <c r="E35" s="171" t="str">
        <f>'Crisis Indicator Data'!E32</f>
        <v>DJI</v>
      </c>
      <c r="F35" s="168">
        <f>IF('Crisis Indicator Data'!F32="x","x",IF(LOG('Crisis Indicator Data'!F32)&lt;F$4,0,IF(LOG('Crisis Indicator Data'!F32)&gt;F$3,5,ROUND(5-(F$3-LOG('Crisis Indicator Data'!F32))/(F$3-F$4)*5,1))))</f>
        <v>2.2999999999999998</v>
      </c>
      <c r="G35" s="165">
        <f>IF('Crisis Indicator Data'!F32="x","x",IF(LEN(E35)&gt;3,('Crisis Indicator Data'!F32/VLOOKUP('Impact of the crisis'!$C35,'Regional Crises'!$B$1:$R$66,4,FALSE)),'Crisis Indicator Data'!F32/VLOOKUP('Impact of the crisis'!$E35,'Country Indicator Data'!$B$4:$P$300,15,FALSE)))</f>
        <v>1</v>
      </c>
      <c r="H35" s="147">
        <f t="shared" si="0"/>
        <v>5</v>
      </c>
      <c r="I35" s="147">
        <f t="shared" si="1"/>
        <v>3.65</v>
      </c>
      <c r="J35" s="147">
        <f>IF('Crisis Indicator Data'!G32="x","x",IF(LOG('Crisis Indicator Data'!G32)&lt;J$4,0,IF(LOG('Crisis Indicator Data'!G32)&gt;J$3,5,ROUND(5-(J$3-LOG('Crisis Indicator Data'!G32))/(J$3-J$4)*5,1))))</f>
        <v>0.2</v>
      </c>
      <c r="K35" s="165">
        <f>IF('Crisis Indicator Data'!G32="x","x",IF(LEN(E35)&gt;3,('Crisis Indicator Data'!G32/VLOOKUP('Impact of the crisis'!$C35,'Regional Crises'!$B$1:$R$66,5,FALSE)),'Crisis Indicator Data'!G32/VLOOKUP('Impact of the crisis'!$E35,'Country Indicator Data'!$B$4:$P$300,14,FALSE)))</f>
        <v>1</v>
      </c>
      <c r="L35" s="147">
        <f t="shared" si="2"/>
        <v>5</v>
      </c>
      <c r="M35" s="147">
        <f t="shared" si="3"/>
        <v>2.6</v>
      </c>
      <c r="N35" s="147">
        <f t="shared" si="4"/>
        <v>3.2</v>
      </c>
      <c r="O35" s="147">
        <f>IF('Crisis Indicator Data'!H32="x","x",IF('Crisis Indicator Data'!H32=0,0,IF(LOG('Crisis Indicator Data'!H32)&lt;O$4,0,IF(LOG('Crisis Indicator Data'!H32)&gt;O$3,5,ROUND(5-(O$3-LOG('Crisis Indicator Data'!H32))/(O$3-O$4)*5,1)))))</f>
        <v>2.2999999999999998</v>
      </c>
      <c r="P35" s="165">
        <f>IF('Crisis Indicator Data'!H32="x","x",'Crisis Indicator Data'!H32/'Crisis Indicator Data'!G32)</f>
        <v>0.60744500846023686</v>
      </c>
      <c r="Q35" s="147">
        <f t="shared" si="5"/>
        <v>3</v>
      </c>
      <c r="R35" s="147">
        <f t="shared" si="6"/>
        <v>2.65</v>
      </c>
      <c r="S35" s="147">
        <f>IF('Crisis Indicator Data'!I32="x","x",IF('Crisis Indicator Data'!I32=0,0,IF(LOG('Crisis Indicator Data'!I32)&lt;S$4,0,IF(LOG('Crisis Indicator Data'!I32)&gt;S$3,5,ROUND(5-(S$3-LOG('Crisis Indicator Data'!I32))/(S$3-S$4)*5,1)))))</f>
        <v>2.2000000000000002</v>
      </c>
      <c r="T35" s="165">
        <f>IF('Crisis Indicator Data'!H32="x","x",IF('Crisis Indicator Data'!I32="x","x",'Crisis Indicator Data'!I32/'Crisis Indicator Data'!H32))</f>
        <v>5.1532033426183843E-2</v>
      </c>
      <c r="U35" s="147">
        <f t="shared" si="7"/>
        <v>1.7</v>
      </c>
      <c r="V35" s="147">
        <f t="shared" si="8"/>
        <v>2</v>
      </c>
      <c r="W35" s="147">
        <f>IF('Crisis Indicator Data'!L32="x","x",IF('Crisis Indicator Data'!L32=0,0,IF(LOG('Crisis Indicator Data'!L32)&lt;W$4,0,IF(LOG('Crisis Indicator Data'!L32)&gt;W$3,5,ROUND(5-(W$3-LOG('Crisis Indicator Data'!L32))/(W$3-W$4)*5,1)))))</f>
        <v>0</v>
      </c>
      <c r="X35" s="166">
        <f>IF(OR('Crisis Indicator Data'!L32="x",'Crisis Indicator Data'!H32="x"),"x",'Crisis Indicator Data'!L32/'Crisis Indicator Data'!H32)</f>
        <v>0</v>
      </c>
      <c r="Y35" s="147">
        <f t="shared" si="9"/>
        <v>0</v>
      </c>
      <c r="Z35" s="147">
        <f t="shared" si="10"/>
        <v>0</v>
      </c>
      <c r="AA35" s="147">
        <f t="shared" si="11"/>
        <v>1.1000000000000001</v>
      </c>
      <c r="AB35" s="167">
        <f t="shared" si="12"/>
        <v>1.9</v>
      </c>
    </row>
    <row r="36" spans="1:28" x14ac:dyDescent="0.25">
      <c r="A36" s="169" t="str">
        <f>'Crisis Indicator Data'!A33</f>
        <v>Mixed migration in Djibouti</v>
      </c>
      <c r="B36" s="170" t="str">
        <f>'Crisis Indicator Data'!B33</f>
        <v>Displacement</v>
      </c>
      <c r="C36" s="170" t="str">
        <f>'Crisis Indicator Data'!C33</f>
        <v>DJI002</v>
      </c>
      <c r="D36" s="170" t="str">
        <f>'Crisis Indicator Data'!D33</f>
        <v>Djibouti</v>
      </c>
      <c r="E36" s="171" t="str">
        <f>'Crisis Indicator Data'!E33</f>
        <v>DJI</v>
      </c>
      <c r="F36" s="168">
        <f>IF('Crisis Indicator Data'!F33="x","x",IF(LOG('Crisis Indicator Data'!F33)&lt;F$4,0,IF(LOG('Crisis Indicator Data'!F33)&gt;F$3,5,ROUND(5-(F$3-LOG('Crisis Indicator Data'!F33))/(F$3-F$4)*5,1))))</f>
        <v>1.4</v>
      </c>
      <c r="G36" s="165">
        <f>IF('Crisis Indicator Data'!F33="x","x",IF(LEN(E36)&gt;3,('Crisis Indicator Data'!F33/VLOOKUP('Impact of the crisis'!$C36,'Regional Crises'!$B$1:$R$66,4,FALSE)),'Crisis Indicator Data'!F33/VLOOKUP('Impact of the crisis'!$E36,'Country Indicator Data'!$B$4:$P$300,15,FALSE)))</f>
        <v>0.31492666091458155</v>
      </c>
      <c r="H36" s="147">
        <f t="shared" si="0"/>
        <v>1.5</v>
      </c>
      <c r="I36" s="147">
        <f t="shared" si="1"/>
        <v>1.45</v>
      </c>
      <c r="J36" s="147">
        <f>IF('Crisis Indicator Data'!G33="x","x",IF(LOG('Crisis Indicator Data'!G33)&lt;J$4,0,IF(LOG('Crisis Indicator Data'!G33)&gt;J$3,5,ROUND(5-(J$3-LOG('Crisis Indicator Data'!G33))/(J$3-J$4)*5,1))))</f>
        <v>0</v>
      </c>
      <c r="K36" s="165">
        <f>IF('Crisis Indicator Data'!G33="x","x",IF(LEN(E36)&gt;3,('Crisis Indicator Data'!G33/VLOOKUP('Impact of the crisis'!$C36,'Regional Crises'!$B$1:$R$66,5,FALSE)),'Crisis Indicator Data'!G33/VLOOKUP('Impact of the crisis'!$E36,'Country Indicator Data'!$B$4:$P$300,14,FALSE)))</f>
        <v>0.57191201353637899</v>
      </c>
      <c r="L36" s="147">
        <f t="shared" si="2"/>
        <v>2.8</v>
      </c>
      <c r="M36" s="147">
        <f t="shared" si="3"/>
        <v>1.4</v>
      </c>
      <c r="N36" s="147">
        <f t="shared" si="4"/>
        <v>1.4</v>
      </c>
      <c r="O36" s="147">
        <f>IF('Crisis Indicator Data'!H33="x","x",IF('Crisis Indicator Data'!H33=0,0,IF(LOG('Crisis Indicator Data'!H33)&lt;O$4,0,IF(LOG('Crisis Indicator Data'!H33)&gt;O$3,5,ROUND(5-(O$3-LOG('Crisis Indicator Data'!H33))/(O$3-O$4)*5,1)))))</f>
        <v>0</v>
      </c>
      <c r="P36" s="165">
        <f>IF('Crisis Indicator Data'!H33="x","x",'Crisis Indicator Data'!H33/'Crisis Indicator Data'!G33)</f>
        <v>4.5857988165680472E-2</v>
      </c>
      <c r="Q36" s="147">
        <f t="shared" si="5"/>
        <v>0.2</v>
      </c>
      <c r="R36" s="147">
        <f t="shared" si="6"/>
        <v>0.1</v>
      </c>
      <c r="S36" s="147">
        <f>IF('Crisis Indicator Data'!I33="x","x",IF('Crisis Indicator Data'!I33=0,0,IF(LOG('Crisis Indicator Data'!I33)&lt;S$4,0,IF(LOG('Crisis Indicator Data'!I33)&gt;S$3,5,ROUND(5-(S$3-LOG('Crisis Indicator Data'!I33))/(S$3-S$4)*5,1)))))</f>
        <v>2.1</v>
      </c>
      <c r="T36" s="165">
        <f>IF('Crisis Indicator Data'!H33="x","x",IF('Crisis Indicator Data'!I33="x","x",'Crisis Indicator Data'!I33/'Crisis Indicator Data'!H33))</f>
        <v>1</v>
      </c>
      <c r="U36" s="147">
        <f t="shared" si="7"/>
        <v>5</v>
      </c>
      <c r="V36" s="147">
        <f t="shared" si="8"/>
        <v>3.6</v>
      </c>
      <c r="W36" s="147">
        <f>IF('Crisis Indicator Data'!L33="x","x",IF('Crisis Indicator Data'!L33=0,0,IF(LOG('Crisis Indicator Data'!L33)&lt;W$4,0,IF(LOG('Crisis Indicator Data'!L33)&gt;W$3,5,ROUND(5-(W$3-LOG('Crisis Indicator Data'!L33))/(W$3-W$4)*5,1)))))</f>
        <v>0</v>
      </c>
      <c r="X36" s="166">
        <f>IF(OR('Crisis Indicator Data'!L33="x",'Crisis Indicator Data'!H33="x"),"x",'Crisis Indicator Data'!L33/'Crisis Indicator Data'!H33)</f>
        <v>0</v>
      </c>
      <c r="Y36" s="147">
        <f t="shared" si="9"/>
        <v>0</v>
      </c>
      <c r="Z36" s="147">
        <f t="shared" si="10"/>
        <v>0</v>
      </c>
      <c r="AA36" s="147">
        <f t="shared" si="11"/>
        <v>2.2000000000000002</v>
      </c>
      <c r="AB36" s="167">
        <f t="shared" si="12"/>
        <v>1.3</v>
      </c>
    </row>
    <row r="37" spans="1:28" x14ac:dyDescent="0.25">
      <c r="A37" s="169" t="str">
        <f>'Crisis Indicator Data'!A34</f>
        <v>Drought in Djibouti</v>
      </c>
      <c r="B37" s="170" t="str">
        <f>'Crisis Indicator Data'!B34</f>
        <v>Drought</v>
      </c>
      <c r="C37" s="170" t="str">
        <f>'Crisis Indicator Data'!C34</f>
        <v>DJI003</v>
      </c>
      <c r="D37" s="170" t="str">
        <f>'Crisis Indicator Data'!D34</f>
        <v>Djibouti</v>
      </c>
      <c r="E37" s="171" t="str">
        <f>'Crisis Indicator Data'!E34</f>
        <v>DJI</v>
      </c>
      <c r="F37" s="168">
        <f>IF('Crisis Indicator Data'!F34="x","x",IF(LOG('Crisis Indicator Data'!F34)&lt;F$4,0,IF(LOG('Crisis Indicator Data'!F34)&gt;F$3,5,ROUND(5-(F$3-LOG('Crisis Indicator Data'!F34))/(F$3-F$4)*5,1))))</f>
        <v>2.2999999999999998</v>
      </c>
      <c r="G37" s="165">
        <f>IF('Crisis Indicator Data'!F34="x","x",IF(LEN(E37)&gt;3,('Crisis Indicator Data'!F34/VLOOKUP('Impact of the crisis'!$C37,'Regional Crises'!$B$1:$R$66,4,FALSE)),'Crisis Indicator Data'!F34/VLOOKUP('Impact of the crisis'!$E37,'Country Indicator Data'!$B$4:$P$300,15,FALSE)))</f>
        <v>1</v>
      </c>
      <c r="H37" s="147">
        <f t="shared" si="0"/>
        <v>5</v>
      </c>
      <c r="I37" s="147">
        <f t="shared" si="1"/>
        <v>3.65</v>
      </c>
      <c r="J37" s="147">
        <f>IF('Crisis Indicator Data'!G34="x","x",IF(LOG('Crisis Indicator Data'!G34)&lt;J$4,0,IF(LOG('Crisis Indicator Data'!G34)&gt;J$3,5,ROUND(5-(J$3-LOG('Crisis Indicator Data'!G34))/(J$3-J$4)*5,1))))</f>
        <v>0.2</v>
      </c>
      <c r="K37" s="165">
        <f>IF('Crisis Indicator Data'!G34="x","x",IF(LEN(E37)&gt;3,('Crisis Indicator Data'!G34/VLOOKUP('Impact of the crisis'!$C37,'Regional Crises'!$B$1:$R$66,5,FALSE)),'Crisis Indicator Data'!G34/VLOOKUP('Impact of the crisis'!$E37,'Country Indicator Data'!$B$4:$P$300,14,FALSE)))</f>
        <v>1</v>
      </c>
      <c r="L37" s="147">
        <f t="shared" si="2"/>
        <v>5</v>
      </c>
      <c r="M37" s="147">
        <f t="shared" si="3"/>
        <v>2.6</v>
      </c>
      <c r="N37" s="147">
        <f t="shared" si="4"/>
        <v>3.2</v>
      </c>
      <c r="O37" s="147">
        <f>IF('Crisis Indicator Data'!H34="x","x",IF('Crisis Indicator Data'!H34=0,0,IF(LOG('Crisis Indicator Data'!H34)&lt;O$4,0,IF(LOG('Crisis Indicator Data'!H34)&gt;O$3,5,ROUND(5-(O$3-LOG('Crisis Indicator Data'!H34))/(O$3-O$4)*5,1)))))</f>
        <v>2.2000000000000002</v>
      </c>
      <c r="P37" s="165">
        <f>IF('Crisis Indicator Data'!H34="x","x",'Crisis Indicator Data'!H34/'Crisis Indicator Data'!G34)</f>
        <v>0.58121827411167515</v>
      </c>
      <c r="Q37" s="147">
        <f t="shared" si="5"/>
        <v>2.9</v>
      </c>
      <c r="R37" s="147">
        <f t="shared" si="6"/>
        <v>2.5499999999999998</v>
      </c>
      <c r="S37" s="147">
        <f>IF('Crisis Indicator Data'!I34="x","x",IF('Crisis Indicator Data'!I34=0,0,IF(LOG('Crisis Indicator Data'!I34)&lt;S$4,0,IF(LOG('Crisis Indicator Data'!I34)&gt;S$3,5,ROUND(5-(S$3-LOG('Crisis Indicator Data'!I34))/(S$3-S$4)*5,1)))))</f>
        <v>1.1000000000000001</v>
      </c>
      <c r="T37" s="165">
        <f>IF('Crisis Indicator Data'!H34="x","x",IF('Crisis Indicator Data'!I34="x","x",'Crisis Indicator Data'!I34/'Crisis Indicator Data'!H34))</f>
        <v>8.7336244541484712E-3</v>
      </c>
      <c r="U37" s="147">
        <f t="shared" si="7"/>
        <v>0.3</v>
      </c>
      <c r="V37" s="147">
        <f t="shared" si="8"/>
        <v>0.7</v>
      </c>
      <c r="W37" s="147">
        <f>IF('Crisis Indicator Data'!L34="x","x",IF('Crisis Indicator Data'!L34=0,0,IF(LOG('Crisis Indicator Data'!L34)&lt;W$4,0,IF(LOG('Crisis Indicator Data'!L34)&gt;W$3,5,ROUND(5-(W$3-LOG('Crisis Indicator Data'!L34))/(W$3-W$4)*5,1)))))</f>
        <v>0</v>
      </c>
      <c r="X37" s="166">
        <f>IF(OR('Crisis Indicator Data'!L34="x",'Crisis Indicator Data'!H34="x"),"x",'Crisis Indicator Data'!L34/'Crisis Indicator Data'!H34)</f>
        <v>0</v>
      </c>
      <c r="Y37" s="147">
        <f t="shared" si="9"/>
        <v>0</v>
      </c>
      <c r="Z37" s="147">
        <f t="shared" si="10"/>
        <v>0</v>
      </c>
      <c r="AA37" s="147">
        <f t="shared" si="11"/>
        <v>0.4</v>
      </c>
      <c r="AB37" s="167">
        <f t="shared" si="12"/>
        <v>1.6</v>
      </c>
    </row>
    <row r="38" spans="1:28" x14ac:dyDescent="0.25">
      <c r="A38" s="169" t="str">
        <f>'Crisis Indicator Data'!A35</f>
        <v>Venezuela displacement in Dominican Republic</v>
      </c>
      <c r="B38" s="170" t="str">
        <f>'Crisis Indicator Data'!B35</f>
        <v>Displacement</v>
      </c>
      <c r="C38" s="170" t="str">
        <f>'Crisis Indicator Data'!C35</f>
        <v>DOM002</v>
      </c>
      <c r="D38" s="170" t="str">
        <f>'Crisis Indicator Data'!D35</f>
        <v>Dominican Republic</v>
      </c>
      <c r="E38" s="171" t="str">
        <f>'Crisis Indicator Data'!E35</f>
        <v>DOM</v>
      </c>
      <c r="F38" s="168">
        <f>IF('Crisis Indicator Data'!F35="x","x",IF(LOG('Crisis Indicator Data'!F35)&lt;F$4,0,IF(LOG('Crisis Indicator Data'!F35)&gt;F$3,5,ROUND(5-(F$3-LOG('Crisis Indicator Data'!F35))/(F$3-F$4)*5,1))))</f>
        <v>2.8</v>
      </c>
      <c r="G38" s="165">
        <f>IF('Crisis Indicator Data'!F35="x","x",IF(LEN(E38)&gt;3,('Crisis Indicator Data'!F35/VLOOKUP('Impact of the crisis'!$C38,'Regional Crises'!$B$1:$R$66,4,FALSE)),'Crisis Indicator Data'!F35/VLOOKUP('Impact of the crisis'!$E38,'Country Indicator Data'!$B$4:$P$300,15,FALSE)))</f>
        <v>1</v>
      </c>
      <c r="H38" s="147">
        <f t="shared" ref="H38:H69" si="13">IF(G38="x","x",IF(G38&lt;H$4,0,IF(G38&gt;H$3,5,ROUND(5-(H$3-G38)/(H$3-H$4)*5,1))))</f>
        <v>5</v>
      </c>
      <c r="I38" s="147">
        <f t="shared" ref="I38:I69" si="14">IF(AND(H38="x",F38="x"),"x",AVERAGE(F38,H38))</f>
        <v>3.9</v>
      </c>
      <c r="J38" s="147">
        <f>IF('Crisis Indicator Data'!G35="x","x",IF(LOG('Crisis Indicator Data'!G35)&lt;J$4,0,IF(LOG('Crisis Indicator Data'!G35)&gt;J$3,5,ROUND(5-(J$3-LOG('Crisis Indicator Data'!G35))/(J$3-J$4)*5,1))))</f>
        <v>3.5</v>
      </c>
      <c r="K38" s="165">
        <f>IF('Crisis Indicator Data'!G35="x","x",IF(LEN(E38)&gt;3,('Crisis Indicator Data'!G35/VLOOKUP('Impact of the crisis'!$C38,'Regional Crises'!$B$1:$R$66,5,FALSE)),'Crisis Indicator Data'!G35/VLOOKUP('Impact of the crisis'!$E38,'Country Indicator Data'!$B$4:$P$300,14,FALSE)))</f>
        <v>1.2529569292568623</v>
      </c>
      <c r="L38" s="147">
        <f t="shared" ref="L38:L69" si="15">IF(K38="x","x",IF(K38&lt;L$4,0,IF(K38&gt;L$3,5,ROUND(5-(L$3-K38)/(L$3-L$4)*5,1))))</f>
        <v>5</v>
      </c>
      <c r="M38" s="147">
        <f t="shared" ref="M38:M69" si="16">IF(AND(L38="x",J38="x"),"x",AVERAGE(J38,L38))</f>
        <v>4.25</v>
      </c>
      <c r="N38" s="147">
        <f t="shared" ref="N38:N69" si="17">IF(AND(M38="x",I38="x"),"x",IF(OR(M38="x",I38="x"),AVERAGE(I38,M38),ROUND((5-GEOMEAN(((5-I38)/5*4+1),((5-M38)/5*4+1)))/4*5,1)))</f>
        <v>4.0999999999999996</v>
      </c>
      <c r="O38" s="147">
        <f>IF('Crisis Indicator Data'!H35="x","x",IF('Crisis Indicator Data'!H35=0,0,IF(LOG('Crisis Indicator Data'!H35)&lt;O$4,0,IF(LOG('Crisis Indicator Data'!H35)&gt;O$3,5,ROUND(5-(O$3-LOG('Crisis Indicator Data'!H35))/(O$3-O$4)*5,1)))))</f>
        <v>1.1000000000000001</v>
      </c>
      <c r="P38" s="165">
        <f>IF('Crisis Indicator Data'!H35="x","x",'Crisis Indicator Data'!H35/'Crisis Indicator Data'!G35)</f>
        <v>1.3180158518122717E-2</v>
      </c>
      <c r="Q38" s="147">
        <f t="shared" ref="Q38:Q69" si="18">IF(P38="x","x",IF(P38&lt;Q$4,0,IF(P38&gt;Q$3,5,ROUND(5-(Q$3-P38)/(Q$3-Q$4)*5,1))))</f>
        <v>0</v>
      </c>
      <c r="R38" s="147">
        <f t="shared" ref="R38:R69" si="19">IF(AND(Q38="x",O38="x"),"x",AVERAGE(O38,Q38))</f>
        <v>0.55000000000000004</v>
      </c>
      <c r="S38" s="147">
        <f>IF('Crisis Indicator Data'!I35="x","x",IF('Crisis Indicator Data'!I35=0,0,IF(LOG('Crisis Indicator Data'!I35)&lt;S$4,0,IF(LOG('Crisis Indicator Data'!I35)&gt;S$3,5,ROUND(5-(S$3-LOG('Crisis Indicator Data'!I35))/(S$3-S$4)*5,1)))))</f>
        <v>3.1</v>
      </c>
      <c r="T38" s="165">
        <f>IF('Crisis Indicator Data'!H35="x","x",IF('Crisis Indicator Data'!I35="x","x",'Crisis Indicator Data'!I35/'Crisis Indicator Data'!H35))</f>
        <v>1</v>
      </c>
      <c r="U38" s="147">
        <f t="shared" ref="U38:U69" si="20">IF(T38="x","x",IF(T38&lt;U$4,0,IF(T38&gt;U$3,5,ROUND(5-(U$3-T38)/(U$3-U$4)*5,1))))</f>
        <v>5</v>
      </c>
      <c r="V38" s="147">
        <f t="shared" ref="V38:V69" si="21">IF(AND(U38="x",S38="x"),"x",ROUND(AVERAGE(S38,U38),1))</f>
        <v>4.0999999999999996</v>
      </c>
      <c r="W38" s="147" t="str">
        <f>IF('Crisis Indicator Data'!L35="x","x",IF('Crisis Indicator Data'!L35=0,0,IF(LOG('Crisis Indicator Data'!L35)&lt;W$4,0,IF(LOG('Crisis Indicator Data'!L35)&gt;W$3,5,ROUND(5-(W$3-LOG('Crisis Indicator Data'!L35))/(W$3-W$4)*5,1)))))</f>
        <v>x</v>
      </c>
      <c r="X38" s="166" t="str">
        <f>IF(OR('Crisis Indicator Data'!L35="x",'Crisis Indicator Data'!H35="x"),"x",'Crisis Indicator Data'!L35/'Crisis Indicator Data'!H35)</f>
        <v>x</v>
      </c>
      <c r="Y38" s="147" t="str">
        <f t="shared" ref="Y38:Y69" si="22">IF(X38="x","x",IF(X38&lt;Y$4,0,IF(X38&gt;Y$3,5,ROUND(5-(Y$3-X38)/(Y$3-Y$4)*5,1))))</f>
        <v>x</v>
      </c>
      <c r="Z38" s="147" t="str">
        <f t="shared" ref="Z38:Z69" si="23">IF(AND(Y38="x",W38="x"),"x",ROUND(AVERAGE(W38,Y38),1))</f>
        <v>x</v>
      </c>
      <c r="AA38" s="147">
        <f t="shared" ref="AA38:AA69" si="24">IF(AND(V38="x",Z38="x"),"x",IF(OR(V38="x",Z38="x"),AVERAGE(V38,Z38),ROUND((5-GEOMEAN(((5-V38)/5*4+1),((5-Z38)/5*4+1)))/4*5,1)))</f>
        <v>4.0999999999999996</v>
      </c>
      <c r="AB38" s="167">
        <f t="shared" ref="AB38:AB69" si="25">IF(AND(R38="x",AA38="x"),"x",IF(OR(R38="x",AA38="x"),AVERAGE(R38,AA38),ROUND((5-GEOMEAN(((5-R38)/5*4+1),((5-AA38)/5*4+1)))/4*5,1)))</f>
        <v>2.7</v>
      </c>
    </row>
    <row r="39" spans="1:28" x14ac:dyDescent="0.25">
      <c r="A39" s="169" t="str">
        <f>'Crisis Indicator Data'!A36</f>
        <v>Mixed migration flows in Algeria</v>
      </c>
      <c r="B39" s="170" t="str">
        <f>'Crisis Indicator Data'!B36</f>
        <v>Displacement</v>
      </c>
      <c r="C39" s="170" t="str">
        <f>'Crisis Indicator Data'!C36</f>
        <v>DZA002</v>
      </c>
      <c r="D39" s="170" t="str">
        <f>'Crisis Indicator Data'!D36</f>
        <v>Algeria</v>
      </c>
      <c r="E39" s="171" t="str">
        <f>'Crisis Indicator Data'!E36</f>
        <v>DZA</v>
      </c>
      <c r="F39" s="168">
        <f>IF('Crisis Indicator Data'!F36="x","x",IF(LOG('Crisis Indicator Data'!F36)&lt;F$4,0,IF(LOG('Crisis Indicator Data'!F36)&gt;F$3,5,ROUND(5-(F$3-LOG('Crisis Indicator Data'!F36))/(F$3-F$4)*5,1))))</f>
        <v>5</v>
      </c>
      <c r="G39" s="165">
        <f>IF('Crisis Indicator Data'!F36="x","x",IF(LEN(E39)&gt;3,('Crisis Indicator Data'!F36/VLOOKUP('Impact of the crisis'!$C39,'Regional Crises'!$B$1:$R$66,4,FALSE)),'Crisis Indicator Data'!F36/VLOOKUP('Impact of the crisis'!$E39,'Country Indicator Data'!$B$4:$P$300,15,FALSE)))</f>
        <v>1</v>
      </c>
      <c r="H39" s="147">
        <f t="shared" si="13"/>
        <v>5</v>
      </c>
      <c r="I39" s="147">
        <f t="shared" si="14"/>
        <v>5</v>
      </c>
      <c r="J39" s="147">
        <f>IF('Crisis Indicator Data'!G36="x","x",IF(LOG('Crisis Indicator Data'!G36)&lt;J$4,0,IF(LOG('Crisis Indicator Data'!G36)&gt;J$3,5,ROUND(5-(J$3-LOG('Crisis Indicator Data'!G36))/(J$3-J$4)*5,1))))</f>
        <v>5</v>
      </c>
      <c r="K39" s="165">
        <f>IF('Crisis Indicator Data'!G36="x","x",IF(LEN(E39)&gt;3,('Crisis Indicator Data'!G36/VLOOKUP('Impact of the crisis'!$C39,'Regional Crises'!$B$1:$R$66,5,FALSE)),'Crisis Indicator Data'!G36/VLOOKUP('Impact of the crisis'!$E39,'Country Indicator Data'!$B$4:$P$300,14,FALSE)))</f>
        <v>1</v>
      </c>
      <c r="L39" s="147">
        <f t="shared" si="15"/>
        <v>5</v>
      </c>
      <c r="M39" s="147">
        <f t="shared" si="16"/>
        <v>5</v>
      </c>
      <c r="N39" s="147">
        <f t="shared" si="17"/>
        <v>5</v>
      </c>
      <c r="O39" s="147">
        <f>IF('Crisis Indicator Data'!H36="x","x",IF('Crisis Indicator Data'!H36=0,0,IF(LOG('Crisis Indicator Data'!H36)&lt;O$4,0,IF(LOG('Crisis Indicator Data'!H36)&gt;O$3,5,ROUND(5-(O$3-LOG('Crisis Indicator Data'!H36))/(O$3-O$4)*5,1)))))</f>
        <v>1.5</v>
      </c>
      <c r="P39" s="165">
        <f>IF('Crisis Indicator Data'!H36="x","x",'Crisis Indicator Data'!H36/'Crisis Indicator Data'!G36)</f>
        <v>5.7444903129982745E-3</v>
      </c>
      <c r="Q39" s="147">
        <f t="shared" si="18"/>
        <v>0</v>
      </c>
      <c r="R39" s="147">
        <f t="shared" si="19"/>
        <v>0.75</v>
      </c>
      <c r="S39" s="147">
        <f>IF('Crisis Indicator Data'!I36="x","x",IF('Crisis Indicator Data'!I36=0,0,IF(LOG('Crisis Indicator Data'!I36)&lt;S$4,0,IF(LOG('Crisis Indicator Data'!I36)&gt;S$3,5,ROUND(5-(S$3-LOG('Crisis Indicator Data'!I36))/(S$3-S$4)*5,1)))))</f>
        <v>3.5</v>
      </c>
      <c r="T39" s="165">
        <f>IF('Crisis Indicator Data'!H36="x","x",IF('Crisis Indicator Data'!I36="x","x",'Crisis Indicator Data'!I36/'Crisis Indicator Data'!H36))</f>
        <v>1</v>
      </c>
      <c r="U39" s="147">
        <f t="shared" si="20"/>
        <v>5</v>
      </c>
      <c r="V39" s="147">
        <f t="shared" si="21"/>
        <v>4.3</v>
      </c>
      <c r="W39" s="147">
        <f>IF('Crisis Indicator Data'!L36="x","x",IF('Crisis Indicator Data'!L36=0,0,IF(LOG('Crisis Indicator Data'!L36)&lt;W$4,0,IF(LOG('Crisis Indicator Data'!L36)&gt;W$3,5,ROUND(5-(W$3-LOG('Crisis Indicator Data'!L36))/(W$3-W$4)*5,1)))))</f>
        <v>2</v>
      </c>
      <c r="X39" s="166">
        <f>IF(OR('Crisis Indicator Data'!L36="x",'Crisis Indicator Data'!H36="x"),"x",'Crisis Indicator Data'!L36/'Crisis Indicator Data'!H36)</f>
        <v>9.5057034220532313E-5</v>
      </c>
      <c r="Y39" s="147">
        <f t="shared" si="22"/>
        <v>4.8</v>
      </c>
      <c r="Z39" s="147">
        <f t="shared" si="23"/>
        <v>3.4</v>
      </c>
      <c r="AA39" s="147">
        <f t="shared" si="24"/>
        <v>3.9</v>
      </c>
      <c r="AB39" s="167">
        <f t="shared" si="25"/>
        <v>2.7</v>
      </c>
    </row>
    <row r="40" spans="1:28" x14ac:dyDescent="0.25">
      <c r="A40" s="169" t="str">
        <f>'Crisis Indicator Data'!A37</f>
        <v>Sahrawi refugees in Algeria</v>
      </c>
      <c r="B40" s="170" t="str">
        <f>'Crisis Indicator Data'!B37</f>
        <v>Displacement</v>
      </c>
      <c r="C40" s="170" t="str">
        <f>'Crisis Indicator Data'!C37</f>
        <v>DZA003</v>
      </c>
      <c r="D40" s="170" t="str">
        <f>'Crisis Indicator Data'!D37</f>
        <v>Algeria</v>
      </c>
      <c r="E40" s="171" t="str">
        <f>'Crisis Indicator Data'!E37</f>
        <v>DZA</v>
      </c>
      <c r="F40" s="168">
        <f>IF('Crisis Indicator Data'!F37="x","x",IF(LOG('Crisis Indicator Data'!F37)&lt;F$4,0,IF(LOG('Crisis Indicator Data'!F37)&gt;F$3,5,ROUND(5-(F$3-LOG('Crisis Indicator Data'!F37))/(F$3-F$4)*5,1))))</f>
        <v>3.7</v>
      </c>
      <c r="G40" s="165">
        <f>IF('Crisis Indicator Data'!F37="x","x",IF(LEN(E40)&gt;3,('Crisis Indicator Data'!F37/VLOOKUP('Impact of the crisis'!$C40,'Regional Crises'!$B$1:$R$66,4,FALSE)),'Crisis Indicator Data'!F37/VLOOKUP('Impact of the crisis'!$E40,'Country Indicator Data'!$B$4:$P$300,15,FALSE)))</f>
        <v>6.6757888452186873E-2</v>
      </c>
      <c r="H40" s="147">
        <f t="shared" si="13"/>
        <v>0.2</v>
      </c>
      <c r="I40" s="147">
        <f t="shared" si="14"/>
        <v>1.9500000000000002</v>
      </c>
      <c r="J40" s="147">
        <f>IF('Crisis Indicator Data'!G37="x","x",IF(LOG('Crisis Indicator Data'!G37)&lt;J$4,0,IF(LOG('Crisis Indicator Data'!G37)&gt;J$3,5,ROUND(5-(J$3-LOG('Crisis Indicator Data'!G37))/(J$3-J$4)*5,1))))</f>
        <v>0</v>
      </c>
      <c r="K40" s="165">
        <f>IF('Crisis Indicator Data'!G37="x","x",IF(LEN(E40)&gt;3,('Crisis Indicator Data'!G37/VLOOKUP('Impact of the crisis'!$C40,'Regional Crises'!$B$1:$R$66,5,FALSE)),'Crisis Indicator Data'!G37/VLOOKUP('Impact of the crisis'!$E40,'Country Indicator Data'!$B$4:$P$300,14,FALSE)))</f>
        <v>4.8708035733787654E-3</v>
      </c>
      <c r="L40" s="147">
        <f t="shared" si="15"/>
        <v>0</v>
      </c>
      <c r="M40" s="147">
        <f t="shared" si="16"/>
        <v>0</v>
      </c>
      <c r="N40" s="147">
        <f t="shared" si="17"/>
        <v>1.1000000000000001</v>
      </c>
      <c r="O40" s="147">
        <f>IF('Crisis Indicator Data'!H37="x","x",IF('Crisis Indicator Data'!H37=0,0,IF(LOG('Crisis Indicator Data'!H37)&lt;O$4,0,IF(LOG('Crisis Indicator Data'!H37)&gt;O$3,5,ROUND(5-(O$3-LOG('Crisis Indicator Data'!H37))/(O$3-O$4)*5,1)))))</f>
        <v>1.2</v>
      </c>
      <c r="P40" s="165">
        <f>IF('Crisis Indicator Data'!H37="x","x",'Crisis Indicator Data'!H37/'Crisis Indicator Data'!G37)</f>
        <v>0.78026905829596416</v>
      </c>
      <c r="Q40" s="147">
        <f t="shared" si="18"/>
        <v>3.9</v>
      </c>
      <c r="R40" s="147">
        <f t="shared" si="19"/>
        <v>2.5499999999999998</v>
      </c>
      <c r="S40" s="147" t="str">
        <f>IF('Crisis Indicator Data'!I37="x","x",IF('Crisis Indicator Data'!I37=0,0,IF(LOG('Crisis Indicator Data'!I37)&lt;S$4,0,IF(LOG('Crisis Indicator Data'!I37)&gt;S$3,5,ROUND(5-(S$3-LOG('Crisis Indicator Data'!I37))/(S$3-S$4)*5,1)))))</f>
        <v>x</v>
      </c>
      <c r="T40" s="165" t="str">
        <f>IF('Crisis Indicator Data'!H37="x","x",IF('Crisis Indicator Data'!I37="x","x",'Crisis Indicator Data'!I37/'Crisis Indicator Data'!H37))</f>
        <v>x</v>
      </c>
      <c r="U40" s="147" t="str">
        <f t="shared" si="20"/>
        <v>x</v>
      </c>
      <c r="V40" s="147" t="str">
        <f t="shared" si="21"/>
        <v>x</v>
      </c>
      <c r="W40" s="147">
        <f>IF('Crisis Indicator Data'!L37="x","x",IF('Crisis Indicator Data'!L37=0,0,IF(LOG('Crisis Indicator Data'!L37)&lt;W$4,0,IF(LOG('Crisis Indicator Data'!L37)&gt;W$3,5,ROUND(5-(W$3-LOG('Crisis Indicator Data'!L37))/(W$3-W$4)*5,1)))))</f>
        <v>0</v>
      </c>
      <c r="X40" s="166">
        <f>IF(OR('Crisis Indicator Data'!L37="x",'Crisis Indicator Data'!H37="x"),"x",'Crisis Indicator Data'!L37/'Crisis Indicator Data'!H37)</f>
        <v>0</v>
      </c>
      <c r="Y40" s="147">
        <f t="shared" si="22"/>
        <v>0</v>
      </c>
      <c r="Z40" s="147">
        <f t="shared" si="23"/>
        <v>0</v>
      </c>
      <c r="AA40" s="147">
        <f t="shared" si="24"/>
        <v>0</v>
      </c>
      <c r="AB40" s="167">
        <f t="shared" si="25"/>
        <v>1.4</v>
      </c>
    </row>
    <row r="41" spans="1:28" x14ac:dyDescent="0.25">
      <c r="A41" s="169" t="str">
        <f>'Crisis Indicator Data'!A38</f>
        <v>Multiple crises in Algeria</v>
      </c>
      <c r="B41" s="170" t="str">
        <f>'Crisis Indicator Data'!B38</f>
        <v>Displacement</v>
      </c>
      <c r="C41" s="170" t="str">
        <f>'Crisis Indicator Data'!C38</f>
        <v>DZA004</v>
      </c>
      <c r="D41" s="170" t="str">
        <f>'Crisis Indicator Data'!D38</f>
        <v>Algeria</v>
      </c>
      <c r="E41" s="171" t="str">
        <f>'Crisis Indicator Data'!E38</f>
        <v>DZA</v>
      </c>
      <c r="F41" s="168">
        <f>IF('Crisis Indicator Data'!F38="x","x",IF(LOG('Crisis Indicator Data'!F38)&lt;F$4,0,IF(LOG('Crisis Indicator Data'!F38)&gt;F$3,5,ROUND(5-(F$3-LOG('Crisis Indicator Data'!F38))/(F$3-F$4)*5,1))))</f>
        <v>5</v>
      </c>
      <c r="G41" s="165">
        <f>IF('Crisis Indicator Data'!F38="x","x",IF(LEN(E41)&gt;3,('Crisis Indicator Data'!F38/VLOOKUP('Impact of the crisis'!$C41,'Regional Crises'!$B$1:$R$66,4,FALSE)),'Crisis Indicator Data'!F38/VLOOKUP('Impact of the crisis'!$E41,'Country Indicator Data'!$B$4:$P$300,15,FALSE)))</f>
        <v>1</v>
      </c>
      <c r="H41" s="147">
        <f t="shared" si="13"/>
        <v>5</v>
      </c>
      <c r="I41" s="147">
        <f t="shared" si="14"/>
        <v>5</v>
      </c>
      <c r="J41" s="147">
        <f>IF('Crisis Indicator Data'!G38="x","x",IF(LOG('Crisis Indicator Data'!G38)&lt;J$4,0,IF(LOG('Crisis Indicator Data'!G38)&gt;J$3,5,ROUND(5-(J$3-LOG('Crisis Indicator Data'!G38))/(J$3-J$4)*5,1))))</f>
        <v>5</v>
      </c>
      <c r="K41" s="165">
        <f>IF('Crisis Indicator Data'!G38="x","x",IF(LEN(E41)&gt;3,('Crisis Indicator Data'!G38/VLOOKUP('Impact of the crisis'!$C41,'Regional Crises'!$B$1:$R$66,5,FALSE)),'Crisis Indicator Data'!G38/VLOOKUP('Impact of the crisis'!$E41,'Country Indicator Data'!$B$4:$P$300,14,FALSE)))</f>
        <v>1.0048708035733787</v>
      </c>
      <c r="L41" s="147">
        <f t="shared" si="15"/>
        <v>5</v>
      </c>
      <c r="M41" s="147">
        <f t="shared" si="16"/>
        <v>5</v>
      </c>
      <c r="N41" s="147">
        <f t="shared" si="17"/>
        <v>5</v>
      </c>
      <c r="O41" s="147">
        <f>IF('Crisis Indicator Data'!H38="x","x",IF('Crisis Indicator Data'!H38=0,0,IF(LOG('Crisis Indicator Data'!H38)&lt;O$4,0,IF(LOG('Crisis Indicator Data'!H38)&gt;O$3,5,ROUND(5-(O$3-LOG('Crisis Indicator Data'!H38))/(O$3-O$4)*5,1)))))</f>
        <v>1.9</v>
      </c>
      <c r="P41" s="165">
        <f>IF('Crisis Indicator Data'!H38="x","x",'Crisis Indicator Data'!H38/'Crisis Indicator Data'!G38)</f>
        <v>9.4987610311698476E-3</v>
      </c>
      <c r="Q41" s="147">
        <f t="shared" si="18"/>
        <v>0</v>
      </c>
      <c r="R41" s="147">
        <f t="shared" si="19"/>
        <v>0.95</v>
      </c>
      <c r="S41" s="147">
        <f>IF('Crisis Indicator Data'!I38="x","x",IF('Crisis Indicator Data'!I38=0,0,IF(LOG('Crisis Indicator Data'!I38)&lt;S$4,0,IF(LOG('Crisis Indicator Data'!I38)&gt;S$3,5,ROUND(5-(S$3-LOG('Crisis Indicator Data'!I38))/(S$3-S$4)*5,1)))))</f>
        <v>3.5</v>
      </c>
      <c r="T41" s="165">
        <f>IF('Crisis Indicator Data'!H38="x","x",IF('Crisis Indicator Data'!I38="x","x",'Crisis Indicator Data'!I38/'Crisis Indicator Data'!H38))</f>
        <v>0.60183066361556059</v>
      </c>
      <c r="U41" s="147">
        <f t="shared" si="20"/>
        <v>5</v>
      </c>
      <c r="V41" s="147">
        <f t="shared" si="21"/>
        <v>4.3</v>
      </c>
      <c r="W41" s="147">
        <f>IF('Crisis Indicator Data'!L38="x","x",IF('Crisis Indicator Data'!L38=0,0,IF(LOG('Crisis Indicator Data'!L38)&lt;W$4,0,IF(LOG('Crisis Indicator Data'!L38)&gt;W$3,5,ROUND(5-(W$3-LOG('Crisis Indicator Data'!L38))/(W$3-W$4)*5,1)))))</f>
        <v>2</v>
      </c>
      <c r="X41" s="166">
        <f>IF(OR('Crisis Indicator Data'!L38="x",'Crisis Indicator Data'!H38="x"),"x",'Crisis Indicator Data'!L38/'Crisis Indicator Data'!H38)</f>
        <v>5.9496567505720823E-5</v>
      </c>
      <c r="Y41" s="147">
        <f t="shared" si="22"/>
        <v>3</v>
      </c>
      <c r="Z41" s="147">
        <f t="shared" si="23"/>
        <v>2.5</v>
      </c>
      <c r="AA41" s="147">
        <f t="shared" si="24"/>
        <v>3.5</v>
      </c>
      <c r="AB41" s="167">
        <f t="shared" si="25"/>
        <v>2.4</v>
      </c>
    </row>
    <row r="42" spans="1:28" x14ac:dyDescent="0.25">
      <c r="A42" s="169" t="str">
        <f>'Crisis Indicator Data'!A39</f>
        <v>Venezuela displacement in Ecuador</v>
      </c>
      <c r="B42" s="170" t="str">
        <f>'Crisis Indicator Data'!B39</f>
        <v>Displacement</v>
      </c>
      <c r="C42" s="170" t="str">
        <f>'Crisis Indicator Data'!C39</f>
        <v>ECU002</v>
      </c>
      <c r="D42" s="170" t="str">
        <f>'Crisis Indicator Data'!D39</f>
        <v>Ecuador</v>
      </c>
      <c r="E42" s="171" t="str">
        <f>'Crisis Indicator Data'!E39</f>
        <v>ECU</v>
      </c>
      <c r="F42" s="168">
        <f>IF('Crisis Indicator Data'!F39="x","x",IF(LOG('Crisis Indicator Data'!F39)&lt;F$4,0,IF(LOG('Crisis Indicator Data'!F39)&gt;F$3,5,ROUND(5-(F$3-LOG('Crisis Indicator Data'!F39))/(F$3-F$4)*5,1))))</f>
        <v>4</v>
      </c>
      <c r="G42" s="165">
        <f>IF('Crisis Indicator Data'!F39="x","x",IF(LEN(E42)&gt;3,('Crisis Indicator Data'!F39/VLOOKUP('Impact of the crisis'!$C42,'Regional Crises'!$B$1:$R$66,4,FALSE)),'Crisis Indicator Data'!F39/VLOOKUP('Impact of the crisis'!$E42,'Country Indicator Data'!$B$4:$P$300,15,FALSE)))</f>
        <v>1</v>
      </c>
      <c r="H42" s="147">
        <f t="shared" si="13"/>
        <v>5</v>
      </c>
      <c r="I42" s="147">
        <f t="shared" si="14"/>
        <v>4.5</v>
      </c>
      <c r="J42" s="147">
        <f>IF('Crisis Indicator Data'!G39="x","x",IF(LOG('Crisis Indicator Data'!G39)&lt;J$4,0,IF(LOG('Crisis Indicator Data'!G39)&gt;J$3,5,ROUND(5-(J$3-LOG('Crisis Indicator Data'!G39))/(J$3-J$4)*5,1))))</f>
        <v>4.2</v>
      </c>
      <c r="K42" s="165">
        <f>IF('Crisis Indicator Data'!G39="x","x",IF(LEN(E42)&gt;3,('Crisis Indicator Data'!G39/VLOOKUP('Impact of the crisis'!$C42,'Regional Crises'!$B$1:$R$66,5,FALSE)),'Crisis Indicator Data'!G39/VLOOKUP('Impact of the crisis'!$E42,'Country Indicator Data'!$B$4:$P$300,14,FALSE)))</f>
        <v>1</v>
      </c>
      <c r="L42" s="147">
        <f t="shared" si="15"/>
        <v>5</v>
      </c>
      <c r="M42" s="147">
        <f t="shared" si="16"/>
        <v>4.5999999999999996</v>
      </c>
      <c r="N42" s="147">
        <f t="shared" si="17"/>
        <v>4.5999999999999996</v>
      </c>
      <c r="O42" s="147">
        <f>IF('Crisis Indicator Data'!H39="x","x",IF('Crisis Indicator Data'!H39=0,0,IF(LOG('Crisis Indicator Data'!H39)&lt;O$4,0,IF(LOG('Crisis Indicator Data'!H39)&gt;O$3,5,ROUND(5-(O$3-LOG('Crisis Indicator Data'!H39))/(O$3-O$4)*5,1)))))</f>
        <v>4</v>
      </c>
      <c r="P42" s="165">
        <f>IF('Crisis Indicator Data'!H39="x","x",'Crisis Indicator Data'!H39/'Crisis Indicator Data'!G39)</f>
        <v>0.42175434698072328</v>
      </c>
      <c r="Q42" s="147">
        <f t="shared" si="18"/>
        <v>2.1</v>
      </c>
      <c r="R42" s="147">
        <f t="shared" si="19"/>
        <v>3.05</v>
      </c>
      <c r="S42" s="147">
        <f>IF('Crisis Indicator Data'!I39="x","x",IF('Crisis Indicator Data'!I39=0,0,IF(LOG('Crisis Indicator Data'!I39)&lt;S$4,0,IF(LOG('Crisis Indicator Data'!I39)&gt;S$3,5,ROUND(5-(S$3-LOG('Crisis Indicator Data'!I39))/(S$3-S$4)*5,1)))))</f>
        <v>3.8</v>
      </c>
      <c r="T42" s="165">
        <f>IF('Crisis Indicator Data'!H39="x","x",IF('Crisis Indicator Data'!I39="x","x",'Crisis Indicator Data'!I39/'Crisis Indicator Data'!H39))</f>
        <v>6.256585879873551E-2</v>
      </c>
      <c r="U42" s="147">
        <f t="shared" si="20"/>
        <v>2.1</v>
      </c>
      <c r="V42" s="147">
        <f t="shared" si="21"/>
        <v>3</v>
      </c>
      <c r="W42" s="147">
        <f>IF('Crisis Indicator Data'!L39="x","x",IF('Crisis Indicator Data'!L39=0,0,IF(LOG('Crisis Indicator Data'!L39)&lt;W$4,0,IF(LOG('Crisis Indicator Data'!L39)&gt;W$3,5,ROUND(5-(W$3-LOG('Crisis Indicator Data'!L39))/(W$3-W$4)*5,1)))))</f>
        <v>0</v>
      </c>
      <c r="X42" s="166">
        <f>IF(OR('Crisis Indicator Data'!L39="x",'Crisis Indicator Data'!H39="x"),"x",'Crisis Indicator Data'!L39/'Crisis Indicator Data'!H39)</f>
        <v>0</v>
      </c>
      <c r="Y42" s="147">
        <f t="shared" si="22"/>
        <v>0</v>
      </c>
      <c r="Z42" s="147">
        <f t="shared" si="23"/>
        <v>0</v>
      </c>
      <c r="AA42" s="147">
        <f t="shared" si="24"/>
        <v>1.7</v>
      </c>
      <c r="AB42" s="167">
        <f t="shared" si="25"/>
        <v>2.4</v>
      </c>
    </row>
    <row r="43" spans="1:28" x14ac:dyDescent="0.25">
      <c r="A43" s="169" t="str">
        <f>'Crisis Indicator Data'!A40</f>
        <v>Refugees in Egypt</v>
      </c>
      <c r="B43" s="170" t="str">
        <f>'Crisis Indicator Data'!B40</f>
        <v>Displacement,Conflict</v>
      </c>
      <c r="C43" s="170" t="str">
        <f>'Crisis Indicator Data'!C40</f>
        <v>EGY004</v>
      </c>
      <c r="D43" s="170" t="str">
        <f>'Crisis Indicator Data'!D40</f>
        <v>Egypt</v>
      </c>
      <c r="E43" s="171" t="str">
        <f>'Crisis Indicator Data'!E40</f>
        <v>EGY</v>
      </c>
      <c r="F43" s="168">
        <f>IF('Crisis Indicator Data'!F40="x","x",IF(LOG('Crisis Indicator Data'!F40)&lt;F$4,0,IF(LOG('Crisis Indicator Data'!F40)&gt;F$3,5,ROUND(5-(F$3-LOG('Crisis Indicator Data'!F40))/(F$3-F$4)*5,1))))</f>
        <v>3.3</v>
      </c>
      <c r="G43" s="165">
        <f>IF('Crisis Indicator Data'!F40="x","x",IF(LEN(E43)&gt;3,('Crisis Indicator Data'!F40/VLOOKUP('Impact of the crisis'!$C43,'Regional Crises'!$B$1:$R$66,4,FALSE)),'Crisis Indicator Data'!F40/VLOOKUP('Impact of the crisis'!$E43,'Country Indicator Data'!$B$4:$P$300,15,FALSE)))</f>
        <v>9.1488040584660202E-2</v>
      </c>
      <c r="H43" s="147">
        <f t="shared" si="13"/>
        <v>0.4</v>
      </c>
      <c r="I43" s="147">
        <f t="shared" si="14"/>
        <v>1.8499999999999999</v>
      </c>
      <c r="J43" s="147">
        <f>IF('Crisis Indicator Data'!G40="x","x",IF(LOG('Crisis Indicator Data'!G40)&lt;J$4,0,IF(LOG('Crisis Indicator Data'!G40)&gt;J$3,5,ROUND(5-(J$3-LOG('Crisis Indicator Data'!G40))/(J$3-J$4)*5,1))))</f>
        <v>5</v>
      </c>
      <c r="K43" s="165">
        <f>IF('Crisis Indicator Data'!G40="x","x",IF(LEN(E43)&gt;3,('Crisis Indicator Data'!G40/VLOOKUP('Impact of the crisis'!$C43,'Regional Crises'!$B$1:$R$66,5,FALSE)),'Crisis Indicator Data'!G40/VLOOKUP('Impact of the crisis'!$E43,'Country Indicator Data'!$B$4:$P$300,14,FALSE)))</f>
        <v>1.2672669753631898</v>
      </c>
      <c r="L43" s="147">
        <f t="shared" si="15"/>
        <v>5</v>
      </c>
      <c r="M43" s="147">
        <f t="shared" si="16"/>
        <v>5</v>
      </c>
      <c r="N43" s="147">
        <f t="shared" si="17"/>
        <v>3.9</v>
      </c>
      <c r="O43" s="147">
        <f>IF('Crisis Indicator Data'!H40="x","x",IF('Crisis Indicator Data'!H40=0,0,IF(LOG('Crisis Indicator Data'!H40)&lt;O$4,0,IF(LOG('Crisis Indicator Data'!H40)&gt;O$3,5,ROUND(5-(O$3-LOG('Crisis Indicator Data'!H40))/(O$3-O$4)*5,1)))))</f>
        <v>1.9</v>
      </c>
      <c r="P43" s="165">
        <f>IF('Crisis Indicator Data'!H40="x","x",'Crisis Indicator Data'!H40/'Crisis Indicator Data'!G40)</f>
        <v>2.9286864841118758E-3</v>
      </c>
      <c r="Q43" s="147">
        <f t="shared" si="18"/>
        <v>0</v>
      </c>
      <c r="R43" s="147">
        <f t="shared" si="19"/>
        <v>0.95</v>
      </c>
      <c r="S43" s="147">
        <f>IF('Crisis Indicator Data'!I40="x","x",IF('Crisis Indicator Data'!I40=0,0,IF(LOG('Crisis Indicator Data'!I40)&lt;S$4,0,IF(LOG('Crisis Indicator Data'!I40)&gt;S$3,5,ROUND(5-(S$3-LOG('Crisis Indicator Data'!I40))/(S$3-S$4)*5,1)))))</f>
        <v>3.7</v>
      </c>
      <c r="T43" s="165">
        <f>IF('Crisis Indicator Data'!H40="x","x",IF('Crisis Indicator Data'!I40="x","x",'Crisis Indicator Data'!I40/'Crisis Indicator Data'!H40))</f>
        <v>1</v>
      </c>
      <c r="U43" s="147">
        <f t="shared" si="20"/>
        <v>5</v>
      </c>
      <c r="V43" s="147">
        <f t="shared" si="21"/>
        <v>4.4000000000000004</v>
      </c>
      <c r="W43" s="147">
        <f>IF('Crisis Indicator Data'!L40="x","x",IF('Crisis Indicator Data'!L40=0,0,IF(LOG('Crisis Indicator Data'!L40)&lt;W$4,0,IF(LOG('Crisis Indicator Data'!L40)&gt;W$3,5,ROUND(5-(W$3-LOG('Crisis Indicator Data'!L40))/(W$3-W$4)*5,1)))))</f>
        <v>0</v>
      </c>
      <c r="X43" s="166">
        <f>IF(OR('Crisis Indicator Data'!L40="x",'Crisis Indicator Data'!H40="x"),"x",'Crisis Indicator Data'!L40/'Crisis Indicator Data'!H40)</f>
        <v>0</v>
      </c>
      <c r="Y43" s="147">
        <f t="shared" si="22"/>
        <v>0</v>
      </c>
      <c r="Z43" s="147">
        <f t="shared" si="23"/>
        <v>0</v>
      </c>
      <c r="AA43" s="147">
        <f t="shared" si="24"/>
        <v>2.8</v>
      </c>
      <c r="AB43" s="167">
        <f t="shared" si="25"/>
        <v>2</v>
      </c>
    </row>
    <row r="44" spans="1:28" x14ac:dyDescent="0.25">
      <c r="A44" s="169" t="str">
        <f>'Crisis Indicator Data'!A41</f>
        <v>Complex crisis in Eritrea</v>
      </c>
      <c r="B44" s="170" t="str">
        <f>'Crisis Indicator Data'!B41</f>
        <v>Socio-political,Displacement</v>
      </c>
      <c r="C44" s="170" t="str">
        <f>'Crisis Indicator Data'!C41</f>
        <v>ERI001</v>
      </c>
      <c r="D44" s="170" t="str">
        <f>'Crisis Indicator Data'!D41</f>
        <v>Eritrea</v>
      </c>
      <c r="E44" s="171" t="str">
        <f>'Crisis Indicator Data'!E41</f>
        <v>ERI</v>
      </c>
      <c r="F44" s="168">
        <f>IF('Crisis Indicator Data'!F41="x","x",IF(LOG('Crisis Indicator Data'!F41)&lt;F$4,0,IF(LOG('Crisis Indicator Data'!F41)&gt;F$3,5,ROUND(5-(F$3-LOG('Crisis Indicator Data'!F41))/(F$3-F$4)*5,1))))</f>
        <v>3.3</v>
      </c>
      <c r="G44" s="165">
        <f>IF('Crisis Indicator Data'!F41="x","x",IF(LEN(E44)&gt;3,('Crisis Indicator Data'!F41/VLOOKUP('Impact of the crisis'!$C44,'Regional Crises'!$B$1:$R$66,4,FALSE)),'Crisis Indicator Data'!F41/VLOOKUP('Impact of the crisis'!$E44,'Country Indicator Data'!$B$4:$P$300,15,FALSE)))</f>
        <v>1</v>
      </c>
      <c r="H44" s="147">
        <f t="shared" si="13"/>
        <v>5</v>
      </c>
      <c r="I44" s="147">
        <f t="shared" si="14"/>
        <v>4.1500000000000004</v>
      </c>
      <c r="J44" s="147">
        <f>IF('Crisis Indicator Data'!G41="x","x",IF(LOG('Crisis Indicator Data'!G41)&lt;J$4,0,IF(LOG('Crisis Indicator Data'!G41)&gt;J$3,5,ROUND(5-(J$3-LOG('Crisis Indicator Data'!G41))/(J$3-J$4)*5,1))))</f>
        <v>1.9</v>
      </c>
      <c r="K44" s="165">
        <f>IF('Crisis Indicator Data'!G41="x","x",IF(LEN(E44)&gt;3,('Crisis Indicator Data'!G41/VLOOKUP('Impact of the crisis'!$C44,'Regional Crises'!$B$1:$R$66,5,FALSE)),'Crisis Indicator Data'!G41/VLOOKUP('Impact of the crisis'!$E44,'Country Indicator Data'!$B$4:$P$300,14,FALSE)))</f>
        <v>1</v>
      </c>
      <c r="L44" s="147">
        <f t="shared" si="15"/>
        <v>5</v>
      </c>
      <c r="M44" s="147">
        <f t="shared" si="16"/>
        <v>3.45</v>
      </c>
      <c r="N44" s="147">
        <f t="shared" si="17"/>
        <v>3.8</v>
      </c>
      <c r="O44" s="147">
        <f>IF('Crisis Indicator Data'!H41="x","x",IF('Crisis Indicator Data'!H41=0,0,IF(LOG('Crisis Indicator Data'!H41)&lt;O$4,0,IF(LOG('Crisis Indicator Data'!H41)&gt;O$3,5,ROUND(5-(O$3-LOG('Crisis Indicator Data'!H41))/(O$3-O$4)*5,1)))))</f>
        <v>2.6</v>
      </c>
      <c r="P44" s="165">
        <f>IF('Crisis Indicator Data'!H41="x","x",'Crisis Indicator Data'!H41/'Crisis Indicator Data'!G41)</f>
        <v>0.29139072847682118</v>
      </c>
      <c r="Q44" s="147">
        <f t="shared" si="18"/>
        <v>1.4</v>
      </c>
      <c r="R44" s="147">
        <f t="shared" si="19"/>
        <v>2</v>
      </c>
      <c r="S44" s="147">
        <f>IF('Crisis Indicator Data'!I41="x","x",IF('Crisis Indicator Data'!I41=0,0,IF(LOG('Crisis Indicator Data'!I41)&lt;S$4,0,IF(LOG('Crisis Indicator Data'!I41)&gt;S$3,5,ROUND(5-(S$3-LOG('Crisis Indicator Data'!I41))/(S$3-S$4)*5,1)))))</f>
        <v>3.7</v>
      </c>
      <c r="T44" s="165">
        <f>IF('Crisis Indicator Data'!H41="x","x",IF('Crisis Indicator Data'!I41="x","x",'Crisis Indicator Data'!I41/'Crisis Indicator Data'!H41))</f>
        <v>0.3290909090909091</v>
      </c>
      <c r="U44" s="147">
        <f t="shared" si="20"/>
        <v>5</v>
      </c>
      <c r="V44" s="147">
        <f t="shared" si="21"/>
        <v>4.4000000000000004</v>
      </c>
      <c r="W44" s="147" t="str">
        <f>IF('Crisis Indicator Data'!L41="x","x",IF('Crisis Indicator Data'!L41=0,0,IF(LOG('Crisis Indicator Data'!L41)&lt;W$4,0,IF(LOG('Crisis Indicator Data'!L41)&gt;W$3,5,ROUND(5-(W$3-LOG('Crisis Indicator Data'!L41))/(W$3-W$4)*5,1)))))</f>
        <v>x</v>
      </c>
      <c r="X44" s="166" t="str">
        <f>IF(OR('Crisis Indicator Data'!L41="x",'Crisis Indicator Data'!H41="x"),"x",'Crisis Indicator Data'!L41/'Crisis Indicator Data'!H41)</f>
        <v>x</v>
      </c>
      <c r="Y44" s="147" t="str">
        <f t="shared" si="22"/>
        <v>x</v>
      </c>
      <c r="Z44" s="147" t="str">
        <f t="shared" si="23"/>
        <v>x</v>
      </c>
      <c r="AA44" s="147">
        <f t="shared" si="24"/>
        <v>4.4000000000000004</v>
      </c>
      <c r="AB44" s="167">
        <f t="shared" si="25"/>
        <v>3.4</v>
      </c>
    </row>
    <row r="45" spans="1:28" x14ac:dyDescent="0.25">
      <c r="A45" s="169" t="str">
        <f>'Crisis Indicator Data'!A42</f>
        <v>Mixed migration flows in Spain</v>
      </c>
      <c r="B45" s="170" t="str">
        <f>'Crisis Indicator Data'!B42</f>
        <v>Displacement</v>
      </c>
      <c r="C45" s="170" t="str">
        <f>'Crisis Indicator Data'!C42</f>
        <v>ESP002</v>
      </c>
      <c r="D45" s="170" t="str">
        <f>'Crisis Indicator Data'!D42</f>
        <v>Spain</v>
      </c>
      <c r="E45" s="171" t="str">
        <f>'Crisis Indicator Data'!E42</f>
        <v>ESP</v>
      </c>
      <c r="F45" s="168">
        <f>IF('Crisis Indicator Data'!F42="x","x",IF(LOG('Crisis Indicator Data'!F42)&lt;F$4,0,IF(LOG('Crisis Indicator Data'!F42)&gt;F$3,5,ROUND(5-(F$3-LOG('Crisis Indicator Data'!F42))/(F$3-F$4)*5,1))))</f>
        <v>3.3</v>
      </c>
      <c r="G45" s="165">
        <f>IF('Crisis Indicator Data'!F42="x","x",IF(LEN(E45)&gt;3,('Crisis Indicator Data'!F42/VLOOKUP('Impact of the crisis'!$C45,'Regional Crises'!$B$1:$R$66,4,FALSE)),'Crisis Indicator Data'!F42/VLOOKUP('Impact of the crisis'!$E45,'Country Indicator Data'!$B$4:$P$300,15,FALSE)))</f>
        <v>0.19991603526518861</v>
      </c>
      <c r="H45" s="147">
        <f t="shared" si="13"/>
        <v>0.9</v>
      </c>
      <c r="I45" s="147">
        <f t="shared" si="14"/>
        <v>2.1</v>
      </c>
      <c r="J45" s="147">
        <f>IF('Crisis Indicator Data'!G42="x","x",IF(LOG('Crisis Indicator Data'!G42)&lt;J$4,0,IF(LOG('Crisis Indicator Data'!G42)&gt;J$3,5,ROUND(5-(J$3-LOG('Crisis Indicator Data'!G42))/(J$3-J$4)*5,1))))</f>
        <v>5</v>
      </c>
      <c r="K45" s="165">
        <f>IF('Crisis Indicator Data'!G42="x","x",IF(LEN(E45)&gt;3,('Crisis Indicator Data'!G42/VLOOKUP('Impact of the crisis'!$C45,'Regional Crises'!$B$1:$R$66,5,FALSE)),'Crisis Indicator Data'!G42/VLOOKUP('Impact of the crisis'!$E45,'Country Indicator Data'!$B$4:$P$300,14,FALSE)))</f>
        <v>1</v>
      </c>
      <c r="L45" s="147">
        <f t="shared" si="15"/>
        <v>5</v>
      </c>
      <c r="M45" s="147">
        <f t="shared" si="16"/>
        <v>5</v>
      </c>
      <c r="N45" s="147">
        <f t="shared" si="17"/>
        <v>4</v>
      </c>
      <c r="O45" s="147">
        <f>IF('Crisis Indicator Data'!H42="x","x",IF('Crisis Indicator Data'!H42=0,0,IF(LOG('Crisis Indicator Data'!H42)&lt;O$4,0,IF(LOG('Crisis Indicator Data'!H42)&gt;O$3,5,ROUND(5-(O$3-LOG('Crisis Indicator Data'!H42))/(O$3-O$4)*5,1)))))</f>
        <v>0.3</v>
      </c>
      <c r="P45" s="165">
        <f>IF('Crisis Indicator Data'!H42="x","x",'Crisis Indicator Data'!H42/'Crisis Indicator Data'!G42)</f>
        <v>1.0103561505430665E-3</v>
      </c>
      <c r="Q45" s="147">
        <f t="shared" si="18"/>
        <v>0</v>
      </c>
      <c r="R45" s="147">
        <f t="shared" si="19"/>
        <v>0.15</v>
      </c>
      <c r="S45" s="147">
        <f>IF('Crisis Indicator Data'!I42="x","x",IF('Crisis Indicator Data'!I42=0,0,IF(LOG('Crisis Indicator Data'!I42)&lt;S$4,0,IF(LOG('Crisis Indicator Data'!I42)&gt;S$3,5,ROUND(5-(S$3-LOG('Crisis Indicator Data'!I42))/(S$3-S$4)*5,1)))))</f>
        <v>2.4</v>
      </c>
      <c r="T45" s="165">
        <f>IF('Crisis Indicator Data'!H42="x","x",IF('Crisis Indicator Data'!I42="x","x",'Crisis Indicator Data'!I42/'Crisis Indicator Data'!H42))</f>
        <v>1</v>
      </c>
      <c r="U45" s="147">
        <f t="shared" si="20"/>
        <v>5</v>
      </c>
      <c r="V45" s="147">
        <f t="shared" si="21"/>
        <v>3.7</v>
      </c>
      <c r="W45" s="147">
        <f>IF('Crisis Indicator Data'!L42="x","x",IF('Crisis Indicator Data'!L42=0,0,IF(LOG('Crisis Indicator Data'!L42)&lt;W$4,0,IF(LOG('Crisis Indicator Data'!L42)&gt;W$3,5,ROUND(5-(W$3-LOG('Crisis Indicator Data'!L42))/(W$3-W$4)*5,1)))))</f>
        <v>3</v>
      </c>
      <c r="X45" s="166">
        <f>IF(OR('Crisis Indicator Data'!L42="x",'Crisis Indicator Data'!H42="x"),"x",'Crisis Indicator Data'!L42/'Crisis Indicator Data'!H42)</f>
        <v>2.5416666666666665E-3</v>
      </c>
      <c r="Y45" s="147">
        <f t="shared" si="22"/>
        <v>5</v>
      </c>
      <c r="Z45" s="147">
        <f t="shared" si="23"/>
        <v>4</v>
      </c>
      <c r="AA45" s="147">
        <f t="shared" si="24"/>
        <v>3.9</v>
      </c>
      <c r="AB45" s="167">
        <f t="shared" si="25"/>
        <v>2.5</v>
      </c>
    </row>
    <row r="46" spans="1:28" x14ac:dyDescent="0.25">
      <c r="A46" s="169" t="str">
        <f>'Crisis Indicator Data'!A43</f>
        <v>Displacement from Russia-Ukraine conflict in Estonia</v>
      </c>
      <c r="B46" s="170" t="str">
        <f>'Crisis Indicator Data'!B43</f>
        <v>Conflict,Displacement</v>
      </c>
      <c r="C46" s="170" t="str">
        <f>'Crisis Indicator Data'!C43</f>
        <v>EST002</v>
      </c>
      <c r="D46" s="170" t="str">
        <f>'Crisis Indicator Data'!D43</f>
        <v>Estonia</v>
      </c>
      <c r="E46" s="171" t="str">
        <f>'Crisis Indicator Data'!E43</f>
        <v>EST</v>
      </c>
      <c r="F46" s="168">
        <f>IF('Crisis Indicator Data'!F43="x","x",IF(LOG('Crisis Indicator Data'!F43)&lt;F$4,0,IF(LOG('Crisis Indicator Data'!F43)&gt;F$3,5,ROUND(5-(F$3-LOG('Crisis Indicator Data'!F43))/(F$3-F$4)*5,1))))</f>
        <v>2.7</v>
      </c>
      <c r="G46" s="165">
        <f>IF('Crisis Indicator Data'!F43="x","x",IF(LEN(E46)&gt;3,('Crisis Indicator Data'!F43/VLOOKUP('Impact of the crisis'!$C46,'Regional Crises'!$B$1:$R$66,4,FALSE)),'Crisis Indicator Data'!F43/VLOOKUP('Impact of the crisis'!$E46,'Country Indicator Data'!$B$4:$P$300,15,FALSE)))</f>
        <v>1.0084925690021231</v>
      </c>
      <c r="H46" s="147">
        <f t="shared" si="13"/>
        <v>5</v>
      </c>
      <c r="I46" s="147">
        <f t="shared" si="14"/>
        <v>3.85</v>
      </c>
      <c r="J46" s="147">
        <f>IF('Crisis Indicator Data'!G43="x","x",IF(LOG('Crisis Indicator Data'!G43)&lt;J$4,0,IF(LOG('Crisis Indicator Data'!G43)&gt;J$3,5,ROUND(5-(J$3-LOG('Crisis Indicator Data'!G43))/(J$3-J$4)*5,1))))</f>
        <v>0.5</v>
      </c>
      <c r="K46" s="165">
        <f>IF('Crisis Indicator Data'!G43="x","x",IF(LEN(E46)&gt;3,('Crisis Indicator Data'!G43/VLOOKUP('Impact of the crisis'!$C46,'Regional Crises'!$B$1:$R$66,5,FALSE)),'Crisis Indicator Data'!G43/VLOOKUP('Impact of the crisis'!$E46,'Country Indicator Data'!$B$4:$P$300,14,FALSE)))</f>
        <v>1</v>
      </c>
      <c r="L46" s="147">
        <f t="shared" si="15"/>
        <v>5</v>
      </c>
      <c r="M46" s="147">
        <f t="shared" si="16"/>
        <v>2.75</v>
      </c>
      <c r="N46" s="147">
        <f t="shared" si="17"/>
        <v>3.4</v>
      </c>
      <c r="O46" s="147">
        <f>IF('Crisis Indicator Data'!H43="x","x",IF('Crisis Indicator Data'!H43=0,0,IF(LOG('Crisis Indicator Data'!H43)&lt;O$4,0,IF(LOG('Crisis Indicator Data'!H43)&gt;O$3,5,ROUND(5-(O$3-LOG('Crisis Indicator Data'!H43))/(O$3-O$4)*5,1)))))</f>
        <v>0.3</v>
      </c>
      <c r="P46" s="165">
        <f>IF('Crisis Indicator Data'!H43="x","x",'Crisis Indicator Data'!H43/'Crisis Indicator Data'!G43)</f>
        <v>3.5842293906810034E-2</v>
      </c>
      <c r="Q46" s="147">
        <f t="shared" si="18"/>
        <v>0.1</v>
      </c>
      <c r="R46" s="147">
        <f t="shared" si="19"/>
        <v>0.2</v>
      </c>
      <c r="S46" s="147">
        <f>IF('Crisis Indicator Data'!I43="x","x",IF('Crisis Indicator Data'!I43=0,0,IF(LOG('Crisis Indicator Data'!I43)&lt;S$4,0,IF(LOG('Crisis Indicator Data'!I43)&gt;S$3,5,ROUND(5-(S$3-LOG('Crisis Indicator Data'!I43))/(S$3-S$4)*5,1)))))</f>
        <v>2.4</v>
      </c>
      <c r="T46" s="165">
        <f>IF('Crisis Indicator Data'!H43="x","x",IF('Crisis Indicator Data'!I43="x","x",'Crisis Indicator Data'!I43/'Crisis Indicator Data'!H43))</f>
        <v>1</v>
      </c>
      <c r="U46" s="147">
        <f t="shared" si="20"/>
        <v>5</v>
      </c>
      <c r="V46" s="147">
        <f t="shared" si="21"/>
        <v>3.7</v>
      </c>
      <c r="W46" s="147">
        <f>IF('Crisis Indicator Data'!L43="x","x",IF('Crisis Indicator Data'!L43=0,0,IF(LOG('Crisis Indicator Data'!L43)&lt;W$4,0,IF(LOG('Crisis Indicator Data'!L43)&gt;W$3,5,ROUND(5-(W$3-LOG('Crisis Indicator Data'!L43))/(W$3-W$4)*5,1)))))</f>
        <v>0</v>
      </c>
      <c r="X46" s="166">
        <f>IF(OR('Crisis Indicator Data'!L43="x",'Crisis Indicator Data'!H43="x"),"x",'Crisis Indicator Data'!L43/'Crisis Indicator Data'!H43)</f>
        <v>0</v>
      </c>
      <c r="Y46" s="147">
        <f t="shared" si="22"/>
        <v>0</v>
      </c>
      <c r="Z46" s="147">
        <f t="shared" si="23"/>
        <v>0</v>
      </c>
      <c r="AA46" s="147">
        <f t="shared" si="24"/>
        <v>2.2999999999999998</v>
      </c>
      <c r="AB46" s="167">
        <f t="shared" si="25"/>
        <v>1.4</v>
      </c>
    </row>
    <row r="47" spans="1:28" x14ac:dyDescent="0.25">
      <c r="A47" s="169" t="str">
        <f>'Crisis Indicator Data'!A44</f>
        <v>Complex crisis in Ethiopia</v>
      </c>
      <c r="B47" s="170" t="str">
        <f>'Crisis Indicator Data'!B44</f>
        <v>Displacement,Floods,Conflict</v>
      </c>
      <c r="C47" s="170" t="str">
        <f>'Crisis Indicator Data'!C44</f>
        <v>ETH001</v>
      </c>
      <c r="D47" s="170" t="str">
        <f>'Crisis Indicator Data'!D44</f>
        <v>Ethiopia</v>
      </c>
      <c r="E47" s="171" t="str">
        <f>'Crisis Indicator Data'!E44</f>
        <v>ETH</v>
      </c>
      <c r="F47" s="168">
        <f>IF('Crisis Indicator Data'!F44="x","x",IF(LOG('Crisis Indicator Data'!F44)&lt;F$4,0,IF(LOG('Crisis Indicator Data'!F44)&gt;F$3,5,ROUND(5-(F$3-LOG('Crisis Indicator Data'!F44))/(F$3-F$4)*5,1))))</f>
        <v>5</v>
      </c>
      <c r="G47" s="165">
        <f>IF('Crisis Indicator Data'!F44="x","x",IF(LEN(E47)&gt;3,('Crisis Indicator Data'!F44/VLOOKUP('Impact of the crisis'!$C47,'Regional Crises'!$B$1:$R$66,4,FALSE)),'Crisis Indicator Data'!F44/VLOOKUP('Impact of the crisis'!$E47,'Country Indicator Data'!$B$4:$P$300,15,FALSE)))</f>
        <v>1.128571</v>
      </c>
      <c r="H47" s="147">
        <f t="shared" si="13"/>
        <v>5</v>
      </c>
      <c r="I47" s="147">
        <f t="shared" si="14"/>
        <v>5</v>
      </c>
      <c r="J47" s="147">
        <f>IF('Crisis Indicator Data'!G44="x","x",IF(LOG('Crisis Indicator Data'!G44)&lt;J$4,0,IF(LOG('Crisis Indicator Data'!G44)&gt;J$3,5,ROUND(5-(J$3-LOG('Crisis Indicator Data'!G44))/(J$3-J$4)*5,1))))</f>
        <v>5</v>
      </c>
      <c r="K47" s="165">
        <f>IF('Crisis Indicator Data'!G44="x","x",IF(LEN(E47)&gt;3,('Crisis Indicator Data'!G44/VLOOKUP('Impact of the crisis'!$C47,'Regional Crises'!$B$1:$R$66,5,FALSE)),'Crisis Indicator Data'!G44/VLOOKUP('Impact of the crisis'!$E47,'Country Indicator Data'!$B$4:$P$300,14,FALSE)))</f>
        <v>1</v>
      </c>
      <c r="L47" s="147">
        <f t="shared" si="15"/>
        <v>5</v>
      </c>
      <c r="M47" s="147">
        <f t="shared" si="16"/>
        <v>5</v>
      </c>
      <c r="N47" s="147">
        <f t="shared" si="17"/>
        <v>5</v>
      </c>
      <c r="O47" s="147">
        <f>IF('Crisis Indicator Data'!H44="x","x",IF('Crisis Indicator Data'!H44=0,0,IF(LOG('Crisis Indicator Data'!H44)&lt;O$4,0,IF(LOG('Crisis Indicator Data'!H44)&gt;O$3,5,ROUND(5-(O$3-LOG('Crisis Indicator Data'!H44))/(O$3-O$4)*5,1)))))</f>
        <v>5</v>
      </c>
      <c r="P47" s="165">
        <f>IF('Crisis Indicator Data'!H44="x","x",'Crisis Indicator Data'!H44/'Crisis Indicator Data'!G44)</f>
        <v>0.67364475156713444</v>
      </c>
      <c r="Q47" s="147">
        <f t="shared" si="18"/>
        <v>3.4</v>
      </c>
      <c r="R47" s="147">
        <f t="shared" si="19"/>
        <v>4.2</v>
      </c>
      <c r="S47" s="147">
        <f>IF('Crisis Indicator Data'!I44="x","x",IF('Crisis Indicator Data'!I44=0,0,IF(LOG('Crisis Indicator Data'!I44)&lt;S$4,0,IF(LOG('Crisis Indicator Data'!I44)&gt;S$3,5,ROUND(5-(S$3-LOG('Crisis Indicator Data'!I44))/(S$3-S$4)*5,1)))))</f>
        <v>5</v>
      </c>
      <c r="T47" s="165">
        <f>IF('Crisis Indicator Data'!H44="x","x",IF('Crisis Indicator Data'!I44="x","x",'Crisis Indicator Data'!I44/'Crisis Indicator Data'!H44))</f>
        <v>3.8604073002706817E-2</v>
      </c>
      <c r="U47" s="147">
        <f t="shared" si="20"/>
        <v>1.3</v>
      </c>
      <c r="V47" s="147">
        <f t="shared" si="21"/>
        <v>3.2</v>
      </c>
      <c r="W47" s="147">
        <f>IF('Crisis Indicator Data'!L44="x","x",IF('Crisis Indicator Data'!L44=0,0,IF(LOG('Crisis Indicator Data'!L44)&lt;W$4,0,IF(LOG('Crisis Indicator Data'!L44)&gt;W$3,5,ROUND(5-(W$3-LOG('Crisis Indicator Data'!L44))/(W$3-W$4)*5,1)))))</f>
        <v>4.9000000000000004</v>
      </c>
      <c r="X47" s="166">
        <f>IF(OR('Crisis Indicator Data'!L44="x",'Crisis Indicator Data'!H44="x"),"x",'Crisis Indicator Data'!L44/'Crisis Indicator Data'!H44)</f>
        <v>2.9170877914473913E-5</v>
      </c>
      <c r="Y47" s="147">
        <f t="shared" si="22"/>
        <v>1.5</v>
      </c>
      <c r="Z47" s="147">
        <f t="shared" si="23"/>
        <v>3.2</v>
      </c>
      <c r="AA47" s="147">
        <f t="shared" si="24"/>
        <v>3.2</v>
      </c>
      <c r="AB47" s="167">
        <f t="shared" si="25"/>
        <v>3.7</v>
      </c>
    </row>
    <row r="48" spans="1:28" x14ac:dyDescent="0.25">
      <c r="A48" s="169" t="str">
        <f>'Crisis Indicator Data'!A45</f>
        <v>International Displacement</v>
      </c>
      <c r="B48" s="170" t="str">
        <f>'Crisis Indicator Data'!B45</f>
        <v>Displacement</v>
      </c>
      <c r="C48" s="170" t="str">
        <f>'Crisis Indicator Data'!C45</f>
        <v>ETH003</v>
      </c>
      <c r="D48" s="170" t="str">
        <f>'Crisis Indicator Data'!D45</f>
        <v>Ethiopia</v>
      </c>
      <c r="E48" s="171" t="str">
        <f>'Crisis Indicator Data'!E45</f>
        <v>ETH</v>
      </c>
      <c r="F48" s="168">
        <f>IF('Crisis Indicator Data'!F45="x","x",IF(LOG('Crisis Indicator Data'!F45)&lt;F$4,0,IF(LOG('Crisis Indicator Data'!F45)&gt;F$3,5,ROUND(5-(F$3-LOG('Crisis Indicator Data'!F45))/(F$3-F$4)*5,1))))</f>
        <v>5</v>
      </c>
      <c r="G48" s="165">
        <f>IF('Crisis Indicator Data'!F45="x","x",IF(LEN(E48)&gt;3,('Crisis Indicator Data'!F45/VLOOKUP('Impact of the crisis'!$C48,'Regional Crises'!$B$1:$R$66,4,FALSE)),'Crisis Indicator Data'!F45/VLOOKUP('Impact of the crisis'!$E48,'Country Indicator Data'!$B$4:$P$300,15,FALSE)))</f>
        <v>1.128571</v>
      </c>
      <c r="H48" s="147">
        <f t="shared" si="13"/>
        <v>5</v>
      </c>
      <c r="I48" s="147">
        <f t="shared" si="14"/>
        <v>5</v>
      </c>
      <c r="J48" s="147">
        <f>IF('Crisis Indicator Data'!G45="x","x",IF(LOG('Crisis Indicator Data'!G45)&lt;J$4,0,IF(LOG('Crisis Indicator Data'!G45)&gt;J$3,5,ROUND(5-(J$3-LOG('Crisis Indicator Data'!G45))/(J$3-J$4)*5,1))))</f>
        <v>5</v>
      </c>
      <c r="K48" s="165">
        <f>IF('Crisis Indicator Data'!G45="x","x",IF(LEN(E48)&gt;3,('Crisis Indicator Data'!G45/VLOOKUP('Impact of the crisis'!$C48,'Regional Crises'!$B$1:$R$66,5,FALSE)),'Crisis Indicator Data'!G45/VLOOKUP('Impact of the crisis'!$E48,'Country Indicator Data'!$B$4:$P$300,14,FALSE)))</f>
        <v>1</v>
      </c>
      <c r="L48" s="147">
        <f t="shared" si="15"/>
        <v>5</v>
      </c>
      <c r="M48" s="147">
        <f t="shared" si="16"/>
        <v>5</v>
      </c>
      <c r="N48" s="147">
        <f t="shared" si="17"/>
        <v>5</v>
      </c>
      <c r="O48" s="147">
        <f>IF('Crisis Indicator Data'!H45="x","x",IF('Crisis Indicator Data'!H45=0,0,IF(LOG('Crisis Indicator Data'!H45)&lt;O$4,0,IF(LOG('Crisis Indicator Data'!H45)&gt;O$3,5,ROUND(5-(O$3-LOG('Crisis Indicator Data'!H45))/(O$3-O$4)*5,1)))))</f>
        <v>5</v>
      </c>
      <c r="P48" s="165">
        <f>IF('Crisis Indicator Data'!H45="x","x",'Crisis Indicator Data'!H45/'Crisis Indicator Data'!G45)</f>
        <v>0.32852301985428195</v>
      </c>
      <c r="Q48" s="147">
        <f t="shared" si="18"/>
        <v>1.6</v>
      </c>
      <c r="R48" s="147">
        <f t="shared" si="19"/>
        <v>3.3</v>
      </c>
      <c r="S48" s="147">
        <f>IF('Crisis Indicator Data'!I45="x","x",IF('Crisis Indicator Data'!I45=0,0,IF(LOG('Crisis Indicator Data'!I45)&lt;S$4,0,IF(LOG('Crisis Indicator Data'!I45)&gt;S$3,5,ROUND(5-(S$3-LOG('Crisis Indicator Data'!I45))/(S$3-S$4)*5,1)))))</f>
        <v>4.3</v>
      </c>
      <c r="T48" s="165">
        <f>IF('Crisis Indicator Data'!H45="x","x",IF('Crisis Indicator Data'!I45="x","x",'Crisis Indicator Data'!I45/'Crisis Indicator Data'!H45))</f>
        <v>2.2725648538554993E-2</v>
      </c>
      <c r="U48" s="147">
        <f t="shared" si="20"/>
        <v>0.8</v>
      </c>
      <c r="V48" s="147">
        <f t="shared" si="21"/>
        <v>2.6</v>
      </c>
      <c r="W48" s="147" t="str">
        <f>IF('Crisis Indicator Data'!L45="x","x",IF('Crisis Indicator Data'!L45=0,0,IF(LOG('Crisis Indicator Data'!L45)&lt;W$4,0,IF(LOG('Crisis Indicator Data'!L45)&gt;W$3,5,ROUND(5-(W$3-LOG('Crisis Indicator Data'!L45))/(W$3-W$4)*5,1)))))</f>
        <v>x</v>
      </c>
      <c r="X48" s="166" t="str">
        <f>IF(OR('Crisis Indicator Data'!L45="x",'Crisis Indicator Data'!H45="x"),"x",'Crisis Indicator Data'!L45/'Crisis Indicator Data'!H45)</f>
        <v>x</v>
      </c>
      <c r="Y48" s="147" t="str">
        <f t="shared" si="22"/>
        <v>x</v>
      </c>
      <c r="Z48" s="147" t="str">
        <f t="shared" si="23"/>
        <v>x</v>
      </c>
      <c r="AA48" s="147">
        <f t="shared" si="24"/>
        <v>2.6</v>
      </c>
      <c r="AB48" s="167">
        <f t="shared" si="25"/>
        <v>3</v>
      </c>
    </row>
    <row r="49" spans="1:28" x14ac:dyDescent="0.25">
      <c r="A49" s="169" t="str">
        <f>'Crisis Indicator Data'!A46</f>
        <v>Northern Ethiopia Conflict</v>
      </c>
      <c r="B49" s="170" t="str">
        <f>'Crisis Indicator Data'!B46</f>
        <v>Conflict,Displacement</v>
      </c>
      <c r="C49" s="170" t="str">
        <f>'Crisis Indicator Data'!C46</f>
        <v>ETH004</v>
      </c>
      <c r="D49" s="170" t="str">
        <f>'Crisis Indicator Data'!D46</f>
        <v>Ethiopia</v>
      </c>
      <c r="E49" s="171" t="str">
        <f>'Crisis Indicator Data'!E46</f>
        <v>ETH</v>
      </c>
      <c r="F49" s="168">
        <f>IF('Crisis Indicator Data'!F46="x","x",IF(LOG('Crisis Indicator Data'!F46)&lt;F$4,0,IF(LOG('Crisis Indicator Data'!F46)&gt;F$3,5,ROUND(5-(F$3-LOG('Crisis Indicator Data'!F46))/(F$3-F$4)*5,1))))</f>
        <v>4.0999999999999996</v>
      </c>
      <c r="G49" s="165">
        <f>IF('Crisis Indicator Data'!F46="x","x",IF(LEN(E49)&gt;3,('Crisis Indicator Data'!F46/VLOOKUP('Impact of the crisis'!$C49,'Regional Crises'!$B$1:$R$66,4,FALSE)),'Crisis Indicator Data'!F46/VLOOKUP('Impact of the crisis'!$E49,'Country Indicator Data'!$B$4:$P$300,15,FALSE)))</f>
        <v>0.29899999999999999</v>
      </c>
      <c r="H49" s="147">
        <f t="shared" si="13"/>
        <v>1.4</v>
      </c>
      <c r="I49" s="147">
        <f t="shared" si="14"/>
        <v>2.75</v>
      </c>
      <c r="J49" s="147">
        <f>IF('Crisis Indicator Data'!G46="x","x",IF(LOG('Crisis Indicator Data'!G46)&lt;J$4,0,IF(LOG('Crisis Indicator Data'!G46)&gt;J$3,5,ROUND(5-(J$3-LOG('Crisis Indicator Data'!G46))/(J$3-J$4)*5,1))))</f>
        <v>5</v>
      </c>
      <c r="K49" s="165">
        <f>IF('Crisis Indicator Data'!G46="x","x",IF(LEN(E49)&gt;3,('Crisis Indicator Data'!G46/VLOOKUP('Impact of the crisis'!$C49,'Regional Crises'!$B$1:$R$66,5,FALSE)),'Crisis Indicator Data'!G46/VLOOKUP('Impact of the crisis'!$E49,'Country Indicator Data'!$B$4:$P$300,14,FALSE)))</f>
        <v>0.23947222200483639</v>
      </c>
      <c r="L49" s="147">
        <f t="shared" si="15"/>
        <v>1.2</v>
      </c>
      <c r="M49" s="147">
        <f t="shared" si="16"/>
        <v>3.1</v>
      </c>
      <c r="N49" s="147">
        <f t="shared" si="17"/>
        <v>2.9</v>
      </c>
      <c r="O49" s="147">
        <f>IF('Crisis Indicator Data'!H46="x","x",IF('Crisis Indicator Data'!H46=0,0,IF(LOG('Crisis Indicator Data'!H46)&lt;O$4,0,IF(LOG('Crisis Indicator Data'!H46)&gt;O$3,5,ROUND(5-(O$3-LOG('Crisis Indicator Data'!H46))/(O$3-O$4)*5,1)))))</f>
        <v>5</v>
      </c>
      <c r="P49" s="165">
        <f>IF('Crisis Indicator Data'!H46="x","x",'Crisis Indicator Data'!H46/'Crisis Indicator Data'!G46)</f>
        <v>1</v>
      </c>
      <c r="Q49" s="147">
        <f t="shared" si="18"/>
        <v>5</v>
      </c>
      <c r="R49" s="147">
        <f t="shared" si="19"/>
        <v>5</v>
      </c>
      <c r="S49" s="147">
        <f>IF('Crisis Indicator Data'!I46="x","x",IF('Crisis Indicator Data'!I46=0,0,IF(LOG('Crisis Indicator Data'!I46)&lt;S$4,0,IF(LOG('Crisis Indicator Data'!I46)&gt;S$3,5,ROUND(5-(S$3-LOG('Crisis Indicator Data'!I46))/(S$3-S$4)*5,1)))))</f>
        <v>4.5999999999999996</v>
      </c>
      <c r="T49" s="165">
        <f>IF('Crisis Indicator Data'!H46="x","x",IF('Crisis Indicator Data'!I46="x","x",'Crisis Indicator Data'!I46/'Crisis Indicator Data'!H46))</f>
        <v>5.0816993464052287E-2</v>
      </c>
      <c r="U49" s="147">
        <f t="shared" si="20"/>
        <v>1.7</v>
      </c>
      <c r="V49" s="147">
        <f t="shared" si="21"/>
        <v>3.2</v>
      </c>
      <c r="W49" s="147">
        <f>IF('Crisis Indicator Data'!L46="x","x",IF('Crisis Indicator Data'!L46=0,0,IF(LOG('Crisis Indicator Data'!L46)&lt;W$4,0,IF(LOG('Crisis Indicator Data'!L46)&gt;W$3,5,ROUND(5-(W$3-LOG('Crisis Indicator Data'!L46))/(W$3-W$4)*5,1)))))</f>
        <v>4.9000000000000004</v>
      </c>
      <c r="X49" s="166">
        <f>IF(OR('Crisis Indicator Data'!L46="x",'Crisis Indicator Data'!H46="x"),"x",'Crisis Indicator Data'!L46/'Crisis Indicator Data'!H46)</f>
        <v>8.2058823529411771E-5</v>
      </c>
      <c r="Y49" s="147">
        <f t="shared" si="22"/>
        <v>4.0999999999999996</v>
      </c>
      <c r="Z49" s="147">
        <f t="shared" si="23"/>
        <v>4.5</v>
      </c>
      <c r="AA49" s="147">
        <f t="shared" si="24"/>
        <v>3.9</v>
      </c>
      <c r="AB49" s="167">
        <f t="shared" si="25"/>
        <v>4.5</v>
      </c>
    </row>
    <row r="50" spans="1:28" x14ac:dyDescent="0.25">
      <c r="A50" s="169" t="str">
        <f>'Crisis Indicator Data'!A47</f>
        <v>Drought in Ethiopia</v>
      </c>
      <c r="B50" s="170" t="str">
        <f>'Crisis Indicator Data'!B47</f>
        <v>Drought</v>
      </c>
      <c r="C50" s="170" t="str">
        <f>'Crisis Indicator Data'!C47</f>
        <v>ETH005</v>
      </c>
      <c r="D50" s="170" t="str">
        <f>'Crisis Indicator Data'!D47</f>
        <v>Ethiopia</v>
      </c>
      <c r="E50" s="171" t="str">
        <f>'Crisis Indicator Data'!E47</f>
        <v>ETH</v>
      </c>
      <c r="F50" s="168">
        <f>IF('Crisis Indicator Data'!F47="x","x",IF(LOG('Crisis Indicator Data'!F47)&lt;F$4,0,IF(LOG('Crisis Indicator Data'!F47)&gt;F$3,5,ROUND(5-(F$3-LOG('Crisis Indicator Data'!F47))/(F$3-F$4)*5,1))))</f>
        <v>4.8</v>
      </c>
      <c r="G50" s="165">
        <f>IF('Crisis Indicator Data'!F47="x","x",IF(LEN(E50)&gt;3,('Crisis Indicator Data'!F47/VLOOKUP('Impact of the crisis'!$C50,'Regional Crises'!$B$1:$R$66,4,FALSE)),'Crisis Indicator Data'!F47/VLOOKUP('Impact of the crisis'!$E50,'Country Indicator Data'!$B$4:$P$300,15,FALSE)))</f>
        <v>0.78430800000000001</v>
      </c>
      <c r="H50" s="147">
        <f t="shared" si="13"/>
        <v>3.9</v>
      </c>
      <c r="I50" s="147">
        <f t="shared" si="14"/>
        <v>4.3499999999999996</v>
      </c>
      <c r="J50" s="147">
        <f>IF('Crisis Indicator Data'!G47="x","x",IF(LOG('Crisis Indicator Data'!G47)&lt;J$4,0,IF(LOG('Crisis Indicator Data'!G47)&gt;J$3,5,ROUND(5-(J$3-LOG('Crisis Indicator Data'!G47))/(J$3-J$4)*5,1))))</f>
        <v>5</v>
      </c>
      <c r="K50" s="165">
        <f>IF('Crisis Indicator Data'!G47="x","x",IF(LEN(E50)&gt;3,('Crisis Indicator Data'!G47/VLOOKUP('Impact of the crisis'!$C50,'Regional Crises'!$B$1:$R$66,5,FALSE)),'Crisis Indicator Data'!G47/VLOOKUP('Impact of the crisis'!$E50,'Country Indicator Data'!$B$4:$P$300,14,FALSE)))</f>
        <v>0.48833551153927424</v>
      </c>
      <c r="L50" s="147">
        <f t="shared" si="15"/>
        <v>2.4</v>
      </c>
      <c r="M50" s="147">
        <f t="shared" si="16"/>
        <v>3.7</v>
      </c>
      <c r="N50" s="147">
        <f t="shared" si="17"/>
        <v>4</v>
      </c>
      <c r="O50" s="147">
        <f>IF('Crisis Indicator Data'!H47="x","x",IF('Crisis Indicator Data'!H47=0,0,IF(LOG('Crisis Indicator Data'!H47)&lt;O$4,0,IF(LOG('Crisis Indicator Data'!H47)&gt;O$3,5,ROUND(5-(O$3-LOG('Crisis Indicator Data'!H47))/(O$3-O$4)*5,1)))))</f>
        <v>4.8</v>
      </c>
      <c r="P50" s="165">
        <f>IF('Crisis Indicator Data'!H47="x","x",'Crisis Indicator Data'!H47/'Crisis Indicator Data'!G47)</f>
        <v>0.38621794871794873</v>
      </c>
      <c r="Q50" s="147">
        <f t="shared" si="18"/>
        <v>1.9</v>
      </c>
      <c r="R50" s="147">
        <f t="shared" si="19"/>
        <v>3.3499999999999996</v>
      </c>
      <c r="S50" s="147">
        <f>IF('Crisis Indicator Data'!I47="x","x",IF('Crisis Indicator Data'!I47=0,0,IF(LOG('Crisis Indicator Data'!I47)&lt;S$4,0,IF(LOG('Crisis Indicator Data'!I47)&gt;S$3,5,ROUND(5-(S$3-LOG('Crisis Indicator Data'!I47))/(S$3-S$4)*5,1)))))</f>
        <v>4.2</v>
      </c>
      <c r="T50" s="165">
        <f>IF('Crisis Indicator Data'!H47="x","x",IF('Crisis Indicator Data'!I47="x","x",'Crisis Indicator Data'!I47/'Crisis Indicator Data'!H47))</f>
        <v>3.3775933609958508E-2</v>
      </c>
      <c r="U50" s="147">
        <f t="shared" si="20"/>
        <v>1.1000000000000001</v>
      </c>
      <c r="V50" s="147">
        <f t="shared" si="21"/>
        <v>2.7</v>
      </c>
      <c r="W50" s="147">
        <f>IF('Crisis Indicator Data'!L47="x","x",IF('Crisis Indicator Data'!L47=0,0,IF(LOG('Crisis Indicator Data'!L47)&lt;W$4,0,IF(LOG('Crisis Indicator Data'!L47)&gt;W$3,5,ROUND(5-(W$3-LOG('Crisis Indicator Data'!L47))/(W$3-W$4)*5,1)))))</f>
        <v>2</v>
      </c>
      <c r="X50" s="166">
        <f>IF(OR('Crisis Indicator Data'!L47="x",'Crisis Indicator Data'!H47="x"),"x",'Crisis Indicator Data'!L47/'Crisis Indicator Data'!H47)</f>
        <v>9.9585062240663902E-7</v>
      </c>
      <c r="Y50" s="147">
        <f t="shared" si="22"/>
        <v>0</v>
      </c>
      <c r="Z50" s="147">
        <f t="shared" si="23"/>
        <v>1</v>
      </c>
      <c r="AA50" s="147">
        <f t="shared" si="24"/>
        <v>1.9</v>
      </c>
      <c r="AB50" s="167">
        <f t="shared" si="25"/>
        <v>2.7</v>
      </c>
    </row>
    <row r="51" spans="1:28" x14ac:dyDescent="0.25">
      <c r="A51" s="169" t="str">
        <f>'Crisis Indicator Data'!A48</f>
        <v>Mixed migration flows in Greece</v>
      </c>
      <c r="B51" s="170" t="str">
        <f>'Crisis Indicator Data'!B48</f>
        <v>Displacement</v>
      </c>
      <c r="C51" s="170" t="str">
        <f>'Crisis Indicator Data'!C48</f>
        <v>GRC002</v>
      </c>
      <c r="D51" s="170" t="str">
        <f>'Crisis Indicator Data'!D48</f>
        <v>Greece</v>
      </c>
      <c r="E51" s="171" t="str">
        <f>'Crisis Indicator Data'!E48</f>
        <v>GRC</v>
      </c>
      <c r="F51" s="168">
        <f>IF('Crisis Indicator Data'!F48="x","x",IF(LOG('Crisis Indicator Data'!F48)&lt;F$4,0,IF(LOG('Crisis Indicator Data'!F48)&gt;F$3,5,ROUND(5-(F$3-LOG('Crisis Indicator Data'!F48))/(F$3-F$4)*5,1))))</f>
        <v>1.7</v>
      </c>
      <c r="G51" s="165">
        <f>IF('Crisis Indicator Data'!F48="x","x",IF(LEN(E51)&gt;3,('Crisis Indicator Data'!F48/VLOOKUP('Impact of the crisis'!$C51,'Regional Crises'!$B$1:$R$66,4,FALSE)),'Crisis Indicator Data'!F48/VLOOKUP('Impact of the crisis'!$E51,'Country Indicator Data'!$B$4:$P$300,15,FALSE)))</f>
        <v>7.5841737781225757E-2</v>
      </c>
      <c r="H51" s="147">
        <f t="shared" si="13"/>
        <v>0.3</v>
      </c>
      <c r="I51" s="147">
        <f t="shared" si="14"/>
        <v>1</v>
      </c>
      <c r="J51" s="147">
        <f>IF('Crisis Indicator Data'!G48="x","x",IF(LOG('Crisis Indicator Data'!G48)&lt;J$4,0,IF(LOG('Crisis Indicator Data'!G48)&gt;J$3,5,ROUND(5-(J$3-LOG('Crisis Indicator Data'!G48))/(J$3-J$4)*5,1))))</f>
        <v>0</v>
      </c>
      <c r="K51" s="165">
        <f>IF('Crisis Indicator Data'!G48="x","x",IF(LEN(E51)&gt;3,('Crisis Indicator Data'!G48/VLOOKUP('Impact of the crisis'!$C51,'Regional Crises'!$B$1:$R$66,5,FALSE)),'Crisis Indicator Data'!G48/VLOOKUP('Impact of the crisis'!$E51,'Country Indicator Data'!$B$4:$P$300,14,FALSE)))</f>
        <v>5.2805905176492855E-2</v>
      </c>
      <c r="L51" s="147">
        <f t="shared" si="15"/>
        <v>0.2</v>
      </c>
      <c r="M51" s="147">
        <f t="shared" si="16"/>
        <v>0.1</v>
      </c>
      <c r="N51" s="147">
        <f t="shared" si="17"/>
        <v>0.6</v>
      </c>
      <c r="O51" s="147">
        <f>IF('Crisis Indicator Data'!H48="x","x",IF('Crisis Indicator Data'!H48=0,0,IF(LOG('Crisis Indicator Data'!H48)&lt;O$4,0,IF(LOG('Crisis Indicator Data'!H48)&gt;O$3,5,ROUND(5-(O$3-LOG('Crisis Indicator Data'!H48))/(O$3-O$4)*5,1)))))</f>
        <v>0.8</v>
      </c>
      <c r="P51" s="165">
        <f>IF('Crisis Indicator Data'!H48="x","x",'Crisis Indicator Data'!H48/'Crisis Indicator Data'!G48)</f>
        <v>0.17025089605734767</v>
      </c>
      <c r="Q51" s="147">
        <f t="shared" si="18"/>
        <v>0.8</v>
      </c>
      <c r="R51" s="147">
        <f t="shared" si="19"/>
        <v>0.8</v>
      </c>
      <c r="S51" s="147">
        <f>IF('Crisis Indicator Data'!I48="x","x",IF('Crisis Indicator Data'!I48=0,0,IF(LOG('Crisis Indicator Data'!I48)&lt;S$4,0,IF(LOG('Crisis Indicator Data'!I48)&gt;S$3,5,ROUND(5-(S$3-LOG('Crisis Indicator Data'!I48))/(S$3-S$4)*5,1)))))</f>
        <v>2.8</v>
      </c>
      <c r="T51" s="165">
        <f>IF('Crisis Indicator Data'!H48="x","x",IF('Crisis Indicator Data'!I48="x","x",'Crisis Indicator Data'!I48/'Crisis Indicator Data'!H48))</f>
        <v>1</v>
      </c>
      <c r="U51" s="147">
        <f t="shared" si="20"/>
        <v>5</v>
      </c>
      <c r="V51" s="147">
        <f t="shared" si="21"/>
        <v>3.9</v>
      </c>
      <c r="W51" s="147">
        <f>IF('Crisis Indicator Data'!L48="x","x",IF('Crisis Indicator Data'!L48=0,0,IF(LOG('Crisis Indicator Data'!L48)&lt;W$4,0,IF(LOG('Crisis Indicator Data'!L48)&gt;W$3,5,ROUND(5-(W$3-LOG('Crisis Indicator Data'!L48))/(W$3-W$4)*5,1)))))</f>
        <v>3</v>
      </c>
      <c r="X51" s="166">
        <f>IF(OR('Crisis Indicator Data'!L48="x",'Crisis Indicator Data'!H48="x"),"x",'Crisis Indicator Data'!L48/'Crisis Indicator Data'!H48)</f>
        <v>1.3263157894736841E-3</v>
      </c>
      <c r="Y51" s="147">
        <f t="shared" si="22"/>
        <v>5</v>
      </c>
      <c r="Z51" s="147">
        <f t="shared" si="23"/>
        <v>4</v>
      </c>
      <c r="AA51" s="147">
        <f t="shared" si="24"/>
        <v>4</v>
      </c>
      <c r="AB51" s="167">
        <f t="shared" si="25"/>
        <v>2.7</v>
      </c>
    </row>
    <row r="52" spans="1:28" x14ac:dyDescent="0.25">
      <c r="A52" s="169" t="str">
        <f>'Crisis Indicator Data'!A49</f>
        <v>Complex crisis in Guatemala</v>
      </c>
      <c r="B52" s="170" t="str">
        <f>'Crisis Indicator Data'!B49</f>
        <v>Violence,Socio-political,Other seasonal event</v>
      </c>
      <c r="C52" s="170" t="str">
        <f>'Crisis Indicator Data'!C49</f>
        <v>GTM001</v>
      </c>
      <c r="D52" s="170" t="str">
        <f>'Crisis Indicator Data'!D49</f>
        <v>Guatemala</v>
      </c>
      <c r="E52" s="171" t="str">
        <f>'Crisis Indicator Data'!E49</f>
        <v>GTM</v>
      </c>
      <c r="F52" s="168">
        <f>IF('Crisis Indicator Data'!F49="x","x",IF(LOG('Crisis Indicator Data'!F49)&lt;F$4,0,IF(LOG('Crisis Indicator Data'!F49)&gt;F$3,5,ROUND(5-(F$3-LOG('Crisis Indicator Data'!F49))/(F$3-F$4)*5,1))))</f>
        <v>3.4</v>
      </c>
      <c r="G52" s="165">
        <f>IF('Crisis Indicator Data'!F49="x","x",IF(LEN(E52)&gt;3,('Crisis Indicator Data'!F49/VLOOKUP('Impact of the crisis'!$C52,'Regional Crises'!$B$1:$R$66,4,FALSE)),'Crisis Indicator Data'!F49/VLOOKUP('Impact of the crisis'!$E52,'Country Indicator Data'!$B$4:$P$300,15,FALSE)))</f>
        <v>1</v>
      </c>
      <c r="H52" s="147">
        <f t="shared" si="13"/>
        <v>5</v>
      </c>
      <c r="I52" s="147">
        <f t="shared" si="14"/>
        <v>4.2</v>
      </c>
      <c r="J52" s="147">
        <f>IF('Crisis Indicator Data'!G49="x","x",IF(LOG('Crisis Indicator Data'!G49)&lt;J$4,0,IF(LOG('Crisis Indicator Data'!G49)&gt;J$3,5,ROUND(5-(J$3-LOG('Crisis Indicator Data'!G49))/(J$3-J$4)*5,1))))</f>
        <v>4.0999999999999996</v>
      </c>
      <c r="K52" s="165">
        <f>IF('Crisis Indicator Data'!G49="x","x",IF(LEN(E52)&gt;3,('Crisis Indicator Data'!G49/VLOOKUP('Impact of the crisis'!$C52,'Regional Crises'!$B$1:$R$66,5,FALSE)),'Crisis Indicator Data'!G49/VLOOKUP('Impact of the crisis'!$E52,'Country Indicator Data'!$B$4:$P$300,14,FALSE)))</f>
        <v>1</v>
      </c>
      <c r="L52" s="147">
        <f t="shared" si="15"/>
        <v>5</v>
      </c>
      <c r="M52" s="147">
        <f t="shared" si="16"/>
        <v>4.55</v>
      </c>
      <c r="N52" s="147">
        <f t="shared" si="17"/>
        <v>4.4000000000000004</v>
      </c>
      <c r="O52" s="147">
        <f>IF('Crisis Indicator Data'!H49="x","x",IF('Crisis Indicator Data'!H49=0,0,IF(LOG('Crisis Indicator Data'!H49)&lt;O$4,0,IF(LOG('Crisis Indicator Data'!H49)&gt;O$3,5,ROUND(5-(O$3-LOG('Crisis Indicator Data'!H49))/(O$3-O$4)*5,1)))))</f>
        <v>3.7</v>
      </c>
      <c r="P52" s="165">
        <f>IF('Crisis Indicator Data'!H49="x","x",'Crisis Indicator Data'!H49/'Crisis Indicator Data'!G49)</f>
        <v>0.28901734104046245</v>
      </c>
      <c r="Q52" s="147">
        <f t="shared" si="18"/>
        <v>1.4</v>
      </c>
      <c r="R52" s="147">
        <f t="shared" si="19"/>
        <v>2.5499999999999998</v>
      </c>
      <c r="S52" s="147">
        <f>IF('Crisis Indicator Data'!I49="x","x",IF('Crisis Indicator Data'!I49=0,0,IF(LOG('Crisis Indicator Data'!I49)&lt;S$4,0,IF(LOG('Crisis Indicator Data'!I49)&gt;S$3,5,ROUND(5-(S$3-LOG('Crisis Indicator Data'!I49))/(S$3-S$4)*5,1)))))</f>
        <v>3.4</v>
      </c>
      <c r="T52" s="165">
        <f>IF('Crisis Indicator Data'!H49="x","x",IF('Crisis Indicator Data'!I49="x","x",'Crisis Indicator Data'!I49/'Crisis Indicator Data'!H49))</f>
        <v>4.8399999999999999E-2</v>
      </c>
      <c r="U52" s="147">
        <f t="shared" si="20"/>
        <v>1.6</v>
      </c>
      <c r="V52" s="147">
        <f t="shared" si="21"/>
        <v>2.5</v>
      </c>
      <c r="W52" s="147">
        <f>IF('Crisis Indicator Data'!L49="x","x",IF('Crisis Indicator Data'!L49=0,0,IF(LOG('Crisis Indicator Data'!L49)&lt;W$4,0,IF(LOG('Crisis Indicator Data'!L49)&gt;W$3,5,ROUND(5-(W$3-LOG('Crisis Indicator Data'!L49))/(W$3-W$4)*5,1)))))</f>
        <v>3.2</v>
      </c>
      <c r="X52" s="166">
        <f>IF(OR('Crisis Indicator Data'!L49="x",'Crisis Indicator Data'!H49="x"),"x",'Crisis Indicator Data'!L49/'Crisis Indicator Data'!H49)</f>
        <v>3.3800000000000002E-5</v>
      </c>
      <c r="Y52" s="147">
        <f t="shared" si="22"/>
        <v>1.7</v>
      </c>
      <c r="Z52" s="147">
        <f t="shared" si="23"/>
        <v>2.5</v>
      </c>
      <c r="AA52" s="147">
        <f t="shared" si="24"/>
        <v>2.5</v>
      </c>
      <c r="AB52" s="167">
        <f t="shared" si="25"/>
        <v>2.5</v>
      </c>
    </row>
    <row r="53" spans="1:28" x14ac:dyDescent="0.25">
      <c r="A53" s="169" t="str">
        <f>'Crisis Indicator Data'!A50</f>
        <v>Complex crisis in Honduras</v>
      </c>
      <c r="B53" s="170" t="str">
        <f>'Crisis Indicator Data'!B50</f>
        <v>Violence,Socio-political,Other seasonal event</v>
      </c>
      <c r="C53" s="170" t="str">
        <f>'Crisis Indicator Data'!C50</f>
        <v>HND001</v>
      </c>
      <c r="D53" s="170" t="str">
        <f>'Crisis Indicator Data'!D50</f>
        <v>Honduras</v>
      </c>
      <c r="E53" s="171" t="str">
        <f>'Crisis Indicator Data'!E50</f>
        <v>HND</v>
      </c>
      <c r="F53" s="168">
        <f>IF('Crisis Indicator Data'!F50="x","x",IF(LOG('Crisis Indicator Data'!F50)&lt;F$4,0,IF(LOG('Crisis Indicator Data'!F50)&gt;F$3,5,ROUND(5-(F$3-LOG('Crisis Indicator Data'!F50))/(F$3-F$4)*5,1))))</f>
        <v>3.4</v>
      </c>
      <c r="G53" s="165">
        <f>IF('Crisis Indicator Data'!F50="x","x",IF(LEN(E53)&gt;3,('Crisis Indicator Data'!F50/VLOOKUP('Impact of the crisis'!$C53,'Regional Crises'!$B$1:$R$66,4,FALSE)),'Crisis Indicator Data'!F50/VLOOKUP('Impact of the crisis'!$E53,'Country Indicator Data'!$B$4:$P$300,15,FALSE)))</f>
        <v>1</v>
      </c>
      <c r="H53" s="147">
        <f t="shared" si="13"/>
        <v>5</v>
      </c>
      <c r="I53" s="147">
        <f t="shared" si="14"/>
        <v>4.2</v>
      </c>
      <c r="J53" s="147">
        <f>IF('Crisis Indicator Data'!G50="x","x",IF(LOG('Crisis Indicator Data'!G50)&lt;J$4,0,IF(LOG('Crisis Indicator Data'!G50)&gt;J$3,5,ROUND(5-(J$3-LOG('Crisis Indicator Data'!G50))/(J$3-J$4)*5,1))))</f>
        <v>3.3</v>
      </c>
      <c r="K53" s="165">
        <f>IF('Crisis Indicator Data'!G50="x","x",IF(LEN(E53)&gt;3,('Crisis Indicator Data'!G50/VLOOKUP('Impact of the crisis'!$C53,'Regional Crises'!$B$1:$R$66,5,FALSE)),'Crisis Indicator Data'!G50/VLOOKUP('Impact of the crisis'!$E53,'Country Indicator Data'!$B$4:$P$300,14,FALSE)))</f>
        <v>1</v>
      </c>
      <c r="L53" s="147">
        <f t="shared" si="15"/>
        <v>5</v>
      </c>
      <c r="M53" s="147">
        <f t="shared" si="16"/>
        <v>4.1500000000000004</v>
      </c>
      <c r="N53" s="147">
        <f t="shared" si="17"/>
        <v>4.2</v>
      </c>
      <c r="O53" s="147">
        <f>IF('Crisis Indicator Data'!H50="x","x",IF('Crisis Indicator Data'!H50=0,0,IF(LOG('Crisis Indicator Data'!H50)&lt;O$4,0,IF(LOG('Crisis Indicator Data'!H50)&gt;O$3,5,ROUND(5-(O$3-LOG('Crisis Indicator Data'!H50))/(O$3-O$4)*5,1)))))</f>
        <v>3.3</v>
      </c>
      <c r="P53" s="165">
        <f>IF('Crisis Indicator Data'!H50="x","x",'Crisis Indicator Data'!H50/'Crisis Indicator Data'!G50)</f>
        <v>0.33333333333333331</v>
      </c>
      <c r="Q53" s="147">
        <f t="shared" si="18"/>
        <v>1.6</v>
      </c>
      <c r="R53" s="147">
        <f t="shared" si="19"/>
        <v>2.4500000000000002</v>
      </c>
      <c r="S53" s="147">
        <f>IF('Crisis Indicator Data'!I50="x","x",IF('Crisis Indicator Data'!I50=0,0,IF(LOG('Crisis Indicator Data'!I50)&lt;S$4,0,IF(LOG('Crisis Indicator Data'!I50)&gt;S$3,5,ROUND(5-(S$3-LOG('Crisis Indicator Data'!I50))/(S$3-S$4)*5,1)))))</f>
        <v>3.4</v>
      </c>
      <c r="T53" s="165">
        <f>IF('Crisis Indicator Data'!H50="x","x",IF('Crisis Indicator Data'!I50="x","x",'Crisis Indicator Data'!I50/'Crisis Indicator Data'!H50))</f>
        <v>7.7187500000000006E-2</v>
      </c>
      <c r="U53" s="147">
        <f t="shared" si="20"/>
        <v>2.6</v>
      </c>
      <c r="V53" s="147">
        <f t="shared" si="21"/>
        <v>3</v>
      </c>
      <c r="W53" s="147">
        <f>IF('Crisis Indicator Data'!L50="x","x",IF('Crisis Indicator Data'!L50=0,0,IF(LOG('Crisis Indicator Data'!L50)&lt;W$4,0,IF(LOG('Crisis Indicator Data'!L50)&gt;W$3,5,ROUND(5-(W$3-LOG('Crisis Indicator Data'!L50))/(W$3-W$4)*5,1)))))</f>
        <v>3.5</v>
      </c>
      <c r="X53" s="166">
        <f>IF(OR('Crisis Indicator Data'!L50="x",'Crisis Indicator Data'!H50="x"),"x",'Crisis Indicator Data'!L50/'Crisis Indicator Data'!H50)</f>
        <v>9.4062500000000003E-5</v>
      </c>
      <c r="Y53" s="147">
        <f t="shared" si="22"/>
        <v>4.7</v>
      </c>
      <c r="Z53" s="147">
        <f t="shared" si="23"/>
        <v>4.0999999999999996</v>
      </c>
      <c r="AA53" s="147">
        <f t="shared" si="24"/>
        <v>3.6</v>
      </c>
      <c r="AB53" s="167">
        <f t="shared" si="25"/>
        <v>3.1</v>
      </c>
    </row>
    <row r="54" spans="1:28" x14ac:dyDescent="0.25">
      <c r="A54" s="172" t="str">
        <f>'Crisis Indicator Data'!A51</f>
        <v>Complex crisis in Haiti</v>
      </c>
      <c r="B54" s="173" t="str">
        <f>'Crisis Indicator Data'!B51</f>
        <v>Earthquake,Violence,Socio-political,Other seasonal event</v>
      </c>
      <c r="C54" s="173" t="str">
        <f>'Crisis Indicator Data'!C51</f>
        <v>HTI001</v>
      </c>
      <c r="D54" s="173" t="str">
        <f>'Crisis Indicator Data'!D51</f>
        <v>Haiti</v>
      </c>
      <c r="E54" s="174" t="str">
        <f>'Crisis Indicator Data'!E51</f>
        <v>HTI</v>
      </c>
      <c r="F54" s="168">
        <f>IF('Crisis Indicator Data'!F51="x","x",IF(LOG('Crisis Indicator Data'!F51)&lt;F$4,0,IF(LOG('Crisis Indicator Data'!F51)&gt;F$3,5,ROUND(5-(F$3-LOG('Crisis Indicator Data'!F51))/(F$3-F$4)*5,1))))</f>
        <v>2.4</v>
      </c>
      <c r="G54" s="165">
        <f>IF('Crisis Indicator Data'!F51="x","x",IF(LEN(E54)&gt;3,('Crisis Indicator Data'!F51/VLOOKUP('Impact of the crisis'!$C54,'Regional Crises'!$B$1:$R$66,4,FALSE)),'Crisis Indicator Data'!F51/VLOOKUP('Impact of the crisis'!$E54,'Country Indicator Data'!$B$4:$P$300,15,FALSE)))</f>
        <v>1</v>
      </c>
      <c r="H54" s="147">
        <f t="shared" si="13"/>
        <v>5</v>
      </c>
      <c r="I54" s="147">
        <f t="shared" si="14"/>
        <v>3.7</v>
      </c>
      <c r="J54" s="147">
        <f>IF('Crisis Indicator Data'!G51="x","x",IF(LOG('Crisis Indicator Data'!G51)&lt;J$4,0,IF(LOG('Crisis Indicator Data'!G51)&gt;J$3,5,ROUND(5-(J$3-LOG('Crisis Indicator Data'!G51))/(J$3-J$4)*5,1))))</f>
        <v>3.5</v>
      </c>
      <c r="K54" s="165">
        <f>IF('Crisis Indicator Data'!G51="x","x",IF(LEN(E54)&gt;3,('Crisis Indicator Data'!G51/VLOOKUP('Impact of the crisis'!$C54,'Regional Crises'!$B$1:$R$66,5,FALSE)),'Crisis Indicator Data'!G51/VLOOKUP('Impact of the crisis'!$E54,'Country Indicator Data'!$B$4:$P$300,14,FALSE)))</f>
        <v>1</v>
      </c>
      <c r="L54" s="147">
        <f t="shared" si="15"/>
        <v>5</v>
      </c>
      <c r="M54" s="147">
        <f t="shared" si="16"/>
        <v>4.25</v>
      </c>
      <c r="N54" s="147">
        <f t="shared" si="17"/>
        <v>4</v>
      </c>
      <c r="O54" s="147">
        <f>IF('Crisis Indicator Data'!H51="x","x",IF('Crisis Indicator Data'!H51=0,0,IF(LOG('Crisis Indicator Data'!H51)&lt;O$4,0,IF(LOG('Crisis Indicator Data'!H51)&gt;O$3,5,ROUND(5-(O$3-LOG('Crisis Indicator Data'!H51))/(O$3-O$4)*5,1)))))</f>
        <v>4</v>
      </c>
      <c r="P54" s="165">
        <f>IF('Crisis Indicator Data'!H51="x","x",'Crisis Indicator Data'!H51/'Crisis Indicator Data'!G51)</f>
        <v>0.65789473684210531</v>
      </c>
      <c r="Q54" s="147">
        <f t="shared" si="18"/>
        <v>3.3</v>
      </c>
      <c r="R54" s="147">
        <f t="shared" si="19"/>
        <v>3.65</v>
      </c>
      <c r="S54" s="147">
        <f>IF('Crisis Indicator Data'!I51="x","x",IF('Crisis Indicator Data'!I51=0,0,IF(LOG('Crisis Indicator Data'!I51)&lt;S$4,0,IF(LOG('Crisis Indicator Data'!I51)&gt;S$3,5,ROUND(5-(S$3-LOG('Crisis Indicator Data'!I51))/(S$3-S$4)*5,1)))))</f>
        <v>3.1</v>
      </c>
      <c r="T54" s="165">
        <f>IF('Crisis Indicator Data'!H51="x","x",IF('Crisis Indicator Data'!I51="x","x",'Crisis Indicator Data'!I51/'Crisis Indicator Data'!H51))</f>
        <v>2.1066666666666668E-2</v>
      </c>
      <c r="U54" s="147">
        <f t="shared" si="20"/>
        <v>0.7</v>
      </c>
      <c r="V54" s="147">
        <f t="shared" si="21"/>
        <v>1.9</v>
      </c>
      <c r="W54" s="147">
        <f>IF('Crisis Indicator Data'!L51="x","x",IF('Crisis Indicator Data'!L51=0,0,IF(LOG('Crisis Indicator Data'!L51)&lt;W$4,0,IF(LOG('Crisis Indicator Data'!L51)&gt;W$3,5,ROUND(5-(W$3-LOG('Crisis Indicator Data'!L51))/(W$3-W$4)*5,1)))))</f>
        <v>3.8</v>
      </c>
      <c r="X54" s="166">
        <f>IF(OR('Crisis Indicator Data'!L51="x",'Crisis Indicator Data'!H51="x"),"x",'Crisis Indicator Data'!L51/'Crisis Indicator Data'!H51)</f>
        <v>6.3600000000000001E-5</v>
      </c>
      <c r="Y54" s="147">
        <f t="shared" si="22"/>
        <v>3.2</v>
      </c>
      <c r="Z54" s="147">
        <f t="shared" si="23"/>
        <v>3.5</v>
      </c>
      <c r="AA54" s="147">
        <f t="shared" si="24"/>
        <v>2.8</v>
      </c>
      <c r="AB54" s="167">
        <f t="shared" si="25"/>
        <v>3.3</v>
      </c>
    </row>
    <row r="55" spans="1:28" x14ac:dyDescent="0.25">
      <c r="A55" s="172" t="str">
        <f>'Crisis Indicator Data'!A52</f>
        <v xml:space="preserve">Nippes Earthquake </v>
      </c>
      <c r="B55" s="173" t="str">
        <f>'Crisis Indicator Data'!B52</f>
        <v>Earthquake</v>
      </c>
      <c r="C55" s="173" t="str">
        <f>'Crisis Indicator Data'!C52</f>
        <v>HTI002</v>
      </c>
      <c r="D55" s="173" t="str">
        <f>'Crisis Indicator Data'!D52</f>
        <v>Haiti</v>
      </c>
      <c r="E55" s="174" t="str">
        <f>'Crisis Indicator Data'!E52</f>
        <v>HTI</v>
      </c>
      <c r="F55" s="168">
        <f>IF('Crisis Indicator Data'!F52="x","x",IF(LOG('Crisis Indicator Data'!F52)&lt;F$4,0,IF(LOG('Crisis Indicator Data'!F52)&gt;F$3,5,ROUND(5-(F$3-LOG('Crisis Indicator Data'!F52))/(F$3-F$4)*5,1))))</f>
        <v>1.8</v>
      </c>
      <c r="G55" s="165">
        <f>IF('Crisis Indicator Data'!F52="x","x",IF(LEN(E55)&gt;3,('Crisis Indicator Data'!F52/VLOOKUP('Impact of the crisis'!$C55,'Regional Crises'!$B$1:$R$66,4,FALSE)),'Crisis Indicator Data'!F52/VLOOKUP('Impact of the crisis'!$E55,'Country Indicator Data'!$B$4:$P$300,15,FALSE)))</f>
        <v>0.46629172714078376</v>
      </c>
      <c r="H55" s="147">
        <f t="shared" si="13"/>
        <v>2.2999999999999998</v>
      </c>
      <c r="I55" s="147">
        <f t="shared" si="14"/>
        <v>2.0499999999999998</v>
      </c>
      <c r="J55" s="147">
        <f>IF('Crisis Indicator Data'!G52="x","x",IF(LOG('Crisis Indicator Data'!G52)&lt;J$4,0,IF(LOG('Crisis Indicator Data'!G52)&gt;J$3,5,ROUND(5-(J$3-LOG('Crisis Indicator Data'!G52))/(J$3-J$4)*5,1))))</f>
        <v>2.7</v>
      </c>
      <c r="K55" s="165">
        <f>IF('Crisis Indicator Data'!G52="x","x",IF(LEN(E55)&gt;3,('Crisis Indicator Data'!G52/VLOOKUP('Impact of the crisis'!$C55,'Regional Crises'!$B$1:$R$66,5,FALSE)),'Crisis Indicator Data'!G52/VLOOKUP('Impact of the crisis'!$E55,'Country Indicator Data'!$B$4:$P$300,14,FALSE)))</f>
        <v>0.56394736842105264</v>
      </c>
      <c r="L55" s="147">
        <f t="shared" si="15"/>
        <v>2.8</v>
      </c>
      <c r="M55" s="147">
        <f t="shared" si="16"/>
        <v>2.75</v>
      </c>
      <c r="N55" s="147">
        <f t="shared" si="17"/>
        <v>2.4</v>
      </c>
      <c r="O55" s="147">
        <f>IF('Crisis Indicator Data'!H52="x","x",IF('Crisis Indicator Data'!H52=0,0,IF(LOG('Crisis Indicator Data'!H52)&lt;O$4,0,IF(LOG('Crisis Indicator Data'!H52)&gt;O$3,5,ROUND(5-(O$3-LOG('Crisis Indicator Data'!H52))/(O$3-O$4)*5,1)))))</f>
        <v>2.2000000000000002</v>
      </c>
      <c r="P55" s="165">
        <f>IF('Crisis Indicator Data'!H52="x","x",'Crisis Indicator Data'!H52/'Crisis Indicator Data'!G52)</f>
        <v>0.10732617825478301</v>
      </c>
      <c r="Q55" s="147">
        <f t="shared" si="18"/>
        <v>0.5</v>
      </c>
      <c r="R55" s="147">
        <f t="shared" si="19"/>
        <v>1.35</v>
      </c>
      <c r="S55" s="147">
        <f>IF('Crisis Indicator Data'!I52="x","x",IF('Crisis Indicator Data'!I52=0,0,IF(LOG('Crisis Indicator Data'!I52)&lt;S$4,0,IF(LOG('Crisis Indicator Data'!I52)&gt;S$3,5,ROUND(5-(S$3-LOG('Crisis Indicator Data'!I52))/(S$3-S$4)*5,1)))))</f>
        <v>1.8</v>
      </c>
      <c r="T55" s="165">
        <f>IF('Crisis Indicator Data'!H52="x","x",IF('Crisis Indicator Data'!I52="x","x",'Crisis Indicator Data'!I52/'Crisis Indicator Data'!H52))</f>
        <v>2.4637681159420291E-2</v>
      </c>
      <c r="U55" s="147">
        <f t="shared" si="20"/>
        <v>0.8</v>
      </c>
      <c r="V55" s="147">
        <f t="shared" si="21"/>
        <v>1.3</v>
      </c>
      <c r="W55" s="147">
        <f>IF('Crisis Indicator Data'!L52="x","x",IF('Crisis Indicator Data'!L52=0,0,IF(LOG('Crisis Indicator Data'!L52)&lt;W$4,0,IF(LOG('Crisis Indicator Data'!L52)&gt;W$3,5,ROUND(5-(W$3-LOG('Crisis Indicator Data'!L52))/(W$3-W$4)*5,1)))))</f>
        <v>4.8</v>
      </c>
      <c r="X55" s="166">
        <f>IF(OR('Crisis Indicator Data'!L52="x",'Crisis Indicator Data'!H52="x"),"x",'Crisis Indicator Data'!L52/'Crisis Indicator Data'!H52)</f>
        <v>3.2579710144927535E-3</v>
      </c>
      <c r="Y55" s="147">
        <f t="shared" si="22"/>
        <v>5</v>
      </c>
      <c r="Z55" s="147">
        <f t="shared" si="23"/>
        <v>4.9000000000000004</v>
      </c>
      <c r="AA55" s="147">
        <f t="shared" si="24"/>
        <v>3.7</v>
      </c>
      <c r="AB55" s="167">
        <f t="shared" si="25"/>
        <v>2.7</v>
      </c>
    </row>
    <row r="56" spans="1:28" x14ac:dyDescent="0.25">
      <c r="A56" s="172" t="str">
        <f>'Crisis Indicator Data'!A53</f>
        <v>Displacement from Russia-Ukraine conflict in Hungary</v>
      </c>
      <c r="B56" s="173" t="str">
        <f>'Crisis Indicator Data'!B53</f>
        <v>Conflict,Displacement</v>
      </c>
      <c r="C56" s="173" t="str">
        <f>'Crisis Indicator Data'!C53</f>
        <v>HUN002</v>
      </c>
      <c r="D56" s="173" t="str">
        <f>'Crisis Indicator Data'!D53</f>
        <v>Hungary</v>
      </c>
      <c r="E56" s="174" t="str">
        <f>'Crisis Indicator Data'!E53</f>
        <v>HUN</v>
      </c>
      <c r="F56" s="168">
        <f>IF('Crisis Indicator Data'!F53="x","x",IF(LOG('Crisis Indicator Data'!F53)&lt;F$4,0,IF(LOG('Crisis Indicator Data'!F53)&gt;F$3,5,ROUND(5-(F$3-LOG('Crisis Indicator Data'!F53))/(F$3-F$4)*5,1))))</f>
        <v>1.8</v>
      </c>
      <c r="G56" s="165">
        <f>IF('Crisis Indicator Data'!F53="x","x",IF(LEN(E56)&gt;3,('Crisis Indicator Data'!F53/VLOOKUP('Impact of the crisis'!$C56,'Regional Crises'!$B$1:$R$66,4,FALSE)),'Crisis Indicator Data'!F53/VLOOKUP('Impact of the crisis'!$E56,'Country Indicator Data'!$B$4:$P$300,15,FALSE)))</f>
        <v>0.13613166905998011</v>
      </c>
      <c r="H56" s="147">
        <f t="shared" si="13"/>
        <v>0.6</v>
      </c>
      <c r="I56" s="147">
        <f t="shared" si="14"/>
        <v>1.2</v>
      </c>
      <c r="J56" s="147">
        <f>IF('Crisis Indicator Data'!G53="x","x",IF(LOG('Crisis Indicator Data'!G53)&lt;J$4,0,IF(LOG('Crisis Indicator Data'!G53)&gt;J$3,5,ROUND(5-(J$3-LOG('Crisis Indicator Data'!G53))/(J$3-J$4)*5,1))))</f>
        <v>1.9</v>
      </c>
      <c r="K56" s="165">
        <f>IF('Crisis Indicator Data'!G53="x","x",IF(LEN(E56)&gt;3,('Crisis Indicator Data'!G53/VLOOKUP('Impact of the crisis'!$C56,'Regional Crises'!$B$1:$R$66,5,FALSE)),'Crisis Indicator Data'!G53/VLOOKUP('Impact of the crisis'!$E56,'Country Indicator Data'!$B$4:$P$300,14,FALSE)))</f>
        <v>0.37660470370750743</v>
      </c>
      <c r="L56" s="147">
        <f t="shared" si="15"/>
        <v>1.9</v>
      </c>
      <c r="M56" s="147">
        <f t="shared" si="16"/>
        <v>1.9</v>
      </c>
      <c r="N56" s="147">
        <f t="shared" si="17"/>
        <v>1.6</v>
      </c>
      <c r="O56" s="147">
        <f>IF('Crisis Indicator Data'!H53="x","x",IF('Crisis Indicator Data'!H53=0,0,IF(LOG('Crisis Indicator Data'!H53)&lt;O$4,0,IF(LOG('Crisis Indicator Data'!H53)&gt;O$3,5,ROUND(5-(O$3-LOG('Crisis Indicator Data'!H53))/(O$3-O$4)*5,1)))))</f>
        <v>0.4</v>
      </c>
      <c r="P56" s="165">
        <f>IF('Crisis Indicator Data'!H53="x","x",'Crisis Indicator Data'!H53/'Crisis Indicator Data'!G53)</f>
        <v>1.4453231524406873E-2</v>
      </c>
      <c r="Q56" s="147">
        <f t="shared" si="18"/>
        <v>0</v>
      </c>
      <c r="R56" s="147">
        <f t="shared" si="19"/>
        <v>0.2</v>
      </c>
      <c r="S56" s="147">
        <f>IF('Crisis Indicator Data'!I53="x","x",IF('Crisis Indicator Data'!I53=0,0,IF(LOG('Crisis Indicator Data'!I53)&lt;S$4,0,IF(LOG('Crisis Indicator Data'!I53)&gt;S$3,5,ROUND(5-(S$3-LOG('Crisis Indicator Data'!I53))/(S$3-S$4)*5,1)))))</f>
        <v>2.5</v>
      </c>
      <c r="T56" s="165">
        <f>IF('Crisis Indicator Data'!H53="x","x",IF('Crisis Indicator Data'!I53="x","x",'Crisis Indicator Data'!I53/'Crisis Indicator Data'!H53))</f>
        <v>1</v>
      </c>
      <c r="U56" s="147">
        <f t="shared" si="20"/>
        <v>5</v>
      </c>
      <c r="V56" s="147">
        <f t="shared" si="21"/>
        <v>3.8</v>
      </c>
      <c r="W56" s="147">
        <f>IF('Crisis Indicator Data'!L53="x","x",IF('Crisis Indicator Data'!L53=0,0,IF(LOG('Crisis Indicator Data'!L53)&lt;W$4,0,IF(LOG('Crisis Indicator Data'!L53)&gt;W$3,5,ROUND(5-(W$3-LOG('Crisis Indicator Data'!L53))/(W$3-W$4)*5,1)))))</f>
        <v>0</v>
      </c>
      <c r="X56" s="166">
        <f>IF(OR('Crisis Indicator Data'!L53="x",'Crisis Indicator Data'!H53="x"),"x",'Crisis Indicator Data'!L53/'Crisis Indicator Data'!H53)</f>
        <v>0</v>
      </c>
      <c r="Y56" s="147">
        <f t="shared" si="22"/>
        <v>0</v>
      </c>
      <c r="Z56" s="147">
        <f t="shared" si="23"/>
        <v>0</v>
      </c>
      <c r="AA56" s="147">
        <f t="shared" si="24"/>
        <v>2.2999999999999998</v>
      </c>
      <c r="AB56" s="167">
        <f t="shared" si="25"/>
        <v>1.4</v>
      </c>
    </row>
    <row r="57" spans="1:28" x14ac:dyDescent="0.25">
      <c r="A57" s="172" t="str">
        <f>'Crisis Indicator Data'!A54</f>
        <v>Papua Conflict</v>
      </c>
      <c r="B57" s="173" t="str">
        <f>'Crisis Indicator Data'!B54</f>
        <v>Socio-political,Violence</v>
      </c>
      <c r="C57" s="173" t="str">
        <f>'Crisis Indicator Data'!C54</f>
        <v>IDN002</v>
      </c>
      <c r="D57" s="173" t="str">
        <f>'Crisis Indicator Data'!D54</f>
        <v>Indonesia</v>
      </c>
      <c r="E57" s="174" t="str">
        <f>'Crisis Indicator Data'!E54</f>
        <v>IDN</v>
      </c>
      <c r="F57" s="168">
        <f>IF('Crisis Indicator Data'!F54="x","x",IF(LOG('Crisis Indicator Data'!F54)&lt;F$4,0,IF(LOG('Crisis Indicator Data'!F54)&gt;F$3,5,ROUND(5-(F$3-LOG('Crisis Indicator Data'!F54))/(F$3-F$4)*5,1))))</f>
        <v>4.4000000000000004</v>
      </c>
      <c r="G57" s="165">
        <f>IF('Crisis Indicator Data'!F54="x","x",IF(LEN(E57)&gt;3,('Crisis Indicator Data'!F54/VLOOKUP('Impact of the crisis'!$C57,'Regional Crises'!$B$1:$R$66,4,FALSE)),'Crisis Indicator Data'!F54/VLOOKUP('Impact of the crisis'!$E57,'Country Indicator Data'!$B$4:$P$300,15,FALSE)))</f>
        <v>0.23294214410704528</v>
      </c>
      <c r="H57" s="147">
        <f t="shared" si="13"/>
        <v>1.1000000000000001</v>
      </c>
      <c r="I57" s="147">
        <f t="shared" si="14"/>
        <v>2.75</v>
      </c>
      <c r="J57" s="147">
        <f>IF('Crisis Indicator Data'!G54="x","x",IF(LOG('Crisis Indicator Data'!G54)&lt;J$4,0,IF(LOG('Crisis Indicator Data'!G54)&gt;J$3,5,ROUND(5-(J$3-LOG('Crisis Indicator Data'!G54))/(J$3-J$4)*5,1))))</f>
        <v>2.5</v>
      </c>
      <c r="K57" s="165">
        <f>IF('Crisis Indicator Data'!G54="x","x",IF(LEN(E57)&gt;3,('Crisis Indicator Data'!G54/VLOOKUP('Impact of the crisis'!$C57,'Regional Crises'!$B$1:$R$66,5,FALSE)),'Crisis Indicator Data'!G54/VLOOKUP('Impact of the crisis'!$E57,'Country Indicator Data'!$B$4:$P$300,14,FALSE)))</f>
        <v>2.0124864458778816E-2</v>
      </c>
      <c r="L57" s="147">
        <f t="shared" si="15"/>
        <v>0.1</v>
      </c>
      <c r="M57" s="147">
        <f t="shared" si="16"/>
        <v>1.3</v>
      </c>
      <c r="N57" s="147">
        <f t="shared" si="17"/>
        <v>2.1</v>
      </c>
      <c r="O57" s="147">
        <f>IF('Crisis Indicator Data'!H54="x","x",IF('Crisis Indicator Data'!H54=0,0,IF(LOG('Crisis Indicator Data'!H54)&lt;O$4,0,IF(LOG('Crisis Indicator Data'!H54)&gt;O$3,5,ROUND(5-(O$3-LOG('Crisis Indicator Data'!H54))/(O$3-O$4)*5,1)))))</f>
        <v>3.7</v>
      </c>
      <c r="P57" s="165">
        <f>IF('Crisis Indicator Data'!H54="x","x",'Crisis Indicator Data'!H54/'Crisis Indicator Data'!G54)</f>
        <v>1</v>
      </c>
      <c r="Q57" s="147">
        <f t="shared" si="18"/>
        <v>5</v>
      </c>
      <c r="R57" s="147">
        <f t="shared" si="19"/>
        <v>4.3499999999999996</v>
      </c>
      <c r="S57" s="147">
        <f>IF('Crisis Indicator Data'!I54="x","x",IF('Crisis Indicator Data'!I54=0,0,IF(LOG('Crisis Indicator Data'!I54)&lt;S$4,0,IF(LOG('Crisis Indicator Data'!I54)&gt;S$3,5,ROUND(5-(S$3-LOG('Crisis Indicator Data'!I54))/(S$3-S$4)*5,1)))))</f>
        <v>2.9</v>
      </c>
      <c r="T57" s="165">
        <f>IF('Crisis Indicator Data'!H54="x","x",IF('Crisis Indicator Data'!I54="x","x",'Crisis Indicator Data'!I54/'Crisis Indicator Data'!H54))</f>
        <v>1.8389113644722323E-2</v>
      </c>
      <c r="U57" s="147">
        <f t="shared" si="20"/>
        <v>0.6</v>
      </c>
      <c r="V57" s="147">
        <f t="shared" si="21"/>
        <v>1.8</v>
      </c>
      <c r="W57" s="147">
        <f>IF('Crisis Indicator Data'!L54="x","x",IF('Crisis Indicator Data'!L54=0,0,IF(LOG('Crisis Indicator Data'!L54)&lt;W$4,0,IF(LOG('Crisis Indicator Data'!L54)&gt;W$3,5,ROUND(5-(W$3-LOG('Crisis Indicator Data'!L54))/(W$3-W$4)*5,1)))))</f>
        <v>2.6</v>
      </c>
      <c r="X57" s="166">
        <f>IF(OR('Crisis Indicator Data'!L54="x",'Crisis Indicator Data'!H54="x"),"x",'Crisis Indicator Data'!L54/'Crisis Indicator Data'!H54)</f>
        <v>1.2136815005516734E-5</v>
      </c>
      <c r="Y57" s="147">
        <f t="shared" si="22"/>
        <v>0.6</v>
      </c>
      <c r="Z57" s="147">
        <f t="shared" si="23"/>
        <v>1.6</v>
      </c>
      <c r="AA57" s="147">
        <f t="shared" si="24"/>
        <v>1.7</v>
      </c>
      <c r="AB57" s="167">
        <f t="shared" si="25"/>
        <v>3.3</v>
      </c>
    </row>
    <row r="58" spans="1:28" x14ac:dyDescent="0.25">
      <c r="A58" s="172" t="str">
        <f>'Crisis Indicator Data'!A55</f>
        <v>Conflict in Jammu and Kashmir</v>
      </c>
      <c r="B58" s="173" t="str">
        <f>'Crisis Indicator Data'!B55</f>
        <v>Socio-political</v>
      </c>
      <c r="C58" s="173" t="str">
        <f>'Crisis Indicator Data'!C55</f>
        <v>IND002</v>
      </c>
      <c r="D58" s="173" t="str">
        <f>'Crisis Indicator Data'!D55</f>
        <v>India</v>
      </c>
      <c r="E58" s="174" t="str">
        <f>'Crisis Indicator Data'!E55</f>
        <v>IND</v>
      </c>
      <c r="F58" s="168">
        <f>IF('Crisis Indicator Data'!F55="x","x",IF(LOG('Crisis Indicator Data'!F55)&lt;F$4,0,IF(LOG('Crisis Indicator Data'!F55)&gt;F$3,5,ROUND(5-(F$3-LOG('Crisis Indicator Data'!F55))/(F$3-F$4)*5,1))))</f>
        <v>3.9</v>
      </c>
      <c r="G58" s="165">
        <f>IF('Crisis Indicator Data'!F55="x","x",IF(LEN(E58)&gt;3,('Crisis Indicator Data'!F55/VLOOKUP('Impact of the crisis'!$C58,'Regional Crises'!$B$1:$R$66,4,FALSE)),'Crisis Indicator Data'!F55/VLOOKUP('Impact of the crisis'!$E58,'Country Indicator Data'!$B$4:$P$300,15,FALSE)))</f>
        <v>7.4746652585270371E-2</v>
      </c>
      <c r="H58" s="147">
        <f t="shared" si="13"/>
        <v>0.3</v>
      </c>
      <c r="I58" s="147">
        <f t="shared" si="14"/>
        <v>2.1</v>
      </c>
      <c r="J58" s="147">
        <f>IF('Crisis Indicator Data'!G55="x","x",IF(LOG('Crisis Indicator Data'!G55)&lt;J$4,0,IF(LOG('Crisis Indicator Data'!G55)&gt;J$3,5,ROUND(5-(J$3-LOG('Crisis Indicator Data'!G55))/(J$3-J$4)*5,1))))</f>
        <v>3.9</v>
      </c>
      <c r="K58" s="165">
        <f>IF('Crisis Indicator Data'!G55="x","x",IF(LEN(E58)&gt;3,('Crisis Indicator Data'!G55/VLOOKUP('Impact of the crisis'!$C58,'Regional Crises'!$B$1:$R$66,5,FALSE)),'Crisis Indicator Data'!G55/VLOOKUP('Impact of the crisis'!$E58,'Country Indicator Data'!$B$4:$P$300,14,FALSE)))</f>
        <v>1.0486413246761056E-2</v>
      </c>
      <c r="L58" s="147">
        <f t="shared" si="15"/>
        <v>0</v>
      </c>
      <c r="M58" s="147">
        <f t="shared" si="16"/>
        <v>1.95</v>
      </c>
      <c r="N58" s="147">
        <f t="shared" si="17"/>
        <v>2</v>
      </c>
      <c r="O58" s="147" t="str">
        <f>IF('Crisis Indicator Data'!H55="x","x",IF('Crisis Indicator Data'!H55=0,0,IF(LOG('Crisis Indicator Data'!H55)&lt;O$4,0,IF(LOG('Crisis Indicator Data'!H55)&gt;O$3,5,ROUND(5-(O$3-LOG('Crisis Indicator Data'!H55))/(O$3-O$4)*5,1)))))</f>
        <v>x</v>
      </c>
      <c r="P58" s="165" t="str">
        <f>IF('Crisis Indicator Data'!H55="x","x",'Crisis Indicator Data'!H55/'Crisis Indicator Data'!G55)</f>
        <v>x</v>
      </c>
      <c r="Q58" s="147" t="str">
        <f t="shared" si="18"/>
        <v>x</v>
      </c>
      <c r="R58" s="147" t="str">
        <f t="shared" si="19"/>
        <v>x</v>
      </c>
      <c r="S58" s="147">
        <f>IF('Crisis Indicator Data'!I55="x","x",IF('Crisis Indicator Data'!I55=0,0,IF(LOG('Crisis Indicator Data'!I55)&lt;S$4,0,IF(LOG('Crisis Indicator Data'!I55)&gt;S$3,5,ROUND(5-(S$3-LOG('Crisis Indicator Data'!I55))/(S$3-S$4)*5,1)))))</f>
        <v>3.6</v>
      </c>
      <c r="T58" s="165" t="str">
        <f>IF('Crisis Indicator Data'!H55="x","x",IF('Crisis Indicator Data'!I55="x","x",'Crisis Indicator Data'!I55/'Crisis Indicator Data'!H55))</f>
        <v>x</v>
      </c>
      <c r="U58" s="147" t="str">
        <f t="shared" si="20"/>
        <v>x</v>
      </c>
      <c r="V58" s="147">
        <f t="shared" si="21"/>
        <v>3.6</v>
      </c>
      <c r="W58" s="147">
        <f>IF('Crisis Indicator Data'!L55="x","x",IF('Crisis Indicator Data'!L55=0,0,IF(LOG('Crisis Indicator Data'!L55)&lt;W$4,0,IF(LOG('Crisis Indicator Data'!L55)&gt;W$3,5,ROUND(5-(W$3-LOG('Crisis Indicator Data'!L55))/(W$3-W$4)*5,1)))))</f>
        <v>2.8</v>
      </c>
      <c r="X58" s="166" t="str">
        <f>IF(OR('Crisis Indicator Data'!L55="x",'Crisis Indicator Data'!H55="x"),"x",'Crisis Indicator Data'!L55/'Crisis Indicator Data'!H55)</f>
        <v>x</v>
      </c>
      <c r="Y58" s="147" t="str">
        <f t="shared" si="22"/>
        <v>x</v>
      </c>
      <c r="Z58" s="147">
        <f t="shared" si="23"/>
        <v>2.8</v>
      </c>
      <c r="AA58" s="147">
        <f t="shared" si="24"/>
        <v>3.2</v>
      </c>
      <c r="AB58" s="167">
        <f t="shared" si="25"/>
        <v>3.2</v>
      </c>
    </row>
    <row r="59" spans="1:28" x14ac:dyDescent="0.25">
      <c r="A59" s="172" t="str">
        <f>'Crisis Indicator Data'!A56</f>
        <v>Afghan Refugees in Iran</v>
      </c>
      <c r="B59" s="173" t="str">
        <f>'Crisis Indicator Data'!B56</f>
        <v>Displacement</v>
      </c>
      <c r="C59" s="173" t="str">
        <f>'Crisis Indicator Data'!C56</f>
        <v>IRN004</v>
      </c>
      <c r="D59" s="173" t="str">
        <f>'Crisis Indicator Data'!D56</f>
        <v>Iran</v>
      </c>
      <c r="E59" s="174" t="str">
        <f>'Crisis Indicator Data'!E56</f>
        <v>IRN</v>
      </c>
      <c r="F59" s="168">
        <f>IF('Crisis Indicator Data'!F56="x","x",IF(LOG('Crisis Indicator Data'!F56)&lt;F$4,0,IF(LOG('Crisis Indicator Data'!F56)&gt;F$3,5,ROUND(5-(F$3-LOG('Crisis Indicator Data'!F56))/(F$3-F$4)*5,1))))</f>
        <v>4</v>
      </c>
      <c r="G59" s="165">
        <f>IF('Crisis Indicator Data'!F56="x","x",IF(LEN(E59)&gt;3,('Crisis Indicator Data'!F56/VLOOKUP('Impact of the crisis'!$C59,'Regional Crises'!$B$1:$R$66,4,FALSE)),'Crisis Indicator Data'!F56/VLOOKUP('Impact of the crisis'!$E59,'Country Indicator Data'!$B$4:$P$300,15,FALSE)))</f>
        <v>0.1470818291215403</v>
      </c>
      <c r="H59" s="147">
        <f t="shared" si="13"/>
        <v>0.6</v>
      </c>
      <c r="I59" s="147">
        <f t="shared" si="14"/>
        <v>2.2999999999999998</v>
      </c>
      <c r="J59" s="147">
        <f>IF('Crisis Indicator Data'!G56="x","x",IF(LOG('Crisis Indicator Data'!G56)&lt;J$4,0,IF(LOG('Crisis Indicator Data'!G56)&gt;J$3,5,ROUND(5-(J$3-LOG('Crisis Indicator Data'!G56))/(J$3-J$4)*5,1))))</f>
        <v>4.5999999999999996</v>
      </c>
      <c r="K59" s="165">
        <f>IF('Crisis Indicator Data'!G56="x","x",IF(LEN(E59)&gt;3,('Crisis Indicator Data'!G56/VLOOKUP('Impact of the crisis'!$C59,'Regional Crises'!$B$1:$R$66,5,FALSE)),'Crisis Indicator Data'!G56/VLOOKUP('Impact of the crisis'!$E59,'Country Indicator Data'!$B$4:$P$300,14,FALSE)))</f>
        <v>0.27751629456549687</v>
      </c>
      <c r="L59" s="147">
        <f t="shared" si="15"/>
        <v>1.4</v>
      </c>
      <c r="M59" s="147">
        <f t="shared" si="16"/>
        <v>3</v>
      </c>
      <c r="N59" s="147">
        <f t="shared" si="17"/>
        <v>2.7</v>
      </c>
      <c r="O59" s="147">
        <f>IF('Crisis Indicator Data'!H56="x","x",IF('Crisis Indicator Data'!H56=0,0,IF(LOG('Crisis Indicator Data'!H56)&lt;O$4,0,IF(LOG('Crisis Indicator Data'!H56)&gt;O$3,5,ROUND(5-(O$3-LOG('Crisis Indicator Data'!H56))/(O$3-O$4)*5,1)))))</f>
        <v>3.6</v>
      </c>
      <c r="P59" s="165">
        <f>IF('Crisis Indicator Data'!H56="x","x",'Crisis Indicator Data'!H56/'Crisis Indicator Data'!G56)</f>
        <v>0.18035692704346776</v>
      </c>
      <c r="Q59" s="147">
        <f t="shared" si="18"/>
        <v>0.9</v>
      </c>
      <c r="R59" s="147">
        <f t="shared" si="19"/>
        <v>2.25</v>
      </c>
      <c r="S59" s="147">
        <f>IF('Crisis Indicator Data'!I56="x","x",IF('Crisis Indicator Data'!I56=0,0,IF(LOG('Crisis Indicator Data'!I56)&lt;S$4,0,IF(LOG('Crisis Indicator Data'!I56)&gt;S$3,5,ROUND(5-(S$3-LOG('Crisis Indicator Data'!I56))/(S$3-S$4)*5,1)))))</f>
        <v>5</v>
      </c>
      <c r="T59" s="165">
        <f>IF('Crisis Indicator Data'!H56="x","x",IF('Crisis Indicator Data'!I56="x","x",'Crisis Indicator Data'!I56/'Crisis Indicator Data'!H56))</f>
        <v>1</v>
      </c>
      <c r="U59" s="147">
        <f t="shared" si="20"/>
        <v>5</v>
      </c>
      <c r="V59" s="147">
        <f t="shared" si="21"/>
        <v>5</v>
      </c>
      <c r="W59" s="147" t="str">
        <f>IF('Crisis Indicator Data'!L56="x","x",IF('Crisis Indicator Data'!L56=0,0,IF(LOG('Crisis Indicator Data'!L56)&lt;W$4,0,IF(LOG('Crisis Indicator Data'!L56)&gt;W$3,5,ROUND(5-(W$3-LOG('Crisis Indicator Data'!L56))/(W$3-W$4)*5,1)))))</f>
        <v>x</v>
      </c>
      <c r="X59" s="166" t="str">
        <f>IF(OR('Crisis Indicator Data'!L56="x",'Crisis Indicator Data'!H56="x"),"x",'Crisis Indicator Data'!L56/'Crisis Indicator Data'!H56)</f>
        <v>x</v>
      </c>
      <c r="Y59" s="147" t="str">
        <f t="shared" si="22"/>
        <v>x</v>
      </c>
      <c r="Z59" s="147" t="str">
        <f t="shared" si="23"/>
        <v>x</v>
      </c>
      <c r="AA59" s="147">
        <f t="shared" si="24"/>
        <v>5</v>
      </c>
      <c r="AB59" s="167">
        <f t="shared" si="25"/>
        <v>4</v>
      </c>
    </row>
    <row r="60" spans="1:28" x14ac:dyDescent="0.25">
      <c r="A60" s="172" t="str">
        <f>'Crisis Indicator Data'!A57</f>
        <v>Multiple crises in Iraq</v>
      </c>
      <c r="B60" s="173" t="str">
        <f>'Crisis Indicator Data'!B57</f>
        <v>Violence,Displacement,Socio-political,Conflict</v>
      </c>
      <c r="C60" s="173" t="str">
        <f>'Crisis Indicator Data'!C57</f>
        <v>IRQ001</v>
      </c>
      <c r="D60" s="173" t="str">
        <f>'Crisis Indicator Data'!D57</f>
        <v>Iraq</v>
      </c>
      <c r="E60" s="174" t="str">
        <f>'Crisis Indicator Data'!E57</f>
        <v>IRQ</v>
      </c>
      <c r="F60" s="168">
        <f>IF('Crisis Indicator Data'!F57="x","x",IF(LOG('Crisis Indicator Data'!F57)&lt;F$4,0,IF(LOG('Crisis Indicator Data'!F57)&gt;F$3,5,ROUND(5-(F$3-LOG('Crisis Indicator Data'!F57))/(F$3-F$4)*5,1))))</f>
        <v>4.3</v>
      </c>
      <c r="G60" s="165">
        <f>IF('Crisis Indicator Data'!F57="x","x",IF(LEN(E60)&gt;3,('Crisis Indicator Data'!F57/VLOOKUP('Impact of the crisis'!$C60,'Regional Crises'!$B$1:$R$66,4,FALSE)),'Crisis Indicator Data'!F57/VLOOKUP('Impact of the crisis'!$E60,'Country Indicator Data'!$B$4:$P$300,15,FALSE)))</f>
        <v>0.88255664026524216</v>
      </c>
      <c r="H60" s="147">
        <f t="shared" si="13"/>
        <v>4.4000000000000004</v>
      </c>
      <c r="I60" s="147">
        <f t="shared" si="14"/>
        <v>4.3499999999999996</v>
      </c>
      <c r="J60" s="147">
        <f>IF('Crisis Indicator Data'!G57="x","x",IF(LOG('Crisis Indicator Data'!G57)&lt;J$4,0,IF(LOG('Crisis Indicator Data'!G57)&gt;J$3,5,ROUND(5-(J$3-LOG('Crisis Indicator Data'!G57))/(J$3-J$4)*5,1))))</f>
        <v>5</v>
      </c>
      <c r="K60" s="165">
        <f>IF('Crisis Indicator Data'!G57="x","x",IF(LEN(E60)&gt;3,('Crisis Indicator Data'!G57/VLOOKUP('Impact of the crisis'!$C60,'Regional Crises'!$B$1:$R$66,5,FALSE)),'Crisis Indicator Data'!G57/VLOOKUP('Impact of the crisis'!$E60,'Country Indicator Data'!$B$4:$P$300,14,FALSE)))</f>
        <v>1</v>
      </c>
      <c r="L60" s="147">
        <f t="shared" si="15"/>
        <v>5</v>
      </c>
      <c r="M60" s="147">
        <f t="shared" si="16"/>
        <v>5</v>
      </c>
      <c r="N60" s="147">
        <f t="shared" si="17"/>
        <v>4.7</v>
      </c>
      <c r="O60" s="147">
        <f>IF('Crisis Indicator Data'!H57="x","x",IF('Crisis Indicator Data'!H57=0,0,IF(LOG('Crisis Indicator Data'!H57)&lt;O$4,0,IF(LOG('Crisis Indicator Data'!H57)&gt;O$3,5,ROUND(5-(O$3-LOG('Crisis Indicator Data'!H57))/(O$3-O$4)*5,1)))))</f>
        <v>3.7</v>
      </c>
      <c r="P60" s="165">
        <f>IF('Crisis Indicator Data'!H57="x","x",'Crisis Indicator Data'!H57/'Crisis Indicator Data'!G57)</f>
        <v>0.12540453074433658</v>
      </c>
      <c r="Q60" s="147">
        <f t="shared" si="18"/>
        <v>0.6</v>
      </c>
      <c r="R60" s="147">
        <f t="shared" si="19"/>
        <v>2.15</v>
      </c>
      <c r="S60" s="147">
        <f>IF('Crisis Indicator Data'!I57="x","x",IF('Crisis Indicator Data'!I57=0,0,IF(LOG('Crisis Indicator Data'!I57)&lt;S$4,0,IF(LOG('Crisis Indicator Data'!I57)&gt;S$3,5,ROUND(5-(S$3-LOG('Crisis Indicator Data'!I57))/(S$3-S$4)*5,1)))))</f>
        <v>5</v>
      </c>
      <c r="T60" s="165">
        <f>IF('Crisis Indicator Data'!H57="x","x",IF('Crisis Indicator Data'!I57="x","x",'Crisis Indicator Data'!I57/'Crisis Indicator Data'!H57))</f>
        <v>1.1874551971326164</v>
      </c>
      <c r="U60" s="147">
        <f t="shared" si="20"/>
        <v>5</v>
      </c>
      <c r="V60" s="147">
        <f t="shared" si="21"/>
        <v>5</v>
      </c>
      <c r="W60" s="147">
        <f>IF('Crisis Indicator Data'!L57="x","x",IF('Crisis Indicator Data'!L57=0,0,IF(LOG('Crisis Indicator Data'!L57)&lt;W$4,0,IF(LOG('Crisis Indicator Data'!L57)&gt;W$3,5,ROUND(5-(W$3-LOG('Crisis Indicator Data'!L57))/(W$3-W$4)*5,1)))))</f>
        <v>4.0999999999999996</v>
      </c>
      <c r="X60" s="166">
        <f>IF(OR('Crisis Indicator Data'!L57="x",'Crisis Indicator Data'!H57="x"),"x",'Crisis Indicator Data'!L57/'Crisis Indicator Data'!H57)</f>
        <v>1.2759856630824371E-4</v>
      </c>
      <c r="Y60" s="147">
        <f t="shared" si="22"/>
        <v>5</v>
      </c>
      <c r="Z60" s="147">
        <f t="shared" si="23"/>
        <v>4.5999999999999996</v>
      </c>
      <c r="AA60" s="147">
        <f t="shared" si="24"/>
        <v>4.8</v>
      </c>
      <c r="AB60" s="167">
        <f t="shared" si="25"/>
        <v>3.8</v>
      </c>
    </row>
    <row r="61" spans="1:28" x14ac:dyDescent="0.25">
      <c r="A61" s="172" t="str">
        <f>'Crisis Indicator Data'!A58</f>
        <v>Conflict  in Iraq</v>
      </c>
      <c r="B61" s="173" t="str">
        <f>'Crisis Indicator Data'!B58</f>
        <v>Conflict,Socio-political,Violence</v>
      </c>
      <c r="C61" s="173" t="str">
        <f>'Crisis Indicator Data'!C58</f>
        <v>IRQ002</v>
      </c>
      <c r="D61" s="173" t="str">
        <f>'Crisis Indicator Data'!D58</f>
        <v>Iraq</v>
      </c>
      <c r="E61" s="174" t="str">
        <f>'Crisis Indicator Data'!E58</f>
        <v>IRQ</v>
      </c>
      <c r="F61" s="168">
        <f>IF('Crisis Indicator Data'!F58="x","x",IF(LOG('Crisis Indicator Data'!F58)&lt;F$4,0,IF(LOG('Crisis Indicator Data'!F58)&gt;F$3,5,ROUND(5-(F$3-LOG('Crisis Indicator Data'!F58))/(F$3-F$4)*5,1))))</f>
        <v>4.3</v>
      </c>
      <c r="G61" s="165">
        <f>IF('Crisis Indicator Data'!F58="x","x",IF(LEN(E61)&gt;3,('Crisis Indicator Data'!F58/VLOOKUP('Impact of the crisis'!$C61,'Regional Crises'!$B$1:$R$66,4,FALSE)),'Crisis Indicator Data'!F58/VLOOKUP('Impact of the crisis'!$E61,'Country Indicator Data'!$B$4:$P$300,15,FALSE)))</f>
        <v>0.88255664026524216</v>
      </c>
      <c r="H61" s="147">
        <f t="shared" si="13"/>
        <v>4.4000000000000004</v>
      </c>
      <c r="I61" s="147">
        <f t="shared" si="14"/>
        <v>4.3499999999999996</v>
      </c>
      <c r="J61" s="147">
        <f>IF('Crisis Indicator Data'!G58="x","x",IF(LOG('Crisis Indicator Data'!G58)&lt;J$4,0,IF(LOG('Crisis Indicator Data'!G58)&gt;J$3,5,ROUND(5-(J$3-LOG('Crisis Indicator Data'!G58))/(J$3-J$4)*5,1))))</f>
        <v>5</v>
      </c>
      <c r="K61" s="165">
        <f>IF('Crisis Indicator Data'!G58="x","x",IF(LEN(E61)&gt;3,('Crisis Indicator Data'!G58/VLOOKUP('Impact of the crisis'!$C61,'Regional Crises'!$B$1:$R$66,5,FALSE)),'Crisis Indicator Data'!G58/VLOOKUP('Impact of the crisis'!$E61,'Country Indicator Data'!$B$4:$P$300,14,FALSE)))</f>
        <v>0.98170622078389069</v>
      </c>
      <c r="L61" s="147">
        <f t="shared" si="15"/>
        <v>4.9000000000000004</v>
      </c>
      <c r="M61" s="147">
        <f t="shared" si="16"/>
        <v>4.95</v>
      </c>
      <c r="N61" s="147">
        <f t="shared" si="17"/>
        <v>4.7</v>
      </c>
      <c r="O61" s="147">
        <f>IF('Crisis Indicator Data'!H58="x","x",IF('Crisis Indicator Data'!H58=0,0,IF(LOG('Crisis Indicator Data'!H58)&lt;O$4,0,IF(LOG('Crisis Indicator Data'!H58)&gt;O$3,5,ROUND(5-(O$3-LOG('Crisis Indicator Data'!H58))/(O$3-O$4)*5,1)))))</f>
        <v>3.7</v>
      </c>
      <c r="P61" s="165">
        <f>IF('Crisis Indicator Data'!H58="x","x",'Crisis Indicator Data'!H58/'Crisis Indicator Data'!G58)</f>
        <v>0.12133144086809212</v>
      </c>
      <c r="Q61" s="147">
        <f t="shared" si="18"/>
        <v>0.6</v>
      </c>
      <c r="R61" s="147">
        <f t="shared" si="19"/>
        <v>2.15</v>
      </c>
      <c r="S61" s="147">
        <f>IF('Crisis Indicator Data'!I58="x","x",IF('Crisis Indicator Data'!I58=0,0,IF(LOG('Crisis Indicator Data'!I58)&lt;S$4,0,IF(LOG('Crisis Indicator Data'!I58)&gt;S$3,5,ROUND(5-(S$3-LOG('Crisis Indicator Data'!I58))/(S$3-S$4)*5,1)))))</f>
        <v>5</v>
      </c>
      <c r="T61" s="165">
        <f>IF('Crisis Indicator Data'!H58="x","x",IF('Crisis Indicator Data'!I58="x","x",'Crisis Indicator Data'!I58/'Crisis Indicator Data'!H58))</f>
        <v>1.1298113207547169</v>
      </c>
      <c r="U61" s="147">
        <f t="shared" si="20"/>
        <v>5</v>
      </c>
      <c r="V61" s="147">
        <f t="shared" si="21"/>
        <v>5</v>
      </c>
      <c r="W61" s="147">
        <f>IF('Crisis Indicator Data'!L58="x","x",IF('Crisis Indicator Data'!L58=0,0,IF(LOG('Crisis Indicator Data'!L58)&lt;W$4,0,IF(LOG('Crisis Indicator Data'!L58)&gt;W$3,5,ROUND(5-(W$3-LOG('Crisis Indicator Data'!L58))/(W$3-W$4)*5,1)))))</f>
        <v>4.0999999999999996</v>
      </c>
      <c r="X61" s="166">
        <f>IF(OR('Crisis Indicator Data'!L58="x",'Crisis Indicator Data'!H58="x"),"x",'Crisis Indicator Data'!L58/'Crisis Indicator Data'!H58)</f>
        <v>1.3433962264150943E-4</v>
      </c>
      <c r="Y61" s="147">
        <f t="shared" si="22"/>
        <v>5</v>
      </c>
      <c r="Z61" s="147">
        <f t="shared" si="23"/>
        <v>4.5999999999999996</v>
      </c>
      <c r="AA61" s="147">
        <f t="shared" si="24"/>
        <v>4.8</v>
      </c>
      <c r="AB61" s="167">
        <f t="shared" si="25"/>
        <v>3.8</v>
      </c>
    </row>
    <row r="62" spans="1:28" x14ac:dyDescent="0.25">
      <c r="A62" s="172" t="str">
        <f>'Crisis Indicator Data'!A59</f>
        <v>Syrian and Palestinian refugees in iraq</v>
      </c>
      <c r="B62" s="173" t="str">
        <f>'Crisis Indicator Data'!B59</f>
        <v>Displacement</v>
      </c>
      <c r="C62" s="173" t="str">
        <f>'Crisis Indicator Data'!C59</f>
        <v>IRQ003</v>
      </c>
      <c r="D62" s="173" t="str">
        <f>'Crisis Indicator Data'!D59</f>
        <v>Iraq</v>
      </c>
      <c r="E62" s="174" t="str">
        <f>'Crisis Indicator Data'!E59</f>
        <v>IRQ</v>
      </c>
      <c r="F62" s="168">
        <f>IF('Crisis Indicator Data'!F59="x","x",IF(LOG('Crisis Indicator Data'!F59)&lt;F$4,0,IF(LOG('Crisis Indicator Data'!F59)&gt;F$3,5,ROUND(5-(F$3-LOG('Crisis Indicator Data'!F59))/(F$3-F$4)*5,1))))</f>
        <v>2.6</v>
      </c>
      <c r="G62" s="165">
        <f>IF('Crisis Indicator Data'!F59="x","x",IF(LEN(E62)&gt;3,('Crisis Indicator Data'!F59/VLOOKUP('Impact of the crisis'!$C62,'Regional Crises'!$B$1:$R$66,4,FALSE)),'Crisis Indicator Data'!F59/VLOOKUP('Impact of the crisis'!$E62,'Country Indicator Data'!$B$4:$P$300,15,FALSE)))</f>
        <v>8.2888193037391783E-2</v>
      </c>
      <c r="H62" s="147">
        <f t="shared" si="13"/>
        <v>0.3</v>
      </c>
      <c r="I62" s="147">
        <f t="shared" si="14"/>
        <v>1.45</v>
      </c>
      <c r="J62" s="147">
        <f>IF('Crisis Indicator Data'!G59="x","x",IF(LOG('Crisis Indicator Data'!G59)&lt;J$4,0,IF(LOG('Crisis Indicator Data'!G59)&gt;J$3,5,ROUND(5-(J$3-LOG('Crisis Indicator Data'!G59))/(J$3-J$4)*5,1))))</f>
        <v>2.7</v>
      </c>
      <c r="K62" s="165">
        <f>IF('Crisis Indicator Data'!G59="x","x",IF(LEN(E62)&gt;3,('Crisis Indicator Data'!G59/VLOOKUP('Impact of the crisis'!$C62,'Regional Crises'!$B$1:$R$66,5,FALSE)),'Crisis Indicator Data'!G59/VLOOKUP('Impact of the crisis'!$E62,'Country Indicator Data'!$B$4:$P$300,14,FALSE)))</f>
        <v>0.14497932398417834</v>
      </c>
      <c r="L62" s="147">
        <f t="shared" si="15"/>
        <v>0.7</v>
      </c>
      <c r="M62" s="147">
        <f t="shared" si="16"/>
        <v>1.7000000000000002</v>
      </c>
      <c r="N62" s="147">
        <f t="shared" si="17"/>
        <v>1.6</v>
      </c>
      <c r="O62" s="147">
        <f>IF('Crisis Indicator Data'!H59="x","x",IF('Crisis Indicator Data'!H59=0,0,IF(LOG('Crisis Indicator Data'!H59)&lt;O$4,0,IF(LOG('Crisis Indicator Data'!H59)&gt;O$3,5,ROUND(5-(O$3-LOG('Crisis Indicator Data'!H59))/(O$3-O$4)*5,1)))))</f>
        <v>2.2000000000000002</v>
      </c>
      <c r="P62" s="165">
        <f>IF('Crisis Indicator Data'!H59="x","x",'Crisis Indicator Data'!H59/'Crisis Indicator Data'!G59)</f>
        <v>0.1078902495737095</v>
      </c>
      <c r="Q62" s="147">
        <f t="shared" si="18"/>
        <v>0.5</v>
      </c>
      <c r="R62" s="147">
        <f t="shared" si="19"/>
        <v>1.35</v>
      </c>
      <c r="S62" s="147">
        <f>IF('Crisis Indicator Data'!I59="x","x",IF('Crisis Indicator Data'!I59=0,0,IF(LOG('Crisis Indicator Data'!I59)&lt;S$4,0,IF(LOG('Crisis Indicator Data'!I59)&gt;S$3,5,ROUND(5-(S$3-LOG('Crisis Indicator Data'!I59))/(S$3-S$4)*5,1)))))</f>
        <v>3.5</v>
      </c>
      <c r="T62" s="165">
        <f>IF('Crisis Indicator Data'!H59="x","x",IF('Crisis Indicator Data'!I59="x","x",'Crisis Indicator Data'!I59/'Crisis Indicator Data'!H59))</f>
        <v>0.40229885057471265</v>
      </c>
      <c r="U62" s="147">
        <f t="shared" si="20"/>
        <v>5</v>
      </c>
      <c r="V62" s="147">
        <f t="shared" si="21"/>
        <v>4.3</v>
      </c>
      <c r="W62" s="147">
        <f>IF('Crisis Indicator Data'!L59="x","x",IF('Crisis Indicator Data'!L59=0,0,IF(LOG('Crisis Indicator Data'!L59)&lt;W$4,0,IF(LOG('Crisis Indicator Data'!L59)&gt;W$3,5,ROUND(5-(W$3-LOG('Crisis Indicator Data'!L59))/(W$3-W$4)*5,1)))))</f>
        <v>0</v>
      </c>
      <c r="X62" s="166">
        <f>IF(OR('Crisis Indicator Data'!L59="x",'Crisis Indicator Data'!H59="x"),"x",'Crisis Indicator Data'!L59/'Crisis Indicator Data'!H59)</f>
        <v>0</v>
      </c>
      <c r="Y62" s="147">
        <f t="shared" si="22"/>
        <v>0</v>
      </c>
      <c r="Z62" s="147">
        <f t="shared" si="23"/>
        <v>0</v>
      </c>
      <c r="AA62" s="147">
        <f t="shared" si="24"/>
        <v>2.8</v>
      </c>
      <c r="AB62" s="167">
        <f t="shared" si="25"/>
        <v>2.1</v>
      </c>
    </row>
    <row r="63" spans="1:28" x14ac:dyDescent="0.25">
      <c r="A63" s="172" t="str">
        <f>'Crisis Indicator Data'!A60</f>
        <v>Mixed migration flows in Italy</v>
      </c>
      <c r="B63" s="173" t="str">
        <f>'Crisis Indicator Data'!B60</f>
        <v>Displacement</v>
      </c>
      <c r="C63" s="173" t="str">
        <f>'Crisis Indicator Data'!C60</f>
        <v>ITA002</v>
      </c>
      <c r="D63" s="173" t="str">
        <f>'Crisis Indicator Data'!D60</f>
        <v>Italy</v>
      </c>
      <c r="E63" s="174" t="str">
        <f>'Crisis Indicator Data'!E60</f>
        <v>ITA</v>
      </c>
      <c r="F63" s="168">
        <f>IF('Crisis Indicator Data'!F60="x","x",IF(LOG('Crisis Indicator Data'!F60)&lt;F$4,0,IF(LOG('Crisis Indicator Data'!F60)&gt;F$3,5,ROUND(5-(F$3-LOG('Crisis Indicator Data'!F60))/(F$3-F$4)*5,1))))</f>
        <v>2.7</v>
      </c>
      <c r="G63" s="165">
        <f>IF('Crisis Indicator Data'!F60="x","x",IF(LEN(E63)&gt;3,('Crisis Indicator Data'!F60/VLOOKUP('Impact of the crisis'!$C63,'Regional Crises'!$B$1:$R$66,4,FALSE)),'Crisis Indicator Data'!F60/VLOOKUP('Impact of the crisis'!$E63,'Country Indicator Data'!$B$4:$P$300,15,FALSE)))</f>
        <v>0.13957639219419324</v>
      </c>
      <c r="H63" s="147">
        <f t="shared" si="13"/>
        <v>0.6</v>
      </c>
      <c r="I63" s="147">
        <f t="shared" si="14"/>
        <v>1.6500000000000001</v>
      </c>
      <c r="J63" s="147">
        <f>IF('Crisis Indicator Data'!G60="x","x",IF(LOG('Crisis Indicator Data'!G60)&lt;J$4,0,IF(LOG('Crisis Indicator Data'!G60)&gt;J$3,5,ROUND(5-(J$3-LOG('Crisis Indicator Data'!G60))/(J$3-J$4)*5,1))))</f>
        <v>5</v>
      </c>
      <c r="K63" s="165">
        <f>IF('Crisis Indicator Data'!G60="x","x",IF(LEN(E63)&gt;3,('Crisis Indicator Data'!G60/VLOOKUP('Impact of the crisis'!$C63,'Regional Crises'!$B$1:$R$66,5,FALSE)),'Crisis Indicator Data'!G60/VLOOKUP('Impact of the crisis'!$E63,'Country Indicator Data'!$B$4:$P$300,14,FALSE)))</f>
        <v>1</v>
      </c>
      <c r="L63" s="147">
        <f t="shared" si="15"/>
        <v>5</v>
      </c>
      <c r="M63" s="147">
        <f t="shared" si="16"/>
        <v>5</v>
      </c>
      <c r="N63" s="147">
        <f t="shared" si="17"/>
        <v>3.9</v>
      </c>
      <c r="O63" s="147">
        <f>IF('Crisis Indicator Data'!H60="x","x",IF('Crisis Indicator Data'!H60=0,0,IF(LOG('Crisis Indicator Data'!H60)&lt;O$4,0,IF(LOG('Crisis Indicator Data'!H60)&gt;O$3,5,ROUND(5-(O$3-LOG('Crisis Indicator Data'!H60))/(O$3-O$4)*5,1)))))</f>
        <v>1.1000000000000001</v>
      </c>
      <c r="P63" s="165">
        <f>IF('Crisis Indicator Data'!H60="x","x",'Crisis Indicator Data'!H60/'Crisis Indicator Data'!G60)</f>
        <v>2.5608411769693887E-3</v>
      </c>
      <c r="Q63" s="147">
        <f t="shared" si="18"/>
        <v>0</v>
      </c>
      <c r="R63" s="147">
        <f t="shared" si="19"/>
        <v>0.55000000000000004</v>
      </c>
      <c r="S63" s="147">
        <f>IF('Crisis Indicator Data'!I60="x","x",IF('Crisis Indicator Data'!I60=0,0,IF(LOG('Crisis Indicator Data'!I60)&lt;S$4,0,IF(LOG('Crisis Indicator Data'!I60)&gt;S$3,5,ROUND(5-(S$3-LOG('Crisis Indicator Data'!I60))/(S$3-S$4)*5,1)))))</f>
        <v>3.1</v>
      </c>
      <c r="T63" s="165">
        <f>IF('Crisis Indicator Data'!H60="x","x",IF('Crisis Indicator Data'!I60="x","x",'Crisis Indicator Data'!I60/'Crisis Indicator Data'!H60))</f>
        <v>1</v>
      </c>
      <c r="U63" s="147">
        <f t="shared" si="20"/>
        <v>5</v>
      </c>
      <c r="V63" s="147">
        <f t="shared" si="21"/>
        <v>4.0999999999999996</v>
      </c>
      <c r="W63" s="147">
        <f>IF('Crisis Indicator Data'!L60="x","x",IF('Crisis Indicator Data'!L60=0,0,IF(LOG('Crisis Indicator Data'!L60)&lt;W$4,0,IF(LOG('Crisis Indicator Data'!L60)&gt;W$3,5,ROUND(5-(W$3-LOG('Crisis Indicator Data'!L60))/(W$3-W$4)*5,1)))))</f>
        <v>4.4000000000000004</v>
      </c>
      <c r="X63" s="166">
        <f>IF(OR('Crisis Indicator Data'!L60="x",'Crisis Indicator Data'!H60="x"),"x",'Crisis Indicator Data'!L60/'Crisis Indicator Data'!H60)</f>
        <v>7.9602649006622513E-3</v>
      </c>
      <c r="Y63" s="147">
        <f t="shared" si="22"/>
        <v>5</v>
      </c>
      <c r="Z63" s="147">
        <f t="shared" si="23"/>
        <v>4.7</v>
      </c>
      <c r="AA63" s="147">
        <f t="shared" si="24"/>
        <v>4.4000000000000004</v>
      </c>
      <c r="AB63" s="167">
        <f t="shared" si="25"/>
        <v>3</v>
      </c>
    </row>
    <row r="64" spans="1:28" x14ac:dyDescent="0.25">
      <c r="A64" s="172" t="str">
        <f>'Crisis Indicator Data'!A61</f>
        <v>Syrian refugees in Jordan</v>
      </c>
      <c r="B64" s="173" t="str">
        <f>'Crisis Indicator Data'!B61</f>
        <v>Displacement</v>
      </c>
      <c r="C64" s="173" t="str">
        <f>'Crisis Indicator Data'!C61</f>
        <v>JOR002</v>
      </c>
      <c r="D64" s="173" t="str">
        <f>'Crisis Indicator Data'!D61</f>
        <v>Jordan</v>
      </c>
      <c r="E64" s="174" t="str">
        <f>'Crisis Indicator Data'!E61</f>
        <v>JOR</v>
      </c>
      <c r="F64" s="168">
        <f>IF('Crisis Indicator Data'!F61="x","x",IF(LOG('Crisis Indicator Data'!F61)&lt;F$4,0,IF(LOG('Crisis Indicator Data'!F61)&gt;F$3,5,ROUND(5-(F$3-LOG('Crisis Indicator Data'!F61))/(F$3-F$4)*5,1))))</f>
        <v>2.7</v>
      </c>
      <c r="G64" s="165">
        <f>IF('Crisis Indicator Data'!F61="x","x",IF(LEN(E64)&gt;3,('Crisis Indicator Data'!F61/VLOOKUP('Impact of the crisis'!$C64,'Regional Crises'!$B$1:$R$66,4,FALSE)),'Crisis Indicator Data'!F61/VLOOKUP('Impact of the crisis'!$E64,'Country Indicator Data'!$B$4:$P$300,15,FALSE)))</f>
        <v>0.45576706465420141</v>
      </c>
      <c r="H64" s="147">
        <f t="shared" si="13"/>
        <v>2.2000000000000002</v>
      </c>
      <c r="I64" s="147">
        <f t="shared" si="14"/>
        <v>2.4500000000000002</v>
      </c>
      <c r="J64" s="147">
        <f>IF('Crisis Indicator Data'!G61="x","x",IF(LOG('Crisis Indicator Data'!G61)&lt;J$4,0,IF(LOG('Crisis Indicator Data'!G61)&gt;J$3,5,ROUND(5-(J$3-LOG('Crisis Indicator Data'!G61))/(J$3-J$4)*5,1))))</f>
        <v>3.2</v>
      </c>
      <c r="K64" s="165">
        <f>IF('Crisis Indicator Data'!G61="x","x",IF(LEN(E64)&gt;3,('Crisis Indicator Data'!G61/VLOOKUP('Impact of the crisis'!$C64,'Regional Crises'!$B$1:$R$66,5,FALSE)),'Crisis Indicator Data'!G61/VLOOKUP('Impact of the crisis'!$E64,'Country Indicator Data'!$B$4:$P$300,14,FALSE)))</f>
        <v>0.79014487724472982</v>
      </c>
      <c r="L64" s="147">
        <f t="shared" si="15"/>
        <v>3.9</v>
      </c>
      <c r="M64" s="147">
        <f t="shared" si="16"/>
        <v>3.55</v>
      </c>
      <c r="N64" s="147">
        <f t="shared" si="17"/>
        <v>3</v>
      </c>
      <c r="O64" s="147">
        <f>IF('Crisis Indicator Data'!H61="x","x",IF('Crisis Indicator Data'!H61=0,0,IF(LOG('Crisis Indicator Data'!H61)&lt;O$4,0,IF(LOG('Crisis Indicator Data'!H61)&gt;O$3,5,ROUND(5-(O$3-LOG('Crisis Indicator Data'!H61))/(O$3-O$4)*5,1)))))</f>
        <v>2.9</v>
      </c>
      <c r="P64" s="165">
        <f>IF('Crisis Indicator Data'!H61="x","x",'Crisis Indicator Data'!H61/'Crisis Indicator Data'!G61)</f>
        <v>0.20191040843214755</v>
      </c>
      <c r="Q64" s="147">
        <f t="shared" si="18"/>
        <v>1</v>
      </c>
      <c r="R64" s="147">
        <f t="shared" si="19"/>
        <v>1.95</v>
      </c>
      <c r="S64" s="147">
        <f>IF('Crisis Indicator Data'!I61="x","x",IF('Crisis Indicator Data'!I61=0,0,IF(LOG('Crisis Indicator Data'!I61)&lt;S$4,0,IF(LOG('Crisis Indicator Data'!I61)&gt;S$3,5,ROUND(5-(S$3-LOG('Crisis Indicator Data'!I61))/(S$3-S$4)*5,1)))))</f>
        <v>4.5</v>
      </c>
      <c r="T64" s="165">
        <f>IF('Crisis Indicator Data'!H61="x","x",IF('Crisis Indicator Data'!I61="x","x",'Crisis Indicator Data'!I61/'Crisis Indicator Data'!H61))</f>
        <v>0.7172376291462752</v>
      </c>
      <c r="U64" s="147">
        <f t="shared" si="20"/>
        <v>5</v>
      </c>
      <c r="V64" s="147">
        <f t="shared" si="21"/>
        <v>4.8</v>
      </c>
      <c r="W64" s="147">
        <f>IF('Crisis Indicator Data'!L61="x","x",IF('Crisis Indicator Data'!L61=0,0,IF(LOG('Crisis Indicator Data'!L61)&lt;W$4,0,IF(LOG('Crisis Indicator Data'!L61)&gt;W$3,5,ROUND(5-(W$3-LOG('Crisis Indicator Data'!L61))/(W$3-W$4)*5,1)))))</f>
        <v>0.9</v>
      </c>
      <c r="X64" s="166">
        <f>IF(OR('Crisis Indicator Data'!L61="x",'Crisis Indicator Data'!H61="x"),"x",'Crisis Indicator Data'!L61/'Crisis Indicator Data'!H61)</f>
        <v>2.1750951604132682E-6</v>
      </c>
      <c r="Y64" s="147">
        <f t="shared" si="22"/>
        <v>0.1</v>
      </c>
      <c r="Z64" s="147">
        <f t="shared" si="23"/>
        <v>0.5</v>
      </c>
      <c r="AA64" s="147">
        <f t="shared" si="24"/>
        <v>3.4</v>
      </c>
      <c r="AB64" s="167">
        <f t="shared" si="25"/>
        <v>2.7</v>
      </c>
    </row>
    <row r="65" spans="1:28" x14ac:dyDescent="0.25">
      <c r="A65" s="172" t="str">
        <f>'Crisis Indicator Data'!A62</f>
        <v xml:space="preserve">Multiple crisis in Kenya </v>
      </c>
      <c r="B65" s="173" t="str">
        <f>'Crisis Indicator Data'!B62</f>
        <v>Drought,Displacement</v>
      </c>
      <c r="C65" s="173" t="str">
        <f>'Crisis Indicator Data'!C62</f>
        <v>KEN001</v>
      </c>
      <c r="D65" s="173" t="str">
        <f>'Crisis Indicator Data'!D62</f>
        <v>Kenya</v>
      </c>
      <c r="E65" s="174" t="str">
        <f>'Crisis Indicator Data'!E62</f>
        <v>KEN</v>
      </c>
      <c r="F65" s="168">
        <f>IF('Crisis Indicator Data'!F62="x","x",IF(LOG('Crisis Indicator Data'!F62)&lt;F$4,0,IF(LOG('Crisis Indicator Data'!F62)&gt;F$3,5,ROUND(5-(F$3-LOG('Crisis Indicator Data'!F62))/(F$3-F$4)*5,1))))</f>
        <v>4.5999999999999996</v>
      </c>
      <c r="G65" s="165">
        <f>IF('Crisis Indicator Data'!F62="x","x",IF(LEN(E65)&gt;3,('Crisis Indicator Data'!F62/VLOOKUP('Impact of the crisis'!$C65,'Regional Crises'!$B$1:$R$66,4,FALSE)),'Crisis Indicator Data'!F62/VLOOKUP('Impact of the crisis'!$E65,'Country Indicator Data'!$B$4:$P$300,15,FALSE)))</f>
        <v>0.95517798784130448</v>
      </c>
      <c r="H65" s="147">
        <f t="shared" si="13"/>
        <v>4.8</v>
      </c>
      <c r="I65" s="147">
        <f t="shared" si="14"/>
        <v>4.6999999999999993</v>
      </c>
      <c r="J65" s="147">
        <f>IF('Crisis Indicator Data'!G62="x","x",IF(LOG('Crisis Indicator Data'!G62)&lt;J$4,0,IF(LOG('Crisis Indicator Data'!G62)&gt;J$3,5,ROUND(5-(J$3-LOG('Crisis Indicator Data'!G62))/(J$3-J$4)*5,1))))</f>
        <v>4.9000000000000004</v>
      </c>
      <c r="K65" s="165">
        <f>IF('Crisis Indicator Data'!G62="x","x",IF(LEN(E65)&gt;3,('Crisis Indicator Data'!G62/VLOOKUP('Impact of the crisis'!$C65,'Regional Crises'!$B$1:$R$66,5,FALSE)),'Crisis Indicator Data'!G62/VLOOKUP('Impact of the crisis'!$E65,'Country Indicator Data'!$B$4:$P$300,14,FALSE)))</f>
        <v>0.53579081954223762</v>
      </c>
      <c r="L65" s="147">
        <f t="shared" si="15"/>
        <v>2.7</v>
      </c>
      <c r="M65" s="147">
        <f t="shared" si="16"/>
        <v>3.8000000000000003</v>
      </c>
      <c r="N65" s="147">
        <f t="shared" si="17"/>
        <v>4.3</v>
      </c>
      <c r="O65" s="147">
        <f>IF('Crisis Indicator Data'!H62="x","x",IF('Crisis Indicator Data'!H62=0,0,IF(LOG('Crisis Indicator Data'!H62)&lt;O$4,0,IF(LOG('Crisis Indicator Data'!H62)&gt;O$3,5,ROUND(5-(O$3-LOG('Crisis Indicator Data'!H62))/(O$3-O$4)*5,1)))))</f>
        <v>4.9000000000000004</v>
      </c>
      <c r="P65" s="165">
        <f>IF('Crisis Indicator Data'!H62="x","x",'Crisis Indicator Data'!H62/'Crisis Indicator Data'!G62)</f>
        <v>0.98121197862400433</v>
      </c>
      <c r="Q65" s="147">
        <f t="shared" si="18"/>
        <v>4.9000000000000004</v>
      </c>
      <c r="R65" s="147">
        <f t="shared" si="19"/>
        <v>4.9000000000000004</v>
      </c>
      <c r="S65" s="147">
        <f>IF('Crisis Indicator Data'!I62="x","x",IF('Crisis Indicator Data'!I62=0,0,IF(LOG('Crisis Indicator Data'!I62)&lt;S$4,0,IF(LOG('Crisis Indicator Data'!I62)&gt;S$3,5,ROUND(5-(S$3-LOG('Crisis Indicator Data'!I62))/(S$3-S$4)*5,1)))))</f>
        <v>4</v>
      </c>
      <c r="T65" s="165">
        <f>IF('Crisis Indicator Data'!H62="x","x",IF('Crisis Indicator Data'!I62="x","x",'Crisis Indicator Data'!I62/'Crisis Indicator Data'!H62))</f>
        <v>2.2881413989175859E-2</v>
      </c>
      <c r="U65" s="147">
        <f t="shared" si="20"/>
        <v>0.8</v>
      </c>
      <c r="V65" s="147">
        <f t="shared" si="21"/>
        <v>2.4</v>
      </c>
      <c r="W65" s="147" t="str">
        <f>IF('Crisis Indicator Data'!L62="x","x",IF('Crisis Indicator Data'!L62=0,0,IF(LOG('Crisis Indicator Data'!L62)&lt;W$4,0,IF(LOG('Crisis Indicator Data'!L62)&gt;W$3,5,ROUND(5-(W$3-LOG('Crisis Indicator Data'!L62))/(W$3-W$4)*5,1)))))</f>
        <v>x</v>
      </c>
      <c r="X65" s="166" t="str">
        <f>IF(OR('Crisis Indicator Data'!L62="x",'Crisis Indicator Data'!H62="x"),"x",'Crisis Indicator Data'!L62/'Crisis Indicator Data'!H62)</f>
        <v>x</v>
      </c>
      <c r="Y65" s="147" t="str">
        <f t="shared" si="22"/>
        <v>x</v>
      </c>
      <c r="Z65" s="147" t="str">
        <f t="shared" si="23"/>
        <v>x</v>
      </c>
      <c r="AA65" s="147">
        <f t="shared" si="24"/>
        <v>2.4</v>
      </c>
      <c r="AB65" s="167">
        <f t="shared" si="25"/>
        <v>4</v>
      </c>
    </row>
    <row r="66" spans="1:28" x14ac:dyDescent="0.25">
      <c r="A66" s="172" t="str">
        <f>'Crisis Indicator Data'!A63</f>
        <v>Refugee situation in Kenya</v>
      </c>
      <c r="B66" s="173" t="str">
        <f>'Crisis Indicator Data'!B63</f>
        <v>Displacement</v>
      </c>
      <c r="C66" s="173" t="str">
        <f>'Crisis Indicator Data'!C63</f>
        <v>KEN002</v>
      </c>
      <c r="D66" s="173" t="str">
        <f>'Crisis Indicator Data'!D63</f>
        <v>Kenya</v>
      </c>
      <c r="E66" s="174" t="str">
        <f>'Crisis Indicator Data'!E63</f>
        <v>KEN</v>
      </c>
      <c r="F66" s="168">
        <f>IF('Crisis Indicator Data'!F63="x","x",IF(LOG('Crisis Indicator Data'!F63)&lt;F$4,0,IF(LOG('Crisis Indicator Data'!F63)&gt;F$3,5,ROUND(5-(F$3-LOG('Crisis Indicator Data'!F63))/(F$3-F$4)*5,1))))</f>
        <v>2.6</v>
      </c>
      <c r="G66" s="165">
        <f>IF('Crisis Indicator Data'!F63="x","x",IF(LEN(E66)&gt;3,('Crisis Indicator Data'!F63/VLOOKUP('Impact of the crisis'!$C66,'Regional Crises'!$B$1:$R$66,4,FALSE)),'Crisis Indicator Data'!F63/VLOOKUP('Impact of the crisis'!$E66,'Country Indicator Data'!$B$4:$P$300,15,FALSE)))</f>
        <v>6.7196120462452116E-2</v>
      </c>
      <c r="H66" s="147">
        <f t="shared" si="13"/>
        <v>0.2</v>
      </c>
      <c r="I66" s="147">
        <f t="shared" si="14"/>
        <v>1.4000000000000001</v>
      </c>
      <c r="J66" s="147">
        <f>IF('Crisis Indicator Data'!G63="x","x",IF(LOG('Crisis Indicator Data'!G63)&lt;J$4,0,IF(LOG('Crisis Indicator Data'!G63)&gt;J$3,5,ROUND(5-(J$3-LOG('Crisis Indicator Data'!G63))/(J$3-J$4)*5,1))))</f>
        <v>0.2</v>
      </c>
      <c r="K66" s="165">
        <f>IF('Crisis Indicator Data'!G63="x","x",IF(LEN(E66)&gt;3,('Crisis Indicator Data'!G63/VLOOKUP('Impact of the crisis'!$C66,'Regional Crises'!$B$1:$R$66,5,FALSE)),'Crisis Indicator Data'!G63/VLOOKUP('Impact of the crisis'!$E66,'Country Indicator Data'!$B$4:$P$300,14,FALSE)))</f>
        <v>2.1285408150402477E-2</v>
      </c>
      <c r="L66" s="147">
        <f t="shared" si="15"/>
        <v>0.1</v>
      </c>
      <c r="M66" s="147">
        <f t="shared" si="16"/>
        <v>0.15000000000000002</v>
      </c>
      <c r="N66" s="147">
        <f t="shared" si="17"/>
        <v>0.8</v>
      </c>
      <c r="O66" s="147">
        <f>IF('Crisis Indicator Data'!H63="x","x",IF('Crisis Indicator Data'!H63=0,0,IF(LOG('Crisis Indicator Data'!H63)&lt;O$4,0,IF(LOG('Crisis Indicator Data'!H63)&gt;O$3,5,ROUND(5-(O$3-LOG('Crisis Indicator Data'!H63))/(O$3-O$4)*5,1)))))</f>
        <v>2.2000000000000002</v>
      </c>
      <c r="P66" s="165">
        <f>IF('Crisis Indicator Data'!H63="x","x",'Crisis Indicator Data'!H63/'Crisis Indicator Data'!G63)</f>
        <v>0.52707275803722509</v>
      </c>
      <c r="Q66" s="147">
        <f t="shared" si="18"/>
        <v>2.6</v>
      </c>
      <c r="R66" s="147">
        <f t="shared" si="19"/>
        <v>2.4000000000000004</v>
      </c>
      <c r="S66" s="147">
        <f>IF('Crisis Indicator Data'!I63="x","x",IF('Crisis Indicator Data'!I63=0,0,IF(LOG('Crisis Indicator Data'!I63)&lt;S$4,0,IF(LOG('Crisis Indicator Data'!I63)&gt;S$3,5,ROUND(5-(S$3-LOG('Crisis Indicator Data'!I63))/(S$3-S$4)*5,1)))))</f>
        <v>4</v>
      </c>
      <c r="T66" s="165">
        <f>IF('Crisis Indicator Data'!H63="x","x",IF('Crisis Indicator Data'!I63="x","x",'Crisis Indicator Data'!I63/'Crisis Indicator Data'!H63))</f>
        <v>1</v>
      </c>
      <c r="U66" s="147">
        <f t="shared" si="20"/>
        <v>5</v>
      </c>
      <c r="V66" s="147">
        <f t="shared" si="21"/>
        <v>4.5</v>
      </c>
      <c r="W66" s="147" t="str">
        <f>IF('Crisis Indicator Data'!L63="x","x",IF('Crisis Indicator Data'!L63=0,0,IF(LOG('Crisis Indicator Data'!L63)&lt;W$4,0,IF(LOG('Crisis Indicator Data'!L63)&gt;W$3,5,ROUND(5-(W$3-LOG('Crisis Indicator Data'!L63))/(W$3-W$4)*5,1)))))</f>
        <v>x</v>
      </c>
      <c r="X66" s="166" t="str">
        <f>IF(OR('Crisis Indicator Data'!L63="x",'Crisis Indicator Data'!H63="x"),"x",'Crisis Indicator Data'!L63/'Crisis Indicator Data'!H63)</f>
        <v>x</v>
      </c>
      <c r="Y66" s="147" t="str">
        <f t="shared" si="22"/>
        <v>x</v>
      </c>
      <c r="Z66" s="147" t="str">
        <f t="shared" si="23"/>
        <v>x</v>
      </c>
      <c r="AA66" s="147">
        <f t="shared" si="24"/>
        <v>4.5</v>
      </c>
      <c r="AB66" s="167">
        <f t="shared" si="25"/>
        <v>3.7</v>
      </c>
    </row>
    <row r="67" spans="1:28" x14ac:dyDescent="0.25">
      <c r="A67" s="172" t="str">
        <f>'Crisis Indicator Data'!A64</f>
        <v>Drought in Kenya</v>
      </c>
      <c r="B67" s="173" t="str">
        <f>'Crisis Indicator Data'!B64</f>
        <v>Drought</v>
      </c>
      <c r="C67" s="173" t="str">
        <f>'Crisis Indicator Data'!C64</f>
        <v>KEN003</v>
      </c>
      <c r="D67" s="173" t="str">
        <f>'Crisis Indicator Data'!D64</f>
        <v>Kenya</v>
      </c>
      <c r="E67" s="174" t="str">
        <f>'Crisis Indicator Data'!E64</f>
        <v>KEN</v>
      </c>
      <c r="F67" s="168">
        <f>IF('Crisis Indicator Data'!F64="x","x",IF(LOG('Crisis Indicator Data'!F64)&lt;F$4,0,IF(LOG('Crisis Indicator Data'!F64)&gt;F$3,5,ROUND(5-(F$3-LOG('Crisis Indicator Data'!F64))/(F$3-F$4)*5,1))))</f>
        <v>4.5999999999999996</v>
      </c>
      <c r="G67" s="165">
        <f>IF('Crisis Indicator Data'!F64="x","x",IF(LEN(E67)&gt;3,('Crisis Indicator Data'!F64/VLOOKUP('Impact of the crisis'!$C67,'Regional Crises'!$B$1:$R$66,4,FALSE)),'Crisis Indicator Data'!F64/VLOOKUP('Impact of the crisis'!$E67,'Country Indicator Data'!$B$4:$P$300,15,FALSE)))</f>
        <v>0.95517798784130448</v>
      </c>
      <c r="H67" s="147">
        <f t="shared" si="13"/>
        <v>4.8</v>
      </c>
      <c r="I67" s="147">
        <f t="shared" si="14"/>
        <v>4.6999999999999993</v>
      </c>
      <c r="J67" s="147">
        <f>IF('Crisis Indicator Data'!G64="x","x",IF(LOG('Crisis Indicator Data'!G64)&lt;J$4,0,IF(LOG('Crisis Indicator Data'!G64)&gt;J$3,5,ROUND(5-(J$3-LOG('Crisis Indicator Data'!G64))/(J$3-J$4)*5,1))))</f>
        <v>4.9000000000000004</v>
      </c>
      <c r="K67" s="165">
        <f>IF('Crisis Indicator Data'!G64="x","x",IF(LEN(E67)&gt;3,('Crisis Indicator Data'!G64/VLOOKUP('Impact of the crisis'!$C67,'Regional Crises'!$B$1:$R$66,5,FALSE)),'Crisis Indicator Data'!G64/VLOOKUP('Impact of the crisis'!$E67,'Country Indicator Data'!$B$4:$P$300,14,FALSE)))</f>
        <v>0.51450541139183514</v>
      </c>
      <c r="L67" s="147">
        <f t="shared" si="15"/>
        <v>2.5</v>
      </c>
      <c r="M67" s="147">
        <f t="shared" si="16"/>
        <v>3.7</v>
      </c>
      <c r="N67" s="147">
        <f t="shared" si="17"/>
        <v>4.3</v>
      </c>
      <c r="O67" s="147">
        <f>IF('Crisis Indicator Data'!H64="x","x",IF('Crisis Indicator Data'!H64=0,0,IF(LOG('Crisis Indicator Data'!H64)&lt;O$4,0,IF(LOG('Crisis Indicator Data'!H64)&gt;O$3,5,ROUND(5-(O$3-LOG('Crisis Indicator Data'!H64))/(O$3-O$4)*5,1)))))</f>
        <v>4.9000000000000004</v>
      </c>
      <c r="P67" s="165">
        <f>IF('Crisis Indicator Data'!H64="x","x",'Crisis Indicator Data'!H64/'Crisis Indicator Data'!G64)</f>
        <v>1</v>
      </c>
      <c r="Q67" s="147">
        <f t="shared" si="18"/>
        <v>5</v>
      </c>
      <c r="R67" s="147">
        <f t="shared" si="19"/>
        <v>4.95</v>
      </c>
      <c r="S67" s="147">
        <f>IF('Crisis Indicator Data'!I64="x","x",IF('Crisis Indicator Data'!I64=0,0,IF(LOG('Crisis Indicator Data'!I64)&lt;S$4,0,IF(LOG('Crisis Indicator Data'!I64)&gt;S$3,5,ROUND(5-(S$3-LOG('Crisis Indicator Data'!I64))/(S$3-S$4)*5,1)))))</f>
        <v>2.4</v>
      </c>
      <c r="T67" s="165">
        <f>IF('Crisis Indicator Data'!H64="x","x",IF('Crisis Indicator Data'!I64="x","x",'Crisis Indicator Data'!I64/'Crisis Indicator Data'!H64))</f>
        <v>1.5750236253543803E-3</v>
      </c>
      <c r="U67" s="147">
        <f t="shared" si="20"/>
        <v>0.1</v>
      </c>
      <c r="V67" s="147">
        <f t="shared" si="21"/>
        <v>1.3</v>
      </c>
      <c r="W67" s="147" t="str">
        <f>IF('Crisis Indicator Data'!L64="x","x",IF('Crisis Indicator Data'!L64=0,0,IF(LOG('Crisis Indicator Data'!L64)&lt;W$4,0,IF(LOG('Crisis Indicator Data'!L64)&gt;W$3,5,ROUND(5-(W$3-LOG('Crisis Indicator Data'!L64))/(W$3-W$4)*5,1)))))</f>
        <v>x</v>
      </c>
      <c r="X67" s="166" t="str">
        <f>IF(OR('Crisis Indicator Data'!L64="x",'Crisis Indicator Data'!H64="x"),"x",'Crisis Indicator Data'!L64/'Crisis Indicator Data'!H64)</f>
        <v>x</v>
      </c>
      <c r="Y67" s="147" t="str">
        <f t="shared" si="22"/>
        <v>x</v>
      </c>
      <c r="Z67" s="147" t="str">
        <f t="shared" si="23"/>
        <v>x</v>
      </c>
      <c r="AA67" s="147">
        <f t="shared" si="24"/>
        <v>1.3</v>
      </c>
      <c r="AB67" s="167">
        <f t="shared" si="25"/>
        <v>3.7</v>
      </c>
    </row>
    <row r="68" spans="1:28" x14ac:dyDescent="0.25">
      <c r="A68" s="172" t="str">
        <f>'Crisis Indicator Data'!A65</f>
        <v>2023 Floods in Laos</v>
      </c>
      <c r="B68" s="173" t="str">
        <f>'Crisis Indicator Data'!B65</f>
        <v>Floods</v>
      </c>
      <c r="C68" s="173" t="str">
        <f>'Crisis Indicator Data'!C65</f>
        <v>LAO003</v>
      </c>
      <c r="D68" s="173" t="str">
        <f>'Crisis Indicator Data'!D65</f>
        <v>Laos</v>
      </c>
      <c r="E68" s="174" t="str">
        <f>'Crisis Indicator Data'!E65</f>
        <v>LAO</v>
      </c>
      <c r="F68" s="168">
        <f>IF('Crisis Indicator Data'!F65="x","x",IF(LOG('Crisis Indicator Data'!F65)&lt;F$4,0,IF(LOG('Crisis Indicator Data'!F65)&gt;F$3,5,ROUND(5-(F$3-LOG('Crisis Indicator Data'!F65))/(F$3-F$4)*5,1))))</f>
        <v>3.7</v>
      </c>
      <c r="G68" s="165">
        <f>IF('Crisis Indicator Data'!F65="x","x",IF(LEN(E68)&gt;3,('Crisis Indicator Data'!F65/VLOOKUP('Impact of the crisis'!$C68,'Regional Crises'!$B$1:$R$66,4,FALSE)),'Crisis Indicator Data'!F65/VLOOKUP('Impact of the crisis'!$E68,'Country Indicator Data'!$B$4:$P$300,15,FALSE)))</f>
        <v>0.73115251299826689</v>
      </c>
      <c r="H68" s="147">
        <f t="shared" si="13"/>
        <v>3.6</v>
      </c>
      <c r="I68" s="147">
        <f t="shared" si="14"/>
        <v>3.6500000000000004</v>
      </c>
      <c r="J68" s="147">
        <f>IF('Crisis Indicator Data'!G65="x","x",IF(LOG('Crisis Indicator Data'!G65)&lt;J$4,0,IF(LOG('Crisis Indicator Data'!G65)&gt;J$3,5,ROUND(5-(J$3-LOG('Crisis Indicator Data'!G65))/(J$3-J$4)*5,1))))</f>
        <v>2.6</v>
      </c>
      <c r="K68" s="165">
        <f>IF('Crisis Indicator Data'!G65="x","x",IF(LEN(E68)&gt;3,('Crisis Indicator Data'!G65/VLOOKUP('Impact of the crisis'!$C68,'Regional Crises'!$B$1:$R$66,5,FALSE)),'Crisis Indicator Data'!G65/VLOOKUP('Impact of the crisis'!$E68,'Country Indicator Data'!$B$4:$P$300,14,FALSE)))</f>
        <v>0.7964530431277711</v>
      </c>
      <c r="L68" s="147">
        <f t="shared" si="15"/>
        <v>4</v>
      </c>
      <c r="M68" s="147">
        <f t="shared" si="16"/>
        <v>3.3</v>
      </c>
      <c r="N68" s="147">
        <f t="shared" si="17"/>
        <v>3.5</v>
      </c>
      <c r="O68" s="147">
        <f>IF('Crisis Indicator Data'!H65="x","x",IF('Crisis Indicator Data'!H65=0,0,IF(LOG('Crisis Indicator Data'!H65)&lt;O$4,0,IF(LOG('Crisis Indicator Data'!H65)&gt;O$3,5,ROUND(5-(O$3-LOG('Crisis Indicator Data'!H65))/(O$3-O$4)*5,1)))))</f>
        <v>0.9</v>
      </c>
      <c r="P68" s="165">
        <f>IF('Crisis Indicator Data'!H65="x","x",'Crisis Indicator Data'!H65/'Crisis Indicator Data'!G65)</f>
        <v>1.8556005398110663E-2</v>
      </c>
      <c r="Q68" s="147">
        <f t="shared" si="18"/>
        <v>0</v>
      </c>
      <c r="R68" s="147">
        <f t="shared" si="19"/>
        <v>0.45</v>
      </c>
      <c r="S68" s="147">
        <f>IF('Crisis Indicator Data'!I65="x","x",IF('Crisis Indicator Data'!I65=0,0,IF(LOG('Crisis Indicator Data'!I65)&lt;S$4,0,IF(LOG('Crisis Indicator Data'!I65)&gt;S$3,5,ROUND(5-(S$3-LOG('Crisis Indicator Data'!I65))/(S$3-S$4)*5,1)))))</f>
        <v>0</v>
      </c>
      <c r="T68" s="165">
        <f>IF('Crisis Indicator Data'!H65="x","x",IF('Crisis Indicator Data'!I65="x","x",'Crisis Indicator Data'!I65/'Crisis Indicator Data'!H65))</f>
        <v>0</v>
      </c>
      <c r="U68" s="147">
        <f t="shared" si="20"/>
        <v>0</v>
      </c>
      <c r="V68" s="147">
        <f t="shared" si="21"/>
        <v>0</v>
      </c>
      <c r="W68" s="147">
        <f>IF('Crisis Indicator Data'!L65="x","x",IF('Crisis Indicator Data'!L65=0,0,IF(LOG('Crisis Indicator Data'!L65)&lt;W$4,0,IF(LOG('Crisis Indicator Data'!L65)&gt;W$3,5,ROUND(5-(W$3-LOG('Crisis Indicator Data'!L65))/(W$3-W$4)*5,1)))))</f>
        <v>1.1000000000000001</v>
      </c>
      <c r="X68" s="166">
        <f>IF(OR('Crisis Indicator Data'!L65="x",'Crisis Indicator Data'!H65="x"),"x",'Crisis Indicator Data'!L65/'Crisis Indicator Data'!H65)</f>
        <v>5.4545454545454546E-5</v>
      </c>
      <c r="Y68" s="147">
        <f t="shared" si="22"/>
        <v>2.7</v>
      </c>
      <c r="Z68" s="147">
        <f t="shared" si="23"/>
        <v>1.9</v>
      </c>
      <c r="AA68" s="147">
        <f t="shared" si="24"/>
        <v>1</v>
      </c>
      <c r="AB68" s="167">
        <f t="shared" si="25"/>
        <v>0.7</v>
      </c>
    </row>
    <row r="69" spans="1:28" x14ac:dyDescent="0.25">
      <c r="A69" s="172" t="str">
        <f>'Crisis Indicator Data'!A66</f>
        <v>Syrian refugees in Lebanon</v>
      </c>
      <c r="B69" s="173" t="str">
        <f>'Crisis Indicator Data'!B66</f>
        <v>Displacement</v>
      </c>
      <c r="C69" s="173" t="str">
        <f>'Crisis Indicator Data'!C66</f>
        <v>LBN002</v>
      </c>
      <c r="D69" s="173" t="str">
        <f>'Crisis Indicator Data'!D66</f>
        <v>Lebanon</v>
      </c>
      <c r="E69" s="174" t="str">
        <f>'Crisis Indicator Data'!E66</f>
        <v>LBN</v>
      </c>
      <c r="F69" s="168">
        <f>IF('Crisis Indicator Data'!F66="x","x",IF(LOG('Crisis Indicator Data'!F66)&lt;F$4,0,IF(LOG('Crisis Indicator Data'!F66)&gt;F$3,5,ROUND(5-(F$3-LOG('Crisis Indicator Data'!F66))/(F$3-F$4)*5,1))))</f>
        <v>1.7</v>
      </c>
      <c r="G69" s="165">
        <f>IF('Crisis Indicator Data'!F66="x","x",IF(LEN(E69)&gt;3,('Crisis Indicator Data'!F66/VLOOKUP('Impact of the crisis'!$C69,'Regional Crises'!$B$1:$R$66,4,FALSE)),'Crisis Indicator Data'!F66/VLOOKUP('Impact of the crisis'!$E69,'Country Indicator Data'!$B$4:$P$300,15,FALSE)))</f>
        <v>1.021505376344086</v>
      </c>
      <c r="H69" s="147">
        <f t="shared" si="13"/>
        <v>5</v>
      </c>
      <c r="I69" s="147">
        <f t="shared" si="14"/>
        <v>3.35</v>
      </c>
      <c r="J69" s="147">
        <f>IF('Crisis Indicator Data'!G66="x","x",IF(LOG('Crisis Indicator Data'!G66)&lt;J$4,0,IF(LOG('Crisis Indicator Data'!G66)&gt;J$3,5,ROUND(5-(J$3-LOG('Crisis Indicator Data'!G66))/(J$3-J$4)*5,1))))</f>
        <v>2.5</v>
      </c>
      <c r="K69" s="165">
        <f>IF('Crisis Indicator Data'!G66="x","x",IF(LEN(E69)&gt;3,('Crisis Indicator Data'!G66/VLOOKUP('Impact of the crisis'!$C69,'Regional Crises'!$B$1:$R$66,5,FALSE)),'Crisis Indicator Data'!G66/VLOOKUP('Impact of the crisis'!$E69,'Country Indicator Data'!$B$4:$P$300,14,FALSE)))</f>
        <v>1</v>
      </c>
      <c r="L69" s="147">
        <f t="shared" si="15"/>
        <v>5</v>
      </c>
      <c r="M69" s="147">
        <f t="shared" si="16"/>
        <v>3.75</v>
      </c>
      <c r="N69" s="147">
        <f t="shared" si="17"/>
        <v>3.6</v>
      </c>
      <c r="O69" s="147">
        <f>IF('Crisis Indicator Data'!H66="x","x",IF('Crisis Indicator Data'!H66=0,0,IF(LOG('Crisis Indicator Data'!H66)&lt;O$4,0,IF(LOG('Crisis Indicator Data'!H66)&gt;O$3,5,ROUND(5-(O$3-LOG('Crisis Indicator Data'!H66))/(O$3-O$4)*5,1)))))</f>
        <v>3.8</v>
      </c>
      <c r="P69" s="165">
        <f>IF('Crisis Indicator Data'!H66="x","x",'Crisis Indicator Data'!H66/'Crisis Indicator Data'!G66)</f>
        <v>1</v>
      </c>
      <c r="Q69" s="147">
        <f t="shared" si="18"/>
        <v>5</v>
      </c>
      <c r="R69" s="147">
        <f t="shared" si="19"/>
        <v>4.4000000000000004</v>
      </c>
      <c r="S69" s="147">
        <f>IF('Crisis Indicator Data'!I66="x","x",IF('Crisis Indicator Data'!I66=0,0,IF(LOG('Crisis Indicator Data'!I66)&lt;S$4,0,IF(LOG('Crisis Indicator Data'!I66)&gt;S$3,5,ROUND(5-(S$3-LOG('Crisis Indicator Data'!I66))/(S$3-S$4)*5,1)))))</f>
        <v>4.5</v>
      </c>
      <c r="T69" s="165">
        <f>IF('Crisis Indicator Data'!H66="x","x",IF('Crisis Indicator Data'!I66="x","x",'Crisis Indicator Data'!I66/'Crisis Indicator Data'!H66))</f>
        <v>0.26315789473684209</v>
      </c>
      <c r="U69" s="147">
        <f t="shared" si="20"/>
        <v>5</v>
      </c>
      <c r="V69" s="147">
        <f t="shared" si="21"/>
        <v>4.8</v>
      </c>
      <c r="W69" s="147">
        <f>IF('Crisis Indicator Data'!L66="x","x",IF('Crisis Indicator Data'!L66=0,0,IF(LOG('Crisis Indicator Data'!L66)&lt;W$4,0,IF(LOG('Crisis Indicator Data'!L66)&gt;W$3,5,ROUND(5-(W$3-LOG('Crisis Indicator Data'!L66))/(W$3-W$4)*5,1)))))</f>
        <v>0</v>
      </c>
      <c r="X69" s="166">
        <f>IF(OR('Crisis Indicator Data'!L66="x",'Crisis Indicator Data'!H66="x"),"x",'Crisis Indicator Data'!L66/'Crisis Indicator Data'!H66)</f>
        <v>0</v>
      </c>
      <c r="Y69" s="147">
        <f t="shared" si="22"/>
        <v>0</v>
      </c>
      <c r="Z69" s="147">
        <f t="shared" si="23"/>
        <v>0</v>
      </c>
      <c r="AA69" s="147">
        <f t="shared" si="24"/>
        <v>3.2</v>
      </c>
      <c r="AB69" s="167">
        <f t="shared" si="25"/>
        <v>3.9</v>
      </c>
    </row>
    <row r="70" spans="1:28" x14ac:dyDescent="0.25">
      <c r="A70" s="172" t="str">
        <f>'Crisis Indicator Data'!A67</f>
        <v>Socioeconomic crisis in Lebanon</v>
      </c>
      <c r="B70" s="173" t="str">
        <f>'Crisis Indicator Data'!B67</f>
        <v>Socio-political,Violence,Tecnological Disaster</v>
      </c>
      <c r="C70" s="173" t="str">
        <f>'Crisis Indicator Data'!C67</f>
        <v>LBN004</v>
      </c>
      <c r="D70" s="173" t="str">
        <f>'Crisis Indicator Data'!D67</f>
        <v>Lebanon</v>
      </c>
      <c r="E70" s="174" t="str">
        <f>'Crisis Indicator Data'!E67</f>
        <v>LBN</v>
      </c>
      <c r="F70" s="168">
        <f>IF('Crisis Indicator Data'!F67="x","x",IF(LOG('Crisis Indicator Data'!F67)&lt;F$4,0,IF(LOG('Crisis Indicator Data'!F67)&gt;F$3,5,ROUND(5-(F$3-LOG('Crisis Indicator Data'!F67))/(F$3-F$4)*5,1))))</f>
        <v>1.7</v>
      </c>
      <c r="G70" s="165">
        <f>IF('Crisis Indicator Data'!F67="x","x",IF(LEN(E70)&gt;3,('Crisis Indicator Data'!F67/VLOOKUP('Impact of the crisis'!$C70,'Regional Crises'!$B$1:$R$66,4,FALSE)),'Crisis Indicator Data'!F67/VLOOKUP('Impact of the crisis'!$E70,'Country Indicator Data'!$B$4:$P$300,15,FALSE)))</f>
        <v>1.021505376344086</v>
      </c>
      <c r="H70" s="147">
        <f t="shared" ref="H70:H101" si="26">IF(G70="x","x",IF(G70&lt;H$4,0,IF(G70&gt;H$3,5,ROUND(5-(H$3-G70)/(H$3-H$4)*5,1))))</f>
        <v>5</v>
      </c>
      <c r="I70" s="147">
        <f t="shared" ref="I70:I101" si="27">IF(AND(H70="x",F70="x"),"x",AVERAGE(F70,H70))</f>
        <v>3.35</v>
      </c>
      <c r="J70" s="147">
        <f>IF('Crisis Indicator Data'!G67="x","x",IF(LOG('Crisis Indicator Data'!G67)&lt;J$4,0,IF(LOG('Crisis Indicator Data'!G67)&gt;J$3,5,ROUND(5-(J$3-LOG('Crisis Indicator Data'!G67))/(J$3-J$4)*5,1))))</f>
        <v>2.5</v>
      </c>
      <c r="K70" s="165">
        <f>IF('Crisis Indicator Data'!G67="x","x",IF(LEN(E70)&gt;3,('Crisis Indicator Data'!G67/VLOOKUP('Impact of the crisis'!$C70,'Regional Crises'!$B$1:$R$66,5,FALSE)),'Crisis Indicator Data'!G67/VLOOKUP('Impact of the crisis'!$E70,'Country Indicator Data'!$B$4:$P$300,14,FALSE)))</f>
        <v>1</v>
      </c>
      <c r="L70" s="147">
        <f t="shared" ref="L70:L101" si="28">IF(K70="x","x",IF(K70&lt;L$4,0,IF(K70&gt;L$3,5,ROUND(5-(L$3-K70)/(L$3-L$4)*5,1))))</f>
        <v>5</v>
      </c>
      <c r="M70" s="147">
        <f t="shared" ref="M70:M101" si="29">IF(AND(L70="x",J70="x"),"x",AVERAGE(J70,L70))</f>
        <v>3.75</v>
      </c>
      <c r="N70" s="147">
        <f t="shared" ref="N70:N101" si="30">IF(AND(M70="x",I70="x"),"x",IF(OR(M70="x",I70="x"),AVERAGE(I70,M70),ROUND((5-GEOMEAN(((5-I70)/5*4+1),((5-M70)/5*4+1)))/4*5,1)))</f>
        <v>3.6</v>
      </c>
      <c r="O70" s="147">
        <f>IF('Crisis Indicator Data'!H67="x","x",IF('Crisis Indicator Data'!H67=0,0,IF(LOG('Crisis Indicator Data'!H67)&lt;O$4,0,IF(LOG('Crisis Indicator Data'!H67)&gt;O$3,5,ROUND(5-(O$3-LOG('Crisis Indicator Data'!H67))/(O$3-O$4)*5,1)))))</f>
        <v>3.8</v>
      </c>
      <c r="P70" s="165">
        <f>IF('Crisis Indicator Data'!H67="x","x",'Crisis Indicator Data'!H67/'Crisis Indicator Data'!G67)</f>
        <v>1</v>
      </c>
      <c r="Q70" s="147">
        <f t="shared" ref="Q70:Q101" si="31">IF(P70="x","x",IF(P70&lt;Q$4,0,IF(P70&gt;Q$3,5,ROUND(5-(Q$3-P70)/(Q$3-Q$4)*5,1))))</f>
        <v>5</v>
      </c>
      <c r="R70" s="147">
        <f t="shared" ref="R70:R101" si="32">IF(AND(Q70="x",O70="x"),"x",AVERAGE(O70,Q70))</f>
        <v>4.4000000000000004</v>
      </c>
      <c r="S70" s="147">
        <f>IF('Crisis Indicator Data'!I67="x","x",IF('Crisis Indicator Data'!I67=0,0,IF(LOG('Crisis Indicator Data'!I67)&lt;S$4,0,IF(LOG('Crisis Indicator Data'!I67)&gt;S$3,5,ROUND(5-(S$3-LOG('Crisis Indicator Data'!I67))/(S$3-S$4)*5,1)))))</f>
        <v>4.7</v>
      </c>
      <c r="T70" s="165">
        <f>IF('Crisis Indicator Data'!H67="x","x",IF('Crisis Indicator Data'!I67="x","x",'Crisis Indicator Data'!I67/'Crisis Indicator Data'!H67))</f>
        <v>0.32421052631578945</v>
      </c>
      <c r="U70" s="147">
        <f t="shared" ref="U70:U101" si="33">IF(T70="x","x",IF(T70&lt;U$4,0,IF(T70&gt;U$3,5,ROUND(5-(U$3-T70)/(U$3-U$4)*5,1))))</f>
        <v>5</v>
      </c>
      <c r="V70" s="147">
        <f t="shared" ref="V70:V101" si="34">IF(AND(U70="x",S70="x"),"x",ROUND(AVERAGE(S70,U70),1))</f>
        <v>4.9000000000000004</v>
      </c>
      <c r="W70" s="147">
        <f>IF('Crisis Indicator Data'!L67="x","x",IF('Crisis Indicator Data'!L67=0,0,IF(LOG('Crisis Indicator Data'!L67)&lt;W$4,0,IF(LOG('Crisis Indicator Data'!L67)&gt;W$3,5,ROUND(5-(W$3-LOG('Crisis Indicator Data'!L67))/(W$3-W$4)*5,1)))))</f>
        <v>3.2</v>
      </c>
      <c r="X70" s="166">
        <f>IF(OR('Crisis Indicator Data'!L67="x",'Crisis Indicator Data'!H67="x"),"x",'Crisis Indicator Data'!L67/'Crisis Indicator Data'!H67)</f>
        <v>3.0701754385964913E-5</v>
      </c>
      <c r="Y70" s="147">
        <f t="shared" ref="Y70:Y101" si="35">IF(X70="x","x",IF(X70&lt;Y$4,0,IF(X70&gt;Y$3,5,ROUND(5-(Y$3-X70)/(Y$3-Y$4)*5,1))))</f>
        <v>1.5</v>
      </c>
      <c r="Z70" s="147">
        <f t="shared" ref="Z70:Z101" si="36">IF(AND(Y70="x",W70="x"),"x",ROUND(AVERAGE(W70,Y70),1))</f>
        <v>2.4</v>
      </c>
      <c r="AA70" s="147">
        <f t="shared" ref="AA70:AA101" si="37">IF(AND(V70="x",Z70="x"),"x",IF(OR(V70="x",Z70="x"),AVERAGE(V70,Z70),ROUND((5-GEOMEAN(((5-V70)/5*4+1),((5-Z70)/5*4+1)))/4*5,1)))</f>
        <v>4</v>
      </c>
      <c r="AB70" s="167">
        <f t="shared" ref="AB70:AB101" si="38">IF(AND(R70="x",AA70="x"),"x",IF(OR(R70="x",AA70="x"),AVERAGE(R70,AA70),ROUND((5-GEOMEAN(((5-R70)/5*4+1),((5-AA70)/5*4+1)))/4*5,1)))</f>
        <v>4.2</v>
      </c>
    </row>
    <row r="71" spans="1:28" x14ac:dyDescent="0.25">
      <c r="A71" s="172" t="str">
        <f>'Crisis Indicator Data'!A68</f>
        <v>Complex crisis in Libya</v>
      </c>
      <c r="B71" s="173" t="str">
        <f>'Crisis Indicator Data'!B68</f>
        <v>Conflict,Displacement,Socio-political</v>
      </c>
      <c r="C71" s="173" t="str">
        <f>'Crisis Indicator Data'!C68</f>
        <v>LBY001</v>
      </c>
      <c r="D71" s="173" t="str">
        <f>'Crisis Indicator Data'!D68</f>
        <v>Libya</v>
      </c>
      <c r="E71" s="174" t="str">
        <f>'Crisis Indicator Data'!E68</f>
        <v>LBY</v>
      </c>
      <c r="F71" s="168">
        <f>IF('Crisis Indicator Data'!F68="x","x",IF(LOG('Crisis Indicator Data'!F68)&lt;F$4,0,IF(LOG('Crisis Indicator Data'!F68)&gt;F$3,5,ROUND(5-(F$3-LOG('Crisis Indicator Data'!F68))/(F$3-F$4)*5,1))))</f>
        <v>5</v>
      </c>
      <c r="G71" s="165">
        <f>IF('Crisis Indicator Data'!F68="x","x",IF(LEN(E71)&gt;3,('Crisis Indicator Data'!F68/VLOOKUP('Impact of the crisis'!$C71,'Regional Crises'!$B$1:$R$66,4,FALSE)),'Crisis Indicator Data'!F68/VLOOKUP('Impact of the crisis'!$E71,'Country Indicator Data'!$B$4:$P$300,15,FALSE)))</f>
        <v>1</v>
      </c>
      <c r="H71" s="147">
        <f t="shared" si="26"/>
        <v>5</v>
      </c>
      <c r="I71" s="147">
        <f t="shared" si="27"/>
        <v>5</v>
      </c>
      <c r="J71" s="147">
        <f>IF('Crisis Indicator Data'!G68="x","x",IF(LOG('Crisis Indicator Data'!G68)&lt;J$4,0,IF(LOG('Crisis Indicator Data'!G68)&gt;J$3,5,ROUND(5-(J$3-LOG('Crisis Indicator Data'!G68))/(J$3-J$4)*5,1))))</f>
        <v>2.8</v>
      </c>
      <c r="K71" s="165">
        <f>IF('Crisis Indicator Data'!G68="x","x",IF(LEN(E71)&gt;3,('Crisis Indicator Data'!G68/VLOOKUP('Impact of the crisis'!$C71,'Regional Crises'!$B$1:$R$66,5,FALSE)),'Crisis Indicator Data'!G68/VLOOKUP('Impact of the crisis'!$E71,'Country Indicator Data'!$B$4:$P$300,14,FALSE)))</f>
        <v>1</v>
      </c>
      <c r="L71" s="147">
        <f t="shared" si="28"/>
        <v>5</v>
      </c>
      <c r="M71" s="147">
        <f t="shared" si="29"/>
        <v>3.9</v>
      </c>
      <c r="N71" s="147">
        <f t="shared" si="30"/>
        <v>4.5</v>
      </c>
      <c r="O71" s="147">
        <f>IF('Crisis Indicator Data'!H68="x","x",IF('Crisis Indicator Data'!H68=0,0,IF(LOG('Crisis Indicator Data'!H68)&lt;O$4,0,IF(LOG('Crisis Indicator Data'!H68)&gt;O$3,5,ROUND(5-(O$3-LOG('Crisis Indicator Data'!H68))/(O$3-O$4)*5,1)))))</f>
        <v>3.9</v>
      </c>
      <c r="P71" s="165">
        <f>IF('Crisis Indicator Data'!H68="x","x",'Crisis Indicator Data'!H68/'Crisis Indicator Data'!G68)</f>
        <v>1</v>
      </c>
      <c r="Q71" s="147">
        <f t="shared" si="31"/>
        <v>5</v>
      </c>
      <c r="R71" s="147">
        <f t="shared" si="32"/>
        <v>4.45</v>
      </c>
      <c r="S71" s="147">
        <f>IF('Crisis Indicator Data'!I68="x","x",IF('Crisis Indicator Data'!I68=0,0,IF(LOG('Crisis Indicator Data'!I68)&lt;S$4,0,IF(LOG('Crisis Indicator Data'!I68)&gt;S$3,5,ROUND(5-(S$3-LOG('Crisis Indicator Data'!I68))/(S$3-S$4)*5,1)))))</f>
        <v>4.5999999999999996</v>
      </c>
      <c r="T71" s="165">
        <f>IF('Crisis Indicator Data'!H68="x","x",IF('Crisis Indicator Data'!I68="x","x",'Crisis Indicator Data'!I68/'Crisis Indicator Data'!H68))</f>
        <v>0.23639258830341633</v>
      </c>
      <c r="U71" s="147">
        <f t="shared" si="33"/>
        <v>5</v>
      </c>
      <c r="V71" s="147">
        <f t="shared" si="34"/>
        <v>4.8</v>
      </c>
      <c r="W71" s="147">
        <f>IF('Crisis Indicator Data'!L68="x","x",IF('Crisis Indicator Data'!L68=0,0,IF(LOG('Crisis Indicator Data'!L68)&lt;W$4,0,IF(LOG('Crisis Indicator Data'!L68)&gt;W$3,5,ROUND(5-(W$3-LOG('Crisis Indicator Data'!L68))/(W$3-W$4)*5,1)))))</f>
        <v>5</v>
      </c>
      <c r="X71" s="166">
        <f>IF(OR('Crisis Indicator Data'!L68="x",'Crisis Indicator Data'!H68="x"),"x",'Crisis Indicator Data'!L68/'Crisis Indicator Data'!H68)</f>
        <v>7.5390851187029536E-4</v>
      </c>
      <c r="Y71" s="147">
        <f t="shared" si="35"/>
        <v>5</v>
      </c>
      <c r="Z71" s="147">
        <f t="shared" si="36"/>
        <v>5</v>
      </c>
      <c r="AA71" s="147">
        <f t="shared" si="37"/>
        <v>4.9000000000000004</v>
      </c>
      <c r="AB71" s="167">
        <f t="shared" si="38"/>
        <v>4.7</v>
      </c>
    </row>
    <row r="72" spans="1:28" x14ac:dyDescent="0.25">
      <c r="A72" s="172" t="str">
        <f>'Crisis Indicator Data'!A69</f>
        <v>Mixed migration flows in Libya</v>
      </c>
      <c r="B72" s="173" t="str">
        <f>'Crisis Indicator Data'!B69</f>
        <v>Displacement</v>
      </c>
      <c r="C72" s="173" t="str">
        <f>'Crisis Indicator Data'!C69</f>
        <v>LBY002</v>
      </c>
      <c r="D72" s="173" t="str">
        <f>'Crisis Indicator Data'!D69</f>
        <v>Libya</v>
      </c>
      <c r="E72" s="174" t="str">
        <f>'Crisis Indicator Data'!E69</f>
        <v>LBY</v>
      </c>
      <c r="F72" s="168">
        <f>IF('Crisis Indicator Data'!F69="x","x",IF(LOG('Crisis Indicator Data'!F69)&lt;F$4,0,IF(LOG('Crisis Indicator Data'!F69)&gt;F$3,5,ROUND(5-(F$3-LOG('Crisis Indicator Data'!F69))/(F$3-F$4)*5,1))))</f>
        <v>5</v>
      </c>
      <c r="G72" s="165">
        <f>IF('Crisis Indicator Data'!F69="x","x",IF(LEN(E72)&gt;3,('Crisis Indicator Data'!F69/VLOOKUP('Impact of the crisis'!$C72,'Regional Crises'!$B$1:$R$66,4,FALSE)),'Crisis Indicator Data'!F69/VLOOKUP('Impact of the crisis'!$E72,'Country Indicator Data'!$B$4:$P$300,15,FALSE)))</f>
        <v>1</v>
      </c>
      <c r="H72" s="147">
        <f t="shared" si="26"/>
        <v>5</v>
      </c>
      <c r="I72" s="147">
        <f t="shared" si="27"/>
        <v>5</v>
      </c>
      <c r="J72" s="147">
        <f>IF('Crisis Indicator Data'!G69="x","x",IF(LOG('Crisis Indicator Data'!G69)&lt;J$4,0,IF(LOG('Crisis Indicator Data'!G69)&gt;J$3,5,ROUND(5-(J$3-LOG('Crisis Indicator Data'!G69))/(J$3-J$4)*5,1))))</f>
        <v>2.8</v>
      </c>
      <c r="K72" s="165">
        <f>IF('Crisis Indicator Data'!G69="x","x",IF(LEN(E72)&gt;3,('Crisis Indicator Data'!G69/VLOOKUP('Impact of the crisis'!$C72,'Regional Crises'!$B$1:$R$66,5,FALSE)),'Crisis Indicator Data'!G69/VLOOKUP('Impact of the crisis'!$E72,'Country Indicator Data'!$B$4:$P$300,14,FALSE)))</f>
        <v>1</v>
      </c>
      <c r="L72" s="147">
        <f t="shared" si="28"/>
        <v>5</v>
      </c>
      <c r="M72" s="147">
        <f t="shared" si="29"/>
        <v>3.9</v>
      </c>
      <c r="N72" s="147">
        <f t="shared" si="30"/>
        <v>4.5</v>
      </c>
      <c r="O72" s="147">
        <f>IF('Crisis Indicator Data'!H69="x","x",IF('Crisis Indicator Data'!H69=0,0,IF(LOG('Crisis Indicator Data'!H69)&lt;O$4,0,IF(LOG('Crisis Indicator Data'!H69)&gt;O$3,5,ROUND(5-(O$3-LOG('Crisis Indicator Data'!H69))/(O$3-O$4)*5,1)))))</f>
        <v>2.2999999999999998</v>
      </c>
      <c r="P72" s="165">
        <f>IF('Crisis Indicator Data'!H69="x","x",'Crisis Indicator Data'!H69/'Crisis Indicator Data'!G69)</f>
        <v>0.10987261146496816</v>
      </c>
      <c r="Q72" s="147">
        <f t="shared" si="31"/>
        <v>0.5</v>
      </c>
      <c r="R72" s="147">
        <f t="shared" si="32"/>
        <v>1.4</v>
      </c>
      <c r="S72" s="147">
        <f>IF('Crisis Indicator Data'!I69="x","x",IF('Crisis Indicator Data'!I69=0,0,IF(LOG('Crisis Indicator Data'!I69)&lt;S$4,0,IF(LOG('Crisis Indicator Data'!I69)&gt;S$3,5,ROUND(5-(S$3-LOG('Crisis Indicator Data'!I69))/(S$3-S$4)*5,1)))))</f>
        <v>4.0999999999999996</v>
      </c>
      <c r="T72" s="165">
        <f>IF('Crisis Indicator Data'!H69="x","x",IF('Crisis Indicator Data'!I69="x","x",'Crisis Indicator Data'!I69/'Crisis Indicator Data'!H69))</f>
        <v>1</v>
      </c>
      <c r="U72" s="147">
        <f t="shared" si="33"/>
        <v>5</v>
      </c>
      <c r="V72" s="147">
        <f t="shared" si="34"/>
        <v>4.5999999999999996</v>
      </c>
      <c r="W72" s="147">
        <f>IF('Crisis Indicator Data'!L69="x","x",IF('Crisis Indicator Data'!L69=0,0,IF(LOG('Crisis Indicator Data'!L69)&lt;W$4,0,IF(LOG('Crisis Indicator Data'!L69)&gt;W$3,5,ROUND(5-(W$3-LOG('Crisis Indicator Data'!L69))/(W$3-W$4)*5,1)))))</f>
        <v>4.4000000000000004</v>
      </c>
      <c r="X72" s="166">
        <f>IF(OR('Crisis Indicator Data'!L69="x",'Crisis Indicator Data'!H69="x"),"x",'Crisis Indicator Data'!L69/'Crisis Indicator Data'!H69)</f>
        <v>1.5836627140974966E-3</v>
      </c>
      <c r="Y72" s="147">
        <f t="shared" si="35"/>
        <v>5</v>
      </c>
      <c r="Z72" s="147">
        <f t="shared" si="36"/>
        <v>4.7</v>
      </c>
      <c r="AA72" s="147">
        <f t="shared" si="37"/>
        <v>4.7</v>
      </c>
      <c r="AB72" s="167">
        <f t="shared" si="38"/>
        <v>3.5</v>
      </c>
    </row>
    <row r="73" spans="1:28" x14ac:dyDescent="0.25">
      <c r="A73" s="172" t="str">
        <f>'Crisis Indicator Data'!A70</f>
        <v>Storm Daniel and floods in Libya</v>
      </c>
      <c r="B73" s="173" t="str">
        <f>'Crisis Indicator Data'!B70</f>
        <v>Floods,Other seasonal event</v>
      </c>
      <c r="C73" s="173" t="str">
        <f>'Crisis Indicator Data'!C70</f>
        <v>LBY003</v>
      </c>
      <c r="D73" s="173" t="str">
        <f>'Crisis Indicator Data'!D70</f>
        <v>Libya</v>
      </c>
      <c r="E73" s="174" t="str">
        <f>'Crisis Indicator Data'!E70</f>
        <v>LBY</v>
      </c>
      <c r="F73" s="168">
        <f>IF('Crisis Indicator Data'!F70="x","x",IF(LOG('Crisis Indicator Data'!F70)&lt;F$4,0,IF(LOG('Crisis Indicator Data'!F70)&gt;F$3,5,ROUND(5-(F$3-LOG('Crisis Indicator Data'!F70))/(F$3-F$4)*5,1))))</f>
        <v>3.1</v>
      </c>
      <c r="G73" s="165">
        <f>IF('Crisis Indicator Data'!F70="x","x",IF(LEN(E73)&gt;3,('Crisis Indicator Data'!F70/VLOOKUP('Impact of the crisis'!$C73,'Regional Crises'!$B$1:$R$66,4,FALSE)),'Crisis Indicator Data'!F70/VLOOKUP('Impact of the crisis'!$E73,'Country Indicator Data'!$B$4:$P$300,15,FALSE)))</f>
        <v>3.8548143264716915E-2</v>
      </c>
      <c r="H73" s="147">
        <f t="shared" si="26"/>
        <v>0.1</v>
      </c>
      <c r="I73" s="147">
        <f t="shared" si="27"/>
        <v>1.6</v>
      </c>
      <c r="J73" s="147">
        <f>IF('Crisis Indicator Data'!G70="x","x",IF(LOG('Crisis Indicator Data'!G70)&lt;J$4,0,IF(LOG('Crisis Indicator Data'!G70)&gt;J$3,5,ROUND(5-(J$3-LOG('Crisis Indicator Data'!G70))/(J$3-J$4)*5,1))))</f>
        <v>1</v>
      </c>
      <c r="K73" s="165">
        <f>IF('Crisis Indicator Data'!G70="x","x",IF(LEN(E73)&gt;3,('Crisis Indicator Data'!G70/VLOOKUP('Impact of the crisis'!$C73,'Regional Crises'!$B$1:$R$66,5,FALSE)),'Crisis Indicator Data'!G70/VLOOKUP('Impact of the crisis'!$E73,'Country Indicator Data'!$B$4:$P$300,14,FALSE)))</f>
        <v>0.29096699478865085</v>
      </c>
      <c r="L73" s="147">
        <f t="shared" si="28"/>
        <v>1.4</v>
      </c>
      <c r="M73" s="147">
        <f t="shared" si="29"/>
        <v>1.2</v>
      </c>
      <c r="N73" s="147">
        <f t="shared" si="30"/>
        <v>1.4</v>
      </c>
      <c r="O73" s="147">
        <f>IF('Crisis Indicator Data'!H70="x","x",IF('Crisis Indicator Data'!H70=0,0,IF(LOG('Crisis Indicator Data'!H70)&lt;O$4,0,IF(LOG('Crisis Indicator Data'!H70)&gt;O$3,5,ROUND(5-(O$3-LOG('Crisis Indicator Data'!H70))/(O$3-O$4)*5,1)))))</f>
        <v>3</v>
      </c>
      <c r="P73" s="165">
        <f>IF('Crisis Indicator Data'!H70="x","x",'Crisis Indicator Data'!H70/'Crisis Indicator Data'!G70)</f>
        <v>1</v>
      </c>
      <c r="Q73" s="147">
        <f t="shared" si="31"/>
        <v>5</v>
      </c>
      <c r="R73" s="147">
        <f t="shared" si="32"/>
        <v>4</v>
      </c>
      <c r="S73" s="147">
        <f>IF('Crisis Indicator Data'!I70="x","x",IF('Crisis Indicator Data'!I70=0,0,IF(LOG('Crisis Indicator Data'!I70)&lt;S$4,0,IF(LOG('Crisis Indicator Data'!I70)&gt;S$3,5,ROUND(5-(S$3-LOG('Crisis Indicator Data'!I70))/(S$3-S$4)*5,1)))))</f>
        <v>2.2999999999999998</v>
      </c>
      <c r="T73" s="165">
        <f>IF('Crisis Indicator Data'!H70="x","x",IF('Crisis Indicator Data'!I70="x","x",'Crisis Indicator Data'!I70/'Crisis Indicator Data'!H70))</f>
        <v>2.1393034825870648E-2</v>
      </c>
      <c r="U73" s="147">
        <f t="shared" si="33"/>
        <v>0.7</v>
      </c>
      <c r="V73" s="147">
        <f t="shared" si="34"/>
        <v>1.5</v>
      </c>
      <c r="W73" s="147">
        <f>IF('Crisis Indicator Data'!L70="x","x",IF('Crisis Indicator Data'!L70=0,0,IF(LOG('Crisis Indicator Data'!L70)&lt;W$4,0,IF(LOG('Crisis Indicator Data'!L70)&gt;W$3,5,ROUND(5-(W$3-LOG('Crisis Indicator Data'!L70))/(W$3-W$4)*5,1)))))</f>
        <v>5</v>
      </c>
      <c r="X73" s="166">
        <f>IF(OR('Crisis Indicator Data'!L70="x",'Crisis Indicator Data'!H70="x"),"x",'Crisis Indicator Data'!L70/'Crisis Indicator Data'!H70)</f>
        <v>2.165174129353234E-3</v>
      </c>
      <c r="Y73" s="147">
        <f t="shared" si="35"/>
        <v>5</v>
      </c>
      <c r="Z73" s="147">
        <f t="shared" si="36"/>
        <v>5</v>
      </c>
      <c r="AA73" s="147">
        <f t="shared" si="37"/>
        <v>3.8</v>
      </c>
      <c r="AB73" s="167">
        <f t="shared" si="38"/>
        <v>3.9</v>
      </c>
    </row>
    <row r="74" spans="1:28" x14ac:dyDescent="0.25">
      <c r="A74" s="172" t="str">
        <f>'Crisis Indicator Data'!A71</f>
        <v>Multiple crises in Sri Lanka</v>
      </c>
      <c r="B74" s="173" t="str">
        <f>'Crisis Indicator Data'!B71</f>
        <v>Socio-political,Food Security,Floods</v>
      </c>
      <c r="C74" s="173" t="str">
        <f>'Crisis Indicator Data'!C71</f>
        <v>LKA001</v>
      </c>
      <c r="D74" s="173" t="str">
        <f>'Crisis Indicator Data'!D71</f>
        <v>Sri Lanka</v>
      </c>
      <c r="E74" s="174" t="str">
        <f>'Crisis Indicator Data'!E71</f>
        <v>LKA</v>
      </c>
      <c r="F74" s="168">
        <f>IF('Crisis Indicator Data'!F71="x","x",IF(LOG('Crisis Indicator Data'!F71)&lt;F$4,0,IF(LOG('Crisis Indicator Data'!F71)&gt;F$3,5,ROUND(5-(F$3-LOG('Crisis Indicator Data'!F71))/(F$3-F$4)*5,1))))</f>
        <v>3</v>
      </c>
      <c r="G74" s="165">
        <f>IF('Crisis Indicator Data'!F71="x","x",IF(LEN(E74)&gt;3,('Crisis Indicator Data'!F71/VLOOKUP('Impact of the crisis'!$C74,'Regional Crises'!$B$1:$R$66,4,FALSE)),'Crisis Indicator Data'!F71/VLOOKUP('Impact of the crisis'!$E74,'Country Indicator Data'!$B$4:$P$300,15,FALSE)))</f>
        <v>0.99992026789985644</v>
      </c>
      <c r="H74" s="147">
        <f t="shared" si="26"/>
        <v>5</v>
      </c>
      <c r="I74" s="147">
        <f t="shared" si="27"/>
        <v>4</v>
      </c>
      <c r="J74" s="147">
        <f>IF('Crisis Indicator Data'!G71="x","x",IF(LOG('Crisis Indicator Data'!G71)&lt;J$4,0,IF(LOG('Crisis Indicator Data'!G71)&gt;J$3,5,ROUND(5-(J$3-LOG('Crisis Indicator Data'!G71))/(J$3-J$4)*5,1))))</f>
        <v>4.5</v>
      </c>
      <c r="K74" s="165">
        <f>IF('Crisis Indicator Data'!G71="x","x",IF(LEN(E74)&gt;3,('Crisis Indicator Data'!G71/VLOOKUP('Impact of the crisis'!$C74,'Regional Crises'!$B$1:$R$66,5,FALSE)),'Crisis Indicator Data'!G71/VLOOKUP('Impact of the crisis'!$E74,'Country Indicator Data'!$B$4:$P$300,14,FALSE)))</f>
        <v>1</v>
      </c>
      <c r="L74" s="147">
        <f t="shared" si="28"/>
        <v>5</v>
      </c>
      <c r="M74" s="147">
        <f t="shared" si="29"/>
        <v>4.75</v>
      </c>
      <c r="N74" s="147">
        <f t="shared" si="30"/>
        <v>4.4000000000000004</v>
      </c>
      <c r="O74" s="147">
        <f>IF('Crisis Indicator Data'!H71="x","x",IF('Crisis Indicator Data'!H71=0,0,IF(LOG('Crisis Indicator Data'!H71)&lt;O$4,0,IF(LOG('Crisis Indicator Data'!H71)&gt;O$3,5,ROUND(5-(O$3-LOG('Crisis Indicator Data'!H71))/(O$3-O$4)*5,1)))))</f>
        <v>4.7</v>
      </c>
      <c r="P74" s="165">
        <f>IF('Crisis Indicator Data'!H71="x","x",'Crisis Indicator Data'!H71/'Crisis Indicator Data'!G71)</f>
        <v>1</v>
      </c>
      <c r="Q74" s="147">
        <f t="shared" si="31"/>
        <v>5</v>
      </c>
      <c r="R74" s="147">
        <f t="shared" si="32"/>
        <v>4.8499999999999996</v>
      </c>
      <c r="S74" s="147">
        <f>IF('Crisis Indicator Data'!I71="x","x",IF('Crisis Indicator Data'!I71=0,0,IF(LOG('Crisis Indicator Data'!I71)&lt;S$4,0,IF(LOG('Crisis Indicator Data'!I71)&gt;S$3,5,ROUND(5-(S$3-LOG('Crisis Indicator Data'!I71))/(S$3-S$4)*5,1)))))</f>
        <v>0.9</v>
      </c>
      <c r="T74" s="165">
        <f>IF('Crisis Indicator Data'!H71="x","x",IF('Crisis Indicator Data'!I71="x","x",'Crisis Indicator Data'!I71/'Crisis Indicator Data'!H71))</f>
        <v>1.8151291010573128E-4</v>
      </c>
      <c r="U74" s="147">
        <f t="shared" si="33"/>
        <v>0</v>
      </c>
      <c r="V74" s="147">
        <f t="shared" si="34"/>
        <v>0.5</v>
      </c>
      <c r="W74" s="147">
        <f>IF('Crisis Indicator Data'!L71="x","x",IF('Crisis Indicator Data'!L71=0,0,IF(LOG('Crisis Indicator Data'!L71)&lt;W$4,0,IF(LOG('Crisis Indicator Data'!L71)&gt;W$3,5,ROUND(5-(W$3-LOG('Crisis Indicator Data'!L71))/(W$3-W$4)*5,1)))))</f>
        <v>1</v>
      </c>
      <c r="X74" s="166">
        <f>IF(OR('Crisis Indicator Data'!L71="x",'Crisis Indicator Data'!H71="x"),"x",'Crisis Indicator Data'!L71/'Crisis Indicator Data'!H71)</f>
        <v>2.268911376321641E-7</v>
      </c>
      <c r="Y74" s="147">
        <f t="shared" si="35"/>
        <v>0</v>
      </c>
      <c r="Z74" s="147">
        <f t="shared" si="36"/>
        <v>0.5</v>
      </c>
      <c r="AA74" s="147">
        <f t="shared" si="37"/>
        <v>0.5</v>
      </c>
      <c r="AB74" s="167">
        <f t="shared" si="38"/>
        <v>3.4</v>
      </c>
    </row>
    <row r="75" spans="1:28" x14ac:dyDescent="0.25">
      <c r="A75" s="172" t="str">
        <f>'Crisis Indicator Data'!A72</f>
        <v>Socio-economic crisis in Sri Lanka</v>
      </c>
      <c r="B75" s="173" t="str">
        <f>'Crisis Indicator Data'!B72</f>
        <v>Socio-political,Food Security</v>
      </c>
      <c r="C75" s="173" t="str">
        <f>'Crisis Indicator Data'!C72</f>
        <v>LKA002</v>
      </c>
      <c r="D75" s="173" t="str">
        <f>'Crisis Indicator Data'!D72</f>
        <v>Sri Lanka</v>
      </c>
      <c r="E75" s="174" t="str">
        <f>'Crisis Indicator Data'!E72</f>
        <v>LKA</v>
      </c>
      <c r="F75" s="168">
        <f>IF('Crisis Indicator Data'!F72="x","x",IF(LOG('Crisis Indicator Data'!F72)&lt;F$4,0,IF(LOG('Crisis Indicator Data'!F72)&gt;F$3,5,ROUND(5-(F$3-LOG('Crisis Indicator Data'!F72))/(F$3-F$4)*5,1))))</f>
        <v>3</v>
      </c>
      <c r="G75" s="165">
        <f>IF('Crisis Indicator Data'!F72="x","x",IF(LEN(E75)&gt;3,('Crisis Indicator Data'!F72/VLOOKUP('Impact of the crisis'!$C75,'Regional Crises'!$B$1:$R$66,4,FALSE)),'Crisis Indicator Data'!F72/VLOOKUP('Impact of the crisis'!$E75,'Country Indicator Data'!$B$4:$P$300,15,FALSE)))</f>
        <v>0.99992026789985644</v>
      </c>
      <c r="H75" s="147">
        <f t="shared" si="26"/>
        <v>5</v>
      </c>
      <c r="I75" s="147">
        <f t="shared" si="27"/>
        <v>4</v>
      </c>
      <c r="J75" s="147">
        <f>IF('Crisis Indicator Data'!G72="x","x",IF(LOG('Crisis Indicator Data'!G72)&lt;J$4,0,IF(LOG('Crisis Indicator Data'!G72)&gt;J$3,5,ROUND(5-(J$3-LOG('Crisis Indicator Data'!G72))/(J$3-J$4)*5,1))))</f>
        <v>4.5</v>
      </c>
      <c r="K75" s="165">
        <f>IF('Crisis Indicator Data'!G72="x","x",IF(LEN(E75)&gt;3,('Crisis Indicator Data'!G72/VLOOKUP('Impact of the crisis'!$C75,'Regional Crises'!$B$1:$R$66,5,FALSE)),'Crisis Indicator Data'!G72/VLOOKUP('Impact of the crisis'!$E75,'Country Indicator Data'!$B$4:$P$300,14,FALSE)))</f>
        <v>1</v>
      </c>
      <c r="L75" s="147">
        <f t="shared" si="28"/>
        <v>5</v>
      </c>
      <c r="M75" s="147">
        <f t="shared" si="29"/>
        <v>4.75</v>
      </c>
      <c r="N75" s="147">
        <f t="shared" si="30"/>
        <v>4.4000000000000004</v>
      </c>
      <c r="O75" s="147">
        <f>IF('Crisis Indicator Data'!H72="x","x",IF('Crisis Indicator Data'!H72=0,0,IF(LOG('Crisis Indicator Data'!H72)&lt;O$4,0,IF(LOG('Crisis Indicator Data'!H72)&gt;O$3,5,ROUND(5-(O$3-LOG('Crisis Indicator Data'!H72))/(O$3-O$4)*5,1)))))</f>
        <v>4.7</v>
      </c>
      <c r="P75" s="165">
        <f>IF('Crisis Indicator Data'!H72="x","x",'Crisis Indicator Data'!H72/'Crisis Indicator Data'!G72)</f>
        <v>1</v>
      </c>
      <c r="Q75" s="147">
        <f t="shared" si="31"/>
        <v>5</v>
      </c>
      <c r="R75" s="147">
        <f t="shared" si="32"/>
        <v>4.8499999999999996</v>
      </c>
      <c r="S75" s="147">
        <f>IF('Crisis Indicator Data'!I72="x","x",IF('Crisis Indicator Data'!I72=0,0,IF(LOG('Crisis Indicator Data'!I72)&lt;S$4,0,IF(LOG('Crisis Indicator Data'!I72)&gt;S$3,5,ROUND(5-(S$3-LOG('Crisis Indicator Data'!I72))/(S$3-S$4)*5,1)))))</f>
        <v>0</v>
      </c>
      <c r="T75" s="165">
        <f>IF('Crisis Indicator Data'!H72="x","x",IF('Crisis Indicator Data'!I72="x","x",'Crisis Indicator Data'!I72/'Crisis Indicator Data'!H72))</f>
        <v>0</v>
      </c>
      <c r="U75" s="147">
        <f t="shared" si="33"/>
        <v>0</v>
      </c>
      <c r="V75" s="147">
        <f t="shared" si="34"/>
        <v>0</v>
      </c>
      <c r="W75" s="147">
        <f>IF('Crisis Indicator Data'!L72="x","x",IF('Crisis Indicator Data'!L72=0,0,IF(LOG('Crisis Indicator Data'!L72)&lt;W$4,0,IF(LOG('Crisis Indicator Data'!L72)&gt;W$3,5,ROUND(5-(W$3-LOG('Crisis Indicator Data'!L72))/(W$3-W$4)*5,1)))))</f>
        <v>0</v>
      </c>
      <c r="X75" s="166">
        <f>IF(OR('Crisis Indicator Data'!L72="x",'Crisis Indicator Data'!H72="x"),"x",'Crisis Indicator Data'!L72/'Crisis Indicator Data'!H72)</f>
        <v>0</v>
      </c>
      <c r="Y75" s="147">
        <f t="shared" si="35"/>
        <v>0</v>
      </c>
      <c r="Z75" s="147">
        <f t="shared" si="36"/>
        <v>0</v>
      </c>
      <c r="AA75" s="147">
        <f t="shared" si="37"/>
        <v>0</v>
      </c>
      <c r="AB75" s="167">
        <f t="shared" si="38"/>
        <v>3.3</v>
      </c>
    </row>
    <row r="76" spans="1:28" x14ac:dyDescent="0.25">
      <c r="A76" s="172" t="str">
        <f>'Crisis Indicator Data'!A73</f>
        <v>2023 Floods and Monsoon Rain</v>
      </c>
      <c r="B76" s="173" t="str">
        <f>'Crisis Indicator Data'!B73</f>
        <v>Floods</v>
      </c>
      <c r="C76" s="173" t="str">
        <f>'Crisis Indicator Data'!C73</f>
        <v>LKA003</v>
      </c>
      <c r="D76" s="173" t="str">
        <f>'Crisis Indicator Data'!D73</f>
        <v>Sri Lanka</v>
      </c>
      <c r="E76" s="174" t="str">
        <f>'Crisis Indicator Data'!E73</f>
        <v>LKA</v>
      </c>
      <c r="F76" s="168">
        <f>IF('Crisis Indicator Data'!F73="x","x",IF(LOG('Crisis Indicator Data'!F73)&lt;F$4,0,IF(LOG('Crisis Indicator Data'!F73)&gt;F$3,5,ROUND(5-(F$3-LOG('Crisis Indicator Data'!F73))/(F$3-F$4)*5,1))))</f>
        <v>1</v>
      </c>
      <c r="G76" s="165">
        <f>IF('Crisis Indicator Data'!F73="x","x",IF(LEN(E76)&gt;3,('Crisis Indicator Data'!F73/VLOOKUP('Impact of the crisis'!$C76,'Regional Crises'!$B$1:$R$66,4,FALSE)),'Crisis Indicator Data'!F73/VLOOKUP('Impact of the crisis'!$E76,'Country Indicator Data'!$B$4:$P$300,15,FALSE)))</f>
        <v>6.742146388135864E-2</v>
      </c>
      <c r="H76" s="147">
        <f t="shared" si="26"/>
        <v>0.2</v>
      </c>
      <c r="I76" s="147">
        <f t="shared" si="27"/>
        <v>0.6</v>
      </c>
      <c r="J76" s="147">
        <f>IF('Crisis Indicator Data'!G73="x","x",IF(LOG('Crisis Indicator Data'!G73)&lt;J$4,0,IF(LOG('Crisis Indicator Data'!G73)&gt;J$3,5,ROUND(5-(J$3-LOG('Crisis Indicator Data'!G73))/(J$3-J$4)*5,1))))</f>
        <v>2.2000000000000002</v>
      </c>
      <c r="K76" s="165">
        <f>IF('Crisis Indicator Data'!G73="x","x",IF(LEN(E76)&gt;3,('Crisis Indicator Data'!G73/VLOOKUP('Impact of the crisis'!$C76,'Regional Crises'!$B$1:$R$66,5,FALSE)),'Crisis Indicator Data'!G73/VLOOKUP('Impact of the crisis'!$E76,'Country Indicator Data'!$B$4:$P$300,14,FALSE)))</f>
        <v>0.20098016971457094</v>
      </c>
      <c r="L76" s="147">
        <f t="shared" si="28"/>
        <v>1</v>
      </c>
      <c r="M76" s="147">
        <f t="shared" si="29"/>
        <v>1.6</v>
      </c>
      <c r="N76" s="147">
        <f t="shared" si="30"/>
        <v>1.1000000000000001</v>
      </c>
      <c r="O76" s="147">
        <f>IF('Crisis Indicator Data'!H73="x","x",IF('Crisis Indicator Data'!H73=0,0,IF(LOG('Crisis Indicator Data'!H73)&lt;O$4,0,IF(LOG('Crisis Indicator Data'!H73)&gt;O$3,5,ROUND(5-(O$3-LOG('Crisis Indicator Data'!H73))/(O$3-O$4)*5,1)))))</f>
        <v>0.6</v>
      </c>
      <c r="P76" s="165">
        <f>IF('Crisis Indicator Data'!H73="x","x",'Crisis Indicator Data'!H73/'Crisis Indicator Data'!G73)</f>
        <v>1.6933845111763379E-2</v>
      </c>
      <c r="Q76" s="147">
        <f t="shared" si="31"/>
        <v>0</v>
      </c>
      <c r="R76" s="147">
        <f t="shared" si="32"/>
        <v>0.3</v>
      </c>
      <c r="S76" s="147">
        <f>IF('Crisis Indicator Data'!I73="x","x",IF('Crisis Indicator Data'!I73=0,0,IF(LOG('Crisis Indicator Data'!I73)&lt;S$4,0,IF(LOG('Crisis Indicator Data'!I73)&gt;S$3,5,ROUND(5-(S$3-LOG('Crisis Indicator Data'!I73))/(S$3-S$4)*5,1)))))</f>
        <v>0.9</v>
      </c>
      <c r="T76" s="165">
        <f>IF('Crisis Indicator Data'!H73="x","x",IF('Crisis Indicator Data'!I73="x","x",'Crisis Indicator Data'!I73/'Crisis Indicator Data'!H73))</f>
        <v>5.3333333333333337E-2</v>
      </c>
      <c r="U76" s="147">
        <f t="shared" si="33"/>
        <v>1.8</v>
      </c>
      <c r="V76" s="147">
        <f t="shared" si="34"/>
        <v>1.4</v>
      </c>
      <c r="W76" s="147">
        <f>IF('Crisis Indicator Data'!L73="x","x",IF('Crisis Indicator Data'!L73=0,0,IF(LOG('Crisis Indicator Data'!L73)&lt;W$4,0,IF(LOG('Crisis Indicator Data'!L73)&gt;W$3,5,ROUND(5-(W$3-LOG('Crisis Indicator Data'!L73))/(W$3-W$4)*5,1)))))</f>
        <v>1</v>
      </c>
      <c r="X76" s="166">
        <f>IF(OR('Crisis Indicator Data'!L73="x",'Crisis Indicator Data'!H73="x"),"x",'Crisis Indicator Data'!L73/'Crisis Indicator Data'!H73)</f>
        <v>6.666666666666667E-5</v>
      </c>
      <c r="Y76" s="147">
        <f t="shared" si="35"/>
        <v>3.3</v>
      </c>
      <c r="Z76" s="147">
        <f t="shared" si="36"/>
        <v>2.2000000000000002</v>
      </c>
      <c r="AA76" s="147">
        <f t="shared" si="37"/>
        <v>1.8</v>
      </c>
      <c r="AB76" s="167">
        <f t="shared" si="38"/>
        <v>1.1000000000000001</v>
      </c>
    </row>
    <row r="77" spans="1:28" x14ac:dyDescent="0.25">
      <c r="A77" s="172" t="str">
        <f>'Crisis Indicator Data'!A74</f>
        <v>Displacement from Russia-Ukraine conflict in Lithuania</v>
      </c>
      <c r="B77" s="173" t="str">
        <f>'Crisis Indicator Data'!B74</f>
        <v>Conflict,Displacement</v>
      </c>
      <c r="C77" s="173" t="str">
        <f>'Crisis Indicator Data'!C74</f>
        <v>LTU002</v>
      </c>
      <c r="D77" s="173" t="str">
        <f>'Crisis Indicator Data'!D74</f>
        <v>Lithuania</v>
      </c>
      <c r="E77" s="174" t="str">
        <f>'Crisis Indicator Data'!E74</f>
        <v>LTU</v>
      </c>
      <c r="F77" s="168">
        <f>IF('Crisis Indicator Data'!F74="x","x",IF(LOG('Crisis Indicator Data'!F74)&lt;F$4,0,IF(LOG('Crisis Indicator Data'!F74)&gt;F$3,5,ROUND(5-(F$3-LOG('Crisis Indicator Data'!F74))/(F$3-F$4)*5,1))))</f>
        <v>3</v>
      </c>
      <c r="G77" s="165">
        <f>IF('Crisis Indicator Data'!F74="x","x",IF(LEN(E77)&gt;3,('Crisis Indicator Data'!F74/VLOOKUP('Impact of the crisis'!$C77,'Regional Crises'!$B$1:$R$66,4,FALSE)),'Crisis Indicator Data'!F74/VLOOKUP('Impact of the crisis'!$E77,'Country Indicator Data'!$B$4:$P$300,15,FALSE)))</f>
        <v>0.99936153232242619</v>
      </c>
      <c r="H77" s="147">
        <f t="shared" si="26"/>
        <v>5</v>
      </c>
      <c r="I77" s="147">
        <f t="shared" si="27"/>
        <v>4</v>
      </c>
      <c r="J77" s="147">
        <f>IF('Crisis Indicator Data'!G74="x","x",IF(LOG('Crisis Indicator Data'!G74)&lt;J$4,0,IF(LOG('Crisis Indicator Data'!G74)&gt;J$3,5,ROUND(5-(J$3-LOG('Crisis Indicator Data'!G74))/(J$3-J$4)*5,1))))</f>
        <v>1.5</v>
      </c>
      <c r="K77" s="165">
        <f>IF('Crisis Indicator Data'!G74="x","x",IF(LEN(E77)&gt;3,('Crisis Indicator Data'!G74/VLOOKUP('Impact of the crisis'!$C77,'Regional Crises'!$B$1:$R$66,5,FALSE)),'Crisis Indicator Data'!G74/VLOOKUP('Impact of the crisis'!$E77,'Country Indicator Data'!$B$4:$P$300,14,FALSE)))</f>
        <v>1</v>
      </c>
      <c r="L77" s="147">
        <f t="shared" si="28"/>
        <v>5</v>
      </c>
      <c r="M77" s="147">
        <f t="shared" si="29"/>
        <v>3.25</v>
      </c>
      <c r="N77" s="147">
        <f t="shared" si="30"/>
        <v>3.7</v>
      </c>
      <c r="O77" s="147">
        <f>IF('Crisis Indicator Data'!H74="x","x",IF('Crisis Indicator Data'!H74=0,0,IF(LOG('Crisis Indicator Data'!H74)&lt;O$4,0,IF(LOG('Crisis Indicator Data'!H74)&gt;O$3,5,ROUND(5-(O$3-LOG('Crisis Indicator Data'!H74))/(O$3-O$4)*5,1)))))</f>
        <v>0.3</v>
      </c>
      <c r="P77" s="165">
        <f>IF('Crisis Indicator Data'!H74="x","x",'Crisis Indicator Data'!H74/'Crisis Indicator Data'!G74)</f>
        <v>1.7683772538141469E-2</v>
      </c>
      <c r="Q77" s="147">
        <f t="shared" si="31"/>
        <v>0</v>
      </c>
      <c r="R77" s="147">
        <f t="shared" si="32"/>
        <v>0.15</v>
      </c>
      <c r="S77" s="147">
        <f>IF('Crisis Indicator Data'!I74="x","x",IF('Crisis Indicator Data'!I74=0,0,IF(LOG('Crisis Indicator Data'!I74)&lt;S$4,0,IF(LOG('Crisis Indicator Data'!I74)&gt;S$3,5,ROUND(5-(S$3-LOG('Crisis Indicator Data'!I74))/(S$3-S$4)*5,1)))))</f>
        <v>2.4</v>
      </c>
      <c r="T77" s="165">
        <f>IF('Crisis Indicator Data'!H74="x","x",IF('Crisis Indicator Data'!I74="x","x",'Crisis Indicator Data'!I74/'Crisis Indicator Data'!H74))</f>
        <v>1</v>
      </c>
      <c r="U77" s="147">
        <f t="shared" si="33"/>
        <v>5</v>
      </c>
      <c r="V77" s="147">
        <f t="shared" si="34"/>
        <v>3.7</v>
      </c>
      <c r="W77" s="147">
        <f>IF('Crisis Indicator Data'!L74="x","x",IF('Crisis Indicator Data'!L74=0,0,IF(LOG('Crisis Indicator Data'!L74)&lt;W$4,0,IF(LOG('Crisis Indicator Data'!L74)&gt;W$3,5,ROUND(5-(W$3-LOG('Crisis Indicator Data'!L74))/(W$3-W$4)*5,1)))))</f>
        <v>0</v>
      </c>
      <c r="X77" s="166">
        <f>IF(OR('Crisis Indicator Data'!L74="x",'Crisis Indicator Data'!H74="x"),"x",'Crisis Indicator Data'!L74/'Crisis Indicator Data'!H74)</f>
        <v>0</v>
      </c>
      <c r="Y77" s="147">
        <f t="shared" si="35"/>
        <v>0</v>
      </c>
      <c r="Z77" s="147">
        <f t="shared" si="36"/>
        <v>0</v>
      </c>
      <c r="AA77" s="147">
        <f t="shared" si="37"/>
        <v>2.2999999999999998</v>
      </c>
      <c r="AB77" s="167">
        <f t="shared" si="38"/>
        <v>1.3</v>
      </c>
    </row>
    <row r="78" spans="1:28" x14ac:dyDescent="0.25">
      <c r="A78" s="172" t="str">
        <f>'Crisis Indicator Data'!A75</f>
        <v>Displacement from Russia-Ukraine conflict in Latvia</v>
      </c>
      <c r="B78" s="173" t="str">
        <f>'Crisis Indicator Data'!B75</f>
        <v>Conflict,Displacement</v>
      </c>
      <c r="C78" s="173" t="str">
        <f>'Crisis Indicator Data'!C75</f>
        <v>LVA002</v>
      </c>
      <c r="D78" s="173" t="str">
        <f>'Crisis Indicator Data'!D75</f>
        <v>Latvia</v>
      </c>
      <c r="E78" s="174" t="str">
        <f>'Crisis Indicator Data'!E75</f>
        <v>LVA</v>
      </c>
      <c r="F78" s="168">
        <f>IF('Crisis Indicator Data'!F75="x","x",IF(LOG('Crisis Indicator Data'!F75)&lt;F$4,0,IF(LOG('Crisis Indicator Data'!F75)&gt;F$3,5,ROUND(5-(F$3-LOG('Crisis Indicator Data'!F75))/(F$3-F$4)*5,1))))</f>
        <v>3</v>
      </c>
      <c r="G78" s="165">
        <f>IF('Crisis Indicator Data'!F75="x","x",IF(LEN(E78)&gt;3,('Crisis Indicator Data'!F75/VLOOKUP('Impact of the crisis'!$C78,'Regional Crises'!$B$1:$R$66,4,FALSE)),'Crisis Indicator Data'!F75/VLOOKUP('Impact of the crisis'!$E78,'Country Indicator Data'!$B$4:$P$300,15,FALSE)))</f>
        <v>1.0008041170794468</v>
      </c>
      <c r="H78" s="147">
        <f t="shared" si="26"/>
        <v>5</v>
      </c>
      <c r="I78" s="147">
        <f t="shared" si="27"/>
        <v>4</v>
      </c>
      <c r="J78" s="147">
        <f>IF('Crisis Indicator Data'!G75="x","x",IF(LOG('Crisis Indicator Data'!G75)&lt;J$4,0,IF(LOG('Crisis Indicator Data'!G75)&gt;J$3,5,ROUND(5-(J$3-LOG('Crisis Indicator Data'!G75))/(J$3-J$4)*5,1))))</f>
        <v>0.9</v>
      </c>
      <c r="K78" s="165">
        <f>IF('Crisis Indicator Data'!G75="x","x",IF(LEN(E78)&gt;3,('Crisis Indicator Data'!G75/VLOOKUP('Impact of the crisis'!$C78,'Regional Crises'!$B$1:$R$66,5,FALSE)),'Crisis Indicator Data'!G75/VLOOKUP('Impact of the crisis'!$E78,'Country Indicator Data'!$B$4:$P$300,14,FALSE)))</f>
        <v>1</v>
      </c>
      <c r="L78" s="147">
        <f t="shared" si="28"/>
        <v>5</v>
      </c>
      <c r="M78" s="147">
        <f t="shared" si="29"/>
        <v>2.95</v>
      </c>
      <c r="N78" s="147">
        <f t="shared" si="30"/>
        <v>3.5</v>
      </c>
      <c r="O78" s="147">
        <f>IF('Crisis Indicator Data'!H75="x","x",IF('Crisis Indicator Data'!H75=0,0,IF(LOG('Crisis Indicator Data'!H75)&lt;O$4,0,IF(LOG('Crisis Indicator Data'!H75)&gt;O$3,5,ROUND(5-(O$3-LOG('Crisis Indicator Data'!H75))/(O$3-O$4)*5,1)))))</f>
        <v>0</v>
      </c>
      <c r="P78" s="165">
        <f>IF('Crisis Indicator Data'!H75="x","x",'Crisis Indicator Data'!H75/'Crisis Indicator Data'!G75)</f>
        <v>1.6701461377870562E-2</v>
      </c>
      <c r="Q78" s="147">
        <f t="shared" si="31"/>
        <v>0</v>
      </c>
      <c r="R78" s="147">
        <f t="shared" si="32"/>
        <v>0</v>
      </c>
      <c r="S78" s="147">
        <f>IF('Crisis Indicator Data'!I75="x","x",IF('Crisis Indicator Data'!I75=0,0,IF(LOG('Crisis Indicator Data'!I75)&lt;S$4,0,IF(LOG('Crisis Indicator Data'!I75)&gt;S$3,5,ROUND(5-(S$3-LOG('Crisis Indicator Data'!I75))/(S$3-S$4)*5,1)))))</f>
        <v>2.2000000000000002</v>
      </c>
      <c r="T78" s="165">
        <f>IF('Crisis Indicator Data'!H75="x","x",IF('Crisis Indicator Data'!I75="x","x",'Crisis Indicator Data'!I75/'Crisis Indicator Data'!H75))</f>
        <v>1</v>
      </c>
      <c r="U78" s="147">
        <f t="shared" si="33"/>
        <v>5</v>
      </c>
      <c r="V78" s="147">
        <f t="shared" si="34"/>
        <v>3.6</v>
      </c>
      <c r="W78" s="147">
        <f>IF('Crisis Indicator Data'!L75="x","x",IF('Crisis Indicator Data'!L75=0,0,IF(LOG('Crisis Indicator Data'!L75)&lt;W$4,0,IF(LOG('Crisis Indicator Data'!L75)&gt;W$3,5,ROUND(5-(W$3-LOG('Crisis Indicator Data'!L75))/(W$3-W$4)*5,1)))))</f>
        <v>0</v>
      </c>
      <c r="X78" s="166">
        <f>IF(OR('Crisis Indicator Data'!L75="x",'Crisis Indicator Data'!H75="x"),"x",'Crisis Indicator Data'!L75/'Crisis Indicator Data'!H75)</f>
        <v>0</v>
      </c>
      <c r="Y78" s="147">
        <f t="shared" si="35"/>
        <v>0</v>
      </c>
      <c r="Z78" s="147">
        <f t="shared" si="36"/>
        <v>0</v>
      </c>
      <c r="AA78" s="147">
        <f t="shared" si="37"/>
        <v>2.2000000000000002</v>
      </c>
      <c r="AB78" s="167">
        <f t="shared" si="38"/>
        <v>1.2</v>
      </c>
    </row>
    <row r="79" spans="1:28" x14ac:dyDescent="0.25">
      <c r="A79" s="172" t="str">
        <f>'Crisis Indicator Data'!A76</f>
        <v>Multiple crises in Morocco</v>
      </c>
      <c r="B79" s="173" t="str">
        <f>'Crisis Indicator Data'!B76</f>
        <v>Displacement,Earthquake</v>
      </c>
      <c r="C79" s="173" t="str">
        <f>'Crisis Indicator Data'!C76</f>
        <v>MAR001</v>
      </c>
      <c r="D79" s="173" t="str">
        <f>'Crisis Indicator Data'!D76</f>
        <v>Morocco</v>
      </c>
      <c r="E79" s="174" t="str">
        <f>'Crisis Indicator Data'!E76</f>
        <v>MAR</v>
      </c>
      <c r="F79" s="168">
        <f>IF('Crisis Indicator Data'!F76="x","x",IF(LOG('Crisis Indicator Data'!F76)&lt;F$4,0,IF(LOG('Crisis Indicator Data'!F76)&gt;F$3,5,ROUND(5-(F$3-LOG('Crisis Indicator Data'!F76))/(F$3-F$4)*5,1))))</f>
        <v>4.4000000000000004</v>
      </c>
      <c r="G79" s="165">
        <f>IF('Crisis Indicator Data'!F76="x","x",IF(LEN(E79)&gt;3,('Crisis Indicator Data'!F76/VLOOKUP('Impact of the crisis'!$C79,'Regional Crises'!$B$1:$R$66,4,FALSE)),'Crisis Indicator Data'!F76/VLOOKUP('Impact of the crisis'!$E79,'Country Indicator Data'!$B$4:$P$300,15,FALSE)))</f>
        <v>1</v>
      </c>
      <c r="H79" s="147">
        <f t="shared" si="26"/>
        <v>5</v>
      </c>
      <c r="I79" s="147">
        <f t="shared" si="27"/>
        <v>4.7</v>
      </c>
      <c r="J79" s="147">
        <f>IF('Crisis Indicator Data'!G76="x","x",IF(LOG('Crisis Indicator Data'!G76)&lt;J$4,0,IF(LOG('Crisis Indicator Data'!G76)&gt;J$3,5,ROUND(5-(J$3-LOG('Crisis Indicator Data'!G76))/(J$3-J$4)*5,1))))</f>
        <v>5</v>
      </c>
      <c r="K79" s="165">
        <f>IF('Crisis Indicator Data'!G76="x","x",IF(LEN(E79)&gt;3,('Crisis Indicator Data'!G76/VLOOKUP('Impact of the crisis'!$C79,'Regional Crises'!$B$1:$R$66,5,FALSE)),'Crisis Indicator Data'!G76/VLOOKUP('Impact of the crisis'!$E79,'Country Indicator Data'!$B$4:$P$300,14,FALSE)))</f>
        <v>1</v>
      </c>
      <c r="L79" s="147">
        <f t="shared" si="28"/>
        <v>5</v>
      </c>
      <c r="M79" s="147">
        <f t="shared" si="29"/>
        <v>5</v>
      </c>
      <c r="N79" s="147">
        <f t="shared" si="30"/>
        <v>4.9000000000000004</v>
      </c>
      <c r="O79" s="147">
        <f>IF('Crisis Indicator Data'!H76="x","x",IF('Crisis Indicator Data'!H76=0,0,IF(LOG('Crisis Indicator Data'!H76)&lt;O$4,0,IF(LOG('Crisis Indicator Data'!H76)&gt;O$3,5,ROUND(5-(O$3-LOG('Crisis Indicator Data'!H76))/(O$3-O$4)*5,1)))))</f>
        <v>3.3</v>
      </c>
      <c r="P79" s="165">
        <f>IF('Crisis Indicator Data'!H76="x","x",'Crisis Indicator Data'!H76/'Crisis Indicator Data'!G76)</f>
        <v>7.4307404380947364E-2</v>
      </c>
      <c r="Q79" s="147">
        <f t="shared" si="31"/>
        <v>0.3</v>
      </c>
      <c r="R79" s="147">
        <f t="shared" si="32"/>
        <v>1.7999999999999998</v>
      </c>
      <c r="S79" s="147">
        <f>IF('Crisis Indicator Data'!I76="x","x",IF('Crisis Indicator Data'!I76=0,0,IF(LOG('Crisis Indicator Data'!I76)&lt;S$4,0,IF(LOG('Crisis Indicator Data'!I76)&gt;S$3,5,ROUND(5-(S$3-LOG('Crisis Indicator Data'!I76))/(S$3-S$4)*5,1)))))</f>
        <v>3.9</v>
      </c>
      <c r="T79" s="165">
        <f>IF('Crisis Indicator Data'!H76="x","x",IF('Crisis Indicator Data'!I76="x","x",'Crisis Indicator Data'!I76/'Crisis Indicator Data'!H76))</f>
        <v>0.18410783965945371</v>
      </c>
      <c r="U79" s="147">
        <f t="shared" si="33"/>
        <v>5</v>
      </c>
      <c r="V79" s="147">
        <f t="shared" si="34"/>
        <v>4.5</v>
      </c>
      <c r="W79" s="147">
        <f>IF('Crisis Indicator Data'!L76="x","x",IF('Crisis Indicator Data'!L76=0,0,IF(LOG('Crisis Indicator Data'!L76)&lt;W$4,0,IF(LOG('Crisis Indicator Data'!L76)&gt;W$3,5,ROUND(5-(W$3-LOG('Crisis Indicator Data'!L76))/(W$3-W$4)*5,1)))))</f>
        <v>5</v>
      </c>
      <c r="X79" s="166">
        <f>IF(OR('Crisis Indicator Data'!L76="x",'Crisis Indicator Data'!H76="x"),"x",'Crisis Indicator Data'!L76/'Crisis Indicator Data'!H76)</f>
        <v>1.0808797445902801E-3</v>
      </c>
      <c r="Y79" s="147">
        <f t="shared" si="35"/>
        <v>5</v>
      </c>
      <c r="Z79" s="147">
        <f t="shared" si="36"/>
        <v>5</v>
      </c>
      <c r="AA79" s="147">
        <f t="shared" si="37"/>
        <v>4.8</v>
      </c>
      <c r="AB79" s="167">
        <f t="shared" si="38"/>
        <v>3.7</v>
      </c>
    </row>
    <row r="80" spans="1:28" x14ac:dyDescent="0.25">
      <c r="A80" s="172" t="str">
        <f>'Crisis Indicator Data'!A77</f>
        <v>Mixed migration flows in Morocco</v>
      </c>
      <c r="B80" s="173" t="str">
        <f>'Crisis Indicator Data'!B77</f>
        <v>Displacement</v>
      </c>
      <c r="C80" s="173" t="str">
        <f>'Crisis Indicator Data'!C77</f>
        <v>MAR002</v>
      </c>
      <c r="D80" s="173" t="str">
        <f>'Crisis Indicator Data'!D77</f>
        <v>Morocco</v>
      </c>
      <c r="E80" s="174" t="str">
        <f>'Crisis Indicator Data'!E77</f>
        <v>MAR</v>
      </c>
      <c r="F80" s="168">
        <f>IF('Crisis Indicator Data'!F77="x","x",IF(LOG('Crisis Indicator Data'!F77)&lt;F$4,0,IF(LOG('Crisis Indicator Data'!F77)&gt;F$3,5,ROUND(5-(F$3-LOG('Crisis Indicator Data'!F77))/(F$3-F$4)*5,1))))</f>
        <v>4.4000000000000004</v>
      </c>
      <c r="G80" s="165">
        <f>IF('Crisis Indicator Data'!F77="x","x",IF(LEN(E80)&gt;3,('Crisis Indicator Data'!F77/VLOOKUP('Impact of the crisis'!$C80,'Regional Crises'!$B$1:$R$66,4,FALSE)),'Crisis Indicator Data'!F77/VLOOKUP('Impact of the crisis'!$E80,'Country Indicator Data'!$B$4:$P$300,15,FALSE)))</f>
        <v>1</v>
      </c>
      <c r="H80" s="147">
        <f t="shared" si="26"/>
        <v>5</v>
      </c>
      <c r="I80" s="147">
        <f t="shared" si="27"/>
        <v>4.7</v>
      </c>
      <c r="J80" s="147">
        <f>IF('Crisis Indicator Data'!G77="x","x",IF(LOG('Crisis Indicator Data'!G77)&lt;J$4,0,IF(LOG('Crisis Indicator Data'!G77)&gt;J$3,5,ROUND(5-(J$3-LOG('Crisis Indicator Data'!G77))/(J$3-J$4)*5,1))))</f>
        <v>5</v>
      </c>
      <c r="K80" s="165">
        <f>IF('Crisis Indicator Data'!G77="x","x",IF(LEN(E80)&gt;3,('Crisis Indicator Data'!G77/VLOOKUP('Impact of the crisis'!$C80,'Regional Crises'!$B$1:$R$66,5,FALSE)),'Crisis Indicator Data'!G77/VLOOKUP('Impact of the crisis'!$E80,'Country Indicator Data'!$B$4:$P$300,14,FALSE)))</f>
        <v>1</v>
      </c>
      <c r="L80" s="147">
        <f t="shared" si="28"/>
        <v>5</v>
      </c>
      <c r="M80" s="147">
        <f t="shared" si="29"/>
        <v>5</v>
      </c>
      <c r="N80" s="147">
        <f t="shared" si="30"/>
        <v>4.9000000000000004</v>
      </c>
      <c r="O80" s="147">
        <f>IF('Crisis Indicator Data'!H77="x","x",IF('Crisis Indicator Data'!H77=0,0,IF(LOG('Crisis Indicator Data'!H77)&lt;O$4,0,IF(LOG('Crisis Indicator Data'!H77)&gt;O$3,5,ROUND(5-(O$3-LOG('Crisis Indicator Data'!H77))/(O$3-O$4)*5,1)))))</f>
        <v>0</v>
      </c>
      <c r="P80" s="165">
        <f>IF('Crisis Indicator Data'!H77="x","x",'Crisis Indicator Data'!H77/'Crisis Indicator Data'!G77)</f>
        <v>5.0083032395814109E-4</v>
      </c>
      <c r="Q80" s="147">
        <f t="shared" si="31"/>
        <v>0</v>
      </c>
      <c r="R80" s="147">
        <f t="shared" si="32"/>
        <v>0</v>
      </c>
      <c r="S80" s="147">
        <f>IF('Crisis Indicator Data'!I77="x","x",IF('Crisis Indicator Data'!I77=0,0,IF(LOG('Crisis Indicator Data'!I77)&lt;S$4,0,IF(LOG('Crisis Indicator Data'!I77)&gt;S$3,5,ROUND(5-(S$3-LOG('Crisis Indicator Data'!I77))/(S$3-S$4)*5,1)))))</f>
        <v>1.8</v>
      </c>
      <c r="T80" s="165">
        <f>IF('Crisis Indicator Data'!H77="x","x",IF('Crisis Indicator Data'!I77="x","x",'Crisis Indicator Data'!I77/'Crisis Indicator Data'!H77))</f>
        <v>1</v>
      </c>
      <c r="U80" s="147">
        <f t="shared" si="33"/>
        <v>5</v>
      </c>
      <c r="V80" s="147">
        <f t="shared" si="34"/>
        <v>3.4</v>
      </c>
      <c r="W80" s="147">
        <f>IF('Crisis Indicator Data'!L77="x","x",IF('Crisis Indicator Data'!L77=0,0,IF(LOG('Crisis Indicator Data'!L77)&lt;W$4,0,IF(LOG('Crisis Indicator Data'!L77)&gt;W$3,5,ROUND(5-(W$3-LOG('Crisis Indicator Data'!L77))/(W$3-W$4)*5,1)))))</f>
        <v>3</v>
      </c>
      <c r="X80" s="166">
        <f>IF(OR('Crisis Indicator Data'!L77="x",'Crisis Indicator Data'!H77="x"),"x",'Crisis Indicator Data'!L77/'Crisis Indicator Data'!H77)</f>
        <v>6.4210526315789471E-3</v>
      </c>
      <c r="Y80" s="147">
        <f t="shared" si="35"/>
        <v>5</v>
      </c>
      <c r="Z80" s="147">
        <f t="shared" si="36"/>
        <v>4</v>
      </c>
      <c r="AA80" s="147">
        <f t="shared" si="37"/>
        <v>3.7</v>
      </c>
      <c r="AB80" s="167">
        <f t="shared" si="38"/>
        <v>2.2999999999999998</v>
      </c>
    </row>
    <row r="81" spans="1:28" x14ac:dyDescent="0.25">
      <c r="A81" s="172" t="str">
        <f>'Crisis Indicator Data'!A78</f>
        <v>Al Haouz Earthquake in Morocco</v>
      </c>
      <c r="B81" s="173" t="str">
        <f>'Crisis Indicator Data'!B78</f>
        <v>Earthquake</v>
      </c>
      <c r="C81" s="173" t="str">
        <f>'Crisis Indicator Data'!C78</f>
        <v>MAR003</v>
      </c>
      <c r="D81" s="173" t="str">
        <f>'Crisis Indicator Data'!D78</f>
        <v>Morocco</v>
      </c>
      <c r="E81" s="174" t="str">
        <f>'Crisis Indicator Data'!E78</f>
        <v>MAR</v>
      </c>
      <c r="F81" s="168">
        <f>IF('Crisis Indicator Data'!F78="x","x",IF(LOG('Crisis Indicator Data'!F78)&lt;F$4,0,IF(LOG('Crisis Indicator Data'!F78)&gt;F$3,5,ROUND(5-(F$3-LOG('Crisis Indicator Data'!F78))/(F$3-F$4)*5,1))))</f>
        <v>2.9</v>
      </c>
      <c r="G81" s="165">
        <f>IF('Crisis Indicator Data'!F78="x","x",IF(LEN(E81)&gt;3,('Crisis Indicator Data'!F78/VLOOKUP('Impact of the crisis'!$C81,'Regional Crises'!$B$1:$R$66,4,FALSE)),'Crisis Indicator Data'!F78/VLOOKUP('Impact of the crisis'!$E81,'Country Indicator Data'!$B$4:$P$300,15,FALSE)))</f>
        <v>0.11946224512659646</v>
      </c>
      <c r="H81" s="147">
        <f t="shared" si="26"/>
        <v>0.5</v>
      </c>
      <c r="I81" s="147">
        <f t="shared" si="27"/>
        <v>1.7</v>
      </c>
      <c r="J81" s="147">
        <f>IF('Crisis Indicator Data'!G78="x","x",IF(LOG('Crisis Indicator Data'!G78)&lt;J$4,0,IF(LOG('Crisis Indicator Data'!G78)&gt;J$3,5,ROUND(5-(J$3-LOG('Crisis Indicator Data'!G78))/(J$3-J$4)*5,1))))</f>
        <v>2.7</v>
      </c>
      <c r="K81" s="165">
        <f>IF('Crisis Indicator Data'!G78="x","x",IF(LEN(E81)&gt;3,('Crisis Indicator Data'!G78/VLOOKUP('Impact of the crisis'!$C81,'Regional Crises'!$B$1:$R$66,5,FALSE)),'Crisis Indicator Data'!G78/VLOOKUP('Impact of the crisis'!$E81,'Country Indicator Data'!$B$4:$P$300,14,FALSE)))</f>
        <v>0.17397263884861744</v>
      </c>
      <c r="L81" s="147">
        <f t="shared" si="28"/>
        <v>0.8</v>
      </c>
      <c r="M81" s="147">
        <f t="shared" si="29"/>
        <v>1.75</v>
      </c>
      <c r="N81" s="147">
        <f t="shared" si="30"/>
        <v>1.7</v>
      </c>
      <c r="O81" s="147">
        <f>IF('Crisis Indicator Data'!H78="x","x",IF('Crisis Indicator Data'!H78=0,0,IF(LOG('Crisis Indicator Data'!H78)&lt;O$4,0,IF(LOG('Crisis Indicator Data'!H78)&gt;O$3,5,ROUND(5-(O$3-LOG('Crisis Indicator Data'!H78))/(O$3-O$4)*5,1)))))</f>
        <v>3.2</v>
      </c>
      <c r="P81" s="165">
        <f>IF('Crisis Indicator Data'!H78="x","x",'Crisis Indicator Data'!H78/'Crisis Indicator Data'!G78)</f>
        <v>0.42424242424242425</v>
      </c>
      <c r="Q81" s="147">
        <f t="shared" si="31"/>
        <v>2.1</v>
      </c>
      <c r="R81" s="147">
        <f t="shared" si="32"/>
        <v>2.6500000000000004</v>
      </c>
      <c r="S81" s="147">
        <f>IF('Crisis Indicator Data'!I78="x","x",IF('Crisis Indicator Data'!I78=0,0,IF(LOG('Crisis Indicator Data'!I78)&lt;S$4,0,IF(LOG('Crisis Indicator Data'!I78)&gt;S$3,5,ROUND(5-(S$3-LOG('Crisis Indicator Data'!I78))/(S$3-S$4)*5,1)))))</f>
        <v>3.9</v>
      </c>
      <c r="T81" s="165">
        <f>IF('Crisis Indicator Data'!H78="x","x",IF('Crisis Indicator Data'!I78="x","x",'Crisis Indicator Data'!I78/'Crisis Indicator Data'!H78))</f>
        <v>0.17857142857142858</v>
      </c>
      <c r="U81" s="147">
        <f t="shared" si="33"/>
        <v>5</v>
      </c>
      <c r="V81" s="147">
        <f t="shared" si="34"/>
        <v>4.5</v>
      </c>
      <c r="W81" s="147">
        <f>IF('Crisis Indicator Data'!L78="x","x",IF('Crisis Indicator Data'!L78=0,0,IF(LOG('Crisis Indicator Data'!L78)&lt;W$4,0,IF(LOG('Crisis Indicator Data'!L78)&gt;W$3,5,ROUND(5-(W$3-LOG('Crisis Indicator Data'!L78))/(W$3-W$4)*5,1)))))</f>
        <v>5</v>
      </c>
      <c r="X81" s="166">
        <f>IF(OR('Crisis Indicator Data'!L78="x",'Crisis Indicator Data'!H78="x"),"x",'Crisis Indicator Data'!L78/'Crisis Indicator Data'!H78)</f>
        <v>1.0521428571428572E-3</v>
      </c>
      <c r="Y81" s="147">
        <f t="shared" si="35"/>
        <v>5</v>
      </c>
      <c r="Z81" s="147">
        <f t="shared" si="36"/>
        <v>5</v>
      </c>
      <c r="AA81" s="147">
        <f t="shared" si="37"/>
        <v>4.8</v>
      </c>
      <c r="AB81" s="167">
        <f t="shared" si="38"/>
        <v>4</v>
      </c>
    </row>
    <row r="82" spans="1:28" x14ac:dyDescent="0.25">
      <c r="A82" s="172" t="str">
        <f>'Crisis Indicator Data'!A79</f>
        <v>DIsplacement from Russia-Ukraine conflict in Moldova</v>
      </c>
      <c r="B82" s="173" t="str">
        <f>'Crisis Indicator Data'!B79</f>
        <v>Displacement,Conflict</v>
      </c>
      <c r="C82" s="173" t="str">
        <f>'Crisis Indicator Data'!C79</f>
        <v>MDA002</v>
      </c>
      <c r="D82" s="173" t="str">
        <f>'Crisis Indicator Data'!D79</f>
        <v>Moldova</v>
      </c>
      <c r="E82" s="174" t="str">
        <f>'Crisis Indicator Data'!E79</f>
        <v>MDA</v>
      </c>
      <c r="F82" s="168">
        <f>IF('Crisis Indicator Data'!F79="x","x",IF(LOG('Crisis Indicator Data'!F79)&lt;F$4,0,IF(LOG('Crisis Indicator Data'!F79)&gt;F$3,5,ROUND(5-(F$3-LOG('Crisis Indicator Data'!F79))/(F$3-F$4)*5,1))))</f>
        <v>2.5</v>
      </c>
      <c r="G82" s="165">
        <f>IF('Crisis Indicator Data'!F79="x","x",IF(LEN(E82)&gt;3,('Crisis Indicator Data'!F79/VLOOKUP('Impact of the crisis'!$C82,'Regional Crises'!$B$1:$R$66,4,FALSE)),'Crisis Indicator Data'!F79/VLOOKUP('Impact of the crisis'!$E82,'Country Indicator Data'!$B$4:$P$300,15,FALSE)))</f>
        <v>1.0030422878004259</v>
      </c>
      <c r="H82" s="147">
        <f t="shared" si="26"/>
        <v>5</v>
      </c>
      <c r="I82" s="147">
        <f t="shared" si="27"/>
        <v>3.75</v>
      </c>
      <c r="J82" s="147">
        <f>IF('Crisis Indicator Data'!G79="x","x",IF(LOG('Crisis Indicator Data'!G79)&lt;J$4,0,IF(LOG('Crisis Indicator Data'!G79)&gt;J$3,5,ROUND(5-(J$3-LOG('Crisis Indicator Data'!G79))/(J$3-J$4)*5,1))))</f>
        <v>1.4</v>
      </c>
      <c r="K82" s="165">
        <f>IF('Crisis Indicator Data'!G79="x","x",IF(LEN(E82)&gt;3,('Crisis Indicator Data'!G79/VLOOKUP('Impact of the crisis'!$C82,'Regional Crises'!$B$1:$R$66,5,FALSE)),'Crisis Indicator Data'!G79/VLOOKUP('Impact of the crisis'!$E82,'Country Indicator Data'!$B$4:$P$300,14,FALSE)))</f>
        <v>1</v>
      </c>
      <c r="L82" s="147">
        <f t="shared" si="28"/>
        <v>5</v>
      </c>
      <c r="M82" s="147">
        <f t="shared" si="29"/>
        <v>3.2</v>
      </c>
      <c r="N82" s="147">
        <f t="shared" si="30"/>
        <v>3.5</v>
      </c>
      <c r="O82" s="147">
        <f>IF('Crisis Indicator Data'!H79="x","x",IF('Crisis Indicator Data'!H79=0,0,IF(LOG('Crisis Indicator Data'!H79)&lt;O$4,0,IF(LOG('Crisis Indicator Data'!H79)&gt;O$3,5,ROUND(5-(O$3-LOG('Crisis Indicator Data'!H79))/(O$3-O$4)*5,1)))))</f>
        <v>0.9</v>
      </c>
      <c r="P82" s="165">
        <f>IF('Crisis Indicator Data'!H79="x","x",'Crisis Indicator Data'!H79/'Crisis Indicator Data'!G79)</f>
        <v>4.1759053954175902E-2</v>
      </c>
      <c r="Q82" s="147">
        <f t="shared" si="31"/>
        <v>0.2</v>
      </c>
      <c r="R82" s="147">
        <f t="shared" si="32"/>
        <v>0.55000000000000004</v>
      </c>
      <c r="S82" s="147">
        <f>IF('Crisis Indicator Data'!I79="x","x",IF('Crisis Indicator Data'!I79=0,0,IF(LOG('Crisis Indicator Data'!I79)&lt;S$4,0,IF(LOG('Crisis Indicator Data'!I79)&gt;S$3,5,ROUND(5-(S$3-LOG('Crisis Indicator Data'!I79))/(S$3-S$4)*5,1)))))</f>
        <v>2.9</v>
      </c>
      <c r="T82" s="165">
        <f>IF('Crisis Indicator Data'!H79="x","x",IF('Crisis Indicator Data'!I79="x","x",'Crisis Indicator Data'!I79/'Crisis Indicator Data'!H79))</f>
        <v>1</v>
      </c>
      <c r="U82" s="147">
        <f t="shared" si="33"/>
        <v>5</v>
      </c>
      <c r="V82" s="147">
        <f t="shared" si="34"/>
        <v>4</v>
      </c>
      <c r="W82" s="147">
        <f>IF('Crisis Indicator Data'!L79="x","x",IF('Crisis Indicator Data'!L79=0,0,IF(LOG('Crisis Indicator Data'!L79)&lt;W$4,0,IF(LOG('Crisis Indicator Data'!L79)&gt;W$3,5,ROUND(5-(W$3-LOG('Crisis Indicator Data'!L79))/(W$3-W$4)*5,1)))))</f>
        <v>0</v>
      </c>
      <c r="X82" s="166">
        <f>IF(OR('Crisis Indicator Data'!L79="x",'Crisis Indicator Data'!H79="x"),"x",'Crisis Indicator Data'!L79/'Crisis Indicator Data'!H79)</f>
        <v>0</v>
      </c>
      <c r="Y82" s="147">
        <f t="shared" si="35"/>
        <v>0</v>
      </c>
      <c r="Z82" s="147">
        <f t="shared" si="36"/>
        <v>0</v>
      </c>
      <c r="AA82" s="147">
        <f t="shared" si="37"/>
        <v>2.5</v>
      </c>
      <c r="AB82" s="167">
        <f t="shared" si="38"/>
        <v>1.6</v>
      </c>
    </row>
    <row r="83" spans="1:28" x14ac:dyDescent="0.25">
      <c r="A83" s="172" t="str">
        <f>'Crisis Indicator Data'!A80</f>
        <v>Multiple crisis in Madagascar</v>
      </c>
      <c r="B83" s="173" t="str">
        <f>'Crisis Indicator Data'!B80</f>
        <v>Drought,Cyclone</v>
      </c>
      <c r="C83" s="173" t="str">
        <f>'Crisis Indicator Data'!C80</f>
        <v>MDG001</v>
      </c>
      <c r="D83" s="173" t="str">
        <f>'Crisis Indicator Data'!D80</f>
        <v>Madagascar</v>
      </c>
      <c r="E83" s="174" t="str">
        <f>'Crisis Indicator Data'!E80</f>
        <v>MDG</v>
      </c>
      <c r="F83" s="168">
        <f>IF('Crisis Indicator Data'!F80="x","x",IF(LOG('Crisis Indicator Data'!F80)&lt;F$4,0,IF(LOG('Crisis Indicator Data'!F80)&gt;F$3,5,ROUND(5-(F$3-LOG('Crisis Indicator Data'!F80))/(F$3-F$4)*5,1))))</f>
        <v>3.9</v>
      </c>
      <c r="G83" s="165">
        <f>IF('Crisis Indicator Data'!F80="x","x",IF(LEN(E83)&gt;3,('Crisis Indicator Data'!F80/VLOOKUP('Impact of the crisis'!$C83,'Regional Crises'!$B$1:$R$66,4,FALSE)),'Crisis Indicator Data'!F80/VLOOKUP('Impact of the crisis'!$E83,'Country Indicator Data'!$B$4:$P$300,15,FALSE)))</f>
        <v>0.4006428325885184</v>
      </c>
      <c r="H83" s="147">
        <f t="shared" si="26"/>
        <v>1.9</v>
      </c>
      <c r="I83" s="147">
        <f t="shared" si="27"/>
        <v>2.9</v>
      </c>
      <c r="J83" s="147">
        <f>IF('Crisis Indicator Data'!G80="x","x",IF(LOG('Crisis Indicator Data'!G80)&lt;J$4,0,IF(LOG('Crisis Indicator Data'!G80)&gt;J$3,5,ROUND(5-(J$3-LOG('Crisis Indicator Data'!G80))/(J$3-J$4)*5,1))))</f>
        <v>3.1</v>
      </c>
      <c r="K83" s="165">
        <f>IF('Crisis Indicator Data'!G80="x","x",IF(LEN(E83)&gt;3,('Crisis Indicator Data'!G80/VLOOKUP('Impact of the crisis'!$C83,'Regional Crises'!$B$1:$R$66,5,FALSE)),'Crisis Indicator Data'!G80/VLOOKUP('Impact of the crisis'!$E83,'Country Indicator Data'!$B$4:$P$300,14,FALSE)))</f>
        <v>0.27737107000457545</v>
      </c>
      <c r="L83" s="147">
        <f t="shared" si="28"/>
        <v>1.4</v>
      </c>
      <c r="M83" s="147">
        <f t="shared" si="29"/>
        <v>2.25</v>
      </c>
      <c r="N83" s="147">
        <f t="shared" si="30"/>
        <v>2.6</v>
      </c>
      <c r="O83" s="147">
        <f>IF('Crisis Indicator Data'!H80="x","x",IF('Crisis Indicator Data'!H80=0,0,IF(LOG('Crisis Indicator Data'!H80)&lt;O$4,0,IF(LOG('Crisis Indicator Data'!H80)&gt;O$3,5,ROUND(5-(O$3-LOG('Crisis Indicator Data'!H80))/(O$3-O$4)*5,1)))))</f>
        <v>4</v>
      </c>
      <c r="P83" s="165">
        <f>IF('Crisis Indicator Data'!H80="x","x",'Crisis Indicator Data'!H80/'Crisis Indicator Data'!G80)</f>
        <v>1</v>
      </c>
      <c r="Q83" s="147">
        <f t="shared" si="31"/>
        <v>5</v>
      </c>
      <c r="R83" s="147">
        <f t="shared" si="32"/>
        <v>4.5</v>
      </c>
      <c r="S83" s="147">
        <f>IF('Crisis Indicator Data'!I80="x","x",IF('Crisis Indicator Data'!I80=0,0,IF(LOG('Crisis Indicator Data'!I80)&lt;S$4,0,IF(LOG('Crisis Indicator Data'!I80)&gt;S$3,5,ROUND(5-(S$3-LOG('Crisis Indicator Data'!I80))/(S$3-S$4)*5,1)))))</f>
        <v>2.5</v>
      </c>
      <c r="T83" s="165">
        <f>IF('Crisis Indicator Data'!H80="x","x",IF('Crisis Indicator Data'!I80="x","x",'Crisis Indicator Data'!I80/'Crisis Indicator Data'!H80))</f>
        <v>6.2448450571462233E-3</v>
      </c>
      <c r="U83" s="147">
        <f t="shared" si="33"/>
        <v>0.2</v>
      </c>
      <c r="V83" s="147">
        <f t="shared" si="34"/>
        <v>1.4</v>
      </c>
      <c r="W83" s="147">
        <f>IF('Crisis Indicator Data'!L80="x","x",IF('Crisis Indicator Data'!L80=0,0,IF(LOG('Crisis Indicator Data'!L80)&lt;W$4,0,IF(LOG('Crisis Indicator Data'!L80)&gt;W$3,5,ROUND(5-(W$3-LOG('Crisis Indicator Data'!L80))/(W$3-W$4)*5,1)))))</f>
        <v>1.8</v>
      </c>
      <c r="X83" s="166">
        <f>IF(OR('Crisis Indicator Data'!L80="x",'Crisis Indicator Data'!H80="x"),"x",'Crisis Indicator Data'!L80/'Crisis Indicator Data'!H80)</f>
        <v>2.0030635088959585E-6</v>
      </c>
      <c r="Y83" s="147">
        <f t="shared" si="35"/>
        <v>0.1</v>
      </c>
      <c r="Z83" s="147">
        <f t="shared" si="36"/>
        <v>1</v>
      </c>
      <c r="AA83" s="147">
        <f t="shared" si="37"/>
        <v>1.2</v>
      </c>
      <c r="AB83" s="167">
        <f t="shared" si="38"/>
        <v>3.3</v>
      </c>
    </row>
    <row r="84" spans="1:28" x14ac:dyDescent="0.25">
      <c r="A84" s="172" t="str">
        <f>'Crisis Indicator Data'!A81</f>
        <v>Drought in Madagascar</v>
      </c>
      <c r="B84" s="173" t="str">
        <f>'Crisis Indicator Data'!B81</f>
        <v>Drought</v>
      </c>
      <c r="C84" s="173" t="str">
        <f>'Crisis Indicator Data'!C81</f>
        <v>MDG002</v>
      </c>
      <c r="D84" s="173" t="str">
        <f>'Crisis Indicator Data'!D81</f>
        <v>Madagascar</v>
      </c>
      <c r="E84" s="174" t="str">
        <f>'Crisis Indicator Data'!E81</f>
        <v>MDG</v>
      </c>
      <c r="F84" s="168">
        <f>IF('Crisis Indicator Data'!F81="x","x",IF(LOG('Crisis Indicator Data'!F81)&lt;F$4,0,IF(LOG('Crisis Indicator Data'!F81)&gt;F$3,5,ROUND(5-(F$3-LOG('Crisis Indicator Data'!F81))/(F$3-F$4)*5,1))))</f>
        <v>3.6</v>
      </c>
      <c r="G84" s="165">
        <f>IF('Crisis Indicator Data'!F81="x","x",IF(LEN(E84)&gt;3,('Crisis Indicator Data'!F81/VLOOKUP('Impact of the crisis'!$C84,'Regional Crises'!$B$1:$R$66,4,FALSE)),'Crisis Indicator Data'!F81/VLOOKUP('Impact of the crisis'!$E84,'Country Indicator Data'!$B$4:$P$300,15,FALSE)))</f>
        <v>0.25739429357167409</v>
      </c>
      <c r="H84" s="147">
        <f t="shared" si="26"/>
        <v>1.2</v>
      </c>
      <c r="I84" s="147">
        <f t="shared" si="27"/>
        <v>2.4</v>
      </c>
      <c r="J84" s="147">
        <f>IF('Crisis Indicator Data'!G81="x","x",IF(LOG('Crisis Indicator Data'!G81)&lt;J$4,0,IF(LOG('Crisis Indicator Data'!G81)&gt;J$3,5,ROUND(5-(J$3-LOG('Crisis Indicator Data'!G81))/(J$3-J$4)*5,1))))</f>
        <v>2.7</v>
      </c>
      <c r="K84" s="165">
        <f>IF('Crisis Indicator Data'!G81="x","x",IF(LEN(E84)&gt;3,('Crisis Indicator Data'!G81/VLOOKUP('Impact of the crisis'!$C84,'Regional Crises'!$B$1:$R$66,5,FALSE)),'Crisis Indicator Data'!G81/VLOOKUP('Impact of the crisis'!$E84,'Country Indicator Data'!$B$4:$P$300,14,FALSE)))</f>
        <v>0.21681155631086999</v>
      </c>
      <c r="L84" s="147">
        <f t="shared" si="28"/>
        <v>1</v>
      </c>
      <c r="M84" s="147">
        <f t="shared" si="29"/>
        <v>1.85</v>
      </c>
      <c r="N84" s="147">
        <f t="shared" si="30"/>
        <v>2.1</v>
      </c>
      <c r="O84" s="147">
        <f>IF('Crisis Indicator Data'!H81="x","x",IF('Crisis Indicator Data'!H81=0,0,IF(LOG('Crisis Indicator Data'!H81)&lt;O$4,0,IF(LOG('Crisis Indicator Data'!H81)&gt;O$3,5,ROUND(5-(O$3-LOG('Crisis Indicator Data'!H81))/(O$3-O$4)*5,1)))))</f>
        <v>3.6</v>
      </c>
      <c r="P84" s="165">
        <f>IF('Crisis Indicator Data'!H81="x","x",'Crisis Indicator Data'!H81/'Crisis Indicator Data'!G81)</f>
        <v>0.65556225504974375</v>
      </c>
      <c r="Q84" s="147">
        <f t="shared" si="31"/>
        <v>3.3</v>
      </c>
      <c r="R84" s="147">
        <f t="shared" si="32"/>
        <v>3.45</v>
      </c>
      <c r="S84" s="147">
        <f>IF('Crisis Indicator Data'!I81="x","x",IF('Crisis Indicator Data'!I81=0,0,IF(LOG('Crisis Indicator Data'!I81)&lt;S$4,0,IF(LOG('Crisis Indicator Data'!I81)&gt;S$3,5,ROUND(5-(S$3-LOG('Crisis Indicator Data'!I81))/(S$3-S$4)*5,1)))))</f>
        <v>1.3</v>
      </c>
      <c r="T84" s="165">
        <f>IF('Crisis Indicator Data'!H81="x","x",IF('Crisis Indicator Data'!I81="x","x",'Crisis Indicator Data'!I81/'Crisis Indicator Data'!H81))</f>
        <v>1.8395033340997931E-3</v>
      </c>
      <c r="U84" s="147">
        <f t="shared" si="33"/>
        <v>0.1</v>
      </c>
      <c r="V84" s="147">
        <f t="shared" si="34"/>
        <v>0.7</v>
      </c>
      <c r="W84" s="147">
        <f>IF('Crisis Indicator Data'!L81="x","x",IF('Crisis Indicator Data'!L81=0,0,IF(LOG('Crisis Indicator Data'!L81)&lt;W$4,0,IF(LOG('Crisis Indicator Data'!L81)&gt;W$3,5,ROUND(5-(W$3-LOG('Crisis Indicator Data'!L81))/(W$3-W$4)*5,1)))))</f>
        <v>0</v>
      </c>
      <c r="X84" s="166">
        <f>IF(OR('Crisis Indicator Data'!L81="x",'Crisis Indicator Data'!H81="x"),"x",'Crisis Indicator Data'!L81/'Crisis Indicator Data'!H81)</f>
        <v>0</v>
      </c>
      <c r="Y84" s="147">
        <f t="shared" si="35"/>
        <v>0</v>
      </c>
      <c r="Z84" s="147">
        <f t="shared" si="36"/>
        <v>0</v>
      </c>
      <c r="AA84" s="147">
        <f t="shared" si="37"/>
        <v>0.4</v>
      </c>
      <c r="AB84" s="167">
        <f t="shared" si="38"/>
        <v>2.2000000000000002</v>
      </c>
    </row>
    <row r="85" spans="1:28" x14ac:dyDescent="0.25">
      <c r="A85" s="172" t="str">
        <f>'Crisis Indicator Data'!A82</f>
        <v>Tropical cyclone Freddy in Madagascar</v>
      </c>
      <c r="B85" s="173" t="str">
        <f>'Crisis Indicator Data'!B82</f>
        <v>Cyclone</v>
      </c>
      <c r="C85" s="173" t="str">
        <f>'Crisis Indicator Data'!C82</f>
        <v>MDG008</v>
      </c>
      <c r="D85" s="173" t="str">
        <f>'Crisis Indicator Data'!D82</f>
        <v>Madagascar</v>
      </c>
      <c r="E85" s="174" t="str">
        <f>'Crisis Indicator Data'!E82</f>
        <v>MDG</v>
      </c>
      <c r="F85" s="168">
        <f>IF('Crisis Indicator Data'!F82="x","x",IF(LOG('Crisis Indicator Data'!F82)&lt;F$4,0,IF(LOG('Crisis Indicator Data'!F82)&gt;F$3,5,ROUND(5-(F$3-LOG('Crisis Indicator Data'!F82))/(F$3-F$4)*5,1))))</f>
        <v>3.9</v>
      </c>
      <c r="G85" s="165">
        <f>IF('Crisis Indicator Data'!F82="x","x",IF(LEN(E85)&gt;3,('Crisis Indicator Data'!F82/VLOOKUP('Impact of the crisis'!$C85,'Regional Crises'!$B$1:$R$66,4,FALSE)),'Crisis Indicator Data'!F82/VLOOKUP('Impact of the crisis'!$E85,'Country Indicator Data'!$B$4:$P$300,15,FALSE)))</f>
        <v>0.4006428325885184</v>
      </c>
      <c r="H85" s="147">
        <f t="shared" si="26"/>
        <v>1.9</v>
      </c>
      <c r="I85" s="147">
        <f t="shared" si="27"/>
        <v>2.9</v>
      </c>
      <c r="J85" s="147">
        <f>IF('Crisis Indicator Data'!G82="x","x",IF(LOG('Crisis Indicator Data'!G82)&lt;J$4,0,IF(LOG('Crisis Indicator Data'!G82)&gt;J$3,5,ROUND(5-(J$3-LOG('Crisis Indicator Data'!G82))/(J$3-J$4)*5,1))))</f>
        <v>3.1</v>
      </c>
      <c r="K85" s="165">
        <f>IF('Crisis Indicator Data'!G82="x","x",IF(LEN(E85)&gt;3,('Crisis Indicator Data'!G82/VLOOKUP('Impact of the crisis'!$C85,'Regional Crises'!$B$1:$R$66,5,FALSE)),'Crisis Indicator Data'!G82/VLOOKUP('Impact of the crisis'!$E85,'Country Indicator Data'!$B$4:$P$300,14,FALSE)))</f>
        <v>0.27737107000457545</v>
      </c>
      <c r="L85" s="147">
        <f t="shared" si="28"/>
        <v>1.4</v>
      </c>
      <c r="M85" s="147">
        <f t="shared" si="29"/>
        <v>2.25</v>
      </c>
      <c r="N85" s="147">
        <f t="shared" si="30"/>
        <v>2.6</v>
      </c>
      <c r="O85" s="147">
        <f>IF('Crisis Indicator Data'!H82="x","x",IF('Crisis Indicator Data'!H82=0,0,IF(LOG('Crisis Indicator Data'!H82)&lt;O$4,0,IF(LOG('Crisis Indicator Data'!H82)&gt;O$3,5,ROUND(5-(O$3-LOG('Crisis Indicator Data'!H82))/(O$3-O$4)*5,1)))))</f>
        <v>4</v>
      </c>
      <c r="P85" s="165">
        <f>IF('Crisis Indicator Data'!H82="x","x",'Crisis Indicator Data'!H82/'Crisis Indicator Data'!G82)</f>
        <v>1</v>
      </c>
      <c r="Q85" s="147">
        <f t="shared" si="31"/>
        <v>5</v>
      </c>
      <c r="R85" s="147">
        <f t="shared" si="32"/>
        <v>4.5</v>
      </c>
      <c r="S85" s="147">
        <f>IF('Crisis Indicator Data'!I82="x","x",IF('Crisis Indicator Data'!I82=0,0,IF(LOG('Crisis Indicator Data'!I82)&lt;S$4,0,IF(LOG('Crisis Indicator Data'!I82)&gt;S$3,5,ROUND(5-(S$3-LOG('Crisis Indicator Data'!I82))/(S$3-S$4)*5,1)))))</f>
        <v>2.4</v>
      </c>
      <c r="T85" s="165">
        <f>IF('Crisis Indicator Data'!H82="x","x",IF('Crisis Indicator Data'!I82="x","x",'Crisis Indicator Data'!I82/'Crisis Indicator Data'!H82))</f>
        <v>5.3022269353128317E-3</v>
      </c>
      <c r="U85" s="147">
        <f t="shared" si="33"/>
        <v>0.2</v>
      </c>
      <c r="V85" s="147">
        <f t="shared" si="34"/>
        <v>1.3</v>
      </c>
      <c r="W85" s="147">
        <f>IF('Crisis Indicator Data'!L82="x","x",IF('Crisis Indicator Data'!L82=0,0,IF(LOG('Crisis Indicator Data'!L82)&lt;W$4,0,IF(LOG('Crisis Indicator Data'!L82)&gt;W$3,5,ROUND(5-(W$3-LOG('Crisis Indicator Data'!L82))/(W$3-W$4)*5,1)))))</f>
        <v>1.8</v>
      </c>
      <c r="X85" s="166">
        <f>IF(OR('Crisis Indicator Data'!L82="x",'Crisis Indicator Data'!H82="x"),"x",'Crisis Indicator Data'!L82/'Crisis Indicator Data'!H82)</f>
        <v>2.0030635088959585E-6</v>
      </c>
      <c r="Y85" s="147">
        <f t="shared" si="35"/>
        <v>0.1</v>
      </c>
      <c r="Z85" s="147">
        <f t="shared" si="36"/>
        <v>1</v>
      </c>
      <c r="AA85" s="147">
        <f t="shared" si="37"/>
        <v>1.2</v>
      </c>
      <c r="AB85" s="167">
        <f t="shared" si="38"/>
        <v>3.3</v>
      </c>
    </row>
    <row r="86" spans="1:28" x14ac:dyDescent="0.25">
      <c r="A86" s="172" t="str">
        <f>'Crisis Indicator Data'!A83</f>
        <v>Multiple crisis in Mexico</v>
      </c>
      <c r="B86" s="173" t="str">
        <f>'Crisis Indicator Data'!B83</f>
        <v>Violence,Displacement</v>
      </c>
      <c r="C86" s="173" t="str">
        <f>'Crisis Indicator Data'!C83</f>
        <v>MEX001</v>
      </c>
      <c r="D86" s="173" t="str">
        <f>'Crisis Indicator Data'!D83</f>
        <v>Mexico</v>
      </c>
      <c r="E86" s="174" t="str">
        <f>'Crisis Indicator Data'!E83</f>
        <v>MEX</v>
      </c>
      <c r="F86" s="168">
        <f>IF('Crisis Indicator Data'!F83="x","x",IF(LOG('Crisis Indicator Data'!F83)&lt;F$4,0,IF(LOG('Crisis Indicator Data'!F83)&gt;F$3,5,ROUND(5-(F$3-LOG('Crisis Indicator Data'!F83))/(F$3-F$4)*5,1))))</f>
        <v>5</v>
      </c>
      <c r="G86" s="165">
        <f>IF('Crisis Indicator Data'!F83="x","x",IF(LEN(E86)&gt;3,('Crisis Indicator Data'!F83/VLOOKUP('Impact of the crisis'!$C86,'Regional Crises'!$B$1:$R$66,4,FALSE)),'Crisis Indicator Data'!F83/VLOOKUP('Impact of the crisis'!$E86,'Country Indicator Data'!$B$4:$P$300,15,FALSE)))</f>
        <v>1</v>
      </c>
      <c r="H86" s="147">
        <f t="shared" si="26"/>
        <v>5</v>
      </c>
      <c r="I86" s="147">
        <f t="shared" si="27"/>
        <v>5</v>
      </c>
      <c r="J86" s="147">
        <f>IF('Crisis Indicator Data'!G83="x","x",IF(LOG('Crisis Indicator Data'!G83)&lt;J$4,0,IF(LOG('Crisis Indicator Data'!G83)&gt;J$3,5,ROUND(5-(J$3-LOG('Crisis Indicator Data'!G83))/(J$3-J$4)*5,1))))</f>
        <v>5</v>
      </c>
      <c r="K86" s="165">
        <f>IF('Crisis Indicator Data'!G83="x","x",IF(LEN(E86)&gt;3,('Crisis Indicator Data'!G83/VLOOKUP('Impact of the crisis'!$C86,'Regional Crises'!$B$1:$R$66,5,FALSE)),'Crisis Indicator Data'!G83/VLOOKUP('Impact of the crisis'!$E86,'Country Indicator Data'!$B$4:$P$300,14,FALSE)))</f>
        <v>1</v>
      </c>
      <c r="L86" s="147">
        <f t="shared" si="28"/>
        <v>5</v>
      </c>
      <c r="M86" s="147">
        <f t="shared" si="29"/>
        <v>5</v>
      </c>
      <c r="N86" s="147">
        <f t="shared" si="30"/>
        <v>5</v>
      </c>
      <c r="O86" s="147">
        <f>IF('Crisis Indicator Data'!H83="x","x",IF('Crisis Indicator Data'!H83=0,0,IF(LOG('Crisis Indicator Data'!H83)&lt;O$4,0,IF(LOG('Crisis Indicator Data'!H83)&gt;O$3,5,ROUND(5-(O$3-LOG('Crisis Indicator Data'!H83))/(O$3-O$4)*5,1)))))</f>
        <v>2.1</v>
      </c>
      <c r="P86" s="165">
        <f>IF('Crisis Indicator Data'!H83="x","x",'Crisis Indicator Data'!H83/'Crisis Indicator Data'!G83)</f>
        <v>5.1260830645025084E-3</v>
      </c>
      <c r="Q86" s="147">
        <f t="shared" si="31"/>
        <v>0</v>
      </c>
      <c r="R86" s="147">
        <f t="shared" si="32"/>
        <v>1.05</v>
      </c>
      <c r="S86" s="147">
        <f>IF('Crisis Indicator Data'!I83="x","x",IF('Crisis Indicator Data'!I83=0,0,IF(LOG('Crisis Indicator Data'!I83)&lt;S$4,0,IF(LOG('Crisis Indicator Data'!I83)&gt;S$3,5,ROUND(5-(S$3-LOG('Crisis Indicator Data'!I83))/(S$3-S$4)*5,1)))))</f>
        <v>4</v>
      </c>
      <c r="T86" s="165">
        <f>IF('Crisis Indicator Data'!H83="x","x",IF('Crisis Indicator Data'!I83="x","x",'Crisis Indicator Data'!I83/'Crisis Indicator Data'!H83))</f>
        <v>1</v>
      </c>
      <c r="U86" s="147">
        <f t="shared" si="33"/>
        <v>5</v>
      </c>
      <c r="V86" s="147">
        <f t="shared" si="34"/>
        <v>4.5</v>
      </c>
      <c r="W86" s="147">
        <f>IF('Crisis Indicator Data'!L83="x","x",IF('Crisis Indicator Data'!L83=0,0,IF(LOG('Crisis Indicator Data'!L83)&lt;W$4,0,IF(LOG('Crisis Indicator Data'!L83)&gt;W$3,5,ROUND(5-(W$3-LOG('Crisis Indicator Data'!L83))/(W$3-W$4)*5,1)))))</f>
        <v>5</v>
      </c>
      <c r="X86" s="166">
        <f>IF(OR('Crisis Indicator Data'!L83="x",'Crisis Indicator Data'!H83="x"),"x",'Crisis Indicator Data'!L83/'Crisis Indicator Data'!H83)</f>
        <v>6.6655683690280063E-3</v>
      </c>
      <c r="Y86" s="147">
        <f t="shared" si="35"/>
        <v>5</v>
      </c>
      <c r="Z86" s="147">
        <f t="shared" si="36"/>
        <v>5</v>
      </c>
      <c r="AA86" s="147">
        <f t="shared" si="37"/>
        <v>4.8</v>
      </c>
      <c r="AB86" s="167">
        <f t="shared" si="38"/>
        <v>3.5</v>
      </c>
    </row>
    <row r="87" spans="1:28" x14ac:dyDescent="0.25">
      <c r="A87" s="172" t="str">
        <f>'Crisis Indicator Data'!A84</f>
        <v>Criminal Violence in Mexico</v>
      </c>
      <c r="B87" s="173" t="str">
        <f>'Crisis Indicator Data'!B84</f>
        <v>Violence,Displacement</v>
      </c>
      <c r="C87" s="173" t="str">
        <f>'Crisis Indicator Data'!C84</f>
        <v>MEX002</v>
      </c>
      <c r="D87" s="173" t="str">
        <f>'Crisis Indicator Data'!D84</f>
        <v>Mexico</v>
      </c>
      <c r="E87" s="174" t="str">
        <f>'Crisis Indicator Data'!E84</f>
        <v>MEX</v>
      </c>
      <c r="F87" s="168">
        <f>IF('Crisis Indicator Data'!F84="x","x",IF(LOG('Crisis Indicator Data'!F84)&lt;F$4,0,IF(LOG('Crisis Indicator Data'!F84)&gt;F$3,5,ROUND(5-(F$3-LOG('Crisis Indicator Data'!F84))/(F$3-F$4)*5,1))))</f>
        <v>5</v>
      </c>
      <c r="G87" s="165">
        <f>IF('Crisis Indicator Data'!F84="x","x",IF(LEN(E87)&gt;3,('Crisis Indicator Data'!F84/VLOOKUP('Impact of the crisis'!$C87,'Regional Crises'!$B$1:$R$66,4,FALSE)),'Crisis Indicator Data'!F84/VLOOKUP('Impact of the crisis'!$E87,'Country Indicator Data'!$B$4:$P$300,15,FALSE)))</f>
        <v>1</v>
      </c>
      <c r="H87" s="147">
        <f t="shared" si="26"/>
        <v>5</v>
      </c>
      <c r="I87" s="147">
        <f t="shared" si="27"/>
        <v>5</v>
      </c>
      <c r="J87" s="147">
        <f>IF('Crisis Indicator Data'!G84="x","x",IF(LOG('Crisis Indicator Data'!G84)&lt;J$4,0,IF(LOG('Crisis Indicator Data'!G84)&gt;J$3,5,ROUND(5-(J$3-LOG('Crisis Indicator Data'!G84))/(J$3-J$4)*5,1))))</f>
        <v>5</v>
      </c>
      <c r="K87" s="165">
        <f>IF('Crisis Indicator Data'!G84="x","x",IF(LEN(E87)&gt;3,('Crisis Indicator Data'!G84/VLOOKUP('Impact of the crisis'!$C87,'Regional Crises'!$B$1:$R$66,5,FALSE)),'Crisis Indicator Data'!G84/VLOOKUP('Impact of the crisis'!$E87,'Country Indicator Data'!$B$4:$P$300,14,FALSE)))</f>
        <v>1</v>
      </c>
      <c r="L87" s="147">
        <f t="shared" si="28"/>
        <v>5</v>
      </c>
      <c r="M87" s="147">
        <f t="shared" si="29"/>
        <v>5</v>
      </c>
      <c r="N87" s="147">
        <f t="shared" si="30"/>
        <v>5</v>
      </c>
      <c r="O87" s="147">
        <f>IF('Crisis Indicator Data'!H84="x","x",IF('Crisis Indicator Data'!H84=0,0,IF(LOG('Crisis Indicator Data'!H84)&lt;O$4,0,IF(LOG('Crisis Indicator Data'!H84)&gt;O$3,5,ROUND(5-(O$3-LOG('Crisis Indicator Data'!H84))/(O$3-O$4)*5,1)))))</f>
        <v>1.8</v>
      </c>
      <c r="P87" s="165">
        <f>IF('Crisis Indicator Data'!H84="x","x",'Crisis Indicator Data'!H84/'Crisis Indicator Data'!G84)</f>
        <v>3.2006350600435759E-3</v>
      </c>
      <c r="Q87" s="147">
        <f t="shared" si="31"/>
        <v>0</v>
      </c>
      <c r="R87" s="147">
        <f t="shared" si="32"/>
        <v>0.9</v>
      </c>
      <c r="S87" s="147">
        <f>IF('Crisis Indicator Data'!I84="x","x",IF('Crisis Indicator Data'!I84=0,0,IF(LOG('Crisis Indicator Data'!I84)&lt;S$4,0,IF(LOG('Crisis Indicator Data'!I84)&gt;S$3,5,ROUND(5-(S$3-LOG('Crisis Indicator Data'!I84))/(S$3-S$4)*5,1)))))</f>
        <v>3.7</v>
      </c>
      <c r="T87" s="165">
        <f>IF('Crisis Indicator Data'!H84="x","x",IF('Crisis Indicator Data'!I84="x","x",'Crisis Indicator Data'!I84/'Crisis Indicator Data'!H84))</f>
        <v>1</v>
      </c>
      <c r="U87" s="147">
        <f t="shared" si="33"/>
        <v>5</v>
      </c>
      <c r="V87" s="147">
        <f t="shared" si="34"/>
        <v>4.4000000000000004</v>
      </c>
      <c r="W87" s="147">
        <f>IF('Crisis Indicator Data'!L84="x","x",IF('Crisis Indicator Data'!L84=0,0,IF(LOG('Crisis Indicator Data'!L84)&lt;W$4,0,IF(LOG('Crisis Indicator Data'!L84)&gt;W$3,5,ROUND(5-(W$3-LOG('Crisis Indicator Data'!L84))/(W$3-W$4)*5,1)))))</f>
        <v>5</v>
      </c>
      <c r="X87" s="166">
        <f>IF(OR('Crisis Indicator Data'!L84="x",'Crisis Indicator Data'!H84="x"),"x",'Crisis Indicator Data'!L84/'Crisis Indicator Data'!H84)</f>
        <v>8.1240105540897091E-3</v>
      </c>
      <c r="Y87" s="147">
        <f t="shared" si="35"/>
        <v>5</v>
      </c>
      <c r="Z87" s="147">
        <f t="shared" si="36"/>
        <v>5</v>
      </c>
      <c r="AA87" s="147">
        <f t="shared" si="37"/>
        <v>4.7</v>
      </c>
      <c r="AB87" s="167">
        <f t="shared" si="38"/>
        <v>3.4</v>
      </c>
    </row>
    <row r="88" spans="1:28" x14ac:dyDescent="0.25">
      <c r="A88" s="172" t="str">
        <f>'Crisis Indicator Data'!A85</f>
        <v>Mixed Migration in Mexico</v>
      </c>
      <c r="B88" s="173" t="str">
        <f>'Crisis Indicator Data'!B85</f>
        <v>Displacement</v>
      </c>
      <c r="C88" s="173" t="str">
        <f>'Crisis Indicator Data'!C85</f>
        <v>MEX003</v>
      </c>
      <c r="D88" s="173" t="str">
        <f>'Crisis Indicator Data'!D85</f>
        <v>Mexico</v>
      </c>
      <c r="E88" s="174" t="str">
        <f>'Crisis Indicator Data'!E85</f>
        <v>MEX</v>
      </c>
      <c r="F88" s="168">
        <f>IF('Crisis Indicator Data'!F85="x","x",IF(LOG('Crisis Indicator Data'!F85)&lt;F$4,0,IF(LOG('Crisis Indicator Data'!F85)&gt;F$3,5,ROUND(5-(F$3-LOG('Crisis Indicator Data'!F85))/(F$3-F$4)*5,1))))</f>
        <v>5</v>
      </c>
      <c r="G88" s="165">
        <f>IF('Crisis Indicator Data'!F85="x","x",IF(LEN(E88)&gt;3,('Crisis Indicator Data'!F85/VLOOKUP('Impact of the crisis'!$C88,'Regional Crises'!$B$1:$R$66,4,FALSE)),'Crisis Indicator Data'!F85/VLOOKUP('Impact of the crisis'!$E88,'Country Indicator Data'!$B$4:$P$300,15,FALSE)))</f>
        <v>0.5966979603384861</v>
      </c>
      <c r="H88" s="147">
        <f t="shared" si="26"/>
        <v>2.9</v>
      </c>
      <c r="I88" s="147">
        <f t="shared" si="27"/>
        <v>3.95</v>
      </c>
      <c r="J88" s="147">
        <f>IF('Crisis Indicator Data'!G85="x","x",IF(LOG('Crisis Indicator Data'!G85)&lt;J$4,0,IF(LOG('Crisis Indicator Data'!G85)&gt;J$3,5,ROUND(5-(J$3-LOG('Crisis Indicator Data'!G85))/(J$3-J$4)*5,1))))</f>
        <v>5</v>
      </c>
      <c r="K88" s="165">
        <f>IF('Crisis Indicator Data'!G85="x","x",IF(LEN(E88)&gt;3,('Crisis Indicator Data'!G85/VLOOKUP('Impact of the crisis'!$C88,'Regional Crises'!$B$1:$R$66,5,FALSE)),'Crisis Indicator Data'!G85/VLOOKUP('Impact of the crisis'!$E88,'Country Indicator Data'!$B$4:$P$300,14,FALSE)))</f>
        <v>0.48917357744861251</v>
      </c>
      <c r="L88" s="147">
        <f t="shared" si="28"/>
        <v>2.4</v>
      </c>
      <c r="M88" s="147">
        <f t="shared" si="29"/>
        <v>3.7</v>
      </c>
      <c r="N88" s="147">
        <f t="shared" si="30"/>
        <v>3.8</v>
      </c>
      <c r="O88" s="147">
        <f>IF('Crisis Indicator Data'!H85="x","x",IF('Crisis Indicator Data'!H85=0,0,IF(LOG('Crisis Indicator Data'!H85)&lt;O$4,0,IF(LOG('Crisis Indicator Data'!H85)&gt;O$3,5,ROUND(5-(O$3-LOG('Crisis Indicator Data'!H85))/(O$3-O$4)*5,1)))))</f>
        <v>1.4</v>
      </c>
      <c r="P88" s="165">
        <f>IF('Crisis Indicator Data'!H85="x","x",'Crisis Indicator Data'!H85/'Crisis Indicator Data'!G85)</f>
        <v>3.936124298662063E-3</v>
      </c>
      <c r="Q88" s="147">
        <f t="shared" si="31"/>
        <v>0</v>
      </c>
      <c r="R88" s="147">
        <f t="shared" si="32"/>
        <v>0.7</v>
      </c>
      <c r="S88" s="147">
        <f>IF('Crisis Indicator Data'!I85="x","x",IF('Crisis Indicator Data'!I85=0,0,IF(LOG('Crisis Indicator Data'!I85)&lt;S$4,0,IF(LOG('Crisis Indicator Data'!I85)&gt;S$3,5,ROUND(5-(S$3-LOG('Crisis Indicator Data'!I85))/(S$3-S$4)*5,1)))))</f>
        <v>3.4</v>
      </c>
      <c r="T88" s="165">
        <f>IF('Crisis Indicator Data'!H85="x","x",IF('Crisis Indicator Data'!I85="x","x",'Crisis Indicator Data'!I85/'Crisis Indicator Data'!H85))</f>
        <v>1</v>
      </c>
      <c r="U88" s="147">
        <f t="shared" si="33"/>
        <v>5</v>
      </c>
      <c r="V88" s="147">
        <f t="shared" si="34"/>
        <v>4.2</v>
      </c>
      <c r="W88" s="147">
        <f>IF('Crisis Indicator Data'!L85="x","x",IF('Crisis Indicator Data'!L85=0,0,IF(LOG('Crisis Indicator Data'!L85)&lt;W$4,0,IF(LOG('Crisis Indicator Data'!L85)&gt;W$3,5,ROUND(5-(W$3-LOG('Crisis Indicator Data'!L85))/(W$3-W$4)*5,1)))))</f>
        <v>4.3</v>
      </c>
      <c r="X88" s="166">
        <f>IF(OR('Crisis Indicator Data'!L85="x",'Crisis Indicator Data'!H85="x"),"x",'Crisis Indicator Data'!L85/'Crisis Indicator Data'!H85)</f>
        <v>4.2412280701754389E-3</v>
      </c>
      <c r="Y88" s="147">
        <f t="shared" si="35"/>
        <v>5</v>
      </c>
      <c r="Z88" s="147">
        <f t="shared" si="36"/>
        <v>4.7</v>
      </c>
      <c r="AA88" s="147">
        <f t="shared" si="37"/>
        <v>4.5</v>
      </c>
      <c r="AB88" s="167">
        <f t="shared" si="38"/>
        <v>3.1</v>
      </c>
    </row>
    <row r="89" spans="1:28" x14ac:dyDescent="0.25">
      <c r="A89" s="172" t="str">
        <f>'Crisis Indicator Data'!A86</f>
        <v>Complex crisis in Mali</v>
      </c>
      <c r="B89" s="173" t="str">
        <f>'Crisis Indicator Data'!B86</f>
        <v>Conflict</v>
      </c>
      <c r="C89" s="173" t="str">
        <f>'Crisis Indicator Data'!C86</f>
        <v>MLI001</v>
      </c>
      <c r="D89" s="173" t="str">
        <f>'Crisis Indicator Data'!D86</f>
        <v>Mali</v>
      </c>
      <c r="E89" s="174" t="str">
        <f>'Crisis Indicator Data'!E86</f>
        <v>MLI</v>
      </c>
      <c r="F89" s="168">
        <f>IF('Crisis Indicator Data'!F86="x","x",IF(LOG('Crisis Indicator Data'!F86)&lt;F$4,0,IF(LOG('Crisis Indicator Data'!F86)&gt;F$3,5,ROUND(5-(F$3-LOG('Crisis Indicator Data'!F86))/(F$3-F$4)*5,1))))</f>
        <v>5</v>
      </c>
      <c r="G89" s="165">
        <f>IF('Crisis Indicator Data'!F86="x","x",IF(LEN(E89)&gt;3,('Crisis Indicator Data'!F86/VLOOKUP('Impact of the crisis'!$C89,'Regional Crises'!$B$1:$R$66,4,FALSE)),'Crisis Indicator Data'!F86/VLOOKUP('Impact of the crisis'!$E89,'Country Indicator Data'!$B$4:$P$300,15,FALSE)))</f>
        <v>1.0163908899433696</v>
      </c>
      <c r="H89" s="147">
        <f t="shared" si="26"/>
        <v>5</v>
      </c>
      <c r="I89" s="147">
        <f t="shared" si="27"/>
        <v>5</v>
      </c>
      <c r="J89" s="147">
        <f>IF('Crisis Indicator Data'!G86="x","x",IF(LOG('Crisis Indicator Data'!G86)&lt;J$4,0,IF(LOG('Crisis Indicator Data'!G86)&gt;J$3,5,ROUND(5-(J$3-LOG('Crisis Indicator Data'!G86))/(J$3-J$4)*5,1))))</f>
        <v>4.5</v>
      </c>
      <c r="K89" s="165">
        <f>IF('Crisis Indicator Data'!G86="x","x",IF(LEN(E89)&gt;3,('Crisis Indicator Data'!G86/VLOOKUP('Impact of the crisis'!$C89,'Regional Crises'!$B$1:$R$66,5,FALSE)),'Crisis Indicator Data'!G86/VLOOKUP('Impact of the crisis'!$E89,'Country Indicator Data'!$B$4:$P$300,14,FALSE)))</f>
        <v>1</v>
      </c>
      <c r="L89" s="147">
        <f t="shared" si="28"/>
        <v>5</v>
      </c>
      <c r="M89" s="147">
        <f t="shared" si="29"/>
        <v>4.75</v>
      </c>
      <c r="N89" s="147">
        <f t="shared" si="30"/>
        <v>4.9000000000000004</v>
      </c>
      <c r="O89" s="147">
        <f>IF('Crisis Indicator Data'!H86="x","x",IF('Crisis Indicator Data'!H86=0,0,IF(LOG('Crisis Indicator Data'!H86)&lt;O$4,0,IF(LOG('Crisis Indicator Data'!H86)&gt;O$3,5,ROUND(5-(O$3-LOG('Crisis Indicator Data'!H86))/(O$3-O$4)*5,1)))))</f>
        <v>4.4000000000000004</v>
      </c>
      <c r="P89" s="165">
        <f>IF('Crisis Indicator Data'!H86="x","x",'Crisis Indicator Data'!H86/'Crisis Indicator Data'!G86)</f>
        <v>0.59447004608294929</v>
      </c>
      <c r="Q89" s="147">
        <f t="shared" si="31"/>
        <v>3</v>
      </c>
      <c r="R89" s="147">
        <f t="shared" si="32"/>
        <v>3.7</v>
      </c>
      <c r="S89" s="147">
        <f>IF('Crisis Indicator Data'!I86="x","x",IF('Crisis Indicator Data'!I86=0,0,IF(LOG('Crisis Indicator Data'!I86)&lt;S$4,0,IF(LOG('Crisis Indicator Data'!I86)&gt;S$3,5,ROUND(5-(S$3-LOG('Crisis Indicator Data'!I86))/(S$3-S$4)*5,1)))))</f>
        <v>4.5</v>
      </c>
      <c r="T89" s="165">
        <f>IF('Crisis Indicator Data'!H86="x","x",IF('Crisis Indicator Data'!I86="x","x",'Crisis Indicator Data'!I86/'Crisis Indicator Data'!H86))</f>
        <v>0.10930232558139535</v>
      </c>
      <c r="U89" s="147">
        <f t="shared" si="33"/>
        <v>3.6</v>
      </c>
      <c r="V89" s="147">
        <f t="shared" si="34"/>
        <v>4.0999999999999996</v>
      </c>
      <c r="W89" s="147">
        <f>IF('Crisis Indicator Data'!L86="x","x",IF('Crisis Indicator Data'!L86=0,0,IF(LOG('Crisis Indicator Data'!L86)&lt;W$4,0,IF(LOG('Crisis Indicator Data'!L86)&gt;W$3,5,ROUND(5-(W$3-LOG('Crisis Indicator Data'!L86))/(W$3-W$4)*5,1)))))</f>
        <v>4.8</v>
      </c>
      <c r="X89" s="166">
        <f>IF(OR('Crisis Indicator Data'!L86="x",'Crisis Indicator Data'!H86="x"),"x",'Crisis Indicator Data'!L86/'Crisis Indicator Data'!H86)</f>
        <v>1.7883720930232558E-4</v>
      </c>
      <c r="Y89" s="147">
        <f t="shared" si="35"/>
        <v>5</v>
      </c>
      <c r="Z89" s="147">
        <f t="shared" si="36"/>
        <v>4.9000000000000004</v>
      </c>
      <c r="AA89" s="147">
        <f t="shared" si="37"/>
        <v>4.5</v>
      </c>
      <c r="AB89" s="167">
        <f t="shared" si="38"/>
        <v>4.0999999999999996</v>
      </c>
    </row>
    <row r="90" spans="1:28" x14ac:dyDescent="0.25">
      <c r="A90" s="172" t="str">
        <f>'Crisis Indicator Data'!A87</f>
        <v>Multiple crises in Myanmar</v>
      </c>
      <c r="B90" s="173" t="str">
        <f>'Crisis Indicator Data'!B87</f>
        <v>Socio-political,Conflict,Violence</v>
      </c>
      <c r="C90" s="173" t="str">
        <f>'Crisis Indicator Data'!C87</f>
        <v>MMR001</v>
      </c>
      <c r="D90" s="173" t="str">
        <f>'Crisis Indicator Data'!D87</f>
        <v>Myanmar</v>
      </c>
      <c r="E90" s="174" t="str">
        <f>'Crisis Indicator Data'!E87</f>
        <v>MMR</v>
      </c>
      <c r="F90" s="168">
        <f>IF('Crisis Indicator Data'!F87="x","x",IF(LOG('Crisis Indicator Data'!F87)&lt;F$4,0,IF(LOG('Crisis Indicator Data'!F87)&gt;F$3,5,ROUND(5-(F$3-LOG('Crisis Indicator Data'!F87))/(F$3-F$4)*5,1))))</f>
        <v>4.7</v>
      </c>
      <c r="G90" s="165">
        <f>IF('Crisis Indicator Data'!F87="x","x",IF(LEN(E90)&gt;3,('Crisis Indicator Data'!F87/VLOOKUP('Impact of the crisis'!$C90,'Regional Crises'!$B$1:$R$66,4,FALSE)),'Crisis Indicator Data'!F87/VLOOKUP('Impact of the crisis'!$E90,'Country Indicator Data'!$B$4:$P$300,15,FALSE)))</f>
        <v>1.0359802780670055</v>
      </c>
      <c r="H90" s="147">
        <f t="shared" si="26"/>
        <v>5</v>
      </c>
      <c r="I90" s="147">
        <f t="shared" si="27"/>
        <v>4.8499999999999996</v>
      </c>
      <c r="J90" s="147">
        <f>IF('Crisis Indicator Data'!G87="x","x",IF(LOG('Crisis Indicator Data'!G87)&lt;J$4,0,IF(LOG('Crisis Indicator Data'!G87)&gt;J$3,5,ROUND(5-(J$3-LOG('Crisis Indicator Data'!G87))/(J$3-J$4)*5,1))))</f>
        <v>5</v>
      </c>
      <c r="K90" s="165">
        <f>IF('Crisis Indicator Data'!G87="x","x",IF(LEN(E90)&gt;3,('Crisis Indicator Data'!G87/VLOOKUP('Impact of the crisis'!$C90,'Regional Crises'!$B$1:$R$66,5,FALSE)),'Crisis Indicator Data'!G87/VLOOKUP('Impact of the crisis'!$E90,'Country Indicator Data'!$B$4:$P$300,14,FALSE)))</f>
        <v>1</v>
      </c>
      <c r="L90" s="147">
        <f t="shared" si="28"/>
        <v>5</v>
      </c>
      <c r="M90" s="147">
        <f t="shared" si="29"/>
        <v>5</v>
      </c>
      <c r="N90" s="147">
        <f t="shared" si="30"/>
        <v>4.9000000000000004</v>
      </c>
      <c r="O90" s="147">
        <f>IF('Crisis Indicator Data'!H87="x","x",IF('Crisis Indicator Data'!H87=0,0,IF(LOG('Crisis Indicator Data'!H87)&lt;O$4,0,IF(LOG('Crisis Indicator Data'!H87)&gt;O$3,5,ROUND(5-(O$3-LOG('Crisis Indicator Data'!H87))/(O$3-O$4)*5,1)))))</f>
        <v>5</v>
      </c>
      <c r="P90" s="165">
        <f>IF('Crisis Indicator Data'!H87="x","x",'Crisis Indicator Data'!H87/'Crisis Indicator Data'!G87)</f>
        <v>0.98034310221586851</v>
      </c>
      <c r="Q90" s="147">
        <f t="shared" si="31"/>
        <v>4.9000000000000004</v>
      </c>
      <c r="R90" s="147">
        <f t="shared" si="32"/>
        <v>4.95</v>
      </c>
      <c r="S90" s="147">
        <f>IF('Crisis Indicator Data'!I87="x","x",IF('Crisis Indicator Data'!I87=0,0,IF(LOG('Crisis Indicator Data'!I87)&lt;S$4,0,IF(LOG('Crisis Indicator Data'!I87)&gt;S$3,5,ROUND(5-(S$3-LOG('Crisis Indicator Data'!I87))/(S$3-S$4)*5,1)))))</f>
        <v>5</v>
      </c>
      <c r="T90" s="165">
        <f>IF('Crisis Indicator Data'!H87="x","x",IF('Crisis Indicator Data'!I87="x","x",'Crisis Indicator Data'!I87/'Crisis Indicator Data'!H87))</f>
        <v>5.723660226029894E-2</v>
      </c>
      <c r="U90" s="147">
        <f t="shared" si="33"/>
        <v>1.9</v>
      </c>
      <c r="V90" s="147">
        <f t="shared" si="34"/>
        <v>3.5</v>
      </c>
      <c r="W90" s="147">
        <f>IF('Crisis Indicator Data'!L87="x","x",IF('Crisis Indicator Data'!L87=0,0,IF(LOG('Crisis Indicator Data'!L87)&lt;W$4,0,IF(LOG('Crisis Indicator Data'!L87)&gt;W$3,5,ROUND(5-(W$3-LOG('Crisis Indicator Data'!L87))/(W$3-W$4)*5,1)))))</f>
        <v>5</v>
      </c>
      <c r="X90" s="166">
        <f>IF(OR('Crisis Indicator Data'!L87="x",'Crisis Indicator Data'!H87="x"),"x",'Crisis Indicator Data'!L87/'Crisis Indicator Data'!H87)</f>
        <v>1.3350346336128327E-4</v>
      </c>
      <c r="Y90" s="147">
        <f t="shared" si="35"/>
        <v>5</v>
      </c>
      <c r="Z90" s="147">
        <f t="shared" si="36"/>
        <v>5</v>
      </c>
      <c r="AA90" s="147">
        <f t="shared" si="37"/>
        <v>4.4000000000000004</v>
      </c>
      <c r="AB90" s="167">
        <f t="shared" si="38"/>
        <v>4.7</v>
      </c>
    </row>
    <row r="91" spans="1:28" x14ac:dyDescent="0.25">
      <c r="A91" s="172" t="str">
        <f>'Crisis Indicator Data'!A88</f>
        <v>Rakhine Conflict</v>
      </c>
      <c r="B91" s="173" t="str">
        <f>'Crisis Indicator Data'!B88</f>
        <v>Conflict</v>
      </c>
      <c r="C91" s="173" t="str">
        <f>'Crisis Indicator Data'!C88</f>
        <v>MMR002</v>
      </c>
      <c r="D91" s="173" t="str">
        <f>'Crisis Indicator Data'!D88</f>
        <v>Myanmar</v>
      </c>
      <c r="E91" s="174" t="str">
        <f>'Crisis Indicator Data'!E88</f>
        <v>MMR</v>
      </c>
      <c r="F91" s="168">
        <f>IF('Crisis Indicator Data'!F88="x","x",IF(LOG('Crisis Indicator Data'!F88)&lt;F$4,0,IF(LOG('Crisis Indicator Data'!F88)&gt;F$3,5,ROUND(5-(F$3-LOG('Crisis Indicator Data'!F88))/(F$3-F$4)*5,1))))</f>
        <v>2.6</v>
      </c>
      <c r="G91" s="165">
        <f>IF('Crisis Indicator Data'!F88="x","x",IF(LEN(E91)&gt;3,('Crisis Indicator Data'!F88/VLOOKUP('Impact of the crisis'!$C91,'Regional Crises'!$B$1:$R$66,4,FALSE)),'Crisis Indicator Data'!F88/VLOOKUP('Impact of the crisis'!$E91,'Country Indicator Data'!$B$4:$P$300,15,FALSE)))</f>
        <v>5.6314693452563236E-2</v>
      </c>
      <c r="H91" s="147">
        <f t="shared" si="26"/>
        <v>0.2</v>
      </c>
      <c r="I91" s="147">
        <f t="shared" si="27"/>
        <v>1.4000000000000001</v>
      </c>
      <c r="J91" s="147">
        <f>IF('Crisis Indicator Data'!G88="x","x",IF(LOG('Crisis Indicator Data'!G88)&lt;J$4,0,IF(LOG('Crisis Indicator Data'!G88)&gt;J$3,5,ROUND(5-(J$3-LOG('Crisis Indicator Data'!G88))/(J$3-J$4)*5,1))))</f>
        <v>1.8</v>
      </c>
      <c r="K91" s="165">
        <f>IF('Crisis Indicator Data'!G88="x","x",IF(LEN(E91)&gt;3,('Crisis Indicator Data'!G88/VLOOKUP('Impact of the crisis'!$C91,'Regional Crises'!$B$1:$R$66,5,FALSE)),'Crisis Indicator Data'!G88/VLOOKUP('Impact of the crisis'!$E91,'Country Indicator Data'!$B$4:$P$300,14,FALSE)))</f>
        <v>6.2044317369549677E-2</v>
      </c>
      <c r="L91" s="147">
        <f t="shared" si="28"/>
        <v>0.3</v>
      </c>
      <c r="M91" s="147">
        <f t="shared" si="29"/>
        <v>1.05</v>
      </c>
      <c r="N91" s="147">
        <f t="shared" si="30"/>
        <v>1.2</v>
      </c>
      <c r="O91" s="147">
        <f>IF('Crisis Indicator Data'!H88="x","x",IF('Crisis Indicator Data'!H88=0,0,IF(LOG('Crisis Indicator Data'!H88)&lt;O$4,0,IF(LOG('Crisis Indicator Data'!H88)&gt;O$3,5,ROUND(5-(O$3-LOG('Crisis Indicator Data'!H88))/(O$3-O$4)*5,1)))))</f>
        <v>3.4</v>
      </c>
      <c r="P91" s="165">
        <f>IF('Crisis Indicator Data'!H88="x","x",'Crisis Indicator Data'!H88/'Crisis Indicator Data'!G88)</f>
        <v>1</v>
      </c>
      <c r="Q91" s="147">
        <f t="shared" si="31"/>
        <v>5</v>
      </c>
      <c r="R91" s="147">
        <f t="shared" si="32"/>
        <v>4.2</v>
      </c>
      <c r="S91" s="147">
        <f>IF('Crisis Indicator Data'!I88="x","x",IF('Crisis Indicator Data'!I88=0,0,IF(LOG('Crisis Indicator Data'!I88)&lt;S$4,0,IF(LOG('Crisis Indicator Data'!I88)&gt;S$3,5,ROUND(5-(S$3-LOG('Crisis Indicator Data'!I88))/(S$3-S$4)*5,1)))))</f>
        <v>4.4000000000000004</v>
      </c>
      <c r="T91" s="165">
        <f>IF('Crisis Indicator Data'!H88="x","x",IF('Crisis Indicator Data'!I88="x","x",'Crisis Indicator Data'!I88/'Crisis Indicator Data'!H88))</f>
        <v>0.37010368663594467</v>
      </c>
      <c r="U91" s="147">
        <f t="shared" si="33"/>
        <v>5</v>
      </c>
      <c r="V91" s="147">
        <f t="shared" si="34"/>
        <v>4.7</v>
      </c>
      <c r="W91" s="147">
        <f>IF('Crisis Indicator Data'!L88="x","x",IF('Crisis Indicator Data'!L88=0,0,IF(LOG('Crisis Indicator Data'!L88)&lt;W$4,0,IF(LOG('Crisis Indicator Data'!L88)&gt;W$3,5,ROUND(5-(W$3-LOG('Crisis Indicator Data'!L88))/(W$3-W$4)*5,1)))))</f>
        <v>1.8</v>
      </c>
      <c r="X91" s="166">
        <f>IF(OR('Crisis Indicator Data'!L88="x",'Crisis Indicator Data'!H88="x"),"x",'Crisis Indicator Data'!L88/'Crisis Indicator Data'!H88)</f>
        <v>4.8963133640552992E-6</v>
      </c>
      <c r="Y91" s="147">
        <f t="shared" si="35"/>
        <v>0.2</v>
      </c>
      <c r="Z91" s="147">
        <f t="shared" si="36"/>
        <v>1</v>
      </c>
      <c r="AA91" s="147">
        <f t="shared" si="37"/>
        <v>3.4</v>
      </c>
      <c r="AB91" s="167">
        <f t="shared" si="38"/>
        <v>3.8</v>
      </c>
    </row>
    <row r="92" spans="1:28" x14ac:dyDescent="0.25">
      <c r="A92" s="172" t="str">
        <f>'Crisis Indicator Data'!A89</f>
        <v>Kachin and Shan Conflict</v>
      </c>
      <c r="B92" s="173" t="str">
        <f>'Crisis Indicator Data'!B89</f>
        <v>Conflict</v>
      </c>
      <c r="C92" s="173" t="str">
        <f>'Crisis Indicator Data'!C89</f>
        <v>MMR003</v>
      </c>
      <c r="D92" s="173" t="str">
        <f>'Crisis Indicator Data'!D89</f>
        <v>Myanmar</v>
      </c>
      <c r="E92" s="174" t="str">
        <f>'Crisis Indicator Data'!E89</f>
        <v>MMR</v>
      </c>
      <c r="F92" s="168">
        <f>IF('Crisis Indicator Data'!F89="x","x",IF(LOG('Crisis Indicator Data'!F89)&lt;F$4,0,IF(LOG('Crisis Indicator Data'!F89)&gt;F$3,5,ROUND(5-(F$3-LOG('Crisis Indicator Data'!F89))/(F$3-F$4)*5,1))))</f>
        <v>3.6</v>
      </c>
      <c r="G92" s="165">
        <f>IF('Crisis Indicator Data'!F89="x","x",IF(LEN(E92)&gt;3,('Crisis Indicator Data'!F89/VLOOKUP('Impact of the crisis'!$C92,'Regional Crises'!$B$1:$R$66,4,FALSE)),'Crisis Indicator Data'!F89/VLOOKUP('Impact of the crisis'!$E92,'Country Indicator Data'!$B$4:$P$300,15,FALSE)))</f>
        <v>0.22906841428308936</v>
      </c>
      <c r="H92" s="147">
        <f t="shared" si="26"/>
        <v>1.1000000000000001</v>
      </c>
      <c r="I92" s="147">
        <f t="shared" si="27"/>
        <v>2.35</v>
      </c>
      <c r="J92" s="147">
        <f>IF('Crisis Indicator Data'!G89="x","x",IF(LOG('Crisis Indicator Data'!G89)&lt;J$4,0,IF(LOG('Crisis Indicator Data'!G89)&gt;J$3,5,ROUND(5-(J$3-LOG('Crisis Indicator Data'!G89))/(J$3-J$4)*5,1))))</f>
        <v>2.2999999999999998</v>
      </c>
      <c r="K92" s="165">
        <f>IF('Crisis Indicator Data'!G89="x","x",IF(LEN(E92)&gt;3,('Crisis Indicator Data'!G89/VLOOKUP('Impact of the crisis'!$C92,'Regional Crises'!$B$1:$R$66,5,FALSE)),'Crisis Indicator Data'!G89/VLOOKUP('Impact of the crisis'!$E92,'Country Indicator Data'!$B$4:$P$300,14,FALSE)))</f>
        <v>8.7080057183702639E-2</v>
      </c>
      <c r="L92" s="147">
        <f t="shared" si="28"/>
        <v>0.4</v>
      </c>
      <c r="M92" s="147">
        <f t="shared" si="29"/>
        <v>1.3499999999999999</v>
      </c>
      <c r="N92" s="147">
        <f t="shared" si="30"/>
        <v>1.9</v>
      </c>
      <c r="O92" s="147">
        <f>IF('Crisis Indicator Data'!H89="x","x",IF('Crisis Indicator Data'!H89=0,0,IF(LOG('Crisis Indicator Data'!H89)&lt;O$4,0,IF(LOG('Crisis Indicator Data'!H89)&gt;O$3,5,ROUND(5-(O$3-LOG('Crisis Indicator Data'!H89))/(O$3-O$4)*5,1)))))</f>
        <v>3.6</v>
      </c>
      <c r="P92" s="165">
        <f>IF('Crisis Indicator Data'!H89="x","x",'Crisis Indicator Data'!H89/'Crisis Indicator Data'!G89)</f>
        <v>1</v>
      </c>
      <c r="Q92" s="147">
        <f t="shared" si="31"/>
        <v>5</v>
      </c>
      <c r="R92" s="147">
        <f t="shared" si="32"/>
        <v>4.3</v>
      </c>
      <c r="S92" s="147">
        <f>IF('Crisis Indicator Data'!I89="x","x",IF('Crisis Indicator Data'!I89=0,0,IF(LOG('Crisis Indicator Data'!I89)&lt;S$4,0,IF(LOG('Crisis Indicator Data'!I89)&gt;S$3,5,ROUND(5-(S$3-LOG('Crisis Indicator Data'!I89))/(S$3-S$4)*5,1)))))</f>
        <v>2.8</v>
      </c>
      <c r="T92" s="165">
        <f>IF('Crisis Indicator Data'!H89="x","x",IF('Crisis Indicator Data'!I89="x","x",'Crisis Indicator Data'!I89/'Crisis Indicator Data'!H89))</f>
        <v>1.928996511389288E-2</v>
      </c>
      <c r="U92" s="147">
        <f t="shared" si="33"/>
        <v>0.6</v>
      </c>
      <c r="V92" s="147">
        <f t="shared" si="34"/>
        <v>1.7</v>
      </c>
      <c r="W92" s="147">
        <f>IF('Crisis Indicator Data'!L89="x","x",IF('Crisis Indicator Data'!L89=0,0,IF(LOG('Crisis Indicator Data'!L89)&lt;W$4,0,IF(LOG('Crisis Indicator Data'!L89)&gt;W$3,5,ROUND(5-(W$3-LOG('Crisis Indicator Data'!L89))/(W$3-W$4)*5,1)))))</f>
        <v>4.2</v>
      </c>
      <c r="X92" s="166">
        <f>IF(OR('Crisis Indicator Data'!L89="x",'Crisis Indicator Data'!H89="x"),"x",'Crisis Indicator Data'!L89/'Crisis Indicator Data'!H89)</f>
        <v>1.8222860660783912E-4</v>
      </c>
      <c r="Y92" s="147">
        <f t="shared" si="35"/>
        <v>5</v>
      </c>
      <c r="Z92" s="147">
        <f t="shared" si="36"/>
        <v>4.5999999999999996</v>
      </c>
      <c r="AA92" s="147">
        <f t="shared" si="37"/>
        <v>3.5</v>
      </c>
      <c r="AB92" s="167">
        <f t="shared" si="38"/>
        <v>3.9</v>
      </c>
    </row>
    <row r="93" spans="1:28" x14ac:dyDescent="0.25">
      <c r="A93" s="172" t="str">
        <f>'Crisis Indicator Data'!A90</f>
        <v>Post-coup conflict in Myanmar</v>
      </c>
      <c r="B93" s="173" t="str">
        <f>'Crisis Indicator Data'!B90</f>
        <v>Violence,Socio-political,Conflict</v>
      </c>
      <c r="C93" s="173" t="str">
        <f>'Crisis Indicator Data'!C90</f>
        <v>MMR004</v>
      </c>
      <c r="D93" s="173" t="str">
        <f>'Crisis Indicator Data'!D90</f>
        <v>Myanmar</v>
      </c>
      <c r="E93" s="174" t="str">
        <f>'Crisis Indicator Data'!E90</f>
        <v>MMR</v>
      </c>
      <c r="F93" s="168">
        <f>IF('Crisis Indicator Data'!F90="x","x",IF(LOG('Crisis Indicator Data'!F90)&lt;F$4,0,IF(LOG('Crisis Indicator Data'!F90)&gt;F$3,5,ROUND(5-(F$3-LOG('Crisis Indicator Data'!F90))/(F$3-F$4)*5,1))))</f>
        <v>4.5</v>
      </c>
      <c r="G93" s="165">
        <f>IF('Crisis Indicator Data'!F90="x","x",IF(LEN(E93)&gt;3,('Crisis Indicator Data'!F90/VLOOKUP('Impact of the crisis'!$C93,'Regional Crises'!$B$1:$R$66,4,FALSE)),'Crisis Indicator Data'!F90/VLOOKUP('Impact of the crisis'!$E93,'Country Indicator Data'!$B$4:$P$300,15,FALSE)))</f>
        <v>0.75059717033135298</v>
      </c>
      <c r="H93" s="147">
        <f t="shared" si="26"/>
        <v>3.7</v>
      </c>
      <c r="I93" s="147">
        <f t="shared" si="27"/>
        <v>4.0999999999999996</v>
      </c>
      <c r="J93" s="147">
        <f>IF('Crisis Indicator Data'!G90="x","x",IF(LOG('Crisis Indicator Data'!G90)&lt;J$4,0,IF(LOG('Crisis Indicator Data'!G90)&gt;J$3,5,ROUND(5-(J$3-LOG('Crisis Indicator Data'!G90))/(J$3-J$4)*5,1))))</f>
        <v>5</v>
      </c>
      <c r="K93" s="165">
        <f>IF('Crisis Indicator Data'!G90="x","x",IF(LEN(E93)&gt;3,('Crisis Indicator Data'!G90/VLOOKUP('Impact of the crisis'!$C93,'Regional Crises'!$B$1:$R$66,5,FALSE)),'Crisis Indicator Data'!G90/VLOOKUP('Impact of the crisis'!$E93,'Country Indicator Data'!$B$4:$P$300,14,FALSE)))</f>
        <v>0.85087562544674766</v>
      </c>
      <c r="L93" s="147">
        <f t="shared" si="28"/>
        <v>4.2</v>
      </c>
      <c r="M93" s="147">
        <f t="shared" si="29"/>
        <v>4.5999999999999996</v>
      </c>
      <c r="N93" s="147">
        <f t="shared" si="30"/>
        <v>4.4000000000000004</v>
      </c>
      <c r="O93" s="147">
        <f>IF('Crisis Indicator Data'!H90="x","x",IF('Crisis Indicator Data'!H90=0,0,IF(LOG('Crisis Indicator Data'!H90)&lt;O$4,0,IF(LOG('Crisis Indicator Data'!H90)&gt;O$3,5,ROUND(5-(O$3-LOG('Crisis Indicator Data'!H90))/(O$3-O$4)*5,1)))))</f>
        <v>5</v>
      </c>
      <c r="P93" s="165">
        <f>IF('Crisis Indicator Data'!H90="x","x",'Crisis Indicator Data'!H90/'Crisis Indicator Data'!G90)</f>
        <v>0.97689803633308836</v>
      </c>
      <c r="Q93" s="147">
        <f t="shared" si="31"/>
        <v>4.9000000000000004</v>
      </c>
      <c r="R93" s="147">
        <f t="shared" si="32"/>
        <v>4.95</v>
      </c>
      <c r="S93" s="147">
        <f>IF('Crisis Indicator Data'!I90="x","x",IF('Crisis Indicator Data'!I90=0,0,IF(LOG('Crisis Indicator Data'!I90)&lt;S$4,0,IF(LOG('Crisis Indicator Data'!I90)&gt;S$3,5,ROUND(5-(S$3-LOG('Crisis Indicator Data'!I90))/(S$3-S$4)*5,1)))))</f>
        <v>4.5999999999999996</v>
      </c>
      <c r="T93" s="165">
        <f>IF('Crisis Indicator Data'!H90="x","x",IF('Crisis Indicator Data'!I90="x","x",'Crisis Indicator Data'!I90/'Crisis Indicator Data'!H90))</f>
        <v>3.7858755240245082E-2</v>
      </c>
      <c r="U93" s="147">
        <f t="shared" si="33"/>
        <v>1.3</v>
      </c>
      <c r="V93" s="147">
        <f t="shared" si="34"/>
        <v>3</v>
      </c>
      <c r="W93" s="147">
        <f>IF('Crisis Indicator Data'!L90="x","x",IF('Crisis Indicator Data'!L90=0,0,IF(LOG('Crisis Indicator Data'!L90)&lt;W$4,0,IF(LOG('Crisis Indicator Data'!L90)&gt;W$3,5,ROUND(5-(W$3-LOG('Crisis Indicator Data'!L90))/(W$3-W$4)*5,1)))))</f>
        <v>5</v>
      </c>
      <c r="X93" s="166">
        <f>IF(OR('Crisis Indicator Data'!L90="x",'Crisis Indicator Data'!H90="x"),"x",'Crisis Indicator Data'!L90/'Crisis Indicator Data'!H90)</f>
        <v>1.3488122111146941E-4</v>
      </c>
      <c r="Y93" s="147">
        <f t="shared" si="35"/>
        <v>5</v>
      </c>
      <c r="Z93" s="147">
        <f t="shared" si="36"/>
        <v>5</v>
      </c>
      <c r="AA93" s="147">
        <f t="shared" si="37"/>
        <v>4.2</v>
      </c>
      <c r="AB93" s="167">
        <f t="shared" si="38"/>
        <v>4.5999999999999996</v>
      </c>
    </row>
    <row r="94" spans="1:28" x14ac:dyDescent="0.25">
      <c r="A94" s="172" t="str">
        <f>'Crisis Indicator Data'!A91</f>
        <v>Cyclone Mocha in Myanmar</v>
      </c>
      <c r="B94" s="173" t="str">
        <f>'Crisis Indicator Data'!B91</f>
        <v>Cyclone,Floods</v>
      </c>
      <c r="C94" s="173" t="str">
        <f>'Crisis Indicator Data'!C91</f>
        <v>MMR005</v>
      </c>
      <c r="D94" s="173" t="str">
        <f>'Crisis Indicator Data'!D91</f>
        <v>Myanmar</v>
      </c>
      <c r="E94" s="174" t="str">
        <f>'Crisis Indicator Data'!E91</f>
        <v>MMR</v>
      </c>
      <c r="F94" s="168">
        <f>IF('Crisis Indicator Data'!F91="x","x",IF(LOG('Crisis Indicator Data'!F91)&lt;F$4,0,IF(LOG('Crisis Indicator Data'!F91)&gt;F$3,5,ROUND(5-(F$3-LOG('Crisis Indicator Data'!F91))/(F$3-F$4)*5,1))))</f>
        <v>3.8</v>
      </c>
      <c r="G94" s="165">
        <f>IF('Crisis Indicator Data'!F91="x","x",IF(LEN(E94)&gt;3,('Crisis Indicator Data'!F91/VLOOKUP('Impact of the crisis'!$C94,'Regional Crises'!$B$1:$R$66,4,FALSE)),'Crisis Indicator Data'!F91/VLOOKUP('Impact of the crisis'!$E94,'Country Indicator Data'!$B$4:$P$300,15,FALSE)))</f>
        <v>0.27462638574140996</v>
      </c>
      <c r="H94" s="147">
        <f t="shared" si="26"/>
        <v>1.3</v>
      </c>
      <c r="I94" s="147">
        <f t="shared" si="27"/>
        <v>2.5499999999999998</v>
      </c>
      <c r="J94" s="147">
        <f>IF('Crisis Indicator Data'!G91="x","x",IF(LOG('Crisis Indicator Data'!G91)&lt;J$4,0,IF(LOG('Crisis Indicator Data'!G91)&gt;J$3,5,ROUND(5-(J$3-LOG('Crisis Indicator Data'!G91))/(J$3-J$4)*5,1))))</f>
        <v>3.4</v>
      </c>
      <c r="K94" s="165">
        <f>IF('Crisis Indicator Data'!G91="x","x",IF(LEN(E94)&gt;3,('Crisis Indicator Data'!G91/VLOOKUP('Impact of the crisis'!$C94,'Regional Crises'!$B$1:$R$66,5,FALSE)),'Crisis Indicator Data'!G91/VLOOKUP('Impact of the crisis'!$E94,'Country Indicator Data'!$B$4:$P$300,14,FALSE)))</f>
        <v>0.19018942101501071</v>
      </c>
      <c r="L94" s="147">
        <f t="shared" si="28"/>
        <v>0.9</v>
      </c>
      <c r="M94" s="147">
        <f t="shared" si="29"/>
        <v>2.15</v>
      </c>
      <c r="N94" s="147">
        <f t="shared" si="30"/>
        <v>2.4</v>
      </c>
      <c r="O94" s="147">
        <f>IF('Crisis Indicator Data'!H91="x","x",IF('Crisis Indicator Data'!H91=0,0,IF(LOG('Crisis Indicator Data'!H91)&lt;O$4,0,IF(LOG('Crisis Indicator Data'!H91)&gt;O$3,5,ROUND(5-(O$3-LOG('Crisis Indicator Data'!H91))/(O$3-O$4)*5,1)))))</f>
        <v>2</v>
      </c>
      <c r="P94" s="165">
        <f>IF('Crisis Indicator Data'!H91="x","x",'Crisis Indicator Data'!H91/'Crisis Indicator Data'!G91)</f>
        <v>4.6979235178051304E-2</v>
      </c>
      <c r="Q94" s="147">
        <f t="shared" si="31"/>
        <v>0.2</v>
      </c>
      <c r="R94" s="147">
        <f t="shared" si="32"/>
        <v>1.1000000000000001</v>
      </c>
      <c r="S94" s="147" t="str">
        <f>IF('Crisis Indicator Data'!I91="x","x",IF('Crisis Indicator Data'!I91=0,0,IF(LOG('Crisis Indicator Data'!I91)&lt;S$4,0,IF(LOG('Crisis Indicator Data'!I91)&gt;S$3,5,ROUND(5-(S$3-LOG('Crisis Indicator Data'!I91))/(S$3-S$4)*5,1)))))</f>
        <v>x</v>
      </c>
      <c r="T94" s="165" t="str">
        <f>IF('Crisis Indicator Data'!H91="x","x",IF('Crisis Indicator Data'!I91="x","x",'Crisis Indicator Data'!I91/'Crisis Indicator Data'!H91))</f>
        <v>x</v>
      </c>
      <c r="U94" s="147" t="str">
        <f t="shared" si="33"/>
        <v>x</v>
      </c>
      <c r="V94" s="147" t="str">
        <f t="shared" si="34"/>
        <v>x</v>
      </c>
      <c r="W94" s="147">
        <f>IF('Crisis Indicator Data'!L91="x","x",IF('Crisis Indicator Data'!L91=0,0,IF(LOG('Crisis Indicator Data'!L91)&lt;W$4,0,IF(LOG('Crisis Indicator Data'!L91)&gt;W$3,5,ROUND(5-(W$3-LOG('Crisis Indicator Data'!L91))/(W$3-W$4)*5,1)))))</f>
        <v>3.1</v>
      </c>
      <c r="X94" s="166">
        <f>IF(OR('Crisis Indicator Data'!L91="x",'Crisis Indicator Data'!H91="x"),"x",'Crisis Indicator Data'!L91/'Crisis Indicator Data'!H91)</f>
        <v>2.9E-4</v>
      </c>
      <c r="Y94" s="147">
        <f t="shared" si="35"/>
        <v>5</v>
      </c>
      <c r="Z94" s="147">
        <f t="shared" si="36"/>
        <v>4.0999999999999996</v>
      </c>
      <c r="AA94" s="147">
        <f t="shared" si="37"/>
        <v>4.0999999999999996</v>
      </c>
      <c r="AB94" s="167">
        <f t="shared" si="38"/>
        <v>2.9</v>
      </c>
    </row>
    <row r="95" spans="1:28" x14ac:dyDescent="0.25">
      <c r="A95" s="172" t="str">
        <f>'Crisis Indicator Data'!A92</f>
        <v>Multiple Crises in Mozambique</v>
      </c>
      <c r="B95" s="173" t="str">
        <f>'Crisis Indicator Data'!B92</f>
        <v>Conflict,Displacement,Cyclone</v>
      </c>
      <c r="C95" s="173" t="str">
        <f>'Crisis Indicator Data'!C92</f>
        <v>MOZ001</v>
      </c>
      <c r="D95" s="173" t="str">
        <f>'Crisis Indicator Data'!D92</f>
        <v>Mozambique</v>
      </c>
      <c r="E95" s="174" t="str">
        <f>'Crisis Indicator Data'!E92</f>
        <v>MOZ</v>
      </c>
      <c r="F95" s="168">
        <f>IF('Crisis Indicator Data'!F92="x","x",IF(LOG('Crisis Indicator Data'!F92)&lt;F$4,0,IF(LOG('Crisis Indicator Data'!F92)&gt;F$3,5,ROUND(5-(F$3-LOG('Crisis Indicator Data'!F92))/(F$3-F$4)*5,1))))</f>
        <v>4.8</v>
      </c>
      <c r="G95" s="165">
        <f>IF('Crisis Indicator Data'!F92="x","x",IF(LEN(E95)&gt;3,('Crisis Indicator Data'!F92/VLOOKUP('Impact of the crisis'!$C95,'Regional Crises'!$B$1:$R$66,4,FALSE)),'Crisis Indicator Data'!F92/VLOOKUP('Impact of the crisis'!$E95,'Country Indicator Data'!$B$4:$P$300,15,FALSE)))</f>
        <v>1</v>
      </c>
      <c r="H95" s="147">
        <f t="shared" si="26"/>
        <v>5</v>
      </c>
      <c r="I95" s="147">
        <f t="shared" si="27"/>
        <v>4.9000000000000004</v>
      </c>
      <c r="J95" s="147">
        <f>IF('Crisis Indicator Data'!G92="x","x",IF(LOG('Crisis Indicator Data'!G92)&lt;J$4,0,IF(LOG('Crisis Indicator Data'!G92)&gt;J$3,5,ROUND(5-(J$3-LOG('Crisis Indicator Data'!G92))/(J$3-J$4)*5,1))))</f>
        <v>5</v>
      </c>
      <c r="K95" s="165">
        <f>IF('Crisis Indicator Data'!G92="x","x",IF(LEN(E95)&gt;3,('Crisis Indicator Data'!G92/VLOOKUP('Impact of the crisis'!$C95,'Regional Crises'!$B$1:$R$66,5,FALSE)),'Crisis Indicator Data'!G92/VLOOKUP('Impact of the crisis'!$E95,'Country Indicator Data'!$B$4:$P$300,14,FALSE)))</f>
        <v>1</v>
      </c>
      <c r="L95" s="147">
        <f t="shared" si="28"/>
        <v>5</v>
      </c>
      <c r="M95" s="147">
        <f t="shared" si="29"/>
        <v>5</v>
      </c>
      <c r="N95" s="147">
        <f t="shared" si="30"/>
        <v>5</v>
      </c>
      <c r="O95" s="147">
        <f>IF('Crisis Indicator Data'!H92="x","x",IF('Crisis Indicator Data'!H92=0,0,IF(LOG('Crisis Indicator Data'!H92)&lt;O$4,0,IF(LOG('Crisis Indicator Data'!H92)&gt;O$3,5,ROUND(5-(O$3-LOG('Crisis Indicator Data'!H92))/(O$3-O$4)*5,1)))))</f>
        <v>4.3</v>
      </c>
      <c r="P95" s="165">
        <f>IF('Crisis Indicator Data'!H92="x","x",'Crisis Indicator Data'!H92/'Crisis Indicator Data'!G92)</f>
        <v>0.37388031394975635</v>
      </c>
      <c r="Q95" s="147">
        <f t="shared" si="31"/>
        <v>1.8</v>
      </c>
      <c r="R95" s="147">
        <f t="shared" si="32"/>
        <v>3.05</v>
      </c>
      <c r="S95" s="147">
        <f>IF('Crisis Indicator Data'!I92="x","x",IF('Crisis Indicator Data'!I92=0,0,IF(LOG('Crisis Indicator Data'!I92)&lt;S$4,0,IF(LOG('Crisis Indicator Data'!I92)&gt;S$3,5,ROUND(5-(S$3-LOG('Crisis Indicator Data'!I92))/(S$3-S$4)*5,1)))))</f>
        <v>4.3</v>
      </c>
      <c r="T95" s="165">
        <f>IF('Crisis Indicator Data'!H92="x","x",IF('Crisis Indicator Data'!I92="x","x",'Crisis Indicator Data'!I92/'Crisis Indicator Data'!H92))</f>
        <v>7.6400811612299044E-2</v>
      </c>
      <c r="U95" s="147">
        <f t="shared" si="33"/>
        <v>2.5</v>
      </c>
      <c r="V95" s="147">
        <f t="shared" si="34"/>
        <v>3.4</v>
      </c>
      <c r="W95" s="147">
        <f>IF('Crisis Indicator Data'!L92="x","x",IF('Crisis Indicator Data'!L92=0,0,IF(LOG('Crisis Indicator Data'!L92)&lt;W$4,0,IF(LOG('Crisis Indicator Data'!L92)&gt;W$3,5,ROUND(5-(W$3-LOG('Crisis Indicator Data'!L92))/(W$3-W$4)*5,1)))))</f>
        <v>3.6</v>
      </c>
      <c r="X95" s="166">
        <f>IF(OR('Crisis Indicator Data'!L92="x",'Crisis Indicator Data'!H92="x"),"x",'Crisis Indicator Data'!L92/'Crisis Indicator Data'!H92)</f>
        <v>2.4270329327298267E-5</v>
      </c>
      <c r="Y95" s="147">
        <f t="shared" si="35"/>
        <v>1.2</v>
      </c>
      <c r="Z95" s="147">
        <f t="shared" si="36"/>
        <v>2.4</v>
      </c>
      <c r="AA95" s="147">
        <f t="shared" si="37"/>
        <v>2.9</v>
      </c>
      <c r="AB95" s="167">
        <f t="shared" si="38"/>
        <v>3</v>
      </c>
    </row>
    <row r="96" spans="1:28" x14ac:dyDescent="0.25">
      <c r="A96" s="172" t="str">
        <f>'Crisis Indicator Data'!A93</f>
        <v>Cabo Delgado Islamist Insurgency</v>
      </c>
      <c r="B96" s="173" t="str">
        <f>'Crisis Indicator Data'!B93</f>
        <v>Conflict,Displacement</v>
      </c>
      <c r="C96" s="173" t="str">
        <f>'Crisis Indicator Data'!C93</f>
        <v>MOZ004</v>
      </c>
      <c r="D96" s="173" t="str">
        <f>'Crisis Indicator Data'!D93</f>
        <v>Mozambique</v>
      </c>
      <c r="E96" s="174" t="str">
        <f>'Crisis Indicator Data'!E93</f>
        <v>MOZ</v>
      </c>
      <c r="F96" s="168">
        <f>IF('Crisis Indicator Data'!F93="x","x",IF(LOG('Crisis Indicator Data'!F93)&lt;F$4,0,IF(LOG('Crisis Indicator Data'!F93)&gt;F$3,5,ROUND(5-(F$3-LOG('Crisis Indicator Data'!F93))/(F$3-F$4)*5,1))))</f>
        <v>4.0999999999999996</v>
      </c>
      <c r="G96" s="165">
        <f>IF('Crisis Indicator Data'!F93="x","x",IF(LEN(E96)&gt;3,('Crisis Indicator Data'!F93/VLOOKUP('Impact of the crisis'!$C96,'Regional Crises'!$B$1:$R$66,4,FALSE)),'Crisis Indicator Data'!F93/VLOOKUP('Impact of the crisis'!$E96,'Country Indicator Data'!$B$4:$P$300,15,FALSE)))</f>
        <v>0.35684401943080951</v>
      </c>
      <c r="H96" s="147">
        <f t="shared" si="26"/>
        <v>1.7</v>
      </c>
      <c r="I96" s="147">
        <f t="shared" si="27"/>
        <v>2.9</v>
      </c>
      <c r="J96" s="147">
        <f>IF('Crisis Indicator Data'!G93="x","x",IF(LOG('Crisis Indicator Data'!G93)&lt;J$4,0,IF(LOG('Crisis Indicator Data'!G93)&gt;J$3,5,ROUND(5-(J$3-LOG('Crisis Indicator Data'!G93))/(J$3-J$4)*5,1))))</f>
        <v>3.5</v>
      </c>
      <c r="K96" s="165">
        <f>IF('Crisis Indicator Data'!G93="x","x",IF(LEN(E96)&gt;3,('Crisis Indicator Data'!G93/VLOOKUP('Impact of the crisis'!$C96,'Regional Crises'!$B$1:$R$66,5,FALSE)),'Crisis Indicator Data'!G93/VLOOKUP('Impact of the crisis'!$E96,'Country Indicator Data'!$B$4:$P$300,14,FALSE)))</f>
        <v>0.33799200536865753</v>
      </c>
      <c r="L96" s="147">
        <f t="shared" si="28"/>
        <v>1.7</v>
      </c>
      <c r="M96" s="147">
        <f t="shared" si="29"/>
        <v>2.6</v>
      </c>
      <c r="N96" s="147">
        <f t="shared" si="30"/>
        <v>2.8</v>
      </c>
      <c r="O96" s="147">
        <f>IF('Crisis Indicator Data'!H93="x","x",IF('Crisis Indicator Data'!H93=0,0,IF(LOG('Crisis Indicator Data'!H93)&lt;O$4,0,IF(LOG('Crisis Indicator Data'!H93)&gt;O$3,5,ROUND(5-(O$3-LOG('Crisis Indicator Data'!H93))/(O$3-O$4)*5,1)))))</f>
        <v>4.3</v>
      </c>
      <c r="P96" s="165">
        <f>IF('Crisis Indicator Data'!H93="x","x",'Crisis Indicator Data'!H93/'Crisis Indicator Data'!G93)</f>
        <v>1</v>
      </c>
      <c r="Q96" s="147">
        <f t="shared" si="31"/>
        <v>5</v>
      </c>
      <c r="R96" s="147">
        <f t="shared" si="32"/>
        <v>4.6500000000000004</v>
      </c>
      <c r="S96" s="147">
        <f>IF('Crisis Indicator Data'!I93="x","x",IF('Crisis Indicator Data'!I93=0,0,IF(LOG('Crisis Indicator Data'!I93)&lt;S$4,0,IF(LOG('Crisis Indicator Data'!I93)&gt;S$3,5,ROUND(5-(S$3-LOG('Crisis Indicator Data'!I93))/(S$3-S$4)*5,1)))))</f>
        <v>4.2</v>
      </c>
      <c r="T96" s="165">
        <f>IF('Crisis Indicator Data'!H93="x","x",IF('Crisis Indicator Data'!I93="x","x",'Crisis Indicator Data'!I93/'Crisis Indicator Data'!H93))</f>
        <v>8.106008287292818E-2</v>
      </c>
      <c r="U96" s="147">
        <f t="shared" si="33"/>
        <v>2.7</v>
      </c>
      <c r="V96" s="147">
        <f t="shared" si="34"/>
        <v>3.5</v>
      </c>
      <c r="W96" s="147">
        <f>IF('Crisis Indicator Data'!L93="x","x",IF('Crisis Indicator Data'!L93=0,0,IF(LOG('Crisis Indicator Data'!L93)&lt;W$4,0,IF(LOG('Crisis Indicator Data'!L93)&gt;W$3,5,ROUND(5-(W$3-LOG('Crisis Indicator Data'!L93))/(W$3-W$4)*5,1)))))</f>
        <v>3</v>
      </c>
      <c r="X96" s="166">
        <f>IF(OR('Crisis Indicator Data'!L93="x",'Crisis Indicator Data'!H93="x"),"x",'Crisis Indicator Data'!L93/'Crisis Indicator Data'!H93)</f>
        <v>1.1049723756906077E-5</v>
      </c>
      <c r="Y96" s="147">
        <f t="shared" si="35"/>
        <v>0.6</v>
      </c>
      <c r="Z96" s="147">
        <f t="shared" si="36"/>
        <v>1.8</v>
      </c>
      <c r="AA96" s="147">
        <f t="shared" si="37"/>
        <v>2.8</v>
      </c>
      <c r="AB96" s="167">
        <f t="shared" si="38"/>
        <v>3.9</v>
      </c>
    </row>
    <row r="97" spans="1:28" x14ac:dyDescent="0.25">
      <c r="A97" s="172" t="str">
        <f>'Crisis Indicator Data'!A94</f>
        <v>Tropical Cyclone Freddy in Mozambique</v>
      </c>
      <c r="B97" s="173" t="str">
        <f>'Crisis Indicator Data'!B94</f>
        <v>Cyclone</v>
      </c>
      <c r="C97" s="173" t="str">
        <f>'Crisis Indicator Data'!C94</f>
        <v>MOZ010</v>
      </c>
      <c r="D97" s="173" t="str">
        <f>'Crisis Indicator Data'!D94</f>
        <v>Mozambique</v>
      </c>
      <c r="E97" s="174" t="str">
        <f>'Crisis Indicator Data'!E94</f>
        <v>MOZ</v>
      </c>
      <c r="F97" s="168">
        <f>IF('Crisis Indicator Data'!F94="x","x",IF(LOG('Crisis Indicator Data'!F94)&lt;F$4,0,IF(LOG('Crisis Indicator Data'!F94)&gt;F$3,5,ROUND(5-(F$3-LOG('Crisis Indicator Data'!F94))/(F$3-F$4)*5,1))))</f>
        <v>4.5999999999999996</v>
      </c>
      <c r="G97" s="165">
        <f>IF('Crisis Indicator Data'!F94="x","x",IF(LEN(E97)&gt;3,('Crisis Indicator Data'!F94/VLOOKUP('Impact of the crisis'!$C97,'Regional Crises'!$B$1:$R$66,4,FALSE)),'Crisis Indicator Data'!F94/VLOOKUP('Impact of the crisis'!$E97,'Country Indicator Data'!$B$4:$P$300,15,FALSE)))</f>
        <v>0.76153513568503772</v>
      </c>
      <c r="H97" s="147">
        <f t="shared" si="26"/>
        <v>3.8</v>
      </c>
      <c r="I97" s="147">
        <f t="shared" si="27"/>
        <v>4.1999999999999993</v>
      </c>
      <c r="J97" s="147">
        <f>IF('Crisis Indicator Data'!G94="x","x",IF(LOG('Crisis Indicator Data'!G94)&lt;J$4,0,IF(LOG('Crisis Indicator Data'!G94)&gt;J$3,5,ROUND(5-(J$3-LOG('Crisis Indicator Data'!G94))/(J$3-J$4)*5,1))))</f>
        <v>4.2</v>
      </c>
      <c r="K97" s="165">
        <f>IF('Crisis Indicator Data'!G94="x","x",IF(LEN(E97)&gt;3,('Crisis Indicator Data'!G94/VLOOKUP('Impact of the crisis'!$C97,'Regional Crises'!$B$1:$R$66,5,FALSE)),'Crisis Indicator Data'!G94/VLOOKUP('Impact of the crisis'!$E97,'Country Indicator Data'!$B$4:$P$300,14,FALSE)))</f>
        <v>0.52592419688967995</v>
      </c>
      <c r="L97" s="147">
        <f t="shared" si="28"/>
        <v>2.6</v>
      </c>
      <c r="M97" s="147">
        <f t="shared" si="29"/>
        <v>3.4000000000000004</v>
      </c>
      <c r="N97" s="147">
        <f t="shared" si="30"/>
        <v>3.8</v>
      </c>
      <c r="O97" s="147">
        <f>IF('Crisis Indicator Data'!H94="x","x",IF('Crisis Indicator Data'!H94=0,0,IF(LOG('Crisis Indicator Data'!H94)&lt;O$4,0,IF(LOG('Crisis Indicator Data'!H94)&gt;O$3,5,ROUND(5-(O$3-LOG('Crisis Indicator Data'!H94))/(O$3-O$4)*5,1)))))</f>
        <v>2.7</v>
      </c>
      <c r="P97" s="165">
        <f>IF('Crisis Indicator Data'!H94="x","x",'Crisis Indicator Data'!H94/'Crisis Indicator Data'!G94)</f>
        <v>6.8294036061026353E-2</v>
      </c>
      <c r="Q97" s="147">
        <f t="shared" si="31"/>
        <v>0.3</v>
      </c>
      <c r="R97" s="147">
        <f t="shared" si="32"/>
        <v>1.5</v>
      </c>
      <c r="S97" s="147">
        <f>IF('Crisis Indicator Data'!I94="x","x",IF('Crisis Indicator Data'!I94=0,0,IF(LOG('Crisis Indicator Data'!I94)&lt;S$4,0,IF(LOG('Crisis Indicator Data'!I94)&gt;S$3,5,ROUND(5-(S$3-LOG('Crisis Indicator Data'!I94))/(S$3-S$4)*5,1)))))</f>
        <v>2.2999999999999998</v>
      </c>
      <c r="T97" s="165">
        <f>IF('Crisis Indicator Data'!H94="x","x",IF('Crisis Indicator Data'!I94="x","x",'Crisis Indicator Data'!I94/'Crisis Indicator Data'!H94))</f>
        <v>3.2493907392363928E-2</v>
      </c>
      <c r="U97" s="147">
        <f t="shared" si="33"/>
        <v>1.1000000000000001</v>
      </c>
      <c r="V97" s="147">
        <f t="shared" si="34"/>
        <v>1.7</v>
      </c>
      <c r="W97" s="147">
        <f>IF('Crisis Indicator Data'!L94="x","x",IF('Crisis Indicator Data'!L94=0,0,IF(LOG('Crisis Indicator Data'!L94)&lt;W$4,0,IF(LOG('Crisis Indicator Data'!L94)&gt;W$3,5,ROUND(5-(W$3-LOG('Crisis Indicator Data'!L94))/(W$3-W$4)*5,1)))))</f>
        <v>3.2</v>
      </c>
      <c r="X97" s="166">
        <f>IF(OR('Crisis Indicator Data'!L94="x",'Crisis Indicator Data'!H94="x"),"x",'Crisis Indicator Data'!L94/'Crisis Indicator Data'!H94)</f>
        <v>1.48659626320065E-4</v>
      </c>
      <c r="Y97" s="147">
        <f t="shared" si="35"/>
        <v>5</v>
      </c>
      <c r="Z97" s="147">
        <f t="shared" si="36"/>
        <v>4.0999999999999996</v>
      </c>
      <c r="AA97" s="147">
        <f t="shared" si="37"/>
        <v>3.1</v>
      </c>
      <c r="AB97" s="167">
        <f t="shared" si="38"/>
        <v>2.4</v>
      </c>
    </row>
    <row r="98" spans="1:28" x14ac:dyDescent="0.25">
      <c r="A98" s="172" t="str">
        <f>'Crisis Indicator Data'!A95</f>
        <v>Refugees from Mali in Mauritania</v>
      </c>
      <c r="B98" s="173" t="str">
        <f>'Crisis Indicator Data'!B95</f>
        <v>Displacement</v>
      </c>
      <c r="C98" s="173" t="str">
        <f>'Crisis Indicator Data'!C95</f>
        <v>MRT002</v>
      </c>
      <c r="D98" s="173" t="str">
        <f>'Crisis Indicator Data'!D95</f>
        <v>Mauritania</v>
      </c>
      <c r="E98" s="174" t="str">
        <f>'Crisis Indicator Data'!E95</f>
        <v>MRT</v>
      </c>
      <c r="F98" s="168">
        <f>IF('Crisis Indicator Data'!F95="x","x",IF(LOG('Crisis Indicator Data'!F95)&lt;F$4,0,IF(LOG('Crisis Indicator Data'!F95)&gt;F$3,5,ROUND(5-(F$3-LOG('Crisis Indicator Data'!F95))/(F$3-F$4)*5,1))))</f>
        <v>3.9</v>
      </c>
      <c r="G98" s="165">
        <f>IF('Crisis Indicator Data'!F95="x","x",IF(LEN(E98)&gt;3,('Crisis Indicator Data'!F95/VLOOKUP('Impact of the crisis'!$C98,'Regional Crises'!$B$1:$R$66,4,FALSE)),'Crisis Indicator Data'!F95/VLOOKUP('Impact of the crisis'!$E98,'Country Indicator Data'!$B$4:$P$300,15,FALSE)))</f>
        <v>0.19986416998156592</v>
      </c>
      <c r="H98" s="147">
        <f t="shared" si="26"/>
        <v>0.9</v>
      </c>
      <c r="I98" s="147">
        <f t="shared" si="27"/>
        <v>2.4</v>
      </c>
      <c r="J98" s="147">
        <f>IF('Crisis Indicator Data'!G95="x","x",IF(LOG('Crisis Indicator Data'!G95)&lt;J$4,0,IF(LOG('Crisis Indicator Data'!G95)&gt;J$3,5,ROUND(5-(J$3-LOG('Crisis Indicator Data'!G95))/(J$3-J$4)*5,1))))</f>
        <v>2.4</v>
      </c>
      <c r="K98" s="165">
        <f>IF('Crisis Indicator Data'!G95="x","x",IF(LEN(E98)&gt;3,('Crisis Indicator Data'!G95/VLOOKUP('Impact of the crisis'!$C98,'Regional Crises'!$B$1:$R$66,5,FALSE)),'Crisis Indicator Data'!G95/VLOOKUP('Impact of the crisis'!$E98,'Country Indicator Data'!$B$4:$P$300,14,FALSE)))</f>
        <v>1.0420751633986929</v>
      </c>
      <c r="L98" s="147">
        <f t="shared" si="28"/>
        <v>5</v>
      </c>
      <c r="M98" s="147">
        <f t="shared" si="29"/>
        <v>3.7</v>
      </c>
      <c r="N98" s="147">
        <f t="shared" si="30"/>
        <v>3.1</v>
      </c>
      <c r="O98" s="147">
        <f>IF('Crisis Indicator Data'!H95="x","x",IF('Crisis Indicator Data'!H95=0,0,IF(LOG('Crisis Indicator Data'!H95)&lt;O$4,0,IF(LOG('Crisis Indicator Data'!H95)&gt;O$3,5,ROUND(5-(O$3-LOG('Crisis Indicator Data'!H95))/(O$3-O$4)*5,1)))))</f>
        <v>3.7</v>
      </c>
      <c r="P98" s="165">
        <f>IF('Crisis Indicator Data'!H95="x","x",'Crisis Indicator Data'!H95/'Crisis Indicator Data'!G95)</f>
        <v>1</v>
      </c>
      <c r="Q98" s="147">
        <f t="shared" si="31"/>
        <v>5</v>
      </c>
      <c r="R98" s="147">
        <f t="shared" si="32"/>
        <v>4.3499999999999996</v>
      </c>
      <c r="S98" s="147">
        <f>IF('Crisis Indicator Data'!I95="x","x",IF('Crisis Indicator Data'!I95=0,0,IF(LOG('Crisis Indicator Data'!I95)&lt;S$4,0,IF(LOG('Crisis Indicator Data'!I95)&gt;S$3,5,ROUND(5-(S$3-LOG('Crisis Indicator Data'!I95))/(S$3-S$4)*5,1)))))</f>
        <v>1.6</v>
      </c>
      <c r="T98" s="165">
        <f>IF('Crisis Indicator Data'!H95="x","x",IF('Crisis Indicator Data'!I95="x","x",'Crisis Indicator Data'!I95/'Crisis Indicator Data'!H95))</f>
        <v>2.5480203841630731E-3</v>
      </c>
      <c r="U98" s="147">
        <f t="shared" si="33"/>
        <v>0.1</v>
      </c>
      <c r="V98" s="147">
        <f t="shared" si="34"/>
        <v>0.9</v>
      </c>
      <c r="W98" s="147">
        <f>IF('Crisis Indicator Data'!L95="x","x",IF('Crisis Indicator Data'!L95=0,0,IF(LOG('Crisis Indicator Data'!L95)&lt;W$4,0,IF(LOG('Crisis Indicator Data'!L95)&gt;W$3,5,ROUND(5-(W$3-LOG('Crisis Indicator Data'!L95))/(W$3-W$4)*5,1)))))</f>
        <v>0</v>
      </c>
      <c r="X98" s="166">
        <f>IF(OR('Crisis Indicator Data'!L95="x",'Crisis Indicator Data'!H95="x"),"x",'Crisis Indicator Data'!L95/'Crisis Indicator Data'!H95)</f>
        <v>0</v>
      </c>
      <c r="Y98" s="147">
        <f t="shared" si="35"/>
        <v>0</v>
      </c>
      <c r="Z98" s="147">
        <f t="shared" si="36"/>
        <v>0</v>
      </c>
      <c r="AA98" s="147">
        <f t="shared" si="37"/>
        <v>0.5</v>
      </c>
      <c r="AB98" s="167">
        <f t="shared" si="38"/>
        <v>2.9</v>
      </c>
    </row>
    <row r="99" spans="1:28" x14ac:dyDescent="0.25">
      <c r="A99" s="172" t="str">
        <f>'Crisis Indicator Data'!A96</f>
        <v>Food Security in Mauritania</v>
      </c>
      <c r="B99" s="173" t="str">
        <f>'Crisis Indicator Data'!B96</f>
        <v>Drought,Floods</v>
      </c>
      <c r="C99" s="173" t="str">
        <f>'Crisis Indicator Data'!C96</f>
        <v>MRT003</v>
      </c>
      <c r="D99" s="173" t="str">
        <f>'Crisis Indicator Data'!D96</f>
        <v>Mauritania</v>
      </c>
      <c r="E99" s="174" t="str">
        <f>'Crisis Indicator Data'!E96</f>
        <v>MRT</v>
      </c>
      <c r="F99" s="168">
        <f>IF('Crisis Indicator Data'!F96="x","x",IF(LOG('Crisis Indicator Data'!F96)&lt;F$4,0,IF(LOG('Crisis Indicator Data'!F96)&gt;F$3,5,ROUND(5-(F$3-LOG('Crisis Indicator Data'!F96))/(F$3-F$4)*5,1))))</f>
        <v>5</v>
      </c>
      <c r="G99" s="165">
        <f>IF('Crisis Indicator Data'!F96="x","x",IF(LEN(E99)&gt;3,('Crisis Indicator Data'!F96/VLOOKUP('Impact of the crisis'!$C99,'Regional Crises'!$B$1:$R$66,4,FALSE)),'Crisis Indicator Data'!F96/VLOOKUP('Impact of the crisis'!$E99,'Country Indicator Data'!$B$4:$P$300,15,FALSE)))</f>
        <v>1</v>
      </c>
      <c r="H99" s="147">
        <f t="shared" si="26"/>
        <v>5</v>
      </c>
      <c r="I99" s="147">
        <f t="shared" si="27"/>
        <v>5</v>
      </c>
      <c r="J99" s="147">
        <f>IF('Crisis Indicator Data'!G96="x","x",IF(LOG('Crisis Indicator Data'!G96)&lt;J$4,0,IF(LOG('Crisis Indicator Data'!G96)&gt;J$3,5,ROUND(5-(J$3-LOG('Crisis Indicator Data'!G96))/(J$3-J$4)*5,1))))</f>
        <v>1.8</v>
      </c>
      <c r="K99" s="165">
        <f>IF('Crisis Indicator Data'!G96="x","x",IF(LEN(E99)&gt;3,('Crisis Indicator Data'!G96/VLOOKUP('Impact of the crisis'!$C99,'Regional Crises'!$B$1:$R$66,5,FALSE)),'Crisis Indicator Data'!G96/VLOOKUP('Impact of the crisis'!$E99,'Country Indicator Data'!$B$4:$P$300,14,FALSE)))</f>
        <v>0.72365196078431371</v>
      </c>
      <c r="L99" s="147">
        <f t="shared" si="28"/>
        <v>3.6</v>
      </c>
      <c r="M99" s="147">
        <f t="shared" si="29"/>
        <v>2.7</v>
      </c>
      <c r="N99" s="147">
        <f t="shared" si="30"/>
        <v>4.0999999999999996</v>
      </c>
      <c r="O99" s="147">
        <f>IF('Crisis Indicator Data'!H96="x","x",IF('Crisis Indicator Data'!H96=0,0,IF(LOG('Crisis Indicator Data'!H96)&lt;O$4,0,IF(LOG('Crisis Indicator Data'!H96)&gt;O$3,5,ROUND(5-(O$3-LOG('Crisis Indicator Data'!H96))/(O$3-O$4)*5,1)))))</f>
        <v>2.7</v>
      </c>
      <c r="P99" s="165">
        <f>IF('Crisis Indicator Data'!H96="x","x",'Crisis Indicator Data'!H96/'Crisis Indicator Data'!G96)</f>
        <v>0.36550945526390066</v>
      </c>
      <c r="Q99" s="147">
        <f t="shared" si="31"/>
        <v>1.8</v>
      </c>
      <c r="R99" s="147">
        <f t="shared" si="32"/>
        <v>2.25</v>
      </c>
      <c r="S99" s="147" t="str">
        <f>IF('Crisis Indicator Data'!I96="x","x",IF('Crisis Indicator Data'!I96=0,0,IF(LOG('Crisis Indicator Data'!I96)&lt;S$4,0,IF(LOG('Crisis Indicator Data'!I96)&gt;S$3,5,ROUND(5-(S$3-LOG('Crisis Indicator Data'!I96))/(S$3-S$4)*5,1)))))</f>
        <v>x</v>
      </c>
      <c r="T99" s="165" t="str">
        <f>IF('Crisis Indicator Data'!H96="x","x",IF('Crisis Indicator Data'!I96="x","x",'Crisis Indicator Data'!I96/'Crisis Indicator Data'!H96))</f>
        <v>x</v>
      </c>
      <c r="U99" s="147" t="str">
        <f t="shared" si="33"/>
        <v>x</v>
      </c>
      <c r="V99" s="147" t="str">
        <f t="shared" si="34"/>
        <v>x</v>
      </c>
      <c r="W99" s="147">
        <f>IF('Crisis Indicator Data'!L96="x","x",IF('Crisis Indicator Data'!L96=0,0,IF(LOG('Crisis Indicator Data'!L96)&lt;W$4,0,IF(LOG('Crisis Indicator Data'!L96)&gt;W$3,5,ROUND(5-(W$3-LOG('Crisis Indicator Data'!L96))/(W$3-W$4)*5,1)))))</f>
        <v>0</v>
      </c>
      <c r="X99" s="166">
        <f>IF(OR('Crisis Indicator Data'!L96="x",'Crisis Indicator Data'!H96="x"),"x",'Crisis Indicator Data'!L96/'Crisis Indicator Data'!H96)</f>
        <v>0</v>
      </c>
      <c r="Y99" s="147">
        <f t="shared" si="35"/>
        <v>0</v>
      </c>
      <c r="Z99" s="147">
        <f t="shared" si="36"/>
        <v>0</v>
      </c>
      <c r="AA99" s="147">
        <f t="shared" si="37"/>
        <v>0</v>
      </c>
      <c r="AB99" s="167">
        <f t="shared" si="38"/>
        <v>1.3</v>
      </c>
    </row>
    <row r="100" spans="1:28" x14ac:dyDescent="0.25">
      <c r="A100" s="172" t="str">
        <f>'Crisis Indicator Data'!A97</f>
        <v>Complex crisis in Malawi</v>
      </c>
      <c r="B100" s="173" t="str">
        <f>'Crisis Indicator Data'!B97</f>
        <v>Drought,Socio-political,Cyclone</v>
      </c>
      <c r="C100" s="173" t="str">
        <f>'Crisis Indicator Data'!C97</f>
        <v>MWI002</v>
      </c>
      <c r="D100" s="173" t="str">
        <f>'Crisis Indicator Data'!D97</f>
        <v>Malawi</v>
      </c>
      <c r="E100" s="174" t="str">
        <f>'Crisis Indicator Data'!E97</f>
        <v>MWI</v>
      </c>
      <c r="F100" s="168">
        <f>IF('Crisis Indicator Data'!F97="x","x",IF(LOG('Crisis Indicator Data'!F97)&lt;F$4,0,IF(LOG('Crisis Indicator Data'!F97)&gt;F$3,5,ROUND(5-(F$3-LOG('Crisis Indicator Data'!F97))/(F$3-F$4)*5,1))))</f>
        <v>3.3</v>
      </c>
      <c r="G100" s="165">
        <f>IF('Crisis Indicator Data'!F97="x","x",IF(LEN(E100)&gt;3,('Crisis Indicator Data'!F97/VLOOKUP('Impact of the crisis'!$C100,'Regional Crises'!$B$1:$R$66,4,FALSE)),'Crisis Indicator Data'!F97/VLOOKUP('Impact of the crisis'!$E100,'Country Indicator Data'!$B$4:$P$300,15,FALSE)))</f>
        <v>0.9978786593126856</v>
      </c>
      <c r="H100" s="147">
        <f t="shared" si="26"/>
        <v>5</v>
      </c>
      <c r="I100" s="147">
        <f t="shared" si="27"/>
        <v>4.1500000000000004</v>
      </c>
      <c r="J100" s="147">
        <f>IF('Crisis Indicator Data'!G97="x","x",IF(LOG('Crisis Indicator Data'!G97)&lt;J$4,0,IF(LOG('Crisis Indicator Data'!G97)&gt;J$3,5,ROUND(5-(J$3-LOG('Crisis Indicator Data'!G97))/(J$3-J$4)*5,1))))</f>
        <v>4.3</v>
      </c>
      <c r="K100" s="165">
        <f>IF('Crisis Indicator Data'!G97="x","x",IF(LEN(E100)&gt;3,('Crisis Indicator Data'!G97/VLOOKUP('Impact of the crisis'!$C100,'Regional Crises'!$B$1:$R$66,5,FALSE)),'Crisis Indicator Data'!G97/VLOOKUP('Impact of the crisis'!$E100,'Country Indicator Data'!$B$4:$P$300,14,FALSE)))</f>
        <v>0.92537593984962407</v>
      </c>
      <c r="L100" s="147">
        <f t="shared" si="28"/>
        <v>4.5999999999999996</v>
      </c>
      <c r="M100" s="147">
        <f t="shared" si="29"/>
        <v>4.4499999999999993</v>
      </c>
      <c r="N100" s="147">
        <f t="shared" si="30"/>
        <v>4.3</v>
      </c>
      <c r="O100" s="147">
        <f>IF('Crisis Indicator Data'!H97="x","x",IF('Crisis Indicator Data'!H97=0,0,IF(LOG('Crisis Indicator Data'!H97)&lt;O$4,0,IF(LOG('Crisis Indicator Data'!H97)&gt;O$3,5,ROUND(5-(O$3-LOG('Crisis Indicator Data'!H97))/(O$3-O$4)*5,1)))))</f>
        <v>4.2</v>
      </c>
      <c r="P100" s="165">
        <f>IF('Crisis Indicator Data'!H97="x","x",'Crisis Indicator Data'!H97/'Crisis Indicator Data'!G97)</f>
        <v>0.53671541742839735</v>
      </c>
      <c r="Q100" s="147">
        <f t="shared" si="31"/>
        <v>2.7</v>
      </c>
      <c r="R100" s="147">
        <f t="shared" si="32"/>
        <v>3.45</v>
      </c>
      <c r="S100" s="147">
        <f>IF('Crisis Indicator Data'!I97="x","x",IF('Crisis Indicator Data'!I97=0,0,IF(LOG('Crisis Indicator Data'!I97)&lt;S$4,0,IF(LOG('Crisis Indicator Data'!I97)&gt;S$3,5,ROUND(5-(S$3-LOG('Crisis Indicator Data'!I97))/(S$3-S$4)*5,1)))))</f>
        <v>2.9</v>
      </c>
      <c r="T100" s="165">
        <f>IF('Crisis Indicator Data'!H97="x","x",IF('Crisis Indicator Data'!I97="x","x",'Crisis Indicator Data'!I97/'Crisis Indicator Data'!H97))</f>
        <v>9.745482070205317E-3</v>
      </c>
      <c r="U100" s="147">
        <f t="shared" si="33"/>
        <v>0.3</v>
      </c>
      <c r="V100" s="147">
        <f t="shared" si="34"/>
        <v>1.6</v>
      </c>
      <c r="W100" s="147">
        <f>IF('Crisis Indicator Data'!L97="x","x",IF('Crisis Indicator Data'!L97=0,0,IF(LOG('Crisis Indicator Data'!L97)&lt;W$4,0,IF(LOG('Crisis Indicator Data'!L97)&gt;W$3,5,ROUND(5-(W$3-LOG('Crisis Indicator Data'!L97))/(W$3-W$4)*5,1)))))</f>
        <v>4.5999999999999996</v>
      </c>
      <c r="X100" s="166">
        <f>IF(OR('Crisis Indicator Data'!L97="x",'Crisis Indicator Data'!H97="x"),"x",'Crisis Indicator Data'!L97/'Crisis Indicator Data'!H97)</f>
        <v>1.6926861576308069E-4</v>
      </c>
      <c r="Y100" s="147">
        <f t="shared" si="35"/>
        <v>5</v>
      </c>
      <c r="Z100" s="147">
        <f t="shared" si="36"/>
        <v>4.8</v>
      </c>
      <c r="AA100" s="147">
        <f t="shared" si="37"/>
        <v>3.7</v>
      </c>
      <c r="AB100" s="167">
        <f t="shared" si="38"/>
        <v>3.6</v>
      </c>
    </row>
    <row r="101" spans="1:28" x14ac:dyDescent="0.25">
      <c r="A101" s="172" t="str">
        <f>'Crisis Indicator Data'!A98</f>
        <v>Tropical Cyclone Freddy in Malawi</v>
      </c>
      <c r="B101" s="173" t="str">
        <f>'Crisis Indicator Data'!B98</f>
        <v>Cyclone</v>
      </c>
      <c r="C101" s="173" t="str">
        <f>'Crisis Indicator Data'!C98</f>
        <v>MWI005</v>
      </c>
      <c r="D101" s="173" t="str">
        <f>'Crisis Indicator Data'!D98</f>
        <v>Malawi</v>
      </c>
      <c r="E101" s="174" t="str">
        <f>'Crisis Indicator Data'!E98</f>
        <v>MWI</v>
      </c>
      <c r="F101" s="168">
        <f>IF('Crisis Indicator Data'!F98="x","x",IF(LOG('Crisis Indicator Data'!F98)&lt;F$4,0,IF(LOG('Crisis Indicator Data'!F98)&gt;F$3,5,ROUND(5-(F$3-LOG('Crisis Indicator Data'!F98))/(F$3-F$4)*5,1))))</f>
        <v>2.5</v>
      </c>
      <c r="G101" s="165">
        <f>IF('Crisis Indicator Data'!F98="x","x",IF(LEN(E101)&gt;3,('Crisis Indicator Data'!F98/VLOOKUP('Impact of the crisis'!$C101,'Regional Crises'!$B$1:$R$66,4,FALSE)),'Crisis Indicator Data'!F98/VLOOKUP('Impact of the crisis'!$E101,'Country Indicator Data'!$B$4:$P$300,15,FALSE)))</f>
        <v>0.33708103521425542</v>
      </c>
      <c r="H101" s="147">
        <f t="shared" si="26"/>
        <v>1.6</v>
      </c>
      <c r="I101" s="147">
        <f t="shared" si="27"/>
        <v>2.0499999999999998</v>
      </c>
      <c r="J101" s="147">
        <f>IF('Crisis Indicator Data'!G98="x","x",IF(LOG('Crisis Indicator Data'!G98)&lt;J$4,0,IF(LOG('Crisis Indicator Data'!G98)&gt;J$3,5,ROUND(5-(J$3-LOG('Crisis Indicator Data'!G98))/(J$3-J$4)*5,1))))</f>
        <v>3</v>
      </c>
      <c r="K101" s="165">
        <f>IF('Crisis Indicator Data'!G98="x","x",IF(LEN(E101)&gt;3,('Crisis Indicator Data'!G98/VLOOKUP('Impact of the crisis'!$C101,'Regional Crises'!$B$1:$R$66,5,FALSE)),'Crisis Indicator Data'!G98/VLOOKUP('Impact of the crisis'!$E101,'Country Indicator Data'!$B$4:$P$300,14,FALSE)))</f>
        <v>0.36423872180451128</v>
      </c>
      <c r="L101" s="147">
        <f t="shared" si="28"/>
        <v>1.8</v>
      </c>
      <c r="M101" s="147">
        <f t="shared" si="29"/>
        <v>2.4</v>
      </c>
      <c r="N101" s="147">
        <f t="shared" si="30"/>
        <v>2.2000000000000002</v>
      </c>
      <c r="O101" s="147">
        <f>IF('Crisis Indicator Data'!H98="x","x",IF('Crisis Indicator Data'!H98=0,0,IF(LOG('Crisis Indicator Data'!H98)&lt;O$4,0,IF(LOG('Crisis Indicator Data'!H98)&gt;O$3,5,ROUND(5-(O$3-LOG('Crisis Indicator Data'!H98))/(O$3-O$4)*5,1)))))</f>
        <v>3.1</v>
      </c>
      <c r="P101" s="165">
        <f>IF('Crisis Indicator Data'!H98="x","x",'Crisis Indicator Data'!H98/'Crisis Indicator Data'!G98)</f>
        <v>0.29673590504451036</v>
      </c>
      <c r="Q101" s="147">
        <f t="shared" si="31"/>
        <v>1.4</v>
      </c>
      <c r="R101" s="147">
        <f t="shared" si="32"/>
        <v>2.25</v>
      </c>
      <c r="S101" s="147">
        <f>IF('Crisis Indicator Data'!I98="x","x",IF('Crisis Indicator Data'!I98=0,0,IF(LOG('Crisis Indicator Data'!I98)&lt;S$4,0,IF(LOG('Crisis Indicator Data'!I98)&gt;S$3,5,ROUND(5-(S$3-LOG('Crisis Indicator Data'!I98))/(S$3-S$4)*5,1)))))</f>
        <v>4</v>
      </c>
      <c r="T101" s="165">
        <f>IF('Crisis Indicator Data'!H98="x","x",IF('Crisis Indicator Data'!I98="x","x",'Crisis Indicator Data'!I98/'Crisis Indicator Data'!H98))</f>
        <v>0.28652173913043477</v>
      </c>
      <c r="U101" s="147">
        <f t="shared" si="33"/>
        <v>5</v>
      </c>
      <c r="V101" s="147">
        <f t="shared" si="34"/>
        <v>4.5</v>
      </c>
      <c r="W101" s="147">
        <f>IF('Crisis Indicator Data'!L98="x","x",IF('Crisis Indicator Data'!L98=0,0,IF(LOG('Crisis Indicator Data'!L98)&lt;W$4,0,IF(LOG('Crisis Indicator Data'!L98)&gt;W$3,5,ROUND(5-(W$3-LOG('Crisis Indicator Data'!L98))/(W$3-W$4)*5,1)))))</f>
        <v>4.4000000000000004</v>
      </c>
      <c r="X101" s="166">
        <f>IF(OR('Crisis Indicator Data'!L98="x",'Crisis Indicator Data'!H98="x"),"x",'Crisis Indicator Data'!L98/'Crisis Indicator Data'!H98)</f>
        <v>5.2173913043478256E-4</v>
      </c>
      <c r="Y101" s="147">
        <f t="shared" si="35"/>
        <v>5</v>
      </c>
      <c r="Z101" s="147">
        <f t="shared" si="36"/>
        <v>4.7</v>
      </c>
      <c r="AA101" s="147">
        <f t="shared" si="37"/>
        <v>4.5999999999999996</v>
      </c>
      <c r="AB101" s="167">
        <f t="shared" si="38"/>
        <v>3.7</v>
      </c>
    </row>
    <row r="102" spans="1:28" x14ac:dyDescent="0.25">
      <c r="A102" s="172" t="str">
        <f>'Crisis Indicator Data'!A99</f>
        <v>International Refugees in Malaysia</v>
      </c>
      <c r="B102" s="173" t="str">
        <f>'Crisis Indicator Data'!B99</f>
        <v>Displacement</v>
      </c>
      <c r="C102" s="173" t="str">
        <f>'Crisis Indicator Data'!C99</f>
        <v>MYS001</v>
      </c>
      <c r="D102" s="173" t="str">
        <f>'Crisis Indicator Data'!D99</f>
        <v>Malaysia</v>
      </c>
      <c r="E102" s="174" t="str">
        <f>'Crisis Indicator Data'!E99</f>
        <v>MYS</v>
      </c>
      <c r="F102" s="168">
        <f>IF('Crisis Indicator Data'!F99="x","x",IF(LOG('Crisis Indicator Data'!F99)&lt;F$4,0,IF(LOG('Crisis Indicator Data'!F99)&gt;F$3,5,ROUND(5-(F$3-LOG('Crisis Indicator Data'!F99))/(F$3-F$4)*5,1))))</f>
        <v>1.6</v>
      </c>
      <c r="G102" s="165">
        <f>IF('Crisis Indicator Data'!F99="x","x",IF(LEN(E102)&gt;3,('Crisis Indicator Data'!F99/VLOOKUP('Impact of the crisis'!$C102,'Regional Crises'!$B$1:$R$66,4,FALSE)),'Crisis Indicator Data'!F99/VLOOKUP('Impact of the crisis'!$E102,'Country Indicator Data'!$B$4:$P$300,15,FALSE)))</f>
        <v>2.8020088266626084E-2</v>
      </c>
      <c r="H102" s="147">
        <f t="shared" ref="H102:H133" si="39">IF(G102="x","x",IF(G102&lt;H$4,0,IF(G102&gt;H$3,5,ROUND(5-(H$3-G102)/(H$3-H$4)*5,1))))</f>
        <v>0</v>
      </c>
      <c r="I102" s="147">
        <f t="shared" ref="I102:I133" si="40">IF(AND(H102="x",F102="x"),"x",AVERAGE(F102,H102))</f>
        <v>0.8</v>
      </c>
      <c r="J102" s="147">
        <f>IF('Crisis Indicator Data'!G99="x","x",IF(LOG('Crisis Indicator Data'!G99)&lt;J$4,0,IF(LOG('Crisis Indicator Data'!G99)&gt;J$3,5,ROUND(5-(J$3-LOG('Crisis Indicator Data'!G99))/(J$3-J$4)*5,1))))</f>
        <v>3.3</v>
      </c>
      <c r="K102" s="165">
        <f>IF('Crisis Indicator Data'!G99="x","x",IF(LEN(E102)&gt;3,('Crisis Indicator Data'!G99/VLOOKUP('Impact of the crisis'!$C102,'Regional Crises'!$B$1:$R$66,5,FALSE)),'Crisis Indicator Data'!G99/VLOOKUP('Impact of the crisis'!$E102,'Country Indicator Data'!$B$4:$P$300,14,FALSE)))</f>
        <v>0.30861931852939378</v>
      </c>
      <c r="L102" s="147">
        <f t="shared" ref="L102:L133" si="41">IF(K102="x","x",IF(K102&lt;L$4,0,IF(K102&gt;L$3,5,ROUND(5-(L$3-K102)/(L$3-L$4)*5,1))))</f>
        <v>1.5</v>
      </c>
      <c r="M102" s="147">
        <f t="shared" ref="M102:M133" si="42">IF(AND(L102="x",J102="x"),"x",AVERAGE(J102,L102))</f>
        <v>2.4</v>
      </c>
      <c r="N102" s="147">
        <f t="shared" ref="N102:N133" si="43">IF(AND(M102="x",I102="x"),"x",IF(OR(M102="x",I102="x"),AVERAGE(I102,M102),ROUND((5-GEOMEAN(((5-I102)/5*4+1),((5-M102)/5*4+1)))/4*5,1)))</f>
        <v>1.7</v>
      </c>
      <c r="O102" s="147">
        <f>IF('Crisis Indicator Data'!H99="x","x",IF('Crisis Indicator Data'!H99=0,0,IF(LOG('Crisis Indicator Data'!H99)&lt;O$4,0,IF(LOG('Crisis Indicator Data'!H99)&gt;O$3,5,ROUND(5-(O$3-LOG('Crisis Indicator Data'!H99))/(O$3-O$4)*5,1)))))</f>
        <v>4.2</v>
      </c>
      <c r="P102" s="165">
        <f>IF('Crisis Indicator Data'!H99="x","x",'Crisis Indicator Data'!H99/'Crisis Indicator Data'!G99)</f>
        <v>1</v>
      </c>
      <c r="Q102" s="147">
        <f t="shared" ref="Q102:Q133" si="44">IF(P102="x","x",IF(P102&lt;Q$4,0,IF(P102&gt;Q$3,5,ROUND(5-(Q$3-P102)/(Q$3-Q$4)*5,1))))</f>
        <v>5</v>
      </c>
      <c r="R102" s="147">
        <f t="shared" ref="R102:R133" si="45">IF(AND(Q102="x",O102="x"),"x",AVERAGE(O102,Q102))</f>
        <v>4.5999999999999996</v>
      </c>
      <c r="S102" s="147">
        <f>IF('Crisis Indicator Data'!I99="x","x",IF('Crisis Indicator Data'!I99=0,0,IF(LOG('Crisis Indicator Data'!I99)&lt;S$4,0,IF(LOG('Crisis Indicator Data'!I99)&gt;S$3,5,ROUND(5-(S$3-LOG('Crisis Indicator Data'!I99))/(S$3-S$4)*5,1)))))</f>
        <v>3.2</v>
      </c>
      <c r="T102" s="165">
        <f>IF('Crisis Indicator Data'!H99="x","x",IF('Crisis Indicator Data'!I99="x","x",'Crisis Indicator Data'!I99/'Crisis Indicator Data'!H99))</f>
        <v>1.823587710604559E-2</v>
      </c>
      <c r="U102" s="147">
        <f t="shared" ref="U102:U133" si="46">IF(T102="x","x",IF(T102&lt;U$4,0,IF(T102&gt;U$3,5,ROUND(5-(U$3-T102)/(U$3-U$4)*5,1))))</f>
        <v>0.6</v>
      </c>
      <c r="V102" s="147">
        <f t="shared" ref="V102:V133" si="47">IF(AND(U102="x",S102="x"),"x",ROUND(AVERAGE(S102,U102),1))</f>
        <v>1.9</v>
      </c>
      <c r="W102" s="147">
        <f>IF('Crisis Indicator Data'!L99="x","x",IF('Crisis Indicator Data'!L99=0,0,IF(LOG('Crisis Indicator Data'!L99)&lt;W$4,0,IF(LOG('Crisis Indicator Data'!L99)&gt;W$3,5,ROUND(5-(W$3-LOG('Crisis Indicator Data'!L99))/(W$3-W$4)*5,1)))))</f>
        <v>0</v>
      </c>
      <c r="X102" s="166">
        <f>IF(OR('Crisis Indicator Data'!L99="x",'Crisis Indicator Data'!H99="x"),"x",'Crisis Indicator Data'!L99/'Crisis Indicator Data'!H99)</f>
        <v>0</v>
      </c>
      <c r="Y102" s="147">
        <f t="shared" ref="Y102:Y133" si="48">IF(X102="x","x",IF(X102&lt;Y$4,0,IF(X102&gt;Y$3,5,ROUND(5-(Y$3-X102)/(Y$3-Y$4)*5,1))))</f>
        <v>0</v>
      </c>
      <c r="Z102" s="147">
        <f t="shared" ref="Z102:Z133" si="49">IF(AND(Y102="x",W102="x"),"x",ROUND(AVERAGE(W102,Y102),1))</f>
        <v>0</v>
      </c>
      <c r="AA102" s="147">
        <f t="shared" ref="AA102:AA133" si="50">IF(AND(V102="x",Z102="x"),"x",IF(OR(V102="x",Z102="x"),AVERAGE(V102,Z102),ROUND((5-GEOMEAN(((5-V102)/5*4+1),((5-Z102)/5*4+1)))/4*5,1)))</f>
        <v>1</v>
      </c>
      <c r="AB102" s="167">
        <f t="shared" ref="AB102:AB133" si="51">IF(AND(R102="x",AA102="x"),"x",IF(OR(R102="x",AA102="x"),AVERAGE(R102,AA102),ROUND((5-GEOMEAN(((5-R102)/5*4+1),((5-AA102)/5*4+1)))/4*5,1)))</f>
        <v>3.3</v>
      </c>
    </row>
    <row r="103" spans="1:28" x14ac:dyDescent="0.25">
      <c r="A103" s="172" t="str">
        <f>'Crisis Indicator Data'!A100</f>
        <v>Food Security Crisis in Namibia</v>
      </c>
      <c r="B103" s="173" t="str">
        <f>'Crisis Indicator Data'!B100</f>
        <v>Drought</v>
      </c>
      <c r="C103" s="173" t="str">
        <f>'Crisis Indicator Data'!C100</f>
        <v>NAM002</v>
      </c>
      <c r="D103" s="173" t="str">
        <f>'Crisis Indicator Data'!D100</f>
        <v>Namibia</v>
      </c>
      <c r="E103" s="174" t="str">
        <f>'Crisis Indicator Data'!E100</f>
        <v>NAM</v>
      </c>
      <c r="F103" s="168">
        <f>IF('Crisis Indicator Data'!F100="x","x",IF(LOG('Crisis Indicator Data'!F100)&lt;F$4,0,IF(LOG('Crisis Indicator Data'!F100)&gt;F$3,5,ROUND(5-(F$3-LOG('Crisis Indicator Data'!F100))/(F$3-F$4)*5,1))))</f>
        <v>4.9000000000000004</v>
      </c>
      <c r="G103" s="165">
        <f>IF('Crisis Indicator Data'!F100="x","x",IF(LEN(E103)&gt;3,('Crisis Indicator Data'!F100/VLOOKUP('Impact of the crisis'!$C103,'Regional Crises'!$B$1:$R$66,4,FALSE)),'Crisis Indicator Data'!F100/VLOOKUP('Impact of the crisis'!$E103,'Country Indicator Data'!$B$4:$P$300,15,FALSE)))</f>
        <v>1</v>
      </c>
      <c r="H103" s="147">
        <f t="shared" si="39"/>
        <v>5</v>
      </c>
      <c r="I103" s="147">
        <f t="shared" si="40"/>
        <v>4.95</v>
      </c>
      <c r="J103" s="147">
        <f>IF('Crisis Indicator Data'!G100="x","x",IF(LOG('Crisis Indicator Data'!G100)&lt;J$4,0,IF(LOG('Crisis Indicator Data'!G100)&gt;J$3,5,ROUND(5-(J$3-LOG('Crisis Indicator Data'!G100))/(J$3-J$4)*5,1))))</f>
        <v>1.4</v>
      </c>
      <c r="K103" s="165">
        <f>IF('Crisis Indicator Data'!G100="x","x",IF(LEN(E103)&gt;3,('Crisis Indicator Data'!G100/VLOOKUP('Impact of the crisis'!$C103,'Regional Crises'!$B$1:$R$66,5,FALSE)),'Crisis Indicator Data'!G100/VLOOKUP('Impact of the crisis'!$E103,'Country Indicator Data'!$B$4:$P$300,14,FALSE)))</f>
        <v>1</v>
      </c>
      <c r="L103" s="147">
        <f t="shared" si="41"/>
        <v>5</v>
      </c>
      <c r="M103" s="147">
        <f t="shared" si="42"/>
        <v>3.2</v>
      </c>
      <c r="N103" s="147">
        <f t="shared" si="43"/>
        <v>4.3</v>
      </c>
      <c r="O103" s="147">
        <f>IF('Crisis Indicator Data'!H100="x","x",IF('Crisis Indicator Data'!H100=0,0,IF(LOG('Crisis Indicator Data'!H100)&lt;O$4,0,IF(LOG('Crisis Indicator Data'!H100)&gt;O$3,5,ROUND(5-(O$3-LOG('Crisis Indicator Data'!H100))/(O$3-O$4)*5,1)))))</f>
        <v>2.9</v>
      </c>
      <c r="P103" s="165">
        <f>IF('Crisis Indicator Data'!H100="x","x",'Crisis Indicator Data'!H100/'Crisis Indicator Data'!G100)</f>
        <v>0.61998485995457986</v>
      </c>
      <c r="Q103" s="147">
        <f t="shared" si="44"/>
        <v>3.1</v>
      </c>
      <c r="R103" s="147">
        <f t="shared" si="45"/>
        <v>3</v>
      </c>
      <c r="S103" s="147">
        <f>IF('Crisis Indicator Data'!I100="x","x",IF('Crisis Indicator Data'!I100=0,0,IF(LOG('Crisis Indicator Data'!I100)&lt;S$4,0,IF(LOG('Crisis Indicator Data'!I100)&gt;S$3,5,ROUND(5-(S$3-LOG('Crisis Indicator Data'!I100))/(S$3-S$4)*5,1)))))</f>
        <v>0</v>
      </c>
      <c r="T103" s="165">
        <f>IF('Crisis Indicator Data'!H100="x","x",IF('Crisis Indicator Data'!I100="x","x",'Crisis Indicator Data'!I100/'Crisis Indicator Data'!H100))</f>
        <v>0</v>
      </c>
      <c r="U103" s="147">
        <f t="shared" si="46"/>
        <v>0</v>
      </c>
      <c r="V103" s="147">
        <f t="shared" si="47"/>
        <v>0</v>
      </c>
      <c r="W103" s="147">
        <f>IF('Crisis Indicator Data'!L100="x","x",IF('Crisis Indicator Data'!L100=0,0,IF(LOG('Crisis Indicator Data'!L100)&lt;W$4,0,IF(LOG('Crisis Indicator Data'!L100)&gt;W$3,5,ROUND(5-(W$3-LOG('Crisis Indicator Data'!L100))/(W$3-W$4)*5,1)))))</f>
        <v>0</v>
      </c>
      <c r="X103" s="166">
        <f>IF(OR('Crisis Indicator Data'!L100="x",'Crisis Indicator Data'!H100="x"),"x",'Crisis Indicator Data'!L100/'Crisis Indicator Data'!H100)</f>
        <v>0</v>
      </c>
      <c r="Y103" s="147">
        <f t="shared" si="48"/>
        <v>0</v>
      </c>
      <c r="Z103" s="147">
        <f t="shared" si="49"/>
        <v>0</v>
      </c>
      <c r="AA103" s="147">
        <f t="shared" si="50"/>
        <v>0</v>
      </c>
      <c r="AB103" s="167">
        <f t="shared" si="51"/>
        <v>1.7</v>
      </c>
    </row>
    <row r="104" spans="1:28" x14ac:dyDescent="0.25">
      <c r="A104" s="172" t="str">
        <f>'Crisis Indicator Data'!A101</f>
        <v>Multiple crises in Niger</v>
      </c>
      <c r="B104" s="173" t="str">
        <f>'Crisis Indicator Data'!B101</f>
        <v>Conflict,Displacement</v>
      </c>
      <c r="C104" s="173" t="str">
        <f>'Crisis Indicator Data'!C101</f>
        <v>NER001</v>
      </c>
      <c r="D104" s="173" t="str">
        <f>'Crisis Indicator Data'!D101</f>
        <v>Niger</v>
      </c>
      <c r="E104" s="174" t="str">
        <f>'Crisis Indicator Data'!E101</f>
        <v>NER</v>
      </c>
      <c r="F104" s="168">
        <f>IF('Crisis Indicator Data'!F101="x","x",IF(LOG('Crisis Indicator Data'!F101)&lt;F$4,0,IF(LOG('Crisis Indicator Data'!F101)&gt;F$3,5,ROUND(5-(F$3-LOG('Crisis Indicator Data'!F101))/(F$3-F$4)*5,1))))</f>
        <v>4.4000000000000004</v>
      </c>
      <c r="G104" s="165">
        <f>IF('Crisis Indicator Data'!F101="x","x",IF(LEN(E104)&gt;3,('Crisis Indicator Data'!F101/VLOOKUP('Impact of the crisis'!$C104,'Regional Crises'!$B$1:$R$66,4,FALSE)),'Crisis Indicator Data'!F101/VLOOKUP('Impact of the crisis'!$E104,'Country Indicator Data'!$B$4:$P$300,15,FALSE)))</f>
        <v>0.32314202257835323</v>
      </c>
      <c r="H104" s="147">
        <f t="shared" si="39"/>
        <v>1.5</v>
      </c>
      <c r="I104" s="147">
        <f t="shared" si="40"/>
        <v>2.95</v>
      </c>
      <c r="J104" s="147">
        <f>IF('Crisis Indicator Data'!G101="x","x",IF(LOG('Crisis Indicator Data'!G101)&lt;J$4,0,IF(LOG('Crisis Indicator Data'!G101)&gt;J$3,5,ROUND(5-(J$3-LOG('Crisis Indicator Data'!G101))/(J$3-J$4)*5,1))))</f>
        <v>3.7</v>
      </c>
      <c r="K104" s="165">
        <f>IF('Crisis Indicator Data'!G101="x","x",IF(LEN(E104)&gt;3,('Crisis Indicator Data'!G101/VLOOKUP('Impact of the crisis'!$C104,'Regional Crises'!$B$1:$R$66,5,FALSE)),'Crisis Indicator Data'!G101/VLOOKUP('Impact of the crisis'!$E104,'Country Indicator Data'!$B$4:$P$300,14,FALSE)))</f>
        <v>1</v>
      </c>
      <c r="L104" s="147">
        <f t="shared" si="41"/>
        <v>5</v>
      </c>
      <c r="M104" s="147">
        <f t="shared" si="42"/>
        <v>4.3499999999999996</v>
      </c>
      <c r="N104" s="147">
        <f t="shared" si="43"/>
        <v>3.7</v>
      </c>
      <c r="O104" s="147">
        <f>IF('Crisis Indicator Data'!H101="x","x",IF('Crisis Indicator Data'!H101=0,0,IF(LOG('Crisis Indicator Data'!H101)&lt;O$4,0,IF(LOG('Crisis Indicator Data'!H101)&gt;O$3,5,ROUND(5-(O$3-LOG('Crisis Indicator Data'!H101))/(O$3-O$4)*5,1)))))</f>
        <v>3.3</v>
      </c>
      <c r="P104" s="165">
        <f>IF('Crisis Indicator Data'!H101="x","x",'Crisis Indicator Data'!H101/'Crisis Indicator Data'!G101)</f>
        <v>0.25047846889952152</v>
      </c>
      <c r="Q104" s="147">
        <f t="shared" si="44"/>
        <v>1.2</v>
      </c>
      <c r="R104" s="147">
        <f t="shared" si="45"/>
        <v>2.25</v>
      </c>
      <c r="S104" s="147">
        <f>IF('Crisis Indicator Data'!I101="x","x",IF('Crisis Indicator Data'!I101=0,0,IF(LOG('Crisis Indicator Data'!I101)&lt;S$4,0,IF(LOG('Crisis Indicator Data'!I101)&gt;S$3,5,ROUND(5-(S$3-LOG('Crisis Indicator Data'!I101))/(S$3-S$4)*5,1)))))</f>
        <v>4.0999999999999996</v>
      </c>
      <c r="T104" s="165">
        <f>IF('Crisis Indicator Data'!H101="x","x",IF('Crisis Indicator Data'!I101="x","x",'Crisis Indicator Data'!I101/'Crisis Indicator Data'!H101))</f>
        <v>0.22063037249283668</v>
      </c>
      <c r="U104" s="147">
        <f t="shared" si="46"/>
        <v>5</v>
      </c>
      <c r="V104" s="147">
        <f t="shared" si="47"/>
        <v>4.5999999999999996</v>
      </c>
      <c r="W104" s="147">
        <f>IF('Crisis Indicator Data'!L101="x","x",IF('Crisis Indicator Data'!L101=0,0,IF(LOG('Crisis Indicator Data'!L101)&lt;W$4,0,IF(LOG('Crisis Indicator Data'!L101)&gt;W$3,5,ROUND(5-(W$3-LOG('Crisis Indicator Data'!L101))/(W$3-W$4)*5,1)))))</f>
        <v>3.9</v>
      </c>
      <c r="X104" s="166">
        <f>IF(OR('Crisis Indicator Data'!L101="x",'Crisis Indicator Data'!H101="x"),"x",'Crisis Indicator Data'!L101/'Crisis Indicator Data'!H101)</f>
        <v>1.735116205030245E-4</v>
      </c>
      <c r="Y104" s="147">
        <f t="shared" si="48"/>
        <v>5</v>
      </c>
      <c r="Z104" s="147">
        <f t="shared" si="49"/>
        <v>4.5</v>
      </c>
      <c r="AA104" s="147">
        <f t="shared" si="50"/>
        <v>4.5999999999999996</v>
      </c>
      <c r="AB104" s="167">
        <f t="shared" si="51"/>
        <v>3.7</v>
      </c>
    </row>
    <row r="105" spans="1:28" x14ac:dyDescent="0.25">
      <c r="A105" s="172" t="str">
        <f>'Crisis Indicator Data'!A102</f>
        <v>Lake Chad basin crisis in Niger</v>
      </c>
      <c r="B105" s="173" t="str">
        <f>'Crisis Indicator Data'!B102</f>
        <v>Conflict</v>
      </c>
      <c r="C105" s="173" t="str">
        <f>'Crisis Indicator Data'!C102</f>
        <v>NER002</v>
      </c>
      <c r="D105" s="173" t="str">
        <f>'Crisis Indicator Data'!D102</f>
        <v>Niger</v>
      </c>
      <c r="E105" s="174" t="str">
        <f>'Crisis Indicator Data'!E102</f>
        <v>NER</v>
      </c>
      <c r="F105" s="168">
        <f>IF('Crisis Indicator Data'!F102="x","x",IF(LOG('Crisis Indicator Data'!F102)&lt;F$4,0,IF(LOG('Crisis Indicator Data'!F102)&gt;F$3,5,ROUND(5-(F$3-LOG('Crisis Indicator Data'!F102))/(F$3-F$4)*5,1))))</f>
        <v>3.7</v>
      </c>
      <c r="G105" s="165">
        <f>IF('Crisis Indicator Data'!F102="x","x",IF(LEN(E105)&gt;3,('Crisis Indicator Data'!F102/VLOOKUP('Impact of the crisis'!$C105,'Regional Crises'!$B$1:$R$66,4,FALSE)),'Crisis Indicator Data'!F102/VLOOKUP('Impact of the crisis'!$E105,'Country Indicator Data'!$B$4:$P$300,15,FALSE)))</f>
        <v>0.12386989816057473</v>
      </c>
      <c r="H105" s="147">
        <f t="shared" si="39"/>
        <v>0.5</v>
      </c>
      <c r="I105" s="147">
        <f t="shared" si="40"/>
        <v>2.1</v>
      </c>
      <c r="J105" s="147">
        <f>IF('Crisis Indicator Data'!G102="x","x",IF(LOG('Crisis Indicator Data'!G102)&lt;J$4,0,IF(LOG('Crisis Indicator Data'!G102)&gt;J$3,5,ROUND(5-(J$3-LOG('Crisis Indicator Data'!G102))/(J$3-J$4)*5,1))))</f>
        <v>0</v>
      </c>
      <c r="K105" s="165">
        <f>IF('Crisis Indicator Data'!G102="x","x",IF(LEN(E105)&gt;3,('Crisis Indicator Data'!G102/VLOOKUP('Impact of the crisis'!$C105,'Regional Crises'!$B$1:$R$66,5,FALSE)),'Crisis Indicator Data'!G102/VLOOKUP('Impact of the crisis'!$E105,'Country Indicator Data'!$B$4:$P$300,14,FALSE)))</f>
        <v>6.2838915470494416E-2</v>
      </c>
      <c r="L105" s="147">
        <f t="shared" si="41"/>
        <v>0.3</v>
      </c>
      <c r="M105" s="147">
        <f t="shared" si="42"/>
        <v>0.15</v>
      </c>
      <c r="N105" s="147">
        <f t="shared" si="43"/>
        <v>1.2</v>
      </c>
      <c r="O105" s="147">
        <f>IF('Crisis Indicator Data'!H102="x","x",IF('Crisis Indicator Data'!H102=0,0,IF(LOG('Crisis Indicator Data'!H102)&lt;O$4,0,IF(LOG('Crisis Indicator Data'!H102)&gt;O$3,5,ROUND(5-(O$3-LOG('Crisis Indicator Data'!H102))/(O$3-O$4)*5,1)))))</f>
        <v>1.7</v>
      </c>
      <c r="P105" s="165">
        <f>IF('Crisis Indicator Data'!H102="x","x",'Crisis Indicator Data'!H102/'Crisis Indicator Data'!G102)</f>
        <v>0.39974619289340102</v>
      </c>
      <c r="Q105" s="147">
        <f t="shared" si="44"/>
        <v>2</v>
      </c>
      <c r="R105" s="147">
        <f t="shared" si="45"/>
        <v>1.85</v>
      </c>
      <c r="S105" s="147">
        <f>IF('Crisis Indicator Data'!I102="x","x",IF('Crisis Indicator Data'!I102=0,0,IF(LOG('Crisis Indicator Data'!I102)&lt;S$4,0,IF(LOG('Crisis Indicator Data'!I102)&gt;S$3,5,ROUND(5-(S$3-LOG('Crisis Indicator Data'!I102))/(S$3-S$4)*5,1)))))</f>
        <v>3.5</v>
      </c>
      <c r="T105" s="165">
        <f>IF('Crisis Indicator Data'!H102="x","x",IF('Crisis Indicator Data'!I102="x","x",'Crisis Indicator Data'!I102/'Crisis Indicator Data'!H102))</f>
        <v>0.91111111111111109</v>
      </c>
      <c r="U105" s="147">
        <f t="shared" si="46"/>
        <v>5</v>
      </c>
      <c r="V105" s="147">
        <f t="shared" si="47"/>
        <v>4.3</v>
      </c>
      <c r="W105" s="147">
        <f>IF('Crisis Indicator Data'!L102="x","x",IF('Crisis Indicator Data'!L102=0,0,IF(LOG('Crisis Indicator Data'!L102)&lt;W$4,0,IF(LOG('Crisis Indicator Data'!L102)&gt;W$3,5,ROUND(5-(W$3-LOG('Crisis Indicator Data'!L102))/(W$3-W$4)*5,1)))))</f>
        <v>2.2000000000000002</v>
      </c>
      <c r="X105" s="166">
        <f>IF(OR('Crisis Indicator Data'!L102="x",'Crisis Indicator Data'!H102="x"),"x",'Crisis Indicator Data'!L102/'Crisis Indicator Data'!H102)</f>
        <v>1.0793650793650794E-4</v>
      </c>
      <c r="Y105" s="147">
        <f t="shared" si="48"/>
        <v>5</v>
      </c>
      <c r="Z105" s="147">
        <f t="shared" si="49"/>
        <v>3.6</v>
      </c>
      <c r="AA105" s="147">
        <f t="shared" si="50"/>
        <v>4</v>
      </c>
      <c r="AB105" s="167">
        <f t="shared" si="51"/>
        <v>3.1</v>
      </c>
    </row>
    <row r="106" spans="1:28" x14ac:dyDescent="0.25">
      <c r="A106" s="172" t="str">
        <f>'Crisis Indicator Data'!A103</f>
        <v>Mali/Burkina Faso conflict</v>
      </c>
      <c r="B106" s="173" t="str">
        <f>'Crisis Indicator Data'!B103</f>
        <v>Conflict</v>
      </c>
      <c r="C106" s="173" t="str">
        <f>'Crisis Indicator Data'!C103</f>
        <v>NER003</v>
      </c>
      <c r="D106" s="173" t="str">
        <f>'Crisis Indicator Data'!D103</f>
        <v>Niger</v>
      </c>
      <c r="E106" s="174" t="str">
        <f>'Crisis Indicator Data'!E103</f>
        <v>NER</v>
      </c>
      <c r="F106" s="168">
        <f>IF('Crisis Indicator Data'!F103="x","x",IF(LOG('Crisis Indicator Data'!F103)&lt;F$4,0,IF(LOG('Crisis Indicator Data'!F103)&gt;F$3,5,ROUND(5-(F$3-LOG('Crisis Indicator Data'!F103))/(F$3-F$4)*5,1))))</f>
        <v>3.9</v>
      </c>
      <c r="G106" s="165">
        <f>IF('Crisis Indicator Data'!F103="x","x",IF(LEN(E106)&gt;3,('Crisis Indicator Data'!F103/VLOOKUP('Impact of the crisis'!$C106,'Regional Crises'!$B$1:$R$66,4,FALSE)),'Crisis Indicator Data'!F103/VLOOKUP('Impact of the crisis'!$E106,'Country Indicator Data'!$B$4:$P$300,15,FALSE)))</f>
        <v>0.16627615062761505</v>
      </c>
      <c r="H106" s="147">
        <f t="shared" si="39"/>
        <v>0.7</v>
      </c>
      <c r="I106" s="147">
        <f t="shared" si="40"/>
        <v>2.2999999999999998</v>
      </c>
      <c r="J106" s="147">
        <f>IF('Crisis Indicator Data'!G103="x","x",IF(LOG('Crisis Indicator Data'!G103)&lt;J$4,0,IF(LOG('Crisis Indicator Data'!G103)&gt;J$3,5,ROUND(5-(J$3-LOG('Crisis Indicator Data'!G103))/(J$3-J$4)*5,1))))</f>
        <v>2.9</v>
      </c>
      <c r="K106" s="165">
        <f>IF('Crisis Indicator Data'!G103="x","x",IF(LEN(E106)&gt;3,('Crisis Indicator Data'!G103/VLOOKUP('Impact of the crisis'!$C106,'Regional Crises'!$B$1:$R$66,5,FALSE)),'Crisis Indicator Data'!G103/VLOOKUP('Impact of the crisis'!$E106,'Country Indicator Data'!$B$4:$P$300,14,FALSE)))</f>
        <v>0.60207336523125998</v>
      </c>
      <c r="L106" s="147">
        <f t="shared" si="41"/>
        <v>3</v>
      </c>
      <c r="M106" s="147">
        <f t="shared" si="42"/>
        <v>2.95</v>
      </c>
      <c r="N106" s="147">
        <f t="shared" si="43"/>
        <v>2.6</v>
      </c>
      <c r="O106" s="147">
        <f>IF('Crisis Indicator Data'!H103="x","x",IF('Crisis Indicator Data'!H103=0,0,IF(LOG('Crisis Indicator Data'!H103)&lt;O$4,0,IF(LOG('Crisis Indicator Data'!H103)&gt;O$3,5,ROUND(5-(O$3-LOG('Crisis Indicator Data'!H103))/(O$3-O$4)*5,1)))))</f>
        <v>2.9</v>
      </c>
      <c r="P106" s="165">
        <f>IF('Crisis Indicator Data'!H103="x","x",'Crisis Indicator Data'!H103/'Crisis Indicator Data'!G103)</f>
        <v>0.23165562913907284</v>
      </c>
      <c r="Q106" s="147">
        <f t="shared" si="44"/>
        <v>1.1000000000000001</v>
      </c>
      <c r="R106" s="147">
        <f t="shared" si="45"/>
        <v>2</v>
      </c>
      <c r="S106" s="147">
        <f>IF('Crisis Indicator Data'!I103="x","x",IF('Crisis Indicator Data'!I103=0,0,IF(LOG('Crisis Indicator Data'!I103)&lt;S$4,0,IF(LOG('Crisis Indicator Data'!I103)&gt;S$3,5,ROUND(5-(S$3-LOG('Crisis Indicator Data'!I103))/(S$3-S$4)*5,1)))))</f>
        <v>3.6</v>
      </c>
      <c r="T106" s="165">
        <f>IF('Crisis Indicator Data'!H103="x","x",IF('Crisis Indicator Data'!I103="x","x",'Crisis Indicator Data'!I103/'Crisis Indicator Data'!H103))</f>
        <v>0.19153802172670098</v>
      </c>
      <c r="U106" s="147">
        <f t="shared" si="46"/>
        <v>5</v>
      </c>
      <c r="V106" s="147">
        <f t="shared" si="47"/>
        <v>4.3</v>
      </c>
      <c r="W106" s="147">
        <f>IF('Crisis Indicator Data'!L103="x","x",IF('Crisis Indicator Data'!L103=0,0,IF(LOG('Crisis Indicator Data'!L103)&lt;W$4,0,IF(LOG('Crisis Indicator Data'!L103)&gt;W$3,5,ROUND(5-(W$3-LOG('Crisis Indicator Data'!L103))/(W$3-W$4)*5,1)))))</f>
        <v>3.8</v>
      </c>
      <c r="X106" s="166">
        <f>IF(OR('Crisis Indicator Data'!L103="x",'Crisis Indicator Data'!H103="x"),"x",'Crisis Indicator Data'!L103/'Crisis Indicator Data'!H103)</f>
        <v>2.7901658090337335E-4</v>
      </c>
      <c r="Y106" s="147">
        <f t="shared" si="48"/>
        <v>5</v>
      </c>
      <c r="Z106" s="147">
        <f t="shared" si="49"/>
        <v>4.4000000000000004</v>
      </c>
      <c r="AA106" s="147">
        <f t="shared" si="50"/>
        <v>4.4000000000000004</v>
      </c>
      <c r="AB106" s="167">
        <f t="shared" si="51"/>
        <v>3.4</v>
      </c>
    </row>
    <row r="107" spans="1:28" x14ac:dyDescent="0.25">
      <c r="A107" s="172" t="str">
        <f>'Crisis Indicator Data'!A104</f>
        <v>Nigerian Refugees</v>
      </c>
      <c r="B107" s="173" t="str">
        <f>'Crisis Indicator Data'!B104</f>
        <v>Displacement</v>
      </c>
      <c r="C107" s="173" t="str">
        <f>'Crisis Indicator Data'!C104</f>
        <v>NER004</v>
      </c>
      <c r="D107" s="173" t="str">
        <f>'Crisis Indicator Data'!D104</f>
        <v>Niger</v>
      </c>
      <c r="E107" s="174" t="str">
        <f>'Crisis Indicator Data'!E104</f>
        <v>NER</v>
      </c>
      <c r="F107" s="168">
        <f>IF('Crisis Indicator Data'!F104="x","x",IF(LOG('Crisis Indicator Data'!F104)&lt;F$4,0,IF(LOG('Crisis Indicator Data'!F104)&gt;F$3,5,ROUND(5-(F$3-LOG('Crisis Indicator Data'!F104))/(F$3-F$4)*5,1))))</f>
        <v>2.7</v>
      </c>
      <c r="G107" s="165">
        <f>IF('Crisis Indicator Data'!F104="x","x",IF(LEN(E107)&gt;3,('Crisis Indicator Data'!F104/VLOOKUP('Impact of the crisis'!$C107,'Regional Crises'!$B$1:$R$66,4,FALSE)),'Crisis Indicator Data'!F104/VLOOKUP('Impact of the crisis'!$E107,'Country Indicator Data'!$B$4:$P$300,15,FALSE)))</f>
        <v>3.2995973790163419E-2</v>
      </c>
      <c r="H107" s="147">
        <f t="shared" si="39"/>
        <v>0.1</v>
      </c>
      <c r="I107" s="147">
        <f t="shared" si="40"/>
        <v>1.4000000000000001</v>
      </c>
      <c r="J107" s="147">
        <f>IF('Crisis Indicator Data'!G104="x","x",IF(LOG('Crisis Indicator Data'!G104)&lt;J$4,0,IF(LOG('Crisis Indicator Data'!G104)&gt;J$3,5,ROUND(5-(J$3-LOG('Crisis Indicator Data'!G104))/(J$3-J$4)*5,1))))</f>
        <v>2.1</v>
      </c>
      <c r="K107" s="165">
        <f>IF('Crisis Indicator Data'!G104="x","x",IF(LEN(E107)&gt;3,('Crisis Indicator Data'!G104/VLOOKUP('Impact of the crisis'!$C107,'Regional Crises'!$B$1:$R$66,5,FALSE)),'Crisis Indicator Data'!G104/VLOOKUP('Impact of the crisis'!$E107,'Country Indicator Data'!$B$4:$P$300,14,FALSE)))</f>
        <v>0.3350877192982456</v>
      </c>
      <c r="L107" s="147">
        <f t="shared" si="41"/>
        <v>1.6</v>
      </c>
      <c r="M107" s="147">
        <f t="shared" si="42"/>
        <v>1.85</v>
      </c>
      <c r="N107" s="147">
        <f t="shared" si="43"/>
        <v>1.6</v>
      </c>
      <c r="O107" s="147">
        <f>IF('Crisis Indicator Data'!H104="x","x",IF('Crisis Indicator Data'!H104=0,0,IF(LOG('Crisis Indicator Data'!H104)&lt;O$4,0,IF(LOG('Crisis Indicator Data'!H104)&gt;O$3,5,ROUND(5-(O$3-LOG('Crisis Indicator Data'!H104))/(O$3-O$4)*5,1)))))</f>
        <v>2.4</v>
      </c>
      <c r="P107" s="165">
        <f>IF('Crisis Indicator Data'!H104="x","x",'Crisis Indicator Data'!H104/'Crisis Indicator Data'!G104)</f>
        <v>0.19585911470728223</v>
      </c>
      <c r="Q107" s="147">
        <f t="shared" si="44"/>
        <v>0.9</v>
      </c>
      <c r="R107" s="147">
        <f t="shared" si="45"/>
        <v>1.65</v>
      </c>
      <c r="S107" s="147">
        <f>IF('Crisis Indicator Data'!I104="x","x",IF('Crisis Indicator Data'!I104=0,0,IF(LOG('Crisis Indicator Data'!I104)&lt;S$4,0,IF(LOG('Crisis Indicator Data'!I104)&gt;S$3,5,ROUND(5-(S$3-LOG('Crisis Indicator Data'!I104))/(S$3-S$4)*5,1)))))</f>
        <v>2.7</v>
      </c>
      <c r="T107" s="165">
        <f>IF('Crisis Indicator Data'!H104="x","x",IF('Crisis Indicator Data'!I104="x","x",'Crisis Indicator Data'!I104/'Crisis Indicator Data'!H104))</f>
        <v>8.748481166464156E-2</v>
      </c>
      <c r="U107" s="147">
        <f t="shared" si="46"/>
        <v>2.9</v>
      </c>
      <c r="V107" s="147">
        <f t="shared" si="47"/>
        <v>2.8</v>
      </c>
      <c r="W107" s="147">
        <f>IF('Crisis Indicator Data'!L104="x","x",IF('Crisis Indicator Data'!L104=0,0,IF(LOG('Crisis Indicator Data'!L104)&lt;W$4,0,IF(LOG('Crisis Indicator Data'!L104)&gt;W$3,5,ROUND(5-(W$3-LOG('Crisis Indicator Data'!L104))/(W$3-W$4)*5,1)))))</f>
        <v>1.7</v>
      </c>
      <c r="X107" s="166">
        <f>IF(OR('Crisis Indicator Data'!L104="x",'Crisis Indicator Data'!H104="x"),"x",'Crisis Indicator Data'!L104/'Crisis Indicator Data'!H104)</f>
        <v>1.8226002430133658E-5</v>
      </c>
      <c r="Y107" s="147">
        <f t="shared" si="48"/>
        <v>0.9</v>
      </c>
      <c r="Z107" s="147">
        <f t="shared" si="49"/>
        <v>1.3</v>
      </c>
      <c r="AA107" s="147">
        <f t="shared" si="50"/>
        <v>2.1</v>
      </c>
      <c r="AB107" s="167">
        <f t="shared" si="51"/>
        <v>1.9</v>
      </c>
    </row>
    <row r="108" spans="1:28" x14ac:dyDescent="0.25">
      <c r="A108" s="172" t="str">
        <f>'Crisis Indicator Data'!A105</f>
        <v>Complex crisis in Nigeria</v>
      </c>
      <c r="B108" s="173" t="str">
        <f>'Crisis Indicator Data'!B105</f>
        <v>Conflict,Displacement,Violence</v>
      </c>
      <c r="C108" s="173" t="str">
        <f>'Crisis Indicator Data'!C105</f>
        <v>NGA001</v>
      </c>
      <c r="D108" s="173" t="str">
        <f>'Crisis Indicator Data'!D105</f>
        <v>Nigeria</v>
      </c>
      <c r="E108" s="174" t="str">
        <f>'Crisis Indicator Data'!E105</f>
        <v>NGA</v>
      </c>
      <c r="F108" s="168">
        <f>IF('Crisis Indicator Data'!F105="x","x",IF(LOG('Crisis Indicator Data'!F105)&lt;F$4,0,IF(LOG('Crisis Indicator Data'!F105)&gt;F$3,5,ROUND(5-(F$3-LOG('Crisis Indicator Data'!F105))/(F$3-F$4)*5,1))))</f>
        <v>4.9000000000000004</v>
      </c>
      <c r="G108" s="165">
        <f>IF('Crisis Indicator Data'!F105="x","x",IF(LEN(E108)&gt;3,('Crisis Indicator Data'!F105/VLOOKUP('Impact of the crisis'!$C108,'Regional Crises'!$B$1:$R$66,4,FALSE)),'Crisis Indicator Data'!F105/VLOOKUP('Impact of the crisis'!$E108,'Country Indicator Data'!$B$4:$P$300,15,FALSE)))</f>
        <v>1</v>
      </c>
      <c r="H108" s="147">
        <f t="shared" si="39"/>
        <v>5</v>
      </c>
      <c r="I108" s="147">
        <f t="shared" si="40"/>
        <v>4.95</v>
      </c>
      <c r="J108" s="147">
        <f>IF('Crisis Indicator Data'!G105="x","x",IF(LOG('Crisis Indicator Data'!G105)&lt;J$4,0,IF(LOG('Crisis Indicator Data'!G105)&gt;J$3,5,ROUND(5-(J$3-LOG('Crisis Indicator Data'!G105))/(J$3-J$4)*5,1))))</f>
        <v>5</v>
      </c>
      <c r="K108" s="165">
        <f>IF('Crisis Indicator Data'!G105="x","x",IF(LEN(E108)&gt;3,('Crisis Indicator Data'!G105/VLOOKUP('Impact of the crisis'!$C108,'Regional Crises'!$B$1:$R$66,5,FALSE)),'Crisis Indicator Data'!G105/VLOOKUP('Impact of the crisis'!$E108,'Country Indicator Data'!$B$4:$P$300,14,FALSE)))</f>
        <v>0.85669448194957831</v>
      </c>
      <c r="L108" s="147">
        <f t="shared" si="41"/>
        <v>4.3</v>
      </c>
      <c r="M108" s="147">
        <f t="shared" si="42"/>
        <v>4.6500000000000004</v>
      </c>
      <c r="N108" s="147">
        <f t="shared" si="43"/>
        <v>4.8</v>
      </c>
      <c r="O108" s="147">
        <f>IF('Crisis Indicator Data'!H105="x","x",IF('Crisis Indicator Data'!H105=0,0,IF(LOG('Crisis Indicator Data'!H105)&lt;O$4,0,IF(LOG('Crisis Indicator Data'!H105)&gt;O$3,5,ROUND(5-(O$3-LOG('Crisis Indicator Data'!H105))/(O$3-O$4)*5,1)))))</f>
        <v>5</v>
      </c>
      <c r="P108" s="165">
        <f>IF('Crisis Indicator Data'!H105="x","x",'Crisis Indicator Data'!H105/'Crisis Indicator Data'!G105)</f>
        <v>0.45871550151661561</v>
      </c>
      <c r="Q108" s="147">
        <f t="shared" si="44"/>
        <v>2.2999999999999998</v>
      </c>
      <c r="R108" s="147">
        <f t="shared" si="45"/>
        <v>3.65</v>
      </c>
      <c r="S108" s="147">
        <f>IF('Crisis Indicator Data'!I105="x","x",IF('Crisis Indicator Data'!I105=0,0,IF(LOG('Crisis Indicator Data'!I105)&lt;S$4,0,IF(LOG('Crisis Indicator Data'!I105)&gt;S$3,5,ROUND(5-(S$3-LOG('Crisis Indicator Data'!I105))/(S$3-S$4)*5,1)))))</f>
        <v>5</v>
      </c>
      <c r="T108" s="165">
        <f>IF('Crisis Indicator Data'!H105="x","x",IF('Crisis Indicator Data'!I105="x","x",'Crisis Indicator Data'!I105/'Crisis Indicator Data'!H105))</f>
        <v>6.7712792321903303E-2</v>
      </c>
      <c r="U108" s="147">
        <f t="shared" si="46"/>
        <v>2.2999999999999998</v>
      </c>
      <c r="V108" s="147">
        <f t="shared" si="47"/>
        <v>3.7</v>
      </c>
      <c r="W108" s="147">
        <f>IF('Crisis Indicator Data'!L105="x","x",IF('Crisis Indicator Data'!L105=0,0,IF(LOG('Crisis Indicator Data'!L105)&lt;W$4,0,IF(LOG('Crisis Indicator Data'!L105)&gt;W$3,5,ROUND(5-(W$3-LOG('Crisis Indicator Data'!L105))/(W$3-W$4)*5,1)))))</f>
        <v>5</v>
      </c>
      <c r="X108" s="166">
        <f>IF(OR('Crisis Indicator Data'!L105="x",'Crisis Indicator Data'!H105="x"),"x",'Crisis Indicator Data'!L105/'Crisis Indicator Data'!H105)</f>
        <v>4.4169332672464293E-5</v>
      </c>
      <c r="Y108" s="147">
        <f t="shared" si="48"/>
        <v>2.2000000000000002</v>
      </c>
      <c r="Z108" s="147">
        <f t="shared" si="49"/>
        <v>3.6</v>
      </c>
      <c r="AA108" s="147">
        <f t="shared" si="50"/>
        <v>3.7</v>
      </c>
      <c r="AB108" s="167">
        <f t="shared" si="51"/>
        <v>3.7</v>
      </c>
    </row>
    <row r="109" spans="1:28" x14ac:dyDescent="0.25">
      <c r="A109" s="172" t="str">
        <f>'Crisis Indicator Data'!A106</f>
        <v>Middle belt conflict</v>
      </c>
      <c r="B109" s="173" t="str">
        <f>'Crisis Indicator Data'!B106</f>
        <v>Violence</v>
      </c>
      <c r="C109" s="173" t="str">
        <f>'Crisis Indicator Data'!C106</f>
        <v>NGA003</v>
      </c>
      <c r="D109" s="173" t="str">
        <f>'Crisis Indicator Data'!D106</f>
        <v>Nigeria</v>
      </c>
      <c r="E109" s="174" t="str">
        <f>'Crisis Indicator Data'!E106</f>
        <v>NGA</v>
      </c>
      <c r="F109" s="168">
        <f>IF('Crisis Indicator Data'!F106="x","x",IF(LOG('Crisis Indicator Data'!F106)&lt;F$4,0,IF(LOG('Crisis Indicator Data'!F106)&gt;F$3,5,ROUND(5-(F$3-LOG('Crisis Indicator Data'!F106))/(F$3-F$4)*5,1))))</f>
        <v>3.6</v>
      </c>
      <c r="G109" s="165">
        <f>IF('Crisis Indicator Data'!F106="x","x",IF(LEN(E109)&gt;3,('Crisis Indicator Data'!F106/VLOOKUP('Impact of the crisis'!$C109,'Regional Crises'!$B$1:$R$66,4,FALSE)),'Crisis Indicator Data'!F106/VLOOKUP('Impact of the crisis'!$E109,'Country Indicator Data'!$B$4:$P$300,15,FALSE)))</f>
        <v>0.15697047553169297</v>
      </c>
      <c r="H109" s="147">
        <f t="shared" si="39"/>
        <v>0.7</v>
      </c>
      <c r="I109" s="147">
        <f t="shared" si="40"/>
        <v>2.15</v>
      </c>
      <c r="J109" s="147">
        <f>IF('Crisis Indicator Data'!G106="x","x",IF(LOG('Crisis Indicator Data'!G106)&lt;J$4,0,IF(LOG('Crisis Indicator Data'!G106)&gt;J$3,5,ROUND(5-(J$3-LOG('Crisis Indicator Data'!G106))/(J$3-J$4)*5,1))))</f>
        <v>4.2</v>
      </c>
      <c r="K109" s="165">
        <f>IF('Crisis Indicator Data'!G106="x","x",IF(LEN(E109)&gt;3,('Crisis Indicator Data'!G106/VLOOKUP('Impact of the crisis'!$C109,'Regional Crises'!$B$1:$R$66,5,FALSE)),'Crisis Indicator Data'!G106/VLOOKUP('Impact of the crisis'!$E109,'Country Indicator Data'!$B$4:$P$300,14,FALSE)))</f>
        <v>7.9683038579871177E-2</v>
      </c>
      <c r="L109" s="147">
        <f t="shared" si="41"/>
        <v>0.4</v>
      </c>
      <c r="M109" s="147">
        <f t="shared" si="42"/>
        <v>2.3000000000000003</v>
      </c>
      <c r="N109" s="147">
        <f t="shared" si="43"/>
        <v>2.2000000000000002</v>
      </c>
      <c r="O109" s="147">
        <f>IF('Crisis Indicator Data'!H106="x","x",IF('Crisis Indicator Data'!H106=0,0,IF(LOG('Crisis Indicator Data'!H106)&lt;O$4,0,IF(LOG('Crisis Indicator Data'!H106)&gt;O$3,5,ROUND(5-(O$3-LOG('Crisis Indicator Data'!H106))/(O$3-O$4)*5,1)))))</f>
        <v>4</v>
      </c>
      <c r="P109" s="165">
        <f>IF('Crisis Indicator Data'!H106="x","x",'Crisis Indicator Data'!H106/'Crisis Indicator Data'!G106)</f>
        <v>0.46916666666666668</v>
      </c>
      <c r="Q109" s="147">
        <f t="shared" si="44"/>
        <v>2.2999999999999998</v>
      </c>
      <c r="R109" s="147">
        <f t="shared" si="45"/>
        <v>3.15</v>
      </c>
      <c r="S109" s="147">
        <f>IF('Crisis Indicator Data'!I106="x","x",IF('Crisis Indicator Data'!I106=0,0,IF(LOG('Crisis Indicator Data'!I106)&lt;S$4,0,IF(LOG('Crisis Indicator Data'!I106)&gt;S$3,5,ROUND(5-(S$3-LOG('Crisis Indicator Data'!I106))/(S$3-S$4)*5,1)))))</f>
        <v>3.9</v>
      </c>
      <c r="T109" s="165">
        <f>IF('Crisis Indicator Data'!H106="x","x",IF('Crisis Indicator Data'!I106="x","x",'Crisis Indicator Data'!I106/'Crisis Indicator Data'!H106))</f>
        <v>6.879810538780344E-2</v>
      </c>
      <c r="U109" s="147">
        <f t="shared" si="46"/>
        <v>2.2999999999999998</v>
      </c>
      <c r="V109" s="147">
        <f t="shared" si="47"/>
        <v>3.1</v>
      </c>
      <c r="W109" s="147">
        <f>IF('Crisis Indicator Data'!L106="x","x",IF('Crisis Indicator Data'!L106=0,0,IF(LOG('Crisis Indicator Data'!L106)&lt;W$4,0,IF(LOG('Crisis Indicator Data'!L106)&gt;W$3,5,ROUND(5-(W$3-LOG('Crisis Indicator Data'!L106))/(W$3-W$4)*5,1)))))</f>
        <v>4</v>
      </c>
      <c r="X109" s="166">
        <f>IF(OR('Crisis Indicator Data'!L106="x",'Crisis Indicator Data'!H106="x"),"x",'Crisis Indicator Data'!L106/'Crisis Indicator Data'!H106)</f>
        <v>7.6021314387211369E-5</v>
      </c>
      <c r="Y109" s="147">
        <f t="shared" si="48"/>
        <v>3.8</v>
      </c>
      <c r="Z109" s="147">
        <f t="shared" si="49"/>
        <v>3.9</v>
      </c>
      <c r="AA109" s="147">
        <f t="shared" si="50"/>
        <v>3.5</v>
      </c>
      <c r="AB109" s="167">
        <f t="shared" si="51"/>
        <v>3.3</v>
      </c>
    </row>
    <row r="110" spans="1:28" x14ac:dyDescent="0.25">
      <c r="A110" s="172" t="str">
        <f>'Crisis Indicator Data'!A107</f>
        <v>Lake Chad basin crisis in Nigeria</v>
      </c>
      <c r="B110" s="173" t="str">
        <f>'Crisis Indicator Data'!B107</f>
        <v>Conflict,Displacement</v>
      </c>
      <c r="C110" s="173" t="str">
        <f>'Crisis Indicator Data'!C107</f>
        <v>NGA004</v>
      </c>
      <c r="D110" s="173" t="str">
        <f>'Crisis Indicator Data'!D107</f>
        <v>Nigeria</v>
      </c>
      <c r="E110" s="174" t="str">
        <f>'Crisis Indicator Data'!E107</f>
        <v>NGA</v>
      </c>
      <c r="F110" s="168">
        <f>IF('Crisis Indicator Data'!F107="x","x",IF(LOG('Crisis Indicator Data'!F107)&lt;F$4,0,IF(LOG('Crisis Indicator Data'!F107)&gt;F$3,5,ROUND(5-(F$3-LOG('Crisis Indicator Data'!F107))/(F$3-F$4)*5,1))))</f>
        <v>3.7</v>
      </c>
      <c r="G110" s="165">
        <f>IF('Crisis Indicator Data'!F107="x","x",IF(LEN(E110)&gt;3,('Crisis Indicator Data'!F107/VLOOKUP('Impact of the crisis'!$C110,'Regional Crises'!$B$1:$R$66,4,FALSE)),'Crisis Indicator Data'!F107/VLOOKUP('Impact of the crisis'!$E110,'Country Indicator Data'!$B$4:$P$300,15,FALSE)))</f>
        <v>0.17338954950206967</v>
      </c>
      <c r="H110" s="147">
        <f t="shared" si="39"/>
        <v>0.8</v>
      </c>
      <c r="I110" s="147">
        <f t="shared" si="40"/>
        <v>2.25</v>
      </c>
      <c r="J110" s="147">
        <f>IF('Crisis Indicator Data'!G107="x","x",IF(LOG('Crisis Indicator Data'!G107)&lt;J$4,0,IF(LOG('Crisis Indicator Data'!G107)&gt;J$3,5,ROUND(5-(J$3-LOG('Crisis Indicator Data'!G107))/(J$3-J$4)*5,1))))</f>
        <v>4</v>
      </c>
      <c r="K110" s="165">
        <f>IF('Crisis Indicator Data'!G107="x","x",IF(LEN(E110)&gt;3,('Crisis Indicator Data'!G107/VLOOKUP('Impact of the crisis'!$C110,'Regional Crises'!$B$1:$R$66,5,FALSE)),'Crisis Indicator Data'!G107/VLOOKUP('Impact of the crisis'!$E110,'Country Indicator Data'!$B$4:$P$300,14,FALSE)))</f>
        <v>7.1272051174218115E-2</v>
      </c>
      <c r="L110" s="147">
        <f t="shared" si="41"/>
        <v>0.3</v>
      </c>
      <c r="M110" s="147">
        <f t="shared" si="42"/>
        <v>2.15</v>
      </c>
      <c r="N110" s="147">
        <f t="shared" si="43"/>
        <v>2.2000000000000002</v>
      </c>
      <c r="O110" s="147">
        <f>IF('Crisis Indicator Data'!H107="x","x",IF('Crisis Indicator Data'!H107=0,0,IF(LOG('Crisis Indicator Data'!H107)&lt;O$4,0,IF(LOG('Crisis Indicator Data'!H107)&gt;O$3,5,ROUND(5-(O$3-LOG('Crisis Indicator Data'!H107))/(O$3-O$4)*5,1)))))</f>
        <v>4.5</v>
      </c>
      <c r="P110" s="165">
        <f>IF('Crisis Indicator Data'!H107="x","x",'Crisis Indicator Data'!H107/'Crisis Indicator Data'!G107)</f>
        <v>1</v>
      </c>
      <c r="Q110" s="147">
        <f t="shared" si="44"/>
        <v>5</v>
      </c>
      <c r="R110" s="147">
        <f t="shared" si="45"/>
        <v>4.75</v>
      </c>
      <c r="S110" s="147">
        <f>IF('Crisis Indicator Data'!I107="x","x",IF('Crisis Indicator Data'!I107=0,0,IF(LOG('Crisis Indicator Data'!I107)&lt;S$4,0,IF(LOG('Crisis Indicator Data'!I107)&gt;S$3,5,ROUND(5-(S$3-LOG('Crisis Indicator Data'!I107))/(S$3-S$4)*5,1)))))</f>
        <v>5</v>
      </c>
      <c r="T110" s="165">
        <f>IF('Crisis Indicator Data'!H107="x","x",IF('Crisis Indicator Data'!I107="x","x",'Crisis Indicator Data'!I107/'Crisis Indicator Data'!H107))</f>
        <v>0.28801242236024843</v>
      </c>
      <c r="U110" s="147">
        <f t="shared" si="46"/>
        <v>5</v>
      </c>
      <c r="V110" s="147">
        <f t="shared" si="47"/>
        <v>5</v>
      </c>
      <c r="W110" s="147">
        <f>IF('Crisis Indicator Data'!L107="x","x",IF('Crisis Indicator Data'!L107=0,0,IF(LOG('Crisis Indicator Data'!L107)&lt;W$4,0,IF(LOG('Crisis Indicator Data'!L107)&gt;W$3,5,ROUND(5-(W$3-LOG('Crisis Indicator Data'!L107))/(W$3-W$4)*5,1)))))</f>
        <v>4.5</v>
      </c>
      <c r="X110" s="166">
        <f>IF(OR('Crisis Indicator Data'!L107="x",'Crisis Indicator Data'!H107="x"),"x",'Crisis Indicator Data'!L107/'Crisis Indicator Data'!H107)</f>
        <v>8.5341614906832302E-5</v>
      </c>
      <c r="Y110" s="147">
        <f t="shared" si="48"/>
        <v>4.3</v>
      </c>
      <c r="Z110" s="147">
        <f t="shared" si="49"/>
        <v>4.4000000000000004</v>
      </c>
      <c r="AA110" s="147">
        <f t="shared" si="50"/>
        <v>4.7</v>
      </c>
      <c r="AB110" s="167">
        <f t="shared" si="51"/>
        <v>4.7</v>
      </c>
    </row>
    <row r="111" spans="1:28" x14ac:dyDescent="0.25">
      <c r="A111" s="172" t="str">
        <f>'Crisis Indicator Data'!A108</f>
        <v>Northwest Banditry</v>
      </c>
      <c r="B111" s="173" t="str">
        <f>'Crisis Indicator Data'!B108</f>
        <v>Violence,Displacement</v>
      </c>
      <c r="C111" s="173" t="str">
        <f>'Crisis Indicator Data'!C108</f>
        <v>NGA007</v>
      </c>
      <c r="D111" s="173" t="str">
        <f>'Crisis Indicator Data'!D108</f>
        <v>Nigeria</v>
      </c>
      <c r="E111" s="174" t="str">
        <f>'Crisis Indicator Data'!E108</f>
        <v>NGA</v>
      </c>
      <c r="F111" s="168">
        <f>IF('Crisis Indicator Data'!F108="x","x",IF(LOG('Crisis Indicator Data'!F108)&lt;F$4,0,IF(LOG('Crisis Indicator Data'!F108)&gt;F$3,5,ROUND(5-(F$3-LOG('Crisis Indicator Data'!F108))/(F$3-F$4)*5,1))))</f>
        <v>4</v>
      </c>
      <c r="G111" s="165">
        <f>IF('Crisis Indicator Data'!F108="x","x",IF(LEN(E111)&gt;3,('Crisis Indicator Data'!F108/VLOOKUP('Impact of the crisis'!$C111,'Regional Crises'!$B$1:$R$66,4,FALSE)),'Crisis Indicator Data'!F108/VLOOKUP('Impact of the crisis'!$E111,'Country Indicator Data'!$B$4:$P$300,15,FALSE)))</f>
        <v>0.26099673902302445</v>
      </c>
      <c r="H111" s="147">
        <f t="shared" si="39"/>
        <v>1.2</v>
      </c>
      <c r="I111" s="147">
        <f t="shared" si="40"/>
        <v>2.6</v>
      </c>
      <c r="J111" s="147">
        <f>IF('Crisis Indicator Data'!G108="x","x",IF(LOG('Crisis Indicator Data'!G108)&lt;J$4,0,IF(LOG('Crisis Indicator Data'!G108)&gt;J$3,5,ROUND(5-(J$3-LOG('Crisis Indicator Data'!G108))/(J$3-J$4)*5,1))))</f>
        <v>5</v>
      </c>
      <c r="K111" s="165">
        <f>IF('Crisis Indicator Data'!G108="x","x",IF(LEN(E111)&gt;3,('Crisis Indicator Data'!G108/VLOOKUP('Impact of the crisis'!$C111,'Regional Crises'!$B$1:$R$66,5,FALSE)),'Crisis Indicator Data'!G108/VLOOKUP('Impact of the crisis'!$E111,'Country Indicator Data'!$B$4:$P$300,14,FALSE)))</f>
        <v>0.18923836295624072</v>
      </c>
      <c r="L111" s="147">
        <f t="shared" si="41"/>
        <v>0.9</v>
      </c>
      <c r="M111" s="147">
        <f t="shared" si="42"/>
        <v>2.95</v>
      </c>
      <c r="N111" s="147">
        <f t="shared" si="43"/>
        <v>2.8</v>
      </c>
      <c r="O111" s="147">
        <f>IF('Crisis Indicator Data'!H108="x","x",IF('Crisis Indicator Data'!H108=0,0,IF(LOG('Crisis Indicator Data'!H108)&lt;O$4,0,IF(LOG('Crisis Indicator Data'!H108)&gt;O$3,5,ROUND(5-(O$3-LOG('Crisis Indicator Data'!H108))/(O$3-O$4)*5,1)))))</f>
        <v>4.8</v>
      </c>
      <c r="P111" s="165">
        <f>IF('Crisis Indicator Data'!H108="x","x",'Crisis Indicator Data'!H108/'Crisis Indicator Data'!G108)</f>
        <v>0.54362777205951152</v>
      </c>
      <c r="Q111" s="147">
        <f t="shared" si="44"/>
        <v>2.7</v>
      </c>
      <c r="R111" s="147">
        <f t="shared" si="45"/>
        <v>3.75</v>
      </c>
      <c r="S111" s="147">
        <f>IF('Crisis Indicator Data'!I108="x","x",IF('Crisis Indicator Data'!I108=0,0,IF(LOG('Crisis Indicator Data'!I108)&lt;S$4,0,IF(LOG('Crisis Indicator Data'!I108)&gt;S$3,5,ROUND(5-(S$3-LOG('Crisis Indicator Data'!I108))/(S$3-S$4)*5,1)))))</f>
        <v>4.0999999999999996</v>
      </c>
      <c r="T111" s="165">
        <f>IF('Crisis Indicator Data'!H108="x","x",IF('Crisis Indicator Data'!I108="x","x",'Crisis Indicator Data'!I108/'Crisis Indicator Data'!H108))</f>
        <v>2.9562373596109987E-2</v>
      </c>
      <c r="U111" s="147">
        <f t="shared" si="46"/>
        <v>1</v>
      </c>
      <c r="V111" s="147">
        <f t="shared" si="47"/>
        <v>2.6</v>
      </c>
      <c r="W111" s="147">
        <f>IF('Crisis Indicator Data'!L108="x","x",IF('Crisis Indicator Data'!L108=0,0,IF(LOG('Crisis Indicator Data'!L108)&lt;W$4,0,IF(LOG('Crisis Indicator Data'!L108)&gt;W$3,5,ROUND(5-(W$3-LOG('Crisis Indicator Data'!L108))/(W$3-W$4)*5,1)))))</f>
        <v>4.4000000000000004</v>
      </c>
      <c r="X111" s="166">
        <f>IF(OR('Crisis Indicator Data'!L108="x",'Crisis Indicator Data'!H108="x"),"x",'Crisis Indicator Data'!L108/'Crisis Indicator Data'!H108)</f>
        <v>5.077671156245966E-5</v>
      </c>
      <c r="Y111" s="147">
        <f t="shared" si="48"/>
        <v>2.5</v>
      </c>
      <c r="Z111" s="147">
        <f t="shared" si="49"/>
        <v>3.5</v>
      </c>
      <c r="AA111" s="147">
        <f t="shared" si="50"/>
        <v>3.1</v>
      </c>
      <c r="AB111" s="167">
        <f t="shared" si="51"/>
        <v>3.4</v>
      </c>
    </row>
    <row r="112" spans="1:28" x14ac:dyDescent="0.25">
      <c r="A112" s="172" t="str">
        <f>'Crisis Indicator Data'!A109</f>
        <v>Cameroonian Refugees in Nigeria</v>
      </c>
      <c r="B112" s="173" t="str">
        <f>'Crisis Indicator Data'!B109</f>
        <v>Displacement</v>
      </c>
      <c r="C112" s="173" t="str">
        <f>'Crisis Indicator Data'!C109</f>
        <v>NGA008</v>
      </c>
      <c r="D112" s="173" t="str">
        <f>'Crisis Indicator Data'!D109</f>
        <v>Nigeria</v>
      </c>
      <c r="E112" s="174" t="str">
        <f>'Crisis Indicator Data'!E109</f>
        <v>NGA</v>
      </c>
      <c r="F112" s="168">
        <f>IF('Crisis Indicator Data'!F109="x","x",IF(LOG('Crisis Indicator Data'!F109)&lt;F$4,0,IF(LOG('Crisis Indicator Data'!F109)&gt;F$3,5,ROUND(5-(F$3-LOG('Crisis Indicator Data'!F109))/(F$3-F$4)*5,1))))</f>
        <v>3.4</v>
      </c>
      <c r="G112" s="165">
        <f>IF('Crisis Indicator Data'!F109="x","x",IF(LEN(E112)&gt;3,('Crisis Indicator Data'!F109/VLOOKUP('Impact of the crisis'!$C112,'Regional Crises'!$B$1:$R$66,4,FALSE)),'Crisis Indicator Data'!F109/VLOOKUP('Impact of the crisis'!$E112,'Country Indicator Data'!$B$4:$P$300,15,FALSE)))</f>
        <v>0.11953511863587953</v>
      </c>
      <c r="H112" s="147">
        <f t="shared" si="39"/>
        <v>0.5</v>
      </c>
      <c r="I112" s="147">
        <f t="shared" si="40"/>
        <v>1.95</v>
      </c>
      <c r="J112" s="147">
        <f>IF('Crisis Indicator Data'!G109="x","x",IF(LOG('Crisis Indicator Data'!G109)&lt;J$4,0,IF(LOG('Crisis Indicator Data'!G109)&gt;J$3,5,ROUND(5-(J$3-LOG('Crisis Indicator Data'!G109))/(J$3-J$4)*5,1))))</f>
        <v>3.7</v>
      </c>
      <c r="K112" s="165">
        <f>IF('Crisis Indicator Data'!G109="x","x",IF(LEN(E112)&gt;3,('Crisis Indicator Data'!G109/VLOOKUP('Impact of the crisis'!$C112,'Regional Crises'!$B$1:$R$66,5,FALSE)),'Crisis Indicator Data'!G109/VLOOKUP('Impact of the crisis'!$E112,'Country Indicator Data'!$B$4:$P$300,14,FALSE)))</f>
        <v>5.6110139666659287E-2</v>
      </c>
      <c r="L112" s="147">
        <f t="shared" si="41"/>
        <v>0.2</v>
      </c>
      <c r="M112" s="147">
        <f t="shared" si="42"/>
        <v>1.9500000000000002</v>
      </c>
      <c r="N112" s="147">
        <f t="shared" si="43"/>
        <v>2</v>
      </c>
      <c r="O112" s="147">
        <f>IF('Crisis Indicator Data'!H109="x","x",IF('Crisis Indicator Data'!H109=0,0,IF(LOG('Crisis Indicator Data'!H109)&lt;O$4,0,IF(LOG('Crisis Indicator Data'!H109)&gt;O$3,5,ROUND(5-(O$3-LOG('Crisis Indicator Data'!H109))/(O$3-O$4)*5,1)))))</f>
        <v>0.9</v>
      </c>
      <c r="P112" s="165">
        <f>IF('Crisis Indicator Data'!H109="x","x",'Crisis Indicator Data'!H109/'Crisis Indicator Data'!G109)</f>
        <v>8.4418145956607488E-3</v>
      </c>
      <c r="Q112" s="147">
        <f t="shared" si="44"/>
        <v>0</v>
      </c>
      <c r="R112" s="147">
        <f t="shared" si="45"/>
        <v>0.45</v>
      </c>
      <c r="S112" s="147">
        <f>IF('Crisis Indicator Data'!I109="x","x",IF('Crisis Indicator Data'!I109=0,0,IF(LOG('Crisis Indicator Data'!I109)&lt;S$4,0,IF(LOG('Crisis Indicator Data'!I109)&gt;S$3,5,ROUND(5-(S$3-LOG('Crisis Indicator Data'!I109))/(S$3-S$4)*5,1)))))</f>
        <v>2.9</v>
      </c>
      <c r="T112" s="165">
        <f>IF('Crisis Indicator Data'!H109="x","x",IF('Crisis Indicator Data'!I109="x","x",'Crisis Indicator Data'!I109/'Crisis Indicator Data'!H109))</f>
        <v>1</v>
      </c>
      <c r="U112" s="147">
        <f t="shared" si="46"/>
        <v>5</v>
      </c>
      <c r="V112" s="147">
        <f t="shared" si="47"/>
        <v>4</v>
      </c>
      <c r="W112" s="147" t="str">
        <f>IF('Crisis Indicator Data'!L109="x","x",IF('Crisis Indicator Data'!L109=0,0,IF(LOG('Crisis Indicator Data'!L109)&lt;W$4,0,IF(LOG('Crisis Indicator Data'!L109)&gt;W$3,5,ROUND(5-(W$3-LOG('Crisis Indicator Data'!L109))/(W$3-W$4)*5,1)))))</f>
        <v>x</v>
      </c>
      <c r="X112" s="166" t="str">
        <f>IF(OR('Crisis Indicator Data'!L109="x",'Crisis Indicator Data'!H109="x"),"x",'Crisis Indicator Data'!L109/'Crisis Indicator Data'!H109)</f>
        <v>x</v>
      </c>
      <c r="Y112" s="147" t="str">
        <f t="shared" si="48"/>
        <v>x</v>
      </c>
      <c r="Z112" s="147" t="str">
        <f t="shared" si="49"/>
        <v>x</v>
      </c>
      <c r="AA112" s="147">
        <f t="shared" si="50"/>
        <v>4</v>
      </c>
      <c r="AB112" s="167">
        <f t="shared" si="51"/>
        <v>2.6</v>
      </c>
    </row>
    <row r="113" spans="1:28" x14ac:dyDescent="0.25">
      <c r="A113" s="172" t="str">
        <f>'Crisis Indicator Data'!A110</f>
        <v>Socioeconomic crisis in Nicaragua</v>
      </c>
      <c r="B113" s="173" t="str">
        <f>'Crisis Indicator Data'!B110</f>
        <v>Socio-political</v>
      </c>
      <c r="C113" s="173" t="str">
        <f>'Crisis Indicator Data'!C110</f>
        <v>NIC001</v>
      </c>
      <c r="D113" s="173" t="str">
        <f>'Crisis Indicator Data'!D110</f>
        <v>Nicaragua</v>
      </c>
      <c r="E113" s="174" t="str">
        <f>'Crisis Indicator Data'!E110</f>
        <v>NIC</v>
      </c>
      <c r="F113" s="168">
        <f>IF('Crisis Indicator Data'!F110="x","x",IF(LOG('Crisis Indicator Data'!F110)&lt;F$4,0,IF(LOG('Crisis Indicator Data'!F110)&gt;F$3,5,ROUND(5-(F$3-LOG('Crisis Indicator Data'!F110))/(F$3-F$4)*5,1))))</f>
        <v>3.5</v>
      </c>
      <c r="G113" s="165">
        <f>IF('Crisis Indicator Data'!F110="x","x",IF(LEN(E113)&gt;3,('Crisis Indicator Data'!F110/VLOOKUP('Impact of the crisis'!$C113,'Regional Crises'!$B$1:$R$66,4,FALSE)),'Crisis Indicator Data'!F110/VLOOKUP('Impact of the crisis'!$E113,'Country Indicator Data'!$B$4:$P$300,15,FALSE)))</f>
        <v>1</v>
      </c>
      <c r="H113" s="147">
        <f t="shared" si="39"/>
        <v>5</v>
      </c>
      <c r="I113" s="147">
        <f t="shared" si="40"/>
        <v>4.25</v>
      </c>
      <c r="J113" s="147">
        <f>IF('Crisis Indicator Data'!G110="x","x",IF(LOG('Crisis Indicator Data'!G110)&lt;J$4,0,IF(LOG('Crisis Indicator Data'!G110)&gt;J$3,5,ROUND(5-(J$3-LOG('Crisis Indicator Data'!G110))/(J$3-J$4)*5,1))))</f>
        <v>2.9</v>
      </c>
      <c r="K113" s="165">
        <f>IF('Crisis Indicator Data'!G110="x","x",IF(LEN(E113)&gt;3,('Crisis Indicator Data'!G110/VLOOKUP('Impact of the crisis'!$C113,'Regional Crises'!$B$1:$R$66,5,FALSE)),'Crisis Indicator Data'!G110/VLOOKUP('Impact of the crisis'!$E113,'Country Indicator Data'!$B$4:$P$300,14,FALSE)))</f>
        <v>1</v>
      </c>
      <c r="L113" s="147">
        <f t="shared" si="41"/>
        <v>5</v>
      </c>
      <c r="M113" s="147">
        <f t="shared" si="42"/>
        <v>3.95</v>
      </c>
      <c r="N113" s="147">
        <f t="shared" si="43"/>
        <v>4.0999999999999996</v>
      </c>
      <c r="O113" s="147">
        <f>IF('Crisis Indicator Data'!H110="x","x",IF('Crisis Indicator Data'!H110=0,0,IF(LOG('Crisis Indicator Data'!H110)&lt;O$4,0,IF(LOG('Crisis Indicator Data'!H110)&gt;O$3,5,ROUND(5-(O$3-LOG('Crisis Indicator Data'!H110))/(O$3-O$4)*5,1)))))</f>
        <v>1.5</v>
      </c>
      <c r="P113" s="165">
        <f>IF('Crisis Indicator Data'!H110="x","x",'Crisis Indicator Data'!H110/'Crisis Indicator Data'!G110)</f>
        <v>3.4731869963878857E-2</v>
      </c>
      <c r="Q113" s="147">
        <f t="shared" si="44"/>
        <v>0.1</v>
      </c>
      <c r="R113" s="147">
        <f t="shared" si="45"/>
        <v>0.8</v>
      </c>
      <c r="S113" s="147">
        <f>IF('Crisis Indicator Data'!I110="x","x",IF('Crisis Indicator Data'!I110=0,0,IF(LOG('Crisis Indicator Data'!I110)&lt;S$4,0,IF(LOG('Crisis Indicator Data'!I110)&gt;S$3,5,ROUND(5-(S$3-LOG('Crisis Indicator Data'!I110))/(S$3-S$4)*5,1)))))</f>
        <v>3.4</v>
      </c>
      <c r="T113" s="165">
        <f>IF('Crisis Indicator Data'!H110="x","x",IF('Crisis Indicator Data'!I110="x","x",'Crisis Indicator Data'!I110/'Crisis Indicator Data'!H110))</f>
        <v>1</v>
      </c>
      <c r="U113" s="147">
        <f t="shared" si="46"/>
        <v>5</v>
      </c>
      <c r="V113" s="147">
        <f t="shared" si="47"/>
        <v>4.2</v>
      </c>
      <c r="W113" s="147">
        <f>IF('Crisis Indicator Data'!L110="x","x",IF('Crisis Indicator Data'!L110=0,0,IF(LOG('Crisis Indicator Data'!L110)&lt;W$4,0,IF(LOG('Crisis Indicator Data'!L110)&gt;W$3,5,ROUND(5-(W$3-LOG('Crisis Indicator Data'!L110))/(W$3-W$4)*5,1)))))</f>
        <v>0.7</v>
      </c>
      <c r="X113" s="166">
        <f>IF(OR('Crisis Indicator Data'!L110="x",'Crisis Indicator Data'!H110="x"),"x",'Crisis Indicator Data'!L110/'Crisis Indicator Data'!H110)</f>
        <v>1.2E-5</v>
      </c>
      <c r="Y113" s="147">
        <f t="shared" si="48"/>
        <v>0.6</v>
      </c>
      <c r="Z113" s="147">
        <f t="shared" si="49"/>
        <v>0.7</v>
      </c>
      <c r="AA113" s="147">
        <f t="shared" si="50"/>
        <v>2.9</v>
      </c>
      <c r="AB113" s="167">
        <f t="shared" si="51"/>
        <v>2</v>
      </c>
    </row>
    <row r="114" spans="1:28" x14ac:dyDescent="0.25">
      <c r="A114" s="172" t="str">
        <f>'Crisis Indicator Data'!A111</f>
        <v>Complex crisis in Pakistan</v>
      </c>
      <c r="B114" s="173" t="str">
        <f>'Crisis Indicator Data'!B111</f>
        <v>Displacement,Conflict</v>
      </c>
      <c r="C114" s="173" t="str">
        <f>'Crisis Indicator Data'!C111</f>
        <v>PAK001</v>
      </c>
      <c r="D114" s="173" t="str">
        <f>'Crisis Indicator Data'!D111</f>
        <v>Pakistan</v>
      </c>
      <c r="E114" s="174" t="str">
        <f>'Crisis Indicator Data'!E111</f>
        <v>PAK</v>
      </c>
      <c r="F114" s="168">
        <f>IF('Crisis Indicator Data'!F111="x","x",IF(LOG('Crisis Indicator Data'!F111)&lt;F$4,0,IF(LOG('Crisis Indicator Data'!F111)&gt;F$3,5,ROUND(5-(F$3-LOG('Crisis Indicator Data'!F111))/(F$3-F$4)*5,1))))</f>
        <v>4.8</v>
      </c>
      <c r="G114" s="165">
        <f>IF('Crisis Indicator Data'!F111="x","x",IF(LEN(E114)&gt;3,('Crisis Indicator Data'!F111/VLOOKUP('Impact of the crisis'!$C114,'Regional Crises'!$B$1:$R$66,4,FALSE)),'Crisis Indicator Data'!F111/VLOOKUP('Impact of the crisis'!$E114,'Country Indicator Data'!$B$4:$P$300,15,FALSE)))</f>
        <v>1</v>
      </c>
      <c r="H114" s="147">
        <f t="shared" si="39"/>
        <v>5</v>
      </c>
      <c r="I114" s="147">
        <f t="shared" si="40"/>
        <v>4.9000000000000004</v>
      </c>
      <c r="J114" s="147">
        <f>IF('Crisis Indicator Data'!G111="x","x",IF(LOG('Crisis Indicator Data'!G111)&lt;J$4,0,IF(LOG('Crisis Indicator Data'!G111)&gt;J$3,5,ROUND(5-(J$3-LOG('Crisis Indicator Data'!G111))/(J$3-J$4)*5,1))))</f>
        <v>5</v>
      </c>
      <c r="K114" s="165">
        <f>IF('Crisis Indicator Data'!G111="x","x",IF(LEN(E114)&gt;3,('Crisis Indicator Data'!G111/VLOOKUP('Impact of the crisis'!$C114,'Regional Crises'!$B$1:$R$66,5,FALSE)),'Crisis Indicator Data'!G111/VLOOKUP('Impact of the crisis'!$E114,'Country Indicator Data'!$B$4:$P$300,14,FALSE)))</f>
        <v>1</v>
      </c>
      <c r="L114" s="147">
        <f t="shared" si="41"/>
        <v>5</v>
      </c>
      <c r="M114" s="147">
        <f t="shared" si="42"/>
        <v>5</v>
      </c>
      <c r="N114" s="147">
        <f t="shared" si="43"/>
        <v>5</v>
      </c>
      <c r="O114" s="147">
        <f>IF('Crisis Indicator Data'!H111="x","x",IF('Crisis Indicator Data'!H111=0,0,IF(LOG('Crisis Indicator Data'!H111)&lt;O$4,0,IF(LOG('Crisis Indicator Data'!H111)&gt;O$3,5,ROUND(5-(O$3-LOG('Crisis Indicator Data'!H111))/(O$3-O$4)*5,1)))))</f>
        <v>5</v>
      </c>
      <c r="P114" s="165">
        <f>IF('Crisis Indicator Data'!H111="x","x",'Crisis Indicator Data'!H111/'Crisis Indicator Data'!G111)</f>
        <v>0.3939983224347231</v>
      </c>
      <c r="Q114" s="147">
        <f t="shared" si="44"/>
        <v>1.9</v>
      </c>
      <c r="R114" s="147">
        <f t="shared" si="45"/>
        <v>3.45</v>
      </c>
      <c r="S114" s="147">
        <f>IF('Crisis Indicator Data'!I111="x","x",IF('Crisis Indicator Data'!I111=0,0,IF(LOG('Crisis Indicator Data'!I111)&lt;S$4,0,IF(LOG('Crisis Indicator Data'!I111)&gt;S$3,5,ROUND(5-(S$3-LOG('Crisis Indicator Data'!I111))/(S$3-S$4)*5,1)))))</f>
        <v>5</v>
      </c>
      <c r="T114" s="165">
        <f>IF('Crisis Indicator Data'!H111="x","x",IF('Crisis Indicator Data'!I111="x","x",'Crisis Indicator Data'!I111/'Crisis Indicator Data'!H111))</f>
        <v>3.9506434358947198E-2</v>
      </c>
      <c r="U114" s="147">
        <f t="shared" si="46"/>
        <v>1.3</v>
      </c>
      <c r="V114" s="147">
        <f t="shared" si="47"/>
        <v>3.2</v>
      </c>
      <c r="W114" s="147">
        <f>IF('Crisis Indicator Data'!L111="x","x",IF('Crisis Indicator Data'!L111=0,0,IF(LOG('Crisis Indicator Data'!L111)&lt;W$4,0,IF(LOG('Crisis Indicator Data'!L111)&gt;W$3,5,ROUND(5-(W$3-LOG('Crisis Indicator Data'!L111))/(W$3-W$4)*5,1)))))</f>
        <v>4.4000000000000004</v>
      </c>
      <c r="X114" s="166">
        <f>IF(OR('Crisis Indicator Data'!L111="x",'Crisis Indicator Data'!H111="x"),"x",'Crisis Indicator Data'!L111/'Crisis Indicator Data'!H111)</f>
        <v>1.3324154000953238E-5</v>
      </c>
      <c r="Y114" s="147">
        <f t="shared" si="48"/>
        <v>0.7</v>
      </c>
      <c r="Z114" s="147">
        <f t="shared" si="49"/>
        <v>2.6</v>
      </c>
      <c r="AA114" s="147">
        <f t="shared" si="50"/>
        <v>2.9</v>
      </c>
      <c r="AB114" s="167">
        <f t="shared" si="51"/>
        <v>3.2</v>
      </c>
    </row>
    <row r="115" spans="1:28" x14ac:dyDescent="0.25">
      <c r="A115" s="172" t="str">
        <f>'Crisis Indicator Data'!A112</f>
        <v>Kashmir conflict in Pakistan</v>
      </c>
      <c r="B115" s="173" t="str">
        <f>'Crisis Indicator Data'!B112</f>
        <v>Conflict</v>
      </c>
      <c r="C115" s="173" t="str">
        <f>'Crisis Indicator Data'!C112</f>
        <v>PAK004</v>
      </c>
      <c r="D115" s="173" t="str">
        <f>'Crisis Indicator Data'!D112</f>
        <v>Pakistan</v>
      </c>
      <c r="E115" s="174" t="str">
        <f>'Crisis Indicator Data'!E112</f>
        <v>PAK</v>
      </c>
      <c r="F115" s="168">
        <f>IF('Crisis Indicator Data'!F112="x","x",IF(LOG('Crisis Indicator Data'!F112)&lt;F$4,0,IF(LOG('Crisis Indicator Data'!F112)&gt;F$3,5,ROUND(5-(F$3-LOG('Crisis Indicator Data'!F112))/(F$3-F$4)*5,1))))</f>
        <v>1.9</v>
      </c>
      <c r="G115" s="165">
        <f>IF('Crisis Indicator Data'!F112="x","x",IF(LEN(E115)&gt;3,('Crisis Indicator Data'!F112/VLOOKUP('Impact of the crisis'!$C115,'Regional Crises'!$B$1:$R$66,4,FALSE)),'Crisis Indicator Data'!F112/VLOOKUP('Impact of the crisis'!$E115,'Country Indicator Data'!$B$4:$P$300,15,FALSE)))</f>
        <v>1.7249117891241179E-2</v>
      </c>
      <c r="H115" s="147">
        <f t="shared" si="39"/>
        <v>0</v>
      </c>
      <c r="I115" s="147">
        <f t="shared" si="40"/>
        <v>0.95</v>
      </c>
      <c r="J115" s="147">
        <f>IF('Crisis Indicator Data'!G112="x","x",IF(LOG('Crisis Indicator Data'!G112)&lt;J$4,0,IF(LOG('Crisis Indicator Data'!G112)&gt;J$3,5,ROUND(5-(J$3-LOG('Crisis Indicator Data'!G112))/(J$3-J$4)*5,1))))</f>
        <v>2.1</v>
      </c>
      <c r="K115" s="165">
        <f>IF('Crisis Indicator Data'!G112="x","x",IF(LEN(E115)&gt;3,('Crisis Indicator Data'!G112/VLOOKUP('Impact of the crisis'!$C115,'Regional Crises'!$B$1:$R$66,5,FALSE)),'Crisis Indicator Data'!G112/VLOOKUP('Impact of the crisis'!$E115,'Country Indicator Data'!$B$4:$P$300,14,FALSE)))</f>
        <v>1.819866212082643E-2</v>
      </c>
      <c r="L115" s="147">
        <f t="shared" si="41"/>
        <v>0</v>
      </c>
      <c r="M115" s="147">
        <f t="shared" si="42"/>
        <v>1.05</v>
      </c>
      <c r="N115" s="147">
        <f t="shared" si="43"/>
        <v>1</v>
      </c>
      <c r="O115" s="147" t="str">
        <f>IF('Crisis Indicator Data'!H112="x","x",IF('Crisis Indicator Data'!H112=0,0,IF(LOG('Crisis Indicator Data'!H112)&lt;O$4,0,IF(LOG('Crisis Indicator Data'!H112)&gt;O$3,5,ROUND(5-(O$3-LOG('Crisis Indicator Data'!H112))/(O$3-O$4)*5,1)))))</f>
        <v>x</v>
      </c>
      <c r="P115" s="165" t="str">
        <f>IF('Crisis Indicator Data'!H112="x","x",'Crisis Indicator Data'!H112/'Crisis Indicator Data'!G112)</f>
        <v>x</v>
      </c>
      <c r="Q115" s="147" t="str">
        <f t="shared" si="44"/>
        <v>x</v>
      </c>
      <c r="R115" s="147" t="str">
        <f t="shared" si="45"/>
        <v>x</v>
      </c>
      <c r="S115" s="147" t="str">
        <f>IF('Crisis Indicator Data'!I112="x","x",IF('Crisis Indicator Data'!I112=0,0,IF(LOG('Crisis Indicator Data'!I112)&lt;S$4,0,IF(LOG('Crisis Indicator Data'!I112)&gt;S$3,5,ROUND(5-(S$3-LOG('Crisis Indicator Data'!I112))/(S$3-S$4)*5,1)))))</f>
        <v>x</v>
      </c>
      <c r="T115" s="165" t="str">
        <f>IF('Crisis Indicator Data'!H112="x","x",IF('Crisis Indicator Data'!I112="x","x",'Crisis Indicator Data'!I112/'Crisis Indicator Data'!H112))</f>
        <v>x</v>
      </c>
      <c r="U115" s="147" t="str">
        <f t="shared" si="46"/>
        <v>x</v>
      </c>
      <c r="V115" s="147" t="str">
        <f t="shared" si="47"/>
        <v>x</v>
      </c>
      <c r="W115" s="147">
        <f>IF('Crisis Indicator Data'!L112="x","x",IF('Crisis Indicator Data'!L112=0,0,IF(LOG('Crisis Indicator Data'!L112)&lt;W$4,0,IF(LOG('Crisis Indicator Data'!L112)&gt;W$3,5,ROUND(5-(W$3-LOG('Crisis Indicator Data'!L112))/(W$3-W$4)*5,1)))))</f>
        <v>0.7</v>
      </c>
      <c r="X115" s="166" t="str">
        <f>IF(OR('Crisis Indicator Data'!L112="x",'Crisis Indicator Data'!H112="x"),"x",'Crisis Indicator Data'!L112/'Crisis Indicator Data'!H112)</f>
        <v>x</v>
      </c>
      <c r="Y115" s="147" t="str">
        <f t="shared" si="48"/>
        <v>x</v>
      </c>
      <c r="Z115" s="147">
        <f t="shared" si="49"/>
        <v>0.7</v>
      </c>
      <c r="AA115" s="147">
        <f t="shared" si="50"/>
        <v>0.7</v>
      </c>
      <c r="AB115" s="167">
        <f t="shared" si="51"/>
        <v>0.7</v>
      </c>
    </row>
    <row r="116" spans="1:28" x14ac:dyDescent="0.25">
      <c r="A116" s="172" t="str">
        <f>'Crisis Indicator Data'!A113</f>
        <v xml:space="preserve">Floods in Pakistan </v>
      </c>
      <c r="B116" s="173" t="str">
        <f>'Crisis Indicator Data'!B113</f>
        <v>Other seasonal event</v>
      </c>
      <c r="C116" s="173" t="str">
        <f>'Crisis Indicator Data'!C113</f>
        <v>PAK005</v>
      </c>
      <c r="D116" s="173" t="str">
        <f>'Crisis Indicator Data'!D113</f>
        <v>Pakistan</v>
      </c>
      <c r="E116" s="174" t="str">
        <f>'Crisis Indicator Data'!E113</f>
        <v>PAK</v>
      </c>
      <c r="F116" s="168">
        <f>IF('Crisis Indicator Data'!F113="x","x",IF(LOG('Crisis Indicator Data'!F113)&lt;F$4,0,IF(LOG('Crisis Indicator Data'!F113)&gt;F$3,5,ROUND(5-(F$3-LOG('Crisis Indicator Data'!F113))/(F$3-F$4)*5,1))))</f>
        <v>4.7</v>
      </c>
      <c r="G116" s="165">
        <f>IF('Crisis Indicator Data'!F113="x","x",IF(LEN(E116)&gt;3,('Crisis Indicator Data'!F113/VLOOKUP('Impact of the crisis'!$C116,'Regional Crises'!$B$1:$R$66,4,FALSE)),'Crisis Indicator Data'!F113/VLOOKUP('Impact of the crisis'!$E116,'Country Indicator Data'!$B$4:$P$300,15,FALSE)))</f>
        <v>0.86891734122042341</v>
      </c>
      <c r="H116" s="147">
        <f t="shared" si="39"/>
        <v>4.3</v>
      </c>
      <c r="I116" s="147">
        <f t="shared" si="40"/>
        <v>4.5</v>
      </c>
      <c r="J116" s="147">
        <f>IF('Crisis Indicator Data'!G113="x","x",IF(LOG('Crisis Indicator Data'!G113)&lt;J$4,0,IF(LOG('Crisis Indicator Data'!G113)&gt;J$3,5,ROUND(5-(J$3-LOG('Crisis Indicator Data'!G113))/(J$3-J$4)*5,1))))</f>
        <v>5</v>
      </c>
      <c r="K116" s="165">
        <f>IF('Crisis Indicator Data'!G113="x","x",IF(LEN(E116)&gt;3,('Crisis Indicator Data'!G113/VLOOKUP('Impact of the crisis'!$C116,'Regional Crises'!$B$1:$R$66,5,FALSE)),'Crisis Indicator Data'!G113/VLOOKUP('Impact of the crisis'!$E116,'Country Indicator Data'!$B$4:$P$300,14,FALSE)))</f>
        <v>0.13771058243230272</v>
      </c>
      <c r="L116" s="147">
        <f t="shared" si="41"/>
        <v>0.6</v>
      </c>
      <c r="M116" s="147">
        <f t="shared" si="42"/>
        <v>2.8</v>
      </c>
      <c r="N116" s="147">
        <f t="shared" si="43"/>
        <v>3.8</v>
      </c>
      <c r="O116" s="147">
        <f>IF('Crisis Indicator Data'!H113="x","x",IF('Crisis Indicator Data'!H113=0,0,IF(LOG('Crisis Indicator Data'!H113)&lt;O$4,0,IF(LOG('Crisis Indicator Data'!H113)&gt;O$3,5,ROUND(5-(O$3-LOG('Crisis Indicator Data'!H113))/(O$3-O$4)*5,1)))))</f>
        <v>5</v>
      </c>
      <c r="P116" s="165">
        <f>IF('Crisis Indicator Data'!H113="x","x",'Crisis Indicator Data'!H113/'Crisis Indicator Data'!G113)</f>
        <v>1</v>
      </c>
      <c r="Q116" s="147">
        <f t="shared" si="44"/>
        <v>5</v>
      </c>
      <c r="R116" s="147">
        <f t="shared" si="45"/>
        <v>5</v>
      </c>
      <c r="S116" s="147">
        <f>IF('Crisis Indicator Data'!I113="x","x",IF('Crisis Indicator Data'!I113=0,0,IF(LOG('Crisis Indicator Data'!I113)&lt;S$4,0,IF(LOG('Crisis Indicator Data'!I113)&gt;S$3,5,ROUND(5-(S$3-LOG('Crisis Indicator Data'!I113))/(S$3-S$4)*5,1)))))</f>
        <v>2.2000000000000002</v>
      </c>
      <c r="T116" s="165">
        <f>IF('Crisis Indicator Data'!H113="x","x",IF('Crisis Indicator Data'!I113="x","x",'Crisis Indicator Data'!I113/'Crisis Indicator Data'!H113))</f>
        <v>1E-3</v>
      </c>
      <c r="U116" s="147">
        <f t="shared" si="46"/>
        <v>0</v>
      </c>
      <c r="V116" s="147">
        <f t="shared" si="47"/>
        <v>1.1000000000000001</v>
      </c>
      <c r="W116" s="147">
        <f>IF('Crisis Indicator Data'!L113="x","x",IF('Crisis Indicator Data'!L113=0,0,IF(LOG('Crisis Indicator Data'!L113)&lt;W$4,0,IF(LOG('Crisis Indicator Data'!L113)&gt;W$3,5,ROUND(5-(W$3-LOG('Crisis Indicator Data'!L113))/(W$3-W$4)*5,1)))))</f>
        <v>4.5999999999999996</v>
      </c>
      <c r="X116" s="166">
        <f>IF(OR('Crisis Indicator Data'!L113="x",'Crisis Indicator Data'!H113="x"),"x",'Crisis Indicator Data'!L113/'Crisis Indicator Data'!H113)</f>
        <v>5.2696969696969699E-5</v>
      </c>
      <c r="Y116" s="147">
        <f t="shared" si="48"/>
        <v>2.6</v>
      </c>
      <c r="Z116" s="147">
        <f t="shared" si="49"/>
        <v>3.6</v>
      </c>
      <c r="AA116" s="147">
        <f t="shared" si="50"/>
        <v>2.6</v>
      </c>
      <c r="AB116" s="167">
        <f t="shared" si="51"/>
        <v>4.0999999999999996</v>
      </c>
    </row>
    <row r="117" spans="1:28" x14ac:dyDescent="0.25">
      <c r="A117" s="172" t="str">
        <f>'Crisis Indicator Data'!A114</f>
        <v>Venezuela displacement in Panama</v>
      </c>
      <c r="B117" s="173" t="str">
        <f>'Crisis Indicator Data'!B114</f>
        <v>Displacement</v>
      </c>
      <c r="C117" s="173" t="str">
        <f>'Crisis Indicator Data'!C114</f>
        <v>PAN002</v>
      </c>
      <c r="D117" s="173" t="str">
        <f>'Crisis Indicator Data'!D114</f>
        <v>Panama</v>
      </c>
      <c r="E117" s="174" t="str">
        <f>'Crisis Indicator Data'!E114</f>
        <v>PAN</v>
      </c>
      <c r="F117" s="168">
        <f>IF('Crisis Indicator Data'!F114="x","x",IF(LOG('Crisis Indicator Data'!F114)&lt;F$4,0,IF(LOG('Crisis Indicator Data'!F114)&gt;F$3,5,ROUND(5-(F$3-LOG('Crisis Indicator Data'!F114))/(F$3-F$4)*5,1))))</f>
        <v>3.1</v>
      </c>
      <c r="G117" s="165">
        <f>IF('Crisis Indicator Data'!F114="x","x",IF(LEN(E117)&gt;3,('Crisis Indicator Data'!F114/VLOOKUP('Impact of the crisis'!$C117,'Regional Crises'!$B$1:$R$66,4,FALSE)),'Crisis Indicator Data'!F114/VLOOKUP('Impact of the crisis'!$E117,'Country Indicator Data'!$B$4:$P$300,15,FALSE)))</f>
        <v>0.99784772666128596</v>
      </c>
      <c r="H117" s="147">
        <f t="shared" si="39"/>
        <v>5</v>
      </c>
      <c r="I117" s="147">
        <f t="shared" si="40"/>
        <v>4.05</v>
      </c>
      <c r="J117" s="147">
        <f>IF('Crisis Indicator Data'!G114="x","x",IF(LOG('Crisis Indicator Data'!G114)&lt;J$4,0,IF(LOG('Crisis Indicator Data'!G114)&gt;J$3,5,ROUND(5-(J$3-LOG('Crisis Indicator Data'!G114))/(J$3-J$4)*5,1))))</f>
        <v>0</v>
      </c>
      <c r="K117" s="165">
        <f>IF('Crisis Indicator Data'!G114="x","x",IF(LEN(E117)&gt;3,('Crisis Indicator Data'!G114/VLOOKUP('Impact of the crisis'!$C117,'Regional Crises'!$B$1:$R$66,5,FALSE)),'Crisis Indicator Data'!G114/VLOOKUP('Impact of the crisis'!$E117,'Country Indicator Data'!$B$4:$P$300,14,FALSE)))</f>
        <v>1.3404206147446267E-2</v>
      </c>
      <c r="L117" s="147">
        <f t="shared" si="41"/>
        <v>0</v>
      </c>
      <c r="M117" s="147">
        <f t="shared" si="42"/>
        <v>0</v>
      </c>
      <c r="N117" s="147">
        <f t="shared" si="43"/>
        <v>2.5</v>
      </c>
      <c r="O117" s="147">
        <f>IF('Crisis Indicator Data'!H114="x","x",IF('Crisis Indicator Data'!H114=0,0,IF(LOG('Crisis Indicator Data'!H114)&lt;O$4,0,IF(LOG('Crisis Indicator Data'!H114)&gt;O$3,5,ROUND(5-(O$3-LOG('Crisis Indicator Data'!H114))/(O$3-O$4)*5,1)))))</f>
        <v>0.4</v>
      </c>
      <c r="P117" s="165">
        <f>IF('Crisis Indicator Data'!H114="x","x",'Crisis Indicator Data'!H114/'Crisis Indicator Data'!G114)</f>
        <v>1</v>
      </c>
      <c r="Q117" s="147">
        <f t="shared" si="44"/>
        <v>5</v>
      </c>
      <c r="R117" s="147">
        <f t="shared" si="45"/>
        <v>2.7</v>
      </c>
      <c r="S117" s="147">
        <f>IF('Crisis Indicator Data'!I114="x","x",IF('Crisis Indicator Data'!I114=0,0,IF(LOG('Crisis Indicator Data'!I114)&lt;S$4,0,IF(LOG('Crisis Indicator Data'!I114)&gt;S$3,5,ROUND(5-(S$3-LOG('Crisis Indicator Data'!I114))/(S$3-S$4)*5,1)))))</f>
        <v>2.5</v>
      </c>
      <c r="T117" s="165">
        <f>IF('Crisis Indicator Data'!H114="x","x",IF('Crisis Indicator Data'!I114="x","x",'Crisis Indicator Data'!I114/'Crisis Indicator Data'!H114))</f>
        <v>1</v>
      </c>
      <c r="U117" s="147">
        <f t="shared" si="46"/>
        <v>5</v>
      </c>
      <c r="V117" s="147">
        <f t="shared" si="47"/>
        <v>3.8</v>
      </c>
      <c r="W117" s="147">
        <f>IF('Crisis Indicator Data'!L114="x","x",IF('Crisis Indicator Data'!L114=0,0,IF(LOG('Crisis Indicator Data'!L114)&lt;W$4,0,IF(LOG('Crisis Indicator Data'!L114)&gt;W$3,5,ROUND(5-(W$3-LOG('Crisis Indicator Data'!L114))/(W$3-W$4)*5,1)))))</f>
        <v>0</v>
      </c>
      <c r="X117" s="166">
        <f>IF(OR('Crisis Indicator Data'!L114="x",'Crisis Indicator Data'!H114="x"),"x",'Crisis Indicator Data'!L114/'Crisis Indicator Data'!H114)</f>
        <v>0</v>
      </c>
      <c r="Y117" s="147">
        <f t="shared" si="48"/>
        <v>0</v>
      </c>
      <c r="Z117" s="147">
        <f t="shared" si="49"/>
        <v>0</v>
      </c>
      <c r="AA117" s="147">
        <f t="shared" si="50"/>
        <v>2.2999999999999998</v>
      </c>
      <c r="AB117" s="167">
        <f t="shared" si="51"/>
        <v>2.5</v>
      </c>
    </row>
    <row r="118" spans="1:28" x14ac:dyDescent="0.25">
      <c r="A118" s="172" t="str">
        <f>'Crisis Indicator Data'!A115</f>
        <v>Venezuela displacement in Peru</v>
      </c>
      <c r="B118" s="173" t="str">
        <f>'Crisis Indicator Data'!B115</f>
        <v>Displacement</v>
      </c>
      <c r="C118" s="173" t="str">
        <f>'Crisis Indicator Data'!C115</f>
        <v>PER002</v>
      </c>
      <c r="D118" s="173" t="str">
        <f>'Crisis Indicator Data'!D115</f>
        <v>Peru</v>
      </c>
      <c r="E118" s="174" t="str">
        <f>'Crisis Indicator Data'!E115</f>
        <v>PER</v>
      </c>
      <c r="F118" s="168">
        <f>IF('Crisis Indicator Data'!F115="x","x",IF(LOG('Crisis Indicator Data'!F115)&lt;F$4,0,IF(LOG('Crisis Indicator Data'!F115)&gt;F$3,5,ROUND(5-(F$3-LOG('Crisis Indicator Data'!F115))/(F$3-F$4)*5,1))))</f>
        <v>3.8</v>
      </c>
      <c r="G118" s="165">
        <f>IF('Crisis Indicator Data'!F115="x","x",IF(LEN(E118)&gt;3,('Crisis Indicator Data'!F115/VLOOKUP('Impact of the crisis'!$C118,'Regional Crises'!$B$1:$R$66,4,FALSE)),'Crisis Indicator Data'!F115/VLOOKUP('Impact of the crisis'!$E118,'Country Indicator Data'!$B$4:$P$300,15,FALSE)))</f>
        <v>0.14790234375</v>
      </c>
      <c r="H118" s="147">
        <f t="shared" si="39"/>
        <v>0.7</v>
      </c>
      <c r="I118" s="147">
        <f t="shared" si="40"/>
        <v>2.25</v>
      </c>
      <c r="J118" s="147">
        <f>IF('Crisis Indicator Data'!G115="x","x",IF(LOG('Crisis Indicator Data'!G115)&lt;J$4,0,IF(LOG('Crisis Indicator Data'!G115)&gt;J$3,5,ROUND(5-(J$3-LOG('Crisis Indicator Data'!G115))/(J$3-J$4)*5,1))))</f>
        <v>5</v>
      </c>
      <c r="K118" s="165">
        <f>IF('Crisis Indicator Data'!G115="x","x",IF(LEN(E118)&gt;3,('Crisis Indicator Data'!G115/VLOOKUP('Impact of the crisis'!$C118,'Regional Crises'!$B$1:$R$66,5,FALSE)),'Crisis Indicator Data'!G115/VLOOKUP('Impact of the crisis'!$E118,'Country Indicator Data'!$B$4:$P$300,14,FALSE)))</f>
        <v>1</v>
      </c>
      <c r="L118" s="147">
        <f t="shared" si="41"/>
        <v>5</v>
      </c>
      <c r="M118" s="147">
        <f t="shared" si="42"/>
        <v>5</v>
      </c>
      <c r="N118" s="147">
        <f t="shared" si="43"/>
        <v>4</v>
      </c>
      <c r="O118" s="147">
        <f>IF('Crisis Indicator Data'!H115="x","x",IF('Crisis Indicator Data'!H115=0,0,IF(LOG('Crisis Indicator Data'!H115)&lt;O$4,0,IF(LOG('Crisis Indicator Data'!H115)&gt;O$3,5,ROUND(5-(O$3-LOG('Crisis Indicator Data'!H115))/(O$3-O$4)*5,1)))))</f>
        <v>4.4000000000000004</v>
      </c>
      <c r="P118" s="165">
        <f>IF('Crisis Indicator Data'!H115="x","x",'Crisis Indicator Data'!H115/'Crisis Indicator Data'!G115)</f>
        <v>0.42939794419970634</v>
      </c>
      <c r="Q118" s="147">
        <f t="shared" si="44"/>
        <v>2.1</v>
      </c>
      <c r="R118" s="147">
        <f t="shared" si="45"/>
        <v>3.25</v>
      </c>
      <c r="S118" s="147">
        <f>IF('Crisis Indicator Data'!I115="x","x",IF('Crisis Indicator Data'!I115=0,0,IF(LOG('Crisis Indicator Data'!I115)&lt;S$4,0,IF(LOG('Crisis Indicator Data'!I115)&gt;S$3,5,ROUND(5-(S$3-LOG('Crisis Indicator Data'!I115))/(S$3-S$4)*5,1)))))</f>
        <v>4.5999999999999996</v>
      </c>
      <c r="T118" s="165">
        <f>IF('Crisis Indicator Data'!H115="x","x",IF('Crisis Indicator Data'!I115="x","x",'Crisis Indicator Data'!I115/'Crisis Indicator Data'!H115))</f>
        <v>0.10532795294439505</v>
      </c>
      <c r="U118" s="147">
        <f t="shared" si="46"/>
        <v>3.5</v>
      </c>
      <c r="V118" s="147">
        <f t="shared" si="47"/>
        <v>4.0999999999999996</v>
      </c>
      <c r="W118" s="147">
        <f>IF('Crisis Indicator Data'!L115="x","x",IF('Crisis Indicator Data'!L115=0,0,IF(LOG('Crisis Indicator Data'!L115)&lt;W$4,0,IF(LOG('Crisis Indicator Data'!L115)&gt;W$3,5,ROUND(5-(W$3-LOG('Crisis Indicator Data'!L115))/(W$3-W$4)*5,1)))))</f>
        <v>1</v>
      </c>
      <c r="X118" s="166">
        <f>IF(OR('Crisis Indicator Data'!L115="x",'Crisis Indicator Data'!H115="x"),"x",'Crisis Indicator Data'!L115/'Crisis Indicator Data'!H115)</f>
        <v>3.4197387319608781E-7</v>
      </c>
      <c r="Y118" s="147">
        <f t="shared" si="48"/>
        <v>0</v>
      </c>
      <c r="Z118" s="147">
        <f t="shared" si="49"/>
        <v>0.5</v>
      </c>
      <c r="AA118" s="147">
        <f t="shared" si="50"/>
        <v>2.7</v>
      </c>
      <c r="AB118" s="167">
        <f t="shared" si="51"/>
        <v>3</v>
      </c>
    </row>
    <row r="119" spans="1:28" x14ac:dyDescent="0.25">
      <c r="A119" s="172" t="str">
        <f>'Crisis Indicator Data'!A116</f>
        <v>Mindanao conflict</v>
      </c>
      <c r="B119" s="173" t="str">
        <f>'Crisis Indicator Data'!B116</f>
        <v>Conflict,Violence</v>
      </c>
      <c r="C119" s="173" t="str">
        <f>'Crisis Indicator Data'!C116</f>
        <v>PHL003</v>
      </c>
      <c r="D119" s="173" t="str">
        <f>'Crisis Indicator Data'!D116</f>
        <v>Philippines</v>
      </c>
      <c r="E119" s="174" t="str">
        <f>'Crisis Indicator Data'!E116</f>
        <v>PHL</v>
      </c>
      <c r="F119" s="168">
        <f>IF('Crisis Indicator Data'!F116="x","x",IF(LOG('Crisis Indicator Data'!F116)&lt;F$4,0,IF(LOG('Crisis Indicator Data'!F116)&gt;F$3,5,ROUND(5-(F$3-LOG('Crisis Indicator Data'!F116))/(F$3-F$4)*5,1))))</f>
        <v>3.3</v>
      </c>
      <c r="G119" s="165">
        <f>IF('Crisis Indicator Data'!F116="x","x",IF(LEN(E119)&gt;3,('Crisis Indicator Data'!F116/VLOOKUP('Impact of the crisis'!$C119,'Regional Crises'!$B$1:$R$66,4,FALSE)),'Crisis Indicator Data'!F116/VLOOKUP('Impact of the crisis'!$E119,'Country Indicator Data'!$B$4:$P$300,15,FALSE)))</f>
        <v>0.33520810276017038</v>
      </c>
      <c r="H119" s="147">
        <f t="shared" si="39"/>
        <v>1.6</v>
      </c>
      <c r="I119" s="147">
        <f t="shared" si="40"/>
        <v>2.4500000000000002</v>
      </c>
      <c r="J119" s="147">
        <f>IF('Crisis Indicator Data'!G116="x","x",IF(LOG('Crisis Indicator Data'!G116)&lt;J$4,0,IF(LOG('Crisis Indicator Data'!G116)&gt;J$3,5,ROUND(5-(J$3-LOG('Crisis Indicator Data'!G116))/(J$3-J$4)*5,1))))</f>
        <v>4.7</v>
      </c>
      <c r="K119" s="165">
        <f>IF('Crisis Indicator Data'!G116="x","x",IF(LEN(E119)&gt;3,('Crisis Indicator Data'!G116/VLOOKUP('Impact of the crisis'!$C119,'Regional Crises'!$B$1:$R$66,5,FALSE)),'Crisis Indicator Data'!G116/VLOOKUP('Impact of the crisis'!$E119,'Country Indicator Data'!$B$4:$P$300,14,FALSE)))</f>
        <v>0.24077114268157346</v>
      </c>
      <c r="L119" s="147">
        <f t="shared" si="41"/>
        <v>1.2</v>
      </c>
      <c r="M119" s="147">
        <f t="shared" si="42"/>
        <v>2.95</v>
      </c>
      <c r="N119" s="147">
        <f t="shared" si="43"/>
        <v>2.7</v>
      </c>
      <c r="O119" s="147">
        <f>IF('Crisis Indicator Data'!H116="x","x",IF('Crisis Indicator Data'!H116=0,0,IF(LOG('Crisis Indicator Data'!H116)&lt;O$4,0,IF(LOG('Crisis Indicator Data'!H116)&gt;O$3,5,ROUND(5-(O$3-LOG('Crisis Indicator Data'!H116))/(O$3-O$4)*5,1)))))</f>
        <v>1.2</v>
      </c>
      <c r="P119" s="165">
        <f>IF('Crisis Indicator Data'!H116="x","x",'Crisis Indicator Data'!H116/'Crisis Indicator Data'!G116)</f>
        <v>6.13286606734725E-3</v>
      </c>
      <c r="Q119" s="147">
        <f t="shared" si="44"/>
        <v>0</v>
      </c>
      <c r="R119" s="147">
        <f t="shared" si="45"/>
        <v>0.6</v>
      </c>
      <c r="S119" s="147">
        <f>IF('Crisis Indicator Data'!I116="x","x",IF('Crisis Indicator Data'!I116=0,0,IF(LOG('Crisis Indicator Data'!I116)&lt;S$4,0,IF(LOG('Crisis Indicator Data'!I116)&gt;S$3,5,ROUND(5-(S$3-LOG('Crisis Indicator Data'!I116))/(S$3-S$4)*5,1)))))</f>
        <v>3.2</v>
      </c>
      <c r="T119" s="165">
        <f>IF('Crisis Indicator Data'!H116="x","x",IF('Crisis Indicator Data'!I116="x","x",'Crisis Indicator Data'!I116/'Crisis Indicator Data'!H116))</f>
        <v>1</v>
      </c>
      <c r="U119" s="147">
        <f t="shared" si="46"/>
        <v>5</v>
      </c>
      <c r="V119" s="147">
        <f t="shared" si="47"/>
        <v>4.0999999999999996</v>
      </c>
      <c r="W119" s="147">
        <f>IF('Crisis Indicator Data'!L116="x","x",IF('Crisis Indicator Data'!L116=0,0,IF(LOG('Crisis Indicator Data'!L116)&lt;W$4,0,IF(LOG('Crisis Indicator Data'!L116)&gt;W$3,5,ROUND(5-(W$3-LOG('Crisis Indicator Data'!L116))/(W$3-W$4)*5,1)))))</f>
        <v>3.1</v>
      </c>
      <c r="X119" s="166">
        <f>IF(OR('Crisis Indicator Data'!L116="x",'Crisis Indicator Data'!H116="x"),"x",'Crisis Indicator Data'!L116/'Crisis Indicator Data'!H116)</f>
        <v>9.3167701863354035E-4</v>
      </c>
      <c r="Y119" s="147">
        <f t="shared" si="48"/>
        <v>5</v>
      </c>
      <c r="Z119" s="147">
        <f t="shared" si="49"/>
        <v>4.0999999999999996</v>
      </c>
      <c r="AA119" s="147">
        <f t="shared" si="50"/>
        <v>4.0999999999999996</v>
      </c>
      <c r="AB119" s="167">
        <f t="shared" si="51"/>
        <v>2.8</v>
      </c>
    </row>
    <row r="120" spans="1:28" x14ac:dyDescent="0.25">
      <c r="A120" s="172" t="str">
        <f>'Crisis Indicator Data'!A117</f>
        <v>Highlands Violence</v>
      </c>
      <c r="B120" s="173" t="str">
        <f>'Crisis Indicator Data'!B117</f>
        <v>Earthquake</v>
      </c>
      <c r="C120" s="173" t="str">
        <f>'Crisis Indicator Data'!C117</f>
        <v>PNG003</v>
      </c>
      <c r="D120" s="173" t="str">
        <f>'Crisis Indicator Data'!D117</f>
        <v>Papua New Guinea</v>
      </c>
      <c r="E120" s="174" t="str">
        <f>'Crisis Indicator Data'!E117</f>
        <v>PNG</v>
      </c>
      <c r="F120" s="168">
        <f>IF('Crisis Indicator Data'!F117="x","x",IF(LOG('Crisis Indicator Data'!F117)&lt;F$4,0,IF(LOG('Crisis Indicator Data'!F117)&gt;F$3,5,ROUND(5-(F$3-LOG('Crisis Indicator Data'!F117))/(F$3-F$4)*5,1))))</f>
        <v>3</v>
      </c>
      <c r="G120" s="165">
        <f>IF('Crisis Indicator Data'!F117="x","x",IF(LEN(E120)&gt;3,('Crisis Indicator Data'!F117/VLOOKUP('Impact of the crisis'!$C120,'Regional Crises'!$B$1:$R$66,4,FALSE)),'Crisis Indicator Data'!F117/VLOOKUP('Impact of the crisis'!$E120,'Country Indicator Data'!$B$4:$P$300,15,FALSE)))</f>
        <v>0.14061520116592324</v>
      </c>
      <c r="H120" s="147">
        <f t="shared" si="39"/>
        <v>0.6</v>
      </c>
      <c r="I120" s="147">
        <f t="shared" si="40"/>
        <v>1.8</v>
      </c>
      <c r="J120" s="147">
        <f>IF('Crisis Indicator Data'!G117="x","x",IF(LOG('Crisis Indicator Data'!G117)&lt;J$4,0,IF(LOG('Crisis Indicator Data'!G117)&gt;J$3,5,ROUND(5-(J$3-LOG('Crisis Indicator Data'!G117))/(J$3-J$4)*5,1))))</f>
        <v>1.5</v>
      </c>
      <c r="K120" s="165">
        <f>IF('Crisis Indicator Data'!G117="x","x",IF(LEN(E120)&gt;3,('Crisis Indicator Data'!G117/VLOOKUP('Impact of the crisis'!$C120,'Regional Crises'!$B$1:$R$66,5,FALSE)),'Crisis Indicator Data'!G117/VLOOKUP('Impact of the crisis'!$E120,'Country Indicator Data'!$B$4:$P$300,14,FALSE)))</f>
        <v>0.39243986254295532</v>
      </c>
      <c r="L120" s="147">
        <f t="shared" si="41"/>
        <v>1.9</v>
      </c>
      <c r="M120" s="147">
        <f t="shared" si="42"/>
        <v>1.7</v>
      </c>
      <c r="N120" s="147">
        <f t="shared" si="43"/>
        <v>1.8</v>
      </c>
      <c r="O120" s="147">
        <f>IF('Crisis Indicator Data'!H117="x","x",IF('Crisis Indicator Data'!H117=0,0,IF(LOG('Crisis Indicator Data'!H117)&lt;O$4,0,IF(LOG('Crisis Indicator Data'!H117)&gt;O$3,5,ROUND(5-(O$3-LOG('Crisis Indicator Data'!H117))/(O$3-O$4)*5,1)))))</f>
        <v>1.5</v>
      </c>
      <c r="P120" s="165">
        <f>IF('Crisis Indicator Data'!H117="x","x",'Crisis Indicator Data'!H117/'Crisis Indicator Data'!G117)</f>
        <v>9.2819614711033269E-2</v>
      </c>
      <c r="Q120" s="147">
        <f t="shared" si="44"/>
        <v>0.4</v>
      </c>
      <c r="R120" s="147">
        <f t="shared" si="45"/>
        <v>0.95</v>
      </c>
      <c r="S120" s="147">
        <f>IF('Crisis Indicator Data'!I117="x","x",IF('Crisis Indicator Data'!I117=0,0,IF(LOG('Crisis Indicator Data'!I117)&lt;S$4,0,IF(LOG('Crisis Indicator Data'!I117)&gt;S$3,5,ROUND(5-(S$3-LOG('Crisis Indicator Data'!I117))/(S$3-S$4)*5,1)))))</f>
        <v>2.1</v>
      </c>
      <c r="T120" s="165">
        <f>IF('Crisis Indicator Data'!H117="x","x",IF('Crisis Indicator Data'!I117="x","x",'Crisis Indicator Data'!I117/'Crisis Indicator Data'!H117))</f>
        <v>0.1169811320754717</v>
      </c>
      <c r="U120" s="147">
        <f t="shared" si="46"/>
        <v>3.9</v>
      </c>
      <c r="V120" s="147">
        <f t="shared" si="47"/>
        <v>3</v>
      </c>
      <c r="W120" s="147">
        <f>IF('Crisis Indicator Data'!L117="x","x",IF('Crisis Indicator Data'!L117=0,0,IF(LOG('Crisis Indicator Data'!L117)&lt;W$4,0,IF(LOG('Crisis Indicator Data'!L117)&gt;W$3,5,ROUND(5-(W$3-LOG('Crisis Indicator Data'!L117))/(W$3-W$4)*5,1)))))</f>
        <v>3.1</v>
      </c>
      <c r="X120" s="166">
        <f>IF(OR('Crisis Indicator Data'!L117="x",'Crisis Indicator Data'!H117="x"),"x",'Crisis Indicator Data'!L117/'Crisis Indicator Data'!H117)</f>
        <v>5.2830188679245285E-4</v>
      </c>
      <c r="Y120" s="147">
        <f t="shared" si="48"/>
        <v>5</v>
      </c>
      <c r="Z120" s="147">
        <f t="shared" si="49"/>
        <v>4.0999999999999996</v>
      </c>
      <c r="AA120" s="147">
        <f t="shared" si="50"/>
        <v>3.6</v>
      </c>
      <c r="AB120" s="167">
        <f t="shared" si="51"/>
        <v>2.5</v>
      </c>
    </row>
    <row r="121" spans="1:28" x14ac:dyDescent="0.25">
      <c r="A121" s="172" t="str">
        <f>'Crisis Indicator Data'!A118</f>
        <v>Displacement from Russia-Ukraine conflict in Poland</v>
      </c>
      <c r="B121" s="173" t="str">
        <f>'Crisis Indicator Data'!B118</f>
        <v>Displacement,Conflict</v>
      </c>
      <c r="C121" s="173" t="str">
        <f>'Crisis Indicator Data'!C118</f>
        <v>POL002</v>
      </c>
      <c r="D121" s="173" t="str">
        <f>'Crisis Indicator Data'!D118</f>
        <v>Poland</v>
      </c>
      <c r="E121" s="174" t="str">
        <f>'Crisis Indicator Data'!E118</f>
        <v>POL</v>
      </c>
      <c r="F121" s="168">
        <f>IF('Crisis Indicator Data'!F118="x","x",IF(LOG('Crisis Indicator Data'!F118)&lt;F$4,0,IF(LOG('Crisis Indicator Data'!F118)&gt;F$3,5,ROUND(5-(F$3-LOG('Crisis Indicator Data'!F118))/(F$3-F$4)*5,1))))</f>
        <v>4.0999999999999996</v>
      </c>
      <c r="G121" s="165">
        <f>IF('Crisis Indicator Data'!F118="x","x",IF(LEN(E121)&gt;3,('Crisis Indicator Data'!F118/VLOOKUP('Impact of the crisis'!$C121,'Regional Crises'!$B$1:$R$66,4,FALSE)),'Crisis Indicator Data'!F118/VLOOKUP('Impact of the crisis'!$E121,'Country Indicator Data'!$B$4:$P$300,15,FALSE)))</f>
        <v>0.99970606486168723</v>
      </c>
      <c r="H121" s="147">
        <f t="shared" si="39"/>
        <v>5</v>
      </c>
      <c r="I121" s="147">
        <f t="shared" si="40"/>
        <v>4.55</v>
      </c>
      <c r="J121" s="147">
        <f>IF('Crisis Indicator Data'!G118="x","x",IF(LOG('Crisis Indicator Data'!G118)&lt;J$4,0,IF(LOG('Crisis Indicator Data'!G118)&gt;J$3,5,ROUND(5-(J$3-LOG('Crisis Indicator Data'!G118))/(J$3-J$4)*5,1))))</f>
        <v>5</v>
      </c>
      <c r="K121" s="165">
        <f>IF('Crisis Indicator Data'!G118="x","x",IF(LEN(E121)&gt;3,('Crisis Indicator Data'!G118/VLOOKUP('Impact of the crisis'!$C121,'Regional Crises'!$B$1:$R$66,5,FALSE)),'Crisis Indicator Data'!G118/VLOOKUP('Impact of the crisis'!$E121,'Country Indicator Data'!$B$4:$P$300,14,FALSE)))</f>
        <v>1</v>
      </c>
      <c r="L121" s="147">
        <f t="shared" si="41"/>
        <v>5</v>
      </c>
      <c r="M121" s="147">
        <f t="shared" si="42"/>
        <v>5</v>
      </c>
      <c r="N121" s="147">
        <f t="shared" si="43"/>
        <v>4.8</v>
      </c>
      <c r="O121" s="147">
        <f>IF('Crisis Indicator Data'!H118="x","x",IF('Crisis Indicator Data'!H118=0,0,IF(LOG('Crisis Indicator Data'!H118)&lt;O$4,0,IF(LOG('Crisis Indicator Data'!H118)&gt;O$3,5,ROUND(5-(O$3-LOG('Crisis Indicator Data'!H118))/(O$3-O$4)*5,1)))))</f>
        <v>2.5</v>
      </c>
      <c r="P121" s="165">
        <f>IF('Crisis Indicator Data'!H118="x","x",'Crisis Indicator Data'!H118/'Crisis Indicator Data'!G118)</f>
        <v>2.4895511539160458E-2</v>
      </c>
      <c r="Q121" s="147">
        <f t="shared" si="44"/>
        <v>0.1</v>
      </c>
      <c r="R121" s="147">
        <f t="shared" si="45"/>
        <v>1.3</v>
      </c>
      <c r="S121" s="147">
        <f>IF('Crisis Indicator Data'!I118="x","x",IF('Crisis Indicator Data'!I118=0,0,IF(LOG('Crisis Indicator Data'!I118)&lt;S$4,0,IF(LOG('Crisis Indicator Data'!I118)&gt;S$3,5,ROUND(5-(S$3-LOG('Crisis Indicator Data'!I118))/(S$3-S$4)*5,1)))))</f>
        <v>4.3</v>
      </c>
      <c r="T121" s="165">
        <f>IF('Crisis Indicator Data'!H118="x","x",IF('Crisis Indicator Data'!I118="x","x",'Crisis Indicator Data'!I118/'Crisis Indicator Data'!H118))</f>
        <v>1</v>
      </c>
      <c r="U121" s="147">
        <f t="shared" si="46"/>
        <v>5</v>
      </c>
      <c r="V121" s="147">
        <f t="shared" si="47"/>
        <v>4.7</v>
      </c>
      <c r="W121" s="147">
        <f>IF('Crisis Indicator Data'!L118="x","x",IF('Crisis Indicator Data'!L118=0,0,IF(LOG('Crisis Indicator Data'!L118)&lt;W$4,0,IF(LOG('Crisis Indicator Data'!L118)&gt;W$3,5,ROUND(5-(W$3-LOG('Crisis Indicator Data'!L118))/(W$3-W$4)*5,1)))))</f>
        <v>0</v>
      </c>
      <c r="X121" s="166">
        <f>IF(OR('Crisis Indicator Data'!L118="x",'Crisis Indicator Data'!H118="x"),"x",'Crisis Indicator Data'!L118/'Crisis Indicator Data'!H118)</f>
        <v>0</v>
      </c>
      <c r="Y121" s="147">
        <f t="shared" si="48"/>
        <v>0</v>
      </c>
      <c r="Z121" s="147">
        <f t="shared" si="49"/>
        <v>0</v>
      </c>
      <c r="AA121" s="147">
        <f t="shared" si="50"/>
        <v>3.1</v>
      </c>
      <c r="AB121" s="167">
        <f t="shared" si="51"/>
        <v>2.2999999999999998</v>
      </c>
    </row>
    <row r="122" spans="1:28" x14ac:dyDescent="0.25">
      <c r="A122" s="172" t="str">
        <f>'Crisis Indicator Data'!A119</f>
        <v>Complex crisis in DPRK</v>
      </c>
      <c r="B122" s="173" t="str">
        <f>'Crisis Indicator Data'!B119</f>
        <v>Socio-political,Floods,Other seasonal event,Food Security</v>
      </c>
      <c r="C122" s="173" t="str">
        <f>'Crisis Indicator Data'!C119</f>
        <v>PRK001</v>
      </c>
      <c r="D122" s="173" t="str">
        <f>'Crisis Indicator Data'!D119</f>
        <v>DPRK</v>
      </c>
      <c r="E122" s="174" t="str">
        <f>'Crisis Indicator Data'!E119</f>
        <v>PRK</v>
      </c>
      <c r="F122" s="168">
        <f>IF('Crisis Indicator Data'!F119="x","x",IF(LOG('Crisis Indicator Data'!F119)&lt;F$4,0,IF(LOG('Crisis Indicator Data'!F119)&gt;F$3,5,ROUND(5-(F$3-LOG('Crisis Indicator Data'!F119))/(F$3-F$4)*5,1))))</f>
        <v>3.5</v>
      </c>
      <c r="G122" s="165">
        <f>IF('Crisis Indicator Data'!F119="x","x",IF(LEN(E122)&gt;3,('Crisis Indicator Data'!F119/VLOOKUP('Impact of the crisis'!$C122,'Regional Crises'!$B$1:$R$66,4,FALSE)),'Crisis Indicator Data'!F119/VLOOKUP('Impact of the crisis'!$E122,'Country Indicator Data'!$B$4:$P$300,15,FALSE)))</f>
        <v>1</v>
      </c>
      <c r="H122" s="147">
        <f t="shared" si="39"/>
        <v>5</v>
      </c>
      <c r="I122" s="147">
        <f t="shared" si="40"/>
        <v>4.25</v>
      </c>
      <c r="J122" s="147">
        <f>IF('Crisis Indicator Data'!G119="x","x",IF(LOG('Crisis Indicator Data'!G119)&lt;J$4,0,IF(LOG('Crisis Indicator Data'!G119)&gt;J$3,5,ROUND(5-(J$3-LOG('Crisis Indicator Data'!G119))/(J$3-J$4)*5,1))))</f>
        <v>4.7</v>
      </c>
      <c r="K122" s="165">
        <f>IF('Crisis Indicator Data'!G119="x","x",IF(LEN(E122)&gt;3,('Crisis Indicator Data'!G119/VLOOKUP('Impact of the crisis'!$C122,'Regional Crises'!$B$1:$R$66,5,FALSE)),'Crisis Indicator Data'!G119/VLOOKUP('Impact of the crisis'!$E122,'Country Indicator Data'!$B$4:$P$300,14,FALSE)))</f>
        <v>1</v>
      </c>
      <c r="L122" s="147">
        <f t="shared" si="41"/>
        <v>5</v>
      </c>
      <c r="M122" s="147">
        <f t="shared" si="42"/>
        <v>4.8499999999999996</v>
      </c>
      <c r="N122" s="147">
        <f t="shared" si="43"/>
        <v>4.5999999999999996</v>
      </c>
      <c r="O122" s="147">
        <f>IF('Crisis Indicator Data'!H119="x","x",IF('Crisis Indicator Data'!H119=0,0,IF(LOG('Crisis Indicator Data'!H119)&lt;O$4,0,IF(LOG('Crisis Indicator Data'!H119)&gt;O$3,5,ROUND(5-(O$3-LOG('Crisis Indicator Data'!H119))/(O$3-O$4)*5,1)))))</f>
        <v>4.9000000000000004</v>
      </c>
      <c r="P122" s="165">
        <f>IF('Crisis Indicator Data'!H119="x","x",'Crisis Indicator Data'!H119/'Crisis Indicator Data'!G119)</f>
        <v>1</v>
      </c>
      <c r="Q122" s="147">
        <f t="shared" si="44"/>
        <v>5</v>
      </c>
      <c r="R122" s="147">
        <f t="shared" si="45"/>
        <v>4.95</v>
      </c>
      <c r="S122" s="147">
        <f>IF('Crisis Indicator Data'!I119="x","x",IF('Crisis Indicator Data'!I119=0,0,IF(LOG('Crisis Indicator Data'!I119)&lt;S$4,0,IF(LOG('Crisis Indicator Data'!I119)&gt;S$3,5,ROUND(5-(S$3-LOG('Crisis Indicator Data'!I119))/(S$3-S$4)*5,1)))))</f>
        <v>2.2000000000000002</v>
      </c>
      <c r="T122" s="165">
        <f>IF('Crisis Indicator Data'!H119="x","x",IF('Crisis Indicator Data'!I119="x","x",'Crisis Indicator Data'!I119/'Crisis Indicator Data'!H119))</f>
        <v>1.2990982729634724E-3</v>
      </c>
      <c r="U122" s="147">
        <f t="shared" si="46"/>
        <v>0</v>
      </c>
      <c r="V122" s="147">
        <f t="shared" si="47"/>
        <v>1.1000000000000001</v>
      </c>
      <c r="W122" s="147">
        <f>IF('Crisis Indicator Data'!L119="x","x",IF('Crisis Indicator Data'!L119=0,0,IF(LOG('Crisis Indicator Data'!L119)&lt;W$4,0,IF(LOG('Crisis Indicator Data'!L119)&gt;W$3,5,ROUND(5-(W$3-LOG('Crisis Indicator Data'!L119))/(W$3-W$4)*5,1)))))</f>
        <v>1.2</v>
      </c>
      <c r="X122" s="166">
        <f>IF(OR('Crisis Indicator Data'!L119="x",'Crisis Indicator Data'!H119="x"),"x",'Crisis Indicator Data'!L119/'Crisis Indicator Data'!H119)</f>
        <v>2.6746140913953842E-7</v>
      </c>
      <c r="Y122" s="147">
        <f t="shared" si="48"/>
        <v>0</v>
      </c>
      <c r="Z122" s="147">
        <f t="shared" si="49"/>
        <v>0.6</v>
      </c>
      <c r="AA122" s="147">
        <f t="shared" si="50"/>
        <v>0.9</v>
      </c>
      <c r="AB122" s="167">
        <f t="shared" si="51"/>
        <v>3.6</v>
      </c>
    </row>
    <row r="123" spans="1:28" x14ac:dyDescent="0.25">
      <c r="A123" s="172" t="str">
        <f>'Crisis Indicator Data'!A120</f>
        <v>Conflict in Palestine</v>
      </c>
      <c r="B123" s="173" t="str">
        <f>'Crisis Indicator Data'!B120</f>
        <v>Conflict,Socio-political,Violence</v>
      </c>
      <c r="C123" s="173" t="str">
        <f>'Crisis Indicator Data'!C120</f>
        <v>PSE002</v>
      </c>
      <c r="D123" s="173" t="str">
        <f>'Crisis Indicator Data'!D120</f>
        <v>Palestine</v>
      </c>
      <c r="E123" s="174" t="str">
        <f>'Crisis Indicator Data'!E120</f>
        <v>PSE</v>
      </c>
      <c r="F123" s="168">
        <f>IF('Crisis Indicator Data'!F120="x","x",IF(LOG('Crisis Indicator Data'!F120)&lt;F$4,0,IF(LOG('Crisis Indicator Data'!F120)&gt;F$3,5,ROUND(5-(F$3-LOG('Crisis Indicator Data'!F120))/(F$3-F$4)*5,1))))</f>
        <v>1.3</v>
      </c>
      <c r="G123" s="165">
        <f>IF('Crisis Indicator Data'!F120="x","x",IF(LEN(E123)&gt;3,('Crisis Indicator Data'!F120/VLOOKUP('Impact of the crisis'!$C123,'Regional Crises'!$B$1:$R$66,4,FALSE)),'Crisis Indicator Data'!F120/VLOOKUP('Impact of the crisis'!$E123,'Country Indicator Data'!$B$4:$P$300,15,FALSE)))</f>
        <v>1.0008305647840532</v>
      </c>
      <c r="H123" s="147">
        <f t="shared" si="39"/>
        <v>5</v>
      </c>
      <c r="I123" s="147">
        <f t="shared" si="40"/>
        <v>3.15</v>
      </c>
      <c r="J123" s="147">
        <f>IF('Crisis Indicator Data'!G120="x","x",IF(LOG('Crisis Indicator Data'!G120)&lt;J$4,0,IF(LOG('Crisis Indicator Data'!G120)&gt;J$3,5,ROUND(5-(J$3-LOG('Crisis Indicator Data'!G120))/(J$3-J$4)*5,1))))</f>
        <v>2.5</v>
      </c>
      <c r="K123" s="165">
        <f>IF('Crisis Indicator Data'!G120="x","x",IF(LEN(E123)&gt;3,('Crisis Indicator Data'!G120/VLOOKUP('Impact of the crisis'!$C123,'Regional Crises'!$B$1:$R$66,5,FALSE)),'Crisis Indicator Data'!G120/VLOOKUP('Impact of the crisis'!$E123,'Country Indicator Data'!$B$4:$P$300,14,FALSE)))</f>
        <v>1</v>
      </c>
      <c r="L123" s="147">
        <f t="shared" si="41"/>
        <v>5</v>
      </c>
      <c r="M123" s="147">
        <f t="shared" si="42"/>
        <v>3.75</v>
      </c>
      <c r="N123" s="147">
        <f t="shared" si="43"/>
        <v>3.5</v>
      </c>
      <c r="O123" s="147">
        <f>IF('Crisis Indicator Data'!H120="x","x",IF('Crisis Indicator Data'!H120=0,0,IF(LOG('Crisis Indicator Data'!H120)&lt;O$4,0,IF(LOG('Crisis Indicator Data'!H120)&gt;O$3,5,ROUND(5-(O$3-LOG('Crisis Indicator Data'!H120))/(O$3-O$4)*5,1)))))</f>
        <v>3.6</v>
      </c>
      <c r="P123" s="165">
        <f>IF('Crisis Indicator Data'!H120="x","x",'Crisis Indicator Data'!H120/'Crisis Indicator Data'!G120)</f>
        <v>0.84679919751960608</v>
      </c>
      <c r="Q123" s="147">
        <f t="shared" si="44"/>
        <v>4.2</v>
      </c>
      <c r="R123" s="147">
        <f t="shared" si="45"/>
        <v>3.9000000000000004</v>
      </c>
      <c r="S123" s="147">
        <f>IF('Crisis Indicator Data'!I120="x","x",IF('Crisis Indicator Data'!I120=0,0,IF(LOG('Crisis Indicator Data'!I120)&lt;S$4,0,IF(LOG('Crisis Indicator Data'!I120)&gt;S$3,5,ROUND(5-(S$3-LOG('Crisis Indicator Data'!I120))/(S$3-S$4)*5,1)))))</f>
        <v>5</v>
      </c>
      <c r="T123" s="165">
        <f>IF('Crisis Indicator Data'!H120="x","x",IF('Crisis Indicator Data'!I120="x","x",'Crisis Indicator Data'!I120/'Crisis Indicator Data'!H120))</f>
        <v>1.3271591643334051</v>
      </c>
      <c r="U123" s="147">
        <f t="shared" si="46"/>
        <v>5</v>
      </c>
      <c r="V123" s="147">
        <f t="shared" si="47"/>
        <v>5</v>
      </c>
      <c r="W123" s="147">
        <f>IF('Crisis Indicator Data'!L120="x","x",IF('Crisis Indicator Data'!L120=0,0,IF(LOG('Crisis Indicator Data'!L120)&lt;W$4,0,IF(LOG('Crisis Indicator Data'!L120)&gt;W$3,5,ROUND(5-(W$3-LOG('Crisis Indicator Data'!L120))/(W$3-W$4)*5,1)))))</f>
        <v>5</v>
      </c>
      <c r="X123" s="166">
        <f>IF(OR('Crisis Indicator Data'!L120="x",'Crisis Indicator Data'!H120="x"),"x",'Crisis Indicator Data'!L120/'Crisis Indicator Data'!H120)</f>
        <v>3.3000215377988369E-3</v>
      </c>
      <c r="Y123" s="147">
        <f t="shared" si="48"/>
        <v>5</v>
      </c>
      <c r="Z123" s="147">
        <f t="shared" si="49"/>
        <v>5</v>
      </c>
      <c r="AA123" s="147">
        <f t="shared" si="50"/>
        <v>5</v>
      </c>
      <c r="AB123" s="167">
        <f t="shared" si="51"/>
        <v>4.5</v>
      </c>
    </row>
    <row r="124" spans="1:28" x14ac:dyDescent="0.25">
      <c r="A124" s="172" t="str">
        <f>'Crisis Indicator Data'!A121</f>
        <v>Conflict in West Bank</v>
      </c>
      <c r="B124" s="173" t="str">
        <f>'Crisis Indicator Data'!B121</f>
        <v>Conflict,Displacement,Socio-political,Violence</v>
      </c>
      <c r="C124" s="173" t="str">
        <f>'Crisis Indicator Data'!C121</f>
        <v>PSE003</v>
      </c>
      <c r="D124" s="173" t="str">
        <f>'Crisis Indicator Data'!D121</f>
        <v>Palestine</v>
      </c>
      <c r="E124" s="174" t="str">
        <f>'Crisis Indicator Data'!E121</f>
        <v>PSE</v>
      </c>
      <c r="F124" s="168">
        <f>IF('Crisis Indicator Data'!F121="x","x",IF(LOG('Crisis Indicator Data'!F121)&lt;F$4,0,IF(LOG('Crisis Indicator Data'!F121)&gt;F$3,5,ROUND(5-(F$3-LOG('Crisis Indicator Data'!F121))/(F$3-F$4)*5,1))))</f>
        <v>1.3</v>
      </c>
      <c r="G124" s="165">
        <f>IF('Crisis Indicator Data'!F121="x","x",IF(LEN(E124)&gt;3,('Crisis Indicator Data'!F121/VLOOKUP('Impact of the crisis'!$C124,'Regional Crises'!$B$1:$R$66,4,FALSE)),'Crisis Indicator Data'!F121/VLOOKUP('Impact of the crisis'!$E124,'Country Indicator Data'!$B$4:$P$300,15,FALSE)))</f>
        <v>0.94019933554817281</v>
      </c>
      <c r="H124" s="147">
        <f t="shared" si="39"/>
        <v>4.7</v>
      </c>
      <c r="I124" s="147">
        <f t="shared" si="40"/>
        <v>3</v>
      </c>
      <c r="J124" s="147">
        <f>IF('Crisis Indicator Data'!G121="x","x",IF(LOG('Crisis Indicator Data'!G121)&lt;J$4,0,IF(LOG('Crisis Indicator Data'!G121)&gt;J$3,5,ROUND(5-(J$3-LOG('Crisis Indicator Data'!G121))/(J$3-J$4)*5,1))))</f>
        <v>1.7</v>
      </c>
      <c r="K124" s="165">
        <f>IF('Crisis Indicator Data'!G121="x","x",IF(LEN(E124)&gt;3,('Crisis Indicator Data'!G121/VLOOKUP('Impact of the crisis'!$C124,'Regional Crises'!$B$1:$R$66,5,FALSE)),'Crisis Indicator Data'!G121/VLOOKUP('Impact of the crisis'!$E124,'Country Indicator Data'!$B$4:$P$300,14,FALSE)))</f>
        <v>0.594017873426956</v>
      </c>
      <c r="L124" s="147">
        <f t="shared" si="41"/>
        <v>2.9</v>
      </c>
      <c r="M124" s="147">
        <f t="shared" si="42"/>
        <v>2.2999999999999998</v>
      </c>
      <c r="N124" s="147">
        <f t="shared" si="43"/>
        <v>2.7</v>
      </c>
      <c r="O124" s="147">
        <f>IF('Crisis Indicator Data'!H121="x","x",IF('Crisis Indicator Data'!H121=0,0,IF(LOG('Crisis Indicator Data'!H121)&lt;O$4,0,IF(LOG('Crisis Indicator Data'!H121)&gt;O$3,5,ROUND(5-(O$3-LOG('Crisis Indicator Data'!H121))/(O$3-O$4)*5,1)))))</f>
        <v>3.1</v>
      </c>
      <c r="P124" s="165">
        <f>IF('Crisis Indicator Data'!H121="x","x",'Crisis Indicator Data'!H121/'Crisis Indicator Data'!G121)</f>
        <v>0.75007675775253302</v>
      </c>
      <c r="Q124" s="147">
        <f t="shared" si="44"/>
        <v>3.7</v>
      </c>
      <c r="R124" s="147">
        <f t="shared" si="45"/>
        <v>3.4000000000000004</v>
      </c>
      <c r="S124" s="147">
        <f>IF('Crisis Indicator Data'!I121="x","x",IF('Crisis Indicator Data'!I121=0,0,IF(LOG('Crisis Indicator Data'!I121)&lt;S$4,0,IF(LOG('Crisis Indicator Data'!I121)&gt;S$3,5,ROUND(5-(S$3-LOG('Crisis Indicator Data'!I121))/(S$3-S$4)*5,1)))))</f>
        <v>5</v>
      </c>
      <c r="T124" s="165">
        <f>IF('Crisis Indicator Data'!H121="x","x",IF('Crisis Indicator Data'!I121="x","x",'Crisis Indicator Data'!I121/'Crisis Indicator Data'!H121))</f>
        <v>1.2026197298403603</v>
      </c>
      <c r="U124" s="147">
        <f t="shared" si="46"/>
        <v>5</v>
      </c>
      <c r="V124" s="147">
        <f t="shared" si="47"/>
        <v>5</v>
      </c>
      <c r="W124" s="147">
        <f>IF('Crisis Indicator Data'!L121="x","x",IF('Crisis Indicator Data'!L121=0,0,IF(LOG('Crisis Indicator Data'!L121)&lt;W$4,0,IF(LOG('Crisis Indicator Data'!L121)&gt;W$3,5,ROUND(5-(W$3-LOG('Crisis Indicator Data'!L121))/(W$3-W$4)*5,1)))))</f>
        <v>3.6</v>
      </c>
      <c r="X124" s="166">
        <f>IF(OR('Crisis Indicator Data'!L121="x",'Crisis Indicator Data'!H121="x"),"x",'Crisis Indicator Data'!L121/'Crisis Indicator Data'!H121)</f>
        <v>1.3139582480556692E-4</v>
      </c>
      <c r="Y124" s="147">
        <f t="shared" si="48"/>
        <v>5</v>
      </c>
      <c r="Z124" s="147">
        <f t="shared" si="49"/>
        <v>4.3</v>
      </c>
      <c r="AA124" s="147">
        <f t="shared" si="50"/>
        <v>4.7</v>
      </c>
      <c r="AB124" s="167">
        <f t="shared" si="51"/>
        <v>4.0999999999999996</v>
      </c>
    </row>
    <row r="125" spans="1:28" x14ac:dyDescent="0.25">
      <c r="A125" s="172" t="str">
        <f>'Crisis Indicator Data'!A122</f>
        <v>Conflict in Gaza</v>
      </c>
      <c r="B125" s="173" t="str">
        <f>'Crisis Indicator Data'!B122</f>
        <v>Conflict,Displacement,Socio-political,Violence</v>
      </c>
      <c r="C125" s="173" t="str">
        <f>'Crisis Indicator Data'!C122</f>
        <v>PSE004</v>
      </c>
      <c r="D125" s="173" t="str">
        <f>'Crisis Indicator Data'!D122</f>
        <v>Palestine</v>
      </c>
      <c r="E125" s="174" t="str">
        <f>'Crisis Indicator Data'!E122</f>
        <v>PSE</v>
      </c>
      <c r="F125" s="168">
        <f>IF('Crisis Indicator Data'!F122="x","x",IF(LOG('Crisis Indicator Data'!F122)&lt;F$4,0,IF(LOG('Crisis Indicator Data'!F122)&gt;F$3,5,ROUND(5-(F$3-LOG('Crisis Indicator Data'!F122))/(F$3-F$4)*5,1))))</f>
        <v>0</v>
      </c>
      <c r="G125" s="165">
        <f>IF('Crisis Indicator Data'!F122="x","x",IF(LEN(E125)&gt;3,('Crisis Indicator Data'!F122/VLOOKUP('Impact of the crisis'!$C125,'Regional Crises'!$B$1:$R$66,4,FALSE)),'Crisis Indicator Data'!F122/VLOOKUP('Impact of the crisis'!$E125,'Country Indicator Data'!$B$4:$P$300,15,FALSE)))</f>
        <v>6.06312292358804E-2</v>
      </c>
      <c r="H125" s="147">
        <f t="shared" si="39"/>
        <v>0.2</v>
      </c>
      <c r="I125" s="147">
        <f t="shared" si="40"/>
        <v>0.1</v>
      </c>
      <c r="J125" s="147">
        <f>IF('Crisis Indicator Data'!G122="x","x",IF(LOG('Crisis Indicator Data'!G122)&lt;J$4,0,IF(LOG('Crisis Indicator Data'!G122)&gt;J$3,5,ROUND(5-(J$3-LOG('Crisis Indicator Data'!G122))/(J$3-J$4)*5,1))))</f>
        <v>1.2</v>
      </c>
      <c r="K125" s="165">
        <f>IF('Crisis Indicator Data'!G122="x","x",IF(LEN(E125)&gt;3,('Crisis Indicator Data'!G122/VLOOKUP('Impact of the crisis'!$C125,'Regional Crises'!$B$1:$R$66,5,FALSE)),'Crisis Indicator Data'!G122/VLOOKUP('Impact of the crisis'!$E125,'Country Indicator Data'!$B$4:$P$300,14,FALSE)))</f>
        <v>0.40616450848075869</v>
      </c>
      <c r="L125" s="147">
        <f t="shared" si="41"/>
        <v>2</v>
      </c>
      <c r="M125" s="147">
        <f t="shared" si="42"/>
        <v>1.6</v>
      </c>
      <c r="N125" s="147">
        <f t="shared" si="43"/>
        <v>0.9</v>
      </c>
      <c r="O125" s="147">
        <f>IF('Crisis Indicator Data'!H122="x","x",IF('Crisis Indicator Data'!H122=0,0,IF(LOG('Crisis Indicator Data'!H122)&lt;O$4,0,IF(LOG('Crisis Indicator Data'!H122)&gt;O$3,5,ROUND(5-(O$3-LOG('Crisis Indicator Data'!H122))/(O$3-O$4)*5,1)))))</f>
        <v>3.1</v>
      </c>
      <c r="P125" s="165">
        <f>IF('Crisis Indicator Data'!H122="x","x",'Crisis Indicator Data'!H122/'Crisis Indicator Data'!G122)</f>
        <v>0.98787606645711723</v>
      </c>
      <c r="Q125" s="147">
        <f t="shared" si="44"/>
        <v>4.9000000000000004</v>
      </c>
      <c r="R125" s="147">
        <f t="shared" si="45"/>
        <v>4</v>
      </c>
      <c r="S125" s="147">
        <f>IF('Crisis Indicator Data'!I122="x","x",IF('Crisis Indicator Data'!I122=0,0,IF(LOG('Crisis Indicator Data'!I122)&lt;S$4,0,IF(LOG('Crisis Indicator Data'!I122)&gt;S$3,5,ROUND(5-(S$3-LOG('Crisis Indicator Data'!I122))/(S$3-S$4)*5,1)))))</f>
        <v>5</v>
      </c>
      <c r="T125" s="165">
        <f>IF('Crisis Indicator Data'!H122="x","x",IF('Crisis Indicator Data'!I122="x","x",'Crisis Indicator Data'!I122/'Crisis Indicator Data'!H122))</f>
        <v>1.4654545454545456</v>
      </c>
      <c r="U125" s="147">
        <f t="shared" si="46"/>
        <v>5</v>
      </c>
      <c r="V125" s="147">
        <f t="shared" si="47"/>
        <v>5</v>
      </c>
      <c r="W125" s="147">
        <f>IF('Crisis Indicator Data'!L122="x","x",IF('Crisis Indicator Data'!L122=0,0,IF(LOG('Crisis Indicator Data'!L122)&lt;W$4,0,IF(LOG('Crisis Indicator Data'!L122)&gt;W$3,5,ROUND(5-(W$3-LOG('Crisis Indicator Data'!L122))/(W$3-W$4)*5,1)))))</f>
        <v>5</v>
      </c>
      <c r="X125" s="166">
        <f>IF(OR('Crisis Indicator Data'!L122="x",'Crisis Indicator Data'!H122="x"),"x",'Crisis Indicator Data'!L122/'Crisis Indicator Data'!H122)</f>
        <v>6.8186363636363635E-3</v>
      </c>
      <c r="Y125" s="147">
        <f t="shared" si="48"/>
        <v>5</v>
      </c>
      <c r="Z125" s="147">
        <f t="shared" si="49"/>
        <v>5</v>
      </c>
      <c r="AA125" s="147">
        <f t="shared" si="50"/>
        <v>5</v>
      </c>
      <c r="AB125" s="167">
        <f t="shared" si="51"/>
        <v>4.5999999999999996</v>
      </c>
    </row>
    <row r="126" spans="1:28" x14ac:dyDescent="0.25">
      <c r="A126" s="172" t="str">
        <f>'Crisis Indicator Data'!A123</f>
        <v>Lake Chad basin regional crisis</v>
      </c>
      <c r="B126" s="173">
        <f>'Crisis Indicator Data'!B123</f>
        <v>0</v>
      </c>
      <c r="C126" s="173" t="str">
        <f>'Crisis Indicator Data'!C123</f>
        <v>REG001</v>
      </c>
      <c r="D126" s="173" t="str">
        <f>'Crisis Indicator Data'!D123</f>
        <v>Nigeria,Niger,Chad,Cameroon</v>
      </c>
      <c r="E126" s="174" t="str">
        <f>'Crisis Indicator Data'!E123</f>
        <v>NGA,NER,TCD,CMR</v>
      </c>
      <c r="F126" s="168">
        <f>IF('Crisis Indicator Data'!F123="x","x",IF(LOG('Crisis Indicator Data'!F123)&lt;F$4,0,IF(LOG('Crisis Indicator Data'!F123)&gt;F$3,5,ROUND(5-(F$3-LOG('Crisis Indicator Data'!F123))/(F$3-F$4)*5,1))))</f>
        <v>4.3</v>
      </c>
      <c r="G126" s="165">
        <f>IF('Crisis Indicator Data'!F123="x","x",IF(LEN(E126)&gt;3,('Crisis Indicator Data'!F123/VLOOKUP('Impact of the crisis'!$C126,'Regional Crises'!$B$1:$R$66,4,FALSE)),'Crisis Indicator Data'!F123/VLOOKUP('Impact of the crisis'!$E126,'Country Indicator Data'!$B$4:$P$300,15,FALSE)))</f>
        <v>9.4380950432037813E-2</v>
      </c>
      <c r="H126" s="147">
        <f t="shared" si="39"/>
        <v>0.4</v>
      </c>
      <c r="I126" s="147">
        <f t="shared" si="40"/>
        <v>2.35</v>
      </c>
      <c r="J126" s="147">
        <f>IF('Crisis Indicator Data'!G123="x","x",IF(LOG('Crisis Indicator Data'!G123)&lt;J$4,0,IF(LOG('Crisis Indicator Data'!G123)&gt;J$3,5,ROUND(5-(J$3-LOG('Crisis Indicator Data'!G123))/(J$3-J$4)*5,1))))</f>
        <v>4.4000000000000004</v>
      </c>
      <c r="K126" s="165">
        <f>IF('Crisis Indicator Data'!G123="x","x",IF(LEN(E126)&gt;3,('Crisis Indicator Data'!G123/VLOOKUP('Impact of the crisis'!$C126,'Regional Crises'!$B$1:$R$66,5,FALSE)),'Crisis Indicator Data'!G123/VLOOKUP('Impact of the crisis'!$E126,'Country Indicator Data'!$B$4:$P$300,14,FALSE)))</f>
        <v>1</v>
      </c>
      <c r="L126" s="147">
        <f t="shared" si="41"/>
        <v>5</v>
      </c>
      <c r="M126" s="147">
        <f t="shared" si="42"/>
        <v>4.7</v>
      </c>
      <c r="N126" s="147">
        <f t="shared" si="43"/>
        <v>3.8</v>
      </c>
      <c r="O126" s="147">
        <f>IF('Crisis Indicator Data'!H123="x","x",IF('Crisis Indicator Data'!H123=0,0,IF(LOG('Crisis Indicator Data'!H123)&lt;O$4,0,IF(LOG('Crisis Indicator Data'!H123)&gt;O$3,5,ROUND(5-(O$3-LOG('Crisis Indicator Data'!H123))/(O$3-O$4)*5,1)))))</f>
        <v>4.2</v>
      </c>
      <c r="P126" s="165">
        <f>IF('Crisis Indicator Data'!H123="x","x",'Crisis Indicator Data'!H123/'Crisis Indicator Data'!G123)</f>
        <v>0.51532175689479065</v>
      </c>
      <c r="Q126" s="147">
        <f t="shared" si="44"/>
        <v>2.6</v>
      </c>
      <c r="R126" s="147">
        <f t="shared" si="45"/>
        <v>3.4000000000000004</v>
      </c>
      <c r="S126" s="147">
        <f>IF('Crisis Indicator Data'!I123="x","x",IF('Crisis Indicator Data'!I123=0,0,IF(LOG('Crisis Indicator Data'!I123)&lt;S$4,0,IF(LOG('Crisis Indicator Data'!I123)&gt;S$3,5,ROUND(5-(S$3-LOG('Crisis Indicator Data'!I123))/(S$3-S$4)*5,1)))))</f>
        <v>5</v>
      </c>
      <c r="T126" s="165">
        <f>IF('Crisis Indicator Data'!H123="x","x",IF('Crisis Indicator Data'!I123="x","x",'Crisis Indicator Data'!I123/'Crisis Indicator Data'!H123))</f>
        <v>0.4939183710244166</v>
      </c>
      <c r="U126" s="147">
        <f t="shared" si="46"/>
        <v>5</v>
      </c>
      <c r="V126" s="147">
        <f t="shared" si="47"/>
        <v>5</v>
      </c>
      <c r="W126" s="147">
        <f>IF('Crisis Indicator Data'!L123="x","x",IF('Crisis Indicator Data'!L123=0,0,IF(LOG('Crisis Indicator Data'!L123)&lt;W$4,0,IF(LOG('Crisis Indicator Data'!L123)&gt;W$3,5,ROUND(5-(W$3-LOG('Crisis Indicator Data'!L123))/(W$3-W$4)*5,1)))))</f>
        <v>4.7</v>
      </c>
      <c r="X126" s="166">
        <f>IF(OR('Crisis Indicator Data'!L123="x",'Crisis Indicator Data'!H123="x"),"x",'Crisis Indicator Data'!L123/'Crisis Indicator Data'!H123)</f>
        <v>1.7091629876565457E-4</v>
      </c>
      <c r="Y126" s="147">
        <f t="shared" si="48"/>
        <v>5</v>
      </c>
      <c r="Z126" s="147">
        <f t="shared" si="49"/>
        <v>4.9000000000000004</v>
      </c>
      <c r="AA126" s="147">
        <f t="shared" si="50"/>
        <v>5</v>
      </c>
      <c r="AB126" s="167">
        <f t="shared" si="51"/>
        <v>4.4000000000000004</v>
      </c>
    </row>
    <row r="127" spans="1:28" x14ac:dyDescent="0.25">
      <c r="A127" s="172" t="str">
        <f>'Crisis Indicator Data'!A124</f>
        <v>Venezuela Regional Crisis</v>
      </c>
      <c r="B127" s="173">
        <f>'Crisis Indicator Data'!B124</f>
        <v>0</v>
      </c>
      <c r="C127" s="173" t="str">
        <f>'Crisis Indicator Data'!C124</f>
        <v>REG002</v>
      </c>
      <c r="D127" s="173" t="str">
        <f>'Crisis Indicator Data'!D124</f>
        <v>Venezuela,Brazil,Colombia,Ecuador,Peru,Trinidad and Tobago,Chile,Dominican Republic,Panama</v>
      </c>
      <c r="E127" s="174" t="str">
        <f>'Crisis Indicator Data'!E124</f>
        <v>VEN,BRA,COL,ECU,PER,TTO,CHL,DOM,PAN</v>
      </c>
      <c r="F127" s="168">
        <f>IF('Crisis Indicator Data'!F124="x","x",IF(LOG('Crisis Indicator Data'!F124)&lt;F$4,0,IF(LOG('Crisis Indicator Data'!F124)&gt;F$3,5,ROUND(5-(F$3-LOG('Crisis Indicator Data'!F124))/(F$3-F$4)*5,1))))</f>
        <v>5</v>
      </c>
      <c r="G127" s="165">
        <f>IF('Crisis Indicator Data'!F124="x","x",IF(LEN(E127)&gt;3,('Crisis Indicator Data'!F124/VLOOKUP('Impact of the crisis'!$C127,'Regional Crises'!$B$1:$R$66,4,FALSE)),'Crisis Indicator Data'!F124/VLOOKUP('Impact of the crisis'!$E127,'Country Indicator Data'!$B$4:$P$300,15,FALSE)))</f>
        <v>0.45580759256816145</v>
      </c>
      <c r="H127" s="147">
        <f t="shared" si="39"/>
        <v>2.2000000000000002</v>
      </c>
      <c r="I127" s="147">
        <f t="shared" si="40"/>
        <v>3.6</v>
      </c>
      <c r="J127" s="147">
        <f>IF('Crisis Indicator Data'!G124="x","x",IF(LOG('Crisis Indicator Data'!G124)&lt;J$4,0,IF(LOG('Crisis Indicator Data'!G124)&gt;J$3,5,ROUND(5-(J$3-LOG('Crisis Indicator Data'!G124))/(J$3-J$4)*5,1))))</f>
        <v>5</v>
      </c>
      <c r="K127" s="165">
        <f>IF('Crisis Indicator Data'!G124="x","x",IF(LEN(E127)&gt;3,('Crisis Indicator Data'!G124/VLOOKUP('Impact of the crisis'!$C127,'Regional Crises'!$B$1:$R$66,5,FALSE)),'Crisis Indicator Data'!G124/VLOOKUP('Impact of the crisis'!$E127,'Country Indicator Data'!$B$4:$P$300,14,FALSE)))</f>
        <v>0.25611645544821754</v>
      </c>
      <c r="L127" s="147">
        <f t="shared" si="41"/>
        <v>1.2</v>
      </c>
      <c r="M127" s="147">
        <f t="shared" si="42"/>
        <v>3.1</v>
      </c>
      <c r="N127" s="147">
        <f t="shared" si="43"/>
        <v>3.4</v>
      </c>
      <c r="O127" s="147">
        <f>IF('Crisis Indicator Data'!H124="x","x",IF('Crisis Indicator Data'!H124=0,0,IF(LOG('Crisis Indicator Data'!H124)&lt;O$4,0,IF(LOG('Crisis Indicator Data'!H124)&gt;O$3,5,ROUND(5-(O$3-LOG('Crisis Indicator Data'!H124))/(O$3-O$4)*5,1)))))</f>
        <v>5</v>
      </c>
      <c r="P127" s="165">
        <f>IF('Crisis Indicator Data'!H124="x","x",'Crisis Indicator Data'!H124/'Crisis Indicator Data'!G124)</f>
        <v>0.30127051053628229</v>
      </c>
      <c r="Q127" s="147">
        <f t="shared" si="44"/>
        <v>1.5</v>
      </c>
      <c r="R127" s="147">
        <f t="shared" si="45"/>
        <v>3.25</v>
      </c>
      <c r="S127" s="147">
        <f>IF('Crisis Indicator Data'!I124="x","x",IF('Crisis Indicator Data'!I124=0,0,IF(LOG('Crisis Indicator Data'!I124)&lt;S$4,0,IF(LOG('Crisis Indicator Data'!I124)&gt;S$3,5,ROUND(5-(S$3-LOG('Crisis Indicator Data'!I124))/(S$3-S$4)*5,1)))))</f>
        <v>5</v>
      </c>
      <c r="T127" s="165">
        <f>IF('Crisis Indicator Data'!H124="x","x",IF('Crisis Indicator Data'!I124="x","x",'Crisis Indicator Data'!I124/'Crisis Indicator Data'!H124))</f>
        <v>0.18571671852987165</v>
      </c>
      <c r="U127" s="147">
        <f t="shared" si="46"/>
        <v>5</v>
      </c>
      <c r="V127" s="147">
        <f t="shared" si="47"/>
        <v>5</v>
      </c>
      <c r="W127" s="147">
        <f>IF('Crisis Indicator Data'!L124="x","x",IF('Crisis Indicator Data'!L124=0,0,IF(LOG('Crisis Indicator Data'!L124)&lt;W$4,0,IF(LOG('Crisis Indicator Data'!L124)&gt;W$3,5,ROUND(5-(W$3-LOG('Crisis Indicator Data'!L124))/(W$3-W$4)*5,1)))))</f>
        <v>3.9</v>
      </c>
      <c r="X127" s="166">
        <f>IF(OR('Crisis Indicator Data'!L124="x",'Crisis Indicator Data'!H124="x"),"x",'Crisis Indicator Data'!L124/'Crisis Indicator Data'!H124)</f>
        <v>7.9265555091108943E-6</v>
      </c>
      <c r="Y127" s="147">
        <f t="shared" si="48"/>
        <v>0.4</v>
      </c>
      <c r="Z127" s="147">
        <f t="shared" si="49"/>
        <v>2.2000000000000002</v>
      </c>
      <c r="AA127" s="147">
        <f t="shared" si="50"/>
        <v>4</v>
      </c>
      <c r="AB127" s="167">
        <f t="shared" si="51"/>
        <v>3.7</v>
      </c>
    </row>
    <row r="128" spans="1:28" x14ac:dyDescent="0.25">
      <c r="A128" s="172" t="str">
        <f>'Crisis Indicator Data'!A125</f>
        <v>Regional Kashmir conflict</v>
      </c>
      <c r="B128" s="173">
        <f>'Crisis Indicator Data'!B125</f>
        <v>0</v>
      </c>
      <c r="C128" s="173" t="str">
        <f>'Crisis Indicator Data'!C125</f>
        <v>REG003</v>
      </c>
      <c r="D128" s="173" t="str">
        <f>'Crisis Indicator Data'!D125</f>
        <v>India,Pakistan</v>
      </c>
      <c r="E128" s="174" t="str">
        <f>'Crisis Indicator Data'!E125</f>
        <v>IND,PAK</v>
      </c>
      <c r="F128" s="168">
        <f>IF('Crisis Indicator Data'!F125="x","x",IF(LOG('Crisis Indicator Data'!F125)&lt;F$4,0,IF(LOG('Crisis Indicator Data'!F125)&gt;F$3,5,ROUND(5-(F$3-LOG('Crisis Indicator Data'!F125))/(F$3-F$4)*5,1))))</f>
        <v>4</v>
      </c>
      <c r="G128" s="165">
        <f>IF('Crisis Indicator Data'!F125="x","x",IF(LEN(E128)&gt;3,('Crisis Indicator Data'!F125/VLOOKUP('Impact of the crisis'!$C128,'Regional Crises'!$B$1:$R$66,4,FALSE)),'Crisis Indicator Data'!F125/VLOOKUP('Impact of the crisis'!$E128,'Country Indicator Data'!$B$4:$P$300,15,FALSE)))</f>
        <v>6.2908278958459643E-2</v>
      </c>
      <c r="H128" s="147">
        <f t="shared" si="39"/>
        <v>0.2</v>
      </c>
      <c r="I128" s="147">
        <f t="shared" si="40"/>
        <v>2.1</v>
      </c>
      <c r="J128" s="147">
        <f>IF('Crisis Indicator Data'!G125="x","x",IF(LOG('Crisis Indicator Data'!G125)&lt;J$4,0,IF(LOG('Crisis Indicator Data'!G125)&gt;J$3,5,ROUND(5-(J$3-LOG('Crisis Indicator Data'!G125))/(J$3-J$4)*5,1))))</f>
        <v>4.3</v>
      </c>
      <c r="K128" s="165">
        <f>IF('Crisis Indicator Data'!G125="x","x",IF(LEN(E128)&gt;3,('Crisis Indicator Data'!G125/VLOOKUP('Impact of the crisis'!$C128,'Regional Crises'!$B$1:$R$66,5,FALSE)),'Crisis Indicator Data'!G125/VLOOKUP('Impact of the crisis'!$E128,'Country Indicator Data'!$B$4:$P$300,14,FALSE)))</f>
        <v>1.1593098992250708E-2</v>
      </c>
      <c r="L128" s="147">
        <f t="shared" si="41"/>
        <v>0</v>
      </c>
      <c r="M128" s="147">
        <f t="shared" si="42"/>
        <v>2.15</v>
      </c>
      <c r="N128" s="147">
        <f t="shared" si="43"/>
        <v>2.1</v>
      </c>
      <c r="O128" s="147">
        <f>IF('Crisis Indicator Data'!H125="x","x",IF('Crisis Indicator Data'!H125=0,0,IF(LOG('Crisis Indicator Data'!H125)&lt;O$4,0,IF(LOG('Crisis Indicator Data'!H125)&gt;O$3,5,ROUND(5-(O$3-LOG('Crisis Indicator Data'!H125))/(O$3-O$4)*5,1)))))</f>
        <v>4.5999999999999996</v>
      </c>
      <c r="P128" s="165">
        <f>IF('Crisis Indicator Data'!H125="x","x",'Crisis Indicator Data'!H125/'Crisis Indicator Data'!G125)</f>
        <v>0.87763429752066113</v>
      </c>
      <c r="Q128" s="147">
        <f t="shared" si="44"/>
        <v>4.4000000000000004</v>
      </c>
      <c r="R128" s="147">
        <f t="shared" si="45"/>
        <v>4.5</v>
      </c>
      <c r="S128" s="147">
        <f>IF('Crisis Indicator Data'!I125="x","x",IF('Crisis Indicator Data'!I125=0,0,IF(LOG('Crisis Indicator Data'!I125)&lt;S$4,0,IF(LOG('Crisis Indicator Data'!I125)&gt;S$3,5,ROUND(5-(S$3-LOG('Crisis Indicator Data'!I125))/(S$3-S$4)*5,1)))))</f>
        <v>3.6</v>
      </c>
      <c r="T128" s="165">
        <f>IF('Crisis Indicator Data'!H125="x","x",IF('Crisis Indicator Data'!I125="x","x",'Crisis Indicator Data'!I125/'Crisis Indicator Data'!H125))</f>
        <v>1.8892354776057912E-2</v>
      </c>
      <c r="U128" s="147">
        <f t="shared" si="46"/>
        <v>0.6</v>
      </c>
      <c r="V128" s="147">
        <f t="shared" si="47"/>
        <v>2.1</v>
      </c>
      <c r="W128" s="147">
        <f>IF('Crisis Indicator Data'!L125="x","x",IF('Crisis Indicator Data'!L125=0,0,IF(LOG('Crisis Indicator Data'!L125)&lt;W$4,0,IF(LOG('Crisis Indicator Data'!L125)&gt;W$3,5,ROUND(5-(W$3-LOG('Crisis Indicator Data'!L125))/(W$3-W$4)*5,1)))))</f>
        <v>2.8</v>
      </c>
      <c r="X128" s="166">
        <f>IF(OR('Crisis Indicator Data'!L125="x",'Crisis Indicator Data'!H125="x"),"x",'Crisis Indicator Data'!L125/'Crisis Indicator Data'!H125)</f>
        <v>5.061503148725796E-6</v>
      </c>
      <c r="Y128" s="147">
        <f t="shared" si="48"/>
        <v>0.3</v>
      </c>
      <c r="Z128" s="147">
        <f t="shared" si="49"/>
        <v>1.6</v>
      </c>
      <c r="AA128" s="147">
        <f t="shared" si="50"/>
        <v>1.9</v>
      </c>
      <c r="AB128" s="167">
        <f t="shared" si="51"/>
        <v>3.5</v>
      </c>
    </row>
    <row r="129" spans="1:28" x14ac:dyDescent="0.25">
      <c r="A129" s="172" t="str">
        <f>'Crisis Indicator Data'!A126</f>
        <v>Syrian Regional Crisis</v>
      </c>
      <c r="B129" s="173">
        <f>'Crisis Indicator Data'!B126</f>
        <v>0</v>
      </c>
      <c r="C129" s="173" t="str">
        <f>'Crisis Indicator Data'!C126</f>
        <v>REG004</v>
      </c>
      <c r="D129" s="173" t="str">
        <f>'Crisis Indicator Data'!D126</f>
        <v>Syria,Türkiye,Iraq,Egypt,Jordan,Lebanon</v>
      </c>
      <c r="E129" s="174" t="str">
        <f>'Crisis Indicator Data'!E126</f>
        <v>SYR,TUR,IRQ,EGY,JOR,LBN</v>
      </c>
      <c r="F129" s="168">
        <f>IF('Crisis Indicator Data'!F126="x","x",IF(LOG('Crisis Indicator Data'!F126)&lt;F$4,0,IF(LOG('Crisis Indicator Data'!F126)&gt;F$3,5,ROUND(5-(F$3-LOG('Crisis Indicator Data'!F126))/(F$3-F$4)*5,1))))</f>
        <v>4.5999999999999996</v>
      </c>
      <c r="G129" s="165">
        <f>IF('Crisis Indicator Data'!F126="x","x",IF(LEN(E129)&gt;3,('Crisis Indicator Data'!F126/VLOOKUP('Impact of the crisis'!$C129,'Regional Crises'!$B$1:$R$66,4,FALSE)),'Crisis Indicator Data'!F126/VLOOKUP('Impact of the crisis'!$E129,'Country Indicator Data'!$B$4:$P$300,15,FALSE)))</f>
        <v>0.22814096469033537</v>
      </c>
      <c r="H129" s="147">
        <f t="shared" si="39"/>
        <v>1.1000000000000001</v>
      </c>
      <c r="I129" s="147">
        <f t="shared" si="40"/>
        <v>2.8499999999999996</v>
      </c>
      <c r="J129" s="147">
        <f>IF('Crisis Indicator Data'!G126="x","x",IF(LOG('Crisis Indicator Data'!G126)&lt;J$4,0,IF(LOG('Crisis Indicator Data'!G126)&gt;J$3,5,ROUND(5-(J$3-LOG('Crisis Indicator Data'!G126))/(J$3-J$4)*5,1))))</f>
        <v>5</v>
      </c>
      <c r="K129" s="165">
        <f>IF('Crisis Indicator Data'!G126="x","x",IF(LEN(E129)&gt;3,('Crisis Indicator Data'!G126/VLOOKUP('Impact of the crisis'!$C129,'Regional Crises'!$B$1:$R$66,5,FALSE)),'Crisis Indicator Data'!G126/VLOOKUP('Impact of the crisis'!$E129,'Country Indicator Data'!$B$4:$P$300,14,FALSE)))</f>
        <v>0.34576992367560522</v>
      </c>
      <c r="L129" s="147">
        <f t="shared" si="41"/>
        <v>1.7</v>
      </c>
      <c r="M129" s="147">
        <f t="shared" si="42"/>
        <v>3.35</v>
      </c>
      <c r="N129" s="147">
        <f t="shared" si="43"/>
        <v>3.1</v>
      </c>
      <c r="O129" s="147">
        <f>IF('Crisis Indicator Data'!H126="x","x",IF('Crisis Indicator Data'!H126=0,0,IF(LOG('Crisis Indicator Data'!H126)&lt;O$4,0,IF(LOG('Crisis Indicator Data'!H126)&gt;O$3,5,ROUND(5-(O$3-LOG('Crisis Indicator Data'!H126))/(O$3-O$4)*5,1)))))</f>
        <v>5</v>
      </c>
      <c r="P129" s="165">
        <f>IF('Crisis Indicator Data'!H126="x","x",'Crisis Indicator Data'!H126/'Crisis Indicator Data'!G126)</f>
        <v>0.35713693805676405</v>
      </c>
      <c r="Q129" s="147">
        <f t="shared" si="44"/>
        <v>1.8</v>
      </c>
      <c r="R129" s="147">
        <f t="shared" si="45"/>
        <v>3.4</v>
      </c>
      <c r="S129" s="147">
        <f>IF('Crisis Indicator Data'!I126="x","x",IF('Crisis Indicator Data'!I126=0,0,IF(LOG('Crisis Indicator Data'!I126)&lt;S$4,0,IF(LOG('Crisis Indicator Data'!I126)&gt;S$3,5,ROUND(5-(S$3-LOG('Crisis Indicator Data'!I126))/(S$3-S$4)*5,1)))))</f>
        <v>5</v>
      </c>
      <c r="T129" s="165">
        <f>IF('Crisis Indicator Data'!H126="x","x",IF('Crisis Indicator Data'!I126="x","x",'Crisis Indicator Data'!I126/'Crisis Indicator Data'!H126))</f>
        <v>0.716978943094147</v>
      </c>
      <c r="U129" s="147">
        <f t="shared" si="46"/>
        <v>5</v>
      </c>
      <c r="V129" s="147">
        <f t="shared" si="47"/>
        <v>5</v>
      </c>
      <c r="W129" s="147">
        <f>IF('Crisis Indicator Data'!L126="x","x",IF('Crisis Indicator Data'!L126=0,0,IF(LOG('Crisis Indicator Data'!L126)&lt;W$4,0,IF(LOG('Crisis Indicator Data'!L126)&gt;W$3,5,ROUND(5-(W$3-LOG('Crisis Indicator Data'!L126))/(W$3-W$4)*5,1)))))</f>
        <v>4.9000000000000004</v>
      </c>
      <c r="X129" s="166">
        <f>IF(OR('Crisis Indicator Data'!L126="x",'Crisis Indicator Data'!H126="x"),"x",'Crisis Indicator Data'!L126/'Crisis Indicator Data'!H126)</f>
        <v>7.4076222518707575E-5</v>
      </c>
      <c r="Y129" s="147">
        <f t="shared" si="48"/>
        <v>3.7</v>
      </c>
      <c r="Z129" s="147">
        <f t="shared" si="49"/>
        <v>4.3</v>
      </c>
      <c r="AA129" s="147">
        <f t="shared" si="50"/>
        <v>4.7</v>
      </c>
      <c r="AB129" s="167">
        <f t="shared" si="51"/>
        <v>4.0999999999999996</v>
      </c>
    </row>
    <row r="130" spans="1:28" x14ac:dyDescent="0.25">
      <c r="A130" s="172" t="str">
        <f>'Crisis Indicator Data'!A127</f>
        <v xml:space="preserve">Eastern Mediterranean Route </v>
      </c>
      <c r="B130" s="173">
        <f>'Crisis Indicator Data'!B127</f>
        <v>0</v>
      </c>
      <c r="C130" s="173" t="str">
        <f>'Crisis Indicator Data'!C127</f>
        <v>REG006</v>
      </c>
      <c r="D130" s="173" t="str">
        <f>'Crisis Indicator Data'!D127</f>
        <v>Türkiye,Greece</v>
      </c>
      <c r="E130" s="174" t="str">
        <f>'Crisis Indicator Data'!E127</f>
        <v>TUR,GRC</v>
      </c>
      <c r="F130" s="168">
        <f>IF('Crisis Indicator Data'!F127="x","x",IF(LOG('Crisis Indicator Data'!F127)&lt;F$4,0,IF(LOG('Crisis Indicator Data'!F127)&gt;F$3,5,ROUND(5-(F$3-LOG('Crisis Indicator Data'!F127))/(F$3-F$4)*5,1))))</f>
        <v>3.6</v>
      </c>
      <c r="G130" s="165">
        <f>IF('Crisis Indicator Data'!F127="x","x",IF(LEN(E130)&gt;3,('Crisis Indicator Data'!F127/VLOOKUP('Impact of the crisis'!$C130,'Regional Crises'!$B$1:$R$66,4,FALSE)),'Crisis Indicator Data'!F127/VLOOKUP('Impact of the crisis'!$E130,'Country Indicator Data'!$B$4:$P$300,15,FALSE)))</f>
        <v>0.16715635538045473</v>
      </c>
      <c r="H130" s="147">
        <f t="shared" si="39"/>
        <v>0.8</v>
      </c>
      <c r="I130" s="147">
        <f t="shared" si="40"/>
        <v>2.2000000000000002</v>
      </c>
      <c r="J130" s="147">
        <f>IF('Crisis Indicator Data'!G127="x","x",IF(LOG('Crisis Indicator Data'!G127)&lt;J$4,0,IF(LOG('Crisis Indicator Data'!G127)&gt;J$3,5,ROUND(5-(J$3-LOG('Crisis Indicator Data'!G127))/(J$3-J$4)*5,1))))</f>
        <v>4</v>
      </c>
      <c r="K130" s="165">
        <f>IF('Crisis Indicator Data'!G127="x","x",IF(LEN(E130)&gt;3,('Crisis Indicator Data'!G127/VLOOKUP('Impact of the crisis'!$C130,'Regional Crises'!$B$1:$R$66,5,FALSE)),'Crisis Indicator Data'!G127/VLOOKUP('Impact of the crisis'!$E130,'Country Indicator Data'!$B$4:$P$300,14,FALSE)))</f>
        <v>0.17042328651068414</v>
      </c>
      <c r="L130" s="147">
        <f t="shared" si="41"/>
        <v>0.8</v>
      </c>
      <c r="M130" s="147">
        <f t="shared" si="42"/>
        <v>2.4</v>
      </c>
      <c r="N130" s="147">
        <f t="shared" si="43"/>
        <v>2.2999999999999998</v>
      </c>
      <c r="O130" s="147">
        <f>IF('Crisis Indicator Data'!H127="x","x",IF('Crisis Indicator Data'!H127=0,0,IF(LOG('Crisis Indicator Data'!H127)&lt;O$4,0,IF(LOG('Crisis Indicator Data'!H127)&gt;O$3,5,ROUND(5-(O$3-LOG('Crisis Indicator Data'!H127))/(O$3-O$4)*5,1)))))</f>
        <v>4</v>
      </c>
      <c r="P130" s="165">
        <f>IF('Crisis Indicator Data'!H127="x","x",'Crisis Indicator Data'!H127/'Crisis Indicator Data'!G127)</f>
        <v>0.48876887197741498</v>
      </c>
      <c r="Q130" s="147">
        <f t="shared" si="44"/>
        <v>2.4</v>
      </c>
      <c r="R130" s="147">
        <f t="shared" si="45"/>
        <v>3.2</v>
      </c>
      <c r="S130" s="147">
        <f>IF('Crisis Indicator Data'!I127="x","x",IF('Crisis Indicator Data'!I127=0,0,IF(LOG('Crisis Indicator Data'!I127)&lt;S$4,0,IF(LOG('Crisis Indicator Data'!I127)&gt;S$3,5,ROUND(5-(S$3-LOG('Crisis Indicator Data'!I127))/(S$3-S$4)*5,1)))))</f>
        <v>3.7</v>
      </c>
      <c r="T130" s="165">
        <f>IF('Crisis Indicator Data'!H127="x","x",IF('Crisis Indicator Data'!I127="x","x",'Crisis Indicator Data'!I127/'Crisis Indicator Data'!H127))</f>
        <v>5.2109492717227521E-2</v>
      </c>
      <c r="U130" s="147">
        <f t="shared" si="46"/>
        <v>1.7</v>
      </c>
      <c r="V130" s="147">
        <f t="shared" si="47"/>
        <v>2.7</v>
      </c>
      <c r="W130" s="147">
        <f>IF('Crisis Indicator Data'!L127="x","x",IF('Crisis Indicator Data'!L127=0,0,IF(LOG('Crisis Indicator Data'!L127)&lt;W$4,0,IF(LOG('Crisis Indicator Data'!L127)&gt;W$3,5,ROUND(5-(W$3-LOG('Crisis Indicator Data'!L127))/(W$3-W$4)*5,1)))))</f>
        <v>3</v>
      </c>
      <c r="X130" s="166">
        <f>IF(OR('Crisis Indicator Data'!L127="x",'Crisis Indicator Data'!H127="x"),"x",'Crisis Indicator Data'!L127/'Crisis Indicator Data'!H127)</f>
        <v>1.5946760421898544E-5</v>
      </c>
      <c r="Y130" s="147">
        <f t="shared" si="48"/>
        <v>0.8</v>
      </c>
      <c r="Z130" s="147">
        <f t="shared" si="49"/>
        <v>1.9</v>
      </c>
      <c r="AA130" s="147">
        <f t="shared" si="50"/>
        <v>2.2999999999999998</v>
      </c>
      <c r="AB130" s="167">
        <f t="shared" si="51"/>
        <v>2.8</v>
      </c>
    </row>
    <row r="131" spans="1:28" x14ac:dyDescent="0.25">
      <c r="A131" s="172" t="str">
        <f>'Crisis Indicator Data'!A128</f>
        <v>Central Mediterranean Route</v>
      </c>
      <c r="B131" s="173">
        <f>'Crisis Indicator Data'!B128</f>
        <v>0</v>
      </c>
      <c r="C131" s="173" t="str">
        <f>'Crisis Indicator Data'!C128</f>
        <v>REG007</v>
      </c>
      <c r="D131" s="173" t="str">
        <f>'Crisis Indicator Data'!D128</f>
        <v>Algeria,Tunisia,Libya,Italy</v>
      </c>
      <c r="E131" s="174" t="str">
        <f>'Crisis Indicator Data'!E128</f>
        <v>DZA,TUN,LBY,ITA</v>
      </c>
      <c r="F131" s="168">
        <f>IF('Crisis Indicator Data'!F128="x","x",IF(LOG('Crisis Indicator Data'!F128)&lt;F$4,0,IF(LOG('Crisis Indicator Data'!F128)&gt;F$3,5,ROUND(5-(F$3-LOG('Crisis Indicator Data'!F128))/(F$3-F$4)*5,1))))</f>
        <v>5</v>
      </c>
      <c r="G131" s="165">
        <f>IF('Crisis Indicator Data'!F128="x","x",IF(LEN(E131)&gt;3,('Crisis Indicator Data'!F128/VLOOKUP('Impact of the crisis'!$C131,'Regional Crises'!$B$1:$R$66,4,FALSE)),'Crisis Indicator Data'!F128/VLOOKUP('Impact of the crisis'!$E131,'Country Indicator Data'!$B$4:$P$300,15,FALSE)))</f>
        <v>1.0021405943781678</v>
      </c>
      <c r="H131" s="147">
        <f t="shared" si="39"/>
        <v>5</v>
      </c>
      <c r="I131" s="147">
        <f t="shared" si="40"/>
        <v>5</v>
      </c>
      <c r="J131" s="147">
        <f>IF('Crisis Indicator Data'!G128="x","x",IF(LOG('Crisis Indicator Data'!G128)&lt;J$4,0,IF(LOG('Crisis Indicator Data'!G128)&gt;J$3,5,ROUND(5-(J$3-LOG('Crisis Indicator Data'!G128))/(J$3-J$4)*5,1))))</f>
        <v>5</v>
      </c>
      <c r="K131" s="165">
        <f>IF('Crisis Indicator Data'!G128="x","x",IF(LEN(E131)&gt;3,('Crisis Indicator Data'!G128/VLOOKUP('Impact of the crisis'!$C131,'Regional Crises'!$B$1:$R$66,5,FALSE)),'Crisis Indicator Data'!G128/VLOOKUP('Impact of the crisis'!$E131,'Country Indicator Data'!$B$4:$P$300,14,FALSE)))</f>
        <v>1</v>
      </c>
      <c r="L131" s="147">
        <f t="shared" si="41"/>
        <v>5</v>
      </c>
      <c r="M131" s="147">
        <f t="shared" si="42"/>
        <v>5</v>
      </c>
      <c r="N131" s="147">
        <f t="shared" si="43"/>
        <v>5</v>
      </c>
      <c r="O131" s="147">
        <f>IF('Crisis Indicator Data'!H128="x","x",IF('Crisis Indicator Data'!H128=0,0,IF(LOG('Crisis Indicator Data'!H128)&lt;O$4,0,IF(LOG('Crisis Indicator Data'!H128)&gt;O$3,5,ROUND(5-(O$3-LOG('Crisis Indicator Data'!H128))/(O$3-O$4)*5,1)))))</f>
        <v>2.6</v>
      </c>
      <c r="P131" s="165">
        <f>IF('Crisis Indicator Data'!H128="x","x",'Crisis Indicator Data'!H128/'Crisis Indicator Data'!G128)</f>
        <v>9.5374651608641711E-3</v>
      </c>
      <c r="Q131" s="147">
        <f t="shared" si="44"/>
        <v>0</v>
      </c>
      <c r="R131" s="147">
        <f t="shared" si="45"/>
        <v>1.3</v>
      </c>
      <c r="S131" s="147">
        <f>IF('Crisis Indicator Data'!I128="x","x",IF('Crisis Indicator Data'!I128=0,0,IF(LOG('Crisis Indicator Data'!I128)&lt;S$4,0,IF(LOG('Crisis Indicator Data'!I128)&gt;S$3,5,ROUND(5-(S$3-LOG('Crisis Indicator Data'!I128))/(S$3-S$4)*5,1)))))</f>
        <v>4.4000000000000004</v>
      </c>
      <c r="T131" s="165">
        <f>IF('Crisis Indicator Data'!H128="x","x",IF('Crisis Indicator Data'!I128="x","x",'Crisis Indicator Data'!I128/'Crisis Indicator Data'!H128))</f>
        <v>1</v>
      </c>
      <c r="U131" s="147">
        <f t="shared" si="46"/>
        <v>5</v>
      </c>
      <c r="V131" s="147">
        <f t="shared" si="47"/>
        <v>4.7</v>
      </c>
      <c r="W131" s="147">
        <f>IF('Crisis Indicator Data'!L128="x","x",IF('Crisis Indicator Data'!L128=0,0,IF(LOG('Crisis Indicator Data'!L128)&lt;W$4,0,IF(LOG('Crisis Indicator Data'!L128)&gt;W$3,5,ROUND(5-(W$3-LOG('Crisis Indicator Data'!L128))/(W$3-W$4)*5,1)))))</f>
        <v>4.4000000000000004</v>
      </c>
      <c r="X131" s="166">
        <f>IF(OR('Crisis Indicator Data'!L128="x",'Crisis Indicator Data'!H128="x"),"x",'Crisis Indicator Data'!L128/'Crisis Indicator Data'!H128)</f>
        <v>1.0152027027027027E-3</v>
      </c>
      <c r="Y131" s="147">
        <f t="shared" si="48"/>
        <v>5</v>
      </c>
      <c r="Z131" s="147">
        <f t="shared" si="49"/>
        <v>4.7</v>
      </c>
      <c r="AA131" s="147">
        <f t="shared" si="50"/>
        <v>4.7</v>
      </c>
      <c r="AB131" s="167">
        <f t="shared" si="51"/>
        <v>3.5</v>
      </c>
    </row>
    <row r="132" spans="1:28" x14ac:dyDescent="0.25">
      <c r="A132" s="172" t="str">
        <f>'Crisis Indicator Data'!A129</f>
        <v>Western Mediterranean Route</v>
      </c>
      <c r="B132" s="173">
        <f>'Crisis Indicator Data'!B129</f>
        <v>0</v>
      </c>
      <c r="C132" s="173" t="str">
        <f>'Crisis Indicator Data'!C129</f>
        <v>REG008</v>
      </c>
      <c r="D132" s="173" t="str">
        <f>'Crisis Indicator Data'!D129</f>
        <v>Algeria,Morocco,Spain</v>
      </c>
      <c r="E132" s="174" t="str">
        <f>'Crisis Indicator Data'!E129</f>
        <v>DZA,MAR,ESP</v>
      </c>
      <c r="F132" s="168">
        <f>IF('Crisis Indicator Data'!F129="x","x",IF(LOG('Crisis Indicator Data'!F129)&lt;F$4,0,IF(LOG('Crisis Indicator Data'!F129)&gt;F$3,5,ROUND(5-(F$3-LOG('Crisis Indicator Data'!F129))/(F$3-F$4)*5,1))))</f>
        <v>5</v>
      </c>
      <c r="G132" s="165">
        <f>IF('Crisis Indicator Data'!F129="x","x",IF(LEN(E132)&gt;3,('Crisis Indicator Data'!F129/VLOOKUP('Impact of the crisis'!$C132,'Regional Crises'!$B$1:$R$66,4,FALSE)),'Crisis Indicator Data'!F129/VLOOKUP('Impact of the crisis'!$E132,'Country Indicator Data'!$B$4:$P$300,15,FALSE)))</f>
        <v>0.99985668148225604</v>
      </c>
      <c r="H132" s="147">
        <f t="shared" si="39"/>
        <v>5</v>
      </c>
      <c r="I132" s="147">
        <f t="shared" si="40"/>
        <v>5</v>
      </c>
      <c r="J132" s="147">
        <f>IF('Crisis Indicator Data'!G129="x","x",IF(LOG('Crisis Indicator Data'!G129)&lt;J$4,0,IF(LOG('Crisis Indicator Data'!G129)&gt;J$3,5,ROUND(5-(J$3-LOG('Crisis Indicator Data'!G129))/(J$3-J$4)*5,1))))</f>
        <v>5</v>
      </c>
      <c r="K132" s="165">
        <f>IF('Crisis Indicator Data'!G129="x","x",IF(LEN(E132)&gt;3,('Crisis Indicator Data'!G129/VLOOKUP('Impact of the crisis'!$C132,'Regional Crises'!$B$1:$R$66,5,FALSE)),'Crisis Indicator Data'!G129/VLOOKUP('Impact of the crisis'!$E132,'Country Indicator Data'!$B$4:$P$300,14,FALSE)))</f>
        <v>1</v>
      </c>
      <c r="L132" s="147">
        <f t="shared" si="41"/>
        <v>5</v>
      </c>
      <c r="M132" s="147">
        <f t="shared" si="42"/>
        <v>5</v>
      </c>
      <c r="N132" s="147">
        <f t="shared" si="43"/>
        <v>5</v>
      </c>
      <c r="O132" s="147">
        <f>IF('Crisis Indicator Data'!H129="x","x",IF('Crisis Indicator Data'!H129=0,0,IF(LOG('Crisis Indicator Data'!H129)&lt;O$4,0,IF(LOG('Crisis Indicator Data'!H129)&gt;O$3,5,ROUND(5-(O$3-LOG('Crisis Indicator Data'!H129))/(O$3-O$4)*5,1)))))</f>
        <v>1.7</v>
      </c>
      <c r="P132" s="165">
        <f>IF('Crisis Indicator Data'!H129="x","x",'Crisis Indicator Data'!H129/'Crisis Indicator Data'!G129)</f>
        <v>2.5147072271161641E-3</v>
      </c>
      <c r="Q132" s="147">
        <f t="shared" si="44"/>
        <v>0</v>
      </c>
      <c r="R132" s="147">
        <f t="shared" si="45"/>
        <v>0.85</v>
      </c>
      <c r="S132" s="147">
        <f>IF('Crisis Indicator Data'!I129="x","x",IF('Crisis Indicator Data'!I129=0,0,IF(LOG('Crisis Indicator Data'!I129)&lt;S$4,0,IF(LOG('Crisis Indicator Data'!I129)&gt;S$3,5,ROUND(5-(S$3-LOG('Crisis Indicator Data'!I129))/(S$3-S$4)*5,1)))))</f>
        <v>3.6</v>
      </c>
      <c r="T132" s="165">
        <f>IF('Crisis Indicator Data'!H129="x","x",IF('Crisis Indicator Data'!I129="x","x",'Crisis Indicator Data'!I129/'Crisis Indicator Data'!H129))</f>
        <v>1</v>
      </c>
      <c r="U132" s="147">
        <f t="shared" si="46"/>
        <v>5</v>
      </c>
      <c r="V132" s="147">
        <f t="shared" si="47"/>
        <v>4.3</v>
      </c>
      <c r="W132" s="147">
        <f>IF('Crisis Indicator Data'!L129="x","x",IF('Crisis Indicator Data'!L129=0,0,IF(LOG('Crisis Indicator Data'!L129)&lt;W$4,0,IF(LOG('Crisis Indicator Data'!L129)&gt;W$3,5,ROUND(5-(W$3-LOG('Crisis Indicator Data'!L129))/(W$3-W$4)*5,1)))))</f>
        <v>3</v>
      </c>
      <c r="X132" s="166">
        <f>IF(OR('Crisis Indicator Data'!L129="x",'Crisis Indicator Data'!H129="x"),"x",'Crisis Indicator Data'!L129/'Crisis Indicator Data'!H129)</f>
        <v>3.6969696969696967E-4</v>
      </c>
      <c r="Y132" s="147">
        <f t="shared" si="48"/>
        <v>5</v>
      </c>
      <c r="Z132" s="147">
        <f t="shared" si="49"/>
        <v>4</v>
      </c>
      <c r="AA132" s="147">
        <f t="shared" si="50"/>
        <v>4.2</v>
      </c>
      <c r="AB132" s="167">
        <f t="shared" si="51"/>
        <v>2.9</v>
      </c>
    </row>
    <row r="133" spans="1:28" x14ac:dyDescent="0.25">
      <c r="A133" s="172" t="str">
        <f>'Crisis Indicator Data'!A130</f>
        <v>Rohingya Regional Crisis</v>
      </c>
      <c r="B133" s="173">
        <f>'Crisis Indicator Data'!B130</f>
        <v>0</v>
      </c>
      <c r="C133" s="173" t="str">
        <f>'Crisis Indicator Data'!C130</f>
        <v>REG011</v>
      </c>
      <c r="D133" s="173" t="str">
        <f>'Crisis Indicator Data'!D130</f>
        <v>Bangladesh,Myanmar</v>
      </c>
      <c r="E133" s="174" t="str">
        <f>'Crisis Indicator Data'!E130</f>
        <v>BGD,MMR</v>
      </c>
      <c r="F133" s="168">
        <f>IF('Crisis Indicator Data'!F130="x","x",IF(LOG('Crisis Indicator Data'!F130)&lt;F$4,0,IF(LOG('Crisis Indicator Data'!F130)&gt;F$3,5,ROUND(5-(F$3-LOG('Crisis Indicator Data'!F130))/(F$3-F$4)*5,1))))</f>
        <v>2.6</v>
      </c>
      <c r="G133" s="165">
        <f>IF('Crisis Indicator Data'!F130="x","x",IF(LEN(E133)&gt;3,('Crisis Indicator Data'!F130/VLOOKUP('Impact of the crisis'!$C133,'Regional Crises'!$B$1:$R$66,4,FALSE)),'Crisis Indicator Data'!F130/VLOOKUP('Impact of the crisis'!$E133,'Country Indicator Data'!$B$4:$P$300,15,FALSE)))</f>
        <v>4.7887647622087456E-2</v>
      </c>
      <c r="H133" s="147">
        <f t="shared" si="39"/>
        <v>0.1</v>
      </c>
      <c r="I133" s="147">
        <f t="shared" si="40"/>
        <v>1.35</v>
      </c>
      <c r="J133" s="147">
        <f>IF('Crisis Indicator Data'!G130="x","x",IF(LOG('Crisis Indicator Data'!G130)&lt;J$4,0,IF(LOG('Crisis Indicator Data'!G130)&gt;J$3,5,ROUND(5-(J$3-LOG('Crisis Indicator Data'!G130))/(J$3-J$4)*5,1))))</f>
        <v>2.2999999999999998</v>
      </c>
      <c r="K133" s="165">
        <f>IF('Crisis Indicator Data'!G130="x","x",IF(LEN(E133)&gt;3,('Crisis Indicator Data'!G130/VLOOKUP('Impact of the crisis'!$C133,'Regional Crises'!$B$1:$R$66,5,FALSE)),'Crisis Indicator Data'!G130/VLOOKUP('Impact of the crisis'!$E133,'Country Indicator Data'!$B$4:$P$300,14,FALSE)))</f>
        <v>2.1953306226130519E-2</v>
      </c>
      <c r="L133" s="147">
        <f t="shared" si="41"/>
        <v>0.1</v>
      </c>
      <c r="M133" s="147">
        <f t="shared" si="42"/>
        <v>1.2</v>
      </c>
      <c r="N133" s="147">
        <f t="shared" si="43"/>
        <v>1.3</v>
      </c>
      <c r="O133" s="147">
        <f>IF('Crisis Indicator Data'!H130="x","x",IF('Crisis Indicator Data'!H130=0,0,IF(LOG('Crisis Indicator Data'!H130)&lt;O$4,0,IF(LOG('Crisis Indicator Data'!H130)&gt;O$3,5,ROUND(5-(O$3-LOG('Crisis Indicator Data'!H130))/(O$3-O$4)*5,1)))))</f>
        <v>3.7</v>
      </c>
      <c r="P133" s="165">
        <f>IF('Crisis Indicator Data'!H130="x","x",'Crisis Indicator Data'!H130/'Crisis Indicator Data'!G130)</f>
        <v>1</v>
      </c>
      <c r="Q133" s="147">
        <f t="shared" si="44"/>
        <v>5</v>
      </c>
      <c r="R133" s="147">
        <f t="shared" si="45"/>
        <v>4.3499999999999996</v>
      </c>
      <c r="S133" s="147">
        <f>IF('Crisis Indicator Data'!I130="x","x",IF('Crisis Indicator Data'!I130=0,0,IF(LOG('Crisis Indicator Data'!I130)&lt;S$4,0,IF(LOG('Crisis Indicator Data'!I130)&gt;S$3,5,ROUND(5-(S$3-LOG('Crisis Indicator Data'!I130))/(S$3-S$4)*5,1)))))</f>
        <v>4.4000000000000004</v>
      </c>
      <c r="T133" s="165">
        <f>IF('Crisis Indicator Data'!H130="x","x",IF('Crisis Indicator Data'!I130="x","x",'Crisis Indicator Data'!I130/'Crisis Indicator Data'!H130))</f>
        <v>0.25813579750903975</v>
      </c>
      <c r="U133" s="147">
        <f t="shared" si="46"/>
        <v>5</v>
      </c>
      <c r="V133" s="147">
        <f t="shared" si="47"/>
        <v>4.7</v>
      </c>
      <c r="W133" s="147">
        <f>IF('Crisis Indicator Data'!L130="x","x",IF('Crisis Indicator Data'!L130=0,0,IF(LOG('Crisis Indicator Data'!L130)&lt;W$4,0,IF(LOG('Crisis Indicator Data'!L130)&gt;W$3,5,ROUND(5-(W$3-LOG('Crisis Indicator Data'!L130))/(W$3-W$4)*5,1)))))</f>
        <v>2.4</v>
      </c>
      <c r="X133" s="166">
        <f>IF(OR('Crisis Indicator Data'!L130="x",'Crisis Indicator Data'!H130="x"),"x",'Crisis Indicator Data'!L130/'Crisis Indicator Data'!H130)</f>
        <v>1.004419445560466E-5</v>
      </c>
      <c r="Y133" s="147">
        <f t="shared" si="48"/>
        <v>0.5</v>
      </c>
      <c r="Z133" s="147">
        <f t="shared" si="49"/>
        <v>1.5</v>
      </c>
      <c r="AA133" s="147">
        <f t="shared" si="50"/>
        <v>3.5</v>
      </c>
      <c r="AB133" s="167">
        <f t="shared" si="51"/>
        <v>4</v>
      </c>
    </row>
    <row r="134" spans="1:28" x14ac:dyDescent="0.25">
      <c r="A134" s="172" t="str">
        <f>'Crisis Indicator Data'!A131</f>
        <v>Southern Africa Regional Food Security Crisis</v>
      </c>
      <c r="B134" s="173">
        <f>'Crisis Indicator Data'!B131</f>
        <v>0</v>
      </c>
      <c r="C134" s="173" t="str">
        <f>'Crisis Indicator Data'!C131</f>
        <v>REG012</v>
      </c>
      <c r="D134" s="173" t="str">
        <f>'Crisis Indicator Data'!D131</f>
        <v>Lesotho,Madagascar,Malawi,Namibia,Eswatini,Zambia,Zimbabwe,Tanzania</v>
      </c>
      <c r="E134" s="174" t="str">
        <f>'Crisis Indicator Data'!E131</f>
        <v>LSO,MDG,MWI,NAM,SWZ,ZMB,ZWE,TZA</v>
      </c>
      <c r="F134" s="168">
        <f>IF('Crisis Indicator Data'!F131="x","x",IF(LOG('Crisis Indicator Data'!F131)&lt;F$4,0,IF(LOG('Crisis Indicator Data'!F131)&gt;F$3,5,ROUND(5-(F$3-LOG('Crisis Indicator Data'!F131))/(F$3-F$4)*5,1))))</f>
        <v>5</v>
      </c>
      <c r="G134" s="165">
        <f>IF('Crisis Indicator Data'!F131="x","x",IF(LEN(E134)&gt;3,('Crisis Indicator Data'!F131/VLOOKUP('Impact of the crisis'!$C134,'Regional Crises'!$B$1:$R$66,4,FALSE)),'Crisis Indicator Data'!F131/VLOOKUP('Impact of the crisis'!$E134,'Country Indicator Data'!$B$4:$P$300,15,FALSE)))</f>
        <v>0.77142580487626899</v>
      </c>
      <c r="H134" s="147">
        <f t="shared" ref="H134:H165" si="52">IF(G134="x","x",IF(G134&lt;H$4,0,IF(G134&gt;H$3,5,ROUND(5-(H$3-G134)/(H$3-H$4)*5,1))))</f>
        <v>3.8</v>
      </c>
      <c r="I134" s="147">
        <f t="shared" ref="I134:I165" si="53">IF(AND(H134="x",F134="x"),"x",AVERAGE(F134,H134))</f>
        <v>4.4000000000000004</v>
      </c>
      <c r="J134" s="147">
        <f>IF('Crisis Indicator Data'!G131="x","x",IF(LOG('Crisis Indicator Data'!G131)&lt;J$4,0,IF(LOG('Crisis Indicator Data'!G131)&gt;J$3,5,ROUND(5-(J$3-LOG('Crisis Indicator Data'!G131))/(J$3-J$4)*5,1))))</f>
        <v>5</v>
      </c>
      <c r="K134" s="165">
        <f>IF('Crisis Indicator Data'!G131="x","x",IF(LEN(E134)&gt;3,('Crisis Indicator Data'!G131/VLOOKUP('Impact of the crisis'!$C134,'Regional Crises'!$B$1:$R$66,5,FALSE)),'Crisis Indicator Data'!G131/VLOOKUP('Impact of the crisis'!$E134,'Country Indicator Data'!$B$4:$P$300,14,FALSE)))</f>
        <v>0.51850567094284461</v>
      </c>
      <c r="L134" s="147">
        <f t="shared" ref="L134:L165" si="54">IF(K134="x","x",IF(K134&lt;L$4,0,IF(K134&gt;L$3,5,ROUND(5-(L$3-K134)/(L$3-L$4)*5,1))))</f>
        <v>2.6</v>
      </c>
      <c r="M134" s="147">
        <f t="shared" ref="M134:M165" si="55">IF(AND(L134="x",J134="x"),"x",AVERAGE(J134,L134))</f>
        <v>3.8</v>
      </c>
      <c r="N134" s="147">
        <f t="shared" ref="N134:N165" si="56">IF(AND(M134="x",I134="x"),"x",IF(OR(M134="x",I134="x"),AVERAGE(I134,M134),ROUND((5-GEOMEAN(((5-I134)/5*4+1),((5-M134)/5*4+1)))/4*5,1)))</f>
        <v>4.0999999999999996</v>
      </c>
      <c r="O134" s="147">
        <f>IF('Crisis Indicator Data'!H131="x","x",IF('Crisis Indicator Data'!H131=0,0,IF(LOG('Crisis Indicator Data'!H131)&lt;O$4,0,IF(LOG('Crisis Indicator Data'!H131)&gt;O$3,5,ROUND(5-(O$3-LOG('Crisis Indicator Data'!H131))/(O$3-O$4)*5,1)))))</f>
        <v>5</v>
      </c>
      <c r="P134" s="165">
        <f>IF('Crisis Indicator Data'!H131="x","x",'Crisis Indicator Data'!H131/'Crisis Indicator Data'!G131)</f>
        <v>0.79463837717726327</v>
      </c>
      <c r="Q134" s="147">
        <f t="shared" ref="Q134:Q165" si="57">IF(P134="x","x",IF(P134&lt;Q$4,0,IF(P134&gt;Q$3,5,ROUND(5-(Q$3-P134)/(Q$3-Q$4)*5,1))))</f>
        <v>4</v>
      </c>
      <c r="R134" s="147">
        <f t="shared" ref="R134:R165" si="58">IF(AND(Q134="x",O134="x"),"x",AVERAGE(O134,Q134))</f>
        <v>4.5</v>
      </c>
      <c r="S134" s="147">
        <f>IF('Crisis Indicator Data'!I131="x","x",IF('Crisis Indicator Data'!I131=0,0,IF(LOG('Crisis Indicator Data'!I131)&lt;S$4,0,IF(LOG('Crisis Indicator Data'!I131)&gt;S$3,5,ROUND(5-(S$3-LOG('Crisis Indicator Data'!I131))/(S$3-S$4)*5,1)))))</f>
        <v>3.8</v>
      </c>
      <c r="T134" s="165">
        <f>IF('Crisis Indicator Data'!H131="x","x",IF('Crisis Indicator Data'!I131="x","x",'Crisis Indicator Data'!I131/'Crisis Indicator Data'!H131))</f>
        <v>6.6600517168801492E-3</v>
      </c>
      <c r="U134" s="147">
        <f t="shared" ref="U134:U165" si="59">IF(T134="x","x",IF(T134&lt;U$4,0,IF(T134&gt;U$3,5,ROUND(5-(U$3-T134)/(U$3-U$4)*5,1))))</f>
        <v>0.2</v>
      </c>
      <c r="V134" s="147">
        <f t="shared" ref="V134:V165" si="60">IF(AND(U134="x",S134="x"),"x",ROUND(AVERAGE(S134,U134),1))</f>
        <v>2</v>
      </c>
      <c r="W134" s="147">
        <f>IF('Crisis Indicator Data'!L131="x","x",IF('Crisis Indicator Data'!L131=0,0,IF(LOG('Crisis Indicator Data'!L131)&lt;W$4,0,IF(LOG('Crisis Indicator Data'!L131)&gt;W$3,5,ROUND(5-(W$3-LOG('Crisis Indicator Data'!L131))/(W$3-W$4)*5,1)))))</f>
        <v>4.7</v>
      </c>
      <c r="X134" s="166">
        <f>IF(OR('Crisis Indicator Data'!L131="x",'Crisis Indicator Data'!H131="x"),"x",'Crisis Indicator Data'!L131/'Crisis Indicator Data'!H131)</f>
        <v>2.7857958987311322E-5</v>
      </c>
      <c r="Y134" s="147">
        <f t="shared" ref="Y134:Y165" si="61">IF(X134="x","x",IF(X134&lt;Y$4,0,IF(X134&gt;Y$3,5,ROUND(5-(Y$3-X134)/(Y$3-Y$4)*5,1))))</f>
        <v>1.4</v>
      </c>
      <c r="Z134" s="147">
        <f t="shared" ref="Z134:Z165" si="62">IF(AND(Y134="x",W134="x"),"x",ROUND(AVERAGE(W134,Y134),1))</f>
        <v>3.1</v>
      </c>
      <c r="AA134" s="147">
        <f t="shared" ref="AA134:AA165" si="63">IF(AND(V134="x",Z134="x"),"x",IF(OR(V134="x",Z134="x"),AVERAGE(V134,Z134),ROUND((5-GEOMEAN(((5-V134)/5*4+1),((5-Z134)/5*4+1)))/4*5,1)))</f>
        <v>2.6</v>
      </c>
      <c r="AB134" s="167">
        <f t="shared" ref="AB134:AB165" si="64">IF(AND(R134="x",AA134="x"),"x",IF(OR(R134="x",AA134="x"),AVERAGE(R134,AA134),ROUND((5-GEOMEAN(((5-R134)/5*4+1),((5-AA134)/5*4+1)))/4*5,1)))</f>
        <v>3.7</v>
      </c>
    </row>
    <row r="135" spans="1:28" x14ac:dyDescent="0.25">
      <c r="A135" s="172" t="str">
        <f>'Crisis Indicator Data'!A132</f>
        <v>Nagorno-Karabakh Conflict</v>
      </c>
      <c r="B135" s="173">
        <f>'Crisis Indicator Data'!B132</f>
        <v>0</v>
      </c>
      <c r="C135" s="173" t="str">
        <f>'Crisis Indicator Data'!C132</f>
        <v>REG013</v>
      </c>
      <c r="D135" s="173" t="str">
        <f>'Crisis Indicator Data'!D132</f>
        <v>Armenia,Azerbaijan</v>
      </c>
      <c r="E135" s="174" t="str">
        <f>'Crisis Indicator Data'!E132</f>
        <v>ARM,AZE</v>
      </c>
      <c r="F135" s="168">
        <f>IF('Crisis Indicator Data'!F132="x","x",IF(LOG('Crisis Indicator Data'!F132)&lt;F$4,0,IF(LOG('Crisis Indicator Data'!F132)&gt;F$3,5,ROUND(5-(F$3-LOG('Crisis Indicator Data'!F132))/(F$3-F$4)*5,1))))</f>
        <v>2.4</v>
      </c>
      <c r="G135" s="165">
        <f>IF('Crisis Indicator Data'!F132="x","x",IF(LEN(E135)&gt;3,('Crisis Indicator Data'!F132/VLOOKUP('Impact of the crisis'!$C135,'Regional Crises'!$B$1:$R$66,4,FALSE)),'Crisis Indicator Data'!F132/VLOOKUP('Impact of the crisis'!$E135,'Country Indicator Data'!$B$4:$P$300,15,FALSE)))</f>
        <v>0.2575832560985486</v>
      </c>
      <c r="H135" s="147">
        <f t="shared" si="52"/>
        <v>1.2</v>
      </c>
      <c r="I135" s="147">
        <f t="shared" si="53"/>
        <v>1.7999999999999998</v>
      </c>
      <c r="J135" s="147">
        <f>IF('Crisis Indicator Data'!G132="x","x",IF(LOG('Crisis Indicator Data'!G132)&lt;J$4,0,IF(LOG('Crisis Indicator Data'!G132)&gt;J$3,5,ROUND(5-(J$3-LOG('Crisis Indicator Data'!G132))/(J$3-J$4)*5,1))))</f>
        <v>0.5</v>
      </c>
      <c r="K135" s="165">
        <f>IF('Crisis Indicator Data'!G132="x","x",IF(LEN(E135)&gt;3,('Crisis Indicator Data'!G132/VLOOKUP('Impact of the crisis'!$C135,'Regional Crises'!$B$1:$R$66,5,FALSE)),'Crisis Indicator Data'!G132/VLOOKUP('Impact of the crisis'!$E135,'Country Indicator Data'!$B$4:$P$300,14,FALSE)))</f>
        <v>0.10855614973262032</v>
      </c>
      <c r="L135" s="147">
        <f t="shared" si="54"/>
        <v>0.5</v>
      </c>
      <c r="M135" s="147">
        <f t="shared" si="55"/>
        <v>0.5</v>
      </c>
      <c r="N135" s="147">
        <f t="shared" si="56"/>
        <v>1.2</v>
      </c>
      <c r="O135" s="147">
        <f>IF('Crisis Indicator Data'!H132="x","x",IF('Crisis Indicator Data'!H132=0,0,IF(LOG('Crisis Indicator Data'!H132)&lt;O$4,0,IF(LOG('Crisis Indicator Data'!H132)&gt;O$3,5,ROUND(5-(O$3-LOG('Crisis Indicator Data'!H132))/(O$3-O$4)*5,1)))))</f>
        <v>2</v>
      </c>
      <c r="P135" s="165">
        <f>IF('Crisis Indicator Data'!H132="x","x",'Crisis Indicator Data'!H132/'Crisis Indicator Data'!G132)</f>
        <v>0.34764250527797325</v>
      </c>
      <c r="Q135" s="147">
        <f t="shared" si="57"/>
        <v>1.7</v>
      </c>
      <c r="R135" s="147">
        <f t="shared" si="58"/>
        <v>1.85</v>
      </c>
      <c r="S135" s="147">
        <f>IF('Crisis Indicator Data'!I132="x","x",IF('Crisis Indicator Data'!I132=0,0,IF(LOG('Crisis Indicator Data'!I132)&lt;S$4,0,IF(LOG('Crisis Indicator Data'!I132)&gt;S$3,5,ROUND(5-(S$3-LOG('Crisis Indicator Data'!I132))/(S$3-S$4)*5,1)))))</f>
        <v>3</v>
      </c>
      <c r="T135" s="165">
        <f>IF('Crisis Indicator Data'!H132="x","x",IF('Crisis Indicator Data'!I132="x","x",'Crisis Indicator Data'!I132/'Crisis Indicator Data'!H132))</f>
        <v>0.26113360323886642</v>
      </c>
      <c r="U135" s="147">
        <f t="shared" si="59"/>
        <v>5</v>
      </c>
      <c r="V135" s="147">
        <f t="shared" si="60"/>
        <v>4</v>
      </c>
      <c r="W135" s="147">
        <f>IF('Crisis Indicator Data'!L132="x","x",IF('Crisis Indicator Data'!L132=0,0,IF(LOG('Crisis Indicator Data'!L132)&lt;W$4,0,IF(LOG('Crisis Indicator Data'!L132)&gt;W$3,5,ROUND(5-(W$3-LOG('Crisis Indicator Data'!L132))/(W$3-W$4)*5,1)))))</f>
        <v>2.2999999999999998</v>
      </c>
      <c r="X135" s="166">
        <f>IF(OR('Crisis Indicator Data'!L132="x",'Crisis Indicator Data'!H132="x"),"x",'Crisis Indicator Data'!L132/'Crisis Indicator Data'!H132)</f>
        <v>7.8947368421052633E-5</v>
      </c>
      <c r="Y135" s="147">
        <f t="shared" si="61"/>
        <v>3.9</v>
      </c>
      <c r="Z135" s="147">
        <f t="shared" si="62"/>
        <v>3.1</v>
      </c>
      <c r="AA135" s="147">
        <f t="shared" si="63"/>
        <v>3.6</v>
      </c>
      <c r="AB135" s="167">
        <f t="shared" si="64"/>
        <v>2.8</v>
      </c>
    </row>
    <row r="136" spans="1:28" x14ac:dyDescent="0.25">
      <c r="A136" s="172" t="str">
        <f>'Crisis Indicator Data'!A133</f>
        <v>Eastern Africa Regional Drought Crisis</v>
      </c>
      <c r="B136" s="173" t="str">
        <f>'Crisis Indicator Data'!B133</f>
        <v>Drought</v>
      </c>
      <c r="C136" s="173" t="str">
        <f>'Crisis Indicator Data'!C133</f>
        <v>REG014</v>
      </c>
      <c r="D136" s="173" t="str">
        <f>'Crisis Indicator Data'!D133</f>
        <v>Ethiopia,Somalia,Kenya</v>
      </c>
      <c r="E136" s="174" t="str">
        <f>'Crisis Indicator Data'!E133</f>
        <v>ETH,SOM,KEN</v>
      </c>
      <c r="F136" s="168">
        <f>IF('Crisis Indicator Data'!F133="x","x",IF(LOG('Crisis Indicator Data'!F133)&lt;F$4,0,IF(LOG('Crisis Indicator Data'!F133)&gt;F$3,5,ROUND(5-(F$3-LOG('Crisis Indicator Data'!F133))/(F$3-F$4)*5,1))))</f>
        <v>5</v>
      </c>
      <c r="G136" s="165">
        <f>IF('Crisis Indicator Data'!F133="x","x",IF(LEN(E136)&gt;3,('Crisis Indicator Data'!F133/VLOOKUP('Impact of the crisis'!$C136,'Regional Crises'!$B$1:$R$66,4,FALSE)),'Crisis Indicator Data'!F133/VLOOKUP('Impact of the crisis'!$E136,'Country Indicator Data'!$B$4:$P$300,15,FALSE)))</f>
        <v>0.89018338432400934</v>
      </c>
      <c r="H136" s="147">
        <f t="shared" si="52"/>
        <v>4.4000000000000004</v>
      </c>
      <c r="I136" s="147">
        <f t="shared" si="53"/>
        <v>4.7</v>
      </c>
      <c r="J136" s="147">
        <f>IF('Crisis Indicator Data'!G133="x","x",IF(LOG('Crisis Indicator Data'!G133)&lt;J$4,0,IF(LOG('Crisis Indicator Data'!G133)&gt;J$3,5,ROUND(5-(J$3-LOG('Crisis Indicator Data'!G133))/(J$3-J$4)*5,1))))</f>
        <v>5</v>
      </c>
      <c r="K136" s="165">
        <f>IF('Crisis Indicator Data'!G133="x","x",IF(LEN(E136)&gt;3,('Crisis Indicator Data'!G133/VLOOKUP('Impact of the crisis'!$C136,'Regional Crises'!$B$1:$R$66,5,FALSE)),'Crisis Indicator Data'!G133/VLOOKUP('Impact of the crisis'!$E136,'Country Indicator Data'!$B$4:$P$300,14,FALSE)))</f>
        <v>0.54211831209401495</v>
      </c>
      <c r="L136" s="147">
        <f t="shared" si="54"/>
        <v>2.7</v>
      </c>
      <c r="M136" s="147">
        <f t="shared" si="55"/>
        <v>3.85</v>
      </c>
      <c r="N136" s="147">
        <f t="shared" si="56"/>
        <v>4.3</v>
      </c>
      <c r="O136" s="147">
        <f>IF('Crisis Indicator Data'!H133="x","x",IF('Crisis Indicator Data'!H133=0,0,IF(LOG('Crisis Indicator Data'!H133)&lt;O$4,0,IF(LOG('Crisis Indicator Data'!H133)&gt;O$3,5,ROUND(5-(O$3-LOG('Crisis Indicator Data'!H133))/(O$3-O$4)*5,1)))))</f>
        <v>5</v>
      </c>
      <c r="P136" s="165">
        <f>IF('Crisis Indicator Data'!H133="x","x",'Crisis Indicator Data'!H133/'Crisis Indicator Data'!G133)</f>
        <v>0.55311033669017373</v>
      </c>
      <c r="Q136" s="147">
        <f t="shared" si="57"/>
        <v>2.7</v>
      </c>
      <c r="R136" s="147">
        <f t="shared" si="58"/>
        <v>3.85</v>
      </c>
      <c r="S136" s="147">
        <f>IF('Crisis Indicator Data'!I133="x","x",IF('Crisis Indicator Data'!I133=0,0,IF(LOG('Crisis Indicator Data'!I133)&lt;S$4,0,IF(LOG('Crisis Indicator Data'!I133)&gt;S$3,5,ROUND(5-(S$3-LOG('Crisis Indicator Data'!I133))/(S$3-S$4)*5,1)))))</f>
        <v>4.9000000000000004</v>
      </c>
      <c r="T136" s="165">
        <f>IF('Crisis Indicator Data'!H133="x","x",IF('Crisis Indicator Data'!I133="x","x",'Crisis Indicator Data'!I133/'Crisis Indicator Data'!H133))</f>
        <v>4.4417985480643615E-2</v>
      </c>
      <c r="U136" s="147">
        <f t="shared" si="59"/>
        <v>1.5</v>
      </c>
      <c r="V136" s="147">
        <f t="shared" si="60"/>
        <v>3.2</v>
      </c>
      <c r="W136" s="147">
        <f>IF('Crisis Indicator Data'!L133="x","x",IF('Crisis Indicator Data'!L133=0,0,IF(LOG('Crisis Indicator Data'!L133)&lt;W$4,0,IF(LOG('Crisis Indicator Data'!L133)&gt;W$3,5,ROUND(5-(W$3-LOG('Crisis Indicator Data'!L133))/(W$3-W$4)*5,1)))))</f>
        <v>5</v>
      </c>
      <c r="X136" s="166">
        <f>IF(OR('Crisis Indicator Data'!L133="x",'Crisis Indicator Data'!H133="x"),"x",'Crisis Indicator Data'!L133/'Crisis Indicator Data'!H133)</f>
        <v>7.1108465214731029E-4</v>
      </c>
      <c r="Y136" s="147">
        <f t="shared" si="61"/>
        <v>5</v>
      </c>
      <c r="Z136" s="147">
        <f t="shared" si="62"/>
        <v>5</v>
      </c>
      <c r="AA136" s="147">
        <f t="shared" si="63"/>
        <v>4.3</v>
      </c>
      <c r="AB136" s="167">
        <f t="shared" si="64"/>
        <v>4.0999999999999996</v>
      </c>
    </row>
    <row r="137" spans="1:28" x14ac:dyDescent="0.25">
      <c r="A137" s="172" t="str">
        <f>'Crisis Indicator Data'!A134</f>
        <v>Turkiye / Syria earthquake</v>
      </c>
      <c r="B137" s="173" t="str">
        <f>'Crisis Indicator Data'!B134</f>
        <v>Earthquake</v>
      </c>
      <c r="C137" s="173" t="str">
        <f>'Crisis Indicator Data'!C134</f>
        <v>REG015</v>
      </c>
      <c r="D137" s="173" t="str">
        <f>'Crisis Indicator Data'!D134</f>
        <v>Türkiye,Syria</v>
      </c>
      <c r="E137" s="174" t="str">
        <f>'Crisis Indicator Data'!E134</f>
        <v>TUR,SYR</v>
      </c>
      <c r="F137" s="168">
        <f>IF('Crisis Indicator Data'!F134="x","x",IF(LOG('Crisis Indicator Data'!F134)&lt;F$4,0,IF(LOG('Crisis Indicator Data'!F134)&gt;F$3,5,ROUND(5-(F$3-LOG('Crisis Indicator Data'!F134))/(F$3-F$4)*5,1))))</f>
        <v>3.7</v>
      </c>
      <c r="G137" s="165">
        <f>IF('Crisis Indicator Data'!F134="x","x",IF(LEN(E137)&gt;3,('Crisis Indicator Data'!F134/VLOOKUP('Impact of the crisis'!$C137,'Regional Crises'!$B$1:$R$66,4,FALSE)),'Crisis Indicator Data'!F134/VLOOKUP('Impact of the crisis'!$E137,'Country Indicator Data'!$B$4:$P$300,15,FALSE)))</f>
        <v>0.16299540524096259</v>
      </c>
      <c r="H137" s="147">
        <f t="shared" si="52"/>
        <v>0.7</v>
      </c>
      <c r="I137" s="147">
        <f t="shared" si="53"/>
        <v>2.2000000000000002</v>
      </c>
      <c r="J137" s="147">
        <f>IF('Crisis Indicator Data'!G134="x","x",IF(LOG('Crisis Indicator Data'!G134)&lt;J$4,0,IF(LOG('Crisis Indicator Data'!G134)&gt;J$3,5,ROUND(5-(J$3-LOG('Crisis Indicator Data'!G134))/(J$3-J$4)*5,1))))</f>
        <v>4.8</v>
      </c>
      <c r="K137" s="165">
        <f>IF('Crisis Indicator Data'!G134="x","x",IF(LEN(E137)&gt;3,('Crisis Indicator Data'!G134/VLOOKUP('Impact of the crisis'!$C137,'Regional Crises'!$B$1:$R$66,5,FALSE)),'Crisis Indicator Data'!G134/VLOOKUP('Impact of the crisis'!$E137,'Country Indicator Data'!$B$4:$P$300,14,FALSE)))</f>
        <v>0.25199966400044799</v>
      </c>
      <c r="L137" s="147">
        <f t="shared" si="54"/>
        <v>1.2</v>
      </c>
      <c r="M137" s="147">
        <f t="shared" si="55"/>
        <v>3</v>
      </c>
      <c r="N137" s="147">
        <f t="shared" si="56"/>
        <v>2.6</v>
      </c>
      <c r="O137" s="147">
        <f>IF('Crisis Indicator Data'!H134="x","x",IF('Crisis Indicator Data'!H134=0,0,IF(LOG('Crisis Indicator Data'!H134)&lt;O$4,0,IF(LOG('Crisis Indicator Data'!H134)&gt;O$3,5,ROUND(5-(O$3-LOG('Crisis Indicator Data'!H134))/(O$3-O$4)*5,1)))))</f>
        <v>4.5999999999999996</v>
      </c>
      <c r="P137" s="165">
        <f>IF('Crisis Indicator Data'!H134="x","x",'Crisis Indicator Data'!H134/'Crisis Indicator Data'!G134)</f>
        <v>0.66296296296296298</v>
      </c>
      <c r="Q137" s="147">
        <f t="shared" si="57"/>
        <v>3.3</v>
      </c>
      <c r="R137" s="147">
        <f t="shared" si="58"/>
        <v>3.9499999999999997</v>
      </c>
      <c r="S137" s="147">
        <f>IF('Crisis Indicator Data'!I134="x","x",IF('Crisis Indicator Data'!I134=0,0,IF(LOG('Crisis Indicator Data'!I134)&lt;S$4,0,IF(LOG('Crisis Indicator Data'!I134)&gt;S$3,5,ROUND(5-(S$3-LOG('Crisis Indicator Data'!I134))/(S$3-S$4)*5,1)))))</f>
        <v>5</v>
      </c>
      <c r="T137" s="165">
        <f>IF('Crisis Indicator Data'!H134="x","x",IF('Crisis Indicator Data'!I134="x","x",'Crisis Indicator Data'!I134/'Crisis Indicator Data'!H134))</f>
        <v>0.17446927374301677</v>
      </c>
      <c r="U137" s="147">
        <f t="shared" si="59"/>
        <v>5</v>
      </c>
      <c r="V137" s="147">
        <f t="shared" si="60"/>
        <v>5</v>
      </c>
      <c r="W137" s="147">
        <f>IF('Crisis Indicator Data'!L134="x","x",IF('Crisis Indicator Data'!L134=0,0,IF(LOG('Crisis Indicator Data'!L134)&lt;W$4,0,IF(LOG('Crisis Indicator Data'!L134)&gt;W$3,5,ROUND(5-(W$3-LOG('Crisis Indicator Data'!L134))/(W$3-W$4)*5,1)))))</f>
        <v>0</v>
      </c>
      <c r="X137" s="166">
        <f>IF(OR('Crisis Indicator Data'!L134="x",'Crisis Indicator Data'!H134="x"),"x",'Crisis Indicator Data'!L134/'Crisis Indicator Data'!H134)</f>
        <v>0</v>
      </c>
      <c r="Y137" s="147">
        <f t="shared" si="61"/>
        <v>0</v>
      </c>
      <c r="Z137" s="147">
        <f t="shared" si="62"/>
        <v>0</v>
      </c>
      <c r="AA137" s="147">
        <f t="shared" si="63"/>
        <v>3.5</v>
      </c>
      <c r="AB137" s="167">
        <f t="shared" si="64"/>
        <v>3.7</v>
      </c>
    </row>
    <row r="138" spans="1:28" x14ac:dyDescent="0.25">
      <c r="A138" s="172" t="str">
        <f>'Crisis Indicator Data'!A135</f>
        <v>Displacement from Russia-Ukraine conflict in Romania</v>
      </c>
      <c r="B138" s="173" t="str">
        <f>'Crisis Indicator Data'!B135</f>
        <v>Conflict,Displacement</v>
      </c>
      <c r="C138" s="173" t="str">
        <f>'Crisis Indicator Data'!C135</f>
        <v>ROU002</v>
      </c>
      <c r="D138" s="173" t="str">
        <f>'Crisis Indicator Data'!D135</f>
        <v>Romania</v>
      </c>
      <c r="E138" s="174" t="str">
        <f>'Crisis Indicator Data'!E135</f>
        <v>ROU</v>
      </c>
      <c r="F138" s="168">
        <f>IF('Crisis Indicator Data'!F135="x","x",IF(LOG('Crisis Indicator Data'!F135)&lt;F$4,0,IF(LOG('Crisis Indicator Data'!F135)&gt;F$3,5,ROUND(5-(F$3-LOG('Crisis Indicator Data'!F135))/(F$3-F$4)*5,1))))</f>
        <v>4</v>
      </c>
      <c r="G138" s="165">
        <f>IF('Crisis Indicator Data'!F135="x","x",IF(LEN(E138)&gt;3,('Crisis Indicator Data'!F135/VLOOKUP('Impact of the crisis'!$C138,'Regional Crises'!$B$1:$R$66,4,FALSE)),'Crisis Indicator Data'!F135/VLOOKUP('Impact of the crisis'!$E138,'Country Indicator Data'!$B$4:$P$300,15,FALSE)))</f>
        <v>1.036143949930459</v>
      </c>
      <c r="H138" s="147">
        <f t="shared" si="52"/>
        <v>5</v>
      </c>
      <c r="I138" s="147">
        <f t="shared" si="53"/>
        <v>4.5</v>
      </c>
      <c r="J138" s="147">
        <f>IF('Crisis Indicator Data'!G135="x","x",IF(LOG('Crisis Indicator Data'!G135)&lt;J$4,0,IF(LOG('Crisis Indicator Data'!G135)&gt;J$3,5,ROUND(5-(J$3-LOG('Crisis Indicator Data'!G135))/(J$3-J$4)*5,1))))</f>
        <v>4.3</v>
      </c>
      <c r="K138" s="165">
        <f>IF('Crisis Indicator Data'!G135="x","x",IF(LEN(E138)&gt;3,('Crisis Indicator Data'!G135/VLOOKUP('Impact of the crisis'!$C138,'Regional Crises'!$B$1:$R$66,5,FALSE)),'Crisis Indicator Data'!G135/VLOOKUP('Impact of the crisis'!$E138,'Country Indicator Data'!$B$4:$P$300,14,FALSE)))</f>
        <v>1</v>
      </c>
      <c r="L138" s="147">
        <f t="shared" si="54"/>
        <v>5</v>
      </c>
      <c r="M138" s="147">
        <f t="shared" si="55"/>
        <v>4.6500000000000004</v>
      </c>
      <c r="N138" s="147">
        <f t="shared" si="56"/>
        <v>4.5999999999999996</v>
      </c>
      <c r="O138" s="147">
        <f>IF('Crisis Indicator Data'!H135="x","x",IF('Crisis Indicator Data'!H135=0,0,IF(LOG('Crisis Indicator Data'!H135)&lt;O$4,0,IF(LOG('Crisis Indicator Data'!H135)&gt;O$3,5,ROUND(5-(O$3-LOG('Crisis Indicator Data'!H135))/(O$3-O$4)*5,1)))))</f>
        <v>0.7</v>
      </c>
      <c r="P138" s="165">
        <f>IF('Crisis Indicator Data'!H135="x","x",'Crisis Indicator Data'!H135/'Crisis Indicator Data'!G135)</f>
        <v>4.3592436974789917E-3</v>
      </c>
      <c r="Q138" s="147">
        <f t="shared" si="57"/>
        <v>0</v>
      </c>
      <c r="R138" s="147">
        <f t="shared" si="58"/>
        <v>0.35</v>
      </c>
      <c r="S138" s="147">
        <f>IF('Crisis Indicator Data'!I135="x","x",IF('Crisis Indicator Data'!I135=0,0,IF(LOG('Crisis Indicator Data'!I135)&lt;S$4,0,IF(LOG('Crisis Indicator Data'!I135)&gt;S$3,5,ROUND(5-(S$3-LOG('Crisis Indicator Data'!I135))/(S$3-S$4)*5,1)))))</f>
        <v>2.7</v>
      </c>
      <c r="T138" s="165">
        <f>IF('Crisis Indicator Data'!H135="x","x",IF('Crisis Indicator Data'!I135="x","x",'Crisis Indicator Data'!I135/'Crisis Indicator Data'!H135))</f>
        <v>1</v>
      </c>
      <c r="U138" s="147">
        <f t="shared" si="59"/>
        <v>5</v>
      </c>
      <c r="V138" s="147">
        <f t="shared" si="60"/>
        <v>3.9</v>
      </c>
      <c r="W138" s="147">
        <f>IF('Crisis Indicator Data'!L135="x","x",IF('Crisis Indicator Data'!L135=0,0,IF(LOG('Crisis Indicator Data'!L135)&lt;W$4,0,IF(LOG('Crisis Indicator Data'!L135)&gt;W$3,5,ROUND(5-(W$3-LOG('Crisis Indicator Data'!L135))/(W$3-W$4)*5,1)))))</f>
        <v>0</v>
      </c>
      <c r="X138" s="166">
        <f>IF(OR('Crisis Indicator Data'!L135="x",'Crisis Indicator Data'!H135="x"),"x",'Crisis Indicator Data'!L135/'Crisis Indicator Data'!H135)</f>
        <v>0</v>
      </c>
      <c r="Y138" s="147">
        <f t="shared" si="61"/>
        <v>0</v>
      </c>
      <c r="Z138" s="147">
        <f t="shared" si="62"/>
        <v>0</v>
      </c>
      <c r="AA138" s="147">
        <f t="shared" si="63"/>
        <v>2.4</v>
      </c>
      <c r="AB138" s="167">
        <f t="shared" si="64"/>
        <v>1.5</v>
      </c>
    </row>
    <row r="139" spans="1:28" x14ac:dyDescent="0.25">
      <c r="A139" s="172" t="str">
        <f>'Crisis Indicator Data'!A136</f>
        <v>Displacement from Russia-Ukraine conflict in Russia</v>
      </c>
      <c r="B139" s="173" t="str">
        <f>'Crisis Indicator Data'!B136</f>
        <v>Conflict,Displacement</v>
      </c>
      <c r="C139" s="173" t="str">
        <f>'Crisis Indicator Data'!C136</f>
        <v>RUS002</v>
      </c>
      <c r="D139" s="173" t="str">
        <f>'Crisis Indicator Data'!D136</f>
        <v>Russia</v>
      </c>
      <c r="E139" s="174" t="str">
        <f>'Crisis Indicator Data'!E136</f>
        <v>RUS</v>
      </c>
      <c r="F139" s="168">
        <f>IF('Crisis Indicator Data'!F136="x","x",IF(LOG('Crisis Indicator Data'!F136)&lt;F$4,0,IF(LOG('Crisis Indicator Data'!F136)&gt;F$3,5,ROUND(5-(F$3-LOG('Crisis Indicator Data'!F136))/(F$3-F$4)*5,1))))</f>
        <v>5</v>
      </c>
      <c r="G139" s="165">
        <f>IF('Crisis Indicator Data'!F136="x","x",IF(LEN(E139)&gt;3,('Crisis Indicator Data'!F136/VLOOKUP('Impact of the crisis'!$C139,'Regional Crises'!$B$1:$R$66,4,FALSE)),'Crisis Indicator Data'!F136/VLOOKUP('Impact of the crisis'!$E139,'Country Indicator Data'!$B$4:$P$300,15,FALSE)))</f>
        <v>1</v>
      </c>
      <c r="H139" s="147">
        <f t="shared" si="52"/>
        <v>5</v>
      </c>
      <c r="I139" s="147">
        <f t="shared" si="53"/>
        <v>5</v>
      </c>
      <c r="J139" s="147">
        <f>IF('Crisis Indicator Data'!G136="x","x",IF(LOG('Crisis Indicator Data'!G136)&lt;J$4,0,IF(LOG('Crisis Indicator Data'!G136)&gt;J$3,5,ROUND(5-(J$3-LOG('Crisis Indicator Data'!G136))/(J$3-J$4)*5,1))))</f>
        <v>5</v>
      </c>
      <c r="K139" s="165">
        <f>IF('Crisis Indicator Data'!G136="x","x",IF(LEN(E139)&gt;3,('Crisis Indicator Data'!G136/VLOOKUP('Impact of the crisis'!$C139,'Regional Crises'!$B$1:$R$66,5,FALSE)),'Crisis Indicator Data'!G136/VLOOKUP('Impact of the crisis'!$E139,'Country Indicator Data'!$B$4:$P$300,14,FALSE)))</f>
        <v>1</v>
      </c>
      <c r="L139" s="147">
        <f t="shared" si="54"/>
        <v>5</v>
      </c>
      <c r="M139" s="147">
        <f t="shared" si="55"/>
        <v>5</v>
      </c>
      <c r="N139" s="147">
        <f t="shared" si="56"/>
        <v>5</v>
      </c>
      <c r="O139" s="147">
        <f>IF('Crisis Indicator Data'!H136="x","x",IF('Crisis Indicator Data'!H136=0,0,IF(LOG('Crisis Indicator Data'!H136)&lt;O$4,0,IF(LOG('Crisis Indicator Data'!H136)&gt;O$3,5,ROUND(5-(O$3-LOG('Crisis Indicator Data'!H136))/(O$3-O$4)*5,1)))))</f>
        <v>2.7</v>
      </c>
      <c r="P139" s="165">
        <f>IF('Crisis Indicator Data'!H136="x","x",'Crisis Indicator Data'!H136/'Crisis Indicator Data'!G136)</f>
        <v>8.5911602209944749E-3</v>
      </c>
      <c r="Q139" s="147">
        <f t="shared" si="57"/>
        <v>0</v>
      </c>
      <c r="R139" s="147">
        <f t="shared" si="58"/>
        <v>1.35</v>
      </c>
      <c r="S139" s="147">
        <f>IF('Crisis Indicator Data'!I136="x","x",IF('Crisis Indicator Data'!I136=0,0,IF(LOG('Crisis Indicator Data'!I136)&lt;S$4,0,IF(LOG('Crisis Indicator Data'!I136)&gt;S$3,5,ROUND(5-(S$3-LOG('Crisis Indicator Data'!I136))/(S$3-S$4)*5,1)))))</f>
        <v>4.4000000000000004</v>
      </c>
      <c r="T139" s="165">
        <f>IF('Crisis Indicator Data'!H136="x","x",IF('Crisis Indicator Data'!I136="x","x",'Crisis Indicator Data'!I136/'Crisis Indicator Data'!H136))</f>
        <v>1</v>
      </c>
      <c r="U139" s="147">
        <f t="shared" si="59"/>
        <v>5</v>
      </c>
      <c r="V139" s="147">
        <f t="shared" si="60"/>
        <v>4.7</v>
      </c>
      <c r="W139" s="147">
        <f>IF('Crisis Indicator Data'!L136="x","x",IF('Crisis Indicator Data'!L136=0,0,IF(LOG('Crisis Indicator Data'!L136)&lt;W$4,0,IF(LOG('Crisis Indicator Data'!L136)&gt;W$3,5,ROUND(5-(W$3-LOG('Crisis Indicator Data'!L136))/(W$3-W$4)*5,1)))))</f>
        <v>0</v>
      </c>
      <c r="X139" s="166">
        <f>IF(OR('Crisis Indicator Data'!L136="x",'Crisis Indicator Data'!H136="x"),"x",'Crisis Indicator Data'!L136/'Crisis Indicator Data'!H136)</f>
        <v>0</v>
      </c>
      <c r="Y139" s="147">
        <f t="shared" si="61"/>
        <v>0</v>
      </c>
      <c r="Z139" s="147">
        <f t="shared" si="62"/>
        <v>0</v>
      </c>
      <c r="AA139" s="147">
        <f t="shared" si="63"/>
        <v>3.1</v>
      </c>
      <c r="AB139" s="167">
        <f t="shared" si="64"/>
        <v>2.2999999999999998</v>
      </c>
    </row>
    <row r="140" spans="1:28" x14ac:dyDescent="0.25">
      <c r="A140" s="172" t="str">
        <f>'Crisis Indicator Data'!A137</f>
        <v>Burundi and DRC refugees in Rwanda</v>
      </c>
      <c r="B140" s="173" t="str">
        <f>'Crisis Indicator Data'!B137</f>
        <v>Displacement</v>
      </c>
      <c r="C140" s="173" t="str">
        <f>'Crisis Indicator Data'!C137</f>
        <v>RWA002</v>
      </c>
      <c r="D140" s="173" t="str">
        <f>'Crisis Indicator Data'!D137</f>
        <v>Rwanda</v>
      </c>
      <c r="E140" s="174" t="str">
        <f>'Crisis Indicator Data'!E137</f>
        <v>RWA</v>
      </c>
      <c r="F140" s="168">
        <f>IF('Crisis Indicator Data'!F137="x","x",IF(LOG('Crisis Indicator Data'!F137)&lt;F$4,0,IF(LOG('Crisis Indicator Data'!F137)&gt;F$3,5,ROUND(5-(F$3-LOG('Crisis Indicator Data'!F137))/(F$3-F$4)*5,1))))</f>
        <v>2.2000000000000002</v>
      </c>
      <c r="G140" s="165">
        <f>IF('Crisis Indicator Data'!F137="x","x",IF(LEN(E140)&gt;3,('Crisis Indicator Data'!F137/VLOOKUP('Impact of the crisis'!$C140,'Regional Crises'!$B$1:$R$66,4,FALSE)),'Crisis Indicator Data'!F137/VLOOKUP('Impact of the crisis'!$E140,'Country Indicator Data'!$B$4:$P$300,15,FALSE)))</f>
        <v>0.83194162950952577</v>
      </c>
      <c r="H140" s="147">
        <f t="shared" si="52"/>
        <v>4.0999999999999996</v>
      </c>
      <c r="I140" s="147">
        <f t="shared" si="53"/>
        <v>3.15</v>
      </c>
      <c r="J140" s="147">
        <f>IF('Crisis Indicator Data'!G137="x","x",IF(LOG('Crisis Indicator Data'!G137)&lt;J$4,0,IF(LOG('Crisis Indicator Data'!G137)&gt;J$3,5,ROUND(5-(J$3-LOG('Crisis Indicator Data'!G137))/(J$3-J$4)*5,1))))</f>
        <v>1.3</v>
      </c>
      <c r="K140" s="165">
        <f>IF('Crisis Indicator Data'!G137="x","x",IF(LEN(E140)&gt;3,('Crisis Indicator Data'!G137/VLOOKUP('Impact of the crisis'!$C140,'Regional Crises'!$B$1:$R$66,5,FALSE)),'Crisis Indicator Data'!G137/VLOOKUP('Impact of the crisis'!$E140,'Country Indicator Data'!$B$4:$P$300,14,FALSE)))</f>
        <v>0.17529075840935998</v>
      </c>
      <c r="L140" s="147">
        <f t="shared" si="54"/>
        <v>0.8</v>
      </c>
      <c r="M140" s="147">
        <f t="shared" si="55"/>
        <v>1.05</v>
      </c>
      <c r="N140" s="147">
        <f t="shared" si="56"/>
        <v>2.2000000000000002</v>
      </c>
      <c r="O140" s="147">
        <f>IF('Crisis Indicator Data'!H137="x","x",IF('Crisis Indicator Data'!H137=0,0,IF(LOG('Crisis Indicator Data'!H137)&lt;O$4,0,IF(LOG('Crisis Indicator Data'!H137)&gt;O$3,5,ROUND(5-(O$3-LOG('Crisis Indicator Data'!H137))/(O$3-O$4)*5,1)))))</f>
        <v>1.1000000000000001</v>
      </c>
      <c r="P140" s="165">
        <f>IF('Crisis Indicator Data'!H137="x","x",'Crisis Indicator Data'!H137/'Crisis Indicator Data'!G137)</f>
        <v>5.3635280095351609E-2</v>
      </c>
      <c r="Q140" s="147">
        <f t="shared" si="57"/>
        <v>0.2</v>
      </c>
      <c r="R140" s="147">
        <f t="shared" si="58"/>
        <v>0.65</v>
      </c>
      <c r="S140" s="147">
        <f>IF('Crisis Indicator Data'!I137="x","x",IF('Crisis Indicator Data'!I137=0,0,IF(LOG('Crisis Indicator Data'!I137)&lt;S$4,0,IF(LOG('Crisis Indicator Data'!I137)&gt;S$3,5,ROUND(5-(S$3-LOG('Crisis Indicator Data'!I137))/(S$3-S$4)*5,1)))))</f>
        <v>3</v>
      </c>
      <c r="T140" s="165">
        <f>IF('Crisis Indicator Data'!H137="x","x",IF('Crisis Indicator Data'!I137="x","x",'Crisis Indicator Data'!I137/'Crisis Indicator Data'!H137))</f>
        <v>1</v>
      </c>
      <c r="U140" s="147">
        <f t="shared" si="59"/>
        <v>5</v>
      </c>
      <c r="V140" s="147">
        <f t="shared" si="60"/>
        <v>4</v>
      </c>
      <c r="W140" s="147" t="str">
        <f>IF('Crisis Indicator Data'!L137="x","x",IF('Crisis Indicator Data'!L137=0,0,IF(LOG('Crisis Indicator Data'!L137)&lt;W$4,0,IF(LOG('Crisis Indicator Data'!L137)&gt;W$3,5,ROUND(5-(W$3-LOG('Crisis Indicator Data'!L137))/(W$3-W$4)*5,1)))))</f>
        <v>x</v>
      </c>
      <c r="X140" s="166" t="str">
        <f>IF(OR('Crisis Indicator Data'!L137="x",'Crisis Indicator Data'!H137="x"),"x",'Crisis Indicator Data'!L137/'Crisis Indicator Data'!H137)</f>
        <v>x</v>
      </c>
      <c r="Y140" s="147" t="str">
        <f t="shared" si="61"/>
        <v>x</v>
      </c>
      <c r="Z140" s="147" t="str">
        <f t="shared" si="62"/>
        <v>x</v>
      </c>
      <c r="AA140" s="147">
        <f t="shared" si="63"/>
        <v>4</v>
      </c>
      <c r="AB140" s="167">
        <f t="shared" si="64"/>
        <v>2.7</v>
      </c>
    </row>
    <row r="141" spans="1:28" x14ac:dyDescent="0.25">
      <c r="A141" s="172" t="str">
        <f>'Crisis Indicator Data'!A138</f>
        <v>Complex crisis in Sudan</v>
      </c>
      <c r="B141" s="173" t="str">
        <f>'Crisis Indicator Data'!B138</f>
        <v>Displacement,Violence,Floods</v>
      </c>
      <c r="C141" s="173" t="str">
        <f>'Crisis Indicator Data'!C138</f>
        <v>SDN001</v>
      </c>
      <c r="D141" s="173" t="str">
        <f>'Crisis Indicator Data'!D138</f>
        <v>Sudan</v>
      </c>
      <c r="E141" s="174" t="str">
        <f>'Crisis Indicator Data'!E138</f>
        <v>SDN</v>
      </c>
      <c r="F141" s="168">
        <f>IF('Crisis Indicator Data'!F138="x","x",IF(LOG('Crisis Indicator Data'!F138)&lt;F$4,0,IF(LOG('Crisis Indicator Data'!F138)&gt;F$3,5,ROUND(5-(F$3-LOG('Crisis Indicator Data'!F138))/(F$3-F$4)*5,1))))</f>
        <v>5</v>
      </c>
      <c r="G141" s="165">
        <f>IF('Crisis Indicator Data'!F138="x","x",IF(LEN(E141)&gt;3,('Crisis Indicator Data'!F138/VLOOKUP('Impact of the crisis'!$C141,'Regional Crises'!$B$1:$R$66,4,FALSE)),'Crisis Indicator Data'!F138/VLOOKUP('Impact of the crisis'!$E141,'Country Indicator Data'!$B$4:$P$300,15,FALSE)))</f>
        <v>0.77469991582491582</v>
      </c>
      <c r="H141" s="147">
        <f t="shared" si="52"/>
        <v>3.9</v>
      </c>
      <c r="I141" s="147">
        <f t="shared" si="53"/>
        <v>4.45</v>
      </c>
      <c r="J141" s="147">
        <f>IF('Crisis Indicator Data'!G138="x","x",IF(LOG('Crisis Indicator Data'!G138)&lt;J$4,0,IF(LOG('Crisis Indicator Data'!G138)&gt;J$3,5,ROUND(5-(J$3-LOG('Crisis Indicator Data'!G138))/(J$3-J$4)*5,1))))</f>
        <v>5</v>
      </c>
      <c r="K141" s="165">
        <f>IF('Crisis Indicator Data'!G138="x","x",IF(LEN(E141)&gt;3,('Crisis Indicator Data'!G138/VLOOKUP('Impact of the crisis'!$C141,'Regional Crises'!$B$1:$R$66,5,FALSE)),'Crisis Indicator Data'!G138/VLOOKUP('Impact of the crisis'!$E141,'Country Indicator Data'!$B$4:$P$300,14,FALSE)))</f>
        <v>1</v>
      </c>
      <c r="L141" s="147">
        <f t="shared" si="54"/>
        <v>5</v>
      </c>
      <c r="M141" s="147">
        <f t="shared" si="55"/>
        <v>5</v>
      </c>
      <c r="N141" s="147">
        <f t="shared" si="56"/>
        <v>4.8</v>
      </c>
      <c r="O141" s="147">
        <f>IF('Crisis Indicator Data'!H138="x","x",IF('Crisis Indicator Data'!H138=0,0,IF(LOG('Crisis Indicator Data'!H138)&lt;O$4,0,IF(LOG('Crisis Indicator Data'!H138)&gt;O$3,5,ROUND(5-(O$3-LOG('Crisis Indicator Data'!H138))/(O$3-O$4)*5,1)))))</f>
        <v>5</v>
      </c>
      <c r="P141" s="165">
        <f>IF('Crisis Indicator Data'!H138="x","x",'Crisis Indicator Data'!H138/'Crisis Indicator Data'!G138)</f>
        <v>1</v>
      </c>
      <c r="Q141" s="147">
        <f t="shared" si="57"/>
        <v>5</v>
      </c>
      <c r="R141" s="147">
        <f t="shared" si="58"/>
        <v>5</v>
      </c>
      <c r="S141" s="147">
        <f>IF('Crisis Indicator Data'!I138="x","x",IF('Crisis Indicator Data'!I138=0,0,IF(LOG('Crisis Indicator Data'!I138)&lt;S$4,0,IF(LOG('Crisis Indicator Data'!I138)&gt;S$3,5,ROUND(5-(S$3-LOG('Crisis Indicator Data'!I138))/(S$3-S$4)*5,1)))))</f>
        <v>5</v>
      </c>
      <c r="T141" s="165">
        <f>IF('Crisis Indicator Data'!H138="x","x",IF('Crisis Indicator Data'!I138="x","x",'Crisis Indicator Data'!I138/'Crisis Indicator Data'!H138))</f>
        <v>0.19461847389558232</v>
      </c>
      <c r="U141" s="147">
        <f t="shared" si="59"/>
        <v>5</v>
      </c>
      <c r="V141" s="147">
        <f t="shared" si="60"/>
        <v>5</v>
      </c>
      <c r="W141" s="147">
        <f>IF('Crisis Indicator Data'!L138="x","x",IF('Crisis Indicator Data'!L138=0,0,IF(LOG('Crisis Indicator Data'!L138)&lt;W$4,0,IF(LOG('Crisis Indicator Data'!L138)&gt;W$3,5,ROUND(5-(W$3-LOG('Crisis Indicator Data'!L138))/(W$3-W$4)*5,1)))))</f>
        <v>3.5</v>
      </c>
      <c r="X141" s="166">
        <f>IF(OR('Crisis Indicator Data'!L138="x",'Crisis Indicator Data'!H138="x"),"x",'Crisis Indicator Data'!L138/'Crisis Indicator Data'!H138)</f>
        <v>5.4417670682730924E-6</v>
      </c>
      <c r="Y141" s="147">
        <f t="shared" si="61"/>
        <v>0.3</v>
      </c>
      <c r="Z141" s="147">
        <f t="shared" si="62"/>
        <v>1.9</v>
      </c>
      <c r="AA141" s="147">
        <f t="shared" si="63"/>
        <v>3.9</v>
      </c>
      <c r="AB141" s="167">
        <f t="shared" si="64"/>
        <v>4.5</v>
      </c>
    </row>
    <row r="142" spans="1:28" x14ac:dyDescent="0.25">
      <c r="A142" s="172" t="str">
        <f>'Crisis Indicator Data'!A139</f>
        <v>Refugees in Sudan</v>
      </c>
      <c r="B142" s="173" t="str">
        <f>'Crisis Indicator Data'!B139</f>
        <v>Displacement</v>
      </c>
      <c r="C142" s="173" t="str">
        <f>'Crisis Indicator Data'!C139</f>
        <v>SDN005</v>
      </c>
      <c r="D142" s="173" t="str">
        <f>'Crisis Indicator Data'!D139</f>
        <v>Sudan</v>
      </c>
      <c r="E142" s="174" t="str">
        <f>'Crisis Indicator Data'!E139</f>
        <v>SDN</v>
      </c>
      <c r="F142" s="168">
        <f>IF('Crisis Indicator Data'!F139="x","x",IF(LOG('Crisis Indicator Data'!F139)&lt;F$4,0,IF(LOG('Crisis Indicator Data'!F139)&gt;F$3,5,ROUND(5-(F$3-LOG('Crisis Indicator Data'!F139))/(F$3-F$4)*5,1))))</f>
        <v>3.3</v>
      </c>
      <c r="G142" s="165">
        <f>IF('Crisis Indicator Data'!F139="x","x",IF(LEN(E142)&gt;3,('Crisis Indicator Data'!F139/VLOOKUP('Impact of the crisis'!$C142,'Regional Crises'!$B$1:$R$66,4,FALSE)),'Crisis Indicator Data'!F139/VLOOKUP('Impact of the crisis'!$E142,'Country Indicator Data'!$B$4:$P$300,15,FALSE)))</f>
        <v>3.7568602693602696E-2</v>
      </c>
      <c r="H142" s="147">
        <f t="shared" si="52"/>
        <v>0.1</v>
      </c>
      <c r="I142" s="147">
        <f t="shared" si="53"/>
        <v>1.7</v>
      </c>
      <c r="J142" s="147">
        <f>IF('Crisis Indicator Data'!G139="x","x",IF(LOG('Crisis Indicator Data'!G139)&lt;J$4,0,IF(LOG('Crisis Indicator Data'!G139)&gt;J$3,5,ROUND(5-(J$3-LOG('Crisis Indicator Data'!G139))/(J$3-J$4)*5,1))))</f>
        <v>3.9</v>
      </c>
      <c r="K142" s="165">
        <f>IF('Crisis Indicator Data'!G139="x","x",IF(LEN(E142)&gt;3,('Crisis Indicator Data'!G139/VLOOKUP('Impact of the crisis'!$C142,'Regional Crises'!$B$1:$R$66,5,FALSE)),'Crisis Indicator Data'!G139/VLOOKUP('Impact of the crisis'!$E142,'Country Indicator Data'!$B$4:$P$300,14,FALSE)))</f>
        <v>0.29658634538152612</v>
      </c>
      <c r="L142" s="147">
        <f t="shared" si="54"/>
        <v>1.4</v>
      </c>
      <c r="M142" s="147">
        <f t="shared" si="55"/>
        <v>2.65</v>
      </c>
      <c r="N142" s="147">
        <f t="shared" si="56"/>
        <v>2.2000000000000002</v>
      </c>
      <c r="O142" s="147">
        <f>IF('Crisis Indicator Data'!H139="x","x",IF('Crisis Indicator Data'!H139=0,0,IF(LOG('Crisis Indicator Data'!H139)&lt;O$4,0,IF(LOG('Crisis Indicator Data'!H139)&gt;O$3,5,ROUND(5-(O$3-LOG('Crisis Indicator Data'!H139))/(O$3-O$4)*5,1)))))</f>
        <v>4.4000000000000004</v>
      </c>
      <c r="P142" s="165">
        <f>IF('Crisis Indicator Data'!H139="x","x",'Crisis Indicator Data'!H139/'Crisis Indicator Data'!G139)</f>
        <v>1</v>
      </c>
      <c r="Q142" s="147">
        <f t="shared" si="57"/>
        <v>5</v>
      </c>
      <c r="R142" s="147">
        <f t="shared" si="58"/>
        <v>4.7</v>
      </c>
      <c r="S142" s="147">
        <f>IF('Crisis Indicator Data'!I139="x","x",IF('Crisis Indicator Data'!I139=0,0,IF(LOG('Crisis Indicator Data'!I139)&lt;S$4,0,IF(LOG('Crisis Indicator Data'!I139)&gt;S$3,5,ROUND(5-(S$3-LOG('Crisis Indicator Data'!I139))/(S$3-S$4)*5,1)))))</f>
        <v>4.3</v>
      </c>
      <c r="T142" s="165">
        <f>IF('Crisis Indicator Data'!H139="x","x",IF('Crisis Indicator Data'!I139="x","x",'Crisis Indicator Data'!I139/'Crisis Indicator Data'!H139))</f>
        <v>6.4996614759647936E-2</v>
      </c>
      <c r="U142" s="147">
        <f t="shared" si="59"/>
        <v>2.2000000000000002</v>
      </c>
      <c r="V142" s="147">
        <f t="shared" si="60"/>
        <v>3.3</v>
      </c>
      <c r="W142" s="147">
        <f>IF('Crisis Indicator Data'!L139="x","x",IF('Crisis Indicator Data'!L139=0,0,IF(LOG('Crisis Indicator Data'!L139)&lt;W$4,0,IF(LOG('Crisis Indicator Data'!L139)&gt;W$3,5,ROUND(5-(W$3-LOG('Crisis Indicator Data'!L139))/(W$3-W$4)*5,1)))))</f>
        <v>0.4</v>
      </c>
      <c r="X142" s="166">
        <f>IF(OR('Crisis Indicator Data'!L139="x",'Crisis Indicator Data'!H139="x"),"x",'Crisis Indicator Data'!L139/'Crisis Indicator Data'!H139)</f>
        <v>1.3540961408259987E-7</v>
      </c>
      <c r="Y142" s="147">
        <f t="shared" si="61"/>
        <v>0</v>
      </c>
      <c r="Z142" s="147">
        <f t="shared" si="62"/>
        <v>0.2</v>
      </c>
      <c r="AA142" s="147">
        <f t="shared" si="63"/>
        <v>2</v>
      </c>
      <c r="AB142" s="167">
        <f t="shared" si="64"/>
        <v>3.7</v>
      </c>
    </row>
    <row r="143" spans="1:28" x14ac:dyDescent="0.25">
      <c r="A143" s="172" t="str">
        <f>'Crisis Indicator Data'!A140</f>
        <v>Drought in Senegal</v>
      </c>
      <c r="B143" s="173" t="str">
        <f>'Crisis Indicator Data'!B140</f>
        <v>Drought</v>
      </c>
      <c r="C143" s="173" t="str">
        <f>'Crisis Indicator Data'!C140</f>
        <v>SEN002</v>
      </c>
      <c r="D143" s="173" t="str">
        <f>'Crisis Indicator Data'!D140</f>
        <v>Senegal</v>
      </c>
      <c r="E143" s="174" t="str">
        <f>'Crisis Indicator Data'!E140</f>
        <v>SEN</v>
      </c>
      <c r="F143" s="168">
        <f>IF('Crisis Indicator Data'!F140="x","x",IF(LOG('Crisis Indicator Data'!F140)&lt;F$4,0,IF(LOG('Crisis Indicator Data'!F140)&gt;F$3,5,ROUND(5-(F$3-LOG('Crisis Indicator Data'!F140))/(F$3-F$4)*5,1))))</f>
        <v>3.8</v>
      </c>
      <c r="G143" s="165">
        <f>IF('Crisis Indicator Data'!F140="x","x",IF(LEN(E143)&gt;3,('Crisis Indicator Data'!F140/VLOOKUP('Impact of the crisis'!$C143,'Regional Crises'!$B$1:$R$66,4,FALSE)),'Crisis Indicator Data'!F140/VLOOKUP('Impact of the crisis'!$E143,'Country Indicator Data'!$B$4:$P$300,15,FALSE)))</f>
        <v>1.021721290188542</v>
      </c>
      <c r="H143" s="147">
        <f t="shared" si="52"/>
        <v>5</v>
      </c>
      <c r="I143" s="147">
        <f t="shared" si="53"/>
        <v>4.4000000000000004</v>
      </c>
      <c r="J143" s="147">
        <f>IF('Crisis Indicator Data'!G140="x","x",IF(LOG('Crisis Indicator Data'!G140)&lt;J$4,0,IF(LOG('Crisis Indicator Data'!G140)&gt;J$3,5,ROUND(5-(J$3-LOG('Crisis Indicator Data'!G140))/(J$3-J$4)*5,1))))</f>
        <v>4.2</v>
      </c>
      <c r="K143" s="165">
        <f>IF('Crisis Indicator Data'!G140="x","x",IF(LEN(E143)&gt;3,('Crisis Indicator Data'!G140/VLOOKUP('Impact of the crisis'!$C143,'Regional Crises'!$B$1:$R$66,5,FALSE)),'Crisis Indicator Data'!G140/VLOOKUP('Impact of the crisis'!$E143,'Country Indicator Data'!$B$4:$P$300,14,FALSE)))</f>
        <v>1</v>
      </c>
      <c r="L143" s="147">
        <f t="shared" si="54"/>
        <v>5</v>
      </c>
      <c r="M143" s="147">
        <f t="shared" si="55"/>
        <v>4.5999999999999996</v>
      </c>
      <c r="N143" s="147">
        <f t="shared" si="56"/>
        <v>4.5</v>
      </c>
      <c r="O143" s="147">
        <f>IF('Crisis Indicator Data'!H140="x","x",IF('Crisis Indicator Data'!H140=0,0,IF(LOG('Crisis Indicator Data'!H140)&lt;O$4,0,IF(LOG('Crisis Indicator Data'!H140)&gt;O$3,5,ROUND(5-(O$3-LOG('Crisis Indicator Data'!H140))/(O$3-O$4)*5,1)))))</f>
        <v>3.8</v>
      </c>
      <c r="P143" s="165">
        <f>IF('Crisis Indicator Data'!H140="x","x",'Crisis Indicator Data'!H140/'Crisis Indicator Data'!G140)</f>
        <v>0.31466771089729245</v>
      </c>
      <c r="Q143" s="147">
        <f t="shared" si="57"/>
        <v>1.5</v>
      </c>
      <c r="R143" s="147">
        <f t="shared" si="58"/>
        <v>2.65</v>
      </c>
      <c r="S143" s="147">
        <f>IF('Crisis Indicator Data'!I140="x","x",IF('Crisis Indicator Data'!I140=0,0,IF(LOG('Crisis Indicator Data'!I140)&lt;S$4,0,IF(LOG('Crisis Indicator Data'!I140)&gt;S$3,5,ROUND(5-(S$3-LOG('Crisis Indicator Data'!I140))/(S$3-S$4)*5,1)))))</f>
        <v>0.9</v>
      </c>
      <c r="T143" s="165">
        <f>IF('Crisis Indicator Data'!H140="x","x",IF('Crisis Indicator Data'!I140="x","x",'Crisis Indicator Data'!I140/'Crisis Indicator Data'!H140))</f>
        <v>7.1111111111111115E-4</v>
      </c>
      <c r="U143" s="147">
        <f t="shared" si="59"/>
        <v>0</v>
      </c>
      <c r="V143" s="147">
        <f t="shared" si="60"/>
        <v>0.5</v>
      </c>
      <c r="W143" s="147">
        <f>IF('Crisis Indicator Data'!L140="x","x",IF('Crisis Indicator Data'!L140=0,0,IF(LOG('Crisis Indicator Data'!L140)&lt;W$4,0,IF(LOG('Crisis Indicator Data'!L140)&gt;W$3,5,ROUND(5-(W$3-LOG('Crisis Indicator Data'!L140))/(W$3-W$4)*5,1)))))</f>
        <v>1.7</v>
      </c>
      <c r="X143" s="166">
        <f>IF(OR('Crisis Indicator Data'!L140="x",'Crisis Indicator Data'!H140="x"),"x",'Crisis Indicator Data'!L140/'Crisis Indicator Data'!H140)</f>
        <v>2.6666666666666668E-6</v>
      </c>
      <c r="Y143" s="147">
        <f t="shared" si="61"/>
        <v>0.1</v>
      </c>
      <c r="Z143" s="147">
        <f t="shared" si="62"/>
        <v>0.9</v>
      </c>
      <c r="AA143" s="147">
        <f t="shared" si="63"/>
        <v>0.7</v>
      </c>
      <c r="AB143" s="167">
        <f t="shared" si="64"/>
        <v>1.8</v>
      </c>
    </row>
    <row r="144" spans="1:28" x14ac:dyDescent="0.25">
      <c r="A144" s="175" t="str">
        <f>'Crisis Indicator Data'!A141</f>
        <v>Complex crisis in El Salvador</v>
      </c>
      <c r="B144" s="176" t="str">
        <f>'Crisis Indicator Data'!B141</f>
        <v>Displacement,Violence,Floods,Drought</v>
      </c>
      <c r="C144" s="176" t="str">
        <f>'Crisis Indicator Data'!C141</f>
        <v>SLV001</v>
      </c>
      <c r="D144" s="176" t="str">
        <f>'Crisis Indicator Data'!D141</f>
        <v>El Salvador</v>
      </c>
      <c r="E144" s="177" t="str">
        <f>'Crisis Indicator Data'!E141</f>
        <v>SLV</v>
      </c>
      <c r="F144" s="168">
        <f>IF('Crisis Indicator Data'!F141="x","x",IF(LOG('Crisis Indicator Data'!F141)&lt;F$4,0,IF(LOG('Crisis Indicator Data'!F141)&gt;F$3,5,ROUND(5-(F$3-LOG('Crisis Indicator Data'!F141))/(F$3-F$4)*5,1))))</f>
        <v>2.2000000000000002</v>
      </c>
      <c r="G144" s="165">
        <f>IF('Crisis Indicator Data'!F141="x","x",IF(LEN(E144)&gt;3,('Crisis Indicator Data'!F141/VLOOKUP('Impact of the crisis'!$C144,'Regional Crises'!$B$1:$R$66,4,FALSE)),'Crisis Indicator Data'!F141/VLOOKUP('Impact of the crisis'!$E144,'Country Indicator Data'!$B$4:$P$300,15,FALSE)))</f>
        <v>1</v>
      </c>
      <c r="H144" s="147">
        <f t="shared" si="52"/>
        <v>5</v>
      </c>
      <c r="I144" s="147">
        <f t="shared" si="53"/>
        <v>3.6</v>
      </c>
      <c r="J144" s="147">
        <f>IF('Crisis Indicator Data'!G141="x","x",IF(LOG('Crisis Indicator Data'!G141)&lt;J$4,0,IF(LOG('Crisis Indicator Data'!G141)&gt;J$3,5,ROUND(5-(J$3-LOG('Crisis Indicator Data'!G141))/(J$3-J$4)*5,1))))</f>
        <v>2.7</v>
      </c>
      <c r="K144" s="165">
        <f>IF('Crisis Indicator Data'!G141="x","x",IF(LEN(E144)&gt;3,('Crisis Indicator Data'!G141/VLOOKUP('Impact of the crisis'!$C144,'Regional Crises'!$B$1:$R$66,5,FALSE)),'Crisis Indicator Data'!G141/VLOOKUP('Impact of the crisis'!$E144,'Country Indicator Data'!$B$4:$P$300,14,FALSE)))</f>
        <v>1</v>
      </c>
      <c r="L144" s="147">
        <f t="shared" si="54"/>
        <v>5</v>
      </c>
      <c r="M144" s="147">
        <f t="shared" si="55"/>
        <v>3.85</v>
      </c>
      <c r="N144" s="147">
        <f t="shared" si="56"/>
        <v>3.7</v>
      </c>
      <c r="O144" s="147">
        <f>IF('Crisis Indicator Data'!H141="x","x",IF('Crisis Indicator Data'!H141=0,0,IF(LOG('Crisis Indicator Data'!H141)&lt;O$4,0,IF(LOG('Crisis Indicator Data'!H141)&gt;O$3,5,ROUND(5-(O$3-LOG('Crisis Indicator Data'!H141))/(O$3-O$4)*5,1)))))</f>
        <v>2.6</v>
      </c>
      <c r="P144" s="165">
        <f>IF('Crisis Indicator Data'!H141="x","x",'Crisis Indicator Data'!H141/'Crisis Indicator Data'!G141)</f>
        <v>0.17698412698412699</v>
      </c>
      <c r="Q144" s="147">
        <f t="shared" si="57"/>
        <v>0.8</v>
      </c>
      <c r="R144" s="147">
        <f t="shared" si="58"/>
        <v>1.7000000000000002</v>
      </c>
      <c r="S144" s="147">
        <f>IF('Crisis Indicator Data'!I141="x","x",IF('Crisis Indicator Data'!I141=0,0,IF(LOG('Crisis Indicator Data'!I141)&lt;S$4,0,IF(LOG('Crisis Indicator Data'!I141)&gt;S$3,5,ROUND(5-(S$3-LOG('Crisis Indicator Data'!I141))/(S$3-S$4)*5,1)))))</f>
        <v>2.7</v>
      </c>
      <c r="T144" s="165">
        <f>IF('Crisis Indicator Data'!H141="x","x",IF('Crisis Indicator Data'!I141="x","x",'Crisis Indicator Data'!I141/'Crisis Indicator Data'!H141))</f>
        <v>6.5470852017937217E-2</v>
      </c>
      <c r="U144" s="147">
        <f t="shared" si="59"/>
        <v>2.2000000000000002</v>
      </c>
      <c r="V144" s="147">
        <f t="shared" si="60"/>
        <v>2.5</v>
      </c>
      <c r="W144" s="147">
        <f>IF('Crisis Indicator Data'!L141="x","x",IF('Crisis Indicator Data'!L141=0,0,IF(LOG('Crisis Indicator Data'!L141)&lt;W$4,0,IF(LOG('Crisis Indicator Data'!L141)&gt;W$3,5,ROUND(5-(W$3-LOG('Crisis Indicator Data'!L141))/(W$3-W$4)*5,1)))))</f>
        <v>2</v>
      </c>
      <c r="X144" s="166">
        <f>IF(OR('Crisis Indicator Data'!L141="x",'Crisis Indicator Data'!H141="x"),"x",'Crisis Indicator Data'!L141/'Crisis Indicator Data'!H141)</f>
        <v>2.42152466367713E-5</v>
      </c>
      <c r="Y144" s="147">
        <f t="shared" si="61"/>
        <v>1.2</v>
      </c>
      <c r="Z144" s="147">
        <f t="shared" si="62"/>
        <v>1.6</v>
      </c>
      <c r="AA144" s="147">
        <f t="shared" si="63"/>
        <v>2.1</v>
      </c>
      <c r="AB144" s="167">
        <f t="shared" si="64"/>
        <v>1.9</v>
      </c>
    </row>
    <row r="145" spans="1:28" x14ac:dyDescent="0.25">
      <c r="A145" s="175" t="str">
        <f>'Crisis Indicator Data'!A142</f>
        <v>Complex crisis in Somalia</v>
      </c>
      <c r="B145" s="176" t="str">
        <f>'Crisis Indicator Data'!B142</f>
        <v>Conflict,Displacement,Floods,Drought</v>
      </c>
      <c r="C145" s="176" t="str">
        <f>'Crisis Indicator Data'!C142</f>
        <v>SOM001</v>
      </c>
      <c r="D145" s="176" t="str">
        <f>'Crisis Indicator Data'!D142</f>
        <v>Somalia</v>
      </c>
      <c r="E145" s="177" t="str">
        <f>'Crisis Indicator Data'!E142</f>
        <v>SOM</v>
      </c>
      <c r="F145" s="168">
        <f>IF('Crisis Indicator Data'!F142="x","x",IF(LOG('Crisis Indicator Data'!F142)&lt;F$4,0,IF(LOG('Crisis Indicator Data'!F142)&gt;F$3,5,ROUND(5-(F$3-LOG('Crisis Indicator Data'!F142))/(F$3-F$4)*5,1))))</f>
        <v>4.7</v>
      </c>
      <c r="G145" s="165">
        <f>IF('Crisis Indicator Data'!F142="x","x",IF(LEN(E145)&gt;3,('Crisis Indicator Data'!F142/VLOOKUP('Impact of the crisis'!$C145,'Regional Crises'!$B$1:$R$66,4,FALSE)),'Crisis Indicator Data'!F142/VLOOKUP('Impact of the crisis'!$E145,'Country Indicator Data'!$B$4:$P$300,15,FALSE)))</f>
        <v>1</v>
      </c>
      <c r="H145" s="147">
        <f t="shared" si="52"/>
        <v>5</v>
      </c>
      <c r="I145" s="147">
        <f t="shared" si="53"/>
        <v>4.8499999999999996</v>
      </c>
      <c r="J145" s="147">
        <f>IF('Crisis Indicator Data'!G142="x","x",IF(LOG('Crisis Indicator Data'!G142)&lt;J$4,0,IF(LOG('Crisis Indicator Data'!G142)&gt;J$3,5,ROUND(5-(J$3-LOG('Crisis Indicator Data'!G142))/(J$3-J$4)*5,1))))</f>
        <v>4.0999999999999996</v>
      </c>
      <c r="K145" s="165">
        <f>IF('Crisis Indicator Data'!G142="x","x",IF(LEN(E145)&gt;3,('Crisis Indicator Data'!G142/VLOOKUP('Impact of the crisis'!$C145,'Regional Crises'!$B$1:$R$66,5,FALSE)),'Crisis Indicator Data'!G142/VLOOKUP('Impact of the crisis'!$E145,'Country Indicator Data'!$B$4:$P$300,14,FALSE)))</f>
        <v>1</v>
      </c>
      <c r="L145" s="147">
        <f t="shared" si="54"/>
        <v>5</v>
      </c>
      <c r="M145" s="147">
        <f t="shared" si="55"/>
        <v>4.55</v>
      </c>
      <c r="N145" s="147">
        <f t="shared" si="56"/>
        <v>4.7</v>
      </c>
      <c r="O145" s="147">
        <f>IF('Crisis Indicator Data'!H142="x","x",IF('Crisis Indicator Data'!H142=0,0,IF(LOG('Crisis Indicator Data'!H142)&lt;O$4,0,IF(LOG('Crisis Indicator Data'!H142)&gt;O$3,5,ROUND(5-(O$3-LOG('Crisis Indicator Data'!H142))/(O$3-O$4)*5,1)))))</f>
        <v>4.5</v>
      </c>
      <c r="P145" s="165">
        <f>IF('Crisis Indicator Data'!H142="x","x",'Crisis Indicator Data'!H142/'Crisis Indicator Data'!G142)</f>
        <v>1</v>
      </c>
      <c r="Q145" s="147">
        <f t="shared" si="57"/>
        <v>5</v>
      </c>
      <c r="R145" s="147">
        <f t="shared" si="58"/>
        <v>4.75</v>
      </c>
      <c r="S145" s="147">
        <f>IF('Crisis Indicator Data'!I142="x","x",IF('Crisis Indicator Data'!I142=0,0,IF(LOG('Crisis Indicator Data'!I142)&lt;S$4,0,IF(LOG('Crisis Indicator Data'!I142)&gt;S$3,5,ROUND(5-(S$3-LOG('Crisis Indicator Data'!I142))/(S$3-S$4)*5,1)))))</f>
        <v>5</v>
      </c>
      <c r="T145" s="165">
        <f>IF('Crisis Indicator Data'!H142="x","x",IF('Crisis Indicator Data'!I142="x","x",'Crisis Indicator Data'!I142/'Crisis Indicator Data'!H142))</f>
        <v>0.36994082840236686</v>
      </c>
      <c r="U145" s="147">
        <f t="shared" si="59"/>
        <v>5</v>
      </c>
      <c r="V145" s="147">
        <f t="shared" si="60"/>
        <v>5</v>
      </c>
      <c r="W145" s="147">
        <f>IF('Crisis Indicator Data'!L142="x","x",IF('Crisis Indicator Data'!L142=0,0,IF(LOG('Crisis Indicator Data'!L142)&lt;W$4,0,IF(LOG('Crisis Indicator Data'!L142)&gt;W$3,5,ROUND(5-(W$3-LOG('Crisis Indicator Data'!L142))/(W$3-W$4)*5,1)))))</f>
        <v>5</v>
      </c>
      <c r="X145" s="166">
        <f>IF(OR('Crisis Indicator Data'!L142="x",'Crisis Indicator Data'!H142="x"),"x",'Crisis Indicator Data'!L142/'Crisis Indicator Data'!H142)</f>
        <v>2.826568047337278E-3</v>
      </c>
      <c r="Y145" s="147">
        <f t="shared" si="61"/>
        <v>5</v>
      </c>
      <c r="Z145" s="147">
        <f t="shared" si="62"/>
        <v>5</v>
      </c>
      <c r="AA145" s="147">
        <f t="shared" si="63"/>
        <v>5</v>
      </c>
      <c r="AB145" s="167">
        <f t="shared" si="64"/>
        <v>4.9000000000000004</v>
      </c>
    </row>
    <row r="146" spans="1:28" x14ac:dyDescent="0.25">
      <c r="A146" s="175" t="str">
        <f>'Crisis Indicator Data'!A143</f>
        <v>Mixed Migration Flows in Somalia</v>
      </c>
      <c r="B146" s="176" t="str">
        <f>'Crisis Indicator Data'!B143</f>
        <v>Displacement</v>
      </c>
      <c r="C146" s="176" t="str">
        <f>'Crisis Indicator Data'!C143</f>
        <v>SOM002</v>
      </c>
      <c r="D146" s="176" t="str">
        <f>'Crisis Indicator Data'!D143</f>
        <v>Somalia</v>
      </c>
      <c r="E146" s="177" t="str">
        <f>'Crisis Indicator Data'!E143</f>
        <v>SOM</v>
      </c>
      <c r="F146" s="168">
        <f>IF('Crisis Indicator Data'!F143="x","x",IF(LOG('Crisis Indicator Data'!F143)&lt;F$4,0,IF(LOG('Crisis Indicator Data'!F143)&gt;F$3,5,ROUND(5-(F$3-LOG('Crisis Indicator Data'!F143))/(F$3-F$4)*5,1))))</f>
        <v>3.3</v>
      </c>
      <c r="G146" s="165">
        <f>IF('Crisis Indicator Data'!F143="x","x",IF(LEN(E146)&gt;3,('Crisis Indicator Data'!F143/VLOOKUP('Impact of the crisis'!$C146,'Regional Crises'!$B$1:$R$66,4,FALSE)),'Crisis Indicator Data'!F143/VLOOKUP('Impact of the crisis'!$E146,'Country Indicator Data'!$B$4:$P$300,15,FALSE)))</f>
        <v>0.157688016067842</v>
      </c>
      <c r="H146" s="147">
        <f t="shared" si="52"/>
        <v>0.7</v>
      </c>
      <c r="I146" s="147">
        <f t="shared" si="53"/>
        <v>2</v>
      </c>
      <c r="J146" s="147">
        <f>IF('Crisis Indicator Data'!G143="x","x",IF(LOG('Crisis Indicator Data'!G143)&lt;J$4,0,IF(LOG('Crisis Indicator Data'!G143)&gt;J$3,5,ROUND(5-(J$3-LOG('Crisis Indicator Data'!G143))/(J$3-J$4)*5,1))))</f>
        <v>1.4</v>
      </c>
      <c r="K146" s="165">
        <f>IF('Crisis Indicator Data'!G143="x","x",IF(LEN(E146)&gt;3,('Crisis Indicator Data'!G143/VLOOKUP('Impact of the crisis'!$C146,'Regional Crises'!$B$1:$R$66,5,FALSE)),'Crisis Indicator Data'!G143/VLOOKUP('Impact of the crisis'!$E146,'Country Indicator Data'!$B$4:$P$300,14,FALSE)))</f>
        <v>0.15940828402366863</v>
      </c>
      <c r="L146" s="147">
        <f t="shared" si="54"/>
        <v>0.8</v>
      </c>
      <c r="M146" s="147">
        <f t="shared" si="55"/>
        <v>1.1000000000000001</v>
      </c>
      <c r="N146" s="147">
        <f t="shared" si="56"/>
        <v>1.6</v>
      </c>
      <c r="O146" s="147">
        <f>IF('Crisis Indicator Data'!H143="x","x",IF('Crisis Indicator Data'!H143=0,0,IF(LOG('Crisis Indicator Data'!H143)&lt;O$4,0,IF(LOG('Crisis Indicator Data'!H143)&gt;O$3,5,ROUND(5-(O$3-LOG('Crisis Indicator Data'!H143))/(O$3-O$4)*5,1)))))</f>
        <v>0.1</v>
      </c>
      <c r="P146" s="165">
        <f>IF('Crisis Indicator Data'!H143="x","x",'Crisis Indicator Data'!H143/'Crisis Indicator Data'!G143)</f>
        <v>1.4105419450631032E-2</v>
      </c>
      <c r="Q146" s="147">
        <f t="shared" si="57"/>
        <v>0</v>
      </c>
      <c r="R146" s="147">
        <f t="shared" si="58"/>
        <v>0.05</v>
      </c>
      <c r="S146" s="147">
        <f>IF('Crisis Indicator Data'!I143="x","x",IF('Crisis Indicator Data'!I143=0,0,IF(LOG('Crisis Indicator Data'!I143)&lt;S$4,0,IF(LOG('Crisis Indicator Data'!I143)&gt;S$3,5,ROUND(5-(S$3-LOG('Crisis Indicator Data'!I143))/(S$3-S$4)*5,1)))))</f>
        <v>2.2999999999999998</v>
      </c>
      <c r="T146" s="165">
        <f>IF('Crisis Indicator Data'!H143="x","x",IF('Crisis Indicator Data'!I143="x","x",'Crisis Indicator Data'!I143/'Crisis Indicator Data'!H143))</f>
        <v>1</v>
      </c>
      <c r="U146" s="147">
        <f t="shared" si="59"/>
        <v>5</v>
      </c>
      <c r="V146" s="147">
        <f t="shared" si="60"/>
        <v>3.7</v>
      </c>
      <c r="W146" s="147">
        <f>IF('Crisis Indicator Data'!L143="x","x",IF('Crisis Indicator Data'!L143=0,0,IF(LOG('Crisis Indicator Data'!L143)&lt;W$4,0,IF(LOG('Crisis Indicator Data'!L143)&gt;W$3,5,ROUND(5-(W$3-LOG('Crisis Indicator Data'!L143))/(W$3-W$4)*5,1)))))</f>
        <v>2.4</v>
      </c>
      <c r="X146" s="166">
        <f>IF(OR('Crisis Indicator Data'!L143="x",'Crisis Indicator Data'!H143="x"),"x",'Crisis Indicator Data'!L143/'Crisis Indicator Data'!H143)</f>
        <v>1.2368421052631579E-3</v>
      </c>
      <c r="Y146" s="147">
        <f t="shared" si="61"/>
        <v>5</v>
      </c>
      <c r="Z146" s="147">
        <f t="shared" si="62"/>
        <v>3.7</v>
      </c>
      <c r="AA146" s="147">
        <f t="shared" si="63"/>
        <v>3.7</v>
      </c>
      <c r="AB146" s="167">
        <f t="shared" si="64"/>
        <v>2.2999999999999998</v>
      </c>
    </row>
    <row r="147" spans="1:28" x14ac:dyDescent="0.25">
      <c r="A147" s="175" t="str">
        <f>'Crisis Indicator Data'!A144</f>
        <v>Complex crisis in South Sudan</v>
      </c>
      <c r="B147" s="176" t="str">
        <f>'Crisis Indicator Data'!B144</f>
        <v>Conflict,Floods,Displacement</v>
      </c>
      <c r="C147" s="176" t="str">
        <f>'Crisis Indicator Data'!C144</f>
        <v>SSD001</v>
      </c>
      <c r="D147" s="176" t="str">
        <f>'Crisis Indicator Data'!D144</f>
        <v>South Sudan</v>
      </c>
      <c r="E147" s="177" t="str">
        <f>'Crisis Indicator Data'!E144</f>
        <v>SSD</v>
      </c>
      <c r="F147" s="168">
        <f>IF('Crisis Indicator Data'!F144="x","x",IF(LOG('Crisis Indicator Data'!F144)&lt;F$4,0,IF(LOG('Crisis Indicator Data'!F144)&gt;F$3,5,ROUND(5-(F$3-LOG('Crisis Indicator Data'!F144))/(F$3-F$4)*5,1))))</f>
        <v>4.7</v>
      </c>
      <c r="G147" s="165">
        <f>IF('Crisis Indicator Data'!F144="x","x",IF(LEN(E147)&gt;3,('Crisis Indicator Data'!F144/VLOOKUP('Impact of the crisis'!$C147,'Regional Crises'!$B$1:$R$66,4,FALSE)),'Crisis Indicator Data'!F144/VLOOKUP('Impact of the crisis'!$E147,'Country Indicator Data'!$B$4:$P$300,15,FALSE)))</f>
        <v>1</v>
      </c>
      <c r="H147" s="147">
        <f t="shared" si="52"/>
        <v>5</v>
      </c>
      <c r="I147" s="147">
        <f t="shared" si="53"/>
        <v>4.8499999999999996</v>
      </c>
      <c r="J147" s="147">
        <f>IF('Crisis Indicator Data'!G144="x","x",IF(LOG('Crisis Indicator Data'!G144)&lt;J$4,0,IF(LOG('Crisis Indicator Data'!G144)&gt;J$3,5,ROUND(5-(J$3-LOG('Crisis Indicator Data'!G144))/(J$3-J$4)*5,1))))</f>
        <v>3.7</v>
      </c>
      <c r="K147" s="165">
        <f>IF('Crisis Indicator Data'!G144="x","x",IF(LEN(E147)&gt;3,('Crisis Indicator Data'!G144/VLOOKUP('Impact of the crisis'!$C147,'Regional Crises'!$B$1:$R$66,5,FALSE)),'Crisis Indicator Data'!G144/VLOOKUP('Impact of the crisis'!$E147,'Country Indicator Data'!$B$4:$P$300,14,FALSE)))</f>
        <v>1</v>
      </c>
      <c r="L147" s="147">
        <f t="shared" si="54"/>
        <v>5</v>
      </c>
      <c r="M147" s="147">
        <f t="shared" si="55"/>
        <v>4.3499999999999996</v>
      </c>
      <c r="N147" s="147">
        <f t="shared" si="56"/>
        <v>4.5999999999999996</v>
      </c>
      <c r="O147" s="147">
        <f>IF('Crisis Indicator Data'!H144="x","x",IF('Crisis Indicator Data'!H144=0,0,IF(LOG('Crisis Indicator Data'!H144)&lt;O$4,0,IF(LOG('Crisis Indicator Data'!H144)&gt;O$3,5,ROUND(5-(O$3-LOG('Crisis Indicator Data'!H144))/(O$3-O$4)*5,1)))))</f>
        <v>4.3</v>
      </c>
      <c r="P147" s="165">
        <f>IF('Crisis Indicator Data'!H144="x","x",'Crisis Indicator Data'!H144/'Crisis Indicator Data'!G144)</f>
        <v>1</v>
      </c>
      <c r="Q147" s="147">
        <f t="shared" si="57"/>
        <v>5</v>
      </c>
      <c r="R147" s="147">
        <f t="shared" si="58"/>
        <v>4.6500000000000004</v>
      </c>
      <c r="S147" s="147">
        <f>IF('Crisis Indicator Data'!I144="x","x",IF('Crisis Indicator Data'!I144=0,0,IF(LOG('Crisis Indicator Data'!I144)&lt;S$4,0,IF(LOG('Crisis Indicator Data'!I144)&gt;S$3,5,ROUND(5-(S$3-LOG('Crisis Indicator Data'!I144))/(S$3-S$4)*5,1)))))</f>
        <v>5</v>
      </c>
      <c r="T147" s="165">
        <f>IF('Crisis Indicator Data'!H144="x","x",IF('Crisis Indicator Data'!I144="x","x",'Crisis Indicator Data'!I144/'Crisis Indicator Data'!H144))</f>
        <v>0.54778116928856535</v>
      </c>
      <c r="U147" s="147">
        <f t="shared" si="59"/>
        <v>5</v>
      </c>
      <c r="V147" s="147">
        <f t="shared" si="60"/>
        <v>5</v>
      </c>
      <c r="W147" s="147">
        <f>IF('Crisis Indicator Data'!L144="x","x",IF('Crisis Indicator Data'!L144=0,0,IF(LOG('Crisis Indicator Data'!L144)&lt;W$4,0,IF(LOG('Crisis Indicator Data'!L144)&gt;W$3,5,ROUND(5-(W$3-LOG('Crisis Indicator Data'!L144))/(W$3-W$4)*5,1)))))</f>
        <v>5</v>
      </c>
      <c r="X147" s="166">
        <f>IF(OR('Crisis Indicator Data'!L144="x",'Crisis Indicator Data'!H144="x"),"x",'Crisis Indicator Data'!L144/'Crisis Indicator Data'!H144)</f>
        <v>3.4029897472020039E-4</v>
      </c>
      <c r="Y147" s="147">
        <f t="shared" si="61"/>
        <v>5</v>
      </c>
      <c r="Z147" s="147">
        <f t="shared" si="62"/>
        <v>5</v>
      </c>
      <c r="AA147" s="147">
        <f t="shared" si="63"/>
        <v>5</v>
      </c>
      <c r="AB147" s="167">
        <f t="shared" si="64"/>
        <v>4.8</v>
      </c>
    </row>
    <row r="148" spans="1:28" x14ac:dyDescent="0.25">
      <c r="A148" s="175" t="str">
        <f>'Crisis Indicator Data'!A145</f>
        <v>Displacement from Russia-Ukraine conflict in Slovakia</v>
      </c>
      <c r="B148" s="176" t="str">
        <f>'Crisis Indicator Data'!B145</f>
        <v>Displacement,Conflict</v>
      </c>
      <c r="C148" s="176" t="str">
        <f>'Crisis Indicator Data'!C145</f>
        <v>SVK002</v>
      </c>
      <c r="D148" s="176" t="str">
        <f>'Crisis Indicator Data'!D145</f>
        <v>Slovakia</v>
      </c>
      <c r="E148" s="177" t="str">
        <f>'Crisis Indicator Data'!E145</f>
        <v>SVK</v>
      </c>
      <c r="F148" s="168">
        <f>IF('Crisis Indicator Data'!F145="x","x",IF(LOG('Crisis Indicator Data'!F145)&lt;F$4,0,IF(LOG('Crisis Indicator Data'!F145)&gt;F$3,5,ROUND(5-(F$3-LOG('Crisis Indicator Data'!F145))/(F$3-F$4)*5,1))))</f>
        <v>2.8</v>
      </c>
      <c r="G148" s="165">
        <f>IF('Crisis Indicator Data'!F145="x","x",IF(LEN(E148)&gt;3,('Crisis Indicator Data'!F145/VLOOKUP('Impact of the crisis'!$C148,'Regional Crises'!$B$1:$R$66,4,FALSE)),'Crisis Indicator Data'!F145/VLOOKUP('Impact of the crisis'!$E148,'Country Indicator Data'!$B$4:$P$300,15,FALSE)))</f>
        <v>0.99987522355779224</v>
      </c>
      <c r="H148" s="147">
        <f t="shared" si="52"/>
        <v>5</v>
      </c>
      <c r="I148" s="147">
        <f t="shared" si="53"/>
        <v>3.9</v>
      </c>
      <c r="J148" s="147">
        <f>IF('Crisis Indicator Data'!G145="x","x",IF(LOG('Crisis Indicator Data'!G145)&lt;J$4,0,IF(LOG('Crisis Indicator Data'!G145)&gt;J$3,5,ROUND(5-(J$3-LOG('Crisis Indicator Data'!G145))/(J$3-J$4)*5,1))))</f>
        <v>2.5</v>
      </c>
      <c r="K148" s="165">
        <f>IF('Crisis Indicator Data'!G145="x","x",IF(LEN(E148)&gt;3,('Crisis Indicator Data'!G145/VLOOKUP('Impact of the crisis'!$C148,'Regional Crises'!$B$1:$R$66,5,FALSE)),'Crisis Indicator Data'!G145/VLOOKUP('Impact of the crisis'!$E148,'Country Indicator Data'!$B$4:$P$300,14,FALSE)))</f>
        <v>1</v>
      </c>
      <c r="L148" s="147">
        <f t="shared" si="54"/>
        <v>5</v>
      </c>
      <c r="M148" s="147">
        <f t="shared" si="55"/>
        <v>3.75</v>
      </c>
      <c r="N148" s="147">
        <f t="shared" si="56"/>
        <v>3.8</v>
      </c>
      <c r="O148" s="147">
        <f>IF('Crisis Indicator Data'!H145="x","x",IF('Crisis Indicator Data'!H145=0,0,IF(LOG('Crisis Indicator Data'!H145)&lt;O$4,0,IF(LOG('Crisis Indicator Data'!H145)&gt;O$3,5,ROUND(5-(O$3-LOG('Crisis Indicator Data'!H145))/(O$3-O$4)*5,1)))))</f>
        <v>0.9</v>
      </c>
      <c r="P148" s="165">
        <f>IF('Crisis Indicator Data'!H145="x","x",'Crisis Indicator Data'!H145/'Crisis Indicator Data'!G145)</f>
        <v>2.0202020202020204E-2</v>
      </c>
      <c r="Q148" s="147">
        <f t="shared" si="57"/>
        <v>0.1</v>
      </c>
      <c r="R148" s="147">
        <f t="shared" si="58"/>
        <v>0.5</v>
      </c>
      <c r="S148" s="147">
        <f>IF('Crisis Indicator Data'!I145="x","x",IF('Crisis Indicator Data'!I145=0,0,IF(LOG('Crisis Indicator Data'!I145)&lt;S$4,0,IF(LOG('Crisis Indicator Data'!I145)&gt;S$3,5,ROUND(5-(S$3-LOG('Crisis Indicator Data'!I145))/(S$3-S$4)*5,1)))))</f>
        <v>2.9</v>
      </c>
      <c r="T148" s="165">
        <f>IF('Crisis Indicator Data'!H145="x","x",IF('Crisis Indicator Data'!I145="x","x",'Crisis Indicator Data'!I145/'Crisis Indicator Data'!H145))</f>
        <v>1</v>
      </c>
      <c r="U148" s="147">
        <f t="shared" si="59"/>
        <v>5</v>
      </c>
      <c r="V148" s="147">
        <f t="shared" si="60"/>
        <v>4</v>
      </c>
      <c r="W148" s="147">
        <f>IF('Crisis Indicator Data'!L145="x","x",IF('Crisis Indicator Data'!L145=0,0,IF(LOG('Crisis Indicator Data'!L145)&lt;W$4,0,IF(LOG('Crisis Indicator Data'!L145)&gt;W$3,5,ROUND(5-(W$3-LOG('Crisis Indicator Data'!L145))/(W$3-W$4)*5,1)))))</f>
        <v>0</v>
      </c>
      <c r="X148" s="166">
        <f>IF(OR('Crisis Indicator Data'!L145="x",'Crisis Indicator Data'!H145="x"),"x",'Crisis Indicator Data'!L145/'Crisis Indicator Data'!H145)</f>
        <v>0</v>
      </c>
      <c r="Y148" s="147">
        <f t="shared" si="61"/>
        <v>0</v>
      </c>
      <c r="Z148" s="147">
        <f t="shared" si="62"/>
        <v>0</v>
      </c>
      <c r="AA148" s="147">
        <f t="shared" si="63"/>
        <v>2.5</v>
      </c>
      <c r="AB148" s="167">
        <f t="shared" si="64"/>
        <v>1.6</v>
      </c>
    </row>
    <row r="149" spans="1:28" x14ac:dyDescent="0.25">
      <c r="A149" s="175" t="str">
        <f>'Crisis Indicator Data'!A146</f>
        <v>Food Security Crisis in Eswatini</v>
      </c>
      <c r="B149" s="176" t="str">
        <f>'Crisis Indicator Data'!B146</f>
        <v>Drought</v>
      </c>
      <c r="C149" s="176" t="str">
        <f>'Crisis Indicator Data'!C146</f>
        <v>SWZ001</v>
      </c>
      <c r="D149" s="176" t="str">
        <f>'Crisis Indicator Data'!D146</f>
        <v>Eswatini</v>
      </c>
      <c r="E149" s="177" t="str">
        <f>'Crisis Indicator Data'!E146</f>
        <v>SWZ</v>
      </c>
      <c r="F149" s="168">
        <f>IF('Crisis Indicator Data'!F146="x","x",IF(LOG('Crisis Indicator Data'!F146)&lt;F$4,0,IF(LOG('Crisis Indicator Data'!F146)&gt;F$3,5,ROUND(5-(F$3-LOG('Crisis Indicator Data'!F146))/(F$3-F$4)*5,1))))</f>
        <v>2.1</v>
      </c>
      <c r="G149" s="165">
        <f>IF('Crisis Indicator Data'!F146="x","x",IF(LEN(E149)&gt;3,('Crisis Indicator Data'!F146/VLOOKUP('Impact of the crisis'!$C149,'Regional Crises'!$B$1:$R$66,4,FALSE)),'Crisis Indicator Data'!F146/VLOOKUP('Impact of the crisis'!$E149,'Country Indicator Data'!$B$4:$P$300,15,FALSE)))</f>
        <v>1</v>
      </c>
      <c r="H149" s="147">
        <f t="shared" si="52"/>
        <v>5</v>
      </c>
      <c r="I149" s="147">
        <f t="shared" si="53"/>
        <v>3.55</v>
      </c>
      <c r="J149" s="147">
        <f>IF('Crisis Indicator Data'!G146="x","x",IF(LOG('Crisis Indicator Data'!G146)&lt;J$4,0,IF(LOG('Crisis Indicator Data'!G146)&gt;J$3,5,ROUND(5-(J$3-LOG('Crisis Indicator Data'!G146))/(J$3-J$4)*5,1))))</f>
        <v>0.2</v>
      </c>
      <c r="K149" s="165">
        <f>IF('Crisis Indicator Data'!G146="x","x",IF(LEN(E149)&gt;3,('Crisis Indicator Data'!G146/VLOOKUP('Impact of the crisis'!$C149,'Regional Crises'!$B$1:$R$66,5,FALSE)),'Crisis Indicator Data'!G146/VLOOKUP('Impact of the crisis'!$E149,'Country Indicator Data'!$B$4:$P$300,14,FALSE)))</f>
        <v>0.97858319604612853</v>
      </c>
      <c r="L149" s="147">
        <f t="shared" si="54"/>
        <v>4.9000000000000004</v>
      </c>
      <c r="M149" s="147">
        <f t="shared" si="55"/>
        <v>2.5500000000000003</v>
      </c>
      <c r="N149" s="147">
        <f t="shared" si="56"/>
        <v>3.1</v>
      </c>
      <c r="O149" s="147">
        <f>IF('Crisis Indicator Data'!H146="x","x",IF('Crisis Indicator Data'!H146=0,0,IF(LOG('Crisis Indicator Data'!H146)&lt;O$4,0,IF(LOG('Crisis Indicator Data'!H146)&gt;O$3,5,ROUND(5-(O$3-LOG('Crisis Indicator Data'!H146))/(O$3-O$4)*5,1)))))</f>
        <v>2.2999999999999998</v>
      </c>
      <c r="P149" s="165">
        <f>IF('Crisis Indicator Data'!H146="x","x",'Crisis Indicator Data'!H146/'Crisis Indicator Data'!G146)</f>
        <v>0.60101010101010099</v>
      </c>
      <c r="Q149" s="147">
        <f t="shared" si="57"/>
        <v>3</v>
      </c>
      <c r="R149" s="147">
        <f t="shared" si="58"/>
        <v>2.65</v>
      </c>
      <c r="S149" s="147">
        <f>IF('Crisis Indicator Data'!I146="x","x",IF('Crisis Indicator Data'!I146=0,0,IF(LOG('Crisis Indicator Data'!I146)&lt;S$4,0,IF(LOG('Crisis Indicator Data'!I146)&gt;S$3,5,ROUND(5-(S$3-LOG('Crisis Indicator Data'!I146))/(S$3-S$4)*5,1)))))</f>
        <v>0</v>
      </c>
      <c r="T149" s="165">
        <f>IF('Crisis Indicator Data'!H146="x","x",IF('Crisis Indicator Data'!I146="x","x",'Crisis Indicator Data'!I146/'Crisis Indicator Data'!H146))</f>
        <v>0</v>
      </c>
      <c r="U149" s="147">
        <f t="shared" si="59"/>
        <v>0</v>
      </c>
      <c r="V149" s="147">
        <f t="shared" si="60"/>
        <v>0</v>
      </c>
      <c r="W149" s="147">
        <f>IF('Crisis Indicator Data'!L146="x","x",IF('Crisis Indicator Data'!L146=0,0,IF(LOG('Crisis Indicator Data'!L146)&lt;W$4,0,IF(LOG('Crisis Indicator Data'!L146)&gt;W$3,5,ROUND(5-(W$3-LOG('Crisis Indicator Data'!L146))/(W$3-W$4)*5,1)))))</f>
        <v>1.4</v>
      </c>
      <c r="X149" s="166">
        <f>IF(OR('Crisis Indicator Data'!L146="x",'Crisis Indicator Data'!H146="x"),"x",'Crisis Indicator Data'!L146/'Crisis Indicator Data'!H146)</f>
        <v>1.4005602240896359E-5</v>
      </c>
      <c r="Y149" s="147">
        <f t="shared" si="61"/>
        <v>0.7</v>
      </c>
      <c r="Z149" s="147">
        <f t="shared" si="62"/>
        <v>1.1000000000000001</v>
      </c>
      <c r="AA149" s="147">
        <f t="shared" si="63"/>
        <v>0.6</v>
      </c>
      <c r="AB149" s="167">
        <f t="shared" si="64"/>
        <v>1.7</v>
      </c>
    </row>
    <row r="150" spans="1:28" x14ac:dyDescent="0.25">
      <c r="A150" s="175" t="str">
        <f>'Crisis Indicator Data'!A147</f>
        <v>Syrian conflict</v>
      </c>
      <c r="B150" s="176" t="str">
        <f>'Crisis Indicator Data'!B147</f>
        <v>Conflict,Displacement,Violence</v>
      </c>
      <c r="C150" s="176" t="str">
        <f>'Crisis Indicator Data'!C147</f>
        <v>SYR001</v>
      </c>
      <c r="D150" s="176" t="str">
        <f>'Crisis Indicator Data'!D147</f>
        <v>Syria</v>
      </c>
      <c r="E150" s="177" t="str">
        <f>'Crisis Indicator Data'!E147</f>
        <v>SYR</v>
      </c>
      <c r="F150" s="168">
        <f>IF('Crisis Indicator Data'!F147="x","x",IF(LOG('Crisis Indicator Data'!F147)&lt;F$4,0,IF(LOG('Crisis Indicator Data'!F147)&gt;F$3,5,ROUND(5-(F$3-LOG('Crisis Indicator Data'!F147))/(F$3-F$4)*5,1))))</f>
        <v>3.8</v>
      </c>
      <c r="G150" s="165">
        <f>IF('Crisis Indicator Data'!F147="x","x",IF(LEN(E150)&gt;3,('Crisis Indicator Data'!F147/VLOOKUP('Impact of the crisis'!$C150,'Regional Crises'!$B$1:$R$66,4,FALSE)),'Crisis Indicator Data'!F147/VLOOKUP('Impact of the crisis'!$E150,'Country Indicator Data'!$B$4:$P$300,15,FALSE)))</f>
        <v>1.008440886565376</v>
      </c>
      <c r="H150" s="147">
        <f t="shared" si="52"/>
        <v>5</v>
      </c>
      <c r="I150" s="147">
        <f t="shared" si="53"/>
        <v>4.4000000000000004</v>
      </c>
      <c r="J150" s="147">
        <f>IF('Crisis Indicator Data'!G147="x","x",IF(LOG('Crisis Indicator Data'!G147)&lt;J$4,0,IF(LOG('Crisis Indicator Data'!G147)&gt;J$3,5,ROUND(5-(J$3-LOG('Crisis Indicator Data'!G147))/(J$3-J$4)*5,1))))</f>
        <v>4.5</v>
      </c>
      <c r="K150" s="165">
        <f>IF('Crisis Indicator Data'!G147="x","x",IF(LEN(E150)&gt;3,('Crisis Indicator Data'!G147/VLOOKUP('Impact of the crisis'!$C150,'Regional Crises'!$B$1:$R$66,5,FALSE)),'Crisis Indicator Data'!G147/VLOOKUP('Impact of the crisis'!$E150,'Country Indicator Data'!$B$4:$P$300,14,FALSE)))</f>
        <v>1</v>
      </c>
      <c r="L150" s="147">
        <f t="shared" si="54"/>
        <v>5</v>
      </c>
      <c r="M150" s="147">
        <f t="shared" si="55"/>
        <v>4.75</v>
      </c>
      <c r="N150" s="147">
        <f t="shared" si="56"/>
        <v>4.5999999999999996</v>
      </c>
      <c r="O150" s="147">
        <f>IF('Crisis Indicator Data'!H147="x","x",IF('Crisis Indicator Data'!H147=0,0,IF(LOG('Crisis Indicator Data'!H147)&lt;O$4,0,IF(LOG('Crisis Indicator Data'!H147)&gt;O$3,5,ROUND(5-(O$3-LOG('Crisis Indicator Data'!H147))/(O$3-O$4)*5,1)))))</f>
        <v>4.7</v>
      </c>
      <c r="P150" s="165">
        <f>IF('Crisis Indicator Data'!H147="x","x",'Crisis Indicator Data'!H147/'Crisis Indicator Data'!G147)</f>
        <v>1</v>
      </c>
      <c r="Q150" s="147">
        <f t="shared" si="57"/>
        <v>5</v>
      </c>
      <c r="R150" s="147">
        <f t="shared" si="58"/>
        <v>4.8499999999999996</v>
      </c>
      <c r="S150" s="147">
        <f>IF('Crisis Indicator Data'!I147="x","x",IF('Crisis Indicator Data'!I147=0,0,IF(LOG('Crisis Indicator Data'!I147)&lt;S$4,0,IF(LOG('Crisis Indicator Data'!I147)&gt;S$3,5,ROUND(5-(S$3-LOG('Crisis Indicator Data'!I147))/(S$3-S$4)*5,1)))))</f>
        <v>5</v>
      </c>
      <c r="T150" s="165">
        <f>IF('Crisis Indicator Data'!H147="x","x",IF('Crisis Indicator Data'!I147="x","x",'Crisis Indicator Data'!I147/'Crisis Indicator Data'!H147))</f>
        <v>0.68863276836158194</v>
      </c>
      <c r="U150" s="147">
        <f t="shared" si="59"/>
        <v>5</v>
      </c>
      <c r="V150" s="147">
        <f t="shared" si="60"/>
        <v>5</v>
      </c>
      <c r="W150" s="147">
        <f>IF('Crisis Indicator Data'!L147="x","x",IF('Crisis Indicator Data'!L147=0,0,IF(LOG('Crisis Indicator Data'!L147)&lt;W$4,0,IF(LOG('Crisis Indicator Data'!L147)&gt;W$3,5,ROUND(5-(W$3-LOG('Crisis Indicator Data'!L147))/(W$3-W$4)*5,1)))))</f>
        <v>4.5999999999999996</v>
      </c>
      <c r="X150" s="166">
        <f>IF(OR('Crisis Indicator Data'!L147="x",'Crisis Indicator Data'!H147="x"),"x",'Crisis Indicator Data'!L147/'Crisis Indicator Data'!H147)</f>
        <v>7.5841807909604513E-5</v>
      </c>
      <c r="Y150" s="147">
        <f t="shared" si="61"/>
        <v>3.8</v>
      </c>
      <c r="Z150" s="147">
        <f t="shared" si="62"/>
        <v>4.2</v>
      </c>
      <c r="AA150" s="147">
        <f t="shared" si="63"/>
        <v>4.5999999999999996</v>
      </c>
      <c r="AB150" s="167">
        <f t="shared" si="64"/>
        <v>4.7</v>
      </c>
    </row>
    <row r="151" spans="1:28" x14ac:dyDescent="0.25">
      <c r="A151" s="175" t="str">
        <f>'Crisis Indicator Data'!A148</f>
        <v>Türkiye / Syria earthquake in Syria</v>
      </c>
      <c r="B151" s="176" t="str">
        <f>'Crisis Indicator Data'!B148</f>
        <v>Earthquake</v>
      </c>
      <c r="C151" s="176" t="str">
        <f>'Crisis Indicator Data'!C148</f>
        <v>SYR002</v>
      </c>
      <c r="D151" s="176" t="str">
        <f>'Crisis Indicator Data'!D148</f>
        <v>Syria</v>
      </c>
      <c r="E151" s="177" t="str">
        <f>'Crisis Indicator Data'!E148</f>
        <v>SYR</v>
      </c>
      <c r="F151" s="168">
        <f>IF('Crisis Indicator Data'!F148="x","x",IF(LOG('Crisis Indicator Data'!F148)&lt;F$4,0,IF(LOG('Crisis Indicator Data'!F148)&gt;F$3,5,ROUND(5-(F$3-LOG('Crisis Indicator Data'!F148))/(F$3-F$4)*5,1))))</f>
        <v>2.9</v>
      </c>
      <c r="G151" s="165">
        <f>IF('Crisis Indicator Data'!F148="x","x",IF(LEN(E151)&gt;3,('Crisis Indicator Data'!F148/VLOOKUP('Impact of the crisis'!$C151,'Regional Crises'!$B$1:$R$66,4,FALSE)),'Crisis Indicator Data'!F148/VLOOKUP('Impact of the crisis'!$E151,'Country Indicator Data'!$B$4:$P$300,15,FALSE)))</f>
        <v>0.31195883025649401</v>
      </c>
      <c r="H151" s="147">
        <f t="shared" si="52"/>
        <v>1.5</v>
      </c>
      <c r="I151" s="147">
        <f t="shared" si="53"/>
        <v>2.2000000000000002</v>
      </c>
      <c r="J151" s="147">
        <f>IF('Crisis Indicator Data'!G148="x","x",IF(LOG('Crisis Indicator Data'!G148)&lt;J$4,0,IF(LOG('Crisis Indicator Data'!G148)&gt;J$3,5,ROUND(5-(J$3-LOG('Crisis Indicator Data'!G148))/(J$3-J$4)*5,1))))</f>
        <v>3.8</v>
      </c>
      <c r="K151" s="165">
        <f>IF('Crisis Indicator Data'!G148="x","x",IF(LEN(E151)&gt;3,('Crisis Indicator Data'!G148/VLOOKUP('Impact of the crisis'!$C151,'Regional Crises'!$B$1:$R$66,5,FALSE)),'Crisis Indicator Data'!G148/VLOOKUP('Impact of the crisis'!$E151,'Country Indicator Data'!$B$4:$P$300,14,FALSE)))</f>
        <v>0.61369491525423725</v>
      </c>
      <c r="L151" s="147">
        <f t="shared" si="54"/>
        <v>3</v>
      </c>
      <c r="M151" s="147">
        <f t="shared" si="55"/>
        <v>3.4</v>
      </c>
      <c r="N151" s="147">
        <f t="shared" si="56"/>
        <v>2.9</v>
      </c>
      <c r="O151" s="147">
        <f>IF('Crisis Indicator Data'!H148="x","x",IF('Crisis Indicator Data'!H148=0,0,IF(LOG('Crisis Indicator Data'!H148)&lt;O$4,0,IF(LOG('Crisis Indicator Data'!H148)&gt;O$3,5,ROUND(5-(O$3-LOG('Crisis Indicator Data'!H148))/(O$3-O$4)*5,1)))))</f>
        <v>4.0999999999999996</v>
      </c>
      <c r="P151" s="165">
        <f>IF('Crisis Indicator Data'!H148="x","x",'Crisis Indicator Data'!H148/'Crisis Indicator Data'!G148)</f>
        <v>0.64810723228752398</v>
      </c>
      <c r="Q151" s="147">
        <f t="shared" si="57"/>
        <v>3.2</v>
      </c>
      <c r="R151" s="147">
        <f t="shared" si="58"/>
        <v>3.65</v>
      </c>
      <c r="S151" s="147">
        <f>IF('Crisis Indicator Data'!I148="x","x",IF('Crisis Indicator Data'!I148=0,0,IF(LOG('Crisis Indicator Data'!I148)&lt;S$4,0,IF(LOG('Crisis Indicator Data'!I148)&gt;S$3,5,ROUND(5-(S$3-LOG('Crisis Indicator Data'!I148))/(S$3-S$4)*5,1)))))</f>
        <v>4.9000000000000004</v>
      </c>
      <c r="T151" s="165">
        <f>IF('Crisis Indicator Data'!H148="x","x",IF('Crisis Indicator Data'!I148="x","x",'Crisis Indicator Data'!I148/'Crisis Indicator Data'!H148))</f>
        <v>0.30681818181818182</v>
      </c>
      <c r="U151" s="147">
        <f t="shared" si="59"/>
        <v>5</v>
      </c>
      <c r="V151" s="147">
        <f t="shared" si="60"/>
        <v>5</v>
      </c>
      <c r="W151" s="147">
        <f>IF('Crisis Indicator Data'!L148="x","x",IF('Crisis Indicator Data'!L148=0,0,IF(LOG('Crisis Indicator Data'!L148)&lt;W$4,0,IF(LOG('Crisis Indicator Data'!L148)&gt;W$3,5,ROUND(5-(W$3-LOG('Crisis Indicator Data'!L148))/(W$3-W$4)*5,1)))))</f>
        <v>0</v>
      </c>
      <c r="X151" s="166">
        <f>IF(OR('Crisis Indicator Data'!L148="x",'Crisis Indicator Data'!H148="x"),"x",'Crisis Indicator Data'!L148/'Crisis Indicator Data'!H148)</f>
        <v>0</v>
      </c>
      <c r="Y151" s="147">
        <f t="shared" si="61"/>
        <v>0</v>
      </c>
      <c r="Z151" s="147">
        <f t="shared" si="62"/>
        <v>0</v>
      </c>
      <c r="AA151" s="147">
        <f t="shared" si="63"/>
        <v>3.5</v>
      </c>
      <c r="AB151" s="167">
        <f t="shared" si="64"/>
        <v>3.6</v>
      </c>
    </row>
    <row r="152" spans="1:28" x14ac:dyDescent="0.25">
      <c r="A152" s="175" t="str">
        <f>'Crisis Indicator Data'!A149</f>
        <v>Complex crisis in Chad</v>
      </c>
      <c r="B152" s="176" t="str">
        <f>'Crisis Indicator Data'!B149</f>
        <v>Conflict,Displacement</v>
      </c>
      <c r="C152" s="176" t="str">
        <f>'Crisis Indicator Data'!C149</f>
        <v>TCD001</v>
      </c>
      <c r="D152" s="176" t="str">
        <f>'Crisis Indicator Data'!D149</f>
        <v>Chad</v>
      </c>
      <c r="E152" s="177" t="str">
        <f>'Crisis Indicator Data'!E149</f>
        <v>TCD</v>
      </c>
      <c r="F152" s="168">
        <f>IF('Crisis Indicator Data'!F149="x","x",IF(LOG('Crisis Indicator Data'!F149)&lt;F$4,0,IF(LOG('Crisis Indicator Data'!F149)&gt;F$3,5,ROUND(5-(F$3-LOG('Crisis Indicator Data'!F149))/(F$3-F$4)*5,1))))</f>
        <v>5</v>
      </c>
      <c r="G152" s="165">
        <f>IF('Crisis Indicator Data'!F149="x","x",IF(LEN(E152)&gt;3,('Crisis Indicator Data'!F149/VLOOKUP('Impact of the crisis'!$C152,'Regional Crises'!$B$1:$R$66,4,FALSE)),'Crisis Indicator Data'!F149/VLOOKUP('Impact of the crisis'!$E152,'Country Indicator Data'!$B$4:$P$300,15,FALSE)))</f>
        <v>1.0196950444726811</v>
      </c>
      <c r="H152" s="147">
        <f t="shared" si="52"/>
        <v>5</v>
      </c>
      <c r="I152" s="147">
        <f t="shared" si="53"/>
        <v>5</v>
      </c>
      <c r="J152" s="147">
        <f>IF('Crisis Indicator Data'!G149="x","x",IF(LOG('Crisis Indicator Data'!G149)&lt;J$4,0,IF(LOG('Crisis Indicator Data'!G149)&gt;J$3,5,ROUND(5-(J$3-LOG('Crisis Indicator Data'!G149))/(J$3-J$4)*5,1))))</f>
        <v>4.2</v>
      </c>
      <c r="K152" s="165">
        <f>IF('Crisis Indicator Data'!G149="x","x",IF(LEN(E152)&gt;3,('Crisis Indicator Data'!G149/VLOOKUP('Impact of the crisis'!$C152,'Regional Crises'!$B$1:$R$66,5,FALSE)),'Crisis Indicator Data'!G149/VLOOKUP('Impact of the crisis'!$E152,'Country Indicator Data'!$B$4:$P$300,14,FALSE)))</f>
        <v>1</v>
      </c>
      <c r="L152" s="147">
        <f t="shared" si="54"/>
        <v>5</v>
      </c>
      <c r="M152" s="147">
        <f t="shared" si="55"/>
        <v>4.5999999999999996</v>
      </c>
      <c r="N152" s="147">
        <f t="shared" si="56"/>
        <v>4.8</v>
      </c>
      <c r="O152" s="147">
        <f>IF('Crisis Indicator Data'!H149="x","x",IF('Crisis Indicator Data'!H149=0,0,IF(LOG('Crisis Indicator Data'!H149)&lt;O$4,0,IF(LOG('Crisis Indicator Data'!H149)&gt;O$3,5,ROUND(5-(O$3-LOG('Crisis Indicator Data'!H149))/(O$3-O$4)*5,1)))))</f>
        <v>3.7</v>
      </c>
      <c r="P152" s="165">
        <f>IF('Crisis Indicator Data'!H149="x","x",'Crisis Indicator Data'!H149/'Crisis Indicator Data'!G149)</f>
        <v>0.2937028533945556</v>
      </c>
      <c r="Q152" s="147">
        <f t="shared" si="57"/>
        <v>1.4</v>
      </c>
      <c r="R152" s="147">
        <f t="shared" si="58"/>
        <v>2.5499999999999998</v>
      </c>
      <c r="S152" s="147">
        <f>IF('Crisis Indicator Data'!I149="x","x",IF('Crisis Indicator Data'!I149=0,0,IF(LOG('Crisis Indicator Data'!I149)&lt;S$4,0,IF(LOG('Crisis Indicator Data'!I149)&gt;S$3,5,ROUND(5-(S$3-LOG('Crisis Indicator Data'!I149))/(S$3-S$4)*5,1)))))</f>
        <v>4.5</v>
      </c>
      <c r="T152" s="165">
        <f>IF('Crisis Indicator Data'!H149="x","x",IF('Crisis Indicator Data'!I149="x","x",'Crisis Indicator Data'!I149/'Crisis Indicator Data'!H149))</f>
        <v>0.25628140703517588</v>
      </c>
      <c r="U152" s="147">
        <f t="shared" si="59"/>
        <v>5</v>
      </c>
      <c r="V152" s="147">
        <f t="shared" si="60"/>
        <v>4.8</v>
      </c>
      <c r="W152" s="147">
        <f>IF('Crisis Indicator Data'!L149="x","x",IF('Crisis Indicator Data'!L149=0,0,IF(LOG('Crisis Indicator Data'!L149)&lt;W$4,0,IF(LOG('Crisis Indicator Data'!L149)&gt;W$3,5,ROUND(5-(W$3-LOG('Crisis Indicator Data'!L149))/(W$3-W$4)*5,1)))))</f>
        <v>2.7</v>
      </c>
      <c r="X152" s="166">
        <f>IF(OR('Crisis Indicator Data'!L149="x",'Crisis Indicator Data'!H149="x"),"x",'Crisis Indicator Data'!L149/'Crisis Indicator Data'!H149)</f>
        <v>1.340033500837521E-5</v>
      </c>
      <c r="Y152" s="147">
        <f t="shared" si="61"/>
        <v>0.7</v>
      </c>
      <c r="Z152" s="147">
        <f t="shared" si="62"/>
        <v>1.7</v>
      </c>
      <c r="AA152" s="147">
        <f t="shared" si="63"/>
        <v>3.7</v>
      </c>
      <c r="AB152" s="167">
        <f t="shared" si="64"/>
        <v>3.2</v>
      </c>
    </row>
    <row r="153" spans="1:28" x14ac:dyDescent="0.25">
      <c r="A153" s="175" t="str">
        <f>'Crisis Indicator Data'!A150</f>
        <v>Lake Chad basin crisis</v>
      </c>
      <c r="B153" s="176" t="str">
        <f>'Crisis Indicator Data'!B150</f>
        <v>Conflict</v>
      </c>
      <c r="C153" s="176" t="str">
        <f>'Crisis Indicator Data'!C150</f>
        <v>TCD003</v>
      </c>
      <c r="D153" s="176" t="str">
        <f>'Crisis Indicator Data'!D150</f>
        <v>Chad</v>
      </c>
      <c r="E153" s="177" t="str">
        <f>'Crisis Indicator Data'!E150</f>
        <v>TCD</v>
      </c>
      <c r="F153" s="168">
        <f>IF('Crisis Indicator Data'!F150="x","x",IF(LOG('Crisis Indicator Data'!F150)&lt;F$4,0,IF(LOG('Crisis Indicator Data'!F150)&gt;F$3,5,ROUND(5-(F$3-LOG('Crisis Indicator Data'!F150))/(F$3-F$4)*5,1))))</f>
        <v>2.2000000000000002</v>
      </c>
      <c r="G153" s="165">
        <f>IF('Crisis Indicator Data'!F150="x","x",IF(LEN(E153)&gt;3,('Crisis Indicator Data'!F150/VLOOKUP('Impact of the crisis'!$C153,'Regional Crises'!$B$1:$R$66,4,FALSE)),'Crisis Indicator Data'!F150/VLOOKUP('Impact of the crisis'!$E153,'Country Indicator Data'!$B$4:$P$300,15,FALSE)))</f>
        <v>1.7725540025412961E-2</v>
      </c>
      <c r="H153" s="147">
        <f t="shared" si="52"/>
        <v>0</v>
      </c>
      <c r="I153" s="147">
        <f t="shared" si="53"/>
        <v>1.1000000000000001</v>
      </c>
      <c r="J153" s="147">
        <f>IF('Crisis Indicator Data'!G150="x","x",IF(LOG('Crisis Indicator Data'!G150)&lt;J$4,0,IF(LOG('Crisis Indicator Data'!G150)&gt;J$3,5,ROUND(5-(J$3-LOG('Crisis Indicator Data'!G150))/(J$3-J$4)*5,1))))</f>
        <v>0</v>
      </c>
      <c r="K153" s="165">
        <f>IF('Crisis Indicator Data'!G150="x","x",IF(LEN(E153)&gt;3,('Crisis Indicator Data'!G150/VLOOKUP('Impact of the crisis'!$C153,'Regional Crises'!$B$1:$R$66,5,FALSE)),'Crisis Indicator Data'!G150/VLOOKUP('Impact of the crisis'!$E153,'Country Indicator Data'!$B$4:$P$300,14,FALSE)))</f>
        <v>4.9633759702634742E-2</v>
      </c>
      <c r="L153" s="147">
        <f t="shared" si="54"/>
        <v>0.2</v>
      </c>
      <c r="M153" s="147">
        <f t="shared" si="55"/>
        <v>0.1</v>
      </c>
      <c r="N153" s="147">
        <f t="shared" si="56"/>
        <v>0.6</v>
      </c>
      <c r="O153" s="147">
        <f>IF('Crisis Indicator Data'!H150="x","x",IF('Crisis Indicator Data'!H150=0,0,IF(LOG('Crisis Indicator Data'!H150)&lt;O$4,0,IF(LOG('Crisis Indicator Data'!H150)&gt;O$3,5,ROUND(5-(O$3-LOG('Crisis Indicator Data'!H150))/(O$3-O$4)*5,1)))))</f>
        <v>2.2999999999999998</v>
      </c>
      <c r="P153" s="165">
        <f>IF('Crisis Indicator Data'!H150="x","x",'Crisis Indicator Data'!H150/'Crisis Indicator Data'!G150)</f>
        <v>0.84911894273127753</v>
      </c>
      <c r="Q153" s="147">
        <f t="shared" si="57"/>
        <v>4.2</v>
      </c>
      <c r="R153" s="147">
        <f t="shared" si="58"/>
        <v>3.25</v>
      </c>
      <c r="S153" s="147">
        <f>IF('Crisis Indicator Data'!I150="x","x",IF('Crisis Indicator Data'!I150=0,0,IF(LOG('Crisis Indicator Data'!I150)&lt;S$4,0,IF(LOG('Crisis Indicator Data'!I150)&gt;S$3,5,ROUND(5-(S$3-LOG('Crisis Indicator Data'!I150))/(S$3-S$4)*5,1)))))</f>
        <v>3.4</v>
      </c>
      <c r="T153" s="165">
        <f>IF('Crisis Indicator Data'!H150="x","x",IF('Crisis Indicator Data'!I150="x","x",'Crisis Indicator Data'!I150/'Crisis Indicator Data'!H150))</f>
        <v>0.33722438391699094</v>
      </c>
      <c r="U153" s="147">
        <f t="shared" si="59"/>
        <v>5</v>
      </c>
      <c r="V153" s="147">
        <f t="shared" si="60"/>
        <v>4.2</v>
      </c>
      <c r="W153" s="147">
        <f>IF('Crisis Indicator Data'!L150="x","x",IF('Crisis Indicator Data'!L150=0,0,IF(LOG('Crisis Indicator Data'!L150)&lt;W$4,0,IF(LOG('Crisis Indicator Data'!L150)&gt;W$3,5,ROUND(5-(W$3-LOG('Crisis Indicator Data'!L150))/(W$3-W$4)*5,1)))))</f>
        <v>0</v>
      </c>
      <c r="X153" s="166">
        <f>IF(OR('Crisis Indicator Data'!L150="x",'Crisis Indicator Data'!H150="x"),"x",'Crisis Indicator Data'!L150/'Crisis Indicator Data'!H150)</f>
        <v>0</v>
      </c>
      <c r="Y153" s="147">
        <f t="shared" si="61"/>
        <v>0</v>
      </c>
      <c r="Z153" s="147">
        <f t="shared" si="62"/>
        <v>0</v>
      </c>
      <c r="AA153" s="147">
        <f t="shared" si="63"/>
        <v>2.7</v>
      </c>
      <c r="AB153" s="167">
        <f t="shared" si="64"/>
        <v>3</v>
      </c>
    </row>
    <row r="154" spans="1:28" x14ac:dyDescent="0.25">
      <c r="A154" s="175" t="str">
        <f>'Crisis Indicator Data'!A151</f>
        <v>CAR refugees in Chad</v>
      </c>
      <c r="B154" s="176" t="str">
        <f>'Crisis Indicator Data'!B151</f>
        <v>Displacement</v>
      </c>
      <c r="C154" s="176" t="str">
        <f>'Crisis Indicator Data'!C151</f>
        <v>TCD004</v>
      </c>
      <c r="D154" s="176" t="str">
        <f>'Crisis Indicator Data'!D151</f>
        <v>Chad</v>
      </c>
      <c r="E154" s="177" t="str">
        <f>'Crisis Indicator Data'!E151</f>
        <v>TCD</v>
      </c>
      <c r="F154" s="168">
        <f>IF('Crisis Indicator Data'!F151="x","x",IF(LOG('Crisis Indicator Data'!F151)&lt;F$4,0,IF(LOG('Crisis Indicator Data'!F151)&gt;F$3,5,ROUND(5-(F$3-LOG('Crisis Indicator Data'!F151))/(F$3-F$4)*5,1))))</f>
        <v>3.6</v>
      </c>
      <c r="G154" s="165">
        <f>IF('Crisis Indicator Data'!F151="x","x",IF(LEN(E154)&gt;3,('Crisis Indicator Data'!F151/VLOOKUP('Impact of the crisis'!$C154,'Regional Crises'!$B$1:$R$66,4,FALSE)),'Crisis Indicator Data'!F151/VLOOKUP('Impact of the crisis'!$E154,'Country Indicator Data'!$B$4:$P$300,15,FALSE)))</f>
        <v>0.11814247141041931</v>
      </c>
      <c r="H154" s="147">
        <f t="shared" si="52"/>
        <v>0.5</v>
      </c>
      <c r="I154" s="147">
        <f t="shared" si="53"/>
        <v>2.0499999999999998</v>
      </c>
      <c r="J154" s="147">
        <f>IF('Crisis Indicator Data'!G151="x","x",IF(LOG('Crisis Indicator Data'!G151)&lt;J$4,0,IF(LOG('Crisis Indicator Data'!G151)&gt;J$3,5,ROUND(5-(J$3-LOG('Crisis Indicator Data'!G151))/(J$3-J$4)*5,1))))</f>
        <v>1.8</v>
      </c>
      <c r="K154" s="165">
        <f>IF('Crisis Indicator Data'!G151="x","x",IF(LEN(E154)&gt;3,('Crisis Indicator Data'!G151/VLOOKUP('Impact of the crisis'!$C154,'Regional Crises'!$B$1:$R$66,5,FALSE)),'Crisis Indicator Data'!G151/VLOOKUP('Impact of the crisis'!$E154,'Country Indicator Data'!$B$4:$P$300,14,FALSE)))</f>
        <v>0.18853175904668198</v>
      </c>
      <c r="L154" s="147">
        <f t="shared" si="54"/>
        <v>0.9</v>
      </c>
      <c r="M154" s="147">
        <f t="shared" si="55"/>
        <v>1.35</v>
      </c>
      <c r="N154" s="147">
        <f t="shared" si="56"/>
        <v>1.7</v>
      </c>
      <c r="O154" s="147">
        <f>IF('Crisis Indicator Data'!H151="x","x",IF('Crisis Indicator Data'!H151=0,0,IF(LOG('Crisis Indicator Data'!H151)&lt;O$4,0,IF(LOG('Crisis Indicator Data'!H151)&gt;O$3,5,ROUND(5-(O$3-LOG('Crisis Indicator Data'!H151))/(O$3-O$4)*5,1)))))</f>
        <v>2.7</v>
      </c>
      <c r="P154" s="165">
        <f>IF('Crisis Indicator Data'!H151="x","x",'Crisis Indicator Data'!H151/'Crisis Indicator Data'!G151)</f>
        <v>0.36561322122354306</v>
      </c>
      <c r="Q154" s="147">
        <f t="shared" si="57"/>
        <v>1.8</v>
      </c>
      <c r="R154" s="147">
        <f t="shared" si="58"/>
        <v>2.25</v>
      </c>
      <c r="S154" s="147">
        <f>IF('Crisis Indicator Data'!I151="x","x",IF('Crisis Indicator Data'!I151=0,0,IF(LOG('Crisis Indicator Data'!I151)&lt;S$4,0,IF(LOG('Crisis Indicator Data'!I151)&gt;S$3,5,ROUND(5-(S$3-LOG('Crisis Indicator Data'!I151))/(S$3-S$4)*5,1)))))</f>
        <v>3.3</v>
      </c>
      <c r="T154" s="165">
        <f>IF('Crisis Indicator Data'!H151="x","x",IF('Crisis Indicator Data'!I151="x","x",'Crisis Indicator Data'!I151/'Crisis Indicator Data'!H151))</f>
        <v>0.15860428231562251</v>
      </c>
      <c r="U154" s="147">
        <f t="shared" si="59"/>
        <v>5</v>
      </c>
      <c r="V154" s="147">
        <f t="shared" si="60"/>
        <v>4.2</v>
      </c>
      <c r="W154" s="147">
        <f>IF('Crisis Indicator Data'!L151="x","x",IF('Crisis Indicator Data'!L151=0,0,IF(LOG('Crisis Indicator Data'!L151)&lt;W$4,0,IF(LOG('Crisis Indicator Data'!L151)&gt;W$3,5,ROUND(5-(W$3-LOG('Crisis Indicator Data'!L151))/(W$3-W$4)*5,1)))))</f>
        <v>1.5</v>
      </c>
      <c r="X154" s="166">
        <f>IF(OR('Crisis Indicator Data'!L151="x",'Crisis Indicator Data'!H151="x"),"x",'Crisis Indicator Data'!L151/'Crisis Indicator Data'!H151)</f>
        <v>9.5162569389373505E-6</v>
      </c>
      <c r="Y154" s="147">
        <f t="shared" si="61"/>
        <v>0.5</v>
      </c>
      <c r="Z154" s="147">
        <f t="shared" si="62"/>
        <v>1</v>
      </c>
      <c r="AA154" s="147">
        <f t="shared" si="63"/>
        <v>3</v>
      </c>
      <c r="AB154" s="167">
        <f t="shared" si="64"/>
        <v>2.6</v>
      </c>
    </row>
    <row r="155" spans="1:28" x14ac:dyDescent="0.25">
      <c r="A155" s="175" t="str">
        <f>'Crisis Indicator Data'!A152</f>
        <v>Darfur refugees in Chad</v>
      </c>
      <c r="B155" s="176" t="str">
        <f>'Crisis Indicator Data'!B152</f>
        <v>Displacement</v>
      </c>
      <c r="C155" s="176" t="str">
        <f>'Crisis Indicator Data'!C152</f>
        <v>TCD005</v>
      </c>
      <c r="D155" s="176" t="str">
        <f>'Crisis Indicator Data'!D152</f>
        <v>Chad</v>
      </c>
      <c r="E155" s="177" t="str">
        <f>'Crisis Indicator Data'!E152</f>
        <v>TCD</v>
      </c>
      <c r="F155" s="168">
        <f>IF('Crisis Indicator Data'!F152="x","x",IF(LOG('Crisis Indicator Data'!F152)&lt;F$4,0,IF(LOG('Crisis Indicator Data'!F152)&gt;F$3,5,ROUND(5-(F$3-LOG('Crisis Indicator Data'!F152))/(F$3-F$4)*5,1))))</f>
        <v>4.3</v>
      </c>
      <c r="G155" s="165">
        <f>IF('Crisis Indicator Data'!F152="x","x",IF(LEN(E155)&gt;3,('Crisis Indicator Data'!F152/VLOOKUP('Impact of the crisis'!$C155,'Regional Crises'!$B$1:$R$66,4,FALSE)),'Crisis Indicator Data'!F152/VLOOKUP('Impact of the crisis'!$E155,'Country Indicator Data'!$B$4:$P$300,15,FALSE)))</f>
        <v>0.29709021601016516</v>
      </c>
      <c r="H155" s="147">
        <f t="shared" si="52"/>
        <v>1.4</v>
      </c>
      <c r="I155" s="147">
        <f t="shared" si="53"/>
        <v>2.8499999999999996</v>
      </c>
      <c r="J155" s="147">
        <f>IF('Crisis Indicator Data'!G152="x","x",IF(LOG('Crisis Indicator Data'!G152)&lt;J$4,0,IF(LOG('Crisis Indicator Data'!G152)&gt;J$3,5,ROUND(5-(J$3-LOG('Crisis Indicator Data'!G152))/(J$3-J$4)*5,1))))</f>
        <v>1.3</v>
      </c>
      <c r="K155" s="165">
        <f>IF('Crisis Indicator Data'!G152="x","x",IF(LEN(E155)&gt;3,('Crisis Indicator Data'!G152/VLOOKUP('Impact of the crisis'!$C155,'Regional Crises'!$B$1:$R$66,5,FALSE)),'Crisis Indicator Data'!G152/VLOOKUP('Impact of the crisis'!$E155,'Country Indicator Data'!$B$4:$P$300,14,FALSE)))</f>
        <v>0.13714879195364602</v>
      </c>
      <c r="L155" s="147">
        <f t="shared" si="54"/>
        <v>0.6</v>
      </c>
      <c r="M155" s="147">
        <f t="shared" si="55"/>
        <v>0.95</v>
      </c>
      <c r="N155" s="147">
        <f t="shared" si="56"/>
        <v>2</v>
      </c>
      <c r="O155" s="147">
        <f>IF('Crisis Indicator Data'!H152="x","x",IF('Crisis Indicator Data'!H152=0,0,IF(LOG('Crisis Indicator Data'!H152)&lt;O$4,0,IF(LOG('Crisis Indicator Data'!H152)&gt;O$3,5,ROUND(5-(O$3-LOG('Crisis Indicator Data'!H152))/(O$3-O$4)*5,1)))))</f>
        <v>2.8</v>
      </c>
      <c r="P155" s="165">
        <f>IF('Crisis Indicator Data'!H152="x","x",'Crisis Indicator Data'!H152/'Crisis Indicator Data'!G152)</f>
        <v>0.5715424471901156</v>
      </c>
      <c r="Q155" s="147">
        <f t="shared" si="57"/>
        <v>2.8</v>
      </c>
      <c r="R155" s="147">
        <f t="shared" si="58"/>
        <v>2.8</v>
      </c>
      <c r="S155" s="147">
        <f>IF('Crisis Indicator Data'!I152="x","x",IF('Crisis Indicator Data'!I152=0,0,IF(LOG('Crisis Indicator Data'!I152)&lt;S$4,0,IF(LOG('Crisis Indicator Data'!I152)&gt;S$3,5,ROUND(5-(S$3-LOG('Crisis Indicator Data'!I152))/(S$3-S$4)*5,1)))))</f>
        <v>4.2</v>
      </c>
      <c r="T155" s="165">
        <f>IF('Crisis Indicator Data'!H152="x","x",IF('Crisis Indicator Data'!I152="x","x",'Crisis Indicator Data'!I152/'Crisis Indicator Data'!H152))</f>
        <v>0.61366806136680618</v>
      </c>
      <c r="U155" s="147">
        <f t="shared" si="59"/>
        <v>5</v>
      </c>
      <c r="V155" s="147">
        <f t="shared" si="60"/>
        <v>4.5999999999999996</v>
      </c>
      <c r="W155" s="147">
        <f>IF('Crisis Indicator Data'!L152="x","x",IF('Crisis Indicator Data'!L152=0,0,IF(LOG('Crisis Indicator Data'!L152)&lt;W$4,0,IF(LOG('Crisis Indicator Data'!L152)&gt;W$3,5,ROUND(5-(W$3-LOG('Crisis Indicator Data'!L152))/(W$3-W$4)*5,1)))))</f>
        <v>1.4</v>
      </c>
      <c r="X155" s="166">
        <f>IF(OR('Crisis Indicator Data'!L152="x",'Crisis Indicator Data'!H152="x"),"x",'Crisis Indicator Data'!L152/'Crisis Indicator Data'!H152)</f>
        <v>6.2761506276150627E-6</v>
      </c>
      <c r="Y155" s="147">
        <f t="shared" si="61"/>
        <v>0.3</v>
      </c>
      <c r="Z155" s="147">
        <f t="shared" si="62"/>
        <v>0.9</v>
      </c>
      <c r="AA155" s="147">
        <f t="shared" si="63"/>
        <v>3.3</v>
      </c>
      <c r="AB155" s="167">
        <f t="shared" si="64"/>
        <v>3.1</v>
      </c>
    </row>
    <row r="156" spans="1:28" x14ac:dyDescent="0.25">
      <c r="A156" s="175" t="str">
        <f>'Crisis Indicator Data'!A153</f>
        <v>Multiple situations in Thailand</v>
      </c>
      <c r="B156" s="176" t="str">
        <f>'Crisis Indicator Data'!B153</f>
        <v>Conflict,Displacement</v>
      </c>
      <c r="C156" s="176" t="str">
        <f>'Crisis Indicator Data'!C153</f>
        <v>THA001</v>
      </c>
      <c r="D156" s="176" t="str">
        <f>'Crisis Indicator Data'!D153</f>
        <v>Thailand</v>
      </c>
      <c r="E156" s="177" t="str">
        <f>'Crisis Indicator Data'!E153</f>
        <v>THA</v>
      </c>
      <c r="F156" s="168">
        <f>IF('Crisis Indicator Data'!F153="x","x",IF(LOG('Crisis Indicator Data'!F153)&lt;F$4,0,IF(LOG('Crisis Indicator Data'!F153)&gt;F$3,5,ROUND(5-(F$3-LOG('Crisis Indicator Data'!F153))/(F$3-F$4)*5,1))))</f>
        <v>2.5</v>
      </c>
      <c r="G156" s="165">
        <f>IF('Crisis Indicator Data'!F153="x","x",IF(LEN(E156)&gt;3,('Crisis Indicator Data'!F153/VLOOKUP('Impact of the crisis'!$C156,'Regional Crises'!$B$1:$R$66,4,FALSE)),'Crisis Indicator Data'!F153/VLOOKUP('Impact of the crisis'!$E156,'Country Indicator Data'!$B$4:$P$300,15,FALSE)))</f>
        <v>5.9390475444811998E-2</v>
      </c>
      <c r="H156" s="147">
        <f t="shared" si="52"/>
        <v>0.2</v>
      </c>
      <c r="I156" s="147">
        <f t="shared" si="53"/>
        <v>1.35</v>
      </c>
      <c r="J156" s="147">
        <f>IF('Crisis Indicator Data'!G153="x","x",IF(LOG('Crisis Indicator Data'!G153)&lt;J$4,0,IF(LOG('Crisis Indicator Data'!G153)&gt;J$3,5,ROUND(5-(J$3-LOG('Crisis Indicator Data'!G153))/(J$3-J$4)*5,1))))</f>
        <v>1.9</v>
      </c>
      <c r="K156" s="165">
        <f>IF('Crisis Indicator Data'!G153="x","x",IF(LEN(E156)&gt;3,('Crisis Indicator Data'!G153/VLOOKUP('Impact of the crisis'!$C156,'Regional Crises'!$B$1:$R$66,5,FALSE)),'Crisis Indicator Data'!G153/VLOOKUP('Impact of the crisis'!$E156,'Country Indicator Data'!$B$4:$P$300,14,FALSE)))</f>
        <v>5.9488399762046403E-2</v>
      </c>
      <c r="L156" s="147">
        <f t="shared" si="54"/>
        <v>0.2</v>
      </c>
      <c r="M156" s="147">
        <f t="shared" si="55"/>
        <v>1.05</v>
      </c>
      <c r="N156" s="147">
        <f t="shared" si="56"/>
        <v>1.2</v>
      </c>
      <c r="O156" s="147">
        <f>IF('Crisis Indicator Data'!H153="x","x",IF('Crisis Indicator Data'!H153=0,0,IF(LOG('Crisis Indicator Data'!H153)&lt;O$4,0,IF(LOG('Crisis Indicator Data'!H153)&gt;O$3,5,ROUND(5-(O$3-LOG('Crisis Indicator Data'!H153))/(O$3-O$4)*5,1)))))</f>
        <v>0.8</v>
      </c>
      <c r="P156" s="165">
        <f>IF('Crisis Indicator Data'!H153="x","x",'Crisis Indicator Data'!H153/'Crisis Indicator Data'!G153)</f>
        <v>2.394736842105263E-2</v>
      </c>
      <c r="Q156" s="147">
        <f t="shared" si="57"/>
        <v>0.1</v>
      </c>
      <c r="R156" s="147">
        <f t="shared" si="58"/>
        <v>0.45</v>
      </c>
      <c r="S156" s="147">
        <f>IF('Crisis Indicator Data'!I153="x","x",IF('Crisis Indicator Data'!I153=0,0,IF(LOG('Crisis Indicator Data'!I153)&lt;S$4,0,IF(LOG('Crisis Indicator Data'!I153)&gt;S$3,5,ROUND(5-(S$3-LOG('Crisis Indicator Data'!I153))/(S$3-S$4)*5,1)))))</f>
        <v>2.8</v>
      </c>
      <c r="T156" s="165">
        <f>IF('Crisis Indicator Data'!H153="x","x",IF('Crisis Indicator Data'!I153="x","x",'Crisis Indicator Data'!I153/'Crisis Indicator Data'!H153))</f>
        <v>1</v>
      </c>
      <c r="U156" s="147">
        <f t="shared" si="59"/>
        <v>5</v>
      </c>
      <c r="V156" s="147">
        <f t="shared" si="60"/>
        <v>3.9</v>
      </c>
      <c r="W156" s="147">
        <f>IF('Crisis Indicator Data'!L153="x","x",IF('Crisis Indicator Data'!L153=0,0,IF(LOG('Crisis Indicator Data'!L153)&lt;W$4,0,IF(LOG('Crisis Indicator Data'!L153)&gt;W$3,5,ROUND(5-(W$3-LOG('Crisis Indicator Data'!L153))/(W$3-W$4)*5,1)))))</f>
        <v>2</v>
      </c>
      <c r="X156" s="166">
        <f>IF(OR('Crisis Indicator Data'!L153="x",'Crisis Indicator Data'!H153="x"),"x",'Crisis Indicator Data'!L153/'Crisis Indicator Data'!H153)</f>
        <v>2.7472527472527473E-4</v>
      </c>
      <c r="Y156" s="147">
        <f t="shared" si="61"/>
        <v>5</v>
      </c>
      <c r="Z156" s="147">
        <f t="shared" si="62"/>
        <v>3.5</v>
      </c>
      <c r="AA156" s="147">
        <f t="shared" si="63"/>
        <v>3.7</v>
      </c>
      <c r="AB156" s="167">
        <f t="shared" si="64"/>
        <v>2.4</v>
      </c>
    </row>
    <row r="157" spans="1:28" x14ac:dyDescent="0.25">
      <c r="A157" s="175" t="str">
        <f>'Crisis Indicator Data'!A154</f>
        <v xml:space="preserve">Conflict in southern Thailand </v>
      </c>
      <c r="B157" s="176" t="str">
        <f>'Crisis Indicator Data'!B154</f>
        <v>Conflict</v>
      </c>
      <c r="C157" s="176" t="str">
        <f>'Crisis Indicator Data'!C154</f>
        <v>THA002</v>
      </c>
      <c r="D157" s="176" t="str">
        <f>'Crisis Indicator Data'!D154</f>
        <v>Thailand</v>
      </c>
      <c r="E157" s="177" t="str">
        <f>'Crisis Indicator Data'!E154</f>
        <v>THA</v>
      </c>
      <c r="F157" s="168">
        <f>IF('Crisis Indicator Data'!F154="x","x",IF(LOG('Crisis Indicator Data'!F154)&lt;F$4,0,IF(LOG('Crisis Indicator Data'!F154)&gt;F$3,5,ROUND(5-(F$3-LOG('Crisis Indicator Data'!F154))/(F$3-F$4)*5,1))))</f>
        <v>2.1</v>
      </c>
      <c r="G157" s="165">
        <f>IF('Crisis Indicator Data'!F154="x","x",IF(LEN(E157)&gt;3,('Crisis Indicator Data'!F154/VLOOKUP('Impact of the crisis'!$C157,'Regional Crises'!$B$1:$R$66,4,FALSE)),'Crisis Indicator Data'!F154/VLOOKUP('Impact of the crisis'!$E157,'Country Indicator Data'!$B$4:$P$300,15,FALSE)))</f>
        <v>3.5878564857405704E-2</v>
      </c>
      <c r="H157" s="147">
        <f t="shared" si="52"/>
        <v>0.1</v>
      </c>
      <c r="I157" s="147">
        <f t="shared" si="53"/>
        <v>1.1000000000000001</v>
      </c>
      <c r="J157" s="147">
        <f>IF('Crisis Indicator Data'!G154="x","x",IF(LOG('Crisis Indicator Data'!G154)&lt;J$4,0,IF(LOG('Crisis Indicator Data'!G154)&gt;J$3,5,ROUND(5-(J$3-LOG('Crisis Indicator Data'!G154))/(J$3-J$4)*5,1))))</f>
        <v>1.8</v>
      </c>
      <c r="K157" s="165">
        <f>IF('Crisis Indicator Data'!G154="x","x",IF(LEN(E157)&gt;3,('Crisis Indicator Data'!G154/VLOOKUP('Impact of the crisis'!$C157,'Regional Crises'!$B$1:$R$66,5,FALSE)),'Crisis Indicator Data'!G154/VLOOKUP('Impact of the crisis'!$E157,'Country Indicator Data'!$B$4:$P$300,14,FALSE)))</f>
        <v>5.4134443783462223E-2</v>
      </c>
      <c r="L157" s="147">
        <f t="shared" si="54"/>
        <v>0.2</v>
      </c>
      <c r="M157" s="147">
        <f t="shared" si="55"/>
        <v>1</v>
      </c>
      <c r="N157" s="147">
        <f t="shared" si="56"/>
        <v>1.1000000000000001</v>
      </c>
      <c r="O157" s="147" t="str">
        <f>IF('Crisis Indicator Data'!H154="x","x",IF('Crisis Indicator Data'!H154=0,0,IF(LOG('Crisis Indicator Data'!H154)&lt;O$4,0,IF(LOG('Crisis Indicator Data'!H154)&gt;O$3,5,ROUND(5-(O$3-LOG('Crisis Indicator Data'!H154))/(O$3-O$4)*5,1)))))</f>
        <v>x</v>
      </c>
      <c r="P157" s="165" t="str">
        <f>IF('Crisis Indicator Data'!H154="x","x",'Crisis Indicator Data'!H154/'Crisis Indicator Data'!G154)</f>
        <v>x</v>
      </c>
      <c r="Q157" s="147" t="str">
        <f t="shared" si="57"/>
        <v>x</v>
      </c>
      <c r="R157" s="147" t="str">
        <f t="shared" si="58"/>
        <v>x</v>
      </c>
      <c r="S157" s="147" t="str">
        <f>IF('Crisis Indicator Data'!I154="x","x",IF('Crisis Indicator Data'!I154=0,0,IF(LOG('Crisis Indicator Data'!I154)&lt;S$4,0,IF(LOG('Crisis Indicator Data'!I154)&gt;S$3,5,ROUND(5-(S$3-LOG('Crisis Indicator Data'!I154))/(S$3-S$4)*5,1)))))</f>
        <v>x</v>
      </c>
      <c r="T157" s="165" t="str">
        <f>IF('Crisis Indicator Data'!H154="x","x",IF('Crisis Indicator Data'!I154="x","x",'Crisis Indicator Data'!I154/'Crisis Indicator Data'!H154))</f>
        <v>x</v>
      </c>
      <c r="U157" s="147" t="str">
        <f t="shared" si="59"/>
        <v>x</v>
      </c>
      <c r="V157" s="147" t="str">
        <f t="shared" si="60"/>
        <v>x</v>
      </c>
      <c r="W157" s="147">
        <f>IF('Crisis Indicator Data'!L154="x","x",IF('Crisis Indicator Data'!L154=0,0,IF(LOG('Crisis Indicator Data'!L154)&lt;W$4,0,IF(LOG('Crisis Indicator Data'!L154)&gt;W$3,5,ROUND(5-(W$3-LOG('Crisis Indicator Data'!L154))/(W$3-W$4)*5,1)))))</f>
        <v>2</v>
      </c>
      <c r="X157" s="166" t="str">
        <f>IF(OR('Crisis Indicator Data'!L154="x",'Crisis Indicator Data'!H154="x"),"x",'Crisis Indicator Data'!L154/'Crisis Indicator Data'!H154)</f>
        <v>x</v>
      </c>
      <c r="Y157" s="147" t="str">
        <f t="shared" si="61"/>
        <v>x</v>
      </c>
      <c r="Z157" s="147">
        <f t="shared" si="62"/>
        <v>2</v>
      </c>
      <c r="AA157" s="147">
        <f t="shared" si="63"/>
        <v>2</v>
      </c>
      <c r="AB157" s="167">
        <f t="shared" si="64"/>
        <v>2</v>
      </c>
    </row>
    <row r="158" spans="1:28" x14ac:dyDescent="0.25">
      <c r="A158" s="175" t="str">
        <f>'Crisis Indicator Data'!A155</f>
        <v>Myanmar refugees in Thailand</v>
      </c>
      <c r="B158" s="176" t="str">
        <f>'Crisis Indicator Data'!B155</f>
        <v>Conflict</v>
      </c>
      <c r="C158" s="176" t="str">
        <f>'Crisis Indicator Data'!C155</f>
        <v>THA003</v>
      </c>
      <c r="D158" s="176" t="str">
        <f>'Crisis Indicator Data'!D155</f>
        <v>Thailand</v>
      </c>
      <c r="E158" s="177" t="str">
        <f>'Crisis Indicator Data'!E155</f>
        <v>THA</v>
      </c>
      <c r="F158" s="168">
        <f>IF('Crisis Indicator Data'!F155="x","x",IF(LOG('Crisis Indicator Data'!F155)&lt;F$4,0,IF(LOG('Crisis Indicator Data'!F155)&gt;F$3,5,ROUND(5-(F$3-LOG('Crisis Indicator Data'!F155))/(F$3-F$4)*5,1))))</f>
        <v>1.8</v>
      </c>
      <c r="G158" s="165">
        <f>IF('Crisis Indicator Data'!F155="x","x",IF(LEN(E158)&gt;3,('Crisis Indicator Data'!F155/VLOOKUP('Impact of the crisis'!$C158,'Regional Crises'!$B$1:$R$66,4,FALSE)),'Crisis Indicator Data'!F155/VLOOKUP('Impact of the crisis'!$E158,'Country Indicator Data'!$B$4:$P$300,15,FALSE)))</f>
        <v>2.3511910587406291E-2</v>
      </c>
      <c r="H158" s="147">
        <f t="shared" si="52"/>
        <v>0</v>
      </c>
      <c r="I158" s="147">
        <f t="shared" si="53"/>
        <v>0.9</v>
      </c>
      <c r="J158" s="147">
        <f>IF('Crisis Indicator Data'!G155="x","x",IF(LOG('Crisis Indicator Data'!G155)&lt;J$4,0,IF(LOG('Crisis Indicator Data'!G155)&gt;J$3,5,ROUND(5-(J$3-LOG('Crisis Indicator Data'!G155))/(J$3-J$4)*5,1))))</f>
        <v>0</v>
      </c>
      <c r="K158" s="165">
        <f>IF('Crisis Indicator Data'!G155="x","x",IF(LEN(E158)&gt;3,('Crisis Indicator Data'!G155/VLOOKUP('Impact of the crisis'!$C158,'Regional Crises'!$B$1:$R$66,5,FALSE)),'Crisis Indicator Data'!G155/VLOOKUP('Impact of the crisis'!$E158,'Country Indicator Data'!$B$4:$P$300,14,FALSE)))</f>
        <v>5.353955978584176E-3</v>
      </c>
      <c r="L158" s="147">
        <f t="shared" si="54"/>
        <v>0</v>
      </c>
      <c r="M158" s="147">
        <f t="shared" si="55"/>
        <v>0</v>
      </c>
      <c r="N158" s="147">
        <f t="shared" si="56"/>
        <v>0.5</v>
      </c>
      <c r="O158" s="147">
        <f>IF('Crisis Indicator Data'!H155="x","x",IF('Crisis Indicator Data'!H155=0,0,IF(LOG('Crisis Indicator Data'!H155)&lt;O$4,0,IF(LOG('Crisis Indicator Data'!H155)&gt;O$3,5,ROUND(5-(O$3-LOG('Crisis Indicator Data'!H155))/(O$3-O$4)*5,1)))))</f>
        <v>0.8</v>
      </c>
      <c r="P158" s="165">
        <f>IF('Crisis Indicator Data'!H155="x","x",'Crisis Indicator Data'!H155/'Crisis Indicator Data'!G155)</f>
        <v>0.26608187134502925</v>
      </c>
      <c r="Q158" s="147">
        <f t="shared" si="57"/>
        <v>1.3</v>
      </c>
      <c r="R158" s="147">
        <f t="shared" si="58"/>
        <v>1.05</v>
      </c>
      <c r="S158" s="147">
        <f>IF('Crisis Indicator Data'!I155="x","x",IF('Crisis Indicator Data'!I155=0,0,IF(LOG('Crisis Indicator Data'!I155)&lt;S$4,0,IF(LOG('Crisis Indicator Data'!I155)&gt;S$3,5,ROUND(5-(S$3-LOG('Crisis Indicator Data'!I155))/(S$3-S$4)*5,1)))))</f>
        <v>2.8</v>
      </c>
      <c r="T158" s="165">
        <f>IF('Crisis Indicator Data'!H155="x","x",IF('Crisis Indicator Data'!I155="x","x",'Crisis Indicator Data'!I155/'Crisis Indicator Data'!H155))</f>
        <v>1</v>
      </c>
      <c r="U158" s="147">
        <f t="shared" si="59"/>
        <v>5</v>
      </c>
      <c r="V158" s="147">
        <f t="shared" si="60"/>
        <v>3.9</v>
      </c>
      <c r="W158" s="147">
        <f>IF('Crisis Indicator Data'!L155="x","x",IF('Crisis Indicator Data'!L155=0,0,IF(LOG('Crisis Indicator Data'!L155)&lt;W$4,0,IF(LOG('Crisis Indicator Data'!L155)&gt;W$3,5,ROUND(5-(W$3-LOG('Crisis Indicator Data'!L155))/(W$3-W$4)*5,1)))))</f>
        <v>0</v>
      </c>
      <c r="X158" s="166">
        <f>IF(OR('Crisis Indicator Data'!L155="x",'Crisis Indicator Data'!H155="x"),"x",'Crisis Indicator Data'!L155/'Crisis Indicator Data'!H155)</f>
        <v>0</v>
      </c>
      <c r="Y158" s="147">
        <f t="shared" si="61"/>
        <v>0</v>
      </c>
      <c r="Z158" s="147">
        <f t="shared" si="62"/>
        <v>0</v>
      </c>
      <c r="AA158" s="147">
        <f t="shared" si="63"/>
        <v>2.4</v>
      </c>
      <c r="AB158" s="167">
        <f t="shared" si="64"/>
        <v>1.8</v>
      </c>
    </row>
    <row r="159" spans="1:28" x14ac:dyDescent="0.25">
      <c r="A159" s="175" t="str">
        <f>'Crisis Indicator Data'!A156</f>
        <v>Food Security Crisis in Timor-Leste</v>
      </c>
      <c r="B159" s="176" t="str">
        <f>'Crisis Indicator Data'!B156</f>
        <v>Food Security</v>
      </c>
      <c r="C159" s="176" t="str">
        <f>'Crisis Indicator Data'!C156</f>
        <v>TLS003</v>
      </c>
      <c r="D159" s="176" t="str">
        <f>'Crisis Indicator Data'!D156</f>
        <v>Timor Leste</v>
      </c>
      <c r="E159" s="177" t="str">
        <f>'Crisis Indicator Data'!E156</f>
        <v>TLS</v>
      </c>
      <c r="F159" s="168">
        <f>IF('Crisis Indicator Data'!F156="x","x",IF(LOG('Crisis Indicator Data'!F156)&lt;F$4,0,IF(LOG('Crisis Indicator Data'!F156)&gt;F$3,5,ROUND(5-(F$3-LOG('Crisis Indicator Data'!F156))/(F$3-F$4)*5,1))))</f>
        <v>2</v>
      </c>
      <c r="G159" s="165">
        <f>IF('Crisis Indicator Data'!F156="x","x",IF(LEN(E159)&gt;3,('Crisis Indicator Data'!F156/VLOOKUP('Impact of the crisis'!$C159,'Regional Crises'!$B$1:$R$66,4,FALSE)),'Crisis Indicator Data'!F156/VLOOKUP('Impact of the crisis'!$E159,'Country Indicator Data'!$B$4:$P$300,15,FALSE)))</f>
        <v>1.0053799596503026</v>
      </c>
      <c r="H159" s="147">
        <f t="shared" si="52"/>
        <v>5</v>
      </c>
      <c r="I159" s="147">
        <f t="shared" si="53"/>
        <v>3.5</v>
      </c>
      <c r="J159" s="147">
        <f>IF('Crisis Indicator Data'!G156="x","x",IF(LOG('Crisis Indicator Data'!G156)&lt;J$4,0,IF(LOG('Crisis Indicator Data'!G156)&gt;J$3,5,ROUND(5-(J$3-LOG('Crisis Indicator Data'!G156))/(J$3-J$4)*5,1))))</f>
        <v>0.4</v>
      </c>
      <c r="K159" s="165">
        <f>IF('Crisis Indicator Data'!G156="x","x",IF(LEN(E159)&gt;3,('Crisis Indicator Data'!G156/VLOOKUP('Impact of the crisis'!$C159,'Regional Crises'!$B$1:$R$66,5,FALSE)),'Crisis Indicator Data'!G156/VLOOKUP('Impact of the crisis'!$E159,'Country Indicator Data'!$B$4:$P$300,14,FALSE)))</f>
        <v>1</v>
      </c>
      <c r="L159" s="147">
        <f t="shared" si="54"/>
        <v>5</v>
      </c>
      <c r="M159" s="147">
        <f t="shared" si="55"/>
        <v>2.7</v>
      </c>
      <c r="N159" s="147">
        <f t="shared" si="56"/>
        <v>3.1</v>
      </c>
      <c r="O159" s="147">
        <f>IF('Crisis Indicator Data'!H156="x","x",IF('Crisis Indicator Data'!H156=0,0,IF(LOG('Crisis Indicator Data'!H156)&lt;O$4,0,IF(LOG('Crisis Indicator Data'!H156)&gt;O$3,5,ROUND(5-(O$3-LOG('Crisis Indicator Data'!H156))/(O$3-O$4)*5,1)))))</f>
        <v>2.2999999999999998</v>
      </c>
      <c r="P159" s="165">
        <f>IF('Crisis Indicator Data'!H156="x","x",'Crisis Indicator Data'!H156/'Crisis Indicator Data'!G156)</f>
        <v>0.59602649006622521</v>
      </c>
      <c r="Q159" s="147">
        <f t="shared" si="57"/>
        <v>3</v>
      </c>
      <c r="R159" s="147">
        <f t="shared" si="58"/>
        <v>2.65</v>
      </c>
      <c r="S159" s="147">
        <f>IF('Crisis Indicator Data'!I156="x","x",IF('Crisis Indicator Data'!I156=0,0,IF(LOG('Crisis Indicator Data'!I156)&lt;S$4,0,IF(LOG('Crisis Indicator Data'!I156)&gt;S$3,5,ROUND(5-(S$3-LOG('Crisis Indicator Data'!I156))/(S$3-S$4)*5,1)))))</f>
        <v>0</v>
      </c>
      <c r="T159" s="165">
        <f>IF('Crisis Indicator Data'!H156="x","x",IF('Crisis Indicator Data'!I156="x","x",'Crisis Indicator Data'!I156/'Crisis Indicator Data'!H156))</f>
        <v>0</v>
      </c>
      <c r="U159" s="147">
        <f t="shared" si="59"/>
        <v>0</v>
      </c>
      <c r="V159" s="147">
        <f t="shared" si="60"/>
        <v>0</v>
      </c>
      <c r="W159" s="147">
        <f>IF('Crisis Indicator Data'!L156="x","x",IF('Crisis Indicator Data'!L156=0,0,IF(LOG('Crisis Indicator Data'!L156)&lt;W$4,0,IF(LOG('Crisis Indicator Data'!L156)&gt;W$3,5,ROUND(5-(W$3-LOG('Crisis Indicator Data'!L156))/(W$3-W$4)*5,1)))))</f>
        <v>0</v>
      </c>
      <c r="X159" s="166">
        <f>IF(OR('Crisis Indicator Data'!L156="x",'Crisis Indicator Data'!H156="x"),"x",'Crisis Indicator Data'!L156/'Crisis Indicator Data'!H156)</f>
        <v>0</v>
      </c>
      <c r="Y159" s="147">
        <f t="shared" si="61"/>
        <v>0</v>
      </c>
      <c r="Z159" s="147">
        <f t="shared" si="62"/>
        <v>0</v>
      </c>
      <c r="AA159" s="147">
        <f t="shared" si="63"/>
        <v>0</v>
      </c>
      <c r="AB159" s="167">
        <f t="shared" si="64"/>
        <v>1.5</v>
      </c>
    </row>
    <row r="160" spans="1:28" x14ac:dyDescent="0.25">
      <c r="A160" s="175" t="str">
        <f>'Crisis Indicator Data'!A157</f>
        <v>Venezuelan refugees in Trinidad and Tobago</v>
      </c>
      <c r="B160" s="176" t="str">
        <f>'Crisis Indicator Data'!B157</f>
        <v>Displacement</v>
      </c>
      <c r="C160" s="176" t="str">
        <f>'Crisis Indicator Data'!C157</f>
        <v>TTO002</v>
      </c>
      <c r="D160" s="176" t="str">
        <f>'Crisis Indicator Data'!D157</f>
        <v>Trinidad and Tobago</v>
      </c>
      <c r="E160" s="177" t="str">
        <f>'Crisis Indicator Data'!E157</f>
        <v>TTO</v>
      </c>
      <c r="F160" s="168">
        <f>IF('Crisis Indicator Data'!F157="x","x",IF(LOG('Crisis Indicator Data'!F157)&lt;F$4,0,IF(LOG('Crisis Indicator Data'!F157)&gt;F$3,5,ROUND(5-(F$3-LOG('Crisis Indicator Data'!F157))/(F$3-F$4)*5,1))))</f>
        <v>1.2</v>
      </c>
      <c r="G160" s="165">
        <f>IF('Crisis Indicator Data'!F157="x","x",IF(LEN(E160)&gt;3,('Crisis Indicator Data'!F157/VLOOKUP('Impact of the crisis'!$C160,'Regional Crises'!$B$1:$R$66,4,FALSE)),'Crisis Indicator Data'!F157/VLOOKUP('Impact of the crisis'!$E160,'Country Indicator Data'!$B$4:$P$300,15,FALSE)))</f>
        <v>1</v>
      </c>
      <c r="H160" s="147">
        <f t="shared" si="52"/>
        <v>5</v>
      </c>
      <c r="I160" s="147">
        <f t="shared" si="53"/>
        <v>3.1</v>
      </c>
      <c r="J160" s="147">
        <f>IF('Crisis Indicator Data'!G157="x","x",IF(LOG('Crisis Indicator Data'!G157)&lt;J$4,0,IF(LOG('Crisis Indicator Data'!G157)&gt;J$3,5,ROUND(5-(J$3-LOG('Crisis Indicator Data'!G157))/(J$3-J$4)*5,1))))</f>
        <v>0.6</v>
      </c>
      <c r="K160" s="165">
        <f>IF('Crisis Indicator Data'!G157="x","x",IF(LEN(E160)&gt;3,('Crisis Indicator Data'!G157/VLOOKUP('Impact of the crisis'!$C160,'Regional Crises'!$B$1:$R$66,5,FALSE)),'Crisis Indicator Data'!G157/VLOOKUP('Impact of the crisis'!$E160,'Country Indicator Data'!$B$4:$P$300,14,FALSE)))</f>
        <v>1</v>
      </c>
      <c r="L160" s="147">
        <f t="shared" si="54"/>
        <v>5</v>
      </c>
      <c r="M160" s="147">
        <f t="shared" si="55"/>
        <v>2.8</v>
      </c>
      <c r="N160" s="147">
        <f t="shared" si="56"/>
        <v>3</v>
      </c>
      <c r="O160" s="147">
        <f>IF('Crisis Indicator Data'!H157="x","x",IF('Crisis Indicator Data'!H157=0,0,IF(LOG('Crisis Indicator Data'!H157)&lt;O$4,0,IF(LOG('Crisis Indicator Data'!H157)&gt;O$3,5,ROUND(5-(O$3-LOG('Crisis Indicator Data'!H157))/(O$3-O$4)*5,1)))))</f>
        <v>1.4</v>
      </c>
      <c r="P160" s="165">
        <f>IF('Crisis Indicator Data'!H157="x","x",'Crisis Indicator Data'!H157/'Crisis Indicator Data'!G157)</f>
        <v>0.13847158719790986</v>
      </c>
      <c r="Q160" s="147">
        <f t="shared" si="57"/>
        <v>0.6</v>
      </c>
      <c r="R160" s="147">
        <f t="shared" si="58"/>
        <v>1</v>
      </c>
      <c r="S160" s="147">
        <f>IF('Crisis Indicator Data'!I157="x","x",IF('Crisis Indicator Data'!I157=0,0,IF(LOG('Crisis Indicator Data'!I157)&lt;S$4,0,IF(LOG('Crisis Indicator Data'!I157)&gt;S$3,5,ROUND(5-(S$3-LOG('Crisis Indicator Data'!I157))/(S$3-S$4)*5,1)))))</f>
        <v>2.2000000000000002</v>
      </c>
      <c r="T160" s="165">
        <f>IF('Crisis Indicator Data'!H157="x","x",IF('Crisis Indicator Data'!I157="x","x",'Crisis Indicator Data'!I157/'Crisis Indicator Data'!H157))</f>
        <v>0.16981132075471697</v>
      </c>
      <c r="U160" s="147">
        <f t="shared" si="59"/>
        <v>5</v>
      </c>
      <c r="V160" s="147">
        <f t="shared" si="60"/>
        <v>3.6</v>
      </c>
      <c r="W160" s="147">
        <f>IF('Crisis Indicator Data'!L157="x","x",IF('Crisis Indicator Data'!L157=0,0,IF(LOG('Crisis Indicator Data'!L157)&lt;W$4,0,IF(LOG('Crisis Indicator Data'!L157)&gt;W$3,5,ROUND(5-(W$3-LOG('Crisis Indicator Data'!L157))/(W$3-W$4)*5,1)))))</f>
        <v>0</v>
      </c>
      <c r="X160" s="166">
        <f>IF(OR('Crisis Indicator Data'!L157="x",'Crisis Indicator Data'!H157="x"),"x",'Crisis Indicator Data'!L157/'Crisis Indicator Data'!H157)</f>
        <v>0</v>
      </c>
      <c r="Y160" s="147">
        <f t="shared" si="61"/>
        <v>0</v>
      </c>
      <c r="Z160" s="147">
        <f t="shared" si="62"/>
        <v>0</v>
      </c>
      <c r="AA160" s="147">
        <f t="shared" si="63"/>
        <v>2.2000000000000002</v>
      </c>
      <c r="AB160" s="167">
        <f t="shared" si="64"/>
        <v>1.6</v>
      </c>
    </row>
    <row r="161" spans="1:28" x14ac:dyDescent="0.25">
      <c r="A161" s="175" t="str">
        <f>'Crisis Indicator Data'!A158</f>
        <v>Mixed migration flows in Tunisia</v>
      </c>
      <c r="B161" s="176" t="str">
        <f>'Crisis Indicator Data'!B158</f>
        <v>Displacement</v>
      </c>
      <c r="C161" s="176" t="str">
        <f>'Crisis Indicator Data'!C158</f>
        <v>TUN002</v>
      </c>
      <c r="D161" s="176" t="str">
        <f>'Crisis Indicator Data'!D158</f>
        <v>Tunisia</v>
      </c>
      <c r="E161" s="177" t="str">
        <f>'Crisis Indicator Data'!E158</f>
        <v>TUN</v>
      </c>
      <c r="F161" s="168">
        <f>IF('Crisis Indicator Data'!F158="x","x",IF(LOG('Crisis Indicator Data'!F158)&lt;F$4,0,IF(LOG('Crisis Indicator Data'!F158)&gt;F$3,5,ROUND(5-(F$3-LOG('Crisis Indicator Data'!F158))/(F$3-F$4)*5,1))))</f>
        <v>3.7</v>
      </c>
      <c r="G161" s="165">
        <f>IF('Crisis Indicator Data'!F158="x","x",IF(LEN(E161)&gt;3,('Crisis Indicator Data'!F158/VLOOKUP('Impact of the crisis'!$C161,'Regional Crises'!$B$1:$R$66,4,FALSE)),'Crisis Indicator Data'!F158/VLOOKUP('Impact of the crisis'!$E161,'Country Indicator Data'!$B$4:$P$300,15,FALSE)))</f>
        <v>1.0531024716786819</v>
      </c>
      <c r="H161" s="147">
        <f t="shared" si="52"/>
        <v>5</v>
      </c>
      <c r="I161" s="147">
        <f t="shared" si="53"/>
        <v>4.3499999999999996</v>
      </c>
      <c r="J161" s="147">
        <f>IF('Crisis Indicator Data'!G158="x","x",IF(LOG('Crisis Indicator Data'!G158)&lt;J$4,0,IF(LOG('Crisis Indicator Data'!G158)&gt;J$3,5,ROUND(5-(J$3-LOG('Crisis Indicator Data'!G158))/(J$3-J$4)*5,1))))</f>
        <v>3.7</v>
      </c>
      <c r="K161" s="165">
        <f>IF('Crisis Indicator Data'!G158="x","x",IF(LEN(E161)&gt;3,('Crisis Indicator Data'!G158/VLOOKUP('Impact of the crisis'!$C161,'Regional Crises'!$B$1:$R$66,5,FALSE)),'Crisis Indicator Data'!G158/VLOOKUP('Impact of the crisis'!$E161,'Country Indicator Data'!$B$4:$P$300,14,FALSE)))</f>
        <v>1</v>
      </c>
      <c r="L161" s="147">
        <f t="shared" si="54"/>
        <v>5</v>
      </c>
      <c r="M161" s="147">
        <f t="shared" si="55"/>
        <v>4.3499999999999996</v>
      </c>
      <c r="N161" s="147">
        <f t="shared" si="56"/>
        <v>4.4000000000000004</v>
      </c>
      <c r="O161" s="147">
        <f>IF('Crisis Indicator Data'!H158="x","x",IF('Crisis Indicator Data'!H158=0,0,IF(LOG('Crisis Indicator Data'!H158)&lt;O$4,0,IF(LOG('Crisis Indicator Data'!H158)&gt;O$3,5,ROUND(5-(O$3-LOG('Crisis Indicator Data'!H158))/(O$3-O$4)*5,1)))))</f>
        <v>0</v>
      </c>
      <c r="P161" s="165">
        <f>IF('Crisis Indicator Data'!H158="x","x",'Crisis Indicator Data'!H158/'Crisis Indicator Data'!G158)</f>
        <v>8.8098670510972294E-4</v>
      </c>
      <c r="Q161" s="147">
        <f t="shared" si="57"/>
        <v>0</v>
      </c>
      <c r="R161" s="147">
        <f t="shared" si="58"/>
        <v>0</v>
      </c>
      <c r="S161" s="147">
        <f>IF('Crisis Indicator Data'!I158="x","x",IF('Crisis Indicator Data'!I158=0,0,IF(LOG('Crisis Indicator Data'!I158)&lt;S$4,0,IF(LOG('Crisis Indicator Data'!I158)&gt;S$3,5,ROUND(5-(S$3-LOG('Crisis Indicator Data'!I158))/(S$3-S$4)*5,1)))))</f>
        <v>1.5</v>
      </c>
      <c r="T161" s="165">
        <f>IF('Crisis Indicator Data'!H158="x","x",IF('Crisis Indicator Data'!I158="x","x",'Crisis Indicator Data'!I158/'Crisis Indicator Data'!H158))</f>
        <v>1</v>
      </c>
      <c r="U161" s="147">
        <f t="shared" si="59"/>
        <v>5</v>
      </c>
      <c r="V161" s="147">
        <f t="shared" si="60"/>
        <v>3.3</v>
      </c>
      <c r="W161" s="147">
        <f>IF('Crisis Indicator Data'!L158="x","x",IF('Crisis Indicator Data'!L158=0,0,IF(LOG('Crisis Indicator Data'!L158)&lt;W$4,0,IF(LOG('Crisis Indicator Data'!L158)&gt;W$3,5,ROUND(5-(W$3-LOG('Crisis Indicator Data'!L158))/(W$3-W$4)*5,1)))))</f>
        <v>4.4000000000000004</v>
      </c>
      <c r="X161" s="166">
        <f>IF(OR('Crisis Indicator Data'!L158="x",'Crisis Indicator Data'!H158="x"),"x",'Crisis Indicator Data'!L158/'Crisis Indicator Data'!H158)</f>
        <v>0.10927272727272727</v>
      </c>
      <c r="Y161" s="147">
        <f t="shared" si="61"/>
        <v>5</v>
      </c>
      <c r="Z161" s="147">
        <f t="shared" si="62"/>
        <v>4.7</v>
      </c>
      <c r="AA161" s="147">
        <f t="shared" si="63"/>
        <v>4.0999999999999996</v>
      </c>
      <c r="AB161" s="167">
        <f t="shared" si="64"/>
        <v>2.6</v>
      </c>
    </row>
    <row r="162" spans="1:28" x14ac:dyDescent="0.25">
      <c r="A162" s="175" t="str">
        <f>'Crisis Indicator Data'!A159</f>
        <v>Complex situation in Türkiye</v>
      </c>
      <c r="B162" s="176" t="str">
        <f>'Crisis Indicator Data'!B159</f>
        <v>Displacement,Conflict</v>
      </c>
      <c r="C162" s="176" t="str">
        <f>'Crisis Indicator Data'!C159</f>
        <v>TUR001</v>
      </c>
      <c r="D162" s="176" t="str">
        <f>'Crisis Indicator Data'!D159</f>
        <v>Türkiye</v>
      </c>
      <c r="E162" s="177" t="str">
        <f>'Crisis Indicator Data'!E159</f>
        <v>TUR</v>
      </c>
      <c r="F162" s="168">
        <f>IF('Crisis Indicator Data'!F159="x","x",IF(LOG('Crisis Indicator Data'!F159)&lt;F$4,0,IF(LOG('Crisis Indicator Data'!F159)&gt;F$3,5,ROUND(5-(F$3-LOG('Crisis Indicator Data'!F159))/(F$3-F$4)*5,1))))</f>
        <v>4.2</v>
      </c>
      <c r="G162" s="165">
        <f>IF('Crisis Indicator Data'!F159="x","x",IF(LEN(E162)&gt;3,('Crisis Indicator Data'!F159/VLOOKUP('Impact of the crisis'!$C162,'Regional Crises'!$B$1:$R$66,4,FALSE)),'Crisis Indicator Data'!F159/VLOOKUP('Impact of the crisis'!$E162,'Country Indicator Data'!$B$4:$P$300,15,FALSE)))</f>
        <v>0.43271182256408924</v>
      </c>
      <c r="H162" s="147">
        <f t="shared" si="52"/>
        <v>2.1</v>
      </c>
      <c r="I162" s="147">
        <f t="shared" si="53"/>
        <v>3.1500000000000004</v>
      </c>
      <c r="J162" s="147">
        <f>IF('Crisis Indicator Data'!G159="x","x",IF(LOG('Crisis Indicator Data'!G159)&lt;J$4,0,IF(LOG('Crisis Indicator Data'!G159)&gt;J$3,5,ROUND(5-(J$3-LOG('Crisis Indicator Data'!G159))/(J$3-J$4)*5,1))))</f>
        <v>5</v>
      </c>
      <c r="K162" s="165">
        <f>IF('Crisis Indicator Data'!G159="x","x",IF(LEN(E162)&gt;3,('Crisis Indicator Data'!G159/VLOOKUP('Impact of the crisis'!$C162,'Regional Crises'!$B$1:$R$66,5,FALSE)),'Crisis Indicator Data'!G159/VLOOKUP('Impact of the crisis'!$E162,'Country Indicator Data'!$B$4:$P$300,14,FALSE)))</f>
        <v>0.61204331926202038</v>
      </c>
      <c r="L162" s="147">
        <f t="shared" si="54"/>
        <v>3</v>
      </c>
      <c r="M162" s="147">
        <f t="shared" si="55"/>
        <v>4</v>
      </c>
      <c r="N162" s="147">
        <f t="shared" si="56"/>
        <v>3.6</v>
      </c>
      <c r="O162" s="147">
        <f>IF('Crisis Indicator Data'!H159="x","x",IF('Crisis Indicator Data'!H159=0,0,IF(LOG('Crisis Indicator Data'!H159)&lt;O$4,0,IF(LOG('Crisis Indicator Data'!H159)&gt;O$3,5,ROUND(5-(O$3-LOG('Crisis Indicator Data'!H159))/(O$3-O$4)*5,1)))))</f>
        <v>4.5</v>
      </c>
      <c r="P162" s="165">
        <f>IF('Crisis Indicator Data'!H159="x","x",'Crisis Indicator Data'!H159/'Crisis Indicator Data'!G159)</f>
        <v>0.31925072046109509</v>
      </c>
      <c r="Q162" s="147">
        <f t="shared" si="57"/>
        <v>1.6</v>
      </c>
      <c r="R162" s="147">
        <f t="shared" si="58"/>
        <v>3.05</v>
      </c>
      <c r="S162" s="147">
        <f>IF('Crisis Indicator Data'!I159="x","x",IF('Crisis Indicator Data'!I159=0,0,IF(LOG('Crisis Indicator Data'!I159)&lt;S$4,0,IF(LOG('Crisis Indicator Data'!I159)&gt;S$3,5,ROUND(5-(S$3-LOG('Crisis Indicator Data'!I159))/(S$3-S$4)*5,1)))))</f>
        <v>5</v>
      </c>
      <c r="T162" s="165">
        <f>IF('Crisis Indicator Data'!H159="x","x",IF('Crisis Indicator Data'!I159="x","x",'Crisis Indicator Data'!I159/'Crisis Indicator Data'!H159))</f>
        <v>0.48998014081964253</v>
      </c>
      <c r="U162" s="147">
        <f t="shared" si="59"/>
        <v>5</v>
      </c>
      <c r="V162" s="147">
        <f t="shared" si="60"/>
        <v>5</v>
      </c>
      <c r="W162" s="147">
        <f>IF('Crisis Indicator Data'!L159="x","x",IF('Crisis Indicator Data'!L159=0,0,IF(LOG('Crisis Indicator Data'!L159)&lt;W$4,0,IF(LOG('Crisis Indicator Data'!L159)&gt;W$3,5,ROUND(5-(W$3-LOG('Crisis Indicator Data'!L159))/(W$3-W$4)*5,1)))))</f>
        <v>2.7</v>
      </c>
      <c r="X162" s="166">
        <f>IF(OR('Crisis Indicator Data'!L159="x",'Crisis Indicator Data'!H159="x"),"x",'Crisis Indicator Data'!L159/'Crisis Indicator Data'!H159)</f>
        <v>4.8143467533249086E-6</v>
      </c>
      <c r="Y162" s="147">
        <f t="shared" si="61"/>
        <v>0.2</v>
      </c>
      <c r="Z162" s="147">
        <f t="shared" si="62"/>
        <v>1.5</v>
      </c>
      <c r="AA162" s="147">
        <f t="shared" si="63"/>
        <v>3.8</v>
      </c>
      <c r="AB162" s="167">
        <f t="shared" si="64"/>
        <v>3.5</v>
      </c>
    </row>
    <row r="163" spans="1:28" x14ac:dyDescent="0.25">
      <c r="A163" s="175" t="str">
        <f>'Crisis Indicator Data'!A160</f>
        <v>Syrian Refugees in Türkiye</v>
      </c>
      <c r="B163" s="176" t="str">
        <f>'Crisis Indicator Data'!B160</f>
        <v>Displacement</v>
      </c>
      <c r="C163" s="176" t="str">
        <f>'Crisis Indicator Data'!C160</f>
        <v>TUR002</v>
      </c>
      <c r="D163" s="176" t="str">
        <f>'Crisis Indicator Data'!D160</f>
        <v>Türkiye</v>
      </c>
      <c r="E163" s="177" t="str">
        <f>'Crisis Indicator Data'!E160</f>
        <v>TUR</v>
      </c>
      <c r="F163" s="168">
        <f>IF('Crisis Indicator Data'!F160="x","x",IF(LOG('Crisis Indicator Data'!F160)&lt;F$4,0,IF(LOG('Crisis Indicator Data'!F160)&gt;F$3,5,ROUND(5-(F$3-LOG('Crisis Indicator Data'!F160))/(F$3-F$4)*5,1))))</f>
        <v>3.8</v>
      </c>
      <c r="G163" s="165">
        <f>IF('Crisis Indicator Data'!F160="x","x",IF(LEN(E163)&gt;3,('Crisis Indicator Data'!F160/VLOOKUP('Impact of the crisis'!$C163,'Regional Crises'!$B$1:$R$66,4,FALSE)),'Crisis Indicator Data'!F160/VLOOKUP('Impact of the crisis'!$E163,'Country Indicator Data'!$B$4:$P$300,15,FALSE)))</f>
        <v>0.26388004625599315</v>
      </c>
      <c r="H163" s="147">
        <f t="shared" si="52"/>
        <v>1.2</v>
      </c>
      <c r="I163" s="147">
        <f t="shared" si="53"/>
        <v>2.5</v>
      </c>
      <c r="J163" s="147">
        <f>IF('Crisis Indicator Data'!G160="x","x",IF(LOG('Crisis Indicator Data'!G160)&lt;J$4,0,IF(LOG('Crisis Indicator Data'!G160)&gt;J$3,5,ROUND(5-(J$3-LOG('Crisis Indicator Data'!G160))/(J$3-J$4)*5,1))))</f>
        <v>5</v>
      </c>
      <c r="K163" s="165">
        <f>IF('Crisis Indicator Data'!G160="x","x",IF(LEN(E163)&gt;3,('Crisis Indicator Data'!G160/VLOOKUP('Impact of the crisis'!$C163,'Regional Crises'!$B$1:$R$66,5,FALSE)),'Crisis Indicator Data'!G160/VLOOKUP('Impact of the crisis'!$E163,'Country Indicator Data'!$B$4:$P$300,14,FALSE)))</f>
        <v>0.49727784767705752</v>
      </c>
      <c r="L163" s="147">
        <f t="shared" si="54"/>
        <v>2.5</v>
      </c>
      <c r="M163" s="147">
        <f t="shared" si="55"/>
        <v>3.75</v>
      </c>
      <c r="N163" s="147">
        <f t="shared" si="56"/>
        <v>3.2</v>
      </c>
      <c r="O163" s="147">
        <f>IF('Crisis Indicator Data'!H160="x","x",IF('Crisis Indicator Data'!H160=0,0,IF(LOG('Crisis Indicator Data'!H160)&lt;O$4,0,IF(LOG('Crisis Indicator Data'!H160)&gt;O$3,5,ROUND(5-(O$3-LOG('Crisis Indicator Data'!H160))/(O$3-O$4)*5,1)))))</f>
        <v>3.9</v>
      </c>
      <c r="P163" s="165">
        <f>IF('Crisis Indicator Data'!H160="x","x",'Crisis Indicator Data'!H160/'Crisis Indicator Data'!G160)</f>
        <v>0.17096240245921021</v>
      </c>
      <c r="Q163" s="147">
        <f t="shared" si="57"/>
        <v>0.8</v>
      </c>
      <c r="R163" s="147">
        <f t="shared" si="58"/>
        <v>2.35</v>
      </c>
      <c r="S163" s="147">
        <f>IF('Crisis Indicator Data'!I160="x","x",IF('Crisis Indicator Data'!I160=0,0,IF(LOG('Crisis Indicator Data'!I160)&lt;S$4,0,IF(LOG('Crisis Indicator Data'!I160)&gt;S$3,5,ROUND(5-(S$3-LOG('Crisis Indicator Data'!I160))/(S$3-S$4)*5,1)))))</f>
        <v>5</v>
      </c>
      <c r="T163" s="165">
        <f>IF('Crisis Indicator Data'!H160="x","x",IF('Crisis Indicator Data'!I160="x","x",'Crisis Indicator Data'!I160/'Crisis Indicator Data'!H160))</f>
        <v>0.50096818810511756</v>
      </c>
      <c r="U163" s="147">
        <f t="shared" si="59"/>
        <v>5</v>
      </c>
      <c r="V163" s="147">
        <f t="shared" si="60"/>
        <v>5</v>
      </c>
      <c r="W163" s="147">
        <f>IF('Crisis Indicator Data'!L160="x","x",IF('Crisis Indicator Data'!L160=0,0,IF(LOG('Crisis Indicator Data'!L160)&lt;W$4,0,IF(LOG('Crisis Indicator Data'!L160)&gt;W$3,5,ROUND(5-(W$3-LOG('Crisis Indicator Data'!L160))/(W$3-W$4)*5,1)))))</f>
        <v>0</v>
      </c>
      <c r="X163" s="166">
        <f>IF(OR('Crisis Indicator Data'!L160="x",'Crisis Indicator Data'!H160="x"),"x",'Crisis Indicator Data'!L160/'Crisis Indicator Data'!H160)</f>
        <v>0</v>
      </c>
      <c r="Y163" s="147">
        <f t="shared" si="61"/>
        <v>0</v>
      </c>
      <c r="Z163" s="147">
        <f t="shared" si="62"/>
        <v>0</v>
      </c>
      <c r="AA163" s="147">
        <f t="shared" si="63"/>
        <v>3.5</v>
      </c>
      <c r="AB163" s="167">
        <f t="shared" si="64"/>
        <v>3</v>
      </c>
    </row>
    <row r="164" spans="1:28" x14ac:dyDescent="0.25">
      <c r="A164" s="175" t="str">
        <f>'Crisis Indicator Data'!A161</f>
        <v>Mixed Migration Flows in Türkiye</v>
      </c>
      <c r="B164" s="176" t="str">
        <f>'Crisis Indicator Data'!B161</f>
        <v>Displacement</v>
      </c>
      <c r="C164" s="176" t="str">
        <f>'Crisis Indicator Data'!C161</f>
        <v>TUR003</v>
      </c>
      <c r="D164" s="176" t="str">
        <f>'Crisis Indicator Data'!D161</f>
        <v>Türkiye</v>
      </c>
      <c r="E164" s="177" t="str">
        <f>'Crisis Indicator Data'!E161</f>
        <v>TUR</v>
      </c>
      <c r="F164" s="168">
        <f>IF('Crisis Indicator Data'!F161="x","x",IF(LOG('Crisis Indicator Data'!F161)&lt;F$4,0,IF(LOG('Crisis Indicator Data'!F161)&gt;F$3,5,ROUND(5-(F$3-LOG('Crisis Indicator Data'!F161))/(F$3-F$4)*5,1))))</f>
        <v>3.6</v>
      </c>
      <c r="G164" s="165">
        <f>IF('Crisis Indicator Data'!F161="x","x",IF(LEN(E164)&gt;3,('Crisis Indicator Data'!F161/VLOOKUP('Impact of the crisis'!$C164,'Regional Crises'!$B$1:$R$66,4,FALSE)),'Crisis Indicator Data'!F161/VLOOKUP('Impact of the crisis'!$E164,'Country Indicator Data'!$B$4:$P$300,15,FALSE)))</f>
        <v>0.18245000844561673</v>
      </c>
      <c r="H164" s="147">
        <f t="shared" si="52"/>
        <v>0.8</v>
      </c>
      <c r="I164" s="147">
        <f t="shared" si="53"/>
        <v>2.2000000000000002</v>
      </c>
      <c r="J164" s="147">
        <f>IF('Crisis Indicator Data'!G161="x","x",IF(LOG('Crisis Indicator Data'!G161)&lt;J$4,0,IF(LOG('Crisis Indicator Data'!G161)&gt;J$3,5,ROUND(5-(J$3-LOG('Crisis Indicator Data'!G161))/(J$3-J$4)*5,1))))</f>
        <v>4</v>
      </c>
      <c r="K164" s="165">
        <f>IF('Crisis Indicator Data'!G161="x","x",IF(LEN(E164)&gt;3,('Crisis Indicator Data'!G161/VLOOKUP('Impact of the crisis'!$C164,'Regional Crises'!$B$1:$R$66,5,FALSE)),'Crisis Indicator Data'!G161/VLOOKUP('Impact of the crisis'!$E164,'Country Indicator Data'!$B$4:$P$300,14,FALSE)))</f>
        <v>0.18503580541608364</v>
      </c>
      <c r="L164" s="147">
        <f t="shared" si="54"/>
        <v>0.9</v>
      </c>
      <c r="M164" s="147">
        <f t="shared" si="55"/>
        <v>2.4500000000000002</v>
      </c>
      <c r="N164" s="147">
        <f t="shared" si="56"/>
        <v>2.2999999999999998</v>
      </c>
      <c r="O164" s="147">
        <f>IF('Crisis Indicator Data'!H161="x","x",IF('Crisis Indicator Data'!H161=0,0,IF(LOG('Crisis Indicator Data'!H161)&lt;O$4,0,IF(LOG('Crisis Indicator Data'!H161)&gt;O$3,5,ROUND(5-(O$3-LOG('Crisis Indicator Data'!H161))/(O$3-O$4)*5,1)))))</f>
        <v>4</v>
      </c>
      <c r="P164" s="165">
        <f>IF('Crisis Indicator Data'!H161="x","x",'Crisis Indicator Data'!H161/'Crisis Indicator Data'!G161)</f>
        <v>0.50006354855109303</v>
      </c>
      <c r="Q164" s="147">
        <f t="shared" si="57"/>
        <v>2.5</v>
      </c>
      <c r="R164" s="147">
        <f t="shared" si="58"/>
        <v>3.25</v>
      </c>
      <c r="S164" s="147">
        <f>IF('Crisis Indicator Data'!I161="x","x",IF('Crisis Indicator Data'!I161=0,0,IF(LOG('Crisis Indicator Data'!I161)&lt;S$4,0,IF(LOG('Crisis Indicator Data'!I161)&gt;S$3,5,ROUND(5-(S$3-LOG('Crisis Indicator Data'!I161))/(S$3-S$4)*5,1)))))</f>
        <v>3.6</v>
      </c>
      <c r="T164" s="165">
        <f>IF('Crisis Indicator Data'!H161="x","x",IF('Crisis Indicator Data'!I161="x","x",'Crisis Indicator Data'!I161/'Crisis Indicator Data'!H161))</f>
        <v>4.0665904180963275E-2</v>
      </c>
      <c r="U164" s="147">
        <f t="shared" si="59"/>
        <v>1.4</v>
      </c>
      <c r="V164" s="147">
        <f t="shared" si="60"/>
        <v>2.5</v>
      </c>
      <c r="W164" s="147">
        <f>IF('Crisis Indicator Data'!L161="x","x",IF('Crisis Indicator Data'!L161=0,0,IF(LOG('Crisis Indicator Data'!L161)&lt;W$4,0,IF(LOG('Crisis Indicator Data'!L161)&gt;W$3,5,ROUND(5-(W$3-LOG('Crisis Indicator Data'!L161))/(W$3-W$4)*5,1)))))</f>
        <v>0</v>
      </c>
      <c r="X164" s="166">
        <f>IF(OR('Crisis Indicator Data'!L161="x",'Crisis Indicator Data'!H161="x"),"x",'Crisis Indicator Data'!L161/'Crisis Indicator Data'!H161)</f>
        <v>1.2708095056551022E-7</v>
      </c>
      <c r="Y164" s="147">
        <f t="shared" si="61"/>
        <v>0</v>
      </c>
      <c r="Z164" s="147">
        <f t="shared" si="62"/>
        <v>0</v>
      </c>
      <c r="AA164" s="147">
        <f t="shared" si="63"/>
        <v>1.4</v>
      </c>
      <c r="AB164" s="167">
        <f t="shared" si="64"/>
        <v>2.4</v>
      </c>
    </row>
    <row r="165" spans="1:28" x14ac:dyDescent="0.25">
      <c r="A165" s="175" t="str">
        <f>'Crisis Indicator Data'!A162</f>
        <v>Kurdish Conflict</v>
      </c>
      <c r="B165" s="176" t="str">
        <f>'Crisis Indicator Data'!B162</f>
        <v>Conflict</v>
      </c>
      <c r="C165" s="176" t="str">
        <f>'Crisis Indicator Data'!C162</f>
        <v>TUR004</v>
      </c>
      <c r="D165" s="176" t="str">
        <f>'Crisis Indicator Data'!D162</f>
        <v>Türkiye</v>
      </c>
      <c r="E165" s="177" t="str">
        <f>'Crisis Indicator Data'!E162</f>
        <v>TUR</v>
      </c>
      <c r="F165" s="168">
        <f>IF('Crisis Indicator Data'!F162="x","x",IF(LOG('Crisis Indicator Data'!F162)&lt;F$4,0,IF(LOG('Crisis Indicator Data'!F162)&gt;F$3,5,ROUND(5-(F$3-LOG('Crisis Indicator Data'!F162))/(F$3-F$4)*5,1))))</f>
        <v>3.2</v>
      </c>
      <c r="G165" s="165">
        <f>IF('Crisis Indicator Data'!F162="x","x",IF(LEN(E165)&gt;3,('Crisis Indicator Data'!F162/VLOOKUP('Impact of the crisis'!$C165,'Regional Crises'!$B$1:$R$66,4,FALSE)),'Crisis Indicator Data'!F162/VLOOKUP('Impact of the crisis'!$E165,'Country Indicator Data'!$B$4:$P$300,15,FALSE)))</f>
        <v>0.10584046879669451</v>
      </c>
      <c r="H165" s="147">
        <f t="shared" si="52"/>
        <v>0.4</v>
      </c>
      <c r="I165" s="147">
        <f t="shared" si="53"/>
        <v>1.8</v>
      </c>
      <c r="J165" s="147">
        <f>IF('Crisis Indicator Data'!G162="x","x",IF(LOG('Crisis Indicator Data'!G162)&lt;J$4,0,IF(LOG('Crisis Indicator Data'!G162)&gt;J$3,5,ROUND(5-(J$3-LOG('Crisis Indicator Data'!G162))/(J$3-J$4)*5,1))))</f>
        <v>2.6</v>
      </c>
      <c r="K165" s="165">
        <f>IF('Crisis Indicator Data'!G162="x","x",IF(LEN(E165)&gt;3,('Crisis Indicator Data'!G162/VLOOKUP('Impact of the crisis'!$C165,'Regional Crises'!$B$1:$R$66,5,FALSE)),'Crisis Indicator Data'!G162/VLOOKUP('Impact of the crisis'!$E165,'Country Indicator Data'!$B$4:$P$300,14,FALSE)))</f>
        <v>6.8588831532283664E-2</v>
      </c>
      <c r="L165" s="147">
        <f t="shared" si="54"/>
        <v>0.3</v>
      </c>
      <c r="M165" s="147">
        <f t="shared" si="55"/>
        <v>1.45</v>
      </c>
      <c r="N165" s="147">
        <f t="shared" si="56"/>
        <v>1.6</v>
      </c>
      <c r="O165" s="147" t="str">
        <f>IF('Crisis Indicator Data'!H162="x","x",IF('Crisis Indicator Data'!H162=0,0,IF(LOG('Crisis Indicator Data'!H162)&lt;O$4,0,IF(LOG('Crisis Indicator Data'!H162)&gt;O$3,5,ROUND(5-(O$3-LOG('Crisis Indicator Data'!H162))/(O$3-O$4)*5,1)))))</f>
        <v>x</v>
      </c>
      <c r="P165" s="165" t="str">
        <f>IF('Crisis Indicator Data'!H162="x","x",'Crisis Indicator Data'!H162/'Crisis Indicator Data'!G162)</f>
        <v>x</v>
      </c>
      <c r="Q165" s="147" t="str">
        <f t="shared" si="57"/>
        <v>x</v>
      </c>
      <c r="R165" s="147" t="str">
        <f t="shared" si="58"/>
        <v>x</v>
      </c>
      <c r="S165" s="147">
        <f>IF('Crisis Indicator Data'!I162="x","x",IF('Crisis Indicator Data'!I162=0,0,IF(LOG('Crisis Indicator Data'!I162)&lt;S$4,0,IF(LOG('Crisis Indicator Data'!I162)&gt;S$3,5,ROUND(5-(S$3-LOG('Crisis Indicator Data'!I162))/(S$3-S$4)*5,1)))))</f>
        <v>4.4000000000000004</v>
      </c>
      <c r="T165" s="165" t="str">
        <f>IF('Crisis Indicator Data'!H162="x","x",IF('Crisis Indicator Data'!I162="x","x",'Crisis Indicator Data'!I162/'Crisis Indicator Data'!H162))</f>
        <v>x</v>
      </c>
      <c r="U165" s="147" t="str">
        <f t="shared" si="59"/>
        <v>x</v>
      </c>
      <c r="V165" s="147">
        <f t="shared" si="60"/>
        <v>4.4000000000000004</v>
      </c>
      <c r="W165" s="147">
        <f>IF('Crisis Indicator Data'!L162="x","x",IF('Crisis Indicator Data'!L162=0,0,IF(LOG('Crisis Indicator Data'!L162)&lt;W$4,0,IF(LOG('Crisis Indicator Data'!L162)&gt;W$3,5,ROUND(5-(W$3-LOG('Crisis Indicator Data'!L162))/(W$3-W$4)*5,1)))))</f>
        <v>0.7</v>
      </c>
      <c r="X165" s="166" t="str">
        <f>IF(OR('Crisis Indicator Data'!L162="x",'Crisis Indicator Data'!H162="x"),"x",'Crisis Indicator Data'!L162/'Crisis Indicator Data'!H162)</f>
        <v>x</v>
      </c>
      <c r="Y165" s="147" t="str">
        <f t="shared" si="61"/>
        <v>x</v>
      </c>
      <c r="Z165" s="147">
        <f t="shared" si="62"/>
        <v>0.7</v>
      </c>
      <c r="AA165" s="147">
        <f t="shared" si="63"/>
        <v>3</v>
      </c>
      <c r="AB165" s="167">
        <f t="shared" si="64"/>
        <v>3</v>
      </c>
    </row>
    <row r="166" spans="1:28" x14ac:dyDescent="0.25">
      <c r="A166" s="175" t="str">
        <f>'Crisis Indicator Data'!A163</f>
        <v>Türkiye / Syria earthquake in Türkiye</v>
      </c>
      <c r="B166" s="176" t="str">
        <f>'Crisis Indicator Data'!B163</f>
        <v>Earthquake</v>
      </c>
      <c r="C166" s="176" t="str">
        <f>'Crisis Indicator Data'!C163</f>
        <v>TUR005</v>
      </c>
      <c r="D166" s="176" t="str">
        <f>'Crisis Indicator Data'!D163</f>
        <v>Türkiye</v>
      </c>
      <c r="E166" s="177" t="str">
        <f>'Crisis Indicator Data'!E163</f>
        <v>TUR</v>
      </c>
      <c r="F166" s="168">
        <f>IF('Crisis Indicator Data'!F163="x","x",IF(LOG('Crisis Indicator Data'!F163)&lt;F$4,0,IF(LOG('Crisis Indicator Data'!F163)&gt;F$3,5,ROUND(5-(F$3-LOG('Crisis Indicator Data'!F163))/(F$3-F$4)*5,1))))</f>
        <v>3.3</v>
      </c>
      <c r="G166" s="165">
        <f>IF('Crisis Indicator Data'!F163="x","x",IF(LEN(E166)&gt;3,('Crisis Indicator Data'!F163/VLOOKUP('Impact of the crisis'!$C166,'Regional Crises'!$B$1:$R$66,4,FALSE)),'Crisis Indicator Data'!F163/VLOOKUP('Impact of the crisis'!$E166,'Country Indicator Data'!$B$4:$P$300,15,FALSE)))</f>
        <v>0.12745345165858918</v>
      </c>
      <c r="H166" s="147">
        <f t="shared" ref="H166:H176" si="65">IF(G166="x","x",IF(G166&lt;H$4,0,IF(G166&gt;H$3,5,ROUND(5-(H$3-G166)/(H$3-H$4)*5,1))))</f>
        <v>0.5</v>
      </c>
      <c r="I166" s="147">
        <f t="shared" ref="I166:I176" si="66">IF(AND(H166="x",F166="x"),"x",AVERAGE(F166,H166))</f>
        <v>1.9</v>
      </c>
      <c r="J166" s="147">
        <f>IF('Crisis Indicator Data'!G163="x","x",IF(LOG('Crisis Indicator Data'!G163)&lt;J$4,0,IF(LOG('Crisis Indicator Data'!G163)&gt;J$3,5,ROUND(5-(J$3-LOG('Crisis Indicator Data'!G163))/(J$3-J$4)*5,1))))</f>
        <v>3.8</v>
      </c>
      <c r="K166" s="165">
        <f>IF('Crisis Indicator Data'!G163="x","x",IF(LEN(E166)&gt;3,('Crisis Indicator Data'!G163/VLOOKUP('Impact of the crisis'!$C166,'Regional Crises'!$B$1:$R$66,5,FALSE)),'Crisis Indicator Data'!G163/VLOOKUP('Impact of the crisis'!$E166,'Country Indicator Data'!$B$4:$P$300,14,FALSE)))</f>
        <v>0.15782604094399305</v>
      </c>
      <c r="L166" s="147">
        <f t="shared" ref="L166:L176" si="67">IF(K166="x","x",IF(K166&lt;L$4,0,IF(K166&gt;L$3,5,ROUND(5-(L$3-K166)/(L$3-L$4)*5,1))))</f>
        <v>0.7</v>
      </c>
      <c r="M166" s="147">
        <f t="shared" ref="M166:M176" si="68">IF(AND(L166="x",J166="x"),"x",AVERAGE(J166,L166))</f>
        <v>2.25</v>
      </c>
      <c r="N166" s="147">
        <f t="shared" ref="N166:N176" si="69">IF(AND(M166="x",I166="x"),"x",IF(OR(M166="x",I166="x"),AVERAGE(I166,M166),ROUND((5-GEOMEAN(((5-I166)/5*4+1),((5-M166)/5*4+1)))/4*5,1)))</f>
        <v>2.1</v>
      </c>
      <c r="O166" s="147">
        <f>IF('Crisis Indicator Data'!H163="x","x",IF('Crisis Indicator Data'!H163=0,0,IF(LOG('Crisis Indicator Data'!H163)&lt;O$4,0,IF(LOG('Crisis Indicator Data'!H163)&gt;O$3,5,ROUND(5-(O$3-LOG('Crisis Indicator Data'!H163))/(O$3-O$4)*5,1)))))</f>
        <v>4.0999999999999996</v>
      </c>
      <c r="P166" s="165">
        <f>IF('Crisis Indicator Data'!H163="x","x",'Crisis Indicator Data'!H163/'Crisis Indicator Data'!G163)</f>
        <v>0.67799135747280581</v>
      </c>
      <c r="Q166" s="147">
        <f t="shared" ref="Q166:Q176" si="70">IF(P166="x","x",IF(P166&lt;Q$4,0,IF(P166&gt;Q$3,5,ROUND(5-(Q$3-P166)/(Q$3-Q$4)*5,1))))</f>
        <v>3.4</v>
      </c>
      <c r="R166" s="147">
        <f t="shared" ref="R166:R176" si="71">IF(AND(Q166="x",O166="x"),"x",AVERAGE(O166,Q166))</f>
        <v>3.75</v>
      </c>
      <c r="S166" s="147">
        <f>IF('Crisis Indicator Data'!I163="x","x",IF('Crisis Indicator Data'!I163=0,0,IF(LOG('Crisis Indicator Data'!I163)&lt;S$4,0,IF(LOG('Crisis Indicator Data'!I163)&gt;S$3,5,ROUND(5-(S$3-LOG('Crisis Indicator Data'!I163))/(S$3-S$4)*5,1)))))</f>
        <v>5</v>
      </c>
      <c r="T166" s="165">
        <f>IF('Crisis Indicator Data'!H163="x","x",IF('Crisis Indicator Data'!I163="x","x",'Crisis Indicator Data'!I163/'Crisis Indicator Data'!H163))</f>
        <v>0.32967032967032966</v>
      </c>
      <c r="U166" s="147">
        <f t="shared" ref="U166:U176" si="72">IF(T166="x","x",IF(T166&lt;U$4,0,IF(T166&gt;U$3,5,ROUND(5-(U$3-T166)/(U$3-U$4)*5,1))))</f>
        <v>5</v>
      </c>
      <c r="V166" s="147">
        <f t="shared" ref="V166:V176" si="73">IF(AND(U166="x",S166="x"),"x",ROUND(AVERAGE(S166,U166),1))</f>
        <v>5</v>
      </c>
      <c r="W166" s="147">
        <f>IF('Crisis Indicator Data'!L163="x","x",IF('Crisis Indicator Data'!L163=0,0,IF(LOG('Crisis Indicator Data'!L163)&lt;W$4,0,IF(LOG('Crisis Indicator Data'!L163)&gt;W$3,5,ROUND(5-(W$3-LOG('Crisis Indicator Data'!L163))/(W$3-W$4)*5,1)))))</f>
        <v>0</v>
      </c>
      <c r="X166" s="166">
        <f>IF(OR('Crisis Indicator Data'!L163="x",'Crisis Indicator Data'!H163="x"),"x",'Crisis Indicator Data'!L163/'Crisis Indicator Data'!H163)</f>
        <v>0</v>
      </c>
      <c r="Y166" s="147">
        <f t="shared" ref="Y166:Y176" si="74">IF(X166="x","x",IF(X166&lt;Y$4,0,IF(X166&gt;Y$3,5,ROUND(5-(Y$3-X166)/(Y$3-Y$4)*5,1))))</f>
        <v>0</v>
      </c>
      <c r="Z166" s="147">
        <f t="shared" ref="Z166:Z176" si="75">IF(AND(Y166="x",W166="x"),"x",ROUND(AVERAGE(W166,Y166),1))</f>
        <v>0</v>
      </c>
      <c r="AA166" s="147">
        <f t="shared" ref="AA166:AA176" si="76">IF(AND(V166="x",Z166="x"),"x",IF(OR(V166="x",Z166="x"),AVERAGE(V166,Z166),ROUND((5-GEOMEAN(((5-V166)/5*4+1),((5-Z166)/5*4+1)))/4*5,1)))</f>
        <v>3.5</v>
      </c>
      <c r="AB166" s="167">
        <f t="shared" ref="AB166:AB176" si="77">IF(AND(R166="x",AA166="x"),"x",IF(OR(R166="x",AA166="x"),AVERAGE(R166,AA166),ROUND((5-GEOMEAN(((5-R166)/5*4+1),((5-AA166)/5*4+1)))/4*5,1)))</f>
        <v>3.6</v>
      </c>
    </row>
    <row r="167" spans="1:28" x14ac:dyDescent="0.25">
      <c r="A167" s="175" t="str">
        <f>'Crisis Indicator Data'!A164</f>
        <v>Multiple Crises in Tanzania</v>
      </c>
      <c r="B167" s="176" t="str">
        <f>'Crisis Indicator Data'!B164</f>
        <v>Displacement,Drought</v>
      </c>
      <c r="C167" s="176" t="str">
        <f>'Crisis Indicator Data'!C164</f>
        <v>TZA001</v>
      </c>
      <c r="D167" s="176" t="str">
        <f>'Crisis Indicator Data'!D164</f>
        <v>Tanzania</v>
      </c>
      <c r="E167" s="177" t="str">
        <f>'Crisis Indicator Data'!E164</f>
        <v>TZA</v>
      </c>
      <c r="F167" s="168">
        <f>IF('Crisis Indicator Data'!F164="x","x",IF(LOG('Crisis Indicator Data'!F164)&lt;F$4,0,IF(LOG('Crisis Indicator Data'!F164)&gt;F$3,5,ROUND(5-(F$3-LOG('Crisis Indicator Data'!F164))/(F$3-F$4)*5,1))))</f>
        <v>4.4000000000000004</v>
      </c>
      <c r="G167" s="165">
        <f>IF('Crisis Indicator Data'!F164="x","x",IF(LEN(E167)&gt;3,('Crisis Indicator Data'!F164/VLOOKUP('Impact of the crisis'!$C167,'Regional Crises'!$B$1:$R$66,4,FALSE)),'Crisis Indicator Data'!F164/VLOOKUP('Impact of the crisis'!$E167,'Country Indicator Data'!$B$4:$P$300,15,FALSE)))</f>
        <v>0.49834612779408444</v>
      </c>
      <c r="H167" s="147">
        <f t="shared" si="65"/>
        <v>2.4</v>
      </c>
      <c r="I167" s="147">
        <f t="shared" si="66"/>
        <v>3.4000000000000004</v>
      </c>
      <c r="J167" s="147">
        <f>IF('Crisis Indicator Data'!G164="x","x",IF(LOG('Crisis Indicator Data'!G164)&lt;J$4,0,IF(LOG('Crisis Indicator Data'!G164)&gt;J$3,5,ROUND(5-(J$3-LOG('Crisis Indicator Data'!G164))/(J$3-J$4)*5,1))))</f>
        <v>4.7</v>
      </c>
      <c r="K167" s="165">
        <f>IF('Crisis Indicator Data'!G164="x","x",IF(LEN(E167)&gt;3,('Crisis Indicator Data'!G164/VLOOKUP('Impact of the crisis'!$C167,'Regional Crises'!$B$1:$R$66,5,FALSE)),'Crisis Indicator Data'!G164/VLOOKUP('Impact of the crisis'!$E167,'Country Indicator Data'!$B$4:$P$300,14,FALSE)))</f>
        <v>0.37829270798174425</v>
      </c>
      <c r="L167" s="147">
        <f t="shared" si="67"/>
        <v>1.9</v>
      </c>
      <c r="M167" s="147">
        <f t="shared" si="68"/>
        <v>3.3</v>
      </c>
      <c r="N167" s="147">
        <f t="shared" si="69"/>
        <v>3.4</v>
      </c>
      <c r="O167" s="147">
        <f>IF('Crisis Indicator Data'!H164="x","x",IF('Crisis Indicator Data'!H164=0,0,IF(LOG('Crisis Indicator Data'!H164)&lt;O$4,0,IF(LOG('Crisis Indicator Data'!H164)&gt;O$3,5,ROUND(5-(O$3-LOG('Crisis Indicator Data'!H164))/(O$3-O$4)*5,1)))))</f>
        <v>4.7</v>
      </c>
      <c r="P167" s="165">
        <f>IF('Crisis Indicator Data'!H164="x","x",'Crisis Indicator Data'!H164/'Crisis Indicator Data'!G164)</f>
        <v>0.76670028706649085</v>
      </c>
      <c r="Q167" s="147">
        <f t="shared" si="70"/>
        <v>3.8</v>
      </c>
      <c r="R167" s="147">
        <f t="shared" si="71"/>
        <v>4.25</v>
      </c>
      <c r="S167" s="147">
        <f>IF('Crisis Indicator Data'!I164="x","x",IF('Crisis Indicator Data'!I164=0,0,IF(LOG('Crisis Indicator Data'!I164)&lt;S$4,0,IF(LOG('Crisis Indicator Data'!I164)&gt;S$3,5,ROUND(5-(S$3-LOG('Crisis Indicator Data'!I164))/(S$3-S$4)*5,1)))))</f>
        <v>3.5</v>
      </c>
      <c r="T167" s="165">
        <f>IF('Crisis Indicator Data'!H164="x","x",IF('Crisis Indicator Data'!I164="x","x",'Crisis Indicator Data'!I164/'Crisis Indicator Data'!H164))</f>
        <v>1.3205828779599272E-2</v>
      </c>
      <c r="U167" s="147">
        <f t="shared" si="72"/>
        <v>0.4</v>
      </c>
      <c r="V167" s="147">
        <f t="shared" si="73"/>
        <v>2</v>
      </c>
      <c r="W167" s="147">
        <f>IF('Crisis Indicator Data'!L164="x","x",IF('Crisis Indicator Data'!L164=0,0,IF(LOG('Crisis Indicator Data'!L164)&lt;W$4,0,IF(LOG('Crisis Indicator Data'!L164)&gt;W$3,5,ROUND(5-(W$3-LOG('Crisis Indicator Data'!L164))/(W$3-W$4)*5,1)))))</f>
        <v>1.3</v>
      </c>
      <c r="X167" s="166">
        <f>IF(OR('Crisis Indicator Data'!L164="x",'Crisis Indicator Data'!H164="x"),"x",'Crisis Indicator Data'!L164/'Crisis Indicator Data'!H164)</f>
        <v>4.0477636106051408E-7</v>
      </c>
      <c r="Y167" s="147">
        <f t="shared" si="74"/>
        <v>0</v>
      </c>
      <c r="Z167" s="147">
        <f t="shared" si="75"/>
        <v>0.7</v>
      </c>
      <c r="AA167" s="147">
        <f t="shared" si="76"/>
        <v>1.4</v>
      </c>
      <c r="AB167" s="167">
        <f t="shared" si="77"/>
        <v>3.1</v>
      </c>
    </row>
    <row r="168" spans="1:28" x14ac:dyDescent="0.25">
      <c r="A168" s="175" t="str">
        <f>'Crisis Indicator Data'!A165</f>
        <v>International Displacement in Tanzania</v>
      </c>
      <c r="B168" s="176" t="str">
        <f>'Crisis Indicator Data'!B165</f>
        <v>Displacement</v>
      </c>
      <c r="C168" s="176" t="str">
        <f>'Crisis Indicator Data'!C165</f>
        <v>TZA002</v>
      </c>
      <c r="D168" s="176" t="str">
        <f>'Crisis Indicator Data'!D165</f>
        <v>Tanzania</v>
      </c>
      <c r="E168" s="177" t="str">
        <f>'Crisis Indicator Data'!E165</f>
        <v>TZA</v>
      </c>
      <c r="F168" s="168">
        <f>IF('Crisis Indicator Data'!F165="x","x",IF(LOG('Crisis Indicator Data'!F165)&lt;F$4,0,IF(LOG('Crisis Indicator Data'!F165)&gt;F$3,5,ROUND(5-(F$3-LOG('Crisis Indicator Data'!F165))/(F$3-F$4)*5,1))))</f>
        <v>3.8</v>
      </c>
      <c r="G168" s="165">
        <f>IF('Crisis Indicator Data'!F165="x","x",IF(LEN(E168)&gt;3,('Crisis Indicator Data'!F165/VLOOKUP('Impact of the crisis'!$C168,'Regional Crises'!$B$1:$R$66,4,FALSE)),'Crisis Indicator Data'!F165/VLOOKUP('Impact of the crisis'!$E168,'Country Indicator Data'!$B$4:$P$300,15,FALSE)))</f>
        <v>0.21122488146308421</v>
      </c>
      <c r="H168" s="147">
        <f t="shared" si="65"/>
        <v>1</v>
      </c>
      <c r="I168" s="147">
        <f t="shared" si="66"/>
        <v>2.4</v>
      </c>
      <c r="J168" s="147">
        <f>IF('Crisis Indicator Data'!G165="x","x",IF(LOG('Crisis Indicator Data'!G165)&lt;J$4,0,IF(LOG('Crisis Indicator Data'!G165)&gt;J$3,5,ROUND(5-(J$3-LOG('Crisis Indicator Data'!G165))/(J$3-J$4)*5,1))))</f>
        <v>3.9</v>
      </c>
      <c r="K168" s="165">
        <f>IF('Crisis Indicator Data'!G165="x","x",IF(LEN(E168)&gt;3,('Crisis Indicator Data'!G165/VLOOKUP('Impact of the crisis'!$C168,'Regional Crises'!$B$1:$R$66,5,FALSE)),'Crisis Indicator Data'!G165/VLOOKUP('Impact of the crisis'!$E168,'Country Indicator Data'!$B$4:$P$300,14,FALSE)))</f>
        <v>0.22034545000953876</v>
      </c>
      <c r="L168" s="147">
        <f t="shared" si="67"/>
        <v>1.1000000000000001</v>
      </c>
      <c r="M168" s="147">
        <f t="shared" si="68"/>
        <v>2.5</v>
      </c>
      <c r="N168" s="147">
        <f t="shared" si="69"/>
        <v>2.5</v>
      </c>
      <c r="O168" s="147">
        <f>IF('Crisis Indicator Data'!H165="x","x",IF('Crisis Indicator Data'!H165=0,0,IF(LOG('Crisis Indicator Data'!H165)&lt;O$4,0,IF(LOG('Crisis Indicator Data'!H165)&gt;O$3,5,ROUND(5-(O$3-LOG('Crisis Indicator Data'!H165))/(O$3-O$4)*5,1)))))</f>
        <v>4.5</v>
      </c>
      <c r="P168" s="165">
        <f>IF('Crisis Indicator Data'!H165="x","x",'Crisis Indicator Data'!H165/'Crisis Indicator Data'!G165)</f>
        <v>1</v>
      </c>
      <c r="Q168" s="147">
        <f t="shared" si="70"/>
        <v>5</v>
      </c>
      <c r="R168" s="147">
        <f t="shared" si="71"/>
        <v>4.75</v>
      </c>
      <c r="S168" s="147">
        <f>IF('Crisis Indicator Data'!I165="x","x",IF('Crisis Indicator Data'!I165=0,0,IF(LOG('Crisis Indicator Data'!I165)&lt;S$4,0,IF(LOG('Crisis Indicator Data'!I165)&gt;S$3,5,ROUND(5-(S$3-LOG('Crisis Indicator Data'!I165))/(S$3-S$4)*5,1)))))</f>
        <v>3.5</v>
      </c>
      <c r="T168" s="165">
        <f>IF('Crisis Indicator Data'!H165="x","x",IF('Crisis Indicator Data'!I165="x","x",'Crisis Indicator Data'!I165/'Crisis Indicator Data'!H165))</f>
        <v>1.7382617382617382E-2</v>
      </c>
      <c r="U168" s="147">
        <f t="shared" si="72"/>
        <v>0.6</v>
      </c>
      <c r="V168" s="147">
        <f t="shared" si="73"/>
        <v>2.1</v>
      </c>
      <c r="W168" s="147">
        <f>IF('Crisis Indicator Data'!L165="x","x",IF('Crisis Indicator Data'!L165=0,0,IF(LOG('Crisis Indicator Data'!L165)&lt;W$4,0,IF(LOG('Crisis Indicator Data'!L165)&gt;W$3,5,ROUND(5-(W$3-LOG('Crisis Indicator Data'!L165))/(W$3-W$4)*5,1)))))</f>
        <v>1.3</v>
      </c>
      <c r="X168" s="166">
        <f>IF(OR('Crisis Indicator Data'!L165="x",'Crisis Indicator Data'!H165="x"),"x",'Crisis Indicator Data'!L165/'Crisis Indicator Data'!H165)</f>
        <v>5.3280053280053277E-7</v>
      </c>
      <c r="Y168" s="147">
        <f t="shared" si="74"/>
        <v>0</v>
      </c>
      <c r="Z168" s="147">
        <f t="shared" si="75"/>
        <v>0.7</v>
      </c>
      <c r="AA168" s="147">
        <f t="shared" si="76"/>
        <v>1.5</v>
      </c>
      <c r="AB168" s="167">
        <f t="shared" si="77"/>
        <v>3.6</v>
      </c>
    </row>
    <row r="169" spans="1:28" x14ac:dyDescent="0.25">
      <c r="A169" s="175" t="str">
        <f>'Crisis Indicator Data'!A166</f>
        <v>Food Security Crisis in North-East Tanzania</v>
      </c>
      <c r="B169" s="176" t="str">
        <f>'Crisis Indicator Data'!B166</f>
        <v>Drought</v>
      </c>
      <c r="C169" s="176" t="str">
        <f>'Crisis Indicator Data'!C166</f>
        <v>TZA003</v>
      </c>
      <c r="D169" s="176" t="str">
        <f>'Crisis Indicator Data'!D166</f>
        <v>Tanzania</v>
      </c>
      <c r="E169" s="177" t="str">
        <f>'Crisis Indicator Data'!E166</f>
        <v>TZA</v>
      </c>
      <c r="F169" s="168">
        <f>IF('Crisis Indicator Data'!F166="x","x",IF(LOG('Crisis Indicator Data'!F166)&lt;F$4,0,IF(LOG('Crisis Indicator Data'!F166)&gt;F$3,5,ROUND(5-(F$3-LOG('Crisis Indicator Data'!F166))/(F$3-F$4)*5,1))))</f>
        <v>4.3</v>
      </c>
      <c r="G169" s="165">
        <f>IF('Crisis Indicator Data'!F166="x","x",IF(LEN(E169)&gt;3,('Crisis Indicator Data'!F166/VLOOKUP('Impact of the crisis'!$C169,'Regional Crises'!$B$1:$R$66,4,FALSE)),'Crisis Indicator Data'!F166/VLOOKUP('Impact of the crisis'!$E169,'Country Indicator Data'!$B$4:$P$300,15,FALSE)))</f>
        <v>0.4032050124181531</v>
      </c>
      <c r="H169" s="147">
        <f t="shared" si="65"/>
        <v>2</v>
      </c>
      <c r="I169" s="147">
        <f t="shared" si="66"/>
        <v>3.15</v>
      </c>
      <c r="J169" s="147">
        <f>IF('Crisis Indicator Data'!G166="x","x",IF(LOG('Crisis Indicator Data'!G166)&lt;J$4,0,IF(LOG('Crisis Indicator Data'!G166)&gt;J$3,5,ROUND(5-(J$3-LOG('Crisis Indicator Data'!G166))/(J$3-J$4)*5,1))))</f>
        <v>3.4</v>
      </c>
      <c r="K169" s="165">
        <f>IF('Crisis Indicator Data'!G166="x","x",IF(LEN(E169)&gt;3,('Crisis Indicator Data'!G166/VLOOKUP('Impact of the crisis'!$C169,'Regional Crises'!$B$1:$R$66,5,FALSE)),'Crisis Indicator Data'!G166/VLOOKUP('Impact of the crisis'!$E169,'Country Indicator Data'!$B$4:$P$300,14,FALSE)))</f>
        <v>0.15794725797220552</v>
      </c>
      <c r="L169" s="147">
        <f t="shared" si="67"/>
        <v>0.7</v>
      </c>
      <c r="M169" s="147">
        <f t="shared" si="68"/>
        <v>2.0499999999999998</v>
      </c>
      <c r="N169" s="147">
        <f t="shared" si="69"/>
        <v>2.6</v>
      </c>
      <c r="O169" s="147">
        <f>IF('Crisis Indicator Data'!H166="x","x",IF('Crisis Indicator Data'!H166=0,0,IF(LOG('Crisis Indicator Data'!H166)&lt;O$4,0,IF(LOG('Crisis Indicator Data'!H166)&gt;O$3,5,ROUND(5-(O$3-LOG('Crisis Indicator Data'!H166))/(O$3-O$4)*5,1)))))</f>
        <v>3.6</v>
      </c>
      <c r="P169" s="165">
        <f>IF('Crisis Indicator Data'!H166="x","x",'Crisis Indicator Data'!H166/'Crisis Indicator Data'!G166)</f>
        <v>0.44123385673139459</v>
      </c>
      <c r="Q169" s="147">
        <f t="shared" si="70"/>
        <v>2.2000000000000002</v>
      </c>
      <c r="R169" s="147">
        <f t="shared" si="71"/>
        <v>2.9000000000000004</v>
      </c>
      <c r="S169" s="147" t="str">
        <f>IF('Crisis Indicator Data'!I166="x","x",IF('Crisis Indicator Data'!I166=0,0,IF(LOG('Crisis Indicator Data'!I166)&lt;S$4,0,IF(LOG('Crisis Indicator Data'!I166)&gt;S$3,5,ROUND(5-(S$3-LOG('Crisis Indicator Data'!I166))/(S$3-S$4)*5,1)))))</f>
        <v>x</v>
      </c>
      <c r="T169" s="165" t="str">
        <f>IF('Crisis Indicator Data'!H166="x","x",IF('Crisis Indicator Data'!I166="x","x",'Crisis Indicator Data'!I166/'Crisis Indicator Data'!H166))</f>
        <v>x</v>
      </c>
      <c r="U169" s="147" t="str">
        <f t="shared" si="72"/>
        <v>x</v>
      </c>
      <c r="V169" s="147" t="str">
        <f t="shared" si="73"/>
        <v>x</v>
      </c>
      <c r="W169" s="147">
        <f>IF('Crisis Indicator Data'!L166="x","x",IF('Crisis Indicator Data'!L166=0,0,IF(LOG('Crisis Indicator Data'!L166)&lt;W$4,0,IF(LOG('Crisis Indicator Data'!L166)&gt;W$3,5,ROUND(5-(W$3-LOG('Crisis Indicator Data'!L166))/(W$3-W$4)*5,1)))))</f>
        <v>0</v>
      </c>
      <c r="X169" s="166">
        <f>IF(OR('Crisis Indicator Data'!L166="x",'Crisis Indicator Data'!H166="x"),"x",'Crisis Indicator Data'!L166/'Crisis Indicator Data'!H166)</f>
        <v>0</v>
      </c>
      <c r="Y169" s="147">
        <f t="shared" si="74"/>
        <v>0</v>
      </c>
      <c r="Z169" s="147">
        <f t="shared" si="75"/>
        <v>0</v>
      </c>
      <c r="AA169" s="147">
        <f t="shared" si="76"/>
        <v>0</v>
      </c>
      <c r="AB169" s="167">
        <f t="shared" si="77"/>
        <v>1.7</v>
      </c>
    </row>
    <row r="170" spans="1:28" x14ac:dyDescent="0.25">
      <c r="A170" s="175" t="str">
        <f>'Crisis Indicator Data'!A167</f>
        <v>International Displacement in Uganda</v>
      </c>
      <c r="B170" s="176" t="str">
        <f>'Crisis Indicator Data'!B167</f>
        <v>Displacement</v>
      </c>
      <c r="C170" s="176" t="str">
        <f>'Crisis Indicator Data'!C167</f>
        <v>UGA005</v>
      </c>
      <c r="D170" s="176" t="str">
        <f>'Crisis Indicator Data'!D167</f>
        <v>Uganda</v>
      </c>
      <c r="E170" s="177" t="str">
        <f>'Crisis Indicator Data'!E167</f>
        <v>UGA</v>
      </c>
      <c r="F170" s="168">
        <f>IF('Crisis Indicator Data'!F167="x","x",IF(LOG('Crisis Indicator Data'!F167)&lt;F$4,0,IF(LOG('Crisis Indicator Data'!F167)&gt;F$3,5,ROUND(5-(F$3-LOG('Crisis Indicator Data'!F167))/(F$3-F$4)*5,1))))</f>
        <v>2.4</v>
      </c>
      <c r="G170" s="165">
        <f>IF('Crisis Indicator Data'!F167="x","x",IF(LEN(E170)&gt;3,('Crisis Indicator Data'!F167/VLOOKUP('Impact of the crisis'!$C170,'Regional Crises'!$B$1:$R$66,4,FALSE)),'Crisis Indicator Data'!F167/VLOOKUP('Impact of the crisis'!$E170,'Country Indicator Data'!$B$4:$P$300,15,FALSE)))</f>
        <v>0.13222122481547977</v>
      </c>
      <c r="H170" s="147">
        <f t="shared" si="65"/>
        <v>0.6</v>
      </c>
      <c r="I170" s="147">
        <f t="shared" si="66"/>
        <v>1.5</v>
      </c>
      <c r="J170" s="147">
        <f>IF('Crisis Indicator Data'!G167="x","x",IF(LOG('Crisis Indicator Data'!G167)&lt;J$4,0,IF(LOG('Crisis Indicator Data'!G167)&gt;J$3,5,ROUND(5-(J$3-LOG('Crisis Indicator Data'!G167))/(J$3-J$4)*5,1))))</f>
        <v>2.9</v>
      </c>
      <c r="K170" s="165">
        <f>IF('Crisis Indicator Data'!G167="x","x",IF(LEN(E170)&gt;3,('Crisis Indicator Data'!G167/VLOOKUP('Impact of the crisis'!$C170,'Regional Crises'!$B$1:$R$66,5,FALSE)),'Crisis Indicator Data'!G167/VLOOKUP('Impact of the crisis'!$E170,'Country Indicator Data'!$B$4:$P$300,14,FALSE)))</f>
        <v>0.15147365408984997</v>
      </c>
      <c r="L170" s="147">
        <f t="shared" si="67"/>
        <v>0.7</v>
      </c>
      <c r="M170" s="147">
        <f t="shared" si="68"/>
        <v>1.7999999999999998</v>
      </c>
      <c r="N170" s="147">
        <f t="shared" si="69"/>
        <v>1.7</v>
      </c>
      <c r="O170" s="147">
        <f>IF('Crisis Indicator Data'!H167="x","x",IF('Crisis Indicator Data'!H167=0,0,IF(LOG('Crisis Indicator Data'!H167)&lt;O$4,0,IF(LOG('Crisis Indicator Data'!H167)&gt;O$3,5,ROUND(5-(O$3-LOG('Crisis Indicator Data'!H167))/(O$3-O$4)*5,1)))))</f>
        <v>2.8</v>
      </c>
      <c r="P170" s="165">
        <f>IF('Crisis Indicator Data'!H167="x","x",'Crisis Indicator Data'!H167/'Crisis Indicator Data'!G167)</f>
        <v>0.21157738496829037</v>
      </c>
      <c r="Q170" s="147">
        <f t="shared" si="70"/>
        <v>1</v>
      </c>
      <c r="R170" s="147">
        <f t="shared" si="71"/>
        <v>1.9</v>
      </c>
      <c r="S170" s="147">
        <f>IF('Crisis Indicator Data'!I167="x","x",IF('Crisis Indicator Data'!I167=0,0,IF(LOG('Crisis Indicator Data'!I167)&lt;S$4,0,IF(LOG('Crisis Indicator Data'!I167)&gt;S$3,5,ROUND(5-(S$3-LOG('Crisis Indicator Data'!I167))/(S$3-S$4)*5,1)))))</f>
        <v>4.5999999999999996</v>
      </c>
      <c r="T170" s="165">
        <f>IF('Crisis Indicator Data'!H167="x","x",IF('Crisis Indicator Data'!I167="x","x",'Crisis Indicator Data'!I167/'Crisis Indicator Data'!H167))</f>
        <v>1</v>
      </c>
      <c r="U170" s="147">
        <f t="shared" si="72"/>
        <v>5</v>
      </c>
      <c r="V170" s="147">
        <f t="shared" si="73"/>
        <v>4.8</v>
      </c>
      <c r="W170" s="147" t="str">
        <f>IF('Crisis Indicator Data'!L167="x","x",IF('Crisis Indicator Data'!L167=0,0,IF(LOG('Crisis Indicator Data'!L167)&lt;W$4,0,IF(LOG('Crisis Indicator Data'!L167)&gt;W$3,5,ROUND(5-(W$3-LOG('Crisis Indicator Data'!L167))/(W$3-W$4)*5,1)))))</f>
        <v>x</v>
      </c>
      <c r="X170" s="166" t="str">
        <f>IF(OR('Crisis Indicator Data'!L167="x",'Crisis Indicator Data'!H167="x"),"x",'Crisis Indicator Data'!L167/'Crisis Indicator Data'!H167)</f>
        <v>x</v>
      </c>
      <c r="Y170" s="147" t="str">
        <f t="shared" si="74"/>
        <v>x</v>
      </c>
      <c r="Z170" s="147" t="str">
        <f t="shared" si="75"/>
        <v>x</v>
      </c>
      <c r="AA170" s="147">
        <f t="shared" si="76"/>
        <v>4.8</v>
      </c>
      <c r="AB170" s="167">
        <f t="shared" si="77"/>
        <v>3.7</v>
      </c>
    </row>
    <row r="171" spans="1:28" x14ac:dyDescent="0.25">
      <c r="A171" s="175" t="str">
        <f>'Crisis Indicator Data'!A168</f>
        <v>Russia-Ukraine conflict</v>
      </c>
      <c r="B171" s="176" t="str">
        <f>'Crisis Indicator Data'!B168</f>
        <v>Conflict,Displacement</v>
      </c>
      <c r="C171" s="176" t="str">
        <f>'Crisis Indicator Data'!C168</f>
        <v>UKR002</v>
      </c>
      <c r="D171" s="176" t="str">
        <f>'Crisis Indicator Data'!D168</f>
        <v>Ukraine</v>
      </c>
      <c r="E171" s="177" t="str">
        <f>'Crisis Indicator Data'!E168</f>
        <v>UKR</v>
      </c>
      <c r="F171" s="168">
        <f>IF('Crisis Indicator Data'!F168="x","x",IF(LOG('Crisis Indicator Data'!F168)&lt;F$4,0,IF(LOG('Crisis Indicator Data'!F168)&gt;F$3,5,ROUND(5-(F$3-LOG('Crisis Indicator Data'!F168))/(F$3-F$4)*5,1))))</f>
        <v>4.5999999999999996</v>
      </c>
      <c r="G171" s="165">
        <f>IF('Crisis Indicator Data'!F168="x","x",IF(LEN(E171)&gt;3,('Crisis Indicator Data'!F168/VLOOKUP('Impact of the crisis'!$C171,'Regional Crises'!$B$1:$R$66,4,FALSE)),'Crisis Indicator Data'!F168/VLOOKUP('Impact of the crisis'!$E171,'Country Indicator Data'!$B$4:$P$300,15,FALSE)))</f>
        <v>1.0418788516977679</v>
      </c>
      <c r="H171" s="147">
        <f t="shared" si="65"/>
        <v>5</v>
      </c>
      <c r="I171" s="147">
        <f t="shared" si="66"/>
        <v>4.8</v>
      </c>
      <c r="J171" s="147">
        <f>IF('Crisis Indicator Data'!G168="x","x",IF(LOG('Crisis Indicator Data'!G168)&lt;J$4,0,IF(LOG('Crisis Indicator Data'!G168)&gt;J$3,5,ROUND(5-(J$3-LOG('Crisis Indicator Data'!G168))/(J$3-J$4)*5,1))))</f>
        <v>5</v>
      </c>
      <c r="K171" s="165">
        <f>IF('Crisis Indicator Data'!G168="x","x",IF(LEN(E171)&gt;3,('Crisis Indicator Data'!G168/VLOOKUP('Impact of the crisis'!$C171,'Regional Crises'!$B$1:$R$66,5,FALSE)),'Crisis Indicator Data'!G168/VLOOKUP('Impact of the crisis'!$E171,'Country Indicator Data'!$B$4:$P$300,14,FALSE)))</f>
        <v>1</v>
      </c>
      <c r="L171" s="147">
        <f t="shared" si="67"/>
        <v>5</v>
      </c>
      <c r="M171" s="147">
        <f t="shared" si="68"/>
        <v>5</v>
      </c>
      <c r="N171" s="147">
        <f t="shared" si="69"/>
        <v>4.9000000000000004</v>
      </c>
      <c r="O171" s="147">
        <f>IF('Crisis Indicator Data'!H168="x","x",IF('Crisis Indicator Data'!H168=0,0,IF(LOG('Crisis Indicator Data'!H168)&lt;O$4,0,IF(LOG('Crisis Indicator Data'!H168)&gt;O$3,5,ROUND(5-(O$3-LOG('Crisis Indicator Data'!H168))/(O$3-O$4)*5,1)))))</f>
        <v>4.7</v>
      </c>
      <c r="P171" s="165">
        <f>IF('Crisis Indicator Data'!H168="x","x",'Crisis Indicator Data'!H168/'Crisis Indicator Data'!G168)</f>
        <v>0.55443464730290459</v>
      </c>
      <c r="Q171" s="147">
        <f t="shared" si="70"/>
        <v>2.7</v>
      </c>
      <c r="R171" s="147">
        <f t="shared" si="71"/>
        <v>3.7</v>
      </c>
      <c r="S171" s="147">
        <f>IF('Crisis Indicator Data'!I168="x","x",IF('Crisis Indicator Data'!I168=0,0,IF(LOG('Crisis Indicator Data'!I168)&lt;S$4,0,IF(LOG('Crisis Indicator Data'!I168)&gt;S$3,5,ROUND(5-(S$3-LOG('Crisis Indicator Data'!I168))/(S$3-S$4)*5,1)))))</f>
        <v>5</v>
      </c>
      <c r="T171" s="165">
        <f>IF('Crisis Indicator Data'!H168="x","x",IF('Crisis Indicator Data'!I168="x","x",'Crisis Indicator Data'!I168/'Crisis Indicator Data'!H168))</f>
        <v>0.66186444641938347</v>
      </c>
      <c r="U171" s="147">
        <f t="shared" si="72"/>
        <v>5</v>
      </c>
      <c r="V171" s="147">
        <f t="shared" si="73"/>
        <v>5</v>
      </c>
      <c r="W171" s="147">
        <f>IF('Crisis Indicator Data'!L168="x","x",IF('Crisis Indicator Data'!L168=0,0,IF(LOG('Crisis Indicator Data'!L168)&lt;W$4,0,IF(LOG('Crisis Indicator Data'!L168)&gt;W$3,5,ROUND(5-(W$3-LOG('Crisis Indicator Data'!L168))/(W$3-W$4)*5,1)))))</f>
        <v>5</v>
      </c>
      <c r="X171" s="166">
        <f>IF(OR('Crisis Indicator Data'!L168="x",'Crisis Indicator Data'!H168="x"),"x",'Crisis Indicator Data'!L168/'Crisis Indicator Data'!H168)</f>
        <v>7.3043640956078394E-4</v>
      </c>
      <c r="Y171" s="147">
        <f t="shared" si="74"/>
        <v>5</v>
      </c>
      <c r="Z171" s="147">
        <f t="shared" si="75"/>
        <v>5</v>
      </c>
      <c r="AA171" s="147">
        <f t="shared" si="76"/>
        <v>5</v>
      </c>
      <c r="AB171" s="167">
        <f t="shared" si="77"/>
        <v>4.5</v>
      </c>
    </row>
    <row r="172" spans="1:28" x14ac:dyDescent="0.25">
      <c r="A172" s="175" t="str">
        <f>'Crisis Indicator Data'!A169</f>
        <v>Complex crisis in Venezuela</v>
      </c>
      <c r="B172" s="176" t="str">
        <f>'Crisis Indicator Data'!B169</f>
        <v>Socio-political,Violence,Floods</v>
      </c>
      <c r="C172" s="176" t="str">
        <f>'Crisis Indicator Data'!C169</f>
        <v>VEN001</v>
      </c>
      <c r="D172" s="176" t="str">
        <f>'Crisis Indicator Data'!D169</f>
        <v>Venezuela</v>
      </c>
      <c r="E172" s="177" t="str">
        <f>'Crisis Indicator Data'!E169</f>
        <v>VEN</v>
      </c>
      <c r="F172" s="168">
        <f>IF('Crisis Indicator Data'!F169="x","x",IF(LOG('Crisis Indicator Data'!F169)&lt;F$4,0,IF(LOG('Crisis Indicator Data'!F169)&gt;F$3,5,ROUND(5-(F$3-LOG('Crisis Indicator Data'!F169))/(F$3-F$4)*5,1))))</f>
        <v>4.9000000000000004</v>
      </c>
      <c r="G172" s="165">
        <f>IF('Crisis Indicator Data'!F169="x","x",IF(LEN(E172)&gt;3,('Crisis Indicator Data'!F169/VLOOKUP('Impact of the crisis'!$C172,'Regional Crises'!$B$1:$R$66,4,FALSE)),'Crisis Indicator Data'!F169/VLOOKUP('Impact of the crisis'!$E172,'Country Indicator Data'!$B$4:$P$300,15,FALSE)))</f>
        <v>1</v>
      </c>
      <c r="H172" s="147">
        <f t="shared" si="65"/>
        <v>5</v>
      </c>
      <c r="I172" s="147">
        <f t="shared" si="66"/>
        <v>4.95</v>
      </c>
      <c r="J172" s="147">
        <f>IF('Crisis Indicator Data'!G169="x","x",IF(LOG('Crisis Indicator Data'!G169)&lt;J$4,0,IF(LOG('Crisis Indicator Data'!G169)&gt;J$3,5,ROUND(5-(J$3-LOG('Crisis Indicator Data'!G169))/(J$3-J$4)*5,1))))</f>
        <v>4.8</v>
      </c>
      <c r="K172" s="165">
        <f>IF('Crisis Indicator Data'!G169="x","x",IF(LEN(E172)&gt;3,('Crisis Indicator Data'!G169/VLOOKUP('Impact of the crisis'!$C172,'Regional Crises'!$B$1:$R$66,5,FALSE)),'Crisis Indicator Data'!G169/VLOOKUP('Impact of the crisis'!$E172,'Country Indicator Data'!$B$4:$P$300,14,FALSE)))</f>
        <v>1</v>
      </c>
      <c r="L172" s="147">
        <f t="shared" si="67"/>
        <v>5</v>
      </c>
      <c r="M172" s="147">
        <f t="shared" si="68"/>
        <v>4.9000000000000004</v>
      </c>
      <c r="N172" s="147">
        <f t="shared" si="69"/>
        <v>4.9000000000000004</v>
      </c>
      <c r="O172" s="147">
        <f>IF('Crisis Indicator Data'!H169="x","x",IF('Crisis Indicator Data'!H169=0,0,IF(LOG('Crisis Indicator Data'!H169)&lt;O$4,0,IF(LOG('Crisis Indicator Data'!H169)&gt;O$3,5,ROUND(5-(O$3-LOG('Crisis Indicator Data'!H169))/(O$3-O$4)*5,1)))))</f>
        <v>4.9000000000000004</v>
      </c>
      <c r="P172" s="165">
        <f>IF('Crisis Indicator Data'!H169="x","x",'Crisis Indicator Data'!H169/'Crisis Indicator Data'!G169)</f>
        <v>1</v>
      </c>
      <c r="Q172" s="147">
        <f t="shared" si="70"/>
        <v>5</v>
      </c>
      <c r="R172" s="147">
        <f t="shared" si="71"/>
        <v>4.95</v>
      </c>
      <c r="S172" s="147">
        <f>IF('Crisis Indicator Data'!I169="x","x",IF('Crisis Indicator Data'!I169=0,0,IF(LOG('Crisis Indicator Data'!I169)&lt;S$4,0,IF(LOG('Crisis Indicator Data'!I169)&gt;S$3,5,ROUND(5-(S$3-LOG('Crisis Indicator Data'!I169))/(S$3-S$4)*5,1)))))</f>
        <v>5</v>
      </c>
      <c r="T172" s="165">
        <f>IF('Crisis Indicator Data'!H169="x","x",IF('Crisis Indicator Data'!I169="x","x",'Crisis Indicator Data'!I169/'Crisis Indicator Data'!H169))</f>
        <v>0.27287824182036607</v>
      </c>
      <c r="U172" s="147">
        <f t="shared" si="72"/>
        <v>5</v>
      </c>
      <c r="V172" s="147">
        <f t="shared" si="73"/>
        <v>5</v>
      </c>
      <c r="W172" s="147">
        <f>IF('Crisis Indicator Data'!L169="x","x",IF('Crisis Indicator Data'!L169=0,0,IF(LOG('Crisis Indicator Data'!L169)&lt;W$4,0,IF(LOG('Crisis Indicator Data'!L169)&gt;W$3,5,ROUND(5-(W$3-LOG('Crisis Indicator Data'!L169))/(W$3-W$4)*5,1)))))</f>
        <v>3.4</v>
      </c>
      <c r="X172" s="166">
        <f>IF(OR('Crisis Indicator Data'!L169="x",'Crisis Indicator Data'!H169="x"),"x",'Crisis Indicator Data'!L169/'Crisis Indicator Data'!H169)</f>
        <v>9.1866299201469869E-6</v>
      </c>
      <c r="Y172" s="147">
        <f t="shared" si="74"/>
        <v>0.5</v>
      </c>
      <c r="Z172" s="147">
        <f t="shared" si="75"/>
        <v>2</v>
      </c>
      <c r="AA172" s="147">
        <f t="shared" si="76"/>
        <v>3.9</v>
      </c>
      <c r="AB172" s="167">
        <f t="shared" si="77"/>
        <v>4.5</v>
      </c>
    </row>
    <row r="173" spans="1:28" x14ac:dyDescent="0.25">
      <c r="A173" s="175" t="str">
        <f>'Crisis Indicator Data'!A170</f>
        <v>Conflict in Yemen</v>
      </c>
      <c r="B173" s="176" t="str">
        <f>'Crisis Indicator Data'!B170</f>
        <v>Conflict</v>
      </c>
      <c r="C173" s="176" t="str">
        <f>'Crisis Indicator Data'!C170</f>
        <v>YEM001</v>
      </c>
      <c r="D173" s="176" t="str">
        <f>'Crisis Indicator Data'!D170</f>
        <v>Yemen</v>
      </c>
      <c r="E173" s="177" t="str">
        <f>'Crisis Indicator Data'!E170</f>
        <v>YEM</v>
      </c>
      <c r="F173" s="168">
        <f>IF('Crisis Indicator Data'!F170="x","x",IF(LOG('Crisis Indicator Data'!F170)&lt;F$4,0,IF(LOG('Crisis Indicator Data'!F170)&gt;F$3,5,ROUND(5-(F$3-LOG('Crisis Indicator Data'!F170))/(F$3-F$4)*5,1))))</f>
        <v>4.5</v>
      </c>
      <c r="G173" s="165">
        <f>IF('Crisis Indicator Data'!F170="x","x",IF(LEN(E173)&gt;3,('Crisis Indicator Data'!F170/VLOOKUP('Impact of the crisis'!$C173,'Regional Crises'!$B$1:$R$66,4,FALSE)),'Crisis Indicator Data'!F170/VLOOKUP('Impact of the crisis'!$E173,'Country Indicator Data'!$B$4:$P$300,15,FALSE)))</f>
        <v>1</v>
      </c>
      <c r="H173" s="147">
        <f t="shared" si="65"/>
        <v>5</v>
      </c>
      <c r="I173" s="147">
        <f t="shared" si="66"/>
        <v>4.75</v>
      </c>
      <c r="J173" s="147">
        <f>IF('Crisis Indicator Data'!G170="x","x",IF(LOG('Crisis Indicator Data'!G170)&lt;J$4,0,IF(LOG('Crisis Indicator Data'!G170)&gt;J$3,5,ROUND(5-(J$3-LOG('Crisis Indicator Data'!G170))/(J$3-J$4)*5,1))))</f>
        <v>5</v>
      </c>
      <c r="K173" s="165">
        <f>IF('Crisis Indicator Data'!G170="x","x",IF(LEN(E173)&gt;3,('Crisis Indicator Data'!G170/VLOOKUP('Impact of the crisis'!$C173,'Regional Crises'!$B$1:$R$66,5,FALSE)),'Crisis Indicator Data'!G170/VLOOKUP('Impact of the crisis'!$E173,'Country Indicator Data'!$B$4:$P$300,14,FALSE)))</f>
        <v>0.97634804285247945</v>
      </c>
      <c r="L173" s="147">
        <f t="shared" si="67"/>
        <v>4.9000000000000004</v>
      </c>
      <c r="M173" s="147">
        <f t="shared" si="68"/>
        <v>4.95</v>
      </c>
      <c r="N173" s="147">
        <f t="shared" si="69"/>
        <v>4.9000000000000004</v>
      </c>
      <c r="O173" s="147">
        <f>IF('Crisis Indicator Data'!H170="x","x",IF('Crisis Indicator Data'!H170=0,0,IF(LOG('Crisis Indicator Data'!H170)&lt;O$4,0,IF(LOG('Crisis Indicator Data'!H170)&gt;O$3,5,ROUND(5-(O$3-LOG('Crisis Indicator Data'!H170))/(O$3-O$4)*5,1)))))</f>
        <v>4.9000000000000004</v>
      </c>
      <c r="P173" s="165">
        <f>IF('Crisis Indicator Data'!H170="x","x",'Crisis Indicator Data'!H170/'Crisis Indicator Data'!G170)</f>
        <v>0.84802431610942253</v>
      </c>
      <c r="Q173" s="147">
        <f t="shared" si="70"/>
        <v>4.2</v>
      </c>
      <c r="R173" s="147">
        <f t="shared" si="71"/>
        <v>4.5500000000000007</v>
      </c>
      <c r="S173" s="147">
        <f>IF('Crisis Indicator Data'!I170="x","x",IF('Crisis Indicator Data'!I170=0,0,IF(LOG('Crisis Indicator Data'!I170)&lt;S$4,0,IF(LOG('Crisis Indicator Data'!I170)&gt;S$3,5,ROUND(5-(S$3-LOG('Crisis Indicator Data'!I170))/(S$3-S$4)*5,1)))))</f>
        <v>5</v>
      </c>
      <c r="T173" s="165">
        <f>IF('Crisis Indicator Data'!H170="x","x",IF('Crisis Indicator Data'!I170="x","x",'Crisis Indicator Data'!I170/'Crisis Indicator Data'!H170))</f>
        <v>0.21888888888888888</v>
      </c>
      <c r="U173" s="147">
        <f t="shared" si="72"/>
        <v>5</v>
      </c>
      <c r="V173" s="147">
        <f t="shared" si="73"/>
        <v>5</v>
      </c>
      <c r="W173" s="147">
        <f>IF('Crisis Indicator Data'!L170="x","x",IF('Crisis Indicator Data'!L170=0,0,IF(LOG('Crisis Indicator Data'!L170)&lt;W$4,0,IF(LOG('Crisis Indicator Data'!L170)&gt;W$3,5,ROUND(5-(W$3-LOG('Crisis Indicator Data'!L170))/(W$3-W$4)*5,1)))))</f>
        <v>4.5</v>
      </c>
      <c r="X173" s="166">
        <f>IF(OR('Crisis Indicator Data'!L170="x",'Crisis Indicator Data'!H170="x"),"x",'Crisis Indicator Data'!L170/'Crisis Indicator Data'!H170)</f>
        <v>5.3727598566308243E-5</v>
      </c>
      <c r="Y173" s="147">
        <f t="shared" si="74"/>
        <v>2.7</v>
      </c>
      <c r="Z173" s="147">
        <f t="shared" si="75"/>
        <v>3.6</v>
      </c>
      <c r="AA173" s="147">
        <f t="shared" si="76"/>
        <v>4.4000000000000004</v>
      </c>
      <c r="AB173" s="167">
        <f t="shared" si="77"/>
        <v>4.5</v>
      </c>
    </row>
    <row r="174" spans="1:28" x14ac:dyDescent="0.25">
      <c r="A174" s="175" t="str">
        <f>'Crisis Indicator Data'!A171</f>
        <v>Mixed migration flows in Yemen</v>
      </c>
      <c r="B174" s="176" t="str">
        <f>'Crisis Indicator Data'!B171</f>
        <v>Displacement</v>
      </c>
      <c r="C174" s="176" t="str">
        <f>'Crisis Indicator Data'!C171</f>
        <v>YEM002</v>
      </c>
      <c r="D174" s="176" t="str">
        <f>'Crisis Indicator Data'!D171</f>
        <v>Yemen</v>
      </c>
      <c r="E174" s="177" t="str">
        <f>'Crisis Indicator Data'!E171</f>
        <v>YEM</v>
      </c>
      <c r="F174" s="168">
        <f>IF('Crisis Indicator Data'!F171="x","x",IF(LOG('Crisis Indicator Data'!F171)&lt;F$4,0,IF(LOG('Crisis Indicator Data'!F171)&gt;F$3,5,ROUND(5-(F$3-LOG('Crisis Indicator Data'!F171))/(F$3-F$4)*5,1))))</f>
        <v>2.8</v>
      </c>
      <c r="G174" s="165">
        <f>IF('Crisis Indicator Data'!F171="x","x",IF(LEN(E174)&gt;3,('Crisis Indicator Data'!F171/VLOOKUP('Impact of the crisis'!$C174,'Regional Crises'!$B$1:$R$66,4,FALSE)),'Crisis Indicator Data'!F171/VLOOKUP('Impact of the crisis'!$E174,'Country Indicator Data'!$B$4:$P$300,15,FALSE)))</f>
        <v>8.881186431047218E-2</v>
      </c>
      <c r="H174" s="147">
        <f t="shared" si="65"/>
        <v>0.4</v>
      </c>
      <c r="I174" s="147">
        <f t="shared" si="66"/>
        <v>1.5999999999999999</v>
      </c>
      <c r="J174" s="147">
        <f>IF('Crisis Indicator Data'!G171="x","x",IF(LOG('Crisis Indicator Data'!G171)&lt;J$4,0,IF(LOG('Crisis Indicator Data'!G171)&gt;J$3,5,ROUND(5-(J$3-LOG('Crisis Indicator Data'!G171))/(J$3-J$4)*5,1))))</f>
        <v>2.7</v>
      </c>
      <c r="K174" s="165">
        <f>IF('Crisis Indicator Data'!G171="x","x",IF(LEN(E174)&gt;3,('Crisis Indicator Data'!G171/VLOOKUP('Impact of the crisis'!$C174,'Regional Crises'!$B$1:$R$66,5,FALSE)),'Crisis Indicator Data'!G171/VLOOKUP('Impact of the crisis'!$E174,'Country Indicator Data'!$B$4:$P$300,14,FALSE)))</f>
        <v>0.18526871828352673</v>
      </c>
      <c r="L174" s="147">
        <f t="shared" si="67"/>
        <v>0.9</v>
      </c>
      <c r="M174" s="147">
        <f t="shared" si="68"/>
        <v>1.8</v>
      </c>
      <c r="N174" s="147">
        <f t="shared" si="69"/>
        <v>1.7</v>
      </c>
      <c r="O174" s="147">
        <f>IF('Crisis Indicator Data'!H171="x","x",IF('Crisis Indicator Data'!H171=0,0,IF(LOG('Crisis Indicator Data'!H171)&lt;O$4,0,IF(LOG('Crisis Indicator Data'!H171)&gt;O$3,5,ROUND(5-(O$3-LOG('Crisis Indicator Data'!H171))/(O$3-O$4)*5,1)))))</f>
        <v>1.6</v>
      </c>
      <c r="P174" s="165">
        <f>IF('Crisis Indicator Data'!H171="x","x",'Crisis Indicator Data'!H171/'Crisis Indicator Data'!G171)</f>
        <v>4.5010411661060387E-2</v>
      </c>
      <c r="Q174" s="147">
        <f t="shared" si="70"/>
        <v>0.2</v>
      </c>
      <c r="R174" s="147">
        <f t="shared" si="71"/>
        <v>0.9</v>
      </c>
      <c r="S174" s="147">
        <f>IF('Crisis Indicator Data'!I171="x","x",IF('Crisis Indicator Data'!I171=0,0,IF(LOG('Crisis Indicator Data'!I171)&lt;S$4,0,IF(LOG('Crisis Indicator Data'!I171)&gt;S$3,5,ROUND(5-(S$3-LOG('Crisis Indicator Data'!I171))/(S$3-S$4)*5,1)))))</f>
        <v>3.5</v>
      </c>
      <c r="T174" s="165">
        <f>IF('Crisis Indicator Data'!H171="x","x",IF('Crisis Indicator Data'!I171="x","x",'Crisis Indicator Data'!I171/'Crisis Indicator Data'!H171))</f>
        <v>1</v>
      </c>
      <c r="U174" s="147">
        <f t="shared" si="72"/>
        <v>5</v>
      </c>
      <c r="V174" s="147">
        <f t="shared" si="73"/>
        <v>4.3</v>
      </c>
      <c r="W174" s="147">
        <f>IF('Crisis Indicator Data'!L171="x","x",IF('Crisis Indicator Data'!L171=0,0,IF(LOG('Crisis Indicator Data'!L171)&lt;W$4,0,IF(LOG('Crisis Indicator Data'!L171)&gt;W$3,5,ROUND(5-(W$3-LOG('Crisis Indicator Data'!L171))/(W$3-W$4)*5,1)))))</f>
        <v>2.8</v>
      </c>
      <c r="X174" s="166">
        <f>IF(OR('Crisis Indicator Data'!L171="x",'Crisis Indicator Data'!H171="x"),"x",'Crisis Indicator Data'!L171/'Crisis Indicator Data'!H171)</f>
        <v>3.0960854092526688E-4</v>
      </c>
      <c r="Y174" s="147">
        <f t="shared" si="74"/>
        <v>5</v>
      </c>
      <c r="Z174" s="147">
        <f t="shared" si="75"/>
        <v>3.9</v>
      </c>
      <c r="AA174" s="147">
        <f t="shared" si="76"/>
        <v>4.0999999999999996</v>
      </c>
      <c r="AB174" s="167">
        <f t="shared" si="77"/>
        <v>2.9</v>
      </c>
    </row>
    <row r="175" spans="1:28" x14ac:dyDescent="0.25">
      <c r="A175" s="175" t="str">
        <f>'Crisis Indicator Data'!A172</f>
        <v>Drought in Zambia</v>
      </c>
      <c r="B175" s="176" t="str">
        <f>'Crisis Indicator Data'!B172</f>
        <v>Drought</v>
      </c>
      <c r="C175" s="176" t="str">
        <f>'Crisis Indicator Data'!C172</f>
        <v>ZMB002</v>
      </c>
      <c r="D175" s="176" t="str">
        <f>'Crisis Indicator Data'!D172</f>
        <v>Zambia</v>
      </c>
      <c r="E175" s="177" t="str">
        <f>'Crisis Indicator Data'!E172</f>
        <v>ZMB</v>
      </c>
      <c r="F175" s="168">
        <f>IF('Crisis Indicator Data'!F172="x","x",IF(LOG('Crisis Indicator Data'!F172)&lt;F$4,0,IF(LOG('Crisis Indicator Data'!F172)&gt;F$3,5,ROUND(5-(F$3-LOG('Crisis Indicator Data'!F172))/(F$3-F$4)*5,1))))</f>
        <v>4.8</v>
      </c>
      <c r="G175" s="165">
        <f>IF('Crisis Indicator Data'!F172="x","x",IF(LEN(E175)&gt;3,('Crisis Indicator Data'!F172/VLOOKUP('Impact of the crisis'!$C175,'Regional Crises'!$B$1:$R$66,4,FALSE)),'Crisis Indicator Data'!F172/VLOOKUP('Impact of the crisis'!$E175,'Country Indicator Data'!$B$4:$P$300,15,FALSE)))</f>
        <v>1.0124134034625163</v>
      </c>
      <c r="H175" s="147">
        <f t="shared" si="65"/>
        <v>5</v>
      </c>
      <c r="I175" s="147">
        <f t="shared" si="66"/>
        <v>4.9000000000000004</v>
      </c>
      <c r="J175" s="147">
        <f>IF('Crisis Indicator Data'!G172="x","x",IF(LOG('Crisis Indicator Data'!G172)&lt;J$4,0,IF(LOG('Crisis Indicator Data'!G172)&gt;J$3,5,ROUND(5-(J$3-LOG('Crisis Indicator Data'!G172))/(J$3-J$4)*5,1))))</f>
        <v>3.2</v>
      </c>
      <c r="K175" s="165">
        <f>IF('Crisis Indicator Data'!G172="x","x",IF(LEN(E175)&gt;3,('Crisis Indicator Data'!G172/VLOOKUP('Impact of the crisis'!$C175,'Regional Crises'!$B$1:$R$66,5,FALSE)),'Crisis Indicator Data'!G172/VLOOKUP('Impact of the crisis'!$E175,'Country Indicator Data'!$B$4:$P$300,14,FALSE)))</f>
        <v>0.43945303095960325</v>
      </c>
      <c r="L175" s="147">
        <f t="shared" si="67"/>
        <v>2.2000000000000002</v>
      </c>
      <c r="M175" s="147">
        <f t="shared" si="68"/>
        <v>2.7</v>
      </c>
      <c r="N175" s="147">
        <f t="shared" si="69"/>
        <v>4.0999999999999996</v>
      </c>
      <c r="O175" s="147">
        <f>IF('Crisis Indicator Data'!H172="x","x",IF('Crisis Indicator Data'!H172=0,0,IF(LOG('Crisis Indicator Data'!H172)&lt;O$4,0,IF(LOG('Crisis Indicator Data'!H172)&gt;O$3,5,ROUND(5-(O$3-LOG('Crisis Indicator Data'!H172))/(O$3-O$4)*5,1)))))</f>
        <v>4.0999999999999996</v>
      </c>
      <c r="P175" s="165">
        <f>IF('Crisis Indicator Data'!H172="x","x",'Crisis Indicator Data'!H172/'Crisis Indicator Data'!G172)</f>
        <v>0.93710967459187022</v>
      </c>
      <c r="Q175" s="147">
        <f t="shared" si="70"/>
        <v>4.7</v>
      </c>
      <c r="R175" s="147">
        <f t="shared" si="71"/>
        <v>4.4000000000000004</v>
      </c>
      <c r="S175" s="147">
        <f>IF('Crisis Indicator Data'!I172="x","x",IF('Crisis Indicator Data'!I172=0,0,IF(LOG('Crisis Indicator Data'!I172)&lt;S$4,0,IF(LOG('Crisis Indicator Data'!I172)&gt;S$3,5,ROUND(5-(S$3-LOG('Crisis Indicator Data'!I172))/(S$3-S$4)*5,1)))))</f>
        <v>0</v>
      </c>
      <c r="T175" s="165">
        <f>IF('Crisis Indicator Data'!H172="x","x",IF('Crisis Indicator Data'!I172="x","x",'Crisis Indicator Data'!I172/'Crisis Indicator Data'!H172))</f>
        <v>0</v>
      </c>
      <c r="U175" s="147">
        <f t="shared" si="72"/>
        <v>0</v>
      </c>
      <c r="V175" s="147">
        <f t="shared" si="73"/>
        <v>0</v>
      </c>
      <c r="W175" s="147">
        <f>IF('Crisis Indicator Data'!L172="x","x",IF('Crisis Indicator Data'!L172=0,0,IF(LOG('Crisis Indicator Data'!L172)&lt;W$4,0,IF(LOG('Crisis Indicator Data'!L172)&gt;W$3,5,ROUND(5-(W$3-LOG('Crisis Indicator Data'!L172))/(W$3-W$4)*5,1)))))</f>
        <v>1.4</v>
      </c>
      <c r="X175" s="166">
        <f>IF(OR('Crisis Indicator Data'!L172="x",'Crisis Indicator Data'!H172="x"),"x",'Crisis Indicator Data'!L172/'Crisis Indicator Data'!H172)</f>
        <v>1.0522623640827779E-6</v>
      </c>
      <c r="Y175" s="147">
        <f t="shared" si="74"/>
        <v>0.1</v>
      </c>
      <c r="Z175" s="147">
        <f t="shared" si="75"/>
        <v>0.8</v>
      </c>
      <c r="AA175" s="147">
        <f t="shared" si="76"/>
        <v>0.4</v>
      </c>
      <c r="AB175" s="167">
        <f t="shared" si="77"/>
        <v>3</v>
      </c>
    </row>
    <row r="176" spans="1:28" x14ac:dyDescent="0.25">
      <c r="A176" s="175" t="str">
        <f>'Crisis Indicator Data'!A173</f>
        <v>Complex crisis in Zimbabwe</v>
      </c>
      <c r="B176" s="176" t="str">
        <f>'Crisis Indicator Data'!B173</f>
        <v>Socio-political,Drought</v>
      </c>
      <c r="C176" s="176" t="str">
        <f>'Crisis Indicator Data'!C173</f>
        <v>ZWE001</v>
      </c>
      <c r="D176" s="176" t="str">
        <f>'Crisis Indicator Data'!D173</f>
        <v>Zimbabwe</v>
      </c>
      <c r="E176" s="177" t="str">
        <f>'Crisis Indicator Data'!E173</f>
        <v>ZWE</v>
      </c>
      <c r="F176" s="168">
        <f>IF('Crisis Indicator Data'!F173="x","x",IF(LOG('Crisis Indicator Data'!F173)&lt;F$4,0,IF(LOG('Crisis Indicator Data'!F173)&gt;F$3,5,ROUND(5-(F$3-LOG('Crisis Indicator Data'!F173))/(F$3-F$4)*5,1))))</f>
        <v>4.3</v>
      </c>
      <c r="G176" s="165">
        <f>IF('Crisis Indicator Data'!F173="x","x",IF(LEN(E176)&gt;3,('Crisis Indicator Data'!F173/VLOOKUP('Impact of the crisis'!$C176,'Regional Crises'!$B$1:$R$66,4,FALSE)),'Crisis Indicator Data'!F173/VLOOKUP('Impact of the crisis'!$E176,'Country Indicator Data'!$B$4:$P$300,15,FALSE)))</f>
        <v>1</v>
      </c>
      <c r="H176" s="147">
        <f t="shared" si="65"/>
        <v>5</v>
      </c>
      <c r="I176" s="147">
        <f t="shared" si="66"/>
        <v>4.6500000000000004</v>
      </c>
      <c r="J176" s="147">
        <f>IF('Crisis Indicator Data'!G173="x","x",IF(LOG('Crisis Indicator Data'!G173)&lt;J$4,0,IF(LOG('Crisis Indicator Data'!G173)&gt;J$3,5,ROUND(5-(J$3-LOG('Crisis Indicator Data'!G173))/(J$3-J$4)*5,1))))</f>
        <v>4.0999999999999996</v>
      </c>
      <c r="K176" s="165">
        <f>IF('Crisis Indicator Data'!G173="x","x",IF(LEN(E176)&gt;3,('Crisis Indicator Data'!G173/VLOOKUP('Impact of the crisis'!$C176,'Regional Crises'!$B$1:$R$66,5,FALSE)),'Crisis Indicator Data'!G173/VLOOKUP('Impact of the crisis'!$E176,'Country Indicator Data'!$B$4:$P$300,14,FALSE)))</f>
        <v>1</v>
      </c>
      <c r="L176" s="147">
        <f t="shared" si="67"/>
        <v>5</v>
      </c>
      <c r="M176" s="147">
        <f t="shared" si="68"/>
        <v>4.55</v>
      </c>
      <c r="N176" s="147">
        <f t="shared" si="69"/>
        <v>4.5999999999999996</v>
      </c>
      <c r="O176" s="147">
        <f>IF('Crisis Indicator Data'!H173="x","x",IF('Crisis Indicator Data'!H173=0,0,IF(LOG('Crisis Indicator Data'!H173)&lt;O$4,0,IF(LOG('Crisis Indicator Data'!H173)&gt;O$3,5,ROUND(5-(O$3-LOG('Crisis Indicator Data'!H173))/(O$3-O$4)*5,1)))))</f>
        <v>4.5</v>
      </c>
      <c r="P176" s="165">
        <f>IF('Crisis Indicator Data'!H173="x","x",'Crisis Indicator Data'!H173/'Crisis Indicator Data'!G173)</f>
        <v>1</v>
      </c>
      <c r="Q176" s="147">
        <f t="shared" si="70"/>
        <v>5</v>
      </c>
      <c r="R176" s="147">
        <f t="shared" si="71"/>
        <v>4.75</v>
      </c>
      <c r="S176" s="147">
        <f>IF('Crisis Indicator Data'!I173="x","x",IF('Crisis Indicator Data'!I173=0,0,IF(LOG('Crisis Indicator Data'!I173)&lt;S$4,0,IF(LOG('Crisis Indicator Data'!I173)&gt;S$3,5,ROUND(5-(S$3-LOG('Crisis Indicator Data'!I173))/(S$3-S$4)*5,1)))))</f>
        <v>2</v>
      </c>
      <c r="T176" s="165">
        <f>IF('Crisis Indicator Data'!H173="x","x",IF('Crisis Indicator Data'!I173="x","x",'Crisis Indicator Data'!I173/'Crisis Indicator Data'!H173))</f>
        <v>1.488804192472606E-3</v>
      </c>
      <c r="U176" s="147">
        <f t="shared" si="72"/>
        <v>0</v>
      </c>
      <c r="V176" s="147">
        <f t="shared" si="73"/>
        <v>1</v>
      </c>
      <c r="W176" s="147">
        <f>IF('Crisis Indicator Data'!L173="x","x",IF('Crisis Indicator Data'!L173=0,0,IF(LOG('Crisis Indicator Data'!L173)&lt;W$4,0,IF(LOG('Crisis Indicator Data'!L173)&gt;W$3,5,ROUND(5-(W$3-LOG('Crisis Indicator Data'!L173))/(W$3-W$4)*5,1)))))</f>
        <v>1.9</v>
      </c>
      <c r="X176" s="166">
        <f>IF(OR('Crisis Indicator Data'!L173="x",'Crisis Indicator Data'!H173="x"),"x",'Crisis Indicator Data'!L173/'Crisis Indicator Data'!H173)</f>
        <v>1.1910433539780848E-6</v>
      </c>
      <c r="Y176" s="147">
        <f t="shared" si="74"/>
        <v>0.1</v>
      </c>
      <c r="Z176" s="147">
        <f t="shared" si="75"/>
        <v>1</v>
      </c>
      <c r="AA176" s="147">
        <f t="shared" si="76"/>
        <v>1</v>
      </c>
      <c r="AB176" s="167">
        <f t="shared" si="77"/>
        <v>3.4</v>
      </c>
    </row>
  </sheetData>
  <mergeCells count="1">
    <mergeCell ref="A1:AB1"/>
  </mergeCells>
  <conditionalFormatting sqref="A1:XFD1048576">
    <cfRule type="containsBlanks" priority="1" stopIfTrue="1">
      <formula>LEN(TRIM(A1))=0</formula>
    </cfRule>
  </conditionalFormatting>
  <conditionalFormatting sqref="F6:F300">
    <cfRule type="cellIs" dxfId="69" priority="92" stopIfTrue="1" operator="between">
      <formula>4</formula>
      <formula>5</formula>
    </cfRule>
    <cfRule type="cellIs" dxfId="68" priority="96" stopIfTrue="1" operator="between">
      <formula>0</formula>
      <formula>1</formula>
    </cfRule>
    <cfRule type="cellIs" dxfId="67" priority="95" stopIfTrue="1" operator="between">
      <formula>1</formula>
      <formula>2</formula>
    </cfRule>
    <cfRule type="cellIs" dxfId="66" priority="94" stopIfTrue="1" operator="between">
      <formula>2</formula>
      <formula>3</formula>
    </cfRule>
    <cfRule type="cellIs" dxfId="65" priority="93" stopIfTrue="1" operator="between">
      <formula>3</formula>
      <formula>4</formula>
    </cfRule>
  </conditionalFormatting>
  <conditionalFormatting sqref="H6:J300">
    <cfRule type="cellIs" dxfId="64" priority="76" stopIfTrue="1" operator="between">
      <formula>0</formula>
      <formula>1</formula>
    </cfRule>
    <cfRule type="cellIs" dxfId="63" priority="75" stopIfTrue="1" operator="between">
      <formula>1</formula>
      <formula>2</formula>
    </cfRule>
    <cfRule type="cellIs" dxfId="62" priority="74" stopIfTrue="1" operator="between">
      <formula>2</formula>
      <formula>3</formula>
    </cfRule>
    <cfRule type="cellIs" dxfId="61" priority="73" stopIfTrue="1" operator="between">
      <formula>3</formula>
      <formula>4</formula>
    </cfRule>
    <cfRule type="cellIs" dxfId="60" priority="72" stopIfTrue="1" operator="between">
      <formula>4</formula>
      <formula>5</formula>
    </cfRule>
  </conditionalFormatting>
  <conditionalFormatting sqref="K6:K300">
    <cfRule type="cellIs" priority="101" stopIfTrue="1" operator="equal">
      <formula>"x"</formula>
    </cfRule>
  </conditionalFormatting>
  <conditionalFormatting sqref="L6:O300">
    <cfRule type="cellIs" dxfId="59" priority="54" stopIfTrue="1" operator="between">
      <formula>2</formula>
      <formula>3</formula>
    </cfRule>
    <cfRule type="cellIs" dxfId="58" priority="55" stopIfTrue="1" operator="between">
      <formula>1</formula>
      <formula>2</formula>
    </cfRule>
    <cfRule type="cellIs" dxfId="57" priority="56" stopIfTrue="1" operator="between">
      <formula>0</formula>
      <formula>1</formula>
    </cfRule>
    <cfRule type="cellIs" dxfId="56" priority="52" stopIfTrue="1" operator="between">
      <formula>4</formula>
      <formula>5</formula>
    </cfRule>
    <cfRule type="cellIs" dxfId="55" priority="53" stopIfTrue="1" operator="between">
      <formula>3</formula>
      <formula>4</formula>
    </cfRule>
  </conditionalFormatting>
  <conditionalFormatting sqref="P6:P300">
    <cfRule type="cellIs" priority="99" stopIfTrue="1" operator="equal">
      <formula>"x"</formula>
    </cfRule>
  </conditionalFormatting>
  <conditionalFormatting sqref="Q6:S300">
    <cfRule type="cellIs" dxfId="54" priority="41" stopIfTrue="1" operator="between">
      <formula>0</formula>
      <formula>1</formula>
    </cfRule>
    <cfRule type="cellIs" dxfId="53" priority="40" stopIfTrue="1" operator="between">
      <formula>1</formula>
      <formula>2</formula>
    </cfRule>
    <cfRule type="cellIs" dxfId="52" priority="39" stopIfTrue="1" operator="between">
      <formula>2</formula>
      <formula>3</formula>
    </cfRule>
    <cfRule type="cellIs" dxfId="51" priority="38" stopIfTrue="1" operator="between">
      <formula>3</formula>
      <formula>4</formula>
    </cfRule>
    <cfRule type="cellIs" dxfId="50" priority="37" stopIfTrue="1" operator="between">
      <formula>4</formula>
      <formula>5</formula>
    </cfRule>
  </conditionalFormatting>
  <conditionalFormatting sqref="T6:T300">
    <cfRule type="cellIs" priority="97" stopIfTrue="1" operator="equal">
      <formula>"x"</formula>
    </cfRule>
  </conditionalFormatting>
  <conditionalFormatting sqref="U6:W300">
    <cfRule type="cellIs" dxfId="49" priority="22" stopIfTrue="1" operator="between">
      <formula>4</formula>
      <formula>5</formula>
    </cfRule>
    <cfRule type="cellIs" dxfId="48" priority="26" stopIfTrue="1" operator="between">
      <formula>0</formula>
      <formula>1</formula>
    </cfRule>
    <cfRule type="cellIs" dxfId="47" priority="25" stopIfTrue="1" operator="between">
      <formula>1</formula>
      <formula>2</formula>
    </cfRule>
    <cfRule type="cellIs" dxfId="46" priority="24" stopIfTrue="1" operator="between">
      <formula>2</formula>
      <formula>3</formula>
    </cfRule>
    <cfRule type="cellIs" dxfId="45" priority="23" stopIfTrue="1" operator="between">
      <formula>3</formula>
      <formula>4</formula>
    </cfRule>
  </conditionalFormatting>
  <conditionalFormatting sqref="Y6:AB300">
    <cfRule type="cellIs" dxfId="44" priority="2" stopIfTrue="1" operator="between">
      <formula>4</formula>
      <formula>5</formula>
    </cfRule>
    <cfRule type="cellIs" dxfId="43" priority="3" stopIfTrue="1" operator="between">
      <formula>3</formula>
      <formula>4</formula>
    </cfRule>
    <cfRule type="cellIs" dxfId="42" priority="4" stopIfTrue="1" operator="between">
      <formula>2</formula>
      <formula>3</formula>
    </cfRule>
    <cfRule type="cellIs" dxfId="41" priority="5" stopIfTrue="1" operator="between">
      <formula>1</formula>
      <formula>2</formula>
    </cfRule>
    <cfRule type="cellIs" dxfId="40" priority="6" stopIfTrue="1" operator="between">
      <formula>0</formula>
      <formula>1</formula>
    </cfRule>
  </conditionalFormatting>
  <pageMargins left="0.70866141732283472" right="0.70866141732283472" top="0.74803149606299213" bottom="0.74803149606299213" header="0.31496062992125978" footer="0.31496062992125978"/>
  <pageSetup paperSize="8" scale="57" fitToHeight="2" orientation="landscape"/>
  <drawing r:id="rId1"/>
  <pictur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842066"/>
  </sheetPr>
  <dimension ref="A1:R176"/>
  <sheetViews>
    <sheetView topLeftCell="E288" workbookViewId="0">
      <selection activeCell="Q300" sqref="Q300"/>
    </sheetView>
  </sheetViews>
  <sheetFormatPr defaultColWidth="9.42578125" defaultRowHeight="15" x14ac:dyDescent="0.25"/>
  <cols>
    <col min="1" max="1" width="36.42578125" customWidth="1"/>
    <col min="2" max="2" width="26" bestFit="1" customWidth="1"/>
    <col min="3" max="3" width="10.42578125" bestFit="1" customWidth="1"/>
    <col min="4" max="4" width="13.42578125" customWidth="1"/>
    <col min="5" max="5" width="11" customWidth="1"/>
    <col min="6" max="18" width="10" style="243" customWidth="1"/>
  </cols>
  <sheetData>
    <row r="1" spans="1:18" ht="15.6" customHeight="1" thickBot="1" x14ac:dyDescent="0.3">
      <c r="A1" s="298"/>
      <c r="B1" s="295"/>
      <c r="C1" s="295"/>
      <c r="D1" s="295"/>
      <c r="E1" s="295"/>
      <c r="F1" s="296"/>
      <c r="G1" s="296"/>
      <c r="H1" s="296"/>
      <c r="I1" s="296"/>
      <c r="J1" s="296"/>
      <c r="K1" s="296"/>
      <c r="L1" s="296"/>
      <c r="M1" s="296"/>
      <c r="N1" s="296"/>
      <c r="O1" s="296"/>
      <c r="P1" s="296"/>
      <c r="Q1" s="296"/>
      <c r="R1" s="296"/>
    </row>
    <row r="2" spans="1:18" s="24" customFormat="1" ht="110.85" customHeight="1" thickBot="1" x14ac:dyDescent="0.25">
      <c r="A2" s="3"/>
      <c r="B2" s="3"/>
      <c r="C2" s="15"/>
      <c r="D2" s="15"/>
      <c r="E2" s="15"/>
      <c r="F2" s="99" t="s">
        <v>9722</v>
      </c>
      <c r="G2" s="99" t="s">
        <v>9723</v>
      </c>
      <c r="H2" s="99" t="s">
        <v>9724</v>
      </c>
      <c r="I2" s="99" t="s">
        <v>9725</v>
      </c>
      <c r="J2" s="100" t="s">
        <v>9726</v>
      </c>
      <c r="K2" s="98" t="s">
        <v>544</v>
      </c>
      <c r="L2" s="101" t="s">
        <v>9727</v>
      </c>
      <c r="M2" s="101" t="s">
        <v>9728</v>
      </c>
      <c r="N2" s="101" t="s">
        <v>9729</v>
      </c>
      <c r="O2" s="101" t="s">
        <v>9730</v>
      </c>
      <c r="P2" s="101" t="s">
        <v>9731</v>
      </c>
      <c r="Q2" s="98" t="s">
        <v>9687</v>
      </c>
      <c r="R2" s="97" t="s">
        <v>9685</v>
      </c>
    </row>
    <row r="3" spans="1:18" x14ac:dyDescent="0.25">
      <c r="A3" s="1"/>
      <c r="B3" s="1"/>
      <c r="C3" s="15"/>
      <c r="D3" s="15"/>
      <c r="E3" s="8" t="s">
        <v>9719</v>
      </c>
      <c r="F3" s="79"/>
      <c r="G3" s="79"/>
      <c r="H3" s="79"/>
      <c r="I3" s="79"/>
      <c r="J3" s="79"/>
      <c r="K3" s="80">
        <v>7</v>
      </c>
      <c r="L3" s="35">
        <v>0.05</v>
      </c>
      <c r="M3" s="35">
        <v>0.05</v>
      </c>
      <c r="N3" s="35">
        <v>0.05</v>
      </c>
      <c r="O3" s="35">
        <v>0.05</v>
      </c>
      <c r="P3" s="35">
        <v>0.05</v>
      </c>
      <c r="Q3" s="79"/>
      <c r="R3" s="79"/>
    </row>
    <row r="4" spans="1:18" x14ac:dyDescent="0.25">
      <c r="A4" s="1"/>
      <c r="B4" s="1"/>
      <c r="C4" s="15"/>
      <c r="D4" s="15"/>
      <c r="E4" s="8" t="s">
        <v>9720</v>
      </c>
      <c r="F4" s="79"/>
      <c r="G4" s="79"/>
      <c r="H4" s="79"/>
      <c r="I4" s="79"/>
      <c r="J4" s="79"/>
      <c r="K4" s="80">
        <v>4</v>
      </c>
      <c r="L4" s="79"/>
      <c r="M4" s="79"/>
      <c r="N4" s="79"/>
      <c r="O4" s="79"/>
      <c r="P4" s="79"/>
      <c r="Q4" s="79"/>
      <c r="R4" s="79"/>
    </row>
    <row r="5" spans="1:18" x14ac:dyDescent="0.25">
      <c r="A5" s="29" t="s">
        <v>9673</v>
      </c>
      <c r="B5" s="29" t="s">
        <v>9678</v>
      </c>
      <c r="C5" s="29" t="s">
        <v>9675</v>
      </c>
      <c r="D5" s="29" t="s">
        <v>9676</v>
      </c>
      <c r="E5" s="30" t="s">
        <v>9721</v>
      </c>
      <c r="F5" s="31"/>
      <c r="G5" s="32"/>
      <c r="H5" s="31"/>
      <c r="I5" s="33"/>
      <c r="J5" s="31"/>
      <c r="K5" s="31"/>
      <c r="L5" s="31"/>
      <c r="M5" s="31"/>
      <c r="N5" s="31"/>
      <c r="O5" s="31"/>
      <c r="P5" s="31"/>
      <c r="Q5" s="31"/>
      <c r="R5" s="31"/>
    </row>
    <row r="6" spans="1:18" x14ac:dyDescent="0.25">
      <c r="A6" s="169" t="str">
        <f>'Crisis Indicator Data'!A3</f>
        <v>Complex crisis in Afghanistan</v>
      </c>
      <c r="B6" s="170" t="str">
        <f>'Crisis Indicator Data'!B3</f>
        <v>Conflict,Violence,Displacement,Drought,Earthquake,Socio-political</v>
      </c>
      <c r="C6" s="170" t="str">
        <f>'Crisis Indicator Data'!C3</f>
        <v>AFG001</v>
      </c>
      <c r="D6" s="170" t="str">
        <f>'Crisis Indicator Data'!D3</f>
        <v>Afghanistan</v>
      </c>
      <c r="E6" s="170" t="str">
        <f>'Crisis Indicator Data'!E3</f>
        <v>AFG</v>
      </c>
      <c r="F6" s="181">
        <f>IF('Crisis Indicator Data'!Q3="x","x",('Crisis Indicator Data'!Q3/1000000))</f>
        <v>0</v>
      </c>
      <c r="G6" s="181">
        <f>IF('Crisis Indicator Data'!R3="x","x",('Crisis Indicator Data'!R3/1000000))</f>
        <v>13.9</v>
      </c>
      <c r="H6" s="181">
        <f>IF('Crisis Indicator Data'!S3="x","x",('Crisis Indicator Data'!S3/1000000))</f>
        <v>14.5</v>
      </c>
      <c r="I6" s="181">
        <f>IF('Crisis Indicator Data'!T3="x","x",('Crisis Indicator Data'!T3/1000000))</f>
        <v>14.7</v>
      </c>
      <c r="J6" s="181">
        <f>IF('Crisis Indicator Data'!U3="x","x",('Crisis Indicator Data'!U3/1000000))</f>
        <v>0</v>
      </c>
      <c r="K6" s="168">
        <f t="shared" ref="K6:K37" si="0">IF(H6="x","x",IF(SUM(H6:J6)=0,0,IF(LOG(SUM(H6:J6)*1000000)&lt;$K$4,0,IF(LOG(SUM(H6:J6)*1000000)&gt;$K$3,5,ROUND(5-(K$3-LOG(SUM(H6:J6)*1000000))/(K$3-K$4)*5,1)))))</f>
        <v>5</v>
      </c>
      <c r="L6" s="165">
        <f>IF(F6="x","x",(F6*1000000/VLOOKUP($C6,'Crisis Indicator Data'!$C$3:$H$198,5,FALSE)))</f>
        <v>0</v>
      </c>
      <c r="M6" s="165">
        <f>IF(G6="x","x",(G6*1000000/VLOOKUP($C6,'Crisis Indicator Data'!$C$3:$H$198,5,FALSE)))</f>
        <v>0.3225058004640371</v>
      </c>
      <c r="N6" s="165">
        <f>IF(H6="x","x",(H6*1000000/VLOOKUP($C6,'Crisis Indicator Data'!$C$3:$H$198,5,FALSE)))</f>
        <v>0.33642691415313225</v>
      </c>
      <c r="O6" s="165">
        <f>IF(I6="x","x",(I6*1000000/VLOOKUP($C6,'Crisis Indicator Data'!$C$3:$H$198,5,FALSE)))</f>
        <v>0.34106728538283065</v>
      </c>
      <c r="P6" s="165">
        <f>IF(J6="x","x",(J6*1000000/VLOOKUP($C6,'Crisis Indicator Data'!$C$3:$H$198,5,FALSE)))</f>
        <v>0</v>
      </c>
      <c r="Q6" s="147">
        <f t="shared" ref="Q6:Q37" si="1">IF(N6="x","x",IF(OR(L6&gt;=$L$3,M6&gt;=$M$3,N6&gt;=$N$3,O6&gt;=$O$3,P6&gt;=$P$3), (IF(VALUE(SUBSTITUTE(P6, "x", "0.0"))&gt;=$P$3, 5, IF((VALUE(SUBSTITUTE(O6, "x", "0.0"))+VALUE(SUBSTITUTE(P6, "x", "0.0")))&gt;=$O$3,4,IF((VALUE(SUBSTITUTE(O6, "x", "0.0"))+VALUE(SUBSTITUTE(P6, "x", "0.0"))+N6)&gt;=$N$3,3,IF((VALUE(SUBSTITUTE(O6, "x", "0.0"))+VALUE(SUBSTITUTE(P6, "x", "0.0"))+N6+VALUE(SUBSTITUTE(M6, "x", "0.0")))&gt;=$M$3,2,1)))))))</f>
        <v>4</v>
      </c>
      <c r="R6" s="147">
        <f t="shared" ref="R6:R37" si="2">IF(Q6="x","x",(AVERAGE(K6,Q6)))</f>
        <v>4.5</v>
      </c>
    </row>
    <row r="7" spans="1:18" x14ac:dyDescent="0.25">
      <c r="A7" s="169" t="str">
        <f>'Crisis Indicator Data'!A4</f>
        <v>Earthquake in Herat Province</v>
      </c>
      <c r="B7" s="170" t="str">
        <f>'Crisis Indicator Data'!B4</f>
        <v>Earthquake</v>
      </c>
      <c r="C7" s="170" t="str">
        <f>'Crisis Indicator Data'!C4</f>
        <v>AFG006</v>
      </c>
      <c r="D7" s="170" t="str">
        <f>'Crisis Indicator Data'!D4</f>
        <v>Afghanistan</v>
      </c>
      <c r="E7" s="170" t="str">
        <f>'Crisis Indicator Data'!E4</f>
        <v>AFG</v>
      </c>
      <c r="F7" s="181">
        <f>IF('Crisis Indicator Data'!Q4="x","x",('Crisis Indicator Data'!Q4/1000000))</f>
        <v>1.9</v>
      </c>
      <c r="G7" s="181">
        <f>IF('Crisis Indicator Data'!R4="x","x",('Crisis Indicator Data'!R4/1000000))</f>
        <v>1.486</v>
      </c>
      <c r="H7" s="181">
        <f>IF('Crisis Indicator Data'!S4="x","x",('Crisis Indicator Data'!S4/1000000))</f>
        <v>0.23200000000000001</v>
      </c>
      <c r="I7" s="181">
        <f>IF('Crisis Indicator Data'!T4="x","x",('Crisis Indicator Data'!T4/1000000))</f>
        <v>4.2999999999999997E-2</v>
      </c>
      <c r="J7" s="181">
        <f>IF('Crisis Indicator Data'!U4="x","x",('Crisis Indicator Data'!U4/1000000))</f>
        <v>0</v>
      </c>
      <c r="K7" s="168">
        <f t="shared" si="0"/>
        <v>2.4</v>
      </c>
      <c r="L7" s="165">
        <f>IF(F7="x","x",(F7*1000000/VLOOKUP($C7,'Crisis Indicator Data'!$C$3:$H$198,5,FALSE)))</f>
        <v>0.54285714285714282</v>
      </c>
      <c r="M7" s="165">
        <f>IF(G7="x","x",(G7*1000000/VLOOKUP($C7,'Crisis Indicator Data'!$C$3:$H$198,5,FALSE)))</f>
        <v>0.42457142857142854</v>
      </c>
      <c r="N7" s="165">
        <f>IF(H7="x","x",(H7*1000000/VLOOKUP($C7,'Crisis Indicator Data'!$C$3:$H$198,5,FALSE)))</f>
        <v>6.6285714285714281E-2</v>
      </c>
      <c r="O7" s="165">
        <f>IF(I7="x","x",(I7*1000000/VLOOKUP($C7,'Crisis Indicator Data'!$C$3:$H$198,5,FALSE)))</f>
        <v>1.2285714285714285E-2</v>
      </c>
      <c r="P7" s="165">
        <f>IF(J7="x","x",(J7*1000000/VLOOKUP($C7,'Crisis Indicator Data'!$C$3:$H$198,5,FALSE)))</f>
        <v>0</v>
      </c>
      <c r="Q7" s="147">
        <f t="shared" si="1"/>
        <v>3</v>
      </c>
      <c r="R7" s="147">
        <f t="shared" si="2"/>
        <v>2.7</v>
      </c>
    </row>
    <row r="8" spans="1:18" x14ac:dyDescent="0.25">
      <c r="A8" s="169" t="str">
        <f>'Crisis Indicator Data'!A5</f>
        <v>Drought in South-West Angola</v>
      </c>
      <c r="B8" s="170" t="str">
        <f>'Crisis Indicator Data'!B5</f>
        <v>Drought</v>
      </c>
      <c r="C8" s="170" t="str">
        <f>'Crisis Indicator Data'!C5</f>
        <v>AGO002</v>
      </c>
      <c r="D8" s="170" t="str">
        <f>'Crisis Indicator Data'!D5</f>
        <v>Angola</v>
      </c>
      <c r="E8" s="170" t="str">
        <f>'Crisis Indicator Data'!E5</f>
        <v>AGO</v>
      </c>
      <c r="F8" s="181">
        <f>IF('Crisis Indicator Data'!Q5="x","x",('Crisis Indicator Data'!Q5/1000000))</f>
        <v>0.48299999999999998</v>
      </c>
      <c r="G8" s="181">
        <f>IF('Crisis Indicator Data'!R5="x","x",('Crisis Indicator Data'!R5/1000000))</f>
        <v>0.68300000000000005</v>
      </c>
      <c r="H8" s="181">
        <f>IF('Crisis Indicator Data'!S5="x","x",('Crisis Indicator Data'!S5/1000000))</f>
        <v>1.167</v>
      </c>
      <c r="I8" s="181">
        <f>IF('Crisis Indicator Data'!T5="x","x",('Crisis Indicator Data'!T5/1000000))</f>
        <v>0.41699999999999998</v>
      </c>
      <c r="J8" s="181">
        <f>IF('Crisis Indicator Data'!U5="x","x",('Crisis Indicator Data'!U5/1000000))</f>
        <v>0</v>
      </c>
      <c r="K8" s="168">
        <f t="shared" si="0"/>
        <v>3.7</v>
      </c>
      <c r="L8" s="165">
        <f>IF(F8="x","x",(F8*1000000/VLOOKUP($C8,'Crisis Indicator Data'!$C$3:$H$198,5,FALSE)))</f>
        <v>0.17563636363636365</v>
      </c>
      <c r="M8" s="165">
        <f>IF(G8="x","x",(G8*1000000/VLOOKUP($C8,'Crisis Indicator Data'!$C$3:$H$198,5,FALSE)))</f>
        <v>0.24836363636363637</v>
      </c>
      <c r="N8" s="165">
        <f>IF(H8="x","x",(H8*1000000/VLOOKUP($C8,'Crisis Indicator Data'!$C$3:$H$198,5,FALSE)))</f>
        <v>0.42436363636363639</v>
      </c>
      <c r="O8" s="165">
        <f>IF(I8="x","x",(I8*1000000/VLOOKUP($C8,'Crisis Indicator Data'!$C$3:$H$198,5,FALSE)))</f>
        <v>0.15163636363636362</v>
      </c>
      <c r="P8" s="165">
        <f>IF(J8="x","x",(J8*1000000/VLOOKUP($C8,'Crisis Indicator Data'!$C$3:$H$198,5,FALSE)))</f>
        <v>0</v>
      </c>
      <c r="Q8" s="147">
        <f t="shared" si="1"/>
        <v>4</v>
      </c>
      <c r="R8" s="147">
        <f t="shared" si="2"/>
        <v>3.85</v>
      </c>
    </row>
    <row r="9" spans="1:18" x14ac:dyDescent="0.25">
      <c r="A9" s="169" t="str">
        <f>'Crisis Indicator Data'!A6</f>
        <v>Nagorno-Karabakh Conflict in Armenia</v>
      </c>
      <c r="B9" s="170" t="str">
        <f>'Crisis Indicator Data'!B6</f>
        <v>Conflict,Displacement</v>
      </c>
      <c r="C9" s="170" t="str">
        <f>'Crisis Indicator Data'!C6</f>
        <v>ARM002</v>
      </c>
      <c r="D9" s="170" t="str">
        <f>'Crisis Indicator Data'!D6</f>
        <v>Armenia</v>
      </c>
      <c r="E9" s="170" t="str">
        <f>'Crisis Indicator Data'!E6</f>
        <v>ARM</v>
      </c>
      <c r="F9" s="181">
        <f>IF('Crisis Indicator Data'!Q6="x","x",('Crisis Indicator Data'!Q6/1000000))</f>
        <v>0.224</v>
      </c>
      <c r="G9" s="181">
        <f>IF('Crisis Indicator Data'!R6="x","x",('Crisis Indicator Data'!R6/1000000))</f>
        <v>0.152</v>
      </c>
      <c r="H9" s="181">
        <f>IF('Crisis Indicator Data'!S6="x","x",('Crisis Indicator Data'!S6/1000000))</f>
        <v>0.13600000000000001</v>
      </c>
      <c r="I9" s="181">
        <f>IF('Crisis Indicator Data'!T6="x","x",('Crisis Indicator Data'!T6/1000000))</f>
        <v>0</v>
      </c>
      <c r="J9" s="181">
        <f>IF('Crisis Indicator Data'!U6="x","x",('Crisis Indicator Data'!U6/1000000))</f>
        <v>0</v>
      </c>
      <c r="K9" s="168">
        <f t="shared" si="0"/>
        <v>1.9</v>
      </c>
      <c r="L9" s="165">
        <f>IF(F9="x","x",(F9*1000000/VLOOKUP($C9,'Crisis Indicator Data'!$C$3:$H$198,5,FALSE)))</f>
        <v>0.43664717348927873</v>
      </c>
      <c r="M9" s="165">
        <f>IF(G9="x","x",(G9*1000000/VLOOKUP($C9,'Crisis Indicator Data'!$C$3:$H$198,5,FALSE)))</f>
        <v>0.29629629629629628</v>
      </c>
      <c r="N9" s="165">
        <f>IF(H9="x","x",(H9*1000000/VLOOKUP($C9,'Crisis Indicator Data'!$C$3:$H$198,5,FALSE)))</f>
        <v>0.26510721247563351</v>
      </c>
      <c r="O9" s="165">
        <f>IF(I9="x","x",(I9*1000000/VLOOKUP($C9,'Crisis Indicator Data'!$C$3:$H$198,5,FALSE)))</f>
        <v>0</v>
      </c>
      <c r="P9" s="165">
        <f>IF(J9="x","x",(J9*1000000/VLOOKUP($C9,'Crisis Indicator Data'!$C$3:$H$198,5,FALSE)))</f>
        <v>0</v>
      </c>
      <c r="Q9" s="147">
        <f t="shared" si="1"/>
        <v>3</v>
      </c>
      <c r="R9" s="147">
        <f t="shared" si="2"/>
        <v>2.4500000000000002</v>
      </c>
    </row>
    <row r="10" spans="1:18" x14ac:dyDescent="0.25">
      <c r="A10" s="169" t="str">
        <f>'Crisis Indicator Data'!A7</f>
        <v>Nagorno-Karabakh conflict in Azerbaijan</v>
      </c>
      <c r="B10" s="170" t="str">
        <f>'Crisis Indicator Data'!B7</f>
        <v>Conflict,Displacement</v>
      </c>
      <c r="C10" s="170" t="str">
        <f>'Crisis Indicator Data'!C7</f>
        <v>AZE002</v>
      </c>
      <c r="D10" s="170" t="str">
        <f>'Crisis Indicator Data'!D7</f>
        <v>Azerbaijan</v>
      </c>
      <c r="E10" s="170" t="str">
        <f>'Crisis Indicator Data'!E7</f>
        <v>AZE</v>
      </c>
      <c r="F10" s="181">
        <f>IF('Crisis Indicator Data'!Q7="x","x",('Crisis Indicator Data'!Q7/1000000))</f>
        <v>0.70299999999999996</v>
      </c>
      <c r="G10" s="181">
        <f>IF('Crisis Indicator Data'!R7="x","x",('Crisis Indicator Data'!R7/1000000))</f>
        <v>0.129</v>
      </c>
      <c r="H10" s="181">
        <f>IF('Crisis Indicator Data'!S7="x","x",('Crisis Indicator Data'!S7/1000000))</f>
        <v>7.6999999999999999E-2</v>
      </c>
      <c r="I10" s="181">
        <f>IF('Crisis Indicator Data'!T7="x","x",('Crisis Indicator Data'!T7/1000000))</f>
        <v>0</v>
      </c>
      <c r="J10" s="181">
        <f>IF('Crisis Indicator Data'!U7="x","x",('Crisis Indicator Data'!U7/1000000))</f>
        <v>0</v>
      </c>
      <c r="K10" s="168">
        <f t="shared" si="0"/>
        <v>1.5</v>
      </c>
      <c r="L10" s="165">
        <f>IF(F10="x","x",(F10*1000000/VLOOKUP($C10,'Crisis Indicator Data'!$C$3:$H$198,5,FALSE)))</f>
        <v>0.77422907488986781</v>
      </c>
      <c r="M10" s="165">
        <f>IF(G10="x","x",(G10*1000000/VLOOKUP($C10,'Crisis Indicator Data'!$C$3:$H$198,5,FALSE)))</f>
        <v>0.14207048458149779</v>
      </c>
      <c r="N10" s="165">
        <f>IF(H10="x","x",(H10*1000000/VLOOKUP($C10,'Crisis Indicator Data'!$C$3:$H$198,5,FALSE)))</f>
        <v>8.4801762114537452E-2</v>
      </c>
      <c r="O10" s="165">
        <f>IF(I10="x","x",(I10*1000000/VLOOKUP($C10,'Crisis Indicator Data'!$C$3:$H$198,5,FALSE)))</f>
        <v>0</v>
      </c>
      <c r="P10" s="165">
        <f>IF(J10="x","x",(J10*1000000/VLOOKUP($C10,'Crisis Indicator Data'!$C$3:$H$198,5,FALSE)))</f>
        <v>0</v>
      </c>
      <c r="Q10" s="147">
        <f t="shared" si="1"/>
        <v>3</v>
      </c>
      <c r="R10" s="147">
        <f t="shared" si="2"/>
        <v>2.25</v>
      </c>
    </row>
    <row r="11" spans="1:18" x14ac:dyDescent="0.25">
      <c r="A11" s="169" t="str">
        <f>'Crisis Indicator Data'!A8</f>
        <v>Complex in Burundi</v>
      </c>
      <c r="B11" s="170" t="str">
        <f>'Crisis Indicator Data'!B8</f>
        <v>Violence,Displacement,Floods</v>
      </c>
      <c r="C11" s="170" t="str">
        <f>'Crisis Indicator Data'!C8</f>
        <v>BDI001</v>
      </c>
      <c r="D11" s="170" t="str">
        <f>'Crisis Indicator Data'!D8</f>
        <v>Burundi</v>
      </c>
      <c r="E11" s="170" t="str">
        <f>'Crisis Indicator Data'!E8</f>
        <v>BDI</v>
      </c>
      <c r="F11" s="181">
        <f>IF('Crisis Indicator Data'!Q8="x","x",('Crisis Indicator Data'!Q8/1000000))</f>
        <v>6.9589999999999996</v>
      </c>
      <c r="G11" s="181">
        <f>IF('Crisis Indicator Data'!R8="x","x",('Crisis Indicator Data'!R8/1000000))</f>
        <v>4.1740000000000004</v>
      </c>
      <c r="H11" s="181">
        <f>IF('Crisis Indicator Data'!S8="x","x",('Crisis Indicator Data'!S8/1000000))</f>
        <v>1.1559999999999999</v>
      </c>
      <c r="I11" s="181">
        <f>IF('Crisis Indicator Data'!T8="x","x",('Crisis Indicator Data'!T8/1000000))</f>
        <v>0</v>
      </c>
      <c r="J11" s="181">
        <f>IF('Crisis Indicator Data'!U8="x","x",('Crisis Indicator Data'!U8/1000000))</f>
        <v>0</v>
      </c>
      <c r="K11" s="168">
        <f t="shared" si="0"/>
        <v>3.4</v>
      </c>
      <c r="L11" s="165">
        <f>IF(F11="x","x",(F11*1000000/VLOOKUP($C11,'Crisis Indicator Data'!$C$3:$H$198,5,FALSE)))</f>
        <v>0.56627878590609493</v>
      </c>
      <c r="M11" s="165">
        <f>IF(G11="x","x",(G11*1000000/VLOOKUP($C11,'Crisis Indicator Data'!$C$3:$H$198,5,FALSE)))</f>
        <v>0.33965334852306944</v>
      </c>
      <c r="N11" s="165">
        <f>IF(H11="x","x",(H11*1000000/VLOOKUP($C11,'Crisis Indicator Data'!$C$3:$H$198,5,FALSE)))</f>
        <v>9.4067865570835713E-2</v>
      </c>
      <c r="O11" s="165">
        <f>IF(I11="x","x",(I11*1000000/VLOOKUP($C11,'Crisis Indicator Data'!$C$3:$H$198,5,FALSE)))</f>
        <v>0</v>
      </c>
      <c r="P11" s="165">
        <f>IF(J11="x","x",(J11*1000000/VLOOKUP($C11,'Crisis Indicator Data'!$C$3:$H$198,5,FALSE)))</f>
        <v>0</v>
      </c>
      <c r="Q11" s="147">
        <f t="shared" si="1"/>
        <v>3</v>
      </c>
      <c r="R11" s="147">
        <f t="shared" si="2"/>
        <v>3.2</v>
      </c>
    </row>
    <row r="12" spans="1:18" x14ac:dyDescent="0.25">
      <c r="A12" s="169" t="str">
        <f>'Crisis Indicator Data'!A9</f>
        <v>Conflict in Burkina Faso</v>
      </c>
      <c r="B12" s="170" t="str">
        <f>'Crisis Indicator Data'!B9</f>
        <v>Conflict,Displacement,Violence</v>
      </c>
      <c r="C12" s="170" t="str">
        <f>'Crisis Indicator Data'!C9</f>
        <v>BFA002</v>
      </c>
      <c r="D12" s="170" t="str">
        <f>'Crisis Indicator Data'!D9</f>
        <v>Burkina Faso</v>
      </c>
      <c r="E12" s="170" t="str">
        <f>'Crisis Indicator Data'!E9</f>
        <v>BFA</v>
      </c>
      <c r="F12" s="181">
        <f>IF('Crisis Indicator Data'!Q9="x","x",('Crisis Indicator Data'!Q9/1000000))</f>
        <v>16.919</v>
      </c>
      <c r="G12" s="181">
        <f>IF('Crisis Indicator Data'!R9="x","x",('Crisis Indicator Data'!R9/1000000))</f>
        <v>0</v>
      </c>
      <c r="H12" s="181">
        <f>IF('Crisis Indicator Data'!S9="x","x",('Crisis Indicator Data'!S9/1000000))</f>
        <v>2.5819999999999999</v>
      </c>
      <c r="I12" s="181">
        <f>IF('Crisis Indicator Data'!T9="x","x",('Crisis Indicator Data'!T9/1000000))</f>
        <v>1.9470000000000001</v>
      </c>
      <c r="J12" s="181">
        <f>IF('Crisis Indicator Data'!U9="x","x",('Crisis Indicator Data'!U9/1000000))</f>
        <v>8.8999999999999996E-2</v>
      </c>
      <c r="K12" s="168">
        <f t="shared" si="0"/>
        <v>4.4000000000000004</v>
      </c>
      <c r="L12" s="165">
        <f>IF(F12="x","x",(F12*1000000/VLOOKUP($C12,'Crisis Indicator Data'!$C$3:$H$198,5,FALSE)))</f>
        <v>0.78557830709941034</v>
      </c>
      <c r="M12" s="165">
        <f>IF(G12="x","x",(G12*1000000/VLOOKUP($C12,'Crisis Indicator Data'!$C$3:$H$198,5,FALSE)))</f>
        <v>0</v>
      </c>
      <c r="N12" s="165">
        <f>IF(H12="x","x",(H12*1000000/VLOOKUP($C12,'Crisis Indicator Data'!$C$3:$H$198,5,FALSE)))</f>
        <v>0.11988670659794771</v>
      </c>
      <c r="O12" s="165">
        <f>IF(I12="x","x",(I12*1000000/VLOOKUP($C12,'Crisis Indicator Data'!$C$3:$H$198,5,FALSE)))</f>
        <v>9.0402563031062824E-2</v>
      </c>
      <c r="P12" s="165">
        <f>IF(J12="x","x",(J12*1000000/VLOOKUP($C12,'Crisis Indicator Data'!$C$3:$H$198,5,FALSE)))</f>
        <v>4.1324232715791425E-3</v>
      </c>
      <c r="Q12" s="147">
        <f t="shared" si="1"/>
        <v>4</v>
      </c>
      <c r="R12" s="147">
        <f t="shared" si="2"/>
        <v>4.2</v>
      </c>
    </row>
    <row r="13" spans="1:18" x14ac:dyDescent="0.25">
      <c r="A13" s="169" t="str">
        <f>'Crisis Indicator Data'!A10</f>
        <v>Rohingya refugee crisis</v>
      </c>
      <c r="B13" s="170" t="str">
        <f>'Crisis Indicator Data'!B10</f>
        <v>Conflict,Violence,Displacement</v>
      </c>
      <c r="C13" s="170" t="str">
        <f>'Crisis Indicator Data'!C10</f>
        <v>BGD002</v>
      </c>
      <c r="D13" s="170" t="str">
        <f>'Crisis Indicator Data'!D10</f>
        <v>Bangladesh</v>
      </c>
      <c r="E13" s="170" t="str">
        <f>'Crisis Indicator Data'!E10</f>
        <v>BGD</v>
      </c>
      <c r="F13" s="181">
        <f>IF('Crisis Indicator Data'!Q10="x","x",('Crisis Indicator Data'!Q10/1000000))</f>
        <v>0</v>
      </c>
      <c r="G13" s="181">
        <f>IF('Crisis Indicator Data'!R10="x","x",('Crisis Indicator Data'!R10/1000000))</f>
        <v>0</v>
      </c>
      <c r="H13" s="181">
        <f>IF('Crisis Indicator Data'!S10="x","x",('Crisis Indicator Data'!S10/1000000))</f>
        <v>1.248</v>
      </c>
      <c r="I13" s="181">
        <f>IF('Crisis Indicator Data'!T10="x","x",('Crisis Indicator Data'!T10/1000000))</f>
        <v>0.25700000000000001</v>
      </c>
      <c r="J13" s="181">
        <f>IF('Crisis Indicator Data'!U10="x","x",('Crisis Indicator Data'!U10/1000000))</f>
        <v>0</v>
      </c>
      <c r="K13" s="168">
        <f t="shared" si="0"/>
        <v>3.6</v>
      </c>
      <c r="L13" s="165">
        <f>IF(F13="x","x",(F13*1000000/VLOOKUP($C13,'Crisis Indicator Data'!$C$3:$H$198,5,FALSE)))</f>
        <v>0</v>
      </c>
      <c r="M13" s="165">
        <f>IF(G13="x","x",(G13*1000000/VLOOKUP($C13,'Crisis Indicator Data'!$C$3:$H$198,5,FALSE)))</f>
        <v>0</v>
      </c>
      <c r="N13" s="165">
        <f>IF(H13="x","x",(H13*1000000/VLOOKUP($C13,'Crisis Indicator Data'!$C$3:$H$198,5,FALSE)))</f>
        <v>0.82868525896414347</v>
      </c>
      <c r="O13" s="165">
        <f>IF(I13="x","x",(I13*1000000/VLOOKUP($C13,'Crisis Indicator Data'!$C$3:$H$198,5,FALSE)))</f>
        <v>0.17065073041168657</v>
      </c>
      <c r="P13" s="165">
        <f>IF(J13="x","x",(J13*1000000/VLOOKUP($C13,'Crisis Indicator Data'!$C$3:$H$198,5,FALSE)))</f>
        <v>0</v>
      </c>
      <c r="Q13" s="147">
        <f t="shared" si="1"/>
        <v>4</v>
      </c>
      <c r="R13" s="147">
        <f t="shared" si="2"/>
        <v>3.8</v>
      </c>
    </row>
    <row r="14" spans="1:18" x14ac:dyDescent="0.25">
      <c r="A14" s="169" t="str">
        <f>'Crisis Indicator Data'!A11</f>
        <v>Floods and Monsoon Rain in Chattogram Division</v>
      </c>
      <c r="B14" s="170" t="str">
        <f>'Crisis Indicator Data'!B11</f>
        <v>Floods</v>
      </c>
      <c r="C14" s="170" t="str">
        <f>'Crisis Indicator Data'!C11</f>
        <v>BGD009</v>
      </c>
      <c r="D14" s="170" t="str">
        <f>'Crisis Indicator Data'!D11</f>
        <v>Bangladesh</v>
      </c>
      <c r="E14" s="170" t="str">
        <f>'Crisis Indicator Data'!E11</f>
        <v>BGD</v>
      </c>
      <c r="F14" s="181">
        <f>IF('Crisis Indicator Data'!Q11="x","x",('Crisis Indicator Data'!Q11/1000000))</f>
        <v>1.1000000000000001</v>
      </c>
      <c r="G14" s="181">
        <f>IF('Crisis Indicator Data'!R11="x","x",('Crisis Indicator Data'!R11/1000000))</f>
        <v>0.7</v>
      </c>
      <c r="H14" s="181">
        <f>IF('Crisis Indicator Data'!S11="x","x",('Crisis Indicator Data'!S11/1000000))</f>
        <v>0.6</v>
      </c>
      <c r="I14" s="181">
        <f>IF('Crisis Indicator Data'!T11="x","x",('Crisis Indicator Data'!T11/1000000))</f>
        <v>0</v>
      </c>
      <c r="J14" s="181">
        <f>IF('Crisis Indicator Data'!U11="x","x",('Crisis Indicator Data'!U11/1000000))</f>
        <v>0</v>
      </c>
      <c r="K14" s="168">
        <f t="shared" si="0"/>
        <v>3</v>
      </c>
      <c r="L14" s="165">
        <f>IF(F14="x","x",(F14*1000000/VLOOKUP($C14,'Crisis Indicator Data'!$C$3:$H$198,5,FALSE)))</f>
        <v>0.45833333333333331</v>
      </c>
      <c r="M14" s="165">
        <f>IF(G14="x","x",(G14*1000000/VLOOKUP($C14,'Crisis Indicator Data'!$C$3:$H$198,5,FALSE)))</f>
        <v>0.29166666666666669</v>
      </c>
      <c r="N14" s="165">
        <f>IF(H14="x","x",(H14*1000000/VLOOKUP($C14,'Crisis Indicator Data'!$C$3:$H$198,5,FALSE)))</f>
        <v>0.25</v>
      </c>
      <c r="O14" s="165">
        <f>IF(I14="x","x",(I14*1000000/VLOOKUP($C14,'Crisis Indicator Data'!$C$3:$H$198,5,FALSE)))</f>
        <v>0</v>
      </c>
      <c r="P14" s="165">
        <f>IF(J14="x","x",(J14*1000000/VLOOKUP($C14,'Crisis Indicator Data'!$C$3:$H$198,5,FALSE)))</f>
        <v>0</v>
      </c>
      <c r="Q14" s="147">
        <f t="shared" si="1"/>
        <v>3</v>
      </c>
      <c r="R14" s="147">
        <f t="shared" si="2"/>
        <v>3</v>
      </c>
    </row>
    <row r="15" spans="1:18" x14ac:dyDescent="0.25">
      <c r="A15" s="169" t="str">
        <f>'Crisis Indicator Data'!A12</f>
        <v>Complex crisis in Bangladesh</v>
      </c>
      <c r="B15" s="170" t="str">
        <f>'Crisis Indicator Data'!B12</f>
        <v>Socio-political,Displacement,Floods,Cyclone,Food Security,Epidemic,Other seasonal event</v>
      </c>
      <c r="C15" s="170" t="str">
        <f>'Crisis Indicator Data'!C12</f>
        <v>BGD010</v>
      </c>
      <c r="D15" s="170" t="str">
        <f>'Crisis Indicator Data'!D12</f>
        <v>Bangladesh</v>
      </c>
      <c r="E15" s="170" t="str">
        <f>'Crisis Indicator Data'!E12</f>
        <v>BGD</v>
      </c>
      <c r="F15" s="181">
        <f>IF('Crisis Indicator Data'!Q12="x","x",('Crisis Indicator Data'!Q12/1000000))</f>
        <v>16.983000000000001</v>
      </c>
      <c r="G15" s="181">
        <f>IF('Crisis Indicator Data'!R12="x","x",('Crisis Indicator Data'!R12/1000000))</f>
        <v>116.262</v>
      </c>
      <c r="H15" s="181">
        <f>IF('Crisis Indicator Data'!S12="x","x",('Crisis Indicator Data'!S12/1000000))</f>
        <v>27.343</v>
      </c>
      <c r="I15" s="181">
        <f>IF('Crisis Indicator Data'!T12="x","x",('Crisis Indicator Data'!T12/1000000))</f>
        <v>10.209</v>
      </c>
      <c r="J15" s="181">
        <f>IF('Crisis Indicator Data'!U12="x","x",('Crisis Indicator Data'!U12/1000000))</f>
        <v>0</v>
      </c>
      <c r="K15" s="168">
        <f t="shared" si="0"/>
        <v>5</v>
      </c>
      <c r="L15" s="165">
        <f>IF(F15="x","x",(F15*1000000/VLOOKUP($C15,'Crisis Indicator Data'!$C$3:$H$198,5,FALSE)))</f>
        <v>9.9433830804990714E-2</v>
      </c>
      <c r="M15" s="165">
        <f>IF(G15="x","x",(G15*1000000/VLOOKUP($C15,'Crisis Indicator Data'!$C$3:$H$198,5,FALSE)))</f>
        <v>0.68070282264910975</v>
      </c>
      <c r="N15" s="165">
        <f>IF(H15="x","x",(H15*1000000/VLOOKUP($C15,'Crisis Indicator Data'!$C$3:$H$198,5,FALSE)))</f>
        <v>0.16009063391043168</v>
      </c>
      <c r="O15" s="165">
        <f>IF(I15="x","x",(I15*1000000/VLOOKUP($C15,'Crisis Indicator Data'!$C$3:$H$198,5,FALSE)))</f>
        <v>5.9772712635467837E-2</v>
      </c>
      <c r="P15" s="165">
        <f>IF(J15="x","x",(J15*1000000/VLOOKUP($C15,'Crisis Indicator Data'!$C$3:$H$198,5,FALSE)))</f>
        <v>0</v>
      </c>
      <c r="Q15" s="147">
        <f t="shared" si="1"/>
        <v>4</v>
      </c>
      <c r="R15" s="147">
        <f t="shared" si="2"/>
        <v>4.5</v>
      </c>
    </row>
    <row r="16" spans="1:18" x14ac:dyDescent="0.25">
      <c r="A16" s="169" t="str">
        <f>'Crisis Indicator Data'!A13</f>
        <v>Cyclone Hamoon</v>
      </c>
      <c r="B16" s="170" t="str">
        <f>'Crisis Indicator Data'!B13</f>
        <v>Cyclone</v>
      </c>
      <c r="C16" s="170" t="str">
        <f>'Crisis Indicator Data'!C13</f>
        <v>BGD011</v>
      </c>
      <c r="D16" s="170" t="str">
        <f>'Crisis Indicator Data'!D13</f>
        <v>Bangladesh</v>
      </c>
      <c r="E16" s="170" t="str">
        <f>'Crisis Indicator Data'!E13</f>
        <v>BGD</v>
      </c>
      <c r="F16" s="181">
        <f>IF('Crisis Indicator Data'!Q13="x","x",('Crisis Indicator Data'!Q13/1000000))</f>
        <v>12.337</v>
      </c>
      <c r="G16" s="181">
        <f>IF('Crisis Indicator Data'!R13="x","x",('Crisis Indicator Data'!R13/1000000))</f>
        <v>0.36599999999999999</v>
      </c>
      <c r="H16" s="181">
        <f>IF('Crisis Indicator Data'!S13="x","x",('Crisis Indicator Data'!S13/1000000))</f>
        <v>0.224</v>
      </c>
      <c r="I16" s="181">
        <f>IF('Crisis Indicator Data'!T13="x","x",('Crisis Indicator Data'!T13/1000000))</f>
        <v>0</v>
      </c>
      <c r="J16" s="181">
        <f>IF('Crisis Indicator Data'!U13="x","x",('Crisis Indicator Data'!U13/1000000))</f>
        <v>0</v>
      </c>
      <c r="K16" s="168">
        <f t="shared" si="0"/>
        <v>2.2999999999999998</v>
      </c>
      <c r="L16" s="165">
        <f>IF(F16="x","x",(F16*1000000/VLOOKUP($C16,'Crisis Indicator Data'!$C$3:$H$198,5,FALSE)))</f>
        <v>0.95435909337046487</v>
      </c>
      <c r="M16" s="165">
        <f>IF(G16="x","x",(G16*1000000/VLOOKUP($C16,'Crisis Indicator Data'!$C$3:$H$198,5,FALSE)))</f>
        <v>2.8312833604084476E-2</v>
      </c>
      <c r="N16" s="165">
        <f>IF(H16="x","x",(H16*1000000/VLOOKUP($C16,'Crisis Indicator Data'!$C$3:$H$198,5,FALSE)))</f>
        <v>1.7328073025450606E-2</v>
      </c>
      <c r="O16" s="165">
        <f>IF(I16="x","x",(I16*1000000/VLOOKUP($C16,'Crisis Indicator Data'!$C$3:$H$198,5,FALSE)))</f>
        <v>0</v>
      </c>
      <c r="P16" s="165">
        <f>IF(J16="x","x",(J16*1000000/VLOOKUP($C16,'Crisis Indicator Data'!$C$3:$H$198,5,FALSE)))</f>
        <v>0</v>
      </c>
      <c r="Q16" s="147">
        <f t="shared" si="1"/>
        <v>1</v>
      </c>
      <c r="R16" s="147">
        <f t="shared" si="2"/>
        <v>1.65</v>
      </c>
    </row>
    <row r="17" spans="1:18" x14ac:dyDescent="0.25">
      <c r="A17" s="169" t="str">
        <f>'Crisis Indicator Data'!A14</f>
        <v>Displacement from Russia-Ukraine conflict in Bulgaria</v>
      </c>
      <c r="B17" s="170" t="str">
        <f>'Crisis Indicator Data'!B14</f>
        <v>Conflict,Displacement</v>
      </c>
      <c r="C17" s="170" t="str">
        <f>'Crisis Indicator Data'!C14</f>
        <v>BGR002</v>
      </c>
      <c r="D17" s="170" t="str">
        <f>'Crisis Indicator Data'!D14</f>
        <v>Bulgaria</v>
      </c>
      <c r="E17" s="170" t="str">
        <f>'Crisis Indicator Data'!E14</f>
        <v>BGR</v>
      </c>
      <c r="F17" s="181">
        <f>IF('Crisis Indicator Data'!Q14="x","x",('Crisis Indicator Data'!Q14/1000000))</f>
        <v>6.4649999999999999</v>
      </c>
      <c r="G17" s="181">
        <f>IF('Crisis Indicator Data'!R14="x","x",('Crisis Indicator Data'!R14/1000000))</f>
        <v>0</v>
      </c>
      <c r="H17" s="181">
        <f>IF('Crisis Indicator Data'!S14="x","x",('Crisis Indicator Data'!S14/1000000))</f>
        <v>5.1999999999999998E-2</v>
      </c>
      <c r="I17" s="181">
        <f>IF('Crisis Indicator Data'!T14="x","x",('Crisis Indicator Data'!T14/1000000))</f>
        <v>0</v>
      </c>
      <c r="J17" s="181">
        <f>IF('Crisis Indicator Data'!U14="x","x",('Crisis Indicator Data'!U14/1000000))</f>
        <v>0</v>
      </c>
      <c r="K17" s="168">
        <f t="shared" si="0"/>
        <v>1.2</v>
      </c>
      <c r="L17" s="165">
        <f>IF(F17="x","x",(F17*1000000/VLOOKUP($C17,'Crisis Indicator Data'!$C$3:$H$198,5,FALSE)))</f>
        <v>0.99202086849777504</v>
      </c>
      <c r="M17" s="165">
        <f>IF(G17="x","x",(G17*1000000/VLOOKUP($C17,'Crisis Indicator Data'!$C$3:$H$198,5,FALSE)))</f>
        <v>0</v>
      </c>
      <c r="N17" s="165">
        <f>IF(H17="x","x",(H17*1000000/VLOOKUP($C17,'Crisis Indicator Data'!$C$3:$H$198,5,FALSE)))</f>
        <v>7.9791315022249495E-3</v>
      </c>
      <c r="O17" s="165">
        <f>IF(I17="x","x",(I17*1000000/VLOOKUP($C17,'Crisis Indicator Data'!$C$3:$H$198,5,FALSE)))</f>
        <v>0</v>
      </c>
      <c r="P17" s="165">
        <f>IF(J17="x","x",(J17*1000000/VLOOKUP($C17,'Crisis Indicator Data'!$C$3:$H$198,5,FALSE)))</f>
        <v>0</v>
      </c>
      <c r="Q17" s="147">
        <f t="shared" si="1"/>
        <v>1</v>
      </c>
      <c r="R17" s="147">
        <f t="shared" si="2"/>
        <v>1.1000000000000001</v>
      </c>
    </row>
    <row r="18" spans="1:18" x14ac:dyDescent="0.25">
      <c r="A18" s="169" t="str">
        <f>'Crisis Indicator Data'!A15</f>
        <v>Displacement from Russia-Ukraine conflict in Belarus</v>
      </c>
      <c r="B18" s="170" t="str">
        <f>'Crisis Indicator Data'!B15</f>
        <v>Displacement,Conflict</v>
      </c>
      <c r="C18" s="170" t="str">
        <f>'Crisis Indicator Data'!C15</f>
        <v>BLR002</v>
      </c>
      <c r="D18" s="170" t="str">
        <f>'Crisis Indicator Data'!D15</f>
        <v>Belarus</v>
      </c>
      <c r="E18" s="170" t="str">
        <f>'Crisis Indicator Data'!E15</f>
        <v>BLR</v>
      </c>
      <c r="F18" s="181">
        <f>IF('Crisis Indicator Data'!Q15="x","x",('Crisis Indicator Data'!Q15/1000000))</f>
        <v>9.2089999999999996</v>
      </c>
      <c r="G18" s="181">
        <f>IF('Crisis Indicator Data'!R15="x","x",('Crisis Indicator Data'!R15/1000000))</f>
        <v>0</v>
      </c>
      <c r="H18" s="181">
        <f>IF('Crisis Indicator Data'!S15="x","x",('Crisis Indicator Data'!S15/1000000))</f>
        <v>3.2000000000000001E-2</v>
      </c>
      <c r="I18" s="181" t="str">
        <f>IF('Crisis Indicator Data'!T15="x","x",('Crisis Indicator Data'!T15/1000000))</f>
        <v>x</v>
      </c>
      <c r="J18" s="181" t="str">
        <f>IF('Crisis Indicator Data'!U15="x","x",('Crisis Indicator Data'!U15/1000000))</f>
        <v>x</v>
      </c>
      <c r="K18" s="168">
        <f t="shared" si="0"/>
        <v>0.8</v>
      </c>
      <c r="L18" s="165">
        <f>IF(F18="x","x",(F18*1000000/VLOOKUP($C18,'Crisis Indicator Data'!$C$3:$H$198,5,FALSE)))</f>
        <v>0.99653717130180719</v>
      </c>
      <c r="M18" s="165">
        <f>IF(G18="x","x",(G18*1000000/VLOOKUP($C18,'Crisis Indicator Data'!$C$3:$H$198,5,FALSE)))</f>
        <v>0</v>
      </c>
      <c r="N18" s="165">
        <f>IF(H18="x","x",(H18*1000000/VLOOKUP($C18,'Crisis Indicator Data'!$C$3:$H$198,5,FALSE)))</f>
        <v>3.4628286981928363E-3</v>
      </c>
      <c r="O18" s="165" t="str">
        <f>IF(I18="x","x",(I18*1000000/VLOOKUP($C18,'Crisis Indicator Data'!$C$3:$H$198,5,FALSE)))</f>
        <v>x</v>
      </c>
      <c r="P18" s="165" t="str">
        <f>IF(J18="x","x",(J18*1000000/VLOOKUP($C18,'Crisis Indicator Data'!$C$3:$H$198,5,FALSE)))</f>
        <v>x</v>
      </c>
      <c r="Q18" s="147">
        <f t="shared" si="1"/>
        <v>1</v>
      </c>
      <c r="R18" s="147">
        <f t="shared" si="2"/>
        <v>0.9</v>
      </c>
    </row>
    <row r="19" spans="1:18" x14ac:dyDescent="0.25">
      <c r="A19" s="169" t="str">
        <f>'Crisis Indicator Data'!A16</f>
        <v>Country level Brazil</v>
      </c>
      <c r="B19" s="170" t="str">
        <f>'Crisis Indicator Data'!B16</f>
        <v>Displacement,Floods</v>
      </c>
      <c r="C19" s="170" t="str">
        <f>'Crisis Indicator Data'!C16</f>
        <v>BRA001</v>
      </c>
      <c r="D19" s="170" t="str">
        <f>'Crisis Indicator Data'!D16</f>
        <v>Brazil</v>
      </c>
      <c r="E19" s="170" t="str">
        <f>'Crisis Indicator Data'!E16</f>
        <v>BRA</v>
      </c>
      <c r="F19" s="181">
        <f>IF('Crisis Indicator Data'!Q16="x","x",('Crisis Indicator Data'!Q16/1000000))</f>
        <v>102.48099999999999</v>
      </c>
      <c r="G19" s="181">
        <f>IF('Crisis Indicator Data'!R16="x","x",('Crisis Indicator Data'!R16/1000000))</f>
        <v>0.42</v>
      </c>
      <c r="H19" s="181">
        <f>IF('Crisis Indicator Data'!S16="x","x",('Crisis Indicator Data'!S16/1000000))</f>
        <v>0.98399999999999999</v>
      </c>
      <c r="I19" s="181" t="str">
        <f>IF('Crisis Indicator Data'!T16="x","x",('Crisis Indicator Data'!T16/1000000))</f>
        <v>x</v>
      </c>
      <c r="J19" s="181" t="str">
        <f>IF('Crisis Indicator Data'!U16="x","x",('Crisis Indicator Data'!U16/1000000))</f>
        <v>x</v>
      </c>
      <c r="K19" s="168">
        <f t="shared" si="0"/>
        <v>3.3</v>
      </c>
      <c r="L19" s="165">
        <f>IF(F19="x","x",(F19*1000000/VLOOKUP($C19,'Crisis Indicator Data'!$C$3:$H$198,5,FALSE)))</f>
        <v>0.98648505559031618</v>
      </c>
      <c r="M19" s="165">
        <f>IF(G19="x","x",(G19*1000000/VLOOKUP($C19,'Crisis Indicator Data'!$C$3:$H$198,5,FALSE)))</f>
        <v>4.0429320883669439E-3</v>
      </c>
      <c r="N19" s="165">
        <f>IF(H19="x","x",(H19*1000000/VLOOKUP($C19,'Crisis Indicator Data'!$C$3:$H$198,5,FALSE)))</f>
        <v>9.4720123213168413E-3</v>
      </c>
      <c r="O19" s="165" t="str">
        <f>IF(I19="x","x",(I19*1000000/VLOOKUP($C19,'Crisis Indicator Data'!$C$3:$H$198,5,FALSE)))</f>
        <v>x</v>
      </c>
      <c r="P19" s="165" t="str">
        <f>IF(J19="x","x",(J19*1000000/VLOOKUP($C19,'Crisis Indicator Data'!$C$3:$H$198,5,FALSE)))</f>
        <v>x</v>
      </c>
      <c r="Q19" s="147">
        <f t="shared" si="1"/>
        <v>1</v>
      </c>
      <c r="R19" s="147">
        <f t="shared" si="2"/>
        <v>2.15</v>
      </c>
    </row>
    <row r="20" spans="1:18" x14ac:dyDescent="0.25">
      <c r="A20" s="169" t="str">
        <f>'Crisis Indicator Data'!A17</f>
        <v>Venezuela displacement in Brazil</v>
      </c>
      <c r="B20" s="170" t="str">
        <f>'Crisis Indicator Data'!B17</f>
        <v>Displacement</v>
      </c>
      <c r="C20" s="170" t="str">
        <f>'Crisis Indicator Data'!C17</f>
        <v>BRA002</v>
      </c>
      <c r="D20" s="170" t="str">
        <f>'Crisis Indicator Data'!D17</f>
        <v>Brazil</v>
      </c>
      <c r="E20" s="170" t="str">
        <f>'Crisis Indicator Data'!E17</f>
        <v>BRA</v>
      </c>
      <c r="F20" s="181">
        <f>IF('Crisis Indicator Data'!Q17="x","x",('Crisis Indicator Data'!Q17/1000000))</f>
        <v>99.492999999999995</v>
      </c>
      <c r="G20" s="181">
        <f>IF('Crisis Indicator Data'!R17="x","x",('Crisis Indicator Data'!R17/1000000))</f>
        <v>0.09</v>
      </c>
      <c r="H20" s="181">
        <f>IF('Crisis Indicator Data'!S17="x","x",('Crisis Indicator Data'!S17/1000000))</f>
        <v>0.36099999999999999</v>
      </c>
      <c r="I20" s="181" t="str">
        <f>IF('Crisis Indicator Data'!T17="x","x",('Crisis Indicator Data'!T17/1000000))</f>
        <v>x</v>
      </c>
      <c r="J20" s="181" t="str">
        <f>IF('Crisis Indicator Data'!U17="x","x",('Crisis Indicator Data'!U17/1000000))</f>
        <v>x</v>
      </c>
      <c r="K20" s="168">
        <f t="shared" si="0"/>
        <v>2.6</v>
      </c>
      <c r="L20" s="165">
        <f>IF(F20="x","x",(F20*1000000/VLOOKUP($C20,'Crisis Indicator Data'!$C$3:$H$198,5,FALSE)))</f>
        <v>0.9954874729848715</v>
      </c>
      <c r="M20" s="165">
        <f>IF(G20="x","x",(G20*1000000/VLOOKUP($C20,'Crisis Indicator Data'!$C$3:$H$198,5,FALSE)))</f>
        <v>9.0050428239814295E-4</v>
      </c>
      <c r="N20" s="165">
        <f>IF(H20="x","x",(H20*1000000/VLOOKUP($C20,'Crisis Indicator Data'!$C$3:$H$198,5,FALSE)))</f>
        <v>3.612022732730329E-3</v>
      </c>
      <c r="O20" s="165" t="str">
        <f>IF(I20="x","x",(I20*1000000/VLOOKUP($C20,'Crisis Indicator Data'!$C$3:$H$198,5,FALSE)))</f>
        <v>x</v>
      </c>
      <c r="P20" s="165" t="str">
        <f>IF(J20="x","x",(J20*1000000/VLOOKUP($C20,'Crisis Indicator Data'!$C$3:$H$198,5,FALSE)))</f>
        <v>x</v>
      </c>
      <c r="Q20" s="147">
        <f t="shared" si="1"/>
        <v>1</v>
      </c>
      <c r="R20" s="147">
        <f t="shared" si="2"/>
        <v>1.8</v>
      </c>
    </row>
    <row r="21" spans="1:18" x14ac:dyDescent="0.25">
      <c r="A21" s="169" t="str">
        <f>'Crisis Indicator Data'!A18</f>
        <v>Floods in rainy season 2022</v>
      </c>
      <c r="B21" s="170" t="str">
        <f>'Crisis Indicator Data'!B18</f>
        <v>Floods</v>
      </c>
      <c r="C21" s="170" t="str">
        <f>'Crisis Indicator Data'!C18</f>
        <v>BRA003</v>
      </c>
      <c r="D21" s="170" t="str">
        <f>'Crisis Indicator Data'!D18</f>
        <v>Brazil</v>
      </c>
      <c r="E21" s="170" t="str">
        <f>'Crisis Indicator Data'!E18</f>
        <v>BRA</v>
      </c>
      <c r="F21" s="181">
        <f>IF('Crisis Indicator Data'!Q18="x","x",('Crisis Indicator Data'!Q18/1000000))</f>
        <v>18.495999999999999</v>
      </c>
      <c r="G21" s="181">
        <f>IF('Crisis Indicator Data'!R18="x","x",('Crisis Indicator Data'!R18/1000000))</f>
        <v>0.32900000000000001</v>
      </c>
      <c r="H21" s="181">
        <f>IF('Crisis Indicator Data'!S18="x","x",('Crisis Indicator Data'!S18/1000000))</f>
        <v>2.5000000000000001E-2</v>
      </c>
      <c r="I21" s="181" t="str">
        <f>IF('Crisis Indicator Data'!T18="x","x",('Crisis Indicator Data'!T18/1000000))</f>
        <v>x</v>
      </c>
      <c r="J21" s="181" t="str">
        <f>IF('Crisis Indicator Data'!U18="x","x",('Crisis Indicator Data'!U18/1000000))</f>
        <v>x</v>
      </c>
      <c r="K21" s="168">
        <f t="shared" si="0"/>
        <v>0.7</v>
      </c>
      <c r="L21" s="165">
        <f>IF(F21="x","x",(F21*1000000/VLOOKUP($C21,'Crisis Indicator Data'!$C$3:$H$198,5,FALSE)))</f>
        <v>0.98122015915119365</v>
      </c>
      <c r="M21" s="165">
        <f>IF(G21="x","x",(G21*1000000/VLOOKUP($C21,'Crisis Indicator Data'!$C$3:$H$198,5,FALSE)))</f>
        <v>1.7453580901856763E-2</v>
      </c>
      <c r="N21" s="165">
        <f>IF(H21="x","x",(H21*1000000/VLOOKUP($C21,'Crisis Indicator Data'!$C$3:$H$198,5,FALSE)))</f>
        <v>1.3262599469496021E-3</v>
      </c>
      <c r="O21" s="165" t="str">
        <f>IF(I21="x","x",(I21*1000000/VLOOKUP($C21,'Crisis Indicator Data'!$C$3:$H$198,5,FALSE)))</f>
        <v>x</v>
      </c>
      <c r="P21" s="165" t="str">
        <f>IF(J21="x","x",(J21*1000000/VLOOKUP($C21,'Crisis Indicator Data'!$C$3:$H$198,5,FALSE)))</f>
        <v>x</v>
      </c>
      <c r="Q21" s="147">
        <f t="shared" si="1"/>
        <v>1</v>
      </c>
      <c r="R21" s="147">
        <f t="shared" si="2"/>
        <v>0.85</v>
      </c>
    </row>
    <row r="22" spans="1:18" x14ac:dyDescent="0.25">
      <c r="A22" s="169" t="str">
        <f>'Crisis Indicator Data'!A19</f>
        <v>Drought in the Amazonas</v>
      </c>
      <c r="B22" s="170" t="str">
        <f>'Crisis Indicator Data'!B19</f>
        <v>Drought</v>
      </c>
      <c r="C22" s="170" t="str">
        <f>'Crisis Indicator Data'!C19</f>
        <v>BRA004</v>
      </c>
      <c r="D22" s="170" t="str">
        <f>'Crisis Indicator Data'!D19</f>
        <v>Brazil</v>
      </c>
      <c r="E22" s="170" t="str">
        <f>'Crisis Indicator Data'!E19</f>
        <v>BRA</v>
      </c>
      <c r="F22" s="181">
        <f>IF('Crisis Indicator Data'!Q19="x","x",('Crisis Indicator Data'!Q19/1000000))</f>
        <v>3.343</v>
      </c>
      <c r="G22" s="181">
        <f>IF('Crisis Indicator Data'!R19="x","x",('Crisis Indicator Data'!R19/1000000))</f>
        <v>0</v>
      </c>
      <c r="H22" s="181">
        <f>IF('Crisis Indicator Data'!S19="x","x",('Crisis Indicator Data'!S19/1000000))</f>
        <v>0.59799999999999998</v>
      </c>
      <c r="I22" s="181" t="str">
        <f>IF('Crisis Indicator Data'!T19="x","x",('Crisis Indicator Data'!T19/1000000))</f>
        <v>x</v>
      </c>
      <c r="J22" s="181" t="str">
        <f>IF('Crisis Indicator Data'!U19="x","x",('Crisis Indicator Data'!U19/1000000))</f>
        <v>x</v>
      </c>
      <c r="K22" s="168">
        <f t="shared" si="0"/>
        <v>3</v>
      </c>
      <c r="L22" s="165">
        <f>IF(F22="x","x",(F22*1000000/VLOOKUP($C22,'Crisis Indicator Data'!$C$3:$H$198,5,FALSE)))</f>
        <v>0.84826186247145396</v>
      </c>
      <c r="M22" s="165">
        <f>IF(G22="x","x",(G22*1000000/VLOOKUP($C22,'Crisis Indicator Data'!$C$3:$H$198,5,FALSE)))</f>
        <v>0</v>
      </c>
      <c r="N22" s="165">
        <f>IF(H22="x","x",(H22*1000000/VLOOKUP($C22,'Crisis Indicator Data'!$C$3:$H$198,5,FALSE)))</f>
        <v>0.15173813752854606</v>
      </c>
      <c r="O22" s="165" t="str">
        <f>IF(I22="x","x",(I22*1000000/VLOOKUP($C22,'Crisis Indicator Data'!$C$3:$H$198,5,FALSE)))</f>
        <v>x</v>
      </c>
      <c r="P22" s="165" t="str">
        <f>IF(J22="x","x",(J22*1000000/VLOOKUP($C22,'Crisis Indicator Data'!$C$3:$H$198,5,FALSE)))</f>
        <v>x</v>
      </c>
      <c r="Q22" s="147">
        <f t="shared" si="1"/>
        <v>3</v>
      </c>
      <c r="R22" s="147">
        <f t="shared" si="2"/>
        <v>3</v>
      </c>
    </row>
    <row r="23" spans="1:18" x14ac:dyDescent="0.25">
      <c r="A23" s="169" t="str">
        <f>'Crisis Indicator Data'!A20</f>
        <v>Complex crisis in CAR</v>
      </c>
      <c r="B23" s="170" t="str">
        <f>'Crisis Indicator Data'!B20</f>
        <v>Conflict,Displacement</v>
      </c>
      <c r="C23" s="170" t="str">
        <f>'Crisis Indicator Data'!C20</f>
        <v>CAF001</v>
      </c>
      <c r="D23" s="170" t="str">
        <f>'Crisis Indicator Data'!D20</f>
        <v>CAR</v>
      </c>
      <c r="E23" s="170" t="str">
        <f>'Crisis Indicator Data'!E20</f>
        <v>CAF</v>
      </c>
      <c r="F23" s="181">
        <f>IF('Crisis Indicator Data'!Q20="x","x",('Crisis Indicator Data'!Q20/1000000))</f>
        <v>0</v>
      </c>
      <c r="G23" s="181">
        <f>IF('Crisis Indicator Data'!R20="x","x",('Crisis Indicator Data'!R20/1000000))</f>
        <v>2.7</v>
      </c>
      <c r="H23" s="181">
        <f>IF('Crisis Indicator Data'!S20="x","x",('Crisis Indicator Data'!S20/1000000))</f>
        <v>2.1</v>
      </c>
      <c r="I23" s="181">
        <f>IF('Crisis Indicator Data'!T20="x","x",('Crisis Indicator Data'!T20/1000000))</f>
        <v>1.3</v>
      </c>
      <c r="J23" s="181">
        <f>IF('Crisis Indicator Data'!U20="x","x",('Crisis Indicator Data'!U20/1000000))</f>
        <v>0</v>
      </c>
      <c r="K23" s="168">
        <f t="shared" si="0"/>
        <v>4.2</v>
      </c>
      <c r="L23" s="165">
        <f>IF(F23="x","x",(F23*1000000/VLOOKUP($C23,'Crisis Indicator Data'!$C$3:$H$198,5,FALSE)))</f>
        <v>0</v>
      </c>
      <c r="M23" s="165">
        <f>IF(G23="x","x",(G23*1000000/VLOOKUP($C23,'Crisis Indicator Data'!$C$3:$H$198,5,FALSE)))</f>
        <v>0.44262295081967212</v>
      </c>
      <c r="N23" s="165">
        <f>IF(H23="x","x",(H23*1000000/VLOOKUP($C23,'Crisis Indicator Data'!$C$3:$H$198,5,FALSE)))</f>
        <v>0.34426229508196721</v>
      </c>
      <c r="O23" s="165">
        <f>IF(I23="x","x",(I23*1000000/VLOOKUP($C23,'Crisis Indicator Data'!$C$3:$H$198,5,FALSE)))</f>
        <v>0.21311475409836064</v>
      </c>
      <c r="P23" s="165">
        <f>IF(J23="x","x",(J23*1000000/VLOOKUP($C23,'Crisis Indicator Data'!$C$3:$H$198,5,FALSE)))</f>
        <v>0</v>
      </c>
      <c r="Q23" s="147">
        <f t="shared" si="1"/>
        <v>4</v>
      </c>
      <c r="R23" s="147">
        <f t="shared" si="2"/>
        <v>4.0999999999999996</v>
      </c>
    </row>
    <row r="24" spans="1:18" x14ac:dyDescent="0.25">
      <c r="A24" s="169" t="str">
        <f>'Crisis Indicator Data'!A21</f>
        <v>Venezuela displacement in Chile</v>
      </c>
      <c r="B24" s="170" t="str">
        <f>'Crisis Indicator Data'!B21</f>
        <v>Displacement</v>
      </c>
      <c r="C24" s="170" t="str">
        <f>'Crisis Indicator Data'!C21</f>
        <v>CHL002</v>
      </c>
      <c r="D24" s="170" t="str">
        <f>'Crisis Indicator Data'!D21</f>
        <v>Chile</v>
      </c>
      <c r="E24" s="170" t="str">
        <f>'Crisis Indicator Data'!E21</f>
        <v>CHL</v>
      </c>
      <c r="F24" s="181">
        <f>IF('Crisis Indicator Data'!Q21="x","x",('Crisis Indicator Data'!Q21/1000000))</f>
        <v>6.4720000000000004</v>
      </c>
      <c r="G24" s="181">
        <f>IF('Crisis Indicator Data'!R21="x","x",('Crisis Indicator Data'!R21/1000000))</f>
        <v>12.821999999999999</v>
      </c>
      <c r="H24" s="181">
        <f>IF('Crisis Indicator Data'!S21="x","x",('Crisis Indicator Data'!S21/1000000))</f>
        <v>0.31</v>
      </c>
      <c r="I24" s="181" t="str">
        <f>IF('Crisis Indicator Data'!T21="x","x",('Crisis Indicator Data'!T21/1000000))</f>
        <v>x</v>
      </c>
      <c r="J24" s="181" t="str">
        <f>IF('Crisis Indicator Data'!U21="x","x",('Crisis Indicator Data'!U21/1000000))</f>
        <v>x</v>
      </c>
      <c r="K24" s="168">
        <f t="shared" si="0"/>
        <v>2.5</v>
      </c>
      <c r="L24" s="165">
        <f>IF(F24="x","x",(F24*1000000/VLOOKUP($C24,'Crisis Indicator Data'!$C$3:$H$198,5,FALSE)))</f>
        <v>0.33013670679453172</v>
      </c>
      <c r="M24" s="165">
        <f>IF(G24="x","x",(G24*1000000/VLOOKUP($C24,'Crisis Indicator Data'!$C$3:$H$198,5,FALSE)))</f>
        <v>0.65405019383799223</v>
      </c>
      <c r="N24" s="165">
        <f>IF(H24="x","x",(H24*1000000/VLOOKUP($C24,'Crisis Indicator Data'!$C$3:$H$198,5,FALSE)))</f>
        <v>1.5813099367476026E-2</v>
      </c>
      <c r="O24" s="165" t="str">
        <f>IF(I24="x","x",(I24*1000000/VLOOKUP($C24,'Crisis Indicator Data'!$C$3:$H$198,5,FALSE)))</f>
        <v>x</v>
      </c>
      <c r="P24" s="165" t="str">
        <f>IF(J24="x","x",(J24*1000000/VLOOKUP($C24,'Crisis Indicator Data'!$C$3:$H$198,5,FALSE)))</f>
        <v>x</v>
      </c>
      <c r="Q24" s="147">
        <f t="shared" si="1"/>
        <v>2</v>
      </c>
      <c r="R24" s="147">
        <f t="shared" si="2"/>
        <v>2.25</v>
      </c>
    </row>
    <row r="25" spans="1:18" x14ac:dyDescent="0.25">
      <c r="A25" s="169" t="str">
        <f>'Crisis Indicator Data'!A22</f>
        <v>Multiple crises in Cameroon</v>
      </c>
      <c r="B25" s="170" t="str">
        <f>'Crisis Indicator Data'!B22</f>
        <v>Conflict,Displacement</v>
      </c>
      <c r="C25" s="170" t="str">
        <f>'Crisis Indicator Data'!C22</f>
        <v>CMR001</v>
      </c>
      <c r="D25" s="170" t="str">
        <f>'Crisis Indicator Data'!D22</f>
        <v>Cameroon</v>
      </c>
      <c r="E25" s="170" t="str">
        <f>'Crisis Indicator Data'!E22</f>
        <v>CMR</v>
      </c>
      <c r="F25" s="181">
        <f>IF('Crisis Indicator Data'!Q22="x","x",('Crisis Indicator Data'!Q22/1000000))</f>
        <v>21.831</v>
      </c>
      <c r="G25" s="181">
        <f>IF('Crisis Indicator Data'!R22="x","x",('Crisis Indicator Data'!R22/1000000))</f>
        <v>0</v>
      </c>
      <c r="H25" s="181">
        <f>IF('Crisis Indicator Data'!S22="x","x",('Crisis Indicator Data'!S22/1000000))</f>
        <v>2.4769999999999999</v>
      </c>
      <c r="I25" s="181">
        <f>IF('Crisis Indicator Data'!T22="x","x",('Crisis Indicator Data'!T22/1000000))</f>
        <v>1.3720000000000001</v>
      </c>
      <c r="J25" s="181" t="str">
        <f>IF('Crisis Indicator Data'!U22="x","x",('Crisis Indicator Data'!U22/1000000))</f>
        <v>x</v>
      </c>
      <c r="K25" s="168">
        <f t="shared" si="0"/>
        <v>4.3</v>
      </c>
      <c r="L25" s="165">
        <f>IF(F25="x","x",(F25*1000000/VLOOKUP($C25,'Crisis Indicator Data'!$C$3:$H$198,5,FALSE)))</f>
        <v>0.85011682242990649</v>
      </c>
      <c r="M25" s="165">
        <f>IF(G25="x","x",(G25*1000000/VLOOKUP($C25,'Crisis Indicator Data'!$C$3:$H$198,5,FALSE)))</f>
        <v>0</v>
      </c>
      <c r="N25" s="165">
        <f>IF(H25="x","x",(H25*1000000/VLOOKUP($C25,'Crisis Indicator Data'!$C$3:$H$198,5,FALSE)))</f>
        <v>9.6456386292834886E-2</v>
      </c>
      <c r="O25" s="165">
        <f>IF(I25="x","x",(I25*1000000/VLOOKUP($C25,'Crisis Indicator Data'!$C$3:$H$198,5,FALSE)))</f>
        <v>5.3426791277258565E-2</v>
      </c>
      <c r="P25" s="165" t="str">
        <f>IF(J25="x","x",(J25*1000000/VLOOKUP($C25,'Crisis Indicator Data'!$C$3:$H$198,5,FALSE)))</f>
        <v>x</v>
      </c>
      <c r="Q25" s="147">
        <f t="shared" si="1"/>
        <v>4</v>
      </c>
      <c r="R25" s="147">
        <f t="shared" si="2"/>
        <v>4.1500000000000004</v>
      </c>
    </row>
    <row r="26" spans="1:18" x14ac:dyDescent="0.25">
      <c r="A26" s="169" t="str">
        <f>'Crisis Indicator Data'!A23</f>
        <v>Lake Chad basin crisis in Cameroon</v>
      </c>
      <c r="B26" s="170" t="str">
        <f>'Crisis Indicator Data'!B23</f>
        <v>Conflict</v>
      </c>
      <c r="C26" s="170" t="str">
        <f>'Crisis Indicator Data'!C23</f>
        <v>CMR002</v>
      </c>
      <c r="D26" s="170" t="str">
        <f>'Crisis Indicator Data'!D23</f>
        <v>Cameroon</v>
      </c>
      <c r="E26" s="170" t="str">
        <f>'Crisis Indicator Data'!E23</f>
        <v>CMR</v>
      </c>
      <c r="F26" s="181">
        <f>IF('Crisis Indicator Data'!Q23="x","x",('Crisis Indicator Data'!Q23/1000000))</f>
        <v>3.6230000000000002</v>
      </c>
      <c r="G26" s="181">
        <f>IF('Crisis Indicator Data'!R23="x","x",('Crisis Indicator Data'!R23/1000000))</f>
        <v>0</v>
      </c>
      <c r="H26" s="181">
        <f>IF('Crisis Indicator Data'!S23="x","x",('Crisis Indicator Data'!S23/1000000))</f>
        <v>0.49299999999999999</v>
      </c>
      <c r="I26" s="181">
        <f>IF('Crisis Indicator Data'!T23="x","x",('Crisis Indicator Data'!T23/1000000))</f>
        <v>1.0629999999999999</v>
      </c>
      <c r="J26" s="181" t="str">
        <f>IF('Crisis Indicator Data'!U23="x","x",('Crisis Indicator Data'!U23/1000000))</f>
        <v>x</v>
      </c>
      <c r="K26" s="168">
        <f t="shared" si="0"/>
        <v>3.7</v>
      </c>
      <c r="L26" s="165">
        <f>IF(F26="x","x",(F26*1000000/VLOOKUP($C26,'Crisis Indicator Data'!$C$3:$H$198,5,FALSE)))</f>
        <v>0.6995558988221664</v>
      </c>
      <c r="M26" s="165">
        <f>IF(G26="x","x",(G26*1000000/VLOOKUP($C26,'Crisis Indicator Data'!$C$3:$H$198,5,FALSE)))</f>
        <v>0</v>
      </c>
      <c r="N26" s="165">
        <f>IF(H26="x","x",(H26*1000000/VLOOKUP($C26,'Crisis Indicator Data'!$C$3:$H$198,5,FALSE)))</f>
        <v>9.5192122031280163E-2</v>
      </c>
      <c r="O26" s="165">
        <f>IF(I26="x","x",(I26*1000000/VLOOKUP($C26,'Crisis Indicator Data'!$C$3:$H$198,5,FALSE)))</f>
        <v>0.20525197914655338</v>
      </c>
      <c r="P26" s="165" t="str">
        <f>IF(J26="x","x",(J26*1000000/VLOOKUP($C26,'Crisis Indicator Data'!$C$3:$H$198,5,FALSE)))</f>
        <v>x</v>
      </c>
      <c r="Q26" s="147">
        <f t="shared" si="1"/>
        <v>4</v>
      </c>
      <c r="R26" s="147">
        <f t="shared" si="2"/>
        <v>3.85</v>
      </c>
    </row>
    <row r="27" spans="1:18" x14ac:dyDescent="0.25">
      <c r="A27" s="169" t="str">
        <f>'Crisis Indicator Data'!A24</f>
        <v>Anglophone Crisis in Cameroon</v>
      </c>
      <c r="B27" s="170" t="str">
        <f>'Crisis Indicator Data'!B24</f>
        <v>Conflict</v>
      </c>
      <c r="C27" s="170" t="str">
        <f>'Crisis Indicator Data'!C24</f>
        <v>CMR003</v>
      </c>
      <c r="D27" s="170" t="str">
        <f>'Crisis Indicator Data'!D24</f>
        <v>Cameroon</v>
      </c>
      <c r="E27" s="170" t="str">
        <f>'Crisis Indicator Data'!E24</f>
        <v>CMR</v>
      </c>
      <c r="F27" s="181">
        <f>IF('Crisis Indicator Data'!Q24="x","x",('Crisis Indicator Data'!Q24/1000000))</f>
        <v>13.164999999999999</v>
      </c>
      <c r="G27" s="181">
        <f>IF('Crisis Indicator Data'!R24="x","x",('Crisis Indicator Data'!R24/1000000))</f>
        <v>0</v>
      </c>
      <c r="H27" s="181">
        <f>IF('Crisis Indicator Data'!S24="x","x",('Crisis Indicator Data'!S24/1000000))</f>
        <v>1.377</v>
      </c>
      <c r="I27" s="181">
        <f>IF('Crisis Indicator Data'!T24="x","x",('Crisis Indicator Data'!T24/1000000))</f>
        <v>0.309</v>
      </c>
      <c r="J27" s="181" t="str">
        <f>IF('Crisis Indicator Data'!U24="x","x",('Crisis Indicator Data'!U24/1000000))</f>
        <v>x</v>
      </c>
      <c r="K27" s="168">
        <f t="shared" si="0"/>
        <v>3.7</v>
      </c>
      <c r="L27" s="165">
        <f>IF(F27="x","x",(F27*1000000/VLOOKUP($C27,'Crisis Indicator Data'!$C$3:$H$198,5,FALSE)))</f>
        <v>0.88647229142818662</v>
      </c>
      <c r="M27" s="165">
        <f>IF(G27="x","x",(G27*1000000/VLOOKUP($C27,'Crisis Indicator Data'!$C$3:$H$198,5,FALSE)))</f>
        <v>0</v>
      </c>
      <c r="N27" s="165">
        <f>IF(H27="x","x",(H27*1000000/VLOOKUP($C27,'Crisis Indicator Data'!$C$3:$H$198,5,FALSE)))</f>
        <v>9.2721028886943641E-2</v>
      </c>
      <c r="O27" s="165">
        <f>IF(I27="x","x",(I27*1000000/VLOOKUP($C27,'Crisis Indicator Data'!$C$3:$H$198,5,FALSE)))</f>
        <v>2.0806679684869704E-2</v>
      </c>
      <c r="P27" s="165" t="str">
        <f>IF(J27="x","x",(J27*1000000/VLOOKUP($C27,'Crisis Indicator Data'!$C$3:$H$198,5,FALSE)))</f>
        <v>x</v>
      </c>
      <c r="Q27" s="147">
        <f t="shared" si="1"/>
        <v>3</v>
      </c>
      <c r="R27" s="147">
        <f t="shared" si="2"/>
        <v>3.35</v>
      </c>
    </row>
    <row r="28" spans="1:18" x14ac:dyDescent="0.25">
      <c r="A28" s="169" t="str">
        <f>'Crisis Indicator Data'!A25</f>
        <v>CAR refugees in Cameroon</v>
      </c>
      <c r="B28" s="170" t="str">
        <f>'Crisis Indicator Data'!B25</f>
        <v>Conflict,Displacement</v>
      </c>
      <c r="C28" s="170" t="str">
        <f>'Crisis Indicator Data'!C25</f>
        <v>CMR004</v>
      </c>
      <c r="D28" s="170" t="str">
        <f>'Crisis Indicator Data'!D25</f>
        <v>Cameroon</v>
      </c>
      <c r="E28" s="170" t="str">
        <f>'Crisis Indicator Data'!E25</f>
        <v>CMR</v>
      </c>
      <c r="F28" s="181">
        <f>IF('Crisis Indicator Data'!Q25="x","x",('Crisis Indicator Data'!Q25/1000000))</f>
        <v>5.0430000000000001</v>
      </c>
      <c r="G28" s="181">
        <f>IF('Crisis Indicator Data'!R25="x","x",('Crisis Indicator Data'!R25/1000000))</f>
        <v>0</v>
      </c>
      <c r="H28" s="181">
        <f>IF('Crisis Indicator Data'!S25="x","x",('Crisis Indicator Data'!S25/1000000))</f>
        <v>0.60699999999999998</v>
      </c>
      <c r="I28" s="181" t="str">
        <f>IF('Crisis Indicator Data'!T25="x","x",('Crisis Indicator Data'!T25/1000000))</f>
        <v>x</v>
      </c>
      <c r="J28" s="181" t="str">
        <f>IF('Crisis Indicator Data'!U25="x","x",('Crisis Indicator Data'!U25/1000000))</f>
        <v>x</v>
      </c>
      <c r="K28" s="168">
        <f t="shared" si="0"/>
        <v>3</v>
      </c>
      <c r="L28" s="165">
        <f>IF(F28="x","x",(F28*1000000/VLOOKUP($C28,'Crisis Indicator Data'!$C$3:$H$198,5,FALSE)))</f>
        <v>0.89256637168141595</v>
      </c>
      <c r="M28" s="165">
        <f>IF(G28="x","x",(G28*1000000/VLOOKUP($C28,'Crisis Indicator Data'!$C$3:$H$198,5,FALSE)))</f>
        <v>0</v>
      </c>
      <c r="N28" s="165">
        <f>IF(H28="x","x",(H28*1000000/VLOOKUP($C28,'Crisis Indicator Data'!$C$3:$H$198,5,FALSE)))</f>
        <v>0.10743362831858407</v>
      </c>
      <c r="O28" s="165" t="str">
        <f>IF(I28="x","x",(I28*1000000/VLOOKUP($C28,'Crisis Indicator Data'!$C$3:$H$198,5,FALSE)))</f>
        <v>x</v>
      </c>
      <c r="P28" s="165" t="str">
        <f>IF(J28="x","x",(J28*1000000/VLOOKUP($C28,'Crisis Indicator Data'!$C$3:$H$198,5,FALSE)))</f>
        <v>x</v>
      </c>
      <c r="Q28" s="147">
        <f t="shared" si="1"/>
        <v>3</v>
      </c>
      <c r="R28" s="147">
        <f t="shared" si="2"/>
        <v>3</v>
      </c>
    </row>
    <row r="29" spans="1:18" x14ac:dyDescent="0.25">
      <c r="A29" s="169" t="str">
        <f>'Crisis Indicator Data'!A26</f>
        <v>Complex crisis in DRC</v>
      </c>
      <c r="B29" s="170" t="str">
        <f>'Crisis Indicator Data'!B26</f>
        <v>Conflict,Displacement,Socio-political</v>
      </c>
      <c r="C29" s="170" t="str">
        <f>'Crisis Indicator Data'!C26</f>
        <v>COD001</v>
      </c>
      <c r="D29" s="170" t="str">
        <f>'Crisis Indicator Data'!D26</f>
        <v>DRC</v>
      </c>
      <c r="E29" s="170" t="str">
        <f>'Crisis Indicator Data'!E26</f>
        <v>COD</v>
      </c>
      <c r="F29" s="181">
        <f>IF('Crisis Indicator Data'!Q26="x","x",('Crisis Indicator Data'!Q26/1000000))</f>
        <v>82.155000000000001</v>
      </c>
      <c r="G29" s="181">
        <f>IF('Crisis Indicator Data'!R26="x","x",('Crisis Indicator Data'!R26/1000000))</f>
        <v>0.52900000000000003</v>
      </c>
      <c r="H29" s="181">
        <f>IF('Crisis Indicator Data'!S26="x","x",('Crisis Indicator Data'!S26/1000000))</f>
        <v>10.3</v>
      </c>
      <c r="I29" s="181">
        <f>IF('Crisis Indicator Data'!T26="x","x",('Crisis Indicator Data'!T26/1000000))</f>
        <v>10.8</v>
      </c>
      <c r="J29" s="181">
        <f>IF('Crisis Indicator Data'!U26="x","x",('Crisis Indicator Data'!U26/1000000))</f>
        <v>4.8</v>
      </c>
      <c r="K29" s="168">
        <f t="shared" si="0"/>
        <v>5</v>
      </c>
      <c r="L29" s="165">
        <f>IF(F29="x","x",(F29*1000000/VLOOKUP($C29,'Crisis Indicator Data'!$C$3:$H$198,5,FALSE)))</f>
        <v>0.75660318278936123</v>
      </c>
      <c r="M29" s="165">
        <f>IF(G29="x","x",(G29*1000000/VLOOKUP($C29,'Crisis Indicator Data'!$C$3:$H$198,5,FALSE)))</f>
        <v>4.8718043173948278E-3</v>
      </c>
      <c r="N29" s="165">
        <f>IF(H29="x","x",(H29*1000000/VLOOKUP($C29,'Crisis Indicator Data'!$C$3:$H$198,5,FALSE)))</f>
        <v>9.4857437559861493E-2</v>
      </c>
      <c r="O29" s="165">
        <f>IF(I29="x","x",(I29*1000000/VLOOKUP($C29,'Crisis Indicator Data'!$C$3:$H$198,5,FALSE)))</f>
        <v>9.9462167538495544E-2</v>
      </c>
      <c r="P29" s="165">
        <f>IF(J29="x","x",(J29*1000000/VLOOKUP($C29,'Crisis Indicator Data'!$C$3:$H$198,5,FALSE)))</f>
        <v>4.4205407794886908E-2</v>
      </c>
      <c r="Q29" s="147">
        <f t="shared" si="1"/>
        <v>4</v>
      </c>
      <c r="R29" s="147">
        <f t="shared" si="2"/>
        <v>4.5</v>
      </c>
    </row>
    <row r="30" spans="1:18" x14ac:dyDescent="0.25">
      <c r="A30" s="169" t="str">
        <f>'Crisis Indicator Data'!A27</f>
        <v>Complex crisis in Congo</v>
      </c>
      <c r="B30" s="170" t="str">
        <f>'Crisis Indicator Data'!B27</f>
        <v>Conflict</v>
      </c>
      <c r="C30" s="170" t="str">
        <f>'Crisis Indicator Data'!C27</f>
        <v>COG001</v>
      </c>
      <c r="D30" s="170" t="str">
        <f>'Crisis Indicator Data'!D27</f>
        <v>Congo</v>
      </c>
      <c r="E30" s="170" t="str">
        <f>'Crisis Indicator Data'!E27</f>
        <v>COG</v>
      </c>
      <c r="F30" s="181">
        <f>IF('Crisis Indicator Data'!Q27="x","x",('Crisis Indicator Data'!Q27/1000000))</f>
        <v>5.5069999999999997</v>
      </c>
      <c r="G30" s="181">
        <f>IF('Crisis Indicator Data'!R27="x","x",('Crisis Indicator Data'!R27/1000000))</f>
        <v>0.159</v>
      </c>
      <c r="H30" s="181">
        <f>IF('Crisis Indicator Data'!S27="x","x",('Crisis Indicator Data'!S27/1000000))</f>
        <v>0.13400000000000001</v>
      </c>
      <c r="I30" s="181">
        <f>IF('Crisis Indicator Data'!T27="x","x",('Crisis Indicator Data'!T27/1000000))</f>
        <v>0</v>
      </c>
      <c r="J30" s="181">
        <f>IF('Crisis Indicator Data'!U27="x","x",('Crisis Indicator Data'!U27/1000000))</f>
        <v>0</v>
      </c>
      <c r="K30" s="168">
        <f t="shared" si="0"/>
        <v>1.9</v>
      </c>
      <c r="L30" s="165">
        <f>IF(F30="x","x",(F30*1000000/VLOOKUP($C30,'Crisis Indicator Data'!$C$3:$H$198,5,FALSE)))</f>
        <v>0.94948275862068965</v>
      </c>
      <c r="M30" s="165">
        <f>IF(G30="x","x",(G30*1000000/VLOOKUP($C30,'Crisis Indicator Data'!$C$3:$H$198,5,FALSE)))</f>
        <v>2.7413793103448277E-2</v>
      </c>
      <c r="N30" s="165">
        <f>IF(H30="x","x",(H30*1000000/VLOOKUP($C30,'Crisis Indicator Data'!$C$3:$H$198,5,FALSE)))</f>
        <v>2.3103448275862068E-2</v>
      </c>
      <c r="O30" s="165">
        <f>IF(I30="x","x",(I30*1000000/VLOOKUP($C30,'Crisis Indicator Data'!$C$3:$H$198,5,FALSE)))</f>
        <v>0</v>
      </c>
      <c r="P30" s="165">
        <f>IF(J30="x","x",(J30*1000000/VLOOKUP($C30,'Crisis Indicator Data'!$C$3:$H$198,5,FALSE)))</f>
        <v>0</v>
      </c>
      <c r="Q30" s="147">
        <f t="shared" si="1"/>
        <v>2</v>
      </c>
      <c r="R30" s="147">
        <f t="shared" si="2"/>
        <v>1.95</v>
      </c>
    </row>
    <row r="31" spans="1:18" x14ac:dyDescent="0.25">
      <c r="A31" s="169" t="str">
        <f>'Crisis Indicator Data'!A28</f>
        <v>Complex crisis in Colombia</v>
      </c>
      <c r="B31" s="170" t="str">
        <f>'Crisis Indicator Data'!B28</f>
        <v>Socio-political,Conflict,Violence,Floods,Displacement</v>
      </c>
      <c r="C31" s="170" t="str">
        <f>'Crisis Indicator Data'!C28</f>
        <v>COL001</v>
      </c>
      <c r="D31" s="170" t="str">
        <f>'Crisis Indicator Data'!D28</f>
        <v>Colombia</v>
      </c>
      <c r="E31" s="170" t="str">
        <f>'Crisis Indicator Data'!E28</f>
        <v>COL</v>
      </c>
      <c r="F31" s="181">
        <f>IF('Crisis Indicator Data'!Q28="x","x",('Crisis Indicator Data'!Q28/1000000))</f>
        <v>41.8</v>
      </c>
      <c r="G31" s="181">
        <f>IF('Crisis Indicator Data'!R28="x","x",('Crisis Indicator Data'!R28/1000000))</f>
        <v>2.1</v>
      </c>
      <c r="H31" s="181">
        <f>IF('Crisis Indicator Data'!S28="x","x",('Crisis Indicator Data'!S28/1000000))</f>
        <v>4.2060000000000004</v>
      </c>
      <c r="I31" s="181">
        <f>IF('Crisis Indicator Data'!T28="x","x",('Crisis Indicator Data'!T28/1000000))</f>
        <v>3.1</v>
      </c>
      <c r="J31" s="181">
        <f>IF('Crisis Indicator Data'!U28="x","x",('Crisis Indicator Data'!U28/1000000))</f>
        <v>0.39400000000000002</v>
      </c>
      <c r="K31" s="168">
        <f t="shared" si="0"/>
        <v>4.8</v>
      </c>
      <c r="L31" s="165">
        <f>IF(F31="x","x",(F31*1000000/VLOOKUP($C31,'Crisis Indicator Data'!$C$3:$H$198,5,FALSE)))</f>
        <v>0.81007751937984496</v>
      </c>
      <c r="M31" s="165">
        <f>IF(G31="x","x",(G31*1000000/VLOOKUP($C31,'Crisis Indicator Data'!$C$3:$H$198,5,FALSE)))</f>
        <v>4.0697674418604654E-2</v>
      </c>
      <c r="N31" s="165">
        <f>IF(H31="x","x",(H31*1000000/VLOOKUP($C31,'Crisis Indicator Data'!$C$3:$H$198,5,FALSE)))</f>
        <v>8.1511627906976747E-2</v>
      </c>
      <c r="O31" s="165">
        <f>IF(I31="x","x",(I31*1000000/VLOOKUP($C31,'Crisis Indicator Data'!$C$3:$H$198,5,FALSE)))</f>
        <v>6.0077519379844964E-2</v>
      </c>
      <c r="P31" s="165">
        <f>IF(J31="x","x",(J31*1000000/VLOOKUP($C31,'Crisis Indicator Data'!$C$3:$H$198,5,FALSE)))</f>
        <v>7.6356589147286826E-3</v>
      </c>
      <c r="Q31" s="147">
        <f t="shared" si="1"/>
        <v>4</v>
      </c>
      <c r="R31" s="147">
        <f t="shared" si="2"/>
        <v>4.4000000000000004</v>
      </c>
    </row>
    <row r="32" spans="1:18" x14ac:dyDescent="0.25">
      <c r="A32" s="169" t="str">
        <f>'Crisis Indicator Data'!A29</f>
        <v>Venezuela displacement in Colombia</v>
      </c>
      <c r="B32" s="170" t="str">
        <f>'Crisis Indicator Data'!B29</f>
        <v>Displacement</v>
      </c>
      <c r="C32" s="170" t="str">
        <f>'Crisis Indicator Data'!C29</f>
        <v>COL002</v>
      </c>
      <c r="D32" s="170" t="str">
        <f>'Crisis Indicator Data'!D29</f>
        <v>Colombia</v>
      </c>
      <c r="E32" s="170" t="str">
        <f>'Crisis Indicator Data'!E29</f>
        <v>COL</v>
      </c>
      <c r="F32" s="181">
        <f>IF('Crisis Indicator Data'!Q29="x","x",('Crisis Indicator Data'!Q29/1000000))</f>
        <v>3.222</v>
      </c>
      <c r="G32" s="181">
        <f>IF('Crisis Indicator Data'!R29="x","x",('Crisis Indicator Data'!R29/1000000))</f>
        <v>16.917999999999999</v>
      </c>
      <c r="H32" s="181">
        <f>IF('Crisis Indicator Data'!S29="x","x",('Crisis Indicator Data'!S29/1000000))</f>
        <v>2.95</v>
      </c>
      <c r="I32" s="181">
        <f>IF('Crisis Indicator Data'!T29="x","x",('Crisis Indicator Data'!T29/1000000))</f>
        <v>2.1739999999999999</v>
      </c>
      <c r="J32" s="181">
        <f>IF('Crisis Indicator Data'!U29="x","x",('Crisis Indicator Data'!U29/1000000))</f>
        <v>0.27600000000000002</v>
      </c>
      <c r="K32" s="168">
        <f t="shared" si="0"/>
        <v>4.5999999999999996</v>
      </c>
      <c r="L32" s="165">
        <f>IF(F32="x","x",(F32*1000000/VLOOKUP($C32,'Crisis Indicator Data'!$C$3:$H$198,5,FALSE)))</f>
        <v>0.12615011158529424</v>
      </c>
      <c r="M32" s="165">
        <f>IF(G32="x","x",(G32*1000000/VLOOKUP($C32,'Crisis Indicator Data'!$C$3:$H$198,5,FALSE)))</f>
        <v>0.66238596765984104</v>
      </c>
      <c r="N32" s="165">
        <f>IF(H32="x","x",(H32*1000000/VLOOKUP($C32,'Crisis Indicator Data'!$C$3:$H$198,5,FALSE)))</f>
        <v>0.11550056771465488</v>
      </c>
      <c r="O32" s="165">
        <f>IF(I32="x","x",(I32*1000000/VLOOKUP($C32,'Crisis Indicator Data'!$C$3:$H$198,5,FALSE)))</f>
        <v>8.5118045495477856E-2</v>
      </c>
      <c r="P32" s="165">
        <f>IF(J32="x","x",(J32*1000000/VLOOKUP($C32,'Crisis Indicator Data'!$C$3:$H$198,5,FALSE)))</f>
        <v>1.0806154809913473E-2</v>
      </c>
      <c r="Q32" s="147">
        <f t="shared" si="1"/>
        <v>4</v>
      </c>
      <c r="R32" s="147">
        <f t="shared" si="2"/>
        <v>4.3</v>
      </c>
    </row>
    <row r="33" spans="1:18" x14ac:dyDescent="0.25">
      <c r="A33" s="169" t="str">
        <f>'Crisis Indicator Data'!A30</f>
        <v>Nicaraguan refugees in Costa Rica</v>
      </c>
      <c r="B33" s="170" t="str">
        <f>'Crisis Indicator Data'!B30</f>
        <v>Displacement</v>
      </c>
      <c r="C33" s="170" t="str">
        <f>'Crisis Indicator Data'!C30</f>
        <v>CRI002</v>
      </c>
      <c r="D33" s="170" t="str">
        <f>'Crisis Indicator Data'!D30</f>
        <v>Costa Rica</v>
      </c>
      <c r="E33" s="170" t="str">
        <f>'Crisis Indicator Data'!E30</f>
        <v>CRI</v>
      </c>
      <c r="F33" s="181">
        <f>IF('Crisis Indicator Data'!Q30="x","x",('Crisis Indicator Data'!Q30/1000000))</f>
        <v>2.2149999999999999</v>
      </c>
      <c r="G33" s="181">
        <f>IF('Crisis Indicator Data'!R30="x","x",('Crisis Indicator Data'!R30/1000000))</f>
        <v>0</v>
      </c>
      <c r="H33" s="181">
        <f>IF('Crisis Indicator Data'!S30="x","x",('Crisis Indicator Data'!S30/1000000))</f>
        <v>0.23499999999999999</v>
      </c>
      <c r="I33" s="181" t="str">
        <f>IF('Crisis Indicator Data'!T30="x","x",('Crisis Indicator Data'!T30/1000000))</f>
        <v>x</v>
      </c>
      <c r="J33" s="181" t="str">
        <f>IF('Crisis Indicator Data'!U30="x","x",('Crisis Indicator Data'!U30/1000000))</f>
        <v>x</v>
      </c>
      <c r="K33" s="168">
        <f t="shared" si="0"/>
        <v>2.2999999999999998</v>
      </c>
      <c r="L33" s="165">
        <f>IF(F33="x","x",(F33*1000000/VLOOKUP($C33,'Crisis Indicator Data'!$C$3:$H$198,5,FALSE)))</f>
        <v>0.90371277029783759</v>
      </c>
      <c r="M33" s="165">
        <f>IF(G33="x","x",(G33*1000000/VLOOKUP($C33,'Crisis Indicator Data'!$C$3:$H$198,5,FALSE)))</f>
        <v>0</v>
      </c>
      <c r="N33" s="165">
        <f>IF(H33="x","x",(H33*1000000/VLOOKUP($C33,'Crisis Indicator Data'!$C$3:$H$198,5,FALSE)))</f>
        <v>9.5879232966136277E-2</v>
      </c>
      <c r="O33" s="165" t="str">
        <f>IF(I33="x","x",(I33*1000000/VLOOKUP($C33,'Crisis Indicator Data'!$C$3:$H$198,5,FALSE)))</f>
        <v>x</v>
      </c>
      <c r="P33" s="165" t="str">
        <f>IF(J33="x","x",(J33*1000000/VLOOKUP($C33,'Crisis Indicator Data'!$C$3:$H$198,5,FALSE)))</f>
        <v>x</v>
      </c>
      <c r="Q33" s="147">
        <f t="shared" si="1"/>
        <v>3</v>
      </c>
      <c r="R33" s="147">
        <f t="shared" si="2"/>
        <v>2.65</v>
      </c>
    </row>
    <row r="34" spans="1:18" x14ac:dyDescent="0.25">
      <c r="A34" s="169" t="str">
        <f>'Crisis Indicator Data'!A31</f>
        <v>Displacement from Russia-Ukraine conflict in Czechia</v>
      </c>
      <c r="B34" s="170" t="str">
        <f>'Crisis Indicator Data'!B31</f>
        <v>Conflict,Displacement</v>
      </c>
      <c r="C34" s="170" t="str">
        <f>'Crisis Indicator Data'!C31</f>
        <v>CZE002</v>
      </c>
      <c r="D34" s="170" t="str">
        <f>'Crisis Indicator Data'!D31</f>
        <v>Czech Republic</v>
      </c>
      <c r="E34" s="170" t="str">
        <f>'Crisis Indicator Data'!E31</f>
        <v>CZE</v>
      </c>
      <c r="F34" s="181">
        <f>IF('Crisis Indicator Data'!Q31="x","x",('Crisis Indicator Data'!Q31/1000000))</f>
        <v>10.526</v>
      </c>
      <c r="G34" s="181">
        <f>IF('Crisis Indicator Data'!R31="x","x",('Crisis Indicator Data'!R31/1000000))</f>
        <v>0</v>
      </c>
      <c r="H34" s="181">
        <f>IF('Crisis Indicator Data'!S31="x","x",('Crisis Indicator Data'!S31/1000000))</f>
        <v>0.37</v>
      </c>
      <c r="I34" s="181" t="str">
        <f>IF('Crisis Indicator Data'!T31="x","x",('Crisis Indicator Data'!T31/1000000))</f>
        <v>x</v>
      </c>
      <c r="J34" s="181" t="str">
        <f>IF('Crisis Indicator Data'!U31="x","x",('Crisis Indicator Data'!U31/1000000))</f>
        <v>x</v>
      </c>
      <c r="K34" s="168">
        <f t="shared" si="0"/>
        <v>2.6</v>
      </c>
      <c r="L34" s="165">
        <f>IF(F34="x","x",(F34*1000000/VLOOKUP($C34,'Crisis Indicator Data'!$C$3:$H$198,5,FALSE)))</f>
        <v>0.96604258443465496</v>
      </c>
      <c r="M34" s="165">
        <f>IF(G34="x","x",(G34*1000000/VLOOKUP($C34,'Crisis Indicator Data'!$C$3:$H$198,5,FALSE)))</f>
        <v>0</v>
      </c>
      <c r="N34" s="165">
        <f>IF(H34="x","x",(H34*1000000/VLOOKUP($C34,'Crisis Indicator Data'!$C$3:$H$198,5,FALSE)))</f>
        <v>3.3957415565345081E-2</v>
      </c>
      <c r="O34" s="165" t="str">
        <f>IF(I34="x","x",(I34*1000000/VLOOKUP($C34,'Crisis Indicator Data'!$C$3:$H$198,5,FALSE)))</f>
        <v>x</v>
      </c>
      <c r="P34" s="165" t="str">
        <f>IF(J34="x","x",(J34*1000000/VLOOKUP($C34,'Crisis Indicator Data'!$C$3:$H$198,5,FALSE)))</f>
        <v>x</v>
      </c>
      <c r="Q34" s="147">
        <f t="shared" si="1"/>
        <v>1</v>
      </c>
      <c r="R34" s="147">
        <f t="shared" si="2"/>
        <v>1.8</v>
      </c>
    </row>
    <row r="35" spans="1:18" x14ac:dyDescent="0.25">
      <c r="A35" s="169" t="str">
        <f>'Crisis Indicator Data'!A32</f>
        <v>Multiple crises in Djibouti</v>
      </c>
      <c r="B35" s="170" t="str">
        <f>'Crisis Indicator Data'!B32</f>
        <v>Displacement,Drought</v>
      </c>
      <c r="C35" s="170" t="str">
        <f>'Crisis Indicator Data'!C32</f>
        <v>DJI001</v>
      </c>
      <c r="D35" s="170" t="str">
        <f>'Crisis Indicator Data'!D32</f>
        <v>Djibouti</v>
      </c>
      <c r="E35" s="170" t="str">
        <f>'Crisis Indicator Data'!E32</f>
        <v>DJI</v>
      </c>
      <c r="F35" s="182">
        <f>IF('Crisis Indicator Data'!Q32="x","x",('Crisis Indicator Data'!Q32/1000000))</f>
        <v>0.46400000000000002</v>
      </c>
      <c r="G35" s="182">
        <f>IF('Crisis Indicator Data'!R32="x","x",('Crisis Indicator Data'!R32/1000000))</f>
        <v>0.40200000000000002</v>
      </c>
      <c r="H35" s="182">
        <f>IF('Crisis Indicator Data'!S32="x","x",('Crisis Indicator Data'!S32/1000000))</f>
        <v>0.216</v>
      </c>
      <c r="I35" s="182">
        <f>IF('Crisis Indicator Data'!T32="x","x",('Crisis Indicator Data'!T32/1000000))</f>
        <v>0.1</v>
      </c>
      <c r="J35" s="182">
        <f>IF('Crisis Indicator Data'!U32="x","x",('Crisis Indicator Data'!U32/1000000))</f>
        <v>0</v>
      </c>
      <c r="K35" s="168">
        <f t="shared" si="0"/>
        <v>2.5</v>
      </c>
      <c r="L35" s="165">
        <f>IF(F35="x","x",(F35*1000000/VLOOKUP($C35,'Crisis Indicator Data'!$C$3:$H$198,5,FALSE)))</f>
        <v>0.39255499153976309</v>
      </c>
      <c r="M35" s="165">
        <f>IF(G35="x","x",(G35*1000000/VLOOKUP($C35,'Crisis Indicator Data'!$C$3:$H$198,5,FALSE)))</f>
        <v>0.34010152284263961</v>
      </c>
      <c r="N35" s="165">
        <f>IF(H35="x","x",(H35*1000000/VLOOKUP($C35,'Crisis Indicator Data'!$C$3:$H$198,5,FALSE)))</f>
        <v>0.18274111675126903</v>
      </c>
      <c r="O35" s="165">
        <f>IF(I35="x","x",(I35*1000000/VLOOKUP($C35,'Crisis Indicator Data'!$C$3:$H$198,5,FALSE)))</f>
        <v>8.4602368866328256E-2</v>
      </c>
      <c r="P35" s="165">
        <f>IF(J35="x","x",(J35*1000000/VLOOKUP($C35,'Crisis Indicator Data'!$C$3:$H$198,5,FALSE)))</f>
        <v>0</v>
      </c>
      <c r="Q35" s="147">
        <f t="shared" si="1"/>
        <v>4</v>
      </c>
      <c r="R35" s="147">
        <f t="shared" si="2"/>
        <v>3.25</v>
      </c>
    </row>
    <row r="36" spans="1:18" x14ac:dyDescent="0.25">
      <c r="A36" s="169" t="str">
        <f>'Crisis Indicator Data'!A33</f>
        <v>Mixed migration in Djibouti</v>
      </c>
      <c r="B36" s="170" t="str">
        <f>'Crisis Indicator Data'!B33</f>
        <v>Displacement</v>
      </c>
      <c r="C36" s="170" t="str">
        <f>'Crisis Indicator Data'!C33</f>
        <v>DJI002</v>
      </c>
      <c r="D36" s="170" t="str">
        <f>'Crisis Indicator Data'!D33</f>
        <v>Djibouti</v>
      </c>
      <c r="E36" s="170" t="str">
        <f>'Crisis Indicator Data'!E33</f>
        <v>DJI</v>
      </c>
      <c r="F36" s="182">
        <f>IF('Crisis Indicator Data'!Q33="x","x",('Crisis Indicator Data'!Q33/1000000))</f>
        <v>0.64500000000000002</v>
      </c>
      <c r="G36" s="182">
        <f>IF('Crisis Indicator Data'!R33="x","x",('Crisis Indicator Data'!R33/1000000))</f>
        <v>0</v>
      </c>
      <c r="H36" s="182">
        <f>IF('Crisis Indicator Data'!S33="x","x",('Crisis Indicator Data'!S33/1000000))</f>
        <v>3.1E-2</v>
      </c>
      <c r="I36" s="182">
        <f>IF('Crisis Indicator Data'!T33="x","x",('Crisis Indicator Data'!T33/1000000))</f>
        <v>0</v>
      </c>
      <c r="J36" s="182">
        <f>IF('Crisis Indicator Data'!U33="x","x",('Crisis Indicator Data'!U33/1000000))</f>
        <v>0</v>
      </c>
      <c r="K36" s="168">
        <f t="shared" si="0"/>
        <v>0.8</v>
      </c>
      <c r="L36" s="165">
        <f>IF(F36="x","x",(F36*1000000/VLOOKUP($C36,'Crisis Indicator Data'!$C$3:$H$198,5,FALSE)))</f>
        <v>0.95414201183431957</v>
      </c>
      <c r="M36" s="165">
        <f>IF(G36="x","x",(G36*1000000/VLOOKUP($C36,'Crisis Indicator Data'!$C$3:$H$198,5,FALSE)))</f>
        <v>0</v>
      </c>
      <c r="N36" s="165">
        <f>IF(H36="x","x",(H36*1000000/VLOOKUP($C36,'Crisis Indicator Data'!$C$3:$H$198,5,FALSE)))</f>
        <v>4.5857988165680472E-2</v>
      </c>
      <c r="O36" s="165">
        <f>IF(I36="x","x",(I36*1000000/VLOOKUP($C36,'Crisis Indicator Data'!$C$3:$H$198,5,FALSE)))</f>
        <v>0</v>
      </c>
      <c r="P36" s="165">
        <f>IF(J36="x","x",(J36*1000000/VLOOKUP($C36,'Crisis Indicator Data'!$C$3:$H$198,5,FALSE)))</f>
        <v>0</v>
      </c>
      <c r="Q36" s="147">
        <f t="shared" si="1"/>
        <v>1</v>
      </c>
      <c r="R36" s="147">
        <f t="shared" si="2"/>
        <v>0.9</v>
      </c>
    </row>
    <row r="37" spans="1:18" x14ac:dyDescent="0.25">
      <c r="A37" s="169" t="str">
        <f>'Crisis Indicator Data'!A34</f>
        <v>Drought in Djibouti</v>
      </c>
      <c r="B37" s="170" t="str">
        <f>'Crisis Indicator Data'!B34</f>
        <v>Drought</v>
      </c>
      <c r="C37" s="170" t="str">
        <f>'Crisis Indicator Data'!C34</f>
        <v>DJI003</v>
      </c>
      <c r="D37" s="170" t="str">
        <f>'Crisis Indicator Data'!D34</f>
        <v>Djibouti</v>
      </c>
      <c r="E37" s="170" t="str">
        <f>'Crisis Indicator Data'!E34</f>
        <v>DJI</v>
      </c>
      <c r="F37" s="182">
        <f>IF('Crisis Indicator Data'!Q34="x","x",('Crisis Indicator Data'!Q34/1000000))</f>
        <v>0.495</v>
      </c>
      <c r="G37" s="182">
        <f>IF('Crisis Indicator Data'!R34="x","x",('Crisis Indicator Data'!R34/1000000))</f>
        <v>0.40200000000000002</v>
      </c>
      <c r="H37" s="182">
        <f>IF('Crisis Indicator Data'!S34="x","x",('Crisis Indicator Data'!S34/1000000))</f>
        <v>0.185</v>
      </c>
      <c r="I37" s="182">
        <f>IF('Crisis Indicator Data'!T34="x","x",('Crisis Indicator Data'!T34/1000000))</f>
        <v>0.1</v>
      </c>
      <c r="J37" s="182">
        <f>IF('Crisis Indicator Data'!U34="x","x",('Crisis Indicator Data'!U34/1000000))</f>
        <v>0</v>
      </c>
      <c r="K37" s="168">
        <f t="shared" si="0"/>
        <v>2.4</v>
      </c>
      <c r="L37" s="165">
        <f>IF(F37="x","x",(F37*1000000/VLOOKUP($C37,'Crisis Indicator Data'!$C$3:$H$198,5,FALSE)))</f>
        <v>0.41878172588832485</v>
      </c>
      <c r="M37" s="165">
        <f>IF(G37="x","x",(G37*1000000/VLOOKUP($C37,'Crisis Indicator Data'!$C$3:$H$198,5,FALSE)))</f>
        <v>0.34010152284263961</v>
      </c>
      <c r="N37" s="165">
        <f>IF(H37="x","x",(H37*1000000/VLOOKUP($C37,'Crisis Indicator Data'!$C$3:$H$198,5,FALSE)))</f>
        <v>0.15651438240270726</v>
      </c>
      <c r="O37" s="165">
        <f>IF(I37="x","x",(I37*1000000/VLOOKUP($C37,'Crisis Indicator Data'!$C$3:$H$198,5,FALSE)))</f>
        <v>8.4602368866328256E-2</v>
      </c>
      <c r="P37" s="165">
        <f>IF(J37="x","x",(J37*1000000/VLOOKUP($C37,'Crisis Indicator Data'!$C$3:$H$198,5,FALSE)))</f>
        <v>0</v>
      </c>
      <c r="Q37" s="147">
        <f t="shared" si="1"/>
        <v>4</v>
      </c>
      <c r="R37" s="147">
        <f t="shared" si="2"/>
        <v>3.2</v>
      </c>
    </row>
    <row r="38" spans="1:18" x14ac:dyDescent="0.25">
      <c r="A38" s="169" t="str">
        <f>'Crisis Indicator Data'!A35</f>
        <v>Venezuela displacement in Dominican Republic</v>
      </c>
      <c r="B38" s="170" t="str">
        <f>'Crisis Indicator Data'!B35</f>
        <v>Displacement</v>
      </c>
      <c r="C38" s="170" t="str">
        <f>'Crisis Indicator Data'!C35</f>
        <v>DOM002</v>
      </c>
      <c r="D38" s="170" t="str">
        <f>'Crisis Indicator Data'!D35</f>
        <v>Dominican Republic</v>
      </c>
      <c r="E38" s="170" t="str">
        <f>'Crisis Indicator Data'!E35</f>
        <v>DOM</v>
      </c>
      <c r="F38" s="182">
        <f>IF('Crisis Indicator Data'!Q35="x","x",('Crisis Indicator Data'!Q35/1000000))</f>
        <v>11.081</v>
      </c>
      <c r="G38" s="182">
        <f>IF('Crisis Indicator Data'!R35="x","x",('Crisis Indicator Data'!R35/1000000))</f>
        <v>2.8000000000000001E-2</v>
      </c>
      <c r="H38" s="182">
        <f>IF('Crisis Indicator Data'!S35="x","x",('Crisis Indicator Data'!S35/1000000))</f>
        <v>0.11899999999999999</v>
      </c>
      <c r="I38" s="182">
        <f>IF('Crisis Indicator Data'!T35="x","x",('Crisis Indicator Data'!T35/1000000))</f>
        <v>0</v>
      </c>
      <c r="J38" s="182">
        <f>IF('Crisis Indicator Data'!U35="x","x",('Crisis Indicator Data'!U35/1000000))</f>
        <v>0</v>
      </c>
      <c r="K38" s="168">
        <f t="shared" ref="K38:K69" si="3">IF(H38="x","x",IF(SUM(H38:J38)=0,0,IF(LOG(SUM(H38:J38)*1000000)&lt;$K$4,0,IF(LOG(SUM(H38:J38)*1000000)&gt;$K$3,5,ROUND(5-(K$3-LOG(SUM(H38:J38)*1000000))/(K$3-K$4)*5,1)))))</f>
        <v>1.8</v>
      </c>
      <c r="L38" s="165">
        <f>IF(F38="x","x",(F38*1000000/VLOOKUP($C38,'Crisis Indicator Data'!$C$3:$H$198,5,FALSE)))</f>
        <v>0.98681984148187729</v>
      </c>
      <c r="M38" s="165">
        <f>IF(G38="x","x",(G38*1000000/VLOOKUP($C38,'Crisis Indicator Data'!$C$3:$H$198,5,FALSE)))</f>
        <v>2.4935435034286221E-3</v>
      </c>
      <c r="N38" s="165">
        <f>IF(H38="x","x",(H38*1000000/VLOOKUP($C38,'Crisis Indicator Data'!$C$3:$H$198,5,FALSE)))</f>
        <v>1.0597559889571645E-2</v>
      </c>
      <c r="O38" s="165">
        <f>IF(I38="x","x",(I38*1000000/VLOOKUP($C38,'Crisis Indicator Data'!$C$3:$H$198,5,FALSE)))</f>
        <v>0</v>
      </c>
      <c r="P38" s="165">
        <f>IF(J38="x","x",(J38*1000000/VLOOKUP($C38,'Crisis Indicator Data'!$C$3:$H$198,5,FALSE)))</f>
        <v>0</v>
      </c>
      <c r="Q38" s="147">
        <f t="shared" ref="Q38:Q69" si="4">IF(N38="x","x",IF(OR(L38&gt;=$L$3,M38&gt;=$M$3,N38&gt;=$N$3,O38&gt;=$O$3,P38&gt;=$P$3), (IF(VALUE(SUBSTITUTE(P38, "x", "0.0"))&gt;=$P$3, 5, IF((VALUE(SUBSTITUTE(O38, "x", "0.0"))+VALUE(SUBSTITUTE(P38, "x", "0.0")))&gt;=$O$3,4,IF((VALUE(SUBSTITUTE(O38, "x", "0.0"))+VALUE(SUBSTITUTE(P38, "x", "0.0"))+N38)&gt;=$N$3,3,IF((VALUE(SUBSTITUTE(O38, "x", "0.0"))+VALUE(SUBSTITUTE(P38, "x", "0.0"))+N38+VALUE(SUBSTITUTE(M38, "x", "0.0")))&gt;=$M$3,2,1)))))))</f>
        <v>1</v>
      </c>
      <c r="R38" s="147">
        <f t="shared" ref="R38:R69" si="5">IF(Q38="x","x",(AVERAGE(K38,Q38)))</f>
        <v>1.4</v>
      </c>
    </row>
    <row r="39" spans="1:18" x14ac:dyDescent="0.25">
      <c r="A39" s="169" t="str">
        <f>'Crisis Indicator Data'!A36</f>
        <v>Mixed migration flows in Algeria</v>
      </c>
      <c r="B39" s="170" t="str">
        <f>'Crisis Indicator Data'!B36</f>
        <v>Displacement</v>
      </c>
      <c r="C39" s="170" t="str">
        <f>'Crisis Indicator Data'!C36</f>
        <v>DZA002</v>
      </c>
      <c r="D39" s="170" t="str">
        <f>'Crisis Indicator Data'!D36</f>
        <v>Algeria</v>
      </c>
      <c r="E39" s="170" t="str">
        <f>'Crisis Indicator Data'!E36</f>
        <v>DZA</v>
      </c>
      <c r="F39" s="182">
        <f>IF('Crisis Indicator Data'!Q36="x","x",('Crisis Indicator Data'!Q36/1000000))</f>
        <v>45.52</v>
      </c>
      <c r="G39" s="182">
        <f>IF('Crisis Indicator Data'!R36="x","x",('Crisis Indicator Data'!R36/1000000))</f>
        <v>0</v>
      </c>
      <c r="H39" s="182">
        <f>IF('Crisis Indicator Data'!S36="x","x",('Crisis Indicator Data'!S36/1000000))</f>
        <v>0.26300000000000001</v>
      </c>
      <c r="I39" s="182" t="str">
        <f>IF('Crisis Indicator Data'!T36="x","x",('Crisis Indicator Data'!T36/1000000))</f>
        <v>x</v>
      </c>
      <c r="J39" s="182" t="str">
        <f>IF('Crisis Indicator Data'!U36="x","x",('Crisis Indicator Data'!U36/1000000))</f>
        <v>x</v>
      </c>
      <c r="K39" s="168">
        <f t="shared" si="3"/>
        <v>2.4</v>
      </c>
      <c r="L39" s="165">
        <f>IF(F39="x","x",(F39*1000000/VLOOKUP($C39,'Crisis Indicator Data'!$C$3:$H$198,5,FALSE)))</f>
        <v>0.99425550968700172</v>
      </c>
      <c r="M39" s="165">
        <f>IF(G39="x","x",(G39*1000000/VLOOKUP($C39,'Crisis Indicator Data'!$C$3:$H$198,5,FALSE)))</f>
        <v>0</v>
      </c>
      <c r="N39" s="165">
        <f>IF(H39="x","x",(H39*1000000/VLOOKUP($C39,'Crisis Indicator Data'!$C$3:$H$198,5,FALSE)))</f>
        <v>5.7444903129982745E-3</v>
      </c>
      <c r="O39" s="165" t="str">
        <f>IF(I39="x","x",(I39*1000000/VLOOKUP($C39,'Crisis Indicator Data'!$C$3:$H$198,5,FALSE)))</f>
        <v>x</v>
      </c>
      <c r="P39" s="165" t="str">
        <f>IF(J39="x","x",(J39*1000000/VLOOKUP($C39,'Crisis Indicator Data'!$C$3:$H$198,5,FALSE)))</f>
        <v>x</v>
      </c>
      <c r="Q39" s="147">
        <f t="shared" si="4"/>
        <v>1</v>
      </c>
      <c r="R39" s="147">
        <f t="shared" si="5"/>
        <v>1.7</v>
      </c>
    </row>
    <row r="40" spans="1:18" x14ac:dyDescent="0.25">
      <c r="A40" s="169" t="str">
        <f>'Crisis Indicator Data'!A37</f>
        <v>Sahrawi refugees in Algeria</v>
      </c>
      <c r="B40" s="170" t="str">
        <f>'Crisis Indicator Data'!B37</f>
        <v>Displacement</v>
      </c>
      <c r="C40" s="170" t="str">
        <f>'Crisis Indicator Data'!C37</f>
        <v>DZA003</v>
      </c>
      <c r="D40" s="170" t="str">
        <f>'Crisis Indicator Data'!D37</f>
        <v>Algeria</v>
      </c>
      <c r="E40" s="170" t="str">
        <f>'Crisis Indicator Data'!E37</f>
        <v>DZA</v>
      </c>
      <c r="F40" s="182">
        <f>IF('Crisis Indicator Data'!Q37="x","x",('Crisis Indicator Data'!Q37/1000000))</f>
        <v>4.9000000000000002E-2</v>
      </c>
      <c r="G40" s="182">
        <f>IF('Crisis Indicator Data'!R37="x","x",('Crisis Indicator Data'!R37/1000000))</f>
        <v>8.4000000000000005E-2</v>
      </c>
      <c r="H40" s="182">
        <f>IF('Crisis Indicator Data'!S37="x","x",('Crisis Indicator Data'!S37/1000000))</f>
        <v>0.09</v>
      </c>
      <c r="I40" s="182" t="str">
        <f>IF('Crisis Indicator Data'!T37="x","x",('Crisis Indicator Data'!T37/1000000))</f>
        <v>x</v>
      </c>
      <c r="J40" s="182" t="str">
        <f>IF('Crisis Indicator Data'!U37="x","x",('Crisis Indicator Data'!U37/1000000))</f>
        <v>x</v>
      </c>
      <c r="K40" s="168">
        <f t="shared" si="3"/>
        <v>1.6</v>
      </c>
      <c r="L40" s="165">
        <f>IF(F40="x","x",(F40*1000000/VLOOKUP($C40,'Crisis Indicator Data'!$C$3:$H$198,5,FALSE)))</f>
        <v>0.21973094170403587</v>
      </c>
      <c r="M40" s="165">
        <f>IF(G40="x","x",(G40*1000000/VLOOKUP($C40,'Crisis Indicator Data'!$C$3:$H$198,5,FALSE)))</f>
        <v>0.37668161434977576</v>
      </c>
      <c r="N40" s="165">
        <f>IF(H40="x","x",(H40*1000000/VLOOKUP($C40,'Crisis Indicator Data'!$C$3:$H$198,5,FALSE)))</f>
        <v>0.40358744394618834</v>
      </c>
      <c r="O40" s="165" t="str">
        <f>IF(I40="x","x",(I40*1000000/VLOOKUP($C40,'Crisis Indicator Data'!$C$3:$H$198,5,FALSE)))</f>
        <v>x</v>
      </c>
      <c r="P40" s="165" t="str">
        <f>IF(J40="x","x",(J40*1000000/VLOOKUP($C40,'Crisis Indicator Data'!$C$3:$H$198,5,FALSE)))</f>
        <v>x</v>
      </c>
      <c r="Q40" s="147">
        <f t="shared" si="4"/>
        <v>3</v>
      </c>
      <c r="R40" s="147">
        <f t="shared" si="5"/>
        <v>2.2999999999999998</v>
      </c>
    </row>
    <row r="41" spans="1:18" x14ac:dyDescent="0.25">
      <c r="A41" s="169" t="str">
        <f>'Crisis Indicator Data'!A38</f>
        <v>Multiple crises in Algeria</v>
      </c>
      <c r="B41" s="170" t="str">
        <f>'Crisis Indicator Data'!B38</f>
        <v>Displacement</v>
      </c>
      <c r="C41" s="170" t="str">
        <f>'Crisis Indicator Data'!C38</f>
        <v>DZA004</v>
      </c>
      <c r="D41" s="170" t="str">
        <f>'Crisis Indicator Data'!D38</f>
        <v>Algeria</v>
      </c>
      <c r="E41" s="170" t="str">
        <f>'Crisis Indicator Data'!E38</f>
        <v>DZA</v>
      </c>
      <c r="F41" s="182">
        <f>IF('Crisis Indicator Data'!Q38="x","x",('Crisis Indicator Data'!Q38/1000000))</f>
        <v>45.569000000000003</v>
      </c>
      <c r="G41" s="182">
        <f>IF('Crisis Indicator Data'!R38="x","x",('Crisis Indicator Data'!R38/1000000))</f>
        <v>8.4000000000000005E-2</v>
      </c>
      <c r="H41" s="182">
        <f>IF('Crisis Indicator Data'!S38="x","x",('Crisis Indicator Data'!S38/1000000))</f>
        <v>0.35299999999999998</v>
      </c>
      <c r="I41" s="182" t="str">
        <f>IF('Crisis Indicator Data'!T38="x","x",('Crisis Indicator Data'!T38/1000000))</f>
        <v>x</v>
      </c>
      <c r="J41" s="182" t="str">
        <f>IF('Crisis Indicator Data'!U38="x","x",('Crisis Indicator Data'!U38/1000000))</f>
        <v>x</v>
      </c>
      <c r="K41" s="168">
        <f t="shared" si="3"/>
        <v>2.6</v>
      </c>
      <c r="L41" s="165">
        <f>IF(F41="x","x",(F41*1000000/VLOOKUP($C41,'Crisis Indicator Data'!$C$3:$H$198,5,FALSE)))</f>
        <v>0.99050123896883013</v>
      </c>
      <c r="M41" s="165">
        <f>IF(G41="x","x",(G41*1000000/VLOOKUP($C41,'Crisis Indicator Data'!$C$3:$H$198,5,FALSE)))</f>
        <v>1.8258488023301309E-3</v>
      </c>
      <c r="N41" s="165">
        <f>IF(H41="x","x",(H41*1000000/VLOOKUP($C41,'Crisis Indicator Data'!$C$3:$H$198,5,FALSE)))</f>
        <v>7.6729122288397168E-3</v>
      </c>
      <c r="O41" s="165" t="str">
        <f>IF(I41="x","x",(I41*1000000/VLOOKUP($C41,'Crisis Indicator Data'!$C$3:$H$198,5,FALSE)))</f>
        <v>x</v>
      </c>
      <c r="P41" s="165" t="str">
        <f>IF(J41="x","x",(J41*1000000/VLOOKUP($C41,'Crisis Indicator Data'!$C$3:$H$198,5,FALSE)))</f>
        <v>x</v>
      </c>
      <c r="Q41" s="147">
        <f t="shared" si="4"/>
        <v>1</v>
      </c>
      <c r="R41" s="147">
        <f t="shared" si="5"/>
        <v>1.8</v>
      </c>
    </row>
    <row r="42" spans="1:18" x14ac:dyDescent="0.25">
      <c r="A42" s="169" t="str">
        <f>'Crisis Indicator Data'!A39</f>
        <v>Venezuela displacement in Ecuador</v>
      </c>
      <c r="B42" s="170" t="str">
        <f>'Crisis Indicator Data'!B39</f>
        <v>Displacement</v>
      </c>
      <c r="C42" s="170" t="str">
        <f>'Crisis Indicator Data'!C39</f>
        <v>ECU002</v>
      </c>
      <c r="D42" s="170" t="str">
        <f>'Crisis Indicator Data'!D39</f>
        <v>Ecuador</v>
      </c>
      <c r="E42" s="170" t="str">
        <f>'Crisis Indicator Data'!E39</f>
        <v>ECU</v>
      </c>
      <c r="F42" s="182">
        <f>IF('Crisis Indicator Data'!Q39="x","x",('Crisis Indicator Data'!Q39/1000000))</f>
        <v>10.409000000000001</v>
      </c>
      <c r="G42" s="182">
        <f>IF('Crisis Indicator Data'!R39="x","x",('Crisis Indicator Data'!R39/1000000))</f>
        <v>7.1890000000000001</v>
      </c>
      <c r="H42" s="182">
        <f>IF('Crisis Indicator Data'!S39="x","x",('Crisis Indicator Data'!S39/1000000))</f>
        <v>0.40300000000000002</v>
      </c>
      <c r="I42" s="182" t="str">
        <f>IF('Crisis Indicator Data'!T39="x","x",('Crisis Indicator Data'!T39/1000000))</f>
        <v>x</v>
      </c>
      <c r="J42" s="182" t="str">
        <f>IF('Crisis Indicator Data'!U39="x","x",('Crisis Indicator Data'!U39/1000000))</f>
        <v>x</v>
      </c>
      <c r="K42" s="168">
        <f t="shared" si="3"/>
        <v>2.7</v>
      </c>
      <c r="L42" s="165">
        <f>IF(F42="x","x",(F42*1000000/VLOOKUP($C42,'Crisis Indicator Data'!$C$3:$H$198,5,FALSE)))</f>
        <v>0.57824565301927666</v>
      </c>
      <c r="M42" s="165">
        <f>IF(G42="x","x",(G42*1000000/VLOOKUP($C42,'Crisis Indicator Data'!$C$3:$H$198,5,FALSE)))</f>
        <v>0.39936670184989725</v>
      </c>
      <c r="N42" s="165">
        <f>IF(H42="x","x",(H42*1000000/VLOOKUP($C42,'Crisis Indicator Data'!$C$3:$H$198,5,FALSE)))</f>
        <v>2.2387645130826066E-2</v>
      </c>
      <c r="O42" s="165" t="str">
        <f>IF(I42="x","x",(I42*1000000/VLOOKUP($C42,'Crisis Indicator Data'!$C$3:$H$198,5,FALSE)))</f>
        <v>x</v>
      </c>
      <c r="P42" s="165" t="str">
        <f>IF(J42="x","x",(J42*1000000/VLOOKUP($C42,'Crisis Indicator Data'!$C$3:$H$198,5,FALSE)))</f>
        <v>x</v>
      </c>
      <c r="Q42" s="147">
        <f t="shared" si="4"/>
        <v>2</v>
      </c>
      <c r="R42" s="147">
        <f t="shared" si="5"/>
        <v>2.35</v>
      </c>
    </row>
    <row r="43" spans="1:18" x14ac:dyDescent="0.25">
      <c r="A43" s="169" t="str">
        <f>'Crisis Indicator Data'!A40</f>
        <v>Refugees in Egypt</v>
      </c>
      <c r="B43" s="170" t="str">
        <f>'Crisis Indicator Data'!B40</f>
        <v>Displacement,Conflict</v>
      </c>
      <c r="C43" s="170" t="str">
        <f>'Crisis Indicator Data'!C40</f>
        <v>EGY004</v>
      </c>
      <c r="D43" s="170" t="str">
        <f>'Crisis Indicator Data'!D40</f>
        <v>Egypt</v>
      </c>
      <c r="E43" s="170" t="str">
        <f>'Crisis Indicator Data'!E40</f>
        <v>EGY</v>
      </c>
      <c r="F43" s="182">
        <f>IF('Crisis Indicator Data'!Q40="x","x",('Crisis Indicator Data'!Q40/1000000))</f>
        <v>142.989</v>
      </c>
      <c r="G43" s="182">
        <f>IF('Crisis Indicator Data'!R40="x","x",('Crisis Indicator Data'!R40/1000000))</f>
        <v>0</v>
      </c>
      <c r="H43" s="182">
        <f>IF('Crisis Indicator Data'!S40="x","x",('Crisis Indicator Data'!S40/1000000))</f>
        <v>0.42</v>
      </c>
      <c r="I43" s="182" t="str">
        <f>IF('Crisis Indicator Data'!T40="x","x",('Crisis Indicator Data'!T40/1000000))</f>
        <v>x</v>
      </c>
      <c r="J43" s="182" t="str">
        <f>IF('Crisis Indicator Data'!U40="x","x",('Crisis Indicator Data'!U40/1000000))</f>
        <v>x</v>
      </c>
      <c r="K43" s="168">
        <f t="shared" si="3"/>
        <v>2.7</v>
      </c>
      <c r="L43" s="165">
        <f>IF(F43="x","x",(F43*1000000/VLOOKUP($C43,'Crisis Indicator Data'!$C$3:$H$198,5,FALSE)))</f>
        <v>0.99707131351588807</v>
      </c>
      <c r="M43" s="165">
        <f>IF(G43="x","x",(G43*1000000/VLOOKUP($C43,'Crisis Indicator Data'!$C$3:$H$198,5,FALSE)))</f>
        <v>0</v>
      </c>
      <c r="N43" s="165">
        <f>IF(H43="x","x",(H43*1000000/VLOOKUP($C43,'Crisis Indicator Data'!$C$3:$H$198,5,FALSE)))</f>
        <v>2.9286864841118758E-3</v>
      </c>
      <c r="O43" s="165" t="str">
        <f>IF(I43="x","x",(I43*1000000/VLOOKUP($C43,'Crisis Indicator Data'!$C$3:$H$198,5,FALSE)))</f>
        <v>x</v>
      </c>
      <c r="P43" s="165" t="str">
        <f>IF(J43="x","x",(J43*1000000/VLOOKUP($C43,'Crisis Indicator Data'!$C$3:$H$198,5,FALSE)))</f>
        <v>x</v>
      </c>
      <c r="Q43" s="147">
        <f t="shared" si="4"/>
        <v>1</v>
      </c>
      <c r="R43" s="147">
        <f t="shared" si="5"/>
        <v>1.85</v>
      </c>
    </row>
    <row r="44" spans="1:18" x14ac:dyDescent="0.25">
      <c r="A44" s="169" t="str">
        <f>'Crisis Indicator Data'!A41</f>
        <v>Complex crisis in Eritrea</v>
      </c>
      <c r="B44" s="170" t="str">
        <f>'Crisis Indicator Data'!B41</f>
        <v>Socio-political,Displacement</v>
      </c>
      <c r="C44" s="170" t="str">
        <f>'Crisis Indicator Data'!C41</f>
        <v>ERI001</v>
      </c>
      <c r="D44" s="170" t="str">
        <f>'Crisis Indicator Data'!D41</f>
        <v>Eritrea</v>
      </c>
      <c r="E44" s="170" t="str">
        <f>'Crisis Indicator Data'!E41</f>
        <v>ERI</v>
      </c>
      <c r="F44" s="182">
        <f>IF('Crisis Indicator Data'!Q41="x","x",('Crisis Indicator Data'!Q41/1000000))</f>
        <v>2.6749999999999998</v>
      </c>
      <c r="G44" s="182">
        <f>IF('Crisis Indicator Data'!R41="x","x",('Crisis Indicator Data'!R41/1000000))</f>
        <v>0</v>
      </c>
      <c r="H44" s="182">
        <f>IF('Crisis Indicator Data'!S41="x","x",('Crisis Indicator Data'!S41/1000000))</f>
        <v>1.1000000000000001</v>
      </c>
      <c r="I44" s="182" t="str">
        <f>IF('Crisis Indicator Data'!T41="x","x",('Crisis Indicator Data'!T41/1000000))</f>
        <v>x</v>
      </c>
      <c r="J44" s="182" t="str">
        <f>IF('Crisis Indicator Data'!U41="x","x",('Crisis Indicator Data'!U41/1000000))</f>
        <v>x</v>
      </c>
      <c r="K44" s="168">
        <f t="shared" si="3"/>
        <v>3.4</v>
      </c>
      <c r="L44" s="165">
        <f>IF(F44="x","x",(F44*1000000/VLOOKUP($C44,'Crisis Indicator Data'!$C$3:$H$198,5,FALSE)))</f>
        <v>0.70860927152317876</v>
      </c>
      <c r="M44" s="165">
        <f>IF(G44="x","x",(G44*1000000/VLOOKUP($C44,'Crisis Indicator Data'!$C$3:$H$198,5,FALSE)))</f>
        <v>0</v>
      </c>
      <c r="N44" s="165">
        <f>IF(H44="x","x",(H44*1000000/VLOOKUP($C44,'Crisis Indicator Data'!$C$3:$H$198,5,FALSE)))</f>
        <v>0.29139072847682118</v>
      </c>
      <c r="O44" s="165" t="str">
        <f>IF(I44="x","x",(I44*1000000/VLOOKUP($C44,'Crisis Indicator Data'!$C$3:$H$198,5,FALSE)))</f>
        <v>x</v>
      </c>
      <c r="P44" s="165" t="str">
        <f>IF(J44="x","x",(J44*1000000/VLOOKUP($C44,'Crisis Indicator Data'!$C$3:$H$198,5,FALSE)))</f>
        <v>x</v>
      </c>
      <c r="Q44" s="147">
        <f t="shared" si="4"/>
        <v>3</v>
      </c>
      <c r="R44" s="147">
        <f t="shared" si="5"/>
        <v>3.2</v>
      </c>
    </row>
    <row r="45" spans="1:18" x14ac:dyDescent="0.25">
      <c r="A45" s="169" t="str">
        <f>'Crisis Indicator Data'!A42</f>
        <v>Mixed migration flows in Spain</v>
      </c>
      <c r="B45" s="170" t="str">
        <f>'Crisis Indicator Data'!B42</f>
        <v>Displacement</v>
      </c>
      <c r="C45" s="170" t="str">
        <f>'Crisis Indicator Data'!C42</f>
        <v>ESP002</v>
      </c>
      <c r="D45" s="170" t="str">
        <f>'Crisis Indicator Data'!D42</f>
        <v>Spain</v>
      </c>
      <c r="E45" s="170" t="str">
        <f>'Crisis Indicator Data'!E42</f>
        <v>ESP</v>
      </c>
      <c r="F45" s="182">
        <f>IF('Crisis Indicator Data'!Q42="x","x",('Crisis Indicator Data'!Q42/1000000))</f>
        <v>47.46</v>
      </c>
      <c r="G45" s="182">
        <f>IF('Crisis Indicator Data'!R42="x","x",('Crisis Indicator Data'!R42/1000000))</f>
        <v>0</v>
      </c>
      <c r="H45" s="182">
        <f>IF('Crisis Indicator Data'!S42="x","x",('Crisis Indicator Data'!S42/1000000))</f>
        <v>4.8000000000000001E-2</v>
      </c>
      <c r="I45" s="182" t="str">
        <f>IF('Crisis Indicator Data'!T42="x","x",('Crisis Indicator Data'!T42/1000000))</f>
        <v>x</v>
      </c>
      <c r="J45" s="182" t="str">
        <f>IF('Crisis Indicator Data'!U42="x","x",('Crisis Indicator Data'!U42/1000000))</f>
        <v>x</v>
      </c>
      <c r="K45" s="168">
        <f t="shared" si="3"/>
        <v>1.1000000000000001</v>
      </c>
      <c r="L45" s="165">
        <f>IF(F45="x","x",(F45*1000000/VLOOKUP($C45,'Crisis Indicator Data'!$C$3:$H$198,5,FALSE)))</f>
        <v>0.99898964384945699</v>
      </c>
      <c r="M45" s="165">
        <f>IF(G45="x","x",(G45*1000000/VLOOKUP($C45,'Crisis Indicator Data'!$C$3:$H$198,5,FALSE)))</f>
        <v>0</v>
      </c>
      <c r="N45" s="165">
        <f>IF(H45="x","x",(H45*1000000/VLOOKUP($C45,'Crisis Indicator Data'!$C$3:$H$198,5,FALSE)))</f>
        <v>1.0103561505430665E-3</v>
      </c>
      <c r="O45" s="165" t="str">
        <f>IF(I45="x","x",(I45*1000000/VLOOKUP($C45,'Crisis Indicator Data'!$C$3:$H$198,5,FALSE)))</f>
        <v>x</v>
      </c>
      <c r="P45" s="165" t="str">
        <f>IF(J45="x","x",(J45*1000000/VLOOKUP($C45,'Crisis Indicator Data'!$C$3:$H$198,5,FALSE)))</f>
        <v>x</v>
      </c>
      <c r="Q45" s="147">
        <f t="shared" si="4"/>
        <v>1</v>
      </c>
      <c r="R45" s="147">
        <f t="shared" si="5"/>
        <v>1.05</v>
      </c>
    </row>
    <row r="46" spans="1:18" x14ac:dyDescent="0.25">
      <c r="A46" s="169" t="str">
        <f>'Crisis Indicator Data'!A43</f>
        <v>Displacement from Russia-Ukraine conflict in Estonia</v>
      </c>
      <c r="B46" s="170" t="str">
        <f>'Crisis Indicator Data'!B43</f>
        <v>Conflict,Displacement</v>
      </c>
      <c r="C46" s="170" t="str">
        <f>'Crisis Indicator Data'!C43</f>
        <v>EST002</v>
      </c>
      <c r="D46" s="170" t="str">
        <f>'Crisis Indicator Data'!D43</f>
        <v>Estonia</v>
      </c>
      <c r="E46" s="170" t="str">
        <f>'Crisis Indicator Data'!E43</f>
        <v>EST</v>
      </c>
      <c r="F46" s="182">
        <f>IF('Crisis Indicator Data'!Q43="x","x",('Crisis Indicator Data'!Q43/1000000))</f>
        <v>1.345</v>
      </c>
      <c r="G46" s="182">
        <f>IF('Crisis Indicator Data'!R43="x","x",('Crisis Indicator Data'!R43/1000000))</f>
        <v>0</v>
      </c>
      <c r="H46" s="182">
        <f>IF('Crisis Indicator Data'!S43="x","x",('Crisis Indicator Data'!S43/1000000))</f>
        <v>0.05</v>
      </c>
      <c r="I46" s="182" t="str">
        <f>IF('Crisis Indicator Data'!T43="x","x",('Crisis Indicator Data'!T43/1000000))</f>
        <v>x</v>
      </c>
      <c r="J46" s="182" t="str">
        <f>IF('Crisis Indicator Data'!U43="x","x",('Crisis Indicator Data'!U43/1000000))</f>
        <v>x</v>
      </c>
      <c r="K46" s="168">
        <f t="shared" si="3"/>
        <v>1.2</v>
      </c>
      <c r="L46" s="165">
        <f>IF(F46="x","x",(F46*1000000/VLOOKUP($C46,'Crisis Indicator Data'!$C$3:$H$198,5,FALSE)))</f>
        <v>0.96415770609318996</v>
      </c>
      <c r="M46" s="165">
        <f>IF(G46="x","x",(G46*1000000/VLOOKUP($C46,'Crisis Indicator Data'!$C$3:$H$198,5,FALSE)))</f>
        <v>0</v>
      </c>
      <c r="N46" s="165">
        <f>IF(H46="x","x",(H46*1000000/VLOOKUP($C46,'Crisis Indicator Data'!$C$3:$H$198,5,FALSE)))</f>
        <v>3.5842293906810034E-2</v>
      </c>
      <c r="O46" s="165" t="str">
        <f>IF(I46="x","x",(I46*1000000/VLOOKUP($C46,'Crisis Indicator Data'!$C$3:$H$198,5,FALSE)))</f>
        <v>x</v>
      </c>
      <c r="P46" s="165" t="str">
        <f>IF(J46="x","x",(J46*1000000/VLOOKUP($C46,'Crisis Indicator Data'!$C$3:$H$198,5,FALSE)))</f>
        <v>x</v>
      </c>
      <c r="Q46" s="147">
        <f t="shared" si="4"/>
        <v>1</v>
      </c>
      <c r="R46" s="147">
        <f t="shared" si="5"/>
        <v>1.1000000000000001</v>
      </c>
    </row>
    <row r="47" spans="1:18" x14ac:dyDescent="0.25">
      <c r="A47" s="169" t="str">
        <f>'Crisis Indicator Data'!A44</f>
        <v>Complex crisis in Ethiopia</v>
      </c>
      <c r="B47" s="170" t="str">
        <f>'Crisis Indicator Data'!B44</f>
        <v>Displacement,Floods,Conflict</v>
      </c>
      <c r="C47" s="170" t="str">
        <f>'Crisis Indicator Data'!C44</f>
        <v>ETH001</v>
      </c>
      <c r="D47" s="170" t="str">
        <f>'Crisis Indicator Data'!D44</f>
        <v>Ethiopia</v>
      </c>
      <c r="E47" s="170" t="str">
        <f>'Crisis Indicator Data'!E44</f>
        <v>ETH</v>
      </c>
      <c r="F47" s="182">
        <f>IF('Crisis Indicator Data'!Q44="x","x",('Crisis Indicator Data'!Q44/1000000))</f>
        <v>41.701999999999998</v>
      </c>
      <c r="G47" s="182">
        <f>IF('Crisis Indicator Data'!R44="x","x",('Crisis Indicator Data'!R44/1000000))</f>
        <v>57.478999999999999</v>
      </c>
      <c r="H47" s="182">
        <f>IF('Crisis Indicator Data'!S44="x","x",('Crisis Indicator Data'!S44/1000000))</f>
        <v>28.6</v>
      </c>
      <c r="I47" s="182">
        <f>IF('Crisis Indicator Data'!T44="x","x",('Crisis Indicator Data'!T44/1000000))</f>
        <v>0</v>
      </c>
      <c r="J47" s="182">
        <f>IF('Crisis Indicator Data'!U44="x","x",('Crisis Indicator Data'!U44/1000000))</f>
        <v>0</v>
      </c>
      <c r="K47" s="168">
        <f t="shared" si="3"/>
        <v>5</v>
      </c>
      <c r="L47" s="165">
        <f>IF(F47="x","x",(F47*1000000/VLOOKUP($C47,'Crisis Indicator Data'!$C$3:$H$198,5,FALSE)))</f>
        <v>0.32635524843286562</v>
      </c>
      <c r="M47" s="165">
        <f>IF(G47="x","x",(G47*1000000/VLOOKUP($C47,'Crisis Indicator Data'!$C$3:$H$198,5,FALSE)))</f>
        <v>0.44982430877830037</v>
      </c>
      <c r="N47" s="165">
        <f>IF(H47="x","x",(H47*1000000/VLOOKUP($C47,'Crisis Indicator Data'!$C$3:$H$198,5,FALSE)))</f>
        <v>0.22382044278883403</v>
      </c>
      <c r="O47" s="165">
        <f>IF(I47="x","x",(I47*1000000/VLOOKUP($C47,'Crisis Indicator Data'!$C$3:$H$198,5,FALSE)))</f>
        <v>0</v>
      </c>
      <c r="P47" s="165">
        <f>IF(J47="x","x",(J47*1000000/VLOOKUP($C47,'Crisis Indicator Data'!$C$3:$H$198,5,FALSE)))</f>
        <v>0</v>
      </c>
      <c r="Q47" s="147">
        <f t="shared" si="4"/>
        <v>3</v>
      </c>
      <c r="R47" s="147">
        <f t="shared" si="5"/>
        <v>4</v>
      </c>
    </row>
    <row r="48" spans="1:18" x14ac:dyDescent="0.25">
      <c r="A48" s="169" t="str">
        <f>'Crisis Indicator Data'!A45</f>
        <v>International Displacement</v>
      </c>
      <c r="B48" s="170" t="str">
        <f>'Crisis Indicator Data'!B45</f>
        <v>Displacement</v>
      </c>
      <c r="C48" s="170" t="str">
        <f>'Crisis Indicator Data'!C45</f>
        <v>ETH003</v>
      </c>
      <c r="D48" s="170" t="str">
        <f>'Crisis Indicator Data'!D45</f>
        <v>Ethiopia</v>
      </c>
      <c r="E48" s="170" t="str">
        <f>'Crisis Indicator Data'!E45</f>
        <v>ETH</v>
      </c>
      <c r="F48" s="182">
        <f>IF('Crisis Indicator Data'!Q45="x","x",('Crisis Indicator Data'!Q45/1000000))</f>
        <v>85.802000000000007</v>
      </c>
      <c r="G48" s="182">
        <f>IF('Crisis Indicator Data'!R45="x","x",('Crisis Indicator Data'!R45/1000000))</f>
        <v>41.024999999999999</v>
      </c>
      <c r="H48" s="182">
        <f>IF('Crisis Indicator Data'!S45="x","x",('Crisis Indicator Data'!S45/1000000))</f>
        <v>0.94699999999999995</v>
      </c>
      <c r="I48" s="182">
        <f>IF('Crisis Indicator Data'!T45="x","x",('Crisis Indicator Data'!T45/1000000))</f>
        <v>0</v>
      </c>
      <c r="J48" s="182">
        <f>IF('Crisis Indicator Data'!U45="x","x",('Crisis Indicator Data'!U45/1000000))</f>
        <v>0</v>
      </c>
      <c r="K48" s="168">
        <f t="shared" si="3"/>
        <v>3.3</v>
      </c>
      <c r="L48" s="165">
        <f>IF(F48="x","x",(F48*1000000/VLOOKUP($C48,'Crisis Indicator Data'!$C$3:$H$198,5,FALSE)))</f>
        <v>0.67147698014571811</v>
      </c>
      <c r="M48" s="165">
        <f>IF(G48="x","x",(G48*1000000/VLOOKUP($C48,'Crisis Indicator Data'!$C$3:$H$198,5,FALSE)))</f>
        <v>0.3210571211682488</v>
      </c>
      <c r="N48" s="165">
        <f>IF(H48="x","x",(H48*1000000/VLOOKUP($C48,'Crisis Indicator Data'!$C$3:$H$198,5,FALSE)))</f>
        <v>7.4111174587771266E-3</v>
      </c>
      <c r="O48" s="165">
        <f>IF(I48="x","x",(I48*1000000/VLOOKUP($C48,'Crisis Indicator Data'!$C$3:$H$198,5,FALSE)))</f>
        <v>0</v>
      </c>
      <c r="P48" s="165">
        <f>IF(J48="x","x",(J48*1000000/VLOOKUP($C48,'Crisis Indicator Data'!$C$3:$H$198,5,FALSE)))</f>
        <v>0</v>
      </c>
      <c r="Q48" s="147">
        <f t="shared" si="4"/>
        <v>2</v>
      </c>
      <c r="R48" s="147">
        <f t="shared" si="5"/>
        <v>2.65</v>
      </c>
    </row>
    <row r="49" spans="1:18" x14ac:dyDescent="0.25">
      <c r="A49" s="169" t="str">
        <f>'Crisis Indicator Data'!A46</f>
        <v>Northern Ethiopia Conflict</v>
      </c>
      <c r="B49" s="170" t="str">
        <f>'Crisis Indicator Data'!B46</f>
        <v>Conflict,Displacement</v>
      </c>
      <c r="C49" s="170" t="str">
        <f>'Crisis Indicator Data'!C46</f>
        <v>ETH004</v>
      </c>
      <c r="D49" s="170" t="str">
        <f>'Crisis Indicator Data'!D46</f>
        <v>Ethiopia</v>
      </c>
      <c r="E49" s="170" t="str">
        <f>'Crisis Indicator Data'!E46</f>
        <v>ETH</v>
      </c>
      <c r="F49" s="182">
        <f>IF('Crisis Indicator Data'!Q46="x","x",('Crisis Indicator Data'!Q46/1000000))</f>
        <v>0</v>
      </c>
      <c r="G49" s="182">
        <f>IF('Crisis Indicator Data'!R46="x","x",('Crisis Indicator Data'!R46/1000000))</f>
        <v>21.8</v>
      </c>
      <c r="H49" s="182">
        <f>IF('Crisis Indicator Data'!S46="x","x",('Crisis Indicator Data'!S46/1000000))</f>
        <v>8.8000000000000007</v>
      </c>
      <c r="I49" s="182">
        <f>IF('Crisis Indicator Data'!T46="x","x",('Crisis Indicator Data'!T46/1000000))</f>
        <v>0</v>
      </c>
      <c r="J49" s="182">
        <f>IF('Crisis Indicator Data'!U46="x","x",('Crisis Indicator Data'!U46/1000000))</f>
        <v>0</v>
      </c>
      <c r="K49" s="168">
        <f t="shared" si="3"/>
        <v>4.9000000000000004</v>
      </c>
      <c r="L49" s="165">
        <f>IF(F49="x","x",(F49*1000000/VLOOKUP($C49,'Crisis Indicator Data'!$C$3:$H$198,5,FALSE)))</f>
        <v>0</v>
      </c>
      <c r="M49" s="165">
        <f>IF(G49="x","x",(G49*1000000/VLOOKUP($C49,'Crisis Indicator Data'!$C$3:$H$198,5,FALSE)))</f>
        <v>0.71241830065359479</v>
      </c>
      <c r="N49" s="165">
        <f>IF(H49="x","x",(H49*1000000/VLOOKUP($C49,'Crisis Indicator Data'!$C$3:$H$198,5,FALSE)))</f>
        <v>0.28758169934640521</v>
      </c>
      <c r="O49" s="165">
        <f>IF(I49="x","x",(I49*1000000/VLOOKUP($C49,'Crisis Indicator Data'!$C$3:$H$198,5,FALSE)))</f>
        <v>0</v>
      </c>
      <c r="P49" s="165">
        <f>IF(J49="x","x",(J49*1000000/VLOOKUP($C49,'Crisis Indicator Data'!$C$3:$H$198,5,FALSE)))</f>
        <v>0</v>
      </c>
      <c r="Q49" s="147">
        <f t="shared" si="4"/>
        <v>3</v>
      </c>
      <c r="R49" s="147">
        <f t="shared" si="5"/>
        <v>3.95</v>
      </c>
    </row>
    <row r="50" spans="1:18" x14ac:dyDescent="0.25">
      <c r="A50" s="169" t="str">
        <f>'Crisis Indicator Data'!A47</f>
        <v>Drought in Ethiopia</v>
      </c>
      <c r="B50" s="170" t="str">
        <f>'Crisis Indicator Data'!B47</f>
        <v>Drought</v>
      </c>
      <c r="C50" s="170" t="str">
        <f>'Crisis Indicator Data'!C47</f>
        <v>ETH005</v>
      </c>
      <c r="D50" s="170" t="str">
        <f>'Crisis Indicator Data'!D47</f>
        <v>Ethiopia</v>
      </c>
      <c r="E50" s="170" t="str">
        <f>'Crisis Indicator Data'!E47</f>
        <v>ETH</v>
      </c>
      <c r="F50" s="182">
        <f>IF('Crisis Indicator Data'!Q47="x","x",('Crisis Indicator Data'!Q47/1000000))</f>
        <v>38.299999999999997</v>
      </c>
      <c r="G50" s="182">
        <f>IF('Crisis Indicator Data'!R47="x","x",('Crisis Indicator Data'!R47/1000000))</f>
        <v>4</v>
      </c>
      <c r="H50" s="182">
        <f>IF('Crisis Indicator Data'!S47="x","x",('Crisis Indicator Data'!S47/1000000))</f>
        <v>20.100000000000001</v>
      </c>
      <c r="I50" s="182">
        <f>IF('Crisis Indicator Data'!T47="x","x",('Crisis Indicator Data'!T47/1000000))</f>
        <v>0</v>
      </c>
      <c r="J50" s="182">
        <f>IF('Crisis Indicator Data'!U47="x","x",('Crisis Indicator Data'!U47/1000000))</f>
        <v>0</v>
      </c>
      <c r="K50" s="168">
        <f t="shared" si="3"/>
        <v>5</v>
      </c>
      <c r="L50" s="165">
        <f>IF(F50="x","x",(F50*1000000/VLOOKUP($C50,'Crisis Indicator Data'!$C$3:$H$198,5,FALSE)))</f>
        <v>0.61378205128205132</v>
      </c>
      <c r="M50" s="165">
        <f>IF(G50="x","x",(G50*1000000/VLOOKUP($C50,'Crisis Indicator Data'!$C$3:$H$198,5,FALSE)))</f>
        <v>6.4102564102564097E-2</v>
      </c>
      <c r="N50" s="165">
        <f>IF(H50="x","x",(H50*1000000/VLOOKUP($C50,'Crisis Indicator Data'!$C$3:$H$198,5,FALSE)))</f>
        <v>0.32211538461538464</v>
      </c>
      <c r="O50" s="165">
        <f>IF(I50="x","x",(I50*1000000/VLOOKUP($C50,'Crisis Indicator Data'!$C$3:$H$198,5,FALSE)))</f>
        <v>0</v>
      </c>
      <c r="P50" s="165">
        <f>IF(J50="x","x",(J50*1000000/VLOOKUP($C50,'Crisis Indicator Data'!$C$3:$H$198,5,FALSE)))</f>
        <v>0</v>
      </c>
      <c r="Q50" s="147">
        <f t="shared" si="4"/>
        <v>3</v>
      </c>
      <c r="R50" s="147">
        <f t="shared" si="5"/>
        <v>4</v>
      </c>
    </row>
    <row r="51" spans="1:18" x14ac:dyDescent="0.25">
      <c r="A51" s="169" t="str">
        <f>'Crisis Indicator Data'!A48</f>
        <v>Mixed migration flows in Greece</v>
      </c>
      <c r="B51" s="170" t="str">
        <f>'Crisis Indicator Data'!B48</f>
        <v>Displacement</v>
      </c>
      <c r="C51" s="170" t="str">
        <f>'Crisis Indicator Data'!C48</f>
        <v>GRC002</v>
      </c>
      <c r="D51" s="170" t="str">
        <f>'Crisis Indicator Data'!D48</f>
        <v>Greece</v>
      </c>
      <c r="E51" s="170" t="str">
        <f>'Crisis Indicator Data'!E48</f>
        <v>GRC</v>
      </c>
      <c r="F51" s="182">
        <f>IF('Crisis Indicator Data'!Q48="x","x",('Crisis Indicator Data'!Q48/1000000))</f>
        <v>0.46300000000000002</v>
      </c>
      <c r="G51" s="182">
        <f>IF('Crisis Indicator Data'!R48="x","x",('Crisis Indicator Data'!R48/1000000))</f>
        <v>0</v>
      </c>
      <c r="H51" s="182">
        <f>IF('Crisis Indicator Data'!S48="x","x",('Crisis Indicator Data'!S48/1000000))</f>
        <v>9.5000000000000001E-2</v>
      </c>
      <c r="I51" s="182" t="str">
        <f>IF('Crisis Indicator Data'!T48="x","x",('Crisis Indicator Data'!T48/1000000))</f>
        <v>x</v>
      </c>
      <c r="J51" s="182" t="str">
        <f>IF('Crisis Indicator Data'!U48="x","x",('Crisis Indicator Data'!U48/1000000))</f>
        <v>x</v>
      </c>
      <c r="K51" s="168">
        <f t="shared" si="3"/>
        <v>1.6</v>
      </c>
      <c r="L51" s="165">
        <f>IF(F51="x","x",(F51*1000000/VLOOKUP($C51,'Crisis Indicator Data'!$C$3:$H$198,5,FALSE)))</f>
        <v>0.82974910394265233</v>
      </c>
      <c r="M51" s="165">
        <f>IF(G51="x","x",(G51*1000000/VLOOKUP($C51,'Crisis Indicator Data'!$C$3:$H$198,5,FALSE)))</f>
        <v>0</v>
      </c>
      <c r="N51" s="165">
        <f>IF(H51="x","x",(H51*1000000/VLOOKUP($C51,'Crisis Indicator Data'!$C$3:$H$198,5,FALSE)))</f>
        <v>0.17025089605734767</v>
      </c>
      <c r="O51" s="165" t="str">
        <f>IF(I51="x","x",(I51*1000000/VLOOKUP($C51,'Crisis Indicator Data'!$C$3:$H$198,5,FALSE)))</f>
        <v>x</v>
      </c>
      <c r="P51" s="165" t="str">
        <f>IF(J51="x","x",(J51*1000000/VLOOKUP($C51,'Crisis Indicator Data'!$C$3:$H$198,5,FALSE)))</f>
        <v>x</v>
      </c>
      <c r="Q51" s="147">
        <f t="shared" si="4"/>
        <v>3</v>
      </c>
      <c r="R51" s="147">
        <f t="shared" si="5"/>
        <v>2.2999999999999998</v>
      </c>
    </row>
    <row r="52" spans="1:18" x14ac:dyDescent="0.25">
      <c r="A52" s="169" t="str">
        <f>'Crisis Indicator Data'!A49</f>
        <v>Complex crisis in Guatemala</v>
      </c>
      <c r="B52" s="170" t="str">
        <f>'Crisis Indicator Data'!B49</f>
        <v>Violence,Socio-political,Other seasonal event</v>
      </c>
      <c r="C52" s="170" t="str">
        <f>'Crisis Indicator Data'!C49</f>
        <v>GTM001</v>
      </c>
      <c r="D52" s="170" t="str">
        <f>'Crisis Indicator Data'!D49</f>
        <v>Guatemala</v>
      </c>
      <c r="E52" s="170" t="str">
        <f>'Crisis Indicator Data'!E49</f>
        <v>GTM</v>
      </c>
      <c r="F52" s="182">
        <f>IF('Crisis Indicator Data'!Q49="x","x",('Crisis Indicator Data'!Q49/1000000))</f>
        <v>12.3</v>
      </c>
      <c r="G52" s="182">
        <f>IF('Crisis Indicator Data'!R49="x","x",('Crisis Indicator Data'!R49/1000000))</f>
        <v>0</v>
      </c>
      <c r="H52" s="182">
        <f>IF('Crisis Indicator Data'!S49="x","x",('Crisis Indicator Data'!S49/1000000))</f>
        <v>4.55</v>
      </c>
      <c r="I52" s="182">
        <f>IF('Crisis Indicator Data'!T49="x","x",('Crisis Indicator Data'!T49/1000000))</f>
        <v>0.45</v>
      </c>
      <c r="J52" s="182">
        <f>IF('Crisis Indicator Data'!U49="x","x",('Crisis Indicator Data'!U49/1000000))</f>
        <v>0</v>
      </c>
      <c r="K52" s="168">
        <f t="shared" si="3"/>
        <v>4.5</v>
      </c>
      <c r="L52" s="165">
        <f>IF(F52="x","x",(F52*1000000/VLOOKUP($C52,'Crisis Indicator Data'!$C$3:$H$198,5,FALSE)))</f>
        <v>0.71098265895953761</v>
      </c>
      <c r="M52" s="165">
        <f>IF(G52="x","x",(G52*1000000/VLOOKUP($C52,'Crisis Indicator Data'!$C$3:$H$198,5,FALSE)))</f>
        <v>0</v>
      </c>
      <c r="N52" s="165">
        <f>IF(H52="x","x",(H52*1000000/VLOOKUP($C52,'Crisis Indicator Data'!$C$3:$H$198,5,FALSE)))</f>
        <v>0.26300578034682082</v>
      </c>
      <c r="O52" s="165">
        <f>IF(I52="x","x",(I52*1000000/VLOOKUP($C52,'Crisis Indicator Data'!$C$3:$H$198,5,FALSE)))</f>
        <v>2.6011560693641619E-2</v>
      </c>
      <c r="P52" s="165">
        <f>IF(J52="x","x",(J52*1000000/VLOOKUP($C52,'Crisis Indicator Data'!$C$3:$H$198,5,FALSE)))</f>
        <v>0</v>
      </c>
      <c r="Q52" s="147">
        <f t="shared" si="4"/>
        <v>3</v>
      </c>
      <c r="R52" s="147">
        <f t="shared" si="5"/>
        <v>3.75</v>
      </c>
    </row>
    <row r="53" spans="1:18" x14ac:dyDescent="0.25">
      <c r="A53" s="169" t="str">
        <f>'Crisis Indicator Data'!A50</f>
        <v>Complex crisis in Honduras</v>
      </c>
      <c r="B53" s="170" t="str">
        <f>'Crisis Indicator Data'!B50</f>
        <v>Violence,Socio-political,Other seasonal event</v>
      </c>
      <c r="C53" s="170" t="str">
        <f>'Crisis Indicator Data'!C50</f>
        <v>HND001</v>
      </c>
      <c r="D53" s="170" t="str">
        <f>'Crisis Indicator Data'!D50</f>
        <v>Honduras</v>
      </c>
      <c r="E53" s="170" t="str">
        <f>'Crisis Indicator Data'!E50</f>
        <v>HND</v>
      </c>
      <c r="F53" s="182">
        <f>IF('Crisis Indicator Data'!Q50="x","x",('Crisis Indicator Data'!Q50/1000000))</f>
        <v>6.4</v>
      </c>
      <c r="G53" s="182">
        <f>IF('Crisis Indicator Data'!R50="x","x",('Crisis Indicator Data'!R50/1000000))</f>
        <v>0</v>
      </c>
      <c r="H53" s="182">
        <f>IF('Crisis Indicator Data'!S50="x","x",('Crisis Indicator Data'!S50/1000000))</f>
        <v>1.6319999999999999</v>
      </c>
      <c r="I53" s="182">
        <f>IF('Crisis Indicator Data'!T50="x","x",('Crisis Indicator Data'!T50/1000000))</f>
        <v>1.5680000000000001</v>
      </c>
      <c r="J53" s="182">
        <f>IF('Crisis Indicator Data'!U50="x","x",('Crisis Indicator Data'!U50/1000000))</f>
        <v>0</v>
      </c>
      <c r="K53" s="168">
        <f t="shared" si="3"/>
        <v>4.2</v>
      </c>
      <c r="L53" s="165">
        <f>IF(F53="x","x",(F53*1000000/VLOOKUP($C53,'Crisis Indicator Data'!$C$3:$H$198,5,FALSE)))</f>
        <v>0.66666666666666663</v>
      </c>
      <c r="M53" s="165">
        <f>IF(G53="x","x",(G53*1000000/VLOOKUP($C53,'Crisis Indicator Data'!$C$3:$H$198,5,FALSE)))</f>
        <v>0</v>
      </c>
      <c r="N53" s="165">
        <f>IF(H53="x","x",(H53*1000000/VLOOKUP($C53,'Crisis Indicator Data'!$C$3:$H$198,5,FALSE)))</f>
        <v>0.17</v>
      </c>
      <c r="O53" s="165">
        <f>IF(I53="x","x",(I53*1000000/VLOOKUP($C53,'Crisis Indicator Data'!$C$3:$H$198,5,FALSE)))</f>
        <v>0.16333333333333333</v>
      </c>
      <c r="P53" s="165">
        <f>IF(J53="x","x",(J53*1000000/VLOOKUP($C53,'Crisis Indicator Data'!$C$3:$H$198,5,FALSE)))</f>
        <v>0</v>
      </c>
      <c r="Q53" s="147">
        <f t="shared" si="4"/>
        <v>4</v>
      </c>
      <c r="R53" s="147">
        <f t="shared" si="5"/>
        <v>4.0999999999999996</v>
      </c>
    </row>
    <row r="54" spans="1:18" x14ac:dyDescent="0.25">
      <c r="A54" s="172" t="str">
        <f>'Crisis Indicator Data'!A51</f>
        <v>Complex crisis in Haiti</v>
      </c>
      <c r="B54" s="173" t="str">
        <f>'Crisis Indicator Data'!B51</f>
        <v>Earthquake,Violence,Socio-political,Other seasonal event</v>
      </c>
      <c r="C54" s="173" t="str">
        <f>'Crisis Indicator Data'!C51</f>
        <v>HTI001</v>
      </c>
      <c r="D54" s="173" t="str">
        <f>'Crisis Indicator Data'!D51</f>
        <v>Haiti</v>
      </c>
      <c r="E54" s="173" t="str">
        <f>'Crisis Indicator Data'!E51</f>
        <v>HTI</v>
      </c>
      <c r="F54" s="182">
        <f>IF('Crisis Indicator Data'!Q51="x","x",('Crisis Indicator Data'!Q51/1000000))</f>
        <v>3.9</v>
      </c>
      <c r="G54" s="182">
        <f>IF('Crisis Indicator Data'!R51="x","x",('Crisis Indicator Data'!R51/1000000))</f>
        <v>2.6</v>
      </c>
      <c r="H54" s="182">
        <f>IF('Crisis Indicator Data'!S51="x","x",('Crisis Indicator Data'!S51/1000000))</f>
        <v>2.7</v>
      </c>
      <c r="I54" s="182">
        <f>IF('Crisis Indicator Data'!T51="x","x",('Crisis Indicator Data'!T51/1000000))</f>
        <v>1.4</v>
      </c>
      <c r="J54" s="182">
        <f>IF('Crisis Indicator Data'!U51="x","x",('Crisis Indicator Data'!U51/1000000))</f>
        <v>0.8</v>
      </c>
      <c r="K54" s="168">
        <f t="shared" si="3"/>
        <v>4.5</v>
      </c>
      <c r="L54" s="165">
        <f>IF(F54="x","x",(F54*1000000/VLOOKUP($C54,'Crisis Indicator Data'!$C$3:$H$198,5,FALSE)))</f>
        <v>0.34210526315789475</v>
      </c>
      <c r="M54" s="165">
        <f>IF(G54="x","x",(G54*1000000/VLOOKUP($C54,'Crisis Indicator Data'!$C$3:$H$198,5,FALSE)))</f>
        <v>0.22807017543859648</v>
      </c>
      <c r="N54" s="165">
        <f>IF(H54="x","x",(H54*1000000/VLOOKUP($C54,'Crisis Indicator Data'!$C$3:$H$198,5,FALSE)))</f>
        <v>0.23684210526315788</v>
      </c>
      <c r="O54" s="165">
        <f>IF(I54="x","x",(I54*1000000/VLOOKUP($C54,'Crisis Indicator Data'!$C$3:$H$198,5,FALSE)))</f>
        <v>0.12280701754385964</v>
      </c>
      <c r="P54" s="165">
        <f>IF(J54="x","x",(J54*1000000/VLOOKUP($C54,'Crisis Indicator Data'!$C$3:$H$198,5,FALSE)))</f>
        <v>7.0175438596491224E-2</v>
      </c>
      <c r="Q54" s="147">
        <f t="shared" si="4"/>
        <v>5</v>
      </c>
      <c r="R54" s="147">
        <f t="shared" si="5"/>
        <v>4.75</v>
      </c>
    </row>
    <row r="55" spans="1:18" x14ac:dyDescent="0.25">
      <c r="A55" s="172" t="str">
        <f>'Crisis Indicator Data'!A52</f>
        <v xml:space="preserve">Nippes Earthquake </v>
      </c>
      <c r="B55" s="173" t="str">
        <f>'Crisis Indicator Data'!B52</f>
        <v>Earthquake</v>
      </c>
      <c r="C55" s="173" t="str">
        <f>'Crisis Indicator Data'!C52</f>
        <v>HTI002</v>
      </c>
      <c r="D55" s="173" t="str">
        <f>'Crisis Indicator Data'!D52</f>
        <v>Haiti</v>
      </c>
      <c r="E55" s="173" t="str">
        <f>'Crisis Indicator Data'!E52</f>
        <v>HTI</v>
      </c>
      <c r="F55" s="182">
        <f>IF('Crisis Indicator Data'!Q52="x","x",('Crisis Indicator Data'!Q52/1000000))</f>
        <v>5.7389999999999999</v>
      </c>
      <c r="G55" s="182">
        <f>IF('Crisis Indicator Data'!R52="x","x",('Crisis Indicator Data'!R52/1000000))</f>
        <v>0.04</v>
      </c>
      <c r="H55" s="182">
        <f>IF('Crisis Indicator Data'!S52="x","x",('Crisis Indicator Data'!S52/1000000))</f>
        <v>0.65</v>
      </c>
      <c r="I55" s="182">
        <f>IF('Crisis Indicator Data'!T52="x","x",('Crisis Indicator Data'!T52/1000000))</f>
        <v>0</v>
      </c>
      <c r="J55" s="182">
        <f>IF('Crisis Indicator Data'!U52="x","x",('Crisis Indicator Data'!U52/1000000))</f>
        <v>0</v>
      </c>
      <c r="K55" s="168">
        <f t="shared" si="3"/>
        <v>3</v>
      </c>
      <c r="L55" s="165">
        <f>IF(F55="x","x",(F55*1000000/VLOOKUP($C55,'Crisis Indicator Data'!$C$3:$H$198,5,FALSE)))</f>
        <v>0.89267382174521703</v>
      </c>
      <c r="M55" s="165">
        <f>IF(G55="x","x",(G55*1000000/VLOOKUP($C55,'Crisis Indicator Data'!$C$3:$H$198,5,FALSE)))</f>
        <v>6.221807435059885E-3</v>
      </c>
      <c r="N55" s="165">
        <f>IF(H55="x","x",(H55*1000000/VLOOKUP($C55,'Crisis Indicator Data'!$C$3:$H$198,5,FALSE)))</f>
        <v>0.10110437081972314</v>
      </c>
      <c r="O55" s="165">
        <f>IF(I55="x","x",(I55*1000000/VLOOKUP($C55,'Crisis Indicator Data'!$C$3:$H$198,5,FALSE)))</f>
        <v>0</v>
      </c>
      <c r="P55" s="165">
        <f>IF(J55="x","x",(J55*1000000/VLOOKUP($C55,'Crisis Indicator Data'!$C$3:$H$198,5,FALSE)))</f>
        <v>0</v>
      </c>
      <c r="Q55" s="147">
        <f t="shared" si="4"/>
        <v>3</v>
      </c>
      <c r="R55" s="147">
        <f t="shared" si="5"/>
        <v>3</v>
      </c>
    </row>
    <row r="56" spans="1:18" x14ac:dyDescent="0.25">
      <c r="A56" s="172" t="str">
        <f>'Crisis Indicator Data'!A53</f>
        <v>Displacement from Russia-Ukraine conflict in Hungary</v>
      </c>
      <c r="B56" s="173" t="str">
        <f>'Crisis Indicator Data'!B53</f>
        <v>Conflict,Displacement</v>
      </c>
      <c r="C56" s="173" t="str">
        <f>'Crisis Indicator Data'!C53</f>
        <v>HUN002</v>
      </c>
      <c r="D56" s="173" t="str">
        <f>'Crisis Indicator Data'!D53</f>
        <v>Hungary</v>
      </c>
      <c r="E56" s="173" t="str">
        <f>'Crisis Indicator Data'!E53</f>
        <v>HUN</v>
      </c>
      <c r="F56" s="182">
        <f>IF('Crisis Indicator Data'!Q53="x","x",('Crisis Indicator Data'!Q53/1000000))</f>
        <v>3.6139999999999999</v>
      </c>
      <c r="G56" s="182">
        <f>IF('Crisis Indicator Data'!R53="x","x",('Crisis Indicator Data'!R53/1000000))</f>
        <v>0</v>
      </c>
      <c r="H56" s="182">
        <f>IF('Crisis Indicator Data'!S53="x","x",('Crisis Indicator Data'!S53/1000000))</f>
        <v>5.2999999999999999E-2</v>
      </c>
      <c r="I56" s="182" t="str">
        <f>IF('Crisis Indicator Data'!T53="x","x",('Crisis Indicator Data'!T53/1000000))</f>
        <v>x</v>
      </c>
      <c r="J56" s="182" t="str">
        <f>IF('Crisis Indicator Data'!U53="x","x",('Crisis Indicator Data'!U53/1000000))</f>
        <v>x</v>
      </c>
      <c r="K56" s="168">
        <f t="shared" si="3"/>
        <v>1.2</v>
      </c>
      <c r="L56" s="165">
        <f>IF(F56="x","x",(F56*1000000/VLOOKUP($C56,'Crisis Indicator Data'!$C$3:$H$198,5,FALSE)))</f>
        <v>0.98554676847559308</v>
      </c>
      <c r="M56" s="165">
        <f>IF(G56="x","x",(G56*1000000/VLOOKUP($C56,'Crisis Indicator Data'!$C$3:$H$198,5,FALSE)))</f>
        <v>0</v>
      </c>
      <c r="N56" s="165">
        <f>IF(H56="x","x",(H56*1000000/VLOOKUP($C56,'Crisis Indicator Data'!$C$3:$H$198,5,FALSE)))</f>
        <v>1.4453231524406873E-2</v>
      </c>
      <c r="O56" s="165" t="str">
        <f>IF(I56="x","x",(I56*1000000/VLOOKUP($C56,'Crisis Indicator Data'!$C$3:$H$198,5,FALSE)))</f>
        <v>x</v>
      </c>
      <c r="P56" s="165" t="str">
        <f>IF(J56="x","x",(J56*1000000/VLOOKUP($C56,'Crisis Indicator Data'!$C$3:$H$198,5,FALSE)))</f>
        <v>x</v>
      </c>
      <c r="Q56" s="147">
        <f t="shared" si="4"/>
        <v>1</v>
      </c>
      <c r="R56" s="147">
        <f t="shared" si="5"/>
        <v>1.1000000000000001</v>
      </c>
    </row>
    <row r="57" spans="1:18" x14ac:dyDescent="0.25">
      <c r="A57" s="172" t="str">
        <f>'Crisis Indicator Data'!A54</f>
        <v>Papua Conflict</v>
      </c>
      <c r="B57" s="173" t="str">
        <f>'Crisis Indicator Data'!B54</f>
        <v>Socio-political,Violence</v>
      </c>
      <c r="C57" s="173" t="str">
        <f>'Crisis Indicator Data'!C54</f>
        <v>IDN002</v>
      </c>
      <c r="D57" s="173" t="str">
        <f>'Crisis Indicator Data'!D54</f>
        <v>Indonesia</v>
      </c>
      <c r="E57" s="173" t="str">
        <f>'Crisis Indicator Data'!E54</f>
        <v>IDN</v>
      </c>
      <c r="F57" s="182">
        <f>IF('Crisis Indicator Data'!Q54="x","x",('Crisis Indicator Data'!Q54/1000000))</f>
        <v>0</v>
      </c>
      <c r="G57" s="182">
        <f>IF('Crisis Indicator Data'!R54="x","x",('Crisis Indicator Data'!R54/1000000))</f>
        <v>5.3380000000000001</v>
      </c>
      <c r="H57" s="182">
        <f>IF('Crisis Indicator Data'!S54="x","x",('Crisis Indicator Data'!S54/1000000))</f>
        <v>0.1</v>
      </c>
      <c r="I57" s="182">
        <f>IF('Crisis Indicator Data'!T54="x","x",('Crisis Indicator Data'!T54/1000000))</f>
        <v>0</v>
      </c>
      <c r="J57" s="182">
        <f>IF('Crisis Indicator Data'!U54="x","x",('Crisis Indicator Data'!U54/1000000))</f>
        <v>0</v>
      </c>
      <c r="K57" s="168">
        <f t="shared" si="3"/>
        <v>1.7</v>
      </c>
      <c r="L57" s="165">
        <f>IF(F57="x","x",(F57*1000000/VLOOKUP($C57,'Crisis Indicator Data'!$C$3:$H$198,5,FALSE)))</f>
        <v>0</v>
      </c>
      <c r="M57" s="165">
        <f>IF(G57="x","x",(G57*1000000/VLOOKUP($C57,'Crisis Indicator Data'!$C$3:$H$198,5,FALSE)))</f>
        <v>0.98161088635527771</v>
      </c>
      <c r="N57" s="165">
        <f>IF(H57="x","x",(H57*1000000/VLOOKUP($C57,'Crisis Indicator Data'!$C$3:$H$198,5,FALSE)))</f>
        <v>1.8389113644722323E-2</v>
      </c>
      <c r="O57" s="165">
        <f>IF(I57="x","x",(I57*1000000/VLOOKUP($C57,'Crisis Indicator Data'!$C$3:$H$198,5,FALSE)))</f>
        <v>0</v>
      </c>
      <c r="P57" s="165">
        <f>IF(J57="x","x",(J57*1000000/VLOOKUP($C57,'Crisis Indicator Data'!$C$3:$H$198,5,FALSE)))</f>
        <v>0</v>
      </c>
      <c r="Q57" s="147">
        <f t="shared" si="4"/>
        <v>2</v>
      </c>
      <c r="R57" s="147">
        <f t="shared" si="5"/>
        <v>1.85</v>
      </c>
    </row>
    <row r="58" spans="1:18" x14ac:dyDescent="0.25">
      <c r="A58" s="172" t="str">
        <f>'Crisis Indicator Data'!A55</f>
        <v>Conflict in Jammu and Kashmir</v>
      </c>
      <c r="B58" s="173" t="str">
        <f>'Crisis Indicator Data'!B55</f>
        <v>Socio-political</v>
      </c>
      <c r="C58" s="173" t="str">
        <f>'Crisis Indicator Data'!C55</f>
        <v>IND002</v>
      </c>
      <c r="D58" s="173" t="str">
        <f>'Crisis Indicator Data'!D55</f>
        <v>India</v>
      </c>
      <c r="E58" s="173" t="str">
        <f>'Crisis Indicator Data'!E55</f>
        <v>IND</v>
      </c>
      <c r="F58" s="182">
        <f>IF('Crisis Indicator Data'!Q55="x","x",('Crisis Indicator Data'!Q55/1000000))</f>
        <v>14.999000000000001</v>
      </c>
      <c r="G58" s="182" t="str">
        <f>IF('Crisis Indicator Data'!R55="x","x",('Crisis Indicator Data'!R55/1000000))</f>
        <v>x</v>
      </c>
      <c r="H58" s="182" t="str">
        <f>IF('Crisis Indicator Data'!S55="x","x",('Crisis Indicator Data'!S55/1000000))</f>
        <v>x</v>
      </c>
      <c r="I58" s="182" t="str">
        <f>IF('Crisis Indicator Data'!T55="x","x",('Crisis Indicator Data'!T55/1000000))</f>
        <v>x</v>
      </c>
      <c r="J58" s="182" t="str">
        <f>IF('Crisis Indicator Data'!U55="x","x",('Crisis Indicator Data'!U55/1000000))</f>
        <v>x</v>
      </c>
      <c r="K58" s="168" t="str">
        <f t="shared" si="3"/>
        <v>x</v>
      </c>
      <c r="L58" s="165">
        <f>IF(F58="x","x",(F58*1000000/VLOOKUP($C58,'Crisis Indicator Data'!$C$3:$H$198,5,FALSE)))</f>
        <v>1</v>
      </c>
      <c r="M58" s="165" t="str">
        <f>IF(G58="x","x",(G58*1000000/VLOOKUP($C58,'Crisis Indicator Data'!$C$3:$H$198,5,FALSE)))</f>
        <v>x</v>
      </c>
      <c r="N58" s="165" t="str">
        <f>IF(H58="x","x",(H58*1000000/VLOOKUP($C58,'Crisis Indicator Data'!$C$3:$H$198,5,FALSE)))</f>
        <v>x</v>
      </c>
      <c r="O58" s="165" t="str">
        <f>IF(I58="x","x",(I58*1000000/VLOOKUP($C58,'Crisis Indicator Data'!$C$3:$H$198,5,FALSE)))</f>
        <v>x</v>
      </c>
      <c r="P58" s="165" t="str">
        <f>IF(J58="x","x",(J58*1000000/VLOOKUP($C58,'Crisis Indicator Data'!$C$3:$H$198,5,FALSE)))</f>
        <v>x</v>
      </c>
      <c r="Q58" s="147" t="str">
        <f t="shared" si="4"/>
        <v>x</v>
      </c>
      <c r="R58" s="147" t="str">
        <f t="shared" si="5"/>
        <v>x</v>
      </c>
    </row>
    <row r="59" spans="1:18" x14ac:dyDescent="0.25">
      <c r="A59" s="172" t="str">
        <f>'Crisis Indicator Data'!A56</f>
        <v>Afghan Refugees in Iran</v>
      </c>
      <c r="B59" s="173" t="str">
        <f>'Crisis Indicator Data'!B56</f>
        <v>Displacement</v>
      </c>
      <c r="C59" s="173" t="str">
        <f>'Crisis Indicator Data'!C56</f>
        <v>IRN004</v>
      </c>
      <c r="D59" s="173" t="str">
        <f>'Crisis Indicator Data'!D56</f>
        <v>Iran</v>
      </c>
      <c r="E59" s="173" t="str">
        <f>'Crisis Indicator Data'!E56</f>
        <v>IRN</v>
      </c>
      <c r="F59" s="182">
        <f>IF('Crisis Indicator Data'!Q56="x","x",('Crisis Indicator Data'!Q56/1000000))</f>
        <v>20.346</v>
      </c>
      <c r="G59" s="182">
        <f>IF('Crisis Indicator Data'!R56="x","x",('Crisis Indicator Data'!R56/1000000))</f>
        <v>0</v>
      </c>
      <c r="H59" s="182">
        <f>IF('Crisis Indicator Data'!S56="x","x",('Crisis Indicator Data'!S56/1000000))</f>
        <v>1.377</v>
      </c>
      <c r="I59" s="182">
        <f>IF('Crisis Indicator Data'!T56="x","x",('Crisis Indicator Data'!T56/1000000))</f>
        <v>3.1</v>
      </c>
      <c r="J59" s="182">
        <f>IF('Crisis Indicator Data'!U56="x","x",('Crisis Indicator Data'!U56/1000000))</f>
        <v>0</v>
      </c>
      <c r="K59" s="168">
        <f t="shared" si="3"/>
        <v>4.4000000000000004</v>
      </c>
      <c r="L59" s="165">
        <f>IF(F59="x","x",(F59*1000000/VLOOKUP($C59,'Crisis Indicator Data'!$C$3:$H$198,5,FALSE)))</f>
        <v>0.81964307295653227</v>
      </c>
      <c r="M59" s="165">
        <f>IF(G59="x","x",(G59*1000000/VLOOKUP($C59,'Crisis Indicator Data'!$C$3:$H$198,5,FALSE)))</f>
        <v>0</v>
      </c>
      <c r="N59" s="165">
        <f>IF(H59="x","x",(H59*1000000/VLOOKUP($C59,'Crisis Indicator Data'!$C$3:$H$198,5,FALSE)))</f>
        <v>5.5472747049107679E-2</v>
      </c>
      <c r="O59" s="165">
        <f>IF(I59="x","x",(I59*1000000/VLOOKUP($C59,'Crisis Indicator Data'!$C$3:$H$198,5,FALSE)))</f>
        <v>0.12488417999436006</v>
      </c>
      <c r="P59" s="165">
        <f>IF(J59="x","x",(J59*1000000/VLOOKUP($C59,'Crisis Indicator Data'!$C$3:$H$198,5,FALSE)))</f>
        <v>0</v>
      </c>
      <c r="Q59" s="147">
        <f t="shared" si="4"/>
        <v>4</v>
      </c>
      <c r="R59" s="147">
        <f t="shared" si="5"/>
        <v>4.2</v>
      </c>
    </row>
    <row r="60" spans="1:18" x14ac:dyDescent="0.25">
      <c r="A60" s="172" t="str">
        <f>'Crisis Indicator Data'!A57</f>
        <v>Multiple crises in Iraq</v>
      </c>
      <c r="B60" s="173" t="str">
        <f>'Crisis Indicator Data'!B57</f>
        <v>Violence,Displacement,Socio-political,Conflict</v>
      </c>
      <c r="C60" s="173" t="str">
        <f>'Crisis Indicator Data'!C57</f>
        <v>IRQ001</v>
      </c>
      <c r="D60" s="173" t="str">
        <f>'Crisis Indicator Data'!D57</f>
        <v>Iraq</v>
      </c>
      <c r="E60" s="173" t="str">
        <f>'Crisis Indicator Data'!E57</f>
        <v>IRQ</v>
      </c>
      <c r="F60" s="182">
        <f>IF('Crisis Indicator Data'!Q57="x","x",('Crisis Indicator Data'!Q57/1000000))</f>
        <v>38.915999999999997</v>
      </c>
      <c r="G60" s="182">
        <f>IF('Crisis Indicator Data'!R57="x","x",('Crisis Indicator Data'!R57/1000000))</f>
        <v>2.8</v>
      </c>
      <c r="H60" s="182">
        <f>IF('Crisis Indicator Data'!S57="x","x",('Crisis Indicator Data'!S57/1000000))</f>
        <v>2.407</v>
      </c>
      <c r="I60" s="182">
        <f>IF('Crisis Indicator Data'!T57="x","x",('Crisis Indicator Data'!T57/1000000))</f>
        <v>0.245</v>
      </c>
      <c r="J60" s="182">
        <f>IF('Crisis Indicator Data'!U57="x","x",('Crisis Indicator Data'!U57/1000000))</f>
        <v>0.128</v>
      </c>
      <c r="K60" s="168">
        <f t="shared" si="3"/>
        <v>4.0999999999999996</v>
      </c>
      <c r="L60" s="165">
        <f>IF(F60="x","x",(F60*1000000/VLOOKUP($C60,'Crisis Indicator Data'!$C$3:$H$198,5,FALSE)))</f>
        <v>0.87459546925566345</v>
      </c>
      <c r="M60" s="165">
        <f>IF(G60="x","x",(G60*1000000/VLOOKUP($C60,'Crisis Indicator Data'!$C$3:$H$198,5,FALSE)))</f>
        <v>6.2927004674577486E-2</v>
      </c>
      <c r="N60" s="165">
        <f>IF(H60="x","x",(H60*1000000/VLOOKUP($C60,'Crisis Indicator Data'!$C$3:$H$198,5,FALSE)))</f>
        <v>5.409475008989572E-2</v>
      </c>
      <c r="O60" s="165">
        <f>IF(I60="x","x",(I60*1000000/VLOOKUP($C60,'Crisis Indicator Data'!$C$3:$H$198,5,FALSE)))</f>
        <v>5.5061129090255307E-3</v>
      </c>
      <c r="P60" s="165">
        <f>IF(J60="x","x",(J60*1000000/VLOOKUP($C60,'Crisis Indicator Data'!$C$3:$H$198,5,FALSE)))</f>
        <v>2.876663070837828E-3</v>
      </c>
      <c r="Q60" s="147">
        <f t="shared" si="4"/>
        <v>3</v>
      </c>
      <c r="R60" s="147">
        <f t="shared" si="5"/>
        <v>3.55</v>
      </c>
    </row>
    <row r="61" spans="1:18" x14ac:dyDescent="0.25">
      <c r="A61" s="172" t="str">
        <f>'Crisis Indicator Data'!A58</f>
        <v>Conflict  in Iraq</v>
      </c>
      <c r="B61" s="173" t="str">
        <f>'Crisis Indicator Data'!B58</f>
        <v>Conflict,Socio-political,Violence</v>
      </c>
      <c r="C61" s="173" t="str">
        <f>'Crisis Indicator Data'!C58</f>
        <v>IRQ002</v>
      </c>
      <c r="D61" s="173" t="str">
        <f>'Crisis Indicator Data'!D58</f>
        <v>Iraq</v>
      </c>
      <c r="E61" s="173" t="str">
        <f>'Crisis Indicator Data'!E58</f>
        <v>IRQ</v>
      </c>
      <c r="F61" s="182">
        <f>IF('Crisis Indicator Data'!Q58="x","x",('Crisis Indicator Data'!Q58/1000000))</f>
        <v>38.381999999999998</v>
      </c>
      <c r="G61" s="182">
        <f>IF('Crisis Indicator Data'!R58="x","x",('Crisis Indicator Data'!R58/1000000))</f>
        <v>2.8</v>
      </c>
      <c r="H61" s="182">
        <f>IF('Crisis Indicator Data'!S58="x","x",('Crisis Indicator Data'!S58/1000000))</f>
        <v>2.15</v>
      </c>
      <c r="I61" s="182">
        <f>IF('Crisis Indicator Data'!T58="x","x",('Crisis Indicator Data'!T58/1000000))</f>
        <v>0.22500000000000001</v>
      </c>
      <c r="J61" s="182">
        <f>IF('Crisis Indicator Data'!U58="x","x",('Crisis Indicator Data'!U58/1000000))</f>
        <v>0.125</v>
      </c>
      <c r="K61" s="168">
        <f t="shared" si="3"/>
        <v>4</v>
      </c>
      <c r="L61" s="165">
        <f>IF(F61="x","x",(F61*1000000/VLOOKUP($C61,'Crisis Indicator Data'!$C$3:$H$198,5,FALSE)))</f>
        <v>0.87866855913190789</v>
      </c>
      <c r="M61" s="165">
        <f>IF(G61="x","x",(G61*1000000/VLOOKUP($C61,'Crisis Indicator Data'!$C$3:$H$198,5,FALSE)))</f>
        <v>6.4099629137859993E-2</v>
      </c>
      <c r="N61" s="165">
        <f>IF(H61="x","x",(H61*1000000/VLOOKUP($C61,'Crisis Indicator Data'!$C$3:$H$198,5,FALSE)))</f>
        <v>4.9219358087999633E-2</v>
      </c>
      <c r="O61" s="165">
        <f>IF(I61="x","x",(I61*1000000/VLOOKUP($C61,'Crisis Indicator Data'!$C$3:$H$198,5,FALSE)))</f>
        <v>5.1508630557208918E-3</v>
      </c>
      <c r="P61" s="165">
        <f>IF(J61="x","x",(J61*1000000/VLOOKUP($C61,'Crisis Indicator Data'!$C$3:$H$198,5,FALSE)))</f>
        <v>2.8615905865116064E-3</v>
      </c>
      <c r="Q61" s="147">
        <f t="shared" si="4"/>
        <v>3</v>
      </c>
      <c r="R61" s="147">
        <f t="shared" si="5"/>
        <v>3.5</v>
      </c>
    </row>
    <row r="62" spans="1:18" x14ac:dyDescent="0.25">
      <c r="A62" s="172" t="str">
        <f>'Crisis Indicator Data'!A59</f>
        <v>Syrian and Palestinian refugees in iraq</v>
      </c>
      <c r="B62" s="173" t="str">
        <f>'Crisis Indicator Data'!B59</f>
        <v>Displacement</v>
      </c>
      <c r="C62" s="173" t="str">
        <f>'Crisis Indicator Data'!C59</f>
        <v>IRQ003</v>
      </c>
      <c r="D62" s="173" t="str">
        <f>'Crisis Indicator Data'!D59</f>
        <v>Iraq</v>
      </c>
      <c r="E62" s="173" t="str">
        <f>'Crisis Indicator Data'!E59</f>
        <v>IRQ</v>
      </c>
      <c r="F62" s="182">
        <f>IF('Crisis Indicator Data'!Q59="x","x",('Crisis Indicator Data'!Q59/1000000))</f>
        <v>5.7549999999999999</v>
      </c>
      <c r="G62" s="182">
        <f>IF('Crisis Indicator Data'!R59="x","x",('Crisis Indicator Data'!R59/1000000))</f>
        <v>0.41599999999999998</v>
      </c>
      <c r="H62" s="182">
        <f>IF('Crisis Indicator Data'!S59="x","x",('Crisis Indicator Data'!S59/1000000))</f>
        <v>0.25700000000000001</v>
      </c>
      <c r="I62" s="182">
        <f>IF('Crisis Indicator Data'!T59="x","x",('Crisis Indicator Data'!T59/1000000))</f>
        <v>0.02</v>
      </c>
      <c r="J62" s="182">
        <f>IF('Crisis Indicator Data'!U59="x","x",('Crisis Indicator Data'!U59/1000000))</f>
        <v>3.0000000000000001E-3</v>
      </c>
      <c r="K62" s="168">
        <f t="shared" si="3"/>
        <v>2.4</v>
      </c>
      <c r="L62" s="165">
        <f>IF(F62="x","x",(F62*1000000/VLOOKUP($C62,'Crisis Indicator Data'!$C$3:$H$198,5,FALSE)))</f>
        <v>0.89210975042629048</v>
      </c>
      <c r="M62" s="165">
        <f>IF(G62="x","x",(G62*1000000/VLOOKUP($C62,'Crisis Indicator Data'!$C$3:$H$198,5,FALSE)))</f>
        <v>6.4486126181987291E-2</v>
      </c>
      <c r="N62" s="165">
        <f>IF(H62="x","x",(H62*1000000/VLOOKUP($C62,'Crisis Indicator Data'!$C$3:$H$198,5,FALSE)))</f>
        <v>3.9838784684545034E-2</v>
      </c>
      <c r="O62" s="165">
        <f>IF(I62="x","x",(I62*1000000/VLOOKUP($C62,'Crisis Indicator Data'!$C$3:$H$198,5,FALSE)))</f>
        <v>3.1002945279801583E-3</v>
      </c>
      <c r="P62" s="165">
        <f>IF(J62="x","x",(J62*1000000/VLOOKUP($C62,'Crisis Indicator Data'!$C$3:$H$198,5,FALSE)))</f>
        <v>4.6504417919702372E-4</v>
      </c>
      <c r="Q62" s="147">
        <f t="shared" si="4"/>
        <v>2</v>
      </c>
      <c r="R62" s="147">
        <f t="shared" si="5"/>
        <v>2.2000000000000002</v>
      </c>
    </row>
    <row r="63" spans="1:18" x14ac:dyDescent="0.25">
      <c r="A63" s="172" t="str">
        <f>'Crisis Indicator Data'!A60</f>
        <v>Mixed migration flows in Italy</v>
      </c>
      <c r="B63" s="173" t="str">
        <f>'Crisis Indicator Data'!B60</f>
        <v>Displacement</v>
      </c>
      <c r="C63" s="173" t="str">
        <f>'Crisis Indicator Data'!C60</f>
        <v>ITA002</v>
      </c>
      <c r="D63" s="173" t="str">
        <f>'Crisis Indicator Data'!D60</f>
        <v>Italy</v>
      </c>
      <c r="E63" s="173" t="str">
        <f>'Crisis Indicator Data'!E60</f>
        <v>ITA</v>
      </c>
      <c r="F63" s="182">
        <f>IF('Crisis Indicator Data'!Q60="x","x",('Crisis Indicator Data'!Q60/1000000))</f>
        <v>58.814</v>
      </c>
      <c r="G63" s="182">
        <f>IF('Crisis Indicator Data'!R60="x","x",('Crisis Indicator Data'!R60/1000000))</f>
        <v>0</v>
      </c>
      <c r="H63" s="182">
        <f>IF('Crisis Indicator Data'!S60="x","x",('Crisis Indicator Data'!S60/1000000))</f>
        <v>0.151</v>
      </c>
      <c r="I63" s="182" t="str">
        <f>IF('Crisis Indicator Data'!T60="x","x",('Crisis Indicator Data'!T60/1000000))</f>
        <v>x</v>
      </c>
      <c r="J63" s="182" t="str">
        <f>IF('Crisis Indicator Data'!U60="x","x",('Crisis Indicator Data'!U60/1000000))</f>
        <v>x</v>
      </c>
      <c r="K63" s="168">
        <f t="shared" si="3"/>
        <v>2</v>
      </c>
      <c r="L63" s="165">
        <f>IF(F63="x","x",(F63*1000000/VLOOKUP($C63,'Crisis Indicator Data'!$C$3:$H$198,5,FALSE)))</f>
        <v>0.99743915882303058</v>
      </c>
      <c r="M63" s="165">
        <f>IF(G63="x","x",(G63*1000000/VLOOKUP($C63,'Crisis Indicator Data'!$C$3:$H$198,5,FALSE)))</f>
        <v>0</v>
      </c>
      <c r="N63" s="165">
        <f>IF(H63="x","x",(H63*1000000/VLOOKUP($C63,'Crisis Indicator Data'!$C$3:$H$198,5,FALSE)))</f>
        <v>2.5608411769693887E-3</v>
      </c>
      <c r="O63" s="165" t="str">
        <f>IF(I63="x","x",(I63*1000000/VLOOKUP($C63,'Crisis Indicator Data'!$C$3:$H$198,5,FALSE)))</f>
        <v>x</v>
      </c>
      <c r="P63" s="165" t="str">
        <f>IF(J63="x","x",(J63*1000000/VLOOKUP($C63,'Crisis Indicator Data'!$C$3:$H$198,5,FALSE)))</f>
        <v>x</v>
      </c>
      <c r="Q63" s="147">
        <f t="shared" si="4"/>
        <v>1</v>
      </c>
      <c r="R63" s="147">
        <f t="shared" si="5"/>
        <v>1.5</v>
      </c>
    </row>
    <row r="64" spans="1:18" x14ac:dyDescent="0.25">
      <c r="A64" s="172" t="str">
        <f>'Crisis Indicator Data'!A61</f>
        <v>Syrian refugees in Jordan</v>
      </c>
      <c r="B64" s="173" t="str">
        <f>'Crisis Indicator Data'!B61</f>
        <v>Displacement</v>
      </c>
      <c r="C64" s="173" t="str">
        <f>'Crisis Indicator Data'!C61</f>
        <v>JOR002</v>
      </c>
      <c r="D64" s="173" t="str">
        <f>'Crisis Indicator Data'!D61</f>
        <v>Jordan</v>
      </c>
      <c r="E64" s="173" t="str">
        <f>'Crisis Indicator Data'!E61</f>
        <v>JOR</v>
      </c>
      <c r="F64" s="182">
        <f>IF('Crisis Indicator Data'!Q61="x","x",('Crisis Indicator Data'!Q61/1000000))</f>
        <v>7.2690000000000001</v>
      </c>
      <c r="G64" s="182">
        <f>IF('Crisis Indicator Data'!R61="x","x",('Crisis Indicator Data'!R61/1000000))</f>
        <v>0</v>
      </c>
      <c r="H64" s="182">
        <f>IF('Crisis Indicator Data'!S61="x","x",('Crisis Indicator Data'!S61/1000000))</f>
        <v>1.4430000000000001</v>
      </c>
      <c r="I64" s="182">
        <f>IF('Crisis Indicator Data'!T61="x","x",('Crisis Indicator Data'!T61/1000000))</f>
        <v>0.30299999999999999</v>
      </c>
      <c r="J64" s="182">
        <f>IF('Crisis Indicator Data'!U61="x","x",('Crisis Indicator Data'!U61/1000000))</f>
        <v>9.1999999999999998E-2</v>
      </c>
      <c r="K64" s="168">
        <f t="shared" si="3"/>
        <v>3.8</v>
      </c>
      <c r="L64" s="165">
        <f>IF(F64="x","x",(F64*1000000/VLOOKUP($C64,'Crisis Indicator Data'!$C$3:$H$198,5,FALSE)))</f>
        <v>0.79808959156785242</v>
      </c>
      <c r="M64" s="165">
        <f>IF(G64="x","x",(G64*1000000/VLOOKUP($C64,'Crisis Indicator Data'!$C$3:$H$198,5,FALSE)))</f>
        <v>0</v>
      </c>
      <c r="N64" s="165">
        <f>IF(H64="x","x",(H64*1000000/VLOOKUP($C64,'Crisis Indicator Data'!$C$3:$H$198,5,FALSE)))</f>
        <v>0.15843214756258234</v>
      </c>
      <c r="O64" s="165">
        <f>IF(I64="x","x",(I64*1000000/VLOOKUP($C64,'Crisis Indicator Data'!$C$3:$H$198,5,FALSE)))</f>
        <v>3.3267457180500656E-2</v>
      </c>
      <c r="P64" s="165">
        <f>IF(J64="x","x",(J64*1000000/VLOOKUP($C64,'Crisis Indicator Data'!$C$3:$H$198,5,FALSE)))</f>
        <v>1.0101010101010102E-2</v>
      </c>
      <c r="Q64" s="147">
        <f t="shared" si="4"/>
        <v>3</v>
      </c>
      <c r="R64" s="147">
        <f t="shared" si="5"/>
        <v>3.4</v>
      </c>
    </row>
    <row r="65" spans="1:18" x14ac:dyDescent="0.25">
      <c r="A65" s="172" t="str">
        <f>'Crisis Indicator Data'!A62</f>
        <v xml:space="preserve">Multiple crisis in Kenya </v>
      </c>
      <c r="B65" s="173" t="str">
        <f>'Crisis Indicator Data'!B62</f>
        <v>Drought,Displacement</v>
      </c>
      <c r="C65" s="173" t="str">
        <f>'Crisis Indicator Data'!C62</f>
        <v>KEN001</v>
      </c>
      <c r="D65" s="173" t="str">
        <f>'Crisis Indicator Data'!D62</f>
        <v>Kenya</v>
      </c>
      <c r="E65" s="173" t="str">
        <f>'Crisis Indicator Data'!E62</f>
        <v>KEN</v>
      </c>
      <c r="F65" s="182">
        <f>IF('Crisis Indicator Data'!Q62="x","x",('Crisis Indicator Data'!Q62/1000000))</f>
        <v>0.55900000000000005</v>
      </c>
      <c r="G65" s="182">
        <f>IF('Crisis Indicator Data'!R62="x","x",('Crisis Indicator Data'!R62/1000000))</f>
        <v>27.08</v>
      </c>
      <c r="H65" s="182">
        <f>IF('Crisis Indicator Data'!S62="x","x",('Crisis Indicator Data'!S62/1000000))</f>
        <v>1.8480000000000001</v>
      </c>
      <c r="I65" s="182">
        <f>IF('Crisis Indicator Data'!T62="x","x",('Crisis Indicator Data'!T62/1000000))</f>
        <v>0.26600000000000001</v>
      </c>
      <c r="J65" s="182">
        <f>IF('Crisis Indicator Data'!U62="x","x",('Crisis Indicator Data'!U62/1000000))</f>
        <v>0</v>
      </c>
      <c r="K65" s="168">
        <f t="shared" si="3"/>
        <v>3.9</v>
      </c>
      <c r="L65" s="165">
        <f>IF(F65="x","x",(F65*1000000/VLOOKUP($C65,'Crisis Indicator Data'!$C$3:$H$198,5,FALSE)))</f>
        <v>1.8788021375995698E-2</v>
      </c>
      <c r="M65" s="165">
        <f>IF(G65="x","x",(G65*1000000/VLOOKUP($C65,'Crisis Indicator Data'!$C$3:$H$198,5,FALSE)))</f>
        <v>0.91016031996773439</v>
      </c>
      <c r="N65" s="165">
        <f>IF(H65="x","x",(H65*1000000/VLOOKUP($C65,'Crisis Indicator Data'!$C$3:$H$198,5,FALSE)))</f>
        <v>6.211138372601082E-2</v>
      </c>
      <c r="O65" s="165">
        <f>IF(I65="x","x",(I65*1000000/VLOOKUP($C65,'Crisis Indicator Data'!$C$3:$H$198,5,FALSE)))</f>
        <v>8.9402749302591334E-3</v>
      </c>
      <c r="P65" s="165">
        <f>IF(J65="x","x",(J65*1000000/VLOOKUP($C65,'Crisis Indicator Data'!$C$3:$H$198,5,FALSE)))</f>
        <v>0</v>
      </c>
      <c r="Q65" s="147">
        <f t="shared" si="4"/>
        <v>3</v>
      </c>
      <c r="R65" s="147">
        <f t="shared" si="5"/>
        <v>3.45</v>
      </c>
    </row>
    <row r="66" spans="1:18" x14ac:dyDescent="0.25">
      <c r="A66" s="172" t="str">
        <f>'Crisis Indicator Data'!A63</f>
        <v>Refugee situation in Kenya</v>
      </c>
      <c r="B66" s="173" t="str">
        <f>'Crisis Indicator Data'!B63</f>
        <v>Displacement</v>
      </c>
      <c r="C66" s="173" t="str">
        <f>'Crisis Indicator Data'!C63</f>
        <v>KEN002</v>
      </c>
      <c r="D66" s="173" t="str">
        <f>'Crisis Indicator Data'!D63</f>
        <v>Kenya</v>
      </c>
      <c r="E66" s="173" t="str">
        <f>'Crisis Indicator Data'!E63</f>
        <v>KEN</v>
      </c>
      <c r="F66" s="182">
        <f>IF('Crisis Indicator Data'!Q63="x","x",('Crisis Indicator Data'!Q63/1000000))</f>
        <v>0.55900000000000005</v>
      </c>
      <c r="G66" s="182">
        <f>IF('Crisis Indicator Data'!R63="x","x",('Crisis Indicator Data'!R63/1000000))</f>
        <v>0</v>
      </c>
      <c r="H66" s="182">
        <f>IF('Crisis Indicator Data'!S63="x","x",('Crisis Indicator Data'!S63/1000000))</f>
        <v>0.623</v>
      </c>
      <c r="I66" s="182" t="str">
        <f>IF('Crisis Indicator Data'!T63="x","x",('Crisis Indicator Data'!T63/1000000))</f>
        <v>x</v>
      </c>
      <c r="J66" s="182" t="str">
        <f>IF('Crisis Indicator Data'!U63="x","x",('Crisis Indicator Data'!U63/1000000))</f>
        <v>x</v>
      </c>
      <c r="K66" s="168">
        <f t="shared" si="3"/>
        <v>3</v>
      </c>
      <c r="L66" s="165">
        <f>IF(F66="x","x",(F66*1000000/VLOOKUP($C66,'Crisis Indicator Data'!$C$3:$H$198,5,FALSE)))</f>
        <v>0.47292724196277497</v>
      </c>
      <c r="M66" s="165">
        <f>IF(G66="x","x",(G66*1000000/VLOOKUP($C66,'Crisis Indicator Data'!$C$3:$H$198,5,FALSE)))</f>
        <v>0</v>
      </c>
      <c r="N66" s="165">
        <f>IF(H66="x","x",(H66*1000000/VLOOKUP($C66,'Crisis Indicator Data'!$C$3:$H$198,5,FALSE)))</f>
        <v>0.52707275803722509</v>
      </c>
      <c r="O66" s="165" t="str">
        <f>IF(I66="x","x",(I66*1000000/VLOOKUP($C66,'Crisis Indicator Data'!$C$3:$H$198,5,FALSE)))</f>
        <v>x</v>
      </c>
      <c r="P66" s="165" t="str">
        <f>IF(J66="x","x",(J66*1000000/VLOOKUP($C66,'Crisis Indicator Data'!$C$3:$H$198,5,FALSE)))</f>
        <v>x</v>
      </c>
      <c r="Q66" s="147">
        <f t="shared" si="4"/>
        <v>3</v>
      </c>
      <c r="R66" s="147">
        <f t="shared" si="5"/>
        <v>3</v>
      </c>
    </row>
    <row r="67" spans="1:18" x14ac:dyDescent="0.25">
      <c r="A67" s="172" t="str">
        <f>'Crisis Indicator Data'!A64</f>
        <v>Drought in Kenya</v>
      </c>
      <c r="B67" s="173" t="str">
        <f>'Crisis Indicator Data'!B64</f>
        <v>Drought</v>
      </c>
      <c r="C67" s="173" t="str">
        <f>'Crisis Indicator Data'!C64</f>
        <v>KEN003</v>
      </c>
      <c r="D67" s="173" t="str">
        <f>'Crisis Indicator Data'!D64</f>
        <v>Kenya</v>
      </c>
      <c r="E67" s="173" t="str">
        <f>'Crisis Indicator Data'!E64</f>
        <v>KEN</v>
      </c>
      <c r="F67" s="182">
        <f>IF('Crisis Indicator Data'!Q64="x","x",('Crisis Indicator Data'!Q64/1000000))</f>
        <v>0</v>
      </c>
      <c r="G67" s="182">
        <f>IF('Crisis Indicator Data'!R64="x","x",('Crisis Indicator Data'!R64/1000000))</f>
        <v>27.045999999999999</v>
      </c>
      <c r="H67" s="182">
        <f>IF('Crisis Indicator Data'!S64="x","x",('Crisis Indicator Data'!S64/1000000))</f>
        <v>1.2589999999999999</v>
      </c>
      <c r="I67" s="182">
        <f>IF('Crisis Indicator Data'!T64="x","x",('Crisis Indicator Data'!T64/1000000))</f>
        <v>0.26600000000000001</v>
      </c>
      <c r="J67" s="182">
        <f>IF('Crisis Indicator Data'!U64="x","x",('Crisis Indicator Data'!U64/1000000))</f>
        <v>0</v>
      </c>
      <c r="K67" s="168">
        <f t="shared" si="3"/>
        <v>3.6</v>
      </c>
      <c r="L67" s="165">
        <f>IF(F67="x","x",(F67*1000000/VLOOKUP($C67,'Crisis Indicator Data'!$C$3:$H$198,5,FALSE)))</f>
        <v>0</v>
      </c>
      <c r="M67" s="165">
        <f>IF(G67="x","x",(G67*1000000/VLOOKUP($C67,'Crisis Indicator Data'!$C$3:$H$198,5,FALSE)))</f>
        <v>0.94662419936299047</v>
      </c>
      <c r="N67" s="165">
        <f>IF(H67="x","x",(H67*1000000/VLOOKUP($C67,'Crisis Indicator Data'!$C$3:$H$198,5,FALSE)))</f>
        <v>4.4065660984914774E-2</v>
      </c>
      <c r="O67" s="165">
        <f>IF(I67="x","x",(I67*1000000/VLOOKUP($C67,'Crisis Indicator Data'!$C$3:$H$198,5,FALSE)))</f>
        <v>9.3101396520947812E-3</v>
      </c>
      <c r="P67" s="165">
        <f>IF(J67="x","x",(J67*1000000/VLOOKUP($C67,'Crisis Indicator Data'!$C$3:$H$198,5,FALSE)))</f>
        <v>0</v>
      </c>
      <c r="Q67" s="147">
        <f t="shared" si="4"/>
        <v>3</v>
      </c>
      <c r="R67" s="147">
        <f t="shared" si="5"/>
        <v>3.3</v>
      </c>
    </row>
    <row r="68" spans="1:18" x14ac:dyDescent="0.25">
      <c r="A68" s="172" t="str">
        <f>'Crisis Indicator Data'!A65</f>
        <v>2023 Floods in Laos</v>
      </c>
      <c r="B68" s="173" t="str">
        <f>'Crisis Indicator Data'!B65</f>
        <v>Floods</v>
      </c>
      <c r="C68" s="173" t="str">
        <f>'Crisis Indicator Data'!C65</f>
        <v>LAO003</v>
      </c>
      <c r="D68" s="173" t="str">
        <f>'Crisis Indicator Data'!D65</f>
        <v>Laos</v>
      </c>
      <c r="E68" s="173" t="str">
        <f>'Crisis Indicator Data'!E65</f>
        <v>LAO</v>
      </c>
      <c r="F68" s="182">
        <f>IF('Crisis Indicator Data'!Q65="x","x",('Crisis Indicator Data'!Q65/1000000))</f>
        <v>5.8179999999999996</v>
      </c>
      <c r="G68" s="182">
        <f>IF('Crisis Indicator Data'!R65="x","x",('Crisis Indicator Data'!R65/1000000))</f>
        <v>8.8999999999999996E-2</v>
      </c>
      <c r="H68" s="182">
        <f>IF('Crisis Indicator Data'!S65="x","x",('Crisis Indicator Data'!S65/1000000))</f>
        <v>2.1000000000000001E-2</v>
      </c>
      <c r="I68" s="182">
        <f>IF('Crisis Indicator Data'!T65="x","x",('Crisis Indicator Data'!T65/1000000))</f>
        <v>0</v>
      </c>
      <c r="J68" s="182">
        <f>IF('Crisis Indicator Data'!U65="x","x",('Crisis Indicator Data'!U65/1000000))</f>
        <v>0</v>
      </c>
      <c r="K68" s="168">
        <f t="shared" si="3"/>
        <v>0.5</v>
      </c>
      <c r="L68" s="165">
        <f>IF(F68="x","x",(F68*1000000/VLOOKUP($C68,'Crisis Indicator Data'!$C$3:$H$198,5,FALSE)))</f>
        <v>0.98144399460188936</v>
      </c>
      <c r="M68" s="165">
        <f>IF(G68="x","x",(G68*1000000/VLOOKUP($C68,'Crisis Indicator Data'!$C$3:$H$198,5,FALSE)))</f>
        <v>1.5013495276653171E-2</v>
      </c>
      <c r="N68" s="165">
        <f>IF(H68="x","x",(H68*1000000/VLOOKUP($C68,'Crisis Indicator Data'!$C$3:$H$198,5,FALSE)))</f>
        <v>3.5425101214574899E-3</v>
      </c>
      <c r="O68" s="165">
        <f>IF(I68="x","x",(I68*1000000/VLOOKUP($C68,'Crisis Indicator Data'!$C$3:$H$198,5,FALSE)))</f>
        <v>0</v>
      </c>
      <c r="P68" s="165">
        <f>IF(J68="x","x",(J68*1000000/VLOOKUP($C68,'Crisis Indicator Data'!$C$3:$H$198,5,FALSE)))</f>
        <v>0</v>
      </c>
      <c r="Q68" s="147">
        <f t="shared" si="4"/>
        <v>1</v>
      </c>
      <c r="R68" s="147">
        <f t="shared" si="5"/>
        <v>0.75</v>
      </c>
    </row>
    <row r="69" spans="1:18" x14ac:dyDescent="0.25">
      <c r="A69" s="172" t="str">
        <f>'Crisis Indicator Data'!A66</f>
        <v>Syrian refugees in Lebanon</v>
      </c>
      <c r="B69" s="173" t="str">
        <f>'Crisis Indicator Data'!B66</f>
        <v>Displacement</v>
      </c>
      <c r="C69" s="173" t="str">
        <f>'Crisis Indicator Data'!C66</f>
        <v>LBN002</v>
      </c>
      <c r="D69" s="173" t="str">
        <f>'Crisis Indicator Data'!D66</f>
        <v>Lebanon</v>
      </c>
      <c r="E69" s="173" t="str">
        <f>'Crisis Indicator Data'!E66</f>
        <v>LBN</v>
      </c>
      <c r="F69" s="182">
        <f>IF('Crisis Indicator Data'!Q66="x","x",('Crisis Indicator Data'!Q66/1000000))</f>
        <v>0</v>
      </c>
      <c r="G69" s="182">
        <f>IF('Crisis Indicator Data'!R66="x","x",('Crisis Indicator Data'!R66/1000000))</f>
        <v>4.2</v>
      </c>
      <c r="H69" s="182">
        <f>IF('Crisis Indicator Data'!S66="x","x",('Crisis Indicator Data'!S66/1000000))</f>
        <v>0.79</v>
      </c>
      <c r="I69" s="182">
        <f>IF('Crisis Indicator Data'!T66="x","x",('Crisis Indicator Data'!T66/1000000))</f>
        <v>0.71</v>
      </c>
      <c r="J69" s="182">
        <f>IF('Crisis Indicator Data'!U66="x","x",('Crisis Indicator Data'!U66/1000000))</f>
        <v>0</v>
      </c>
      <c r="K69" s="168">
        <f t="shared" si="3"/>
        <v>3.6</v>
      </c>
      <c r="L69" s="165">
        <f>IF(F69="x","x",(F69*1000000/VLOOKUP($C69,'Crisis Indicator Data'!$C$3:$H$198,5,FALSE)))</f>
        <v>0</v>
      </c>
      <c r="M69" s="165">
        <f>IF(G69="x","x",(G69*1000000/VLOOKUP($C69,'Crisis Indicator Data'!$C$3:$H$198,5,FALSE)))</f>
        <v>0.73684210526315785</v>
      </c>
      <c r="N69" s="165">
        <f>IF(H69="x","x",(H69*1000000/VLOOKUP($C69,'Crisis Indicator Data'!$C$3:$H$198,5,FALSE)))</f>
        <v>0.13859649122807016</v>
      </c>
      <c r="O69" s="165">
        <f>IF(I69="x","x",(I69*1000000/VLOOKUP($C69,'Crisis Indicator Data'!$C$3:$H$198,5,FALSE)))</f>
        <v>0.12456140350877193</v>
      </c>
      <c r="P69" s="165">
        <f>IF(J69="x","x",(J69*1000000/VLOOKUP($C69,'Crisis Indicator Data'!$C$3:$H$198,5,FALSE)))</f>
        <v>0</v>
      </c>
      <c r="Q69" s="147">
        <f t="shared" si="4"/>
        <v>4</v>
      </c>
      <c r="R69" s="147">
        <f t="shared" si="5"/>
        <v>3.8</v>
      </c>
    </row>
    <row r="70" spans="1:18" x14ac:dyDescent="0.25">
      <c r="A70" s="172" t="str">
        <f>'Crisis Indicator Data'!A67</f>
        <v>Socioeconomic crisis in Lebanon</v>
      </c>
      <c r="B70" s="173" t="str">
        <f>'Crisis Indicator Data'!B67</f>
        <v>Socio-political,Violence,Tecnological Disaster</v>
      </c>
      <c r="C70" s="173" t="str">
        <f>'Crisis Indicator Data'!C67</f>
        <v>LBN004</v>
      </c>
      <c r="D70" s="173" t="str">
        <f>'Crisis Indicator Data'!D67</f>
        <v>Lebanon</v>
      </c>
      <c r="E70" s="173" t="str">
        <f>'Crisis Indicator Data'!E67</f>
        <v>LBN</v>
      </c>
      <c r="F70" s="182">
        <f>IF('Crisis Indicator Data'!Q67="x","x",('Crisis Indicator Data'!Q67/1000000))</f>
        <v>0</v>
      </c>
      <c r="G70" s="182">
        <f>IF('Crisis Indicator Data'!R67="x","x",('Crisis Indicator Data'!R67/1000000))</f>
        <v>1.8</v>
      </c>
      <c r="H70" s="182">
        <f>IF('Crisis Indicator Data'!S67="x","x",('Crisis Indicator Data'!S67/1000000))</f>
        <v>3.7879999999999998</v>
      </c>
      <c r="I70" s="182">
        <f>IF('Crisis Indicator Data'!T67="x","x",('Crisis Indicator Data'!T67/1000000))</f>
        <v>0.112</v>
      </c>
      <c r="J70" s="182">
        <f>IF('Crisis Indicator Data'!U67="x","x",('Crisis Indicator Data'!U67/1000000))</f>
        <v>0</v>
      </c>
      <c r="K70" s="168">
        <f t="shared" ref="K70:K101" si="6">IF(H70="x","x",IF(SUM(H70:J70)=0,0,IF(LOG(SUM(H70:J70)*1000000)&lt;$K$4,0,IF(LOG(SUM(H70:J70)*1000000)&gt;$K$3,5,ROUND(5-(K$3-LOG(SUM(H70:J70)*1000000))/(K$3-K$4)*5,1)))))</f>
        <v>4.3</v>
      </c>
      <c r="L70" s="165">
        <f>IF(F70="x","x",(F70*1000000/VLOOKUP($C70,'Crisis Indicator Data'!$C$3:$H$198,5,FALSE)))</f>
        <v>0</v>
      </c>
      <c r="M70" s="165">
        <f>IF(G70="x","x",(G70*1000000/VLOOKUP($C70,'Crisis Indicator Data'!$C$3:$H$198,5,FALSE)))</f>
        <v>0.31578947368421051</v>
      </c>
      <c r="N70" s="165">
        <f>IF(H70="x","x",(H70*1000000/VLOOKUP($C70,'Crisis Indicator Data'!$C$3:$H$198,5,FALSE)))</f>
        <v>0.66456140350877191</v>
      </c>
      <c r="O70" s="165">
        <f>IF(I70="x","x",(I70*1000000/VLOOKUP($C70,'Crisis Indicator Data'!$C$3:$H$198,5,FALSE)))</f>
        <v>1.9649122807017545E-2</v>
      </c>
      <c r="P70" s="165">
        <f>IF(J70="x","x",(J70*1000000/VLOOKUP($C70,'Crisis Indicator Data'!$C$3:$H$198,5,FALSE)))</f>
        <v>0</v>
      </c>
      <c r="Q70" s="147">
        <f t="shared" ref="Q70:Q101" si="7">IF(N70="x","x",IF(OR(L70&gt;=$L$3,M70&gt;=$M$3,N70&gt;=$N$3,O70&gt;=$O$3,P70&gt;=$P$3), (IF(VALUE(SUBSTITUTE(P70, "x", "0.0"))&gt;=$P$3, 5, IF((VALUE(SUBSTITUTE(O70, "x", "0.0"))+VALUE(SUBSTITUTE(P70, "x", "0.0")))&gt;=$O$3,4,IF((VALUE(SUBSTITUTE(O70, "x", "0.0"))+VALUE(SUBSTITUTE(P70, "x", "0.0"))+N70)&gt;=$N$3,3,IF((VALUE(SUBSTITUTE(O70, "x", "0.0"))+VALUE(SUBSTITUTE(P70, "x", "0.0"))+N70+VALUE(SUBSTITUTE(M70, "x", "0.0")))&gt;=$M$3,2,1)))))))</f>
        <v>3</v>
      </c>
      <c r="R70" s="147">
        <f t="shared" ref="R70:R101" si="8">IF(Q70="x","x",(AVERAGE(K70,Q70)))</f>
        <v>3.65</v>
      </c>
    </row>
    <row r="71" spans="1:18" x14ac:dyDescent="0.25">
      <c r="A71" s="172" t="str">
        <f>'Crisis Indicator Data'!A68</f>
        <v>Complex crisis in Libya</v>
      </c>
      <c r="B71" s="173" t="str">
        <f>'Crisis Indicator Data'!B68</f>
        <v>Conflict,Displacement,Socio-political</v>
      </c>
      <c r="C71" s="173" t="str">
        <f>'Crisis Indicator Data'!C68</f>
        <v>LBY001</v>
      </c>
      <c r="D71" s="173" t="str">
        <f>'Crisis Indicator Data'!D68</f>
        <v>Libya</v>
      </c>
      <c r="E71" s="173" t="str">
        <f>'Crisis Indicator Data'!E68</f>
        <v>LBY</v>
      </c>
      <c r="F71" s="182">
        <f>IF('Crisis Indicator Data'!Q68="x","x",('Crisis Indicator Data'!Q68/1000000))</f>
        <v>0</v>
      </c>
      <c r="G71" s="182">
        <f>IF('Crisis Indicator Data'!R68="x","x",('Crisis Indicator Data'!R68/1000000))</f>
        <v>5.7430000000000003</v>
      </c>
      <c r="H71" s="182">
        <f>IF('Crisis Indicator Data'!S68="x","x",('Crisis Indicator Data'!S68/1000000))</f>
        <v>1.165</v>
      </c>
      <c r="I71" s="182" t="str">
        <f>IF('Crisis Indicator Data'!T68="x","x",('Crisis Indicator Data'!T68/1000000))</f>
        <v>x</v>
      </c>
      <c r="J71" s="182" t="str">
        <f>IF('Crisis Indicator Data'!U68="x","x",('Crisis Indicator Data'!U68/1000000))</f>
        <v>x</v>
      </c>
      <c r="K71" s="168">
        <f t="shared" si="6"/>
        <v>3.4</v>
      </c>
      <c r="L71" s="165">
        <f>IF(F71="x","x",(F71*1000000/VLOOKUP($C71,'Crisis Indicator Data'!$C$3:$H$198,5,FALSE)))</f>
        <v>0</v>
      </c>
      <c r="M71" s="165">
        <f>IF(G71="x","x",(G71*1000000/VLOOKUP($C71,'Crisis Indicator Data'!$C$3:$H$198,5,FALSE)))</f>
        <v>0.83135495078170241</v>
      </c>
      <c r="N71" s="165">
        <f>IF(H71="x","x",(H71*1000000/VLOOKUP($C71,'Crisis Indicator Data'!$C$3:$H$198,5,FALSE)))</f>
        <v>0.16864504921829762</v>
      </c>
      <c r="O71" s="165" t="str">
        <f>IF(I71="x","x",(I71*1000000/VLOOKUP($C71,'Crisis Indicator Data'!$C$3:$H$198,5,FALSE)))</f>
        <v>x</v>
      </c>
      <c r="P71" s="165" t="str">
        <f>IF(J71="x","x",(J71*1000000/VLOOKUP($C71,'Crisis Indicator Data'!$C$3:$H$198,5,FALSE)))</f>
        <v>x</v>
      </c>
      <c r="Q71" s="147">
        <f t="shared" si="7"/>
        <v>3</v>
      </c>
      <c r="R71" s="147">
        <f t="shared" si="8"/>
        <v>3.2</v>
      </c>
    </row>
    <row r="72" spans="1:18" x14ac:dyDescent="0.25">
      <c r="A72" s="172" t="str">
        <f>'Crisis Indicator Data'!A69</f>
        <v>Mixed migration flows in Libya</v>
      </c>
      <c r="B72" s="173" t="str">
        <f>'Crisis Indicator Data'!B69</f>
        <v>Displacement</v>
      </c>
      <c r="C72" s="173" t="str">
        <f>'Crisis Indicator Data'!C69</f>
        <v>LBY002</v>
      </c>
      <c r="D72" s="173" t="str">
        <f>'Crisis Indicator Data'!D69</f>
        <v>Libya</v>
      </c>
      <c r="E72" s="173" t="str">
        <f>'Crisis Indicator Data'!E69</f>
        <v>LBY</v>
      </c>
      <c r="F72" s="182">
        <f>IF('Crisis Indicator Data'!Q69="x","x",('Crisis Indicator Data'!Q69/1000000))</f>
        <v>6.149</v>
      </c>
      <c r="G72" s="182">
        <f>IF('Crisis Indicator Data'!R69="x","x",('Crisis Indicator Data'!R69/1000000))</f>
        <v>0.56599999999999995</v>
      </c>
      <c r="H72" s="182">
        <f>IF('Crisis Indicator Data'!S69="x","x",('Crisis Indicator Data'!S69/1000000))</f>
        <v>0.193</v>
      </c>
      <c r="I72" s="182" t="str">
        <f>IF('Crisis Indicator Data'!T69="x","x",('Crisis Indicator Data'!T69/1000000))</f>
        <v>x</v>
      </c>
      <c r="J72" s="182" t="str">
        <f>IF('Crisis Indicator Data'!U69="x","x",('Crisis Indicator Data'!U69/1000000))</f>
        <v>x</v>
      </c>
      <c r="K72" s="168">
        <f t="shared" si="6"/>
        <v>2.1</v>
      </c>
      <c r="L72" s="165">
        <f>IF(F72="x","x",(F72*1000000/VLOOKUP($C72,'Crisis Indicator Data'!$C$3:$H$198,5,FALSE)))</f>
        <v>0.89012738853503182</v>
      </c>
      <c r="M72" s="165">
        <f>IF(G72="x","x",(G72*1000000/VLOOKUP($C72,'Crisis Indicator Data'!$C$3:$H$198,5,FALSE)))</f>
        <v>8.1933989577301677E-2</v>
      </c>
      <c r="N72" s="165">
        <f>IF(H72="x","x",(H72*1000000/VLOOKUP($C72,'Crisis Indicator Data'!$C$3:$H$198,5,FALSE)))</f>
        <v>2.7938621887666475E-2</v>
      </c>
      <c r="O72" s="165" t="str">
        <f>IF(I72="x","x",(I72*1000000/VLOOKUP($C72,'Crisis Indicator Data'!$C$3:$H$198,5,FALSE)))</f>
        <v>x</v>
      </c>
      <c r="P72" s="165" t="str">
        <f>IF(J72="x","x",(J72*1000000/VLOOKUP($C72,'Crisis Indicator Data'!$C$3:$H$198,5,FALSE)))</f>
        <v>x</v>
      </c>
      <c r="Q72" s="147">
        <f t="shared" si="7"/>
        <v>2</v>
      </c>
      <c r="R72" s="147">
        <f t="shared" si="8"/>
        <v>2.0499999999999998</v>
      </c>
    </row>
    <row r="73" spans="1:18" x14ac:dyDescent="0.25">
      <c r="A73" s="172" t="str">
        <f>'Crisis Indicator Data'!A70</f>
        <v>Storm Daniel and floods in Libya</v>
      </c>
      <c r="B73" s="173" t="str">
        <f>'Crisis Indicator Data'!B70</f>
        <v>Floods,Other seasonal event</v>
      </c>
      <c r="C73" s="173" t="str">
        <f>'Crisis Indicator Data'!C70</f>
        <v>LBY003</v>
      </c>
      <c r="D73" s="173" t="str">
        <f>'Crisis Indicator Data'!D70</f>
        <v>Libya</v>
      </c>
      <c r="E73" s="173" t="str">
        <f>'Crisis Indicator Data'!E70</f>
        <v>LBY</v>
      </c>
      <c r="F73" s="182">
        <f>IF('Crisis Indicator Data'!Q70="x","x",('Crisis Indicator Data'!Q70/1000000))</f>
        <v>0</v>
      </c>
      <c r="G73" s="182">
        <f>IF('Crisis Indicator Data'!R70="x","x",('Crisis Indicator Data'!R70/1000000))</f>
        <v>1.1259999999999999</v>
      </c>
      <c r="H73" s="182">
        <f>IF('Crisis Indicator Data'!S70="x","x",('Crisis Indicator Data'!S70/1000000))</f>
        <v>0.88400000000000001</v>
      </c>
      <c r="I73" s="182" t="str">
        <f>IF('Crisis Indicator Data'!T70="x","x",('Crisis Indicator Data'!T70/1000000))</f>
        <v>x</v>
      </c>
      <c r="J73" s="182" t="str">
        <f>IF('Crisis Indicator Data'!U70="x","x",('Crisis Indicator Data'!U70/1000000))</f>
        <v>x</v>
      </c>
      <c r="K73" s="168">
        <f t="shared" si="6"/>
        <v>3.2</v>
      </c>
      <c r="L73" s="165">
        <f>IF(F73="x","x",(F73*1000000/VLOOKUP($C73,'Crisis Indicator Data'!$C$3:$H$198,5,FALSE)))</f>
        <v>0</v>
      </c>
      <c r="M73" s="165">
        <f>IF(G73="x","x",(G73*1000000/VLOOKUP($C73,'Crisis Indicator Data'!$C$3:$H$198,5,FALSE)))</f>
        <v>0.56019900497512443</v>
      </c>
      <c r="N73" s="165">
        <f>IF(H73="x","x",(H73*1000000/VLOOKUP($C73,'Crisis Indicator Data'!$C$3:$H$198,5,FALSE)))</f>
        <v>0.43980099502487563</v>
      </c>
      <c r="O73" s="165" t="str">
        <f>IF(I73="x","x",(I73*1000000/VLOOKUP($C73,'Crisis Indicator Data'!$C$3:$H$198,5,FALSE)))</f>
        <v>x</v>
      </c>
      <c r="P73" s="165" t="str">
        <f>IF(J73="x","x",(J73*1000000/VLOOKUP($C73,'Crisis Indicator Data'!$C$3:$H$198,5,FALSE)))</f>
        <v>x</v>
      </c>
      <c r="Q73" s="147">
        <f t="shared" si="7"/>
        <v>3</v>
      </c>
      <c r="R73" s="147">
        <f t="shared" si="8"/>
        <v>3.1</v>
      </c>
    </row>
    <row r="74" spans="1:18" x14ac:dyDescent="0.25">
      <c r="A74" s="172" t="str">
        <f>'Crisis Indicator Data'!A71</f>
        <v>Multiple crises in Sri Lanka</v>
      </c>
      <c r="B74" s="173" t="str">
        <f>'Crisis Indicator Data'!B71</f>
        <v>Socio-political,Food Security,Floods</v>
      </c>
      <c r="C74" s="173" t="str">
        <f>'Crisis Indicator Data'!C71</f>
        <v>LKA001</v>
      </c>
      <c r="D74" s="173" t="str">
        <f>'Crisis Indicator Data'!D71</f>
        <v>Sri Lanka</v>
      </c>
      <c r="E74" s="173" t="str">
        <f>'Crisis Indicator Data'!E71</f>
        <v>LKA</v>
      </c>
      <c r="F74" s="182">
        <f>IF('Crisis Indicator Data'!Q71="x","x",('Crisis Indicator Data'!Q71/1000000))</f>
        <v>0</v>
      </c>
      <c r="G74" s="182">
        <f>IF('Crisis Indicator Data'!R71="x","x",('Crisis Indicator Data'!R71/1000000))</f>
        <v>15.022</v>
      </c>
      <c r="H74" s="182">
        <f>IF('Crisis Indicator Data'!S71="x","x",('Crisis Indicator Data'!S71/1000000))</f>
        <v>6.0149999999999997</v>
      </c>
      <c r="I74" s="182">
        <f>IF('Crisis Indicator Data'!T71="x","x",('Crisis Indicator Data'!T71/1000000))</f>
        <v>1</v>
      </c>
      <c r="J74" s="182">
        <f>IF('Crisis Indicator Data'!U71="x","x",('Crisis Indicator Data'!U71/1000000))</f>
        <v>0</v>
      </c>
      <c r="K74" s="168">
        <f t="shared" si="6"/>
        <v>4.7</v>
      </c>
      <c r="L74" s="165">
        <f>IF(F74="x","x",(F74*1000000/VLOOKUP($C74,'Crisis Indicator Data'!$C$3:$H$198,5,FALSE)))</f>
        <v>0</v>
      </c>
      <c r="M74" s="165">
        <f>IF(G74="x","x",(G74*1000000/VLOOKUP($C74,'Crisis Indicator Data'!$C$3:$H$198,5,FALSE)))</f>
        <v>0.68167173390207381</v>
      </c>
      <c r="N74" s="165">
        <f>IF(H74="x","x",(H74*1000000/VLOOKUP($C74,'Crisis Indicator Data'!$C$3:$H$198,5,FALSE)))</f>
        <v>0.27295003857149341</v>
      </c>
      <c r="O74" s="165">
        <f>IF(I74="x","x",(I74*1000000/VLOOKUP($C74,'Crisis Indicator Data'!$C$3:$H$198,5,FALSE)))</f>
        <v>4.5378227526432814E-2</v>
      </c>
      <c r="P74" s="165">
        <f>IF(J74="x","x",(J74*1000000/VLOOKUP($C74,'Crisis Indicator Data'!$C$3:$H$198,5,FALSE)))</f>
        <v>0</v>
      </c>
      <c r="Q74" s="147">
        <f t="shared" si="7"/>
        <v>3</v>
      </c>
      <c r="R74" s="147">
        <f t="shared" si="8"/>
        <v>3.85</v>
      </c>
    </row>
    <row r="75" spans="1:18" x14ac:dyDescent="0.25">
      <c r="A75" s="172" t="str">
        <f>'Crisis Indicator Data'!A72</f>
        <v>Socio-economic crisis in Sri Lanka</v>
      </c>
      <c r="B75" s="173" t="str">
        <f>'Crisis Indicator Data'!B72</f>
        <v>Socio-political,Food Security</v>
      </c>
      <c r="C75" s="173" t="str">
        <f>'Crisis Indicator Data'!C72</f>
        <v>LKA002</v>
      </c>
      <c r="D75" s="173" t="str">
        <f>'Crisis Indicator Data'!D72</f>
        <v>Sri Lanka</v>
      </c>
      <c r="E75" s="173" t="str">
        <f>'Crisis Indicator Data'!E72</f>
        <v>LKA</v>
      </c>
      <c r="F75" s="182">
        <f>IF('Crisis Indicator Data'!Q72="x","x",('Crisis Indicator Data'!Q72/1000000))</f>
        <v>0</v>
      </c>
      <c r="G75" s="182">
        <f>IF('Crisis Indicator Data'!R72="x","x",('Crisis Indicator Data'!R72/1000000))</f>
        <v>15.037000000000001</v>
      </c>
      <c r="H75" s="182">
        <f>IF('Crisis Indicator Data'!S72="x","x",('Crisis Indicator Data'!S72/1000000))</f>
        <v>6</v>
      </c>
      <c r="I75" s="182">
        <f>IF('Crisis Indicator Data'!T72="x","x",('Crisis Indicator Data'!T72/1000000))</f>
        <v>1</v>
      </c>
      <c r="J75" s="182">
        <f>IF('Crisis Indicator Data'!U72="x","x",('Crisis Indicator Data'!U72/1000000))</f>
        <v>0</v>
      </c>
      <c r="K75" s="168">
        <f t="shared" si="6"/>
        <v>4.7</v>
      </c>
      <c r="L75" s="165">
        <f>IF(F75="x","x",(F75*1000000/VLOOKUP($C75,'Crisis Indicator Data'!$C$3:$H$198,5,FALSE)))</f>
        <v>0</v>
      </c>
      <c r="M75" s="165">
        <f>IF(G75="x","x",(G75*1000000/VLOOKUP($C75,'Crisis Indicator Data'!$C$3:$H$198,5,FALSE)))</f>
        <v>0.68235240731497027</v>
      </c>
      <c r="N75" s="165">
        <f>IF(H75="x","x",(H75*1000000/VLOOKUP($C75,'Crisis Indicator Data'!$C$3:$H$198,5,FALSE)))</f>
        <v>0.2722693651585969</v>
      </c>
      <c r="O75" s="165">
        <f>IF(I75="x","x",(I75*1000000/VLOOKUP($C75,'Crisis Indicator Data'!$C$3:$H$198,5,FALSE)))</f>
        <v>4.5378227526432814E-2</v>
      </c>
      <c r="P75" s="165">
        <f>IF(J75="x","x",(J75*1000000/VLOOKUP($C75,'Crisis Indicator Data'!$C$3:$H$198,5,FALSE)))</f>
        <v>0</v>
      </c>
      <c r="Q75" s="147">
        <f t="shared" si="7"/>
        <v>3</v>
      </c>
      <c r="R75" s="147">
        <f t="shared" si="8"/>
        <v>3.85</v>
      </c>
    </row>
    <row r="76" spans="1:18" x14ac:dyDescent="0.25">
      <c r="A76" s="172" t="str">
        <f>'Crisis Indicator Data'!A73</f>
        <v>2023 Floods and Monsoon Rain</v>
      </c>
      <c r="B76" s="173" t="str">
        <f>'Crisis Indicator Data'!B73</f>
        <v>Floods</v>
      </c>
      <c r="C76" s="173" t="str">
        <f>'Crisis Indicator Data'!C73</f>
        <v>LKA003</v>
      </c>
      <c r="D76" s="173" t="str">
        <f>'Crisis Indicator Data'!D73</f>
        <v>Sri Lanka</v>
      </c>
      <c r="E76" s="173" t="str">
        <f>'Crisis Indicator Data'!E73</f>
        <v>LKA</v>
      </c>
      <c r="F76" s="182">
        <f>IF('Crisis Indicator Data'!Q73="x","x",('Crisis Indicator Data'!Q73/1000000))</f>
        <v>4.3540000000000001</v>
      </c>
      <c r="G76" s="182">
        <f>IF('Crisis Indicator Data'!R73="x","x",('Crisis Indicator Data'!R73/1000000))</f>
        <v>0.06</v>
      </c>
      <c r="H76" s="182">
        <f>IF('Crisis Indicator Data'!S73="x","x",('Crisis Indicator Data'!S73/1000000))</f>
        <v>1.4999999999999999E-2</v>
      </c>
      <c r="I76" s="182">
        <f>IF('Crisis Indicator Data'!T73="x","x",('Crisis Indicator Data'!T73/1000000))</f>
        <v>0</v>
      </c>
      <c r="J76" s="182">
        <f>IF('Crisis Indicator Data'!U73="x","x",('Crisis Indicator Data'!U73/1000000))</f>
        <v>0</v>
      </c>
      <c r="K76" s="168">
        <f t="shared" si="6"/>
        <v>0.3</v>
      </c>
      <c r="L76" s="165">
        <f>IF(F76="x","x",(F76*1000000/VLOOKUP($C76,'Crisis Indicator Data'!$C$3:$H$198,5,FALSE)))</f>
        <v>0.98306615488823668</v>
      </c>
      <c r="M76" s="165">
        <f>IF(G76="x","x",(G76*1000000/VLOOKUP($C76,'Crisis Indicator Data'!$C$3:$H$198,5,FALSE)))</f>
        <v>1.3547076089410703E-2</v>
      </c>
      <c r="N76" s="165">
        <f>IF(H76="x","x",(H76*1000000/VLOOKUP($C76,'Crisis Indicator Data'!$C$3:$H$198,5,FALSE)))</f>
        <v>3.3867690223526757E-3</v>
      </c>
      <c r="O76" s="165">
        <f>IF(I76="x","x",(I76*1000000/VLOOKUP($C76,'Crisis Indicator Data'!$C$3:$H$198,5,FALSE)))</f>
        <v>0</v>
      </c>
      <c r="P76" s="165">
        <f>IF(J76="x","x",(J76*1000000/VLOOKUP($C76,'Crisis Indicator Data'!$C$3:$H$198,5,FALSE)))</f>
        <v>0</v>
      </c>
      <c r="Q76" s="147">
        <f t="shared" si="7"/>
        <v>1</v>
      </c>
      <c r="R76" s="147">
        <f t="shared" si="8"/>
        <v>0.65</v>
      </c>
    </row>
    <row r="77" spans="1:18" x14ac:dyDescent="0.25">
      <c r="A77" s="172" t="str">
        <f>'Crisis Indicator Data'!A74</f>
        <v>Displacement from Russia-Ukraine conflict in Lithuania</v>
      </c>
      <c r="B77" s="173" t="str">
        <f>'Crisis Indicator Data'!B74</f>
        <v>Conflict,Displacement</v>
      </c>
      <c r="C77" s="173" t="str">
        <f>'Crisis Indicator Data'!C74</f>
        <v>LTU002</v>
      </c>
      <c r="D77" s="173" t="str">
        <f>'Crisis Indicator Data'!D74</f>
        <v>Lithuania</v>
      </c>
      <c r="E77" s="173" t="str">
        <f>'Crisis Indicator Data'!E74</f>
        <v>LTU</v>
      </c>
      <c r="F77" s="182">
        <f>IF('Crisis Indicator Data'!Q74="x","x",('Crisis Indicator Data'!Q74/1000000))</f>
        <v>2.8330000000000002</v>
      </c>
      <c r="G77" s="182">
        <f>IF('Crisis Indicator Data'!R74="x","x",('Crisis Indicator Data'!R74/1000000))</f>
        <v>0</v>
      </c>
      <c r="H77" s="182">
        <f>IF('Crisis Indicator Data'!S74="x","x",('Crisis Indicator Data'!S74/1000000))</f>
        <v>5.0999999999999997E-2</v>
      </c>
      <c r="I77" s="182" t="str">
        <f>IF('Crisis Indicator Data'!T74="x","x",('Crisis Indicator Data'!T74/1000000))</f>
        <v>x</v>
      </c>
      <c r="J77" s="182" t="str">
        <f>IF('Crisis Indicator Data'!U74="x","x",('Crisis Indicator Data'!U74/1000000))</f>
        <v>x</v>
      </c>
      <c r="K77" s="168">
        <f t="shared" si="6"/>
        <v>1.2</v>
      </c>
      <c r="L77" s="165">
        <f>IF(F77="x","x",(F77*1000000/VLOOKUP($C77,'Crisis Indicator Data'!$C$3:$H$198,5,FALSE)))</f>
        <v>0.98231622746185854</v>
      </c>
      <c r="M77" s="165">
        <f>IF(G77="x","x",(G77*1000000/VLOOKUP($C77,'Crisis Indicator Data'!$C$3:$H$198,5,FALSE)))</f>
        <v>0</v>
      </c>
      <c r="N77" s="165">
        <f>IF(H77="x","x",(H77*1000000/VLOOKUP($C77,'Crisis Indicator Data'!$C$3:$H$198,5,FALSE)))</f>
        <v>1.7683772538141469E-2</v>
      </c>
      <c r="O77" s="165" t="str">
        <f>IF(I77="x","x",(I77*1000000/VLOOKUP($C77,'Crisis Indicator Data'!$C$3:$H$198,5,FALSE)))</f>
        <v>x</v>
      </c>
      <c r="P77" s="165" t="str">
        <f>IF(J77="x","x",(J77*1000000/VLOOKUP($C77,'Crisis Indicator Data'!$C$3:$H$198,5,FALSE)))</f>
        <v>x</v>
      </c>
      <c r="Q77" s="147">
        <f t="shared" si="7"/>
        <v>1</v>
      </c>
      <c r="R77" s="147">
        <f t="shared" si="8"/>
        <v>1.1000000000000001</v>
      </c>
    </row>
    <row r="78" spans="1:18" x14ac:dyDescent="0.25">
      <c r="A78" s="172" t="str">
        <f>'Crisis Indicator Data'!A75</f>
        <v>Displacement from Russia-Ukraine conflict in Latvia</v>
      </c>
      <c r="B78" s="173" t="str">
        <f>'Crisis Indicator Data'!B75</f>
        <v>Conflict,Displacement</v>
      </c>
      <c r="C78" s="173" t="str">
        <f>'Crisis Indicator Data'!C75</f>
        <v>LVA002</v>
      </c>
      <c r="D78" s="173" t="str">
        <f>'Crisis Indicator Data'!D75</f>
        <v>Latvia</v>
      </c>
      <c r="E78" s="173" t="str">
        <f>'Crisis Indicator Data'!E75</f>
        <v>LVA</v>
      </c>
      <c r="F78" s="182">
        <f>IF('Crisis Indicator Data'!Q75="x","x",('Crisis Indicator Data'!Q75/1000000))</f>
        <v>1.883</v>
      </c>
      <c r="G78" s="182">
        <f>IF('Crisis Indicator Data'!R75="x","x",('Crisis Indicator Data'!R75/1000000))</f>
        <v>0</v>
      </c>
      <c r="H78" s="182">
        <f>IF('Crisis Indicator Data'!S75="x","x",('Crisis Indicator Data'!S75/1000000))</f>
        <v>3.2000000000000001E-2</v>
      </c>
      <c r="I78" s="182" t="str">
        <f>IF('Crisis Indicator Data'!T75="x","x",('Crisis Indicator Data'!T75/1000000))</f>
        <v>x</v>
      </c>
      <c r="J78" s="182" t="str">
        <f>IF('Crisis Indicator Data'!U75="x","x",('Crisis Indicator Data'!U75/1000000))</f>
        <v>x</v>
      </c>
      <c r="K78" s="168">
        <f t="shared" si="6"/>
        <v>0.8</v>
      </c>
      <c r="L78" s="165">
        <f>IF(F78="x","x",(F78*1000000/VLOOKUP($C78,'Crisis Indicator Data'!$C$3:$H$198,5,FALSE)))</f>
        <v>0.98277661795407101</v>
      </c>
      <c r="M78" s="165">
        <f>IF(G78="x","x",(G78*1000000/VLOOKUP($C78,'Crisis Indicator Data'!$C$3:$H$198,5,FALSE)))</f>
        <v>0</v>
      </c>
      <c r="N78" s="165">
        <f>IF(H78="x","x",(H78*1000000/VLOOKUP($C78,'Crisis Indicator Data'!$C$3:$H$198,5,FALSE)))</f>
        <v>1.6701461377870562E-2</v>
      </c>
      <c r="O78" s="165" t="str">
        <f>IF(I78="x","x",(I78*1000000/VLOOKUP($C78,'Crisis Indicator Data'!$C$3:$H$198,5,FALSE)))</f>
        <v>x</v>
      </c>
      <c r="P78" s="165" t="str">
        <f>IF(J78="x","x",(J78*1000000/VLOOKUP($C78,'Crisis Indicator Data'!$C$3:$H$198,5,FALSE)))</f>
        <v>x</v>
      </c>
      <c r="Q78" s="147">
        <f t="shared" si="7"/>
        <v>1</v>
      </c>
      <c r="R78" s="147">
        <f t="shared" si="8"/>
        <v>0.9</v>
      </c>
    </row>
    <row r="79" spans="1:18" x14ac:dyDescent="0.25">
      <c r="A79" s="172" t="str">
        <f>'Crisis Indicator Data'!A76</f>
        <v>Multiple crises in Morocco</v>
      </c>
      <c r="B79" s="173" t="str">
        <f>'Crisis Indicator Data'!B76</f>
        <v>Displacement,Earthquake</v>
      </c>
      <c r="C79" s="173" t="str">
        <f>'Crisis Indicator Data'!C76</f>
        <v>MAR001</v>
      </c>
      <c r="D79" s="173" t="str">
        <f>'Crisis Indicator Data'!D76</f>
        <v>Morocco</v>
      </c>
      <c r="E79" s="173" t="str">
        <f>'Crisis Indicator Data'!E76</f>
        <v>MAR</v>
      </c>
      <c r="F79" s="182">
        <f>IF('Crisis Indicator Data'!Q76="x","x",('Crisis Indicator Data'!Q76/1000000))</f>
        <v>35.118000000000002</v>
      </c>
      <c r="G79" s="182">
        <f>IF('Crisis Indicator Data'!R76="x","x",('Crisis Indicator Data'!R76/1000000))</f>
        <v>2.2999999999999998</v>
      </c>
      <c r="H79" s="182">
        <f>IF('Crisis Indicator Data'!S76="x","x",('Crisis Indicator Data'!S76/1000000))</f>
        <v>0.51900000000000002</v>
      </c>
      <c r="I79" s="182" t="str">
        <f>IF('Crisis Indicator Data'!T76="x","x",('Crisis Indicator Data'!T76/1000000))</f>
        <v>x</v>
      </c>
      <c r="J79" s="182" t="str">
        <f>IF('Crisis Indicator Data'!U76="x","x",('Crisis Indicator Data'!U76/1000000))</f>
        <v>x</v>
      </c>
      <c r="K79" s="168">
        <f t="shared" si="6"/>
        <v>2.9</v>
      </c>
      <c r="L79" s="165">
        <f>IF(F79="x","x",(F79*1000000/VLOOKUP($C79,'Crisis Indicator Data'!$C$3:$H$198,5,FALSE)))</f>
        <v>0.92569259561905259</v>
      </c>
      <c r="M79" s="165">
        <f>IF(G79="x","x",(G79*1000000/VLOOKUP($C79,'Crisis Indicator Data'!$C$3:$H$198,5,FALSE)))</f>
        <v>6.0626828689669718E-2</v>
      </c>
      <c r="N79" s="165">
        <f>IF(H79="x","x",(H79*1000000/VLOOKUP($C79,'Crisis Indicator Data'!$C$3:$H$198,5,FALSE)))</f>
        <v>1.3680575691277645E-2</v>
      </c>
      <c r="O79" s="165" t="str">
        <f>IF(I79="x","x",(I79*1000000/VLOOKUP($C79,'Crisis Indicator Data'!$C$3:$H$198,5,FALSE)))</f>
        <v>x</v>
      </c>
      <c r="P79" s="165" t="str">
        <f>IF(J79="x","x",(J79*1000000/VLOOKUP($C79,'Crisis Indicator Data'!$C$3:$H$198,5,FALSE)))</f>
        <v>x</v>
      </c>
      <c r="Q79" s="147">
        <f t="shared" si="7"/>
        <v>2</v>
      </c>
      <c r="R79" s="147">
        <f t="shared" si="8"/>
        <v>2.4500000000000002</v>
      </c>
    </row>
    <row r="80" spans="1:18" x14ac:dyDescent="0.25">
      <c r="A80" s="172" t="str">
        <f>'Crisis Indicator Data'!A77</f>
        <v>Mixed migration flows in Morocco</v>
      </c>
      <c r="B80" s="173" t="str">
        <f>'Crisis Indicator Data'!B77</f>
        <v>Displacement</v>
      </c>
      <c r="C80" s="173" t="str">
        <f>'Crisis Indicator Data'!C77</f>
        <v>MAR002</v>
      </c>
      <c r="D80" s="173" t="str">
        <f>'Crisis Indicator Data'!D77</f>
        <v>Morocco</v>
      </c>
      <c r="E80" s="173" t="str">
        <f>'Crisis Indicator Data'!E77</f>
        <v>MAR</v>
      </c>
      <c r="F80" s="182">
        <f>IF('Crisis Indicator Data'!Q77="x","x",('Crisis Indicator Data'!Q77/1000000))</f>
        <v>37.917999999999999</v>
      </c>
      <c r="G80" s="182">
        <f>IF('Crisis Indicator Data'!R77="x","x",('Crisis Indicator Data'!R77/1000000))</f>
        <v>0</v>
      </c>
      <c r="H80" s="182">
        <f>IF('Crisis Indicator Data'!S77="x","x",('Crisis Indicator Data'!S77/1000000))</f>
        <v>1.9E-2</v>
      </c>
      <c r="I80" s="182" t="str">
        <f>IF('Crisis Indicator Data'!T77="x","x",('Crisis Indicator Data'!T77/1000000))</f>
        <v>x</v>
      </c>
      <c r="J80" s="182" t="str">
        <f>IF('Crisis Indicator Data'!U77="x","x",('Crisis Indicator Data'!U77/1000000))</f>
        <v>x</v>
      </c>
      <c r="K80" s="168">
        <f t="shared" si="6"/>
        <v>0.5</v>
      </c>
      <c r="L80" s="165">
        <f>IF(F80="x","x",(F80*1000000/VLOOKUP($C80,'Crisis Indicator Data'!$C$3:$H$198,5,FALSE)))</f>
        <v>0.99949916967604191</v>
      </c>
      <c r="M80" s="165">
        <f>IF(G80="x","x",(G80*1000000/VLOOKUP($C80,'Crisis Indicator Data'!$C$3:$H$198,5,FALSE)))</f>
        <v>0</v>
      </c>
      <c r="N80" s="165">
        <f>IF(H80="x","x",(H80*1000000/VLOOKUP($C80,'Crisis Indicator Data'!$C$3:$H$198,5,FALSE)))</f>
        <v>5.0083032395814109E-4</v>
      </c>
      <c r="O80" s="165" t="str">
        <f>IF(I80="x","x",(I80*1000000/VLOOKUP($C80,'Crisis Indicator Data'!$C$3:$H$198,5,FALSE)))</f>
        <v>x</v>
      </c>
      <c r="P80" s="165" t="str">
        <f>IF(J80="x","x",(J80*1000000/VLOOKUP($C80,'Crisis Indicator Data'!$C$3:$H$198,5,FALSE)))</f>
        <v>x</v>
      </c>
      <c r="Q80" s="147">
        <f t="shared" si="7"/>
        <v>1</v>
      </c>
      <c r="R80" s="147">
        <f t="shared" si="8"/>
        <v>0.75</v>
      </c>
    </row>
    <row r="81" spans="1:18" x14ac:dyDescent="0.25">
      <c r="A81" s="172" t="str">
        <f>'Crisis Indicator Data'!A78</f>
        <v>Al Haouz Earthquake in Morocco</v>
      </c>
      <c r="B81" s="173" t="str">
        <f>'Crisis Indicator Data'!B78</f>
        <v>Earthquake</v>
      </c>
      <c r="C81" s="173" t="str">
        <f>'Crisis Indicator Data'!C78</f>
        <v>MAR003</v>
      </c>
      <c r="D81" s="173" t="str">
        <f>'Crisis Indicator Data'!D78</f>
        <v>Morocco</v>
      </c>
      <c r="E81" s="173" t="str">
        <f>'Crisis Indicator Data'!E78</f>
        <v>MAR</v>
      </c>
      <c r="F81" s="182">
        <f>IF('Crisis Indicator Data'!Q78="x","x",('Crisis Indicator Data'!Q78/1000000))</f>
        <v>3.8</v>
      </c>
      <c r="G81" s="182">
        <f>IF('Crisis Indicator Data'!R78="x","x",('Crisis Indicator Data'!R78/1000000))</f>
        <v>2.2999999999999998</v>
      </c>
      <c r="H81" s="182">
        <f>IF('Crisis Indicator Data'!S78="x","x",('Crisis Indicator Data'!S78/1000000))</f>
        <v>0.5</v>
      </c>
      <c r="I81" s="182" t="str">
        <f>IF('Crisis Indicator Data'!T78="x","x",('Crisis Indicator Data'!T78/1000000))</f>
        <v>x</v>
      </c>
      <c r="J81" s="182" t="str">
        <f>IF('Crisis Indicator Data'!U78="x","x",('Crisis Indicator Data'!U78/1000000))</f>
        <v>x</v>
      </c>
      <c r="K81" s="168">
        <f t="shared" si="6"/>
        <v>2.8</v>
      </c>
      <c r="L81" s="165">
        <f>IF(F81="x","x",(F81*1000000/VLOOKUP($C81,'Crisis Indicator Data'!$C$3:$H$198,5,FALSE)))</f>
        <v>0.5757575757575758</v>
      </c>
      <c r="M81" s="165">
        <f>IF(G81="x","x",(G81*1000000/VLOOKUP($C81,'Crisis Indicator Data'!$C$3:$H$198,5,FALSE)))</f>
        <v>0.34848484848484851</v>
      </c>
      <c r="N81" s="165">
        <f>IF(H81="x","x",(H81*1000000/VLOOKUP($C81,'Crisis Indicator Data'!$C$3:$H$198,5,FALSE)))</f>
        <v>7.575757575757576E-2</v>
      </c>
      <c r="O81" s="165" t="str">
        <f>IF(I81="x","x",(I81*1000000/VLOOKUP($C81,'Crisis Indicator Data'!$C$3:$H$198,5,FALSE)))</f>
        <v>x</v>
      </c>
      <c r="P81" s="165" t="str">
        <f>IF(J81="x","x",(J81*1000000/VLOOKUP($C81,'Crisis Indicator Data'!$C$3:$H$198,5,FALSE)))</f>
        <v>x</v>
      </c>
      <c r="Q81" s="147">
        <f t="shared" si="7"/>
        <v>3</v>
      </c>
      <c r="R81" s="147">
        <f t="shared" si="8"/>
        <v>2.9</v>
      </c>
    </row>
    <row r="82" spans="1:18" x14ac:dyDescent="0.25">
      <c r="A82" s="172" t="str">
        <f>'Crisis Indicator Data'!A79</f>
        <v>DIsplacement from Russia-Ukraine conflict in Moldova</v>
      </c>
      <c r="B82" s="173" t="str">
        <f>'Crisis Indicator Data'!B79</f>
        <v>Displacement,Conflict</v>
      </c>
      <c r="C82" s="173" t="str">
        <f>'Crisis Indicator Data'!C79</f>
        <v>MDA002</v>
      </c>
      <c r="D82" s="173" t="str">
        <f>'Crisis Indicator Data'!D79</f>
        <v>Moldova</v>
      </c>
      <c r="E82" s="173" t="str">
        <f>'Crisis Indicator Data'!E79</f>
        <v>MDA</v>
      </c>
      <c r="F82" s="182">
        <f>IF('Crisis Indicator Data'!Q79="x","x",('Crisis Indicator Data'!Q79/1000000))</f>
        <v>2.5920000000000001</v>
      </c>
      <c r="G82" s="182">
        <f>IF('Crisis Indicator Data'!R79="x","x",('Crisis Indicator Data'!R79/1000000))</f>
        <v>0</v>
      </c>
      <c r="H82" s="182">
        <f>IF('Crisis Indicator Data'!S79="x","x",('Crisis Indicator Data'!S79/1000000))</f>
        <v>0.113</v>
      </c>
      <c r="I82" s="182" t="str">
        <f>IF('Crisis Indicator Data'!T79="x","x",('Crisis Indicator Data'!T79/1000000))</f>
        <v>x</v>
      </c>
      <c r="J82" s="182" t="str">
        <f>IF('Crisis Indicator Data'!U79="x","x",('Crisis Indicator Data'!U79/1000000))</f>
        <v>x</v>
      </c>
      <c r="K82" s="168">
        <f t="shared" si="6"/>
        <v>1.8</v>
      </c>
      <c r="L82" s="165">
        <f>IF(F82="x","x",(F82*1000000/VLOOKUP($C82,'Crisis Indicator Data'!$C$3:$H$198,5,FALSE)))</f>
        <v>0.95787139689578715</v>
      </c>
      <c r="M82" s="165">
        <f>IF(G82="x","x",(G82*1000000/VLOOKUP($C82,'Crisis Indicator Data'!$C$3:$H$198,5,FALSE)))</f>
        <v>0</v>
      </c>
      <c r="N82" s="165">
        <f>IF(H82="x","x",(H82*1000000/VLOOKUP($C82,'Crisis Indicator Data'!$C$3:$H$198,5,FALSE)))</f>
        <v>4.1759053954175902E-2</v>
      </c>
      <c r="O82" s="165" t="str">
        <f>IF(I82="x","x",(I82*1000000/VLOOKUP($C82,'Crisis Indicator Data'!$C$3:$H$198,5,FALSE)))</f>
        <v>x</v>
      </c>
      <c r="P82" s="165" t="str">
        <f>IF(J82="x","x",(J82*1000000/VLOOKUP($C82,'Crisis Indicator Data'!$C$3:$H$198,5,FALSE)))</f>
        <v>x</v>
      </c>
      <c r="Q82" s="147">
        <f t="shared" si="7"/>
        <v>1</v>
      </c>
      <c r="R82" s="147">
        <f t="shared" si="8"/>
        <v>1.4</v>
      </c>
    </row>
    <row r="83" spans="1:18" x14ac:dyDescent="0.25">
      <c r="A83" s="172" t="str">
        <f>'Crisis Indicator Data'!A80</f>
        <v>Multiple crisis in Madagascar</v>
      </c>
      <c r="B83" s="173" t="str">
        <f>'Crisis Indicator Data'!B80</f>
        <v>Drought,Cyclone</v>
      </c>
      <c r="C83" s="173" t="str">
        <f>'Crisis Indicator Data'!C80</f>
        <v>MDG001</v>
      </c>
      <c r="D83" s="173" t="str">
        <f>'Crisis Indicator Data'!D80</f>
        <v>Madagascar</v>
      </c>
      <c r="E83" s="173" t="str">
        <f>'Crisis Indicator Data'!E80</f>
        <v>MDG</v>
      </c>
      <c r="F83" s="182">
        <f>IF('Crisis Indicator Data'!Q80="x","x",('Crisis Indicator Data'!Q80/1000000))</f>
        <v>0</v>
      </c>
      <c r="G83" s="182">
        <f>IF('Crisis Indicator Data'!R80="x","x",('Crisis Indicator Data'!R80/1000000))</f>
        <v>6.1970000000000001</v>
      </c>
      <c r="H83" s="182">
        <f>IF('Crisis Indicator Data'!S80="x","x",('Crisis Indicator Data'!S80/1000000))</f>
        <v>2.2109999999999999</v>
      </c>
      <c r="I83" s="182">
        <f>IF('Crisis Indicator Data'!T80="x","x",('Crisis Indicator Data'!T80/1000000))</f>
        <v>7.9000000000000001E-2</v>
      </c>
      <c r="J83" s="182">
        <f>IF('Crisis Indicator Data'!U80="x","x",('Crisis Indicator Data'!U80/1000000))</f>
        <v>0</v>
      </c>
      <c r="K83" s="168">
        <f t="shared" si="6"/>
        <v>3.9</v>
      </c>
      <c r="L83" s="165">
        <f>IF(F83="x","x",(F83*1000000/VLOOKUP($C83,'Crisis Indicator Data'!$C$3:$H$198,5,FALSE)))</f>
        <v>0</v>
      </c>
      <c r="M83" s="165">
        <f>IF(G83="x","x",(G83*1000000/VLOOKUP($C83,'Crisis Indicator Data'!$C$3:$H$198,5,FALSE)))</f>
        <v>0.73017556262519145</v>
      </c>
      <c r="N83" s="165">
        <f>IF(H83="x","x",(H83*1000000/VLOOKUP($C83,'Crisis Indicator Data'!$C$3:$H$198,5,FALSE)))</f>
        <v>0.26051608342170379</v>
      </c>
      <c r="O83" s="165">
        <f>IF(I83="x","x",(I83*1000000/VLOOKUP($C83,'Crisis Indicator Data'!$C$3:$H$198,5,FALSE)))</f>
        <v>9.308353953104748E-3</v>
      </c>
      <c r="P83" s="165">
        <f>IF(J83="x","x",(J83*1000000/VLOOKUP($C83,'Crisis Indicator Data'!$C$3:$H$198,5,FALSE)))</f>
        <v>0</v>
      </c>
      <c r="Q83" s="147">
        <f t="shared" si="7"/>
        <v>3</v>
      </c>
      <c r="R83" s="147">
        <f t="shared" si="8"/>
        <v>3.45</v>
      </c>
    </row>
    <row r="84" spans="1:18" x14ac:dyDescent="0.25">
      <c r="A84" s="172" t="str">
        <f>'Crisis Indicator Data'!A81</f>
        <v>Drought in Madagascar</v>
      </c>
      <c r="B84" s="173" t="str">
        <f>'Crisis Indicator Data'!B81</f>
        <v>Drought</v>
      </c>
      <c r="C84" s="173" t="str">
        <f>'Crisis Indicator Data'!C81</f>
        <v>MDG002</v>
      </c>
      <c r="D84" s="173" t="str">
        <f>'Crisis Indicator Data'!D81</f>
        <v>Madagascar</v>
      </c>
      <c r="E84" s="173" t="str">
        <f>'Crisis Indicator Data'!E81</f>
        <v>MDG</v>
      </c>
      <c r="F84" s="182">
        <f>IF('Crisis Indicator Data'!Q81="x","x",('Crisis Indicator Data'!Q81/1000000))</f>
        <v>2.2850000000000001</v>
      </c>
      <c r="G84" s="182">
        <f>IF('Crisis Indicator Data'!R81="x","x",('Crisis Indicator Data'!R81/1000000))</f>
        <v>3.0259999999999998</v>
      </c>
      <c r="H84" s="182">
        <f>IF('Crisis Indicator Data'!S81="x","x",('Crisis Indicator Data'!S81/1000000))</f>
        <v>1.244</v>
      </c>
      <c r="I84" s="182">
        <f>IF('Crisis Indicator Data'!T81="x","x",('Crisis Indicator Data'!T81/1000000))</f>
        <v>7.9000000000000001E-2</v>
      </c>
      <c r="J84" s="182">
        <f>IF('Crisis Indicator Data'!U81="x","x",('Crisis Indicator Data'!U81/1000000))</f>
        <v>0</v>
      </c>
      <c r="K84" s="168">
        <f t="shared" si="6"/>
        <v>3.5</v>
      </c>
      <c r="L84" s="165">
        <f>IF(F84="x","x",(F84*1000000/VLOOKUP($C84,'Crisis Indicator Data'!$C$3:$H$198,5,FALSE)))</f>
        <v>0.34443774495025625</v>
      </c>
      <c r="M84" s="165">
        <f>IF(G84="x","x",(G84*1000000/VLOOKUP($C84,'Crisis Indicator Data'!$C$3:$H$198,5,FALSE)))</f>
        <v>0.45613506180283386</v>
      </c>
      <c r="N84" s="165">
        <f>IF(H84="x","x",(H84*1000000/VLOOKUP($C84,'Crisis Indicator Data'!$C$3:$H$198,5,FALSE)))</f>
        <v>0.18751884232740429</v>
      </c>
      <c r="O84" s="165">
        <f>IF(I84="x","x",(I84*1000000/VLOOKUP($C84,'Crisis Indicator Data'!$C$3:$H$198,5,FALSE)))</f>
        <v>1.1908350919505577E-2</v>
      </c>
      <c r="P84" s="165">
        <f>IF(J84="x","x",(J84*1000000/VLOOKUP($C84,'Crisis Indicator Data'!$C$3:$H$198,5,FALSE)))</f>
        <v>0</v>
      </c>
      <c r="Q84" s="147">
        <f t="shared" si="7"/>
        <v>3</v>
      </c>
      <c r="R84" s="147">
        <f t="shared" si="8"/>
        <v>3.25</v>
      </c>
    </row>
    <row r="85" spans="1:18" x14ac:dyDescent="0.25">
      <c r="A85" s="172" t="str">
        <f>'Crisis Indicator Data'!A82</f>
        <v>Tropical cyclone Freddy in Madagascar</v>
      </c>
      <c r="B85" s="173" t="str">
        <f>'Crisis Indicator Data'!B82</f>
        <v>Cyclone</v>
      </c>
      <c r="C85" s="173" t="str">
        <f>'Crisis Indicator Data'!C82</f>
        <v>MDG008</v>
      </c>
      <c r="D85" s="173" t="str">
        <f>'Crisis Indicator Data'!D82</f>
        <v>Madagascar</v>
      </c>
      <c r="E85" s="173" t="str">
        <f>'Crisis Indicator Data'!E82</f>
        <v>MDG</v>
      </c>
      <c r="F85" s="182">
        <f>IF('Crisis Indicator Data'!Q82="x","x",('Crisis Indicator Data'!Q82/1000000))</f>
        <v>0</v>
      </c>
      <c r="G85" s="182">
        <f>IF('Crisis Indicator Data'!R82="x","x",('Crisis Indicator Data'!R82/1000000))</f>
        <v>7.52</v>
      </c>
      <c r="H85" s="182">
        <f>IF('Crisis Indicator Data'!S82="x","x",('Crisis Indicator Data'!S82/1000000))</f>
        <v>0.96699999999999997</v>
      </c>
      <c r="I85" s="182">
        <f>IF('Crisis Indicator Data'!T82="x","x",('Crisis Indicator Data'!T82/1000000))</f>
        <v>0</v>
      </c>
      <c r="J85" s="182">
        <f>IF('Crisis Indicator Data'!U82="x","x",('Crisis Indicator Data'!U82/1000000))</f>
        <v>0</v>
      </c>
      <c r="K85" s="168">
        <f t="shared" si="6"/>
        <v>3.3</v>
      </c>
      <c r="L85" s="165">
        <f>IF(F85="x","x",(F85*1000000/VLOOKUP($C85,'Crisis Indicator Data'!$C$3:$H$198,5,FALSE)))</f>
        <v>0</v>
      </c>
      <c r="M85" s="165">
        <f>IF(G85="x","x",(G85*1000000/VLOOKUP($C85,'Crisis Indicator Data'!$C$3:$H$198,5,FALSE)))</f>
        <v>0.88606103452338869</v>
      </c>
      <c r="N85" s="165">
        <f>IF(H85="x","x",(H85*1000000/VLOOKUP($C85,'Crisis Indicator Data'!$C$3:$H$198,5,FALSE)))</f>
        <v>0.11393896547661128</v>
      </c>
      <c r="O85" s="165">
        <f>IF(I85="x","x",(I85*1000000/VLOOKUP($C85,'Crisis Indicator Data'!$C$3:$H$198,5,FALSE)))</f>
        <v>0</v>
      </c>
      <c r="P85" s="165">
        <f>IF(J85="x","x",(J85*1000000/VLOOKUP($C85,'Crisis Indicator Data'!$C$3:$H$198,5,FALSE)))</f>
        <v>0</v>
      </c>
      <c r="Q85" s="147">
        <f t="shared" si="7"/>
        <v>3</v>
      </c>
      <c r="R85" s="147">
        <f t="shared" si="8"/>
        <v>3.15</v>
      </c>
    </row>
    <row r="86" spans="1:18" x14ac:dyDescent="0.25">
      <c r="A86" s="172" t="str">
        <f>'Crisis Indicator Data'!A83</f>
        <v>Multiple crisis in Mexico</v>
      </c>
      <c r="B86" s="173" t="str">
        <f>'Crisis Indicator Data'!B83</f>
        <v>Violence,Displacement</v>
      </c>
      <c r="C86" s="173" t="str">
        <f>'Crisis Indicator Data'!C83</f>
        <v>MEX001</v>
      </c>
      <c r="D86" s="173" t="str">
        <f>'Crisis Indicator Data'!D83</f>
        <v>Mexico</v>
      </c>
      <c r="E86" s="173" t="str">
        <f>'Crisis Indicator Data'!E83</f>
        <v>MEX</v>
      </c>
      <c r="F86" s="182">
        <f>IF('Crisis Indicator Data'!Q83="x","x",('Crisis Indicator Data'!Q83/1000000))</f>
        <v>117.806</v>
      </c>
      <c r="G86" s="182">
        <f>IF('Crisis Indicator Data'!R83="x","x",('Crisis Indicator Data'!R83/1000000))</f>
        <v>0.48699999999999999</v>
      </c>
      <c r="H86" s="182">
        <f>IF('Crisis Indicator Data'!S83="x","x",('Crisis Indicator Data'!S83/1000000))</f>
        <v>0.121</v>
      </c>
      <c r="I86" s="182">
        <f>IF('Crisis Indicator Data'!T83="x","x",('Crisis Indicator Data'!T83/1000000))</f>
        <v>0</v>
      </c>
      <c r="J86" s="182">
        <f>IF('Crisis Indicator Data'!U83="x","x",('Crisis Indicator Data'!U83/1000000))</f>
        <v>0</v>
      </c>
      <c r="K86" s="168">
        <f t="shared" si="6"/>
        <v>1.8</v>
      </c>
      <c r="L86" s="165">
        <f>IF(F86="x","x",(F86*1000000/VLOOKUP($C86,'Crisis Indicator Data'!$C$3:$H$198,5,FALSE)))</f>
        <v>0.99486547198810948</v>
      </c>
      <c r="M86" s="165">
        <f>IF(G86="x","x",(G86*1000000/VLOOKUP($C86,'Crisis Indicator Data'!$C$3:$H$198,5,FALSE)))</f>
        <v>4.1126893779451753E-3</v>
      </c>
      <c r="N86" s="165">
        <f>IF(H86="x","x",(H86*1000000/VLOOKUP($C86,'Crisis Indicator Data'!$C$3:$H$198,5,FALSE)))</f>
        <v>1.0218386339453105E-3</v>
      </c>
      <c r="O86" s="165">
        <f>IF(I86="x","x",(I86*1000000/VLOOKUP($C86,'Crisis Indicator Data'!$C$3:$H$198,5,FALSE)))</f>
        <v>0</v>
      </c>
      <c r="P86" s="165">
        <f>IF(J86="x","x",(J86*1000000/VLOOKUP($C86,'Crisis Indicator Data'!$C$3:$H$198,5,FALSE)))</f>
        <v>0</v>
      </c>
      <c r="Q86" s="147">
        <f t="shared" si="7"/>
        <v>1</v>
      </c>
      <c r="R86" s="147">
        <f t="shared" si="8"/>
        <v>1.4</v>
      </c>
    </row>
    <row r="87" spans="1:18" x14ac:dyDescent="0.25">
      <c r="A87" s="172" t="str">
        <f>'Crisis Indicator Data'!A84</f>
        <v>Criminal Violence in Mexico</v>
      </c>
      <c r="B87" s="173" t="str">
        <f>'Crisis Indicator Data'!B84</f>
        <v>Violence,Displacement</v>
      </c>
      <c r="C87" s="173" t="str">
        <f>'Crisis Indicator Data'!C84</f>
        <v>MEX002</v>
      </c>
      <c r="D87" s="173" t="str">
        <f>'Crisis Indicator Data'!D84</f>
        <v>Mexico</v>
      </c>
      <c r="E87" s="173" t="str">
        <f>'Crisis Indicator Data'!E84</f>
        <v>MEX</v>
      </c>
      <c r="F87" s="182">
        <f>IF('Crisis Indicator Data'!Q84="x","x",('Crisis Indicator Data'!Q84/1000000))</f>
        <v>118.035</v>
      </c>
      <c r="G87" s="182">
        <f>IF('Crisis Indicator Data'!R84="x","x",('Crisis Indicator Data'!R84/1000000))</f>
        <v>0.379</v>
      </c>
      <c r="H87" s="182" t="str">
        <f>IF('Crisis Indicator Data'!S84="x","x",('Crisis Indicator Data'!S84/1000000))</f>
        <v>x</v>
      </c>
      <c r="I87" s="182" t="str">
        <f>IF('Crisis Indicator Data'!T84="x","x",('Crisis Indicator Data'!T84/1000000))</f>
        <v>x</v>
      </c>
      <c r="J87" s="182" t="str">
        <f>IF('Crisis Indicator Data'!U84="x","x",('Crisis Indicator Data'!U84/1000000))</f>
        <v>x</v>
      </c>
      <c r="K87" s="168" t="str">
        <f t="shared" si="6"/>
        <v>x</v>
      </c>
      <c r="L87" s="165">
        <f>IF(F87="x","x",(F87*1000000/VLOOKUP($C87,'Crisis Indicator Data'!$C$3:$H$198,5,FALSE)))</f>
        <v>0.99679936493995647</v>
      </c>
      <c r="M87" s="165">
        <f>IF(G87="x","x",(G87*1000000/VLOOKUP($C87,'Crisis Indicator Data'!$C$3:$H$198,5,FALSE)))</f>
        <v>3.2006350600435759E-3</v>
      </c>
      <c r="N87" s="165" t="str">
        <f>IF(H87="x","x",(H87*1000000/VLOOKUP($C87,'Crisis Indicator Data'!$C$3:$H$198,5,FALSE)))</f>
        <v>x</v>
      </c>
      <c r="O87" s="165" t="str">
        <f>IF(I87="x","x",(I87*1000000/VLOOKUP($C87,'Crisis Indicator Data'!$C$3:$H$198,5,FALSE)))</f>
        <v>x</v>
      </c>
      <c r="P87" s="165" t="str">
        <f>IF(J87="x","x",(J87*1000000/VLOOKUP($C87,'Crisis Indicator Data'!$C$3:$H$198,5,FALSE)))</f>
        <v>x</v>
      </c>
      <c r="Q87" s="147" t="str">
        <f t="shared" si="7"/>
        <v>x</v>
      </c>
      <c r="R87" s="147" t="str">
        <f t="shared" si="8"/>
        <v>x</v>
      </c>
    </row>
    <row r="88" spans="1:18" x14ac:dyDescent="0.25">
      <c r="A88" s="172" t="str">
        <f>'Crisis Indicator Data'!A85</f>
        <v>Mixed Migration in Mexico</v>
      </c>
      <c r="B88" s="173" t="str">
        <f>'Crisis Indicator Data'!B85</f>
        <v>Displacement</v>
      </c>
      <c r="C88" s="173" t="str">
        <f>'Crisis Indicator Data'!C85</f>
        <v>MEX003</v>
      </c>
      <c r="D88" s="173" t="str">
        <f>'Crisis Indicator Data'!D85</f>
        <v>Mexico</v>
      </c>
      <c r="E88" s="173" t="str">
        <f>'Crisis Indicator Data'!E85</f>
        <v>MEX</v>
      </c>
      <c r="F88" s="182">
        <f>IF('Crisis Indicator Data'!Q85="x","x",('Crisis Indicator Data'!Q85/1000000))</f>
        <v>57.697000000000003</v>
      </c>
      <c r="G88" s="182">
        <f>IF('Crisis Indicator Data'!R85="x","x",('Crisis Indicator Data'!R85/1000000))</f>
        <v>0.108</v>
      </c>
      <c r="H88" s="182">
        <f>IF('Crisis Indicator Data'!S85="x","x",('Crisis Indicator Data'!S85/1000000))</f>
        <v>0.121</v>
      </c>
      <c r="I88" s="182">
        <f>IF('Crisis Indicator Data'!T85="x","x",('Crisis Indicator Data'!T85/1000000))</f>
        <v>0</v>
      </c>
      <c r="J88" s="182">
        <f>IF('Crisis Indicator Data'!U85="x","x",('Crisis Indicator Data'!U85/1000000))</f>
        <v>0</v>
      </c>
      <c r="K88" s="168">
        <f t="shared" si="6"/>
        <v>1.8</v>
      </c>
      <c r="L88" s="165">
        <f>IF(F88="x","x",(F88*1000000/VLOOKUP($C88,'Crisis Indicator Data'!$C$3:$H$198,5,FALSE)))</f>
        <v>0.99606387570133792</v>
      </c>
      <c r="M88" s="165">
        <f>IF(G88="x","x",(G88*1000000/VLOOKUP($C88,'Crisis Indicator Data'!$C$3:$H$198,5,FALSE)))</f>
        <v>1.8644799309451877E-3</v>
      </c>
      <c r="N88" s="165">
        <f>IF(H88="x","x",(H88*1000000/VLOOKUP($C88,'Crisis Indicator Data'!$C$3:$H$198,5,FALSE)))</f>
        <v>2.0889080707811826E-3</v>
      </c>
      <c r="O88" s="165">
        <f>IF(I88="x","x",(I88*1000000/VLOOKUP($C88,'Crisis Indicator Data'!$C$3:$H$198,5,FALSE)))</f>
        <v>0</v>
      </c>
      <c r="P88" s="165">
        <f>IF(J88="x","x",(J88*1000000/VLOOKUP($C88,'Crisis Indicator Data'!$C$3:$H$198,5,FALSE)))</f>
        <v>0</v>
      </c>
      <c r="Q88" s="147">
        <f t="shared" si="7"/>
        <v>1</v>
      </c>
      <c r="R88" s="147">
        <f t="shared" si="8"/>
        <v>1.4</v>
      </c>
    </row>
    <row r="89" spans="1:18" x14ac:dyDescent="0.25">
      <c r="A89" s="172" t="str">
        <f>'Crisis Indicator Data'!A86</f>
        <v>Complex crisis in Mali</v>
      </c>
      <c r="B89" s="173" t="str">
        <f>'Crisis Indicator Data'!B86</f>
        <v>Conflict</v>
      </c>
      <c r="C89" s="173" t="str">
        <f>'Crisis Indicator Data'!C86</f>
        <v>MLI001</v>
      </c>
      <c r="D89" s="173" t="str">
        <f>'Crisis Indicator Data'!D86</f>
        <v>Mali</v>
      </c>
      <c r="E89" s="173" t="str">
        <f>'Crisis Indicator Data'!E86</f>
        <v>MLI</v>
      </c>
      <c r="F89" s="182">
        <f>IF('Crisis Indicator Data'!Q86="x","x",('Crisis Indicator Data'!Q86/1000000))</f>
        <v>8.8000000000000007</v>
      </c>
      <c r="G89" s="182">
        <f>IF('Crisis Indicator Data'!R86="x","x",('Crisis Indicator Data'!R86/1000000))</f>
        <v>4.0999999999999996</v>
      </c>
      <c r="H89" s="182">
        <f>IF('Crisis Indicator Data'!S86="x","x",('Crisis Indicator Data'!S86/1000000))</f>
        <v>6.8</v>
      </c>
      <c r="I89" s="182">
        <f>IF('Crisis Indicator Data'!T86="x","x",('Crisis Indicator Data'!T86/1000000))</f>
        <v>1.8</v>
      </c>
      <c r="J89" s="182">
        <f>IF('Crisis Indicator Data'!U86="x","x",('Crisis Indicator Data'!U86/1000000))</f>
        <v>0.2</v>
      </c>
      <c r="K89" s="168">
        <f t="shared" si="6"/>
        <v>4.9000000000000004</v>
      </c>
      <c r="L89" s="165">
        <f>IF(F89="x","x",(F89*1000000/VLOOKUP($C89,'Crisis Indicator Data'!$C$3:$H$198,5,FALSE)))</f>
        <v>0.40552995391705071</v>
      </c>
      <c r="M89" s="165">
        <f>IF(G89="x","x",(G89*1000000/VLOOKUP($C89,'Crisis Indicator Data'!$C$3:$H$198,5,FALSE)))</f>
        <v>0.1889400921658986</v>
      </c>
      <c r="N89" s="165">
        <f>IF(H89="x","x",(H89*1000000/VLOOKUP($C89,'Crisis Indicator Data'!$C$3:$H$198,5,FALSE)))</f>
        <v>0.31336405529953915</v>
      </c>
      <c r="O89" s="165">
        <f>IF(I89="x","x",(I89*1000000/VLOOKUP($C89,'Crisis Indicator Data'!$C$3:$H$198,5,FALSE)))</f>
        <v>8.294930875576037E-2</v>
      </c>
      <c r="P89" s="165">
        <f>IF(J89="x","x",(J89*1000000/VLOOKUP($C89,'Crisis Indicator Data'!$C$3:$H$198,5,FALSE)))</f>
        <v>9.2165898617511521E-3</v>
      </c>
      <c r="Q89" s="147">
        <f t="shared" si="7"/>
        <v>4</v>
      </c>
      <c r="R89" s="147">
        <f t="shared" si="8"/>
        <v>4.45</v>
      </c>
    </row>
    <row r="90" spans="1:18" x14ac:dyDescent="0.25">
      <c r="A90" s="172" t="str">
        <f>'Crisis Indicator Data'!A87</f>
        <v>Multiple crises in Myanmar</v>
      </c>
      <c r="B90" s="173" t="str">
        <f>'Crisis Indicator Data'!B87</f>
        <v>Socio-political,Conflict,Violence</v>
      </c>
      <c r="C90" s="173" t="str">
        <f>'Crisis Indicator Data'!C87</f>
        <v>MMR001</v>
      </c>
      <c r="D90" s="173" t="str">
        <f>'Crisis Indicator Data'!D87</f>
        <v>Myanmar</v>
      </c>
      <c r="E90" s="173" t="str">
        <f>'Crisis Indicator Data'!E87</f>
        <v>MMR</v>
      </c>
      <c r="F90" s="182">
        <f>IF('Crisis Indicator Data'!Q87="x","x",('Crisis Indicator Data'!Q87/1000000))</f>
        <v>1.1000000000000001</v>
      </c>
      <c r="G90" s="182">
        <f>IF('Crisis Indicator Data'!R87="x","x",('Crisis Indicator Data'!R87/1000000))</f>
        <v>36.838000000000001</v>
      </c>
      <c r="H90" s="182">
        <f>IF('Crisis Indicator Data'!S87="x","x",('Crisis Indicator Data'!S87/1000000))</f>
        <v>13.349</v>
      </c>
      <c r="I90" s="182">
        <f>IF('Crisis Indicator Data'!T87="x","x",('Crisis Indicator Data'!T87/1000000))</f>
        <v>4.673</v>
      </c>
      <c r="J90" s="182">
        <f>IF('Crisis Indicator Data'!U87="x","x",('Crisis Indicator Data'!U87/1000000))</f>
        <v>0</v>
      </c>
      <c r="K90" s="168">
        <f t="shared" si="6"/>
        <v>5</v>
      </c>
      <c r="L90" s="165">
        <f>IF(F90="x","x",(F90*1000000/VLOOKUP($C90,'Crisis Indicator Data'!$C$3:$H$198,5,FALSE)))</f>
        <v>1.9656897784131523E-2</v>
      </c>
      <c r="M90" s="165">
        <f>IF(G90="x","x",(G90*1000000/VLOOKUP($C90,'Crisis Indicator Data'!$C$3:$H$198,5,FALSE)))</f>
        <v>0.65829163688348824</v>
      </c>
      <c r="N90" s="165">
        <f>IF(H90="x","x",(H90*1000000/VLOOKUP($C90,'Crisis Indicator Data'!$C$3:$H$198,5,FALSE)))</f>
        <v>0.23854538956397428</v>
      </c>
      <c r="O90" s="165">
        <f>IF(I90="x","x",(I90*1000000/VLOOKUP($C90,'Crisis Indicator Data'!$C$3:$H$198,5,FALSE)))</f>
        <v>8.3506075768406005E-2</v>
      </c>
      <c r="P90" s="165">
        <f>IF(J90="x","x",(J90*1000000/VLOOKUP($C90,'Crisis Indicator Data'!$C$3:$H$198,5,FALSE)))</f>
        <v>0</v>
      </c>
      <c r="Q90" s="147">
        <f t="shared" si="7"/>
        <v>4</v>
      </c>
      <c r="R90" s="147">
        <f t="shared" si="8"/>
        <v>4.5</v>
      </c>
    </row>
    <row r="91" spans="1:18" x14ac:dyDescent="0.25">
      <c r="A91" s="172" t="str">
        <f>'Crisis Indicator Data'!A88</f>
        <v>Rakhine Conflict</v>
      </c>
      <c r="B91" s="173" t="str">
        <f>'Crisis Indicator Data'!B88</f>
        <v>Conflict</v>
      </c>
      <c r="C91" s="173" t="str">
        <f>'Crisis Indicator Data'!C88</f>
        <v>MMR002</v>
      </c>
      <c r="D91" s="173" t="str">
        <f>'Crisis Indicator Data'!D88</f>
        <v>Myanmar</v>
      </c>
      <c r="E91" s="173" t="str">
        <f>'Crisis Indicator Data'!E88</f>
        <v>MMR</v>
      </c>
      <c r="F91" s="182">
        <f>IF('Crisis Indicator Data'!Q88="x","x",('Crisis Indicator Data'!Q88/1000000))</f>
        <v>0</v>
      </c>
      <c r="G91" s="182">
        <f>IF('Crisis Indicator Data'!R88="x","x",('Crisis Indicator Data'!R88/1000000))</f>
        <v>1.8</v>
      </c>
      <c r="H91" s="182">
        <f>IF('Crisis Indicator Data'!S88="x","x",('Crisis Indicator Data'!S88/1000000))</f>
        <v>0.434</v>
      </c>
      <c r="I91" s="182">
        <f>IF('Crisis Indicator Data'!T88="x","x",('Crisis Indicator Data'!T88/1000000))</f>
        <v>1.238</v>
      </c>
      <c r="J91" s="182">
        <f>IF('Crisis Indicator Data'!U88="x","x",('Crisis Indicator Data'!U88/1000000))</f>
        <v>0</v>
      </c>
      <c r="K91" s="168">
        <f t="shared" si="6"/>
        <v>3.7</v>
      </c>
      <c r="L91" s="165">
        <f>IF(F91="x","x",(F91*1000000/VLOOKUP($C91,'Crisis Indicator Data'!$C$3:$H$198,5,FALSE)))</f>
        <v>0</v>
      </c>
      <c r="M91" s="165">
        <f>IF(G91="x","x",(G91*1000000/VLOOKUP($C91,'Crisis Indicator Data'!$C$3:$H$198,5,FALSE)))</f>
        <v>0.51843317972350234</v>
      </c>
      <c r="N91" s="165">
        <f>IF(H91="x","x",(H91*1000000/VLOOKUP($C91,'Crisis Indicator Data'!$C$3:$H$198,5,FALSE)))</f>
        <v>0.125</v>
      </c>
      <c r="O91" s="165">
        <f>IF(I91="x","x",(I91*1000000/VLOOKUP($C91,'Crisis Indicator Data'!$C$3:$H$198,5,FALSE)))</f>
        <v>0.35656682027649772</v>
      </c>
      <c r="P91" s="165">
        <f>IF(J91="x","x",(J91*1000000/VLOOKUP($C91,'Crisis Indicator Data'!$C$3:$H$198,5,FALSE)))</f>
        <v>0</v>
      </c>
      <c r="Q91" s="147">
        <f t="shared" si="7"/>
        <v>4</v>
      </c>
      <c r="R91" s="147">
        <f t="shared" si="8"/>
        <v>3.85</v>
      </c>
    </row>
    <row r="92" spans="1:18" x14ac:dyDescent="0.25">
      <c r="A92" s="172" t="str">
        <f>'Crisis Indicator Data'!A89</f>
        <v>Kachin and Shan Conflict</v>
      </c>
      <c r="B92" s="173" t="str">
        <f>'Crisis Indicator Data'!B89</f>
        <v>Conflict</v>
      </c>
      <c r="C92" s="173" t="str">
        <f>'Crisis Indicator Data'!C89</f>
        <v>MMR003</v>
      </c>
      <c r="D92" s="173" t="str">
        <f>'Crisis Indicator Data'!D89</f>
        <v>Myanmar</v>
      </c>
      <c r="E92" s="173" t="str">
        <f>'Crisis Indicator Data'!E89</f>
        <v>MMR</v>
      </c>
      <c r="F92" s="182">
        <f>IF('Crisis Indicator Data'!Q89="x","x",('Crisis Indicator Data'!Q89/1000000))</f>
        <v>0</v>
      </c>
      <c r="G92" s="182">
        <f>IF('Crisis Indicator Data'!R89="x","x",('Crisis Indicator Data'!R89/1000000))</f>
        <v>3.4</v>
      </c>
      <c r="H92" s="182">
        <f>IF('Crisis Indicator Data'!S89="x","x",('Crisis Indicator Data'!S89/1000000))</f>
        <v>1.165</v>
      </c>
      <c r="I92" s="182">
        <f>IF('Crisis Indicator Data'!T89="x","x",('Crisis Indicator Data'!T89/1000000))</f>
        <v>0.308</v>
      </c>
      <c r="J92" s="182">
        <f>IF('Crisis Indicator Data'!U89="x","x",('Crisis Indicator Data'!U89/1000000))</f>
        <v>0</v>
      </c>
      <c r="K92" s="168">
        <f t="shared" si="6"/>
        <v>3.6</v>
      </c>
      <c r="L92" s="165">
        <f>IF(F92="x","x",(F92*1000000/VLOOKUP($C92,'Crisis Indicator Data'!$C$3:$H$198,5,FALSE)))</f>
        <v>0</v>
      </c>
      <c r="M92" s="165">
        <f>IF(G92="x","x",(G92*1000000/VLOOKUP($C92,'Crisis Indicator Data'!$C$3:$H$198,5,FALSE)))</f>
        <v>0.69772214241740205</v>
      </c>
      <c r="N92" s="165">
        <f>IF(H92="x","x",(H92*1000000/VLOOKUP($C92,'Crisis Indicator Data'!$C$3:$H$198,5,FALSE)))</f>
        <v>0.2390724399753745</v>
      </c>
      <c r="O92" s="165">
        <f>IF(I92="x","x",(I92*1000000/VLOOKUP($C92,'Crisis Indicator Data'!$C$3:$H$198,5,FALSE)))</f>
        <v>6.320541760722348E-2</v>
      </c>
      <c r="P92" s="165">
        <f>IF(J92="x","x",(J92*1000000/VLOOKUP($C92,'Crisis Indicator Data'!$C$3:$H$198,5,FALSE)))</f>
        <v>0</v>
      </c>
      <c r="Q92" s="147">
        <f t="shared" si="7"/>
        <v>4</v>
      </c>
      <c r="R92" s="147">
        <f t="shared" si="8"/>
        <v>3.8</v>
      </c>
    </row>
    <row r="93" spans="1:18" x14ac:dyDescent="0.25">
      <c r="A93" s="172" t="str">
        <f>'Crisis Indicator Data'!A90</f>
        <v>Post-coup conflict in Myanmar</v>
      </c>
      <c r="B93" s="173" t="str">
        <f>'Crisis Indicator Data'!B90</f>
        <v>Violence,Socio-political,Conflict</v>
      </c>
      <c r="C93" s="173" t="str">
        <f>'Crisis Indicator Data'!C90</f>
        <v>MMR004</v>
      </c>
      <c r="D93" s="173" t="str">
        <f>'Crisis Indicator Data'!D90</f>
        <v>Myanmar</v>
      </c>
      <c r="E93" s="173" t="str">
        <f>'Crisis Indicator Data'!E90</f>
        <v>MMR</v>
      </c>
      <c r="F93" s="182">
        <f>IF('Crisis Indicator Data'!Q90="x","x",('Crisis Indicator Data'!Q90/1000000))</f>
        <v>1.1000000000000001</v>
      </c>
      <c r="G93" s="182">
        <f>IF('Crisis Indicator Data'!R90="x","x",('Crisis Indicator Data'!R90/1000000))</f>
        <v>32.137999999999998</v>
      </c>
      <c r="H93" s="182">
        <f>IF('Crisis Indicator Data'!S90="x","x",('Crisis Indicator Data'!S90/1000000))</f>
        <v>11.25</v>
      </c>
      <c r="I93" s="182">
        <f>IF('Crisis Indicator Data'!T90="x","x",('Crisis Indicator Data'!T90/1000000))</f>
        <v>3.1269999999999998</v>
      </c>
      <c r="J93" s="182">
        <f>IF('Crisis Indicator Data'!U90="x","x",('Crisis Indicator Data'!U90/1000000))</f>
        <v>0</v>
      </c>
      <c r="K93" s="168">
        <f t="shared" si="6"/>
        <v>5</v>
      </c>
      <c r="L93" s="165">
        <f>IF(F93="x","x",(F93*1000000/VLOOKUP($C93,'Crisis Indicator Data'!$C$3:$H$198,5,FALSE)))</f>
        <v>2.3101963666911689E-2</v>
      </c>
      <c r="M93" s="165">
        <f>IF(G93="x","x",(G93*1000000/VLOOKUP($C93,'Crisis Indicator Data'!$C$3:$H$198,5,FALSE)))</f>
        <v>0.67495537120655247</v>
      </c>
      <c r="N93" s="165">
        <f>IF(H93="x","x",(H93*1000000/VLOOKUP($C93,'Crisis Indicator Data'!$C$3:$H$198,5,FALSE)))</f>
        <v>0.23627008295705135</v>
      </c>
      <c r="O93" s="165">
        <f>IF(I93="x","x",(I93*1000000/VLOOKUP($C93,'Crisis Indicator Data'!$C$3:$H$198,5,FALSE)))</f>
        <v>6.5672582169484406E-2</v>
      </c>
      <c r="P93" s="165">
        <f>IF(J93="x","x",(J93*1000000/VLOOKUP($C93,'Crisis Indicator Data'!$C$3:$H$198,5,FALSE)))</f>
        <v>0</v>
      </c>
      <c r="Q93" s="147">
        <f t="shared" si="7"/>
        <v>4</v>
      </c>
      <c r="R93" s="147">
        <f t="shared" si="8"/>
        <v>4.5</v>
      </c>
    </row>
    <row r="94" spans="1:18" x14ac:dyDescent="0.25">
      <c r="A94" s="172" t="str">
        <f>'Crisis Indicator Data'!A91</f>
        <v>Cyclone Mocha in Myanmar</v>
      </c>
      <c r="B94" s="173" t="str">
        <f>'Crisis Indicator Data'!B91</f>
        <v>Cyclone,Floods</v>
      </c>
      <c r="C94" s="173" t="str">
        <f>'Crisis Indicator Data'!C91</f>
        <v>MMR005</v>
      </c>
      <c r="D94" s="173" t="str">
        <f>'Crisis Indicator Data'!D91</f>
        <v>Myanmar</v>
      </c>
      <c r="E94" s="173" t="str">
        <f>'Crisis Indicator Data'!E91</f>
        <v>MMR</v>
      </c>
      <c r="F94" s="182">
        <f>IF('Crisis Indicator Data'!Q91="x","x",('Crisis Indicator Data'!Q91/1000000))</f>
        <v>10.143000000000001</v>
      </c>
      <c r="G94" s="182">
        <f>IF('Crisis Indicator Data'!R91="x","x",('Crisis Indicator Data'!R91/1000000))</f>
        <v>0</v>
      </c>
      <c r="H94" s="182">
        <f>IF('Crisis Indicator Data'!S91="x","x",('Crisis Indicator Data'!S91/1000000))</f>
        <v>0.5</v>
      </c>
      <c r="I94" s="182">
        <f>IF('Crisis Indicator Data'!T91="x","x",('Crisis Indicator Data'!T91/1000000))</f>
        <v>0</v>
      </c>
      <c r="J94" s="182">
        <f>IF('Crisis Indicator Data'!U91="x","x",('Crisis Indicator Data'!U91/1000000))</f>
        <v>0</v>
      </c>
      <c r="K94" s="168">
        <f t="shared" si="6"/>
        <v>2.8</v>
      </c>
      <c r="L94" s="165">
        <f>IF(F94="x","x",(F94*1000000/VLOOKUP($C94,'Crisis Indicator Data'!$C$3:$H$198,5,FALSE)))</f>
        <v>0.95302076482194875</v>
      </c>
      <c r="M94" s="165">
        <f>IF(G94="x","x",(G94*1000000/VLOOKUP($C94,'Crisis Indicator Data'!$C$3:$H$198,5,FALSE)))</f>
        <v>0</v>
      </c>
      <c r="N94" s="165">
        <f>IF(H94="x","x",(H94*1000000/VLOOKUP($C94,'Crisis Indicator Data'!$C$3:$H$198,5,FALSE)))</f>
        <v>4.6979235178051304E-2</v>
      </c>
      <c r="O94" s="165">
        <f>IF(I94="x","x",(I94*1000000/VLOOKUP($C94,'Crisis Indicator Data'!$C$3:$H$198,5,FALSE)))</f>
        <v>0</v>
      </c>
      <c r="P94" s="165">
        <f>IF(J94="x","x",(J94*1000000/VLOOKUP($C94,'Crisis Indicator Data'!$C$3:$H$198,5,FALSE)))</f>
        <v>0</v>
      </c>
      <c r="Q94" s="147">
        <f t="shared" si="7"/>
        <v>1</v>
      </c>
      <c r="R94" s="147">
        <f t="shared" si="8"/>
        <v>1.9</v>
      </c>
    </row>
    <row r="95" spans="1:18" x14ac:dyDescent="0.25">
      <c r="A95" s="172" t="str">
        <f>'Crisis Indicator Data'!A92</f>
        <v>Multiple Crises in Mozambique</v>
      </c>
      <c r="B95" s="173" t="str">
        <f>'Crisis Indicator Data'!B92</f>
        <v>Conflict,Displacement,Cyclone</v>
      </c>
      <c r="C95" s="173" t="str">
        <f>'Crisis Indicator Data'!C92</f>
        <v>MOZ001</v>
      </c>
      <c r="D95" s="173" t="str">
        <f>'Crisis Indicator Data'!D92</f>
        <v>Mozambique</v>
      </c>
      <c r="E95" s="173" t="str">
        <f>'Crisis Indicator Data'!E92</f>
        <v>MOZ</v>
      </c>
      <c r="F95" s="182">
        <f>IF('Crisis Indicator Data'!Q92="x","x",('Crisis Indicator Data'!Q92/1000000))</f>
        <v>21.459</v>
      </c>
      <c r="G95" s="182">
        <f>IF('Crisis Indicator Data'!R92="x","x",('Crisis Indicator Data'!R92/1000000))</f>
        <v>9.8140000000000001</v>
      </c>
      <c r="H95" s="182">
        <f>IF('Crisis Indicator Data'!S92="x","x",('Crisis Indicator Data'!S92/1000000))</f>
        <v>3</v>
      </c>
      <c r="I95" s="182" t="str">
        <f>IF('Crisis Indicator Data'!T92="x","x",('Crisis Indicator Data'!T92/1000000))</f>
        <v>x</v>
      </c>
      <c r="J95" s="182" t="str">
        <f>IF('Crisis Indicator Data'!U92="x","x",('Crisis Indicator Data'!U92/1000000))</f>
        <v>x</v>
      </c>
      <c r="K95" s="168">
        <f t="shared" si="6"/>
        <v>4.0999999999999996</v>
      </c>
      <c r="L95" s="165">
        <f>IF(F95="x","x",(F95*1000000/VLOOKUP($C95,'Crisis Indicator Data'!$C$3:$H$198,5,FALSE)))</f>
        <v>0.6261196860502436</v>
      </c>
      <c r="M95" s="165">
        <f>IF(G95="x","x",(G95*1000000/VLOOKUP($C95,'Crisis Indicator Data'!$C$3:$H$198,5,FALSE)))</f>
        <v>0.28634785399585677</v>
      </c>
      <c r="N95" s="165">
        <f>IF(H95="x","x",(H95*1000000/VLOOKUP($C95,'Crisis Indicator Data'!$C$3:$H$198,5,FALSE)))</f>
        <v>8.7532459953899577E-2</v>
      </c>
      <c r="O95" s="165" t="str">
        <f>IF(I95="x","x",(I95*1000000/VLOOKUP($C95,'Crisis Indicator Data'!$C$3:$H$198,5,FALSE)))</f>
        <v>x</v>
      </c>
      <c r="P95" s="165" t="str">
        <f>IF(J95="x","x",(J95*1000000/VLOOKUP($C95,'Crisis Indicator Data'!$C$3:$H$198,5,FALSE)))</f>
        <v>x</v>
      </c>
      <c r="Q95" s="147">
        <f t="shared" si="7"/>
        <v>3</v>
      </c>
      <c r="R95" s="147">
        <f t="shared" si="8"/>
        <v>3.55</v>
      </c>
    </row>
    <row r="96" spans="1:18" x14ac:dyDescent="0.25">
      <c r="A96" s="172" t="str">
        <f>'Crisis Indicator Data'!A93</f>
        <v>Cabo Delgado Islamist Insurgency</v>
      </c>
      <c r="B96" s="173" t="str">
        <f>'Crisis Indicator Data'!B93</f>
        <v>Conflict,Displacement</v>
      </c>
      <c r="C96" s="173" t="str">
        <f>'Crisis Indicator Data'!C93</f>
        <v>MOZ004</v>
      </c>
      <c r="D96" s="173" t="str">
        <f>'Crisis Indicator Data'!D93</f>
        <v>Mozambique</v>
      </c>
      <c r="E96" s="173" t="str">
        <f>'Crisis Indicator Data'!E93</f>
        <v>MOZ</v>
      </c>
      <c r="F96" s="182">
        <f>IF('Crisis Indicator Data'!Q93="x","x",('Crisis Indicator Data'!Q93/1000000))</f>
        <v>0</v>
      </c>
      <c r="G96" s="182">
        <f>IF('Crisis Indicator Data'!R93="x","x",('Crisis Indicator Data'!R93/1000000))</f>
        <v>9.5839999999999996</v>
      </c>
      <c r="H96" s="182">
        <f>IF('Crisis Indicator Data'!S93="x","x",('Crisis Indicator Data'!S93/1000000))</f>
        <v>2</v>
      </c>
      <c r="I96" s="182">
        <f>IF('Crisis Indicator Data'!T93="x","x",('Crisis Indicator Data'!T93/1000000))</f>
        <v>0</v>
      </c>
      <c r="J96" s="182">
        <f>IF('Crisis Indicator Data'!U93="x","x",('Crisis Indicator Data'!U93/1000000))</f>
        <v>0</v>
      </c>
      <c r="K96" s="168">
        <f t="shared" si="6"/>
        <v>3.8</v>
      </c>
      <c r="L96" s="165">
        <f>IF(F96="x","x",(F96*1000000/VLOOKUP($C96,'Crisis Indicator Data'!$C$3:$H$198,5,FALSE)))</f>
        <v>0</v>
      </c>
      <c r="M96" s="165">
        <f>IF(G96="x","x",(G96*1000000/VLOOKUP($C96,'Crisis Indicator Data'!$C$3:$H$198,5,FALSE)))</f>
        <v>0.82734806629834257</v>
      </c>
      <c r="N96" s="165">
        <f>IF(H96="x","x",(H96*1000000/VLOOKUP($C96,'Crisis Indicator Data'!$C$3:$H$198,5,FALSE)))</f>
        <v>0.17265193370165746</v>
      </c>
      <c r="O96" s="165">
        <f>IF(I96="x","x",(I96*1000000/VLOOKUP($C96,'Crisis Indicator Data'!$C$3:$H$198,5,FALSE)))</f>
        <v>0</v>
      </c>
      <c r="P96" s="165">
        <f>IF(J96="x","x",(J96*1000000/VLOOKUP($C96,'Crisis Indicator Data'!$C$3:$H$198,5,FALSE)))</f>
        <v>0</v>
      </c>
      <c r="Q96" s="147">
        <f t="shared" si="7"/>
        <v>3</v>
      </c>
      <c r="R96" s="147">
        <f t="shared" si="8"/>
        <v>3.4</v>
      </c>
    </row>
    <row r="97" spans="1:18" x14ac:dyDescent="0.25">
      <c r="A97" s="172" t="str">
        <f>'Crisis Indicator Data'!A94</f>
        <v>Tropical Cyclone Freddy in Mozambique</v>
      </c>
      <c r="B97" s="173" t="str">
        <f>'Crisis Indicator Data'!B94</f>
        <v>Cyclone</v>
      </c>
      <c r="C97" s="173" t="str">
        <f>'Crisis Indicator Data'!C94</f>
        <v>MOZ010</v>
      </c>
      <c r="D97" s="173" t="str">
        <f>'Crisis Indicator Data'!D94</f>
        <v>Mozambique</v>
      </c>
      <c r="E97" s="173" t="str">
        <f>'Crisis Indicator Data'!E94</f>
        <v>MOZ</v>
      </c>
      <c r="F97" s="182">
        <f>IF('Crisis Indicator Data'!Q94="x","x",('Crisis Indicator Data'!Q94/1000000))</f>
        <v>16.794</v>
      </c>
      <c r="G97" s="182">
        <f>IF('Crisis Indicator Data'!R94="x","x",('Crisis Indicator Data'!R94/1000000))</f>
        <v>0.23100000000000001</v>
      </c>
      <c r="H97" s="182">
        <f>IF('Crisis Indicator Data'!S94="x","x",('Crisis Indicator Data'!S94/1000000))</f>
        <v>1</v>
      </c>
      <c r="I97" s="182" t="str">
        <f>IF('Crisis Indicator Data'!T94="x","x",('Crisis Indicator Data'!T94/1000000))</f>
        <v>x</v>
      </c>
      <c r="J97" s="182" t="str">
        <f>IF('Crisis Indicator Data'!U94="x","x",('Crisis Indicator Data'!U94/1000000))</f>
        <v>x</v>
      </c>
      <c r="K97" s="168">
        <f t="shared" si="6"/>
        <v>3.3</v>
      </c>
      <c r="L97" s="165">
        <f>IF(F97="x","x",(F97*1000000/VLOOKUP($C97,'Crisis Indicator Data'!$C$3:$H$198,5,FALSE)))</f>
        <v>0.93170596393897365</v>
      </c>
      <c r="M97" s="165">
        <f>IF(G97="x","x",(G97*1000000/VLOOKUP($C97,'Crisis Indicator Data'!$C$3:$H$198,5,FALSE)))</f>
        <v>1.2815533980582524E-2</v>
      </c>
      <c r="N97" s="165">
        <f>IF(H97="x","x",(H97*1000000/VLOOKUP($C97,'Crisis Indicator Data'!$C$3:$H$198,5,FALSE)))</f>
        <v>5.5478502080443831E-2</v>
      </c>
      <c r="O97" s="165" t="str">
        <f>IF(I97="x","x",(I97*1000000/VLOOKUP($C97,'Crisis Indicator Data'!$C$3:$H$198,5,FALSE)))</f>
        <v>x</v>
      </c>
      <c r="P97" s="165" t="str">
        <f>IF(J97="x","x",(J97*1000000/VLOOKUP($C97,'Crisis Indicator Data'!$C$3:$H$198,5,FALSE)))</f>
        <v>x</v>
      </c>
      <c r="Q97" s="147">
        <f t="shared" si="7"/>
        <v>3</v>
      </c>
      <c r="R97" s="147">
        <f t="shared" si="8"/>
        <v>3.15</v>
      </c>
    </row>
    <row r="98" spans="1:18" x14ac:dyDescent="0.25">
      <c r="A98" s="172" t="str">
        <f>'Crisis Indicator Data'!A95</f>
        <v>Refugees from Mali in Mauritania</v>
      </c>
      <c r="B98" s="173" t="str">
        <f>'Crisis Indicator Data'!B95</f>
        <v>Displacement</v>
      </c>
      <c r="C98" s="173" t="str">
        <f>'Crisis Indicator Data'!C95</f>
        <v>MRT002</v>
      </c>
      <c r="D98" s="173" t="str">
        <f>'Crisis Indicator Data'!D95</f>
        <v>Mauritania</v>
      </c>
      <c r="E98" s="173" t="str">
        <f>'Crisis Indicator Data'!E95</f>
        <v>MRT</v>
      </c>
      <c r="F98" s="182">
        <f>IF('Crisis Indicator Data'!Q95="x","x",('Crisis Indicator Data'!Q95/1000000))</f>
        <v>0</v>
      </c>
      <c r="G98" s="182">
        <f>IF('Crisis Indicator Data'!R95="x","x",('Crisis Indicator Data'!R95/1000000))</f>
        <v>5.0890000000000004</v>
      </c>
      <c r="H98" s="182">
        <f>IF('Crisis Indicator Data'!S95="x","x",('Crisis Indicator Data'!S95/1000000))</f>
        <v>1.2999999999999999E-2</v>
      </c>
      <c r="I98" s="182" t="str">
        <f>IF('Crisis Indicator Data'!T95="x","x",('Crisis Indicator Data'!T95/1000000))</f>
        <v>x</v>
      </c>
      <c r="J98" s="182" t="str">
        <f>IF('Crisis Indicator Data'!U95="x","x",('Crisis Indicator Data'!U95/1000000))</f>
        <v>x</v>
      </c>
      <c r="K98" s="168">
        <f t="shared" si="6"/>
        <v>0.2</v>
      </c>
      <c r="L98" s="165">
        <f>IF(F98="x","x",(F98*1000000/VLOOKUP($C98,'Crisis Indicator Data'!$C$3:$H$198,5,FALSE)))</f>
        <v>0</v>
      </c>
      <c r="M98" s="165">
        <f>IF(G98="x","x",(G98*1000000/VLOOKUP($C98,'Crisis Indicator Data'!$C$3:$H$198,5,FALSE)))</f>
        <v>0.99745197961583698</v>
      </c>
      <c r="N98" s="165">
        <f>IF(H98="x","x",(H98*1000000/VLOOKUP($C98,'Crisis Indicator Data'!$C$3:$H$198,5,FALSE)))</f>
        <v>2.5480203841630731E-3</v>
      </c>
      <c r="O98" s="165" t="str">
        <f>IF(I98="x","x",(I98*1000000/VLOOKUP($C98,'Crisis Indicator Data'!$C$3:$H$198,5,FALSE)))</f>
        <v>x</v>
      </c>
      <c r="P98" s="165" t="str">
        <f>IF(J98="x","x",(J98*1000000/VLOOKUP($C98,'Crisis Indicator Data'!$C$3:$H$198,5,FALSE)))</f>
        <v>x</v>
      </c>
      <c r="Q98" s="147">
        <f t="shared" si="7"/>
        <v>2</v>
      </c>
      <c r="R98" s="147">
        <f t="shared" si="8"/>
        <v>1.1000000000000001</v>
      </c>
    </row>
    <row r="99" spans="1:18" x14ac:dyDescent="0.25">
      <c r="A99" s="172" t="str">
        <f>'Crisis Indicator Data'!A96</f>
        <v>Food Security in Mauritania</v>
      </c>
      <c r="B99" s="173" t="str">
        <f>'Crisis Indicator Data'!B96</f>
        <v>Drought,Floods</v>
      </c>
      <c r="C99" s="173" t="str">
        <f>'Crisis Indicator Data'!C96</f>
        <v>MRT003</v>
      </c>
      <c r="D99" s="173" t="str">
        <f>'Crisis Indicator Data'!D96</f>
        <v>Mauritania</v>
      </c>
      <c r="E99" s="173" t="str">
        <f>'Crisis Indicator Data'!E96</f>
        <v>MRT</v>
      </c>
      <c r="F99" s="182">
        <f>IF('Crisis Indicator Data'!Q96="x","x",('Crisis Indicator Data'!Q96/1000000))</f>
        <v>2.2480000000000002</v>
      </c>
      <c r="G99" s="182">
        <f>IF('Crisis Indicator Data'!R96="x","x",('Crisis Indicator Data'!R96/1000000))</f>
        <v>0.82299999999999995</v>
      </c>
      <c r="H99" s="182">
        <f>IF('Crisis Indicator Data'!S96="x","x",('Crisis Indicator Data'!S96/1000000))</f>
        <v>0.44400000000000001</v>
      </c>
      <c r="I99" s="182">
        <f>IF('Crisis Indicator Data'!T96="x","x",('Crisis Indicator Data'!T96/1000000))</f>
        <v>2.8000000000000001E-2</v>
      </c>
      <c r="J99" s="182">
        <f>IF('Crisis Indicator Data'!U96="x","x",('Crisis Indicator Data'!U96/1000000))</f>
        <v>0</v>
      </c>
      <c r="K99" s="168">
        <f t="shared" si="6"/>
        <v>2.8</v>
      </c>
      <c r="L99" s="165">
        <f>IF(F99="x","x",(F99*1000000/VLOOKUP($C99,'Crisis Indicator Data'!$C$3:$H$198,5,FALSE)))</f>
        <v>0.63449054473609934</v>
      </c>
      <c r="M99" s="165">
        <f>IF(G99="x","x",(G99*1000000/VLOOKUP($C99,'Crisis Indicator Data'!$C$3:$H$198,5,FALSE)))</f>
        <v>0.23228902060400791</v>
      </c>
      <c r="N99" s="165">
        <f>IF(H99="x","x",(H99*1000000/VLOOKUP($C99,'Crisis Indicator Data'!$C$3:$H$198,5,FALSE)))</f>
        <v>0.12531752751905165</v>
      </c>
      <c r="O99" s="165">
        <f>IF(I99="x","x",(I99*1000000/VLOOKUP($C99,'Crisis Indicator Data'!$C$3:$H$198,5,FALSE)))</f>
        <v>7.9029071408410947E-3</v>
      </c>
      <c r="P99" s="165">
        <f>IF(J99="x","x",(J99*1000000/VLOOKUP($C99,'Crisis Indicator Data'!$C$3:$H$198,5,FALSE)))</f>
        <v>0</v>
      </c>
      <c r="Q99" s="147">
        <f t="shared" si="7"/>
        <v>3</v>
      </c>
      <c r="R99" s="147">
        <f t="shared" si="8"/>
        <v>2.9</v>
      </c>
    </row>
    <row r="100" spans="1:18" x14ac:dyDescent="0.25">
      <c r="A100" s="172" t="str">
        <f>'Crisis Indicator Data'!A97</f>
        <v>Complex crisis in Malawi</v>
      </c>
      <c r="B100" s="173" t="str">
        <f>'Crisis Indicator Data'!B97</f>
        <v>Drought,Socio-political,Cyclone</v>
      </c>
      <c r="C100" s="173" t="str">
        <f>'Crisis Indicator Data'!C97</f>
        <v>MWI002</v>
      </c>
      <c r="D100" s="173" t="str">
        <f>'Crisis Indicator Data'!D97</f>
        <v>Malawi</v>
      </c>
      <c r="E100" s="173" t="str">
        <f>'Crisis Indicator Data'!E97</f>
        <v>MWI</v>
      </c>
      <c r="F100" s="182">
        <f>IF('Crisis Indicator Data'!Q97="x","x",('Crisis Indicator Data'!Q97/1000000))</f>
        <v>9.1229999999999993</v>
      </c>
      <c r="G100" s="182">
        <f>IF('Crisis Indicator Data'!R97="x","x",('Crisis Indicator Data'!R97/1000000))</f>
        <v>6.1669999999999998</v>
      </c>
      <c r="H100" s="182">
        <f>IF('Crisis Indicator Data'!S97="x","x",('Crisis Indicator Data'!S97/1000000))</f>
        <v>4.1360000000000001</v>
      </c>
      <c r="I100" s="182">
        <f>IF('Crisis Indicator Data'!T97="x","x",('Crisis Indicator Data'!T97/1000000))</f>
        <v>0.26600000000000001</v>
      </c>
      <c r="J100" s="182">
        <f>IF('Crisis Indicator Data'!U97="x","x",('Crisis Indicator Data'!U97/1000000))</f>
        <v>0</v>
      </c>
      <c r="K100" s="168">
        <f t="shared" si="6"/>
        <v>4.4000000000000004</v>
      </c>
      <c r="L100" s="165">
        <f>IF(F100="x","x",(F100*1000000/VLOOKUP($C100,'Crisis Indicator Data'!$C$3:$H$198,5,FALSE)))</f>
        <v>0.46328458257160265</v>
      </c>
      <c r="M100" s="165">
        <f>IF(G100="x","x",(G100*1000000/VLOOKUP($C100,'Crisis Indicator Data'!$C$3:$H$198,5,FALSE)))</f>
        <v>0.31317286207596995</v>
      </c>
      <c r="N100" s="165">
        <f>IF(H100="x","x",(H100*1000000/VLOOKUP($C100,'Crisis Indicator Data'!$C$3:$H$198,5,FALSE)))</f>
        <v>0.21003453178955922</v>
      </c>
      <c r="O100" s="165">
        <f>IF(I100="x","x",(I100*1000000/VLOOKUP($C100,'Crisis Indicator Data'!$C$3:$H$198,5,FALSE)))</f>
        <v>1.350802356286817E-2</v>
      </c>
      <c r="P100" s="165">
        <f>IF(J100="x","x",(J100*1000000/VLOOKUP($C100,'Crisis Indicator Data'!$C$3:$H$198,5,FALSE)))</f>
        <v>0</v>
      </c>
      <c r="Q100" s="147">
        <f t="shared" si="7"/>
        <v>3</v>
      </c>
      <c r="R100" s="147">
        <f t="shared" si="8"/>
        <v>3.7</v>
      </c>
    </row>
    <row r="101" spans="1:18" x14ac:dyDescent="0.25">
      <c r="A101" s="172" t="str">
        <f>'Crisis Indicator Data'!A98</f>
        <v>Tropical Cyclone Freddy in Malawi</v>
      </c>
      <c r="B101" s="173" t="str">
        <f>'Crisis Indicator Data'!B98</f>
        <v>Cyclone</v>
      </c>
      <c r="C101" s="173" t="str">
        <f>'Crisis Indicator Data'!C98</f>
        <v>MWI005</v>
      </c>
      <c r="D101" s="173" t="str">
        <f>'Crisis Indicator Data'!D98</f>
        <v>Malawi</v>
      </c>
      <c r="E101" s="173" t="str">
        <f>'Crisis Indicator Data'!E98</f>
        <v>MWI</v>
      </c>
      <c r="F101" s="182">
        <f>IF('Crisis Indicator Data'!Q98="x","x",('Crisis Indicator Data'!Q98/1000000))</f>
        <v>5.4509999999999996</v>
      </c>
      <c r="G101" s="182">
        <f>IF('Crisis Indicator Data'!R98="x","x",('Crisis Indicator Data'!R98/1000000))</f>
        <v>0.66300000000000003</v>
      </c>
      <c r="H101" s="182">
        <f>IF('Crisis Indicator Data'!S98="x","x",('Crisis Indicator Data'!S98/1000000))</f>
        <v>1.637</v>
      </c>
      <c r="I101" s="182">
        <f>IF('Crisis Indicator Data'!T98="x","x",('Crisis Indicator Data'!T98/1000000))</f>
        <v>0</v>
      </c>
      <c r="J101" s="182">
        <f>IF('Crisis Indicator Data'!U98="x","x",('Crisis Indicator Data'!U98/1000000))</f>
        <v>0</v>
      </c>
      <c r="K101" s="168">
        <f t="shared" si="6"/>
        <v>3.7</v>
      </c>
      <c r="L101" s="165">
        <f>IF(F101="x","x",(F101*1000000/VLOOKUP($C101,'Crisis Indicator Data'!$C$3:$H$198,5,FALSE)))</f>
        <v>0.70326409495548958</v>
      </c>
      <c r="M101" s="165">
        <f>IF(G101="x","x",(G101*1000000/VLOOKUP($C101,'Crisis Indicator Data'!$C$3:$H$198,5,FALSE)))</f>
        <v>8.5537350019352337E-2</v>
      </c>
      <c r="N101" s="165">
        <f>IF(H101="x","x",(H101*1000000/VLOOKUP($C101,'Crisis Indicator Data'!$C$3:$H$198,5,FALSE)))</f>
        <v>0.21119855502515805</v>
      </c>
      <c r="O101" s="165">
        <f>IF(I101="x","x",(I101*1000000/VLOOKUP($C101,'Crisis Indicator Data'!$C$3:$H$198,5,FALSE)))</f>
        <v>0</v>
      </c>
      <c r="P101" s="165">
        <f>IF(J101="x","x",(J101*1000000/VLOOKUP($C101,'Crisis Indicator Data'!$C$3:$H$198,5,FALSE)))</f>
        <v>0</v>
      </c>
      <c r="Q101" s="147">
        <f t="shared" si="7"/>
        <v>3</v>
      </c>
      <c r="R101" s="147">
        <f t="shared" si="8"/>
        <v>3.35</v>
      </c>
    </row>
    <row r="102" spans="1:18" x14ac:dyDescent="0.25">
      <c r="A102" s="172" t="str">
        <f>'Crisis Indicator Data'!A99</f>
        <v>International Refugees in Malaysia</v>
      </c>
      <c r="B102" s="173" t="str">
        <f>'Crisis Indicator Data'!B99</f>
        <v>Displacement</v>
      </c>
      <c r="C102" s="173" t="str">
        <f>'Crisis Indicator Data'!C99</f>
        <v>MYS001</v>
      </c>
      <c r="D102" s="173" t="str">
        <f>'Crisis Indicator Data'!D99</f>
        <v>Malaysia</v>
      </c>
      <c r="E102" s="173" t="str">
        <f>'Crisis Indicator Data'!E99</f>
        <v>MYS</v>
      </c>
      <c r="F102" s="182">
        <f>IF('Crisis Indicator Data'!Q99="x","x",('Crisis Indicator Data'!Q99/1000000))</f>
        <v>0</v>
      </c>
      <c r="G102" s="182">
        <f>IF('Crisis Indicator Data'!R99="x","x",('Crisis Indicator Data'!R99/1000000))</f>
        <v>9.9060000000000006</v>
      </c>
      <c r="H102" s="182">
        <f>IF('Crisis Indicator Data'!S99="x","x",('Crisis Indicator Data'!S99/1000000))</f>
        <v>0.184</v>
      </c>
      <c r="I102" s="182">
        <f>IF('Crisis Indicator Data'!T99="x","x",('Crisis Indicator Data'!T99/1000000))</f>
        <v>0</v>
      </c>
      <c r="J102" s="182">
        <f>IF('Crisis Indicator Data'!U99="x","x",('Crisis Indicator Data'!U99/1000000))</f>
        <v>0</v>
      </c>
      <c r="K102" s="168">
        <f t="shared" ref="K102:K133" si="9">IF(H102="x","x",IF(SUM(H102:J102)=0,0,IF(LOG(SUM(H102:J102)*1000000)&lt;$K$4,0,IF(LOG(SUM(H102:J102)*1000000)&gt;$K$3,5,ROUND(5-(K$3-LOG(SUM(H102:J102)*1000000))/(K$3-K$4)*5,1)))))</f>
        <v>2.1</v>
      </c>
      <c r="L102" s="165">
        <f>IF(F102="x","x",(F102*1000000/VLOOKUP($C102,'Crisis Indicator Data'!$C$3:$H$198,5,FALSE)))</f>
        <v>0</v>
      </c>
      <c r="M102" s="165">
        <f>IF(G102="x","x",(G102*1000000/VLOOKUP($C102,'Crisis Indicator Data'!$C$3:$H$198,5,FALSE)))</f>
        <v>0.98176412289395443</v>
      </c>
      <c r="N102" s="165">
        <f>IF(H102="x","x",(H102*1000000/VLOOKUP($C102,'Crisis Indicator Data'!$C$3:$H$198,5,FALSE)))</f>
        <v>1.823587710604559E-2</v>
      </c>
      <c r="O102" s="165">
        <f>IF(I102="x","x",(I102*1000000/VLOOKUP($C102,'Crisis Indicator Data'!$C$3:$H$198,5,FALSE)))</f>
        <v>0</v>
      </c>
      <c r="P102" s="165">
        <f>IF(J102="x","x",(J102*1000000/VLOOKUP($C102,'Crisis Indicator Data'!$C$3:$H$198,5,FALSE)))</f>
        <v>0</v>
      </c>
      <c r="Q102" s="147">
        <f t="shared" ref="Q102:Q133" si="10">IF(N102="x","x",IF(OR(L102&gt;=$L$3,M102&gt;=$M$3,N102&gt;=$N$3,O102&gt;=$O$3,P102&gt;=$P$3), (IF(VALUE(SUBSTITUTE(P102, "x", "0.0"))&gt;=$P$3, 5, IF((VALUE(SUBSTITUTE(O102, "x", "0.0"))+VALUE(SUBSTITUTE(P102, "x", "0.0")))&gt;=$O$3,4,IF((VALUE(SUBSTITUTE(O102, "x", "0.0"))+VALUE(SUBSTITUTE(P102, "x", "0.0"))+N102)&gt;=$N$3,3,IF((VALUE(SUBSTITUTE(O102, "x", "0.0"))+VALUE(SUBSTITUTE(P102, "x", "0.0"))+N102+VALUE(SUBSTITUTE(M102, "x", "0.0")))&gt;=$M$3,2,1)))))))</f>
        <v>2</v>
      </c>
      <c r="R102" s="147">
        <f t="shared" ref="R102:R133" si="11">IF(Q102="x","x",(AVERAGE(K102,Q102)))</f>
        <v>2.0499999999999998</v>
      </c>
    </row>
    <row r="103" spans="1:18" x14ac:dyDescent="0.25">
      <c r="A103" s="172" t="str">
        <f>'Crisis Indicator Data'!A100</f>
        <v>Food Security Crisis in Namibia</v>
      </c>
      <c r="B103" s="173" t="str">
        <f>'Crisis Indicator Data'!B100</f>
        <v>Drought</v>
      </c>
      <c r="C103" s="173" t="str">
        <f>'Crisis Indicator Data'!C100</f>
        <v>NAM002</v>
      </c>
      <c r="D103" s="173" t="str">
        <f>'Crisis Indicator Data'!D100</f>
        <v>Namibia</v>
      </c>
      <c r="E103" s="173" t="str">
        <f>'Crisis Indicator Data'!E100</f>
        <v>NAM</v>
      </c>
      <c r="F103" s="182">
        <f>IF('Crisis Indicator Data'!Q100="x","x",('Crisis Indicator Data'!Q100/1000000))</f>
        <v>1.004</v>
      </c>
      <c r="G103" s="182">
        <f>IF('Crisis Indicator Data'!R100="x","x",('Crisis Indicator Data'!R100/1000000))</f>
        <v>0.94299999999999995</v>
      </c>
      <c r="H103" s="182">
        <f>IF('Crisis Indicator Data'!S100="x","x",('Crisis Indicator Data'!S100/1000000))</f>
        <v>0.63</v>
      </c>
      <c r="I103" s="182">
        <f>IF('Crisis Indicator Data'!T100="x","x",('Crisis Indicator Data'!T100/1000000))</f>
        <v>6.5000000000000002E-2</v>
      </c>
      <c r="J103" s="182">
        <f>IF('Crisis Indicator Data'!U100="x","x",('Crisis Indicator Data'!U100/1000000))</f>
        <v>0</v>
      </c>
      <c r="K103" s="168">
        <f t="shared" si="9"/>
        <v>3.1</v>
      </c>
      <c r="L103" s="165">
        <f>IF(F103="x","x",(F103*1000000/VLOOKUP($C103,'Crisis Indicator Data'!$C$3:$H$198,5,FALSE)))</f>
        <v>0.38001514004542014</v>
      </c>
      <c r="M103" s="165">
        <f>IF(G103="x","x",(G103*1000000/VLOOKUP($C103,'Crisis Indicator Data'!$C$3:$H$198,5,FALSE)))</f>
        <v>0.35692657077971235</v>
      </c>
      <c r="N103" s="165">
        <f>IF(H103="x","x",(H103*1000000/VLOOKUP($C103,'Crisis Indicator Data'!$C$3:$H$198,5,FALSE)))</f>
        <v>0.2384557153671461</v>
      </c>
      <c r="O103" s="165">
        <f>IF(I103="x","x",(I103*1000000/VLOOKUP($C103,'Crisis Indicator Data'!$C$3:$H$198,5,FALSE)))</f>
        <v>2.4602573807721424E-2</v>
      </c>
      <c r="P103" s="165">
        <f>IF(J103="x","x",(J103*1000000/VLOOKUP($C103,'Crisis Indicator Data'!$C$3:$H$198,5,FALSE)))</f>
        <v>0</v>
      </c>
      <c r="Q103" s="147">
        <f t="shared" si="10"/>
        <v>3</v>
      </c>
      <c r="R103" s="147">
        <f t="shared" si="11"/>
        <v>3.05</v>
      </c>
    </row>
    <row r="104" spans="1:18" x14ac:dyDescent="0.25">
      <c r="A104" s="172" t="str">
        <f>'Crisis Indicator Data'!A101</f>
        <v>Multiple crises in Niger</v>
      </c>
      <c r="B104" s="173" t="str">
        <f>'Crisis Indicator Data'!B101</f>
        <v>Conflict,Displacement</v>
      </c>
      <c r="C104" s="173" t="str">
        <f>'Crisis Indicator Data'!C101</f>
        <v>NER001</v>
      </c>
      <c r="D104" s="173" t="str">
        <f>'Crisis Indicator Data'!D101</f>
        <v>Niger</v>
      </c>
      <c r="E104" s="173" t="str">
        <f>'Crisis Indicator Data'!E101</f>
        <v>NER</v>
      </c>
      <c r="F104" s="182">
        <f>IF('Crisis Indicator Data'!Q101="x","x",('Crisis Indicator Data'!Q101/1000000))</f>
        <v>9.3989999999999991</v>
      </c>
      <c r="G104" s="182">
        <f>IF('Crisis Indicator Data'!R101="x","x",('Crisis Indicator Data'!R101/1000000))</f>
        <v>0</v>
      </c>
      <c r="H104" s="182">
        <f>IF('Crisis Indicator Data'!S101="x","x",('Crisis Indicator Data'!S101/1000000))</f>
        <v>1.756</v>
      </c>
      <c r="I104" s="182">
        <f>IF('Crisis Indicator Data'!T101="x","x",('Crisis Indicator Data'!T101/1000000))</f>
        <v>1.385</v>
      </c>
      <c r="J104" s="182">
        <f>IF('Crisis Indicator Data'!U101="x","x",('Crisis Indicator Data'!U101/1000000))</f>
        <v>0</v>
      </c>
      <c r="K104" s="168">
        <f t="shared" si="9"/>
        <v>4.2</v>
      </c>
      <c r="L104" s="165">
        <f>IF(F104="x","x",(F104*1000000/VLOOKUP($C104,'Crisis Indicator Data'!$C$3:$H$198,5,FALSE)))</f>
        <v>0.74952153110047848</v>
      </c>
      <c r="M104" s="165">
        <f>IF(G104="x","x",(G104*1000000/VLOOKUP($C104,'Crisis Indicator Data'!$C$3:$H$198,5,FALSE)))</f>
        <v>0</v>
      </c>
      <c r="N104" s="165">
        <f>IF(H104="x","x",(H104*1000000/VLOOKUP($C104,'Crisis Indicator Data'!$C$3:$H$198,5,FALSE)))</f>
        <v>0.14003189792663476</v>
      </c>
      <c r="O104" s="165">
        <f>IF(I104="x","x",(I104*1000000/VLOOKUP($C104,'Crisis Indicator Data'!$C$3:$H$198,5,FALSE)))</f>
        <v>0.11044657097288677</v>
      </c>
      <c r="P104" s="165">
        <f>IF(J104="x","x",(J104*1000000/VLOOKUP($C104,'Crisis Indicator Data'!$C$3:$H$198,5,FALSE)))</f>
        <v>0</v>
      </c>
      <c r="Q104" s="147">
        <f t="shared" si="10"/>
        <v>4</v>
      </c>
      <c r="R104" s="147">
        <f t="shared" si="11"/>
        <v>4.0999999999999996</v>
      </c>
    </row>
    <row r="105" spans="1:18" x14ac:dyDescent="0.25">
      <c r="A105" s="172" t="str">
        <f>'Crisis Indicator Data'!A102</f>
        <v>Lake Chad basin crisis in Niger</v>
      </c>
      <c r="B105" s="173" t="str">
        <f>'Crisis Indicator Data'!B102</f>
        <v>Conflict</v>
      </c>
      <c r="C105" s="173" t="str">
        <f>'Crisis Indicator Data'!C102</f>
        <v>NER002</v>
      </c>
      <c r="D105" s="173" t="str">
        <f>'Crisis Indicator Data'!D102</f>
        <v>Niger</v>
      </c>
      <c r="E105" s="173" t="str">
        <f>'Crisis Indicator Data'!E102</f>
        <v>NER</v>
      </c>
      <c r="F105" s="182">
        <f>IF('Crisis Indicator Data'!Q102="x","x",('Crisis Indicator Data'!Q102/1000000))</f>
        <v>0.22</v>
      </c>
      <c r="G105" s="182">
        <f>IF('Crisis Indicator Data'!R102="x","x",('Crisis Indicator Data'!R102/1000000))</f>
        <v>0</v>
      </c>
      <c r="H105" s="182">
        <f>IF('Crisis Indicator Data'!S102="x","x",('Crisis Indicator Data'!S102/1000000))</f>
        <v>5.7000000000000002E-2</v>
      </c>
      <c r="I105" s="182">
        <f>IF('Crisis Indicator Data'!T102="x","x",('Crisis Indicator Data'!T102/1000000))</f>
        <v>0.51200000000000001</v>
      </c>
      <c r="J105" s="182">
        <f>IF('Crisis Indicator Data'!U102="x","x",('Crisis Indicator Data'!U102/1000000))</f>
        <v>0</v>
      </c>
      <c r="K105" s="168">
        <f t="shared" si="9"/>
        <v>2.9</v>
      </c>
      <c r="L105" s="165">
        <f>IF(F105="x","x",(F105*1000000/VLOOKUP($C105,'Crisis Indicator Data'!$C$3:$H$198,5,FALSE)))</f>
        <v>0.27918781725888325</v>
      </c>
      <c r="M105" s="165">
        <f>IF(G105="x","x",(G105*1000000/VLOOKUP($C105,'Crisis Indicator Data'!$C$3:$H$198,5,FALSE)))</f>
        <v>0</v>
      </c>
      <c r="N105" s="165">
        <f>IF(H105="x","x",(H105*1000000/VLOOKUP($C105,'Crisis Indicator Data'!$C$3:$H$198,5,FALSE)))</f>
        <v>7.2335025380710655E-2</v>
      </c>
      <c r="O105" s="165">
        <f>IF(I105="x","x",(I105*1000000/VLOOKUP($C105,'Crisis Indicator Data'!$C$3:$H$198,5,FALSE)))</f>
        <v>0.64974619289340096</v>
      </c>
      <c r="P105" s="165">
        <f>IF(J105="x","x",(J105*1000000/VLOOKUP($C105,'Crisis Indicator Data'!$C$3:$H$198,5,FALSE)))</f>
        <v>0</v>
      </c>
      <c r="Q105" s="147">
        <f t="shared" si="10"/>
        <v>4</v>
      </c>
      <c r="R105" s="147">
        <f t="shared" si="11"/>
        <v>3.45</v>
      </c>
    </row>
    <row r="106" spans="1:18" x14ac:dyDescent="0.25">
      <c r="A106" s="172" t="str">
        <f>'Crisis Indicator Data'!A103</f>
        <v>Mali/Burkina Faso conflict</v>
      </c>
      <c r="B106" s="173" t="str">
        <f>'Crisis Indicator Data'!B103</f>
        <v>Conflict</v>
      </c>
      <c r="C106" s="173" t="str">
        <f>'Crisis Indicator Data'!C103</f>
        <v>NER003</v>
      </c>
      <c r="D106" s="173" t="str">
        <f>'Crisis Indicator Data'!D103</f>
        <v>Niger</v>
      </c>
      <c r="E106" s="173" t="str">
        <f>'Crisis Indicator Data'!E103</f>
        <v>NER</v>
      </c>
      <c r="F106" s="182">
        <f>IF('Crisis Indicator Data'!Q103="x","x",('Crisis Indicator Data'!Q103/1000000))</f>
        <v>5.8010000000000002</v>
      </c>
      <c r="G106" s="182">
        <f>IF('Crisis Indicator Data'!R103="x","x",('Crisis Indicator Data'!R103/1000000))</f>
        <v>0</v>
      </c>
      <c r="H106" s="182">
        <f>IF('Crisis Indicator Data'!S103="x","x",('Crisis Indicator Data'!S103/1000000))</f>
        <v>0.876</v>
      </c>
      <c r="I106" s="182">
        <f>IF('Crisis Indicator Data'!T103="x","x",('Crisis Indicator Data'!T103/1000000))</f>
        <v>0.873</v>
      </c>
      <c r="J106" s="182">
        <f>IF('Crisis Indicator Data'!U103="x","x",('Crisis Indicator Data'!U103/1000000))</f>
        <v>0</v>
      </c>
      <c r="K106" s="168">
        <f t="shared" si="9"/>
        <v>3.7</v>
      </c>
      <c r="L106" s="165">
        <f>IF(F106="x","x",(F106*1000000/VLOOKUP($C106,'Crisis Indicator Data'!$C$3:$H$198,5,FALSE)))</f>
        <v>0.76834437086092711</v>
      </c>
      <c r="M106" s="165">
        <f>IF(G106="x","x",(G106*1000000/VLOOKUP($C106,'Crisis Indicator Data'!$C$3:$H$198,5,FALSE)))</f>
        <v>0</v>
      </c>
      <c r="N106" s="165">
        <f>IF(H106="x","x",(H106*1000000/VLOOKUP($C106,'Crisis Indicator Data'!$C$3:$H$198,5,FALSE)))</f>
        <v>0.11602649006622516</v>
      </c>
      <c r="O106" s="165">
        <f>IF(I106="x","x",(I106*1000000/VLOOKUP($C106,'Crisis Indicator Data'!$C$3:$H$198,5,FALSE)))</f>
        <v>0.11562913907284768</v>
      </c>
      <c r="P106" s="165">
        <f>IF(J106="x","x",(J106*1000000/VLOOKUP($C106,'Crisis Indicator Data'!$C$3:$H$198,5,FALSE)))</f>
        <v>0</v>
      </c>
      <c r="Q106" s="147">
        <f t="shared" si="10"/>
        <v>4</v>
      </c>
      <c r="R106" s="147">
        <f t="shared" si="11"/>
        <v>3.85</v>
      </c>
    </row>
    <row r="107" spans="1:18" x14ac:dyDescent="0.25">
      <c r="A107" s="172" t="str">
        <f>'Crisis Indicator Data'!A104</f>
        <v>Nigerian Refugees</v>
      </c>
      <c r="B107" s="173" t="str">
        <f>'Crisis Indicator Data'!B104</f>
        <v>Displacement</v>
      </c>
      <c r="C107" s="173" t="str">
        <f>'Crisis Indicator Data'!C104</f>
        <v>NER004</v>
      </c>
      <c r="D107" s="173" t="str">
        <f>'Crisis Indicator Data'!D104</f>
        <v>Niger</v>
      </c>
      <c r="E107" s="173" t="str">
        <f>'Crisis Indicator Data'!E104</f>
        <v>NER</v>
      </c>
      <c r="F107" s="182">
        <f>IF('Crisis Indicator Data'!Q104="x","x",('Crisis Indicator Data'!Q104/1000000))</f>
        <v>3.379</v>
      </c>
      <c r="G107" s="182">
        <f>IF('Crisis Indicator Data'!R104="x","x",('Crisis Indicator Data'!R104/1000000))</f>
        <v>0</v>
      </c>
      <c r="H107" s="182">
        <f>IF('Crisis Indicator Data'!S104="x","x",('Crisis Indicator Data'!S104/1000000))</f>
        <v>0.82299999999999995</v>
      </c>
      <c r="I107" s="182">
        <f>IF('Crisis Indicator Data'!T104="x","x",('Crisis Indicator Data'!T104/1000000))</f>
        <v>0</v>
      </c>
      <c r="J107" s="182">
        <f>IF('Crisis Indicator Data'!U104="x","x",('Crisis Indicator Data'!U104/1000000))</f>
        <v>0</v>
      </c>
      <c r="K107" s="168">
        <f t="shared" si="9"/>
        <v>3.2</v>
      </c>
      <c r="L107" s="165">
        <f>IF(F107="x","x",(F107*1000000/VLOOKUP($C107,'Crisis Indicator Data'!$C$3:$H$198,5,FALSE)))</f>
        <v>0.80414088529271777</v>
      </c>
      <c r="M107" s="165">
        <f>IF(G107="x","x",(G107*1000000/VLOOKUP($C107,'Crisis Indicator Data'!$C$3:$H$198,5,FALSE)))</f>
        <v>0</v>
      </c>
      <c r="N107" s="165">
        <f>IF(H107="x","x",(H107*1000000/VLOOKUP($C107,'Crisis Indicator Data'!$C$3:$H$198,5,FALSE)))</f>
        <v>0.19585911470728223</v>
      </c>
      <c r="O107" s="165">
        <f>IF(I107="x","x",(I107*1000000/VLOOKUP($C107,'Crisis Indicator Data'!$C$3:$H$198,5,FALSE)))</f>
        <v>0</v>
      </c>
      <c r="P107" s="165">
        <f>IF(J107="x","x",(J107*1000000/VLOOKUP($C107,'Crisis Indicator Data'!$C$3:$H$198,5,FALSE)))</f>
        <v>0</v>
      </c>
      <c r="Q107" s="147">
        <f t="shared" si="10"/>
        <v>3</v>
      </c>
      <c r="R107" s="147">
        <f t="shared" si="11"/>
        <v>3.1</v>
      </c>
    </row>
    <row r="108" spans="1:18" x14ac:dyDescent="0.25">
      <c r="A108" s="172" t="str">
        <f>'Crisis Indicator Data'!A105</f>
        <v>Complex crisis in Nigeria</v>
      </c>
      <c r="B108" s="173" t="str">
        <f>'Crisis Indicator Data'!B105</f>
        <v>Conflict,Displacement,Violence</v>
      </c>
      <c r="C108" s="173" t="str">
        <f>'Crisis Indicator Data'!C105</f>
        <v>NGA001</v>
      </c>
      <c r="D108" s="173" t="str">
        <f>'Crisis Indicator Data'!D105</f>
        <v>Nigeria</v>
      </c>
      <c r="E108" s="173" t="str">
        <f>'Crisis Indicator Data'!E105</f>
        <v>NGA</v>
      </c>
      <c r="F108" s="182">
        <f>IF('Crisis Indicator Data'!Q105="x","x",('Crisis Indicator Data'!Q105/1000000))</f>
        <v>104.75</v>
      </c>
      <c r="G108" s="182">
        <f>IF('Crisis Indicator Data'!R105="x","x",('Crisis Indicator Data'!R105/1000000))</f>
        <v>63.957999999999998</v>
      </c>
      <c r="H108" s="182">
        <f>IF('Crisis Indicator Data'!S105="x","x",('Crisis Indicator Data'!S105/1000000))</f>
        <v>23.706</v>
      </c>
      <c r="I108" s="182">
        <f>IF('Crisis Indicator Data'!T105="x","x",('Crisis Indicator Data'!T105/1000000))</f>
        <v>1.1080000000000001</v>
      </c>
      <c r="J108" s="182">
        <f>IF('Crisis Indicator Data'!U105="x","x",('Crisis Indicator Data'!U105/1000000))</f>
        <v>0</v>
      </c>
      <c r="K108" s="168">
        <f t="shared" si="9"/>
        <v>5</v>
      </c>
      <c r="L108" s="165">
        <f>IF(F108="x","x",(F108*1000000/VLOOKUP($C108,'Crisis Indicator Data'!$C$3:$H$198,5,FALSE)))</f>
        <v>0.54127933113893434</v>
      </c>
      <c r="M108" s="165">
        <f>IF(G108="x","x",(G108*1000000/VLOOKUP($C108,'Crisis Indicator Data'!$C$3:$H$198,5,FALSE)))</f>
        <v>0.33049301633397582</v>
      </c>
      <c r="N108" s="165">
        <f>IF(H108="x","x",(H108*1000000/VLOOKUP($C108,'Crisis Indicator Data'!$C$3:$H$198,5,FALSE)))</f>
        <v>0.12249706753202462</v>
      </c>
      <c r="O108" s="165">
        <f>IF(I108="x","x",(I108*1000000/VLOOKUP($C108,'Crisis Indicator Data'!$C$3:$H$198,5,FALSE)))</f>
        <v>5.725417650615172E-3</v>
      </c>
      <c r="P108" s="165">
        <f>IF(J108="x","x",(J108*1000000/VLOOKUP($C108,'Crisis Indicator Data'!$C$3:$H$198,5,FALSE)))</f>
        <v>0</v>
      </c>
      <c r="Q108" s="147">
        <f t="shared" si="10"/>
        <v>3</v>
      </c>
      <c r="R108" s="147">
        <f t="shared" si="11"/>
        <v>4</v>
      </c>
    </row>
    <row r="109" spans="1:18" x14ac:dyDescent="0.25">
      <c r="A109" s="172" t="str">
        <f>'Crisis Indicator Data'!A106</f>
        <v>Middle belt conflict</v>
      </c>
      <c r="B109" s="173" t="str">
        <f>'Crisis Indicator Data'!B106</f>
        <v>Violence</v>
      </c>
      <c r="C109" s="173" t="str">
        <f>'Crisis Indicator Data'!C106</f>
        <v>NGA003</v>
      </c>
      <c r="D109" s="173" t="str">
        <f>'Crisis Indicator Data'!D106</f>
        <v>Nigeria</v>
      </c>
      <c r="E109" s="173" t="str">
        <f>'Crisis Indicator Data'!E106</f>
        <v>NGA</v>
      </c>
      <c r="F109" s="182">
        <f>IF('Crisis Indicator Data'!Q106="x","x",('Crisis Indicator Data'!Q106/1000000))</f>
        <v>9.5549999999999997</v>
      </c>
      <c r="G109" s="182">
        <f>IF('Crisis Indicator Data'!R106="x","x",('Crisis Indicator Data'!R106/1000000))</f>
        <v>5.9770000000000003</v>
      </c>
      <c r="H109" s="182">
        <f>IF('Crisis Indicator Data'!S106="x","x",('Crisis Indicator Data'!S106/1000000))</f>
        <v>2.468</v>
      </c>
      <c r="I109" s="182">
        <f>IF('Crisis Indicator Data'!T106="x","x",('Crisis Indicator Data'!T106/1000000))</f>
        <v>0</v>
      </c>
      <c r="J109" s="182">
        <f>IF('Crisis Indicator Data'!U106="x","x",('Crisis Indicator Data'!U106/1000000))</f>
        <v>0</v>
      </c>
      <c r="K109" s="168">
        <f t="shared" si="9"/>
        <v>4</v>
      </c>
      <c r="L109" s="165">
        <f>IF(F109="x","x",(F109*1000000/VLOOKUP($C109,'Crisis Indicator Data'!$C$3:$H$198,5,FALSE)))</f>
        <v>0.53083333333333338</v>
      </c>
      <c r="M109" s="165">
        <f>IF(G109="x","x",(G109*1000000/VLOOKUP($C109,'Crisis Indicator Data'!$C$3:$H$198,5,FALSE)))</f>
        <v>0.33205555555555555</v>
      </c>
      <c r="N109" s="165">
        <f>IF(H109="x","x",(H109*1000000/VLOOKUP($C109,'Crisis Indicator Data'!$C$3:$H$198,5,FALSE)))</f>
        <v>0.1371111111111111</v>
      </c>
      <c r="O109" s="165">
        <f>IF(I109="x","x",(I109*1000000/VLOOKUP($C109,'Crisis Indicator Data'!$C$3:$H$198,5,FALSE)))</f>
        <v>0</v>
      </c>
      <c r="P109" s="165">
        <f>IF(J109="x","x",(J109*1000000/VLOOKUP($C109,'Crisis Indicator Data'!$C$3:$H$198,5,FALSE)))</f>
        <v>0</v>
      </c>
      <c r="Q109" s="147">
        <f t="shared" si="10"/>
        <v>3</v>
      </c>
      <c r="R109" s="147">
        <f t="shared" si="11"/>
        <v>3.5</v>
      </c>
    </row>
    <row r="110" spans="1:18" x14ac:dyDescent="0.25">
      <c r="A110" s="172" t="str">
        <f>'Crisis Indicator Data'!A107</f>
        <v>Lake Chad basin crisis in Nigeria</v>
      </c>
      <c r="B110" s="173" t="str">
        <f>'Crisis Indicator Data'!B107</f>
        <v>Conflict,Displacement</v>
      </c>
      <c r="C110" s="173" t="str">
        <f>'Crisis Indicator Data'!C107</f>
        <v>NGA004</v>
      </c>
      <c r="D110" s="173" t="str">
        <f>'Crisis Indicator Data'!D107</f>
        <v>Nigeria</v>
      </c>
      <c r="E110" s="173" t="str">
        <f>'Crisis Indicator Data'!E107</f>
        <v>NGA</v>
      </c>
      <c r="F110" s="182">
        <f>IF('Crisis Indicator Data'!Q107="x","x",('Crisis Indicator Data'!Q107/1000000))</f>
        <v>2</v>
      </c>
      <c r="G110" s="182">
        <f>IF('Crisis Indicator Data'!R107="x","x",('Crisis Indicator Data'!R107/1000000))</f>
        <v>5.8</v>
      </c>
      <c r="H110" s="182">
        <f>IF('Crisis Indicator Data'!S107="x","x",('Crisis Indicator Data'!S107/1000000))</f>
        <v>5.9</v>
      </c>
      <c r="I110" s="182">
        <f>IF('Crisis Indicator Data'!T107="x","x",('Crisis Indicator Data'!T107/1000000))</f>
        <v>2.2000000000000002</v>
      </c>
      <c r="J110" s="182">
        <f>IF('Crisis Indicator Data'!U107="x","x",('Crisis Indicator Data'!U107/1000000))</f>
        <v>0.2</v>
      </c>
      <c r="K110" s="168">
        <f t="shared" si="9"/>
        <v>4.9000000000000004</v>
      </c>
      <c r="L110" s="165">
        <f>IF(F110="x","x",(F110*1000000/VLOOKUP($C110,'Crisis Indicator Data'!$C$3:$H$198,5,FALSE)))</f>
        <v>0.12422360248447205</v>
      </c>
      <c r="M110" s="165">
        <f>IF(G110="x","x",(G110*1000000/VLOOKUP($C110,'Crisis Indicator Data'!$C$3:$H$198,5,FALSE)))</f>
        <v>0.36024844720496896</v>
      </c>
      <c r="N110" s="165">
        <f>IF(H110="x","x",(H110*1000000/VLOOKUP($C110,'Crisis Indicator Data'!$C$3:$H$198,5,FALSE)))</f>
        <v>0.36645962732919257</v>
      </c>
      <c r="O110" s="165">
        <f>IF(I110="x","x",(I110*1000000/VLOOKUP($C110,'Crisis Indicator Data'!$C$3:$H$198,5,FALSE)))</f>
        <v>0.13664596273291926</v>
      </c>
      <c r="P110" s="165">
        <f>IF(J110="x","x",(J110*1000000/VLOOKUP($C110,'Crisis Indicator Data'!$C$3:$H$198,5,FALSE)))</f>
        <v>1.2422360248447204E-2</v>
      </c>
      <c r="Q110" s="147">
        <f t="shared" si="10"/>
        <v>4</v>
      </c>
      <c r="R110" s="147">
        <f t="shared" si="11"/>
        <v>4.45</v>
      </c>
    </row>
    <row r="111" spans="1:18" x14ac:dyDescent="0.25">
      <c r="A111" s="172" t="str">
        <f>'Crisis Indicator Data'!A108</f>
        <v>Northwest Banditry</v>
      </c>
      <c r="B111" s="173" t="str">
        <f>'Crisis Indicator Data'!B108</f>
        <v>Violence,Displacement</v>
      </c>
      <c r="C111" s="173" t="str">
        <f>'Crisis Indicator Data'!C108</f>
        <v>NGA007</v>
      </c>
      <c r="D111" s="173" t="str">
        <f>'Crisis Indicator Data'!D108</f>
        <v>Nigeria</v>
      </c>
      <c r="E111" s="173" t="str">
        <f>'Crisis Indicator Data'!E108</f>
        <v>NGA</v>
      </c>
      <c r="F111" s="182">
        <f>IF('Crisis Indicator Data'!Q108="x","x",('Crisis Indicator Data'!Q108/1000000))</f>
        <v>19.507999999999999</v>
      </c>
      <c r="G111" s="182">
        <f>IF('Crisis Indicator Data'!R108="x","x",('Crisis Indicator Data'!R108/1000000))</f>
        <v>15.815</v>
      </c>
      <c r="H111" s="182">
        <f>IF('Crisis Indicator Data'!S108="x","x",('Crisis Indicator Data'!S108/1000000))</f>
        <v>6.9939999999999998</v>
      </c>
      <c r="I111" s="182">
        <f>IF('Crisis Indicator Data'!T108="x","x",('Crisis Indicator Data'!T108/1000000))</f>
        <v>0.43099999999999999</v>
      </c>
      <c r="J111" s="182">
        <f>IF('Crisis Indicator Data'!U108="x","x",('Crisis Indicator Data'!U108/1000000))</f>
        <v>0</v>
      </c>
      <c r="K111" s="168">
        <f t="shared" si="9"/>
        <v>4.8</v>
      </c>
      <c r="L111" s="165">
        <f>IF(F111="x","x",(F111*1000000/VLOOKUP($C111,'Crisis Indicator Data'!$C$3:$H$198,5,FALSE)))</f>
        <v>0.45634883503321794</v>
      </c>
      <c r="M111" s="165">
        <f>IF(G111="x","x",(G111*1000000/VLOOKUP($C111,'Crisis Indicator Data'!$C$3:$H$198,5,FALSE)))</f>
        <v>0.36995882848320388</v>
      </c>
      <c r="N111" s="165">
        <f>IF(H111="x","x",(H111*1000000/VLOOKUP($C111,'Crisis Indicator Data'!$C$3:$H$198,5,FALSE)))</f>
        <v>0.16360999344998597</v>
      </c>
      <c r="O111" s="165">
        <f>IF(I111="x","x",(I111*1000000/VLOOKUP($C111,'Crisis Indicator Data'!$C$3:$H$198,5,FALSE)))</f>
        <v>1.0082343033592215E-2</v>
      </c>
      <c r="P111" s="165">
        <f>IF(J111="x","x",(J111*1000000/VLOOKUP($C111,'Crisis Indicator Data'!$C$3:$H$198,5,FALSE)))</f>
        <v>0</v>
      </c>
      <c r="Q111" s="147">
        <f t="shared" si="10"/>
        <v>3</v>
      </c>
      <c r="R111" s="147">
        <f t="shared" si="11"/>
        <v>3.9</v>
      </c>
    </row>
    <row r="112" spans="1:18" x14ac:dyDescent="0.25">
      <c r="A112" s="172" t="str">
        <f>'Crisis Indicator Data'!A109</f>
        <v>Cameroonian Refugees in Nigeria</v>
      </c>
      <c r="B112" s="173" t="str">
        <f>'Crisis Indicator Data'!B109</f>
        <v>Displacement</v>
      </c>
      <c r="C112" s="173" t="str">
        <f>'Crisis Indicator Data'!C109</f>
        <v>NGA008</v>
      </c>
      <c r="D112" s="173" t="str">
        <f>'Crisis Indicator Data'!D109</f>
        <v>Nigeria</v>
      </c>
      <c r="E112" s="173" t="str">
        <f>'Crisis Indicator Data'!E109</f>
        <v>NGA</v>
      </c>
      <c r="F112" s="182">
        <f>IF('Crisis Indicator Data'!Q109="x","x",('Crisis Indicator Data'!Q109/1000000))</f>
        <v>12.568</v>
      </c>
      <c r="G112" s="182">
        <f>IF('Crisis Indicator Data'!R109="x","x",('Crisis Indicator Data'!R109/1000000))</f>
        <v>0</v>
      </c>
      <c r="H112" s="182">
        <f>IF('Crisis Indicator Data'!S109="x","x",('Crisis Indicator Data'!S109/1000000))</f>
        <v>0.107</v>
      </c>
      <c r="I112" s="182" t="str">
        <f>IF('Crisis Indicator Data'!T109="x","x",('Crisis Indicator Data'!T109/1000000))</f>
        <v>x</v>
      </c>
      <c r="J112" s="182" t="str">
        <f>IF('Crisis Indicator Data'!U109="x","x",('Crisis Indicator Data'!U109/1000000))</f>
        <v>x</v>
      </c>
      <c r="K112" s="168">
        <f t="shared" si="9"/>
        <v>1.7</v>
      </c>
      <c r="L112" s="165">
        <f>IF(F112="x","x",(F112*1000000/VLOOKUP($C112,'Crisis Indicator Data'!$C$3:$H$198,5,FALSE)))</f>
        <v>0.99155818540433927</v>
      </c>
      <c r="M112" s="165">
        <f>IF(G112="x","x",(G112*1000000/VLOOKUP($C112,'Crisis Indicator Data'!$C$3:$H$198,5,FALSE)))</f>
        <v>0</v>
      </c>
      <c r="N112" s="165">
        <f>IF(H112="x","x",(H112*1000000/VLOOKUP($C112,'Crisis Indicator Data'!$C$3:$H$198,5,FALSE)))</f>
        <v>8.4418145956607488E-3</v>
      </c>
      <c r="O112" s="165" t="str">
        <f>IF(I112="x","x",(I112*1000000/VLOOKUP($C112,'Crisis Indicator Data'!$C$3:$H$198,5,FALSE)))</f>
        <v>x</v>
      </c>
      <c r="P112" s="165" t="str">
        <f>IF(J112="x","x",(J112*1000000/VLOOKUP($C112,'Crisis Indicator Data'!$C$3:$H$198,5,FALSE)))</f>
        <v>x</v>
      </c>
      <c r="Q112" s="147">
        <f t="shared" si="10"/>
        <v>1</v>
      </c>
      <c r="R112" s="147">
        <f t="shared" si="11"/>
        <v>1.35</v>
      </c>
    </row>
    <row r="113" spans="1:18" x14ac:dyDescent="0.25">
      <c r="A113" s="172" t="str">
        <f>'Crisis Indicator Data'!A110</f>
        <v>Socioeconomic crisis in Nicaragua</v>
      </c>
      <c r="B113" s="173" t="str">
        <f>'Crisis Indicator Data'!B110</f>
        <v>Socio-political</v>
      </c>
      <c r="C113" s="173" t="str">
        <f>'Crisis Indicator Data'!C110</f>
        <v>NIC001</v>
      </c>
      <c r="D113" s="173" t="str">
        <f>'Crisis Indicator Data'!D110</f>
        <v>Nicaragua</v>
      </c>
      <c r="E113" s="173" t="str">
        <f>'Crisis Indicator Data'!E110</f>
        <v>NIC</v>
      </c>
      <c r="F113" s="182">
        <f>IF('Crisis Indicator Data'!Q110="x","x",('Crisis Indicator Data'!Q110/1000000))</f>
        <v>6.9480000000000004</v>
      </c>
      <c r="G113" s="182">
        <f>IF('Crisis Indicator Data'!R110="x","x",('Crisis Indicator Data'!R110/1000000))</f>
        <v>0.25</v>
      </c>
      <c r="H113" s="182">
        <f>IF('Crisis Indicator Data'!S110="x","x",('Crisis Indicator Data'!S110/1000000))</f>
        <v>0</v>
      </c>
      <c r="I113" s="182">
        <f>IF('Crisis Indicator Data'!T110="x","x",('Crisis Indicator Data'!T110/1000000))</f>
        <v>0</v>
      </c>
      <c r="J113" s="182">
        <f>IF('Crisis Indicator Data'!U110="x","x",('Crisis Indicator Data'!U110/1000000))</f>
        <v>0</v>
      </c>
      <c r="K113" s="168">
        <f t="shared" si="9"/>
        <v>0</v>
      </c>
      <c r="L113" s="165">
        <f>IF(F113="x","x",(F113*1000000/VLOOKUP($C113,'Crisis Indicator Data'!$C$3:$H$198,5,FALSE)))</f>
        <v>0.96526813003612111</v>
      </c>
      <c r="M113" s="165">
        <f>IF(G113="x","x",(G113*1000000/VLOOKUP($C113,'Crisis Indicator Data'!$C$3:$H$198,5,FALSE)))</f>
        <v>3.4731869963878857E-2</v>
      </c>
      <c r="N113" s="165">
        <f>IF(H113="x","x",(H113*1000000/VLOOKUP($C113,'Crisis Indicator Data'!$C$3:$H$198,5,FALSE)))</f>
        <v>0</v>
      </c>
      <c r="O113" s="165">
        <f>IF(I113="x","x",(I113*1000000/VLOOKUP($C113,'Crisis Indicator Data'!$C$3:$H$198,5,FALSE)))</f>
        <v>0</v>
      </c>
      <c r="P113" s="165">
        <f>IF(J113="x","x",(J113*1000000/VLOOKUP($C113,'Crisis Indicator Data'!$C$3:$H$198,5,FALSE)))</f>
        <v>0</v>
      </c>
      <c r="Q113" s="147">
        <f t="shared" si="10"/>
        <v>1</v>
      </c>
      <c r="R113" s="147">
        <f t="shared" si="11"/>
        <v>0.5</v>
      </c>
    </row>
    <row r="114" spans="1:18" x14ac:dyDescent="0.25">
      <c r="A114" s="172" t="str">
        <f>'Crisis Indicator Data'!A111</f>
        <v>Complex crisis in Pakistan</v>
      </c>
      <c r="B114" s="173" t="str">
        <f>'Crisis Indicator Data'!B111</f>
        <v>Displacement,Conflict</v>
      </c>
      <c r="C114" s="173" t="str">
        <f>'Crisis Indicator Data'!C111</f>
        <v>PAK001</v>
      </c>
      <c r="D114" s="173" t="str">
        <f>'Crisis Indicator Data'!D111</f>
        <v>Pakistan</v>
      </c>
      <c r="E114" s="173" t="str">
        <f>'Crisis Indicator Data'!E111</f>
        <v>PAK</v>
      </c>
      <c r="F114" s="182">
        <f>IF('Crisis Indicator Data'!Q111="x","x",('Crisis Indicator Data'!Q111/1000000))</f>
        <v>145.21799999999999</v>
      </c>
      <c r="G114" s="182">
        <f>IF('Crisis Indicator Data'!R111="x","x",('Crisis Indicator Data'!R111/1000000))</f>
        <v>73.814999999999998</v>
      </c>
      <c r="H114" s="182">
        <f>IF('Crisis Indicator Data'!S111="x","x",('Crisis Indicator Data'!S111/1000000))</f>
        <v>18.503</v>
      </c>
      <c r="I114" s="182">
        <f>IF('Crisis Indicator Data'!T111="x","x",('Crisis Indicator Data'!T111/1000000))</f>
        <v>2.097</v>
      </c>
      <c r="J114" s="182">
        <f>IF('Crisis Indicator Data'!U111="x","x",('Crisis Indicator Data'!U111/1000000))</f>
        <v>0</v>
      </c>
      <c r="K114" s="168">
        <f t="shared" si="9"/>
        <v>5</v>
      </c>
      <c r="L114" s="165">
        <f>IF(F114="x","x",(F114*1000000/VLOOKUP($C114,'Crisis Indicator Data'!$C$3:$H$198,5,FALSE)))</f>
        <v>0.6060016775652769</v>
      </c>
      <c r="M114" s="165">
        <f>IF(G114="x","x",(G114*1000000/VLOOKUP($C114,'Crisis Indicator Data'!$C$3:$H$198,5,FALSE)))</f>
        <v>0.30803353461334626</v>
      </c>
      <c r="N114" s="165">
        <f>IF(H114="x","x",(H114*1000000/VLOOKUP($C114,'Crisis Indicator Data'!$C$3:$H$198,5,FALSE)))</f>
        <v>7.7213906264996884E-2</v>
      </c>
      <c r="O114" s="165">
        <f>IF(I114="x","x",(I114*1000000/VLOOKUP($C114,'Crisis Indicator Data'!$C$3:$H$198,5,FALSE)))</f>
        <v>8.750881556379965E-3</v>
      </c>
      <c r="P114" s="165">
        <f>IF(J114="x","x",(J114*1000000/VLOOKUP($C114,'Crisis Indicator Data'!$C$3:$H$198,5,FALSE)))</f>
        <v>0</v>
      </c>
      <c r="Q114" s="147">
        <f t="shared" si="10"/>
        <v>3</v>
      </c>
      <c r="R114" s="147">
        <f t="shared" si="11"/>
        <v>4</v>
      </c>
    </row>
    <row r="115" spans="1:18" x14ac:dyDescent="0.25">
      <c r="A115" s="172" t="str">
        <f>'Crisis Indicator Data'!A112</f>
        <v>Kashmir conflict in Pakistan</v>
      </c>
      <c r="B115" s="173" t="str">
        <f>'Crisis Indicator Data'!B112</f>
        <v>Conflict</v>
      </c>
      <c r="C115" s="173" t="str">
        <f>'Crisis Indicator Data'!C112</f>
        <v>PAK004</v>
      </c>
      <c r="D115" s="173" t="str">
        <f>'Crisis Indicator Data'!D112</f>
        <v>Pakistan</v>
      </c>
      <c r="E115" s="173" t="str">
        <f>'Crisis Indicator Data'!E112</f>
        <v>PAK</v>
      </c>
      <c r="F115" s="182">
        <f>IF('Crisis Indicator Data'!Q112="x","x",('Crisis Indicator Data'!Q112/1000000))</f>
        <v>4.3609999999999998</v>
      </c>
      <c r="G115" s="182" t="str">
        <f>IF('Crisis Indicator Data'!R112="x","x",('Crisis Indicator Data'!R112/1000000))</f>
        <v>x</v>
      </c>
      <c r="H115" s="182" t="str">
        <f>IF('Crisis Indicator Data'!S112="x","x",('Crisis Indicator Data'!S112/1000000))</f>
        <v>x</v>
      </c>
      <c r="I115" s="182" t="str">
        <f>IF('Crisis Indicator Data'!T112="x","x",('Crisis Indicator Data'!T112/1000000))</f>
        <v>x</v>
      </c>
      <c r="J115" s="182" t="str">
        <f>IF('Crisis Indicator Data'!U112="x","x",('Crisis Indicator Data'!U112/1000000))</f>
        <v>x</v>
      </c>
      <c r="K115" s="168" t="str">
        <f t="shared" si="9"/>
        <v>x</v>
      </c>
      <c r="L115" s="165">
        <f>IF(F115="x","x",(F115*1000000/VLOOKUP($C115,'Crisis Indicator Data'!$C$3:$H$198,5,FALSE)))</f>
        <v>1</v>
      </c>
      <c r="M115" s="165" t="str">
        <f>IF(G115="x","x",(G115*1000000/VLOOKUP($C115,'Crisis Indicator Data'!$C$3:$H$198,5,FALSE)))</f>
        <v>x</v>
      </c>
      <c r="N115" s="165" t="str">
        <f>IF(H115="x","x",(H115*1000000/VLOOKUP($C115,'Crisis Indicator Data'!$C$3:$H$198,5,FALSE)))</f>
        <v>x</v>
      </c>
      <c r="O115" s="165" t="str">
        <f>IF(I115="x","x",(I115*1000000/VLOOKUP($C115,'Crisis Indicator Data'!$C$3:$H$198,5,FALSE)))</f>
        <v>x</v>
      </c>
      <c r="P115" s="165" t="str">
        <f>IF(J115="x","x",(J115*1000000/VLOOKUP($C115,'Crisis Indicator Data'!$C$3:$H$198,5,FALSE)))</f>
        <v>x</v>
      </c>
      <c r="Q115" s="147" t="str">
        <f t="shared" si="10"/>
        <v>x</v>
      </c>
      <c r="R115" s="147" t="str">
        <f t="shared" si="11"/>
        <v>x</v>
      </c>
    </row>
    <row r="116" spans="1:18" x14ac:dyDescent="0.25">
      <c r="A116" s="172" t="str">
        <f>'Crisis Indicator Data'!A113</f>
        <v xml:space="preserve">Floods in Pakistan </v>
      </c>
      <c r="B116" s="173" t="str">
        <f>'Crisis Indicator Data'!B113</f>
        <v>Other seasonal event</v>
      </c>
      <c r="C116" s="173" t="str">
        <f>'Crisis Indicator Data'!C113</f>
        <v>PAK005</v>
      </c>
      <c r="D116" s="173" t="str">
        <f>'Crisis Indicator Data'!D113</f>
        <v>Pakistan</v>
      </c>
      <c r="E116" s="173" t="str">
        <f>'Crisis Indicator Data'!E113</f>
        <v>PAK</v>
      </c>
      <c r="F116" s="182">
        <f>IF('Crisis Indicator Data'!Q113="x","x",('Crisis Indicator Data'!Q113/1000000))</f>
        <v>0</v>
      </c>
      <c r="G116" s="182">
        <f>IF('Crisis Indicator Data'!R113="x","x",('Crisis Indicator Data'!R113/1000000))</f>
        <v>12.4</v>
      </c>
      <c r="H116" s="182">
        <f>IF('Crisis Indicator Data'!S113="x","x",('Crisis Indicator Data'!S113/1000000))</f>
        <v>20.57</v>
      </c>
      <c r="I116" s="182">
        <f>IF('Crisis Indicator Data'!T113="x","x",('Crisis Indicator Data'!T113/1000000))</f>
        <v>0.03</v>
      </c>
      <c r="J116" s="182">
        <f>IF('Crisis Indicator Data'!U113="x","x",('Crisis Indicator Data'!U113/1000000))</f>
        <v>0</v>
      </c>
      <c r="K116" s="168">
        <f t="shared" si="9"/>
        <v>5</v>
      </c>
      <c r="L116" s="165">
        <f>IF(F116="x","x",(F116*1000000/VLOOKUP($C116,'Crisis Indicator Data'!$C$3:$H$198,5,FALSE)))</f>
        <v>0</v>
      </c>
      <c r="M116" s="165">
        <f>IF(G116="x","x",(G116*1000000/VLOOKUP($C116,'Crisis Indicator Data'!$C$3:$H$198,5,FALSE)))</f>
        <v>0.37575757575757573</v>
      </c>
      <c r="N116" s="165">
        <f>IF(H116="x","x",(H116*1000000/VLOOKUP($C116,'Crisis Indicator Data'!$C$3:$H$198,5,FALSE)))</f>
        <v>0.62333333333333329</v>
      </c>
      <c r="O116" s="165">
        <f>IF(I116="x","x",(I116*1000000/VLOOKUP($C116,'Crisis Indicator Data'!$C$3:$H$198,5,FALSE)))</f>
        <v>9.0909090909090909E-4</v>
      </c>
      <c r="P116" s="165">
        <f>IF(J116="x","x",(J116*1000000/VLOOKUP($C116,'Crisis Indicator Data'!$C$3:$H$198,5,FALSE)))</f>
        <v>0</v>
      </c>
      <c r="Q116" s="147">
        <f t="shared" si="10"/>
        <v>3</v>
      </c>
      <c r="R116" s="147">
        <f t="shared" si="11"/>
        <v>4</v>
      </c>
    </row>
    <row r="117" spans="1:18" x14ac:dyDescent="0.25">
      <c r="A117" s="172" t="str">
        <f>'Crisis Indicator Data'!A114</f>
        <v>Venezuela displacement in Panama</v>
      </c>
      <c r="B117" s="173" t="str">
        <f>'Crisis Indicator Data'!B114</f>
        <v>Displacement</v>
      </c>
      <c r="C117" s="173" t="str">
        <f>'Crisis Indicator Data'!C114</f>
        <v>PAN002</v>
      </c>
      <c r="D117" s="173" t="str">
        <f>'Crisis Indicator Data'!D114</f>
        <v>Panama</v>
      </c>
      <c r="E117" s="173" t="str">
        <f>'Crisis Indicator Data'!E114</f>
        <v>PAN</v>
      </c>
      <c r="F117" s="182">
        <f>IF('Crisis Indicator Data'!Q114="x","x",('Crisis Indicator Data'!Q114/1000000))</f>
        <v>0</v>
      </c>
      <c r="G117" s="182">
        <f>IF('Crisis Indicator Data'!R114="x","x",('Crisis Indicator Data'!R114/1000000))</f>
        <v>2.3E-2</v>
      </c>
      <c r="H117" s="182">
        <f>IF('Crisis Indicator Data'!S114="x","x",('Crisis Indicator Data'!S114/1000000))</f>
        <v>3.5999999999999997E-2</v>
      </c>
      <c r="I117" s="182">
        <f>IF('Crisis Indicator Data'!T114="x","x",('Crisis Indicator Data'!T114/1000000))</f>
        <v>0</v>
      </c>
      <c r="J117" s="182">
        <f>IF('Crisis Indicator Data'!U114="x","x",('Crisis Indicator Data'!U114/1000000))</f>
        <v>0</v>
      </c>
      <c r="K117" s="168">
        <f t="shared" si="9"/>
        <v>0.9</v>
      </c>
      <c r="L117" s="165">
        <f>IF(F117="x","x",(F117*1000000/VLOOKUP($C117,'Crisis Indicator Data'!$C$3:$H$198,5,FALSE)))</f>
        <v>0</v>
      </c>
      <c r="M117" s="165">
        <f>IF(G117="x","x",(G117*1000000/VLOOKUP($C117,'Crisis Indicator Data'!$C$3:$H$198,5,FALSE)))</f>
        <v>0.39655172413793105</v>
      </c>
      <c r="N117" s="165">
        <f>IF(H117="x","x",(H117*1000000/VLOOKUP($C117,'Crisis Indicator Data'!$C$3:$H$198,5,FALSE)))</f>
        <v>0.62068965517241381</v>
      </c>
      <c r="O117" s="165">
        <f>IF(I117="x","x",(I117*1000000/VLOOKUP($C117,'Crisis Indicator Data'!$C$3:$H$198,5,FALSE)))</f>
        <v>0</v>
      </c>
      <c r="P117" s="165">
        <f>IF(J117="x","x",(J117*1000000/VLOOKUP($C117,'Crisis Indicator Data'!$C$3:$H$198,5,FALSE)))</f>
        <v>0</v>
      </c>
      <c r="Q117" s="147">
        <f t="shared" si="10"/>
        <v>3</v>
      </c>
      <c r="R117" s="147">
        <f t="shared" si="11"/>
        <v>1.95</v>
      </c>
    </row>
    <row r="118" spans="1:18" x14ac:dyDescent="0.25">
      <c r="A118" s="172" t="str">
        <f>'Crisis Indicator Data'!A115</f>
        <v>Venezuela displacement in Peru</v>
      </c>
      <c r="B118" s="173" t="str">
        <f>'Crisis Indicator Data'!B115</f>
        <v>Displacement</v>
      </c>
      <c r="C118" s="173" t="str">
        <f>'Crisis Indicator Data'!C115</f>
        <v>PER002</v>
      </c>
      <c r="D118" s="173" t="str">
        <f>'Crisis Indicator Data'!D115</f>
        <v>Peru</v>
      </c>
      <c r="E118" s="173" t="str">
        <f>'Crisis Indicator Data'!E115</f>
        <v>PER</v>
      </c>
      <c r="F118" s="182">
        <f>IF('Crisis Indicator Data'!Q115="x","x",('Crisis Indicator Data'!Q115/1000000))</f>
        <v>19.428999999999998</v>
      </c>
      <c r="G118" s="182">
        <f>IF('Crisis Indicator Data'!R115="x","x",('Crisis Indicator Data'!R115/1000000))</f>
        <v>13.571</v>
      </c>
      <c r="H118" s="182">
        <f>IF('Crisis Indicator Data'!S115="x","x",('Crisis Indicator Data'!S115/1000000))</f>
        <v>1.05</v>
      </c>
      <c r="I118" s="182" t="str">
        <f>IF('Crisis Indicator Data'!T115="x","x",('Crisis Indicator Data'!T115/1000000))</f>
        <v>x</v>
      </c>
      <c r="J118" s="182" t="str">
        <f>IF('Crisis Indicator Data'!U115="x","x",('Crisis Indicator Data'!U115/1000000))</f>
        <v>x</v>
      </c>
      <c r="K118" s="168">
        <f t="shared" si="9"/>
        <v>3.4</v>
      </c>
      <c r="L118" s="165">
        <f>IF(F118="x","x",(F118*1000000/VLOOKUP($C118,'Crisis Indicator Data'!$C$3:$H$198,5,FALSE)))</f>
        <v>0.57060205580029366</v>
      </c>
      <c r="M118" s="165">
        <f>IF(G118="x","x",(G118*1000000/VLOOKUP($C118,'Crisis Indicator Data'!$C$3:$H$198,5,FALSE)))</f>
        <v>0.39856093979441998</v>
      </c>
      <c r="N118" s="165">
        <f>IF(H118="x","x",(H118*1000000/VLOOKUP($C118,'Crisis Indicator Data'!$C$3:$H$198,5,FALSE)))</f>
        <v>3.0837004405286344E-2</v>
      </c>
      <c r="O118" s="165" t="str">
        <f>IF(I118="x","x",(I118*1000000/VLOOKUP($C118,'Crisis Indicator Data'!$C$3:$H$198,5,FALSE)))</f>
        <v>x</v>
      </c>
      <c r="P118" s="165" t="str">
        <f>IF(J118="x","x",(J118*1000000/VLOOKUP($C118,'Crisis Indicator Data'!$C$3:$H$198,5,FALSE)))</f>
        <v>x</v>
      </c>
      <c r="Q118" s="147">
        <f t="shared" si="10"/>
        <v>2</v>
      </c>
      <c r="R118" s="147">
        <f t="shared" si="11"/>
        <v>2.7</v>
      </c>
    </row>
    <row r="119" spans="1:18" x14ac:dyDescent="0.25">
      <c r="A119" s="172" t="str">
        <f>'Crisis Indicator Data'!A116</f>
        <v>Mindanao conflict</v>
      </c>
      <c r="B119" s="173" t="str">
        <f>'Crisis Indicator Data'!B116</f>
        <v>Conflict,Violence</v>
      </c>
      <c r="C119" s="173" t="str">
        <f>'Crisis Indicator Data'!C116</f>
        <v>PHL003</v>
      </c>
      <c r="D119" s="173" t="str">
        <f>'Crisis Indicator Data'!D116</f>
        <v>Philippines</v>
      </c>
      <c r="E119" s="173" t="str">
        <f>'Crisis Indicator Data'!E116</f>
        <v>PHL</v>
      </c>
      <c r="F119" s="182">
        <f>IF('Crisis Indicator Data'!Q116="x","x",('Crisis Indicator Data'!Q116/1000000))</f>
        <v>26.091999999999999</v>
      </c>
      <c r="G119" s="182">
        <f>IF('Crisis Indicator Data'!R116="x","x",('Crisis Indicator Data'!R116/1000000))</f>
        <v>0</v>
      </c>
      <c r="H119" s="182">
        <f>IF('Crisis Indicator Data'!S116="x","x",('Crisis Indicator Data'!S116/1000000))</f>
        <v>0.13300000000000001</v>
      </c>
      <c r="I119" s="182" t="str">
        <f>IF('Crisis Indicator Data'!T116="x","x",('Crisis Indicator Data'!T116/1000000))</f>
        <v>x</v>
      </c>
      <c r="J119" s="182" t="str">
        <f>IF('Crisis Indicator Data'!U116="x","x",('Crisis Indicator Data'!U116/1000000))</f>
        <v>x</v>
      </c>
      <c r="K119" s="168">
        <f t="shared" si="9"/>
        <v>1.9</v>
      </c>
      <c r="L119" s="165">
        <f>IF(F119="x","x",(F119*1000000/VLOOKUP($C119,'Crisis Indicator Data'!$C$3:$H$198,5,FALSE)))</f>
        <v>0.99390522626847477</v>
      </c>
      <c r="M119" s="165">
        <f>IF(G119="x","x",(G119*1000000/VLOOKUP($C119,'Crisis Indicator Data'!$C$3:$H$198,5,FALSE)))</f>
        <v>0</v>
      </c>
      <c r="N119" s="165">
        <f>IF(H119="x","x",(H119*1000000/VLOOKUP($C119,'Crisis Indicator Data'!$C$3:$H$198,5,FALSE)))</f>
        <v>5.0662806643303367E-3</v>
      </c>
      <c r="O119" s="165" t="str">
        <f>IF(I119="x","x",(I119*1000000/VLOOKUP($C119,'Crisis Indicator Data'!$C$3:$H$198,5,FALSE)))</f>
        <v>x</v>
      </c>
      <c r="P119" s="165" t="str">
        <f>IF(J119="x","x",(J119*1000000/VLOOKUP($C119,'Crisis Indicator Data'!$C$3:$H$198,5,FALSE)))</f>
        <v>x</v>
      </c>
      <c r="Q119" s="147">
        <f t="shared" si="10"/>
        <v>1</v>
      </c>
      <c r="R119" s="147">
        <f t="shared" si="11"/>
        <v>1.45</v>
      </c>
    </row>
    <row r="120" spans="1:18" x14ac:dyDescent="0.25">
      <c r="A120" s="172" t="str">
        <f>'Crisis Indicator Data'!A117</f>
        <v>Highlands Violence</v>
      </c>
      <c r="B120" s="173" t="str">
        <f>'Crisis Indicator Data'!B117</f>
        <v>Earthquake</v>
      </c>
      <c r="C120" s="173" t="str">
        <f>'Crisis Indicator Data'!C117</f>
        <v>PNG003</v>
      </c>
      <c r="D120" s="173" t="str">
        <f>'Crisis Indicator Data'!D117</f>
        <v>Papua New Guinea</v>
      </c>
      <c r="E120" s="173" t="str">
        <f>'Crisis Indicator Data'!E117</f>
        <v>PNG</v>
      </c>
      <c r="F120" s="182">
        <f>IF('Crisis Indicator Data'!Q117="x","x",('Crisis Indicator Data'!Q117/1000000))</f>
        <v>2.59</v>
      </c>
      <c r="G120" s="182">
        <f>IF('Crisis Indicator Data'!R117="x","x",('Crisis Indicator Data'!R117/1000000))</f>
        <v>0</v>
      </c>
      <c r="H120" s="182">
        <f>IF('Crisis Indicator Data'!S117="x","x",('Crisis Indicator Data'!S117/1000000))</f>
        <v>0.23300000000000001</v>
      </c>
      <c r="I120" s="182">
        <f>IF('Crisis Indicator Data'!T117="x","x",('Crisis Indicator Data'!T117/1000000))</f>
        <v>3.2000000000000001E-2</v>
      </c>
      <c r="J120" s="182">
        <f>IF('Crisis Indicator Data'!U117="x","x",('Crisis Indicator Data'!U117/1000000))</f>
        <v>0</v>
      </c>
      <c r="K120" s="168">
        <f t="shared" si="9"/>
        <v>2.4</v>
      </c>
      <c r="L120" s="165">
        <f>IF(F120="x","x",(F120*1000000/VLOOKUP($C120,'Crisis Indicator Data'!$C$3:$H$198,5,FALSE)))</f>
        <v>0.90718038528896672</v>
      </c>
      <c r="M120" s="165">
        <f>IF(G120="x","x",(G120*1000000/VLOOKUP($C120,'Crisis Indicator Data'!$C$3:$H$198,5,FALSE)))</f>
        <v>0</v>
      </c>
      <c r="N120" s="165">
        <f>IF(H120="x","x",(H120*1000000/VLOOKUP($C120,'Crisis Indicator Data'!$C$3:$H$198,5,FALSE)))</f>
        <v>8.1611208406304731E-2</v>
      </c>
      <c r="O120" s="165">
        <f>IF(I120="x","x",(I120*1000000/VLOOKUP($C120,'Crisis Indicator Data'!$C$3:$H$198,5,FALSE)))</f>
        <v>1.1208406304728547E-2</v>
      </c>
      <c r="P120" s="165">
        <f>IF(J120="x","x",(J120*1000000/VLOOKUP($C120,'Crisis Indicator Data'!$C$3:$H$198,5,FALSE)))</f>
        <v>0</v>
      </c>
      <c r="Q120" s="147">
        <f t="shared" si="10"/>
        <v>3</v>
      </c>
      <c r="R120" s="147">
        <f t="shared" si="11"/>
        <v>2.7</v>
      </c>
    </row>
    <row r="121" spans="1:18" x14ac:dyDescent="0.25">
      <c r="A121" s="172" t="str">
        <f>'Crisis Indicator Data'!A118</f>
        <v>Displacement from Russia-Ukraine conflict in Poland</v>
      </c>
      <c r="B121" s="173" t="str">
        <f>'Crisis Indicator Data'!B118</f>
        <v>Displacement,Conflict</v>
      </c>
      <c r="C121" s="173" t="str">
        <f>'Crisis Indicator Data'!C118</f>
        <v>POL002</v>
      </c>
      <c r="D121" s="173" t="str">
        <f>'Crisis Indicator Data'!D118</f>
        <v>Poland</v>
      </c>
      <c r="E121" s="173" t="str">
        <f>'Crisis Indicator Data'!E118</f>
        <v>POL</v>
      </c>
      <c r="F121" s="182">
        <f>IF('Crisis Indicator Data'!Q118="x","x",('Crisis Indicator Data'!Q118/1000000))</f>
        <v>37.561999999999998</v>
      </c>
      <c r="G121" s="182">
        <f>IF('Crisis Indicator Data'!R118="x","x",('Crisis Indicator Data'!R118/1000000))</f>
        <v>0</v>
      </c>
      <c r="H121" s="182">
        <f>IF('Crisis Indicator Data'!S118="x","x",('Crisis Indicator Data'!S118/1000000))</f>
        <v>0.95899999999999996</v>
      </c>
      <c r="I121" s="182" t="str">
        <f>IF('Crisis Indicator Data'!T118="x","x",('Crisis Indicator Data'!T118/1000000))</f>
        <v>x</v>
      </c>
      <c r="J121" s="182" t="str">
        <f>IF('Crisis Indicator Data'!U118="x","x",('Crisis Indicator Data'!U118/1000000))</f>
        <v>x</v>
      </c>
      <c r="K121" s="168">
        <f t="shared" si="9"/>
        <v>3.3</v>
      </c>
      <c r="L121" s="165">
        <f>IF(F121="x","x",(F121*1000000/VLOOKUP($C121,'Crisis Indicator Data'!$C$3:$H$198,5,FALSE)))</f>
        <v>0.97510448846083952</v>
      </c>
      <c r="M121" s="165">
        <f>IF(G121="x","x",(G121*1000000/VLOOKUP($C121,'Crisis Indicator Data'!$C$3:$H$198,5,FALSE)))</f>
        <v>0</v>
      </c>
      <c r="N121" s="165">
        <f>IF(H121="x","x",(H121*1000000/VLOOKUP($C121,'Crisis Indicator Data'!$C$3:$H$198,5,FALSE)))</f>
        <v>2.4895511539160458E-2</v>
      </c>
      <c r="O121" s="165" t="str">
        <f>IF(I121="x","x",(I121*1000000/VLOOKUP($C121,'Crisis Indicator Data'!$C$3:$H$198,5,FALSE)))</f>
        <v>x</v>
      </c>
      <c r="P121" s="165" t="str">
        <f>IF(J121="x","x",(J121*1000000/VLOOKUP($C121,'Crisis Indicator Data'!$C$3:$H$198,5,FALSE)))</f>
        <v>x</v>
      </c>
      <c r="Q121" s="147">
        <f t="shared" si="10"/>
        <v>1</v>
      </c>
      <c r="R121" s="147">
        <f t="shared" si="11"/>
        <v>2.15</v>
      </c>
    </row>
    <row r="122" spans="1:18" x14ac:dyDescent="0.25">
      <c r="A122" s="172" t="str">
        <f>'Crisis Indicator Data'!A119</f>
        <v>Complex crisis in DPRK</v>
      </c>
      <c r="B122" s="173" t="str">
        <f>'Crisis Indicator Data'!B119</f>
        <v>Socio-political,Floods,Other seasonal event,Food Security</v>
      </c>
      <c r="C122" s="173" t="str">
        <f>'Crisis Indicator Data'!C119</f>
        <v>PRK001</v>
      </c>
      <c r="D122" s="173" t="str">
        <f>'Crisis Indicator Data'!D119</f>
        <v>DPRK</v>
      </c>
      <c r="E122" s="173" t="str">
        <f>'Crisis Indicator Data'!E119</f>
        <v>PRK</v>
      </c>
      <c r="F122" s="182">
        <f>IF('Crisis Indicator Data'!Q119="x","x",('Crisis Indicator Data'!Q119/1000000))</f>
        <v>0</v>
      </c>
      <c r="G122" s="182">
        <f>IF('Crisis Indicator Data'!R119="x","x",('Crisis Indicator Data'!R119/1000000))</f>
        <v>15.254</v>
      </c>
      <c r="H122" s="182">
        <f>IF('Crisis Indicator Data'!S119="x","x",('Crisis Indicator Data'!S119/1000000))</f>
        <v>4.97</v>
      </c>
      <c r="I122" s="182">
        <f>IF('Crisis Indicator Data'!T119="x","x",('Crisis Indicator Data'!T119/1000000))</f>
        <v>5.4589999999999996</v>
      </c>
      <c r="J122" s="182">
        <f>IF('Crisis Indicator Data'!U119="x","x",('Crisis Indicator Data'!U119/1000000))</f>
        <v>0</v>
      </c>
      <c r="K122" s="168">
        <f t="shared" si="9"/>
        <v>5</v>
      </c>
      <c r="L122" s="165">
        <f>IF(F122="x","x",(F122*1000000/VLOOKUP($C122,'Crisis Indicator Data'!$C$3:$H$198,5,FALSE)))</f>
        <v>0</v>
      </c>
      <c r="M122" s="165">
        <f>IF(G122="x","x",(G122*1000000/VLOOKUP($C122,'Crisis Indicator Data'!$C$3:$H$198,5,FALSE)))</f>
        <v>0.58283661928778852</v>
      </c>
      <c r="N122" s="165">
        <f>IF(H122="x","x",(H122*1000000/VLOOKUP($C122,'Crisis Indicator Data'!$C$3:$H$198,5,FALSE)))</f>
        <v>0.18989760048907228</v>
      </c>
      <c r="O122" s="165">
        <f>IF(I122="x","x",(I122*1000000/VLOOKUP($C122,'Crisis Indicator Data'!$C$3:$H$198,5,FALSE)))</f>
        <v>0.20858169035610577</v>
      </c>
      <c r="P122" s="165">
        <f>IF(J122="x","x",(J122*1000000/VLOOKUP($C122,'Crisis Indicator Data'!$C$3:$H$198,5,FALSE)))</f>
        <v>0</v>
      </c>
      <c r="Q122" s="147">
        <f t="shared" si="10"/>
        <v>4</v>
      </c>
      <c r="R122" s="147">
        <f t="shared" si="11"/>
        <v>4.5</v>
      </c>
    </row>
    <row r="123" spans="1:18" x14ac:dyDescent="0.25">
      <c r="A123" s="172" t="str">
        <f>'Crisis Indicator Data'!A120</f>
        <v>Conflict in Palestine</v>
      </c>
      <c r="B123" s="173" t="str">
        <f>'Crisis Indicator Data'!B120</f>
        <v>Conflict,Socio-political,Violence</v>
      </c>
      <c r="C123" s="173" t="str">
        <f>'Crisis Indicator Data'!C120</f>
        <v>PSE002</v>
      </c>
      <c r="D123" s="173" t="str">
        <f>'Crisis Indicator Data'!D120</f>
        <v>Palestine</v>
      </c>
      <c r="E123" s="173" t="str">
        <f>'Crisis Indicator Data'!E120</f>
        <v>PSE</v>
      </c>
      <c r="F123" s="182">
        <f>IF('Crisis Indicator Data'!Q120="x","x",('Crisis Indicator Data'!Q120/1000000))</f>
        <v>0.84099999999999997</v>
      </c>
      <c r="G123" s="182">
        <f>IF('Crisis Indicator Data'!R120="x","x",('Crisis Indicator Data'!R120/1000000))</f>
        <v>1.5429999999999999</v>
      </c>
      <c r="H123" s="182">
        <f>IF('Crisis Indicator Data'!S120="x","x",('Crisis Indicator Data'!S120/1000000))</f>
        <v>1.837</v>
      </c>
      <c r="I123" s="182">
        <f>IF('Crisis Indicator Data'!T120="x","x",('Crisis Indicator Data'!T120/1000000))</f>
        <v>1.115</v>
      </c>
      <c r="J123" s="182">
        <f>IF('Crisis Indicator Data'!U120="x","x",('Crisis Indicator Data'!U120/1000000))</f>
        <v>0.14799999999999999</v>
      </c>
      <c r="K123" s="168">
        <f t="shared" si="9"/>
        <v>4.2</v>
      </c>
      <c r="L123" s="165">
        <f>IF(F123="x","x",(F123*1000000/VLOOKUP($C123,'Crisis Indicator Data'!$C$3:$H$198,5,FALSE)))</f>
        <v>0.15338318438810869</v>
      </c>
      <c r="M123" s="165">
        <f>IF(G123="x","x",(G123*1000000/VLOOKUP($C123,'Crisis Indicator Data'!$C$3:$H$198,5,FALSE)))</f>
        <v>0.28141528360386647</v>
      </c>
      <c r="N123" s="165">
        <f>IF(H123="x","x",(H123*1000000/VLOOKUP($C123,'Crisis Indicator Data'!$C$3:$H$198,5,FALSE)))</f>
        <v>0.33503556447200439</v>
      </c>
      <c r="O123" s="165">
        <f>IF(I123="x","x",(I123*1000000/VLOOKUP($C123,'Crisis Indicator Data'!$C$3:$H$198,5,FALSE)))</f>
        <v>0.20335582710195149</v>
      </c>
      <c r="P123" s="165">
        <f>IF(J123="x","x",(J123*1000000/VLOOKUP($C123,'Crisis Indicator Data'!$C$3:$H$198,5,FALSE)))</f>
        <v>2.6992522341783697E-2</v>
      </c>
      <c r="Q123" s="147">
        <f t="shared" si="10"/>
        <v>4</v>
      </c>
      <c r="R123" s="147">
        <f t="shared" si="11"/>
        <v>4.0999999999999996</v>
      </c>
    </row>
    <row r="124" spans="1:18" x14ac:dyDescent="0.25">
      <c r="A124" s="172" t="str">
        <f>'Crisis Indicator Data'!A121</f>
        <v>Conflict in West Bank</v>
      </c>
      <c r="B124" s="173" t="str">
        <f>'Crisis Indicator Data'!B121</f>
        <v>Conflict,Displacement,Socio-political,Violence</v>
      </c>
      <c r="C124" s="173" t="str">
        <f>'Crisis Indicator Data'!C121</f>
        <v>PSE003</v>
      </c>
      <c r="D124" s="173" t="str">
        <f>'Crisis Indicator Data'!D121</f>
        <v>Palestine</v>
      </c>
      <c r="E124" s="173" t="str">
        <f>'Crisis Indicator Data'!E121</f>
        <v>PSE</v>
      </c>
      <c r="F124" s="182">
        <f>IF('Crisis Indicator Data'!Q121="x","x",('Crisis Indicator Data'!Q121/1000000))</f>
        <v>0.81399999999999995</v>
      </c>
      <c r="G124" s="182">
        <f>IF('Crisis Indicator Data'!R121="x","x",('Crisis Indicator Data'!R121/1000000))</f>
        <v>1.5429999999999999</v>
      </c>
      <c r="H124" s="182">
        <f>IF('Crisis Indicator Data'!S121="x","x",('Crisis Indicator Data'!S121/1000000))</f>
        <v>0.75600000000000001</v>
      </c>
      <c r="I124" s="182">
        <f>IF('Crisis Indicator Data'!T121="x","x",('Crisis Indicator Data'!T121/1000000))</f>
        <v>0.108</v>
      </c>
      <c r="J124" s="182">
        <f>IF('Crisis Indicator Data'!U121="x","x",('Crisis Indicator Data'!U121/1000000))</f>
        <v>3.5999999999999997E-2</v>
      </c>
      <c r="K124" s="168">
        <f t="shared" si="9"/>
        <v>3.3</v>
      </c>
      <c r="L124" s="165">
        <f>IF(F124="x","x",(F124*1000000/VLOOKUP($C124,'Crisis Indicator Data'!$C$3:$H$198,5,FALSE)))</f>
        <v>0.24992324224746698</v>
      </c>
      <c r="M124" s="165">
        <f>IF(G124="x","x",(G124*1000000/VLOOKUP($C124,'Crisis Indicator Data'!$C$3:$H$198,5,FALSE)))</f>
        <v>0.47374884863371203</v>
      </c>
      <c r="N124" s="165">
        <f>IF(H124="x","x",(H124*1000000/VLOOKUP($C124,'Crisis Indicator Data'!$C$3:$H$198,5,FALSE)))</f>
        <v>0.23211544365980963</v>
      </c>
      <c r="O124" s="165">
        <f>IF(I124="x","x",(I124*1000000/VLOOKUP($C124,'Crisis Indicator Data'!$C$3:$H$198,5,FALSE)))</f>
        <v>3.3159349094258522E-2</v>
      </c>
      <c r="P124" s="165">
        <f>IF(J124="x","x",(J124*1000000/VLOOKUP($C124,'Crisis Indicator Data'!$C$3:$H$198,5,FALSE)))</f>
        <v>1.1053116364752841E-2</v>
      </c>
      <c r="Q124" s="147">
        <f t="shared" si="10"/>
        <v>3</v>
      </c>
      <c r="R124" s="147">
        <f t="shared" si="11"/>
        <v>3.15</v>
      </c>
    </row>
    <row r="125" spans="1:18" x14ac:dyDescent="0.25">
      <c r="A125" s="172" t="str">
        <f>'Crisis Indicator Data'!A122</f>
        <v>Conflict in Gaza</v>
      </c>
      <c r="B125" s="173" t="str">
        <f>'Crisis Indicator Data'!B122</f>
        <v>Conflict,Displacement,Socio-political,Violence</v>
      </c>
      <c r="C125" s="173" t="str">
        <f>'Crisis Indicator Data'!C122</f>
        <v>PSE004</v>
      </c>
      <c r="D125" s="173" t="str">
        <f>'Crisis Indicator Data'!D122</f>
        <v>Palestine</v>
      </c>
      <c r="E125" s="173" t="str">
        <f>'Crisis Indicator Data'!E122</f>
        <v>PSE</v>
      </c>
      <c r="F125" s="182">
        <f>IF('Crisis Indicator Data'!Q122="x","x",('Crisis Indicator Data'!Q122/1000000))</f>
        <v>2.7E-2</v>
      </c>
      <c r="G125" s="182">
        <f>IF('Crisis Indicator Data'!R122="x","x",('Crisis Indicator Data'!R122/1000000))</f>
        <v>0</v>
      </c>
      <c r="H125" s="182">
        <f>IF('Crisis Indicator Data'!S122="x","x",('Crisis Indicator Data'!S122/1000000))</f>
        <v>1.081</v>
      </c>
      <c r="I125" s="182">
        <f>IF('Crisis Indicator Data'!T122="x","x",('Crisis Indicator Data'!T122/1000000))</f>
        <v>1.0069999999999999</v>
      </c>
      <c r="J125" s="182">
        <f>IF('Crisis Indicator Data'!U122="x","x",('Crisis Indicator Data'!U122/1000000))</f>
        <v>0.112</v>
      </c>
      <c r="K125" s="168">
        <f t="shared" si="9"/>
        <v>3.9</v>
      </c>
      <c r="L125" s="165">
        <f>IF(F125="x","x",(F125*1000000/VLOOKUP($C125,'Crisis Indicator Data'!$C$3:$H$198,5,FALSE)))</f>
        <v>1.2123933542882801E-2</v>
      </c>
      <c r="M125" s="165">
        <f>IF(G125="x","x",(G125*1000000/VLOOKUP($C125,'Crisis Indicator Data'!$C$3:$H$198,5,FALSE)))</f>
        <v>0</v>
      </c>
      <c r="N125" s="165">
        <f>IF(H125="x","x",(H125*1000000/VLOOKUP($C125,'Crisis Indicator Data'!$C$3:$H$198,5,FALSE)))</f>
        <v>0.48540637629097438</v>
      </c>
      <c r="O125" s="165">
        <f>IF(I125="x","x",(I125*1000000/VLOOKUP($C125,'Crisis Indicator Data'!$C$3:$H$198,5,FALSE)))</f>
        <v>0.45217781769196225</v>
      </c>
      <c r="P125" s="165">
        <f>IF(J125="x","x",(J125*1000000/VLOOKUP($C125,'Crisis Indicator Data'!$C$3:$H$198,5,FALSE)))</f>
        <v>5.0291872474180509E-2</v>
      </c>
      <c r="Q125" s="147">
        <f t="shared" si="10"/>
        <v>5</v>
      </c>
      <c r="R125" s="147">
        <f t="shared" si="11"/>
        <v>4.45</v>
      </c>
    </row>
    <row r="126" spans="1:18" x14ac:dyDescent="0.25">
      <c r="A126" s="172" t="str">
        <f>'Crisis Indicator Data'!A123</f>
        <v>Lake Chad basin regional crisis</v>
      </c>
      <c r="B126" s="173">
        <f>'Crisis Indicator Data'!B123</f>
        <v>0</v>
      </c>
      <c r="C126" s="173" t="str">
        <f>'Crisis Indicator Data'!C123</f>
        <v>REG001</v>
      </c>
      <c r="D126" s="173" t="str">
        <f>'Crisis Indicator Data'!D123</f>
        <v>Nigeria,Niger,Chad,Cameroon</v>
      </c>
      <c r="E126" s="173" t="str">
        <f>'Crisis Indicator Data'!E123</f>
        <v>NGA,NER,TCD,CMR</v>
      </c>
      <c r="F126" s="182">
        <f>IF('Crisis Indicator Data'!Q123="x","x",('Crisis Indicator Data'!Q123/1000000))</f>
        <v>10.439</v>
      </c>
      <c r="G126" s="182">
        <f>IF('Crisis Indicator Data'!R123="x","x",('Crisis Indicator Data'!R123/1000000))</f>
        <v>0</v>
      </c>
      <c r="H126" s="182">
        <f>IF('Crisis Indicator Data'!S123="x","x",('Crisis Indicator Data'!S123/1000000))</f>
        <v>5.819</v>
      </c>
      <c r="I126" s="182">
        <f>IF('Crisis Indicator Data'!T123="x","x",('Crisis Indicator Data'!T123/1000000))</f>
        <v>4.4059999999999997</v>
      </c>
      <c r="J126" s="182">
        <f>IF('Crisis Indicator Data'!U123="x","x",('Crisis Indicator Data'!U123/1000000))</f>
        <v>0.874</v>
      </c>
      <c r="K126" s="168">
        <f t="shared" si="9"/>
        <v>5</v>
      </c>
      <c r="L126" s="165">
        <f>IF(F126="x","x",(F126*1000000/VLOOKUP($C126,'Crisis Indicator Data'!$C$3:$H$198,5,FALSE)))</f>
        <v>0.48467824310520941</v>
      </c>
      <c r="M126" s="165">
        <f>IF(G126="x","x",(G126*1000000/VLOOKUP($C126,'Crisis Indicator Data'!$C$3:$H$198,5,FALSE)))</f>
        <v>0</v>
      </c>
      <c r="N126" s="165">
        <f>IF(H126="x","x",(H126*1000000/VLOOKUP($C126,'Crisis Indicator Data'!$C$3:$H$198,5,FALSE)))</f>
        <v>0.27017364657814097</v>
      </c>
      <c r="O126" s="165">
        <f>IF(I126="x","x",(I126*1000000/VLOOKUP($C126,'Crisis Indicator Data'!$C$3:$H$198,5,FALSE)))</f>
        <v>0.20456866932862847</v>
      </c>
      <c r="P126" s="165">
        <f>IF(J126="x","x",(J126*1000000/VLOOKUP($C126,'Crisis Indicator Data'!$C$3:$H$198,5,FALSE)))</f>
        <v>4.0579440988021173E-2</v>
      </c>
      <c r="Q126" s="147">
        <f t="shared" si="10"/>
        <v>4</v>
      </c>
      <c r="R126" s="147">
        <f t="shared" si="11"/>
        <v>4.5</v>
      </c>
    </row>
    <row r="127" spans="1:18" x14ac:dyDescent="0.25">
      <c r="A127" s="172" t="str">
        <f>'Crisis Indicator Data'!A124</f>
        <v>Venezuela Regional Crisis</v>
      </c>
      <c r="B127" s="173">
        <f>'Crisis Indicator Data'!B124</f>
        <v>0</v>
      </c>
      <c r="C127" s="173" t="str">
        <f>'Crisis Indicator Data'!C124</f>
        <v>REG002</v>
      </c>
      <c r="D127" s="173" t="str">
        <f>'Crisis Indicator Data'!D124</f>
        <v>Venezuela,Brazil,Colombia,Ecuador,Peru,Trinidad and Tobago,Chile,Dominican Republic,Panama</v>
      </c>
      <c r="E127" s="173" t="str">
        <f>'Crisis Indicator Data'!E124</f>
        <v>VEN,BRA,COL,ECU,PER,TTO,CHL,DOM,PAN</v>
      </c>
      <c r="F127" s="182">
        <f>IF('Crisis Indicator Data'!Q124="x","x",('Crisis Indicator Data'!Q124/1000000))</f>
        <v>149.809</v>
      </c>
      <c r="G127" s="182">
        <f>IF('Crisis Indicator Data'!R124="x","x",('Crisis Indicator Data'!R124/1000000))</f>
        <v>37.651000000000003</v>
      </c>
      <c r="H127" s="182">
        <f>IF('Crisis Indicator Data'!S124="x","x",('Crisis Indicator Data'!S124/1000000))</f>
        <v>26.943000000000001</v>
      </c>
      <c r="I127" s="182">
        <f>IF('Crisis Indicator Data'!T124="x","x",('Crisis Indicator Data'!T124/1000000))</f>
        <v>0</v>
      </c>
      <c r="J127" s="182">
        <f>IF('Crisis Indicator Data'!U124="x","x",('Crisis Indicator Data'!U124/1000000))</f>
        <v>0</v>
      </c>
      <c r="K127" s="168">
        <f t="shared" si="9"/>
        <v>5</v>
      </c>
      <c r="L127" s="165">
        <f>IF(F127="x","x",(F127*1000000/VLOOKUP($C127,'Crisis Indicator Data'!$C$3:$H$198,5,FALSE)))</f>
        <v>0.69872948946371771</v>
      </c>
      <c r="M127" s="165">
        <f>IF(G127="x","x",(G127*1000000/VLOOKUP($C127,'Crisis Indicator Data'!$C$3:$H$198,5,FALSE)))</f>
        <v>0.17560936931558474</v>
      </c>
      <c r="N127" s="165">
        <f>IF(H127="x","x",(H127*1000000/VLOOKUP($C127,'Crisis Indicator Data'!$C$3:$H$198,5,FALSE)))</f>
        <v>0.12566580535629332</v>
      </c>
      <c r="O127" s="165">
        <f>IF(I127="x","x",(I127*1000000/VLOOKUP($C127,'Crisis Indicator Data'!$C$3:$H$198,5,FALSE)))</f>
        <v>0</v>
      </c>
      <c r="P127" s="165">
        <f>IF(J127="x","x",(J127*1000000/VLOOKUP($C127,'Crisis Indicator Data'!$C$3:$H$198,5,FALSE)))</f>
        <v>0</v>
      </c>
      <c r="Q127" s="147">
        <f t="shared" si="10"/>
        <v>3</v>
      </c>
      <c r="R127" s="147">
        <f t="shared" si="11"/>
        <v>4</v>
      </c>
    </row>
    <row r="128" spans="1:18" x14ac:dyDescent="0.25">
      <c r="A128" s="172" t="str">
        <f>'Crisis Indicator Data'!A125</f>
        <v>Regional Kashmir conflict</v>
      </c>
      <c r="B128" s="173">
        <f>'Crisis Indicator Data'!B125</f>
        <v>0</v>
      </c>
      <c r="C128" s="173" t="str">
        <f>'Crisis Indicator Data'!C125</f>
        <v>REG003</v>
      </c>
      <c r="D128" s="173" t="str">
        <f>'Crisis Indicator Data'!D125</f>
        <v>India,Pakistan</v>
      </c>
      <c r="E128" s="173" t="str">
        <f>'Crisis Indicator Data'!E125</f>
        <v>IND,PAK</v>
      </c>
      <c r="F128" s="182">
        <f>IF('Crisis Indicator Data'!Q125="x","x",('Crisis Indicator Data'!Q125/1000000))</f>
        <v>19.36</v>
      </c>
      <c r="G128" s="182" t="str">
        <f>IF('Crisis Indicator Data'!R125="x","x",('Crisis Indicator Data'!R125/1000000))</f>
        <v>x</v>
      </c>
      <c r="H128" s="182" t="str">
        <f>IF('Crisis Indicator Data'!S125="x","x",('Crisis Indicator Data'!S125/1000000))</f>
        <v>x</v>
      </c>
      <c r="I128" s="182" t="str">
        <f>IF('Crisis Indicator Data'!T125="x","x",('Crisis Indicator Data'!T125/1000000))</f>
        <v>x</v>
      </c>
      <c r="J128" s="182" t="str">
        <f>IF('Crisis Indicator Data'!U125="x","x",('Crisis Indicator Data'!U125/1000000))</f>
        <v>x</v>
      </c>
      <c r="K128" s="168" t="str">
        <f t="shared" si="9"/>
        <v>x</v>
      </c>
      <c r="L128" s="165">
        <f>IF(F128="x","x",(F128*1000000/VLOOKUP($C128,'Crisis Indicator Data'!$C$3:$H$198,5,FALSE)))</f>
        <v>1</v>
      </c>
      <c r="M128" s="165" t="str">
        <f>IF(G128="x","x",(G128*1000000/VLOOKUP($C128,'Crisis Indicator Data'!$C$3:$H$198,5,FALSE)))</f>
        <v>x</v>
      </c>
      <c r="N128" s="165" t="str">
        <f>IF(H128="x","x",(H128*1000000/VLOOKUP($C128,'Crisis Indicator Data'!$C$3:$H$198,5,FALSE)))</f>
        <v>x</v>
      </c>
      <c r="O128" s="165" t="str">
        <f>IF(I128="x","x",(I128*1000000/VLOOKUP($C128,'Crisis Indicator Data'!$C$3:$H$198,5,FALSE)))</f>
        <v>x</v>
      </c>
      <c r="P128" s="165" t="str">
        <f>IF(J128="x","x",(J128*1000000/VLOOKUP($C128,'Crisis Indicator Data'!$C$3:$H$198,5,FALSE)))</f>
        <v>x</v>
      </c>
      <c r="Q128" s="147" t="str">
        <f t="shared" si="10"/>
        <v>x</v>
      </c>
      <c r="R128" s="147" t="str">
        <f t="shared" si="11"/>
        <v>x</v>
      </c>
    </row>
    <row r="129" spans="1:18" x14ac:dyDescent="0.25">
      <c r="A129" s="172" t="str">
        <f>'Crisis Indicator Data'!A126</f>
        <v>Syrian Regional Crisis</v>
      </c>
      <c r="B129" s="173">
        <f>'Crisis Indicator Data'!B126</f>
        <v>0</v>
      </c>
      <c r="C129" s="173" t="str">
        <f>'Crisis Indicator Data'!C126</f>
        <v>REG004</v>
      </c>
      <c r="D129" s="173" t="str">
        <f>'Crisis Indicator Data'!D126</f>
        <v>Syria,Türkiye,Iraq,Egypt,Jordan,Lebanon</v>
      </c>
      <c r="E129" s="173" t="str">
        <f>'Crisis Indicator Data'!E126</f>
        <v>SYR,TUR,IRQ,EGY,JOR,LBN</v>
      </c>
      <c r="F129" s="182">
        <f>IF('Crisis Indicator Data'!Q126="x","x",('Crisis Indicator Data'!Q126/1000000))</f>
        <v>62.061999999999998</v>
      </c>
      <c r="G129" s="182">
        <f>IF('Crisis Indicator Data'!R126="x","x",('Crisis Indicator Data'!R126/1000000))</f>
        <v>13.93</v>
      </c>
      <c r="H129" s="182">
        <f>IF('Crisis Indicator Data'!S126="x","x",('Crisis Indicator Data'!S126/1000000))</f>
        <v>14.167</v>
      </c>
      <c r="I129" s="182">
        <f>IF('Crisis Indicator Data'!T126="x","x",('Crisis Indicator Data'!T126/1000000))</f>
        <v>6.2539999999999996</v>
      </c>
      <c r="J129" s="182">
        <f>IF('Crisis Indicator Data'!U126="x","x",('Crisis Indicator Data'!U126/1000000))</f>
        <v>0.127</v>
      </c>
      <c r="K129" s="168">
        <f t="shared" si="9"/>
        <v>5</v>
      </c>
      <c r="L129" s="165">
        <f>IF(F129="x","x",(F129*1000000/VLOOKUP($C129,'Crisis Indicator Data'!$C$3:$H$198,5,FALSE)))</f>
        <v>0.64286306194323595</v>
      </c>
      <c r="M129" s="165">
        <f>IF(G129="x","x",(G129*1000000/VLOOKUP($C129,'Crisis Indicator Data'!$C$3:$H$198,5,FALSE)))</f>
        <v>0.14429252123472136</v>
      </c>
      <c r="N129" s="165">
        <f>IF(H129="x","x",(H129*1000000/VLOOKUP($C129,'Crisis Indicator Data'!$C$3:$H$198,5,FALSE)))</f>
        <v>0.14674746219183757</v>
      </c>
      <c r="O129" s="165">
        <f>IF(I129="x","x",(I129*1000000/VLOOKUP($C129,'Crisis Indicator Data'!$C$3:$H$198,5,FALSE)))</f>
        <v>6.4781437746012013E-2</v>
      </c>
      <c r="P129" s="165">
        <f>IF(J129="x","x",(J129*1000000/VLOOKUP($C129,'Crisis Indicator Data'!$C$3:$H$198,5,FALSE)))</f>
        <v>1.3155168841930806E-3</v>
      </c>
      <c r="Q129" s="147">
        <f t="shared" si="10"/>
        <v>4</v>
      </c>
      <c r="R129" s="147">
        <f t="shared" si="11"/>
        <v>4.5</v>
      </c>
    </row>
    <row r="130" spans="1:18" x14ac:dyDescent="0.25">
      <c r="A130" s="172" t="str">
        <f>'Crisis Indicator Data'!A127</f>
        <v xml:space="preserve">Eastern Mediterranean Route </v>
      </c>
      <c r="B130" s="173">
        <f>'Crisis Indicator Data'!B127</f>
        <v>0</v>
      </c>
      <c r="C130" s="173" t="str">
        <f>'Crisis Indicator Data'!C127</f>
        <v>REG006</v>
      </c>
      <c r="D130" s="173" t="str">
        <f>'Crisis Indicator Data'!D127</f>
        <v>Türkiye,Greece</v>
      </c>
      <c r="E130" s="173" t="str">
        <f>'Crisis Indicator Data'!E127</f>
        <v>TUR,GRC</v>
      </c>
      <c r="F130" s="182">
        <f>IF('Crisis Indicator Data'!Q127="x","x",('Crisis Indicator Data'!Q127/1000000))</f>
        <v>8.33</v>
      </c>
      <c r="G130" s="182">
        <f>IF('Crisis Indicator Data'!R127="x","x",('Crisis Indicator Data'!R127/1000000))</f>
        <v>7.5880000000000001</v>
      </c>
      <c r="H130" s="182">
        <f>IF('Crisis Indicator Data'!S127="x","x",('Crisis Indicator Data'!S127/1000000))</f>
        <v>0.35499999999999998</v>
      </c>
      <c r="I130" s="182">
        <f>IF('Crisis Indicator Data'!T127="x","x",('Crisis Indicator Data'!T127/1000000))</f>
        <v>2.1000000000000001E-2</v>
      </c>
      <c r="J130" s="182">
        <f>IF('Crisis Indicator Data'!U127="x","x",('Crisis Indicator Data'!U127/1000000))</f>
        <v>0</v>
      </c>
      <c r="K130" s="168">
        <f t="shared" si="9"/>
        <v>2.6</v>
      </c>
      <c r="L130" s="165">
        <f>IF(F130="x","x",(F130*1000000/VLOOKUP($C130,'Crisis Indicator Data'!$C$3:$H$198,5,FALSE)))</f>
        <v>0.51123112802258497</v>
      </c>
      <c r="M130" s="165">
        <f>IF(G130="x","x",(G130*1000000/VLOOKUP($C130,'Crisis Indicator Data'!$C$3:$H$198,5,FALSE)))</f>
        <v>0.46569289308948081</v>
      </c>
      <c r="N130" s="165">
        <f>IF(H130="x","x",(H130*1000000/VLOOKUP($C130,'Crisis Indicator Data'!$C$3:$H$198,5,FALSE)))</f>
        <v>2.1787160918129374E-2</v>
      </c>
      <c r="O130" s="165">
        <f>IF(I130="x","x",(I130*1000000/VLOOKUP($C130,'Crisis Indicator Data'!$C$3:$H$198,5,FALSE)))</f>
        <v>1.2888179698048361E-3</v>
      </c>
      <c r="P130" s="165">
        <f>IF(J130="x","x",(J130*1000000/VLOOKUP($C130,'Crisis Indicator Data'!$C$3:$H$198,5,FALSE)))</f>
        <v>0</v>
      </c>
      <c r="Q130" s="147">
        <f t="shared" si="10"/>
        <v>2</v>
      </c>
      <c r="R130" s="147">
        <f t="shared" si="11"/>
        <v>2.2999999999999998</v>
      </c>
    </row>
    <row r="131" spans="1:18" x14ac:dyDescent="0.25">
      <c r="A131" s="172" t="str">
        <f>'Crisis Indicator Data'!A128</f>
        <v>Central Mediterranean Route</v>
      </c>
      <c r="B131" s="173">
        <f>'Crisis Indicator Data'!B128</f>
        <v>0</v>
      </c>
      <c r="C131" s="173" t="str">
        <f>'Crisis Indicator Data'!C128</f>
        <v>REG007</v>
      </c>
      <c r="D131" s="173" t="str">
        <f>'Crisis Indicator Data'!D128</f>
        <v>Algeria,Tunisia,Libya,Italy</v>
      </c>
      <c r="E131" s="173" t="str">
        <f>'Crisis Indicator Data'!E128</f>
        <v>DZA,TUN,LBY,ITA</v>
      </c>
      <c r="F131" s="182">
        <f>IF('Crisis Indicator Data'!Q128="x","x",('Crisis Indicator Data'!Q128/1000000))</f>
        <v>122.958</v>
      </c>
      <c r="G131" s="182">
        <f>IF('Crisis Indicator Data'!R128="x","x",('Crisis Indicator Data'!R128/1000000))</f>
        <v>0.56599999999999995</v>
      </c>
      <c r="H131" s="182">
        <f>IF('Crisis Indicator Data'!S128="x","x",('Crisis Indicator Data'!S128/1000000))</f>
        <v>0.61799999999999999</v>
      </c>
      <c r="I131" s="182" t="str">
        <f>IF('Crisis Indicator Data'!T128="x","x",('Crisis Indicator Data'!T128/1000000))</f>
        <v>x</v>
      </c>
      <c r="J131" s="182" t="str">
        <f>IF('Crisis Indicator Data'!U128="x","x",('Crisis Indicator Data'!U128/1000000))</f>
        <v>x</v>
      </c>
      <c r="K131" s="168">
        <f t="shared" si="9"/>
        <v>3</v>
      </c>
      <c r="L131" s="165">
        <f>IF(F131="x","x",(F131*1000000/VLOOKUP($C131,'Crisis Indicator Data'!$C$3:$H$198,5,FALSE)))</f>
        <v>0.99046253483913582</v>
      </c>
      <c r="M131" s="165">
        <f>IF(G131="x","x",(G131*1000000/VLOOKUP($C131,'Crisis Indicator Data'!$C$3:$H$198,5,FALSE)))</f>
        <v>4.5592950008860817E-3</v>
      </c>
      <c r="N131" s="165">
        <f>IF(H131="x","x",(H131*1000000/VLOOKUP($C131,'Crisis Indicator Data'!$C$3:$H$198,5,FALSE)))</f>
        <v>4.9781701599780894E-3</v>
      </c>
      <c r="O131" s="165" t="str">
        <f>IF(I131="x","x",(I131*1000000/VLOOKUP($C131,'Crisis Indicator Data'!$C$3:$H$198,5,FALSE)))</f>
        <v>x</v>
      </c>
      <c r="P131" s="165" t="str">
        <f>IF(J131="x","x",(J131*1000000/VLOOKUP($C131,'Crisis Indicator Data'!$C$3:$H$198,5,FALSE)))</f>
        <v>x</v>
      </c>
      <c r="Q131" s="147">
        <f t="shared" si="10"/>
        <v>1</v>
      </c>
      <c r="R131" s="147">
        <f t="shared" si="11"/>
        <v>2</v>
      </c>
    </row>
    <row r="132" spans="1:18" x14ac:dyDescent="0.25">
      <c r="A132" s="172" t="str">
        <f>'Crisis Indicator Data'!A129</f>
        <v>Western Mediterranean Route</v>
      </c>
      <c r="B132" s="173">
        <f>'Crisis Indicator Data'!B129</f>
        <v>0</v>
      </c>
      <c r="C132" s="173" t="str">
        <f>'Crisis Indicator Data'!C129</f>
        <v>REG008</v>
      </c>
      <c r="D132" s="173" t="str">
        <f>'Crisis Indicator Data'!D129</f>
        <v>Algeria,Morocco,Spain</v>
      </c>
      <c r="E132" s="173" t="str">
        <f>'Crisis Indicator Data'!E129</f>
        <v>DZA,MAR,ESP</v>
      </c>
      <c r="F132" s="182">
        <f>IF('Crisis Indicator Data'!Q129="x","x",('Crisis Indicator Data'!Q129/1000000))</f>
        <v>130.898</v>
      </c>
      <c r="G132" s="182">
        <f>IF('Crisis Indicator Data'!R129="x","x",('Crisis Indicator Data'!R129/1000000))</f>
        <v>0</v>
      </c>
      <c r="H132" s="182">
        <f>IF('Crisis Indicator Data'!S129="x","x",('Crisis Indicator Data'!S129/1000000))</f>
        <v>0.33</v>
      </c>
      <c r="I132" s="182" t="str">
        <f>IF('Crisis Indicator Data'!T129="x","x",('Crisis Indicator Data'!T129/1000000))</f>
        <v>x</v>
      </c>
      <c r="J132" s="182" t="str">
        <f>IF('Crisis Indicator Data'!U129="x","x",('Crisis Indicator Data'!U129/1000000))</f>
        <v>x</v>
      </c>
      <c r="K132" s="168">
        <f t="shared" si="9"/>
        <v>2.5</v>
      </c>
      <c r="L132" s="165">
        <f>IF(F132="x","x",(F132*1000000/VLOOKUP($C132,'Crisis Indicator Data'!$C$3:$H$198,5,FALSE)))</f>
        <v>0.99748529277288378</v>
      </c>
      <c r="M132" s="165">
        <f>IF(G132="x","x",(G132*1000000/VLOOKUP($C132,'Crisis Indicator Data'!$C$3:$H$198,5,FALSE)))</f>
        <v>0</v>
      </c>
      <c r="N132" s="165">
        <f>IF(H132="x","x",(H132*1000000/VLOOKUP($C132,'Crisis Indicator Data'!$C$3:$H$198,5,FALSE)))</f>
        <v>2.5147072271161641E-3</v>
      </c>
      <c r="O132" s="165" t="str">
        <f>IF(I132="x","x",(I132*1000000/VLOOKUP($C132,'Crisis Indicator Data'!$C$3:$H$198,5,FALSE)))</f>
        <v>x</v>
      </c>
      <c r="P132" s="165" t="str">
        <f>IF(J132="x","x",(J132*1000000/VLOOKUP($C132,'Crisis Indicator Data'!$C$3:$H$198,5,FALSE)))</f>
        <v>x</v>
      </c>
      <c r="Q132" s="147">
        <f t="shared" si="10"/>
        <v>1</v>
      </c>
      <c r="R132" s="147">
        <f t="shared" si="11"/>
        <v>1.75</v>
      </c>
    </row>
    <row r="133" spans="1:18" x14ac:dyDescent="0.25">
      <c r="A133" s="172" t="str">
        <f>'Crisis Indicator Data'!A130</f>
        <v>Rohingya Regional Crisis</v>
      </c>
      <c r="B133" s="173">
        <f>'Crisis Indicator Data'!B130</f>
        <v>0</v>
      </c>
      <c r="C133" s="173" t="str">
        <f>'Crisis Indicator Data'!C130</f>
        <v>REG011</v>
      </c>
      <c r="D133" s="173" t="str">
        <f>'Crisis Indicator Data'!D130</f>
        <v>Bangladesh,Myanmar</v>
      </c>
      <c r="E133" s="173" t="str">
        <f>'Crisis Indicator Data'!E130</f>
        <v>BGD,MMR</v>
      </c>
      <c r="F133" s="182">
        <f>IF('Crisis Indicator Data'!Q130="x","x",('Crisis Indicator Data'!Q130/1000000))</f>
        <v>0</v>
      </c>
      <c r="G133" s="182">
        <f>IF('Crisis Indicator Data'!R130="x","x",('Crisis Indicator Data'!R130/1000000))</f>
        <v>1.8</v>
      </c>
      <c r="H133" s="182">
        <f>IF('Crisis Indicator Data'!S130="x","x",('Crisis Indicator Data'!S130/1000000))</f>
        <v>1.6819999999999999</v>
      </c>
      <c r="I133" s="182">
        <f>IF('Crisis Indicator Data'!T130="x","x",('Crisis Indicator Data'!T130/1000000))</f>
        <v>1.4950000000000001</v>
      </c>
      <c r="J133" s="182">
        <f>IF('Crisis Indicator Data'!U130="x","x",('Crisis Indicator Data'!U130/1000000))</f>
        <v>0</v>
      </c>
      <c r="K133" s="168">
        <f t="shared" si="9"/>
        <v>4.2</v>
      </c>
      <c r="L133" s="165">
        <f>IF(F133="x","x",(F133*1000000/VLOOKUP($C133,'Crisis Indicator Data'!$C$3:$H$198,5,FALSE)))</f>
        <v>0</v>
      </c>
      <c r="M133" s="165">
        <f>IF(G133="x","x",(G133*1000000/VLOOKUP($C133,'Crisis Indicator Data'!$C$3:$H$198,5,FALSE)))</f>
        <v>0.36159100040176778</v>
      </c>
      <c r="N133" s="165">
        <f>IF(H133="x","x",(H133*1000000/VLOOKUP($C133,'Crisis Indicator Data'!$C$3:$H$198,5,FALSE)))</f>
        <v>0.33788670148654076</v>
      </c>
      <c r="O133" s="165">
        <f>IF(I133="x","x",(I133*1000000/VLOOKUP($C133,'Crisis Indicator Data'!$C$3:$H$198,5,FALSE)))</f>
        <v>0.30032141422257935</v>
      </c>
      <c r="P133" s="165">
        <f>IF(J133="x","x",(J133*1000000/VLOOKUP($C133,'Crisis Indicator Data'!$C$3:$H$198,5,FALSE)))</f>
        <v>0</v>
      </c>
      <c r="Q133" s="147">
        <f t="shared" si="10"/>
        <v>4</v>
      </c>
      <c r="R133" s="147">
        <f t="shared" si="11"/>
        <v>4.0999999999999996</v>
      </c>
    </row>
    <row r="134" spans="1:18" x14ac:dyDescent="0.25">
      <c r="A134" s="172" t="str">
        <f>'Crisis Indicator Data'!A131</f>
        <v>Southern Africa Regional Food Security Crisis</v>
      </c>
      <c r="B134" s="173">
        <f>'Crisis Indicator Data'!B131</f>
        <v>0</v>
      </c>
      <c r="C134" s="173" t="str">
        <f>'Crisis Indicator Data'!C131</f>
        <v>REG012</v>
      </c>
      <c r="D134" s="173" t="str">
        <f>'Crisis Indicator Data'!D131</f>
        <v>Lesotho,Madagascar,Malawi,Namibia,Eswatini,Zambia,Zimbabwe,Tanzania</v>
      </c>
      <c r="E134" s="173" t="str">
        <f>'Crisis Indicator Data'!E131</f>
        <v>LSO,MDG,MWI,NAM,SWZ,ZMB,ZWE,TZA</v>
      </c>
      <c r="F134" s="182">
        <f>IF('Crisis Indicator Data'!Q131="x","x",('Crisis Indicator Data'!Q131/1000000))</f>
        <v>19.881</v>
      </c>
      <c r="G134" s="182">
        <f>IF('Crisis Indicator Data'!R131="x","x",('Crisis Indicator Data'!R131/1000000))</f>
        <v>49.866999999999997</v>
      </c>
      <c r="H134" s="182">
        <f>IF('Crisis Indicator Data'!S131="x","x",('Crisis Indicator Data'!S131/1000000))</f>
        <v>13.475</v>
      </c>
      <c r="I134" s="182">
        <f>IF('Crisis Indicator Data'!T131="x","x",('Crisis Indicator Data'!T131/1000000))</f>
        <v>0.48299999999999998</v>
      </c>
      <c r="J134" s="182">
        <f>IF('Crisis Indicator Data'!U131="x","x",('Crisis Indicator Data'!U131/1000000))</f>
        <v>0</v>
      </c>
      <c r="K134" s="168">
        <f t="shared" ref="K134:K165" si="12">IF(H134="x","x",IF(SUM(H134:J134)=0,0,IF(LOG(SUM(H134:J134)*1000000)&lt;$K$4,0,IF(LOG(SUM(H134:J134)*1000000)&gt;$K$3,5,ROUND(5-(K$3-LOG(SUM(H134:J134)*1000000))/(K$3-K$4)*5,1)))))</f>
        <v>5</v>
      </c>
      <c r="L134" s="165">
        <f>IF(F134="x","x",(F134*1000000/VLOOKUP($C134,'Crisis Indicator Data'!$C$3:$H$198,5,FALSE)))</f>
        <v>0.23750985592430651</v>
      </c>
      <c r="M134" s="165">
        <f>IF(G134="x","x",(G134*1000000/VLOOKUP($C134,'Crisis Indicator Data'!$C$3:$H$198,5,FALSE)))</f>
        <v>0.59573985138460805</v>
      </c>
      <c r="N134" s="165">
        <f>IF(H134="x","x",(H134*1000000/VLOOKUP($C134,'Crisis Indicator Data'!$C$3:$H$198,5,FALSE)))</f>
        <v>0.16098009700618832</v>
      </c>
      <c r="O134" s="165">
        <f>IF(I134="x","x",(I134*1000000/VLOOKUP($C134,'Crisis Indicator Data'!$C$3:$H$198,5,FALSE)))</f>
        <v>5.7701956848971404E-3</v>
      </c>
      <c r="P134" s="165">
        <f>IF(J134="x","x",(J134*1000000/VLOOKUP($C134,'Crisis Indicator Data'!$C$3:$H$198,5,FALSE)))</f>
        <v>0</v>
      </c>
      <c r="Q134" s="147">
        <f t="shared" ref="Q134:Q165" si="13">IF(N134="x","x",IF(OR(L134&gt;=$L$3,M134&gt;=$M$3,N134&gt;=$N$3,O134&gt;=$O$3,P134&gt;=$P$3), (IF(VALUE(SUBSTITUTE(P134, "x", "0.0"))&gt;=$P$3, 5, IF((VALUE(SUBSTITUTE(O134, "x", "0.0"))+VALUE(SUBSTITUTE(P134, "x", "0.0")))&gt;=$O$3,4,IF((VALUE(SUBSTITUTE(O134, "x", "0.0"))+VALUE(SUBSTITUTE(P134, "x", "0.0"))+N134)&gt;=$N$3,3,IF((VALUE(SUBSTITUTE(O134, "x", "0.0"))+VALUE(SUBSTITUTE(P134, "x", "0.0"))+N134+VALUE(SUBSTITUTE(M134, "x", "0.0")))&gt;=$M$3,2,1)))))))</f>
        <v>3</v>
      </c>
      <c r="R134" s="147">
        <f t="shared" ref="R134:R165" si="14">IF(Q134="x","x",(AVERAGE(K134,Q134)))</f>
        <v>4</v>
      </c>
    </row>
    <row r="135" spans="1:18" x14ac:dyDescent="0.25">
      <c r="A135" s="172" t="str">
        <f>'Crisis Indicator Data'!A132</f>
        <v>Nagorno-Karabakh Conflict</v>
      </c>
      <c r="B135" s="173">
        <f>'Crisis Indicator Data'!B132</f>
        <v>0</v>
      </c>
      <c r="C135" s="173" t="str">
        <f>'Crisis Indicator Data'!C132</f>
        <v>REG013</v>
      </c>
      <c r="D135" s="173" t="str">
        <f>'Crisis Indicator Data'!D132</f>
        <v>Armenia,Azerbaijan</v>
      </c>
      <c r="E135" s="173" t="str">
        <f>'Crisis Indicator Data'!E132</f>
        <v>ARM,AZE</v>
      </c>
      <c r="F135" s="182">
        <f>IF('Crisis Indicator Data'!Q132="x","x",('Crisis Indicator Data'!Q132/1000000))</f>
        <v>0.92700000000000005</v>
      </c>
      <c r="G135" s="182">
        <f>IF('Crisis Indicator Data'!R132="x","x",('Crisis Indicator Data'!R132/1000000))</f>
        <v>0.28100000000000003</v>
      </c>
      <c r="H135" s="182">
        <f>IF('Crisis Indicator Data'!S132="x","x",('Crisis Indicator Data'!S132/1000000))</f>
        <v>0.21299999999999999</v>
      </c>
      <c r="I135" s="182">
        <f>IF('Crisis Indicator Data'!T132="x","x",('Crisis Indicator Data'!T132/1000000))</f>
        <v>0</v>
      </c>
      <c r="J135" s="182">
        <f>IF('Crisis Indicator Data'!U132="x","x",('Crisis Indicator Data'!U132/1000000))</f>
        <v>0</v>
      </c>
      <c r="K135" s="168">
        <f t="shared" si="12"/>
        <v>2.2000000000000002</v>
      </c>
      <c r="L135" s="165">
        <f>IF(F135="x","x",(F135*1000000/VLOOKUP($C135,'Crisis Indicator Data'!$C$3:$H$198,5,FALSE)))</f>
        <v>0.65235749472202675</v>
      </c>
      <c r="M135" s="165">
        <f>IF(G135="x","x",(G135*1000000/VLOOKUP($C135,'Crisis Indicator Data'!$C$3:$H$198,5,FALSE)))</f>
        <v>0.19774806474313864</v>
      </c>
      <c r="N135" s="165">
        <f>IF(H135="x","x",(H135*1000000/VLOOKUP($C135,'Crisis Indicator Data'!$C$3:$H$198,5,FALSE)))</f>
        <v>0.14989444053483461</v>
      </c>
      <c r="O135" s="165">
        <f>IF(I135="x","x",(I135*1000000/VLOOKUP($C135,'Crisis Indicator Data'!$C$3:$H$198,5,FALSE)))</f>
        <v>0</v>
      </c>
      <c r="P135" s="165">
        <f>IF(J135="x","x",(J135*1000000/VLOOKUP($C135,'Crisis Indicator Data'!$C$3:$H$198,5,FALSE)))</f>
        <v>0</v>
      </c>
      <c r="Q135" s="147">
        <f t="shared" si="13"/>
        <v>3</v>
      </c>
      <c r="R135" s="147">
        <f t="shared" si="14"/>
        <v>2.6</v>
      </c>
    </row>
    <row r="136" spans="1:18" x14ac:dyDescent="0.25">
      <c r="A136" s="172" t="str">
        <f>'Crisis Indicator Data'!A133</f>
        <v>Eastern Africa Regional Drought Crisis</v>
      </c>
      <c r="B136" s="173" t="str">
        <f>'Crisis Indicator Data'!B133</f>
        <v>Drought</v>
      </c>
      <c r="C136" s="173" t="str">
        <f>'Crisis Indicator Data'!C133</f>
        <v>REG014</v>
      </c>
      <c r="D136" s="173" t="str">
        <f>'Crisis Indicator Data'!D133</f>
        <v>Ethiopia,Somalia,Kenya</v>
      </c>
      <c r="E136" s="173" t="str">
        <f>'Crisis Indicator Data'!E133</f>
        <v>ETH,SOM,KEN</v>
      </c>
      <c r="F136" s="182">
        <f>IF('Crisis Indicator Data'!Q133="x","x",('Crisis Indicator Data'!Q133/1000000))</f>
        <v>48.857999999999997</v>
      </c>
      <c r="G136" s="182">
        <f>IF('Crisis Indicator Data'!R133="x","x",('Crisis Indicator Data'!R133/1000000))</f>
        <v>34.551000000000002</v>
      </c>
      <c r="H136" s="182">
        <f>IF('Crisis Indicator Data'!S133="x","x",('Crisis Indicator Data'!S133/1000000))</f>
        <v>24.64</v>
      </c>
      <c r="I136" s="182">
        <f>IF('Crisis Indicator Data'!T133="x","x",('Crisis Indicator Data'!T133/1000000))</f>
        <v>1.28</v>
      </c>
      <c r="J136" s="182">
        <f>IF('Crisis Indicator Data'!U133="x","x",('Crisis Indicator Data'!U133/1000000))</f>
        <v>0</v>
      </c>
      <c r="K136" s="168">
        <f t="shared" si="12"/>
        <v>5</v>
      </c>
      <c r="L136" s="165">
        <f>IF(F136="x","x",(F136*1000000/VLOOKUP($C136,'Crisis Indicator Data'!$C$3:$H$198,5,FALSE)))</f>
        <v>0.44688966330982632</v>
      </c>
      <c r="M136" s="165">
        <f>IF(G136="x","x",(G136*1000000/VLOOKUP($C136,'Crisis Indicator Data'!$C$3:$H$198,5,FALSE)))</f>
        <v>0.31602776939329913</v>
      </c>
      <c r="N136" s="165">
        <f>IF(H136="x","x",(H136*1000000/VLOOKUP($C136,'Crisis Indicator Data'!$C$3:$H$198,5,FALSE)))</f>
        <v>0.22537478619579435</v>
      </c>
      <c r="O136" s="165">
        <f>IF(I136="x","x",(I136*1000000/VLOOKUP($C136,'Crisis Indicator Data'!$C$3:$H$198,5,FALSE)))</f>
        <v>1.1707781101080226E-2</v>
      </c>
      <c r="P136" s="165">
        <f>IF(J136="x","x",(J136*1000000/VLOOKUP($C136,'Crisis Indicator Data'!$C$3:$H$198,5,FALSE)))</f>
        <v>0</v>
      </c>
      <c r="Q136" s="147">
        <f t="shared" si="13"/>
        <v>3</v>
      </c>
      <c r="R136" s="147">
        <f t="shared" si="14"/>
        <v>4</v>
      </c>
    </row>
    <row r="137" spans="1:18" x14ac:dyDescent="0.25">
      <c r="A137" s="172" t="str">
        <f>'Crisis Indicator Data'!A134</f>
        <v>Turkiye / Syria earthquake</v>
      </c>
      <c r="B137" s="173" t="str">
        <f>'Crisis Indicator Data'!B134</f>
        <v>Earthquake</v>
      </c>
      <c r="C137" s="173" t="str">
        <f>'Crisis Indicator Data'!C134</f>
        <v>REG015</v>
      </c>
      <c r="D137" s="173" t="str">
        <f>'Crisis Indicator Data'!D134</f>
        <v>Türkiye,Syria</v>
      </c>
      <c r="E137" s="173" t="str">
        <f>'Crisis Indicator Data'!E134</f>
        <v>TUR,SYR</v>
      </c>
      <c r="F137" s="182">
        <f>IF('Crisis Indicator Data'!Q134="x","x",('Crisis Indicator Data'!Q134/1000000))</f>
        <v>9.1</v>
      </c>
      <c r="G137" s="182">
        <f>IF('Crisis Indicator Data'!R134="x","x",('Crisis Indicator Data'!R134/1000000))</f>
        <v>14.723000000000001</v>
      </c>
      <c r="H137" s="182">
        <f>IF('Crisis Indicator Data'!S134="x","x",('Crisis Indicator Data'!S134/1000000))</f>
        <v>3.0209999999999999</v>
      </c>
      <c r="I137" s="182">
        <f>IF('Crisis Indicator Data'!T134="x","x",('Crisis Indicator Data'!T134/1000000))</f>
        <v>0.15</v>
      </c>
      <c r="J137" s="182">
        <f>IF('Crisis Indicator Data'!U134="x","x",('Crisis Indicator Data'!U134/1000000))</f>
        <v>6.0000000000000001E-3</v>
      </c>
      <c r="K137" s="168">
        <f t="shared" si="12"/>
        <v>4.2</v>
      </c>
      <c r="L137" s="165">
        <f>IF(F137="x","x",(F137*1000000/VLOOKUP($C137,'Crisis Indicator Data'!$C$3:$H$198,5,FALSE)))</f>
        <v>0.33703703703703702</v>
      </c>
      <c r="M137" s="165">
        <f>IF(G137="x","x",(G137*1000000/VLOOKUP($C137,'Crisis Indicator Data'!$C$3:$H$198,5,FALSE)))</f>
        <v>0.54529629629629628</v>
      </c>
      <c r="N137" s="165">
        <f>IF(H137="x","x",(H137*1000000/VLOOKUP($C137,'Crisis Indicator Data'!$C$3:$H$198,5,FALSE)))</f>
        <v>0.11188888888888888</v>
      </c>
      <c r="O137" s="165">
        <f>IF(I137="x","x",(I137*1000000/VLOOKUP($C137,'Crisis Indicator Data'!$C$3:$H$198,5,FALSE)))</f>
        <v>5.5555555555555558E-3</v>
      </c>
      <c r="P137" s="165">
        <f>IF(J137="x","x",(J137*1000000/VLOOKUP($C137,'Crisis Indicator Data'!$C$3:$H$198,5,FALSE)))</f>
        <v>2.2222222222222223E-4</v>
      </c>
      <c r="Q137" s="147">
        <f t="shared" si="13"/>
        <v>3</v>
      </c>
      <c r="R137" s="147">
        <f t="shared" si="14"/>
        <v>3.6</v>
      </c>
    </row>
    <row r="138" spans="1:18" x14ac:dyDescent="0.25">
      <c r="A138" s="172" t="str">
        <f>'Crisis Indicator Data'!A135</f>
        <v>Displacement from Russia-Ukraine conflict in Romania</v>
      </c>
      <c r="B138" s="173" t="str">
        <f>'Crisis Indicator Data'!B135</f>
        <v>Conflict,Displacement</v>
      </c>
      <c r="C138" s="173" t="str">
        <f>'Crisis Indicator Data'!C135</f>
        <v>ROU002</v>
      </c>
      <c r="D138" s="173" t="str">
        <f>'Crisis Indicator Data'!D135</f>
        <v>Romania</v>
      </c>
      <c r="E138" s="173" t="str">
        <f>'Crisis Indicator Data'!E135</f>
        <v>ROU</v>
      </c>
      <c r="F138" s="182">
        <f>IF('Crisis Indicator Data'!Q135="x","x",('Crisis Indicator Data'!Q135/1000000))</f>
        <v>18.957000000000001</v>
      </c>
      <c r="G138" s="182">
        <f>IF('Crisis Indicator Data'!R135="x","x",('Crisis Indicator Data'!R135/1000000))</f>
        <v>0</v>
      </c>
      <c r="H138" s="182">
        <f>IF('Crisis Indicator Data'!S135="x","x",('Crisis Indicator Data'!S135/1000000))</f>
        <v>8.3000000000000004E-2</v>
      </c>
      <c r="I138" s="182" t="str">
        <f>IF('Crisis Indicator Data'!T135="x","x",('Crisis Indicator Data'!T135/1000000))</f>
        <v>x</v>
      </c>
      <c r="J138" s="182" t="str">
        <f>IF('Crisis Indicator Data'!U135="x","x",('Crisis Indicator Data'!U135/1000000))</f>
        <v>x</v>
      </c>
      <c r="K138" s="168">
        <f t="shared" si="12"/>
        <v>1.5</v>
      </c>
      <c r="L138" s="165">
        <f>IF(F138="x","x",(F138*1000000/VLOOKUP($C138,'Crisis Indicator Data'!$C$3:$H$198,5,FALSE)))</f>
        <v>0.99564075630252102</v>
      </c>
      <c r="M138" s="165">
        <f>IF(G138="x","x",(G138*1000000/VLOOKUP($C138,'Crisis Indicator Data'!$C$3:$H$198,5,FALSE)))</f>
        <v>0</v>
      </c>
      <c r="N138" s="165">
        <f>IF(H138="x","x",(H138*1000000/VLOOKUP($C138,'Crisis Indicator Data'!$C$3:$H$198,5,FALSE)))</f>
        <v>4.3592436974789917E-3</v>
      </c>
      <c r="O138" s="165" t="str">
        <f>IF(I138="x","x",(I138*1000000/VLOOKUP($C138,'Crisis Indicator Data'!$C$3:$H$198,5,FALSE)))</f>
        <v>x</v>
      </c>
      <c r="P138" s="165" t="str">
        <f>IF(J138="x","x",(J138*1000000/VLOOKUP($C138,'Crisis Indicator Data'!$C$3:$H$198,5,FALSE)))</f>
        <v>x</v>
      </c>
      <c r="Q138" s="147">
        <f t="shared" si="13"/>
        <v>1</v>
      </c>
      <c r="R138" s="147">
        <f t="shared" si="14"/>
        <v>1.25</v>
      </c>
    </row>
    <row r="139" spans="1:18" x14ac:dyDescent="0.25">
      <c r="A139" s="172" t="str">
        <f>'Crisis Indicator Data'!A136</f>
        <v>Displacement from Russia-Ukraine conflict in Russia</v>
      </c>
      <c r="B139" s="173" t="str">
        <f>'Crisis Indicator Data'!B136</f>
        <v>Conflict,Displacement</v>
      </c>
      <c r="C139" s="173" t="str">
        <f>'Crisis Indicator Data'!C136</f>
        <v>RUS002</v>
      </c>
      <c r="D139" s="173" t="str">
        <f>'Crisis Indicator Data'!D136</f>
        <v>Russia</v>
      </c>
      <c r="E139" s="173" t="str">
        <f>'Crisis Indicator Data'!E136</f>
        <v>RUS</v>
      </c>
      <c r="F139" s="182">
        <f>IF('Crisis Indicator Data'!Q136="x","x",('Crisis Indicator Data'!Q136/1000000))</f>
        <v>143.55600000000001</v>
      </c>
      <c r="G139" s="182">
        <f>IF('Crisis Indicator Data'!R136="x","x",('Crisis Indicator Data'!R136/1000000))</f>
        <v>0</v>
      </c>
      <c r="H139" s="182">
        <f>IF('Crisis Indicator Data'!S136="x","x",('Crisis Indicator Data'!S136/1000000))</f>
        <v>1.244</v>
      </c>
      <c r="I139" s="182" t="str">
        <f>IF('Crisis Indicator Data'!T136="x","x",('Crisis Indicator Data'!T136/1000000))</f>
        <v>x</v>
      </c>
      <c r="J139" s="182" t="str">
        <f>IF('Crisis Indicator Data'!U136="x","x",('Crisis Indicator Data'!U136/1000000))</f>
        <v>x</v>
      </c>
      <c r="K139" s="168">
        <f t="shared" si="12"/>
        <v>3.5</v>
      </c>
      <c r="L139" s="165">
        <f>IF(F139="x","x",(F139*1000000/VLOOKUP($C139,'Crisis Indicator Data'!$C$3:$H$198,5,FALSE)))</f>
        <v>0.99140883977900551</v>
      </c>
      <c r="M139" s="165">
        <f>IF(G139="x","x",(G139*1000000/VLOOKUP($C139,'Crisis Indicator Data'!$C$3:$H$198,5,FALSE)))</f>
        <v>0</v>
      </c>
      <c r="N139" s="165">
        <f>IF(H139="x","x",(H139*1000000/VLOOKUP($C139,'Crisis Indicator Data'!$C$3:$H$198,5,FALSE)))</f>
        <v>8.5911602209944749E-3</v>
      </c>
      <c r="O139" s="165" t="str">
        <f>IF(I139="x","x",(I139*1000000/VLOOKUP($C139,'Crisis Indicator Data'!$C$3:$H$198,5,FALSE)))</f>
        <v>x</v>
      </c>
      <c r="P139" s="165" t="str">
        <f>IF(J139="x","x",(J139*1000000/VLOOKUP($C139,'Crisis Indicator Data'!$C$3:$H$198,5,FALSE)))</f>
        <v>x</v>
      </c>
      <c r="Q139" s="147">
        <f t="shared" si="13"/>
        <v>1</v>
      </c>
      <c r="R139" s="147">
        <f t="shared" si="14"/>
        <v>2.25</v>
      </c>
    </row>
    <row r="140" spans="1:18" x14ac:dyDescent="0.25">
      <c r="A140" s="172" t="str">
        <f>'Crisis Indicator Data'!A137</f>
        <v>Burundi and DRC refugees in Rwanda</v>
      </c>
      <c r="B140" s="173" t="str">
        <f>'Crisis Indicator Data'!B137</f>
        <v>Displacement</v>
      </c>
      <c r="C140" s="173" t="str">
        <f>'Crisis Indicator Data'!C137</f>
        <v>RWA002</v>
      </c>
      <c r="D140" s="173" t="str">
        <f>'Crisis Indicator Data'!D137</f>
        <v>Rwanda</v>
      </c>
      <c r="E140" s="173" t="str">
        <f>'Crisis Indicator Data'!E137</f>
        <v>RWA</v>
      </c>
      <c r="F140" s="182">
        <f>IF('Crisis Indicator Data'!Q137="x","x",('Crisis Indicator Data'!Q137/1000000))</f>
        <v>2.3820000000000001</v>
      </c>
      <c r="G140" s="182">
        <f>IF('Crisis Indicator Data'!R137="x","x",('Crisis Indicator Data'!R137/1000000))</f>
        <v>0</v>
      </c>
      <c r="H140" s="182">
        <f>IF('Crisis Indicator Data'!S137="x","x",('Crisis Indicator Data'!S137/1000000))</f>
        <v>0.13500000000000001</v>
      </c>
      <c r="I140" s="182" t="str">
        <f>IF('Crisis Indicator Data'!T137="x","x",('Crisis Indicator Data'!T137/1000000))</f>
        <v>x</v>
      </c>
      <c r="J140" s="182" t="str">
        <f>IF('Crisis Indicator Data'!U137="x","x",('Crisis Indicator Data'!U137/1000000))</f>
        <v>x</v>
      </c>
      <c r="K140" s="168">
        <f t="shared" si="12"/>
        <v>1.9</v>
      </c>
      <c r="L140" s="165">
        <f>IF(F140="x","x",(F140*1000000/VLOOKUP($C140,'Crisis Indicator Data'!$C$3:$H$198,5,FALSE)))</f>
        <v>0.94636471990464843</v>
      </c>
      <c r="M140" s="165">
        <f>IF(G140="x","x",(G140*1000000/VLOOKUP($C140,'Crisis Indicator Data'!$C$3:$H$198,5,FALSE)))</f>
        <v>0</v>
      </c>
      <c r="N140" s="165">
        <f>IF(H140="x","x",(H140*1000000/VLOOKUP($C140,'Crisis Indicator Data'!$C$3:$H$198,5,FALSE)))</f>
        <v>5.3635280095351609E-2</v>
      </c>
      <c r="O140" s="165" t="str">
        <f>IF(I140="x","x",(I140*1000000/VLOOKUP($C140,'Crisis Indicator Data'!$C$3:$H$198,5,FALSE)))</f>
        <v>x</v>
      </c>
      <c r="P140" s="165" t="str">
        <f>IF(J140="x","x",(J140*1000000/VLOOKUP($C140,'Crisis Indicator Data'!$C$3:$H$198,5,FALSE)))</f>
        <v>x</v>
      </c>
      <c r="Q140" s="147">
        <f t="shared" si="13"/>
        <v>3</v>
      </c>
      <c r="R140" s="147">
        <f t="shared" si="14"/>
        <v>2.4500000000000002</v>
      </c>
    </row>
    <row r="141" spans="1:18" x14ac:dyDescent="0.25">
      <c r="A141" s="172" t="str">
        <f>'Crisis Indicator Data'!A138</f>
        <v>Complex crisis in Sudan</v>
      </c>
      <c r="B141" s="173" t="str">
        <f>'Crisis Indicator Data'!B138</f>
        <v>Displacement,Violence,Floods</v>
      </c>
      <c r="C141" s="173" t="str">
        <f>'Crisis Indicator Data'!C138</f>
        <v>SDN001</v>
      </c>
      <c r="D141" s="173" t="str">
        <f>'Crisis Indicator Data'!D138</f>
        <v>Sudan</v>
      </c>
      <c r="E141" s="173" t="str">
        <f>'Crisis Indicator Data'!E138</f>
        <v>SDN</v>
      </c>
      <c r="F141" s="182">
        <f>IF('Crisis Indicator Data'!Q138="x","x",('Crisis Indicator Data'!Q138/1000000))</f>
        <v>0</v>
      </c>
      <c r="G141" s="182">
        <f>IF('Crisis Indicator Data'!R138="x","x",('Crisis Indicator Data'!R138/1000000))</f>
        <v>25.117000000000001</v>
      </c>
      <c r="H141" s="182">
        <f>IF('Crisis Indicator Data'!S138="x","x",('Crisis Indicator Data'!S138/1000000))</f>
        <v>10.484999999999999</v>
      </c>
      <c r="I141" s="182">
        <f>IF('Crisis Indicator Data'!T138="x","x",('Crisis Indicator Data'!T138/1000000))</f>
        <v>8.9700000000000006</v>
      </c>
      <c r="J141" s="182">
        <f>IF('Crisis Indicator Data'!U138="x","x",('Crisis Indicator Data'!U138/1000000))</f>
        <v>5.2279999999999998</v>
      </c>
      <c r="K141" s="168">
        <f t="shared" si="12"/>
        <v>5</v>
      </c>
      <c r="L141" s="165">
        <f>IF(F141="x","x",(F141*1000000/VLOOKUP($C141,'Crisis Indicator Data'!$C$3:$H$198,5,FALSE)))</f>
        <v>0</v>
      </c>
      <c r="M141" s="165">
        <f>IF(G141="x","x",(G141*1000000/VLOOKUP($C141,'Crisis Indicator Data'!$C$3:$H$198,5,FALSE)))</f>
        <v>0.50435742971887554</v>
      </c>
      <c r="N141" s="165">
        <f>IF(H141="x","x",(H141*1000000/VLOOKUP($C141,'Crisis Indicator Data'!$C$3:$H$198,5,FALSE)))</f>
        <v>0.2105421686746988</v>
      </c>
      <c r="O141" s="165">
        <f>IF(I141="x","x",(I141*1000000/VLOOKUP($C141,'Crisis Indicator Data'!$C$3:$H$198,5,FALSE)))</f>
        <v>0.18012048192771085</v>
      </c>
      <c r="P141" s="165">
        <f>IF(J141="x","x",(J141*1000000/VLOOKUP($C141,'Crisis Indicator Data'!$C$3:$H$198,5,FALSE)))</f>
        <v>0.10497991967871485</v>
      </c>
      <c r="Q141" s="147">
        <f t="shared" si="13"/>
        <v>5</v>
      </c>
      <c r="R141" s="147">
        <f t="shared" si="14"/>
        <v>5</v>
      </c>
    </row>
    <row r="142" spans="1:18" x14ac:dyDescent="0.25">
      <c r="A142" s="172" t="str">
        <f>'Crisis Indicator Data'!A139</f>
        <v>Refugees in Sudan</v>
      </c>
      <c r="B142" s="173" t="str">
        <f>'Crisis Indicator Data'!B139</f>
        <v>Displacement</v>
      </c>
      <c r="C142" s="173" t="str">
        <f>'Crisis Indicator Data'!C139</f>
        <v>SDN005</v>
      </c>
      <c r="D142" s="173" t="str">
        <f>'Crisis Indicator Data'!D139</f>
        <v>Sudan</v>
      </c>
      <c r="E142" s="173" t="str">
        <f>'Crisis Indicator Data'!E139</f>
        <v>SDN</v>
      </c>
      <c r="F142" s="182">
        <f>IF('Crisis Indicator Data'!Q139="x","x",('Crisis Indicator Data'!Q139/1000000))</f>
        <v>0</v>
      </c>
      <c r="G142" s="182">
        <f>IF('Crisis Indicator Data'!R139="x","x",('Crisis Indicator Data'!R139/1000000))</f>
        <v>13.676</v>
      </c>
      <c r="H142" s="182">
        <f>IF('Crisis Indicator Data'!S139="x","x",('Crisis Indicator Data'!S139/1000000))</f>
        <v>0.65</v>
      </c>
      <c r="I142" s="182">
        <f>IF('Crisis Indicator Data'!T139="x","x",('Crisis Indicator Data'!T139/1000000))</f>
        <v>0.218</v>
      </c>
      <c r="J142" s="182">
        <f>IF('Crisis Indicator Data'!U139="x","x",('Crisis Indicator Data'!U139/1000000))</f>
        <v>0.22600000000000001</v>
      </c>
      <c r="K142" s="168">
        <f t="shared" si="12"/>
        <v>3.4</v>
      </c>
      <c r="L142" s="165">
        <f>IF(F142="x","x",(F142*1000000/VLOOKUP($C142,'Crisis Indicator Data'!$C$3:$H$198,5,FALSE)))</f>
        <v>0</v>
      </c>
      <c r="M142" s="165">
        <f>IF(G142="x","x",(G142*1000000/VLOOKUP($C142,'Crisis Indicator Data'!$C$3:$H$198,5,FALSE)))</f>
        <v>0.92593094109681784</v>
      </c>
      <c r="N142" s="165">
        <f>IF(H142="x","x",(H142*1000000/VLOOKUP($C142,'Crisis Indicator Data'!$C$3:$H$198,5,FALSE)))</f>
        <v>4.4008124576844956E-2</v>
      </c>
      <c r="O142" s="165">
        <f>IF(I142="x","x",(I142*1000000/VLOOKUP($C142,'Crisis Indicator Data'!$C$3:$H$198,5,FALSE)))</f>
        <v>1.4759647935003384E-2</v>
      </c>
      <c r="P142" s="165">
        <f>IF(J142="x","x",(J142*1000000/VLOOKUP($C142,'Crisis Indicator Data'!$C$3:$H$198,5,FALSE)))</f>
        <v>1.5301286391333784E-2</v>
      </c>
      <c r="Q142" s="147">
        <f t="shared" si="13"/>
        <v>3</v>
      </c>
      <c r="R142" s="147">
        <f t="shared" si="14"/>
        <v>3.2</v>
      </c>
    </row>
    <row r="143" spans="1:18" x14ac:dyDescent="0.25">
      <c r="A143" s="172" t="str">
        <f>'Crisis Indicator Data'!A140</f>
        <v>Drought in Senegal</v>
      </c>
      <c r="B143" s="173" t="str">
        <f>'Crisis Indicator Data'!B140</f>
        <v>Drought</v>
      </c>
      <c r="C143" s="173" t="str">
        <f>'Crisis Indicator Data'!C140</f>
        <v>SEN002</v>
      </c>
      <c r="D143" s="173" t="str">
        <f>'Crisis Indicator Data'!D140</f>
        <v>Senegal</v>
      </c>
      <c r="E143" s="173" t="str">
        <f>'Crisis Indicator Data'!E140</f>
        <v>SEN</v>
      </c>
      <c r="F143" s="183">
        <f>IF('Crisis Indicator Data'!Q140="x","x",('Crisis Indicator Data'!Q140/1000000))</f>
        <v>12.250999999999999</v>
      </c>
      <c r="G143" s="183">
        <f>IF('Crisis Indicator Data'!R140="x","x",('Crisis Indicator Data'!R140/1000000))</f>
        <v>4.3609999999999998</v>
      </c>
      <c r="H143" s="183">
        <f>IF('Crisis Indicator Data'!S140="x","x",('Crisis Indicator Data'!S140/1000000))</f>
        <v>1.206</v>
      </c>
      <c r="I143" s="183">
        <f>IF('Crisis Indicator Data'!T140="x","x",('Crisis Indicator Data'!T140/1000000))</f>
        <v>5.7000000000000002E-2</v>
      </c>
      <c r="J143" s="183">
        <f>IF('Crisis Indicator Data'!U140="x","x",('Crisis Indicator Data'!U140/1000000))</f>
        <v>0</v>
      </c>
      <c r="K143" s="168">
        <f t="shared" si="12"/>
        <v>3.5</v>
      </c>
      <c r="L143" s="165">
        <f>IF(F143="x","x",(F143*1000000/VLOOKUP($C143,'Crisis Indicator Data'!$C$3:$H$198,5,FALSE)))</f>
        <v>0.68533228910270749</v>
      </c>
      <c r="M143" s="165">
        <f>IF(G143="x","x",(G143*1000000/VLOOKUP($C143,'Crisis Indicator Data'!$C$3:$H$198,5,FALSE)))</f>
        <v>0.24395837995077199</v>
      </c>
      <c r="N143" s="165">
        <f>IF(H143="x","x",(H143*1000000/VLOOKUP($C143,'Crisis Indicator Data'!$C$3:$H$198,5,FALSE)))</f>
        <v>6.7464757216379498E-2</v>
      </c>
      <c r="O143" s="165">
        <f>IF(I143="x","x",(I143*1000000/VLOOKUP($C143,'Crisis Indicator Data'!$C$3:$H$198,5,FALSE)))</f>
        <v>3.1886328037592305E-3</v>
      </c>
      <c r="P143" s="165">
        <f>IF(J143="x","x",(J143*1000000/VLOOKUP($C143,'Crisis Indicator Data'!$C$3:$H$198,5,FALSE)))</f>
        <v>0</v>
      </c>
      <c r="Q143" s="147">
        <f t="shared" si="13"/>
        <v>3</v>
      </c>
      <c r="R143" s="147">
        <f t="shared" si="14"/>
        <v>3.25</v>
      </c>
    </row>
    <row r="144" spans="1:18" x14ac:dyDescent="0.25">
      <c r="A144" s="175" t="str">
        <f>'Crisis Indicator Data'!A141</f>
        <v>Complex crisis in El Salvador</v>
      </c>
      <c r="B144" s="176" t="str">
        <f>'Crisis Indicator Data'!B141</f>
        <v>Displacement,Violence,Floods,Drought</v>
      </c>
      <c r="C144" s="176" t="str">
        <f>'Crisis Indicator Data'!C141</f>
        <v>SLV001</v>
      </c>
      <c r="D144" s="176" t="str">
        <f>'Crisis Indicator Data'!D141</f>
        <v>El Salvador</v>
      </c>
      <c r="E144" s="176" t="str">
        <f>'Crisis Indicator Data'!E141</f>
        <v>SLV</v>
      </c>
      <c r="F144" s="183">
        <f>IF('Crisis Indicator Data'!Q141="x","x",('Crisis Indicator Data'!Q141/1000000))</f>
        <v>5.1849999999999996</v>
      </c>
      <c r="G144" s="183">
        <f>IF('Crisis Indicator Data'!R141="x","x",('Crisis Indicator Data'!R141/1000000))</f>
        <v>0</v>
      </c>
      <c r="H144" s="183">
        <f>IF('Crisis Indicator Data'!S141="x","x",('Crisis Indicator Data'!S141/1000000))</f>
        <v>0.44600000000000001</v>
      </c>
      <c r="I144" s="183">
        <f>IF('Crisis Indicator Data'!T141="x","x",('Crisis Indicator Data'!T141/1000000))</f>
        <v>0.66900000000000004</v>
      </c>
      <c r="J144" s="183">
        <f>IF('Crisis Indicator Data'!U141="x","x",('Crisis Indicator Data'!U141/1000000))</f>
        <v>0</v>
      </c>
      <c r="K144" s="168">
        <f t="shared" si="12"/>
        <v>3.4</v>
      </c>
      <c r="L144" s="165">
        <f>IF(F144="x","x",(F144*1000000/VLOOKUP($C144,'Crisis Indicator Data'!$C$3:$H$198,5,FALSE)))</f>
        <v>0.82301587301587298</v>
      </c>
      <c r="M144" s="165">
        <f>IF(G144="x","x",(G144*1000000/VLOOKUP($C144,'Crisis Indicator Data'!$C$3:$H$198,5,FALSE)))</f>
        <v>0</v>
      </c>
      <c r="N144" s="165">
        <f>IF(H144="x","x",(H144*1000000/VLOOKUP($C144,'Crisis Indicator Data'!$C$3:$H$198,5,FALSE)))</f>
        <v>7.0793650793650797E-2</v>
      </c>
      <c r="O144" s="165">
        <f>IF(I144="x","x",(I144*1000000/VLOOKUP($C144,'Crisis Indicator Data'!$C$3:$H$198,5,FALSE)))</f>
        <v>0.1061904761904762</v>
      </c>
      <c r="P144" s="165">
        <f>IF(J144="x","x",(J144*1000000/VLOOKUP($C144,'Crisis Indicator Data'!$C$3:$H$198,5,FALSE)))</f>
        <v>0</v>
      </c>
      <c r="Q144" s="147">
        <f t="shared" si="13"/>
        <v>4</v>
      </c>
      <c r="R144" s="147">
        <f t="shared" si="14"/>
        <v>3.7</v>
      </c>
    </row>
    <row r="145" spans="1:18" x14ac:dyDescent="0.25">
      <c r="A145" s="175" t="str">
        <f>'Crisis Indicator Data'!A142</f>
        <v>Complex crisis in Somalia</v>
      </c>
      <c r="B145" s="176" t="str">
        <f>'Crisis Indicator Data'!B142</f>
        <v>Conflict,Displacement,Floods,Drought</v>
      </c>
      <c r="C145" s="176" t="str">
        <f>'Crisis Indicator Data'!C142</f>
        <v>SOM001</v>
      </c>
      <c r="D145" s="176" t="str">
        <f>'Crisis Indicator Data'!D142</f>
        <v>Somalia</v>
      </c>
      <c r="E145" s="176" t="str">
        <f>'Crisis Indicator Data'!E142</f>
        <v>SOM</v>
      </c>
      <c r="F145" s="183">
        <f>IF('Crisis Indicator Data'!Q142="x","x",('Crisis Indicator Data'!Q142/1000000))</f>
        <v>0</v>
      </c>
      <c r="G145" s="183">
        <f>IF('Crisis Indicator Data'!R142="x","x",('Crisis Indicator Data'!R142/1000000))</f>
        <v>8.7880000000000003</v>
      </c>
      <c r="H145" s="183">
        <f>IF('Crisis Indicator Data'!S142="x","x",('Crisis Indicator Data'!S142/1000000))</f>
        <v>4.056</v>
      </c>
      <c r="I145" s="183">
        <f>IF('Crisis Indicator Data'!T142="x","x",('Crisis Indicator Data'!T142/1000000))</f>
        <v>2.5350000000000001</v>
      </c>
      <c r="J145" s="183">
        <f>IF('Crisis Indicator Data'!U142="x","x",('Crisis Indicator Data'!U142/1000000))</f>
        <v>1.5209999999999999</v>
      </c>
      <c r="K145" s="168">
        <f t="shared" si="12"/>
        <v>4.8</v>
      </c>
      <c r="L145" s="165">
        <f>IF(F145="x","x",(F145*1000000/VLOOKUP($C145,'Crisis Indicator Data'!$C$3:$H$198,5,FALSE)))</f>
        <v>0</v>
      </c>
      <c r="M145" s="165">
        <f>IF(G145="x","x",(G145*1000000/VLOOKUP($C145,'Crisis Indicator Data'!$C$3:$H$198,5,FALSE)))</f>
        <v>0.52</v>
      </c>
      <c r="N145" s="165">
        <f>IF(H145="x","x",(H145*1000000/VLOOKUP($C145,'Crisis Indicator Data'!$C$3:$H$198,5,FALSE)))</f>
        <v>0.24</v>
      </c>
      <c r="O145" s="165">
        <f>IF(I145="x","x",(I145*1000000/VLOOKUP($C145,'Crisis Indicator Data'!$C$3:$H$198,5,FALSE)))</f>
        <v>0.15</v>
      </c>
      <c r="P145" s="165">
        <f>IF(J145="x","x",(J145*1000000/VLOOKUP($C145,'Crisis Indicator Data'!$C$3:$H$198,5,FALSE)))</f>
        <v>0.09</v>
      </c>
      <c r="Q145" s="147">
        <f t="shared" si="13"/>
        <v>5</v>
      </c>
      <c r="R145" s="147">
        <f t="shared" si="14"/>
        <v>4.9000000000000004</v>
      </c>
    </row>
    <row r="146" spans="1:18" x14ac:dyDescent="0.25">
      <c r="A146" s="175" t="str">
        <f>'Crisis Indicator Data'!A143</f>
        <v>Mixed Migration Flows in Somalia</v>
      </c>
      <c r="B146" s="176" t="str">
        <f>'Crisis Indicator Data'!B143</f>
        <v>Displacement</v>
      </c>
      <c r="C146" s="176" t="str">
        <f>'Crisis Indicator Data'!C143</f>
        <v>SOM002</v>
      </c>
      <c r="D146" s="176" t="str">
        <f>'Crisis Indicator Data'!D143</f>
        <v>Somalia</v>
      </c>
      <c r="E146" s="176" t="str">
        <f>'Crisis Indicator Data'!E143</f>
        <v>SOM</v>
      </c>
      <c r="F146" s="183">
        <f>IF('Crisis Indicator Data'!Q143="x","x",('Crisis Indicator Data'!Q143/1000000))</f>
        <v>2.657</v>
      </c>
      <c r="G146" s="183">
        <f>IF('Crisis Indicator Data'!R143="x","x",('Crisis Indicator Data'!R143/1000000))</f>
        <v>0</v>
      </c>
      <c r="H146" s="183">
        <f>IF('Crisis Indicator Data'!S143="x","x",('Crisis Indicator Data'!S143/1000000))</f>
        <v>3.7999999999999999E-2</v>
      </c>
      <c r="I146" s="183" t="str">
        <f>IF('Crisis Indicator Data'!T143="x","x",('Crisis Indicator Data'!T143/1000000))</f>
        <v>x</v>
      </c>
      <c r="J146" s="183" t="str">
        <f>IF('Crisis Indicator Data'!U143="x","x",('Crisis Indicator Data'!U143/1000000))</f>
        <v>x</v>
      </c>
      <c r="K146" s="168">
        <f t="shared" si="12"/>
        <v>1</v>
      </c>
      <c r="L146" s="165">
        <f>IF(F146="x","x",(F146*1000000/VLOOKUP($C146,'Crisis Indicator Data'!$C$3:$H$198,5,FALSE)))</f>
        <v>0.98626577579806973</v>
      </c>
      <c r="M146" s="165">
        <f>IF(G146="x","x",(G146*1000000/VLOOKUP($C146,'Crisis Indicator Data'!$C$3:$H$198,5,FALSE)))</f>
        <v>0</v>
      </c>
      <c r="N146" s="165">
        <f>IF(H146="x","x",(H146*1000000/VLOOKUP($C146,'Crisis Indicator Data'!$C$3:$H$198,5,FALSE)))</f>
        <v>1.4105419450631032E-2</v>
      </c>
      <c r="O146" s="165" t="str">
        <f>IF(I146="x","x",(I146*1000000/VLOOKUP($C146,'Crisis Indicator Data'!$C$3:$H$198,5,FALSE)))</f>
        <v>x</v>
      </c>
      <c r="P146" s="165" t="str">
        <f>IF(J146="x","x",(J146*1000000/VLOOKUP($C146,'Crisis Indicator Data'!$C$3:$H$198,5,FALSE)))</f>
        <v>x</v>
      </c>
      <c r="Q146" s="147">
        <f t="shared" si="13"/>
        <v>1</v>
      </c>
      <c r="R146" s="147">
        <f t="shared" si="14"/>
        <v>1</v>
      </c>
    </row>
    <row r="147" spans="1:18" x14ac:dyDescent="0.25">
      <c r="A147" s="175" t="str">
        <f>'Crisis Indicator Data'!A144</f>
        <v>Complex crisis in South Sudan</v>
      </c>
      <c r="B147" s="176" t="str">
        <f>'Crisis Indicator Data'!B144</f>
        <v>Conflict,Floods,Displacement</v>
      </c>
      <c r="C147" s="176" t="str">
        <f>'Crisis Indicator Data'!C144</f>
        <v>SSD001</v>
      </c>
      <c r="D147" s="176" t="str">
        <f>'Crisis Indicator Data'!D144</f>
        <v>South Sudan</v>
      </c>
      <c r="E147" s="176" t="str">
        <f>'Crisis Indicator Data'!E144</f>
        <v>SSD</v>
      </c>
      <c r="F147" s="183">
        <f>IF('Crisis Indicator Data'!Q144="x","x",('Crisis Indicator Data'!Q144/1000000))</f>
        <v>0</v>
      </c>
      <c r="G147" s="183">
        <f>IF('Crisis Indicator Data'!R144="x","x",('Crisis Indicator Data'!R144/1000000))</f>
        <v>3.37</v>
      </c>
      <c r="H147" s="183">
        <f>IF('Crisis Indicator Data'!S144="x","x",('Crisis Indicator Data'!S144/1000000))</f>
        <v>1.41</v>
      </c>
      <c r="I147" s="183">
        <f>IF('Crisis Indicator Data'!T144="x","x",('Crisis Indicator Data'!T144/1000000))</f>
        <v>7.8959999999999999</v>
      </c>
      <c r="J147" s="183">
        <f>IF('Crisis Indicator Data'!U144="x","x",('Crisis Indicator Data'!U144/1000000))</f>
        <v>9.4E-2</v>
      </c>
      <c r="K147" s="168">
        <f t="shared" si="12"/>
        <v>5</v>
      </c>
      <c r="L147" s="165">
        <f>IF(F147="x","x",(F147*1000000/VLOOKUP($C147,'Crisis Indicator Data'!$C$3:$H$198,5,FALSE)))</f>
        <v>0</v>
      </c>
      <c r="M147" s="165">
        <f>IF(G147="x","x",(G147*1000000/VLOOKUP($C147,'Crisis Indicator Data'!$C$3:$H$198,5,FALSE)))</f>
        <v>0.26375518509822338</v>
      </c>
      <c r="N147" s="165">
        <f>IF(H147="x","x",(H147*1000000/VLOOKUP($C147,'Crisis Indicator Data'!$C$3:$H$198,5,FALSE)))</f>
        <v>0.11035454332002817</v>
      </c>
      <c r="O147" s="165">
        <f>IF(I147="x","x",(I147*1000000/VLOOKUP($C147,'Crisis Indicator Data'!$C$3:$H$198,5,FALSE)))</f>
        <v>0.61798544259215782</v>
      </c>
      <c r="P147" s="165">
        <f>IF(J147="x","x",(J147*1000000/VLOOKUP($C147,'Crisis Indicator Data'!$C$3:$H$198,5,FALSE)))</f>
        <v>7.3569695546685451E-3</v>
      </c>
      <c r="Q147" s="147">
        <f t="shared" si="13"/>
        <v>4</v>
      </c>
      <c r="R147" s="147">
        <f t="shared" si="14"/>
        <v>4.5</v>
      </c>
    </row>
    <row r="148" spans="1:18" x14ac:dyDescent="0.25">
      <c r="A148" s="175" t="str">
        <f>'Crisis Indicator Data'!A145</f>
        <v>Displacement from Russia-Ukraine conflict in Slovakia</v>
      </c>
      <c r="B148" s="176" t="str">
        <f>'Crisis Indicator Data'!B145</f>
        <v>Displacement,Conflict</v>
      </c>
      <c r="C148" s="176" t="str">
        <f>'Crisis Indicator Data'!C145</f>
        <v>SVK002</v>
      </c>
      <c r="D148" s="176" t="str">
        <f>'Crisis Indicator Data'!D145</f>
        <v>Slovakia</v>
      </c>
      <c r="E148" s="176" t="str">
        <f>'Crisis Indicator Data'!E145</f>
        <v>SVK</v>
      </c>
      <c r="F148" s="183">
        <f>IF('Crisis Indicator Data'!Q145="x","x",('Crisis Indicator Data'!Q145/1000000))</f>
        <v>5.4320000000000004</v>
      </c>
      <c r="G148" s="183">
        <f>IF('Crisis Indicator Data'!R145="x","x",('Crisis Indicator Data'!R145/1000000))</f>
        <v>0</v>
      </c>
      <c r="H148" s="183">
        <f>IF('Crisis Indicator Data'!S145="x","x",('Crisis Indicator Data'!S145/1000000))</f>
        <v>0.112</v>
      </c>
      <c r="I148" s="183" t="str">
        <f>IF('Crisis Indicator Data'!T145="x","x",('Crisis Indicator Data'!T145/1000000))</f>
        <v>x</v>
      </c>
      <c r="J148" s="183" t="str">
        <f>IF('Crisis Indicator Data'!U145="x","x",('Crisis Indicator Data'!U145/1000000))</f>
        <v>x</v>
      </c>
      <c r="K148" s="168">
        <f t="shared" si="12"/>
        <v>1.7</v>
      </c>
      <c r="L148" s="165">
        <f>IF(F148="x","x",(F148*1000000/VLOOKUP($C148,'Crisis Indicator Data'!$C$3:$H$198,5,FALSE)))</f>
        <v>0.97979797979797978</v>
      </c>
      <c r="M148" s="165">
        <f>IF(G148="x","x",(G148*1000000/VLOOKUP($C148,'Crisis Indicator Data'!$C$3:$H$198,5,FALSE)))</f>
        <v>0</v>
      </c>
      <c r="N148" s="165">
        <f>IF(H148="x","x",(H148*1000000/VLOOKUP($C148,'Crisis Indicator Data'!$C$3:$H$198,5,FALSE)))</f>
        <v>2.0202020202020204E-2</v>
      </c>
      <c r="O148" s="165" t="str">
        <f>IF(I148="x","x",(I148*1000000/VLOOKUP($C148,'Crisis Indicator Data'!$C$3:$H$198,5,FALSE)))</f>
        <v>x</v>
      </c>
      <c r="P148" s="165" t="str">
        <f>IF(J148="x","x",(J148*1000000/VLOOKUP($C148,'Crisis Indicator Data'!$C$3:$H$198,5,FALSE)))</f>
        <v>x</v>
      </c>
      <c r="Q148" s="147">
        <f t="shared" si="13"/>
        <v>1</v>
      </c>
      <c r="R148" s="147">
        <f t="shared" si="14"/>
        <v>1.35</v>
      </c>
    </row>
    <row r="149" spans="1:18" x14ac:dyDescent="0.25">
      <c r="A149" s="175" t="str">
        <f>'Crisis Indicator Data'!A146</f>
        <v>Food Security Crisis in Eswatini</v>
      </c>
      <c r="B149" s="176" t="str">
        <f>'Crisis Indicator Data'!B146</f>
        <v>Drought</v>
      </c>
      <c r="C149" s="176" t="str">
        <f>'Crisis Indicator Data'!C146</f>
        <v>SWZ001</v>
      </c>
      <c r="D149" s="176" t="str">
        <f>'Crisis Indicator Data'!D146</f>
        <v>Eswatini</v>
      </c>
      <c r="E149" s="176" t="str">
        <f>'Crisis Indicator Data'!E146</f>
        <v>SWZ</v>
      </c>
      <c r="F149" s="183">
        <f>IF('Crisis Indicator Data'!Q146="x","x",('Crisis Indicator Data'!Q146/1000000))</f>
        <v>0.47499999999999998</v>
      </c>
      <c r="G149" s="183">
        <f>IF('Crisis Indicator Data'!R146="x","x",('Crisis Indicator Data'!R146/1000000))</f>
        <v>0.43099999999999999</v>
      </c>
      <c r="H149" s="183">
        <f>IF('Crisis Indicator Data'!S146="x","x",('Crisis Indicator Data'!S146/1000000))</f>
        <v>0.26800000000000002</v>
      </c>
      <c r="I149" s="183">
        <f>IF('Crisis Indicator Data'!T146="x","x",('Crisis Indicator Data'!T146/1000000))</f>
        <v>1.4999999999999999E-2</v>
      </c>
      <c r="J149" s="183">
        <f>IF('Crisis Indicator Data'!U146="x","x",('Crisis Indicator Data'!U146/1000000))</f>
        <v>0</v>
      </c>
      <c r="K149" s="168">
        <f t="shared" si="12"/>
        <v>2.4</v>
      </c>
      <c r="L149" s="165">
        <f>IF(F149="x","x",(F149*1000000/VLOOKUP($C149,'Crisis Indicator Data'!$C$3:$H$198,5,FALSE)))</f>
        <v>0.39983164983164982</v>
      </c>
      <c r="M149" s="165">
        <f>IF(G149="x","x",(G149*1000000/VLOOKUP($C149,'Crisis Indicator Data'!$C$3:$H$198,5,FALSE)))</f>
        <v>0.36279461279461278</v>
      </c>
      <c r="N149" s="165">
        <f>IF(H149="x","x",(H149*1000000/VLOOKUP($C149,'Crisis Indicator Data'!$C$3:$H$198,5,FALSE)))</f>
        <v>0.22558922558922559</v>
      </c>
      <c r="O149" s="165">
        <f>IF(I149="x","x",(I149*1000000/VLOOKUP($C149,'Crisis Indicator Data'!$C$3:$H$198,5,FALSE)))</f>
        <v>1.2626262626262626E-2</v>
      </c>
      <c r="P149" s="165">
        <f>IF(J149="x","x",(J149*1000000/VLOOKUP($C149,'Crisis Indicator Data'!$C$3:$H$198,5,FALSE)))</f>
        <v>0</v>
      </c>
      <c r="Q149" s="147">
        <f t="shared" si="13"/>
        <v>3</v>
      </c>
      <c r="R149" s="147">
        <f t="shared" si="14"/>
        <v>2.7</v>
      </c>
    </row>
    <row r="150" spans="1:18" x14ac:dyDescent="0.25">
      <c r="A150" s="175" t="str">
        <f>'Crisis Indicator Data'!A147</f>
        <v>Syrian conflict</v>
      </c>
      <c r="B150" s="176" t="str">
        <f>'Crisis Indicator Data'!B147</f>
        <v>Conflict,Displacement,Violence</v>
      </c>
      <c r="C150" s="176" t="str">
        <f>'Crisis Indicator Data'!C147</f>
        <v>SYR001</v>
      </c>
      <c r="D150" s="176" t="str">
        <f>'Crisis Indicator Data'!D147</f>
        <v>Syria</v>
      </c>
      <c r="E150" s="176" t="str">
        <f>'Crisis Indicator Data'!E147</f>
        <v>SYR</v>
      </c>
      <c r="F150" s="183">
        <f>IF('Crisis Indicator Data'!Q147="x","x",('Crisis Indicator Data'!Q147/1000000))</f>
        <v>0</v>
      </c>
      <c r="G150" s="183">
        <f>IF('Crisis Indicator Data'!R147="x","x",('Crisis Indicator Data'!R147/1000000))</f>
        <v>6.1710000000000003</v>
      </c>
      <c r="H150" s="183">
        <f>IF('Crisis Indicator Data'!S147="x","x",('Crisis Indicator Data'!S147/1000000))</f>
        <v>11.661</v>
      </c>
      <c r="I150" s="183">
        <f>IF('Crisis Indicator Data'!T147="x","x",('Crisis Indicator Data'!T147/1000000))</f>
        <v>4.1769999999999996</v>
      </c>
      <c r="J150" s="183">
        <f>IF('Crisis Indicator Data'!U147="x","x",('Crisis Indicator Data'!U147/1000000))</f>
        <v>0.11600000000000001</v>
      </c>
      <c r="K150" s="168">
        <f t="shared" si="12"/>
        <v>5</v>
      </c>
      <c r="L150" s="165">
        <f>IF(F150="x","x",(F150*1000000/VLOOKUP($C150,'Crisis Indicator Data'!$C$3:$H$198,5,FALSE)))</f>
        <v>0</v>
      </c>
      <c r="M150" s="165">
        <f>IF(G150="x","x",(G150*1000000/VLOOKUP($C150,'Crisis Indicator Data'!$C$3:$H$198,5,FALSE)))</f>
        <v>0.27891525423728813</v>
      </c>
      <c r="N150" s="165">
        <f>IF(H150="x","x",(H150*1000000/VLOOKUP($C150,'Crisis Indicator Data'!$C$3:$H$198,5,FALSE)))</f>
        <v>0.52705084745762709</v>
      </c>
      <c r="O150" s="165">
        <f>IF(I150="x","x",(I150*1000000/VLOOKUP($C150,'Crisis Indicator Data'!$C$3:$H$198,5,FALSE)))</f>
        <v>0.18879096045197738</v>
      </c>
      <c r="P150" s="165">
        <f>IF(J150="x","x",(J150*1000000/VLOOKUP($C150,'Crisis Indicator Data'!$C$3:$H$198,5,FALSE)))</f>
        <v>5.2429378531073448E-3</v>
      </c>
      <c r="Q150" s="147">
        <f t="shared" si="13"/>
        <v>4</v>
      </c>
      <c r="R150" s="147">
        <f t="shared" si="14"/>
        <v>4.5</v>
      </c>
    </row>
    <row r="151" spans="1:18" x14ac:dyDescent="0.25">
      <c r="A151" s="175" t="str">
        <f>'Crisis Indicator Data'!A148</f>
        <v>Türkiye / Syria earthquake in Syria</v>
      </c>
      <c r="B151" s="176" t="str">
        <f>'Crisis Indicator Data'!B148</f>
        <v>Earthquake</v>
      </c>
      <c r="C151" s="176" t="str">
        <f>'Crisis Indicator Data'!C148</f>
        <v>SYR002</v>
      </c>
      <c r="D151" s="176" t="str">
        <f>'Crisis Indicator Data'!D148</f>
        <v>Syria</v>
      </c>
      <c r="E151" s="176" t="str">
        <f>'Crisis Indicator Data'!E148</f>
        <v>SYR</v>
      </c>
      <c r="F151" s="183">
        <f>IF('Crisis Indicator Data'!Q148="x","x",('Crisis Indicator Data'!Q148/1000000))</f>
        <v>4.7779999999999996</v>
      </c>
      <c r="G151" s="183">
        <f>IF('Crisis Indicator Data'!R148="x","x",('Crisis Indicator Data'!R148/1000000))</f>
        <v>4.7</v>
      </c>
      <c r="H151" s="183">
        <f>IF('Crisis Indicator Data'!S148="x","x",('Crisis Indicator Data'!S148/1000000))</f>
        <v>2.9929999999999999</v>
      </c>
      <c r="I151" s="183">
        <f>IF('Crisis Indicator Data'!T148="x","x",('Crisis Indicator Data'!T148/1000000))</f>
        <v>1.0660000000000001</v>
      </c>
      <c r="J151" s="183">
        <f>IF('Crisis Indicator Data'!U148="x","x",('Crisis Indicator Data'!U148/1000000))</f>
        <v>4.1000000000000002E-2</v>
      </c>
      <c r="K151" s="168">
        <f t="shared" si="12"/>
        <v>4.4000000000000004</v>
      </c>
      <c r="L151" s="165">
        <f>IF(F151="x","x",(F151*1000000/VLOOKUP($C151,'Crisis Indicator Data'!$C$3:$H$198,5,FALSE)))</f>
        <v>0.35189276771247607</v>
      </c>
      <c r="M151" s="165">
        <f>IF(G151="x","x",(G151*1000000/VLOOKUP($C151,'Crisis Indicator Data'!$C$3:$H$198,5,FALSE)))</f>
        <v>0.34614818088083665</v>
      </c>
      <c r="N151" s="165">
        <f>IF(H151="x","x",(H151*1000000/VLOOKUP($C151,'Crisis Indicator Data'!$C$3:$H$198,5,FALSE)))</f>
        <v>0.22043010752688172</v>
      </c>
      <c r="O151" s="165">
        <f>IF(I151="x","x",(I151*1000000/VLOOKUP($C151,'Crisis Indicator Data'!$C$3:$H$198,5,FALSE)))</f>
        <v>7.8509353365738693E-2</v>
      </c>
      <c r="P151" s="165">
        <f>IF(J151="x","x",(J151*1000000/VLOOKUP($C151,'Crisis Indicator Data'!$C$3:$H$198,5,FALSE)))</f>
        <v>3.0195905140668728E-3</v>
      </c>
      <c r="Q151" s="147">
        <f t="shared" si="13"/>
        <v>4</v>
      </c>
      <c r="R151" s="147">
        <f t="shared" si="14"/>
        <v>4.2</v>
      </c>
    </row>
    <row r="152" spans="1:18" x14ac:dyDescent="0.25">
      <c r="A152" s="175" t="str">
        <f>'Crisis Indicator Data'!A149</f>
        <v>Complex crisis in Chad</v>
      </c>
      <c r="B152" s="176" t="str">
        <f>'Crisis Indicator Data'!B149</f>
        <v>Conflict,Displacement</v>
      </c>
      <c r="C152" s="176" t="str">
        <f>'Crisis Indicator Data'!C149</f>
        <v>TCD001</v>
      </c>
      <c r="D152" s="176" t="str">
        <f>'Crisis Indicator Data'!D149</f>
        <v>Chad</v>
      </c>
      <c r="E152" s="176" t="str">
        <f>'Crisis Indicator Data'!E149</f>
        <v>TCD</v>
      </c>
      <c r="F152" s="183">
        <f>IF('Crisis Indicator Data'!Q149="x","x",('Crisis Indicator Data'!Q149/1000000))</f>
        <v>12.920999999999999</v>
      </c>
      <c r="G152" s="183">
        <f>IF('Crisis Indicator Data'!R149="x","x",('Crisis Indicator Data'!R149/1000000))</f>
        <v>0</v>
      </c>
      <c r="H152" s="183">
        <f>IF('Crisis Indicator Data'!S149="x","x",('Crisis Indicator Data'!S149/1000000))</f>
        <v>2.5310000000000001</v>
      </c>
      <c r="I152" s="183">
        <f>IF('Crisis Indicator Data'!T149="x","x",('Crisis Indicator Data'!T149/1000000))</f>
        <v>1.744</v>
      </c>
      <c r="J152" s="183">
        <f>IF('Crisis Indicator Data'!U149="x","x",('Crisis Indicator Data'!U149/1000000))</f>
        <v>1.0980000000000001</v>
      </c>
      <c r="K152" s="168">
        <f t="shared" si="12"/>
        <v>4.5999999999999996</v>
      </c>
      <c r="L152" s="165">
        <f>IF(F152="x","x",(F152*1000000/VLOOKUP($C152,'Crisis Indicator Data'!$C$3:$H$198,5,FALSE)))</f>
        <v>0.7062971466054444</v>
      </c>
      <c r="M152" s="165">
        <f>IF(G152="x","x",(G152*1000000/VLOOKUP($C152,'Crisis Indicator Data'!$C$3:$H$198,5,FALSE)))</f>
        <v>0</v>
      </c>
      <c r="N152" s="165">
        <f>IF(H152="x","x",(H152*1000000/VLOOKUP($C152,'Crisis Indicator Data'!$C$3:$H$198,5,FALSE)))</f>
        <v>0.13835137203454684</v>
      </c>
      <c r="O152" s="165">
        <f>IF(I152="x","x",(I152*1000000/VLOOKUP($C152,'Crisis Indicator Data'!$C$3:$H$198,5,FALSE)))</f>
        <v>9.5331802776866731E-2</v>
      </c>
      <c r="P152" s="165">
        <f>IF(J152="x","x",(J152*1000000/VLOOKUP($C152,'Crisis Indicator Data'!$C$3:$H$198,5,FALSE)))</f>
        <v>6.0019678583142014E-2</v>
      </c>
      <c r="Q152" s="147">
        <f t="shared" si="13"/>
        <v>5</v>
      </c>
      <c r="R152" s="147">
        <f t="shared" si="14"/>
        <v>4.8</v>
      </c>
    </row>
    <row r="153" spans="1:18" x14ac:dyDescent="0.25">
      <c r="A153" s="175" t="str">
        <f>'Crisis Indicator Data'!A150</f>
        <v>Lake Chad basin crisis</v>
      </c>
      <c r="B153" s="176" t="str">
        <f>'Crisis Indicator Data'!B150</f>
        <v>Conflict</v>
      </c>
      <c r="C153" s="176" t="str">
        <f>'Crisis Indicator Data'!C150</f>
        <v>TCD003</v>
      </c>
      <c r="D153" s="176" t="str">
        <f>'Crisis Indicator Data'!D150</f>
        <v>Chad</v>
      </c>
      <c r="E153" s="176" t="str">
        <f>'Crisis Indicator Data'!E150</f>
        <v>TCD</v>
      </c>
      <c r="F153" s="183">
        <f>IF('Crisis Indicator Data'!Q150="x","x",('Crisis Indicator Data'!Q150/1000000))</f>
        <v>0.13700000000000001</v>
      </c>
      <c r="G153" s="183">
        <f>IF('Crisis Indicator Data'!R150="x","x",('Crisis Indicator Data'!R150/1000000))</f>
        <v>0</v>
      </c>
      <c r="H153" s="183">
        <f>IF('Crisis Indicator Data'!S150="x","x",('Crisis Indicator Data'!S150/1000000))</f>
        <v>0</v>
      </c>
      <c r="I153" s="183">
        <f>IF('Crisis Indicator Data'!T150="x","x",('Crisis Indicator Data'!T150/1000000))</f>
        <v>0.14599999999999999</v>
      </c>
      <c r="J153" s="183">
        <f>IF('Crisis Indicator Data'!U150="x","x",('Crisis Indicator Data'!U150/1000000))</f>
        <v>0.626</v>
      </c>
      <c r="K153" s="168">
        <f t="shared" si="12"/>
        <v>3.1</v>
      </c>
      <c r="L153" s="165">
        <f>IF(F153="x","x",(F153*1000000/VLOOKUP($C153,'Crisis Indicator Data'!$C$3:$H$198,5,FALSE)))</f>
        <v>0.15088105726872247</v>
      </c>
      <c r="M153" s="165">
        <f>IF(G153="x","x",(G153*1000000/VLOOKUP($C153,'Crisis Indicator Data'!$C$3:$H$198,5,FALSE)))</f>
        <v>0</v>
      </c>
      <c r="N153" s="165">
        <f>IF(H153="x","x",(H153*1000000/VLOOKUP($C153,'Crisis Indicator Data'!$C$3:$H$198,5,FALSE)))</f>
        <v>0</v>
      </c>
      <c r="O153" s="165">
        <f>IF(I153="x","x",(I153*1000000/VLOOKUP($C153,'Crisis Indicator Data'!$C$3:$H$198,5,FALSE)))</f>
        <v>0.16079295154185022</v>
      </c>
      <c r="P153" s="165">
        <f>IF(J153="x","x",(J153*1000000/VLOOKUP($C153,'Crisis Indicator Data'!$C$3:$H$198,5,FALSE)))</f>
        <v>0.68942731277533043</v>
      </c>
      <c r="Q153" s="147">
        <f t="shared" si="13"/>
        <v>5</v>
      </c>
      <c r="R153" s="147">
        <f t="shared" si="14"/>
        <v>4.05</v>
      </c>
    </row>
    <row r="154" spans="1:18" x14ac:dyDescent="0.25">
      <c r="A154" s="175" t="str">
        <f>'Crisis Indicator Data'!A151</f>
        <v>CAR refugees in Chad</v>
      </c>
      <c r="B154" s="176" t="str">
        <f>'Crisis Indicator Data'!B151</f>
        <v>Displacement</v>
      </c>
      <c r="C154" s="176" t="str">
        <f>'Crisis Indicator Data'!C151</f>
        <v>TCD004</v>
      </c>
      <c r="D154" s="176" t="str">
        <f>'Crisis Indicator Data'!D151</f>
        <v>Chad</v>
      </c>
      <c r="E154" s="176" t="str">
        <f>'Crisis Indicator Data'!E151</f>
        <v>TCD</v>
      </c>
      <c r="F154" s="183">
        <f>IF('Crisis Indicator Data'!Q151="x","x",('Crisis Indicator Data'!Q151/1000000))</f>
        <v>2.1880000000000002</v>
      </c>
      <c r="G154" s="183">
        <f>IF('Crisis Indicator Data'!R151="x","x",('Crisis Indicator Data'!R151/1000000))</f>
        <v>0</v>
      </c>
      <c r="H154" s="183">
        <f>IF('Crisis Indicator Data'!S151="x","x",('Crisis Indicator Data'!S151/1000000))</f>
        <v>0</v>
      </c>
      <c r="I154" s="183">
        <f>IF('Crisis Indicator Data'!T151="x","x",('Crisis Indicator Data'!T151/1000000))</f>
        <v>0</v>
      </c>
      <c r="J154" s="183">
        <f>IF('Crisis Indicator Data'!U151="x","x",('Crisis Indicator Data'!U151/1000000))</f>
        <v>1.2609999999999999</v>
      </c>
      <c r="K154" s="168">
        <f t="shared" si="12"/>
        <v>3.5</v>
      </c>
      <c r="L154" s="165">
        <f>IF(F154="x","x",(F154*1000000/VLOOKUP($C154,'Crisis Indicator Data'!$C$3:$H$198,5,FALSE)))</f>
        <v>0.63438677877645699</v>
      </c>
      <c r="M154" s="165">
        <f>IF(G154="x","x",(G154*1000000/VLOOKUP($C154,'Crisis Indicator Data'!$C$3:$H$198,5,FALSE)))</f>
        <v>0</v>
      </c>
      <c r="N154" s="165">
        <f>IF(H154="x","x",(H154*1000000/VLOOKUP($C154,'Crisis Indicator Data'!$C$3:$H$198,5,FALSE)))</f>
        <v>0</v>
      </c>
      <c r="O154" s="165">
        <f>IF(I154="x","x",(I154*1000000/VLOOKUP($C154,'Crisis Indicator Data'!$C$3:$H$198,5,FALSE)))</f>
        <v>0</v>
      </c>
      <c r="P154" s="165">
        <f>IF(J154="x","x",(J154*1000000/VLOOKUP($C154,'Crisis Indicator Data'!$C$3:$H$198,5,FALSE)))</f>
        <v>0.36561322122354306</v>
      </c>
      <c r="Q154" s="147">
        <f t="shared" si="13"/>
        <v>5</v>
      </c>
      <c r="R154" s="147">
        <f t="shared" si="14"/>
        <v>4.25</v>
      </c>
    </row>
    <row r="155" spans="1:18" x14ac:dyDescent="0.25">
      <c r="A155" s="175" t="str">
        <f>'Crisis Indicator Data'!A152</f>
        <v>Darfur refugees in Chad</v>
      </c>
      <c r="B155" s="176" t="str">
        <f>'Crisis Indicator Data'!B152</f>
        <v>Displacement</v>
      </c>
      <c r="C155" s="176" t="str">
        <f>'Crisis Indicator Data'!C152</f>
        <v>TCD005</v>
      </c>
      <c r="D155" s="176" t="str">
        <f>'Crisis Indicator Data'!D152</f>
        <v>Chad</v>
      </c>
      <c r="E155" s="176" t="str">
        <f>'Crisis Indicator Data'!E152</f>
        <v>TCD</v>
      </c>
      <c r="F155" s="183">
        <f>IF('Crisis Indicator Data'!Q152="x","x",('Crisis Indicator Data'!Q152/1000000))</f>
        <v>1.0760000000000001</v>
      </c>
      <c r="G155" s="183">
        <f>IF('Crisis Indicator Data'!R152="x","x",('Crisis Indicator Data'!R152/1000000))</f>
        <v>0</v>
      </c>
      <c r="H155" s="183">
        <f>IF('Crisis Indicator Data'!S152="x","x",('Crisis Indicator Data'!S152/1000000))</f>
        <v>0</v>
      </c>
      <c r="I155" s="183">
        <f>IF('Crisis Indicator Data'!T152="x","x",('Crisis Indicator Data'!T152/1000000))</f>
        <v>0</v>
      </c>
      <c r="J155" s="183">
        <f>IF('Crisis Indicator Data'!U152="x","x",('Crisis Indicator Data'!U152/1000000))</f>
        <v>1.4339999999999999</v>
      </c>
      <c r="K155" s="168">
        <f t="shared" si="12"/>
        <v>3.6</v>
      </c>
      <c r="L155" s="165">
        <f>IF(F155="x","x",(F155*1000000/VLOOKUP($C155,'Crisis Indicator Data'!$C$3:$H$198,5,FALSE)))</f>
        <v>0.42885611797528894</v>
      </c>
      <c r="M155" s="165">
        <f>IF(G155="x","x",(G155*1000000/VLOOKUP($C155,'Crisis Indicator Data'!$C$3:$H$198,5,FALSE)))</f>
        <v>0</v>
      </c>
      <c r="N155" s="165">
        <f>IF(H155="x","x",(H155*1000000/VLOOKUP($C155,'Crisis Indicator Data'!$C$3:$H$198,5,FALSE)))</f>
        <v>0</v>
      </c>
      <c r="O155" s="165">
        <f>IF(I155="x","x",(I155*1000000/VLOOKUP($C155,'Crisis Indicator Data'!$C$3:$H$198,5,FALSE)))</f>
        <v>0</v>
      </c>
      <c r="P155" s="165">
        <f>IF(J155="x","x",(J155*1000000/VLOOKUP($C155,'Crisis Indicator Data'!$C$3:$H$198,5,FALSE)))</f>
        <v>0.5715424471901156</v>
      </c>
      <c r="Q155" s="147">
        <f t="shared" si="13"/>
        <v>5</v>
      </c>
      <c r="R155" s="147">
        <f t="shared" si="14"/>
        <v>4.3</v>
      </c>
    </row>
    <row r="156" spans="1:18" x14ac:dyDescent="0.25">
      <c r="A156" s="175" t="str">
        <f>'Crisis Indicator Data'!A153</f>
        <v>Multiple situations in Thailand</v>
      </c>
      <c r="B156" s="176" t="str">
        <f>'Crisis Indicator Data'!B153</f>
        <v>Conflict,Displacement</v>
      </c>
      <c r="C156" s="176" t="str">
        <f>'Crisis Indicator Data'!C153</f>
        <v>THA001</v>
      </c>
      <c r="D156" s="176" t="str">
        <f>'Crisis Indicator Data'!D153</f>
        <v>Thailand</v>
      </c>
      <c r="E156" s="176" t="str">
        <f>'Crisis Indicator Data'!E153</f>
        <v>THA</v>
      </c>
      <c r="F156" s="183">
        <f>IF('Crisis Indicator Data'!Q153="x","x",('Crisis Indicator Data'!Q153/1000000))</f>
        <v>3.7090000000000001</v>
      </c>
      <c r="G156" s="183">
        <f>IF('Crisis Indicator Data'!R153="x","x",('Crisis Indicator Data'!R153/1000000))</f>
        <v>0</v>
      </c>
      <c r="H156" s="183">
        <f>IF('Crisis Indicator Data'!S153="x","x",('Crisis Indicator Data'!S153/1000000))</f>
        <v>9.0999999999999998E-2</v>
      </c>
      <c r="I156" s="183">
        <f>IF('Crisis Indicator Data'!T153="x","x",('Crisis Indicator Data'!T153/1000000))</f>
        <v>0</v>
      </c>
      <c r="J156" s="183">
        <f>IF('Crisis Indicator Data'!U153="x","x",('Crisis Indicator Data'!U153/1000000))</f>
        <v>0</v>
      </c>
      <c r="K156" s="168">
        <f t="shared" si="12"/>
        <v>1.6</v>
      </c>
      <c r="L156" s="165">
        <f>IF(F156="x","x",(F156*1000000/VLOOKUP($C156,'Crisis Indicator Data'!$C$3:$H$198,5,FALSE)))</f>
        <v>0.97605263157894739</v>
      </c>
      <c r="M156" s="165">
        <f>IF(G156="x","x",(G156*1000000/VLOOKUP($C156,'Crisis Indicator Data'!$C$3:$H$198,5,FALSE)))</f>
        <v>0</v>
      </c>
      <c r="N156" s="165">
        <f>IF(H156="x","x",(H156*1000000/VLOOKUP($C156,'Crisis Indicator Data'!$C$3:$H$198,5,FALSE)))</f>
        <v>2.394736842105263E-2</v>
      </c>
      <c r="O156" s="165">
        <f>IF(I156="x","x",(I156*1000000/VLOOKUP($C156,'Crisis Indicator Data'!$C$3:$H$198,5,FALSE)))</f>
        <v>0</v>
      </c>
      <c r="P156" s="165">
        <f>IF(J156="x","x",(J156*1000000/VLOOKUP($C156,'Crisis Indicator Data'!$C$3:$H$198,5,FALSE)))</f>
        <v>0</v>
      </c>
      <c r="Q156" s="147">
        <f t="shared" si="13"/>
        <v>1</v>
      </c>
      <c r="R156" s="147">
        <f t="shared" si="14"/>
        <v>1.3</v>
      </c>
    </row>
    <row r="157" spans="1:18" x14ac:dyDescent="0.25">
      <c r="A157" s="175" t="str">
        <f>'Crisis Indicator Data'!A154</f>
        <v xml:space="preserve">Conflict in southern Thailand </v>
      </c>
      <c r="B157" s="176" t="str">
        <f>'Crisis Indicator Data'!B154</f>
        <v>Conflict</v>
      </c>
      <c r="C157" s="176" t="str">
        <f>'Crisis Indicator Data'!C154</f>
        <v>THA002</v>
      </c>
      <c r="D157" s="176" t="str">
        <f>'Crisis Indicator Data'!D154</f>
        <v>Thailand</v>
      </c>
      <c r="E157" s="176" t="str">
        <f>'Crisis Indicator Data'!E154</f>
        <v>THA</v>
      </c>
      <c r="F157" s="183">
        <f>IF('Crisis Indicator Data'!Q154="x","x",('Crisis Indicator Data'!Q154/1000000))</f>
        <v>3.4580000000000002</v>
      </c>
      <c r="G157" s="183" t="str">
        <f>IF('Crisis Indicator Data'!R154="x","x",('Crisis Indicator Data'!R154/1000000))</f>
        <v>x</v>
      </c>
      <c r="H157" s="183" t="str">
        <f>IF('Crisis Indicator Data'!S154="x","x",('Crisis Indicator Data'!S154/1000000))</f>
        <v>x</v>
      </c>
      <c r="I157" s="183" t="str">
        <f>IF('Crisis Indicator Data'!T154="x","x",('Crisis Indicator Data'!T154/1000000))</f>
        <v>x</v>
      </c>
      <c r="J157" s="183" t="str">
        <f>IF('Crisis Indicator Data'!U154="x","x",('Crisis Indicator Data'!U154/1000000))</f>
        <v>x</v>
      </c>
      <c r="K157" s="168" t="str">
        <f t="shared" si="12"/>
        <v>x</v>
      </c>
      <c r="L157" s="165">
        <f>IF(F157="x","x",(F157*1000000/VLOOKUP($C157,'Crisis Indicator Data'!$C$3:$H$198,5,FALSE)))</f>
        <v>1</v>
      </c>
      <c r="M157" s="165" t="str">
        <f>IF(G157="x","x",(G157*1000000/VLOOKUP($C157,'Crisis Indicator Data'!$C$3:$H$198,5,FALSE)))</f>
        <v>x</v>
      </c>
      <c r="N157" s="165" t="str">
        <f>IF(H157="x","x",(H157*1000000/VLOOKUP($C157,'Crisis Indicator Data'!$C$3:$H$198,5,FALSE)))</f>
        <v>x</v>
      </c>
      <c r="O157" s="165" t="str">
        <f>IF(I157="x","x",(I157*1000000/VLOOKUP($C157,'Crisis Indicator Data'!$C$3:$H$198,5,FALSE)))</f>
        <v>x</v>
      </c>
      <c r="P157" s="165" t="str">
        <f>IF(J157="x","x",(J157*1000000/VLOOKUP($C157,'Crisis Indicator Data'!$C$3:$H$198,5,FALSE)))</f>
        <v>x</v>
      </c>
      <c r="Q157" s="147" t="str">
        <f t="shared" si="13"/>
        <v>x</v>
      </c>
      <c r="R157" s="147" t="str">
        <f t="shared" si="14"/>
        <v>x</v>
      </c>
    </row>
    <row r="158" spans="1:18" x14ac:dyDescent="0.25">
      <c r="A158" s="175" t="str">
        <f>'Crisis Indicator Data'!A155</f>
        <v>Myanmar refugees in Thailand</v>
      </c>
      <c r="B158" s="176" t="str">
        <f>'Crisis Indicator Data'!B155</f>
        <v>Conflict</v>
      </c>
      <c r="C158" s="176" t="str">
        <f>'Crisis Indicator Data'!C155</f>
        <v>THA003</v>
      </c>
      <c r="D158" s="176" t="str">
        <f>'Crisis Indicator Data'!D155</f>
        <v>Thailand</v>
      </c>
      <c r="E158" s="176" t="str">
        <f>'Crisis Indicator Data'!E155</f>
        <v>THA</v>
      </c>
      <c r="F158" s="183">
        <f>IF('Crisis Indicator Data'!Q155="x","x",('Crisis Indicator Data'!Q155/1000000))</f>
        <v>0.252</v>
      </c>
      <c r="G158" s="183">
        <f>IF('Crisis Indicator Data'!R155="x","x",('Crisis Indicator Data'!R155/1000000))</f>
        <v>0</v>
      </c>
      <c r="H158" s="183">
        <f>IF('Crisis Indicator Data'!S155="x","x",('Crisis Indicator Data'!S155/1000000))</f>
        <v>9.0999999999999998E-2</v>
      </c>
      <c r="I158" s="183">
        <f>IF('Crisis Indicator Data'!T155="x","x",('Crisis Indicator Data'!T155/1000000))</f>
        <v>0</v>
      </c>
      <c r="J158" s="183">
        <f>IF('Crisis Indicator Data'!U155="x","x",('Crisis Indicator Data'!U155/1000000))</f>
        <v>0</v>
      </c>
      <c r="K158" s="168">
        <f t="shared" si="12"/>
        <v>1.6</v>
      </c>
      <c r="L158" s="165">
        <f>IF(F158="x","x",(F158*1000000/VLOOKUP($C158,'Crisis Indicator Data'!$C$3:$H$198,5,FALSE)))</f>
        <v>0.73684210526315785</v>
      </c>
      <c r="M158" s="165">
        <f>IF(G158="x","x",(G158*1000000/VLOOKUP($C158,'Crisis Indicator Data'!$C$3:$H$198,5,FALSE)))</f>
        <v>0</v>
      </c>
      <c r="N158" s="165">
        <f>IF(H158="x","x",(H158*1000000/VLOOKUP($C158,'Crisis Indicator Data'!$C$3:$H$198,5,FALSE)))</f>
        <v>0.26608187134502925</v>
      </c>
      <c r="O158" s="165">
        <f>IF(I158="x","x",(I158*1000000/VLOOKUP($C158,'Crisis Indicator Data'!$C$3:$H$198,5,FALSE)))</f>
        <v>0</v>
      </c>
      <c r="P158" s="165">
        <f>IF(J158="x","x",(J158*1000000/VLOOKUP($C158,'Crisis Indicator Data'!$C$3:$H$198,5,FALSE)))</f>
        <v>0</v>
      </c>
      <c r="Q158" s="147">
        <f t="shared" si="13"/>
        <v>3</v>
      </c>
      <c r="R158" s="147">
        <f t="shared" si="14"/>
        <v>2.2999999999999998</v>
      </c>
    </row>
    <row r="159" spans="1:18" x14ac:dyDescent="0.25">
      <c r="A159" s="175" t="str">
        <f>'Crisis Indicator Data'!A156</f>
        <v>Food Security Crisis in Timor-Leste</v>
      </c>
      <c r="B159" s="176" t="str">
        <f>'Crisis Indicator Data'!B156</f>
        <v>Food Security</v>
      </c>
      <c r="C159" s="176" t="str">
        <f>'Crisis Indicator Data'!C156</f>
        <v>TLS003</v>
      </c>
      <c r="D159" s="176" t="str">
        <f>'Crisis Indicator Data'!D156</f>
        <v>Timor Leste</v>
      </c>
      <c r="E159" s="176" t="str">
        <f>'Crisis Indicator Data'!E156</f>
        <v>TLS</v>
      </c>
      <c r="F159" s="183">
        <f>IF('Crisis Indicator Data'!Q156="x","x",('Crisis Indicator Data'!Q156/1000000))</f>
        <v>0.54900000000000004</v>
      </c>
      <c r="G159" s="183">
        <f>IF('Crisis Indicator Data'!R156="x","x",('Crisis Indicator Data'!R156/1000000))</f>
        <v>0.54900000000000004</v>
      </c>
      <c r="H159" s="183">
        <f>IF('Crisis Indicator Data'!S156="x","x",('Crisis Indicator Data'!S156/1000000))</f>
        <v>0.255</v>
      </c>
      <c r="I159" s="183">
        <f>IF('Crisis Indicator Data'!T156="x","x",('Crisis Indicator Data'!T156/1000000))</f>
        <v>7.0000000000000001E-3</v>
      </c>
      <c r="J159" s="183">
        <f>IF('Crisis Indicator Data'!U156="x","x",('Crisis Indicator Data'!U156/1000000))</f>
        <v>0</v>
      </c>
      <c r="K159" s="168">
        <f t="shared" si="12"/>
        <v>2.4</v>
      </c>
      <c r="L159" s="165">
        <f>IF(F159="x","x",(F159*1000000/VLOOKUP($C159,'Crisis Indicator Data'!$C$3:$H$198,5,FALSE)))</f>
        <v>0.40397350993377484</v>
      </c>
      <c r="M159" s="165">
        <f>IF(G159="x","x",(G159*1000000/VLOOKUP($C159,'Crisis Indicator Data'!$C$3:$H$198,5,FALSE)))</f>
        <v>0.40397350993377484</v>
      </c>
      <c r="N159" s="165">
        <f>IF(H159="x","x",(H159*1000000/VLOOKUP($C159,'Crisis Indicator Data'!$C$3:$H$198,5,FALSE)))</f>
        <v>0.18763796909492272</v>
      </c>
      <c r="O159" s="165">
        <f>IF(I159="x","x",(I159*1000000/VLOOKUP($C159,'Crisis Indicator Data'!$C$3:$H$198,5,FALSE)))</f>
        <v>5.1508462104488595E-3</v>
      </c>
      <c r="P159" s="165">
        <f>IF(J159="x","x",(J159*1000000/VLOOKUP($C159,'Crisis Indicator Data'!$C$3:$H$198,5,FALSE)))</f>
        <v>0</v>
      </c>
      <c r="Q159" s="147">
        <f t="shared" si="13"/>
        <v>3</v>
      </c>
      <c r="R159" s="147">
        <f t="shared" si="14"/>
        <v>2.7</v>
      </c>
    </row>
    <row r="160" spans="1:18" x14ac:dyDescent="0.25">
      <c r="A160" s="175" t="str">
        <f>'Crisis Indicator Data'!A157</f>
        <v>Venezuelan refugees in Trinidad and Tobago</v>
      </c>
      <c r="B160" s="176" t="str">
        <f>'Crisis Indicator Data'!B157</f>
        <v>Displacement</v>
      </c>
      <c r="C160" s="176" t="str">
        <f>'Crisis Indicator Data'!C157</f>
        <v>TTO002</v>
      </c>
      <c r="D160" s="176" t="str">
        <f>'Crisis Indicator Data'!D157</f>
        <v>Trinidad and Tobago</v>
      </c>
      <c r="E160" s="176" t="str">
        <f>'Crisis Indicator Data'!E157</f>
        <v>TTO</v>
      </c>
      <c r="F160" s="183">
        <f>IF('Crisis Indicator Data'!Q157="x","x",('Crisis Indicator Data'!Q157/1000000))</f>
        <v>1.319</v>
      </c>
      <c r="G160" s="183">
        <f>IF('Crisis Indicator Data'!R157="x","x",('Crisis Indicator Data'!R157/1000000))</f>
        <v>0.17399999999999999</v>
      </c>
      <c r="H160" s="183">
        <f>IF('Crisis Indicator Data'!S157="x","x",('Crisis Indicator Data'!S157/1000000))</f>
        <v>3.7999999999999999E-2</v>
      </c>
      <c r="I160" s="183" t="str">
        <f>IF('Crisis Indicator Data'!T157="x","x",('Crisis Indicator Data'!T157/1000000))</f>
        <v>x</v>
      </c>
      <c r="J160" s="183" t="str">
        <f>IF('Crisis Indicator Data'!U157="x","x",('Crisis Indicator Data'!U157/1000000))</f>
        <v>x</v>
      </c>
      <c r="K160" s="168">
        <f t="shared" si="12"/>
        <v>1</v>
      </c>
      <c r="L160" s="165">
        <f>IF(F160="x","x",(F160*1000000/VLOOKUP($C160,'Crisis Indicator Data'!$C$3:$H$198,5,FALSE)))</f>
        <v>0.86152841280209014</v>
      </c>
      <c r="M160" s="165">
        <f>IF(G160="x","x",(G160*1000000/VLOOKUP($C160,'Crisis Indicator Data'!$C$3:$H$198,5,FALSE)))</f>
        <v>0.11365120836054866</v>
      </c>
      <c r="N160" s="165">
        <f>IF(H160="x","x",(H160*1000000/VLOOKUP($C160,'Crisis Indicator Data'!$C$3:$H$198,5,FALSE)))</f>
        <v>2.4820378837361202E-2</v>
      </c>
      <c r="O160" s="165" t="str">
        <f>IF(I160="x","x",(I160*1000000/VLOOKUP($C160,'Crisis Indicator Data'!$C$3:$H$198,5,FALSE)))</f>
        <v>x</v>
      </c>
      <c r="P160" s="165" t="str">
        <f>IF(J160="x","x",(J160*1000000/VLOOKUP($C160,'Crisis Indicator Data'!$C$3:$H$198,5,FALSE)))</f>
        <v>x</v>
      </c>
      <c r="Q160" s="147">
        <f t="shared" si="13"/>
        <v>2</v>
      </c>
      <c r="R160" s="147">
        <f t="shared" si="14"/>
        <v>1.5</v>
      </c>
    </row>
    <row r="161" spans="1:18" x14ac:dyDescent="0.25">
      <c r="A161" s="175" t="str">
        <f>'Crisis Indicator Data'!A158</f>
        <v>Mixed migration flows in Tunisia</v>
      </c>
      <c r="B161" s="176" t="str">
        <f>'Crisis Indicator Data'!B158</f>
        <v>Displacement</v>
      </c>
      <c r="C161" s="176" t="str">
        <f>'Crisis Indicator Data'!C158</f>
        <v>TUN002</v>
      </c>
      <c r="D161" s="176" t="str">
        <f>'Crisis Indicator Data'!D158</f>
        <v>Tunisia</v>
      </c>
      <c r="E161" s="176" t="str">
        <f>'Crisis Indicator Data'!E158</f>
        <v>TUN</v>
      </c>
      <c r="F161" s="183">
        <f>IF('Crisis Indicator Data'!Q158="x","x",('Crisis Indicator Data'!Q158/1000000))</f>
        <v>12.475</v>
      </c>
      <c r="G161" s="183">
        <f>IF('Crisis Indicator Data'!R158="x","x",('Crisis Indicator Data'!R158/1000000))</f>
        <v>0</v>
      </c>
      <c r="H161" s="183">
        <f>IF('Crisis Indicator Data'!S158="x","x",('Crisis Indicator Data'!S158/1000000))</f>
        <v>1.0999999999999999E-2</v>
      </c>
      <c r="I161" s="183" t="str">
        <f>IF('Crisis Indicator Data'!T158="x","x",('Crisis Indicator Data'!T158/1000000))</f>
        <v>x</v>
      </c>
      <c r="J161" s="183" t="str">
        <f>IF('Crisis Indicator Data'!U158="x","x",('Crisis Indicator Data'!U158/1000000))</f>
        <v>x</v>
      </c>
      <c r="K161" s="168">
        <f t="shared" si="12"/>
        <v>0.1</v>
      </c>
      <c r="L161" s="165">
        <f>IF(F161="x","x",(F161*1000000/VLOOKUP($C161,'Crisis Indicator Data'!$C$3:$H$198,5,FALSE)))</f>
        <v>0.99911901329489028</v>
      </c>
      <c r="M161" s="165">
        <f>IF(G161="x","x",(G161*1000000/VLOOKUP($C161,'Crisis Indicator Data'!$C$3:$H$198,5,FALSE)))</f>
        <v>0</v>
      </c>
      <c r="N161" s="165">
        <f>IF(H161="x","x",(H161*1000000/VLOOKUP($C161,'Crisis Indicator Data'!$C$3:$H$198,5,FALSE)))</f>
        <v>8.8098670510972294E-4</v>
      </c>
      <c r="O161" s="165" t="str">
        <f>IF(I161="x","x",(I161*1000000/VLOOKUP($C161,'Crisis Indicator Data'!$C$3:$H$198,5,FALSE)))</f>
        <v>x</v>
      </c>
      <c r="P161" s="165" t="str">
        <f>IF(J161="x","x",(J161*1000000/VLOOKUP($C161,'Crisis Indicator Data'!$C$3:$H$198,5,FALSE)))</f>
        <v>x</v>
      </c>
      <c r="Q161" s="147">
        <f t="shared" si="13"/>
        <v>1</v>
      </c>
      <c r="R161" s="147">
        <f t="shared" si="14"/>
        <v>0.55000000000000004</v>
      </c>
    </row>
    <row r="162" spans="1:18" x14ac:dyDescent="0.25">
      <c r="A162" s="175" t="str">
        <f>'Crisis Indicator Data'!A159</f>
        <v>Complex situation in Türkiye</v>
      </c>
      <c r="B162" s="176" t="str">
        <f>'Crisis Indicator Data'!B159</f>
        <v>Displacement,Conflict</v>
      </c>
      <c r="C162" s="176" t="str">
        <f>'Crisis Indicator Data'!C159</f>
        <v>TUR001</v>
      </c>
      <c r="D162" s="176" t="str">
        <f>'Crisis Indicator Data'!D159</f>
        <v>Türkiye</v>
      </c>
      <c r="E162" s="176" t="str">
        <f>'Crisis Indicator Data'!E159</f>
        <v>TUR</v>
      </c>
      <c r="F162" s="183">
        <f>IF('Crisis Indicator Data'!Q159="x","x",('Crisis Indicator Data'!Q159/1000000))</f>
        <v>27.850999999999999</v>
      </c>
      <c r="G162" s="183">
        <f>IF('Crisis Indicator Data'!R159="x","x",('Crisis Indicator Data'!R159/1000000))</f>
        <v>19.024000000000001</v>
      </c>
      <c r="H162" s="183">
        <f>IF('Crisis Indicator Data'!S159="x","x",('Crisis Indicator Data'!S159/1000000))</f>
        <v>4.9009999999999998</v>
      </c>
      <c r="I162" s="183">
        <f>IF('Crisis Indicator Data'!T159="x","x",('Crisis Indicator Data'!T159/1000000))</f>
        <v>0.27500000000000002</v>
      </c>
      <c r="J162" s="183">
        <f>IF('Crisis Indicator Data'!U159="x","x",('Crisis Indicator Data'!U159/1000000))</f>
        <v>0</v>
      </c>
      <c r="K162" s="168">
        <f t="shared" si="12"/>
        <v>4.5</v>
      </c>
      <c r="L162" s="165">
        <f>IF(F162="x","x",(F162*1000000/VLOOKUP($C162,'Crisis Indicator Data'!$C$3:$H$198,5,FALSE)))</f>
        <v>0.53508165225744475</v>
      </c>
      <c r="M162" s="165">
        <f>IF(G162="x","x",(G162*1000000/VLOOKUP($C162,'Crisis Indicator Data'!$C$3:$H$198,5,FALSE)))</f>
        <v>0.36549471661863592</v>
      </c>
      <c r="N162" s="165">
        <f>IF(H162="x","x",(H162*1000000/VLOOKUP($C162,'Crisis Indicator Data'!$C$3:$H$198,5,FALSE)))</f>
        <v>9.4159462055715654E-2</v>
      </c>
      <c r="O162" s="165">
        <f>IF(I162="x","x",(I162*1000000/VLOOKUP($C162,'Crisis Indicator Data'!$C$3:$H$198,5,FALSE)))</f>
        <v>5.2833813640730063E-3</v>
      </c>
      <c r="P162" s="165">
        <f>IF(J162="x","x",(J162*1000000/VLOOKUP($C162,'Crisis Indicator Data'!$C$3:$H$198,5,FALSE)))</f>
        <v>0</v>
      </c>
      <c r="Q162" s="147">
        <f t="shared" si="13"/>
        <v>3</v>
      </c>
      <c r="R162" s="147">
        <f t="shared" si="14"/>
        <v>3.75</v>
      </c>
    </row>
    <row r="163" spans="1:18" x14ac:dyDescent="0.25">
      <c r="A163" s="175" t="str">
        <f>'Crisis Indicator Data'!A160</f>
        <v>Syrian Refugees in Türkiye</v>
      </c>
      <c r="B163" s="176" t="str">
        <f>'Crisis Indicator Data'!B160</f>
        <v>Displacement</v>
      </c>
      <c r="C163" s="176" t="str">
        <f>'Crisis Indicator Data'!C160</f>
        <v>TUR002</v>
      </c>
      <c r="D163" s="176" t="str">
        <f>'Crisis Indicator Data'!D160</f>
        <v>Türkiye</v>
      </c>
      <c r="E163" s="176" t="str">
        <f>'Crisis Indicator Data'!E160</f>
        <v>TUR</v>
      </c>
      <c r="F163" s="183">
        <f>IF('Crisis Indicator Data'!Q160="x","x",('Crisis Indicator Data'!Q160/1000000))</f>
        <v>35.06</v>
      </c>
      <c r="G163" s="183">
        <f>IF('Crisis Indicator Data'!R160="x","x",('Crisis Indicator Data'!R160/1000000))</f>
        <v>4.9359999999999999</v>
      </c>
      <c r="H163" s="183">
        <f>IF('Crisis Indicator Data'!S160="x","x",('Crisis Indicator Data'!S160/1000000))</f>
        <v>2.0409999999999999</v>
      </c>
      <c r="I163" s="183">
        <f>IF('Crisis Indicator Data'!T160="x","x",('Crisis Indicator Data'!T160/1000000))</f>
        <v>0.254</v>
      </c>
      <c r="J163" s="183">
        <f>IF('Crisis Indicator Data'!U160="x","x",('Crisis Indicator Data'!U160/1000000))</f>
        <v>0</v>
      </c>
      <c r="K163" s="168">
        <f t="shared" si="12"/>
        <v>3.9</v>
      </c>
      <c r="L163" s="165">
        <f>IF(F163="x","x",(F163*1000000/VLOOKUP($C163,'Crisis Indicator Data'!$C$3:$H$198,5,FALSE)))</f>
        <v>0.82903759754078976</v>
      </c>
      <c r="M163" s="165">
        <f>IF(G163="x","x",(G163*1000000/VLOOKUP($C163,'Crisis Indicator Data'!$C$3:$H$198,5,FALSE)))</f>
        <v>0.11671790021281626</v>
      </c>
      <c r="N163" s="165">
        <f>IF(H163="x","x",(H163*1000000/VLOOKUP($C163,'Crisis Indicator Data'!$C$3:$H$198,5,FALSE)))</f>
        <v>4.8262000472925039E-2</v>
      </c>
      <c r="O163" s="165">
        <f>IF(I163="x","x",(I163*1000000/VLOOKUP($C163,'Crisis Indicator Data'!$C$3:$H$198,5,FALSE)))</f>
        <v>6.0061480255379522E-3</v>
      </c>
      <c r="P163" s="165">
        <f>IF(J163="x","x",(J163*1000000/VLOOKUP($C163,'Crisis Indicator Data'!$C$3:$H$198,5,FALSE)))</f>
        <v>0</v>
      </c>
      <c r="Q163" s="147">
        <f t="shared" si="13"/>
        <v>3</v>
      </c>
      <c r="R163" s="147">
        <f t="shared" si="14"/>
        <v>3.45</v>
      </c>
    </row>
    <row r="164" spans="1:18" x14ac:dyDescent="0.25">
      <c r="A164" s="175" t="str">
        <f>'Crisis Indicator Data'!A161</f>
        <v>Mixed Migration Flows in Türkiye</v>
      </c>
      <c r="B164" s="176" t="str">
        <f>'Crisis Indicator Data'!B161</f>
        <v>Displacement</v>
      </c>
      <c r="C164" s="176" t="str">
        <f>'Crisis Indicator Data'!C161</f>
        <v>TUR003</v>
      </c>
      <c r="D164" s="176" t="str">
        <f>'Crisis Indicator Data'!D161</f>
        <v>Türkiye</v>
      </c>
      <c r="E164" s="176" t="str">
        <f>'Crisis Indicator Data'!E161</f>
        <v>TUR</v>
      </c>
      <c r="F164" s="183">
        <f>IF('Crisis Indicator Data'!Q161="x","x",('Crisis Indicator Data'!Q161/1000000))</f>
        <v>7.867</v>
      </c>
      <c r="G164" s="183">
        <f>IF('Crisis Indicator Data'!R161="x","x",('Crisis Indicator Data'!R161/1000000))</f>
        <v>7.5880000000000001</v>
      </c>
      <c r="H164" s="183">
        <f>IF('Crisis Indicator Data'!S161="x","x",('Crisis Indicator Data'!S161/1000000))</f>
        <v>0.26</v>
      </c>
      <c r="I164" s="183">
        <f>IF('Crisis Indicator Data'!T161="x","x",('Crisis Indicator Data'!T161/1000000))</f>
        <v>2.1000000000000001E-2</v>
      </c>
      <c r="J164" s="183">
        <f>IF('Crisis Indicator Data'!U161="x","x",('Crisis Indicator Data'!U161/1000000))</f>
        <v>0</v>
      </c>
      <c r="K164" s="168">
        <f t="shared" si="12"/>
        <v>2.4</v>
      </c>
      <c r="L164" s="165">
        <f>IF(F164="x","x",(F164*1000000/VLOOKUP($C164,'Crisis Indicator Data'!$C$3:$H$198,5,FALSE)))</f>
        <v>0.49993645144890697</v>
      </c>
      <c r="M164" s="165">
        <f>IF(G164="x","x",(G164*1000000/VLOOKUP($C164,'Crisis Indicator Data'!$C$3:$H$198,5,FALSE)))</f>
        <v>0.48220640569395018</v>
      </c>
      <c r="N164" s="165">
        <f>IF(H164="x","x",(H164*1000000/VLOOKUP($C164,'Crisis Indicator Data'!$C$3:$H$198,5,FALSE)))</f>
        <v>1.652262328418912E-2</v>
      </c>
      <c r="O164" s="165">
        <f>IF(I164="x","x",(I164*1000000/VLOOKUP($C164,'Crisis Indicator Data'!$C$3:$H$198,5,FALSE)))</f>
        <v>1.3345195729537367E-3</v>
      </c>
      <c r="P164" s="165">
        <f>IF(J164="x","x",(J164*1000000/VLOOKUP($C164,'Crisis Indicator Data'!$C$3:$H$198,5,FALSE)))</f>
        <v>0</v>
      </c>
      <c r="Q164" s="147">
        <f t="shared" si="13"/>
        <v>2</v>
      </c>
      <c r="R164" s="147">
        <f t="shared" si="14"/>
        <v>2.2000000000000002</v>
      </c>
    </row>
    <row r="165" spans="1:18" x14ac:dyDescent="0.25">
      <c r="A165" s="175" t="str">
        <f>'Crisis Indicator Data'!A162</f>
        <v>Kurdish Conflict</v>
      </c>
      <c r="B165" s="176" t="str">
        <f>'Crisis Indicator Data'!B162</f>
        <v>Conflict</v>
      </c>
      <c r="C165" s="176" t="str">
        <f>'Crisis Indicator Data'!C162</f>
        <v>TUR004</v>
      </c>
      <c r="D165" s="176" t="str">
        <f>'Crisis Indicator Data'!D162</f>
        <v>Türkiye</v>
      </c>
      <c r="E165" s="176" t="str">
        <f>'Crisis Indicator Data'!E162</f>
        <v>TUR</v>
      </c>
      <c r="F165" s="183" t="str">
        <f>IF('Crisis Indicator Data'!Q162="x","x",('Crisis Indicator Data'!Q162/1000000))</f>
        <v>x</v>
      </c>
      <c r="G165" s="183" t="str">
        <f>IF('Crisis Indicator Data'!R162="x","x",('Crisis Indicator Data'!R162/1000000))</f>
        <v>x</v>
      </c>
      <c r="H165" s="183" t="str">
        <f>IF('Crisis Indicator Data'!S162="x","x",('Crisis Indicator Data'!S162/1000000))</f>
        <v>x</v>
      </c>
      <c r="I165" s="183" t="str">
        <f>IF('Crisis Indicator Data'!T162="x","x",('Crisis Indicator Data'!T162/1000000))</f>
        <v>x</v>
      </c>
      <c r="J165" s="183" t="str">
        <f>IF('Crisis Indicator Data'!U162="x","x",('Crisis Indicator Data'!U162/1000000))</f>
        <v>x</v>
      </c>
      <c r="K165" s="168" t="str">
        <f t="shared" si="12"/>
        <v>x</v>
      </c>
      <c r="L165" s="165" t="str">
        <f>IF(F165="x","x",(F165*1000000/VLOOKUP($C165,'Crisis Indicator Data'!$C$3:$H$198,5,FALSE)))</f>
        <v>x</v>
      </c>
      <c r="M165" s="165" t="str">
        <f>IF(G165="x","x",(G165*1000000/VLOOKUP($C165,'Crisis Indicator Data'!$C$3:$H$198,5,FALSE)))</f>
        <v>x</v>
      </c>
      <c r="N165" s="165" t="str">
        <f>IF(H165="x","x",(H165*1000000/VLOOKUP($C165,'Crisis Indicator Data'!$C$3:$H$198,5,FALSE)))</f>
        <v>x</v>
      </c>
      <c r="O165" s="165" t="str">
        <f>IF(I165="x","x",(I165*1000000/VLOOKUP($C165,'Crisis Indicator Data'!$C$3:$H$198,5,FALSE)))</f>
        <v>x</v>
      </c>
      <c r="P165" s="165" t="str">
        <f>IF(J165="x","x",(J165*1000000/VLOOKUP($C165,'Crisis Indicator Data'!$C$3:$H$198,5,FALSE)))</f>
        <v>x</v>
      </c>
      <c r="Q165" s="147" t="str">
        <f t="shared" si="13"/>
        <v>x</v>
      </c>
      <c r="R165" s="147" t="str">
        <f t="shared" si="14"/>
        <v>x</v>
      </c>
    </row>
    <row r="166" spans="1:18" x14ac:dyDescent="0.25">
      <c r="A166" s="175" t="str">
        <f>'Crisis Indicator Data'!A163</f>
        <v>Türkiye / Syria earthquake in Türkiye</v>
      </c>
      <c r="B166" s="176" t="str">
        <f>'Crisis Indicator Data'!B163</f>
        <v>Earthquake</v>
      </c>
      <c r="C166" s="176" t="str">
        <f>'Crisis Indicator Data'!C163</f>
        <v>TUR005</v>
      </c>
      <c r="D166" s="176" t="str">
        <f>'Crisis Indicator Data'!D163</f>
        <v>Türkiye</v>
      </c>
      <c r="E166" s="176" t="str">
        <f>'Crisis Indicator Data'!E163</f>
        <v>TUR</v>
      </c>
      <c r="F166" s="183">
        <f>IF('Crisis Indicator Data'!Q163="x","x",('Crisis Indicator Data'!Q163/1000000))</f>
        <v>4.3220000000000001</v>
      </c>
      <c r="G166" s="183">
        <f>IF('Crisis Indicator Data'!R163="x","x",('Crisis Indicator Data'!R163/1000000))</f>
        <v>6.5</v>
      </c>
      <c r="H166" s="183">
        <f>IF('Crisis Indicator Data'!S163="x","x",('Crisis Indicator Data'!S163/1000000))</f>
        <v>2.6</v>
      </c>
      <c r="I166" s="183" t="str">
        <f>IF('Crisis Indicator Data'!T163="x","x",('Crisis Indicator Data'!T163/1000000))</f>
        <v>x</v>
      </c>
      <c r="J166" s="183" t="str">
        <f>IF('Crisis Indicator Data'!U163="x","x",('Crisis Indicator Data'!U163/1000000))</f>
        <v>x</v>
      </c>
      <c r="K166" s="168">
        <f t="shared" ref="K166:K176" si="15">IF(H166="x","x",IF(SUM(H166:J166)=0,0,IF(LOG(SUM(H166:J166)*1000000)&lt;$K$4,0,IF(LOG(SUM(H166:J166)*1000000)&gt;$K$3,5,ROUND(5-(K$3-LOG(SUM(H166:J166)*1000000))/(K$3-K$4)*5,1)))))</f>
        <v>4</v>
      </c>
      <c r="L166" s="165">
        <f>IF(F166="x","x",(F166*1000000/VLOOKUP($C166,'Crisis Indicator Data'!$C$3:$H$198,5,FALSE)))</f>
        <v>0.32200864252719413</v>
      </c>
      <c r="M166" s="165">
        <f>IF(G166="x","x",(G166*1000000/VLOOKUP($C166,'Crisis Indicator Data'!$C$3:$H$198,5,FALSE)))</f>
        <v>0.48427954105200416</v>
      </c>
      <c r="N166" s="165">
        <f>IF(H166="x","x",(H166*1000000/VLOOKUP($C166,'Crisis Indicator Data'!$C$3:$H$198,5,FALSE)))</f>
        <v>0.19371181642080168</v>
      </c>
      <c r="O166" s="165" t="str">
        <f>IF(I166="x","x",(I166*1000000/VLOOKUP($C166,'Crisis Indicator Data'!$C$3:$H$198,5,FALSE)))</f>
        <v>x</v>
      </c>
      <c r="P166" s="165" t="str">
        <f>IF(J166="x","x",(J166*1000000/VLOOKUP($C166,'Crisis Indicator Data'!$C$3:$H$198,5,FALSE)))</f>
        <v>x</v>
      </c>
      <c r="Q166" s="147">
        <f t="shared" ref="Q166:Q176" si="16">IF(N166="x","x",IF(OR(L166&gt;=$L$3,M166&gt;=$M$3,N166&gt;=$N$3,O166&gt;=$O$3,P166&gt;=$P$3), (IF(VALUE(SUBSTITUTE(P166, "x", "0.0"))&gt;=$P$3, 5, IF((VALUE(SUBSTITUTE(O166, "x", "0.0"))+VALUE(SUBSTITUTE(P166, "x", "0.0")))&gt;=$O$3,4,IF((VALUE(SUBSTITUTE(O166, "x", "0.0"))+VALUE(SUBSTITUTE(P166, "x", "0.0"))+N166)&gt;=$N$3,3,IF((VALUE(SUBSTITUTE(O166, "x", "0.0"))+VALUE(SUBSTITUTE(P166, "x", "0.0"))+N166+VALUE(SUBSTITUTE(M166, "x", "0.0")))&gt;=$M$3,2,1)))))))</f>
        <v>3</v>
      </c>
      <c r="R166" s="147">
        <f t="shared" ref="R166:R176" si="17">IF(Q166="x","x",(AVERAGE(K166,Q166)))</f>
        <v>3.5</v>
      </c>
    </row>
    <row r="167" spans="1:18" x14ac:dyDescent="0.25">
      <c r="A167" s="175" t="str">
        <f>'Crisis Indicator Data'!A164</f>
        <v>Multiple Crises in Tanzania</v>
      </c>
      <c r="B167" s="176" t="str">
        <f>'Crisis Indicator Data'!B164</f>
        <v>Displacement,Drought</v>
      </c>
      <c r="C167" s="176" t="str">
        <f>'Crisis Indicator Data'!C164</f>
        <v>TZA001</v>
      </c>
      <c r="D167" s="176" t="str">
        <f>'Crisis Indicator Data'!D164</f>
        <v>Tanzania</v>
      </c>
      <c r="E167" s="176" t="str">
        <f>'Crisis Indicator Data'!E164</f>
        <v>TZA</v>
      </c>
      <c r="F167" s="183">
        <f>IF('Crisis Indicator Data'!Q164="x","x",('Crisis Indicator Data'!Q164/1000000))</f>
        <v>6.0140000000000002</v>
      </c>
      <c r="G167" s="183">
        <f>IF('Crisis Indicator Data'!R164="x","x",('Crisis Indicator Data'!R164/1000000))</f>
        <v>18.513000000000002</v>
      </c>
      <c r="H167" s="183">
        <f>IF('Crisis Indicator Data'!S164="x","x",('Crisis Indicator Data'!S164/1000000))</f>
        <v>1.2509999999999999</v>
      </c>
      <c r="I167" s="183">
        <f>IF('Crisis Indicator Data'!T164="x","x",('Crisis Indicator Data'!T164/1000000))</f>
        <v>0</v>
      </c>
      <c r="J167" s="183">
        <f>IF('Crisis Indicator Data'!U164="x","x",('Crisis Indicator Data'!U164/1000000))</f>
        <v>0</v>
      </c>
      <c r="K167" s="168">
        <f t="shared" si="15"/>
        <v>3.5</v>
      </c>
      <c r="L167" s="165">
        <f>IF(F167="x","x",(F167*1000000/VLOOKUP($C167,'Crisis Indicator Data'!$C$3:$H$198,5,FALSE)))</f>
        <v>0.23329971293350921</v>
      </c>
      <c r="M167" s="165">
        <f>IF(G167="x","x",(G167*1000000/VLOOKUP($C167,'Crisis Indicator Data'!$C$3:$H$198,5,FALSE)))</f>
        <v>0.71817053301264644</v>
      </c>
      <c r="N167" s="165">
        <f>IF(H167="x","x",(H167*1000000/VLOOKUP($C167,'Crisis Indicator Data'!$C$3:$H$198,5,FALSE)))</f>
        <v>4.8529754053844361E-2</v>
      </c>
      <c r="O167" s="165">
        <f>IF(I167="x","x",(I167*1000000/VLOOKUP($C167,'Crisis Indicator Data'!$C$3:$H$198,5,FALSE)))</f>
        <v>0</v>
      </c>
      <c r="P167" s="165">
        <f>IF(J167="x","x",(J167*1000000/VLOOKUP($C167,'Crisis Indicator Data'!$C$3:$H$198,5,FALSE)))</f>
        <v>0</v>
      </c>
      <c r="Q167" s="147">
        <f t="shared" si="16"/>
        <v>2</v>
      </c>
      <c r="R167" s="147">
        <f t="shared" si="17"/>
        <v>2.75</v>
      </c>
    </row>
    <row r="168" spans="1:18" x14ac:dyDescent="0.25">
      <c r="A168" s="175" t="str">
        <f>'Crisis Indicator Data'!A165</f>
        <v>International Displacement in Tanzania</v>
      </c>
      <c r="B168" s="176" t="str">
        <f>'Crisis Indicator Data'!B165</f>
        <v>Displacement</v>
      </c>
      <c r="C168" s="176" t="str">
        <f>'Crisis Indicator Data'!C165</f>
        <v>TZA002</v>
      </c>
      <c r="D168" s="176" t="str">
        <f>'Crisis Indicator Data'!D165</f>
        <v>Tanzania</v>
      </c>
      <c r="E168" s="176" t="str">
        <f>'Crisis Indicator Data'!E165</f>
        <v>TZA</v>
      </c>
      <c r="F168" s="183">
        <f>IF('Crisis Indicator Data'!Q165="x","x",('Crisis Indicator Data'!Q165/1000000))</f>
        <v>0</v>
      </c>
      <c r="G168" s="183">
        <f>IF('Crisis Indicator Data'!R165="x","x",('Crisis Indicator Data'!R165/1000000))</f>
        <v>14.754</v>
      </c>
      <c r="H168" s="183">
        <f>IF('Crisis Indicator Data'!S165="x","x",('Crisis Indicator Data'!S165/1000000))</f>
        <v>0.26100000000000001</v>
      </c>
      <c r="I168" s="183">
        <f>IF('Crisis Indicator Data'!T165="x","x",('Crisis Indicator Data'!T165/1000000))</f>
        <v>0</v>
      </c>
      <c r="J168" s="183">
        <f>IF('Crisis Indicator Data'!U165="x","x",('Crisis Indicator Data'!U165/1000000))</f>
        <v>0</v>
      </c>
      <c r="K168" s="168">
        <f t="shared" si="15"/>
        <v>2.4</v>
      </c>
      <c r="L168" s="165">
        <f>IF(F168="x","x",(F168*1000000/VLOOKUP($C168,'Crisis Indicator Data'!$C$3:$H$198,5,FALSE)))</f>
        <v>0</v>
      </c>
      <c r="M168" s="165">
        <f>IF(G168="x","x",(G168*1000000/VLOOKUP($C168,'Crisis Indicator Data'!$C$3:$H$198,5,FALSE)))</f>
        <v>0.98261738261738263</v>
      </c>
      <c r="N168" s="165">
        <f>IF(H168="x","x",(H168*1000000/VLOOKUP($C168,'Crisis Indicator Data'!$C$3:$H$198,5,FALSE)))</f>
        <v>1.7382617382617382E-2</v>
      </c>
      <c r="O168" s="165">
        <f>IF(I168="x","x",(I168*1000000/VLOOKUP($C168,'Crisis Indicator Data'!$C$3:$H$198,5,FALSE)))</f>
        <v>0</v>
      </c>
      <c r="P168" s="165">
        <f>IF(J168="x","x",(J168*1000000/VLOOKUP($C168,'Crisis Indicator Data'!$C$3:$H$198,5,FALSE)))</f>
        <v>0</v>
      </c>
      <c r="Q168" s="147">
        <f t="shared" si="16"/>
        <v>2</v>
      </c>
      <c r="R168" s="147">
        <f t="shared" si="17"/>
        <v>2.2000000000000002</v>
      </c>
    </row>
    <row r="169" spans="1:18" x14ac:dyDescent="0.25">
      <c r="A169" s="175" t="str">
        <f>'Crisis Indicator Data'!A166</f>
        <v>Food Security Crisis in North-East Tanzania</v>
      </c>
      <c r="B169" s="176" t="str">
        <f>'Crisis Indicator Data'!B166</f>
        <v>Drought</v>
      </c>
      <c r="C169" s="176" t="str">
        <f>'Crisis Indicator Data'!C166</f>
        <v>TZA003</v>
      </c>
      <c r="D169" s="176" t="str">
        <f>'Crisis Indicator Data'!D166</f>
        <v>Tanzania</v>
      </c>
      <c r="E169" s="176" t="str">
        <f>'Crisis Indicator Data'!E166</f>
        <v>TZA</v>
      </c>
      <c r="F169" s="183">
        <f>IF('Crisis Indicator Data'!Q166="x","x",('Crisis Indicator Data'!Q166/1000000))</f>
        <v>6.0140000000000002</v>
      </c>
      <c r="G169" s="183">
        <f>IF('Crisis Indicator Data'!R166="x","x",('Crisis Indicator Data'!R166/1000000))</f>
        <v>3.7589999999999999</v>
      </c>
      <c r="H169" s="183">
        <f>IF('Crisis Indicator Data'!S166="x","x",('Crisis Indicator Data'!S166/1000000))</f>
        <v>0.99</v>
      </c>
      <c r="I169" s="183">
        <f>IF('Crisis Indicator Data'!T166="x","x",('Crisis Indicator Data'!T166/1000000))</f>
        <v>0</v>
      </c>
      <c r="J169" s="183">
        <f>IF('Crisis Indicator Data'!U166="x","x",('Crisis Indicator Data'!U166/1000000))</f>
        <v>0</v>
      </c>
      <c r="K169" s="168">
        <f t="shared" si="15"/>
        <v>3.3</v>
      </c>
      <c r="L169" s="165">
        <f>IF(F169="x","x",(F169*1000000/VLOOKUP($C169,'Crisis Indicator Data'!$C$3:$H$198,5,FALSE)))</f>
        <v>0.55876614326860541</v>
      </c>
      <c r="M169" s="165">
        <f>IF(G169="x","x",(G169*1000000/VLOOKUP($C169,'Crisis Indicator Data'!$C$3:$H$198,5,FALSE)))</f>
        <v>0.34925206726749047</v>
      </c>
      <c r="N169" s="165">
        <f>IF(H169="x","x",(H169*1000000/VLOOKUP($C169,'Crisis Indicator Data'!$C$3:$H$198,5,FALSE)))</f>
        <v>9.1981789463904118E-2</v>
      </c>
      <c r="O169" s="165">
        <f>IF(I169="x","x",(I169*1000000/VLOOKUP($C169,'Crisis Indicator Data'!$C$3:$H$198,5,FALSE)))</f>
        <v>0</v>
      </c>
      <c r="P169" s="165">
        <f>IF(J169="x","x",(J169*1000000/VLOOKUP($C169,'Crisis Indicator Data'!$C$3:$H$198,5,FALSE)))</f>
        <v>0</v>
      </c>
      <c r="Q169" s="147">
        <f t="shared" si="16"/>
        <v>3</v>
      </c>
      <c r="R169" s="147">
        <f t="shared" si="17"/>
        <v>3.15</v>
      </c>
    </row>
    <row r="170" spans="1:18" x14ac:dyDescent="0.25">
      <c r="A170" s="175" t="str">
        <f>'Crisis Indicator Data'!A167</f>
        <v>International Displacement in Uganda</v>
      </c>
      <c r="B170" s="176" t="str">
        <f>'Crisis Indicator Data'!B167</f>
        <v>Displacement</v>
      </c>
      <c r="C170" s="176" t="str">
        <f>'Crisis Indicator Data'!C167</f>
        <v>UGA005</v>
      </c>
      <c r="D170" s="176" t="str">
        <f>'Crisis Indicator Data'!D167</f>
        <v>Uganda</v>
      </c>
      <c r="E170" s="176" t="str">
        <f>'Crisis Indicator Data'!E167</f>
        <v>UGA</v>
      </c>
      <c r="F170" s="183">
        <f>IF('Crisis Indicator Data'!Q167="x","x",('Crisis Indicator Data'!Q167/1000000))</f>
        <v>5.843</v>
      </c>
      <c r="G170" s="183">
        <f>IF('Crisis Indicator Data'!R167="x","x",('Crisis Indicator Data'!R167/1000000))</f>
        <v>0</v>
      </c>
      <c r="H170" s="183">
        <f>IF('Crisis Indicator Data'!S167="x","x",('Crisis Indicator Data'!S167/1000000))</f>
        <v>1.5680000000000001</v>
      </c>
      <c r="I170" s="183" t="str">
        <f>IF('Crisis Indicator Data'!T167="x","x",('Crisis Indicator Data'!T167/1000000))</f>
        <v>x</v>
      </c>
      <c r="J170" s="183" t="str">
        <f>IF('Crisis Indicator Data'!U167="x","x",('Crisis Indicator Data'!U167/1000000))</f>
        <v>x</v>
      </c>
      <c r="K170" s="168">
        <f t="shared" si="15"/>
        <v>3.7</v>
      </c>
      <c r="L170" s="165">
        <f>IF(F170="x","x",(F170*1000000/VLOOKUP($C170,'Crisis Indicator Data'!$C$3:$H$198,5,FALSE)))</f>
        <v>0.78842261503170963</v>
      </c>
      <c r="M170" s="165">
        <f>IF(G170="x","x",(G170*1000000/VLOOKUP($C170,'Crisis Indicator Data'!$C$3:$H$198,5,FALSE)))</f>
        <v>0</v>
      </c>
      <c r="N170" s="165">
        <f>IF(H170="x","x",(H170*1000000/VLOOKUP($C170,'Crisis Indicator Data'!$C$3:$H$198,5,FALSE)))</f>
        <v>0.21157738496829037</v>
      </c>
      <c r="O170" s="165" t="str">
        <f>IF(I170="x","x",(I170*1000000/VLOOKUP($C170,'Crisis Indicator Data'!$C$3:$H$198,5,FALSE)))</f>
        <v>x</v>
      </c>
      <c r="P170" s="165" t="str">
        <f>IF(J170="x","x",(J170*1000000/VLOOKUP($C170,'Crisis Indicator Data'!$C$3:$H$198,5,FALSE)))</f>
        <v>x</v>
      </c>
      <c r="Q170" s="147">
        <f t="shared" si="16"/>
        <v>3</v>
      </c>
      <c r="R170" s="147">
        <f t="shared" si="17"/>
        <v>3.35</v>
      </c>
    </row>
    <row r="171" spans="1:18" x14ac:dyDescent="0.25">
      <c r="A171" s="175" t="str">
        <f>'Crisis Indicator Data'!A168</f>
        <v>Russia-Ukraine conflict</v>
      </c>
      <c r="B171" s="176" t="str">
        <f>'Crisis Indicator Data'!B168</f>
        <v>Conflict,Displacement</v>
      </c>
      <c r="C171" s="176" t="str">
        <f>'Crisis Indicator Data'!C168</f>
        <v>UKR002</v>
      </c>
      <c r="D171" s="176" t="str">
        <f>'Crisis Indicator Data'!D168</f>
        <v>Ukraine</v>
      </c>
      <c r="E171" s="176" t="str">
        <f>'Crisis Indicator Data'!E168</f>
        <v>UKR</v>
      </c>
      <c r="F171" s="183">
        <f>IF('Crisis Indicator Data'!Q168="x","x",('Crisis Indicator Data'!Q168/1000000))</f>
        <v>17.181000000000001</v>
      </c>
      <c r="G171" s="183">
        <f>IF('Crisis Indicator Data'!R168="x","x",('Crisis Indicator Data'!R168/1000000))</f>
        <v>3.81</v>
      </c>
      <c r="H171" s="183">
        <f>IF('Crisis Indicator Data'!S168="x","x",('Crisis Indicator Data'!S168/1000000))</f>
        <v>11.42</v>
      </c>
      <c r="I171" s="183">
        <f>IF('Crisis Indicator Data'!T168="x","x",('Crisis Indicator Data'!T168/1000000))</f>
        <v>1.4059999999999999</v>
      </c>
      <c r="J171" s="183">
        <f>IF('Crisis Indicator Data'!U168="x","x",('Crisis Indicator Data'!U168/1000000))</f>
        <v>4.7439999999999998</v>
      </c>
      <c r="K171" s="168">
        <f t="shared" si="15"/>
        <v>5</v>
      </c>
      <c r="L171" s="165">
        <f>IF(F171="x","x",(F171*1000000/VLOOKUP($C171,'Crisis Indicator Data'!$C$3:$H$198,5,FALSE)))</f>
        <v>0.44556535269709546</v>
      </c>
      <c r="M171" s="165">
        <f>IF(G171="x","x",(G171*1000000/VLOOKUP($C171,'Crisis Indicator Data'!$C$3:$H$198,5,FALSE)))</f>
        <v>9.880705394190871E-2</v>
      </c>
      <c r="N171" s="165">
        <f>IF(H171="x","x",(H171*1000000/VLOOKUP($C171,'Crisis Indicator Data'!$C$3:$H$198,5,FALSE)))</f>
        <v>0.29616182572614108</v>
      </c>
      <c r="O171" s="165">
        <f>IF(I171="x","x",(I171*1000000/VLOOKUP($C171,'Crisis Indicator Data'!$C$3:$H$198,5,FALSE)))</f>
        <v>3.6462655601659753E-2</v>
      </c>
      <c r="P171" s="165">
        <f>IF(J171="x","x",(J171*1000000/VLOOKUP($C171,'Crisis Indicator Data'!$C$3:$H$198,5,FALSE)))</f>
        <v>0.12302904564315352</v>
      </c>
      <c r="Q171" s="147">
        <f t="shared" si="16"/>
        <v>5</v>
      </c>
      <c r="R171" s="147">
        <f t="shared" si="17"/>
        <v>5</v>
      </c>
    </row>
    <row r="172" spans="1:18" x14ac:dyDescent="0.25">
      <c r="A172" s="175" t="str">
        <f>'Crisis Indicator Data'!A169</f>
        <v>Complex crisis in Venezuela</v>
      </c>
      <c r="B172" s="176" t="str">
        <f>'Crisis Indicator Data'!B169</f>
        <v>Socio-political,Violence,Floods</v>
      </c>
      <c r="C172" s="176" t="str">
        <f>'Crisis Indicator Data'!C169</f>
        <v>VEN001</v>
      </c>
      <c r="D172" s="176" t="str">
        <f>'Crisis Indicator Data'!D169</f>
        <v>Venezuela</v>
      </c>
      <c r="E172" s="176" t="str">
        <f>'Crisis Indicator Data'!E169</f>
        <v>VEN</v>
      </c>
      <c r="F172" s="183">
        <f>IF('Crisis Indicator Data'!Q169="x","x",('Crisis Indicator Data'!Q169/1000000))</f>
        <v>0</v>
      </c>
      <c r="G172" s="183">
        <f>IF('Crisis Indicator Data'!R169="x","x",('Crisis Indicator Data'!R169/1000000))</f>
        <v>9.6229999999999993</v>
      </c>
      <c r="H172" s="183">
        <f>IF('Crisis Indicator Data'!S169="x","x",('Crisis Indicator Data'!S169/1000000))</f>
        <v>3.113</v>
      </c>
      <c r="I172" s="183">
        <f>IF('Crisis Indicator Data'!T169="x","x",('Crisis Indicator Data'!T169/1000000))</f>
        <v>15.566000000000001</v>
      </c>
      <c r="J172" s="183">
        <f>IF('Crisis Indicator Data'!U169="x","x",('Crisis Indicator Data'!U169/1000000))</f>
        <v>0</v>
      </c>
      <c r="K172" s="168">
        <f t="shared" si="15"/>
        <v>5</v>
      </c>
      <c r="L172" s="165">
        <f>IF(F172="x","x",(F172*1000000/VLOOKUP($C172,'Crisis Indicator Data'!$C$3:$H$198,5,FALSE)))</f>
        <v>0</v>
      </c>
      <c r="M172" s="165">
        <f>IF(G172="x","x",(G172*1000000/VLOOKUP($C172,'Crisis Indicator Data'!$C$3:$H$198,5,FALSE)))</f>
        <v>0.34001130662144019</v>
      </c>
      <c r="N172" s="165">
        <f>IF(H172="x","x",(H172*1000000/VLOOKUP($C172,'Crisis Indicator Data'!$C$3:$H$198,5,FALSE)))</f>
        <v>0.10999222669775988</v>
      </c>
      <c r="O172" s="165">
        <f>IF(I172="x","x",(I172*1000000/VLOOKUP($C172,'Crisis Indicator Data'!$C$3:$H$198,5,FALSE)))</f>
        <v>0.54999646668079993</v>
      </c>
      <c r="P172" s="165">
        <f>IF(J172="x","x",(J172*1000000/VLOOKUP($C172,'Crisis Indicator Data'!$C$3:$H$198,5,FALSE)))</f>
        <v>0</v>
      </c>
      <c r="Q172" s="147">
        <f t="shared" si="16"/>
        <v>4</v>
      </c>
      <c r="R172" s="147">
        <f t="shared" si="17"/>
        <v>4.5</v>
      </c>
    </row>
    <row r="173" spans="1:18" x14ac:dyDescent="0.25">
      <c r="A173" s="175" t="str">
        <f>'Crisis Indicator Data'!A170</f>
        <v>Conflict in Yemen</v>
      </c>
      <c r="B173" s="176" t="str">
        <f>'Crisis Indicator Data'!B170</f>
        <v>Conflict</v>
      </c>
      <c r="C173" s="176" t="str">
        <f>'Crisis Indicator Data'!C170</f>
        <v>YEM001</v>
      </c>
      <c r="D173" s="176" t="str">
        <f>'Crisis Indicator Data'!D170</f>
        <v>Yemen</v>
      </c>
      <c r="E173" s="176" t="str">
        <f>'Crisis Indicator Data'!E170</f>
        <v>YEM</v>
      </c>
      <c r="F173" s="183">
        <f>IF('Crisis Indicator Data'!Q170="x","x",('Crisis Indicator Data'!Q170/1000000))</f>
        <v>5</v>
      </c>
      <c r="G173" s="183">
        <f>IF('Crisis Indicator Data'!R170="x","x",('Crisis Indicator Data'!R170/1000000))</f>
        <v>6.3</v>
      </c>
      <c r="H173" s="183">
        <f>IF('Crisis Indicator Data'!S170="x","x",('Crisis Indicator Data'!S170/1000000))</f>
        <v>8.1999999999999993</v>
      </c>
      <c r="I173" s="183">
        <f>IF('Crisis Indicator Data'!T170="x","x",('Crisis Indicator Data'!T170/1000000))</f>
        <v>7.3</v>
      </c>
      <c r="J173" s="183">
        <f>IF('Crisis Indicator Data'!U170="x","x",('Crisis Indicator Data'!U170/1000000))</f>
        <v>6.1</v>
      </c>
      <c r="K173" s="168">
        <f t="shared" si="15"/>
        <v>5</v>
      </c>
      <c r="L173" s="165">
        <f>IF(F173="x","x",(F173*1000000/VLOOKUP($C173,'Crisis Indicator Data'!$C$3:$H$198,5,FALSE)))</f>
        <v>0.1519756838905775</v>
      </c>
      <c r="M173" s="165">
        <f>IF(G173="x","x",(G173*1000000/VLOOKUP($C173,'Crisis Indicator Data'!$C$3:$H$198,5,FALSE)))</f>
        <v>0.19148936170212766</v>
      </c>
      <c r="N173" s="165">
        <f>IF(H173="x","x",(H173*1000000/VLOOKUP($C173,'Crisis Indicator Data'!$C$3:$H$198,5,FALSE)))</f>
        <v>0.24924012158054709</v>
      </c>
      <c r="O173" s="165">
        <f>IF(I173="x","x",(I173*1000000/VLOOKUP($C173,'Crisis Indicator Data'!$C$3:$H$198,5,FALSE)))</f>
        <v>0.22188449848024316</v>
      </c>
      <c r="P173" s="165">
        <f>IF(J173="x","x",(J173*1000000/VLOOKUP($C173,'Crisis Indicator Data'!$C$3:$H$198,5,FALSE)))</f>
        <v>0.18541033434650456</v>
      </c>
      <c r="Q173" s="147">
        <f t="shared" si="16"/>
        <v>5</v>
      </c>
      <c r="R173" s="147">
        <f t="shared" si="17"/>
        <v>5</v>
      </c>
    </row>
    <row r="174" spans="1:18" x14ac:dyDescent="0.25">
      <c r="A174" s="175" t="str">
        <f>'Crisis Indicator Data'!A171</f>
        <v>Mixed migration flows in Yemen</v>
      </c>
      <c r="B174" s="176" t="str">
        <f>'Crisis Indicator Data'!B171</f>
        <v>Displacement</v>
      </c>
      <c r="C174" s="176" t="str">
        <f>'Crisis Indicator Data'!C171</f>
        <v>YEM002</v>
      </c>
      <c r="D174" s="176" t="str">
        <f>'Crisis Indicator Data'!D171</f>
        <v>Yemen</v>
      </c>
      <c r="E174" s="176" t="str">
        <f>'Crisis Indicator Data'!E171</f>
        <v>YEM</v>
      </c>
      <c r="F174" s="183">
        <f>IF('Crisis Indicator Data'!Q171="x","x",('Crisis Indicator Data'!Q171/1000000))</f>
        <v>5.9610000000000003</v>
      </c>
      <c r="G174" s="183">
        <f>IF('Crisis Indicator Data'!R171="x","x",('Crisis Indicator Data'!R171/1000000))</f>
        <v>0</v>
      </c>
      <c r="H174" s="183">
        <f>IF('Crisis Indicator Data'!S171="x","x",('Crisis Indicator Data'!S171/1000000))</f>
        <v>0.14299999999999999</v>
      </c>
      <c r="I174" s="183">
        <f>IF('Crisis Indicator Data'!T171="x","x",('Crisis Indicator Data'!T171/1000000))</f>
        <v>8.4000000000000005E-2</v>
      </c>
      <c r="J174" s="183">
        <f>IF('Crisis Indicator Data'!U171="x","x",('Crisis Indicator Data'!U171/1000000))</f>
        <v>5.2999999999999999E-2</v>
      </c>
      <c r="K174" s="168">
        <f t="shared" si="15"/>
        <v>2.4</v>
      </c>
      <c r="L174" s="165">
        <f>IF(F174="x","x",(F174*1000000/VLOOKUP($C174,'Crisis Indicator Data'!$C$3:$H$198,5,FALSE)))</f>
        <v>0.9548294089380106</v>
      </c>
      <c r="M174" s="165">
        <f>IF(G174="x","x",(G174*1000000/VLOOKUP($C174,'Crisis Indicator Data'!$C$3:$H$198,5,FALSE)))</f>
        <v>0</v>
      </c>
      <c r="N174" s="165">
        <f>IF(H174="x","x",(H174*1000000/VLOOKUP($C174,'Crisis Indicator Data'!$C$3:$H$198,5,FALSE)))</f>
        <v>2.2905654332852795E-2</v>
      </c>
      <c r="O174" s="165">
        <f>IF(I174="x","x",(I174*1000000/VLOOKUP($C174,'Crisis Indicator Data'!$C$3:$H$198,5,FALSE)))</f>
        <v>1.3455069678039404E-2</v>
      </c>
      <c r="P174" s="165">
        <f>IF(J174="x","x",(J174*1000000/VLOOKUP($C174,'Crisis Indicator Data'!$C$3:$H$198,5,FALSE)))</f>
        <v>8.4895082492391482E-3</v>
      </c>
      <c r="Q174" s="147">
        <f t="shared" si="16"/>
        <v>1</v>
      </c>
      <c r="R174" s="147">
        <f t="shared" si="17"/>
        <v>1.7</v>
      </c>
    </row>
    <row r="175" spans="1:18" x14ac:dyDescent="0.25">
      <c r="A175" s="175" t="str">
        <f>'Crisis Indicator Data'!A172</f>
        <v>Drought in Zambia</v>
      </c>
      <c r="B175" s="176" t="str">
        <f>'Crisis Indicator Data'!B172</f>
        <v>Drought</v>
      </c>
      <c r="C175" s="176" t="str">
        <f>'Crisis Indicator Data'!C172</f>
        <v>ZMB002</v>
      </c>
      <c r="D175" s="176" t="str">
        <f>'Crisis Indicator Data'!D172</f>
        <v>Zambia</v>
      </c>
      <c r="E175" s="176" t="str">
        <f>'Crisis Indicator Data'!E172</f>
        <v>ZMB</v>
      </c>
      <c r="F175" s="183">
        <f>IF('Crisis Indicator Data'!Q172="x","x",('Crisis Indicator Data'!Q172/1000000))</f>
        <v>3.2650000000000001</v>
      </c>
      <c r="G175" s="183">
        <f>IF('Crisis Indicator Data'!R172="x","x",('Crisis Indicator Data'!R172/1000000))</f>
        <v>3.8250000000000002</v>
      </c>
      <c r="H175" s="183">
        <f>IF('Crisis Indicator Data'!S172="x","x",('Crisis Indicator Data'!S172/1000000))</f>
        <v>1.9790000000000001</v>
      </c>
      <c r="I175" s="183">
        <f>IF('Crisis Indicator Data'!T172="x","x",('Crisis Indicator Data'!T172/1000000))</f>
        <v>5.8000000000000003E-2</v>
      </c>
      <c r="J175" s="183">
        <f>IF('Crisis Indicator Data'!U172="x","x",('Crisis Indicator Data'!U172/1000000))</f>
        <v>0</v>
      </c>
      <c r="K175" s="168">
        <f t="shared" si="15"/>
        <v>3.8</v>
      </c>
      <c r="L175" s="165">
        <f>IF(F175="x","x",(F175*1000000/VLOOKUP($C175,'Crisis Indicator Data'!$C$3:$H$198,5,FALSE)))</f>
        <v>0.3577298126438041</v>
      </c>
      <c r="M175" s="165">
        <f>IF(G175="x","x",(G175*1000000/VLOOKUP($C175,'Crisis Indicator Data'!$C$3:$H$198,5,FALSE)))</f>
        <v>0.4190862276761258</v>
      </c>
      <c r="N175" s="165">
        <f>IF(H175="x","x",(H175*1000000/VLOOKUP($C175,'Crisis Indicator Data'!$C$3:$H$198,5,FALSE)))</f>
        <v>0.21682918812315108</v>
      </c>
      <c r="O175" s="165">
        <f>IF(I175="x","x",(I175*1000000/VLOOKUP($C175,'Crisis Indicator Data'!$C$3:$H$198,5,FALSE)))</f>
        <v>6.3547715569190312E-3</v>
      </c>
      <c r="P175" s="165">
        <f>IF(J175="x","x",(J175*1000000/VLOOKUP($C175,'Crisis Indicator Data'!$C$3:$H$198,5,FALSE)))</f>
        <v>0</v>
      </c>
      <c r="Q175" s="147">
        <f t="shared" si="16"/>
        <v>3</v>
      </c>
      <c r="R175" s="147">
        <f t="shared" si="17"/>
        <v>3.4</v>
      </c>
    </row>
    <row r="176" spans="1:18" x14ac:dyDescent="0.25">
      <c r="A176" s="175" t="str">
        <f>'Crisis Indicator Data'!A173</f>
        <v>Complex crisis in Zimbabwe</v>
      </c>
      <c r="B176" s="176" t="str">
        <f>'Crisis Indicator Data'!B173</f>
        <v>Socio-political,Drought</v>
      </c>
      <c r="C176" s="176" t="str">
        <f>'Crisis Indicator Data'!C173</f>
        <v>ZWE001</v>
      </c>
      <c r="D176" s="176" t="str">
        <f>'Crisis Indicator Data'!D173</f>
        <v>Zimbabwe</v>
      </c>
      <c r="E176" s="176" t="str">
        <f>'Crisis Indicator Data'!E173</f>
        <v>ZWE</v>
      </c>
      <c r="F176" s="183">
        <f>IF('Crisis Indicator Data'!Q173="x","x",('Crisis Indicator Data'!Q173/1000000))</f>
        <v>0</v>
      </c>
      <c r="G176" s="183">
        <f>IF('Crisis Indicator Data'!R173="x","x",('Crisis Indicator Data'!R173/1000000))</f>
        <v>13.792</v>
      </c>
      <c r="H176" s="183">
        <f>IF('Crisis Indicator Data'!S173="x","x",('Crisis Indicator Data'!S173/1000000))</f>
        <v>3</v>
      </c>
      <c r="I176" s="183">
        <f>IF('Crisis Indicator Data'!T173="x","x",('Crisis Indicator Data'!T173/1000000))</f>
        <v>0</v>
      </c>
      <c r="J176" s="183">
        <f>IF('Crisis Indicator Data'!U173="x","x",('Crisis Indicator Data'!U173/1000000))</f>
        <v>0</v>
      </c>
      <c r="K176" s="168">
        <f t="shared" si="15"/>
        <v>4.0999999999999996</v>
      </c>
      <c r="L176" s="165">
        <f>IF(F176="x","x",(F176*1000000/VLOOKUP($C176,'Crisis Indicator Data'!$C$3:$H$198,5,FALSE)))</f>
        <v>0</v>
      </c>
      <c r="M176" s="165">
        <f>IF(G176="x","x",(G176*1000000/VLOOKUP($C176,'Crisis Indicator Data'!$C$3:$H$198,5,FALSE)))</f>
        <v>0.82134349690328723</v>
      </c>
      <c r="N176" s="165">
        <f>IF(H176="x","x",(H176*1000000/VLOOKUP($C176,'Crisis Indicator Data'!$C$3:$H$198,5,FALSE)))</f>
        <v>0.17865650309671272</v>
      </c>
      <c r="O176" s="165">
        <f>IF(I176="x","x",(I176*1000000/VLOOKUP($C176,'Crisis Indicator Data'!$C$3:$H$198,5,FALSE)))</f>
        <v>0</v>
      </c>
      <c r="P176" s="165">
        <f>IF(J176="x","x",(J176*1000000/VLOOKUP($C176,'Crisis Indicator Data'!$C$3:$H$198,5,FALSE)))</f>
        <v>0</v>
      </c>
      <c r="Q176" s="147">
        <f t="shared" si="16"/>
        <v>3</v>
      </c>
      <c r="R176" s="147">
        <f t="shared" si="17"/>
        <v>3.55</v>
      </c>
    </row>
  </sheetData>
  <mergeCells count="1">
    <mergeCell ref="A1:R1"/>
  </mergeCells>
  <conditionalFormatting sqref="A2:R300">
    <cfRule type="containsBlanks" priority="1" stopIfTrue="1">
      <formula>LEN(TRIM(A2))=0</formula>
    </cfRule>
  </conditionalFormatting>
  <conditionalFormatting sqref="K6:K300">
    <cfRule type="cellIs" dxfId="39" priority="22" stopIfTrue="1" operator="between">
      <formula>7.1</formula>
      <formula>10</formula>
    </cfRule>
    <cfRule type="cellIs" dxfId="38" priority="23" stopIfTrue="1" operator="between">
      <formula>5.4</formula>
      <formula>7</formula>
    </cfRule>
    <cfRule type="cellIs" dxfId="37" priority="24" stopIfTrue="1" operator="between">
      <formula>3.5</formula>
      <formula>5.3</formula>
    </cfRule>
    <cfRule type="cellIs" dxfId="36" priority="25" stopIfTrue="1" operator="between">
      <formula>1.8</formula>
      <formula>3.4</formula>
    </cfRule>
    <cfRule type="cellIs" dxfId="35" priority="26" stopIfTrue="1" operator="between">
      <formula>0</formula>
      <formula>1.7</formula>
    </cfRule>
  </conditionalFormatting>
  <conditionalFormatting sqref="L6:P300">
    <cfRule type="cellIs" priority="3" stopIfTrue="1" operator="equal">
      <formula>"x"</formula>
    </cfRule>
    <cfRule type="cellIs" dxfId="34" priority="4" operator="greaterThan">
      <formula>1.05</formula>
    </cfRule>
  </conditionalFormatting>
  <conditionalFormatting sqref="Q6:Q300">
    <cfRule type="cellIs" dxfId="33" priority="17" stopIfTrue="1" operator="between">
      <formula>7.1</formula>
      <formula>10</formula>
    </cfRule>
    <cfRule type="cellIs" dxfId="32" priority="18" stopIfTrue="1" operator="between">
      <formula>5.4</formula>
      <formula>7</formula>
    </cfRule>
    <cfRule type="cellIs" dxfId="31" priority="19" stopIfTrue="1" operator="between">
      <formula>3.5</formula>
      <formula>5.3</formula>
    </cfRule>
    <cfRule type="cellIs" dxfId="30" priority="20" stopIfTrue="1" operator="between">
      <formula>1.8</formula>
      <formula>3.4</formula>
    </cfRule>
    <cfRule type="cellIs" dxfId="29" priority="21" stopIfTrue="1" operator="between">
      <formula>0</formula>
      <formula>1.7</formula>
    </cfRule>
  </conditionalFormatting>
  <conditionalFormatting sqref="R6:R300">
    <cfRule type="cellIs" dxfId="28" priority="7" stopIfTrue="1" operator="between">
      <formula>5</formula>
      <formula>5.9</formula>
    </cfRule>
    <cfRule type="cellIs" dxfId="27" priority="8" stopIfTrue="1" operator="between">
      <formula>4</formula>
      <formula>4.9</formula>
    </cfRule>
    <cfRule type="cellIs" dxfId="26" priority="9" stopIfTrue="1" operator="between">
      <formula>3</formula>
      <formula>3.9</formula>
    </cfRule>
    <cfRule type="cellIs" dxfId="25" priority="10" stopIfTrue="1" operator="between">
      <formula>2</formula>
      <formula>2.9</formula>
    </cfRule>
    <cfRule type="cellIs" dxfId="24" priority="11" stopIfTrue="1" operator="between">
      <formula>0</formula>
      <formula>1.9</formula>
    </cfRule>
  </conditionalFormatting>
  <pageMargins left="0.7" right="0.7" top="0.75" bottom="0.75" header="0.3" footer="0.3"/>
  <pageSetup paperSize="9" orientation="portrait"/>
  <drawing r:id="rId1"/>
  <pictur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6B6050"/>
  </sheetPr>
  <dimension ref="A1:AN176"/>
  <sheetViews>
    <sheetView topLeftCell="Q267" workbookViewId="0">
      <selection activeCell="Y253" sqref="Y253:AN300"/>
    </sheetView>
  </sheetViews>
  <sheetFormatPr defaultColWidth="9.42578125" defaultRowHeight="15" x14ac:dyDescent="0.25"/>
  <cols>
    <col min="1" max="1" width="40.42578125" bestFit="1" customWidth="1"/>
    <col min="2" max="2" width="25.5703125" bestFit="1" customWidth="1"/>
    <col min="3" max="3" width="11.42578125" bestFit="1" customWidth="1"/>
    <col min="4" max="4" width="11.42578125" customWidth="1"/>
    <col min="5" max="5" width="8.42578125" style="25" customWidth="1"/>
    <col min="6" max="14" width="8.5703125" customWidth="1"/>
    <col min="15" max="15" width="8.5703125" style="244" customWidth="1"/>
    <col min="16" max="17" width="8.5703125" customWidth="1"/>
    <col min="18" max="18" width="8.5703125" style="244" customWidth="1"/>
    <col min="19" max="22" width="8.5703125" customWidth="1"/>
    <col min="23" max="24" width="8.5703125" style="244" customWidth="1"/>
    <col min="25" max="25" width="8.5703125" customWidth="1"/>
    <col min="26" max="26" width="8.5703125" style="244" customWidth="1"/>
    <col min="27" max="30" width="13" hidden="1" customWidth="1"/>
    <col min="31" max="31" width="8.5703125" hidden="1" customWidth="1"/>
    <col min="32" max="38" width="13" hidden="1" customWidth="1"/>
    <col min="39" max="40" width="8.5703125" style="244" customWidth="1"/>
  </cols>
  <sheetData>
    <row r="1" spans="1:40" x14ac:dyDescent="0.25">
      <c r="A1" s="299"/>
      <c r="B1" s="295"/>
      <c r="C1" s="295"/>
      <c r="D1" s="295"/>
      <c r="E1" s="300"/>
      <c r="F1" s="295"/>
      <c r="G1" s="295"/>
      <c r="H1" s="295"/>
      <c r="I1" s="295"/>
      <c r="J1" s="295"/>
      <c r="K1" s="295"/>
      <c r="L1" s="295"/>
      <c r="M1" s="295"/>
      <c r="N1" s="295"/>
      <c r="O1" s="301"/>
      <c r="P1" s="295"/>
      <c r="Q1" s="295"/>
      <c r="R1" s="301"/>
      <c r="S1" s="295"/>
      <c r="T1" s="295"/>
      <c r="U1" s="295"/>
      <c r="V1" s="295"/>
      <c r="W1" s="301"/>
      <c r="X1" s="301"/>
      <c r="Y1" s="295"/>
      <c r="Z1" s="301"/>
      <c r="AA1" s="295"/>
      <c r="AB1" s="295"/>
      <c r="AC1" s="295"/>
      <c r="AD1" s="295"/>
      <c r="AE1" s="295"/>
      <c r="AF1" s="295"/>
      <c r="AG1" s="295"/>
      <c r="AH1" s="295"/>
      <c r="AI1" s="295"/>
      <c r="AJ1" s="295"/>
      <c r="AK1" s="295"/>
      <c r="AL1" s="295"/>
      <c r="AM1" s="301"/>
      <c r="AN1" s="301"/>
    </row>
    <row r="2" spans="1:40" ht="109.5" customHeight="1" thickBot="1" x14ac:dyDescent="0.3">
      <c r="A2" s="1"/>
      <c r="B2" s="1"/>
      <c r="C2" s="15"/>
      <c r="D2" s="15"/>
      <c r="E2" s="9"/>
      <c r="F2" s="96" t="s">
        <v>9732</v>
      </c>
      <c r="G2" s="96" t="s">
        <v>9733</v>
      </c>
      <c r="H2" s="95" t="s">
        <v>9734</v>
      </c>
      <c r="I2" s="96" t="s">
        <v>9735</v>
      </c>
      <c r="J2" s="96" t="s">
        <v>9736</v>
      </c>
      <c r="K2" s="95" t="s">
        <v>9737</v>
      </c>
      <c r="L2" s="96" t="s">
        <v>9738</v>
      </c>
      <c r="M2" s="96" t="s">
        <v>9739</v>
      </c>
      <c r="N2" s="95" t="s">
        <v>9740</v>
      </c>
      <c r="O2" s="94" t="s">
        <v>9741</v>
      </c>
      <c r="P2" s="96" t="s">
        <v>9742</v>
      </c>
      <c r="Q2" s="96" t="s">
        <v>9743</v>
      </c>
      <c r="R2" s="94" t="s">
        <v>9744</v>
      </c>
      <c r="S2" s="96" t="s">
        <v>9745</v>
      </c>
      <c r="T2" s="96" t="s">
        <v>9746</v>
      </c>
      <c r="U2" s="96" t="s">
        <v>9747</v>
      </c>
      <c r="V2" s="96" t="s">
        <v>9748</v>
      </c>
      <c r="W2" s="94" t="s">
        <v>9749</v>
      </c>
      <c r="X2" s="93" t="s">
        <v>9689</v>
      </c>
      <c r="Y2" s="96" t="s">
        <v>9750</v>
      </c>
      <c r="Z2" s="94" t="s">
        <v>9751</v>
      </c>
      <c r="AA2" s="96" t="s">
        <v>2021</v>
      </c>
      <c r="AB2" s="96" t="s">
        <v>2033</v>
      </c>
      <c r="AC2" s="96" t="s">
        <v>2023</v>
      </c>
      <c r="AD2" s="96" t="s">
        <v>2035</v>
      </c>
      <c r="AE2" s="95" t="s">
        <v>9752</v>
      </c>
      <c r="AF2" s="96" t="s">
        <v>2018</v>
      </c>
      <c r="AG2" s="96" t="s">
        <v>2031</v>
      </c>
      <c r="AH2" s="95" t="s">
        <v>9753</v>
      </c>
      <c r="AI2" s="96" t="s">
        <v>2025</v>
      </c>
      <c r="AJ2" s="96" t="s">
        <v>9754</v>
      </c>
      <c r="AK2" s="96" t="s">
        <v>2027</v>
      </c>
      <c r="AL2" s="95" t="s">
        <v>9755</v>
      </c>
      <c r="AM2" s="94" t="s">
        <v>9756</v>
      </c>
      <c r="AN2" s="93" t="s">
        <v>9690</v>
      </c>
    </row>
    <row r="3" spans="1:40" x14ac:dyDescent="0.25">
      <c r="A3" s="1"/>
      <c r="B3" s="1"/>
      <c r="C3" s="15"/>
      <c r="D3" s="15"/>
      <c r="E3" s="8" t="s">
        <v>9719</v>
      </c>
      <c r="F3" s="81">
        <v>14</v>
      </c>
      <c r="G3" s="81">
        <v>10</v>
      </c>
      <c r="H3" s="81"/>
      <c r="I3" s="81">
        <v>1</v>
      </c>
      <c r="J3" s="81">
        <v>0.5</v>
      </c>
      <c r="K3" s="81"/>
      <c r="L3" s="81">
        <v>0.75</v>
      </c>
      <c r="M3" s="81">
        <v>65</v>
      </c>
      <c r="N3" s="81"/>
      <c r="O3" s="81"/>
      <c r="P3" s="81"/>
      <c r="Q3" s="83">
        <v>3000</v>
      </c>
      <c r="R3" s="81"/>
      <c r="S3" s="81">
        <v>100</v>
      </c>
      <c r="T3" s="81">
        <v>2.5</v>
      </c>
      <c r="U3" s="81">
        <v>10</v>
      </c>
      <c r="V3" s="81">
        <v>100</v>
      </c>
      <c r="W3" s="81"/>
      <c r="X3" s="81"/>
      <c r="Y3" s="81"/>
      <c r="Z3" s="81"/>
      <c r="AA3" s="81"/>
      <c r="AB3" s="81"/>
      <c r="AC3" s="81"/>
      <c r="AD3" s="81"/>
      <c r="AE3" s="81"/>
      <c r="AF3" s="81"/>
      <c r="AG3" s="81"/>
      <c r="AH3" s="81"/>
      <c r="AI3" s="81"/>
      <c r="AJ3" s="81"/>
      <c r="AK3" s="81"/>
      <c r="AL3" s="81"/>
      <c r="AM3" s="81"/>
      <c r="AN3" s="81"/>
    </row>
    <row r="4" spans="1:40" x14ac:dyDescent="0.25">
      <c r="A4" s="1"/>
      <c r="B4" s="1"/>
      <c r="C4" s="15"/>
      <c r="D4" s="15"/>
      <c r="E4" s="8" t="s">
        <v>9720</v>
      </c>
      <c r="F4" s="81">
        <v>0</v>
      </c>
      <c r="G4" s="81">
        <v>0</v>
      </c>
      <c r="H4" s="81"/>
      <c r="I4" s="81">
        <v>0</v>
      </c>
      <c r="J4" s="81">
        <v>0</v>
      </c>
      <c r="K4" s="81"/>
      <c r="L4" s="81">
        <v>0</v>
      </c>
      <c r="M4" s="81">
        <v>25</v>
      </c>
      <c r="N4" s="81"/>
      <c r="O4" s="81"/>
      <c r="P4" s="81"/>
      <c r="Q4" s="81">
        <v>1</v>
      </c>
      <c r="R4" s="81"/>
      <c r="S4" s="81">
        <v>0</v>
      </c>
      <c r="T4" s="81">
        <v>-2.5</v>
      </c>
      <c r="U4" s="81">
        <v>0</v>
      </c>
      <c r="V4" s="81">
        <v>0</v>
      </c>
      <c r="W4" s="81"/>
      <c r="X4" s="81"/>
      <c r="Y4" s="81"/>
      <c r="Z4" s="81"/>
      <c r="AA4" s="81"/>
      <c r="AB4" s="81"/>
      <c r="AC4" s="81"/>
      <c r="AD4" s="81"/>
      <c r="AE4" s="81"/>
      <c r="AF4" s="81"/>
      <c r="AG4" s="81"/>
      <c r="AH4" s="81"/>
      <c r="AI4" s="81"/>
      <c r="AJ4" s="81"/>
      <c r="AK4" s="81"/>
      <c r="AL4" s="81"/>
      <c r="AM4" s="81"/>
      <c r="AN4" s="81"/>
    </row>
    <row r="5" spans="1:40" x14ac:dyDescent="0.25">
      <c r="A5" s="29" t="s">
        <v>9673</v>
      </c>
      <c r="B5" s="29" t="s">
        <v>9678</v>
      </c>
      <c r="C5" s="29" t="s">
        <v>9675</v>
      </c>
      <c r="D5" s="29" t="s">
        <v>9676</v>
      </c>
      <c r="E5" s="30" t="s">
        <v>9721</v>
      </c>
      <c r="F5" s="31"/>
      <c r="G5" s="31"/>
      <c r="H5" s="31"/>
      <c r="I5" s="31"/>
      <c r="J5" s="31"/>
      <c r="K5" s="31"/>
      <c r="L5" s="31"/>
      <c r="M5" s="31"/>
      <c r="N5" s="31"/>
      <c r="O5" s="32"/>
      <c r="P5" s="31"/>
      <c r="Q5" s="33"/>
      <c r="R5" s="31"/>
      <c r="S5" s="32"/>
      <c r="T5" s="31"/>
      <c r="U5" s="33"/>
      <c r="V5" s="34"/>
      <c r="W5" s="31"/>
      <c r="X5" s="32"/>
      <c r="Y5" s="31"/>
      <c r="Z5" s="33"/>
      <c r="AA5" s="33"/>
      <c r="AB5" s="33"/>
      <c r="AC5" s="33"/>
      <c r="AD5" s="33"/>
      <c r="AE5" s="31"/>
      <c r="AF5" s="31"/>
      <c r="AG5" s="31"/>
      <c r="AH5" s="31"/>
      <c r="AI5" s="31"/>
      <c r="AJ5" s="31"/>
      <c r="AK5" s="31"/>
      <c r="AL5" s="31"/>
      <c r="AM5" s="32"/>
      <c r="AN5" s="33"/>
    </row>
    <row r="6" spans="1:40" ht="13.5" customHeight="1" x14ac:dyDescent="0.25">
      <c r="A6" s="169" t="str">
        <f>'Crisis Indicator Data'!A3</f>
        <v>Complex crisis in Afghanistan</v>
      </c>
      <c r="B6" s="170" t="str">
        <f>'Crisis Indicator Data'!B3</f>
        <v>Conflict,Violence,Displacement,Drought,Earthquake,Socio-political</v>
      </c>
      <c r="C6" s="170" t="str">
        <f>'Crisis Indicator Data'!C3</f>
        <v>AFG001</v>
      </c>
      <c r="D6" s="170" t="str">
        <f>'Crisis Indicator Data'!D3</f>
        <v>Afghanistan</v>
      </c>
      <c r="E6" s="171" t="str">
        <f>'Crisis Indicator Data'!E3</f>
        <v>AFG</v>
      </c>
      <c r="F6" s="163">
        <f>IF(LEN(E6)&gt;3,(IF(VLOOKUP($C6,'Regional Crises'!$B$1:$R$66,7,FALSE)="x","x",ROUND(IF(VLOOKUP($C6,'Regional Crises'!$B$1:$R$66,7,FALSE)&gt;$F$3,5,IF(VLOOKUP($C6,'Regional Crises'!$B$1:$R$66,7,FALSE)&lt;F$4,0,($F$3-VLOOKUP($C6,'Regional Crises'!$B$1:$R$66,7,FALSE))/($F$3-$F$4)*5)),1))),IF(VLOOKUP($E6,'Country Indicator Data'!$B$4:$N$300,3,FALSE)="x","x",ROUND(IF(VLOOKUP($E6,'Country Indicator Data'!$B$4:$N$300,3,FALSE)&gt;$F$3,5,IF(VLOOKUP($E6,'Country Indicator Data'!$B$4:$N$300,3,FALSE)&lt;$F$4,0,($F$3-VLOOKUP($E6,'Country Indicator Data'!$B$4:$N$300,3,FALSE))/($F$3-$F$4)*5)),1)))</f>
        <v>3.6</v>
      </c>
      <c r="G6" s="163">
        <f>IF(LEN(E6)&gt;3,(IF(VLOOKUP($C6,'Regional Crises'!$B$1:$R$66,9,FALSE)="x","x",ROUND(IF(VLOOKUP($C6,'Regional Crises'!$B$1:$R$66,9,FALSE)&gt;G$3,5,IF(VLOOKUP($C6,'Regional Crises'!$B$1:$R$66,9,FALSE)&lt;G$4,0,(G$3-VLOOKUP($C6,'Regional Crises'!$B$1:$R$66,9,FALSE))/(G$3-G$4)*5)),1))),IF(VLOOKUP($E6,'Country Indicator Data'!$B$4:$N$300,5,FALSE)="x","x",ROUND(IF(VLOOKUP($E6,'Country Indicator Data'!$B$4:$N$300,5,FALSE)&gt;G$3,5,IF(VLOOKUP($E6,'Country Indicator Data'!$B$4:$N$300,5,FALSE)&lt;G$4,0,(G$3-VLOOKUP($E6,'Country Indicator Data'!$B$4:$N$300,5,FALSE))/(G$3-G$4)*5)),1)))</f>
        <v>3.4</v>
      </c>
      <c r="H6" s="163">
        <f t="shared" ref="H6:H37" si="0">IF(AND(F6="x",G6="x"),"x",AVERAGE(F6,G6))</f>
        <v>3.5</v>
      </c>
      <c r="I6" s="163">
        <f>IF(LEN(E6)&gt;3,(IF(VLOOKUP($C6,'Regional Crises'!$B$1:$R$66,6,FALSE)="x","x",ROUND(IF(VLOOKUP($C6,'Regional Crises'!$B$1:$R$66,6,FALSE)&gt;I$3,5,IF(VLOOKUP($C6,'Regional Crises'!$B$1:$R$66,6,FALSE)&lt;I$4,0,5-(I$3-VLOOKUP($C6,'Regional Crises'!$B$1:$R$66,6,FALSE))/(I$3-I$4)*5)),1))),IF(VLOOKUP($E6,'Country Indicator Data'!$B$4:$N$300,2,FALSE)="x","x",ROUND(IF(VLOOKUP($E6,'Country Indicator Data'!$B$4:$N$300,2,FALSE)&gt;I$3,5,IF(VLOOKUP($E6,'Country Indicator Data'!$B$4:$N$300,2,FALSE)&lt;I$4,0,5-(I$3-VLOOKUP($E6,'Country Indicator Data'!$B$4:$N$300,2,FALSE))/(I$3-I$4)*5)),1)))</f>
        <v>3.7</v>
      </c>
      <c r="J6" s="163">
        <f>IF(LEN(E6)&gt;3,(IF(VLOOKUP($C6,'Regional Crises'!$B$1:$R$66,8,FALSE)="x","x",ROUND(IF(VLOOKUP($C6,'Regional Crises'!$B$1:$R$66,8,FALSE)&gt;J$3,5,IF(VLOOKUP($C6,'Regional Crises'!$B$1:$R$66,8,FALSE)&lt;J$4,0,5-(J$3-VLOOKUP($C6,'Regional Crises'!$B$1:$R$66,8,FALSE))/(J$3-J$4)*5)),1))),IF(VLOOKUP($E6,'Country Indicator Data'!$B$4:$N$300,4,FALSE)="x","x",ROUND(IF(VLOOKUP($E6,'Country Indicator Data'!$B$4:$N$300,4,FALSE)&gt;J$3,5,IF(VLOOKUP($E6,'Country Indicator Data'!$B$4:$N$300,4,FALSE)&lt;J$4,0,5-(J$3-VLOOKUP($E6,'Country Indicator Data'!$B$4:$N$300,4,FALSE))/(J$3-J$4)*5)),1)))</f>
        <v>0</v>
      </c>
      <c r="K6" s="163">
        <f t="shared" ref="K6:K37" si="1">IF(AND(I6="x",J6="x"),"x",AVERAGE(I6,J6))</f>
        <v>1.85</v>
      </c>
      <c r="L6" s="163">
        <f>IF(LEN(E6)&gt;3,(IF(VLOOKUP($C6,'Regional Crises'!$B$1:$R$66,10,FALSE)="x","x",ROUND(IF(VLOOKUP($C6,'Regional Crises'!$B$1:$R$66,10,FALSE)&gt;L$3,5,IF(VLOOKUP($C6,'Regional Crises'!$B$1:$R$66,10,FALSE)&lt;L$4,0,5-(L$3-VLOOKUP($C6,'Regional Crises'!$B$1:$R$66,10,FALSE))/(L$3-L$4)*5)),1))),IF(VLOOKUP($E6,'Country Indicator Data'!$B$4:$N$300,6,FALSE)="x","x",ROUND(IF(VLOOKUP($E6,'Country Indicator Data'!$B$4:$N$300,6,FALSE)&gt;L$3,5,IF(VLOOKUP($E6,'Country Indicator Data'!$B$4:$N$300,6,FALSE)&lt;L$4,0,5-(L$3-VLOOKUP($E6,'Country Indicator Data'!$B$4:$N$300,6,FALSE))/(L$3-L$4)*5)),1)))</f>
        <v>3.8</v>
      </c>
      <c r="M6" s="163" t="str">
        <f>IF(LEN(E6)&gt;3,(IF(VLOOKUP($C6,'Regional Crises'!$B$1:$R$66,11,FALSE)="x","x",ROUND(IF(VLOOKUP($C6,'Regional Crises'!$B$1:$R$66,11,FALSE)&gt;M$3,5,IF(VLOOKUP($C6,'Regional Crises'!$B$1:$R$66,11,FALSE)&lt;M$4,0,5-(M$3-VLOOKUP($C6,'Regional Crises'!$B$1:$R$66,11,FALSE))/(M$3-M$4)*5)),1))),IF(VLOOKUP($E6,'Country Indicator Data'!$B$4:$N$300,7,FALSE)="x","x",ROUND(IF(VLOOKUP($E6,'Country Indicator Data'!$B$4:$N$300,7,FALSE)&gt;M$3,5,IF(VLOOKUP($E6,'Country Indicator Data'!$B$4:$N$300,7,FALSE)&lt;M$4,0,5-(M$3-VLOOKUP($E6,'Country Indicator Data'!$B$4:$N$300,7,FALSE))/(M$3-M$4)*5)),1)))</f>
        <v>x</v>
      </c>
      <c r="N6" s="163">
        <f t="shared" ref="N6:N37" si="2">IF(AND(L6="x",M6="x"),"x",AVERAGE(L6,M6))</f>
        <v>3.8</v>
      </c>
      <c r="O6" s="163">
        <f t="shared" ref="O6:O37" si="3">AVERAGE(H6,K6,N6)</f>
        <v>3.0499999999999994</v>
      </c>
      <c r="P6" s="163">
        <f>IF(LEN(E6)&gt;3,VLOOKUP(C6,'Regional Crises'!$B$1:$R$69,12,FALSE),VLOOKUP(E6,'Country Indicator Data'!$B$4:$I$300,8,FALSE))</f>
        <v>5</v>
      </c>
      <c r="Q6" s="163">
        <f>IF(LEN(E6)&gt;3,((IF(VLOOKUP($C6,'Regional Crises'!$B$1:$R$66,13,FALSE)="x","x",ROUND(IF(VLOOKUP($C6,'Regional Crises'!$B$1:$R$66,13,FALSE)&gt;Q$3,5,IF(VLOOKUP($C6,'Regional Crises'!$B$1:$R$66,13,FALSE)&lt;Q$4,0,5-(LOG(Q$3)-LOG(VLOOKUP($C6,'Regional Crises'!$B$1:$R$66,13,FALSE)))/(LOG(Q$3)-LOG(Q$4))*5)),1)))),(IF(VLOOKUP($E6,'Country Indicator Data'!$B$4:$N$300,9,FALSE)="x","x",ROUND(IF(VLOOKUP($E6,'Country Indicator Data'!$B$4:$N$300,9,FALSE)&gt;Q$3,5,IF(VLOOKUP($E6,'Country Indicator Data'!$B$4:$N$300,9,FALSE)&lt;Q$4,0,5-(LOG(Q$3)-LOG(VLOOKUP($E6,'Country Indicator Data'!$B$4:$N$300,9,FALSE)))/(LOG(Q$3)-LOG(Q$4))*5)),1))))</f>
        <v>4.8</v>
      </c>
      <c r="R6" s="163">
        <f t="shared" ref="R6:R37" si="4">AVERAGE(P6:Q6)</f>
        <v>4.9000000000000004</v>
      </c>
      <c r="S6" s="163">
        <f>IF(LEN(E6)&gt;3,((IF(VLOOKUP($C6,'Regional Crises'!$B$1:$R$66,17,FALSE)="x","x",ROUND(IF(VLOOKUP($C6,'Regional Crises'!$B$1:$R$66,17,FALSE)&gt;S$3,0,IF(VLOOKUP($C6,'Regional Crises'!$B$1:$R$66,17,FALSE)&lt;S$4,5,(S$3-VLOOKUP($C6,'Regional Crises'!$B$1:$R$66,17,FALSE))/(S$3-S$4)*5)),1)))),(IF(VLOOKUP($E6,'Country Indicator Data'!$B$4:$N$300,13,FALSE)="x","x",ROUND(IF(VLOOKUP($E6,'Country Indicator Data'!$B$4:$N$300,13,FALSE)&gt;S$3,0,IF(VLOOKUP($E6,'Country Indicator Data'!$B$4:$N$300,13,FALSE)&lt;S$4,5,(S$3-VLOOKUP($E6,'Country Indicator Data'!$B$4:$N$300,13,FALSE))/(S$3-S$4)*5)),1))))</f>
        <v>4.2</v>
      </c>
      <c r="T6" s="163">
        <f>IF(LEN(E6)&gt;3,((IF(VLOOKUP($C6,'Regional Crises'!$B$1:$R$66,14,FALSE)="x","x",ROUND(IF(VLOOKUP($C6,'Regional Crises'!$B$1:$R$66,14,FALSE)&gt;T$3,0,IF(VLOOKUP($C6,'Regional Crises'!$B$1:$R$66,14,FALSE)&lt;T$4,5,(T$3-VLOOKUP($C6,'Regional Crises'!$B$1:$R$66,14,FALSE))/(T$3-T$4)*5)),1)))),(IF(VLOOKUP($E6,'Country Indicator Data'!$B$4:$N$300,10,FALSE)="x","x",ROUND(IF(VLOOKUP($E6,'Country Indicator Data'!$B$4:$N$300,10,FALSE)&gt;T$3,0,IF(VLOOKUP($E6,'Country Indicator Data'!$B$4:$N$300,10,FALSE)&lt;T$4,5,(T$3-VLOOKUP($E6,'Country Indicator Data'!$B$4:$N$300,10,FALSE))/(T$3-T$4)*5)),1))))</f>
        <v>4.2</v>
      </c>
      <c r="U6" s="163">
        <f>IF(LEN(E6)&gt;3,((IF(VLOOKUP($C6,'Regional Crises'!$B$1:$R$66,15,FALSE)="x","x",ROUND(IF(VLOOKUP($C6,'Regional Crises'!$B$1:$R$66,15,FALSE)&gt;U$3,0,IF(VLOOKUP($C6,'Regional Crises'!$B$1:$R$66,15,FALSE)&lt;U$4,5,(U$3-VLOOKUP($C6,'Regional Crises'!$B$1:$R$66,15,FALSE))/(U$3-U$4)*5)),1)))),(IF(VLOOKUP($E6,'Country Indicator Data'!$B$4:$N$300,11,FALSE)="x","x",ROUND(IF(VLOOKUP($E6,'Country Indicator Data'!$B$4:$N$300,11,FALSE)&gt;U$3,0,IF(VLOOKUP($E6,'Country Indicator Data'!$B$4:$N$300,11,FALSE)&lt;U$4,5,(U$3-VLOOKUP($E6,'Country Indicator Data'!$B$4:$N$300,11,FALSE))/(U$3-U$4)*5)),1))))</f>
        <v>3.5</v>
      </c>
      <c r="V6" s="163">
        <f>IF(LEN(E6)&gt;3,((IF(VLOOKUP($C6,'Regional Crises'!$B$1:$R$66,16,FALSE)="x","x",ROUND(IF(VLOOKUP($C6,'Regional Crises'!$B$1:$R$66,16,FALSE)&gt;V$3,0,IF(VLOOKUP($C6,'Regional Crises'!$B$1:$R$66,16,FALSE)&lt;V$4,5,(V$3-VLOOKUP($C6,'Regional Crises'!$B$1:$R$66,16,FALSE))/(V$3-V$4)*5)),1)))),(IF(VLOOKUP($E6,'Country Indicator Data'!$B$4:$N$300,12,FALSE)="x","x",ROUND(IF(VLOOKUP($E6,'Country Indicator Data'!$B$4:$N$300,12,FALSE)&gt;V$3,0,IF(VLOOKUP($E6,'Country Indicator Data'!$B$4:$N$300,12,FALSE)&lt;V$4,5,(V$3-VLOOKUP($E6,'Country Indicator Data'!$B$4:$N$300,12,FALSE))/(V$3-V$4)*5)),1))))</f>
        <v>3.7</v>
      </c>
      <c r="W6" s="163">
        <f t="shared" ref="W6:W37" si="5">IF(AND(S6="x",V6="x"),"x",ROUND(AVERAGE(S6,V6,T6,U6),1))</f>
        <v>3.9</v>
      </c>
      <c r="X6" s="163">
        <f t="shared" ref="X6:X37" si="6">ROUND(AVERAGE(O6,W6,R6),1)</f>
        <v>4</v>
      </c>
      <c r="Y6" s="184">
        <f>IF('Core Indicators'!FC3="x","x",IF('Core Indicators'!FC3&gt;=5,5,IF('Core Indicators'!FC3&gt;=4,4,IF('Core Indicators'!FC3&gt;=3,3,IF('Core Indicators'!FC3&gt;=2,2,IF('Core Indicators'!FC3&gt;=1,1,0))))))</f>
        <v>4</v>
      </c>
      <c r="Z6" s="163">
        <f t="shared" ref="Z6:Z37" si="7">Y6</f>
        <v>4</v>
      </c>
      <c r="AA6" s="184">
        <f>'Crisis Indicator Data'!Y3</f>
        <v>0</v>
      </c>
      <c r="AB6" s="184">
        <f>'Crisis Indicator Data'!Z3</f>
        <v>2</v>
      </c>
      <c r="AC6" s="184">
        <f>'Crisis Indicator Data'!AA3</f>
        <v>3</v>
      </c>
      <c r="AD6" s="184">
        <f>'Crisis Indicator Data'!AB3</f>
        <v>3</v>
      </c>
      <c r="AE6" s="184">
        <f t="shared" ref="AE6:AE37" si="8">IF(SUM(AA6:AD6)=0,0,IF(SUM(AA6,AB6,AC6,AD6)&lt;2,1,IF(SUM(AA6:AD6)&lt;6,2,IF(SUM(AA6:AD6)&lt;8,3,IF(SUM(AA6:AD6)&lt;10,4,5)))))</f>
        <v>4</v>
      </c>
      <c r="AF6" s="184">
        <f>'Crisis Indicator Data'!AC3</f>
        <v>2</v>
      </c>
      <c r="AG6" s="184">
        <f>'Crisis Indicator Data'!AD3</f>
        <v>2</v>
      </c>
      <c r="AH6" s="184">
        <f t="shared" ref="AH6:AH37" si="9">IF(SUM(AF6:AG6)=0,0,IF(SUM(AF6,AG6)=1,1,IF(SUM(AF6:AG6)&lt;3,2,IF(SUM(AF6:AG6)&lt;4,3,IF(SUM(AF6:AG6)&lt;5,4,5)))))</f>
        <v>4</v>
      </c>
      <c r="AI6" s="184">
        <f>'Crisis Indicator Data'!AE3</f>
        <v>3</v>
      </c>
      <c r="AJ6" s="184">
        <f>'Crisis Indicator Data'!AF3</f>
        <v>3</v>
      </c>
      <c r="AK6" s="184">
        <f>'Crisis Indicator Data'!AG3</f>
        <v>3</v>
      </c>
      <c r="AL6" s="184">
        <f t="shared" ref="AL6:AL37" si="10">IF(SUM(AI6:AK6)=0,0,IF(SUM(AI6:AK6)=1,1,IF(SUM(AI6:AK6)&lt;3,2,IF(SUM(AI6:AK6)&lt;5,3,IF(SUM(AI6:AK6)&lt;7,4,5)))))</f>
        <v>5</v>
      </c>
      <c r="AM6" s="163">
        <f t="shared" ref="AM6:AM37" si="11">IF(AA6=3,5,ROUND(AVERAGE(AE6,AH6,AL6),0))</f>
        <v>4</v>
      </c>
      <c r="AN6" s="163">
        <f t="shared" ref="AN6:AN37" si="12">IF(AND(Z6="x",AM6="x"),"x",ROUND(AVERAGE(Z6,AM6),1))</f>
        <v>4</v>
      </c>
    </row>
    <row r="7" spans="1:40" ht="13.5" customHeight="1" x14ac:dyDescent="0.25">
      <c r="A7" s="169" t="str">
        <f>'Crisis Indicator Data'!A4</f>
        <v>Earthquake in Herat Province</v>
      </c>
      <c r="B7" s="170" t="str">
        <f>'Crisis Indicator Data'!B4</f>
        <v>Earthquake</v>
      </c>
      <c r="C7" s="170" t="str">
        <f>'Crisis Indicator Data'!C4</f>
        <v>AFG006</v>
      </c>
      <c r="D7" s="170" t="str">
        <f>'Crisis Indicator Data'!D4</f>
        <v>Afghanistan</v>
      </c>
      <c r="E7" s="171" t="str">
        <f>'Crisis Indicator Data'!E4</f>
        <v>AFG</v>
      </c>
      <c r="F7" s="163">
        <f>IF(LEN(E7)&gt;3,(IF(VLOOKUP($C7,'Regional Crises'!$B$1:$R$66,7,FALSE)="x","x",ROUND(IF(VLOOKUP($C7,'Regional Crises'!$B$1:$R$66,7,FALSE)&gt;$F$3,5,IF(VLOOKUP($C7,'Regional Crises'!$B$1:$R$66,7,FALSE)&lt;F$4,0,($F$3-VLOOKUP($C7,'Regional Crises'!$B$1:$R$66,7,FALSE))/($F$3-$F$4)*5)),1))),IF(VLOOKUP($E7,'Country Indicator Data'!$B$4:$N$300,3,FALSE)="x","x",ROUND(IF(VLOOKUP($E7,'Country Indicator Data'!$B$4:$N$300,3,FALSE)&gt;$F$3,5,IF(VLOOKUP($E7,'Country Indicator Data'!$B$4:$N$300,3,FALSE)&lt;$F$4,0,($F$3-VLOOKUP($E7,'Country Indicator Data'!$B$4:$N$300,3,FALSE))/($F$3-$F$4)*5)),1)))</f>
        <v>3.6</v>
      </c>
      <c r="G7" s="163">
        <f>IF(LEN(E7)&gt;3,(IF(VLOOKUP($C7,'Regional Crises'!$B$1:$R$66,9,FALSE)="x","x",ROUND(IF(VLOOKUP($C7,'Regional Crises'!$B$1:$R$66,9,FALSE)&gt;G$3,5,IF(VLOOKUP($C7,'Regional Crises'!$B$1:$R$66,9,FALSE)&lt;G$4,0,(G$3-VLOOKUP($C7,'Regional Crises'!$B$1:$R$66,9,FALSE))/(G$3-G$4)*5)),1))),IF(VLOOKUP($E7,'Country Indicator Data'!$B$4:$N$300,5,FALSE)="x","x",ROUND(IF(VLOOKUP($E7,'Country Indicator Data'!$B$4:$N$300,5,FALSE)&gt;G$3,5,IF(VLOOKUP($E7,'Country Indicator Data'!$B$4:$N$300,5,FALSE)&lt;G$4,0,(G$3-VLOOKUP($E7,'Country Indicator Data'!$B$4:$N$300,5,FALSE))/(G$3-G$4)*5)),1)))</f>
        <v>3.4</v>
      </c>
      <c r="H7" s="163">
        <f t="shared" si="0"/>
        <v>3.5</v>
      </c>
      <c r="I7" s="163">
        <f>IF(LEN(E7)&gt;3,(IF(VLOOKUP($C7,'Regional Crises'!$B$1:$R$66,6,FALSE)="x","x",ROUND(IF(VLOOKUP($C7,'Regional Crises'!$B$1:$R$66,6,FALSE)&gt;I$3,5,IF(VLOOKUP($C7,'Regional Crises'!$B$1:$R$66,6,FALSE)&lt;I$4,0,5-(I$3-VLOOKUP($C7,'Regional Crises'!$B$1:$R$66,6,FALSE))/(I$3-I$4)*5)),1))),IF(VLOOKUP($E7,'Country Indicator Data'!$B$4:$N$300,2,FALSE)="x","x",ROUND(IF(VLOOKUP($E7,'Country Indicator Data'!$B$4:$N$300,2,FALSE)&gt;I$3,5,IF(VLOOKUP($E7,'Country Indicator Data'!$B$4:$N$300,2,FALSE)&lt;I$4,0,5-(I$3-VLOOKUP($E7,'Country Indicator Data'!$B$4:$N$300,2,FALSE))/(I$3-I$4)*5)),1)))</f>
        <v>3.7</v>
      </c>
      <c r="J7" s="163">
        <f>IF(LEN(E7)&gt;3,(IF(VLOOKUP($C7,'Regional Crises'!$B$1:$R$66,8,FALSE)="x","x",ROUND(IF(VLOOKUP($C7,'Regional Crises'!$B$1:$R$66,8,FALSE)&gt;J$3,5,IF(VLOOKUP($C7,'Regional Crises'!$B$1:$R$66,8,FALSE)&lt;J$4,0,5-(J$3-VLOOKUP($C7,'Regional Crises'!$B$1:$R$66,8,FALSE))/(J$3-J$4)*5)),1))),IF(VLOOKUP($E7,'Country Indicator Data'!$B$4:$N$300,4,FALSE)="x","x",ROUND(IF(VLOOKUP($E7,'Country Indicator Data'!$B$4:$N$300,4,FALSE)&gt;J$3,5,IF(VLOOKUP($E7,'Country Indicator Data'!$B$4:$N$300,4,FALSE)&lt;J$4,0,5-(J$3-VLOOKUP($E7,'Country Indicator Data'!$B$4:$N$300,4,FALSE))/(J$3-J$4)*5)),1)))</f>
        <v>0</v>
      </c>
      <c r="K7" s="163">
        <f t="shared" si="1"/>
        <v>1.85</v>
      </c>
      <c r="L7" s="163">
        <f>IF(LEN(E7)&gt;3,(IF(VLOOKUP($C7,'Regional Crises'!$B$1:$R$66,10,FALSE)="x","x",ROUND(IF(VLOOKUP($C7,'Regional Crises'!$B$1:$R$66,10,FALSE)&gt;L$3,5,IF(VLOOKUP($C7,'Regional Crises'!$B$1:$R$66,10,FALSE)&lt;L$4,0,5-(L$3-VLOOKUP($C7,'Regional Crises'!$B$1:$R$66,10,FALSE))/(L$3-L$4)*5)),1))),IF(VLOOKUP($E7,'Country Indicator Data'!$B$4:$N$300,6,FALSE)="x","x",ROUND(IF(VLOOKUP($E7,'Country Indicator Data'!$B$4:$N$300,6,FALSE)&gt;L$3,5,IF(VLOOKUP($E7,'Country Indicator Data'!$B$4:$N$300,6,FALSE)&lt;L$4,0,5-(L$3-VLOOKUP($E7,'Country Indicator Data'!$B$4:$N$300,6,FALSE))/(L$3-L$4)*5)),1)))</f>
        <v>3.8</v>
      </c>
      <c r="M7" s="163" t="str">
        <f>IF(LEN(E7)&gt;3,(IF(VLOOKUP($C7,'Regional Crises'!$B$1:$R$66,11,FALSE)="x","x",ROUND(IF(VLOOKUP($C7,'Regional Crises'!$B$1:$R$66,11,FALSE)&gt;M$3,5,IF(VLOOKUP($C7,'Regional Crises'!$B$1:$R$66,11,FALSE)&lt;M$4,0,5-(M$3-VLOOKUP($C7,'Regional Crises'!$B$1:$R$66,11,FALSE))/(M$3-M$4)*5)),1))),IF(VLOOKUP($E7,'Country Indicator Data'!$B$4:$N$300,7,FALSE)="x","x",ROUND(IF(VLOOKUP($E7,'Country Indicator Data'!$B$4:$N$300,7,FALSE)&gt;M$3,5,IF(VLOOKUP($E7,'Country Indicator Data'!$B$4:$N$300,7,FALSE)&lt;M$4,0,5-(M$3-VLOOKUP($E7,'Country Indicator Data'!$B$4:$N$300,7,FALSE))/(M$3-M$4)*5)),1)))</f>
        <v>x</v>
      </c>
      <c r="N7" s="163">
        <f t="shared" si="2"/>
        <v>3.8</v>
      </c>
      <c r="O7" s="163">
        <f t="shared" si="3"/>
        <v>3.0499999999999994</v>
      </c>
      <c r="P7" s="163">
        <f>IF(LEN(E7)&gt;3,VLOOKUP(C7,'Regional Crises'!$B$1:$R$69,12,FALSE),VLOOKUP(E7,'Country Indicator Data'!$B$4:$I$300,8,FALSE))</f>
        <v>5</v>
      </c>
      <c r="Q7" s="163">
        <f>IF(LEN(E7)&gt;3,((IF(VLOOKUP($C7,'Regional Crises'!$B$1:$R$66,13,FALSE)="x","x",ROUND(IF(VLOOKUP($C7,'Regional Crises'!$B$1:$R$66,13,FALSE)&gt;Q$3,5,IF(VLOOKUP($C7,'Regional Crises'!$B$1:$R$66,13,FALSE)&lt;Q$4,0,5-(LOG(Q$3)-LOG(VLOOKUP($C7,'Regional Crises'!$B$1:$R$66,13,FALSE)))/(LOG(Q$3)-LOG(Q$4))*5)),1)))),(IF(VLOOKUP($E7,'Country Indicator Data'!$B$4:$N$300,9,FALSE)="x","x",ROUND(IF(VLOOKUP($E7,'Country Indicator Data'!$B$4:$N$300,9,FALSE)&gt;Q$3,5,IF(VLOOKUP($E7,'Country Indicator Data'!$B$4:$N$300,9,FALSE)&lt;Q$4,0,5-(LOG(Q$3)-LOG(VLOOKUP($E7,'Country Indicator Data'!$B$4:$N$300,9,FALSE)))/(LOG(Q$3)-LOG(Q$4))*5)),1))))</f>
        <v>4.8</v>
      </c>
      <c r="R7" s="163">
        <f t="shared" si="4"/>
        <v>4.9000000000000004</v>
      </c>
      <c r="S7" s="163">
        <f>IF(LEN(E7)&gt;3,((IF(VLOOKUP($C7,'Regional Crises'!$B$1:$R$66,17,FALSE)="x","x",ROUND(IF(VLOOKUP($C7,'Regional Crises'!$B$1:$R$66,17,FALSE)&gt;S$3,0,IF(VLOOKUP($C7,'Regional Crises'!$B$1:$R$66,17,FALSE)&lt;S$4,5,(S$3-VLOOKUP($C7,'Regional Crises'!$B$1:$R$66,17,FALSE))/(S$3-S$4)*5)),1)))),(IF(VLOOKUP($E7,'Country Indicator Data'!$B$4:$N$300,13,FALSE)="x","x",ROUND(IF(VLOOKUP($E7,'Country Indicator Data'!$B$4:$N$300,13,FALSE)&gt;S$3,0,IF(VLOOKUP($E7,'Country Indicator Data'!$B$4:$N$300,13,FALSE)&lt;S$4,5,(S$3-VLOOKUP($E7,'Country Indicator Data'!$B$4:$N$300,13,FALSE))/(S$3-S$4)*5)),1))))</f>
        <v>4.2</v>
      </c>
      <c r="T7" s="163">
        <f>IF(LEN(E7)&gt;3,((IF(VLOOKUP($C7,'Regional Crises'!$B$1:$R$66,14,FALSE)="x","x",ROUND(IF(VLOOKUP($C7,'Regional Crises'!$B$1:$R$66,14,FALSE)&gt;T$3,0,IF(VLOOKUP($C7,'Regional Crises'!$B$1:$R$66,14,FALSE)&lt;T$4,5,(T$3-VLOOKUP($C7,'Regional Crises'!$B$1:$R$66,14,FALSE))/(T$3-T$4)*5)),1)))),(IF(VLOOKUP($E7,'Country Indicator Data'!$B$4:$N$300,10,FALSE)="x","x",ROUND(IF(VLOOKUP($E7,'Country Indicator Data'!$B$4:$N$300,10,FALSE)&gt;T$3,0,IF(VLOOKUP($E7,'Country Indicator Data'!$B$4:$N$300,10,FALSE)&lt;T$4,5,(T$3-VLOOKUP($E7,'Country Indicator Data'!$B$4:$N$300,10,FALSE))/(T$3-T$4)*5)),1))))</f>
        <v>4.2</v>
      </c>
      <c r="U7" s="163">
        <f>IF(LEN(E7)&gt;3,((IF(VLOOKUP($C7,'Regional Crises'!$B$1:$R$66,15,FALSE)="x","x",ROUND(IF(VLOOKUP($C7,'Regional Crises'!$B$1:$R$66,15,FALSE)&gt;U$3,0,IF(VLOOKUP($C7,'Regional Crises'!$B$1:$R$66,15,FALSE)&lt;U$4,5,(U$3-VLOOKUP($C7,'Regional Crises'!$B$1:$R$66,15,FALSE))/(U$3-U$4)*5)),1)))),(IF(VLOOKUP($E7,'Country Indicator Data'!$B$4:$N$300,11,FALSE)="x","x",ROUND(IF(VLOOKUP($E7,'Country Indicator Data'!$B$4:$N$300,11,FALSE)&gt;U$3,0,IF(VLOOKUP($E7,'Country Indicator Data'!$B$4:$N$300,11,FALSE)&lt;U$4,5,(U$3-VLOOKUP($E7,'Country Indicator Data'!$B$4:$N$300,11,FALSE))/(U$3-U$4)*5)),1))))</f>
        <v>3.5</v>
      </c>
      <c r="V7" s="163">
        <f>IF(LEN(E7)&gt;3,((IF(VLOOKUP($C7,'Regional Crises'!$B$1:$R$66,16,FALSE)="x","x",ROUND(IF(VLOOKUP($C7,'Regional Crises'!$B$1:$R$66,16,FALSE)&gt;V$3,0,IF(VLOOKUP($C7,'Regional Crises'!$B$1:$R$66,16,FALSE)&lt;V$4,5,(V$3-VLOOKUP($C7,'Regional Crises'!$B$1:$R$66,16,FALSE))/(V$3-V$4)*5)),1)))),(IF(VLOOKUP($E7,'Country Indicator Data'!$B$4:$N$300,12,FALSE)="x","x",ROUND(IF(VLOOKUP($E7,'Country Indicator Data'!$B$4:$N$300,12,FALSE)&gt;V$3,0,IF(VLOOKUP($E7,'Country Indicator Data'!$B$4:$N$300,12,FALSE)&lt;V$4,5,(V$3-VLOOKUP($E7,'Country Indicator Data'!$B$4:$N$300,12,FALSE))/(V$3-V$4)*5)),1))))</f>
        <v>3.7</v>
      </c>
      <c r="W7" s="163">
        <f t="shared" si="5"/>
        <v>3.9</v>
      </c>
      <c r="X7" s="163">
        <f t="shared" si="6"/>
        <v>4</v>
      </c>
      <c r="Y7" s="184">
        <f>IF('Core Indicators'!FC4="x","x",IF('Core Indicators'!FC4&gt;=5,5,IF('Core Indicators'!FC4&gt;=4,4,IF('Core Indicators'!FC4&gt;=3,3,IF('Core Indicators'!FC4&gt;=2,2,IF('Core Indicators'!FC4&gt;=1,1,0))))))</f>
        <v>2</v>
      </c>
      <c r="Z7" s="163">
        <f t="shared" si="7"/>
        <v>2</v>
      </c>
      <c r="AA7" s="184">
        <f>'Crisis Indicator Data'!Y4</f>
        <v>0</v>
      </c>
      <c r="AB7" s="184">
        <f>'Crisis Indicator Data'!Z4</f>
        <v>0</v>
      </c>
      <c r="AC7" s="184">
        <f>'Crisis Indicator Data'!AA4</f>
        <v>1</v>
      </c>
      <c r="AD7" s="184">
        <f>'Crisis Indicator Data'!AB4</f>
        <v>0</v>
      </c>
      <c r="AE7" s="184">
        <f t="shared" si="8"/>
        <v>1</v>
      </c>
      <c r="AF7" s="184">
        <f>'Crisis Indicator Data'!AC4</f>
        <v>0</v>
      </c>
      <c r="AG7" s="184">
        <f>'Crisis Indicator Data'!AD4</f>
        <v>2</v>
      </c>
      <c r="AH7" s="184">
        <f t="shared" si="9"/>
        <v>2</v>
      </c>
      <c r="AI7" s="184">
        <f>'Crisis Indicator Data'!AE4</f>
        <v>1</v>
      </c>
      <c r="AJ7" s="184">
        <f>'Crisis Indicator Data'!AF4</f>
        <v>3</v>
      </c>
      <c r="AK7" s="184">
        <f>'Crisis Indicator Data'!AG4</f>
        <v>3</v>
      </c>
      <c r="AL7" s="184">
        <f t="shared" si="10"/>
        <v>5</v>
      </c>
      <c r="AM7" s="163">
        <f t="shared" si="11"/>
        <v>3</v>
      </c>
      <c r="AN7" s="163">
        <f t="shared" si="12"/>
        <v>2.5</v>
      </c>
    </row>
    <row r="8" spans="1:40" ht="13.5" customHeight="1" x14ac:dyDescent="0.25">
      <c r="A8" s="169" t="str">
        <f>'Crisis Indicator Data'!A5</f>
        <v>Drought in South-West Angola</v>
      </c>
      <c r="B8" s="170" t="str">
        <f>'Crisis Indicator Data'!B5</f>
        <v>Drought</v>
      </c>
      <c r="C8" s="170" t="str">
        <f>'Crisis Indicator Data'!C5</f>
        <v>AGO002</v>
      </c>
      <c r="D8" s="170" t="str">
        <f>'Crisis Indicator Data'!D5</f>
        <v>Angola</v>
      </c>
      <c r="E8" s="171" t="str">
        <f>'Crisis Indicator Data'!E5</f>
        <v>AGO</v>
      </c>
      <c r="F8" s="163">
        <f>IF(LEN(E8)&gt;3,(IF(VLOOKUP($C8,'Regional Crises'!$B$1:$R$66,7,FALSE)="x","x",ROUND(IF(VLOOKUP($C8,'Regional Crises'!$B$1:$R$66,7,FALSE)&gt;$F$3,5,IF(VLOOKUP($C8,'Regional Crises'!$B$1:$R$66,7,FALSE)&lt;F$4,0,($F$3-VLOOKUP($C8,'Regional Crises'!$B$1:$R$66,7,FALSE))/($F$3-$F$4)*5)),1))),IF(VLOOKUP($E8,'Country Indicator Data'!$B$4:$N$300,3,FALSE)="x","x",ROUND(IF(VLOOKUP($E8,'Country Indicator Data'!$B$4:$N$300,3,FALSE)&gt;$F$3,5,IF(VLOOKUP($E8,'Country Indicator Data'!$B$4:$N$300,3,FALSE)&lt;$F$4,0,($F$3-VLOOKUP($E8,'Country Indicator Data'!$B$4:$N$300,3,FALSE))/($F$3-$F$4)*5)),1)))</f>
        <v>3.6</v>
      </c>
      <c r="G8" s="163">
        <f>IF(LEN(E8)&gt;3,(IF(VLOOKUP($C8,'Regional Crises'!$B$1:$R$66,9,FALSE)="x","x",ROUND(IF(VLOOKUP($C8,'Regional Crises'!$B$1:$R$66,9,FALSE)&gt;G$3,5,IF(VLOOKUP($C8,'Regional Crises'!$B$1:$R$66,9,FALSE)&lt;G$4,0,(G$3-VLOOKUP($C8,'Regional Crises'!$B$1:$R$66,9,FALSE))/(G$3-G$4)*5)),1))),IF(VLOOKUP($E8,'Country Indicator Data'!$B$4:$N$300,5,FALSE)="x","x",ROUND(IF(VLOOKUP($E8,'Country Indicator Data'!$B$4:$N$300,5,FALSE)&gt;G$3,5,IF(VLOOKUP($E8,'Country Indicator Data'!$B$4:$N$300,5,FALSE)&lt;G$4,0,(G$3-VLOOKUP($E8,'Country Indicator Data'!$B$4:$N$300,5,FALSE))/(G$3-G$4)*5)),1)))</f>
        <v>2.7</v>
      </c>
      <c r="H8" s="163">
        <f t="shared" si="0"/>
        <v>3.1500000000000004</v>
      </c>
      <c r="I8" s="163">
        <f>IF(LEN(E8)&gt;3,(IF(VLOOKUP($C8,'Regional Crises'!$B$1:$R$66,6,FALSE)="x","x",ROUND(IF(VLOOKUP($C8,'Regional Crises'!$B$1:$R$66,6,FALSE)&gt;I$3,5,IF(VLOOKUP($C8,'Regional Crises'!$B$1:$R$66,6,FALSE)&lt;I$4,0,5-(I$3-VLOOKUP($C8,'Regional Crises'!$B$1:$R$66,6,FALSE))/(I$3-I$4)*5)),1))),IF(VLOOKUP($E8,'Country Indicator Data'!$B$4:$N$300,2,FALSE)="x","x",ROUND(IF(VLOOKUP($E8,'Country Indicator Data'!$B$4:$N$300,2,FALSE)&gt;I$3,5,IF(VLOOKUP($E8,'Country Indicator Data'!$B$4:$N$300,2,FALSE)&lt;I$4,0,5-(I$3-VLOOKUP($E8,'Country Indicator Data'!$B$4:$N$300,2,FALSE))/(I$3-I$4)*5)),1)))</f>
        <v>3.8</v>
      </c>
      <c r="J8" s="163">
        <f>IF(LEN(E8)&gt;3,(IF(VLOOKUP($C8,'Regional Crises'!$B$1:$R$66,8,FALSE)="x","x",ROUND(IF(VLOOKUP($C8,'Regional Crises'!$B$1:$R$66,8,FALSE)&gt;J$3,5,IF(VLOOKUP($C8,'Regional Crises'!$B$1:$R$66,8,FALSE)&lt;J$4,0,5-(J$3-VLOOKUP($C8,'Regional Crises'!$B$1:$R$66,8,FALSE))/(J$3-J$4)*5)),1))),IF(VLOOKUP($E8,'Country Indicator Data'!$B$4:$N$300,4,FALSE)="x","x",ROUND(IF(VLOOKUP($E8,'Country Indicator Data'!$B$4:$N$300,4,FALSE)&gt;J$3,5,IF(VLOOKUP($E8,'Country Indicator Data'!$B$4:$N$300,4,FALSE)&lt;J$4,0,5-(J$3-VLOOKUP($E8,'Country Indicator Data'!$B$4:$N$300,4,FALSE))/(J$3-J$4)*5)),1)))</f>
        <v>5</v>
      </c>
      <c r="K8" s="163">
        <f t="shared" si="1"/>
        <v>4.4000000000000004</v>
      </c>
      <c r="L8" s="163">
        <f>IF(LEN(E8)&gt;3,(IF(VLOOKUP($C8,'Regional Crises'!$B$1:$R$66,10,FALSE)="x","x",ROUND(IF(VLOOKUP($C8,'Regional Crises'!$B$1:$R$66,10,FALSE)&gt;L$3,5,IF(VLOOKUP($C8,'Regional Crises'!$B$1:$R$66,10,FALSE)&lt;L$4,0,5-(L$3-VLOOKUP($C8,'Regional Crises'!$B$1:$R$66,10,FALSE))/(L$3-L$4)*5)),1))),IF(VLOOKUP($E8,'Country Indicator Data'!$B$4:$N$300,6,FALSE)="x","x",ROUND(IF(VLOOKUP($E8,'Country Indicator Data'!$B$4:$N$300,6,FALSE)&gt;L$3,5,IF(VLOOKUP($E8,'Country Indicator Data'!$B$4:$N$300,6,FALSE)&lt;L$4,0,5-(L$3-VLOOKUP($E8,'Country Indicator Data'!$B$4:$N$300,6,FALSE))/(L$3-L$4)*5)),1)))</f>
        <v>3.9</v>
      </c>
      <c r="M8" s="163">
        <f>IF(LEN(E8)&gt;3,(IF(VLOOKUP($C8,'Regional Crises'!$B$1:$R$66,11,FALSE)="x","x",ROUND(IF(VLOOKUP($C8,'Regional Crises'!$B$1:$R$66,11,FALSE)&gt;M$3,5,IF(VLOOKUP($C8,'Regional Crises'!$B$1:$R$66,11,FALSE)&lt;M$4,0,5-(M$3-VLOOKUP($C8,'Regional Crises'!$B$1:$R$66,11,FALSE))/(M$3-M$4)*5)),1))),IF(VLOOKUP($E8,'Country Indicator Data'!$B$4:$N$300,7,FALSE)="x","x",ROUND(IF(VLOOKUP($E8,'Country Indicator Data'!$B$4:$N$300,7,FALSE)&gt;M$3,5,IF(VLOOKUP($E8,'Country Indicator Data'!$B$4:$N$300,7,FALSE)&lt;M$4,0,5-(M$3-VLOOKUP($E8,'Country Indicator Data'!$B$4:$N$300,7,FALSE))/(M$3-M$4)*5)),1)))</f>
        <v>3.3</v>
      </c>
      <c r="N8" s="163">
        <f t="shared" si="2"/>
        <v>3.5999999999999996</v>
      </c>
      <c r="O8" s="163">
        <f t="shared" si="3"/>
        <v>3.7166666666666668</v>
      </c>
      <c r="P8" s="163">
        <f>IF(LEN(E8)&gt;3,VLOOKUP(C8,'Regional Crises'!$B$1:$R$69,12,FALSE),VLOOKUP(E8,'Country Indicator Data'!$B$4:$I$300,8,FALSE))</f>
        <v>3</v>
      </c>
      <c r="Q8" s="163">
        <f>IF(LEN(E8)&gt;3,((IF(VLOOKUP($C8,'Regional Crises'!$B$1:$R$66,13,FALSE)="x","x",ROUND(IF(VLOOKUP($C8,'Regional Crises'!$B$1:$R$66,13,FALSE)&gt;Q$3,5,IF(VLOOKUP($C8,'Regional Crises'!$B$1:$R$66,13,FALSE)&lt;Q$4,0,5-(LOG(Q$3)-LOG(VLOOKUP($C8,'Regional Crises'!$B$1:$R$66,13,FALSE)))/(LOG(Q$3)-LOG(Q$4))*5)),1)))),(IF(VLOOKUP($E8,'Country Indicator Data'!$B$4:$N$300,9,FALSE)="x","x",ROUND(IF(VLOOKUP($E8,'Country Indicator Data'!$B$4:$N$300,9,FALSE)&gt;Q$3,5,IF(VLOOKUP($E8,'Country Indicator Data'!$B$4:$N$300,9,FALSE)&lt;Q$4,0,5-(LOG(Q$3)-LOG(VLOOKUP($E8,'Country Indicator Data'!$B$4:$N$300,9,FALSE)))/(LOG(Q$3)-LOG(Q$4))*5)),1))))</f>
        <v>0.9</v>
      </c>
      <c r="R8" s="163">
        <f t="shared" si="4"/>
        <v>1.95</v>
      </c>
      <c r="S8" s="163">
        <f>IF(LEN(E8)&gt;3,((IF(VLOOKUP($C8,'Regional Crises'!$B$1:$R$66,17,FALSE)="x","x",ROUND(IF(VLOOKUP($C8,'Regional Crises'!$B$1:$R$66,17,FALSE)&gt;S$3,0,IF(VLOOKUP($C8,'Regional Crises'!$B$1:$R$66,17,FALSE)&lt;S$4,5,(S$3-VLOOKUP($C8,'Regional Crises'!$B$1:$R$66,17,FALSE))/(S$3-S$4)*5)),1)))),(IF(VLOOKUP($E8,'Country Indicator Data'!$B$4:$N$300,13,FALSE)="x","x",ROUND(IF(VLOOKUP($E8,'Country Indicator Data'!$B$4:$N$300,13,FALSE)&gt;S$3,0,IF(VLOOKUP($E8,'Country Indicator Data'!$B$4:$N$300,13,FALSE)&lt;S$4,5,(S$3-VLOOKUP($E8,'Country Indicator Data'!$B$4:$N$300,13,FALSE))/(S$3-S$4)*5)),1))))</f>
        <v>3.7</v>
      </c>
      <c r="T8" s="163">
        <f>IF(LEN(E8)&gt;3,((IF(VLOOKUP($C8,'Regional Crises'!$B$1:$R$66,14,FALSE)="x","x",ROUND(IF(VLOOKUP($C8,'Regional Crises'!$B$1:$R$66,14,FALSE)&gt;T$3,0,IF(VLOOKUP($C8,'Regional Crises'!$B$1:$R$66,14,FALSE)&lt;T$4,5,(T$3-VLOOKUP($C8,'Regional Crises'!$B$1:$R$66,14,FALSE))/(T$3-T$4)*5)),1)))),(IF(VLOOKUP($E8,'Country Indicator Data'!$B$4:$N$300,10,FALSE)="x","x",ROUND(IF(VLOOKUP($E8,'Country Indicator Data'!$B$4:$N$300,10,FALSE)&gt;T$3,0,IF(VLOOKUP($E8,'Country Indicator Data'!$B$4:$N$300,10,FALSE)&lt;T$4,5,(T$3-VLOOKUP($E8,'Country Indicator Data'!$B$4:$N$300,10,FALSE))/(T$3-T$4)*5)),1))))</f>
        <v>3.6</v>
      </c>
      <c r="U8" s="163">
        <f>IF(LEN(E8)&gt;3,((IF(VLOOKUP($C8,'Regional Crises'!$B$1:$R$66,15,FALSE)="x","x",ROUND(IF(VLOOKUP($C8,'Regional Crises'!$B$1:$R$66,15,FALSE)&gt;U$3,0,IF(VLOOKUP($C8,'Regional Crises'!$B$1:$R$66,15,FALSE)&lt;U$4,5,(U$3-VLOOKUP($C8,'Regional Crises'!$B$1:$R$66,15,FALSE))/(U$3-U$4)*5)),1)))),(IF(VLOOKUP($E8,'Country Indicator Data'!$B$4:$N$300,11,FALSE)="x","x",ROUND(IF(VLOOKUP($E8,'Country Indicator Data'!$B$4:$N$300,11,FALSE)&gt;U$3,0,IF(VLOOKUP($E8,'Country Indicator Data'!$B$4:$N$300,11,FALSE)&lt;U$4,5,(U$3-VLOOKUP($E8,'Country Indicator Data'!$B$4:$N$300,11,FALSE))/(U$3-U$4)*5)),1))))</f>
        <v>3.1</v>
      </c>
      <c r="V8" s="163">
        <f>IF(LEN(E8)&gt;3,((IF(VLOOKUP($C8,'Regional Crises'!$B$1:$R$66,16,FALSE)="x","x",ROUND(IF(VLOOKUP($C8,'Regional Crises'!$B$1:$R$66,16,FALSE)&gt;V$3,0,IF(VLOOKUP($C8,'Regional Crises'!$B$1:$R$66,16,FALSE)&lt;V$4,5,(V$3-VLOOKUP($C8,'Regional Crises'!$B$1:$R$66,16,FALSE))/(V$3-V$4)*5)),1)))),(IF(VLOOKUP($E8,'Country Indicator Data'!$B$4:$N$300,12,FALSE)="x","x",ROUND(IF(VLOOKUP($E8,'Country Indicator Data'!$B$4:$N$300,12,FALSE)&gt;V$3,0,IF(VLOOKUP($E8,'Country Indicator Data'!$B$4:$N$300,12,FALSE)&lt;V$4,5,(V$3-VLOOKUP($E8,'Country Indicator Data'!$B$4:$N$300,12,FALSE))/(V$3-V$4)*5)),1))))</f>
        <v>3.4</v>
      </c>
      <c r="W8" s="163">
        <f t="shared" si="5"/>
        <v>3.5</v>
      </c>
      <c r="X8" s="163">
        <f t="shared" si="6"/>
        <v>3.1</v>
      </c>
      <c r="Y8" s="184">
        <f>IF('Core Indicators'!FC5="x","x",IF('Core Indicators'!FC5&gt;=5,5,IF('Core Indicators'!FC5&gt;=4,4,IF('Core Indicators'!FC5&gt;=3,3,IF('Core Indicators'!FC5&gt;=2,2,IF('Core Indicators'!FC5&gt;=1,1,0))))))</f>
        <v>1</v>
      </c>
      <c r="Z8" s="163">
        <f t="shared" si="7"/>
        <v>1</v>
      </c>
      <c r="AA8" s="184">
        <f>'Crisis Indicator Data'!Y5</f>
        <v>0</v>
      </c>
      <c r="AB8" s="184">
        <f>'Crisis Indicator Data'!Z5</f>
        <v>0</v>
      </c>
      <c r="AC8" s="184">
        <f>'Crisis Indicator Data'!AA5</f>
        <v>0</v>
      </c>
      <c r="AD8" s="184">
        <f>'Crisis Indicator Data'!AB5</f>
        <v>0</v>
      </c>
      <c r="AE8" s="184">
        <f t="shared" si="8"/>
        <v>0</v>
      </c>
      <c r="AF8" s="184">
        <f>'Crisis Indicator Data'!AC5</f>
        <v>0</v>
      </c>
      <c r="AG8" s="184">
        <f>'Crisis Indicator Data'!AD5</f>
        <v>1</v>
      </c>
      <c r="AH8" s="184">
        <f t="shared" si="9"/>
        <v>1</v>
      </c>
      <c r="AI8" s="184">
        <f>'Crisis Indicator Data'!AE5</f>
        <v>0</v>
      </c>
      <c r="AJ8" s="184">
        <f>'Crisis Indicator Data'!AF5</f>
        <v>2</v>
      </c>
      <c r="AK8" s="184">
        <f>'Crisis Indicator Data'!AG5</f>
        <v>2</v>
      </c>
      <c r="AL8" s="184">
        <f t="shared" si="10"/>
        <v>3</v>
      </c>
      <c r="AM8" s="163">
        <f t="shared" si="11"/>
        <v>1</v>
      </c>
      <c r="AN8" s="163">
        <f t="shared" si="12"/>
        <v>1</v>
      </c>
    </row>
    <row r="9" spans="1:40" ht="13.5" customHeight="1" x14ac:dyDescent="0.25">
      <c r="A9" s="169" t="str">
        <f>'Crisis Indicator Data'!A6</f>
        <v>Nagorno-Karabakh Conflict in Armenia</v>
      </c>
      <c r="B9" s="170" t="str">
        <f>'Crisis Indicator Data'!B6</f>
        <v>Conflict,Displacement</v>
      </c>
      <c r="C9" s="170" t="str">
        <f>'Crisis Indicator Data'!C6</f>
        <v>ARM002</v>
      </c>
      <c r="D9" s="170" t="str">
        <f>'Crisis Indicator Data'!D6</f>
        <v>Armenia</v>
      </c>
      <c r="E9" s="171" t="str">
        <f>'Crisis Indicator Data'!E6</f>
        <v>ARM</v>
      </c>
      <c r="F9" s="163">
        <f>IF(LEN(E9)&gt;3,(IF(VLOOKUP($C9,'Regional Crises'!$B$1:$R$66,7,FALSE)="x","x",ROUND(IF(VLOOKUP($C9,'Regional Crises'!$B$1:$R$66,7,FALSE)&gt;$F$3,5,IF(VLOOKUP($C9,'Regional Crises'!$B$1:$R$66,7,FALSE)&lt;F$4,0,($F$3-VLOOKUP($C9,'Regional Crises'!$B$1:$R$66,7,FALSE))/($F$3-$F$4)*5)),1))),IF(VLOOKUP($E9,'Country Indicator Data'!$B$4:$N$300,3,FALSE)="x","x",ROUND(IF(VLOOKUP($E9,'Country Indicator Data'!$B$4:$N$300,3,FALSE)&gt;$F$3,5,IF(VLOOKUP($E9,'Country Indicator Data'!$B$4:$N$300,3,FALSE)&lt;$F$4,0,($F$3-VLOOKUP($E9,'Country Indicator Data'!$B$4:$N$300,3,FALSE))/($F$3-$F$4)*5)),1)))</f>
        <v>2.9</v>
      </c>
      <c r="G9" s="163">
        <f>IF(LEN(E9)&gt;3,(IF(VLOOKUP($C9,'Regional Crises'!$B$1:$R$66,9,FALSE)="x","x",ROUND(IF(VLOOKUP($C9,'Regional Crises'!$B$1:$R$66,9,FALSE)&gt;G$3,5,IF(VLOOKUP($C9,'Regional Crises'!$B$1:$R$66,9,FALSE)&lt;G$4,0,(G$3-VLOOKUP($C9,'Regional Crises'!$B$1:$R$66,9,FALSE))/(G$3-G$4)*5)),1))),IF(VLOOKUP($E9,'Country Indicator Data'!$B$4:$N$300,5,FALSE)="x","x",ROUND(IF(VLOOKUP($E9,'Country Indicator Data'!$B$4:$N$300,5,FALSE)&gt;G$3,5,IF(VLOOKUP($E9,'Country Indicator Data'!$B$4:$N$300,5,FALSE)&lt;G$4,0,(G$3-VLOOKUP($E9,'Country Indicator Data'!$B$4:$N$300,5,FALSE))/(G$3-G$4)*5)),1)))</f>
        <v>1.5</v>
      </c>
      <c r="H9" s="163">
        <f t="shared" si="0"/>
        <v>2.2000000000000002</v>
      </c>
      <c r="I9" s="163">
        <f>IF(LEN(E9)&gt;3,(IF(VLOOKUP($C9,'Regional Crises'!$B$1:$R$66,6,FALSE)="x","x",ROUND(IF(VLOOKUP($C9,'Regional Crises'!$B$1:$R$66,6,FALSE)&gt;I$3,5,IF(VLOOKUP($C9,'Regional Crises'!$B$1:$R$66,6,FALSE)&lt;I$4,0,5-(I$3-VLOOKUP($C9,'Regional Crises'!$B$1:$R$66,6,FALSE))/(I$3-I$4)*5)),1))),IF(VLOOKUP($E9,'Country Indicator Data'!$B$4:$N$300,2,FALSE)="x","x",ROUND(IF(VLOOKUP($E9,'Country Indicator Data'!$B$4:$N$300,2,FALSE)&gt;I$3,5,IF(VLOOKUP($E9,'Country Indicator Data'!$B$4:$N$300,2,FALSE)&lt;I$4,0,5-(I$3-VLOOKUP($E9,'Country Indicator Data'!$B$4:$N$300,2,FALSE))/(I$3-I$4)*5)),1)))</f>
        <v>0.2</v>
      </c>
      <c r="J9" s="163">
        <f>IF(LEN(E9)&gt;3,(IF(VLOOKUP($C9,'Regional Crises'!$B$1:$R$66,8,FALSE)="x","x",ROUND(IF(VLOOKUP($C9,'Regional Crises'!$B$1:$R$66,8,FALSE)&gt;J$3,5,IF(VLOOKUP($C9,'Regional Crises'!$B$1:$R$66,8,FALSE)&lt;J$4,0,5-(J$3-VLOOKUP($C9,'Regional Crises'!$B$1:$R$66,8,FALSE))/(J$3-J$4)*5)),1))),IF(VLOOKUP($E9,'Country Indicator Data'!$B$4:$N$300,4,FALSE)="x","x",ROUND(IF(VLOOKUP($E9,'Country Indicator Data'!$B$4:$N$300,4,FALSE)&gt;J$3,5,IF(VLOOKUP($E9,'Country Indicator Data'!$B$4:$N$300,4,FALSE)&lt;J$4,0,5-(J$3-VLOOKUP($E9,'Country Indicator Data'!$B$4:$N$300,4,FALSE))/(J$3-J$4)*5)),1)))</f>
        <v>0.2</v>
      </c>
      <c r="K9" s="163">
        <f t="shared" si="1"/>
        <v>0.2</v>
      </c>
      <c r="L9" s="163">
        <f>IF(LEN(E9)&gt;3,(IF(VLOOKUP($C9,'Regional Crises'!$B$1:$R$66,10,FALSE)="x","x",ROUND(IF(VLOOKUP($C9,'Regional Crises'!$B$1:$R$66,10,FALSE)&gt;L$3,5,IF(VLOOKUP($C9,'Regional Crises'!$B$1:$R$66,10,FALSE)&lt;L$4,0,5-(L$3-VLOOKUP($C9,'Regional Crises'!$B$1:$R$66,10,FALSE))/(L$3-L$4)*5)),1))),IF(VLOOKUP($E9,'Country Indicator Data'!$B$4:$N$300,6,FALSE)="x","x",ROUND(IF(VLOOKUP($E9,'Country Indicator Data'!$B$4:$N$300,6,FALSE)&gt;L$3,5,IF(VLOOKUP($E9,'Country Indicator Data'!$B$4:$N$300,6,FALSE)&lt;L$4,0,5-(L$3-VLOOKUP($E9,'Country Indicator Data'!$B$4:$N$300,6,FALSE))/(L$3-L$4)*5)),1)))</f>
        <v>1.7</v>
      </c>
      <c r="M9" s="163">
        <f>IF(LEN(E9)&gt;3,(IF(VLOOKUP($C9,'Regional Crises'!$B$1:$R$66,11,FALSE)="x","x",ROUND(IF(VLOOKUP($C9,'Regional Crises'!$B$1:$R$66,11,FALSE)&gt;M$3,5,IF(VLOOKUP($C9,'Regional Crises'!$B$1:$R$66,11,FALSE)&lt;M$4,0,5-(M$3-VLOOKUP($C9,'Regional Crises'!$B$1:$R$66,11,FALSE))/(M$3-M$4)*5)),1))),IF(VLOOKUP($E9,'Country Indicator Data'!$B$4:$N$300,7,FALSE)="x","x",ROUND(IF(VLOOKUP($E9,'Country Indicator Data'!$B$4:$N$300,7,FALSE)&gt;M$3,5,IF(VLOOKUP($E9,'Country Indicator Data'!$B$4:$N$300,7,FALSE)&lt;M$4,0,5-(M$3-VLOOKUP($E9,'Country Indicator Data'!$B$4:$N$300,7,FALSE))/(M$3-M$4)*5)),1)))</f>
        <v>0.6</v>
      </c>
      <c r="N9" s="163">
        <f t="shared" si="2"/>
        <v>1.1499999999999999</v>
      </c>
      <c r="O9" s="163">
        <f t="shared" si="3"/>
        <v>1.1833333333333333</v>
      </c>
      <c r="P9" s="163">
        <f>IF(LEN(E9)&gt;3,VLOOKUP(C9,'Regional Crises'!$B$1:$R$69,12,FALSE),VLOOKUP(E9,'Country Indicator Data'!$B$4:$I$300,8,FALSE))</f>
        <v>3</v>
      </c>
      <c r="Q9" s="163">
        <f>IF(LEN(E9)&gt;3,((IF(VLOOKUP($C9,'Regional Crises'!$B$1:$R$66,13,FALSE)="x","x",ROUND(IF(VLOOKUP($C9,'Regional Crises'!$B$1:$R$66,13,FALSE)&gt;Q$3,5,IF(VLOOKUP($C9,'Regional Crises'!$B$1:$R$66,13,FALSE)&lt;Q$4,0,5-(LOG(Q$3)-LOG(VLOOKUP($C9,'Regional Crises'!$B$1:$R$66,13,FALSE)))/(LOG(Q$3)-LOG(Q$4))*5)),1)))),(IF(VLOOKUP($E9,'Country Indicator Data'!$B$4:$N$300,9,FALSE)="x","x",ROUND(IF(VLOOKUP($E9,'Country Indicator Data'!$B$4:$N$300,9,FALSE)&gt;Q$3,5,IF(VLOOKUP($E9,'Country Indicator Data'!$B$4:$N$300,9,FALSE)&lt;Q$4,0,5-(LOG(Q$3)-LOG(VLOOKUP($E9,'Country Indicator Data'!$B$4:$N$300,9,FALSE)))/(LOG(Q$3)-LOG(Q$4))*5)),1))))</f>
        <v>0.7</v>
      </c>
      <c r="R9" s="163">
        <f t="shared" si="4"/>
        <v>1.85</v>
      </c>
      <c r="S9" s="163">
        <f>IF(LEN(E9)&gt;3,((IF(VLOOKUP($C9,'Regional Crises'!$B$1:$R$66,17,FALSE)="x","x",ROUND(IF(VLOOKUP($C9,'Regional Crises'!$B$1:$R$66,17,FALSE)&gt;S$3,0,IF(VLOOKUP($C9,'Regional Crises'!$B$1:$R$66,17,FALSE)&lt;S$4,5,(S$3-VLOOKUP($C9,'Regional Crises'!$B$1:$R$66,17,FALSE))/(S$3-S$4)*5)),1)))),(IF(VLOOKUP($E9,'Country Indicator Data'!$B$4:$N$300,13,FALSE)="x","x",ROUND(IF(VLOOKUP($E9,'Country Indicator Data'!$B$4:$N$300,13,FALSE)&gt;S$3,0,IF(VLOOKUP($E9,'Country Indicator Data'!$B$4:$N$300,13,FALSE)&lt;S$4,5,(S$3-VLOOKUP($E9,'Country Indicator Data'!$B$4:$N$300,13,FALSE))/(S$3-S$4)*5)),1))))</f>
        <v>2.9</v>
      </c>
      <c r="T9" s="163">
        <f>IF(LEN(E9)&gt;3,((IF(VLOOKUP($C9,'Regional Crises'!$B$1:$R$66,14,FALSE)="x","x",ROUND(IF(VLOOKUP($C9,'Regional Crises'!$B$1:$R$66,14,FALSE)&gt;T$3,0,IF(VLOOKUP($C9,'Regional Crises'!$B$1:$R$66,14,FALSE)&lt;T$4,5,(T$3-VLOOKUP($C9,'Regional Crises'!$B$1:$R$66,14,FALSE))/(T$3-T$4)*5)),1)))),(IF(VLOOKUP($E9,'Country Indicator Data'!$B$4:$N$300,10,FALSE)="x","x",ROUND(IF(VLOOKUP($E9,'Country Indicator Data'!$B$4:$N$300,10,FALSE)&gt;T$3,0,IF(VLOOKUP($E9,'Country Indicator Data'!$B$4:$N$300,10,FALSE)&lt;T$4,5,(T$3-VLOOKUP($E9,'Country Indicator Data'!$B$4:$N$300,10,FALSE))/(T$3-T$4)*5)),1))))</f>
        <v>2.6</v>
      </c>
      <c r="U9" s="163">
        <f>IF(LEN(E9)&gt;3,((IF(VLOOKUP($C9,'Regional Crises'!$B$1:$R$66,15,FALSE)="x","x",ROUND(IF(VLOOKUP($C9,'Regional Crises'!$B$1:$R$66,15,FALSE)&gt;U$3,0,IF(VLOOKUP($C9,'Regional Crises'!$B$1:$R$66,15,FALSE)&lt;U$4,5,(U$3-VLOOKUP($C9,'Regional Crises'!$B$1:$R$66,15,FALSE))/(U$3-U$4)*5)),1)))),(IF(VLOOKUP($E9,'Country Indicator Data'!$B$4:$N$300,11,FALSE)="x","x",ROUND(IF(VLOOKUP($E9,'Country Indicator Data'!$B$4:$N$300,11,FALSE)&gt;U$3,0,IF(VLOOKUP($E9,'Country Indicator Data'!$B$4:$N$300,11,FALSE)&lt;U$4,5,(U$3-VLOOKUP($E9,'Country Indicator Data'!$B$4:$N$300,11,FALSE))/(U$3-U$4)*5)),1))))</f>
        <v>2</v>
      </c>
      <c r="V9" s="163">
        <f>IF(LEN(E9)&gt;3,((IF(VLOOKUP($C9,'Regional Crises'!$B$1:$R$66,16,FALSE)="x","x",ROUND(IF(VLOOKUP($C9,'Regional Crises'!$B$1:$R$66,16,FALSE)&gt;V$3,0,IF(VLOOKUP($C9,'Regional Crises'!$B$1:$R$66,16,FALSE)&lt;V$4,5,(V$3-VLOOKUP($C9,'Regional Crises'!$B$1:$R$66,16,FALSE))/(V$3-V$4)*5)),1)))),(IF(VLOOKUP($E9,'Country Indicator Data'!$B$4:$N$300,12,FALSE)="x","x",ROUND(IF(VLOOKUP($E9,'Country Indicator Data'!$B$4:$N$300,12,FALSE)&gt;V$3,0,IF(VLOOKUP($E9,'Country Indicator Data'!$B$4:$N$300,12,FALSE)&lt;V$4,5,(V$3-VLOOKUP($E9,'Country Indicator Data'!$B$4:$N$300,12,FALSE))/(V$3-V$4)*5)),1))))</f>
        <v>2.4</v>
      </c>
      <c r="W9" s="163">
        <f t="shared" si="5"/>
        <v>2.5</v>
      </c>
      <c r="X9" s="163">
        <f t="shared" si="6"/>
        <v>1.8</v>
      </c>
      <c r="Y9" s="184">
        <f>IF('Core Indicators'!FC6="x","x",IF('Core Indicators'!FC6&gt;=5,5,IF('Core Indicators'!FC6&gt;=4,4,IF('Core Indicators'!FC6&gt;=3,3,IF('Core Indicators'!FC6&gt;=2,2,IF('Core Indicators'!FC6&gt;=1,1,0))))))</f>
        <v>2</v>
      </c>
      <c r="Z9" s="163">
        <f t="shared" si="7"/>
        <v>2</v>
      </c>
      <c r="AA9" s="184">
        <f>'Crisis Indicator Data'!Y6</f>
        <v>0</v>
      </c>
      <c r="AB9" s="184">
        <f>'Crisis Indicator Data'!Z6</f>
        <v>0</v>
      </c>
      <c r="AC9" s="184">
        <f>'Crisis Indicator Data'!AA6</f>
        <v>1</v>
      </c>
      <c r="AD9" s="184">
        <f>'Crisis Indicator Data'!AB6</f>
        <v>0</v>
      </c>
      <c r="AE9" s="184">
        <f t="shared" si="8"/>
        <v>1</v>
      </c>
      <c r="AF9" s="184">
        <f>'Crisis Indicator Data'!AC6</f>
        <v>0</v>
      </c>
      <c r="AG9" s="184">
        <f>'Crisis Indicator Data'!AD6</f>
        <v>1</v>
      </c>
      <c r="AH9" s="184">
        <f t="shared" si="9"/>
        <v>1</v>
      </c>
      <c r="AI9" s="184">
        <f>'Crisis Indicator Data'!AE6</f>
        <v>0</v>
      </c>
      <c r="AJ9" s="184">
        <f>'Crisis Indicator Data'!AF6</f>
        <v>3</v>
      </c>
      <c r="AK9" s="184">
        <f>'Crisis Indicator Data'!AG6</f>
        <v>0</v>
      </c>
      <c r="AL9" s="184">
        <f t="shared" si="10"/>
        <v>3</v>
      </c>
      <c r="AM9" s="163">
        <f t="shared" si="11"/>
        <v>2</v>
      </c>
      <c r="AN9" s="163">
        <f t="shared" si="12"/>
        <v>2</v>
      </c>
    </row>
    <row r="10" spans="1:40" ht="13.5" customHeight="1" x14ac:dyDescent="0.25">
      <c r="A10" s="169" t="str">
        <f>'Crisis Indicator Data'!A7</f>
        <v>Nagorno-Karabakh conflict in Azerbaijan</v>
      </c>
      <c r="B10" s="170" t="str">
        <f>'Crisis Indicator Data'!B7</f>
        <v>Conflict,Displacement</v>
      </c>
      <c r="C10" s="170" t="str">
        <f>'Crisis Indicator Data'!C7</f>
        <v>AZE002</v>
      </c>
      <c r="D10" s="170" t="str">
        <f>'Crisis Indicator Data'!D7</f>
        <v>Azerbaijan</v>
      </c>
      <c r="E10" s="171" t="str">
        <f>'Crisis Indicator Data'!E7</f>
        <v>AZE</v>
      </c>
      <c r="F10" s="163">
        <f>IF(LEN(E10)&gt;3,(IF(VLOOKUP($C10,'Regional Crises'!$B$1:$R$66,7,FALSE)="x","x",ROUND(IF(VLOOKUP($C10,'Regional Crises'!$B$1:$R$66,7,FALSE)&gt;$F$3,5,IF(VLOOKUP($C10,'Regional Crises'!$B$1:$R$66,7,FALSE)&lt;F$4,0,($F$3-VLOOKUP($C10,'Regional Crises'!$B$1:$R$66,7,FALSE))/($F$3-$F$4)*5)),1))),IF(VLOOKUP($E10,'Country Indicator Data'!$B$4:$N$300,3,FALSE)="x","x",ROUND(IF(VLOOKUP($E10,'Country Indicator Data'!$B$4:$N$300,3,FALSE)&gt;$F$3,5,IF(VLOOKUP($E10,'Country Indicator Data'!$B$4:$N$300,3,FALSE)&lt;$F$4,0,($F$3-VLOOKUP($E10,'Country Indicator Data'!$B$4:$N$300,3,FALSE))/($F$3-$F$4)*5)),1)))</f>
        <v>3.6</v>
      </c>
      <c r="G10" s="163">
        <f>IF(LEN(E10)&gt;3,(IF(VLOOKUP($C10,'Regional Crises'!$B$1:$R$66,9,FALSE)="x","x",ROUND(IF(VLOOKUP($C10,'Regional Crises'!$B$1:$R$66,9,FALSE)&gt;G$3,5,IF(VLOOKUP($C10,'Regional Crises'!$B$1:$R$66,9,FALSE)&lt;G$4,0,(G$3-VLOOKUP($C10,'Regional Crises'!$B$1:$R$66,9,FALSE))/(G$3-G$4)*5)),1))),IF(VLOOKUP($E10,'Country Indicator Data'!$B$4:$N$300,5,FALSE)="x","x",ROUND(IF(VLOOKUP($E10,'Country Indicator Data'!$B$4:$N$300,5,FALSE)&gt;G$3,5,IF(VLOOKUP($E10,'Country Indicator Data'!$B$4:$N$300,5,FALSE)&lt;G$4,0,(G$3-VLOOKUP($E10,'Country Indicator Data'!$B$4:$N$300,5,FALSE))/(G$3-G$4)*5)),1)))</f>
        <v>3.3</v>
      </c>
      <c r="H10" s="163">
        <f t="shared" si="0"/>
        <v>3.45</v>
      </c>
      <c r="I10" s="163">
        <f>IF(LEN(E10)&gt;3,(IF(VLOOKUP($C10,'Regional Crises'!$B$1:$R$66,6,FALSE)="x","x",ROUND(IF(VLOOKUP($C10,'Regional Crises'!$B$1:$R$66,6,FALSE)&gt;I$3,5,IF(VLOOKUP($C10,'Regional Crises'!$B$1:$R$66,6,FALSE)&lt;I$4,0,5-(I$3-VLOOKUP($C10,'Regional Crises'!$B$1:$R$66,6,FALSE))/(I$3-I$4)*5)),1))),IF(VLOOKUP($E10,'Country Indicator Data'!$B$4:$N$300,2,FALSE)="x","x",ROUND(IF(VLOOKUP($E10,'Country Indicator Data'!$B$4:$N$300,2,FALSE)&gt;I$3,5,IF(VLOOKUP($E10,'Country Indicator Data'!$B$4:$N$300,2,FALSE)&lt;I$4,0,5-(I$3-VLOOKUP($E10,'Country Indicator Data'!$B$4:$N$300,2,FALSE))/(I$3-I$4)*5)),1)))</f>
        <v>0.8</v>
      </c>
      <c r="J10" s="163">
        <f>IF(LEN(E10)&gt;3,(IF(VLOOKUP($C10,'Regional Crises'!$B$1:$R$66,8,FALSE)="x","x",ROUND(IF(VLOOKUP($C10,'Regional Crises'!$B$1:$R$66,8,FALSE)&gt;J$3,5,IF(VLOOKUP($C10,'Regional Crises'!$B$1:$R$66,8,FALSE)&lt;J$4,0,5-(J$3-VLOOKUP($C10,'Regional Crises'!$B$1:$R$66,8,FALSE))/(J$3-J$4)*5)),1))),IF(VLOOKUP($E10,'Country Indicator Data'!$B$4:$N$300,4,FALSE)="x","x",ROUND(IF(VLOOKUP($E10,'Country Indicator Data'!$B$4:$N$300,4,FALSE)&gt;J$3,5,IF(VLOOKUP($E10,'Country Indicator Data'!$B$4:$N$300,4,FALSE)&lt;J$4,0,5-(J$3-VLOOKUP($E10,'Country Indicator Data'!$B$4:$N$300,4,FALSE))/(J$3-J$4)*5)),1)))</f>
        <v>0.6</v>
      </c>
      <c r="K10" s="163">
        <f t="shared" si="1"/>
        <v>0.7</v>
      </c>
      <c r="L10" s="163">
        <f>IF(LEN(E10)&gt;3,(IF(VLOOKUP($C10,'Regional Crises'!$B$1:$R$66,10,FALSE)="x","x",ROUND(IF(VLOOKUP($C10,'Regional Crises'!$B$1:$R$66,10,FALSE)&gt;L$3,5,IF(VLOOKUP($C10,'Regional Crises'!$B$1:$R$66,10,FALSE)&lt;L$4,0,5-(L$3-VLOOKUP($C10,'Regional Crises'!$B$1:$R$66,10,FALSE))/(L$3-L$4)*5)),1))),IF(VLOOKUP($E10,'Country Indicator Data'!$B$4:$N$300,6,FALSE)="x","x",ROUND(IF(VLOOKUP($E10,'Country Indicator Data'!$B$4:$N$300,6,FALSE)&gt;L$3,5,IF(VLOOKUP($E10,'Country Indicator Data'!$B$4:$N$300,6,FALSE)&lt;L$4,0,5-(L$3-VLOOKUP($E10,'Country Indicator Data'!$B$4:$N$300,6,FALSE))/(L$3-L$4)*5)),1)))</f>
        <v>2.1</v>
      </c>
      <c r="M10" s="163">
        <f>IF(LEN(E10)&gt;3,(IF(VLOOKUP($C10,'Regional Crises'!$B$1:$R$66,11,FALSE)="x","x",ROUND(IF(VLOOKUP($C10,'Regional Crises'!$B$1:$R$66,11,FALSE)&gt;M$3,5,IF(VLOOKUP($C10,'Regional Crises'!$B$1:$R$66,11,FALSE)&lt;M$4,0,5-(M$3-VLOOKUP($C10,'Regional Crises'!$B$1:$R$66,11,FALSE))/(M$3-M$4)*5)),1))),IF(VLOOKUP($E10,'Country Indicator Data'!$B$4:$N$300,7,FALSE)="x","x",ROUND(IF(VLOOKUP($E10,'Country Indicator Data'!$B$4:$N$300,7,FALSE)&gt;M$3,5,IF(VLOOKUP($E10,'Country Indicator Data'!$B$4:$N$300,7,FALSE)&lt;M$4,0,5-(M$3-VLOOKUP($E10,'Country Indicator Data'!$B$4:$N$300,7,FALSE))/(M$3-M$4)*5)),1)))</f>
        <v>0.2</v>
      </c>
      <c r="N10" s="163">
        <f t="shared" si="2"/>
        <v>1.1500000000000001</v>
      </c>
      <c r="O10" s="163">
        <f t="shared" si="3"/>
        <v>1.7666666666666668</v>
      </c>
      <c r="P10" s="163">
        <f>IF(LEN(E10)&gt;3,VLOOKUP(C10,'Regional Crises'!$B$1:$R$69,12,FALSE),VLOOKUP(E10,'Country Indicator Data'!$B$4:$I$300,8,FALSE))</f>
        <v>3</v>
      </c>
      <c r="Q10" s="163">
        <f>IF(LEN(E10)&gt;3,((IF(VLOOKUP($C10,'Regional Crises'!$B$1:$R$66,13,FALSE)="x","x",ROUND(IF(VLOOKUP($C10,'Regional Crises'!$B$1:$R$66,13,FALSE)&gt;Q$3,5,IF(VLOOKUP($C10,'Regional Crises'!$B$1:$R$66,13,FALSE)&lt;Q$4,0,5-(LOG(Q$3)-LOG(VLOOKUP($C10,'Regional Crises'!$B$1:$R$66,13,FALSE)))/(LOG(Q$3)-LOG(Q$4))*5)),1)))),(IF(VLOOKUP($E10,'Country Indicator Data'!$B$4:$N$300,9,FALSE)="x","x",ROUND(IF(VLOOKUP($E10,'Country Indicator Data'!$B$4:$N$300,9,FALSE)&gt;Q$3,5,IF(VLOOKUP($E10,'Country Indicator Data'!$B$4:$N$300,9,FALSE)&lt;Q$4,0,5-(LOG(Q$3)-LOG(VLOOKUP($E10,'Country Indicator Data'!$B$4:$N$300,9,FALSE)))/(LOG(Q$3)-LOG(Q$4))*5)),1))))</f>
        <v>2.2000000000000002</v>
      </c>
      <c r="R10" s="163">
        <f t="shared" si="4"/>
        <v>2.6</v>
      </c>
      <c r="S10" s="163">
        <f>IF(LEN(E10)&gt;3,((IF(VLOOKUP($C10,'Regional Crises'!$B$1:$R$66,17,FALSE)="x","x",ROUND(IF(VLOOKUP($C10,'Regional Crises'!$B$1:$R$66,17,FALSE)&gt;S$3,0,IF(VLOOKUP($C10,'Regional Crises'!$B$1:$R$66,17,FALSE)&lt;S$4,5,(S$3-VLOOKUP($C10,'Regional Crises'!$B$1:$R$66,17,FALSE))/(S$3-S$4)*5)),1)))),(IF(VLOOKUP($E10,'Country Indicator Data'!$B$4:$N$300,13,FALSE)="x","x",ROUND(IF(VLOOKUP($E10,'Country Indicator Data'!$B$4:$N$300,13,FALSE)&gt;S$3,0,IF(VLOOKUP($E10,'Country Indicator Data'!$B$4:$N$300,13,FALSE)&lt;S$4,5,(S$3-VLOOKUP($E10,'Country Indicator Data'!$B$4:$N$300,13,FALSE))/(S$3-S$4)*5)),1))))</f>
        <v>3.5</v>
      </c>
      <c r="T10" s="163">
        <f>IF(LEN(E10)&gt;3,((IF(VLOOKUP($C10,'Regional Crises'!$B$1:$R$66,14,FALSE)="x","x",ROUND(IF(VLOOKUP($C10,'Regional Crises'!$B$1:$R$66,14,FALSE)&gt;T$3,0,IF(VLOOKUP($C10,'Regional Crises'!$B$1:$R$66,14,FALSE)&lt;T$4,5,(T$3-VLOOKUP($C10,'Regional Crises'!$B$1:$R$66,14,FALSE))/(T$3-T$4)*5)),1)))),(IF(VLOOKUP($E10,'Country Indicator Data'!$B$4:$N$300,10,FALSE)="x","x",ROUND(IF(VLOOKUP($E10,'Country Indicator Data'!$B$4:$N$300,10,FALSE)&gt;T$3,0,IF(VLOOKUP($E10,'Country Indicator Data'!$B$4:$N$300,10,FALSE)&lt;T$4,5,(T$3-VLOOKUP($E10,'Country Indicator Data'!$B$4:$N$300,10,FALSE))/(T$3-T$4)*5)),1))))</f>
        <v>3.1</v>
      </c>
      <c r="U10" s="163">
        <f>IF(LEN(E10)&gt;3,((IF(VLOOKUP($C10,'Regional Crises'!$B$1:$R$66,15,FALSE)="x","x",ROUND(IF(VLOOKUP($C10,'Regional Crises'!$B$1:$R$66,15,FALSE)&gt;U$3,0,IF(VLOOKUP($C10,'Regional Crises'!$B$1:$R$66,15,FALSE)&lt;U$4,5,(U$3-VLOOKUP($C10,'Regional Crises'!$B$1:$R$66,15,FALSE))/(U$3-U$4)*5)),1)))),(IF(VLOOKUP($E10,'Country Indicator Data'!$B$4:$N$300,11,FALSE)="x","x",ROUND(IF(VLOOKUP($E10,'Country Indicator Data'!$B$4:$N$300,11,FALSE)&gt;U$3,0,IF(VLOOKUP($E10,'Country Indicator Data'!$B$4:$N$300,11,FALSE)&lt;U$4,5,(U$3-VLOOKUP($E10,'Country Indicator Data'!$B$4:$N$300,11,FALSE))/(U$3-U$4)*5)),1))))</f>
        <v>3.5</v>
      </c>
      <c r="V10" s="163">
        <f>IF(LEN(E10)&gt;3,((IF(VLOOKUP($C10,'Regional Crises'!$B$1:$R$66,16,FALSE)="x","x",ROUND(IF(VLOOKUP($C10,'Regional Crises'!$B$1:$R$66,16,FALSE)&gt;V$3,0,IF(VLOOKUP($C10,'Regional Crises'!$B$1:$R$66,16,FALSE)&lt;V$4,5,(V$3-VLOOKUP($C10,'Regional Crises'!$B$1:$R$66,16,FALSE))/(V$3-V$4)*5)),1)))),(IF(VLOOKUP($E10,'Country Indicator Data'!$B$4:$N$300,12,FALSE)="x","x",ROUND(IF(VLOOKUP($E10,'Country Indicator Data'!$B$4:$N$300,12,FALSE)&gt;V$3,0,IF(VLOOKUP($E10,'Country Indicator Data'!$B$4:$N$300,12,FALSE)&lt;V$4,5,(V$3-VLOOKUP($E10,'Country Indicator Data'!$B$4:$N$300,12,FALSE))/(V$3-V$4)*5)),1))))</f>
        <v>4.5</v>
      </c>
      <c r="W10" s="163">
        <f t="shared" si="5"/>
        <v>3.7</v>
      </c>
      <c r="X10" s="163">
        <f t="shared" si="6"/>
        <v>2.7</v>
      </c>
      <c r="Y10" s="184">
        <f>IF('Core Indicators'!FC7="x","x",IF('Core Indicators'!FC7&gt;=5,5,IF('Core Indicators'!FC7&gt;=4,4,IF('Core Indicators'!FC7&gt;=3,3,IF('Core Indicators'!FC7&gt;=2,2,IF('Core Indicators'!FC7&gt;=1,1,0))))))</f>
        <v>3</v>
      </c>
      <c r="Z10" s="163">
        <f t="shared" si="7"/>
        <v>3</v>
      </c>
      <c r="AA10" s="184">
        <f>'Crisis Indicator Data'!Y7</f>
        <v>2</v>
      </c>
      <c r="AB10" s="184">
        <f>'Crisis Indicator Data'!Z7</f>
        <v>3</v>
      </c>
      <c r="AC10" s="184">
        <f>'Crisis Indicator Data'!AA7</f>
        <v>2</v>
      </c>
      <c r="AD10" s="184">
        <f>'Crisis Indicator Data'!AB7</f>
        <v>0</v>
      </c>
      <c r="AE10" s="184">
        <f t="shared" si="8"/>
        <v>3</v>
      </c>
      <c r="AF10" s="184">
        <f>'Crisis Indicator Data'!AC7</f>
        <v>3</v>
      </c>
      <c r="AG10" s="184">
        <f>'Crisis Indicator Data'!AD7</f>
        <v>2</v>
      </c>
      <c r="AH10" s="184">
        <f t="shared" si="9"/>
        <v>5</v>
      </c>
      <c r="AI10" s="184">
        <f>'Crisis Indicator Data'!AE7</f>
        <v>1</v>
      </c>
      <c r="AJ10" s="184">
        <f>'Crisis Indicator Data'!AF7</f>
        <v>3</v>
      </c>
      <c r="AK10" s="184">
        <f>'Crisis Indicator Data'!AG7</f>
        <v>2</v>
      </c>
      <c r="AL10" s="184">
        <f t="shared" si="10"/>
        <v>4</v>
      </c>
      <c r="AM10" s="163">
        <f t="shared" si="11"/>
        <v>4</v>
      </c>
      <c r="AN10" s="163">
        <f t="shared" si="12"/>
        <v>3.5</v>
      </c>
    </row>
    <row r="11" spans="1:40" ht="13.5" customHeight="1" x14ac:dyDescent="0.25">
      <c r="A11" s="169" t="str">
        <f>'Crisis Indicator Data'!A8</f>
        <v>Complex in Burundi</v>
      </c>
      <c r="B11" s="170" t="str">
        <f>'Crisis Indicator Data'!B8</f>
        <v>Violence,Displacement,Floods</v>
      </c>
      <c r="C11" s="170" t="str">
        <f>'Crisis Indicator Data'!C8</f>
        <v>BDI001</v>
      </c>
      <c r="D11" s="170" t="str">
        <f>'Crisis Indicator Data'!D8</f>
        <v>Burundi</v>
      </c>
      <c r="E11" s="171" t="str">
        <f>'Crisis Indicator Data'!E8</f>
        <v>BDI</v>
      </c>
      <c r="F11" s="163">
        <f>IF(LEN(E11)&gt;3,(IF(VLOOKUP($C11,'Regional Crises'!$B$1:$R$66,7,FALSE)="x","x",ROUND(IF(VLOOKUP($C11,'Regional Crises'!$B$1:$R$66,7,FALSE)&gt;$F$3,5,IF(VLOOKUP($C11,'Regional Crises'!$B$1:$R$66,7,FALSE)&lt;F$4,0,($F$3-VLOOKUP($C11,'Regional Crises'!$B$1:$R$66,7,FALSE))/($F$3-$F$4)*5)),1))),IF(VLOOKUP($E11,'Country Indicator Data'!$B$4:$N$300,3,FALSE)="x","x",ROUND(IF(VLOOKUP($E11,'Country Indicator Data'!$B$4:$N$300,3,FALSE)&gt;$F$3,5,IF(VLOOKUP($E11,'Country Indicator Data'!$B$4:$N$300,3,FALSE)&lt;$F$4,0,($F$3-VLOOKUP($E11,'Country Indicator Data'!$B$4:$N$300,3,FALSE))/($F$3-$F$4)*5)),1)))</f>
        <v>2.1</v>
      </c>
      <c r="G11" s="163">
        <f>IF(LEN(E11)&gt;3,(IF(VLOOKUP($C11,'Regional Crises'!$B$1:$R$66,9,FALSE)="x","x",ROUND(IF(VLOOKUP($C11,'Regional Crises'!$B$1:$R$66,9,FALSE)&gt;G$3,5,IF(VLOOKUP($C11,'Regional Crises'!$B$1:$R$66,9,FALSE)&lt;G$4,0,(G$3-VLOOKUP($C11,'Regional Crises'!$B$1:$R$66,9,FALSE))/(G$3-G$4)*5)),1))),IF(VLOOKUP($E11,'Country Indicator Data'!$B$4:$N$300,5,FALSE)="x","x",ROUND(IF(VLOOKUP($E11,'Country Indicator Data'!$B$4:$N$300,5,FALSE)&gt;G$3,5,IF(VLOOKUP($E11,'Country Indicator Data'!$B$4:$N$300,5,FALSE)&lt;G$4,0,(G$3-VLOOKUP($E11,'Country Indicator Data'!$B$4:$N$300,5,FALSE))/(G$3-G$4)*5)),1)))</f>
        <v>3.2</v>
      </c>
      <c r="H11" s="163">
        <f t="shared" si="0"/>
        <v>2.6500000000000004</v>
      </c>
      <c r="I11" s="163">
        <f>IF(LEN(E11)&gt;3,(IF(VLOOKUP($C11,'Regional Crises'!$B$1:$R$66,6,FALSE)="x","x",ROUND(IF(VLOOKUP($C11,'Regional Crises'!$B$1:$R$66,6,FALSE)&gt;I$3,5,IF(VLOOKUP($C11,'Regional Crises'!$B$1:$R$66,6,FALSE)&lt;I$4,0,5-(I$3-VLOOKUP($C11,'Regional Crises'!$B$1:$R$66,6,FALSE))/(I$3-I$4)*5)),1))),IF(VLOOKUP($E11,'Country Indicator Data'!$B$4:$N$300,2,FALSE)="x","x",ROUND(IF(VLOOKUP($E11,'Country Indicator Data'!$B$4:$N$300,2,FALSE)&gt;I$3,5,IF(VLOOKUP($E11,'Country Indicator Data'!$B$4:$N$300,2,FALSE)&lt;I$4,0,5-(I$3-VLOOKUP($E11,'Country Indicator Data'!$B$4:$N$300,2,FALSE))/(I$3-I$4)*5)),1)))</f>
        <v>1.3</v>
      </c>
      <c r="J11" s="163">
        <f>IF(LEN(E11)&gt;3,(IF(VLOOKUP($C11,'Regional Crises'!$B$1:$R$66,8,FALSE)="x","x",ROUND(IF(VLOOKUP($C11,'Regional Crises'!$B$1:$R$66,8,FALSE)&gt;J$3,5,IF(VLOOKUP($C11,'Regional Crises'!$B$1:$R$66,8,FALSE)&lt;J$4,0,5-(J$3-VLOOKUP($C11,'Regional Crises'!$B$1:$R$66,8,FALSE))/(J$3-J$4)*5)),1))),IF(VLOOKUP($E11,'Country Indicator Data'!$B$4:$N$300,4,FALSE)="x","x",ROUND(IF(VLOOKUP($E11,'Country Indicator Data'!$B$4:$N$300,4,FALSE)&gt;J$3,5,IF(VLOOKUP($E11,'Country Indicator Data'!$B$4:$N$300,4,FALSE)&lt;J$4,0,5-(J$3-VLOOKUP($E11,'Country Indicator Data'!$B$4:$N$300,4,FALSE))/(J$3-J$4)*5)),1)))</f>
        <v>0</v>
      </c>
      <c r="K11" s="163">
        <f t="shared" si="1"/>
        <v>0.65</v>
      </c>
      <c r="L11" s="163">
        <f>IF(LEN(E11)&gt;3,(IF(VLOOKUP($C11,'Regional Crises'!$B$1:$R$66,10,FALSE)="x","x",ROUND(IF(VLOOKUP($C11,'Regional Crises'!$B$1:$R$66,10,FALSE)&gt;L$3,5,IF(VLOOKUP($C11,'Regional Crises'!$B$1:$R$66,10,FALSE)&lt;L$4,0,5-(L$3-VLOOKUP($C11,'Regional Crises'!$B$1:$R$66,10,FALSE))/(L$3-L$4)*5)),1))),IF(VLOOKUP($E11,'Country Indicator Data'!$B$4:$N$300,6,FALSE)="x","x",ROUND(IF(VLOOKUP($E11,'Country Indicator Data'!$B$4:$N$300,6,FALSE)&gt;L$3,5,IF(VLOOKUP($E11,'Country Indicator Data'!$B$4:$N$300,6,FALSE)&lt;L$4,0,5-(L$3-VLOOKUP($E11,'Country Indicator Data'!$B$4:$N$300,6,FALSE))/(L$3-L$4)*5)),1)))</f>
        <v>3.5</v>
      </c>
      <c r="M11" s="163">
        <f>IF(LEN(E11)&gt;3,(IF(VLOOKUP($C11,'Regional Crises'!$B$1:$R$66,11,FALSE)="x","x",ROUND(IF(VLOOKUP($C11,'Regional Crises'!$B$1:$R$66,11,FALSE)&gt;M$3,5,IF(VLOOKUP($C11,'Regional Crises'!$B$1:$R$66,11,FALSE)&lt;M$4,0,5-(M$3-VLOOKUP($C11,'Regional Crises'!$B$1:$R$66,11,FALSE))/(M$3-M$4)*5)),1))),IF(VLOOKUP($E11,'Country Indicator Data'!$B$4:$N$300,7,FALSE)="x","x",ROUND(IF(VLOOKUP($E11,'Country Indicator Data'!$B$4:$N$300,7,FALSE)&gt;M$3,5,IF(VLOOKUP($E11,'Country Indicator Data'!$B$4:$N$300,7,FALSE)&lt;M$4,0,5-(M$3-VLOOKUP($E11,'Country Indicator Data'!$B$4:$N$300,7,FALSE))/(M$3-M$4)*5)),1)))</f>
        <v>1.7</v>
      </c>
      <c r="N11" s="163">
        <f t="shared" si="2"/>
        <v>2.6</v>
      </c>
      <c r="O11" s="163">
        <f t="shared" si="3"/>
        <v>1.9666666666666668</v>
      </c>
      <c r="P11" s="163">
        <f>IF(LEN(E11)&gt;3,VLOOKUP(C11,'Regional Crises'!$B$1:$R$69,12,FALSE),VLOOKUP(E11,'Country Indicator Data'!$B$4:$I$300,8,FALSE))</f>
        <v>3</v>
      </c>
      <c r="Q11" s="163">
        <f>IF(LEN(E11)&gt;3,((IF(VLOOKUP($C11,'Regional Crises'!$B$1:$R$66,13,FALSE)="x","x",ROUND(IF(VLOOKUP($C11,'Regional Crises'!$B$1:$R$66,13,FALSE)&gt;Q$3,5,IF(VLOOKUP($C11,'Regional Crises'!$B$1:$R$66,13,FALSE)&lt;Q$4,0,5-(LOG(Q$3)-LOG(VLOOKUP($C11,'Regional Crises'!$B$1:$R$66,13,FALSE)))/(LOG(Q$3)-LOG(Q$4))*5)),1)))),(IF(VLOOKUP($E11,'Country Indicator Data'!$B$4:$N$300,9,FALSE)="x","x",ROUND(IF(VLOOKUP($E11,'Country Indicator Data'!$B$4:$N$300,9,FALSE)&gt;Q$3,5,IF(VLOOKUP($E11,'Country Indicator Data'!$B$4:$N$300,9,FALSE)&lt;Q$4,0,5-(LOG(Q$3)-LOG(VLOOKUP($E11,'Country Indicator Data'!$B$4:$N$300,9,FALSE)))/(LOG(Q$3)-LOG(Q$4))*5)),1))))</f>
        <v>2.7</v>
      </c>
      <c r="R11" s="163">
        <f t="shared" si="4"/>
        <v>2.85</v>
      </c>
      <c r="S11" s="163">
        <f>IF(LEN(E11)&gt;3,((IF(VLOOKUP($C11,'Regional Crises'!$B$1:$R$66,17,FALSE)="x","x",ROUND(IF(VLOOKUP($C11,'Regional Crises'!$B$1:$R$66,17,FALSE)&gt;S$3,0,IF(VLOOKUP($C11,'Regional Crises'!$B$1:$R$66,17,FALSE)&lt;S$4,5,(S$3-VLOOKUP($C11,'Regional Crises'!$B$1:$R$66,17,FALSE))/(S$3-S$4)*5)),1)))),(IF(VLOOKUP($E11,'Country Indicator Data'!$B$4:$N$300,13,FALSE)="x","x",ROUND(IF(VLOOKUP($E11,'Country Indicator Data'!$B$4:$N$300,13,FALSE)&gt;S$3,0,IF(VLOOKUP($E11,'Country Indicator Data'!$B$4:$N$300,13,FALSE)&lt;S$4,5,(S$3-VLOOKUP($E11,'Country Indicator Data'!$B$4:$N$300,13,FALSE))/(S$3-S$4)*5)),1))))</f>
        <v>4.0999999999999996</v>
      </c>
      <c r="T11" s="163">
        <f>IF(LEN(E11)&gt;3,((IF(VLOOKUP($C11,'Regional Crises'!$B$1:$R$66,14,FALSE)="x","x",ROUND(IF(VLOOKUP($C11,'Regional Crises'!$B$1:$R$66,14,FALSE)&gt;T$3,0,IF(VLOOKUP($C11,'Regional Crises'!$B$1:$R$66,14,FALSE)&lt;T$4,5,(T$3-VLOOKUP($C11,'Regional Crises'!$B$1:$R$66,14,FALSE))/(T$3-T$4)*5)),1)))),(IF(VLOOKUP($E11,'Country Indicator Data'!$B$4:$N$300,10,FALSE)="x","x",ROUND(IF(VLOOKUP($E11,'Country Indicator Data'!$B$4:$N$300,10,FALSE)&gt;T$3,0,IF(VLOOKUP($E11,'Country Indicator Data'!$B$4:$N$300,10,FALSE)&lt;T$4,5,(T$3-VLOOKUP($E11,'Country Indicator Data'!$B$4:$N$300,10,FALSE))/(T$3-T$4)*5)),1))))</f>
        <v>3.9</v>
      </c>
      <c r="U11" s="163">
        <f>IF(LEN(E11)&gt;3,((IF(VLOOKUP($C11,'Regional Crises'!$B$1:$R$66,15,FALSE)="x","x",ROUND(IF(VLOOKUP($C11,'Regional Crises'!$B$1:$R$66,15,FALSE)&gt;U$3,0,IF(VLOOKUP($C11,'Regional Crises'!$B$1:$R$66,15,FALSE)&lt;U$4,5,(U$3-VLOOKUP($C11,'Regional Crises'!$B$1:$R$66,15,FALSE))/(U$3-U$4)*5)),1)))),(IF(VLOOKUP($E11,'Country Indicator Data'!$B$4:$N$300,11,FALSE)="x","x",ROUND(IF(VLOOKUP($E11,'Country Indicator Data'!$B$4:$N$300,11,FALSE)&gt;U$3,0,IF(VLOOKUP($E11,'Country Indicator Data'!$B$4:$N$300,11,FALSE)&lt;U$4,5,(U$3-VLOOKUP($E11,'Country Indicator Data'!$B$4:$N$300,11,FALSE))/(U$3-U$4)*5)),1))))</f>
        <v>3.8</v>
      </c>
      <c r="V11" s="163">
        <f>IF(LEN(E11)&gt;3,((IF(VLOOKUP($C11,'Regional Crises'!$B$1:$R$66,16,FALSE)="x","x",ROUND(IF(VLOOKUP($C11,'Regional Crises'!$B$1:$R$66,16,FALSE)&gt;V$3,0,IF(VLOOKUP($C11,'Regional Crises'!$B$1:$R$66,16,FALSE)&lt;V$4,5,(V$3-VLOOKUP($C11,'Regional Crises'!$B$1:$R$66,16,FALSE))/(V$3-V$4)*5)),1)))),(IF(VLOOKUP($E11,'Country Indicator Data'!$B$4:$N$300,12,FALSE)="x","x",ROUND(IF(VLOOKUP($E11,'Country Indicator Data'!$B$4:$N$300,12,FALSE)&gt;V$3,0,IF(VLOOKUP($E11,'Country Indicator Data'!$B$4:$N$300,12,FALSE)&lt;V$4,5,(V$3-VLOOKUP($E11,'Country Indicator Data'!$B$4:$N$300,12,FALSE))/(V$3-V$4)*5)),1))))</f>
        <v>4.4000000000000004</v>
      </c>
      <c r="W11" s="163">
        <f t="shared" si="5"/>
        <v>4.0999999999999996</v>
      </c>
      <c r="X11" s="163">
        <f t="shared" si="6"/>
        <v>3</v>
      </c>
      <c r="Y11" s="184">
        <f>IF('Core Indicators'!FC8="x","x",IF('Core Indicators'!FC8&gt;=5,5,IF('Core Indicators'!FC8&gt;=4,4,IF('Core Indicators'!FC8&gt;=3,3,IF('Core Indicators'!FC8&gt;=2,2,IF('Core Indicators'!FC8&gt;=1,1,0))))))</f>
        <v>5</v>
      </c>
      <c r="Z11" s="163">
        <f t="shared" si="7"/>
        <v>5</v>
      </c>
      <c r="AA11" s="184">
        <f>'Crisis Indicator Data'!Y8</f>
        <v>1</v>
      </c>
      <c r="AB11" s="184">
        <f>'Crisis Indicator Data'!Z8</f>
        <v>1</v>
      </c>
      <c r="AC11" s="184">
        <f>'Crisis Indicator Data'!AA8</f>
        <v>1</v>
      </c>
      <c r="AD11" s="184">
        <f>'Crisis Indicator Data'!AB8</f>
        <v>0</v>
      </c>
      <c r="AE11" s="184">
        <f t="shared" si="8"/>
        <v>2</v>
      </c>
      <c r="AF11" s="184">
        <f>'Crisis Indicator Data'!AC8</f>
        <v>0</v>
      </c>
      <c r="AG11" s="184">
        <f>'Crisis Indicator Data'!AD8</f>
        <v>1</v>
      </c>
      <c r="AH11" s="184">
        <f t="shared" si="9"/>
        <v>1</v>
      </c>
      <c r="AI11" s="184">
        <f>'Crisis Indicator Data'!AE8</f>
        <v>0</v>
      </c>
      <c r="AJ11" s="184">
        <f>'Crisis Indicator Data'!AF8</f>
        <v>0</v>
      </c>
      <c r="AK11" s="184">
        <f>'Crisis Indicator Data'!AG8</f>
        <v>3</v>
      </c>
      <c r="AL11" s="184">
        <f t="shared" si="10"/>
        <v>3</v>
      </c>
      <c r="AM11" s="163">
        <f t="shared" si="11"/>
        <v>2</v>
      </c>
      <c r="AN11" s="163">
        <f t="shared" si="12"/>
        <v>3.5</v>
      </c>
    </row>
    <row r="12" spans="1:40" ht="13.5" customHeight="1" x14ac:dyDescent="0.25">
      <c r="A12" s="169" t="str">
        <f>'Crisis Indicator Data'!A9</f>
        <v>Conflict in Burkina Faso</v>
      </c>
      <c r="B12" s="170" t="str">
        <f>'Crisis Indicator Data'!B9</f>
        <v>Conflict,Displacement,Violence</v>
      </c>
      <c r="C12" s="170" t="str">
        <f>'Crisis Indicator Data'!C9</f>
        <v>BFA002</v>
      </c>
      <c r="D12" s="170" t="str">
        <f>'Crisis Indicator Data'!D9</f>
        <v>Burkina Faso</v>
      </c>
      <c r="E12" s="171" t="str">
        <f>'Crisis Indicator Data'!E9</f>
        <v>BFA</v>
      </c>
      <c r="F12" s="163">
        <f>IF(LEN(E12)&gt;3,(IF(VLOOKUP($C12,'Regional Crises'!$B$1:$R$66,7,FALSE)="x","x",ROUND(IF(VLOOKUP($C12,'Regional Crises'!$B$1:$R$66,7,FALSE)&gt;$F$3,5,IF(VLOOKUP($C12,'Regional Crises'!$B$1:$R$66,7,FALSE)&lt;F$4,0,($F$3-VLOOKUP($C12,'Regional Crises'!$B$1:$R$66,7,FALSE))/($F$3-$F$4)*5)),1))),IF(VLOOKUP($E12,'Country Indicator Data'!$B$4:$N$300,3,FALSE)="x","x",ROUND(IF(VLOOKUP($E12,'Country Indicator Data'!$B$4:$N$300,3,FALSE)&gt;$F$3,5,IF(VLOOKUP($E12,'Country Indicator Data'!$B$4:$N$300,3,FALSE)&lt;$F$4,0,($F$3-VLOOKUP($E12,'Country Indicator Data'!$B$4:$N$300,3,FALSE))/($F$3-$F$4)*5)),1)))</f>
        <v>1.1000000000000001</v>
      </c>
      <c r="G12" s="163">
        <f>IF(LEN(E12)&gt;3,(IF(VLOOKUP($C12,'Regional Crises'!$B$1:$R$66,9,FALSE)="x","x",ROUND(IF(VLOOKUP($C12,'Regional Crises'!$B$1:$R$66,9,FALSE)&gt;G$3,5,IF(VLOOKUP($C12,'Regional Crises'!$B$1:$R$66,9,FALSE)&lt;G$4,0,(G$3-VLOOKUP($C12,'Regional Crises'!$B$1:$R$66,9,FALSE))/(G$3-G$4)*5)),1))),IF(VLOOKUP($E12,'Country Indicator Data'!$B$4:$N$300,5,FALSE)="x","x",ROUND(IF(VLOOKUP($E12,'Country Indicator Data'!$B$4:$N$300,5,FALSE)&gt;G$3,5,IF(VLOOKUP($E12,'Country Indicator Data'!$B$4:$N$300,5,FALSE)&lt;G$4,0,(G$3-VLOOKUP($E12,'Country Indicator Data'!$B$4:$N$300,5,FALSE))/(G$3-G$4)*5)),1)))</f>
        <v>1.9</v>
      </c>
      <c r="H12" s="163">
        <f t="shared" si="0"/>
        <v>1.5</v>
      </c>
      <c r="I12" s="163">
        <f>IF(LEN(E12)&gt;3,(IF(VLOOKUP($C12,'Regional Crises'!$B$1:$R$66,6,FALSE)="x","x",ROUND(IF(VLOOKUP($C12,'Regional Crises'!$B$1:$R$66,6,FALSE)&gt;I$3,5,IF(VLOOKUP($C12,'Regional Crises'!$B$1:$R$66,6,FALSE)&lt;I$4,0,5-(I$3-VLOOKUP($C12,'Regional Crises'!$B$1:$R$66,6,FALSE))/(I$3-I$4)*5)),1))),IF(VLOOKUP($E12,'Country Indicator Data'!$B$4:$N$300,2,FALSE)="x","x",ROUND(IF(VLOOKUP($E12,'Country Indicator Data'!$B$4:$N$300,2,FALSE)&gt;I$3,5,IF(VLOOKUP($E12,'Country Indicator Data'!$B$4:$N$300,2,FALSE)&lt;I$4,0,5-(I$3-VLOOKUP($E12,'Country Indicator Data'!$B$4:$N$300,2,FALSE))/(I$3-I$4)*5)),1)))</f>
        <v>2.8</v>
      </c>
      <c r="J12" s="163">
        <f>IF(LEN(E12)&gt;3,(IF(VLOOKUP($C12,'Regional Crises'!$B$1:$R$66,8,FALSE)="x","x",ROUND(IF(VLOOKUP($C12,'Regional Crises'!$B$1:$R$66,8,FALSE)&gt;J$3,5,IF(VLOOKUP($C12,'Regional Crises'!$B$1:$R$66,8,FALSE)&lt;J$4,0,5-(J$3-VLOOKUP($C12,'Regional Crises'!$B$1:$R$66,8,FALSE))/(J$3-J$4)*5)),1))),IF(VLOOKUP($E12,'Country Indicator Data'!$B$4:$N$300,4,FALSE)="x","x",ROUND(IF(VLOOKUP($E12,'Country Indicator Data'!$B$4:$N$300,4,FALSE)&gt;J$3,5,IF(VLOOKUP($E12,'Country Indicator Data'!$B$4:$N$300,4,FALSE)&lt;J$4,0,5-(J$3-VLOOKUP($E12,'Country Indicator Data'!$B$4:$N$300,4,FALSE))/(J$3-J$4)*5)),1)))</f>
        <v>0</v>
      </c>
      <c r="K12" s="163">
        <f t="shared" si="1"/>
        <v>1.4</v>
      </c>
      <c r="L12" s="163">
        <f>IF(LEN(E12)&gt;3,(IF(VLOOKUP($C12,'Regional Crises'!$B$1:$R$66,10,FALSE)="x","x",ROUND(IF(VLOOKUP($C12,'Regional Crises'!$B$1:$R$66,10,FALSE)&gt;L$3,5,IF(VLOOKUP($C12,'Regional Crises'!$B$1:$R$66,10,FALSE)&lt;L$4,0,5-(L$3-VLOOKUP($C12,'Regional Crises'!$B$1:$R$66,10,FALSE))/(L$3-L$4)*5)),1))),IF(VLOOKUP($E12,'Country Indicator Data'!$B$4:$N$300,6,FALSE)="x","x",ROUND(IF(VLOOKUP($E12,'Country Indicator Data'!$B$4:$N$300,6,FALSE)&gt;L$3,5,IF(VLOOKUP($E12,'Country Indicator Data'!$B$4:$N$300,6,FALSE)&lt;L$4,0,5-(L$3-VLOOKUP($E12,'Country Indicator Data'!$B$4:$N$300,6,FALSE))/(L$3-L$4)*5)),1)))</f>
        <v>4.0999999999999996</v>
      </c>
      <c r="M12" s="163">
        <f>IF(LEN(E12)&gt;3,(IF(VLOOKUP($C12,'Regional Crises'!$B$1:$R$66,11,FALSE)="x","x",ROUND(IF(VLOOKUP($C12,'Regional Crises'!$B$1:$R$66,11,FALSE)&gt;M$3,5,IF(VLOOKUP($C12,'Regional Crises'!$B$1:$R$66,11,FALSE)&lt;M$4,0,5-(M$3-VLOOKUP($C12,'Regional Crises'!$B$1:$R$66,11,FALSE))/(M$3-M$4)*5)),1))),IF(VLOOKUP($E12,'Country Indicator Data'!$B$4:$N$300,7,FALSE)="x","x",ROUND(IF(VLOOKUP($E12,'Country Indicator Data'!$B$4:$N$300,7,FALSE)&gt;M$3,5,IF(VLOOKUP($E12,'Country Indicator Data'!$B$4:$N$300,7,FALSE)&lt;M$4,0,5-(M$3-VLOOKUP($E12,'Country Indicator Data'!$B$4:$N$300,7,FALSE))/(M$3-M$4)*5)),1)))</f>
        <v>1.3</v>
      </c>
      <c r="N12" s="163">
        <f t="shared" si="2"/>
        <v>2.6999999999999997</v>
      </c>
      <c r="O12" s="163">
        <f t="shared" si="3"/>
        <v>1.8666666666666665</v>
      </c>
      <c r="P12" s="163">
        <f>IF(LEN(E12)&gt;3,VLOOKUP(C12,'Regional Crises'!$B$1:$R$69,12,FALSE),VLOOKUP(E12,'Country Indicator Data'!$B$4:$I$300,8,FALSE))</f>
        <v>5</v>
      </c>
      <c r="Q12" s="163">
        <f>IF(LEN(E12)&gt;3,((IF(VLOOKUP($C12,'Regional Crises'!$B$1:$R$66,13,FALSE)="x","x",ROUND(IF(VLOOKUP($C12,'Regional Crises'!$B$1:$R$66,13,FALSE)&gt;Q$3,5,IF(VLOOKUP($C12,'Regional Crises'!$B$1:$R$66,13,FALSE)&lt;Q$4,0,5-(LOG(Q$3)-LOG(VLOOKUP($C12,'Regional Crises'!$B$1:$R$66,13,FALSE)))/(LOG(Q$3)-LOG(Q$4))*5)),1)))),(IF(VLOOKUP($E12,'Country Indicator Data'!$B$4:$N$300,9,FALSE)="x","x",ROUND(IF(VLOOKUP($E12,'Country Indicator Data'!$B$4:$N$300,9,FALSE)&gt;Q$3,5,IF(VLOOKUP($E12,'Country Indicator Data'!$B$4:$N$300,9,FALSE)&lt;Q$4,0,5-(LOG(Q$3)-LOG(VLOOKUP($E12,'Country Indicator Data'!$B$4:$N$300,9,FALSE)))/(LOG(Q$3)-LOG(Q$4))*5)),1))))</f>
        <v>5</v>
      </c>
      <c r="R12" s="163">
        <f t="shared" si="4"/>
        <v>5</v>
      </c>
      <c r="S12" s="163">
        <f>IF(LEN(E12)&gt;3,((IF(VLOOKUP($C12,'Regional Crises'!$B$1:$R$66,17,FALSE)="x","x",ROUND(IF(VLOOKUP($C12,'Regional Crises'!$B$1:$R$66,17,FALSE)&gt;S$3,0,IF(VLOOKUP($C12,'Regional Crises'!$B$1:$R$66,17,FALSE)&lt;S$4,5,(S$3-VLOOKUP($C12,'Regional Crises'!$B$1:$R$66,17,FALSE))/(S$3-S$4)*5)),1)))),(IF(VLOOKUP($E12,'Country Indicator Data'!$B$4:$N$300,13,FALSE)="x","x",ROUND(IF(VLOOKUP($E12,'Country Indicator Data'!$B$4:$N$300,13,FALSE)&gt;S$3,0,IF(VLOOKUP($E12,'Country Indicator Data'!$B$4:$N$300,13,FALSE)&lt;S$4,5,(S$3-VLOOKUP($E12,'Country Indicator Data'!$B$4:$N$300,13,FALSE))/(S$3-S$4)*5)),1))))</f>
        <v>3</v>
      </c>
      <c r="T12" s="163">
        <f>IF(LEN(E12)&gt;3,((IF(VLOOKUP($C12,'Regional Crises'!$B$1:$R$66,14,FALSE)="x","x",ROUND(IF(VLOOKUP($C12,'Regional Crises'!$B$1:$R$66,14,FALSE)&gt;T$3,0,IF(VLOOKUP($C12,'Regional Crises'!$B$1:$R$66,14,FALSE)&lt;T$4,5,(T$3-VLOOKUP($C12,'Regional Crises'!$B$1:$R$66,14,FALSE))/(T$3-T$4)*5)),1)))),(IF(VLOOKUP($E12,'Country Indicator Data'!$B$4:$N$300,10,FALSE)="x","x",ROUND(IF(VLOOKUP($E12,'Country Indicator Data'!$B$4:$N$300,10,FALSE)&gt;T$3,0,IF(VLOOKUP($E12,'Country Indicator Data'!$B$4:$N$300,10,FALSE)&lt;T$4,5,(T$3-VLOOKUP($E12,'Country Indicator Data'!$B$4:$N$300,10,FALSE))/(T$3-T$4)*5)),1))))</f>
        <v>2.9</v>
      </c>
      <c r="U12" s="163">
        <f>IF(LEN(E12)&gt;3,((IF(VLOOKUP($C12,'Regional Crises'!$B$1:$R$66,15,FALSE)="x","x",ROUND(IF(VLOOKUP($C12,'Regional Crises'!$B$1:$R$66,15,FALSE)&gt;U$3,0,IF(VLOOKUP($C12,'Regional Crises'!$B$1:$R$66,15,FALSE)&lt;U$4,5,(U$3-VLOOKUP($C12,'Regional Crises'!$B$1:$R$66,15,FALSE))/(U$3-U$4)*5)),1)))),(IF(VLOOKUP($E12,'Country Indicator Data'!$B$4:$N$300,11,FALSE)="x","x",ROUND(IF(VLOOKUP($E12,'Country Indicator Data'!$B$4:$N$300,11,FALSE)&gt;U$3,0,IF(VLOOKUP($E12,'Country Indicator Data'!$B$4:$N$300,11,FALSE)&lt;U$4,5,(U$3-VLOOKUP($E12,'Country Indicator Data'!$B$4:$N$300,11,FALSE))/(U$3-U$4)*5)),1))))</f>
        <v>2.9</v>
      </c>
      <c r="V12" s="163">
        <f>IF(LEN(E12)&gt;3,((IF(VLOOKUP($C12,'Regional Crises'!$B$1:$R$66,16,FALSE)="x","x",ROUND(IF(VLOOKUP($C12,'Regional Crises'!$B$1:$R$66,16,FALSE)&gt;V$3,0,IF(VLOOKUP($C12,'Regional Crises'!$B$1:$R$66,16,FALSE)&lt;V$4,5,(V$3-VLOOKUP($C12,'Regional Crises'!$B$1:$R$66,16,FALSE))/(V$3-V$4)*5)),1)))),(IF(VLOOKUP($E12,'Country Indicator Data'!$B$4:$N$300,12,FALSE)="x","x",ROUND(IF(VLOOKUP($E12,'Country Indicator Data'!$B$4:$N$300,12,FALSE)&gt;V$3,0,IF(VLOOKUP($E12,'Country Indicator Data'!$B$4:$N$300,12,FALSE)&lt;V$4,5,(V$3-VLOOKUP($E12,'Country Indicator Data'!$B$4:$N$300,12,FALSE))/(V$3-V$4)*5)),1))))</f>
        <v>2.2000000000000002</v>
      </c>
      <c r="W12" s="163">
        <f t="shared" si="5"/>
        <v>2.8</v>
      </c>
      <c r="X12" s="163">
        <f t="shared" si="6"/>
        <v>3.2</v>
      </c>
      <c r="Y12" s="184">
        <f>IF('Core Indicators'!FC9="x","x",IF('Core Indicators'!FC9&gt;=5,5,IF('Core Indicators'!FC9&gt;=4,4,IF('Core Indicators'!FC9&gt;=3,3,IF('Core Indicators'!FC9&gt;=2,2,IF('Core Indicators'!FC9&gt;=1,1,0))))))</f>
        <v>4</v>
      </c>
      <c r="Z12" s="163">
        <f t="shared" si="7"/>
        <v>4</v>
      </c>
      <c r="AA12" s="184">
        <f>'Crisis Indicator Data'!Y9</f>
        <v>0</v>
      </c>
      <c r="AB12" s="184">
        <f>'Crisis Indicator Data'!Z9</f>
        <v>3</v>
      </c>
      <c r="AC12" s="184">
        <f>'Crisis Indicator Data'!AA9</f>
        <v>2</v>
      </c>
      <c r="AD12" s="184">
        <f>'Crisis Indicator Data'!AB9</f>
        <v>1</v>
      </c>
      <c r="AE12" s="184">
        <f t="shared" si="8"/>
        <v>3</v>
      </c>
      <c r="AF12" s="184">
        <f>'Crisis Indicator Data'!AC9</f>
        <v>2</v>
      </c>
      <c r="AG12" s="184">
        <f>'Crisis Indicator Data'!AD9</f>
        <v>2</v>
      </c>
      <c r="AH12" s="184">
        <f t="shared" si="9"/>
        <v>4</v>
      </c>
      <c r="AI12" s="184">
        <f>'Crisis Indicator Data'!AE9</f>
        <v>3</v>
      </c>
      <c r="AJ12" s="184">
        <f>'Crisis Indicator Data'!AF9</f>
        <v>1</v>
      </c>
      <c r="AK12" s="184">
        <f>'Crisis Indicator Data'!AG9</f>
        <v>3</v>
      </c>
      <c r="AL12" s="184">
        <f t="shared" si="10"/>
        <v>5</v>
      </c>
      <c r="AM12" s="163">
        <f t="shared" si="11"/>
        <v>4</v>
      </c>
      <c r="AN12" s="163">
        <f t="shared" si="12"/>
        <v>4</v>
      </c>
    </row>
    <row r="13" spans="1:40" ht="13.5" customHeight="1" x14ac:dyDescent="0.25">
      <c r="A13" s="169" t="str">
        <f>'Crisis Indicator Data'!A10</f>
        <v>Rohingya refugee crisis</v>
      </c>
      <c r="B13" s="170" t="str">
        <f>'Crisis Indicator Data'!B10</f>
        <v>Conflict,Violence,Displacement</v>
      </c>
      <c r="C13" s="170" t="str">
        <f>'Crisis Indicator Data'!C10</f>
        <v>BGD002</v>
      </c>
      <c r="D13" s="170" t="str">
        <f>'Crisis Indicator Data'!D10</f>
        <v>Bangladesh</v>
      </c>
      <c r="E13" s="171" t="str">
        <f>'Crisis Indicator Data'!E10</f>
        <v>BGD</v>
      </c>
      <c r="F13" s="163">
        <f>IF(LEN(E13)&gt;3,(IF(VLOOKUP($C13,'Regional Crises'!$B$1:$R$66,7,FALSE)="x","x",ROUND(IF(VLOOKUP($C13,'Regional Crises'!$B$1:$R$66,7,FALSE)&gt;$F$3,5,IF(VLOOKUP($C13,'Regional Crises'!$B$1:$R$66,7,FALSE)&lt;F$4,0,($F$3-VLOOKUP($C13,'Regional Crises'!$B$1:$R$66,7,FALSE))/($F$3-$F$4)*5)),1))),IF(VLOOKUP($E13,'Country Indicator Data'!$B$4:$N$300,3,FALSE)="x","x",ROUND(IF(VLOOKUP($E13,'Country Indicator Data'!$B$4:$N$300,3,FALSE)&gt;$F$3,5,IF(VLOOKUP($E13,'Country Indicator Data'!$B$4:$N$300,3,FALSE)&lt;$F$4,0,($F$3-VLOOKUP($E13,'Country Indicator Data'!$B$4:$N$300,3,FALSE))/($F$3-$F$4)*5)),1)))</f>
        <v>2.5</v>
      </c>
      <c r="G13" s="163">
        <f>IF(LEN(E13)&gt;3,(IF(VLOOKUP($C13,'Regional Crises'!$B$1:$R$66,9,FALSE)="x","x",ROUND(IF(VLOOKUP($C13,'Regional Crises'!$B$1:$R$66,9,FALSE)&gt;G$3,5,IF(VLOOKUP($C13,'Regional Crises'!$B$1:$R$66,9,FALSE)&lt;G$4,0,(G$3-VLOOKUP($C13,'Regional Crises'!$B$1:$R$66,9,FALSE))/(G$3-G$4)*5)),1))),IF(VLOOKUP($E13,'Country Indicator Data'!$B$4:$N$300,5,FALSE)="x","x",ROUND(IF(VLOOKUP($E13,'Country Indicator Data'!$B$4:$N$300,5,FALSE)&gt;G$3,5,IF(VLOOKUP($E13,'Country Indicator Data'!$B$4:$N$300,5,FALSE)&lt;G$4,0,(G$3-VLOOKUP($E13,'Country Indicator Data'!$B$4:$N$300,5,FALSE))/(G$3-G$4)*5)),1)))</f>
        <v>2.8</v>
      </c>
      <c r="H13" s="163">
        <f t="shared" si="0"/>
        <v>2.65</v>
      </c>
      <c r="I13" s="163">
        <f>IF(LEN(E13)&gt;3,(IF(VLOOKUP($C13,'Regional Crises'!$B$1:$R$66,6,FALSE)="x","x",ROUND(IF(VLOOKUP($C13,'Regional Crises'!$B$1:$R$66,6,FALSE)&gt;I$3,5,IF(VLOOKUP($C13,'Regional Crises'!$B$1:$R$66,6,FALSE)&lt;I$4,0,5-(I$3-VLOOKUP($C13,'Regional Crises'!$B$1:$R$66,6,FALSE))/(I$3-I$4)*5)),1))),IF(VLOOKUP($E13,'Country Indicator Data'!$B$4:$N$300,2,FALSE)="x","x",ROUND(IF(VLOOKUP($E13,'Country Indicator Data'!$B$4:$N$300,2,FALSE)&gt;I$3,5,IF(VLOOKUP($E13,'Country Indicator Data'!$B$4:$N$300,2,FALSE)&lt;I$4,0,5-(I$3-VLOOKUP($E13,'Country Indicator Data'!$B$4:$N$300,2,FALSE))/(I$3-I$4)*5)),1)))</f>
        <v>0.9</v>
      </c>
      <c r="J13" s="163">
        <f>IF(LEN(E13)&gt;3,(IF(VLOOKUP($C13,'Regional Crises'!$B$1:$R$66,8,FALSE)="x","x",ROUND(IF(VLOOKUP($C13,'Regional Crises'!$B$1:$R$66,8,FALSE)&gt;J$3,5,IF(VLOOKUP($C13,'Regional Crises'!$B$1:$R$66,8,FALSE)&lt;J$4,0,5-(J$3-VLOOKUP($C13,'Regional Crises'!$B$1:$R$66,8,FALSE))/(J$3-J$4)*5)),1))),IF(VLOOKUP($E13,'Country Indicator Data'!$B$4:$N$300,4,FALSE)="x","x",ROUND(IF(VLOOKUP($E13,'Country Indicator Data'!$B$4:$N$300,4,FALSE)&gt;J$3,5,IF(VLOOKUP($E13,'Country Indicator Data'!$B$4:$N$300,4,FALSE)&lt;J$4,0,5-(J$3-VLOOKUP($E13,'Country Indicator Data'!$B$4:$N$300,4,FALSE))/(J$3-J$4)*5)),1)))</f>
        <v>1.2</v>
      </c>
      <c r="K13" s="163">
        <f t="shared" si="1"/>
        <v>1.05</v>
      </c>
      <c r="L13" s="163">
        <f>IF(LEN(E13)&gt;3,(IF(VLOOKUP($C13,'Regional Crises'!$B$1:$R$66,10,FALSE)="x","x",ROUND(IF(VLOOKUP($C13,'Regional Crises'!$B$1:$R$66,10,FALSE)&gt;L$3,5,IF(VLOOKUP($C13,'Regional Crises'!$B$1:$R$66,10,FALSE)&lt;L$4,0,5-(L$3-VLOOKUP($C13,'Regional Crises'!$B$1:$R$66,10,FALSE))/(L$3-L$4)*5)),1))),IF(VLOOKUP($E13,'Country Indicator Data'!$B$4:$N$300,6,FALSE)="x","x",ROUND(IF(VLOOKUP($E13,'Country Indicator Data'!$B$4:$N$300,6,FALSE)&gt;L$3,5,IF(VLOOKUP($E13,'Country Indicator Data'!$B$4:$N$300,6,FALSE)&lt;L$4,0,5-(L$3-VLOOKUP($E13,'Country Indicator Data'!$B$4:$N$300,6,FALSE))/(L$3-L$4)*5)),1)))</f>
        <v>3.6</v>
      </c>
      <c r="M13" s="163">
        <f>IF(LEN(E13)&gt;3,(IF(VLOOKUP($C13,'Regional Crises'!$B$1:$R$66,11,FALSE)="x","x",ROUND(IF(VLOOKUP($C13,'Regional Crises'!$B$1:$R$66,11,FALSE)&gt;M$3,5,IF(VLOOKUP($C13,'Regional Crises'!$B$1:$R$66,11,FALSE)&lt;M$4,0,5-(M$3-VLOOKUP($C13,'Regional Crises'!$B$1:$R$66,11,FALSE))/(M$3-M$4)*5)),1))),IF(VLOOKUP($E13,'Country Indicator Data'!$B$4:$N$300,7,FALSE)="x","x",ROUND(IF(VLOOKUP($E13,'Country Indicator Data'!$B$4:$N$300,7,FALSE)&gt;M$3,5,IF(VLOOKUP($E13,'Country Indicator Data'!$B$4:$N$300,7,FALSE)&lt;M$4,0,5-(M$3-VLOOKUP($E13,'Country Indicator Data'!$B$4:$N$300,7,FALSE))/(M$3-M$4)*5)),1)))</f>
        <v>0.9</v>
      </c>
      <c r="N13" s="163">
        <f t="shared" si="2"/>
        <v>2.25</v>
      </c>
      <c r="O13" s="163">
        <f t="shared" si="3"/>
        <v>1.9833333333333334</v>
      </c>
      <c r="P13" s="163">
        <f>IF(LEN(E13)&gt;3,VLOOKUP(C13,'Regional Crises'!$B$1:$R$69,12,FALSE),VLOOKUP(E13,'Country Indicator Data'!$B$4:$I$300,8,FALSE))</f>
        <v>3</v>
      </c>
      <c r="Q13" s="163">
        <f>IF(LEN(E13)&gt;3,((IF(VLOOKUP($C13,'Regional Crises'!$B$1:$R$66,13,FALSE)="x","x",ROUND(IF(VLOOKUP($C13,'Regional Crises'!$B$1:$R$66,13,FALSE)&gt;Q$3,5,IF(VLOOKUP($C13,'Regional Crises'!$B$1:$R$66,13,FALSE)&lt;Q$4,0,5-(LOG(Q$3)-LOG(VLOOKUP($C13,'Regional Crises'!$B$1:$R$66,13,FALSE)))/(LOG(Q$3)-LOG(Q$4))*5)),1)))),(IF(VLOOKUP($E13,'Country Indicator Data'!$B$4:$N$300,9,FALSE)="x","x",ROUND(IF(VLOOKUP($E13,'Country Indicator Data'!$B$4:$N$300,9,FALSE)&gt;Q$3,5,IF(VLOOKUP($E13,'Country Indicator Data'!$B$4:$N$300,9,FALSE)&lt;Q$4,0,5-(LOG(Q$3)-LOG(VLOOKUP($E13,'Country Indicator Data'!$B$4:$N$300,9,FALSE)))/(LOG(Q$3)-LOG(Q$4))*5)),1))))</f>
        <v>2.8</v>
      </c>
      <c r="R13" s="163">
        <f t="shared" si="4"/>
        <v>2.9</v>
      </c>
      <c r="S13" s="163">
        <f>IF(LEN(E13)&gt;3,((IF(VLOOKUP($C13,'Regional Crises'!$B$1:$R$66,17,FALSE)="x","x",ROUND(IF(VLOOKUP($C13,'Regional Crises'!$B$1:$R$66,17,FALSE)&gt;S$3,0,IF(VLOOKUP($C13,'Regional Crises'!$B$1:$R$66,17,FALSE)&lt;S$4,5,(S$3-VLOOKUP($C13,'Regional Crises'!$B$1:$R$66,17,FALSE))/(S$3-S$4)*5)),1)))),(IF(VLOOKUP($E13,'Country Indicator Data'!$B$4:$N$300,13,FALSE)="x","x",ROUND(IF(VLOOKUP($E13,'Country Indicator Data'!$B$4:$N$300,13,FALSE)&gt;S$3,0,IF(VLOOKUP($E13,'Country Indicator Data'!$B$4:$N$300,13,FALSE)&lt;S$4,5,(S$3-VLOOKUP($E13,'Country Indicator Data'!$B$4:$N$300,13,FALSE))/(S$3-S$4)*5)),1))))</f>
        <v>3.7</v>
      </c>
      <c r="T13" s="163">
        <f>IF(LEN(E13)&gt;3,((IF(VLOOKUP($C13,'Regional Crises'!$B$1:$R$66,14,FALSE)="x","x",ROUND(IF(VLOOKUP($C13,'Regional Crises'!$B$1:$R$66,14,FALSE)&gt;T$3,0,IF(VLOOKUP($C13,'Regional Crises'!$B$1:$R$66,14,FALSE)&lt;T$4,5,(T$3-VLOOKUP($C13,'Regional Crises'!$B$1:$R$66,14,FALSE))/(T$3-T$4)*5)),1)))),(IF(VLOOKUP($E13,'Country Indicator Data'!$B$4:$N$300,10,FALSE)="x","x",ROUND(IF(VLOOKUP($E13,'Country Indicator Data'!$B$4:$N$300,10,FALSE)&gt;T$3,0,IF(VLOOKUP($E13,'Country Indicator Data'!$B$4:$N$300,10,FALSE)&lt;T$4,5,(T$3-VLOOKUP($E13,'Country Indicator Data'!$B$4:$N$300,10,FALSE))/(T$3-T$4)*5)),1))))</f>
        <v>3.1</v>
      </c>
      <c r="U13" s="163">
        <f>IF(LEN(E13)&gt;3,((IF(VLOOKUP($C13,'Regional Crises'!$B$1:$R$66,15,FALSE)="x","x",ROUND(IF(VLOOKUP($C13,'Regional Crises'!$B$1:$R$66,15,FALSE)&gt;U$3,0,IF(VLOOKUP($C13,'Regional Crises'!$B$1:$R$66,15,FALSE)&lt;U$4,5,(U$3-VLOOKUP($C13,'Regional Crises'!$B$1:$R$66,15,FALSE))/(U$3-U$4)*5)),1)))),(IF(VLOOKUP($E13,'Country Indicator Data'!$B$4:$N$300,11,FALSE)="x","x",ROUND(IF(VLOOKUP($E13,'Country Indicator Data'!$B$4:$N$300,11,FALSE)&gt;U$3,0,IF(VLOOKUP($E13,'Country Indicator Data'!$B$4:$N$300,11,FALSE)&lt;U$4,5,(U$3-VLOOKUP($E13,'Country Indicator Data'!$B$4:$N$300,11,FALSE))/(U$3-U$4)*5)),1))))</f>
        <v>3.3</v>
      </c>
      <c r="V13" s="163">
        <f>IF(LEN(E13)&gt;3,((IF(VLOOKUP($C13,'Regional Crises'!$B$1:$R$66,16,FALSE)="x","x",ROUND(IF(VLOOKUP($C13,'Regional Crises'!$B$1:$R$66,16,FALSE)&gt;V$3,0,IF(VLOOKUP($C13,'Regional Crises'!$B$1:$R$66,16,FALSE)&lt;V$4,5,(V$3-VLOOKUP($C13,'Regional Crises'!$B$1:$R$66,16,FALSE))/(V$3-V$4)*5)),1)))),(IF(VLOOKUP($E13,'Country Indicator Data'!$B$4:$N$300,12,FALSE)="x","x",ROUND(IF(VLOOKUP($E13,'Country Indicator Data'!$B$4:$N$300,12,FALSE)&gt;V$3,0,IF(VLOOKUP($E13,'Country Indicator Data'!$B$4:$N$300,12,FALSE)&lt;V$4,5,(V$3-VLOOKUP($E13,'Country Indicator Data'!$B$4:$N$300,12,FALSE))/(V$3-V$4)*5)),1))))</f>
        <v>3.1</v>
      </c>
      <c r="W13" s="163">
        <f t="shared" si="5"/>
        <v>3.3</v>
      </c>
      <c r="X13" s="163">
        <f t="shared" si="6"/>
        <v>2.7</v>
      </c>
      <c r="Y13" s="184">
        <f>IF('Core Indicators'!FC10="x","x",IF('Core Indicators'!FC10&gt;=5,5,IF('Core Indicators'!FC10&gt;=4,4,IF('Core Indicators'!FC10&gt;=3,3,IF('Core Indicators'!FC10&gt;=2,2,IF('Core Indicators'!FC10&gt;=1,1,0))))))</f>
        <v>3</v>
      </c>
      <c r="Z13" s="163">
        <f t="shared" si="7"/>
        <v>3</v>
      </c>
      <c r="AA13" s="184">
        <f>'Crisis Indicator Data'!Y10</f>
        <v>2</v>
      </c>
      <c r="AB13" s="184">
        <f>'Crisis Indicator Data'!Z10</f>
        <v>1</v>
      </c>
      <c r="AC13" s="184">
        <f>'Crisis Indicator Data'!AA10</f>
        <v>1</v>
      </c>
      <c r="AD13" s="184">
        <f>'Crisis Indicator Data'!AB10</f>
        <v>0</v>
      </c>
      <c r="AE13" s="184">
        <f t="shared" si="8"/>
        <v>2</v>
      </c>
      <c r="AF13" s="184">
        <f>'Crisis Indicator Data'!AC10</f>
        <v>1</v>
      </c>
      <c r="AG13" s="184">
        <f>'Crisis Indicator Data'!AD10</f>
        <v>2</v>
      </c>
      <c r="AH13" s="184">
        <f t="shared" si="9"/>
        <v>3</v>
      </c>
      <c r="AI13" s="184">
        <f>'Crisis Indicator Data'!AE10</f>
        <v>1</v>
      </c>
      <c r="AJ13" s="184">
        <f>'Crisis Indicator Data'!AF10</f>
        <v>0</v>
      </c>
      <c r="AK13" s="184">
        <f>'Crisis Indicator Data'!AG10</f>
        <v>0</v>
      </c>
      <c r="AL13" s="184">
        <f t="shared" si="10"/>
        <v>1</v>
      </c>
      <c r="AM13" s="163">
        <f t="shared" si="11"/>
        <v>2</v>
      </c>
      <c r="AN13" s="163">
        <f t="shared" si="12"/>
        <v>2.5</v>
      </c>
    </row>
    <row r="14" spans="1:40" ht="13.5" customHeight="1" x14ac:dyDescent="0.25">
      <c r="A14" s="169" t="str">
        <f>'Crisis Indicator Data'!A11</f>
        <v>Floods and Monsoon Rain in Chattogram Division</v>
      </c>
      <c r="B14" s="170" t="str">
        <f>'Crisis Indicator Data'!B11</f>
        <v>Floods</v>
      </c>
      <c r="C14" s="170" t="str">
        <f>'Crisis Indicator Data'!C11</f>
        <v>BGD009</v>
      </c>
      <c r="D14" s="170" t="str">
        <f>'Crisis Indicator Data'!D11</f>
        <v>Bangladesh</v>
      </c>
      <c r="E14" s="171" t="str">
        <f>'Crisis Indicator Data'!E11</f>
        <v>BGD</v>
      </c>
      <c r="F14" s="163">
        <f>IF(LEN(E14)&gt;3,(IF(VLOOKUP($C14,'Regional Crises'!$B$1:$R$66,7,FALSE)="x","x",ROUND(IF(VLOOKUP($C14,'Regional Crises'!$B$1:$R$66,7,FALSE)&gt;$F$3,5,IF(VLOOKUP($C14,'Regional Crises'!$B$1:$R$66,7,FALSE)&lt;F$4,0,($F$3-VLOOKUP($C14,'Regional Crises'!$B$1:$R$66,7,FALSE))/($F$3-$F$4)*5)),1))),IF(VLOOKUP($E14,'Country Indicator Data'!$B$4:$N$300,3,FALSE)="x","x",ROUND(IF(VLOOKUP($E14,'Country Indicator Data'!$B$4:$N$300,3,FALSE)&gt;$F$3,5,IF(VLOOKUP($E14,'Country Indicator Data'!$B$4:$N$300,3,FALSE)&lt;$F$4,0,($F$3-VLOOKUP($E14,'Country Indicator Data'!$B$4:$N$300,3,FALSE))/($F$3-$F$4)*5)),1)))</f>
        <v>2.5</v>
      </c>
      <c r="G14" s="163">
        <f>IF(LEN(E14)&gt;3,(IF(VLOOKUP($C14,'Regional Crises'!$B$1:$R$66,9,FALSE)="x","x",ROUND(IF(VLOOKUP($C14,'Regional Crises'!$B$1:$R$66,9,FALSE)&gt;G$3,5,IF(VLOOKUP($C14,'Regional Crises'!$B$1:$R$66,9,FALSE)&lt;G$4,0,(G$3-VLOOKUP($C14,'Regional Crises'!$B$1:$R$66,9,FALSE))/(G$3-G$4)*5)),1))),IF(VLOOKUP($E14,'Country Indicator Data'!$B$4:$N$300,5,FALSE)="x","x",ROUND(IF(VLOOKUP($E14,'Country Indicator Data'!$B$4:$N$300,5,FALSE)&gt;G$3,5,IF(VLOOKUP($E14,'Country Indicator Data'!$B$4:$N$300,5,FALSE)&lt;G$4,0,(G$3-VLOOKUP($E14,'Country Indicator Data'!$B$4:$N$300,5,FALSE))/(G$3-G$4)*5)),1)))</f>
        <v>2.8</v>
      </c>
      <c r="H14" s="163">
        <f t="shared" si="0"/>
        <v>2.65</v>
      </c>
      <c r="I14" s="163">
        <f>IF(LEN(E14)&gt;3,(IF(VLOOKUP($C14,'Regional Crises'!$B$1:$R$66,6,FALSE)="x","x",ROUND(IF(VLOOKUP($C14,'Regional Crises'!$B$1:$R$66,6,FALSE)&gt;I$3,5,IF(VLOOKUP($C14,'Regional Crises'!$B$1:$R$66,6,FALSE)&lt;I$4,0,5-(I$3-VLOOKUP($C14,'Regional Crises'!$B$1:$R$66,6,FALSE))/(I$3-I$4)*5)),1))),IF(VLOOKUP($E14,'Country Indicator Data'!$B$4:$N$300,2,FALSE)="x","x",ROUND(IF(VLOOKUP($E14,'Country Indicator Data'!$B$4:$N$300,2,FALSE)&gt;I$3,5,IF(VLOOKUP($E14,'Country Indicator Data'!$B$4:$N$300,2,FALSE)&lt;I$4,0,5-(I$3-VLOOKUP($E14,'Country Indicator Data'!$B$4:$N$300,2,FALSE))/(I$3-I$4)*5)),1)))</f>
        <v>0.9</v>
      </c>
      <c r="J14" s="163">
        <f>IF(LEN(E14)&gt;3,(IF(VLOOKUP($C14,'Regional Crises'!$B$1:$R$66,8,FALSE)="x","x",ROUND(IF(VLOOKUP($C14,'Regional Crises'!$B$1:$R$66,8,FALSE)&gt;J$3,5,IF(VLOOKUP($C14,'Regional Crises'!$B$1:$R$66,8,FALSE)&lt;J$4,0,5-(J$3-VLOOKUP($C14,'Regional Crises'!$B$1:$R$66,8,FALSE))/(J$3-J$4)*5)),1))),IF(VLOOKUP($E14,'Country Indicator Data'!$B$4:$N$300,4,FALSE)="x","x",ROUND(IF(VLOOKUP($E14,'Country Indicator Data'!$B$4:$N$300,4,FALSE)&gt;J$3,5,IF(VLOOKUP($E14,'Country Indicator Data'!$B$4:$N$300,4,FALSE)&lt;J$4,0,5-(J$3-VLOOKUP($E14,'Country Indicator Data'!$B$4:$N$300,4,FALSE))/(J$3-J$4)*5)),1)))</f>
        <v>1.2</v>
      </c>
      <c r="K14" s="163">
        <f t="shared" si="1"/>
        <v>1.05</v>
      </c>
      <c r="L14" s="163">
        <f>IF(LEN(E14)&gt;3,(IF(VLOOKUP($C14,'Regional Crises'!$B$1:$R$66,10,FALSE)="x","x",ROUND(IF(VLOOKUP($C14,'Regional Crises'!$B$1:$R$66,10,FALSE)&gt;L$3,5,IF(VLOOKUP($C14,'Regional Crises'!$B$1:$R$66,10,FALSE)&lt;L$4,0,5-(L$3-VLOOKUP($C14,'Regional Crises'!$B$1:$R$66,10,FALSE))/(L$3-L$4)*5)),1))),IF(VLOOKUP($E14,'Country Indicator Data'!$B$4:$N$300,6,FALSE)="x","x",ROUND(IF(VLOOKUP($E14,'Country Indicator Data'!$B$4:$N$300,6,FALSE)&gt;L$3,5,IF(VLOOKUP($E14,'Country Indicator Data'!$B$4:$N$300,6,FALSE)&lt;L$4,0,5-(L$3-VLOOKUP($E14,'Country Indicator Data'!$B$4:$N$300,6,FALSE))/(L$3-L$4)*5)),1)))</f>
        <v>3.6</v>
      </c>
      <c r="M14" s="163">
        <f>IF(LEN(E14)&gt;3,(IF(VLOOKUP($C14,'Regional Crises'!$B$1:$R$66,11,FALSE)="x","x",ROUND(IF(VLOOKUP($C14,'Regional Crises'!$B$1:$R$66,11,FALSE)&gt;M$3,5,IF(VLOOKUP($C14,'Regional Crises'!$B$1:$R$66,11,FALSE)&lt;M$4,0,5-(M$3-VLOOKUP($C14,'Regional Crises'!$B$1:$R$66,11,FALSE))/(M$3-M$4)*5)),1))),IF(VLOOKUP($E14,'Country Indicator Data'!$B$4:$N$300,7,FALSE)="x","x",ROUND(IF(VLOOKUP($E14,'Country Indicator Data'!$B$4:$N$300,7,FALSE)&gt;M$3,5,IF(VLOOKUP($E14,'Country Indicator Data'!$B$4:$N$300,7,FALSE)&lt;M$4,0,5-(M$3-VLOOKUP($E14,'Country Indicator Data'!$B$4:$N$300,7,FALSE))/(M$3-M$4)*5)),1)))</f>
        <v>0.9</v>
      </c>
      <c r="N14" s="163">
        <f t="shared" si="2"/>
        <v>2.25</v>
      </c>
      <c r="O14" s="163">
        <f t="shared" si="3"/>
        <v>1.9833333333333334</v>
      </c>
      <c r="P14" s="163">
        <f>IF(LEN(E14)&gt;3,VLOOKUP(C14,'Regional Crises'!$B$1:$R$69,12,FALSE),VLOOKUP(E14,'Country Indicator Data'!$B$4:$I$300,8,FALSE))</f>
        <v>3</v>
      </c>
      <c r="Q14" s="163">
        <f>IF(LEN(E14)&gt;3,((IF(VLOOKUP($C14,'Regional Crises'!$B$1:$R$66,13,FALSE)="x","x",ROUND(IF(VLOOKUP($C14,'Regional Crises'!$B$1:$R$66,13,FALSE)&gt;Q$3,5,IF(VLOOKUP($C14,'Regional Crises'!$B$1:$R$66,13,FALSE)&lt;Q$4,0,5-(LOG(Q$3)-LOG(VLOOKUP($C14,'Regional Crises'!$B$1:$R$66,13,FALSE)))/(LOG(Q$3)-LOG(Q$4))*5)),1)))),(IF(VLOOKUP($E14,'Country Indicator Data'!$B$4:$N$300,9,FALSE)="x","x",ROUND(IF(VLOOKUP($E14,'Country Indicator Data'!$B$4:$N$300,9,FALSE)&gt;Q$3,5,IF(VLOOKUP($E14,'Country Indicator Data'!$B$4:$N$300,9,FALSE)&lt;Q$4,0,5-(LOG(Q$3)-LOG(VLOOKUP($E14,'Country Indicator Data'!$B$4:$N$300,9,FALSE)))/(LOG(Q$3)-LOG(Q$4))*5)),1))))</f>
        <v>2.8</v>
      </c>
      <c r="R14" s="163">
        <f t="shared" si="4"/>
        <v>2.9</v>
      </c>
      <c r="S14" s="163">
        <f>IF(LEN(E14)&gt;3,((IF(VLOOKUP($C14,'Regional Crises'!$B$1:$R$66,17,FALSE)="x","x",ROUND(IF(VLOOKUP($C14,'Regional Crises'!$B$1:$R$66,17,FALSE)&gt;S$3,0,IF(VLOOKUP($C14,'Regional Crises'!$B$1:$R$66,17,FALSE)&lt;S$4,5,(S$3-VLOOKUP($C14,'Regional Crises'!$B$1:$R$66,17,FALSE))/(S$3-S$4)*5)),1)))),(IF(VLOOKUP($E14,'Country Indicator Data'!$B$4:$N$300,13,FALSE)="x","x",ROUND(IF(VLOOKUP($E14,'Country Indicator Data'!$B$4:$N$300,13,FALSE)&gt;S$3,0,IF(VLOOKUP($E14,'Country Indicator Data'!$B$4:$N$300,13,FALSE)&lt;S$4,5,(S$3-VLOOKUP($E14,'Country Indicator Data'!$B$4:$N$300,13,FALSE))/(S$3-S$4)*5)),1))))</f>
        <v>3.7</v>
      </c>
      <c r="T14" s="163">
        <f>IF(LEN(E14)&gt;3,((IF(VLOOKUP($C14,'Regional Crises'!$B$1:$R$66,14,FALSE)="x","x",ROUND(IF(VLOOKUP($C14,'Regional Crises'!$B$1:$R$66,14,FALSE)&gt;T$3,0,IF(VLOOKUP($C14,'Regional Crises'!$B$1:$R$66,14,FALSE)&lt;T$4,5,(T$3-VLOOKUP($C14,'Regional Crises'!$B$1:$R$66,14,FALSE))/(T$3-T$4)*5)),1)))),(IF(VLOOKUP($E14,'Country Indicator Data'!$B$4:$N$300,10,FALSE)="x","x",ROUND(IF(VLOOKUP($E14,'Country Indicator Data'!$B$4:$N$300,10,FALSE)&gt;T$3,0,IF(VLOOKUP($E14,'Country Indicator Data'!$B$4:$N$300,10,FALSE)&lt;T$4,5,(T$3-VLOOKUP($E14,'Country Indicator Data'!$B$4:$N$300,10,FALSE))/(T$3-T$4)*5)),1))))</f>
        <v>3.1</v>
      </c>
      <c r="U14" s="163">
        <f>IF(LEN(E14)&gt;3,((IF(VLOOKUP($C14,'Regional Crises'!$B$1:$R$66,15,FALSE)="x","x",ROUND(IF(VLOOKUP($C14,'Regional Crises'!$B$1:$R$66,15,FALSE)&gt;U$3,0,IF(VLOOKUP($C14,'Regional Crises'!$B$1:$R$66,15,FALSE)&lt;U$4,5,(U$3-VLOOKUP($C14,'Regional Crises'!$B$1:$R$66,15,FALSE))/(U$3-U$4)*5)),1)))),(IF(VLOOKUP($E14,'Country Indicator Data'!$B$4:$N$300,11,FALSE)="x","x",ROUND(IF(VLOOKUP($E14,'Country Indicator Data'!$B$4:$N$300,11,FALSE)&gt;U$3,0,IF(VLOOKUP($E14,'Country Indicator Data'!$B$4:$N$300,11,FALSE)&lt;U$4,5,(U$3-VLOOKUP($E14,'Country Indicator Data'!$B$4:$N$300,11,FALSE))/(U$3-U$4)*5)),1))))</f>
        <v>3.3</v>
      </c>
      <c r="V14" s="163">
        <f>IF(LEN(E14)&gt;3,((IF(VLOOKUP($C14,'Regional Crises'!$B$1:$R$66,16,FALSE)="x","x",ROUND(IF(VLOOKUP($C14,'Regional Crises'!$B$1:$R$66,16,FALSE)&gt;V$3,0,IF(VLOOKUP($C14,'Regional Crises'!$B$1:$R$66,16,FALSE)&lt;V$4,5,(V$3-VLOOKUP($C14,'Regional Crises'!$B$1:$R$66,16,FALSE))/(V$3-V$4)*5)),1)))),(IF(VLOOKUP($E14,'Country Indicator Data'!$B$4:$N$300,12,FALSE)="x","x",ROUND(IF(VLOOKUP($E14,'Country Indicator Data'!$B$4:$N$300,12,FALSE)&gt;V$3,0,IF(VLOOKUP($E14,'Country Indicator Data'!$B$4:$N$300,12,FALSE)&lt;V$4,5,(V$3-VLOOKUP($E14,'Country Indicator Data'!$B$4:$N$300,12,FALSE))/(V$3-V$4)*5)),1))))</f>
        <v>3.1</v>
      </c>
      <c r="W14" s="163">
        <f t="shared" si="5"/>
        <v>3.3</v>
      </c>
      <c r="X14" s="163">
        <f t="shared" si="6"/>
        <v>2.7</v>
      </c>
      <c r="Y14" s="184">
        <f>IF('Core Indicators'!FC11="x","x",IF('Core Indicators'!FC11&gt;=5,5,IF('Core Indicators'!FC11&gt;=4,4,IF('Core Indicators'!FC11&gt;=3,3,IF('Core Indicators'!FC11&gt;=2,2,IF('Core Indicators'!FC11&gt;=1,1,0))))))</f>
        <v>4</v>
      </c>
      <c r="Z14" s="163">
        <f t="shared" si="7"/>
        <v>4</v>
      </c>
      <c r="AA14" s="184">
        <f>'Crisis Indicator Data'!Y11</f>
        <v>2</v>
      </c>
      <c r="AB14" s="184">
        <f>'Crisis Indicator Data'!Z11</f>
        <v>0</v>
      </c>
      <c r="AC14" s="184">
        <f>'Crisis Indicator Data'!AA11</f>
        <v>0</v>
      </c>
      <c r="AD14" s="184">
        <f>'Crisis Indicator Data'!AB11</f>
        <v>0</v>
      </c>
      <c r="AE14" s="184">
        <f t="shared" si="8"/>
        <v>2</v>
      </c>
      <c r="AF14" s="184">
        <f>'Crisis Indicator Data'!AC11</f>
        <v>0</v>
      </c>
      <c r="AG14" s="184">
        <f>'Crisis Indicator Data'!AD11</f>
        <v>0</v>
      </c>
      <c r="AH14" s="184">
        <f t="shared" si="9"/>
        <v>0</v>
      </c>
      <c r="AI14" s="184">
        <f>'Crisis Indicator Data'!AE11</f>
        <v>0</v>
      </c>
      <c r="AJ14" s="184">
        <f>'Crisis Indicator Data'!AF11</f>
        <v>0</v>
      </c>
      <c r="AK14" s="184">
        <f>'Crisis Indicator Data'!AG11</f>
        <v>2</v>
      </c>
      <c r="AL14" s="184">
        <f t="shared" si="10"/>
        <v>2</v>
      </c>
      <c r="AM14" s="163">
        <f t="shared" si="11"/>
        <v>1</v>
      </c>
      <c r="AN14" s="163">
        <f t="shared" si="12"/>
        <v>2.5</v>
      </c>
    </row>
    <row r="15" spans="1:40" ht="13.5" customHeight="1" x14ac:dyDescent="0.25">
      <c r="A15" s="169" t="str">
        <f>'Crisis Indicator Data'!A12</f>
        <v>Complex crisis in Bangladesh</v>
      </c>
      <c r="B15" s="170" t="str">
        <f>'Crisis Indicator Data'!B12</f>
        <v>Socio-political,Displacement,Floods,Cyclone,Food Security,Epidemic,Other seasonal event</v>
      </c>
      <c r="C15" s="170" t="str">
        <f>'Crisis Indicator Data'!C12</f>
        <v>BGD010</v>
      </c>
      <c r="D15" s="170" t="str">
        <f>'Crisis Indicator Data'!D12</f>
        <v>Bangladesh</v>
      </c>
      <c r="E15" s="171" t="str">
        <f>'Crisis Indicator Data'!E12</f>
        <v>BGD</v>
      </c>
      <c r="F15" s="163">
        <f>IF(LEN(E15)&gt;3,(IF(VLOOKUP($C15,'Regional Crises'!$B$1:$R$66,7,FALSE)="x","x",ROUND(IF(VLOOKUP($C15,'Regional Crises'!$B$1:$R$66,7,FALSE)&gt;$F$3,5,IF(VLOOKUP($C15,'Regional Crises'!$B$1:$R$66,7,FALSE)&lt;F$4,0,($F$3-VLOOKUP($C15,'Regional Crises'!$B$1:$R$66,7,FALSE))/($F$3-$F$4)*5)),1))),IF(VLOOKUP($E15,'Country Indicator Data'!$B$4:$N$300,3,FALSE)="x","x",ROUND(IF(VLOOKUP($E15,'Country Indicator Data'!$B$4:$N$300,3,FALSE)&gt;$F$3,5,IF(VLOOKUP($E15,'Country Indicator Data'!$B$4:$N$300,3,FALSE)&lt;$F$4,0,($F$3-VLOOKUP($E15,'Country Indicator Data'!$B$4:$N$300,3,FALSE))/($F$3-$F$4)*5)),1)))</f>
        <v>2.5</v>
      </c>
      <c r="G15" s="163">
        <f>IF(LEN(E15)&gt;3,(IF(VLOOKUP($C15,'Regional Crises'!$B$1:$R$66,9,FALSE)="x","x",ROUND(IF(VLOOKUP($C15,'Regional Crises'!$B$1:$R$66,9,FALSE)&gt;G$3,5,IF(VLOOKUP($C15,'Regional Crises'!$B$1:$R$66,9,FALSE)&lt;G$4,0,(G$3-VLOOKUP($C15,'Regional Crises'!$B$1:$R$66,9,FALSE))/(G$3-G$4)*5)),1))),IF(VLOOKUP($E15,'Country Indicator Data'!$B$4:$N$300,5,FALSE)="x","x",ROUND(IF(VLOOKUP($E15,'Country Indicator Data'!$B$4:$N$300,5,FALSE)&gt;G$3,5,IF(VLOOKUP($E15,'Country Indicator Data'!$B$4:$N$300,5,FALSE)&lt;G$4,0,(G$3-VLOOKUP($E15,'Country Indicator Data'!$B$4:$N$300,5,FALSE))/(G$3-G$4)*5)),1)))</f>
        <v>2.8</v>
      </c>
      <c r="H15" s="163">
        <f t="shared" si="0"/>
        <v>2.65</v>
      </c>
      <c r="I15" s="163">
        <f>IF(LEN(E15)&gt;3,(IF(VLOOKUP($C15,'Regional Crises'!$B$1:$R$66,6,FALSE)="x","x",ROUND(IF(VLOOKUP($C15,'Regional Crises'!$B$1:$R$66,6,FALSE)&gt;I$3,5,IF(VLOOKUP($C15,'Regional Crises'!$B$1:$R$66,6,FALSE)&lt;I$4,0,5-(I$3-VLOOKUP($C15,'Regional Crises'!$B$1:$R$66,6,FALSE))/(I$3-I$4)*5)),1))),IF(VLOOKUP($E15,'Country Indicator Data'!$B$4:$N$300,2,FALSE)="x","x",ROUND(IF(VLOOKUP($E15,'Country Indicator Data'!$B$4:$N$300,2,FALSE)&gt;I$3,5,IF(VLOOKUP($E15,'Country Indicator Data'!$B$4:$N$300,2,FALSE)&lt;I$4,0,5-(I$3-VLOOKUP($E15,'Country Indicator Data'!$B$4:$N$300,2,FALSE))/(I$3-I$4)*5)),1)))</f>
        <v>0.9</v>
      </c>
      <c r="J15" s="163">
        <f>IF(LEN(E15)&gt;3,(IF(VLOOKUP($C15,'Regional Crises'!$B$1:$R$66,8,FALSE)="x","x",ROUND(IF(VLOOKUP($C15,'Regional Crises'!$B$1:$R$66,8,FALSE)&gt;J$3,5,IF(VLOOKUP($C15,'Regional Crises'!$B$1:$R$66,8,FALSE)&lt;J$4,0,5-(J$3-VLOOKUP($C15,'Regional Crises'!$B$1:$R$66,8,FALSE))/(J$3-J$4)*5)),1))),IF(VLOOKUP($E15,'Country Indicator Data'!$B$4:$N$300,4,FALSE)="x","x",ROUND(IF(VLOOKUP($E15,'Country Indicator Data'!$B$4:$N$300,4,FALSE)&gt;J$3,5,IF(VLOOKUP($E15,'Country Indicator Data'!$B$4:$N$300,4,FALSE)&lt;J$4,0,5-(J$3-VLOOKUP($E15,'Country Indicator Data'!$B$4:$N$300,4,FALSE))/(J$3-J$4)*5)),1)))</f>
        <v>1.2</v>
      </c>
      <c r="K15" s="163">
        <f t="shared" si="1"/>
        <v>1.05</v>
      </c>
      <c r="L15" s="163">
        <f>IF(LEN(E15)&gt;3,(IF(VLOOKUP($C15,'Regional Crises'!$B$1:$R$66,10,FALSE)="x","x",ROUND(IF(VLOOKUP($C15,'Regional Crises'!$B$1:$R$66,10,FALSE)&gt;L$3,5,IF(VLOOKUP($C15,'Regional Crises'!$B$1:$R$66,10,FALSE)&lt;L$4,0,5-(L$3-VLOOKUP($C15,'Regional Crises'!$B$1:$R$66,10,FALSE))/(L$3-L$4)*5)),1))),IF(VLOOKUP($E15,'Country Indicator Data'!$B$4:$N$300,6,FALSE)="x","x",ROUND(IF(VLOOKUP($E15,'Country Indicator Data'!$B$4:$N$300,6,FALSE)&gt;L$3,5,IF(VLOOKUP($E15,'Country Indicator Data'!$B$4:$N$300,6,FALSE)&lt;L$4,0,5-(L$3-VLOOKUP($E15,'Country Indicator Data'!$B$4:$N$300,6,FALSE))/(L$3-L$4)*5)),1)))</f>
        <v>3.6</v>
      </c>
      <c r="M15" s="163">
        <f>IF(LEN(E15)&gt;3,(IF(VLOOKUP($C15,'Regional Crises'!$B$1:$R$66,11,FALSE)="x","x",ROUND(IF(VLOOKUP($C15,'Regional Crises'!$B$1:$R$66,11,FALSE)&gt;M$3,5,IF(VLOOKUP($C15,'Regional Crises'!$B$1:$R$66,11,FALSE)&lt;M$4,0,5-(M$3-VLOOKUP($C15,'Regional Crises'!$B$1:$R$66,11,FALSE))/(M$3-M$4)*5)),1))),IF(VLOOKUP($E15,'Country Indicator Data'!$B$4:$N$300,7,FALSE)="x","x",ROUND(IF(VLOOKUP($E15,'Country Indicator Data'!$B$4:$N$300,7,FALSE)&gt;M$3,5,IF(VLOOKUP($E15,'Country Indicator Data'!$B$4:$N$300,7,FALSE)&lt;M$4,0,5-(M$3-VLOOKUP($E15,'Country Indicator Data'!$B$4:$N$300,7,FALSE))/(M$3-M$4)*5)),1)))</f>
        <v>0.9</v>
      </c>
      <c r="N15" s="163">
        <f t="shared" si="2"/>
        <v>2.25</v>
      </c>
      <c r="O15" s="163">
        <f t="shared" si="3"/>
        <v>1.9833333333333334</v>
      </c>
      <c r="P15" s="163">
        <f>IF(LEN(E15)&gt;3,VLOOKUP(C15,'Regional Crises'!$B$1:$R$69,12,FALSE),VLOOKUP(E15,'Country Indicator Data'!$B$4:$I$300,8,FALSE))</f>
        <v>3</v>
      </c>
      <c r="Q15" s="163">
        <f>IF(LEN(E15)&gt;3,((IF(VLOOKUP($C15,'Regional Crises'!$B$1:$R$66,13,FALSE)="x","x",ROUND(IF(VLOOKUP($C15,'Regional Crises'!$B$1:$R$66,13,FALSE)&gt;Q$3,5,IF(VLOOKUP($C15,'Regional Crises'!$B$1:$R$66,13,FALSE)&lt;Q$4,0,5-(LOG(Q$3)-LOG(VLOOKUP($C15,'Regional Crises'!$B$1:$R$66,13,FALSE)))/(LOG(Q$3)-LOG(Q$4))*5)),1)))),(IF(VLOOKUP($E15,'Country Indicator Data'!$B$4:$N$300,9,FALSE)="x","x",ROUND(IF(VLOOKUP($E15,'Country Indicator Data'!$B$4:$N$300,9,FALSE)&gt;Q$3,5,IF(VLOOKUP($E15,'Country Indicator Data'!$B$4:$N$300,9,FALSE)&lt;Q$4,0,5-(LOG(Q$3)-LOG(VLOOKUP($E15,'Country Indicator Data'!$B$4:$N$300,9,FALSE)))/(LOG(Q$3)-LOG(Q$4))*5)),1))))</f>
        <v>2.8</v>
      </c>
      <c r="R15" s="163">
        <f t="shared" si="4"/>
        <v>2.9</v>
      </c>
      <c r="S15" s="163">
        <f>IF(LEN(E15)&gt;3,((IF(VLOOKUP($C15,'Regional Crises'!$B$1:$R$66,17,FALSE)="x","x",ROUND(IF(VLOOKUP($C15,'Regional Crises'!$B$1:$R$66,17,FALSE)&gt;S$3,0,IF(VLOOKUP($C15,'Regional Crises'!$B$1:$R$66,17,FALSE)&lt;S$4,5,(S$3-VLOOKUP($C15,'Regional Crises'!$B$1:$R$66,17,FALSE))/(S$3-S$4)*5)),1)))),(IF(VLOOKUP($E15,'Country Indicator Data'!$B$4:$N$300,13,FALSE)="x","x",ROUND(IF(VLOOKUP($E15,'Country Indicator Data'!$B$4:$N$300,13,FALSE)&gt;S$3,0,IF(VLOOKUP($E15,'Country Indicator Data'!$B$4:$N$300,13,FALSE)&lt;S$4,5,(S$3-VLOOKUP($E15,'Country Indicator Data'!$B$4:$N$300,13,FALSE))/(S$3-S$4)*5)),1))))</f>
        <v>3.7</v>
      </c>
      <c r="T15" s="163">
        <f>IF(LEN(E15)&gt;3,((IF(VLOOKUP($C15,'Regional Crises'!$B$1:$R$66,14,FALSE)="x","x",ROUND(IF(VLOOKUP($C15,'Regional Crises'!$B$1:$R$66,14,FALSE)&gt;T$3,0,IF(VLOOKUP($C15,'Regional Crises'!$B$1:$R$66,14,FALSE)&lt;T$4,5,(T$3-VLOOKUP($C15,'Regional Crises'!$B$1:$R$66,14,FALSE))/(T$3-T$4)*5)),1)))),(IF(VLOOKUP($E15,'Country Indicator Data'!$B$4:$N$300,10,FALSE)="x","x",ROUND(IF(VLOOKUP($E15,'Country Indicator Data'!$B$4:$N$300,10,FALSE)&gt;T$3,0,IF(VLOOKUP($E15,'Country Indicator Data'!$B$4:$N$300,10,FALSE)&lt;T$4,5,(T$3-VLOOKUP($E15,'Country Indicator Data'!$B$4:$N$300,10,FALSE))/(T$3-T$4)*5)),1))))</f>
        <v>3.1</v>
      </c>
      <c r="U15" s="163">
        <f>IF(LEN(E15)&gt;3,((IF(VLOOKUP($C15,'Regional Crises'!$B$1:$R$66,15,FALSE)="x","x",ROUND(IF(VLOOKUP($C15,'Regional Crises'!$B$1:$R$66,15,FALSE)&gt;U$3,0,IF(VLOOKUP($C15,'Regional Crises'!$B$1:$R$66,15,FALSE)&lt;U$4,5,(U$3-VLOOKUP($C15,'Regional Crises'!$B$1:$R$66,15,FALSE))/(U$3-U$4)*5)),1)))),(IF(VLOOKUP($E15,'Country Indicator Data'!$B$4:$N$300,11,FALSE)="x","x",ROUND(IF(VLOOKUP($E15,'Country Indicator Data'!$B$4:$N$300,11,FALSE)&gt;U$3,0,IF(VLOOKUP($E15,'Country Indicator Data'!$B$4:$N$300,11,FALSE)&lt;U$4,5,(U$3-VLOOKUP($E15,'Country Indicator Data'!$B$4:$N$300,11,FALSE))/(U$3-U$4)*5)),1))))</f>
        <v>3.3</v>
      </c>
      <c r="V15" s="163">
        <f>IF(LEN(E15)&gt;3,((IF(VLOOKUP($C15,'Regional Crises'!$B$1:$R$66,16,FALSE)="x","x",ROUND(IF(VLOOKUP($C15,'Regional Crises'!$B$1:$R$66,16,FALSE)&gt;V$3,0,IF(VLOOKUP($C15,'Regional Crises'!$B$1:$R$66,16,FALSE)&lt;V$4,5,(V$3-VLOOKUP($C15,'Regional Crises'!$B$1:$R$66,16,FALSE))/(V$3-V$4)*5)),1)))),(IF(VLOOKUP($E15,'Country Indicator Data'!$B$4:$N$300,12,FALSE)="x","x",ROUND(IF(VLOOKUP($E15,'Country Indicator Data'!$B$4:$N$300,12,FALSE)&gt;V$3,0,IF(VLOOKUP($E15,'Country Indicator Data'!$B$4:$N$300,12,FALSE)&lt;V$4,5,(V$3-VLOOKUP($E15,'Country Indicator Data'!$B$4:$N$300,12,FALSE))/(V$3-V$4)*5)),1))))</f>
        <v>3.1</v>
      </c>
      <c r="W15" s="163">
        <f t="shared" si="5"/>
        <v>3.3</v>
      </c>
      <c r="X15" s="163">
        <f t="shared" si="6"/>
        <v>2.7</v>
      </c>
      <c r="Y15" s="184">
        <f>IF('Core Indicators'!FC12="x","x",IF('Core Indicators'!FC12&gt;=5,5,IF('Core Indicators'!FC12&gt;=4,4,IF('Core Indicators'!FC12&gt;=3,3,IF('Core Indicators'!FC12&gt;=2,2,IF('Core Indicators'!FC12&gt;=1,1,0))))))</f>
        <v>5</v>
      </c>
      <c r="Z15" s="163">
        <f t="shared" si="7"/>
        <v>5</v>
      </c>
      <c r="AA15" s="184">
        <f>'Crisis Indicator Data'!Y12</f>
        <v>2</v>
      </c>
      <c r="AB15" s="184">
        <f>'Crisis Indicator Data'!Z12</f>
        <v>1</v>
      </c>
      <c r="AC15" s="184">
        <f>'Crisis Indicator Data'!AA12</f>
        <v>1</v>
      </c>
      <c r="AD15" s="184">
        <f>'Crisis Indicator Data'!AB12</f>
        <v>0</v>
      </c>
      <c r="AE15" s="184">
        <f t="shared" si="8"/>
        <v>2</v>
      </c>
      <c r="AF15" s="184">
        <f>'Crisis Indicator Data'!AC12</f>
        <v>1</v>
      </c>
      <c r="AG15" s="184">
        <f>'Crisis Indicator Data'!AD12</f>
        <v>2</v>
      </c>
      <c r="AH15" s="184">
        <f t="shared" si="9"/>
        <v>3</v>
      </c>
      <c r="AI15" s="184">
        <f>'Crisis Indicator Data'!AE12</f>
        <v>1</v>
      </c>
      <c r="AJ15" s="184">
        <f>'Crisis Indicator Data'!AF12</f>
        <v>1</v>
      </c>
      <c r="AK15" s="184">
        <f>'Crisis Indicator Data'!AG12</f>
        <v>2</v>
      </c>
      <c r="AL15" s="184">
        <f t="shared" si="10"/>
        <v>3</v>
      </c>
      <c r="AM15" s="163">
        <f t="shared" si="11"/>
        <v>3</v>
      </c>
      <c r="AN15" s="163">
        <f t="shared" si="12"/>
        <v>4</v>
      </c>
    </row>
    <row r="16" spans="1:40" ht="13.5" customHeight="1" x14ac:dyDescent="0.25">
      <c r="A16" s="169" t="str">
        <f>'Crisis Indicator Data'!A13</f>
        <v>Cyclone Hamoon</v>
      </c>
      <c r="B16" s="170" t="str">
        <f>'Crisis Indicator Data'!B13</f>
        <v>Cyclone</v>
      </c>
      <c r="C16" s="170" t="str">
        <f>'Crisis Indicator Data'!C13</f>
        <v>BGD011</v>
      </c>
      <c r="D16" s="170" t="str">
        <f>'Crisis Indicator Data'!D13</f>
        <v>Bangladesh</v>
      </c>
      <c r="E16" s="171" t="str">
        <f>'Crisis Indicator Data'!E13</f>
        <v>BGD</v>
      </c>
      <c r="F16" s="163">
        <f>IF(LEN(E16)&gt;3,(IF(VLOOKUP($C16,'Regional Crises'!$B$1:$R$66,7,FALSE)="x","x",ROUND(IF(VLOOKUP($C16,'Regional Crises'!$B$1:$R$66,7,FALSE)&gt;$F$3,5,IF(VLOOKUP($C16,'Regional Crises'!$B$1:$R$66,7,FALSE)&lt;F$4,0,($F$3-VLOOKUP($C16,'Regional Crises'!$B$1:$R$66,7,FALSE))/($F$3-$F$4)*5)),1))),IF(VLOOKUP($E16,'Country Indicator Data'!$B$4:$N$300,3,FALSE)="x","x",ROUND(IF(VLOOKUP($E16,'Country Indicator Data'!$B$4:$N$300,3,FALSE)&gt;$F$3,5,IF(VLOOKUP($E16,'Country Indicator Data'!$B$4:$N$300,3,FALSE)&lt;$F$4,0,($F$3-VLOOKUP($E16,'Country Indicator Data'!$B$4:$N$300,3,FALSE))/($F$3-$F$4)*5)),1)))</f>
        <v>2.5</v>
      </c>
      <c r="G16" s="163">
        <f>IF(LEN(E16)&gt;3,(IF(VLOOKUP($C16,'Regional Crises'!$B$1:$R$66,9,FALSE)="x","x",ROUND(IF(VLOOKUP($C16,'Regional Crises'!$B$1:$R$66,9,FALSE)&gt;G$3,5,IF(VLOOKUP($C16,'Regional Crises'!$B$1:$R$66,9,FALSE)&lt;G$4,0,(G$3-VLOOKUP($C16,'Regional Crises'!$B$1:$R$66,9,FALSE))/(G$3-G$4)*5)),1))),IF(VLOOKUP($E16,'Country Indicator Data'!$B$4:$N$300,5,FALSE)="x","x",ROUND(IF(VLOOKUP($E16,'Country Indicator Data'!$B$4:$N$300,5,FALSE)&gt;G$3,5,IF(VLOOKUP($E16,'Country Indicator Data'!$B$4:$N$300,5,FALSE)&lt;G$4,0,(G$3-VLOOKUP($E16,'Country Indicator Data'!$B$4:$N$300,5,FALSE))/(G$3-G$4)*5)),1)))</f>
        <v>2.8</v>
      </c>
      <c r="H16" s="163">
        <f t="shared" si="0"/>
        <v>2.65</v>
      </c>
      <c r="I16" s="163">
        <f>IF(LEN(E16)&gt;3,(IF(VLOOKUP($C16,'Regional Crises'!$B$1:$R$66,6,FALSE)="x","x",ROUND(IF(VLOOKUP($C16,'Regional Crises'!$B$1:$R$66,6,FALSE)&gt;I$3,5,IF(VLOOKUP($C16,'Regional Crises'!$B$1:$R$66,6,FALSE)&lt;I$4,0,5-(I$3-VLOOKUP($C16,'Regional Crises'!$B$1:$R$66,6,FALSE))/(I$3-I$4)*5)),1))),IF(VLOOKUP($E16,'Country Indicator Data'!$B$4:$N$300,2,FALSE)="x","x",ROUND(IF(VLOOKUP($E16,'Country Indicator Data'!$B$4:$N$300,2,FALSE)&gt;I$3,5,IF(VLOOKUP($E16,'Country Indicator Data'!$B$4:$N$300,2,FALSE)&lt;I$4,0,5-(I$3-VLOOKUP($E16,'Country Indicator Data'!$B$4:$N$300,2,FALSE))/(I$3-I$4)*5)),1)))</f>
        <v>0.9</v>
      </c>
      <c r="J16" s="163">
        <f>IF(LEN(E16)&gt;3,(IF(VLOOKUP($C16,'Regional Crises'!$B$1:$R$66,8,FALSE)="x","x",ROUND(IF(VLOOKUP($C16,'Regional Crises'!$B$1:$R$66,8,FALSE)&gt;J$3,5,IF(VLOOKUP($C16,'Regional Crises'!$B$1:$R$66,8,FALSE)&lt;J$4,0,5-(J$3-VLOOKUP($C16,'Regional Crises'!$B$1:$R$66,8,FALSE))/(J$3-J$4)*5)),1))),IF(VLOOKUP($E16,'Country Indicator Data'!$B$4:$N$300,4,FALSE)="x","x",ROUND(IF(VLOOKUP($E16,'Country Indicator Data'!$B$4:$N$300,4,FALSE)&gt;J$3,5,IF(VLOOKUP($E16,'Country Indicator Data'!$B$4:$N$300,4,FALSE)&lt;J$4,0,5-(J$3-VLOOKUP($E16,'Country Indicator Data'!$B$4:$N$300,4,FALSE))/(J$3-J$4)*5)),1)))</f>
        <v>1.2</v>
      </c>
      <c r="K16" s="163">
        <f t="shared" si="1"/>
        <v>1.05</v>
      </c>
      <c r="L16" s="163">
        <f>IF(LEN(E16)&gt;3,(IF(VLOOKUP($C16,'Regional Crises'!$B$1:$R$66,10,FALSE)="x","x",ROUND(IF(VLOOKUP($C16,'Regional Crises'!$B$1:$R$66,10,FALSE)&gt;L$3,5,IF(VLOOKUP($C16,'Regional Crises'!$B$1:$R$66,10,FALSE)&lt;L$4,0,5-(L$3-VLOOKUP($C16,'Regional Crises'!$B$1:$R$66,10,FALSE))/(L$3-L$4)*5)),1))),IF(VLOOKUP($E16,'Country Indicator Data'!$B$4:$N$300,6,FALSE)="x","x",ROUND(IF(VLOOKUP($E16,'Country Indicator Data'!$B$4:$N$300,6,FALSE)&gt;L$3,5,IF(VLOOKUP($E16,'Country Indicator Data'!$B$4:$N$300,6,FALSE)&lt;L$4,0,5-(L$3-VLOOKUP($E16,'Country Indicator Data'!$B$4:$N$300,6,FALSE))/(L$3-L$4)*5)),1)))</f>
        <v>3.6</v>
      </c>
      <c r="M16" s="163">
        <f>IF(LEN(E16)&gt;3,(IF(VLOOKUP($C16,'Regional Crises'!$B$1:$R$66,11,FALSE)="x","x",ROUND(IF(VLOOKUP($C16,'Regional Crises'!$B$1:$R$66,11,FALSE)&gt;M$3,5,IF(VLOOKUP($C16,'Regional Crises'!$B$1:$R$66,11,FALSE)&lt;M$4,0,5-(M$3-VLOOKUP($C16,'Regional Crises'!$B$1:$R$66,11,FALSE))/(M$3-M$4)*5)),1))),IF(VLOOKUP($E16,'Country Indicator Data'!$B$4:$N$300,7,FALSE)="x","x",ROUND(IF(VLOOKUP($E16,'Country Indicator Data'!$B$4:$N$300,7,FALSE)&gt;M$3,5,IF(VLOOKUP($E16,'Country Indicator Data'!$B$4:$N$300,7,FALSE)&lt;M$4,0,5-(M$3-VLOOKUP($E16,'Country Indicator Data'!$B$4:$N$300,7,FALSE))/(M$3-M$4)*5)),1)))</f>
        <v>0.9</v>
      </c>
      <c r="N16" s="163">
        <f t="shared" si="2"/>
        <v>2.25</v>
      </c>
      <c r="O16" s="163">
        <f t="shared" si="3"/>
        <v>1.9833333333333334</v>
      </c>
      <c r="P16" s="163">
        <f>IF(LEN(E16)&gt;3,VLOOKUP(C16,'Regional Crises'!$B$1:$R$69,12,FALSE),VLOOKUP(E16,'Country Indicator Data'!$B$4:$I$300,8,FALSE))</f>
        <v>3</v>
      </c>
      <c r="Q16" s="163">
        <f>IF(LEN(E16)&gt;3,((IF(VLOOKUP($C16,'Regional Crises'!$B$1:$R$66,13,FALSE)="x","x",ROUND(IF(VLOOKUP($C16,'Regional Crises'!$B$1:$R$66,13,FALSE)&gt;Q$3,5,IF(VLOOKUP($C16,'Regional Crises'!$B$1:$R$66,13,FALSE)&lt;Q$4,0,5-(LOG(Q$3)-LOG(VLOOKUP($C16,'Regional Crises'!$B$1:$R$66,13,FALSE)))/(LOG(Q$3)-LOG(Q$4))*5)),1)))),(IF(VLOOKUP($E16,'Country Indicator Data'!$B$4:$N$300,9,FALSE)="x","x",ROUND(IF(VLOOKUP($E16,'Country Indicator Data'!$B$4:$N$300,9,FALSE)&gt;Q$3,5,IF(VLOOKUP($E16,'Country Indicator Data'!$B$4:$N$300,9,FALSE)&lt;Q$4,0,5-(LOG(Q$3)-LOG(VLOOKUP($E16,'Country Indicator Data'!$B$4:$N$300,9,FALSE)))/(LOG(Q$3)-LOG(Q$4))*5)),1))))</f>
        <v>2.8</v>
      </c>
      <c r="R16" s="163">
        <f t="shared" si="4"/>
        <v>2.9</v>
      </c>
      <c r="S16" s="163">
        <f>IF(LEN(E16)&gt;3,((IF(VLOOKUP($C16,'Regional Crises'!$B$1:$R$66,17,FALSE)="x","x",ROUND(IF(VLOOKUP($C16,'Regional Crises'!$B$1:$R$66,17,FALSE)&gt;S$3,0,IF(VLOOKUP($C16,'Regional Crises'!$B$1:$R$66,17,FALSE)&lt;S$4,5,(S$3-VLOOKUP($C16,'Regional Crises'!$B$1:$R$66,17,FALSE))/(S$3-S$4)*5)),1)))),(IF(VLOOKUP($E16,'Country Indicator Data'!$B$4:$N$300,13,FALSE)="x","x",ROUND(IF(VLOOKUP($E16,'Country Indicator Data'!$B$4:$N$300,13,FALSE)&gt;S$3,0,IF(VLOOKUP($E16,'Country Indicator Data'!$B$4:$N$300,13,FALSE)&lt;S$4,5,(S$3-VLOOKUP($E16,'Country Indicator Data'!$B$4:$N$300,13,FALSE))/(S$3-S$4)*5)),1))))</f>
        <v>3.7</v>
      </c>
      <c r="T16" s="163">
        <f>IF(LEN(E16)&gt;3,((IF(VLOOKUP($C16,'Regional Crises'!$B$1:$R$66,14,FALSE)="x","x",ROUND(IF(VLOOKUP($C16,'Regional Crises'!$B$1:$R$66,14,FALSE)&gt;T$3,0,IF(VLOOKUP($C16,'Regional Crises'!$B$1:$R$66,14,FALSE)&lt;T$4,5,(T$3-VLOOKUP($C16,'Regional Crises'!$B$1:$R$66,14,FALSE))/(T$3-T$4)*5)),1)))),(IF(VLOOKUP($E16,'Country Indicator Data'!$B$4:$N$300,10,FALSE)="x","x",ROUND(IF(VLOOKUP($E16,'Country Indicator Data'!$B$4:$N$300,10,FALSE)&gt;T$3,0,IF(VLOOKUP($E16,'Country Indicator Data'!$B$4:$N$300,10,FALSE)&lt;T$4,5,(T$3-VLOOKUP($E16,'Country Indicator Data'!$B$4:$N$300,10,FALSE))/(T$3-T$4)*5)),1))))</f>
        <v>3.1</v>
      </c>
      <c r="U16" s="163">
        <f>IF(LEN(E16)&gt;3,((IF(VLOOKUP($C16,'Regional Crises'!$B$1:$R$66,15,FALSE)="x","x",ROUND(IF(VLOOKUP($C16,'Regional Crises'!$B$1:$R$66,15,FALSE)&gt;U$3,0,IF(VLOOKUP($C16,'Regional Crises'!$B$1:$R$66,15,FALSE)&lt;U$4,5,(U$3-VLOOKUP($C16,'Regional Crises'!$B$1:$R$66,15,FALSE))/(U$3-U$4)*5)),1)))),(IF(VLOOKUP($E16,'Country Indicator Data'!$B$4:$N$300,11,FALSE)="x","x",ROUND(IF(VLOOKUP($E16,'Country Indicator Data'!$B$4:$N$300,11,FALSE)&gt;U$3,0,IF(VLOOKUP($E16,'Country Indicator Data'!$B$4:$N$300,11,FALSE)&lt;U$4,5,(U$3-VLOOKUP($E16,'Country Indicator Data'!$B$4:$N$300,11,FALSE))/(U$3-U$4)*5)),1))))</f>
        <v>3.3</v>
      </c>
      <c r="V16" s="163">
        <f>IF(LEN(E16)&gt;3,((IF(VLOOKUP($C16,'Regional Crises'!$B$1:$R$66,16,FALSE)="x","x",ROUND(IF(VLOOKUP($C16,'Regional Crises'!$B$1:$R$66,16,FALSE)&gt;V$3,0,IF(VLOOKUP($C16,'Regional Crises'!$B$1:$R$66,16,FALSE)&lt;V$4,5,(V$3-VLOOKUP($C16,'Regional Crises'!$B$1:$R$66,16,FALSE))/(V$3-V$4)*5)),1)))),(IF(VLOOKUP($E16,'Country Indicator Data'!$B$4:$N$300,12,FALSE)="x","x",ROUND(IF(VLOOKUP($E16,'Country Indicator Data'!$B$4:$N$300,12,FALSE)&gt;V$3,0,IF(VLOOKUP($E16,'Country Indicator Data'!$B$4:$N$300,12,FALSE)&lt;V$4,5,(V$3-VLOOKUP($E16,'Country Indicator Data'!$B$4:$N$300,12,FALSE))/(V$3-V$4)*5)),1))))</f>
        <v>3.1</v>
      </c>
      <c r="W16" s="163">
        <f t="shared" si="5"/>
        <v>3.3</v>
      </c>
      <c r="X16" s="163">
        <f t="shared" si="6"/>
        <v>2.7</v>
      </c>
      <c r="Y16" s="184">
        <f>IF('Core Indicators'!FC13="x","x",IF('Core Indicators'!FC13&gt;=5,5,IF('Core Indicators'!FC13&gt;=4,4,IF('Core Indicators'!FC13&gt;=3,3,IF('Core Indicators'!FC13&gt;=2,2,IF('Core Indicators'!FC13&gt;=1,1,0))))))</f>
        <v>2</v>
      </c>
      <c r="Z16" s="163">
        <f t="shared" si="7"/>
        <v>2</v>
      </c>
      <c r="AA16" s="184">
        <f>'Crisis Indicator Data'!Y13</f>
        <v>0</v>
      </c>
      <c r="AB16" s="184">
        <f>'Crisis Indicator Data'!Z13</f>
        <v>0</v>
      </c>
      <c r="AC16" s="184">
        <f>'Crisis Indicator Data'!AA13</f>
        <v>0</v>
      </c>
      <c r="AD16" s="184">
        <f>'Crisis Indicator Data'!AB13</f>
        <v>0</v>
      </c>
      <c r="AE16" s="184">
        <f t="shared" si="8"/>
        <v>0</v>
      </c>
      <c r="AF16" s="184">
        <f>'Crisis Indicator Data'!AC13</f>
        <v>0</v>
      </c>
      <c r="AG16" s="184">
        <f>'Crisis Indicator Data'!AD13</f>
        <v>0</v>
      </c>
      <c r="AH16" s="184">
        <f t="shared" si="9"/>
        <v>0</v>
      </c>
      <c r="AI16" s="184">
        <f>'Crisis Indicator Data'!AE13</f>
        <v>0</v>
      </c>
      <c r="AJ16" s="184">
        <f>'Crisis Indicator Data'!AF13</f>
        <v>1</v>
      </c>
      <c r="AK16" s="184">
        <f>'Crisis Indicator Data'!AG13</f>
        <v>0</v>
      </c>
      <c r="AL16" s="184">
        <f t="shared" si="10"/>
        <v>1</v>
      </c>
      <c r="AM16" s="163">
        <f t="shared" si="11"/>
        <v>0</v>
      </c>
      <c r="AN16" s="163">
        <f t="shared" si="12"/>
        <v>1</v>
      </c>
    </row>
    <row r="17" spans="1:40" ht="13.5" customHeight="1" x14ac:dyDescent="0.25">
      <c r="A17" s="169" t="str">
        <f>'Crisis Indicator Data'!A14</f>
        <v>Displacement from Russia-Ukraine conflict in Bulgaria</v>
      </c>
      <c r="B17" s="170" t="str">
        <f>'Crisis Indicator Data'!B14</f>
        <v>Conflict,Displacement</v>
      </c>
      <c r="C17" s="170" t="str">
        <f>'Crisis Indicator Data'!C14</f>
        <v>BGR002</v>
      </c>
      <c r="D17" s="170" t="str">
        <f>'Crisis Indicator Data'!D14</f>
        <v>Bulgaria</v>
      </c>
      <c r="E17" s="171" t="str">
        <f>'Crisis Indicator Data'!E14</f>
        <v>BGR</v>
      </c>
      <c r="F17" s="163">
        <f>IF(LEN(E17)&gt;3,(IF(VLOOKUP($C17,'Regional Crises'!$B$1:$R$66,7,FALSE)="x","x",ROUND(IF(VLOOKUP($C17,'Regional Crises'!$B$1:$R$66,7,FALSE)&gt;$F$3,5,IF(VLOOKUP($C17,'Regional Crises'!$B$1:$R$66,7,FALSE)&lt;F$4,0,($F$3-VLOOKUP($C17,'Regional Crises'!$B$1:$R$66,7,FALSE))/($F$3-$F$4)*5)),1))),IF(VLOOKUP($E17,'Country Indicator Data'!$B$4:$N$300,3,FALSE)="x","x",ROUND(IF(VLOOKUP($E17,'Country Indicator Data'!$B$4:$N$300,3,FALSE)&gt;$F$3,5,IF(VLOOKUP($E17,'Country Indicator Data'!$B$4:$N$300,3,FALSE)&lt;$F$4,0,($F$3-VLOOKUP($E17,'Country Indicator Data'!$B$4:$N$300,3,FALSE))/($F$3-$F$4)*5)),1)))</f>
        <v>1.8</v>
      </c>
      <c r="G17" s="163">
        <f>IF(LEN(E17)&gt;3,(IF(VLOOKUP($C17,'Regional Crises'!$B$1:$R$66,9,FALSE)="x","x",ROUND(IF(VLOOKUP($C17,'Regional Crises'!$B$1:$R$66,9,FALSE)&gt;G$3,5,IF(VLOOKUP($C17,'Regional Crises'!$B$1:$R$66,9,FALSE)&lt;G$4,0,(G$3-VLOOKUP($C17,'Regional Crises'!$B$1:$R$66,9,FALSE))/(G$3-G$4)*5)),1))),IF(VLOOKUP($E17,'Country Indicator Data'!$B$4:$N$300,5,FALSE)="x","x",ROUND(IF(VLOOKUP($E17,'Country Indicator Data'!$B$4:$N$300,5,FALSE)&gt;G$3,5,IF(VLOOKUP($E17,'Country Indicator Data'!$B$4:$N$300,5,FALSE)&lt;G$4,0,(G$3-VLOOKUP($E17,'Country Indicator Data'!$B$4:$N$300,5,FALSE))/(G$3-G$4)*5)),1)))</f>
        <v>1</v>
      </c>
      <c r="H17" s="163">
        <f t="shared" si="0"/>
        <v>1.4</v>
      </c>
      <c r="I17" s="163">
        <f>IF(LEN(E17)&gt;3,(IF(VLOOKUP($C17,'Regional Crises'!$B$1:$R$66,6,FALSE)="x","x",ROUND(IF(VLOOKUP($C17,'Regional Crises'!$B$1:$R$66,6,FALSE)&gt;I$3,5,IF(VLOOKUP($C17,'Regional Crises'!$B$1:$R$66,6,FALSE)&lt;I$4,0,5-(I$3-VLOOKUP($C17,'Regional Crises'!$B$1:$R$66,6,FALSE))/(I$3-I$4)*5)),1))),IF(VLOOKUP($E17,'Country Indicator Data'!$B$4:$N$300,2,FALSE)="x","x",ROUND(IF(VLOOKUP($E17,'Country Indicator Data'!$B$4:$N$300,2,FALSE)&gt;I$3,5,IF(VLOOKUP($E17,'Country Indicator Data'!$B$4:$N$300,2,FALSE)&lt;I$4,0,5-(I$3-VLOOKUP($E17,'Country Indicator Data'!$B$4:$N$300,2,FALSE))/(I$3-I$4)*5)),1)))</f>
        <v>1.5</v>
      </c>
      <c r="J17" s="163">
        <f>IF(LEN(E17)&gt;3,(IF(VLOOKUP($C17,'Regional Crises'!$B$1:$R$66,8,FALSE)="x","x",ROUND(IF(VLOOKUP($C17,'Regional Crises'!$B$1:$R$66,8,FALSE)&gt;J$3,5,IF(VLOOKUP($C17,'Regional Crises'!$B$1:$R$66,8,FALSE)&lt;J$4,0,5-(J$3-VLOOKUP($C17,'Regional Crises'!$B$1:$R$66,8,FALSE))/(J$3-J$4)*5)),1))),IF(VLOOKUP($E17,'Country Indicator Data'!$B$4:$N$300,4,FALSE)="x","x",ROUND(IF(VLOOKUP($E17,'Country Indicator Data'!$B$4:$N$300,4,FALSE)&gt;J$3,5,IF(VLOOKUP($E17,'Country Indicator Data'!$B$4:$N$300,4,FALSE)&lt;J$4,0,5-(J$3-VLOOKUP($E17,'Country Indicator Data'!$B$4:$N$300,4,FALSE))/(J$3-J$4)*5)),1)))</f>
        <v>0.5</v>
      </c>
      <c r="K17" s="163">
        <f t="shared" si="1"/>
        <v>1</v>
      </c>
      <c r="L17" s="163">
        <f>IF(LEN(E17)&gt;3,(IF(VLOOKUP($C17,'Regional Crises'!$B$1:$R$66,10,FALSE)="x","x",ROUND(IF(VLOOKUP($C17,'Regional Crises'!$B$1:$R$66,10,FALSE)&gt;L$3,5,IF(VLOOKUP($C17,'Regional Crises'!$B$1:$R$66,10,FALSE)&lt;L$4,0,5-(L$3-VLOOKUP($C17,'Regional Crises'!$B$1:$R$66,10,FALSE))/(L$3-L$4)*5)),1))),IF(VLOOKUP($E17,'Country Indicator Data'!$B$4:$N$300,6,FALSE)="x","x",ROUND(IF(VLOOKUP($E17,'Country Indicator Data'!$B$4:$N$300,6,FALSE)&gt;L$3,5,IF(VLOOKUP($E17,'Country Indicator Data'!$B$4:$N$300,6,FALSE)&lt;L$4,0,5-(L$3-VLOOKUP($E17,'Country Indicator Data'!$B$4:$N$300,6,FALSE))/(L$3-L$4)*5)),1)))</f>
        <v>1.5</v>
      </c>
      <c r="M17" s="163">
        <f>IF(LEN(E17)&gt;3,(IF(VLOOKUP($C17,'Regional Crises'!$B$1:$R$66,11,FALSE)="x","x",ROUND(IF(VLOOKUP($C17,'Regional Crises'!$B$1:$R$66,11,FALSE)&gt;M$3,5,IF(VLOOKUP($C17,'Regional Crises'!$B$1:$R$66,11,FALSE)&lt;M$4,0,5-(M$3-VLOOKUP($C17,'Regional Crises'!$B$1:$R$66,11,FALSE))/(M$3-M$4)*5)),1))),IF(VLOOKUP($E17,'Country Indicator Data'!$B$4:$N$300,7,FALSE)="x","x",ROUND(IF(VLOOKUP($E17,'Country Indicator Data'!$B$4:$N$300,7,FALSE)&gt;M$3,5,IF(VLOOKUP($E17,'Country Indicator Data'!$B$4:$N$300,7,FALSE)&lt;M$4,0,5-(M$3-VLOOKUP($E17,'Country Indicator Data'!$B$4:$N$300,7,FALSE))/(M$3-M$4)*5)),1)))</f>
        <v>2</v>
      </c>
      <c r="N17" s="163">
        <f t="shared" si="2"/>
        <v>1.75</v>
      </c>
      <c r="O17" s="163">
        <f t="shared" si="3"/>
        <v>1.3833333333333335</v>
      </c>
      <c r="P17" s="163">
        <f>IF(LEN(E17)&gt;3,VLOOKUP(C17,'Regional Crises'!$B$1:$R$69,12,FALSE),VLOOKUP(E17,'Country Indicator Data'!$B$4:$I$300,8,FALSE))</f>
        <v>2</v>
      </c>
      <c r="Q17" s="163">
        <f>IF(LEN(E17)&gt;3,((IF(VLOOKUP($C17,'Regional Crises'!$B$1:$R$66,13,FALSE)="x","x",ROUND(IF(VLOOKUP($C17,'Regional Crises'!$B$1:$R$66,13,FALSE)&gt;Q$3,5,IF(VLOOKUP($C17,'Regional Crises'!$B$1:$R$66,13,FALSE)&lt;Q$4,0,5-(LOG(Q$3)-LOG(VLOOKUP($C17,'Regional Crises'!$B$1:$R$66,13,FALSE)))/(LOG(Q$3)-LOG(Q$4))*5)),1)))),(IF(VLOOKUP($E17,'Country Indicator Data'!$B$4:$N$300,9,FALSE)="x","x",ROUND(IF(VLOOKUP($E17,'Country Indicator Data'!$B$4:$N$300,9,FALSE)&gt;Q$3,5,IF(VLOOKUP($E17,'Country Indicator Data'!$B$4:$N$300,9,FALSE)&lt;Q$4,0,5-(LOG(Q$3)-LOG(VLOOKUP($E17,'Country Indicator Data'!$B$4:$N$300,9,FALSE)))/(LOG(Q$3)-LOG(Q$4))*5)),1))))</f>
        <v>0</v>
      </c>
      <c r="R17" s="163">
        <f t="shared" si="4"/>
        <v>1</v>
      </c>
      <c r="S17" s="163">
        <f>IF(LEN(E17)&gt;3,((IF(VLOOKUP($C17,'Regional Crises'!$B$1:$R$66,17,FALSE)="x","x",ROUND(IF(VLOOKUP($C17,'Regional Crises'!$B$1:$R$66,17,FALSE)&gt;S$3,0,IF(VLOOKUP($C17,'Regional Crises'!$B$1:$R$66,17,FALSE)&lt;S$4,5,(S$3-VLOOKUP($C17,'Regional Crises'!$B$1:$R$66,17,FALSE))/(S$3-S$4)*5)),1)))),(IF(VLOOKUP($E17,'Country Indicator Data'!$B$4:$N$300,13,FALSE)="x","x",ROUND(IF(VLOOKUP($E17,'Country Indicator Data'!$B$4:$N$300,13,FALSE)&gt;S$3,0,IF(VLOOKUP($E17,'Country Indicator Data'!$B$4:$N$300,13,FALSE)&lt;S$4,5,(S$3-VLOOKUP($E17,'Country Indicator Data'!$B$4:$N$300,13,FALSE))/(S$3-S$4)*5)),1))))</f>
        <v>2.9</v>
      </c>
      <c r="T17" s="163">
        <f>IF(LEN(E17)&gt;3,((IF(VLOOKUP($C17,'Regional Crises'!$B$1:$R$66,14,FALSE)="x","x",ROUND(IF(VLOOKUP($C17,'Regional Crises'!$B$1:$R$66,14,FALSE)&gt;T$3,0,IF(VLOOKUP($C17,'Regional Crises'!$B$1:$R$66,14,FALSE)&lt;T$4,5,(T$3-VLOOKUP($C17,'Regional Crises'!$B$1:$R$66,14,FALSE))/(T$3-T$4)*5)),1)))),(IF(VLOOKUP($E17,'Country Indicator Data'!$B$4:$N$300,10,FALSE)="x","x",ROUND(IF(VLOOKUP($E17,'Country Indicator Data'!$B$4:$N$300,10,FALSE)&gt;T$3,0,IF(VLOOKUP($E17,'Country Indicator Data'!$B$4:$N$300,10,FALSE)&lt;T$4,5,(T$3-VLOOKUP($E17,'Country Indicator Data'!$B$4:$N$300,10,FALSE))/(T$3-T$4)*5)),1))))</f>
        <v>2.5</v>
      </c>
      <c r="U17" s="163">
        <f>IF(LEN(E17)&gt;3,((IF(VLOOKUP($C17,'Regional Crises'!$B$1:$R$66,15,FALSE)="x","x",ROUND(IF(VLOOKUP($C17,'Regional Crises'!$B$1:$R$66,15,FALSE)&gt;U$3,0,IF(VLOOKUP($C17,'Regional Crises'!$B$1:$R$66,15,FALSE)&lt;U$4,5,(U$3-VLOOKUP($C17,'Regional Crises'!$B$1:$R$66,15,FALSE))/(U$3-U$4)*5)),1)))),(IF(VLOOKUP($E17,'Country Indicator Data'!$B$4:$N$300,11,FALSE)="x","x",ROUND(IF(VLOOKUP($E17,'Country Indicator Data'!$B$4:$N$300,11,FALSE)&gt;U$3,0,IF(VLOOKUP($E17,'Country Indicator Data'!$B$4:$N$300,11,FALSE)&lt;U$4,5,(U$3-VLOOKUP($E17,'Country Indicator Data'!$B$4:$N$300,11,FALSE))/(U$3-U$4)*5)),1))))</f>
        <v>1.3</v>
      </c>
      <c r="V17" s="163">
        <f>IF(LEN(E17)&gt;3,((IF(VLOOKUP($C17,'Regional Crises'!$B$1:$R$66,16,FALSE)="x","x",ROUND(IF(VLOOKUP($C17,'Regional Crises'!$B$1:$R$66,16,FALSE)&gt;V$3,0,IF(VLOOKUP($C17,'Regional Crises'!$B$1:$R$66,16,FALSE)&lt;V$4,5,(V$3-VLOOKUP($C17,'Regional Crises'!$B$1:$R$66,16,FALSE))/(V$3-V$4)*5)),1)))),(IF(VLOOKUP($E17,'Country Indicator Data'!$B$4:$N$300,12,FALSE)="x","x",ROUND(IF(VLOOKUP($E17,'Country Indicator Data'!$B$4:$N$300,12,FALSE)&gt;V$3,0,IF(VLOOKUP($E17,'Country Indicator Data'!$B$4:$N$300,12,FALSE)&lt;V$4,5,(V$3-VLOOKUP($E17,'Country Indicator Data'!$B$4:$N$300,12,FALSE))/(V$3-V$4)*5)),1))))</f>
        <v>1</v>
      </c>
      <c r="W17" s="163">
        <f t="shared" si="5"/>
        <v>1.9</v>
      </c>
      <c r="X17" s="163">
        <f t="shared" si="6"/>
        <v>1.4</v>
      </c>
      <c r="Y17" s="184">
        <f>IF('Core Indicators'!FC14="x","x",IF('Core Indicators'!FC14&gt;=5,5,IF('Core Indicators'!FC14&gt;=4,4,IF('Core Indicators'!FC14&gt;=3,3,IF('Core Indicators'!FC14&gt;=2,2,IF('Core Indicators'!FC14&gt;=1,1,0))))))</f>
        <v>2</v>
      </c>
      <c r="Z17" s="163">
        <f t="shared" si="7"/>
        <v>2</v>
      </c>
      <c r="AA17" s="184">
        <f>'Crisis Indicator Data'!Y14</f>
        <v>0</v>
      </c>
      <c r="AB17" s="184">
        <f>'Crisis Indicator Data'!Z14</f>
        <v>0</v>
      </c>
      <c r="AC17" s="184">
        <f>'Crisis Indicator Data'!AA14</f>
        <v>0</v>
      </c>
      <c r="AD17" s="184">
        <f>'Crisis Indicator Data'!AB14</f>
        <v>0</v>
      </c>
      <c r="AE17" s="184">
        <f t="shared" si="8"/>
        <v>0</v>
      </c>
      <c r="AF17" s="184">
        <f>'Crisis Indicator Data'!AC14</f>
        <v>0</v>
      </c>
      <c r="AG17" s="184">
        <f>'Crisis Indicator Data'!AD14</f>
        <v>0</v>
      </c>
      <c r="AH17" s="184">
        <f t="shared" si="9"/>
        <v>0</v>
      </c>
      <c r="AI17" s="184">
        <f>'Crisis Indicator Data'!AE14</f>
        <v>0</v>
      </c>
      <c r="AJ17" s="184">
        <f>'Crisis Indicator Data'!AF14</f>
        <v>0</v>
      </c>
      <c r="AK17" s="184">
        <f>'Crisis Indicator Data'!AG14</f>
        <v>0</v>
      </c>
      <c r="AL17" s="184">
        <f t="shared" si="10"/>
        <v>0</v>
      </c>
      <c r="AM17" s="163">
        <f t="shared" si="11"/>
        <v>0</v>
      </c>
      <c r="AN17" s="163">
        <f t="shared" si="12"/>
        <v>1</v>
      </c>
    </row>
    <row r="18" spans="1:40" ht="13.5" customHeight="1" x14ac:dyDescent="0.25">
      <c r="A18" s="169" t="str">
        <f>'Crisis Indicator Data'!A15</f>
        <v>Displacement from Russia-Ukraine conflict in Belarus</v>
      </c>
      <c r="B18" s="170" t="str">
        <f>'Crisis Indicator Data'!B15</f>
        <v>Displacement,Conflict</v>
      </c>
      <c r="C18" s="170" t="str">
        <f>'Crisis Indicator Data'!C15</f>
        <v>BLR002</v>
      </c>
      <c r="D18" s="170" t="str">
        <f>'Crisis Indicator Data'!D15</f>
        <v>Belarus</v>
      </c>
      <c r="E18" s="171" t="str">
        <f>'Crisis Indicator Data'!E15</f>
        <v>BLR</v>
      </c>
      <c r="F18" s="163">
        <f>IF(LEN(E18)&gt;3,(IF(VLOOKUP($C18,'Regional Crises'!$B$1:$R$66,7,FALSE)="x","x",ROUND(IF(VLOOKUP($C18,'Regional Crises'!$B$1:$R$66,7,FALSE)&gt;$F$3,5,IF(VLOOKUP($C18,'Regional Crises'!$B$1:$R$66,7,FALSE)&lt;F$4,0,($F$3-VLOOKUP($C18,'Regional Crises'!$B$1:$R$66,7,FALSE))/($F$3-$F$4)*5)),1))),IF(VLOOKUP($E18,'Country Indicator Data'!$B$4:$N$300,3,FALSE)="x","x",ROUND(IF(VLOOKUP($E18,'Country Indicator Data'!$B$4:$N$300,3,FALSE)&gt;$F$3,5,IF(VLOOKUP($E18,'Country Indicator Data'!$B$4:$N$300,3,FALSE)&lt;$F$4,0,($F$3-VLOOKUP($E18,'Country Indicator Data'!$B$4:$N$300,3,FALSE))/($F$3-$F$4)*5)),1)))</f>
        <v>4.3</v>
      </c>
      <c r="G18" s="163">
        <f>IF(LEN(E18)&gt;3,(IF(VLOOKUP($C18,'Regional Crises'!$B$1:$R$66,9,FALSE)="x","x",ROUND(IF(VLOOKUP($C18,'Regional Crises'!$B$1:$R$66,9,FALSE)&gt;G$3,5,IF(VLOOKUP($C18,'Regional Crises'!$B$1:$R$66,9,FALSE)&lt;G$4,0,(G$3-VLOOKUP($C18,'Regional Crises'!$B$1:$R$66,9,FALSE))/(G$3-G$4)*5)),1))),IF(VLOOKUP($E18,'Country Indicator Data'!$B$4:$N$300,5,FALSE)="x","x",ROUND(IF(VLOOKUP($E18,'Country Indicator Data'!$B$4:$N$300,5,FALSE)&gt;G$3,5,IF(VLOOKUP($E18,'Country Indicator Data'!$B$4:$N$300,5,FALSE)&lt;G$4,0,(G$3-VLOOKUP($E18,'Country Indicator Data'!$B$4:$N$300,5,FALSE))/(G$3-G$4)*5)),1)))</f>
        <v>2.8</v>
      </c>
      <c r="H18" s="163">
        <f t="shared" si="0"/>
        <v>3.55</v>
      </c>
      <c r="I18" s="163">
        <f>IF(LEN(E18)&gt;3,(IF(VLOOKUP($C18,'Regional Crises'!$B$1:$R$66,6,FALSE)="x","x",ROUND(IF(VLOOKUP($C18,'Regional Crises'!$B$1:$R$66,6,FALSE)&gt;I$3,5,IF(VLOOKUP($C18,'Regional Crises'!$B$1:$R$66,6,FALSE)&lt;I$4,0,5-(I$3-VLOOKUP($C18,'Regional Crises'!$B$1:$R$66,6,FALSE))/(I$3-I$4)*5)),1))),IF(VLOOKUP($E18,'Country Indicator Data'!$B$4:$N$300,2,FALSE)="x","x",ROUND(IF(VLOOKUP($E18,'Country Indicator Data'!$B$4:$N$300,2,FALSE)&gt;I$3,5,IF(VLOOKUP($E18,'Country Indicator Data'!$B$4:$N$300,2,FALSE)&lt;I$4,0,5-(I$3-VLOOKUP($E18,'Country Indicator Data'!$B$4:$N$300,2,FALSE))/(I$3-I$4)*5)),1)))</f>
        <v>1.9</v>
      </c>
      <c r="J18" s="163">
        <f>IF(LEN(E18)&gt;3,(IF(VLOOKUP($C18,'Regional Crises'!$B$1:$R$66,8,FALSE)="x","x",ROUND(IF(VLOOKUP($C18,'Regional Crises'!$B$1:$R$66,8,FALSE)&gt;J$3,5,IF(VLOOKUP($C18,'Regional Crises'!$B$1:$R$66,8,FALSE)&lt;J$4,0,5-(J$3-VLOOKUP($C18,'Regional Crises'!$B$1:$R$66,8,FALSE))/(J$3-J$4)*5)),1))),IF(VLOOKUP($E18,'Country Indicator Data'!$B$4:$N$300,4,FALSE)="x","x",ROUND(IF(VLOOKUP($E18,'Country Indicator Data'!$B$4:$N$300,4,FALSE)&gt;J$3,5,IF(VLOOKUP($E18,'Country Indicator Data'!$B$4:$N$300,4,FALSE)&lt;J$4,0,5-(J$3-VLOOKUP($E18,'Country Indicator Data'!$B$4:$N$300,4,FALSE))/(J$3-J$4)*5)),1)))</f>
        <v>0.4</v>
      </c>
      <c r="K18" s="163">
        <f t="shared" si="1"/>
        <v>1.1499999999999999</v>
      </c>
      <c r="L18" s="163">
        <f>IF(LEN(E18)&gt;3,(IF(VLOOKUP($C18,'Regional Crises'!$B$1:$R$66,10,FALSE)="x","x",ROUND(IF(VLOOKUP($C18,'Regional Crises'!$B$1:$R$66,10,FALSE)&gt;L$3,5,IF(VLOOKUP($C18,'Regional Crises'!$B$1:$R$66,10,FALSE)&lt;L$4,0,5-(L$3-VLOOKUP($C18,'Regional Crises'!$B$1:$R$66,10,FALSE))/(L$3-L$4)*5)),1))),IF(VLOOKUP($E18,'Country Indicator Data'!$B$4:$N$300,6,FALSE)="x","x",ROUND(IF(VLOOKUP($E18,'Country Indicator Data'!$B$4:$N$300,6,FALSE)&gt;L$3,5,IF(VLOOKUP($E18,'Country Indicator Data'!$B$4:$N$300,6,FALSE)&lt;L$4,0,5-(L$3-VLOOKUP($E18,'Country Indicator Data'!$B$4:$N$300,6,FALSE))/(L$3-L$4)*5)),1)))</f>
        <v>0.8</v>
      </c>
      <c r="M18" s="163">
        <f>IF(LEN(E18)&gt;3,(IF(VLOOKUP($C18,'Regional Crises'!$B$1:$R$66,11,FALSE)="x","x",ROUND(IF(VLOOKUP($C18,'Regional Crises'!$B$1:$R$66,11,FALSE)&gt;M$3,5,IF(VLOOKUP($C18,'Regional Crises'!$B$1:$R$66,11,FALSE)&lt;M$4,0,5-(M$3-VLOOKUP($C18,'Regional Crises'!$B$1:$R$66,11,FALSE))/(M$3-M$4)*5)),1))),IF(VLOOKUP($E18,'Country Indicator Data'!$B$4:$N$300,7,FALSE)="x","x",ROUND(IF(VLOOKUP($E18,'Country Indicator Data'!$B$4:$N$300,7,FALSE)&gt;M$3,5,IF(VLOOKUP($E18,'Country Indicator Data'!$B$4:$N$300,7,FALSE)&lt;M$4,0,5-(M$3-VLOOKUP($E18,'Country Indicator Data'!$B$4:$N$300,7,FALSE))/(M$3-M$4)*5)),1)))</f>
        <v>0</v>
      </c>
      <c r="N18" s="163">
        <f t="shared" si="2"/>
        <v>0.4</v>
      </c>
      <c r="O18" s="163">
        <f t="shared" si="3"/>
        <v>1.7</v>
      </c>
      <c r="P18" s="163">
        <f>IF(LEN(E18)&gt;3,VLOOKUP(C18,'Regional Crises'!$B$1:$R$69,12,FALSE),VLOOKUP(E18,'Country Indicator Data'!$B$4:$I$300,8,FALSE))</f>
        <v>3</v>
      </c>
      <c r="Q18" s="163">
        <f>IF(LEN(E18)&gt;3,((IF(VLOOKUP($C18,'Regional Crises'!$B$1:$R$66,13,FALSE)="x","x",ROUND(IF(VLOOKUP($C18,'Regional Crises'!$B$1:$R$66,13,FALSE)&gt;Q$3,5,IF(VLOOKUP($C18,'Regional Crises'!$B$1:$R$66,13,FALSE)&lt;Q$4,0,5-(LOG(Q$3)-LOG(VLOOKUP($C18,'Regional Crises'!$B$1:$R$66,13,FALSE)))/(LOG(Q$3)-LOG(Q$4))*5)),1)))),(IF(VLOOKUP($E18,'Country Indicator Data'!$B$4:$N$300,9,FALSE)="x","x",ROUND(IF(VLOOKUP($E18,'Country Indicator Data'!$B$4:$N$300,9,FALSE)&gt;Q$3,5,IF(VLOOKUP($E18,'Country Indicator Data'!$B$4:$N$300,9,FALSE)&lt;Q$4,0,5-(LOG(Q$3)-LOG(VLOOKUP($E18,'Country Indicator Data'!$B$4:$N$300,9,FALSE)))/(LOG(Q$3)-LOG(Q$4))*5)),1))))</f>
        <v>0</v>
      </c>
      <c r="R18" s="163">
        <f t="shared" si="4"/>
        <v>1.5</v>
      </c>
      <c r="S18" s="163">
        <f>IF(LEN(E18)&gt;3,((IF(VLOOKUP($C18,'Regional Crises'!$B$1:$R$66,17,FALSE)="x","x",ROUND(IF(VLOOKUP($C18,'Regional Crises'!$B$1:$R$66,17,FALSE)&gt;S$3,0,IF(VLOOKUP($C18,'Regional Crises'!$B$1:$R$66,17,FALSE)&lt;S$4,5,(S$3-VLOOKUP($C18,'Regional Crises'!$B$1:$R$66,17,FALSE))/(S$3-S$4)*5)),1)))),(IF(VLOOKUP($E18,'Country Indicator Data'!$B$4:$N$300,13,FALSE)="x","x",ROUND(IF(VLOOKUP($E18,'Country Indicator Data'!$B$4:$N$300,13,FALSE)&gt;S$3,0,IF(VLOOKUP($E18,'Country Indicator Data'!$B$4:$N$300,13,FALSE)&lt;S$4,5,(S$3-VLOOKUP($E18,'Country Indicator Data'!$B$4:$N$300,13,FALSE))/(S$3-S$4)*5)),1))))</f>
        <v>2.8</v>
      </c>
      <c r="T18" s="163">
        <f>IF(LEN(E18)&gt;3,((IF(VLOOKUP($C18,'Regional Crises'!$B$1:$R$66,14,FALSE)="x","x",ROUND(IF(VLOOKUP($C18,'Regional Crises'!$B$1:$R$66,14,FALSE)&gt;T$3,0,IF(VLOOKUP($C18,'Regional Crises'!$B$1:$R$66,14,FALSE)&lt;T$4,5,(T$3-VLOOKUP($C18,'Regional Crises'!$B$1:$R$66,14,FALSE))/(T$3-T$4)*5)),1)))),(IF(VLOOKUP($E18,'Country Indicator Data'!$B$4:$N$300,10,FALSE)="x","x",ROUND(IF(VLOOKUP($E18,'Country Indicator Data'!$B$4:$N$300,10,FALSE)&gt;T$3,0,IF(VLOOKUP($E18,'Country Indicator Data'!$B$4:$N$300,10,FALSE)&lt;T$4,5,(T$3-VLOOKUP($E18,'Country Indicator Data'!$B$4:$N$300,10,FALSE))/(T$3-T$4)*5)),1))))</f>
        <v>3.3</v>
      </c>
      <c r="U18" s="163">
        <f>IF(LEN(E18)&gt;3,((IF(VLOOKUP($C18,'Regional Crises'!$B$1:$R$66,15,FALSE)="x","x",ROUND(IF(VLOOKUP($C18,'Regional Crises'!$B$1:$R$66,15,FALSE)&gt;U$3,0,IF(VLOOKUP($C18,'Regional Crises'!$B$1:$R$66,15,FALSE)&lt;U$4,5,(U$3-VLOOKUP($C18,'Regional Crises'!$B$1:$R$66,15,FALSE))/(U$3-U$4)*5)),1)))),(IF(VLOOKUP($E18,'Country Indicator Data'!$B$4:$N$300,11,FALSE)="x","x",ROUND(IF(VLOOKUP($E18,'Country Indicator Data'!$B$4:$N$300,11,FALSE)&gt;U$3,0,IF(VLOOKUP($E18,'Country Indicator Data'!$B$4:$N$300,11,FALSE)&lt;U$4,5,(U$3-VLOOKUP($E18,'Country Indicator Data'!$B$4:$N$300,11,FALSE))/(U$3-U$4)*5)),1))))</f>
        <v>3</v>
      </c>
      <c r="V18" s="163">
        <f>IF(LEN(E18)&gt;3,((IF(VLOOKUP($C18,'Regional Crises'!$B$1:$R$66,16,FALSE)="x","x",ROUND(IF(VLOOKUP($C18,'Regional Crises'!$B$1:$R$66,16,FALSE)&gt;V$3,0,IF(VLOOKUP($C18,'Regional Crises'!$B$1:$R$66,16,FALSE)&lt;V$4,5,(V$3-VLOOKUP($C18,'Regional Crises'!$B$1:$R$66,16,FALSE))/(V$3-V$4)*5)),1)))),(IF(VLOOKUP($E18,'Country Indicator Data'!$B$4:$N$300,12,FALSE)="x","x",ROUND(IF(VLOOKUP($E18,'Country Indicator Data'!$B$4:$N$300,12,FALSE)&gt;V$3,0,IF(VLOOKUP($E18,'Country Indicator Data'!$B$4:$N$300,12,FALSE)&lt;V$4,5,(V$3-VLOOKUP($E18,'Country Indicator Data'!$B$4:$N$300,12,FALSE))/(V$3-V$4)*5)),1))))</f>
        <v>4.0999999999999996</v>
      </c>
      <c r="W18" s="163">
        <f t="shared" si="5"/>
        <v>3.3</v>
      </c>
      <c r="X18" s="163">
        <f t="shared" si="6"/>
        <v>2.2000000000000002</v>
      </c>
      <c r="Y18" s="184">
        <f>IF('Core Indicators'!FC15="x","x",IF('Core Indicators'!FC15&gt;=5,5,IF('Core Indicators'!FC15&gt;=4,4,IF('Core Indicators'!FC15&gt;=3,3,IF('Core Indicators'!FC15&gt;=2,2,IF('Core Indicators'!FC15&gt;=1,1,0))))))</f>
        <v>2</v>
      </c>
      <c r="Z18" s="163">
        <f t="shared" si="7"/>
        <v>2</v>
      </c>
      <c r="AA18" s="184">
        <f>'Crisis Indicator Data'!Y15</f>
        <v>2</v>
      </c>
      <c r="AB18" s="184">
        <f>'Crisis Indicator Data'!Z15</f>
        <v>1</v>
      </c>
      <c r="AC18" s="184">
        <f>'Crisis Indicator Data'!AA15</f>
        <v>1</v>
      </c>
      <c r="AD18" s="184">
        <f>'Crisis Indicator Data'!AB15</f>
        <v>0</v>
      </c>
      <c r="AE18" s="184">
        <f t="shared" si="8"/>
        <v>2</v>
      </c>
      <c r="AF18" s="184">
        <f>'Crisis Indicator Data'!AC15</f>
        <v>3</v>
      </c>
      <c r="AG18" s="184">
        <f>'Crisis Indicator Data'!AD15</f>
        <v>2</v>
      </c>
      <c r="AH18" s="184">
        <f t="shared" si="9"/>
        <v>5</v>
      </c>
      <c r="AI18" s="184">
        <f>'Crisis Indicator Data'!AE15</f>
        <v>0</v>
      </c>
      <c r="AJ18" s="184">
        <f>'Crisis Indicator Data'!AF15</f>
        <v>3</v>
      </c>
      <c r="AK18" s="184">
        <f>'Crisis Indicator Data'!AG15</f>
        <v>0</v>
      </c>
      <c r="AL18" s="184">
        <f t="shared" si="10"/>
        <v>3</v>
      </c>
      <c r="AM18" s="163">
        <f t="shared" si="11"/>
        <v>3</v>
      </c>
      <c r="AN18" s="163">
        <f t="shared" si="12"/>
        <v>2.5</v>
      </c>
    </row>
    <row r="19" spans="1:40" ht="13.5" customHeight="1" x14ac:dyDescent="0.25">
      <c r="A19" s="169" t="str">
        <f>'Crisis Indicator Data'!A16</f>
        <v>Country level Brazil</v>
      </c>
      <c r="B19" s="170" t="str">
        <f>'Crisis Indicator Data'!B16</f>
        <v>Displacement,Floods</v>
      </c>
      <c r="C19" s="170" t="str">
        <f>'Crisis Indicator Data'!C16</f>
        <v>BRA001</v>
      </c>
      <c r="D19" s="170" t="str">
        <f>'Crisis Indicator Data'!D16</f>
        <v>Brazil</v>
      </c>
      <c r="E19" s="171" t="str">
        <f>'Crisis Indicator Data'!E16</f>
        <v>BRA</v>
      </c>
      <c r="F19" s="163">
        <f>IF(LEN(E19)&gt;3,(IF(VLOOKUP($C19,'Regional Crises'!$B$1:$R$66,7,FALSE)="x","x",ROUND(IF(VLOOKUP($C19,'Regional Crises'!$B$1:$R$66,7,FALSE)&gt;$F$3,5,IF(VLOOKUP($C19,'Regional Crises'!$B$1:$R$66,7,FALSE)&lt;F$4,0,($F$3-VLOOKUP($C19,'Regional Crises'!$B$1:$R$66,7,FALSE))/($F$3-$F$4)*5)),1))),IF(VLOOKUP($E19,'Country Indicator Data'!$B$4:$N$300,3,FALSE)="x","x",ROUND(IF(VLOOKUP($E19,'Country Indicator Data'!$B$4:$N$300,3,FALSE)&gt;$F$3,5,IF(VLOOKUP($E19,'Country Indicator Data'!$B$4:$N$300,3,FALSE)&lt;$F$4,0,($F$3-VLOOKUP($E19,'Country Indicator Data'!$B$4:$N$300,3,FALSE))/($F$3-$F$4)*5)),1)))</f>
        <v>0.7</v>
      </c>
      <c r="G19" s="163">
        <f>IF(LEN(E19)&gt;3,(IF(VLOOKUP($C19,'Regional Crises'!$B$1:$R$66,9,FALSE)="x","x",ROUND(IF(VLOOKUP($C19,'Regional Crises'!$B$1:$R$66,9,FALSE)&gt;G$3,5,IF(VLOOKUP($C19,'Regional Crises'!$B$1:$R$66,9,FALSE)&lt;G$4,0,(G$3-VLOOKUP($C19,'Regional Crises'!$B$1:$R$66,9,FALSE))/(G$3-G$4)*5)),1))),IF(VLOOKUP($E19,'Country Indicator Data'!$B$4:$N$300,5,FALSE)="x","x",ROUND(IF(VLOOKUP($E19,'Country Indicator Data'!$B$4:$N$300,5,FALSE)&gt;G$3,5,IF(VLOOKUP($E19,'Country Indicator Data'!$B$4:$N$300,5,FALSE)&lt;G$4,0,(G$3-VLOOKUP($E19,'Country Indicator Data'!$B$4:$N$300,5,FALSE))/(G$3-G$4)*5)),1)))</f>
        <v>1.3</v>
      </c>
      <c r="H19" s="163">
        <f t="shared" si="0"/>
        <v>1</v>
      </c>
      <c r="I19" s="163">
        <f>IF(LEN(E19)&gt;3,(IF(VLOOKUP($C19,'Regional Crises'!$B$1:$R$66,6,FALSE)="x","x",ROUND(IF(VLOOKUP($C19,'Regional Crises'!$B$1:$R$66,6,FALSE)&gt;I$3,5,IF(VLOOKUP($C19,'Regional Crises'!$B$1:$R$66,6,FALSE)&lt;I$4,0,5-(I$3-VLOOKUP($C19,'Regional Crises'!$B$1:$R$66,6,FALSE))/(I$3-I$4)*5)),1))),IF(VLOOKUP($E19,'Country Indicator Data'!$B$4:$N$300,2,FALSE)="x","x",ROUND(IF(VLOOKUP($E19,'Country Indicator Data'!$B$4:$N$300,2,FALSE)&gt;I$3,5,IF(VLOOKUP($E19,'Country Indicator Data'!$B$4:$N$300,2,FALSE)&lt;I$4,0,5-(I$3-VLOOKUP($E19,'Country Indicator Data'!$B$4:$N$300,2,FALSE))/(I$3-I$4)*5)),1)))</f>
        <v>2.6</v>
      </c>
      <c r="J19" s="163">
        <f>IF(LEN(E19)&gt;3,(IF(VLOOKUP($C19,'Regional Crises'!$B$1:$R$66,8,FALSE)="x","x",ROUND(IF(VLOOKUP($C19,'Regional Crises'!$B$1:$R$66,8,FALSE)&gt;J$3,5,IF(VLOOKUP($C19,'Regional Crises'!$B$1:$R$66,8,FALSE)&lt;J$4,0,5-(J$3-VLOOKUP($C19,'Regional Crises'!$B$1:$R$66,8,FALSE))/(J$3-J$4)*5)),1))),IF(VLOOKUP($E19,'Country Indicator Data'!$B$4:$N$300,4,FALSE)="x","x",ROUND(IF(VLOOKUP($E19,'Country Indicator Data'!$B$4:$N$300,4,FALSE)&gt;J$3,5,IF(VLOOKUP($E19,'Country Indicator Data'!$B$4:$N$300,4,FALSE)&lt;J$4,0,5-(J$3-VLOOKUP($E19,'Country Indicator Data'!$B$4:$N$300,4,FALSE))/(J$3-J$4)*5)),1)))</f>
        <v>0.7</v>
      </c>
      <c r="K19" s="163">
        <f t="shared" si="1"/>
        <v>1.65</v>
      </c>
      <c r="L19" s="163">
        <f>IF(LEN(E19)&gt;3,(IF(VLOOKUP($C19,'Regional Crises'!$B$1:$R$66,10,FALSE)="x","x",ROUND(IF(VLOOKUP($C19,'Regional Crises'!$B$1:$R$66,10,FALSE)&gt;L$3,5,IF(VLOOKUP($C19,'Regional Crises'!$B$1:$R$66,10,FALSE)&lt;L$4,0,5-(L$3-VLOOKUP($C19,'Regional Crises'!$B$1:$R$66,10,FALSE))/(L$3-L$4)*5)),1))),IF(VLOOKUP($E19,'Country Indicator Data'!$B$4:$N$300,6,FALSE)="x","x",ROUND(IF(VLOOKUP($E19,'Country Indicator Data'!$B$4:$N$300,6,FALSE)&gt;L$3,5,IF(VLOOKUP($E19,'Country Indicator Data'!$B$4:$N$300,6,FALSE)&lt;L$4,0,5-(L$3-VLOOKUP($E19,'Country Indicator Data'!$B$4:$N$300,6,FALSE))/(L$3-L$4)*5)),1)))</f>
        <v>2.6</v>
      </c>
      <c r="M19" s="163">
        <f>IF(LEN(E19)&gt;3,(IF(VLOOKUP($C19,'Regional Crises'!$B$1:$R$66,11,FALSE)="x","x",ROUND(IF(VLOOKUP($C19,'Regional Crises'!$B$1:$R$66,11,FALSE)&gt;M$3,5,IF(VLOOKUP($C19,'Regional Crises'!$B$1:$R$66,11,FALSE)&lt;M$4,0,5-(M$3-VLOOKUP($C19,'Regional Crises'!$B$1:$R$66,11,FALSE))/(M$3-M$4)*5)),1))),IF(VLOOKUP($E19,'Country Indicator Data'!$B$4:$N$300,7,FALSE)="x","x",ROUND(IF(VLOOKUP($E19,'Country Indicator Data'!$B$4:$N$300,7,FALSE)&gt;M$3,5,IF(VLOOKUP($E19,'Country Indicator Data'!$B$4:$N$300,7,FALSE)&lt;M$4,0,5-(M$3-VLOOKUP($E19,'Country Indicator Data'!$B$4:$N$300,7,FALSE))/(M$3-M$4)*5)),1)))</f>
        <v>3.6</v>
      </c>
      <c r="N19" s="163">
        <f t="shared" si="2"/>
        <v>3.1</v>
      </c>
      <c r="O19" s="163">
        <f t="shared" si="3"/>
        <v>1.9166666666666667</v>
      </c>
      <c r="P19" s="163">
        <f>IF(LEN(E19)&gt;3,VLOOKUP(C19,'Regional Crises'!$B$1:$R$69,12,FALSE),VLOOKUP(E19,'Country Indicator Data'!$B$4:$I$300,8,FALSE))</f>
        <v>3</v>
      </c>
      <c r="Q19" s="163">
        <f>IF(LEN(E19)&gt;3,((IF(VLOOKUP($C19,'Regional Crises'!$B$1:$R$66,13,FALSE)="x","x",ROUND(IF(VLOOKUP($C19,'Regional Crises'!$B$1:$R$66,13,FALSE)&gt;Q$3,5,IF(VLOOKUP($C19,'Regional Crises'!$B$1:$R$66,13,FALSE)&lt;Q$4,0,5-(LOG(Q$3)-LOG(VLOOKUP($C19,'Regional Crises'!$B$1:$R$66,13,FALSE)))/(LOG(Q$3)-LOG(Q$4))*5)),1)))),(IF(VLOOKUP($E19,'Country Indicator Data'!$B$4:$N$300,9,FALSE)="x","x",ROUND(IF(VLOOKUP($E19,'Country Indicator Data'!$B$4:$N$300,9,FALSE)&gt;Q$3,5,IF(VLOOKUP($E19,'Country Indicator Data'!$B$4:$N$300,9,FALSE)&lt;Q$4,0,5-(LOG(Q$3)-LOG(VLOOKUP($E19,'Country Indicator Data'!$B$4:$N$300,9,FALSE)))/(LOG(Q$3)-LOG(Q$4))*5)),1))))</f>
        <v>2.4</v>
      </c>
      <c r="R19" s="163">
        <f t="shared" si="4"/>
        <v>2.7</v>
      </c>
      <c r="S19" s="163">
        <f>IF(LEN(E19)&gt;3,((IF(VLOOKUP($C19,'Regional Crises'!$B$1:$R$66,17,FALSE)="x","x",ROUND(IF(VLOOKUP($C19,'Regional Crises'!$B$1:$R$66,17,FALSE)&gt;S$3,0,IF(VLOOKUP($C19,'Regional Crises'!$B$1:$R$66,17,FALSE)&lt;S$4,5,(S$3-VLOOKUP($C19,'Regional Crises'!$B$1:$R$66,17,FALSE))/(S$3-S$4)*5)),1)))),(IF(VLOOKUP($E19,'Country Indicator Data'!$B$4:$N$300,13,FALSE)="x","x",ROUND(IF(VLOOKUP($E19,'Country Indicator Data'!$B$4:$N$300,13,FALSE)&gt;S$3,0,IF(VLOOKUP($E19,'Country Indicator Data'!$B$4:$N$300,13,FALSE)&lt;S$4,5,(S$3-VLOOKUP($E19,'Country Indicator Data'!$B$4:$N$300,13,FALSE))/(S$3-S$4)*5)),1))))</f>
        <v>3.3</v>
      </c>
      <c r="T19" s="163">
        <f>IF(LEN(E19)&gt;3,((IF(VLOOKUP($C19,'Regional Crises'!$B$1:$R$66,14,FALSE)="x","x",ROUND(IF(VLOOKUP($C19,'Regional Crises'!$B$1:$R$66,14,FALSE)&gt;T$3,0,IF(VLOOKUP($C19,'Regional Crises'!$B$1:$R$66,14,FALSE)&lt;T$4,5,(T$3-VLOOKUP($C19,'Regional Crises'!$B$1:$R$66,14,FALSE))/(T$3-T$4)*5)),1)))),(IF(VLOOKUP($E19,'Country Indicator Data'!$B$4:$N$300,10,FALSE)="x","x",ROUND(IF(VLOOKUP($E19,'Country Indicator Data'!$B$4:$N$300,10,FALSE)&gt;T$3,0,IF(VLOOKUP($E19,'Country Indicator Data'!$B$4:$N$300,10,FALSE)&lt;T$4,5,(T$3-VLOOKUP($E19,'Country Indicator Data'!$B$4:$N$300,10,FALSE))/(T$3-T$4)*5)),1))))</f>
        <v>2.7</v>
      </c>
      <c r="U19" s="163">
        <f>IF(LEN(E19)&gt;3,((IF(VLOOKUP($C19,'Regional Crises'!$B$1:$R$66,15,FALSE)="x","x",ROUND(IF(VLOOKUP($C19,'Regional Crises'!$B$1:$R$66,15,FALSE)&gt;U$3,0,IF(VLOOKUP($C19,'Regional Crises'!$B$1:$R$66,15,FALSE)&lt;U$4,5,(U$3-VLOOKUP($C19,'Regional Crises'!$B$1:$R$66,15,FALSE))/(U$3-U$4)*5)),1)))),(IF(VLOOKUP($E19,'Country Indicator Data'!$B$4:$N$300,11,FALSE)="x","x",ROUND(IF(VLOOKUP($E19,'Country Indicator Data'!$B$4:$N$300,11,FALSE)&gt;U$3,0,IF(VLOOKUP($E19,'Country Indicator Data'!$B$4:$N$300,11,FALSE)&lt;U$4,5,(U$3-VLOOKUP($E19,'Country Indicator Data'!$B$4:$N$300,11,FALSE))/(U$3-U$4)*5)),1))))</f>
        <v>1.3</v>
      </c>
      <c r="V19" s="163">
        <f>IF(LEN(E19)&gt;3,((IF(VLOOKUP($C19,'Regional Crises'!$B$1:$R$66,16,FALSE)="x","x",ROUND(IF(VLOOKUP($C19,'Regional Crises'!$B$1:$R$66,16,FALSE)&gt;V$3,0,IF(VLOOKUP($C19,'Regional Crises'!$B$1:$R$66,16,FALSE)&lt;V$4,5,(V$3-VLOOKUP($C19,'Regional Crises'!$B$1:$R$66,16,FALSE))/(V$3-V$4)*5)),1)))),(IF(VLOOKUP($E19,'Country Indicator Data'!$B$4:$N$300,12,FALSE)="x","x",ROUND(IF(VLOOKUP($E19,'Country Indicator Data'!$B$4:$N$300,12,FALSE)&gt;V$3,0,IF(VLOOKUP($E19,'Country Indicator Data'!$B$4:$N$300,12,FALSE)&lt;V$4,5,(V$3-VLOOKUP($E19,'Country Indicator Data'!$B$4:$N$300,12,FALSE))/(V$3-V$4)*5)),1))))</f>
        <v>1.3</v>
      </c>
      <c r="W19" s="163">
        <f t="shared" si="5"/>
        <v>2.2000000000000002</v>
      </c>
      <c r="X19" s="163">
        <f t="shared" si="6"/>
        <v>2.2999999999999998</v>
      </c>
      <c r="Y19" s="184">
        <f>IF('Core Indicators'!FC16="x","x",IF('Core Indicators'!FC16&gt;=5,5,IF('Core Indicators'!FC16&gt;=4,4,IF('Core Indicators'!FC16&gt;=3,3,IF('Core Indicators'!FC16&gt;=2,2,IF('Core Indicators'!FC16&gt;=1,1,0))))))</f>
        <v>5</v>
      </c>
      <c r="Z19" s="163">
        <f t="shared" si="7"/>
        <v>5</v>
      </c>
      <c r="AA19" s="184">
        <f>'Crisis Indicator Data'!Y16</f>
        <v>0</v>
      </c>
      <c r="AB19" s="184">
        <f>'Crisis Indicator Data'!Z16</f>
        <v>0</v>
      </c>
      <c r="AC19" s="184">
        <f>'Crisis Indicator Data'!AA16</f>
        <v>0</v>
      </c>
      <c r="AD19" s="184">
        <f>'Crisis Indicator Data'!AB16</f>
        <v>0</v>
      </c>
      <c r="AE19" s="184">
        <f t="shared" si="8"/>
        <v>0</v>
      </c>
      <c r="AF19" s="184">
        <f>'Crisis Indicator Data'!AC16</f>
        <v>0</v>
      </c>
      <c r="AG19" s="184">
        <f>'Crisis Indicator Data'!AD16</f>
        <v>0</v>
      </c>
      <c r="AH19" s="184">
        <f t="shared" si="9"/>
        <v>0</v>
      </c>
      <c r="AI19" s="184">
        <f>'Crisis Indicator Data'!AE16</f>
        <v>0</v>
      </c>
      <c r="AJ19" s="184">
        <f>'Crisis Indicator Data'!AF16</f>
        <v>0</v>
      </c>
      <c r="AK19" s="184">
        <f>'Crisis Indicator Data'!AG16</f>
        <v>1</v>
      </c>
      <c r="AL19" s="184">
        <f t="shared" si="10"/>
        <v>1</v>
      </c>
      <c r="AM19" s="163">
        <f t="shared" si="11"/>
        <v>0</v>
      </c>
      <c r="AN19" s="163">
        <f t="shared" si="12"/>
        <v>2.5</v>
      </c>
    </row>
    <row r="20" spans="1:40" ht="13.5" customHeight="1" x14ac:dyDescent="0.25">
      <c r="A20" s="169" t="str">
        <f>'Crisis Indicator Data'!A17</f>
        <v>Venezuela displacement in Brazil</v>
      </c>
      <c r="B20" s="170" t="str">
        <f>'Crisis Indicator Data'!B17</f>
        <v>Displacement</v>
      </c>
      <c r="C20" s="170" t="str">
        <f>'Crisis Indicator Data'!C17</f>
        <v>BRA002</v>
      </c>
      <c r="D20" s="170" t="str">
        <f>'Crisis Indicator Data'!D17</f>
        <v>Brazil</v>
      </c>
      <c r="E20" s="171" t="str">
        <f>'Crisis Indicator Data'!E17</f>
        <v>BRA</v>
      </c>
      <c r="F20" s="163">
        <f>IF(LEN(E20)&gt;3,(IF(VLOOKUP($C20,'Regional Crises'!$B$1:$R$66,7,FALSE)="x","x",ROUND(IF(VLOOKUP($C20,'Regional Crises'!$B$1:$R$66,7,FALSE)&gt;$F$3,5,IF(VLOOKUP($C20,'Regional Crises'!$B$1:$R$66,7,FALSE)&lt;F$4,0,($F$3-VLOOKUP($C20,'Regional Crises'!$B$1:$R$66,7,FALSE))/($F$3-$F$4)*5)),1))),IF(VLOOKUP($E20,'Country Indicator Data'!$B$4:$N$300,3,FALSE)="x","x",ROUND(IF(VLOOKUP($E20,'Country Indicator Data'!$B$4:$N$300,3,FALSE)&gt;$F$3,5,IF(VLOOKUP($E20,'Country Indicator Data'!$B$4:$N$300,3,FALSE)&lt;$F$4,0,($F$3-VLOOKUP($E20,'Country Indicator Data'!$B$4:$N$300,3,FALSE))/($F$3-$F$4)*5)),1)))</f>
        <v>0.7</v>
      </c>
      <c r="G20" s="163">
        <f>IF(LEN(E20)&gt;3,(IF(VLOOKUP($C20,'Regional Crises'!$B$1:$R$66,9,FALSE)="x","x",ROUND(IF(VLOOKUP($C20,'Regional Crises'!$B$1:$R$66,9,FALSE)&gt;G$3,5,IF(VLOOKUP($C20,'Regional Crises'!$B$1:$R$66,9,FALSE)&lt;G$4,0,(G$3-VLOOKUP($C20,'Regional Crises'!$B$1:$R$66,9,FALSE))/(G$3-G$4)*5)),1))),IF(VLOOKUP($E20,'Country Indicator Data'!$B$4:$N$300,5,FALSE)="x","x",ROUND(IF(VLOOKUP($E20,'Country Indicator Data'!$B$4:$N$300,5,FALSE)&gt;G$3,5,IF(VLOOKUP($E20,'Country Indicator Data'!$B$4:$N$300,5,FALSE)&lt;G$4,0,(G$3-VLOOKUP($E20,'Country Indicator Data'!$B$4:$N$300,5,FALSE))/(G$3-G$4)*5)),1)))</f>
        <v>1.3</v>
      </c>
      <c r="H20" s="163">
        <f t="shared" si="0"/>
        <v>1</v>
      </c>
      <c r="I20" s="163">
        <f>IF(LEN(E20)&gt;3,(IF(VLOOKUP($C20,'Regional Crises'!$B$1:$R$66,6,FALSE)="x","x",ROUND(IF(VLOOKUP($C20,'Regional Crises'!$B$1:$R$66,6,FALSE)&gt;I$3,5,IF(VLOOKUP($C20,'Regional Crises'!$B$1:$R$66,6,FALSE)&lt;I$4,0,5-(I$3-VLOOKUP($C20,'Regional Crises'!$B$1:$R$66,6,FALSE))/(I$3-I$4)*5)),1))),IF(VLOOKUP($E20,'Country Indicator Data'!$B$4:$N$300,2,FALSE)="x","x",ROUND(IF(VLOOKUP($E20,'Country Indicator Data'!$B$4:$N$300,2,FALSE)&gt;I$3,5,IF(VLOOKUP($E20,'Country Indicator Data'!$B$4:$N$300,2,FALSE)&lt;I$4,0,5-(I$3-VLOOKUP($E20,'Country Indicator Data'!$B$4:$N$300,2,FALSE))/(I$3-I$4)*5)),1)))</f>
        <v>2.6</v>
      </c>
      <c r="J20" s="163">
        <f>IF(LEN(E20)&gt;3,(IF(VLOOKUP($C20,'Regional Crises'!$B$1:$R$66,8,FALSE)="x","x",ROUND(IF(VLOOKUP($C20,'Regional Crises'!$B$1:$R$66,8,FALSE)&gt;J$3,5,IF(VLOOKUP($C20,'Regional Crises'!$B$1:$R$66,8,FALSE)&lt;J$4,0,5-(J$3-VLOOKUP($C20,'Regional Crises'!$B$1:$R$66,8,FALSE))/(J$3-J$4)*5)),1))),IF(VLOOKUP($E20,'Country Indicator Data'!$B$4:$N$300,4,FALSE)="x","x",ROUND(IF(VLOOKUP($E20,'Country Indicator Data'!$B$4:$N$300,4,FALSE)&gt;J$3,5,IF(VLOOKUP($E20,'Country Indicator Data'!$B$4:$N$300,4,FALSE)&lt;J$4,0,5-(J$3-VLOOKUP($E20,'Country Indicator Data'!$B$4:$N$300,4,FALSE))/(J$3-J$4)*5)),1)))</f>
        <v>0.7</v>
      </c>
      <c r="K20" s="163">
        <f t="shared" si="1"/>
        <v>1.65</v>
      </c>
      <c r="L20" s="163">
        <f>IF(LEN(E20)&gt;3,(IF(VLOOKUP($C20,'Regional Crises'!$B$1:$R$66,10,FALSE)="x","x",ROUND(IF(VLOOKUP($C20,'Regional Crises'!$B$1:$R$66,10,FALSE)&gt;L$3,5,IF(VLOOKUP($C20,'Regional Crises'!$B$1:$R$66,10,FALSE)&lt;L$4,0,5-(L$3-VLOOKUP($C20,'Regional Crises'!$B$1:$R$66,10,FALSE))/(L$3-L$4)*5)),1))),IF(VLOOKUP($E20,'Country Indicator Data'!$B$4:$N$300,6,FALSE)="x","x",ROUND(IF(VLOOKUP($E20,'Country Indicator Data'!$B$4:$N$300,6,FALSE)&gt;L$3,5,IF(VLOOKUP($E20,'Country Indicator Data'!$B$4:$N$300,6,FALSE)&lt;L$4,0,5-(L$3-VLOOKUP($E20,'Country Indicator Data'!$B$4:$N$300,6,FALSE))/(L$3-L$4)*5)),1)))</f>
        <v>2.6</v>
      </c>
      <c r="M20" s="163">
        <f>IF(LEN(E20)&gt;3,(IF(VLOOKUP($C20,'Regional Crises'!$B$1:$R$66,11,FALSE)="x","x",ROUND(IF(VLOOKUP($C20,'Regional Crises'!$B$1:$R$66,11,FALSE)&gt;M$3,5,IF(VLOOKUP($C20,'Regional Crises'!$B$1:$R$66,11,FALSE)&lt;M$4,0,5-(M$3-VLOOKUP($C20,'Regional Crises'!$B$1:$R$66,11,FALSE))/(M$3-M$4)*5)),1))),IF(VLOOKUP($E20,'Country Indicator Data'!$B$4:$N$300,7,FALSE)="x","x",ROUND(IF(VLOOKUP($E20,'Country Indicator Data'!$B$4:$N$300,7,FALSE)&gt;M$3,5,IF(VLOOKUP($E20,'Country Indicator Data'!$B$4:$N$300,7,FALSE)&lt;M$4,0,5-(M$3-VLOOKUP($E20,'Country Indicator Data'!$B$4:$N$300,7,FALSE))/(M$3-M$4)*5)),1)))</f>
        <v>3.6</v>
      </c>
      <c r="N20" s="163">
        <f t="shared" si="2"/>
        <v>3.1</v>
      </c>
      <c r="O20" s="163">
        <f t="shared" si="3"/>
        <v>1.9166666666666667</v>
      </c>
      <c r="P20" s="163">
        <f>IF(LEN(E20)&gt;3,VLOOKUP(C20,'Regional Crises'!$B$1:$R$69,12,FALSE),VLOOKUP(E20,'Country Indicator Data'!$B$4:$I$300,8,FALSE))</f>
        <v>3</v>
      </c>
      <c r="Q20" s="163">
        <f>IF(LEN(E20)&gt;3,((IF(VLOOKUP($C20,'Regional Crises'!$B$1:$R$66,13,FALSE)="x","x",ROUND(IF(VLOOKUP($C20,'Regional Crises'!$B$1:$R$66,13,FALSE)&gt;Q$3,5,IF(VLOOKUP($C20,'Regional Crises'!$B$1:$R$66,13,FALSE)&lt;Q$4,0,5-(LOG(Q$3)-LOG(VLOOKUP($C20,'Regional Crises'!$B$1:$R$66,13,FALSE)))/(LOG(Q$3)-LOG(Q$4))*5)),1)))),(IF(VLOOKUP($E20,'Country Indicator Data'!$B$4:$N$300,9,FALSE)="x","x",ROUND(IF(VLOOKUP($E20,'Country Indicator Data'!$B$4:$N$300,9,FALSE)&gt;Q$3,5,IF(VLOOKUP($E20,'Country Indicator Data'!$B$4:$N$300,9,FALSE)&lt;Q$4,0,5-(LOG(Q$3)-LOG(VLOOKUP($E20,'Country Indicator Data'!$B$4:$N$300,9,FALSE)))/(LOG(Q$3)-LOG(Q$4))*5)),1))))</f>
        <v>2.4</v>
      </c>
      <c r="R20" s="163">
        <f t="shared" si="4"/>
        <v>2.7</v>
      </c>
      <c r="S20" s="163">
        <f>IF(LEN(E20)&gt;3,((IF(VLOOKUP($C20,'Regional Crises'!$B$1:$R$66,17,FALSE)="x","x",ROUND(IF(VLOOKUP($C20,'Regional Crises'!$B$1:$R$66,17,FALSE)&gt;S$3,0,IF(VLOOKUP($C20,'Regional Crises'!$B$1:$R$66,17,FALSE)&lt;S$4,5,(S$3-VLOOKUP($C20,'Regional Crises'!$B$1:$R$66,17,FALSE))/(S$3-S$4)*5)),1)))),(IF(VLOOKUP($E20,'Country Indicator Data'!$B$4:$N$300,13,FALSE)="x","x",ROUND(IF(VLOOKUP($E20,'Country Indicator Data'!$B$4:$N$300,13,FALSE)&gt;S$3,0,IF(VLOOKUP($E20,'Country Indicator Data'!$B$4:$N$300,13,FALSE)&lt;S$4,5,(S$3-VLOOKUP($E20,'Country Indicator Data'!$B$4:$N$300,13,FALSE))/(S$3-S$4)*5)),1))))</f>
        <v>3.3</v>
      </c>
      <c r="T20" s="163">
        <f>IF(LEN(E20)&gt;3,((IF(VLOOKUP($C20,'Regional Crises'!$B$1:$R$66,14,FALSE)="x","x",ROUND(IF(VLOOKUP($C20,'Regional Crises'!$B$1:$R$66,14,FALSE)&gt;T$3,0,IF(VLOOKUP($C20,'Regional Crises'!$B$1:$R$66,14,FALSE)&lt;T$4,5,(T$3-VLOOKUP($C20,'Regional Crises'!$B$1:$R$66,14,FALSE))/(T$3-T$4)*5)),1)))),(IF(VLOOKUP($E20,'Country Indicator Data'!$B$4:$N$300,10,FALSE)="x","x",ROUND(IF(VLOOKUP($E20,'Country Indicator Data'!$B$4:$N$300,10,FALSE)&gt;T$3,0,IF(VLOOKUP($E20,'Country Indicator Data'!$B$4:$N$300,10,FALSE)&lt;T$4,5,(T$3-VLOOKUP($E20,'Country Indicator Data'!$B$4:$N$300,10,FALSE))/(T$3-T$4)*5)),1))))</f>
        <v>2.7</v>
      </c>
      <c r="U20" s="163">
        <f>IF(LEN(E20)&gt;3,((IF(VLOOKUP($C20,'Regional Crises'!$B$1:$R$66,15,FALSE)="x","x",ROUND(IF(VLOOKUP($C20,'Regional Crises'!$B$1:$R$66,15,FALSE)&gt;U$3,0,IF(VLOOKUP($C20,'Regional Crises'!$B$1:$R$66,15,FALSE)&lt;U$4,5,(U$3-VLOOKUP($C20,'Regional Crises'!$B$1:$R$66,15,FALSE))/(U$3-U$4)*5)),1)))),(IF(VLOOKUP($E20,'Country Indicator Data'!$B$4:$N$300,11,FALSE)="x","x",ROUND(IF(VLOOKUP($E20,'Country Indicator Data'!$B$4:$N$300,11,FALSE)&gt;U$3,0,IF(VLOOKUP($E20,'Country Indicator Data'!$B$4:$N$300,11,FALSE)&lt;U$4,5,(U$3-VLOOKUP($E20,'Country Indicator Data'!$B$4:$N$300,11,FALSE))/(U$3-U$4)*5)),1))))</f>
        <v>1.3</v>
      </c>
      <c r="V20" s="163">
        <f>IF(LEN(E20)&gt;3,((IF(VLOOKUP($C20,'Regional Crises'!$B$1:$R$66,16,FALSE)="x","x",ROUND(IF(VLOOKUP($C20,'Regional Crises'!$B$1:$R$66,16,FALSE)&gt;V$3,0,IF(VLOOKUP($C20,'Regional Crises'!$B$1:$R$66,16,FALSE)&lt;V$4,5,(V$3-VLOOKUP($C20,'Regional Crises'!$B$1:$R$66,16,FALSE))/(V$3-V$4)*5)),1)))),(IF(VLOOKUP($E20,'Country Indicator Data'!$B$4:$N$300,12,FALSE)="x","x",ROUND(IF(VLOOKUP($E20,'Country Indicator Data'!$B$4:$N$300,12,FALSE)&gt;V$3,0,IF(VLOOKUP($E20,'Country Indicator Data'!$B$4:$N$300,12,FALSE)&lt;V$4,5,(V$3-VLOOKUP($E20,'Country Indicator Data'!$B$4:$N$300,12,FALSE))/(V$3-V$4)*5)),1))))</f>
        <v>1.3</v>
      </c>
      <c r="W20" s="163">
        <f t="shared" si="5"/>
        <v>2.2000000000000002</v>
      </c>
      <c r="X20" s="163">
        <f t="shared" si="6"/>
        <v>2.2999999999999998</v>
      </c>
      <c r="Y20" s="184">
        <f>IF('Core Indicators'!FC17="x","x",IF('Core Indicators'!FC17&gt;=5,5,IF('Core Indicators'!FC17&gt;=4,4,IF('Core Indicators'!FC17&gt;=3,3,IF('Core Indicators'!FC17&gt;=2,2,IF('Core Indicators'!FC17&gt;=1,1,0))))))</f>
        <v>5</v>
      </c>
      <c r="Z20" s="163">
        <f t="shared" si="7"/>
        <v>5</v>
      </c>
      <c r="AA20" s="184">
        <f>'Crisis Indicator Data'!Y17</f>
        <v>0</v>
      </c>
      <c r="AB20" s="184">
        <f>'Crisis Indicator Data'!Z17</f>
        <v>0</v>
      </c>
      <c r="AC20" s="184">
        <f>'Crisis Indicator Data'!AA17</f>
        <v>0</v>
      </c>
      <c r="AD20" s="184">
        <f>'Crisis Indicator Data'!AB17</f>
        <v>0</v>
      </c>
      <c r="AE20" s="184">
        <f t="shared" si="8"/>
        <v>0</v>
      </c>
      <c r="AF20" s="184">
        <f>'Crisis Indicator Data'!AC17</f>
        <v>0</v>
      </c>
      <c r="AG20" s="184">
        <f>'Crisis Indicator Data'!AD17</f>
        <v>0</v>
      </c>
      <c r="AH20" s="184">
        <f t="shared" si="9"/>
        <v>0</v>
      </c>
      <c r="AI20" s="184">
        <f>'Crisis Indicator Data'!AE17</f>
        <v>0</v>
      </c>
      <c r="AJ20" s="184">
        <f>'Crisis Indicator Data'!AF17</f>
        <v>0</v>
      </c>
      <c r="AK20" s="184">
        <f>'Crisis Indicator Data'!AG17</f>
        <v>2</v>
      </c>
      <c r="AL20" s="184">
        <f t="shared" si="10"/>
        <v>2</v>
      </c>
      <c r="AM20" s="163">
        <f t="shared" si="11"/>
        <v>1</v>
      </c>
      <c r="AN20" s="163">
        <f t="shared" si="12"/>
        <v>3</v>
      </c>
    </row>
    <row r="21" spans="1:40" ht="13.5" customHeight="1" x14ac:dyDescent="0.25">
      <c r="A21" s="169" t="str">
        <f>'Crisis Indicator Data'!A18</f>
        <v>Floods in rainy season 2022</v>
      </c>
      <c r="B21" s="170" t="str">
        <f>'Crisis Indicator Data'!B18</f>
        <v>Floods</v>
      </c>
      <c r="C21" s="170" t="str">
        <f>'Crisis Indicator Data'!C18</f>
        <v>BRA003</v>
      </c>
      <c r="D21" s="170" t="str">
        <f>'Crisis Indicator Data'!D18</f>
        <v>Brazil</v>
      </c>
      <c r="E21" s="171" t="str">
        <f>'Crisis Indicator Data'!E18</f>
        <v>BRA</v>
      </c>
      <c r="F21" s="163">
        <f>IF(LEN(E21)&gt;3,(IF(VLOOKUP($C21,'Regional Crises'!$B$1:$R$66,7,FALSE)="x","x",ROUND(IF(VLOOKUP($C21,'Regional Crises'!$B$1:$R$66,7,FALSE)&gt;$F$3,5,IF(VLOOKUP($C21,'Regional Crises'!$B$1:$R$66,7,FALSE)&lt;F$4,0,($F$3-VLOOKUP($C21,'Regional Crises'!$B$1:$R$66,7,FALSE))/($F$3-$F$4)*5)),1))),IF(VLOOKUP($E21,'Country Indicator Data'!$B$4:$N$300,3,FALSE)="x","x",ROUND(IF(VLOOKUP($E21,'Country Indicator Data'!$B$4:$N$300,3,FALSE)&gt;$F$3,5,IF(VLOOKUP($E21,'Country Indicator Data'!$B$4:$N$300,3,FALSE)&lt;$F$4,0,($F$3-VLOOKUP($E21,'Country Indicator Data'!$B$4:$N$300,3,FALSE))/($F$3-$F$4)*5)),1)))</f>
        <v>0.7</v>
      </c>
      <c r="G21" s="163">
        <f>IF(LEN(E21)&gt;3,(IF(VLOOKUP($C21,'Regional Crises'!$B$1:$R$66,9,FALSE)="x","x",ROUND(IF(VLOOKUP($C21,'Regional Crises'!$B$1:$R$66,9,FALSE)&gt;G$3,5,IF(VLOOKUP($C21,'Regional Crises'!$B$1:$R$66,9,FALSE)&lt;G$4,0,(G$3-VLOOKUP($C21,'Regional Crises'!$B$1:$R$66,9,FALSE))/(G$3-G$4)*5)),1))),IF(VLOOKUP($E21,'Country Indicator Data'!$B$4:$N$300,5,FALSE)="x","x",ROUND(IF(VLOOKUP($E21,'Country Indicator Data'!$B$4:$N$300,5,FALSE)&gt;G$3,5,IF(VLOOKUP($E21,'Country Indicator Data'!$B$4:$N$300,5,FALSE)&lt;G$4,0,(G$3-VLOOKUP($E21,'Country Indicator Data'!$B$4:$N$300,5,FALSE))/(G$3-G$4)*5)),1)))</f>
        <v>1.3</v>
      </c>
      <c r="H21" s="163">
        <f t="shared" si="0"/>
        <v>1</v>
      </c>
      <c r="I21" s="163">
        <f>IF(LEN(E21)&gt;3,(IF(VLOOKUP($C21,'Regional Crises'!$B$1:$R$66,6,FALSE)="x","x",ROUND(IF(VLOOKUP($C21,'Regional Crises'!$B$1:$R$66,6,FALSE)&gt;I$3,5,IF(VLOOKUP($C21,'Regional Crises'!$B$1:$R$66,6,FALSE)&lt;I$4,0,5-(I$3-VLOOKUP($C21,'Regional Crises'!$B$1:$R$66,6,FALSE))/(I$3-I$4)*5)),1))),IF(VLOOKUP($E21,'Country Indicator Data'!$B$4:$N$300,2,FALSE)="x","x",ROUND(IF(VLOOKUP($E21,'Country Indicator Data'!$B$4:$N$300,2,FALSE)&gt;I$3,5,IF(VLOOKUP($E21,'Country Indicator Data'!$B$4:$N$300,2,FALSE)&lt;I$4,0,5-(I$3-VLOOKUP($E21,'Country Indicator Data'!$B$4:$N$300,2,FALSE))/(I$3-I$4)*5)),1)))</f>
        <v>2.6</v>
      </c>
      <c r="J21" s="163">
        <f>IF(LEN(E21)&gt;3,(IF(VLOOKUP($C21,'Regional Crises'!$B$1:$R$66,8,FALSE)="x","x",ROUND(IF(VLOOKUP($C21,'Regional Crises'!$B$1:$R$66,8,FALSE)&gt;J$3,5,IF(VLOOKUP($C21,'Regional Crises'!$B$1:$R$66,8,FALSE)&lt;J$4,0,5-(J$3-VLOOKUP($C21,'Regional Crises'!$B$1:$R$66,8,FALSE))/(J$3-J$4)*5)),1))),IF(VLOOKUP($E21,'Country Indicator Data'!$B$4:$N$300,4,FALSE)="x","x",ROUND(IF(VLOOKUP($E21,'Country Indicator Data'!$B$4:$N$300,4,FALSE)&gt;J$3,5,IF(VLOOKUP($E21,'Country Indicator Data'!$B$4:$N$300,4,FALSE)&lt;J$4,0,5-(J$3-VLOOKUP($E21,'Country Indicator Data'!$B$4:$N$300,4,FALSE))/(J$3-J$4)*5)),1)))</f>
        <v>0.7</v>
      </c>
      <c r="K21" s="163">
        <f t="shared" si="1"/>
        <v>1.65</v>
      </c>
      <c r="L21" s="163">
        <f>IF(LEN(E21)&gt;3,(IF(VLOOKUP($C21,'Regional Crises'!$B$1:$R$66,10,FALSE)="x","x",ROUND(IF(VLOOKUP($C21,'Regional Crises'!$B$1:$R$66,10,FALSE)&gt;L$3,5,IF(VLOOKUP($C21,'Regional Crises'!$B$1:$R$66,10,FALSE)&lt;L$4,0,5-(L$3-VLOOKUP($C21,'Regional Crises'!$B$1:$R$66,10,FALSE))/(L$3-L$4)*5)),1))),IF(VLOOKUP($E21,'Country Indicator Data'!$B$4:$N$300,6,FALSE)="x","x",ROUND(IF(VLOOKUP($E21,'Country Indicator Data'!$B$4:$N$300,6,FALSE)&gt;L$3,5,IF(VLOOKUP($E21,'Country Indicator Data'!$B$4:$N$300,6,FALSE)&lt;L$4,0,5-(L$3-VLOOKUP($E21,'Country Indicator Data'!$B$4:$N$300,6,FALSE))/(L$3-L$4)*5)),1)))</f>
        <v>2.6</v>
      </c>
      <c r="M21" s="163">
        <f>IF(LEN(E21)&gt;3,(IF(VLOOKUP($C21,'Regional Crises'!$B$1:$R$66,11,FALSE)="x","x",ROUND(IF(VLOOKUP($C21,'Regional Crises'!$B$1:$R$66,11,FALSE)&gt;M$3,5,IF(VLOOKUP($C21,'Regional Crises'!$B$1:$R$66,11,FALSE)&lt;M$4,0,5-(M$3-VLOOKUP($C21,'Regional Crises'!$B$1:$R$66,11,FALSE))/(M$3-M$4)*5)),1))),IF(VLOOKUP($E21,'Country Indicator Data'!$B$4:$N$300,7,FALSE)="x","x",ROUND(IF(VLOOKUP($E21,'Country Indicator Data'!$B$4:$N$300,7,FALSE)&gt;M$3,5,IF(VLOOKUP($E21,'Country Indicator Data'!$B$4:$N$300,7,FALSE)&lt;M$4,0,5-(M$3-VLOOKUP($E21,'Country Indicator Data'!$B$4:$N$300,7,FALSE))/(M$3-M$4)*5)),1)))</f>
        <v>3.6</v>
      </c>
      <c r="N21" s="163">
        <f t="shared" si="2"/>
        <v>3.1</v>
      </c>
      <c r="O21" s="163">
        <f t="shared" si="3"/>
        <v>1.9166666666666667</v>
      </c>
      <c r="P21" s="163">
        <f>IF(LEN(E21)&gt;3,VLOOKUP(C21,'Regional Crises'!$B$1:$R$69,12,FALSE),VLOOKUP(E21,'Country Indicator Data'!$B$4:$I$300,8,FALSE))</f>
        <v>3</v>
      </c>
      <c r="Q21" s="163">
        <f>IF(LEN(E21)&gt;3,((IF(VLOOKUP($C21,'Regional Crises'!$B$1:$R$66,13,FALSE)="x","x",ROUND(IF(VLOOKUP($C21,'Regional Crises'!$B$1:$R$66,13,FALSE)&gt;Q$3,5,IF(VLOOKUP($C21,'Regional Crises'!$B$1:$R$66,13,FALSE)&lt;Q$4,0,5-(LOG(Q$3)-LOG(VLOOKUP($C21,'Regional Crises'!$B$1:$R$66,13,FALSE)))/(LOG(Q$3)-LOG(Q$4))*5)),1)))),(IF(VLOOKUP($E21,'Country Indicator Data'!$B$4:$N$300,9,FALSE)="x","x",ROUND(IF(VLOOKUP($E21,'Country Indicator Data'!$B$4:$N$300,9,FALSE)&gt;Q$3,5,IF(VLOOKUP($E21,'Country Indicator Data'!$B$4:$N$300,9,FALSE)&lt;Q$4,0,5-(LOG(Q$3)-LOG(VLOOKUP($E21,'Country Indicator Data'!$B$4:$N$300,9,FALSE)))/(LOG(Q$3)-LOG(Q$4))*5)),1))))</f>
        <v>2.4</v>
      </c>
      <c r="R21" s="163">
        <f t="shared" si="4"/>
        <v>2.7</v>
      </c>
      <c r="S21" s="163">
        <f>IF(LEN(E21)&gt;3,((IF(VLOOKUP($C21,'Regional Crises'!$B$1:$R$66,17,FALSE)="x","x",ROUND(IF(VLOOKUP($C21,'Regional Crises'!$B$1:$R$66,17,FALSE)&gt;S$3,0,IF(VLOOKUP($C21,'Regional Crises'!$B$1:$R$66,17,FALSE)&lt;S$4,5,(S$3-VLOOKUP($C21,'Regional Crises'!$B$1:$R$66,17,FALSE))/(S$3-S$4)*5)),1)))),(IF(VLOOKUP($E21,'Country Indicator Data'!$B$4:$N$300,13,FALSE)="x","x",ROUND(IF(VLOOKUP($E21,'Country Indicator Data'!$B$4:$N$300,13,FALSE)&gt;S$3,0,IF(VLOOKUP($E21,'Country Indicator Data'!$B$4:$N$300,13,FALSE)&lt;S$4,5,(S$3-VLOOKUP($E21,'Country Indicator Data'!$B$4:$N$300,13,FALSE))/(S$3-S$4)*5)),1))))</f>
        <v>3.3</v>
      </c>
      <c r="T21" s="163">
        <f>IF(LEN(E21)&gt;3,((IF(VLOOKUP($C21,'Regional Crises'!$B$1:$R$66,14,FALSE)="x","x",ROUND(IF(VLOOKUP($C21,'Regional Crises'!$B$1:$R$66,14,FALSE)&gt;T$3,0,IF(VLOOKUP($C21,'Regional Crises'!$B$1:$R$66,14,FALSE)&lt;T$4,5,(T$3-VLOOKUP($C21,'Regional Crises'!$B$1:$R$66,14,FALSE))/(T$3-T$4)*5)),1)))),(IF(VLOOKUP($E21,'Country Indicator Data'!$B$4:$N$300,10,FALSE)="x","x",ROUND(IF(VLOOKUP($E21,'Country Indicator Data'!$B$4:$N$300,10,FALSE)&gt;T$3,0,IF(VLOOKUP($E21,'Country Indicator Data'!$B$4:$N$300,10,FALSE)&lt;T$4,5,(T$3-VLOOKUP($E21,'Country Indicator Data'!$B$4:$N$300,10,FALSE))/(T$3-T$4)*5)),1))))</f>
        <v>2.7</v>
      </c>
      <c r="U21" s="163">
        <f>IF(LEN(E21)&gt;3,((IF(VLOOKUP($C21,'Regional Crises'!$B$1:$R$66,15,FALSE)="x","x",ROUND(IF(VLOOKUP($C21,'Regional Crises'!$B$1:$R$66,15,FALSE)&gt;U$3,0,IF(VLOOKUP($C21,'Regional Crises'!$B$1:$R$66,15,FALSE)&lt;U$4,5,(U$3-VLOOKUP($C21,'Regional Crises'!$B$1:$R$66,15,FALSE))/(U$3-U$4)*5)),1)))),(IF(VLOOKUP($E21,'Country Indicator Data'!$B$4:$N$300,11,FALSE)="x","x",ROUND(IF(VLOOKUP($E21,'Country Indicator Data'!$B$4:$N$300,11,FALSE)&gt;U$3,0,IF(VLOOKUP($E21,'Country Indicator Data'!$B$4:$N$300,11,FALSE)&lt;U$4,5,(U$3-VLOOKUP($E21,'Country Indicator Data'!$B$4:$N$300,11,FALSE))/(U$3-U$4)*5)),1))))</f>
        <v>1.3</v>
      </c>
      <c r="V21" s="163">
        <f>IF(LEN(E21)&gt;3,((IF(VLOOKUP($C21,'Regional Crises'!$B$1:$R$66,16,FALSE)="x","x",ROUND(IF(VLOOKUP($C21,'Regional Crises'!$B$1:$R$66,16,FALSE)&gt;V$3,0,IF(VLOOKUP($C21,'Regional Crises'!$B$1:$R$66,16,FALSE)&lt;V$4,5,(V$3-VLOOKUP($C21,'Regional Crises'!$B$1:$R$66,16,FALSE))/(V$3-V$4)*5)),1)))),(IF(VLOOKUP($E21,'Country Indicator Data'!$B$4:$N$300,12,FALSE)="x","x",ROUND(IF(VLOOKUP($E21,'Country Indicator Data'!$B$4:$N$300,12,FALSE)&gt;V$3,0,IF(VLOOKUP($E21,'Country Indicator Data'!$B$4:$N$300,12,FALSE)&lt;V$4,5,(V$3-VLOOKUP($E21,'Country Indicator Data'!$B$4:$N$300,12,FALSE))/(V$3-V$4)*5)),1))))</f>
        <v>1.3</v>
      </c>
      <c r="W21" s="163">
        <f t="shared" si="5"/>
        <v>2.2000000000000002</v>
      </c>
      <c r="X21" s="163">
        <f t="shared" si="6"/>
        <v>2.2999999999999998</v>
      </c>
      <c r="Y21" s="184">
        <f>IF('Core Indicators'!FC18="x","x",IF('Core Indicators'!FC18&gt;=5,5,IF('Core Indicators'!FC18&gt;=4,4,IF('Core Indicators'!FC18&gt;=3,3,IF('Core Indicators'!FC18&gt;=2,2,IF('Core Indicators'!FC18&gt;=1,1,0))))))</f>
        <v>1</v>
      </c>
      <c r="Z21" s="163">
        <f t="shared" si="7"/>
        <v>1</v>
      </c>
      <c r="AA21" s="184">
        <f>'Crisis Indicator Data'!Y18</f>
        <v>0</v>
      </c>
      <c r="AB21" s="184">
        <f>'Crisis Indicator Data'!Z18</f>
        <v>0</v>
      </c>
      <c r="AC21" s="184">
        <f>'Crisis Indicator Data'!AA18</f>
        <v>0</v>
      </c>
      <c r="AD21" s="184">
        <f>'Crisis Indicator Data'!AB18</f>
        <v>0</v>
      </c>
      <c r="AE21" s="184">
        <f t="shared" si="8"/>
        <v>0</v>
      </c>
      <c r="AF21" s="184">
        <f>'Crisis Indicator Data'!AC18</f>
        <v>0</v>
      </c>
      <c r="AG21" s="184">
        <f>'Crisis Indicator Data'!AD18</f>
        <v>0</v>
      </c>
      <c r="AH21" s="184">
        <f t="shared" si="9"/>
        <v>0</v>
      </c>
      <c r="AI21" s="184">
        <f>'Crisis Indicator Data'!AE18</f>
        <v>0</v>
      </c>
      <c r="AJ21" s="184">
        <f>'Crisis Indicator Data'!AF18</f>
        <v>0</v>
      </c>
      <c r="AK21" s="184">
        <f>'Crisis Indicator Data'!AG18</f>
        <v>3</v>
      </c>
      <c r="AL21" s="184">
        <f t="shared" si="10"/>
        <v>3</v>
      </c>
      <c r="AM21" s="163">
        <f t="shared" si="11"/>
        <v>1</v>
      </c>
      <c r="AN21" s="163">
        <f t="shared" si="12"/>
        <v>1</v>
      </c>
    </row>
    <row r="22" spans="1:40" ht="13.5" customHeight="1" x14ac:dyDescent="0.25">
      <c r="A22" s="169" t="str">
        <f>'Crisis Indicator Data'!A19</f>
        <v>Drought in the Amazonas</v>
      </c>
      <c r="B22" s="170" t="str">
        <f>'Crisis Indicator Data'!B19</f>
        <v>Drought</v>
      </c>
      <c r="C22" s="170" t="str">
        <f>'Crisis Indicator Data'!C19</f>
        <v>BRA004</v>
      </c>
      <c r="D22" s="170" t="str">
        <f>'Crisis Indicator Data'!D19</f>
        <v>Brazil</v>
      </c>
      <c r="E22" s="171" t="str">
        <f>'Crisis Indicator Data'!E19</f>
        <v>BRA</v>
      </c>
      <c r="F22" s="163">
        <f>IF(LEN(E22)&gt;3,(IF(VLOOKUP($C22,'Regional Crises'!$B$1:$R$66,7,FALSE)="x","x",ROUND(IF(VLOOKUP($C22,'Regional Crises'!$B$1:$R$66,7,FALSE)&gt;$F$3,5,IF(VLOOKUP($C22,'Regional Crises'!$B$1:$R$66,7,FALSE)&lt;F$4,0,($F$3-VLOOKUP($C22,'Regional Crises'!$B$1:$R$66,7,FALSE))/($F$3-$F$4)*5)),1))),IF(VLOOKUP($E22,'Country Indicator Data'!$B$4:$N$300,3,FALSE)="x","x",ROUND(IF(VLOOKUP($E22,'Country Indicator Data'!$B$4:$N$300,3,FALSE)&gt;$F$3,5,IF(VLOOKUP($E22,'Country Indicator Data'!$B$4:$N$300,3,FALSE)&lt;$F$4,0,($F$3-VLOOKUP($E22,'Country Indicator Data'!$B$4:$N$300,3,FALSE))/($F$3-$F$4)*5)),1)))</f>
        <v>0.7</v>
      </c>
      <c r="G22" s="163">
        <f>IF(LEN(E22)&gt;3,(IF(VLOOKUP($C22,'Regional Crises'!$B$1:$R$66,9,FALSE)="x","x",ROUND(IF(VLOOKUP($C22,'Regional Crises'!$B$1:$R$66,9,FALSE)&gt;G$3,5,IF(VLOOKUP($C22,'Regional Crises'!$B$1:$R$66,9,FALSE)&lt;G$4,0,(G$3-VLOOKUP($C22,'Regional Crises'!$B$1:$R$66,9,FALSE))/(G$3-G$4)*5)),1))),IF(VLOOKUP($E22,'Country Indicator Data'!$B$4:$N$300,5,FALSE)="x","x",ROUND(IF(VLOOKUP($E22,'Country Indicator Data'!$B$4:$N$300,5,FALSE)&gt;G$3,5,IF(VLOOKUP($E22,'Country Indicator Data'!$B$4:$N$300,5,FALSE)&lt;G$4,0,(G$3-VLOOKUP($E22,'Country Indicator Data'!$B$4:$N$300,5,FALSE))/(G$3-G$4)*5)),1)))</f>
        <v>1.3</v>
      </c>
      <c r="H22" s="163">
        <f t="shared" si="0"/>
        <v>1</v>
      </c>
      <c r="I22" s="163">
        <f>IF(LEN(E22)&gt;3,(IF(VLOOKUP($C22,'Regional Crises'!$B$1:$R$66,6,FALSE)="x","x",ROUND(IF(VLOOKUP($C22,'Regional Crises'!$B$1:$R$66,6,FALSE)&gt;I$3,5,IF(VLOOKUP($C22,'Regional Crises'!$B$1:$R$66,6,FALSE)&lt;I$4,0,5-(I$3-VLOOKUP($C22,'Regional Crises'!$B$1:$R$66,6,FALSE))/(I$3-I$4)*5)),1))),IF(VLOOKUP($E22,'Country Indicator Data'!$B$4:$N$300,2,FALSE)="x","x",ROUND(IF(VLOOKUP($E22,'Country Indicator Data'!$B$4:$N$300,2,FALSE)&gt;I$3,5,IF(VLOOKUP($E22,'Country Indicator Data'!$B$4:$N$300,2,FALSE)&lt;I$4,0,5-(I$3-VLOOKUP($E22,'Country Indicator Data'!$B$4:$N$300,2,FALSE))/(I$3-I$4)*5)),1)))</f>
        <v>2.6</v>
      </c>
      <c r="J22" s="163">
        <f>IF(LEN(E22)&gt;3,(IF(VLOOKUP($C22,'Regional Crises'!$B$1:$R$66,8,FALSE)="x","x",ROUND(IF(VLOOKUP($C22,'Regional Crises'!$B$1:$R$66,8,FALSE)&gt;J$3,5,IF(VLOOKUP($C22,'Regional Crises'!$B$1:$R$66,8,FALSE)&lt;J$4,0,5-(J$3-VLOOKUP($C22,'Regional Crises'!$B$1:$R$66,8,FALSE))/(J$3-J$4)*5)),1))),IF(VLOOKUP($E22,'Country Indicator Data'!$B$4:$N$300,4,FALSE)="x","x",ROUND(IF(VLOOKUP($E22,'Country Indicator Data'!$B$4:$N$300,4,FALSE)&gt;J$3,5,IF(VLOOKUP($E22,'Country Indicator Data'!$B$4:$N$300,4,FALSE)&lt;J$4,0,5-(J$3-VLOOKUP($E22,'Country Indicator Data'!$B$4:$N$300,4,FALSE))/(J$3-J$4)*5)),1)))</f>
        <v>0.7</v>
      </c>
      <c r="K22" s="163">
        <f t="shared" si="1"/>
        <v>1.65</v>
      </c>
      <c r="L22" s="163">
        <f>IF(LEN(E22)&gt;3,(IF(VLOOKUP($C22,'Regional Crises'!$B$1:$R$66,10,FALSE)="x","x",ROUND(IF(VLOOKUP($C22,'Regional Crises'!$B$1:$R$66,10,FALSE)&gt;L$3,5,IF(VLOOKUP($C22,'Regional Crises'!$B$1:$R$66,10,FALSE)&lt;L$4,0,5-(L$3-VLOOKUP($C22,'Regional Crises'!$B$1:$R$66,10,FALSE))/(L$3-L$4)*5)),1))),IF(VLOOKUP($E22,'Country Indicator Data'!$B$4:$N$300,6,FALSE)="x","x",ROUND(IF(VLOOKUP($E22,'Country Indicator Data'!$B$4:$N$300,6,FALSE)&gt;L$3,5,IF(VLOOKUP($E22,'Country Indicator Data'!$B$4:$N$300,6,FALSE)&lt;L$4,0,5-(L$3-VLOOKUP($E22,'Country Indicator Data'!$B$4:$N$300,6,FALSE))/(L$3-L$4)*5)),1)))</f>
        <v>2.6</v>
      </c>
      <c r="M22" s="163">
        <f>IF(LEN(E22)&gt;3,(IF(VLOOKUP($C22,'Regional Crises'!$B$1:$R$66,11,FALSE)="x","x",ROUND(IF(VLOOKUP($C22,'Regional Crises'!$B$1:$R$66,11,FALSE)&gt;M$3,5,IF(VLOOKUP($C22,'Regional Crises'!$B$1:$R$66,11,FALSE)&lt;M$4,0,5-(M$3-VLOOKUP($C22,'Regional Crises'!$B$1:$R$66,11,FALSE))/(M$3-M$4)*5)),1))),IF(VLOOKUP($E22,'Country Indicator Data'!$B$4:$N$300,7,FALSE)="x","x",ROUND(IF(VLOOKUP($E22,'Country Indicator Data'!$B$4:$N$300,7,FALSE)&gt;M$3,5,IF(VLOOKUP($E22,'Country Indicator Data'!$B$4:$N$300,7,FALSE)&lt;M$4,0,5-(M$3-VLOOKUP($E22,'Country Indicator Data'!$B$4:$N$300,7,FALSE))/(M$3-M$4)*5)),1)))</f>
        <v>3.6</v>
      </c>
      <c r="N22" s="163">
        <f t="shared" si="2"/>
        <v>3.1</v>
      </c>
      <c r="O22" s="163">
        <f t="shared" si="3"/>
        <v>1.9166666666666667</v>
      </c>
      <c r="P22" s="163">
        <f>IF(LEN(E22)&gt;3,VLOOKUP(C22,'Regional Crises'!$B$1:$R$69,12,FALSE),VLOOKUP(E22,'Country Indicator Data'!$B$4:$I$300,8,FALSE))</f>
        <v>3</v>
      </c>
      <c r="Q22" s="163">
        <f>IF(LEN(E22)&gt;3,((IF(VLOOKUP($C22,'Regional Crises'!$B$1:$R$66,13,FALSE)="x","x",ROUND(IF(VLOOKUP($C22,'Regional Crises'!$B$1:$R$66,13,FALSE)&gt;Q$3,5,IF(VLOOKUP($C22,'Regional Crises'!$B$1:$R$66,13,FALSE)&lt;Q$4,0,5-(LOG(Q$3)-LOG(VLOOKUP($C22,'Regional Crises'!$B$1:$R$66,13,FALSE)))/(LOG(Q$3)-LOG(Q$4))*5)),1)))),(IF(VLOOKUP($E22,'Country Indicator Data'!$B$4:$N$300,9,FALSE)="x","x",ROUND(IF(VLOOKUP($E22,'Country Indicator Data'!$B$4:$N$300,9,FALSE)&gt;Q$3,5,IF(VLOOKUP($E22,'Country Indicator Data'!$B$4:$N$300,9,FALSE)&lt;Q$4,0,5-(LOG(Q$3)-LOG(VLOOKUP($E22,'Country Indicator Data'!$B$4:$N$300,9,FALSE)))/(LOG(Q$3)-LOG(Q$4))*5)),1))))</f>
        <v>2.4</v>
      </c>
      <c r="R22" s="163">
        <f t="shared" si="4"/>
        <v>2.7</v>
      </c>
      <c r="S22" s="163">
        <f>IF(LEN(E22)&gt;3,((IF(VLOOKUP($C22,'Regional Crises'!$B$1:$R$66,17,FALSE)="x","x",ROUND(IF(VLOOKUP($C22,'Regional Crises'!$B$1:$R$66,17,FALSE)&gt;S$3,0,IF(VLOOKUP($C22,'Regional Crises'!$B$1:$R$66,17,FALSE)&lt;S$4,5,(S$3-VLOOKUP($C22,'Regional Crises'!$B$1:$R$66,17,FALSE))/(S$3-S$4)*5)),1)))),(IF(VLOOKUP($E22,'Country Indicator Data'!$B$4:$N$300,13,FALSE)="x","x",ROUND(IF(VLOOKUP($E22,'Country Indicator Data'!$B$4:$N$300,13,FALSE)&gt;S$3,0,IF(VLOOKUP($E22,'Country Indicator Data'!$B$4:$N$300,13,FALSE)&lt;S$4,5,(S$3-VLOOKUP($E22,'Country Indicator Data'!$B$4:$N$300,13,FALSE))/(S$3-S$4)*5)),1))))</f>
        <v>3.3</v>
      </c>
      <c r="T22" s="163">
        <f>IF(LEN(E22)&gt;3,((IF(VLOOKUP($C22,'Regional Crises'!$B$1:$R$66,14,FALSE)="x","x",ROUND(IF(VLOOKUP($C22,'Regional Crises'!$B$1:$R$66,14,FALSE)&gt;T$3,0,IF(VLOOKUP($C22,'Regional Crises'!$B$1:$R$66,14,FALSE)&lt;T$4,5,(T$3-VLOOKUP($C22,'Regional Crises'!$B$1:$R$66,14,FALSE))/(T$3-T$4)*5)),1)))),(IF(VLOOKUP($E22,'Country Indicator Data'!$B$4:$N$300,10,FALSE)="x","x",ROUND(IF(VLOOKUP($E22,'Country Indicator Data'!$B$4:$N$300,10,FALSE)&gt;T$3,0,IF(VLOOKUP($E22,'Country Indicator Data'!$B$4:$N$300,10,FALSE)&lt;T$4,5,(T$3-VLOOKUP($E22,'Country Indicator Data'!$B$4:$N$300,10,FALSE))/(T$3-T$4)*5)),1))))</f>
        <v>2.7</v>
      </c>
      <c r="U22" s="163">
        <f>IF(LEN(E22)&gt;3,((IF(VLOOKUP($C22,'Regional Crises'!$B$1:$R$66,15,FALSE)="x","x",ROUND(IF(VLOOKUP($C22,'Regional Crises'!$B$1:$R$66,15,FALSE)&gt;U$3,0,IF(VLOOKUP($C22,'Regional Crises'!$B$1:$R$66,15,FALSE)&lt;U$4,5,(U$3-VLOOKUP($C22,'Regional Crises'!$B$1:$R$66,15,FALSE))/(U$3-U$4)*5)),1)))),(IF(VLOOKUP($E22,'Country Indicator Data'!$B$4:$N$300,11,FALSE)="x","x",ROUND(IF(VLOOKUP($E22,'Country Indicator Data'!$B$4:$N$300,11,FALSE)&gt;U$3,0,IF(VLOOKUP($E22,'Country Indicator Data'!$B$4:$N$300,11,FALSE)&lt;U$4,5,(U$3-VLOOKUP($E22,'Country Indicator Data'!$B$4:$N$300,11,FALSE))/(U$3-U$4)*5)),1))))</f>
        <v>1.3</v>
      </c>
      <c r="V22" s="163">
        <f>IF(LEN(E22)&gt;3,((IF(VLOOKUP($C22,'Regional Crises'!$B$1:$R$66,16,FALSE)="x","x",ROUND(IF(VLOOKUP($C22,'Regional Crises'!$B$1:$R$66,16,FALSE)&gt;V$3,0,IF(VLOOKUP($C22,'Regional Crises'!$B$1:$R$66,16,FALSE)&lt;V$4,5,(V$3-VLOOKUP($C22,'Regional Crises'!$B$1:$R$66,16,FALSE))/(V$3-V$4)*5)),1)))),(IF(VLOOKUP($E22,'Country Indicator Data'!$B$4:$N$300,12,FALSE)="x","x",ROUND(IF(VLOOKUP($E22,'Country Indicator Data'!$B$4:$N$300,12,FALSE)&gt;V$3,0,IF(VLOOKUP($E22,'Country Indicator Data'!$B$4:$N$300,12,FALSE)&lt;V$4,5,(V$3-VLOOKUP($E22,'Country Indicator Data'!$B$4:$N$300,12,FALSE))/(V$3-V$4)*5)),1))))</f>
        <v>1.3</v>
      </c>
      <c r="W22" s="163">
        <f t="shared" si="5"/>
        <v>2.2000000000000002</v>
      </c>
      <c r="X22" s="163">
        <f t="shared" si="6"/>
        <v>2.2999999999999998</v>
      </c>
      <c r="Y22" s="184">
        <f>IF('Core Indicators'!FC19="x","x",IF('Core Indicators'!FC19&gt;=5,5,IF('Core Indicators'!FC19&gt;=4,4,IF('Core Indicators'!FC19&gt;=3,3,IF('Core Indicators'!FC19&gt;=2,2,IF('Core Indicators'!FC19&gt;=1,1,0))))))</f>
        <v>1</v>
      </c>
      <c r="Z22" s="163">
        <f t="shared" si="7"/>
        <v>1</v>
      </c>
      <c r="AA22" s="184">
        <f>'Crisis Indicator Data'!Y19</f>
        <v>0</v>
      </c>
      <c r="AB22" s="184">
        <f>'Crisis Indicator Data'!Z19</f>
        <v>0</v>
      </c>
      <c r="AC22" s="184">
        <f>'Crisis Indicator Data'!AA19</f>
        <v>0</v>
      </c>
      <c r="AD22" s="184">
        <f>'Crisis Indicator Data'!AB19</f>
        <v>0</v>
      </c>
      <c r="AE22" s="184">
        <f t="shared" si="8"/>
        <v>0</v>
      </c>
      <c r="AF22" s="184">
        <f>'Crisis Indicator Data'!AC19</f>
        <v>0</v>
      </c>
      <c r="AG22" s="184">
        <f>'Crisis Indicator Data'!AD19</f>
        <v>0</v>
      </c>
      <c r="AH22" s="184">
        <f t="shared" si="9"/>
        <v>0</v>
      </c>
      <c r="AI22" s="184">
        <f>'Crisis Indicator Data'!AE19</f>
        <v>0</v>
      </c>
      <c r="AJ22" s="184">
        <f>'Crisis Indicator Data'!AF19</f>
        <v>0</v>
      </c>
      <c r="AK22" s="184">
        <f>'Crisis Indicator Data'!AG19</f>
        <v>1</v>
      </c>
      <c r="AL22" s="184">
        <f t="shared" si="10"/>
        <v>1</v>
      </c>
      <c r="AM22" s="163">
        <f t="shared" si="11"/>
        <v>0</v>
      </c>
      <c r="AN22" s="163">
        <f t="shared" si="12"/>
        <v>0.5</v>
      </c>
    </row>
    <row r="23" spans="1:40" ht="13.5" customHeight="1" x14ac:dyDescent="0.25">
      <c r="A23" s="169" t="str">
        <f>'Crisis Indicator Data'!A20</f>
        <v>Complex crisis in CAR</v>
      </c>
      <c r="B23" s="170" t="str">
        <f>'Crisis Indicator Data'!B20</f>
        <v>Conflict,Displacement</v>
      </c>
      <c r="C23" s="170" t="str">
        <f>'Crisis Indicator Data'!C20</f>
        <v>CAF001</v>
      </c>
      <c r="D23" s="170" t="str">
        <f>'Crisis Indicator Data'!D20</f>
        <v>CAR</v>
      </c>
      <c r="E23" s="171" t="str">
        <f>'Crisis Indicator Data'!E20</f>
        <v>CAF</v>
      </c>
      <c r="F23" s="163">
        <f>IF(LEN(E23)&gt;3,(IF(VLOOKUP($C23,'Regional Crises'!$B$1:$R$66,7,FALSE)="x","x",ROUND(IF(VLOOKUP($C23,'Regional Crises'!$B$1:$R$66,7,FALSE)&gt;$F$3,5,IF(VLOOKUP($C23,'Regional Crises'!$B$1:$R$66,7,FALSE)&lt;F$4,0,($F$3-VLOOKUP($C23,'Regional Crises'!$B$1:$R$66,7,FALSE))/($F$3-$F$4)*5)),1))),IF(VLOOKUP($E23,'Country Indicator Data'!$B$4:$N$300,3,FALSE)="x","x",ROUND(IF(VLOOKUP($E23,'Country Indicator Data'!$B$4:$N$300,3,FALSE)&gt;$F$3,5,IF(VLOOKUP($E23,'Country Indicator Data'!$B$4:$N$300,3,FALSE)&lt;$F$4,0,($F$3-VLOOKUP($E23,'Country Indicator Data'!$B$4:$N$300,3,FALSE))/($F$3-$F$4)*5)),1)))</f>
        <v>3.6</v>
      </c>
      <c r="G23" s="163">
        <f>IF(LEN(E23)&gt;3,(IF(VLOOKUP($C23,'Regional Crises'!$B$1:$R$66,9,FALSE)="x","x",ROUND(IF(VLOOKUP($C23,'Regional Crises'!$B$1:$R$66,9,FALSE)&gt;G$3,5,IF(VLOOKUP($C23,'Regional Crises'!$B$1:$R$66,9,FALSE)&lt;G$4,0,(G$3-VLOOKUP($C23,'Regional Crises'!$B$1:$R$66,9,FALSE))/(G$3-G$4)*5)),1))),IF(VLOOKUP($E23,'Country Indicator Data'!$B$4:$N$300,5,FALSE)="x","x",ROUND(IF(VLOOKUP($E23,'Country Indicator Data'!$B$4:$N$300,5,FALSE)&gt;G$3,5,IF(VLOOKUP($E23,'Country Indicator Data'!$B$4:$N$300,5,FALSE)&lt;G$4,0,(G$3-VLOOKUP($E23,'Country Indicator Data'!$B$4:$N$300,5,FALSE))/(G$3-G$4)*5)),1)))</f>
        <v>3.2</v>
      </c>
      <c r="H23" s="163">
        <f t="shared" si="0"/>
        <v>3.4000000000000004</v>
      </c>
      <c r="I23" s="163">
        <f>IF(LEN(E23)&gt;3,(IF(VLOOKUP($C23,'Regional Crises'!$B$1:$R$66,6,FALSE)="x","x",ROUND(IF(VLOOKUP($C23,'Regional Crises'!$B$1:$R$66,6,FALSE)&gt;I$3,5,IF(VLOOKUP($C23,'Regional Crises'!$B$1:$R$66,6,FALSE)&lt;I$4,0,5-(I$3-VLOOKUP($C23,'Regional Crises'!$B$1:$R$66,6,FALSE))/(I$3-I$4)*5)),1))),IF(VLOOKUP($E23,'Country Indicator Data'!$B$4:$N$300,2,FALSE)="x","x",ROUND(IF(VLOOKUP($E23,'Country Indicator Data'!$B$4:$N$300,2,FALSE)&gt;I$3,5,IF(VLOOKUP($E23,'Country Indicator Data'!$B$4:$N$300,2,FALSE)&lt;I$4,0,5-(I$3-VLOOKUP($E23,'Country Indicator Data'!$B$4:$N$300,2,FALSE))/(I$3-I$4)*5)),1)))</f>
        <v>4.4000000000000004</v>
      </c>
      <c r="J23" s="163">
        <f>IF(LEN(E23)&gt;3,(IF(VLOOKUP($C23,'Regional Crises'!$B$1:$R$66,8,FALSE)="x","x",ROUND(IF(VLOOKUP($C23,'Regional Crises'!$B$1:$R$66,8,FALSE)&gt;J$3,5,IF(VLOOKUP($C23,'Regional Crises'!$B$1:$R$66,8,FALSE)&lt;J$4,0,5-(J$3-VLOOKUP($C23,'Regional Crises'!$B$1:$R$66,8,FALSE))/(J$3-J$4)*5)),1))),IF(VLOOKUP($E23,'Country Indicator Data'!$B$4:$N$300,4,FALSE)="x","x",ROUND(IF(VLOOKUP($E23,'Country Indicator Data'!$B$4:$N$300,4,FALSE)&gt;J$3,5,IF(VLOOKUP($E23,'Country Indicator Data'!$B$4:$N$300,4,FALSE)&lt;J$4,0,5-(J$3-VLOOKUP($E23,'Country Indicator Data'!$B$4:$N$300,4,FALSE))/(J$3-J$4)*5)),1)))</f>
        <v>1.8</v>
      </c>
      <c r="K23" s="163">
        <f t="shared" si="1"/>
        <v>3.1</v>
      </c>
      <c r="L23" s="163">
        <f>IF(LEN(E23)&gt;3,(IF(VLOOKUP($C23,'Regional Crises'!$B$1:$R$66,10,FALSE)="x","x",ROUND(IF(VLOOKUP($C23,'Regional Crises'!$B$1:$R$66,10,FALSE)&gt;L$3,5,IF(VLOOKUP($C23,'Regional Crises'!$B$1:$R$66,10,FALSE)&lt;L$4,0,5-(L$3-VLOOKUP($C23,'Regional Crises'!$B$1:$R$66,10,FALSE))/(L$3-L$4)*5)),1))),IF(VLOOKUP($E23,'Country Indicator Data'!$B$4:$N$300,6,FALSE)="x","x",ROUND(IF(VLOOKUP($E23,'Country Indicator Data'!$B$4:$N$300,6,FALSE)&gt;L$3,5,IF(VLOOKUP($E23,'Country Indicator Data'!$B$4:$N$300,6,FALSE)&lt;L$4,0,5-(L$3-VLOOKUP($E23,'Country Indicator Data'!$B$4:$N$300,6,FALSE))/(L$3-L$4)*5)),1)))</f>
        <v>4.5</v>
      </c>
      <c r="M23" s="163">
        <f>IF(LEN(E23)&gt;3,(IF(VLOOKUP($C23,'Regional Crises'!$B$1:$R$66,11,FALSE)="x","x",ROUND(IF(VLOOKUP($C23,'Regional Crises'!$B$1:$R$66,11,FALSE)&gt;M$3,5,IF(VLOOKUP($C23,'Regional Crises'!$B$1:$R$66,11,FALSE)&lt;M$4,0,5-(M$3-VLOOKUP($C23,'Regional Crises'!$B$1:$R$66,11,FALSE))/(M$3-M$4)*5)),1))),IF(VLOOKUP($E23,'Country Indicator Data'!$B$4:$N$300,7,FALSE)="x","x",ROUND(IF(VLOOKUP($E23,'Country Indicator Data'!$B$4:$N$300,7,FALSE)&gt;M$3,5,IF(VLOOKUP($E23,'Country Indicator Data'!$B$4:$N$300,7,FALSE)&lt;M$4,0,5-(M$3-VLOOKUP($E23,'Country Indicator Data'!$B$4:$N$300,7,FALSE))/(M$3-M$4)*5)),1)))</f>
        <v>3.9</v>
      </c>
      <c r="N23" s="163">
        <f t="shared" si="2"/>
        <v>4.2</v>
      </c>
      <c r="O23" s="163">
        <f t="shared" si="3"/>
        <v>3.5666666666666664</v>
      </c>
      <c r="P23" s="163">
        <f>IF(LEN(E23)&gt;3,VLOOKUP(C23,'Regional Crises'!$B$1:$R$69,12,FALSE),VLOOKUP(E23,'Country Indicator Data'!$B$4:$I$300,8,FALSE))</f>
        <v>5</v>
      </c>
      <c r="Q23" s="163">
        <f>IF(LEN(E23)&gt;3,((IF(VLOOKUP($C23,'Regional Crises'!$B$1:$R$66,13,FALSE)="x","x",ROUND(IF(VLOOKUP($C23,'Regional Crises'!$B$1:$R$66,13,FALSE)&gt;Q$3,5,IF(VLOOKUP($C23,'Regional Crises'!$B$1:$R$66,13,FALSE)&lt;Q$4,0,5-(LOG(Q$3)-LOG(VLOOKUP($C23,'Regional Crises'!$B$1:$R$66,13,FALSE)))/(LOG(Q$3)-LOG(Q$4))*5)),1)))),(IF(VLOOKUP($E23,'Country Indicator Data'!$B$4:$N$300,9,FALSE)="x","x",ROUND(IF(VLOOKUP($E23,'Country Indicator Data'!$B$4:$N$300,9,FALSE)&gt;Q$3,5,IF(VLOOKUP($E23,'Country Indicator Data'!$B$4:$N$300,9,FALSE)&lt;Q$4,0,5-(LOG(Q$3)-LOG(VLOOKUP($E23,'Country Indicator Data'!$B$4:$N$300,9,FALSE)))/(LOG(Q$3)-LOG(Q$4))*5)),1))))</f>
        <v>3.5</v>
      </c>
      <c r="R23" s="163">
        <f t="shared" si="4"/>
        <v>4.25</v>
      </c>
      <c r="S23" s="163">
        <f>IF(LEN(E23)&gt;3,((IF(VLOOKUP($C23,'Regional Crises'!$B$1:$R$66,17,FALSE)="x","x",ROUND(IF(VLOOKUP($C23,'Regional Crises'!$B$1:$R$66,17,FALSE)&gt;S$3,0,IF(VLOOKUP($C23,'Regional Crises'!$B$1:$R$66,17,FALSE)&lt;S$4,5,(S$3-VLOOKUP($C23,'Regional Crises'!$B$1:$R$66,17,FALSE))/(S$3-S$4)*5)),1)))),(IF(VLOOKUP($E23,'Country Indicator Data'!$B$4:$N$300,13,FALSE)="x","x",ROUND(IF(VLOOKUP($E23,'Country Indicator Data'!$B$4:$N$300,13,FALSE)&gt;S$3,0,IF(VLOOKUP($E23,'Country Indicator Data'!$B$4:$N$300,13,FALSE)&lt;S$4,5,(S$3-VLOOKUP($E23,'Country Indicator Data'!$B$4:$N$300,13,FALSE))/(S$3-S$4)*5)),1))))</f>
        <v>3.8</v>
      </c>
      <c r="T23" s="163">
        <f>IF(LEN(E23)&gt;3,((IF(VLOOKUP($C23,'Regional Crises'!$B$1:$R$66,14,FALSE)="x","x",ROUND(IF(VLOOKUP($C23,'Regional Crises'!$B$1:$R$66,14,FALSE)&gt;T$3,0,IF(VLOOKUP($C23,'Regional Crises'!$B$1:$R$66,14,FALSE)&lt;T$4,5,(T$3-VLOOKUP($C23,'Regional Crises'!$B$1:$R$66,14,FALSE))/(T$3-T$4)*5)),1)))),(IF(VLOOKUP($E23,'Country Indicator Data'!$B$4:$N$300,10,FALSE)="x","x",ROUND(IF(VLOOKUP($E23,'Country Indicator Data'!$B$4:$N$300,10,FALSE)&gt;T$3,0,IF(VLOOKUP($E23,'Country Indicator Data'!$B$4:$N$300,10,FALSE)&lt;T$4,5,(T$3-VLOOKUP($E23,'Country Indicator Data'!$B$4:$N$300,10,FALSE))/(T$3-T$4)*5)),1))))</f>
        <v>4.2</v>
      </c>
      <c r="U23" s="163">
        <f>IF(LEN(E23)&gt;3,((IF(VLOOKUP($C23,'Regional Crises'!$B$1:$R$66,15,FALSE)="x","x",ROUND(IF(VLOOKUP($C23,'Regional Crises'!$B$1:$R$66,15,FALSE)&gt;U$3,0,IF(VLOOKUP($C23,'Regional Crises'!$B$1:$R$66,15,FALSE)&lt;U$4,5,(U$3-VLOOKUP($C23,'Regional Crises'!$B$1:$R$66,15,FALSE))/(U$3-U$4)*5)),1)))),(IF(VLOOKUP($E23,'Country Indicator Data'!$B$4:$N$300,11,FALSE)="x","x",ROUND(IF(VLOOKUP($E23,'Country Indicator Data'!$B$4:$N$300,11,FALSE)&gt;U$3,0,IF(VLOOKUP($E23,'Country Indicator Data'!$B$4:$N$300,11,FALSE)&lt;U$4,5,(U$3-VLOOKUP($E23,'Country Indicator Data'!$B$4:$N$300,11,FALSE))/(U$3-U$4)*5)),1))))</f>
        <v>3.4</v>
      </c>
      <c r="V23" s="163">
        <f>IF(LEN(E23)&gt;3,((IF(VLOOKUP($C23,'Regional Crises'!$B$1:$R$66,16,FALSE)="x","x",ROUND(IF(VLOOKUP($C23,'Regional Crises'!$B$1:$R$66,16,FALSE)&gt;V$3,0,IF(VLOOKUP($C23,'Regional Crises'!$B$1:$R$66,16,FALSE)&lt;V$4,5,(V$3-VLOOKUP($C23,'Regional Crises'!$B$1:$R$66,16,FALSE))/(V$3-V$4)*5)),1)))),(IF(VLOOKUP($E23,'Country Indicator Data'!$B$4:$N$300,12,FALSE)="x","x",ROUND(IF(VLOOKUP($E23,'Country Indicator Data'!$B$4:$N$300,12,FALSE)&gt;V$3,0,IF(VLOOKUP($E23,'Country Indicator Data'!$B$4:$N$300,12,FALSE)&lt;V$4,5,(V$3-VLOOKUP($E23,'Country Indicator Data'!$B$4:$N$300,12,FALSE))/(V$3-V$4)*5)),1))))</f>
        <v>4.5</v>
      </c>
      <c r="W23" s="163">
        <f t="shared" si="5"/>
        <v>4</v>
      </c>
      <c r="X23" s="163">
        <f t="shared" si="6"/>
        <v>3.9</v>
      </c>
      <c r="Y23" s="184">
        <f>IF('Core Indicators'!FC20="x","x",IF('Core Indicators'!FC20&gt;=5,5,IF('Core Indicators'!FC20&gt;=4,4,IF('Core Indicators'!FC20&gt;=3,3,IF('Core Indicators'!FC20&gt;=2,2,IF('Core Indicators'!FC20&gt;=1,1,0))))))</f>
        <v>5</v>
      </c>
      <c r="Z23" s="163">
        <f t="shared" si="7"/>
        <v>5</v>
      </c>
      <c r="AA23" s="184">
        <f>'Crisis Indicator Data'!Y20</f>
        <v>1</v>
      </c>
      <c r="AB23" s="184">
        <f>'Crisis Indicator Data'!Z20</f>
        <v>3</v>
      </c>
      <c r="AC23" s="184">
        <f>'Crisis Indicator Data'!AA20</f>
        <v>2</v>
      </c>
      <c r="AD23" s="184">
        <f>'Crisis Indicator Data'!AB20</f>
        <v>3</v>
      </c>
      <c r="AE23" s="184">
        <f t="shared" si="8"/>
        <v>4</v>
      </c>
      <c r="AF23" s="184">
        <f>'Crisis Indicator Data'!AC20</f>
        <v>0</v>
      </c>
      <c r="AG23" s="184">
        <f>'Crisis Indicator Data'!AD20</f>
        <v>2</v>
      </c>
      <c r="AH23" s="184">
        <f t="shared" si="9"/>
        <v>2</v>
      </c>
      <c r="AI23" s="184">
        <f>'Crisis Indicator Data'!AE20</f>
        <v>3</v>
      </c>
      <c r="AJ23" s="184">
        <f>'Crisis Indicator Data'!AF20</f>
        <v>1</v>
      </c>
      <c r="AK23" s="184">
        <f>'Crisis Indicator Data'!AG20</f>
        <v>3</v>
      </c>
      <c r="AL23" s="184">
        <f t="shared" si="10"/>
        <v>5</v>
      </c>
      <c r="AM23" s="163">
        <f t="shared" si="11"/>
        <v>4</v>
      </c>
      <c r="AN23" s="163">
        <f t="shared" si="12"/>
        <v>4.5</v>
      </c>
    </row>
    <row r="24" spans="1:40" ht="13.5" customHeight="1" x14ac:dyDescent="0.25">
      <c r="A24" s="169" t="str">
        <f>'Crisis Indicator Data'!A21</f>
        <v>Venezuela displacement in Chile</v>
      </c>
      <c r="B24" s="170" t="str">
        <f>'Crisis Indicator Data'!B21</f>
        <v>Displacement</v>
      </c>
      <c r="C24" s="170" t="str">
        <f>'Crisis Indicator Data'!C21</f>
        <v>CHL002</v>
      </c>
      <c r="D24" s="170" t="str">
        <f>'Crisis Indicator Data'!D21</f>
        <v>Chile</v>
      </c>
      <c r="E24" s="171" t="str">
        <f>'Crisis Indicator Data'!E21</f>
        <v>CHL</v>
      </c>
      <c r="F24" s="163">
        <f>IF(LEN(E24)&gt;3,(IF(VLOOKUP($C24,'Regional Crises'!$B$1:$R$66,7,FALSE)="x","x",ROUND(IF(VLOOKUP($C24,'Regional Crises'!$B$1:$R$66,7,FALSE)&gt;$F$3,5,IF(VLOOKUP($C24,'Regional Crises'!$B$1:$R$66,7,FALSE)&lt;F$4,0,($F$3-VLOOKUP($C24,'Regional Crises'!$B$1:$R$66,7,FALSE))/($F$3-$F$4)*5)),1))),IF(VLOOKUP($E24,'Country Indicator Data'!$B$4:$N$300,3,FALSE)="x","x",ROUND(IF(VLOOKUP($E24,'Country Indicator Data'!$B$4:$N$300,3,FALSE)&gt;$F$3,5,IF(VLOOKUP($E24,'Country Indicator Data'!$B$4:$N$300,3,FALSE)&lt;$F$4,0,($F$3-VLOOKUP($E24,'Country Indicator Data'!$B$4:$N$300,3,FALSE))/($F$3-$F$4)*5)),1)))</f>
        <v>0.7</v>
      </c>
      <c r="G24" s="163">
        <f>IF(LEN(E24)&gt;3,(IF(VLOOKUP($C24,'Regional Crises'!$B$1:$R$66,9,FALSE)="x","x",ROUND(IF(VLOOKUP($C24,'Regional Crises'!$B$1:$R$66,9,FALSE)&gt;G$3,5,IF(VLOOKUP($C24,'Regional Crises'!$B$1:$R$66,9,FALSE)&lt;G$4,0,(G$3-VLOOKUP($C24,'Regional Crises'!$B$1:$R$66,9,FALSE))/(G$3-G$4)*5)),1))),IF(VLOOKUP($E24,'Country Indicator Data'!$B$4:$N$300,5,FALSE)="x","x",ROUND(IF(VLOOKUP($E24,'Country Indicator Data'!$B$4:$N$300,5,FALSE)&gt;G$3,5,IF(VLOOKUP($E24,'Country Indicator Data'!$B$4:$N$300,5,FALSE)&lt;G$4,0,(G$3-VLOOKUP($E24,'Country Indicator Data'!$B$4:$N$300,5,FALSE))/(G$3-G$4)*5)),1)))</f>
        <v>0.4</v>
      </c>
      <c r="H24" s="163">
        <f t="shared" si="0"/>
        <v>0.55000000000000004</v>
      </c>
      <c r="I24" s="163">
        <f>IF(LEN(E24)&gt;3,(IF(VLOOKUP($C24,'Regional Crises'!$B$1:$R$66,6,FALSE)="x","x",ROUND(IF(VLOOKUP($C24,'Regional Crises'!$B$1:$R$66,6,FALSE)&gt;I$3,5,IF(VLOOKUP($C24,'Regional Crises'!$B$1:$R$66,6,FALSE)&lt;I$4,0,5-(I$3-VLOOKUP($C24,'Regional Crises'!$B$1:$R$66,6,FALSE))/(I$3-I$4)*5)),1))),IF(VLOOKUP($E24,'Country Indicator Data'!$B$4:$N$300,2,FALSE)="x","x",ROUND(IF(VLOOKUP($E24,'Country Indicator Data'!$B$4:$N$300,2,FALSE)&gt;I$3,5,IF(VLOOKUP($E24,'Country Indicator Data'!$B$4:$N$300,2,FALSE)&lt;I$4,0,5-(I$3-VLOOKUP($E24,'Country Indicator Data'!$B$4:$N$300,2,FALSE))/(I$3-I$4)*5)),1)))</f>
        <v>0.8</v>
      </c>
      <c r="J24" s="163">
        <f>IF(LEN(E24)&gt;3,(IF(VLOOKUP($C24,'Regional Crises'!$B$1:$R$66,8,FALSE)="x","x",ROUND(IF(VLOOKUP($C24,'Regional Crises'!$B$1:$R$66,8,FALSE)&gt;J$3,5,IF(VLOOKUP($C24,'Regional Crises'!$B$1:$R$66,8,FALSE)&lt;J$4,0,5-(J$3-VLOOKUP($C24,'Regional Crises'!$B$1:$R$66,8,FALSE))/(J$3-J$4)*5)),1))),IF(VLOOKUP($E24,'Country Indicator Data'!$B$4:$N$300,4,FALSE)="x","x",ROUND(IF(VLOOKUP($E24,'Country Indicator Data'!$B$4:$N$300,4,FALSE)&gt;J$3,5,IF(VLOOKUP($E24,'Country Indicator Data'!$B$4:$N$300,4,FALSE)&lt;J$4,0,5-(J$3-VLOOKUP($E24,'Country Indicator Data'!$B$4:$N$300,4,FALSE))/(J$3-J$4)*5)),1)))</f>
        <v>0.4</v>
      </c>
      <c r="K24" s="163">
        <f t="shared" si="1"/>
        <v>0.60000000000000009</v>
      </c>
      <c r="L24" s="163">
        <f>IF(LEN(E24)&gt;3,(IF(VLOOKUP($C24,'Regional Crises'!$B$1:$R$66,10,FALSE)="x","x",ROUND(IF(VLOOKUP($C24,'Regional Crises'!$B$1:$R$66,10,FALSE)&gt;L$3,5,IF(VLOOKUP($C24,'Regional Crises'!$B$1:$R$66,10,FALSE)&lt;L$4,0,5-(L$3-VLOOKUP($C24,'Regional Crises'!$B$1:$R$66,10,FALSE))/(L$3-L$4)*5)),1))),IF(VLOOKUP($E24,'Country Indicator Data'!$B$4:$N$300,6,FALSE)="x","x",ROUND(IF(VLOOKUP($E24,'Country Indicator Data'!$B$4:$N$300,6,FALSE)&gt;L$3,5,IF(VLOOKUP($E24,'Country Indicator Data'!$B$4:$N$300,6,FALSE)&lt;L$4,0,5-(L$3-VLOOKUP($E24,'Country Indicator Data'!$B$4:$N$300,6,FALSE))/(L$3-L$4)*5)),1)))</f>
        <v>1.9</v>
      </c>
      <c r="M24" s="163">
        <f>IF(LEN(E24)&gt;3,(IF(VLOOKUP($C24,'Regional Crises'!$B$1:$R$66,11,FALSE)="x","x",ROUND(IF(VLOOKUP($C24,'Regional Crises'!$B$1:$R$66,11,FALSE)&gt;M$3,5,IF(VLOOKUP($C24,'Regional Crises'!$B$1:$R$66,11,FALSE)&lt;M$4,0,5-(M$3-VLOOKUP($C24,'Regional Crises'!$B$1:$R$66,11,FALSE))/(M$3-M$4)*5)),1))),IF(VLOOKUP($E24,'Country Indicator Data'!$B$4:$N$300,7,FALSE)="x","x",ROUND(IF(VLOOKUP($E24,'Country Indicator Data'!$B$4:$N$300,7,FALSE)&gt;M$3,5,IF(VLOOKUP($E24,'Country Indicator Data'!$B$4:$N$300,7,FALSE)&lt;M$4,0,5-(M$3-VLOOKUP($E24,'Country Indicator Data'!$B$4:$N$300,7,FALSE))/(M$3-M$4)*5)),1)))</f>
        <v>2.4</v>
      </c>
      <c r="N24" s="163">
        <f t="shared" si="2"/>
        <v>2.15</v>
      </c>
      <c r="O24" s="163">
        <f t="shared" si="3"/>
        <v>1.0999999999999999</v>
      </c>
      <c r="P24" s="163">
        <f>IF(LEN(E24)&gt;3,VLOOKUP(C24,'Regional Crises'!$B$1:$R$69,12,FALSE),VLOOKUP(E24,'Country Indicator Data'!$B$4:$I$300,8,FALSE))</f>
        <v>3</v>
      </c>
      <c r="Q24" s="163">
        <f>IF(LEN(E24)&gt;3,((IF(VLOOKUP($C24,'Regional Crises'!$B$1:$R$66,13,FALSE)="x","x",ROUND(IF(VLOOKUP($C24,'Regional Crises'!$B$1:$R$66,13,FALSE)&gt;Q$3,5,IF(VLOOKUP($C24,'Regional Crises'!$B$1:$R$66,13,FALSE)&lt;Q$4,0,5-(LOG(Q$3)-LOG(VLOOKUP($C24,'Regional Crises'!$B$1:$R$66,13,FALSE)))/(LOG(Q$3)-LOG(Q$4))*5)),1)))),(IF(VLOOKUP($E24,'Country Indicator Data'!$B$4:$N$300,9,FALSE)="x","x",ROUND(IF(VLOOKUP($E24,'Country Indicator Data'!$B$4:$N$300,9,FALSE)&gt;Q$3,5,IF(VLOOKUP($E24,'Country Indicator Data'!$B$4:$N$300,9,FALSE)&lt;Q$4,0,5-(LOG(Q$3)-LOG(VLOOKUP($E24,'Country Indicator Data'!$B$4:$N$300,9,FALSE)))/(LOG(Q$3)-LOG(Q$4))*5)),1))))</f>
        <v>1.7</v>
      </c>
      <c r="R24" s="163">
        <f t="shared" si="4"/>
        <v>2.35</v>
      </c>
      <c r="S24" s="163">
        <f>IF(LEN(E24)&gt;3,((IF(VLOOKUP($C24,'Regional Crises'!$B$1:$R$66,17,FALSE)="x","x",ROUND(IF(VLOOKUP($C24,'Regional Crises'!$B$1:$R$66,17,FALSE)&gt;S$3,0,IF(VLOOKUP($C24,'Regional Crises'!$B$1:$R$66,17,FALSE)&lt;S$4,5,(S$3-VLOOKUP($C24,'Regional Crises'!$B$1:$R$66,17,FALSE))/(S$3-S$4)*5)),1)))),(IF(VLOOKUP($E24,'Country Indicator Data'!$B$4:$N$300,13,FALSE)="x","x",ROUND(IF(VLOOKUP($E24,'Country Indicator Data'!$B$4:$N$300,13,FALSE)&gt;S$3,0,IF(VLOOKUP($E24,'Country Indicator Data'!$B$4:$N$300,13,FALSE)&lt;S$4,5,(S$3-VLOOKUP($E24,'Country Indicator Data'!$B$4:$N$300,13,FALSE))/(S$3-S$4)*5)),1))))</f>
        <v>1.7</v>
      </c>
      <c r="T24" s="163">
        <f>IF(LEN(E24)&gt;3,((IF(VLOOKUP($C24,'Regional Crises'!$B$1:$R$66,14,FALSE)="x","x",ROUND(IF(VLOOKUP($C24,'Regional Crises'!$B$1:$R$66,14,FALSE)&gt;T$3,0,IF(VLOOKUP($C24,'Regional Crises'!$B$1:$R$66,14,FALSE)&lt;T$4,5,(T$3-VLOOKUP($C24,'Regional Crises'!$B$1:$R$66,14,FALSE))/(T$3-T$4)*5)),1)))),(IF(VLOOKUP($E24,'Country Indicator Data'!$B$4:$N$300,10,FALSE)="x","x",ROUND(IF(VLOOKUP($E24,'Country Indicator Data'!$B$4:$N$300,10,FALSE)&gt;T$3,0,IF(VLOOKUP($E24,'Country Indicator Data'!$B$4:$N$300,10,FALSE)&lt;T$4,5,(T$3-VLOOKUP($E24,'Country Indicator Data'!$B$4:$N$300,10,FALSE))/(T$3-T$4)*5)),1))))</f>
        <v>1.4</v>
      </c>
      <c r="U24" s="163">
        <f>IF(LEN(E24)&gt;3,((IF(VLOOKUP($C24,'Regional Crises'!$B$1:$R$66,15,FALSE)="x","x",ROUND(IF(VLOOKUP($C24,'Regional Crises'!$B$1:$R$66,15,FALSE)&gt;U$3,0,IF(VLOOKUP($C24,'Regional Crises'!$B$1:$R$66,15,FALSE)&lt;U$4,5,(U$3-VLOOKUP($C24,'Regional Crises'!$B$1:$R$66,15,FALSE))/(U$3-U$4)*5)),1)))),(IF(VLOOKUP($E24,'Country Indicator Data'!$B$4:$N$300,11,FALSE)="x","x",ROUND(IF(VLOOKUP($E24,'Country Indicator Data'!$B$4:$N$300,11,FALSE)&gt;U$3,0,IF(VLOOKUP($E24,'Country Indicator Data'!$B$4:$N$300,11,FALSE)&lt;U$4,5,(U$3-VLOOKUP($E24,'Country Indicator Data'!$B$4:$N$300,11,FALSE))/(U$3-U$4)*5)),1))))</f>
        <v>0.3</v>
      </c>
      <c r="V24" s="163">
        <f>IF(LEN(E24)&gt;3,((IF(VLOOKUP($C24,'Regional Crises'!$B$1:$R$66,16,FALSE)="x","x",ROUND(IF(VLOOKUP($C24,'Regional Crises'!$B$1:$R$66,16,FALSE)&gt;V$3,0,IF(VLOOKUP($C24,'Regional Crises'!$B$1:$R$66,16,FALSE)&lt;V$4,5,(V$3-VLOOKUP($C24,'Regional Crises'!$B$1:$R$66,16,FALSE))/(V$3-V$4)*5)),1)))),(IF(VLOOKUP($E24,'Country Indicator Data'!$B$4:$N$300,12,FALSE)="x","x",ROUND(IF(VLOOKUP($E24,'Country Indicator Data'!$B$4:$N$300,12,FALSE)&gt;V$3,0,IF(VLOOKUP($E24,'Country Indicator Data'!$B$4:$N$300,12,FALSE)&lt;V$4,5,(V$3-VLOOKUP($E24,'Country Indicator Data'!$B$4:$N$300,12,FALSE))/(V$3-V$4)*5)),1))))</f>
        <v>0.5</v>
      </c>
      <c r="W24" s="163">
        <f t="shared" si="5"/>
        <v>1</v>
      </c>
      <c r="X24" s="163">
        <f t="shared" si="6"/>
        <v>1.5</v>
      </c>
      <c r="Y24" s="184">
        <f>IF('Core Indicators'!FC21="x","x",IF('Core Indicators'!FC21&gt;=5,5,IF('Core Indicators'!FC21&gt;=4,4,IF('Core Indicators'!FC21&gt;=3,3,IF('Core Indicators'!FC21&gt;=2,2,IF('Core Indicators'!FC21&gt;=1,1,0))))))</f>
        <v>3</v>
      </c>
      <c r="Z24" s="163">
        <f t="shared" si="7"/>
        <v>3</v>
      </c>
      <c r="AA24" s="184">
        <f>'Crisis Indicator Data'!Y21</f>
        <v>0</v>
      </c>
      <c r="AB24" s="184">
        <f>'Crisis Indicator Data'!Z21</f>
        <v>0</v>
      </c>
      <c r="AC24" s="184">
        <f>'Crisis Indicator Data'!AA21</f>
        <v>0</v>
      </c>
      <c r="AD24" s="184">
        <f>'Crisis Indicator Data'!AB21</f>
        <v>0</v>
      </c>
      <c r="AE24" s="184">
        <f t="shared" si="8"/>
        <v>0</v>
      </c>
      <c r="AF24" s="184">
        <f>'Crisis Indicator Data'!AC21</f>
        <v>0</v>
      </c>
      <c r="AG24" s="184">
        <f>'Crisis Indicator Data'!AD21</f>
        <v>2</v>
      </c>
      <c r="AH24" s="184">
        <f t="shared" si="9"/>
        <v>2</v>
      </c>
      <c r="AI24" s="184">
        <f>'Crisis Indicator Data'!AE21</f>
        <v>0</v>
      </c>
      <c r="AJ24" s="184">
        <f>'Crisis Indicator Data'!AF21</f>
        <v>2</v>
      </c>
      <c r="AK24" s="184">
        <f>'Crisis Indicator Data'!AG21</f>
        <v>2</v>
      </c>
      <c r="AL24" s="184">
        <f t="shared" si="10"/>
        <v>3</v>
      </c>
      <c r="AM24" s="163">
        <f t="shared" si="11"/>
        <v>2</v>
      </c>
      <c r="AN24" s="163">
        <f t="shared" si="12"/>
        <v>2.5</v>
      </c>
    </row>
    <row r="25" spans="1:40" ht="13.5" customHeight="1" x14ac:dyDescent="0.25">
      <c r="A25" s="169" t="str">
        <f>'Crisis Indicator Data'!A22</f>
        <v>Multiple crises in Cameroon</v>
      </c>
      <c r="B25" s="170" t="str">
        <f>'Crisis Indicator Data'!B22</f>
        <v>Conflict,Displacement</v>
      </c>
      <c r="C25" s="170" t="str">
        <f>'Crisis Indicator Data'!C22</f>
        <v>CMR001</v>
      </c>
      <c r="D25" s="170" t="str">
        <f>'Crisis Indicator Data'!D22</f>
        <v>Cameroon</v>
      </c>
      <c r="E25" s="171" t="str">
        <f>'Crisis Indicator Data'!E22</f>
        <v>CMR</v>
      </c>
      <c r="F25" s="163">
        <f>IF(LEN(E25)&gt;3,(IF(VLOOKUP($C25,'Regional Crises'!$B$1:$R$66,7,FALSE)="x","x",ROUND(IF(VLOOKUP($C25,'Regional Crises'!$B$1:$R$66,7,FALSE)&gt;$F$3,5,IF(VLOOKUP($C25,'Regional Crises'!$B$1:$R$66,7,FALSE)&lt;F$4,0,($F$3-VLOOKUP($C25,'Regional Crises'!$B$1:$R$66,7,FALSE))/($F$3-$F$4)*5)),1))),IF(VLOOKUP($E25,'Country Indicator Data'!$B$4:$N$300,3,FALSE)="x","x",ROUND(IF(VLOOKUP($E25,'Country Indicator Data'!$B$4:$N$300,3,FALSE)&gt;$F$3,5,IF(VLOOKUP($E25,'Country Indicator Data'!$B$4:$N$300,3,FALSE)&lt;$F$4,0,($F$3-VLOOKUP($E25,'Country Indicator Data'!$B$4:$N$300,3,FALSE))/($F$3-$F$4)*5)),1)))</f>
        <v>3.2</v>
      </c>
      <c r="G25" s="163">
        <f>IF(LEN(E25)&gt;3,(IF(VLOOKUP($C25,'Regional Crises'!$B$1:$R$66,9,FALSE)="x","x",ROUND(IF(VLOOKUP($C25,'Regional Crises'!$B$1:$R$66,9,FALSE)&gt;G$3,5,IF(VLOOKUP($C25,'Regional Crises'!$B$1:$R$66,9,FALSE)&lt;G$4,0,(G$3-VLOOKUP($C25,'Regional Crises'!$B$1:$R$66,9,FALSE))/(G$3-G$4)*5)),1))),IF(VLOOKUP($E25,'Country Indicator Data'!$B$4:$N$300,5,FALSE)="x","x",ROUND(IF(VLOOKUP($E25,'Country Indicator Data'!$B$4:$N$300,5,FALSE)&gt;G$3,5,IF(VLOOKUP($E25,'Country Indicator Data'!$B$4:$N$300,5,FALSE)&lt;G$4,0,(G$3-VLOOKUP($E25,'Country Indicator Data'!$B$4:$N$300,5,FALSE))/(G$3-G$4)*5)),1)))</f>
        <v>3.2</v>
      </c>
      <c r="H25" s="163">
        <f t="shared" si="0"/>
        <v>3.2</v>
      </c>
      <c r="I25" s="163">
        <f>IF(LEN(E25)&gt;3,(IF(VLOOKUP($C25,'Regional Crises'!$B$1:$R$66,6,FALSE)="x","x",ROUND(IF(VLOOKUP($C25,'Regional Crises'!$B$1:$R$66,6,FALSE)&gt;I$3,5,IF(VLOOKUP($C25,'Regional Crises'!$B$1:$R$66,6,FALSE)&lt;I$4,0,5-(I$3-VLOOKUP($C25,'Regional Crises'!$B$1:$R$66,6,FALSE))/(I$3-I$4)*5)),1))),IF(VLOOKUP($E25,'Country Indicator Data'!$B$4:$N$300,2,FALSE)="x","x",ROUND(IF(VLOOKUP($E25,'Country Indicator Data'!$B$4:$N$300,2,FALSE)&gt;I$3,5,IF(VLOOKUP($E25,'Country Indicator Data'!$B$4:$N$300,2,FALSE)&lt;I$4,0,5-(I$3-VLOOKUP($E25,'Country Indicator Data'!$B$4:$N$300,2,FALSE))/(I$3-I$4)*5)),1)))</f>
        <v>4.3</v>
      </c>
      <c r="J25" s="163">
        <f>IF(LEN(E25)&gt;3,(IF(VLOOKUP($C25,'Regional Crises'!$B$1:$R$66,8,FALSE)="x","x",ROUND(IF(VLOOKUP($C25,'Regional Crises'!$B$1:$R$66,8,FALSE)&gt;J$3,5,IF(VLOOKUP($C25,'Regional Crises'!$B$1:$R$66,8,FALSE)&lt;J$4,0,5-(J$3-VLOOKUP($C25,'Regional Crises'!$B$1:$R$66,8,FALSE))/(J$3-J$4)*5)),1))),IF(VLOOKUP($E25,'Country Indicator Data'!$B$4:$N$300,4,FALSE)="x","x",ROUND(IF(VLOOKUP($E25,'Country Indicator Data'!$B$4:$N$300,4,FALSE)&gt;J$3,5,IF(VLOOKUP($E25,'Country Indicator Data'!$B$4:$N$300,4,FALSE)&lt;J$4,0,5-(J$3-VLOOKUP($E25,'Country Indicator Data'!$B$4:$N$300,4,FALSE))/(J$3-J$4)*5)),1)))</f>
        <v>0</v>
      </c>
      <c r="K25" s="163">
        <f t="shared" si="1"/>
        <v>2.15</v>
      </c>
      <c r="L25" s="163">
        <f>IF(LEN(E25)&gt;3,(IF(VLOOKUP($C25,'Regional Crises'!$B$1:$R$66,10,FALSE)="x","x",ROUND(IF(VLOOKUP($C25,'Regional Crises'!$B$1:$R$66,10,FALSE)&gt;L$3,5,IF(VLOOKUP($C25,'Regional Crises'!$B$1:$R$66,10,FALSE)&lt;L$4,0,5-(L$3-VLOOKUP($C25,'Regional Crises'!$B$1:$R$66,10,FALSE))/(L$3-L$4)*5)),1))),IF(VLOOKUP($E25,'Country Indicator Data'!$B$4:$N$300,6,FALSE)="x","x",ROUND(IF(VLOOKUP($E25,'Country Indicator Data'!$B$4:$N$300,6,FALSE)&gt;L$3,5,IF(VLOOKUP($E25,'Country Indicator Data'!$B$4:$N$300,6,FALSE)&lt;L$4,0,5-(L$3-VLOOKUP($E25,'Country Indicator Data'!$B$4:$N$300,6,FALSE))/(L$3-L$4)*5)),1)))</f>
        <v>3.8</v>
      </c>
      <c r="M25" s="163">
        <f>IF(LEN(E25)&gt;3,(IF(VLOOKUP($C25,'Regional Crises'!$B$1:$R$66,11,FALSE)="x","x",ROUND(IF(VLOOKUP($C25,'Regional Crises'!$B$1:$R$66,11,FALSE)&gt;M$3,5,IF(VLOOKUP($C25,'Regional Crises'!$B$1:$R$66,11,FALSE)&lt;M$4,0,5-(M$3-VLOOKUP($C25,'Regional Crises'!$B$1:$R$66,11,FALSE))/(M$3-M$4)*5)),1))),IF(VLOOKUP($E25,'Country Indicator Data'!$B$4:$N$300,7,FALSE)="x","x",ROUND(IF(VLOOKUP($E25,'Country Indicator Data'!$B$4:$N$300,7,FALSE)&gt;M$3,5,IF(VLOOKUP($E25,'Country Indicator Data'!$B$4:$N$300,7,FALSE)&lt;M$4,0,5-(M$3-VLOOKUP($E25,'Country Indicator Data'!$B$4:$N$300,7,FALSE))/(M$3-M$4)*5)),1)))</f>
        <v>2.7</v>
      </c>
      <c r="N25" s="163">
        <f t="shared" si="2"/>
        <v>3.25</v>
      </c>
      <c r="O25" s="163">
        <f t="shared" si="3"/>
        <v>2.8666666666666667</v>
      </c>
      <c r="P25" s="163">
        <f>IF(LEN(E25)&gt;3,VLOOKUP(C25,'Regional Crises'!$B$1:$R$69,12,FALSE),VLOOKUP(E25,'Country Indicator Data'!$B$4:$I$300,8,FALSE))</f>
        <v>5</v>
      </c>
      <c r="Q25" s="163">
        <f>IF(LEN(E25)&gt;3,((IF(VLOOKUP($C25,'Regional Crises'!$B$1:$R$66,13,FALSE)="x","x",ROUND(IF(VLOOKUP($C25,'Regional Crises'!$B$1:$R$66,13,FALSE)&gt;Q$3,5,IF(VLOOKUP($C25,'Regional Crises'!$B$1:$R$66,13,FALSE)&lt;Q$4,0,5-(LOG(Q$3)-LOG(VLOOKUP($C25,'Regional Crises'!$B$1:$R$66,13,FALSE)))/(LOG(Q$3)-LOG(Q$4))*5)),1)))),(IF(VLOOKUP($E25,'Country Indicator Data'!$B$4:$N$300,9,FALSE)="x","x",ROUND(IF(VLOOKUP($E25,'Country Indicator Data'!$B$4:$N$300,9,FALSE)&gt;Q$3,5,IF(VLOOKUP($E25,'Country Indicator Data'!$B$4:$N$300,9,FALSE)&lt;Q$4,0,5-(LOG(Q$3)-LOG(VLOOKUP($E25,'Country Indicator Data'!$B$4:$N$300,9,FALSE)))/(LOG(Q$3)-LOG(Q$4))*5)),1))))</f>
        <v>3.9</v>
      </c>
      <c r="R25" s="163">
        <f t="shared" si="4"/>
        <v>4.45</v>
      </c>
      <c r="S25" s="163">
        <f>IF(LEN(E25)&gt;3,((IF(VLOOKUP($C25,'Regional Crises'!$B$1:$R$66,17,FALSE)="x","x",ROUND(IF(VLOOKUP($C25,'Regional Crises'!$B$1:$R$66,17,FALSE)&gt;S$3,0,IF(VLOOKUP($C25,'Regional Crises'!$B$1:$R$66,17,FALSE)&lt;S$4,5,(S$3-VLOOKUP($C25,'Regional Crises'!$B$1:$R$66,17,FALSE))/(S$3-S$4)*5)),1)))),(IF(VLOOKUP($E25,'Country Indicator Data'!$B$4:$N$300,13,FALSE)="x","x",ROUND(IF(VLOOKUP($E25,'Country Indicator Data'!$B$4:$N$300,13,FALSE)&gt;S$3,0,IF(VLOOKUP($E25,'Country Indicator Data'!$B$4:$N$300,13,FALSE)&lt;S$4,5,(S$3-VLOOKUP($E25,'Country Indicator Data'!$B$4:$N$300,13,FALSE))/(S$3-S$4)*5)),1))))</f>
        <v>3.8</v>
      </c>
      <c r="T25" s="163">
        <f>IF(LEN(E25)&gt;3,((IF(VLOOKUP($C25,'Regional Crises'!$B$1:$R$66,14,FALSE)="x","x",ROUND(IF(VLOOKUP($C25,'Regional Crises'!$B$1:$R$66,14,FALSE)&gt;T$3,0,IF(VLOOKUP($C25,'Regional Crises'!$B$1:$R$66,14,FALSE)&lt;T$4,5,(T$3-VLOOKUP($C25,'Regional Crises'!$B$1:$R$66,14,FALSE))/(T$3-T$4)*5)),1)))),(IF(VLOOKUP($E25,'Country Indicator Data'!$B$4:$N$300,10,FALSE)="x","x",ROUND(IF(VLOOKUP($E25,'Country Indicator Data'!$B$4:$N$300,10,FALSE)&gt;T$3,0,IF(VLOOKUP($E25,'Country Indicator Data'!$B$4:$N$300,10,FALSE)&lt;T$4,5,(T$3-VLOOKUP($E25,'Country Indicator Data'!$B$4:$N$300,10,FALSE))/(T$3-T$4)*5)),1))))</f>
        <v>3.6</v>
      </c>
      <c r="U25" s="163">
        <f>IF(LEN(E25)&gt;3,((IF(VLOOKUP($C25,'Regional Crises'!$B$1:$R$66,15,FALSE)="x","x",ROUND(IF(VLOOKUP($C25,'Regional Crises'!$B$1:$R$66,15,FALSE)&gt;U$3,0,IF(VLOOKUP($C25,'Regional Crises'!$B$1:$R$66,15,FALSE)&lt;U$4,5,(U$3-VLOOKUP($C25,'Regional Crises'!$B$1:$R$66,15,FALSE))/(U$3-U$4)*5)),1)))),(IF(VLOOKUP($E25,'Country Indicator Data'!$B$4:$N$300,11,FALSE)="x","x",ROUND(IF(VLOOKUP($E25,'Country Indicator Data'!$B$4:$N$300,11,FALSE)&gt;U$3,0,IF(VLOOKUP($E25,'Country Indicator Data'!$B$4:$N$300,11,FALSE)&lt;U$4,5,(U$3-VLOOKUP($E25,'Country Indicator Data'!$B$4:$N$300,11,FALSE))/(U$3-U$4)*5)),1))))</f>
        <v>3.4</v>
      </c>
      <c r="V25" s="163">
        <f>IF(LEN(E25)&gt;3,((IF(VLOOKUP($C25,'Regional Crises'!$B$1:$R$66,16,FALSE)="x","x",ROUND(IF(VLOOKUP($C25,'Regional Crises'!$B$1:$R$66,16,FALSE)&gt;V$3,0,IF(VLOOKUP($C25,'Regional Crises'!$B$1:$R$66,16,FALSE)&lt;V$4,5,(V$3-VLOOKUP($C25,'Regional Crises'!$B$1:$R$66,16,FALSE))/(V$3-V$4)*5)),1)))),(IF(VLOOKUP($E25,'Country Indicator Data'!$B$4:$N$300,12,FALSE)="x","x",ROUND(IF(VLOOKUP($E25,'Country Indicator Data'!$B$4:$N$300,12,FALSE)&gt;V$3,0,IF(VLOOKUP($E25,'Country Indicator Data'!$B$4:$N$300,12,FALSE)&lt;V$4,5,(V$3-VLOOKUP($E25,'Country Indicator Data'!$B$4:$N$300,12,FALSE))/(V$3-V$4)*5)),1))))</f>
        <v>4.0999999999999996</v>
      </c>
      <c r="W25" s="163">
        <f t="shared" si="5"/>
        <v>3.7</v>
      </c>
      <c r="X25" s="163">
        <f t="shared" si="6"/>
        <v>3.7</v>
      </c>
      <c r="Y25" s="184">
        <f>IF('Core Indicators'!FC22="x","x",IF('Core Indicators'!FC22&gt;=5,5,IF('Core Indicators'!FC22&gt;=4,4,IF('Core Indicators'!FC22&gt;=3,3,IF('Core Indicators'!FC22&gt;=2,2,IF('Core Indicators'!FC22&gt;=1,1,0))))))</f>
        <v>5</v>
      </c>
      <c r="Z25" s="163">
        <f t="shared" si="7"/>
        <v>5</v>
      </c>
      <c r="AA25" s="184">
        <f>'Crisis Indicator Data'!Y22</f>
        <v>1</v>
      </c>
      <c r="AB25" s="184">
        <f>'Crisis Indicator Data'!Z22</f>
        <v>3</v>
      </c>
      <c r="AC25" s="184">
        <f>'Crisis Indicator Data'!AA22</f>
        <v>3</v>
      </c>
      <c r="AD25" s="184">
        <f>'Crisis Indicator Data'!AB22</f>
        <v>0</v>
      </c>
      <c r="AE25" s="184">
        <f t="shared" si="8"/>
        <v>3</v>
      </c>
      <c r="AF25" s="184">
        <f>'Crisis Indicator Data'!AC22</f>
        <v>2</v>
      </c>
      <c r="AG25" s="184">
        <f>'Crisis Indicator Data'!AD22</f>
        <v>3</v>
      </c>
      <c r="AH25" s="184">
        <f t="shared" si="9"/>
        <v>5</v>
      </c>
      <c r="AI25" s="184">
        <f>'Crisis Indicator Data'!AE22</f>
        <v>3</v>
      </c>
      <c r="AJ25" s="184">
        <f>'Crisis Indicator Data'!AF22</f>
        <v>1</v>
      </c>
      <c r="AK25" s="184">
        <f>'Crisis Indicator Data'!AG22</f>
        <v>3</v>
      </c>
      <c r="AL25" s="184">
        <f t="shared" si="10"/>
        <v>5</v>
      </c>
      <c r="AM25" s="163">
        <f t="shared" si="11"/>
        <v>4</v>
      </c>
      <c r="AN25" s="163">
        <f t="shared" si="12"/>
        <v>4.5</v>
      </c>
    </row>
    <row r="26" spans="1:40" ht="13.5" customHeight="1" x14ac:dyDescent="0.25">
      <c r="A26" s="169" t="str">
        <f>'Crisis Indicator Data'!A23</f>
        <v>Lake Chad basin crisis in Cameroon</v>
      </c>
      <c r="B26" s="170" t="str">
        <f>'Crisis Indicator Data'!B23</f>
        <v>Conflict</v>
      </c>
      <c r="C26" s="170" t="str">
        <f>'Crisis Indicator Data'!C23</f>
        <v>CMR002</v>
      </c>
      <c r="D26" s="170" t="str">
        <f>'Crisis Indicator Data'!D23</f>
        <v>Cameroon</v>
      </c>
      <c r="E26" s="171" t="str">
        <f>'Crisis Indicator Data'!E23</f>
        <v>CMR</v>
      </c>
      <c r="F26" s="163">
        <f>IF(LEN(E26)&gt;3,(IF(VLOOKUP($C26,'Regional Crises'!$B$1:$R$66,7,FALSE)="x","x",ROUND(IF(VLOOKUP($C26,'Regional Crises'!$B$1:$R$66,7,FALSE)&gt;$F$3,5,IF(VLOOKUP($C26,'Regional Crises'!$B$1:$R$66,7,FALSE)&lt;F$4,0,($F$3-VLOOKUP($C26,'Regional Crises'!$B$1:$R$66,7,FALSE))/($F$3-$F$4)*5)),1))),IF(VLOOKUP($E26,'Country Indicator Data'!$B$4:$N$300,3,FALSE)="x","x",ROUND(IF(VLOOKUP($E26,'Country Indicator Data'!$B$4:$N$300,3,FALSE)&gt;$F$3,5,IF(VLOOKUP($E26,'Country Indicator Data'!$B$4:$N$300,3,FALSE)&lt;$F$4,0,($F$3-VLOOKUP($E26,'Country Indicator Data'!$B$4:$N$300,3,FALSE))/($F$3-$F$4)*5)),1)))</f>
        <v>3.2</v>
      </c>
      <c r="G26" s="163">
        <f>IF(LEN(E26)&gt;3,(IF(VLOOKUP($C26,'Regional Crises'!$B$1:$R$66,9,FALSE)="x","x",ROUND(IF(VLOOKUP($C26,'Regional Crises'!$B$1:$R$66,9,FALSE)&gt;G$3,5,IF(VLOOKUP($C26,'Regional Crises'!$B$1:$R$66,9,FALSE)&lt;G$4,0,(G$3-VLOOKUP($C26,'Regional Crises'!$B$1:$R$66,9,FALSE))/(G$3-G$4)*5)),1))),IF(VLOOKUP($E26,'Country Indicator Data'!$B$4:$N$300,5,FALSE)="x","x",ROUND(IF(VLOOKUP($E26,'Country Indicator Data'!$B$4:$N$300,5,FALSE)&gt;G$3,5,IF(VLOOKUP($E26,'Country Indicator Data'!$B$4:$N$300,5,FALSE)&lt;G$4,0,(G$3-VLOOKUP($E26,'Country Indicator Data'!$B$4:$N$300,5,FALSE))/(G$3-G$4)*5)),1)))</f>
        <v>3.2</v>
      </c>
      <c r="H26" s="163">
        <f t="shared" si="0"/>
        <v>3.2</v>
      </c>
      <c r="I26" s="163">
        <f>IF(LEN(E26)&gt;3,(IF(VLOOKUP($C26,'Regional Crises'!$B$1:$R$66,6,FALSE)="x","x",ROUND(IF(VLOOKUP($C26,'Regional Crises'!$B$1:$R$66,6,FALSE)&gt;I$3,5,IF(VLOOKUP($C26,'Regional Crises'!$B$1:$R$66,6,FALSE)&lt;I$4,0,5-(I$3-VLOOKUP($C26,'Regional Crises'!$B$1:$R$66,6,FALSE))/(I$3-I$4)*5)),1))),IF(VLOOKUP($E26,'Country Indicator Data'!$B$4:$N$300,2,FALSE)="x","x",ROUND(IF(VLOOKUP($E26,'Country Indicator Data'!$B$4:$N$300,2,FALSE)&gt;I$3,5,IF(VLOOKUP($E26,'Country Indicator Data'!$B$4:$N$300,2,FALSE)&lt;I$4,0,5-(I$3-VLOOKUP($E26,'Country Indicator Data'!$B$4:$N$300,2,FALSE))/(I$3-I$4)*5)),1)))</f>
        <v>4.3</v>
      </c>
      <c r="J26" s="163">
        <f>IF(LEN(E26)&gt;3,(IF(VLOOKUP($C26,'Regional Crises'!$B$1:$R$66,8,FALSE)="x","x",ROUND(IF(VLOOKUP($C26,'Regional Crises'!$B$1:$R$66,8,FALSE)&gt;J$3,5,IF(VLOOKUP($C26,'Regional Crises'!$B$1:$R$66,8,FALSE)&lt;J$4,0,5-(J$3-VLOOKUP($C26,'Regional Crises'!$B$1:$R$66,8,FALSE))/(J$3-J$4)*5)),1))),IF(VLOOKUP($E26,'Country Indicator Data'!$B$4:$N$300,4,FALSE)="x","x",ROUND(IF(VLOOKUP($E26,'Country Indicator Data'!$B$4:$N$300,4,FALSE)&gt;J$3,5,IF(VLOOKUP($E26,'Country Indicator Data'!$B$4:$N$300,4,FALSE)&lt;J$4,0,5-(J$3-VLOOKUP($E26,'Country Indicator Data'!$B$4:$N$300,4,FALSE))/(J$3-J$4)*5)),1)))</f>
        <v>0</v>
      </c>
      <c r="K26" s="163">
        <f t="shared" si="1"/>
        <v>2.15</v>
      </c>
      <c r="L26" s="163">
        <f>IF(LEN(E26)&gt;3,(IF(VLOOKUP($C26,'Regional Crises'!$B$1:$R$66,10,FALSE)="x","x",ROUND(IF(VLOOKUP($C26,'Regional Crises'!$B$1:$R$66,10,FALSE)&gt;L$3,5,IF(VLOOKUP($C26,'Regional Crises'!$B$1:$R$66,10,FALSE)&lt;L$4,0,5-(L$3-VLOOKUP($C26,'Regional Crises'!$B$1:$R$66,10,FALSE))/(L$3-L$4)*5)),1))),IF(VLOOKUP($E26,'Country Indicator Data'!$B$4:$N$300,6,FALSE)="x","x",ROUND(IF(VLOOKUP($E26,'Country Indicator Data'!$B$4:$N$300,6,FALSE)&gt;L$3,5,IF(VLOOKUP($E26,'Country Indicator Data'!$B$4:$N$300,6,FALSE)&lt;L$4,0,5-(L$3-VLOOKUP($E26,'Country Indicator Data'!$B$4:$N$300,6,FALSE))/(L$3-L$4)*5)),1)))</f>
        <v>3.8</v>
      </c>
      <c r="M26" s="163">
        <f>IF(LEN(E26)&gt;3,(IF(VLOOKUP($C26,'Regional Crises'!$B$1:$R$66,11,FALSE)="x","x",ROUND(IF(VLOOKUP($C26,'Regional Crises'!$B$1:$R$66,11,FALSE)&gt;M$3,5,IF(VLOOKUP($C26,'Regional Crises'!$B$1:$R$66,11,FALSE)&lt;M$4,0,5-(M$3-VLOOKUP($C26,'Regional Crises'!$B$1:$R$66,11,FALSE))/(M$3-M$4)*5)),1))),IF(VLOOKUP($E26,'Country Indicator Data'!$B$4:$N$300,7,FALSE)="x","x",ROUND(IF(VLOOKUP($E26,'Country Indicator Data'!$B$4:$N$300,7,FALSE)&gt;M$3,5,IF(VLOOKUP($E26,'Country Indicator Data'!$B$4:$N$300,7,FALSE)&lt;M$4,0,5-(M$3-VLOOKUP($E26,'Country Indicator Data'!$B$4:$N$300,7,FALSE))/(M$3-M$4)*5)),1)))</f>
        <v>2.7</v>
      </c>
      <c r="N26" s="163">
        <f t="shared" si="2"/>
        <v>3.25</v>
      </c>
      <c r="O26" s="163">
        <f t="shared" si="3"/>
        <v>2.8666666666666667</v>
      </c>
      <c r="P26" s="163">
        <f>IF(LEN(E26)&gt;3,VLOOKUP(C26,'Regional Crises'!$B$1:$R$69,12,FALSE),VLOOKUP(E26,'Country Indicator Data'!$B$4:$I$300,8,FALSE))</f>
        <v>5</v>
      </c>
      <c r="Q26" s="163">
        <f>IF(LEN(E26)&gt;3,((IF(VLOOKUP($C26,'Regional Crises'!$B$1:$R$66,13,FALSE)="x","x",ROUND(IF(VLOOKUP($C26,'Regional Crises'!$B$1:$R$66,13,FALSE)&gt;Q$3,5,IF(VLOOKUP($C26,'Regional Crises'!$B$1:$R$66,13,FALSE)&lt;Q$4,0,5-(LOG(Q$3)-LOG(VLOOKUP($C26,'Regional Crises'!$B$1:$R$66,13,FALSE)))/(LOG(Q$3)-LOG(Q$4))*5)),1)))),(IF(VLOOKUP($E26,'Country Indicator Data'!$B$4:$N$300,9,FALSE)="x","x",ROUND(IF(VLOOKUP($E26,'Country Indicator Data'!$B$4:$N$300,9,FALSE)&gt;Q$3,5,IF(VLOOKUP($E26,'Country Indicator Data'!$B$4:$N$300,9,FALSE)&lt;Q$4,0,5-(LOG(Q$3)-LOG(VLOOKUP($E26,'Country Indicator Data'!$B$4:$N$300,9,FALSE)))/(LOG(Q$3)-LOG(Q$4))*5)),1))))</f>
        <v>3.9</v>
      </c>
      <c r="R26" s="163">
        <f t="shared" si="4"/>
        <v>4.45</v>
      </c>
      <c r="S26" s="163">
        <f>IF(LEN(E26)&gt;3,((IF(VLOOKUP($C26,'Regional Crises'!$B$1:$R$66,17,FALSE)="x","x",ROUND(IF(VLOOKUP($C26,'Regional Crises'!$B$1:$R$66,17,FALSE)&gt;S$3,0,IF(VLOOKUP($C26,'Regional Crises'!$B$1:$R$66,17,FALSE)&lt;S$4,5,(S$3-VLOOKUP($C26,'Regional Crises'!$B$1:$R$66,17,FALSE))/(S$3-S$4)*5)),1)))),(IF(VLOOKUP($E26,'Country Indicator Data'!$B$4:$N$300,13,FALSE)="x","x",ROUND(IF(VLOOKUP($E26,'Country Indicator Data'!$B$4:$N$300,13,FALSE)&gt;S$3,0,IF(VLOOKUP($E26,'Country Indicator Data'!$B$4:$N$300,13,FALSE)&lt;S$4,5,(S$3-VLOOKUP($E26,'Country Indicator Data'!$B$4:$N$300,13,FALSE))/(S$3-S$4)*5)),1))))</f>
        <v>3.8</v>
      </c>
      <c r="T26" s="163">
        <f>IF(LEN(E26)&gt;3,((IF(VLOOKUP($C26,'Regional Crises'!$B$1:$R$66,14,FALSE)="x","x",ROUND(IF(VLOOKUP($C26,'Regional Crises'!$B$1:$R$66,14,FALSE)&gt;T$3,0,IF(VLOOKUP($C26,'Regional Crises'!$B$1:$R$66,14,FALSE)&lt;T$4,5,(T$3-VLOOKUP($C26,'Regional Crises'!$B$1:$R$66,14,FALSE))/(T$3-T$4)*5)),1)))),(IF(VLOOKUP($E26,'Country Indicator Data'!$B$4:$N$300,10,FALSE)="x","x",ROUND(IF(VLOOKUP($E26,'Country Indicator Data'!$B$4:$N$300,10,FALSE)&gt;T$3,0,IF(VLOOKUP($E26,'Country Indicator Data'!$B$4:$N$300,10,FALSE)&lt;T$4,5,(T$3-VLOOKUP($E26,'Country Indicator Data'!$B$4:$N$300,10,FALSE))/(T$3-T$4)*5)),1))))</f>
        <v>3.6</v>
      </c>
      <c r="U26" s="163">
        <f>IF(LEN(E26)&gt;3,((IF(VLOOKUP($C26,'Regional Crises'!$B$1:$R$66,15,FALSE)="x","x",ROUND(IF(VLOOKUP($C26,'Regional Crises'!$B$1:$R$66,15,FALSE)&gt;U$3,0,IF(VLOOKUP($C26,'Regional Crises'!$B$1:$R$66,15,FALSE)&lt;U$4,5,(U$3-VLOOKUP($C26,'Regional Crises'!$B$1:$R$66,15,FALSE))/(U$3-U$4)*5)),1)))),(IF(VLOOKUP($E26,'Country Indicator Data'!$B$4:$N$300,11,FALSE)="x","x",ROUND(IF(VLOOKUP($E26,'Country Indicator Data'!$B$4:$N$300,11,FALSE)&gt;U$3,0,IF(VLOOKUP($E26,'Country Indicator Data'!$B$4:$N$300,11,FALSE)&lt;U$4,5,(U$3-VLOOKUP($E26,'Country Indicator Data'!$B$4:$N$300,11,FALSE))/(U$3-U$4)*5)),1))))</f>
        <v>3.4</v>
      </c>
      <c r="V26" s="163">
        <f>IF(LEN(E26)&gt;3,((IF(VLOOKUP($C26,'Regional Crises'!$B$1:$R$66,16,FALSE)="x","x",ROUND(IF(VLOOKUP($C26,'Regional Crises'!$B$1:$R$66,16,FALSE)&gt;V$3,0,IF(VLOOKUP($C26,'Regional Crises'!$B$1:$R$66,16,FALSE)&lt;V$4,5,(V$3-VLOOKUP($C26,'Regional Crises'!$B$1:$R$66,16,FALSE))/(V$3-V$4)*5)),1)))),(IF(VLOOKUP($E26,'Country Indicator Data'!$B$4:$N$300,12,FALSE)="x","x",ROUND(IF(VLOOKUP($E26,'Country Indicator Data'!$B$4:$N$300,12,FALSE)&gt;V$3,0,IF(VLOOKUP($E26,'Country Indicator Data'!$B$4:$N$300,12,FALSE)&lt;V$4,5,(V$3-VLOOKUP($E26,'Country Indicator Data'!$B$4:$N$300,12,FALSE))/(V$3-V$4)*5)),1))))</f>
        <v>4.0999999999999996</v>
      </c>
      <c r="W26" s="163">
        <f t="shared" si="5"/>
        <v>3.7</v>
      </c>
      <c r="X26" s="163">
        <f t="shared" si="6"/>
        <v>3.7</v>
      </c>
      <c r="Y26" s="184">
        <f>IF('Core Indicators'!FC23="x","x",IF('Core Indicators'!FC23&gt;=5,5,IF('Core Indicators'!FC23&gt;=4,4,IF('Core Indicators'!FC23&gt;=3,3,IF('Core Indicators'!FC23&gt;=2,2,IF('Core Indicators'!FC23&gt;=1,1,0))))))</f>
        <v>4</v>
      </c>
      <c r="Z26" s="163">
        <f t="shared" si="7"/>
        <v>4</v>
      </c>
      <c r="AA26" s="184">
        <f>'Crisis Indicator Data'!Y23</f>
        <v>1</v>
      </c>
      <c r="AB26" s="184">
        <f>'Crisis Indicator Data'!Z23</f>
        <v>3</v>
      </c>
      <c r="AC26" s="184">
        <f>'Crisis Indicator Data'!AA23</f>
        <v>2</v>
      </c>
      <c r="AD26" s="184">
        <f>'Crisis Indicator Data'!AB23</f>
        <v>0</v>
      </c>
      <c r="AE26" s="184">
        <f t="shared" si="8"/>
        <v>3</v>
      </c>
      <c r="AF26" s="184">
        <f>'Crisis Indicator Data'!AC23</f>
        <v>0</v>
      </c>
      <c r="AG26" s="184">
        <f>'Crisis Indicator Data'!AD23</f>
        <v>3</v>
      </c>
      <c r="AH26" s="184">
        <f t="shared" si="9"/>
        <v>3</v>
      </c>
      <c r="AI26" s="184">
        <f>'Crisis Indicator Data'!AE23</f>
        <v>3</v>
      </c>
      <c r="AJ26" s="184">
        <f>'Crisis Indicator Data'!AF23</f>
        <v>1</v>
      </c>
      <c r="AK26" s="184">
        <f>'Crisis Indicator Data'!AG23</f>
        <v>2</v>
      </c>
      <c r="AL26" s="184">
        <f t="shared" si="10"/>
        <v>4</v>
      </c>
      <c r="AM26" s="163">
        <f t="shared" si="11"/>
        <v>3</v>
      </c>
      <c r="AN26" s="163">
        <f t="shared" si="12"/>
        <v>3.5</v>
      </c>
    </row>
    <row r="27" spans="1:40" ht="13.5" customHeight="1" x14ac:dyDescent="0.25">
      <c r="A27" s="169" t="str">
        <f>'Crisis Indicator Data'!A24</f>
        <v>Anglophone Crisis in Cameroon</v>
      </c>
      <c r="B27" s="170" t="str">
        <f>'Crisis Indicator Data'!B24</f>
        <v>Conflict</v>
      </c>
      <c r="C27" s="170" t="str">
        <f>'Crisis Indicator Data'!C24</f>
        <v>CMR003</v>
      </c>
      <c r="D27" s="170" t="str">
        <f>'Crisis Indicator Data'!D24</f>
        <v>Cameroon</v>
      </c>
      <c r="E27" s="171" t="str">
        <f>'Crisis Indicator Data'!E24</f>
        <v>CMR</v>
      </c>
      <c r="F27" s="163">
        <f>IF(LEN(E27)&gt;3,(IF(VLOOKUP($C27,'Regional Crises'!$B$1:$R$66,7,FALSE)="x","x",ROUND(IF(VLOOKUP($C27,'Regional Crises'!$B$1:$R$66,7,FALSE)&gt;$F$3,5,IF(VLOOKUP($C27,'Regional Crises'!$B$1:$R$66,7,FALSE)&lt;F$4,0,($F$3-VLOOKUP($C27,'Regional Crises'!$B$1:$R$66,7,FALSE))/($F$3-$F$4)*5)),1))),IF(VLOOKUP($E27,'Country Indicator Data'!$B$4:$N$300,3,FALSE)="x","x",ROUND(IF(VLOOKUP($E27,'Country Indicator Data'!$B$4:$N$300,3,FALSE)&gt;$F$3,5,IF(VLOOKUP($E27,'Country Indicator Data'!$B$4:$N$300,3,FALSE)&lt;$F$4,0,($F$3-VLOOKUP($E27,'Country Indicator Data'!$B$4:$N$300,3,FALSE))/($F$3-$F$4)*5)),1)))</f>
        <v>3.2</v>
      </c>
      <c r="G27" s="163">
        <f>IF(LEN(E27)&gt;3,(IF(VLOOKUP($C27,'Regional Crises'!$B$1:$R$66,9,FALSE)="x","x",ROUND(IF(VLOOKUP($C27,'Regional Crises'!$B$1:$R$66,9,FALSE)&gt;G$3,5,IF(VLOOKUP($C27,'Regional Crises'!$B$1:$R$66,9,FALSE)&lt;G$4,0,(G$3-VLOOKUP($C27,'Regional Crises'!$B$1:$R$66,9,FALSE))/(G$3-G$4)*5)),1))),IF(VLOOKUP($E27,'Country Indicator Data'!$B$4:$N$300,5,FALSE)="x","x",ROUND(IF(VLOOKUP($E27,'Country Indicator Data'!$B$4:$N$300,5,FALSE)&gt;G$3,5,IF(VLOOKUP($E27,'Country Indicator Data'!$B$4:$N$300,5,FALSE)&lt;G$4,0,(G$3-VLOOKUP($E27,'Country Indicator Data'!$B$4:$N$300,5,FALSE))/(G$3-G$4)*5)),1)))</f>
        <v>3.2</v>
      </c>
      <c r="H27" s="163">
        <f t="shared" si="0"/>
        <v>3.2</v>
      </c>
      <c r="I27" s="163">
        <f>IF(LEN(E27)&gt;3,(IF(VLOOKUP($C27,'Regional Crises'!$B$1:$R$66,6,FALSE)="x","x",ROUND(IF(VLOOKUP($C27,'Regional Crises'!$B$1:$R$66,6,FALSE)&gt;I$3,5,IF(VLOOKUP($C27,'Regional Crises'!$B$1:$R$66,6,FALSE)&lt;I$4,0,5-(I$3-VLOOKUP($C27,'Regional Crises'!$B$1:$R$66,6,FALSE))/(I$3-I$4)*5)),1))),IF(VLOOKUP($E27,'Country Indicator Data'!$B$4:$N$300,2,FALSE)="x","x",ROUND(IF(VLOOKUP($E27,'Country Indicator Data'!$B$4:$N$300,2,FALSE)&gt;I$3,5,IF(VLOOKUP($E27,'Country Indicator Data'!$B$4:$N$300,2,FALSE)&lt;I$4,0,5-(I$3-VLOOKUP($E27,'Country Indicator Data'!$B$4:$N$300,2,FALSE))/(I$3-I$4)*5)),1)))</f>
        <v>4.3</v>
      </c>
      <c r="J27" s="163">
        <f>IF(LEN(E27)&gt;3,(IF(VLOOKUP($C27,'Regional Crises'!$B$1:$R$66,8,FALSE)="x","x",ROUND(IF(VLOOKUP($C27,'Regional Crises'!$B$1:$R$66,8,FALSE)&gt;J$3,5,IF(VLOOKUP($C27,'Regional Crises'!$B$1:$R$66,8,FALSE)&lt;J$4,0,5-(J$3-VLOOKUP($C27,'Regional Crises'!$B$1:$R$66,8,FALSE))/(J$3-J$4)*5)),1))),IF(VLOOKUP($E27,'Country Indicator Data'!$B$4:$N$300,4,FALSE)="x","x",ROUND(IF(VLOOKUP($E27,'Country Indicator Data'!$B$4:$N$300,4,FALSE)&gt;J$3,5,IF(VLOOKUP($E27,'Country Indicator Data'!$B$4:$N$300,4,FALSE)&lt;J$4,0,5-(J$3-VLOOKUP($E27,'Country Indicator Data'!$B$4:$N$300,4,FALSE))/(J$3-J$4)*5)),1)))</f>
        <v>0</v>
      </c>
      <c r="K27" s="163">
        <f t="shared" si="1"/>
        <v>2.15</v>
      </c>
      <c r="L27" s="163">
        <f>IF(LEN(E27)&gt;3,(IF(VLOOKUP($C27,'Regional Crises'!$B$1:$R$66,10,FALSE)="x","x",ROUND(IF(VLOOKUP($C27,'Regional Crises'!$B$1:$R$66,10,FALSE)&gt;L$3,5,IF(VLOOKUP($C27,'Regional Crises'!$B$1:$R$66,10,FALSE)&lt;L$4,0,5-(L$3-VLOOKUP($C27,'Regional Crises'!$B$1:$R$66,10,FALSE))/(L$3-L$4)*5)),1))),IF(VLOOKUP($E27,'Country Indicator Data'!$B$4:$N$300,6,FALSE)="x","x",ROUND(IF(VLOOKUP($E27,'Country Indicator Data'!$B$4:$N$300,6,FALSE)&gt;L$3,5,IF(VLOOKUP($E27,'Country Indicator Data'!$B$4:$N$300,6,FALSE)&lt;L$4,0,5-(L$3-VLOOKUP($E27,'Country Indicator Data'!$B$4:$N$300,6,FALSE))/(L$3-L$4)*5)),1)))</f>
        <v>3.8</v>
      </c>
      <c r="M27" s="163">
        <f>IF(LEN(E27)&gt;3,(IF(VLOOKUP($C27,'Regional Crises'!$B$1:$R$66,11,FALSE)="x","x",ROUND(IF(VLOOKUP($C27,'Regional Crises'!$B$1:$R$66,11,FALSE)&gt;M$3,5,IF(VLOOKUP($C27,'Regional Crises'!$B$1:$R$66,11,FALSE)&lt;M$4,0,5-(M$3-VLOOKUP($C27,'Regional Crises'!$B$1:$R$66,11,FALSE))/(M$3-M$4)*5)),1))),IF(VLOOKUP($E27,'Country Indicator Data'!$B$4:$N$300,7,FALSE)="x","x",ROUND(IF(VLOOKUP($E27,'Country Indicator Data'!$B$4:$N$300,7,FALSE)&gt;M$3,5,IF(VLOOKUP($E27,'Country Indicator Data'!$B$4:$N$300,7,FALSE)&lt;M$4,0,5-(M$3-VLOOKUP($E27,'Country Indicator Data'!$B$4:$N$300,7,FALSE))/(M$3-M$4)*5)),1)))</f>
        <v>2.7</v>
      </c>
      <c r="N27" s="163">
        <f t="shared" si="2"/>
        <v>3.25</v>
      </c>
      <c r="O27" s="163">
        <f t="shared" si="3"/>
        <v>2.8666666666666667</v>
      </c>
      <c r="P27" s="163">
        <f>IF(LEN(E27)&gt;3,VLOOKUP(C27,'Regional Crises'!$B$1:$R$69,12,FALSE),VLOOKUP(E27,'Country Indicator Data'!$B$4:$I$300,8,FALSE))</f>
        <v>5</v>
      </c>
      <c r="Q27" s="163">
        <f>IF(LEN(E27)&gt;3,((IF(VLOOKUP($C27,'Regional Crises'!$B$1:$R$66,13,FALSE)="x","x",ROUND(IF(VLOOKUP($C27,'Regional Crises'!$B$1:$R$66,13,FALSE)&gt;Q$3,5,IF(VLOOKUP($C27,'Regional Crises'!$B$1:$R$66,13,FALSE)&lt;Q$4,0,5-(LOG(Q$3)-LOG(VLOOKUP($C27,'Regional Crises'!$B$1:$R$66,13,FALSE)))/(LOG(Q$3)-LOG(Q$4))*5)),1)))),(IF(VLOOKUP($E27,'Country Indicator Data'!$B$4:$N$300,9,FALSE)="x","x",ROUND(IF(VLOOKUP($E27,'Country Indicator Data'!$B$4:$N$300,9,FALSE)&gt;Q$3,5,IF(VLOOKUP($E27,'Country Indicator Data'!$B$4:$N$300,9,FALSE)&lt;Q$4,0,5-(LOG(Q$3)-LOG(VLOOKUP($E27,'Country Indicator Data'!$B$4:$N$300,9,FALSE)))/(LOG(Q$3)-LOG(Q$4))*5)),1))))</f>
        <v>3.9</v>
      </c>
      <c r="R27" s="163">
        <f t="shared" si="4"/>
        <v>4.45</v>
      </c>
      <c r="S27" s="163">
        <f>IF(LEN(E27)&gt;3,((IF(VLOOKUP($C27,'Regional Crises'!$B$1:$R$66,17,FALSE)="x","x",ROUND(IF(VLOOKUP($C27,'Regional Crises'!$B$1:$R$66,17,FALSE)&gt;S$3,0,IF(VLOOKUP($C27,'Regional Crises'!$B$1:$R$66,17,FALSE)&lt;S$4,5,(S$3-VLOOKUP($C27,'Regional Crises'!$B$1:$R$66,17,FALSE))/(S$3-S$4)*5)),1)))),(IF(VLOOKUP($E27,'Country Indicator Data'!$B$4:$N$300,13,FALSE)="x","x",ROUND(IF(VLOOKUP($E27,'Country Indicator Data'!$B$4:$N$300,13,FALSE)&gt;S$3,0,IF(VLOOKUP($E27,'Country Indicator Data'!$B$4:$N$300,13,FALSE)&lt;S$4,5,(S$3-VLOOKUP($E27,'Country Indicator Data'!$B$4:$N$300,13,FALSE))/(S$3-S$4)*5)),1))))</f>
        <v>3.8</v>
      </c>
      <c r="T27" s="163">
        <f>IF(LEN(E27)&gt;3,((IF(VLOOKUP($C27,'Regional Crises'!$B$1:$R$66,14,FALSE)="x","x",ROUND(IF(VLOOKUP($C27,'Regional Crises'!$B$1:$R$66,14,FALSE)&gt;T$3,0,IF(VLOOKUP($C27,'Regional Crises'!$B$1:$R$66,14,FALSE)&lt;T$4,5,(T$3-VLOOKUP($C27,'Regional Crises'!$B$1:$R$66,14,FALSE))/(T$3-T$4)*5)),1)))),(IF(VLOOKUP($E27,'Country Indicator Data'!$B$4:$N$300,10,FALSE)="x","x",ROUND(IF(VLOOKUP($E27,'Country Indicator Data'!$B$4:$N$300,10,FALSE)&gt;T$3,0,IF(VLOOKUP($E27,'Country Indicator Data'!$B$4:$N$300,10,FALSE)&lt;T$4,5,(T$3-VLOOKUP($E27,'Country Indicator Data'!$B$4:$N$300,10,FALSE))/(T$3-T$4)*5)),1))))</f>
        <v>3.6</v>
      </c>
      <c r="U27" s="163">
        <f>IF(LEN(E27)&gt;3,((IF(VLOOKUP($C27,'Regional Crises'!$B$1:$R$66,15,FALSE)="x","x",ROUND(IF(VLOOKUP($C27,'Regional Crises'!$B$1:$R$66,15,FALSE)&gt;U$3,0,IF(VLOOKUP($C27,'Regional Crises'!$B$1:$R$66,15,FALSE)&lt;U$4,5,(U$3-VLOOKUP($C27,'Regional Crises'!$B$1:$R$66,15,FALSE))/(U$3-U$4)*5)),1)))),(IF(VLOOKUP($E27,'Country Indicator Data'!$B$4:$N$300,11,FALSE)="x","x",ROUND(IF(VLOOKUP($E27,'Country Indicator Data'!$B$4:$N$300,11,FALSE)&gt;U$3,0,IF(VLOOKUP($E27,'Country Indicator Data'!$B$4:$N$300,11,FALSE)&lt;U$4,5,(U$3-VLOOKUP($E27,'Country Indicator Data'!$B$4:$N$300,11,FALSE))/(U$3-U$4)*5)),1))))</f>
        <v>3.4</v>
      </c>
      <c r="V27" s="163">
        <f>IF(LEN(E27)&gt;3,((IF(VLOOKUP($C27,'Regional Crises'!$B$1:$R$66,16,FALSE)="x","x",ROUND(IF(VLOOKUP($C27,'Regional Crises'!$B$1:$R$66,16,FALSE)&gt;V$3,0,IF(VLOOKUP($C27,'Regional Crises'!$B$1:$R$66,16,FALSE)&lt;V$4,5,(V$3-VLOOKUP($C27,'Regional Crises'!$B$1:$R$66,16,FALSE))/(V$3-V$4)*5)),1)))),(IF(VLOOKUP($E27,'Country Indicator Data'!$B$4:$N$300,12,FALSE)="x","x",ROUND(IF(VLOOKUP($E27,'Country Indicator Data'!$B$4:$N$300,12,FALSE)&gt;V$3,0,IF(VLOOKUP($E27,'Country Indicator Data'!$B$4:$N$300,12,FALSE)&lt;V$4,5,(V$3-VLOOKUP($E27,'Country Indicator Data'!$B$4:$N$300,12,FALSE))/(V$3-V$4)*5)),1))))</f>
        <v>4.0999999999999996</v>
      </c>
      <c r="W27" s="163">
        <f t="shared" si="5"/>
        <v>3.7</v>
      </c>
      <c r="X27" s="163">
        <f t="shared" si="6"/>
        <v>3.7</v>
      </c>
      <c r="Y27" s="184">
        <f>IF('Core Indicators'!FC24="x","x",IF('Core Indicators'!FC24&gt;=5,5,IF('Core Indicators'!FC24&gt;=4,4,IF('Core Indicators'!FC24&gt;=3,3,IF('Core Indicators'!FC24&gt;=2,2,IF('Core Indicators'!FC24&gt;=1,1,0))))))</f>
        <v>4</v>
      </c>
      <c r="Z27" s="163">
        <f t="shared" si="7"/>
        <v>4</v>
      </c>
      <c r="AA27" s="184">
        <f>'Crisis Indicator Data'!Y24</f>
        <v>1</v>
      </c>
      <c r="AB27" s="184">
        <f>'Crisis Indicator Data'!Z24</f>
        <v>3</v>
      </c>
      <c r="AC27" s="184">
        <f>'Crisis Indicator Data'!AA24</f>
        <v>3</v>
      </c>
      <c r="AD27" s="184">
        <f>'Crisis Indicator Data'!AB24</f>
        <v>0</v>
      </c>
      <c r="AE27" s="184">
        <f t="shared" si="8"/>
        <v>3</v>
      </c>
      <c r="AF27" s="184">
        <f>'Crisis Indicator Data'!AC24</f>
        <v>2</v>
      </c>
      <c r="AG27" s="184">
        <f>'Crisis Indicator Data'!AD24</f>
        <v>3</v>
      </c>
      <c r="AH27" s="184">
        <f t="shared" si="9"/>
        <v>5</v>
      </c>
      <c r="AI27" s="184">
        <f>'Crisis Indicator Data'!AE24</f>
        <v>3</v>
      </c>
      <c r="AJ27" s="184">
        <f>'Crisis Indicator Data'!AF24</f>
        <v>1</v>
      </c>
      <c r="AK27" s="184">
        <f>'Crisis Indicator Data'!AG24</f>
        <v>3</v>
      </c>
      <c r="AL27" s="184">
        <f t="shared" si="10"/>
        <v>5</v>
      </c>
      <c r="AM27" s="163">
        <f t="shared" si="11"/>
        <v>4</v>
      </c>
      <c r="AN27" s="163">
        <f t="shared" si="12"/>
        <v>4</v>
      </c>
    </row>
    <row r="28" spans="1:40" ht="13.5" customHeight="1" x14ac:dyDescent="0.25">
      <c r="A28" s="169" t="str">
        <f>'Crisis Indicator Data'!A25</f>
        <v>CAR refugees in Cameroon</v>
      </c>
      <c r="B28" s="170" t="str">
        <f>'Crisis Indicator Data'!B25</f>
        <v>Conflict,Displacement</v>
      </c>
      <c r="C28" s="170" t="str">
        <f>'Crisis Indicator Data'!C25</f>
        <v>CMR004</v>
      </c>
      <c r="D28" s="170" t="str">
        <f>'Crisis Indicator Data'!D25</f>
        <v>Cameroon</v>
      </c>
      <c r="E28" s="171" t="str">
        <f>'Crisis Indicator Data'!E25</f>
        <v>CMR</v>
      </c>
      <c r="F28" s="163">
        <f>IF(LEN(E28)&gt;3,(IF(VLOOKUP($C28,'Regional Crises'!$B$1:$R$66,7,FALSE)="x","x",ROUND(IF(VLOOKUP($C28,'Regional Crises'!$B$1:$R$66,7,FALSE)&gt;$F$3,5,IF(VLOOKUP($C28,'Regional Crises'!$B$1:$R$66,7,FALSE)&lt;F$4,0,($F$3-VLOOKUP($C28,'Regional Crises'!$B$1:$R$66,7,FALSE))/($F$3-$F$4)*5)),1))),IF(VLOOKUP($E28,'Country Indicator Data'!$B$4:$N$300,3,FALSE)="x","x",ROUND(IF(VLOOKUP($E28,'Country Indicator Data'!$B$4:$N$300,3,FALSE)&gt;$F$3,5,IF(VLOOKUP($E28,'Country Indicator Data'!$B$4:$N$300,3,FALSE)&lt;$F$4,0,($F$3-VLOOKUP($E28,'Country Indicator Data'!$B$4:$N$300,3,FALSE))/($F$3-$F$4)*5)),1)))</f>
        <v>3.2</v>
      </c>
      <c r="G28" s="163">
        <f>IF(LEN(E28)&gt;3,(IF(VLOOKUP($C28,'Regional Crises'!$B$1:$R$66,9,FALSE)="x","x",ROUND(IF(VLOOKUP($C28,'Regional Crises'!$B$1:$R$66,9,FALSE)&gt;G$3,5,IF(VLOOKUP($C28,'Regional Crises'!$B$1:$R$66,9,FALSE)&lt;G$4,0,(G$3-VLOOKUP($C28,'Regional Crises'!$B$1:$R$66,9,FALSE))/(G$3-G$4)*5)),1))),IF(VLOOKUP($E28,'Country Indicator Data'!$B$4:$N$300,5,FALSE)="x","x",ROUND(IF(VLOOKUP($E28,'Country Indicator Data'!$B$4:$N$300,5,FALSE)&gt;G$3,5,IF(VLOOKUP($E28,'Country Indicator Data'!$B$4:$N$300,5,FALSE)&lt;G$4,0,(G$3-VLOOKUP($E28,'Country Indicator Data'!$B$4:$N$300,5,FALSE))/(G$3-G$4)*5)),1)))</f>
        <v>3.2</v>
      </c>
      <c r="H28" s="163">
        <f t="shared" si="0"/>
        <v>3.2</v>
      </c>
      <c r="I28" s="163">
        <f>IF(LEN(E28)&gt;3,(IF(VLOOKUP($C28,'Regional Crises'!$B$1:$R$66,6,FALSE)="x","x",ROUND(IF(VLOOKUP($C28,'Regional Crises'!$B$1:$R$66,6,FALSE)&gt;I$3,5,IF(VLOOKUP($C28,'Regional Crises'!$B$1:$R$66,6,FALSE)&lt;I$4,0,5-(I$3-VLOOKUP($C28,'Regional Crises'!$B$1:$R$66,6,FALSE))/(I$3-I$4)*5)),1))),IF(VLOOKUP($E28,'Country Indicator Data'!$B$4:$N$300,2,FALSE)="x","x",ROUND(IF(VLOOKUP($E28,'Country Indicator Data'!$B$4:$N$300,2,FALSE)&gt;I$3,5,IF(VLOOKUP($E28,'Country Indicator Data'!$B$4:$N$300,2,FALSE)&lt;I$4,0,5-(I$3-VLOOKUP($E28,'Country Indicator Data'!$B$4:$N$300,2,FALSE))/(I$3-I$4)*5)),1)))</f>
        <v>4.3</v>
      </c>
      <c r="J28" s="163">
        <f>IF(LEN(E28)&gt;3,(IF(VLOOKUP($C28,'Regional Crises'!$B$1:$R$66,8,FALSE)="x","x",ROUND(IF(VLOOKUP($C28,'Regional Crises'!$B$1:$R$66,8,FALSE)&gt;J$3,5,IF(VLOOKUP($C28,'Regional Crises'!$B$1:$R$66,8,FALSE)&lt;J$4,0,5-(J$3-VLOOKUP($C28,'Regional Crises'!$B$1:$R$66,8,FALSE))/(J$3-J$4)*5)),1))),IF(VLOOKUP($E28,'Country Indicator Data'!$B$4:$N$300,4,FALSE)="x","x",ROUND(IF(VLOOKUP($E28,'Country Indicator Data'!$B$4:$N$300,4,FALSE)&gt;J$3,5,IF(VLOOKUP($E28,'Country Indicator Data'!$B$4:$N$300,4,FALSE)&lt;J$4,0,5-(J$3-VLOOKUP($E28,'Country Indicator Data'!$B$4:$N$300,4,FALSE))/(J$3-J$4)*5)),1)))</f>
        <v>0</v>
      </c>
      <c r="K28" s="163">
        <f t="shared" si="1"/>
        <v>2.15</v>
      </c>
      <c r="L28" s="163">
        <f>IF(LEN(E28)&gt;3,(IF(VLOOKUP($C28,'Regional Crises'!$B$1:$R$66,10,FALSE)="x","x",ROUND(IF(VLOOKUP($C28,'Regional Crises'!$B$1:$R$66,10,FALSE)&gt;L$3,5,IF(VLOOKUP($C28,'Regional Crises'!$B$1:$R$66,10,FALSE)&lt;L$4,0,5-(L$3-VLOOKUP($C28,'Regional Crises'!$B$1:$R$66,10,FALSE))/(L$3-L$4)*5)),1))),IF(VLOOKUP($E28,'Country Indicator Data'!$B$4:$N$300,6,FALSE)="x","x",ROUND(IF(VLOOKUP($E28,'Country Indicator Data'!$B$4:$N$300,6,FALSE)&gt;L$3,5,IF(VLOOKUP($E28,'Country Indicator Data'!$B$4:$N$300,6,FALSE)&lt;L$4,0,5-(L$3-VLOOKUP($E28,'Country Indicator Data'!$B$4:$N$300,6,FALSE))/(L$3-L$4)*5)),1)))</f>
        <v>3.8</v>
      </c>
      <c r="M28" s="163">
        <f>IF(LEN(E28)&gt;3,(IF(VLOOKUP($C28,'Regional Crises'!$B$1:$R$66,11,FALSE)="x","x",ROUND(IF(VLOOKUP($C28,'Regional Crises'!$B$1:$R$66,11,FALSE)&gt;M$3,5,IF(VLOOKUP($C28,'Regional Crises'!$B$1:$R$66,11,FALSE)&lt;M$4,0,5-(M$3-VLOOKUP($C28,'Regional Crises'!$B$1:$R$66,11,FALSE))/(M$3-M$4)*5)),1))),IF(VLOOKUP($E28,'Country Indicator Data'!$B$4:$N$300,7,FALSE)="x","x",ROUND(IF(VLOOKUP($E28,'Country Indicator Data'!$B$4:$N$300,7,FALSE)&gt;M$3,5,IF(VLOOKUP($E28,'Country Indicator Data'!$B$4:$N$300,7,FALSE)&lt;M$4,0,5-(M$3-VLOOKUP($E28,'Country Indicator Data'!$B$4:$N$300,7,FALSE))/(M$3-M$4)*5)),1)))</f>
        <v>2.7</v>
      </c>
      <c r="N28" s="163">
        <f t="shared" si="2"/>
        <v>3.25</v>
      </c>
      <c r="O28" s="163">
        <f t="shared" si="3"/>
        <v>2.8666666666666667</v>
      </c>
      <c r="P28" s="163">
        <f>IF(LEN(E28)&gt;3,VLOOKUP(C28,'Regional Crises'!$B$1:$R$69,12,FALSE),VLOOKUP(E28,'Country Indicator Data'!$B$4:$I$300,8,FALSE))</f>
        <v>5</v>
      </c>
      <c r="Q28" s="163">
        <f>IF(LEN(E28)&gt;3,((IF(VLOOKUP($C28,'Regional Crises'!$B$1:$R$66,13,FALSE)="x","x",ROUND(IF(VLOOKUP($C28,'Regional Crises'!$B$1:$R$66,13,FALSE)&gt;Q$3,5,IF(VLOOKUP($C28,'Regional Crises'!$B$1:$R$66,13,FALSE)&lt;Q$4,0,5-(LOG(Q$3)-LOG(VLOOKUP($C28,'Regional Crises'!$B$1:$R$66,13,FALSE)))/(LOG(Q$3)-LOG(Q$4))*5)),1)))),(IF(VLOOKUP($E28,'Country Indicator Data'!$B$4:$N$300,9,FALSE)="x","x",ROUND(IF(VLOOKUP($E28,'Country Indicator Data'!$B$4:$N$300,9,FALSE)&gt;Q$3,5,IF(VLOOKUP($E28,'Country Indicator Data'!$B$4:$N$300,9,FALSE)&lt;Q$4,0,5-(LOG(Q$3)-LOG(VLOOKUP($E28,'Country Indicator Data'!$B$4:$N$300,9,FALSE)))/(LOG(Q$3)-LOG(Q$4))*5)),1))))</f>
        <v>3.9</v>
      </c>
      <c r="R28" s="163">
        <f t="shared" si="4"/>
        <v>4.45</v>
      </c>
      <c r="S28" s="163">
        <f>IF(LEN(E28)&gt;3,((IF(VLOOKUP($C28,'Regional Crises'!$B$1:$R$66,17,FALSE)="x","x",ROUND(IF(VLOOKUP($C28,'Regional Crises'!$B$1:$R$66,17,FALSE)&gt;S$3,0,IF(VLOOKUP($C28,'Regional Crises'!$B$1:$R$66,17,FALSE)&lt;S$4,5,(S$3-VLOOKUP($C28,'Regional Crises'!$B$1:$R$66,17,FALSE))/(S$3-S$4)*5)),1)))),(IF(VLOOKUP($E28,'Country Indicator Data'!$B$4:$N$300,13,FALSE)="x","x",ROUND(IF(VLOOKUP($E28,'Country Indicator Data'!$B$4:$N$300,13,FALSE)&gt;S$3,0,IF(VLOOKUP($E28,'Country Indicator Data'!$B$4:$N$300,13,FALSE)&lt;S$4,5,(S$3-VLOOKUP($E28,'Country Indicator Data'!$B$4:$N$300,13,FALSE))/(S$3-S$4)*5)),1))))</f>
        <v>3.8</v>
      </c>
      <c r="T28" s="163">
        <f>IF(LEN(E28)&gt;3,((IF(VLOOKUP($C28,'Regional Crises'!$B$1:$R$66,14,FALSE)="x","x",ROUND(IF(VLOOKUP($C28,'Regional Crises'!$B$1:$R$66,14,FALSE)&gt;T$3,0,IF(VLOOKUP($C28,'Regional Crises'!$B$1:$R$66,14,FALSE)&lt;T$4,5,(T$3-VLOOKUP($C28,'Regional Crises'!$B$1:$R$66,14,FALSE))/(T$3-T$4)*5)),1)))),(IF(VLOOKUP($E28,'Country Indicator Data'!$B$4:$N$300,10,FALSE)="x","x",ROUND(IF(VLOOKUP($E28,'Country Indicator Data'!$B$4:$N$300,10,FALSE)&gt;T$3,0,IF(VLOOKUP($E28,'Country Indicator Data'!$B$4:$N$300,10,FALSE)&lt;T$4,5,(T$3-VLOOKUP($E28,'Country Indicator Data'!$B$4:$N$300,10,FALSE))/(T$3-T$4)*5)),1))))</f>
        <v>3.6</v>
      </c>
      <c r="U28" s="163">
        <f>IF(LEN(E28)&gt;3,((IF(VLOOKUP($C28,'Regional Crises'!$B$1:$R$66,15,FALSE)="x","x",ROUND(IF(VLOOKUP($C28,'Regional Crises'!$B$1:$R$66,15,FALSE)&gt;U$3,0,IF(VLOOKUP($C28,'Regional Crises'!$B$1:$R$66,15,FALSE)&lt;U$4,5,(U$3-VLOOKUP($C28,'Regional Crises'!$B$1:$R$66,15,FALSE))/(U$3-U$4)*5)),1)))),(IF(VLOOKUP($E28,'Country Indicator Data'!$B$4:$N$300,11,FALSE)="x","x",ROUND(IF(VLOOKUP($E28,'Country Indicator Data'!$B$4:$N$300,11,FALSE)&gt;U$3,0,IF(VLOOKUP($E28,'Country Indicator Data'!$B$4:$N$300,11,FALSE)&lt;U$4,5,(U$3-VLOOKUP($E28,'Country Indicator Data'!$B$4:$N$300,11,FALSE))/(U$3-U$4)*5)),1))))</f>
        <v>3.4</v>
      </c>
      <c r="V28" s="163">
        <f>IF(LEN(E28)&gt;3,((IF(VLOOKUP($C28,'Regional Crises'!$B$1:$R$66,16,FALSE)="x","x",ROUND(IF(VLOOKUP($C28,'Regional Crises'!$B$1:$R$66,16,FALSE)&gt;V$3,0,IF(VLOOKUP($C28,'Regional Crises'!$B$1:$R$66,16,FALSE)&lt;V$4,5,(V$3-VLOOKUP($C28,'Regional Crises'!$B$1:$R$66,16,FALSE))/(V$3-V$4)*5)),1)))),(IF(VLOOKUP($E28,'Country Indicator Data'!$B$4:$N$300,12,FALSE)="x","x",ROUND(IF(VLOOKUP($E28,'Country Indicator Data'!$B$4:$N$300,12,FALSE)&gt;V$3,0,IF(VLOOKUP($E28,'Country Indicator Data'!$B$4:$N$300,12,FALSE)&lt;V$4,5,(V$3-VLOOKUP($E28,'Country Indicator Data'!$B$4:$N$300,12,FALSE))/(V$3-V$4)*5)),1))))</f>
        <v>4.0999999999999996</v>
      </c>
      <c r="W28" s="163">
        <f t="shared" si="5"/>
        <v>3.7</v>
      </c>
      <c r="X28" s="163">
        <f t="shared" si="6"/>
        <v>3.7</v>
      </c>
      <c r="Y28" s="184">
        <f>IF('Core Indicators'!FC25="x","x",IF('Core Indicators'!FC25&gt;=5,5,IF('Core Indicators'!FC25&gt;=4,4,IF('Core Indicators'!FC25&gt;=3,3,IF('Core Indicators'!FC25&gt;=2,2,IF('Core Indicators'!FC25&gt;=1,1,0))))))</f>
        <v>1</v>
      </c>
      <c r="Z28" s="163">
        <f t="shared" si="7"/>
        <v>1</v>
      </c>
      <c r="AA28" s="184">
        <f>'Crisis Indicator Data'!Y25</f>
        <v>1</v>
      </c>
      <c r="AB28" s="184">
        <f>'Crisis Indicator Data'!Z25</f>
        <v>2</v>
      </c>
      <c r="AC28" s="184">
        <f>'Crisis Indicator Data'!AA25</f>
        <v>1</v>
      </c>
      <c r="AD28" s="184">
        <f>'Crisis Indicator Data'!AB25</f>
        <v>0</v>
      </c>
      <c r="AE28" s="184">
        <f t="shared" si="8"/>
        <v>2</v>
      </c>
      <c r="AF28" s="184">
        <f>'Crisis Indicator Data'!AC25</f>
        <v>0</v>
      </c>
      <c r="AG28" s="184">
        <f>'Crisis Indicator Data'!AD25</f>
        <v>1</v>
      </c>
      <c r="AH28" s="184">
        <f t="shared" si="9"/>
        <v>1</v>
      </c>
      <c r="AI28" s="184">
        <f>'Crisis Indicator Data'!AE25</f>
        <v>0</v>
      </c>
      <c r="AJ28" s="184">
        <f>'Crisis Indicator Data'!AF25</f>
        <v>1</v>
      </c>
      <c r="AK28" s="184">
        <f>'Crisis Indicator Data'!AG25</f>
        <v>1</v>
      </c>
      <c r="AL28" s="184">
        <f t="shared" si="10"/>
        <v>2</v>
      </c>
      <c r="AM28" s="163">
        <f t="shared" si="11"/>
        <v>2</v>
      </c>
      <c r="AN28" s="163">
        <f t="shared" si="12"/>
        <v>1.5</v>
      </c>
    </row>
    <row r="29" spans="1:40" ht="13.5" customHeight="1" x14ac:dyDescent="0.25">
      <c r="A29" s="169" t="str">
        <f>'Crisis Indicator Data'!A26</f>
        <v>Complex crisis in DRC</v>
      </c>
      <c r="B29" s="170" t="str">
        <f>'Crisis Indicator Data'!B26</f>
        <v>Conflict,Displacement,Socio-political</v>
      </c>
      <c r="C29" s="170" t="str">
        <f>'Crisis Indicator Data'!C26</f>
        <v>COD001</v>
      </c>
      <c r="D29" s="170" t="str">
        <f>'Crisis Indicator Data'!D26</f>
        <v>DRC</v>
      </c>
      <c r="E29" s="171" t="str">
        <f>'Crisis Indicator Data'!E26</f>
        <v>COD</v>
      </c>
      <c r="F29" s="163">
        <f>IF(LEN(E29)&gt;3,(IF(VLOOKUP($C29,'Regional Crises'!$B$1:$R$66,7,FALSE)="x","x",ROUND(IF(VLOOKUP($C29,'Regional Crises'!$B$1:$R$66,7,FALSE)&gt;$F$3,5,IF(VLOOKUP($C29,'Regional Crises'!$B$1:$R$66,7,FALSE)&lt;F$4,0,($F$3-VLOOKUP($C29,'Regional Crises'!$B$1:$R$66,7,FALSE))/($F$3-$F$4)*5)),1))),IF(VLOOKUP($E29,'Country Indicator Data'!$B$4:$N$300,3,FALSE)="x","x",ROUND(IF(VLOOKUP($E29,'Country Indicator Data'!$B$4:$N$300,3,FALSE)&gt;$F$3,5,IF(VLOOKUP($E29,'Country Indicator Data'!$B$4:$N$300,3,FALSE)&lt;$F$4,0,($F$3-VLOOKUP($E29,'Country Indicator Data'!$B$4:$N$300,3,FALSE))/($F$3-$F$4)*5)),1)))</f>
        <v>3.9</v>
      </c>
      <c r="G29" s="163">
        <f>IF(LEN(E29)&gt;3,(IF(VLOOKUP($C29,'Regional Crises'!$B$1:$R$66,9,FALSE)="x","x",ROUND(IF(VLOOKUP($C29,'Regional Crises'!$B$1:$R$66,9,FALSE)&gt;G$3,5,IF(VLOOKUP($C29,'Regional Crises'!$B$1:$R$66,9,FALSE)&lt;G$4,0,(G$3-VLOOKUP($C29,'Regional Crises'!$B$1:$R$66,9,FALSE))/(G$3-G$4)*5)),1))),IF(VLOOKUP($E29,'Country Indicator Data'!$B$4:$N$300,5,FALSE)="x","x",ROUND(IF(VLOOKUP($E29,'Country Indicator Data'!$B$4:$N$300,5,FALSE)&gt;G$3,5,IF(VLOOKUP($E29,'Country Indicator Data'!$B$4:$N$300,5,FALSE)&lt;G$4,0,(G$3-VLOOKUP($E29,'Country Indicator Data'!$B$4:$N$300,5,FALSE))/(G$3-G$4)*5)),1)))</f>
        <v>3.2</v>
      </c>
      <c r="H29" s="163">
        <f t="shared" si="0"/>
        <v>3.55</v>
      </c>
      <c r="I29" s="163">
        <f>IF(LEN(E29)&gt;3,(IF(VLOOKUP($C29,'Regional Crises'!$B$1:$R$66,6,FALSE)="x","x",ROUND(IF(VLOOKUP($C29,'Regional Crises'!$B$1:$R$66,6,FALSE)&gt;I$3,5,IF(VLOOKUP($C29,'Regional Crises'!$B$1:$R$66,6,FALSE)&lt;I$4,0,5-(I$3-VLOOKUP($C29,'Regional Crises'!$B$1:$R$66,6,FALSE))/(I$3-I$4)*5)),1))),IF(VLOOKUP($E29,'Country Indicator Data'!$B$4:$N$300,2,FALSE)="x","x",ROUND(IF(VLOOKUP($E29,'Country Indicator Data'!$B$4:$N$300,2,FALSE)&gt;I$3,5,IF(VLOOKUP($E29,'Country Indicator Data'!$B$4:$N$300,2,FALSE)&lt;I$4,0,5-(I$3-VLOOKUP($E29,'Country Indicator Data'!$B$4:$N$300,2,FALSE))/(I$3-I$4)*5)),1)))</f>
        <v>4.7</v>
      </c>
      <c r="J29" s="163">
        <f>IF(LEN(E29)&gt;3,(IF(VLOOKUP($C29,'Regional Crises'!$B$1:$R$66,8,FALSE)="x","x",ROUND(IF(VLOOKUP($C29,'Regional Crises'!$B$1:$R$66,8,FALSE)&gt;J$3,5,IF(VLOOKUP($C29,'Regional Crises'!$B$1:$R$66,8,FALSE)&lt;J$4,0,5-(J$3-VLOOKUP($C29,'Regional Crises'!$B$1:$R$66,8,FALSE))/(J$3-J$4)*5)),1))),IF(VLOOKUP($E29,'Country Indicator Data'!$B$4:$N$300,4,FALSE)="x","x",ROUND(IF(VLOOKUP($E29,'Country Indicator Data'!$B$4:$N$300,4,FALSE)&gt;J$3,5,IF(VLOOKUP($E29,'Country Indicator Data'!$B$4:$N$300,4,FALSE)&lt;J$4,0,5-(J$3-VLOOKUP($E29,'Country Indicator Data'!$B$4:$N$300,4,FALSE))/(J$3-J$4)*5)),1)))</f>
        <v>5</v>
      </c>
      <c r="K29" s="163">
        <f t="shared" si="1"/>
        <v>4.8499999999999996</v>
      </c>
      <c r="L29" s="163">
        <f>IF(LEN(E29)&gt;3,(IF(VLOOKUP($C29,'Regional Crises'!$B$1:$R$66,10,FALSE)="x","x",ROUND(IF(VLOOKUP($C29,'Regional Crises'!$B$1:$R$66,10,FALSE)&gt;L$3,5,IF(VLOOKUP($C29,'Regional Crises'!$B$1:$R$66,10,FALSE)&lt;L$4,0,5-(L$3-VLOOKUP($C29,'Regional Crises'!$B$1:$R$66,10,FALSE))/(L$3-L$4)*5)),1))),IF(VLOOKUP($E29,'Country Indicator Data'!$B$4:$N$300,6,FALSE)="x","x",ROUND(IF(VLOOKUP($E29,'Country Indicator Data'!$B$4:$N$300,6,FALSE)&gt;L$3,5,IF(VLOOKUP($E29,'Country Indicator Data'!$B$4:$N$300,6,FALSE)&lt;L$4,0,5-(L$3-VLOOKUP($E29,'Country Indicator Data'!$B$4:$N$300,6,FALSE))/(L$3-L$4)*5)),1)))</f>
        <v>4.4000000000000004</v>
      </c>
      <c r="M29" s="163">
        <f>IF(LEN(E29)&gt;3,(IF(VLOOKUP($C29,'Regional Crises'!$B$1:$R$66,11,FALSE)="x","x",ROUND(IF(VLOOKUP($C29,'Regional Crises'!$B$1:$R$66,11,FALSE)&gt;M$3,5,IF(VLOOKUP($C29,'Regional Crises'!$B$1:$R$66,11,FALSE)&lt;M$4,0,5-(M$3-VLOOKUP($C29,'Regional Crises'!$B$1:$R$66,11,FALSE))/(M$3-M$4)*5)),1))),IF(VLOOKUP($E29,'Country Indicator Data'!$B$4:$N$300,7,FALSE)="x","x",ROUND(IF(VLOOKUP($E29,'Country Indicator Data'!$B$4:$N$300,7,FALSE)&gt;M$3,5,IF(VLOOKUP($E29,'Country Indicator Data'!$B$4:$N$300,7,FALSE)&lt;M$4,0,5-(M$3-VLOOKUP($E29,'Country Indicator Data'!$B$4:$N$300,7,FALSE))/(M$3-M$4)*5)),1)))</f>
        <v>2.1</v>
      </c>
      <c r="N29" s="163">
        <f t="shared" si="2"/>
        <v>3.25</v>
      </c>
      <c r="O29" s="163">
        <f t="shared" si="3"/>
        <v>3.8833333333333329</v>
      </c>
      <c r="P29" s="163">
        <f>IF(LEN(E29)&gt;3,VLOOKUP(C29,'Regional Crises'!$B$1:$R$69,12,FALSE),VLOOKUP(E29,'Country Indicator Data'!$B$4:$I$300,8,FALSE))</f>
        <v>5</v>
      </c>
      <c r="Q29" s="163">
        <f>IF(LEN(E29)&gt;3,((IF(VLOOKUP($C29,'Regional Crises'!$B$1:$R$66,13,FALSE)="x","x",ROUND(IF(VLOOKUP($C29,'Regional Crises'!$B$1:$R$66,13,FALSE)&gt;Q$3,5,IF(VLOOKUP($C29,'Regional Crises'!$B$1:$R$66,13,FALSE)&lt;Q$4,0,5-(LOG(Q$3)-LOG(VLOOKUP($C29,'Regional Crises'!$B$1:$R$66,13,FALSE)))/(LOG(Q$3)-LOG(Q$4))*5)),1)))),(IF(VLOOKUP($E29,'Country Indicator Data'!$B$4:$N$300,9,FALSE)="x","x",ROUND(IF(VLOOKUP($E29,'Country Indicator Data'!$B$4:$N$300,9,FALSE)&gt;Q$3,5,IF(VLOOKUP($E29,'Country Indicator Data'!$B$4:$N$300,9,FALSE)&lt;Q$4,0,5-(LOG(Q$3)-LOG(VLOOKUP($E29,'Country Indicator Data'!$B$4:$N$300,9,FALSE)))/(LOG(Q$3)-LOG(Q$4))*5)),1))))</f>
        <v>4.7</v>
      </c>
      <c r="R29" s="163">
        <f t="shared" si="4"/>
        <v>4.8499999999999996</v>
      </c>
      <c r="S29" s="163">
        <f>IF(LEN(E29)&gt;3,((IF(VLOOKUP($C29,'Regional Crises'!$B$1:$R$66,17,FALSE)="x","x",ROUND(IF(VLOOKUP($C29,'Regional Crises'!$B$1:$R$66,17,FALSE)&gt;S$3,0,IF(VLOOKUP($C29,'Regional Crises'!$B$1:$R$66,17,FALSE)&lt;S$4,5,(S$3-VLOOKUP($C29,'Regional Crises'!$B$1:$R$66,17,FALSE))/(S$3-S$4)*5)),1)))),(IF(VLOOKUP($E29,'Country Indicator Data'!$B$4:$N$300,13,FALSE)="x","x",ROUND(IF(VLOOKUP($E29,'Country Indicator Data'!$B$4:$N$300,13,FALSE)&gt;S$3,0,IF(VLOOKUP($E29,'Country Indicator Data'!$B$4:$N$300,13,FALSE)&lt;S$4,5,(S$3-VLOOKUP($E29,'Country Indicator Data'!$B$4:$N$300,13,FALSE))/(S$3-S$4)*5)),1))))</f>
        <v>4.0999999999999996</v>
      </c>
      <c r="T29" s="163">
        <f>IF(LEN(E29)&gt;3,((IF(VLOOKUP($C29,'Regional Crises'!$B$1:$R$66,14,FALSE)="x","x",ROUND(IF(VLOOKUP($C29,'Regional Crises'!$B$1:$R$66,14,FALSE)&gt;T$3,0,IF(VLOOKUP($C29,'Regional Crises'!$B$1:$R$66,14,FALSE)&lt;T$4,5,(T$3-VLOOKUP($C29,'Regional Crises'!$B$1:$R$66,14,FALSE))/(T$3-T$4)*5)),1)))),(IF(VLOOKUP($E29,'Country Indicator Data'!$B$4:$N$300,10,FALSE)="x","x",ROUND(IF(VLOOKUP($E29,'Country Indicator Data'!$B$4:$N$300,10,FALSE)&gt;T$3,0,IF(VLOOKUP($E29,'Country Indicator Data'!$B$4:$N$300,10,FALSE)&lt;T$4,5,(T$3-VLOOKUP($E29,'Country Indicator Data'!$B$4:$N$300,10,FALSE))/(T$3-T$4)*5)),1))))</f>
        <v>4.3</v>
      </c>
      <c r="U29" s="163">
        <f>IF(LEN(E29)&gt;3,((IF(VLOOKUP($C29,'Regional Crises'!$B$1:$R$66,15,FALSE)="x","x",ROUND(IF(VLOOKUP($C29,'Regional Crises'!$B$1:$R$66,15,FALSE)&gt;U$3,0,IF(VLOOKUP($C29,'Regional Crises'!$B$1:$R$66,15,FALSE)&lt;U$4,5,(U$3-VLOOKUP($C29,'Regional Crises'!$B$1:$R$66,15,FALSE))/(U$3-U$4)*5)),1)))),(IF(VLOOKUP($E29,'Country Indicator Data'!$B$4:$N$300,11,FALSE)="x","x",ROUND(IF(VLOOKUP($E29,'Country Indicator Data'!$B$4:$N$300,11,FALSE)&gt;U$3,0,IF(VLOOKUP($E29,'Country Indicator Data'!$B$4:$N$300,11,FALSE)&lt;U$4,5,(U$3-VLOOKUP($E29,'Country Indicator Data'!$B$4:$N$300,11,FALSE))/(U$3-U$4)*5)),1))))</f>
        <v>3.6</v>
      </c>
      <c r="V29" s="163">
        <f>IF(LEN(E29)&gt;3,((IF(VLOOKUP($C29,'Regional Crises'!$B$1:$R$66,16,FALSE)="x","x",ROUND(IF(VLOOKUP($C29,'Regional Crises'!$B$1:$R$66,16,FALSE)&gt;V$3,0,IF(VLOOKUP($C29,'Regional Crises'!$B$1:$R$66,16,FALSE)&lt;V$4,5,(V$3-VLOOKUP($C29,'Regional Crises'!$B$1:$R$66,16,FALSE))/(V$3-V$4)*5)),1)))),(IF(VLOOKUP($E29,'Country Indicator Data'!$B$4:$N$300,12,FALSE)="x","x",ROUND(IF(VLOOKUP($E29,'Country Indicator Data'!$B$4:$N$300,12,FALSE)&gt;V$3,0,IF(VLOOKUP($E29,'Country Indicator Data'!$B$4:$N$300,12,FALSE)&lt;V$4,5,(V$3-VLOOKUP($E29,'Country Indicator Data'!$B$4:$N$300,12,FALSE))/(V$3-V$4)*5)),1))))</f>
        <v>4.0999999999999996</v>
      </c>
      <c r="W29" s="163">
        <f t="shared" si="5"/>
        <v>4</v>
      </c>
      <c r="X29" s="163">
        <f t="shared" si="6"/>
        <v>4.2</v>
      </c>
      <c r="Y29" s="184">
        <f>IF('Core Indicators'!FC26="x","x",IF('Core Indicators'!FC26&gt;=5,5,IF('Core Indicators'!FC26&gt;=4,4,IF('Core Indicators'!FC26&gt;=3,3,IF('Core Indicators'!FC26&gt;=2,2,IF('Core Indicators'!FC26&gt;=1,1,0))))))</f>
        <v>4</v>
      </c>
      <c r="Z29" s="163">
        <f t="shared" si="7"/>
        <v>4</v>
      </c>
      <c r="AA29" s="184">
        <f>'Crisis Indicator Data'!Y26</f>
        <v>1</v>
      </c>
      <c r="AB29" s="184">
        <f>'Crisis Indicator Data'!Z26</f>
        <v>3</v>
      </c>
      <c r="AC29" s="184">
        <f>'Crisis Indicator Data'!AA26</f>
        <v>2</v>
      </c>
      <c r="AD29" s="184">
        <f>'Crisis Indicator Data'!AB26</f>
        <v>3</v>
      </c>
      <c r="AE29" s="184">
        <f t="shared" si="8"/>
        <v>4</v>
      </c>
      <c r="AF29" s="184">
        <f>'Crisis Indicator Data'!AC26</f>
        <v>0</v>
      </c>
      <c r="AG29" s="184">
        <f>'Crisis Indicator Data'!AD26</f>
        <v>2</v>
      </c>
      <c r="AH29" s="184">
        <f t="shared" si="9"/>
        <v>2</v>
      </c>
      <c r="AI29" s="184">
        <f>'Crisis Indicator Data'!AE26</f>
        <v>3</v>
      </c>
      <c r="AJ29" s="184">
        <f>'Crisis Indicator Data'!AF26</f>
        <v>2</v>
      </c>
      <c r="AK29" s="184">
        <f>'Crisis Indicator Data'!AG26</f>
        <v>3</v>
      </c>
      <c r="AL29" s="184">
        <f t="shared" si="10"/>
        <v>5</v>
      </c>
      <c r="AM29" s="163">
        <f t="shared" si="11"/>
        <v>4</v>
      </c>
      <c r="AN29" s="163">
        <f t="shared" si="12"/>
        <v>4</v>
      </c>
    </row>
    <row r="30" spans="1:40" ht="13.5" customHeight="1" x14ac:dyDescent="0.25">
      <c r="A30" s="169" t="str">
        <f>'Crisis Indicator Data'!A27</f>
        <v>Complex crisis in Congo</v>
      </c>
      <c r="B30" s="170" t="str">
        <f>'Crisis Indicator Data'!B27</f>
        <v>Conflict</v>
      </c>
      <c r="C30" s="170" t="str">
        <f>'Crisis Indicator Data'!C27</f>
        <v>COG001</v>
      </c>
      <c r="D30" s="170" t="str">
        <f>'Crisis Indicator Data'!D27</f>
        <v>Congo</v>
      </c>
      <c r="E30" s="171" t="str">
        <f>'Crisis Indicator Data'!E27</f>
        <v>COG</v>
      </c>
      <c r="F30" s="163">
        <f>IF(LEN(E30)&gt;3,(IF(VLOOKUP($C30,'Regional Crises'!$B$1:$R$66,7,FALSE)="x","x",ROUND(IF(VLOOKUP($C30,'Regional Crises'!$B$1:$R$66,7,FALSE)&gt;$F$3,5,IF(VLOOKUP($C30,'Regional Crises'!$B$1:$R$66,7,FALSE)&lt;F$4,0,($F$3-VLOOKUP($C30,'Regional Crises'!$B$1:$R$66,7,FALSE))/($F$3-$F$4)*5)),1))),IF(VLOOKUP($E30,'Country Indicator Data'!$B$4:$N$300,3,FALSE)="x","x",ROUND(IF(VLOOKUP($E30,'Country Indicator Data'!$B$4:$N$300,3,FALSE)&gt;$F$3,5,IF(VLOOKUP($E30,'Country Indicator Data'!$B$4:$N$300,3,FALSE)&lt;$F$4,0,($F$3-VLOOKUP($E30,'Country Indicator Data'!$B$4:$N$300,3,FALSE))/($F$3-$F$4)*5)),1)))</f>
        <v>1.4</v>
      </c>
      <c r="G30" s="163">
        <f>IF(LEN(E30)&gt;3,(IF(VLOOKUP($C30,'Regional Crises'!$B$1:$R$66,9,FALSE)="x","x",ROUND(IF(VLOOKUP($C30,'Regional Crises'!$B$1:$R$66,9,FALSE)&gt;G$3,5,IF(VLOOKUP($C30,'Regional Crises'!$B$1:$R$66,9,FALSE)&lt;G$4,0,(G$3-VLOOKUP($C30,'Regional Crises'!$B$1:$R$66,9,FALSE))/(G$3-G$4)*5)),1))),IF(VLOOKUP($E30,'Country Indicator Data'!$B$4:$N$300,5,FALSE)="x","x",ROUND(IF(VLOOKUP($E30,'Country Indicator Data'!$B$4:$N$300,5,FALSE)&gt;G$3,5,IF(VLOOKUP($E30,'Country Indicator Data'!$B$4:$N$300,5,FALSE)&lt;G$4,0,(G$3-VLOOKUP($E30,'Country Indicator Data'!$B$4:$N$300,5,FALSE))/(G$3-G$4)*5)),1)))</f>
        <v>3.4</v>
      </c>
      <c r="H30" s="163">
        <f t="shared" si="0"/>
        <v>2.4</v>
      </c>
      <c r="I30" s="163">
        <f>IF(LEN(E30)&gt;3,(IF(VLOOKUP($C30,'Regional Crises'!$B$1:$R$66,6,FALSE)="x","x",ROUND(IF(VLOOKUP($C30,'Regional Crises'!$B$1:$R$66,6,FALSE)&gt;I$3,5,IF(VLOOKUP($C30,'Regional Crises'!$B$1:$R$66,6,FALSE)&lt;I$4,0,5-(I$3-VLOOKUP($C30,'Regional Crises'!$B$1:$R$66,6,FALSE))/(I$3-I$4)*5)),1))),IF(VLOOKUP($E30,'Country Indicator Data'!$B$4:$N$300,2,FALSE)="x","x",ROUND(IF(VLOOKUP($E30,'Country Indicator Data'!$B$4:$N$300,2,FALSE)&gt;I$3,5,IF(VLOOKUP($E30,'Country Indicator Data'!$B$4:$N$300,2,FALSE)&lt;I$4,0,5-(I$3-VLOOKUP($E30,'Country Indicator Data'!$B$4:$N$300,2,FALSE))/(I$3-I$4)*5)),1)))</f>
        <v>4.4000000000000004</v>
      </c>
      <c r="J30" s="163">
        <f>IF(LEN(E30)&gt;3,(IF(VLOOKUP($C30,'Regional Crises'!$B$1:$R$66,8,FALSE)="x","x",ROUND(IF(VLOOKUP($C30,'Regional Crises'!$B$1:$R$66,8,FALSE)&gt;J$3,5,IF(VLOOKUP($C30,'Regional Crises'!$B$1:$R$66,8,FALSE)&lt;J$4,0,5-(J$3-VLOOKUP($C30,'Regional Crises'!$B$1:$R$66,8,FALSE))/(J$3-J$4)*5)),1))),IF(VLOOKUP($E30,'Country Indicator Data'!$B$4:$N$300,4,FALSE)="x","x",ROUND(IF(VLOOKUP($E30,'Country Indicator Data'!$B$4:$N$300,4,FALSE)&gt;J$3,5,IF(VLOOKUP($E30,'Country Indicator Data'!$B$4:$N$300,4,FALSE)&lt;J$4,0,5-(J$3-VLOOKUP($E30,'Country Indicator Data'!$B$4:$N$300,4,FALSE))/(J$3-J$4)*5)),1)))</f>
        <v>5</v>
      </c>
      <c r="K30" s="163">
        <f t="shared" si="1"/>
        <v>4.7</v>
      </c>
      <c r="L30" s="163">
        <f>IF(LEN(E30)&gt;3,(IF(VLOOKUP($C30,'Regional Crises'!$B$1:$R$66,10,FALSE)="x","x",ROUND(IF(VLOOKUP($C30,'Regional Crises'!$B$1:$R$66,10,FALSE)&gt;L$3,5,IF(VLOOKUP($C30,'Regional Crises'!$B$1:$R$66,10,FALSE)&lt;L$4,0,5-(L$3-VLOOKUP($C30,'Regional Crises'!$B$1:$R$66,10,FALSE))/(L$3-L$4)*5)),1))),IF(VLOOKUP($E30,'Country Indicator Data'!$B$4:$N$300,6,FALSE)="x","x",ROUND(IF(VLOOKUP($E30,'Country Indicator Data'!$B$4:$N$300,6,FALSE)&gt;L$3,5,IF(VLOOKUP($E30,'Country Indicator Data'!$B$4:$N$300,6,FALSE)&lt;L$4,0,5-(L$3-VLOOKUP($E30,'Country Indicator Data'!$B$4:$N$300,6,FALSE))/(L$3-L$4)*5)),1)))</f>
        <v>3.9</v>
      </c>
      <c r="M30" s="163">
        <f>IF(LEN(E30)&gt;3,(IF(VLOOKUP($C30,'Regional Crises'!$B$1:$R$66,11,FALSE)="x","x",ROUND(IF(VLOOKUP($C30,'Regional Crises'!$B$1:$R$66,11,FALSE)&gt;M$3,5,IF(VLOOKUP($C30,'Regional Crises'!$B$1:$R$66,11,FALSE)&lt;M$4,0,5-(M$3-VLOOKUP($C30,'Regional Crises'!$B$1:$R$66,11,FALSE))/(M$3-M$4)*5)),1))),IF(VLOOKUP($E30,'Country Indicator Data'!$B$4:$N$300,7,FALSE)="x","x",ROUND(IF(VLOOKUP($E30,'Country Indicator Data'!$B$4:$N$300,7,FALSE)&gt;M$3,5,IF(VLOOKUP($E30,'Country Indicator Data'!$B$4:$N$300,7,FALSE)&lt;M$4,0,5-(M$3-VLOOKUP($E30,'Country Indicator Data'!$B$4:$N$300,7,FALSE))/(M$3-M$4)*5)),1)))</f>
        <v>3</v>
      </c>
      <c r="N30" s="163">
        <f t="shared" si="2"/>
        <v>3.45</v>
      </c>
      <c r="O30" s="163">
        <f t="shared" si="3"/>
        <v>3.5166666666666671</v>
      </c>
      <c r="P30" s="163">
        <f>IF(LEN(E30)&gt;3,VLOOKUP(C30,'Regional Crises'!$B$1:$R$69,12,FALSE),VLOOKUP(E30,'Country Indicator Data'!$B$4:$I$300,8,FALSE))</f>
        <v>1</v>
      </c>
      <c r="Q30" s="163">
        <f>IF(LEN(E30)&gt;3,((IF(VLOOKUP($C30,'Regional Crises'!$B$1:$R$66,13,FALSE)="x","x",ROUND(IF(VLOOKUP($C30,'Regional Crises'!$B$1:$R$66,13,FALSE)&gt;Q$3,5,IF(VLOOKUP($C30,'Regional Crises'!$B$1:$R$66,13,FALSE)&lt;Q$4,0,5-(LOG(Q$3)-LOG(VLOOKUP($C30,'Regional Crises'!$B$1:$R$66,13,FALSE)))/(LOG(Q$3)-LOG(Q$4))*5)),1)))),(IF(VLOOKUP($E30,'Country Indicator Data'!$B$4:$N$300,9,FALSE)="x","x",ROUND(IF(VLOOKUP($E30,'Country Indicator Data'!$B$4:$N$300,9,FALSE)&gt;Q$3,5,IF(VLOOKUP($E30,'Country Indicator Data'!$B$4:$N$300,9,FALSE)&lt;Q$4,0,5-(LOG(Q$3)-LOG(VLOOKUP($E30,'Country Indicator Data'!$B$4:$N$300,9,FALSE)))/(LOG(Q$3)-LOG(Q$4))*5)),1))))</f>
        <v>0</v>
      </c>
      <c r="R30" s="163">
        <f t="shared" si="4"/>
        <v>0.5</v>
      </c>
      <c r="S30" s="163">
        <f>IF(LEN(E30)&gt;3,((IF(VLOOKUP($C30,'Regional Crises'!$B$1:$R$66,17,FALSE)="x","x",ROUND(IF(VLOOKUP($C30,'Regional Crises'!$B$1:$R$66,17,FALSE)&gt;S$3,0,IF(VLOOKUP($C30,'Regional Crises'!$B$1:$R$66,17,FALSE)&lt;S$4,5,(S$3-VLOOKUP($C30,'Regional Crises'!$B$1:$R$66,17,FALSE))/(S$3-S$4)*5)),1)))),(IF(VLOOKUP($E30,'Country Indicator Data'!$B$4:$N$300,13,FALSE)="x","x",ROUND(IF(VLOOKUP($E30,'Country Indicator Data'!$B$4:$N$300,13,FALSE)&gt;S$3,0,IF(VLOOKUP($E30,'Country Indicator Data'!$B$4:$N$300,13,FALSE)&lt;S$4,5,(S$3-VLOOKUP($E30,'Country Indicator Data'!$B$4:$N$300,13,FALSE))/(S$3-S$4)*5)),1))))</f>
        <v>4.0999999999999996</v>
      </c>
      <c r="T30" s="163">
        <f>IF(LEN(E30)&gt;3,((IF(VLOOKUP($C30,'Regional Crises'!$B$1:$R$66,14,FALSE)="x","x",ROUND(IF(VLOOKUP($C30,'Regional Crises'!$B$1:$R$66,14,FALSE)&gt;T$3,0,IF(VLOOKUP($C30,'Regional Crises'!$B$1:$R$66,14,FALSE)&lt;T$4,5,(T$3-VLOOKUP($C30,'Regional Crises'!$B$1:$R$66,14,FALSE))/(T$3-T$4)*5)),1)))),(IF(VLOOKUP($E30,'Country Indicator Data'!$B$4:$N$300,10,FALSE)="x","x",ROUND(IF(VLOOKUP($E30,'Country Indicator Data'!$B$4:$N$300,10,FALSE)&gt;T$3,0,IF(VLOOKUP($E30,'Country Indicator Data'!$B$4:$N$300,10,FALSE)&lt;T$4,5,(T$3-VLOOKUP($E30,'Country Indicator Data'!$B$4:$N$300,10,FALSE))/(T$3-T$4)*5)),1))))</f>
        <v>3.6</v>
      </c>
      <c r="U30" s="163">
        <f>IF(LEN(E30)&gt;3,((IF(VLOOKUP($C30,'Regional Crises'!$B$1:$R$66,15,FALSE)="x","x",ROUND(IF(VLOOKUP($C30,'Regional Crises'!$B$1:$R$66,15,FALSE)&gt;U$3,0,IF(VLOOKUP($C30,'Regional Crises'!$B$1:$R$66,15,FALSE)&lt;U$4,5,(U$3-VLOOKUP($C30,'Regional Crises'!$B$1:$R$66,15,FALSE))/(U$3-U$4)*5)),1)))),(IF(VLOOKUP($E30,'Country Indicator Data'!$B$4:$N$300,11,FALSE)="x","x",ROUND(IF(VLOOKUP($E30,'Country Indicator Data'!$B$4:$N$300,11,FALSE)&gt;U$3,0,IF(VLOOKUP($E30,'Country Indicator Data'!$B$4:$N$300,11,FALSE)&lt;U$4,5,(U$3-VLOOKUP($E30,'Country Indicator Data'!$B$4:$N$300,11,FALSE))/(U$3-U$4)*5)),1))))</f>
        <v>3.8</v>
      </c>
      <c r="V30" s="163">
        <f>IF(LEN(E30)&gt;3,((IF(VLOOKUP($C30,'Regional Crises'!$B$1:$R$66,16,FALSE)="x","x",ROUND(IF(VLOOKUP($C30,'Regional Crises'!$B$1:$R$66,16,FALSE)&gt;V$3,0,IF(VLOOKUP($C30,'Regional Crises'!$B$1:$R$66,16,FALSE)&lt;V$4,5,(V$3-VLOOKUP($C30,'Regional Crises'!$B$1:$R$66,16,FALSE))/(V$3-V$4)*5)),1)))),(IF(VLOOKUP($E30,'Country Indicator Data'!$B$4:$N$300,12,FALSE)="x","x",ROUND(IF(VLOOKUP($E30,'Country Indicator Data'!$B$4:$N$300,12,FALSE)&gt;V$3,0,IF(VLOOKUP($E30,'Country Indicator Data'!$B$4:$N$300,12,FALSE)&lt;V$4,5,(V$3-VLOOKUP($E30,'Country Indicator Data'!$B$4:$N$300,12,FALSE))/(V$3-V$4)*5)),1))))</f>
        <v>4</v>
      </c>
      <c r="W30" s="163">
        <f t="shared" si="5"/>
        <v>3.9</v>
      </c>
      <c r="X30" s="163">
        <f t="shared" si="6"/>
        <v>2.6</v>
      </c>
      <c r="Y30" s="184">
        <f>IF('Core Indicators'!FC27="x","x",IF('Core Indicators'!FC27&gt;=5,5,IF('Core Indicators'!FC27&gt;=4,4,IF('Core Indicators'!FC27&gt;=3,3,IF('Core Indicators'!FC27&gt;=2,2,IF('Core Indicators'!FC27&gt;=1,1,0))))))</f>
        <v>3</v>
      </c>
      <c r="Z30" s="163">
        <f t="shared" si="7"/>
        <v>3</v>
      </c>
      <c r="AA30" s="184">
        <f>'Crisis Indicator Data'!Y27</f>
        <v>0</v>
      </c>
      <c r="AB30" s="184">
        <f>'Crisis Indicator Data'!Z27</f>
        <v>0</v>
      </c>
      <c r="AC30" s="184">
        <f>'Crisis Indicator Data'!AA27</f>
        <v>0</v>
      </c>
      <c r="AD30" s="184">
        <f>'Crisis Indicator Data'!AB27</f>
        <v>0</v>
      </c>
      <c r="AE30" s="184">
        <f t="shared" si="8"/>
        <v>0</v>
      </c>
      <c r="AF30" s="184">
        <f>'Crisis Indicator Data'!AC27</f>
        <v>0</v>
      </c>
      <c r="AG30" s="184">
        <f>'Crisis Indicator Data'!AD27</f>
        <v>0</v>
      </c>
      <c r="AH30" s="184">
        <f t="shared" si="9"/>
        <v>0</v>
      </c>
      <c r="AI30" s="184">
        <f>'Crisis Indicator Data'!AE27</f>
        <v>0</v>
      </c>
      <c r="AJ30" s="184">
        <f>'Crisis Indicator Data'!AF27</f>
        <v>0</v>
      </c>
      <c r="AK30" s="184">
        <f>'Crisis Indicator Data'!AG27</f>
        <v>3</v>
      </c>
      <c r="AL30" s="184">
        <f t="shared" si="10"/>
        <v>3</v>
      </c>
      <c r="AM30" s="163">
        <f t="shared" si="11"/>
        <v>1</v>
      </c>
      <c r="AN30" s="163">
        <f t="shared" si="12"/>
        <v>2</v>
      </c>
    </row>
    <row r="31" spans="1:40" ht="13.5" customHeight="1" x14ac:dyDescent="0.25">
      <c r="A31" s="169" t="str">
        <f>'Crisis Indicator Data'!A28</f>
        <v>Complex crisis in Colombia</v>
      </c>
      <c r="B31" s="170" t="str">
        <f>'Crisis Indicator Data'!B28</f>
        <v>Socio-political,Conflict,Violence,Floods,Displacement</v>
      </c>
      <c r="C31" s="170" t="str">
        <f>'Crisis Indicator Data'!C28</f>
        <v>COL001</v>
      </c>
      <c r="D31" s="170" t="str">
        <f>'Crisis Indicator Data'!D28</f>
        <v>Colombia</v>
      </c>
      <c r="E31" s="171" t="str">
        <f>'Crisis Indicator Data'!E28</f>
        <v>COL</v>
      </c>
      <c r="F31" s="163">
        <f>IF(LEN(E31)&gt;3,(IF(VLOOKUP($C31,'Regional Crises'!$B$1:$R$66,7,FALSE)="x","x",ROUND(IF(VLOOKUP($C31,'Regional Crises'!$B$1:$R$66,7,FALSE)&gt;$F$3,5,IF(VLOOKUP($C31,'Regional Crises'!$B$1:$R$66,7,FALSE)&lt;F$4,0,($F$3-VLOOKUP($C31,'Regional Crises'!$B$1:$R$66,7,FALSE))/($F$3-$F$4)*5)),1))),IF(VLOOKUP($E31,'Country Indicator Data'!$B$4:$N$300,3,FALSE)="x","x",ROUND(IF(VLOOKUP($E31,'Country Indicator Data'!$B$4:$N$300,3,FALSE)&gt;$F$3,5,IF(VLOOKUP($E31,'Country Indicator Data'!$B$4:$N$300,3,FALSE)&lt;$F$4,0,($F$3-VLOOKUP($E31,'Country Indicator Data'!$B$4:$N$300,3,FALSE))/($F$3-$F$4)*5)),1)))</f>
        <v>1.4</v>
      </c>
      <c r="G31" s="163">
        <f>IF(LEN(E31)&gt;3,(IF(VLOOKUP($C31,'Regional Crises'!$B$1:$R$66,9,FALSE)="x","x",ROUND(IF(VLOOKUP($C31,'Regional Crises'!$B$1:$R$66,9,FALSE)&gt;G$3,5,IF(VLOOKUP($C31,'Regional Crises'!$B$1:$R$66,9,FALSE)&lt;G$4,0,(G$3-VLOOKUP($C31,'Regional Crises'!$B$1:$R$66,9,FALSE))/(G$3-G$4)*5)),1))),IF(VLOOKUP($E31,'Country Indicator Data'!$B$4:$N$300,5,FALSE)="x","x",ROUND(IF(VLOOKUP($E31,'Country Indicator Data'!$B$4:$N$300,5,FALSE)&gt;G$3,5,IF(VLOOKUP($E31,'Country Indicator Data'!$B$4:$N$300,5,FALSE)&lt;G$4,0,(G$3-VLOOKUP($E31,'Country Indicator Data'!$B$4:$N$300,5,FALSE))/(G$3-G$4)*5)),1)))</f>
        <v>1.7</v>
      </c>
      <c r="H31" s="163">
        <f t="shared" si="0"/>
        <v>1.5499999999999998</v>
      </c>
      <c r="I31" s="163">
        <f>IF(LEN(E31)&gt;3,(IF(VLOOKUP($C31,'Regional Crises'!$B$1:$R$66,6,FALSE)="x","x",ROUND(IF(VLOOKUP($C31,'Regional Crises'!$B$1:$R$66,6,FALSE)&gt;I$3,5,IF(VLOOKUP($C31,'Regional Crises'!$B$1:$R$66,6,FALSE)&lt;I$4,0,5-(I$3-VLOOKUP($C31,'Regional Crises'!$B$1:$R$66,6,FALSE))/(I$3-I$4)*5)),1))),IF(VLOOKUP($E31,'Country Indicator Data'!$B$4:$N$300,2,FALSE)="x","x",ROUND(IF(VLOOKUP($E31,'Country Indicator Data'!$B$4:$N$300,2,FALSE)&gt;I$3,5,IF(VLOOKUP($E31,'Country Indicator Data'!$B$4:$N$300,2,FALSE)&lt;I$4,0,5-(I$3-VLOOKUP($E31,'Country Indicator Data'!$B$4:$N$300,2,FALSE))/(I$3-I$4)*5)),1)))</f>
        <v>2.1</v>
      </c>
      <c r="J31" s="163">
        <f>IF(LEN(E31)&gt;3,(IF(VLOOKUP($C31,'Regional Crises'!$B$1:$R$66,8,FALSE)="x","x",ROUND(IF(VLOOKUP($C31,'Regional Crises'!$B$1:$R$66,8,FALSE)&gt;J$3,5,IF(VLOOKUP($C31,'Regional Crises'!$B$1:$R$66,8,FALSE)&lt;J$4,0,5-(J$3-VLOOKUP($C31,'Regional Crises'!$B$1:$R$66,8,FALSE))/(J$3-J$4)*5)),1))),IF(VLOOKUP($E31,'Country Indicator Data'!$B$4:$N$300,4,FALSE)="x","x",ROUND(IF(VLOOKUP($E31,'Country Indicator Data'!$B$4:$N$300,4,FALSE)&gt;J$3,5,IF(VLOOKUP($E31,'Country Indicator Data'!$B$4:$N$300,4,FALSE)&lt;J$4,0,5-(J$3-VLOOKUP($E31,'Country Indicator Data'!$B$4:$N$300,4,FALSE))/(J$3-J$4)*5)),1)))</f>
        <v>2.5</v>
      </c>
      <c r="K31" s="163">
        <f t="shared" si="1"/>
        <v>2.2999999999999998</v>
      </c>
      <c r="L31" s="163">
        <f>IF(LEN(E31)&gt;3,(IF(VLOOKUP($C31,'Regional Crises'!$B$1:$R$66,10,FALSE)="x","x",ROUND(IF(VLOOKUP($C31,'Regional Crises'!$B$1:$R$66,10,FALSE)&gt;L$3,5,IF(VLOOKUP($C31,'Regional Crises'!$B$1:$R$66,10,FALSE)&lt;L$4,0,5-(L$3-VLOOKUP($C31,'Regional Crises'!$B$1:$R$66,10,FALSE))/(L$3-L$4)*5)),1))),IF(VLOOKUP($E31,'Country Indicator Data'!$B$4:$N$300,6,FALSE)="x","x",ROUND(IF(VLOOKUP($E31,'Country Indicator Data'!$B$4:$N$300,6,FALSE)&gt;L$3,5,IF(VLOOKUP($E31,'Country Indicator Data'!$B$4:$N$300,6,FALSE)&lt;L$4,0,5-(L$3-VLOOKUP($E31,'Country Indicator Data'!$B$4:$N$300,6,FALSE))/(L$3-L$4)*5)),1)))</f>
        <v>2.7</v>
      </c>
      <c r="M31" s="163">
        <f>IF(LEN(E31)&gt;3,(IF(VLOOKUP($C31,'Regional Crises'!$B$1:$R$66,11,FALSE)="x","x",ROUND(IF(VLOOKUP($C31,'Regional Crises'!$B$1:$R$66,11,FALSE)&gt;M$3,5,IF(VLOOKUP($C31,'Regional Crises'!$B$1:$R$66,11,FALSE)&lt;M$4,0,5-(M$3-VLOOKUP($C31,'Regional Crises'!$B$1:$R$66,11,FALSE))/(M$3-M$4)*5)),1))),IF(VLOOKUP($E31,'Country Indicator Data'!$B$4:$N$300,7,FALSE)="x","x",ROUND(IF(VLOOKUP($E31,'Country Indicator Data'!$B$4:$N$300,7,FALSE)&gt;M$3,5,IF(VLOOKUP($E31,'Country Indicator Data'!$B$4:$N$300,7,FALSE)&lt;M$4,0,5-(M$3-VLOOKUP($E31,'Country Indicator Data'!$B$4:$N$300,7,FALSE))/(M$3-M$4)*5)),1)))</f>
        <v>3.3</v>
      </c>
      <c r="N31" s="163">
        <f t="shared" si="2"/>
        <v>3</v>
      </c>
      <c r="O31" s="163">
        <f t="shared" si="3"/>
        <v>2.2833333333333332</v>
      </c>
      <c r="P31" s="163">
        <f>IF(LEN(E31)&gt;3,VLOOKUP(C31,'Regional Crises'!$B$1:$R$69,12,FALSE),VLOOKUP(E31,'Country Indicator Data'!$B$4:$I$300,8,FALSE))</f>
        <v>4</v>
      </c>
      <c r="Q31" s="163">
        <f>IF(LEN(E31)&gt;3,((IF(VLOOKUP($C31,'Regional Crises'!$B$1:$R$66,13,FALSE)="x","x",ROUND(IF(VLOOKUP($C31,'Regional Crises'!$B$1:$R$66,13,FALSE)&gt;Q$3,5,IF(VLOOKUP($C31,'Regional Crises'!$B$1:$R$66,13,FALSE)&lt;Q$4,0,5-(LOG(Q$3)-LOG(VLOOKUP($C31,'Regional Crises'!$B$1:$R$66,13,FALSE)))/(LOG(Q$3)-LOG(Q$4))*5)),1)))),(IF(VLOOKUP($E31,'Country Indicator Data'!$B$4:$N$300,9,FALSE)="x","x",ROUND(IF(VLOOKUP($E31,'Country Indicator Data'!$B$4:$N$300,9,FALSE)&gt;Q$3,5,IF(VLOOKUP($E31,'Country Indicator Data'!$B$4:$N$300,9,FALSE)&lt;Q$4,0,5-(LOG(Q$3)-LOG(VLOOKUP($E31,'Country Indicator Data'!$B$4:$N$300,9,FALSE)))/(LOG(Q$3)-LOG(Q$4))*5)),1))))</f>
        <v>3.5</v>
      </c>
      <c r="R31" s="163">
        <f t="shared" si="4"/>
        <v>3.75</v>
      </c>
      <c r="S31" s="163">
        <f>IF(LEN(E31)&gt;3,((IF(VLOOKUP($C31,'Regional Crises'!$B$1:$R$66,17,FALSE)="x","x",ROUND(IF(VLOOKUP($C31,'Regional Crises'!$B$1:$R$66,17,FALSE)&gt;S$3,0,IF(VLOOKUP($C31,'Regional Crises'!$B$1:$R$66,17,FALSE)&lt;S$4,5,(S$3-VLOOKUP($C31,'Regional Crises'!$B$1:$R$66,17,FALSE))/(S$3-S$4)*5)),1)))),(IF(VLOOKUP($E31,'Country Indicator Data'!$B$4:$N$300,13,FALSE)="x","x",ROUND(IF(VLOOKUP($E31,'Country Indicator Data'!$B$4:$N$300,13,FALSE)&gt;S$3,0,IF(VLOOKUP($E31,'Country Indicator Data'!$B$4:$N$300,13,FALSE)&lt;S$4,5,(S$3-VLOOKUP($E31,'Country Indicator Data'!$B$4:$N$300,13,FALSE))/(S$3-S$4)*5)),1))))</f>
        <v>3.2</v>
      </c>
      <c r="T31" s="163">
        <f>IF(LEN(E31)&gt;3,((IF(VLOOKUP($C31,'Regional Crises'!$B$1:$R$66,14,FALSE)="x","x",ROUND(IF(VLOOKUP($C31,'Regional Crises'!$B$1:$R$66,14,FALSE)&gt;T$3,0,IF(VLOOKUP($C31,'Regional Crises'!$B$1:$R$66,14,FALSE)&lt;T$4,5,(T$3-VLOOKUP($C31,'Regional Crises'!$B$1:$R$66,14,FALSE))/(T$3-T$4)*5)),1)))),(IF(VLOOKUP($E31,'Country Indicator Data'!$B$4:$N$300,10,FALSE)="x","x",ROUND(IF(VLOOKUP($E31,'Country Indicator Data'!$B$4:$N$300,10,FALSE)&gt;T$3,0,IF(VLOOKUP($E31,'Country Indicator Data'!$B$4:$N$300,10,FALSE)&lt;T$4,5,(T$3-VLOOKUP($E31,'Country Indicator Data'!$B$4:$N$300,10,FALSE))/(T$3-T$4)*5)),1))))</f>
        <v>2.9</v>
      </c>
      <c r="U31" s="163">
        <f>IF(LEN(E31)&gt;3,((IF(VLOOKUP($C31,'Regional Crises'!$B$1:$R$66,15,FALSE)="x","x",ROUND(IF(VLOOKUP($C31,'Regional Crises'!$B$1:$R$66,15,FALSE)&gt;U$3,0,IF(VLOOKUP($C31,'Regional Crises'!$B$1:$R$66,15,FALSE)&lt;U$4,5,(U$3-VLOOKUP($C31,'Regional Crises'!$B$1:$R$66,15,FALSE))/(U$3-U$4)*5)),1)))),(IF(VLOOKUP($E31,'Country Indicator Data'!$B$4:$N$300,11,FALSE)="x","x",ROUND(IF(VLOOKUP($E31,'Country Indicator Data'!$B$4:$N$300,11,FALSE)&gt;U$3,0,IF(VLOOKUP($E31,'Country Indicator Data'!$B$4:$N$300,11,FALSE)&lt;U$4,5,(U$3-VLOOKUP($E31,'Country Indicator Data'!$B$4:$N$300,11,FALSE))/(U$3-U$4)*5)),1))))</f>
        <v>1.9</v>
      </c>
      <c r="V31" s="163">
        <f>IF(LEN(E31)&gt;3,((IF(VLOOKUP($C31,'Regional Crises'!$B$1:$R$66,16,FALSE)="x","x",ROUND(IF(VLOOKUP($C31,'Regional Crises'!$B$1:$R$66,16,FALSE)&gt;V$3,0,IF(VLOOKUP($C31,'Regional Crises'!$B$1:$R$66,16,FALSE)&lt;V$4,5,(V$3-VLOOKUP($C31,'Regional Crises'!$B$1:$R$66,16,FALSE))/(V$3-V$4)*5)),1)))),(IF(VLOOKUP($E31,'Country Indicator Data'!$B$4:$N$300,12,FALSE)="x","x",ROUND(IF(VLOOKUP($E31,'Country Indicator Data'!$B$4:$N$300,12,FALSE)&gt;V$3,0,IF(VLOOKUP($E31,'Country Indicator Data'!$B$4:$N$300,12,FALSE)&lt;V$4,5,(V$3-VLOOKUP($E31,'Country Indicator Data'!$B$4:$N$300,12,FALSE))/(V$3-V$4)*5)),1))))</f>
        <v>1.7</v>
      </c>
      <c r="W31" s="163">
        <f t="shared" si="5"/>
        <v>2.4</v>
      </c>
      <c r="X31" s="163">
        <f t="shared" si="6"/>
        <v>2.8</v>
      </c>
      <c r="Y31" s="184">
        <f>IF('Core Indicators'!FC28="x","x",IF('Core Indicators'!FC28&gt;=5,5,IF('Core Indicators'!FC28&gt;=4,4,IF('Core Indicators'!FC28&gt;=3,3,IF('Core Indicators'!FC28&gt;=2,2,IF('Core Indicators'!FC28&gt;=1,1,0))))))</f>
        <v>3</v>
      </c>
      <c r="Z31" s="163">
        <f t="shared" si="7"/>
        <v>3</v>
      </c>
      <c r="AA31" s="184">
        <f>'Crisis Indicator Data'!Y28</f>
        <v>0</v>
      </c>
      <c r="AB31" s="184">
        <f>'Crisis Indicator Data'!Z28</f>
        <v>2</v>
      </c>
      <c r="AC31" s="184">
        <f>'Crisis Indicator Data'!AA28</f>
        <v>0</v>
      </c>
      <c r="AD31" s="184">
        <f>'Crisis Indicator Data'!AB28</f>
        <v>0</v>
      </c>
      <c r="AE31" s="184">
        <f t="shared" si="8"/>
        <v>2</v>
      </c>
      <c r="AF31" s="184">
        <f>'Crisis Indicator Data'!AC28</f>
        <v>0</v>
      </c>
      <c r="AG31" s="184">
        <f>'Crisis Indicator Data'!AD28</f>
        <v>2</v>
      </c>
      <c r="AH31" s="184">
        <f t="shared" si="9"/>
        <v>2</v>
      </c>
      <c r="AI31" s="184">
        <f>'Crisis Indicator Data'!AE28</f>
        <v>2</v>
      </c>
      <c r="AJ31" s="184">
        <f>'Crisis Indicator Data'!AF28</f>
        <v>2</v>
      </c>
      <c r="AK31" s="184">
        <f>'Crisis Indicator Data'!AG28</f>
        <v>3</v>
      </c>
      <c r="AL31" s="184">
        <f t="shared" si="10"/>
        <v>5</v>
      </c>
      <c r="AM31" s="163">
        <f t="shared" si="11"/>
        <v>3</v>
      </c>
      <c r="AN31" s="163">
        <f t="shared" si="12"/>
        <v>3</v>
      </c>
    </row>
    <row r="32" spans="1:40" ht="13.5" customHeight="1" x14ac:dyDescent="0.25">
      <c r="A32" s="169" t="str">
        <f>'Crisis Indicator Data'!A29</f>
        <v>Venezuela displacement in Colombia</v>
      </c>
      <c r="B32" s="170" t="str">
        <f>'Crisis Indicator Data'!B29</f>
        <v>Displacement</v>
      </c>
      <c r="C32" s="170" t="str">
        <f>'Crisis Indicator Data'!C29</f>
        <v>COL002</v>
      </c>
      <c r="D32" s="170" t="str">
        <f>'Crisis Indicator Data'!D29</f>
        <v>Colombia</v>
      </c>
      <c r="E32" s="171" t="str">
        <f>'Crisis Indicator Data'!E29</f>
        <v>COL</v>
      </c>
      <c r="F32" s="163">
        <f>IF(LEN(E32)&gt;3,(IF(VLOOKUP($C32,'Regional Crises'!$B$1:$R$66,7,FALSE)="x","x",ROUND(IF(VLOOKUP($C32,'Regional Crises'!$B$1:$R$66,7,FALSE)&gt;$F$3,5,IF(VLOOKUP($C32,'Regional Crises'!$B$1:$R$66,7,FALSE)&lt;F$4,0,($F$3-VLOOKUP($C32,'Regional Crises'!$B$1:$R$66,7,FALSE))/($F$3-$F$4)*5)),1))),IF(VLOOKUP($E32,'Country Indicator Data'!$B$4:$N$300,3,FALSE)="x","x",ROUND(IF(VLOOKUP($E32,'Country Indicator Data'!$B$4:$N$300,3,FALSE)&gt;$F$3,5,IF(VLOOKUP($E32,'Country Indicator Data'!$B$4:$N$300,3,FALSE)&lt;$F$4,0,($F$3-VLOOKUP($E32,'Country Indicator Data'!$B$4:$N$300,3,FALSE))/($F$3-$F$4)*5)),1)))</f>
        <v>1.4</v>
      </c>
      <c r="G32" s="163">
        <f>IF(LEN(E32)&gt;3,(IF(VLOOKUP($C32,'Regional Crises'!$B$1:$R$66,9,FALSE)="x","x",ROUND(IF(VLOOKUP($C32,'Regional Crises'!$B$1:$R$66,9,FALSE)&gt;G$3,5,IF(VLOOKUP($C32,'Regional Crises'!$B$1:$R$66,9,FALSE)&lt;G$4,0,(G$3-VLOOKUP($C32,'Regional Crises'!$B$1:$R$66,9,FALSE))/(G$3-G$4)*5)),1))),IF(VLOOKUP($E32,'Country Indicator Data'!$B$4:$N$300,5,FALSE)="x","x",ROUND(IF(VLOOKUP($E32,'Country Indicator Data'!$B$4:$N$300,5,FALSE)&gt;G$3,5,IF(VLOOKUP($E32,'Country Indicator Data'!$B$4:$N$300,5,FALSE)&lt;G$4,0,(G$3-VLOOKUP($E32,'Country Indicator Data'!$B$4:$N$300,5,FALSE))/(G$3-G$4)*5)),1)))</f>
        <v>1.7</v>
      </c>
      <c r="H32" s="163">
        <f t="shared" si="0"/>
        <v>1.5499999999999998</v>
      </c>
      <c r="I32" s="163">
        <f>IF(LEN(E32)&gt;3,(IF(VLOOKUP($C32,'Regional Crises'!$B$1:$R$66,6,FALSE)="x","x",ROUND(IF(VLOOKUP($C32,'Regional Crises'!$B$1:$R$66,6,FALSE)&gt;I$3,5,IF(VLOOKUP($C32,'Regional Crises'!$B$1:$R$66,6,FALSE)&lt;I$4,0,5-(I$3-VLOOKUP($C32,'Regional Crises'!$B$1:$R$66,6,FALSE))/(I$3-I$4)*5)),1))),IF(VLOOKUP($E32,'Country Indicator Data'!$B$4:$N$300,2,FALSE)="x","x",ROUND(IF(VLOOKUP($E32,'Country Indicator Data'!$B$4:$N$300,2,FALSE)&gt;I$3,5,IF(VLOOKUP($E32,'Country Indicator Data'!$B$4:$N$300,2,FALSE)&lt;I$4,0,5-(I$3-VLOOKUP($E32,'Country Indicator Data'!$B$4:$N$300,2,FALSE))/(I$3-I$4)*5)),1)))</f>
        <v>2.1</v>
      </c>
      <c r="J32" s="163">
        <f>IF(LEN(E32)&gt;3,(IF(VLOOKUP($C32,'Regional Crises'!$B$1:$R$66,8,FALSE)="x","x",ROUND(IF(VLOOKUP($C32,'Regional Crises'!$B$1:$R$66,8,FALSE)&gt;J$3,5,IF(VLOOKUP($C32,'Regional Crises'!$B$1:$R$66,8,FALSE)&lt;J$4,0,5-(J$3-VLOOKUP($C32,'Regional Crises'!$B$1:$R$66,8,FALSE))/(J$3-J$4)*5)),1))),IF(VLOOKUP($E32,'Country Indicator Data'!$B$4:$N$300,4,FALSE)="x","x",ROUND(IF(VLOOKUP($E32,'Country Indicator Data'!$B$4:$N$300,4,FALSE)&gt;J$3,5,IF(VLOOKUP($E32,'Country Indicator Data'!$B$4:$N$300,4,FALSE)&lt;J$4,0,5-(J$3-VLOOKUP($E32,'Country Indicator Data'!$B$4:$N$300,4,FALSE))/(J$3-J$4)*5)),1)))</f>
        <v>2.5</v>
      </c>
      <c r="K32" s="163">
        <f t="shared" si="1"/>
        <v>2.2999999999999998</v>
      </c>
      <c r="L32" s="163">
        <f>IF(LEN(E32)&gt;3,(IF(VLOOKUP($C32,'Regional Crises'!$B$1:$R$66,10,FALSE)="x","x",ROUND(IF(VLOOKUP($C32,'Regional Crises'!$B$1:$R$66,10,FALSE)&gt;L$3,5,IF(VLOOKUP($C32,'Regional Crises'!$B$1:$R$66,10,FALSE)&lt;L$4,0,5-(L$3-VLOOKUP($C32,'Regional Crises'!$B$1:$R$66,10,FALSE))/(L$3-L$4)*5)),1))),IF(VLOOKUP($E32,'Country Indicator Data'!$B$4:$N$300,6,FALSE)="x","x",ROUND(IF(VLOOKUP($E32,'Country Indicator Data'!$B$4:$N$300,6,FALSE)&gt;L$3,5,IF(VLOOKUP($E32,'Country Indicator Data'!$B$4:$N$300,6,FALSE)&lt;L$4,0,5-(L$3-VLOOKUP($E32,'Country Indicator Data'!$B$4:$N$300,6,FALSE))/(L$3-L$4)*5)),1)))</f>
        <v>2.7</v>
      </c>
      <c r="M32" s="163">
        <f>IF(LEN(E32)&gt;3,(IF(VLOOKUP($C32,'Regional Crises'!$B$1:$R$66,11,FALSE)="x","x",ROUND(IF(VLOOKUP($C32,'Regional Crises'!$B$1:$R$66,11,FALSE)&gt;M$3,5,IF(VLOOKUP($C32,'Regional Crises'!$B$1:$R$66,11,FALSE)&lt;M$4,0,5-(M$3-VLOOKUP($C32,'Regional Crises'!$B$1:$R$66,11,FALSE))/(M$3-M$4)*5)),1))),IF(VLOOKUP($E32,'Country Indicator Data'!$B$4:$N$300,7,FALSE)="x","x",ROUND(IF(VLOOKUP($E32,'Country Indicator Data'!$B$4:$N$300,7,FALSE)&gt;M$3,5,IF(VLOOKUP($E32,'Country Indicator Data'!$B$4:$N$300,7,FALSE)&lt;M$4,0,5-(M$3-VLOOKUP($E32,'Country Indicator Data'!$B$4:$N$300,7,FALSE))/(M$3-M$4)*5)),1)))</f>
        <v>3.3</v>
      </c>
      <c r="N32" s="163">
        <f t="shared" si="2"/>
        <v>3</v>
      </c>
      <c r="O32" s="163">
        <f t="shared" si="3"/>
        <v>2.2833333333333332</v>
      </c>
      <c r="P32" s="163">
        <f>IF(LEN(E32)&gt;3,VLOOKUP(C32,'Regional Crises'!$B$1:$R$69,12,FALSE),VLOOKUP(E32,'Country Indicator Data'!$B$4:$I$300,8,FALSE))</f>
        <v>4</v>
      </c>
      <c r="Q32" s="163">
        <f>IF(LEN(E32)&gt;3,((IF(VLOOKUP($C32,'Regional Crises'!$B$1:$R$66,13,FALSE)="x","x",ROUND(IF(VLOOKUP($C32,'Regional Crises'!$B$1:$R$66,13,FALSE)&gt;Q$3,5,IF(VLOOKUP($C32,'Regional Crises'!$B$1:$R$66,13,FALSE)&lt;Q$4,0,5-(LOG(Q$3)-LOG(VLOOKUP($C32,'Regional Crises'!$B$1:$R$66,13,FALSE)))/(LOG(Q$3)-LOG(Q$4))*5)),1)))),(IF(VLOOKUP($E32,'Country Indicator Data'!$B$4:$N$300,9,FALSE)="x","x",ROUND(IF(VLOOKUP($E32,'Country Indicator Data'!$B$4:$N$300,9,FALSE)&gt;Q$3,5,IF(VLOOKUP($E32,'Country Indicator Data'!$B$4:$N$300,9,FALSE)&lt;Q$4,0,5-(LOG(Q$3)-LOG(VLOOKUP($E32,'Country Indicator Data'!$B$4:$N$300,9,FALSE)))/(LOG(Q$3)-LOG(Q$4))*5)),1))))</f>
        <v>3.5</v>
      </c>
      <c r="R32" s="163">
        <f t="shared" si="4"/>
        <v>3.75</v>
      </c>
      <c r="S32" s="163">
        <f>IF(LEN(E32)&gt;3,((IF(VLOOKUP($C32,'Regional Crises'!$B$1:$R$66,17,FALSE)="x","x",ROUND(IF(VLOOKUP($C32,'Regional Crises'!$B$1:$R$66,17,FALSE)&gt;S$3,0,IF(VLOOKUP($C32,'Regional Crises'!$B$1:$R$66,17,FALSE)&lt;S$4,5,(S$3-VLOOKUP($C32,'Regional Crises'!$B$1:$R$66,17,FALSE))/(S$3-S$4)*5)),1)))),(IF(VLOOKUP($E32,'Country Indicator Data'!$B$4:$N$300,13,FALSE)="x","x",ROUND(IF(VLOOKUP($E32,'Country Indicator Data'!$B$4:$N$300,13,FALSE)&gt;S$3,0,IF(VLOOKUP($E32,'Country Indicator Data'!$B$4:$N$300,13,FALSE)&lt;S$4,5,(S$3-VLOOKUP($E32,'Country Indicator Data'!$B$4:$N$300,13,FALSE))/(S$3-S$4)*5)),1))))</f>
        <v>3.2</v>
      </c>
      <c r="T32" s="163">
        <f>IF(LEN(E32)&gt;3,((IF(VLOOKUP($C32,'Regional Crises'!$B$1:$R$66,14,FALSE)="x","x",ROUND(IF(VLOOKUP($C32,'Regional Crises'!$B$1:$R$66,14,FALSE)&gt;T$3,0,IF(VLOOKUP($C32,'Regional Crises'!$B$1:$R$66,14,FALSE)&lt;T$4,5,(T$3-VLOOKUP($C32,'Regional Crises'!$B$1:$R$66,14,FALSE))/(T$3-T$4)*5)),1)))),(IF(VLOOKUP($E32,'Country Indicator Data'!$B$4:$N$300,10,FALSE)="x","x",ROUND(IF(VLOOKUP($E32,'Country Indicator Data'!$B$4:$N$300,10,FALSE)&gt;T$3,0,IF(VLOOKUP($E32,'Country Indicator Data'!$B$4:$N$300,10,FALSE)&lt;T$4,5,(T$3-VLOOKUP($E32,'Country Indicator Data'!$B$4:$N$300,10,FALSE))/(T$3-T$4)*5)),1))))</f>
        <v>2.9</v>
      </c>
      <c r="U32" s="163">
        <f>IF(LEN(E32)&gt;3,((IF(VLOOKUP($C32,'Regional Crises'!$B$1:$R$66,15,FALSE)="x","x",ROUND(IF(VLOOKUP($C32,'Regional Crises'!$B$1:$R$66,15,FALSE)&gt;U$3,0,IF(VLOOKUP($C32,'Regional Crises'!$B$1:$R$66,15,FALSE)&lt;U$4,5,(U$3-VLOOKUP($C32,'Regional Crises'!$B$1:$R$66,15,FALSE))/(U$3-U$4)*5)),1)))),(IF(VLOOKUP($E32,'Country Indicator Data'!$B$4:$N$300,11,FALSE)="x","x",ROUND(IF(VLOOKUP($E32,'Country Indicator Data'!$B$4:$N$300,11,FALSE)&gt;U$3,0,IF(VLOOKUP($E32,'Country Indicator Data'!$B$4:$N$300,11,FALSE)&lt;U$4,5,(U$3-VLOOKUP($E32,'Country Indicator Data'!$B$4:$N$300,11,FALSE))/(U$3-U$4)*5)),1))))</f>
        <v>1.9</v>
      </c>
      <c r="V32" s="163">
        <f>IF(LEN(E32)&gt;3,((IF(VLOOKUP($C32,'Regional Crises'!$B$1:$R$66,16,FALSE)="x","x",ROUND(IF(VLOOKUP($C32,'Regional Crises'!$B$1:$R$66,16,FALSE)&gt;V$3,0,IF(VLOOKUP($C32,'Regional Crises'!$B$1:$R$66,16,FALSE)&lt;V$4,5,(V$3-VLOOKUP($C32,'Regional Crises'!$B$1:$R$66,16,FALSE))/(V$3-V$4)*5)),1)))),(IF(VLOOKUP($E32,'Country Indicator Data'!$B$4:$N$300,12,FALSE)="x","x",ROUND(IF(VLOOKUP($E32,'Country Indicator Data'!$B$4:$N$300,12,FALSE)&gt;V$3,0,IF(VLOOKUP($E32,'Country Indicator Data'!$B$4:$N$300,12,FALSE)&lt;V$4,5,(V$3-VLOOKUP($E32,'Country Indicator Data'!$B$4:$N$300,12,FALSE))/(V$3-V$4)*5)),1))))</f>
        <v>1.7</v>
      </c>
      <c r="W32" s="163">
        <f t="shared" si="5"/>
        <v>2.4</v>
      </c>
      <c r="X32" s="163">
        <f t="shared" si="6"/>
        <v>2.8</v>
      </c>
      <c r="Y32" s="184">
        <f>IF('Core Indicators'!FC29="x","x",IF('Core Indicators'!FC29&gt;=5,5,IF('Core Indicators'!FC29&gt;=4,4,IF('Core Indicators'!FC29&gt;=3,3,IF('Core Indicators'!FC29&gt;=2,2,IF('Core Indicators'!FC29&gt;=1,1,0))))))</f>
        <v>3</v>
      </c>
      <c r="Z32" s="163">
        <f t="shared" si="7"/>
        <v>3</v>
      </c>
      <c r="AA32" s="184">
        <f>'Crisis Indicator Data'!Y29</f>
        <v>0</v>
      </c>
      <c r="AB32" s="184">
        <f>'Crisis Indicator Data'!Z29</f>
        <v>2</v>
      </c>
      <c r="AC32" s="184">
        <f>'Crisis Indicator Data'!AA29</f>
        <v>1</v>
      </c>
      <c r="AD32" s="184">
        <f>'Crisis Indicator Data'!AB29</f>
        <v>0</v>
      </c>
      <c r="AE32" s="184">
        <f t="shared" si="8"/>
        <v>2</v>
      </c>
      <c r="AF32" s="184">
        <f>'Crisis Indicator Data'!AC29</f>
        <v>0</v>
      </c>
      <c r="AG32" s="184">
        <f>'Crisis Indicator Data'!AD29</f>
        <v>2</v>
      </c>
      <c r="AH32" s="184">
        <f t="shared" si="9"/>
        <v>2</v>
      </c>
      <c r="AI32" s="184">
        <f>'Crisis Indicator Data'!AE29</f>
        <v>2</v>
      </c>
      <c r="AJ32" s="184">
        <f>'Crisis Indicator Data'!AF29</f>
        <v>2</v>
      </c>
      <c r="AK32" s="184">
        <f>'Crisis Indicator Data'!AG29</f>
        <v>3</v>
      </c>
      <c r="AL32" s="184">
        <f t="shared" si="10"/>
        <v>5</v>
      </c>
      <c r="AM32" s="163">
        <f t="shared" si="11"/>
        <v>3</v>
      </c>
      <c r="AN32" s="163">
        <f t="shared" si="12"/>
        <v>3</v>
      </c>
    </row>
    <row r="33" spans="1:40" ht="13.5" customHeight="1" x14ac:dyDescent="0.25">
      <c r="A33" s="169" t="str">
        <f>'Crisis Indicator Data'!A30</f>
        <v>Nicaraguan refugees in Costa Rica</v>
      </c>
      <c r="B33" s="170" t="str">
        <f>'Crisis Indicator Data'!B30</f>
        <v>Displacement</v>
      </c>
      <c r="C33" s="170" t="str">
        <f>'Crisis Indicator Data'!C30</f>
        <v>CRI002</v>
      </c>
      <c r="D33" s="170" t="str">
        <f>'Crisis Indicator Data'!D30</f>
        <v>Costa Rica</v>
      </c>
      <c r="E33" s="171" t="str">
        <f>'Crisis Indicator Data'!E30</f>
        <v>CRI</v>
      </c>
      <c r="F33" s="163">
        <f>IF(LEN(E33)&gt;3,(IF(VLOOKUP($C33,'Regional Crises'!$B$1:$R$66,7,FALSE)="x","x",ROUND(IF(VLOOKUP($C33,'Regional Crises'!$B$1:$R$66,7,FALSE)&gt;$F$3,5,IF(VLOOKUP($C33,'Regional Crises'!$B$1:$R$66,7,FALSE)&lt;F$4,0,($F$3-VLOOKUP($C33,'Regional Crises'!$B$1:$R$66,7,FALSE))/($F$3-$F$4)*5)),1))),IF(VLOOKUP($E33,'Country Indicator Data'!$B$4:$N$300,3,FALSE)="x","x",ROUND(IF(VLOOKUP($E33,'Country Indicator Data'!$B$4:$N$300,3,FALSE)&gt;$F$3,5,IF(VLOOKUP($E33,'Country Indicator Data'!$B$4:$N$300,3,FALSE)&lt;$F$4,0,($F$3-VLOOKUP($E33,'Country Indicator Data'!$B$4:$N$300,3,FALSE))/($F$3-$F$4)*5)),1)))</f>
        <v>1.1000000000000001</v>
      </c>
      <c r="G33" s="163">
        <f>IF(LEN(E33)&gt;3,(IF(VLOOKUP($C33,'Regional Crises'!$B$1:$R$66,9,FALSE)="x","x",ROUND(IF(VLOOKUP($C33,'Regional Crises'!$B$1:$R$66,9,FALSE)&gt;G$3,5,IF(VLOOKUP($C33,'Regional Crises'!$B$1:$R$66,9,FALSE)&lt;G$4,0,(G$3-VLOOKUP($C33,'Regional Crises'!$B$1:$R$66,9,FALSE))/(G$3-G$4)*5)),1))),IF(VLOOKUP($E33,'Country Indicator Data'!$B$4:$N$300,5,FALSE)="x","x",ROUND(IF(VLOOKUP($E33,'Country Indicator Data'!$B$4:$N$300,5,FALSE)&gt;G$3,5,IF(VLOOKUP($E33,'Country Indicator Data'!$B$4:$N$300,5,FALSE)&lt;G$4,0,(G$3-VLOOKUP($E33,'Country Indicator Data'!$B$4:$N$300,5,FALSE))/(G$3-G$4)*5)),1)))</f>
        <v>0.5</v>
      </c>
      <c r="H33" s="163">
        <f t="shared" si="0"/>
        <v>0.8</v>
      </c>
      <c r="I33" s="163">
        <f>IF(LEN(E33)&gt;3,(IF(VLOOKUP($C33,'Regional Crises'!$B$1:$R$66,6,FALSE)="x","x",ROUND(IF(VLOOKUP($C33,'Regional Crises'!$B$1:$R$66,6,FALSE)&gt;I$3,5,IF(VLOOKUP($C33,'Regional Crises'!$B$1:$R$66,6,FALSE)&lt;I$4,0,5-(I$3-VLOOKUP($C33,'Regional Crises'!$B$1:$R$66,6,FALSE))/(I$3-I$4)*5)),1))),IF(VLOOKUP($E33,'Country Indicator Data'!$B$4:$N$300,2,FALSE)="x","x",ROUND(IF(VLOOKUP($E33,'Country Indicator Data'!$B$4:$N$300,2,FALSE)&gt;I$3,5,IF(VLOOKUP($E33,'Country Indicator Data'!$B$4:$N$300,2,FALSE)&lt;I$4,0,5-(I$3-VLOOKUP($E33,'Country Indicator Data'!$B$4:$N$300,2,FALSE))/(I$3-I$4)*5)),1)))</f>
        <v>1.5</v>
      </c>
      <c r="J33" s="163">
        <f>IF(LEN(E33)&gt;3,(IF(VLOOKUP($C33,'Regional Crises'!$B$1:$R$66,8,FALSE)="x","x",ROUND(IF(VLOOKUP($C33,'Regional Crises'!$B$1:$R$66,8,FALSE)&gt;J$3,5,IF(VLOOKUP($C33,'Regional Crises'!$B$1:$R$66,8,FALSE)&lt;J$4,0,5-(J$3-VLOOKUP($C33,'Regional Crises'!$B$1:$R$66,8,FALSE))/(J$3-J$4)*5)),1))),IF(VLOOKUP($E33,'Country Indicator Data'!$B$4:$N$300,4,FALSE)="x","x",ROUND(IF(VLOOKUP($E33,'Country Indicator Data'!$B$4:$N$300,4,FALSE)&gt;J$3,5,IF(VLOOKUP($E33,'Country Indicator Data'!$B$4:$N$300,4,FALSE)&lt;J$4,0,5-(J$3-VLOOKUP($E33,'Country Indicator Data'!$B$4:$N$300,4,FALSE))/(J$3-J$4)*5)),1)))</f>
        <v>0.2</v>
      </c>
      <c r="K33" s="163">
        <f t="shared" si="1"/>
        <v>0.85</v>
      </c>
      <c r="L33" s="163">
        <f>IF(LEN(E33)&gt;3,(IF(VLOOKUP($C33,'Regional Crises'!$B$1:$R$66,10,FALSE)="x","x",ROUND(IF(VLOOKUP($C33,'Regional Crises'!$B$1:$R$66,10,FALSE)&gt;L$3,5,IF(VLOOKUP($C33,'Regional Crises'!$B$1:$R$66,10,FALSE)&lt;L$4,0,5-(L$3-VLOOKUP($C33,'Regional Crises'!$B$1:$R$66,10,FALSE))/(L$3-L$4)*5)),1))),IF(VLOOKUP($E33,'Country Indicator Data'!$B$4:$N$300,6,FALSE)="x","x",ROUND(IF(VLOOKUP($E33,'Country Indicator Data'!$B$4:$N$300,6,FALSE)&gt;L$3,5,IF(VLOOKUP($E33,'Country Indicator Data'!$B$4:$N$300,6,FALSE)&lt;L$4,0,5-(L$3-VLOOKUP($E33,'Country Indicator Data'!$B$4:$N$300,6,FALSE))/(L$3-L$4)*5)),1)))</f>
        <v>1.9</v>
      </c>
      <c r="M33" s="163">
        <f>IF(LEN(E33)&gt;3,(IF(VLOOKUP($C33,'Regional Crises'!$B$1:$R$66,11,FALSE)="x","x",ROUND(IF(VLOOKUP($C33,'Regional Crises'!$B$1:$R$66,11,FALSE)&gt;M$3,5,IF(VLOOKUP($C33,'Regional Crises'!$B$1:$R$66,11,FALSE)&lt;M$4,0,5-(M$3-VLOOKUP($C33,'Regional Crises'!$B$1:$R$66,11,FALSE))/(M$3-M$4)*5)),1))),IF(VLOOKUP($E33,'Country Indicator Data'!$B$4:$N$300,7,FALSE)="x","x",ROUND(IF(VLOOKUP($E33,'Country Indicator Data'!$B$4:$N$300,7,FALSE)&gt;M$3,5,IF(VLOOKUP($E33,'Country Indicator Data'!$B$4:$N$300,7,FALSE)&lt;M$4,0,5-(M$3-VLOOKUP($E33,'Country Indicator Data'!$B$4:$N$300,7,FALSE))/(M$3-M$4)*5)),1)))</f>
        <v>2.9</v>
      </c>
      <c r="N33" s="163">
        <f t="shared" si="2"/>
        <v>2.4</v>
      </c>
      <c r="O33" s="163">
        <f t="shared" si="3"/>
        <v>1.3499999999999999</v>
      </c>
      <c r="P33" s="163">
        <f>IF(LEN(E33)&gt;3,VLOOKUP(C33,'Regional Crises'!$B$1:$R$69,12,FALSE),VLOOKUP(E33,'Country Indicator Data'!$B$4:$I$300,8,FALSE))</f>
        <v>0</v>
      </c>
      <c r="Q33" s="163" t="str">
        <f>IF(LEN(E33)&gt;3,((IF(VLOOKUP($C33,'Regional Crises'!$B$1:$R$66,13,FALSE)="x","x",ROUND(IF(VLOOKUP($C33,'Regional Crises'!$B$1:$R$66,13,FALSE)&gt;Q$3,5,IF(VLOOKUP($C33,'Regional Crises'!$B$1:$R$66,13,FALSE)&lt;Q$4,0,5-(LOG(Q$3)-LOG(VLOOKUP($C33,'Regional Crises'!$B$1:$R$66,13,FALSE)))/(LOG(Q$3)-LOG(Q$4))*5)),1)))),(IF(VLOOKUP($E33,'Country Indicator Data'!$B$4:$N$300,9,FALSE)="x","x",ROUND(IF(VLOOKUP($E33,'Country Indicator Data'!$B$4:$N$300,9,FALSE)&gt;Q$3,5,IF(VLOOKUP($E33,'Country Indicator Data'!$B$4:$N$300,9,FALSE)&lt;Q$4,0,5-(LOG(Q$3)-LOG(VLOOKUP($E33,'Country Indicator Data'!$B$4:$N$300,9,FALSE)))/(LOG(Q$3)-LOG(Q$4))*5)),1))))</f>
        <v>x</v>
      </c>
      <c r="R33" s="163">
        <f t="shared" si="4"/>
        <v>0</v>
      </c>
      <c r="S33" s="163">
        <f>IF(LEN(E33)&gt;3,((IF(VLOOKUP($C33,'Regional Crises'!$B$1:$R$66,17,FALSE)="x","x",ROUND(IF(VLOOKUP($C33,'Regional Crises'!$B$1:$R$66,17,FALSE)&gt;S$3,0,IF(VLOOKUP($C33,'Regional Crises'!$B$1:$R$66,17,FALSE)&lt;S$4,5,(S$3-VLOOKUP($C33,'Regional Crises'!$B$1:$R$66,17,FALSE))/(S$3-S$4)*5)),1)))),(IF(VLOOKUP($E33,'Country Indicator Data'!$B$4:$N$300,13,FALSE)="x","x",ROUND(IF(VLOOKUP($E33,'Country Indicator Data'!$B$4:$N$300,13,FALSE)&gt;S$3,0,IF(VLOOKUP($E33,'Country Indicator Data'!$B$4:$N$300,13,FALSE)&lt;S$4,5,(S$3-VLOOKUP($E33,'Country Indicator Data'!$B$4:$N$300,13,FALSE))/(S$3-S$4)*5)),1))))</f>
        <v>2.2000000000000002</v>
      </c>
      <c r="T33" s="163">
        <f>IF(LEN(E33)&gt;3,((IF(VLOOKUP($C33,'Regional Crises'!$B$1:$R$66,14,FALSE)="x","x",ROUND(IF(VLOOKUP($C33,'Regional Crises'!$B$1:$R$66,14,FALSE)&gt;T$3,0,IF(VLOOKUP($C33,'Regional Crises'!$B$1:$R$66,14,FALSE)&lt;T$4,5,(T$3-VLOOKUP($C33,'Regional Crises'!$B$1:$R$66,14,FALSE))/(T$3-T$4)*5)),1)))),(IF(VLOOKUP($E33,'Country Indicator Data'!$B$4:$N$300,10,FALSE)="x","x",ROUND(IF(VLOOKUP($E33,'Country Indicator Data'!$B$4:$N$300,10,FALSE)&gt;T$3,0,IF(VLOOKUP($E33,'Country Indicator Data'!$B$4:$N$300,10,FALSE)&lt;T$4,5,(T$3-VLOOKUP($E33,'Country Indicator Data'!$B$4:$N$300,10,FALSE))/(T$3-T$4)*5)),1))))</f>
        <v>2</v>
      </c>
      <c r="U33" s="163">
        <f>IF(LEN(E33)&gt;3,((IF(VLOOKUP($C33,'Regional Crises'!$B$1:$R$66,15,FALSE)="x","x",ROUND(IF(VLOOKUP($C33,'Regional Crises'!$B$1:$R$66,15,FALSE)&gt;U$3,0,IF(VLOOKUP($C33,'Regional Crises'!$B$1:$R$66,15,FALSE)&lt;U$4,5,(U$3-VLOOKUP($C33,'Regional Crises'!$B$1:$R$66,15,FALSE))/(U$3-U$4)*5)),1)))),(IF(VLOOKUP($E33,'Country Indicator Data'!$B$4:$N$300,11,FALSE)="x","x",ROUND(IF(VLOOKUP($E33,'Country Indicator Data'!$B$4:$N$300,11,FALSE)&gt;U$3,0,IF(VLOOKUP($E33,'Country Indicator Data'!$B$4:$N$300,11,FALSE)&lt;U$4,5,(U$3-VLOOKUP($E33,'Country Indicator Data'!$B$4:$N$300,11,FALSE))/(U$3-U$4)*5)),1))))</f>
        <v>0.3</v>
      </c>
      <c r="V33" s="163">
        <f>IF(LEN(E33)&gt;3,((IF(VLOOKUP($C33,'Regional Crises'!$B$1:$R$66,16,FALSE)="x","x",ROUND(IF(VLOOKUP($C33,'Regional Crises'!$B$1:$R$66,16,FALSE)&gt;V$3,0,IF(VLOOKUP($C33,'Regional Crises'!$B$1:$R$66,16,FALSE)&lt;V$4,5,(V$3-VLOOKUP($C33,'Regional Crises'!$B$1:$R$66,16,FALSE))/(V$3-V$4)*5)),1)))),(IF(VLOOKUP($E33,'Country Indicator Data'!$B$4:$N$300,12,FALSE)="x","x",ROUND(IF(VLOOKUP($E33,'Country Indicator Data'!$B$4:$N$300,12,FALSE)&gt;V$3,0,IF(VLOOKUP($E33,'Country Indicator Data'!$B$4:$N$300,12,FALSE)&lt;V$4,5,(V$3-VLOOKUP($E33,'Country Indicator Data'!$B$4:$N$300,12,FALSE))/(V$3-V$4)*5)),1))))</f>
        <v>0.5</v>
      </c>
      <c r="W33" s="163">
        <f t="shared" si="5"/>
        <v>1.3</v>
      </c>
      <c r="X33" s="163">
        <f t="shared" si="6"/>
        <v>0.9</v>
      </c>
      <c r="Y33" s="184">
        <f>IF('Core Indicators'!FC30="x","x",IF('Core Indicators'!FC30&gt;=5,5,IF('Core Indicators'!FC30&gt;=4,4,IF('Core Indicators'!FC30&gt;=3,3,IF('Core Indicators'!FC30&gt;=2,2,IF('Core Indicators'!FC30&gt;=1,1,0))))))</f>
        <v>2</v>
      </c>
      <c r="Z33" s="163">
        <f t="shared" si="7"/>
        <v>2</v>
      </c>
      <c r="AA33" s="184">
        <f>'Crisis Indicator Data'!Y30</f>
        <v>0</v>
      </c>
      <c r="AB33" s="184">
        <f>'Crisis Indicator Data'!Z30</f>
        <v>0</v>
      </c>
      <c r="AC33" s="184">
        <f>'Crisis Indicator Data'!AA30</f>
        <v>0</v>
      </c>
      <c r="AD33" s="184">
        <f>'Crisis Indicator Data'!AB30</f>
        <v>0</v>
      </c>
      <c r="AE33" s="184">
        <f t="shared" si="8"/>
        <v>0</v>
      </c>
      <c r="AF33" s="184">
        <f>'Crisis Indicator Data'!AC30</f>
        <v>0</v>
      </c>
      <c r="AG33" s="184">
        <f>'Crisis Indicator Data'!AD30</f>
        <v>0</v>
      </c>
      <c r="AH33" s="184">
        <f t="shared" si="9"/>
        <v>0</v>
      </c>
      <c r="AI33" s="184">
        <f>'Crisis Indicator Data'!AE30</f>
        <v>0</v>
      </c>
      <c r="AJ33" s="184">
        <f>'Crisis Indicator Data'!AF30</f>
        <v>0</v>
      </c>
      <c r="AK33" s="184">
        <f>'Crisis Indicator Data'!AG30</f>
        <v>1</v>
      </c>
      <c r="AL33" s="184">
        <f t="shared" si="10"/>
        <v>1</v>
      </c>
      <c r="AM33" s="163">
        <f t="shared" si="11"/>
        <v>0</v>
      </c>
      <c r="AN33" s="163">
        <f t="shared" si="12"/>
        <v>1</v>
      </c>
    </row>
    <row r="34" spans="1:40" ht="13.5" customHeight="1" x14ac:dyDescent="0.25">
      <c r="A34" s="169" t="str">
        <f>'Crisis Indicator Data'!A31</f>
        <v>Displacement from Russia-Ukraine conflict in Czechia</v>
      </c>
      <c r="B34" s="170" t="str">
        <f>'Crisis Indicator Data'!B31</f>
        <v>Conflict,Displacement</v>
      </c>
      <c r="C34" s="170" t="str">
        <f>'Crisis Indicator Data'!C31</f>
        <v>CZE002</v>
      </c>
      <c r="D34" s="170" t="str">
        <f>'Crisis Indicator Data'!D31</f>
        <v>Czech Republic</v>
      </c>
      <c r="E34" s="171" t="str">
        <f>'Crisis Indicator Data'!E31</f>
        <v>CZE</v>
      </c>
      <c r="F34" s="163">
        <f>IF(LEN(E34)&gt;3,(IF(VLOOKUP($C34,'Regional Crises'!$B$1:$R$66,7,FALSE)="x","x",ROUND(IF(VLOOKUP($C34,'Regional Crises'!$B$1:$R$66,7,FALSE)&gt;$F$3,5,IF(VLOOKUP($C34,'Regional Crises'!$B$1:$R$66,7,FALSE)&lt;F$4,0,($F$3-VLOOKUP($C34,'Regional Crises'!$B$1:$R$66,7,FALSE))/($F$3-$F$4)*5)),1))),IF(VLOOKUP($E34,'Country Indicator Data'!$B$4:$N$300,3,FALSE)="x","x",ROUND(IF(VLOOKUP($E34,'Country Indicator Data'!$B$4:$N$300,3,FALSE)&gt;$F$3,5,IF(VLOOKUP($E34,'Country Indicator Data'!$B$4:$N$300,3,FALSE)&lt;$F$4,0,($F$3-VLOOKUP($E34,'Country Indicator Data'!$B$4:$N$300,3,FALSE))/($F$3-$F$4)*5)),1)))</f>
        <v>1.1000000000000001</v>
      </c>
      <c r="G34" s="163">
        <f>IF(LEN(E34)&gt;3,(IF(VLOOKUP($C34,'Regional Crises'!$B$1:$R$66,9,FALSE)="x","x",ROUND(IF(VLOOKUP($C34,'Regional Crises'!$B$1:$R$66,9,FALSE)&gt;G$3,5,IF(VLOOKUP($C34,'Regional Crises'!$B$1:$R$66,9,FALSE)&lt;G$4,0,(G$3-VLOOKUP($C34,'Regional Crises'!$B$1:$R$66,9,FALSE))/(G$3-G$4)*5)),1))),IF(VLOOKUP($E34,'Country Indicator Data'!$B$4:$N$300,5,FALSE)="x","x",ROUND(IF(VLOOKUP($E34,'Country Indicator Data'!$B$4:$N$300,5,FALSE)&gt;G$3,5,IF(VLOOKUP($E34,'Country Indicator Data'!$B$4:$N$300,5,FALSE)&lt;G$4,0,(G$3-VLOOKUP($E34,'Country Indicator Data'!$B$4:$N$300,5,FALSE))/(G$3-G$4)*5)),1)))</f>
        <v>0.3</v>
      </c>
      <c r="H34" s="163">
        <f t="shared" si="0"/>
        <v>0.70000000000000007</v>
      </c>
      <c r="I34" s="163">
        <f>IF(LEN(E34)&gt;3,(IF(VLOOKUP($C34,'Regional Crises'!$B$1:$R$66,6,FALSE)="x","x",ROUND(IF(VLOOKUP($C34,'Regional Crises'!$B$1:$R$66,6,FALSE)&gt;I$3,5,IF(VLOOKUP($C34,'Regional Crises'!$B$1:$R$66,6,FALSE)&lt;I$4,0,5-(I$3-VLOOKUP($C34,'Regional Crises'!$B$1:$R$66,6,FALSE))/(I$3-I$4)*5)),1))),IF(VLOOKUP($E34,'Country Indicator Data'!$B$4:$N$300,2,FALSE)="x","x",ROUND(IF(VLOOKUP($E34,'Country Indicator Data'!$B$4:$N$300,2,FALSE)&gt;I$3,5,IF(VLOOKUP($E34,'Country Indicator Data'!$B$4:$N$300,2,FALSE)&lt;I$4,0,5-(I$3-VLOOKUP($E34,'Country Indicator Data'!$B$4:$N$300,2,FALSE))/(I$3-I$4)*5)),1)))</f>
        <v>0.3</v>
      </c>
      <c r="J34" s="163">
        <f>IF(LEN(E34)&gt;3,(IF(VLOOKUP($C34,'Regional Crises'!$B$1:$R$66,8,FALSE)="x","x",ROUND(IF(VLOOKUP($C34,'Regional Crises'!$B$1:$R$66,8,FALSE)&gt;J$3,5,IF(VLOOKUP($C34,'Regional Crises'!$B$1:$R$66,8,FALSE)&lt;J$4,0,5-(J$3-VLOOKUP($C34,'Regional Crises'!$B$1:$R$66,8,FALSE))/(J$3-J$4)*5)),1))),IF(VLOOKUP($E34,'Country Indicator Data'!$B$4:$N$300,4,FALSE)="x","x",ROUND(IF(VLOOKUP($E34,'Country Indicator Data'!$B$4:$N$300,4,FALSE)&gt;J$3,5,IF(VLOOKUP($E34,'Country Indicator Data'!$B$4:$N$300,4,FALSE)&lt;J$4,0,5-(J$3-VLOOKUP($E34,'Country Indicator Data'!$B$4:$N$300,4,FALSE))/(J$3-J$4)*5)),1)))</f>
        <v>0.6</v>
      </c>
      <c r="K34" s="163">
        <f t="shared" si="1"/>
        <v>0.44999999999999996</v>
      </c>
      <c r="L34" s="163">
        <f>IF(LEN(E34)&gt;3,(IF(VLOOKUP($C34,'Regional Crises'!$B$1:$R$66,10,FALSE)="x","x",ROUND(IF(VLOOKUP($C34,'Regional Crises'!$B$1:$R$66,10,FALSE)&gt;L$3,5,IF(VLOOKUP($C34,'Regional Crises'!$B$1:$R$66,10,FALSE)&lt;L$4,0,5-(L$3-VLOOKUP($C34,'Regional Crises'!$B$1:$R$66,10,FALSE))/(L$3-L$4)*5)),1))),IF(VLOOKUP($E34,'Country Indicator Data'!$B$4:$N$300,6,FALSE)="x","x",ROUND(IF(VLOOKUP($E34,'Country Indicator Data'!$B$4:$N$300,6,FALSE)&gt;L$3,5,IF(VLOOKUP($E34,'Country Indicator Data'!$B$4:$N$300,6,FALSE)&lt;L$4,0,5-(L$3-VLOOKUP($E34,'Country Indicator Data'!$B$4:$N$300,6,FALSE))/(L$3-L$4)*5)),1)))</f>
        <v>0.9</v>
      </c>
      <c r="M34" s="163">
        <f>IF(LEN(E34)&gt;3,(IF(VLOOKUP($C34,'Regional Crises'!$B$1:$R$66,11,FALSE)="x","x",ROUND(IF(VLOOKUP($C34,'Regional Crises'!$B$1:$R$66,11,FALSE)&gt;M$3,5,IF(VLOOKUP($C34,'Regional Crises'!$B$1:$R$66,11,FALSE)&lt;M$4,0,5-(M$3-VLOOKUP($C34,'Regional Crises'!$B$1:$R$66,11,FALSE))/(M$3-M$4)*5)),1))),IF(VLOOKUP($E34,'Country Indicator Data'!$B$4:$N$300,7,FALSE)="x","x",ROUND(IF(VLOOKUP($E34,'Country Indicator Data'!$B$4:$N$300,7,FALSE)&gt;M$3,5,IF(VLOOKUP($E34,'Country Indicator Data'!$B$4:$N$300,7,FALSE)&lt;M$4,0,5-(M$3-VLOOKUP($E34,'Country Indicator Data'!$B$4:$N$300,7,FALSE))/(M$3-M$4)*5)),1)))</f>
        <v>0</v>
      </c>
      <c r="N34" s="163">
        <f t="shared" si="2"/>
        <v>0.45</v>
      </c>
      <c r="O34" s="163">
        <f t="shared" si="3"/>
        <v>0.53333333333333333</v>
      </c>
      <c r="P34" s="163">
        <f>IF(LEN(E34)&gt;3,VLOOKUP(C34,'Regional Crises'!$B$1:$R$69,12,FALSE),VLOOKUP(E34,'Country Indicator Data'!$B$4:$I$300,8,FALSE))</f>
        <v>0</v>
      </c>
      <c r="Q34" s="163">
        <f>IF(LEN(E34)&gt;3,((IF(VLOOKUP($C34,'Regional Crises'!$B$1:$R$66,13,FALSE)="x","x",ROUND(IF(VLOOKUP($C34,'Regional Crises'!$B$1:$R$66,13,FALSE)&gt;Q$3,5,IF(VLOOKUP($C34,'Regional Crises'!$B$1:$R$66,13,FALSE)&lt;Q$4,0,5-(LOG(Q$3)-LOG(VLOOKUP($C34,'Regional Crises'!$B$1:$R$66,13,FALSE)))/(LOG(Q$3)-LOG(Q$4))*5)),1)))),(IF(VLOOKUP($E34,'Country Indicator Data'!$B$4:$N$300,9,FALSE)="x","x",ROUND(IF(VLOOKUP($E34,'Country Indicator Data'!$B$4:$N$300,9,FALSE)&gt;Q$3,5,IF(VLOOKUP($E34,'Country Indicator Data'!$B$4:$N$300,9,FALSE)&lt;Q$4,0,5-(LOG(Q$3)-LOG(VLOOKUP($E34,'Country Indicator Data'!$B$4:$N$300,9,FALSE)))/(LOG(Q$3)-LOG(Q$4))*5)),1))))</f>
        <v>0</v>
      </c>
      <c r="R34" s="163">
        <f t="shared" si="4"/>
        <v>0</v>
      </c>
      <c r="S34" s="163">
        <f>IF(LEN(E34)&gt;3,((IF(VLOOKUP($C34,'Regional Crises'!$B$1:$R$66,17,FALSE)="x","x",ROUND(IF(VLOOKUP($C34,'Regional Crises'!$B$1:$R$66,17,FALSE)&gt;S$3,0,IF(VLOOKUP($C34,'Regional Crises'!$B$1:$R$66,17,FALSE)&lt;S$4,5,(S$3-VLOOKUP($C34,'Regional Crises'!$B$1:$R$66,17,FALSE))/(S$3-S$4)*5)),1)))),(IF(VLOOKUP($E34,'Country Indicator Data'!$B$4:$N$300,13,FALSE)="x","x",ROUND(IF(VLOOKUP($E34,'Country Indicator Data'!$B$4:$N$300,13,FALSE)&gt;S$3,0,IF(VLOOKUP($E34,'Country Indicator Data'!$B$4:$N$300,13,FALSE)&lt;S$4,5,(S$3-VLOOKUP($E34,'Country Indicator Data'!$B$4:$N$300,13,FALSE))/(S$3-S$4)*5)),1))))</f>
        <v>2.2000000000000002</v>
      </c>
      <c r="T34" s="163">
        <f>IF(LEN(E34)&gt;3,((IF(VLOOKUP($C34,'Regional Crises'!$B$1:$R$66,14,FALSE)="x","x",ROUND(IF(VLOOKUP($C34,'Regional Crises'!$B$1:$R$66,14,FALSE)&gt;T$3,0,IF(VLOOKUP($C34,'Regional Crises'!$B$1:$R$66,14,FALSE)&lt;T$4,5,(T$3-VLOOKUP($C34,'Regional Crises'!$B$1:$R$66,14,FALSE))/(T$3-T$4)*5)),1)))),(IF(VLOOKUP($E34,'Country Indicator Data'!$B$4:$N$300,10,FALSE)="x","x",ROUND(IF(VLOOKUP($E34,'Country Indicator Data'!$B$4:$N$300,10,FALSE)&gt;T$3,0,IF(VLOOKUP($E34,'Country Indicator Data'!$B$4:$N$300,10,FALSE)&lt;T$4,5,(T$3-VLOOKUP($E34,'Country Indicator Data'!$B$4:$N$300,10,FALSE))/(T$3-T$4)*5)),1))))</f>
        <v>1.5</v>
      </c>
      <c r="U34" s="163">
        <f>IF(LEN(E34)&gt;3,((IF(VLOOKUP($C34,'Regional Crises'!$B$1:$R$66,15,FALSE)="x","x",ROUND(IF(VLOOKUP($C34,'Regional Crises'!$B$1:$R$66,15,FALSE)&gt;U$3,0,IF(VLOOKUP($C34,'Regional Crises'!$B$1:$R$66,15,FALSE)&lt;U$4,5,(U$3-VLOOKUP($C34,'Regional Crises'!$B$1:$R$66,15,FALSE))/(U$3-U$4)*5)),1)))),(IF(VLOOKUP($E34,'Country Indicator Data'!$B$4:$N$300,11,FALSE)="x","x",ROUND(IF(VLOOKUP($E34,'Country Indicator Data'!$B$4:$N$300,11,FALSE)&gt;U$3,0,IF(VLOOKUP($E34,'Country Indicator Data'!$B$4:$N$300,11,FALSE)&lt;U$4,5,(U$3-VLOOKUP($E34,'Country Indicator Data'!$B$4:$N$300,11,FALSE))/(U$3-U$4)*5)),1))))</f>
        <v>0.5</v>
      </c>
      <c r="V34" s="163">
        <f>IF(LEN(E34)&gt;3,((IF(VLOOKUP($C34,'Regional Crises'!$B$1:$R$66,16,FALSE)="x","x",ROUND(IF(VLOOKUP($C34,'Regional Crises'!$B$1:$R$66,16,FALSE)&gt;V$3,0,IF(VLOOKUP($C34,'Regional Crises'!$B$1:$R$66,16,FALSE)&lt;V$4,5,(V$3-VLOOKUP($C34,'Regional Crises'!$B$1:$R$66,16,FALSE))/(V$3-V$4)*5)),1)))),(IF(VLOOKUP($E34,'Country Indicator Data'!$B$4:$N$300,12,FALSE)="x","x",ROUND(IF(VLOOKUP($E34,'Country Indicator Data'!$B$4:$N$300,12,FALSE)&gt;V$3,0,IF(VLOOKUP($E34,'Country Indicator Data'!$B$4:$N$300,12,FALSE)&lt;V$4,5,(V$3-VLOOKUP($E34,'Country Indicator Data'!$B$4:$N$300,12,FALSE))/(V$3-V$4)*5)),1))))</f>
        <v>0.5</v>
      </c>
      <c r="W34" s="163">
        <f t="shared" si="5"/>
        <v>1.2</v>
      </c>
      <c r="X34" s="163">
        <f t="shared" si="6"/>
        <v>0.6</v>
      </c>
      <c r="Y34" s="184">
        <f>IF('Core Indicators'!FC31="x","x",IF('Core Indicators'!FC31&gt;=5,5,IF('Core Indicators'!FC31&gt;=4,4,IF('Core Indicators'!FC31&gt;=3,3,IF('Core Indicators'!FC31&gt;=2,2,IF('Core Indicators'!FC31&gt;=1,1,0))))))</f>
        <v>2</v>
      </c>
      <c r="Z34" s="163">
        <f t="shared" si="7"/>
        <v>2</v>
      </c>
      <c r="AA34" s="184">
        <f>'Crisis Indicator Data'!Y31</f>
        <v>0</v>
      </c>
      <c r="AB34" s="184">
        <f>'Crisis Indicator Data'!Z31</f>
        <v>0</v>
      </c>
      <c r="AC34" s="184">
        <f>'Crisis Indicator Data'!AA31</f>
        <v>0</v>
      </c>
      <c r="AD34" s="184">
        <f>'Crisis Indicator Data'!AB31</f>
        <v>0</v>
      </c>
      <c r="AE34" s="184">
        <f t="shared" si="8"/>
        <v>0</v>
      </c>
      <c r="AF34" s="184">
        <f>'Crisis Indicator Data'!AC31</f>
        <v>0</v>
      </c>
      <c r="AG34" s="184">
        <f>'Crisis Indicator Data'!AD31</f>
        <v>0</v>
      </c>
      <c r="AH34" s="184">
        <f t="shared" si="9"/>
        <v>0</v>
      </c>
      <c r="AI34" s="184">
        <f>'Crisis Indicator Data'!AE31</f>
        <v>0</v>
      </c>
      <c r="AJ34" s="184">
        <f>'Crisis Indicator Data'!AF31</f>
        <v>0</v>
      </c>
      <c r="AK34" s="184">
        <f>'Crisis Indicator Data'!AG31</f>
        <v>0</v>
      </c>
      <c r="AL34" s="184">
        <f t="shared" si="10"/>
        <v>0</v>
      </c>
      <c r="AM34" s="163">
        <f t="shared" si="11"/>
        <v>0</v>
      </c>
      <c r="AN34" s="163">
        <f t="shared" si="12"/>
        <v>1</v>
      </c>
    </row>
    <row r="35" spans="1:40" ht="13.5" customHeight="1" x14ac:dyDescent="0.25">
      <c r="A35" s="169" t="str">
        <f>'Crisis Indicator Data'!A32</f>
        <v>Multiple crises in Djibouti</v>
      </c>
      <c r="B35" s="170" t="str">
        <f>'Crisis Indicator Data'!B32</f>
        <v>Displacement,Drought</v>
      </c>
      <c r="C35" s="170" t="str">
        <f>'Crisis Indicator Data'!C32</f>
        <v>DJI001</v>
      </c>
      <c r="D35" s="170" t="str">
        <f>'Crisis Indicator Data'!D32</f>
        <v>Djibouti</v>
      </c>
      <c r="E35" s="171" t="str">
        <f>'Crisis Indicator Data'!E32</f>
        <v>DJI</v>
      </c>
      <c r="F35" s="163">
        <f>IF(LEN(E35)&gt;3,(IF(VLOOKUP($C35,'Regional Crises'!$B$1:$R$66,7,FALSE)="x","x",ROUND(IF(VLOOKUP($C35,'Regional Crises'!$B$1:$R$66,7,FALSE)&gt;$F$3,5,IF(VLOOKUP($C35,'Regional Crises'!$B$1:$R$66,7,FALSE)&lt;F$4,0,($F$3-VLOOKUP($C35,'Regional Crises'!$B$1:$R$66,7,FALSE))/($F$3-$F$4)*5)),1))),IF(VLOOKUP($E35,'Country Indicator Data'!$B$4:$N$300,3,FALSE)="x","x",ROUND(IF(VLOOKUP($E35,'Country Indicator Data'!$B$4:$N$300,3,FALSE)&gt;$F$3,5,IF(VLOOKUP($E35,'Country Indicator Data'!$B$4:$N$300,3,FALSE)&lt;$F$4,0,($F$3-VLOOKUP($E35,'Country Indicator Data'!$B$4:$N$300,3,FALSE))/($F$3-$F$4)*5)),1)))</f>
        <v>2.9</v>
      </c>
      <c r="G35" s="163">
        <f>IF(LEN(E35)&gt;3,(IF(VLOOKUP($C35,'Regional Crises'!$B$1:$R$66,9,FALSE)="x","x",ROUND(IF(VLOOKUP($C35,'Regional Crises'!$B$1:$R$66,9,FALSE)&gt;G$3,5,IF(VLOOKUP($C35,'Regional Crises'!$B$1:$R$66,9,FALSE)&lt;G$4,0,(G$3-VLOOKUP($C35,'Regional Crises'!$B$1:$R$66,9,FALSE))/(G$3-G$4)*5)),1))),IF(VLOOKUP($E35,'Country Indicator Data'!$B$4:$N$300,5,FALSE)="x","x",ROUND(IF(VLOOKUP($E35,'Country Indicator Data'!$B$4:$N$300,5,FALSE)&gt;G$3,5,IF(VLOOKUP($E35,'Country Indicator Data'!$B$4:$N$300,5,FALSE)&lt;G$4,0,(G$3-VLOOKUP($E35,'Country Indicator Data'!$B$4:$N$300,5,FALSE))/(G$3-G$4)*5)),1)))</f>
        <v>3.1</v>
      </c>
      <c r="H35" s="163">
        <f t="shared" si="0"/>
        <v>3</v>
      </c>
      <c r="I35" s="163">
        <f>IF(LEN(E35)&gt;3,(IF(VLOOKUP($C35,'Regional Crises'!$B$1:$R$66,6,FALSE)="x","x",ROUND(IF(VLOOKUP($C35,'Regional Crises'!$B$1:$R$66,6,FALSE)&gt;I$3,5,IF(VLOOKUP($C35,'Regional Crises'!$B$1:$R$66,6,FALSE)&lt;I$4,0,5-(I$3-VLOOKUP($C35,'Regional Crises'!$B$1:$R$66,6,FALSE))/(I$3-I$4)*5)),1))),IF(VLOOKUP($E35,'Country Indicator Data'!$B$4:$N$300,2,FALSE)="x","x",ROUND(IF(VLOOKUP($E35,'Country Indicator Data'!$B$4:$N$300,2,FALSE)&gt;I$3,5,IF(VLOOKUP($E35,'Country Indicator Data'!$B$4:$N$300,2,FALSE)&lt;I$4,0,5-(I$3-VLOOKUP($E35,'Country Indicator Data'!$B$4:$N$300,2,FALSE))/(I$3-I$4)*5)),1)))</f>
        <v>2.8</v>
      </c>
      <c r="J35" s="163">
        <f>IF(LEN(E35)&gt;3,(IF(VLOOKUP($C35,'Regional Crises'!$B$1:$R$66,8,FALSE)="x","x",ROUND(IF(VLOOKUP($C35,'Regional Crises'!$B$1:$R$66,8,FALSE)&gt;J$3,5,IF(VLOOKUP($C35,'Regional Crises'!$B$1:$R$66,8,FALSE)&lt;J$4,0,5-(J$3-VLOOKUP($C35,'Regional Crises'!$B$1:$R$66,8,FALSE))/(J$3-J$4)*5)),1))),IF(VLOOKUP($E35,'Country Indicator Data'!$B$4:$N$300,4,FALSE)="x","x",ROUND(IF(VLOOKUP($E35,'Country Indicator Data'!$B$4:$N$300,4,FALSE)&gt;J$3,5,IF(VLOOKUP($E35,'Country Indicator Data'!$B$4:$N$300,4,FALSE)&lt;J$4,0,5-(J$3-VLOOKUP($E35,'Country Indicator Data'!$B$4:$N$300,4,FALSE))/(J$3-J$4)*5)),1)))</f>
        <v>0</v>
      </c>
      <c r="K35" s="163">
        <f t="shared" si="1"/>
        <v>1.4</v>
      </c>
      <c r="L35" s="163" t="str">
        <f>IF(LEN(E35)&gt;3,(IF(VLOOKUP($C35,'Regional Crises'!$B$1:$R$66,10,FALSE)="x","x",ROUND(IF(VLOOKUP($C35,'Regional Crises'!$B$1:$R$66,10,FALSE)&gt;L$3,5,IF(VLOOKUP($C35,'Regional Crises'!$B$1:$R$66,10,FALSE)&lt;L$4,0,5-(L$3-VLOOKUP($C35,'Regional Crises'!$B$1:$R$66,10,FALSE))/(L$3-L$4)*5)),1))),IF(VLOOKUP($E35,'Country Indicator Data'!$B$4:$N$300,6,FALSE)="x","x",ROUND(IF(VLOOKUP($E35,'Country Indicator Data'!$B$4:$N$300,6,FALSE)&gt;L$3,5,IF(VLOOKUP($E35,'Country Indicator Data'!$B$4:$N$300,6,FALSE)&lt;L$4,0,5-(L$3-VLOOKUP($E35,'Country Indicator Data'!$B$4:$N$300,6,FALSE))/(L$3-L$4)*5)),1)))</f>
        <v>x</v>
      </c>
      <c r="M35" s="163">
        <f>IF(LEN(E35)&gt;3,(IF(VLOOKUP($C35,'Regional Crises'!$B$1:$R$66,11,FALSE)="x","x",ROUND(IF(VLOOKUP($C35,'Regional Crises'!$B$1:$R$66,11,FALSE)&gt;M$3,5,IF(VLOOKUP($C35,'Regional Crises'!$B$1:$R$66,11,FALSE)&lt;M$4,0,5-(M$3-VLOOKUP($C35,'Regional Crises'!$B$1:$R$66,11,FALSE))/(M$3-M$4)*5)),1))),IF(VLOOKUP($E35,'Country Indicator Data'!$B$4:$N$300,7,FALSE)="x","x",ROUND(IF(VLOOKUP($E35,'Country Indicator Data'!$B$4:$N$300,7,FALSE)&gt;M$3,5,IF(VLOOKUP($E35,'Country Indicator Data'!$B$4:$N$300,7,FALSE)&lt;M$4,0,5-(M$3-VLOOKUP($E35,'Country Indicator Data'!$B$4:$N$300,7,FALSE))/(M$3-M$4)*5)),1)))</f>
        <v>2.1</v>
      </c>
      <c r="N35" s="163">
        <f t="shared" si="2"/>
        <v>2.1</v>
      </c>
      <c r="O35" s="163">
        <f t="shared" si="3"/>
        <v>2.1666666666666665</v>
      </c>
      <c r="P35" s="163">
        <f>IF(LEN(E35)&gt;3,VLOOKUP(C35,'Regional Crises'!$B$1:$R$69,12,FALSE),VLOOKUP(E35,'Country Indicator Data'!$B$4:$I$300,8,FALSE))</f>
        <v>1</v>
      </c>
      <c r="Q35" s="163">
        <f>IF(LEN(E35)&gt;3,((IF(VLOOKUP($C35,'Regional Crises'!$B$1:$R$66,13,FALSE)="x","x",ROUND(IF(VLOOKUP($C35,'Regional Crises'!$B$1:$R$66,13,FALSE)&gt;Q$3,5,IF(VLOOKUP($C35,'Regional Crises'!$B$1:$R$66,13,FALSE)&lt;Q$4,0,5-(LOG(Q$3)-LOG(VLOOKUP($C35,'Regional Crises'!$B$1:$R$66,13,FALSE)))/(LOG(Q$3)-LOG(Q$4))*5)),1)))),(IF(VLOOKUP($E35,'Country Indicator Data'!$B$4:$N$300,9,FALSE)="x","x",ROUND(IF(VLOOKUP($E35,'Country Indicator Data'!$B$4:$N$300,9,FALSE)&gt;Q$3,5,IF(VLOOKUP($E35,'Country Indicator Data'!$B$4:$N$300,9,FALSE)&lt;Q$4,0,5-(LOG(Q$3)-LOG(VLOOKUP($E35,'Country Indicator Data'!$B$4:$N$300,9,FALSE)))/(LOG(Q$3)-LOG(Q$4))*5)),1))))</f>
        <v>0</v>
      </c>
      <c r="R35" s="163">
        <f t="shared" si="4"/>
        <v>0.5</v>
      </c>
      <c r="S35" s="163">
        <f>IF(LEN(E35)&gt;3,((IF(VLOOKUP($C35,'Regional Crises'!$B$1:$R$66,17,FALSE)="x","x",ROUND(IF(VLOOKUP($C35,'Regional Crises'!$B$1:$R$66,17,FALSE)&gt;S$3,0,IF(VLOOKUP($C35,'Regional Crises'!$B$1:$R$66,17,FALSE)&lt;S$4,5,(S$3-VLOOKUP($C35,'Regional Crises'!$B$1:$R$66,17,FALSE))/(S$3-S$4)*5)),1)))),(IF(VLOOKUP($E35,'Country Indicator Data'!$B$4:$N$300,13,FALSE)="x","x",ROUND(IF(VLOOKUP($E35,'Country Indicator Data'!$B$4:$N$300,13,FALSE)&gt;S$3,0,IF(VLOOKUP($E35,'Country Indicator Data'!$B$4:$N$300,13,FALSE)&lt;S$4,5,(S$3-VLOOKUP($E35,'Country Indicator Data'!$B$4:$N$300,13,FALSE))/(S$3-S$4)*5)),1))))</f>
        <v>3.5</v>
      </c>
      <c r="T35" s="163">
        <f>IF(LEN(E35)&gt;3,((IF(VLOOKUP($C35,'Regional Crises'!$B$1:$R$66,14,FALSE)="x","x",ROUND(IF(VLOOKUP($C35,'Regional Crises'!$B$1:$R$66,14,FALSE)&gt;T$3,0,IF(VLOOKUP($C35,'Regional Crises'!$B$1:$R$66,14,FALSE)&lt;T$4,5,(T$3-VLOOKUP($C35,'Regional Crises'!$B$1:$R$66,14,FALSE))/(T$3-T$4)*5)),1)))),(IF(VLOOKUP($E35,'Country Indicator Data'!$B$4:$N$300,10,FALSE)="x","x",ROUND(IF(VLOOKUP($E35,'Country Indicator Data'!$B$4:$N$300,10,FALSE)&gt;T$3,0,IF(VLOOKUP($E35,'Country Indicator Data'!$B$4:$N$300,10,FALSE)&lt;T$4,5,(T$3-VLOOKUP($E35,'Country Indicator Data'!$B$4:$N$300,10,FALSE))/(T$3-T$4)*5)),1))))</f>
        <v>3.4</v>
      </c>
      <c r="U35" s="163">
        <f>IF(LEN(E35)&gt;3,((IF(VLOOKUP($C35,'Regional Crises'!$B$1:$R$66,15,FALSE)="x","x",ROUND(IF(VLOOKUP($C35,'Regional Crises'!$B$1:$R$66,15,FALSE)&gt;U$3,0,IF(VLOOKUP($C35,'Regional Crises'!$B$1:$R$66,15,FALSE)&lt;U$4,5,(U$3-VLOOKUP($C35,'Regional Crises'!$B$1:$R$66,15,FALSE))/(U$3-U$4)*5)),1)))),(IF(VLOOKUP($E35,'Country Indicator Data'!$B$4:$N$300,11,FALSE)="x","x",ROUND(IF(VLOOKUP($E35,'Country Indicator Data'!$B$4:$N$300,11,FALSE)&gt;U$3,0,IF(VLOOKUP($E35,'Country Indicator Data'!$B$4:$N$300,11,FALSE)&lt;U$4,5,(U$3-VLOOKUP($E35,'Country Indicator Data'!$B$4:$N$300,11,FALSE))/(U$3-U$4)*5)),1))))</f>
        <v>3.5</v>
      </c>
      <c r="V35" s="163">
        <f>IF(LEN(E35)&gt;3,((IF(VLOOKUP($C35,'Regional Crises'!$B$1:$R$66,16,FALSE)="x","x",ROUND(IF(VLOOKUP($C35,'Regional Crises'!$B$1:$R$66,16,FALSE)&gt;V$3,0,IF(VLOOKUP($C35,'Regional Crises'!$B$1:$R$66,16,FALSE)&lt;V$4,5,(V$3-VLOOKUP($C35,'Regional Crises'!$B$1:$R$66,16,FALSE))/(V$3-V$4)*5)),1)))),(IF(VLOOKUP($E35,'Country Indicator Data'!$B$4:$N$300,12,FALSE)="x","x",ROUND(IF(VLOOKUP($E35,'Country Indicator Data'!$B$4:$N$300,12,FALSE)&gt;V$3,0,IF(VLOOKUP($E35,'Country Indicator Data'!$B$4:$N$300,12,FALSE)&lt;V$4,5,(V$3-VLOOKUP($E35,'Country Indicator Data'!$B$4:$N$300,12,FALSE))/(V$3-V$4)*5)),1))))</f>
        <v>3.8</v>
      </c>
      <c r="W35" s="163">
        <f t="shared" si="5"/>
        <v>3.6</v>
      </c>
      <c r="X35" s="163">
        <f t="shared" si="6"/>
        <v>2.1</v>
      </c>
      <c r="Y35" s="184">
        <f>IF('Core Indicators'!FC32="x","x",IF('Core Indicators'!FC32&gt;=5,5,IF('Core Indicators'!FC32&gt;=4,4,IF('Core Indicators'!FC32&gt;=3,3,IF('Core Indicators'!FC32&gt;=2,2,IF('Core Indicators'!FC32&gt;=1,1,0))))))</f>
        <v>5</v>
      </c>
      <c r="Z35" s="163">
        <f t="shared" si="7"/>
        <v>5</v>
      </c>
      <c r="AA35" s="184">
        <f>'Crisis Indicator Data'!Y32</f>
        <v>0</v>
      </c>
      <c r="AB35" s="184">
        <f>'Crisis Indicator Data'!Z32</f>
        <v>0</v>
      </c>
      <c r="AC35" s="184">
        <f>'Crisis Indicator Data'!AA32</f>
        <v>0</v>
      </c>
      <c r="AD35" s="184">
        <f>'Crisis Indicator Data'!AB32</f>
        <v>0</v>
      </c>
      <c r="AE35" s="184">
        <f t="shared" si="8"/>
        <v>0</v>
      </c>
      <c r="AF35" s="184">
        <f>'Crisis Indicator Data'!AC32</f>
        <v>0</v>
      </c>
      <c r="AG35" s="184">
        <f>'Crisis Indicator Data'!AD32</f>
        <v>2</v>
      </c>
      <c r="AH35" s="184">
        <f t="shared" si="9"/>
        <v>2</v>
      </c>
      <c r="AI35" s="184">
        <f>'Crisis Indicator Data'!AE32</f>
        <v>0</v>
      </c>
      <c r="AJ35" s="184">
        <f>'Crisis Indicator Data'!AF32</f>
        <v>0</v>
      </c>
      <c r="AK35" s="184">
        <f>'Crisis Indicator Data'!AG32</f>
        <v>0</v>
      </c>
      <c r="AL35" s="184">
        <f t="shared" si="10"/>
        <v>0</v>
      </c>
      <c r="AM35" s="163">
        <f t="shared" si="11"/>
        <v>1</v>
      </c>
      <c r="AN35" s="163">
        <f t="shared" si="12"/>
        <v>3</v>
      </c>
    </row>
    <row r="36" spans="1:40" ht="13.5" customHeight="1" x14ac:dyDescent="0.25">
      <c r="A36" s="169" t="str">
        <f>'Crisis Indicator Data'!A33</f>
        <v>Mixed migration in Djibouti</v>
      </c>
      <c r="B36" s="170" t="str">
        <f>'Crisis Indicator Data'!B33</f>
        <v>Displacement</v>
      </c>
      <c r="C36" s="170" t="str">
        <f>'Crisis Indicator Data'!C33</f>
        <v>DJI002</v>
      </c>
      <c r="D36" s="170" t="str">
        <f>'Crisis Indicator Data'!D33</f>
        <v>Djibouti</v>
      </c>
      <c r="E36" s="171" t="str">
        <f>'Crisis Indicator Data'!E33</f>
        <v>DJI</v>
      </c>
      <c r="F36" s="163">
        <f>IF(LEN(E36)&gt;3,(IF(VLOOKUP($C36,'Regional Crises'!$B$1:$R$66,7,FALSE)="x","x",ROUND(IF(VLOOKUP($C36,'Regional Crises'!$B$1:$R$66,7,FALSE)&gt;$F$3,5,IF(VLOOKUP($C36,'Regional Crises'!$B$1:$R$66,7,FALSE)&lt;F$4,0,($F$3-VLOOKUP($C36,'Regional Crises'!$B$1:$R$66,7,FALSE))/($F$3-$F$4)*5)),1))),IF(VLOOKUP($E36,'Country Indicator Data'!$B$4:$N$300,3,FALSE)="x","x",ROUND(IF(VLOOKUP($E36,'Country Indicator Data'!$B$4:$N$300,3,FALSE)&gt;$F$3,5,IF(VLOOKUP($E36,'Country Indicator Data'!$B$4:$N$300,3,FALSE)&lt;$F$4,0,($F$3-VLOOKUP($E36,'Country Indicator Data'!$B$4:$N$300,3,FALSE))/($F$3-$F$4)*5)),1)))</f>
        <v>2.9</v>
      </c>
      <c r="G36" s="163">
        <f>IF(LEN(E36)&gt;3,(IF(VLOOKUP($C36,'Regional Crises'!$B$1:$R$66,9,FALSE)="x","x",ROUND(IF(VLOOKUP($C36,'Regional Crises'!$B$1:$R$66,9,FALSE)&gt;G$3,5,IF(VLOOKUP($C36,'Regional Crises'!$B$1:$R$66,9,FALSE)&lt;G$4,0,(G$3-VLOOKUP($C36,'Regional Crises'!$B$1:$R$66,9,FALSE))/(G$3-G$4)*5)),1))),IF(VLOOKUP($E36,'Country Indicator Data'!$B$4:$N$300,5,FALSE)="x","x",ROUND(IF(VLOOKUP($E36,'Country Indicator Data'!$B$4:$N$300,5,FALSE)&gt;G$3,5,IF(VLOOKUP($E36,'Country Indicator Data'!$B$4:$N$300,5,FALSE)&lt;G$4,0,(G$3-VLOOKUP($E36,'Country Indicator Data'!$B$4:$N$300,5,FALSE))/(G$3-G$4)*5)),1)))</f>
        <v>3.1</v>
      </c>
      <c r="H36" s="163">
        <f t="shared" si="0"/>
        <v>3</v>
      </c>
      <c r="I36" s="163">
        <f>IF(LEN(E36)&gt;3,(IF(VLOOKUP($C36,'Regional Crises'!$B$1:$R$66,6,FALSE)="x","x",ROUND(IF(VLOOKUP($C36,'Regional Crises'!$B$1:$R$66,6,FALSE)&gt;I$3,5,IF(VLOOKUP($C36,'Regional Crises'!$B$1:$R$66,6,FALSE)&lt;I$4,0,5-(I$3-VLOOKUP($C36,'Regional Crises'!$B$1:$R$66,6,FALSE))/(I$3-I$4)*5)),1))),IF(VLOOKUP($E36,'Country Indicator Data'!$B$4:$N$300,2,FALSE)="x","x",ROUND(IF(VLOOKUP($E36,'Country Indicator Data'!$B$4:$N$300,2,FALSE)&gt;I$3,5,IF(VLOOKUP($E36,'Country Indicator Data'!$B$4:$N$300,2,FALSE)&lt;I$4,0,5-(I$3-VLOOKUP($E36,'Country Indicator Data'!$B$4:$N$300,2,FALSE))/(I$3-I$4)*5)),1)))</f>
        <v>2.8</v>
      </c>
      <c r="J36" s="163">
        <f>IF(LEN(E36)&gt;3,(IF(VLOOKUP($C36,'Regional Crises'!$B$1:$R$66,8,FALSE)="x","x",ROUND(IF(VLOOKUP($C36,'Regional Crises'!$B$1:$R$66,8,FALSE)&gt;J$3,5,IF(VLOOKUP($C36,'Regional Crises'!$B$1:$R$66,8,FALSE)&lt;J$4,0,5-(J$3-VLOOKUP($C36,'Regional Crises'!$B$1:$R$66,8,FALSE))/(J$3-J$4)*5)),1))),IF(VLOOKUP($E36,'Country Indicator Data'!$B$4:$N$300,4,FALSE)="x","x",ROUND(IF(VLOOKUP($E36,'Country Indicator Data'!$B$4:$N$300,4,FALSE)&gt;J$3,5,IF(VLOOKUP($E36,'Country Indicator Data'!$B$4:$N$300,4,FALSE)&lt;J$4,0,5-(J$3-VLOOKUP($E36,'Country Indicator Data'!$B$4:$N$300,4,FALSE))/(J$3-J$4)*5)),1)))</f>
        <v>0</v>
      </c>
      <c r="K36" s="163">
        <f t="shared" si="1"/>
        <v>1.4</v>
      </c>
      <c r="L36" s="163" t="str">
        <f>IF(LEN(E36)&gt;3,(IF(VLOOKUP($C36,'Regional Crises'!$B$1:$R$66,10,FALSE)="x","x",ROUND(IF(VLOOKUP($C36,'Regional Crises'!$B$1:$R$66,10,FALSE)&gt;L$3,5,IF(VLOOKUP($C36,'Regional Crises'!$B$1:$R$66,10,FALSE)&lt;L$4,0,5-(L$3-VLOOKUP($C36,'Regional Crises'!$B$1:$R$66,10,FALSE))/(L$3-L$4)*5)),1))),IF(VLOOKUP($E36,'Country Indicator Data'!$B$4:$N$300,6,FALSE)="x","x",ROUND(IF(VLOOKUP($E36,'Country Indicator Data'!$B$4:$N$300,6,FALSE)&gt;L$3,5,IF(VLOOKUP($E36,'Country Indicator Data'!$B$4:$N$300,6,FALSE)&lt;L$4,0,5-(L$3-VLOOKUP($E36,'Country Indicator Data'!$B$4:$N$300,6,FALSE))/(L$3-L$4)*5)),1)))</f>
        <v>x</v>
      </c>
      <c r="M36" s="163">
        <f>IF(LEN(E36)&gt;3,(IF(VLOOKUP($C36,'Regional Crises'!$B$1:$R$66,11,FALSE)="x","x",ROUND(IF(VLOOKUP($C36,'Regional Crises'!$B$1:$R$66,11,FALSE)&gt;M$3,5,IF(VLOOKUP($C36,'Regional Crises'!$B$1:$R$66,11,FALSE)&lt;M$4,0,5-(M$3-VLOOKUP($C36,'Regional Crises'!$B$1:$R$66,11,FALSE))/(M$3-M$4)*5)),1))),IF(VLOOKUP($E36,'Country Indicator Data'!$B$4:$N$300,7,FALSE)="x","x",ROUND(IF(VLOOKUP($E36,'Country Indicator Data'!$B$4:$N$300,7,FALSE)&gt;M$3,5,IF(VLOOKUP($E36,'Country Indicator Data'!$B$4:$N$300,7,FALSE)&lt;M$4,0,5-(M$3-VLOOKUP($E36,'Country Indicator Data'!$B$4:$N$300,7,FALSE))/(M$3-M$4)*5)),1)))</f>
        <v>2.1</v>
      </c>
      <c r="N36" s="163">
        <f t="shared" si="2"/>
        <v>2.1</v>
      </c>
      <c r="O36" s="163">
        <f t="shared" si="3"/>
        <v>2.1666666666666665</v>
      </c>
      <c r="P36" s="163">
        <f>IF(LEN(E36)&gt;3,VLOOKUP(C36,'Regional Crises'!$B$1:$R$69,12,FALSE),VLOOKUP(E36,'Country Indicator Data'!$B$4:$I$300,8,FALSE))</f>
        <v>1</v>
      </c>
      <c r="Q36" s="163">
        <f>IF(LEN(E36)&gt;3,((IF(VLOOKUP($C36,'Regional Crises'!$B$1:$R$66,13,FALSE)="x","x",ROUND(IF(VLOOKUP($C36,'Regional Crises'!$B$1:$R$66,13,FALSE)&gt;Q$3,5,IF(VLOOKUP($C36,'Regional Crises'!$B$1:$R$66,13,FALSE)&lt;Q$4,0,5-(LOG(Q$3)-LOG(VLOOKUP($C36,'Regional Crises'!$B$1:$R$66,13,FALSE)))/(LOG(Q$3)-LOG(Q$4))*5)),1)))),(IF(VLOOKUP($E36,'Country Indicator Data'!$B$4:$N$300,9,FALSE)="x","x",ROUND(IF(VLOOKUP($E36,'Country Indicator Data'!$B$4:$N$300,9,FALSE)&gt;Q$3,5,IF(VLOOKUP($E36,'Country Indicator Data'!$B$4:$N$300,9,FALSE)&lt;Q$4,0,5-(LOG(Q$3)-LOG(VLOOKUP($E36,'Country Indicator Data'!$B$4:$N$300,9,FALSE)))/(LOG(Q$3)-LOG(Q$4))*5)),1))))</f>
        <v>0</v>
      </c>
      <c r="R36" s="163">
        <f t="shared" si="4"/>
        <v>0.5</v>
      </c>
      <c r="S36" s="163">
        <f>IF(LEN(E36)&gt;3,((IF(VLOOKUP($C36,'Regional Crises'!$B$1:$R$66,17,FALSE)="x","x",ROUND(IF(VLOOKUP($C36,'Regional Crises'!$B$1:$R$66,17,FALSE)&gt;S$3,0,IF(VLOOKUP($C36,'Regional Crises'!$B$1:$R$66,17,FALSE)&lt;S$4,5,(S$3-VLOOKUP($C36,'Regional Crises'!$B$1:$R$66,17,FALSE))/(S$3-S$4)*5)),1)))),(IF(VLOOKUP($E36,'Country Indicator Data'!$B$4:$N$300,13,FALSE)="x","x",ROUND(IF(VLOOKUP($E36,'Country Indicator Data'!$B$4:$N$300,13,FALSE)&gt;S$3,0,IF(VLOOKUP($E36,'Country Indicator Data'!$B$4:$N$300,13,FALSE)&lt;S$4,5,(S$3-VLOOKUP($E36,'Country Indicator Data'!$B$4:$N$300,13,FALSE))/(S$3-S$4)*5)),1))))</f>
        <v>3.5</v>
      </c>
      <c r="T36" s="163">
        <f>IF(LEN(E36)&gt;3,((IF(VLOOKUP($C36,'Regional Crises'!$B$1:$R$66,14,FALSE)="x","x",ROUND(IF(VLOOKUP($C36,'Regional Crises'!$B$1:$R$66,14,FALSE)&gt;T$3,0,IF(VLOOKUP($C36,'Regional Crises'!$B$1:$R$66,14,FALSE)&lt;T$4,5,(T$3-VLOOKUP($C36,'Regional Crises'!$B$1:$R$66,14,FALSE))/(T$3-T$4)*5)),1)))),(IF(VLOOKUP($E36,'Country Indicator Data'!$B$4:$N$300,10,FALSE)="x","x",ROUND(IF(VLOOKUP($E36,'Country Indicator Data'!$B$4:$N$300,10,FALSE)&gt;T$3,0,IF(VLOOKUP($E36,'Country Indicator Data'!$B$4:$N$300,10,FALSE)&lt;T$4,5,(T$3-VLOOKUP($E36,'Country Indicator Data'!$B$4:$N$300,10,FALSE))/(T$3-T$4)*5)),1))))</f>
        <v>3.4</v>
      </c>
      <c r="U36" s="163">
        <f>IF(LEN(E36)&gt;3,((IF(VLOOKUP($C36,'Regional Crises'!$B$1:$R$66,15,FALSE)="x","x",ROUND(IF(VLOOKUP($C36,'Regional Crises'!$B$1:$R$66,15,FALSE)&gt;U$3,0,IF(VLOOKUP($C36,'Regional Crises'!$B$1:$R$66,15,FALSE)&lt;U$4,5,(U$3-VLOOKUP($C36,'Regional Crises'!$B$1:$R$66,15,FALSE))/(U$3-U$4)*5)),1)))),(IF(VLOOKUP($E36,'Country Indicator Data'!$B$4:$N$300,11,FALSE)="x","x",ROUND(IF(VLOOKUP($E36,'Country Indicator Data'!$B$4:$N$300,11,FALSE)&gt;U$3,0,IF(VLOOKUP($E36,'Country Indicator Data'!$B$4:$N$300,11,FALSE)&lt;U$4,5,(U$3-VLOOKUP($E36,'Country Indicator Data'!$B$4:$N$300,11,FALSE))/(U$3-U$4)*5)),1))))</f>
        <v>3.5</v>
      </c>
      <c r="V36" s="163">
        <f>IF(LEN(E36)&gt;3,((IF(VLOOKUP($C36,'Regional Crises'!$B$1:$R$66,16,FALSE)="x","x",ROUND(IF(VLOOKUP($C36,'Regional Crises'!$B$1:$R$66,16,FALSE)&gt;V$3,0,IF(VLOOKUP($C36,'Regional Crises'!$B$1:$R$66,16,FALSE)&lt;V$4,5,(V$3-VLOOKUP($C36,'Regional Crises'!$B$1:$R$66,16,FALSE))/(V$3-V$4)*5)),1)))),(IF(VLOOKUP($E36,'Country Indicator Data'!$B$4:$N$300,12,FALSE)="x","x",ROUND(IF(VLOOKUP($E36,'Country Indicator Data'!$B$4:$N$300,12,FALSE)&gt;V$3,0,IF(VLOOKUP($E36,'Country Indicator Data'!$B$4:$N$300,12,FALSE)&lt;V$4,5,(V$3-VLOOKUP($E36,'Country Indicator Data'!$B$4:$N$300,12,FALSE))/(V$3-V$4)*5)),1))))</f>
        <v>3.8</v>
      </c>
      <c r="W36" s="163">
        <f t="shared" si="5"/>
        <v>3.6</v>
      </c>
      <c r="X36" s="163">
        <f t="shared" si="6"/>
        <v>2.1</v>
      </c>
      <c r="Y36" s="184">
        <f>IF('Core Indicators'!FC33="x","x",IF('Core Indicators'!FC33&gt;=5,5,IF('Core Indicators'!FC33&gt;=4,4,IF('Core Indicators'!FC33&gt;=3,3,IF('Core Indicators'!FC33&gt;=2,2,IF('Core Indicators'!FC33&gt;=1,1,0))))))</f>
        <v>1</v>
      </c>
      <c r="Z36" s="163">
        <f t="shared" si="7"/>
        <v>1</v>
      </c>
      <c r="AA36" s="184">
        <f>'Crisis Indicator Data'!Y33</f>
        <v>0</v>
      </c>
      <c r="AB36" s="184">
        <f>'Crisis Indicator Data'!Z33</f>
        <v>0</v>
      </c>
      <c r="AC36" s="184">
        <f>'Crisis Indicator Data'!AA33</f>
        <v>0</v>
      </c>
      <c r="AD36" s="184">
        <f>'Crisis Indicator Data'!AB33</f>
        <v>0</v>
      </c>
      <c r="AE36" s="184">
        <f t="shared" si="8"/>
        <v>0</v>
      </c>
      <c r="AF36" s="184">
        <f>'Crisis Indicator Data'!AC33</f>
        <v>0</v>
      </c>
      <c r="AG36" s="184">
        <f>'Crisis Indicator Data'!AD33</f>
        <v>2</v>
      </c>
      <c r="AH36" s="184">
        <f t="shared" si="9"/>
        <v>2</v>
      </c>
      <c r="AI36" s="184">
        <f>'Crisis Indicator Data'!AE33</f>
        <v>0</v>
      </c>
      <c r="AJ36" s="184">
        <f>'Crisis Indicator Data'!AF33</f>
        <v>0</v>
      </c>
      <c r="AK36" s="184">
        <f>'Crisis Indicator Data'!AG33</f>
        <v>0</v>
      </c>
      <c r="AL36" s="184">
        <f t="shared" si="10"/>
        <v>0</v>
      </c>
      <c r="AM36" s="163">
        <f t="shared" si="11"/>
        <v>1</v>
      </c>
      <c r="AN36" s="163">
        <f t="shared" si="12"/>
        <v>1</v>
      </c>
    </row>
    <row r="37" spans="1:40" ht="13.5" customHeight="1" x14ac:dyDescent="0.25">
      <c r="A37" s="169" t="str">
        <f>'Crisis Indicator Data'!A34</f>
        <v>Drought in Djibouti</v>
      </c>
      <c r="B37" s="170" t="str">
        <f>'Crisis Indicator Data'!B34</f>
        <v>Drought</v>
      </c>
      <c r="C37" s="170" t="str">
        <f>'Crisis Indicator Data'!C34</f>
        <v>DJI003</v>
      </c>
      <c r="D37" s="170" t="str">
        <f>'Crisis Indicator Data'!D34</f>
        <v>Djibouti</v>
      </c>
      <c r="E37" s="171" t="str">
        <f>'Crisis Indicator Data'!E34</f>
        <v>DJI</v>
      </c>
      <c r="F37" s="163">
        <f>IF(LEN(E37)&gt;3,(IF(VLOOKUP($C37,'Regional Crises'!$B$1:$R$66,7,FALSE)="x","x",ROUND(IF(VLOOKUP($C37,'Regional Crises'!$B$1:$R$66,7,FALSE)&gt;$F$3,5,IF(VLOOKUP($C37,'Regional Crises'!$B$1:$R$66,7,FALSE)&lt;F$4,0,($F$3-VLOOKUP($C37,'Regional Crises'!$B$1:$R$66,7,FALSE))/($F$3-$F$4)*5)),1))),IF(VLOOKUP($E37,'Country Indicator Data'!$B$4:$N$300,3,FALSE)="x","x",ROUND(IF(VLOOKUP($E37,'Country Indicator Data'!$B$4:$N$300,3,FALSE)&gt;$F$3,5,IF(VLOOKUP($E37,'Country Indicator Data'!$B$4:$N$300,3,FALSE)&lt;$F$4,0,($F$3-VLOOKUP($E37,'Country Indicator Data'!$B$4:$N$300,3,FALSE))/($F$3-$F$4)*5)),1)))</f>
        <v>2.9</v>
      </c>
      <c r="G37" s="163">
        <f>IF(LEN(E37)&gt;3,(IF(VLOOKUP($C37,'Regional Crises'!$B$1:$R$66,9,FALSE)="x","x",ROUND(IF(VLOOKUP($C37,'Regional Crises'!$B$1:$R$66,9,FALSE)&gt;G$3,5,IF(VLOOKUP($C37,'Regional Crises'!$B$1:$R$66,9,FALSE)&lt;G$4,0,(G$3-VLOOKUP($C37,'Regional Crises'!$B$1:$R$66,9,FALSE))/(G$3-G$4)*5)),1))),IF(VLOOKUP($E37,'Country Indicator Data'!$B$4:$N$300,5,FALSE)="x","x",ROUND(IF(VLOOKUP($E37,'Country Indicator Data'!$B$4:$N$300,5,FALSE)&gt;G$3,5,IF(VLOOKUP($E37,'Country Indicator Data'!$B$4:$N$300,5,FALSE)&lt;G$4,0,(G$3-VLOOKUP($E37,'Country Indicator Data'!$B$4:$N$300,5,FALSE))/(G$3-G$4)*5)),1)))</f>
        <v>3.1</v>
      </c>
      <c r="H37" s="163">
        <f t="shared" si="0"/>
        <v>3</v>
      </c>
      <c r="I37" s="163">
        <f>IF(LEN(E37)&gt;3,(IF(VLOOKUP($C37,'Regional Crises'!$B$1:$R$66,6,FALSE)="x","x",ROUND(IF(VLOOKUP($C37,'Regional Crises'!$B$1:$R$66,6,FALSE)&gt;I$3,5,IF(VLOOKUP($C37,'Regional Crises'!$B$1:$R$66,6,FALSE)&lt;I$4,0,5-(I$3-VLOOKUP($C37,'Regional Crises'!$B$1:$R$66,6,FALSE))/(I$3-I$4)*5)),1))),IF(VLOOKUP($E37,'Country Indicator Data'!$B$4:$N$300,2,FALSE)="x","x",ROUND(IF(VLOOKUP($E37,'Country Indicator Data'!$B$4:$N$300,2,FALSE)&gt;I$3,5,IF(VLOOKUP($E37,'Country Indicator Data'!$B$4:$N$300,2,FALSE)&lt;I$4,0,5-(I$3-VLOOKUP($E37,'Country Indicator Data'!$B$4:$N$300,2,FALSE))/(I$3-I$4)*5)),1)))</f>
        <v>2.8</v>
      </c>
      <c r="J37" s="163">
        <f>IF(LEN(E37)&gt;3,(IF(VLOOKUP($C37,'Regional Crises'!$B$1:$R$66,8,FALSE)="x","x",ROUND(IF(VLOOKUP($C37,'Regional Crises'!$B$1:$R$66,8,FALSE)&gt;J$3,5,IF(VLOOKUP($C37,'Regional Crises'!$B$1:$R$66,8,FALSE)&lt;J$4,0,5-(J$3-VLOOKUP($C37,'Regional Crises'!$B$1:$R$66,8,FALSE))/(J$3-J$4)*5)),1))),IF(VLOOKUP($E37,'Country Indicator Data'!$B$4:$N$300,4,FALSE)="x","x",ROUND(IF(VLOOKUP($E37,'Country Indicator Data'!$B$4:$N$300,4,FALSE)&gt;J$3,5,IF(VLOOKUP($E37,'Country Indicator Data'!$B$4:$N$300,4,FALSE)&lt;J$4,0,5-(J$3-VLOOKUP($E37,'Country Indicator Data'!$B$4:$N$300,4,FALSE))/(J$3-J$4)*5)),1)))</f>
        <v>0</v>
      </c>
      <c r="K37" s="163">
        <f t="shared" si="1"/>
        <v>1.4</v>
      </c>
      <c r="L37" s="163" t="str">
        <f>IF(LEN(E37)&gt;3,(IF(VLOOKUP($C37,'Regional Crises'!$B$1:$R$66,10,FALSE)="x","x",ROUND(IF(VLOOKUP($C37,'Regional Crises'!$B$1:$R$66,10,FALSE)&gt;L$3,5,IF(VLOOKUP($C37,'Regional Crises'!$B$1:$R$66,10,FALSE)&lt;L$4,0,5-(L$3-VLOOKUP($C37,'Regional Crises'!$B$1:$R$66,10,FALSE))/(L$3-L$4)*5)),1))),IF(VLOOKUP($E37,'Country Indicator Data'!$B$4:$N$300,6,FALSE)="x","x",ROUND(IF(VLOOKUP($E37,'Country Indicator Data'!$B$4:$N$300,6,FALSE)&gt;L$3,5,IF(VLOOKUP($E37,'Country Indicator Data'!$B$4:$N$300,6,FALSE)&lt;L$4,0,5-(L$3-VLOOKUP($E37,'Country Indicator Data'!$B$4:$N$300,6,FALSE))/(L$3-L$4)*5)),1)))</f>
        <v>x</v>
      </c>
      <c r="M37" s="163">
        <f>IF(LEN(E37)&gt;3,(IF(VLOOKUP($C37,'Regional Crises'!$B$1:$R$66,11,FALSE)="x","x",ROUND(IF(VLOOKUP($C37,'Regional Crises'!$B$1:$R$66,11,FALSE)&gt;M$3,5,IF(VLOOKUP($C37,'Regional Crises'!$B$1:$R$66,11,FALSE)&lt;M$4,0,5-(M$3-VLOOKUP($C37,'Regional Crises'!$B$1:$R$66,11,FALSE))/(M$3-M$4)*5)),1))),IF(VLOOKUP($E37,'Country Indicator Data'!$B$4:$N$300,7,FALSE)="x","x",ROUND(IF(VLOOKUP($E37,'Country Indicator Data'!$B$4:$N$300,7,FALSE)&gt;M$3,5,IF(VLOOKUP($E37,'Country Indicator Data'!$B$4:$N$300,7,FALSE)&lt;M$4,0,5-(M$3-VLOOKUP($E37,'Country Indicator Data'!$B$4:$N$300,7,FALSE))/(M$3-M$4)*5)),1)))</f>
        <v>2.1</v>
      </c>
      <c r="N37" s="163">
        <f t="shared" si="2"/>
        <v>2.1</v>
      </c>
      <c r="O37" s="163">
        <f t="shared" si="3"/>
        <v>2.1666666666666665</v>
      </c>
      <c r="P37" s="163">
        <f>IF(LEN(E37)&gt;3,VLOOKUP(C37,'Regional Crises'!$B$1:$R$69,12,FALSE),VLOOKUP(E37,'Country Indicator Data'!$B$4:$I$300,8,FALSE))</f>
        <v>1</v>
      </c>
      <c r="Q37" s="163">
        <f>IF(LEN(E37)&gt;3,((IF(VLOOKUP($C37,'Regional Crises'!$B$1:$R$66,13,FALSE)="x","x",ROUND(IF(VLOOKUP($C37,'Regional Crises'!$B$1:$R$66,13,FALSE)&gt;Q$3,5,IF(VLOOKUP($C37,'Regional Crises'!$B$1:$R$66,13,FALSE)&lt;Q$4,0,5-(LOG(Q$3)-LOG(VLOOKUP($C37,'Regional Crises'!$B$1:$R$66,13,FALSE)))/(LOG(Q$3)-LOG(Q$4))*5)),1)))),(IF(VLOOKUP($E37,'Country Indicator Data'!$B$4:$N$300,9,FALSE)="x","x",ROUND(IF(VLOOKUP($E37,'Country Indicator Data'!$B$4:$N$300,9,FALSE)&gt;Q$3,5,IF(VLOOKUP($E37,'Country Indicator Data'!$B$4:$N$300,9,FALSE)&lt;Q$4,0,5-(LOG(Q$3)-LOG(VLOOKUP($E37,'Country Indicator Data'!$B$4:$N$300,9,FALSE)))/(LOG(Q$3)-LOG(Q$4))*5)),1))))</f>
        <v>0</v>
      </c>
      <c r="R37" s="163">
        <f t="shared" si="4"/>
        <v>0.5</v>
      </c>
      <c r="S37" s="163">
        <f>IF(LEN(E37)&gt;3,((IF(VLOOKUP($C37,'Regional Crises'!$B$1:$R$66,17,FALSE)="x","x",ROUND(IF(VLOOKUP($C37,'Regional Crises'!$B$1:$R$66,17,FALSE)&gt;S$3,0,IF(VLOOKUP($C37,'Regional Crises'!$B$1:$R$66,17,FALSE)&lt;S$4,5,(S$3-VLOOKUP($C37,'Regional Crises'!$B$1:$R$66,17,FALSE))/(S$3-S$4)*5)),1)))),(IF(VLOOKUP($E37,'Country Indicator Data'!$B$4:$N$300,13,FALSE)="x","x",ROUND(IF(VLOOKUP($E37,'Country Indicator Data'!$B$4:$N$300,13,FALSE)&gt;S$3,0,IF(VLOOKUP($E37,'Country Indicator Data'!$B$4:$N$300,13,FALSE)&lt;S$4,5,(S$3-VLOOKUP($E37,'Country Indicator Data'!$B$4:$N$300,13,FALSE))/(S$3-S$4)*5)),1))))</f>
        <v>3.5</v>
      </c>
      <c r="T37" s="163">
        <f>IF(LEN(E37)&gt;3,((IF(VLOOKUP($C37,'Regional Crises'!$B$1:$R$66,14,FALSE)="x","x",ROUND(IF(VLOOKUP($C37,'Regional Crises'!$B$1:$R$66,14,FALSE)&gt;T$3,0,IF(VLOOKUP($C37,'Regional Crises'!$B$1:$R$66,14,FALSE)&lt;T$4,5,(T$3-VLOOKUP($C37,'Regional Crises'!$B$1:$R$66,14,FALSE))/(T$3-T$4)*5)),1)))),(IF(VLOOKUP($E37,'Country Indicator Data'!$B$4:$N$300,10,FALSE)="x","x",ROUND(IF(VLOOKUP($E37,'Country Indicator Data'!$B$4:$N$300,10,FALSE)&gt;T$3,0,IF(VLOOKUP($E37,'Country Indicator Data'!$B$4:$N$300,10,FALSE)&lt;T$4,5,(T$3-VLOOKUP($E37,'Country Indicator Data'!$B$4:$N$300,10,FALSE))/(T$3-T$4)*5)),1))))</f>
        <v>3.4</v>
      </c>
      <c r="U37" s="163">
        <f>IF(LEN(E37)&gt;3,((IF(VLOOKUP($C37,'Regional Crises'!$B$1:$R$66,15,FALSE)="x","x",ROUND(IF(VLOOKUP($C37,'Regional Crises'!$B$1:$R$66,15,FALSE)&gt;U$3,0,IF(VLOOKUP($C37,'Regional Crises'!$B$1:$R$66,15,FALSE)&lt;U$4,5,(U$3-VLOOKUP($C37,'Regional Crises'!$B$1:$R$66,15,FALSE))/(U$3-U$4)*5)),1)))),(IF(VLOOKUP($E37,'Country Indicator Data'!$B$4:$N$300,11,FALSE)="x","x",ROUND(IF(VLOOKUP($E37,'Country Indicator Data'!$B$4:$N$300,11,FALSE)&gt;U$3,0,IF(VLOOKUP($E37,'Country Indicator Data'!$B$4:$N$300,11,FALSE)&lt;U$4,5,(U$3-VLOOKUP($E37,'Country Indicator Data'!$B$4:$N$300,11,FALSE))/(U$3-U$4)*5)),1))))</f>
        <v>3.5</v>
      </c>
      <c r="V37" s="163">
        <f>IF(LEN(E37)&gt;3,((IF(VLOOKUP($C37,'Regional Crises'!$B$1:$R$66,16,FALSE)="x","x",ROUND(IF(VLOOKUP($C37,'Regional Crises'!$B$1:$R$66,16,FALSE)&gt;V$3,0,IF(VLOOKUP($C37,'Regional Crises'!$B$1:$R$66,16,FALSE)&lt;V$4,5,(V$3-VLOOKUP($C37,'Regional Crises'!$B$1:$R$66,16,FALSE))/(V$3-V$4)*5)),1)))),(IF(VLOOKUP($E37,'Country Indicator Data'!$B$4:$N$300,12,FALSE)="x","x",ROUND(IF(VLOOKUP($E37,'Country Indicator Data'!$B$4:$N$300,12,FALSE)&gt;V$3,0,IF(VLOOKUP($E37,'Country Indicator Data'!$B$4:$N$300,12,FALSE)&lt;V$4,5,(V$3-VLOOKUP($E37,'Country Indicator Data'!$B$4:$N$300,12,FALSE))/(V$3-V$4)*5)),1))))</f>
        <v>3.8</v>
      </c>
      <c r="W37" s="163">
        <f t="shared" si="5"/>
        <v>3.6</v>
      </c>
      <c r="X37" s="163">
        <f t="shared" si="6"/>
        <v>2.1</v>
      </c>
      <c r="Y37" s="184">
        <f>IF('Core Indicators'!FC34="x","x",IF('Core Indicators'!FC34&gt;=5,5,IF('Core Indicators'!FC34&gt;=4,4,IF('Core Indicators'!FC34&gt;=3,3,IF('Core Indicators'!FC34&gt;=2,2,IF('Core Indicators'!FC34&gt;=1,1,0))))))</f>
        <v>5</v>
      </c>
      <c r="Z37" s="163">
        <f t="shared" si="7"/>
        <v>5</v>
      </c>
      <c r="AA37" s="184">
        <f>'Crisis Indicator Data'!Y34</f>
        <v>0</v>
      </c>
      <c r="AB37" s="184">
        <f>'Crisis Indicator Data'!Z34</f>
        <v>0</v>
      </c>
      <c r="AC37" s="184">
        <f>'Crisis Indicator Data'!AA34</f>
        <v>0</v>
      </c>
      <c r="AD37" s="184">
        <f>'Crisis Indicator Data'!AB34</f>
        <v>0</v>
      </c>
      <c r="AE37" s="184">
        <f t="shared" si="8"/>
        <v>0</v>
      </c>
      <c r="AF37" s="184">
        <f>'Crisis Indicator Data'!AC34</f>
        <v>0</v>
      </c>
      <c r="AG37" s="184">
        <f>'Crisis Indicator Data'!AD34</f>
        <v>2</v>
      </c>
      <c r="AH37" s="184">
        <f t="shared" si="9"/>
        <v>2</v>
      </c>
      <c r="AI37" s="184">
        <f>'Crisis Indicator Data'!AE34</f>
        <v>0</v>
      </c>
      <c r="AJ37" s="184">
        <f>'Crisis Indicator Data'!AF34</f>
        <v>0</v>
      </c>
      <c r="AK37" s="184">
        <f>'Crisis Indicator Data'!AG34</f>
        <v>0</v>
      </c>
      <c r="AL37" s="184">
        <f t="shared" si="10"/>
        <v>0</v>
      </c>
      <c r="AM37" s="163">
        <f t="shared" si="11"/>
        <v>1</v>
      </c>
      <c r="AN37" s="163">
        <f t="shared" si="12"/>
        <v>3</v>
      </c>
    </row>
    <row r="38" spans="1:40" ht="13.5" customHeight="1" x14ac:dyDescent="0.25">
      <c r="A38" s="169" t="str">
        <f>'Crisis Indicator Data'!A35</f>
        <v>Venezuela displacement in Dominican Republic</v>
      </c>
      <c r="B38" s="170" t="str">
        <f>'Crisis Indicator Data'!B35</f>
        <v>Displacement</v>
      </c>
      <c r="C38" s="170" t="str">
        <f>'Crisis Indicator Data'!C35</f>
        <v>DOM002</v>
      </c>
      <c r="D38" s="170" t="str">
        <f>'Crisis Indicator Data'!D35</f>
        <v>Dominican Republic</v>
      </c>
      <c r="E38" s="171" t="str">
        <f>'Crisis Indicator Data'!E35</f>
        <v>DOM</v>
      </c>
      <c r="F38" s="163">
        <f>IF(LEN(E38)&gt;3,(IF(VLOOKUP($C38,'Regional Crises'!$B$1:$R$66,7,FALSE)="x","x",ROUND(IF(VLOOKUP($C38,'Regional Crises'!$B$1:$R$66,7,FALSE)&gt;$F$3,5,IF(VLOOKUP($C38,'Regional Crises'!$B$1:$R$66,7,FALSE)&lt;F$4,0,($F$3-VLOOKUP($C38,'Regional Crises'!$B$1:$R$66,7,FALSE))/($F$3-$F$4)*5)),1))),IF(VLOOKUP($E38,'Country Indicator Data'!$B$4:$N$300,3,FALSE)="x","x",ROUND(IF(VLOOKUP($E38,'Country Indicator Data'!$B$4:$N$300,3,FALSE)&gt;$F$3,5,IF(VLOOKUP($E38,'Country Indicator Data'!$B$4:$N$300,3,FALSE)&lt;$F$4,0,($F$3-VLOOKUP($E38,'Country Indicator Data'!$B$4:$N$300,3,FALSE))/($F$3-$F$4)*5)),1)))</f>
        <v>2.5</v>
      </c>
      <c r="G38" s="163">
        <f>IF(LEN(E38)&gt;3,(IF(VLOOKUP($C38,'Regional Crises'!$B$1:$R$66,9,FALSE)="x","x",ROUND(IF(VLOOKUP($C38,'Regional Crises'!$B$1:$R$66,9,FALSE)&gt;G$3,5,IF(VLOOKUP($C38,'Regional Crises'!$B$1:$R$66,9,FALSE)&lt;G$4,0,(G$3-VLOOKUP($C38,'Regional Crises'!$B$1:$R$66,9,FALSE))/(G$3-G$4)*5)),1))),IF(VLOOKUP($E38,'Country Indicator Data'!$B$4:$N$300,5,FALSE)="x","x",ROUND(IF(VLOOKUP($E38,'Country Indicator Data'!$B$4:$N$300,5,FALSE)&gt;G$3,5,IF(VLOOKUP($E38,'Country Indicator Data'!$B$4:$N$300,5,FALSE)&lt;G$4,0,(G$3-VLOOKUP($E38,'Country Indicator Data'!$B$4:$N$300,5,FALSE))/(G$3-G$4)*5)),1)))</f>
        <v>1.6</v>
      </c>
      <c r="H38" s="163">
        <f t="shared" ref="H38:H69" si="13">IF(AND(F38="x",G38="x"),"x",AVERAGE(F38,G38))</f>
        <v>2.0499999999999998</v>
      </c>
      <c r="I38" s="163">
        <f>IF(LEN(E38)&gt;3,(IF(VLOOKUP($C38,'Regional Crises'!$B$1:$R$66,6,FALSE)="x","x",ROUND(IF(VLOOKUP($C38,'Regional Crises'!$B$1:$R$66,6,FALSE)&gt;I$3,5,IF(VLOOKUP($C38,'Regional Crises'!$B$1:$R$66,6,FALSE)&lt;I$4,0,5-(I$3-VLOOKUP($C38,'Regional Crises'!$B$1:$R$66,6,FALSE))/(I$3-I$4)*5)),1))),IF(VLOOKUP($E38,'Country Indicator Data'!$B$4:$N$300,2,FALSE)="x","x",ROUND(IF(VLOOKUP($E38,'Country Indicator Data'!$B$4:$N$300,2,FALSE)&gt;I$3,5,IF(VLOOKUP($E38,'Country Indicator Data'!$B$4:$N$300,2,FALSE)&lt;I$4,0,5-(I$3-VLOOKUP($E38,'Country Indicator Data'!$B$4:$N$300,2,FALSE))/(I$3-I$4)*5)),1)))</f>
        <v>0</v>
      </c>
      <c r="J38" s="163">
        <f>IF(LEN(E38)&gt;3,(IF(VLOOKUP($C38,'Regional Crises'!$B$1:$R$66,8,FALSE)="x","x",ROUND(IF(VLOOKUP($C38,'Regional Crises'!$B$1:$R$66,8,FALSE)&gt;J$3,5,IF(VLOOKUP($C38,'Regional Crises'!$B$1:$R$66,8,FALSE)&lt;J$4,0,5-(J$3-VLOOKUP($C38,'Regional Crises'!$B$1:$R$66,8,FALSE))/(J$3-J$4)*5)),1))),IF(VLOOKUP($E38,'Country Indicator Data'!$B$4:$N$300,4,FALSE)="x","x",ROUND(IF(VLOOKUP($E38,'Country Indicator Data'!$B$4:$N$300,4,FALSE)&gt;J$3,5,IF(VLOOKUP($E38,'Country Indicator Data'!$B$4:$N$300,4,FALSE)&lt;J$4,0,5-(J$3-VLOOKUP($E38,'Country Indicator Data'!$B$4:$N$300,4,FALSE))/(J$3-J$4)*5)),1)))</f>
        <v>0.7</v>
      </c>
      <c r="K38" s="163">
        <f t="shared" ref="K38:K69" si="14">IF(AND(I38="x",J38="x"),"x",AVERAGE(I38,J38))</f>
        <v>0.35</v>
      </c>
      <c r="L38" s="163">
        <f>IF(LEN(E38)&gt;3,(IF(VLOOKUP($C38,'Regional Crises'!$B$1:$R$66,10,FALSE)="x","x",ROUND(IF(VLOOKUP($C38,'Regional Crises'!$B$1:$R$66,10,FALSE)&gt;L$3,5,IF(VLOOKUP($C38,'Regional Crises'!$B$1:$R$66,10,FALSE)&lt;L$4,0,5-(L$3-VLOOKUP($C38,'Regional Crises'!$B$1:$R$66,10,FALSE))/(L$3-L$4)*5)),1))),IF(VLOOKUP($E38,'Country Indicator Data'!$B$4:$N$300,6,FALSE)="x","x",ROUND(IF(VLOOKUP($E38,'Country Indicator Data'!$B$4:$N$300,6,FALSE)&gt;L$3,5,IF(VLOOKUP($E38,'Country Indicator Data'!$B$4:$N$300,6,FALSE)&lt;L$4,0,5-(L$3-VLOOKUP($E38,'Country Indicator Data'!$B$4:$N$300,6,FALSE))/(L$3-L$4)*5)),1)))</f>
        <v>3</v>
      </c>
      <c r="M38" s="163">
        <f>IF(LEN(E38)&gt;3,(IF(VLOOKUP($C38,'Regional Crises'!$B$1:$R$66,11,FALSE)="x","x",ROUND(IF(VLOOKUP($C38,'Regional Crises'!$B$1:$R$66,11,FALSE)&gt;M$3,5,IF(VLOOKUP($C38,'Regional Crises'!$B$1:$R$66,11,FALSE)&lt;M$4,0,5-(M$3-VLOOKUP($C38,'Regional Crises'!$B$1:$R$66,11,FALSE))/(M$3-M$4)*5)),1))),IF(VLOOKUP($E38,'Country Indicator Data'!$B$4:$N$300,7,FALSE)="x","x",ROUND(IF(VLOOKUP($E38,'Country Indicator Data'!$B$4:$N$300,7,FALSE)&gt;M$3,5,IF(VLOOKUP($E38,'Country Indicator Data'!$B$4:$N$300,7,FALSE)&lt;M$4,0,5-(M$3-VLOOKUP($E38,'Country Indicator Data'!$B$4:$N$300,7,FALSE))/(M$3-M$4)*5)),1)))</f>
        <v>2.1</v>
      </c>
      <c r="N38" s="163">
        <f t="shared" ref="N38:N69" si="15">IF(AND(L38="x",M38="x"),"x",AVERAGE(L38,M38))</f>
        <v>2.5499999999999998</v>
      </c>
      <c r="O38" s="163">
        <f t="shared" ref="O38:O69" si="16">AVERAGE(H38,K38,N38)</f>
        <v>1.6499999999999997</v>
      </c>
      <c r="P38" s="163">
        <f>IF(LEN(E38)&gt;3,VLOOKUP(C38,'Regional Crises'!$B$1:$R$69,12,FALSE),VLOOKUP(E38,'Country Indicator Data'!$B$4:$I$300,8,FALSE))</f>
        <v>0</v>
      </c>
      <c r="Q38" s="163" t="str">
        <f>IF(LEN(E38)&gt;3,((IF(VLOOKUP($C38,'Regional Crises'!$B$1:$R$66,13,FALSE)="x","x",ROUND(IF(VLOOKUP($C38,'Regional Crises'!$B$1:$R$66,13,FALSE)&gt;Q$3,5,IF(VLOOKUP($C38,'Regional Crises'!$B$1:$R$66,13,FALSE)&lt;Q$4,0,5-(LOG(Q$3)-LOG(VLOOKUP($C38,'Regional Crises'!$B$1:$R$66,13,FALSE)))/(LOG(Q$3)-LOG(Q$4))*5)),1)))),(IF(VLOOKUP($E38,'Country Indicator Data'!$B$4:$N$300,9,FALSE)="x","x",ROUND(IF(VLOOKUP($E38,'Country Indicator Data'!$B$4:$N$300,9,FALSE)&gt;Q$3,5,IF(VLOOKUP($E38,'Country Indicator Data'!$B$4:$N$300,9,FALSE)&lt;Q$4,0,5-(LOG(Q$3)-LOG(VLOOKUP($E38,'Country Indicator Data'!$B$4:$N$300,9,FALSE)))/(LOG(Q$3)-LOG(Q$4))*5)),1))))</f>
        <v>x</v>
      </c>
      <c r="R38" s="163">
        <f t="shared" ref="R38:R69" si="17">AVERAGE(P38:Q38)</f>
        <v>0</v>
      </c>
      <c r="S38" s="163">
        <f>IF(LEN(E38)&gt;3,((IF(VLOOKUP($C38,'Regional Crises'!$B$1:$R$66,17,FALSE)="x","x",ROUND(IF(VLOOKUP($C38,'Regional Crises'!$B$1:$R$66,17,FALSE)&gt;S$3,0,IF(VLOOKUP($C38,'Regional Crises'!$B$1:$R$66,17,FALSE)&lt;S$4,5,(S$3-VLOOKUP($C38,'Regional Crises'!$B$1:$R$66,17,FALSE))/(S$3-S$4)*5)),1)))),(IF(VLOOKUP($E38,'Country Indicator Data'!$B$4:$N$300,13,FALSE)="x","x",ROUND(IF(VLOOKUP($E38,'Country Indicator Data'!$B$4:$N$300,13,FALSE)&gt;S$3,0,IF(VLOOKUP($E38,'Country Indicator Data'!$B$4:$N$300,13,FALSE)&lt;S$4,5,(S$3-VLOOKUP($E38,'Country Indicator Data'!$B$4:$N$300,13,FALSE))/(S$3-S$4)*5)),1))))</f>
        <v>3.6</v>
      </c>
      <c r="T38" s="163">
        <f>IF(LEN(E38)&gt;3,((IF(VLOOKUP($C38,'Regional Crises'!$B$1:$R$66,14,FALSE)="x","x",ROUND(IF(VLOOKUP($C38,'Regional Crises'!$B$1:$R$66,14,FALSE)&gt;T$3,0,IF(VLOOKUP($C38,'Regional Crises'!$B$1:$R$66,14,FALSE)&lt;T$4,5,(T$3-VLOOKUP($C38,'Regional Crises'!$B$1:$R$66,14,FALSE))/(T$3-T$4)*5)),1)))),(IF(VLOOKUP($E38,'Country Indicator Data'!$B$4:$N$300,10,FALSE)="x","x",ROUND(IF(VLOOKUP($E38,'Country Indicator Data'!$B$4:$N$300,10,FALSE)&gt;T$3,0,IF(VLOOKUP($E38,'Country Indicator Data'!$B$4:$N$300,10,FALSE)&lt;T$4,5,(T$3-VLOOKUP($E38,'Country Indicator Data'!$B$4:$N$300,10,FALSE))/(T$3-T$4)*5)),1))))</f>
        <v>2.8</v>
      </c>
      <c r="U38" s="163">
        <f>IF(LEN(E38)&gt;3,((IF(VLOOKUP($C38,'Regional Crises'!$B$1:$R$66,15,FALSE)="x","x",ROUND(IF(VLOOKUP($C38,'Regional Crises'!$B$1:$R$66,15,FALSE)&gt;U$3,0,IF(VLOOKUP($C38,'Regional Crises'!$B$1:$R$66,15,FALSE)&lt;U$4,5,(U$3-VLOOKUP($C38,'Regional Crises'!$B$1:$R$66,15,FALSE))/(U$3-U$4)*5)),1)))),(IF(VLOOKUP($E38,'Country Indicator Data'!$B$4:$N$300,11,FALSE)="x","x",ROUND(IF(VLOOKUP($E38,'Country Indicator Data'!$B$4:$N$300,11,FALSE)&gt;U$3,0,IF(VLOOKUP($E38,'Country Indicator Data'!$B$4:$N$300,11,FALSE)&lt;U$4,5,(U$3-VLOOKUP($E38,'Country Indicator Data'!$B$4:$N$300,11,FALSE))/(U$3-U$4)*5)),1))))</f>
        <v>2.4</v>
      </c>
      <c r="V38" s="163">
        <f>IF(LEN(E38)&gt;3,((IF(VLOOKUP($C38,'Regional Crises'!$B$1:$R$66,16,FALSE)="x","x",ROUND(IF(VLOOKUP($C38,'Regional Crises'!$B$1:$R$66,16,FALSE)&gt;V$3,0,IF(VLOOKUP($C38,'Regional Crises'!$B$1:$R$66,16,FALSE)&lt;V$4,5,(V$3-VLOOKUP($C38,'Regional Crises'!$B$1:$R$66,16,FALSE))/(V$3-V$4)*5)),1)))),(IF(VLOOKUP($E38,'Country Indicator Data'!$B$4:$N$300,12,FALSE)="x","x",ROUND(IF(VLOOKUP($E38,'Country Indicator Data'!$B$4:$N$300,12,FALSE)&gt;V$3,0,IF(VLOOKUP($E38,'Country Indicator Data'!$B$4:$N$300,12,FALSE)&lt;V$4,5,(V$3-VLOOKUP($E38,'Country Indicator Data'!$B$4:$N$300,12,FALSE))/(V$3-V$4)*5)),1))))</f>
        <v>1.7</v>
      </c>
      <c r="W38" s="163">
        <f t="shared" ref="W38:W69" si="18">IF(AND(S38="x",V38="x"),"x",ROUND(AVERAGE(S38,V38,T38,U38),1))</f>
        <v>2.6</v>
      </c>
      <c r="X38" s="163">
        <f t="shared" ref="X38:X69" si="19">ROUND(AVERAGE(O38,W38,R38),1)</f>
        <v>1.4</v>
      </c>
      <c r="Y38" s="184">
        <f>IF('Core Indicators'!FC35="x","x",IF('Core Indicators'!FC35&gt;=5,5,IF('Core Indicators'!FC35&gt;=4,4,IF('Core Indicators'!FC35&gt;=3,3,IF('Core Indicators'!FC35&gt;=2,2,IF('Core Indicators'!FC35&gt;=1,1,0))))))</f>
        <v>2</v>
      </c>
      <c r="Z38" s="163">
        <f t="shared" ref="Z38:Z69" si="20">Y38</f>
        <v>2</v>
      </c>
      <c r="AA38" s="184">
        <f>'Crisis Indicator Data'!Y35</f>
        <v>0</v>
      </c>
      <c r="AB38" s="184">
        <f>'Crisis Indicator Data'!Z35</f>
        <v>0</v>
      </c>
      <c r="AC38" s="184">
        <f>'Crisis Indicator Data'!AA35</f>
        <v>0</v>
      </c>
      <c r="AD38" s="184">
        <f>'Crisis Indicator Data'!AB35</f>
        <v>0</v>
      </c>
      <c r="AE38" s="184">
        <f t="shared" ref="AE38:AE69" si="21">IF(SUM(AA38:AD38)=0,0,IF(SUM(AA38,AB38,AC38,AD38)&lt;2,1,IF(SUM(AA38:AD38)&lt;6,2,IF(SUM(AA38:AD38)&lt;8,3,IF(SUM(AA38:AD38)&lt;10,4,5)))))</f>
        <v>0</v>
      </c>
      <c r="AF38" s="184">
        <f>'Crisis Indicator Data'!AC35</f>
        <v>0</v>
      </c>
      <c r="AG38" s="184">
        <f>'Crisis Indicator Data'!AD35</f>
        <v>0</v>
      </c>
      <c r="AH38" s="184">
        <f t="shared" ref="AH38:AH69" si="22">IF(SUM(AF38:AG38)=0,0,IF(SUM(AF38,AG38)=1,1,IF(SUM(AF38:AG38)&lt;3,2,IF(SUM(AF38:AG38)&lt;4,3,IF(SUM(AF38:AG38)&lt;5,4,5)))))</f>
        <v>0</v>
      </c>
      <c r="AI38" s="184">
        <f>'Crisis Indicator Data'!AE35</f>
        <v>0</v>
      </c>
      <c r="AJ38" s="184">
        <f>'Crisis Indicator Data'!AF35</f>
        <v>0</v>
      </c>
      <c r="AK38" s="184">
        <f>'Crisis Indicator Data'!AG35</f>
        <v>1</v>
      </c>
      <c r="AL38" s="184">
        <f t="shared" ref="AL38:AL69" si="23">IF(SUM(AI38:AK38)=0,0,IF(SUM(AI38:AK38)=1,1,IF(SUM(AI38:AK38)&lt;3,2,IF(SUM(AI38:AK38)&lt;5,3,IF(SUM(AI38:AK38)&lt;7,4,5)))))</f>
        <v>1</v>
      </c>
      <c r="AM38" s="163">
        <f t="shared" ref="AM38:AM69" si="24">IF(AA38=3,5,ROUND(AVERAGE(AE38,AH38,AL38),0))</f>
        <v>0</v>
      </c>
      <c r="AN38" s="163">
        <f t="shared" ref="AN38:AN69" si="25">IF(AND(Z38="x",AM38="x"),"x",ROUND(AVERAGE(Z38,AM38),1))</f>
        <v>1</v>
      </c>
    </row>
    <row r="39" spans="1:40" ht="13.5" customHeight="1" x14ac:dyDescent="0.25">
      <c r="A39" s="169" t="str">
        <f>'Crisis Indicator Data'!A36</f>
        <v>Mixed migration flows in Algeria</v>
      </c>
      <c r="B39" s="170" t="str">
        <f>'Crisis Indicator Data'!B36</f>
        <v>Displacement</v>
      </c>
      <c r="C39" s="170" t="str">
        <f>'Crisis Indicator Data'!C36</f>
        <v>DZA002</v>
      </c>
      <c r="D39" s="170" t="str">
        <f>'Crisis Indicator Data'!D36</f>
        <v>Algeria</v>
      </c>
      <c r="E39" s="171" t="str">
        <f>'Crisis Indicator Data'!E36</f>
        <v>DZA</v>
      </c>
      <c r="F39" s="163">
        <f>IF(LEN(E39)&gt;3,(IF(VLOOKUP($C39,'Regional Crises'!$B$1:$R$66,7,FALSE)="x","x",ROUND(IF(VLOOKUP($C39,'Regional Crises'!$B$1:$R$66,7,FALSE)&gt;$F$3,5,IF(VLOOKUP($C39,'Regional Crises'!$B$1:$R$66,7,FALSE)&lt;F$4,0,($F$3-VLOOKUP($C39,'Regional Crises'!$B$1:$R$66,7,FALSE))/($F$3-$F$4)*5)),1))),IF(VLOOKUP($E39,'Country Indicator Data'!$B$4:$N$300,3,FALSE)="x","x",ROUND(IF(VLOOKUP($E39,'Country Indicator Data'!$B$4:$N$300,3,FALSE)&gt;$F$3,5,IF(VLOOKUP($E39,'Country Indicator Data'!$B$4:$N$300,3,FALSE)&lt;$F$4,0,($F$3-VLOOKUP($E39,'Country Indicator Data'!$B$4:$N$300,3,FALSE))/($F$3-$F$4)*5)),1)))</f>
        <v>3.9</v>
      </c>
      <c r="G39" s="163">
        <f>IF(LEN(E39)&gt;3,(IF(VLOOKUP($C39,'Regional Crises'!$B$1:$R$66,9,FALSE)="x","x",ROUND(IF(VLOOKUP($C39,'Regional Crises'!$B$1:$R$66,9,FALSE)&gt;G$3,5,IF(VLOOKUP($C39,'Regional Crises'!$B$1:$R$66,9,FALSE)&lt;G$4,0,(G$3-VLOOKUP($C39,'Regional Crises'!$B$1:$R$66,9,FALSE))/(G$3-G$4)*5)),1))),IF(VLOOKUP($E39,'Country Indicator Data'!$B$4:$N$300,5,FALSE)="x","x",ROUND(IF(VLOOKUP($E39,'Country Indicator Data'!$B$4:$N$300,5,FALSE)&gt;G$3,5,IF(VLOOKUP($E39,'Country Indicator Data'!$B$4:$N$300,5,FALSE)&lt;G$4,0,(G$3-VLOOKUP($E39,'Country Indicator Data'!$B$4:$N$300,5,FALSE))/(G$3-G$4)*5)),1)))</f>
        <v>2.7</v>
      </c>
      <c r="H39" s="163">
        <f t="shared" si="13"/>
        <v>3.3</v>
      </c>
      <c r="I39" s="163">
        <f>IF(LEN(E39)&gt;3,(IF(VLOOKUP($C39,'Regional Crises'!$B$1:$R$66,6,FALSE)="x","x",ROUND(IF(VLOOKUP($C39,'Regional Crises'!$B$1:$R$66,6,FALSE)&gt;I$3,5,IF(VLOOKUP($C39,'Regional Crises'!$B$1:$R$66,6,FALSE)&lt;I$4,0,5-(I$3-VLOOKUP($C39,'Regional Crises'!$B$1:$R$66,6,FALSE))/(I$3-I$4)*5)),1))),IF(VLOOKUP($E39,'Country Indicator Data'!$B$4:$N$300,2,FALSE)="x","x",ROUND(IF(VLOOKUP($E39,'Country Indicator Data'!$B$4:$N$300,2,FALSE)&gt;I$3,5,IF(VLOOKUP($E39,'Country Indicator Data'!$B$4:$N$300,2,FALSE)&lt;I$4,0,5-(I$3-VLOOKUP($E39,'Country Indicator Data'!$B$4:$N$300,2,FALSE))/(I$3-I$4)*5)),1)))</f>
        <v>2</v>
      </c>
      <c r="J39" s="163">
        <f>IF(LEN(E39)&gt;3,(IF(VLOOKUP($C39,'Regional Crises'!$B$1:$R$66,8,FALSE)="x","x",ROUND(IF(VLOOKUP($C39,'Regional Crises'!$B$1:$R$66,8,FALSE)&gt;J$3,5,IF(VLOOKUP($C39,'Regional Crises'!$B$1:$R$66,8,FALSE)&lt;J$4,0,5-(J$3-VLOOKUP($C39,'Regional Crises'!$B$1:$R$66,8,FALSE))/(J$3-J$4)*5)),1))),IF(VLOOKUP($E39,'Country Indicator Data'!$B$4:$N$300,4,FALSE)="x","x",ROUND(IF(VLOOKUP($E39,'Country Indicator Data'!$B$4:$N$300,4,FALSE)&gt;J$3,5,IF(VLOOKUP($E39,'Country Indicator Data'!$B$4:$N$300,4,FALSE)&lt;J$4,0,5-(J$3-VLOOKUP($E39,'Country Indicator Data'!$B$4:$N$300,4,FALSE))/(J$3-J$4)*5)),1)))</f>
        <v>2.7</v>
      </c>
      <c r="K39" s="163">
        <f t="shared" si="14"/>
        <v>2.35</v>
      </c>
      <c r="L39" s="163">
        <f>IF(LEN(E39)&gt;3,(IF(VLOOKUP($C39,'Regional Crises'!$B$1:$R$66,10,FALSE)="x","x",ROUND(IF(VLOOKUP($C39,'Regional Crises'!$B$1:$R$66,10,FALSE)&gt;L$3,5,IF(VLOOKUP($C39,'Regional Crises'!$B$1:$R$66,10,FALSE)&lt;L$4,0,5-(L$3-VLOOKUP($C39,'Regional Crises'!$B$1:$R$66,10,FALSE))/(L$3-L$4)*5)),1))),IF(VLOOKUP($E39,'Country Indicator Data'!$B$4:$N$300,6,FALSE)="x","x",ROUND(IF(VLOOKUP($E39,'Country Indicator Data'!$B$4:$N$300,6,FALSE)&gt;L$3,5,IF(VLOOKUP($E39,'Country Indicator Data'!$B$4:$N$300,6,FALSE)&lt;L$4,0,5-(L$3-VLOOKUP($E39,'Country Indicator Data'!$B$4:$N$300,6,FALSE))/(L$3-L$4)*5)),1)))</f>
        <v>3</v>
      </c>
      <c r="M39" s="163">
        <f>IF(LEN(E39)&gt;3,(IF(VLOOKUP($C39,'Regional Crises'!$B$1:$R$66,11,FALSE)="x","x",ROUND(IF(VLOOKUP($C39,'Regional Crises'!$B$1:$R$66,11,FALSE)&gt;M$3,5,IF(VLOOKUP($C39,'Regional Crises'!$B$1:$R$66,11,FALSE)&lt;M$4,0,5-(M$3-VLOOKUP($C39,'Regional Crises'!$B$1:$R$66,11,FALSE))/(M$3-M$4)*5)),1))),IF(VLOOKUP($E39,'Country Indicator Data'!$B$4:$N$300,7,FALSE)="x","x",ROUND(IF(VLOOKUP($E39,'Country Indicator Data'!$B$4:$N$300,7,FALSE)&gt;M$3,5,IF(VLOOKUP($E39,'Country Indicator Data'!$B$4:$N$300,7,FALSE)&lt;M$4,0,5-(M$3-VLOOKUP($E39,'Country Indicator Data'!$B$4:$N$300,7,FALSE))/(M$3-M$4)*5)),1)))</f>
        <v>0.3</v>
      </c>
      <c r="N39" s="163">
        <f t="shared" si="15"/>
        <v>1.65</v>
      </c>
      <c r="O39" s="163">
        <f t="shared" si="16"/>
        <v>2.4333333333333336</v>
      </c>
      <c r="P39" s="163">
        <f>IF(LEN(E39)&gt;3,VLOOKUP(C39,'Regional Crises'!$B$1:$R$69,12,FALSE),VLOOKUP(E39,'Country Indicator Data'!$B$4:$I$300,8,FALSE))</f>
        <v>2</v>
      </c>
      <c r="Q39" s="163">
        <f>IF(LEN(E39)&gt;3,((IF(VLOOKUP($C39,'Regional Crises'!$B$1:$R$66,13,FALSE)="x","x",ROUND(IF(VLOOKUP($C39,'Regional Crises'!$B$1:$R$66,13,FALSE)&gt;Q$3,5,IF(VLOOKUP($C39,'Regional Crises'!$B$1:$R$66,13,FALSE)&lt;Q$4,0,5-(LOG(Q$3)-LOG(VLOOKUP($C39,'Regional Crises'!$B$1:$R$66,13,FALSE)))/(LOG(Q$3)-LOG(Q$4))*5)),1)))),(IF(VLOOKUP($E39,'Country Indicator Data'!$B$4:$N$300,9,FALSE)="x","x",ROUND(IF(VLOOKUP($E39,'Country Indicator Data'!$B$4:$N$300,9,FALSE)&gt;Q$3,5,IF(VLOOKUP($E39,'Country Indicator Data'!$B$4:$N$300,9,FALSE)&lt;Q$4,0,5-(LOG(Q$3)-LOG(VLOOKUP($E39,'Country Indicator Data'!$B$4:$N$300,9,FALSE)))/(LOG(Q$3)-LOG(Q$4))*5)),1))))</f>
        <v>2</v>
      </c>
      <c r="R39" s="163">
        <f t="shared" si="17"/>
        <v>2</v>
      </c>
      <c r="S39" s="163">
        <f>IF(LEN(E39)&gt;3,((IF(VLOOKUP($C39,'Regional Crises'!$B$1:$R$66,17,FALSE)="x","x",ROUND(IF(VLOOKUP($C39,'Regional Crises'!$B$1:$R$66,17,FALSE)&gt;S$3,0,IF(VLOOKUP($C39,'Regional Crises'!$B$1:$R$66,17,FALSE)&lt;S$4,5,(S$3-VLOOKUP($C39,'Regional Crises'!$B$1:$R$66,17,FALSE))/(S$3-S$4)*5)),1)))),(IF(VLOOKUP($E39,'Country Indicator Data'!$B$4:$N$300,13,FALSE)="x","x",ROUND(IF(VLOOKUP($E39,'Country Indicator Data'!$B$4:$N$300,13,FALSE)&gt;S$3,0,IF(VLOOKUP($E39,'Country Indicator Data'!$B$4:$N$300,13,FALSE)&lt;S$4,5,(S$3-VLOOKUP($E39,'Country Indicator Data'!$B$4:$N$300,13,FALSE))/(S$3-S$4)*5)),1))))</f>
        <v>3.3</v>
      </c>
      <c r="T39" s="163">
        <f>IF(LEN(E39)&gt;3,((IF(VLOOKUP($C39,'Regional Crises'!$B$1:$R$66,14,FALSE)="x","x",ROUND(IF(VLOOKUP($C39,'Regional Crises'!$B$1:$R$66,14,FALSE)&gt;T$3,0,IF(VLOOKUP($C39,'Regional Crises'!$B$1:$R$66,14,FALSE)&lt;T$4,5,(T$3-VLOOKUP($C39,'Regional Crises'!$B$1:$R$66,14,FALSE))/(T$3-T$4)*5)),1)))),(IF(VLOOKUP($E39,'Country Indicator Data'!$B$4:$N$300,10,FALSE)="x","x",ROUND(IF(VLOOKUP($E39,'Country Indicator Data'!$B$4:$N$300,10,FALSE)&gt;T$3,0,IF(VLOOKUP($E39,'Country Indicator Data'!$B$4:$N$300,10,FALSE)&lt;T$4,5,(T$3-VLOOKUP($E39,'Country Indicator Data'!$B$4:$N$300,10,FALSE))/(T$3-T$4)*5)),1))))</f>
        <v>3.3</v>
      </c>
      <c r="U39" s="163">
        <f>IF(LEN(E39)&gt;3,((IF(VLOOKUP($C39,'Regional Crises'!$B$1:$R$66,15,FALSE)="x","x",ROUND(IF(VLOOKUP($C39,'Regional Crises'!$B$1:$R$66,15,FALSE)&gt;U$3,0,IF(VLOOKUP($C39,'Regional Crises'!$B$1:$R$66,15,FALSE)&lt;U$4,5,(U$3-VLOOKUP($C39,'Regional Crises'!$B$1:$R$66,15,FALSE))/(U$3-U$4)*5)),1)))),(IF(VLOOKUP($E39,'Country Indicator Data'!$B$4:$N$300,11,FALSE)="x","x",ROUND(IF(VLOOKUP($E39,'Country Indicator Data'!$B$4:$N$300,11,FALSE)&gt;U$3,0,IF(VLOOKUP($E39,'Country Indicator Data'!$B$4:$N$300,11,FALSE)&lt;U$4,5,(U$3-VLOOKUP($E39,'Country Indicator Data'!$B$4:$N$300,11,FALSE))/(U$3-U$4)*5)),1))))</f>
        <v>2.9</v>
      </c>
      <c r="V39" s="163">
        <f>IF(LEN(E39)&gt;3,((IF(VLOOKUP($C39,'Regional Crises'!$B$1:$R$66,16,FALSE)="x","x",ROUND(IF(VLOOKUP($C39,'Regional Crises'!$B$1:$R$66,16,FALSE)&gt;V$3,0,IF(VLOOKUP($C39,'Regional Crises'!$B$1:$R$66,16,FALSE)&lt;V$4,5,(V$3-VLOOKUP($C39,'Regional Crises'!$B$1:$R$66,16,FALSE))/(V$3-V$4)*5)),1)))),(IF(VLOOKUP($E39,'Country Indicator Data'!$B$4:$N$300,12,FALSE)="x","x",ROUND(IF(VLOOKUP($E39,'Country Indicator Data'!$B$4:$N$300,12,FALSE)&gt;V$3,0,IF(VLOOKUP($E39,'Country Indicator Data'!$B$4:$N$300,12,FALSE)&lt;V$4,5,(V$3-VLOOKUP($E39,'Country Indicator Data'!$B$4:$N$300,12,FALSE))/(V$3-V$4)*5)),1))))</f>
        <v>3.3</v>
      </c>
      <c r="W39" s="163">
        <f t="shared" si="18"/>
        <v>3.2</v>
      </c>
      <c r="X39" s="163">
        <f t="shared" si="19"/>
        <v>2.5</v>
      </c>
      <c r="Y39" s="184">
        <f>IF('Core Indicators'!FC36="x","x",IF('Core Indicators'!FC36&gt;=5,5,IF('Core Indicators'!FC36&gt;=4,4,IF('Core Indicators'!FC36&gt;=3,3,IF('Core Indicators'!FC36&gt;=2,2,IF('Core Indicators'!FC36&gt;=1,1,0))))))</f>
        <v>4</v>
      </c>
      <c r="Z39" s="163">
        <f t="shared" si="20"/>
        <v>4</v>
      </c>
      <c r="AA39" s="184">
        <f>'Crisis Indicator Data'!Y36</f>
        <v>2</v>
      </c>
      <c r="AB39" s="184">
        <f>'Crisis Indicator Data'!Z36</f>
        <v>0</v>
      </c>
      <c r="AC39" s="184">
        <f>'Crisis Indicator Data'!AA36</f>
        <v>1</v>
      </c>
      <c r="AD39" s="184">
        <f>'Crisis Indicator Data'!AB36</f>
        <v>0</v>
      </c>
      <c r="AE39" s="184">
        <f t="shared" si="21"/>
        <v>2</v>
      </c>
      <c r="AF39" s="184">
        <f>'Crisis Indicator Data'!AC36</f>
        <v>0</v>
      </c>
      <c r="AG39" s="184">
        <f>'Crisis Indicator Data'!AD36</f>
        <v>1</v>
      </c>
      <c r="AH39" s="184">
        <f t="shared" si="22"/>
        <v>1</v>
      </c>
      <c r="AI39" s="184">
        <f>'Crisis Indicator Data'!AE36</f>
        <v>0</v>
      </c>
      <c r="AJ39" s="184">
        <f>'Crisis Indicator Data'!AF36</f>
        <v>1</v>
      </c>
      <c r="AK39" s="184">
        <f>'Crisis Indicator Data'!AG36</f>
        <v>0</v>
      </c>
      <c r="AL39" s="184">
        <f t="shared" si="23"/>
        <v>1</v>
      </c>
      <c r="AM39" s="163">
        <f t="shared" si="24"/>
        <v>1</v>
      </c>
      <c r="AN39" s="163">
        <f t="shared" si="25"/>
        <v>2.5</v>
      </c>
    </row>
    <row r="40" spans="1:40" ht="13.5" customHeight="1" x14ac:dyDescent="0.25">
      <c r="A40" s="169" t="str">
        <f>'Crisis Indicator Data'!A37</f>
        <v>Sahrawi refugees in Algeria</v>
      </c>
      <c r="B40" s="170" t="str">
        <f>'Crisis Indicator Data'!B37</f>
        <v>Displacement</v>
      </c>
      <c r="C40" s="170" t="str">
        <f>'Crisis Indicator Data'!C37</f>
        <v>DZA003</v>
      </c>
      <c r="D40" s="170" t="str">
        <f>'Crisis Indicator Data'!D37</f>
        <v>Algeria</v>
      </c>
      <c r="E40" s="171" t="str">
        <f>'Crisis Indicator Data'!E37</f>
        <v>DZA</v>
      </c>
      <c r="F40" s="163">
        <f>IF(LEN(E40)&gt;3,(IF(VLOOKUP($C40,'Regional Crises'!$B$1:$R$66,7,FALSE)="x","x",ROUND(IF(VLOOKUP($C40,'Regional Crises'!$B$1:$R$66,7,FALSE)&gt;$F$3,5,IF(VLOOKUP($C40,'Regional Crises'!$B$1:$R$66,7,FALSE)&lt;F$4,0,($F$3-VLOOKUP($C40,'Regional Crises'!$B$1:$R$66,7,FALSE))/($F$3-$F$4)*5)),1))),IF(VLOOKUP($E40,'Country Indicator Data'!$B$4:$N$300,3,FALSE)="x","x",ROUND(IF(VLOOKUP($E40,'Country Indicator Data'!$B$4:$N$300,3,FALSE)&gt;$F$3,5,IF(VLOOKUP($E40,'Country Indicator Data'!$B$4:$N$300,3,FALSE)&lt;$F$4,0,($F$3-VLOOKUP($E40,'Country Indicator Data'!$B$4:$N$300,3,FALSE))/($F$3-$F$4)*5)),1)))</f>
        <v>3.9</v>
      </c>
      <c r="G40" s="163">
        <f>IF(LEN(E40)&gt;3,(IF(VLOOKUP($C40,'Regional Crises'!$B$1:$R$66,9,FALSE)="x","x",ROUND(IF(VLOOKUP($C40,'Regional Crises'!$B$1:$R$66,9,FALSE)&gt;G$3,5,IF(VLOOKUP($C40,'Regional Crises'!$B$1:$R$66,9,FALSE)&lt;G$4,0,(G$3-VLOOKUP($C40,'Regional Crises'!$B$1:$R$66,9,FALSE))/(G$3-G$4)*5)),1))),IF(VLOOKUP($E40,'Country Indicator Data'!$B$4:$N$300,5,FALSE)="x","x",ROUND(IF(VLOOKUP($E40,'Country Indicator Data'!$B$4:$N$300,5,FALSE)&gt;G$3,5,IF(VLOOKUP($E40,'Country Indicator Data'!$B$4:$N$300,5,FALSE)&lt;G$4,0,(G$3-VLOOKUP($E40,'Country Indicator Data'!$B$4:$N$300,5,FALSE))/(G$3-G$4)*5)),1)))</f>
        <v>2.7</v>
      </c>
      <c r="H40" s="163">
        <f t="shared" si="13"/>
        <v>3.3</v>
      </c>
      <c r="I40" s="163">
        <f>IF(LEN(E40)&gt;3,(IF(VLOOKUP($C40,'Regional Crises'!$B$1:$R$66,6,FALSE)="x","x",ROUND(IF(VLOOKUP($C40,'Regional Crises'!$B$1:$R$66,6,FALSE)&gt;I$3,5,IF(VLOOKUP($C40,'Regional Crises'!$B$1:$R$66,6,FALSE)&lt;I$4,0,5-(I$3-VLOOKUP($C40,'Regional Crises'!$B$1:$R$66,6,FALSE))/(I$3-I$4)*5)),1))),IF(VLOOKUP($E40,'Country Indicator Data'!$B$4:$N$300,2,FALSE)="x","x",ROUND(IF(VLOOKUP($E40,'Country Indicator Data'!$B$4:$N$300,2,FALSE)&gt;I$3,5,IF(VLOOKUP($E40,'Country Indicator Data'!$B$4:$N$300,2,FALSE)&lt;I$4,0,5-(I$3-VLOOKUP($E40,'Country Indicator Data'!$B$4:$N$300,2,FALSE))/(I$3-I$4)*5)),1)))</f>
        <v>2</v>
      </c>
      <c r="J40" s="163">
        <f>IF(LEN(E40)&gt;3,(IF(VLOOKUP($C40,'Regional Crises'!$B$1:$R$66,8,FALSE)="x","x",ROUND(IF(VLOOKUP($C40,'Regional Crises'!$B$1:$R$66,8,FALSE)&gt;J$3,5,IF(VLOOKUP($C40,'Regional Crises'!$B$1:$R$66,8,FALSE)&lt;J$4,0,5-(J$3-VLOOKUP($C40,'Regional Crises'!$B$1:$R$66,8,FALSE))/(J$3-J$4)*5)),1))),IF(VLOOKUP($E40,'Country Indicator Data'!$B$4:$N$300,4,FALSE)="x","x",ROUND(IF(VLOOKUP($E40,'Country Indicator Data'!$B$4:$N$300,4,FALSE)&gt;J$3,5,IF(VLOOKUP($E40,'Country Indicator Data'!$B$4:$N$300,4,FALSE)&lt;J$4,0,5-(J$3-VLOOKUP($E40,'Country Indicator Data'!$B$4:$N$300,4,FALSE))/(J$3-J$4)*5)),1)))</f>
        <v>2.7</v>
      </c>
      <c r="K40" s="163">
        <f t="shared" si="14"/>
        <v>2.35</v>
      </c>
      <c r="L40" s="163">
        <f>IF(LEN(E40)&gt;3,(IF(VLOOKUP($C40,'Regional Crises'!$B$1:$R$66,10,FALSE)="x","x",ROUND(IF(VLOOKUP($C40,'Regional Crises'!$B$1:$R$66,10,FALSE)&gt;L$3,5,IF(VLOOKUP($C40,'Regional Crises'!$B$1:$R$66,10,FALSE)&lt;L$4,0,5-(L$3-VLOOKUP($C40,'Regional Crises'!$B$1:$R$66,10,FALSE))/(L$3-L$4)*5)),1))),IF(VLOOKUP($E40,'Country Indicator Data'!$B$4:$N$300,6,FALSE)="x","x",ROUND(IF(VLOOKUP($E40,'Country Indicator Data'!$B$4:$N$300,6,FALSE)&gt;L$3,5,IF(VLOOKUP($E40,'Country Indicator Data'!$B$4:$N$300,6,FALSE)&lt;L$4,0,5-(L$3-VLOOKUP($E40,'Country Indicator Data'!$B$4:$N$300,6,FALSE))/(L$3-L$4)*5)),1)))</f>
        <v>3</v>
      </c>
      <c r="M40" s="163">
        <f>IF(LEN(E40)&gt;3,(IF(VLOOKUP($C40,'Regional Crises'!$B$1:$R$66,11,FALSE)="x","x",ROUND(IF(VLOOKUP($C40,'Regional Crises'!$B$1:$R$66,11,FALSE)&gt;M$3,5,IF(VLOOKUP($C40,'Regional Crises'!$B$1:$R$66,11,FALSE)&lt;M$4,0,5-(M$3-VLOOKUP($C40,'Regional Crises'!$B$1:$R$66,11,FALSE))/(M$3-M$4)*5)),1))),IF(VLOOKUP($E40,'Country Indicator Data'!$B$4:$N$300,7,FALSE)="x","x",ROUND(IF(VLOOKUP($E40,'Country Indicator Data'!$B$4:$N$300,7,FALSE)&gt;M$3,5,IF(VLOOKUP($E40,'Country Indicator Data'!$B$4:$N$300,7,FALSE)&lt;M$4,0,5-(M$3-VLOOKUP($E40,'Country Indicator Data'!$B$4:$N$300,7,FALSE))/(M$3-M$4)*5)),1)))</f>
        <v>0.3</v>
      </c>
      <c r="N40" s="163">
        <f t="shared" si="15"/>
        <v>1.65</v>
      </c>
      <c r="O40" s="163">
        <f t="shared" si="16"/>
        <v>2.4333333333333336</v>
      </c>
      <c r="P40" s="163">
        <f>IF(LEN(E40)&gt;3,VLOOKUP(C40,'Regional Crises'!$B$1:$R$69,12,FALSE),VLOOKUP(E40,'Country Indicator Data'!$B$4:$I$300,8,FALSE))</f>
        <v>2</v>
      </c>
      <c r="Q40" s="163">
        <f>IF(LEN(E40)&gt;3,((IF(VLOOKUP($C40,'Regional Crises'!$B$1:$R$66,13,FALSE)="x","x",ROUND(IF(VLOOKUP($C40,'Regional Crises'!$B$1:$R$66,13,FALSE)&gt;Q$3,5,IF(VLOOKUP($C40,'Regional Crises'!$B$1:$R$66,13,FALSE)&lt;Q$4,0,5-(LOG(Q$3)-LOG(VLOOKUP($C40,'Regional Crises'!$B$1:$R$66,13,FALSE)))/(LOG(Q$3)-LOG(Q$4))*5)),1)))),(IF(VLOOKUP($E40,'Country Indicator Data'!$B$4:$N$300,9,FALSE)="x","x",ROUND(IF(VLOOKUP($E40,'Country Indicator Data'!$B$4:$N$300,9,FALSE)&gt;Q$3,5,IF(VLOOKUP($E40,'Country Indicator Data'!$B$4:$N$300,9,FALSE)&lt;Q$4,0,5-(LOG(Q$3)-LOG(VLOOKUP($E40,'Country Indicator Data'!$B$4:$N$300,9,FALSE)))/(LOG(Q$3)-LOG(Q$4))*5)),1))))</f>
        <v>2</v>
      </c>
      <c r="R40" s="163">
        <f t="shared" si="17"/>
        <v>2</v>
      </c>
      <c r="S40" s="163">
        <f>IF(LEN(E40)&gt;3,((IF(VLOOKUP($C40,'Regional Crises'!$B$1:$R$66,17,FALSE)="x","x",ROUND(IF(VLOOKUP($C40,'Regional Crises'!$B$1:$R$66,17,FALSE)&gt;S$3,0,IF(VLOOKUP($C40,'Regional Crises'!$B$1:$R$66,17,FALSE)&lt;S$4,5,(S$3-VLOOKUP($C40,'Regional Crises'!$B$1:$R$66,17,FALSE))/(S$3-S$4)*5)),1)))),(IF(VLOOKUP($E40,'Country Indicator Data'!$B$4:$N$300,13,FALSE)="x","x",ROUND(IF(VLOOKUP($E40,'Country Indicator Data'!$B$4:$N$300,13,FALSE)&gt;S$3,0,IF(VLOOKUP($E40,'Country Indicator Data'!$B$4:$N$300,13,FALSE)&lt;S$4,5,(S$3-VLOOKUP($E40,'Country Indicator Data'!$B$4:$N$300,13,FALSE))/(S$3-S$4)*5)),1))))</f>
        <v>3.3</v>
      </c>
      <c r="T40" s="163">
        <f>IF(LEN(E40)&gt;3,((IF(VLOOKUP($C40,'Regional Crises'!$B$1:$R$66,14,FALSE)="x","x",ROUND(IF(VLOOKUP($C40,'Regional Crises'!$B$1:$R$66,14,FALSE)&gt;T$3,0,IF(VLOOKUP($C40,'Regional Crises'!$B$1:$R$66,14,FALSE)&lt;T$4,5,(T$3-VLOOKUP($C40,'Regional Crises'!$B$1:$R$66,14,FALSE))/(T$3-T$4)*5)),1)))),(IF(VLOOKUP($E40,'Country Indicator Data'!$B$4:$N$300,10,FALSE)="x","x",ROUND(IF(VLOOKUP($E40,'Country Indicator Data'!$B$4:$N$300,10,FALSE)&gt;T$3,0,IF(VLOOKUP($E40,'Country Indicator Data'!$B$4:$N$300,10,FALSE)&lt;T$4,5,(T$3-VLOOKUP($E40,'Country Indicator Data'!$B$4:$N$300,10,FALSE))/(T$3-T$4)*5)),1))))</f>
        <v>3.3</v>
      </c>
      <c r="U40" s="163">
        <f>IF(LEN(E40)&gt;3,((IF(VLOOKUP($C40,'Regional Crises'!$B$1:$R$66,15,FALSE)="x","x",ROUND(IF(VLOOKUP($C40,'Regional Crises'!$B$1:$R$66,15,FALSE)&gt;U$3,0,IF(VLOOKUP($C40,'Regional Crises'!$B$1:$R$66,15,FALSE)&lt;U$4,5,(U$3-VLOOKUP($C40,'Regional Crises'!$B$1:$R$66,15,FALSE))/(U$3-U$4)*5)),1)))),(IF(VLOOKUP($E40,'Country Indicator Data'!$B$4:$N$300,11,FALSE)="x","x",ROUND(IF(VLOOKUP($E40,'Country Indicator Data'!$B$4:$N$300,11,FALSE)&gt;U$3,0,IF(VLOOKUP($E40,'Country Indicator Data'!$B$4:$N$300,11,FALSE)&lt;U$4,5,(U$3-VLOOKUP($E40,'Country Indicator Data'!$B$4:$N$300,11,FALSE))/(U$3-U$4)*5)),1))))</f>
        <v>2.9</v>
      </c>
      <c r="V40" s="163">
        <f>IF(LEN(E40)&gt;3,((IF(VLOOKUP($C40,'Regional Crises'!$B$1:$R$66,16,FALSE)="x","x",ROUND(IF(VLOOKUP($C40,'Regional Crises'!$B$1:$R$66,16,FALSE)&gt;V$3,0,IF(VLOOKUP($C40,'Regional Crises'!$B$1:$R$66,16,FALSE)&lt;V$4,5,(V$3-VLOOKUP($C40,'Regional Crises'!$B$1:$R$66,16,FALSE))/(V$3-V$4)*5)),1)))),(IF(VLOOKUP($E40,'Country Indicator Data'!$B$4:$N$300,12,FALSE)="x","x",ROUND(IF(VLOOKUP($E40,'Country Indicator Data'!$B$4:$N$300,12,FALSE)&gt;V$3,0,IF(VLOOKUP($E40,'Country Indicator Data'!$B$4:$N$300,12,FALSE)&lt;V$4,5,(V$3-VLOOKUP($E40,'Country Indicator Data'!$B$4:$N$300,12,FALSE))/(V$3-V$4)*5)),1))))</f>
        <v>3.3</v>
      </c>
      <c r="W40" s="163">
        <f t="shared" si="18"/>
        <v>3.2</v>
      </c>
      <c r="X40" s="163">
        <f t="shared" si="19"/>
        <v>2.5</v>
      </c>
      <c r="Y40" s="184">
        <f>IF('Core Indicators'!FC37="x","x",IF('Core Indicators'!FC37&gt;=5,5,IF('Core Indicators'!FC37&gt;=4,4,IF('Core Indicators'!FC37&gt;=3,3,IF('Core Indicators'!FC37&gt;=2,2,IF('Core Indicators'!FC37&gt;=1,1,0))))))</f>
        <v>2</v>
      </c>
      <c r="Z40" s="163">
        <f t="shared" si="20"/>
        <v>2</v>
      </c>
      <c r="AA40" s="184">
        <f>'Crisis Indicator Data'!Y37</f>
        <v>2</v>
      </c>
      <c r="AB40" s="184">
        <f>'Crisis Indicator Data'!Z37</f>
        <v>1</v>
      </c>
      <c r="AC40" s="184">
        <f>'Crisis Indicator Data'!AA37</f>
        <v>2</v>
      </c>
      <c r="AD40" s="184">
        <f>'Crisis Indicator Data'!AB37</f>
        <v>0</v>
      </c>
      <c r="AE40" s="184">
        <f t="shared" si="21"/>
        <v>2</v>
      </c>
      <c r="AF40" s="184">
        <f>'Crisis Indicator Data'!AC37</f>
        <v>0</v>
      </c>
      <c r="AG40" s="184">
        <f>'Crisis Indicator Data'!AD37</f>
        <v>2</v>
      </c>
      <c r="AH40" s="184">
        <f t="shared" si="22"/>
        <v>2</v>
      </c>
      <c r="AI40" s="184">
        <f>'Crisis Indicator Data'!AE37</f>
        <v>0</v>
      </c>
      <c r="AJ40" s="184">
        <f>'Crisis Indicator Data'!AF37</f>
        <v>1</v>
      </c>
      <c r="AK40" s="184">
        <f>'Crisis Indicator Data'!AG37</f>
        <v>1</v>
      </c>
      <c r="AL40" s="184">
        <f t="shared" si="23"/>
        <v>2</v>
      </c>
      <c r="AM40" s="163">
        <f t="shared" si="24"/>
        <v>2</v>
      </c>
      <c r="AN40" s="163">
        <f t="shared" si="25"/>
        <v>2</v>
      </c>
    </row>
    <row r="41" spans="1:40" ht="13.5" customHeight="1" x14ac:dyDescent="0.25">
      <c r="A41" s="169" t="str">
        <f>'Crisis Indicator Data'!A38</f>
        <v>Multiple crises in Algeria</v>
      </c>
      <c r="B41" s="170" t="str">
        <f>'Crisis Indicator Data'!B38</f>
        <v>Displacement</v>
      </c>
      <c r="C41" s="170" t="str">
        <f>'Crisis Indicator Data'!C38</f>
        <v>DZA004</v>
      </c>
      <c r="D41" s="170" t="str">
        <f>'Crisis Indicator Data'!D38</f>
        <v>Algeria</v>
      </c>
      <c r="E41" s="171" t="str">
        <f>'Crisis Indicator Data'!E38</f>
        <v>DZA</v>
      </c>
      <c r="F41" s="163">
        <f>IF(LEN(E41)&gt;3,(IF(VLOOKUP($C41,'Regional Crises'!$B$1:$R$66,7,FALSE)="x","x",ROUND(IF(VLOOKUP($C41,'Regional Crises'!$B$1:$R$66,7,FALSE)&gt;$F$3,5,IF(VLOOKUP($C41,'Regional Crises'!$B$1:$R$66,7,FALSE)&lt;F$4,0,($F$3-VLOOKUP($C41,'Regional Crises'!$B$1:$R$66,7,FALSE))/($F$3-$F$4)*5)),1))),IF(VLOOKUP($E41,'Country Indicator Data'!$B$4:$N$300,3,FALSE)="x","x",ROUND(IF(VLOOKUP($E41,'Country Indicator Data'!$B$4:$N$300,3,FALSE)&gt;$F$3,5,IF(VLOOKUP($E41,'Country Indicator Data'!$B$4:$N$300,3,FALSE)&lt;$F$4,0,($F$3-VLOOKUP($E41,'Country Indicator Data'!$B$4:$N$300,3,FALSE))/($F$3-$F$4)*5)),1)))</f>
        <v>3.9</v>
      </c>
      <c r="G41" s="163">
        <f>IF(LEN(E41)&gt;3,(IF(VLOOKUP($C41,'Regional Crises'!$B$1:$R$66,9,FALSE)="x","x",ROUND(IF(VLOOKUP($C41,'Regional Crises'!$B$1:$R$66,9,FALSE)&gt;G$3,5,IF(VLOOKUP($C41,'Regional Crises'!$B$1:$R$66,9,FALSE)&lt;G$4,0,(G$3-VLOOKUP($C41,'Regional Crises'!$B$1:$R$66,9,FALSE))/(G$3-G$4)*5)),1))),IF(VLOOKUP($E41,'Country Indicator Data'!$B$4:$N$300,5,FALSE)="x","x",ROUND(IF(VLOOKUP($E41,'Country Indicator Data'!$B$4:$N$300,5,FALSE)&gt;G$3,5,IF(VLOOKUP($E41,'Country Indicator Data'!$B$4:$N$300,5,FALSE)&lt;G$4,0,(G$3-VLOOKUP($E41,'Country Indicator Data'!$B$4:$N$300,5,FALSE))/(G$3-G$4)*5)),1)))</f>
        <v>2.7</v>
      </c>
      <c r="H41" s="163">
        <f t="shared" si="13"/>
        <v>3.3</v>
      </c>
      <c r="I41" s="163">
        <f>IF(LEN(E41)&gt;3,(IF(VLOOKUP($C41,'Regional Crises'!$B$1:$R$66,6,FALSE)="x","x",ROUND(IF(VLOOKUP($C41,'Regional Crises'!$B$1:$R$66,6,FALSE)&gt;I$3,5,IF(VLOOKUP($C41,'Regional Crises'!$B$1:$R$66,6,FALSE)&lt;I$4,0,5-(I$3-VLOOKUP($C41,'Regional Crises'!$B$1:$R$66,6,FALSE))/(I$3-I$4)*5)),1))),IF(VLOOKUP($E41,'Country Indicator Data'!$B$4:$N$300,2,FALSE)="x","x",ROUND(IF(VLOOKUP($E41,'Country Indicator Data'!$B$4:$N$300,2,FALSE)&gt;I$3,5,IF(VLOOKUP($E41,'Country Indicator Data'!$B$4:$N$300,2,FALSE)&lt;I$4,0,5-(I$3-VLOOKUP($E41,'Country Indicator Data'!$B$4:$N$300,2,FALSE))/(I$3-I$4)*5)),1)))</f>
        <v>2</v>
      </c>
      <c r="J41" s="163">
        <f>IF(LEN(E41)&gt;3,(IF(VLOOKUP($C41,'Regional Crises'!$B$1:$R$66,8,FALSE)="x","x",ROUND(IF(VLOOKUP($C41,'Regional Crises'!$B$1:$R$66,8,FALSE)&gt;J$3,5,IF(VLOOKUP($C41,'Regional Crises'!$B$1:$R$66,8,FALSE)&lt;J$4,0,5-(J$3-VLOOKUP($C41,'Regional Crises'!$B$1:$R$66,8,FALSE))/(J$3-J$4)*5)),1))),IF(VLOOKUP($E41,'Country Indicator Data'!$B$4:$N$300,4,FALSE)="x","x",ROUND(IF(VLOOKUP($E41,'Country Indicator Data'!$B$4:$N$300,4,FALSE)&gt;J$3,5,IF(VLOOKUP($E41,'Country Indicator Data'!$B$4:$N$300,4,FALSE)&lt;J$4,0,5-(J$3-VLOOKUP($E41,'Country Indicator Data'!$B$4:$N$300,4,FALSE))/(J$3-J$4)*5)),1)))</f>
        <v>2.7</v>
      </c>
      <c r="K41" s="163">
        <f t="shared" si="14"/>
        <v>2.35</v>
      </c>
      <c r="L41" s="163">
        <f>IF(LEN(E41)&gt;3,(IF(VLOOKUP($C41,'Regional Crises'!$B$1:$R$66,10,FALSE)="x","x",ROUND(IF(VLOOKUP($C41,'Regional Crises'!$B$1:$R$66,10,FALSE)&gt;L$3,5,IF(VLOOKUP($C41,'Regional Crises'!$B$1:$R$66,10,FALSE)&lt;L$4,0,5-(L$3-VLOOKUP($C41,'Regional Crises'!$B$1:$R$66,10,FALSE))/(L$3-L$4)*5)),1))),IF(VLOOKUP($E41,'Country Indicator Data'!$B$4:$N$300,6,FALSE)="x","x",ROUND(IF(VLOOKUP($E41,'Country Indicator Data'!$B$4:$N$300,6,FALSE)&gt;L$3,5,IF(VLOOKUP($E41,'Country Indicator Data'!$B$4:$N$300,6,FALSE)&lt;L$4,0,5-(L$3-VLOOKUP($E41,'Country Indicator Data'!$B$4:$N$300,6,FALSE))/(L$3-L$4)*5)),1)))</f>
        <v>3</v>
      </c>
      <c r="M41" s="163">
        <f>IF(LEN(E41)&gt;3,(IF(VLOOKUP($C41,'Regional Crises'!$B$1:$R$66,11,FALSE)="x","x",ROUND(IF(VLOOKUP($C41,'Regional Crises'!$B$1:$R$66,11,FALSE)&gt;M$3,5,IF(VLOOKUP($C41,'Regional Crises'!$B$1:$R$66,11,FALSE)&lt;M$4,0,5-(M$3-VLOOKUP($C41,'Regional Crises'!$B$1:$R$66,11,FALSE))/(M$3-M$4)*5)),1))),IF(VLOOKUP($E41,'Country Indicator Data'!$B$4:$N$300,7,FALSE)="x","x",ROUND(IF(VLOOKUP($E41,'Country Indicator Data'!$B$4:$N$300,7,FALSE)&gt;M$3,5,IF(VLOOKUP($E41,'Country Indicator Data'!$B$4:$N$300,7,FALSE)&lt;M$4,0,5-(M$3-VLOOKUP($E41,'Country Indicator Data'!$B$4:$N$300,7,FALSE))/(M$3-M$4)*5)),1)))</f>
        <v>0.3</v>
      </c>
      <c r="N41" s="163">
        <f t="shared" si="15"/>
        <v>1.65</v>
      </c>
      <c r="O41" s="163">
        <f t="shared" si="16"/>
        <v>2.4333333333333336</v>
      </c>
      <c r="P41" s="163">
        <f>IF(LEN(E41)&gt;3,VLOOKUP(C41,'Regional Crises'!$B$1:$R$69,12,FALSE),VLOOKUP(E41,'Country Indicator Data'!$B$4:$I$300,8,FALSE))</f>
        <v>2</v>
      </c>
      <c r="Q41" s="163">
        <f>IF(LEN(E41)&gt;3,((IF(VLOOKUP($C41,'Regional Crises'!$B$1:$R$66,13,FALSE)="x","x",ROUND(IF(VLOOKUP($C41,'Regional Crises'!$B$1:$R$66,13,FALSE)&gt;Q$3,5,IF(VLOOKUP($C41,'Regional Crises'!$B$1:$R$66,13,FALSE)&lt;Q$4,0,5-(LOG(Q$3)-LOG(VLOOKUP($C41,'Regional Crises'!$B$1:$R$66,13,FALSE)))/(LOG(Q$3)-LOG(Q$4))*5)),1)))),(IF(VLOOKUP($E41,'Country Indicator Data'!$B$4:$N$300,9,FALSE)="x","x",ROUND(IF(VLOOKUP($E41,'Country Indicator Data'!$B$4:$N$300,9,FALSE)&gt;Q$3,5,IF(VLOOKUP($E41,'Country Indicator Data'!$B$4:$N$300,9,FALSE)&lt;Q$4,0,5-(LOG(Q$3)-LOG(VLOOKUP($E41,'Country Indicator Data'!$B$4:$N$300,9,FALSE)))/(LOG(Q$3)-LOG(Q$4))*5)),1))))</f>
        <v>2</v>
      </c>
      <c r="R41" s="163">
        <f t="shared" si="17"/>
        <v>2</v>
      </c>
      <c r="S41" s="163">
        <f>IF(LEN(E41)&gt;3,((IF(VLOOKUP($C41,'Regional Crises'!$B$1:$R$66,17,FALSE)="x","x",ROUND(IF(VLOOKUP($C41,'Regional Crises'!$B$1:$R$66,17,FALSE)&gt;S$3,0,IF(VLOOKUP($C41,'Regional Crises'!$B$1:$R$66,17,FALSE)&lt;S$4,5,(S$3-VLOOKUP($C41,'Regional Crises'!$B$1:$R$66,17,FALSE))/(S$3-S$4)*5)),1)))),(IF(VLOOKUP($E41,'Country Indicator Data'!$B$4:$N$300,13,FALSE)="x","x",ROUND(IF(VLOOKUP($E41,'Country Indicator Data'!$B$4:$N$300,13,FALSE)&gt;S$3,0,IF(VLOOKUP($E41,'Country Indicator Data'!$B$4:$N$300,13,FALSE)&lt;S$4,5,(S$3-VLOOKUP($E41,'Country Indicator Data'!$B$4:$N$300,13,FALSE))/(S$3-S$4)*5)),1))))</f>
        <v>3.3</v>
      </c>
      <c r="T41" s="163">
        <f>IF(LEN(E41)&gt;3,((IF(VLOOKUP($C41,'Regional Crises'!$B$1:$R$66,14,FALSE)="x","x",ROUND(IF(VLOOKUP($C41,'Regional Crises'!$B$1:$R$66,14,FALSE)&gt;T$3,0,IF(VLOOKUP($C41,'Regional Crises'!$B$1:$R$66,14,FALSE)&lt;T$4,5,(T$3-VLOOKUP($C41,'Regional Crises'!$B$1:$R$66,14,FALSE))/(T$3-T$4)*5)),1)))),(IF(VLOOKUP($E41,'Country Indicator Data'!$B$4:$N$300,10,FALSE)="x","x",ROUND(IF(VLOOKUP($E41,'Country Indicator Data'!$B$4:$N$300,10,FALSE)&gt;T$3,0,IF(VLOOKUP($E41,'Country Indicator Data'!$B$4:$N$300,10,FALSE)&lt;T$4,5,(T$3-VLOOKUP($E41,'Country Indicator Data'!$B$4:$N$300,10,FALSE))/(T$3-T$4)*5)),1))))</f>
        <v>3.3</v>
      </c>
      <c r="U41" s="163">
        <f>IF(LEN(E41)&gt;3,((IF(VLOOKUP($C41,'Regional Crises'!$B$1:$R$66,15,FALSE)="x","x",ROUND(IF(VLOOKUP($C41,'Regional Crises'!$B$1:$R$66,15,FALSE)&gt;U$3,0,IF(VLOOKUP($C41,'Regional Crises'!$B$1:$R$66,15,FALSE)&lt;U$4,5,(U$3-VLOOKUP($C41,'Regional Crises'!$B$1:$R$66,15,FALSE))/(U$3-U$4)*5)),1)))),(IF(VLOOKUP($E41,'Country Indicator Data'!$B$4:$N$300,11,FALSE)="x","x",ROUND(IF(VLOOKUP($E41,'Country Indicator Data'!$B$4:$N$300,11,FALSE)&gt;U$3,0,IF(VLOOKUP($E41,'Country Indicator Data'!$B$4:$N$300,11,FALSE)&lt;U$4,5,(U$3-VLOOKUP($E41,'Country Indicator Data'!$B$4:$N$300,11,FALSE))/(U$3-U$4)*5)),1))))</f>
        <v>2.9</v>
      </c>
      <c r="V41" s="163">
        <f>IF(LEN(E41)&gt;3,((IF(VLOOKUP($C41,'Regional Crises'!$B$1:$R$66,16,FALSE)="x","x",ROUND(IF(VLOOKUP($C41,'Regional Crises'!$B$1:$R$66,16,FALSE)&gt;V$3,0,IF(VLOOKUP($C41,'Regional Crises'!$B$1:$R$66,16,FALSE)&lt;V$4,5,(V$3-VLOOKUP($C41,'Regional Crises'!$B$1:$R$66,16,FALSE))/(V$3-V$4)*5)),1)))),(IF(VLOOKUP($E41,'Country Indicator Data'!$B$4:$N$300,12,FALSE)="x","x",ROUND(IF(VLOOKUP($E41,'Country Indicator Data'!$B$4:$N$300,12,FALSE)&gt;V$3,0,IF(VLOOKUP($E41,'Country Indicator Data'!$B$4:$N$300,12,FALSE)&lt;V$4,5,(V$3-VLOOKUP($E41,'Country Indicator Data'!$B$4:$N$300,12,FALSE))/(V$3-V$4)*5)),1))))</f>
        <v>3.3</v>
      </c>
      <c r="W41" s="163">
        <f t="shared" si="18"/>
        <v>3.2</v>
      </c>
      <c r="X41" s="163">
        <f t="shared" si="19"/>
        <v>2.5</v>
      </c>
      <c r="Y41" s="184">
        <f>IF('Core Indicators'!FC38="x","x",IF('Core Indicators'!FC38&gt;=5,5,IF('Core Indicators'!FC38&gt;=4,4,IF('Core Indicators'!FC38&gt;=3,3,IF('Core Indicators'!FC38&gt;=2,2,IF('Core Indicators'!FC38&gt;=1,1,0))))))</f>
        <v>3</v>
      </c>
      <c r="Z41" s="163">
        <f t="shared" si="20"/>
        <v>3</v>
      </c>
      <c r="AA41" s="184">
        <f>'Crisis Indicator Data'!Y38</f>
        <v>2</v>
      </c>
      <c r="AB41" s="184">
        <f>'Crisis Indicator Data'!Z38</f>
        <v>1</v>
      </c>
      <c r="AC41" s="184">
        <f>'Crisis Indicator Data'!AA38</f>
        <v>2</v>
      </c>
      <c r="AD41" s="184">
        <f>'Crisis Indicator Data'!AB38</f>
        <v>0</v>
      </c>
      <c r="AE41" s="184">
        <f t="shared" si="21"/>
        <v>2</v>
      </c>
      <c r="AF41" s="184">
        <f>'Crisis Indicator Data'!AC38</f>
        <v>0</v>
      </c>
      <c r="AG41" s="184">
        <f>'Crisis Indicator Data'!AD38</f>
        <v>2</v>
      </c>
      <c r="AH41" s="184">
        <f t="shared" si="22"/>
        <v>2</v>
      </c>
      <c r="AI41" s="184">
        <f>'Crisis Indicator Data'!AE38</f>
        <v>0</v>
      </c>
      <c r="AJ41" s="184">
        <f>'Crisis Indicator Data'!AF38</f>
        <v>1</v>
      </c>
      <c r="AK41" s="184">
        <f>'Crisis Indicator Data'!AG38</f>
        <v>1</v>
      </c>
      <c r="AL41" s="184">
        <f t="shared" si="23"/>
        <v>2</v>
      </c>
      <c r="AM41" s="163">
        <f t="shared" si="24"/>
        <v>2</v>
      </c>
      <c r="AN41" s="163">
        <f t="shared" si="25"/>
        <v>2.5</v>
      </c>
    </row>
    <row r="42" spans="1:40" ht="13.5" customHeight="1" x14ac:dyDescent="0.25">
      <c r="A42" s="169" t="str">
        <f>'Crisis Indicator Data'!A39</f>
        <v>Venezuela displacement in Ecuador</v>
      </c>
      <c r="B42" s="170" t="str">
        <f>'Crisis Indicator Data'!B39</f>
        <v>Displacement</v>
      </c>
      <c r="C42" s="170" t="str">
        <f>'Crisis Indicator Data'!C39</f>
        <v>ECU002</v>
      </c>
      <c r="D42" s="170" t="str">
        <f>'Crisis Indicator Data'!D39</f>
        <v>Ecuador</v>
      </c>
      <c r="E42" s="171" t="str">
        <f>'Crisis Indicator Data'!E39</f>
        <v>ECU</v>
      </c>
      <c r="F42" s="163">
        <f>IF(LEN(E42)&gt;3,(IF(VLOOKUP($C42,'Regional Crises'!$B$1:$R$66,7,FALSE)="x","x",ROUND(IF(VLOOKUP($C42,'Regional Crises'!$B$1:$R$66,7,FALSE)&gt;$F$3,5,IF(VLOOKUP($C42,'Regional Crises'!$B$1:$R$66,7,FALSE)&lt;F$4,0,($F$3-VLOOKUP($C42,'Regional Crises'!$B$1:$R$66,7,FALSE))/($F$3-$F$4)*5)),1))),IF(VLOOKUP($E42,'Country Indicator Data'!$B$4:$N$300,3,FALSE)="x","x",ROUND(IF(VLOOKUP($E42,'Country Indicator Data'!$B$4:$N$300,3,FALSE)&gt;$F$3,5,IF(VLOOKUP($E42,'Country Indicator Data'!$B$4:$N$300,3,FALSE)&lt;$F$4,0,($F$3-VLOOKUP($E42,'Country Indicator Data'!$B$4:$N$300,3,FALSE))/($F$3-$F$4)*5)),1)))</f>
        <v>1.8</v>
      </c>
      <c r="G42" s="163">
        <f>IF(LEN(E42)&gt;3,(IF(VLOOKUP($C42,'Regional Crises'!$B$1:$R$66,9,FALSE)="x","x",ROUND(IF(VLOOKUP($C42,'Regional Crises'!$B$1:$R$66,9,FALSE)&gt;G$3,5,IF(VLOOKUP($C42,'Regional Crises'!$B$1:$R$66,9,FALSE)&lt;G$4,0,(G$3-VLOOKUP($C42,'Regional Crises'!$B$1:$R$66,9,FALSE))/(G$3-G$4)*5)),1))),IF(VLOOKUP($E42,'Country Indicator Data'!$B$4:$N$300,5,FALSE)="x","x",ROUND(IF(VLOOKUP($E42,'Country Indicator Data'!$B$4:$N$300,5,FALSE)&gt;G$3,5,IF(VLOOKUP($E42,'Country Indicator Data'!$B$4:$N$300,5,FALSE)&lt;G$4,0,(G$3-VLOOKUP($E42,'Country Indicator Data'!$B$4:$N$300,5,FALSE))/(G$3-G$4)*5)),1)))</f>
        <v>1.4</v>
      </c>
      <c r="H42" s="163">
        <f t="shared" si="13"/>
        <v>1.6</v>
      </c>
      <c r="I42" s="163">
        <f>IF(LEN(E42)&gt;3,(IF(VLOOKUP($C42,'Regional Crises'!$B$1:$R$66,6,FALSE)="x","x",ROUND(IF(VLOOKUP($C42,'Regional Crises'!$B$1:$R$66,6,FALSE)&gt;I$3,5,IF(VLOOKUP($C42,'Regional Crises'!$B$1:$R$66,6,FALSE)&lt;I$4,0,5-(I$3-VLOOKUP($C42,'Regional Crises'!$B$1:$R$66,6,FALSE))/(I$3-I$4)*5)),1))),IF(VLOOKUP($E42,'Country Indicator Data'!$B$4:$N$300,2,FALSE)="x","x",ROUND(IF(VLOOKUP($E42,'Country Indicator Data'!$B$4:$N$300,2,FALSE)&gt;I$3,5,IF(VLOOKUP($E42,'Country Indicator Data'!$B$4:$N$300,2,FALSE)&lt;I$4,0,5-(I$3-VLOOKUP($E42,'Country Indicator Data'!$B$4:$N$300,2,FALSE))/(I$3-I$4)*5)),1)))</f>
        <v>1.6</v>
      </c>
      <c r="J42" s="163">
        <f>IF(LEN(E42)&gt;3,(IF(VLOOKUP($C42,'Regional Crises'!$B$1:$R$66,8,FALSE)="x","x",ROUND(IF(VLOOKUP($C42,'Regional Crises'!$B$1:$R$66,8,FALSE)&gt;J$3,5,IF(VLOOKUP($C42,'Regional Crises'!$B$1:$R$66,8,FALSE)&lt;J$4,0,5-(J$3-VLOOKUP($C42,'Regional Crises'!$B$1:$R$66,8,FALSE))/(J$3-J$4)*5)),1))),IF(VLOOKUP($E42,'Country Indicator Data'!$B$4:$N$300,4,FALSE)="x","x",ROUND(IF(VLOOKUP($E42,'Country Indicator Data'!$B$4:$N$300,4,FALSE)&gt;J$3,5,IF(VLOOKUP($E42,'Country Indicator Data'!$B$4:$N$300,4,FALSE)&lt;J$4,0,5-(J$3-VLOOKUP($E42,'Country Indicator Data'!$B$4:$N$300,4,FALSE))/(J$3-J$4)*5)),1)))</f>
        <v>3.1</v>
      </c>
      <c r="K42" s="163">
        <f t="shared" si="14"/>
        <v>2.35</v>
      </c>
      <c r="L42" s="163">
        <f>IF(LEN(E42)&gt;3,(IF(VLOOKUP($C42,'Regional Crises'!$B$1:$R$66,10,FALSE)="x","x",ROUND(IF(VLOOKUP($C42,'Regional Crises'!$B$1:$R$66,10,FALSE)&gt;L$3,5,IF(VLOOKUP($C42,'Regional Crises'!$B$1:$R$66,10,FALSE)&lt;L$4,0,5-(L$3-VLOOKUP($C42,'Regional Crises'!$B$1:$R$66,10,FALSE))/(L$3-L$4)*5)),1))),IF(VLOOKUP($E42,'Country Indicator Data'!$B$4:$N$300,6,FALSE)="x","x",ROUND(IF(VLOOKUP($E42,'Country Indicator Data'!$B$4:$N$300,6,FALSE)&gt;L$3,5,IF(VLOOKUP($E42,'Country Indicator Data'!$B$4:$N$300,6,FALSE)&lt;L$4,0,5-(L$3-VLOOKUP($E42,'Country Indicator Data'!$B$4:$N$300,6,FALSE))/(L$3-L$4)*5)),1)))</f>
        <v>2.6</v>
      </c>
      <c r="M42" s="163">
        <f>IF(LEN(E42)&gt;3,(IF(VLOOKUP($C42,'Regional Crises'!$B$1:$R$66,11,FALSE)="x","x",ROUND(IF(VLOOKUP($C42,'Regional Crises'!$B$1:$R$66,11,FALSE)&gt;M$3,5,IF(VLOOKUP($C42,'Regional Crises'!$B$1:$R$66,11,FALSE)&lt;M$4,0,5-(M$3-VLOOKUP($C42,'Regional Crises'!$B$1:$R$66,11,FALSE))/(M$3-M$4)*5)),1))),IF(VLOOKUP($E42,'Country Indicator Data'!$B$4:$N$300,7,FALSE)="x","x",ROUND(IF(VLOOKUP($E42,'Country Indicator Data'!$B$4:$N$300,7,FALSE)&gt;M$3,5,IF(VLOOKUP($E42,'Country Indicator Data'!$B$4:$N$300,7,FALSE)&lt;M$4,0,5-(M$3-VLOOKUP($E42,'Country Indicator Data'!$B$4:$N$300,7,FALSE))/(M$3-M$4)*5)),1)))</f>
        <v>2.6</v>
      </c>
      <c r="N42" s="163">
        <f t="shared" si="15"/>
        <v>2.6</v>
      </c>
      <c r="O42" s="163">
        <f t="shared" si="16"/>
        <v>2.1833333333333336</v>
      </c>
      <c r="P42" s="163">
        <f>IF(LEN(E42)&gt;3,VLOOKUP(C42,'Regional Crises'!$B$1:$R$69,12,FALSE),VLOOKUP(E42,'Country Indicator Data'!$B$4:$I$300,8,FALSE))</f>
        <v>3</v>
      </c>
      <c r="Q42" s="163">
        <f>IF(LEN(E42)&gt;3,((IF(VLOOKUP($C42,'Regional Crises'!$B$1:$R$66,13,FALSE)="x","x",ROUND(IF(VLOOKUP($C42,'Regional Crises'!$B$1:$R$66,13,FALSE)&gt;Q$3,5,IF(VLOOKUP($C42,'Regional Crises'!$B$1:$R$66,13,FALSE)&lt;Q$4,0,5-(LOG(Q$3)-LOG(VLOOKUP($C42,'Regional Crises'!$B$1:$R$66,13,FALSE)))/(LOG(Q$3)-LOG(Q$4))*5)),1)))),(IF(VLOOKUP($E42,'Country Indicator Data'!$B$4:$N$300,9,FALSE)="x","x",ROUND(IF(VLOOKUP($E42,'Country Indicator Data'!$B$4:$N$300,9,FALSE)&gt;Q$3,5,IF(VLOOKUP($E42,'Country Indicator Data'!$B$4:$N$300,9,FALSE)&lt;Q$4,0,5-(LOG(Q$3)-LOG(VLOOKUP($E42,'Country Indicator Data'!$B$4:$N$300,9,FALSE)))/(LOG(Q$3)-LOG(Q$4))*5)),1))))</f>
        <v>0</v>
      </c>
      <c r="R42" s="163">
        <f t="shared" si="17"/>
        <v>1.5</v>
      </c>
      <c r="S42" s="163">
        <f>IF(LEN(E42)&gt;3,((IF(VLOOKUP($C42,'Regional Crises'!$B$1:$R$66,17,FALSE)="x","x",ROUND(IF(VLOOKUP($C42,'Regional Crises'!$B$1:$R$66,17,FALSE)&gt;S$3,0,IF(VLOOKUP($C42,'Regional Crises'!$B$1:$R$66,17,FALSE)&lt;S$4,5,(S$3-VLOOKUP($C42,'Regional Crises'!$B$1:$R$66,17,FALSE))/(S$3-S$4)*5)),1)))),(IF(VLOOKUP($E42,'Country Indicator Data'!$B$4:$N$300,13,FALSE)="x","x",ROUND(IF(VLOOKUP($E42,'Country Indicator Data'!$B$4:$N$300,13,FALSE)&gt;S$3,0,IF(VLOOKUP($E42,'Country Indicator Data'!$B$4:$N$300,13,FALSE)&lt;S$4,5,(S$3-VLOOKUP($E42,'Country Indicator Data'!$B$4:$N$300,13,FALSE))/(S$3-S$4)*5)),1))))</f>
        <v>3.1</v>
      </c>
      <c r="T42" s="163">
        <f>IF(LEN(E42)&gt;3,((IF(VLOOKUP($C42,'Regional Crises'!$B$1:$R$66,14,FALSE)="x","x",ROUND(IF(VLOOKUP($C42,'Regional Crises'!$B$1:$R$66,14,FALSE)&gt;T$3,0,IF(VLOOKUP($C42,'Regional Crises'!$B$1:$R$66,14,FALSE)&lt;T$4,5,(T$3-VLOOKUP($C42,'Regional Crises'!$B$1:$R$66,14,FALSE))/(T$3-T$4)*5)),1)))),(IF(VLOOKUP($E42,'Country Indicator Data'!$B$4:$N$300,10,FALSE)="x","x",ROUND(IF(VLOOKUP($E42,'Country Indicator Data'!$B$4:$N$300,10,FALSE)&gt;T$3,0,IF(VLOOKUP($E42,'Country Indicator Data'!$B$4:$N$300,10,FALSE)&lt;T$4,5,(T$3-VLOOKUP($E42,'Country Indicator Data'!$B$4:$N$300,10,FALSE))/(T$3-T$4)*5)),1))))</f>
        <v>3.1</v>
      </c>
      <c r="U42" s="163">
        <f>IF(LEN(E42)&gt;3,((IF(VLOOKUP($C42,'Regional Crises'!$B$1:$R$66,15,FALSE)="x","x",ROUND(IF(VLOOKUP($C42,'Regional Crises'!$B$1:$R$66,15,FALSE)&gt;U$3,0,IF(VLOOKUP($C42,'Regional Crises'!$B$1:$R$66,15,FALSE)&lt;U$4,5,(U$3-VLOOKUP($C42,'Regional Crises'!$B$1:$R$66,15,FALSE))/(U$3-U$4)*5)),1)))),(IF(VLOOKUP($E42,'Country Indicator Data'!$B$4:$N$300,11,FALSE)="x","x",ROUND(IF(VLOOKUP($E42,'Country Indicator Data'!$B$4:$N$300,11,FALSE)&gt;U$3,0,IF(VLOOKUP($E42,'Country Indicator Data'!$B$4:$N$300,11,FALSE)&lt;U$4,5,(U$3-VLOOKUP($E42,'Country Indicator Data'!$B$4:$N$300,11,FALSE))/(U$3-U$4)*5)),1))))</f>
        <v>1.8</v>
      </c>
      <c r="V42" s="163">
        <f>IF(LEN(E42)&gt;3,((IF(VLOOKUP($C42,'Regional Crises'!$B$1:$R$66,16,FALSE)="x","x",ROUND(IF(VLOOKUP($C42,'Regional Crises'!$B$1:$R$66,16,FALSE)&gt;V$3,0,IF(VLOOKUP($C42,'Regional Crises'!$B$1:$R$66,16,FALSE)&lt;V$4,5,(V$3-VLOOKUP($C42,'Regional Crises'!$B$1:$R$66,16,FALSE))/(V$3-V$4)*5)),1)))),(IF(VLOOKUP($E42,'Country Indicator Data'!$B$4:$N$300,12,FALSE)="x","x",ROUND(IF(VLOOKUP($E42,'Country Indicator Data'!$B$4:$N$300,12,FALSE)&gt;V$3,0,IF(VLOOKUP($E42,'Country Indicator Data'!$B$4:$N$300,12,FALSE)&lt;V$4,5,(V$3-VLOOKUP($E42,'Country Indicator Data'!$B$4:$N$300,12,FALSE))/(V$3-V$4)*5)),1))))</f>
        <v>1.8</v>
      </c>
      <c r="W42" s="163">
        <f t="shared" si="18"/>
        <v>2.5</v>
      </c>
      <c r="X42" s="163">
        <f t="shared" si="19"/>
        <v>2.1</v>
      </c>
      <c r="Y42" s="184">
        <f>IF('Core Indicators'!FC39="x","x",IF('Core Indicators'!FC39&gt;=5,5,IF('Core Indicators'!FC39&gt;=4,4,IF('Core Indicators'!FC39&gt;=3,3,IF('Core Indicators'!FC39&gt;=2,2,IF('Core Indicators'!FC39&gt;=1,1,0))))))</f>
        <v>3</v>
      </c>
      <c r="Z42" s="163">
        <f t="shared" si="20"/>
        <v>3</v>
      </c>
      <c r="AA42" s="184">
        <f>'Crisis Indicator Data'!Y39</f>
        <v>0</v>
      </c>
      <c r="AB42" s="184">
        <f>'Crisis Indicator Data'!Z39</f>
        <v>0</v>
      </c>
      <c r="AC42" s="184">
        <f>'Crisis Indicator Data'!AA39</f>
        <v>0</v>
      </c>
      <c r="AD42" s="184">
        <f>'Crisis Indicator Data'!AB39</f>
        <v>2</v>
      </c>
      <c r="AE42" s="184">
        <f t="shared" si="21"/>
        <v>2</v>
      </c>
      <c r="AF42" s="184">
        <f>'Crisis Indicator Data'!AC39</f>
        <v>0</v>
      </c>
      <c r="AG42" s="184">
        <f>'Crisis Indicator Data'!AD39</f>
        <v>1</v>
      </c>
      <c r="AH42" s="184">
        <f t="shared" si="22"/>
        <v>1</v>
      </c>
      <c r="AI42" s="184">
        <f>'Crisis Indicator Data'!AE39</f>
        <v>1</v>
      </c>
      <c r="AJ42" s="184">
        <f>'Crisis Indicator Data'!AF39</f>
        <v>1</v>
      </c>
      <c r="AK42" s="184">
        <f>'Crisis Indicator Data'!AG39</f>
        <v>3</v>
      </c>
      <c r="AL42" s="184">
        <f t="shared" si="23"/>
        <v>4</v>
      </c>
      <c r="AM42" s="163">
        <f t="shared" si="24"/>
        <v>2</v>
      </c>
      <c r="AN42" s="163">
        <f t="shared" si="25"/>
        <v>2.5</v>
      </c>
    </row>
    <row r="43" spans="1:40" ht="13.5" customHeight="1" x14ac:dyDescent="0.25">
      <c r="A43" s="169" t="str">
        <f>'Crisis Indicator Data'!A40</f>
        <v>Refugees in Egypt</v>
      </c>
      <c r="B43" s="170" t="str">
        <f>'Crisis Indicator Data'!B40</f>
        <v>Displacement,Conflict</v>
      </c>
      <c r="C43" s="170" t="str">
        <f>'Crisis Indicator Data'!C40</f>
        <v>EGY004</v>
      </c>
      <c r="D43" s="170" t="str">
        <f>'Crisis Indicator Data'!D40</f>
        <v>Egypt</v>
      </c>
      <c r="E43" s="171" t="str">
        <f>'Crisis Indicator Data'!E40</f>
        <v>EGY</v>
      </c>
      <c r="F43" s="163">
        <f>IF(LEN(E43)&gt;3,(IF(VLOOKUP($C43,'Regional Crises'!$B$1:$R$66,7,FALSE)="x","x",ROUND(IF(VLOOKUP($C43,'Regional Crises'!$B$1:$R$66,7,FALSE)&gt;$F$3,5,IF(VLOOKUP($C43,'Regional Crises'!$B$1:$R$66,7,FALSE)&lt;F$4,0,($F$3-VLOOKUP($C43,'Regional Crises'!$B$1:$R$66,7,FALSE))/($F$3-$F$4)*5)),1))),IF(VLOOKUP($E43,'Country Indicator Data'!$B$4:$N$300,3,FALSE)="x","x",ROUND(IF(VLOOKUP($E43,'Country Indicator Data'!$B$4:$N$300,3,FALSE)&gt;$F$3,5,IF(VLOOKUP($E43,'Country Indicator Data'!$B$4:$N$300,3,FALSE)&lt;$F$4,0,($F$3-VLOOKUP($E43,'Country Indicator Data'!$B$4:$N$300,3,FALSE))/($F$3-$F$4)*5)),1)))</f>
        <v>3.9</v>
      </c>
      <c r="G43" s="163">
        <f>IF(LEN(E43)&gt;3,(IF(VLOOKUP($C43,'Regional Crises'!$B$1:$R$66,9,FALSE)="x","x",ROUND(IF(VLOOKUP($C43,'Regional Crises'!$B$1:$R$66,9,FALSE)&gt;G$3,5,IF(VLOOKUP($C43,'Regional Crises'!$B$1:$R$66,9,FALSE)&lt;G$4,0,(G$3-VLOOKUP($C43,'Regional Crises'!$B$1:$R$66,9,FALSE))/(G$3-G$4)*5)),1))),IF(VLOOKUP($E43,'Country Indicator Data'!$B$4:$N$300,5,FALSE)="x","x",ROUND(IF(VLOOKUP($E43,'Country Indicator Data'!$B$4:$N$300,5,FALSE)&gt;G$3,5,IF(VLOOKUP($E43,'Country Indicator Data'!$B$4:$N$300,5,FALSE)&lt;G$4,0,(G$3-VLOOKUP($E43,'Country Indicator Data'!$B$4:$N$300,5,FALSE))/(G$3-G$4)*5)),1)))</f>
        <v>3.3</v>
      </c>
      <c r="H43" s="163">
        <f t="shared" si="13"/>
        <v>3.5999999999999996</v>
      </c>
      <c r="I43" s="163">
        <f>IF(LEN(E43)&gt;3,(IF(VLOOKUP($C43,'Regional Crises'!$B$1:$R$66,6,FALSE)="x","x",ROUND(IF(VLOOKUP($C43,'Regional Crises'!$B$1:$R$66,6,FALSE)&gt;I$3,5,IF(VLOOKUP($C43,'Regional Crises'!$B$1:$R$66,6,FALSE)&lt;I$4,0,5-(I$3-VLOOKUP($C43,'Regional Crises'!$B$1:$R$66,6,FALSE))/(I$3-I$4)*5)),1))),IF(VLOOKUP($E43,'Country Indicator Data'!$B$4:$N$300,2,FALSE)="x","x",ROUND(IF(VLOOKUP($E43,'Country Indicator Data'!$B$4:$N$300,2,FALSE)&gt;I$3,5,IF(VLOOKUP($E43,'Country Indicator Data'!$B$4:$N$300,2,FALSE)&lt;I$4,0,5-(I$3-VLOOKUP($E43,'Country Indicator Data'!$B$4:$N$300,2,FALSE))/(I$3-I$4)*5)),1)))</f>
        <v>0.8</v>
      </c>
      <c r="J43" s="163">
        <f>IF(LEN(E43)&gt;3,(IF(VLOOKUP($C43,'Regional Crises'!$B$1:$R$66,8,FALSE)="x","x",ROUND(IF(VLOOKUP($C43,'Regional Crises'!$B$1:$R$66,8,FALSE)&gt;J$3,5,IF(VLOOKUP($C43,'Regional Crises'!$B$1:$R$66,8,FALSE)&lt;J$4,0,5-(J$3-VLOOKUP($C43,'Regional Crises'!$B$1:$R$66,8,FALSE))/(J$3-J$4)*5)),1))),IF(VLOOKUP($E43,'Country Indicator Data'!$B$4:$N$300,4,FALSE)="x","x",ROUND(IF(VLOOKUP($E43,'Country Indicator Data'!$B$4:$N$300,4,FALSE)&gt;J$3,5,IF(VLOOKUP($E43,'Country Indicator Data'!$B$4:$N$300,4,FALSE)&lt;J$4,0,5-(J$3-VLOOKUP($E43,'Country Indicator Data'!$B$4:$N$300,4,FALSE))/(J$3-J$4)*5)),1)))</f>
        <v>0.9</v>
      </c>
      <c r="K43" s="163">
        <f t="shared" si="14"/>
        <v>0.85000000000000009</v>
      </c>
      <c r="L43" s="163">
        <f>IF(LEN(E43)&gt;3,(IF(VLOOKUP($C43,'Regional Crises'!$B$1:$R$66,10,FALSE)="x","x",ROUND(IF(VLOOKUP($C43,'Regional Crises'!$B$1:$R$66,10,FALSE)&gt;L$3,5,IF(VLOOKUP($C43,'Regional Crises'!$B$1:$R$66,10,FALSE)&lt;L$4,0,5-(L$3-VLOOKUP($C43,'Regional Crises'!$B$1:$R$66,10,FALSE))/(L$3-L$4)*5)),1))),IF(VLOOKUP($E43,'Country Indicator Data'!$B$4:$N$300,6,FALSE)="x","x",ROUND(IF(VLOOKUP($E43,'Country Indicator Data'!$B$4:$N$300,6,FALSE)&gt;L$3,5,IF(VLOOKUP($E43,'Country Indicator Data'!$B$4:$N$300,6,FALSE)&lt;L$4,0,5-(L$3-VLOOKUP($E43,'Country Indicator Data'!$B$4:$N$300,6,FALSE))/(L$3-L$4)*5)),1)))</f>
        <v>3</v>
      </c>
      <c r="M43" s="163">
        <f>IF(LEN(E43)&gt;3,(IF(VLOOKUP($C43,'Regional Crises'!$B$1:$R$66,11,FALSE)="x","x",ROUND(IF(VLOOKUP($C43,'Regional Crises'!$B$1:$R$66,11,FALSE)&gt;M$3,5,IF(VLOOKUP($C43,'Regional Crises'!$B$1:$R$66,11,FALSE)&lt;M$4,0,5-(M$3-VLOOKUP($C43,'Regional Crises'!$B$1:$R$66,11,FALSE))/(M$3-M$4)*5)),1))),IF(VLOOKUP($E43,'Country Indicator Data'!$B$4:$N$300,7,FALSE)="x","x",ROUND(IF(VLOOKUP($E43,'Country Indicator Data'!$B$4:$N$300,7,FALSE)&gt;M$3,5,IF(VLOOKUP($E43,'Country Indicator Data'!$B$4:$N$300,7,FALSE)&lt;M$4,0,5-(M$3-VLOOKUP($E43,'Country Indicator Data'!$B$4:$N$300,7,FALSE))/(M$3-M$4)*5)),1)))</f>
        <v>0.8</v>
      </c>
      <c r="N43" s="163">
        <f t="shared" si="15"/>
        <v>1.9</v>
      </c>
      <c r="O43" s="163">
        <f t="shared" si="16"/>
        <v>2.1166666666666667</v>
      </c>
      <c r="P43" s="163">
        <f>IF(LEN(E43)&gt;3,VLOOKUP(C43,'Regional Crises'!$B$1:$R$69,12,FALSE),VLOOKUP(E43,'Country Indicator Data'!$B$4:$I$300,8,FALSE))</f>
        <v>3</v>
      </c>
      <c r="Q43" s="163">
        <f>IF(LEN(E43)&gt;3,((IF(VLOOKUP($C43,'Regional Crises'!$B$1:$R$66,13,FALSE)="x","x",ROUND(IF(VLOOKUP($C43,'Regional Crises'!$B$1:$R$66,13,FALSE)&gt;Q$3,5,IF(VLOOKUP($C43,'Regional Crises'!$B$1:$R$66,13,FALSE)&lt;Q$4,0,5-(LOG(Q$3)-LOG(VLOOKUP($C43,'Regional Crises'!$B$1:$R$66,13,FALSE)))/(LOG(Q$3)-LOG(Q$4))*5)),1)))),(IF(VLOOKUP($E43,'Country Indicator Data'!$B$4:$N$300,9,FALSE)="x","x",ROUND(IF(VLOOKUP($E43,'Country Indicator Data'!$B$4:$N$300,9,FALSE)&gt;Q$3,5,IF(VLOOKUP($E43,'Country Indicator Data'!$B$4:$N$300,9,FALSE)&lt;Q$4,0,5-(LOG(Q$3)-LOG(VLOOKUP($E43,'Country Indicator Data'!$B$4:$N$300,9,FALSE)))/(LOG(Q$3)-LOG(Q$4))*5)),1))))</f>
        <v>1.2</v>
      </c>
      <c r="R43" s="163">
        <f t="shared" si="17"/>
        <v>2.1</v>
      </c>
      <c r="S43" s="163">
        <f>IF(LEN(E43)&gt;3,((IF(VLOOKUP($C43,'Regional Crises'!$B$1:$R$66,17,FALSE)="x","x",ROUND(IF(VLOOKUP($C43,'Regional Crises'!$B$1:$R$66,17,FALSE)&gt;S$3,0,IF(VLOOKUP($C43,'Regional Crises'!$B$1:$R$66,17,FALSE)&lt;S$4,5,(S$3-VLOOKUP($C43,'Regional Crises'!$B$1:$R$66,17,FALSE))/(S$3-S$4)*5)),1)))),(IF(VLOOKUP($E43,'Country Indicator Data'!$B$4:$N$300,13,FALSE)="x","x",ROUND(IF(VLOOKUP($E43,'Country Indicator Data'!$B$4:$N$300,13,FALSE)&gt;S$3,0,IF(VLOOKUP($E43,'Country Indicator Data'!$B$4:$N$300,13,FALSE)&lt;S$4,5,(S$3-VLOOKUP($E43,'Country Indicator Data'!$B$4:$N$300,13,FALSE))/(S$3-S$4)*5)),1))))</f>
        <v>3.3</v>
      </c>
      <c r="T43" s="163">
        <f>IF(LEN(E43)&gt;3,((IF(VLOOKUP($C43,'Regional Crises'!$B$1:$R$66,14,FALSE)="x","x",ROUND(IF(VLOOKUP($C43,'Regional Crises'!$B$1:$R$66,14,FALSE)&gt;T$3,0,IF(VLOOKUP($C43,'Regional Crises'!$B$1:$R$66,14,FALSE)&lt;T$4,5,(T$3-VLOOKUP($C43,'Regional Crises'!$B$1:$R$66,14,FALSE))/(T$3-T$4)*5)),1)))),(IF(VLOOKUP($E43,'Country Indicator Data'!$B$4:$N$300,10,FALSE)="x","x",ROUND(IF(VLOOKUP($E43,'Country Indicator Data'!$B$4:$N$300,10,FALSE)&gt;T$3,0,IF(VLOOKUP($E43,'Country Indicator Data'!$B$4:$N$300,10,FALSE)&lt;T$4,5,(T$3-VLOOKUP($E43,'Country Indicator Data'!$B$4:$N$300,10,FALSE))/(T$3-T$4)*5)),1))))</f>
        <v>2.9</v>
      </c>
      <c r="U43" s="163">
        <f>IF(LEN(E43)&gt;3,((IF(VLOOKUP($C43,'Regional Crises'!$B$1:$R$66,15,FALSE)="x","x",ROUND(IF(VLOOKUP($C43,'Regional Crises'!$B$1:$R$66,15,FALSE)&gt;U$3,0,IF(VLOOKUP($C43,'Regional Crises'!$B$1:$R$66,15,FALSE)&lt;U$4,5,(U$3-VLOOKUP($C43,'Regional Crises'!$B$1:$R$66,15,FALSE))/(U$3-U$4)*5)),1)))),(IF(VLOOKUP($E43,'Country Indicator Data'!$B$4:$N$300,11,FALSE)="x","x",ROUND(IF(VLOOKUP($E43,'Country Indicator Data'!$B$4:$N$300,11,FALSE)&gt;U$3,0,IF(VLOOKUP($E43,'Country Indicator Data'!$B$4:$N$300,11,FALSE)&lt;U$4,5,(U$3-VLOOKUP($E43,'Country Indicator Data'!$B$4:$N$300,11,FALSE))/(U$3-U$4)*5)),1))))</f>
        <v>3.5</v>
      </c>
      <c r="V43" s="163">
        <f>IF(LEN(E43)&gt;3,((IF(VLOOKUP($C43,'Regional Crises'!$B$1:$R$66,16,FALSE)="x","x",ROUND(IF(VLOOKUP($C43,'Regional Crises'!$B$1:$R$66,16,FALSE)&gt;V$3,0,IF(VLOOKUP($C43,'Regional Crises'!$B$1:$R$66,16,FALSE)&lt;V$4,5,(V$3-VLOOKUP($C43,'Regional Crises'!$B$1:$R$66,16,FALSE))/(V$3-V$4)*5)),1)))),(IF(VLOOKUP($E43,'Country Indicator Data'!$B$4:$N$300,12,FALSE)="x","x",ROUND(IF(VLOOKUP($E43,'Country Indicator Data'!$B$4:$N$300,12,FALSE)&gt;V$3,0,IF(VLOOKUP($E43,'Country Indicator Data'!$B$4:$N$300,12,FALSE)&lt;V$4,5,(V$3-VLOOKUP($E43,'Country Indicator Data'!$B$4:$N$300,12,FALSE))/(V$3-V$4)*5)),1))))</f>
        <v>4</v>
      </c>
      <c r="W43" s="163">
        <f t="shared" si="18"/>
        <v>3.4</v>
      </c>
      <c r="X43" s="163">
        <f t="shared" si="19"/>
        <v>2.5</v>
      </c>
      <c r="Y43" s="184">
        <f>IF('Core Indicators'!FC40="x","x",IF('Core Indicators'!FC40&gt;=5,5,IF('Core Indicators'!FC40&gt;=4,4,IF('Core Indicators'!FC40&gt;=3,3,IF('Core Indicators'!FC40&gt;=2,2,IF('Core Indicators'!FC40&gt;=1,1,0))))))</f>
        <v>2</v>
      </c>
      <c r="Z43" s="163">
        <f t="shared" si="20"/>
        <v>2</v>
      </c>
      <c r="AA43" s="184">
        <f>'Crisis Indicator Data'!Y40</f>
        <v>0</v>
      </c>
      <c r="AB43" s="184">
        <f>'Crisis Indicator Data'!Z40</f>
        <v>0</v>
      </c>
      <c r="AC43" s="184">
        <f>'Crisis Indicator Data'!AA40</f>
        <v>0</v>
      </c>
      <c r="AD43" s="184">
        <f>'Crisis Indicator Data'!AB40</f>
        <v>0</v>
      </c>
      <c r="AE43" s="184">
        <f t="shared" si="21"/>
        <v>0</v>
      </c>
      <c r="AF43" s="184">
        <f>'Crisis Indicator Data'!AC40</f>
        <v>0</v>
      </c>
      <c r="AG43" s="184">
        <f>'Crisis Indicator Data'!AD40</f>
        <v>2</v>
      </c>
      <c r="AH43" s="184">
        <f t="shared" si="22"/>
        <v>2</v>
      </c>
      <c r="AI43" s="184">
        <f>'Crisis Indicator Data'!AE40</f>
        <v>0</v>
      </c>
      <c r="AJ43" s="184">
        <f>'Crisis Indicator Data'!AF40</f>
        <v>3</v>
      </c>
      <c r="AK43" s="184">
        <f>'Crisis Indicator Data'!AG40</f>
        <v>0</v>
      </c>
      <c r="AL43" s="184">
        <f t="shared" si="23"/>
        <v>3</v>
      </c>
      <c r="AM43" s="163">
        <f t="shared" si="24"/>
        <v>2</v>
      </c>
      <c r="AN43" s="163">
        <f t="shared" si="25"/>
        <v>2</v>
      </c>
    </row>
    <row r="44" spans="1:40" ht="13.5" customHeight="1" x14ac:dyDescent="0.25">
      <c r="A44" s="169" t="str">
        <f>'Crisis Indicator Data'!A41</f>
        <v>Complex crisis in Eritrea</v>
      </c>
      <c r="B44" s="170" t="str">
        <f>'Crisis Indicator Data'!B41</f>
        <v>Socio-political,Displacement</v>
      </c>
      <c r="C44" s="170" t="str">
        <f>'Crisis Indicator Data'!C41</f>
        <v>ERI001</v>
      </c>
      <c r="D44" s="170" t="str">
        <f>'Crisis Indicator Data'!D41</f>
        <v>Eritrea</v>
      </c>
      <c r="E44" s="171" t="str">
        <f>'Crisis Indicator Data'!E41</f>
        <v>ERI</v>
      </c>
      <c r="F44" s="163">
        <f>IF(LEN(E44)&gt;3,(IF(VLOOKUP($C44,'Regional Crises'!$B$1:$R$66,7,FALSE)="x","x",ROUND(IF(VLOOKUP($C44,'Regional Crises'!$B$1:$R$66,7,FALSE)&gt;$F$3,5,IF(VLOOKUP($C44,'Regional Crises'!$B$1:$R$66,7,FALSE)&lt;F$4,0,($F$3-VLOOKUP($C44,'Regional Crises'!$B$1:$R$66,7,FALSE))/($F$3-$F$4)*5)),1))),IF(VLOOKUP($E44,'Country Indicator Data'!$B$4:$N$300,3,FALSE)="x","x",ROUND(IF(VLOOKUP($E44,'Country Indicator Data'!$B$4:$N$300,3,FALSE)&gt;$F$3,5,IF(VLOOKUP($E44,'Country Indicator Data'!$B$4:$N$300,3,FALSE)&lt;$F$4,0,($F$3-VLOOKUP($E44,'Country Indicator Data'!$B$4:$N$300,3,FALSE))/($F$3-$F$4)*5)),1)))</f>
        <v>5</v>
      </c>
      <c r="G44" s="163">
        <f>IF(LEN(E44)&gt;3,(IF(VLOOKUP($C44,'Regional Crises'!$B$1:$R$66,9,FALSE)="x","x",ROUND(IF(VLOOKUP($C44,'Regional Crises'!$B$1:$R$66,9,FALSE)&gt;G$3,5,IF(VLOOKUP($C44,'Regional Crises'!$B$1:$R$66,9,FALSE)&lt;G$4,0,(G$3-VLOOKUP($C44,'Regional Crises'!$B$1:$R$66,9,FALSE))/(G$3-G$4)*5)),1))),IF(VLOOKUP($E44,'Country Indicator Data'!$B$4:$N$300,5,FALSE)="x","x",ROUND(IF(VLOOKUP($E44,'Country Indicator Data'!$B$4:$N$300,5,FALSE)&gt;G$3,5,IF(VLOOKUP($E44,'Country Indicator Data'!$B$4:$N$300,5,FALSE)&lt;G$4,0,(G$3-VLOOKUP($E44,'Country Indicator Data'!$B$4:$N$300,5,FALSE))/(G$3-G$4)*5)),1)))</f>
        <v>3.9</v>
      </c>
      <c r="H44" s="163">
        <f t="shared" si="13"/>
        <v>4.45</v>
      </c>
      <c r="I44" s="163">
        <f>IF(LEN(E44)&gt;3,(IF(VLOOKUP($C44,'Regional Crises'!$B$1:$R$66,6,FALSE)="x","x",ROUND(IF(VLOOKUP($C44,'Regional Crises'!$B$1:$R$66,6,FALSE)&gt;I$3,5,IF(VLOOKUP($C44,'Regional Crises'!$B$1:$R$66,6,FALSE)&lt;I$4,0,5-(I$3-VLOOKUP($C44,'Regional Crises'!$B$1:$R$66,6,FALSE))/(I$3-I$4)*5)),1))),IF(VLOOKUP($E44,'Country Indicator Data'!$B$4:$N$300,2,FALSE)="x","x",ROUND(IF(VLOOKUP($E44,'Country Indicator Data'!$B$4:$N$300,2,FALSE)&gt;I$3,5,IF(VLOOKUP($E44,'Country Indicator Data'!$B$4:$N$300,2,FALSE)&lt;I$4,0,5-(I$3-VLOOKUP($E44,'Country Indicator Data'!$B$4:$N$300,2,FALSE))/(I$3-I$4)*5)),1)))</f>
        <v>3.1</v>
      </c>
      <c r="J44" s="163">
        <f>IF(LEN(E44)&gt;3,(IF(VLOOKUP($C44,'Regional Crises'!$B$1:$R$66,8,FALSE)="x","x",ROUND(IF(VLOOKUP($C44,'Regional Crises'!$B$1:$R$66,8,FALSE)&gt;J$3,5,IF(VLOOKUP($C44,'Regional Crises'!$B$1:$R$66,8,FALSE)&lt;J$4,0,5-(J$3-VLOOKUP($C44,'Regional Crises'!$B$1:$R$66,8,FALSE))/(J$3-J$4)*5)),1))),IF(VLOOKUP($E44,'Country Indicator Data'!$B$4:$N$300,4,FALSE)="x","x",ROUND(IF(VLOOKUP($E44,'Country Indicator Data'!$B$4:$N$300,4,FALSE)&gt;J$3,5,IF(VLOOKUP($E44,'Country Indicator Data'!$B$4:$N$300,4,FALSE)&lt;J$4,0,5-(J$3-VLOOKUP($E44,'Country Indicator Data'!$B$4:$N$300,4,FALSE))/(J$3-J$4)*5)),1)))</f>
        <v>0</v>
      </c>
      <c r="K44" s="163">
        <f t="shared" si="14"/>
        <v>1.55</v>
      </c>
      <c r="L44" s="163" t="str">
        <f>IF(LEN(E44)&gt;3,(IF(VLOOKUP($C44,'Regional Crises'!$B$1:$R$66,10,FALSE)="x","x",ROUND(IF(VLOOKUP($C44,'Regional Crises'!$B$1:$R$66,10,FALSE)&gt;L$3,5,IF(VLOOKUP($C44,'Regional Crises'!$B$1:$R$66,10,FALSE)&lt;L$4,0,5-(L$3-VLOOKUP($C44,'Regional Crises'!$B$1:$R$66,10,FALSE))/(L$3-L$4)*5)),1))),IF(VLOOKUP($E44,'Country Indicator Data'!$B$4:$N$300,6,FALSE)="x","x",ROUND(IF(VLOOKUP($E44,'Country Indicator Data'!$B$4:$N$300,6,FALSE)&gt;L$3,5,IF(VLOOKUP($E44,'Country Indicator Data'!$B$4:$N$300,6,FALSE)&lt;L$4,0,5-(L$3-VLOOKUP($E44,'Country Indicator Data'!$B$4:$N$300,6,FALSE))/(L$3-L$4)*5)),1)))</f>
        <v>x</v>
      </c>
      <c r="M44" s="163" t="str">
        <f>IF(LEN(E44)&gt;3,(IF(VLOOKUP($C44,'Regional Crises'!$B$1:$R$66,11,FALSE)="x","x",ROUND(IF(VLOOKUP($C44,'Regional Crises'!$B$1:$R$66,11,FALSE)&gt;M$3,5,IF(VLOOKUP($C44,'Regional Crises'!$B$1:$R$66,11,FALSE)&lt;M$4,0,5-(M$3-VLOOKUP($C44,'Regional Crises'!$B$1:$R$66,11,FALSE))/(M$3-M$4)*5)),1))),IF(VLOOKUP($E44,'Country Indicator Data'!$B$4:$N$300,7,FALSE)="x","x",ROUND(IF(VLOOKUP($E44,'Country Indicator Data'!$B$4:$N$300,7,FALSE)&gt;M$3,5,IF(VLOOKUP($E44,'Country Indicator Data'!$B$4:$N$300,7,FALSE)&lt;M$4,0,5-(M$3-VLOOKUP($E44,'Country Indicator Data'!$B$4:$N$300,7,FALSE))/(M$3-M$4)*5)),1)))</f>
        <v>x</v>
      </c>
      <c r="N44" s="163" t="str">
        <f t="shared" si="15"/>
        <v>x</v>
      </c>
      <c r="O44" s="163">
        <f t="shared" si="16"/>
        <v>3</v>
      </c>
      <c r="P44" s="163">
        <f>IF(LEN(E44)&gt;3,VLOOKUP(C44,'Regional Crises'!$B$1:$R$69,12,FALSE),VLOOKUP(E44,'Country Indicator Data'!$B$4:$I$300,8,FALSE))</f>
        <v>5</v>
      </c>
      <c r="Q44" s="163" t="str">
        <f>IF(LEN(E44)&gt;3,((IF(VLOOKUP($C44,'Regional Crises'!$B$1:$R$66,13,FALSE)="x","x",ROUND(IF(VLOOKUP($C44,'Regional Crises'!$B$1:$R$66,13,FALSE)&gt;Q$3,5,IF(VLOOKUP($C44,'Regional Crises'!$B$1:$R$66,13,FALSE)&lt;Q$4,0,5-(LOG(Q$3)-LOG(VLOOKUP($C44,'Regional Crises'!$B$1:$R$66,13,FALSE)))/(LOG(Q$3)-LOG(Q$4))*5)),1)))),(IF(VLOOKUP($E44,'Country Indicator Data'!$B$4:$N$300,9,FALSE)="x","x",ROUND(IF(VLOOKUP($E44,'Country Indicator Data'!$B$4:$N$300,9,FALSE)&gt;Q$3,5,IF(VLOOKUP($E44,'Country Indicator Data'!$B$4:$N$300,9,FALSE)&lt;Q$4,0,5-(LOG(Q$3)-LOG(VLOOKUP($E44,'Country Indicator Data'!$B$4:$N$300,9,FALSE)))/(LOG(Q$3)-LOG(Q$4))*5)),1))))</f>
        <v>x</v>
      </c>
      <c r="R44" s="163">
        <f t="shared" si="17"/>
        <v>5</v>
      </c>
      <c r="S44" s="163">
        <f>IF(LEN(E44)&gt;3,((IF(VLOOKUP($C44,'Regional Crises'!$B$1:$R$66,17,FALSE)="x","x",ROUND(IF(VLOOKUP($C44,'Regional Crises'!$B$1:$R$66,17,FALSE)&gt;S$3,0,IF(VLOOKUP($C44,'Regional Crises'!$B$1:$R$66,17,FALSE)&lt;S$4,5,(S$3-VLOOKUP($C44,'Regional Crises'!$B$1:$R$66,17,FALSE))/(S$3-S$4)*5)),1)))),(IF(VLOOKUP($E44,'Country Indicator Data'!$B$4:$N$300,13,FALSE)="x","x",ROUND(IF(VLOOKUP($E44,'Country Indicator Data'!$B$4:$N$300,13,FALSE)&gt;S$3,0,IF(VLOOKUP($E44,'Country Indicator Data'!$B$4:$N$300,13,FALSE)&lt;S$4,5,(S$3-VLOOKUP($E44,'Country Indicator Data'!$B$4:$N$300,13,FALSE))/(S$3-S$4)*5)),1))))</f>
        <v>3.9</v>
      </c>
      <c r="T44" s="163">
        <f>IF(LEN(E44)&gt;3,((IF(VLOOKUP($C44,'Regional Crises'!$B$1:$R$66,14,FALSE)="x","x",ROUND(IF(VLOOKUP($C44,'Regional Crises'!$B$1:$R$66,14,FALSE)&gt;T$3,0,IF(VLOOKUP($C44,'Regional Crises'!$B$1:$R$66,14,FALSE)&lt;T$4,5,(T$3-VLOOKUP($C44,'Regional Crises'!$B$1:$R$66,14,FALSE))/(T$3-T$4)*5)),1)))),(IF(VLOOKUP($E44,'Country Indicator Data'!$B$4:$N$300,10,FALSE)="x","x",ROUND(IF(VLOOKUP($E44,'Country Indicator Data'!$B$4:$N$300,10,FALSE)&gt;T$3,0,IF(VLOOKUP($E44,'Country Indicator Data'!$B$4:$N$300,10,FALSE)&lt;T$4,5,(T$3-VLOOKUP($E44,'Country Indicator Data'!$B$4:$N$300,10,FALSE))/(T$3-T$4)*5)),1))))</f>
        <v>4.0999999999999996</v>
      </c>
      <c r="U44" s="163">
        <f>IF(LEN(E44)&gt;3,((IF(VLOOKUP($C44,'Regional Crises'!$B$1:$R$66,15,FALSE)="x","x",ROUND(IF(VLOOKUP($C44,'Regional Crises'!$B$1:$R$66,15,FALSE)&gt;U$3,0,IF(VLOOKUP($C44,'Regional Crises'!$B$1:$R$66,15,FALSE)&lt;U$4,5,(U$3-VLOOKUP($C44,'Regional Crises'!$B$1:$R$66,15,FALSE))/(U$3-U$4)*5)),1)))),(IF(VLOOKUP($E44,'Country Indicator Data'!$B$4:$N$300,11,FALSE)="x","x",ROUND(IF(VLOOKUP($E44,'Country Indicator Data'!$B$4:$N$300,11,FALSE)&gt;U$3,0,IF(VLOOKUP($E44,'Country Indicator Data'!$B$4:$N$300,11,FALSE)&lt;U$4,5,(U$3-VLOOKUP($E44,'Country Indicator Data'!$B$4:$N$300,11,FALSE))/(U$3-U$4)*5)),1))))</f>
        <v>4.4000000000000004</v>
      </c>
      <c r="V44" s="163">
        <f>IF(LEN(E44)&gt;3,((IF(VLOOKUP($C44,'Regional Crises'!$B$1:$R$66,16,FALSE)="x","x",ROUND(IF(VLOOKUP($C44,'Regional Crises'!$B$1:$R$66,16,FALSE)&gt;V$3,0,IF(VLOOKUP($C44,'Regional Crises'!$B$1:$R$66,16,FALSE)&lt;V$4,5,(V$3-VLOOKUP($C44,'Regional Crises'!$B$1:$R$66,16,FALSE))/(V$3-V$4)*5)),1)))),(IF(VLOOKUP($E44,'Country Indicator Data'!$B$4:$N$300,12,FALSE)="x","x",ROUND(IF(VLOOKUP($E44,'Country Indicator Data'!$B$4:$N$300,12,FALSE)&gt;V$3,0,IF(VLOOKUP($E44,'Country Indicator Data'!$B$4:$N$300,12,FALSE)&lt;V$4,5,(V$3-VLOOKUP($E44,'Country Indicator Data'!$B$4:$N$300,12,FALSE))/(V$3-V$4)*5)),1))))</f>
        <v>4.9000000000000004</v>
      </c>
      <c r="W44" s="163">
        <f t="shared" si="18"/>
        <v>4.3</v>
      </c>
      <c r="X44" s="163">
        <f t="shared" si="19"/>
        <v>4.0999999999999996</v>
      </c>
      <c r="Y44" s="184">
        <f>IF('Core Indicators'!FC41="x","x",IF('Core Indicators'!FC41&gt;=5,5,IF('Core Indicators'!FC41&gt;=4,4,IF('Core Indicators'!FC41&gt;=3,3,IF('Core Indicators'!FC41&gt;=2,2,IF('Core Indicators'!FC41&gt;=1,1,0))))))</f>
        <v>5</v>
      </c>
      <c r="Z44" s="163">
        <f t="shared" si="20"/>
        <v>5</v>
      </c>
      <c r="AA44" s="184">
        <f>'Crisis Indicator Data'!Y41</f>
        <v>1</v>
      </c>
      <c r="AB44" s="184">
        <f>'Crisis Indicator Data'!Z41</f>
        <v>1</v>
      </c>
      <c r="AC44" s="184">
        <f>'Crisis Indicator Data'!AA41</f>
        <v>2</v>
      </c>
      <c r="AD44" s="184">
        <f>'Crisis Indicator Data'!AB41</f>
        <v>0</v>
      </c>
      <c r="AE44" s="184">
        <f t="shared" si="21"/>
        <v>2</v>
      </c>
      <c r="AF44" s="184">
        <f>'Crisis Indicator Data'!AC41</f>
        <v>2</v>
      </c>
      <c r="AG44" s="184">
        <f>'Crisis Indicator Data'!AD41</f>
        <v>2</v>
      </c>
      <c r="AH44" s="184">
        <f t="shared" si="22"/>
        <v>4</v>
      </c>
      <c r="AI44" s="184">
        <f>'Crisis Indicator Data'!AE41</f>
        <v>0</v>
      </c>
      <c r="AJ44" s="184">
        <f>'Crisis Indicator Data'!AF41</f>
        <v>3</v>
      </c>
      <c r="AK44" s="184">
        <f>'Crisis Indicator Data'!AG41</f>
        <v>3</v>
      </c>
      <c r="AL44" s="184">
        <f t="shared" si="23"/>
        <v>4</v>
      </c>
      <c r="AM44" s="163">
        <f t="shared" si="24"/>
        <v>3</v>
      </c>
      <c r="AN44" s="163">
        <f t="shared" si="25"/>
        <v>4</v>
      </c>
    </row>
    <row r="45" spans="1:40" ht="13.5" customHeight="1" x14ac:dyDescent="0.25">
      <c r="A45" s="169" t="str">
        <f>'Crisis Indicator Data'!A42</f>
        <v>Mixed migration flows in Spain</v>
      </c>
      <c r="B45" s="170" t="str">
        <f>'Crisis Indicator Data'!B42</f>
        <v>Displacement</v>
      </c>
      <c r="C45" s="170" t="str">
        <f>'Crisis Indicator Data'!C42</f>
        <v>ESP002</v>
      </c>
      <c r="D45" s="170" t="str">
        <f>'Crisis Indicator Data'!D42</f>
        <v>Spain</v>
      </c>
      <c r="E45" s="171" t="str">
        <f>'Crisis Indicator Data'!E42</f>
        <v>ESP</v>
      </c>
      <c r="F45" s="163">
        <f>IF(LEN(E45)&gt;3,(IF(VLOOKUP($C45,'Regional Crises'!$B$1:$R$66,7,FALSE)="x","x",ROUND(IF(VLOOKUP($C45,'Regional Crises'!$B$1:$R$66,7,FALSE)&gt;$F$3,5,IF(VLOOKUP($C45,'Regional Crises'!$B$1:$R$66,7,FALSE)&lt;F$4,0,($F$3-VLOOKUP($C45,'Regional Crises'!$B$1:$R$66,7,FALSE))/($F$3-$F$4)*5)),1))),IF(VLOOKUP($E45,'Country Indicator Data'!$B$4:$N$300,3,FALSE)="x","x",ROUND(IF(VLOOKUP($E45,'Country Indicator Data'!$B$4:$N$300,3,FALSE)&gt;$F$3,5,IF(VLOOKUP($E45,'Country Indicator Data'!$B$4:$N$300,3,FALSE)&lt;$F$4,0,($F$3-VLOOKUP($E45,'Country Indicator Data'!$B$4:$N$300,3,FALSE))/($F$3-$F$4)*5)),1)))</f>
        <v>1.1000000000000001</v>
      </c>
      <c r="G45" s="163" t="str">
        <f>IF(LEN(E45)&gt;3,(IF(VLOOKUP($C45,'Regional Crises'!$B$1:$R$66,9,FALSE)="x","x",ROUND(IF(VLOOKUP($C45,'Regional Crises'!$B$1:$R$66,9,FALSE)&gt;G$3,5,IF(VLOOKUP($C45,'Regional Crises'!$B$1:$R$66,9,FALSE)&lt;G$4,0,(G$3-VLOOKUP($C45,'Regional Crises'!$B$1:$R$66,9,FALSE))/(G$3-G$4)*5)),1))),IF(VLOOKUP($E45,'Country Indicator Data'!$B$4:$N$300,5,FALSE)="x","x",ROUND(IF(VLOOKUP($E45,'Country Indicator Data'!$B$4:$N$300,5,FALSE)&gt;G$3,5,IF(VLOOKUP($E45,'Country Indicator Data'!$B$4:$N$300,5,FALSE)&lt;G$4,0,(G$3-VLOOKUP($E45,'Country Indicator Data'!$B$4:$N$300,5,FALSE))/(G$3-G$4)*5)),1)))</f>
        <v>x</v>
      </c>
      <c r="H45" s="163">
        <f t="shared" si="13"/>
        <v>1.1000000000000001</v>
      </c>
      <c r="I45" s="163">
        <f>IF(LEN(E45)&gt;3,(IF(VLOOKUP($C45,'Regional Crises'!$B$1:$R$66,6,FALSE)="x","x",ROUND(IF(VLOOKUP($C45,'Regional Crises'!$B$1:$R$66,6,FALSE)&gt;I$3,5,IF(VLOOKUP($C45,'Regional Crises'!$B$1:$R$66,6,FALSE)&lt;I$4,0,5-(I$3-VLOOKUP($C45,'Regional Crises'!$B$1:$R$66,6,FALSE))/(I$3-I$4)*5)),1))),IF(VLOOKUP($E45,'Country Indicator Data'!$B$4:$N$300,2,FALSE)="x","x",ROUND(IF(VLOOKUP($E45,'Country Indicator Data'!$B$4:$N$300,2,FALSE)&gt;I$3,5,IF(VLOOKUP($E45,'Country Indicator Data'!$B$4:$N$300,2,FALSE)&lt;I$4,0,5-(I$3-VLOOKUP($E45,'Country Indicator Data'!$B$4:$N$300,2,FALSE))/(I$3-I$4)*5)),1)))</f>
        <v>2.5</v>
      </c>
      <c r="J45" s="163">
        <f>IF(LEN(E45)&gt;3,(IF(VLOOKUP($C45,'Regional Crises'!$B$1:$R$66,8,FALSE)="x","x",ROUND(IF(VLOOKUP($C45,'Regional Crises'!$B$1:$R$66,8,FALSE)&gt;J$3,5,IF(VLOOKUP($C45,'Regional Crises'!$B$1:$R$66,8,FALSE)&lt;J$4,0,5-(J$3-VLOOKUP($C45,'Regional Crises'!$B$1:$R$66,8,FALSE))/(J$3-J$4)*5)),1))),IF(VLOOKUP($E45,'Country Indicator Data'!$B$4:$N$300,4,FALSE)="x","x",ROUND(IF(VLOOKUP($E45,'Country Indicator Data'!$B$4:$N$300,4,FALSE)&gt;J$3,5,IF(VLOOKUP($E45,'Country Indicator Data'!$B$4:$N$300,4,FALSE)&lt;J$4,0,5-(J$3-VLOOKUP($E45,'Country Indicator Data'!$B$4:$N$300,4,FALSE))/(J$3-J$4)*5)),1)))</f>
        <v>3</v>
      </c>
      <c r="K45" s="163">
        <f t="shared" si="14"/>
        <v>2.75</v>
      </c>
      <c r="L45" s="163">
        <f>IF(LEN(E45)&gt;3,(IF(VLOOKUP($C45,'Regional Crises'!$B$1:$R$66,10,FALSE)="x","x",ROUND(IF(VLOOKUP($C45,'Regional Crises'!$B$1:$R$66,10,FALSE)&gt;L$3,5,IF(VLOOKUP($C45,'Regional Crises'!$B$1:$R$66,10,FALSE)&lt;L$4,0,5-(L$3-VLOOKUP($C45,'Regional Crises'!$B$1:$R$66,10,FALSE))/(L$3-L$4)*5)),1))),IF(VLOOKUP($E45,'Country Indicator Data'!$B$4:$N$300,6,FALSE)="x","x",ROUND(IF(VLOOKUP($E45,'Country Indicator Data'!$B$4:$N$300,6,FALSE)&gt;L$3,5,IF(VLOOKUP($E45,'Country Indicator Data'!$B$4:$N$300,6,FALSE)&lt;L$4,0,5-(L$3-VLOOKUP($E45,'Country Indicator Data'!$B$4:$N$300,6,FALSE))/(L$3-L$4)*5)),1)))</f>
        <v>0.5</v>
      </c>
      <c r="M45" s="163">
        <f>IF(LEN(E45)&gt;3,(IF(VLOOKUP($C45,'Regional Crises'!$B$1:$R$66,11,FALSE)="x","x",ROUND(IF(VLOOKUP($C45,'Regional Crises'!$B$1:$R$66,11,FALSE)&gt;M$3,5,IF(VLOOKUP($C45,'Regional Crises'!$B$1:$R$66,11,FALSE)&lt;M$4,0,5-(M$3-VLOOKUP($C45,'Regional Crises'!$B$1:$R$66,11,FALSE))/(M$3-M$4)*5)),1))),IF(VLOOKUP($E45,'Country Indicator Data'!$B$4:$N$300,7,FALSE)="x","x",ROUND(IF(VLOOKUP($E45,'Country Indicator Data'!$B$4:$N$300,7,FALSE)&gt;M$3,5,IF(VLOOKUP($E45,'Country Indicator Data'!$B$4:$N$300,7,FALSE)&lt;M$4,0,5-(M$3-VLOOKUP($E45,'Country Indicator Data'!$B$4:$N$300,7,FALSE))/(M$3-M$4)*5)),1)))</f>
        <v>1.2</v>
      </c>
      <c r="N45" s="163">
        <f t="shared" si="15"/>
        <v>0.85</v>
      </c>
      <c r="O45" s="163">
        <f t="shared" si="16"/>
        <v>1.5666666666666667</v>
      </c>
      <c r="P45" s="163">
        <f>IF(LEN(E45)&gt;3,VLOOKUP(C45,'Regional Crises'!$B$1:$R$69,12,FALSE),VLOOKUP(E45,'Country Indicator Data'!$B$4:$I$300,8,FALSE))</f>
        <v>1</v>
      </c>
      <c r="Q45" s="163">
        <f>IF(LEN(E45)&gt;3,((IF(VLOOKUP($C45,'Regional Crises'!$B$1:$R$66,13,FALSE)="x","x",ROUND(IF(VLOOKUP($C45,'Regional Crises'!$B$1:$R$66,13,FALSE)&gt;Q$3,5,IF(VLOOKUP($C45,'Regional Crises'!$B$1:$R$66,13,FALSE)&lt;Q$4,0,5-(LOG(Q$3)-LOG(VLOOKUP($C45,'Regional Crises'!$B$1:$R$66,13,FALSE)))/(LOG(Q$3)-LOG(Q$4))*5)),1)))),(IF(VLOOKUP($E45,'Country Indicator Data'!$B$4:$N$300,9,FALSE)="x","x",ROUND(IF(VLOOKUP($E45,'Country Indicator Data'!$B$4:$N$300,9,FALSE)&gt;Q$3,5,IF(VLOOKUP($E45,'Country Indicator Data'!$B$4:$N$300,9,FALSE)&lt;Q$4,0,5-(LOG(Q$3)-LOG(VLOOKUP($E45,'Country Indicator Data'!$B$4:$N$300,9,FALSE)))/(LOG(Q$3)-LOG(Q$4))*5)),1))))</f>
        <v>3</v>
      </c>
      <c r="R45" s="163">
        <f t="shared" si="17"/>
        <v>2</v>
      </c>
      <c r="S45" s="163">
        <f>IF(LEN(E45)&gt;3,((IF(VLOOKUP($C45,'Regional Crises'!$B$1:$R$66,17,FALSE)="x","x",ROUND(IF(VLOOKUP($C45,'Regional Crises'!$B$1:$R$66,17,FALSE)&gt;S$3,0,IF(VLOOKUP($C45,'Regional Crises'!$B$1:$R$66,17,FALSE)&lt;S$4,5,(S$3-VLOOKUP($C45,'Regional Crises'!$B$1:$R$66,17,FALSE))/(S$3-S$4)*5)),1)))),(IF(VLOOKUP($E45,'Country Indicator Data'!$B$4:$N$300,13,FALSE)="x","x",ROUND(IF(VLOOKUP($E45,'Country Indicator Data'!$B$4:$N$300,13,FALSE)&gt;S$3,0,IF(VLOOKUP($E45,'Country Indicator Data'!$B$4:$N$300,13,FALSE)&lt;S$4,5,(S$3-VLOOKUP($E45,'Country Indicator Data'!$B$4:$N$300,13,FALSE))/(S$3-S$4)*5)),1))))</f>
        <v>1.9</v>
      </c>
      <c r="T45" s="163">
        <f>IF(LEN(E45)&gt;3,((IF(VLOOKUP($C45,'Regional Crises'!$B$1:$R$66,14,FALSE)="x","x",ROUND(IF(VLOOKUP($C45,'Regional Crises'!$B$1:$R$66,14,FALSE)&gt;T$3,0,IF(VLOOKUP($C45,'Regional Crises'!$B$1:$R$66,14,FALSE)&lt;T$4,5,(T$3-VLOOKUP($C45,'Regional Crises'!$B$1:$R$66,14,FALSE))/(T$3-T$4)*5)),1)))),(IF(VLOOKUP($E45,'Country Indicator Data'!$B$4:$N$300,10,FALSE)="x","x",ROUND(IF(VLOOKUP($E45,'Country Indicator Data'!$B$4:$N$300,10,FALSE)&gt;T$3,0,IF(VLOOKUP($E45,'Country Indicator Data'!$B$4:$N$300,10,FALSE)&lt;T$4,5,(T$3-VLOOKUP($E45,'Country Indicator Data'!$B$4:$N$300,10,FALSE))/(T$3-T$4)*5)),1))))</f>
        <v>1.5</v>
      </c>
      <c r="U45" s="163" t="str">
        <f>IF(LEN(E45)&gt;3,((IF(VLOOKUP($C45,'Regional Crises'!$B$1:$R$66,15,FALSE)="x","x",ROUND(IF(VLOOKUP($C45,'Regional Crises'!$B$1:$R$66,15,FALSE)&gt;U$3,0,IF(VLOOKUP($C45,'Regional Crises'!$B$1:$R$66,15,FALSE)&lt;U$4,5,(U$3-VLOOKUP($C45,'Regional Crises'!$B$1:$R$66,15,FALSE))/(U$3-U$4)*5)),1)))),(IF(VLOOKUP($E45,'Country Indicator Data'!$B$4:$N$300,11,FALSE)="x","x",ROUND(IF(VLOOKUP($E45,'Country Indicator Data'!$B$4:$N$300,11,FALSE)&gt;U$3,0,IF(VLOOKUP($E45,'Country Indicator Data'!$B$4:$N$300,11,FALSE)&lt;U$4,5,(U$3-VLOOKUP($E45,'Country Indicator Data'!$B$4:$N$300,11,FALSE))/(U$3-U$4)*5)),1))))</f>
        <v>x</v>
      </c>
      <c r="V45" s="163">
        <f>IF(LEN(E45)&gt;3,((IF(VLOOKUP($C45,'Regional Crises'!$B$1:$R$66,16,FALSE)="x","x",ROUND(IF(VLOOKUP($C45,'Regional Crises'!$B$1:$R$66,16,FALSE)&gt;V$3,0,IF(VLOOKUP($C45,'Regional Crises'!$B$1:$R$66,16,FALSE)&lt;V$4,5,(V$3-VLOOKUP($C45,'Regional Crises'!$B$1:$R$66,16,FALSE))/(V$3-V$4)*5)),1)))),(IF(VLOOKUP($E45,'Country Indicator Data'!$B$4:$N$300,12,FALSE)="x","x",ROUND(IF(VLOOKUP($E45,'Country Indicator Data'!$B$4:$N$300,12,FALSE)&gt;V$3,0,IF(VLOOKUP($E45,'Country Indicator Data'!$B$4:$N$300,12,FALSE)&lt;V$4,5,(V$3-VLOOKUP($E45,'Country Indicator Data'!$B$4:$N$300,12,FALSE))/(V$3-V$4)*5)),1))))</f>
        <v>0.4</v>
      </c>
      <c r="W45" s="163">
        <f t="shared" si="18"/>
        <v>1.3</v>
      </c>
      <c r="X45" s="163">
        <f t="shared" si="19"/>
        <v>1.6</v>
      </c>
      <c r="Y45" s="184">
        <f>IF('Core Indicators'!FC42="x","x",IF('Core Indicators'!FC42&gt;=5,5,IF('Core Indicators'!FC42&gt;=4,4,IF('Core Indicators'!FC42&gt;=3,3,IF('Core Indicators'!FC42&gt;=2,2,IF('Core Indicators'!FC42&gt;=1,1,0))))))</f>
        <v>3</v>
      </c>
      <c r="Z45" s="163">
        <f t="shared" si="20"/>
        <v>3</v>
      </c>
      <c r="AA45" s="184">
        <f>'Crisis Indicator Data'!Y42</f>
        <v>0</v>
      </c>
      <c r="AB45" s="184">
        <f>'Crisis Indicator Data'!Z42</f>
        <v>0</v>
      </c>
      <c r="AC45" s="184">
        <f>'Crisis Indicator Data'!AA42</f>
        <v>0</v>
      </c>
      <c r="AD45" s="184">
        <f>'Crisis Indicator Data'!AB42</f>
        <v>0</v>
      </c>
      <c r="AE45" s="184">
        <f t="shared" si="21"/>
        <v>0</v>
      </c>
      <c r="AF45" s="184">
        <f>'Crisis Indicator Data'!AC42</f>
        <v>0</v>
      </c>
      <c r="AG45" s="184">
        <f>'Crisis Indicator Data'!AD42</f>
        <v>0</v>
      </c>
      <c r="AH45" s="184">
        <f t="shared" si="22"/>
        <v>0</v>
      </c>
      <c r="AI45" s="184">
        <f>'Crisis Indicator Data'!AE42</f>
        <v>0</v>
      </c>
      <c r="AJ45" s="184">
        <f>'Crisis Indicator Data'!AF42</f>
        <v>0</v>
      </c>
      <c r="AK45" s="184">
        <f>'Crisis Indicator Data'!AG42</f>
        <v>1</v>
      </c>
      <c r="AL45" s="184">
        <f t="shared" si="23"/>
        <v>1</v>
      </c>
      <c r="AM45" s="163">
        <f t="shared" si="24"/>
        <v>0</v>
      </c>
      <c r="AN45" s="163">
        <f t="shared" si="25"/>
        <v>1.5</v>
      </c>
    </row>
    <row r="46" spans="1:40" ht="13.5" customHeight="1" x14ac:dyDescent="0.25">
      <c r="A46" s="169" t="str">
        <f>'Crisis Indicator Data'!A43</f>
        <v>Displacement from Russia-Ukraine conflict in Estonia</v>
      </c>
      <c r="B46" s="170" t="str">
        <f>'Crisis Indicator Data'!B43</f>
        <v>Conflict,Displacement</v>
      </c>
      <c r="C46" s="170" t="str">
        <f>'Crisis Indicator Data'!C43</f>
        <v>EST002</v>
      </c>
      <c r="D46" s="170" t="str">
        <f>'Crisis Indicator Data'!D43</f>
        <v>Estonia</v>
      </c>
      <c r="E46" s="171" t="str">
        <f>'Crisis Indicator Data'!E43</f>
        <v>EST</v>
      </c>
      <c r="F46" s="163">
        <f>IF(LEN(E46)&gt;3,(IF(VLOOKUP($C46,'Regional Crises'!$B$1:$R$66,7,FALSE)="x","x",ROUND(IF(VLOOKUP($C46,'Regional Crises'!$B$1:$R$66,7,FALSE)&gt;$F$3,5,IF(VLOOKUP($C46,'Regional Crises'!$B$1:$R$66,7,FALSE)&lt;F$4,0,($F$3-VLOOKUP($C46,'Regional Crises'!$B$1:$R$66,7,FALSE))/($F$3-$F$4)*5)),1))),IF(VLOOKUP($E46,'Country Indicator Data'!$B$4:$N$300,3,FALSE)="x","x",ROUND(IF(VLOOKUP($E46,'Country Indicator Data'!$B$4:$N$300,3,FALSE)&gt;$F$3,5,IF(VLOOKUP($E46,'Country Indicator Data'!$B$4:$N$300,3,FALSE)&lt;$F$4,0,($F$3-VLOOKUP($E46,'Country Indicator Data'!$B$4:$N$300,3,FALSE))/($F$3-$F$4)*5)),1)))</f>
        <v>0.4</v>
      </c>
      <c r="G46" s="163">
        <f>IF(LEN(E46)&gt;3,(IF(VLOOKUP($C46,'Regional Crises'!$B$1:$R$66,9,FALSE)="x","x",ROUND(IF(VLOOKUP($C46,'Regional Crises'!$B$1:$R$66,9,FALSE)&gt;G$3,5,IF(VLOOKUP($C46,'Regional Crises'!$B$1:$R$66,9,FALSE)&lt;G$4,0,(G$3-VLOOKUP($C46,'Regional Crises'!$B$1:$R$66,9,FALSE))/(G$3-G$4)*5)),1))),IF(VLOOKUP($E46,'Country Indicator Data'!$B$4:$N$300,5,FALSE)="x","x",ROUND(IF(VLOOKUP($E46,'Country Indicator Data'!$B$4:$N$300,5,FALSE)&gt;G$3,5,IF(VLOOKUP($E46,'Country Indicator Data'!$B$4:$N$300,5,FALSE)&lt;G$4,0,(G$3-VLOOKUP($E46,'Country Indicator Data'!$B$4:$N$300,5,FALSE))/(G$3-G$4)*5)),1)))</f>
        <v>0.1</v>
      </c>
      <c r="H46" s="163">
        <f t="shared" si="13"/>
        <v>0.25</v>
      </c>
      <c r="I46" s="163">
        <f>IF(LEN(E46)&gt;3,(IF(VLOOKUP($C46,'Regional Crises'!$B$1:$R$66,6,FALSE)="x","x",ROUND(IF(VLOOKUP($C46,'Regional Crises'!$B$1:$R$66,6,FALSE)&gt;I$3,5,IF(VLOOKUP($C46,'Regional Crises'!$B$1:$R$66,6,FALSE)&lt;I$4,0,5-(I$3-VLOOKUP($C46,'Regional Crises'!$B$1:$R$66,6,FALSE))/(I$3-I$4)*5)),1))),IF(VLOOKUP($E46,'Country Indicator Data'!$B$4:$N$300,2,FALSE)="x","x",ROUND(IF(VLOOKUP($E46,'Country Indicator Data'!$B$4:$N$300,2,FALSE)&gt;I$3,5,IF(VLOOKUP($E46,'Country Indicator Data'!$B$4:$N$300,2,FALSE)&lt;I$4,0,5-(I$3-VLOOKUP($E46,'Country Indicator Data'!$B$4:$N$300,2,FALSE))/(I$3-I$4)*5)),1)))</f>
        <v>2.4</v>
      </c>
      <c r="J46" s="163">
        <f>IF(LEN(E46)&gt;3,(IF(VLOOKUP($C46,'Regional Crises'!$B$1:$R$66,8,FALSE)="x","x",ROUND(IF(VLOOKUP($C46,'Regional Crises'!$B$1:$R$66,8,FALSE)&gt;J$3,5,IF(VLOOKUP($C46,'Regional Crises'!$B$1:$R$66,8,FALSE)&lt;J$4,0,5-(J$3-VLOOKUP($C46,'Regional Crises'!$B$1:$R$66,8,FALSE))/(J$3-J$4)*5)),1))),IF(VLOOKUP($E46,'Country Indicator Data'!$B$4:$N$300,4,FALSE)="x","x",ROUND(IF(VLOOKUP($E46,'Country Indicator Data'!$B$4:$N$300,4,FALSE)&gt;J$3,5,IF(VLOOKUP($E46,'Country Indicator Data'!$B$4:$N$300,4,FALSE)&lt;J$4,0,5-(J$3-VLOOKUP($E46,'Country Indicator Data'!$B$4:$N$300,4,FALSE))/(J$3-J$4)*5)),1)))</f>
        <v>2.9</v>
      </c>
      <c r="K46" s="163">
        <f t="shared" si="14"/>
        <v>2.65</v>
      </c>
      <c r="L46" s="163">
        <f>IF(LEN(E46)&gt;3,(IF(VLOOKUP($C46,'Regional Crises'!$B$1:$R$66,10,FALSE)="x","x",ROUND(IF(VLOOKUP($C46,'Regional Crises'!$B$1:$R$66,10,FALSE)&gt;L$3,5,IF(VLOOKUP($C46,'Regional Crises'!$B$1:$R$66,10,FALSE)&lt;L$4,0,5-(L$3-VLOOKUP($C46,'Regional Crises'!$B$1:$R$66,10,FALSE))/(L$3-L$4)*5)),1))),IF(VLOOKUP($E46,'Country Indicator Data'!$B$4:$N$300,6,FALSE)="x","x",ROUND(IF(VLOOKUP($E46,'Country Indicator Data'!$B$4:$N$300,6,FALSE)&gt;L$3,5,IF(VLOOKUP($E46,'Country Indicator Data'!$B$4:$N$300,6,FALSE)&lt;L$4,0,5-(L$3-VLOOKUP($E46,'Country Indicator Data'!$B$4:$N$300,6,FALSE))/(L$3-L$4)*5)),1)))</f>
        <v>0.6</v>
      </c>
      <c r="M46" s="163">
        <f>IF(LEN(E46)&gt;3,(IF(VLOOKUP($C46,'Regional Crises'!$B$1:$R$66,11,FALSE)="x","x",ROUND(IF(VLOOKUP($C46,'Regional Crises'!$B$1:$R$66,11,FALSE)&gt;M$3,5,IF(VLOOKUP($C46,'Regional Crises'!$B$1:$R$66,11,FALSE)&lt;M$4,0,5-(M$3-VLOOKUP($C46,'Regional Crises'!$B$1:$R$66,11,FALSE))/(M$3-M$4)*5)),1))),IF(VLOOKUP($E46,'Country Indicator Data'!$B$4:$N$300,7,FALSE)="x","x",ROUND(IF(VLOOKUP($E46,'Country Indicator Data'!$B$4:$N$300,7,FALSE)&gt;M$3,5,IF(VLOOKUP($E46,'Country Indicator Data'!$B$4:$N$300,7,FALSE)&lt;M$4,0,5-(M$3-VLOOKUP($E46,'Country Indicator Data'!$B$4:$N$300,7,FALSE))/(M$3-M$4)*5)),1)))</f>
        <v>0.7</v>
      </c>
      <c r="N46" s="163">
        <f t="shared" si="15"/>
        <v>0.64999999999999991</v>
      </c>
      <c r="O46" s="163">
        <f t="shared" si="16"/>
        <v>1.1833333333333333</v>
      </c>
      <c r="P46" s="163">
        <f>IF(LEN(E46)&gt;3,VLOOKUP(C46,'Regional Crises'!$B$1:$R$69,12,FALSE),VLOOKUP(E46,'Country Indicator Data'!$B$4:$I$300,8,FALSE))</f>
        <v>0</v>
      </c>
      <c r="Q46" s="163">
        <f>IF(LEN(E46)&gt;3,((IF(VLOOKUP($C46,'Regional Crises'!$B$1:$R$66,13,FALSE)="x","x",ROUND(IF(VLOOKUP($C46,'Regional Crises'!$B$1:$R$66,13,FALSE)&gt;Q$3,5,IF(VLOOKUP($C46,'Regional Crises'!$B$1:$R$66,13,FALSE)&lt;Q$4,0,5-(LOG(Q$3)-LOG(VLOOKUP($C46,'Regional Crises'!$B$1:$R$66,13,FALSE)))/(LOG(Q$3)-LOG(Q$4))*5)),1)))),(IF(VLOOKUP($E46,'Country Indicator Data'!$B$4:$N$300,9,FALSE)="x","x",ROUND(IF(VLOOKUP($E46,'Country Indicator Data'!$B$4:$N$300,9,FALSE)&gt;Q$3,5,IF(VLOOKUP($E46,'Country Indicator Data'!$B$4:$N$300,9,FALSE)&lt;Q$4,0,5-(LOG(Q$3)-LOG(VLOOKUP($E46,'Country Indicator Data'!$B$4:$N$300,9,FALSE)))/(LOG(Q$3)-LOG(Q$4))*5)),1))))</f>
        <v>0</v>
      </c>
      <c r="R46" s="163">
        <f t="shared" si="17"/>
        <v>0</v>
      </c>
      <c r="S46" s="163">
        <f>IF(LEN(E46)&gt;3,((IF(VLOOKUP($C46,'Regional Crises'!$B$1:$R$66,17,FALSE)="x","x",ROUND(IF(VLOOKUP($C46,'Regional Crises'!$B$1:$R$66,17,FALSE)&gt;S$3,0,IF(VLOOKUP($C46,'Regional Crises'!$B$1:$R$66,17,FALSE)&lt;S$4,5,(S$3-VLOOKUP($C46,'Regional Crises'!$B$1:$R$66,17,FALSE))/(S$3-S$4)*5)),1)))),(IF(VLOOKUP($E46,'Country Indicator Data'!$B$4:$N$300,13,FALSE)="x","x",ROUND(IF(VLOOKUP($E46,'Country Indicator Data'!$B$4:$N$300,13,FALSE)&gt;S$3,0,IF(VLOOKUP($E46,'Country Indicator Data'!$B$4:$N$300,13,FALSE)&lt;S$4,5,(S$3-VLOOKUP($E46,'Country Indicator Data'!$B$4:$N$300,13,FALSE))/(S$3-S$4)*5)),1))))</f>
        <v>1.3</v>
      </c>
      <c r="T46" s="163">
        <f>IF(LEN(E46)&gt;3,((IF(VLOOKUP($C46,'Regional Crises'!$B$1:$R$66,14,FALSE)="x","x",ROUND(IF(VLOOKUP($C46,'Regional Crises'!$B$1:$R$66,14,FALSE)&gt;T$3,0,IF(VLOOKUP($C46,'Regional Crises'!$B$1:$R$66,14,FALSE)&lt;T$4,5,(T$3-VLOOKUP($C46,'Regional Crises'!$B$1:$R$66,14,FALSE))/(T$3-T$4)*5)),1)))),(IF(VLOOKUP($E46,'Country Indicator Data'!$B$4:$N$300,10,FALSE)="x","x",ROUND(IF(VLOOKUP($E46,'Country Indicator Data'!$B$4:$N$300,10,FALSE)&gt;T$3,0,IF(VLOOKUP($E46,'Country Indicator Data'!$B$4:$N$300,10,FALSE)&lt;T$4,5,(T$3-VLOOKUP($E46,'Country Indicator Data'!$B$4:$N$300,10,FALSE))/(T$3-T$4)*5)),1))))</f>
        <v>1.2</v>
      </c>
      <c r="U46" s="163">
        <f>IF(LEN(E46)&gt;3,((IF(VLOOKUP($C46,'Regional Crises'!$B$1:$R$66,15,FALSE)="x","x",ROUND(IF(VLOOKUP($C46,'Regional Crises'!$B$1:$R$66,15,FALSE)&gt;U$3,0,IF(VLOOKUP($C46,'Regional Crises'!$B$1:$R$66,15,FALSE)&lt;U$4,5,(U$3-VLOOKUP($C46,'Regional Crises'!$B$1:$R$66,15,FALSE))/(U$3-U$4)*5)),1)))),(IF(VLOOKUP($E46,'Country Indicator Data'!$B$4:$N$300,11,FALSE)="x","x",ROUND(IF(VLOOKUP($E46,'Country Indicator Data'!$B$4:$N$300,11,FALSE)&gt;U$3,0,IF(VLOOKUP($E46,'Country Indicator Data'!$B$4:$N$300,11,FALSE)&lt;U$4,5,(U$3-VLOOKUP($E46,'Country Indicator Data'!$B$4:$N$300,11,FALSE))/(U$3-U$4)*5)),1))))</f>
        <v>0</v>
      </c>
      <c r="V46" s="163">
        <f>IF(LEN(E46)&gt;3,((IF(VLOOKUP($C46,'Regional Crises'!$B$1:$R$66,16,FALSE)="x","x",ROUND(IF(VLOOKUP($C46,'Regional Crises'!$B$1:$R$66,16,FALSE)&gt;V$3,0,IF(VLOOKUP($C46,'Regional Crises'!$B$1:$R$66,16,FALSE)&lt;V$4,5,(V$3-VLOOKUP($C46,'Regional Crises'!$B$1:$R$66,16,FALSE))/(V$3-V$4)*5)),1)))),(IF(VLOOKUP($E46,'Country Indicator Data'!$B$4:$N$300,12,FALSE)="x","x",ROUND(IF(VLOOKUP($E46,'Country Indicator Data'!$B$4:$N$300,12,FALSE)&gt;V$3,0,IF(VLOOKUP($E46,'Country Indicator Data'!$B$4:$N$300,12,FALSE)&lt;V$4,5,(V$3-VLOOKUP($E46,'Country Indicator Data'!$B$4:$N$300,12,FALSE))/(V$3-V$4)*5)),1))))</f>
        <v>0.3</v>
      </c>
      <c r="W46" s="163">
        <f t="shared" si="18"/>
        <v>0.7</v>
      </c>
      <c r="X46" s="163">
        <f t="shared" si="19"/>
        <v>0.6</v>
      </c>
      <c r="Y46" s="184">
        <f>IF('Core Indicators'!FC43="x","x",IF('Core Indicators'!FC43&gt;=5,5,IF('Core Indicators'!FC43&gt;=4,4,IF('Core Indicators'!FC43&gt;=3,3,IF('Core Indicators'!FC43&gt;=2,2,IF('Core Indicators'!FC43&gt;=1,1,0))))))</f>
        <v>2</v>
      </c>
      <c r="Z46" s="163">
        <f t="shared" si="20"/>
        <v>2</v>
      </c>
      <c r="AA46" s="184">
        <f>'Crisis Indicator Data'!Y43</f>
        <v>0</v>
      </c>
      <c r="AB46" s="184">
        <f>'Crisis Indicator Data'!Z43</f>
        <v>0</v>
      </c>
      <c r="AC46" s="184">
        <f>'Crisis Indicator Data'!AA43</f>
        <v>0</v>
      </c>
      <c r="AD46" s="184">
        <f>'Crisis Indicator Data'!AB43</f>
        <v>0</v>
      </c>
      <c r="AE46" s="184">
        <f t="shared" si="21"/>
        <v>0</v>
      </c>
      <c r="AF46" s="184">
        <f>'Crisis Indicator Data'!AC43</f>
        <v>0</v>
      </c>
      <c r="AG46" s="184">
        <f>'Crisis Indicator Data'!AD43</f>
        <v>0</v>
      </c>
      <c r="AH46" s="184">
        <f t="shared" si="22"/>
        <v>0</v>
      </c>
      <c r="AI46" s="184">
        <f>'Crisis Indicator Data'!AE43</f>
        <v>0</v>
      </c>
      <c r="AJ46" s="184">
        <f>'Crisis Indicator Data'!AF43</f>
        <v>0</v>
      </c>
      <c r="AK46" s="184">
        <f>'Crisis Indicator Data'!AG43</f>
        <v>0</v>
      </c>
      <c r="AL46" s="184">
        <f t="shared" si="23"/>
        <v>0</v>
      </c>
      <c r="AM46" s="163">
        <f t="shared" si="24"/>
        <v>0</v>
      </c>
      <c r="AN46" s="163">
        <f t="shared" si="25"/>
        <v>1</v>
      </c>
    </row>
    <row r="47" spans="1:40" ht="13.5" customHeight="1" x14ac:dyDescent="0.25">
      <c r="A47" s="169" t="str">
        <f>'Crisis Indicator Data'!A44</f>
        <v>Complex crisis in Ethiopia</v>
      </c>
      <c r="B47" s="170" t="str">
        <f>'Crisis Indicator Data'!B44</f>
        <v>Displacement,Floods,Conflict</v>
      </c>
      <c r="C47" s="170" t="str">
        <f>'Crisis Indicator Data'!C44</f>
        <v>ETH001</v>
      </c>
      <c r="D47" s="170" t="str">
        <f>'Crisis Indicator Data'!D44</f>
        <v>Ethiopia</v>
      </c>
      <c r="E47" s="171" t="str">
        <f>'Crisis Indicator Data'!E44</f>
        <v>ETH</v>
      </c>
      <c r="F47" s="163">
        <f>IF(LEN(E47)&gt;3,(IF(VLOOKUP($C47,'Regional Crises'!$B$1:$R$66,7,FALSE)="x","x",ROUND(IF(VLOOKUP($C47,'Regional Crises'!$B$1:$R$66,7,FALSE)&gt;$F$3,5,IF(VLOOKUP($C47,'Regional Crises'!$B$1:$R$66,7,FALSE)&lt;F$4,0,($F$3-VLOOKUP($C47,'Regional Crises'!$B$1:$R$66,7,FALSE))/($F$3-$F$4)*5)),1))),IF(VLOOKUP($E47,'Country Indicator Data'!$B$4:$N$300,3,FALSE)="x","x",ROUND(IF(VLOOKUP($E47,'Country Indicator Data'!$B$4:$N$300,3,FALSE)&gt;$F$3,5,IF(VLOOKUP($E47,'Country Indicator Data'!$B$4:$N$300,3,FALSE)&lt;$F$4,0,($F$3-VLOOKUP($E47,'Country Indicator Data'!$B$4:$N$300,3,FALSE))/($F$3-$F$4)*5)),1)))</f>
        <v>3.9</v>
      </c>
      <c r="G47" s="163">
        <f>IF(LEN(E47)&gt;3,(IF(VLOOKUP($C47,'Regional Crises'!$B$1:$R$66,9,FALSE)="x","x",ROUND(IF(VLOOKUP($C47,'Regional Crises'!$B$1:$R$66,9,FALSE)&gt;G$3,5,IF(VLOOKUP($C47,'Regional Crises'!$B$1:$R$66,9,FALSE)&lt;G$4,0,(G$3-VLOOKUP($C47,'Regional Crises'!$B$1:$R$66,9,FALSE))/(G$3-G$4)*5)),1))),IF(VLOOKUP($E47,'Country Indicator Data'!$B$4:$N$300,5,FALSE)="x","x",ROUND(IF(VLOOKUP($E47,'Country Indicator Data'!$B$4:$N$300,5,FALSE)&gt;G$3,5,IF(VLOOKUP($E47,'Country Indicator Data'!$B$4:$N$300,5,FALSE)&lt;G$4,0,(G$3-VLOOKUP($E47,'Country Indicator Data'!$B$4:$N$300,5,FALSE))/(G$3-G$4)*5)),1)))</f>
        <v>3</v>
      </c>
      <c r="H47" s="163">
        <f t="shared" si="13"/>
        <v>3.45</v>
      </c>
      <c r="I47" s="163">
        <f>IF(LEN(E47)&gt;3,(IF(VLOOKUP($C47,'Regional Crises'!$B$1:$R$66,6,FALSE)="x","x",ROUND(IF(VLOOKUP($C47,'Regional Crises'!$B$1:$R$66,6,FALSE)&gt;I$3,5,IF(VLOOKUP($C47,'Regional Crises'!$B$1:$R$66,6,FALSE)&lt;I$4,0,5-(I$3-VLOOKUP($C47,'Regional Crises'!$B$1:$R$66,6,FALSE))/(I$3-I$4)*5)),1))),IF(VLOOKUP($E47,'Country Indicator Data'!$B$4:$N$300,2,FALSE)="x","x",ROUND(IF(VLOOKUP($E47,'Country Indicator Data'!$B$4:$N$300,2,FALSE)&gt;I$3,5,IF(VLOOKUP($E47,'Country Indicator Data'!$B$4:$N$300,2,FALSE)&lt;I$4,0,5-(I$3-VLOOKUP($E47,'Country Indicator Data'!$B$4:$N$300,2,FALSE))/(I$3-I$4)*5)),1)))</f>
        <v>3.8</v>
      </c>
      <c r="J47" s="163">
        <f>IF(LEN(E47)&gt;3,(IF(VLOOKUP($C47,'Regional Crises'!$B$1:$R$66,8,FALSE)="x","x",ROUND(IF(VLOOKUP($C47,'Regional Crises'!$B$1:$R$66,8,FALSE)&gt;J$3,5,IF(VLOOKUP($C47,'Regional Crises'!$B$1:$R$66,8,FALSE)&lt;J$4,0,5-(J$3-VLOOKUP($C47,'Regional Crises'!$B$1:$R$66,8,FALSE))/(J$3-J$4)*5)),1))),IF(VLOOKUP($E47,'Country Indicator Data'!$B$4:$N$300,4,FALSE)="x","x",ROUND(IF(VLOOKUP($E47,'Country Indicator Data'!$B$4:$N$300,4,FALSE)&gt;J$3,5,IF(VLOOKUP($E47,'Country Indicator Data'!$B$4:$N$300,4,FALSE)&lt;J$4,0,5-(J$3-VLOOKUP($E47,'Country Indicator Data'!$B$4:$N$300,4,FALSE))/(J$3-J$4)*5)),1)))</f>
        <v>2.7</v>
      </c>
      <c r="K47" s="163">
        <f t="shared" si="14"/>
        <v>3.25</v>
      </c>
      <c r="L47" s="163">
        <f>IF(LEN(E47)&gt;3,(IF(VLOOKUP($C47,'Regional Crises'!$B$1:$R$66,10,FALSE)="x","x",ROUND(IF(VLOOKUP($C47,'Regional Crises'!$B$1:$R$66,10,FALSE)&gt;L$3,5,IF(VLOOKUP($C47,'Regional Crises'!$B$1:$R$66,10,FALSE)&lt;L$4,0,5-(L$3-VLOOKUP($C47,'Regional Crises'!$B$1:$R$66,10,FALSE))/(L$3-L$4)*5)),1))),IF(VLOOKUP($E47,'Country Indicator Data'!$B$4:$N$300,6,FALSE)="x","x",ROUND(IF(VLOOKUP($E47,'Country Indicator Data'!$B$4:$N$300,6,FALSE)&gt;L$3,5,IF(VLOOKUP($E47,'Country Indicator Data'!$B$4:$N$300,6,FALSE)&lt;L$4,0,5-(L$3-VLOOKUP($E47,'Country Indicator Data'!$B$4:$N$300,6,FALSE))/(L$3-L$4)*5)),1)))</f>
        <v>3.4</v>
      </c>
      <c r="M47" s="163">
        <f>IF(LEN(E47)&gt;3,(IF(VLOOKUP($C47,'Regional Crises'!$B$1:$R$66,11,FALSE)="x","x",ROUND(IF(VLOOKUP($C47,'Regional Crises'!$B$1:$R$66,11,FALSE)&gt;M$3,5,IF(VLOOKUP($C47,'Regional Crises'!$B$1:$R$66,11,FALSE)&lt;M$4,0,5-(M$3-VLOOKUP($C47,'Regional Crises'!$B$1:$R$66,11,FALSE))/(M$3-M$4)*5)),1))),IF(VLOOKUP($E47,'Country Indicator Data'!$B$4:$N$300,7,FALSE)="x","x",ROUND(IF(VLOOKUP($E47,'Country Indicator Data'!$B$4:$N$300,7,FALSE)&gt;M$3,5,IF(VLOOKUP($E47,'Country Indicator Data'!$B$4:$N$300,7,FALSE)&lt;M$4,0,5-(M$3-VLOOKUP($E47,'Country Indicator Data'!$B$4:$N$300,7,FALSE))/(M$3-M$4)*5)),1)))</f>
        <v>1.3</v>
      </c>
      <c r="N47" s="163">
        <f t="shared" si="15"/>
        <v>2.35</v>
      </c>
      <c r="O47" s="163">
        <f t="shared" si="16"/>
        <v>3.0166666666666671</v>
      </c>
      <c r="P47" s="163">
        <f>IF(LEN(E47)&gt;3,VLOOKUP(C47,'Regional Crises'!$B$1:$R$69,12,FALSE),VLOOKUP(E47,'Country Indicator Data'!$B$4:$I$300,8,FALSE))</f>
        <v>5</v>
      </c>
      <c r="Q47" s="163">
        <f>IF(LEN(E47)&gt;3,((IF(VLOOKUP($C47,'Regional Crises'!$B$1:$R$66,13,FALSE)="x","x",ROUND(IF(VLOOKUP($C47,'Regional Crises'!$B$1:$R$66,13,FALSE)&gt;Q$3,5,IF(VLOOKUP($C47,'Regional Crises'!$B$1:$R$66,13,FALSE)&lt;Q$4,0,5-(LOG(Q$3)-LOG(VLOOKUP($C47,'Regional Crises'!$B$1:$R$66,13,FALSE)))/(LOG(Q$3)-LOG(Q$4))*5)),1)))),(IF(VLOOKUP($E47,'Country Indicator Data'!$B$4:$N$300,9,FALSE)="x","x",ROUND(IF(VLOOKUP($E47,'Country Indicator Data'!$B$4:$N$300,9,FALSE)&gt;Q$3,5,IF(VLOOKUP($E47,'Country Indicator Data'!$B$4:$N$300,9,FALSE)&lt;Q$4,0,5-(LOG(Q$3)-LOG(VLOOKUP($E47,'Country Indicator Data'!$B$4:$N$300,9,FALSE)))/(LOG(Q$3)-LOG(Q$4))*5)),1))))</f>
        <v>5</v>
      </c>
      <c r="R47" s="163">
        <f t="shared" si="17"/>
        <v>5</v>
      </c>
      <c r="S47" s="163">
        <f>IF(LEN(E47)&gt;3,((IF(VLOOKUP($C47,'Regional Crises'!$B$1:$R$66,17,FALSE)="x","x",ROUND(IF(VLOOKUP($C47,'Regional Crises'!$B$1:$R$66,17,FALSE)&gt;S$3,0,IF(VLOOKUP($C47,'Regional Crises'!$B$1:$R$66,17,FALSE)&lt;S$4,5,(S$3-VLOOKUP($C47,'Regional Crises'!$B$1:$R$66,17,FALSE))/(S$3-S$4)*5)),1)))),(IF(VLOOKUP($E47,'Country Indicator Data'!$B$4:$N$300,13,FALSE)="x","x",ROUND(IF(VLOOKUP($E47,'Country Indicator Data'!$B$4:$N$300,13,FALSE)&gt;S$3,0,IF(VLOOKUP($E47,'Country Indicator Data'!$B$4:$N$300,13,FALSE)&lt;S$4,5,(S$3-VLOOKUP($E47,'Country Indicator Data'!$B$4:$N$300,13,FALSE))/(S$3-S$4)*5)),1))))</f>
        <v>3.2</v>
      </c>
      <c r="T47" s="163">
        <f>IF(LEN(E47)&gt;3,((IF(VLOOKUP($C47,'Regional Crises'!$B$1:$R$66,14,FALSE)="x","x",ROUND(IF(VLOOKUP($C47,'Regional Crises'!$B$1:$R$66,14,FALSE)&gt;T$3,0,IF(VLOOKUP($C47,'Regional Crises'!$B$1:$R$66,14,FALSE)&lt;T$4,5,(T$3-VLOOKUP($C47,'Regional Crises'!$B$1:$R$66,14,FALSE))/(T$3-T$4)*5)),1)))),(IF(VLOOKUP($E47,'Country Indicator Data'!$B$4:$N$300,10,FALSE)="x","x",ROUND(IF(VLOOKUP($E47,'Country Indicator Data'!$B$4:$N$300,10,FALSE)&gt;T$3,0,IF(VLOOKUP($E47,'Country Indicator Data'!$B$4:$N$300,10,FALSE)&lt;T$4,5,(T$3-VLOOKUP($E47,'Country Indicator Data'!$B$4:$N$300,10,FALSE))/(T$3-T$4)*5)),1))))</f>
        <v>3</v>
      </c>
      <c r="U47" s="163">
        <f>IF(LEN(E47)&gt;3,((IF(VLOOKUP($C47,'Regional Crises'!$B$1:$R$66,15,FALSE)="x","x",ROUND(IF(VLOOKUP($C47,'Regional Crises'!$B$1:$R$66,15,FALSE)&gt;U$3,0,IF(VLOOKUP($C47,'Regional Crises'!$B$1:$R$66,15,FALSE)&lt;U$4,5,(U$3-VLOOKUP($C47,'Regional Crises'!$B$1:$R$66,15,FALSE))/(U$3-U$4)*5)),1)))),(IF(VLOOKUP($E47,'Country Indicator Data'!$B$4:$N$300,11,FALSE)="x","x",ROUND(IF(VLOOKUP($E47,'Country Indicator Data'!$B$4:$N$300,11,FALSE)&gt;U$3,0,IF(VLOOKUP($E47,'Country Indicator Data'!$B$4:$N$300,11,FALSE)&lt;U$4,5,(U$3-VLOOKUP($E47,'Country Indicator Data'!$B$4:$N$300,11,FALSE))/(U$3-U$4)*5)),1))))</f>
        <v>3.4</v>
      </c>
      <c r="V47" s="163">
        <f>IF(LEN(E47)&gt;3,((IF(VLOOKUP($C47,'Regional Crises'!$B$1:$R$66,16,FALSE)="x","x",ROUND(IF(VLOOKUP($C47,'Regional Crises'!$B$1:$R$66,16,FALSE)&gt;V$3,0,IF(VLOOKUP($C47,'Regional Crises'!$B$1:$R$66,16,FALSE)&lt;V$4,5,(V$3-VLOOKUP($C47,'Regional Crises'!$B$1:$R$66,16,FALSE))/(V$3-V$4)*5)),1)))),(IF(VLOOKUP($E47,'Country Indicator Data'!$B$4:$N$300,12,FALSE)="x","x",ROUND(IF(VLOOKUP($E47,'Country Indicator Data'!$B$4:$N$300,12,FALSE)&gt;V$3,0,IF(VLOOKUP($E47,'Country Indicator Data'!$B$4:$N$300,12,FALSE)&lt;V$4,5,(V$3-VLOOKUP($E47,'Country Indicator Data'!$B$4:$N$300,12,FALSE))/(V$3-V$4)*5)),1))))</f>
        <v>3.8</v>
      </c>
      <c r="W47" s="163">
        <f t="shared" si="18"/>
        <v>3.4</v>
      </c>
      <c r="X47" s="163">
        <f t="shared" si="19"/>
        <v>3.8</v>
      </c>
      <c r="Y47" s="184">
        <f>IF('Core Indicators'!FC44="x","x",IF('Core Indicators'!FC44&gt;=5,5,IF('Core Indicators'!FC44&gt;=4,4,IF('Core Indicators'!FC44&gt;=3,3,IF('Core Indicators'!FC44&gt;=2,2,IF('Core Indicators'!FC44&gt;=1,1,0))))))</f>
        <v>4</v>
      </c>
      <c r="Z47" s="163">
        <f t="shared" si="20"/>
        <v>4</v>
      </c>
      <c r="AA47" s="184">
        <f>'Crisis Indicator Data'!Y44</f>
        <v>2</v>
      </c>
      <c r="AB47" s="184">
        <f>'Crisis Indicator Data'!Z44</f>
        <v>3</v>
      </c>
      <c r="AC47" s="184">
        <f>'Crisis Indicator Data'!AA44</f>
        <v>3</v>
      </c>
      <c r="AD47" s="184">
        <f>'Crisis Indicator Data'!AB44</f>
        <v>2</v>
      </c>
      <c r="AE47" s="184">
        <f t="shared" si="21"/>
        <v>5</v>
      </c>
      <c r="AF47" s="184">
        <f>'Crisis Indicator Data'!AC44</f>
        <v>2</v>
      </c>
      <c r="AG47" s="184">
        <f>'Crisis Indicator Data'!AD44</f>
        <v>3</v>
      </c>
      <c r="AH47" s="184">
        <f t="shared" si="22"/>
        <v>5</v>
      </c>
      <c r="AI47" s="184">
        <f>'Crisis Indicator Data'!AE44</f>
        <v>3</v>
      </c>
      <c r="AJ47" s="184">
        <f>'Crisis Indicator Data'!AF44</f>
        <v>3</v>
      </c>
      <c r="AK47" s="184">
        <f>'Crisis Indicator Data'!AG44</f>
        <v>3</v>
      </c>
      <c r="AL47" s="184">
        <f t="shared" si="23"/>
        <v>5</v>
      </c>
      <c r="AM47" s="163">
        <f t="shared" si="24"/>
        <v>5</v>
      </c>
      <c r="AN47" s="163">
        <f t="shared" si="25"/>
        <v>4.5</v>
      </c>
    </row>
    <row r="48" spans="1:40" ht="13.5" customHeight="1" x14ac:dyDescent="0.25">
      <c r="A48" s="169" t="str">
        <f>'Crisis Indicator Data'!A45</f>
        <v>International Displacement</v>
      </c>
      <c r="B48" s="170" t="str">
        <f>'Crisis Indicator Data'!B45</f>
        <v>Displacement</v>
      </c>
      <c r="C48" s="170" t="str">
        <f>'Crisis Indicator Data'!C45</f>
        <v>ETH003</v>
      </c>
      <c r="D48" s="170" t="str">
        <f>'Crisis Indicator Data'!D45</f>
        <v>Ethiopia</v>
      </c>
      <c r="E48" s="171" t="str">
        <f>'Crisis Indicator Data'!E45</f>
        <v>ETH</v>
      </c>
      <c r="F48" s="163">
        <f>IF(LEN(E48)&gt;3,(IF(VLOOKUP($C48,'Regional Crises'!$B$1:$R$66,7,FALSE)="x","x",ROUND(IF(VLOOKUP($C48,'Regional Crises'!$B$1:$R$66,7,FALSE)&gt;$F$3,5,IF(VLOOKUP($C48,'Regional Crises'!$B$1:$R$66,7,FALSE)&lt;F$4,0,($F$3-VLOOKUP($C48,'Regional Crises'!$B$1:$R$66,7,FALSE))/($F$3-$F$4)*5)),1))),IF(VLOOKUP($E48,'Country Indicator Data'!$B$4:$N$300,3,FALSE)="x","x",ROUND(IF(VLOOKUP($E48,'Country Indicator Data'!$B$4:$N$300,3,FALSE)&gt;$F$3,5,IF(VLOOKUP($E48,'Country Indicator Data'!$B$4:$N$300,3,FALSE)&lt;$F$4,0,($F$3-VLOOKUP($E48,'Country Indicator Data'!$B$4:$N$300,3,FALSE))/($F$3-$F$4)*5)),1)))</f>
        <v>3.9</v>
      </c>
      <c r="G48" s="163">
        <f>IF(LEN(E48)&gt;3,(IF(VLOOKUP($C48,'Regional Crises'!$B$1:$R$66,9,FALSE)="x","x",ROUND(IF(VLOOKUP($C48,'Regional Crises'!$B$1:$R$66,9,FALSE)&gt;G$3,5,IF(VLOOKUP($C48,'Regional Crises'!$B$1:$R$66,9,FALSE)&lt;G$4,0,(G$3-VLOOKUP($C48,'Regional Crises'!$B$1:$R$66,9,FALSE))/(G$3-G$4)*5)),1))),IF(VLOOKUP($E48,'Country Indicator Data'!$B$4:$N$300,5,FALSE)="x","x",ROUND(IF(VLOOKUP($E48,'Country Indicator Data'!$B$4:$N$300,5,FALSE)&gt;G$3,5,IF(VLOOKUP($E48,'Country Indicator Data'!$B$4:$N$300,5,FALSE)&lt;G$4,0,(G$3-VLOOKUP($E48,'Country Indicator Data'!$B$4:$N$300,5,FALSE))/(G$3-G$4)*5)),1)))</f>
        <v>3</v>
      </c>
      <c r="H48" s="163">
        <f t="shared" si="13"/>
        <v>3.45</v>
      </c>
      <c r="I48" s="163">
        <f>IF(LEN(E48)&gt;3,(IF(VLOOKUP($C48,'Regional Crises'!$B$1:$R$66,6,FALSE)="x","x",ROUND(IF(VLOOKUP($C48,'Regional Crises'!$B$1:$R$66,6,FALSE)&gt;I$3,5,IF(VLOOKUP($C48,'Regional Crises'!$B$1:$R$66,6,FALSE)&lt;I$4,0,5-(I$3-VLOOKUP($C48,'Regional Crises'!$B$1:$R$66,6,FALSE))/(I$3-I$4)*5)),1))),IF(VLOOKUP($E48,'Country Indicator Data'!$B$4:$N$300,2,FALSE)="x","x",ROUND(IF(VLOOKUP($E48,'Country Indicator Data'!$B$4:$N$300,2,FALSE)&gt;I$3,5,IF(VLOOKUP($E48,'Country Indicator Data'!$B$4:$N$300,2,FALSE)&lt;I$4,0,5-(I$3-VLOOKUP($E48,'Country Indicator Data'!$B$4:$N$300,2,FALSE))/(I$3-I$4)*5)),1)))</f>
        <v>3.8</v>
      </c>
      <c r="J48" s="163">
        <f>IF(LEN(E48)&gt;3,(IF(VLOOKUP($C48,'Regional Crises'!$B$1:$R$66,8,FALSE)="x","x",ROUND(IF(VLOOKUP($C48,'Regional Crises'!$B$1:$R$66,8,FALSE)&gt;J$3,5,IF(VLOOKUP($C48,'Regional Crises'!$B$1:$R$66,8,FALSE)&lt;J$4,0,5-(J$3-VLOOKUP($C48,'Regional Crises'!$B$1:$R$66,8,FALSE))/(J$3-J$4)*5)),1))),IF(VLOOKUP($E48,'Country Indicator Data'!$B$4:$N$300,4,FALSE)="x","x",ROUND(IF(VLOOKUP($E48,'Country Indicator Data'!$B$4:$N$300,4,FALSE)&gt;J$3,5,IF(VLOOKUP($E48,'Country Indicator Data'!$B$4:$N$300,4,FALSE)&lt;J$4,0,5-(J$3-VLOOKUP($E48,'Country Indicator Data'!$B$4:$N$300,4,FALSE))/(J$3-J$4)*5)),1)))</f>
        <v>2.7</v>
      </c>
      <c r="K48" s="163">
        <f t="shared" si="14"/>
        <v>3.25</v>
      </c>
      <c r="L48" s="163">
        <f>IF(LEN(E48)&gt;3,(IF(VLOOKUP($C48,'Regional Crises'!$B$1:$R$66,10,FALSE)="x","x",ROUND(IF(VLOOKUP($C48,'Regional Crises'!$B$1:$R$66,10,FALSE)&gt;L$3,5,IF(VLOOKUP($C48,'Regional Crises'!$B$1:$R$66,10,FALSE)&lt;L$4,0,5-(L$3-VLOOKUP($C48,'Regional Crises'!$B$1:$R$66,10,FALSE))/(L$3-L$4)*5)),1))),IF(VLOOKUP($E48,'Country Indicator Data'!$B$4:$N$300,6,FALSE)="x","x",ROUND(IF(VLOOKUP($E48,'Country Indicator Data'!$B$4:$N$300,6,FALSE)&gt;L$3,5,IF(VLOOKUP($E48,'Country Indicator Data'!$B$4:$N$300,6,FALSE)&lt;L$4,0,5-(L$3-VLOOKUP($E48,'Country Indicator Data'!$B$4:$N$300,6,FALSE))/(L$3-L$4)*5)),1)))</f>
        <v>3.4</v>
      </c>
      <c r="M48" s="163">
        <f>IF(LEN(E48)&gt;3,(IF(VLOOKUP($C48,'Regional Crises'!$B$1:$R$66,11,FALSE)="x","x",ROUND(IF(VLOOKUP($C48,'Regional Crises'!$B$1:$R$66,11,FALSE)&gt;M$3,5,IF(VLOOKUP($C48,'Regional Crises'!$B$1:$R$66,11,FALSE)&lt;M$4,0,5-(M$3-VLOOKUP($C48,'Regional Crises'!$B$1:$R$66,11,FALSE))/(M$3-M$4)*5)),1))),IF(VLOOKUP($E48,'Country Indicator Data'!$B$4:$N$300,7,FALSE)="x","x",ROUND(IF(VLOOKUP($E48,'Country Indicator Data'!$B$4:$N$300,7,FALSE)&gt;M$3,5,IF(VLOOKUP($E48,'Country Indicator Data'!$B$4:$N$300,7,FALSE)&lt;M$4,0,5-(M$3-VLOOKUP($E48,'Country Indicator Data'!$B$4:$N$300,7,FALSE))/(M$3-M$4)*5)),1)))</f>
        <v>1.3</v>
      </c>
      <c r="N48" s="163">
        <f t="shared" si="15"/>
        <v>2.35</v>
      </c>
      <c r="O48" s="163">
        <f t="shared" si="16"/>
        <v>3.0166666666666671</v>
      </c>
      <c r="P48" s="163">
        <f>IF(LEN(E48)&gt;3,VLOOKUP(C48,'Regional Crises'!$B$1:$R$69,12,FALSE),VLOOKUP(E48,'Country Indicator Data'!$B$4:$I$300,8,FALSE))</f>
        <v>5</v>
      </c>
      <c r="Q48" s="163">
        <f>IF(LEN(E48)&gt;3,((IF(VLOOKUP($C48,'Regional Crises'!$B$1:$R$66,13,FALSE)="x","x",ROUND(IF(VLOOKUP($C48,'Regional Crises'!$B$1:$R$66,13,FALSE)&gt;Q$3,5,IF(VLOOKUP($C48,'Regional Crises'!$B$1:$R$66,13,FALSE)&lt;Q$4,0,5-(LOG(Q$3)-LOG(VLOOKUP($C48,'Regional Crises'!$B$1:$R$66,13,FALSE)))/(LOG(Q$3)-LOG(Q$4))*5)),1)))),(IF(VLOOKUP($E48,'Country Indicator Data'!$B$4:$N$300,9,FALSE)="x","x",ROUND(IF(VLOOKUP($E48,'Country Indicator Data'!$B$4:$N$300,9,FALSE)&gt;Q$3,5,IF(VLOOKUP($E48,'Country Indicator Data'!$B$4:$N$300,9,FALSE)&lt;Q$4,0,5-(LOG(Q$3)-LOG(VLOOKUP($E48,'Country Indicator Data'!$B$4:$N$300,9,FALSE)))/(LOG(Q$3)-LOG(Q$4))*5)),1))))</f>
        <v>5</v>
      </c>
      <c r="R48" s="163">
        <f t="shared" si="17"/>
        <v>5</v>
      </c>
      <c r="S48" s="163">
        <f>IF(LEN(E48)&gt;3,((IF(VLOOKUP($C48,'Regional Crises'!$B$1:$R$66,17,FALSE)="x","x",ROUND(IF(VLOOKUP($C48,'Regional Crises'!$B$1:$R$66,17,FALSE)&gt;S$3,0,IF(VLOOKUP($C48,'Regional Crises'!$B$1:$R$66,17,FALSE)&lt;S$4,5,(S$3-VLOOKUP($C48,'Regional Crises'!$B$1:$R$66,17,FALSE))/(S$3-S$4)*5)),1)))),(IF(VLOOKUP($E48,'Country Indicator Data'!$B$4:$N$300,13,FALSE)="x","x",ROUND(IF(VLOOKUP($E48,'Country Indicator Data'!$B$4:$N$300,13,FALSE)&gt;S$3,0,IF(VLOOKUP($E48,'Country Indicator Data'!$B$4:$N$300,13,FALSE)&lt;S$4,5,(S$3-VLOOKUP($E48,'Country Indicator Data'!$B$4:$N$300,13,FALSE))/(S$3-S$4)*5)),1))))</f>
        <v>3.2</v>
      </c>
      <c r="T48" s="163">
        <f>IF(LEN(E48)&gt;3,((IF(VLOOKUP($C48,'Regional Crises'!$B$1:$R$66,14,FALSE)="x","x",ROUND(IF(VLOOKUP($C48,'Regional Crises'!$B$1:$R$66,14,FALSE)&gt;T$3,0,IF(VLOOKUP($C48,'Regional Crises'!$B$1:$R$66,14,FALSE)&lt;T$4,5,(T$3-VLOOKUP($C48,'Regional Crises'!$B$1:$R$66,14,FALSE))/(T$3-T$4)*5)),1)))),(IF(VLOOKUP($E48,'Country Indicator Data'!$B$4:$N$300,10,FALSE)="x","x",ROUND(IF(VLOOKUP($E48,'Country Indicator Data'!$B$4:$N$300,10,FALSE)&gt;T$3,0,IF(VLOOKUP($E48,'Country Indicator Data'!$B$4:$N$300,10,FALSE)&lt;T$4,5,(T$3-VLOOKUP($E48,'Country Indicator Data'!$B$4:$N$300,10,FALSE))/(T$3-T$4)*5)),1))))</f>
        <v>3</v>
      </c>
      <c r="U48" s="163">
        <f>IF(LEN(E48)&gt;3,((IF(VLOOKUP($C48,'Regional Crises'!$B$1:$R$66,15,FALSE)="x","x",ROUND(IF(VLOOKUP($C48,'Regional Crises'!$B$1:$R$66,15,FALSE)&gt;U$3,0,IF(VLOOKUP($C48,'Regional Crises'!$B$1:$R$66,15,FALSE)&lt;U$4,5,(U$3-VLOOKUP($C48,'Regional Crises'!$B$1:$R$66,15,FALSE))/(U$3-U$4)*5)),1)))),(IF(VLOOKUP($E48,'Country Indicator Data'!$B$4:$N$300,11,FALSE)="x","x",ROUND(IF(VLOOKUP($E48,'Country Indicator Data'!$B$4:$N$300,11,FALSE)&gt;U$3,0,IF(VLOOKUP($E48,'Country Indicator Data'!$B$4:$N$300,11,FALSE)&lt;U$4,5,(U$3-VLOOKUP($E48,'Country Indicator Data'!$B$4:$N$300,11,FALSE))/(U$3-U$4)*5)),1))))</f>
        <v>3.4</v>
      </c>
      <c r="V48" s="163">
        <f>IF(LEN(E48)&gt;3,((IF(VLOOKUP($C48,'Regional Crises'!$B$1:$R$66,16,FALSE)="x","x",ROUND(IF(VLOOKUP($C48,'Regional Crises'!$B$1:$R$66,16,FALSE)&gt;V$3,0,IF(VLOOKUP($C48,'Regional Crises'!$B$1:$R$66,16,FALSE)&lt;V$4,5,(V$3-VLOOKUP($C48,'Regional Crises'!$B$1:$R$66,16,FALSE))/(V$3-V$4)*5)),1)))),(IF(VLOOKUP($E48,'Country Indicator Data'!$B$4:$N$300,12,FALSE)="x","x",ROUND(IF(VLOOKUP($E48,'Country Indicator Data'!$B$4:$N$300,12,FALSE)&gt;V$3,0,IF(VLOOKUP($E48,'Country Indicator Data'!$B$4:$N$300,12,FALSE)&lt;V$4,5,(V$3-VLOOKUP($E48,'Country Indicator Data'!$B$4:$N$300,12,FALSE))/(V$3-V$4)*5)),1))))</f>
        <v>3.8</v>
      </c>
      <c r="W48" s="163">
        <f t="shared" si="18"/>
        <v>3.4</v>
      </c>
      <c r="X48" s="163">
        <f t="shared" si="19"/>
        <v>3.8</v>
      </c>
      <c r="Y48" s="184">
        <f>IF('Core Indicators'!FC45="x","x",IF('Core Indicators'!FC45&gt;=5,5,IF('Core Indicators'!FC45&gt;=4,4,IF('Core Indicators'!FC45&gt;=3,3,IF('Core Indicators'!FC45&gt;=2,2,IF('Core Indicators'!FC45&gt;=1,1,0))))))</f>
        <v>3</v>
      </c>
      <c r="Z48" s="163">
        <f t="shared" si="20"/>
        <v>3</v>
      </c>
      <c r="AA48" s="184">
        <f>'Crisis Indicator Data'!Y45</f>
        <v>2</v>
      </c>
      <c r="AB48" s="184">
        <f>'Crisis Indicator Data'!Z45</f>
        <v>1</v>
      </c>
      <c r="AC48" s="184">
        <f>'Crisis Indicator Data'!AA45</f>
        <v>2</v>
      </c>
      <c r="AD48" s="184">
        <f>'Crisis Indicator Data'!AB45</f>
        <v>1</v>
      </c>
      <c r="AE48" s="184">
        <f t="shared" si="21"/>
        <v>3</v>
      </c>
      <c r="AF48" s="184">
        <f>'Crisis Indicator Data'!AC45</f>
        <v>2</v>
      </c>
      <c r="AG48" s="184">
        <f>'Crisis Indicator Data'!AD45</f>
        <v>3</v>
      </c>
      <c r="AH48" s="184">
        <f t="shared" si="22"/>
        <v>5</v>
      </c>
      <c r="AI48" s="184">
        <f>'Crisis Indicator Data'!AE45</f>
        <v>3</v>
      </c>
      <c r="AJ48" s="184">
        <f>'Crisis Indicator Data'!AF45</f>
        <v>1</v>
      </c>
      <c r="AK48" s="184">
        <f>'Crisis Indicator Data'!AG45</f>
        <v>3</v>
      </c>
      <c r="AL48" s="184">
        <f t="shared" si="23"/>
        <v>5</v>
      </c>
      <c r="AM48" s="163">
        <f t="shared" si="24"/>
        <v>4</v>
      </c>
      <c r="AN48" s="163">
        <f t="shared" si="25"/>
        <v>3.5</v>
      </c>
    </row>
    <row r="49" spans="1:40" ht="13.5" customHeight="1" x14ac:dyDescent="0.25">
      <c r="A49" s="169" t="str">
        <f>'Crisis Indicator Data'!A46</f>
        <v>Northern Ethiopia Conflict</v>
      </c>
      <c r="B49" s="170" t="str">
        <f>'Crisis Indicator Data'!B46</f>
        <v>Conflict,Displacement</v>
      </c>
      <c r="C49" s="170" t="str">
        <f>'Crisis Indicator Data'!C46</f>
        <v>ETH004</v>
      </c>
      <c r="D49" s="170" t="str">
        <f>'Crisis Indicator Data'!D46</f>
        <v>Ethiopia</v>
      </c>
      <c r="E49" s="171" t="str">
        <f>'Crisis Indicator Data'!E46</f>
        <v>ETH</v>
      </c>
      <c r="F49" s="163">
        <f>IF(LEN(E49)&gt;3,(IF(VLOOKUP($C49,'Regional Crises'!$B$1:$R$66,7,FALSE)="x","x",ROUND(IF(VLOOKUP($C49,'Regional Crises'!$B$1:$R$66,7,FALSE)&gt;$F$3,5,IF(VLOOKUP($C49,'Regional Crises'!$B$1:$R$66,7,FALSE)&lt;F$4,0,($F$3-VLOOKUP($C49,'Regional Crises'!$B$1:$R$66,7,FALSE))/($F$3-$F$4)*5)),1))),IF(VLOOKUP($E49,'Country Indicator Data'!$B$4:$N$300,3,FALSE)="x","x",ROUND(IF(VLOOKUP($E49,'Country Indicator Data'!$B$4:$N$300,3,FALSE)&gt;$F$3,5,IF(VLOOKUP($E49,'Country Indicator Data'!$B$4:$N$300,3,FALSE)&lt;$F$4,0,($F$3-VLOOKUP($E49,'Country Indicator Data'!$B$4:$N$300,3,FALSE))/($F$3-$F$4)*5)),1)))</f>
        <v>3.9</v>
      </c>
      <c r="G49" s="163">
        <f>IF(LEN(E49)&gt;3,(IF(VLOOKUP($C49,'Regional Crises'!$B$1:$R$66,9,FALSE)="x","x",ROUND(IF(VLOOKUP($C49,'Regional Crises'!$B$1:$R$66,9,FALSE)&gt;G$3,5,IF(VLOOKUP($C49,'Regional Crises'!$B$1:$R$66,9,FALSE)&lt;G$4,0,(G$3-VLOOKUP($C49,'Regional Crises'!$B$1:$R$66,9,FALSE))/(G$3-G$4)*5)),1))),IF(VLOOKUP($E49,'Country Indicator Data'!$B$4:$N$300,5,FALSE)="x","x",ROUND(IF(VLOOKUP($E49,'Country Indicator Data'!$B$4:$N$300,5,FALSE)&gt;G$3,5,IF(VLOOKUP($E49,'Country Indicator Data'!$B$4:$N$300,5,FALSE)&lt;G$4,0,(G$3-VLOOKUP($E49,'Country Indicator Data'!$B$4:$N$300,5,FALSE))/(G$3-G$4)*5)),1)))</f>
        <v>3</v>
      </c>
      <c r="H49" s="163">
        <f t="shared" si="13"/>
        <v>3.45</v>
      </c>
      <c r="I49" s="163">
        <f>IF(LEN(E49)&gt;3,(IF(VLOOKUP($C49,'Regional Crises'!$B$1:$R$66,6,FALSE)="x","x",ROUND(IF(VLOOKUP($C49,'Regional Crises'!$B$1:$R$66,6,FALSE)&gt;I$3,5,IF(VLOOKUP($C49,'Regional Crises'!$B$1:$R$66,6,FALSE)&lt;I$4,0,5-(I$3-VLOOKUP($C49,'Regional Crises'!$B$1:$R$66,6,FALSE))/(I$3-I$4)*5)),1))),IF(VLOOKUP($E49,'Country Indicator Data'!$B$4:$N$300,2,FALSE)="x","x",ROUND(IF(VLOOKUP($E49,'Country Indicator Data'!$B$4:$N$300,2,FALSE)&gt;I$3,5,IF(VLOOKUP($E49,'Country Indicator Data'!$B$4:$N$300,2,FALSE)&lt;I$4,0,5-(I$3-VLOOKUP($E49,'Country Indicator Data'!$B$4:$N$300,2,FALSE))/(I$3-I$4)*5)),1)))</f>
        <v>3.8</v>
      </c>
      <c r="J49" s="163">
        <f>IF(LEN(E49)&gt;3,(IF(VLOOKUP($C49,'Regional Crises'!$B$1:$R$66,8,FALSE)="x","x",ROUND(IF(VLOOKUP($C49,'Regional Crises'!$B$1:$R$66,8,FALSE)&gt;J$3,5,IF(VLOOKUP($C49,'Regional Crises'!$B$1:$R$66,8,FALSE)&lt;J$4,0,5-(J$3-VLOOKUP($C49,'Regional Crises'!$B$1:$R$66,8,FALSE))/(J$3-J$4)*5)),1))),IF(VLOOKUP($E49,'Country Indicator Data'!$B$4:$N$300,4,FALSE)="x","x",ROUND(IF(VLOOKUP($E49,'Country Indicator Data'!$B$4:$N$300,4,FALSE)&gt;J$3,5,IF(VLOOKUP($E49,'Country Indicator Data'!$B$4:$N$300,4,FALSE)&lt;J$4,0,5-(J$3-VLOOKUP($E49,'Country Indicator Data'!$B$4:$N$300,4,FALSE))/(J$3-J$4)*5)),1)))</f>
        <v>2.7</v>
      </c>
      <c r="K49" s="163">
        <f t="shared" si="14"/>
        <v>3.25</v>
      </c>
      <c r="L49" s="163">
        <f>IF(LEN(E49)&gt;3,(IF(VLOOKUP($C49,'Regional Crises'!$B$1:$R$66,10,FALSE)="x","x",ROUND(IF(VLOOKUP($C49,'Regional Crises'!$B$1:$R$66,10,FALSE)&gt;L$3,5,IF(VLOOKUP($C49,'Regional Crises'!$B$1:$R$66,10,FALSE)&lt;L$4,0,5-(L$3-VLOOKUP($C49,'Regional Crises'!$B$1:$R$66,10,FALSE))/(L$3-L$4)*5)),1))),IF(VLOOKUP($E49,'Country Indicator Data'!$B$4:$N$300,6,FALSE)="x","x",ROUND(IF(VLOOKUP($E49,'Country Indicator Data'!$B$4:$N$300,6,FALSE)&gt;L$3,5,IF(VLOOKUP($E49,'Country Indicator Data'!$B$4:$N$300,6,FALSE)&lt;L$4,0,5-(L$3-VLOOKUP($E49,'Country Indicator Data'!$B$4:$N$300,6,FALSE))/(L$3-L$4)*5)),1)))</f>
        <v>3.4</v>
      </c>
      <c r="M49" s="163">
        <f>IF(LEN(E49)&gt;3,(IF(VLOOKUP($C49,'Regional Crises'!$B$1:$R$66,11,FALSE)="x","x",ROUND(IF(VLOOKUP($C49,'Regional Crises'!$B$1:$R$66,11,FALSE)&gt;M$3,5,IF(VLOOKUP($C49,'Regional Crises'!$B$1:$R$66,11,FALSE)&lt;M$4,0,5-(M$3-VLOOKUP($C49,'Regional Crises'!$B$1:$R$66,11,FALSE))/(M$3-M$4)*5)),1))),IF(VLOOKUP($E49,'Country Indicator Data'!$B$4:$N$300,7,FALSE)="x","x",ROUND(IF(VLOOKUP($E49,'Country Indicator Data'!$B$4:$N$300,7,FALSE)&gt;M$3,5,IF(VLOOKUP($E49,'Country Indicator Data'!$B$4:$N$300,7,FALSE)&lt;M$4,0,5-(M$3-VLOOKUP($E49,'Country Indicator Data'!$B$4:$N$300,7,FALSE))/(M$3-M$4)*5)),1)))</f>
        <v>1.3</v>
      </c>
      <c r="N49" s="163">
        <f t="shared" si="15"/>
        <v>2.35</v>
      </c>
      <c r="O49" s="163">
        <f t="shared" si="16"/>
        <v>3.0166666666666671</v>
      </c>
      <c r="P49" s="163">
        <f>IF(LEN(E49)&gt;3,VLOOKUP(C49,'Regional Crises'!$B$1:$R$69,12,FALSE),VLOOKUP(E49,'Country Indicator Data'!$B$4:$I$300,8,FALSE))</f>
        <v>5</v>
      </c>
      <c r="Q49" s="163">
        <f>IF(LEN(E49)&gt;3,((IF(VLOOKUP($C49,'Regional Crises'!$B$1:$R$66,13,FALSE)="x","x",ROUND(IF(VLOOKUP($C49,'Regional Crises'!$B$1:$R$66,13,FALSE)&gt;Q$3,5,IF(VLOOKUP($C49,'Regional Crises'!$B$1:$R$66,13,FALSE)&lt;Q$4,0,5-(LOG(Q$3)-LOG(VLOOKUP($C49,'Regional Crises'!$B$1:$R$66,13,FALSE)))/(LOG(Q$3)-LOG(Q$4))*5)),1)))),(IF(VLOOKUP($E49,'Country Indicator Data'!$B$4:$N$300,9,FALSE)="x","x",ROUND(IF(VLOOKUP($E49,'Country Indicator Data'!$B$4:$N$300,9,FALSE)&gt;Q$3,5,IF(VLOOKUP($E49,'Country Indicator Data'!$B$4:$N$300,9,FALSE)&lt;Q$4,0,5-(LOG(Q$3)-LOG(VLOOKUP($E49,'Country Indicator Data'!$B$4:$N$300,9,FALSE)))/(LOG(Q$3)-LOG(Q$4))*5)),1))))</f>
        <v>5</v>
      </c>
      <c r="R49" s="163">
        <f t="shared" si="17"/>
        <v>5</v>
      </c>
      <c r="S49" s="163">
        <f>IF(LEN(E49)&gt;3,((IF(VLOOKUP($C49,'Regional Crises'!$B$1:$R$66,17,FALSE)="x","x",ROUND(IF(VLOOKUP($C49,'Regional Crises'!$B$1:$R$66,17,FALSE)&gt;S$3,0,IF(VLOOKUP($C49,'Regional Crises'!$B$1:$R$66,17,FALSE)&lt;S$4,5,(S$3-VLOOKUP($C49,'Regional Crises'!$B$1:$R$66,17,FALSE))/(S$3-S$4)*5)),1)))),(IF(VLOOKUP($E49,'Country Indicator Data'!$B$4:$N$300,13,FALSE)="x","x",ROUND(IF(VLOOKUP($E49,'Country Indicator Data'!$B$4:$N$300,13,FALSE)&gt;S$3,0,IF(VLOOKUP($E49,'Country Indicator Data'!$B$4:$N$300,13,FALSE)&lt;S$4,5,(S$3-VLOOKUP($E49,'Country Indicator Data'!$B$4:$N$300,13,FALSE))/(S$3-S$4)*5)),1))))</f>
        <v>3.2</v>
      </c>
      <c r="T49" s="163">
        <f>IF(LEN(E49)&gt;3,((IF(VLOOKUP($C49,'Regional Crises'!$B$1:$R$66,14,FALSE)="x","x",ROUND(IF(VLOOKUP($C49,'Regional Crises'!$B$1:$R$66,14,FALSE)&gt;T$3,0,IF(VLOOKUP($C49,'Regional Crises'!$B$1:$R$66,14,FALSE)&lt;T$4,5,(T$3-VLOOKUP($C49,'Regional Crises'!$B$1:$R$66,14,FALSE))/(T$3-T$4)*5)),1)))),(IF(VLOOKUP($E49,'Country Indicator Data'!$B$4:$N$300,10,FALSE)="x","x",ROUND(IF(VLOOKUP($E49,'Country Indicator Data'!$B$4:$N$300,10,FALSE)&gt;T$3,0,IF(VLOOKUP($E49,'Country Indicator Data'!$B$4:$N$300,10,FALSE)&lt;T$4,5,(T$3-VLOOKUP($E49,'Country Indicator Data'!$B$4:$N$300,10,FALSE))/(T$3-T$4)*5)),1))))</f>
        <v>3</v>
      </c>
      <c r="U49" s="163">
        <f>IF(LEN(E49)&gt;3,((IF(VLOOKUP($C49,'Regional Crises'!$B$1:$R$66,15,FALSE)="x","x",ROUND(IF(VLOOKUP($C49,'Regional Crises'!$B$1:$R$66,15,FALSE)&gt;U$3,0,IF(VLOOKUP($C49,'Regional Crises'!$B$1:$R$66,15,FALSE)&lt;U$4,5,(U$3-VLOOKUP($C49,'Regional Crises'!$B$1:$R$66,15,FALSE))/(U$3-U$4)*5)),1)))),(IF(VLOOKUP($E49,'Country Indicator Data'!$B$4:$N$300,11,FALSE)="x","x",ROUND(IF(VLOOKUP($E49,'Country Indicator Data'!$B$4:$N$300,11,FALSE)&gt;U$3,0,IF(VLOOKUP($E49,'Country Indicator Data'!$B$4:$N$300,11,FALSE)&lt;U$4,5,(U$3-VLOOKUP($E49,'Country Indicator Data'!$B$4:$N$300,11,FALSE))/(U$3-U$4)*5)),1))))</f>
        <v>3.4</v>
      </c>
      <c r="V49" s="163">
        <f>IF(LEN(E49)&gt;3,((IF(VLOOKUP($C49,'Regional Crises'!$B$1:$R$66,16,FALSE)="x","x",ROUND(IF(VLOOKUP($C49,'Regional Crises'!$B$1:$R$66,16,FALSE)&gt;V$3,0,IF(VLOOKUP($C49,'Regional Crises'!$B$1:$R$66,16,FALSE)&lt;V$4,5,(V$3-VLOOKUP($C49,'Regional Crises'!$B$1:$R$66,16,FALSE))/(V$3-V$4)*5)),1)))),(IF(VLOOKUP($E49,'Country Indicator Data'!$B$4:$N$300,12,FALSE)="x","x",ROUND(IF(VLOOKUP($E49,'Country Indicator Data'!$B$4:$N$300,12,FALSE)&gt;V$3,0,IF(VLOOKUP($E49,'Country Indicator Data'!$B$4:$N$300,12,FALSE)&lt;V$4,5,(V$3-VLOOKUP($E49,'Country Indicator Data'!$B$4:$N$300,12,FALSE))/(V$3-V$4)*5)),1))))</f>
        <v>3.8</v>
      </c>
      <c r="W49" s="163">
        <f t="shared" si="18"/>
        <v>3.4</v>
      </c>
      <c r="X49" s="163">
        <f t="shared" si="19"/>
        <v>3.8</v>
      </c>
      <c r="Y49" s="184">
        <f>IF('Core Indicators'!FC46="x","x",IF('Core Indicators'!FC46&gt;=5,5,IF('Core Indicators'!FC46&gt;=4,4,IF('Core Indicators'!FC46&gt;=3,3,IF('Core Indicators'!FC46&gt;=2,2,IF('Core Indicators'!FC46&gt;=1,1,0))))))</f>
        <v>4</v>
      </c>
      <c r="Z49" s="163">
        <f t="shared" si="20"/>
        <v>4</v>
      </c>
      <c r="AA49" s="184">
        <f>'Crisis Indicator Data'!Y46</f>
        <v>2</v>
      </c>
      <c r="AB49" s="184">
        <f>'Crisis Indicator Data'!Z46</f>
        <v>3</v>
      </c>
      <c r="AC49" s="184">
        <f>'Crisis Indicator Data'!AA46</f>
        <v>2</v>
      </c>
      <c r="AD49" s="184">
        <f>'Crisis Indicator Data'!AB46</f>
        <v>1</v>
      </c>
      <c r="AE49" s="184">
        <f t="shared" si="21"/>
        <v>4</v>
      </c>
      <c r="AF49" s="184">
        <f>'Crisis Indicator Data'!AC46</f>
        <v>0</v>
      </c>
      <c r="AG49" s="184">
        <f>'Crisis Indicator Data'!AD46</f>
        <v>2</v>
      </c>
      <c r="AH49" s="184">
        <f t="shared" si="22"/>
        <v>2</v>
      </c>
      <c r="AI49" s="184">
        <f>'Crisis Indicator Data'!AE46</f>
        <v>3</v>
      </c>
      <c r="AJ49" s="184">
        <f>'Crisis Indicator Data'!AF46</f>
        <v>3</v>
      </c>
      <c r="AK49" s="184">
        <f>'Crisis Indicator Data'!AG46</f>
        <v>3</v>
      </c>
      <c r="AL49" s="184">
        <f t="shared" si="23"/>
        <v>5</v>
      </c>
      <c r="AM49" s="163">
        <f t="shared" si="24"/>
        <v>4</v>
      </c>
      <c r="AN49" s="163">
        <f t="shared" si="25"/>
        <v>4</v>
      </c>
    </row>
    <row r="50" spans="1:40" ht="13.5" customHeight="1" x14ac:dyDescent="0.25">
      <c r="A50" s="169" t="str">
        <f>'Crisis Indicator Data'!A47</f>
        <v>Drought in Ethiopia</v>
      </c>
      <c r="B50" s="170" t="str">
        <f>'Crisis Indicator Data'!B47</f>
        <v>Drought</v>
      </c>
      <c r="C50" s="170" t="str">
        <f>'Crisis Indicator Data'!C47</f>
        <v>ETH005</v>
      </c>
      <c r="D50" s="170" t="str">
        <f>'Crisis Indicator Data'!D47</f>
        <v>Ethiopia</v>
      </c>
      <c r="E50" s="171" t="str">
        <f>'Crisis Indicator Data'!E47</f>
        <v>ETH</v>
      </c>
      <c r="F50" s="163">
        <f>IF(LEN(E50)&gt;3,(IF(VLOOKUP($C50,'Regional Crises'!$B$1:$R$66,7,FALSE)="x","x",ROUND(IF(VLOOKUP($C50,'Regional Crises'!$B$1:$R$66,7,FALSE)&gt;$F$3,5,IF(VLOOKUP($C50,'Regional Crises'!$B$1:$R$66,7,FALSE)&lt;F$4,0,($F$3-VLOOKUP($C50,'Regional Crises'!$B$1:$R$66,7,FALSE))/($F$3-$F$4)*5)),1))),IF(VLOOKUP($E50,'Country Indicator Data'!$B$4:$N$300,3,FALSE)="x","x",ROUND(IF(VLOOKUP($E50,'Country Indicator Data'!$B$4:$N$300,3,FALSE)&gt;$F$3,5,IF(VLOOKUP($E50,'Country Indicator Data'!$B$4:$N$300,3,FALSE)&lt;$F$4,0,($F$3-VLOOKUP($E50,'Country Indicator Data'!$B$4:$N$300,3,FALSE))/($F$3-$F$4)*5)),1)))</f>
        <v>3.9</v>
      </c>
      <c r="G50" s="163">
        <f>IF(LEN(E50)&gt;3,(IF(VLOOKUP($C50,'Regional Crises'!$B$1:$R$66,9,FALSE)="x","x",ROUND(IF(VLOOKUP($C50,'Regional Crises'!$B$1:$R$66,9,FALSE)&gt;G$3,5,IF(VLOOKUP($C50,'Regional Crises'!$B$1:$R$66,9,FALSE)&lt;G$4,0,(G$3-VLOOKUP($C50,'Regional Crises'!$B$1:$R$66,9,FALSE))/(G$3-G$4)*5)),1))),IF(VLOOKUP($E50,'Country Indicator Data'!$B$4:$N$300,5,FALSE)="x","x",ROUND(IF(VLOOKUP($E50,'Country Indicator Data'!$B$4:$N$300,5,FALSE)&gt;G$3,5,IF(VLOOKUP($E50,'Country Indicator Data'!$B$4:$N$300,5,FALSE)&lt;G$4,0,(G$3-VLOOKUP($E50,'Country Indicator Data'!$B$4:$N$300,5,FALSE))/(G$3-G$4)*5)),1)))</f>
        <v>3</v>
      </c>
      <c r="H50" s="163">
        <f t="shared" si="13"/>
        <v>3.45</v>
      </c>
      <c r="I50" s="163">
        <f>IF(LEN(E50)&gt;3,(IF(VLOOKUP($C50,'Regional Crises'!$B$1:$R$66,6,FALSE)="x","x",ROUND(IF(VLOOKUP($C50,'Regional Crises'!$B$1:$R$66,6,FALSE)&gt;I$3,5,IF(VLOOKUP($C50,'Regional Crises'!$B$1:$R$66,6,FALSE)&lt;I$4,0,5-(I$3-VLOOKUP($C50,'Regional Crises'!$B$1:$R$66,6,FALSE))/(I$3-I$4)*5)),1))),IF(VLOOKUP($E50,'Country Indicator Data'!$B$4:$N$300,2,FALSE)="x","x",ROUND(IF(VLOOKUP($E50,'Country Indicator Data'!$B$4:$N$300,2,FALSE)&gt;I$3,5,IF(VLOOKUP($E50,'Country Indicator Data'!$B$4:$N$300,2,FALSE)&lt;I$4,0,5-(I$3-VLOOKUP($E50,'Country Indicator Data'!$B$4:$N$300,2,FALSE))/(I$3-I$4)*5)),1)))</f>
        <v>3.8</v>
      </c>
      <c r="J50" s="163">
        <f>IF(LEN(E50)&gt;3,(IF(VLOOKUP($C50,'Regional Crises'!$B$1:$R$66,8,FALSE)="x","x",ROUND(IF(VLOOKUP($C50,'Regional Crises'!$B$1:$R$66,8,FALSE)&gt;J$3,5,IF(VLOOKUP($C50,'Regional Crises'!$B$1:$R$66,8,FALSE)&lt;J$4,0,5-(J$3-VLOOKUP($C50,'Regional Crises'!$B$1:$R$66,8,FALSE))/(J$3-J$4)*5)),1))),IF(VLOOKUP($E50,'Country Indicator Data'!$B$4:$N$300,4,FALSE)="x","x",ROUND(IF(VLOOKUP($E50,'Country Indicator Data'!$B$4:$N$300,4,FALSE)&gt;J$3,5,IF(VLOOKUP($E50,'Country Indicator Data'!$B$4:$N$300,4,FALSE)&lt;J$4,0,5-(J$3-VLOOKUP($E50,'Country Indicator Data'!$B$4:$N$300,4,FALSE))/(J$3-J$4)*5)),1)))</f>
        <v>2.7</v>
      </c>
      <c r="K50" s="163">
        <f t="shared" si="14"/>
        <v>3.25</v>
      </c>
      <c r="L50" s="163">
        <f>IF(LEN(E50)&gt;3,(IF(VLOOKUP($C50,'Regional Crises'!$B$1:$R$66,10,FALSE)="x","x",ROUND(IF(VLOOKUP($C50,'Regional Crises'!$B$1:$R$66,10,FALSE)&gt;L$3,5,IF(VLOOKUP($C50,'Regional Crises'!$B$1:$R$66,10,FALSE)&lt;L$4,0,5-(L$3-VLOOKUP($C50,'Regional Crises'!$B$1:$R$66,10,FALSE))/(L$3-L$4)*5)),1))),IF(VLOOKUP($E50,'Country Indicator Data'!$B$4:$N$300,6,FALSE)="x","x",ROUND(IF(VLOOKUP($E50,'Country Indicator Data'!$B$4:$N$300,6,FALSE)&gt;L$3,5,IF(VLOOKUP($E50,'Country Indicator Data'!$B$4:$N$300,6,FALSE)&lt;L$4,0,5-(L$3-VLOOKUP($E50,'Country Indicator Data'!$B$4:$N$300,6,FALSE))/(L$3-L$4)*5)),1)))</f>
        <v>3.4</v>
      </c>
      <c r="M50" s="163">
        <f>IF(LEN(E50)&gt;3,(IF(VLOOKUP($C50,'Regional Crises'!$B$1:$R$66,11,FALSE)="x","x",ROUND(IF(VLOOKUP($C50,'Regional Crises'!$B$1:$R$66,11,FALSE)&gt;M$3,5,IF(VLOOKUP($C50,'Regional Crises'!$B$1:$R$66,11,FALSE)&lt;M$4,0,5-(M$3-VLOOKUP($C50,'Regional Crises'!$B$1:$R$66,11,FALSE))/(M$3-M$4)*5)),1))),IF(VLOOKUP($E50,'Country Indicator Data'!$B$4:$N$300,7,FALSE)="x","x",ROUND(IF(VLOOKUP($E50,'Country Indicator Data'!$B$4:$N$300,7,FALSE)&gt;M$3,5,IF(VLOOKUP($E50,'Country Indicator Data'!$B$4:$N$300,7,FALSE)&lt;M$4,0,5-(M$3-VLOOKUP($E50,'Country Indicator Data'!$B$4:$N$300,7,FALSE))/(M$3-M$4)*5)),1)))</f>
        <v>1.3</v>
      </c>
      <c r="N50" s="163">
        <f t="shared" si="15"/>
        <v>2.35</v>
      </c>
      <c r="O50" s="163">
        <f t="shared" si="16"/>
        <v>3.0166666666666671</v>
      </c>
      <c r="P50" s="163">
        <f>IF(LEN(E50)&gt;3,VLOOKUP(C50,'Regional Crises'!$B$1:$R$69,12,FALSE),VLOOKUP(E50,'Country Indicator Data'!$B$4:$I$300,8,FALSE))</f>
        <v>5</v>
      </c>
      <c r="Q50" s="163">
        <f>IF(LEN(E50)&gt;3,((IF(VLOOKUP($C50,'Regional Crises'!$B$1:$R$66,13,FALSE)="x","x",ROUND(IF(VLOOKUP($C50,'Regional Crises'!$B$1:$R$66,13,FALSE)&gt;Q$3,5,IF(VLOOKUP($C50,'Regional Crises'!$B$1:$R$66,13,FALSE)&lt;Q$4,0,5-(LOG(Q$3)-LOG(VLOOKUP($C50,'Regional Crises'!$B$1:$R$66,13,FALSE)))/(LOG(Q$3)-LOG(Q$4))*5)),1)))),(IF(VLOOKUP($E50,'Country Indicator Data'!$B$4:$N$300,9,FALSE)="x","x",ROUND(IF(VLOOKUP($E50,'Country Indicator Data'!$B$4:$N$300,9,FALSE)&gt;Q$3,5,IF(VLOOKUP($E50,'Country Indicator Data'!$B$4:$N$300,9,FALSE)&lt;Q$4,0,5-(LOG(Q$3)-LOG(VLOOKUP($E50,'Country Indicator Data'!$B$4:$N$300,9,FALSE)))/(LOG(Q$3)-LOG(Q$4))*5)),1))))</f>
        <v>5</v>
      </c>
      <c r="R50" s="163">
        <f t="shared" si="17"/>
        <v>5</v>
      </c>
      <c r="S50" s="163">
        <f>IF(LEN(E50)&gt;3,((IF(VLOOKUP($C50,'Regional Crises'!$B$1:$R$66,17,FALSE)="x","x",ROUND(IF(VLOOKUP($C50,'Regional Crises'!$B$1:$R$66,17,FALSE)&gt;S$3,0,IF(VLOOKUP($C50,'Regional Crises'!$B$1:$R$66,17,FALSE)&lt;S$4,5,(S$3-VLOOKUP($C50,'Regional Crises'!$B$1:$R$66,17,FALSE))/(S$3-S$4)*5)),1)))),(IF(VLOOKUP($E50,'Country Indicator Data'!$B$4:$N$300,13,FALSE)="x","x",ROUND(IF(VLOOKUP($E50,'Country Indicator Data'!$B$4:$N$300,13,FALSE)&gt;S$3,0,IF(VLOOKUP($E50,'Country Indicator Data'!$B$4:$N$300,13,FALSE)&lt;S$4,5,(S$3-VLOOKUP($E50,'Country Indicator Data'!$B$4:$N$300,13,FALSE))/(S$3-S$4)*5)),1))))</f>
        <v>3.2</v>
      </c>
      <c r="T50" s="163">
        <f>IF(LEN(E50)&gt;3,((IF(VLOOKUP($C50,'Regional Crises'!$B$1:$R$66,14,FALSE)="x","x",ROUND(IF(VLOOKUP($C50,'Regional Crises'!$B$1:$R$66,14,FALSE)&gt;T$3,0,IF(VLOOKUP($C50,'Regional Crises'!$B$1:$R$66,14,FALSE)&lt;T$4,5,(T$3-VLOOKUP($C50,'Regional Crises'!$B$1:$R$66,14,FALSE))/(T$3-T$4)*5)),1)))),(IF(VLOOKUP($E50,'Country Indicator Data'!$B$4:$N$300,10,FALSE)="x","x",ROUND(IF(VLOOKUP($E50,'Country Indicator Data'!$B$4:$N$300,10,FALSE)&gt;T$3,0,IF(VLOOKUP($E50,'Country Indicator Data'!$B$4:$N$300,10,FALSE)&lt;T$4,5,(T$3-VLOOKUP($E50,'Country Indicator Data'!$B$4:$N$300,10,FALSE))/(T$3-T$4)*5)),1))))</f>
        <v>3</v>
      </c>
      <c r="U50" s="163">
        <f>IF(LEN(E50)&gt;3,((IF(VLOOKUP($C50,'Regional Crises'!$B$1:$R$66,15,FALSE)="x","x",ROUND(IF(VLOOKUP($C50,'Regional Crises'!$B$1:$R$66,15,FALSE)&gt;U$3,0,IF(VLOOKUP($C50,'Regional Crises'!$B$1:$R$66,15,FALSE)&lt;U$4,5,(U$3-VLOOKUP($C50,'Regional Crises'!$B$1:$R$66,15,FALSE))/(U$3-U$4)*5)),1)))),(IF(VLOOKUP($E50,'Country Indicator Data'!$B$4:$N$300,11,FALSE)="x","x",ROUND(IF(VLOOKUP($E50,'Country Indicator Data'!$B$4:$N$300,11,FALSE)&gt;U$3,0,IF(VLOOKUP($E50,'Country Indicator Data'!$B$4:$N$300,11,FALSE)&lt;U$4,5,(U$3-VLOOKUP($E50,'Country Indicator Data'!$B$4:$N$300,11,FALSE))/(U$3-U$4)*5)),1))))</f>
        <v>3.4</v>
      </c>
      <c r="V50" s="163">
        <f>IF(LEN(E50)&gt;3,((IF(VLOOKUP($C50,'Regional Crises'!$B$1:$R$66,16,FALSE)="x","x",ROUND(IF(VLOOKUP($C50,'Regional Crises'!$B$1:$R$66,16,FALSE)&gt;V$3,0,IF(VLOOKUP($C50,'Regional Crises'!$B$1:$R$66,16,FALSE)&lt;V$4,5,(V$3-VLOOKUP($C50,'Regional Crises'!$B$1:$R$66,16,FALSE))/(V$3-V$4)*5)),1)))),(IF(VLOOKUP($E50,'Country Indicator Data'!$B$4:$N$300,12,FALSE)="x","x",ROUND(IF(VLOOKUP($E50,'Country Indicator Data'!$B$4:$N$300,12,FALSE)&gt;V$3,0,IF(VLOOKUP($E50,'Country Indicator Data'!$B$4:$N$300,12,FALSE)&lt;V$4,5,(V$3-VLOOKUP($E50,'Country Indicator Data'!$B$4:$N$300,12,FALSE))/(V$3-V$4)*5)),1))))</f>
        <v>3.8</v>
      </c>
      <c r="W50" s="163">
        <f t="shared" si="18"/>
        <v>3.4</v>
      </c>
      <c r="X50" s="163">
        <f t="shared" si="19"/>
        <v>3.8</v>
      </c>
      <c r="Y50" s="184">
        <f>IF('Core Indicators'!FC47="x","x",IF('Core Indicators'!FC47&gt;=5,5,IF('Core Indicators'!FC47&gt;=4,4,IF('Core Indicators'!FC47&gt;=3,3,IF('Core Indicators'!FC47&gt;=2,2,IF('Core Indicators'!FC47&gt;=1,1,0))))))</f>
        <v>3</v>
      </c>
      <c r="Z50" s="163">
        <f t="shared" si="20"/>
        <v>3</v>
      </c>
      <c r="AA50" s="184">
        <f>'Crisis Indicator Data'!Y47</f>
        <v>2</v>
      </c>
      <c r="AB50" s="184">
        <f>'Crisis Indicator Data'!Z47</f>
        <v>2</v>
      </c>
      <c r="AC50" s="184">
        <f>'Crisis Indicator Data'!AA47</f>
        <v>3</v>
      </c>
      <c r="AD50" s="184">
        <f>'Crisis Indicator Data'!AB47</f>
        <v>2</v>
      </c>
      <c r="AE50" s="184">
        <f t="shared" si="21"/>
        <v>4</v>
      </c>
      <c r="AF50" s="184">
        <f>'Crisis Indicator Data'!AC47</f>
        <v>0</v>
      </c>
      <c r="AG50" s="184">
        <f>'Crisis Indicator Data'!AD47</f>
        <v>2</v>
      </c>
      <c r="AH50" s="184">
        <f t="shared" si="22"/>
        <v>2</v>
      </c>
      <c r="AI50" s="184">
        <f>'Crisis Indicator Data'!AE47</f>
        <v>2</v>
      </c>
      <c r="AJ50" s="184">
        <f>'Crisis Indicator Data'!AF47</f>
        <v>3</v>
      </c>
      <c r="AK50" s="184">
        <f>'Crisis Indicator Data'!AG47</f>
        <v>3</v>
      </c>
      <c r="AL50" s="184">
        <f t="shared" si="23"/>
        <v>5</v>
      </c>
      <c r="AM50" s="163">
        <f t="shared" si="24"/>
        <v>4</v>
      </c>
      <c r="AN50" s="163">
        <f t="shared" si="25"/>
        <v>3.5</v>
      </c>
    </row>
    <row r="51" spans="1:40" ht="13.5" customHeight="1" x14ac:dyDescent="0.25">
      <c r="A51" s="169" t="str">
        <f>'Crisis Indicator Data'!A48</f>
        <v>Mixed migration flows in Greece</v>
      </c>
      <c r="B51" s="170" t="str">
        <f>'Crisis Indicator Data'!B48</f>
        <v>Displacement</v>
      </c>
      <c r="C51" s="170" t="str">
        <f>'Crisis Indicator Data'!C48</f>
        <v>GRC002</v>
      </c>
      <c r="D51" s="170" t="str">
        <f>'Crisis Indicator Data'!D48</f>
        <v>Greece</v>
      </c>
      <c r="E51" s="171" t="str">
        <f>'Crisis Indicator Data'!E48</f>
        <v>GRC</v>
      </c>
      <c r="F51" s="163">
        <f>IF(LEN(E51)&gt;3,(IF(VLOOKUP($C51,'Regional Crises'!$B$1:$R$66,7,FALSE)="x","x",ROUND(IF(VLOOKUP($C51,'Regional Crises'!$B$1:$R$66,7,FALSE)&gt;$F$3,5,IF(VLOOKUP($C51,'Regional Crises'!$B$1:$R$66,7,FALSE)&lt;F$4,0,($F$3-VLOOKUP($C51,'Regional Crises'!$B$1:$R$66,7,FALSE))/($F$3-$F$4)*5)),1))),IF(VLOOKUP($E51,'Country Indicator Data'!$B$4:$N$300,3,FALSE)="x","x",ROUND(IF(VLOOKUP($E51,'Country Indicator Data'!$B$4:$N$300,3,FALSE)&gt;$F$3,5,IF(VLOOKUP($E51,'Country Indicator Data'!$B$4:$N$300,3,FALSE)&lt;$F$4,0,($F$3-VLOOKUP($E51,'Country Indicator Data'!$B$4:$N$300,3,FALSE))/($F$3-$F$4)*5)),1)))</f>
        <v>1.8</v>
      </c>
      <c r="G51" s="163" t="str">
        <f>IF(LEN(E51)&gt;3,(IF(VLOOKUP($C51,'Regional Crises'!$B$1:$R$66,9,FALSE)="x","x",ROUND(IF(VLOOKUP($C51,'Regional Crises'!$B$1:$R$66,9,FALSE)&gt;G$3,5,IF(VLOOKUP($C51,'Regional Crises'!$B$1:$R$66,9,FALSE)&lt;G$4,0,(G$3-VLOOKUP($C51,'Regional Crises'!$B$1:$R$66,9,FALSE))/(G$3-G$4)*5)),1))),IF(VLOOKUP($E51,'Country Indicator Data'!$B$4:$N$300,5,FALSE)="x","x",ROUND(IF(VLOOKUP($E51,'Country Indicator Data'!$B$4:$N$300,5,FALSE)&gt;G$3,5,IF(VLOOKUP($E51,'Country Indicator Data'!$B$4:$N$300,5,FALSE)&lt;G$4,0,(G$3-VLOOKUP($E51,'Country Indicator Data'!$B$4:$N$300,5,FALSE))/(G$3-G$4)*5)),1)))</f>
        <v>x</v>
      </c>
      <c r="H51" s="163">
        <f t="shared" si="13"/>
        <v>1.8</v>
      </c>
      <c r="I51" s="163">
        <f>IF(LEN(E51)&gt;3,(IF(VLOOKUP($C51,'Regional Crises'!$B$1:$R$66,6,FALSE)="x","x",ROUND(IF(VLOOKUP($C51,'Regional Crises'!$B$1:$R$66,6,FALSE)&gt;I$3,5,IF(VLOOKUP($C51,'Regional Crises'!$B$1:$R$66,6,FALSE)&lt;I$4,0,5-(I$3-VLOOKUP($C51,'Regional Crises'!$B$1:$R$66,6,FALSE))/(I$3-I$4)*5)),1))),IF(VLOOKUP($E51,'Country Indicator Data'!$B$4:$N$300,2,FALSE)="x","x",ROUND(IF(VLOOKUP($E51,'Country Indicator Data'!$B$4:$N$300,2,FALSE)&gt;I$3,5,IF(VLOOKUP($E51,'Country Indicator Data'!$B$4:$N$300,2,FALSE)&lt;I$4,0,5-(I$3-VLOOKUP($E51,'Country Indicator Data'!$B$4:$N$300,2,FALSE))/(I$3-I$4)*5)),1)))</f>
        <v>0.4</v>
      </c>
      <c r="J51" s="163">
        <f>IF(LEN(E51)&gt;3,(IF(VLOOKUP($C51,'Regional Crises'!$B$1:$R$66,8,FALSE)="x","x",ROUND(IF(VLOOKUP($C51,'Regional Crises'!$B$1:$R$66,8,FALSE)&gt;J$3,5,IF(VLOOKUP($C51,'Regional Crises'!$B$1:$R$66,8,FALSE)&lt;J$4,0,5-(J$3-VLOOKUP($C51,'Regional Crises'!$B$1:$R$66,8,FALSE))/(J$3-J$4)*5)),1))),IF(VLOOKUP($E51,'Country Indicator Data'!$B$4:$N$300,4,FALSE)="x","x",ROUND(IF(VLOOKUP($E51,'Country Indicator Data'!$B$4:$N$300,4,FALSE)&gt;J$3,5,IF(VLOOKUP($E51,'Country Indicator Data'!$B$4:$N$300,4,FALSE)&lt;J$4,0,5-(J$3-VLOOKUP($E51,'Country Indicator Data'!$B$4:$N$300,4,FALSE))/(J$3-J$4)*5)),1)))</f>
        <v>0.3</v>
      </c>
      <c r="K51" s="163">
        <f t="shared" si="14"/>
        <v>0.35</v>
      </c>
      <c r="L51" s="163">
        <f>IF(LEN(E51)&gt;3,(IF(VLOOKUP($C51,'Regional Crises'!$B$1:$R$66,10,FALSE)="x","x",ROUND(IF(VLOOKUP($C51,'Regional Crises'!$B$1:$R$66,10,FALSE)&gt;L$3,5,IF(VLOOKUP($C51,'Regional Crises'!$B$1:$R$66,10,FALSE)&lt;L$4,0,5-(L$3-VLOOKUP($C51,'Regional Crises'!$B$1:$R$66,10,FALSE))/(L$3-L$4)*5)),1))),IF(VLOOKUP($E51,'Country Indicator Data'!$B$4:$N$300,6,FALSE)="x","x",ROUND(IF(VLOOKUP($E51,'Country Indicator Data'!$B$4:$N$300,6,FALSE)&gt;L$3,5,IF(VLOOKUP($E51,'Country Indicator Data'!$B$4:$N$300,6,FALSE)&lt;L$4,0,5-(L$3-VLOOKUP($E51,'Country Indicator Data'!$B$4:$N$300,6,FALSE))/(L$3-L$4)*5)),1)))</f>
        <v>0.8</v>
      </c>
      <c r="M51" s="163">
        <f>IF(LEN(E51)&gt;3,(IF(VLOOKUP($C51,'Regional Crises'!$B$1:$R$66,11,FALSE)="x","x",ROUND(IF(VLOOKUP($C51,'Regional Crises'!$B$1:$R$66,11,FALSE)&gt;M$3,5,IF(VLOOKUP($C51,'Regional Crises'!$B$1:$R$66,11,FALSE)&lt;M$4,0,5-(M$3-VLOOKUP($C51,'Regional Crises'!$B$1:$R$66,11,FALSE))/(M$3-M$4)*5)),1))),IF(VLOOKUP($E51,'Country Indicator Data'!$B$4:$N$300,7,FALSE)="x","x",ROUND(IF(VLOOKUP($E51,'Country Indicator Data'!$B$4:$N$300,7,FALSE)&gt;M$3,5,IF(VLOOKUP($E51,'Country Indicator Data'!$B$4:$N$300,7,FALSE)&lt;M$4,0,5-(M$3-VLOOKUP($E51,'Country Indicator Data'!$B$4:$N$300,7,FALSE))/(M$3-M$4)*5)),1)))</f>
        <v>1</v>
      </c>
      <c r="N51" s="163">
        <f t="shared" si="15"/>
        <v>0.9</v>
      </c>
      <c r="O51" s="163">
        <f t="shared" si="16"/>
        <v>1.0166666666666666</v>
      </c>
      <c r="P51" s="163">
        <f>IF(LEN(E51)&gt;3,VLOOKUP(C51,'Regional Crises'!$B$1:$R$69,12,FALSE),VLOOKUP(E51,'Country Indicator Data'!$B$4:$I$300,8,FALSE))</f>
        <v>3</v>
      </c>
      <c r="Q51" s="163">
        <f>IF(LEN(E51)&gt;3,((IF(VLOOKUP($C51,'Regional Crises'!$B$1:$R$66,13,FALSE)="x","x",ROUND(IF(VLOOKUP($C51,'Regional Crises'!$B$1:$R$66,13,FALSE)&gt;Q$3,5,IF(VLOOKUP($C51,'Regional Crises'!$B$1:$R$66,13,FALSE)&lt;Q$4,0,5-(LOG(Q$3)-LOG(VLOOKUP($C51,'Regional Crises'!$B$1:$R$66,13,FALSE)))/(LOG(Q$3)-LOG(Q$4))*5)),1)))),(IF(VLOOKUP($E51,'Country Indicator Data'!$B$4:$N$300,9,FALSE)="x","x",ROUND(IF(VLOOKUP($E51,'Country Indicator Data'!$B$4:$N$300,9,FALSE)&gt;Q$3,5,IF(VLOOKUP($E51,'Country Indicator Data'!$B$4:$N$300,9,FALSE)&lt;Q$4,0,5-(LOG(Q$3)-LOG(VLOOKUP($E51,'Country Indicator Data'!$B$4:$N$300,9,FALSE)))/(LOG(Q$3)-LOG(Q$4))*5)),1))))</f>
        <v>3</v>
      </c>
      <c r="R51" s="163">
        <f t="shared" si="17"/>
        <v>3</v>
      </c>
      <c r="S51" s="163">
        <f>IF(LEN(E51)&gt;3,((IF(VLOOKUP($C51,'Regional Crises'!$B$1:$R$66,17,FALSE)="x","x",ROUND(IF(VLOOKUP($C51,'Regional Crises'!$B$1:$R$66,17,FALSE)&gt;S$3,0,IF(VLOOKUP($C51,'Regional Crises'!$B$1:$R$66,17,FALSE)&lt;S$4,5,(S$3-VLOOKUP($C51,'Regional Crises'!$B$1:$R$66,17,FALSE))/(S$3-S$4)*5)),1)))),(IF(VLOOKUP($E51,'Country Indicator Data'!$B$4:$N$300,13,FALSE)="x","x",ROUND(IF(VLOOKUP($E51,'Country Indicator Data'!$B$4:$N$300,13,FALSE)&gt;S$3,0,IF(VLOOKUP($E51,'Country Indicator Data'!$B$4:$N$300,13,FALSE)&lt;S$4,5,(S$3-VLOOKUP($E51,'Country Indicator Data'!$B$4:$N$300,13,FALSE))/(S$3-S$4)*5)),1))))</f>
        <v>2.6</v>
      </c>
      <c r="T51" s="163">
        <f>IF(LEN(E51)&gt;3,((IF(VLOOKUP($C51,'Regional Crises'!$B$1:$R$66,14,FALSE)="x","x",ROUND(IF(VLOOKUP($C51,'Regional Crises'!$B$1:$R$66,14,FALSE)&gt;T$3,0,IF(VLOOKUP($C51,'Regional Crises'!$B$1:$R$66,14,FALSE)&lt;T$4,5,(T$3-VLOOKUP($C51,'Regional Crises'!$B$1:$R$66,14,FALSE))/(T$3-T$4)*5)),1)))),(IF(VLOOKUP($E51,'Country Indicator Data'!$B$4:$N$300,10,FALSE)="x","x",ROUND(IF(VLOOKUP($E51,'Country Indicator Data'!$B$4:$N$300,10,FALSE)&gt;T$3,0,IF(VLOOKUP($E51,'Country Indicator Data'!$B$4:$N$300,10,FALSE)&lt;T$4,5,(T$3-VLOOKUP($E51,'Country Indicator Data'!$B$4:$N$300,10,FALSE))/(T$3-T$4)*5)),1))))</f>
        <v>2.2999999999999998</v>
      </c>
      <c r="U51" s="163" t="str">
        <f>IF(LEN(E51)&gt;3,((IF(VLOOKUP($C51,'Regional Crises'!$B$1:$R$66,15,FALSE)="x","x",ROUND(IF(VLOOKUP($C51,'Regional Crises'!$B$1:$R$66,15,FALSE)&gt;U$3,0,IF(VLOOKUP($C51,'Regional Crises'!$B$1:$R$66,15,FALSE)&lt;U$4,5,(U$3-VLOOKUP($C51,'Regional Crises'!$B$1:$R$66,15,FALSE))/(U$3-U$4)*5)),1)))),(IF(VLOOKUP($E51,'Country Indicator Data'!$B$4:$N$300,11,FALSE)="x","x",ROUND(IF(VLOOKUP($E51,'Country Indicator Data'!$B$4:$N$300,11,FALSE)&gt;U$3,0,IF(VLOOKUP($E51,'Country Indicator Data'!$B$4:$N$300,11,FALSE)&lt;U$4,5,(U$3-VLOOKUP($E51,'Country Indicator Data'!$B$4:$N$300,11,FALSE))/(U$3-U$4)*5)),1))))</f>
        <v>x</v>
      </c>
      <c r="V51" s="163">
        <f>IF(LEN(E51)&gt;3,((IF(VLOOKUP($C51,'Regional Crises'!$B$1:$R$66,16,FALSE)="x","x",ROUND(IF(VLOOKUP($C51,'Regional Crises'!$B$1:$R$66,16,FALSE)&gt;V$3,0,IF(VLOOKUP($C51,'Regional Crises'!$B$1:$R$66,16,FALSE)&lt;V$4,5,(V$3-VLOOKUP($C51,'Regional Crises'!$B$1:$R$66,16,FALSE))/(V$3-V$4)*5)),1)))),(IF(VLOOKUP($E51,'Country Indicator Data'!$B$4:$N$300,12,FALSE)="x","x",ROUND(IF(VLOOKUP($E51,'Country Indicator Data'!$B$4:$N$300,12,FALSE)&gt;V$3,0,IF(VLOOKUP($E51,'Country Indicator Data'!$B$4:$N$300,12,FALSE)&lt;V$4,5,(V$3-VLOOKUP($E51,'Country Indicator Data'!$B$4:$N$300,12,FALSE))/(V$3-V$4)*5)),1))))</f>
        <v>0.6</v>
      </c>
      <c r="W51" s="163">
        <f t="shared" si="18"/>
        <v>1.8</v>
      </c>
      <c r="X51" s="163">
        <f t="shared" si="19"/>
        <v>1.9</v>
      </c>
      <c r="Y51" s="184">
        <f>IF('Core Indicators'!FC48="x","x",IF('Core Indicators'!FC48&gt;=5,5,IF('Core Indicators'!FC48&gt;=4,4,IF('Core Indicators'!FC48&gt;=3,3,IF('Core Indicators'!FC48&gt;=2,2,IF('Core Indicators'!FC48&gt;=1,1,0))))))</f>
        <v>2</v>
      </c>
      <c r="Z51" s="163">
        <f t="shared" si="20"/>
        <v>2</v>
      </c>
      <c r="AA51" s="184">
        <f>'Crisis Indicator Data'!Y48</f>
        <v>1</v>
      </c>
      <c r="AB51" s="184">
        <f>'Crisis Indicator Data'!Z48</f>
        <v>1</v>
      </c>
      <c r="AC51" s="184">
        <f>'Crisis Indicator Data'!AA48</f>
        <v>1</v>
      </c>
      <c r="AD51" s="184">
        <f>'Crisis Indicator Data'!AB48</f>
        <v>0</v>
      </c>
      <c r="AE51" s="184">
        <f t="shared" si="21"/>
        <v>2</v>
      </c>
      <c r="AF51" s="184">
        <f>'Crisis Indicator Data'!AC48</f>
        <v>2</v>
      </c>
      <c r="AG51" s="184">
        <f>'Crisis Indicator Data'!AD48</f>
        <v>2</v>
      </c>
      <c r="AH51" s="184">
        <f t="shared" si="22"/>
        <v>4</v>
      </c>
      <c r="AI51" s="184">
        <f>'Crisis Indicator Data'!AE48</f>
        <v>0</v>
      </c>
      <c r="AJ51" s="184">
        <f>'Crisis Indicator Data'!AF48</f>
        <v>0</v>
      </c>
      <c r="AK51" s="184">
        <f>'Crisis Indicator Data'!AG48</f>
        <v>1</v>
      </c>
      <c r="AL51" s="184">
        <f t="shared" si="23"/>
        <v>1</v>
      </c>
      <c r="AM51" s="163">
        <f t="shared" si="24"/>
        <v>2</v>
      </c>
      <c r="AN51" s="163">
        <f t="shared" si="25"/>
        <v>2</v>
      </c>
    </row>
    <row r="52" spans="1:40" ht="13.5" customHeight="1" x14ac:dyDescent="0.25">
      <c r="A52" s="169" t="str">
        <f>'Crisis Indicator Data'!A49</f>
        <v>Complex crisis in Guatemala</v>
      </c>
      <c r="B52" s="170" t="str">
        <f>'Crisis Indicator Data'!B49</f>
        <v>Violence,Socio-political,Other seasonal event</v>
      </c>
      <c r="C52" s="170" t="str">
        <f>'Crisis Indicator Data'!C49</f>
        <v>GTM001</v>
      </c>
      <c r="D52" s="170" t="str">
        <f>'Crisis Indicator Data'!D49</f>
        <v>Guatemala</v>
      </c>
      <c r="E52" s="171" t="str">
        <f>'Crisis Indicator Data'!E49</f>
        <v>GTM</v>
      </c>
      <c r="F52" s="163">
        <f>IF(LEN(E52)&gt;3,(IF(VLOOKUP($C52,'Regional Crises'!$B$1:$R$66,7,FALSE)="x","x",ROUND(IF(VLOOKUP($C52,'Regional Crises'!$B$1:$R$66,7,FALSE)&gt;$F$3,5,IF(VLOOKUP($C52,'Regional Crises'!$B$1:$R$66,7,FALSE)&lt;F$4,0,($F$3-VLOOKUP($C52,'Regional Crises'!$B$1:$R$66,7,FALSE))/($F$3-$F$4)*5)),1))),IF(VLOOKUP($E52,'Country Indicator Data'!$B$4:$N$300,3,FALSE)="x","x",ROUND(IF(VLOOKUP($E52,'Country Indicator Data'!$B$4:$N$300,3,FALSE)&gt;$F$3,5,IF(VLOOKUP($E52,'Country Indicator Data'!$B$4:$N$300,3,FALSE)&lt;$F$4,0,($F$3-VLOOKUP($E52,'Country Indicator Data'!$B$4:$N$300,3,FALSE))/($F$3-$F$4)*5)),1)))</f>
        <v>1.1000000000000001</v>
      </c>
      <c r="G52" s="163">
        <f>IF(LEN(E52)&gt;3,(IF(VLOOKUP($C52,'Regional Crises'!$B$1:$R$66,9,FALSE)="x","x",ROUND(IF(VLOOKUP($C52,'Regional Crises'!$B$1:$R$66,9,FALSE)&gt;G$3,5,IF(VLOOKUP($C52,'Regional Crises'!$B$1:$R$66,9,FALSE)&lt;G$4,0,(G$3-VLOOKUP($C52,'Regional Crises'!$B$1:$R$66,9,FALSE))/(G$3-G$4)*5)),1))),IF(VLOOKUP($E52,'Country Indicator Data'!$B$4:$N$300,5,FALSE)="x","x",ROUND(IF(VLOOKUP($E52,'Country Indicator Data'!$B$4:$N$300,5,FALSE)&gt;G$3,5,IF(VLOOKUP($E52,'Country Indicator Data'!$B$4:$N$300,5,FALSE)&lt;G$4,0,(G$3-VLOOKUP($E52,'Country Indicator Data'!$B$4:$N$300,5,FALSE))/(G$3-G$4)*5)),1)))</f>
        <v>3</v>
      </c>
      <c r="H52" s="163">
        <f t="shared" si="13"/>
        <v>2.0499999999999998</v>
      </c>
      <c r="I52" s="163">
        <f>IF(LEN(E52)&gt;3,(IF(VLOOKUP($C52,'Regional Crises'!$B$1:$R$66,6,FALSE)="x","x",ROUND(IF(VLOOKUP($C52,'Regional Crises'!$B$1:$R$66,6,FALSE)&gt;I$3,5,IF(VLOOKUP($C52,'Regional Crises'!$B$1:$R$66,6,FALSE)&lt;I$4,0,5-(I$3-VLOOKUP($C52,'Regional Crises'!$B$1:$R$66,6,FALSE))/(I$3-I$4)*5)),1))),IF(VLOOKUP($E52,'Country Indicator Data'!$B$4:$N$300,2,FALSE)="x","x",ROUND(IF(VLOOKUP($E52,'Country Indicator Data'!$B$4:$N$300,2,FALSE)&gt;I$3,5,IF(VLOOKUP($E52,'Country Indicator Data'!$B$4:$N$300,2,FALSE)&lt;I$4,0,5-(I$3-VLOOKUP($E52,'Country Indicator Data'!$B$4:$N$300,2,FALSE))/(I$3-I$4)*5)),1)))</f>
        <v>2.5</v>
      </c>
      <c r="J52" s="163">
        <f>IF(LEN(E52)&gt;3,(IF(VLOOKUP($C52,'Regional Crises'!$B$1:$R$66,8,FALSE)="x","x",ROUND(IF(VLOOKUP($C52,'Regional Crises'!$B$1:$R$66,8,FALSE)&gt;J$3,5,IF(VLOOKUP($C52,'Regional Crises'!$B$1:$R$66,8,FALSE)&lt;J$4,0,5-(J$3-VLOOKUP($C52,'Regional Crises'!$B$1:$R$66,8,FALSE))/(J$3-J$4)*5)),1))),IF(VLOOKUP($E52,'Country Indicator Data'!$B$4:$N$300,4,FALSE)="x","x",ROUND(IF(VLOOKUP($E52,'Country Indicator Data'!$B$4:$N$300,4,FALSE)&gt;J$3,5,IF(VLOOKUP($E52,'Country Indicator Data'!$B$4:$N$300,4,FALSE)&lt;J$4,0,5-(J$3-VLOOKUP($E52,'Country Indicator Data'!$B$4:$N$300,4,FALSE))/(J$3-J$4)*5)),1)))</f>
        <v>3.9</v>
      </c>
      <c r="K52" s="163">
        <f t="shared" si="14"/>
        <v>3.2</v>
      </c>
      <c r="L52" s="163">
        <f>IF(LEN(E52)&gt;3,(IF(VLOOKUP($C52,'Regional Crises'!$B$1:$R$66,10,FALSE)="x","x",ROUND(IF(VLOOKUP($C52,'Regional Crises'!$B$1:$R$66,10,FALSE)&gt;L$3,5,IF(VLOOKUP($C52,'Regional Crises'!$B$1:$R$66,10,FALSE)&lt;L$4,0,5-(L$3-VLOOKUP($C52,'Regional Crises'!$B$1:$R$66,10,FALSE))/(L$3-L$4)*5)),1))),IF(VLOOKUP($E52,'Country Indicator Data'!$B$4:$N$300,6,FALSE)="x","x",ROUND(IF(VLOOKUP($E52,'Country Indicator Data'!$B$4:$N$300,6,FALSE)&gt;L$3,5,IF(VLOOKUP($E52,'Country Indicator Data'!$B$4:$N$300,6,FALSE)&lt;L$4,0,5-(L$3-VLOOKUP($E52,'Country Indicator Data'!$B$4:$N$300,6,FALSE))/(L$3-L$4)*5)),1)))</f>
        <v>3.3</v>
      </c>
      <c r="M52" s="163">
        <f>IF(LEN(E52)&gt;3,(IF(VLOOKUP($C52,'Regional Crises'!$B$1:$R$66,11,FALSE)="x","x",ROUND(IF(VLOOKUP($C52,'Regional Crises'!$B$1:$R$66,11,FALSE)&gt;M$3,5,IF(VLOOKUP($C52,'Regional Crises'!$B$1:$R$66,11,FALSE)&lt;M$4,0,5-(M$3-VLOOKUP($C52,'Regional Crises'!$B$1:$R$66,11,FALSE))/(M$3-M$4)*5)),1))),IF(VLOOKUP($E52,'Country Indicator Data'!$B$4:$N$300,7,FALSE)="x","x",ROUND(IF(VLOOKUP($E52,'Country Indicator Data'!$B$4:$N$300,7,FALSE)&gt;M$3,5,IF(VLOOKUP($E52,'Country Indicator Data'!$B$4:$N$300,7,FALSE)&lt;M$4,0,5-(M$3-VLOOKUP($E52,'Country Indicator Data'!$B$4:$N$300,7,FALSE))/(M$3-M$4)*5)),1)))</f>
        <v>2.9</v>
      </c>
      <c r="N52" s="163">
        <f t="shared" si="15"/>
        <v>3.0999999999999996</v>
      </c>
      <c r="O52" s="163">
        <f t="shared" si="16"/>
        <v>2.7833333333333332</v>
      </c>
      <c r="P52" s="163">
        <f>IF(LEN(E52)&gt;3,VLOOKUP(C52,'Regional Crises'!$B$1:$R$69,12,FALSE),VLOOKUP(E52,'Country Indicator Data'!$B$4:$I$300,8,FALSE))</f>
        <v>3</v>
      </c>
      <c r="Q52" s="163">
        <f>IF(LEN(E52)&gt;3,((IF(VLOOKUP($C52,'Regional Crises'!$B$1:$R$66,13,FALSE)="x","x",ROUND(IF(VLOOKUP($C52,'Regional Crises'!$B$1:$R$66,13,FALSE)&gt;Q$3,5,IF(VLOOKUP($C52,'Regional Crises'!$B$1:$R$66,13,FALSE)&lt;Q$4,0,5-(LOG(Q$3)-LOG(VLOOKUP($C52,'Regional Crises'!$B$1:$R$66,13,FALSE)))/(LOG(Q$3)-LOG(Q$4))*5)),1)))),(IF(VLOOKUP($E52,'Country Indicator Data'!$B$4:$N$300,9,FALSE)="x","x",ROUND(IF(VLOOKUP($E52,'Country Indicator Data'!$B$4:$N$300,9,FALSE)&gt;Q$3,5,IF(VLOOKUP($E52,'Country Indicator Data'!$B$4:$N$300,9,FALSE)&lt;Q$4,0,5-(LOG(Q$3)-LOG(VLOOKUP($E52,'Country Indicator Data'!$B$4:$N$300,9,FALSE)))/(LOG(Q$3)-LOG(Q$4))*5)),1))))</f>
        <v>3.2</v>
      </c>
      <c r="R52" s="163">
        <f t="shared" si="17"/>
        <v>3.1</v>
      </c>
      <c r="S52" s="163">
        <f>IF(LEN(E52)&gt;3,((IF(VLOOKUP($C52,'Regional Crises'!$B$1:$R$66,17,FALSE)="x","x",ROUND(IF(VLOOKUP($C52,'Regional Crises'!$B$1:$R$66,17,FALSE)&gt;S$3,0,IF(VLOOKUP($C52,'Regional Crises'!$B$1:$R$66,17,FALSE)&lt;S$4,5,(S$3-VLOOKUP($C52,'Regional Crises'!$B$1:$R$66,17,FALSE))/(S$3-S$4)*5)),1)))),(IF(VLOOKUP($E52,'Country Indicator Data'!$B$4:$N$300,13,FALSE)="x","x",ROUND(IF(VLOOKUP($E52,'Country Indicator Data'!$B$4:$N$300,13,FALSE)&gt;S$3,0,IF(VLOOKUP($E52,'Country Indicator Data'!$B$4:$N$300,13,FALSE)&lt;S$4,5,(S$3-VLOOKUP($E52,'Country Indicator Data'!$B$4:$N$300,13,FALSE))/(S$3-S$4)*5)),1))))</f>
        <v>3.7</v>
      </c>
      <c r="T52" s="163">
        <f>IF(LEN(E52)&gt;3,((IF(VLOOKUP($C52,'Regional Crises'!$B$1:$R$66,14,FALSE)="x","x",ROUND(IF(VLOOKUP($C52,'Regional Crises'!$B$1:$R$66,14,FALSE)&gt;T$3,0,IF(VLOOKUP($C52,'Regional Crises'!$B$1:$R$66,14,FALSE)&lt;T$4,5,(T$3-VLOOKUP($C52,'Regional Crises'!$B$1:$R$66,14,FALSE))/(T$3-T$4)*5)),1)))),(IF(VLOOKUP($E52,'Country Indicator Data'!$B$4:$N$300,10,FALSE)="x","x",ROUND(IF(VLOOKUP($E52,'Country Indicator Data'!$B$4:$N$300,10,FALSE)&gt;T$3,0,IF(VLOOKUP($E52,'Country Indicator Data'!$B$4:$N$300,10,FALSE)&lt;T$4,5,(T$3-VLOOKUP($E52,'Country Indicator Data'!$B$4:$N$300,10,FALSE))/(T$3-T$4)*5)),1))))</f>
        <v>3.6</v>
      </c>
      <c r="U52" s="163">
        <f>IF(LEN(E52)&gt;3,((IF(VLOOKUP($C52,'Regional Crises'!$B$1:$R$66,15,FALSE)="x","x",ROUND(IF(VLOOKUP($C52,'Regional Crises'!$B$1:$R$66,15,FALSE)&gt;U$3,0,IF(VLOOKUP($C52,'Regional Crises'!$B$1:$R$66,15,FALSE)&lt;U$4,5,(U$3-VLOOKUP($C52,'Regional Crises'!$B$1:$R$66,15,FALSE))/(U$3-U$4)*5)),1)))),(IF(VLOOKUP($E52,'Country Indicator Data'!$B$4:$N$300,11,FALSE)="x","x",ROUND(IF(VLOOKUP($E52,'Country Indicator Data'!$B$4:$N$300,11,FALSE)&gt;U$3,0,IF(VLOOKUP($E52,'Country Indicator Data'!$B$4:$N$300,11,FALSE)&lt;U$4,5,(U$3-VLOOKUP($E52,'Country Indicator Data'!$B$4:$N$300,11,FALSE))/(U$3-U$4)*5)),1))))</f>
        <v>3.4</v>
      </c>
      <c r="V52" s="163">
        <f>IF(LEN(E52)&gt;3,((IF(VLOOKUP($C52,'Regional Crises'!$B$1:$R$66,16,FALSE)="x","x",ROUND(IF(VLOOKUP($C52,'Regional Crises'!$B$1:$R$66,16,FALSE)&gt;V$3,0,IF(VLOOKUP($C52,'Regional Crises'!$B$1:$R$66,16,FALSE)&lt;V$4,5,(V$3-VLOOKUP($C52,'Regional Crises'!$B$1:$R$66,16,FALSE))/(V$3-V$4)*5)),1)))),(IF(VLOOKUP($E52,'Country Indicator Data'!$B$4:$N$300,12,FALSE)="x","x",ROUND(IF(VLOOKUP($E52,'Country Indicator Data'!$B$4:$N$300,12,FALSE)&gt;V$3,0,IF(VLOOKUP($E52,'Country Indicator Data'!$B$4:$N$300,12,FALSE)&lt;V$4,5,(V$3-VLOOKUP($E52,'Country Indicator Data'!$B$4:$N$300,12,FALSE))/(V$3-V$4)*5)),1))))</f>
        <v>2.4</v>
      </c>
      <c r="W52" s="163">
        <f t="shared" si="18"/>
        <v>3.3</v>
      </c>
      <c r="X52" s="163">
        <f t="shared" si="19"/>
        <v>3.1</v>
      </c>
      <c r="Y52" s="184">
        <f>IF('Core Indicators'!FC49="x","x",IF('Core Indicators'!FC49&gt;=5,5,IF('Core Indicators'!FC49&gt;=4,4,IF('Core Indicators'!FC49&gt;=3,3,IF('Core Indicators'!FC49&gt;=2,2,IF('Core Indicators'!FC49&gt;=1,1,0))))))</f>
        <v>5</v>
      </c>
      <c r="Z52" s="163">
        <f t="shared" si="20"/>
        <v>5</v>
      </c>
      <c r="AA52" s="184">
        <f>'Crisis Indicator Data'!Y49</f>
        <v>0</v>
      </c>
      <c r="AB52" s="184">
        <f>'Crisis Indicator Data'!Z49</f>
        <v>0</v>
      </c>
      <c r="AC52" s="184">
        <f>'Crisis Indicator Data'!AA49</f>
        <v>0</v>
      </c>
      <c r="AD52" s="184">
        <f>'Crisis Indicator Data'!AB49</f>
        <v>0</v>
      </c>
      <c r="AE52" s="184">
        <f t="shared" si="21"/>
        <v>0</v>
      </c>
      <c r="AF52" s="184">
        <f>'Crisis Indicator Data'!AC49</f>
        <v>0</v>
      </c>
      <c r="AG52" s="184">
        <f>'Crisis Indicator Data'!AD49</f>
        <v>1</v>
      </c>
      <c r="AH52" s="184">
        <f t="shared" si="22"/>
        <v>1</v>
      </c>
      <c r="AI52" s="184">
        <f>'Crisis Indicator Data'!AE49</f>
        <v>0</v>
      </c>
      <c r="AJ52" s="184">
        <f>'Crisis Indicator Data'!AF49</f>
        <v>0</v>
      </c>
      <c r="AK52" s="184">
        <f>'Crisis Indicator Data'!AG49</f>
        <v>3</v>
      </c>
      <c r="AL52" s="184">
        <f t="shared" si="23"/>
        <v>3</v>
      </c>
      <c r="AM52" s="163">
        <f t="shared" si="24"/>
        <v>1</v>
      </c>
      <c r="AN52" s="163">
        <f t="shared" si="25"/>
        <v>3</v>
      </c>
    </row>
    <row r="53" spans="1:40" ht="13.5" customHeight="1" x14ac:dyDescent="0.25">
      <c r="A53" s="169" t="str">
        <f>'Crisis Indicator Data'!A50</f>
        <v>Complex crisis in Honduras</v>
      </c>
      <c r="B53" s="170" t="str">
        <f>'Crisis Indicator Data'!B50</f>
        <v>Violence,Socio-political,Other seasonal event</v>
      </c>
      <c r="C53" s="170" t="str">
        <f>'Crisis Indicator Data'!C50</f>
        <v>HND001</v>
      </c>
      <c r="D53" s="170" t="str">
        <f>'Crisis Indicator Data'!D50</f>
        <v>Honduras</v>
      </c>
      <c r="E53" s="171" t="str">
        <f>'Crisis Indicator Data'!E50</f>
        <v>HND</v>
      </c>
      <c r="F53" s="163">
        <f>IF(LEN(E53)&gt;3,(IF(VLOOKUP($C53,'Regional Crises'!$B$1:$R$66,7,FALSE)="x","x",ROUND(IF(VLOOKUP($C53,'Regional Crises'!$B$1:$R$66,7,FALSE)&gt;$F$3,5,IF(VLOOKUP($C53,'Regional Crises'!$B$1:$R$66,7,FALSE)&lt;F$4,0,($F$3-VLOOKUP($C53,'Regional Crises'!$B$1:$R$66,7,FALSE))/($F$3-$F$4)*5)),1))),IF(VLOOKUP($E53,'Country Indicator Data'!$B$4:$N$300,3,FALSE)="x","x",ROUND(IF(VLOOKUP($E53,'Country Indicator Data'!$B$4:$N$300,3,FALSE)&gt;$F$3,5,IF(VLOOKUP($E53,'Country Indicator Data'!$B$4:$N$300,3,FALSE)&lt;$F$4,0,($F$3-VLOOKUP($E53,'Country Indicator Data'!$B$4:$N$300,3,FALSE))/($F$3-$F$4)*5)),1)))</f>
        <v>1.8</v>
      </c>
      <c r="G53" s="163">
        <f>IF(LEN(E53)&gt;3,(IF(VLOOKUP($C53,'Regional Crises'!$B$1:$R$66,9,FALSE)="x","x",ROUND(IF(VLOOKUP($C53,'Regional Crises'!$B$1:$R$66,9,FALSE)&gt;G$3,5,IF(VLOOKUP($C53,'Regional Crises'!$B$1:$R$66,9,FALSE)&lt;G$4,0,(G$3-VLOOKUP($C53,'Regional Crises'!$B$1:$R$66,9,FALSE))/(G$3-G$4)*5)),1))),IF(VLOOKUP($E53,'Country Indicator Data'!$B$4:$N$300,5,FALSE)="x","x",ROUND(IF(VLOOKUP($E53,'Country Indicator Data'!$B$4:$N$300,5,FALSE)&gt;G$3,5,IF(VLOOKUP($E53,'Country Indicator Data'!$B$4:$N$300,5,FALSE)&lt;G$4,0,(G$3-VLOOKUP($E53,'Country Indicator Data'!$B$4:$N$300,5,FALSE))/(G$3-G$4)*5)),1)))</f>
        <v>2.7</v>
      </c>
      <c r="H53" s="163">
        <f t="shared" si="13"/>
        <v>2.25</v>
      </c>
      <c r="I53" s="163">
        <f>IF(LEN(E53)&gt;3,(IF(VLOOKUP($C53,'Regional Crises'!$B$1:$R$66,6,FALSE)="x","x",ROUND(IF(VLOOKUP($C53,'Regional Crises'!$B$1:$R$66,6,FALSE)&gt;I$3,5,IF(VLOOKUP($C53,'Regional Crises'!$B$1:$R$66,6,FALSE)&lt;I$4,0,5-(I$3-VLOOKUP($C53,'Regional Crises'!$B$1:$R$66,6,FALSE))/(I$3-I$4)*5)),1))),IF(VLOOKUP($E53,'Country Indicator Data'!$B$4:$N$300,2,FALSE)="x","x",ROUND(IF(VLOOKUP($E53,'Country Indicator Data'!$B$4:$N$300,2,FALSE)&gt;I$3,5,IF(VLOOKUP($E53,'Country Indicator Data'!$B$4:$N$300,2,FALSE)&lt;I$4,0,5-(I$3-VLOOKUP($E53,'Country Indicator Data'!$B$4:$N$300,2,FALSE))/(I$3-I$4)*5)),1)))</f>
        <v>0.8</v>
      </c>
      <c r="J53" s="163">
        <f>IF(LEN(E53)&gt;3,(IF(VLOOKUP($C53,'Regional Crises'!$B$1:$R$66,8,FALSE)="x","x",ROUND(IF(VLOOKUP($C53,'Regional Crises'!$B$1:$R$66,8,FALSE)&gt;J$3,5,IF(VLOOKUP($C53,'Regional Crises'!$B$1:$R$66,8,FALSE)&lt;J$4,0,5-(J$3-VLOOKUP($C53,'Regional Crises'!$B$1:$R$66,8,FALSE))/(J$3-J$4)*5)),1))),IF(VLOOKUP($E53,'Country Indicator Data'!$B$4:$N$300,4,FALSE)="x","x",ROUND(IF(VLOOKUP($E53,'Country Indicator Data'!$B$4:$N$300,4,FALSE)&gt;J$3,5,IF(VLOOKUP($E53,'Country Indicator Data'!$B$4:$N$300,4,FALSE)&lt;J$4,0,5-(J$3-VLOOKUP($E53,'Country Indicator Data'!$B$4:$N$300,4,FALSE))/(J$3-J$4)*5)),1)))</f>
        <v>0.7</v>
      </c>
      <c r="K53" s="163">
        <f t="shared" si="14"/>
        <v>0.75</v>
      </c>
      <c r="L53" s="163">
        <f>IF(LEN(E53)&gt;3,(IF(VLOOKUP($C53,'Regional Crises'!$B$1:$R$66,10,FALSE)="x","x",ROUND(IF(VLOOKUP($C53,'Regional Crises'!$B$1:$R$66,10,FALSE)&gt;L$3,5,IF(VLOOKUP($C53,'Regional Crises'!$B$1:$R$66,10,FALSE)&lt;L$4,0,5-(L$3-VLOOKUP($C53,'Regional Crises'!$B$1:$R$66,10,FALSE))/(L$3-L$4)*5)),1))),IF(VLOOKUP($E53,'Country Indicator Data'!$B$4:$N$300,6,FALSE)="x","x",ROUND(IF(VLOOKUP($E53,'Country Indicator Data'!$B$4:$N$300,6,FALSE)&gt;L$3,5,IF(VLOOKUP($E53,'Country Indicator Data'!$B$4:$N$300,6,FALSE)&lt;L$4,0,5-(L$3-VLOOKUP($E53,'Country Indicator Data'!$B$4:$N$300,6,FALSE))/(L$3-L$4)*5)),1)))</f>
        <v>3.2</v>
      </c>
      <c r="M53" s="163">
        <f>IF(LEN(E53)&gt;3,(IF(VLOOKUP($C53,'Regional Crises'!$B$1:$R$66,11,FALSE)="x","x",ROUND(IF(VLOOKUP($C53,'Regional Crises'!$B$1:$R$66,11,FALSE)&gt;M$3,5,IF(VLOOKUP($C53,'Regional Crises'!$B$1:$R$66,11,FALSE)&lt;M$4,0,5-(M$3-VLOOKUP($C53,'Regional Crises'!$B$1:$R$66,11,FALSE))/(M$3-M$4)*5)),1))),IF(VLOOKUP($E53,'Country Indicator Data'!$B$4:$N$300,7,FALSE)="x","x",ROUND(IF(VLOOKUP($E53,'Country Indicator Data'!$B$4:$N$300,7,FALSE)&gt;M$3,5,IF(VLOOKUP($E53,'Country Indicator Data'!$B$4:$N$300,7,FALSE)&lt;M$4,0,5-(M$3-VLOOKUP($E53,'Country Indicator Data'!$B$4:$N$300,7,FALSE))/(M$3-M$4)*5)),1)))</f>
        <v>2.9</v>
      </c>
      <c r="N53" s="163">
        <f t="shared" si="15"/>
        <v>3.05</v>
      </c>
      <c r="O53" s="163">
        <f t="shared" si="16"/>
        <v>2.0166666666666666</v>
      </c>
      <c r="P53" s="163">
        <f>IF(LEN(E53)&gt;3,VLOOKUP(C53,'Regional Crises'!$B$1:$R$69,12,FALSE),VLOOKUP(E53,'Country Indicator Data'!$B$4:$I$300,8,FALSE))</f>
        <v>3</v>
      </c>
      <c r="Q53" s="163">
        <f>IF(LEN(E53)&gt;3,((IF(VLOOKUP($C53,'Regional Crises'!$B$1:$R$66,13,FALSE)="x","x",ROUND(IF(VLOOKUP($C53,'Regional Crises'!$B$1:$R$66,13,FALSE)&gt;Q$3,5,IF(VLOOKUP($C53,'Regional Crises'!$B$1:$R$66,13,FALSE)&lt;Q$4,0,5-(LOG(Q$3)-LOG(VLOOKUP($C53,'Regional Crises'!$B$1:$R$66,13,FALSE)))/(LOG(Q$3)-LOG(Q$4))*5)),1)))),(IF(VLOOKUP($E53,'Country Indicator Data'!$B$4:$N$300,9,FALSE)="x","x",ROUND(IF(VLOOKUP($E53,'Country Indicator Data'!$B$4:$N$300,9,FALSE)&gt;Q$3,5,IF(VLOOKUP($E53,'Country Indicator Data'!$B$4:$N$300,9,FALSE)&lt;Q$4,0,5-(LOG(Q$3)-LOG(VLOOKUP($E53,'Country Indicator Data'!$B$4:$N$300,9,FALSE)))/(LOG(Q$3)-LOG(Q$4))*5)),1))))</f>
        <v>3.6</v>
      </c>
      <c r="R53" s="163">
        <f t="shared" si="17"/>
        <v>3.3</v>
      </c>
      <c r="S53" s="163">
        <f>IF(LEN(E53)&gt;3,((IF(VLOOKUP($C53,'Regional Crises'!$B$1:$R$66,17,FALSE)="x","x",ROUND(IF(VLOOKUP($C53,'Regional Crises'!$B$1:$R$66,17,FALSE)&gt;S$3,0,IF(VLOOKUP($C53,'Regional Crises'!$B$1:$R$66,17,FALSE)&lt;S$4,5,(S$3-VLOOKUP($C53,'Regional Crises'!$B$1:$R$66,17,FALSE))/(S$3-S$4)*5)),1)))),(IF(VLOOKUP($E53,'Country Indicator Data'!$B$4:$N$300,13,FALSE)="x","x",ROUND(IF(VLOOKUP($E53,'Country Indicator Data'!$B$4:$N$300,13,FALSE)&gt;S$3,0,IF(VLOOKUP($E53,'Country Indicator Data'!$B$4:$N$300,13,FALSE)&lt;S$4,5,(S$3-VLOOKUP($E53,'Country Indicator Data'!$B$4:$N$300,13,FALSE))/(S$3-S$4)*5)),1))))</f>
        <v>3.7</v>
      </c>
      <c r="T53" s="163">
        <f>IF(LEN(E53)&gt;3,((IF(VLOOKUP($C53,'Regional Crises'!$B$1:$R$66,14,FALSE)="x","x",ROUND(IF(VLOOKUP($C53,'Regional Crises'!$B$1:$R$66,14,FALSE)&gt;T$3,0,IF(VLOOKUP($C53,'Regional Crises'!$B$1:$R$66,14,FALSE)&lt;T$4,5,(T$3-VLOOKUP($C53,'Regional Crises'!$B$1:$R$66,14,FALSE))/(T$3-T$4)*5)),1)))),(IF(VLOOKUP($E53,'Country Indicator Data'!$B$4:$N$300,10,FALSE)="x","x",ROUND(IF(VLOOKUP($E53,'Country Indicator Data'!$B$4:$N$300,10,FALSE)&gt;T$3,0,IF(VLOOKUP($E53,'Country Indicator Data'!$B$4:$N$300,10,FALSE)&lt;T$4,5,(T$3-VLOOKUP($E53,'Country Indicator Data'!$B$4:$N$300,10,FALSE))/(T$3-T$4)*5)),1))))</f>
        <v>3.5</v>
      </c>
      <c r="U53" s="163">
        <f>IF(LEN(E53)&gt;3,((IF(VLOOKUP($C53,'Regional Crises'!$B$1:$R$66,15,FALSE)="x","x",ROUND(IF(VLOOKUP($C53,'Regional Crises'!$B$1:$R$66,15,FALSE)&gt;U$3,0,IF(VLOOKUP($C53,'Regional Crises'!$B$1:$R$66,15,FALSE)&lt;U$4,5,(U$3-VLOOKUP($C53,'Regional Crises'!$B$1:$R$66,15,FALSE))/(U$3-U$4)*5)),1)))),(IF(VLOOKUP($E53,'Country Indicator Data'!$B$4:$N$300,11,FALSE)="x","x",ROUND(IF(VLOOKUP($E53,'Country Indicator Data'!$B$4:$N$300,11,FALSE)&gt;U$3,0,IF(VLOOKUP($E53,'Country Indicator Data'!$B$4:$N$300,11,FALSE)&lt;U$4,5,(U$3-VLOOKUP($E53,'Country Indicator Data'!$B$4:$N$300,11,FALSE))/(U$3-U$4)*5)),1))))</f>
        <v>3.4</v>
      </c>
      <c r="V53" s="163">
        <f>IF(LEN(E53)&gt;3,((IF(VLOOKUP($C53,'Regional Crises'!$B$1:$R$66,16,FALSE)="x","x",ROUND(IF(VLOOKUP($C53,'Regional Crises'!$B$1:$R$66,16,FALSE)&gt;V$3,0,IF(VLOOKUP($C53,'Regional Crises'!$B$1:$R$66,16,FALSE)&lt;V$4,5,(V$3-VLOOKUP($C53,'Regional Crises'!$B$1:$R$66,16,FALSE))/(V$3-V$4)*5)),1)))),(IF(VLOOKUP($E53,'Country Indicator Data'!$B$4:$N$300,12,FALSE)="x","x",ROUND(IF(VLOOKUP($E53,'Country Indicator Data'!$B$4:$N$300,12,FALSE)&gt;V$3,0,IF(VLOOKUP($E53,'Country Indicator Data'!$B$4:$N$300,12,FALSE)&lt;V$4,5,(V$3-VLOOKUP($E53,'Country Indicator Data'!$B$4:$N$300,12,FALSE))/(V$3-V$4)*5)),1))))</f>
        <v>2.8</v>
      </c>
      <c r="W53" s="163">
        <f t="shared" si="18"/>
        <v>3.4</v>
      </c>
      <c r="X53" s="163">
        <f t="shared" si="19"/>
        <v>2.9</v>
      </c>
      <c r="Y53" s="184">
        <f>IF('Core Indicators'!FC50="x","x",IF('Core Indicators'!FC50&gt;=5,5,IF('Core Indicators'!FC50&gt;=4,4,IF('Core Indicators'!FC50&gt;=3,3,IF('Core Indicators'!FC50&gt;=2,2,IF('Core Indicators'!FC50&gt;=1,1,0))))))</f>
        <v>3</v>
      </c>
      <c r="Z53" s="163">
        <f t="shared" si="20"/>
        <v>3</v>
      </c>
      <c r="AA53" s="184">
        <f>'Crisis Indicator Data'!Y50</f>
        <v>0</v>
      </c>
      <c r="AB53" s="184">
        <f>'Crisis Indicator Data'!Z50</f>
        <v>1</v>
      </c>
      <c r="AC53" s="184">
        <f>'Crisis Indicator Data'!AA50</f>
        <v>0</v>
      </c>
      <c r="AD53" s="184">
        <f>'Crisis Indicator Data'!AB50</f>
        <v>0</v>
      </c>
      <c r="AE53" s="184">
        <f t="shared" si="21"/>
        <v>1</v>
      </c>
      <c r="AF53" s="184">
        <f>'Crisis Indicator Data'!AC50</f>
        <v>0</v>
      </c>
      <c r="AG53" s="184">
        <f>'Crisis Indicator Data'!AD50</f>
        <v>2</v>
      </c>
      <c r="AH53" s="184">
        <f t="shared" si="22"/>
        <v>2</v>
      </c>
      <c r="AI53" s="184">
        <f>'Crisis Indicator Data'!AE50</f>
        <v>1</v>
      </c>
      <c r="AJ53" s="184">
        <f>'Crisis Indicator Data'!AF50</f>
        <v>0</v>
      </c>
      <c r="AK53" s="184">
        <f>'Crisis Indicator Data'!AG50</f>
        <v>3</v>
      </c>
      <c r="AL53" s="184">
        <f t="shared" si="23"/>
        <v>3</v>
      </c>
      <c r="AM53" s="163">
        <f t="shared" si="24"/>
        <v>2</v>
      </c>
      <c r="AN53" s="163">
        <f t="shared" si="25"/>
        <v>2.5</v>
      </c>
    </row>
    <row r="54" spans="1:40" ht="13.5" customHeight="1" x14ac:dyDescent="0.25">
      <c r="A54" s="172" t="str">
        <f>'Crisis Indicator Data'!A51</f>
        <v>Complex crisis in Haiti</v>
      </c>
      <c r="B54" s="173" t="str">
        <f>'Crisis Indicator Data'!B51</f>
        <v>Earthquake,Violence,Socio-political,Other seasonal event</v>
      </c>
      <c r="C54" s="173" t="str">
        <f>'Crisis Indicator Data'!C51</f>
        <v>HTI001</v>
      </c>
      <c r="D54" s="173" t="str">
        <f>'Crisis Indicator Data'!D51</f>
        <v>Haiti</v>
      </c>
      <c r="E54" s="174" t="str">
        <f>'Crisis Indicator Data'!E51</f>
        <v>HTI</v>
      </c>
      <c r="F54" s="163">
        <f>IF(LEN(E54)&gt;3,(IF(VLOOKUP($C54,'Regional Crises'!$B$1:$R$66,7,FALSE)="x","x",ROUND(IF(VLOOKUP($C54,'Regional Crises'!$B$1:$R$66,7,FALSE)&gt;$F$3,5,IF(VLOOKUP($C54,'Regional Crises'!$B$1:$R$66,7,FALSE)&lt;F$4,0,($F$3-VLOOKUP($C54,'Regional Crises'!$B$1:$R$66,7,FALSE))/($F$3-$F$4)*5)),1))),IF(VLOOKUP($E54,'Country Indicator Data'!$B$4:$N$300,3,FALSE)="x","x",ROUND(IF(VLOOKUP($E54,'Country Indicator Data'!$B$4:$N$300,3,FALSE)&gt;$F$3,5,IF(VLOOKUP($E54,'Country Indicator Data'!$B$4:$N$300,3,FALSE)&lt;$F$4,0,($F$3-VLOOKUP($E54,'Country Indicator Data'!$B$4:$N$300,3,FALSE))/($F$3-$F$4)*5)),1)))</f>
        <v>2.1</v>
      </c>
      <c r="G54" s="163">
        <f>IF(LEN(E54)&gt;3,(IF(VLOOKUP($C54,'Regional Crises'!$B$1:$R$66,9,FALSE)="x","x",ROUND(IF(VLOOKUP($C54,'Regional Crises'!$B$1:$R$66,9,FALSE)&gt;G$3,5,IF(VLOOKUP($C54,'Regional Crises'!$B$1:$R$66,9,FALSE)&lt;G$4,0,(G$3-VLOOKUP($C54,'Regional Crises'!$B$1:$R$66,9,FALSE))/(G$3-G$4)*5)),1))),IF(VLOOKUP($E54,'Country Indicator Data'!$B$4:$N$300,5,FALSE)="x","x",ROUND(IF(VLOOKUP($E54,'Country Indicator Data'!$B$4:$N$300,5,FALSE)&gt;G$3,5,IF(VLOOKUP($E54,'Country Indicator Data'!$B$4:$N$300,5,FALSE)&lt;G$4,0,(G$3-VLOOKUP($E54,'Country Indicator Data'!$B$4:$N$300,5,FALSE))/(G$3-G$4)*5)),1)))</f>
        <v>2.9</v>
      </c>
      <c r="H54" s="163">
        <f t="shared" si="13"/>
        <v>2.5</v>
      </c>
      <c r="I54" s="163">
        <f>IF(LEN(E54)&gt;3,(IF(VLOOKUP($C54,'Regional Crises'!$B$1:$R$66,6,FALSE)="x","x",ROUND(IF(VLOOKUP($C54,'Regional Crises'!$B$1:$R$66,6,FALSE)&gt;I$3,5,IF(VLOOKUP($C54,'Regional Crises'!$B$1:$R$66,6,FALSE)&lt;I$4,0,5-(I$3-VLOOKUP($C54,'Regional Crises'!$B$1:$R$66,6,FALSE))/(I$3-I$4)*5)),1))),IF(VLOOKUP($E54,'Country Indicator Data'!$B$4:$N$300,2,FALSE)="x","x",ROUND(IF(VLOOKUP($E54,'Country Indicator Data'!$B$4:$N$300,2,FALSE)&gt;I$3,5,IF(VLOOKUP($E54,'Country Indicator Data'!$B$4:$N$300,2,FALSE)&lt;I$4,0,5-(I$3-VLOOKUP($E54,'Country Indicator Data'!$B$4:$N$300,2,FALSE))/(I$3-I$4)*5)),1)))</f>
        <v>0</v>
      </c>
      <c r="J54" s="163">
        <f>IF(LEN(E54)&gt;3,(IF(VLOOKUP($C54,'Regional Crises'!$B$1:$R$66,8,FALSE)="x","x",ROUND(IF(VLOOKUP($C54,'Regional Crises'!$B$1:$R$66,8,FALSE)&gt;J$3,5,IF(VLOOKUP($C54,'Regional Crises'!$B$1:$R$66,8,FALSE)&lt;J$4,0,5-(J$3-VLOOKUP($C54,'Regional Crises'!$B$1:$R$66,8,FALSE))/(J$3-J$4)*5)),1))),IF(VLOOKUP($E54,'Country Indicator Data'!$B$4:$N$300,4,FALSE)="x","x",ROUND(IF(VLOOKUP($E54,'Country Indicator Data'!$B$4:$N$300,4,FALSE)&gt;J$3,5,IF(VLOOKUP($E54,'Country Indicator Data'!$B$4:$N$300,4,FALSE)&lt;J$4,0,5-(J$3-VLOOKUP($E54,'Country Indicator Data'!$B$4:$N$300,4,FALSE))/(J$3-J$4)*5)),1)))</f>
        <v>0</v>
      </c>
      <c r="K54" s="163">
        <f t="shared" si="14"/>
        <v>0</v>
      </c>
      <c r="L54" s="163">
        <f>IF(LEN(E54)&gt;3,(IF(VLOOKUP($C54,'Regional Crises'!$B$1:$R$66,10,FALSE)="x","x",ROUND(IF(VLOOKUP($C54,'Regional Crises'!$B$1:$R$66,10,FALSE)&gt;L$3,5,IF(VLOOKUP($C54,'Regional Crises'!$B$1:$R$66,10,FALSE)&lt;L$4,0,5-(L$3-VLOOKUP($C54,'Regional Crises'!$B$1:$R$66,10,FALSE))/(L$3-L$4)*5)),1))),IF(VLOOKUP($E54,'Country Indicator Data'!$B$4:$N$300,6,FALSE)="x","x",ROUND(IF(VLOOKUP($E54,'Country Indicator Data'!$B$4:$N$300,6,FALSE)&gt;L$3,5,IF(VLOOKUP($E54,'Country Indicator Data'!$B$4:$N$300,6,FALSE)&lt;L$4,0,5-(L$3-VLOOKUP($E54,'Country Indicator Data'!$B$4:$N$300,6,FALSE))/(L$3-L$4)*5)),1)))</f>
        <v>4.0999999999999996</v>
      </c>
      <c r="M54" s="163">
        <f>IF(LEN(E54)&gt;3,(IF(VLOOKUP($C54,'Regional Crises'!$B$1:$R$66,11,FALSE)="x","x",ROUND(IF(VLOOKUP($C54,'Regional Crises'!$B$1:$R$66,11,FALSE)&gt;M$3,5,IF(VLOOKUP($C54,'Regional Crises'!$B$1:$R$66,11,FALSE)&lt;M$4,0,5-(M$3-VLOOKUP($C54,'Regional Crises'!$B$1:$R$66,11,FALSE))/(M$3-M$4)*5)),1))),IF(VLOOKUP($E54,'Country Indicator Data'!$B$4:$N$300,7,FALSE)="x","x",ROUND(IF(VLOOKUP($E54,'Country Indicator Data'!$B$4:$N$300,7,FALSE)&gt;M$3,5,IF(VLOOKUP($E54,'Country Indicator Data'!$B$4:$N$300,7,FALSE)&lt;M$4,0,5-(M$3-VLOOKUP($E54,'Country Indicator Data'!$B$4:$N$300,7,FALSE))/(M$3-M$4)*5)),1)))</f>
        <v>2</v>
      </c>
      <c r="N54" s="163">
        <f t="shared" si="15"/>
        <v>3.05</v>
      </c>
      <c r="O54" s="163">
        <f t="shared" si="16"/>
        <v>1.8499999999999999</v>
      </c>
      <c r="P54" s="163">
        <f>IF(LEN(E54)&gt;3,VLOOKUP(C54,'Regional Crises'!$B$1:$R$69,12,FALSE),VLOOKUP(E54,'Country Indicator Data'!$B$4:$I$300,8,FALSE))</f>
        <v>5</v>
      </c>
      <c r="Q54" s="163">
        <f>IF(LEN(E54)&gt;3,((IF(VLOOKUP($C54,'Regional Crises'!$B$1:$R$66,13,FALSE)="x","x",ROUND(IF(VLOOKUP($C54,'Regional Crises'!$B$1:$R$66,13,FALSE)&gt;Q$3,5,IF(VLOOKUP($C54,'Regional Crises'!$B$1:$R$66,13,FALSE)&lt;Q$4,0,5-(LOG(Q$3)-LOG(VLOOKUP($C54,'Regional Crises'!$B$1:$R$66,13,FALSE)))/(LOG(Q$3)-LOG(Q$4))*5)),1)))),(IF(VLOOKUP($E54,'Country Indicator Data'!$B$4:$N$300,9,FALSE)="x","x",ROUND(IF(VLOOKUP($E54,'Country Indicator Data'!$B$4:$N$300,9,FALSE)&gt;Q$3,5,IF(VLOOKUP($E54,'Country Indicator Data'!$B$4:$N$300,9,FALSE)&lt;Q$4,0,5-(LOG(Q$3)-LOG(VLOOKUP($E54,'Country Indicator Data'!$B$4:$N$300,9,FALSE)))/(LOG(Q$3)-LOG(Q$4))*5)),1))))</f>
        <v>3.9</v>
      </c>
      <c r="R54" s="163">
        <f t="shared" si="17"/>
        <v>4.45</v>
      </c>
      <c r="S54" s="163">
        <f>IF(LEN(E54)&gt;3,((IF(VLOOKUP($C54,'Regional Crises'!$B$1:$R$66,17,FALSE)="x","x",ROUND(IF(VLOOKUP($C54,'Regional Crises'!$B$1:$R$66,17,FALSE)&gt;S$3,0,IF(VLOOKUP($C54,'Regional Crises'!$B$1:$R$66,17,FALSE)&lt;S$4,5,(S$3-VLOOKUP($C54,'Regional Crises'!$B$1:$R$66,17,FALSE))/(S$3-S$4)*5)),1)))),(IF(VLOOKUP($E54,'Country Indicator Data'!$B$4:$N$300,13,FALSE)="x","x",ROUND(IF(VLOOKUP($E54,'Country Indicator Data'!$B$4:$N$300,13,FALSE)&gt;S$3,0,IF(VLOOKUP($E54,'Country Indicator Data'!$B$4:$N$300,13,FALSE)&lt;S$4,5,(S$3-VLOOKUP($E54,'Country Indicator Data'!$B$4:$N$300,13,FALSE))/(S$3-S$4)*5)),1))))</f>
        <v>4.0999999999999996</v>
      </c>
      <c r="T54" s="163">
        <f>IF(LEN(E54)&gt;3,((IF(VLOOKUP($C54,'Regional Crises'!$B$1:$R$66,14,FALSE)="x","x",ROUND(IF(VLOOKUP($C54,'Regional Crises'!$B$1:$R$66,14,FALSE)&gt;T$3,0,IF(VLOOKUP($C54,'Regional Crises'!$B$1:$R$66,14,FALSE)&lt;T$4,5,(T$3-VLOOKUP($C54,'Regional Crises'!$B$1:$R$66,14,FALSE))/(T$3-T$4)*5)),1)))),(IF(VLOOKUP($E54,'Country Indicator Data'!$B$4:$N$300,10,FALSE)="x","x",ROUND(IF(VLOOKUP($E54,'Country Indicator Data'!$B$4:$N$300,10,FALSE)&gt;T$3,0,IF(VLOOKUP($E54,'Country Indicator Data'!$B$4:$N$300,10,FALSE)&lt;T$4,5,(T$3-VLOOKUP($E54,'Country Indicator Data'!$B$4:$N$300,10,FALSE))/(T$3-T$4)*5)),1))))</f>
        <v>3.5</v>
      </c>
      <c r="U54" s="163">
        <f>IF(LEN(E54)&gt;3,((IF(VLOOKUP($C54,'Regional Crises'!$B$1:$R$66,15,FALSE)="x","x",ROUND(IF(VLOOKUP($C54,'Regional Crises'!$B$1:$R$66,15,FALSE)&gt;U$3,0,IF(VLOOKUP($C54,'Regional Crises'!$B$1:$R$66,15,FALSE)&lt;U$4,5,(U$3-VLOOKUP($C54,'Regional Crises'!$B$1:$R$66,15,FALSE))/(U$3-U$4)*5)),1)))),(IF(VLOOKUP($E54,'Country Indicator Data'!$B$4:$N$300,11,FALSE)="x","x",ROUND(IF(VLOOKUP($E54,'Country Indicator Data'!$B$4:$N$300,11,FALSE)&gt;U$3,0,IF(VLOOKUP($E54,'Country Indicator Data'!$B$4:$N$300,11,FALSE)&lt;U$4,5,(U$3-VLOOKUP($E54,'Country Indicator Data'!$B$4:$N$300,11,FALSE))/(U$3-U$4)*5)),1))))</f>
        <v>3.5</v>
      </c>
      <c r="V54" s="163">
        <f>IF(LEN(E54)&gt;3,((IF(VLOOKUP($C54,'Regional Crises'!$B$1:$R$66,16,FALSE)="x","x",ROUND(IF(VLOOKUP($C54,'Regional Crises'!$B$1:$R$66,16,FALSE)&gt;V$3,0,IF(VLOOKUP($C54,'Regional Crises'!$B$1:$R$66,16,FALSE)&lt;V$4,5,(V$3-VLOOKUP($C54,'Regional Crises'!$B$1:$R$66,16,FALSE))/(V$3-V$4)*5)),1)))),(IF(VLOOKUP($E54,'Country Indicator Data'!$B$4:$N$300,12,FALSE)="x","x",ROUND(IF(VLOOKUP($E54,'Country Indicator Data'!$B$4:$N$300,12,FALSE)&gt;V$3,0,IF(VLOOKUP($E54,'Country Indicator Data'!$B$4:$N$300,12,FALSE)&lt;V$4,5,(V$3-VLOOKUP($E54,'Country Indicator Data'!$B$4:$N$300,12,FALSE))/(V$3-V$4)*5)),1))))</f>
        <v>3.1</v>
      </c>
      <c r="W54" s="163">
        <f t="shared" si="18"/>
        <v>3.6</v>
      </c>
      <c r="X54" s="163">
        <f t="shared" si="19"/>
        <v>3.3</v>
      </c>
      <c r="Y54" s="184">
        <f>IF('Core Indicators'!FC51="x","x",IF('Core Indicators'!FC51&gt;=5,5,IF('Core Indicators'!FC51&gt;=4,4,IF('Core Indicators'!FC51&gt;=3,3,IF('Core Indicators'!FC51&gt;=2,2,IF('Core Indicators'!FC51&gt;=1,1,0))))))</f>
        <v>5</v>
      </c>
      <c r="Z54" s="163">
        <f t="shared" si="20"/>
        <v>5</v>
      </c>
      <c r="AA54" s="184">
        <f>'Crisis Indicator Data'!Y51</f>
        <v>0</v>
      </c>
      <c r="AB54" s="184">
        <f>'Crisis Indicator Data'!Z51</f>
        <v>2</v>
      </c>
      <c r="AC54" s="184">
        <f>'Crisis Indicator Data'!AA51</f>
        <v>3</v>
      </c>
      <c r="AD54" s="184">
        <f>'Crisis Indicator Data'!AB51</f>
        <v>3</v>
      </c>
      <c r="AE54" s="184">
        <f t="shared" si="21"/>
        <v>4</v>
      </c>
      <c r="AF54" s="184">
        <f>'Crisis Indicator Data'!AC51</f>
        <v>0</v>
      </c>
      <c r="AG54" s="184">
        <f>'Crisis Indicator Data'!AD51</f>
        <v>2</v>
      </c>
      <c r="AH54" s="184">
        <f t="shared" si="22"/>
        <v>2</v>
      </c>
      <c r="AI54" s="184">
        <f>'Crisis Indicator Data'!AE51</f>
        <v>3</v>
      </c>
      <c r="AJ54" s="184">
        <f>'Crisis Indicator Data'!AF51</f>
        <v>0</v>
      </c>
      <c r="AK54" s="184">
        <f>'Crisis Indicator Data'!AG51</f>
        <v>2</v>
      </c>
      <c r="AL54" s="184">
        <f t="shared" si="23"/>
        <v>4</v>
      </c>
      <c r="AM54" s="163">
        <f t="shared" si="24"/>
        <v>3</v>
      </c>
      <c r="AN54" s="163">
        <f t="shared" si="25"/>
        <v>4</v>
      </c>
    </row>
    <row r="55" spans="1:40" ht="13.5" customHeight="1" x14ac:dyDescent="0.25">
      <c r="A55" s="172" t="str">
        <f>'Crisis Indicator Data'!A52</f>
        <v xml:space="preserve">Nippes Earthquake </v>
      </c>
      <c r="B55" s="173" t="str">
        <f>'Crisis Indicator Data'!B52</f>
        <v>Earthquake</v>
      </c>
      <c r="C55" s="173" t="str">
        <f>'Crisis Indicator Data'!C52</f>
        <v>HTI002</v>
      </c>
      <c r="D55" s="173" t="str">
        <f>'Crisis Indicator Data'!D52</f>
        <v>Haiti</v>
      </c>
      <c r="E55" s="174" t="str">
        <f>'Crisis Indicator Data'!E52</f>
        <v>HTI</v>
      </c>
      <c r="F55" s="163">
        <f>IF(LEN(E55)&gt;3,(IF(VLOOKUP($C55,'Regional Crises'!$B$1:$R$66,7,FALSE)="x","x",ROUND(IF(VLOOKUP($C55,'Regional Crises'!$B$1:$R$66,7,FALSE)&gt;$F$3,5,IF(VLOOKUP($C55,'Regional Crises'!$B$1:$R$66,7,FALSE)&lt;F$4,0,($F$3-VLOOKUP($C55,'Regional Crises'!$B$1:$R$66,7,FALSE))/($F$3-$F$4)*5)),1))),IF(VLOOKUP($E55,'Country Indicator Data'!$B$4:$N$300,3,FALSE)="x","x",ROUND(IF(VLOOKUP($E55,'Country Indicator Data'!$B$4:$N$300,3,FALSE)&gt;$F$3,5,IF(VLOOKUP($E55,'Country Indicator Data'!$B$4:$N$300,3,FALSE)&lt;$F$4,0,($F$3-VLOOKUP($E55,'Country Indicator Data'!$B$4:$N$300,3,FALSE))/($F$3-$F$4)*5)),1)))</f>
        <v>2.1</v>
      </c>
      <c r="G55" s="163">
        <f>IF(LEN(E55)&gt;3,(IF(VLOOKUP($C55,'Regional Crises'!$B$1:$R$66,9,FALSE)="x","x",ROUND(IF(VLOOKUP($C55,'Regional Crises'!$B$1:$R$66,9,FALSE)&gt;G$3,5,IF(VLOOKUP($C55,'Regional Crises'!$B$1:$R$66,9,FALSE)&lt;G$4,0,(G$3-VLOOKUP($C55,'Regional Crises'!$B$1:$R$66,9,FALSE))/(G$3-G$4)*5)),1))),IF(VLOOKUP($E55,'Country Indicator Data'!$B$4:$N$300,5,FALSE)="x","x",ROUND(IF(VLOOKUP($E55,'Country Indicator Data'!$B$4:$N$300,5,FALSE)&gt;G$3,5,IF(VLOOKUP($E55,'Country Indicator Data'!$B$4:$N$300,5,FALSE)&lt;G$4,0,(G$3-VLOOKUP($E55,'Country Indicator Data'!$B$4:$N$300,5,FALSE))/(G$3-G$4)*5)),1)))</f>
        <v>2.9</v>
      </c>
      <c r="H55" s="163">
        <f t="shared" si="13"/>
        <v>2.5</v>
      </c>
      <c r="I55" s="163">
        <f>IF(LEN(E55)&gt;3,(IF(VLOOKUP($C55,'Regional Crises'!$B$1:$R$66,6,FALSE)="x","x",ROUND(IF(VLOOKUP($C55,'Regional Crises'!$B$1:$R$66,6,FALSE)&gt;I$3,5,IF(VLOOKUP($C55,'Regional Crises'!$B$1:$R$66,6,FALSE)&lt;I$4,0,5-(I$3-VLOOKUP($C55,'Regional Crises'!$B$1:$R$66,6,FALSE))/(I$3-I$4)*5)),1))),IF(VLOOKUP($E55,'Country Indicator Data'!$B$4:$N$300,2,FALSE)="x","x",ROUND(IF(VLOOKUP($E55,'Country Indicator Data'!$B$4:$N$300,2,FALSE)&gt;I$3,5,IF(VLOOKUP($E55,'Country Indicator Data'!$B$4:$N$300,2,FALSE)&lt;I$4,0,5-(I$3-VLOOKUP($E55,'Country Indicator Data'!$B$4:$N$300,2,FALSE))/(I$3-I$4)*5)),1)))</f>
        <v>0</v>
      </c>
      <c r="J55" s="163">
        <f>IF(LEN(E55)&gt;3,(IF(VLOOKUP($C55,'Regional Crises'!$B$1:$R$66,8,FALSE)="x","x",ROUND(IF(VLOOKUP($C55,'Regional Crises'!$B$1:$R$66,8,FALSE)&gt;J$3,5,IF(VLOOKUP($C55,'Regional Crises'!$B$1:$R$66,8,FALSE)&lt;J$4,0,5-(J$3-VLOOKUP($C55,'Regional Crises'!$B$1:$R$66,8,FALSE))/(J$3-J$4)*5)),1))),IF(VLOOKUP($E55,'Country Indicator Data'!$B$4:$N$300,4,FALSE)="x","x",ROUND(IF(VLOOKUP($E55,'Country Indicator Data'!$B$4:$N$300,4,FALSE)&gt;J$3,5,IF(VLOOKUP($E55,'Country Indicator Data'!$B$4:$N$300,4,FALSE)&lt;J$4,0,5-(J$3-VLOOKUP($E55,'Country Indicator Data'!$B$4:$N$300,4,FALSE))/(J$3-J$4)*5)),1)))</f>
        <v>0</v>
      </c>
      <c r="K55" s="163">
        <f t="shared" si="14"/>
        <v>0</v>
      </c>
      <c r="L55" s="163">
        <f>IF(LEN(E55)&gt;3,(IF(VLOOKUP($C55,'Regional Crises'!$B$1:$R$66,10,FALSE)="x","x",ROUND(IF(VLOOKUP($C55,'Regional Crises'!$B$1:$R$66,10,FALSE)&gt;L$3,5,IF(VLOOKUP($C55,'Regional Crises'!$B$1:$R$66,10,FALSE)&lt;L$4,0,5-(L$3-VLOOKUP($C55,'Regional Crises'!$B$1:$R$66,10,FALSE))/(L$3-L$4)*5)),1))),IF(VLOOKUP($E55,'Country Indicator Data'!$B$4:$N$300,6,FALSE)="x","x",ROUND(IF(VLOOKUP($E55,'Country Indicator Data'!$B$4:$N$300,6,FALSE)&gt;L$3,5,IF(VLOOKUP($E55,'Country Indicator Data'!$B$4:$N$300,6,FALSE)&lt;L$4,0,5-(L$3-VLOOKUP($E55,'Country Indicator Data'!$B$4:$N$300,6,FALSE))/(L$3-L$4)*5)),1)))</f>
        <v>4.0999999999999996</v>
      </c>
      <c r="M55" s="163">
        <f>IF(LEN(E55)&gt;3,(IF(VLOOKUP($C55,'Regional Crises'!$B$1:$R$66,11,FALSE)="x","x",ROUND(IF(VLOOKUP($C55,'Regional Crises'!$B$1:$R$66,11,FALSE)&gt;M$3,5,IF(VLOOKUP($C55,'Regional Crises'!$B$1:$R$66,11,FALSE)&lt;M$4,0,5-(M$3-VLOOKUP($C55,'Regional Crises'!$B$1:$R$66,11,FALSE))/(M$3-M$4)*5)),1))),IF(VLOOKUP($E55,'Country Indicator Data'!$B$4:$N$300,7,FALSE)="x","x",ROUND(IF(VLOOKUP($E55,'Country Indicator Data'!$B$4:$N$300,7,FALSE)&gt;M$3,5,IF(VLOOKUP($E55,'Country Indicator Data'!$B$4:$N$300,7,FALSE)&lt;M$4,0,5-(M$3-VLOOKUP($E55,'Country Indicator Data'!$B$4:$N$300,7,FALSE))/(M$3-M$4)*5)),1)))</f>
        <v>2</v>
      </c>
      <c r="N55" s="163">
        <f t="shared" si="15"/>
        <v>3.05</v>
      </c>
      <c r="O55" s="163">
        <f t="shared" si="16"/>
        <v>1.8499999999999999</v>
      </c>
      <c r="P55" s="163">
        <f>IF(LEN(E55)&gt;3,VLOOKUP(C55,'Regional Crises'!$B$1:$R$69,12,FALSE),VLOOKUP(E55,'Country Indicator Data'!$B$4:$I$300,8,FALSE))</f>
        <v>5</v>
      </c>
      <c r="Q55" s="163">
        <f>IF(LEN(E55)&gt;3,((IF(VLOOKUP($C55,'Regional Crises'!$B$1:$R$66,13,FALSE)="x","x",ROUND(IF(VLOOKUP($C55,'Regional Crises'!$B$1:$R$66,13,FALSE)&gt;Q$3,5,IF(VLOOKUP($C55,'Regional Crises'!$B$1:$R$66,13,FALSE)&lt;Q$4,0,5-(LOG(Q$3)-LOG(VLOOKUP($C55,'Regional Crises'!$B$1:$R$66,13,FALSE)))/(LOG(Q$3)-LOG(Q$4))*5)),1)))),(IF(VLOOKUP($E55,'Country Indicator Data'!$B$4:$N$300,9,FALSE)="x","x",ROUND(IF(VLOOKUP($E55,'Country Indicator Data'!$B$4:$N$300,9,FALSE)&gt;Q$3,5,IF(VLOOKUP($E55,'Country Indicator Data'!$B$4:$N$300,9,FALSE)&lt;Q$4,0,5-(LOG(Q$3)-LOG(VLOOKUP($E55,'Country Indicator Data'!$B$4:$N$300,9,FALSE)))/(LOG(Q$3)-LOG(Q$4))*5)),1))))</f>
        <v>3.9</v>
      </c>
      <c r="R55" s="163">
        <f t="shared" si="17"/>
        <v>4.45</v>
      </c>
      <c r="S55" s="163">
        <f>IF(LEN(E55)&gt;3,((IF(VLOOKUP($C55,'Regional Crises'!$B$1:$R$66,17,FALSE)="x","x",ROUND(IF(VLOOKUP($C55,'Regional Crises'!$B$1:$R$66,17,FALSE)&gt;S$3,0,IF(VLOOKUP($C55,'Regional Crises'!$B$1:$R$66,17,FALSE)&lt;S$4,5,(S$3-VLOOKUP($C55,'Regional Crises'!$B$1:$R$66,17,FALSE))/(S$3-S$4)*5)),1)))),(IF(VLOOKUP($E55,'Country Indicator Data'!$B$4:$N$300,13,FALSE)="x","x",ROUND(IF(VLOOKUP($E55,'Country Indicator Data'!$B$4:$N$300,13,FALSE)&gt;S$3,0,IF(VLOOKUP($E55,'Country Indicator Data'!$B$4:$N$300,13,FALSE)&lt;S$4,5,(S$3-VLOOKUP($E55,'Country Indicator Data'!$B$4:$N$300,13,FALSE))/(S$3-S$4)*5)),1))))</f>
        <v>4.0999999999999996</v>
      </c>
      <c r="T55" s="163">
        <f>IF(LEN(E55)&gt;3,((IF(VLOOKUP($C55,'Regional Crises'!$B$1:$R$66,14,FALSE)="x","x",ROUND(IF(VLOOKUP($C55,'Regional Crises'!$B$1:$R$66,14,FALSE)&gt;T$3,0,IF(VLOOKUP($C55,'Regional Crises'!$B$1:$R$66,14,FALSE)&lt;T$4,5,(T$3-VLOOKUP($C55,'Regional Crises'!$B$1:$R$66,14,FALSE))/(T$3-T$4)*5)),1)))),(IF(VLOOKUP($E55,'Country Indicator Data'!$B$4:$N$300,10,FALSE)="x","x",ROUND(IF(VLOOKUP($E55,'Country Indicator Data'!$B$4:$N$300,10,FALSE)&gt;T$3,0,IF(VLOOKUP($E55,'Country Indicator Data'!$B$4:$N$300,10,FALSE)&lt;T$4,5,(T$3-VLOOKUP($E55,'Country Indicator Data'!$B$4:$N$300,10,FALSE))/(T$3-T$4)*5)),1))))</f>
        <v>3.5</v>
      </c>
      <c r="U55" s="163">
        <f>IF(LEN(E55)&gt;3,((IF(VLOOKUP($C55,'Regional Crises'!$B$1:$R$66,15,FALSE)="x","x",ROUND(IF(VLOOKUP($C55,'Regional Crises'!$B$1:$R$66,15,FALSE)&gt;U$3,0,IF(VLOOKUP($C55,'Regional Crises'!$B$1:$R$66,15,FALSE)&lt;U$4,5,(U$3-VLOOKUP($C55,'Regional Crises'!$B$1:$R$66,15,FALSE))/(U$3-U$4)*5)),1)))),(IF(VLOOKUP($E55,'Country Indicator Data'!$B$4:$N$300,11,FALSE)="x","x",ROUND(IF(VLOOKUP($E55,'Country Indicator Data'!$B$4:$N$300,11,FALSE)&gt;U$3,0,IF(VLOOKUP($E55,'Country Indicator Data'!$B$4:$N$300,11,FALSE)&lt;U$4,5,(U$3-VLOOKUP($E55,'Country Indicator Data'!$B$4:$N$300,11,FALSE))/(U$3-U$4)*5)),1))))</f>
        <v>3.5</v>
      </c>
      <c r="V55" s="163">
        <f>IF(LEN(E55)&gt;3,((IF(VLOOKUP($C55,'Regional Crises'!$B$1:$R$66,16,FALSE)="x","x",ROUND(IF(VLOOKUP($C55,'Regional Crises'!$B$1:$R$66,16,FALSE)&gt;V$3,0,IF(VLOOKUP($C55,'Regional Crises'!$B$1:$R$66,16,FALSE)&lt;V$4,5,(V$3-VLOOKUP($C55,'Regional Crises'!$B$1:$R$66,16,FALSE))/(V$3-V$4)*5)),1)))),(IF(VLOOKUP($E55,'Country Indicator Data'!$B$4:$N$300,12,FALSE)="x","x",ROUND(IF(VLOOKUP($E55,'Country Indicator Data'!$B$4:$N$300,12,FALSE)&gt;V$3,0,IF(VLOOKUP($E55,'Country Indicator Data'!$B$4:$N$300,12,FALSE)&lt;V$4,5,(V$3-VLOOKUP($E55,'Country Indicator Data'!$B$4:$N$300,12,FALSE))/(V$3-V$4)*5)),1))))</f>
        <v>3.1</v>
      </c>
      <c r="W55" s="163">
        <f t="shared" si="18"/>
        <v>3.6</v>
      </c>
      <c r="X55" s="163">
        <f t="shared" si="19"/>
        <v>3.3</v>
      </c>
      <c r="Y55" s="184">
        <f>IF('Core Indicators'!FC52="x","x",IF('Core Indicators'!FC52&gt;=5,5,IF('Core Indicators'!FC52&gt;=4,4,IF('Core Indicators'!FC52&gt;=3,3,IF('Core Indicators'!FC52&gt;=2,2,IF('Core Indicators'!FC52&gt;=1,1,0))))))</f>
        <v>3</v>
      </c>
      <c r="Z55" s="163">
        <f t="shared" si="20"/>
        <v>3</v>
      </c>
      <c r="AA55" s="184">
        <f>'Crisis Indicator Data'!Y52</f>
        <v>0</v>
      </c>
      <c r="AB55" s="184">
        <f>'Crisis Indicator Data'!Z52</f>
        <v>2</v>
      </c>
      <c r="AC55" s="184">
        <f>'Crisis Indicator Data'!AA52</f>
        <v>2</v>
      </c>
      <c r="AD55" s="184">
        <f>'Crisis Indicator Data'!AB52</f>
        <v>3</v>
      </c>
      <c r="AE55" s="184">
        <f t="shared" si="21"/>
        <v>3</v>
      </c>
      <c r="AF55" s="184">
        <f>'Crisis Indicator Data'!AC52</f>
        <v>0</v>
      </c>
      <c r="AG55" s="184">
        <f>'Crisis Indicator Data'!AD52</f>
        <v>2</v>
      </c>
      <c r="AH55" s="184">
        <f t="shared" si="22"/>
        <v>2</v>
      </c>
      <c r="AI55" s="184">
        <f>'Crisis Indicator Data'!AE52</f>
        <v>3</v>
      </c>
      <c r="AJ55" s="184">
        <f>'Crisis Indicator Data'!AF52</f>
        <v>0</v>
      </c>
      <c r="AK55" s="184">
        <f>'Crisis Indicator Data'!AG52</f>
        <v>2</v>
      </c>
      <c r="AL55" s="184">
        <f t="shared" si="23"/>
        <v>4</v>
      </c>
      <c r="AM55" s="163">
        <f t="shared" si="24"/>
        <v>3</v>
      </c>
      <c r="AN55" s="163">
        <f t="shared" si="25"/>
        <v>3</v>
      </c>
    </row>
    <row r="56" spans="1:40" ht="13.5" customHeight="1" x14ac:dyDescent="0.25">
      <c r="A56" s="172" t="str">
        <f>'Crisis Indicator Data'!A53</f>
        <v>Displacement from Russia-Ukraine conflict in Hungary</v>
      </c>
      <c r="B56" s="173" t="str">
        <f>'Crisis Indicator Data'!B53</f>
        <v>Conflict,Displacement</v>
      </c>
      <c r="C56" s="173" t="str">
        <f>'Crisis Indicator Data'!C53</f>
        <v>HUN002</v>
      </c>
      <c r="D56" s="173" t="str">
        <f>'Crisis Indicator Data'!D53</f>
        <v>Hungary</v>
      </c>
      <c r="E56" s="174" t="str">
        <f>'Crisis Indicator Data'!E53</f>
        <v>HUN</v>
      </c>
      <c r="F56" s="163">
        <f>IF(LEN(E56)&gt;3,(IF(VLOOKUP($C56,'Regional Crises'!$B$1:$R$66,7,FALSE)="x","x",ROUND(IF(VLOOKUP($C56,'Regional Crises'!$B$1:$R$66,7,FALSE)&gt;$F$3,5,IF(VLOOKUP($C56,'Regional Crises'!$B$1:$R$66,7,FALSE)&lt;F$4,0,($F$3-VLOOKUP($C56,'Regional Crises'!$B$1:$R$66,7,FALSE))/($F$3-$F$4)*5)),1))),IF(VLOOKUP($E56,'Country Indicator Data'!$B$4:$N$300,3,FALSE)="x","x",ROUND(IF(VLOOKUP($E56,'Country Indicator Data'!$B$4:$N$300,3,FALSE)&gt;$F$3,5,IF(VLOOKUP($E56,'Country Indicator Data'!$B$4:$N$300,3,FALSE)&lt;$F$4,0,($F$3-VLOOKUP($E56,'Country Indicator Data'!$B$4:$N$300,3,FALSE))/($F$3-$F$4)*5)),1)))</f>
        <v>1.1000000000000001</v>
      </c>
      <c r="G56" s="163">
        <f>IF(LEN(E56)&gt;3,(IF(VLOOKUP($C56,'Regional Crises'!$B$1:$R$66,9,FALSE)="x","x",ROUND(IF(VLOOKUP($C56,'Regional Crises'!$B$1:$R$66,9,FALSE)&gt;G$3,5,IF(VLOOKUP($C56,'Regional Crises'!$B$1:$R$66,9,FALSE)&lt;G$4,0,(G$3-VLOOKUP($C56,'Regional Crises'!$B$1:$R$66,9,FALSE))/(G$3-G$4)*5)),1))),IF(VLOOKUP($E56,'Country Indicator Data'!$B$4:$N$300,5,FALSE)="x","x",ROUND(IF(VLOOKUP($E56,'Country Indicator Data'!$B$4:$N$300,5,FALSE)&gt;G$3,5,IF(VLOOKUP($E56,'Country Indicator Data'!$B$4:$N$300,5,FALSE)&lt;G$4,0,(G$3-VLOOKUP($E56,'Country Indicator Data'!$B$4:$N$300,5,FALSE))/(G$3-G$4)*5)),1)))</f>
        <v>1.6</v>
      </c>
      <c r="H56" s="163">
        <f t="shared" si="13"/>
        <v>1.35</v>
      </c>
      <c r="I56" s="163">
        <f>IF(LEN(E56)&gt;3,(IF(VLOOKUP($C56,'Regional Crises'!$B$1:$R$66,6,FALSE)="x","x",ROUND(IF(VLOOKUP($C56,'Regional Crises'!$B$1:$R$66,6,FALSE)&gt;I$3,5,IF(VLOOKUP($C56,'Regional Crises'!$B$1:$R$66,6,FALSE)&lt;I$4,0,5-(I$3-VLOOKUP($C56,'Regional Crises'!$B$1:$R$66,6,FALSE))/(I$3-I$4)*5)),1))),IF(VLOOKUP($E56,'Country Indicator Data'!$B$4:$N$300,2,FALSE)="x","x",ROUND(IF(VLOOKUP($E56,'Country Indicator Data'!$B$4:$N$300,2,FALSE)&gt;I$3,5,IF(VLOOKUP($E56,'Country Indicator Data'!$B$4:$N$300,2,FALSE)&lt;I$4,0,5-(I$3-VLOOKUP($E56,'Country Indicator Data'!$B$4:$N$300,2,FALSE))/(I$3-I$4)*5)),1)))</f>
        <v>0.9</v>
      </c>
      <c r="J56" s="163">
        <f>IF(LEN(E56)&gt;3,(IF(VLOOKUP($C56,'Regional Crises'!$B$1:$R$66,8,FALSE)="x","x",ROUND(IF(VLOOKUP($C56,'Regional Crises'!$B$1:$R$66,8,FALSE)&gt;J$3,5,IF(VLOOKUP($C56,'Regional Crises'!$B$1:$R$66,8,FALSE)&lt;J$4,0,5-(J$3-VLOOKUP($C56,'Regional Crises'!$B$1:$R$66,8,FALSE))/(J$3-J$4)*5)),1))),IF(VLOOKUP($E56,'Country Indicator Data'!$B$4:$N$300,4,FALSE)="x","x",ROUND(IF(VLOOKUP($E56,'Country Indicator Data'!$B$4:$N$300,4,FALSE)&gt;J$3,5,IF(VLOOKUP($E56,'Country Indicator Data'!$B$4:$N$300,4,FALSE)&lt;J$4,0,5-(J$3-VLOOKUP($E56,'Country Indicator Data'!$B$4:$N$300,4,FALSE))/(J$3-J$4)*5)),1)))</f>
        <v>0.5</v>
      </c>
      <c r="K56" s="163">
        <f t="shared" si="14"/>
        <v>0.7</v>
      </c>
      <c r="L56" s="163">
        <f>IF(LEN(E56)&gt;3,(IF(VLOOKUP($C56,'Regional Crises'!$B$1:$R$66,10,FALSE)="x","x",ROUND(IF(VLOOKUP($C56,'Regional Crises'!$B$1:$R$66,10,FALSE)&gt;L$3,5,IF(VLOOKUP($C56,'Regional Crises'!$B$1:$R$66,10,FALSE)&lt;L$4,0,5-(L$3-VLOOKUP($C56,'Regional Crises'!$B$1:$R$66,10,FALSE))/(L$3-L$4)*5)),1))),IF(VLOOKUP($E56,'Country Indicator Data'!$B$4:$N$300,6,FALSE)="x","x",ROUND(IF(VLOOKUP($E56,'Country Indicator Data'!$B$4:$N$300,6,FALSE)&gt;L$3,5,IF(VLOOKUP($E56,'Country Indicator Data'!$B$4:$N$300,6,FALSE)&lt;L$4,0,5-(L$3-VLOOKUP($E56,'Country Indicator Data'!$B$4:$N$300,6,FALSE))/(L$3-L$4)*5)),1)))</f>
        <v>1.7</v>
      </c>
      <c r="M56" s="163">
        <f>IF(LEN(E56)&gt;3,(IF(VLOOKUP($C56,'Regional Crises'!$B$1:$R$66,11,FALSE)="x","x",ROUND(IF(VLOOKUP($C56,'Regional Crises'!$B$1:$R$66,11,FALSE)&gt;M$3,5,IF(VLOOKUP($C56,'Regional Crises'!$B$1:$R$66,11,FALSE)&lt;M$4,0,5-(M$3-VLOOKUP($C56,'Regional Crises'!$B$1:$R$66,11,FALSE))/(M$3-M$4)*5)),1))),IF(VLOOKUP($E56,'Country Indicator Data'!$B$4:$N$300,7,FALSE)="x","x",ROUND(IF(VLOOKUP($E56,'Country Indicator Data'!$B$4:$N$300,7,FALSE)&gt;M$3,5,IF(VLOOKUP($E56,'Country Indicator Data'!$B$4:$N$300,7,FALSE)&lt;M$4,0,5-(M$3-VLOOKUP($E56,'Country Indicator Data'!$B$4:$N$300,7,FALSE))/(M$3-M$4)*5)),1)))</f>
        <v>0.6</v>
      </c>
      <c r="N56" s="163">
        <f t="shared" si="15"/>
        <v>1.1499999999999999</v>
      </c>
      <c r="O56" s="163">
        <f t="shared" si="16"/>
        <v>1.0666666666666667</v>
      </c>
      <c r="P56" s="163">
        <f>IF(LEN(E56)&gt;3,VLOOKUP(C56,'Regional Crises'!$B$1:$R$69,12,FALSE),VLOOKUP(E56,'Country Indicator Data'!$B$4:$I$300,8,FALSE))</f>
        <v>1</v>
      </c>
      <c r="Q56" s="163">
        <f>IF(LEN(E56)&gt;3,((IF(VLOOKUP($C56,'Regional Crises'!$B$1:$R$66,13,FALSE)="x","x",ROUND(IF(VLOOKUP($C56,'Regional Crises'!$B$1:$R$66,13,FALSE)&gt;Q$3,5,IF(VLOOKUP($C56,'Regional Crises'!$B$1:$R$66,13,FALSE)&lt;Q$4,0,5-(LOG(Q$3)-LOG(VLOOKUP($C56,'Regional Crises'!$B$1:$R$66,13,FALSE)))/(LOG(Q$3)-LOG(Q$4))*5)),1)))),(IF(VLOOKUP($E56,'Country Indicator Data'!$B$4:$N$300,9,FALSE)="x","x",ROUND(IF(VLOOKUP($E56,'Country Indicator Data'!$B$4:$N$300,9,FALSE)&gt;Q$3,5,IF(VLOOKUP($E56,'Country Indicator Data'!$B$4:$N$300,9,FALSE)&lt;Q$4,0,5-(LOG(Q$3)-LOG(VLOOKUP($E56,'Country Indicator Data'!$B$4:$N$300,9,FALSE)))/(LOG(Q$3)-LOG(Q$4))*5)),1))))</f>
        <v>0</v>
      </c>
      <c r="R56" s="163">
        <f t="shared" si="17"/>
        <v>0.5</v>
      </c>
      <c r="S56" s="163">
        <f>IF(LEN(E56)&gt;3,((IF(VLOOKUP($C56,'Regional Crises'!$B$1:$R$66,17,FALSE)="x","x",ROUND(IF(VLOOKUP($C56,'Regional Crises'!$B$1:$R$66,17,FALSE)&gt;S$3,0,IF(VLOOKUP($C56,'Regional Crises'!$B$1:$R$66,17,FALSE)&lt;S$4,5,(S$3-VLOOKUP($C56,'Regional Crises'!$B$1:$R$66,17,FALSE))/(S$3-S$4)*5)),1)))),(IF(VLOOKUP($E56,'Country Indicator Data'!$B$4:$N$300,13,FALSE)="x","x",ROUND(IF(VLOOKUP($E56,'Country Indicator Data'!$B$4:$N$300,13,FALSE)&gt;S$3,0,IF(VLOOKUP($E56,'Country Indicator Data'!$B$4:$N$300,13,FALSE)&lt;S$4,5,(S$3-VLOOKUP($E56,'Country Indicator Data'!$B$4:$N$300,13,FALSE))/(S$3-S$4)*5)),1))))</f>
        <v>2.8</v>
      </c>
      <c r="T56" s="163">
        <f>IF(LEN(E56)&gt;3,((IF(VLOOKUP($C56,'Regional Crises'!$B$1:$R$66,14,FALSE)="x","x",ROUND(IF(VLOOKUP($C56,'Regional Crises'!$B$1:$R$66,14,FALSE)&gt;T$3,0,IF(VLOOKUP($C56,'Regional Crises'!$B$1:$R$66,14,FALSE)&lt;T$4,5,(T$3-VLOOKUP($C56,'Regional Crises'!$B$1:$R$66,14,FALSE))/(T$3-T$4)*5)),1)))),(IF(VLOOKUP($E56,'Country Indicator Data'!$B$4:$N$300,10,FALSE)="x","x",ROUND(IF(VLOOKUP($E56,'Country Indicator Data'!$B$4:$N$300,10,FALSE)&gt;T$3,0,IF(VLOOKUP($E56,'Country Indicator Data'!$B$4:$N$300,10,FALSE)&lt;T$4,5,(T$3-VLOOKUP($E56,'Country Indicator Data'!$B$4:$N$300,10,FALSE))/(T$3-T$4)*5)),1))))</f>
        <v>2</v>
      </c>
      <c r="U56" s="163">
        <f>IF(LEN(E56)&gt;3,((IF(VLOOKUP($C56,'Regional Crises'!$B$1:$R$66,15,FALSE)="x","x",ROUND(IF(VLOOKUP($C56,'Regional Crises'!$B$1:$R$66,15,FALSE)&gt;U$3,0,IF(VLOOKUP($C56,'Regional Crises'!$B$1:$R$66,15,FALSE)&lt;U$4,5,(U$3-VLOOKUP($C56,'Regional Crises'!$B$1:$R$66,15,FALSE))/(U$3-U$4)*5)),1)))),(IF(VLOOKUP($E56,'Country Indicator Data'!$B$4:$N$300,11,FALSE)="x","x",ROUND(IF(VLOOKUP($E56,'Country Indicator Data'!$B$4:$N$300,11,FALSE)&gt;U$3,0,IF(VLOOKUP($E56,'Country Indicator Data'!$B$4:$N$300,11,FALSE)&lt;U$4,5,(U$3-VLOOKUP($E56,'Country Indicator Data'!$B$4:$N$300,11,FALSE))/(U$3-U$4)*5)),1))))</f>
        <v>2.1</v>
      </c>
      <c r="V56" s="163">
        <f>IF(LEN(E56)&gt;3,((IF(VLOOKUP($C56,'Regional Crises'!$B$1:$R$66,16,FALSE)="x","x",ROUND(IF(VLOOKUP($C56,'Regional Crises'!$B$1:$R$66,16,FALSE)&gt;V$3,0,IF(VLOOKUP($C56,'Regional Crises'!$B$1:$R$66,16,FALSE)&lt;V$4,5,(V$3-VLOOKUP($C56,'Regional Crises'!$B$1:$R$66,16,FALSE))/(V$3-V$4)*5)),1)))),(IF(VLOOKUP($E56,'Country Indicator Data'!$B$4:$N$300,12,FALSE)="x","x",ROUND(IF(VLOOKUP($E56,'Country Indicator Data'!$B$4:$N$300,12,FALSE)&gt;V$3,0,IF(VLOOKUP($E56,'Country Indicator Data'!$B$4:$N$300,12,FALSE)&lt;V$4,5,(V$3-VLOOKUP($E56,'Country Indicator Data'!$B$4:$N$300,12,FALSE))/(V$3-V$4)*5)),1))))</f>
        <v>1.5</v>
      </c>
      <c r="W56" s="163">
        <f t="shared" si="18"/>
        <v>2.1</v>
      </c>
      <c r="X56" s="163">
        <f t="shared" si="19"/>
        <v>1.2</v>
      </c>
      <c r="Y56" s="184">
        <f>IF('Core Indicators'!FC53="x","x",IF('Core Indicators'!FC53&gt;=5,5,IF('Core Indicators'!FC53&gt;=4,4,IF('Core Indicators'!FC53&gt;=3,3,IF('Core Indicators'!FC53&gt;=2,2,IF('Core Indicators'!FC53&gt;=1,1,0))))))</f>
        <v>2</v>
      </c>
      <c r="Z56" s="163">
        <f t="shared" si="20"/>
        <v>2</v>
      </c>
      <c r="AA56" s="184">
        <f>'Crisis Indicator Data'!Y53</f>
        <v>1</v>
      </c>
      <c r="AB56" s="184">
        <f>'Crisis Indicator Data'!Z53</f>
        <v>0</v>
      </c>
      <c r="AC56" s="184">
        <f>'Crisis Indicator Data'!AA53</f>
        <v>0</v>
      </c>
      <c r="AD56" s="184">
        <f>'Crisis Indicator Data'!AB53</f>
        <v>0</v>
      </c>
      <c r="AE56" s="184">
        <f t="shared" si="21"/>
        <v>1</v>
      </c>
      <c r="AF56" s="184">
        <f>'Crisis Indicator Data'!AC53</f>
        <v>0</v>
      </c>
      <c r="AG56" s="184">
        <f>'Crisis Indicator Data'!AD53</f>
        <v>1</v>
      </c>
      <c r="AH56" s="184">
        <f t="shared" si="22"/>
        <v>1</v>
      </c>
      <c r="AI56" s="184">
        <f>'Crisis Indicator Data'!AE53</f>
        <v>0</v>
      </c>
      <c r="AJ56" s="184">
        <f>'Crisis Indicator Data'!AF53</f>
        <v>0</v>
      </c>
      <c r="AK56" s="184">
        <f>'Crisis Indicator Data'!AG53</f>
        <v>0</v>
      </c>
      <c r="AL56" s="184">
        <f t="shared" si="23"/>
        <v>0</v>
      </c>
      <c r="AM56" s="163">
        <f t="shared" si="24"/>
        <v>1</v>
      </c>
      <c r="AN56" s="163">
        <f t="shared" si="25"/>
        <v>1.5</v>
      </c>
    </row>
    <row r="57" spans="1:40" ht="13.5" customHeight="1" x14ac:dyDescent="0.25">
      <c r="A57" s="172" t="str">
        <f>'Crisis Indicator Data'!A54</f>
        <v>Papua Conflict</v>
      </c>
      <c r="B57" s="173" t="str">
        <f>'Crisis Indicator Data'!B54</f>
        <v>Socio-political,Violence</v>
      </c>
      <c r="C57" s="173" t="str">
        <f>'Crisis Indicator Data'!C54</f>
        <v>IDN002</v>
      </c>
      <c r="D57" s="173" t="str">
        <f>'Crisis Indicator Data'!D54</f>
        <v>Indonesia</v>
      </c>
      <c r="E57" s="174" t="str">
        <f>'Crisis Indicator Data'!E54</f>
        <v>IDN</v>
      </c>
      <c r="F57" s="163">
        <f>IF(LEN(E57)&gt;3,(IF(VLOOKUP($C57,'Regional Crises'!$B$1:$R$66,7,FALSE)="x","x",ROUND(IF(VLOOKUP($C57,'Regional Crises'!$B$1:$R$66,7,FALSE)&gt;$F$3,5,IF(VLOOKUP($C57,'Regional Crises'!$B$1:$R$66,7,FALSE)&lt;F$4,0,($F$3-VLOOKUP($C57,'Regional Crises'!$B$1:$R$66,7,FALSE))/($F$3-$F$4)*5)),1))),IF(VLOOKUP($E57,'Country Indicator Data'!$B$4:$N$300,3,FALSE)="x","x",ROUND(IF(VLOOKUP($E57,'Country Indicator Data'!$B$4:$N$300,3,FALSE)&gt;$F$3,5,IF(VLOOKUP($E57,'Country Indicator Data'!$B$4:$N$300,3,FALSE)&lt;$F$4,0,($F$3-VLOOKUP($E57,'Country Indicator Data'!$B$4:$N$300,3,FALSE))/($F$3-$F$4)*5)),1)))</f>
        <v>3.2</v>
      </c>
      <c r="G57" s="163">
        <f>IF(LEN(E57)&gt;3,(IF(VLOOKUP($C57,'Regional Crises'!$B$1:$R$66,9,FALSE)="x","x",ROUND(IF(VLOOKUP($C57,'Regional Crises'!$B$1:$R$66,9,FALSE)&gt;G$3,5,IF(VLOOKUP($C57,'Regional Crises'!$B$1:$R$66,9,FALSE)&lt;G$4,0,(G$3-VLOOKUP($C57,'Regional Crises'!$B$1:$R$66,9,FALSE))/(G$3-G$4)*5)),1))),IF(VLOOKUP($E57,'Country Indicator Data'!$B$4:$N$300,5,FALSE)="x","x",ROUND(IF(VLOOKUP($E57,'Country Indicator Data'!$B$4:$N$300,5,FALSE)&gt;G$3,5,IF(VLOOKUP($E57,'Country Indicator Data'!$B$4:$N$300,5,FALSE)&lt;G$4,0,(G$3-VLOOKUP($E57,'Country Indicator Data'!$B$4:$N$300,5,FALSE))/(G$3-G$4)*5)),1)))</f>
        <v>1.8</v>
      </c>
      <c r="H57" s="163">
        <f t="shared" si="13"/>
        <v>2.5</v>
      </c>
      <c r="I57" s="163">
        <f>IF(LEN(E57)&gt;3,(IF(VLOOKUP($C57,'Regional Crises'!$B$1:$R$66,6,FALSE)="x","x",ROUND(IF(VLOOKUP($C57,'Regional Crises'!$B$1:$R$66,6,FALSE)&gt;I$3,5,IF(VLOOKUP($C57,'Regional Crises'!$B$1:$R$66,6,FALSE)&lt;I$4,0,5-(I$3-VLOOKUP($C57,'Regional Crises'!$B$1:$R$66,6,FALSE))/(I$3-I$4)*5)),1))),IF(VLOOKUP($E57,'Country Indicator Data'!$B$4:$N$300,2,FALSE)="x","x",ROUND(IF(VLOOKUP($E57,'Country Indicator Data'!$B$4:$N$300,2,FALSE)&gt;I$3,5,IF(VLOOKUP($E57,'Country Indicator Data'!$B$4:$N$300,2,FALSE)&lt;I$4,0,5-(I$3-VLOOKUP($E57,'Country Indicator Data'!$B$4:$N$300,2,FALSE))/(I$3-I$4)*5)),1)))</f>
        <v>3.9</v>
      </c>
      <c r="J57" s="163">
        <f>IF(LEN(E57)&gt;3,(IF(VLOOKUP($C57,'Regional Crises'!$B$1:$R$66,8,FALSE)="x","x",ROUND(IF(VLOOKUP($C57,'Regional Crises'!$B$1:$R$66,8,FALSE)&gt;J$3,5,IF(VLOOKUP($C57,'Regional Crises'!$B$1:$R$66,8,FALSE)&lt;J$4,0,5-(J$3-VLOOKUP($C57,'Regional Crises'!$B$1:$R$66,8,FALSE))/(J$3-J$4)*5)),1))),IF(VLOOKUP($E57,'Country Indicator Data'!$B$4:$N$300,4,FALSE)="x","x",ROUND(IF(VLOOKUP($E57,'Country Indicator Data'!$B$4:$N$300,4,FALSE)&gt;J$3,5,IF(VLOOKUP($E57,'Country Indicator Data'!$B$4:$N$300,4,FALSE)&lt;J$4,0,5-(J$3-VLOOKUP($E57,'Country Indicator Data'!$B$4:$N$300,4,FALSE))/(J$3-J$4)*5)),1)))</f>
        <v>1.1000000000000001</v>
      </c>
      <c r="K57" s="163">
        <f t="shared" si="14"/>
        <v>2.5</v>
      </c>
      <c r="L57" s="163">
        <f>IF(LEN(E57)&gt;3,(IF(VLOOKUP($C57,'Regional Crises'!$B$1:$R$66,10,FALSE)="x","x",ROUND(IF(VLOOKUP($C57,'Regional Crises'!$B$1:$R$66,10,FALSE)&gt;L$3,5,IF(VLOOKUP($C57,'Regional Crises'!$B$1:$R$66,10,FALSE)&lt;L$4,0,5-(L$3-VLOOKUP($C57,'Regional Crises'!$B$1:$R$66,10,FALSE))/(L$3-L$4)*5)),1))),IF(VLOOKUP($E57,'Country Indicator Data'!$B$4:$N$300,6,FALSE)="x","x",ROUND(IF(VLOOKUP($E57,'Country Indicator Data'!$B$4:$N$300,6,FALSE)&gt;L$3,5,IF(VLOOKUP($E57,'Country Indicator Data'!$B$4:$N$300,6,FALSE)&lt;L$4,0,5-(L$3-VLOOKUP($E57,'Country Indicator Data'!$B$4:$N$300,6,FALSE))/(L$3-L$4)*5)),1)))</f>
        <v>3</v>
      </c>
      <c r="M57" s="163">
        <f>IF(LEN(E57)&gt;3,(IF(VLOOKUP($C57,'Regional Crises'!$B$1:$R$66,11,FALSE)="x","x",ROUND(IF(VLOOKUP($C57,'Regional Crises'!$B$1:$R$66,11,FALSE)&gt;M$3,5,IF(VLOOKUP($C57,'Regional Crises'!$B$1:$R$66,11,FALSE)&lt;M$4,0,5-(M$3-VLOOKUP($C57,'Regional Crises'!$B$1:$R$66,11,FALSE))/(M$3-M$4)*5)),1))),IF(VLOOKUP($E57,'Country Indicator Data'!$B$4:$N$300,7,FALSE)="x","x",ROUND(IF(VLOOKUP($E57,'Country Indicator Data'!$B$4:$N$300,7,FALSE)&gt;M$3,5,IF(VLOOKUP($E57,'Country Indicator Data'!$B$4:$N$300,7,FALSE)&lt;M$4,0,5-(M$3-VLOOKUP($E57,'Country Indicator Data'!$B$4:$N$300,7,FALSE))/(M$3-M$4)*5)),1)))</f>
        <v>1.7</v>
      </c>
      <c r="N57" s="163">
        <f t="shared" si="15"/>
        <v>2.35</v>
      </c>
      <c r="O57" s="163">
        <f t="shared" si="16"/>
        <v>2.4499999999999997</v>
      </c>
      <c r="P57" s="163">
        <f>IF(LEN(E57)&gt;3,VLOOKUP(C57,'Regional Crises'!$B$1:$R$69,12,FALSE),VLOOKUP(E57,'Country Indicator Data'!$B$4:$I$300,8,FALSE))</f>
        <v>3</v>
      </c>
      <c r="Q57" s="163">
        <f>IF(LEN(E57)&gt;3,((IF(VLOOKUP($C57,'Regional Crises'!$B$1:$R$66,13,FALSE)="x","x",ROUND(IF(VLOOKUP($C57,'Regional Crises'!$B$1:$R$66,13,FALSE)&gt;Q$3,5,IF(VLOOKUP($C57,'Regional Crises'!$B$1:$R$66,13,FALSE)&lt;Q$4,0,5-(LOG(Q$3)-LOG(VLOOKUP($C57,'Regional Crises'!$B$1:$R$66,13,FALSE)))/(LOG(Q$3)-LOG(Q$4))*5)),1)))),(IF(VLOOKUP($E57,'Country Indicator Data'!$B$4:$N$300,9,FALSE)="x","x",ROUND(IF(VLOOKUP($E57,'Country Indicator Data'!$B$4:$N$300,9,FALSE)&gt;Q$3,5,IF(VLOOKUP($E57,'Country Indicator Data'!$B$4:$N$300,9,FALSE)&lt;Q$4,0,5-(LOG(Q$3)-LOG(VLOOKUP($E57,'Country Indicator Data'!$B$4:$N$300,9,FALSE)))/(LOG(Q$3)-LOG(Q$4))*5)),1))))</f>
        <v>2.6</v>
      </c>
      <c r="R57" s="163">
        <f t="shared" si="17"/>
        <v>2.8</v>
      </c>
      <c r="S57" s="163">
        <f>IF(LEN(E57)&gt;3,((IF(VLOOKUP($C57,'Regional Crises'!$B$1:$R$66,17,FALSE)="x","x",ROUND(IF(VLOOKUP($C57,'Regional Crises'!$B$1:$R$66,17,FALSE)&gt;S$3,0,IF(VLOOKUP($C57,'Regional Crises'!$B$1:$R$66,17,FALSE)&lt;S$4,5,(S$3-VLOOKUP($C57,'Regional Crises'!$B$1:$R$66,17,FALSE))/(S$3-S$4)*5)),1)))),(IF(VLOOKUP($E57,'Country Indicator Data'!$B$4:$N$300,13,FALSE)="x","x",ROUND(IF(VLOOKUP($E57,'Country Indicator Data'!$B$4:$N$300,13,FALSE)&gt;S$3,0,IF(VLOOKUP($E57,'Country Indicator Data'!$B$4:$N$300,13,FALSE)&lt;S$4,5,(S$3-VLOOKUP($E57,'Country Indicator Data'!$B$4:$N$300,13,FALSE))/(S$3-S$4)*5)),1))))</f>
        <v>3</v>
      </c>
      <c r="T57" s="163">
        <f>IF(LEN(E57)&gt;3,((IF(VLOOKUP($C57,'Regional Crises'!$B$1:$R$66,14,FALSE)="x","x",ROUND(IF(VLOOKUP($C57,'Regional Crises'!$B$1:$R$66,14,FALSE)&gt;T$3,0,IF(VLOOKUP($C57,'Regional Crises'!$B$1:$R$66,14,FALSE)&lt;T$4,5,(T$3-VLOOKUP($C57,'Regional Crises'!$B$1:$R$66,14,FALSE))/(T$3-T$4)*5)),1)))),(IF(VLOOKUP($E57,'Country Indicator Data'!$B$4:$N$300,10,FALSE)="x","x",ROUND(IF(VLOOKUP($E57,'Country Indicator Data'!$B$4:$N$300,10,FALSE)&gt;T$3,0,IF(VLOOKUP($E57,'Country Indicator Data'!$B$4:$N$300,10,FALSE)&lt;T$4,5,(T$3-VLOOKUP($E57,'Country Indicator Data'!$B$4:$N$300,10,FALSE))/(T$3-T$4)*5)),1))))</f>
        <v>2.8</v>
      </c>
      <c r="U57" s="163">
        <f>IF(LEN(E57)&gt;3,((IF(VLOOKUP($C57,'Regional Crises'!$B$1:$R$66,15,FALSE)="x","x",ROUND(IF(VLOOKUP($C57,'Regional Crises'!$B$1:$R$66,15,FALSE)&gt;U$3,0,IF(VLOOKUP($C57,'Regional Crises'!$B$1:$R$66,15,FALSE)&lt;U$4,5,(U$3-VLOOKUP($C57,'Regional Crises'!$B$1:$R$66,15,FALSE))/(U$3-U$4)*5)),1)))),(IF(VLOOKUP($E57,'Country Indicator Data'!$B$4:$N$300,11,FALSE)="x","x",ROUND(IF(VLOOKUP($E57,'Country Indicator Data'!$B$4:$N$300,11,FALSE)&gt;U$3,0,IF(VLOOKUP($E57,'Country Indicator Data'!$B$4:$N$300,11,FALSE)&lt;U$4,5,(U$3-VLOOKUP($E57,'Country Indicator Data'!$B$4:$N$300,11,FALSE))/(U$3-U$4)*5)),1))))</f>
        <v>2</v>
      </c>
      <c r="V57" s="163">
        <f>IF(LEN(E57)&gt;3,((IF(VLOOKUP($C57,'Regional Crises'!$B$1:$R$66,16,FALSE)="x","x",ROUND(IF(VLOOKUP($C57,'Regional Crises'!$B$1:$R$66,16,FALSE)&gt;V$3,0,IF(VLOOKUP($C57,'Regional Crises'!$B$1:$R$66,16,FALSE)&lt;V$4,5,(V$3-VLOOKUP($C57,'Regional Crises'!$B$1:$R$66,16,FALSE))/(V$3-V$4)*5)),1)))),(IF(VLOOKUP($E57,'Country Indicator Data'!$B$4:$N$300,12,FALSE)="x","x",ROUND(IF(VLOOKUP($E57,'Country Indicator Data'!$B$4:$N$300,12,FALSE)&gt;V$3,0,IF(VLOOKUP($E57,'Country Indicator Data'!$B$4:$N$300,12,FALSE)&lt;V$4,5,(V$3-VLOOKUP($E57,'Country Indicator Data'!$B$4:$N$300,12,FALSE))/(V$3-V$4)*5)),1))))</f>
        <v>2</v>
      </c>
      <c r="W57" s="163">
        <f t="shared" si="18"/>
        <v>2.5</v>
      </c>
      <c r="X57" s="163">
        <f t="shared" si="19"/>
        <v>2.6</v>
      </c>
      <c r="Y57" s="184">
        <f>IF('Core Indicators'!FC54="x","x",IF('Core Indicators'!FC54&gt;=5,5,IF('Core Indicators'!FC54&gt;=4,4,IF('Core Indicators'!FC54&gt;=3,3,IF('Core Indicators'!FC54&gt;=2,2,IF('Core Indicators'!FC54&gt;=1,1,0))))))</f>
        <v>4</v>
      </c>
      <c r="Z57" s="163">
        <f t="shared" si="20"/>
        <v>4</v>
      </c>
      <c r="AA57" s="184">
        <f>'Crisis Indicator Data'!Y54</f>
        <v>1</v>
      </c>
      <c r="AB57" s="184">
        <f>'Crisis Indicator Data'!Z54</f>
        <v>2</v>
      </c>
      <c r="AC57" s="184">
        <f>'Crisis Indicator Data'!AA54</f>
        <v>2</v>
      </c>
      <c r="AD57" s="184">
        <f>'Crisis Indicator Data'!AB54</f>
        <v>0</v>
      </c>
      <c r="AE57" s="184">
        <f t="shared" si="21"/>
        <v>2</v>
      </c>
      <c r="AF57" s="184">
        <f>'Crisis Indicator Data'!AC54</f>
        <v>2</v>
      </c>
      <c r="AG57" s="184">
        <f>'Crisis Indicator Data'!AD54</f>
        <v>3</v>
      </c>
      <c r="AH57" s="184">
        <f t="shared" si="22"/>
        <v>5</v>
      </c>
      <c r="AI57" s="184">
        <f>'Crisis Indicator Data'!AE54</f>
        <v>1</v>
      </c>
      <c r="AJ57" s="184">
        <f>'Crisis Indicator Data'!AF54</f>
        <v>0</v>
      </c>
      <c r="AK57" s="184">
        <f>'Crisis Indicator Data'!AG54</f>
        <v>3</v>
      </c>
      <c r="AL57" s="184">
        <f t="shared" si="23"/>
        <v>3</v>
      </c>
      <c r="AM57" s="163">
        <f t="shared" si="24"/>
        <v>3</v>
      </c>
      <c r="AN57" s="163">
        <f t="shared" si="25"/>
        <v>3.5</v>
      </c>
    </row>
    <row r="58" spans="1:40" ht="13.5" customHeight="1" x14ac:dyDescent="0.25">
      <c r="A58" s="172" t="str">
        <f>'Crisis Indicator Data'!A55</f>
        <v>Conflict in Jammu and Kashmir</v>
      </c>
      <c r="B58" s="173" t="str">
        <f>'Crisis Indicator Data'!B55</f>
        <v>Socio-political</v>
      </c>
      <c r="C58" s="173" t="str">
        <f>'Crisis Indicator Data'!C55</f>
        <v>IND002</v>
      </c>
      <c r="D58" s="173" t="str">
        <f>'Crisis Indicator Data'!D55</f>
        <v>India</v>
      </c>
      <c r="E58" s="174" t="str">
        <f>'Crisis Indicator Data'!E55</f>
        <v>IND</v>
      </c>
      <c r="F58" s="163">
        <f>IF(LEN(E58)&gt;3,(IF(VLOOKUP($C58,'Regional Crises'!$B$1:$R$66,7,FALSE)="x","x",ROUND(IF(VLOOKUP($C58,'Regional Crises'!$B$1:$R$66,7,FALSE)&gt;$F$3,5,IF(VLOOKUP($C58,'Regional Crises'!$B$1:$R$66,7,FALSE)&lt;F$4,0,($F$3-VLOOKUP($C58,'Regional Crises'!$B$1:$R$66,7,FALSE))/($F$3-$F$4)*5)),1))),IF(VLOOKUP($E58,'Country Indicator Data'!$B$4:$N$300,3,FALSE)="x","x",ROUND(IF(VLOOKUP($E58,'Country Indicator Data'!$B$4:$N$300,3,FALSE)&gt;$F$3,5,IF(VLOOKUP($E58,'Country Indicator Data'!$B$4:$N$300,3,FALSE)&lt;$F$4,0,($F$3-VLOOKUP($E58,'Country Indicator Data'!$B$4:$N$300,3,FALSE))/($F$3-$F$4)*5)),1)))</f>
        <v>2.5</v>
      </c>
      <c r="G58" s="163">
        <f>IF(LEN(E58)&gt;3,(IF(VLOOKUP($C58,'Regional Crises'!$B$1:$R$66,9,FALSE)="x","x",ROUND(IF(VLOOKUP($C58,'Regional Crises'!$B$1:$R$66,9,FALSE)&gt;G$3,5,IF(VLOOKUP($C58,'Regional Crises'!$B$1:$R$66,9,FALSE)&lt;G$4,0,(G$3-VLOOKUP($C58,'Regional Crises'!$B$1:$R$66,9,FALSE))/(G$3-G$4)*5)),1))),IF(VLOOKUP($E58,'Country Indicator Data'!$B$4:$N$300,5,FALSE)="x","x",ROUND(IF(VLOOKUP($E58,'Country Indicator Data'!$B$4:$N$300,5,FALSE)&gt;G$3,5,IF(VLOOKUP($E58,'Country Indicator Data'!$B$4:$N$300,5,FALSE)&lt;G$4,0,(G$3-VLOOKUP($E58,'Country Indicator Data'!$B$4:$N$300,5,FALSE))/(G$3-G$4)*5)),1)))</f>
        <v>1.4</v>
      </c>
      <c r="H58" s="163">
        <f t="shared" si="13"/>
        <v>1.95</v>
      </c>
      <c r="I58" s="163">
        <f>IF(LEN(E58)&gt;3,(IF(VLOOKUP($C58,'Regional Crises'!$B$1:$R$66,6,FALSE)="x","x",ROUND(IF(VLOOKUP($C58,'Regional Crises'!$B$1:$R$66,6,FALSE)&gt;I$3,5,IF(VLOOKUP($C58,'Regional Crises'!$B$1:$R$66,6,FALSE)&lt;I$4,0,5-(I$3-VLOOKUP($C58,'Regional Crises'!$B$1:$R$66,6,FALSE))/(I$3-I$4)*5)),1))),IF(VLOOKUP($E58,'Country Indicator Data'!$B$4:$N$300,2,FALSE)="x","x",ROUND(IF(VLOOKUP($E58,'Country Indicator Data'!$B$4:$N$300,2,FALSE)&gt;I$3,5,IF(VLOOKUP($E58,'Country Indicator Data'!$B$4:$N$300,2,FALSE)&lt;I$4,0,5-(I$3-VLOOKUP($E58,'Country Indicator Data'!$B$4:$N$300,2,FALSE))/(I$3-I$4)*5)),1)))</f>
        <v>4.4000000000000004</v>
      </c>
      <c r="J58" s="163">
        <f>IF(LEN(E58)&gt;3,(IF(VLOOKUP($C58,'Regional Crises'!$B$1:$R$66,8,FALSE)="x","x",ROUND(IF(VLOOKUP($C58,'Regional Crises'!$B$1:$R$66,8,FALSE)&gt;J$3,5,IF(VLOOKUP($C58,'Regional Crises'!$B$1:$R$66,8,FALSE)&lt;J$4,0,5-(J$3-VLOOKUP($C58,'Regional Crises'!$B$1:$R$66,8,FALSE))/(J$3-J$4)*5)),1))),IF(VLOOKUP($E58,'Country Indicator Data'!$B$4:$N$300,4,FALSE)="x","x",ROUND(IF(VLOOKUP($E58,'Country Indicator Data'!$B$4:$N$300,4,FALSE)&gt;J$3,5,IF(VLOOKUP($E58,'Country Indicator Data'!$B$4:$N$300,4,FALSE)&lt;J$4,0,5-(J$3-VLOOKUP($E58,'Country Indicator Data'!$B$4:$N$300,4,FALSE))/(J$3-J$4)*5)),1)))</f>
        <v>0.1</v>
      </c>
      <c r="K58" s="163">
        <f t="shared" si="14"/>
        <v>2.25</v>
      </c>
      <c r="L58" s="163">
        <f>IF(LEN(E58)&gt;3,(IF(VLOOKUP($C58,'Regional Crises'!$B$1:$R$66,10,FALSE)="x","x",ROUND(IF(VLOOKUP($C58,'Regional Crises'!$B$1:$R$66,10,FALSE)&gt;L$3,5,IF(VLOOKUP($C58,'Regional Crises'!$B$1:$R$66,10,FALSE)&lt;L$4,0,5-(L$3-VLOOKUP($C58,'Regional Crises'!$B$1:$R$66,10,FALSE))/(L$3-L$4)*5)),1))),IF(VLOOKUP($E58,'Country Indicator Data'!$B$4:$N$300,6,FALSE)="x","x",ROUND(IF(VLOOKUP($E58,'Country Indicator Data'!$B$4:$N$300,6,FALSE)&gt;L$3,5,IF(VLOOKUP($E58,'Country Indicator Data'!$B$4:$N$300,6,FALSE)&lt;L$4,0,5-(L$3-VLOOKUP($E58,'Country Indicator Data'!$B$4:$N$300,6,FALSE))/(L$3-L$4)*5)),1)))</f>
        <v>3.3</v>
      </c>
      <c r="M58" s="163">
        <f>IF(LEN(E58)&gt;3,(IF(VLOOKUP($C58,'Regional Crises'!$B$1:$R$66,11,FALSE)="x","x",ROUND(IF(VLOOKUP($C58,'Regional Crises'!$B$1:$R$66,11,FALSE)&gt;M$3,5,IF(VLOOKUP($C58,'Regional Crises'!$B$1:$R$66,11,FALSE)&lt;M$4,0,5-(M$3-VLOOKUP($C58,'Regional Crises'!$B$1:$R$66,11,FALSE))/(M$3-M$4)*5)),1))),IF(VLOOKUP($E58,'Country Indicator Data'!$B$4:$N$300,7,FALSE)="x","x",ROUND(IF(VLOOKUP($E58,'Country Indicator Data'!$B$4:$N$300,7,FALSE)&gt;M$3,5,IF(VLOOKUP($E58,'Country Indicator Data'!$B$4:$N$300,7,FALSE)&lt;M$4,0,5-(M$3-VLOOKUP($E58,'Country Indicator Data'!$B$4:$N$300,7,FALSE))/(M$3-M$4)*5)),1)))</f>
        <v>1.3</v>
      </c>
      <c r="N58" s="163">
        <f t="shared" si="15"/>
        <v>2.2999999999999998</v>
      </c>
      <c r="O58" s="163">
        <f t="shared" si="16"/>
        <v>2.1666666666666665</v>
      </c>
      <c r="P58" s="163">
        <f>IF(LEN(E58)&gt;3,VLOOKUP(C58,'Regional Crises'!$B$1:$R$69,12,FALSE),VLOOKUP(E58,'Country Indicator Data'!$B$4:$I$300,8,FALSE))</f>
        <v>3</v>
      </c>
      <c r="Q58" s="163">
        <f>IF(LEN(E58)&gt;3,((IF(VLOOKUP($C58,'Regional Crises'!$B$1:$R$66,13,FALSE)="x","x",ROUND(IF(VLOOKUP($C58,'Regional Crises'!$B$1:$R$66,13,FALSE)&gt;Q$3,5,IF(VLOOKUP($C58,'Regional Crises'!$B$1:$R$66,13,FALSE)&lt;Q$4,0,5-(LOG(Q$3)-LOG(VLOOKUP($C58,'Regional Crises'!$B$1:$R$66,13,FALSE)))/(LOG(Q$3)-LOG(Q$4))*5)),1)))),(IF(VLOOKUP($E58,'Country Indicator Data'!$B$4:$N$300,9,FALSE)="x","x",ROUND(IF(VLOOKUP($E58,'Country Indicator Data'!$B$4:$N$300,9,FALSE)&gt;Q$3,5,IF(VLOOKUP($E58,'Country Indicator Data'!$B$4:$N$300,9,FALSE)&lt;Q$4,0,5-(LOG(Q$3)-LOG(VLOOKUP($E58,'Country Indicator Data'!$B$4:$N$300,9,FALSE)))/(LOG(Q$3)-LOG(Q$4))*5)),1))))</f>
        <v>2.8</v>
      </c>
      <c r="R58" s="163">
        <f t="shared" si="17"/>
        <v>2.9</v>
      </c>
      <c r="S58" s="163">
        <f>IF(LEN(E58)&gt;3,((IF(VLOOKUP($C58,'Regional Crises'!$B$1:$R$66,17,FALSE)="x","x",ROUND(IF(VLOOKUP($C58,'Regional Crises'!$B$1:$R$66,17,FALSE)&gt;S$3,0,IF(VLOOKUP($C58,'Regional Crises'!$B$1:$R$66,17,FALSE)&lt;S$4,5,(S$3-VLOOKUP($C58,'Regional Crises'!$B$1:$R$66,17,FALSE))/(S$3-S$4)*5)),1)))),(IF(VLOOKUP($E58,'Country Indicator Data'!$B$4:$N$300,13,FALSE)="x","x",ROUND(IF(VLOOKUP($E58,'Country Indicator Data'!$B$4:$N$300,13,FALSE)&gt;S$3,0,IF(VLOOKUP($E58,'Country Indicator Data'!$B$4:$N$300,13,FALSE)&lt;S$4,5,(S$3-VLOOKUP($E58,'Country Indicator Data'!$B$4:$N$300,13,FALSE))/(S$3-S$4)*5)),1))))</f>
        <v>3</v>
      </c>
      <c r="T58" s="163">
        <f>IF(LEN(E58)&gt;3,((IF(VLOOKUP($C58,'Regional Crises'!$B$1:$R$66,14,FALSE)="x","x",ROUND(IF(VLOOKUP($C58,'Regional Crises'!$B$1:$R$66,14,FALSE)&gt;T$3,0,IF(VLOOKUP($C58,'Regional Crises'!$B$1:$R$66,14,FALSE)&lt;T$4,5,(T$3-VLOOKUP($C58,'Regional Crises'!$B$1:$R$66,14,FALSE))/(T$3-T$4)*5)),1)))),(IF(VLOOKUP($E58,'Country Indicator Data'!$B$4:$N$300,10,FALSE)="x","x",ROUND(IF(VLOOKUP($E58,'Country Indicator Data'!$B$4:$N$300,10,FALSE)&gt;T$3,0,IF(VLOOKUP($E58,'Country Indicator Data'!$B$4:$N$300,10,FALSE)&lt;T$4,5,(T$3-VLOOKUP($E58,'Country Indicator Data'!$B$4:$N$300,10,FALSE))/(T$3-T$4)*5)),1))))</f>
        <v>2.5</v>
      </c>
      <c r="U58" s="163">
        <f>IF(LEN(E58)&gt;3,((IF(VLOOKUP($C58,'Regional Crises'!$B$1:$R$66,15,FALSE)="x","x",ROUND(IF(VLOOKUP($C58,'Regional Crises'!$B$1:$R$66,15,FALSE)&gt;U$3,0,IF(VLOOKUP($C58,'Regional Crises'!$B$1:$R$66,15,FALSE)&lt;U$4,5,(U$3-VLOOKUP($C58,'Regional Crises'!$B$1:$R$66,15,FALSE))/(U$3-U$4)*5)),1)))),(IF(VLOOKUP($E58,'Country Indicator Data'!$B$4:$N$300,11,FALSE)="x","x",ROUND(IF(VLOOKUP($E58,'Country Indicator Data'!$B$4:$N$300,11,FALSE)&gt;U$3,0,IF(VLOOKUP($E58,'Country Indicator Data'!$B$4:$N$300,11,FALSE)&lt;U$4,5,(U$3-VLOOKUP($E58,'Country Indicator Data'!$B$4:$N$300,11,FALSE))/(U$3-U$4)*5)),1))))</f>
        <v>1.5</v>
      </c>
      <c r="V58" s="163">
        <f>IF(LEN(E58)&gt;3,((IF(VLOOKUP($C58,'Regional Crises'!$B$1:$R$66,16,FALSE)="x","x",ROUND(IF(VLOOKUP($C58,'Regional Crises'!$B$1:$R$66,16,FALSE)&gt;V$3,0,IF(VLOOKUP($C58,'Regional Crises'!$B$1:$R$66,16,FALSE)&lt;V$4,5,(V$3-VLOOKUP($C58,'Regional Crises'!$B$1:$R$66,16,FALSE))/(V$3-V$4)*5)),1)))),(IF(VLOOKUP($E58,'Country Indicator Data'!$B$4:$N$300,12,FALSE)="x","x",ROUND(IF(VLOOKUP($E58,'Country Indicator Data'!$B$4:$N$300,12,FALSE)&gt;V$3,0,IF(VLOOKUP($E58,'Country Indicator Data'!$B$4:$N$300,12,FALSE)&lt;V$4,5,(V$3-VLOOKUP($E58,'Country Indicator Data'!$B$4:$N$300,12,FALSE))/(V$3-V$4)*5)),1))))</f>
        <v>1.5</v>
      </c>
      <c r="W58" s="163">
        <f t="shared" si="18"/>
        <v>2.1</v>
      </c>
      <c r="X58" s="163">
        <f t="shared" si="19"/>
        <v>2.4</v>
      </c>
      <c r="Y58" s="184" t="str">
        <f>IF('Core Indicators'!FC55="x","x",IF('Core Indicators'!FC55&gt;=5,5,IF('Core Indicators'!FC55&gt;=4,4,IF('Core Indicators'!FC55&gt;=3,3,IF('Core Indicators'!FC55&gt;=2,2,IF('Core Indicators'!FC55&gt;=1,1,0))))))</f>
        <v>x</v>
      </c>
      <c r="Z58" s="163" t="str">
        <f t="shared" si="20"/>
        <v>x</v>
      </c>
      <c r="AA58" s="184">
        <f>'Crisis Indicator Data'!Y55</f>
        <v>2</v>
      </c>
      <c r="AB58" s="184">
        <f>'Crisis Indicator Data'!Z55</f>
        <v>1</v>
      </c>
      <c r="AC58" s="184">
        <f>'Crisis Indicator Data'!AA55</f>
        <v>2</v>
      </c>
      <c r="AD58" s="184">
        <f>'Crisis Indicator Data'!AB55</f>
        <v>0</v>
      </c>
      <c r="AE58" s="184">
        <f t="shared" si="21"/>
        <v>2</v>
      </c>
      <c r="AF58" s="184">
        <f>'Crisis Indicator Data'!AC55</f>
        <v>0</v>
      </c>
      <c r="AG58" s="184">
        <f>'Crisis Indicator Data'!AD55</f>
        <v>2</v>
      </c>
      <c r="AH58" s="184">
        <f t="shared" si="22"/>
        <v>2</v>
      </c>
      <c r="AI58" s="184">
        <f>'Crisis Indicator Data'!AE55</f>
        <v>1</v>
      </c>
      <c r="AJ58" s="184">
        <f>'Crisis Indicator Data'!AF55</f>
        <v>1</v>
      </c>
      <c r="AK58" s="184">
        <f>'Crisis Indicator Data'!AG55</f>
        <v>2</v>
      </c>
      <c r="AL58" s="184">
        <f t="shared" si="23"/>
        <v>3</v>
      </c>
      <c r="AM58" s="163">
        <f t="shared" si="24"/>
        <v>2</v>
      </c>
      <c r="AN58" s="163">
        <f t="shared" si="25"/>
        <v>2</v>
      </c>
    </row>
    <row r="59" spans="1:40" ht="13.5" customHeight="1" x14ac:dyDescent="0.25">
      <c r="A59" s="172" t="str">
        <f>'Crisis Indicator Data'!A56</f>
        <v>Afghan Refugees in Iran</v>
      </c>
      <c r="B59" s="173" t="str">
        <f>'Crisis Indicator Data'!B56</f>
        <v>Displacement</v>
      </c>
      <c r="C59" s="173" t="str">
        <f>'Crisis Indicator Data'!C56</f>
        <v>IRN004</v>
      </c>
      <c r="D59" s="173" t="str">
        <f>'Crisis Indicator Data'!D56</f>
        <v>Iran</v>
      </c>
      <c r="E59" s="174" t="str">
        <f>'Crisis Indicator Data'!E56</f>
        <v>IRN</v>
      </c>
      <c r="F59" s="163">
        <f>IF(LEN(E59)&gt;3,(IF(VLOOKUP($C59,'Regional Crises'!$B$1:$R$66,7,FALSE)="x","x",ROUND(IF(VLOOKUP($C59,'Regional Crises'!$B$1:$R$66,7,FALSE)&gt;$F$3,5,IF(VLOOKUP($C59,'Regional Crises'!$B$1:$R$66,7,FALSE)&lt;F$4,0,($F$3-VLOOKUP($C59,'Regional Crises'!$B$1:$R$66,7,FALSE))/($F$3-$F$4)*5)),1))),IF(VLOOKUP($E59,'Country Indicator Data'!$B$4:$N$300,3,FALSE)="x","x",ROUND(IF(VLOOKUP($E59,'Country Indicator Data'!$B$4:$N$300,3,FALSE)&gt;$F$3,5,IF(VLOOKUP($E59,'Country Indicator Data'!$B$4:$N$300,3,FALSE)&lt;$F$4,0,($F$3-VLOOKUP($E59,'Country Indicator Data'!$B$4:$N$300,3,FALSE))/($F$3-$F$4)*5)),1)))</f>
        <v>5</v>
      </c>
      <c r="G59" s="163">
        <f>IF(LEN(E59)&gt;3,(IF(VLOOKUP($C59,'Regional Crises'!$B$1:$R$66,9,FALSE)="x","x",ROUND(IF(VLOOKUP($C59,'Regional Crises'!$B$1:$R$66,9,FALSE)&gt;G$3,5,IF(VLOOKUP($C59,'Regional Crises'!$B$1:$R$66,9,FALSE)&lt;G$4,0,(G$3-VLOOKUP($C59,'Regional Crises'!$B$1:$R$66,9,FALSE))/(G$3-G$4)*5)),1))),IF(VLOOKUP($E59,'Country Indicator Data'!$B$4:$N$300,5,FALSE)="x","x",ROUND(IF(VLOOKUP($E59,'Country Indicator Data'!$B$4:$N$300,5,FALSE)&gt;G$3,5,IF(VLOOKUP($E59,'Country Indicator Data'!$B$4:$N$300,5,FALSE)&lt;G$4,0,(G$3-VLOOKUP($E59,'Country Indicator Data'!$B$4:$N$300,5,FALSE))/(G$3-G$4)*5)),1)))</f>
        <v>3.6</v>
      </c>
      <c r="H59" s="163">
        <f t="shared" si="13"/>
        <v>4.3</v>
      </c>
      <c r="I59" s="163">
        <f>IF(LEN(E59)&gt;3,(IF(VLOOKUP($C59,'Regional Crises'!$B$1:$R$66,6,FALSE)="x","x",ROUND(IF(VLOOKUP($C59,'Regional Crises'!$B$1:$R$66,6,FALSE)&gt;I$3,5,IF(VLOOKUP($C59,'Regional Crises'!$B$1:$R$66,6,FALSE)&lt;I$4,0,5-(I$3-VLOOKUP($C59,'Regional Crises'!$B$1:$R$66,6,FALSE))/(I$3-I$4)*5)),1))),IF(VLOOKUP($E59,'Country Indicator Data'!$B$4:$N$300,2,FALSE)="x","x",ROUND(IF(VLOOKUP($E59,'Country Indicator Data'!$B$4:$N$300,2,FALSE)&gt;I$3,5,IF(VLOOKUP($E59,'Country Indicator Data'!$B$4:$N$300,2,FALSE)&lt;I$4,0,5-(I$3-VLOOKUP($E59,'Country Indicator Data'!$B$4:$N$300,2,FALSE))/(I$3-I$4)*5)),1)))</f>
        <v>3.4</v>
      </c>
      <c r="J59" s="163">
        <f>IF(LEN(E59)&gt;3,(IF(VLOOKUP($C59,'Regional Crises'!$B$1:$R$66,8,FALSE)="x","x",ROUND(IF(VLOOKUP($C59,'Regional Crises'!$B$1:$R$66,8,FALSE)&gt;J$3,5,IF(VLOOKUP($C59,'Regional Crises'!$B$1:$R$66,8,FALSE)&lt;J$4,0,5-(J$3-VLOOKUP($C59,'Regional Crises'!$B$1:$R$66,8,FALSE))/(J$3-J$4)*5)),1))),IF(VLOOKUP($E59,'Country Indicator Data'!$B$4:$N$300,4,FALSE)="x","x",ROUND(IF(VLOOKUP($E59,'Country Indicator Data'!$B$4:$N$300,4,FALSE)&gt;J$3,5,IF(VLOOKUP($E59,'Country Indicator Data'!$B$4:$N$300,4,FALSE)&lt;J$4,0,5-(J$3-VLOOKUP($E59,'Country Indicator Data'!$B$4:$N$300,4,FALSE))/(J$3-J$4)*5)),1)))</f>
        <v>1.6</v>
      </c>
      <c r="K59" s="163">
        <f t="shared" si="14"/>
        <v>2.5</v>
      </c>
      <c r="L59" s="163">
        <f>IF(LEN(E59)&gt;3,(IF(VLOOKUP($C59,'Regional Crises'!$B$1:$R$66,10,FALSE)="x","x",ROUND(IF(VLOOKUP($C59,'Regional Crises'!$B$1:$R$66,10,FALSE)&gt;L$3,5,IF(VLOOKUP($C59,'Regional Crises'!$B$1:$R$66,10,FALSE)&lt;L$4,0,5-(L$3-VLOOKUP($C59,'Regional Crises'!$B$1:$R$66,10,FALSE))/(L$3-L$4)*5)),1))),IF(VLOOKUP($E59,'Country Indicator Data'!$B$4:$N$300,6,FALSE)="x","x",ROUND(IF(VLOOKUP($E59,'Country Indicator Data'!$B$4:$N$300,6,FALSE)&gt;L$3,5,IF(VLOOKUP($E59,'Country Indicator Data'!$B$4:$N$300,6,FALSE)&lt;L$4,0,5-(L$3-VLOOKUP($E59,'Country Indicator Data'!$B$4:$N$300,6,FALSE))/(L$3-L$4)*5)),1)))</f>
        <v>3.3</v>
      </c>
      <c r="M59" s="163">
        <f>IF(LEN(E59)&gt;3,(IF(VLOOKUP($C59,'Regional Crises'!$B$1:$R$66,11,FALSE)="x","x",ROUND(IF(VLOOKUP($C59,'Regional Crises'!$B$1:$R$66,11,FALSE)&gt;M$3,5,IF(VLOOKUP($C59,'Regional Crises'!$B$1:$R$66,11,FALSE)&lt;M$4,0,5-(M$3-VLOOKUP($C59,'Regional Crises'!$B$1:$R$66,11,FALSE))/(M$3-M$4)*5)),1))),IF(VLOOKUP($E59,'Country Indicator Data'!$B$4:$N$300,7,FALSE)="x","x",ROUND(IF(VLOOKUP($E59,'Country Indicator Data'!$B$4:$N$300,7,FALSE)&gt;M$3,5,IF(VLOOKUP($E59,'Country Indicator Data'!$B$4:$N$300,7,FALSE)&lt;M$4,0,5-(M$3-VLOOKUP($E59,'Country Indicator Data'!$B$4:$N$300,7,FALSE))/(M$3-M$4)*5)),1)))</f>
        <v>2.1</v>
      </c>
      <c r="N59" s="163">
        <f t="shared" si="15"/>
        <v>2.7</v>
      </c>
      <c r="O59" s="163">
        <f t="shared" si="16"/>
        <v>3.1666666666666665</v>
      </c>
      <c r="P59" s="163">
        <f>IF(LEN(E59)&gt;3,VLOOKUP(C59,'Regional Crises'!$B$1:$R$69,12,FALSE),VLOOKUP(E59,'Country Indicator Data'!$B$4:$I$300,8,FALSE))</f>
        <v>4</v>
      </c>
      <c r="Q59" s="163" t="str">
        <f>IF(LEN(E59)&gt;3,((IF(VLOOKUP($C59,'Regional Crises'!$B$1:$R$66,13,FALSE)="x","x",ROUND(IF(VLOOKUP($C59,'Regional Crises'!$B$1:$R$66,13,FALSE)&gt;Q$3,5,IF(VLOOKUP($C59,'Regional Crises'!$B$1:$R$66,13,FALSE)&lt;Q$4,0,5-(LOG(Q$3)-LOG(VLOOKUP($C59,'Regional Crises'!$B$1:$R$66,13,FALSE)))/(LOG(Q$3)-LOG(Q$4))*5)),1)))),(IF(VLOOKUP($E59,'Country Indicator Data'!$B$4:$N$300,9,FALSE)="x","x",ROUND(IF(VLOOKUP($E59,'Country Indicator Data'!$B$4:$N$300,9,FALSE)&gt;Q$3,5,IF(VLOOKUP($E59,'Country Indicator Data'!$B$4:$N$300,9,FALSE)&lt;Q$4,0,5-(LOG(Q$3)-LOG(VLOOKUP($E59,'Country Indicator Data'!$B$4:$N$300,9,FALSE)))/(LOG(Q$3)-LOG(Q$4))*5)),1))))</f>
        <v>x</v>
      </c>
      <c r="R59" s="163">
        <f t="shared" si="17"/>
        <v>4</v>
      </c>
      <c r="S59" s="163">
        <f>IF(LEN(E59)&gt;3,((IF(VLOOKUP($C59,'Regional Crises'!$B$1:$R$66,17,FALSE)="x","x",ROUND(IF(VLOOKUP($C59,'Regional Crises'!$B$1:$R$66,17,FALSE)&gt;S$3,0,IF(VLOOKUP($C59,'Regional Crises'!$B$1:$R$66,17,FALSE)&lt;S$4,5,(S$3-VLOOKUP($C59,'Regional Crises'!$B$1:$R$66,17,FALSE))/(S$3-S$4)*5)),1)))),(IF(VLOOKUP($E59,'Country Indicator Data'!$B$4:$N$300,13,FALSE)="x","x",ROUND(IF(VLOOKUP($E59,'Country Indicator Data'!$B$4:$N$300,13,FALSE)&gt;S$3,0,IF(VLOOKUP($E59,'Country Indicator Data'!$B$4:$N$300,13,FALSE)&lt;S$4,5,(S$3-VLOOKUP($E59,'Country Indicator Data'!$B$4:$N$300,13,FALSE))/(S$3-S$4)*5)),1))))</f>
        <v>3.7</v>
      </c>
      <c r="T59" s="163">
        <f>IF(LEN(E59)&gt;3,((IF(VLOOKUP($C59,'Regional Crises'!$B$1:$R$66,14,FALSE)="x","x",ROUND(IF(VLOOKUP($C59,'Regional Crises'!$B$1:$R$66,14,FALSE)&gt;T$3,0,IF(VLOOKUP($C59,'Regional Crises'!$B$1:$R$66,14,FALSE)&lt;T$4,5,(T$3-VLOOKUP($C59,'Regional Crises'!$B$1:$R$66,14,FALSE))/(T$3-T$4)*5)),1)))),(IF(VLOOKUP($E59,'Country Indicator Data'!$B$4:$N$300,10,FALSE)="x","x",ROUND(IF(VLOOKUP($E59,'Country Indicator Data'!$B$4:$N$300,10,FALSE)&gt;T$3,0,IF(VLOOKUP($E59,'Country Indicator Data'!$B$4:$N$300,10,FALSE)&lt;T$4,5,(T$3-VLOOKUP($E59,'Country Indicator Data'!$B$4:$N$300,10,FALSE))/(T$3-T$4)*5)),1))))</f>
        <v>3.2</v>
      </c>
      <c r="U59" s="163">
        <f>IF(LEN(E59)&gt;3,((IF(VLOOKUP($C59,'Regional Crises'!$B$1:$R$66,15,FALSE)="x","x",ROUND(IF(VLOOKUP($C59,'Regional Crises'!$B$1:$R$66,15,FALSE)&gt;U$3,0,IF(VLOOKUP($C59,'Regional Crises'!$B$1:$R$66,15,FALSE)&lt;U$4,5,(U$3-VLOOKUP($C59,'Regional Crises'!$B$1:$R$66,15,FALSE))/(U$3-U$4)*5)),1)))),(IF(VLOOKUP($E59,'Country Indicator Data'!$B$4:$N$300,11,FALSE)="x","x",ROUND(IF(VLOOKUP($E59,'Country Indicator Data'!$B$4:$N$300,11,FALSE)&gt;U$3,0,IF(VLOOKUP($E59,'Country Indicator Data'!$B$4:$N$300,11,FALSE)&lt;U$4,5,(U$3-VLOOKUP($E59,'Country Indicator Data'!$B$4:$N$300,11,FALSE))/(U$3-U$4)*5)),1))))</f>
        <v>3.9</v>
      </c>
      <c r="V59" s="163">
        <f>IF(LEN(E59)&gt;3,((IF(VLOOKUP($C59,'Regional Crises'!$B$1:$R$66,16,FALSE)="x","x",ROUND(IF(VLOOKUP($C59,'Regional Crises'!$B$1:$R$66,16,FALSE)&gt;V$3,0,IF(VLOOKUP($C59,'Regional Crises'!$B$1:$R$66,16,FALSE)&lt;V$4,5,(V$3-VLOOKUP($C59,'Regional Crises'!$B$1:$R$66,16,FALSE))/(V$3-V$4)*5)),1)))),(IF(VLOOKUP($E59,'Country Indicator Data'!$B$4:$N$300,12,FALSE)="x","x",ROUND(IF(VLOOKUP($E59,'Country Indicator Data'!$B$4:$N$300,12,FALSE)&gt;V$3,0,IF(VLOOKUP($E59,'Country Indicator Data'!$B$4:$N$300,12,FALSE)&lt;V$4,5,(V$3-VLOOKUP($E59,'Country Indicator Data'!$B$4:$N$300,12,FALSE))/(V$3-V$4)*5)),1))))</f>
        <v>4.2</v>
      </c>
      <c r="W59" s="163">
        <f t="shared" si="18"/>
        <v>3.8</v>
      </c>
      <c r="X59" s="163">
        <f t="shared" si="19"/>
        <v>3.7</v>
      </c>
      <c r="Y59" s="184">
        <f>IF('Core Indicators'!FC56="x","x",IF('Core Indicators'!FC56&gt;=5,5,IF('Core Indicators'!FC56&gt;=4,4,IF('Core Indicators'!FC56&gt;=3,3,IF('Core Indicators'!FC56&gt;=2,2,IF('Core Indicators'!FC56&gt;=1,1,0))))))</f>
        <v>2</v>
      </c>
      <c r="Z59" s="163">
        <f t="shared" si="20"/>
        <v>2</v>
      </c>
      <c r="AA59" s="184">
        <f>'Crisis Indicator Data'!Y56</f>
        <v>1</v>
      </c>
      <c r="AB59" s="184">
        <f>'Crisis Indicator Data'!Z56</f>
        <v>1</v>
      </c>
      <c r="AC59" s="184">
        <f>'Crisis Indicator Data'!AA56</f>
        <v>1</v>
      </c>
      <c r="AD59" s="184">
        <f>'Crisis Indicator Data'!AB56</f>
        <v>0</v>
      </c>
      <c r="AE59" s="184">
        <f t="shared" si="21"/>
        <v>2</v>
      </c>
      <c r="AF59" s="184">
        <f>'Crisis Indicator Data'!AC56</f>
        <v>2</v>
      </c>
      <c r="AG59" s="184">
        <f>'Crisis Indicator Data'!AD56</f>
        <v>2</v>
      </c>
      <c r="AH59" s="184">
        <f t="shared" si="22"/>
        <v>4</v>
      </c>
      <c r="AI59" s="184">
        <f>'Crisis Indicator Data'!AE56</f>
        <v>0</v>
      </c>
      <c r="AJ59" s="184">
        <f>'Crisis Indicator Data'!AF56</f>
        <v>1</v>
      </c>
      <c r="AK59" s="184">
        <f>'Crisis Indicator Data'!AG56</f>
        <v>0</v>
      </c>
      <c r="AL59" s="184">
        <f t="shared" si="23"/>
        <v>1</v>
      </c>
      <c r="AM59" s="163">
        <f t="shared" si="24"/>
        <v>2</v>
      </c>
      <c r="AN59" s="163">
        <f t="shared" si="25"/>
        <v>2</v>
      </c>
    </row>
    <row r="60" spans="1:40" ht="13.5" customHeight="1" x14ac:dyDescent="0.25">
      <c r="A60" s="172" t="str">
        <f>'Crisis Indicator Data'!A57</f>
        <v>Multiple crises in Iraq</v>
      </c>
      <c r="B60" s="173" t="str">
        <f>'Crisis Indicator Data'!B57</f>
        <v>Violence,Displacement,Socio-political,Conflict</v>
      </c>
      <c r="C60" s="173" t="str">
        <f>'Crisis Indicator Data'!C57</f>
        <v>IRQ001</v>
      </c>
      <c r="D60" s="173" t="str">
        <f>'Crisis Indicator Data'!D57</f>
        <v>Iraq</v>
      </c>
      <c r="E60" s="174" t="str">
        <f>'Crisis Indicator Data'!E57</f>
        <v>IRQ</v>
      </c>
      <c r="F60" s="163">
        <f>IF(LEN(E60)&gt;3,(IF(VLOOKUP($C60,'Regional Crises'!$B$1:$R$66,7,FALSE)="x","x",ROUND(IF(VLOOKUP($C60,'Regional Crises'!$B$1:$R$66,7,FALSE)&gt;$F$3,5,IF(VLOOKUP($C60,'Regional Crises'!$B$1:$R$66,7,FALSE)&lt;F$4,0,($F$3-VLOOKUP($C60,'Regional Crises'!$B$1:$R$66,7,FALSE))/($F$3-$F$4)*5)),1))),IF(VLOOKUP($E60,'Country Indicator Data'!$B$4:$N$300,3,FALSE)="x","x",ROUND(IF(VLOOKUP($E60,'Country Indicator Data'!$B$4:$N$300,3,FALSE)&gt;$F$3,5,IF(VLOOKUP($E60,'Country Indicator Data'!$B$4:$N$300,3,FALSE)&lt;$F$4,0,($F$3-VLOOKUP($E60,'Country Indicator Data'!$B$4:$N$300,3,FALSE))/($F$3-$F$4)*5)),1)))</f>
        <v>4.3</v>
      </c>
      <c r="G60" s="163">
        <f>IF(LEN(E60)&gt;3,(IF(VLOOKUP($C60,'Regional Crises'!$B$1:$R$66,9,FALSE)="x","x",ROUND(IF(VLOOKUP($C60,'Regional Crises'!$B$1:$R$66,9,FALSE)&gt;G$3,5,IF(VLOOKUP($C60,'Regional Crises'!$B$1:$R$66,9,FALSE)&lt;G$4,0,(G$3-VLOOKUP($C60,'Regional Crises'!$B$1:$R$66,9,FALSE))/(G$3-G$4)*5)),1))),IF(VLOOKUP($E60,'Country Indicator Data'!$B$4:$N$300,5,FALSE)="x","x",ROUND(IF(VLOOKUP($E60,'Country Indicator Data'!$B$4:$N$300,5,FALSE)&gt;G$3,5,IF(VLOOKUP($E60,'Country Indicator Data'!$B$4:$N$300,5,FALSE)&lt;G$4,0,(G$3-VLOOKUP($E60,'Country Indicator Data'!$B$4:$N$300,5,FALSE))/(G$3-G$4)*5)),1)))</f>
        <v>3</v>
      </c>
      <c r="H60" s="163">
        <f t="shared" si="13"/>
        <v>3.65</v>
      </c>
      <c r="I60" s="163">
        <f>IF(LEN(E60)&gt;3,(IF(VLOOKUP($C60,'Regional Crises'!$B$1:$R$66,6,FALSE)="x","x",ROUND(IF(VLOOKUP($C60,'Regional Crises'!$B$1:$R$66,6,FALSE)&gt;I$3,5,IF(VLOOKUP($C60,'Regional Crises'!$B$1:$R$66,6,FALSE)&lt;I$4,0,5-(I$3-VLOOKUP($C60,'Regional Crises'!$B$1:$R$66,6,FALSE))/(I$3-I$4)*5)),1))),IF(VLOOKUP($E60,'Country Indicator Data'!$B$4:$N$300,2,FALSE)="x","x",ROUND(IF(VLOOKUP($E60,'Country Indicator Data'!$B$4:$N$300,2,FALSE)&gt;I$3,5,IF(VLOOKUP($E60,'Country Indicator Data'!$B$4:$N$300,2,FALSE)&lt;I$4,0,5-(I$3-VLOOKUP($E60,'Country Indicator Data'!$B$4:$N$300,2,FALSE))/(I$3-I$4)*5)),1)))</f>
        <v>2.7</v>
      </c>
      <c r="J60" s="163">
        <f>IF(LEN(E60)&gt;3,(IF(VLOOKUP($C60,'Regional Crises'!$B$1:$R$66,8,FALSE)="x","x",ROUND(IF(VLOOKUP($C60,'Regional Crises'!$B$1:$R$66,8,FALSE)&gt;J$3,5,IF(VLOOKUP($C60,'Regional Crises'!$B$1:$R$66,8,FALSE)&lt;J$4,0,5-(J$3-VLOOKUP($C60,'Regional Crises'!$B$1:$R$66,8,FALSE))/(J$3-J$4)*5)),1))),IF(VLOOKUP($E60,'Country Indicator Data'!$B$4:$N$300,4,FALSE)="x","x",ROUND(IF(VLOOKUP($E60,'Country Indicator Data'!$B$4:$N$300,4,FALSE)&gt;J$3,5,IF(VLOOKUP($E60,'Country Indicator Data'!$B$4:$N$300,4,FALSE)&lt;J$4,0,5-(J$3-VLOOKUP($E60,'Country Indicator Data'!$B$4:$N$300,4,FALSE))/(J$3-J$4)*5)),1)))</f>
        <v>0</v>
      </c>
      <c r="K60" s="163">
        <f t="shared" si="14"/>
        <v>1.35</v>
      </c>
      <c r="L60" s="163">
        <f>IF(LEN(E60)&gt;3,(IF(VLOOKUP($C60,'Regional Crises'!$B$1:$R$66,10,FALSE)="x","x",ROUND(IF(VLOOKUP($C60,'Regional Crises'!$B$1:$R$66,10,FALSE)&gt;L$3,5,IF(VLOOKUP($C60,'Regional Crises'!$B$1:$R$66,10,FALSE)&lt;L$4,0,5-(L$3-VLOOKUP($C60,'Regional Crises'!$B$1:$R$66,10,FALSE))/(L$3-L$4)*5)),1))),IF(VLOOKUP($E60,'Country Indicator Data'!$B$4:$N$300,6,FALSE)="x","x",ROUND(IF(VLOOKUP($E60,'Country Indicator Data'!$B$4:$N$300,6,FALSE)&gt;L$3,5,IF(VLOOKUP($E60,'Country Indicator Data'!$B$4:$N$300,6,FALSE)&lt;L$4,0,5-(L$3-VLOOKUP($E60,'Country Indicator Data'!$B$4:$N$300,6,FALSE))/(L$3-L$4)*5)),1)))</f>
        <v>3.6</v>
      </c>
      <c r="M60" s="163">
        <f>IF(LEN(E60)&gt;3,(IF(VLOOKUP($C60,'Regional Crises'!$B$1:$R$66,11,FALSE)="x","x",ROUND(IF(VLOOKUP($C60,'Regional Crises'!$B$1:$R$66,11,FALSE)&gt;M$3,5,IF(VLOOKUP($C60,'Regional Crises'!$B$1:$R$66,11,FALSE)&lt;M$4,0,5-(M$3-VLOOKUP($C60,'Regional Crises'!$B$1:$R$66,11,FALSE))/(M$3-M$4)*5)),1))),IF(VLOOKUP($E60,'Country Indicator Data'!$B$4:$N$300,7,FALSE)="x","x",ROUND(IF(VLOOKUP($E60,'Country Indicator Data'!$B$4:$N$300,7,FALSE)&gt;M$3,5,IF(VLOOKUP($E60,'Country Indicator Data'!$B$4:$N$300,7,FALSE)&lt;M$4,0,5-(M$3-VLOOKUP($E60,'Country Indicator Data'!$B$4:$N$300,7,FALSE))/(M$3-M$4)*5)),1)))</f>
        <v>0.6</v>
      </c>
      <c r="N60" s="163">
        <f t="shared" si="15"/>
        <v>2.1</v>
      </c>
      <c r="O60" s="163">
        <f t="shared" si="16"/>
        <v>2.3666666666666667</v>
      </c>
      <c r="P60" s="163">
        <f>IF(LEN(E60)&gt;3,VLOOKUP(C60,'Regional Crises'!$B$1:$R$69,12,FALSE),VLOOKUP(E60,'Country Indicator Data'!$B$4:$I$300,8,FALSE))</f>
        <v>5</v>
      </c>
      <c r="Q60" s="163">
        <f>IF(LEN(E60)&gt;3,((IF(VLOOKUP($C60,'Regional Crises'!$B$1:$R$66,13,FALSE)="x","x",ROUND(IF(VLOOKUP($C60,'Regional Crises'!$B$1:$R$66,13,FALSE)&gt;Q$3,5,IF(VLOOKUP($C60,'Regional Crises'!$B$1:$R$66,13,FALSE)&lt;Q$4,0,5-(LOG(Q$3)-LOG(VLOOKUP($C60,'Regional Crises'!$B$1:$R$66,13,FALSE)))/(LOG(Q$3)-LOG(Q$4))*5)),1)))),(IF(VLOOKUP($E60,'Country Indicator Data'!$B$4:$N$300,9,FALSE)="x","x",ROUND(IF(VLOOKUP($E60,'Country Indicator Data'!$B$4:$N$300,9,FALSE)&gt;Q$3,5,IF(VLOOKUP($E60,'Country Indicator Data'!$B$4:$N$300,9,FALSE)&lt;Q$4,0,5-(LOG(Q$3)-LOG(VLOOKUP($E60,'Country Indicator Data'!$B$4:$N$300,9,FALSE)))/(LOG(Q$3)-LOG(Q$4))*5)),1))))</f>
        <v>4.0999999999999996</v>
      </c>
      <c r="R60" s="163">
        <f t="shared" si="17"/>
        <v>4.55</v>
      </c>
      <c r="S60" s="163">
        <f>IF(LEN(E60)&gt;3,((IF(VLOOKUP($C60,'Regional Crises'!$B$1:$R$66,17,FALSE)="x","x",ROUND(IF(VLOOKUP($C60,'Regional Crises'!$B$1:$R$66,17,FALSE)&gt;S$3,0,IF(VLOOKUP($C60,'Regional Crises'!$B$1:$R$66,17,FALSE)&lt;S$4,5,(S$3-VLOOKUP($C60,'Regional Crises'!$B$1:$R$66,17,FALSE))/(S$3-S$4)*5)),1)))),(IF(VLOOKUP($E60,'Country Indicator Data'!$B$4:$N$300,13,FALSE)="x","x",ROUND(IF(VLOOKUP($E60,'Country Indicator Data'!$B$4:$N$300,13,FALSE)&gt;S$3,0,IF(VLOOKUP($E60,'Country Indicator Data'!$B$4:$N$300,13,FALSE)&lt;S$4,5,(S$3-VLOOKUP($E60,'Country Indicator Data'!$B$4:$N$300,13,FALSE))/(S$3-S$4)*5)),1))))</f>
        <v>4</v>
      </c>
      <c r="T60" s="163">
        <f>IF(LEN(E60)&gt;3,((IF(VLOOKUP($C60,'Regional Crises'!$B$1:$R$66,14,FALSE)="x","x",ROUND(IF(VLOOKUP($C60,'Regional Crises'!$B$1:$R$66,14,FALSE)&gt;T$3,0,IF(VLOOKUP($C60,'Regional Crises'!$B$1:$R$66,14,FALSE)&lt;T$4,5,(T$3-VLOOKUP($C60,'Regional Crises'!$B$1:$R$66,14,FALSE))/(T$3-T$4)*5)),1)))),(IF(VLOOKUP($E60,'Country Indicator Data'!$B$4:$N$300,10,FALSE)="x","x",ROUND(IF(VLOOKUP($E60,'Country Indicator Data'!$B$4:$N$300,10,FALSE)&gt;T$3,0,IF(VLOOKUP($E60,'Country Indicator Data'!$B$4:$N$300,10,FALSE)&lt;T$4,5,(T$3-VLOOKUP($E60,'Country Indicator Data'!$B$4:$N$300,10,FALSE))/(T$3-T$4)*5)),1))))</f>
        <v>4.2</v>
      </c>
      <c r="U60" s="163">
        <f>IF(LEN(E60)&gt;3,((IF(VLOOKUP($C60,'Regional Crises'!$B$1:$R$66,15,FALSE)="x","x",ROUND(IF(VLOOKUP($C60,'Regional Crises'!$B$1:$R$66,15,FALSE)&gt;U$3,0,IF(VLOOKUP($C60,'Regional Crises'!$B$1:$R$66,15,FALSE)&lt;U$4,5,(U$3-VLOOKUP($C60,'Regional Crises'!$B$1:$R$66,15,FALSE))/(U$3-U$4)*5)),1)))),(IF(VLOOKUP($E60,'Country Indicator Data'!$B$4:$N$300,11,FALSE)="x","x",ROUND(IF(VLOOKUP($E60,'Country Indicator Data'!$B$4:$N$300,11,FALSE)&gt;U$3,0,IF(VLOOKUP($E60,'Country Indicator Data'!$B$4:$N$300,11,FALSE)&lt;U$4,5,(U$3-VLOOKUP($E60,'Country Indicator Data'!$B$4:$N$300,11,FALSE))/(U$3-U$4)*5)),1))))</f>
        <v>3.1</v>
      </c>
      <c r="V60" s="163">
        <f>IF(LEN(E60)&gt;3,((IF(VLOOKUP($C60,'Regional Crises'!$B$1:$R$66,16,FALSE)="x","x",ROUND(IF(VLOOKUP($C60,'Regional Crises'!$B$1:$R$66,16,FALSE)&gt;V$3,0,IF(VLOOKUP($C60,'Regional Crises'!$B$1:$R$66,16,FALSE)&lt;V$4,5,(V$3-VLOOKUP($C60,'Regional Crises'!$B$1:$R$66,16,FALSE))/(V$3-V$4)*5)),1)))),(IF(VLOOKUP($E60,'Country Indicator Data'!$B$4:$N$300,12,FALSE)="x","x",ROUND(IF(VLOOKUP($E60,'Country Indicator Data'!$B$4:$N$300,12,FALSE)&gt;V$3,0,IF(VLOOKUP($E60,'Country Indicator Data'!$B$4:$N$300,12,FALSE)&lt;V$4,5,(V$3-VLOOKUP($E60,'Country Indicator Data'!$B$4:$N$300,12,FALSE))/(V$3-V$4)*5)),1))))</f>
        <v>3.5</v>
      </c>
      <c r="W60" s="163">
        <f t="shared" si="18"/>
        <v>3.7</v>
      </c>
      <c r="X60" s="163">
        <f t="shared" si="19"/>
        <v>3.5</v>
      </c>
      <c r="Y60" s="184">
        <f>IF('Core Indicators'!FC57="x","x",IF('Core Indicators'!FC57&gt;=5,5,IF('Core Indicators'!FC57&gt;=4,4,IF('Core Indicators'!FC57&gt;=3,3,IF('Core Indicators'!FC57&gt;=2,2,IF('Core Indicators'!FC57&gt;=1,1,0))))))</f>
        <v>5</v>
      </c>
      <c r="Z60" s="163">
        <f t="shared" si="20"/>
        <v>5</v>
      </c>
      <c r="AA60" s="184">
        <f>'Crisis Indicator Data'!Y57</f>
        <v>1</v>
      </c>
      <c r="AB60" s="184">
        <f>'Crisis Indicator Data'!Z57</f>
        <v>2</v>
      </c>
      <c r="AC60" s="184">
        <f>'Crisis Indicator Data'!AA57</f>
        <v>1</v>
      </c>
      <c r="AD60" s="184">
        <f>'Crisis Indicator Data'!AB57</f>
        <v>0</v>
      </c>
      <c r="AE60" s="184">
        <f t="shared" si="21"/>
        <v>2</v>
      </c>
      <c r="AF60" s="184">
        <f>'Crisis Indicator Data'!AC57</f>
        <v>2</v>
      </c>
      <c r="AG60" s="184">
        <f>'Crisis Indicator Data'!AD57</f>
        <v>2</v>
      </c>
      <c r="AH60" s="184">
        <f t="shared" si="22"/>
        <v>4</v>
      </c>
      <c r="AI60" s="184">
        <f>'Crisis Indicator Data'!AE57</f>
        <v>2</v>
      </c>
      <c r="AJ60" s="184">
        <f>'Crisis Indicator Data'!AF57</f>
        <v>3</v>
      </c>
      <c r="AK60" s="184">
        <f>'Crisis Indicator Data'!AG57</f>
        <v>0</v>
      </c>
      <c r="AL60" s="184">
        <f t="shared" si="23"/>
        <v>4</v>
      </c>
      <c r="AM60" s="163">
        <f t="shared" si="24"/>
        <v>3</v>
      </c>
      <c r="AN60" s="163">
        <f t="shared" si="25"/>
        <v>4</v>
      </c>
    </row>
    <row r="61" spans="1:40" ht="13.5" customHeight="1" x14ac:dyDescent="0.25">
      <c r="A61" s="172" t="str">
        <f>'Crisis Indicator Data'!A58</f>
        <v>Conflict  in Iraq</v>
      </c>
      <c r="B61" s="173" t="str">
        <f>'Crisis Indicator Data'!B58</f>
        <v>Conflict,Socio-political,Violence</v>
      </c>
      <c r="C61" s="173" t="str">
        <f>'Crisis Indicator Data'!C58</f>
        <v>IRQ002</v>
      </c>
      <c r="D61" s="173" t="str">
        <f>'Crisis Indicator Data'!D58</f>
        <v>Iraq</v>
      </c>
      <c r="E61" s="174" t="str">
        <f>'Crisis Indicator Data'!E58</f>
        <v>IRQ</v>
      </c>
      <c r="F61" s="163">
        <f>IF(LEN(E61)&gt;3,(IF(VLOOKUP($C61,'Regional Crises'!$B$1:$R$66,7,FALSE)="x","x",ROUND(IF(VLOOKUP($C61,'Regional Crises'!$B$1:$R$66,7,FALSE)&gt;$F$3,5,IF(VLOOKUP($C61,'Regional Crises'!$B$1:$R$66,7,FALSE)&lt;F$4,0,($F$3-VLOOKUP($C61,'Regional Crises'!$B$1:$R$66,7,FALSE))/($F$3-$F$4)*5)),1))),IF(VLOOKUP($E61,'Country Indicator Data'!$B$4:$N$300,3,FALSE)="x","x",ROUND(IF(VLOOKUP($E61,'Country Indicator Data'!$B$4:$N$300,3,FALSE)&gt;$F$3,5,IF(VLOOKUP($E61,'Country Indicator Data'!$B$4:$N$300,3,FALSE)&lt;$F$4,0,($F$3-VLOOKUP($E61,'Country Indicator Data'!$B$4:$N$300,3,FALSE))/($F$3-$F$4)*5)),1)))</f>
        <v>4.3</v>
      </c>
      <c r="G61" s="163">
        <f>IF(LEN(E61)&gt;3,(IF(VLOOKUP($C61,'Regional Crises'!$B$1:$R$66,9,FALSE)="x","x",ROUND(IF(VLOOKUP($C61,'Regional Crises'!$B$1:$R$66,9,FALSE)&gt;G$3,5,IF(VLOOKUP($C61,'Regional Crises'!$B$1:$R$66,9,FALSE)&lt;G$4,0,(G$3-VLOOKUP($C61,'Regional Crises'!$B$1:$R$66,9,FALSE))/(G$3-G$4)*5)),1))),IF(VLOOKUP($E61,'Country Indicator Data'!$B$4:$N$300,5,FALSE)="x","x",ROUND(IF(VLOOKUP($E61,'Country Indicator Data'!$B$4:$N$300,5,FALSE)&gt;G$3,5,IF(VLOOKUP($E61,'Country Indicator Data'!$B$4:$N$300,5,FALSE)&lt;G$4,0,(G$3-VLOOKUP($E61,'Country Indicator Data'!$B$4:$N$300,5,FALSE))/(G$3-G$4)*5)),1)))</f>
        <v>3</v>
      </c>
      <c r="H61" s="163">
        <f t="shared" si="13"/>
        <v>3.65</v>
      </c>
      <c r="I61" s="163">
        <f>IF(LEN(E61)&gt;3,(IF(VLOOKUP($C61,'Regional Crises'!$B$1:$R$66,6,FALSE)="x","x",ROUND(IF(VLOOKUP($C61,'Regional Crises'!$B$1:$R$66,6,FALSE)&gt;I$3,5,IF(VLOOKUP($C61,'Regional Crises'!$B$1:$R$66,6,FALSE)&lt;I$4,0,5-(I$3-VLOOKUP($C61,'Regional Crises'!$B$1:$R$66,6,FALSE))/(I$3-I$4)*5)),1))),IF(VLOOKUP($E61,'Country Indicator Data'!$B$4:$N$300,2,FALSE)="x","x",ROUND(IF(VLOOKUP($E61,'Country Indicator Data'!$B$4:$N$300,2,FALSE)&gt;I$3,5,IF(VLOOKUP($E61,'Country Indicator Data'!$B$4:$N$300,2,FALSE)&lt;I$4,0,5-(I$3-VLOOKUP($E61,'Country Indicator Data'!$B$4:$N$300,2,FALSE))/(I$3-I$4)*5)),1)))</f>
        <v>2.7</v>
      </c>
      <c r="J61" s="163">
        <f>IF(LEN(E61)&gt;3,(IF(VLOOKUP($C61,'Regional Crises'!$B$1:$R$66,8,FALSE)="x","x",ROUND(IF(VLOOKUP($C61,'Regional Crises'!$B$1:$R$66,8,FALSE)&gt;J$3,5,IF(VLOOKUP($C61,'Regional Crises'!$B$1:$R$66,8,FALSE)&lt;J$4,0,5-(J$3-VLOOKUP($C61,'Regional Crises'!$B$1:$R$66,8,FALSE))/(J$3-J$4)*5)),1))),IF(VLOOKUP($E61,'Country Indicator Data'!$B$4:$N$300,4,FALSE)="x","x",ROUND(IF(VLOOKUP($E61,'Country Indicator Data'!$B$4:$N$300,4,FALSE)&gt;J$3,5,IF(VLOOKUP($E61,'Country Indicator Data'!$B$4:$N$300,4,FALSE)&lt;J$4,0,5-(J$3-VLOOKUP($E61,'Country Indicator Data'!$B$4:$N$300,4,FALSE))/(J$3-J$4)*5)),1)))</f>
        <v>0</v>
      </c>
      <c r="K61" s="163">
        <f t="shared" si="14"/>
        <v>1.35</v>
      </c>
      <c r="L61" s="163">
        <f>IF(LEN(E61)&gt;3,(IF(VLOOKUP($C61,'Regional Crises'!$B$1:$R$66,10,FALSE)="x","x",ROUND(IF(VLOOKUP($C61,'Regional Crises'!$B$1:$R$66,10,FALSE)&gt;L$3,5,IF(VLOOKUP($C61,'Regional Crises'!$B$1:$R$66,10,FALSE)&lt;L$4,0,5-(L$3-VLOOKUP($C61,'Regional Crises'!$B$1:$R$66,10,FALSE))/(L$3-L$4)*5)),1))),IF(VLOOKUP($E61,'Country Indicator Data'!$B$4:$N$300,6,FALSE)="x","x",ROUND(IF(VLOOKUP($E61,'Country Indicator Data'!$B$4:$N$300,6,FALSE)&gt;L$3,5,IF(VLOOKUP($E61,'Country Indicator Data'!$B$4:$N$300,6,FALSE)&lt;L$4,0,5-(L$3-VLOOKUP($E61,'Country Indicator Data'!$B$4:$N$300,6,FALSE))/(L$3-L$4)*5)),1)))</f>
        <v>3.6</v>
      </c>
      <c r="M61" s="163">
        <f>IF(LEN(E61)&gt;3,(IF(VLOOKUP($C61,'Regional Crises'!$B$1:$R$66,11,FALSE)="x","x",ROUND(IF(VLOOKUP($C61,'Regional Crises'!$B$1:$R$66,11,FALSE)&gt;M$3,5,IF(VLOOKUP($C61,'Regional Crises'!$B$1:$R$66,11,FALSE)&lt;M$4,0,5-(M$3-VLOOKUP($C61,'Regional Crises'!$B$1:$R$66,11,FALSE))/(M$3-M$4)*5)),1))),IF(VLOOKUP($E61,'Country Indicator Data'!$B$4:$N$300,7,FALSE)="x","x",ROUND(IF(VLOOKUP($E61,'Country Indicator Data'!$B$4:$N$300,7,FALSE)&gt;M$3,5,IF(VLOOKUP($E61,'Country Indicator Data'!$B$4:$N$300,7,FALSE)&lt;M$4,0,5-(M$3-VLOOKUP($E61,'Country Indicator Data'!$B$4:$N$300,7,FALSE))/(M$3-M$4)*5)),1)))</f>
        <v>0.6</v>
      </c>
      <c r="N61" s="163">
        <f t="shared" si="15"/>
        <v>2.1</v>
      </c>
      <c r="O61" s="163">
        <f t="shared" si="16"/>
        <v>2.3666666666666667</v>
      </c>
      <c r="P61" s="163">
        <f>IF(LEN(E61)&gt;3,VLOOKUP(C61,'Regional Crises'!$B$1:$R$69,12,FALSE),VLOOKUP(E61,'Country Indicator Data'!$B$4:$I$300,8,FALSE))</f>
        <v>5</v>
      </c>
      <c r="Q61" s="163">
        <f>IF(LEN(E61)&gt;3,((IF(VLOOKUP($C61,'Regional Crises'!$B$1:$R$66,13,FALSE)="x","x",ROUND(IF(VLOOKUP($C61,'Regional Crises'!$B$1:$R$66,13,FALSE)&gt;Q$3,5,IF(VLOOKUP($C61,'Regional Crises'!$B$1:$R$66,13,FALSE)&lt;Q$4,0,5-(LOG(Q$3)-LOG(VLOOKUP($C61,'Regional Crises'!$B$1:$R$66,13,FALSE)))/(LOG(Q$3)-LOG(Q$4))*5)),1)))),(IF(VLOOKUP($E61,'Country Indicator Data'!$B$4:$N$300,9,FALSE)="x","x",ROUND(IF(VLOOKUP($E61,'Country Indicator Data'!$B$4:$N$300,9,FALSE)&gt;Q$3,5,IF(VLOOKUP($E61,'Country Indicator Data'!$B$4:$N$300,9,FALSE)&lt;Q$4,0,5-(LOG(Q$3)-LOG(VLOOKUP($E61,'Country Indicator Data'!$B$4:$N$300,9,FALSE)))/(LOG(Q$3)-LOG(Q$4))*5)),1))))</f>
        <v>4.0999999999999996</v>
      </c>
      <c r="R61" s="163">
        <f t="shared" si="17"/>
        <v>4.55</v>
      </c>
      <c r="S61" s="163">
        <f>IF(LEN(E61)&gt;3,((IF(VLOOKUP($C61,'Regional Crises'!$B$1:$R$66,17,FALSE)="x","x",ROUND(IF(VLOOKUP($C61,'Regional Crises'!$B$1:$R$66,17,FALSE)&gt;S$3,0,IF(VLOOKUP($C61,'Regional Crises'!$B$1:$R$66,17,FALSE)&lt;S$4,5,(S$3-VLOOKUP($C61,'Regional Crises'!$B$1:$R$66,17,FALSE))/(S$3-S$4)*5)),1)))),(IF(VLOOKUP($E61,'Country Indicator Data'!$B$4:$N$300,13,FALSE)="x","x",ROUND(IF(VLOOKUP($E61,'Country Indicator Data'!$B$4:$N$300,13,FALSE)&gt;S$3,0,IF(VLOOKUP($E61,'Country Indicator Data'!$B$4:$N$300,13,FALSE)&lt;S$4,5,(S$3-VLOOKUP($E61,'Country Indicator Data'!$B$4:$N$300,13,FALSE))/(S$3-S$4)*5)),1))))</f>
        <v>4</v>
      </c>
      <c r="T61" s="163">
        <f>IF(LEN(E61)&gt;3,((IF(VLOOKUP($C61,'Regional Crises'!$B$1:$R$66,14,FALSE)="x","x",ROUND(IF(VLOOKUP($C61,'Regional Crises'!$B$1:$R$66,14,FALSE)&gt;T$3,0,IF(VLOOKUP($C61,'Regional Crises'!$B$1:$R$66,14,FALSE)&lt;T$4,5,(T$3-VLOOKUP($C61,'Regional Crises'!$B$1:$R$66,14,FALSE))/(T$3-T$4)*5)),1)))),(IF(VLOOKUP($E61,'Country Indicator Data'!$B$4:$N$300,10,FALSE)="x","x",ROUND(IF(VLOOKUP($E61,'Country Indicator Data'!$B$4:$N$300,10,FALSE)&gt;T$3,0,IF(VLOOKUP($E61,'Country Indicator Data'!$B$4:$N$300,10,FALSE)&lt;T$4,5,(T$3-VLOOKUP($E61,'Country Indicator Data'!$B$4:$N$300,10,FALSE))/(T$3-T$4)*5)),1))))</f>
        <v>4.2</v>
      </c>
      <c r="U61" s="163">
        <f>IF(LEN(E61)&gt;3,((IF(VLOOKUP($C61,'Regional Crises'!$B$1:$R$66,15,FALSE)="x","x",ROUND(IF(VLOOKUP($C61,'Regional Crises'!$B$1:$R$66,15,FALSE)&gt;U$3,0,IF(VLOOKUP($C61,'Regional Crises'!$B$1:$R$66,15,FALSE)&lt;U$4,5,(U$3-VLOOKUP($C61,'Regional Crises'!$B$1:$R$66,15,FALSE))/(U$3-U$4)*5)),1)))),(IF(VLOOKUP($E61,'Country Indicator Data'!$B$4:$N$300,11,FALSE)="x","x",ROUND(IF(VLOOKUP($E61,'Country Indicator Data'!$B$4:$N$300,11,FALSE)&gt;U$3,0,IF(VLOOKUP($E61,'Country Indicator Data'!$B$4:$N$300,11,FALSE)&lt;U$4,5,(U$3-VLOOKUP($E61,'Country Indicator Data'!$B$4:$N$300,11,FALSE))/(U$3-U$4)*5)),1))))</f>
        <v>3.1</v>
      </c>
      <c r="V61" s="163">
        <f>IF(LEN(E61)&gt;3,((IF(VLOOKUP($C61,'Regional Crises'!$B$1:$R$66,16,FALSE)="x","x",ROUND(IF(VLOOKUP($C61,'Regional Crises'!$B$1:$R$66,16,FALSE)&gt;V$3,0,IF(VLOOKUP($C61,'Regional Crises'!$B$1:$R$66,16,FALSE)&lt;V$4,5,(V$3-VLOOKUP($C61,'Regional Crises'!$B$1:$R$66,16,FALSE))/(V$3-V$4)*5)),1)))),(IF(VLOOKUP($E61,'Country Indicator Data'!$B$4:$N$300,12,FALSE)="x","x",ROUND(IF(VLOOKUP($E61,'Country Indicator Data'!$B$4:$N$300,12,FALSE)&gt;V$3,0,IF(VLOOKUP($E61,'Country Indicator Data'!$B$4:$N$300,12,FALSE)&lt;V$4,5,(V$3-VLOOKUP($E61,'Country Indicator Data'!$B$4:$N$300,12,FALSE))/(V$3-V$4)*5)),1))))</f>
        <v>3.5</v>
      </c>
      <c r="W61" s="163">
        <f t="shared" si="18"/>
        <v>3.7</v>
      </c>
      <c r="X61" s="163">
        <f t="shared" si="19"/>
        <v>3.5</v>
      </c>
      <c r="Y61" s="184">
        <f>IF('Core Indicators'!FC58="x","x",IF('Core Indicators'!FC58&gt;=5,5,IF('Core Indicators'!FC58&gt;=4,4,IF('Core Indicators'!FC58&gt;=3,3,IF('Core Indicators'!FC58&gt;=2,2,IF('Core Indicators'!FC58&gt;=1,1,0))))))</f>
        <v>5</v>
      </c>
      <c r="Z61" s="163">
        <f t="shared" si="20"/>
        <v>5</v>
      </c>
      <c r="AA61" s="184">
        <f>'Crisis Indicator Data'!Y58</f>
        <v>1</v>
      </c>
      <c r="AB61" s="184">
        <f>'Crisis Indicator Data'!Z58</f>
        <v>1</v>
      </c>
      <c r="AC61" s="184">
        <f>'Crisis Indicator Data'!AA58</f>
        <v>1</v>
      </c>
      <c r="AD61" s="184">
        <f>'Crisis Indicator Data'!AB58</f>
        <v>0</v>
      </c>
      <c r="AE61" s="184">
        <f t="shared" si="21"/>
        <v>2</v>
      </c>
      <c r="AF61" s="184">
        <f>'Crisis Indicator Data'!AC58</f>
        <v>2</v>
      </c>
      <c r="AG61" s="184">
        <f>'Crisis Indicator Data'!AD58</f>
        <v>2</v>
      </c>
      <c r="AH61" s="184">
        <f t="shared" si="22"/>
        <v>4</v>
      </c>
      <c r="AI61" s="184">
        <f>'Crisis Indicator Data'!AE58</f>
        <v>2</v>
      </c>
      <c r="AJ61" s="184">
        <f>'Crisis Indicator Data'!AF58</f>
        <v>3</v>
      </c>
      <c r="AK61" s="184">
        <f>'Crisis Indicator Data'!AG58</f>
        <v>0</v>
      </c>
      <c r="AL61" s="184">
        <f t="shared" si="23"/>
        <v>4</v>
      </c>
      <c r="AM61" s="163">
        <f t="shared" si="24"/>
        <v>3</v>
      </c>
      <c r="AN61" s="163">
        <f t="shared" si="25"/>
        <v>4</v>
      </c>
    </row>
    <row r="62" spans="1:40" ht="13.5" customHeight="1" x14ac:dyDescent="0.25">
      <c r="A62" s="172" t="str">
        <f>'Crisis Indicator Data'!A59</f>
        <v>Syrian and Palestinian refugees in iraq</v>
      </c>
      <c r="B62" s="173" t="str">
        <f>'Crisis Indicator Data'!B59</f>
        <v>Displacement</v>
      </c>
      <c r="C62" s="173" t="str">
        <f>'Crisis Indicator Data'!C59</f>
        <v>IRQ003</v>
      </c>
      <c r="D62" s="173" t="str">
        <f>'Crisis Indicator Data'!D59</f>
        <v>Iraq</v>
      </c>
      <c r="E62" s="174" t="str">
        <f>'Crisis Indicator Data'!E59</f>
        <v>IRQ</v>
      </c>
      <c r="F62" s="163">
        <f>IF(LEN(E62)&gt;3,(IF(VLOOKUP($C62,'Regional Crises'!$B$1:$R$66,7,FALSE)="x","x",ROUND(IF(VLOOKUP($C62,'Regional Crises'!$B$1:$R$66,7,FALSE)&gt;$F$3,5,IF(VLOOKUP($C62,'Regional Crises'!$B$1:$R$66,7,FALSE)&lt;F$4,0,($F$3-VLOOKUP($C62,'Regional Crises'!$B$1:$R$66,7,FALSE))/($F$3-$F$4)*5)),1))),IF(VLOOKUP($E62,'Country Indicator Data'!$B$4:$N$300,3,FALSE)="x","x",ROUND(IF(VLOOKUP($E62,'Country Indicator Data'!$B$4:$N$300,3,FALSE)&gt;$F$3,5,IF(VLOOKUP($E62,'Country Indicator Data'!$B$4:$N$300,3,FALSE)&lt;$F$4,0,($F$3-VLOOKUP($E62,'Country Indicator Data'!$B$4:$N$300,3,FALSE))/($F$3-$F$4)*5)),1)))</f>
        <v>4.3</v>
      </c>
      <c r="G62" s="163">
        <f>IF(LEN(E62)&gt;3,(IF(VLOOKUP($C62,'Regional Crises'!$B$1:$R$66,9,FALSE)="x","x",ROUND(IF(VLOOKUP($C62,'Regional Crises'!$B$1:$R$66,9,FALSE)&gt;G$3,5,IF(VLOOKUP($C62,'Regional Crises'!$B$1:$R$66,9,FALSE)&lt;G$4,0,(G$3-VLOOKUP($C62,'Regional Crises'!$B$1:$R$66,9,FALSE))/(G$3-G$4)*5)),1))),IF(VLOOKUP($E62,'Country Indicator Data'!$B$4:$N$300,5,FALSE)="x","x",ROUND(IF(VLOOKUP($E62,'Country Indicator Data'!$B$4:$N$300,5,FALSE)&gt;G$3,5,IF(VLOOKUP($E62,'Country Indicator Data'!$B$4:$N$300,5,FALSE)&lt;G$4,0,(G$3-VLOOKUP($E62,'Country Indicator Data'!$B$4:$N$300,5,FALSE))/(G$3-G$4)*5)),1)))</f>
        <v>3</v>
      </c>
      <c r="H62" s="163">
        <f t="shared" si="13"/>
        <v>3.65</v>
      </c>
      <c r="I62" s="163">
        <f>IF(LEN(E62)&gt;3,(IF(VLOOKUP($C62,'Regional Crises'!$B$1:$R$66,6,FALSE)="x","x",ROUND(IF(VLOOKUP($C62,'Regional Crises'!$B$1:$R$66,6,FALSE)&gt;I$3,5,IF(VLOOKUP($C62,'Regional Crises'!$B$1:$R$66,6,FALSE)&lt;I$4,0,5-(I$3-VLOOKUP($C62,'Regional Crises'!$B$1:$R$66,6,FALSE))/(I$3-I$4)*5)),1))),IF(VLOOKUP($E62,'Country Indicator Data'!$B$4:$N$300,2,FALSE)="x","x",ROUND(IF(VLOOKUP($E62,'Country Indicator Data'!$B$4:$N$300,2,FALSE)&gt;I$3,5,IF(VLOOKUP($E62,'Country Indicator Data'!$B$4:$N$300,2,FALSE)&lt;I$4,0,5-(I$3-VLOOKUP($E62,'Country Indicator Data'!$B$4:$N$300,2,FALSE))/(I$3-I$4)*5)),1)))</f>
        <v>2.7</v>
      </c>
      <c r="J62" s="163">
        <f>IF(LEN(E62)&gt;3,(IF(VLOOKUP($C62,'Regional Crises'!$B$1:$R$66,8,FALSE)="x","x",ROUND(IF(VLOOKUP($C62,'Regional Crises'!$B$1:$R$66,8,FALSE)&gt;J$3,5,IF(VLOOKUP($C62,'Regional Crises'!$B$1:$R$66,8,FALSE)&lt;J$4,0,5-(J$3-VLOOKUP($C62,'Regional Crises'!$B$1:$R$66,8,FALSE))/(J$3-J$4)*5)),1))),IF(VLOOKUP($E62,'Country Indicator Data'!$B$4:$N$300,4,FALSE)="x","x",ROUND(IF(VLOOKUP($E62,'Country Indicator Data'!$B$4:$N$300,4,FALSE)&gt;J$3,5,IF(VLOOKUP($E62,'Country Indicator Data'!$B$4:$N$300,4,FALSE)&lt;J$4,0,5-(J$3-VLOOKUP($E62,'Country Indicator Data'!$B$4:$N$300,4,FALSE))/(J$3-J$4)*5)),1)))</f>
        <v>0</v>
      </c>
      <c r="K62" s="163">
        <f t="shared" si="14"/>
        <v>1.35</v>
      </c>
      <c r="L62" s="163">
        <f>IF(LEN(E62)&gt;3,(IF(VLOOKUP($C62,'Regional Crises'!$B$1:$R$66,10,FALSE)="x","x",ROUND(IF(VLOOKUP($C62,'Regional Crises'!$B$1:$R$66,10,FALSE)&gt;L$3,5,IF(VLOOKUP($C62,'Regional Crises'!$B$1:$R$66,10,FALSE)&lt;L$4,0,5-(L$3-VLOOKUP($C62,'Regional Crises'!$B$1:$R$66,10,FALSE))/(L$3-L$4)*5)),1))),IF(VLOOKUP($E62,'Country Indicator Data'!$B$4:$N$300,6,FALSE)="x","x",ROUND(IF(VLOOKUP($E62,'Country Indicator Data'!$B$4:$N$300,6,FALSE)&gt;L$3,5,IF(VLOOKUP($E62,'Country Indicator Data'!$B$4:$N$300,6,FALSE)&lt;L$4,0,5-(L$3-VLOOKUP($E62,'Country Indicator Data'!$B$4:$N$300,6,FALSE))/(L$3-L$4)*5)),1)))</f>
        <v>3.6</v>
      </c>
      <c r="M62" s="163">
        <f>IF(LEN(E62)&gt;3,(IF(VLOOKUP($C62,'Regional Crises'!$B$1:$R$66,11,FALSE)="x","x",ROUND(IF(VLOOKUP($C62,'Regional Crises'!$B$1:$R$66,11,FALSE)&gt;M$3,5,IF(VLOOKUP($C62,'Regional Crises'!$B$1:$R$66,11,FALSE)&lt;M$4,0,5-(M$3-VLOOKUP($C62,'Regional Crises'!$B$1:$R$66,11,FALSE))/(M$3-M$4)*5)),1))),IF(VLOOKUP($E62,'Country Indicator Data'!$B$4:$N$300,7,FALSE)="x","x",ROUND(IF(VLOOKUP($E62,'Country Indicator Data'!$B$4:$N$300,7,FALSE)&gt;M$3,5,IF(VLOOKUP($E62,'Country Indicator Data'!$B$4:$N$300,7,FALSE)&lt;M$4,0,5-(M$3-VLOOKUP($E62,'Country Indicator Data'!$B$4:$N$300,7,FALSE))/(M$3-M$4)*5)),1)))</f>
        <v>0.6</v>
      </c>
      <c r="N62" s="163">
        <f t="shared" si="15"/>
        <v>2.1</v>
      </c>
      <c r="O62" s="163">
        <f t="shared" si="16"/>
        <v>2.3666666666666667</v>
      </c>
      <c r="P62" s="163">
        <f>IF(LEN(E62)&gt;3,VLOOKUP(C62,'Regional Crises'!$B$1:$R$69,12,FALSE),VLOOKUP(E62,'Country Indicator Data'!$B$4:$I$300,8,FALSE))</f>
        <v>5</v>
      </c>
      <c r="Q62" s="163">
        <f>IF(LEN(E62)&gt;3,((IF(VLOOKUP($C62,'Regional Crises'!$B$1:$R$66,13,FALSE)="x","x",ROUND(IF(VLOOKUP($C62,'Regional Crises'!$B$1:$R$66,13,FALSE)&gt;Q$3,5,IF(VLOOKUP($C62,'Regional Crises'!$B$1:$R$66,13,FALSE)&lt;Q$4,0,5-(LOG(Q$3)-LOG(VLOOKUP($C62,'Regional Crises'!$B$1:$R$66,13,FALSE)))/(LOG(Q$3)-LOG(Q$4))*5)),1)))),(IF(VLOOKUP($E62,'Country Indicator Data'!$B$4:$N$300,9,FALSE)="x","x",ROUND(IF(VLOOKUP($E62,'Country Indicator Data'!$B$4:$N$300,9,FALSE)&gt;Q$3,5,IF(VLOOKUP($E62,'Country Indicator Data'!$B$4:$N$300,9,FALSE)&lt;Q$4,0,5-(LOG(Q$3)-LOG(VLOOKUP($E62,'Country Indicator Data'!$B$4:$N$300,9,FALSE)))/(LOG(Q$3)-LOG(Q$4))*5)),1))))</f>
        <v>4.0999999999999996</v>
      </c>
      <c r="R62" s="163">
        <f t="shared" si="17"/>
        <v>4.55</v>
      </c>
      <c r="S62" s="163">
        <f>IF(LEN(E62)&gt;3,((IF(VLOOKUP($C62,'Regional Crises'!$B$1:$R$66,17,FALSE)="x","x",ROUND(IF(VLOOKUP($C62,'Regional Crises'!$B$1:$R$66,17,FALSE)&gt;S$3,0,IF(VLOOKUP($C62,'Regional Crises'!$B$1:$R$66,17,FALSE)&lt;S$4,5,(S$3-VLOOKUP($C62,'Regional Crises'!$B$1:$R$66,17,FALSE))/(S$3-S$4)*5)),1)))),(IF(VLOOKUP($E62,'Country Indicator Data'!$B$4:$N$300,13,FALSE)="x","x",ROUND(IF(VLOOKUP($E62,'Country Indicator Data'!$B$4:$N$300,13,FALSE)&gt;S$3,0,IF(VLOOKUP($E62,'Country Indicator Data'!$B$4:$N$300,13,FALSE)&lt;S$4,5,(S$3-VLOOKUP($E62,'Country Indicator Data'!$B$4:$N$300,13,FALSE))/(S$3-S$4)*5)),1))))</f>
        <v>4</v>
      </c>
      <c r="T62" s="163">
        <f>IF(LEN(E62)&gt;3,((IF(VLOOKUP($C62,'Regional Crises'!$B$1:$R$66,14,FALSE)="x","x",ROUND(IF(VLOOKUP($C62,'Regional Crises'!$B$1:$R$66,14,FALSE)&gt;T$3,0,IF(VLOOKUP($C62,'Regional Crises'!$B$1:$R$66,14,FALSE)&lt;T$4,5,(T$3-VLOOKUP($C62,'Regional Crises'!$B$1:$R$66,14,FALSE))/(T$3-T$4)*5)),1)))),(IF(VLOOKUP($E62,'Country Indicator Data'!$B$4:$N$300,10,FALSE)="x","x",ROUND(IF(VLOOKUP($E62,'Country Indicator Data'!$B$4:$N$300,10,FALSE)&gt;T$3,0,IF(VLOOKUP($E62,'Country Indicator Data'!$B$4:$N$300,10,FALSE)&lt;T$4,5,(T$3-VLOOKUP($E62,'Country Indicator Data'!$B$4:$N$300,10,FALSE))/(T$3-T$4)*5)),1))))</f>
        <v>4.2</v>
      </c>
      <c r="U62" s="163">
        <f>IF(LEN(E62)&gt;3,((IF(VLOOKUP($C62,'Regional Crises'!$B$1:$R$66,15,FALSE)="x","x",ROUND(IF(VLOOKUP($C62,'Regional Crises'!$B$1:$R$66,15,FALSE)&gt;U$3,0,IF(VLOOKUP($C62,'Regional Crises'!$B$1:$R$66,15,FALSE)&lt;U$4,5,(U$3-VLOOKUP($C62,'Regional Crises'!$B$1:$R$66,15,FALSE))/(U$3-U$4)*5)),1)))),(IF(VLOOKUP($E62,'Country Indicator Data'!$B$4:$N$300,11,FALSE)="x","x",ROUND(IF(VLOOKUP($E62,'Country Indicator Data'!$B$4:$N$300,11,FALSE)&gt;U$3,0,IF(VLOOKUP($E62,'Country Indicator Data'!$B$4:$N$300,11,FALSE)&lt;U$4,5,(U$3-VLOOKUP($E62,'Country Indicator Data'!$B$4:$N$300,11,FALSE))/(U$3-U$4)*5)),1))))</f>
        <v>3.1</v>
      </c>
      <c r="V62" s="163">
        <f>IF(LEN(E62)&gt;3,((IF(VLOOKUP($C62,'Regional Crises'!$B$1:$R$66,16,FALSE)="x","x",ROUND(IF(VLOOKUP($C62,'Regional Crises'!$B$1:$R$66,16,FALSE)&gt;V$3,0,IF(VLOOKUP($C62,'Regional Crises'!$B$1:$R$66,16,FALSE)&lt;V$4,5,(V$3-VLOOKUP($C62,'Regional Crises'!$B$1:$R$66,16,FALSE))/(V$3-V$4)*5)),1)))),(IF(VLOOKUP($E62,'Country Indicator Data'!$B$4:$N$300,12,FALSE)="x","x",ROUND(IF(VLOOKUP($E62,'Country Indicator Data'!$B$4:$N$300,12,FALSE)&gt;V$3,0,IF(VLOOKUP($E62,'Country Indicator Data'!$B$4:$N$300,12,FALSE)&lt;V$4,5,(V$3-VLOOKUP($E62,'Country Indicator Data'!$B$4:$N$300,12,FALSE))/(V$3-V$4)*5)),1))))</f>
        <v>3.5</v>
      </c>
      <c r="W62" s="163">
        <f t="shared" si="18"/>
        <v>3.7</v>
      </c>
      <c r="X62" s="163">
        <f t="shared" si="19"/>
        <v>3.5</v>
      </c>
      <c r="Y62" s="184">
        <f>IF('Core Indicators'!FC59="x","x",IF('Core Indicators'!FC59&gt;=5,5,IF('Core Indicators'!FC59&gt;=4,4,IF('Core Indicators'!FC59&gt;=3,3,IF('Core Indicators'!FC59&gt;=2,2,IF('Core Indicators'!FC59&gt;=1,1,0))))))</f>
        <v>5</v>
      </c>
      <c r="Z62" s="163">
        <f t="shared" si="20"/>
        <v>5</v>
      </c>
      <c r="AA62" s="184">
        <f>'Crisis Indicator Data'!Y59</f>
        <v>1</v>
      </c>
      <c r="AB62" s="184">
        <f>'Crisis Indicator Data'!Z59</f>
        <v>2</v>
      </c>
      <c r="AC62" s="184">
        <f>'Crisis Indicator Data'!AA59</f>
        <v>1</v>
      </c>
      <c r="AD62" s="184">
        <f>'Crisis Indicator Data'!AB59</f>
        <v>0</v>
      </c>
      <c r="AE62" s="184">
        <f t="shared" si="21"/>
        <v>2</v>
      </c>
      <c r="AF62" s="184">
        <f>'Crisis Indicator Data'!AC59</f>
        <v>0</v>
      </c>
      <c r="AG62" s="184">
        <f>'Crisis Indicator Data'!AD59</f>
        <v>1</v>
      </c>
      <c r="AH62" s="184">
        <f t="shared" si="22"/>
        <v>1</v>
      </c>
      <c r="AI62" s="184">
        <f>'Crisis Indicator Data'!AE59</f>
        <v>0</v>
      </c>
      <c r="AJ62" s="184">
        <f>'Crisis Indicator Data'!AF59</f>
        <v>3</v>
      </c>
      <c r="AK62" s="184">
        <f>'Crisis Indicator Data'!AG59</f>
        <v>0</v>
      </c>
      <c r="AL62" s="184">
        <f t="shared" si="23"/>
        <v>3</v>
      </c>
      <c r="AM62" s="163">
        <f t="shared" si="24"/>
        <v>2</v>
      </c>
      <c r="AN62" s="163">
        <f t="shared" si="25"/>
        <v>3.5</v>
      </c>
    </row>
    <row r="63" spans="1:40" ht="13.5" customHeight="1" x14ac:dyDescent="0.25">
      <c r="A63" s="172" t="str">
        <f>'Crisis Indicator Data'!A60</f>
        <v>Mixed migration flows in Italy</v>
      </c>
      <c r="B63" s="173" t="str">
        <f>'Crisis Indicator Data'!B60</f>
        <v>Displacement</v>
      </c>
      <c r="C63" s="173" t="str">
        <f>'Crisis Indicator Data'!C60</f>
        <v>ITA002</v>
      </c>
      <c r="D63" s="173" t="str">
        <f>'Crisis Indicator Data'!D60</f>
        <v>Italy</v>
      </c>
      <c r="E63" s="174" t="str">
        <f>'Crisis Indicator Data'!E60</f>
        <v>ITA</v>
      </c>
      <c r="F63" s="163">
        <f>IF(LEN(E63)&gt;3,(IF(VLOOKUP($C63,'Regional Crises'!$B$1:$R$66,7,FALSE)="x","x",ROUND(IF(VLOOKUP($C63,'Regional Crises'!$B$1:$R$66,7,FALSE)&gt;$F$3,5,IF(VLOOKUP($C63,'Regional Crises'!$B$1:$R$66,7,FALSE)&lt;F$4,0,($F$3-VLOOKUP($C63,'Regional Crises'!$B$1:$R$66,7,FALSE))/($F$3-$F$4)*5)),1))),IF(VLOOKUP($E63,'Country Indicator Data'!$B$4:$N$300,3,FALSE)="x","x",ROUND(IF(VLOOKUP($E63,'Country Indicator Data'!$B$4:$N$300,3,FALSE)&gt;$F$3,5,IF(VLOOKUP($E63,'Country Indicator Data'!$B$4:$N$300,3,FALSE)&lt;$F$4,0,($F$3-VLOOKUP($E63,'Country Indicator Data'!$B$4:$N$300,3,FALSE))/($F$3-$F$4)*5)),1)))</f>
        <v>0.7</v>
      </c>
      <c r="G63" s="163" t="str">
        <f>IF(LEN(E63)&gt;3,(IF(VLOOKUP($C63,'Regional Crises'!$B$1:$R$66,9,FALSE)="x","x",ROUND(IF(VLOOKUP($C63,'Regional Crises'!$B$1:$R$66,9,FALSE)&gt;G$3,5,IF(VLOOKUP($C63,'Regional Crises'!$B$1:$R$66,9,FALSE)&lt;G$4,0,(G$3-VLOOKUP($C63,'Regional Crises'!$B$1:$R$66,9,FALSE))/(G$3-G$4)*5)),1))),IF(VLOOKUP($E63,'Country Indicator Data'!$B$4:$N$300,5,FALSE)="x","x",ROUND(IF(VLOOKUP($E63,'Country Indicator Data'!$B$4:$N$300,5,FALSE)&gt;G$3,5,IF(VLOOKUP($E63,'Country Indicator Data'!$B$4:$N$300,5,FALSE)&lt;G$4,0,(G$3-VLOOKUP($E63,'Country Indicator Data'!$B$4:$N$300,5,FALSE))/(G$3-G$4)*5)),1)))</f>
        <v>x</v>
      </c>
      <c r="H63" s="163">
        <f t="shared" si="13"/>
        <v>0.7</v>
      </c>
      <c r="I63" s="163">
        <f>IF(LEN(E63)&gt;3,(IF(VLOOKUP($C63,'Regional Crises'!$B$1:$R$66,6,FALSE)="x","x",ROUND(IF(VLOOKUP($C63,'Regional Crises'!$B$1:$R$66,6,FALSE)&gt;I$3,5,IF(VLOOKUP($C63,'Regional Crises'!$B$1:$R$66,6,FALSE)&lt;I$4,0,5-(I$3-VLOOKUP($C63,'Regional Crises'!$B$1:$R$66,6,FALSE))/(I$3-I$4)*5)),1))),IF(VLOOKUP($E63,'Country Indicator Data'!$B$4:$N$300,2,FALSE)="x","x",ROUND(IF(VLOOKUP($E63,'Country Indicator Data'!$B$4:$N$300,2,FALSE)&gt;I$3,5,IF(VLOOKUP($E63,'Country Indicator Data'!$B$4:$N$300,2,FALSE)&lt;I$4,0,5-(I$3-VLOOKUP($E63,'Country Indicator Data'!$B$4:$N$300,2,FALSE))/(I$3-I$4)*5)),1)))</f>
        <v>0.6</v>
      </c>
      <c r="J63" s="163">
        <f>IF(LEN(E63)&gt;3,(IF(VLOOKUP($C63,'Regional Crises'!$B$1:$R$66,8,FALSE)="x","x",ROUND(IF(VLOOKUP($C63,'Regional Crises'!$B$1:$R$66,8,FALSE)&gt;J$3,5,IF(VLOOKUP($C63,'Regional Crises'!$B$1:$R$66,8,FALSE)&lt;J$4,0,5-(J$3-VLOOKUP($C63,'Regional Crises'!$B$1:$R$66,8,FALSE))/(J$3-J$4)*5)),1))),IF(VLOOKUP($E63,'Country Indicator Data'!$B$4:$N$300,4,FALSE)="x","x",ROUND(IF(VLOOKUP($E63,'Country Indicator Data'!$B$4:$N$300,4,FALSE)&gt;J$3,5,IF(VLOOKUP($E63,'Country Indicator Data'!$B$4:$N$300,4,FALSE)&lt;J$4,0,5-(J$3-VLOOKUP($E63,'Country Indicator Data'!$B$4:$N$300,4,FALSE))/(J$3-J$4)*5)),1)))</f>
        <v>0.1</v>
      </c>
      <c r="K63" s="163">
        <f t="shared" si="14"/>
        <v>0.35</v>
      </c>
      <c r="L63" s="163">
        <f>IF(LEN(E63)&gt;3,(IF(VLOOKUP($C63,'Regional Crises'!$B$1:$R$66,10,FALSE)="x","x",ROUND(IF(VLOOKUP($C63,'Regional Crises'!$B$1:$R$66,10,FALSE)&gt;L$3,5,IF(VLOOKUP($C63,'Regional Crises'!$B$1:$R$66,10,FALSE)&lt;L$4,0,5-(L$3-VLOOKUP($C63,'Regional Crises'!$B$1:$R$66,10,FALSE))/(L$3-L$4)*5)),1))),IF(VLOOKUP($E63,'Country Indicator Data'!$B$4:$N$300,6,FALSE)="x","x",ROUND(IF(VLOOKUP($E63,'Country Indicator Data'!$B$4:$N$300,6,FALSE)&gt;L$3,5,IF(VLOOKUP($E63,'Country Indicator Data'!$B$4:$N$300,6,FALSE)&lt;L$4,0,5-(L$3-VLOOKUP($E63,'Country Indicator Data'!$B$4:$N$300,6,FALSE))/(L$3-L$4)*5)),1)))</f>
        <v>0.5</v>
      </c>
      <c r="M63" s="163">
        <f>IF(LEN(E63)&gt;3,(IF(VLOOKUP($C63,'Regional Crises'!$B$1:$R$66,11,FALSE)="x","x",ROUND(IF(VLOOKUP($C63,'Regional Crises'!$B$1:$R$66,11,FALSE)&gt;M$3,5,IF(VLOOKUP($C63,'Regional Crises'!$B$1:$R$66,11,FALSE)&lt;M$4,0,5-(M$3-VLOOKUP($C63,'Regional Crises'!$B$1:$R$66,11,FALSE))/(M$3-M$4)*5)),1))),IF(VLOOKUP($E63,'Country Indicator Data'!$B$4:$N$300,7,FALSE)="x","x",ROUND(IF(VLOOKUP($E63,'Country Indicator Data'!$B$4:$N$300,7,FALSE)&gt;M$3,5,IF(VLOOKUP($E63,'Country Indicator Data'!$B$4:$N$300,7,FALSE)&lt;M$4,0,5-(M$3-VLOOKUP($E63,'Country Indicator Data'!$B$4:$N$300,7,FALSE))/(M$3-M$4)*5)),1)))</f>
        <v>1.4</v>
      </c>
      <c r="N63" s="163">
        <f t="shared" si="15"/>
        <v>0.95</v>
      </c>
      <c r="O63" s="163">
        <f t="shared" si="16"/>
        <v>0.66666666666666663</v>
      </c>
      <c r="P63" s="163">
        <f>IF(LEN(E63)&gt;3,VLOOKUP(C63,'Regional Crises'!$B$1:$R$69,12,FALSE),VLOOKUP(E63,'Country Indicator Data'!$B$4:$I$300,8,FALSE))</f>
        <v>0</v>
      </c>
      <c r="Q63" s="163">
        <f>IF(LEN(E63)&gt;3,((IF(VLOOKUP($C63,'Regional Crises'!$B$1:$R$66,13,FALSE)="x","x",ROUND(IF(VLOOKUP($C63,'Regional Crises'!$B$1:$R$66,13,FALSE)&gt;Q$3,5,IF(VLOOKUP($C63,'Regional Crises'!$B$1:$R$66,13,FALSE)&lt;Q$4,0,5-(LOG(Q$3)-LOG(VLOOKUP($C63,'Regional Crises'!$B$1:$R$66,13,FALSE)))/(LOG(Q$3)-LOG(Q$4))*5)),1)))),(IF(VLOOKUP($E63,'Country Indicator Data'!$B$4:$N$300,9,FALSE)="x","x",ROUND(IF(VLOOKUP($E63,'Country Indicator Data'!$B$4:$N$300,9,FALSE)&gt;Q$3,5,IF(VLOOKUP($E63,'Country Indicator Data'!$B$4:$N$300,9,FALSE)&lt;Q$4,0,5-(LOG(Q$3)-LOG(VLOOKUP($E63,'Country Indicator Data'!$B$4:$N$300,9,FALSE)))/(LOG(Q$3)-LOG(Q$4))*5)),1))))</f>
        <v>4.4000000000000004</v>
      </c>
      <c r="R63" s="163">
        <f t="shared" si="17"/>
        <v>2.2000000000000002</v>
      </c>
      <c r="S63" s="163">
        <f>IF(LEN(E63)&gt;3,((IF(VLOOKUP($C63,'Regional Crises'!$B$1:$R$66,17,FALSE)="x","x",ROUND(IF(VLOOKUP($C63,'Regional Crises'!$B$1:$R$66,17,FALSE)&gt;S$3,0,IF(VLOOKUP($C63,'Regional Crises'!$B$1:$R$66,17,FALSE)&lt;S$4,5,(S$3-VLOOKUP($C63,'Regional Crises'!$B$1:$R$66,17,FALSE))/(S$3-S$4)*5)),1)))),(IF(VLOOKUP($E63,'Country Indicator Data'!$B$4:$N$300,13,FALSE)="x","x",ROUND(IF(VLOOKUP($E63,'Country Indicator Data'!$B$4:$N$300,13,FALSE)&gt;S$3,0,IF(VLOOKUP($E63,'Country Indicator Data'!$B$4:$N$300,13,FALSE)&lt;S$4,5,(S$3-VLOOKUP($E63,'Country Indicator Data'!$B$4:$N$300,13,FALSE))/(S$3-S$4)*5)),1))))</f>
        <v>2.4</v>
      </c>
      <c r="T63" s="163">
        <f>IF(LEN(E63)&gt;3,((IF(VLOOKUP($C63,'Regional Crises'!$B$1:$R$66,14,FALSE)="x","x",ROUND(IF(VLOOKUP($C63,'Regional Crises'!$B$1:$R$66,14,FALSE)&gt;T$3,0,IF(VLOOKUP($C63,'Regional Crises'!$B$1:$R$66,14,FALSE)&lt;T$4,5,(T$3-VLOOKUP($C63,'Regional Crises'!$B$1:$R$66,14,FALSE))/(T$3-T$4)*5)),1)))),(IF(VLOOKUP($E63,'Country Indicator Data'!$B$4:$N$300,10,FALSE)="x","x",ROUND(IF(VLOOKUP($E63,'Country Indicator Data'!$B$4:$N$300,10,FALSE)&gt;T$3,0,IF(VLOOKUP($E63,'Country Indicator Data'!$B$4:$N$300,10,FALSE)&lt;T$4,5,(T$3-VLOOKUP($E63,'Country Indicator Data'!$B$4:$N$300,10,FALSE))/(T$3-T$4)*5)),1))))</f>
        <v>2.2000000000000002</v>
      </c>
      <c r="U63" s="163" t="str">
        <f>IF(LEN(E63)&gt;3,((IF(VLOOKUP($C63,'Regional Crises'!$B$1:$R$66,15,FALSE)="x","x",ROUND(IF(VLOOKUP($C63,'Regional Crises'!$B$1:$R$66,15,FALSE)&gt;U$3,0,IF(VLOOKUP($C63,'Regional Crises'!$B$1:$R$66,15,FALSE)&lt;U$4,5,(U$3-VLOOKUP($C63,'Regional Crises'!$B$1:$R$66,15,FALSE))/(U$3-U$4)*5)),1)))),(IF(VLOOKUP($E63,'Country Indicator Data'!$B$4:$N$300,11,FALSE)="x","x",ROUND(IF(VLOOKUP($E63,'Country Indicator Data'!$B$4:$N$300,11,FALSE)&gt;U$3,0,IF(VLOOKUP($E63,'Country Indicator Data'!$B$4:$N$300,11,FALSE)&lt;U$4,5,(U$3-VLOOKUP($E63,'Country Indicator Data'!$B$4:$N$300,11,FALSE))/(U$3-U$4)*5)),1))))</f>
        <v>x</v>
      </c>
      <c r="V63" s="163">
        <f>IF(LEN(E63)&gt;3,((IF(VLOOKUP($C63,'Regional Crises'!$B$1:$R$66,16,FALSE)="x","x",ROUND(IF(VLOOKUP($C63,'Regional Crises'!$B$1:$R$66,16,FALSE)&gt;V$3,0,IF(VLOOKUP($C63,'Regional Crises'!$B$1:$R$66,16,FALSE)&lt;V$4,5,(V$3-VLOOKUP($C63,'Regional Crises'!$B$1:$R$66,16,FALSE))/(V$3-V$4)*5)),1)))),(IF(VLOOKUP($E63,'Country Indicator Data'!$B$4:$N$300,12,FALSE)="x","x",ROUND(IF(VLOOKUP($E63,'Country Indicator Data'!$B$4:$N$300,12,FALSE)&gt;V$3,0,IF(VLOOKUP($E63,'Country Indicator Data'!$B$4:$N$300,12,FALSE)&lt;V$4,5,(V$3-VLOOKUP($E63,'Country Indicator Data'!$B$4:$N$300,12,FALSE))/(V$3-V$4)*5)),1))))</f>
        <v>0.6</v>
      </c>
      <c r="W63" s="163">
        <f t="shared" si="18"/>
        <v>1.7</v>
      </c>
      <c r="X63" s="163">
        <f t="shared" si="19"/>
        <v>1.5</v>
      </c>
      <c r="Y63" s="184">
        <f>IF('Core Indicators'!FC60="x","x",IF('Core Indicators'!FC60&gt;=5,5,IF('Core Indicators'!FC60&gt;=4,4,IF('Core Indicators'!FC60&gt;=3,3,IF('Core Indicators'!FC60&gt;=2,2,IF('Core Indicators'!FC60&gt;=1,1,0))))))</f>
        <v>3</v>
      </c>
      <c r="Z63" s="163">
        <f t="shared" si="20"/>
        <v>3</v>
      </c>
      <c r="AA63" s="184">
        <f>'Crisis Indicator Data'!Y60</f>
        <v>0</v>
      </c>
      <c r="AB63" s="184">
        <f>'Crisis Indicator Data'!Z60</f>
        <v>1</v>
      </c>
      <c r="AC63" s="184">
        <f>'Crisis Indicator Data'!AA60</f>
        <v>1</v>
      </c>
      <c r="AD63" s="184">
        <f>'Crisis Indicator Data'!AB60</f>
        <v>0</v>
      </c>
      <c r="AE63" s="184">
        <f t="shared" si="21"/>
        <v>2</v>
      </c>
      <c r="AF63" s="184">
        <f>'Crisis Indicator Data'!AC60</f>
        <v>0</v>
      </c>
      <c r="AG63" s="184">
        <f>'Crisis Indicator Data'!AD60</f>
        <v>2</v>
      </c>
      <c r="AH63" s="184">
        <f t="shared" si="22"/>
        <v>2</v>
      </c>
      <c r="AI63" s="184">
        <f>'Crisis Indicator Data'!AE60</f>
        <v>0</v>
      </c>
      <c r="AJ63" s="184">
        <f>'Crisis Indicator Data'!AF60</f>
        <v>0</v>
      </c>
      <c r="AK63" s="184">
        <f>'Crisis Indicator Data'!AG60</f>
        <v>1</v>
      </c>
      <c r="AL63" s="184">
        <f t="shared" si="23"/>
        <v>1</v>
      </c>
      <c r="AM63" s="163">
        <f t="shared" si="24"/>
        <v>2</v>
      </c>
      <c r="AN63" s="163">
        <f t="shared" si="25"/>
        <v>2.5</v>
      </c>
    </row>
    <row r="64" spans="1:40" ht="13.5" customHeight="1" x14ac:dyDescent="0.25">
      <c r="A64" s="172" t="str">
        <f>'Crisis Indicator Data'!A61</f>
        <v>Syrian refugees in Jordan</v>
      </c>
      <c r="B64" s="173" t="str">
        <f>'Crisis Indicator Data'!B61</f>
        <v>Displacement</v>
      </c>
      <c r="C64" s="173" t="str">
        <f>'Crisis Indicator Data'!C61</f>
        <v>JOR002</v>
      </c>
      <c r="D64" s="173" t="str">
        <f>'Crisis Indicator Data'!D61</f>
        <v>Jordan</v>
      </c>
      <c r="E64" s="174" t="str">
        <f>'Crisis Indicator Data'!E61</f>
        <v>JOR</v>
      </c>
      <c r="F64" s="163">
        <f>IF(LEN(E64)&gt;3,(IF(VLOOKUP($C64,'Regional Crises'!$B$1:$R$66,7,FALSE)="x","x",ROUND(IF(VLOOKUP($C64,'Regional Crises'!$B$1:$R$66,7,FALSE)&gt;$F$3,5,IF(VLOOKUP($C64,'Regional Crises'!$B$1:$R$66,7,FALSE)&lt;F$4,0,($F$3-VLOOKUP($C64,'Regional Crises'!$B$1:$R$66,7,FALSE))/($F$3-$F$4)*5)),1))),IF(VLOOKUP($E64,'Country Indicator Data'!$B$4:$N$300,3,FALSE)="x","x",ROUND(IF(VLOOKUP($E64,'Country Indicator Data'!$B$4:$N$300,3,FALSE)&gt;$F$3,5,IF(VLOOKUP($E64,'Country Indicator Data'!$B$4:$N$300,3,FALSE)&lt;$F$4,0,($F$3-VLOOKUP($E64,'Country Indicator Data'!$B$4:$N$300,3,FALSE))/($F$3-$F$4)*5)),1)))</f>
        <v>4.3</v>
      </c>
      <c r="G64" s="163">
        <f>IF(LEN(E64)&gt;3,(IF(VLOOKUP($C64,'Regional Crises'!$B$1:$R$66,9,FALSE)="x","x",ROUND(IF(VLOOKUP($C64,'Regional Crises'!$B$1:$R$66,9,FALSE)&gt;G$3,5,IF(VLOOKUP($C64,'Regional Crises'!$B$1:$R$66,9,FALSE)&lt;G$4,0,(G$3-VLOOKUP($C64,'Regional Crises'!$B$1:$R$66,9,FALSE))/(G$3-G$4)*5)),1))),IF(VLOOKUP($E64,'Country Indicator Data'!$B$4:$N$300,5,FALSE)="x","x",ROUND(IF(VLOOKUP($E64,'Country Indicator Data'!$B$4:$N$300,5,FALSE)&gt;G$3,5,IF(VLOOKUP($E64,'Country Indicator Data'!$B$4:$N$300,5,FALSE)&lt;G$4,0,(G$3-VLOOKUP($E64,'Country Indicator Data'!$B$4:$N$300,5,FALSE))/(G$3-G$4)*5)),1)))</f>
        <v>2.8</v>
      </c>
      <c r="H64" s="163">
        <f t="shared" si="13"/>
        <v>3.55</v>
      </c>
      <c r="I64" s="163">
        <f>IF(LEN(E64)&gt;3,(IF(VLOOKUP($C64,'Regional Crises'!$B$1:$R$66,6,FALSE)="x","x",ROUND(IF(VLOOKUP($C64,'Regional Crises'!$B$1:$R$66,6,FALSE)&gt;I$3,5,IF(VLOOKUP($C64,'Regional Crises'!$B$1:$R$66,6,FALSE)&lt;I$4,0,5-(I$3-VLOOKUP($C64,'Regional Crises'!$B$1:$R$66,6,FALSE))/(I$3-I$4)*5)),1))),IF(VLOOKUP($E64,'Country Indicator Data'!$B$4:$N$300,2,FALSE)="x","x",ROUND(IF(VLOOKUP($E64,'Country Indicator Data'!$B$4:$N$300,2,FALSE)&gt;I$3,5,IF(VLOOKUP($E64,'Country Indicator Data'!$B$4:$N$300,2,FALSE)&lt;I$4,0,5-(I$3-VLOOKUP($E64,'Country Indicator Data'!$B$4:$N$300,2,FALSE))/(I$3-I$4)*5)),1)))</f>
        <v>2.9</v>
      </c>
      <c r="J64" s="163">
        <f>IF(LEN(E64)&gt;3,(IF(VLOOKUP($C64,'Regional Crises'!$B$1:$R$66,8,FALSE)="x","x",ROUND(IF(VLOOKUP($C64,'Regional Crises'!$B$1:$R$66,8,FALSE)&gt;J$3,5,IF(VLOOKUP($C64,'Regional Crises'!$B$1:$R$66,8,FALSE)&lt;J$4,0,5-(J$3-VLOOKUP($C64,'Regional Crises'!$B$1:$R$66,8,FALSE))/(J$3-J$4)*5)),1))),IF(VLOOKUP($E64,'Country Indicator Data'!$B$4:$N$300,4,FALSE)="x","x",ROUND(IF(VLOOKUP($E64,'Country Indicator Data'!$B$4:$N$300,4,FALSE)&gt;J$3,5,IF(VLOOKUP($E64,'Country Indicator Data'!$B$4:$N$300,4,FALSE)&lt;J$4,0,5-(J$3-VLOOKUP($E64,'Country Indicator Data'!$B$4:$N$300,4,FALSE))/(J$3-J$4)*5)),1)))</f>
        <v>5</v>
      </c>
      <c r="K64" s="163">
        <f t="shared" si="14"/>
        <v>3.95</v>
      </c>
      <c r="L64" s="163">
        <f>IF(LEN(E64)&gt;3,(IF(VLOOKUP($C64,'Regional Crises'!$B$1:$R$66,10,FALSE)="x","x",ROUND(IF(VLOOKUP($C64,'Regional Crises'!$B$1:$R$66,10,FALSE)&gt;L$3,5,IF(VLOOKUP($C64,'Regional Crises'!$B$1:$R$66,10,FALSE)&lt;L$4,0,5-(L$3-VLOOKUP($C64,'Regional Crises'!$B$1:$R$66,10,FALSE))/(L$3-L$4)*5)),1))),IF(VLOOKUP($E64,'Country Indicator Data'!$B$4:$N$300,6,FALSE)="x","x",ROUND(IF(VLOOKUP($E64,'Country Indicator Data'!$B$4:$N$300,6,FALSE)&gt;L$3,5,IF(VLOOKUP($E64,'Country Indicator Data'!$B$4:$N$300,6,FALSE)&lt;L$4,0,5-(L$3-VLOOKUP($E64,'Country Indicator Data'!$B$4:$N$300,6,FALSE))/(L$3-L$4)*5)),1)))</f>
        <v>3.1</v>
      </c>
      <c r="M64" s="163">
        <f>IF(LEN(E64)&gt;3,(IF(VLOOKUP($C64,'Regional Crises'!$B$1:$R$66,11,FALSE)="x","x",ROUND(IF(VLOOKUP($C64,'Regional Crises'!$B$1:$R$66,11,FALSE)&gt;M$3,5,IF(VLOOKUP($C64,'Regional Crises'!$B$1:$R$66,11,FALSE)&lt;M$4,0,5-(M$3-VLOOKUP($C64,'Regional Crises'!$B$1:$R$66,11,FALSE))/(M$3-M$4)*5)),1))),IF(VLOOKUP($E64,'Country Indicator Data'!$B$4:$N$300,7,FALSE)="x","x",ROUND(IF(VLOOKUP($E64,'Country Indicator Data'!$B$4:$N$300,7,FALSE)&gt;M$3,5,IF(VLOOKUP($E64,'Country Indicator Data'!$B$4:$N$300,7,FALSE)&lt;M$4,0,5-(M$3-VLOOKUP($E64,'Country Indicator Data'!$B$4:$N$300,7,FALSE))/(M$3-M$4)*5)),1)))</f>
        <v>1.1000000000000001</v>
      </c>
      <c r="N64" s="163">
        <f t="shared" si="15"/>
        <v>2.1</v>
      </c>
      <c r="O64" s="163">
        <f t="shared" si="16"/>
        <v>3.1999999999999997</v>
      </c>
      <c r="P64" s="163">
        <f>IF(LEN(E64)&gt;3,VLOOKUP(C64,'Regional Crises'!$B$1:$R$69,12,FALSE),VLOOKUP(E64,'Country Indicator Data'!$B$4:$I$300,8,FALSE))</f>
        <v>3</v>
      </c>
      <c r="Q64" s="163">
        <f>IF(LEN(E64)&gt;3,((IF(VLOOKUP($C64,'Regional Crises'!$B$1:$R$66,13,FALSE)="x","x",ROUND(IF(VLOOKUP($C64,'Regional Crises'!$B$1:$R$66,13,FALSE)&gt;Q$3,5,IF(VLOOKUP($C64,'Regional Crises'!$B$1:$R$66,13,FALSE)&lt;Q$4,0,5-(LOG(Q$3)-LOG(VLOOKUP($C64,'Regional Crises'!$B$1:$R$66,13,FALSE)))/(LOG(Q$3)-LOG(Q$4))*5)),1)))),(IF(VLOOKUP($E64,'Country Indicator Data'!$B$4:$N$300,9,FALSE)="x","x",ROUND(IF(VLOOKUP($E64,'Country Indicator Data'!$B$4:$N$300,9,FALSE)&gt;Q$3,5,IF(VLOOKUP($E64,'Country Indicator Data'!$B$4:$N$300,9,FALSE)&lt;Q$4,0,5-(LOG(Q$3)-LOG(VLOOKUP($E64,'Country Indicator Data'!$B$4:$N$300,9,FALSE)))/(LOG(Q$3)-LOG(Q$4))*5)),1))))</f>
        <v>0.9</v>
      </c>
      <c r="R64" s="163">
        <f t="shared" si="17"/>
        <v>1.95</v>
      </c>
      <c r="S64" s="163">
        <f>IF(LEN(E64)&gt;3,((IF(VLOOKUP($C64,'Regional Crises'!$B$1:$R$66,17,FALSE)="x","x",ROUND(IF(VLOOKUP($C64,'Regional Crises'!$B$1:$R$66,17,FALSE)&gt;S$3,0,IF(VLOOKUP($C64,'Regional Crises'!$B$1:$R$66,17,FALSE)&lt;S$4,5,(S$3-VLOOKUP($C64,'Regional Crises'!$B$1:$R$66,17,FALSE))/(S$3-S$4)*5)),1)))),(IF(VLOOKUP($E64,'Country Indicator Data'!$B$4:$N$300,13,FALSE)="x","x",ROUND(IF(VLOOKUP($E64,'Country Indicator Data'!$B$4:$N$300,13,FALSE)&gt;S$3,0,IF(VLOOKUP($E64,'Country Indicator Data'!$B$4:$N$300,13,FALSE)&lt;S$4,5,(S$3-VLOOKUP($E64,'Country Indicator Data'!$B$4:$N$300,13,FALSE))/(S$3-S$4)*5)),1))))</f>
        <v>2.6</v>
      </c>
      <c r="T64" s="163">
        <f>IF(LEN(E64)&gt;3,((IF(VLOOKUP($C64,'Regional Crises'!$B$1:$R$66,14,FALSE)="x","x",ROUND(IF(VLOOKUP($C64,'Regional Crises'!$B$1:$R$66,14,FALSE)&gt;T$3,0,IF(VLOOKUP($C64,'Regional Crises'!$B$1:$R$66,14,FALSE)&lt;T$4,5,(T$3-VLOOKUP($C64,'Regional Crises'!$B$1:$R$66,14,FALSE))/(T$3-T$4)*5)),1)))),(IF(VLOOKUP($E64,'Country Indicator Data'!$B$4:$N$300,10,FALSE)="x","x",ROUND(IF(VLOOKUP($E64,'Country Indicator Data'!$B$4:$N$300,10,FALSE)&gt;T$3,0,IF(VLOOKUP($E64,'Country Indicator Data'!$B$4:$N$300,10,FALSE)&lt;T$4,5,(T$3-VLOOKUP($E64,'Country Indicator Data'!$B$4:$N$300,10,FALSE))/(T$3-T$4)*5)),1))))</f>
        <v>2.4</v>
      </c>
      <c r="U64" s="163">
        <f>IF(LEN(E64)&gt;3,((IF(VLOOKUP($C64,'Regional Crises'!$B$1:$R$66,15,FALSE)="x","x",ROUND(IF(VLOOKUP($C64,'Regional Crises'!$B$1:$R$66,15,FALSE)&gt;U$3,0,IF(VLOOKUP($C64,'Regional Crises'!$B$1:$R$66,15,FALSE)&lt;U$4,5,(U$3-VLOOKUP($C64,'Regional Crises'!$B$1:$R$66,15,FALSE))/(U$3-U$4)*5)),1)))),(IF(VLOOKUP($E64,'Country Indicator Data'!$B$4:$N$300,11,FALSE)="x","x",ROUND(IF(VLOOKUP($E64,'Country Indicator Data'!$B$4:$N$300,11,FALSE)&gt;U$3,0,IF(VLOOKUP($E64,'Country Indicator Data'!$B$4:$N$300,11,FALSE)&lt;U$4,5,(U$3-VLOOKUP($E64,'Country Indicator Data'!$B$4:$N$300,11,FALSE))/(U$3-U$4)*5)),1))))</f>
        <v>2.9</v>
      </c>
      <c r="V64" s="163">
        <f>IF(LEN(E64)&gt;3,((IF(VLOOKUP($C64,'Regional Crises'!$B$1:$R$66,16,FALSE)="x","x",ROUND(IF(VLOOKUP($C64,'Regional Crises'!$B$1:$R$66,16,FALSE)&gt;V$3,0,IF(VLOOKUP($C64,'Regional Crises'!$B$1:$R$66,16,FALSE)&lt;V$4,5,(V$3-VLOOKUP($C64,'Regional Crises'!$B$1:$R$66,16,FALSE))/(V$3-V$4)*5)),1)))),(IF(VLOOKUP($E64,'Country Indicator Data'!$B$4:$N$300,12,FALSE)="x","x",ROUND(IF(VLOOKUP($E64,'Country Indicator Data'!$B$4:$N$300,12,FALSE)&gt;V$3,0,IF(VLOOKUP($E64,'Country Indicator Data'!$B$4:$N$300,12,FALSE)&lt;V$4,5,(V$3-VLOOKUP($E64,'Country Indicator Data'!$B$4:$N$300,12,FALSE))/(V$3-V$4)*5)),1))))</f>
        <v>3.2</v>
      </c>
      <c r="W64" s="163">
        <f t="shared" si="18"/>
        <v>2.8</v>
      </c>
      <c r="X64" s="163">
        <f t="shared" si="19"/>
        <v>2.7</v>
      </c>
      <c r="Y64" s="184">
        <f>IF('Core Indicators'!FC61="x","x",IF('Core Indicators'!FC61&gt;=5,5,IF('Core Indicators'!FC61&gt;=4,4,IF('Core Indicators'!FC61&gt;=3,3,IF('Core Indicators'!FC61&gt;=2,2,IF('Core Indicators'!FC61&gt;=1,1,0))))))</f>
        <v>2</v>
      </c>
      <c r="Z64" s="163">
        <f t="shared" si="20"/>
        <v>2</v>
      </c>
      <c r="AA64" s="184">
        <f>'Crisis Indicator Data'!Y61</f>
        <v>0</v>
      </c>
      <c r="AB64" s="184">
        <f>'Crisis Indicator Data'!Z61</f>
        <v>0</v>
      </c>
      <c r="AC64" s="184">
        <f>'Crisis Indicator Data'!AA61</f>
        <v>0</v>
      </c>
      <c r="AD64" s="184">
        <f>'Crisis Indicator Data'!AB61</f>
        <v>0</v>
      </c>
      <c r="AE64" s="184">
        <f t="shared" si="21"/>
        <v>0</v>
      </c>
      <c r="AF64" s="184">
        <f>'Crisis Indicator Data'!AC61</f>
        <v>0</v>
      </c>
      <c r="AG64" s="184">
        <f>'Crisis Indicator Data'!AD61</f>
        <v>2</v>
      </c>
      <c r="AH64" s="184">
        <f t="shared" si="22"/>
        <v>2</v>
      </c>
      <c r="AI64" s="184">
        <f>'Crisis Indicator Data'!AE61</f>
        <v>0</v>
      </c>
      <c r="AJ64" s="184">
        <f>'Crisis Indicator Data'!AF61</f>
        <v>2</v>
      </c>
      <c r="AK64" s="184">
        <f>'Crisis Indicator Data'!AG61</f>
        <v>0</v>
      </c>
      <c r="AL64" s="184">
        <f t="shared" si="23"/>
        <v>2</v>
      </c>
      <c r="AM64" s="163">
        <f t="shared" si="24"/>
        <v>1</v>
      </c>
      <c r="AN64" s="163">
        <f t="shared" si="25"/>
        <v>1.5</v>
      </c>
    </row>
    <row r="65" spans="1:40" ht="13.5" customHeight="1" x14ac:dyDescent="0.25">
      <c r="A65" s="172" t="str">
        <f>'Crisis Indicator Data'!A62</f>
        <v xml:space="preserve">Multiple crisis in Kenya </v>
      </c>
      <c r="B65" s="173" t="str">
        <f>'Crisis Indicator Data'!B62</f>
        <v>Drought,Displacement</v>
      </c>
      <c r="C65" s="173" t="str">
        <f>'Crisis Indicator Data'!C62</f>
        <v>KEN001</v>
      </c>
      <c r="D65" s="173" t="str">
        <f>'Crisis Indicator Data'!D62</f>
        <v>Kenya</v>
      </c>
      <c r="E65" s="174" t="str">
        <f>'Crisis Indicator Data'!E62</f>
        <v>KEN</v>
      </c>
      <c r="F65" s="163">
        <f>IF(LEN(E65)&gt;3,(IF(VLOOKUP($C65,'Regional Crises'!$B$1:$R$66,7,FALSE)="x","x",ROUND(IF(VLOOKUP($C65,'Regional Crises'!$B$1:$R$66,7,FALSE)&gt;$F$3,5,IF(VLOOKUP($C65,'Regional Crises'!$B$1:$R$66,7,FALSE)&lt;F$4,0,($F$3-VLOOKUP($C65,'Regional Crises'!$B$1:$R$66,7,FALSE))/($F$3-$F$4)*5)),1))),IF(VLOOKUP($E65,'Country Indicator Data'!$B$4:$N$300,3,FALSE)="x","x",ROUND(IF(VLOOKUP($E65,'Country Indicator Data'!$B$4:$N$300,3,FALSE)&gt;$F$3,5,IF(VLOOKUP($E65,'Country Indicator Data'!$B$4:$N$300,3,FALSE)&lt;$F$4,0,($F$3-VLOOKUP($E65,'Country Indicator Data'!$B$4:$N$300,3,FALSE))/($F$3-$F$4)*5)),1)))</f>
        <v>3.6</v>
      </c>
      <c r="G65" s="163">
        <f>IF(LEN(E65)&gt;3,(IF(VLOOKUP($C65,'Regional Crises'!$B$1:$R$66,9,FALSE)="x","x",ROUND(IF(VLOOKUP($C65,'Regional Crises'!$B$1:$R$66,9,FALSE)&gt;G$3,5,IF(VLOOKUP($C65,'Regional Crises'!$B$1:$R$66,9,FALSE)&lt;G$4,0,(G$3-VLOOKUP($C65,'Regional Crises'!$B$1:$R$66,9,FALSE))/(G$3-G$4)*5)),1))),IF(VLOOKUP($E65,'Country Indicator Data'!$B$4:$N$300,5,FALSE)="x","x",ROUND(IF(VLOOKUP($E65,'Country Indicator Data'!$B$4:$N$300,5,FALSE)&gt;G$3,5,IF(VLOOKUP($E65,'Country Indicator Data'!$B$4:$N$300,5,FALSE)&lt;G$4,0,(G$3-VLOOKUP($E65,'Country Indicator Data'!$B$4:$N$300,5,FALSE))/(G$3-G$4)*5)),1)))</f>
        <v>2.6</v>
      </c>
      <c r="H65" s="163">
        <f t="shared" si="13"/>
        <v>3.1</v>
      </c>
      <c r="I65" s="163">
        <f>IF(LEN(E65)&gt;3,(IF(VLOOKUP($C65,'Regional Crises'!$B$1:$R$66,6,FALSE)="x","x",ROUND(IF(VLOOKUP($C65,'Regional Crises'!$B$1:$R$66,6,FALSE)&gt;I$3,5,IF(VLOOKUP($C65,'Regional Crises'!$B$1:$R$66,6,FALSE)&lt;I$4,0,5-(I$3-VLOOKUP($C65,'Regional Crises'!$B$1:$R$66,6,FALSE))/(I$3-I$4)*5)),1))),IF(VLOOKUP($E65,'Country Indicator Data'!$B$4:$N$300,2,FALSE)="x","x",ROUND(IF(VLOOKUP($E65,'Country Indicator Data'!$B$4:$N$300,2,FALSE)&gt;I$3,5,IF(VLOOKUP($E65,'Country Indicator Data'!$B$4:$N$300,2,FALSE)&lt;I$4,0,5-(I$3-VLOOKUP($E65,'Country Indicator Data'!$B$4:$N$300,2,FALSE))/(I$3-I$4)*5)),1)))</f>
        <v>4.3</v>
      </c>
      <c r="J65" s="163">
        <f>IF(LEN(E65)&gt;3,(IF(VLOOKUP($C65,'Regional Crises'!$B$1:$R$66,8,FALSE)="x","x",ROUND(IF(VLOOKUP($C65,'Regional Crises'!$B$1:$R$66,8,FALSE)&gt;J$3,5,IF(VLOOKUP($C65,'Regional Crises'!$B$1:$R$66,8,FALSE)&lt;J$4,0,5-(J$3-VLOOKUP($C65,'Regional Crises'!$B$1:$R$66,8,FALSE))/(J$3-J$4)*5)),1))),IF(VLOOKUP($E65,'Country Indicator Data'!$B$4:$N$300,4,FALSE)="x","x",ROUND(IF(VLOOKUP($E65,'Country Indicator Data'!$B$4:$N$300,4,FALSE)&gt;J$3,5,IF(VLOOKUP($E65,'Country Indicator Data'!$B$4:$N$300,4,FALSE)&lt;J$4,0,5-(J$3-VLOOKUP($E65,'Country Indicator Data'!$B$4:$N$300,4,FALSE))/(J$3-J$4)*5)),1)))</f>
        <v>0.8</v>
      </c>
      <c r="K65" s="163">
        <f t="shared" si="14"/>
        <v>2.5499999999999998</v>
      </c>
      <c r="L65" s="163">
        <f>IF(LEN(E65)&gt;3,(IF(VLOOKUP($C65,'Regional Crises'!$B$1:$R$66,10,FALSE)="x","x",ROUND(IF(VLOOKUP($C65,'Regional Crises'!$B$1:$R$66,10,FALSE)&gt;L$3,5,IF(VLOOKUP($C65,'Regional Crises'!$B$1:$R$66,10,FALSE)&lt;L$4,0,5-(L$3-VLOOKUP($C65,'Regional Crises'!$B$1:$R$66,10,FALSE))/(L$3-L$4)*5)),1))),IF(VLOOKUP($E65,'Country Indicator Data'!$B$4:$N$300,6,FALSE)="x","x",ROUND(IF(VLOOKUP($E65,'Country Indicator Data'!$B$4:$N$300,6,FALSE)&gt;L$3,5,IF(VLOOKUP($E65,'Country Indicator Data'!$B$4:$N$300,6,FALSE)&lt;L$4,0,5-(L$3-VLOOKUP($E65,'Country Indicator Data'!$B$4:$N$300,6,FALSE))/(L$3-L$4)*5)),1)))</f>
        <v>3.6</v>
      </c>
      <c r="M65" s="163">
        <f>IF(LEN(E65)&gt;3,(IF(VLOOKUP($C65,'Regional Crises'!$B$1:$R$66,11,FALSE)="x","x",ROUND(IF(VLOOKUP($C65,'Regional Crises'!$B$1:$R$66,11,FALSE)&gt;M$3,5,IF(VLOOKUP($C65,'Regional Crises'!$B$1:$R$66,11,FALSE)&lt;M$4,0,5-(M$3-VLOOKUP($C65,'Regional Crises'!$B$1:$R$66,11,FALSE))/(M$3-M$4)*5)),1))),IF(VLOOKUP($E65,'Country Indicator Data'!$B$4:$N$300,7,FALSE)="x","x",ROUND(IF(VLOOKUP($E65,'Country Indicator Data'!$B$4:$N$300,7,FALSE)&gt;M$3,5,IF(VLOOKUP($E65,'Country Indicator Data'!$B$4:$N$300,7,FALSE)&lt;M$4,0,5-(M$3-VLOOKUP($E65,'Country Indicator Data'!$B$4:$N$300,7,FALSE))/(M$3-M$4)*5)),1)))</f>
        <v>2</v>
      </c>
      <c r="N65" s="163">
        <f t="shared" si="15"/>
        <v>2.8</v>
      </c>
      <c r="O65" s="163">
        <f t="shared" si="16"/>
        <v>2.8166666666666664</v>
      </c>
      <c r="P65" s="163">
        <f>IF(LEN(E65)&gt;3,VLOOKUP(C65,'Regional Crises'!$B$1:$R$69,12,FALSE),VLOOKUP(E65,'Country Indicator Data'!$B$4:$I$300,8,FALSE))</f>
        <v>5</v>
      </c>
      <c r="Q65" s="163" t="str">
        <f>IF(LEN(E65)&gt;3,((IF(VLOOKUP($C65,'Regional Crises'!$B$1:$R$66,13,FALSE)="x","x",ROUND(IF(VLOOKUP($C65,'Regional Crises'!$B$1:$R$66,13,FALSE)&gt;Q$3,5,IF(VLOOKUP($C65,'Regional Crises'!$B$1:$R$66,13,FALSE)&lt;Q$4,0,5-(LOG(Q$3)-LOG(VLOOKUP($C65,'Regional Crises'!$B$1:$R$66,13,FALSE)))/(LOG(Q$3)-LOG(Q$4))*5)),1)))),(IF(VLOOKUP($E65,'Country Indicator Data'!$B$4:$N$300,9,FALSE)="x","x",ROUND(IF(VLOOKUP($E65,'Country Indicator Data'!$B$4:$N$300,9,FALSE)&gt;Q$3,5,IF(VLOOKUP($E65,'Country Indicator Data'!$B$4:$N$300,9,FALSE)&lt;Q$4,0,5-(LOG(Q$3)-LOG(VLOOKUP($E65,'Country Indicator Data'!$B$4:$N$300,9,FALSE)))/(LOG(Q$3)-LOG(Q$4))*5)),1))))</f>
        <v>x</v>
      </c>
      <c r="R65" s="163">
        <f t="shared" si="17"/>
        <v>5</v>
      </c>
      <c r="S65" s="163">
        <f>IF(LEN(E65)&gt;3,((IF(VLOOKUP($C65,'Regional Crises'!$B$1:$R$66,17,FALSE)="x","x",ROUND(IF(VLOOKUP($C65,'Regional Crises'!$B$1:$R$66,17,FALSE)&gt;S$3,0,IF(VLOOKUP($C65,'Regional Crises'!$B$1:$R$66,17,FALSE)&lt;S$4,5,(S$3-VLOOKUP($C65,'Regional Crises'!$B$1:$R$66,17,FALSE))/(S$3-S$4)*5)),1)))),(IF(VLOOKUP($E65,'Country Indicator Data'!$B$4:$N$300,13,FALSE)="x","x",ROUND(IF(VLOOKUP($E65,'Country Indicator Data'!$B$4:$N$300,13,FALSE)&gt;S$3,0,IF(VLOOKUP($E65,'Country Indicator Data'!$B$4:$N$300,13,FALSE)&lt;S$4,5,(S$3-VLOOKUP($E65,'Country Indicator Data'!$B$4:$N$300,13,FALSE))/(S$3-S$4)*5)),1))))</f>
        <v>3.6</v>
      </c>
      <c r="T65" s="163">
        <f>IF(LEN(E65)&gt;3,((IF(VLOOKUP($C65,'Regional Crises'!$B$1:$R$66,14,FALSE)="x","x",ROUND(IF(VLOOKUP($C65,'Regional Crises'!$B$1:$R$66,14,FALSE)&gt;T$3,0,IF(VLOOKUP($C65,'Regional Crises'!$B$1:$R$66,14,FALSE)&lt;T$4,5,(T$3-VLOOKUP($C65,'Regional Crises'!$B$1:$R$66,14,FALSE))/(T$3-T$4)*5)),1)))),(IF(VLOOKUP($E65,'Country Indicator Data'!$B$4:$N$300,10,FALSE)="x","x",ROUND(IF(VLOOKUP($E65,'Country Indicator Data'!$B$4:$N$300,10,FALSE)&gt;T$3,0,IF(VLOOKUP($E65,'Country Indicator Data'!$B$4:$N$300,10,FALSE)&lt;T$4,5,(T$3-VLOOKUP($E65,'Country Indicator Data'!$B$4:$N$300,10,FALSE))/(T$3-T$4)*5)),1))))</f>
        <v>3</v>
      </c>
      <c r="U65" s="163">
        <f>IF(LEN(E65)&gt;3,((IF(VLOOKUP($C65,'Regional Crises'!$B$1:$R$66,15,FALSE)="x","x",ROUND(IF(VLOOKUP($C65,'Regional Crises'!$B$1:$R$66,15,FALSE)&gt;U$3,0,IF(VLOOKUP($C65,'Regional Crises'!$B$1:$R$66,15,FALSE)&lt;U$4,5,(U$3-VLOOKUP($C65,'Regional Crises'!$B$1:$R$66,15,FALSE))/(U$3-U$4)*5)),1)))),(IF(VLOOKUP($E65,'Country Indicator Data'!$B$4:$N$300,11,FALSE)="x","x",ROUND(IF(VLOOKUP($E65,'Country Indicator Data'!$B$4:$N$300,11,FALSE)&gt;U$3,0,IF(VLOOKUP($E65,'Country Indicator Data'!$B$4:$N$300,11,FALSE)&lt;U$4,5,(U$3-VLOOKUP($E65,'Country Indicator Data'!$B$4:$N$300,11,FALSE))/(U$3-U$4)*5)),1))))</f>
        <v>2.2999999999999998</v>
      </c>
      <c r="V65" s="163">
        <f>IF(LEN(E65)&gt;3,((IF(VLOOKUP($C65,'Regional Crises'!$B$1:$R$66,16,FALSE)="x","x",ROUND(IF(VLOOKUP($C65,'Regional Crises'!$B$1:$R$66,16,FALSE)&gt;V$3,0,IF(VLOOKUP($C65,'Regional Crises'!$B$1:$R$66,16,FALSE)&lt;V$4,5,(V$3-VLOOKUP($C65,'Regional Crises'!$B$1:$R$66,16,FALSE))/(V$3-V$4)*5)),1)))),(IF(VLOOKUP($E65,'Country Indicator Data'!$B$4:$N$300,12,FALSE)="x","x",ROUND(IF(VLOOKUP($E65,'Country Indicator Data'!$B$4:$N$300,12,FALSE)&gt;V$3,0,IF(VLOOKUP($E65,'Country Indicator Data'!$B$4:$N$300,12,FALSE)&lt;V$4,5,(V$3-VLOOKUP($E65,'Country Indicator Data'!$B$4:$N$300,12,FALSE))/(V$3-V$4)*5)),1))))</f>
        <v>2.6</v>
      </c>
      <c r="W65" s="163">
        <f t="shared" si="18"/>
        <v>2.9</v>
      </c>
      <c r="X65" s="163">
        <f t="shared" si="19"/>
        <v>3.6</v>
      </c>
      <c r="Y65" s="184">
        <f>IF('Core Indicators'!FC62="x","x",IF('Core Indicators'!FC62&gt;=5,5,IF('Core Indicators'!FC62&gt;=4,4,IF('Core Indicators'!FC62&gt;=3,3,IF('Core Indicators'!FC62&gt;=2,2,IF('Core Indicators'!FC62&gt;=1,1,0))))))</f>
        <v>3</v>
      </c>
      <c r="Z65" s="163">
        <f t="shared" si="20"/>
        <v>3</v>
      </c>
      <c r="AA65" s="184">
        <f>'Crisis Indicator Data'!Y62</f>
        <v>0</v>
      </c>
      <c r="AB65" s="184">
        <f>'Crisis Indicator Data'!Z62</f>
        <v>0</v>
      </c>
      <c r="AC65" s="184">
        <f>'Crisis Indicator Data'!AA62</f>
        <v>0</v>
      </c>
      <c r="AD65" s="184">
        <f>'Crisis Indicator Data'!AB62</f>
        <v>0</v>
      </c>
      <c r="AE65" s="184">
        <f t="shared" si="21"/>
        <v>0</v>
      </c>
      <c r="AF65" s="184">
        <f>'Crisis Indicator Data'!AC62</f>
        <v>2</v>
      </c>
      <c r="AG65" s="184">
        <f>'Crisis Indicator Data'!AD62</f>
        <v>2</v>
      </c>
      <c r="AH65" s="184">
        <f t="shared" si="22"/>
        <v>4</v>
      </c>
      <c r="AI65" s="184">
        <f>'Crisis Indicator Data'!AE62</f>
        <v>2</v>
      </c>
      <c r="AJ65" s="184">
        <f>'Crisis Indicator Data'!AF62</f>
        <v>0</v>
      </c>
      <c r="AK65" s="184">
        <f>'Crisis Indicator Data'!AG62</f>
        <v>3</v>
      </c>
      <c r="AL65" s="184">
        <f t="shared" si="23"/>
        <v>4</v>
      </c>
      <c r="AM65" s="163">
        <f t="shared" si="24"/>
        <v>3</v>
      </c>
      <c r="AN65" s="163">
        <f t="shared" si="25"/>
        <v>3</v>
      </c>
    </row>
    <row r="66" spans="1:40" ht="13.5" customHeight="1" x14ac:dyDescent="0.25">
      <c r="A66" s="172" t="str">
        <f>'Crisis Indicator Data'!A63</f>
        <v>Refugee situation in Kenya</v>
      </c>
      <c r="B66" s="173" t="str">
        <f>'Crisis Indicator Data'!B63</f>
        <v>Displacement</v>
      </c>
      <c r="C66" s="173" t="str">
        <f>'Crisis Indicator Data'!C63</f>
        <v>KEN002</v>
      </c>
      <c r="D66" s="173" t="str">
        <f>'Crisis Indicator Data'!D63</f>
        <v>Kenya</v>
      </c>
      <c r="E66" s="174" t="str">
        <f>'Crisis Indicator Data'!E63</f>
        <v>KEN</v>
      </c>
      <c r="F66" s="163">
        <f>IF(LEN(E66)&gt;3,(IF(VLOOKUP($C66,'Regional Crises'!$B$1:$R$66,7,FALSE)="x","x",ROUND(IF(VLOOKUP($C66,'Regional Crises'!$B$1:$R$66,7,FALSE)&gt;$F$3,5,IF(VLOOKUP($C66,'Regional Crises'!$B$1:$R$66,7,FALSE)&lt;F$4,0,($F$3-VLOOKUP($C66,'Regional Crises'!$B$1:$R$66,7,FALSE))/($F$3-$F$4)*5)),1))),IF(VLOOKUP($E66,'Country Indicator Data'!$B$4:$N$300,3,FALSE)="x","x",ROUND(IF(VLOOKUP($E66,'Country Indicator Data'!$B$4:$N$300,3,FALSE)&gt;$F$3,5,IF(VLOOKUP($E66,'Country Indicator Data'!$B$4:$N$300,3,FALSE)&lt;$F$4,0,($F$3-VLOOKUP($E66,'Country Indicator Data'!$B$4:$N$300,3,FALSE))/($F$3-$F$4)*5)),1)))</f>
        <v>3.6</v>
      </c>
      <c r="G66" s="163">
        <f>IF(LEN(E66)&gt;3,(IF(VLOOKUP($C66,'Regional Crises'!$B$1:$R$66,9,FALSE)="x","x",ROUND(IF(VLOOKUP($C66,'Regional Crises'!$B$1:$R$66,9,FALSE)&gt;G$3,5,IF(VLOOKUP($C66,'Regional Crises'!$B$1:$R$66,9,FALSE)&lt;G$4,0,(G$3-VLOOKUP($C66,'Regional Crises'!$B$1:$R$66,9,FALSE))/(G$3-G$4)*5)),1))),IF(VLOOKUP($E66,'Country Indicator Data'!$B$4:$N$300,5,FALSE)="x","x",ROUND(IF(VLOOKUP($E66,'Country Indicator Data'!$B$4:$N$300,5,FALSE)&gt;G$3,5,IF(VLOOKUP($E66,'Country Indicator Data'!$B$4:$N$300,5,FALSE)&lt;G$4,0,(G$3-VLOOKUP($E66,'Country Indicator Data'!$B$4:$N$300,5,FALSE))/(G$3-G$4)*5)),1)))</f>
        <v>2.6</v>
      </c>
      <c r="H66" s="163">
        <f t="shared" si="13"/>
        <v>3.1</v>
      </c>
      <c r="I66" s="163">
        <f>IF(LEN(E66)&gt;3,(IF(VLOOKUP($C66,'Regional Crises'!$B$1:$R$66,6,FALSE)="x","x",ROUND(IF(VLOOKUP($C66,'Regional Crises'!$B$1:$R$66,6,FALSE)&gt;I$3,5,IF(VLOOKUP($C66,'Regional Crises'!$B$1:$R$66,6,FALSE)&lt;I$4,0,5-(I$3-VLOOKUP($C66,'Regional Crises'!$B$1:$R$66,6,FALSE))/(I$3-I$4)*5)),1))),IF(VLOOKUP($E66,'Country Indicator Data'!$B$4:$N$300,2,FALSE)="x","x",ROUND(IF(VLOOKUP($E66,'Country Indicator Data'!$B$4:$N$300,2,FALSE)&gt;I$3,5,IF(VLOOKUP($E66,'Country Indicator Data'!$B$4:$N$300,2,FALSE)&lt;I$4,0,5-(I$3-VLOOKUP($E66,'Country Indicator Data'!$B$4:$N$300,2,FALSE))/(I$3-I$4)*5)),1)))</f>
        <v>4.3</v>
      </c>
      <c r="J66" s="163">
        <f>IF(LEN(E66)&gt;3,(IF(VLOOKUP($C66,'Regional Crises'!$B$1:$R$66,8,FALSE)="x","x",ROUND(IF(VLOOKUP($C66,'Regional Crises'!$B$1:$R$66,8,FALSE)&gt;J$3,5,IF(VLOOKUP($C66,'Regional Crises'!$B$1:$R$66,8,FALSE)&lt;J$4,0,5-(J$3-VLOOKUP($C66,'Regional Crises'!$B$1:$R$66,8,FALSE))/(J$3-J$4)*5)),1))),IF(VLOOKUP($E66,'Country Indicator Data'!$B$4:$N$300,4,FALSE)="x","x",ROUND(IF(VLOOKUP($E66,'Country Indicator Data'!$B$4:$N$300,4,FALSE)&gt;J$3,5,IF(VLOOKUP($E66,'Country Indicator Data'!$B$4:$N$300,4,FALSE)&lt;J$4,0,5-(J$3-VLOOKUP($E66,'Country Indicator Data'!$B$4:$N$300,4,FALSE))/(J$3-J$4)*5)),1)))</f>
        <v>0.8</v>
      </c>
      <c r="K66" s="163">
        <f t="shared" si="14"/>
        <v>2.5499999999999998</v>
      </c>
      <c r="L66" s="163">
        <f>IF(LEN(E66)&gt;3,(IF(VLOOKUP($C66,'Regional Crises'!$B$1:$R$66,10,FALSE)="x","x",ROUND(IF(VLOOKUP($C66,'Regional Crises'!$B$1:$R$66,10,FALSE)&gt;L$3,5,IF(VLOOKUP($C66,'Regional Crises'!$B$1:$R$66,10,FALSE)&lt;L$4,0,5-(L$3-VLOOKUP($C66,'Regional Crises'!$B$1:$R$66,10,FALSE))/(L$3-L$4)*5)),1))),IF(VLOOKUP($E66,'Country Indicator Data'!$B$4:$N$300,6,FALSE)="x","x",ROUND(IF(VLOOKUP($E66,'Country Indicator Data'!$B$4:$N$300,6,FALSE)&gt;L$3,5,IF(VLOOKUP($E66,'Country Indicator Data'!$B$4:$N$300,6,FALSE)&lt;L$4,0,5-(L$3-VLOOKUP($E66,'Country Indicator Data'!$B$4:$N$300,6,FALSE))/(L$3-L$4)*5)),1)))</f>
        <v>3.6</v>
      </c>
      <c r="M66" s="163">
        <f>IF(LEN(E66)&gt;3,(IF(VLOOKUP($C66,'Regional Crises'!$B$1:$R$66,11,FALSE)="x","x",ROUND(IF(VLOOKUP($C66,'Regional Crises'!$B$1:$R$66,11,FALSE)&gt;M$3,5,IF(VLOOKUP($C66,'Regional Crises'!$B$1:$R$66,11,FALSE)&lt;M$4,0,5-(M$3-VLOOKUP($C66,'Regional Crises'!$B$1:$R$66,11,FALSE))/(M$3-M$4)*5)),1))),IF(VLOOKUP($E66,'Country Indicator Data'!$B$4:$N$300,7,FALSE)="x","x",ROUND(IF(VLOOKUP($E66,'Country Indicator Data'!$B$4:$N$300,7,FALSE)&gt;M$3,5,IF(VLOOKUP($E66,'Country Indicator Data'!$B$4:$N$300,7,FALSE)&lt;M$4,0,5-(M$3-VLOOKUP($E66,'Country Indicator Data'!$B$4:$N$300,7,FALSE))/(M$3-M$4)*5)),1)))</f>
        <v>2</v>
      </c>
      <c r="N66" s="163">
        <f t="shared" si="15"/>
        <v>2.8</v>
      </c>
      <c r="O66" s="163">
        <f t="shared" si="16"/>
        <v>2.8166666666666664</v>
      </c>
      <c r="P66" s="163">
        <f>IF(LEN(E66)&gt;3,VLOOKUP(C66,'Regional Crises'!$B$1:$R$69,12,FALSE),VLOOKUP(E66,'Country Indicator Data'!$B$4:$I$300,8,FALSE))</f>
        <v>5</v>
      </c>
      <c r="Q66" s="163" t="str">
        <f>IF(LEN(E66)&gt;3,((IF(VLOOKUP($C66,'Regional Crises'!$B$1:$R$66,13,FALSE)="x","x",ROUND(IF(VLOOKUP($C66,'Regional Crises'!$B$1:$R$66,13,FALSE)&gt;Q$3,5,IF(VLOOKUP($C66,'Regional Crises'!$B$1:$R$66,13,FALSE)&lt;Q$4,0,5-(LOG(Q$3)-LOG(VLOOKUP($C66,'Regional Crises'!$B$1:$R$66,13,FALSE)))/(LOG(Q$3)-LOG(Q$4))*5)),1)))),(IF(VLOOKUP($E66,'Country Indicator Data'!$B$4:$N$300,9,FALSE)="x","x",ROUND(IF(VLOOKUP($E66,'Country Indicator Data'!$B$4:$N$300,9,FALSE)&gt;Q$3,5,IF(VLOOKUP($E66,'Country Indicator Data'!$B$4:$N$300,9,FALSE)&lt;Q$4,0,5-(LOG(Q$3)-LOG(VLOOKUP($E66,'Country Indicator Data'!$B$4:$N$300,9,FALSE)))/(LOG(Q$3)-LOG(Q$4))*5)),1))))</f>
        <v>x</v>
      </c>
      <c r="R66" s="163">
        <f t="shared" si="17"/>
        <v>5</v>
      </c>
      <c r="S66" s="163">
        <f>IF(LEN(E66)&gt;3,((IF(VLOOKUP($C66,'Regional Crises'!$B$1:$R$66,17,FALSE)="x","x",ROUND(IF(VLOOKUP($C66,'Regional Crises'!$B$1:$R$66,17,FALSE)&gt;S$3,0,IF(VLOOKUP($C66,'Regional Crises'!$B$1:$R$66,17,FALSE)&lt;S$4,5,(S$3-VLOOKUP($C66,'Regional Crises'!$B$1:$R$66,17,FALSE))/(S$3-S$4)*5)),1)))),(IF(VLOOKUP($E66,'Country Indicator Data'!$B$4:$N$300,13,FALSE)="x","x",ROUND(IF(VLOOKUP($E66,'Country Indicator Data'!$B$4:$N$300,13,FALSE)&gt;S$3,0,IF(VLOOKUP($E66,'Country Indicator Data'!$B$4:$N$300,13,FALSE)&lt;S$4,5,(S$3-VLOOKUP($E66,'Country Indicator Data'!$B$4:$N$300,13,FALSE))/(S$3-S$4)*5)),1))))</f>
        <v>3.6</v>
      </c>
      <c r="T66" s="163">
        <f>IF(LEN(E66)&gt;3,((IF(VLOOKUP($C66,'Regional Crises'!$B$1:$R$66,14,FALSE)="x","x",ROUND(IF(VLOOKUP($C66,'Regional Crises'!$B$1:$R$66,14,FALSE)&gt;T$3,0,IF(VLOOKUP($C66,'Regional Crises'!$B$1:$R$66,14,FALSE)&lt;T$4,5,(T$3-VLOOKUP($C66,'Regional Crises'!$B$1:$R$66,14,FALSE))/(T$3-T$4)*5)),1)))),(IF(VLOOKUP($E66,'Country Indicator Data'!$B$4:$N$300,10,FALSE)="x","x",ROUND(IF(VLOOKUP($E66,'Country Indicator Data'!$B$4:$N$300,10,FALSE)&gt;T$3,0,IF(VLOOKUP($E66,'Country Indicator Data'!$B$4:$N$300,10,FALSE)&lt;T$4,5,(T$3-VLOOKUP($E66,'Country Indicator Data'!$B$4:$N$300,10,FALSE))/(T$3-T$4)*5)),1))))</f>
        <v>3</v>
      </c>
      <c r="U66" s="163">
        <f>IF(LEN(E66)&gt;3,((IF(VLOOKUP($C66,'Regional Crises'!$B$1:$R$66,15,FALSE)="x","x",ROUND(IF(VLOOKUP($C66,'Regional Crises'!$B$1:$R$66,15,FALSE)&gt;U$3,0,IF(VLOOKUP($C66,'Regional Crises'!$B$1:$R$66,15,FALSE)&lt;U$4,5,(U$3-VLOOKUP($C66,'Regional Crises'!$B$1:$R$66,15,FALSE))/(U$3-U$4)*5)),1)))),(IF(VLOOKUP($E66,'Country Indicator Data'!$B$4:$N$300,11,FALSE)="x","x",ROUND(IF(VLOOKUP($E66,'Country Indicator Data'!$B$4:$N$300,11,FALSE)&gt;U$3,0,IF(VLOOKUP($E66,'Country Indicator Data'!$B$4:$N$300,11,FALSE)&lt;U$4,5,(U$3-VLOOKUP($E66,'Country Indicator Data'!$B$4:$N$300,11,FALSE))/(U$3-U$4)*5)),1))))</f>
        <v>2.2999999999999998</v>
      </c>
      <c r="V66" s="163">
        <f>IF(LEN(E66)&gt;3,((IF(VLOOKUP($C66,'Regional Crises'!$B$1:$R$66,16,FALSE)="x","x",ROUND(IF(VLOOKUP($C66,'Regional Crises'!$B$1:$R$66,16,FALSE)&gt;V$3,0,IF(VLOOKUP($C66,'Regional Crises'!$B$1:$R$66,16,FALSE)&lt;V$4,5,(V$3-VLOOKUP($C66,'Regional Crises'!$B$1:$R$66,16,FALSE))/(V$3-V$4)*5)),1)))),(IF(VLOOKUP($E66,'Country Indicator Data'!$B$4:$N$300,12,FALSE)="x","x",ROUND(IF(VLOOKUP($E66,'Country Indicator Data'!$B$4:$N$300,12,FALSE)&gt;V$3,0,IF(VLOOKUP($E66,'Country Indicator Data'!$B$4:$N$300,12,FALSE)&lt;V$4,5,(V$3-VLOOKUP($E66,'Country Indicator Data'!$B$4:$N$300,12,FALSE))/(V$3-V$4)*5)),1))))</f>
        <v>2.6</v>
      </c>
      <c r="W66" s="163">
        <f t="shared" si="18"/>
        <v>2.9</v>
      </c>
      <c r="X66" s="163">
        <f t="shared" si="19"/>
        <v>3.6</v>
      </c>
      <c r="Y66" s="184">
        <f>IF('Core Indicators'!FC63="x","x",IF('Core Indicators'!FC63&gt;=5,5,IF('Core Indicators'!FC63&gt;=4,4,IF('Core Indicators'!FC63&gt;=3,3,IF('Core Indicators'!FC63&gt;=2,2,IF('Core Indicators'!FC63&gt;=1,1,0))))))</f>
        <v>2</v>
      </c>
      <c r="Z66" s="163">
        <f t="shared" si="20"/>
        <v>2</v>
      </c>
      <c r="AA66" s="184">
        <f>'Crisis Indicator Data'!Y63</f>
        <v>0</v>
      </c>
      <c r="AB66" s="184">
        <f>'Crisis Indicator Data'!Z63</f>
        <v>0</v>
      </c>
      <c r="AC66" s="184">
        <f>'Crisis Indicator Data'!AA63</f>
        <v>0</v>
      </c>
      <c r="AD66" s="184">
        <f>'Crisis Indicator Data'!AB63</f>
        <v>0</v>
      </c>
      <c r="AE66" s="184">
        <f t="shared" si="21"/>
        <v>0</v>
      </c>
      <c r="AF66" s="184">
        <f>'Crisis Indicator Data'!AC63</f>
        <v>2</v>
      </c>
      <c r="AG66" s="184">
        <f>'Crisis Indicator Data'!AD63</f>
        <v>2</v>
      </c>
      <c r="AH66" s="184">
        <f t="shared" si="22"/>
        <v>4</v>
      </c>
      <c r="AI66" s="184">
        <f>'Crisis Indicator Data'!AE63</f>
        <v>2</v>
      </c>
      <c r="AJ66" s="184">
        <f>'Crisis Indicator Data'!AF63</f>
        <v>0</v>
      </c>
      <c r="AK66" s="184">
        <f>'Crisis Indicator Data'!AG63</f>
        <v>3</v>
      </c>
      <c r="AL66" s="184">
        <f t="shared" si="23"/>
        <v>4</v>
      </c>
      <c r="AM66" s="163">
        <f t="shared" si="24"/>
        <v>3</v>
      </c>
      <c r="AN66" s="163">
        <f t="shared" si="25"/>
        <v>2.5</v>
      </c>
    </row>
    <row r="67" spans="1:40" ht="13.5" customHeight="1" x14ac:dyDescent="0.25">
      <c r="A67" s="172" t="str">
        <f>'Crisis Indicator Data'!A64</f>
        <v>Drought in Kenya</v>
      </c>
      <c r="B67" s="173" t="str">
        <f>'Crisis Indicator Data'!B64</f>
        <v>Drought</v>
      </c>
      <c r="C67" s="173" t="str">
        <f>'Crisis Indicator Data'!C64</f>
        <v>KEN003</v>
      </c>
      <c r="D67" s="173" t="str">
        <f>'Crisis Indicator Data'!D64</f>
        <v>Kenya</v>
      </c>
      <c r="E67" s="174" t="str">
        <f>'Crisis Indicator Data'!E64</f>
        <v>KEN</v>
      </c>
      <c r="F67" s="163">
        <f>IF(LEN(E67)&gt;3,(IF(VLOOKUP($C67,'Regional Crises'!$B$1:$R$66,7,FALSE)="x","x",ROUND(IF(VLOOKUP($C67,'Regional Crises'!$B$1:$R$66,7,FALSE)&gt;$F$3,5,IF(VLOOKUP($C67,'Regional Crises'!$B$1:$R$66,7,FALSE)&lt;F$4,0,($F$3-VLOOKUP($C67,'Regional Crises'!$B$1:$R$66,7,FALSE))/($F$3-$F$4)*5)),1))),IF(VLOOKUP($E67,'Country Indicator Data'!$B$4:$N$300,3,FALSE)="x","x",ROUND(IF(VLOOKUP($E67,'Country Indicator Data'!$B$4:$N$300,3,FALSE)&gt;$F$3,5,IF(VLOOKUP($E67,'Country Indicator Data'!$B$4:$N$300,3,FALSE)&lt;$F$4,0,($F$3-VLOOKUP($E67,'Country Indicator Data'!$B$4:$N$300,3,FALSE))/($F$3-$F$4)*5)),1)))</f>
        <v>3.6</v>
      </c>
      <c r="G67" s="163">
        <f>IF(LEN(E67)&gt;3,(IF(VLOOKUP($C67,'Regional Crises'!$B$1:$R$66,9,FALSE)="x","x",ROUND(IF(VLOOKUP($C67,'Regional Crises'!$B$1:$R$66,9,FALSE)&gt;G$3,5,IF(VLOOKUP($C67,'Regional Crises'!$B$1:$R$66,9,FALSE)&lt;G$4,0,(G$3-VLOOKUP($C67,'Regional Crises'!$B$1:$R$66,9,FALSE))/(G$3-G$4)*5)),1))),IF(VLOOKUP($E67,'Country Indicator Data'!$B$4:$N$300,5,FALSE)="x","x",ROUND(IF(VLOOKUP($E67,'Country Indicator Data'!$B$4:$N$300,5,FALSE)&gt;G$3,5,IF(VLOOKUP($E67,'Country Indicator Data'!$B$4:$N$300,5,FALSE)&lt;G$4,0,(G$3-VLOOKUP($E67,'Country Indicator Data'!$B$4:$N$300,5,FALSE))/(G$3-G$4)*5)),1)))</f>
        <v>2.6</v>
      </c>
      <c r="H67" s="163">
        <f t="shared" si="13"/>
        <v>3.1</v>
      </c>
      <c r="I67" s="163">
        <f>IF(LEN(E67)&gt;3,(IF(VLOOKUP($C67,'Regional Crises'!$B$1:$R$66,6,FALSE)="x","x",ROUND(IF(VLOOKUP($C67,'Regional Crises'!$B$1:$R$66,6,FALSE)&gt;I$3,5,IF(VLOOKUP($C67,'Regional Crises'!$B$1:$R$66,6,FALSE)&lt;I$4,0,5-(I$3-VLOOKUP($C67,'Regional Crises'!$B$1:$R$66,6,FALSE))/(I$3-I$4)*5)),1))),IF(VLOOKUP($E67,'Country Indicator Data'!$B$4:$N$300,2,FALSE)="x","x",ROUND(IF(VLOOKUP($E67,'Country Indicator Data'!$B$4:$N$300,2,FALSE)&gt;I$3,5,IF(VLOOKUP($E67,'Country Indicator Data'!$B$4:$N$300,2,FALSE)&lt;I$4,0,5-(I$3-VLOOKUP($E67,'Country Indicator Data'!$B$4:$N$300,2,FALSE))/(I$3-I$4)*5)),1)))</f>
        <v>4.3</v>
      </c>
      <c r="J67" s="163">
        <f>IF(LEN(E67)&gt;3,(IF(VLOOKUP($C67,'Regional Crises'!$B$1:$R$66,8,FALSE)="x","x",ROUND(IF(VLOOKUP($C67,'Regional Crises'!$B$1:$R$66,8,FALSE)&gt;J$3,5,IF(VLOOKUP($C67,'Regional Crises'!$B$1:$R$66,8,FALSE)&lt;J$4,0,5-(J$3-VLOOKUP($C67,'Regional Crises'!$B$1:$R$66,8,FALSE))/(J$3-J$4)*5)),1))),IF(VLOOKUP($E67,'Country Indicator Data'!$B$4:$N$300,4,FALSE)="x","x",ROUND(IF(VLOOKUP($E67,'Country Indicator Data'!$B$4:$N$300,4,FALSE)&gt;J$3,5,IF(VLOOKUP($E67,'Country Indicator Data'!$B$4:$N$300,4,FALSE)&lt;J$4,0,5-(J$3-VLOOKUP($E67,'Country Indicator Data'!$B$4:$N$300,4,FALSE))/(J$3-J$4)*5)),1)))</f>
        <v>0.8</v>
      </c>
      <c r="K67" s="163">
        <f t="shared" si="14"/>
        <v>2.5499999999999998</v>
      </c>
      <c r="L67" s="163">
        <f>IF(LEN(E67)&gt;3,(IF(VLOOKUP($C67,'Regional Crises'!$B$1:$R$66,10,FALSE)="x","x",ROUND(IF(VLOOKUP($C67,'Regional Crises'!$B$1:$R$66,10,FALSE)&gt;L$3,5,IF(VLOOKUP($C67,'Regional Crises'!$B$1:$R$66,10,FALSE)&lt;L$4,0,5-(L$3-VLOOKUP($C67,'Regional Crises'!$B$1:$R$66,10,FALSE))/(L$3-L$4)*5)),1))),IF(VLOOKUP($E67,'Country Indicator Data'!$B$4:$N$300,6,FALSE)="x","x",ROUND(IF(VLOOKUP($E67,'Country Indicator Data'!$B$4:$N$300,6,FALSE)&gt;L$3,5,IF(VLOOKUP($E67,'Country Indicator Data'!$B$4:$N$300,6,FALSE)&lt;L$4,0,5-(L$3-VLOOKUP($E67,'Country Indicator Data'!$B$4:$N$300,6,FALSE))/(L$3-L$4)*5)),1)))</f>
        <v>3.6</v>
      </c>
      <c r="M67" s="163">
        <f>IF(LEN(E67)&gt;3,(IF(VLOOKUP($C67,'Regional Crises'!$B$1:$R$66,11,FALSE)="x","x",ROUND(IF(VLOOKUP($C67,'Regional Crises'!$B$1:$R$66,11,FALSE)&gt;M$3,5,IF(VLOOKUP($C67,'Regional Crises'!$B$1:$R$66,11,FALSE)&lt;M$4,0,5-(M$3-VLOOKUP($C67,'Regional Crises'!$B$1:$R$66,11,FALSE))/(M$3-M$4)*5)),1))),IF(VLOOKUP($E67,'Country Indicator Data'!$B$4:$N$300,7,FALSE)="x","x",ROUND(IF(VLOOKUP($E67,'Country Indicator Data'!$B$4:$N$300,7,FALSE)&gt;M$3,5,IF(VLOOKUP($E67,'Country Indicator Data'!$B$4:$N$300,7,FALSE)&lt;M$4,0,5-(M$3-VLOOKUP($E67,'Country Indicator Data'!$B$4:$N$300,7,FALSE))/(M$3-M$4)*5)),1)))</f>
        <v>2</v>
      </c>
      <c r="N67" s="163">
        <f t="shared" si="15"/>
        <v>2.8</v>
      </c>
      <c r="O67" s="163">
        <f t="shared" si="16"/>
        <v>2.8166666666666664</v>
      </c>
      <c r="P67" s="163">
        <f>IF(LEN(E67)&gt;3,VLOOKUP(C67,'Regional Crises'!$B$1:$R$69,12,FALSE),VLOOKUP(E67,'Country Indicator Data'!$B$4:$I$300,8,FALSE))</f>
        <v>5</v>
      </c>
      <c r="Q67" s="163" t="str">
        <f>IF(LEN(E67)&gt;3,((IF(VLOOKUP($C67,'Regional Crises'!$B$1:$R$66,13,FALSE)="x","x",ROUND(IF(VLOOKUP($C67,'Regional Crises'!$B$1:$R$66,13,FALSE)&gt;Q$3,5,IF(VLOOKUP($C67,'Regional Crises'!$B$1:$R$66,13,FALSE)&lt;Q$4,0,5-(LOG(Q$3)-LOG(VLOOKUP($C67,'Regional Crises'!$B$1:$R$66,13,FALSE)))/(LOG(Q$3)-LOG(Q$4))*5)),1)))),(IF(VLOOKUP($E67,'Country Indicator Data'!$B$4:$N$300,9,FALSE)="x","x",ROUND(IF(VLOOKUP($E67,'Country Indicator Data'!$B$4:$N$300,9,FALSE)&gt;Q$3,5,IF(VLOOKUP($E67,'Country Indicator Data'!$B$4:$N$300,9,FALSE)&lt;Q$4,0,5-(LOG(Q$3)-LOG(VLOOKUP($E67,'Country Indicator Data'!$B$4:$N$300,9,FALSE)))/(LOG(Q$3)-LOG(Q$4))*5)),1))))</f>
        <v>x</v>
      </c>
      <c r="R67" s="163">
        <f t="shared" si="17"/>
        <v>5</v>
      </c>
      <c r="S67" s="163">
        <f>IF(LEN(E67)&gt;3,((IF(VLOOKUP($C67,'Regional Crises'!$B$1:$R$66,17,FALSE)="x","x",ROUND(IF(VLOOKUP($C67,'Regional Crises'!$B$1:$R$66,17,FALSE)&gt;S$3,0,IF(VLOOKUP($C67,'Regional Crises'!$B$1:$R$66,17,FALSE)&lt;S$4,5,(S$3-VLOOKUP($C67,'Regional Crises'!$B$1:$R$66,17,FALSE))/(S$3-S$4)*5)),1)))),(IF(VLOOKUP($E67,'Country Indicator Data'!$B$4:$N$300,13,FALSE)="x","x",ROUND(IF(VLOOKUP($E67,'Country Indicator Data'!$B$4:$N$300,13,FALSE)&gt;S$3,0,IF(VLOOKUP($E67,'Country Indicator Data'!$B$4:$N$300,13,FALSE)&lt;S$4,5,(S$3-VLOOKUP($E67,'Country Indicator Data'!$B$4:$N$300,13,FALSE))/(S$3-S$4)*5)),1))))</f>
        <v>3.6</v>
      </c>
      <c r="T67" s="163">
        <f>IF(LEN(E67)&gt;3,((IF(VLOOKUP($C67,'Regional Crises'!$B$1:$R$66,14,FALSE)="x","x",ROUND(IF(VLOOKUP($C67,'Regional Crises'!$B$1:$R$66,14,FALSE)&gt;T$3,0,IF(VLOOKUP($C67,'Regional Crises'!$B$1:$R$66,14,FALSE)&lt;T$4,5,(T$3-VLOOKUP($C67,'Regional Crises'!$B$1:$R$66,14,FALSE))/(T$3-T$4)*5)),1)))),(IF(VLOOKUP($E67,'Country Indicator Data'!$B$4:$N$300,10,FALSE)="x","x",ROUND(IF(VLOOKUP($E67,'Country Indicator Data'!$B$4:$N$300,10,FALSE)&gt;T$3,0,IF(VLOOKUP($E67,'Country Indicator Data'!$B$4:$N$300,10,FALSE)&lt;T$4,5,(T$3-VLOOKUP($E67,'Country Indicator Data'!$B$4:$N$300,10,FALSE))/(T$3-T$4)*5)),1))))</f>
        <v>3</v>
      </c>
      <c r="U67" s="163">
        <f>IF(LEN(E67)&gt;3,((IF(VLOOKUP($C67,'Regional Crises'!$B$1:$R$66,15,FALSE)="x","x",ROUND(IF(VLOOKUP($C67,'Regional Crises'!$B$1:$R$66,15,FALSE)&gt;U$3,0,IF(VLOOKUP($C67,'Regional Crises'!$B$1:$R$66,15,FALSE)&lt;U$4,5,(U$3-VLOOKUP($C67,'Regional Crises'!$B$1:$R$66,15,FALSE))/(U$3-U$4)*5)),1)))),(IF(VLOOKUP($E67,'Country Indicator Data'!$B$4:$N$300,11,FALSE)="x","x",ROUND(IF(VLOOKUP($E67,'Country Indicator Data'!$B$4:$N$300,11,FALSE)&gt;U$3,0,IF(VLOOKUP($E67,'Country Indicator Data'!$B$4:$N$300,11,FALSE)&lt;U$4,5,(U$3-VLOOKUP($E67,'Country Indicator Data'!$B$4:$N$300,11,FALSE))/(U$3-U$4)*5)),1))))</f>
        <v>2.2999999999999998</v>
      </c>
      <c r="V67" s="163">
        <f>IF(LEN(E67)&gt;3,((IF(VLOOKUP($C67,'Regional Crises'!$B$1:$R$66,16,FALSE)="x","x",ROUND(IF(VLOOKUP($C67,'Regional Crises'!$B$1:$R$66,16,FALSE)&gt;V$3,0,IF(VLOOKUP($C67,'Regional Crises'!$B$1:$R$66,16,FALSE)&lt;V$4,5,(V$3-VLOOKUP($C67,'Regional Crises'!$B$1:$R$66,16,FALSE))/(V$3-V$4)*5)),1)))),(IF(VLOOKUP($E67,'Country Indicator Data'!$B$4:$N$300,12,FALSE)="x","x",ROUND(IF(VLOOKUP($E67,'Country Indicator Data'!$B$4:$N$300,12,FALSE)&gt;V$3,0,IF(VLOOKUP($E67,'Country Indicator Data'!$B$4:$N$300,12,FALSE)&lt;V$4,5,(V$3-VLOOKUP($E67,'Country Indicator Data'!$B$4:$N$300,12,FALSE))/(V$3-V$4)*5)),1))))</f>
        <v>2.6</v>
      </c>
      <c r="W67" s="163">
        <f t="shared" si="18"/>
        <v>2.9</v>
      </c>
      <c r="X67" s="163">
        <f t="shared" si="19"/>
        <v>3.6</v>
      </c>
      <c r="Y67" s="184">
        <f>IF('Core Indicators'!FC64="x","x",IF('Core Indicators'!FC64&gt;=5,5,IF('Core Indicators'!FC64&gt;=4,4,IF('Core Indicators'!FC64&gt;=3,3,IF('Core Indicators'!FC64&gt;=2,2,IF('Core Indicators'!FC64&gt;=1,1,0))))))</f>
        <v>3</v>
      </c>
      <c r="Z67" s="163">
        <f t="shared" si="20"/>
        <v>3</v>
      </c>
      <c r="AA67" s="184">
        <f>'Crisis Indicator Data'!Y64</f>
        <v>0</v>
      </c>
      <c r="AB67" s="184">
        <f>'Crisis Indicator Data'!Z64</f>
        <v>0</v>
      </c>
      <c r="AC67" s="184">
        <f>'Crisis Indicator Data'!AA64</f>
        <v>0</v>
      </c>
      <c r="AD67" s="184">
        <f>'Crisis Indicator Data'!AB64</f>
        <v>0</v>
      </c>
      <c r="AE67" s="184">
        <f t="shared" si="21"/>
        <v>0</v>
      </c>
      <c r="AF67" s="184">
        <f>'Crisis Indicator Data'!AC64</f>
        <v>0</v>
      </c>
      <c r="AG67" s="184">
        <f>'Crisis Indicator Data'!AD64</f>
        <v>2</v>
      </c>
      <c r="AH67" s="184">
        <f t="shared" si="22"/>
        <v>2</v>
      </c>
      <c r="AI67" s="184">
        <f>'Crisis Indicator Data'!AE64</f>
        <v>2</v>
      </c>
      <c r="AJ67" s="184">
        <f>'Crisis Indicator Data'!AF64</f>
        <v>0</v>
      </c>
      <c r="AK67" s="184">
        <f>'Crisis Indicator Data'!AG64</f>
        <v>3</v>
      </c>
      <c r="AL67" s="184">
        <f t="shared" si="23"/>
        <v>4</v>
      </c>
      <c r="AM67" s="163">
        <f t="shared" si="24"/>
        <v>2</v>
      </c>
      <c r="AN67" s="163">
        <f t="shared" si="25"/>
        <v>2.5</v>
      </c>
    </row>
    <row r="68" spans="1:40" ht="13.5" customHeight="1" x14ac:dyDescent="0.25">
      <c r="A68" s="172" t="str">
        <f>'Crisis Indicator Data'!A65</f>
        <v>2023 Floods in Laos</v>
      </c>
      <c r="B68" s="173" t="str">
        <f>'Crisis Indicator Data'!B65</f>
        <v>Floods</v>
      </c>
      <c r="C68" s="173" t="str">
        <f>'Crisis Indicator Data'!C65</f>
        <v>LAO003</v>
      </c>
      <c r="D68" s="173" t="str">
        <f>'Crisis Indicator Data'!D65</f>
        <v>Laos</v>
      </c>
      <c r="E68" s="174" t="str">
        <f>'Crisis Indicator Data'!E65</f>
        <v>LAO</v>
      </c>
      <c r="F68" s="163">
        <f>IF(LEN(E68)&gt;3,(IF(VLOOKUP($C68,'Regional Crises'!$B$1:$R$66,7,FALSE)="x","x",ROUND(IF(VLOOKUP($C68,'Regional Crises'!$B$1:$R$66,7,FALSE)&gt;$F$3,5,IF(VLOOKUP($C68,'Regional Crises'!$B$1:$R$66,7,FALSE)&lt;F$4,0,($F$3-VLOOKUP($C68,'Regional Crises'!$B$1:$R$66,7,FALSE))/($F$3-$F$4)*5)),1))),IF(VLOOKUP($E68,'Country Indicator Data'!$B$4:$N$300,3,FALSE)="x","x",ROUND(IF(VLOOKUP($E68,'Country Indicator Data'!$B$4:$N$300,3,FALSE)&gt;$F$3,5,IF(VLOOKUP($E68,'Country Indicator Data'!$B$4:$N$300,3,FALSE)&lt;$F$4,0,($F$3-VLOOKUP($E68,'Country Indicator Data'!$B$4:$N$300,3,FALSE))/($F$3-$F$4)*5)),1)))</f>
        <v>4.3</v>
      </c>
      <c r="G68" s="163">
        <f>IF(LEN(E68)&gt;3,(IF(VLOOKUP($C68,'Regional Crises'!$B$1:$R$66,9,FALSE)="x","x",ROUND(IF(VLOOKUP($C68,'Regional Crises'!$B$1:$R$66,9,FALSE)&gt;G$3,5,IF(VLOOKUP($C68,'Regional Crises'!$B$1:$R$66,9,FALSE)&lt;G$4,0,(G$3-VLOOKUP($C68,'Regional Crises'!$B$1:$R$66,9,FALSE))/(G$3-G$4)*5)),1))),IF(VLOOKUP($E68,'Country Indicator Data'!$B$4:$N$300,5,FALSE)="x","x",ROUND(IF(VLOOKUP($E68,'Country Indicator Data'!$B$4:$N$300,5,FALSE)&gt;G$3,5,IF(VLOOKUP($E68,'Country Indicator Data'!$B$4:$N$300,5,FALSE)&lt;G$4,0,(G$3-VLOOKUP($E68,'Country Indicator Data'!$B$4:$N$300,5,FALSE))/(G$3-G$4)*5)),1)))</f>
        <v>3.5</v>
      </c>
      <c r="H68" s="163">
        <f t="shared" si="13"/>
        <v>3.9</v>
      </c>
      <c r="I68" s="163">
        <f>IF(LEN(E68)&gt;3,(IF(VLOOKUP($C68,'Regional Crises'!$B$1:$R$66,6,FALSE)="x","x",ROUND(IF(VLOOKUP($C68,'Regional Crises'!$B$1:$R$66,6,FALSE)&gt;I$3,5,IF(VLOOKUP($C68,'Regional Crises'!$B$1:$R$66,6,FALSE)&lt;I$4,0,5-(I$3-VLOOKUP($C68,'Regional Crises'!$B$1:$R$66,6,FALSE))/(I$3-I$4)*5)),1))),IF(VLOOKUP($E68,'Country Indicator Data'!$B$4:$N$300,2,FALSE)="x","x",ROUND(IF(VLOOKUP($E68,'Country Indicator Data'!$B$4:$N$300,2,FALSE)&gt;I$3,5,IF(VLOOKUP($E68,'Country Indicator Data'!$B$4:$N$300,2,FALSE)&lt;I$4,0,5-(I$3-VLOOKUP($E68,'Country Indicator Data'!$B$4:$N$300,2,FALSE))/(I$3-I$4)*5)),1)))</f>
        <v>3.2</v>
      </c>
      <c r="J68" s="163">
        <f>IF(LEN(E68)&gt;3,(IF(VLOOKUP($C68,'Regional Crises'!$B$1:$R$66,8,FALSE)="x","x",ROUND(IF(VLOOKUP($C68,'Regional Crises'!$B$1:$R$66,8,FALSE)&gt;J$3,5,IF(VLOOKUP($C68,'Regional Crises'!$B$1:$R$66,8,FALSE)&lt;J$4,0,5-(J$3-VLOOKUP($C68,'Regional Crises'!$B$1:$R$66,8,FALSE))/(J$3-J$4)*5)),1))),IF(VLOOKUP($E68,'Country Indicator Data'!$B$4:$N$300,4,FALSE)="x","x",ROUND(IF(VLOOKUP($E68,'Country Indicator Data'!$B$4:$N$300,4,FALSE)&gt;J$3,5,IF(VLOOKUP($E68,'Country Indicator Data'!$B$4:$N$300,4,FALSE)&lt;J$4,0,5-(J$3-VLOOKUP($E68,'Country Indicator Data'!$B$4:$N$300,4,FALSE))/(J$3-J$4)*5)),1)))</f>
        <v>4</v>
      </c>
      <c r="K68" s="163">
        <f t="shared" si="14"/>
        <v>3.6</v>
      </c>
      <c r="L68" s="163">
        <f>IF(LEN(E68)&gt;3,(IF(VLOOKUP($C68,'Regional Crises'!$B$1:$R$66,10,FALSE)="x","x",ROUND(IF(VLOOKUP($C68,'Regional Crises'!$B$1:$R$66,10,FALSE)&gt;L$3,5,IF(VLOOKUP($C68,'Regional Crises'!$B$1:$R$66,10,FALSE)&lt;L$4,0,5-(L$3-VLOOKUP($C68,'Regional Crises'!$B$1:$R$66,10,FALSE))/(L$3-L$4)*5)),1))),IF(VLOOKUP($E68,'Country Indicator Data'!$B$4:$N$300,6,FALSE)="x","x",ROUND(IF(VLOOKUP($E68,'Country Indicator Data'!$B$4:$N$300,6,FALSE)&gt;L$3,5,IF(VLOOKUP($E68,'Country Indicator Data'!$B$4:$N$300,6,FALSE)&lt;L$4,0,5-(L$3-VLOOKUP($E68,'Country Indicator Data'!$B$4:$N$300,6,FALSE))/(L$3-L$4)*5)),1)))</f>
        <v>3.1</v>
      </c>
      <c r="M68" s="163">
        <f>IF(LEN(E68)&gt;3,(IF(VLOOKUP($C68,'Regional Crises'!$B$1:$R$66,11,FALSE)="x","x",ROUND(IF(VLOOKUP($C68,'Regional Crises'!$B$1:$R$66,11,FALSE)&gt;M$3,5,IF(VLOOKUP($C68,'Regional Crises'!$B$1:$R$66,11,FALSE)&lt;M$4,0,5-(M$3-VLOOKUP($C68,'Regional Crises'!$B$1:$R$66,11,FALSE))/(M$3-M$4)*5)),1))),IF(VLOOKUP($E68,'Country Indicator Data'!$B$4:$N$300,7,FALSE)="x","x",ROUND(IF(VLOOKUP($E68,'Country Indicator Data'!$B$4:$N$300,7,FALSE)&gt;M$3,5,IF(VLOOKUP($E68,'Country Indicator Data'!$B$4:$N$300,7,FALSE)&lt;M$4,0,5-(M$3-VLOOKUP($E68,'Country Indicator Data'!$B$4:$N$300,7,FALSE))/(M$3-M$4)*5)),1)))</f>
        <v>1.7</v>
      </c>
      <c r="N68" s="163">
        <f t="shared" si="15"/>
        <v>2.4</v>
      </c>
      <c r="O68" s="163">
        <f t="shared" si="16"/>
        <v>3.3000000000000003</v>
      </c>
      <c r="P68" s="163">
        <f>IF(LEN(E68)&gt;3,VLOOKUP(C68,'Regional Crises'!$B$1:$R$69,12,FALSE),VLOOKUP(E68,'Country Indicator Data'!$B$4:$I$300,8,FALSE))</f>
        <v>2</v>
      </c>
      <c r="Q68" s="163">
        <f>IF(LEN(E68)&gt;3,((IF(VLOOKUP($C68,'Regional Crises'!$B$1:$R$66,13,FALSE)="x","x",ROUND(IF(VLOOKUP($C68,'Regional Crises'!$B$1:$R$66,13,FALSE)&gt;Q$3,5,IF(VLOOKUP($C68,'Regional Crises'!$B$1:$R$66,13,FALSE)&lt;Q$4,0,5-(LOG(Q$3)-LOG(VLOOKUP($C68,'Regional Crises'!$B$1:$R$66,13,FALSE)))/(LOG(Q$3)-LOG(Q$4))*5)),1)))),(IF(VLOOKUP($E68,'Country Indicator Data'!$B$4:$N$300,9,FALSE)="x","x",ROUND(IF(VLOOKUP($E68,'Country Indicator Data'!$B$4:$N$300,9,FALSE)&gt;Q$3,5,IF(VLOOKUP($E68,'Country Indicator Data'!$B$4:$N$300,9,FALSE)&lt;Q$4,0,5-(LOG(Q$3)-LOG(VLOOKUP($E68,'Country Indicator Data'!$B$4:$N$300,9,FALSE)))/(LOG(Q$3)-LOG(Q$4))*5)),1))))</f>
        <v>1.1000000000000001</v>
      </c>
      <c r="R68" s="163">
        <f t="shared" si="17"/>
        <v>1.55</v>
      </c>
      <c r="S68" s="163">
        <f>IF(LEN(E68)&gt;3,((IF(VLOOKUP($C68,'Regional Crises'!$B$1:$R$66,17,FALSE)="x","x",ROUND(IF(VLOOKUP($C68,'Regional Crises'!$B$1:$R$66,17,FALSE)&gt;S$3,0,IF(VLOOKUP($C68,'Regional Crises'!$B$1:$R$66,17,FALSE)&lt;S$4,5,(S$3-VLOOKUP($C68,'Regional Crises'!$B$1:$R$66,17,FALSE))/(S$3-S$4)*5)),1)))),(IF(VLOOKUP($E68,'Country Indicator Data'!$B$4:$N$300,13,FALSE)="x","x",ROUND(IF(VLOOKUP($E68,'Country Indicator Data'!$B$4:$N$300,13,FALSE)&gt;S$3,0,IF(VLOOKUP($E68,'Country Indicator Data'!$B$4:$N$300,13,FALSE)&lt;S$4,5,(S$3-VLOOKUP($E68,'Country Indicator Data'!$B$4:$N$300,13,FALSE))/(S$3-S$4)*5)),1))))</f>
        <v>3.6</v>
      </c>
      <c r="T68" s="163">
        <f>IF(LEN(E68)&gt;3,((IF(VLOOKUP($C68,'Regional Crises'!$B$1:$R$66,14,FALSE)="x","x",ROUND(IF(VLOOKUP($C68,'Regional Crises'!$B$1:$R$66,14,FALSE)&gt;T$3,0,IF(VLOOKUP($C68,'Regional Crises'!$B$1:$R$66,14,FALSE)&lt;T$4,5,(T$3-VLOOKUP($C68,'Regional Crises'!$B$1:$R$66,14,FALSE))/(T$3-T$4)*5)),1)))),(IF(VLOOKUP($E68,'Country Indicator Data'!$B$4:$N$300,10,FALSE)="x","x",ROUND(IF(VLOOKUP($E68,'Country Indicator Data'!$B$4:$N$300,10,FALSE)&gt;T$3,0,IF(VLOOKUP($E68,'Country Indicator Data'!$B$4:$N$300,10,FALSE)&lt;T$4,5,(T$3-VLOOKUP($E68,'Country Indicator Data'!$B$4:$N$300,10,FALSE))/(T$3-T$4)*5)),1))))</f>
        <v>3.4</v>
      </c>
      <c r="U68" s="163">
        <f>IF(LEN(E68)&gt;3,((IF(VLOOKUP($C68,'Regional Crises'!$B$1:$R$66,15,FALSE)="x","x",ROUND(IF(VLOOKUP($C68,'Regional Crises'!$B$1:$R$66,15,FALSE)&gt;U$3,0,IF(VLOOKUP($C68,'Regional Crises'!$B$1:$R$66,15,FALSE)&lt;U$4,5,(U$3-VLOOKUP($C68,'Regional Crises'!$B$1:$R$66,15,FALSE))/(U$3-U$4)*5)),1)))),(IF(VLOOKUP($E68,'Country Indicator Data'!$B$4:$N$300,11,FALSE)="x","x",ROUND(IF(VLOOKUP($E68,'Country Indicator Data'!$B$4:$N$300,11,FALSE)&gt;U$3,0,IF(VLOOKUP($E68,'Country Indicator Data'!$B$4:$N$300,11,FALSE)&lt;U$4,5,(U$3-VLOOKUP($E68,'Country Indicator Data'!$B$4:$N$300,11,FALSE))/(U$3-U$4)*5)),1))))</f>
        <v>3.9</v>
      </c>
      <c r="V68" s="163">
        <f>IF(LEN(E68)&gt;3,((IF(VLOOKUP($C68,'Regional Crises'!$B$1:$R$66,16,FALSE)="x","x",ROUND(IF(VLOOKUP($C68,'Regional Crises'!$B$1:$R$66,16,FALSE)&gt;V$3,0,IF(VLOOKUP($C68,'Regional Crises'!$B$1:$R$66,16,FALSE)&lt;V$4,5,(V$3-VLOOKUP($C68,'Regional Crises'!$B$1:$R$66,16,FALSE))/(V$3-V$4)*5)),1)))),(IF(VLOOKUP($E68,'Country Indicator Data'!$B$4:$N$300,12,FALSE)="x","x",ROUND(IF(VLOOKUP($E68,'Country Indicator Data'!$B$4:$N$300,12,FALSE)&gt;V$3,0,IF(VLOOKUP($E68,'Country Indicator Data'!$B$4:$N$300,12,FALSE)&lt;V$4,5,(V$3-VLOOKUP($E68,'Country Indicator Data'!$B$4:$N$300,12,FALSE))/(V$3-V$4)*5)),1))))</f>
        <v>4.3</v>
      </c>
      <c r="W68" s="163">
        <f t="shared" si="18"/>
        <v>3.8</v>
      </c>
      <c r="X68" s="163">
        <f t="shared" si="19"/>
        <v>2.9</v>
      </c>
      <c r="Y68" s="184">
        <f>IF('Core Indicators'!FC65="x","x",IF('Core Indicators'!FC65&gt;=5,5,IF('Core Indicators'!FC65&gt;=4,4,IF('Core Indicators'!FC65&gt;=3,3,IF('Core Indicators'!FC65&gt;=2,2,IF('Core Indicators'!FC65&gt;=1,1,0))))))</f>
        <v>2</v>
      </c>
      <c r="Z68" s="163">
        <f t="shared" si="20"/>
        <v>2</v>
      </c>
      <c r="AA68" s="184">
        <f>'Crisis Indicator Data'!Y65</f>
        <v>1</v>
      </c>
      <c r="AB68" s="184">
        <f>'Crisis Indicator Data'!Z65</f>
        <v>0</v>
      </c>
      <c r="AC68" s="184">
        <f>'Crisis Indicator Data'!AA65</f>
        <v>0</v>
      </c>
      <c r="AD68" s="184">
        <f>'Crisis Indicator Data'!AB65</f>
        <v>0</v>
      </c>
      <c r="AE68" s="184">
        <f t="shared" si="21"/>
        <v>1</v>
      </c>
      <c r="AF68" s="184">
        <f>'Crisis Indicator Data'!AC65</f>
        <v>0</v>
      </c>
      <c r="AG68" s="184">
        <f>'Crisis Indicator Data'!AD65</f>
        <v>0</v>
      </c>
      <c r="AH68" s="184">
        <f t="shared" si="22"/>
        <v>0</v>
      </c>
      <c r="AI68" s="184">
        <f>'Crisis Indicator Data'!AE65</f>
        <v>0</v>
      </c>
      <c r="AJ68" s="184">
        <f>'Crisis Indicator Data'!AF65</f>
        <v>3</v>
      </c>
      <c r="AK68" s="184">
        <f>'Crisis Indicator Data'!AG65</f>
        <v>0</v>
      </c>
      <c r="AL68" s="184">
        <f t="shared" si="23"/>
        <v>3</v>
      </c>
      <c r="AM68" s="163">
        <f t="shared" si="24"/>
        <v>1</v>
      </c>
      <c r="AN68" s="163">
        <f t="shared" si="25"/>
        <v>1.5</v>
      </c>
    </row>
    <row r="69" spans="1:40" ht="13.5" customHeight="1" x14ac:dyDescent="0.25">
      <c r="A69" s="172" t="str">
        <f>'Crisis Indicator Data'!A66</f>
        <v>Syrian refugees in Lebanon</v>
      </c>
      <c r="B69" s="173" t="str">
        <f>'Crisis Indicator Data'!B66</f>
        <v>Displacement</v>
      </c>
      <c r="C69" s="173" t="str">
        <f>'Crisis Indicator Data'!C66</f>
        <v>LBN002</v>
      </c>
      <c r="D69" s="173" t="str">
        <f>'Crisis Indicator Data'!D66</f>
        <v>Lebanon</v>
      </c>
      <c r="E69" s="174" t="str">
        <f>'Crisis Indicator Data'!E66</f>
        <v>LBN</v>
      </c>
      <c r="F69" s="163">
        <f>IF(LEN(E69)&gt;3,(IF(VLOOKUP($C69,'Regional Crises'!$B$1:$R$66,7,FALSE)="x","x",ROUND(IF(VLOOKUP($C69,'Regional Crises'!$B$1:$R$66,7,FALSE)&gt;$F$3,5,IF(VLOOKUP($C69,'Regional Crises'!$B$1:$R$66,7,FALSE)&lt;F$4,0,($F$3-VLOOKUP($C69,'Regional Crises'!$B$1:$R$66,7,FALSE))/($F$3-$F$4)*5)),1))),IF(VLOOKUP($E69,'Country Indicator Data'!$B$4:$N$300,3,FALSE)="x","x",ROUND(IF(VLOOKUP($E69,'Country Indicator Data'!$B$4:$N$300,3,FALSE)&gt;$F$3,5,IF(VLOOKUP($E69,'Country Indicator Data'!$B$4:$N$300,3,FALSE)&lt;$F$4,0,($F$3-VLOOKUP($E69,'Country Indicator Data'!$B$4:$N$300,3,FALSE))/($F$3-$F$4)*5)),1)))</f>
        <v>2.9</v>
      </c>
      <c r="G69" s="163">
        <f>IF(LEN(E69)&gt;3,(IF(VLOOKUP($C69,'Regional Crises'!$B$1:$R$66,9,FALSE)="x","x",ROUND(IF(VLOOKUP($C69,'Regional Crises'!$B$1:$R$66,9,FALSE)&gt;G$3,5,IF(VLOOKUP($C69,'Regional Crises'!$B$1:$R$66,9,FALSE)&lt;G$4,0,(G$3-VLOOKUP($C69,'Regional Crises'!$B$1:$R$66,9,FALSE))/(G$3-G$4)*5)),1))),IF(VLOOKUP($E69,'Country Indicator Data'!$B$4:$N$300,5,FALSE)="x","x",ROUND(IF(VLOOKUP($E69,'Country Indicator Data'!$B$4:$N$300,5,FALSE)&gt;G$3,5,IF(VLOOKUP($E69,'Country Indicator Data'!$B$4:$N$300,5,FALSE)&lt;G$4,0,(G$3-VLOOKUP($E69,'Country Indicator Data'!$B$4:$N$300,5,FALSE))/(G$3-G$4)*5)),1)))</f>
        <v>2.4</v>
      </c>
      <c r="H69" s="163">
        <f t="shared" si="13"/>
        <v>2.65</v>
      </c>
      <c r="I69" s="163">
        <f>IF(LEN(E69)&gt;3,(IF(VLOOKUP($C69,'Regional Crises'!$B$1:$R$66,6,FALSE)="x","x",ROUND(IF(VLOOKUP($C69,'Regional Crises'!$B$1:$R$66,6,FALSE)&gt;I$3,5,IF(VLOOKUP($C69,'Regional Crises'!$B$1:$R$66,6,FALSE)&lt;I$4,0,5-(I$3-VLOOKUP($C69,'Regional Crises'!$B$1:$R$66,6,FALSE))/(I$3-I$4)*5)),1))),IF(VLOOKUP($E69,'Country Indicator Data'!$B$4:$N$300,2,FALSE)="x","x",ROUND(IF(VLOOKUP($E69,'Country Indicator Data'!$B$4:$N$300,2,FALSE)&gt;I$3,5,IF(VLOOKUP($E69,'Country Indicator Data'!$B$4:$N$300,2,FALSE)&lt;I$4,0,5-(I$3-VLOOKUP($E69,'Country Indicator Data'!$B$4:$N$300,2,FALSE))/(I$3-I$4)*5)),1)))</f>
        <v>4.0999999999999996</v>
      </c>
      <c r="J69" s="163">
        <f>IF(LEN(E69)&gt;3,(IF(VLOOKUP($C69,'Regional Crises'!$B$1:$R$66,8,FALSE)="x","x",ROUND(IF(VLOOKUP($C69,'Regional Crises'!$B$1:$R$66,8,FALSE)&gt;J$3,5,IF(VLOOKUP($C69,'Regional Crises'!$B$1:$R$66,8,FALSE)&lt;J$4,0,5-(J$3-VLOOKUP($C69,'Regional Crises'!$B$1:$R$66,8,FALSE))/(J$3-J$4)*5)),1))),IF(VLOOKUP($E69,'Country Indicator Data'!$B$4:$N$300,4,FALSE)="x","x",ROUND(IF(VLOOKUP($E69,'Country Indicator Data'!$B$4:$N$300,4,FALSE)&gt;J$3,5,IF(VLOOKUP($E69,'Country Indicator Data'!$B$4:$N$300,4,FALSE)&lt;J$4,0,5-(J$3-VLOOKUP($E69,'Country Indicator Data'!$B$4:$N$300,4,FALSE))/(J$3-J$4)*5)),1)))</f>
        <v>1</v>
      </c>
      <c r="K69" s="163">
        <f t="shared" si="14"/>
        <v>2.5499999999999998</v>
      </c>
      <c r="L69" s="163">
        <f>IF(LEN(E69)&gt;3,(IF(VLOOKUP($C69,'Regional Crises'!$B$1:$R$66,10,FALSE)="x","x",ROUND(IF(VLOOKUP($C69,'Regional Crises'!$B$1:$R$66,10,FALSE)&gt;L$3,5,IF(VLOOKUP($C69,'Regional Crises'!$B$1:$R$66,10,FALSE)&lt;L$4,0,5-(L$3-VLOOKUP($C69,'Regional Crises'!$B$1:$R$66,10,FALSE))/(L$3-L$4)*5)),1))),IF(VLOOKUP($E69,'Country Indicator Data'!$B$4:$N$300,6,FALSE)="x","x",ROUND(IF(VLOOKUP($E69,'Country Indicator Data'!$B$4:$N$300,6,FALSE)&gt;L$3,5,IF(VLOOKUP($E69,'Country Indicator Data'!$B$4:$N$300,6,FALSE)&lt;L$4,0,5-(L$3-VLOOKUP($E69,'Country Indicator Data'!$B$4:$N$300,6,FALSE))/(L$3-L$4)*5)),1)))</f>
        <v>2.4</v>
      </c>
      <c r="M69" s="163">
        <f>IF(LEN(E69)&gt;3,(IF(VLOOKUP($C69,'Regional Crises'!$B$1:$R$66,11,FALSE)="x","x",ROUND(IF(VLOOKUP($C69,'Regional Crises'!$B$1:$R$66,11,FALSE)&gt;M$3,5,IF(VLOOKUP($C69,'Regional Crises'!$B$1:$R$66,11,FALSE)&lt;M$4,0,5-(M$3-VLOOKUP($C69,'Regional Crises'!$B$1:$R$66,11,FALSE))/(M$3-M$4)*5)),1))),IF(VLOOKUP($E69,'Country Indicator Data'!$B$4:$N$300,7,FALSE)="x","x",ROUND(IF(VLOOKUP($E69,'Country Indicator Data'!$B$4:$N$300,7,FALSE)&gt;M$3,5,IF(VLOOKUP($E69,'Country Indicator Data'!$B$4:$N$300,7,FALSE)&lt;M$4,0,5-(M$3-VLOOKUP($E69,'Country Indicator Data'!$B$4:$N$300,7,FALSE))/(M$3-M$4)*5)),1)))</f>
        <v>0.9</v>
      </c>
      <c r="N69" s="163">
        <f t="shared" si="15"/>
        <v>1.65</v>
      </c>
      <c r="O69" s="163">
        <f t="shared" si="16"/>
        <v>2.2833333333333332</v>
      </c>
      <c r="P69" s="163">
        <f>IF(LEN(E69)&gt;3,VLOOKUP(C69,'Regional Crises'!$B$1:$R$69,12,FALSE),VLOOKUP(E69,'Country Indicator Data'!$B$4:$I$300,8,FALSE))</f>
        <v>3</v>
      </c>
      <c r="Q69" s="163">
        <f>IF(LEN(E69)&gt;3,((IF(VLOOKUP($C69,'Regional Crises'!$B$1:$R$66,13,FALSE)="x","x",ROUND(IF(VLOOKUP($C69,'Regional Crises'!$B$1:$R$66,13,FALSE)&gt;Q$3,5,IF(VLOOKUP($C69,'Regional Crises'!$B$1:$R$66,13,FALSE)&lt;Q$4,0,5-(LOG(Q$3)-LOG(VLOOKUP($C69,'Regional Crises'!$B$1:$R$66,13,FALSE)))/(LOG(Q$3)-LOG(Q$4))*5)),1)))),(IF(VLOOKUP($E69,'Country Indicator Data'!$B$4:$N$300,9,FALSE)="x","x",ROUND(IF(VLOOKUP($E69,'Country Indicator Data'!$B$4:$N$300,9,FALSE)&gt;Q$3,5,IF(VLOOKUP($E69,'Country Indicator Data'!$B$4:$N$300,9,FALSE)&lt;Q$4,0,5-(LOG(Q$3)-LOG(VLOOKUP($E69,'Country Indicator Data'!$B$4:$N$300,9,FALSE)))/(LOG(Q$3)-LOG(Q$4))*5)),1))))</f>
        <v>3.2</v>
      </c>
      <c r="R69" s="163">
        <f t="shared" si="17"/>
        <v>3.1</v>
      </c>
      <c r="S69" s="163">
        <f>IF(LEN(E69)&gt;3,((IF(VLOOKUP($C69,'Regional Crises'!$B$1:$R$66,17,FALSE)="x","x",ROUND(IF(VLOOKUP($C69,'Regional Crises'!$B$1:$R$66,17,FALSE)&gt;S$3,0,IF(VLOOKUP($C69,'Regional Crises'!$B$1:$R$66,17,FALSE)&lt;S$4,5,(S$3-VLOOKUP($C69,'Regional Crises'!$B$1:$R$66,17,FALSE))/(S$3-S$4)*5)),1)))),(IF(VLOOKUP($E69,'Country Indicator Data'!$B$4:$N$300,13,FALSE)="x","x",ROUND(IF(VLOOKUP($E69,'Country Indicator Data'!$B$4:$N$300,13,FALSE)&gt;S$3,0,IF(VLOOKUP($E69,'Country Indicator Data'!$B$4:$N$300,13,FALSE)&lt;S$4,5,(S$3-VLOOKUP($E69,'Country Indicator Data'!$B$4:$N$300,13,FALSE))/(S$3-S$4)*5)),1))))</f>
        <v>3.6</v>
      </c>
      <c r="T69" s="163">
        <f>IF(LEN(E69)&gt;3,((IF(VLOOKUP($C69,'Regional Crises'!$B$1:$R$66,14,FALSE)="x","x",ROUND(IF(VLOOKUP($C69,'Regional Crises'!$B$1:$R$66,14,FALSE)&gt;T$3,0,IF(VLOOKUP($C69,'Regional Crises'!$B$1:$R$66,14,FALSE)&lt;T$4,5,(T$3-VLOOKUP($C69,'Regional Crises'!$B$1:$R$66,14,FALSE))/(T$3-T$4)*5)),1)))),(IF(VLOOKUP($E69,'Country Indicator Data'!$B$4:$N$300,10,FALSE)="x","x",ROUND(IF(VLOOKUP($E69,'Country Indicator Data'!$B$4:$N$300,10,FALSE)&gt;T$3,0,IF(VLOOKUP($E69,'Country Indicator Data'!$B$4:$N$300,10,FALSE)&lt;T$4,5,(T$3-VLOOKUP($E69,'Country Indicator Data'!$B$4:$N$300,10,FALSE))/(T$3-T$4)*5)),1))))</f>
        <v>3.4</v>
      </c>
      <c r="U69" s="163">
        <f>IF(LEN(E69)&gt;3,((IF(VLOOKUP($C69,'Regional Crises'!$B$1:$R$66,15,FALSE)="x","x",ROUND(IF(VLOOKUP($C69,'Regional Crises'!$B$1:$R$66,15,FALSE)&gt;U$3,0,IF(VLOOKUP($C69,'Regional Crises'!$B$1:$R$66,15,FALSE)&lt;U$4,5,(U$3-VLOOKUP($C69,'Regional Crises'!$B$1:$R$66,15,FALSE))/(U$3-U$4)*5)),1)))),(IF(VLOOKUP($E69,'Country Indicator Data'!$B$4:$N$300,11,FALSE)="x","x",ROUND(IF(VLOOKUP($E69,'Country Indicator Data'!$B$4:$N$300,11,FALSE)&gt;U$3,0,IF(VLOOKUP($E69,'Country Indicator Data'!$B$4:$N$300,11,FALSE)&lt;U$4,5,(U$3-VLOOKUP($E69,'Country Indicator Data'!$B$4:$N$300,11,FALSE))/(U$3-U$4)*5)),1))))</f>
        <v>2.6</v>
      </c>
      <c r="V69" s="163">
        <f>IF(LEN(E69)&gt;3,((IF(VLOOKUP($C69,'Regional Crises'!$B$1:$R$66,16,FALSE)="x","x",ROUND(IF(VLOOKUP($C69,'Regional Crises'!$B$1:$R$66,16,FALSE)&gt;V$3,0,IF(VLOOKUP($C69,'Regional Crises'!$B$1:$R$66,16,FALSE)&lt;V$4,5,(V$3-VLOOKUP($C69,'Regional Crises'!$B$1:$R$66,16,FALSE))/(V$3-V$4)*5)),1)))),(IF(VLOOKUP($E69,'Country Indicator Data'!$B$4:$N$300,12,FALSE)="x","x",ROUND(IF(VLOOKUP($E69,'Country Indicator Data'!$B$4:$N$300,12,FALSE)&gt;V$3,0,IF(VLOOKUP($E69,'Country Indicator Data'!$B$4:$N$300,12,FALSE)&lt;V$4,5,(V$3-VLOOKUP($E69,'Country Indicator Data'!$B$4:$N$300,12,FALSE))/(V$3-V$4)*5)),1))))</f>
        <v>2.8</v>
      </c>
      <c r="W69" s="163">
        <f t="shared" si="18"/>
        <v>3.1</v>
      </c>
      <c r="X69" s="163">
        <f t="shared" si="19"/>
        <v>2.8</v>
      </c>
      <c r="Y69" s="184">
        <f>IF('Core Indicators'!FC66="x","x",IF('Core Indicators'!FC66&gt;=5,5,IF('Core Indicators'!FC66&gt;=4,4,IF('Core Indicators'!FC66&gt;=3,3,IF('Core Indicators'!FC66&gt;=2,2,IF('Core Indicators'!FC66&gt;=1,1,0))))))</f>
        <v>2</v>
      </c>
      <c r="Z69" s="163">
        <f t="shared" si="20"/>
        <v>2</v>
      </c>
      <c r="AA69" s="184">
        <f>'Crisis Indicator Data'!Y66</f>
        <v>0</v>
      </c>
      <c r="AB69" s="184">
        <f>'Crisis Indicator Data'!Z66</f>
        <v>1</v>
      </c>
      <c r="AC69" s="184">
        <f>'Crisis Indicator Data'!AA66</f>
        <v>1</v>
      </c>
      <c r="AD69" s="184">
        <f>'Crisis Indicator Data'!AB66</f>
        <v>0</v>
      </c>
      <c r="AE69" s="184">
        <f t="shared" si="21"/>
        <v>2</v>
      </c>
      <c r="AF69" s="184">
        <f>'Crisis Indicator Data'!AC66</f>
        <v>1</v>
      </c>
      <c r="AG69" s="184">
        <f>'Crisis Indicator Data'!AD66</f>
        <v>3</v>
      </c>
      <c r="AH69" s="184">
        <f t="shared" si="22"/>
        <v>4</v>
      </c>
      <c r="AI69" s="184">
        <f>'Crisis Indicator Data'!AE66</f>
        <v>1</v>
      </c>
      <c r="AJ69" s="184">
        <f>'Crisis Indicator Data'!AF66</f>
        <v>3</v>
      </c>
      <c r="AK69" s="184">
        <f>'Crisis Indicator Data'!AG66</f>
        <v>1</v>
      </c>
      <c r="AL69" s="184">
        <f t="shared" si="23"/>
        <v>4</v>
      </c>
      <c r="AM69" s="163">
        <f t="shared" si="24"/>
        <v>3</v>
      </c>
      <c r="AN69" s="163">
        <f t="shared" si="25"/>
        <v>2.5</v>
      </c>
    </row>
    <row r="70" spans="1:40" ht="13.5" customHeight="1" x14ac:dyDescent="0.25">
      <c r="A70" s="172" t="str">
        <f>'Crisis Indicator Data'!A67</f>
        <v>Socioeconomic crisis in Lebanon</v>
      </c>
      <c r="B70" s="173" t="str">
        <f>'Crisis Indicator Data'!B67</f>
        <v>Socio-political,Violence,Tecnological Disaster</v>
      </c>
      <c r="C70" s="173" t="str">
        <f>'Crisis Indicator Data'!C67</f>
        <v>LBN004</v>
      </c>
      <c r="D70" s="173" t="str">
        <f>'Crisis Indicator Data'!D67</f>
        <v>Lebanon</v>
      </c>
      <c r="E70" s="174" t="str">
        <f>'Crisis Indicator Data'!E67</f>
        <v>LBN</v>
      </c>
      <c r="F70" s="163">
        <f>IF(LEN(E70)&gt;3,(IF(VLOOKUP($C70,'Regional Crises'!$B$1:$R$66,7,FALSE)="x","x",ROUND(IF(VLOOKUP($C70,'Regional Crises'!$B$1:$R$66,7,FALSE)&gt;$F$3,5,IF(VLOOKUP($C70,'Regional Crises'!$B$1:$R$66,7,FALSE)&lt;F$4,0,($F$3-VLOOKUP($C70,'Regional Crises'!$B$1:$R$66,7,FALSE))/($F$3-$F$4)*5)),1))),IF(VLOOKUP($E70,'Country Indicator Data'!$B$4:$N$300,3,FALSE)="x","x",ROUND(IF(VLOOKUP($E70,'Country Indicator Data'!$B$4:$N$300,3,FALSE)&gt;$F$3,5,IF(VLOOKUP($E70,'Country Indicator Data'!$B$4:$N$300,3,FALSE)&lt;$F$4,0,($F$3-VLOOKUP($E70,'Country Indicator Data'!$B$4:$N$300,3,FALSE))/($F$3-$F$4)*5)),1)))</f>
        <v>2.9</v>
      </c>
      <c r="G70" s="163">
        <f>IF(LEN(E70)&gt;3,(IF(VLOOKUP($C70,'Regional Crises'!$B$1:$R$66,9,FALSE)="x","x",ROUND(IF(VLOOKUP($C70,'Regional Crises'!$B$1:$R$66,9,FALSE)&gt;G$3,5,IF(VLOOKUP($C70,'Regional Crises'!$B$1:$R$66,9,FALSE)&lt;G$4,0,(G$3-VLOOKUP($C70,'Regional Crises'!$B$1:$R$66,9,FALSE))/(G$3-G$4)*5)),1))),IF(VLOOKUP($E70,'Country Indicator Data'!$B$4:$N$300,5,FALSE)="x","x",ROUND(IF(VLOOKUP($E70,'Country Indicator Data'!$B$4:$N$300,5,FALSE)&gt;G$3,5,IF(VLOOKUP($E70,'Country Indicator Data'!$B$4:$N$300,5,FALSE)&lt;G$4,0,(G$3-VLOOKUP($E70,'Country Indicator Data'!$B$4:$N$300,5,FALSE))/(G$3-G$4)*5)),1)))</f>
        <v>2.4</v>
      </c>
      <c r="H70" s="163">
        <f t="shared" ref="H70:H101" si="26">IF(AND(F70="x",G70="x"),"x",AVERAGE(F70,G70))</f>
        <v>2.65</v>
      </c>
      <c r="I70" s="163">
        <f>IF(LEN(E70)&gt;3,(IF(VLOOKUP($C70,'Regional Crises'!$B$1:$R$66,6,FALSE)="x","x",ROUND(IF(VLOOKUP($C70,'Regional Crises'!$B$1:$R$66,6,FALSE)&gt;I$3,5,IF(VLOOKUP($C70,'Regional Crises'!$B$1:$R$66,6,FALSE)&lt;I$4,0,5-(I$3-VLOOKUP($C70,'Regional Crises'!$B$1:$R$66,6,FALSE))/(I$3-I$4)*5)),1))),IF(VLOOKUP($E70,'Country Indicator Data'!$B$4:$N$300,2,FALSE)="x","x",ROUND(IF(VLOOKUP($E70,'Country Indicator Data'!$B$4:$N$300,2,FALSE)&gt;I$3,5,IF(VLOOKUP($E70,'Country Indicator Data'!$B$4:$N$300,2,FALSE)&lt;I$4,0,5-(I$3-VLOOKUP($E70,'Country Indicator Data'!$B$4:$N$300,2,FALSE))/(I$3-I$4)*5)),1)))</f>
        <v>4.0999999999999996</v>
      </c>
      <c r="J70" s="163">
        <f>IF(LEN(E70)&gt;3,(IF(VLOOKUP($C70,'Regional Crises'!$B$1:$R$66,8,FALSE)="x","x",ROUND(IF(VLOOKUP($C70,'Regional Crises'!$B$1:$R$66,8,FALSE)&gt;J$3,5,IF(VLOOKUP($C70,'Regional Crises'!$B$1:$R$66,8,FALSE)&lt;J$4,0,5-(J$3-VLOOKUP($C70,'Regional Crises'!$B$1:$R$66,8,FALSE))/(J$3-J$4)*5)),1))),IF(VLOOKUP($E70,'Country Indicator Data'!$B$4:$N$300,4,FALSE)="x","x",ROUND(IF(VLOOKUP($E70,'Country Indicator Data'!$B$4:$N$300,4,FALSE)&gt;J$3,5,IF(VLOOKUP($E70,'Country Indicator Data'!$B$4:$N$300,4,FALSE)&lt;J$4,0,5-(J$3-VLOOKUP($E70,'Country Indicator Data'!$B$4:$N$300,4,FALSE))/(J$3-J$4)*5)),1)))</f>
        <v>1</v>
      </c>
      <c r="K70" s="163">
        <f t="shared" ref="K70:K101" si="27">IF(AND(I70="x",J70="x"),"x",AVERAGE(I70,J70))</f>
        <v>2.5499999999999998</v>
      </c>
      <c r="L70" s="163">
        <f>IF(LEN(E70)&gt;3,(IF(VLOOKUP($C70,'Regional Crises'!$B$1:$R$66,10,FALSE)="x","x",ROUND(IF(VLOOKUP($C70,'Regional Crises'!$B$1:$R$66,10,FALSE)&gt;L$3,5,IF(VLOOKUP($C70,'Regional Crises'!$B$1:$R$66,10,FALSE)&lt;L$4,0,5-(L$3-VLOOKUP($C70,'Regional Crises'!$B$1:$R$66,10,FALSE))/(L$3-L$4)*5)),1))),IF(VLOOKUP($E70,'Country Indicator Data'!$B$4:$N$300,6,FALSE)="x","x",ROUND(IF(VLOOKUP($E70,'Country Indicator Data'!$B$4:$N$300,6,FALSE)&gt;L$3,5,IF(VLOOKUP($E70,'Country Indicator Data'!$B$4:$N$300,6,FALSE)&lt;L$4,0,5-(L$3-VLOOKUP($E70,'Country Indicator Data'!$B$4:$N$300,6,FALSE))/(L$3-L$4)*5)),1)))</f>
        <v>2.4</v>
      </c>
      <c r="M70" s="163">
        <f>IF(LEN(E70)&gt;3,(IF(VLOOKUP($C70,'Regional Crises'!$B$1:$R$66,11,FALSE)="x","x",ROUND(IF(VLOOKUP($C70,'Regional Crises'!$B$1:$R$66,11,FALSE)&gt;M$3,5,IF(VLOOKUP($C70,'Regional Crises'!$B$1:$R$66,11,FALSE)&lt;M$4,0,5-(M$3-VLOOKUP($C70,'Regional Crises'!$B$1:$R$66,11,FALSE))/(M$3-M$4)*5)),1))),IF(VLOOKUP($E70,'Country Indicator Data'!$B$4:$N$300,7,FALSE)="x","x",ROUND(IF(VLOOKUP($E70,'Country Indicator Data'!$B$4:$N$300,7,FALSE)&gt;M$3,5,IF(VLOOKUP($E70,'Country Indicator Data'!$B$4:$N$300,7,FALSE)&lt;M$4,0,5-(M$3-VLOOKUP($E70,'Country Indicator Data'!$B$4:$N$300,7,FALSE))/(M$3-M$4)*5)),1)))</f>
        <v>0.9</v>
      </c>
      <c r="N70" s="163">
        <f t="shared" ref="N70:N101" si="28">IF(AND(L70="x",M70="x"),"x",AVERAGE(L70,M70))</f>
        <v>1.65</v>
      </c>
      <c r="O70" s="163">
        <f t="shared" ref="O70:O101" si="29">AVERAGE(H70,K70,N70)</f>
        <v>2.2833333333333332</v>
      </c>
      <c r="P70" s="163">
        <f>IF(LEN(E70)&gt;3,VLOOKUP(C70,'Regional Crises'!$B$1:$R$69,12,FALSE),VLOOKUP(E70,'Country Indicator Data'!$B$4:$I$300,8,FALSE))</f>
        <v>3</v>
      </c>
      <c r="Q70" s="163">
        <f>IF(LEN(E70)&gt;3,((IF(VLOOKUP($C70,'Regional Crises'!$B$1:$R$66,13,FALSE)="x","x",ROUND(IF(VLOOKUP($C70,'Regional Crises'!$B$1:$R$66,13,FALSE)&gt;Q$3,5,IF(VLOOKUP($C70,'Regional Crises'!$B$1:$R$66,13,FALSE)&lt;Q$4,0,5-(LOG(Q$3)-LOG(VLOOKUP($C70,'Regional Crises'!$B$1:$R$66,13,FALSE)))/(LOG(Q$3)-LOG(Q$4))*5)),1)))),(IF(VLOOKUP($E70,'Country Indicator Data'!$B$4:$N$300,9,FALSE)="x","x",ROUND(IF(VLOOKUP($E70,'Country Indicator Data'!$B$4:$N$300,9,FALSE)&gt;Q$3,5,IF(VLOOKUP($E70,'Country Indicator Data'!$B$4:$N$300,9,FALSE)&lt;Q$4,0,5-(LOG(Q$3)-LOG(VLOOKUP($E70,'Country Indicator Data'!$B$4:$N$300,9,FALSE)))/(LOG(Q$3)-LOG(Q$4))*5)),1))))</f>
        <v>3.2</v>
      </c>
      <c r="R70" s="163">
        <f t="shared" ref="R70:R101" si="30">AVERAGE(P70:Q70)</f>
        <v>3.1</v>
      </c>
      <c r="S70" s="163">
        <f>IF(LEN(E70)&gt;3,((IF(VLOOKUP($C70,'Regional Crises'!$B$1:$R$66,17,FALSE)="x","x",ROUND(IF(VLOOKUP($C70,'Regional Crises'!$B$1:$R$66,17,FALSE)&gt;S$3,0,IF(VLOOKUP($C70,'Regional Crises'!$B$1:$R$66,17,FALSE)&lt;S$4,5,(S$3-VLOOKUP($C70,'Regional Crises'!$B$1:$R$66,17,FALSE))/(S$3-S$4)*5)),1)))),(IF(VLOOKUP($E70,'Country Indicator Data'!$B$4:$N$300,13,FALSE)="x","x",ROUND(IF(VLOOKUP($E70,'Country Indicator Data'!$B$4:$N$300,13,FALSE)&gt;S$3,0,IF(VLOOKUP($E70,'Country Indicator Data'!$B$4:$N$300,13,FALSE)&lt;S$4,5,(S$3-VLOOKUP($E70,'Country Indicator Data'!$B$4:$N$300,13,FALSE))/(S$3-S$4)*5)),1))))</f>
        <v>3.6</v>
      </c>
      <c r="T70" s="163">
        <f>IF(LEN(E70)&gt;3,((IF(VLOOKUP($C70,'Regional Crises'!$B$1:$R$66,14,FALSE)="x","x",ROUND(IF(VLOOKUP($C70,'Regional Crises'!$B$1:$R$66,14,FALSE)&gt;T$3,0,IF(VLOOKUP($C70,'Regional Crises'!$B$1:$R$66,14,FALSE)&lt;T$4,5,(T$3-VLOOKUP($C70,'Regional Crises'!$B$1:$R$66,14,FALSE))/(T$3-T$4)*5)),1)))),(IF(VLOOKUP($E70,'Country Indicator Data'!$B$4:$N$300,10,FALSE)="x","x",ROUND(IF(VLOOKUP($E70,'Country Indicator Data'!$B$4:$N$300,10,FALSE)&gt;T$3,0,IF(VLOOKUP($E70,'Country Indicator Data'!$B$4:$N$300,10,FALSE)&lt;T$4,5,(T$3-VLOOKUP($E70,'Country Indicator Data'!$B$4:$N$300,10,FALSE))/(T$3-T$4)*5)),1))))</f>
        <v>3.4</v>
      </c>
      <c r="U70" s="163">
        <f>IF(LEN(E70)&gt;3,((IF(VLOOKUP($C70,'Regional Crises'!$B$1:$R$66,15,FALSE)="x","x",ROUND(IF(VLOOKUP($C70,'Regional Crises'!$B$1:$R$66,15,FALSE)&gt;U$3,0,IF(VLOOKUP($C70,'Regional Crises'!$B$1:$R$66,15,FALSE)&lt;U$4,5,(U$3-VLOOKUP($C70,'Regional Crises'!$B$1:$R$66,15,FALSE))/(U$3-U$4)*5)),1)))),(IF(VLOOKUP($E70,'Country Indicator Data'!$B$4:$N$300,11,FALSE)="x","x",ROUND(IF(VLOOKUP($E70,'Country Indicator Data'!$B$4:$N$300,11,FALSE)&gt;U$3,0,IF(VLOOKUP($E70,'Country Indicator Data'!$B$4:$N$300,11,FALSE)&lt;U$4,5,(U$3-VLOOKUP($E70,'Country Indicator Data'!$B$4:$N$300,11,FALSE))/(U$3-U$4)*5)),1))))</f>
        <v>2.6</v>
      </c>
      <c r="V70" s="163">
        <f>IF(LEN(E70)&gt;3,((IF(VLOOKUP($C70,'Regional Crises'!$B$1:$R$66,16,FALSE)="x","x",ROUND(IF(VLOOKUP($C70,'Regional Crises'!$B$1:$R$66,16,FALSE)&gt;V$3,0,IF(VLOOKUP($C70,'Regional Crises'!$B$1:$R$66,16,FALSE)&lt;V$4,5,(V$3-VLOOKUP($C70,'Regional Crises'!$B$1:$R$66,16,FALSE))/(V$3-V$4)*5)),1)))),(IF(VLOOKUP($E70,'Country Indicator Data'!$B$4:$N$300,12,FALSE)="x","x",ROUND(IF(VLOOKUP($E70,'Country Indicator Data'!$B$4:$N$300,12,FALSE)&gt;V$3,0,IF(VLOOKUP($E70,'Country Indicator Data'!$B$4:$N$300,12,FALSE)&lt;V$4,5,(V$3-VLOOKUP($E70,'Country Indicator Data'!$B$4:$N$300,12,FALSE))/(V$3-V$4)*5)),1))))</f>
        <v>2.8</v>
      </c>
      <c r="W70" s="163">
        <f t="shared" ref="W70:W101" si="31">IF(AND(S70="x",V70="x"),"x",ROUND(AVERAGE(S70,V70,T70,U70),1))</f>
        <v>3.1</v>
      </c>
      <c r="X70" s="163">
        <f t="shared" ref="X70:X101" si="32">ROUND(AVERAGE(O70,W70,R70),1)</f>
        <v>2.8</v>
      </c>
      <c r="Y70" s="184">
        <f>IF('Core Indicators'!FC67="x","x",IF('Core Indicators'!FC67&gt;=5,5,IF('Core Indicators'!FC67&gt;=4,4,IF('Core Indicators'!FC67&gt;=3,3,IF('Core Indicators'!FC67&gt;=2,2,IF('Core Indicators'!FC67&gt;=1,1,0))))))</f>
        <v>3</v>
      </c>
      <c r="Z70" s="163">
        <f t="shared" ref="Z70:Z101" si="33">Y70</f>
        <v>3</v>
      </c>
      <c r="AA70" s="184">
        <f>'Crisis Indicator Data'!Y67</f>
        <v>0</v>
      </c>
      <c r="AB70" s="184">
        <f>'Crisis Indicator Data'!Z67</f>
        <v>1</v>
      </c>
      <c r="AC70" s="184">
        <f>'Crisis Indicator Data'!AA67</f>
        <v>1</v>
      </c>
      <c r="AD70" s="184">
        <f>'Crisis Indicator Data'!AB67</f>
        <v>0</v>
      </c>
      <c r="AE70" s="184">
        <f t="shared" ref="AE70:AE101" si="34">IF(SUM(AA70:AD70)=0,0,IF(SUM(AA70,AB70,AC70,AD70)&lt;2,1,IF(SUM(AA70:AD70)&lt;6,2,IF(SUM(AA70:AD70)&lt;8,3,IF(SUM(AA70:AD70)&lt;10,4,5)))))</f>
        <v>2</v>
      </c>
      <c r="AF70" s="184">
        <f>'Crisis Indicator Data'!AC67</f>
        <v>1</v>
      </c>
      <c r="AG70" s="184">
        <f>'Crisis Indicator Data'!AD67</f>
        <v>3</v>
      </c>
      <c r="AH70" s="184">
        <f t="shared" ref="AH70:AH101" si="35">IF(SUM(AF70:AG70)=0,0,IF(SUM(AF70,AG70)=1,1,IF(SUM(AF70:AG70)&lt;3,2,IF(SUM(AF70:AG70)&lt;4,3,IF(SUM(AF70:AG70)&lt;5,4,5)))))</f>
        <v>4</v>
      </c>
      <c r="AI70" s="184">
        <f>'Crisis Indicator Data'!AE67</f>
        <v>3</v>
      </c>
      <c r="AJ70" s="184">
        <f>'Crisis Indicator Data'!AF67</f>
        <v>3</v>
      </c>
      <c r="AK70" s="184">
        <f>'Crisis Indicator Data'!AG67</f>
        <v>0</v>
      </c>
      <c r="AL70" s="184">
        <f t="shared" ref="AL70:AL101" si="36">IF(SUM(AI70:AK70)=0,0,IF(SUM(AI70:AK70)=1,1,IF(SUM(AI70:AK70)&lt;3,2,IF(SUM(AI70:AK70)&lt;5,3,IF(SUM(AI70:AK70)&lt;7,4,5)))))</f>
        <v>4</v>
      </c>
      <c r="AM70" s="163">
        <f t="shared" ref="AM70:AM101" si="37">IF(AA70=3,5,ROUND(AVERAGE(AE70,AH70,AL70),0))</f>
        <v>3</v>
      </c>
      <c r="AN70" s="163">
        <f t="shared" ref="AN70:AN101" si="38">IF(AND(Z70="x",AM70="x"),"x",ROUND(AVERAGE(Z70,AM70),1))</f>
        <v>3</v>
      </c>
    </row>
    <row r="71" spans="1:40" ht="13.5" customHeight="1" x14ac:dyDescent="0.25">
      <c r="A71" s="172" t="str">
        <f>'Crisis Indicator Data'!A68</f>
        <v>Complex crisis in Libya</v>
      </c>
      <c r="B71" s="173" t="str">
        <f>'Crisis Indicator Data'!B68</f>
        <v>Conflict,Displacement,Socio-political</v>
      </c>
      <c r="C71" s="173" t="str">
        <f>'Crisis Indicator Data'!C68</f>
        <v>LBY001</v>
      </c>
      <c r="D71" s="173" t="str">
        <f>'Crisis Indicator Data'!D68</f>
        <v>Libya</v>
      </c>
      <c r="E71" s="174" t="str">
        <f>'Crisis Indicator Data'!E68</f>
        <v>LBY</v>
      </c>
      <c r="F71" s="163">
        <f>IF(LEN(E71)&gt;3,(IF(VLOOKUP($C71,'Regional Crises'!$B$1:$R$66,7,FALSE)="x","x",ROUND(IF(VLOOKUP($C71,'Regional Crises'!$B$1:$R$66,7,FALSE)&gt;$F$3,5,IF(VLOOKUP($C71,'Regional Crises'!$B$1:$R$66,7,FALSE)&lt;F$4,0,($F$3-VLOOKUP($C71,'Regional Crises'!$B$1:$R$66,7,FALSE))/($F$3-$F$4)*5)),1))),IF(VLOOKUP($E71,'Country Indicator Data'!$B$4:$N$300,3,FALSE)="x","x",ROUND(IF(VLOOKUP($E71,'Country Indicator Data'!$B$4:$N$300,3,FALSE)&gt;$F$3,5,IF(VLOOKUP($E71,'Country Indicator Data'!$B$4:$N$300,3,FALSE)&lt;$F$4,0,($F$3-VLOOKUP($E71,'Country Indicator Data'!$B$4:$N$300,3,FALSE))/($F$3-$F$4)*5)),1)))</f>
        <v>4.5999999999999996</v>
      </c>
      <c r="G71" s="163">
        <f>IF(LEN(E71)&gt;3,(IF(VLOOKUP($C71,'Regional Crises'!$B$1:$R$66,9,FALSE)="x","x",ROUND(IF(VLOOKUP($C71,'Regional Crises'!$B$1:$R$66,9,FALSE)&gt;G$3,5,IF(VLOOKUP($C71,'Regional Crises'!$B$1:$R$66,9,FALSE)&lt;G$4,0,(G$3-VLOOKUP($C71,'Regional Crises'!$B$1:$R$66,9,FALSE))/(G$3-G$4)*5)),1))),IF(VLOOKUP($E71,'Country Indicator Data'!$B$4:$N$300,5,FALSE)="x","x",ROUND(IF(VLOOKUP($E71,'Country Indicator Data'!$B$4:$N$300,5,FALSE)&gt;G$3,5,IF(VLOOKUP($E71,'Country Indicator Data'!$B$4:$N$300,5,FALSE)&lt;G$4,0,(G$3-VLOOKUP($E71,'Country Indicator Data'!$B$4:$N$300,5,FALSE))/(G$3-G$4)*5)),1)))</f>
        <v>3.8</v>
      </c>
      <c r="H71" s="163">
        <f t="shared" si="26"/>
        <v>4.1999999999999993</v>
      </c>
      <c r="I71" s="163">
        <f>IF(LEN(E71)&gt;3,(IF(VLOOKUP($C71,'Regional Crises'!$B$1:$R$66,6,FALSE)="x","x",ROUND(IF(VLOOKUP($C71,'Regional Crises'!$B$1:$R$66,6,FALSE)&gt;I$3,5,IF(VLOOKUP($C71,'Regional Crises'!$B$1:$R$66,6,FALSE)&lt;I$4,0,5-(I$3-VLOOKUP($C71,'Regional Crises'!$B$1:$R$66,6,FALSE))/(I$3-I$4)*5)),1))),IF(VLOOKUP($E71,'Country Indicator Data'!$B$4:$N$300,2,FALSE)="x","x",ROUND(IF(VLOOKUP($E71,'Country Indicator Data'!$B$4:$N$300,2,FALSE)&gt;I$3,5,IF(VLOOKUP($E71,'Country Indicator Data'!$B$4:$N$300,2,FALSE)&lt;I$4,0,5-(I$3-VLOOKUP($E71,'Country Indicator Data'!$B$4:$N$300,2,FALSE))/(I$3-I$4)*5)),1)))</f>
        <v>1.4</v>
      </c>
      <c r="J71" s="163">
        <f>IF(LEN(E71)&gt;3,(IF(VLOOKUP($C71,'Regional Crises'!$B$1:$R$66,8,FALSE)="x","x",ROUND(IF(VLOOKUP($C71,'Regional Crises'!$B$1:$R$66,8,FALSE)&gt;J$3,5,IF(VLOOKUP($C71,'Regional Crises'!$B$1:$R$66,8,FALSE)&lt;J$4,0,5-(J$3-VLOOKUP($C71,'Regional Crises'!$B$1:$R$66,8,FALSE))/(J$3-J$4)*5)),1))),IF(VLOOKUP($E71,'Country Indicator Data'!$B$4:$N$300,4,FALSE)="x","x",ROUND(IF(VLOOKUP($E71,'Country Indicator Data'!$B$4:$N$300,4,FALSE)&gt;J$3,5,IF(VLOOKUP($E71,'Country Indicator Data'!$B$4:$N$300,4,FALSE)&lt;J$4,0,5-(J$3-VLOOKUP($E71,'Country Indicator Data'!$B$4:$N$300,4,FALSE))/(J$3-J$4)*5)),1)))</f>
        <v>0</v>
      </c>
      <c r="K71" s="163">
        <f t="shared" si="27"/>
        <v>0.7</v>
      </c>
      <c r="L71" s="163">
        <f>IF(LEN(E71)&gt;3,(IF(VLOOKUP($C71,'Regional Crises'!$B$1:$R$66,10,FALSE)="x","x",ROUND(IF(VLOOKUP($C71,'Regional Crises'!$B$1:$R$66,10,FALSE)&gt;L$3,5,IF(VLOOKUP($C71,'Regional Crises'!$B$1:$R$66,10,FALSE)&lt;L$4,0,5-(L$3-VLOOKUP($C71,'Regional Crises'!$B$1:$R$66,10,FALSE))/(L$3-L$4)*5)),1))),IF(VLOOKUP($E71,'Country Indicator Data'!$B$4:$N$300,6,FALSE)="x","x",ROUND(IF(VLOOKUP($E71,'Country Indicator Data'!$B$4:$N$300,6,FALSE)&gt;L$3,5,IF(VLOOKUP($E71,'Country Indicator Data'!$B$4:$N$300,6,FALSE)&lt;L$4,0,5-(L$3-VLOOKUP($E71,'Country Indicator Data'!$B$4:$N$300,6,FALSE))/(L$3-L$4)*5)),1)))</f>
        <v>1.1000000000000001</v>
      </c>
      <c r="M71" s="163" t="str">
        <f>IF(LEN(E71)&gt;3,(IF(VLOOKUP($C71,'Regional Crises'!$B$1:$R$66,11,FALSE)="x","x",ROUND(IF(VLOOKUP($C71,'Regional Crises'!$B$1:$R$66,11,FALSE)&gt;M$3,5,IF(VLOOKUP($C71,'Regional Crises'!$B$1:$R$66,11,FALSE)&lt;M$4,0,5-(M$3-VLOOKUP($C71,'Regional Crises'!$B$1:$R$66,11,FALSE))/(M$3-M$4)*5)),1))),IF(VLOOKUP($E71,'Country Indicator Data'!$B$4:$N$300,7,FALSE)="x","x",ROUND(IF(VLOOKUP($E71,'Country Indicator Data'!$B$4:$N$300,7,FALSE)&gt;M$3,5,IF(VLOOKUP($E71,'Country Indicator Data'!$B$4:$N$300,7,FALSE)&lt;M$4,0,5-(M$3-VLOOKUP($E71,'Country Indicator Data'!$B$4:$N$300,7,FALSE))/(M$3-M$4)*5)),1)))</f>
        <v>x</v>
      </c>
      <c r="N71" s="163">
        <f t="shared" si="28"/>
        <v>1.1000000000000001</v>
      </c>
      <c r="O71" s="163">
        <f t="shared" si="29"/>
        <v>2</v>
      </c>
      <c r="P71" s="163">
        <f>IF(LEN(E71)&gt;3,VLOOKUP(C71,'Regional Crises'!$B$1:$R$69,12,FALSE),VLOOKUP(E71,'Country Indicator Data'!$B$4:$I$300,8,FALSE))</f>
        <v>3</v>
      </c>
      <c r="Q71" s="163">
        <f>IF(LEN(E71)&gt;3,((IF(VLOOKUP($C71,'Regional Crises'!$B$1:$R$66,13,FALSE)="x","x",ROUND(IF(VLOOKUP($C71,'Regional Crises'!$B$1:$R$66,13,FALSE)&gt;Q$3,5,IF(VLOOKUP($C71,'Regional Crises'!$B$1:$R$66,13,FALSE)&lt;Q$4,0,5-(LOG(Q$3)-LOG(VLOOKUP($C71,'Regional Crises'!$B$1:$R$66,13,FALSE)))/(LOG(Q$3)-LOG(Q$4))*5)),1)))),(IF(VLOOKUP($E71,'Country Indicator Data'!$B$4:$N$300,9,FALSE)="x","x",ROUND(IF(VLOOKUP($E71,'Country Indicator Data'!$B$4:$N$300,9,FALSE)&gt;Q$3,5,IF(VLOOKUP($E71,'Country Indicator Data'!$B$4:$N$300,9,FALSE)&lt;Q$4,0,5-(LOG(Q$3)-LOG(VLOOKUP($E71,'Country Indicator Data'!$B$4:$N$300,9,FALSE)))/(LOG(Q$3)-LOG(Q$4))*5)),1))))</f>
        <v>5</v>
      </c>
      <c r="R71" s="163">
        <f t="shared" si="30"/>
        <v>4</v>
      </c>
      <c r="S71" s="163">
        <f>IF(LEN(E71)&gt;3,((IF(VLOOKUP($C71,'Regional Crises'!$B$1:$R$66,17,FALSE)="x","x",ROUND(IF(VLOOKUP($C71,'Regional Crises'!$B$1:$R$66,17,FALSE)&gt;S$3,0,IF(VLOOKUP($C71,'Regional Crises'!$B$1:$R$66,17,FALSE)&lt;S$4,5,(S$3-VLOOKUP($C71,'Regional Crises'!$B$1:$R$66,17,FALSE))/(S$3-S$4)*5)),1)))),(IF(VLOOKUP($E71,'Country Indicator Data'!$B$4:$N$300,13,FALSE)="x","x",ROUND(IF(VLOOKUP($E71,'Country Indicator Data'!$B$4:$N$300,13,FALSE)&gt;S$3,0,IF(VLOOKUP($E71,'Country Indicator Data'!$B$4:$N$300,13,FALSE)&lt;S$4,5,(S$3-VLOOKUP($E71,'Country Indicator Data'!$B$4:$N$300,13,FALSE))/(S$3-S$4)*5)),1))))</f>
        <v>4.0999999999999996</v>
      </c>
      <c r="T71" s="163">
        <f>IF(LEN(E71)&gt;3,((IF(VLOOKUP($C71,'Regional Crises'!$B$1:$R$66,14,FALSE)="x","x",ROUND(IF(VLOOKUP($C71,'Regional Crises'!$B$1:$R$66,14,FALSE)&gt;T$3,0,IF(VLOOKUP($C71,'Regional Crises'!$B$1:$R$66,14,FALSE)&lt;T$4,5,(T$3-VLOOKUP($C71,'Regional Crises'!$B$1:$R$66,14,FALSE))/(T$3-T$4)*5)),1)))),(IF(VLOOKUP($E71,'Country Indicator Data'!$B$4:$N$300,10,FALSE)="x","x",ROUND(IF(VLOOKUP($E71,'Country Indicator Data'!$B$4:$N$300,10,FALSE)&gt;T$3,0,IF(VLOOKUP($E71,'Country Indicator Data'!$B$4:$N$300,10,FALSE)&lt;T$4,5,(T$3-VLOOKUP($E71,'Country Indicator Data'!$B$4:$N$300,10,FALSE))/(T$3-T$4)*5)),1))))</f>
        <v>4.3</v>
      </c>
      <c r="U71" s="163">
        <f>IF(LEN(E71)&gt;3,((IF(VLOOKUP($C71,'Regional Crises'!$B$1:$R$66,15,FALSE)="x","x",ROUND(IF(VLOOKUP($C71,'Regional Crises'!$B$1:$R$66,15,FALSE)&gt;U$3,0,IF(VLOOKUP($C71,'Regional Crises'!$B$1:$R$66,15,FALSE)&lt;U$4,5,(U$3-VLOOKUP($C71,'Regional Crises'!$B$1:$R$66,15,FALSE))/(U$3-U$4)*5)),1)))),(IF(VLOOKUP($E71,'Country Indicator Data'!$B$4:$N$300,11,FALSE)="x","x",ROUND(IF(VLOOKUP($E71,'Country Indicator Data'!$B$4:$N$300,11,FALSE)&gt;U$3,0,IF(VLOOKUP($E71,'Country Indicator Data'!$B$4:$N$300,11,FALSE)&lt;U$4,5,(U$3-VLOOKUP($E71,'Country Indicator Data'!$B$4:$N$300,11,FALSE))/(U$3-U$4)*5)),1))))</f>
        <v>3.6</v>
      </c>
      <c r="V71" s="163">
        <f>IF(LEN(E71)&gt;3,((IF(VLOOKUP($C71,'Regional Crises'!$B$1:$R$66,16,FALSE)="x","x",ROUND(IF(VLOOKUP($C71,'Regional Crises'!$B$1:$R$66,16,FALSE)&gt;V$3,0,IF(VLOOKUP($C71,'Regional Crises'!$B$1:$R$66,16,FALSE)&lt;V$4,5,(V$3-VLOOKUP($C71,'Regional Crises'!$B$1:$R$66,16,FALSE))/(V$3-V$4)*5)),1)))),(IF(VLOOKUP($E71,'Country Indicator Data'!$B$4:$N$300,12,FALSE)="x","x",ROUND(IF(VLOOKUP($E71,'Country Indicator Data'!$B$4:$N$300,12,FALSE)&gt;V$3,0,IF(VLOOKUP($E71,'Country Indicator Data'!$B$4:$N$300,12,FALSE)&lt;V$4,5,(V$3-VLOOKUP($E71,'Country Indicator Data'!$B$4:$N$300,12,FALSE))/(V$3-V$4)*5)),1))))</f>
        <v>4.5999999999999996</v>
      </c>
      <c r="W71" s="163">
        <f t="shared" si="31"/>
        <v>4.2</v>
      </c>
      <c r="X71" s="163">
        <f t="shared" si="32"/>
        <v>3.4</v>
      </c>
      <c r="Y71" s="184">
        <f>IF('Core Indicators'!FC68="x","x",IF('Core Indicators'!FC68&gt;=5,5,IF('Core Indicators'!FC68&gt;=4,4,IF('Core Indicators'!FC68&gt;=3,3,IF('Core Indicators'!FC68&gt;=2,2,IF('Core Indicators'!FC68&gt;=1,1,0))))))</f>
        <v>5</v>
      </c>
      <c r="Z71" s="163">
        <f t="shared" si="33"/>
        <v>5</v>
      </c>
      <c r="AA71" s="184">
        <f>'Crisis Indicator Data'!Y68</f>
        <v>1</v>
      </c>
      <c r="AB71" s="184">
        <f>'Crisis Indicator Data'!Z68</f>
        <v>3</v>
      </c>
      <c r="AC71" s="184">
        <f>'Crisis Indicator Data'!AA68</f>
        <v>2</v>
      </c>
      <c r="AD71" s="184">
        <f>'Crisis Indicator Data'!AB68</f>
        <v>0</v>
      </c>
      <c r="AE71" s="184">
        <f t="shared" si="34"/>
        <v>3</v>
      </c>
      <c r="AF71" s="184">
        <f>'Crisis Indicator Data'!AC68</f>
        <v>2</v>
      </c>
      <c r="AG71" s="184">
        <f>'Crisis Indicator Data'!AD68</f>
        <v>3</v>
      </c>
      <c r="AH71" s="184">
        <f t="shared" si="35"/>
        <v>5</v>
      </c>
      <c r="AI71" s="184">
        <f>'Crisis Indicator Data'!AE68</f>
        <v>0</v>
      </c>
      <c r="AJ71" s="184">
        <f>'Crisis Indicator Data'!AF68</f>
        <v>1</v>
      </c>
      <c r="AK71" s="184">
        <f>'Crisis Indicator Data'!AG68</f>
        <v>3</v>
      </c>
      <c r="AL71" s="184">
        <f t="shared" si="36"/>
        <v>3</v>
      </c>
      <c r="AM71" s="163">
        <f t="shared" si="37"/>
        <v>4</v>
      </c>
      <c r="AN71" s="163">
        <f t="shared" si="38"/>
        <v>4.5</v>
      </c>
    </row>
    <row r="72" spans="1:40" ht="13.5" customHeight="1" x14ac:dyDescent="0.25">
      <c r="A72" s="172" t="str">
        <f>'Crisis Indicator Data'!A69</f>
        <v>Mixed migration flows in Libya</v>
      </c>
      <c r="B72" s="173" t="str">
        <f>'Crisis Indicator Data'!B69</f>
        <v>Displacement</v>
      </c>
      <c r="C72" s="173" t="str">
        <f>'Crisis Indicator Data'!C69</f>
        <v>LBY002</v>
      </c>
      <c r="D72" s="173" t="str">
        <f>'Crisis Indicator Data'!D69</f>
        <v>Libya</v>
      </c>
      <c r="E72" s="174" t="str">
        <f>'Crisis Indicator Data'!E69</f>
        <v>LBY</v>
      </c>
      <c r="F72" s="163">
        <f>IF(LEN(E72)&gt;3,(IF(VLOOKUP($C72,'Regional Crises'!$B$1:$R$66,7,FALSE)="x","x",ROUND(IF(VLOOKUP($C72,'Regional Crises'!$B$1:$R$66,7,FALSE)&gt;$F$3,5,IF(VLOOKUP($C72,'Regional Crises'!$B$1:$R$66,7,FALSE)&lt;F$4,0,($F$3-VLOOKUP($C72,'Regional Crises'!$B$1:$R$66,7,FALSE))/($F$3-$F$4)*5)),1))),IF(VLOOKUP($E72,'Country Indicator Data'!$B$4:$N$300,3,FALSE)="x","x",ROUND(IF(VLOOKUP($E72,'Country Indicator Data'!$B$4:$N$300,3,FALSE)&gt;$F$3,5,IF(VLOOKUP($E72,'Country Indicator Data'!$B$4:$N$300,3,FALSE)&lt;$F$4,0,($F$3-VLOOKUP($E72,'Country Indicator Data'!$B$4:$N$300,3,FALSE))/($F$3-$F$4)*5)),1)))</f>
        <v>4.5999999999999996</v>
      </c>
      <c r="G72" s="163">
        <f>IF(LEN(E72)&gt;3,(IF(VLOOKUP($C72,'Regional Crises'!$B$1:$R$66,9,FALSE)="x","x",ROUND(IF(VLOOKUP($C72,'Regional Crises'!$B$1:$R$66,9,FALSE)&gt;G$3,5,IF(VLOOKUP($C72,'Regional Crises'!$B$1:$R$66,9,FALSE)&lt;G$4,0,(G$3-VLOOKUP($C72,'Regional Crises'!$B$1:$R$66,9,FALSE))/(G$3-G$4)*5)),1))),IF(VLOOKUP($E72,'Country Indicator Data'!$B$4:$N$300,5,FALSE)="x","x",ROUND(IF(VLOOKUP($E72,'Country Indicator Data'!$B$4:$N$300,5,FALSE)&gt;G$3,5,IF(VLOOKUP($E72,'Country Indicator Data'!$B$4:$N$300,5,FALSE)&lt;G$4,0,(G$3-VLOOKUP($E72,'Country Indicator Data'!$B$4:$N$300,5,FALSE))/(G$3-G$4)*5)),1)))</f>
        <v>3.8</v>
      </c>
      <c r="H72" s="163">
        <f t="shared" si="26"/>
        <v>4.1999999999999993</v>
      </c>
      <c r="I72" s="163">
        <f>IF(LEN(E72)&gt;3,(IF(VLOOKUP($C72,'Regional Crises'!$B$1:$R$66,6,FALSE)="x","x",ROUND(IF(VLOOKUP($C72,'Regional Crises'!$B$1:$R$66,6,FALSE)&gt;I$3,5,IF(VLOOKUP($C72,'Regional Crises'!$B$1:$R$66,6,FALSE)&lt;I$4,0,5-(I$3-VLOOKUP($C72,'Regional Crises'!$B$1:$R$66,6,FALSE))/(I$3-I$4)*5)),1))),IF(VLOOKUP($E72,'Country Indicator Data'!$B$4:$N$300,2,FALSE)="x","x",ROUND(IF(VLOOKUP($E72,'Country Indicator Data'!$B$4:$N$300,2,FALSE)&gt;I$3,5,IF(VLOOKUP($E72,'Country Indicator Data'!$B$4:$N$300,2,FALSE)&lt;I$4,0,5-(I$3-VLOOKUP($E72,'Country Indicator Data'!$B$4:$N$300,2,FALSE))/(I$3-I$4)*5)),1)))</f>
        <v>1.4</v>
      </c>
      <c r="J72" s="163">
        <f>IF(LEN(E72)&gt;3,(IF(VLOOKUP($C72,'Regional Crises'!$B$1:$R$66,8,FALSE)="x","x",ROUND(IF(VLOOKUP($C72,'Regional Crises'!$B$1:$R$66,8,FALSE)&gt;J$3,5,IF(VLOOKUP($C72,'Regional Crises'!$B$1:$R$66,8,FALSE)&lt;J$4,0,5-(J$3-VLOOKUP($C72,'Regional Crises'!$B$1:$R$66,8,FALSE))/(J$3-J$4)*5)),1))),IF(VLOOKUP($E72,'Country Indicator Data'!$B$4:$N$300,4,FALSE)="x","x",ROUND(IF(VLOOKUP($E72,'Country Indicator Data'!$B$4:$N$300,4,FALSE)&gt;J$3,5,IF(VLOOKUP($E72,'Country Indicator Data'!$B$4:$N$300,4,FALSE)&lt;J$4,0,5-(J$3-VLOOKUP($E72,'Country Indicator Data'!$B$4:$N$300,4,FALSE))/(J$3-J$4)*5)),1)))</f>
        <v>0</v>
      </c>
      <c r="K72" s="163">
        <f t="shared" si="27"/>
        <v>0.7</v>
      </c>
      <c r="L72" s="163">
        <f>IF(LEN(E72)&gt;3,(IF(VLOOKUP($C72,'Regional Crises'!$B$1:$R$66,10,FALSE)="x","x",ROUND(IF(VLOOKUP($C72,'Regional Crises'!$B$1:$R$66,10,FALSE)&gt;L$3,5,IF(VLOOKUP($C72,'Regional Crises'!$B$1:$R$66,10,FALSE)&lt;L$4,0,5-(L$3-VLOOKUP($C72,'Regional Crises'!$B$1:$R$66,10,FALSE))/(L$3-L$4)*5)),1))),IF(VLOOKUP($E72,'Country Indicator Data'!$B$4:$N$300,6,FALSE)="x","x",ROUND(IF(VLOOKUP($E72,'Country Indicator Data'!$B$4:$N$300,6,FALSE)&gt;L$3,5,IF(VLOOKUP($E72,'Country Indicator Data'!$B$4:$N$300,6,FALSE)&lt;L$4,0,5-(L$3-VLOOKUP($E72,'Country Indicator Data'!$B$4:$N$300,6,FALSE))/(L$3-L$4)*5)),1)))</f>
        <v>1.1000000000000001</v>
      </c>
      <c r="M72" s="163" t="str">
        <f>IF(LEN(E72)&gt;3,(IF(VLOOKUP($C72,'Regional Crises'!$B$1:$R$66,11,FALSE)="x","x",ROUND(IF(VLOOKUP($C72,'Regional Crises'!$B$1:$R$66,11,FALSE)&gt;M$3,5,IF(VLOOKUP($C72,'Regional Crises'!$B$1:$R$66,11,FALSE)&lt;M$4,0,5-(M$3-VLOOKUP($C72,'Regional Crises'!$B$1:$R$66,11,FALSE))/(M$3-M$4)*5)),1))),IF(VLOOKUP($E72,'Country Indicator Data'!$B$4:$N$300,7,FALSE)="x","x",ROUND(IF(VLOOKUP($E72,'Country Indicator Data'!$B$4:$N$300,7,FALSE)&gt;M$3,5,IF(VLOOKUP($E72,'Country Indicator Data'!$B$4:$N$300,7,FALSE)&lt;M$4,0,5-(M$3-VLOOKUP($E72,'Country Indicator Data'!$B$4:$N$300,7,FALSE))/(M$3-M$4)*5)),1)))</f>
        <v>x</v>
      </c>
      <c r="N72" s="163">
        <f t="shared" si="28"/>
        <v>1.1000000000000001</v>
      </c>
      <c r="O72" s="163">
        <f t="shared" si="29"/>
        <v>2</v>
      </c>
      <c r="P72" s="163">
        <f>IF(LEN(E72)&gt;3,VLOOKUP(C72,'Regional Crises'!$B$1:$R$69,12,FALSE),VLOOKUP(E72,'Country Indicator Data'!$B$4:$I$300,8,FALSE))</f>
        <v>3</v>
      </c>
      <c r="Q72" s="163">
        <f>IF(LEN(E72)&gt;3,((IF(VLOOKUP($C72,'Regional Crises'!$B$1:$R$66,13,FALSE)="x","x",ROUND(IF(VLOOKUP($C72,'Regional Crises'!$B$1:$R$66,13,FALSE)&gt;Q$3,5,IF(VLOOKUP($C72,'Regional Crises'!$B$1:$R$66,13,FALSE)&lt;Q$4,0,5-(LOG(Q$3)-LOG(VLOOKUP($C72,'Regional Crises'!$B$1:$R$66,13,FALSE)))/(LOG(Q$3)-LOG(Q$4))*5)),1)))),(IF(VLOOKUP($E72,'Country Indicator Data'!$B$4:$N$300,9,FALSE)="x","x",ROUND(IF(VLOOKUP($E72,'Country Indicator Data'!$B$4:$N$300,9,FALSE)&gt;Q$3,5,IF(VLOOKUP($E72,'Country Indicator Data'!$B$4:$N$300,9,FALSE)&lt;Q$4,0,5-(LOG(Q$3)-LOG(VLOOKUP($E72,'Country Indicator Data'!$B$4:$N$300,9,FALSE)))/(LOG(Q$3)-LOG(Q$4))*5)),1))))</f>
        <v>5</v>
      </c>
      <c r="R72" s="163">
        <f t="shared" si="30"/>
        <v>4</v>
      </c>
      <c r="S72" s="163">
        <f>IF(LEN(E72)&gt;3,((IF(VLOOKUP($C72,'Regional Crises'!$B$1:$R$66,17,FALSE)="x","x",ROUND(IF(VLOOKUP($C72,'Regional Crises'!$B$1:$R$66,17,FALSE)&gt;S$3,0,IF(VLOOKUP($C72,'Regional Crises'!$B$1:$R$66,17,FALSE)&lt;S$4,5,(S$3-VLOOKUP($C72,'Regional Crises'!$B$1:$R$66,17,FALSE))/(S$3-S$4)*5)),1)))),(IF(VLOOKUP($E72,'Country Indicator Data'!$B$4:$N$300,13,FALSE)="x","x",ROUND(IF(VLOOKUP($E72,'Country Indicator Data'!$B$4:$N$300,13,FALSE)&gt;S$3,0,IF(VLOOKUP($E72,'Country Indicator Data'!$B$4:$N$300,13,FALSE)&lt;S$4,5,(S$3-VLOOKUP($E72,'Country Indicator Data'!$B$4:$N$300,13,FALSE))/(S$3-S$4)*5)),1))))</f>
        <v>4.0999999999999996</v>
      </c>
      <c r="T72" s="163">
        <f>IF(LEN(E72)&gt;3,((IF(VLOOKUP($C72,'Regional Crises'!$B$1:$R$66,14,FALSE)="x","x",ROUND(IF(VLOOKUP($C72,'Regional Crises'!$B$1:$R$66,14,FALSE)&gt;T$3,0,IF(VLOOKUP($C72,'Regional Crises'!$B$1:$R$66,14,FALSE)&lt;T$4,5,(T$3-VLOOKUP($C72,'Regional Crises'!$B$1:$R$66,14,FALSE))/(T$3-T$4)*5)),1)))),(IF(VLOOKUP($E72,'Country Indicator Data'!$B$4:$N$300,10,FALSE)="x","x",ROUND(IF(VLOOKUP($E72,'Country Indicator Data'!$B$4:$N$300,10,FALSE)&gt;T$3,0,IF(VLOOKUP($E72,'Country Indicator Data'!$B$4:$N$300,10,FALSE)&lt;T$4,5,(T$3-VLOOKUP($E72,'Country Indicator Data'!$B$4:$N$300,10,FALSE))/(T$3-T$4)*5)),1))))</f>
        <v>4.3</v>
      </c>
      <c r="U72" s="163">
        <f>IF(LEN(E72)&gt;3,((IF(VLOOKUP($C72,'Regional Crises'!$B$1:$R$66,15,FALSE)="x","x",ROUND(IF(VLOOKUP($C72,'Regional Crises'!$B$1:$R$66,15,FALSE)&gt;U$3,0,IF(VLOOKUP($C72,'Regional Crises'!$B$1:$R$66,15,FALSE)&lt;U$4,5,(U$3-VLOOKUP($C72,'Regional Crises'!$B$1:$R$66,15,FALSE))/(U$3-U$4)*5)),1)))),(IF(VLOOKUP($E72,'Country Indicator Data'!$B$4:$N$300,11,FALSE)="x","x",ROUND(IF(VLOOKUP($E72,'Country Indicator Data'!$B$4:$N$300,11,FALSE)&gt;U$3,0,IF(VLOOKUP($E72,'Country Indicator Data'!$B$4:$N$300,11,FALSE)&lt;U$4,5,(U$3-VLOOKUP($E72,'Country Indicator Data'!$B$4:$N$300,11,FALSE))/(U$3-U$4)*5)),1))))</f>
        <v>3.6</v>
      </c>
      <c r="V72" s="163">
        <f>IF(LEN(E72)&gt;3,((IF(VLOOKUP($C72,'Regional Crises'!$B$1:$R$66,16,FALSE)="x","x",ROUND(IF(VLOOKUP($C72,'Regional Crises'!$B$1:$R$66,16,FALSE)&gt;V$3,0,IF(VLOOKUP($C72,'Regional Crises'!$B$1:$R$66,16,FALSE)&lt;V$4,5,(V$3-VLOOKUP($C72,'Regional Crises'!$B$1:$R$66,16,FALSE))/(V$3-V$4)*5)),1)))),(IF(VLOOKUP($E72,'Country Indicator Data'!$B$4:$N$300,12,FALSE)="x","x",ROUND(IF(VLOOKUP($E72,'Country Indicator Data'!$B$4:$N$300,12,FALSE)&gt;V$3,0,IF(VLOOKUP($E72,'Country Indicator Data'!$B$4:$N$300,12,FALSE)&lt;V$4,5,(V$3-VLOOKUP($E72,'Country Indicator Data'!$B$4:$N$300,12,FALSE))/(V$3-V$4)*5)),1))))</f>
        <v>4.5999999999999996</v>
      </c>
      <c r="W72" s="163">
        <f t="shared" si="31"/>
        <v>4.2</v>
      </c>
      <c r="X72" s="163">
        <f t="shared" si="32"/>
        <v>3.4</v>
      </c>
      <c r="Y72" s="184">
        <f>IF('Core Indicators'!FC69="x","x",IF('Core Indicators'!FC69&gt;=5,5,IF('Core Indicators'!FC69&gt;=4,4,IF('Core Indicators'!FC69&gt;=3,3,IF('Core Indicators'!FC69&gt;=2,2,IF('Core Indicators'!FC69&gt;=1,1,0))))))</f>
        <v>4</v>
      </c>
      <c r="Z72" s="163">
        <f t="shared" si="33"/>
        <v>4</v>
      </c>
      <c r="AA72" s="184">
        <f>'Crisis Indicator Data'!Y69</f>
        <v>1</v>
      </c>
      <c r="AB72" s="184">
        <f>'Crisis Indicator Data'!Z69</f>
        <v>3</v>
      </c>
      <c r="AC72" s="184">
        <f>'Crisis Indicator Data'!AA69</f>
        <v>2</v>
      </c>
      <c r="AD72" s="184">
        <f>'Crisis Indicator Data'!AB69</f>
        <v>0</v>
      </c>
      <c r="AE72" s="184">
        <f t="shared" si="34"/>
        <v>3</v>
      </c>
      <c r="AF72" s="184">
        <f>'Crisis Indicator Data'!AC69</f>
        <v>2</v>
      </c>
      <c r="AG72" s="184">
        <f>'Crisis Indicator Data'!AD69</f>
        <v>3</v>
      </c>
      <c r="AH72" s="184">
        <f t="shared" si="35"/>
        <v>5</v>
      </c>
      <c r="AI72" s="184">
        <f>'Crisis Indicator Data'!AE69</f>
        <v>0</v>
      </c>
      <c r="AJ72" s="184">
        <f>'Crisis Indicator Data'!AF69</f>
        <v>1</v>
      </c>
      <c r="AK72" s="184">
        <f>'Crisis Indicator Data'!AG69</f>
        <v>2</v>
      </c>
      <c r="AL72" s="184">
        <f t="shared" si="36"/>
        <v>3</v>
      </c>
      <c r="AM72" s="163">
        <f t="shared" si="37"/>
        <v>4</v>
      </c>
      <c r="AN72" s="163">
        <f t="shared" si="38"/>
        <v>4</v>
      </c>
    </row>
    <row r="73" spans="1:40" ht="13.5" customHeight="1" x14ac:dyDescent="0.25">
      <c r="A73" s="172" t="str">
        <f>'Crisis Indicator Data'!A70</f>
        <v>Storm Daniel and floods in Libya</v>
      </c>
      <c r="B73" s="173" t="str">
        <f>'Crisis Indicator Data'!B70</f>
        <v>Floods,Other seasonal event</v>
      </c>
      <c r="C73" s="173" t="str">
        <f>'Crisis Indicator Data'!C70</f>
        <v>LBY003</v>
      </c>
      <c r="D73" s="173" t="str">
        <f>'Crisis Indicator Data'!D70</f>
        <v>Libya</v>
      </c>
      <c r="E73" s="174" t="str">
        <f>'Crisis Indicator Data'!E70</f>
        <v>LBY</v>
      </c>
      <c r="F73" s="163">
        <f>IF(LEN(E73)&gt;3,(IF(VLOOKUP($C73,'Regional Crises'!$B$1:$R$66,7,FALSE)="x","x",ROUND(IF(VLOOKUP($C73,'Regional Crises'!$B$1:$R$66,7,FALSE)&gt;$F$3,5,IF(VLOOKUP($C73,'Regional Crises'!$B$1:$R$66,7,FALSE)&lt;F$4,0,($F$3-VLOOKUP($C73,'Regional Crises'!$B$1:$R$66,7,FALSE))/($F$3-$F$4)*5)),1))),IF(VLOOKUP($E73,'Country Indicator Data'!$B$4:$N$300,3,FALSE)="x","x",ROUND(IF(VLOOKUP($E73,'Country Indicator Data'!$B$4:$N$300,3,FALSE)&gt;$F$3,5,IF(VLOOKUP($E73,'Country Indicator Data'!$B$4:$N$300,3,FALSE)&lt;$F$4,0,($F$3-VLOOKUP($E73,'Country Indicator Data'!$B$4:$N$300,3,FALSE))/($F$3-$F$4)*5)),1)))</f>
        <v>4.5999999999999996</v>
      </c>
      <c r="G73" s="163">
        <f>IF(LEN(E73)&gt;3,(IF(VLOOKUP($C73,'Regional Crises'!$B$1:$R$66,9,FALSE)="x","x",ROUND(IF(VLOOKUP($C73,'Regional Crises'!$B$1:$R$66,9,FALSE)&gt;G$3,5,IF(VLOOKUP($C73,'Regional Crises'!$B$1:$R$66,9,FALSE)&lt;G$4,0,(G$3-VLOOKUP($C73,'Regional Crises'!$B$1:$R$66,9,FALSE))/(G$3-G$4)*5)),1))),IF(VLOOKUP($E73,'Country Indicator Data'!$B$4:$N$300,5,FALSE)="x","x",ROUND(IF(VLOOKUP($E73,'Country Indicator Data'!$B$4:$N$300,5,FALSE)&gt;G$3,5,IF(VLOOKUP($E73,'Country Indicator Data'!$B$4:$N$300,5,FALSE)&lt;G$4,0,(G$3-VLOOKUP($E73,'Country Indicator Data'!$B$4:$N$300,5,FALSE))/(G$3-G$4)*5)),1)))</f>
        <v>3.8</v>
      </c>
      <c r="H73" s="163">
        <f t="shared" si="26"/>
        <v>4.1999999999999993</v>
      </c>
      <c r="I73" s="163">
        <f>IF(LEN(E73)&gt;3,(IF(VLOOKUP($C73,'Regional Crises'!$B$1:$R$66,6,FALSE)="x","x",ROUND(IF(VLOOKUP($C73,'Regional Crises'!$B$1:$R$66,6,FALSE)&gt;I$3,5,IF(VLOOKUP($C73,'Regional Crises'!$B$1:$R$66,6,FALSE)&lt;I$4,0,5-(I$3-VLOOKUP($C73,'Regional Crises'!$B$1:$R$66,6,FALSE))/(I$3-I$4)*5)),1))),IF(VLOOKUP($E73,'Country Indicator Data'!$B$4:$N$300,2,FALSE)="x","x",ROUND(IF(VLOOKUP($E73,'Country Indicator Data'!$B$4:$N$300,2,FALSE)&gt;I$3,5,IF(VLOOKUP($E73,'Country Indicator Data'!$B$4:$N$300,2,FALSE)&lt;I$4,0,5-(I$3-VLOOKUP($E73,'Country Indicator Data'!$B$4:$N$300,2,FALSE))/(I$3-I$4)*5)),1)))</f>
        <v>1.4</v>
      </c>
      <c r="J73" s="163">
        <f>IF(LEN(E73)&gt;3,(IF(VLOOKUP($C73,'Regional Crises'!$B$1:$R$66,8,FALSE)="x","x",ROUND(IF(VLOOKUP($C73,'Regional Crises'!$B$1:$R$66,8,FALSE)&gt;J$3,5,IF(VLOOKUP($C73,'Regional Crises'!$B$1:$R$66,8,FALSE)&lt;J$4,0,5-(J$3-VLOOKUP($C73,'Regional Crises'!$B$1:$R$66,8,FALSE))/(J$3-J$4)*5)),1))),IF(VLOOKUP($E73,'Country Indicator Data'!$B$4:$N$300,4,FALSE)="x","x",ROUND(IF(VLOOKUP($E73,'Country Indicator Data'!$B$4:$N$300,4,FALSE)&gt;J$3,5,IF(VLOOKUP($E73,'Country Indicator Data'!$B$4:$N$300,4,FALSE)&lt;J$4,0,5-(J$3-VLOOKUP($E73,'Country Indicator Data'!$B$4:$N$300,4,FALSE))/(J$3-J$4)*5)),1)))</f>
        <v>0</v>
      </c>
      <c r="K73" s="163">
        <f t="shared" si="27"/>
        <v>0.7</v>
      </c>
      <c r="L73" s="163">
        <f>IF(LEN(E73)&gt;3,(IF(VLOOKUP($C73,'Regional Crises'!$B$1:$R$66,10,FALSE)="x","x",ROUND(IF(VLOOKUP($C73,'Regional Crises'!$B$1:$R$66,10,FALSE)&gt;L$3,5,IF(VLOOKUP($C73,'Regional Crises'!$B$1:$R$66,10,FALSE)&lt;L$4,0,5-(L$3-VLOOKUP($C73,'Regional Crises'!$B$1:$R$66,10,FALSE))/(L$3-L$4)*5)),1))),IF(VLOOKUP($E73,'Country Indicator Data'!$B$4:$N$300,6,FALSE)="x","x",ROUND(IF(VLOOKUP($E73,'Country Indicator Data'!$B$4:$N$300,6,FALSE)&gt;L$3,5,IF(VLOOKUP($E73,'Country Indicator Data'!$B$4:$N$300,6,FALSE)&lt;L$4,0,5-(L$3-VLOOKUP($E73,'Country Indicator Data'!$B$4:$N$300,6,FALSE))/(L$3-L$4)*5)),1)))</f>
        <v>1.1000000000000001</v>
      </c>
      <c r="M73" s="163" t="str">
        <f>IF(LEN(E73)&gt;3,(IF(VLOOKUP($C73,'Regional Crises'!$B$1:$R$66,11,FALSE)="x","x",ROUND(IF(VLOOKUP($C73,'Regional Crises'!$B$1:$R$66,11,FALSE)&gt;M$3,5,IF(VLOOKUP($C73,'Regional Crises'!$B$1:$R$66,11,FALSE)&lt;M$4,0,5-(M$3-VLOOKUP($C73,'Regional Crises'!$B$1:$R$66,11,FALSE))/(M$3-M$4)*5)),1))),IF(VLOOKUP($E73,'Country Indicator Data'!$B$4:$N$300,7,FALSE)="x","x",ROUND(IF(VLOOKUP($E73,'Country Indicator Data'!$B$4:$N$300,7,FALSE)&gt;M$3,5,IF(VLOOKUP($E73,'Country Indicator Data'!$B$4:$N$300,7,FALSE)&lt;M$4,0,5-(M$3-VLOOKUP($E73,'Country Indicator Data'!$B$4:$N$300,7,FALSE))/(M$3-M$4)*5)),1)))</f>
        <v>x</v>
      </c>
      <c r="N73" s="163">
        <f t="shared" si="28"/>
        <v>1.1000000000000001</v>
      </c>
      <c r="O73" s="163">
        <f t="shared" si="29"/>
        <v>2</v>
      </c>
      <c r="P73" s="163">
        <f>IF(LEN(E73)&gt;3,VLOOKUP(C73,'Regional Crises'!$B$1:$R$69,12,FALSE),VLOOKUP(E73,'Country Indicator Data'!$B$4:$I$300,8,FALSE))</f>
        <v>3</v>
      </c>
      <c r="Q73" s="163">
        <f>IF(LEN(E73)&gt;3,((IF(VLOOKUP($C73,'Regional Crises'!$B$1:$R$66,13,FALSE)="x","x",ROUND(IF(VLOOKUP($C73,'Regional Crises'!$B$1:$R$66,13,FALSE)&gt;Q$3,5,IF(VLOOKUP($C73,'Regional Crises'!$B$1:$R$66,13,FALSE)&lt;Q$4,0,5-(LOG(Q$3)-LOG(VLOOKUP($C73,'Regional Crises'!$B$1:$R$66,13,FALSE)))/(LOG(Q$3)-LOG(Q$4))*5)),1)))),(IF(VLOOKUP($E73,'Country Indicator Data'!$B$4:$N$300,9,FALSE)="x","x",ROUND(IF(VLOOKUP($E73,'Country Indicator Data'!$B$4:$N$300,9,FALSE)&gt;Q$3,5,IF(VLOOKUP($E73,'Country Indicator Data'!$B$4:$N$300,9,FALSE)&lt;Q$4,0,5-(LOG(Q$3)-LOG(VLOOKUP($E73,'Country Indicator Data'!$B$4:$N$300,9,FALSE)))/(LOG(Q$3)-LOG(Q$4))*5)),1))))</f>
        <v>5</v>
      </c>
      <c r="R73" s="163">
        <f t="shared" si="30"/>
        <v>4</v>
      </c>
      <c r="S73" s="163">
        <f>IF(LEN(E73)&gt;3,((IF(VLOOKUP($C73,'Regional Crises'!$B$1:$R$66,17,FALSE)="x","x",ROUND(IF(VLOOKUP($C73,'Regional Crises'!$B$1:$R$66,17,FALSE)&gt;S$3,0,IF(VLOOKUP($C73,'Regional Crises'!$B$1:$R$66,17,FALSE)&lt;S$4,5,(S$3-VLOOKUP($C73,'Regional Crises'!$B$1:$R$66,17,FALSE))/(S$3-S$4)*5)),1)))),(IF(VLOOKUP($E73,'Country Indicator Data'!$B$4:$N$300,13,FALSE)="x","x",ROUND(IF(VLOOKUP($E73,'Country Indicator Data'!$B$4:$N$300,13,FALSE)&gt;S$3,0,IF(VLOOKUP($E73,'Country Indicator Data'!$B$4:$N$300,13,FALSE)&lt;S$4,5,(S$3-VLOOKUP($E73,'Country Indicator Data'!$B$4:$N$300,13,FALSE))/(S$3-S$4)*5)),1))))</f>
        <v>4.0999999999999996</v>
      </c>
      <c r="T73" s="163">
        <f>IF(LEN(E73)&gt;3,((IF(VLOOKUP($C73,'Regional Crises'!$B$1:$R$66,14,FALSE)="x","x",ROUND(IF(VLOOKUP($C73,'Regional Crises'!$B$1:$R$66,14,FALSE)&gt;T$3,0,IF(VLOOKUP($C73,'Regional Crises'!$B$1:$R$66,14,FALSE)&lt;T$4,5,(T$3-VLOOKUP($C73,'Regional Crises'!$B$1:$R$66,14,FALSE))/(T$3-T$4)*5)),1)))),(IF(VLOOKUP($E73,'Country Indicator Data'!$B$4:$N$300,10,FALSE)="x","x",ROUND(IF(VLOOKUP($E73,'Country Indicator Data'!$B$4:$N$300,10,FALSE)&gt;T$3,0,IF(VLOOKUP($E73,'Country Indicator Data'!$B$4:$N$300,10,FALSE)&lt;T$4,5,(T$3-VLOOKUP($E73,'Country Indicator Data'!$B$4:$N$300,10,FALSE))/(T$3-T$4)*5)),1))))</f>
        <v>4.3</v>
      </c>
      <c r="U73" s="163">
        <f>IF(LEN(E73)&gt;3,((IF(VLOOKUP($C73,'Regional Crises'!$B$1:$R$66,15,FALSE)="x","x",ROUND(IF(VLOOKUP($C73,'Regional Crises'!$B$1:$R$66,15,FALSE)&gt;U$3,0,IF(VLOOKUP($C73,'Regional Crises'!$B$1:$R$66,15,FALSE)&lt;U$4,5,(U$3-VLOOKUP($C73,'Regional Crises'!$B$1:$R$66,15,FALSE))/(U$3-U$4)*5)),1)))),(IF(VLOOKUP($E73,'Country Indicator Data'!$B$4:$N$300,11,FALSE)="x","x",ROUND(IF(VLOOKUP($E73,'Country Indicator Data'!$B$4:$N$300,11,FALSE)&gt;U$3,0,IF(VLOOKUP($E73,'Country Indicator Data'!$B$4:$N$300,11,FALSE)&lt;U$4,5,(U$3-VLOOKUP($E73,'Country Indicator Data'!$B$4:$N$300,11,FALSE))/(U$3-U$4)*5)),1))))</f>
        <v>3.6</v>
      </c>
      <c r="V73" s="163">
        <f>IF(LEN(E73)&gt;3,((IF(VLOOKUP($C73,'Regional Crises'!$B$1:$R$66,16,FALSE)="x","x",ROUND(IF(VLOOKUP($C73,'Regional Crises'!$B$1:$R$66,16,FALSE)&gt;V$3,0,IF(VLOOKUP($C73,'Regional Crises'!$B$1:$R$66,16,FALSE)&lt;V$4,5,(V$3-VLOOKUP($C73,'Regional Crises'!$B$1:$R$66,16,FALSE))/(V$3-V$4)*5)),1)))),(IF(VLOOKUP($E73,'Country Indicator Data'!$B$4:$N$300,12,FALSE)="x","x",ROUND(IF(VLOOKUP($E73,'Country Indicator Data'!$B$4:$N$300,12,FALSE)&gt;V$3,0,IF(VLOOKUP($E73,'Country Indicator Data'!$B$4:$N$300,12,FALSE)&lt;V$4,5,(V$3-VLOOKUP($E73,'Country Indicator Data'!$B$4:$N$300,12,FALSE))/(V$3-V$4)*5)),1))))</f>
        <v>4.5999999999999996</v>
      </c>
      <c r="W73" s="163">
        <f t="shared" si="31"/>
        <v>4.2</v>
      </c>
      <c r="X73" s="163">
        <f t="shared" si="32"/>
        <v>3.4</v>
      </c>
      <c r="Y73" s="184">
        <f>IF('Core Indicators'!FC70="x","x",IF('Core Indicators'!FC70&gt;=5,5,IF('Core Indicators'!FC70&gt;=4,4,IF('Core Indicators'!FC70&gt;=3,3,IF('Core Indicators'!FC70&gt;=2,2,IF('Core Indicators'!FC70&gt;=1,1,0))))))</f>
        <v>5</v>
      </c>
      <c r="Z73" s="163">
        <f t="shared" si="33"/>
        <v>5</v>
      </c>
      <c r="AA73" s="184">
        <f>'Crisis Indicator Data'!Y70</f>
        <v>1</v>
      </c>
      <c r="AB73" s="184">
        <f>'Crisis Indicator Data'!Z70</f>
        <v>2</v>
      </c>
      <c r="AC73" s="184">
        <f>'Crisis Indicator Data'!AA70</f>
        <v>0</v>
      </c>
      <c r="AD73" s="184">
        <f>'Crisis Indicator Data'!AB70</f>
        <v>0</v>
      </c>
      <c r="AE73" s="184">
        <f t="shared" si="34"/>
        <v>2</v>
      </c>
      <c r="AF73" s="184">
        <f>'Crisis Indicator Data'!AC70</f>
        <v>0</v>
      </c>
      <c r="AG73" s="184">
        <f>'Crisis Indicator Data'!AD70</f>
        <v>2</v>
      </c>
      <c r="AH73" s="184">
        <f t="shared" si="35"/>
        <v>2</v>
      </c>
      <c r="AI73" s="184">
        <f>'Crisis Indicator Data'!AE70</f>
        <v>0</v>
      </c>
      <c r="AJ73" s="184">
        <f>'Crisis Indicator Data'!AF70</f>
        <v>1</v>
      </c>
      <c r="AK73" s="184">
        <f>'Crisis Indicator Data'!AG70</f>
        <v>3</v>
      </c>
      <c r="AL73" s="184">
        <f t="shared" si="36"/>
        <v>3</v>
      </c>
      <c r="AM73" s="163">
        <f t="shared" si="37"/>
        <v>2</v>
      </c>
      <c r="AN73" s="163">
        <f t="shared" si="38"/>
        <v>3.5</v>
      </c>
    </row>
    <row r="74" spans="1:40" ht="13.5" customHeight="1" x14ac:dyDescent="0.25">
      <c r="A74" s="172" t="str">
        <f>'Crisis Indicator Data'!A71</f>
        <v>Multiple crises in Sri Lanka</v>
      </c>
      <c r="B74" s="173" t="str">
        <f>'Crisis Indicator Data'!B71</f>
        <v>Socio-political,Food Security,Floods</v>
      </c>
      <c r="C74" s="173" t="str">
        <f>'Crisis Indicator Data'!C71</f>
        <v>LKA001</v>
      </c>
      <c r="D74" s="173" t="str">
        <f>'Crisis Indicator Data'!D71</f>
        <v>Sri Lanka</v>
      </c>
      <c r="E74" s="174" t="str">
        <f>'Crisis Indicator Data'!E71</f>
        <v>LKA</v>
      </c>
      <c r="F74" s="163">
        <f>IF(LEN(E74)&gt;3,(IF(VLOOKUP($C74,'Regional Crises'!$B$1:$R$66,7,FALSE)="x","x",ROUND(IF(VLOOKUP($C74,'Regional Crises'!$B$1:$R$66,7,FALSE)&gt;$F$3,5,IF(VLOOKUP($C74,'Regional Crises'!$B$1:$R$66,7,FALSE)&lt;F$4,0,($F$3-VLOOKUP($C74,'Regional Crises'!$B$1:$R$66,7,FALSE))/($F$3-$F$4)*5)),1))),IF(VLOOKUP($E74,'Country Indicator Data'!$B$4:$N$300,3,FALSE)="x","x",ROUND(IF(VLOOKUP($E74,'Country Indicator Data'!$B$4:$N$300,3,FALSE)&gt;$F$3,5,IF(VLOOKUP($E74,'Country Indicator Data'!$B$4:$N$300,3,FALSE)&lt;$F$4,0,($F$3-VLOOKUP($E74,'Country Indicator Data'!$B$4:$N$300,3,FALSE))/($F$3-$F$4)*5)),1)))</f>
        <v>3.2</v>
      </c>
      <c r="G74" s="163">
        <f>IF(LEN(E74)&gt;3,(IF(VLOOKUP($C74,'Regional Crises'!$B$1:$R$66,9,FALSE)="x","x",ROUND(IF(VLOOKUP($C74,'Regional Crises'!$B$1:$R$66,9,FALSE)&gt;G$3,5,IF(VLOOKUP($C74,'Regional Crises'!$B$1:$R$66,9,FALSE)&lt;G$4,0,(G$3-VLOOKUP($C74,'Regional Crises'!$B$1:$R$66,9,FALSE))/(G$3-G$4)*5)),1))),IF(VLOOKUP($E74,'Country Indicator Data'!$B$4:$N$300,5,FALSE)="x","x",ROUND(IF(VLOOKUP($E74,'Country Indicator Data'!$B$4:$N$300,5,FALSE)&gt;G$3,5,IF(VLOOKUP($E74,'Country Indicator Data'!$B$4:$N$300,5,FALSE)&lt;G$4,0,(G$3-VLOOKUP($E74,'Country Indicator Data'!$B$4:$N$300,5,FALSE))/(G$3-G$4)*5)),1)))</f>
        <v>1.7</v>
      </c>
      <c r="H74" s="163">
        <f t="shared" si="26"/>
        <v>2.4500000000000002</v>
      </c>
      <c r="I74" s="163">
        <f>IF(LEN(E74)&gt;3,(IF(VLOOKUP($C74,'Regional Crises'!$B$1:$R$66,6,FALSE)="x","x",ROUND(IF(VLOOKUP($C74,'Regional Crises'!$B$1:$R$66,6,FALSE)&gt;I$3,5,IF(VLOOKUP($C74,'Regional Crises'!$B$1:$R$66,6,FALSE)&lt;I$4,0,5-(I$3-VLOOKUP($C74,'Regional Crises'!$B$1:$R$66,6,FALSE))/(I$3-I$4)*5)),1))),IF(VLOOKUP($E74,'Country Indicator Data'!$B$4:$N$300,2,FALSE)="x","x",ROUND(IF(VLOOKUP($E74,'Country Indicator Data'!$B$4:$N$300,2,FALSE)&gt;I$3,5,IF(VLOOKUP($E74,'Country Indicator Data'!$B$4:$N$300,2,FALSE)&lt;I$4,0,5-(I$3-VLOOKUP($E74,'Country Indicator Data'!$B$4:$N$300,2,FALSE))/(I$3-I$4)*5)),1)))</f>
        <v>2.1</v>
      </c>
      <c r="J74" s="163">
        <f>IF(LEN(E74)&gt;3,(IF(VLOOKUP($C74,'Regional Crises'!$B$1:$R$66,8,FALSE)="x","x",ROUND(IF(VLOOKUP($C74,'Regional Crises'!$B$1:$R$66,8,FALSE)&gt;J$3,5,IF(VLOOKUP($C74,'Regional Crises'!$B$1:$R$66,8,FALSE)&lt;J$4,0,5-(J$3-VLOOKUP($C74,'Regional Crises'!$B$1:$R$66,8,FALSE))/(J$3-J$4)*5)),1))),IF(VLOOKUP($E74,'Country Indicator Data'!$B$4:$N$300,4,FALSE)="x","x",ROUND(IF(VLOOKUP($E74,'Country Indicator Data'!$B$4:$N$300,4,FALSE)&gt;J$3,5,IF(VLOOKUP($E74,'Country Indicator Data'!$B$4:$N$300,4,FALSE)&lt;J$4,0,5-(J$3-VLOOKUP($E74,'Country Indicator Data'!$B$4:$N$300,4,FALSE))/(J$3-J$4)*5)),1)))</f>
        <v>1.1000000000000001</v>
      </c>
      <c r="K74" s="163">
        <f t="shared" si="27"/>
        <v>1.6</v>
      </c>
      <c r="L74" s="163">
        <f>IF(LEN(E74)&gt;3,(IF(VLOOKUP($C74,'Regional Crises'!$B$1:$R$66,10,FALSE)="x","x",ROUND(IF(VLOOKUP($C74,'Regional Crises'!$B$1:$R$66,10,FALSE)&gt;L$3,5,IF(VLOOKUP($C74,'Regional Crises'!$B$1:$R$66,10,FALSE)&lt;L$4,0,5-(L$3-VLOOKUP($C74,'Regional Crises'!$B$1:$R$66,10,FALSE))/(L$3-L$4)*5)),1))),IF(VLOOKUP($E74,'Country Indicator Data'!$B$4:$N$300,6,FALSE)="x","x",ROUND(IF(VLOOKUP($E74,'Country Indicator Data'!$B$4:$N$300,6,FALSE)&gt;L$3,5,IF(VLOOKUP($E74,'Country Indicator Data'!$B$4:$N$300,6,FALSE)&lt;L$4,0,5-(L$3-VLOOKUP($E74,'Country Indicator Data'!$B$4:$N$300,6,FALSE))/(L$3-L$4)*5)),1)))</f>
        <v>2.5</v>
      </c>
      <c r="M74" s="163">
        <f>IF(LEN(E74)&gt;3,(IF(VLOOKUP($C74,'Regional Crises'!$B$1:$R$66,11,FALSE)="x","x",ROUND(IF(VLOOKUP($C74,'Regional Crises'!$B$1:$R$66,11,FALSE)&gt;M$3,5,IF(VLOOKUP($C74,'Regional Crises'!$B$1:$R$66,11,FALSE)&lt;M$4,0,5-(M$3-VLOOKUP($C74,'Regional Crises'!$B$1:$R$66,11,FALSE))/(M$3-M$4)*5)),1))),IF(VLOOKUP($E74,'Country Indicator Data'!$B$4:$N$300,7,FALSE)="x","x",ROUND(IF(VLOOKUP($E74,'Country Indicator Data'!$B$4:$N$300,7,FALSE)&gt;M$3,5,IF(VLOOKUP($E74,'Country Indicator Data'!$B$4:$N$300,7,FALSE)&lt;M$4,0,5-(M$3-VLOOKUP($E74,'Country Indicator Data'!$B$4:$N$300,7,FALSE))/(M$3-M$4)*5)),1)))</f>
        <v>1.8</v>
      </c>
      <c r="N74" s="163">
        <f t="shared" si="28"/>
        <v>2.15</v>
      </c>
      <c r="O74" s="163">
        <f t="shared" si="29"/>
        <v>2.0666666666666669</v>
      </c>
      <c r="P74" s="163">
        <f>IF(LEN(E74)&gt;3,VLOOKUP(C74,'Regional Crises'!$B$1:$R$69,12,FALSE),VLOOKUP(E74,'Country Indicator Data'!$B$4:$I$300,8,FALSE))</f>
        <v>3</v>
      </c>
      <c r="Q74" s="163">
        <f>IF(LEN(E74)&gt;3,((IF(VLOOKUP($C74,'Regional Crises'!$B$1:$R$66,13,FALSE)="x","x",ROUND(IF(VLOOKUP($C74,'Regional Crises'!$B$1:$R$66,13,FALSE)&gt;Q$3,5,IF(VLOOKUP($C74,'Regional Crises'!$B$1:$R$66,13,FALSE)&lt;Q$4,0,5-(LOG(Q$3)-LOG(VLOOKUP($C74,'Regional Crises'!$B$1:$R$66,13,FALSE)))/(LOG(Q$3)-LOG(Q$4))*5)),1)))),(IF(VLOOKUP($E74,'Country Indicator Data'!$B$4:$N$300,9,FALSE)="x","x",ROUND(IF(VLOOKUP($E74,'Country Indicator Data'!$B$4:$N$300,9,FALSE)&gt;Q$3,5,IF(VLOOKUP($E74,'Country Indicator Data'!$B$4:$N$300,9,FALSE)&lt;Q$4,0,5-(LOG(Q$3)-LOG(VLOOKUP($E74,'Country Indicator Data'!$B$4:$N$300,9,FALSE)))/(LOG(Q$3)-LOG(Q$4))*5)),1))))</f>
        <v>1</v>
      </c>
      <c r="R74" s="163">
        <f t="shared" si="30"/>
        <v>2</v>
      </c>
      <c r="S74" s="163">
        <f>IF(LEN(E74)&gt;3,((IF(VLOOKUP($C74,'Regional Crises'!$B$1:$R$66,17,FALSE)="x","x",ROUND(IF(VLOOKUP($C74,'Regional Crises'!$B$1:$R$66,17,FALSE)&gt;S$3,0,IF(VLOOKUP($C74,'Regional Crises'!$B$1:$R$66,17,FALSE)&lt;S$4,5,(S$3-VLOOKUP($C74,'Regional Crises'!$B$1:$R$66,17,FALSE))/(S$3-S$4)*5)),1)))),(IF(VLOOKUP($E74,'Country Indicator Data'!$B$4:$N$300,13,FALSE)="x","x",ROUND(IF(VLOOKUP($E74,'Country Indicator Data'!$B$4:$N$300,13,FALSE)&gt;S$3,0,IF(VLOOKUP($E74,'Country Indicator Data'!$B$4:$N$300,13,FALSE)&lt;S$4,5,(S$3-VLOOKUP($E74,'Country Indicator Data'!$B$4:$N$300,13,FALSE))/(S$3-S$4)*5)),1))))</f>
        <v>3.1</v>
      </c>
      <c r="T74" s="163">
        <f>IF(LEN(E74)&gt;3,((IF(VLOOKUP($C74,'Regional Crises'!$B$1:$R$66,14,FALSE)="x","x",ROUND(IF(VLOOKUP($C74,'Regional Crises'!$B$1:$R$66,14,FALSE)&gt;T$3,0,IF(VLOOKUP($C74,'Regional Crises'!$B$1:$R$66,14,FALSE)&lt;T$4,5,(T$3-VLOOKUP($C74,'Regional Crises'!$B$1:$R$66,14,FALSE))/(T$3-T$4)*5)),1)))),(IF(VLOOKUP($E74,'Country Indicator Data'!$B$4:$N$300,10,FALSE)="x","x",ROUND(IF(VLOOKUP($E74,'Country Indicator Data'!$B$4:$N$300,10,FALSE)&gt;T$3,0,IF(VLOOKUP($E74,'Country Indicator Data'!$B$4:$N$300,10,FALSE)&lt;T$4,5,(T$3-VLOOKUP($E74,'Country Indicator Data'!$B$4:$N$300,10,FALSE))/(T$3-T$4)*5)),1))))</f>
        <v>2.5</v>
      </c>
      <c r="U74" s="163">
        <f>IF(LEN(E74)&gt;3,((IF(VLOOKUP($C74,'Regional Crises'!$B$1:$R$66,15,FALSE)="x","x",ROUND(IF(VLOOKUP($C74,'Regional Crises'!$B$1:$R$66,15,FALSE)&gt;U$3,0,IF(VLOOKUP($C74,'Regional Crises'!$B$1:$R$66,15,FALSE)&lt;U$4,5,(U$3-VLOOKUP($C74,'Regional Crises'!$B$1:$R$66,15,FALSE))/(U$3-U$4)*5)),1)))),(IF(VLOOKUP($E74,'Country Indicator Data'!$B$4:$N$300,11,FALSE)="x","x",ROUND(IF(VLOOKUP($E74,'Country Indicator Data'!$B$4:$N$300,11,FALSE)&gt;U$3,0,IF(VLOOKUP($E74,'Country Indicator Data'!$B$4:$N$300,11,FALSE)&lt;U$4,5,(U$3-VLOOKUP($E74,'Country Indicator Data'!$B$4:$N$300,11,FALSE))/(U$3-U$4)*5)),1))))</f>
        <v>1.8</v>
      </c>
      <c r="V74" s="163">
        <f>IF(LEN(E74)&gt;3,((IF(VLOOKUP($C74,'Regional Crises'!$B$1:$R$66,16,FALSE)="x","x",ROUND(IF(VLOOKUP($C74,'Regional Crises'!$B$1:$R$66,16,FALSE)&gt;V$3,0,IF(VLOOKUP($C74,'Regional Crises'!$B$1:$R$66,16,FALSE)&lt;V$4,5,(V$3-VLOOKUP($C74,'Regional Crises'!$B$1:$R$66,16,FALSE))/(V$3-V$4)*5)),1)))),(IF(VLOOKUP($E74,'Country Indicator Data'!$B$4:$N$300,12,FALSE)="x","x",ROUND(IF(VLOOKUP($E74,'Country Indicator Data'!$B$4:$N$300,12,FALSE)&gt;V$3,0,IF(VLOOKUP($E74,'Country Indicator Data'!$B$4:$N$300,12,FALSE)&lt;V$4,5,(V$3-VLOOKUP($E74,'Country Indicator Data'!$B$4:$N$300,12,FALSE))/(V$3-V$4)*5)),1))))</f>
        <v>2.2999999999999998</v>
      </c>
      <c r="W74" s="163">
        <f t="shared" si="31"/>
        <v>2.4</v>
      </c>
      <c r="X74" s="163">
        <f t="shared" si="32"/>
        <v>2.2000000000000002</v>
      </c>
      <c r="Y74" s="184">
        <f>IF('Core Indicators'!FC71="x","x",IF('Core Indicators'!FC71&gt;=5,5,IF('Core Indicators'!FC71&gt;=4,4,IF('Core Indicators'!FC71&gt;=3,3,IF('Core Indicators'!FC71&gt;=2,2,IF('Core Indicators'!FC71&gt;=1,1,0))))))</f>
        <v>2</v>
      </c>
      <c r="Z74" s="163">
        <f t="shared" si="33"/>
        <v>2</v>
      </c>
      <c r="AA74" s="184">
        <f>'Crisis Indicator Data'!Y71</f>
        <v>0</v>
      </c>
      <c r="AB74" s="184">
        <f>'Crisis Indicator Data'!Z71</f>
        <v>0</v>
      </c>
      <c r="AC74" s="184">
        <f>'Crisis Indicator Data'!AA71</f>
        <v>0</v>
      </c>
      <c r="AD74" s="184">
        <f>'Crisis Indicator Data'!AB71</f>
        <v>0</v>
      </c>
      <c r="AE74" s="184">
        <f t="shared" si="34"/>
        <v>0</v>
      </c>
      <c r="AF74" s="184">
        <f>'Crisis Indicator Data'!AC71</f>
        <v>0</v>
      </c>
      <c r="AG74" s="184">
        <f>'Crisis Indicator Data'!AD71</f>
        <v>0</v>
      </c>
      <c r="AH74" s="184">
        <f t="shared" si="35"/>
        <v>0</v>
      </c>
      <c r="AI74" s="184">
        <f>'Crisis Indicator Data'!AE71</f>
        <v>0</v>
      </c>
      <c r="AJ74" s="184">
        <f>'Crisis Indicator Data'!AF71</f>
        <v>2</v>
      </c>
      <c r="AK74" s="184">
        <f>'Crisis Indicator Data'!AG71</f>
        <v>3</v>
      </c>
      <c r="AL74" s="184">
        <f t="shared" si="36"/>
        <v>4</v>
      </c>
      <c r="AM74" s="163">
        <f t="shared" si="37"/>
        <v>1</v>
      </c>
      <c r="AN74" s="163">
        <f t="shared" si="38"/>
        <v>1.5</v>
      </c>
    </row>
    <row r="75" spans="1:40" ht="13.5" customHeight="1" x14ac:dyDescent="0.25">
      <c r="A75" s="172" t="str">
        <f>'Crisis Indicator Data'!A72</f>
        <v>Socio-economic crisis in Sri Lanka</v>
      </c>
      <c r="B75" s="173" t="str">
        <f>'Crisis Indicator Data'!B72</f>
        <v>Socio-political,Food Security</v>
      </c>
      <c r="C75" s="173" t="str">
        <f>'Crisis Indicator Data'!C72</f>
        <v>LKA002</v>
      </c>
      <c r="D75" s="173" t="str">
        <f>'Crisis Indicator Data'!D72</f>
        <v>Sri Lanka</v>
      </c>
      <c r="E75" s="174" t="str">
        <f>'Crisis Indicator Data'!E72</f>
        <v>LKA</v>
      </c>
      <c r="F75" s="163">
        <f>IF(LEN(E75)&gt;3,(IF(VLOOKUP($C75,'Regional Crises'!$B$1:$R$66,7,FALSE)="x","x",ROUND(IF(VLOOKUP($C75,'Regional Crises'!$B$1:$R$66,7,FALSE)&gt;$F$3,5,IF(VLOOKUP($C75,'Regional Crises'!$B$1:$R$66,7,FALSE)&lt;F$4,0,($F$3-VLOOKUP($C75,'Regional Crises'!$B$1:$R$66,7,FALSE))/($F$3-$F$4)*5)),1))),IF(VLOOKUP($E75,'Country Indicator Data'!$B$4:$N$300,3,FALSE)="x","x",ROUND(IF(VLOOKUP($E75,'Country Indicator Data'!$B$4:$N$300,3,FALSE)&gt;$F$3,5,IF(VLOOKUP($E75,'Country Indicator Data'!$B$4:$N$300,3,FALSE)&lt;$F$4,0,($F$3-VLOOKUP($E75,'Country Indicator Data'!$B$4:$N$300,3,FALSE))/($F$3-$F$4)*5)),1)))</f>
        <v>3.2</v>
      </c>
      <c r="G75" s="163">
        <f>IF(LEN(E75)&gt;3,(IF(VLOOKUP($C75,'Regional Crises'!$B$1:$R$66,9,FALSE)="x","x",ROUND(IF(VLOOKUP($C75,'Regional Crises'!$B$1:$R$66,9,FALSE)&gt;G$3,5,IF(VLOOKUP($C75,'Regional Crises'!$B$1:$R$66,9,FALSE)&lt;G$4,0,(G$3-VLOOKUP($C75,'Regional Crises'!$B$1:$R$66,9,FALSE))/(G$3-G$4)*5)),1))),IF(VLOOKUP($E75,'Country Indicator Data'!$B$4:$N$300,5,FALSE)="x","x",ROUND(IF(VLOOKUP($E75,'Country Indicator Data'!$B$4:$N$300,5,FALSE)&gt;G$3,5,IF(VLOOKUP($E75,'Country Indicator Data'!$B$4:$N$300,5,FALSE)&lt;G$4,0,(G$3-VLOOKUP($E75,'Country Indicator Data'!$B$4:$N$300,5,FALSE))/(G$3-G$4)*5)),1)))</f>
        <v>1.7</v>
      </c>
      <c r="H75" s="163">
        <f t="shared" si="26"/>
        <v>2.4500000000000002</v>
      </c>
      <c r="I75" s="163">
        <f>IF(LEN(E75)&gt;3,(IF(VLOOKUP($C75,'Regional Crises'!$B$1:$R$66,6,FALSE)="x","x",ROUND(IF(VLOOKUP($C75,'Regional Crises'!$B$1:$R$66,6,FALSE)&gt;I$3,5,IF(VLOOKUP($C75,'Regional Crises'!$B$1:$R$66,6,FALSE)&lt;I$4,0,5-(I$3-VLOOKUP($C75,'Regional Crises'!$B$1:$R$66,6,FALSE))/(I$3-I$4)*5)),1))),IF(VLOOKUP($E75,'Country Indicator Data'!$B$4:$N$300,2,FALSE)="x","x",ROUND(IF(VLOOKUP($E75,'Country Indicator Data'!$B$4:$N$300,2,FALSE)&gt;I$3,5,IF(VLOOKUP($E75,'Country Indicator Data'!$B$4:$N$300,2,FALSE)&lt;I$4,0,5-(I$3-VLOOKUP($E75,'Country Indicator Data'!$B$4:$N$300,2,FALSE))/(I$3-I$4)*5)),1)))</f>
        <v>2.1</v>
      </c>
      <c r="J75" s="163">
        <f>IF(LEN(E75)&gt;3,(IF(VLOOKUP($C75,'Regional Crises'!$B$1:$R$66,8,FALSE)="x","x",ROUND(IF(VLOOKUP($C75,'Regional Crises'!$B$1:$R$66,8,FALSE)&gt;J$3,5,IF(VLOOKUP($C75,'Regional Crises'!$B$1:$R$66,8,FALSE)&lt;J$4,0,5-(J$3-VLOOKUP($C75,'Regional Crises'!$B$1:$R$66,8,FALSE))/(J$3-J$4)*5)),1))),IF(VLOOKUP($E75,'Country Indicator Data'!$B$4:$N$300,4,FALSE)="x","x",ROUND(IF(VLOOKUP($E75,'Country Indicator Data'!$B$4:$N$300,4,FALSE)&gt;J$3,5,IF(VLOOKUP($E75,'Country Indicator Data'!$B$4:$N$300,4,FALSE)&lt;J$4,0,5-(J$3-VLOOKUP($E75,'Country Indicator Data'!$B$4:$N$300,4,FALSE))/(J$3-J$4)*5)),1)))</f>
        <v>1.1000000000000001</v>
      </c>
      <c r="K75" s="163">
        <f t="shared" si="27"/>
        <v>1.6</v>
      </c>
      <c r="L75" s="163">
        <f>IF(LEN(E75)&gt;3,(IF(VLOOKUP($C75,'Regional Crises'!$B$1:$R$66,10,FALSE)="x","x",ROUND(IF(VLOOKUP($C75,'Regional Crises'!$B$1:$R$66,10,FALSE)&gt;L$3,5,IF(VLOOKUP($C75,'Regional Crises'!$B$1:$R$66,10,FALSE)&lt;L$4,0,5-(L$3-VLOOKUP($C75,'Regional Crises'!$B$1:$R$66,10,FALSE))/(L$3-L$4)*5)),1))),IF(VLOOKUP($E75,'Country Indicator Data'!$B$4:$N$300,6,FALSE)="x","x",ROUND(IF(VLOOKUP($E75,'Country Indicator Data'!$B$4:$N$300,6,FALSE)&gt;L$3,5,IF(VLOOKUP($E75,'Country Indicator Data'!$B$4:$N$300,6,FALSE)&lt;L$4,0,5-(L$3-VLOOKUP($E75,'Country Indicator Data'!$B$4:$N$300,6,FALSE))/(L$3-L$4)*5)),1)))</f>
        <v>2.5</v>
      </c>
      <c r="M75" s="163">
        <f>IF(LEN(E75)&gt;3,(IF(VLOOKUP($C75,'Regional Crises'!$B$1:$R$66,11,FALSE)="x","x",ROUND(IF(VLOOKUP($C75,'Regional Crises'!$B$1:$R$66,11,FALSE)&gt;M$3,5,IF(VLOOKUP($C75,'Regional Crises'!$B$1:$R$66,11,FALSE)&lt;M$4,0,5-(M$3-VLOOKUP($C75,'Regional Crises'!$B$1:$R$66,11,FALSE))/(M$3-M$4)*5)),1))),IF(VLOOKUP($E75,'Country Indicator Data'!$B$4:$N$300,7,FALSE)="x","x",ROUND(IF(VLOOKUP($E75,'Country Indicator Data'!$B$4:$N$300,7,FALSE)&gt;M$3,5,IF(VLOOKUP($E75,'Country Indicator Data'!$B$4:$N$300,7,FALSE)&lt;M$4,0,5-(M$3-VLOOKUP($E75,'Country Indicator Data'!$B$4:$N$300,7,FALSE))/(M$3-M$4)*5)),1)))</f>
        <v>1.8</v>
      </c>
      <c r="N75" s="163">
        <f t="shared" si="28"/>
        <v>2.15</v>
      </c>
      <c r="O75" s="163">
        <f t="shared" si="29"/>
        <v>2.0666666666666669</v>
      </c>
      <c r="P75" s="163">
        <f>IF(LEN(E75)&gt;3,VLOOKUP(C75,'Regional Crises'!$B$1:$R$69,12,FALSE),VLOOKUP(E75,'Country Indicator Data'!$B$4:$I$300,8,FALSE))</f>
        <v>3</v>
      </c>
      <c r="Q75" s="163">
        <f>IF(LEN(E75)&gt;3,((IF(VLOOKUP($C75,'Regional Crises'!$B$1:$R$66,13,FALSE)="x","x",ROUND(IF(VLOOKUP($C75,'Regional Crises'!$B$1:$R$66,13,FALSE)&gt;Q$3,5,IF(VLOOKUP($C75,'Regional Crises'!$B$1:$R$66,13,FALSE)&lt;Q$4,0,5-(LOG(Q$3)-LOG(VLOOKUP($C75,'Regional Crises'!$B$1:$R$66,13,FALSE)))/(LOG(Q$3)-LOG(Q$4))*5)),1)))),(IF(VLOOKUP($E75,'Country Indicator Data'!$B$4:$N$300,9,FALSE)="x","x",ROUND(IF(VLOOKUP($E75,'Country Indicator Data'!$B$4:$N$300,9,FALSE)&gt;Q$3,5,IF(VLOOKUP($E75,'Country Indicator Data'!$B$4:$N$300,9,FALSE)&lt;Q$4,0,5-(LOG(Q$3)-LOG(VLOOKUP($E75,'Country Indicator Data'!$B$4:$N$300,9,FALSE)))/(LOG(Q$3)-LOG(Q$4))*5)),1))))</f>
        <v>1</v>
      </c>
      <c r="R75" s="163">
        <f t="shared" si="30"/>
        <v>2</v>
      </c>
      <c r="S75" s="163">
        <f>IF(LEN(E75)&gt;3,((IF(VLOOKUP($C75,'Regional Crises'!$B$1:$R$66,17,FALSE)="x","x",ROUND(IF(VLOOKUP($C75,'Regional Crises'!$B$1:$R$66,17,FALSE)&gt;S$3,0,IF(VLOOKUP($C75,'Regional Crises'!$B$1:$R$66,17,FALSE)&lt;S$4,5,(S$3-VLOOKUP($C75,'Regional Crises'!$B$1:$R$66,17,FALSE))/(S$3-S$4)*5)),1)))),(IF(VLOOKUP($E75,'Country Indicator Data'!$B$4:$N$300,13,FALSE)="x","x",ROUND(IF(VLOOKUP($E75,'Country Indicator Data'!$B$4:$N$300,13,FALSE)&gt;S$3,0,IF(VLOOKUP($E75,'Country Indicator Data'!$B$4:$N$300,13,FALSE)&lt;S$4,5,(S$3-VLOOKUP($E75,'Country Indicator Data'!$B$4:$N$300,13,FALSE))/(S$3-S$4)*5)),1))))</f>
        <v>3.1</v>
      </c>
      <c r="T75" s="163">
        <f>IF(LEN(E75)&gt;3,((IF(VLOOKUP($C75,'Regional Crises'!$B$1:$R$66,14,FALSE)="x","x",ROUND(IF(VLOOKUP($C75,'Regional Crises'!$B$1:$R$66,14,FALSE)&gt;T$3,0,IF(VLOOKUP($C75,'Regional Crises'!$B$1:$R$66,14,FALSE)&lt;T$4,5,(T$3-VLOOKUP($C75,'Regional Crises'!$B$1:$R$66,14,FALSE))/(T$3-T$4)*5)),1)))),(IF(VLOOKUP($E75,'Country Indicator Data'!$B$4:$N$300,10,FALSE)="x","x",ROUND(IF(VLOOKUP($E75,'Country Indicator Data'!$B$4:$N$300,10,FALSE)&gt;T$3,0,IF(VLOOKUP($E75,'Country Indicator Data'!$B$4:$N$300,10,FALSE)&lt;T$4,5,(T$3-VLOOKUP($E75,'Country Indicator Data'!$B$4:$N$300,10,FALSE))/(T$3-T$4)*5)),1))))</f>
        <v>2.5</v>
      </c>
      <c r="U75" s="163">
        <f>IF(LEN(E75)&gt;3,((IF(VLOOKUP($C75,'Regional Crises'!$B$1:$R$66,15,FALSE)="x","x",ROUND(IF(VLOOKUP($C75,'Regional Crises'!$B$1:$R$66,15,FALSE)&gt;U$3,0,IF(VLOOKUP($C75,'Regional Crises'!$B$1:$R$66,15,FALSE)&lt;U$4,5,(U$3-VLOOKUP($C75,'Regional Crises'!$B$1:$R$66,15,FALSE))/(U$3-U$4)*5)),1)))),(IF(VLOOKUP($E75,'Country Indicator Data'!$B$4:$N$300,11,FALSE)="x","x",ROUND(IF(VLOOKUP($E75,'Country Indicator Data'!$B$4:$N$300,11,FALSE)&gt;U$3,0,IF(VLOOKUP($E75,'Country Indicator Data'!$B$4:$N$300,11,FALSE)&lt;U$4,5,(U$3-VLOOKUP($E75,'Country Indicator Data'!$B$4:$N$300,11,FALSE))/(U$3-U$4)*5)),1))))</f>
        <v>1.8</v>
      </c>
      <c r="V75" s="163">
        <f>IF(LEN(E75)&gt;3,((IF(VLOOKUP($C75,'Regional Crises'!$B$1:$R$66,16,FALSE)="x","x",ROUND(IF(VLOOKUP($C75,'Regional Crises'!$B$1:$R$66,16,FALSE)&gt;V$3,0,IF(VLOOKUP($C75,'Regional Crises'!$B$1:$R$66,16,FALSE)&lt;V$4,5,(V$3-VLOOKUP($C75,'Regional Crises'!$B$1:$R$66,16,FALSE))/(V$3-V$4)*5)),1)))),(IF(VLOOKUP($E75,'Country Indicator Data'!$B$4:$N$300,12,FALSE)="x","x",ROUND(IF(VLOOKUP($E75,'Country Indicator Data'!$B$4:$N$300,12,FALSE)&gt;V$3,0,IF(VLOOKUP($E75,'Country Indicator Data'!$B$4:$N$300,12,FALSE)&lt;V$4,5,(V$3-VLOOKUP($E75,'Country Indicator Data'!$B$4:$N$300,12,FALSE))/(V$3-V$4)*5)),1))))</f>
        <v>2.2999999999999998</v>
      </c>
      <c r="W75" s="163">
        <f t="shared" si="31"/>
        <v>2.4</v>
      </c>
      <c r="X75" s="163">
        <f t="shared" si="32"/>
        <v>2.2000000000000002</v>
      </c>
      <c r="Y75" s="184">
        <f>IF('Core Indicators'!FC72="x","x",IF('Core Indicators'!FC72&gt;=5,5,IF('Core Indicators'!FC72&gt;=4,4,IF('Core Indicators'!FC72&gt;=3,3,IF('Core Indicators'!FC72&gt;=2,2,IF('Core Indicators'!FC72&gt;=1,1,0))))))</f>
        <v>1</v>
      </c>
      <c r="Z75" s="163">
        <f t="shared" si="33"/>
        <v>1</v>
      </c>
      <c r="AA75" s="184">
        <f>'Crisis Indicator Data'!Y72</f>
        <v>0</v>
      </c>
      <c r="AB75" s="184">
        <f>'Crisis Indicator Data'!Z72</f>
        <v>0</v>
      </c>
      <c r="AC75" s="184">
        <f>'Crisis Indicator Data'!AA72</f>
        <v>0</v>
      </c>
      <c r="AD75" s="184">
        <f>'Crisis Indicator Data'!AB72</f>
        <v>0</v>
      </c>
      <c r="AE75" s="184">
        <f t="shared" si="34"/>
        <v>0</v>
      </c>
      <c r="AF75" s="184">
        <f>'Crisis Indicator Data'!AC72</f>
        <v>0</v>
      </c>
      <c r="AG75" s="184">
        <f>'Crisis Indicator Data'!AD72</f>
        <v>0</v>
      </c>
      <c r="AH75" s="184">
        <f t="shared" si="35"/>
        <v>0</v>
      </c>
      <c r="AI75" s="184">
        <f>'Crisis Indicator Data'!AE72</f>
        <v>0</v>
      </c>
      <c r="AJ75" s="184">
        <f>'Crisis Indicator Data'!AF72</f>
        <v>2</v>
      </c>
      <c r="AK75" s="184">
        <f>'Crisis Indicator Data'!AG72</f>
        <v>1</v>
      </c>
      <c r="AL75" s="184">
        <f t="shared" si="36"/>
        <v>3</v>
      </c>
      <c r="AM75" s="163">
        <f t="shared" si="37"/>
        <v>1</v>
      </c>
      <c r="AN75" s="163">
        <f t="shared" si="38"/>
        <v>1</v>
      </c>
    </row>
    <row r="76" spans="1:40" ht="13.5" customHeight="1" x14ac:dyDescent="0.25">
      <c r="A76" s="172" t="str">
        <f>'Crisis Indicator Data'!A73</f>
        <v>2023 Floods and Monsoon Rain</v>
      </c>
      <c r="B76" s="173" t="str">
        <f>'Crisis Indicator Data'!B73</f>
        <v>Floods</v>
      </c>
      <c r="C76" s="173" t="str">
        <f>'Crisis Indicator Data'!C73</f>
        <v>LKA003</v>
      </c>
      <c r="D76" s="173" t="str">
        <f>'Crisis Indicator Data'!D73</f>
        <v>Sri Lanka</v>
      </c>
      <c r="E76" s="174" t="str">
        <f>'Crisis Indicator Data'!E73</f>
        <v>LKA</v>
      </c>
      <c r="F76" s="163">
        <f>IF(LEN(E76)&gt;3,(IF(VLOOKUP($C76,'Regional Crises'!$B$1:$R$66,7,FALSE)="x","x",ROUND(IF(VLOOKUP($C76,'Regional Crises'!$B$1:$R$66,7,FALSE)&gt;$F$3,5,IF(VLOOKUP($C76,'Regional Crises'!$B$1:$R$66,7,FALSE)&lt;F$4,0,($F$3-VLOOKUP($C76,'Regional Crises'!$B$1:$R$66,7,FALSE))/($F$3-$F$4)*5)),1))),IF(VLOOKUP($E76,'Country Indicator Data'!$B$4:$N$300,3,FALSE)="x","x",ROUND(IF(VLOOKUP($E76,'Country Indicator Data'!$B$4:$N$300,3,FALSE)&gt;$F$3,5,IF(VLOOKUP($E76,'Country Indicator Data'!$B$4:$N$300,3,FALSE)&lt;$F$4,0,($F$3-VLOOKUP($E76,'Country Indicator Data'!$B$4:$N$300,3,FALSE))/($F$3-$F$4)*5)),1)))</f>
        <v>3.2</v>
      </c>
      <c r="G76" s="163">
        <f>IF(LEN(E76)&gt;3,(IF(VLOOKUP($C76,'Regional Crises'!$B$1:$R$66,9,FALSE)="x","x",ROUND(IF(VLOOKUP($C76,'Regional Crises'!$B$1:$R$66,9,FALSE)&gt;G$3,5,IF(VLOOKUP($C76,'Regional Crises'!$B$1:$R$66,9,FALSE)&lt;G$4,0,(G$3-VLOOKUP($C76,'Regional Crises'!$B$1:$R$66,9,FALSE))/(G$3-G$4)*5)),1))),IF(VLOOKUP($E76,'Country Indicator Data'!$B$4:$N$300,5,FALSE)="x","x",ROUND(IF(VLOOKUP($E76,'Country Indicator Data'!$B$4:$N$300,5,FALSE)&gt;G$3,5,IF(VLOOKUP($E76,'Country Indicator Data'!$B$4:$N$300,5,FALSE)&lt;G$4,0,(G$3-VLOOKUP($E76,'Country Indicator Data'!$B$4:$N$300,5,FALSE))/(G$3-G$4)*5)),1)))</f>
        <v>1.7</v>
      </c>
      <c r="H76" s="163">
        <f t="shared" si="26"/>
        <v>2.4500000000000002</v>
      </c>
      <c r="I76" s="163">
        <f>IF(LEN(E76)&gt;3,(IF(VLOOKUP($C76,'Regional Crises'!$B$1:$R$66,6,FALSE)="x","x",ROUND(IF(VLOOKUP($C76,'Regional Crises'!$B$1:$R$66,6,FALSE)&gt;I$3,5,IF(VLOOKUP($C76,'Regional Crises'!$B$1:$R$66,6,FALSE)&lt;I$4,0,5-(I$3-VLOOKUP($C76,'Regional Crises'!$B$1:$R$66,6,FALSE))/(I$3-I$4)*5)),1))),IF(VLOOKUP($E76,'Country Indicator Data'!$B$4:$N$300,2,FALSE)="x","x",ROUND(IF(VLOOKUP($E76,'Country Indicator Data'!$B$4:$N$300,2,FALSE)&gt;I$3,5,IF(VLOOKUP($E76,'Country Indicator Data'!$B$4:$N$300,2,FALSE)&lt;I$4,0,5-(I$3-VLOOKUP($E76,'Country Indicator Data'!$B$4:$N$300,2,FALSE))/(I$3-I$4)*5)),1)))</f>
        <v>2.1</v>
      </c>
      <c r="J76" s="163">
        <f>IF(LEN(E76)&gt;3,(IF(VLOOKUP($C76,'Regional Crises'!$B$1:$R$66,8,FALSE)="x","x",ROUND(IF(VLOOKUP($C76,'Regional Crises'!$B$1:$R$66,8,FALSE)&gt;J$3,5,IF(VLOOKUP($C76,'Regional Crises'!$B$1:$R$66,8,FALSE)&lt;J$4,0,5-(J$3-VLOOKUP($C76,'Regional Crises'!$B$1:$R$66,8,FALSE))/(J$3-J$4)*5)),1))),IF(VLOOKUP($E76,'Country Indicator Data'!$B$4:$N$300,4,FALSE)="x","x",ROUND(IF(VLOOKUP($E76,'Country Indicator Data'!$B$4:$N$300,4,FALSE)&gt;J$3,5,IF(VLOOKUP($E76,'Country Indicator Data'!$B$4:$N$300,4,FALSE)&lt;J$4,0,5-(J$3-VLOOKUP($E76,'Country Indicator Data'!$B$4:$N$300,4,FALSE))/(J$3-J$4)*5)),1)))</f>
        <v>1.1000000000000001</v>
      </c>
      <c r="K76" s="163">
        <f t="shared" si="27"/>
        <v>1.6</v>
      </c>
      <c r="L76" s="163">
        <f>IF(LEN(E76)&gt;3,(IF(VLOOKUP($C76,'Regional Crises'!$B$1:$R$66,10,FALSE)="x","x",ROUND(IF(VLOOKUP($C76,'Regional Crises'!$B$1:$R$66,10,FALSE)&gt;L$3,5,IF(VLOOKUP($C76,'Regional Crises'!$B$1:$R$66,10,FALSE)&lt;L$4,0,5-(L$3-VLOOKUP($C76,'Regional Crises'!$B$1:$R$66,10,FALSE))/(L$3-L$4)*5)),1))),IF(VLOOKUP($E76,'Country Indicator Data'!$B$4:$N$300,6,FALSE)="x","x",ROUND(IF(VLOOKUP($E76,'Country Indicator Data'!$B$4:$N$300,6,FALSE)&gt;L$3,5,IF(VLOOKUP($E76,'Country Indicator Data'!$B$4:$N$300,6,FALSE)&lt;L$4,0,5-(L$3-VLOOKUP($E76,'Country Indicator Data'!$B$4:$N$300,6,FALSE))/(L$3-L$4)*5)),1)))</f>
        <v>2.5</v>
      </c>
      <c r="M76" s="163">
        <f>IF(LEN(E76)&gt;3,(IF(VLOOKUP($C76,'Regional Crises'!$B$1:$R$66,11,FALSE)="x","x",ROUND(IF(VLOOKUP($C76,'Regional Crises'!$B$1:$R$66,11,FALSE)&gt;M$3,5,IF(VLOOKUP($C76,'Regional Crises'!$B$1:$R$66,11,FALSE)&lt;M$4,0,5-(M$3-VLOOKUP($C76,'Regional Crises'!$B$1:$R$66,11,FALSE))/(M$3-M$4)*5)),1))),IF(VLOOKUP($E76,'Country Indicator Data'!$B$4:$N$300,7,FALSE)="x","x",ROUND(IF(VLOOKUP($E76,'Country Indicator Data'!$B$4:$N$300,7,FALSE)&gt;M$3,5,IF(VLOOKUP($E76,'Country Indicator Data'!$B$4:$N$300,7,FALSE)&lt;M$4,0,5-(M$3-VLOOKUP($E76,'Country Indicator Data'!$B$4:$N$300,7,FALSE))/(M$3-M$4)*5)),1)))</f>
        <v>1.8</v>
      </c>
      <c r="N76" s="163">
        <f t="shared" si="28"/>
        <v>2.15</v>
      </c>
      <c r="O76" s="163">
        <f t="shared" si="29"/>
        <v>2.0666666666666669</v>
      </c>
      <c r="P76" s="163">
        <f>IF(LEN(E76)&gt;3,VLOOKUP(C76,'Regional Crises'!$B$1:$R$69,12,FALSE),VLOOKUP(E76,'Country Indicator Data'!$B$4:$I$300,8,FALSE))</f>
        <v>3</v>
      </c>
      <c r="Q76" s="163">
        <f>IF(LEN(E76)&gt;3,((IF(VLOOKUP($C76,'Regional Crises'!$B$1:$R$66,13,FALSE)="x","x",ROUND(IF(VLOOKUP($C76,'Regional Crises'!$B$1:$R$66,13,FALSE)&gt;Q$3,5,IF(VLOOKUP($C76,'Regional Crises'!$B$1:$R$66,13,FALSE)&lt;Q$4,0,5-(LOG(Q$3)-LOG(VLOOKUP($C76,'Regional Crises'!$B$1:$R$66,13,FALSE)))/(LOG(Q$3)-LOG(Q$4))*5)),1)))),(IF(VLOOKUP($E76,'Country Indicator Data'!$B$4:$N$300,9,FALSE)="x","x",ROUND(IF(VLOOKUP($E76,'Country Indicator Data'!$B$4:$N$300,9,FALSE)&gt;Q$3,5,IF(VLOOKUP($E76,'Country Indicator Data'!$B$4:$N$300,9,FALSE)&lt;Q$4,0,5-(LOG(Q$3)-LOG(VLOOKUP($E76,'Country Indicator Data'!$B$4:$N$300,9,FALSE)))/(LOG(Q$3)-LOG(Q$4))*5)),1))))</f>
        <v>1</v>
      </c>
      <c r="R76" s="163">
        <f t="shared" si="30"/>
        <v>2</v>
      </c>
      <c r="S76" s="163">
        <f>IF(LEN(E76)&gt;3,((IF(VLOOKUP($C76,'Regional Crises'!$B$1:$R$66,17,FALSE)="x","x",ROUND(IF(VLOOKUP($C76,'Regional Crises'!$B$1:$R$66,17,FALSE)&gt;S$3,0,IF(VLOOKUP($C76,'Regional Crises'!$B$1:$R$66,17,FALSE)&lt;S$4,5,(S$3-VLOOKUP($C76,'Regional Crises'!$B$1:$R$66,17,FALSE))/(S$3-S$4)*5)),1)))),(IF(VLOOKUP($E76,'Country Indicator Data'!$B$4:$N$300,13,FALSE)="x","x",ROUND(IF(VLOOKUP($E76,'Country Indicator Data'!$B$4:$N$300,13,FALSE)&gt;S$3,0,IF(VLOOKUP($E76,'Country Indicator Data'!$B$4:$N$300,13,FALSE)&lt;S$4,5,(S$3-VLOOKUP($E76,'Country Indicator Data'!$B$4:$N$300,13,FALSE))/(S$3-S$4)*5)),1))))</f>
        <v>3.1</v>
      </c>
      <c r="T76" s="163">
        <f>IF(LEN(E76)&gt;3,((IF(VLOOKUP($C76,'Regional Crises'!$B$1:$R$66,14,FALSE)="x","x",ROUND(IF(VLOOKUP($C76,'Regional Crises'!$B$1:$R$66,14,FALSE)&gt;T$3,0,IF(VLOOKUP($C76,'Regional Crises'!$B$1:$R$66,14,FALSE)&lt;T$4,5,(T$3-VLOOKUP($C76,'Regional Crises'!$B$1:$R$66,14,FALSE))/(T$3-T$4)*5)),1)))),(IF(VLOOKUP($E76,'Country Indicator Data'!$B$4:$N$300,10,FALSE)="x","x",ROUND(IF(VLOOKUP($E76,'Country Indicator Data'!$B$4:$N$300,10,FALSE)&gt;T$3,0,IF(VLOOKUP($E76,'Country Indicator Data'!$B$4:$N$300,10,FALSE)&lt;T$4,5,(T$3-VLOOKUP($E76,'Country Indicator Data'!$B$4:$N$300,10,FALSE))/(T$3-T$4)*5)),1))))</f>
        <v>2.5</v>
      </c>
      <c r="U76" s="163">
        <f>IF(LEN(E76)&gt;3,((IF(VLOOKUP($C76,'Regional Crises'!$B$1:$R$66,15,FALSE)="x","x",ROUND(IF(VLOOKUP($C76,'Regional Crises'!$B$1:$R$66,15,FALSE)&gt;U$3,0,IF(VLOOKUP($C76,'Regional Crises'!$B$1:$R$66,15,FALSE)&lt;U$4,5,(U$3-VLOOKUP($C76,'Regional Crises'!$B$1:$R$66,15,FALSE))/(U$3-U$4)*5)),1)))),(IF(VLOOKUP($E76,'Country Indicator Data'!$B$4:$N$300,11,FALSE)="x","x",ROUND(IF(VLOOKUP($E76,'Country Indicator Data'!$B$4:$N$300,11,FALSE)&gt;U$3,0,IF(VLOOKUP($E76,'Country Indicator Data'!$B$4:$N$300,11,FALSE)&lt;U$4,5,(U$3-VLOOKUP($E76,'Country Indicator Data'!$B$4:$N$300,11,FALSE))/(U$3-U$4)*5)),1))))</f>
        <v>1.8</v>
      </c>
      <c r="V76" s="163">
        <f>IF(LEN(E76)&gt;3,((IF(VLOOKUP($C76,'Regional Crises'!$B$1:$R$66,16,FALSE)="x","x",ROUND(IF(VLOOKUP($C76,'Regional Crises'!$B$1:$R$66,16,FALSE)&gt;V$3,0,IF(VLOOKUP($C76,'Regional Crises'!$B$1:$R$66,16,FALSE)&lt;V$4,5,(V$3-VLOOKUP($C76,'Regional Crises'!$B$1:$R$66,16,FALSE))/(V$3-V$4)*5)),1)))),(IF(VLOOKUP($E76,'Country Indicator Data'!$B$4:$N$300,12,FALSE)="x","x",ROUND(IF(VLOOKUP($E76,'Country Indicator Data'!$B$4:$N$300,12,FALSE)&gt;V$3,0,IF(VLOOKUP($E76,'Country Indicator Data'!$B$4:$N$300,12,FALSE)&lt;V$4,5,(V$3-VLOOKUP($E76,'Country Indicator Data'!$B$4:$N$300,12,FALSE))/(V$3-V$4)*5)),1))))</f>
        <v>2.2999999999999998</v>
      </c>
      <c r="W76" s="163">
        <f t="shared" si="31"/>
        <v>2.4</v>
      </c>
      <c r="X76" s="163">
        <f t="shared" si="32"/>
        <v>2.2000000000000002</v>
      </c>
      <c r="Y76" s="184">
        <f>IF('Core Indicators'!FC73="x","x",IF('Core Indicators'!FC73&gt;=5,5,IF('Core Indicators'!FC73&gt;=4,4,IF('Core Indicators'!FC73&gt;=3,3,IF('Core Indicators'!FC73&gt;=2,2,IF('Core Indicators'!FC73&gt;=1,1,0))))))</f>
        <v>2</v>
      </c>
      <c r="Z76" s="163">
        <f t="shared" si="33"/>
        <v>2</v>
      </c>
      <c r="AA76" s="184">
        <f>'Crisis Indicator Data'!Y73</f>
        <v>0</v>
      </c>
      <c r="AB76" s="184">
        <f>'Crisis Indicator Data'!Z73</f>
        <v>0</v>
      </c>
      <c r="AC76" s="184">
        <f>'Crisis Indicator Data'!AA73</f>
        <v>0</v>
      </c>
      <c r="AD76" s="184">
        <f>'Crisis Indicator Data'!AB73</f>
        <v>0</v>
      </c>
      <c r="AE76" s="184">
        <f t="shared" si="34"/>
        <v>0</v>
      </c>
      <c r="AF76" s="184">
        <f>'Crisis Indicator Data'!AC73</f>
        <v>0</v>
      </c>
      <c r="AG76" s="184">
        <f>'Crisis Indicator Data'!AD73</f>
        <v>0</v>
      </c>
      <c r="AH76" s="184">
        <f t="shared" si="35"/>
        <v>0</v>
      </c>
      <c r="AI76" s="184">
        <f>'Crisis Indicator Data'!AE73</f>
        <v>0</v>
      </c>
      <c r="AJ76" s="184">
        <f>'Crisis Indicator Data'!AF73</f>
        <v>2</v>
      </c>
      <c r="AK76" s="184">
        <f>'Crisis Indicator Data'!AG73</f>
        <v>2</v>
      </c>
      <c r="AL76" s="184">
        <f t="shared" si="36"/>
        <v>3</v>
      </c>
      <c r="AM76" s="163">
        <f t="shared" si="37"/>
        <v>1</v>
      </c>
      <c r="AN76" s="163">
        <f t="shared" si="38"/>
        <v>1.5</v>
      </c>
    </row>
    <row r="77" spans="1:40" ht="13.5" customHeight="1" x14ac:dyDescent="0.25">
      <c r="A77" s="172" t="str">
        <f>'Crisis Indicator Data'!A74</f>
        <v>Displacement from Russia-Ukraine conflict in Lithuania</v>
      </c>
      <c r="B77" s="173" t="str">
        <f>'Crisis Indicator Data'!B74</f>
        <v>Conflict,Displacement</v>
      </c>
      <c r="C77" s="173" t="str">
        <f>'Crisis Indicator Data'!C74</f>
        <v>LTU002</v>
      </c>
      <c r="D77" s="173" t="str">
        <f>'Crisis Indicator Data'!D74</f>
        <v>Lithuania</v>
      </c>
      <c r="E77" s="174" t="str">
        <f>'Crisis Indicator Data'!E74</f>
        <v>LTU</v>
      </c>
      <c r="F77" s="163">
        <f>IF(LEN(E77)&gt;3,(IF(VLOOKUP($C77,'Regional Crises'!$B$1:$R$66,7,FALSE)="x","x",ROUND(IF(VLOOKUP($C77,'Regional Crises'!$B$1:$R$66,7,FALSE)&gt;$F$3,5,IF(VLOOKUP($C77,'Regional Crises'!$B$1:$R$66,7,FALSE)&lt;F$4,0,($F$3-VLOOKUP($C77,'Regional Crises'!$B$1:$R$66,7,FALSE))/($F$3-$F$4)*5)),1))),IF(VLOOKUP($E77,'Country Indicator Data'!$B$4:$N$300,3,FALSE)="x","x",ROUND(IF(VLOOKUP($E77,'Country Indicator Data'!$B$4:$N$300,3,FALSE)&gt;$F$3,5,IF(VLOOKUP($E77,'Country Indicator Data'!$B$4:$N$300,3,FALSE)&lt;$F$4,0,($F$3-VLOOKUP($E77,'Country Indicator Data'!$B$4:$N$300,3,FALSE))/($F$3-$F$4)*5)),1)))</f>
        <v>1.8</v>
      </c>
      <c r="G77" s="163">
        <f>IF(LEN(E77)&gt;3,(IF(VLOOKUP($C77,'Regional Crises'!$B$1:$R$66,9,FALSE)="x","x",ROUND(IF(VLOOKUP($C77,'Regional Crises'!$B$1:$R$66,9,FALSE)&gt;G$3,5,IF(VLOOKUP($C77,'Regional Crises'!$B$1:$R$66,9,FALSE)&lt;G$4,0,(G$3-VLOOKUP($C77,'Regional Crises'!$B$1:$R$66,9,FALSE))/(G$3-G$4)*5)),1))),IF(VLOOKUP($E77,'Country Indicator Data'!$B$4:$N$300,5,FALSE)="x","x",ROUND(IF(VLOOKUP($E77,'Country Indicator Data'!$B$4:$N$300,5,FALSE)&gt;G$3,5,IF(VLOOKUP($E77,'Country Indicator Data'!$B$4:$N$300,5,FALSE)&lt;G$4,0,(G$3-VLOOKUP($E77,'Country Indicator Data'!$B$4:$N$300,5,FALSE))/(G$3-G$4)*5)),1)))</f>
        <v>0.3</v>
      </c>
      <c r="H77" s="163">
        <f t="shared" si="26"/>
        <v>1.05</v>
      </c>
      <c r="I77" s="163">
        <f>IF(LEN(E77)&gt;3,(IF(VLOOKUP($C77,'Regional Crises'!$B$1:$R$66,6,FALSE)="x","x",ROUND(IF(VLOOKUP($C77,'Regional Crises'!$B$1:$R$66,6,FALSE)&gt;I$3,5,IF(VLOOKUP($C77,'Regional Crises'!$B$1:$R$66,6,FALSE)&lt;I$4,0,5-(I$3-VLOOKUP($C77,'Regional Crises'!$B$1:$R$66,6,FALSE))/(I$3-I$4)*5)),1))),IF(VLOOKUP($E77,'Country Indicator Data'!$B$4:$N$300,2,FALSE)="x","x",ROUND(IF(VLOOKUP($E77,'Country Indicator Data'!$B$4:$N$300,2,FALSE)&gt;I$3,5,IF(VLOOKUP($E77,'Country Indicator Data'!$B$4:$N$300,2,FALSE)&lt;I$4,0,5-(I$3-VLOOKUP($E77,'Country Indicator Data'!$B$4:$N$300,2,FALSE))/(I$3-I$4)*5)),1)))</f>
        <v>1.4</v>
      </c>
      <c r="J77" s="163">
        <f>IF(LEN(E77)&gt;3,(IF(VLOOKUP($C77,'Regional Crises'!$B$1:$R$66,8,FALSE)="x","x",ROUND(IF(VLOOKUP($C77,'Regional Crises'!$B$1:$R$66,8,FALSE)&gt;J$3,5,IF(VLOOKUP($C77,'Regional Crises'!$B$1:$R$66,8,FALSE)&lt;J$4,0,5-(J$3-VLOOKUP($C77,'Regional Crises'!$B$1:$R$66,8,FALSE))/(J$3-J$4)*5)),1))),IF(VLOOKUP($E77,'Country Indicator Data'!$B$4:$N$300,4,FALSE)="x","x",ROUND(IF(VLOOKUP($E77,'Country Indicator Data'!$B$4:$N$300,4,FALSE)&gt;J$3,5,IF(VLOOKUP($E77,'Country Indicator Data'!$B$4:$N$300,4,FALSE)&lt;J$4,0,5-(J$3-VLOOKUP($E77,'Country Indicator Data'!$B$4:$N$300,4,FALSE))/(J$3-J$4)*5)),1)))</f>
        <v>1.3</v>
      </c>
      <c r="K77" s="163">
        <f t="shared" si="27"/>
        <v>1.35</v>
      </c>
      <c r="L77" s="163">
        <f>IF(LEN(E77)&gt;3,(IF(VLOOKUP($C77,'Regional Crises'!$B$1:$R$66,10,FALSE)="x","x",ROUND(IF(VLOOKUP($C77,'Regional Crises'!$B$1:$R$66,10,FALSE)&gt;L$3,5,IF(VLOOKUP($C77,'Regional Crises'!$B$1:$R$66,10,FALSE)&lt;L$4,0,5-(L$3-VLOOKUP($C77,'Regional Crises'!$B$1:$R$66,10,FALSE))/(L$3-L$4)*5)),1))),IF(VLOOKUP($E77,'Country Indicator Data'!$B$4:$N$300,6,FALSE)="x","x",ROUND(IF(VLOOKUP($E77,'Country Indicator Data'!$B$4:$N$300,6,FALSE)&gt;L$3,5,IF(VLOOKUP($E77,'Country Indicator Data'!$B$4:$N$300,6,FALSE)&lt;L$4,0,5-(L$3-VLOOKUP($E77,'Country Indicator Data'!$B$4:$N$300,6,FALSE))/(L$3-L$4)*5)),1)))</f>
        <v>0.8</v>
      </c>
      <c r="M77" s="163">
        <f>IF(LEN(E77)&gt;3,(IF(VLOOKUP($C77,'Regional Crises'!$B$1:$R$66,11,FALSE)="x","x",ROUND(IF(VLOOKUP($C77,'Regional Crises'!$B$1:$R$66,11,FALSE)&gt;M$3,5,IF(VLOOKUP($C77,'Regional Crises'!$B$1:$R$66,11,FALSE)&lt;M$4,0,5-(M$3-VLOOKUP($C77,'Regional Crises'!$B$1:$R$66,11,FALSE))/(M$3-M$4)*5)),1))),IF(VLOOKUP($E77,'Country Indicator Data'!$B$4:$N$300,7,FALSE)="x","x",ROUND(IF(VLOOKUP($E77,'Country Indicator Data'!$B$4:$N$300,7,FALSE)&gt;M$3,5,IF(VLOOKUP($E77,'Country Indicator Data'!$B$4:$N$300,7,FALSE)&lt;M$4,0,5-(M$3-VLOOKUP($E77,'Country Indicator Data'!$B$4:$N$300,7,FALSE))/(M$3-M$4)*5)),1)))</f>
        <v>1.3</v>
      </c>
      <c r="N77" s="163">
        <f t="shared" si="28"/>
        <v>1.05</v>
      </c>
      <c r="O77" s="163">
        <f t="shared" si="29"/>
        <v>1.1500000000000001</v>
      </c>
      <c r="P77" s="163">
        <f>IF(LEN(E77)&gt;3,VLOOKUP(C77,'Regional Crises'!$B$1:$R$69,12,FALSE),VLOOKUP(E77,'Country Indicator Data'!$B$4:$I$300,8,FALSE))</f>
        <v>0</v>
      </c>
      <c r="Q77" s="163">
        <f>IF(LEN(E77)&gt;3,((IF(VLOOKUP($C77,'Regional Crises'!$B$1:$R$66,13,FALSE)="x","x",ROUND(IF(VLOOKUP($C77,'Regional Crises'!$B$1:$R$66,13,FALSE)&gt;Q$3,5,IF(VLOOKUP($C77,'Regional Crises'!$B$1:$R$66,13,FALSE)&lt;Q$4,0,5-(LOG(Q$3)-LOG(VLOOKUP($C77,'Regional Crises'!$B$1:$R$66,13,FALSE)))/(LOG(Q$3)-LOG(Q$4))*5)),1)))),(IF(VLOOKUP($E77,'Country Indicator Data'!$B$4:$N$300,9,FALSE)="x","x",ROUND(IF(VLOOKUP($E77,'Country Indicator Data'!$B$4:$N$300,9,FALSE)&gt;Q$3,5,IF(VLOOKUP($E77,'Country Indicator Data'!$B$4:$N$300,9,FALSE)&lt;Q$4,0,5-(LOG(Q$3)-LOG(VLOOKUP($E77,'Country Indicator Data'!$B$4:$N$300,9,FALSE)))/(LOG(Q$3)-LOG(Q$4))*5)),1))))</f>
        <v>0</v>
      </c>
      <c r="R77" s="163">
        <f t="shared" si="30"/>
        <v>0</v>
      </c>
      <c r="S77" s="163">
        <f>IF(LEN(E77)&gt;3,((IF(VLOOKUP($C77,'Regional Crises'!$B$1:$R$66,17,FALSE)="x","x",ROUND(IF(VLOOKUP($C77,'Regional Crises'!$B$1:$R$66,17,FALSE)&gt;S$3,0,IF(VLOOKUP($C77,'Regional Crises'!$B$1:$R$66,17,FALSE)&lt;S$4,5,(S$3-VLOOKUP($C77,'Regional Crises'!$B$1:$R$66,17,FALSE))/(S$3-S$4)*5)),1)))),(IF(VLOOKUP($E77,'Country Indicator Data'!$B$4:$N$300,13,FALSE)="x","x",ROUND(IF(VLOOKUP($E77,'Country Indicator Data'!$B$4:$N$300,13,FALSE)&gt;S$3,0,IF(VLOOKUP($E77,'Country Indicator Data'!$B$4:$N$300,13,FALSE)&lt;S$4,5,(S$3-VLOOKUP($E77,'Country Indicator Data'!$B$4:$N$300,13,FALSE))/(S$3-S$4)*5)),1))))</f>
        <v>2</v>
      </c>
      <c r="T77" s="163">
        <f>IF(LEN(E77)&gt;3,((IF(VLOOKUP($C77,'Regional Crises'!$B$1:$R$66,14,FALSE)="x","x",ROUND(IF(VLOOKUP($C77,'Regional Crises'!$B$1:$R$66,14,FALSE)&gt;T$3,0,IF(VLOOKUP($C77,'Regional Crises'!$B$1:$R$66,14,FALSE)&lt;T$4,5,(T$3-VLOOKUP($C77,'Regional Crises'!$B$1:$R$66,14,FALSE))/(T$3-T$4)*5)),1)))),(IF(VLOOKUP($E77,'Country Indicator Data'!$B$4:$N$300,10,FALSE)="x","x",ROUND(IF(VLOOKUP($E77,'Country Indicator Data'!$B$4:$N$300,10,FALSE)&gt;T$3,0,IF(VLOOKUP($E77,'Country Indicator Data'!$B$4:$N$300,10,FALSE)&lt;T$4,5,(T$3-VLOOKUP($E77,'Country Indicator Data'!$B$4:$N$300,10,FALSE))/(T$3-T$4)*5)),1))))</f>
        <v>1.5</v>
      </c>
      <c r="U77" s="163">
        <f>IF(LEN(E77)&gt;3,((IF(VLOOKUP($C77,'Regional Crises'!$B$1:$R$66,15,FALSE)="x","x",ROUND(IF(VLOOKUP($C77,'Regional Crises'!$B$1:$R$66,15,FALSE)&gt;U$3,0,IF(VLOOKUP($C77,'Regional Crises'!$B$1:$R$66,15,FALSE)&lt;U$4,5,(U$3-VLOOKUP($C77,'Regional Crises'!$B$1:$R$66,15,FALSE))/(U$3-U$4)*5)),1)))),(IF(VLOOKUP($E77,'Country Indicator Data'!$B$4:$N$300,11,FALSE)="x","x",ROUND(IF(VLOOKUP($E77,'Country Indicator Data'!$B$4:$N$300,11,FALSE)&gt;U$3,0,IF(VLOOKUP($E77,'Country Indicator Data'!$B$4:$N$300,11,FALSE)&lt;U$4,5,(U$3-VLOOKUP($E77,'Country Indicator Data'!$B$4:$N$300,11,FALSE))/(U$3-U$4)*5)),1))))</f>
        <v>0.1</v>
      </c>
      <c r="V77" s="163">
        <f>IF(LEN(E77)&gt;3,((IF(VLOOKUP($C77,'Regional Crises'!$B$1:$R$66,16,FALSE)="x","x",ROUND(IF(VLOOKUP($C77,'Regional Crises'!$B$1:$R$66,16,FALSE)&gt;V$3,0,IF(VLOOKUP($C77,'Regional Crises'!$B$1:$R$66,16,FALSE)&lt;V$4,5,(V$3-VLOOKUP($C77,'Regional Crises'!$B$1:$R$66,16,FALSE))/(V$3-V$4)*5)),1)))),(IF(VLOOKUP($E77,'Country Indicator Data'!$B$4:$N$300,12,FALSE)="x","x",ROUND(IF(VLOOKUP($E77,'Country Indicator Data'!$B$4:$N$300,12,FALSE)&gt;V$3,0,IF(VLOOKUP($E77,'Country Indicator Data'!$B$4:$N$300,12,FALSE)&lt;V$4,5,(V$3-VLOOKUP($E77,'Country Indicator Data'!$B$4:$N$300,12,FALSE))/(V$3-V$4)*5)),1))))</f>
        <v>0.5</v>
      </c>
      <c r="W77" s="163">
        <f t="shared" si="31"/>
        <v>1</v>
      </c>
      <c r="X77" s="163">
        <f t="shared" si="32"/>
        <v>0.7</v>
      </c>
      <c r="Y77" s="184">
        <f>IF('Core Indicators'!FC74="x","x",IF('Core Indicators'!FC74&gt;=5,5,IF('Core Indicators'!FC74&gt;=4,4,IF('Core Indicators'!FC74&gt;=3,3,IF('Core Indicators'!FC74&gt;=2,2,IF('Core Indicators'!FC74&gt;=1,1,0))))))</f>
        <v>2</v>
      </c>
      <c r="Z77" s="163">
        <f t="shared" si="33"/>
        <v>2</v>
      </c>
      <c r="AA77" s="184">
        <f>'Crisis Indicator Data'!Y74</f>
        <v>0</v>
      </c>
      <c r="AB77" s="184">
        <f>'Crisis Indicator Data'!Z74</f>
        <v>0</v>
      </c>
      <c r="AC77" s="184">
        <f>'Crisis Indicator Data'!AA74</f>
        <v>0</v>
      </c>
      <c r="AD77" s="184">
        <f>'Crisis Indicator Data'!AB74</f>
        <v>0</v>
      </c>
      <c r="AE77" s="184">
        <f t="shared" si="34"/>
        <v>0</v>
      </c>
      <c r="AF77" s="184">
        <f>'Crisis Indicator Data'!AC74</f>
        <v>0</v>
      </c>
      <c r="AG77" s="184">
        <f>'Crisis Indicator Data'!AD74</f>
        <v>0</v>
      </c>
      <c r="AH77" s="184">
        <f t="shared" si="35"/>
        <v>0</v>
      </c>
      <c r="AI77" s="184">
        <f>'Crisis Indicator Data'!AE74</f>
        <v>0</v>
      </c>
      <c r="AJ77" s="184">
        <f>'Crisis Indicator Data'!AF74</f>
        <v>0</v>
      </c>
      <c r="AK77" s="184">
        <f>'Crisis Indicator Data'!AG74</f>
        <v>0</v>
      </c>
      <c r="AL77" s="184">
        <f t="shared" si="36"/>
        <v>0</v>
      </c>
      <c r="AM77" s="163">
        <f t="shared" si="37"/>
        <v>0</v>
      </c>
      <c r="AN77" s="163">
        <f t="shared" si="38"/>
        <v>1</v>
      </c>
    </row>
    <row r="78" spans="1:40" ht="13.5" customHeight="1" x14ac:dyDescent="0.25">
      <c r="A78" s="172" t="str">
        <f>'Crisis Indicator Data'!A75</f>
        <v>Displacement from Russia-Ukraine conflict in Latvia</v>
      </c>
      <c r="B78" s="173" t="str">
        <f>'Crisis Indicator Data'!B75</f>
        <v>Conflict,Displacement</v>
      </c>
      <c r="C78" s="173" t="str">
        <f>'Crisis Indicator Data'!C75</f>
        <v>LVA002</v>
      </c>
      <c r="D78" s="173" t="str">
        <f>'Crisis Indicator Data'!D75</f>
        <v>Latvia</v>
      </c>
      <c r="E78" s="174" t="str">
        <f>'Crisis Indicator Data'!E75</f>
        <v>LVA</v>
      </c>
      <c r="F78" s="163">
        <f>IF(LEN(E78)&gt;3,(IF(VLOOKUP($C78,'Regional Crises'!$B$1:$R$66,7,FALSE)="x","x",ROUND(IF(VLOOKUP($C78,'Regional Crises'!$B$1:$R$66,7,FALSE)&gt;$F$3,5,IF(VLOOKUP($C78,'Regional Crises'!$B$1:$R$66,7,FALSE)&lt;F$4,0,($F$3-VLOOKUP($C78,'Regional Crises'!$B$1:$R$66,7,FALSE))/($F$3-$F$4)*5)),1))),IF(VLOOKUP($E78,'Country Indicator Data'!$B$4:$N$300,3,FALSE)="x","x",ROUND(IF(VLOOKUP($E78,'Country Indicator Data'!$B$4:$N$300,3,FALSE)&gt;$F$3,5,IF(VLOOKUP($E78,'Country Indicator Data'!$B$4:$N$300,3,FALSE)&lt;$F$4,0,($F$3-VLOOKUP($E78,'Country Indicator Data'!$B$4:$N$300,3,FALSE))/($F$3-$F$4)*5)),1)))</f>
        <v>1.4</v>
      </c>
      <c r="G78" s="163">
        <f>IF(LEN(E78)&gt;3,(IF(VLOOKUP($C78,'Regional Crises'!$B$1:$R$66,9,FALSE)="x","x",ROUND(IF(VLOOKUP($C78,'Regional Crises'!$B$1:$R$66,9,FALSE)&gt;G$3,5,IF(VLOOKUP($C78,'Regional Crises'!$B$1:$R$66,9,FALSE)&lt;G$4,0,(G$3-VLOOKUP($C78,'Regional Crises'!$B$1:$R$66,9,FALSE))/(G$3-G$4)*5)),1))),IF(VLOOKUP($E78,'Country Indicator Data'!$B$4:$N$300,5,FALSE)="x","x",ROUND(IF(VLOOKUP($E78,'Country Indicator Data'!$B$4:$N$300,5,FALSE)&gt;G$3,5,IF(VLOOKUP($E78,'Country Indicator Data'!$B$4:$N$300,5,FALSE)&lt;G$4,0,(G$3-VLOOKUP($E78,'Country Indicator Data'!$B$4:$N$300,5,FALSE))/(G$3-G$4)*5)),1)))</f>
        <v>0.6</v>
      </c>
      <c r="H78" s="163">
        <f t="shared" si="26"/>
        <v>1</v>
      </c>
      <c r="I78" s="163">
        <f>IF(LEN(E78)&gt;3,(IF(VLOOKUP($C78,'Regional Crises'!$B$1:$R$66,6,FALSE)="x","x",ROUND(IF(VLOOKUP($C78,'Regional Crises'!$B$1:$R$66,6,FALSE)&gt;I$3,5,IF(VLOOKUP($C78,'Regional Crises'!$B$1:$R$66,6,FALSE)&lt;I$4,0,5-(I$3-VLOOKUP($C78,'Regional Crises'!$B$1:$R$66,6,FALSE))/(I$3-I$4)*5)),1))),IF(VLOOKUP($E78,'Country Indicator Data'!$B$4:$N$300,2,FALSE)="x","x",ROUND(IF(VLOOKUP($E78,'Country Indicator Data'!$B$4:$N$300,2,FALSE)&gt;I$3,5,IF(VLOOKUP($E78,'Country Indicator Data'!$B$4:$N$300,2,FALSE)&lt;I$4,0,5-(I$3-VLOOKUP($E78,'Country Indicator Data'!$B$4:$N$300,2,FALSE))/(I$3-I$4)*5)),1)))</f>
        <v>2.9</v>
      </c>
      <c r="J78" s="163">
        <f>IF(LEN(E78)&gt;3,(IF(VLOOKUP($C78,'Regional Crises'!$B$1:$R$66,8,FALSE)="x","x",ROUND(IF(VLOOKUP($C78,'Regional Crises'!$B$1:$R$66,8,FALSE)&gt;J$3,5,IF(VLOOKUP($C78,'Regional Crises'!$B$1:$R$66,8,FALSE)&lt;J$4,0,5-(J$3-VLOOKUP($C78,'Regional Crises'!$B$1:$R$66,8,FALSE))/(J$3-J$4)*5)),1))),IF(VLOOKUP($E78,'Country Indicator Data'!$B$4:$N$300,4,FALSE)="x","x",ROUND(IF(VLOOKUP($E78,'Country Indicator Data'!$B$4:$N$300,4,FALSE)&gt;J$3,5,IF(VLOOKUP($E78,'Country Indicator Data'!$B$4:$N$300,4,FALSE)&lt;J$4,0,5-(J$3-VLOOKUP($E78,'Country Indicator Data'!$B$4:$N$300,4,FALSE))/(J$3-J$4)*5)),1)))</f>
        <v>3.5</v>
      </c>
      <c r="K78" s="163">
        <f t="shared" si="27"/>
        <v>3.2</v>
      </c>
      <c r="L78" s="163">
        <f>IF(LEN(E78)&gt;3,(IF(VLOOKUP($C78,'Regional Crises'!$B$1:$R$66,10,FALSE)="x","x",ROUND(IF(VLOOKUP($C78,'Regional Crises'!$B$1:$R$66,10,FALSE)&gt;L$3,5,IF(VLOOKUP($C78,'Regional Crises'!$B$1:$R$66,10,FALSE)&lt;L$4,0,5-(L$3-VLOOKUP($C78,'Regional Crises'!$B$1:$R$66,10,FALSE))/(L$3-L$4)*5)),1))),IF(VLOOKUP($E78,'Country Indicator Data'!$B$4:$N$300,6,FALSE)="x","x",ROUND(IF(VLOOKUP($E78,'Country Indicator Data'!$B$4:$N$300,6,FALSE)&gt;L$3,5,IF(VLOOKUP($E78,'Country Indicator Data'!$B$4:$N$300,6,FALSE)&lt;L$4,0,5-(L$3-VLOOKUP($E78,'Country Indicator Data'!$B$4:$N$300,6,FALSE))/(L$3-L$4)*5)),1)))</f>
        <v>1.1000000000000001</v>
      </c>
      <c r="M78" s="163">
        <f>IF(LEN(E78)&gt;3,(IF(VLOOKUP($C78,'Regional Crises'!$B$1:$R$66,11,FALSE)="x","x",ROUND(IF(VLOOKUP($C78,'Regional Crises'!$B$1:$R$66,11,FALSE)&gt;M$3,5,IF(VLOOKUP($C78,'Regional Crises'!$B$1:$R$66,11,FALSE)&lt;M$4,0,5-(M$3-VLOOKUP($C78,'Regional Crises'!$B$1:$R$66,11,FALSE))/(M$3-M$4)*5)),1))),IF(VLOOKUP($E78,'Country Indicator Data'!$B$4:$N$300,7,FALSE)="x","x",ROUND(IF(VLOOKUP($E78,'Country Indicator Data'!$B$4:$N$300,7,FALSE)&gt;M$3,5,IF(VLOOKUP($E78,'Country Indicator Data'!$B$4:$N$300,7,FALSE)&lt;M$4,0,5-(M$3-VLOOKUP($E78,'Country Indicator Data'!$B$4:$N$300,7,FALSE))/(M$3-M$4)*5)),1)))</f>
        <v>1.3</v>
      </c>
      <c r="N78" s="163">
        <f t="shared" si="28"/>
        <v>1.2000000000000002</v>
      </c>
      <c r="O78" s="163">
        <f t="shared" si="29"/>
        <v>1.8</v>
      </c>
      <c r="P78" s="163">
        <f>IF(LEN(E78)&gt;3,VLOOKUP(C78,'Regional Crises'!$B$1:$R$69,12,FALSE),VLOOKUP(E78,'Country Indicator Data'!$B$4:$I$300,8,FALSE))</f>
        <v>0</v>
      </c>
      <c r="Q78" s="163">
        <f>IF(LEN(E78)&gt;3,((IF(VLOOKUP($C78,'Regional Crises'!$B$1:$R$66,13,FALSE)="x","x",ROUND(IF(VLOOKUP($C78,'Regional Crises'!$B$1:$R$66,13,FALSE)&gt;Q$3,5,IF(VLOOKUP($C78,'Regional Crises'!$B$1:$R$66,13,FALSE)&lt;Q$4,0,5-(LOG(Q$3)-LOG(VLOOKUP($C78,'Regional Crises'!$B$1:$R$66,13,FALSE)))/(LOG(Q$3)-LOG(Q$4))*5)),1)))),(IF(VLOOKUP($E78,'Country Indicator Data'!$B$4:$N$300,9,FALSE)="x","x",ROUND(IF(VLOOKUP($E78,'Country Indicator Data'!$B$4:$N$300,9,FALSE)&gt;Q$3,5,IF(VLOOKUP($E78,'Country Indicator Data'!$B$4:$N$300,9,FALSE)&lt;Q$4,0,5-(LOG(Q$3)-LOG(VLOOKUP($E78,'Country Indicator Data'!$B$4:$N$300,9,FALSE)))/(LOG(Q$3)-LOG(Q$4))*5)),1))))</f>
        <v>0</v>
      </c>
      <c r="R78" s="163">
        <f t="shared" si="30"/>
        <v>0</v>
      </c>
      <c r="S78" s="163">
        <f>IF(LEN(E78)&gt;3,((IF(VLOOKUP($C78,'Regional Crises'!$B$1:$R$66,17,FALSE)="x","x",ROUND(IF(VLOOKUP($C78,'Regional Crises'!$B$1:$R$66,17,FALSE)&gt;S$3,0,IF(VLOOKUP($C78,'Regional Crises'!$B$1:$R$66,17,FALSE)&lt;S$4,5,(S$3-VLOOKUP($C78,'Regional Crises'!$B$1:$R$66,17,FALSE))/(S$3-S$4)*5)),1)))),(IF(VLOOKUP($E78,'Country Indicator Data'!$B$4:$N$300,13,FALSE)="x","x",ROUND(IF(VLOOKUP($E78,'Country Indicator Data'!$B$4:$N$300,13,FALSE)&gt;S$3,0,IF(VLOOKUP($E78,'Country Indicator Data'!$B$4:$N$300,13,FALSE)&lt;S$4,5,(S$3-VLOOKUP($E78,'Country Indicator Data'!$B$4:$N$300,13,FALSE))/(S$3-S$4)*5)),1))))</f>
        <v>2.2000000000000002</v>
      </c>
      <c r="T78" s="163">
        <f>IF(LEN(E78)&gt;3,((IF(VLOOKUP($C78,'Regional Crises'!$B$1:$R$66,14,FALSE)="x","x",ROUND(IF(VLOOKUP($C78,'Regional Crises'!$B$1:$R$66,14,FALSE)&gt;T$3,0,IF(VLOOKUP($C78,'Regional Crises'!$B$1:$R$66,14,FALSE)&lt;T$4,5,(T$3-VLOOKUP($C78,'Regional Crises'!$B$1:$R$66,14,FALSE))/(T$3-T$4)*5)),1)))),(IF(VLOOKUP($E78,'Country Indicator Data'!$B$4:$N$300,10,FALSE)="x","x",ROUND(IF(VLOOKUP($E78,'Country Indicator Data'!$B$4:$N$300,10,FALSE)&gt;T$3,0,IF(VLOOKUP($E78,'Country Indicator Data'!$B$4:$N$300,10,FALSE)&lt;T$4,5,(T$3-VLOOKUP($E78,'Country Indicator Data'!$B$4:$N$300,10,FALSE))/(T$3-T$4)*5)),1))))</f>
        <v>1.5</v>
      </c>
      <c r="U78" s="163">
        <f>IF(LEN(E78)&gt;3,((IF(VLOOKUP($C78,'Regional Crises'!$B$1:$R$66,15,FALSE)="x","x",ROUND(IF(VLOOKUP($C78,'Regional Crises'!$B$1:$R$66,15,FALSE)&gt;U$3,0,IF(VLOOKUP($C78,'Regional Crises'!$B$1:$R$66,15,FALSE)&lt;U$4,5,(U$3-VLOOKUP($C78,'Regional Crises'!$B$1:$R$66,15,FALSE))/(U$3-U$4)*5)),1)))),(IF(VLOOKUP($E78,'Country Indicator Data'!$B$4:$N$300,11,FALSE)="x","x",ROUND(IF(VLOOKUP($E78,'Country Indicator Data'!$B$4:$N$300,11,FALSE)&gt;U$3,0,IF(VLOOKUP($E78,'Country Indicator Data'!$B$4:$N$300,11,FALSE)&lt;U$4,5,(U$3-VLOOKUP($E78,'Country Indicator Data'!$B$4:$N$300,11,FALSE))/(U$3-U$4)*5)),1))))</f>
        <v>0.9</v>
      </c>
      <c r="V78" s="163">
        <f>IF(LEN(E78)&gt;3,((IF(VLOOKUP($C78,'Regional Crises'!$B$1:$R$66,16,FALSE)="x","x",ROUND(IF(VLOOKUP($C78,'Regional Crises'!$B$1:$R$66,16,FALSE)&gt;V$3,0,IF(VLOOKUP($C78,'Regional Crises'!$B$1:$R$66,16,FALSE)&lt;V$4,5,(V$3-VLOOKUP($C78,'Regional Crises'!$B$1:$R$66,16,FALSE))/(V$3-V$4)*5)),1)))),(IF(VLOOKUP($E78,'Country Indicator Data'!$B$4:$N$300,12,FALSE)="x","x",ROUND(IF(VLOOKUP($E78,'Country Indicator Data'!$B$4:$N$300,12,FALSE)&gt;V$3,0,IF(VLOOKUP($E78,'Country Indicator Data'!$B$4:$N$300,12,FALSE)&lt;V$4,5,(V$3-VLOOKUP($E78,'Country Indicator Data'!$B$4:$N$300,12,FALSE))/(V$3-V$4)*5)),1))))</f>
        <v>0.6</v>
      </c>
      <c r="W78" s="163">
        <f t="shared" si="31"/>
        <v>1.3</v>
      </c>
      <c r="X78" s="163">
        <f t="shared" si="32"/>
        <v>1</v>
      </c>
      <c r="Y78" s="184">
        <f>IF('Core Indicators'!FC75="x","x",IF('Core Indicators'!FC75&gt;=5,5,IF('Core Indicators'!FC75&gt;=4,4,IF('Core Indicators'!FC75&gt;=3,3,IF('Core Indicators'!FC75&gt;=2,2,IF('Core Indicators'!FC75&gt;=1,1,0))))))</f>
        <v>2</v>
      </c>
      <c r="Z78" s="163">
        <f t="shared" si="33"/>
        <v>2</v>
      </c>
      <c r="AA78" s="184">
        <f>'Crisis Indicator Data'!Y75</f>
        <v>0</v>
      </c>
      <c r="AB78" s="184">
        <f>'Crisis Indicator Data'!Z75</f>
        <v>0</v>
      </c>
      <c r="AC78" s="184">
        <f>'Crisis Indicator Data'!AA75</f>
        <v>0</v>
      </c>
      <c r="AD78" s="184">
        <f>'Crisis Indicator Data'!AB75</f>
        <v>0</v>
      </c>
      <c r="AE78" s="184">
        <f t="shared" si="34"/>
        <v>0</v>
      </c>
      <c r="AF78" s="184">
        <f>'Crisis Indicator Data'!AC75</f>
        <v>0</v>
      </c>
      <c r="AG78" s="184">
        <f>'Crisis Indicator Data'!AD75</f>
        <v>0</v>
      </c>
      <c r="AH78" s="184">
        <f t="shared" si="35"/>
        <v>0</v>
      </c>
      <c r="AI78" s="184">
        <f>'Crisis Indicator Data'!AE75</f>
        <v>0</v>
      </c>
      <c r="AJ78" s="184">
        <f>'Crisis Indicator Data'!AF75</f>
        <v>0</v>
      </c>
      <c r="AK78" s="184">
        <f>'Crisis Indicator Data'!AG75</f>
        <v>0</v>
      </c>
      <c r="AL78" s="184">
        <f t="shared" si="36"/>
        <v>0</v>
      </c>
      <c r="AM78" s="163">
        <f t="shared" si="37"/>
        <v>0</v>
      </c>
      <c r="AN78" s="163">
        <f t="shared" si="38"/>
        <v>1</v>
      </c>
    </row>
    <row r="79" spans="1:40" ht="13.5" customHeight="1" x14ac:dyDescent="0.25">
      <c r="A79" s="172" t="str">
        <f>'Crisis Indicator Data'!A76</f>
        <v>Multiple crises in Morocco</v>
      </c>
      <c r="B79" s="173" t="str">
        <f>'Crisis Indicator Data'!B76</f>
        <v>Displacement,Earthquake</v>
      </c>
      <c r="C79" s="173" t="str">
        <f>'Crisis Indicator Data'!C76</f>
        <v>MAR001</v>
      </c>
      <c r="D79" s="173" t="str">
        <f>'Crisis Indicator Data'!D76</f>
        <v>Morocco</v>
      </c>
      <c r="E79" s="174" t="str">
        <f>'Crisis Indicator Data'!E76</f>
        <v>MAR</v>
      </c>
      <c r="F79" s="163">
        <f>IF(LEN(E79)&gt;3,(IF(VLOOKUP($C79,'Regional Crises'!$B$1:$R$66,7,FALSE)="x","x",ROUND(IF(VLOOKUP($C79,'Regional Crises'!$B$1:$R$66,7,FALSE)&gt;$F$3,5,IF(VLOOKUP($C79,'Regional Crises'!$B$1:$R$66,7,FALSE)&lt;F$4,0,($F$3-VLOOKUP($C79,'Regional Crises'!$B$1:$R$66,7,FALSE))/($F$3-$F$4)*5)),1))),IF(VLOOKUP($E79,'Country Indicator Data'!$B$4:$N$300,3,FALSE)="x","x",ROUND(IF(VLOOKUP($E79,'Country Indicator Data'!$B$4:$N$300,3,FALSE)&gt;$F$3,5,IF(VLOOKUP($E79,'Country Indicator Data'!$B$4:$N$300,3,FALSE)&lt;$F$4,0,($F$3-VLOOKUP($E79,'Country Indicator Data'!$B$4:$N$300,3,FALSE))/($F$3-$F$4)*5)),1)))</f>
        <v>3.2</v>
      </c>
      <c r="G79" s="163">
        <f>IF(LEN(E79)&gt;3,(IF(VLOOKUP($C79,'Regional Crises'!$B$1:$R$66,9,FALSE)="x","x",ROUND(IF(VLOOKUP($C79,'Regional Crises'!$B$1:$R$66,9,FALSE)&gt;G$3,5,IF(VLOOKUP($C79,'Regional Crises'!$B$1:$R$66,9,FALSE)&lt;G$4,0,(G$3-VLOOKUP($C79,'Regional Crises'!$B$1:$R$66,9,FALSE))/(G$3-G$4)*5)),1))),IF(VLOOKUP($E79,'Country Indicator Data'!$B$4:$N$300,5,FALSE)="x","x",ROUND(IF(VLOOKUP($E79,'Country Indicator Data'!$B$4:$N$300,5,FALSE)&gt;G$3,5,IF(VLOOKUP($E79,'Country Indicator Data'!$B$4:$N$300,5,FALSE)&lt;G$4,0,(G$3-VLOOKUP($E79,'Country Indicator Data'!$B$4:$N$300,5,FALSE))/(G$3-G$4)*5)),1)))</f>
        <v>3.2</v>
      </c>
      <c r="H79" s="163">
        <f t="shared" si="26"/>
        <v>3.2</v>
      </c>
      <c r="I79" s="163">
        <f>IF(LEN(E79)&gt;3,(IF(VLOOKUP($C79,'Regional Crises'!$B$1:$R$66,6,FALSE)="x","x",ROUND(IF(VLOOKUP($C79,'Regional Crises'!$B$1:$R$66,6,FALSE)&gt;I$3,5,IF(VLOOKUP($C79,'Regional Crises'!$B$1:$R$66,6,FALSE)&lt;I$4,0,5-(I$3-VLOOKUP($C79,'Regional Crises'!$B$1:$R$66,6,FALSE))/(I$3-I$4)*5)),1))),IF(VLOOKUP($E79,'Country Indicator Data'!$B$4:$N$300,2,FALSE)="x","x",ROUND(IF(VLOOKUP($E79,'Country Indicator Data'!$B$4:$N$300,2,FALSE)&gt;I$3,5,IF(VLOOKUP($E79,'Country Indicator Data'!$B$4:$N$300,2,FALSE)&lt;I$4,0,5-(I$3-VLOOKUP($E79,'Country Indicator Data'!$B$4:$N$300,2,FALSE))/(I$3-I$4)*5)),1)))</f>
        <v>2.5</v>
      </c>
      <c r="J79" s="163">
        <f>IF(LEN(E79)&gt;3,(IF(VLOOKUP($C79,'Regional Crises'!$B$1:$R$66,8,FALSE)="x","x",ROUND(IF(VLOOKUP($C79,'Regional Crises'!$B$1:$R$66,8,FALSE)&gt;J$3,5,IF(VLOOKUP($C79,'Regional Crises'!$B$1:$R$66,8,FALSE)&lt;J$4,0,5-(J$3-VLOOKUP($C79,'Regional Crises'!$B$1:$R$66,8,FALSE))/(J$3-J$4)*5)),1))),IF(VLOOKUP($E79,'Country Indicator Data'!$B$4:$N$300,4,FALSE)="x","x",ROUND(IF(VLOOKUP($E79,'Country Indicator Data'!$B$4:$N$300,4,FALSE)&gt;J$3,5,IF(VLOOKUP($E79,'Country Indicator Data'!$B$4:$N$300,4,FALSE)&lt;J$4,0,5-(J$3-VLOOKUP($E79,'Country Indicator Data'!$B$4:$N$300,4,FALSE))/(J$3-J$4)*5)),1)))</f>
        <v>4</v>
      </c>
      <c r="K79" s="163">
        <f t="shared" si="27"/>
        <v>3.25</v>
      </c>
      <c r="L79" s="163">
        <f>IF(LEN(E79)&gt;3,(IF(VLOOKUP($C79,'Regional Crises'!$B$1:$R$66,10,FALSE)="x","x",ROUND(IF(VLOOKUP($C79,'Regional Crises'!$B$1:$R$66,10,FALSE)&gt;L$3,5,IF(VLOOKUP($C79,'Regional Crises'!$B$1:$R$66,10,FALSE)&lt;L$4,0,5-(L$3-VLOOKUP($C79,'Regional Crises'!$B$1:$R$66,10,FALSE))/(L$3-L$4)*5)),1))),IF(VLOOKUP($E79,'Country Indicator Data'!$B$4:$N$300,6,FALSE)="x","x",ROUND(IF(VLOOKUP($E79,'Country Indicator Data'!$B$4:$N$300,6,FALSE)&gt;L$3,5,IF(VLOOKUP($E79,'Country Indicator Data'!$B$4:$N$300,6,FALSE)&lt;L$4,0,5-(L$3-VLOOKUP($E79,'Country Indicator Data'!$B$4:$N$300,6,FALSE))/(L$3-L$4)*5)),1)))</f>
        <v>3.3</v>
      </c>
      <c r="M79" s="163">
        <f>IF(LEN(E79)&gt;3,(IF(VLOOKUP($C79,'Regional Crises'!$B$1:$R$66,11,FALSE)="x","x",ROUND(IF(VLOOKUP($C79,'Regional Crises'!$B$1:$R$66,11,FALSE)&gt;M$3,5,IF(VLOOKUP($C79,'Regional Crises'!$B$1:$R$66,11,FALSE)&lt;M$4,0,5-(M$3-VLOOKUP($C79,'Regional Crises'!$B$1:$R$66,11,FALSE))/(M$3-M$4)*5)),1))),IF(VLOOKUP($E79,'Country Indicator Data'!$B$4:$N$300,7,FALSE)="x","x",ROUND(IF(VLOOKUP($E79,'Country Indicator Data'!$B$4:$N$300,7,FALSE)&gt;M$3,5,IF(VLOOKUP($E79,'Country Indicator Data'!$B$4:$N$300,7,FALSE)&lt;M$4,0,5-(M$3-VLOOKUP($E79,'Country Indicator Data'!$B$4:$N$300,7,FALSE))/(M$3-M$4)*5)),1)))</f>
        <v>1.8</v>
      </c>
      <c r="N79" s="163">
        <f t="shared" si="28"/>
        <v>2.5499999999999998</v>
      </c>
      <c r="O79" s="163">
        <f t="shared" si="29"/>
        <v>3</v>
      </c>
      <c r="P79" s="163">
        <f>IF(LEN(E79)&gt;3,VLOOKUP(C79,'Regional Crises'!$B$1:$R$69,12,FALSE),VLOOKUP(E79,'Country Indicator Data'!$B$4:$I$300,8,FALSE))</f>
        <v>3</v>
      </c>
      <c r="Q79" s="163">
        <f>IF(LEN(E79)&gt;3,((IF(VLOOKUP($C79,'Regional Crises'!$B$1:$R$66,13,FALSE)="x","x",ROUND(IF(VLOOKUP($C79,'Regional Crises'!$B$1:$R$66,13,FALSE)&gt;Q$3,5,IF(VLOOKUP($C79,'Regional Crises'!$B$1:$R$66,13,FALSE)&lt;Q$4,0,5-(LOG(Q$3)-LOG(VLOOKUP($C79,'Regional Crises'!$B$1:$R$66,13,FALSE)))/(LOG(Q$3)-LOG(Q$4))*5)),1)))),(IF(VLOOKUP($E79,'Country Indicator Data'!$B$4:$N$300,9,FALSE)="x","x",ROUND(IF(VLOOKUP($E79,'Country Indicator Data'!$B$4:$N$300,9,FALSE)&gt;Q$3,5,IF(VLOOKUP($E79,'Country Indicator Data'!$B$4:$N$300,9,FALSE)&lt;Q$4,0,5-(LOG(Q$3)-LOG(VLOOKUP($E79,'Country Indicator Data'!$B$4:$N$300,9,FALSE)))/(LOG(Q$3)-LOG(Q$4))*5)),1))))</f>
        <v>5</v>
      </c>
      <c r="R79" s="163">
        <f t="shared" si="30"/>
        <v>4</v>
      </c>
      <c r="S79" s="163">
        <f>IF(LEN(E79)&gt;3,((IF(VLOOKUP($C79,'Regional Crises'!$B$1:$R$66,17,FALSE)="x","x",ROUND(IF(VLOOKUP($C79,'Regional Crises'!$B$1:$R$66,17,FALSE)&gt;S$3,0,IF(VLOOKUP($C79,'Regional Crises'!$B$1:$R$66,17,FALSE)&lt;S$4,5,(S$3-VLOOKUP($C79,'Regional Crises'!$B$1:$R$66,17,FALSE))/(S$3-S$4)*5)),1)))),(IF(VLOOKUP($E79,'Country Indicator Data'!$B$4:$N$300,13,FALSE)="x","x",ROUND(IF(VLOOKUP($E79,'Country Indicator Data'!$B$4:$N$300,13,FALSE)&gt;S$3,0,IF(VLOOKUP($E79,'Country Indicator Data'!$B$4:$N$300,13,FALSE)&lt;S$4,5,(S$3-VLOOKUP($E79,'Country Indicator Data'!$B$4:$N$300,13,FALSE))/(S$3-S$4)*5)),1))))</f>
        <v>3</v>
      </c>
      <c r="T79" s="163">
        <f>IF(LEN(E79)&gt;3,((IF(VLOOKUP($C79,'Regional Crises'!$B$1:$R$66,14,FALSE)="x","x",ROUND(IF(VLOOKUP($C79,'Regional Crises'!$B$1:$R$66,14,FALSE)&gt;T$3,0,IF(VLOOKUP($C79,'Regional Crises'!$B$1:$R$66,14,FALSE)&lt;T$4,5,(T$3-VLOOKUP($C79,'Regional Crises'!$B$1:$R$66,14,FALSE))/(T$3-T$4)*5)),1)))),(IF(VLOOKUP($E79,'Country Indicator Data'!$B$4:$N$300,10,FALSE)="x","x",ROUND(IF(VLOOKUP($E79,'Country Indicator Data'!$B$4:$N$300,10,FALSE)&gt;T$3,0,IF(VLOOKUP($E79,'Country Indicator Data'!$B$4:$N$300,10,FALSE)&lt;T$4,5,(T$3-VLOOKUP($E79,'Country Indicator Data'!$B$4:$N$300,10,FALSE))/(T$3-T$4)*5)),1))))</f>
        <v>2.6</v>
      </c>
      <c r="U79" s="163">
        <f>IF(LEN(E79)&gt;3,((IF(VLOOKUP($C79,'Regional Crises'!$B$1:$R$66,15,FALSE)="x","x",ROUND(IF(VLOOKUP($C79,'Regional Crises'!$B$1:$R$66,15,FALSE)&gt;U$3,0,IF(VLOOKUP($C79,'Regional Crises'!$B$1:$R$66,15,FALSE)&lt;U$4,5,(U$3-VLOOKUP($C79,'Regional Crises'!$B$1:$R$66,15,FALSE))/(U$3-U$4)*5)),1)))),(IF(VLOOKUP($E79,'Country Indicator Data'!$B$4:$N$300,11,FALSE)="x","x",ROUND(IF(VLOOKUP($E79,'Country Indicator Data'!$B$4:$N$300,11,FALSE)&gt;U$3,0,IF(VLOOKUP($E79,'Country Indicator Data'!$B$4:$N$300,11,FALSE)&lt;U$4,5,(U$3-VLOOKUP($E79,'Country Indicator Data'!$B$4:$N$300,11,FALSE))/(U$3-U$4)*5)),1))))</f>
        <v>3.4</v>
      </c>
      <c r="V79" s="163">
        <f>IF(LEN(E79)&gt;3,((IF(VLOOKUP($C79,'Regional Crises'!$B$1:$R$66,16,FALSE)="x","x",ROUND(IF(VLOOKUP($C79,'Regional Crises'!$B$1:$R$66,16,FALSE)&gt;V$3,0,IF(VLOOKUP($C79,'Regional Crises'!$B$1:$R$66,16,FALSE)&lt;V$4,5,(V$3-VLOOKUP($C79,'Regional Crises'!$B$1:$R$66,16,FALSE))/(V$3-V$4)*5)),1)))),(IF(VLOOKUP($E79,'Country Indicator Data'!$B$4:$N$300,12,FALSE)="x","x",ROUND(IF(VLOOKUP($E79,'Country Indicator Data'!$B$4:$N$300,12,FALSE)&gt;V$3,0,IF(VLOOKUP($E79,'Country Indicator Data'!$B$4:$N$300,12,FALSE)&lt;V$4,5,(V$3-VLOOKUP($E79,'Country Indicator Data'!$B$4:$N$300,12,FALSE))/(V$3-V$4)*5)),1))))</f>
        <v>3.2</v>
      </c>
      <c r="W79" s="163">
        <f t="shared" si="31"/>
        <v>3.1</v>
      </c>
      <c r="X79" s="163">
        <f t="shared" si="32"/>
        <v>3.4</v>
      </c>
      <c r="Y79" s="184">
        <f>IF('Core Indicators'!FC76="x","x",IF('Core Indicators'!FC76&gt;=5,5,IF('Core Indicators'!FC76&gt;=4,4,IF('Core Indicators'!FC76&gt;=3,3,IF('Core Indicators'!FC76&gt;=2,2,IF('Core Indicators'!FC76&gt;=1,1,0))))))</f>
        <v>2</v>
      </c>
      <c r="Z79" s="163">
        <f t="shared" si="33"/>
        <v>2</v>
      </c>
      <c r="AA79" s="184">
        <f>'Crisis Indicator Data'!Y76</f>
        <v>0</v>
      </c>
      <c r="AB79" s="184">
        <f>'Crisis Indicator Data'!Z76</f>
        <v>0</v>
      </c>
      <c r="AC79" s="184">
        <f>'Crisis Indicator Data'!AA76</f>
        <v>1</v>
      </c>
      <c r="AD79" s="184">
        <f>'Crisis Indicator Data'!AB76</f>
        <v>0</v>
      </c>
      <c r="AE79" s="184">
        <f t="shared" si="34"/>
        <v>1</v>
      </c>
      <c r="AF79" s="184">
        <f>'Crisis Indicator Data'!AC76</f>
        <v>0</v>
      </c>
      <c r="AG79" s="184">
        <f>'Crisis Indicator Data'!AD76</f>
        <v>1</v>
      </c>
      <c r="AH79" s="184">
        <f t="shared" si="35"/>
        <v>1</v>
      </c>
      <c r="AI79" s="184">
        <f>'Crisis Indicator Data'!AE76</f>
        <v>0</v>
      </c>
      <c r="AJ79" s="184">
        <f>'Crisis Indicator Data'!AF76</f>
        <v>1</v>
      </c>
      <c r="AK79" s="184">
        <f>'Crisis Indicator Data'!AG76</f>
        <v>3</v>
      </c>
      <c r="AL79" s="184">
        <f t="shared" si="36"/>
        <v>3</v>
      </c>
      <c r="AM79" s="163">
        <f t="shared" si="37"/>
        <v>2</v>
      </c>
      <c r="AN79" s="163">
        <f t="shared" si="38"/>
        <v>2</v>
      </c>
    </row>
    <row r="80" spans="1:40" ht="13.5" customHeight="1" x14ac:dyDescent="0.25">
      <c r="A80" s="172" t="str">
        <f>'Crisis Indicator Data'!A77</f>
        <v>Mixed migration flows in Morocco</v>
      </c>
      <c r="B80" s="173" t="str">
        <f>'Crisis Indicator Data'!B77</f>
        <v>Displacement</v>
      </c>
      <c r="C80" s="173" t="str">
        <f>'Crisis Indicator Data'!C77</f>
        <v>MAR002</v>
      </c>
      <c r="D80" s="173" t="str">
        <f>'Crisis Indicator Data'!D77</f>
        <v>Morocco</v>
      </c>
      <c r="E80" s="174" t="str">
        <f>'Crisis Indicator Data'!E77</f>
        <v>MAR</v>
      </c>
      <c r="F80" s="163">
        <f>IF(LEN(E80)&gt;3,(IF(VLOOKUP($C80,'Regional Crises'!$B$1:$R$66,7,FALSE)="x","x",ROUND(IF(VLOOKUP($C80,'Regional Crises'!$B$1:$R$66,7,FALSE)&gt;$F$3,5,IF(VLOOKUP($C80,'Regional Crises'!$B$1:$R$66,7,FALSE)&lt;F$4,0,($F$3-VLOOKUP($C80,'Regional Crises'!$B$1:$R$66,7,FALSE))/($F$3-$F$4)*5)),1))),IF(VLOOKUP($E80,'Country Indicator Data'!$B$4:$N$300,3,FALSE)="x","x",ROUND(IF(VLOOKUP($E80,'Country Indicator Data'!$B$4:$N$300,3,FALSE)&gt;$F$3,5,IF(VLOOKUP($E80,'Country Indicator Data'!$B$4:$N$300,3,FALSE)&lt;$F$4,0,($F$3-VLOOKUP($E80,'Country Indicator Data'!$B$4:$N$300,3,FALSE))/($F$3-$F$4)*5)),1)))</f>
        <v>3.2</v>
      </c>
      <c r="G80" s="163">
        <f>IF(LEN(E80)&gt;3,(IF(VLOOKUP($C80,'Regional Crises'!$B$1:$R$66,9,FALSE)="x","x",ROUND(IF(VLOOKUP($C80,'Regional Crises'!$B$1:$R$66,9,FALSE)&gt;G$3,5,IF(VLOOKUP($C80,'Regional Crises'!$B$1:$R$66,9,FALSE)&lt;G$4,0,(G$3-VLOOKUP($C80,'Regional Crises'!$B$1:$R$66,9,FALSE))/(G$3-G$4)*5)),1))),IF(VLOOKUP($E80,'Country Indicator Data'!$B$4:$N$300,5,FALSE)="x","x",ROUND(IF(VLOOKUP($E80,'Country Indicator Data'!$B$4:$N$300,5,FALSE)&gt;G$3,5,IF(VLOOKUP($E80,'Country Indicator Data'!$B$4:$N$300,5,FALSE)&lt;G$4,0,(G$3-VLOOKUP($E80,'Country Indicator Data'!$B$4:$N$300,5,FALSE))/(G$3-G$4)*5)),1)))</f>
        <v>3.2</v>
      </c>
      <c r="H80" s="163">
        <f t="shared" si="26"/>
        <v>3.2</v>
      </c>
      <c r="I80" s="163">
        <f>IF(LEN(E80)&gt;3,(IF(VLOOKUP($C80,'Regional Crises'!$B$1:$R$66,6,FALSE)="x","x",ROUND(IF(VLOOKUP($C80,'Regional Crises'!$B$1:$R$66,6,FALSE)&gt;I$3,5,IF(VLOOKUP($C80,'Regional Crises'!$B$1:$R$66,6,FALSE)&lt;I$4,0,5-(I$3-VLOOKUP($C80,'Regional Crises'!$B$1:$R$66,6,FALSE))/(I$3-I$4)*5)),1))),IF(VLOOKUP($E80,'Country Indicator Data'!$B$4:$N$300,2,FALSE)="x","x",ROUND(IF(VLOOKUP($E80,'Country Indicator Data'!$B$4:$N$300,2,FALSE)&gt;I$3,5,IF(VLOOKUP($E80,'Country Indicator Data'!$B$4:$N$300,2,FALSE)&lt;I$4,0,5-(I$3-VLOOKUP($E80,'Country Indicator Data'!$B$4:$N$300,2,FALSE))/(I$3-I$4)*5)),1)))</f>
        <v>2.5</v>
      </c>
      <c r="J80" s="163">
        <f>IF(LEN(E80)&gt;3,(IF(VLOOKUP($C80,'Regional Crises'!$B$1:$R$66,8,FALSE)="x","x",ROUND(IF(VLOOKUP($C80,'Regional Crises'!$B$1:$R$66,8,FALSE)&gt;J$3,5,IF(VLOOKUP($C80,'Regional Crises'!$B$1:$R$66,8,FALSE)&lt;J$4,0,5-(J$3-VLOOKUP($C80,'Regional Crises'!$B$1:$R$66,8,FALSE))/(J$3-J$4)*5)),1))),IF(VLOOKUP($E80,'Country Indicator Data'!$B$4:$N$300,4,FALSE)="x","x",ROUND(IF(VLOOKUP($E80,'Country Indicator Data'!$B$4:$N$300,4,FALSE)&gt;J$3,5,IF(VLOOKUP($E80,'Country Indicator Data'!$B$4:$N$300,4,FALSE)&lt;J$4,0,5-(J$3-VLOOKUP($E80,'Country Indicator Data'!$B$4:$N$300,4,FALSE))/(J$3-J$4)*5)),1)))</f>
        <v>4</v>
      </c>
      <c r="K80" s="163">
        <f t="shared" si="27"/>
        <v>3.25</v>
      </c>
      <c r="L80" s="163">
        <f>IF(LEN(E80)&gt;3,(IF(VLOOKUP($C80,'Regional Crises'!$B$1:$R$66,10,FALSE)="x","x",ROUND(IF(VLOOKUP($C80,'Regional Crises'!$B$1:$R$66,10,FALSE)&gt;L$3,5,IF(VLOOKUP($C80,'Regional Crises'!$B$1:$R$66,10,FALSE)&lt;L$4,0,5-(L$3-VLOOKUP($C80,'Regional Crises'!$B$1:$R$66,10,FALSE))/(L$3-L$4)*5)),1))),IF(VLOOKUP($E80,'Country Indicator Data'!$B$4:$N$300,6,FALSE)="x","x",ROUND(IF(VLOOKUP($E80,'Country Indicator Data'!$B$4:$N$300,6,FALSE)&gt;L$3,5,IF(VLOOKUP($E80,'Country Indicator Data'!$B$4:$N$300,6,FALSE)&lt;L$4,0,5-(L$3-VLOOKUP($E80,'Country Indicator Data'!$B$4:$N$300,6,FALSE))/(L$3-L$4)*5)),1)))</f>
        <v>3.3</v>
      </c>
      <c r="M80" s="163">
        <f>IF(LEN(E80)&gt;3,(IF(VLOOKUP($C80,'Regional Crises'!$B$1:$R$66,11,FALSE)="x","x",ROUND(IF(VLOOKUP($C80,'Regional Crises'!$B$1:$R$66,11,FALSE)&gt;M$3,5,IF(VLOOKUP($C80,'Regional Crises'!$B$1:$R$66,11,FALSE)&lt;M$4,0,5-(M$3-VLOOKUP($C80,'Regional Crises'!$B$1:$R$66,11,FALSE))/(M$3-M$4)*5)),1))),IF(VLOOKUP($E80,'Country Indicator Data'!$B$4:$N$300,7,FALSE)="x","x",ROUND(IF(VLOOKUP($E80,'Country Indicator Data'!$B$4:$N$300,7,FALSE)&gt;M$3,5,IF(VLOOKUP($E80,'Country Indicator Data'!$B$4:$N$300,7,FALSE)&lt;M$4,0,5-(M$3-VLOOKUP($E80,'Country Indicator Data'!$B$4:$N$300,7,FALSE))/(M$3-M$4)*5)),1)))</f>
        <v>1.8</v>
      </c>
      <c r="N80" s="163">
        <f t="shared" si="28"/>
        <v>2.5499999999999998</v>
      </c>
      <c r="O80" s="163">
        <f t="shared" si="29"/>
        <v>3</v>
      </c>
      <c r="P80" s="163">
        <f>IF(LEN(E80)&gt;3,VLOOKUP(C80,'Regional Crises'!$B$1:$R$69,12,FALSE),VLOOKUP(E80,'Country Indicator Data'!$B$4:$I$300,8,FALSE))</f>
        <v>3</v>
      </c>
      <c r="Q80" s="163">
        <f>IF(LEN(E80)&gt;3,((IF(VLOOKUP($C80,'Regional Crises'!$B$1:$R$66,13,FALSE)="x","x",ROUND(IF(VLOOKUP($C80,'Regional Crises'!$B$1:$R$66,13,FALSE)&gt;Q$3,5,IF(VLOOKUP($C80,'Regional Crises'!$B$1:$R$66,13,FALSE)&lt;Q$4,0,5-(LOG(Q$3)-LOG(VLOOKUP($C80,'Regional Crises'!$B$1:$R$66,13,FALSE)))/(LOG(Q$3)-LOG(Q$4))*5)),1)))),(IF(VLOOKUP($E80,'Country Indicator Data'!$B$4:$N$300,9,FALSE)="x","x",ROUND(IF(VLOOKUP($E80,'Country Indicator Data'!$B$4:$N$300,9,FALSE)&gt;Q$3,5,IF(VLOOKUP($E80,'Country Indicator Data'!$B$4:$N$300,9,FALSE)&lt;Q$4,0,5-(LOG(Q$3)-LOG(VLOOKUP($E80,'Country Indicator Data'!$B$4:$N$300,9,FALSE)))/(LOG(Q$3)-LOG(Q$4))*5)),1))))</f>
        <v>5</v>
      </c>
      <c r="R80" s="163">
        <f t="shared" si="30"/>
        <v>4</v>
      </c>
      <c r="S80" s="163">
        <f>IF(LEN(E80)&gt;3,((IF(VLOOKUP($C80,'Regional Crises'!$B$1:$R$66,17,FALSE)="x","x",ROUND(IF(VLOOKUP($C80,'Regional Crises'!$B$1:$R$66,17,FALSE)&gt;S$3,0,IF(VLOOKUP($C80,'Regional Crises'!$B$1:$R$66,17,FALSE)&lt;S$4,5,(S$3-VLOOKUP($C80,'Regional Crises'!$B$1:$R$66,17,FALSE))/(S$3-S$4)*5)),1)))),(IF(VLOOKUP($E80,'Country Indicator Data'!$B$4:$N$300,13,FALSE)="x","x",ROUND(IF(VLOOKUP($E80,'Country Indicator Data'!$B$4:$N$300,13,FALSE)&gt;S$3,0,IF(VLOOKUP($E80,'Country Indicator Data'!$B$4:$N$300,13,FALSE)&lt;S$4,5,(S$3-VLOOKUP($E80,'Country Indicator Data'!$B$4:$N$300,13,FALSE))/(S$3-S$4)*5)),1))))</f>
        <v>3</v>
      </c>
      <c r="T80" s="163">
        <f>IF(LEN(E80)&gt;3,((IF(VLOOKUP($C80,'Regional Crises'!$B$1:$R$66,14,FALSE)="x","x",ROUND(IF(VLOOKUP($C80,'Regional Crises'!$B$1:$R$66,14,FALSE)&gt;T$3,0,IF(VLOOKUP($C80,'Regional Crises'!$B$1:$R$66,14,FALSE)&lt;T$4,5,(T$3-VLOOKUP($C80,'Regional Crises'!$B$1:$R$66,14,FALSE))/(T$3-T$4)*5)),1)))),(IF(VLOOKUP($E80,'Country Indicator Data'!$B$4:$N$300,10,FALSE)="x","x",ROUND(IF(VLOOKUP($E80,'Country Indicator Data'!$B$4:$N$300,10,FALSE)&gt;T$3,0,IF(VLOOKUP($E80,'Country Indicator Data'!$B$4:$N$300,10,FALSE)&lt;T$4,5,(T$3-VLOOKUP($E80,'Country Indicator Data'!$B$4:$N$300,10,FALSE))/(T$3-T$4)*5)),1))))</f>
        <v>2.6</v>
      </c>
      <c r="U80" s="163">
        <f>IF(LEN(E80)&gt;3,((IF(VLOOKUP($C80,'Regional Crises'!$B$1:$R$66,15,FALSE)="x","x",ROUND(IF(VLOOKUP($C80,'Regional Crises'!$B$1:$R$66,15,FALSE)&gt;U$3,0,IF(VLOOKUP($C80,'Regional Crises'!$B$1:$R$66,15,FALSE)&lt;U$4,5,(U$3-VLOOKUP($C80,'Regional Crises'!$B$1:$R$66,15,FALSE))/(U$3-U$4)*5)),1)))),(IF(VLOOKUP($E80,'Country Indicator Data'!$B$4:$N$300,11,FALSE)="x","x",ROUND(IF(VLOOKUP($E80,'Country Indicator Data'!$B$4:$N$300,11,FALSE)&gt;U$3,0,IF(VLOOKUP($E80,'Country Indicator Data'!$B$4:$N$300,11,FALSE)&lt;U$4,5,(U$3-VLOOKUP($E80,'Country Indicator Data'!$B$4:$N$300,11,FALSE))/(U$3-U$4)*5)),1))))</f>
        <v>3.4</v>
      </c>
      <c r="V80" s="163">
        <f>IF(LEN(E80)&gt;3,((IF(VLOOKUP($C80,'Regional Crises'!$B$1:$R$66,16,FALSE)="x","x",ROUND(IF(VLOOKUP($C80,'Regional Crises'!$B$1:$R$66,16,FALSE)&gt;V$3,0,IF(VLOOKUP($C80,'Regional Crises'!$B$1:$R$66,16,FALSE)&lt;V$4,5,(V$3-VLOOKUP($C80,'Regional Crises'!$B$1:$R$66,16,FALSE))/(V$3-V$4)*5)),1)))),(IF(VLOOKUP($E80,'Country Indicator Data'!$B$4:$N$300,12,FALSE)="x","x",ROUND(IF(VLOOKUP($E80,'Country Indicator Data'!$B$4:$N$300,12,FALSE)&gt;V$3,0,IF(VLOOKUP($E80,'Country Indicator Data'!$B$4:$N$300,12,FALSE)&lt;V$4,5,(V$3-VLOOKUP($E80,'Country Indicator Data'!$B$4:$N$300,12,FALSE))/(V$3-V$4)*5)),1))))</f>
        <v>3.2</v>
      </c>
      <c r="W80" s="163">
        <f t="shared" si="31"/>
        <v>3.1</v>
      </c>
      <c r="X80" s="163">
        <f t="shared" si="32"/>
        <v>3.4</v>
      </c>
      <c r="Y80" s="184">
        <f>IF('Core Indicators'!FC77="x","x",IF('Core Indicators'!FC77&gt;=5,5,IF('Core Indicators'!FC77&gt;=4,4,IF('Core Indicators'!FC77&gt;=3,3,IF('Core Indicators'!FC77&gt;=2,2,IF('Core Indicators'!FC77&gt;=1,1,0))))))</f>
        <v>4</v>
      </c>
      <c r="Z80" s="163">
        <f t="shared" si="33"/>
        <v>4</v>
      </c>
      <c r="AA80" s="184">
        <f>'Crisis Indicator Data'!Y77</f>
        <v>0</v>
      </c>
      <c r="AB80" s="184">
        <f>'Crisis Indicator Data'!Z77</f>
        <v>0</v>
      </c>
      <c r="AC80" s="184">
        <f>'Crisis Indicator Data'!AA77</f>
        <v>0</v>
      </c>
      <c r="AD80" s="184">
        <f>'Crisis Indicator Data'!AB77</f>
        <v>0</v>
      </c>
      <c r="AE80" s="184">
        <f t="shared" si="34"/>
        <v>0</v>
      </c>
      <c r="AF80" s="184">
        <f>'Crisis Indicator Data'!AC77</f>
        <v>0</v>
      </c>
      <c r="AG80" s="184">
        <f>'Crisis Indicator Data'!AD77</f>
        <v>1</v>
      </c>
      <c r="AH80" s="184">
        <f t="shared" si="35"/>
        <v>1</v>
      </c>
      <c r="AI80" s="184">
        <f>'Crisis Indicator Data'!AE77</f>
        <v>0</v>
      </c>
      <c r="AJ80" s="184">
        <f>'Crisis Indicator Data'!AF77</f>
        <v>1</v>
      </c>
      <c r="AK80" s="184">
        <f>'Crisis Indicator Data'!AG77</f>
        <v>2</v>
      </c>
      <c r="AL80" s="184">
        <f t="shared" si="36"/>
        <v>3</v>
      </c>
      <c r="AM80" s="163">
        <f t="shared" si="37"/>
        <v>1</v>
      </c>
      <c r="AN80" s="163">
        <f t="shared" si="38"/>
        <v>2.5</v>
      </c>
    </row>
    <row r="81" spans="1:40" ht="13.5" customHeight="1" x14ac:dyDescent="0.25">
      <c r="A81" s="172" t="str">
        <f>'Crisis Indicator Data'!A78</f>
        <v>Al Haouz Earthquake in Morocco</v>
      </c>
      <c r="B81" s="173" t="str">
        <f>'Crisis Indicator Data'!B78</f>
        <v>Earthquake</v>
      </c>
      <c r="C81" s="173" t="str">
        <f>'Crisis Indicator Data'!C78</f>
        <v>MAR003</v>
      </c>
      <c r="D81" s="173" t="str">
        <f>'Crisis Indicator Data'!D78</f>
        <v>Morocco</v>
      </c>
      <c r="E81" s="174" t="str">
        <f>'Crisis Indicator Data'!E78</f>
        <v>MAR</v>
      </c>
      <c r="F81" s="163">
        <f>IF(LEN(E81)&gt;3,(IF(VLOOKUP($C81,'Regional Crises'!$B$1:$R$66,7,FALSE)="x","x",ROUND(IF(VLOOKUP($C81,'Regional Crises'!$B$1:$R$66,7,FALSE)&gt;$F$3,5,IF(VLOOKUP($C81,'Regional Crises'!$B$1:$R$66,7,FALSE)&lt;F$4,0,($F$3-VLOOKUP($C81,'Regional Crises'!$B$1:$R$66,7,FALSE))/($F$3-$F$4)*5)),1))),IF(VLOOKUP($E81,'Country Indicator Data'!$B$4:$N$300,3,FALSE)="x","x",ROUND(IF(VLOOKUP($E81,'Country Indicator Data'!$B$4:$N$300,3,FALSE)&gt;$F$3,5,IF(VLOOKUP($E81,'Country Indicator Data'!$B$4:$N$300,3,FALSE)&lt;$F$4,0,($F$3-VLOOKUP($E81,'Country Indicator Data'!$B$4:$N$300,3,FALSE))/($F$3-$F$4)*5)),1)))</f>
        <v>3.2</v>
      </c>
      <c r="G81" s="163">
        <f>IF(LEN(E81)&gt;3,(IF(VLOOKUP($C81,'Regional Crises'!$B$1:$R$66,9,FALSE)="x","x",ROUND(IF(VLOOKUP($C81,'Regional Crises'!$B$1:$R$66,9,FALSE)&gt;G$3,5,IF(VLOOKUP($C81,'Regional Crises'!$B$1:$R$66,9,FALSE)&lt;G$4,0,(G$3-VLOOKUP($C81,'Regional Crises'!$B$1:$R$66,9,FALSE))/(G$3-G$4)*5)),1))),IF(VLOOKUP($E81,'Country Indicator Data'!$B$4:$N$300,5,FALSE)="x","x",ROUND(IF(VLOOKUP($E81,'Country Indicator Data'!$B$4:$N$300,5,FALSE)&gt;G$3,5,IF(VLOOKUP($E81,'Country Indicator Data'!$B$4:$N$300,5,FALSE)&lt;G$4,0,(G$3-VLOOKUP($E81,'Country Indicator Data'!$B$4:$N$300,5,FALSE))/(G$3-G$4)*5)),1)))</f>
        <v>3.2</v>
      </c>
      <c r="H81" s="163">
        <f t="shared" si="26"/>
        <v>3.2</v>
      </c>
      <c r="I81" s="163">
        <f>IF(LEN(E81)&gt;3,(IF(VLOOKUP($C81,'Regional Crises'!$B$1:$R$66,6,FALSE)="x","x",ROUND(IF(VLOOKUP($C81,'Regional Crises'!$B$1:$R$66,6,FALSE)&gt;I$3,5,IF(VLOOKUP($C81,'Regional Crises'!$B$1:$R$66,6,FALSE)&lt;I$4,0,5-(I$3-VLOOKUP($C81,'Regional Crises'!$B$1:$R$66,6,FALSE))/(I$3-I$4)*5)),1))),IF(VLOOKUP($E81,'Country Indicator Data'!$B$4:$N$300,2,FALSE)="x","x",ROUND(IF(VLOOKUP($E81,'Country Indicator Data'!$B$4:$N$300,2,FALSE)&gt;I$3,5,IF(VLOOKUP($E81,'Country Indicator Data'!$B$4:$N$300,2,FALSE)&lt;I$4,0,5-(I$3-VLOOKUP($E81,'Country Indicator Data'!$B$4:$N$300,2,FALSE))/(I$3-I$4)*5)),1)))</f>
        <v>2.5</v>
      </c>
      <c r="J81" s="163">
        <f>IF(LEN(E81)&gt;3,(IF(VLOOKUP($C81,'Regional Crises'!$B$1:$R$66,8,FALSE)="x","x",ROUND(IF(VLOOKUP($C81,'Regional Crises'!$B$1:$R$66,8,FALSE)&gt;J$3,5,IF(VLOOKUP($C81,'Regional Crises'!$B$1:$R$66,8,FALSE)&lt;J$4,0,5-(J$3-VLOOKUP($C81,'Regional Crises'!$B$1:$R$66,8,FALSE))/(J$3-J$4)*5)),1))),IF(VLOOKUP($E81,'Country Indicator Data'!$B$4:$N$300,4,FALSE)="x","x",ROUND(IF(VLOOKUP($E81,'Country Indicator Data'!$B$4:$N$300,4,FALSE)&gt;J$3,5,IF(VLOOKUP($E81,'Country Indicator Data'!$B$4:$N$300,4,FALSE)&lt;J$4,0,5-(J$3-VLOOKUP($E81,'Country Indicator Data'!$B$4:$N$300,4,FALSE))/(J$3-J$4)*5)),1)))</f>
        <v>4</v>
      </c>
      <c r="K81" s="163">
        <f t="shared" si="27"/>
        <v>3.25</v>
      </c>
      <c r="L81" s="163">
        <f>IF(LEN(E81)&gt;3,(IF(VLOOKUP($C81,'Regional Crises'!$B$1:$R$66,10,FALSE)="x","x",ROUND(IF(VLOOKUP($C81,'Regional Crises'!$B$1:$R$66,10,FALSE)&gt;L$3,5,IF(VLOOKUP($C81,'Regional Crises'!$B$1:$R$66,10,FALSE)&lt;L$4,0,5-(L$3-VLOOKUP($C81,'Regional Crises'!$B$1:$R$66,10,FALSE))/(L$3-L$4)*5)),1))),IF(VLOOKUP($E81,'Country Indicator Data'!$B$4:$N$300,6,FALSE)="x","x",ROUND(IF(VLOOKUP($E81,'Country Indicator Data'!$B$4:$N$300,6,FALSE)&gt;L$3,5,IF(VLOOKUP($E81,'Country Indicator Data'!$B$4:$N$300,6,FALSE)&lt;L$4,0,5-(L$3-VLOOKUP($E81,'Country Indicator Data'!$B$4:$N$300,6,FALSE))/(L$3-L$4)*5)),1)))</f>
        <v>3.3</v>
      </c>
      <c r="M81" s="163">
        <f>IF(LEN(E81)&gt;3,(IF(VLOOKUP($C81,'Regional Crises'!$B$1:$R$66,11,FALSE)="x","x",ROUND(IF(VLOOKUP($C81,'Regional Crises'!$B$1:$R$66,11,FALSE)&gt;M$3,5,IF(VLOOKUP($C81,'Regional Crises'!$B$1:$R$66,11,FALSE)&lt;M$4,0,5-(M$3-VLOOKUP($C81,'Regional Crises'!$B$1:$R$66,11,FALSE))/(M$3-M$4)*5)),1))),IF(VLOOKUP($E81,'Country Indicator Data'!$B$4:$N$300,7,FALSE)="x","x",ROUND(IF(VLOOKUP($E81,'Country Indicator Data'!$B$4:$N$300,7,FALSE)&gt;M$3,5,IF(VLOOKUP($E81,'Country Indicator Data'!$B$4:$N$300,7,FALSE)&lt;M$4,0,5-(M$3-VLOOKUP($E81,'Country Indicator Data'!$B$4:$N$300,7,FALSE))/(M$3-M$4)*5)),1)))</f>
        <v>1.8</v>
      </c>
      <c r="N81" s="163">
        <f t="shared" si="28"/>
        <v>2.5499999999999998</v>
      </c>
      <c r="O81" s="163">
        <f t="shared" si="29"/>
        <v>3</v>
      </c>
      <c r="P81" s="163">
        <f>IF(LEN(E81)&gt;3,VLOOKUP(C81,'Regional Crises'!$B$1:$R$69,12,FALSE),VLOOKUP(E81,'Country Indicator Data'!$B$4:$I$300,8,FALSE))</f>
        <v>3</v>
      </c>
      <c r="Q81" s="163">
        <f>IF(LEN(E81)&gt;3,((IF(VLOOKUP($C81,'Regional Crises'!$B$1:$R$66,13,FALSE)="x","x",ROUND(IF(VLOOKUP($C81,'Regional Crises'!$B$1:$R$66,13,FALSE)&gt;Q$3,5,IF(VLOOKUP($C81,'Regional Crises'!$B$1:$R$66,13,FALSE)&lt;Q$4,0,5-(LOG(Q$3)-LOG(VLOOKUP($C81,'Regional Crises'!$B$1:$R$66,13,FALSE)))/(LOG(Q$3)-LOG(Q$4))*5)),1)))),(IF(VLOOKUP($E81,'Country Indicator Data'!$B$4:$N$300,9,FALSE)="x","x",ROUND(IF(VLOOKUP($E81,'Country Indicator Data'!$B$4:$N$300,9,FALSE)&gt;Q$3,5,IF(VLOOKUP($E81,'Country Indicator Data'!$B$4:$N$300,9,FALSE)&lt;Q$4,0,5-(LOG(Q$3)-LOG(VLOOKUP($E81,'Country Indicator Data'!$B$4:$N$300,9,FALSE)))/(LOG(Q$3)-LOG(Q$4))*5)),1))))</f>
        <v>5</v>
      </c>
      <c r="R81" s="163">
        <f t="shared" si="30"/>
        <v>4</v>
      </c>
      <c r="S81" s="163">
        <f>IF(LEN(E81)&gt;3,((IF(VLOOKUP($C81,'Regional Crises'!$B$1:$R$66,17,FALSE)="x","x",ROUND(IF(VLOOKUP($C81,'Regional Crises'!$B$1:$R$66,17,FALSE)&gt;S$3,0,IF(VLOOKUP($C81,'Regional Crises'!$B$1:$R$66,17,FALSE)&lt;S$4,5,(S$3-VLOOKUP($C81,'Regional Crises'!$B$1:$R$66,17,FALSE))/(S$3-S$4)*5)),1)))),(IF(VLOOKUP($E81,'Country Indicator Data'!$B$4:$N$300,13,FALSE)="x","x",ROUND(IF(VLOOKUP($E81,'Country Indicator Data'!$B$4:$N$300,13,FALSE)&gt;S$3,0,IF(VLOOKUP($E81,'Country Indicator Data'!$B$4:$N$300,13,FALSE)&lt;S$4,5,(S$3-VLOOKUP($E81,'Country Indicator Data'!$B$4:$N$300,13,FALSE))/(S$3-S$4)*5)),1))))</f>
        <v>3</v>
      </c>
      <c r="T81" s="163">
        <f>IF(LEN(E81)&gt;3,((IF(VLOOKUP($C81,'Regional Crises'!$B$1:$R$66,14,FALSE)="x","x",ROUND(IF(VLOOKUP($C81,'Regional Crises'!$B$1:$R$66,14,FALSE)&gt;T$3,0,IF(VLOOKUP($C81,'Regional Crises'!$B$1:$R$66,14,FALSE)&lt;T$4,5,(T$3-VLOOKUP($C81,'Regional Crises'!$B$1:$R$66,14,FALSE))/(T$3-T$4)*5)),1)))),(IF(VLOOKUP($E81,'Country Indicator Data'!$B$4:$N$300,10,FALSE)="x","x",ROUND(IF(VLOOKUP($E81,'Country Indicator Data'!$B$4:$N$300,10,FALSE)&gt;T$3,0,IF(VLOOKUP($E81,'Country Indicator Data'!$B$4:$N$300,10,FALSE)&lt;T$4,5,(T$3-VLOOKUP($E81,'Country Indicator Data'!$B$4:$N$300,10,FALSE))/(T$3-T$4)*5)),1))))</f>
        <v>2.6</v>
      </c>
      <c r="U81" s="163">
        <f>IF(LEN(E81)&gt;3,((IF(VLOOKUP($C81,'Regional Crises'!$B$1:$R$66,15,FALSE)="x","x",ROUND(IF(VLOOKUP($C81,'Regional Crises'!$B$1:$R$66,15,FALSE)&gt;U$3,0,IF(VLOOKUP($C81,'Regional Crises'!$B$1:$R$66,15,FALSE)&lt;U$4,5,(U$3-VLOOKUP($C81,'Regional Crises'!$B$1:$R$66,15,FALSE))/(U$3-U$4)*5)),1)))),(IF(VLOOKUP($E81,'Country Indicator Data'!$B$4:$N$300,11,FALSE)="x","x",ROUND(IF(VLOOKUP($E81,'Country Indicator Data'!$B$4:$N$300,11,FALSE)&gt;U$3,0,IF(VLOOKUP($E81,'Country Indicator Data'!$B$4:$N$300,11,FALSE)&lt;U$4,5,(U$3-VLOOKUP($E81,'Country Indicator Data'!$B$4:$N$300,11,FALSE))/(U$3-U$4)*5)),1))))</f>
        <v>3.4</v>
      </c>
      <c r="V81" s="163">
        <f>IF(LEN(E81)&gt;3,((IF(VLOOKUP($C81,'Regional Crises'!$B$1:$R$66,16,FALSE)="x","x",ROUND(IF(VLOOKUP($C81,'Regional Crises'!$B$1:$R$66,16,FALSE)&gt;V$3,0,IF(VLOOKUP($C81,'Regional Crises'!$B$1:$R$66,16,FALSE)&lt;V$4,5,(V$3-VLOOKUP($C81,'Regional Crises'!$B$1:$R$66,16,FALSE))/(V$3-V$4)*5)),1)))),(IF(VLOOKUP($E81,'Country Indicator Data'!$B$4:$N$300,12,FALSE)="x","x",ROUND(IF(VLOOKUP($E81,'Country Indicator Data'!$B$4:$N$300,12,FALSE)&gt;V$3,0,IF(VLOOKUP($E81,'Country Indicator Data'!$B$4:$N$300,12,FALSE)&lt;V$4,5,(V$3-VLOOKUP($E81,'Country Indicator Data'!$B$4:$N$300,12,FALSE))/(V$3-V$4)*5)),1))))</f>
        <v>3.2</v>
      </c>
      <c r="W81" s="163">
        <f t="shared" si="31"/>
        <v>3.1</v>
      </c>
      <c r="X81" s="163">
        <f t="shared" si="32"/>
        <v>3.4</v>
      </c>
      <c r="Y81" s="184">
        <f>IF('Core Indicators'!FC78="x","x",IF('Core Indicators'!FC78&gt;=5,5,IF('Core Indicators'!FC78&gt;=4,4,IF('Core Indicators'!FC78&gt;=3,3,IF('Core Indicators'!FC78&gt;=2,2,IF('Core Indicators'!FC78&gt;=1,1,0))))))</f>
        <v>2</v>
      </c>
      <c r="Z81" s="163">
        <f t="shared" si="33"/>
        <v>2</v>
      </c>
      <c r="AA81" s="184">
        <f>'Crisis Indicator Data'!Y78</f>
        <v>0</v>
      </c>
      <c r="AB81" s="184">
        <f>'Crisis Indicator Data'!Z78</f>
        <v>0</v>
      </c>
      <c r="AC81" s="184">
        <f>'Crisis Indicator Data'!AA78</f>
        <v>1</v>
      </c>
      <c r="AD81" s="184">
        <f>'Crisis Indicator Data'!AB78</f>
        <v>0</v>
      </c>
      <c r="AE81" s="184">
        <f t="shared" si="34"/>
        <v>1</v>
      </c>
      <c r="AF81" s="184">
        <f>'Crisis Indicator Data'!AC78</f>
        <v>0</v>
      </c>
      <c r="AG81" s="184">
        <f>'Crisis Indicator Data'!AD78</f>
        <v>0</v>
      </c>
      <c r="AH81" s="184">
        <f t="shared" si="35"/>
        <v>0</v>
      </c>
      <c r="AI81" s="184">
        <f>'Crisis Indicator Data'!AE78</f>
        <v>0</v>
      </c>
      <c r="AJ81" s="184">
        <f>'Crisis Indicator Data'!AF78</f>
        <v>1</v>
      </c>
      <c r="AK81" s="184">
        <f>'Crisis Indicator Data'!AG78</f>
        <v>3</v>
      </c>
      <c r="AL81" s="184">
        <f t="shared" si="36"/>
        <v>3</v>
      </c>
      <c r="AM81" s="163">
        <f t="shared" si="37"/>
        <v>1</v>
      </c>
      <c r="AN81" s="163">
        <f t="shared" si="38"/>
        <v>1.5</v>
      </c>
    </row>
    <row r="82" spans="1:40" ht="13.5" customHeight="1" x14ac:dyDescent="0.25">
      <c r="A82" s="172" t="str">
        <f>'Crisis Indicator Data'!A79</f>
        <v>DIsplacement from Russia-Ukraine conflict in Moldova</v>
      </c>
      <c r="B82" s="173" t="str">
        <f>'Crisis Indicator Data'!B79</f>
        <v>Displacement,Conflict</v>
      </c>
      <c r="C82" s="173" t="str">
        <f>'Crisis Indicator Data'!C79</f>
        <v>MDA002</v>
      </c>
      <c r="D82" s="173" t="str">
        <f>'Crisis Indicator Data'!D79</f>
        <v>Moldova</v>
      </c>
      <c r="E82" s="174" t="str">
        <f>'Crisis Indicator Data'!E79</f>
        <v>MDA</v>
      </c>
      <c r="F82" s="163">
        <f>IF(LEN(E82)&gt;3,(IF(VLOOKUP($C82,'Regional Crises'!$B$1:$R$66,7,FALSE)="x","x",ROUND(IF(VLOOKUP($C82,'Regional Crises'!$B$1:$R$66,7,FALSE)&gt;$F$3,5,IF(VLOOKUP($C82,'Regional Crises'!$B$1:$R$66,7,FALSE)&lt;F$4,0,($F$3-VLOOKUP($C82,'Regional Crises'!$B$1:$R$66,7,FALSE))/($F$3-$F$4)*5)),1))),IF(VLOOKUP($E82,'Country Indicator Data'!$B$4:$N$300,3,FALSE)="x","x",ROUND(IF(VLOOKUP($E82,'Country Indicator Data'!$B$4:$N$300,3,FALSE)&gt;$F$3,5,IF(VLOOKUP($E82,'Country Indicator Data'!$B$4:$N$300,3,FALSE)&lt;$F$4,0,($F$3-VLOOKUP($E82,'Country Indicator Data'!$B$4:$N$300,3,FALSE))/($F$3-$F$4)*5)),1)))</f>
        <v>2.5</v>
      </c>
      <c r="G82" s="163">
        <f>IF(LEN(E82)&gt;3,(IF(VLOOKUP($C82,'Regional Crises'!$B$1:$R$66,9,FALSE)="x","x",ROUND(IF(VLOOKUP($C82,'Regional Crises'!$B$1:$R$66,9,FALSE)&gt;G$3,5,IF(VLOOKUP($C82,'Regional Crises'!$B$1:$R$66,9,FALSE)&lt;G$4,0,(G$3-VLOOKUP($C82,'Regional Crises'!$B$1:$R$66,9,FALSE))/(G$3-G$4)*5)),1))),IF(VLOOKUP($E82,'Country Indicator Data'!$B$4:$N$300,5,FALSE)="x","x",ROUND(IF(VLOOKUP($E82,'Country Indicator Data'!$B$4:$N$300,5,FALSE)&gt;G$3,5,IF(VLOOKUP($E82,'Country Indicator Data'!$B$4:$N$300,5,FALSE)&lt;G$4,0,(G$3-VLOOKUP($E82,'Country Indicator Data'!$B$4:$N$300,5,FALSE))/(G$3-G$4)*5)),1)))</f>
        <v>2.1</v>
      </c>
      <c r="H82" s="163">
        <f t="shared" si="26"/>
        <v>2.2999999999999998</v>
      </c>
      <c r="I82" s="163">
        <f>IF(LEN(E82)&gt;3,(IF(VLOOKUP($C82,'Regional Crises'!$B$1:$R$66,6,FALSE)="x","x",ROUND(IF(VLOOKUP($C82,'Regional Crises'!$B$1:$R$66,6,FALSE)&gt;I$3,5,IF(VLOOKUP($C82,'Regional Crises'!$B$1:$R$66,6,FALSE)&lt;I$4,0,5-(I$3-VLOOKUP($C82,'Regional Crises'!$B$1:$R$66,6,FALSE))/(I$3-I$4)*5)),1))),IF(VLOOKUP($E82,'Country Indicator Data'!$B$4:$N$300,2,FALSE)="x","x",ROUND(IF(VLOOKUP($E82,'Country Indicator Data'!$B$4:$N$300,2,FALSE)&gt;I$3,5,IF(VLOOKUP($E82,'Country Indicator Data'!$B$4:$N$300,2,FALSE)&lt;I$4,0,5-(I$3-VLOOKUP($E82,'Country Indicator Data'!$B$4:$N$300,2,FALSE))/(I$3-I$4)*5)),1)))</f>
        <v>2.1</v>
      </c>
      <c r="J82" s="163">
        <f>IF(LEN(E82)&gt;3,(IF(VLOOKUP($C82,'Regional Crises'!$B$1:$R$66,8,FALSE)="x","x",ROUND(IF(VLOOKUP($C82,'Regional Crises'!$B$1:$R$66,8,FALSE)&gt;J$3,5,IF(VLOOKUP($C82,'Regional Crises'!$B$1:$R$66,8,FALSE)&lt;J$4,0,5-(J$3-VLOOKUP($C82,'Regional Crises'!$B$1:$R$66,8,FALSE))/(J$3-J$4)*5)),1))),IF(VLOOKUP($E82,'Country Indicator Data'!$B$4:$N$300,4,FALSE)="x","x",ROUND(IF(VLOOKUP($E82,'Country Indicator Data'!$B$4:$N$300,4,FALSE)&gt;J$3,5,IF(VLOOKUP($E82,'Country Indicator Data'!$B$4:$N$300,4,FALSE)&lt;J$4,0,5-(J$3-VLOOKUP($E82,'Country Indicator Data'!$B$4:$N$300,4,FALSE))/(J$3-J$4)*5)),1)))</f>
        <v>1.9</v>
      </c>
      <c r="K82" s="163">
        <f t="shared" si="27"/>
        <v>2</v>
      </c>
      <c r="L82" s="163">
        <f>IF(LEN(E82)&gt;3,(IF(VLOOKUP($C82,'Regional Crises'!$B$1:$R$66,10,FALSE)="x","x",ROUND(IF(VLOOKUP($C82,'Regional Crises'!$B$1:$R$66,10,FALSE)&gt;L$3,5,IF(VLOOKUP($C82,'Regional Crises'!$B$1:$R$66,10,FALSE)&lt;L$4,0,5-(L$3-VLOOKUP($C82,'Regional Crises'!$B$1:$R$66,10,FALSE))/(L$3-L$4)*5)),1))),IF(VLOOKUP($E82,'Country Indicator Data'!$B$4:$N$300,6,FALSE)="x","x",ROUND(IF(VLOOKUP($E82,'Country Indicator Data'!$B$4:$N$300,6,FALSE)&gt;L$3,5,IF(VLOOKUP($E82,'Country Indicator Data'!$B$4:$N$300,6,FALSE)&lt;L$4,0,5-(L$3-VLOOKUP($E82,'Country Indicator Data'!$B$4:$N$300,6,FALSE))/(L$3-L$4)*5)),1)))</f>
        <v>1.5</v>
      </c>
      <c r="M82" s="163">
        <f>IF(LEN(E82)&gt;3,(IF(VLOOKUP($C82,'Regional Crises'!$B$1:$R$66,11,FALSE)="x","x",ROUND(IF(VLOOKUP($C82,'Regional Crises'!$B$1:$R$66,11,FALSE)&gt;M$3,5,IF(VLOOKUP($C82,'Regional Crises'!$B$1:$R$66,11,FALSE)&lt;M$4,0,5-(M$3-VLOOKUP($C82,'Regional Crises'!$B$1:$R$66,11,FALSE))/(M$3-M$4)*5)),1))),IF(VLOOKUP($E82,'Country Indicator Data'!$B$4:$N$300,7,FALSE)="x","x",ROUND(IF(VLOOKUP($E82,'Country Indicator Data'!$B$4:$N$300,7,FALSE)&gt;M$3,5,IF(VLOOKUP($E82,'Country Indicator Data'!$B$4:$N$300,7,FALSE)&lt;M$4,0,5-(M$3-VLOOKUP($E82,'Country Indicator Data'!$B$4:$N$300,7,FALSE))/(M$3-M$4)*5)),1)))</f>
        <v>0.1</v>
      </c>
      <c r="N82" s="163">
        <f t="shared" si="28"/>
        <v>0.8</v>
      </c>
      <c r="O82" s="163">
        <f t="shared" si="29"/>
        <v>1.7</v>
      </c>
      <c r="P82" s="163">
        <f>IF(LEN(E82)&gt;3,VLOOKUP(C82,'Regional Crises'!$B$1:$R$69,12,FALSE),VLOOKUP(E82,'Country Indicator Data'!$B$4:$I$300,8,FALSE))</f>
        <v>2</v>
      </c>
      <c r="Q82" s="163">
        <f>IF(LEN(E82)&gt;3,((IF(VLOOKUP($C82,'Regional Crises'!$B$1:$R$66,13,FALSE)="x","x",ROUND(IF(VLOOKUP($C82,'Regional Crises'!$B$1:$R$66,13,FALSE)&gt;Q$3,5,IF(VLOOKUP($C82,'Regional Crises'!$B$1:$R$66,13,FALSE)&lt;Q$4,0,5-(LOG(Q$3)-LOG(VLOOKUP($C82,'Regional Crises'!$B$1:$R$66,13,FALSE)))/(LOG(Q$3)-LOG(Q$4))*5)),1)))),(IF(VLOOKUP($E82,'Country Indicator Data'!$B$4:$N$300,9,FALSE)="x","x",ROUND(IF(VLOOKUP($E82,'Country Indicator Data'!$B$4:$N$300,9,FALSE)&gt;Q$3,5,IF(VLOOKUP($E82,'Country Indicator Data'!$B$4:$N$300,9,FALSE)&lt;Q$4,0,5-(LOG(Q$3)-LOG(VLOOKUP($E82,'Country Indicator Data'!$B$4:$N$300,9,FALSE)))/(LOG(Q$3)-LOG(Q$4))*5)),1))))</f>
        <v>0</v>
      </c>
      <c r="R82" s="163">
        <f t="shared" si="30"/>
        <v>1</v>
      </c>
      <c r="S82" s="163">
        <f>IF(LEN(E82)&gt;3,((IF(VLOOKUP($C82,'Regional Crises'!$B$1:$R$66,17,FALSE)="x","x",ROUND(IF(VLOOKUP($C82,'Regional Crises'!$B$1:$R$66,17,FALSE)&gt;S$3,0,IF(VLOOKUP($C82,'Regional Crises'!$B$1:$R$66,17,FALSE)&lt;S$4,5,(S$3-VLOOKUP($C82,'Regional Crises'!$B$1:$R$66,17,FALSE))/(S$3-S$4)*5)),1)))),(IF(VLOOKUP($E82,'Country Indicator Data'!$B$4:$N$300,13,FALSE)="x","x",ROUND(IF(VLOOKUP($E82,'Country Indicator Data'!$B$4:$N$300,13,FALSE)&gt;S$3,0,IF(VLOOKUP($E82,'Country Indicator Data'!$B$4:$N$300,13,FALSE)&lt;S$4,5,(S$3-VLOOKUP($E82,'Country Indicator Data'!$B$4:$N$300,13,FALSE))/(S$3-S$4)*5)),1))))</f>
        <v>3.4</v>
      </c>
      <c r="T82" s="163">
        <f>IF(LEN(E82)&gt;3,((IF(VLOOKUP($C82,'Regional Crises'!$B$1:$R$66,14,FALSE)="x","x",ROUND(IF(VLOOKUP($C82,'Regional Crises'!$B$1:$R$66,14,FALSE)&gt;T$3,0,IF(VLOOKUP($C82,'Regional Crises'!$B$1:$R$66,14,FALSE)&lt;T$4,5,(T$3-VLOOKUP($C82,'Regional Crises'!$B$1:$R$66,14,FALSE))/(T$3-T$4)*5)),1)))),(IF(VLOOKUP($E82,'Country Indicator Data'!$B$4:$N$300,10,FALSE)="x","x",ROUND(IF(VLOOKUP($E82,'Country Indicator Data'!$B$4:$N$300,10,FALSE)&gt;T$3,0,IF(VLOOKUP($E82,'Country Indicator Data'!$B$4:$N$300,10,FALSE)&lt;T$4,5,(T$3-VLOOKUP($E82,'Country Indicator Data'!$B$4:$N$300,10,FALSE))/(T$3-T$4)*5)),1))))</f>
        <v>2.9</v>
      </c>
      <c r="U82" s="163">
        <f>IF(LEN(E82)&gt;3,((IF(VLOOKUP($C82,'Regional Crises'!$B$1:$R$66,15,FALSE)="x","x",ROUND(IF(VLOOKUP($C82,'Regional Crises'!$B$1:$R$66,15,FALSE)&gt;U$3,0,IF(VLOOKUP($C82,'Regional Crises'!$B$1:$R$66,15,FALSE)&lt;U$4,5,(U$3-VLOOKUP($C82,'Regional Crises'!$B$1:$R$66,15,FALSE))/(U$3-U$4)*5)),1)))),(IF(VLOOKUP($E82,'Country Indicator Data'!$B$4:$N$300,11,FALSE)="x","x",ROUND(IF(VLOOKUP($E82,'Country Indicator Data'!$B$4:$N$300,11,FALSE)&gt;U$3,0,IF(VLOOKUP($E82,'Country Indicator Data'!$B$4:$N$300,11,FALSE)&lt;U$4,5,(U$3-VLOOKUP($E82,'Country Indicator Data'!$B$4:$N$300,11,FALSE))/(U$3-U$4)*5)),1))))</f>
        <v>2.8</v>
      </c>
      <c r="V82" s="163">
        <f>IF(LEN(E82)&gt;3,((IF(VLOOKUP($C82,'Regional Crises'!$B$1:$R$66,16,FALSE)="x","x",ROUND(IF(VLOOKUP($C82,'Regional Crises'!$B$1:$R$66,16,FALSE)&gt;V$3,0,IF(VLOOKUP($C82,'Regional Crises'!$B$1:$R$66,16,FALSE)&lt;V$4,5,(V$3-VLOOKUP($C82,'Regional Crises'!$B$1:$R$66,16,FALSE))/(V$3-V$4)*5)),1)))),(IF(VLOOKUP($E82,'Country Indicator Data'!$B$4:$N$300,12,FALSE)="x","x",ROUND(IF(VLOOKUP($E82,'Country Indicator Data'!$B$4:$N$300,12,FALSE)&gt;V$3,0,IF(VLOOKUP($E82,'Country Indicator Data'!$B$4:$N$300,12,FALSE)&lt;V$4,5,(V$3-VLOOKUP($E82,'Country Indicator Data'!$B$4:$N$300,12,FALSE))/(V$3-V$4)*5)),1))))</f>
        <v>2</v>
      </c>
      <c r="W82" s="163">
        <f t="shared" si="31"/>
        <v>2.8</v>
      </c>
      <c r="X82" s="163">
        <f t="shared" si="32"/>
        <v>1.8</v>
      </c>
      <c r="Y82" s="184">
        <f>IF('Core Indicators'!FC79="x","x",IF('Core Indicators'!FC79&gt;=5,5,IF('Core Indicators'!FC79&gt;=4,4,IF('Core Indicators'!FC79&gt;=3,3,IF('Core Indicators'!FC79&gt;=2,2,IF('Core Indicators'!FC79&gt;=1,1,0))))))</f>
        <v>2</v>
      </c>
      <c r="Z82" s="163">
        <f t="shared" si="33"/>
        <v>2</v>
      </c>
      <c r="AA82" s="184">
        <f>'Crisis Indicator Data'!Y79</f>
        <v>0</v>
      </c>
      <c r="AB82" s="184">
        <f>'Crisis Indicator Data'!Z79</f>
        <v>1</v>
      </c>
      <c r="AC82" s="184">
        <f>'Crisis Indicator Data'!AA79</f>
        <v>0</v>
      </c>
      <c r="AD82" s="184">
        <f>'Crisis Indicator Data'!AB79</f>
        <v>0</v>
      </c>
      <c r="AE82" s="184">
        <f t="shared" si="34"/>
        <v>1</v>
      </c>
      <c r="AF82" s="184">
        <f>'Crisis Indicator Data'!AC79</f>
        <v>0</v>
      </c>
      <c r="AG82" s="184">
        <f>'Crisis Indicator Data'!AD79</f>
        <v>0</v>
      </c>
      <c r="AH82" s="184">
        <f t="shared" si="35"/>
        <v>0</v>
      </c>
      <c r="AI82" s="184">
        <f>'Crisis Indicator Data'!AE79</f>
        <v>0</v>
      </c>
      <c r="AJ82" s="184">
        <f>'Crisis Indicator Data'!AF79</f>
        <v>0</v>
      </c>
      <c r="AK82" s="184">
        <f>'Crisis Indicator Data'!AG79</f>
        <v>0</v>
      </c>
      <c r="AL82" s="184">
        <f t="shared" si="36"/>
        <v>0</v>
      </c>
      <c r="AM82" s="163">
        <f t="shared" si="37"/>
        <v>0</v>
      </c>
      <c r="AN82" s="163">
        <f t="shared" si="38"/>
        <v>1</v>
      </c>
    </row>
    <row r="83" spans="1:40" ht="13.5" customHeight="1" x14ac:dyDescent="0.25">
      <c r="A83" s="172" t="str">
        <f>'Crisis Indicator Data'!A80</f>
        <v>Multiple crisis in Madagascar</v>
      </c>
      <c r="B83" s="173" t="str">
        <f>'Crisis Indicator Data'!B80</f>
        <v>Drought,Cyclone</v>
      </c>
      <c r="C83" s="173" t="str">
        <f>'Crisis Indicator Data'!C80</f>
        <v>MDG001</v>
      </c>
      <c r="D83" s="173" t="str">
        <f>'Crisis Indicator Data'!D80</f>
        <v>Madagascar</v>
      </c>
      <c r="E83" s="174" t="str">
        <f>'Crisis Indicator Data'!E80</f>
        <v>MDG</v>
      </c>
      <c r="F83" s="163">
        <f>IF(LEN(E83)&gt;3,(IF(VLOOKUP($C83,'Regional Crises'!$B$1:$R$66,7,FALSE)="x","x",ROUND(IF(VLOOKUP($C83,'Regional Crises'!$B$1:$R$66,7,FALSE)&gt;$F$3,5,IF(VLOOKUP($C83,'Regional Crises'!$B$1:$R$66,7,FALSE)&lt;F$4,0,($F$3-VLOOKUP($C83,'Regional Crises'!$B$1:$R$66,7,FALSE))/($F$3-$F$4)*5)),1))),IF(VLOOKUP($E83,'Country Indicator Data'!$B$4:$N$300,3,FALSE)="x","x",ROUND(IF(VLOOKUP($E83,'Country Indicator Data'!$B$4:$N$300,3,FALSE)&gt;$F$3,5,IF(VLOOKUP($E83,'Country Indicator Data'!$B$4:$N$300,3,FALSE)&lt;$F$4,0,($F$3-VLOOKUP($E83,'Country Indicator Data'!$B$4:$N$300,3,FALSE))/($F$3-$F$4)*5)),1)))</f>
        <v>2.9</v>
      </c>
      <c r="G83" s="163">
        <f>IF(LEN(E83)&gt;3,(IF(VLOOKUP($C83,'Regional Crises'!$B$1:$R$66,9,FALSE)="x","x",ROUND(IF(VLOOKUP($C83,'Regional Crises'!$B$1:$R$66,9,FALSE)&gt;G$3,5,IF(VLOOKUP($C83,'Regional Crises'!$B$1:$R$66,9,FALSE)&lt;G$4,0,(G$3-VLOOKUP($C83,'Regional Crises'!$B$1:$R$66,9,FALSE))/(G$3-G$4)*5)),1))),IF(VLOOKUP($E83,'Country Indicator Data'!$B$4:$N$300,5,FALSE)="x","x",ROUND(IF(VLOOKUP($E83,'Country Indicator Data'!$B$4:$N$300,5,FALSE)&gt;G$3,5,IF(VLOOKUP($E83,'Country Indicator Data'!$B$4:$N$300,5,FALSE)&lt;G$4,0,(G$3-VLOOKUP($E83,'Country Indicator Data'!$B$4:$N$300,5,FALSE))/(G$3-G$4)*5)),1)))</f>
        <v>2.2999999999999998</v>
      </c>
      <c r="H83" s="163">
        <f t="shared" si="26"/>
        <v>2.5999999999999996</v>
      </c>
      <c r="I83" s="163">
        <f>IF(LEN(E83)&gt;3,(IF(VLOOKUP($C83,'Regional Crises'!$B$1:$R$66,6,FALSE)="x","x",ROUND(IF(VLOOKUP($C83,'Regional Crises'!$B$1:$R$66,6,FALSE)&gt;I$3,5,IF(VLOOKUP($C83,'Regional Crises'!$B$1:$R$66,6,FALSE)&lt;I$4,0,5-(I$3-VLOOKUP($C83,'Regional Crises'!$B$1:$R$66,6,FALSE))/(I$3-I$4)*5)),1))),IF(VLOOKUP($E83,'Country Indicator Data'!$B$4:$N$300,2,FALSE)="x","x",ROUND(IF(VLOOKUP($E83,'Country Indicator Data'!$B$4:$N$300,2,FALSE)&gt;I$3,5,IF(VLOOKUP($E83,'Country Indicator Data'!$B$4:$N$300,2,FALSE)&lt;I$4,0,5-(I$3-VLOOKUP($E83,'Country Indicator Data'!$B$4:$N$300,2,FALSE))/(I$3-I$4)*5)),1)))</f>
        <v>3.1</v>
      </c>
      <c r="J83" s="163">
        <f>IF(LEN(E83)&gt;3,(IF(VLOOKUP($C83,'Regional Crises'!$B$1:$R$66,8,FALSE)="x","x",ROUND(IF(VLOOKUP($C83,'Regional Crises'!$B$1:$R$66,8,FALSE)&gt;J$3,5,IF(VLOOKUP($C83,'Regional Crises'!$B$1:$R$66,8,FALSE)&lt;J$4,0,5-(J$3-VLOOKUP($C83,'Regional Crises'!$B$1:$R$66,8,FALSE))/(J$3-J$4)*5)),1))),IF(VLOOKUP($E83,'Country Indicator Data'!$B$4:$N$300,4,FALSE)="x","x",ROUND(IF(VLOOKUP($E83,'Country Indicator Data'!$B$4:$N$300,4,FALSE)&gt;J$3,5,IF(VLOOKUP($E83,'Country Indicator Data'!$B$4:$N$300,4,FALSE)&lt;J$4,0,5-(J$3-VLOOKUP($E83,'Country Indicator Data'!$B$4:$N$300,4,FALSE))/(J$3-J$4)*5)),1)))</f>
        <v>0</v>
      </c>
      <c r="K83" s="163">
        <f t="shared" si="27"/>
        <v>1.55</v>
      </c>
      <c r="L83" s="163" t="str">
        <f>IF(LEN(E83)&gt;3,(IF(VLOOKUP($C83,'Regional Crises'!$B$1:$R$66,10,FALSE)="x","x",ROUND(IF(VLOOKUP($C83,'Regional Crises'!$B$1:$R$66,10,FALSE)&gt;L$3,5,IF(VLOOKUP($C83,'Regional Crises'!$B$1:$R$66,10,FALSE)&lt;L$4,0,5-(L$3-VLOOKUP($C83,'Regional Crises'!$B$1:$R$66,10,FALSE))/(L$3-L$4)*5)),1))),IF(VLOOKUP($E83,'Country Indicator Data'!$B$4:$N$300,6,FALSE)="x","x",ROUND(IF(VLOOKUP($E83,'Country Indicator Data'!$B$4:$N$300,6,FALSE)&gt;L$3,5,IF(VLOOKUP($E83,'Country Indicator Data'!$B$4:$N$300,6,FALSE)&lt;L$4,0,5-(L$3-VLOOKUP($E83,'Country Indicator Data'!$B$4:$N$300,6,FALSE))/(L$3-L$4)*5)),1)))</f>
        <v>x</v>
      </c>
      <c r="M83" s="163">
        <f>IF(LEN(E83)&gt;3,(IF(VLOOKUP($C83,'Regional Crises'!$B$1:$R$66,11,FALSE)="x","x",ROUND(IF(VLOOKUP($C83,'Regional Crises'!$B$1:$R$66,11,FALSE)&gt;M$3,5,IF(VLOOKUP($C83,'Regional Crises'!$B$1:$R$66,11,FALSE)&lt;M$4,0,5-(M$3-VLOOKUP($C83,'Regional Crises'!$B$1:$R$66,11,FALSE))/(M$3-M$4)*5)),1))),IF(VLOOKUP($E83,'Country Indicator Data'!$B$4:$N$300,7,FALSE)="x","x",ROUND(IF(VLOOKUP($E83,'Country Indicator Data'!$B$4:$N$300,7,FALSE)&gt;M$3,5,IF(VLOOKUP($E83,'Country Indicator Data'!$B$4:$N$300,7,FALSE)&lt;M$4,0,5-(M$3-VLOOKUP($E83,'Country Indicator Data'!$B$4:$N$300,7,FALSE))/(M$3-M$4)*5)),1)))</f>
        <v>2.2000000000000002</v>
      </c>
      <c r="N83" s="163">
        <f t="shared" si="28"/>
        <v>2.2000000000000002</v>
      </c>
      <c r="O83" s="163">
        <f t="shared" si="29"/>
        <v>2.1166666666666667</v>
      </c>
      <c r="P83" s="163">
        <f>IF(LEN(E83)&gt;3,VLOOKUP(C83,'Regional Crises'!$B$1:$R$69,12,FALSE),VLOOKUP(E83,'Country Indicator Data'!$B$4:$I$300,8,FALSE))</f>
        <v>0</v>
      </c>
      <c r="Q83" s="163">
        <f>IF(LEN(E83)&gt;3,((IF(VLOOKUP($C83,'Regional Crises'!$B$1:$R$66,13,FALSE)="x","x",ROUND(IF(VLOOKUP($C83,'Regional Crises'!$B$1:$R$66,13,FALSE)&gt;Q$3,5,IF(VLOOKUP($C83,'Regional Crises'!$B$1:$R$66,13,FALSE)&lt;Q$4,0,5-(LOG(Q$3)-LOG(VLOOKUP($C83,'Regional Crises'!$B$1:$R$66,13,FALSE)))/(LOG(Q$3)-LOG(Q$4))*5)),1)))),(IF(VLOOKUP($E83,'Country Indicator Data'!$B$4:$N$300,9,FALSE)="x","x",ROUND(IF(VLOOKUP($E83,'Country Indicator Data'!$B$4:$N$300,9,FALSE)&gt;Q$3,5,IF(VLOOKUP($E83,'Country Indicator Data'!$B$4:$N$300,9,FALSE)&lt;Q$4,0,5-(LOG(Q$3)-LOG(VLOOKUP($E83,'Country Indicator Data'!$B$4:$N$300,9,FALSE)))/(LOG(Q$3)-LOG(Q$4))*5)),1))))</f>
        <v>1.8</v>
      </c>
      <c r="R83" s="163">
        <f t="shared" si="30"/>
        <v>0.9</v>
      </c>
      <c r="S83" s="163">
        <f>IF(LEN(E83)&gt;3,((IF(VLOOKUP($C83,'Regional Crises'!$B$1:$R$66,17,FALSE)="x","x",ROUND(IF(VLOOKUP($C83,'Regional Crises'!$B$1:$R$66,17,FALSE)&gt;S$3,0,IF(VLOOKUP($C83,'Regional Crises'!$B$1:$R$66,17,FALSE)&lt;S$4,5,(S$3-VLOOKUP($C83,'Regional Crises'!$B$1:$R$66,17,FALSE))/(S$3-S$4)*5)),1)))),(IF(VLOOKUP($E83,'Country Indicator Data'!$B$4:$N$300,13,FALSE)="x","x",ROUND(IF(VLOOKUP($E83,'Country Indicator Data'!$B$4:$N$300,13,FALSE)&gt;S$3,0,IF(VLOOKUP($E83,'Country Indicator Data'!$B$4:$N$300,13,FALSE)&lt;S$4,5,(S$3-VLOOKUP($E83,'Country Indicator Data'!$B$4:$N$300,13,FALSE))/(S$3-S$4)*5)),1))))</f>
        <v>3.8</v>
      </c>
      <c r="T83" s="163">
        <f>IF(LEN(E83)&gt;3,((IF(VLOOKUP($C83,'Regional Crises'!$B$1:$R$66,14,FALSE)="x","x",ROUND(IF(VLOOKUP($C83,'Regional Crises'!$B$1:$R$66,14,FALSE)&gt;T$3,0,IF(VLOOKUP($C83,'Regional Crises'!$B$1:$R$66,14,FALSE)&lt;T$4,5,(T$3-VLOOKUP($C83,'Regional Crises'!$B$1:$R$66,14,FALSE))/(T$3-T$4)*5)),1)))),(IF(VLOOKUP($E83,'Country Indicator Data'!$B$4:$N$300,10,FALSE)="x","x",ROUND(IF(VLOOKUP($E83,'Country Indicator Data'!$B$4:$N$300,10,FALSE)&gt;T$3,0,IF(VLOOKUP($E83,'Country Indicator Data'!$B$4:$N$300,10,FALSE)&lt;T$4,5,(T$3-VLOOKUP($E83,'Country Indicator Data'!$B$4:$N$300,10,FALSE))/(T$3-T$4)*5)),1))))</f>
        <v>3.5</v>
      </c>
      <c r="U83" s="163">
        <f>IF(LEN(E83)&gt;3,((IF(VLOOKUP($C83,'Regional Crises'!$B$1:$R$66,15,FALSE)="x","x",ROUND(IF(VLOOKUP($C83,'Regional Crises'!$B$1:$R$66,15,FALSE)&gt;U$3,0,IF(VLOOKUP($C83,'Regional Crises'!$B$1:$R$66,15,FALSE)&lt;U$4,5,(U$3-VLOOKUP($C83,'Regional Crises'!$B$1:$R$66,15,FALSE))/(U$3-U$4)*5)),1)))),(IF(VLOOKUP($E83,'Country Indicator Data'!$B$4:$N$300,11,FALSE)="x","x",ROUND(IF(VLOOKUP($E83,'Country Indicator Data'!$B$4:$N$300,11,FALSE)&gt;U$3,0,IF(VLOOKUP($E83,'Country Indicator Data'!$B$4:$N$300,11,FALSE)&lt;U$4,5,(U$3-VLOOKUP($E83,'Country Indicator Data'!$B$4:$N$300,11,FALSE))/(U$3-U$4)*5)),1))))</f>
        <v>2.9</v>
      </c>
      <c r="V83" s="163">
        <f>IF(LEN(E83)&gt;3,((IF(VLOOKUP($C83,'Regional Crises'!$B$1:$R$66,16,FALSE)="x","x",ROUND(IF(VLOOKUP($C83,'Regional Crises'!$B$1:$R$66,16,FALSE)&gt;V$3,0,IF(VLOOKUP($C83,'Regional Crises'!$B$1:$R$66,16,FALSE)&lt;V$4,5,(V$3-VLOOKUP($C83,'Regional Crises'!$B$1:$R$66,16,FALSE))/(V$3-V$4)*5)),1)))),(IF(VLOOKUP($E83,'Country Indicator Data'!$B$4:$N$300,12,FALSE)="x","x",ROUND(IF(VLOOKUP($E83,'Country Indicator Data'!$B$4:$N$300,12,FALSE)&gt;V$3,0,IF(VLOOKUP($E83,'Country Indicator Data'!$B$4:$N$300,12,FALSE)&lt;V$4,5,(V$3-VLOOKUP($E83,'Country Indicator Data'!$B$4:$N$300,12,FALSE))/(V$3-V$4)*5)),1))))</f>
        <v>2</v>
      </c>
      <c r="W83" s="163">
        <f t="shared" si="31"/>
        <v>3.1</v>
      </c>
      <c r="X83" s="163">
        <f t="shared" si="32"/>
        <v>2</v>
      </c>
      <c r="Y83" s="184">
        <f>IF('Core Indicators'!FC80="x","x",IF('Core Indicators'!FC80&gt;=5,5,IF('Core Indicators'!FC80&gt;=4,4,IF('Core Indicators'!FC80&gt;=3,3,IF('Core Indicators'!FC80&gt;=2,2,IF('Core Indicators'!FC80&gt;=1,1,0))))))</f>
        <v>1</v>
      </c>
      <c r="Z83" s="163">
        <f t="shared" si="33"/>
        <v>1</v>
      </c>
      <c r="AA83" s="184">
        <f>'Crisis Indicator Data'!Y80</f>
        <v>1</v>
      </c>
      <c r="AB83" s="184">
        <f>'Crisis Indicator Data'!Z80</f>
        <v>0</v>
      </c>
      <c r="AC83" s="184">
        <f>'Crisis Indicator Data'!AA80</f>
        <v>1</v>
      </c>
      <c r="AD83" s="184">
        <f>'Crisis Indicator Data'!AB80</f>
        <v>0</v>
      </c>
      <c r="AE83" s="184">
        <f t="shared" si="34"/>
        <v>2</v>
      </c>
      <c r="AF83" s="184">
        <f>'Crisis Indicator Data'!AC80</f>
        <v>0</v>
      </c>
      <c r="AG83" s="184">
        <f>'Crisis Indicator Data'!AD80</f>
        <v>2</v>
      </c>
      <c r="AH83" s="184">
        <f t="shared" si="35"/>
        <v>2</v>
      </c>
      <c r="AI83" s="184">
        <f>'Crisis Indicator Data'!AE80</f>
        <v>0</v>
      </c>
      <c r="AJ83" s="184">
        <f>'Crisis Indicator Data'!AF80</f>
        <v>0</v>
      </c>
      <c r="AK83" s="184">
        <f>'Crisis Indicator Data'!AG80</f>
        <v>1</v>
      </c>
      <c r="AL83" s="184">
        <f t="shared" si="36"/>
        <v>1</v>
      </c>
      <c r="AM83" s="163">
        <f t="shared" si="37"/>
        <v>2</v>
      </c>
      <c r="AN83" s="163">
        <f t="shared" si="38"/>
        <v>1.5</v>
      </c>
    </row>
    <row r="84" spans="1:40" ht="13.5" customHeight="1" x14ac:dyDescent="0.25">
      <c r="A84" s="172" t="str">
        <f>'Crisis Indicator Data'!A81</f>
        <v>Drought in Madagascar</v>
      </c>
      <c r="B84" s="173" t="str">
        <f>'Crisis Indicator Data'!B81</f>
        <v>Drought</v>
      </c>
      <c r="C84" s="173" t="str">
        <f>'Crisis Indicator Data'!C81</f>
        <v>MDG002</v>
      </c>
      <c r="D84" s="173" t="str">
        <f>'Crisis Indicator Data'!D81</f>
        <v>Madagascar</v>
      </c>
      <c r="E84" s="174" t="str">
        <f>'Crisis Indicator Data'!E81</f>
        <v>MDG</v>
      </c>
      <c r="F84" s="163">
        <f>IF(LEN(E84)&gt;3,(IF(VLOOKUP($C84,'Regional Crises'!$B$1:$R$66,7,FALSE)="x","x",ROUND(IF(VLOOKUP($C84,'Regional Crises'!$B$1:$R$66,7,FALSE)&gt;$F$3,5,IF(VLOOKUP($C84,'Regional Crises'!$B$1:$R$66,7,FALSE)&lt;F$4,0,($F$3-VLOOKUP($C84,'Regional Crises'!$B$1:$R$66,7,FALSE))/($F$3-$F$4)*5)),1))),IF(VLOOKUP($E84,'Country Indicator Data'!$B$4:$N$300,3,FALSE)="x","x",ROUND(IF(VLOOKUP($E84,'Country Indicator Data'!$B$4:$N$300,3,FALSE)&gt;$F$3,5,IF(VLOOKUP($E84,'Country Indicator Data'!$B$4:$N$300,3,FALSE)&lt;$F$4,0,($F$3-VLOOKUP($E84,'Country Indicator Data'!$B$4:$N$300,3,FALSE))/($F$3-$F$4)*5)),1)))</f>
        <v>2.9</v>
      </c>
      <c r="G84" s="163">
        <f>IF(LEN(E84)&gt;3,(IF(VLOOKUP($C84,'Regional Crises'!$B$1:$R$66,9,FALSE)="x","x",ROUND(IF(VLOOKUP($C84,'Regional Crises'!$B$1:$R$66,9,FALSE)&gt;G$3,5,IF(VLOOKUP($C84,'Regional Crises'!$B$1:$R$66,9,FALSE)&lt;G$4,0,(G$3-VLOOKUP($C84,'Regional Crises'!$B$1:$R$66,9,FALSE))/(G$3-G$4)*5)),1))),IF(VLOOKUP($E84,'Country Indicator Data'!$B$4:$N$300,5,FALSE)="x","x",ROUND(IF(VLOOKUP($E84,'Country Indicator Data'!$B$4:$N$300,5,FALSE)&gt;G$3,5,IF(VLOOKUP($E84,'Country Indicator Data'!$B$4:$N$300,5,FALSE)&lt;G$4,0,(G$3-VLOOKUP($E84,'Country Indicator Data'!$B$4:$N$300,5,FALSE))/(G$3-G$4)*5)),1)))</f>
        <v>2.2999999999999998</v>
      </c>
      <c r="H84" s="163">
        <f t="shared" si="26"/>
        <v>2.5999999999999996</v>
      </c>
      <c r="I84" s="163">
        <f>IF(LEN(E84)&gt;3,(IF(VLOOKUP($C84,'Regional Crises'!$B$1:$R$66,6,FALSE)="x","x",ROUND(IF(VLOOKUP($C84,'Regional Crises'!$B$1:$R$66,6,FALSE)&gt;I$3,5,IF(VLOOKUP($C84,'Regional Crises'!$B$1:$R$66,6,FALSE)&lt;I$4,0,5-(I$3-VLOOKUP($C84,'Regional Crises'!$B$1:$R$66,6,FALSE))/(I$3-I$4)*5)),1))),IF(VLOOKUP($E84,'Country Indicator Data'!$B$4:$N$300,2,FALSE)="x","x",ROUND(IF(VLOOKUP($E84,'Country Indicator Data'!$B$4:$N$300,2,FALSE)&gt;I$3,5,IF(VLOOKUP($E84,'Country Indicator Data'!$B$4:$N$300,2,FALSE)&lt;I$4,0,5-(I$3-VLOOKUP($E84,'Country Indicator Data'!$B$4:$N$300,2,FALSE))/(I$3-I$4)*5)),1)))</f>
        <v>3.1</v>
      </c>
      <c r="J84" s="163">
        <f>IF(LEN(E84)&gt;3,(IF(VLOOKUP($C84,'Regional Crises'!$B$1:$R$66,8,FALSE)="x","x",ROUND(IF(VLOOKUP($C84,'Regional Crises'!$B$1:$R$66,8,FALSE)&gt;J$3,5,IF(VLOOKUP($C84,'Regional Crises'!$B$1:$R$66,8,FALSE)&lt;J$4,0,5-(J$3-VLOOKUP($C84,'Regional Crises'!$B$1:$R$66,8,FALSE))/(J$3-J$4)*5)),1))),IF(VLOOKUP($E84,'Country Indicator Data'!$B$4:$N$300,4,FALSE)="x","x",ROUND(IF(VLOOKUP($E84,'Country Indicator Data'!$B$4:$N$300,4,FALSE)&gt;J$3,5,IF(VLOOKUP($E84,'Country Indicator Data'!$B$4:$N$300,4,FALSE)&lt;J$4,0,5-(J$3-VLOOKUP($E84,'Country Indicator Data'!$B$4:$N$300,4,FALSE))/(J$3-J$4)*5)),1)))</f>
        <v>0</v>
      </c>
      <c r="K84" s="163">
        <f t="shared" si="27"/>
        <v>1.55</v>
      </c>
      <c r="L84" s="163" t="str">
        <f>IF(LEN(E84)&gt;3,(IF(VLOOKUP($C84,'Regional Crises'!$B$1:$R$66,10,FALSE)="x","x",ROUND(IF(VLOOKUP($C84,'Regional Crises'!$B$1:$R$66,10,FALSE)&gt;L$3,5,IF(VLOOKUP($C84,'Regional Crises'!$B$1:$R$66,10,FALSE)&lt;L$4,0,5-(L$3-VLOOKUP($C84,'Regional Crises'!$B$1:$R$66,10,FALSE))/(L$3-L$4)*5)),1))),IF(VLOOKUP($E84,'Country Indicator Data'!$B$4:$N$300,6,FALSE)="x","x",ROUND(IF(VLOOKUP($E84,'Country Indicator Data'!$B$4:$N$300,6,FALSE)&gt;L$3,5,IF(VLOOKUP($E84,'Country Indicator Data'!$B$4:$N$300,6,FALSE)&lt;L$4,0,5-(L$3-VLOOKUP($E84,'Country Indicator Data'!$B$4:$N$300,6,FALSE))/(L$3-L$4)*5)),1)))</f>
        <v>x</v>
      </c>
      <c r="M84" s="163">
        <f>IF(LEN(E84)&gt;3,(IF(VLOOKUP($C84,'Regional Crises'!$B$1:$R$66,11,FALSE)="x","x",ROUND(IF(VLOOKUP($C84,'Regional Crises'!$B$1:$R$66,11,FALSE)&gt;M$3,5,IF(VLOOKUP($C84,'Regional Crises'!$B$1:$R$66,11,FALSE)&lt;M$4,0,5-(M$3-VLOOKUP($C84,'Regional Crises'!$B$1:$R$66,11,FALSE))/(M$3-M$4)*5)),1))),IF(VLOOKUP($E84,'Country Indicator Data'!$B$4:$N$300,7,FALSE)="x","x",ROUND(IF(VLOOKUP($E84,'Country Indicator Data'!$B$4:$N$300,7,FALSE)&gt;M$3,5,IF(VLOOKUP($E84,'Country Indicator Data'!$B$4:$N$300,7,FALSE)&lt;M$4,0,5-(M$3-VLOOKUP($E84,'Country Indicator Data'!$B$4:$N$300,7,FALSE))/(M$3-M$4)*5)),1)))</f>
        <v>2.2000000000000002</v>
      </c>
      <c r="N84" s="163">
        <f t="shared" si="28"/>
        <v>2.2000000000000002</v>
      </c>
      <c r="O84" s="163">
        <f t="shared" si="29"/>
        <v>2.1166666666666667</v>
      </c>
      <c r="P84" s="163">
        <f>IF(LEN(E84)&gt;3,VLOOKUP(C84,'Regional Crises'!$B$1:$R$69,12,FALSE),VLOOKUP(E84,'Country Indicator Data'!$B$4:$I$300,8,FALSE))</f>
        <v>0</v>
      </c>
      <c r="Q84" s="163">
        <f>IF(LEN(E84)&gt;3,((IF(VLOOKUP($C84,'Regional Crises'!$B$1:$R$66,13,FALSE)="x","x",ROUND(IF(VLOOKUP($C84,'Regional Crises'!$B$1:$R$66,13,FALSE)&gt;Q$3,5,IF(VLOOKUP($C84,'Regional Crises'!$B$1:$R$66,13,FALSE)&lt;Q$4,0,5-(LOG(Q$3)-LOG(VLOOKUP($C84,'Regional Crises'!$B$1:$R$66,13,FALSE)))/(LOG(Q$3)-LOG(Q$4))*5)),1)))),(IF(VLOOKUP($E84,'Country Indicator Data'!$B$4:$N$300,9,FALSE)="x","x",ROUND(IF(VLOOKUP($E84,'Country Indicator Data'!$B$4:$N$300,9,FALSE)&gt;Q$3,5,IF(VLOOKUP($E84,'Country Indicator Data'!$B$4:$N$300,9,FALSE)&lt;Q$4,0,5-(LOG(Q$3)-LOG(VLOOKUP($E84,'Country Indicator Data'!$B$4:$N$300,9,FALSE)))/(LOG(Q$3)-LOG(Q$4))*5)),1))))</f>
        <v>1.8</v>
      </c>
      <c r="R84" s="163">
        <f t="shared" si="30"/>
        <v>0.9</v>
      </c>
      <c r="S84" s="163">
        <f>IF(LEN(E84)&gt;3,((IF(VLOOKUP($C84,'Regional Crises'!$B$1:$R$66,17,FALSE)="x","x",ROUND(IF(VLOOKUP($C84,'Regional Crises'!$B$1:$R$66,17,FALSE)&gt;S$3,0,IF(VLOOKUP($C84,'Regional Crises'!$B$1:$R$66,17,FALSE)&lt;S$4,5,(S$3-VLOOKUP($C84,'Regional Crises'!$B$1:$R$66,17,FALSE))/(S$3-S$4)*5)),1)))),(IF(VLOOKUP($E84,'Country Indicator Data'!$B$4:$N$300,13,FALSE)="x","x",ROUND(IF(VLOOKUP($E84,'Country Indicator Data'!$B$4:$N$300,13,FALSE)&gt;S$3,0,IF(VLOOKUP($E84,'Country Indicator Data'!$B$4:$N$300,13,FALSE)&lt;S$4,5,(S$3-VLOOKUP($E84,'Country Indicator Data'!$B$4:$N$300,13,FALSE))/(S$3-S$4)*5)),1))))</f>
        <v>3.8</v>
      </c>
      <c r="T84" s="163">
        <f>IF(LEN(E84)&gt;3,((IF(VLOOKUP($C84,'Regional Crises'!$B$1:$R$66,14,FALSE)="x","x",ROUND(IF(VLOOKUP($C84,'Regional Crises'!$B$1:$R$66,14,FALSE)&gt;T$3,0,IF(VLOOKUP($C84,'Regional Crises'!$B$1:$R$66,14,FALSE)&lt;T$4,5,(T$3-VLOOKUP($C84,'Regional Crises'!$B$1:$R$66,14,FALSE))/(T$3-T$4)*5)),1)))),(IF(VLOOKUP($E84,'Country Indicator Data'!$B$4:$N$300,10,FALSE)="x","x",ROUND(IF(VLOOKUP($E84,'Country Indicator Data'!$B$4:$N$300,10,FALSE)&gt;T$3,0,IF(VLOOKUP($E84,'Country Indicator Data'!$B$4:$N$300,10,FALSE)&lt;T$4,5,(T$3-VLOOKUP($E84,'Country Indicator Data'!$B$4:$N$300,10,FALSE))/(T$3-T$4)*5)),1))))</f>
        <v>3.5</v>
      </c>
      <c r="U84" s="163">
        <f>IF(LEN(E84)&gt;3,((IF(VLOOKUP($C84,'Regional Crises'!$B$1:$R$66,15,FALSE)="x","x",ROUND(IF(VLOOKUP($C84,'Regional Crises'!$B$1:$R$66,15,FALSE)&gt;U$3,0,IF(VLOOKUP($C84,'Regional Crises'!$B$1:$R$66,15,FALSE)&lt;U$4,5,(U$3-VLOOKUP($C84,'Regional Crises'!$B$1:$R$66,15,FALSE))/(U$3-U$4)*5)),1)))),(IF(VLOOKUP($E84,'Country Indicator Data'!$B$4:$N$300,11,FALSE)="x","x",ROUND(IF(VLOOKUP($E84,'Country Indicator Data'!$B$4:$N$300,11,FALSE)&gt;U$3,0,IF(VLOOKUP($E84,'Country Indicator Data'!$B$4:$N$300,11,FALSE)&lt;U$4,5,(U$3-VLOOKUP($E84,'Country Indicator Data'!$B$4:$N$300,11,FALSE))/(U$3-U$4)*5)),1))))</f>
        <v>2.9</v>
      </c>
      <c r="V84" s="163">
        <f>IF(LEN(E84)&gt;3,((IF(VLOOKUP($C84,'Regional Crises'!$B$1:$R$66,16,FALSE)="x","x",ROUND(IF(VLOOKUP($C84,'Regional Crises'!$B$1:$R$66,16,FALSE)&gt;V$3,0,IF(VLOOKUP($C84,'Regional Crises'!$B$1:$R$66,16,FALSE)&lt;V$4,5,(V$3-VLOOKUP($C84,'Regional Crises'!$B$1:$R$66,16,FALSE))/(V$3-V$4)*5)),1)))),(IF(VLOOKUP($E84,'Country Indicator Data'!$B$4:$N$300,12,FALSE)="x","x",ROUND(IF(VLOOKUP($E84,'Country Indicator Data'!$B$4:$N$300,12,FALSE)&gt;V$3,0,IF(VLOOKUP($E84,'Country Indicator Data'!$B$4:$N$300,12,FALSE)&lt;V$4,5,(V$3-VLOOKUP($E84,'Country Indicator Data'!$B$4:$N$300,12,FALSE))/(V$3-V$4)*5)),1))))</f>
        <v>2</v>
      </c>
      <c r="W84" s="163">
        <f t="shared" si="31"/>
        <v>3.1</v>
      </c>
      <c r="X84" s="163">
        <f t="shared" si="32"/>
        <v>2</v>
      </c>
      <c r="Y84" s="184">
        <f>IF('Core Indicators'!FC81="x","x",IF('Core Indicators'!FC81&gt;=5,5,IF('Core Indicators'!FC81&gt;=4,4,IF('Core Indicators'!FC81&gt;=3,3,IF('Core Indicators'!FC81&gt;=2,2,IF('Core Indicators'!FC81&gt;=1,1,0))))))</f>
        <v>1</v>
      </c>
      <c r="Z84" s="163">
        <f t="shared" si="33"/>
        <v>1</v>
      </c>
      <c r="AA84" s="184">
        <f>'Crisis Indicator Data'!Y81</f>
        <v>1</v>
      </c>
      <c r="AB84" s="184">
        <f>'Crisis Indicator Data'!Z81</f>
        <v>0</v>
      </c>
      <c r="AC84" s="184">
        <f>'Crisis Indicator Data'!AA81</f>
        <v>1</v>
      </c>
      <c r="AD84" s="184">
        <f>'Crisis Indicator Data'!AB81</f>
        <v>0</v>
      </c>
      <c r="AE84" s="184">
        <f t="shared" si="34"/>
        <v>2</v>
      </c>
      <c r="AF84" s="184">
        <f>'Crisis Indicator Data'!AC81</f>
        <v>0</v>
      </c>
      <c r="AG84" s="184">
        <f>'Crisis Indicator Data'!AD81</f>
        <v>0</v>
      </c>
      <c r="AH84" s="184">
        <f t="shared" si="35"/>
        <v>0</v>
      </c>
      <c r="AI84" s="184">
        <f>'Crisis Indicator Data'!AE81</f>
        <v>0</v>
      </c>
      <c r="AJ84" s="184">
        <f>'Crisis Indicator Data'!AF81</f>
        <v>0</v>
      </c>
      <c r="AK84" s="184">
        <f>'Crisis Indicator Data'!AG81</f>
        <v>1</v>
      </c>
      <c r="AL84" s="184">
        <f t="shared" si="36"/>
        <v>1</v>
      </c>
      <c r="AM84" s="163">
        <f t="shared" si="37"/>
        <v>1</v>
      </c>
      <c r="AN84" s="163">
        <f t="shared" si="38"/>
        <v>1</v>
      </c>
    </row>
    <row r="85" spans="1:40" ht="13.5" customHeight="1" x14ac:dyDescent="0.25">
      <c r="A85" s="172" t="str">
        <f>'Crisis Indicator Data'!A82</f>
        <v>Tropical cyclone Freddy in Madagascar</v>
      </c>
      <c r="B85" s="173" t="str">
        <f>'Crisis Indicator Data'!B82</f>
        <v>Cyclone</v>
      </c>
      <c r="C85" s="173" t="str">
        <f>'Crisis Indicator Data'!C82</f>
        <v>MDG008</v>
      </c>
      <c r="D85" s="173" t="str">
        <f>'Crisis Indicator Data'!D82</f>
        <v>Madagascar</v>
      </c>
      <c r="E85" s="174" t="str">
        <f>'Crisis Indicator Data'!E82</f>
        <v>MDG</v>
      </c>
      <c r="F85" s="163">
        <f>IF(LEN(E85)&gt;3,(IF(VLOOKUP($C85,'Regional Crises'!$B$1:$R$66,7,FALSE)="x","x",ROUND(IF(VLOOKUP($C85,'Regional Crises'!$B$1:$R$66,7,FALSE)&gt;$F$3,5,IF(VLOOKUP($C85,'Regional Crises'!$B$1:$R$66,7,FALSE)&lt;F$4,0,($F$3-VLOOKUP($C85,'Regional Crises'!$B$1:$R$66,7,FALSE))/($F$3-$F$4)*5)),1))),IF(VLOOKUP($E85,'Country Indicator Data'!$B$4:$N$300,3,FALSE)="x","x",ROUND(IF(VLOOKUP($E85,'Country Indicator Data'!$B$4:$N$300,3,FALSE)&gt;$F$3,5,IF(VLOOKUP($E85,'Country Indicator Data'!$B$4:$N$300,3,FALSE)&lt;$F$4,0,($F$3-VLOOKUP($E85,'Country Indicator Data'!$B$4:$N$300,3,FALSE))/($F$3-$F$4)*5)),1)))</f>
        <v>2.9</v>
      </c>
      <c r="G85" s="163">
        <f>IF(LEN(E85)&gt;3,(IF(VLOOKUP($C85,'Regional Crises'!$B$1:$R$66,9,FALSE)="x","x",ROUND(IF(VLOOKUP($C85,'Regional Crises'!$B$1:$R$66,9,FALSE)&gt;G$3,5,IF(VLOOKUP($C85,'Regional Crises'!$B$1:$R$66,9,FALSE)&lt;G$4,0,(G$3-VLOOKUP($C85,'Regional Crises'!$B$1:$R$66,9,FALSE))/(G$3-G$4)*5)),1))),IF(VLOOKUP($E85,'Country Indicator Data'!$B$4:$N$300,5,FALSE)="x","x",ROUND(IF(VLOOKUP($E85,'Country Indicator Data'!$B$4:$N$300,5,FALSE)&gt;G$3,5,IF(VLOOKUP($E85,'Country Indicator Data'!$B$4:$N$300,5,FALSE)&lt;G$4,0,(G$3-VLOOKUP($E85,'Country Indicator Data'!$B$4:$N$300,5,FALSE))/(G$3-G$4)*5)),1)))</f>
        <v>2.2999999999999998</v>
      </c>
      <c r="H85" s="163">
        <f t="shared" si="26"/>
        <v>2.5999999999999996</v>
      </c>
      <c r="I85" s="163">
        <f>IF(LEN(E85)&gt;3,(IF(VLOOKUP($C85,'Regional Crises'!$B$1:$R$66,6,FALSE)="x","x",ROUND(IF(VLOOKUP($C85,'Regional Crises'!$B$1:$R$66,6,FALSE)&gt;I$3,5,IF(VLOOKUP($C85,'Regional Crises'!$B$1:$R$66,6,FALSE)&lt;I$4,0,5-(I$3-VLOOKUP($C85,'Regional Crises'!$B$1:$R$66,6,FALSE))/(I$3-I$4)*5)),1))),IF(VLOOKUP($E85,'Country Indicator Data'!$B$4:$N$300,2,FALSE)="x","x",ROUND(IF(VLOOKUP($E85,'Country Indicator Data'!$B$4:$N$300,2,FALSE)&gt;I$3,5,IF(VLOOKUP($E85,'Country Indicator Data'!$B$4:$N$300,2,FALSE)&lt;I$4,0,5-(I$3-VLOOKUP($E85,'Country Indicator Data'!$B$4:$N$300,2,FALSE))/(I$3-I$4)*5)),1)))</f>
        <v>3.1</v>
      </c>
      <c r="J85" s="163">
        <f>IF(LEN(E85)&gt;3,(IF(VLOOKUP($C85,'Regional Crises'!$B$1:$R$66,8,FALSE)="x","x",ROUND(IF(VLOOKUP($C85,'Regional Crises'!$B$1:$R$66,8,FALSE)&gt;J$3,5,IF(VLOOKUP($C85,'Regional Crises'!$B$1:$R$66,8,FALSE)&lt;J$4,0,5-(J$3-VLOOKUP($C85,'Regional Crises'!$B$1:$R$66,8,FALSE))/(J$3-J$4)*5)),1))),IF(VLOOKUP($E85,'Country Indicator Data'!$B$4:$N$300,4,FALSE)="x","x",ROUND(IF(VLOOKUP($E85,'Country Indicator Data'!$B$4:$N$300,4,FALSE)&gt;J$3,5,IF(VLOOKUP($E85,'Country Indicator Data'!$B$4:$N$300,4,FALSE)&lt;J$4,0,5-(J$3-VLOOKUP($E85,'Country Indicator Data'!$B$4:$N$300,4,FALSE))/(J$3-J$4)*5)),1)))</f>
        <v>0</v>
      </c>
      <c r="K85" s="163">
        <f t="shared" si="27"/>
        <v>1.55</v>
      </c>
      <c r="L85" s="163" t="str">
        <f>IF(LEN(E85)&gt;3,(IF(VLOOKUP($C85,'Regional Crises'!$B$1:$R$66,10,FALSE)="x","x",ROUND(IF(VLOOKUP($C85,'Regional Crises'!$B$1:$R$66,10,FALSE)&gt;L$3,5,IF(VLOOKUP($C85,'Regional Crises'!$B$1:$R$66,10,FALSE)&lt;L$4,0,5-(L$3-VLOOKUP($C85,'Regional Crises'!$B$1:$R$66,10,FALSE))/(L$3-L$4)*5)),1))),IF(VLOOKUP($E85,'Country Indicator Data'!$B$4:$N$300,6,FALSE)="x","x",ROUND(IF(VLOOKUP($E85,'Country Indicator Data'!$B$4:$N$300,6,FALSE)&gt;L$3,5,IF(VLOOKUP($E85,'Country Indicator Data'!$B$4:$N$300,6,FALSE)&lt;L$4,0,5-(L$3-VLOOKUP($E85,'Country Indicator Data'!$B$4:$N$300,6,FALSE))/(L$3-L$4)*5)),1)))</f>
        <v>x</v>
      </c>
      <c r="M85" s="163">
        <f>IF(LEN(E85)&gt;3,(IF(VLOOKUP($C85,'Regional Crises'!$B$1:$R$66,11,FALSE)="x","x",ROUND(IF(VLOOKUP($C85,'Regional Crises'!$B$1:$R$66,11,FALSE)&gt;M$3,5,IF(VLOOKUP($C85,'Regional Crises'!$B$1:$R$66,11,FALSE)&lt;M$4,0,5-(M$3-VLOOKUP($C85,'Regional Crises'!$B$1:$R$66,11,FALSE))/(M$3-M$4)*5)),1))),IF(VLOOKUP($E85,'Country Indicator Data'!$B$4:$N$300,7,FALSE)="x","x",ROUND(IF(VLOOKUP($E85,'Country Indicator Data'!$B$4:$N$300,7,FALSE)&gt;M$3,5,IF(VLOOKUP($E85,'Country Indicator Data'!$B$4:$N$300,7,FALSE)&lt;M$4,0,5-(M$3-VLOOKUP($E85,'Country Indicator Data'!$B$4:$N$300,7,FALSE))/(M$3-M$4)*5)),1)))</f>
        <v>2.2000000000000002</v>
      </c>
      <c r="N85" s="163">
        <f t="shared" si="28"/>
        <v>2.2000000000000002</v>
      </c>
      <c r="O85" s="163">
        <f t="shared" si="29"/>
        <v>2.1166666666666667</v>
      </c>
      <c r="P85" s="163">
        <f>IF(LEN(E85)&gt;3,VLOOKUP(C85,'Regional Crises'!$B$1:$R$69,12,FALSE),VLOOKUP(E85,'Country Indicator Data'!$B$4:$I$300,8,FALSE))</f>
        <v>0</v>
      </c>
      <c r="Q85" s="163">
        <f>IF(LEN(E85)&gt;3,((IF(VLOOKUP($C85,'Regional Crises'!$B$1:$R$66,13,FALSE)="x","x",ROUND(IF(VLOOKUP($C85,'Regional Crises'!$B$1:$R$66,13,FALSE)&gt;Q$3,5,IF(VLOOKUP($C85,'Regional Crises'!$B$1:$R$66,13,FALSE)&lt;Q$4,0,5-(LOG(Q$3)-LOG(VLOOKUP($C85,'Regional Crises'!$B$1:$R$66,13,FALSE)))/(LOG(Q$3)-LOG(Q$4))*5)),1)))),(IF(VLOOKUP($E85,'Country Indicator Data'!$B$4:$N$300,9,FALSE)="x","x",ROUND(IF(VLOOKUP($E85,'Country Indicator Data'!$B$4:$N$300,9,FALSE)&gt;Q$3,5,IF(VLOOKUP($E85,'Country Indicator Data'!$B$4:$N$300,9,FALSE)&lt;Q$4,0,5-(LOG(Q$3)-LOG(VLOOKUP($E85,'Country Indicator Data'!$B$4:$N$300,9,FALSE)))/(LOG(Q$3)-LOG(Q$4))*5)),1))))</f>
        <v>1.8</v>
      </c>
      <c r="R85" s="163">
        <f t="shared" si="30"/>
        <v>0.9</v>
      </c>
      <c r="S85" s="163">
        <f>IF(LEN(E85)&gt;3,((IF(VLOOKUP($C85,'Regional Crises'!$B$1:$R$66,17,FALSE)="x","x",ROUND(IF(VLOOKUP($C85,'Regional Crises'!$B$1:$R$66,17,FALSE)&gt;S$3,0,IF(VLOOKUP($C85,'Regional Crises'!$B$1:$R$66,17,FALSE)&lt;S$4,5,(S$3-VLOOKUP($C85,'Regional Crises'!$B$1:$R$66,17,FALSE))/(S$3-S$4)*5)),1)))),(IF(VLOOKUP($E85,'Country Indicator Data'!$B$4:$N$300,13,FALSE)="x","x",ROUND(IF(VLOOKUP($E85,'Country Indicator Data'!$B$4:$N$300,13,FALSE)&gt;S$3,0,IF(VLOOKUP($E85,'Country Indicator Data'!$B$4:$N$300,13,FALSE)&lt;S$4,5,(S$3-VLOOKUP($E85,'Country Indicator Data'!$B$4:$N$300,13,FALSE))/(S$3-S$4)*5)),1))))</f>
        <v>3.8</v>
      </c>
      <c r="T85" s="163">
        <f>IF(LEN(E85)&gt;3,((IF(VLOOKUP($C85,'Regional Crises'!$B$1:$R$66,14,FALSE)="x","x",ROUND(IF(VLOOKUP($C85,'Regional Crises'!$B$1:$R$66,14,FALSE)&gt;T$3,0,IF(VLOOKUP($C85,'Regional Crises'!$B$1:$R$66,14,FALSE)&lt;T$4,5,(T$3-VLOOKUP($C85,'Regional Crises'!$B$1:$R$66,14,FALSE))/(T$3-T$4)*5)),1)))),(IF(VLOOKUP($E85,'Country Indicator Data'!$B$4:$N$300,10,FALSE)="x","x",ROUND(IF(VLOOKUP($E85,'Country Indicator Data'!$B$4:$N$300,10,FALSE)&gt;T$3,0,IF(VLOOKUP($E85,'Country Indicator Data'!$B$4:$N$300,10,FALSE)&lt;T$4,5,(T$3-VLOOKUP($E85,'Country Indicator Data'!$B$4:$N$300,10,FALSE))/(T$3-T$4)*5)),1))))</f>
        <v>3.5</v>
      </c>
      <c r="U85" s="163">
        <f>IF(LEN(E85)&gt;3,((IF(VLOOKUP($C85,'Regional Crises'!$B$1:$R$66,15,FALSE)="x","x",ROUND(IF(VLOOKUP($C85,'Regional Crises'!$B$1:$R$66,15,FALSE)&gt;U$3,0,IF(VLOOKUP($C85,'Regional Crises'!$B$1:$R$66,15,FALSE)&lt;U$4,5,(U$3-VLOOKUP($C85,'Regional Crises'!$B$1:$R$66,15,FALSE))/(U$3-U$4)*5)),1)))),(IF(VLOOKUP($E85,'Country Indicator Data'!$B$4:$N$300,11,FALSE)="x","x",ROUND(IF(VLOOKUP($E85,'Country Indicator Data'!$B$4:$N$300,11,FALSE)&gt;U$3,0,IF(VLOOKUP($E85,'Country Indicator Data'!$B$4:$N$300,11,FALSE)&lt;U$4,5,(U$3-VLOOKUP($E85,'Country Indicator Data'!$B$4:$N$300,11,FALSE))/(U$3-U$4)*5)),1))))</f>
        <v>2.9</v>
      </c>
      <c r="V85" s="163">
        <f>IF(LEN(E85)&gt;3,((IF(VLOOKUP($C85,'Regional Crises'!$B$1:$R$66,16,FALSE)="x","x",ROUND(IF(VLOOKUP($C85,'Regional Crises'!$B$1:$R$66,16,FALSE)&gt;V$3,0,IF(VLOOKUP($C85,'Regional Crises'!$B$1:$R$66,16,FALSE)&lt;V$4,5,(V$3-VLOOKUP($C85,'Regional Crises'!$B$1:$R$66,16,FALSE))/(V$3-V$4)*5)),1)))),(IF(VLOOKUP($E85,'Country Indicator Data'!$B$4:$N$300,12,FALSE)="x","x",ROUND(IF(VLOOKUP($E85,'Country Indicator Data'!$B$4:$N$300,12,FALSE)&gt;V$3,0,IF(VLOOKUP($E85,'Country Indicator Data'!$B$4:$N$300,12,FALSE)&lt;V$4,5,(V$3-VLOOKUP($E85,'Country Indicator Data'!$B$4:$N$300,12,FALSE))/(V$3-V$4)*5)),1))))</f>
        <v>2</v>
      </c>
      <c r="W85" s="163">
        <f t="shared" si="31"/>
        <v>3.1</v>
      </c>
      <c r="X85" s="163">
        <f t="shared" si="32"/>
        <v>2</v>
      </c>
      <c r="Y85" s="184">
        <f>IF('Core Indicators'!FC82="x","x",IF('Core Indicators'!FC82&gt;=5,5,IF('Core Indicators'!FC82&gt;=4,4,IF('Core Indicators'!FC82&gt;=3,3,IF('Core Indicators'!FC82&gt;=2,2,IF('Core Indicators'!FC82&gt;=1,1,0))))))</f>
        <v>1</v>
      </c>
      <c r="Z85" s="163">
        <f t="shared" si="33"/>
        <v>1</v>
      </c>
      <c r="AA85" s="184">
        <f>'Crisis Indicator Data'!Y82</f>
        <v>1</v>
      </c>
      <c r="AB85" s="184">
        <f>'Crisis Indicator Data'!Z82</f>
        <v>0</v>
      </c>
      <c r="AC85" s="184">
        <f>'Crisis Indicator Data'!AA82</f>
        <v>1</v>
      </c>
      <c r="AD85" s="184">
        <f>'Crisis Indicator Data'!AB82</f>
        <v>0</v>
      </c>
      <c r="AE85" s="184">
        <f t="shared" si="34"/>
        <v>2</v>
      </c>
      <c r="AF85" s="184">
        <f>'Crisis Indicator Data'!AC82</f>
        <v>0</v>
      </c>
      <c r="AG85" s="184">
        <f>'Crisis Indicator Data'!AD82</f>
        <v>2</v>
      </c>
      <c r="AH85" s="184">
        <f t="shared" si="35"/>
        <v>2</v>
      </c>
      <c r="AI85" s="184">
        <f>'Crisis Indicator Data'!AE82</f>
        <v>0</v>
      </c>
      <c r="AJ85" s="184">
        <f>'Crisis Indicator Data'!AF82</f>
        <v>0</v>
      </c>
      <c r="AK85" s="184">
        <f>'Crisis Indicator Data'!AG82</f>
        <v>1</v>
      </c>
      <c r="AL85" s="184">
        <f t="shared" si="36"/>
        <v>1</v>
      </c>
      <c r="AM85" s="163">
        <f t="shared" si="37"/>
        <v>2</v>
      </c>
      <c r="AN85" s="163">
        <f t="shared" si="38"/>
        <v>1.5</v>
      </c>
    </row>
    <row r="86" spans="1:40" ht="13.5" customHeight="1" x14ac:dyDescent="0.25">
      <c r="A86" s="172" t="str">
        <f>'Crisis Indicator Data'!A83</f>
        <v>Multiple crisis in Mexico</v>
      </c>
      <c r="B86" s="173" t="str">
        <f>'Crisis Indicator Data'!B83</f>
        <v>Violence,Displacement</v>
      </c>
      <c r="C86" s="173" t="str">
        <f>'Crisis Indicator Data'!C83</f>
        <v>MEX001</v>
      </c>
      <c r="D86" s="173" t="str">
        <f>'Crisis Indicator Data'!D83</f>
        <v>Mexico</v>
      </c>
      <c r="E86" s="174" t="str">
        <f>'Crisis Indicator Data'!E83</f>
        <v>MEX</v>
      </c>
      <c r="F86" s="163">
        <f>IF(LEN(E86)&gt;3,(IF(VLOOKUP($C86,'Regional Crises'!$B$1:$R$66,7,FALSE)="x","x",ROUND(IF(VLOOKUP($C86,'Regional Crises'!$B$1:$R$66,7,FALSE)&gt;$F$3,5,IF(VLOOKUP($C86,'Regional Crises'!$B$1:$R$66,7,FALSE)&lt;F$4,0,($F$3-VLOOKUP($C86,'Regional Crises'!$B$1:$R$66,7,FALSE))/($F$3-$F$4)*5)),1))),IF(VLOOKUP($E86,'Country Indicator Data'!$B$4:$N$300,3,FALSE)="x","x",ROUND(IF(VLOOKUP($E86,'Country Indicator Data'!$B$4:$N$300,3,FALSE)&gt;$F$3,5,IF(VLOOKUP($E86,'Country Indicator Data'!$B$4:$N$300,3,FALSE)&lt;$F$4,0,($F$3-VLOOKUP($E86,'Country Indicator Data'!$B$4:$N$300,3,FALSE))/($F$3-$F$4)*5)),1)))</f>
        <v>1.4</v>
      </c>
      <c r="G86" s="163">
        <f>IF(LEN(E86)&gt;3,(IF(VLOOKUP($C86,'Regional Crises'!$B$1:$R$66,9,FALSE)="x","x",ROUND(IF(VLOOKUP($C86,'Regional Crises'!$B$1:$R$66,9,FALSE)&gt;G$3,5,IF(VLOOKUP($C86,'Regional Crises'!$B$1:$R$66,9,FALSE)&lt;G$4,0,(G$3-VLOOKUP($C86,'Regional Crises'!$B$1:$R$66,9,FALSE))/(G$3-G$4)*5)),1))),IF(VLOOKUP($E86,'Country Indicator Data'!$B$4:$N$300,5,FALSE)="x","x",ROUND(IF(VLOOKUP($E86,'Country Indicator Data'!$B$4:$N$300,5,FALSE)&gt;G$3,5,IF(VLOOKUP($E86,'Country Indicator Data'!$B$4:$N$300,5,FALSE)&lt;G$4,0,(G$3-VLOOKUP($E86,'Country Indicator Data'!$B$4:$N$300,5,FALSE))/(G$3-G$4)*5)),1)))</f>
        <v>2</v>
      </c>
      <c r="H86" s="163">
        <f t="shared" si="26"/>
        <v>1.7</v>
      </c>
      <c r="I86" s="163">
        <f>IF(LEN(E86)&gt;3,(IF(VLOOKUP($C86,'Regional Crises'!$B$1:$R$66,6,FALSE)="x","x",ROUND(IF(VLOOKUP($C86,'Regional Crises'!$B$1:$R$66,6,FALSE)&gt;I$3,5,IF(VLOOKUP($C86,'Regional Crises'!$B$1:$R$66,6,FALSE)&lt;I$4,0,5-(I$3-VLOOKUP($C86,'Regional Crises'!$B$1:$R$66,6,FALSE))/(I$3-I$4)*5)),1))),IF(VLOOKUP($E86,'Country Indicator Data'!$B$4:$N$300,2,FALSE)="x","x",ROUND(IF(VLOOKUP($E86,'Country Indicator Data'!$B$4:$N$300,2,FALSE)&gt;I$3,5,IF(VLOOKUP($E86,'Country Indicator Data'!$B$4:$N$300,2,FALSE)&lt;I$4,0,5-(I$3-VLOOKUP($E86,'Country Indicator Data'!$B$4:$N$300,2,FALSE))/(I$3-I$4)*5)),1)))</f>
        <v>1.7</v>
      </c>
      <c r="J86" s="163">
        <f>IF(LEN(E86)&gt;3,(IF(VLOOKUP($C86,'Regional Crises'!$B$1:$R$66,8,FALSE)="x","x",ROUND(IF(VLOOKUP($C86,'Regional Crises'!$B$1:$R$66,8,FALSE)&gt;J$3,5,IF(VLOOKUP($C86,'Regional Crises'!$B$1:$R$66,8,FALSE)&lt;J$4,0,5-(J$3-VLOOKUP($C86,'Regional Crises'!$B$1:$R$66,8,FALSE))/(J$3-J$4)*5)),1))),IF(VLOOKUP($E86,'Country Indicator Data'!$B$4:$N$300,4,FALSE)="x","x",ROUND(IF(VLOOKUP($E86,'Country Indicator Data'!$B$4:$N$300,4,FALSE)&gt;J$3,5,IF(VLOOKUP($E86,'Country Indicator Data'!$B$4:$N$300,4,FALSE)&lt;J$4,0,5-(J$3-VLOOKUP($E86,'Country Indicator Data'!$B$4:$N$300,4,FALSE))/(J$3-J$4)*5)),1)))</f>
        <v>1.1000000000000001</v>
      </c>
      <c r="K86" s="163">
        <f t="shared" si="27"/>
        <v>1.4</v>
      </c>
      <c r="L86" s="163">
        <f>IF(LEN(E86)&gt;3,(IF(VLOOKUP($C86,'Regional Crises'!$B$1:$R$66,10,FALSE)="x","x",ROUND(IF(VLOOKUP($C86,'Regional Crises'!$B$1:$R$66,10,FALSE)&gt;L$3,5,IF(VLOOKUP($C86,'Regional Crises'!$B$1:$R$66,10,FALSE)&lt;L$4,0,5-(L$3-VLOOKUP($C86,'Regional Crises'!$B$1:$R$66,10,FALSE))/(L$3-L$4)*5)),1))),IF(VLOOKUP($E86,'Country Indicator Data'!$B$4:$N$300,6,FALSE)="x","x",ROUND(IF(VLOOKUP($E86,'Country Indicator Data'!$B$4:$N$300,6,FALSE)&gt;L$3,5,IF(VLOOKUP($E86,'Country Indicator Data'!$B$4:$N$300,6,FALSE)&lt;L$4,0,5-(L$3-VLOOKUP($E86,'Country Indicator Data'!$B$4:$N$300,6,FALSE))/(L$3-L$4)*5)),1)))</f>
        <v>2.2000000000000002</v>
      </c>
      <c r="M86" s="163">
        <f>IF(LEN(E86)&gt;3,(IF(VLOOKUP($C86,'Regional Crises'!$B$1:$R$66,11,FALSE)="x","x",ROUND(IF(VLOOKUP($C86,'Regional Crises'!$B$1:$R$66,11,FALSE)&gt;M$3,5,IF(VLOOKUP($C86,'Regional Crises'!$B$1:$R$66,11,FALSE)&lt;M$4,0,5-(M$3-VLOOKUP($C86,'Regional Crises'!$B$1:$R$66,11,FALSE))/(M$3-M$4)*5)),1))),IF(VLOOKUP($E86,'Country Indicator Data'!$B$4:$N$300,7,FALSE)="x","x",ROUND(IF(VLOOKUP($E86,'Country Indicator Data'!$B$4:$N$300,7,FALSE)&gt;M$3,5,IF(VLOOKUP($E86,'Country Indicator Data'!$B$4:$N$300,7,FALSE)&lt;M$4,0,5-(M$3-VLOOKUP($E86,'Country Indicator Data'!$B$4:$N$300,7,FALSE))/(M$3-M$4)*5)),1)))</f>
        <v>2.6</v>
      </c>
      <c r="N86" s="163">
        <f t="shared" si="28"/>
        <v>2.4000000000000004</v>
      </c>
      <c r="O86" s="163">
        <f t="shared" si="29"/>
        <v>1.8333333333333333</v>
      </c>
      <c r="P86" s="163">
        <f>IF(LEN(E86)&gt;3,VLOOKUP(C86,'Regional Crises'!$B$1:$R$69,12,FALSE),VLOOKUP(E86,'Country Indicator Data'!$B$4:$I$300,8,FALSE))</f>
        <v>4</v>
      </c>
      <c r="Q86" s="163">
        <f>IF(LEN(E86)&gt;3,((IF(VLOOKUP($C86,'Regional Crises'!$B$1:$R$66,13,FALSE)="x","x",ROUND(IF(VLOOKUP($C86,'Regional Crises'!$B$1:$R$66,13,FALSE)&gt;Q$3,5,IF(VLOOKUP($C86,'Regional Crises'!$B$1:$R$66,13,FALSE)&lt;Q$4,0,5-(LOG(Q$3)-LOG(VLOOKUP($C86,'Regional Crises'!$B$1:$R$66,13,FALSE)))/(LOG(Q$3)-LOG(Q$4))*5)),1)))),(IF(VLOOKUP($E86,'Country Indicator Data'!$B$4:$N$300,9,FALSE)="x","x",ROUND(IF(VLOOKUP($E86,'Country Indicator Data'!$B$4:$N$300,9,FALSE)&gt;Q$3,5,IF(VLOOKUP($E86,'Country Indicator Data'!$B$4:$N$300,9,FALSE)&lt;Q$4,0,5-(LOG(Q$3)-LOG(VLOOKUP($E86,'Country Indicator Data'!$B$4:$N$300,9,FALSE)))/(LOG(Q$3)-LOG(Q$4))*5)),1))))</f>
        <v>5</v>
      </c>
      <c r="R86" s="163">
        <f t="shared" si="30"/>
        <v>4.5</v>
      </c>
      <c r="S86" s="163">
        <f>IF(LEN(E86)&gt;3,((IF(VLOOKUP($C86,'Regional Crises'!$B$1:$R$66,17,FALSE)="x","x",ROUND(IF(VLOOKUP($C86,'Regional Crises'!$B$1:$R$66,17,FALSE)&gt;S$3,0,IF(VLOOKUP($C86,'Regional Crises'!$B$1:$R$66,17,FALSE)&lt;S$4,5,(S$3-VLOOKUP($C86,'Regional Crises'!$B$1:$R$66,17,FALSE))/(S$3-S$4)*5)),1)))),(IF(VLOOKUP($E86,'Country Indicator Data'!$B$4:$N$300,13,FALSE)="x","x",ROUND(IF(VLOOKUP($E86,'Country Indicator Data'!$B$4:$N$300,13,FALSE)&gt;S$3,0,IF(VLOOKUP($E86,'Country Indicator Data'!$B$4:$N$300,13,FALSE)&lt;S$4,5,(S$3-VLOOKUP($E86,'Country Indicator Data'!$B$4:$N$300,13,FALSE))/(S$3-S$4)*5)),1))))</f>
        <v>3.6</v>
      </c>
      <c r="T86" s="163">
        <f>IF(LEN(E86)&gt;3,((IF(VLOOKUP($C86,'Regional Crises'!$B$1:$R$66,14,FALSE)="x","x",ROUND(IF(VLOOKUP($C86,'Regional Crises'!$B$1:$R$66,14,FALSE)&gt;T$3,0,IF(VLOOKUP($C86,'Regional Crises'!$B$1:$R$66,14,FALSE)&lt;T$4,5,(T$3-VLOOKUP($C86,'Regional Crises'!$B$1:$R$66,14,FALSE))/(T$3-T$4)*5)),1)))),(IF(VLOOKUP($E86,'Country Indicator Data'!$B$4:$N$300,10,FALSE)="x","x",ROUND(IF(VLOOKUP($E86,'Country Indicator Data'!$B$4:$N$300,10,FALSE)&gt;T$3,0,IF(VLOOKUP($E86,'Country Indicator Data'!$B$4:$N$300,10,FALSE)&lt;T$4,5,(T$3-VLOOKUP($E86,'Country Indicator Data'!$B$4:$N$300,10,FALSE))/(T$3-T$4)*5)),1))))</f>
        <v>3.2</v>
      </c>
      <c r="U86" s="163">
        <f>IF(LEN(E86)&gt;3,((IF(VLOOKUP($C86,'Regional Crises'!$B$1:$R$66,15,FALSE)="x","x",ROUND(IF(VLOOKUP($C86,'Regional Crises'!$B$1:$R$66,15,FALSE)&gt;U$3,0,IF(VLOOKUP($C86,'Regional Crises'!$B$1:$R$66,15,FALSE)&lt;U$4,5,(U$3-VLOOKUP($C86,'Regional Crises'!$B$1:$R$66,15,FALSE))/(U$3-U$4)*5)),1)))),(IF(VLOOKUP($E86,'Country Indicator Data'!$B$4:$N$300,11,FALSE)="x","x",ROUND(IF(VLOOKUP($E86,'Country Indicator Data'!$B$4:$N$300,11,FALSE)&gt;U$3,0,IF(VLOOKUP($E86,'Country Indicator Data'!$B$4:$N$300,11,FALSE)&lt;U$4,5,(U$3-VLOOKUP($E86,'Country Indicator Data'!$B$4:$N$300,11,FALSE))/(U$3-U$4)*5)),1))))</f>
        <v>2.5</v>
      </c>
      <c r="V86" s="163">
        <f>IF(LEN(E86)&gt;3,((IF(VLOOKUP($C86,'Regional Crises'!$B$1:$R$66,16,FALSE)="x","x",ROUND(IF(VLOOKUP($C86,'Regional Crises'!$B$1:$R$66,16,FALSE)&gt;V$3,0,IF(VLOOKUP($C86,'Regional Crises'!$B$1:$R$66,16,FALSE)&lt;V$4,5,(V$3-VLOOKUP($C86,'Regional Crises'!$B$1:$R$66,16,FALSE))/(V$3-V$4)*5)),1)))),(IF(VLOOKUP($E86,'Country Indicator Data'!$B$4:$N$300,12,FALSE)="x","x",ROUND(IF(VLOOKUP($E86,'Country Indicator Data'!$B$4:$N$300,12,FALSE)&gt;V$3,0,IF(VLOOKUP($E86,'Country Indicator Data'!$B$4:$N$300,12,FALSE)&lt;V$4,5,(V$3-VLOOKUP($E86,'Country Indicator Data'!$B$4:$N$300,12,FALSE))/(V$3-V$4)*5)),1))))</f>
        <v>1.9</v>
      </c>
      <c r="W86" s="163">
        <f t="shared" si="31"/>
        <v>2.8</v>
      </c>
      <c r="X86" s="163">
        <f t="shared" si="32"/>
        <v>3</v>
      </c>
      <c r="Y86" s="184">
        <f>IF('Core Indicators'!FC83="x","x",IF('Core Indicators'!FC83&gt;=5,5,IF('Core Indicators'!FC83&gt;=4,4,IF('Core Indicators'!FC83&gt;=3,3,IF('Core Indicators'!FC83&gt;=2,2,IF('Core Indicators'!FC83&gt;=1,1,0))))))</f>
        <v>5</v>
      </c>
      <c r="Z86" s="163">
        <f t="shared" si="33"/>
        <v>5</v>
      </c>
      <c r="AA86" s="184">
        <f>'Crisis Indicator Data'!Y83</f>
        <v>0</v>
      </c>
      <c r="AB86" s="184">
        <f>'Crisis Indicator Data'!Z83</f>
        <v>2</v>
      </c>
      <c r="AC86" s="184">
        <f>'Crisis Indicator Data'!AA83</f>
        <v>1</v>
      </c>
      <c r="AD86" s="184">
        <f>'Crisis Indicator Data'!AB83</f>
        <v>1</v>
      </c>
      <c r="AE86" s="184">
        <f t="shared" si="34"/>
        <v>2</v>
      </c>
      <c r="AF86" s="184">
        <f>'Crisis Indicator Data'!AC83</f>
        <v>2</v>
      </c>
      <c r="AG86" s="184">
        <f>'Crisis Indicator Data'!AD83</f>
        <v>3</v>
      </c>
      <c r="AH86" s="184">
        <f t="shared" si="35"/>
        <v>5</v>
      </c>
      <c r="AI86" s="184">
        <f>'Crisis Indicator Data'!AE83</f>
        <v>1</v>
      </c>
      <c r="AJ86" s="184">
        <f>'Crisis Indicator Data'!AF83</f>
        <v>0</v>
      </c>
      <c r="AK86" s="184">
        <f>'Crisis Indicator Data'!AG83</f>
        <v>1</v>
      </c>
      <c r="AL86" s="184">
        <f t="shared" si="36"/>
        <v>2</v>
      </c>
      <c r="AM86" s="163">
        <f t="shared" si="37"/>
        <v>3</v>
      </c>
      <c r="AN86" s="163">
        <f t="shared" si="38"/>
        <v>4</v>
      </c>
    </row>
    <row r="87" spans="1:40" ht="13.5" customHeight="1" x14ac:dyDescent="0.25">
      <c r="A87" s="172" t="str">
        <f>'Crisis Indicator Data'!A84</f>
        <v>Criminal Violence in Mexico</v>
      </c>
      <c r="B87" s="173" t="str">
        <f>'Crisis Indicator Data'!B84</f>
        <v>Violence,Displacement</v>
      </c>
      <c r="C87" s="173" t="str">
        <f>'Crisis Indicator Data'!C84</f>
        <v>MEX002</v>
      </c>
      <c r="D87" s="173" t="str">
        <f>'Crisis Indicator Data'!D84</f>
        <v>Mexico</v>
      </c>
      <c r="E87" s="174" t="str">
        <f>'Crisis Indicator Data'!E84</f>
        <v>MEX</v>
      </c>
      <c r="F87" s="163">
        <f>IF(LEN(E87)&gt;3,(IF(VLOOKUP($C87,'Regional Crises'!$B$1:$R$66,7,FALSE)="x","x",ROUND(IF(VLOOKUP($C87,'Regional Crises'!$B$1:$R$66,7,FALSE)&gt;$F$3,5,IF(VLOOKUP($C87,'Regional Crises'!$B$1:$R$66,7,FALSE)&lt;F$4,0,($F$3-VLOOKUP($C87,'Regional Crises'!$B$1:$R$66,7,FALSE))/($F$3-$F$4)*5)),1))),IF(VLOOKUP($E87,'Country Indicator Data'!$B$4:$N$300,3,FALSE)="x","x",ROUND(IF(VLOOKUP($E87,'Country Indicator Data'!$B$4:$N$300,3,FALSE)&gt;$F$3,5,IF(VLOOKUP($E87,'Country Indicator Data'!$B$4:$N$300,3,FALSE)&lt;$F$4,0,($F$3-VLOOKUP($E87,'Country Indicator Data'!$B$4:$N$300,3,FALSE))/($F$3-$F$4)*5)),1)))</f>
        <v>1.4</v>
      </c>
      <c r="G87" s="163">
        <f>IF(LEN(E87)&gt;3,(IF(VLOOKUP($C87,'Regional Crises'!$B$1:$R$66,9,FALSE)="x","x",ROUND(IF(VLOOKUP($C87,'Regional Crises'!$B$1:$R$66,9,FALSE)&gt;G$3,5,IF(VLOOKUP($C87,'Regional Crises'!$B$1:$R$66,9,FALSE)&lt;G$4,0,(G$3-VLOOKUP($C87,'Regional Crises'!$B$1:$R$66,9,FALSE))/(G$3-G$4)*5)),1))),IF(VLOOKUP($E87,'Country Indicator Data'!$B$4:$N$300,5,FALSE)="x","x",ROUND(IF(VLOOKUP($E87,'Country Indicator Data'!$B$4:$N$300,5,FALSE)&gt;G$3,5,IF(VLOOKUP($E87,'Country Indicator Data'!$B$4:$N$300,5,FALSE)&lt;G$4,0,(G$3-VLOOKUP($E87,'Country Indicator Data'!$B$4:$N$300,5,FALSE))/(G$3-G$4)*5)),1)))</f>
        <v>2</v>
      </c>
      <c r="H87" s="163">
        <f t="shared" si="26"/>
        <v>1.7</v>
      </c>
      <c r="I87" s="163">
        <f>IF(LEN(E87)&gt;3,(IF(VLOOKUP($C87,'Regional Crises'!$B$1:$R$66,6,FALSE)="x","x",ROUND(IF(VLOOKUP($C87,'Regional Crises'!$B$1:$R$66,6,FALSE)&gt;I$3,5,IF(VLOOKUP($C87,'Regional Crises'!$B$1:$R$66,6,FALSE)&lt;I$4,0,5-(I$3-VLOOKUP($C87,'Regional Crises'!$B$1:$R$66,6,FALSE))/(I$3-I$4)*5)),1))),IF(VLOOKUP($E87,'Country Indicator Data'!$B$4:$N$300,2,FALSE)="x","x",ROUND(IF(VLOOKUP($E87,'Country Indicator Data'!$B$4:$N$300,2,FALSE)&gt;I$3,5,IF(VLOOKUP($E87,'Country Indicator Data'!$B$4:$N$300,2,FALSE)&lt;I$4,0,5-(I$3-VLOOKUP($E87,'Country Indicator Data'!$B$4:$N$300,2,FALSE))/(I$3-I$4)*5)),1)))</f>
        <v>1.7</v>
      </c>
      <c r="J87" s="163">
        <f>IF(LEN(E87)&gt;3,(IF(VLOOKUP($C87,'Regional Crises'!$B$1:$R$66,8,FALSE)="x","x",ROUND(IF(VLOOKUP($C87,'Regional Crises'!$B$1:$R$66,8,FALSE)&gt;J$3,5,IF(VLOOKUP($C87,'Regional Crises'!$B$1:$R$66,8,FALSE)&lt;J$4,0,5-(J$3-VLOOKUP($C87,'Regional Crises'!$B$1:$R$66,8,FALSE))/(J$3-J$4)*5)),1))),IF(VLOOKUP($E87,'Country Indicator Data'!$B$4:$N$300,4,FALSE)="x","x",ROUND(IF(VLOOKUP($E87,'Country Indicator Data'!$B$4:$N$300,4,FALSE)&gt;J$3,5,IF(VLOOKUP($E87,'Country Indicator Data'!$B$4:$N$300,4,FALSE)&lt;J$4,0,5-(J$3-VLOOKUP($E87,'Country Indicator Data'!$B$4:$N$300,4,FALSE))/(J$3-J$4)*5)),1)))</f>
        <v>1.1000000000000001</v>
      </c>
      <c r="K87" s="163">
        <f t="shared" si="27"/>
        <v>1.4</v>
      </c>
      <c r="L87" s="163">
        <f>IF(LEN(E87)&gt;3,(IF(VLOOKUP($C87,'Regional Crises'!$B$1:$R$66,10,FALSE)="x","x",ROUND(IF(VLOOKUP($C87,'Regional Crises'!$B$1:$R$66,10,FALSE)&gt;L$3,5,IF(VLOOKUP($C87,'Regional Crises'!$B$1:$R$66,10,FALSE)&lt;L$4,0,5-(L$3-VLOOKUP($C87,'Regional Crises'!$B$1:$R$66,10,FALSE))/(L$3-L$4)*5)),1))),IF(VLOOKUP($E87,'Country Indicator Data'!$B$4:$N$300,6,FALSE)="x","x",ROUND(IF(VLOOKUP($E87,'Country Indicator Data'!$B$4:$N$300,6,FALSE)&gt;L$3,5,IF(VLOOKUP($E87,'Country Indicator Data'!$B$4:$N$300,6,FALSE)&lt;L$4,0,5-(L$3-VLOOKUP($E87,'Country Indicator Data'!$B$4:$N$300,6,FALSE))/(L$3-L$4)*5)),1)))</f>
        <v>2.2000000000000002</v>
      </c>
      <c r="M87" s="163">
        <f>IF(LEN(E87)&gt;3,(IF(VLOOKUP($C87,'Regional Crises'!$B$1:$R$66,11,FALSE)="x","x",ROUND(IF(VLOOKUP($C87,'Regional Crises'!$B$1:$R$66,11,FALSE)&gt;M$3,5,IF(VLOOKUP($C87,'Regional Crises'!$B$1:$R$66,11,FALSE)&lt;M$4,0,5-(M$3-VLOOKUP($C87,'Regional Crises'!$B$1:$R$66,11,FALSE))/(M$3-M$4)*5)),1))),IF(VLOOKUP($E87,'Country Indicator Data'!$B$4:$N$300,7,FALSE)="x","x",ROUND(IF(VLOOKUP($E87,'Country Indicator Data'!$B$4:$N$300,7,FALSE)&gt;M$3,5,IF(VLOOKUP($E87,'Country Indicator Data'!$B$4:$N$300,7,FALSE)&lt;M$4,0,5-(M$3-VLOOKUP($E87,'Country Indicator Data'!$B$4:$N$300,7,FALSE))/(M$3-M$4)*5)),1)))</f>
        <v>2.6</v>
      </c>
      <c r="N87" s="163">
        <f t="shared" si="28"/>
        <v>2.4000000000000004</v>
      </c>
      <c r="O87" s="163">
        <f t="shared" si="29"/>
        <v>1.8333333333333333</v>
      </c>
      <c r="P87" s="163">
        <f>IF(LEN(E87)&gt;3,VLOOKUP(C87,'Regional Crises'!$B$1:$R$69,12,FALSE),VLOOKUP(E87,'Country Indicator Data'!$B$4:$I$300,8,FALSE))</f>
        <v>4</v>
      </c>
      <c r="Q87" s="163">
        <f>IF(LEN(E87)&gt;3,((IF(VLOOKUP($C87,'Regional Crises'!$B$1:$R$66,13,FALSE)="x","x",ROUND(IF(VLOOKUP($C87,'Regional Crises'!$B$1:$R$66,13,FALSE)&gt;Q$3,5,IF(VLOOKUP($C87,'Regional Crises'!$B$1:$R$66,13,FALSE)&lt;Q$4,0,5-(LOG(Q$3)-LOG(VLOOKUP($C87,'Regional Crises'!$B$1:$R$66,13,FALSE)))/(LOG(Q$3)-LOG(Q$4))*5)),1)))),(IF(VLOOKUP($E87,'Country Indicator Data'!$B$4:$N$300,9,FALSE)="x","x",ROUND(IF(VLOOKUP($E87,'Country Indicator Data'!$B$4:$N$300,9,FALSE)&gt;Q$3,5,IF(VLOOKUP($E87,'Country Indicator Data'!$B$4:$N$300,9,FALSE)&lt;Q$4,0,5-(LOG(Q$3)-LOG(VLOOKUP($E87,'Country Indicator Data'!$B$4:$N$300,9,FALSE)))/(LOG(Q$3)-LOG(Q$4))*5)),1))))</f>
        <v>5</v>
      </c>
      <c r="R87" s="163">
        <f t="shared" si="30"/>
        <v>4.5</v>
      </c>
      <c r="S87" s="163">
        <f>IF(LEN(E87)&gt;3,((IF(VLOOKUP($C87,'Regional Crises'!$B$1:$R$66,17,FALSE)="x","x",ROUND(IF(VLOOKUP($C87,'Regional Crises'!$B$1:$R$66,17,FALSE)&gt;S$3,0,IF(VLOOKUP($C87,'Regional Crises'!$B$1:$R$66,17,FALSE)&lt;S$4,5,(S$3-VLOOKUP($C87,'Regional Crises'!$B$1:$R$66,17,FALSE))/(S$3-S$4)*5)),1)))),(IF(VLOOKUP($E87,'Country Indicator Data'!$B$4:$N$300,13,FALSE)="x","x",ROUND(IF(VLOOKUP($E87,'Country Indicator Data'!$B$4:$N$300,13,FALSE)&gt;S$3,0,IF(VLOOKUP($E87,'Country Indicator Data'!$B$4:$N$300,13,FALSE)&lt;S$4,5,(S$3-VLOOKUP($E87,'Country Indicator Data'!$B$4:$N$300,13,FALSE))/(S$3-S$4)*5)),1))))</f>
        <v>3.6</v>
      </c>
      <c r="T87" s="163">
        <f>IF(LEN(E87)&gt;3,((IF(VLOOKUP($C87,'Regional Crises'!$B$1:$R$66,14,FALSE)="x","x",ROUND(IF(VLOOKUP($C87,'Regional Crises'!$B$1:$R$66,14,FALSE)&gt;T$3,0,IF(VLOOKUP($C87,'Regional Crises'!$B$1:$R$66,14,FALSE)&lt;T$4,5,(T$3-VLOOKUP($C87,'Regional Crises'!$B$1:$R$66,14,FALSE))/(T$3-T$4)*5)),1)))),(IF(VLOOKUP($E87,'Country Indicator Data'!$B$4:$N$300,10,FALSE)="x","x",ROUND(IF(VLOOKUP($E87,'Country Indicator Data'!$B$4:$N$300,10,FALSE)&gt;T$3,0,IF(VLOOKUP($E87,'Country Indicator Data'!$B$4:$N$300,10,FALSE)&lt;T$4,5,(T$3-VLOOKUP($E87,'Country Indicator Data'!$B$4:$N$300,10,FALSE))/(T$3-T$4)*5)),1))))</f>
        <v>3.2</v>
      </c>
      <c r="U87" s="163">
        <f>IF(LEN(E87)&gt;3,((IF(VLOOKUP($C87,'Regional Crises'!$B$1:$R$66,15,FALSE)="x","x",ROUND(IF(VLOOKUP($C87,'Regional Crises'!$B$1:$R$66,15,FALSE)&gt;U$3,0,IF(VLOOKUP($C87,'Regional Crises'!$B$1:$R$66,15,FALSE)&lt;U$4,5,(U$3-VLOOKUP($C87,'Regional Crises'!$B$1:$R$66,15,FALSE))/(U$3-U$4)*5)),1)))),(IF(VLOOKUP($E87,'Country Indicator Data'!$B$4:$N$300,11,FALSE)="x","x",ROUND(IF(VLOOKUP($E87,'Country Indicator Data'!$B$4:$N$300,11,FALSE)&gt;U$3,0,IF(VLOOKUP($E87,'Country Indicator Data'!$B$4:$N$300,11,FALSE)&lt;U$4,5,(U$3-VLOOKUP($E87,'Country Indicator Data'!$B$4:$N$300,11,FALSE))/(U$3-U$4)*5)),1))))</f>
        <v>2.5</v>
      </c>
      <c r="V87" s="163">
        <f>IF(LEN(E87)&gt;3,((IF(VLOOKUP($C87,'Regional Crises'!$B$1:$R$66,16,FALSE)="x","x",ROUND(IF(VLOOKUP($C87,'Regional Crises'!$B$1:$R$66,16,FALSE)&gt;V$3,0,IF(VLOOKUP($C87,'Regional Crises'!$B$1:$R$66,16,FALSE)&lt;V$4,5,(V$3-VLOOKUP($C87,'Regional Crises'!$B$1:$R$66,16,FALSE))/(V$3-V$4)*5)),1)))),(IF(VLOOKUP($E87,'Country Indicator Data'!$B$4:$N$300,12,FALSE)="x","x",ROUND(IF(VLOOKUP($E87,'Country Indicator Data'!$B$4:$N$300,12,FALSE)&gt;V$3,0,IF(VLOOKUP($E87,'Country Indicator Data'!$B$4:$N$300,12,FALSE)&lt;V$4,5,(V$3-VLOOKUP($E87,'Country Indicator Data'!$B$4:$N$300,12,FALSE))/(V$3-V$4)*5)),1))))</f>
        <v>1.9</v>
      </c>
      <c r="W87" s="163">
        <f t="shared" si="31"/>
        <v>2.8</v>
      </c>
      <c r="X87" s="163">
        <f t="shared" si="32"/>
        <v>3</v>
      </c>
      <c r="Y87" s="184">
        <f>IF('Core Indicators'!FC84="x","x",IF('Core Indicators'!FC84&gt;=5,5,IF('Core Indicators'!FC84&gt;=4,4,IF('Core Indicators'!FC84&gt;=3,3,IF('Core Indicators'!FC84&gt;=2,2,IF('Core Indicators'!FC84&gt;=1,1,0))))))</f>
        <v>5</v>
      </c>
      <c r="Z87" s="163">
        <f t="shared" si="33"/>
        <v>5</v>
      </c>
      <c r="AA87" s="184">
        <f>'Crisis Indicator Data'!Y84</f>
        <v>0</v>
      </c>
      <c r="AB87" s="184">
        <f>'Crisis Indicator Data'!Z84</f>
        <v>2</v>
      </c>
      <c r="AC87" s="184">
        <f>'Crisis Indicator Data'!AA84</f>
        <v>0</v>
      </c>
      <c r="AD87" s="184">
        <f>'Crisis Indicator Data'!AB84</f>
        <v>1</v>
      </c>
      <c r="AE87" s="184">
        <f t="shared" si="34"/>
        <v>2</v>
      </c>
      <c r="AF87" s="184">
        <f>'Crisis Indicator Data'!AC84</f>
        <v>2</v>
      </c>
      <c r="AG87" s="184">
        <f>'Crisis Indicator Data'!AD84</f>
        <v>1</v>
      </c>
      <c r="AH87" s="184">
        <f t="shared" si="35"/>
        <v>3</v>
      </c>
      <c r="AI87" s="184">
        <f>'Crisis Indicator Data'!AE84</f>
        <v>1</v>
      </c>
      <c r="AJ87" s="184">
        <f>'Crisis Indicator Data'!AF84</f>
        <v>0</v>
      </c>
      <c r="AK87" s="184">
        <f>'Crisis Indicator Data'!AG84</f>
        <v>1</v>
      </c>
      <c r="AL87" s="184">
        <f t="shared" si="36"/>
        <v>2</v>
      </c>
      <c r="AM87" s="163">
        <f t="shared" si="37"/>
        <v>2</v>
      </c>
      <c r="AN87" s="163">
        <f t="shared" si="38"/>
        <v>3.5</v>
      </c>
    </row>
    <row r="88" spans="1:40" ht="13.5" customHeight="1" x14ac:dyDescent="0.25">
      <c r="A88" s="172" t="str">
        <f>'Crisis Indicator Data'!A85</f>
        <v>Mixed Migration in Mexico</v>
      </c>
      <c r="B88" s="173" t="str">
        <f>'Crisis Indicator Data'!B85</f>
        <v>Displacement</v>
      </c>
      <c r="C88" s="173" t="str">
        <f>'Crisis Indicator Data'!C85</f>
        <v>MEX003</v>
      </c>
      <c r="D88" s="173" t="str">
        <f>'Crisis Indicator Data'!D85</f>
        <v>Mexico</v>
      </c>
      <c r="E88" s="174" t="str">
        <f>'Crisis Indicator Data'!E85</f>
        <v>MEX</v>
      </c>
      <c r="F88" s="163">
        <f>IF(LEN(E88)&gt;3,(IF(VLOOKUP($C88,'Regional Crises'!$B$1:$R$66,7,FALSE)="x","x",ROUND(IF(VLOOKUP($C88,'Regional Crises'!$B$1:$R$66,7,FALSE)&gt;$F$3,5,IF(VLOOKUP($C88,'Regional Crises'!$B$1:$R$66,7,FALSE)&lt;F$4,0,($F$3-VLOOKUP($C88,'Regional Crises'!$B$1:$R$66,7,FALSE))/($F$3-$F$4)*5)),1))),IF(VLOOKUP($E88,'Country Indicator Data'!$B$4:$N$300,3,FALSE)="x","x",ROUND(IF(VLOOKUP($E88,'Country Indicator Data'!$B$4:$N$300,3,FALSE)&gt;$F$3,5,IF(VLOOKUP($E88,'Country Indicator Data'!$B$4:$N$300,3,FALSE)&lt;$F$4,0,($F$3-VLOOKUP($E88,'Country Indicator Data'!$B$4:$N$300,3,FALSE))/($F$3-$F$4)*5)),1)))</f>
        <v>1.4</v>
      </c>
      <c r="G88" s="163">
        <f>IF(LEN(E88)&gt;3,(IF(VLOOKUP($C88,'Regional Crises'!$B$1:$R$66,9,FALSE)="x","x",ROUND(IF(VLOOKUP($C88,'Regional Crises'!$B$1:$R$66,9,FALSE)&gt;G$3,5,IF(VLOOKUP($C88,'Regional Crises'!$B$1:$R$66,9,FALSE)&lt;G$4,0,(G$3-VLOOKUP($C88,'Regional Crises'!$B$1:$R$66,9,FALSE))/(G$3-G$4)*5)),1))),IF(VLOOKUP($E88,'Country Indicator Data'!$B$4:$N$300,5,FALSE)="x","x",ROUND(IF(VLOOKUP($E88,'Country Indicator Data'!$B$4:$N$300,5,FALSE)&gt;G$3,5,IF(VLOOKUP($E88,'Country Indicator Data'!$B$4:$N$300,5,FALSE)&lt;G$4,0,(G$3-VLOOKUP($E88,'Country Indicator Data'!$B$4:$N$300,5,FALSE))/(G$3-G$4)*5)),1)))</f>
        <v>2</v>
      </c>
      <c r="H88" s="163">
        <f t="shared" si="26"/>
        <v>1.7</v>
      </c>
      <c r="I88" s="163">
        <f>IF(LEN(E88)&gt;3,(IF(VLOOKUP($C88,'Regional Crises'!$B$1:$R$66,6,FALSE)="x","x",ROUND(IF(VLOOKUP($C88,'Regional Crises'!$B$1:$R$66,6,FALSE)&gt;I$3,5,IF(VLOOKUP($C88,'Regional Crises'!$B$1:$R$66,6,FALSE)&lt;I$4,0,5-(I$3-VLOOKUP($C88,'Regional Crises'!$B$1:$R$66,6,FALSE))/(I$3-I$4)*5)),1))),IF(VLOOKUP($E88,'Country Indicator Data'!$B$4:$N$300,2,FALSE)="x","x",ROUND(IF(VLOOKUP($E88,'Country Indicator Data'!$B$4:$N$300,2,FALSE)&gt;I$3,5,IF(VLOOKUP($E88,'Country Indicator Data'!$B$4:$N$300,2,FALSE)&lt;I$4,0,5-(I$3-VLOOKUP($E88,'Country Indicator Data'!$B$4:$N$300,2,FALSE))/(I$3-I$4)*5)),1)))</f>
        <v>1.7</v>
      </c>
      <c r="J88" s="163">
        <f>IF(LEN(E88)&gt;3,(IF(VLOOKUP($C88,'Regional Crises'!$B$1:$R$66,8,FALSE)="x","x",ROUND(IF(VLOOKUP($C88,'Regional Crises'!$B$1:$R$66,8,FALSE)&gt;J$3,5,IF(VLOOKUP($C88,'Regional Crises'!$B$1:$R$66,8,FALSE)&lt;J$4,0,5-(J$3-VLOOKUP($C88,'Regional Crises'!$B$1:$R$66,8,FALSE))/(J$3-J$4)*5)),1))),IF(VLOOKUP($E88,'Country Indicator Data'!$B$4:$N$300,4,FALSE)="x","x",ROUND(IF(VLOOKUP($E88,'Country Indicator Data'!$B$4:$N$300,4,FALSE)&gt;J$3,5,IF(VLOOKUP($E88,'Country Indicator Data'!$B$4:$N$300,4,FALSE)&lt;J$4,0,5-(J$3-VLOOKUP($E88,'Country Indicator Data'!$B$4:$N$300,4,FALSE))/(J$3-J$4)*5)),1)))</f>
        <v>1.1000000000000001</v>
      </c>
      <c r="K88" s="163">
        <f t="shared" si="27"/>
        <v>1.4</v>
      </c>
      <c r="L88" s="163">
        <f>IF(LEN(E88)&gt;3,(IF(VLOOKUP($C88,'Regional Crises'!$B$1:$R$66,10,FALSE)="x","x",ROUND(IF(VLOOKUP($C88,'Regional Crises'!$B$1:$R$66,10,FALSE)&gt;L$3,5,IF(VLOOKUP($C88,'Regional Crises'!$B$1:$R$66,10,FALSE)&lt;L$4,0,5-(L$3-VLOOKUP($C88,'Regional Crises'!$B$1:$R$66,10,FALSE))/(L$3-L$4)*5)),1))),IF(VLOOKUP($E88,'Country Indicator Data'!$B$4:$N$300,6,FALSE)="x","x",ROUND(IF(VLOOKUP($E88,'Country Indicator Data'!$B$4:$N$300,6,FALSE)&gt;L$3,5,IF(VLOOKUP($E88,'Country Indicator Data'!$B$4:$N$300,6,FALSE)&lt;L$4,0,5-(L$3-VLOOKUP($E88,'Country Indicator Data'!$B$4:$N$300,6,FALSE))/(L$3-L$4)*5)),1)))</f>
        <v>2.2000000000000002</v>
      </c>
      <c r="M88" s="163">
        <f>IF(LEN(E88)&gt;3,(IF(VLOOKUP($C88,'Regional Crises'!$B$1:$R$66,11,FALSE)="x","x",ROUND(IF(VLOOKUP($C88,'Regional Crises'!$B$1:$R$66,11,FALSE)&gt;M$3,5,IF(VLOOKUP($C88,'Regional Crises'!$B$1:$R$66,11,FALSE)&lt;M$4,0,5-(M$3-VLOOKUP($C88,'Regional Crises'!$B$1:$R$66,11,FALSE))/(M$3-M$4)*5)),1))),IF(VLOOKUP($E88,'Country Indicator Data'!$B$4:$N$300,7,FALSE)="x","x",ROUND(IF(VLOOKUP($E88,'Country Indicator Data'!$B$4:$N$300,7,FALSE)&gt;M$3,5,IF(VLOOKUP($E88,'Country Indicator Data'!$B$4:$N$300,7,FALSE)&lt;M$4,0,5-(M$3-VLOOKUP($E88,'Country Indicator Data'!$B$4:$N$300,7,FALSE))/(M$3-M$4)*5)),1)))</f>
        <v>2.6</v>
      </c>
      <c r="N88" s="163">
        <f t="shared" si="28"/>
        <v>2.4000000000000004</v>
      </c>
      <c r="O88" s="163">
        <f t="shared" si="29"/>
        <v>1.8333333333333333</v>
      </c>
      <c r="P88" s="163">
        <f>IF(LEN(E88)&gt;3,VLOOKUP(C88,'Regional Crises'!$B$1:$R$69,12,FALSE),VLOOKUP(E88,'Country Indicator Data'!$B$4:$I$300,8,FALSE))</f>
        <v>4</v>
      </c>
      <c r="Q88" s="163">
        <f>IF(LEN(E88)&gt;3,((IF(VLOOKUP($C88,'Regional Crises'!$B$1:$R$66,13,FALSE)="x","x",ROUND(IF(VLOOKUP($C88,'Regional Crises'!$B$1:$R$66,13,FALSE)&gt;Q$3,5,IF(VLOOKUP($C88,'Regional Crises'!$B$1:$R$66,13,FALSE)&lt;Q$4,0,5-(LOG(Q$3)-LOG(VLOOKUP($C88,'Regional Crises'!$B$1:$R$66,13,FALSE)))/(LOG(Q$3)-LOG(Q$4))*5)),1)))),(IF(VLOOKUP($E88,'Country Indicator Data'!$B$4:$N$300,9,FALSE)="x","x",ROUND(IF(VLOOKUP($E88,'Country Indicator Data'!$B$4:$N$300,9,FALSE)&gt;Q$3,5,IF(VLOOKUP($E88,'Country Indicator Data'!$B$4:$N$300,9,FALSE)&lt;Q$4,0,5-(LOG(Q$3)-LOG(VLOOKUP($E88,'Country Indicator Data'!$B$4:$N$300,9,FALSE)))/(LOG(Q$3)-LOG(Q$4))*5)),1))))</f>
        <v>5</v>
      </c>
      <c r="R88" s="163">
        <f t="shared" si="30"/>
        <v>4.5</v>
      </c>
      <c r="S88" s="163">
        <f>IF(LEN(E88)&gt;3,((IF(VLOOKUP($C88,'Regional Crises'!$B$1:$R$66,17,FALSE)="x","x",ROUND(IF(VLOOKUP($C88,'Regional Crises'!$B$1:$R$66,17,FALSE)&gt;S$3,0,IF(VLOOKUP($C88,'Regional Crises'!$B$1:$R$66,17,FALSE)&lt;S$4,5,(S$3-VLOOKUP($C88,'Regional Crises'!$B$1:$R$66,17,FALSE))/(S$3-S$4)*5)),1)))),(IF(VLOOKUP($E88,'Country Indicator Data'!$B$4:$N$300,13,FALSE)="x","x",ROUND(IF(VLOOKUP($E88,'Country Indicator Data'!$B$4:$N$300,13,FALSE)&gt;S$3,0,IF(VLOOKUP($E88,'Country Indicator Data'!$B$4:$N$300,13,FALSE)&lt;S$4,5,(S$3-VLOOKUP($E88,'Country Indicator Data'!$B$4:$N$300,13,FALSE))/(S$3-S$4)*5)),1))))</f>
        <v>3.6</v>
      </c>
      <c r="T88" s="163">
        <f>IF(LEN(E88)&gt;3,((IF(VLOOKUP($C88,'Regional Crises'!$B$1:$R$66,14,FALSE)="x","x",ROUND(IF(VLOOKUP($C88,'Regional Crises'!$B$1:$R$66,14,FALSE)&gt;T$3,0,IF(VLOOKUP($C88,'Regional Crises'!$B$1:$R$66,14,FALSE)&lt;T$4,5,(T$3-VLOOKUP($C88,'Regional Crises'!$B$1:$R$66,14,FALSE))/(T$3-T$4)*5)),1)))),(IF(VLOOKUP($E88,'Country Indicator Data'!$B$4:$N$300,10,FALSE)="x","x",ROUND(IF(VLOOKUP($E88,'Country Indicator Data'!$B$4:$N$300,10,FALSE)&gt;T$3,0,IF(VLOOKUP($E88,'Country Indicator Data'!$B$4:$N$300,10,FALSE)&lt;T$4,5,(T$3-VLOOKUP($E88,'Country Indicator Data'!$B$4:$N$300,10,FALSE))/(T$3-T$4)*5)),1))))</f>
        <v>3.2</v>
      </c>
      <c r="U88" s="163">
        <f>IF(LEN(E88)&gt;3,((IF(VLOOKUP($C88,'Regional Crises'!$B$1:$R$66,15,FALSE)="x","x",ROUND(IF(VLOOKUP($C88,'Regional Crises'!$B$1:$R$66,15,FALSE)&gt;U$3,0,IF(VLOOKUP($C88,'Regional Crises'!$B$1:$R$66,15,FALSE)&lt;U$4,5,(U$3-VLOOKUP($C88,'Regional Crises'!$B$1:$R$66,15,FALSE))/(U$3-U$4)*5)),1)))),(IF(VLOOKUP($E88,'Country Indicator Data'!$B$4:$N$300,11,FALSE)="x","x",ROUND(IF(VLOOKUP($E88,'Country Indicator Data'!$B$4:$N$300,11,FALSE)&gt;U$3,0,IF(VLOOKUP($E88,'Country Indicator Data'!$B$4:$N$300,11,FALSE)&lt;U$4,5,(U$3-VLOOKUP($E88,'Country Indicator Data'!$B$4:$N$300,11,FALSE))/(U$3-U$4)*5)),1))))</f>
        <v>2.5</v>
      </c>
      <c r="V88" s="163">
        <f>IF(LEN(E88)&gt;3,((IF(VLOOKUP($C88,'Regional Crises'!$B$1:$R$66,16,FALSE)="x","x",ROUND(IF(VLOOKUP($C88,'Regional Crises'!$B$1:$R$66,16,FALSE)&gt;V$3,0,IF(VLOOKUP($C88,'Regional Crises'!$B$1:$R$66,16,FALSE)&lt;V$4,5,(V$3-VLOOKUP($C88,'Regional Crises'!$B$1:$R$66,16,FALSE))/(V$3-V$4)*5)),1)))),(IF(VLOOKUP($E88,'Country Indicator Data'!$B$4:$N$300,12,FALSE)="x","x",ROUND(IF(VLOOKUP($E88,'Country Indicator Data'!$B$4:$N$300,12,FALSE)&gt;V$3,0,IF(VLOOKUP($E88,'Country Indicator Data'!$B$4:$N$300,12,FALSE)&lt;V$4,5,(V$3-VLOOKUP($E88,'Country Indicator Data'!$B$4:$N$300,12,FALSE))/(V$3-V$4)*5)),1))))</f>
        <v>1.9</v>
      </c>
      <c r="W88" s="163">
        <f t="shared" si="31"/>
        <v>2.8</v>
      </c>
      <c r="X88" s="163">
        <f t="shared" si="32"/>
        <v>3</v>
      </c>
      <c r="Y88" s="184">
        <f>IF('Core Indicators'!FC85="x","x",IF('Core Indicators'!FC85&gt;=5,5,IF('Core Indicators'!FC85&gt;=4,4,IF('Core Indicators'!FC85&gt;=3,3,IF('Core Indicators'!FC85&gt;=2,2,IF('Core Indicators'!FC85&gt;=1,1,0))))))</f>
        <v>3</v>
      </c>
      <c r="Z88" s="163">
        <f t="shared" si="33"/>
        <v>3</v>
      </c>
      <c r="AA88" s="184">
        <f>'Crisis Indicator Data'!Y85</f>
        <v>0</v>
      </c>
      <c r="AB88" s="184">
        <f>'Crisis Indicator Data'!Z85</f>
        <v>2</v>
      </c>
      <c r="AC88" s="184">
        <f>'Crisis Indicator Data'!AA85</f>
        <v>1</v>
      </c>
      <c r="AD88" s="184">
        <f>'Crisis Indicator Data'!AB85</f>
        <v>1</v>
      </c>
      <c r="AE88" s="184">
        <f t="shared" si="34"/>
        <v>2</v>
      </c>
      <c r="AF88" s="184">
        <f>'Crisis Indicator Data'!AC85</f>
        <v>2</v>
      </c>
      <c r="AG88" s="184">
        <f>'Crisis Indicator Data'!AD85</f>
        <v>3</v>
      </c>
      <c r="AH88" s="184">
        <f t="shared" si="35"/>
        <v>5</v>
      </c>
      <c r="AI88" s="184">
        <f>'Crisis Indicator Data'!AE85</f>
        <v>1</v>
      </c>
      <c r="AJ88" s="184">
        <f>'Crisis Indicator Data'!AF85</f>
        <v>0</v>
      </c>
      <c r="AK88" s="184">
        <f>'Crisis Indicator Data'!AG85</f>
        <v>1</v>
      </c>
      <c r="AL88" s="184">
        <f t="shared" si="36"/>
        <v>2</v>
      </c>
      <c r="AM88" s="163">
        <f t="shared" si="37"/>
        <v>3</v>
      </c>
      <c r="AN88" s="163">
        <f t="shared" si="38"/>
        <v>3</v>
      </c>
    </row>
    <row r="89" spans="1:40" ht="13.5" customHeight="1" x14ac:dyDescent="0.25">
      <c r="A89" s="172" t="str">
        <f>'Crisis Indicator Data'!A86</f>
        <v>Complex crisis in Mali</v>
      </c>
      <c r="B89" s="173" t="str">
        <f>'Crisis Indicator Data'!B86</f>
        <v>Conflict</v>
      </c>
      <c r="C89" s="173" t="str">
        <f>'Crisis Indicator Data'!C86</f>
        <v>MLI001</v>
      </c>
      <c r="D89" s="173" t="str">
        <f>'Crisis Indicator Data'!D86</f>
        <v>Mali</v>
      </c>
      <c r="E89" s="174" t="str">
        <f>'Crisis Indicator Data'!E86</f>
        <v>MLI</v>
      </c>
      <c r="F89" s="163">
        <f>IF(LEN(E89)&gt;3,(IF(VLOOKUP($C89,'Regional Crises'!$B$1:$R$66,7,FALSE)="x","x",ROUND(IF(VLOOKUP($C89,'Regional Crises'!$B$1:$R$66,7,FALSE)&gt;$F$3,5,IF(VLOOKUP($C89,'Regional Crises'!$B$1:$R$66,7,FALSE)&lt;F$4,0,($F$3-VLOOKUP($C89,'Regional Crises'!$B$1:$R$66,7,FALSE))/($F$3-$F$4)*5)),1))),IF(VLOOKUP($E89,'Country Indicator Data'!$B$4:$N$300,3,FALSE)="x","x",ROUND(IF(VLOOKUP($E89,'Country Indicator Data'!$B$4:$N$300,3,FALSE)&gt;$F$3,5,IF(VLOOKUP($E89,'Country Indicator Data'!$B$4:$N$300,3,FALSE)&lt;$F$4,0,($F$3-VLOOKUP($E89,'Country Indicator Data'!$B$4:$N$300,3,FALSE))/($F$3-$F$4)*5)),1)))</f>
        <v>0.7</v>
      </c>
      <c r="G89" s="163">
        <f>IF(LEN(E89)&gt;3,(IF(VLOOKUP($C89,'Regional Crises'!$B$1:$R$66,9,FALSE)="x","x",ROUND(IF(VLOOKUP($C89,'Regional Crises'!$B$1:$R$66,9,FALSE)&gt;G$3,5,IF(VLOOKUP($C89,'Regional Crises'!$B$1:$R$66,9,FALSE)&lt;G$4,0,(G$3-VLOOKUP($C89,'Regional Crises'!$B$1:$R$66,9,FALSE))/(G$3-G$4)*5)),1))),IF(VLOOKUP($E89,'Country Indicator Data'!$B$4:$N$300,5,FALSE)="x","x",ROUND(IF(VLOOKUP($E89,'Country Indicator Data'!$B$4:$N$300,5,FALSE)&gt;G$3,5,IF(VLOOKUP($E89,'Country Indicator Data'!$B$4:$N$300,5,FALSE)&lt;G$4,0,(G$3-VLOOKUP($E89,'Country Indicator Data'!$B$4:$N$300,5,FALSE))/(G$3-G$4)*5)),1)))</f>
        <v>2.1</v>
      </c>
      <c r="H89" s="163">
        <f t="shared" si="26"/>
        <v>1.4</v>
      </c>
      <c r="I89" s="163">
        <f>IF(LEN(E89)&gt;3,(IF(VLOOKUP($C89,'Regional Crises'!$B$1:$R$66,6,FALSE)="x","x",ROUND(IF(VLOOKUP($C89,'Regional Crises'!$B$1:$R$66,6,FALSE)&gt;I$3,5,IF(VLOOKUP($C89,'Regional Crises'!$B$1:$R$66,6,FALSE)&lt;I$4,0,5-(I$3-VLOOKUP($C89,'Regional Crises'!$B$1:$R$66,6,FALSE))/(I$3-I$4)*5)),1))),IF(VLOOKUP($E89,'Country Indicator Data'!$B$4:$N$300,2,FALSE)="x","x",ROUND(IF(VLOOKUP($E89,'Country Indicator Data'!$B$4:$N$300,2,FALSE)&gt;I$3,5,IF(VLOOKUP($E89,'Country Indicator Data'!$B$4:$N$300,2,FALSE)&lt;I$4,0,5-(I$3-VLOOKUP($E89,'Country Indicator Data'!$B$4:$N$300,2,FALSE))/(I$3-I$4)*5)),1)))</f>
        <v>0.9</v>
      </c>
      <c r="J89" s="163">
        <f>IF(LEN(E89)&gt;3,(IF(VLOOKUP($C89,'Regional Crises'!$B$1:$R$66,8,FALSE)="x","x",ROUND(IF(VLOOKUP($C89,'Regional Crises'!$B$1:$R$66,8,FALSE)&gt;J$3,5,IF(VLOOKUP($C89,'Regional Crises'!$B$1:$R$66,8,FALSE)&lt;J$4,0,5-(J$3-VLOOKUP($C89,'Regional Crises'!$B$1:$R$66,8,FALSE))/(J$3-J$4)*5)),1))),IF(VLOOKUP($E89,'Country Indicator Data'!$B$4:$N$300,4,FALSE)="x","x",ROUND(IF(VLOOKUP($E89,'Country Indicator Data'!$B$4:$N$300,4,FALSE)&gt;J$3,5,IF(VLOOKUP($E89,'Country Indicator Data'!$B$4:$N$300,4,FALSE)&lt;J$4,0,5-(J$3-VLOOKUP($E89,'Country Indicator Data'!$B$4:$N$300,4,FALSE))/(J$3-J$4)*5)),1)))</f>
        <v>0</v>
      </c>
      <c r="K89" s="163">
        <f t="shared" si="27"/>
        <v>0.45</v>
      </c>
      <c r="L89" s="163">
        <f>IF(LEN(E89)&gt;3,(IF(VLOOKUP($C89,'Regional Crises'!$B$1:$R$66,10,FALSE)="x","x",ROUND(IF(VLOOKUP($C89,'Regional Crises'!$B$1:$R$66,10,FALSE)&gt;L$3,5,IF(VLOOKUP($C89,'Regional Crises'!$B$1:$R$66,10,FALSE)&lt;L$4,0,5-(L$3-VLOOKUP($C89,'Regional Crises'!$B$1:$R$66,10,FALSE))/(L$3-L$4)*5)),1))),IF(VLOOKUP($E89,'Country Indicator Data'!$B$4:$N$300,6,FALSE)="x","x",ROUND(IF(VLOOKUP($E89,'Country Indicator Data'!$B$4:$N$300,6,FALSE)&gt;L$3,5,IF(VLOOKUP($E89,'Country Indicator Data'!$B$4:$N$300,6,FALSE)&lt;L$4,0,5-(L$3-VLOOKUP($E89,'Country Indicator Data'!$B$4:$N$300,6,FALSE))/(L$3-L$4)*5)),1)))</f>
        <v>4.5</v>
      </c>
      <c r="M89" s="163">
        <f>IF(LEN(E89)&gt;3,(IF(VLOOKUP($C89,'Regional Crises'!$B$1:$R$66,11,FALSE)="x","x",ROUND(IF(VLOOKUP($C89,'Regional Crises'!$B$1:$R$66,11,FALSE)&gt;M$3,5,IF(VLOOKUP($C89,'Regional Crises'!$B$1:$R$66,11,FALSE)&lt;M$4,0,5-(M$3-VLOOKUP($C89,'Regional Crises'!$B$1:$R$66,11,FALSE))/(M$3-M$4)*5)),1))),IF(VLOOKUP($E89,'Country Indicator Data'!$B$4:$N$300,7,FALSE)="x","x",ROUND(IF(VLOOKUP($E89,'Country Indicator Data'!$B$4:$N$300,7,FALSE)&gt;M$3,5,IF(VLOOKUP($E89,'Country Indicator Data'!$B$4:$N$300,7,FALSE)&lt;M$4,0,5-(M$3-VLOOKUP($E89,'Country Indicator Data'!$B$4:$N$300,7,FALSE))/(M$3-M$4)*5)),1)))</f>
        <v>1</v>
      </c>
      <c r="N89" s="163">
        <f t="shared" si="28"/>
        <v>2.75</v>
      </c>
      <c r="O89" s="163">
        <f t="shared" si="29"/>
        <v>1.5333333333333332</v>
      </c>
      <c r="P89" s="163">
        <f>IF(LEN(E89)&gt;3,VLOOKUP(C89,'Regional Crises'!$B$1:$R$69,12,FALSE),VLOOKUP(E89,'Country Indicator Data'!$B$4:$I$300,8,FALSE))</f>
        <v>5</v>
      </c>
      <c r="Q89" s="163">
        <f>IF(LEN(E89)&gt;3,((IF(VLOOKUP($C89,'Regional Crises'!$B$1:$R$66,13,FALSE)="x","x",ROUND(IF(VLOOKUP($C89,'Regional Crises'!$B$1:$R$66,13,FALSE)&gt;Q$3,5,IF(VLOOKUP($C89,'Regional Crises'!$B$1:$R$66,13,FALSE)&lt;Q$4,0,5-(LOG(Q$3)-LOG(VLOOKUP($C89,'Regional Crises'!$B$1:$R$66,13,FALSE)))/(LOG(Q$3)-LOG(Q$4))*5)),1)))),(IF(VLOOKUP($E89,'Country Indicator Data'!$B$4:$N$300,9,FALSE)="x","x",ROUND(IF(VLOOKUP($E89,'Country Indicator Data'!$B$4:$N$300,9,FALSE)&gt;Q$3,5,IF(VLOOKUP($E89,'Country Indicator Data'!$B$4:$N$300,9,FALSE)&lt;Q$4,0,5-(LOG(Q$3)-LOG(VLOOKUP($E89,'Country Indicator Data'!$B$4:$N$300,9,FALSE)))/(LOG(Q$3)-LOG(Q$4))*5)),1))))</f>
        <v>4.8</v>
      </c>
      <c r="R89" s="163">
        <f t="shared" si="30"/>
        <v>4.9000000000000004</v>
      </c>
      <c r="S89" s="163">
        <f>IF(LEN(E89)&gt;3,((IF(VLOOKUP($C89,'Regional Crises'!$B$1:$R$66,17,FALSE)="x","x",ROUND(IF(VLOOKUP($C89,'Regional Crises'!$B$1:$R$66,17,FALSE)&gt;S$3,0,IF(VLOOKUP($C89,'Regional Crises'!$B$1:$R$66,17,FALSE)&lt;S$4,5,(S$3-VLOOKUP($C89,'Regional Crises'!$B$1:$R$66,17,FALSE))/(S$3-S$4)*5)),1)))),(IF(VLOOKUP($E89,'Country Indicator Data'!$B$4:$N$300,13,FALSE)="x","x",ROUND(IF(VLOOKUP($E89,'Country Indicator Data'!$B$4:$N$300,13,FALSE)&gt;S$3,0,IF(VLOOKUP($E89,'Country Indicator Data'!$B$4:$N$300,13,FALSE)&lt;S$4,5,(S$3-VLOOKUP($E89,'Country Indicator Data'!$B$4:$N$300,13,FALSE))/(S$3-S$4)*5)),1))))</f>
        <v>3.6</v>
      </c>
      <c r="T89" s="163">
        <f>IF(LEN(E89)&gt;3,((IF(VLOOKUP($C89,'Regional Crises'!$B$1:$R$66,14,FALSE)="x","x",ROUND(IF(VLOOKUP($C89,'Regional Crises'!$B$1:$R$66,14,FALSE)&gt;T$3,0,IF(VLOOKUP($C89,'Regional Crises'!$B$1:$R$66,14,FALSE)&lt;T$4,5,(T$3-VLOOKUP($C89,'Regional Crises'!$B$1:$R$66,14,FALSE))/(T$3-T$4)*5)),1)))),(IF(VLOOKUP($E89,'Country Indicator Data'!$B$4:$N$300,10,FALSE)="x","x",ROUND(IF(VLOOKUP($E89,'Country Indicator Data'!$B$4:$N$300,10,FALSE)&gt;T$3,0,IF(VLOOKUP($E89,'Country Indicator Data'!$B$4:$N$300,10,FALSE)&lt;T$4,5,(T$3-VLOOKUP($E89,'Country Indicator Data'!$B$4:$N$300,10,FALSE))/(T$3-T$4)*5)),1))))</f>
        <v>3.3</v>
      </c>
      <c r="U89" s="163">
        <f>IF(LEN(E89)&gt;3,((IF(VLOOKUP($C89,'Regional Crises'!$B$1:$R$66,15,FALSE)="x","x",ROUND(IF(VLOOKUP($C89,'Regional Crises'!$B$1:$R$66,15,FALSE)&gt;U$3,0,IF(VLOOKUP($C89,'Regional Crises'!$B$1:$R$66,15,FALSE)&lt;U$4,5,(U$3-VLOOKUP($C89,'Regional Crises'!$B$1:$R$66,15,FALSE))/(U$3-U$4)*5)),1)))),(IF(VLOOKUP($E89,'Country Indicator Data'!$B$4:$N$300,11,FALSE)="x","x",ROUND(IF(VLOOKUP($E89,'Country Indicator Data'!$B$4:$N$300,11,FALSE)&gt;U$3,0,IF(VLOOKUP($E89,'Country Indicator Data'!$B$4:$N$300,11,FALSE)&lt;U$4,5,(U$3-VLOOKUP($E89,'Country Indicator Data'!$B$4:$N$300,11,FALSE))/(U$3-U$4)*5)),1))))</f>
        <v>2.8</v>
      </c>
      <c r="V89" s="163">
        <f>IF(LEN(E89)&gt;3,((IF(VLOOKUP($C89,'Regional Crises'!$B$1:$R$66,16,FALSE)="x","x",ROUND(IF(VLOOKUP($C89,'Regional Crises'!$B$1:$R$66,16,FALSE)&gt;V$3,0,IF(VLOOKUP($C89,'Regional Crises'!$B$1:$R$66,16,FALSE)&lt;V$4,5,(V$3-VLOOKUP($C89,'Regional Crises'!$B$1:$R$66,16,FALSE))/(V$3-V$4)*5)),1)))),(IF(VLOOKUP($E89,'Country Indicator Data'!$B$4:$N$300,12,FALSE)="x","x",ROUND(IF(VLOOKUP($E89,'Country Indicator Data'!$B$4:$N$300,12,FALSE)&gt;V$3,0,IF(VLOOKUP($E89,'Country Indicator Data'!$B$4:$N$300,12,FALSE)&lt;V$4,5,(V$3-VLOOKUP($E89,'Country Indicator Data'!$B$4:$N$300,12,FALSE))/(V$3-V$4)*5)),1))))</f>
        <v>3</v>
      </c>
      <c r="W89" s="163">
        <f t="shared" si="31"/>
        <v>3.2</v>
      </c>
      <c r="X89" s="163">
        <f t="shared" si="32"/>
        <v>3.2</v>
      </c>
      <c r="Y89" s="184">
        <f>IF('Core Indicators'!FC86="x","x",IF('Core Indicators'!FC86&gt;=5,5,IF('Core Indicators'!FC86&gt;=4,4,IF('Core Indicators'!FC86&gt;=3,3,IF('Core Indicators'!FC86&gt;=2,2,IF('Core Indicators'!FC86&gt;=1,1,0))))))</f>
        <v>5</v>
      </c>
      <c r="Z89" s="163">
        <f t="shared" si="33"/>
        <v>5</v>
      </c>
      <c r="AA89" s="184">
        <f>'Crisis Indicator Data'!Y86</f>
        <v>0</v>
      </c>
      <c r="AB89" s="184">
        <f>'Crisis Indicator Data'!Z86</f>
        <v>3</v>
      </c>
      <c r="AC89" s="184">
        <f>'Crisis Indicator Data'!AA86</f>
        <v>2</v>
      </c>
      <c r="AD89" s="184">
        <f>'Crisis Indicator Data'!AB86</f>
        <v>3</v>
      </c>
      <c r="AE89" s="184">
        <f t="shared" si="34"/>
        <v>4</v>
      </c>
      <c r="AF89" s="184">
        <f>'Crisis Indicator Data'!AC86</f>
        <v>0</v>
      </c>
      <c r="AG89" s="184">
        <f>'Crisis Indicator Data'!AD86</f>
        <v>3</v>
      </c>
      <c r="AH89" s="184">
        <f t="shared" si="35"/>
        <v>3</v>
      </c>
      <c r="AI89" s="184">
        <f>'Crisis Indicator Data'!AE86</f>
        <v>3</v>
      </c>
      <c r="AJ89" s="184">
        <f>'Crisis Indicator Data'!AF86</f>
        <v>1</v>
      </c>
      <c r="AK89" s="184">
        <f>'Crisis Indicator Data'!AG86</f>
        <v>3</v>
      </c>
      <c r="AL89" s="184">
        <f t="shared" si="36"/>
        <v>5</v>
      </c>
      <c r="AM89" s="163">
        <f t="shared" si="37"/>
        <v>4</v>
      </c>
      <c r="AN89" s="163">
        <f t="shared" si="38"/>
        <v>4.5</v>
      </c>
    </row>
    <row r="90" spans="1:40" ht="13.5" customHeight="1" x14ac:dyDescent="0.25">
      <c r="A90" s="172" t="str">
        <f>'Crisis Indicator Data'!A87</f>
        <v>Multiple crises in Myanmar</v>
      </c>
      <c r="B90" s="173" t="str">
        <f>'Crisis Indicator Data'!B87</f>
        <v>Socio-political,Conflict,Violence</v>
      </c>
      <c r="C90" s="173" t="str">
        <f>'Crisis Indicator Data'!C87</f>
        <v>MMR001</v>
      </c>
      <c r="D90" s="173" t="str">
        <f>'Crisis Indicator Data'!D87</f>
        <v>Myanmar</v>
      </c>
      <c r="E90" s="174" t="str">
        <f>'Crisis Indicator Data'!E87</f>
        <v>MMR</v>
      </c>
      <c r="F90" s="163">
        <f>IF(LEN(E90)&gt;3,(IF(VLOOKUP($C90,'Regional Crises'!$B$1:$R$66,7,FALSE)="x","x",ROUND(IF(VLOOKUP($C90,'Regional Crises'!$B$1:$R$66,7,FALSE)&gt;$F$3,5,IF(VLOOKUP($C90,'Regional Crises'!$B$1:$R$66,7,FALSE)&lt;F$4,0,($F$3-VLOOKUP($C90,'Regional Crises'!$B$1:$R$66,7,FALSE))/($F$3-$F$4)*5)),1))),IF(VLOOKUP($E90,'Country Indicator Data'!$B$4:$N$300,3,FALSE)="x","x",ROUND(IF(VLOOKUP($E90,'Country Indicator Data'!$B$4:$N$300,3,FALSE)&gt;$F$3,5,IF(VLOOKUP($E90,'Country Indicator Data'!$B$4:$N$300,3,FALSE)&lt;$F$4,0,($F$3-VLOOKUP($E90,'Country Indicator Data'!$B$4:$N$300,3,FALSE))/($F$3-$F$4)*5)),1)))</f>
        <v>5</v>
      </c>
      <c r="G90" s="163">
        <f>IF(LEN(E90)&gt;3,(IF(VLOOKUP($C90,'Regional Crises'!$B$1:$R$66,9,FALSE)="x","x",ROUND(IF(VLOOKUP($C90,'Regional Crises'!$B$1:$R$66,9,FALSE)&gt;G$3,5,IF(VLOOKUP($C90,'Regional Crises'!$B$1:$R$66,9,FALSE)&lt;G$4,0,(G$3-VLOOKUP($C90,'Regional Crises'!$B$1:$R$66,9,FALSE))/(G$3-G$4)*5)),1))),IF(VLOOKUP($E90,'Country Indicator Data'!$B$4:$N$300,5,FALSE)="x","x",ROUND(IF(VLOOKUP($E90,'Country Indicator Data'!$B$4:$N$300,5,FALSE)&gt;G$3,5,IF(VLOOKUP($E90,'Country Indicator Data'!$B$4:$N$300,5,FALSE)&lt;G$4,0,(G$3-VLOOKUP($E90,'Country Indicator Data'!$B$4:$N$300,5,FALSE))/(G$3-G$4)*5)),1)))</f>
        <v>3.4</v>
      </c>
      <c r="H90" s="163">
        <f t="shared" si="26"/>
        <v>4.2</v>
      </c>
      <c r="I90" s="163">
        <f>IF(LEN(E90)&gt;3,(IF(VLOOKUP($C90,'Regional Crises'!$B$1:$R$66,6,FALSE)="x","x",ROUND(IF(VLOOKUP($C90,'Regional Crises'!$B$1:$R$66,6,FALSE)&gt;I$3,5,IF(VLOOKUP($C90,'Regional Crises'!$B$1:$R$66,6,FALSE)&lt;I$4,0,5-(I$3-VLOOKUP($C90,'Regional Crises'!$B$1:$R$66,6,FALSE))/(I$3-I$4)*5)),1))),IF(VLOOKUP($E90,'Country Indicator Data'!$B$4:$N$300,2,FALSE)="x","x",ROUND(IF(VLOOKUP($E90,'Country Indicator Data'!$B$4:$N$300,2,FALSE)&gt;I$3,5,IF(VLOOKUP($E90,'Country Indicator Data'!$B$4:$N$300,2,FALSE)&lt;I$4,0,5-(I$3-VLOOKUP($E90,'Country Indicator Data'!$B$4:$N$300,2,FALSE))/(I$3-I$4)*5)),1)))</f>
        <v>2.6</v>
      </c>
      <c r="J90" s="163">
        <f>IF(LEN(E90)&gt;3,(IF(VLOOKUP($C90,'Regional Crises'!$B$1:$R$66,8,FALSE)="x","x",ROUND(IF(VLOOKUP($C90,'Regional Crises'!$B$1:$R$66,8,FALSE)&gt;J$3,5,IF(VLOOKUP($C90,'Regional Crises'!$B$1:$R$66,8,FALSE)&lt;J$4,0,5-(J$3-VLOOKUP($C90,'Regional Crises'!$B$1:$R$66,8,FALSE))/(J$3-J$4)*5)),1))),IF(VLOOKUP($E90,'Country Indicator Data'!$B$4:$N$300,4,FALSE)="x","x",ROUND(IF(VLOOKUP($E90,'Country Indicator Data'!$B$4:$N$300,4,FALSE)&gt;J$3,5,IF(VLOOKUP($E90,'Country Indicator Data'!$B$4:$N$300,4,FALSE)&lt;J$4,0,5-(J$3-VLOOKUP($E90,'Country Indicator Data'!$B$4:$N$300,4,FALSE))/(J$3-J$4)*5)),1)))</f>
        <v>3</v>
      </c>
      <c r="K90" s="163">
        <f t="shared" si="27"/>
        <v>2.8</v>
      </c>
      <c r="L90" s="163">
        <f>IF(LEN(E90)&gt;3,(IF(VLOOKUP($C90,'Regional Crises'!$B$1:$R$66,10,FALSE)="x","x",ROUND(IF(VLOOKUP($C90,'Regional Crises'!$B$1:$R$66,10,FALSE)&gt;L$3,5,IF(VLOOKUP($C90,'Regional Crises'!$B$1:$R$66,10,FALSE)&lt;L$4,0,5-(L$3-VLOOKUP($C90,'Regional Crises'!$B$1:$R$66,10,FALSE))/(L$3-L$4)*5)),1))),IF(VLOOKUP($E90,'Country Indicator Data'!$B$4:$N$300,6,FALSE)="x","x",ROUND(IF(VLOOKUP($E90,'Country Indicator Data'!$B$4:$N$300,6,FALSE)&gt;L$3,5,IF(VLOOKUP($E90,'Country Indicator Data'!$B$4:$N$300,6,FALSE)&lt;L$4,0,5-(L$3-VLOOKUP($E90,'Country Indicator Data'!$B$4:$N$300,6,FALSE))/(L$3-L$4)*5)),1)))</f>
        <v>3.1</v>
      </c>
      <c r="M90" s="163">
        <f>IF(LEN(E90)&gt;3,(IF(VLOOKUP($C90,'Regional Crises'!$B$1:$R$66,11,FALSE)="x","x",ROUND(IF(VLOOKUP($C90,'Regional Crises'!$B$1:$R$66,11,FALSE)&gt;M$3,5,IF(VLOOKUP($C90,'Regional Crises'!$B$1:$R$66,11,FALSE)&lt;M$4,0,5-(M$3-VLOOKUP($C90,'Regional Crises'!$B$1:$R$66,11,FALSE))/(M$3-M$4)*5)),1))),IF(VLOOKUP($E90,'Country Indicator Data'!$B$4:$N$300,7,FALSE)="x","x",ROUND(IF(VLOOKUP($E90,'Country Indicator Data'!$B$4:$N$300,7,FALSE)&gt;M$3,5,IF(VLOOKUP($E90,'Country Indicator Data'!$B$4:$N$300,7,FALSE)&lt;M$4,0,5-(M$3-VLOOKUP($E90,'Country Indicator Data'!$B$4:$N$300,7,FALSE))/(M$3-M$4)*5)),1)))</f>
        <v>0.7</v>
      </c>
      <c r="N90" s="163">
        <f t="shared" si="28"/>
        <v>1.9</v>
      </c>
      <c r="O90" s="163">
        <f t="shared" si="29"/>
        <v>2.9666666666666668</v>
      </c>
      <c r="P90" s="163">
        <f>IF(LEN(E90)&gt;3,VLOOKUP(C90,'Regional Crises'!$B$1:$R$69,12,FALSE),VLOOKUP(E90,'Country Indicator Data'!$B$4:$I$300,8,FALSE))</f>
        <v>5</v>
      </c>
      <c r="Q90" s="163">
        <f>IF(LEN(E90)&gt;3,((IF(VLOOKUP($C90,'Regional Crises'!$B$1:$R$66,13,FALSE)="x","x",ROUND(IF(VLOOKUP($C90,'Regional Crises'!$B$1:$R$66,13,FALSE)&gt;Q$3,5,IF(VLOOKUP($C90,'Regional Crises'!$B$1:$R$66,13,FALSE)&lt;Q$4,0,5-(LOG(Q$3)-LOG(VLOOKUP($C90,'Regional Crises'!$B$1:$R$66,13,FALSE)))/(LOG(Q$3)-LOG(Q$4))*5)),1)))),(IF(VLOOKUP($E90,'Country Indicator Data'!$B$4:$N$300,9,FALSE)="x","x",ROUND(IF(VLOOKUP($E90,'Country Indicator Data'!$B$4:$N$300,9,FALSE)&gt;Q$3,5,IF(VLOOKUP($E90,'Country Indicator Data'!$B$4:$N$300,9,FALSE)&lt;Q$4,0,5-(LOG(Q$3)-LOG(VLOOKUP($E90,'Country Indicator Data'!$B$4:$N$300,9,FALSE)))/(LOG(Q$3)-LOG(Q$4))*5)),1))))</f>
        <v>5</v>
      </c>
      <c r="R90" s="163">
        <f t="shared" si="30"/>
        <v>5</v>
      </c>
      <c r="S90" s="163">
        <f>IF(LEN(E90)&gt;3,((IF(VLOOKUP($C90,'Regional Crises'!$B$1:$R$66,17,FALSE)="x","x",ROUND(IF(VLOOKUP($C90,'Regional Crises'!$B$1:$R$66,17,FALSE)&gt;S$3,0,IF(VLOOKUP($C90,'Regional Crises'!$B$1:$R$66,17,FALSE)&lt;S$4,5,(S$3-VLOOKUP($C90,'Regional Crises'!$B$1:$R$66,17,FALSE))/(S$3-S$4)*5)),1)))),(IF(VLOOKUP($E90,'Country Indicator Data'!$B$4:$N$300,13,FALSE)="x","x",ROUND(IF(VLOOKUP($E90,'Country Indicator Data'!$B$4:$N$300,13,FALSE)&gt;S$3,0,IF(VLOOKUP($E90,'Country Indicator Data'!$B$4:$N$300,13,FALSE)&lt;S$4,5,(S$3-VLOOKUP($E90,'Country Indicator Data'!$B$4:$N$300,13,FALSE))/(S$3-S$4)*5)),1))))</f>
        <v>3.6</v>
      </c>
      <c r="T90" s="163">
        <f>IF(LEN(E90)&gt;3,((IF(VLOOKUP($C90,'Regional Crises'!$B$1:$R$66,14,FALSE)="x","x",ROUND(IF(VLOOKUP($C90,'Regional Crises'!$B$1:$R$66,14,FALSE)&gt;T$3,0,IF(VLOOKUP($C90,'Regional Crises'!$B$1:$R$66,14,FALSE)&lt;T$4,5,(T$3-VLOOKUP($C90,'Regional Crises'!$B$1:$R$66,14,FALSE))/(T$3-T$4)*5)),1)))),(IF(VLOOKUP($E90,'Country Indicator Data'!$B$4:$N$300,10,FALSE)="x","x",ROUND(IF(VLOOKUP($E90,'Country Indicator Data'!$B$4:$N$300,10,FALSE)&gt;T$3,0,IF(VLOOKUP($E90,'Country Indicator Data'!$B$4:$N$300,10,FALSE)&lt;T$4,5,(T$3-VLOOKUP($E90,'Country Indicator Data'!$B$4:$N$300,10,FALSE))/(T$3-T$4)*5)),1))))</f>
        <v>3.6</v>
      </c>
      <c r="U90" s="163">
        <f>IF(LEN(E90)&gt;3,((IF(VLOOKUP($C90,'Regional Crises'!$B$1:$R$66,15,FALSE)="x","x",ROUND(IF(VLOOKUP($C90,'Regional Crises'!$B$1:$R$66,15,FALSE)&gt;U$3,0,IF(VLOOKUP($C90,'Regional Crises'!$B$1:$R$66,15,FALSE)&lt;U$4,5,(U$3-VLOOKUP($C90,'Regional Crises'!$B$1:$R$66,15,FALSE))/(U$3-U$4)*5)),1)))),(IF(VLOOKUP($E90,'Country Indicator Data'!$B$4:$N$300,11,FALSE)="x","x",ROUND(IF(VLOOKUP($E90,'Country Indicator Data'!$B$4:$N$300,11,FALSE)&gt;U$3,0,IF(VLOOKUP($E90,'Country Indicator Data'!$B$4:$N$300,11,FALSE)&lt;U$4,5,(U$3-VLOOKUP($E90,'Country Indicator Data'!$B$4:$N$300,11,FALSE))/(U$3-U$4)*5)),1))))</f>
        <v>3.6</v>
      </c>
      <c r="V90" s="163">
        <f>IF(LEN(E90)&gt;3,((IF(VLOOKUP($C90,'Regional Crises'!$B$1:$R$66,16,FALSE)="x","x",ROUND(IF(VLOOKUP($C90,'Regional Crises'!$B$1:$R$66,16,FALSE)&gt;V$3,0,IF(VLOOKUP($C90,'Regional Crises'!$B$1:$R$66,16,FALSE)&lt;V$4,5,(V$3-VLOOKUP($C90,'Regional Crises'!$B$1:$R$66,16,FALSE))/(V$3-V$4)*5)),1)))),(IF(VLOOKUP($E90,'Country Indicator Data'!$B$4:$N$300,12,FALSE)="x","x",ROUND(IF(VLOOKUP($E90,'Country Indicator Data'!$B$4:$N$300,12,FALSE)&gt;V$3,0,IF(VLOOKUP($E90,'Country Indicator Data'!$B$4:$N$300,12,FALSE)&lt;V$4,5,(V$3-VLOOKUP($E90,'Country Indicator Data'!$B$4:$N$300,12,FALSE))/(V$3-V$4)*5)),1))))</f>
        <v>3.5</v>
      </c>
      <c r="W90" s="163">
        <f t="shared" si="31"/>
        <v>3.6</v>
      </c>
      <c r="X90" s="163">
        <f t="shared" si="32"/>
        <v>3.9</v>
      </c>
      <c r="Y90" s="184">
        <f>IF('Core Indicators'!FC87="x","x",IF('Core Indicators'!FC87&gt;=5,5,IF('Core Indicators'!FC87&gt;=4,4,IF('Core Indicators'!FC87&gt;=3,3,IF('Core Indicators'!FC87&gt;=2,2,IF('Core Indicators'!FC87&gt;=1,1,0))))))</f>
        <v>5</v>
      </c>
      <c r="Z90" s="163">
        <f t="shared" si="33"/>
        <v>5</v>
      </c>
      <c r="AA90" s="184">
        <f>'Crisis Indicator Data'!Y87</f>
        <v>2</v>
      </c>
      <c r="AB90" s="184">
        <f>'Crisis Indicator Data'!Z87</f>
        <v>3</v>
      </c>
      <c r="AC90" s="184">
        <f>'Crisis Indicator Data'!AA87</f>
        <v>3</v>
      </c>
      <c r="AD90" s="184">
        <f>'Crisis Indicator Data'!AB87</f>
        <v>3</v>
      </c>
      <c r="AE90" s="184">
        <f t="shared" si="34"/>
        <v>5</v>
      </c>
      <c r="AF90" s="184">
        <f>'Crisis Indicator Data'!AC87</f>
        <v>2</v>
      </c>
      <c r="AG90" s="184">
        <f>'Crisis Indicator Data'!AD87</f>
        <v>3</v>
      </c>
      <c r="AH90" s="184">
        <f t="shared" si="35"/>
        <v>5</v>
      </c>
      <c r="AI90" s="184">
        <f>'Crisis Indicator Data'!AE87</f>
        <v>3</v>
      </c>
      <c r="AJ90" s="184">
        <f>'Crisis Indicator Data'!AF87</f>
        <v>1</v>
      </c>
      <c r="AK90" s="184">
        <f>'Crisis Indicator Data'!AG87</f>
        <v>3</v>
      </c>
      <c r="AL90" s="184">
        <f t="shared" si="36"/>
        <v>5</v>
      </c>
      <c r="AM90" s="163">
        <f t="shared" si="37"/>
        <v>5</v>
      </c>
      <c r="AN90" s="163">
        <f t="shared" si="38"/>
        <v>5</v>
      </c>
    </row>
    <row r="91" spans="1:40" ht="13.5" customHeight="1" x14ac:dyDescent="0.25">
      <c r="A91" s="172" t="str">
        <f>'Crisis Indicator Data'!A88</f>
        <v>Rakhine Conflict</v>
      </c>
      <c r="B91" s="173" t="str">
        <f>'Crisis Indicator Data'!B88</f>
        <v>Conflict</v>
      </c>
      <c r="C91" s="173" t="str">
        <f>'Crisis Indicator Data'!C88</f>
        <v>MMR002</v>
      </c>
      <c r="D91" s="173" t="str">
        <f>'Crisis Indicator Data'!D88</f>
        <v>Myanmar</v>
      </c>
      <c r="E91" s="174" t="str">
        <f>'Crisis Indicator Data'!E88</f>
        <v>MMR</v>
      </c>
      <c r="F91" s="163">
        <f>IF(LEN(E91)&gt;3,(IF(VLOOKUP($C91,'Regional Crises'!$B$1:$R$66,7,FALSE)="x","x",ROUND(IF(VLOOKUP($C91,'Regional Crises'!$B$1:$R$66,7,FALSE)&gt;$F$3,5,IF(VLOOKUP($C91,'Regional Crises'!$B$1:$R$66,7,FALSE)&lt;F$4,0,($F$3-VLOOKUP($C91,'Regional Crises'!$B$1:$R$66,7,FALSE))/($F$3-$F$4)*5)),1))),IF(VLOOKUP($E91,'Country Indicator Data'!$B$4:$N$300,3,FALSE)="x","x",ROUND(IF(VLOOKUP($E91,'Country Indicator Data'!$B$4:$N$300,3,FALSE)&gt;$F$3,5,IF(VLOOKUP($E91,'Country Indicator Data'!$B$4:$N$300,3,FALSE)&lt;$F$4,0,($F$3-VLOOKUP($E91,'Country Indicator Data'!$B$4:$N$300,3,FALSE))/($F$3-$F$4)*5)),1)))</f>
        <v>5</v>
      </c>
      <c r="G91" s="163">
        <f>IF(LEN(E91)&gt;3,(IF(VLOOKUP($C91,'Regional Crises'!$B$1:$R$66,9,FALSE)="x","x",ROUND(IF(VLOOKUP($C91,'Regional Crises'!$B$1:$R$66,9,FALSE)&gt;G$3,5,IF(VLOOKUP($C91,'Regional Crises'!$B$1:$R$66,9,FALSE)&lt;G$4,0,(G$3-VLOOKUP($C91,'Regional Crises'!$B$1:$R$66,9,FALSE))/(G$3-G$4)*5)),1))),IF(VLOOKUP($E91,'Country Indicator Data'!$B$4:$N$300,5,FALSE)="x","x",ROUND(IF(VLOOKUP($E91,'Country Indicator Data'!$B$4:$N$300,5,FALSE)&gt;G$3,5,IF(VLOOKUP($E91,'Country Indicator Data'!$B$4:$N$300,5,FALSE)&lt;G$4,0,(G$3-VLOOKUP($E91,'Country Indicator Data'!$B$4:$N$300,5,FALSE))/(G$3-G$4)*5)),1)))</f>
        <v>3.4</v>
      </c>
      <c r="H91" s="163">
        <f t="shared" si="26"/>
        <v>4.2</v>
      </c>
      <c r="I91" s="163">
        <f>IF(LEN(E91)&gt;3,(IF(VLOOKUP($C91,'Regional Crises'!$B$1:$R$66,6,FALSE)="x","x",ROUND(IF(VLOOKUP($C91,'Regional Crises'!$B$1:$R$66,6,FALSE)&gt;I$3,5,IF(VLOOKUP($C91,'Regional Crises'!$B$1:$R$66,6,FALSE)&lt;I$4,0,5-(I$3-VLOOKUP($C91,'Regional Crises'!$B$1:$R$66,6,FALSE))/(I$3-I$4)*5)),1))),IF(VLOOKUP($E91,'Country Indicator Data'!$B$4:$N$300,2,FALSE)="x","x",ROUND(IF(VLOOKUP($E91,'Country Indicator Data'!$B$4:$N$300,2,FALSE)&gt;I$3,5,IF(VLOOKUP($E91,'Country Indicator Data'!$B$4:$N$300,2,FALSE)&lt;I$4,0,5-(I$3-VLOOKUP($E91,'Country Indicator Data'!$B$4:$N$300,2,FALSE))/(I$3-I$4)*5)),1)))</f>
        <v>2.6</v>
      </c>
      <c r="J91" s="163">
        <f>IF(LEN(E91)&gt;3,(IF(VLOOKUP($C91,'Regional Crises'!$B$1:$R$66,8,FALSE)="x","x",ROUND(IF(VLOOKUP($C91,'Regional Crises'!$B$1:$R$66,8,FALSE)&gt;J$3,5,IF(VLOOKUP($C91,'Regional Crises'!$B$1:$R$66,8,FALSE)&lt;J$4,0,5-(J$3-VLOOKUP($C91,'Regional Crises'!$B$1:$R$66,8,FALSE))/(J$3-J$4)*5)),1))),IF(VLOOKUP($E91,'Country Indicator Data'!$B$4:$N$300,4,FALSE)="x","x",ROUND(IF(VLOOKUP($E91,'Country Indicator Data'!$B$4:$N$300,4,FALSE)&gt;J$3,5,IF(VLOOKUP($E91,'Country Indicator Data'!$B$4:$N$300,4,FALSE)&lt;J$4,0,5-(J$3-VLOOKUP($E91,'Country Indicator Data'!$B$4:$N$300,4,FALSE))/(J$3-J$4)*5)),1)))</f>
        <v>3</v>
      </c>
      <c r="K91" s="163">
        <f t="shared" si="27"/>
        <v>2.8</v>
      </c>
      <c r="L91" s="163">
        <f>IF(LEN(E91)&gt;3,(IF(VLOOKUP($C91,'Regional Crises'!$B$1:$R$66,10,FALSE)="x","x",ROUND(IF(VLOOKUP($C91,'Regional Crises'!$B$1:$R$66,10,FALSE)&gt;L$3,5,IF(VLOOKUP($C91,'Regional Crises'!$B$1:$R$66,10,FALSE)&lt;L$4,0,5-(L$3-VLOOKUP($C91,'Regional Crises'!$B$1:$R$66,10,FALSE))/(L$3-L$4)*5)),1))),IF(VLOOKUP($E91,'Country Indicator Data'!$B$4:$N$300,6,FALSE)="x","x",ROUND(IF(VLOOKUP($E91,'Country Indicator Data'!$B$4:$N$300,6,FALSE)&gt;L$3,5,IF(VLOOKUP($E91,'Country Indicator Data'!$B$4:$N$300,6,FALSE)&lt;L$4,0,5-(L$3-VLOOKUP($E91,'Country Indicator Data'!$B$4:$N$300,6,FALSE))/(L$3-L$4)*5)),1)))</f>
        <v>3.1</v>
      </c>
      <c r="M91" s="163">
        <f>IF(LEN(E91)&gt;3,(IF(VLOOKUP($C91,'Regional Crises'!$B$1:$R$66,11,FALSE)="x","x",ROUND(IF(VLOOKUP($C91,'Regional Crises'!$B$1:$R$66,11,FALSE)&gt;M$3,5,IF(VLOOKUP($C91,'Regional Crises'!$B$1:$R$66,11,FALSE)&lt;M$4,0,5-(M$3-VLOOKUP($C91,'Regional Crises'!$B$1:$R$66,11,FALSE))/(M$3-M$4)*5)),1))),IF(VLOOKUP($E91,'Country Indicator Data'!$B$4:$N$300,7,FALSE)="x","x",ROUND(IF(VLOOKUP($E91,'Country Indicator Data'!$B$4:$N$300,7,FALSE)&gt;M$3,5,IF(VLOOKUP($E91,'Country Indicator Data'!$B$4:$N$300,7,FALSE)&lt;M$4,0,5-(M$3-VLOOKUP($E91,'Country Indicator Data'!$B$4:$N$300,7,FALSE))/(M$3-M$4)*5)),1)))</f>
        <v>0.7</v>
      </c>
      <c r="N91" s="163">
        <f t="shared" si="28"/>
        <v>1.9</v>
      </c>
      <c r="O91" s="163">
        <f t="shared" si="29"/>
        <v>2.9666666666666668</v>
      </c>
      <c r="P91" s="163">
        <f>IF(LEN(E91)&gt;3,VLOOKUP(C91,'Regional Crises'!$B$1:$R$69,12,FALSE),VLOOKUP(E91,'Country Indicator Data'!$B$4:$I$300,8,FALSE))</f>
        <v>5</v>
      </c>
      <c r="Q91" s="163">
        <f>IF(LEN(E91)&gt;3,((IF(VLOOKUP($C91,'Regional Crises'!$B$1:$R$66,13,FALSE)="x","x",ROUND(IF(VLOOKUP($C91,'Regional Crises'!$B$1:$R$66,13,FALSE)&gt;Q$3,5,IF(VLOOKUP($C91,'Regional Crises'!$B$1:$R$66,13,FALSE)&lt;Q$4,0,5-(LOG(Q$3)-LOG(VLOOKUP($C91,'Regional Crises'!$B$1:$R$66,13,FALSE)))/(LOG(Q$3)-LOG(Q$4))*5)),1)))),(IF(VLOOKUP($E91,'Country Indicator Data'!$B$4:$N$300,9,FALSE)="x","x",ROUND(IF(VLOOKUP($E91,'Country Indicator Data'!$B$4:$N$300,9,FALSE)&gt;Q$3,5,IF(VLOOKUP($E91,'Country Indicator Data'!$B$4:$N$300,9,FALSE)&lt;Q$4,0,5-(LOG(Q$3)-LOG(VLOOKUP($E91,'Country Indicator Data'!$B$4:$N$300,9,FALSE)))/(LOG(Q$3)-LOG(Q$4))*5)),1))))</f>
        <v>5</v>
      </c>
      <c r="R91" s="163">
        <f t="shared" si="30"/>
        <v>5</v>
      </c>
      <c r="S91" s="163">
        <f>IF(LEN(E91)&gt;3,((IF(VLOOKUP($C91,'Regional Crises'!$B$1:$R$66,17,FALSE)="x","x",ROUND(IF(VLOOKUP($C91,'Regional Crises'!$B$1:$R$66,17,FALSE)&gt;S$3,0,IF(VLOOKUP($C91,'Regional Crises'!$B$1:$R$66,17,FALSE)&lt;S$4,5,(S$3-VLOOKUP($C91,'Regional Crises'!$B$1:$R$66,17,FALSE))/(S$3-S$4)*5)),1)))),(IF(VLOOKUP($E91,'Country Indicator Data'!$B$4:$N$300,13,FALSE)="x","x",ROUND(IF(VLOOKUP($E91,'Country Indicator Data'!$B$4:$N$300,13,FALSE)&gt;S$3,0,IF(VLOOKUP($E91,'Country Indicator Data'!$B$4:$N$300,13,FALSE)&lt;S$4,5,(S$3-VLOOKUP($E91,'Country Indicator Data'!$B$4:$N$300,13,FALSE))/(S$3-S$4)*5)),1))))</f>
        <v>3.6</v>
      </c>
      <c r="T91" s="163">
        <f>IF(LEN(E91)&gt;3,((IF(VLOOKUP($C91,'Regional Crises'!$B$1:$R$66,14,FALSE)="x","x",ROUND(IF(VLOOKUP($C91,'Regional Crises'!$B$1:$R$66,14,FALSE)&gt;T$3,0,IF(VLOOKUP($C91,'Regional Crises'!$B$1:$R$66,14,FALSE)&lt;T$4,5,(T$3-VLOOKUP($C91,'Regional Crises'!$B$1:$R$66,14,FALSE))/(T$3-T$4)*5)),1)))),(IF(VLOOKUP($E91,'Country Indicator Data'!$B$4:$N$300,10,FALSE)="x","x",ROUND(IF(VLOOKUP($E91,'Country Indicator Data'!$B$4:$N$300,10,FALSE)&gt;T$3,0,IF(VLOOKUP($E91,'Country Indicator Data'!$B$4:$N$300,10,FALSE)&lt;T$4,5,(T$3-VLOOKUP($E91,'Country Indicator Data'!$B$4:$N$300,10,FALSE))/(T$3-T$4)*5)),1))))</f>
        <v>3.6</v>
      </c>
      <c r="U91" s="163">
        <f>IF(LEN(E91)&gt;3,((IF(VLOOKUP($C91,'Regional Crises'!$B$1:$R$66,15,FALSE)="x","x",ROUND(IF(VLOOKUP($C91,'Regional Crises'!$B$1:$R$66,15,FALSE)&gt;U$3,0,IF(VLOOKUP($C91,'Regional Crises'!$B$1:$R$66,15,FALSE)&lt;U$4,5,(U$3-VLOOKUP($C91,'Regional Crises'!$B$1:$R$66,15,FALSE))/(U$3-U$4)*5)),1)))),(IF(VLOOKUP($E91,'Country Indicator Data'!$B$4:$N$300,11,FALSE)="x","x",ROUND(IF(VLOOKUP($E91,'Country Indicator Data'!$B$4:$N$300,11,FALSE)&gt;U$3,0,IF(VLOOKUP($E91,'Country Indicator Data'!$B$4:$N$300,11,FALSE)&lt;U$4,5,(U$3-VLOOKUP($E91,'Country Indicator Data'!$B$4:$N$300,11,FALSE))/(U$3-U$4)*5)),1))))</f>
        <v>3.6</v>
      </c>
      <c r="V91" s="163">
        <f>IF(LEN(E91)&gt;3,((IF(VLOOKUP($C91,'Regional Crises'!$B$1:$R$66,16,FALSE)="x","x",ROUND(IF(VLOOKUP($C91,'Regional Crises'!$B$1:$R$66,16,FALSE)&gt;V$3,0,IF(VLOOKUP($C91,'Regional Crises'!$B$1:$R$66,16,FALSE)&lt;V$4,5,(V$3-VLOOKUP($C91,'Regional Crises'!$B$1:$R$66,16,FALSE))/(V$3-V$4)*5)),1)))),(IF(VLOOKUP($E91,'Country Indicator Data'!$B$4:$N$300,12,FALSE)="x","x",ROUND(IF(VLOOKUP($E91,'Country Indicator Data'!$B$4:$N$300,12,FALSE)&gt;V$3,0,IF(VLOOKUP($E91,'Country Indicator Data'!$B$4:$N$300,12,FALSE)&lt;V$4,5,(V$3-VLOOKUP($E91,'Country Indicator Data'!$B$4:$N$300,12,FALSE))/(V$3-V$4)*5)),1))))</f>
        <v>3.5</v>
      </c>
      <c r="W91" s="163">
        <f t="shared" si="31"/>
        <v>3.6</v>
      </c>
      <c r="X91" s="163">
        <f t="shared" si="32"/>
        <v>3.9</v>
      </c>
      <c r="Y91" s="184">
        <f>IF('Core Indicators'!FC88="x","x",IF('Core Indicators'!FC88&gt;=5,5,IF('Core Indicators'!FC88&gt;=4,4,IF('Core Indicators'!FC88&gt;=3,3,IF('Core Indicators'!FC88&gt;=2,2,IF('Core Indicators'!FC88&gt;=1,1,0))))))</f>
        <v>4</v>
      </c>
      <c r="Z91" s="163">
        <f t="shared" si="33"/>
        <v>4</v>
      </c>
      <c r="AA91" s="184">
        <f>'Crisis Indicator Data'!Y88</f>
        <v>2</v>
      </c>
      <c r="AB91" s="184">
        <f>'Crisis Indicator Data'!Z88</f>
        <v>3</v>
      </c>
      <c r="AC91" s="184">
        <f>'Crisis Indicator Data'!AA88</f>
        <v>2</v>
      </c>
      <c r="AD91" s="184">
        <f>'Crisis Indicator Data'!AB88</f>
        <v>0</v>
      </c>
      <c r="AE91" s="184">
        <f t="shared" si="34"/>
        <v>3</v>
      </c>
      <c r="AF91" s="184">
        <f>'Crisis Indicator Data'!AC88</f>
        <v>2</v>
      </c>
      <c r="AG91" s="184">
        <f>'Crisis Indicator Data'!AD88</f>
        <v>3</v>
      </c>
      <c r="AH91" s="184">
        <f t="shared" si="35"/>
        <v>5</v>
      </c>
      <c r="AI91" s="184">
        <f>'Crisis Indicator Data'!AE88</f>
        <v>0</v>
      </c>
      <c r="AJ91" s="184">
        <f>'Crisis Indicator Data'!AF88</f>
        <v>1</v>
      </c>
      <c r="AK91" s="184">
        <f>'Crisis Indicator Data'!AG88</f>
        <v>3</v>
      </c>
      <c r="AL91" s="184">
        <f t="shared" si="36"/>
        <v>3</v>
      </c>
      <c r="AM91" s="163">
        <f t="shared" si="37"/>
        <v>4</v>
      </c>
      <c r="AN91" s="163">
        <f t="shared" si="38"/>
        <v>4</v>
      </c>
    </row>
    <row r="92" spans="1:40" ht="13.5" customHeight="1" x14ac:dyDescent="0.25">
      <c r="A92" s="172" t="str">
        <f>'Crisis Indicator Data'!A89</f>
        <v>Kachin and Shan Conflict</v>
      </c>
      <c r="B92" s="173" t="str">
        <f>'Crisis Indicator Data'!B89</f>
        <v>Conflict</v>
      </c>
      <c r="C92" s="173" t="str">
        <f>'Crisis Indicator Data'!C89</f>
        <v>MMR003</v>
      </c>
      <c r="D92" s="173" t="str">
        <f>'Crisis Indicator Data'!D89</f>
        <v>Myanmar</v>
      </c>
      <c r="E92" s="174" t="str">
        <f>'Crisis Indicator Data'!E89</f>
        <v>MMR</v>
      </c>
      <c r="F92" s="163">
        <f>IF(LEN(E92)&gt;3,(IF(VLOOKUP($C92,'Regional Crises'!$B$1:$R$66,7,FALSE)="x","x",ROUND(IF(VLOOKUP($C92,'Regional Crises'!$B$1:$R$66,7,FALSE)&gt;$F$3,5,IF(VLOOKUP($C92,'Regional Crises'!$B$1:$R$66,7,FALSE)&lt;F$4,0,($F$3-VLOOKUP($C92,'Regional Crises'!$B$1:$R$66,7,FALSE))/($F$3-$F$4)*5)),1))),IF(VLOOKUP($E92,'Country Indicator Data'!$B$4:$N$300,3,FALSE)="x","x",ROUND(IF(VLOOKUP($E92,'Country Indicator Data'!$B$4:$N$300,3,FALSE)&gt;$F$3,5,IF(VLOOKUP($E92,'Country Indicator Data'!$B$4:$N$300,3,FALSE)&lt;$F$4,0,($F$3-VLOOKUP($E92,'Country Indicator Data'!$B$4:$N$300,3,FALSE))/($F$3-$F$4)*5)),1)))</f>
        <v>5</v>
      </c>
      <c r="G92" s="163">
        <f>IF(LEN(E92)&gt;3,(IF(VLOOKUP($C92,'Regional Crises'!$B$1:$R$66,9,FALSE)="x","x",ROUND(IF(VLOOKUP($C92,'Regional Crises'!$B$1:$R$66,9,FALSE)&gt;G$3,5,IF(VLOOKUP($C92,'Regional Crises'!$B$1:$R$66,9,FALSE)&lt;G$4,0,(G$3-VLOOKUP($C92,'Regional Crises'!$B$1:$R$66,9,FALSE))/(G$3-G$4)*5)),1))),IF(VLOOKUP($E92,'Country Indicator Data'!$B$4:$N$300,5,FALSE)="x","x",ROUND(IF(VLOOKUP($E92,'Country Indicator Data'!$B$4:$N$300,5,FALSE)&gt;G$3,5,IF(VLOOKUP($E92,'Country Indicator Data'!$B$4:$N$300,5,FALSE)&lt;G$4,0,(G$3-VLOOKUP($E92,'Country Indicator Data'!$B$4:$N$300,5,FALSE))/(G$3-G$4)*5)),1)))</f>
        <v>3.4</v>
      </c>
      <c r="H92" s="163">
        <f t="shared" si="26"/>
        <v>4.2</v>
      </c>
      <c r="I92" s="163">
        <f>IF(LEN(E92)&gt;3,(IF(VLOOKUP($C92,'Regional Crises'!$B$1:$R$66,6,FALSE)="x","x",ROUND(IF(VLOOKUP($C92,'Regional Crises'!$B$1:$R$66,6,FALSE)&gt;I$3,5,IF(VLOOKUP($C92,'Regional Crises'!$B$1:$R$66,6,FALSE)&lt;I$4,0,5-(I$3-VLOOKUP($C92,'Regional Crises'!$B$1:$R$66,6,FALSE))/(I$3-I$4)*5)),1))),IF(VLOOKUP($E92,'Country Indicator Data'!$B$4:$N$300,2,FALSE)="x","x",ROUND(IF(VLOOKUP($E92,'Country Indicator Data'!$B$4:$N$300,2,FALSE)&gt;I$3,5,IF(VLOOKUP($E92,'Country Indicator Data'!$B$4:$N$300,2,FALSE)&lt;I$4,0,5-(I$3-VLOOKUP($E92,'Country Indicator Data'!$B$4:$N$300,2,FALSE))/(I$3-I$4)*5)),1)))</f>
        <v>2.6</v>
      </c>
      <c r="J92" s="163">
        <f>IF(LEN(E92)&gt;3,(IF(VLOOKUP($C92,'Regional Crises'!$B$1:$R$66,8,FALSE)="x","x",ROUND(IF(VLOOKUP($C92,'Regional Crises'!$B$1:$R$66,8,FALSE)&gt;J$3,5,IF(VLOOKUP($C92,'Regional Crises'!$B$1:$R$66,8,FALSE)&lt;J$4,0,5-(J$3-VLOOKUP($C92,'Regional Crises'!$B$1:$R$66,8,FALSE))/(J$3-J$4)*5)),1))),IF(VLOOKUP($E92,'Country Indicator Data'!$B$4:$N$300,4,FALSE)="x","x",ROUND(IF(VLOOKUP($E92,'Country Indicator Data'!$B$4:$N$300,4,FALSE)&gt;J$3,5,IF(VLOOKUP($E92,'Country Indicator Data'!$B$4:$N$300,4,FALSE)&lt;J$4,0,5-(J$3-VLOOKUP($E92,'Country Indicator Data'!$B$4:$N$300,4,FALSE))/(J$3-J$4)*5)),1)))</f>
        <v>3</v>
      </c>
      <c r="K92" s="163">
        <f t="shared" si="27"/>
        <v>2.8</v>
      </c>
      <c r="L92" s="163">
        <f>IF(LEN(E92)&gt;3,(IF(VLOOKUP($C92,'Regional Crises'!$B$1:$R$66,10,FALSE)="x","x",ROUND(IF(VLOOKUP($C92,'Regional Crises'!$B$1:$R$66,10,FALSE)&gt;L$3,5,IF(VLOOKUP($C92,'Regional Crises'!$B$1:$R$66,10,FALSE)&lt;L$4,0,5-(L$3-VLOOKUP($C92,'Regional Crises'!$B$1:$R$66,10,FALSE))/(L$3-L$4)*5)),1))),IF(VLOOKUP($E92,'Country Indicator Data'!$B$4:$N$300,6,FALSE)="x","x",ROUND(IF(VLOOKUP($E92,'Country Indicator Data'!$B$4:$N$300,6,FALSE)&gt;L$3,5,IF(VLOOKUP($E92,'Country Indicator Data'!$B$4:$N$300,6,FALSE)&lt;L$4,0,5-(L$3-VLOOKUP($E92,'Country Indicator Data'!$B$4:$N$300,6,FALSE))/(L$3-L$4)*5)),1)))</f>
        <v>3.1</v>
      </c>
      <c r="M92" s="163">
        <f>IF(LEN(E92)&gt;3,(IF(VLOOKUP($C92,'Regional Crises'!$B$1:$R$66,11,FALSE)="x","x",ROUND(IF(VLOOKUP($C92,'Regional Crises'!$B$1:$R$66,11,FALSE)&gt;M$3,5,IF(VLOOKUP($C92,'Regional Crises'!$B$1:$R$66,11,FALSE)&lt;M$4,0,5-(M$3-VLOOKUP($C92,'Regional Crises'!$B$1:$R$66,11,FALSE))/(M$3-M$4)*5)),1))),IF(VLOOKUP($E92,'Country Indicator Data'!$B$4:$N$300,7,FALSE)="x","x",ROUND(IF(VLOOKUP($E92,'Country Indicator Data'!$B$4:$N$300,7,FALSE)&gt;M$3,5,IF(VLOOKUP($E92,'Country Indicator Data'!$B$4:$N$300,7,FALSE)&lt;M$4,0,5-(M$3-VLOOKUP($E92,'Country Indicator Data'!$B$4:$N$300,7,FALSE))/(M$3-M$4)*5)),1)))</f>
        <v>0.7</v>
      </c>
      <c r="N92" s="163">
        <f t="shared" si="28"/>
        <v>1.9</v>
      </c>
      <c r="O92" s="163">
        <f t="shared" si="29"/>
        <v>2.9666666666666668</v>
      </c>
      <c r="P92" s="163">
        <f>IF(LEN(E92)&gt;3,VLOOKUP(C92,'Regional Crises'!$B$1:$R$69,12,FALSE),VLOOKUP(E92,'Country Indicator Data'!$B$4:$I$300,8,FALSE))</f>
        <v>5</v>
      </c>
      <c r="Q92" s="163">
        <f>IF(LEN(E92)&gt;3,((IF(VLOOKUP($C92,'Regional Crises'!$B$1:$R$66,13,FALSE)="x","x",ROUND(IF(VLOOKUP($C92,'Regional Crises'!$B$1:$R$66,13,FALSE)&gt;Q$3,5,IF(VLOOKUP($C92,'Regional Crises'!$B$1:$R$66,13,FALSE)&lt;Q$4,0,5-(LOG(Q$3)-LOG(VLOOKUP($C92,'Regional Crises'!$B$1:$R$66,13,FALSE)))/(LOG(Q$3)-LOG(Q$4))*5)),1)))),(IF(VLOOKUP($E92,'Country Indicator Data'!$B$4:$N$300,9,FALSE)="x","x",ROUND(IF(VLOOKUP($E92,'Country Indicator Data'!$B$4:$N$300,9,FALSE)&gt;Q$3,5,IF(VLOOKUP($E92,'Country Indicator Data'!$B$4:$N$300,9,FALSE)&lt;Q$4,0,5-(LOG(Q$3)-LOG(VLOOKUP($E92,'Country Indicator Data'!$B$4:$N$300,9,FALSE)))/(LOG(Q$3)-LOG(Q$4))*5)),1))))</f>
        <v>5</v>
      </c>
      <c r="R92" s="163">
        <f t="shared" si="30"/>
        <v>5</v>
      </c>
      <c r="S92" s="163">
        <f>IF(LEN(E92)&gt;3,((IF(VLOOKUP($C92,'Regional Crises'!$B$1:$R$66,17,FALSE)="x","x",ROUND(IF(VLOOKUP($C92,'Regional Crises'!$B$1:$R$66,17,FALSE)&gt;S$3,0,IF(VLOOKUP($C92,'Regional Crises'!$B$1:$R$66,17,FALSE)&lt;S$4,5,(S$3-VLOOKUP($C92,'Regional Crises'!$B$1:$R$66,17,FALSE))/(S$3-S$4)*5)),1)))),(IF(VLOOKUP($E92,'Country Indicator Data'!$B$4:$N$300,13,FALSE)="x","x",ROUND(IF(VLOOKUP($E92,'Country Indicator Data'!$B$4:$N$300,13,FALSE)&gt;S$3,0,IF(VLOOKUP($E92,'Country Indicator Data'!$B$4:$N$300,13,FALSE)&lt;S$4,5,(S$3-VLOOKUP($E92,'Country Indicator Data'!$B$4:$N$300,13,FALSE))/(S$3-S$4)*5)),1))))</f>
        <v>3.6</v>
      </c>
      <c r="T92" s="163">
        <f>IF(LEN(E92)&gt;3,((IF(VLOOKUP($C92,'Regional Crises'!$B$1:$R$66,14,FALSE)="x","x",ROUND(IF(VLOOKUP($C92,'Regional Crises'!$B$1:$R$66,14,FALSE)&gt;T$3,0,IF(VLOOKUP($C92,'Regional Crises'!$B$1:$R$66,14,FALSE)&lt;T$4,5,(T$3-VLOOKUP($C92,'Regional Crises'!$B$1:$R$66,14,FALSE))/(T$3-T$4)*5)),1)))),(IF(VLOOKUP($E92,'Country Indicator Data'!$B$4:$N$300,10,FALSE)="x","x",ROUND(IF(VLOOKUP($E92,'Country Indicator Data'!$B$4:$N$300,10,FALSE)&gt;T$3,0,IF(VLOOKUP($E92,'Country Indicator Data'!$B$4:$N$300,10,FALSE)&lt;T$4,5,(T$3-VLOOKUP($E92,'Country Indicator Data'!$B$4:$N$300,10,FALSE))/(T$3-T$4)*5)),1))))</f>
        <v>3.6</v>
      </c>
      <c r="U92" s="163">
        <f>IF(LEN(E92)&gt;3,((IF(VLOOKUP($C92,'Regional Crises'!$B$1:$R$66,15,FALSE)="x","x",ROUND(IF(VLOOKUP($C92,'Regional Crises'!$B$1:$R$66,15,FALSE)&gt;U$3,0,IF(VLOOKUP($C92,'Regional Crises'!$B$1:$R$66,15,FALSE)&lt;U$4,5,(U$3-VLOOKUP($C92,'Regional Crises'!$B$1:$R$66,15,FALSE))/(U$3-U$4)*5)),1)))),(IF(VLOOKUP($E92,'Country Indicator Data'!$B$4:$N$300,11,FALSE)="x","x",ROUND(IF(VLOOKUP($E92,'Country Indicator Data'!$B$4:$N$300,11,FALSE)&gt;U$3,0,IF(VLOOKUP($E92,'Country Indicator Data'!$B$4:$N$300,11,FALSE)&lt;U$4,5,(U$3-VLOOKUP($E92,'Country Indicator Data'!$B$4:$N$300,11,FALSE))/(U$3-U$4)*5)),1))))</f>
        <v>3.6</v>
      </c>
      <c r="V92" s="163">
        <f>IF(LEN(E92)&gt;3,((IF(VLOOKUP($C92,'Regional Crises'!$B$1:$R$66,16,FALSE)="x","x",ROUND(IF(VLOOKUP($C92,'Regional Crises'!$B$1:$R$66,16,FALSE)&gt;V$3,0,IF(VLOOKUP($C92,'Regional Crises'!$B$1:$R$66,16,FALSE)&lt;V$4,5,(V$3-VLOOKUP($C92,'Regional Crises'!$B$1:$R$66,16,FALSE))/(V$3-V$4)*5)),1)))),(IF(VLOOKUP($E92,'Country Indicator Data'!$B$4:$N$300,12,FALSE)="x","x",ROUND(IF(VLOOKUP($E92,'Country Indicator Data'!$B$4:$N$300,12,FALSE)&gt;V$3,0,IF(VLOOKUP($E92,'Country Indicator Data'!$B$4:$N$300,12,FALSE)&lt;V$4,5,(V$3-VLOOKUP($E92,'Country Indicator Data'!$B$4:$N$300,12,FALSE))/(V$3-V$4)*5)),1))))</f>
        <v>3.5</v>
      </c>
      <c r="W92" s="163">
        <f t="shared" si="31"/>
        <v>3.6</v>
      </c>
      <c r="X92" s="163">
        <f t="shared" si="32"/>
        <v>3.9</v>
      </c>
      <c r="Y92" s="184">
        <f>IF('Core Indicators'!FC89="x","x",IF('Core Indicators'!FC89&gt;=5,5,IF('Core Indicators'!FC89&gt;=4,4,IF('Core Indicators'!FC89&gt;=3,3,IF('Core Indicators'!FC89&gt;=2,2,IF('Core Indicators'!FC89&gt;=1,1,0))))))</f>
        <v>3</v>
      </c>
      <c r="Z92" s="163">
        <f t="shared" si="33"/>
        <v>3</v>
      </c>
      <c r="AA92" s="184">
        <f>'Crisis Indicator Data'!Y89</f>
        <v>2</v>
      </c>
      <c r="AB92" s="184">
        <f>'Crisis Indicator Data'!Z89</f>
        <v>3</v>
      </c>
      <c r="AC92" s="184">
        <f>'Crisis Indicator Data'!AA89</f>
        <v>1</v>
      </c>
      <c r="AD92" s="184">
        <f>'Crisis Indicator Data'!AB89</f>
        <v>0</v>
      </c>
      <c r="AE92" s="184">
        <f t="shared" si="34"/>
        <v>3</v>
      </c>
      <c r="AF92" s="184">
        <f>'Crisis Indicator Data'!AC89</f>
        <v>2</v>
      </c>
      <c r="AG92" s="184">
        <f>'Crisis Indicator Data'!AD89</f>
        <v>3</v>
      </c>
      <c r="AH92" s="184">
        <f t="shared" si="35"/>
        <v>5</v>
      </c>
      <c r="AI92" s="184">
        <f>'Crisis Indicator Data'!AE89</f>
        <v>3</v>
      </c>
      <c r="AJ92" s="184">
        <f>'Crisis Indicator Data'!AF89</f>
        <v>1</v>
      </c>
      <c r="AK92" s="184">
        <f>'Crisis Indicator Data'!AG89</f>
        <v>3</v>
      </c>
      <c r="AL92" s="184">
        <f t="shared" si="36"/>
        <v>5</v>
      </c>
      <c r="AM92" s="163">
        <f t="shared" si="37"/>
        <v>4</v>
      </c>
      <c r="AN92" s="163">
        <f t="shared" si="38"/>
        <v>3.5</v>
      </c>
    </row>
    <row r="93" spans="1:40" ht="13.5" customHeight="1" x14ac:dyDescent="0.25">
      <c r="A93" s="172" t="str">
        <f>'Crisis Indicator Data'!A90</f>
        <v>Post-coup conflict in Myanmar</v>
      </c>
      <c r="B93" s="173" t="str">
        <f>'Crisis Indicator Data'!B90</f>
        <v>Violence,Socio-political,Conflict</v>
      </c>
      <c r="C93" s="173" t="str">
        <f>'Crisis Indicator Data'!C90</f>
        <v>MMR004</v>
      </c>
      <c r="D93" s="173" t="str">
        <f>'Crisis Indicator Data'!D90</f>
        <v>Myanmar</v>
      </c>
      <c r="E93" s="174" t="str">
        <f>'Crisis Indicator Data'!E90</f>
        <v>MMR</v>
      </c>
      <c r="F93" s="163">
        <f>IF(LEN(E93)&gt;3,(IF(VLOOKUP($C93,'Regional Crises'!$B$1:$R$66,7,FALSE)="x","x",ROUND(IF(VLOOKUP($C93,'Regional Crises'!$B$1:$R$66,7,FALSE)&gt;$F$3,5,IF(VLOOKUP($C93,'Regional Crises'!$B$1:$R$66,7,FALSE)&lt;F$4,0,($F$3-VLOOKUP($C93,'Regional Crises'!$B$1:$R$66,7,FALSE))/($F$3-$F$4)*5)),1))),IF(VLOOKUP($E93,'Country Indicator Data'!$B$4:$N$300,3,FALSE)="x","x",ROUND(IF(VLOOKUP($E93,'Country Indicator Data'!$B$4:$N$300,3,FALSE)&gt;$F$3,5,IF(VLOOKUP($E93,'Country Indicator Data'!$B$4:$N$300,3,FALSE)&lt;$F$4,0,($F$3-VLOOKUP($E93,'Country Indicator Data'!$B$4:$N$300,3,FALSE))/($F$3-$F$4)*5)),1)))</f>
        <v>5</v>
      </c>
      <c r="G93" s="163">
        <f>IF(LEN(E93)&gt;3,(IF(VLOOKUP($C93,'Regional Crises'!$B$1:$R$66,9,FALSE)="x","x",ROUND(IF(VLOOKUP($C93,'Regional Crises'!$B$1:$R$66,9,FALSE)&gt;G$3,5,IF(VLOOKUP($C93,'Regional Crises'!$B$1:$R$66,9,FALSE)&lt;G$4,0,(G$3-VLOOKUP($C93,'Regional Crises'!$B$1:$R$66,9,FALSE))/(G$3-G$4)*5)),1))),IF(VLOOKUP($E93,'Country Indicator Data'!$B$4:$N$300,5,FALSE)="x","x",ROUND(IF(VLOOKUP($E93,'Country Indicator Data'!$B$4:$N$300,5,FALSE)&gt;G$3,5,IF(VLOOKUP($E93,'Country Indicator Data'!$B$4:$N$300,5,FALSE)&lt;G$4,0,(G$3-VLOOKUP($E93,'Country Indicator Data'!$B$4:$N$300,5,FALSE))/(G$3-G$4)*5)),1)))</f>
        <v>3.4</v>
      </c>
      <c r="H93" s="163">
        <f t="shared" si="26"/>
        <v>4.2</v>
      </c>
      <c r="I93" s="163">
        <f>IF(LEN(E93)&gt;3,(IF(VLOOKUP($C93,'Regional Crises'!$B$1:$R$66,6,FALSE)="x","x",ROUND(IF(VLOOKUP($C93,'Regional Crises'!$B$1:$R$66,6,FALSE)&gt;I$3,5,IF(VLOOKUP($C93,'Regional Crises'!$B$1:$R$66,6,FALSE)&lt;I$4,0,5-(I$3-VLOOKUP($C93,'Regional Crises'!$B$1:$R$66,6,FALSE))/(I$3-I$4)*5)),1))),IF(VLOOKUP($E93,'Country Indicator Data'!$B$4:$N$300,2,FALSE)="x","x",ROUND(IF(VLOOKUP($E93,'Country Indicator Data'!$B$4:$N$300,2,FALSE)&gt;I$3,5,IF(VLOOKUP($E93,'Country Indicator Data'!$B$4:$N$300,2,FALSE)&lt;I$4,0,5-(I$3-VLOOKUP($E93,'Country Indicator Data'!$B$4:$N$300,2,FALSE))/(I$3-I$4)*5)),1)))</f>
        <v>2.6</v>
      </c>
      <c r="J93" s="163">
        <f>IF(LEN(E93)&gt;3,(IF(VLOOKUP($C93,'Regional Crises'!$B$1:$R$66,8,FALSE)="x","x",ROUND(IF(VLOOKUP($C93,'Regional Crises'!$B$1:$R$66,8,FALSE)&gt;J$3,5,IF(VLOOKUP($C93,'Regional Crises'!$B$1:$R$66,8,FALSE)&lt;J$4,0,5-(J$3-VLOOKUP($C93,'Regional Crises'!$B$1:$R$66,8,FALSE))/(J$3-J$4)*5)),1))),IF(VLOOKUP($E93,'Country Indicator Data'!$B$4:$N$300,4,FALSE)="x","x",ROUND(IF(VLOOKUP($E93,'Country Indicator Data'!$B$4:$N$300,4,FALSE)&gt;J$3,5,IF(VLOOKUP($E93,'Country Indicator Data'!$B$4:$N$300,4,FALSE)&lt;J$4,0,5-(J$3-VLOOKUP($E93,'Country Indicator Data'!$B$4:$N$300,4,FALSE))/(J$3-J$4)*5)),1)))</f>
        <v>3</v>
      </c>
      <c r="K93" s="163">
        <f t="shared" si="27"/>
        <v>2.8</v>
      </c>
      <c r="L93" s="163">
        <f>IF(LEN(E93)&gt;3,(IF(VLOOKUP($C93,'Regional Crises'!$B$1:$R$66,10,FALSE)="x","x",ROUND(IF(VLOOKUP($C93,'Regional Crises'!$B$1:$R$66,10,FALSE)&gt;L$3,5,IF(VLOOKUP($C93,'Regional Crises'!$B$1:$R$66,10,FALSE)&lt;L$4,0,5-(L$3-VLOOKUP($C93,'Regional Crises'!$B$1:$R$66,10,FALSE))/(L$3-L$4)*5)),1))),IF(VLOOKUP($E93,'Country Indicator Data'!$B$4:$N$300,6,FALSE)="x","x",ROUND(IF(VLOOKUP($E93,'Country Indicator Data'!$B$4:$N$300,6,FALSE)&gt;L$3,5,IF(VLOOKUP($E93,'Country Indicator Data'!$B$4:$N$300,6,FALSE)&lt;L$4,0,5-(L$3-VLOOKUP($E93,'Country Indicator Data'!$B$4:$N$300,6,FALSE))/(L$3-L$4)*5)),1)))</f>
        <v>3.1</v>
      </c>
      <c r="M93" s="163">
        <f>IF(LEN(E93)&gt;3,(IF(VLOOKUP($C93,'Regional Crises'!$B$1:$R$66,11,FALSE)="x","x",ROUND(IF(VLOOKUP($C93,'Regional Crises'!$B$1:$R$66,11,FALSE)&gt;M$3,5,IF(VLOOKUP($C93,'Regional Crises'!$B$1:$R$66,11,FALSE)&lt;M$4,0,5-(M$3-VLOOKUP($C93,'Regional Crises'!$B$1:$R$66,11,FALSE))/(M$3-M$4)*5)),1))),IF(VLOOKUP($E93,'Country Indicator Data'!$B$4:$N$300,7,FALSE)="x","x",ROUND(IF(VLOOKUP($E93,'Country Indicator Data'!$B$4:$N$300,7,FALSE)&gt;M$3,5,IF(VLOOKUP($E93,'Country Indicator Data'!$B$4:$N$300,7,FALSE)&lt;M$4,0,5-(M$3-VLOOKUP($E93,'Country Indicator Data'!$B$4:$N$300,7,FALSE))/(M$3-M$4)*5)),1)))</f>
        <v>0.7</v>
      </c>
      <c r="N93" s="163">
        <f t="shared" si="28"/>
        <v>1.9</v>
      </c>
      <c r="O93" s="163">
        <f t="shared" si="29"/>
        <v>2.9666666666666668</v>
      </c>
      <c r="P93" s="163">
        <f>IF(LEN(E93)&gt;3,VLOOKUP(C93,'Regional Crises'!$B$1:$R$69,12,FALSE),VLOOKUP(E93,'Country Indicator Data'!$B$4:$I$300,8,FALSE))</f>
        <v>5</v>
      </c>
      <c r="Q93" s="163">
        <f>IF(LEN(E93)&gt;3,((IF(VLOOKUP($C93,'Regional Crises'!$B$1:$R$66,13,FALSE)="x","x",ROUND(IF(VLOOKUP($C93,'Regional Crises'!$B$1:$R$66,13,FALSE)&gt;Q$3,5,IF(VLOOKUP($C93,'Regional Crises'!$B$1:$R$66,13,FALSE)&lt;Q$4,0,5-(LOG(Q$3)-LOG(VLOOKUP($C93,'Regional Crises'!$B$1:$R$66,13,FALSE)))/(LOG(Q$3)-LOG(Q$4))*5)),1)))),(IF(VLOOKUP($E93,'Country Indicator Data'!$B$4:$N$300,9,FALSE)="x","x",ROUND(IF(VLOOKUP($E93,'Country Indicator Data'!$B$4:$N$300,9,FALSE)&gt;Q$3,5,IF(VLOOKUP($E93,'Country Indicator Data'!$B$4:$N$300,9,FALSE)&lt;Q$4,0,5-(LOG(Q$3)-LOG(VLOOKUP($E93,'Country Indicator Data'!$B$4:$N$300,9,FALSE)))/(LOG(Q$3)-LOG(Q$4))*5)),1))))</f>
        <v>5</v>
      </c>
      <c r="R93" s="163">
        <f t="shared" si="30"/>
        <v>5</v>
      </c>
      <c r="S93" s="163">
        <f>IF(LEN(E93)&gt;3,((IF(VLOOKUP($C93,'Regional Crises'!$B$1:$R$66,17,FALSE)="x","x",ROUND(IF(VLOOKUP($C93,'Regional Crises'!$B$1:$R$66,17,FALSE)&gt;S$3,0,IF(VLOOKUP($C93,'Regional Crises'!$B$1:$R$66,17,FALSE)&lt;S$4,5,(S$3-VLOOKUP($C93,'Regional Crises'!$B$1:$R$66,17,FALSE))/(S$3-S$4)*5)),1)))),(IF(VLOOKUP($E93,'Country Indicator Data'!$B$4:$N$300,13,FALSE)="x","x",ROUND(IF(VLOOKUP($E93,'Country Indicator Data'!$B$4:$N$300,13,FALSE)&gt;S$3,0,IF(VLOOKUP($E93,'Country Indicator Data'!$B$4:$N$300,13,FALSE)&lt;S$4,5,(S$3-VLOOKUP($E93,'Country Indicator Data'!$B$4:$N$300,13,FALSE))/(S$3-S$4)*5)),1))))</f>
        <v>3.6</v>
      </c>
      <c r="T93" s="163">
        <f>IF(LEN(E93)&gt;3,((IF(VLOOKUP($C93,'Regional Crises'!$B$1:$R$66,14,FALSE)="x","x",ROUND(IF(VLOOKUP($C93,'Regional Crises'!$B$1:$R$66,14,FALSE)&gt;T$3,0,IF(VLOOKUP($C93,'Regional Crises'!$B$1:$R$66,14,FALSE)&lt;T$4,5,(T$3-VLOOKUP($C93,'Regional Crises'!$B$1:$R$66,14,FALSE))/(T$3-T$4)*5)),1)))),(IF(VLOOKUP($E93,'Country Indicator Data'!$B$4:$N$300,10,FALSE)="x","x",ROUND(IF(VLOOKUP($E93,'Country Indicator Data'!$B$4:$N$300,10,FALSE)&gt;T$3,0,IF(VLOOKUP($E93,'Country Indicator Data'!$B$4:$N$300,10,FALSE)&lt;T$4,5,(T$3-VLOOKUP($E93,'Country Indicator Data'!$B$4:$N$300,10,FALSE))/(T$3-T$4)*5)),1))))</f>
        <v>3.6</v>
      </c>
      <c r="U93" s="163">
        <f>IF(LEN(E93)&gt;3,((IF(VLOOKUP($C93,'Regional Crises'!$B$1:$R$66,15,FALSE)="x","x",ROUND(IF(VLOOKUP($C93,'Regional Crises'!$B$1:$R$66,15,FALSE)&gt;U$3,0,IF(VLOOKUP($C93,'Regional Crises'!$B$1:$R$66,15,FALSE)&lt;U$4,5,(U$3-VLOOKUP($C93,'Regional Crises'!$B$1:$R$66,15,FALSE))/(U$3-U$4)*5)),1)))),(IF(VLOOKUP($E93,'Country Indicator Data'!$B$4:$N$300,11,FALSE)="x","x",ROUND(IF(VLOOKUP($E93,'Country Indicator Data'!$B$4:$N$300,11,FALSE)&gt;U$3,0,IF(VLOOKUP($E93,'Country Indicator Data'!$B$4:$N$300,11,FALSE)&lt;U$4,5,(U$3-VLOOKUP($E93,'Country Indicator Data'!$B$4:$N$300,11,FALSE))/(U$3-U$4)*5)),1))))</f>
        <v>3.6</v>
      </c>
      <c r="V93" s="163">
        <f>IF(LEN(E93)&gt;3,((IF(VLOOKUP($C93,'Regional Crises'!$B$1:$R$66,16,FALSE)="x","x",ROUND(IF(VLOOKUP($C93,'Regional Crises'!$B$1:$R$66,16,FALSE)&gt;V$3,0,IF(VLOOKUP($C93,'Regional Crises'!$B$1:$R$66,16,FALSE)&lt;V$4,5,(V$3-VLOOKUP($C93,'Regional Crises'!$B$1:$R$66,16,FALSE))/(V$3-V$4)*5)),1)))),(IF(VLOOKUP($E93,'Country Indicator Data'!$B$4:$N$300,12,FALSE)="x","x",ROUND(IF(VLOOKUP($E93,'Country Indicator Data'!$B$4:$N$300,12,FALSE)&gt;V$3,0,IF(VLOOKUP($E93,'Country Indicator Data'!$B$4:$N$300,12,FALSE)&lt;V$4,5,(V$3-VLOOKUP($E93,'Country Indicator Data'!$B$4:$N$300,12,FALSE))/(V$3-V$4)*5)),1))))</f>
        <v>3.5</v>
      </c>
      <c r="W93" s="163">
        <f t="shared" si="31"/>
        <v>3.6</v>
      </c>
      <c r="X93" s="163">
        <f t="shared" si="32"/>
        <v>3.9</v>
      </c>
      <c r="Y93" s="184">
        <f>IF('Core Indicators'!FC90="x","x",IF('Core Indicators'!FC90&gt;=5,5,IF('Core Indicators'!FC90&gt;=4,4,IF('Core Indicators'!FC90&gt;=3,3,IF('Core Indicators'!FC90&gt;=2,2,IF('Core Indicators'!FC90&gt;=1,1,0))))))</f>
        <v>3</v>
      </c>
      <c r="Z93" s="163">
        <f t="shared" si="33"/>
        <v>3</v>
      </c>
      <c r="AA93" s="184">
        <f>'Crisis Indicator Data'!Y90</f>
        <v>2</v>
      </c>
      <c r="AB93" s="184">
        <f>'Crisis Indicator Data'!Z90</f>
        <v>3</v>
      </c>
      <c r="AC93" s="184">
        <f>'Crisis Indicator Data'!AA90</f>
        <v>3</v>
      </c>
      <c r="AD93" s="184">
        <f>'Crisis Indicator Data'!AB90</f>
        <v>3</v>
      </c>
      <c r="AE93" s="184">
        <f t="shared" si="34"/>
        <v>5</v>
      </c>
      <c r="AF93" s="184">
        <f>'Crisis Indicator Data'!AC90</f>
        <v>2</v>
      </c>
      <c r="AG93" s="184">
        <f>'Crisis Indicator Data'!AD90</f>
        <v>3</v>
      </c>
      <c r="AH93" s="184">
        <f t="shared" si="35"/>
        <v>5</v>
      </c>
      <c r="AI93" s="184">
        <f>'Crisis Indicator Data'!AE90</f>
        <v>3</v>
      </c>
      <c r="AJ93" s="184">
        <f>'Crisis Indicator Data'!AF90</f>
        <v>1</v>
      </c>
      <c r="AK93" s="184">
        <f>'Crisis Indicator Data'!AG90</f>
        <v>3</v>
      </c>
      <c r="AL93" s="184">
        <f t="shared" si="36"/>
        <v>5</v>
      </c>
      <c r="AM93" s="163">
        <f t="shared" si="37"/>
        <v>5</v>
      </c>
      <c r="AN93" s="163">
        <f t="shared" si="38"/>
        <v>4</v>
      </c>
    </row>
    <row r="94" spans="1:40" ht="13.5" customHeight="1" x14ac:dyDescent="0.25">
      <c r="A94" s="172" t="str">
        <f>'Crisis Indicator Data'!A91</f>
        <v>Cyclone Mocha in Myanmar</v>
      </c>
      <c r="B94" s="173" t="str">
        <f>'Crisis Indicator Data'!B91</f>
        <v>Cyclone,Floods</v>
      </c>
      <c r="C94" s="173" t="str">
        <f>'Crisis Indicator Data'!C91</f>
        <v>MMR005</v>
      </c>
      <c r="D94" s="173" t="str">
        <f>'Crisis Indicator Data'!D91</f>
        <v>Myanmar</v>
      </c>
      <c r="E94" s="174" t="str">
        <f>'Crisis Indicator Data'!E91</f>
        <v>MMR</v>
      </c>
      <c r="F94" s="163">
        <f>IF(LEN(E94)&gt;3,(IF(VLOOKUP($C94,'Regional Crises'!$B$1:$R$66,7,FALSE)="x","x",ROUND(IF(VLOOKUP($C94,'Regional Crises'!$B$1:$R$66,7,FALSE)&gt;$F$3,5,IF(VLOOKUP($C94,'Regional Crises'!$B$1:$R$66,7,FALSE)&lt;F$4,0,($F$3-VLOOKUP($C94,'Regional Crises'!$B$1:$R$66,7,FALSE))/($F$3-$F$4)*5)),1))),IF(VLOOKUP($E94,'Country Indicator Data'!$B$4:$N$300,3,FALSE)="x","x",ROUND(IF(VLOOKUP($E94,'Country Indicator Data'!$B$4:$N$300,3,FALSE)&gt;$F$3,5,IF(VLOOKUP($E94,'Country Indicator Data'!$B$4:$N$300,3,FALSE)&lt;$F$4,0,($F$3-VLOOKUP($E94,'Country Indicator Data'!$B$4:$N$300,3,FALSE))/($F$3-$F$4)*5)),1)))</f>
        <v>5</v>
      </c>
      <c r="G94" s="163">
        <f>IF(LEN(E94)&gt;3,(IF(VLOOKUP($C94,'Regional Crises'!$B$1:$R$66,9,FALSE)="x","x",ROUND(IF(VLOOKUP($C94,'Regional Crises'!$B$1:$R$66,9,FALSE)&gt;G$3,5,IF(VLOOKUP($C94,'Regional Crises'!$B$1:$R$66,9,FALSE)&lt;G$4,0,(G$3-VLOOKUP($C94,'Regional Crises'!$B$1:$R$66,9,FALSE))/(G$3-G$4)*5)),1))),IF(VLOOKUP($E94,'Country Indicator Data'!$B$4:$N$300,5,FALSE)="x","x",ROUND(IF(VLOOKUP($E94,'Country Indicator Data'!$B$4:$N$300,5,FALSE)&gt;G$3,5,IF(VLOOKUP($E94,'Country Indicator Data'!$B$4:$N$300,5,FALSE)&lt;G$4,0,(G$3-VLOOKUP($E94,'Country Indicator Data'!$B$4:$N$300,5,FALSE))/(G$3-G$4)*5)),1)))</f>
        <v>3.4</v>
      </c>
      <c r="H94" s="163">
        <f t="shared" si="26"/>
        <v>4.2</v>
      </c>
      <c r="I94" s="163">
        <f>IF(LEN(E94)&gt;3,(IF(VLOOKUP($C94,'Regional Crises'!$B$1:$R$66,6,FALSE)="x","x",ROUND(IF(VLOOKUP($C94,'Regional Crises'!$B$1:$R$66,6,FALSE)&gt;I$3,5,IF(VLOOKUP($C94,'Regional Crises'!$B$1:$R$66,6,FALSE)&lt;I$4,0,5-(I$3-VLOOKUP($C94,'Regional Crises'!$B$1:$R$66,6,FALSE))/(I$3-I$4)*5)),1))),IF(VLOOKUP($E94,'Country Indicator Data'!$B$4:$N$300,2,FALSE)="x","x",ROUND(IF(VLOOKUP($E94,'Country Indicator Data'!$B$4:$N$300,2,FALSE)&gt;I$3,5,IF(VLOOKUP($E94,'Country Indicator Data'!$B$4:$N$300,2,FALSE)&lt;I$4,0,5-(I$3-VLOOKUP($E94,'Country Indicator Data'!$B$4:$N$300,2,FALSE))/(I$3-I$4)*5)),1)))</f>
        <v>2.6</v>
      </c>
      <c r="J94" s="163">
        <f>IF(LEN(E94)&gt;3,(IF(VLOOKUP($C94,'Regional Crises'!$B$1:$R$66,8,FALSE)="x","x",ROUND(IF(VLOOKUP($C94,'Regional Crises'!$B$1:$R$66,8,FALSE)&gt;J$3,5,IF(VLOOKUP($C94,'Regional Crises'!$B$1:$R$66,8,FALSE)&lt;J$4,0,5-(J$3-VLOOKUP($C94,'Regional Crises'!$B$1:$R$66,8,FALSE))/(J$3-J$4)*5)),1))),IF(VLOOKUP($E94,'Country Indicator Data'!$B$4:$N$300,4,FALSE)="x","x",ROUND(IF(VLOOKUP($E94,'Country Indicator Data'!$B$4:$N$300,4,FALSE)&gt;J$3,5,IF(VLOOKUP($E94,'Country Indicator Data'!$B$4:$N$300,4,FALSE)&lt;J$4,0,5-(J$3-VLOOKUP($E94,'Country Indicator Data'!$B$4:$N$300,4,FALSE))/(J$3-J$4)*5)),1)))</f>
        <v>3</v>
      </c>
      <c r="K94" s="163">
        <f t="shared" si="27"/>
        <v>2.8</v>
      </c>
      <c r="L94" s="163">
        <f>IF(LEN(E94)&gt;3,(IF(VLOOKUP($C94,'Regional Crises'!$B$1:$R$66,10,FALSE)="x","x",ROUND(IF(VLOOKUP($C94,'Regional Crises'!$B$1:$R$66,10,FALSE)&gt;L$3,5,IF(VLOOKUP($C94,'Regional Crises'!$B$1:$R$66,10,FALSE)&lt;L$4,0,5-(L$3-VLOOKUP($C94,'Regional Crises'!$B$1:$R$66,10,FALSE))/(L$3-L$4)*5)),1))),IF(VLOOKUP($E94,'Country Indicator Data'!$B$4:$N$300,6,FALSE)="x","x",ROUND(IF(VLOOKUP($E94,'Country Indicator Data'!$B$4:$N$300,6,FALSE)&gt;L$3,5,IF(VLOOKUP($E94,'Country Indicator Data'!$B$4:$N$300,6,FALSE)&lt;L$4,0,5-(L$3-VLOOKUP($E94,'Country Indicator Data'!$B$4:$N$300,6,FALSE))/(L$3-L$4)*5)),1)))</f>
        <v>3.1</v>
      </c>
      <c r="M94" s="163">
        <f>IF(LEN(E94)&gt;3,(IF(VLOOKUP($C94,'Regional Crises'!$B$1:$R$66,11,FALSE)="x","x",ROUND(IF(VLOOKUP($C94,'Regional Crises'!$B$1:$R$66,11,FALSE)&gt;M$3,5,IF(VLOOKUP($C94,'Regional Crises'!$B$1:$R$66,11,FALSE)&lt;M$4,0,5-(M$3-VLOOKUP($C94,'Regional Crises'!$B$1:$R$66,11,FALSE))/(M$3-M$4)*5)),1))),IF(VLOOKUP($E94,'Country Indicator Data'!$B$4:$N$300,7,FALSE)="x","x",ROUND(IF(VLOOKUP($E94,'Country Indicator Data'!$B$4:$N$300,7,FALSE)&gt;M$3,5,IF(VLOOKUP($E94,'Country Indicator Data'!$B$4:$N$300,7,FALSE)&lt;M$4,0,5-(M$3-VLOOKUP($E94,'Country Indicator Data'!$B$4:$N$300,7,FALSE))/(M$3-M$4)*5)),1)))</f>
        <v>0.7</v>
      </c>
      <c r="N94" s="163">
        <f t="shared" si="28"/>
        <v>1.9</v>
      </c>
      <c r="O94" s="163">
        <f t="shared" si="29"/>
        <v>2.9666666666666668</v>
      </c>
      <c r="P94" s="163">
        <f>IF(LEN(E94)&gt;3,VLOOKUP(C94,'Regional Crises'!$B$1:$R$69,12,FALSE),VLOOKUP(E94,'Country Indicator Data'!$B$4:$I$300,8,FALSE))</f>
        <v>5</v>
      </c>
      <c r="Q94" s="163">
        <f>IF(LEN(E94)&gt;3,((IF(VLOOKUP($C94,'Regional Crises'!$B$1:$R$66,13,FALSE)="x","x",ROUND(IF(VLOOKUP($C94,'Regional Crises'!$B$1:$R$66,13,FALSE)&gt;Q$3,5,IF(VLOOKUP($C94,'Regional Crises'!$B$1:$R$66,13,FALSE)&lt;Q$4,0,5-(LOG(Q$3)-LOG(VLOOKUP($C94,'Regional Crises'!$B$1:$R$66,13,FALSE)))/(LOG(Q$3)-LOG(Q$4))*5)),1)))),(IF(VLOOKUP($E94,'Country Indicator Data'!$B$4:$N$300,9,FALSE)="x","x",ROUND(IF(VLOOKUP($E94,'Country Indicator Data'!$B$4:$N$300,9,FALSE)&gt;Q$3,5,IF(VLOOKUP($E94,'Country Indicator Data'!$B$4:$N$300,9,FALSE)&lt;Q$4,0,5-(LOG(Q$3)-LOG(VLOOKUP($E94,'Country Indicator Data'!$B$4:$N$300,9,FALSE)))/(LOG(Q$3)-LOG(Q$4))*5)),1))))</f>
        <v>5</v>
      </c>
      <c r="R94" s="163">
        <f t="shared" si="30"/>
        <v>5</v>
      </c>
      <c r="S94" s="163">
        <f>IF(LEN(E94)&gt;3,((IF(VLOOKUP($C94,'Regional Crises'!$B$1:$R$66,17,FALSE)="x","x",ROUND(IF(VLOOKUP($C94,'Regional Crises'!$B$1:$R$66,17,FALSE)&gt;S$3,0,IF(VLOOKUP($C94,'Regional Crises'!$B$1:$R$66,17,FALSE)&lt;S$4,5,(S$3-VLOOKUP($C94,'Regional Crises'!$B$1:$R$66,17,FALSE))/(S$3-S$4)*5)),1)))),(IF(VLOOKUP($E94,'Country Indicator Data'!$B$4:$N$300,13,FALSE)="x","x",ROUND(IF(VLOOKUP($E94,'Country Indicator Data'!$B$4:$N$300,13,FALSE)&gt;S$3,0,IF(VLOOKUP($E94,'Country Indicator Data'!$B$4:$N$300,13,FALSE)&lt;S$4,5,(S$3-VLOOKUP($E94,'Country Indicator Data'!$B$4:$N$300,13,FALSE))/(S$3-S$4)*5)),1))))</f>
        <v>3.6</v>
      </c>
      <c r="T94" s="163">
        <f>IF(LEN(E94)&gt;3,((IF(VLOOKUP($C94,'Regional Crises'!$B$1:$R$66,14,FALSE)="x","x",ROUND(IF(VLOOKUP($C94,'Regional Crises'!$B$1:$R$66,14,FALSE)&gt;T$3,0,IF(VLOOKUP($C94,'Regional Crises'!$B$1:$R$66,14,FALSE)&lt;T$4,5,(T$3-VLOOKUP($C94,'Regional Crises'!$B$1:$R$66,14,FALSE))/(T$3-T$4)*5)),1)))),(IF(VLOOKUP($E94,'Country Indicator Data'!$B$4:$N$300,10,FALSE)="x","x",ROUND(IF(VLOOKUP($E94,'Country Indicator Data'!$B$4:$N$300,10,FALSE)&gt;T$3,0,IF(VLOOKUP($E94,'Country Indicator Data'!$B$4:$N$300,10,FALSE)&lt;T$4,5,(T$3-VLOOKUP($E94,'Country Indicator Data'!$B$4:$N$300,10,FALSE))/(T$3-T$4)*5)),1))))</f>
        <v>3.6</v>
      </c>
      <c r="U94" s="163">
        <f>IF(LEN(E94)&gt;3,((IF(VLOOKUP($C94,'Regional Crises'!$B$1:$R$66,15,FALSE)="x","x",ROUND(IF(VLOOKUP($C94,'Regional Crises'!$B$1:$R$66,15,FALSE)&gt;U$3,0,IF(VLOOKUP($C94,'Regional Crises'!$B$1:$R$66,15,FALSE)&lt;U$4,5,(U$3-VLOOKUP($C94,'Regional Crises'!$B$1:$R$66,15,FALSE))/(U$3-U$4)*5)),1)))),(IF(VLOOKUP($E94,'Country Indicator Data'!$B$4:$N$300,11,FALSE)="x","x",ROUND(IF(VLOOKUP($E94,'Country Indicator Data'!$B$4:$N$300,11,FALSE)&gt;U$3,0,IF(VLOOKUP($E94,'Country Indicator Data'!$B$4:$N$300,11,FALSE)&lt;U$4,5,(U$3-VLOOKUP($E94,'Country Indicator Data'!$B$4:$N$300,11,FALSE))/(U$3-U$4)*5)),1))))</f>
        <v>3.6</v>
      </c>
      <c r="V94" s="163">
        <f>IF(LEN(E94)&gt;3,((IF(VLOOKUP($C94,'Regional Crises'!$B$1:$R$66,16,FALSE)="x","x",ROUND(IF(VLOOKUP($C94,'Regional Crises'!$B$1:$R$66,16,FALSE)&gt;V$3,0,IF(VLOOKUP($C94,'Regional Crises'!$B$1:$R$66,16,FALSE)&lt;V$4,5,(V$3-VLOOKUP($C94,'Regional Crises'!$B$1:$R$66,16,FALSE))/(V$3-V$4)*5)),1)))),(IF(VLOOKUP($E94,'Country Indicator Data'!$B$4:$N$300,12,FALSE)="x","x",ROUND(IF(VLOOKUP($E94,'Country Indicator Data'!$B$4:$N$300,12,FALSE)&gt;V$3,0,IF(VLOOKUP($E94,'Country Indicator Data'!$B$4:$N$300,12,FALSE)&lt;V$4,5,(V$3-VLOOKUP($E94,'Country Indicator Data'!$B$4:$N$300,12,FALSE))/(V$3-V$4)*5)),1))))</f>
        <v>3.5</v>
      </c>
      <c r="W94" s="163">
        <f t="shared" si="31"/>
        <v>3.6</v>
      </c>
      <c r="X94" s="163">
        <f t="shared" si="32"/>
        <v>3.9</v>
      </c>
      <c r="Y94" s="184">
        <f>IF('Core Indicators'!FC91="x","x",IF('Core Indicators'!FC91&gt;=5,5,IF('Core Indicators'!FC91&gt;=4,4,IF('Core Indicators'!FC91&gt;=3,3,IF('Core Indicators'!FC91&gt;=2,2,IF('Core Indicators'!FC91&gt;=1,1,0))))))</f>
        <v>4</v>
      </c>
      <c r="Z94" s="163">
        <f t="shared" si="33"/>
        <v>4</v>
      </c>
      <c r="AA94" s="184">
        <f>'Crisis Indicator Data'!Y91</f>
        <v>2</v>
      </c>
      <c r="AB94" s="184">
        <f>'Crisis Indicator Data'!Z91</f>
        <v>3</v>
      </c>
      <c r="AC94" s="184">
        <f>'Crisis Indicator Data'!AA91</f>
        <v>3</v>
      </c>
      <c r="AD94" s="184">
        <f>'Crisis Indicator Data'!AB91</f>
        <v>0</v>
      </c>
      <c r="AE94" s="184">
        <f t="shared" si="34"/>
        <v>4</v>
      </c>
      <c r="AF94" s="184">
        <f>'Crisis Indicator Data'!AC91</f>
        <v>2</v>
      </c>
      <c r="AG94" s="184">
        <f>'Crisis Indicator Data'!AD91</f>
        <v>3</v>
      </c>
      <c r="AH94" s="184">
        <f t="shared" si="35"/>
        <v>5</v>
      </c>
      <c r="AI94" s="184">
        <f>'Crisis Indicator Data'!AE91</f>
        <v>3</v>
      </c>
      <c r="AJ94" s="184">
        <f>'Crisis Indicator Data'!AF91</f>
        <v>1</v>
      </c>
      <c r="AK94" s="184">
        <f>'Crisis Indicator Data'!AG91</f>
        <v>3</v>
      </c>
      <c r="AL94" s="184">
        <f t="shared" si="36"/>
        <v>5</v>
      </c>
      <c r="AM94" s="163">
        <f t="shared" si="37"/>
        <v>5</v>
      </c>
      <c r="AN94" s="163">
        <f t="shared" si="38"/>
        <v>4.5</v>
      </c>
    </row>
    <row r="95" spans="1:40" ht="13.5" customHeight="1" x14ac:dyDescent="0.25">
      <c r="A95" s="172" t="str">
        <f>'Crisis Indicator Data'!A92</f>
        <v>Multiple Crises in Mozambique</v>
      </c>
      <c r="B95" s="173" t="str">
        <f>'Crisis Indicator Data'!B92</f>
        <v>Conflict,Displacement,Cyclone</v>
      </c>
      <c r="C95" s="173" t="str">
        <f>'Crisis Indicator Data'!C92</f>
        <v>MOZ001</v>
      </c>
      <c r="D95" s="173" t="str">
        <f>'Crisis Indicator Data'!D92</f>
        <v>Mozambique</v>
      </c>
      <c r="E95" s="174" t="str">
        <f>'Crisis Indicator Data'!E92</f>
        <v>MOZ</v>
      </c>
      <c r="F95" s="163">
        <f>IF(LEN(E95)&gt;3,(IF(VLOOKUP($C95,'Regional Crises'!$B$1:$R$66,7,FALSE)="x","x",ROUND(IF(VLOOKUP($C95,'Regional Crises'!$B$1:$R$66,7,FALSE)&gt;$F$3,5,IF(VLOOKUP($C95,'Regional Crises'!$B$1:$R$66,7,FALSE)&lt;F$4,0,($F$3-VLOOKUP($C95,'Regional Crises'!$B$1:$R$66,7,FALSE))/($F$3-$F$4)*5)),1))),IF(VLOOKUP($E95,'Country Indicator Data'!$B$4:$N$300,3,FALSE)="x","x",ROUND(IF(VLOOKUP($E95,'Country Indicator Data'!$B$4:$N$300,3,FALSE)&gt;$F$3,5,IF(VLOOKUP($E95,'Country Indicator Data'!$B$4:$N$300,3,FALSE)&lt;$F$4,0,($F$3-VLOOKUP($E95,'Country Indicator Data'!$B$4:$N$300,3,FALSE))/($F$3-$F$4)*5)),1)))</f>
        <v>2.5</v>
      </c>
      <c r="G95" s="163">
        <f>IF(LEN(E95)&gt;3,(IF(VLOOKUP($C95,'Regional Crises'!$B$1:$R$66,9,FALSE)="x","x",ROUND(IF(VLOOKUP($C95,'Regional Crises'!$B$1:$R$66,9,FALSE)&gt;G$3,5,IF(VLOOKUP($C95,'Regional Crises'!$B$1:$R$66,9,FALSE)&lt;G$4,0,(G$3-VLOOKUP($C95,'Regional Crises'!$B$1:$R$66,9,FALSE))/(G$3-G$4)*5)),1))),IF(VLOOKUP($E95,'Country Indicator Data'!$B$4:$N$300,5,FALSE)="x","x",ROUND(IF(VLOOKUP($E95,'Country Indicator Data'!$B$4:$N$300,5,FALSE)&gt;G$3,5,IF(VLOOKUP($E95,'Country Indicator Data'!$B$4:$N$300,5,FALSE)&lt;G$4,0,(G$3-VLOOKUP($E95,'Country Indicator Data'!$B$4:$N$300,5,FALSE))/(G$3-G$4)*5)),1)))</f>
        <v>2.8</v>
      </c>
      <c r="H95" s="163">
        <f t="shared" si="26"/>
        <v>2.65</v>
      </c>
      <c r="I95" s="163">
        <f>IF(LEN(E95)&gt;3,(IF(VLOOKUP($C95,'Regional Crises'!$B$1:$R$66,6,FALSE)="x","x",ROUND(IF(VLOOKUP($C95,'Regional Crises'!$B$1:$R$66,6,FALSE)&gt;I$3,5,IF(VLOOKUP($C95,'Regional Crises'!$B$1:$R$66,6,FALSE)&lt;I$4,0,5-(I$3-VLOOKUP($C95,'Regional Crises'!$B$1:$R$66,6,FALSE))/(I$3-I$4)*5)),1))),IF(VLOOKUP($E95,'Country Indicator Data'!$B$4:$N$300,2,FALSE)="x","x",ROUND(IF(VLOOKUP($E95,'Country Indicator Data'!$B$4:$N$300,2,FALSE)&gt;I$3,5,IF(VLOOKUP($E95,'Country Indicator Data'!$B$4:$N$300,2,FALSE)&lt;I$4,0,5-(I$3-VLOOKUP($E95,'Country Indicator Data'!$B$4:$N$300,2,FALSE))/(I$3-I$4)*5)),1)))</f>
        <v>4.5</v>
      </c>
      <c r="J95" s="163">
        <f>IF(LEN(E95)&gt;3,(IF(VLOOKUP($C95,'Regional Crises'!$B$1:$R$66,8,FALSE)="x","x",ROUND(IF(VLOOKUP($C95,'Regional Crises'!$B$1:$R$66,8,FALSE)&gt;J$3,5,IF(VLOOKUP($C95,'Regional Crises'!$B$1:$R$66,8,FALSE)&lt;J$4,0,5-(J$3-VLOOKUP($C95,'Regional Crises'!$B$1:$R$66,8,FALSE))/(J$3-J$4)*5)),1))),IF(VLOOKUP($E95,'Country Indicator Data'!$B$4:$N$300,4,FALSE)="x","x",ROUND(IF(VLOOKUP($E95,'Country Indicator Data'!$B$4:$N$300,4,FALSE)&gt;J$3,5,IF(VLOOKUP($E95,'Country Indicator Data'!$B$4:$N$300,4,FALSE)&lt;J$4,0,5-(J$3-VLOOKUP($E95,'Country Indicator Data'!$B$4:$N$300,4,FALSE))/(J$3-J$4)*5)),1)))</f>
        <v>1.7</v>
      </c>
      <c r="K95" s="163">
        <f t="shared" si="27"/>
        <v>3.1</v>
      </c>
      <c r="L95" s="163">
        <f>IF(LEN(E95)&gt;3,(IF(VLOOKUP($C95,'Regional Crises'!$B$1:$R$66,10,FALSE)="x","x",ROUND(IF(VLOOKUP($C95,'Regional Crises'!$B$1:$R$66,10,FALSE)&gt;L$3,5,IF(VLOOKUP($C95,'Regional Crises'!$B$1:$R$66,10,FALSE)&lt;L$4,0,5-(L$3-VLOOKUP($C95,'Regional Crises'!$B$1:$R$66,10,FALSE))/(L$3-L$4)*5)),1))),IF(VLOOKUP($E95,'Country Indicator Data'!$B$4:$N$300,6,FALSE)="x","x",ROUND(IF(VLOOKUP($E95,'Country Indicator Data'!$B$4:$N$300,6,FALSE)&gt;L$3,5,IF(VLOOKUP($E95,'Country Indicator Data'!$B$4:$N$300,6,FALSE)&lt;L$4,0,5-(L$3-VLOOKUP($E95,'Country Indicator Data'!$B$4:$N$300,6,FALSE))/(L$3-L$4)*5)),1)))</f>
        <v>3.8</v>
      </c>
      <c r="M95" s="163">
        <f>IF(LEN(E95)&gt;3,(IF(VLOOKUP($C95,'Regional Crises'!$B$1:$R$66,11,FALSE)="x","x",ROUND(IF(VLOOKUP($C95,'Regional Crises'!$B$1:$R$66,11,FALSE)&gt;M$3,5,IF(VLOOKUP($C95,'Regional Crises'!$B$1:$R$66,11,FALSE)&lt;M$4,0,5-(M$3-VLOOKUP($C95,'Regional Crises'!$B$1:$R$66,11,FALSE))/(M$3-M$4)*5)),1))),IF(VLOOKUP($E95,'Country Indicator Data'!$B$4:$N$300,7,FALSE)="x","x",ROUND(IF(VLOOKUP($E95,'Country Indicator Data'!$B$4:$N$300,7,FALSE)&gt;M$3,5,IF(VLOOKUP($E95,'Country Indicator Data'!$B$4:$N$300,7,FALSE)&lt;M$4,0,5-(M$3-VLOOKUP($E95,'Country Indicator Data'!$B$4:$N$300,7,FALSE))/(M$3-M$4)*5)),1)))</f>
        <v>3.6</v>
      </c>
      <c r="N95" s="163">
        <f t="shared" si="28"/>
        <v>3.7</v>
      </c>
      <c r="O95" s="163">
        <f t="shared" si="29"/>
        <v>3.15</v>
      </c>
      <c r="P95" s="163">
        <f>IF(LEN(E95)&gt;3,VLOOKUP(C95,'Regional Crises'!$B$1:$R$69,12,FALSE),VLOOKUP(E95,'Country Indicator Data'!$B$4:$I$300,8,FALSE))</f>
        <v>4</v>
      </c>
      <c r="Q95" s="163">
        <f>IF(LEN(E95)&gt;3,((IF(VLOOKUP($C95,'Regional Crises'!$B$1:$R$66,13,FALSE)="x","x",ROUND(IF(VLOOKUP($C95,'Regional Crises'!$B$1:$R$66,13,FALSE)&gt;Q$3,5,IF(VLOOKUP($C95,'Regional Crises'!$B$1:$R$66,13,FALSE)&lt;Q$4,0,5-(LOG(Q$3)-LOG(VLOOKUP($C95,'Regional Crises'!$B$1:$R$66,13,FALSE)))/(LOG(Q$3)-LOG(Q$4))*5)),1)))),(IF(VLOOKUP($E95,'Country Indicator Data'!$B$4:$N$300,9,FALSE)="x","x",ROUND(IF(VLOOKUP($E95,'Country Indicator Data'!$B$4:$N$300,9,FALSE)&gt;Q$3,5,IF(VLOOKUP($E95,'Country Indicator Data'!$B$4:$N$300,9,FALSE)&lt;Q$4,0,5-(LOG(Q$3)-LOG(VLOOKUP($E95,'Country Indicator Data'!$B$4:$N$300,9,FALSE)))/(LOG(Q$3)-LOG(Q$4))*5)),1))))</f>
        <v>3.6</v>
      </c>
      <c r="R95" s="163">
        <f t="shared" si="30"/>
        <v>3.8</v>
      </c>
      <c r="S95" s="163">
        <f>IF(LEN(E95)&gt;3,((IF(VLOOKUP($C95,'Regional Crises'!$B$1:$R$66,17,FALSE)="x","x",ROUND(IF(VLOOKUP($C95,'Regional Crises'!$B$1:$R$66,17,FALSE)&gt;S$3,0,IF(VLOOKUP($C95,'Regional Crises'!$B$1:$R$66,17,FALSE)&lt;S$4,5,(S$3-VLOOKUP($C95,'Regional Crises'!$B$1:$R$66,17,FALSE))/(S$3-S$4)*5)),1)))),(IF(VLOOKUP($E95,'Country Indicator Data'!$B$4:$N$300,13,FALSE)="x","x",ROUND(IF(VLOOKUP($E95,'Country Indicator Data'!$B$4:$N$300,13,FALSE)&gt;S$3,0,IF(VLOOKUP($E95,'Country Indicator Data'!$B$4:$N$300,13,FALSE)&lt;S$4,5,(S$3-VLOOKUP($E95,'Country Indicator Data'!$B$4:$N$300,13,FALSE))/(S$3-S$4)*5)),1))))</f>
        <v>3.7</v>
      </c>
      <c r="T95" s="163">
        <f>IF(LEN(E95)&gt;3,((IF(VLOOKUP($C95,'Regional Crises'!$B$1:$R$66,14,FALSE)="x","x",ROUND(IF(VLOOKUP($C95,'Regional Crises'!$B$1:$R$66,14,FALSE)&gt;T$3,0,IF(VLOOKUP($C95,'Regional Crises'!$B$1:$R$66,14,FALSE)&lt;T$4,5,(T$3-VLOOKUP($C95,'Regional Crises'!$B$1:$R$66,14,FALSE))/(T$3-T$4)*5)),1)))),(IF(VLOOKUP($E95,'Country Indicator Data'!$B$4:$N$300,10,FALSE)="x","x",ROUND(IF(VLOOKUP($E95,'Country Indicator Data'!$B$4:$N$300,10,FALSE)&gt;T$3,0,IF(VLOOKUP($E95,'Country Indicator Data'!$B$4:$N$300,10,FALSE)&lt;T$4,5,(T$3-VLOOKUP($E95,'Country Indicator Data'!$B$4:$N$300,10,FALSE))/(T$3-T$4)*5)),1))))</f>
        <v>3.5</v>
      </c>
      <c r="U95" s="163">
        <f>IF(LEN(E95)&gt;3,((IF(VLOOKUP($C95,'Regional Crises'!$B$1:$R$66,15,FALSE)="x","x",ROUND(IF(VLOOKUP($C95,'Regional Crises'!$B$1:$R$66,15,FALSE)&gt;U$3,0,IF(VLOOKUP($C95,'Regional Crises'!$B$1:$R$66,15,FALSE)&lt;U$4,5,(U$3-VLOOKUP($C95,'Regional Crises'!$B$1:$R$66,15,FALSE))/(U$3-U$4)*5)),1)))),(IF(VLOOKUP($E95,'Country Indicator Data'!$B$4:$N$300,11,FALSE)="x","x",ROUND(IF(VLOOKUP($E95,'Country Indicator Data'!$B$4:$N$300,11,FALSE)&gt;U$3,0,IF(VLOOKUP($E95,'Country Indicator Data'!$B$4:$N$300,11,FALSE)&lt;U$4,5,(U$3-VLOOKUP($E95,'Country Indicator Data'!$B$4:$N$300,11,FALSE))/(U$3-U$4)*5)),1))))</f>
        <v>3.5</v>
      </c>
      <c r="V95" s="163">
        <f>IF(LEN(E95)&gt;3,((IF(VLOOKUP($C95,'Regional Crises'!$B$1:$R$66,16,FALSE)="x","x",ROUND(IF(VLOOKUP($C95,'Regional Crises'!$B$1:$R$66,16,FALSE)&gt;V$3,0,IF(VLOOKUP($C95,'Regional Crises'!$B$1:$R$66,16,FALSE)&lt;V$4,5,(V$3-VLOOKUP($C95,'Regional Crises'!$B$1:$R$66,16,FALSE))/(V$3-V$4)*5)),1)))),(IF(VLOOKUP($E95,'Country Indicator Data'!$B$4:$N$300,12,FALSE)="x","x",ROUND(IF(VLOOKUP($E95,'Country Indicator Data'!$B$4:$N$300,12,FALSE)&gt;V$3,0,IF(VLOOKUP($E95,'Country Indicator Data'!$B$4:$N$300,12,FALSE)&lt;V$4,5,(V$3-VLOOKUP($E95,'Country Indicator Data'!$B$4:$N$300,12,FALSE))/(V$3-V$4)*5)),1))))</f>
        <v>2.8</v>
      </c>
      <c r="W95" s="163">
        <f t="shared" si="31"/>
        <v>3.4</v>
      </c>
      <c r="X95" s="163">
        <f t="shared" si="32"/>
        <v>3.5</v>
      </c>
      <c r="Y95" s="184">
        <f>IF('Core Indicators'!FC92="x","x",IF('Core Indicators'!FC92&gt;=5,5,IF('Core Indicators'!FC92&gt;=4,4,IF('Core Indicators'!FC92&gt;=3,3,IF('Core Indicators'!FC92&gt;=2,2,IF('Core Indicators'!FC92&gt;=1,1,0))))))</f>
        <v>3</v>
      </c>
      <c r="Z95" s="163">
        <f t="shared" si="33"/>
        <v>3</v>
      </c>
      <c r="AA95" s="184">
        <f>'Crisis Indicator Data'!Y92</f>
        <v>1</v>
      </c>
      <c r="AB95" s="184">
        <f>'Crisis Indicator Data'!Z92</f>
        <v>0</v>
      </c>
      <c r="AC95" s="184">
        <f>'Crisis Indicator Data'!AA92</f>
        <v>1</v>
      </c>
      <c r="AD95" s="184">
        <f>'Crisis Indicator Data'!AB92</f>
        <v>0</v>
      </c>
      <c r="AE95" s="184">
        <f t="shared" si="34"/>
        <v>2</v>
      </c>
      <c r="AF95" s="184">
        <f>'Crisis Indicator Data'!AC92</f>
        <v>2</v>
      </c>
      <c r="AG95" s="184">
        <f>'Crisis Indicator Data'!AD92</f>
        <v>3</v>
      </c>
      <c r="AH95" s="184">
        <f t="shared" si="35"/>
        <v>5</v>
      </c>
      <c r="AI95" s="184">
        <f>'Crisis Indicator Data'!AE92</f>
        <v>1</v>
      </c>
      <c r="AJ95" s="184">
        <f>'Crisis Indicator Data'!AF92</f>
        <v>1</v>
      </c>
      <c r="AK95" s="184">
        <f>'Crisis Indicator Data'!AG92</f>
        <v>3</v>
      </c>
      <c r="AL95" s="184">
        <f t="shared" si="36"/>
        <v>4</v>
      </c>
      <c r="AM95" s="163">
        <f t="shared" si="37"/>
        <v>4</v>
      </c>
      <c r="AN95" s="163">
        <f t="shared" si="38"/>
        <v>3.5</v>
      </c>
    </row>
    <row r="96" spans="1:40" ht="13.5" customHeight="1" x14ac:dyDescent="0.25">
      <c r="A96" s="172" t="str">
        <f>'Crisis Indicator Data'!A93</f>
        <v>Cabo Delgado Islamist Insurgency</v>
      </c>
      <c r="B96" s="173" t="str">
        <f>'Crisis Indicator Data'!B93</f>
        <v>Conflict,Displacement</v>
      </c>
      <c r="C96" s="173" t="str">
        <f>'Crisis Indicator Data'!C93</f>
        <v>MOZ004</v>
      </c>
      <c r="D96" s="173" t="str">
        <f>'Crisis Indicator Data'!D93</f>
        <v>Mozambique</v>
      </c>
      <c r="E96" s="174" t="str">
        <f>'Crisis Indicator Data'!E93</f>
        <v>MOZ</v>
      </c>
      <c r="F96" s="163">
        <f>IF(LEN(E96)&gt;3,(IF(VLOOKUP($C96,'Regional Crises'!$B$1:$R$66,7,FALSE)="x","x",ROUND(IF(VLOOKUP($C96,'Regional Crises'!$B$1:$R$66,7,FALSE)&gt;$F$3,5,IF(VLOOKUP($C96,'Regional Crises'!$B$1:$R$66,7,FALSE)&lt;F$4,0,($F$3-VLOOKUP($C96,'Regional Crises'!$B$1:$R$66,7,FALSE))/($F$3-$F$4)*5)),1))),IF(VLOOKUP($E96,'Country Indicator Data'!$B$4:$N$300,3,FALSE)="x","x",ROUND(IF(VLOOKUP($E96,'Country Indicator Data'!$B$4:$N$300,3,FALSE)&gt;$F$3,5,IF(VLOOKUP($E96,'Country Indicator Data'!$B$4:$N$300,3,FALSE)&lt;$F$4,0,($F$3-VLOOKUP($E96,'Country Indicator Data'!$B$4:$N$300,3,FALSE))/($F$3-$F$4)*5)),1)))</f>
        <v>2.5</v>
      </c>
      <c r="G96" s="163">
        <f>IF(LEN(E96)&gt;3,(IF(VLOOKUP($C96,'Regional Crises'!$B$1:$R$66,9,FALSE)="x","x",ROUND(IF(VLOOKUP($C96,'Regional Crises'!$B$1:$R$66,9,FALSE)&gt;G$3,5,IF(VLOOKUP($C96,'Regional Crises'!$B$1:$R$66,9,FALSE)&lt;G$4,0,(G$3-VLOOKUP($C96,'Regional Crises'!$B$1:$R$66,9,FALSE))/(G$3-G$4)*5)),1))),IF(VLOOKUP($E96,'Country Indicator Data'!$B$4:$N$300,5,FALSE)="x","x",ROUND(IF(VLOOKUP($E96,'Country Indicator Data'!$B$4:$N$300,5,FALSE)&gt;G$3,5,IF(VLOOKUP($E96,'Country Indicator Data'!$B$4:$N$300,5,FALSE)&lt;G$4,0,(G$3-VLOOKUP($E96,'Country Indicator Data'!$B$4:$N$300,5,FALSE))/(G$3-G$4)*5)),1)))</f>
        <v>2.8</v>
      </c>
      <c r="H96" s="163">
        <f t="shared" si="26"/>
        <v>2.65</v>
      </c>
      <c r="I96" s="163">
        <f>IF(LEN(E96)&gt;3,(IF(VLOOKUP($C96,'Regional Crises'!$B$1:$R$66,6,FALSE)="x","x",ROUND(IF(VLOOKUP($C96,'Regional Crises'!$B$1:$R$66,6,FALSE)&gt;I$3,5,IF(VLOOKUP($C96,'Regional Crises'!$B$1:$R$66,6,FALSE)&lt;I$4,0,5-(I$3-VLOOKUP($C96,'Regional Crises'!$B$1:$R$66,6,FALSE))/(I$3-I$4)*5)),1))),IF(VLOOKUP($E96,'Country Indicator Data'!$B$4:$N$300,2,FALSE)="x","x",ROUND(IF(VLOOKUP($E96,'Country Indicator Data'!$B$4:$N$300,2,FALSE)&gt;I$3,5,IF(VLOOKUP($E96,'Country Indicator Data'!$B$4:$N$300,2,FALSE)&lt;I$4,0,5-(I$3-VLOOKUP($E96,'Country Indicator Data'!$B$4:$N$300,2,FALSE))/(I$3-I$4)*5)),1)))</f>
        <v>4.5</v>
      </c>
      <c r="J96" s="163">
        <f>IF(LEN(E96)&gt;3,(IF(VLOOKUP($C96,'Regional Crises'!$B$1:$R$66,8,FALSE)="x","x",ROUND(IF(VLOOKUP($C96,'Regional Crises'!$B$1:$R$66,8,FALSE)&gt;J$3,5,IF(VLOOKUP($C96,'Regional Crises'!$B$1:$R$66,8,FALSE)&lt;J$4,0,5-(J$3-VLOOKUP($C96,'Regional Crises'!$B$1:$R$66,8,FALSE))/(J$3-J$4)*5)),1))),IF(VLOOKUP($E96,'Country Indicator Data'!$B$4:$N$300,4,FALSE)="x","x",ROUND(IF(VLOOKUP($E96,'Country Indicator Data'!$B$4:$N$300,4,FALSE)&gt;J$3,5,IF(VLOOKUP($E96,'Country Indicator Data'!$B$4:$N$300,4,FALSE)&lt;J$4,0,5-(J$3-VLOOKUP($E96,'Country Indicator Data'!$B$4:$N$300,4,FALSE))/(J$3-J$4)*5)),1)))</f>
        <v>1.7</v>
      </c>
      <c r="K96" s="163">
        <f t="shared" si="27"/>
        <v>3.1</v>
      </c>
      <c r="L96" s="163">
        <f>IF(LEN(E96)&gt;3,(IF(VLOOKUP($C96,'Regional Crises'!$B$1:$R$66,10,FALSE)="x","x",ROUND(IF(VLOOKUP($C96,'Regional Crises'!$B$1:$R$66,10,FALSE)&gt;L$3,5,IF(VLOOKUP($C96,'Regional Crises'!$B$1:$R$66,10,FALSE)&lt;L$4,0,5-(L$3-VLOOKUP($C96,'Regional Crises'!$B$1:$R$66,10,FALSE))/(L$3-L$4)*5)),1))),IF(VLOOKUP($E96,'Country Indicator Data'!$B$4:$N$300,6,FALSE)="x","x",ROUND(IF(VLOOKUP($E96,'Country Indicator Data'!$B$4:$N$300,6,FALSE)&gt;L$3,5,IF(VLOOKUP($E96,'Country Indicator Data'!$B$4:$N$300,6,FALSE)&lt;L$4,0,5-(L$3-VLOOKUP($E96,'Country Indicator Data'!$B$4:$N$300,6,FALSE))/(L$3-L$4)*5)),1)))</f>
        <v>3.8</v>
      </c>
      <c r="M96" s="163">
        <f>IF(LEN(E96)&gt;3,(IF(VLOOKUP($C96,'Regional Crises'!$B$1:$R$66,11,FALSE)="x","x",ROUND(IF(VLOOKUP($C96,'Regional Crises'!$B$1:$R$66,11,FALSE)&gt;M$3,5,IF(VLOOKUP($C96,'Regional Crises'!$B$1:$R$66,11,FALSE)&lt;M$4,0,5-(M$3-VLOOKUP($C96,'Regional Crises'!$B$1:$R$66,11,FALSE))/(M$3-M$4)*5)),1))),IF(VLOOKUP($E96,'Country Indicator Data'!$B$4:$N$300,7,FALSE)="x","x",ROUND(IF(VLOOKUP($E96,'Country Indicator Data'!$B$4:$N$300,7,FALSE)&gt;M$3,5,IF(VLOOKUP($E96,'Country Indicator Data'!$B$4:$N$300,7,FALSE)&lt;M$4,0,5-(M$3-VLOOKUP($E96,'Country Indicator Data'!$B$4:$N$300,7,FALSE))/(M$3-M$4)*5)),1)))</f>
        <v>3.6</v>
      </c>
      <c r="N96" s="163">
        <f t="shared" si="28"/>
        <v>3.7</v>
      </c>
      <c r="O96" s="163">
        <f t="shared" si="29"/>
        <v>3.15</v>
      </c>
      <c r="P96" s="163">
        <f>IF(LEN(E96)&gt;3,VLOOKUP(C96,'Regional Crises'!$B$1:$R$69,12,FALSE),VLOOKUP(E96,'Country Indicator Data'!$B$4:$I$300,8,FALSE))</f>
        <v>4</v>
      </c>
      <c r="Q96" s="163">
        <f>IF(LEN(E96)&gt;3,((IF(VLOOKUP($C96,'Regional Crises'!$B$1:$R$66,13,FALSE)="x","x",ROUND(IF(VLOOKUP($C96,'Regional Crises'!$B$1:$R$66,13,FALSE)&gt;Q$3,5,IF(VLOOKUP($C96,'Regional Crises'!$B$1:$R$66,13,FALSE)&lt;Q$4,0,5-(LOG(Q$3)-LOG(VLOOKUP($C96,'Regional Crises'!$B$1:$R$66,13,FALSE)))/(LOG(Q$3)-LOG(Q$4))*5)),1)))),(IF(VLOOKUP($E96,'Country Indicator Data'!$B$4:$N$300,9,FALSE)="x","x",ROUND(IF(VLOOKUP($E96,'Country Indicator Data'!$B$4:$N$300,9,FALSE)&gt;Q$3,5,IF(VLOOKUP($E96,'Country Indicator Data'!$B$4:$N$300,9,FALSE)&lt;Q$4,0,5-(LOG(Q$3)-LOG(VLOOKUP($E96,'Country Indicator Data'!$B$4:$N$300,9,FALSE)))/(LOG(Q$3)-LOG(Q$4))*5)),1))))</f>
        <v>3.6</v>
      </c>
      <c r="R96" s="163">
        <f t="shared" si="30"/>
        <v>3.8</v>
      </c>
      <c r="S96" s="163">
        <f>IF(LEN(E96)&gt;3,((IF(VLOOKUP($C96,'Regional Crises'!$B$1:$R$66,17,FALSE)="x","x",ROUND(IF(VLOOKUP($C96,'Regional Crises'!$B$1:$R$66,17,FALSE)&gt;S$3,0,IF(VLOOKUP($C96,'Regional Crises'!$B$1:$R$66,17,FALSE)&lt;S$4,5,(S$3-VLOOKUP($C96,'Regional Crises'!$B$1:$R$66,17,FALSE))/(S$3-S$4)*5)),1)))),(IF(VLOOKUP($E96,'Country Indicator Data'!$B$4:$N$300,13,FALSE)="x","x",ROUND(IF(VLOOKUP($E96,'Country Indicator Data'!$B$4:$N$300,13,FALSE)&gt;S$3,0,IF(VLOOKUP($E96,'Country Indicator Data'!$B$4:$N$300,13,FALSE)&lt;S$4,5,(S$3-VLOOKUP($E96,'Country Indicator Data'!$B$4:$N$300,13,FALSE))/(S$3-S$4)*5)),1))))</f>
        <v>3.7</v>
      </c>
      <c r="T96" s="163">
        <f>IF(LEN(E96)&gt;3,((IF(VLOOKUP($C96,'Regional Crises'!$B$1:$R$66,14,FALSE)="x","x",ROUND(IF(VLOOKUP($C96,'Regional Crises'!$B$1:$R$66,14,FALSE)&gt;T$3,0,IF(VLOOKUP($C96,'Regional Crises'!$B$1:$R$66,14,FALSE)&lt;T$4,5,(T$3-VLOOKUP($C96,'Regional Crises'!$B$1:$R$66,14,FALSE))/(T$3-T$4)*5)),1)))),(IF(VLOOKUP($E96,'Country Indicator Data'!$B$4:$N$300,10,FALSE)="x","x",ROUND(IF(VLOOKUP($E96,'Country Indicator Data'!$B$4:$N$300,10,FALSE)&gt;T$3,0,IF(VLOOKUP($E96,'Country Indicator Data'!$B$4:$N$300,10,FALSE)&lt;T$4,5,(T$3-VLOOKUP($E96,'Country Indicator Data'!$B$4:$N$300,10,FALSE))/(T$3-T$4)*5)),1))))</f>
        <v>3.5</v>
      </c>
      <c r="U96" s="163">
        <f>IF(LEN(E96)&gt;3,((IF(VLOOKUP($C96,'Regional Crises'!$B$1:$R$66,15,FALSE)="x","x",ROUND(IF(VLOOKUP($C96,'Regional Crises'!$B$1:$R$66,15,FALSE)&gt;U$3,0,IF(VLOOKUP($C96,'Regional Crises'!$B$1:$R$66,15,FALSE)&lt;U$4,5,(U$3-VLOOKUP($C96,'Regional Crises'!$B$1:$R$66,15,FALSE))/(U$3-U$4)*5)),1)))),(IF(VLOOKUP($E96,'Country Indicator Data'!$B$4:$N$300,11,FALSE)="x","x",ROUND(IF(VLOOKUP($E96,'Country Indicator Data'!$B$4:$N$300,11,FALSE)&gt;U$3,0,IF(VLOOKUP($E96,'Country Indicator Data'!$B$4:$N$300,11,FALSE)&lt;U$4,5,(U$3-VLOOKUP($E96,'Country Indicator Data'!$B$4:$N$300,11,FALSE))/(U$3-U$4)*5)),1))))</f>
        <v>3.5</v>
      </c>
      <c r="V96" s="163">
        <f>IF(LEN(E96)&gt;3,((IF(VLOOKUP($C96,'Regional Crises'!$B$1:$R$66,16,FALSE)="x","x",ROUND(IF(VLOOKUP($C96,'Regional Crises'!$B$1:$R$66,16,FALSE)&gt;V$3,0,IF(VLOOKUP($C96,'Regional Crises'!$B$1:$R$66,16,FALSE)&lt;V$4,5,(V$3-VLOOKUP($C96,'Regional Crises'!$B$1:$R$66,16,FALSE))/(V$3-V$4)*5)),1)))),(IF(VLOOKUP($E96,'Country Indicator Data'!$B$4:$N$300,12,FALSE)="x","x",ROUND(IF(VLOOKUP($E96,'Country Indicator Data'!$B$4:$N$300,12,FALSE)&gt;V$3,0,IF(VLOOKUP($E96,'Country Indicator Data'!$B$4:$N$300,12,FALSE)&lt;V$4,5,(V$3-VLOOKUP($E96,'Country Indicator Data'!$B$4:$N$300,12,FALSE))/(V$3-V$4)*5)),1))))</f>
        <v>2.8</v>
      </c>
      <c r="W96" s="163">
        <f t="shared" si="31"/>
        <v>3.4</v>
      </c>
      <c r="X96" s="163">
        <f t="shared" si="32"/>
        <v>3.5</v>
      </c>
      <c r="Y96" s="184">
        <f>IF('Core Indicators'!FC93="x","x",IF('Core Indicators'!FC93&gt;=5,5,IF('Core Indicators'!FC93&gt;=4,4,IF('Core Indicators'!FC93&gt;=3,3,IF('Core Indicators'!FC93&gt;=2,2,IF('Core Indicators'!FC93&gt;=1,1,0))))))</f>
        <v>3</v>
      </c>
      <c r="Z96" s="163">
        <f t="shared" si="33"/>
        <v>3</v>
      </c>
      <c r="AA96" s="184">
        <f>'Crisis Indicator Data'!Y93</f>
        <v>1</v>
      </c>
      <c r="AB96" s="184">
        <f>'Crisis Indicator Data'!Z93</f>
        <v>0</v>
      </c>
      <c r="AC96" s="184">
        <f>'Crisis Indicator Data'!AA93</f>
        <v>1</v>
      </c>
      <c r="AD96" s="184">
        <f>'Crisis Indicator Data'!AB93</f>
        <v>0</v>
      </c>
      <c r="AE96" s="184">
        <f t="shared" si="34"/>
        <v>2</v>
      </c>
      <c r="AF96" s="184">
        <f>'Crisis Indicator Data'!AC93</f>
        <v>2</v>
      </c>
      <c r="AG96" s="184">
        <f>'Crisis Indicator Data'!AD93</f>
        <v>3</v>
      </c>
      <c r="AH96" s="184">
        <f t="shared" si="35"/>
        <v>5</v>
      </c>
      <c r="AI96" s="184">
        <f>'Crisis Indicator Data'!AE93</f>
        <v>1</v>
      </c>
      <c r="AJ96" s="184">
        <f>'Crisis Indicator Data'!AF93</f>
        <v>1</v>
      </c>
      <c r="AK96" s="184">
        <f>'Crisis Indicator Data'!AG93</f>
        <v>3</v>
      </c>
      <c r="AL96" s="184">
        <f t="shared" si="36"/>
        <v>4</v>
      </c>
      <c r="AM96" s="163">
        <f t="shared" si="37"/>
        <v>4</v>
      </c>
      <c r="AN96" s="163">
        <f t="shared" si="38"/>
        <v>3.5</v>
      </c>
    </row>
    <row r="97" spans="1:40" ht="13.5" customHeight="1" x14ac:dyDescent="0.25">
      <c r="A97" s="172" t="str">
        <f>'Crisis Indicator Data'!A94</f>
        <v>Tropical Cyclone Freddy in Mozambique</v>
      </c>
      <c r="B97" s="173" t="str">
        <f>'Crisis Indicator Data'!B94</f>
        <v>Cyclone</v>
      </c>
      <c r="C97" s="173" t="str">
        <f>'Crisis Indicator Data'!C94</f>
        <v>MOZ010</v>
      </c>
      <c r="D97" s="173" t="str">
        <f>'Crisis Indicator Data'!D94</f>
        <v>Mozambique</v>
      </c>
      <c r="E97" s="174" t="str">
        <f>'Crisis Indicator Data'!E94</f>
        <v>MOZ</v>
      </c>
      <c r="F97" s="163">
        <f>IF(LEN(E97)&gt;3,(IF(VLOOKUP($C97,'Regional Crises'!$B$1:$R$66,7,FALSE)="x","x",ROUND(IF(VLOOKUP($C97,'Regional Crises'!$B$1:$R$66,7,FALSE)&gt;$F$3,5,IF(VLOOKUP($C97,'Regional Crises'!$B$1:$R$66,7,FALSE)&lt;F$4,0,($F$3-VLOOKUP($C97,'Regional Crises'!$B$1:$R$66,7,FALSE))/($F$3-$F$4)*5)),1))),IF(VLOOKUP($E97,'Country Indicator Data'!$B$4:$N$300,3,FALSE)="x","x",ROUND(IF(VLOOKUP($E97,'Country Indicator Data'!$B$4:$N$300,3,FALSE)&gt;$F$3,5,IF(VLOOKUP($E97,'Country Indicator Data'!$B$4:$N$300,3,FALSE)&lt;$F$4,0,($F$3-VLOOKUP($E97,'Country Indicator Data'!$B$4:$N$300,3,FALSE))/($F$3-$F$4)*5)),1)))</f>
        <v>2.5</v>
      </c>
      <c r="G97" s="163">
        <f>IF(LEN(E97)&gt;3,(IF(VLOOKUP($C97,'Regional Crises'!$B$1:$R$66,9,FALSE)="x","x",ROUND(IF(VLOOKUP($C97,'Regional Crises'!$B$1:$R$66,9,FALSE)&gt;G$3,5,IF(VLOOKUP($C97,'Regional Crises'!$B$1:$R$66,9,FALSE)&lt;G$4,0,(G$3-VLOOKUP($C97,'Regional Crises'!$B$1:$R$66,9,FALSE))/(G$3-G$4)*5)),1))),IF(VLOOKUP($E97,'Country Indicator Data'!$B$4:$N$300,5,FALSE)="x","x",ROUND(IF(VLOOKUP($E97,'Country Indicator Data'!$B$4:$N$300,5,FALSE)&gt;G$3,5,IF(VLOOKUP($E97,'Country Indicator Data'!$B$4:$N$300,5,FALSE)&lt;G$4,0,(G$3-VLOOKUP($E97,'Country Indicator Data'!$B$4:$N$300,5,FALSE))/(G$3-G$4)*5)),1)))</f>
        <v>2.8</v>
      </c>
      <c r="H97" s="163">
        <f t="shared" si="26"/>
        <v>2.65</v>
      </c>
      <c r="I97" s="163">
        <f>IF(LEN(E97)&gt;3,(IF(VLOOKUP($C97,'Regional Crises'!$B$1:$R$66,6,FALSE)="x","x",ROUND(IF(VLOOKUP($C97,'Regional Crises'!$B$1:$R$66,6,FALSE)&gt;I$3,5,IF(VLOOKUP($C97,'Regional Crises'!$B$1:$R$66,6,FALSE)&lt;I$4,0,5-(I$3-VLOOKUP($C97,'Regional Crises'!$B$1:$R$66,6,FALSE))/(I$3-I$4)*5)),1))),IF(VLOOKUP($E97,'Country Indicator Data'!$B$4:$N$300,2,FALSE)="x","x",ROUND(IF(VLOOKUP($E97,'Country Indicator Data'!$B$4:$N$300,2,FALSE)&gt;I$3,5,IF(VLOOKUP($E97,'Country Indicator Data'!$B$4:$N$300,2,FALSE)&lt;I$4,0,5-(I$3-VLOOKUP($E97,'Country Indicator Data'!$B$4:$N$300,2,FALSE))/(I$3-I$4)*5)),1)))</f>
        <v>4.5</v>
      </c>
      <c r="J97" s="163">
        <f>IF(LEN(E97)&gt;3,(IF(VLOOKUP($C97,'Regional Crises'!$B$1:$R$66,8,FALSE)="x","x",ROUND(IF(VLOOKUP($C97,'Regional Crises'!$B$1:$R$66,8,FALSE)&gt;J$3,5,IF(VLOOKUP($C97,'Regional Crises'!$B$1:$R$66,8,FALSE)&lt;J$4,0,5-(J$3-VLOOKUP($C97,'Regional Crises'!$B$1:$R$66,8,FALSE))/(J$3-J$4)*5)),1))),IF(VLOOKUP($E97,'Country Indicator Data'!$B$4:$N$300,4,FALSE)="x","x",ROUND(IF(VLOOKUP($E97,'Country Indicator Data'!$B$4:$N$300,4,FALSE)&gt;J$3,5,IF(VLOOKUP($E97,'Country Indicator Data'!$B$4:$N$300,4,FALSE)&lt;J$4,0,5-(J$3-VLOOKUP($E97,'Country Indicator Data'!$B$4:$N$300,4,FALSE))/(J$3-J$4)*5)),1)))</f>
        <v>1.7</v>
      </c>
      <c r="K97" s="163">
        <f t="shared" si="27"/>
        <v>3.1</v>
      </c>
      <c r="L97" s="163">
        <f>IF(LEN(E97)&gt;3,(IF(VLOOKUP($C97,'Regional Crises'!$B$1:$R$66,10,FALSE)="x","x",ROUND(IF(VLOOKUP($C97,'Regional Crises'!$B$1:$R$66,10,FALSE)&gt;L$3,5,IF(VLOOKUP($C97,'Regional Crises'!$B$1:$R$66,10,FALSE)&lt;L$4,0,5-(L$3-VLOOKUP($C97,'Regional Crises'!$B$1:$R$66,10,FALSE))/(L$3-L$4)*5)),1))),IF(VLOOKUP($E97,'Country Indicator Data'!$B$4:$N$300,6,FALSE)="x","x",ROUND(IF(VLOOKUP($E97,'Country Indicator Data'!$B$4:$N$300,6,FALSE)&gt;L$3,5,IF(VLOOKUP($E97,'Country Indicator Data'!$B$4:$N$300,6,FALSE)&lt;L$4,0,5-(L$3-VLOOKUP($E97,'Country Indicator Data'!$B$4:$N$300,6,FALSE))/(L$3-L$4)*5)),1)))</f>
        <v>3.8</v>
      </c>
      <c r="M97" s="163">
        <f>IF(LEN(E97)&gt;3,(IF(VLOOKUP($C97,'Regional Crises'!$B$1:$R$66,11,FALSE)="x","x",ROUND(IF(VLOOKUP($C97,'Regional Crises'!$B$1:$R$66,11,FALSE)&gt;M$3,5,IF(VLOOKUP($C97,'Regional Crises'!$B$1:$R$66,11,FALSE)&lt;M$4,0,5-(M$3-VLOOKUP($C97,'Regional Crises'!$B$1:$R$66,11,FALSE))/(M$3-M$4)*5)),1))),IF(VLOOKUP($E97,'Country Indicator Data'!$B$4:$N$300,7,FALSE)="x","x",ROUND(IF(VLOOKUP($E97,'Country Indicator Data'!$B$4:$N$300,7,FALSE)&gt;M$3,5,IF(VLOOKUP($E97,'Country Indicator Data'!$B$4:$N$300,7,FALSE)&lt;M$4,0,5-(M$3-VLOOKUP($E97,'Country Indicator Data'!$B$4:$N$300,7,FALSE))/(M$3-M$4)*5)),1)))</f>
        <v>3.6</v>
      </c>
      <c r="N97" s="163">
        <f t="shared" si="28"/>
        <v>3.7</v>
      </c>
      <c r="O97" s="163">
        <f t="shared" si="29"/>
        <v>3.15</v>
      </c>
      <c r="P97" s="163">
        <f>IF(LEN(E97)&gt;3,VLOOKUP(C97,'Regional Crises'!$B$1:$R$69,12,FALSE),VLOOKUP(E97,'Country Indicator Data'!$B$4:$I$300,8,FALSE))</f>
        <v>4</v>
      </c>
      <c r="Q97" s="163">
        <f>IF(LEN(E97)&gt;3,((IF(VLOOKUP($C97,'Regional Crises'!$B$1:$R$66,13,FALSE)="x","x",ROUND(IF(VLOOKUP($C97,'Regional Crises'!$B$1:$R$66,13,FALSE)&gt;Q$3,5,IF(VLOOKUP($C97,'Regional Crises'!$B$1:$R$66,13,FALSE)&lt;Q$4,0,5-(LOG(Q$3)-LOG(VLOOKUP($C97,'Regional Crises'!$B$1:$R$66,13,FALSE)))/(LOG(Q$3)-LOG(Q$4))*5)),1)))),(IF(VLOOKUP($E97,'Country Indicator Data'!$B$4:$N$300,9,FALSE)="x","x",ROUND(IF(VLOOKUP($E97,'Country Indicator Data'!$B$4:$N$300,9,FALSE)&gt;Q$3,5,IF(VLOOKUP($E97,'Country Indicator Data'!$B$4:$N$300,9,FALSE)&lt;Q$4,0,5-(LOG(Q$3)-LOG(VLOOKUP($E97,'Country Indicator Data'!$B$4:$N$300,9,FALSE)))/(LOG(Q$3)-LOG(Q$4))*5)),1))))</f>
        <v>3.6</v>
      </c>
      <c r="R97" s="163">
        <f t="shared" si="30"/>
        <v>3.8</v>
      </c>
      <c r="S97" s="163">
        <f>IF(LEN(E97)&gt;3,((IF(VLOOKUP($C97,'Regional Crises'!$B$1:$R$66,17,FALSE)="x","x",ROUND(IF(VLOOKUP($C97,'Regional Crises'!$B$1:$R$66,17,FALSE)&gt;S$3,0,IF(VLOOKUP($C97,'Regional Crises'!$B$1:$R$66,17,FALSE)&lt;S$4,5,(S$3-VLOOKUP($C97,'Regional Crises'!$B$1:$R$66,17,FALSE))/(S$3-S$4)*5)),1)))),(IF(VLOOKUP($E97,'Country Indicator Data'!$B$4:$N$300,13,FALSE)="x","x",ROUND(IF(VLOOKUP($E97,'Country Indicator Data'!$B$4:$N$300,13,FALSE)&gt;S$3,0,IF(VLOOKUP($E97,'Country Indicator Data'!$B$4:$N$300,13,FALSE)&lt;S$4,5,(S$3-VLOOKUP($E97,'Country Indicator Data'!$B$4:$N$300,13,FALSE))/(S$3-S$4)*5)),1))))</f>
        <v>3.7</v>
      </c>
      <c r="T97" s="163">
        <f>IF(LEN(E97)&gt;3,((IF(VLOOKUP($C97,'Regional Crises'!$B$1:$R$66,14,FALSE)="x","x",ROUND(IF(VLOOKUP($C97,'Regional Crises'!$B$1:$R$66,14,FALSE)&gt;T$3,0,IF(VLOOKUP($C97,'Regional Crises'!$B$1:$R$66,14,FALSE)&lt;T$4,5,(T$3-VLOOKUP($C97,'Regional Crises'!$B$1:$R$66,14,FALSE))/(T$3-T$4)*5)),1)))),(IF(VLOOKUP($E97,'Country Indicator Data'!$B$4:$N$300,10,FALSE)="x","x",ROUND(IF(VLOOKUP($E97,'Country Indicator Data'!$B$4:$N$300,10,FALSE)&gt;T$3,0,IF(VLOOKUP($E97,'Country Indicator Data'!$B$4:$N$300,10,FALSE)&lt;T$4,5,(T$3-VLOOKUP($E97,'Country Indicator Data'!$B$4:$N$300,10,FALSE))/(T$3-T$4)*5)),1))))</f>
        <v>3.5</v>
      </c>
      <c r="U97" s="163">
        <f>IF(LEN(E97)&gt;3,((IF(VLOOKUP($C97,'Regional Crises'!$B$1:$R$66,15,FALSE)="x","x",ROUND(IF(VLOOKUP($C97,'Regional Crises'!$B$1:$R$66,15,FALSE)&gt;U$3,0,IF(VLOOKUP($C97,'Regional Crises'!$B$1:$R$66,15,FALSE)&lt;U$4,5,(U$3-VLOOKUP($C97,'Regional Crises'!$B$1:$R$66,15,FALSE))/(U$3-U$4)*5)),1)))),(IF(VLOOKUP($E97,'Country Indicator Data'!$B$4:$N$300,11,FALSE)="x","x",ROUND(IF(VLOOKUP($E97,'Country Indicator Data'!$B$4:$N$300,11,FALSE)&gt;U$3,0,IF(VLOOKUP($E97,'Country Indicator Data'!$B$4:$N$300,11,FALSE)&lt;U$4,5,(U$3-VLOOKUP($E97,'Country Indicator Data'!$B$4:$N$300,11,FALSE))/(U$3-U$4)*5)),1))))</f>
        <v>3.5</v>
      </c>
      <c r="V97" s="163">
        <f>IF(LEN(E97)&gt;3,((IF(VLOOKUP($C97,'Regional Crises'!$B$1:$R$66,16,FALSE)="x","x",ROUND(IF(VLOOKUP($C97,'Regional Crises'!$B$1:$R$66,16,FALSE)&gt;V$3,0,IF(VLOOKUP($C97,'Regional Crises'!$B$1:$R$66,16,FALSE)&lt;V$4,5,(V$3-VLOOKUP($C97,'Regional Crises'!$B$1:$R$66,16,FALSE))/(V$3-V$4)*5)),1)))),(IF(VLOOKUP($E97,'Country Indicator Data'!$B$4:$N$300,12,FALSE)="x","x",ROUND(IF(VLOOKUP($E97,'Country Indicator Data'!$B$4:$N$300,12,FALSE)&gt;V$3,0,IF(VLOOKUP($E97,'Country Indicator Data'!$B$4:$N$300,12,FALSE)&lt;V$4,5,(V$3-VLOOKUP($E97,'Country Indicator Data'!$B$4:$N$300,12,FALSE))/(V$3-V$4)*5)),1))))</f>
        <v>2.8</v>
      </c>
      <c r="W97" s="163">
        <f t="shared" si="31"/>
        <v>3.4</v>
      </c>
      <c r="X97" s="163">
        <f t="shared" si="32"/>
        <v>3.5</v>
      </c>
      <c r="Y97" s="184">
        <f>IF('Core Indicators'!FC94="x","x",IF('Core Indicators'!FC94&gt;=5,5,IF('Core Indicators'!FC94&gt;=4,4,IF('Core Indicators'!FC94&gt;=3,3,IF('Core Indicators'!FC94&gt;=2,2,IF('Core Indicators'!FC94&gt;=1,1,0))))))</f>
        <v>2</v>
      </c>
      <c r="Z97" s="163">
        <f t="shared" si="33"/>
        <v>2</v>
      </c>
      <c r="AA97" s="184">
        <f>'Crisis Indicator Data'!Y94</f>
        <v>1</v>
      </c>
      <c r="AB97" s="184">
        <f>'Crisis Indicator Data'!Z94</f>
        <v>0</v>
      </c>
      <c r="AC97" s="184">
        <f>'Crisis Indicator Data'!AA94</f>
        <v>1</v>
      </c>
      <c r="AD97" s="184">
        <f>'Crisis Indicator Data'!AB94</f>
        <v>0</v>
      </c>
      <c r="AE97" s="184">
        <f t="shared" si="34"/>
        <v>2</v>
      </c>
      <c r="AF97" s="184">
        <f>'Crisis Indicator Data'!AC94</f>
        <v>2</v>
      </c>
      <c r="AG97" s="184">
        <f>'Crisis Indicator Data'!AD94</f>
        <v>3</v>
      </c>
      <c r="AH97" s="184">
        <f t="shared" si="35"/>
        <v>5</v>
      </c>
      <c r="AI97" s="184">
        <f>'Crisis Indicator Data'!AE94</f>
        <v>1</v>
      </c>
      <c r="AJ97" s="184">
        <f>'Crisis Indicator Data'!AF94</f>
        <v>1</v>
      </c>
      <c r="AK97" s="184">
        <f>'Crisis Indicator Data'!AG94</f>
        <v>3</v>
      </c>
      <c r="AL97" s="184">
        <f t="shared" si="36"/>
        <v>4</v>
      </c>
      <c r="AM97" s="163">
        <f t="shared" si="37"/>
        <v>4</v>
      </c>
      <c r="AN97" s="163">
        <f t="shared" si="38"/>
        <v>3</v>
      </c>
    </row>
    <row r="98" spans="1:40" ht="13.5" customHeight="1" x14ac:dyDescent="0.25">
      <c r="A98" s="172" t="str">
        <f>'Crisis Indicator Data'!A95</f>
        <v>Refugees from Mali in Mauritania</v>
      </c>
      <c r="B98" s="173" t="str">
        <f>'Crisis Indicator Data'!B95</f>
        <v>Displacement</v>
      </c>
      <c r="C98" s="173" t="str">
        <f>'Crisis Indicator Data'!C95</f>
        <v>MRT002</v>
      </c>
      <c r="D98" s="173" t="str">
        <f>'Crisis Indicator Data'!D95</f>
        <v>Mauritania</v>
      </c>
      <c r="E98" s="174" t="str">
        <f>'Crisis Indicator Data'!E95</f>
        <v>MRT</v>
      </c>
      <c r="F98" s="163">
        <f>IF(LEN(E98)&gt;3,(IF(VLOOKUP($C98,'Regional Crises'!$B$1:$R$66,7,FALSE)="x","x",ROUND(IF(VLOOKUP($C98,'Regional Crises'!$B$1:$R$66,7,FALSE)&gt;$F$3,5,IF(VLOOKUP($C98,'Regional Crises'!$B$1:$R$66,7,FALSE)&lt;F$4,0,($F$3-VLOOKUP($C98,'Regional Crises'!$B$1:$R$66,7,FALSE))/($F$3-$F$4)*5)),1))),IF(VLOOKUP($E98,'Country Indicator Data'!$B$4:$N$300,3,FALSE)="x","x",ROUND(IF(VLOOKUP($E98,'Country Indicator Data'!$B$4:$N$300,3,FALSE)&gt;$F$3,5,IF(VLOOKUP($E98,'Country Indicator Data'!$B$4:$N$300,3,FALSE)&lt;$F$4,0,($F$3-VLOOKUP($E98,'Country Indicator Data'!$B$4:$N$300,3,FALSE))/($F$3-$F$4)*5)),1)))</f>
        <v>3.2</v>
      </c>
      <c r="G98" s="163">
        <f>IF(LEN(E98)&gt;3,(IF(VLOOKUP($C98,'Regional Crises'!$B$1:$R$66,9,FALSE)="x","x",ROUND(IF(VLOOKUP($C98,'Regional Crises'!$B$1:$R$66,9,FALSE)&gt;G$3,5,IF(VLOOKUP($C98,'Regional Crises'!$B$1:$R$66,9,FALSE)&lt;G$4,0,(G$3-VLOOKUP($C98,'Regional Crises'!$B$1:$R$66,9,FALSE))/(G$3-G$4)*5)),1))),IF(VLOOKUP($E98,'Country Indicator Data'!$B$4:$N$300,5,FALSE)="x","x",ROUND(IF(VLOOKUP($E98,'Country Indicator Data'!$B$4:$N$300,5,FALSE)&gt;G$3,5,IF(VLOOKUP($E98,'Country Indicator Data'!$B$4:$N$300,5,FALSE)&lt;G$4,0,(G$3-VLOOKUP($E98,'Country Indicator Data'!$B$4:$N$300,5,FALSE))/(G$3-G$4)*5)),1)))</f>
        <v>2.9</v>
      </c>
      <c r="H98" s="163">
        <f t="shared" si="26"/>
        <v>3.05</v>
      </c>
      <c r="I98" s="163">
        <f>IF(LEN(E98)&gt;3,(IF(VLOOKUP($C98,'Regional Crises'!$B$1:$R$66,6,FALSE)="x","x",ROUND(IF(VLOOKUP($C98,'Regional Crises'!$B$1:$R$66,6,FALSE)&gt;I$3,5,IF(VLOOKUP($C98,'Regional Crises'!$B$1:$R$66,6,FALSE)&lt;I$4,0,5-(I$3-VLOOKUP($C98,'Regional Crises'!$B$1:$R$66,6,FALSE))/(I$3-I$4)*5)),1))),IF(VLOOKUP($E98,'Country Indicator Data'!$B$4:$N$300,2,FALSE)="x","x",ROUND(IF(VLOOKUP($E98,'Country Indicator Data'!$B$4:$N$300,2,FALSE)&gt;I$3,5,IF(VLOOKUP($E98,'Country Indicator Data'!$B$4:$N$300,2,FALSE)&lt;I$4,0,5-(I$3-VLOOKUP($E98,'Country Indicator Data'!$B$4:$N$300,2,FALSE))/(I$3-I$4)*5)),1)))</f>
        <v>3.3</v>
      </c>
      <c r="J98" s="163">
        <f>IF(LEN(E98)&gt;3,(IF(VLOOKUP($C98,'Regional Crises'!$B$1:$R$66,8,FALSE)="x","x",ROUND(IF(VLOOKUP($C98,'Regional Crises'!$B$1:$R$66,8,FALSE)&gt;J$3,5,IF(VLOOKUP($C98,'Regional Crises'!$B$1:$R$66,8,FALSE)&lt;J$4,0,5-(J$3-VLOOKUP($C98,'Regional Crises'!$B$1:$R$66,8,FALSE))/(J$3-J$4)*5)),1))),IF(VLOOKUP($E98,'Country Indicator Data'!$B$4:$N$300,4,FALSE)="x","x",ROUND(IF(VLOOKUP($E98,'Country Indicator Data'!$B$4:$N$300,4,FALSE)&gt;J$3,5,IF(VLOOKUP($E98,'Country Indicator Data'!$B$4:$N$300,4,FALSE)&lt;J$4,0,5-(J$3-VLOOKUP($E98,'Country Indicator Data'!$B$4:$N$300,4,FALSE))/(J$3-J$4)*5)),1)))</f>
        <v>0</v>
      </c>
      <c r="K98" s="163">
        <f t="shared" si="27"/>
        <v>1.65</v>
      </c>
      <c r="L98" s="163">
        <f>IF(LEN(E98)&gt;3,(IF(VLOOKUP($C98,'Regional Crises'!$B$1:$R$66,10,FALSE)="x","x",ROUND(IF(VLOOKUP($C98,'Regional Crises'!$B$1:$R$66,10,FALSE)&gt;L$3,5,IF(VLOOKUP($C98,'Regional Crises'!$B$1:$R$66,10,FALSE)&lt;L$4,0,5-(L$3-VLOOKUP($C98,'Regional Crises'!$B$1:$R$66,10,FALSE))/(L$3-L$4)*5)),1))),IF(VLOOKUP($E98,'Country Indicator Data'!$B$4:$N$300,6,FALSE)="x","x",ROUND(IF(VLOOKUP($E98,'Country Indicator Data'!$B$4:$N$300,6,FALSE)&gt;L$3,5,IF(VLOOKUP($E98,'Country Indicator Data'!$B$4:$N$300,6,FALSE)&lt;L$4,0,5-(L$3-VLOOKUP($E98,'Country Indicator Data'!$B$4:$N$300,6,FALSE))/(L$3-L$4)*5)),1)))</f>
        <v>4.0999999999999996</v>
      </c>
      <c r="M98" s="163">
        <f>IF(LEN(E98)&gt;3,(IF(VLOOKUP($C98,'Regional Crises'!$B$1:$R$66,11,FALSE)="x","x",ROUND(IF(VLOOKUP($C98,'Regional Crises'!$B$1:$R$66,11,FALSE)&gt;M$3,5,IF(VLOOKUP($C98,'Regional Crises'!$B$1:$R$66,11,FALSE)&lt;M$4,0,5-(M$3-VLOOKUP($C98,'Regional Crises'!$B$1:$R$66,11,FALSE))/(M$3-M$4)*5)),1))),IF(VLOOKUP($E98,'Country Indicator Data'!$B$4:$N$300,7,FALSE)="x","x",ROUND(IF(VLOOKUP($E98,'Country Indicator Data'!$B$4:$N$300,7,FALSE)&gt;M$3,5,IF(VLOOKUP($E98,'Country Indicator Data'!$B$4:$N$300,7,FALSE)&lt;M$4,0,5-(M$3-VLOOKUP($E98,'Country Indicator Data'!$B$4:$N$300,7,FALSE))/(M$3-M$4)*5)),1)))</f>
        <v>1</v>
      </c>
      <c r="N98" s="163">
        <f t="shared" si="28"/>
        <v>2.5499999999999998</v>
      </c>
      <c r="O98" s="163">
        <f t="shared" si="29"/>
        <v>2.4166666666666665</v>
      </c>
      <c r="P98" s="163">
        <f>IF(LEN(E98)&gt;3,VLOOKUP(C98,'Regional Crises'!$B$1:$R$69,12,FALSE),VLOOKUP(E98,'Country Indicator Data'!$B$4:$I$300,8,FALSE))</f>
        <v>2</v>
      </c>
      <c r="Q98" s="163">
        <f>IF(LEN(E98)&gt;3,((IF(VLOOKUP($C98,'Regional Crises'!$B$1:$R$66,13,FALSE)="x","x",ROUND(IF(VLOOKUP($C98,'Regional Crises'!$B$1:$R$66,13,FALSE)&gt;Q$3,5,IF(VLOOKUP($C98,'Regional Crises'!$B$1:$R$66,13,FALSE)&lt;Q$4,0,5-(LOG(Q$3)-LOG(VLOOKUP($C98,'Regional Crises'!$B$1:$R$66,13,FALSE)))/(LOG(Q$3)-LOG(Q$4))*5)),1)))),(IF(VLOOKUP($E98,'Country Indicator Data'!$B$4:$N$300,9,FALSE)="x","x",ROUND(IF(VLOOKUP($E98,'Country Indicator Data'!$B$4:$N$300,9,FALSE)&gt;Q$3,5,IF(VLOOKUP($E98,'Country Indicator Data'!$B$4:$N$300,9,FALSE)&lt;Q$4,0,5-(LOG(Q$3)-LOG(VLOOKUP($E98,'Country Indicator Data'!$B$4:$N$300,9,FALSE)))/(LOG(Q$3)-LOG(Q$4))*5)),1))))</f>
        <v>0.4</v>
      </c>
      <c r="R98" s="163">
        <f t="shared" si="30"/>
        <v>1.2</v>
      </c>
      <c r="S98" s="163">
        <f>IF(LEN(E98)&gt;3,((IF(VLOOKUP($C98,'Regional Crises'!$B$1:$R$66,17,FALSE)="x","x",ROUND(IF(VLOOKUP($C98,'Regional Crises'!$B$1:$R$66,17,FALSE)&gt;S$3,0,IF(VLOOKUP($C98,'Regional Crises'!$B$1:$R$66,17,FALSE)&lt;S$4,5,(S$3-VLOOKUP($C98,'Regional Crises'!$B$1:$R$66,17,FALSE))/(S$3-S$4)*5)),1)))),(IF(VLOOKUP($E98,'Country Indicator Data'!$B$4:$N$300,13,FALSE)="x","x",ROUND(IF(VLOOKUP($E98,'Country Indicator Data'!$B$4:$N$300,13,FALSE)&gt;S$3,0,IF(VLOOKUP($E98,'Country Indicator Data'!$B$4:$N$300,13,FALSE)&lt;S$4,5,(S$3-VLOOKUP($E98,'Country Indicator Data'!$B$4:$N$300,13,FALSE))/(S$3-S$4)*5)),1))))</f>
        <v>3.6</v>
      </c>
      <c r="T98" s="163">
        <f>IF(LEN(E98)&gt;3,((IF(VLOOKUP($C98,'Regional Crises'!$B$1:$R$66,14,FALSE)="x","x",ROUND(IF(VLOOKUP($C98,'Regional Crises'!$B$1:$R$66,14,FALSE)&gt;T$3,0,IF(VLOOKUP($C98,'Regional Crises'!$B$1:$R$66,14,FALSE)&lt;T$4,5,(T$3-VLOOKUP($C98,'Regional Crises'!$B$1:$R$66,14,FALSE))/(T$3-T$4)*5)),1)))),(IF(VLOOKUP($E98,'Country Indicator Data'!$B$4:$N$300,10,FALSE)="x","x",ROUND(IF(VLOOKUP($E98,'Country Indicator Data'!$B$4:$N$300,10,FALSE)&gt;T$3,0,IF(VLOOKUP($E98,'Country Indicator Data'!$B$4:$N$300,10,FALSE)&lt;T$4,5,(T$3-VLOOKUP($E98,'Country Indicator Data'!$B$4:$N$300,10,FALSE))/(T$3-T$4)*5)),1))))</f>
        <v>3.1</v>
      </c>
      <c r="U98" s="163">
        <f>IF(LEN(E98)&gt;3,((IF(VLOOKUP($C98,'Regional Crises'!$B$1:$R$66,15,FALSE)="x","x",ROUND(IF(VLOOKUP($C98,'Regional Crises'!$B$1:$R$66,15,FALSE)&gt;U$3,0,IF(VLOOKUP($C98,'Regional Crises'!$B$1:$R$66,15,FALSE)&lt;U$4,5,(U$3-VLOOKUP($C98,'Regional Crises'!$B$1:$R$66,15,FALSE))/(U$3-U$4)*5)),1)))),(IF(VLOOKUP($E98,'Country Indicator Data'!$B$4:$N$300,11,FALSE)="x","x",ROUND(IF(VLOOKUP($E98,'Country Indicator Data'!$B$4:$N$300,11,FALSE)&gt;U$3,0,IF(VLOOKUP($E98,'Country Indicator Data'!$B$4:$N$300,11,FALSE)&lt;U$4,5,(U$3-VLOOKUP($E98,'Country Indicator Data'!$B$4:$N$300,11,FALSE))/(U$3-U$4)*5)),1))))</f>
        <v>3</v>
      </c>
      <c r="V98" s="163">
        <f>IF(LEN(E98)&gt;3,((IF(VLOOKUP($C98,'Regional Crises'!$B$1:$R$66,16,FALSE)="x","x",ROUND(IF(VLOOKUP($C98,'Regional Crises'!$B$1:$R$66,16,FALSE)&gt;V$3,0,IF(VLOOKUP($C98,'Regional Crises'!$B$1:$R$66,16,FALSE)&lt;V$4,5,(V$3-VLOOKUP($C98,'Regional Crises'!$B$1:$R$66,16,FALSE))/(V$3-V$4)*5)),1)))),(IF(VLOOKUP($E98,'Country Indicator Data'!$B$4:$N$300,12,FALSE)="x","x",ROUND(IF(VLOOKUP($E98,'Country Indicator Data'!$B$4:$N$300,12,FALSE)&gt;V$3,0,IF(VLOOKUP($E98,'Country Indicator Data'!$B$4:$N$300,12,FALSE)&lt;V$4,5,(V$3-VLOOKUP($E98,'Country Indicator Data'!$B$4:$N$300,12,FALSE))/(V$3-V$4)*5)),1))))</f>
        <v>3.3</v>
      </c>
      <c r="W98" s="163">
        <f t="shared" si="31"/>
        <v>3.3</v>
      </c>
      <c r="X98" s="163">
        <f t="shared" si="32"/>
        <v>2.2999999999999998</v>
      </c>
      <c r="Y98" s="184">
        <f>IF('Core Indicators'!FC95="x","x",IF('Core Indicators'!FC95&gt;=5,5,IF('Core Indicators'!FC95&gt;=4,4,IF('Core Indicators'!FC95&gt;=3,3,IF('Core Indicators'!FC95&gt;=2,2,IF('Core Indicators'!FC95&gt;=1,1,0))))))</f>
        <v>2</v>
      </c>
      <c r="Z98" s="163">
        <f t="shared" si="33"/>
        <v>2</v>
      </c>
      <c r="AA98" s="184">
        <f>'Crisis Indicator Data'!Y95</f>
        <v>0</v>
      </c>
      <c r="AB98" s="184">
        <f>'Crisis Indicator Data'!Z95</f>
        <v>0</v>
      </c>
      <c r="AC98" s="184">
        <f>'Crisis Indicator Data'!AA95</f>
        <v>0</v>
      </c>
      <c r="AD98" s="184">
        <f>'Crisis Indicator Data'!AB95</f>
        <v>0</v>
      </c>
      <c r="AE98" s="184">
        <f t="shared" si="34"/>
        <v>0</v>
      </c>
      <c r="AF98" s="184">
        <f>'Crisis Indicator Data'!AC95</f>
        <v>0</v>
      </c>
      <c r="AG98" s="184">
        <f>'Crisis Indicator Data'!AD95</f>
        <v>0</v>
      </c>
      <c r="AH98" s="184">
        <f t="shared" si="35"/>
        <v>0</v>
      </c>
      <c r="AI98" s="184">
        <f>'Crisis Indicator Data'!AE95</f>
        <v>0</v>
      </c>
      <c r="AJ98" s="184">
        <f>'Crisis Indicator Data'!AF95</f>
        <v>2</v>
      </c>
      <c r="AK98" s="184">
        <f>'Crisis Indicator Data'!AG95</f>
        <v>0</v>
      </c>
      <c r="AL98" s="184">
        <f t="shared" si="36"/>
        <v>2</v>
      </c>
      <c r="AM98" s="163">
        <f t="shared" si="37"/>
        <v>1</v>
      </c>
      <c r="AN98" s="163">
        <f t="shared" si="38"/>
        <v>1.5</v>
      </c>
    </row>
    <row r="99" spans="1:40" ht="13.5" customHeight="1" x14ac:dyDescent="0.25">
      <c r="A99" s="172" t="str">
        <f>'Crisis Indicator Data'!A96</f>
        <v>Food Security in Mauritania</v>
      </c>
      <c r="B99" s="173" t="str">
        <f>'Crisis Indicator Data'!B96</f>
        <v>Drought,Floods</v>
      </c>
      <c r="C99" s="173" t="str">
        <f>'Crisis Indicator Data'!C96</f>
        <v>MRT003</v>
      </c>
      <c r="D99" s="173" t="str">
        <f>'Crisis Indicator Data'!D96</f>
        <v>Mauritania</v>
      </c>
      <c r="E99" s="174" t="str">
        <f>'Crisis Indicator Data'!E96</f>
        <v>MRT</v>
      </c>
      <c r="F99" s="163">
        <f>IF(LEN(E99)&gt;3,(IF(VLOOKUP($C99,'Regional Crises'!$B$1:$R$66,7,FALSE)="x","x",ROUND(IF(VLOOKUP($C99,'Regional Crises'!$B$1:$R$66,7,FALSE)&gt;$F$3,5,IF(VLOOKUP($C99,'Regional Crises'!$B$1:$R$66,7,FALSE)&lt;F$4,0,($F$3-VLOOKUP($C99,'Regional Crises'!$B$1:$R$66,7,FALSE))/($F$3-$F$4)*5)),1))),IF(VLOOKUP($E99,'Country Indicator Data'!$B$4:$N$300,3,FALSE)="x","x",ROUND(IF(VLOOKUP($E99,'Country Indicator Data'!$B$4:$N$300,3,FALSE)&gt;$F$3,5,IF(VLOOKUP($E99,'Country Indicator Data'!$B$4:$N$300,3,FALSE)&lt;$F$4,0,($F$3-VLOOKUP($E99,'Country Indicator Data'!$B$4:$N$300,3,FALSE))/($F$3-$F$4)*5)),1)))</f>
        <v>3.2</v>
      </c>
      <c r="G99" s="163">
        <f>IF(LEN(E99)&gt;3,(IF(VLOOKUP($C99,'Regional Crises'!$B$1:$R$66,9,FALSE)="x","x",ROUND(IF(VLOOKUP($C99,'Regional Crises'!$B$1:$R$66,9,FALSE)&gt;G$3,5,IF(VLOOKUP($C99,'Regional Crises'!$B$1:$R$66,9,FALSE)&lt;G$4,0,(G$3-VLOOKUP($C99,'Regional Crises'!$B$1:$R$66,9,FALSE))/(G$3-G$4)*5)),1))),IF(VLOOKUP($E99,'Country Indicator Data'!$B$4:$N$300,5,FALSE)="x","x",ROUND(IF(VLOOKUP($E99,'Country Indicator Data'!$B$4:$N$300,5,FALSE)&gt;G$3,5,IF(VLOOKUP($E99,'Country Indicator Data'!$B$4:$N$300,5,FALSE)&lt;G$4,0,(G$3-VLOOKUP($E99,'Country Indicator Data'!$B$4:$N$300,5,FALSE))/(G$3-G$4)*5)),1)))</f>
        <v>2.9</v>
      </c>
      <c r="H99" s="163">
        <f t="shared" si="26"/>
        <v>3.05</v>
      </c>
      <c r="I99" s="163">
        <f>IF(LEN(E99)&gt;3,(IF(VLOOKUP($C99,'Regional Crises'!$B$1:$R$66,6,FALSE)="x","x",ROUND(IF(VLOOKUP($C99,'Regional Crises'!$B$1:$R$66,6,FALSE)&gt;I$3,5,IF(VLOOKUP($C99,'Regional Crises'!$B$1:$R$66,6,FALSE)&lt;I$4,0,5-(I$3-VLOOKUP($C99,'Regional Crises'!$B$1:$R$66,6,FALSE))/(I$3-I$4)*5)),1))),IF(VLOOKUP($E99,'Country Indicator Data'!$B$4:$N$300,2,FALSE)="x","x",ROUND(IF(VLOOKUP($E99,'Country Indicator Data'!$B$4:$N$300,2,FALSE)&gt;I$3,5,IF(VLOOKUP($E99,'Country Indicator Data'!$B$4:$N$300,2,FALSE)&lt;I$4,0,5-(I$3-VLOOKUP($E99,'Country Indicator Data'!$B$4:$N$300,2,FALSE))/(I$3-I$4)*5)),1)))</f>
        <v>3.3</v>
      </c>
      <c r="J99" s="163">
        <f>IF(LEN(E99)&gt;3,(IF(VLOOKUP($C99,'Regional Crises'!$B$1:$R$66,8,FALSE)="x","x",ROUND(IF(VLOOKUP($C99,'Regional Crises'!$B$1:$R$66,8,FALSE)&gt;J$3,5,IF(VLOOKUP($C99,'Regional Crises'!$B$1:$R$66,8,FALSE)&lt;J$4,0,5-(J$3-VLOOKUP($C99,'Regional Crises'!$B$1:$R$66,8,FALSE))/(J$3-J$4)*5)),1))),IF(VLOOKUP($E99,'Country Indicator Data'!$B$4:$N$300,4,FALSE)="x","x",ROUND(IF(VLOOKUP($E99,'Country Indicator Data'!$B$4:$N$300,4,FALSE)&gt;J$3,5,IF(VLOOKUP($E99,'Country Indicator Data'!$B$4:$N$300,4,FALSE)&lt;J$4,0,5-(J$3-VLOOKUP($E99,'Country Indicator Data'!$B$4:$N$300,4,FALSE))/(J$3-J$4)*5)),1)))</f>
        <v>0</v>
      </c>
      <c r="K99" s="163">
        <f t="shared" si="27"/>
        <v>1.65</v>
      </c>
      <c r="L99" s="163">
        <f>IF(LEN(E99)&gt;3,(IF(VLOOKUP($C99,'Regional Crises'!$B$1:$R$66,10,FALSE)="x","x",ROUND(IF(VLOOKUP($C99,'Regional Crises'!$B$1:$R$66,10,FALSE)&gt;L$3,5,IF(VLOOKUP($C99,'Regional Crises'!$B$1:$R$66,10,FALSE)&lt;L$4,0,5-(L$3-VLOOKUP($C99,'Regional Crises'!$B$1:$R$66,10,FALSE))/(L$3-L$4)*5)),1))),IF(VLOOKUP($E99,'Country Indicator Data'!$B$4:$N$300,6,FALSE)="x","x",ROUND(IF(VLOOKUP($E99,'Country Indicator Data'!$B$4:$N$300,6,FALSE)&gt;L$3,5,IF(VLOOKUP($E99,'Country Indicator Data'!$B$4:$N$300,6,FALSE)&lt;L$4,0,5-(L$3-VLOOKUP($E99,'Country Indicator Data'!$B$4:$N$300,6,FALSE))/(L$3-L$4)*5)),1)))</f>
        <v>4.0999999999999996</v>
      </c>
      <c r="M99" s="163">
        <f>IF(LEN(E99)&gt;3,(IF(VLOOKUP($C99,'Regional Crises'!$B$1:$R$66,11,FALSE)="x","x",ROUND(IF(VLOOKUP($C99,'Regional Crises'!$B$1:$R$66,11,FALSE)&gt;M$3,5,IF(VLOOKUP($C99,'Regional Crises'!$B$1:$R$66,11,FALSE)&lt;M$4,0,5-(M$3-VLOOKUP($C99,'Regional Crises'!$B$1:$R$66,11,FALSE))/(M$3-M$4)*5)),1))),IF(VLOOKUP($E99,'Country Indicator Data'!$B$4:$N$300,7,FALSE)="x","x",ROUND(IF(VLOOKUP($E99,'Country Indicator Data'!$B$4:$N$300,7,FALSE)&gt;M$3,5,IF(VLOOKUP($E99,'Country Indicator Data'!$B$4:$N$300,7,FALSE)&lt;M$4,0,5-(M$3-VLOOKUP($E99,'Country Indicator Data'!$B$4:$N$300,7,FALSE))/(M$3-M$4)*5)),1)))</f>
        <v>1</v>
      </c>
      <c r="N99" s="163">
        <f t="shared" si="28"/>
        <v>2.5499999999999998</v>
      </c>
      <c r="O99" s="163">
        <f t="shared" si="29"/>
        <v>2.4166666666666665</v>
      </c>
      <c r="P99" s="163">
        <f>IF(LEN(E99)&gt;3,VLOOKUP(C99,'Regional Crises'!$B$1:$R$69,12,FALSE),VLOOKUP(E99,'Country Indicator Data'!$B$4:$I$300,8,FALSE))</f>
        <v>2</v>
      </c>
      <c r="Q99" s="163">
        <f>IF(LEN(E99)&gt;3,((IF(VLOOKUP($C99,'Regional Crises'!$B$1:$R$66,13,FALSE)="x","x",ROUND(IF(VLOOKUP($C99,'Regional Crises'!$B$1:$R$66,13,FALSE)&gt;Q$3,5,IF(VLOOKUP($C99,'Regional Crises'!$B$1:$R$66,13,FALSE)&lt;Q$4,0,5-(LOG(Q$3)-LOG(VLOOKUP($C99,'Regional Crises'!$B$1:$R$66,13,FALSE)))/(LOG(Q$3)-LOG(Q$4))*5)),1)))),(IF(VLOOKUP($E99,'Country Indicator Data'!$B$4:$N$300,9,FALSE)="x","x",ROUND(IF(VLOOKUP($E99,'Country Indicator Data'!$B$4:$N$300,9,FALSE)&gt;Q$3,5,IF(VLOOKUP($E99,'Country Indicator Data'!$B$4:$N$300,9,FALSE)&lt;Q$4,0,5-(LOG(Q$3)-LOG(VLOOKUP($E99,'Country Indicator Data'!$B$4:$N$300,9,FALSE)))/(LOG(Q$3)-LOG(Q$4))*5)),1))))</f>
        <v>0.4</v>
      </c>
      <c r="R99" s="163">
        <f t="shared" si="30"/>
        <v>1.2</v>
      </c>
      <c r="S99" s="163">
        <f>IF(LEN(E99)&gt;3,((IF(VLOOKUP($C99,'Regional Crises'!$B$1:$R$66,17,FALSE)="x","x",ROUND(IF(VLOOKUP($C99,'Regional Crises'!$B$1:$R$66,17,FALSE)&gt;S$3,0,IF(VLOOKUP($C99,'Regional Crises'!$B$1:$R$66,17,FALSE)&lt;S$4,5,(S$3-VLOOKUP($C99,'Regional Crises'!$B$1:$R$66,17,FALSE))/(S$3-S$4)*5)),1)))),(IF(VLOOKUP($E99,'Country Indicator Data'!$B$4:$N$300,13,FALSE)="x","x",ROUND(IF(VLOOKUP($E99,'Country Indicator Data'!$B$4:$N$300,13,FALSE)&gt;S$3,0,IF(VLOOKUP($E99,'Country Indicator Data'!$B$4:$N$300,13,FALSE)&lt;S$4,5,(S$3-VLOOKUP($E99,'Country Indicator Data'!$B$4:$N$300,13,FALSE))/(S$3-S$4)*5)),1))))</f>
        <v>3.6</v>
      </c>
      <c r="T99" s="163">
        <f>IF(LEN(E99)&gt;3,((IF(VLOOKUP($C99,'Regional Crises'!$B$1:$R$66,14,FALSE)="x","x",ROUND(IF(VLOOKUP($C99,'Regional Crises'!$B$1:$R$66,14,FALSE)&gt;T$3,0,IF(VLOOKUP($C99,'Regional Crises'!$B$1:$R$66,14,FALSE)&lt;T$4,5,(T$3-VLOOKUP($C99,'Regional Crises'!$B$1:$R$66,14,FALSE))/(T$3-T$4)*5)),1)))),(IF(VLOOKUP($E99,'Country Indicator Data'!$B$4:$N$300,10,FALSE)="x","x",ROUND(IF(VLOOKUP($E99,'Country Indicator Data'!$B$4:$N$300,10,FALSE)&gt;T$3,0,IF(VLOOKUP($E99,'Country Indicator Data'!$B$4:$N$300,10,FALSE)&lt;T$4,5,(T$3-VLOOKUP($E99,'Country Indicator Data'!$B$4:$N$300,10,FALSE))/(T$3-T$4)*5)),1))))</f>
        <v>3.1</v>
      </c>
      <c r="U99" s="163">
        <f>IF(LEN(E99)&gt;3,((IF(VLOOKUP($C99,'Regional Crises'!$B$1:$R$66,15,FALSE)="x","x",ROUND(IF(VLOOKUP($C99,'Regional Crises'!$B$1:$R$66,15,FALSE)&gt;U$3,0,IF(VLOOKUP($C99,'Regional Crises'!$B$1:$R$66,15,FALSE)&lt;U$4,5,(U$3-VLOOKUP($C99,'Regional Crises'!$B$1:$R$66,15,FALSE))/(U$3-U$4)*5)),1)))),(IF(VLOOKUP($E99,'Country Indicator Data'!$B$4:$N$300,11,FALSE)="x","x",ROUND(IF(VLOOKUP($E99,'Country Indicator Data'!$B$4:$N$300,11,FALSE)&gt;U$3,0,IF(VLOOKUP($E99,'Country Indicator Data'!$B$4:$N$300,11,FALSE)&lt;U$4,5,(U$3-VLOOKUP($E99,'Country Indicator Data'!$B$4:$N$300,11,FALSE))/(U$3-U$4)*5)),1))))</f>
        <v>3</v>
      </c>
      <c r="V99" s="163">
        <f>IF(LEN(E99)&gt;3,((IF(VLOOKUP($C99,'Regional Crises'!$B$1:$R$66,16,FALSE)="x","x",ROUND(IF(VLOOKUP($C99,'Regional Crises'!$B$1:$R$66,16,FALSE)&gt;V$3,0,IF(VLOOKUP($C99,'Regional Crises'!$B$1:$R$66,16,FALSE)&lt;V$4,5,(V$3-VLOOKUP($C99,'Regional Crises'!$B$1:$R$66,16,FALSE))/(V$3-V$4)*5)),1)))),(IF(VLOOKUP($E99,'Country Indicator Data'!$B$4:$N$300,12,FALSE)="x","x",ROUND(IF(VLOOKUP($E99,'Country Indicator Data'!$B$4:$N$300,12,FALSE)&gt;V$3,0,IF(VLOOKUP($E99,'Country Indicator Data'!$B$4:$N$300,12,FALSE)&lt;V$4,5,(V$3-VLOOKUP($E99,'Country Indicator Data'!$B$4:$N$300,12,FALSE))/(V$3-V$4)*5)),1))))</f>
        <v>3.3</v>
      </c>
      <c r="W99" s="163">
        <f t="shared" si="31"/>
        <v>3.3</v>
      </c>
      <c r="X99" s="163">
        <f t="shared" si="32"/>
        <v>2.2999999999999998</v>
      </c>
      <c r="Y99" s="184">
        <f>IF('Core Indicators'!FC96="x","x",IF('Core Indicators'!FC96&gt;=5,5,IF('Core Indicators'!FC96&gt;=4,4,IF('Core Indicators'!FC96&gt;=3,3,IF('Core Indicators'!FC96&gt;=2,2,IF('Core Indicators'!FC96&gt;=1,1,0))))))</f>
        <v>3</v>
      </c>
      <c r="Z99" s="163">
        <f t="shared" si="33"/>
        <v>3</v>
      </c>
      <c r="AA99" s="184">
        <f>'Crisis Indicator Data'!Y96</f>
        <v>0</v>
      </c>
      <c r="AB99" s="184">
        <f>'Crisis Indicator Data'!Z96</f>
        <v>0</v>
      </c>
      <c r="AC99" s="184">
        <f>'Crisis Indicator Data'!AA96</f>
        <v>0</v>
      </c>
      <c r="AD99" s="184">
        <f>'Crisis Indicator Data'!AB96</f>
        <v>0</v>
      </c>
      <c r="AE99" s="184">
        <f t="shared" si="34"/>
        <v>0</v>
      </c>
      <c r="AF99" s="184">
        <f>'Crisis Indicator Data'!AC96</f>
        <v>0</v>
      </c>
      <c r="AG99" s="184">
        <f>'Crisis Indicator Data'!AD96</f>
        <v>0</v>
      </c>
      <c r="AH99" s="184">
        <f t="shared" si="35"/>
        <v>0</v>
      </c>
      <c r="AI99" s="184">
        <f>'Crisis Indicator Data'!AE96</f>
        <v>0</v>
      </c>
      <c r="AJ99" s="184">
        <f>'Crisis Indicator Data'!AF96</f>
        <v>2</v>
      </c>
      <c r="AK99" s="184">
        <f>'Crisis Indicator Data'!AG96</f>
        <v>1</v>
      </c>
      <c r="AL99" s="184">
        <f t="shared" si="36"/>
        <v>3</v>
      </c>
      <c r="AM99" s="163">
        <f t="shared" si="37"/>
        <v>1</v>
      </c>
      <c r="AN99" s="163">
        <f t="shared" si="38"/>
        <v>2</v>
      </c>
    </row>
    <row r="100" spans="1:40" ht="13.5" customHeight="1" x14ac:dyDescent="0.25">
      <c r="A100" s="172" t="str">
        <f>'Crisis Indicator Data'!A97</f>
        <v>Complex crisis in Malawi</v>
      </c>
      <c r="B100" s="173" t="str">
        <f>'Crisis Indicator Data'!B97</f>
        <v>Drought,Socio-political,Cyclone</v>
      </c>
      <c r="C100" s="173" t="str">
        <f>'Crisis Indicator Data'!C97</f>
        <v>MWI002</v>
      </c>
      <c r="D100" s="173" t="str">
        <f>'Crisis Indicator Data'!D97</f>
        <v>Malawi</v>
      </c>
      <c r="E100" s="174" t="str">
        <f>'Crisis Indicator Data'!E97</f>
        <v>MWI</v>
      </c>
      <c r="F100" s="163">
        <f>IF(LEN(E100)&gt;3,(IF(VLOOKUP($C100,'Regional Crises'!$B$1:$R$66,7,FALSE)="x","x",ROUND(IF(VLOOKUP($C100,'Regional Crises'!$B$1:$R$66,7,FALSE)&gt;$F$3,5,IF(VLOOKUP($C100,'Regional Crises'!$B$1:$R$66,7,FALSE)&lt;F$4,0,($F$3-VLOOKUP($C100,'Regional Crises'!$B$1:$R$66,7,FALSE))/($F$3-$F$4)*5)),1))),IF(VLOOKUP($E100,'Country Indicator Data'!$B$4:$N$300,3,FALSE)="x","x",ROUND(IF(VLOOKUP($E100,'Country Indicator Data'!$B$4:$N$300,3,FALSE)&gt;$F$3,5,IF(VLOOKUP($E100,'Country Indicator Data'!$B$4:$N$300,3,FALSE)&lt;$F$4,0,($F$3-VLOOKUP($E100,'Country Indicator Data'!$B$4:$N$300,3,FALSE))/($F$3-$F$4)*5)),1)))</f>
        <v>1.4</v>
      </c>
      <c r="G100" s="163">
        <f>IF(LEN(E100)&gt;3,(IF(VLOOKUP($C100,'Regional Crises'!$B$1:$R$66,9,FALSE)="x","x",ROUND(IF(VLOOKUP($C100,'Regional Crises'!$B$1:$R$66,9,FALSE)&gt;G$3,5,IF(VLOOKUP($C100,'Regional Crises'!$B$1:$R$66,9,FALSE)&lt;G$4,0,(G$3-VLOOKUP($C100,'Regional Crises'!$B$1:$R$66,9,FALSE))/(G$3-G$4)*5)),1))),IF(VLOOKUP($E100,'Country Indicator Data'!$B$4:$N$300,5,FALSE)="x","x",ROUND(IF(VLOOKUP($E100,'Country Indicator Data'!$B$4:$N$300,5,FALSE)&gt;G$3,5,IF(VLOOKUP($E100,'Country Indicator Data'!$B$4:$N$300,5,FALSE)&lt;G$4,0,(G$3-VLOOKUP($E100,'Country Indicator Data'!$B$4:$N$300,5,FALSE))/(G$3-G$4)*5)),1)))</f>
        <v>1.8</v>
      </c>
      <c r="H100" s="163">
        <f t="shared" si="26"/>
        <v>1.6</v>
      </c>
      <c r="I100" s="163">
        <f>IF(LEN(E100)&gt;3,(IF(VLOOKUP($C100,'Regional Crises'!$B$1:$R$66,6,FALSE)="x","x",ROUND(IF(VLOOKUP($C100,'Regional Crises'!$B$1:$R$66,6,FALSE)&gt;I$3,5,IF(VLOOKUP($C100,'Regional Crises'!$B$1:$R$66,6,FALSE)&lt;I$4,0,5-(I$3-VLOOKUP($C100,'Regional Crises'!$B$1:$R$66,6,FALSE))/(I$3-I$4)*5)),1))),IF(VLOOKUP($E100,'Country Indicator Data'!$B$4:$N$300,2,FALSE)="x","x",ROUND(IF(VLOOKUP($E100,'Country Indicator Data'!$B$4:$N$300,2,FALSE)&gt;I$3,5,IF(VLOOKUP($E100,'Country Indicator Data'!$B$4:$N$300,2,FALSE)&lt;I$4,0,5-(I$3-VLOOKUP($E100,'Country Indicator Data'!$B$4:$N$300,2,FALSE))/(I$3-I$4)*5)),1)))</f>
        <v>3</v>
      </c>
      <c r="J100" s="163">
        <f>IF(LEN(E100)&gt;3,(IF(VLOOKUP($C100,'Regional Crises'!$B$1:$R$66,8,FALSE)="x","x",ROUND(IF(VLOOKUP($C100,'Regional Crises'!$B$1:$R$66,8,FALSE)&gt;J$3,5,IF(VLOOKUP($C100,'Regional Crises'!$B$1:$R$66,8,FALSE)&lt;J$4,0,5-(J$3-VLOOKUP($C100,'Regional Crises'!$B$1:$R$66,8,FALSE))/(J$3-J$4)*5)),1))),IF(VLOOKUP($E100,'Country Indicator Data'!$B$4:$N$300,4,FALSE)="x","x",ROUND(IF(VLOOKUP($E100,'Country Indicator Data'!$B$4:$N$300,4,FALSE)&gt;J$3,5,IF(VLOOKUP($E100,'Country Indicator Data'!$B$4:$N$300,4,FALSE)&lt;J$4,0,5-(J$3-VLOOKUP($E100,'Country Indicator Data'!$B$4:$N$300,4,FALSE))/(J$3-J$4)*5)),1)))</f>
        <v>0</v>
      </c>
      <c r="K100" s="163">
        <f t="shared" si="27"/>
        <v>1.5</v>
      </c>
      <c r="L100" s="163">
        <f>IF(LEN(E100)&gt;3,(IF(VLOOKUP($C100,'Regional Crises'!$B$1:$R$66,10,FALSE)="x","x",ROUND(IF(VLOOKUP($C100,'Regional Crises'!$B$1:$R$66,10,FALSE)&gt;L$3,5,IF(VLOOKUP($C100,'Regional Crises'!$B$1:$R$66,10,FALSE)&lt;L$4,0,5-(L$3-VLOOKUP($C100,'Regional Crises'!$B$1:$R$66,10,FALSE))/(L$3-L$4)*5)),1))),IF(VLOOKUP($E100,'Country Indicator Data'!$B$4:$N$300,6,FALSE)="x","x",ROUND(IF(VLOOKUP($E100,'Country Indicator Data'!$B$4:$N$300,6,FALSE)&gt;L$3,5,IF(VLOOKUP($E100,'Country Indicator Data'!$B$4:$N$300,6,FALSE)&lt;L$4,0,5-(L$3-VLOOKUP($E100,'Country Indicator Data'!$B$4:$N$300,6,FALSE))/(L$3-L$4)*5)),1)))</f>
        <v>4.0999999999999996</v>
      </c>
      <c r="M100" s="163">
        <f>IF(LEN(E100)&gt;3,(IF(VLOOKUP($C100,'Regional Crises'!$B$1:$R$66,11,FALSE)="x","x",ROUND(IF(VLOOKUP($C100,'Regional Crises'!$B$1:$R$66,11,FALSE)&gt;M$3,5,IF(VLOOKUP($C100,'Regional Crises'!$B$1:$R$66,11,FALSE)&lt;M$4,0,5-(M$3-VLOOKUP($C100,'Regional Crises'!$B$1:$R$66,11,FALSE))/(M$3-M$4)*5)),1))),IF(VLOOKUP($E100,'Country Indicator Data'!$B$4:$N$300,7,FALSE)="x","x",ROUND(IF(VLOOKUP($E100,'Country Indicator Data'!$B$4:$N$300,7,FALSE)&gt;M$3,5,IF(VLOOKUP($E100,'Country Indicator Data'!$B$4:$N$300,7,FALSE)&lt;M$4,0,5-(M$3-VLOOKUP($E100,'Country Indicator Data'!$B$4:$N$300,7,FALSE))/(M$3-M$4)*5)),1)))</f>
        <v>2.5</v>
      </c>
      <c r="N100" s="163">
        <f t="shared" si="28"/>
        <v>3.3</v>
      </c>
      <c r="O100" s="163">
        <f t="shared" si="29"/>
        <v>2.1333333333333333</v>
      </c>
      <c r="P100" s="163">
        <f>IF(LEN(E100)&gt;3,VLOOKUP(C100,'Regional Crises'!$B$1:$R$69,12,FALSE),VLOOKUP(E100,'Country Indicator Data'!$B$4:$I$300,8,FALSE))</f>
        <v>0</v>
      </c>
      <c r="Q100" s="163">
        <f>IF(LEN(E100)&gt;3,((IF(VLOOKUP($C100,'Regional Crises'!$B$1:$R$66,13,FALSE)="x","x",ROUND(IF(VLOOKUP($C100,'Regional Crises'!$B$1:$R$66,13,FALSE)&gt;Q$3,5,IF(VLOOKUP($C100,'Regional Crises'!$B$1:$R$66,13,FALSE)&lt;Q$4,0,5-(LOG(Q$3)-LOG(VLOOKUP($C100,'Regional Crises'!$B$1:$R$66,13,FALSE)))/(LOG(Q$3)-LOG(Q$4))*5)),1)))),(IF(VLOOKUP($E100,'Country Indicator Data'!$B$4:$N$300,9,FALSE)="x","x",ROUND(IF(VLOOKUP($E100,'Country Indicator Data'!$B$4:$N$300,9,FALSE)&gt;Q$3,5,IF(VLOOKUP($E100,'Country Indicator Data'!$B$4:$N$300,9,FALSE)&lt;Q$4,0,5-(LOG(Q$3)-LOG(VLOOKUP($E100,'Country Indicator Data'!$B$4:$N$300,9,FALSE)))/(LOG(Q$3)-LOG(Q$4))*5)),1))))</f>
        <v>4.7</v>
      </c>
      <c r="R100" s="163">
        <f t="shared" si="30"/>
        <v>2.35</v>
      </c>
      <c r="S100" s="163">
        <f>IF(LEN(E100)&gt;3,((IF(VLOOKUP($C100,'Regional Crises'!$B$1:$R$66,17,FALSE)="x","x",ROUND(IF(VLOOKUP($C100,'Regional Crises'!$B$1:$R$66,17,FALSE)&gt;S$3,0,IF(VLOOKUP($C100,'Regional Crises'!$B$1:$R$66,17,FALSE)&lt;S$4,5,(S$3-VLOOKUP($C100,'Regional Crises'!$B$1:$R$66,17,FALSE))/(S$3-S$4)*5)),1)))),(IF(VLOOKUP($E100,'Country Indicator Data'!$B$4:$N$300,13,FALSE)="x","x",ROUND(IF(VLOOKUP($E100,'Country Indicator Data'!$B$4:$N$300,13,FALSE)&gt;S$3,0,IF(VLOOKUP($E100,'Country Indicator Data'!$B$4:$N$300,13,FALSE)&lt;S$4,5,(S$3-VLOOKUP($E100,'Country Indicator Data'!$B$4:$N$300,13,FALSE))/(S$3-S$4)*5)),1))))</f>
        <v>3.5</v>
      </c>
      <c r="T100" s="163">
        <f>IF(LEN(E100)&gt;3,((IF(VLOOKUP($C100,'Regional Crises'!$B$1:$R$66,14,FALSE)="x","x",ROUND(IF(VLOOKUP($C100,'Regional Crises'!$B$1:$R$66,14,FALSE)&gt;T$3,0,IF(VLOOKUP($C100,'Regional Crises'!$B$1:$R$66,14,FALSE)&lt;T$4,5,(T$3-VLOOKUP($C100,'Regional Crises'!$B$1:$R$66,14,FALSE))/(T$3-T$4)*5)),1)))),(IF(VLOOKUP($E100,'Country Indicator Data'!$B$4:$N$300,10,FALSE)="x","x",ROUND(IF(VLOOKUP($E100,'Country Indicator Data'!$B$4:$N$300,10,FALSE)&gt;T$3,0,IF(VLOOKUP($E100,'Country Indicator Data'!$B$4:$N$300,10,FALSE)&lt;T$4,5,(T$3-VLOOKUP($E100,'Country Indicator Data'!$B$4:$N$300,10,FALSE))/(T$3-T$4)*5)),1))))</f>
        <v>2.8</v>
      </c>
      <c r="U100" s="163">
        <f>IF(LEN(E100)&gt;3,((IF(VLOOKUP($C100,'Regional Crises'!$B$1:$R$66,15,FALSE)="x","x",ROUND(IF(VLOOKUP($C100,'Regional Crises'!$B$1:$R$66,15,FALSE)&gt;U$3,0,IF(VLOOKUP($C100,'Regional Crises'!$B$1:$R$66,15,FALSE)&lt;U$4,5,(U$3-VLOOKUP($C100,'Regional Crises'!$B$1:$R$66,15,FALSE))/(U$3-U$4)*5)),1)))),(IF(VLOOKUP($E100,'Country Indicator Data'!$B$4:$N$300,11,FALSE)="x","x",ROUND(IF(VLOOKUP($E100,'Country Indicator Data'!$B$4:$N$300,11,FALSE)&gt;U$3,0,IF(VLOOKUP($E100,'Country Indicator Data'!$B$4:$N$300,11,FALSE)&lt;U$4,5,(U$3-VLOOKUP($E100,'Country Indicator Data'!$B$4:$N$300,11,FALSE))/(U$3-U$4)*5)),1))))</f>
        <v>2.2999999999999998</v>
      </c>
      <c r="V100" s="163">
        <f>IF(LEN(E100)&gt;3,((IF(VLOOKUP($C100,'Regional Crises'!$B$1:$R$66,16,FALSE)="x","x",ROUND(IF(VLOOKUP($C100,'Regional Crises'!$B$1:$R$66,16,FALSE)&gt;V$3,0,IF(VLOOKUP($C100,'Regional Crises'!$B$1:$R$66,16,FALSE)&lt;V$4,5,(V$3-VLOOKUP($C100,'Regional Crises'!$B$1:$R$66,16,FALSE))/(V$3-V$4)*5)),1)))),(IF(VLOOKUP($E100,'Country Indicator Data'!$B$4:$N$300,12,FALSE)="x","x",ROUND(IF(VLOOKUP($E100,'Country Indicator Data'!$B$4:$N$300,12,FALSE)&gt;V$3,0,IF(VLOOKUP($E100,'Country Indicator Data'!$B$4:$N$300,12,FALSE)&lt;V$4,5,(V$3-VLOOKUP($E100,'Country Indicator Data'!$B$4:$N$300,12,FALSE))/(V$3-V$4)*5)),1))))</f>
        <v>1.9</v>
      </c>
      <c r="W100" s="163">
        <f t="shared" si="31"/>
        <v>2.6</v>
      </c>
      <c r="X100" s="163">
        <f t="shared" si="32"/>
        <v>2.4</v>
      </c>
      <c r="Y100" s="184">
        <f>IF('Core Indicators'!FC97="x","x",IF('Core Indicators'!FC97&gt;=5,5,IF('Core Indicators'!FC97&gt;=4,4,IF('Core Indicators'!FC97&gt;=3,3,IF('Core Indicators'!FC97&gt;=2,2,IF('Core Indicators'!FC97&gt;=1,1,0))))))</f>
        <v>3</v>
      </c>
      <c r="Z100" s="163">
        <f t="shared" si="33"/>
        <v>3</v>
      </c>
      <c r="AA100" s="184">
        <f>'Crisis Indicator Data'!Y97</f>
        <v>2</v>
      </c>
      <c r="AB100" s="184">
        <f>'Crisis Indicator Data'!Z97</f>
        <v>0</v>
      </c>
      <c r="AC100" s="184">
        <f>'Crisis Indicator Data'!AA97</f>
        <v>0</v>
      </c>
      <c r="AD100" s="184">
        <f>'Crisis Indicator Data'!AB97</f>
        <v>0</v>
      </c>
      <c r="AE100" s="184">
        <f t="shared" si="34"/>
        <v>2</v>
      </c>
      <c r="AF100" s="184">
        <f>'Crisis Indicator Data'!AC97</f>
        <v>0</v>
      </c>
      <c r="AG100" s="184">
        <f>'Crisis Indicator Data'!AD97</f>
        <v>2</v>
      </c>
      <c r="AH100" s="184">
        <f t="shared" si="35"/>
        <v>2</v>
      </c>
      <c r="AI100" s="184">
        <f>'Crisis Indicator Data'!AE97</f>
        <v>0</v>
      </c>
      <c r="AJ100" s="184">
        <f>'Crisis Indicator Data'!AF97</f>
        <v>0</v>
      </c>
      <c r="AK100" s="184">
        <f>'Crisis Indicator Data'!AG97</f>
        <v>2</v>
      </c>
      <c r="AL100" s="184">
        <f t="shared" si="36"/>
        <v>2</v>
      </c>
      <c r="AM100" s="163">
        <f t="shared" si="37"/>
        <v>2</v>
      </c>
      <c r="AN100" s="163">
        <f t="shared" si="38"/>
        <v>2.5</v>
      </c>
    </row>
    <row r="101" spans="1:40" ht="13.5" customHeight="1" x14ac:dyDescent="0.25">
      <c r="A101" s="172" t="str">
        <f>'Crisis Indicator Data'!A98</f>
        <v>Tropical Cyclone Freddy in Malawi</v>
      </c>
      <c r="B101" s="173" t="str">
        <f>'Crisis Indicator Data'!B98</f>
        <v>Cyclone</v>
      </c>
      <c r="C101" s="173" t="str">
        <f>'Crisis Indicator Data'!C98</f>
        <v>MWI005</v>
      </c>
      <c r="D101" s="173" t="str">
        <f>'Crisis Indicator Data'!D98</f>
        <v>Malawi</v>
      </c>
      <c r="E101" s="174" t="str">
        <f>'Crisis Indicator Data'!E98</f>
        <v>MWI</v>
      </c>
      <c r="F101" s="163">
        <f>IF(LEN(E101)&gt;3,(IF(VLOOKUP($C101,'Regional Crises'!$B$1:$R$66,7,FALSE)="x","x",ROUND(IF(VLOOKUP($C101,'Regional Crises'!$B$1:$R$66,7,FALSE)&gt;$F$3,5,IF(VLOOKUP($C101,'Regional Crises'!$B$1:$R$66,7,FALSE)&lt;F$4,0,($F$3-VLOOKUP($C101,'Regional Crises'!$B$1:$R$66,7,FALSE))/($F$3-$F$4)*5)),1))),IF(VLOOKUP($E101,'Country Indicator Data'!$B$4:$N$300,3,FALSE)="x","x",ROUND(IF(VLOOKUP($E101,'Country Indicator Data'!$B$4:$N$300,3,FALSE)&gt;$F$3,5,IF(VLOOKUP($E101,'Country Indicator Data'!$B$4:$N$300,3,FALSE)&lt;$F$4,0,($F$3-VLOOKUP($E101,'Country Indicator Data'!$B$4:$N$300,3,FALSE))/($F$3-$F$4)*5)),1)))</f>
        <v>1.4</v>
      </c>
      <c r="G101" s="163">
        <f>IF(LEN(E101)&gt;3,(IF(VLOOKUP($C101,'Regional Crises'!$B$1:$R$66,9,FALSE)="x","x",ROUND(IF(VLOOKUP($C101,'Regional Crises'!$B$1:$R$66,9,FALSE)&gt;G$3,5,IF(VLOOKUP($C101,'Regional Crises'!$B$1:$R$66,9,FALSE)&lt;G$4,0,(G$3-VLOOKUP($C101,'Regional Crises'!$B$1:$R$66,9,FALSE))/(G$3-G$4)*5)),1))),IF(VLOOKUP($E101,'Country Indicator Data'!$B$4:$N$300,5,FALSE)="x","x",ROUND(IF(VLOOKUP($E101,'Country Indicator Data'!$B$4:$N$300,5,FALSE)&gt;G$3,5,IF(VLOOKUP($E101,'Country Indicator Data'!$B$4:$N$300,5,FALSE)&lt;G$4,0,(G$3-VLOOKUP($E101,'Country Indicator Data'!$B$4:$N$300,5,FALSE))/(G$3-G$4)*5)),1)))</f>
        <v>1.8</v>
      </c>
      <c r="H101" s="163">
        <f t="shared" si="26"/>
        <v>1.6</v>
      </c>
      <c r="I101" s="163">
        <f>IF(LEN(E101)&gt;3,(IF(VLOOKUP($C101,'Regional Crises'!$B$1:$R$66,6,FALSE)="x","x",ROUND(IF(VLOOKUP($C101,'Regional Crises'!$B$1:$R$66,6,FALSE)&gt;I$3,5,IF(VLOOKUP($C101,'Regional Crises'!$B$1:$R$66,6,FALSE)&lt;I$4,0,5-(I$3-VLOOKUP($C101,'Regional Crises'!$B$1:$R$66,6,FALSE))/(I$3-I$4)*5)),1))),IF(VLOOKUP($E101,'Country Indicator Data'!$B$4:$N$300,2,FALSE)="x","x",ROUND(IF(VLOOKUP($E101,'Country Indicator Data'!$B$4:$N$300,2,FALSE)&gt;I$3,5,IF(VLOOKUP($E101,'Country Indicator Data'!$B$4:$N$300,2,FALSE)&lt;I$4,0,5-(I$3-VLOOKUP($E101,'Country Indicator Data'!$B$4:$N$300,2,FALSE))/(I$3-I$4)*5)),1)))</f>
        <v>3</v>
      </c>
      <c r="J101" s="163">
        <f>IF(LEN(E101)&gt;3,(IF(VLOOKUP($C101,'Regional Crises'!$B$1:$R$66,8,FALSE)="x","x",ROUND(IF(VLOOKUP($C101,'Regional Crises'!$B$1:$R$66,8,FALSE)&gt;J$3,5,IF(VLOOKUP($C101,'Regional Crises'!$B$1:$R$66,8,FALSE)&lt;J$4,0,5-(J$3-VLOOKUP($C101,'Regional Crises'!$B$1:$R$66,8,FALSE))/(J$3-J$4)*5)),1))),IF(VLOOKUP($E101,'Country Indicator Data'!$B$4:$N$300,4,FALSE)="x","x",ROUND(IF(VLOOKUP($E101,'Country Indicator Data'!$B$4:$N$300,4,FALSE)&gt;J$3,5,IF(VLOOKUP($E101,'Country Indicator Data'!$B$4:$N$300,4,FALSE)&lt;J$4,0,5-(J$3-VLOOKUP($E101,'Country Indicator Data'!$B$4:$N$300,4,FALSE))/(J$3-J$4)*5)),1)))</f>
        <v>0</v>
      </c>
      <c r="K101" s="163">
        <f t="shared" si="27"/>
        <v>1.5</v>
      </c>
      <c r="L101" s="163">
        <f>IF(LEN(E101)&gt;3,(IF(VLOOKUP($C101,'Regional Crises'!$B$1:$R$66,10,FALSE)="x","x",ROUND(IF(VLOOKUP($C101,'Regional Crises'!$B$1:$R$66,10,FALSE)&gt;L$3,5,IF(VLOOKUP($C101,'Regional Crises'!$B$1:$R$66,10,FALSE)&lt;L$4,0,5-(L$3-VLOOKUP($C101,'Regional Crises'!$B$1:$R$66,10,FALSE))/(L$3-L$4)*5)),1))),IF(VLOOKUP($E101,'Country Indicator Data'!$B$4:$N$300,6,FALSE)="x","x",ROUND(IF(VLOOKUP($E101,'Country Indicator Data'!$B$4:$N$300,6,FALSE)&gt;L$3,5,IF(VLOOKUP($E101,'Country Indicator Data'!$B$4:$N$300,6,FALSE)&lt;L$4,0,5-(L$3-VLOOKUP($E101,'Country Indicator Data'!$B$4:$N$300,6,FALSE))/(L$3-L$4)*5)),1)))</f>
        <v>4.0999999999999996</v>
      </c>
      <c r="M101" s="163">
        <f>IF(LEN(E101)&gt;3,(IF(VLOOKUP($C101,'Regional Crises'!$B$1:$R$66,11,FALSE)="x","x",ROUND(IF(VLOOKUP($C101,'Regional Crises'!$B$1:$R$66,11,FALSE)&gt;M$3,5,IF(VLOOKUP($C101,'Regional Crises'!$B$1:$R$66,11,FALSE)&lt;M$4,0,5-(M$3-VLOOKUP($C101,'Regional Crises'!$B$1:$R$66,11,FALSE))/(M$3-M$4)*5)),1))),IF(VLOOKUP($E101,'Country Indicator Data'!$B$4:$N$300,7,FALSE)="x","x",ROUND(IF(VLOOKUP($E101,'Country Indicator Data'!$B$4:$N$300,7,FALSE)&gt;M$3,5,IF(VLOOKUP($E101,'Country Indicator Data'!$B$4:$N$300,7,FALSE)&lt;M$4,0,5-(M$3-VLOOKUP($E101,'Country Indicator Data'!$B$4:$N$300,7,FALSE))/(M$3-M$4)*5)),1)))</f>
        <v>2.5</v>
      </c>
      <c r="N101" s="163">
        <f t="shared" si="28"/>
        <v>3.3</v>
      </c>
      <c r="O101" s="163">
        <f t="shared" si="29"/>
        <v>2.1333333333333333</v>
      </c>
      <c r="P101" s="163">
        <f>IF(LEN(E101)&gt;3,VLOOKUP(C101,'Regional Crises'!$B$1:$R$69,12,FALSE),VLOOKUP(E101,'Country Indicator Data'!$B$4:$I$300,8,FALSE))</f>
        <v>0</v>
      </c>
      <c r="Q101" s="163">
        <f>IF(LEN(E101)&gt;3,((IF(VLOOKUP($C101,'Regional Crises'!$B$1:$R$66,13,FALSE)="x","x",ROUND(IF(VLOOKUP($C101,'Regional Crises'!$B$1:$R$66,13,FALSE)&gt;Q$3,5,IF(VLOOKUP($C101,'Regional Crises'!$B$1:$R$66,13,FALSE)&lt;Q$4,0,5-(LOG(Q$3)-LOG(VLOOKUP($C101,'Regional Crises'!$B$1:$R$66,13,FALSE)))/(LOG(Q$3)-LOG(Q$4))*5)),1)))),(IF(VLOOKUP($E101,'Country Indicator Data'!$B$4:$N$300,9,FALSE)="x","x",ROUND(IF(VLOOKUP($E101,'Country Indicator Data'!$B$4:$N$300,9,FALSE)&gt;Q$3,5,IF(VLOOKUP($E101,'Country Indicator Data'!$B$4:$N$300,9,FALSE)&lt;Q$4,0,5-(LOG(Q$3)-LOG(VLOOKUP($E101,'Country Indicator Data'!$B$4:$N$300,9,FALSE)))/(LOG(Q$3)-LOG(Q$4))*5)),1))))</f>
        <v>4.7</v>
      </c>
      <c r="R101" s="163">
        <f t="shared" si="30"/>
        <v>2.35</v>
      </c>
      <c r="S101" s="163">
        <f>IF(LEN(E101)&gt;3,((IF(VLOOKUP($C101,'Regional Crises'!$B$1:$R$66,17,FALSE)="x","x",ROUND(IF(VLOOKUP($C101,'Regional Crises'!$B$1:$R$66,17,FALSE)&gt;S$3,0,IF(VLOOKUP($C101,'Regional Crises'!$B$1:$R$66,17,FALSE)&lt;S$4,5,(S$3-VLOOKUP($C101,'Regional Crises'!$B$1:$R$66,17,FALSE))/(S$3-S$4)*5)),1)))),(IF(VLOOKUP($E101,'Country Indicator Data'!$B$4:$N$300,13,FALSE)="x","x",ROUND(IF(VLOOKUP($E101,'Country Indicator Data'!$B$4:$N$300,13,FALSE)&gt;S$3,0,IF(VLOOKUP($E101,'Country Indicator Data'!$B$4:$N$300,13,FALSE)&lt;S$4,5,(S$3-VLOOKUP($E101,'Country Indicator Data'!$B$4:$N$300,13,FALSE))/(S$3-S$4)*5)),1))))</f>
        <v>3.5</v>
      </c>
      <c r="T101" s="163">
        <f>IF(LEN(E101)&gt;3,((IF(VLOOKUP($C101,'Regional Crises'!$B$1:$R$66,14,FALSE)="x","x",ROUND(IF(VLOOKUP($C101,'Regional Crises'!$B$1:$R$66,14,FALSE)&gt;T$3,0,IF(VLOOKUP($C101,'Regional Crises'!$B$1:$R$66,14,FALSE)&lt;T$4,5,(T$3-VLOOKUP($C101,'Regional Crises'!$B$1:$R$66,14,FALSE))/(T$3-T$4)*5)),1)))),(IF(VLOOKUP($E101,'Country Indicator Data'!$B$4:$N$300,10,FALSE)="x","x",ROUND(IF(VLOOKUP($E101,'Country Indicator Data'!$B$4:$N$300,10,FALSE)&gt;T$3,0,IF(VLOOKUP($E101,'Country Indicator Data'!$B$4:$N$300,10,FALSE)&lt;T$4,5,(T$3-VLOOKUP($E101,'Country Indicator Data'!$B$4:$N$300,10,FALSE))/(T$3-T$4)*5)),1))))</f>
        <v>2.8</v>
      </c>
      <c r="U101" s="163">
        <f>IF(LEN(E101)&gt;3,((IF(VLOOKUP($C101,'Regional Crises'!$B$1:$R$66,15,FALSE)="x","x",ROUND(IF(VLOOKUP($C101,'Regional Crises'!$B$1:$R$66,15,FALSE)&gt;U$3,0,IF(VLOOKUP($C101,'Regional Crises'!$B$1:$R$66,15,FALSE)&lt;U$4,5,(U$3-VLOOKUP($C101,'Regional Crises'!$B$1:$R$66,15,FALSE))/(U$3-U$4)*5)),1)))),(IF(VLOOKUP($E101,'Country Indicator Data'!$B$4:$N$300,11,FALSE)="x","x",ROUND(IF(VLOOKUP($E101,'Country Indicator Data'!$B$4:$N$300,11,FALSE)&gt;U$3,0,IF(VLOOKUP($E101,'Country Indicator Data'!$B$4:$N$300,11,FALSE)&lt;U$4,5,(U$3-VLOOKUP($E101,'Country Indicator Data'!$B$4:$N$300,11,FALSE))/(U$3-U$4)*5)),1))))</f>
        <v>2.2999999999999998</v>
      </c>
      <c r="V101" s="163">
        <f>IF(LEN(E101)&gt;3,((IF(VLOOKUP($C101,'Regional Crises'!$B$1:$R$66,16,FALSE)="x","x",ROUND(IF(VLOOKUP($C101,'Regional Crises'!$B$1:$R$66,16,FALSE)&gt;V$3,0,IF(VLOOKUP($C101,'Regional Crises'!$B$1:$R$66,16,FALSE)&lt;V$4,5,(V$3-VLOOKUP($C101,'Regional Crises'!$B$1:$R$66,16,FALSE))/(V$3-V$4)*5)),1)))),(IF(VLOOKUP($E101,'Country Indicator Data'!$B$4:$N$300,12,FALSE)="x","x",ROUND(IF(VLOOKUP($E101,'Country Indicator Data'!$B$4:$N$300,12,FALSE)&gt;V$3,0,IF(VLOOKUP($E101,'Country Indicator Data'!$B$4:$N$300,12,FALSE)&lt;V$4,5,(V$3-VLOOKUP($E101,'Country Indicator Data'!$B$4:$N$300,12,FALSE))/(V$3-V$4)*5)),1))))</f>
        <v>1.9</v>
      </c>
      <c r="W101" s="163">
        <f t="shared" si="31"/>
        <v>2.6</v>
      </c>
      <c r="X101" s="163">
        <f t="shared" si="32"/>
        <v>2.4</v>
      </c>
      <c r="Y101" s="184">
        <f>IF('Core Indicators'!FC98="x","x",IF('Core Indicators'!FC98&gt;=5,5,IF('Core Indicators'!FC98&gt;=4,4,IF('Core Indicators'!FC98&gt;=3,3,IF('Core Indicators'!FC98&gt;=2,2,IF('Core Indicators'!FC98&gt;=1,1,0))))))</f>
        <v>2</v>
      </c>
      <c r="Z101" s="163">
        <f t="shared" si="33"/>
        <v>2</v>
      </c>
      <c r="AA101" s="184">
        <f>'Crisis Indicator Data'!Y98</f>
        <v>2</v>
      </c>
      <c r="AB101" s="184">
        <f>'Crisis Indicator Data'!Z98</f>
        <v>0</v>
      </c>
      <c r="AC101" s="184">
        <f>'Crisis Indicator Data'!AA98</f>
        <v>0</v>
      </c>
      <c r="AD101" s="184">
        <f>'Crisis Indicator Data'!AB98</f>
        <v>0</v>
      </c>
      <c r="AE101" s="184">
        <f t="shared" si="34"/>
        <v>2</v>
      </c>
      <c r="AF101" s="184">
        <f>'Crisis Indicator Data'!AC98</f>
        <v>0</v>
      </c>
      <c r="AG101" s="184">
        <f>'Crisis Indicator Data'!AD98</f>
        <v>2</v>
      </c>
      <c r="AH101" s="184">
        <f t="shared" si="35"/>
        <v>2</v>
      </c>
      <c r="AI101" s="184">
        <f>'Crisis Indicator Data'!AE98</f>
        <v>0</v>
      </c>
      <c r="AJ101" s="184">
        <f>'Crisis Indicator Data'!AF98</f>
        <v>0</v>
      </c>
      <c r="AK101" s="184">
        <f>'Crisis Indicator Data'!AG98</f>
        <v>2</v>
      </c>
      <c r="AL101" s="184">
        <f t="shared" si="36"/>
        <v>2</v>
      </c>
      <c r="AM101" s="163">
        <f t="shared" si="37"/>
        <v>2</v>
      </c>
      <c r="AN101" s="163">
        <f t="shared" si="38"/>
        <v>2</v>
      </c>
    </row>
    <row r="102" spans="1:40" ht="13.5" customHeight="1" x14ac:dyDescent="0.25">
      <c r="A102" s="172" t="str">
        <f>'Crisis Indicator Data'!A99</f>
        <v>International Refugees in Malaysia</v>
      </c>
      <c r="B102" s="173" t="str">
        <f>'Crisis Indicator Data'!B99</f>
        <v>Displacement</v>
      </c>
      <c r="C102" s="173" t="str">
        <f>'Crisis Indicator Data'!C99</f>
        <v>MYS001</v>
      </c>
      <c r="D102" s="173" t="str">
        <f>'Crisis Indicator Data'!D99</f>
        <v>Malaysia</v>
      </c>
      <c r="E102" s="174" t="str">
        <f>'Crisis Indicator Data'!E99</f>
        <v>MYS</v>
      </c>
      <c r="F102" s="163">
        <f>IF(LEN(E102)&gt;3,(IF(VLOOKUP($C102,'Regional Crises'!$B$1:$R$66,7,FALSE)="x","x",ROUND(IF(VLOOKUP($C102,'Regional Crises'!$B$1:$R$66,7,FALSE)&gt;$F$3,5,IF(VLOOKUP($C102,'Regional Crises'!$B$1:$R$66,7,FALSE)&lt;F$4,0,($F$3-VLOOKUP($C102,'Regional Crises'!$B$1:$R$66,7,FALSE))/($F$3-$F$4)*5)),1))),IF(VLOOKUP($E102,'Country Indicator Data'!$B$4:$N$300,3,FALSE)="x","x",ROUND(IF(VLOOKUP($E102,'Country Indicator Data'!$B$4:$N$300,3,FALSE)&gt;$F$3,5,IF(VLOOKUP($E102,'Country Indicator Data'!$B$4:$N$300,3,FALSE)&lt;$F$4,0,($F$3-VLOOKUP($E102,'Country Indicator Data'!$B$4:$N$300,3,FALSE))/($F$3-$F$4)*5)),1)))</f>
        <v>3.9</v>
      </c>
      <c r="G102" s="163">
        <f>IF(LEN(E102)&gt;3,(IF(VLOOKUP($C102,'Regional Crises'!$B$1:$R$66,9,FALSE)="x","x",ROUND(IF(VLOOKUP($C102,'Regional Crises'!$B$1:$R$66,9,FALSE)&gt;G$3,5,IF(VLOOKUP($C102,'Regional Crises'!$B$1:$R$66,9,FALSE)&lt;G$4,0,(G$3-VLOOKUP($C102,'Regional Crises'!$B$1:$R$66,9,FALSE))/(G$3-G$4)*5)),1))),IF(VLOOKUP($E102,'Country Indicator Data'!$B$4:$N$300,5,FALSE)="x","x",ROUND(IF(VLOOKUP($E102,'Country Indicator Data'!$B$4:$N$300,5,FALSE)&gt;G$3,5,IF(VLOOKUP($E102,'Country Indicator Data'!$B$4:$N$300,5,FALSE)&lt;G$4,0,(G$3-VLOOKUP($E102,'Country Indicator Data'!$B$4:$N$300,5,FALSE))/(G$3-G$4)*5)),1)))</f>
        <v>2.1</v>
      </c>
      <c r="H102" s="163">
        <f t="shared" ref="H102:H133" si="39">IF(AND(F102="x",G102="x"),"x",AVERAGE(F102,G102))</f>
        <v>3</v>
      </c>
      <c r="I102" s="163">
        <f>IF(LEN(E102)&gt;3,(IF(VLOOKUP($C102,'Regional Crises'!$B$1:$R$66,6,FALSE)="x","x",ROUND(IF(VLOOKUP($C102,'Regional Crises'!$B$1:$R$66,6,FALSE)&gt;I$3,5,IF(VLOOKUP($C102,'Regional Crises'!$B$1:$R$66,6,FALSE)&lt;I$4,0,5-(I$3-VLOOKUP($C102,'Regional Crises'!$B$1:$R$66,6,FALSE))/(I$3-I$4)*5)),1))),IF(VLOOKUP($E102,'Country Indicator Data'!$B$4:$N$300,2,FALSE)="x","x",ROUND(IF(VLOOKUP($E102,'Country Indicator Data'!$B$4:$N$300,2,FALSE)&gt;I$3,5,IF(VLOOKUP($E102,'Country Indicator Data'!$B$4:$N$300,2,FALSE)&lt;I$4,0,5-(I$3-VLOOKUP($E102,'Country Indicator Data'!$B$4:$N$300,2,FALSE))/(I$3-I$4)*5)),1)))</f>
        <v>3</v>
      </c>
      <c r="J102" s="163">
        <f>IF(LEN(E102)&gt;3,(IF(VLOOKUP($C102,'Regional Crises'!$B$1:$R$66,8,FALSE)="x","x",ROUND(IF(VLOOKUP($C102,'Regional Crises'!$B$1:$R$66,8,FALSE)&gt;J$3,5,IF(VLOOKUP($C102,'Regional Crises'!$B$1:$R$66,8,FALSE)&lt;J$4,0,5-(J$3-VLOOKUP($C102,'Regional Crises'!$B$1:$R$66,8,FALSE))/(J$3-J$4)*5)),1))),IF(VLOOKUP($E102,'Country Indicator Data'!$B$4:$N$300,4,FALSE)="x","x",ROUND(IF(VLOOKUP($E102,'Country Indicator Data'!$B$4:$N$300,4,FALSE)&gt;J$3,5,IF(VLOOKUP($E102,'Country Indicator Data'!$B$4:$N$300,4,FALSE)&lt;J$4,0,5-(J$3-VLOOKUP($E102,'Country Indicator Data'!$B$4:$N$300,4,FALSE))/(J$3-J$4)*5)),1)))</f>
        <v>0.6</v>
      </c>
      <c r="K102" s="163">
        <f t="shared" ref="K102:K133" si="40">IF(AND(I102="x",J102="x"),"x",AVERAGE(I102,J102))</f>
        <v>1.8</v>
      </c>
      <c r="L102" s="163">
        <f>IF(LEN(E102)&gt;3,(IF(VLOOKUP($C102,'Regional Crises'!$B$1:$R$66,10,FALSE)="x","x",ROUND(IF(VLOOKUP($C102,'Regional Crises'!$B$1:$R$66,10,FALSE)&gt;L$3,5,IF(VLOOKUP($C102,'Regional Crises'!$B$1:$R$66,10,FALSE)&lt;L$4,0,5-(L$3-VLOOKUP($C102,'Regional Crises'!$B$1:$R$66,10,FALSE))/(L$3-L$4)*5)),1))),IF(VLOOKUP($E102,'Country Indicator Data'!$B$4:$N$300,6,FALSE)="x","x",ROUND(IF(VLOOKUP($E102,'Country Indicator Data'!$B$4:$N$300,6,FALSE)&gt;L$3,5,IF(VLOOKUP($E102,'Country Indicator Data'!$B$4:$N$300,6,FALSE)&lt;L$4,0,5-(L$3-VLOOKUP($E102,'Country Indicator Data'!$B$4:$N$300,6,FALSE))/(L$3-L$4)*5)),1)))</f>
        <v>1.8</v>
      </c>
      <c r="M102" s="163">
        <f>IF(LEN(E102)&gt;3,(IF(VLOOKUP($C102,'Regional Crises'!$B$1:$R$66,11,FALSE)="x","x",ROUND(IF(VLOOKUP($C102,'Regional Crises'!$B$1:$R$66,11,FALSE)&gt;M$3,5,IF(VLOOKUP($C102,'Regional Crises'!$B$1:$R$66,11,FALSE)&lt;M$4,0,5-(M$3-VLOOKUP($C102,'Regional Crises'!$B$1:$R$66,11,FALSE))/(M$3-M$4)*5)),1))),IF(VLOOKUP($E102,'Country Indicator Data'!$B$4:$N$300,7,FALSE)="x","x",ROUND(IF(VLOOKUP($E102,'Country Indicator Data'!$B$4:$N$300,7,FALSE)&gt;M$3,5,IF(VLOOKUP($E102,'Country Indicator Data'!$B$4:$N$300,7,FALSE)&lt;M$4,0,5-(M$3-VLOOKUP($E102,'Country Indicator Data'!$B$4:$N$300,7,FALSE))/(M$3-M$4)*5)),1)))</f>
        <v>2</v>
      </c>
      <c r="N102" s="163">
        <f t="shared" ref="N102:N133" si="41">IF(AND(L102="x",M102="x"),"x",AVERAGE(L102,M102))</f>
        <v>1.9</v>
      </c>
      <c r="O102" s="163">
        <f t="shared" ref="O102:O133" si="42">AVERAGE(H102,K102,N102)</f>
        <v>2.2333333333333329</v>
      </c>
      <c r="P102" s="163">
        <f>IF(LEN(E102)&gt;3,VLOOKUP(C102,'Regional Crises'!$B$1:$R$69,12,FALSE),VLOOKUP(E102,'Country Indicator Data'!$B$4:$I$300,8,FALSE))</f>
        <v>1</v>
      </c>
      <c r="Q102" s="163">
        <f>IF(LEN(E102)&gt;3,((IF(VLOOKUP($C102,'Regional Crises'!$B$1:$R$66,13,FALSE)="x","x",ROUND(IF(VLOOKUP($C102,'Regional Crises'!$B$1:$R$66,13,FALSE)&gt;Q$3,5,IF(VLOOKUP($C102,'Regional Crises'!$B$1:$R$66,13,FALSE)&lt;Q$4,0,5-(LOG(Q$3)-LOG(VLOOKUP($C102,'Regional Crises'!$B$1:$R$66,13,FALSE)))/(LOG(Q$3)-LOG(Q$4))*5)),1)))),(IF(VLOOKUP($E102,'Country Indicator Data'!$B$4:$N$300,9,FALSE)="x","x",ROUND(IF(VLOOKUP($E102,'Country Indicator Data'!$B$4:$N$300,9,FALSE)&gt;Q$3,5,IF(VLOOKUP($E102,'Country Indicator Data'!$B$4:$N$300,9,FALSE)&lt;Q$4,0,5-(LOG(Q$3)-LOG(VLOOKUP($E102,'Country Indicator Data'!$B$4:$N$300,9,FALSE)))/(LOG(Q$3)-LOG(Q$4))*5)),1))))</f>
        <v>0</v>
      </c>
      <c r="R102" s="163">
        <f t="shared" ref="R102:R133" si="43">AVERAGE(P102:Q102)</f>
        <v>0.5</v>
      </c>
      <c r="S102" s="163">
        <f>IF(LEN(E102)&gt;3,((IF(VLOOKUP($C102,'Regional Crises'!$B$1:$R$66,17,FALSE)="x","x",ROUND(IF(VLOOKUP($C102,'Regional Crises'!$B$1:$R$66,17,FALSE)&gt;S$3,0,IF(VLOOKUP($C102,'Regional Crises'!$B$1:$R$66,17,FALSE)&lt;S$4,5,(S$3-VLOOKUP($C102,'Regional Crises'!$B$1:$R$66,17,FALSE))/(S$3-S$4)*5)),1)))),(IF(VLOOKUP($E102,'Country Indicator Data'!$B$4:$N$300,13,FALSE)="x","x",ROUND(IF(VLOOKUP($E102,'Country Indicator Data'!$B$4:$N$300,13,FALSE)&gt;S$3,0,IF(VLOOKUP($E102,'Country Indicator Data'!$B$4:$N$300,13,FALSE)&lt;S$4,5,(S$3-VLOOKUP($E102,'Country Indicator Data'!$B$4:$N$300,13,FALSE))/(S$3-S$4)*5)),1))))</f>
        <v>2.4</v>
      </c>
      <c r="T102" s="163">
        <f>IF(LEN(E102)&gt;3,((IF(VLOOKUP($C102,'Regional Crises'!$B$1:$R$66,14,FALSE)="x","x",ROUND(IF(VLOOKUP($C102,'Regional Crises'!$B$1:$R$66,14,FALSE)&gt;T$3,0,IF(VLOOKUP($C102,'Regional Crises'!$B$1:$R$66,14,FALSE)&lt;T$4,5,(T$3-VLOOKUP($C102,'Regional Crises'!$B$1:$R$66,14,FALSE))/(T$3-T$4)*5)),1)))),(IF(VLOOKUP($E102,'Country Indicator Data'!$B$4:$N$300,10,FALSE)="x","x",ROUND(IF(VLOOKUP($E102,'Country Indicator Data'!$B$4:$N$300,10,FALSE)&gt;T$3,0,IF(VLOOKUP($E102,'Country Indicator Data'!$B$4:$N$300,10,FALSE)&lt;T$4,5,(T$3-VLOOKUP($E102,'Country Indicator Data'!$B$4:$N$300,10,FALSE))/(T$3-T$4)*5)),1))))</f>
        <v>1.9</v>
      </c>
      <c r="U102" s="163">
        <f>IF(LEN(E102)&gt;3,((IF(VLOOKUP($C102,'Regional Crises'!$B$1:$R$66,15,FALSE)="x","x",ROUND(IF(VLOOKUP($C102,'Regional Crises'!$B$1:$R$66,15,FALSE)&gt;U$3,0,IF(VLOOKUP($C102,'Regional Crises'!$B$1:$R$66,15,FALSE)&lt;U$4,5,(U$3-VLOOKUP($C102,'Regional Crises'!$B$1:$R$66,15,FALSE))/(U$3-U$4)*5)),1)))),(IF(VLOOKUP($E102,'Country Indicator Data'!$B$4:$N$300,11,FALSE)="x","x",ROUND(IF(VLOOKUP($E102,'Country Indicator Data'!$B$4:$N$300,11,FALSE)&gt;U$3,0,IF(VLOOKUP($E102,'Country Indicator Data'!$B$4:$N$300,11,FALSE)&lt;U$4,5,(U$3-VLOOKUP($E102,'Country Indicator Data'!$B$4:$N$300,11,FALSE))/(U$3-U$4)*5)),1))))</f>
        <v>2.2999999999999998</v>
      </c>
      <c r="V102" s="163">
        <f>IF(LEN(E102)&gt;3,((IF(VLOOKUP($C102,'Regional Crises'!$B$1:$R$66,16,FALSE)="x","x",ROUND(IF(VLOOKUP($C102,'Regional Crises'!$B$1:$R$66,16,FALSE)&gt;V$3,0,IF(VLOOKUP($C102,'Regional Crises'!$B$1:$R$66,16,FALSE)&lt;V$4,5,(V$3-VLOOKUP($C102,'Regional Crises'!$B$1:$R$66,16,FALSE))/(V$3-V$4)*5)),1)))),(IF(VLOOKUP($E102,'Country Indicator Data'!$B$4:$N$300,12,FALSE)="x","x",ROUND(IF(VLOOKUP($E102,'Country Indicator Data'!$B$4:$N$300,12,FALSE)&gt;V$3,0,IF(VLOOKUP($E102,'Country Indicator Data'!$B$4:$N$300,12,FALSE)&lt;V$4,5,(V$3-VLOOKUP($E102,'Country Indicator Data'!$B$4:$N$300,12,FALSE))/(V$3-V$4)*5)),1))))</f>
        <v>2.4</v>
      </c>
      <c r="W102" s="163">
        <f t="shared" ref="W102:W133" si="44">IF(AND(S102="x",V102="x"),"x",ROUND(AVERAGE(S102,V102,T102,U102),1))</f>
        <v>2.2999999999999998</v>
      </c>
      <c r="X102" s="163">
        <f t="shared" ref="X102:X133" si="45">ROUND(AVERAGE(O102,W102,R102),1)</f>
        <v>1.7</v>
      </c>
      <c r="Y102" s="184">
        <f>IF('Core Indicators'!FC99="x","x",IF('Core Indicators'!FC99&gt;=5,5,IF('Core Indicators'!FC99&gt;=4,4,IF('Core Indicators'!FC99&gt;=3,3,IF('Core Indicators'!FC99&gt;=2,2,IF('Core Indicators'!FC99&gt;=1,1,0))))))</f>
        <v>3</v>
      </c>
      <c r="Z102" s="163">
        <f t="shared" ref="Z102:Z133" si="46">Y102</f>
        <v>3</v>
      </c>
      <c r="AA102" s="184">
        <f>'Crisis Indicator Data'!Y99</f>
        <v>1</v>
      </c>
      <c r="AB102" s="184">
        <f>'Crisis Indicator Data'!Z99</f>
        <v>1</v>
      </c>
      <c r="AC102" s="184">
        <f>'Crisis Indicator Data'!AA99</f>
        <v>0</v>
      </c>
      <c r="AD102" s="184">
        <f>'Crisis Indicator Data'!AB99</f>
        <v>0</v>
      </c>
      <c r="AE102" s="184">
        <f t="shared" ref="AE102:AE133" si="47">IF(SUM(AA102:AD102)=0,0,IF(SUM(AA102,AB102,AC102,AD102)&lt;2,1,IF(SUM(AA102:AD102)&lt;6,2,IF(SUM(AA102:AD102)&lt;8,3,IF(SUM(AA102:AD102)&lt;10,4,5)))))</f>
        <v>2</v>
      </c>
      <c r="AF102" s="184">
        <f>'Crisis Indicator Data'!AC99</f>
        <v>2</v>
      </c>
      <c r="AG102" s="184">
        <f>'Crisis Indicator Data'!AD99</f>
        <v>2</v>
      </c>
      <c r="AH102" s="184">
        <f t="shared" ref="AH102:AH133" si="48">IF(SUM(AF102:AG102)=0,0,IF(SUM(AF102,AG102)=1,1,IF(SUM(AF102:AG102)&lt;3,2,IF(SUM(AF102:AG102)&lt;4,3,IF(SUM(AF102:AG102)&lt;5,4,5)))))</f>
        <v>4</v>
      </c>
      <c r="AI102" s="184">
        <f>'Crisis Indicator Data'!AE99</f>
        <v>0</v>
      </c>
      <c r="AJ102" s="184">
        <f>'Crisis Indicator Data'!AF99</f>
        <v>0</v>
      </c>
      <c r="AK102" s="184">
        <f>'Crisis Indicator Data'!AG99</f>
        <v>0</v>
      </c>
      <c r="AL102" s="184">
        <f t="shared" ref="AL102:AL133" si="49">IF(SUM(AI102:AK102)=0,0,IF(SUM(AI102:AK102)=1,1,IF(SUM(AI102:AK102)&lt;3,2,IF(SUM(AI102:AK102)&lt;5,3,IF(SUM(AI102:AK102)&lt;7,4,5)))))</f>
        <v>0</v>
      </c>
      <c r="AM102" s="163">
        <f t="shared" ref="AM102:AM133" si="50">IF(AA102=3,5,ROUND(AVERAGE(AE102,AH102,AL102),0))</f>
        <v>2</v>
      </c>
      <c r="AN102" s="163">
        <f t="shared" ref="AN102:AN133" si="51">IF(AND(Z102="x",AM102="x"),"x",ROUND(AVERAGE(Z102,AM102),1))</f>
        <v>2.5</v>
      </c>
    </row>
    <row r="103" spans="1:40" ht="13.5" customHeight="1" x14ac:dyDescent="0.25">
      <c r="A103" s="172" t="str">
        <f>'Crisis Indicator Data'!A100</f>
        <v>Food Security Crisis in Namibia</v>
      </c>
      <c r="B103" s="173" t="str">
        <f>'Crisis Indicator Data'!B100</f>
        <v>Drought</v>
      </c>
      <c r="C103" s="173" t="str">
        <f>'Crisis Indicator Data'!C100</f>
        <v>NAM002</v>
      </c>
      <c r="D103" s="173" t="str">
        <f>'Crisis Indicator Data'!D100</f>
        <v>Namibia</v>
      </c>
      <c r="E103" s="174" t="str">
        <f>'Crisis Indicator Data'!E100</f>
        <v>NAM</v>
      </c>
      <c r="F103" s="163">
        <f>IF(LEN(E103)&gt;3,(IF(VLOOKUP($C103,'Regional Crises'!$B$1:$R$66,7,FALSE)="x","x",ROUND(IF(VLOOKUP($C103,'Regional Crises'!$B$1:$R$66,7,FALSE)&gt;$F$3,5,IF(VLOOKUP($C103,'Regional Crises'!$B$1:$R$66,7,FALSE)&lt;F$4,0,($F$3-VLOOKUP($C103,'Regional Crises'!$B$1:$R$66,7,FALSE))/($F$3-$F$4)*5)),1))),IF(VLOOKUP($E103,'Country Indicator Data'!$B$4:$N$300,3,FALSE)="x","x",ROUND(IF(VLOOKUP($E103,'Country Indicator Data'!$B$4:$N$300,3,FALSE)&gt;$F$3,5,IF(VLOOKUP($E103,'Country Indicator Data'!$B$4:$N$300,3,FALSE)&lt;$F$4,0,($F$3-VLOOKUP($E103,'Country Indicator Data'!$B$4:$N$300,3,FALSE))/($F$3-$F$4)*5)),1)))</f>
        <v>1.1000000000000001</v>
      </c>
      <c r="G103" s="163">
        <f>IF(LEN(E103)&gt;3,(IF(VLOOKUP($C103,'Regional Crises'!$B$1:$R$66,9,FALSE)="x","x",ROUND(IF(VLOOKUP($C103,'Regional Crises'!$B$1:$R$66,9,FALSE)&gt;G$3,5,IF(VLOOKUP($C103,'Regional Crises'!$B$1:$R$66,9,FALSE)&lt;G$4,0,(G$3-VLOOKUP($C103,'Regional Crises'!$B$1:$R$66,9,FALSE))/(G$3-G$4)*5)),1))),IF(VLOOKUP($E103,'Country Indicator Data'!$B$4:$N$300,5,FALSE)="x","x",ROUND(IF(VLOOKUP($E103,'Country Indicator Data'!$B$4:$N$300,5,FALSE)&gt;G$3,5,IF(VLOOKUP($E103,'Country Indicator Data'!$B$4:$N$300,5,FALSE)&lt;G$4,0,(G$3-VLOOKUP($E103,'Country Indicator Data'!$B$4:$N$300,5,FALSE))/(G$3-G$4)*5)),1)))</f>
        <v>1.3</v>
      </c>
      <c r="H103" s="163">
        <f t="shared" si="39"/>
        <v>1.2000000000000002</v>
      </c>
      <c r="I103" s="163">
        <f>IF(LEN(E103)&gt;3,(IF(VLOOKUP($C103,'Regional Crises'!$B$1:$R$66,6,FALSE)="x","x",ROUND(IF(VLOOKUP($C103,'Regional Crises'!$B$1:$R$66,6,FALSE)&gt;I$3,5,IF(VLOOKUP($C103,'Regional Crises'!$B$1:$R$66,6,FALSE)&lt;I$4,0,5-(I$3-VLOOKUP($C103,'Regional Crises'!$B$1:$R$66,6,FALSE))/(I$3-I$4)*5)),1))),IF(VLOOKUP($E103,'Country Indicator Data'!$B$4:$N$300,2,FALSE)="x","x",ROUND(IF(VLOOKUP($E103,'Country Indicator Data'!$B$4:$N$300,2,FALSE)&gt;I$3,5,IF(VLOOKUP($E103,'Country Indicator Data'!$B$4:$N$300,2,FALSE)&lt;I$4,0,5-(I$3-VLOOKUP($E103,'Country Indicator Data'!$B$4:$N$300,2,FALSE))/(I$3-I$4)*5)),1)))</f>
        <v>3.6</v>
      </c>
      <c r="J103" s="163">
        <f>IF(LEN(E103)&gt;3,(IF(VLOOKUP($C103,'Regional Crises'!$B$1:$R$66,8,FALSE)="x","x",ROUND(IF(VLOOKUP($C103,'Regional Crises'!$B$1:$R$66,8,FALSE)&gt;J$3,5,IF(VLOOKUP($C103,'Regional Crises'!$B$1:$R$66,8,FALSE)&lt;J$4,0,5-(J$3-VLOOKUP($C103,'Regional Crises'!$B$1:$R$66,8,FALSE))/(J$3-J$4)*5)),1))),IF(VLOOKUP($E103,'Country Indicator Data'!$B$4:$N$300,4,FALSE)="x","x",ROUND(IF(VLOOKUP($E103,'Country Indicator Data'!$B$4:$N$300,4,FALSE)&gt;J$3,5,IF(VLOOKUP($E103,'Country Indicator Data'!$B$4:$N$300,4,FALSE)&lt;J$4,0,5-(J$3-VLOOKUP($E103,'Country Indicator Data'!$B$4:$N$300,4,FALSE))/(J$3-J$4)*5)),1)))</f>
        <v>1.6</v>
      </c>
      <c r="K103" s="163">
        <f t="shared" si="40"/>
        <v>2.6</v>
      </c>
      <c r="L103" s="163">
        <f>IF(LEN(E103)&gt;3,(IF(VLOOKUP($C103,'Regional Crises'!$B$1:$R$66,10,FALSE)="x","x",ROUND(IF(VLOOKUP($C103,'Regional Crises'!$B$1:$R$66,10,FALSE)&gt;L$3,5,IF(VLOOKUP($C103,'Regional Crises'!$B$1:$R$66,10,FALSE)&lt;L$4,0,5-(L$3-VLOOKUP($C103,'Regional Crises'!$B$1:$R$66,10,FALSE))/(L$3-L$4)*5)),1))),IF(VLOOKUP($E103,'Country Indicator Data'!$B$4:$N$300,6,FALSE)="x","x",ROUND(IF(VLOOKUP($E103,'Country Indicator Data'!$B$4:$N$300,6,FALSE)&gt;L$3,5,IF(VLOOKUP($E103,'Country Indicator Data'!$B$4:$N$300,6,FALSE)&lt;L$4,0,5-(L$3-VLOOKUP($E103,'Country Indicator Data'!$B$4:$N$300,6,FALSE))/(L$3-L$4)*5)),1)))</f>
        <v>3.1</v>
      </c>
      <c r="M103" s="163">
        <f>IF(LEN(E103)&gt;3,(IF(VLOOKUP($C103,'Regional Crises'!$B$1:$R$66,11,FALSE)="x","x",ROUND(IF(VLOOKUP($C103,'Regional Crises'!$B$1:$R$66,11,FALSE)&gt;M$3,5,IF(VLOOKUP($C103,'Regional Crises'!$B$1:$R$66,11,FALSE)&lt;M$4,0,5-(M$3-VLOOKUP($C103,'Regional Crises'!$B$1:$R$66,11,FALSE))/(M$3-M$4)*5)),1))),IF(VLOOKUP($E103,'Country Indicator Data'!$B$4:$N$300,7,FALSE)="x","x",ROUND(IF(VLOOKUP($E103,'Country Indicator Data'!$B$4:$N$300,7,FALSE)&gt;M$3,5,IF(VLOOKUP($E103,'Country Indicator Data'!$B$4:$N$300,7,FALSE)&lt;M$4,0,5-(M$3-VLOOKUP($E103,'Country Indicator Data'!$B$4:$N$300,7,FALSE))/(M$3-M$4)*5)),1)))</f>
        <v>4.3</v>
      </c>
      <c r="N103" s="163">
        <f t="shared" si="41"/>
        <v>3.7</v>
      </c>
      <c r="O103" s="163">
        <f t="shared" si="42"/>
        <v>2.5</v>
      </c>
      <c r="P103" s="163">
        <f>IF(LEN(E103)&gt;3,VLOOKUP(C103,'Regional Crises'!$B$1:$R$69,12,FALSE),VLOOKUP(E103,'Country Indicator Data'!$B$4:$I$300,8,FALSE))</f>
        <v>0</v>
      </c>
      <c r="Q103" s="163">
        <f>IF(LEN(E103)&gt;3,((IF(VLOOKUP($C103,'Regional Crises'!$B$1:$R$66,13,FALSE)="x","x",ROUND(IF(VLOOKUP($C103,'Regional Crises'!$B$1:$R$66,13,FALSE)&gt;Q$3,5,IF(VLOOKUP($C103,'Regional Crises'!$B$1:$R$66,13,FALSE)&lt;Q$4,0,5-(LOG(Q$3)-LOG(VLOOKUP($C103,'Regional Crises'!$B$1:$R$66,13,FALSE)))/(LOG(Q$3)-LOG(Q$4))*5)),1)))),(IF(VLOOKUP($E103,'Country Indicator Data'!$B$4:$N$300,9,FALSE)="x","x",ROUND(IF(VLOOKUP($E103,'Country Indicator Data'!$B$4:$N$300,9,FALSE)&gt;Q$3,5,IF(VLOOKUP($E103,'Country Indicator Data'!$B$4:$N$300,9,FALSE)&lt;Q$4,0,5-(LOG(Q$3)-LOG(VLOOKUP($E103,'Country Indicator Data'!$B$4:$N$300,9,FALSE)))/(LOG(Q$3)-LOG(Q$4))*5)),1))))</f>
        <v>0</v>
      </c>
      <c r="R103" s="163">
        <f t="shared" si="43"/>
        <v>0</v>
      </c>
      <c r="S103" s="163">
        <f>IF(LEN(E103)&gt;3,((IF(VLOOKUP($C103,'Regional Crises'!$B$1:$R$66,17,FALSE)="x","x",ROUND(IF(VLOOKUP($C103,'Regional Crises'!$B$1:$R$66,17,FALSE)&gt;S$3,0,IF(VLOOKUP($C103,'Regional Crises'!$B$1:$R$66,17,FALSE)&lt;S$4,5,(S$3-VLOOKUP($C103,'Regional Crises'!$B$1:$R$66,17,FALSE))/(S$3-S$4)*5)),1)))),(IF(VLOOKUP($E103,'Country Indicator Data'!$B$4:$N$300,13,FALSE)="x","x",ROUND(IF(VLOOKUP($E103,'Country Indicator Data'!$B$4:$N$300,13,FALSE)&gt;S$3,0,IF(VLOOKUP($E103,'Country Indicator Data'!$B$4:$N$300,13,FALSE)&lt;S$4,5,(S$3-VLOOKUP($E103,'Country Indicator Data'!$B$4:$N$300,13,FALSE))/(S$3-S$4)*5)),1))))</f>
        <v>2.4</v>
      </c>
      <c r="T103" s="163">
        <f>IF(LEN(E103)&gt;3,((IF(VLOOKUP($C103,'Regional Crises'!$B$1:$R$66,14,FALSE)="x","x",ROUND(IF(VLOOKUP($C103,'Regional Crises'!$B$1:$R$66,14,FALSE)&gt;T$3,0,IF(VLOOKUP($C103,'Regional Crises'!$B$1:$R$66,14,FALSE)&lt;T$4,5,(T$3-VLOOKUP($C103,'Regional Crises'!$B$1:$R$66,14,FALSE))/(T$3-T$4)*5)),1)))),(IF(VLOOKUP($E103,'Country Indicator Data'!$B$4:$N$300,10,FALSE)="x","x",ROUND(IF(VLOOKUP($E103,'Country Indicator Data'!$B$4:$N$300,10,FALSE)&gt;T$3,0,IF(VLOOKUP($E103,'Country Indicator Data'!$B$4:$N$300,10,FALSE)&lt;T$4,5,(T$3-VLOOKUP($E103,'Country Indicator Data'!$B$4:$N$300,10,FALSE))/(T$3-T$4)*5)),1))))</f>
        <v>2.2000000000000002</v>
      </c>
      <c r="U103" s="163">
        <f>IF(LEN(E103)&gt;3,((IF(VLOOKUP($C103,'Regional Crises'!$B$1:$R$66,15,FALSE)="x","x",ROUND(IF(VLOOKUP($C103,'Regional Crises'!$B$1:$R$66,15,FALSE)&gt;U$3,0,IF(VLOOKUP($C103,'Regional Crises'!$B$1:$R$66,15,FALSE)&lt;U$4,5,(U$3-VLOOKUP($C103,'Regional Crises'!$B$1:$R$66,15,FALSE))/(U$3-U$4)*5)),1)))),(IF(VLOOKUP($E103,'Country Indicator Data'!$B$4:$N$300,11,FALSE)="x","x",ROUND(IF(VLOOKUP($E103,'Country Indicator Data'!$B$4:$N$300,11,FALSE)&gt;U$3,0,IF(VLOOKUP($E103,'Country Indicator Data'!$B$4:$N$300,11,FALSE)&lt;U$4,5,(U$3-VLOOKUP($E103,'Country Indicator Data'!$B$4:$N$300,11,FALSE))/(U$3-U$4)*5)),1))))</f>
        <v>1.6</v>
      </c>
      <c r="V103" s="163">
        <f>IF(LEN(E103)&gt;3,((IF(VLOOKUP($C103,'Regional Crises'!$B$1:$R$66,16,FALSE)="x","x",ROUND(IF(VLOOKUP($C103,'Regional Crises'!$B$1:$R$66,16,FALSE)&gt;V$3,0,IF(VLOOKUP($C103,'Regional Crises'!$B$1:$R$66,16,FALSE)&lt;V$4,5,(V$3-VLOOKUP($C103,'Regional Crises'!$B$1:$R$66,16,FALSE))/(V$3-V$4)*5)),1)))),(IF(VLOOKUP($E103,'Country Indicator Data'!$B$4:$N$300,12,FALSE)="x","x",ROUND(IF(VLOOKUP($E103,'Country Indicator Data'!$B$4:$N$300,12,FALSE)&gt;V$3,0,IF(VLOOKUP($E103,'Country Indicator Data'!$B$4:$N$300,12,FALSE)&lt;V$4,5,(V$3-VLOOKUP($E103,'Country Indicator Data'!$B$4:$N$300,12,FALSE))/(V$3-V$4)*5)),1))))</f>
        <v>1.2</v>
      </c>
      <c r="W103" s="163">
        <f t="shared" si="44"/>
        <v>1.9</v>
      </c>
      <c r="X103" s="163">
        <f t="shared" si="45"/>
        <v>1.5</v>
      </c>
      <c r="Y103" s="184">
        <f>IF('Core Indicators'!FC100="x","x",IF('Core Indicators'!FC100&gt;=5,5,IF('Core Indicators'!FC100&gt;=4,4,IF('Core Indicators'!FC100&gt;=3,3,IF('Core Indicators'!FC100&gt;=2,2,IF('Core Indicators'!FC100&gt;=1,1,0))))))</f>
        <v>1</v>
      </c>
      <c r="Z103" s="163">
        <f t="shared" si="46"/>
        <v>1</v>
      </c>
      <c r="AA103" s="184">
        <f>'Crisis Indicator Data'!Y100</f>
        <v>1</v>
      </c>
      <c r="AB103" s="184">
        <f>'Crisis Indicator Data'!Z100</f>
        <v>1</v>
      </c>
      <c r="AC103" s="184">
        <f>'Crisis Indicator Data'!AA100</f>
        <v>1</v>
      </c>
      <c r="AD103" s="184">
        <f>'Crisis Indicator Data'!AB100</f>
        <v>0</v>
      </c>
      <c r="AE103" s="184">
        <f t="shared" si="47"/>
        <v>2</v>
      </c>
      <c r="AF103" s="184">
        <f>'Crisis Indicator Data'!AC100</f>
        <v>0</v>
      </c>
      <c r="AG103" s="184">
        <f>'Crisis Indicator Data'!AD100</f>
        <v>0</v>
      </c>
      <c r="AH103" s="184">
        <f t="shared" si="48"/>
        <v>0</v>
      </c>
      <c r="AI103" s="184">
        <f>'Crisis Indicator Data'!AE100</f>
        <v>0</v>
      </c>
      <c r="AJ103" s="184">
        <f>'Crisis Indicator Data'!AF100</f>
        <v>0</v>
      </c>
      <c r="AK103" s="184">
        <f>'Crisis Indicator Data'!AG100</f>
        <v>2</v>
      </c>
      <c r="AL103" s="184">
        <f t="shared" si="49"/>
        <v>2</v>
      </c>
      <c r="AM103" s="163">
        <f t="shared" si="50"/>
        <v>1</v>
      </c>
      <c r="AN103" s="163">
        <f t="shared" si="51"/>
        <v>1</v>
      </c>
    </row>
    <row r="104" spans="1:40" ht="13.5" customHeight="1" x14ac:dyDescent="0.25">
      <c r="A104" s="172" t="str">
        <f>'Crisis Indicator Data'!A101</f>
        <v>Multiple crises in Niger</v>
      </c>
      <c r="B104" s="173" t="str">
        <f>'Crisis Indicator Data'!B101</f>
        <v>Conflict,Displacement</v>
      </c>
      <c r="C104" s="173" t="str">
        <f>'Crisis Indicator Data'!C101</f>
        <v>NER001</v>
      </c>
      <c r="D104" s="173" t="str">
        <f>'Crisis Indicator Data'!D101</f>
        <v>Niger</v>
      </c>
      <c r="E104" s="174" t="str">
        <f>'Crisis Indicator Data'!E101</f>
        <v>NER</v>
      </c>
      <c r="F104" s="163">
        <f>IF(LEN(E104)&gt;3,(IF(VLOOKUP($C104,'Regional Crises'!$B$1:$R$66,7,FALSE)="x","x",ROUND(IF(VLOOKUP($C104,'Regional Crises'!$B$1:$R$66,7,FALSE)&gt;$F$3,5,IF(VLOOKUP($C104,'Regional Crises'!$B$1:$R$66,7,FALSE)&lt;F$4,0,($F$3-VLOOKUP($C104,'Regional Crises'!$B$1:$R$66,7,FALSE))/($F$3-$F$4)*5)),1))),IF(VLOOKUP($E104,'Country Indicator Data'!$B$4:$N$300,3,FALSE)="x","x",ROUND(IF(VLOOKUP($E104,'Country Indicator Data'!$B$4:$N$300,3,FALSE)&gt;$F$3,5,IF(VLOOKUP($E104,'Country Indicator Data'!$B$4:$N$300,3,FALSE)&lt;$F$4,0,($F$3-VLOOKUP($E104,'Country Indicator Data'!$B$4:$N$300,3,FALSE))/($F$3-$F$4)*5)),1)))</f>
        <v>2.1</v>
      </c>
      <c r="G104" s="163">
        <f>IF(LEN(E104)&gt;3,(IF(VLOOKUP($C104,'Regional Crises'!$B$1:$R$66,9,FALSE)="x","x",ROUND(IF(VLOOKUP($C104,'Regional Crises'!$B$1:$R$66,9,FALSE)&gt;G$3,5,IF(VLOOKUP($C104,'Regional Crises'!$B$1:$R$66,9,FALSE)&lt;G$4,0,(G$3-VLOOKUP($C104,'Regional Crises'!$B$1:$R$66,9,FALSE))/(G$3-G$4)*5)),1))),IF(VLOOKUP($E104,'Country Indicator Data'!$B$4:$N$300,5,FALSE)="x","x",ROUND(IF(VLOOKUP($E104,'Country Indicator Data'!$B$4:$N$300,5,FALSE)&gt;G$3,5,IF(VLOOKUP($E104,'Country Indicator Data'!$B$4:$N$300,5,FALSE)&lt;G$4,0,(G$3-VLOOKUP($E104,'Country Indicator Data'!$B$4:$N$300,5,FALSE))/(G$3-G$4)*5)),1)))</f>
        <v>2</v>
      </c>
      <c r="H104" s="163">
        <f t="shared" si="39"/>
        <v>2.0499999999999998</v>
      </c>
      <c r="I104" s="163">
        <f>IF(LEN(E104)&gt;3,(IF(VLOOKUP($C104,'Regional Crises'!$B$1:$R$66,6,FALSE)="x","x",ROUND(IF(VLOOKUP($C104,'Regional Crises'!$B$1:$R$66,6,FALSE)&gt;I$3,5,IF(VLOOKUP($C104,'Regional Crises'!$B$1:$R$66,6,FALSE)&lt;I$4,0,5-(I$3-VLOOKUP($C104,'Regional Crises'!$B$1:$R$66,6,FALSE))/(I$3-I$4)*5)),1))),IF(VLOOKUP($E104,'Country Indicator Data'!$B$4:$N$300,2,FALSE)="x","x",ROUND(IF(VLOOKUP($E104,'Country Indicator Data'!$B$4:$N$300,2,FALSE)&gt;I$3,5,IF(VLOOKUP($E104,'Country Indicator Data'!$B$4:$N$300,2,FALSE)&lt;I$4,0,5-(I$3-VLOOKUP($E104,'Country Indicator Data'!$B$4:$N$300,2,FALSE))/(I$3-I$4)*5)),1)))</f>
        <v>3.1</v>
      </c>
      <c r="J104" s="163">
        <f>IF(LEN(E104)&gt;3,(IF(VLOOKUP($C104,'Regional Crises'!$B$1:$R$66,8,FALSE)="x","x",ROUND(IF(VLOOKUP($C104,'Regional Crises'!$B$1:$R$66,8,FALSE)&gt;J$3,5,IF(VLOOKUP($C104,'Regional Crises'!$B$1:$R$66,8,FALSE)&lt;J$4,0,5-(J$3-VLOOKUP($C104,'Regional Crises'!$B$1:$R$66,8,FALSE))/(J$3-J$4)*5)),1))),IF(VLOOKUP($E104,'Country Indicator Data'!$B$4:$N$300,4,FALSE)="x","x",ROUND(IF(VLOOKUP($E104,'Country Indicator Data'!$B$4:$N$300,4,FALSE)&gt;J$3,5,IF(VLOOKUP($E104,'Country Indicator Data'!$B$4:$N$300,4,FALSE)&lt;J$4,0,5-(J$3-VLOOKUP($E104,'Country Indicator Data'!$B$4:$N$300,4,FALSE))/(J$3-J$4)*5)),1)))</f>
        <v>0.9</v>
      </c>
      <c r="K104" s="163">
        <f t="shared" si="40"/>
        <v>2</v>
      </c>
      <c r="L104" s="163">
        <f>IF(LEN(E104)&gt;3,(IF(VLOOKUP($C104,'Regional Crises'!$B$1:$R$66,10,FALSE)="x","x",ROUND(IF(VLOOKUP($C104,'Regional Crises'!$B$1:$R$66,10,FALSE)&gt;L$3,5,IF(VLOOKUP($C104,'Regional Crises'!$B$1:$R$66,10,FALSE)&lt;L$4,0,5-(L$3-VLOOKUP($C104,'Regional Crises'!$B$1:$R$66,10,FALSE))/(L$3-L$4)*5)),1))),IF(VLOOKUP($E104,'Country Indicator Data'!$B$4:$N$300,6,FALSE)="x","x",ROUND(IF(VLOOKUP($E104,'Country Indicator Data'!$B$4:$N$300,6,FALSE)&gt;L$3,5,IF(VLOOKUP($E104,'Country Indicator Data'!$B$4:$N$300,6,FALSE)&lt;L$4,0,5-(L$3-VLOOKUP($E104,'Country Indicator Data'!$B$4:$N$300,6,FALSE))/(L$3-L$4)*5)),1)))</f>
        <v>4.3</v>
      </c>
      <c r="M104" s="163">
        <f>IF(LEN(E104)&gt;3,(IF(VLOOKUP($C104,'Regional Crises'!$B$1:$R$66,11,FALSE)="x","x",ROUND(IF(VLOOKUP($C104,'Regional Crises'!$B$1:$R$66,11,FALSE)&gt;M$3,5,IF(VLOOKUP($C104,'Regional Crises'!$B$1:$R$66,11,FALSE)&lt;M$4,0,5-(M$3-VLOOKUP($C104,'Regional Crises'!$B$1:$R$66,11,FALSE))/(M$3-M$4)*5)),1))),IF(VLOOKUP($E104,'Country Indicator Data'!$B$4:$N$300,7,FALSE)="x","x",ROUND(IF(VLOOKUP($E104,'Country Indicator Data'!$B$4:$N$300,7,FALSE)&gt;M$3,5,IF(VLOOKUP($E104,'Country Indicator Data'!$B$4:$N$300,7,FALSE)&lt;M$4,0,5-(M$3-VLOOKUP($E104,'Country Indicator Data'!$B$4:$N$300,7,FALSE))/(M$3-M$4)*5)),1)))</f>
        <v>1.2</v>
      </c>
      <c r="N104" s="163">
        <f t="shared" si="41"/>
        <v>2.75</v>
      </c>
      <c r="O104" s="163">
        <f t="shared" si="42"/>
        <v>2.2666666666666666</v>
      </c>
      <c r="P104" s="163">
        <f>IF(LEN(E104)&gt;3,VLOOKUP(C104,'Regional Crises'!$B$1:$R$69,12,FALSE),VLOOKUP(E104,'Country Indicator Data'!$B$4:$I$300,8,FALSE))</f>
        <v>2</v>
      </c>
      <c r="Q104" s="163">
        <f>IF(LEN(E104)&gt;3,((IF(VLOOKUP($C104,'Regional Crises'!$B$1:$R$66,13,FALSE)="x","x",ROUND(IF(VLOOKUP($C104,'Regional Crises'!$B$1:$R$66,13,FALSE)&gt;Q$3,5,IF(VLOOKUP($C104,'Regional Crises'!$B$1:$R$66,13,FALSE)&lt;Q$4,0,5-(LOG(Q$3)-LOG(VLOOKUP($C104,'Regional Crises'!$B$1:$R$66,13,FALSE)))/(LOG(Q$3)-LOG(Q$4))*5)),1)))),(IF(VLOOKUP($E104,'Country Indicator Data'!$B$4:$N$300,9,FALSE)="x","x",ROUND(IF(VLOOKUP($E104,'Country Indicator Data'!$B$4:$N$300,9,FALSE)&gt;Q$3,5,IF(VLOOKUP($E104,'Country Indicator Data'!$B$4:$N$300,9,FALSE)&lt;Q$4,0,5-(LOG(Q$3)-LOG(VLOOKUP($E104,'Country Indicator Data'!$B$4:$N$300,9,FALSE)))/(LOG(Q$3)-LOG(Q$4))*5)),1))))</f>
        <v>3.9</v>
      </c>
      <c r="R104" s="163">
        <f t="shared" si="43"/>
        <v>2.95</v>
      </c>
      <c r="S104" s="163">
        <f>IF(LEN(E104)&gt;3,((IF(VLOOKUP($C104,'Regional Crises'!$B$1:$R$66,17,FALSE)="x","x",ROUND(IF(VLOOKUP($C104,'Regional Crises'!$B$1:$R$66,17,FALSE)&gt;S$3,0,IF(VLOOKUP($C104,'Regional Crises'!$B$1:$R$66,17,FALSE)&lt;S$4,5,(S$3-VLOOKUP($C104,'Regional Crises'!$B$1:$R$66,17,FALSE))/(S$3-S$4)*5)),1)))),(IF(VLOOKUP($E104,'Country Indicator Data'!$B$4:$N$300,13,FALSE)="x","x",ROUND(IF(VLOOKUP($E104,'Country Indicator Data'!$B$4:$N$300,13,FALSE)&gt;S$3,0,IF(VLOOKUP($E104,'Country Indicator Data'!$B$4:$N$300,13,FALSE)&lt;S$4,5,(S$3-VLOOKUP($E104,'Country Indicator Data'!$B$4:$N$300,13,FALSE))/(S$3-S$4)*5)),1))))</f>
        <v>3.4</v>
      </c>
      <c r="T104" s="163">
        <f>IF(LEN(E104)&gt;3,((IF(VLOOKUP($C104,'Regional Crises'!$B$1:$R$66,14,FALSE)="x","x",ROUND(IF(VLOOKUP($C104,'Regional Crises'!$B$1:$R$66,14,FALSE)&gt;T$3,0,IF(VLOOKUP($C104,'Regional Crises'!$B$1:$R$66,14,FALSE)&lt;T$4,5,(T$3-VLOOKUP($C104,'Regional Crises'!$B$1:$R$66,14,FALSE))/(T$3-T$4)*5)),1)))),(IF(VLOOKUP($E104,'Country Indicator Data'!$B$4:$N$300,10,FALSE)="x","x",ROUND(IF(VLOOKUP($E104,'Country Indicator Data'!$B$4:$N$300,10,FALSE)&gt;T$3,0,IF(VLOOKUP($E104,'Country Indicator Data'!$B$4:$N$300,10,FALSE)&lt;T$4,5,(T$3-VLOOKUP($E104,'Country Indicator Data'!$B$4:$N$300,10,FALSE))/(T$3-T$4)*5)),1))))</f>
        <v>3</v>
      </c>
      <c r="U104" s="163">
        <f>IF(LEN(E104)&gt;3,((IF(VLOOKUP($C104,'Regional Crises'!$B$1:$R$66,15,FALSE)="x","x",ROUND(IF(VLOOKUP($C104,'Regional Crises'!$B$1:$R$66,15,FALSE)&gt;U$3,0,IF(VLOOKUP($C104,'Regional Crises'!$B$1:$R$66,15,FALSE)&lt;U$4,5,(U$3-VLOOKUP($C104,'Regional Crises'!$B$1:$R$66,15,FALSE))/(U$3-U$4)*5)),1)))),(IF(VLOOKUP($E104,'Country Indicator Data'!$B$4:$N$300,11,FALSE)="x","x",ROUND(IF(VLOOKUP($E104,'Country Indicator Data'!$B$4:$N$300,11,FALSE)&gt;U$3,0,IF(VLOOKUP($E104,'Country Indicator Data'!$B$4:$N$300,11,FALSE)&lt;U$4,5,(U$3-VLOOKUP($E104,'Country Indicator Data'!$B$4:$N$300,11,FALSE))/(U$3-U$4)*5)),1))))</f>
        <v>2.2999999999999998</v>
      </c>
      <c r="V104" s="163">
        <f>IF(LEN(E104)&gt;3,((IF(VLOOKUP($C104,'Regional Crises'!$B$1:$R$66,16,FALSE)="x","x",ROUND(IF(VLOOKUP($C104,'Regional Crises'!$B$1:$R$66,16,FALSE)&gt;V$3,0,IF(VLOOKUP($C104,'Regional Crises'!$B$1:$R$66,16,FALSE)&lt;V$4,5,(V$3-VLOOKUP($C104,'Regional Crises'!$B$1:$R$66,16,FALSE))/(V$3-V$4)*5)),1)))),(IF(VLOOKUP($E104,'Country Indicator Data'!$B$4:$N$300,12,FALSE)="x","x",ROUND(IF(VLOOKUP($E104,'Country Indicator Data'!$B$4:$N$300,12,FALSE)&gt;V$3,0,IF(VLOOKUP($E104,'Country Indicator Data'!$B$4:$N$300,12,FALSE)&lt;V$4,5,(V$3-VLOOKUP($E104,'Country Indicator Data'!$B$4:$N$300,12,FALSE))/(V$3-V$4)*5)),1))))</f>
        <v>2.6</v>
      </c>
      <c r="W104" s="163">
        <f t="shared" si="44"/>
        <v>2.8</v>
      </c>
      <c r="X104" s="163">
        <f t="shared" si="45"/>
        <v>2.7</v>
      </c>
      <c r="Y104" s="184">
        <f>IF('Core Indicators'!FC101="x","x",IF('Core Indicators'!FC101&gt;=5,5,IF('Core Indicators'!FC101&gt;=4,4,IF('Core Indicators'!FC101&gt;=3,3,IF('Core Indicators'!FC101&gt;=2,2,IF('Core Indicators'!FC101&gt;=1,1,0))))))</f>
        <v>4</v>
      </c>
      <c r="Z104" s="163">
        <f t="shared" si="46"/>
        <v>4</v>
      </c>
      <c r="AA104" s="184">
        <f>'Crisis Indicator Data'!Y101</f>
        <v>1</v>
      </c>
      <c r="AB104" s="184">
        <f>'Crisis Indicator Data'!Z101</f>
        <v>3</v>
      </c>
      <c r="AC104" s="184">
        <f>'Crisis Indicator Data'!AA101</f>
        <v>1</v>
      </c>
      <c r="AD104" s="184">
        <f>'Crisis Indicator Data'!AB101</f>
        <v>0</v>
      </c>
      <c r="AE104" s="184">
        <f t="shared" si="47"/>
        <v>2</v>
      </c>
      <c r="AF104" s="184">
        <f>'Crisis Indicator Data'!AC101</f>
        <v>0</v>
      </c>
      <c r="AG104" s="184">
        <f>'Crisis Indicator Data'!AD101</f>
        <v>2</v>
      </c>
      <c r="AH104" s="184">
        <f t="shared" si="48"/>
        <v>2</v>
      </c>
      <c r="AI104" s="184">
        <f>'Crisis Indicator Data'!AE101</f>
        <v>2</v>
      </c>
      <c r="AJ104" s="184">
        <f>'Crisis Indicator Data'!AF101</f>
        <v>1</v>
      </c>
      <c r="AK104" s="184">
        <f>'Crisis Indicator Data'!AG101</f>
        <v>3</v>
      </c>
      <c r="AL104" s="184">
        <f t="shared" si="49"/>
        <v>4</v>
      </c>
      <c r="AM104" s="163">
        <f t="shared" si="50"/>
        <v>3</v>
      </c>
      <c r="AN104" s="163">
        <f t="shared" si="51"/>
        <v>3.5</v>
      </c>
    </row>
    <row r="105" spans="1:40" ht="13.5" customHeight="1" x14ac:dyDescent="0.25">
      <c r="A105" s="172" t="str">
        <f>'Crisis Indicator Data'!A102</f>
        <v>Lake Chad basin crisis in Niger</v>
      </c>
      <c r="B105" s="173" t="str">
        <f>'Crisis Indicator Data'!B102</f>
        <v>Conflict</v>
      </c>
      <c r="C105" s="173" t="str">
        <f>'Crisis Indicator Data'!C102</f>
        <v>NER002</v>
      </c>
      <c r="D105" s="173" t="str">
        <f>'Crisis Indicator Data'!D102</f>
        <v>Niger</v>
      </c>
      <c r="E105" s="174" t="str">
        <f>'Crisis Indicator Data'!E102</f>
        <v>NER</v>
      </c>
      <c r="F105" s="163">
        <f>IF(LEN(E105)&gt;3,(IF(VLOOKUP($C105,'Regional Crises'!$B$1:$R$66,7,FALSE)="x","x",ROUND(IF(VLOOKUP($C105,'Regional Crises'!$B$1:$R$66,7,FALSE)&gt;$F$3,5,IF(VLOOKUP($C105,'Regional Crises'!$B$1:$R$66,7,FALSE)&lt;F$4,0,($F$3-VLOOKUP($C105,'Regional Crises'!$B$1:$R$66,7,FALSE))/($F$3-$F$4)*5)),1))),IF(VLOOKUP($E105,'Country Indicator Data'!$B$4:$N$300,3,FALSE)="x","x",ROUND(IF(VLOOKUP($E105,'Country Indicator Data'!$B$4:$N$300,3,FALSE)&gt;$F$3,5,IF(VLOOKUP($E105,'Country Indicator Data'!$B$4:$N$300,3,FALSE)&lt;$F$4,0,($F$3-VLOOKUP($E105,'Country Indicator Data'!$B$4:$N$300,3,FALSE))/($F$3-$F$4)*5)),1)))</f>
        <v>2.1</v>
      </c>
      <c r="G105" s="163">
        <f>IF(LEN(E105)&gt;3,(IF(VLOOKUP($C105,'Regional Crises'!$B$1:$R$66,9,FALSE)="x","x",ROUND(IF(VLOOKUP($C105,'Regional Crises'!$B$1:$R$66,9,FALSE)&gt;G$3,5,IF(VLOOKUP($C105,'Regional Crises'!$B$1:$R$66,9,FALSE)&lt;G$4,0,(G$3-VLOOKUP($C105,'Regional Crises'!$B$1:$R$66,9,FALSE))/(G$3-G$4)*5)),1))),IF(VLOOKUP($E105,'Country Indicator Data'!$B$4:$N$300,5,FALSE)="x","x",ROUND(IF(VLOOKUP($E105,'Country Indicator Data'!$B$4:$N$300,5,FALSE)&gt;G$3,5,IF(VLOOKUP($E105,'Country Indicator Data'!$B$4:$N$300,5,FALSE)&lt;G$4,0,(G$3-VLOOKUP($E105,'Country Indicator Data'!$B$4:$N$300,5,FALSE))/(G$3-G$4)*5)),1)))</f>
        <v>2</v>
      </c>
      <c r="H105" s="163">
        <f t="shared" si="39"/>
        <v>2.0499999999999998</v>
      </c>
      <c r="I105" s="163">
        <f>IF(LEN(E105)&gt;3,(IF(VLOOKUP($C105,'Regional Crises'!$B$1:$R$66,6,FALSE)="x","x",ROUND(IF(VLOOKUP($C105,'Regional Crises'!$B$1:$R$66,6,FALSE)&gt;I$3,5,IF(VLOOKUP($C105,'Regional Crises'!$B$1:$R$66,6,FALSE)&lt;I$4,0,5-(I$3-VLOOKUP($C105,'Regional Crises'!$B$1:$R$66,6,FALSE))/(I$3-I$4)*5)),1))),IF(VLOOKUP($E105,'Country Indicator Data'!$B$4:$N$300,2,FALSE)="x","x",ROUND(IF(VLOOKUP($E105,'Country Indicator Data'!$B$4:$N$300,2,FALSE)&gt;I$3,5,IF(VLOOKUP($E105,'Country Indicator Data'!$B$4:$N$300,2,FALSE)&lt;I$4,0,5-(I$3-VLOOKUP($E105,'Country Indicator Data'!$B$4:$N$300,2,FALSE))/(I$3-I$4)*5)),1)))</f>
        <v>3.1</v>
      </c>
      <c r="J105" s="163">
        <f>IF(LEN(E105)&gt;3,(IF(VLOOKUP($C105,'Regional Crises'!$B$1:$R$66,8,FALSE)="x","x",ROUND(IF(VLOOKUP($C105,'Regional Crises'!$B$1:$R$66,8,FALSE)&gt;J$3,5,IF(VLOOKUP($C105,'Regional Crises'!$B$1:$R$66,8,FALSE)&lt;J$4,0,5-(J$3-VLOOKUP($C105,'Regional Crises'!$B$1:$R$66,8,FALSE))/(J$3-J$4)*5)),1))),IF(VLOOKUP($E105,'Country Indicator Data'!$B$4:$N$300,4,FALSE)="x","x",ROUND(IF(VLOOKUP($E105,'Country Indicator Data'!$B$4:$N$300,4,FALSE)&gt;J$3,5,IF(VLOOKUP($E105,'Country Indicator Data'!$B$4:$N$300,4,FALSE)&lt;J$4,0,5-(J$3-VLOOKUP($E105,'Country Indicator Data'!$B$4:$N$300,4,FALSE))/(J$3-J$4)*5)),1)))</f>
        <v>0.9</v>
      </c>
      <c r="K105" s="163">
        <f t="shared" si="40"/>
        <v>2</v>
      </c>
      <c r="L105" s="163">
        <f>IF(LEN(E105)&gt;3,(IF(VLOOKUP($C105,'Regional Crises'!$B$1:$R$66,10,FALSE)="x","x",ROUND(IF(VLOOKUP($C105,'Regional Crises'!$B$1:$R$66,10,FALSE)&gt;L$3,5,IF(VLOOKUP($C105,'Regional Crises'!$B$1:$R$66,10,FALSE)&lt;L$4,0,5-(L$3-VLOOKUP($C105,'Regional Crises'!$B$1:$R$66,10,FALSE))/(L$3-L$4)*5)),1))),IF(VLOOKUP($E105,'Country Indicator Data'!$B$4:$N$300,6,FALSE)="x","x",ROUND(IF(VLOOKUP($E105,'Country Indicator Data'!$B$4:$N$300,6,FALSE)&gt;L$3,5,IF(VLOOKUP($E105,'Country Indicator Data'!$B$4:$N$300,6,FALSE)&lt;L$4,0,5-(L$3-VLOOKUP($E105,'Country Indicator Data'!$B$4:$N$300,6,FALSE))/(L$3-L$4)*5)),1)))</f>
        <v>4.3</v>
      </c>
      <c r="M105" s="163">
        <f>IF(LEN(E105)&gt;3,(IF(VLOOKUP($C105,'Regional Crises'!$B$1:$R$66,11,FALSE)="x","x",ROUND(IF(VLOOKUP($C105,'Regional Crises'!$B$1:$R$66,11,FALSE)&gt;M$3,5,IF(VLOOKUP($C105,'Regional Crises'!$B$1:$R$66,11,FALSE)&lt;M$4,0,5-(M$3-VLOOKUP($C105,'Regional Crises'!$B$1:$R$66,11,FALSE))/(M$3-M$4)*5)),1))),IF(VLOOKUP($E105,'Country Indicator Data'!$B$4:$N$300,7,FALSE)="x","x",ROUND(IF(VLOOKUP($E105,'Country Indicator Data'!$B$4:$N$300,7,FALSE)&gt;M$3,5,IF(VLOOKUP($E105,'Country Indicator Data'!$B$4:$N$300,7,FALSE)&lt;M$4,0,5-(M$3-VLOOKUP($E105,'Country Indicator Data'!$B$4:$N$300,7,FALSE))/(M$3-M$4)*5)),1)))</f>
        <v>1.2</v>
      </c>
      <c r="N105" s="163">
        <f t="shared" si="41"/>
        <v>2.75</v>
      </c>
      <c r="O105" s="163">
        <f t="shared" si="42"/>
        <v>2.2666666666666666</v>
      </c>
      <c r="P105" s="163">
        <f>IF(LEN(E105)&gt;3,VLOOKUP(C105,'Regional Crises'!$B$1:$R$69,12,FALSE),VLOOKUP(E105,'Country Indicator Data'!$B$4:$I$300,8,FALSE))</f>
        <v>2</v>
      </c>
      <c r="Q105" s="163">
        <f>IF(LEN(E105)&gt;3,((IF(VLOOKUP($C105,'Regional Crises'!$B$1:$R$66,13,FALSE)="x","x",ROUND(IF(VLOOKUP($C105,'Regional Crises'!$B$1:$R$66,13,FALSE)&gt;Q$3,5,IF(VLOOKUP($C105,'Regional Crises'!$B$1:$R$66,13,FALSE)&lt;Q$4,0,5-(LOG(Q$3)-LOG(VLOOKUP($C105,'Regional Crises'!$B$1:$R$66,13,FALSE)))/(LOG(Q$3)-LOG(Q$4))*5)),1)))),(IF(VLOOKUP($E105,'Country Indicator Data'!$B$4:$N$300,9,FALSE)="x","x",ROUND(IF(VLOOKUP($E105,'Country Indicator Data'!$B$4:$N$300,9,FALSE)&gt;Q$3,5,IF(VLOOKUP($E105,'Country Indicator Data'!$B$4:$N$300,9,FALSE)&lt;Q$4,0,5-(LOG(Q$3)-LOG(VLOOKUP($E105,'Country Indicator Data'!$B$4:$N$300,9,FALSE)))/(LOG(Q$3)-LOG(Q$4))*5)),1))))</f>
        <v>3.9</v>
      </c>
      <c r="R105" s="163">
        <f t="shared" si="43"/>
        <v>2.95</v>
      </c>
      <c r="S105" s="163">
        <f>IF(LEN(E105)&gt;3,((IF(VLOOKUP($C105,'Regional Crises'!$B$1:$R$66,17,FALSE)="x","x",ROUND(IF(VLOOKUP($C105,'Regional Crises'!$B$1:$R$66,17,FALSE)&gt;S$3,0,IF(VLOOKUP($C105,'Regional Crises'!$B$1:$R$66,17,FALSE)&lt;S$4,5,(S$3-VLOOKUP($C105,'Regional Crises'!$B$1:$R$66,17,FALSE))/(S$3-S$4)*5)),1)))),(IF(VLOOKUP($E105,'Country Indicator Data'!$B$4:$N$300,13,FALSE)="x","x",ROUND(IF(VLOOKUP($E105,'Country Indicator Data'!$B$4:$N$300,13,FALSE)&gt;S$3,0,IF(VLOOKUP($E105,'Country Indicator Data'!$B$4:$N$300,13,FALSE)&lt;S$4,5,(S$3-VLOOKUP($E105,'Country Indicator Data'!$B$4:$N$300,13,FALSE))/(S$3-S$4)*5)),1))))</f>
        <v>3.4</v>
      </c>
      <c r="T105" s="163">
        <f>IF(LEN(E105)&gt;3,((IF(VLOOKUP($C105,'Regional Crises'!$B$1:$R$66,14,FALSE)="x","x",ROUND(IF(VLOOKUP($C105,'Regional Crises'!$B$1:$R$66,14,FALSE)&gt;T$3,0,IF(VLOOKUP($C105,'Regional Crises'!$B$1:$R$66,14,FALSE)&lt;T$4,5,(T$3-VLOOKUP($C105,'Regional Crises'!$B$1:$R$66,14,FALSE))/(T$3-T$4)*5)),1)))),(IF(VLOOKUP($E105,'Country Indicator Data'!$B$4:$N$300,10,FALSE)="x","x",ROUND(IF(VLOOKUP($E105,'Country Indicator Data'!$B$4:$N$300,10,FALSE)&gt;T$3,0,IF(VLOOKUP($E105,'Country Indicator Data'!$B$4:$N$300,10,FALSE)&lt;T$4,5,(T$3-VLOOKUP($E105,'Country Indicator Data'!$B$4:$N$300,10,FALSE))/(T$3-T$4)*5)),1))))</f>
        <v>3</v>
      </c>
      <c r="U105" s="163">
        <f>IF(LEN(E105)&gt;3,((IF(VLOOKUP($C105,'Regional Crises'!$B$1:$R$66,15,FALSE)="x","x",ROUND(IF(VLOOKUP($C105,'Regional Crises'!$B$1:$R$66,15,FALSE)&gt;U$3,0,IF(VLOOKUP($C105,'Regional Crises'!$B$1:$R$66,15,FALSE)&lt;U$4,5,(U$3-VLOOKUP($C105,'Regional Crises'!$B$1:$R$66,15,FALSE))/(U$3-U$4)*5)),1)))),(IF(VLOOKUP($E105,'Country Indicator Data'!$B$4:$N$300,11,FALSE)="x","x",ROUND(IF(VLOOKUP($E105,'Country Indicator Data'!$B$4:$N$300,11,FALSE)&gt;U$3,0,IF(VLOOKUP($E105,'Country Indicator Data'!$B$4:$N$300,11,FALSE)&lt;U$4,5,(U$3-VLOOKUP($E105,'Country Indicator Data'!$B$4:$N$300,11,FALSE))/(U$3-U$4)*5)),1))))</f>
        <v>2.2999999999999998</v>
      </c>
      <c r="V105" s="163">
        <f>IF(LEN(E105)&gt;3,((IF(VLOOKUP($C105,'Regional Crises'!$B$1:$R$66,16,FALSE)="x","x",ROUND(IF(VLOOKUP($C105,'Regional Crises'!$B$1:$R$66,16,FALSE)&gt;V$3,0,IF(VLOOKUP($C105,'Regional Crises'!$B$1:$R$66,16,FALSE)&lt;V$4,5,(V$3-VLOOKUP($C105,'Regional Crises'!$B$1:$R$66,16,FALSE))/(V$3-V$4)*5)),1)))),(IF(VLOOKUP($E105,'Country Indicator Data'!$B$4:$N$300,12,FALSE)="x","x",ROUND(IF(VLOOKUP($E105,'Country Indicator Data'!$B$4:$N$300,12,FALSE)&gt;V$3,0,IF(VLOOKUP($E105,'Country Indicator Data'!$B$4:$N$300,12,FALSE)&lt;V$4,5,(V$3-VLOOKUP($E105,'Country Indicator Data'!$B$4:$N$300,12,FALSE))/(V$3-V$4)*5)),1))))</f>
        <v>2.6</v>
      </c>
      <c r="W105" s="163">
        <f t="shared" si="44"/>
        <v>2.8</v>
      </c>
      <c r="X105" s="163">
        <f t="shared" si="45"/>
        <v>2.7</v>
      </c>
      <c r="Y105" s="184">
        <f>IF('Core Indicators'!FC102="x","x",IF('Core Indicators'!FC102&gt;=5,5,IF('Core Indicators'!FC102&gt;=4,4,IF('Core Indicators'!FC102&gt;=3,3,IF('Core Indicators'!FC102&gt;=2,2,IF('Core Indicators'!FC102&gt;=1,1,0))))))</f>
        <v>4</v>
      </c>
      <c r="Z105" s="163">
        <f t="shared" si="46"/>
        <v>4</v>
      </c>
      <c r="AA105" s="184">
        <f>'Crisis Indicator Data'!Y102</f>
        <v>1</v>
      </c>
      <c r="AB105" s="184">
        <f>'Crisis Indicator Data'!Z102</f>
        <v>3</v>
      </c>
      <c r="AC105" s="184">
        <f>'Crisis Indicator Data'!AA102</f>
        <v>1</v>
      </c>
      <c r="AD105" s="184">
        <f>'Crisis Indicator Data'!AB102</f>
        <v>0</v>
      </c>
      <c r="AE105" s="184">
        <f t="shared" si="47"/>
        <v>2</v>
      </c>
      <c r="AF105" s="184">
        <f>'Crisis Indicator Data'!AC102</f>
        <v>0</v>
      </c>
      <c r="AG105" s="184">
        <f>'Crisis Indicator Data'!AD102</f>
        <v>2</v>
      </c>
      <c r="AH105" s="184">
        <f t="shared" si="48"/>
        <v>2</v>
      </c>
      <c r="AI105" s="184">
        <f>'Crisis Indicator Data'!AE102</f>
        <v>2</v>
      </c>
      <c r="AJ105" s="184">
        <f>'Crisis Indicator Data'!AF102</f>
        <v>1</v>
      </c>
      <c r="AK105" s="184">
        <f>'Crisis Indicator Data'!AG102</f>
        <v>3</v>
      </c>
      <c r="AL105" s="184">
        <f t="shared" si="49"/>
        <v>4</v>
      </c>
      <c r="AM105" s="163">
        <f t="shared" si="50"/>
        <v>3</v>
      </c>
      <c r="AN105" s="163">
        <f t="shared" si="51"/>
        <v>3.5</v>
      </c>
    </row>
    <row r="106" spans="1:40" ht="13.5" customHeight="1" x14ac:dyDescent="0.25">
      <c r="A106" s="172" t="str">
        <f>'Crisis Indicator Data'!A103</f>
        <v>Mali/Burkina Faso conflict</v>
      </c>
      <c r="B106" s="173" t="str">
        <f>'Crisis Indicator Data'!B103</f>
        <v>Conflict</v>
      </c>
      <c r="C106" s="173" t="str">
        <f>'Crisis Indicator Data'!C103</f>
        <v>NER003</v>
      </c>
      <c r="D106" s="173" t="str">
        <f>'Crisis Indicator Data'!D103</f>
        <v>Niger</v>
      </c>
      <c r="E106" s="174" t="str">
        <f>'Crisis Indicator Data'!E103</f>
        <v>NER</v>
      </c>
      <c r="F106" s="163">
        <f>IF(LEN(E106)&gt;3,(IF(VLOOKUP($C106,'Regional Crises'!$B$1:$R$66,7,FALSE)="x","x",ROUND(IF(VLOOKUP($C106,'Regional Crises'!$B$1:$R$66,7,FALSE)&gt;$F$3,5,IF(VLOOKUP($C106,'Regional Crises'!$B$1:$R$66,7,FALSE)&lt;F$4,0,($F$3-VLOOKUP($C106,'Regional Crises'!$B$1:$R$66,7,FALSE))/($F$3-$F$4)*5)),1))),IF(VLOOKUP($E106,'Country Indicator Data'!$B$4:$N$300,3,FALSE)="x","x",ROUND(IF(VLOOKUP($E106,'Country Indicator Data'!$B$4:$N$300,3,FALSE)&gt;$F$3,5,IF(VLOOKUP($E106,'Country Indicator Data'!$B$4:$N$300,3,FALSE)&lt;$F$4,0,($F$3-VLOOKUP($E106,'Country Indicator Data'!$B$4:$N$300,3,FALSE))/($F$3-$F$4)*5)),1)))</f>
        <v>2.1</v>
      </c>
      <c r="G106" s="163">
        <f>IF(LEN(E106)&gt;3,(IF(VLOOKUP($C106,'Regional Crises'!$B$1:$R$66,9,FALSE)="x","x",ROUND(IF(VLOOKUP($C106,'Regional Crises'!$B$1:$R$66,9,FALSE)&gt;G$3,5,IF(VLOOKUP($C106,'Regional Crises'!$B$1:$R$66,9,FALSE)&lt;G$4,0,(G$3-VLOOKUP($C106,'Regional Crises'!$B$1:$R$66,9,FALSE))/(G$3-G$4)*5)),1))),IF(VLOOKUP($E106,'Country Indicator Data'!$B$4:$N$300,5,FALSE)="x","x",ROUND(IF(VLOOKUP($E106,'Country Indicator Data'!$B$4:$N$300,5,FALSE)&gt;G$3,5,IF(VLOOKUP($E106,'Country Indicator Data'!$B$4:$N$300,5,FALSE)&lt;G$4,0,(G$3-VLOOKUP($E106,'Country Indicator Data'!$B$4:$N$300,5,FALSE))/(G$3-G$4)*5)),1)))</f>
        <v>2</v>
      </c>
      <c r="H106" s="163">
        <f t="shared" si="39"/>
        <v>2.0499999999999998</v>
      </c>
      <c r="I106" s="163">
        <f>IF(LEN(E106)&gt;3,(IF(VLOOKUP($C106,'Regional Crises'!$B$1:$R$66,6,FALSE)="x","x",ROUND(IF(VLOOKUP($C106,'Regional Crises'!$B$1:$R$66,6,FALSE)&gt;I$3,5,IF(VLOOKUP($C106,'Regional Crises'!$B$1:$R$66,6,FALSE)&lt;I$4,0,5-(I$3-VLOOKUP($C106,'Regional Crises'!$B$1:$R$66,6,FALSE))/(I$3-I$4)*5)),1))),IF(VLOOKUP($E106,'Country Indicator Data'!$B$4:$N$300,2,FALSE)="x","x",ROUND(IF(VLOOKUP($E106,'Country Indicator Data'!$B$4:$N$300,2,FALSE)&gt;I$3,5,IF(VLOOKUP($E106,'Country Indicator Data'!$B$4:$N$300,2,FALSE)&lt;I$4,0,5-(I$3-VLOOKUP($E106,'Country Indicator Data'!$B$4:$N$300,2,FALSE))/(I$3-I$4)*5)),1)))</f>
        <v>3.1</v>
      </c>
      <c r="J106" s="163">
        <f>IF(LEN(E106)&gt;3,(IF(VLOOKUP($C106,'Regional Crises'!$B$1:$R$66,8,FALSE)="x","x",ROUND(IF(VLOOKUP($C106,'Regional Crises'!$B$1:$R$66,8,FALSE)&gt;J$3,5,IF(VLOOKUP($C106,'Regional Crises'!$B$1:$R$66,8,FALSE)&lt;J$4,0,5-(J$3-VLOOKUP($C106,'Regional Crises'!$B$1:$R$66,8,FALSE))/(J$3-J$4)*5)),1))),IF(VLOOKUP($E106,'Country Indicator Data'!$B$4:$N$300,4,FALSE)="x","x",ROUND(IF(VLOOKUP($E106,'Country Indicator Data'!$B$4:$N$300,4,FALSE)&gt;J$3,5,IF(VLOOKUP($E106,'Country Indicator Data'!$B$4:$N$300,4,FALSE)&lt;J$4,0,5-(J$3-VLOOKUP($E106,'Country Indicator Data'!$B$4:$N$300,4,FALSE))/(J$3-J$4)*5)),1)))</f>
        <v>0.9</v>
      </c>
      <c r="K106" s="163">
        <f t="shared" si="40"/>
        <v>2</v>
      </c>
      <c r="L106" s="163">
        <f>IF(LEN(E106)&gt;3,(IF(VLOOKUP($C106,'Regional Crises'!$B$1:$R$66,10,FALSE)="x","x",ROUND(IF(VLOOKUP($C106,'Regional Crises'!$B$1:$R$66,10,FALSE)&gt;L$3,5,IF(VLOOKUP($C106,'Regional Crises'!$B$1:$R$66,10,FALSE)&lt;L$4,0,5-(L$3-VLOOKUP($C106,'Regional Crises'!$B$1:$R$66,10,FALSE))/(L$3-L$4)*5)),1))),IF(VLOOKUP($E106,'Country Indicator Data'!$B$4:$N$300,6,FALSE)="x","x",ROUND(IF(VLOOKUP($E106,'Country Indicator Data'!$B$4:$N$300,6,FALSE)&gt;L$3,5,IF(VLOOKUP($E106,'Country Indicator Data'!$B$4:$N$300,6,FALSE)&lt;L$4,0,5-(L$3-VLOOKUP($E106,'Country Indicator Data'!$B$4:$N$300,6,FALSE))/(L$3-L$4)*5)),1)))</f>
        <v>4.3</v>
      </c>
      <c r="M106" s="163">
        <f>IF(LEN(E106)&gt;3,(IF(VLOOKUP($C106,'Regional Crises'!$B$1:$R$66,11,FALSE)="x","x",ROUND(IF(VLOOKUP($C106,'Regional Crises'!$B$1:$R$66,11,FALSE)&gt;M$3,5,IF(VLOOKUP($C106,'Regional Crises'!$B$1:$R$66,11,FALSE)&lt;M$4,0,5-(M$3-VLOOKUP($C106,'Regional Crises'!$B$1:$R$66,11,FALSE))/(M$3-M$4)*5)),1))),IF(VLOOKUP($E106,'Country Indicator Data'!$B$4:$N$300,7,FALSE)="x","x",ROUND(IF(VLOOKUP($E106,'Country Indicator Data'!$B$4:$N$300,7,FALSE)&gt;M$3,5,IF(VLOOKUP($E106,'Country Indicator Data'!$B$4:$N$300,7,FALSE)&lt;M$4,0,5-(M$3-VLOOKUP($E106,'Country Indicator Data'!$B$4:$N$300,7,FALSE))/(M$3-M$4)*5)),1)))</f>
        <v>1.2</v>
      </c>
      <c r="N106" s="163">
        <f t="shared" si="41"/>
        <v>2.75</v>
      </c>
      <c r="O106" s="163">
        <f t="shared" si="42"/>
        <v>2.2666666666666666</v>
      </c>
      <c r="P106" s="163">
        <f>IF(LEN(E106)&gt;3,VLOOKUP(C106,'Regional Crises'!$B$1:$R$69,12,FALSE),VLOOKUP(E106,'Country Indicator Data'!$B$4:$I$300,8,FALSE))</f>
        <v>2</v>
      </c>
      <c r="Q106" s="163">
        <f>IF(LEN(E106)&gt;3,((IF(VLOOKUP($C106,'Regional Crises'!$B$1:$R$66,13,FALSE)="x","x",ROUND(IF(VLOOKUP($C106,'Regional Crises'!$B$1:$R$66,13,FALSE)&gt;Q$3,5,IF(VLOOKUP($C106,'Regional Crises'!$B$1:$R$66,13,FALSE)&lt;Q$4,0,5-(LOG(Q$3)-LOG(VLOOKUP($C106,'Regional Crises'!$B$1:$R$66,13,FALSE)))/(LOG(Q$3)-LOG(Q$4))*5)),1)))),(IF(VLOOKUP($E106,'Country Indicator Data'!$B$4:$N$300,9,FALSE)="x","x",ROUND(IF(VLOOKUP($E106,'Country Indicator Data'!$B$4:$N$300,9,FALSE)&gt;Q$3,5,IF(VLOOKUP($E106,'Country Indicator Data'!$B$4:$N$300,9,FALSE)&lt;Q$4,0,5-(LOG(Q$3)-LOG(VLOOKUP($E106,'Country Indicator Data'!$B$4:$N$300,9,FALSE)))/(LOG(Q$3)-LOG(Q$4))*5)),1))))</f>
        <v>3.9</v>
      </c>
      <c r="R106" s="163">
        <f t="shared" si="43"/>
        <v>2.95</v>
      </c>
      <c r="S106" s="163">
        <f>IF(LEN(E106)&gt;3,((IF(VLOOKUP($C106,'Regional Crises'!$B$1:$R$66,17,FALSE)="x","x",ROUND(IF(VLOOKUP($C106,'Regional Crises'!$B$1:$R$66,17,FALSE)&gt;S$3,0,IF(VLOOKUP($C106,'Regional Crises'!$B$1:$R$66,17,FALSE)&lt;S$4,5,(S$3-VLOOKUP($C106,'Regional Crises'!$B$1:$R$66,17,FALSE))/(S$3-S$4)*5)),1)))),(IF(VLOOKUP($E106,'Country Indicator Data'!$B$4:$N$300,13,FALSE)="x","x",ROUND(IF(VLOOKUP($E106,'Country Indicator Data'!$B$4:$N$300,13,FALSE)&gt;S$3,0,IF(VLOOKUP($E106,'Country Indicator Data'!$B$4:$N$300,13,FALSE)&lt;S$4,5,(S$3-VLOOKUP($E106,'Country Indicator Data'!$B$4:$N$300,13,FALSE))/(S$3-S$4)*5)),1))))</f>
        <v>3.4</v>
      </c>
      <c r="T106" s="163">
        <f>IF(LEN(E106)&gt;3,((IF(VLOOKUP($C106,'Regional Crises'!$B$1:$R$66,14,FALSE)="x","x",ROUND(IF(VLOOKUP($C106,'Regional Crises'!$B$1:$R$66,14,FALSE)&gt;T$3,0,IF(VLOOKUP($C106,'Regional Crises'!$B$1:$R$66,14,FALSE)&lt;T$4,5,(T$3-VLOOKUP($C106,'Regional Crises'!$B$1:$R$66,14,FALSE))/(T$3-T$4)*5)),1)))),(IF(VLOOKUP($E106,'Country Indicator Data'!$B$4:$N$300,10,FALSE)="x","x",ROUND(IF(VLOOKUP($E106,'Country Indicator Data'!$B$4:$N$300,10,FALSE)&gt;T$3,0,IF(VLOOKUP($E106,'Country Indicator Data'!$B$4:$N$300,10,FALSE)&lt;T$4,5,(T$3-VLOOKUP($E106,'Country Indicator Data'!$B$4:$N$300,10,FALSE))/(T$3-T$4)*5)),1))))</f>
        <v>3</v>
      </c>
      <c r="U106" s="163">
        <f>IF(LEN(E106)&gt;3,((IF(VLOOKUP($C106,'Regional Crises'!$B$1:$R$66,15,FALSE)="x","x",ROUND(IF(VLOOKUP($C106,'Regional Crises'!$B$1:$R$66,15,FALSE)&gt;U$3,0,IF(VLOOKUP($C106,'Regional Crises'!$B$1:$R$66,15,FALSE)&lt;U$4,5,(U$3-VLOOKUP($C106,'Regional Crises'!$B$1:$R$66,15,FALSE))/(U$3-U$4)*5)),1)))),(IF(VLOOKUP($E106,'Country Indicator Data'!$B$4:$N$300,11,FALSE)="x","x",ROUND(IF(VLOOKUP($E106,'Country Indicator Data'!$B$4:$N$300,11,FALSE)&gt;U$3,0,IF(VLOOKUP($E106,'Country Indicator Data'!$B$4:$N$300,11,FALSE)&lt;U$4,5,(U$3-VLOOKUP($E106,'Country Indicator Data'!$B$4:$N$300,11,FALSE))/(U$3-U$4)*5)),1))))</f>
        <v>2.2999999999999998</v>
      </c>
      <c r="V106" s="163">
        <f>IF(LEN(E106)&gt;3,((IF(VLOOKUP($C106,'Regional Crises'!$B$1:$R$66,16,FALSE)="x","x",ROUND(IF(VLOOKUP($C106,'Regional Crises'!$B$1:$R$66,16,FALSE)&gt;V$3,0,IF(VLOOKUP($C106,'Regional Crises'!$B$1:$R$66,16,FALSE)&lt;V$4,5,(V$3-VLOOKUP($C106,'Regional Crises'!$B$1:$R$66,16,FALSE))/(V$3-V$4)*5)),1)))),(IF(VLOOKUP($E106,'Country Indicator Data'!$B$4:$N$300,12,FALSE)="x","x",ROUND(IF(VLOOKUP($E106,'Country Indicator Data'!$B$4:$N$300,12,FALSE)&gt;V$3,0,IF(VLOOKUP($E106,'Country Indicator Data'!$B$4:$N$300,12,FALSE)&lt;V$4,5,(V$3-VLOOKUP($E106,'Country Indicator Data'!$B$4:$N$300,12,FALSE))/(V$3-V$4)*5)),1))))</f>
        <v>2.6</v>
      </c>
      <c r="W106" s="163">
        <f t="shared" si="44"/>
        <v>2.8</v>
      </c>
      <c r="X106" s="163">
        <f t="shared" si="45"/>
        <v>2.7</v>
      </c>
      <c r="Y106" s="184">
        <f>IF('Core Indicators'!FC103="x","x",IF('Core Indicators'!FC103&gt;=5,5,IF('Core Indicators'!FC103&gt;=4,4,IF('Core Indicators'!FC103&gt;=3,3,IF('Core Indicators'!FC103&gt;=2,2,IF('Core Indicators'!FC103&gt;=1,1,0))))))</f>
        <v>4</v>
      </c>
      <c r="Z106" s="163">
        <f t="shared" si="46"/>
        <v>4</v>
      </c>
      <c r="AA106" s="184">
        <f>'Crisis Indicator Data'!Y103</f>
        <v>1</v>
      </c>
      <c r="AB106" s="184">
        <f>'Crisis Indicator Data'!Z103</f>
        <v>3</v>
      </c>
      <c r="AC106" s="184">
        <f>'Crisis Indicator Data'!AA103</f>
        <v>1</v>
      </c>
      <c r="AD106" s="184">
        <f>'Crisis Indicator Data'!AB103</f>
        <v>0</v>
      </c>
      <c r="AE106" s="184">
        <f t="shared" si="47"/>
        <v>2</v>
      </c>
      <c r="AF106" s="184">
        <f>'Crisis Indicator Data'!AC103</f>
        <v>0</v>
      </c>
      <c r="AG106" s="184">
        <f>'Crisis Indicator Data'!AD103</f>
        <v>2</v>
      </c>
      <c r="AH106" s="184">
        <f t="shared" si="48"/>
        <v>2</v>
      </c>
      <c r="AI106" s="184">
        <f>'Crisis Indicator Data'!AE103</f>
        <v>2</v>
      </c>
      <c r="AJ106" s="184">
        <f>'Crisis Indicator Data'!AF103</f>
        <v>1</v>
      </c>
      <c r="AK106" s="184">
        <f>'Crisis Indicator Data'!AG103</f>
        <v>3</v>
      </c>
      <c r="AL106" s="184">
        <f t="shared" si="49"/>
        <v>4</v>
      </c>
      <c r="AM106" s="163">
        <f t="shared" si="50"/>
        <v>3</v>
      </c>
      <c r="AN106" s="163">
        <f t="shared" si="51"/>
        <v>3.5</v>
      </c>
    </row>
    <row r="107" spans="1:40" ht="13.5" customHeight="1" x14ac:dyDescent="0.25">
      <c r="A107" s="172" t="str">
        <f>'Crisis Indicator Data'!A104</f>
        <v>Nigerian Refugees</v>
      </c>
      <c r="B107" s="173" t="str">
        <f>'Crisis Indicator Data'!B104</f>
        <v>Displacement</v>
      </c>
      <c r="C107" s="173" t="str">
        <f>'Crisis Indicator Data'!C104</f>
        <v>NER004</v>
      </c>
      <c r="D107" s="173" t="str">
        <f>'Crisis Indicator Data'!D104</f>
        <v>Niger</v>
      </c>
      <c r="E107" s="174" t="str">
        <f>'Crisis Indicator Data'!E104</f>
        <v>NER</v>
      </c>
      <c r="F107" s="163">
        <f>IF(LEN(E107)&gt;3,(IF(VLOOKUP($C107,'Regional Crises'!$B$1:$R$66,7,FALSE)="x","x",ROUND(IF(VLOOKUP($C107,'Regional Crises'!$B$1:$R$66,7,FALSE)&gt;$F$3,5,IF(VLOOKUP($C107,'Regional Crises'!$B$1:$R$66,7,FALSE)&lt;F$4,0,($F$3-VLOOKUP($C107,'Regional Crises'!$B$1:$R$66,7,FALSE))/($F$3-$F$4)*5)),1))),IF(VLOOKUP($E107,'Country Indicator Data'!$B$4:$N$300,3,FALSE)="x","x",ROUND(IF(VLOOKUP($E107,'Country Indicator Data'!$B$4:$N$300,3,FALSE)&gt;$F$3,5,IF(VLOOKUP($E107,'Country Indicator Data'!$B$4:$N$300,3,FALSE)&lt;$F$4,0,($F$3-VLOOKUP($E107,'Country Indicator Data'!$B$4:$N$300,3,FALSE))/($F$3-$F$4)*5)),1)))</f>
        <v>2.1</v>
      </c>
      <c r="G107" s="163">
        <f>IF(LEN(E107)&gt;3,(IF(VLOOKUP($C107,'Regional Crises'!$B$1:$R$66,9,FALSE)="x","x",ROUND(IF(VLOOKUP($C107,'Regional Crises'!$B$1:$R$66,9,FALSE)&gt;G$3,5,IF(VLOOKUP($C107,'Regional Crises'!$B$1:$R$66,9,FALSE)&lt;G$4,0,(G$3-VLOOKUP($C107,'Regional Crises'!$B$1:$R$66,9,FALSE))/(G$3-G$4)*5)),1))),IF(VLOOKUP($E107,'Country Indicator Data'!$B$4:$N$300,5,FALSE)="x","x",ROUND(IF(VLOOKUP($E107,'Country Indicator Data'!$B$4:$N$300,5,FALSE)&gt;G$3,5,IF(VLOOKUP($E107,'Country Indicator Data'!$B$4:$N$300,5,FALSE)&lt;G$4,0,(G$3-VLOOKUP($E107,'Country Indicator Data'!$B$4:$N$300,5,FALSE))/(G$3-G$4)*5)),1)))</f>
        <v>2</v>
      </c>
      <c r="H107" s="163">
        <f t="shared" si="39"/>
        <v>2.0499999999999998</v>
      </c>
      <c r="I107" s="163">
        <f>IF(LEN(E107)&gt;3,(IF(VLOOKUP($C107,'Regional Crises'!$B$1:$R$66,6,FALSE)="x","x",ROUND(IF(VLOOKUP($C107,'Regional Crises'!$B$1:$R$66,6,FALSE)&gt;I$3,5,IF(VLOOKUP($C107,'Regional Crises'!$B$1:$R$66,6,FALSE)&lt;I$4,0,5-(I$3-VLOOKUP($C107,'Regional Crises'!$B$1:$R$66,6,FALSE))/(I$3-I$4)*5)),1))),IF(VLOOKUP($E107,'Country Indicator Data'!$B$4:$N$300,2,FALSE)="x","x",ROUND(IF(VLOOKUP($E107,'Country Indicator Data'!$B$4:$N$300,2,FALSE)&gt;I$3,5,IF(VLOOKUP($E107,'Country Indicator Data'!$B$4:$N$300,2,FALSE)&lt;I$4,0,5-(I$3-VLOOKUP($E107,'Country Indicator Data'!$B$4:$N$300,2,FALSE))/(I$3-I$4)*5)),1)))</f>
        <v>3.1</v>
      </c>
      <c r="J107" s="163">
        <f>IF(LEN(E107)&gt;3,(IF(VLOOKUP($C107,'Regional Crises'!$B$1:$R$66,8,FALSE)="x","x",ROUND(IF(VLOOKUP($C107,'Regional Crises'!$B$1:$R$66,8,FALSE)&gt;J$3,5,IF(VLOOKUP($C107,'Regional Crises'!$B$1:$R$66,8,FALSE)&lt;J$4,0,5-(J$3-VLOOKUP($C107,'Regional Crises'!$B$1:$R$66,8,FALSE))/(J$3-J$4)*5)),1))),IF(VLOOKUP($E107,'Country Indicator Data'!$B$4:$N$300,4,FALSE)="x","x",ROUND(IF(VLOOKUP($E107,'Country Indicator Data'!$B$4:$N$300,4,FALSE)&gt;J$3,5,IF(VLOOKUP($E107,'Country Indicator Data'!$B$4:$N$300,4,FALSE)&lt;J$4,0,5-(J$3-VLOOKUP($E107,'Country Indicator Data'!$B$4:$N$300,4,FALSE))/(J$3-J$4)*5)),1)))</f>
        <v>0.9</v>
      </c>
      <c r="K107" s="163">
        <f t="shared" si="40"/>
        <v>2</v>
      </c>
      <c r="L107" s="163">
        <f>IF(LEN(E107)&gt;3,(IF(VLOOKUP($C107,'Regional Crises'!$B$1:$R$66,10,FALSE)="x","x",ROUND(IF(VLOOKUP($C107,'Regional Crises'!$B$1:$R$66,10,FALSE)&gt;L$3,5,IF(VLOOKUP($C107,'Regional Crises'!$B$1:$R$66,10,FALSE)&lt;L$4,0,5-(L$3-VLOOKUP($C107,'Regional Crises'!$B$1:$R$66,10,FALSE))/(L$3-L$4)*5)),1))),IF(VLOOKUP($E107,'Country Indicator Data'!$B$4:$N$300,6,FALSE)="x","x",ROUND(IF(VLOOKUP($E107,'Country Indicator Data'!$B$4:$N$300,6,FALSE)&gt;L$3,5,IF(VLOOKUP($E107,'Country Indicator Data'!$B$4:$N$300,6,FALSE)&lt;L$4,0,5-(L$3-VLOOKUP($E107,'Country Indicator Data'!$B$4:$N$300,6,FALSE))/(L$3-L$4)*5)),1)))</f>
        <v>4.3</v>
      </c>
      <c r="M107" s="163">
        <f>IF(LEN(E107)&gt;3,(IF(VLOOKUP($C107,'Regional Crises'!$B$1:$R$66,11,FALSE)="x","x",ROUND(IF(VLOOKUP($C107,'Regional Crises'!$B$1:$R$66,11,FALSE)&gt;M$3,5,IF(VLOOKUP($C107,'Regional Crises'!$B$1:$R$66,11,FALSE)&lt;M$4,0,5-(M$3-VLOOKUP($C107,'Regional Crises'!$B$1:$R$66,11,FALSE))/(M$3-M$4)*5)),1))),IF(VLOOKUP($E107,'Country Indicator Data'!$B$4:$N$300,7,FALSE)="x","x",ROUND(IF(VLOOKUP($E107,'Country Indicator Data'!$B$4:$N$300,7,FALSE)&gt;M$3,5,IF(VLOOKUP($E107,'Country Indicator Data'!$B$4:$N$300,7,FALSE)&lt;M$4,0,5-(M$3-VLOOKUP($E107,'Country Indicator Data'!$B$4:$N$300,7,FALSE))/(M$3-M$4)*5)),1)))</f>
        <v>1.2</v>
      </c>
      <c r="N107" s="163">
        <f t="shared" si="41"/>
        <v>2.75</v>
      </c>
      <c r="O107" s="163">
        <f t="shared" si="42"/>
        <v>2.2666666666666666</v>
      </c>
      <c r="P107" s="163">
        <f>IF(LEN(E107)&gt;3,VLOOKUP(C107,'Regional Crises'!$B$1:$R$69,12,FALSE),VLOOKUP(E107,'Country Indicator Data'!$B$4:$I$300,8,FALSE))</f>
        <v>2</v>
      </c>
      <c r="Q107" s="163">
        <f>IF(LEN(E107)&gt;3,((IF(VLOOKUP($C107,'Regional Crises'!$B$1:$R$66,13,FALSE)="x","x",ROUND(IF(VLOOKUP($C107,'Regional Crises'!$B$1:$R$66,13,FALSE)&gt;Q$3,5,IF(VLOOKUP($C107,'Regional Crises'!$B$1:$R$66,13,FALSE)&lt;Q$4,0,5-(LOG(Q$3)-LOG(VLOOKUP($C107,'Regional Crises'!$B$1:$R$66,13,FALSE)))/(LOG(Q$3)-LOG(Q$4))*5)),1)))),(IF(VLOOKUP($E107,'Country Indicator Data'!$B$4:$N$300,9,FALSE)="x","x",ROUND(IF(VLOOKUP($E107,'Country Indicator Data'!$B$4:$N$300,9,FALSE)&gt;Q$3,5,IF(VLOOKUP($E107,'Country Indicator Data'!$B$4:$N$300,9,FALSE)&lt;Q$4,0,5-(LOG(Q$3)-LOG(VLOOKUP($E107,'Country Indicator Data'!$B$4:$N$300,9,FALSE)))/(LOG(Q$3)-LOG(Q$4))*5)),1))))</f>
        <v>3.9</v>
      </c>
      <c r="R107" s="163">
        <f t="shared" si="43"/>
        <v>2.95</v>
      </c>
      <c r="S107" s="163">
        <f>IF(LEN(E107)&gt;3,((IF(VLOOKUP($C107,'Regional Crises'!$B$1:$R$66,17,FALSE)="x","x",ROUND(IF(VLOOKUP($C107,'Regional Crises'!$B$1:$R$66,17,FALSE)&gt;S$3,0,IF(VLOOKUP($C107,'Regional Crises'!$B$1:$R$66,17,FALSE)&lt;S$4,5,(S$3-VLOOKUP($C107,'Regional Crises'!$B$1:$R$66,17,FALSE))/(S$3-S$4)*5)),1)))),(IF(VLOOKUP($E107,'Country Indicator Data'!$B$4:$N$300,13,FALSE)="x","x",ROUND(IF(VLOOKUP($E107,'Country Indicator Data'!$B$4:$N$300,13,FALSE)&gt;S$3,0,IF(VLOOKUP($E107,'Country Indicator Data'!$B$4:$N$300,13,FALSE)&lt;S$4,5,(S$3-VLOOKUP($E107,'Country Indicator Data'!$B$4:$N$300,13,FALSE))/(S$3-S$4)*5)),1))))</f>
        <v>3.4</v>
      </c>
      <c r="T107" s="163">
        <f>IF(LEN(E107)&gt;3,((IF(VLOOKUP($C107,'Regional Crises'!$B$1:$R$66,14,FALSE)="x","x",ROUND(IF(VLOOKUP($C107,'Regional Crises'!$B$1:$R$66,14,FALSE)&gt;T$3,0,IF(VLOOKUP($C107,'Regional Crises'!$B$1:$R$66,14,FALSE)&lt;T$4,5,(T$3-VLOOKUP($C107,'Regional Crises'!$B$1:$R$66,14,FALSE))/(T$3-T$4)*5)),1)))),(IF(VLOOKUP($E107,'Country Indicator Data'!$B$4:$N$300,10,FALSE)="x","x",ROUND(IF(VLOOKUP($E107,'Country Indicator Data'!$B$4:$N$300,10,FALSE)&gt;T$3,0,IF(VLOOKUP($E107,'Country Indicator Data'!$B$4:$N$300,10,FALSE)&lt;T$4,5,(T$3-VLOOKUP($E107,'Country Indicator Data'!$B$4:$N$300,10,FALSE))/(T$3-T$4)*5)),1))))</f>
        <v>3</v>
      </c>
      <c r="U107" s="163">
        <f>IF(LEN(E107)&gt;3,((IF(VLOOKUP($C107,'Regional Crises'!$B$1:$R$66,15,FALSE)="x","x",ROUND(IF(VLOOKUP($C107,'Regional Crises'!$B$1:$R$66,15,FALSE)&gt;U$3,0,IF(VLOOKUP($C107,'Regional Crises'!$B$1:$R$66,15,FALSE)&lt;U$4,5,(U$3-VLOOKUP($C107,'Regional Crises'!$B$1:$R$66,15,FALSE))/(U$3-U$4)*5)),1)))),(IF(VLOOKUP($E107,'Country Indicator Data'!$B$4:$N$300,11,FALSE)="x","x",ROUND(IF(VLOOKUP($E107,'Country Indicator Data'!$B$4:$N$300,11,FALSE)&gt;U$3,0,IF(VLOOKUP($E107,'Country Indicator Data'!$B$4:$N$300,11,FALSE)&lt;U$4,5,(U$3-VLOOKUP($E107,'Country Indicator Data'!$B$4:$N$300,11,FALSE))/(U$3-U$4)*5)),1))))</f>
        <v>2.2999999999999998</v>
      </c>
      <c r="V107" s="163">
        <f>IF(LEN(E107)&gt;3,((IF(VLOOKUP($C107,'Regional Crises'!$B$1:$R$66,16,FALSE)="x","x",ROUND(IF(VLOOKUP($C107,'Regional Crises'!$B$1:$R$66,16,FALSE)&gt;V$3,0,IF(VLOOKUP($C107,'Regional Crises'!$B$1:$R$66,16,FALSE)&lt;V$4,5,(V$3-VLOOKUP($C107,'Regional Crises'!$B$1:$R$66,16,FALSE))/(V$3-V$4)*5)),1)))),(IF(VLOOKUP($E107,'Country Indicator Data'!$B$4:$N$300,12,FALSE)="x","x",ROUND(IF(VLOOKUP($E107,'Country Indicator Data'!$B$4:$N$300,12,FALSE)&gt;V$3,0,IF(VLOOKUP($E107,'Country Indicator Data'!$B$4:$N$300,12,FALSE)&lt;V$4,5,(V$3-VLOOKUP($E107,'Country Indicator Data'!$B$4:$N$300,12,FALSE))/(V$3-V$4)*5)),1))))</f>
        <v>2.6</v>
      </c>
      <c r="W107" s="163">
        <f t="shared" si="44"/>
        <v>2.8</v>
      </c>
      <c r="X107" s="163">
        <f t="shared" si="45"/>
        <v>2.7</v>
      </c>
      <c r="Y107" s="184">
        <f>IF('Core Indicators'!FC104="x","x",IF('Core Indicators'!FC104&gt;=5,5,IF('Core Indicators'!FC104&gt;=4,4,IF('Core Indicators'!FC104&gt;=3,3,IF('Core Indicators'!FC104&gt;=2,2,IF('Core Indicators'!FC104&gt;=1,1,0))))))</f>
        <v>2</v>
      </c>
      <c r="Z107" s="163">
        <f t="shared" si="46"/>
        <v>2</v>
      </c>
      <c r="AA107" s="184">
        <f>'Crisis Indicator Data'!Y104</f>
        <v>1</v>
      </c>
      <c r="AB107" s="184">
        <f>'Crisis Indicator Data'!Z104</f>
        <v>2</v>
      </c>
      <c r="AC107" s="184">
        <f>'Crisis Indicator Data'!AA104</f>
        <v>1</v>
      </c>
      <c r="AD107" s="184">
        <f>'Crisis Indicator Data'!AB104</f>
        <v>0</v>
      </c>
      <c r="AE107" s="184">
        <f t="shared" si="47"/>
        <v>2</v>
      </c>
      <c r="AF107" s="184">
        <f>'Crisis Indicator Data'!AC104</f>
        <v>0</v>
      </c>
      <c r="AG107" s="184">
        <f>'Crisis Indicator Data'!AD104</f>
        <v>1</v>
      </c>
      <c r="AH107" s="184">
        <f t="shared" si="48"/>
        <v>1</v>
      </c>
      <c r="AI107" s="184">
        <f>'Crisis Indicator Data'!AE104</f>
        <v>1</v>
      </c>
      <c r="AJ107" s="184">
        <f>'Crisis Indicator Data'!AF104</f>
        <v>1</v>
      </c>
      <c r="AK107" s="184">
        <f>'Crisis Indicator Data'!AG104</f>
        <v>3</v>
      </c>
      <c r="AL107" s="184">
        <f t="shared" si="49"/>
        <v>4</v>
      </c>
      <c r="AM107" s="163">
        <f t="shared" si="50"/>
        <v>2</v>
      </c>
      <c r="AN107" s="163">
        <f t="shared" si="51"/>
        <v>2</v>
      </c>
    </row>
    <row r="108" spans="1:40" ht="13.5" customHeight="1" x14ac:dyDescent="0.25">
      <c r="A108" s="172" t="str">
        <f>'Crisis Indicator Data'!A105</f>
        <v>Complex crisis in Nigeria</v>
      </c>
      <c r="B108" s="173" t="str">
        <f>'Crisis Indicator Data'!B105</f>
        <v>Conflict,Displacement,Violence</v>
      </c>
      <c r="C108" s="173" t="str">
        <f>'Crisis Indicator Data'!C105</f>
        <v>NGA001</v>
      </c>
      <c r="D108" s="173" t="str">
        <f>'Crisis Indicator Data'!D105</f>
        <v>Nigeria</v>
      </c>
      <c r="E108" s="174" t="str">
        <f>'Crisis Indicator Data'!E105</f>
        <v>NGA</v>
      </c>
      <c r="F108" s="163">
        <f>IF(LEN(E108)&gt;3,(IF(VLOOKUP($C108,'Regional Crises'!$B$1:$R$66,7,FALSE)="x","x",ROUND(IF(VLOOKUP($C108,'Regional Crises'!$B$1:$R$66,7,FALSE)&gt;$F$3,5,IF(VLOOKUP($C108,'Regional Crises'!$B$1:$R$66,7,FALSE)&lt;F$4,0,($F$3-VLOOKUP($C108,'Regional Crises'!$B$1:$R$66,7,FALSE))/($F$3-$F$4)*5)),1))),IF(VLOOKUP($E108,'Country Indicator Data'!$B$4:$N$300,3,FALSE)="x","x",ROUND(IF(VLOOKUP($E108,'Country Indicator Data'!$B$4:$N$300,3,FALSE)&gt;$F$3,5,IF(VLOOKUP($E108,'Country Indicator Data'!$B$4:$N$300,3,FALSE)&lt;$F$4,0,($F$3-VLOOKUP($E108,'Country Indicator Data'!$B$4:$N$300,3,FALSE))/($F$3-$F$4)*5)),1)))</f>
        <v>3.9</v>
      </c>
      <c r="G108" s="163">
        <f>IF(LEN(E108)&gt;3,(IF(VLOOKUP($C108,'Regional Crises'!$B$1:$R$66,9,FALSE)="x","x",ROUND(IF(VLOOKUP($C108,'Regional Crises'!$B$1:$R$66,9,FALSE)&gt;G$3,5,IF(VLOOKUP($C108,'Regional Crises'!$B$1:$R$66,9,FALSE)&lt;G$4,0,(G$3-VLOOKUP($C108,'Regional Crises'!$B$1:$R$66,9,FALSE))/(G$3-G$4)*5)),1))),IF(VLOOKUP($E108,'Country Indicator Data'!$B$4:$N$300,5,FALSE)="x","x",ROUND(IF(VLOOKUP($E108,'Country Indicator Data'!$B$4:$N$300,5,FALSE)&gt;G$3,5,IF(VLOOKUP($E108,'Country Indicator Data'!$B$4:$N$300,5,FALSE)&lt;G$4,0,(G$3-VLOOKUP($E108,'Country Indicator Data'!$B$4:$N$300,5,FALSE))/(G$3-G$4)*5)),1)))</f>
        <v>2.2999999999999998</v>
      </c>
      <c r="H108" s="163">
        <f t="shared" si="39"/>
        <v>3.0999999999999996</v>
      </c>
      <c r="I108" s="163">
        <f>IF(LEN(E108)&gt;3,(IF(VLOOKUP($C108,'Regional Crises'!$B$1:$R$66,6,FALSE)="x","x",ROUND(IF(VLOOKUP($C108,'Regional Crises'!$B$1:$R$66,6,FALSE)&gt;I$3,5,IF(VLOOKUP($C108,'Regional Crises'!$B$1:$R$66,6,FALSE)&lt;I$4,0,5-(I$3-VLOOKUP($C108,'Regional Crises'!$B$1:$R$66,6,FALSE))/(I$3-I$4)*5)),1))),IF(VLOOKUP($E108,'Country Indicator Data'!$B$4:$N$300,2,FALSE)="x","x",ROUND(IF(VLOOKUP($E108,'Country Indicator Data'!$B$4:$N$300,2,FALSE)&gt;I$3,5,IF(VLOOKUP($E108,'Country Indicator Data'!$B$4:$N$300,2,FALSE)&lt;I$4,0,5-(I$3-VLOOKUP($E108,'Country Indicator Data'!$B$4:$N$300,2,FALSE))/(I$3-I$4)*5)),1)))</f>
        <v>4.0999999999999996</v>
      </c>
      <c r="J108" s="163">
        <f>IF(LEN(E108)&gt;3,(IF(VLOOKUP($C108,'Regional Crises'!$B$1:$R$66,8,FALSE)="x","x",ROUND(IF(VLOOKUP($C108,'Regional Crises'!$B$1:$R$66,8,FALSE)&gt;J$3,5,IF(VLOOKUP($C108,'Regional Crises'!$B$1:$R$66,8,FALSE)&lt;J$4,0,5-(J$3-VLOOKUP($C108,'Regional Crises'!$B$1:$R$66,8,FALSE))/(J$3-J$4)*5)),1))),IF(VLOOKUP($E108,'Country Indicator Data'!$B$4:$N$300,4,FALSE)="x","x",ROUND(IF(VLOOKUP($E108,'Country Indicator Data'!$B$4:$N$300,4,FALSE)&gt;J$3,5,IF(VLOOKUP($E108,'Country Indicator Data'!$B$4:$N$300,4,FALSE)&lt;J$4,0,5-(J$3-VLOOKUP($E108,'Country Indicator Data'!$B$4:$N$300,4,FALSE))/(J$3-J$4)*5)),1)))</f>
        <v>0.3</v>
      </c>
      <c r="K108" s="163">
        <f t="shared" si="40"/>
        <v>2.1999999999999997</v>
      </c>
      <c r="L108" s="163" t="str">
        <f>IF(LEN(E108)&gt;3,(IF(VLOOKUP($C108,'Regional Crises'!$B$1:$R$66,10,FALSE)="x","x",ROUND(IF(VLOOKUP($C108,'Regional Crises'!$B$1:$R$66,10,FALSE)&gt;L$3,5,IF(VLOOKUP($C108,'Regional Crises'!$B$1:$R$66,10,FALSE)&lt;L$4,0,5-(L$3-VLOOKUP($C108,'Regional Crises'!$B$1:$R$66,10,FALSE))/(L$3-L$4)*5)),1))),IF(VLOOKUP($E108,'Country Indicator Data'!$B$4:$N$300,6,FALSE)="x","x",ROUND(IF(VLOOKUP($E108,'Country Indicator Data'!$B$4:$N$300,6,FALSE)&gt;L$3,5,IF(VLOOKUP($E108,'Country Indicator Data'!$B$4:$N$300,6,FALSE)&lt;L$4,0,5-(L$3-VLOOKUP($E108,'Country Indicator Data'!$B$4:$N$300,6,FALSE))/(L$3-L$4)*5)),1)))</f>
        <v>x</v>
      </c>
      <c r="M108" s="163">
        <f>IF(LEN(E108)&gt;3,(IF(VLOOKUP($C108,'Regional Crises'!$B$1:$R$66,11,FALSE)="x","x",ROUND(IF(VLOOKUP($C108,'Regional Crises'!$B$1:$R$66,11,FALSE)&gt;M$3,5,IF(VLOOKUP($C108,'Regional Crises'!$B$1:$R$66,11,FALSE)&lt;M$4,0,5-(M$3-VLOOKUP($C108,'Regional Crises'!$B$1:$R$66,11,FALSE))/(M$3-M$4)*5)),1))),IF(VLOOKUP($E108,'Country Indicator Data'!$B$4:$N$300,7,FALSE)="x","x",ROUND(IF(VLOOKUP($E108,'Country Indicator Data'!$B$4:$N$300,7,FALSE)&gt;M$3,5,IF(VLOOKUP($E108,'Country Indicator Data'!$B$4:$N$300,7,FALSE)&lt;M$4,0,5-(M$3-VLOOKUP($E108,'Country Indicator Data'!$B$4:$N$300,7,FALSE))/(M$3-M$4)*5)),1)))</f>
        <v>1.3</v>
      </c>
      <c r="N108" s="163">
        <f t="shared" si="41"/>
        <v>1.3</v>
      </c>
      <c r="O108" s="163">
        <f t="shared" si="42"/>
        <v>2.1999999999999997</v>
      </c>
      <c r="P108" s="163">
        <f>IF(LEN(E108)&gt;3,VLOOKUP(C108,'Regional Crises'!$B$1:$R$69,12,FALSE),VLOOKUP(E108,'Country Indicator Data'!$B$4:$I$300,8,FALSE))</f>
        <v>5</v>
      </c>
      <c r="Q108" s="163">
        <f>IF(LEN(E108)&gt;3,((IF(VLOOKUP($C108,'Regional Crises'!$B$1:$R$66,13,FALSE)="x","x",ROUND(IF(VLOOKUP($C108,'Regional Crises'!$B$1:$R$66,13,FALSE)&gt;Q$3,5,IF(VLOOKUP($C108,'Regional Crises'!$B$1:$R$66,13,FALSE)&lt;Q$4,0,5-(LOG(Q$3)-LOG(VLOOKUP($C108,'Regional Crises'!$B$1:$R$66,13,FALSE)))/(LOG(Q$3)-LOG(Q$4))*5)),1)))),(IF(VLOOKUP($E108,'Country Indicator Data'!$B$4:$N$300,9,FALSE)="x","x",ROUND(IF(VLOOKUP($E108,'Country Indicator Data'!$B$4:$N$300,9,FALSE)&gt;Q$3,5,IF(VLOOKUP($E108,'Country Indicator Data'!$B$4:$N$300,9,FALSE)&lt;Q$4,0,5-(LOG(Q$3)-LOG(VLOOKUP($E108,'Country Indicator Data'!$B$4:$N$300,9,FALSE)))/(LOG(Q$3)-LOG(Q$4))*5)),1))))</f>
        <v>5</v>
      </c>
      <c r="R108" s="163">
        <f t="shared" si="43"/>
        <v>5</v>
      </c>
      <c r="S108" s="163">
        <f>IF(LEN(E108)&gt;3,((IF(VLOOKUP($C108,'Regional Crises'!$B$1:$R$66,17,FALSE)="x","x",ROUND(IF(VLOOKUP($C108,'Regional Crises'!$B$1:$R$66,17,FALSE)&gt;S$3,0,IF(VLOOKUP($C108,'Regional Crises'!$B$1:$R$66,17,FALSE)&lt;S$4,5,(S$3-VLOOKUP($C108,'Regional Crises'!$B$1:$R$66,17,FALSE))/(S$3-S$4)*5)),1)))),(IF(VLOOKUP($E108,'Country Indicator Data'!$B$4:$N$300,13,FALSE)="x","x",ROUND(IF(VLOOKUP($E108,'Country Indicator Data'!$B$4:$N$300,13,FALSE)&gt;S$3,0,IF(VLOOKUP($E108,'Country Indicator Data'!$B$4:$N$300,13,FALSE)&lt;S$4,5,(S$3-VLOOKUP($E108,'Country Indicator Data'!$B$4:$N$300,13,FALSE))/(S$3-S$4)*5)),1))))</f>
        <v>3.7</v>
      </c>
      <c r="T108" s="163">
        <f>IF(LEN(E108)&gt;3,((IF(VLOOKUP($C108,'Regional Crises'!$B$1:$R$66,14,FALSE)="x","x",ROUND(IF(VLOOKUP($C108,'Regional Crises'!$B$1:$R$66,14,FALSE)&gt;T$3,0,IF(VLOOKUP($C108,'Regional Crises'!$B$1:$R$66,14,FALSE)&lt;T$4,5,(T$3-VLOOKUP($C108,'Regional Crises'!$B$1:$R$66,14,FALSE))/(T$3-T$4)*5)),1)))),(IF(VLOOKUP($E108,'Country Indicator Data'!$B$4:$N$300,10,FALSE)="x","x",ROUND(IF(VLOOKUP($E108,'Country Indicator Data'!$B$4:$N$300,10,FALSE)&gt;T$3,0,IF(VLOOKUP($E108,'Country Indicator Data'!$B$4:$N$300,10,FALSE)&lt;T$4,5,(T$3-VLOOKUP($E108,'Country Indicator Data'!$B$4:$N$300,10,FALSE))/(T$3-T$4)*5)),1))))</f>
        <v>3.4</v>
      </c>
      <c r="U108" s="163">
        <f>IF(LEN(E108)&gt;3,((IF(VLOOKUP($C108,'Regional Crises'!$B$1:$R$66,15,FALSE)="x","x",ROUND(IF(VLOOKUP($C108,'Regional Crises'!$B$1:$R$66,15,FALSE)&gt;U$3,0,IF(VLOOKUP($C108,'Regional Crises'!$B$1:$R$66,15,FALSE)&lt;U$4,5,(U$3-VLOOKUP($C108,'Regional Crises'!$B$1:$R$66,15,FALSE))/(U$3-U$4)*5)),1)))),(IF(VLOOKUP($E108,'Country Indicator Data'!$B$4:$N$300,11,FALSE)="x","x",ROUND(IF(VLOOKUP($E108,'Country Indicator Data'!$B$4:$N$300,11,FALSE)&gt;U$3,0,IF(VLOOKUP($E108,'Country Indicator Data'!$B$4:$N$300,11,FALSE)&lt;U$4,5,(U$3-VLOOKUP($E108,'Country Indicator Data'!$B$4:$N$300,11,FALSE))/(U$3-U$4)*5)),1))))</f>
        <v>2.4</v>
      </c>
      <c r="V108" s="163">
        <f>IF(LEN(E108)&gt;3,((IF(VLOOKUP($C108,'Regional Crises'!$B$1:$R$66,16,FALSE)="x","x",ROUND(IF(VLOOKUP($C108,'Regional Crises'!$B$1:$R$66,16,FALSE)&gt;V$3,0,IF(VLOOKUP($C108,'Regional Crises'!$B$1:$R$66,16,FALSE)&lt;V$4,5,(V$3-VLOOKUP($C108,'Regional Crises'!$B$1:$R$66,16,FALSE))/(V$3-V$4)*5)),1)))),(IF(VLOOKUP($E108,'Country Indicator Data'!$B$4:$N$300,12,FALSE)="x","x",ROUND(IF(VLOOKUP($E108,'Country Indicator Data'!$B$4:$N$300,12,FALSE)&gt;V$3,0,IF(VLOOKUP($E108,'Country Indicator Data'!$B$4:$N$300,12,FALSE)&lt;V$4,5,(V$3-VLOOKUP($E108,'Country Indicator Data'!$B$4:$N$300,12,FALSE))/(V$3-V$4)*5)),1))))</f>
        <v>2.7</v>
      </c>
      <c r="W108" s="163">
        <f t="shared" si="44"/>
        <v>3.1</v>
      </c>
      <c r="X108" s="163">
        <f t="shared" si="45"/>
        <v>3.4</v>
      </c>
      <c r="Y108" s="184">
        <f>IF('Core Indicators'!FC105="x","x",IF('Core Indicators'!FC105&gt;=5,5,IF('Core Indicators'!FC105&gt;=4,4,IF('Core Indicators'!FC105&gt;=3,3,IF('Core Indicators'!FC105&gt;=2,2,IF('Core Indicators'!FC105&gt;=1,1,0))))))</f>
        <v>4</v>
      </c>
      <c r="Z108" s="163">
        <f t="shared" si="46"/>
        <v>4</v>
      </c>
      <c r="AA108" s="184">
        <f>'Crisis Indicator Data'!Y105</f>
        <v>1</v>
      </c>
      <c r="AB108" s="184">
        <f>'Crisis Indicator Data'!Z105</f>
        <v>3</v>
      </c>
      <c r="AC108" s="184">
        <f>'Crisis Indicator Data'!AA105</f>
        <v>2</v>
      </c>
      <c r="AD108" s="184">
        <f>'Crisis Indicator Data'!AB105</f>
        <v>3</v>
      </c>
      <c r="AE108" s="184">
        <f t="shared" si="47"/>
        <v>4</v>
      </c>
      <c r="AF108" s="184">
        <f>'Crisis Indicator Data'!AC105</f>
        <v>2</v>
      </c>
      <c r="AG108" s="184">
        <f>'Crisis Indicator Data'!AD105</f>
        <v>3</v>
      </c>
      <c r="AH108" s="184">
        <f t="shared" si="48"/>
        <v>5</v>
      </c>
      <c r="AI108" s="184">
        <f>'Crisis Indicator Data'!AE105</f>
        <v>3</v>
      </c>
      <c r="AJ108" s="184">
        <f>'Crisis Indicator Data'!AF105</f>
        <v>0</v>
      </c>
      <c r="AK108" s="184">
        <f>'Crisis Indicator Data'!AG105</f>
        <v>3</v>
      </c>
      <c r="AL108" s="184">
        <f t="shared" si="49"/>
        <v>4</v>
      </c>
      <c r="AM108" s="163">
        <f t="shared" si="50"/>
        <v>4</v>
      </c>
      <c r="AN108" s="163">
        <f t="shared" si="51"/>
        <v>4</v>
      </c>
    </row>
    <row r="109" spans="1:40" ht="13.5" customHeight="1" x14ac:dyDescent="0.25">
      <c r="A109" s="172" t="str">
        <f>'Crisis Indicator Data'!A106</f>
        <v>Middle belt conflict</v>
      </c>
      <c r="B109" s="173" t="str">
        <f>'Crisis Indicator Data'!B106</f>
        <v>Violence</v>
      </c>
      <c r="C109" s="173" t="str">
        <f>'Crisis Indicator Data'!C106</f>
        <v>NGA003</v>
      </c>
      <c r="D109" s="173" t="str">
        <f>'Crisis Indicator Data'!D106</f>
        <v>Nigeria</v>
      </c>
      <c r="E109" s="174" t="str">
        <f>'Crisis Indicator Data'!E106</f>
        <v>NGA</v>
      </c>
      <c r="F109" s="163">
        <f>IF(LEN(E109)&gt;3,(IF(VLOOKUP($C109,'Regional Crises'!$B$1:$R$66,7,FALSE)="x","x",ROUND(IF(VLOOKUP($C109,'Regional Crises'!$B$1:$R$66,7,FALSE)&gt;$F$3,5,IF(VLOOKUP($C109,'Regional Crises'!$B$1:$R$66,7,FALSE)&lt;F$4,0,($F$3-VLOOKUP($C109,'Regional Crises'!$B$1:$R$66,7,FALSE))/($F$3-$F$4)*5)),1))),IF(VLOOKUP($E109,'Country Indicator Data'!$B$4:$N$300,3,FALSE)="x","x",ROUND(IF(VLOOKUP($E109,'Country Indicator Data'!$B$4:$N$300,3,FALSE)&gt;$F$3,5,IF(VLOOKUP($E109,'Country Indicator Data'!$B$4:$N$300,3,FALSE)&lt;$F$4,0,($F$3-VLOOKUP($E109,'Country Indicator Data'!$B$4:$N$300,3,FALSE))/($F$3-$F$4)*5)),1)))</f>
        <v>3.9</v>
      </c>
      <c r="G109" s="163">
        <f>IF(LEN(E109)&gt;3,(IF(VLOOKUP($C109,'Regional Crises'!$B$1:$R$66,9,FALSE)="x","x",ROUND(IF(VLOOKUP($C109,'Regional Crises'!$B$1:$R$66,9,FALSE)&gt;G$3,5,IF(VLOOKUP($C109,'Regional Crises'!$B$1:$R$66,9,FALSE)&lt;G$4,0,(G$3-VLOOKUP($C109,'Regional Crises'!$B$1:$R$66,9,FALSE))/(G$3-G$4)*5)),1))),IF(VLOOKUP($E109,'Country Indicator Data'!$B$4:$N$300,5,FALSE)="x","x",ROUND(IF(VLOOKUP($E109,'Country Indicator Data'!$B$4:$N$300,5,FALSE)&gt;G$3,5,IF(VLOOKUP($E109,'Country Indicator Data'!$B$4:$N$300,5,FALSE)&lt;G$4,0,(G$3-VLOOKUP($E109,'Country Indicator Data'!$B$4:$N$300,5,FALSE))/(G$3-G$4)*5)),1)))</f>
        <v>2.2999999999999998</v>
      </c>
      <c r="H109" s="163">
        <f t="shared" si="39"/>
        <v>3.0999999999999996</v>
      </c>
      <c r="I109" s="163">
        <f>IF(LEN(E109)&gt;3,(IF(VLOOKUP($C109,'Regional Crises'!$B$1:$R$66,6,FALSE)="x","x",ROUND(IF(VLOOKUP($C109,'Regional Crises'!$B$1:$R$66,6,FALSE)&gt;I$3,5,IF(VLOOKUP($C109,'Regional Crises'!$B$1:$R$66,6,FALSE)&lt;I$4,0,5-(I$3-VLOOKUP($C109,'Regional Crises'!$B$1:$R$66,6,FALSE))/(I$3-I$4)*5)),1))),IF(VLOOKUP($E109,'Country Indicator Data'!$B$4:$N$300,2,FALSE)="x","x",ROUND(IF(VLOOKUP($E109,'Country Indicator Data'!$B$4:$N$300,2,FALSE)&gt;I$3,5,IF(VLOOKUP($E109,'Country Indicator Data'!$B$4:$N$300,2,FALSE)&lt;I$4,0,5-(I$3-VLOOKUP($E109,'Country Indicator Data'!$B$4:$N$300,2,FALSE))/(I$3-I$4)*5)),1)))</f>
        <v>4.0999999999999996</v>
      </c>
      <c r="J109" s="163">
        <f>IF(LEN(E109)&gt;3,(IF(VLOOKUP($C109,'Regional Crises'!$B$1:$R$66,8,FALSE)="x","x",ROUND(IF(VLOOKUP($C109,'Regional Crises'!$B$1:$R$66,8,FALSE)&gt;J$3,5,IF(VLOOKUP($C109,'Regional Crises'!$B$1:$R$66,8,FALSE)&lt;J$4,0,5-(J$3-VLOOKUP($C109,'Regional Crises'!$B$1:$R$66,8,FALSE))/(J$3-J$4)*5)),1))),IF(VLOOKUP($E109,'Country Indicator Data'!$B$4:$N$300,4,FALSE)="x","x",ROUND(IF(VLOOKUP($E109,'Country Indicator Data'!$B$4:$N$300,4,FALSE)&gt;J$3,5,IF(VLOOKUP($E109,'Country Indicator Data'!$B$4:$N$300,4,FALSE)&lt;J$4,0,5-(J$3-VLOOKUP($E109,'Country Indicator Data'!$B$4:$N$300,4,FALSE))/(J$3-J$4)*5)),1)))</f>
        <v>0.3</v>
      </c>
      <c r="K109" s="163">
        <f t="shared" si="40"/>
        <v>2.1999999999999997</v>
      </c>
      <c r="L109" s="163" t="str">
        <f>IF(LEN(E109)&gt;3,(IF(VLOOKUP($C109,'Regional Crises'!$B$1:$R$66,10,FALSE)="x","x",ROUND(IF(VLOOKUP($C109,'Regional Crises'!$B$1:$R$66,10,FALSE)&gt;L$3,5,IF(VLOOKUP($C109,'Regional Crises'!$B$1:$R$66,10,FALSE)&lt;L$4,0,5-(L$3-VLOOKUP($C109,'Regional Crises'!$B$1:$R$66,10,FALSE))/(L$3-L$4)*5)),1))),IF(VLOOKUP($E109,'Country Indicator Data'!$B$4:$N$300,6,FALSE)="x","x",ROUND(IF(VLOOKUP($E109,'Country Indicator Data'!$B$4:$N$300,6,FALSE)&gt;L$3,5,IF(VLOOKUP($E109,'Country Indicator Data'!$B$4:$N$300,6,FALSE)&lt;L$4,0,5-(L$3-VLOOKUP($E109,'Country Indicator Data'!$B$4:$N$300,6,FALSE))/(L$3-L$4)*5)),1)))</f>
        <v>x</v>
      </c>
      <c r="M109" s="163">
        <f>IF(LEN(E109)&gt;3,(IF(VLOOKUP($C109,'Regional Crises'!$B$1:$R$66,11,FALSE)="x","x",ROUND(IF(VLOOKUP($C109,'Regional Crises'!$B$1:$R$66,11,FALSE)&gt;M$3,5,IF(VLOOKUP($C109,'Regional Crises'!$B$1:$R$66,11,FALSE)&lt;M$4,0,5-(M$3-VLOOKUP($C109,'Regional Crises'!$B$1:$R$66,11,FALSE))/(M$3-M$4)*5)),1))),IF(VLOOKUP($E109,'Country Indicator Data'!$B$4:$N$300,7,FALSE)="x","x",ROUND(IF(VLOOKUP($E109,'Country Indicator Data'!$B$4:$N$300,7,FALSE)&gt;M$3,5,IF(VLOOKUP($E109,'Country Indicator Data'!$B$4:$N$300,7,FALSE)&lt;M$4,0,5-(M$3-VLOOKUP($E109,'Country Indicator Data'!$B$4:$N$300,7,FALSE))/(M$3-M$4)*5)),1)))</f>
        <v>1.3</v>
      </c>
      <c r="N109" s="163">
        <f t="shared" si="41"/>
        <v>1.3</v>
      </c>
      <c r="O109" s="163">
        <f t="shared" si="42"/>
        <v>2.1999999999999997</v>
      </c>
      <c r="P109" s="163">
        <f>IF(LEN(E109)&gt;3,VLOOKUP(C109,'Regional Crises'!$B$1:$R$69,12,FALSE),VLOOKUP(E109,'Country Indicator Data'!$B$4:$I$300,8,FALSE))</f>
        <v>5</v>
      </c>
      <c r="Q109" s="163">
        <f>IF(LEN(E109)&gt;3,((IF(VLOOKUP($C109,'Regional Crises'!$B$1:$R$66,13,FALSE)="x","x",ROUND(IF(VLOOKUP($C109,'Regional Crises'!$B$1:$R$66,13,FALSE)&gt;Q$3,5,IF(VLOOKUP($C109,'Regional Crises'!$B$1:$R$66,13,FALSE)&lt;Q$4,0,5-(LOG(Q$3)-LOG(VLOOKUP($C109,'Regional Crises'!$B$1:$R$66,13,FALSE)))/(LOG(Q$3)-LOG(Q$4))*5)),1)))),(IF(VLOOKUP($E109,'Country Indicator Data'!$B$4:$N$300,9,FALSE)="x","x",ROUND(IF(VLOOKUP($E109,'Country Indicator Data'!$B$4:$N$300,9,FALSE)&gt;Q$3,5,IF(VLOOKUP($E109,'Country Indicator Data'!$B$4:$N$300,9,FALSE)&lt;Q$4,0,5-(LOG(Q$3)-LOG(VLOOKUP($E109,'Country Indicator Data'!$B$4:$N$300,9,FALSE)))/(LOG(Q$3)-LOG(Q$4))*5)),1))))</f>
        <v>5</v>
      </c>
      <c r="R109" s="163">
        <f t="shared" si="43"/>
        <v>5</v>
      </c>
      <c r="S109" s="163">
        <f>IF(LEN(E109)&gt;3,((IF(VLOOKUP($C109,'Regional Crises'!$B$1:$R$66,17,FALSE)="x","x",ROUND(IF(VLOOKUP($C109,'Regional Crises'!$B$1:$R$66,17,FALSE)&gt;S$3,0,IF(VLOOKUP($C109,'Regional Crises'!$B$1:$R$66,17,FALSE)&lt;S$4,5,(S$3-VLOOKUP($C109,'Regional Crises'!$B$1:$R$66,17,FALSE))/(S$3-S$4)*5)),1)))),(IF(VLOOKUP($E109,'Country Indicator Data'!$B$4:$N$300,13,FALSE)="x","x",ROUND(IF(VLOOKUP($E109,'Country Indicator Data'!$B$4:$N$300,13,FALSE)&gt;S$3,0,IF(VLOOKUP($E109,'Country Indicator Data'!$B$4:$N$300,13,FALSE)&lt;S$4,5,(S$3-VLOOKUP($E109,'Country Indicator Data'!$B$4:$N$300,13,FALSE))/(S$3-S$4)*5)),1))))</f>
        <v>3.7</v>
      </c>
      <c r="T109" s="163">
        <f>IF(LEN(E109)&gt;3,((IF(VLOOKUP($C109,'Regional Crises'!$B$1:$R$66,14,FALSE)="x","x",ROUND(IF(VLOOKUP($C109,'Regional Crises'!$B$1:$R$66,14,FALSE)&gt;T$3,0,IF(VLOOKUP($C109,'Regional Crises'!$B$1:$R$66,14,FALSE)&lt;T$4,5,(T$3-VLOOKUP($C109,'Regional Crises'!$B$1:$R$66,14,FALSE))/(T$3-T$4)*5)),1)))),(IF(VLOOKUP($E109,'Country Indicator Data'!$B$4:$N$300,10,FALSE)="x","x",ROUND(IF(VLOOKUP($E109,'Country Indicator Data'!$B$4:$N$300,10,FALSE)&gt;T$3,0,IF(VLOOKUP($E109,'Country Indicator Data'!$B$4:$N$300,10,FALSE)&lt;T$4,5,(T$3-VLOOKUP($E109,'Country Indicator Data'!$B$4:$N$300,10,FALSE))/(T$3-T$4)*5)),1))))</f>
        <v>3.4</v>
      </c>
      <c r="U109" s="163">
        <f>IF(LEN(E109)&gt;3,((IF(VLOOKUP($C109,'Regional Crises'!$B$1:$R$66,15,FALSE)="x","x",ROUND(IF(VLOOKUP($C109,'Regional Crises'!$B$1:$R$66,15,FALSE)&gt;U$3,0,IF(VLOOKUP($C109,'Regional Crises'!$B$1:$R$66,15,FALSE)&lt;U$4,5,(U$3-VLOOKUP($C109,'Regional Crises'!$B$1:$R$66,15,FALSE))/(U$3-U$4)*5)),1)))),(IF(VLOOKUP($E109,'Country Indicator Data'!$B$4:$N$300,11,FALSE)="x","x",ROUND(IF(VLOOKUP($E109,'Country Indicator Data'!$B$4:$N$300,11,FALSE)&gt;U$3,0,IF(VLOOKUP($E109,'Country Indicator Data'!$B$4:$N$300,11,FALSE)&lt;U$4,5,(U$3-VLOOKUP($E109,'Country Indicator Data'!$B$4:$N$300,11,FALSE))/(U$3-U$4)*5)),1))))</f>
        <v>2.4</v>
      </c>
      <c r="V109" s="163">
        <f>IF(LEN(E109)&gt;3,((IF(VLOOKUP($C109,'Regional Crises'!$B$1:$R$66,16,FALSE)="x","x",ROUND(IF(VLOOKUP($C109,'Regional Crises'!$B$1:$R$66,16,FALSE)&gt;V$3,0,IF(VLOOKUP($C109,'Regional Crises'!$B$1:$R$66,16,FALSE)&lt;V$4,5,(V$3-VLOOKUP($C109,'Regional Crises'!$B$1:$R$66,16,FALSE))/(V$3-V$4)*5)),1)))),(IF(VLOOKUP($E109,'Country Indicator Data'!$B$4:$N$300,12,FALSE)="x","x",ROUND(IF(VLOOKUP($E109,'Country Indicator Data'!$B$4:$N$300,12,FALSE)&gt;V$3,0,IF(VLOOKUP($E109,'Country Indicator Data'!$B$4:$N$300,12,FALSE)&lt;V$4,5,(V$3-VLOOKUP($E109,'Country Indicator Data'!$B$4:$N$300,12,FALSE))/(V$3-V$4)*5)),1))))</f>
        <v>2.7</v>
      </c>
      <c r="W109" s="163">
        <f t="shared" si="44"/>
        <v>3.1</v>
      </c>
      <c r="X109" s="163">
        <f t="shared" si="45"/>
        <v>3.4</v>
      </c>
      <c r="Y109" s="184">
        <f>IF('Core Indicators'!FC106="x","x",IF('Core Indicators'!FC106&gt;=5,5,IF('Core Indicators'!FC106&gt;=4,4,IF('Core Indicators'!FC106&gt;=3,3,IF('Core Indicators'!FC106&gt;=2,2,IF('Core Indicators'!FC106&gt;=1,1,0))))))</f>
        <v>5</v>
      </c>
      <c r="Z109" s="163">
        <f t="shared" si="46"/>
        <v>5</v>
      </c>
      <c r="AA109" s="184">
        <f>'Crisis Indicator Data'!Y106</f>
        <v>1</v>
      </c>
      <c r="AB109" s="184">
        <f>'Crisis Indicator Data'!Z106</f>
        <v>2</v>
      </c>
      <c r="AC109" s="184">
        <f>'Crisis Indicator Data'!AA106</f>
        <v>0</v>
      </c>
      <c r="AD109" s="184">
        <f>'Crisis Indicator Data'!AB106</f>
        <v>3</v>
      </c>
      <c r="AE109" s="184">
        <f t="shared" si="47"/>
        <v>3</v>
      </c>
      <c r="AF109" s="184">
        <f>'Crisis Indicator Data'!AC106</f>
        <v>0</v>
      </c>
      <c r="AG109" s="184">
        <f>'Crisis Indicator Data'!AD106</f>
        <v>0</v>
      </c>
      <c r="AH109" s="184">
        <f t="shared" si="48"/>
        <v>0</v>
      </c>
      <c r="AI109" s="184">
        <f>'Crisis Indicator Data'!AE106</f>
        <v>2</v>
      </c>
      <c r="AJ109" s="184">
        <f>'Crisis Indicator Data'!AF106</f>
        <v>0</v>
      </c>
      <c r="AK109" s="184">
        <f>'Crisis Indicator Data'!AG106</f>
        <v>2</v>
      </c>
      <c r="AL109" s="184">
        <f t="shared" si="49"/>
        <v>3</v>
      </c>
      <c r="AM109" s="163">
        <f t="shared" si="50"/>
        <v>2</v>
      </c>
      <c r="AN109" s="163">
        <f t="shared" si="51"/>
        <v>3.5</v>
      </c>
    </row>
    <row r="110" spans="1:40" ht="13.5" customHeight="1" x14ac:dyDescent="0.25">
      <c r="A110" s="172" t="str">
        <f>'Crisis Indicator Data'!A107</f>
        <v>Lake Chad basin crisis in Nigeria</v>
      </c>
      <c r="B110" s="173" t="str">
        <f>'Crisis Indicator Data'!B107</f>
        <v>Conflict,Displacement</v>
      </c>
      <c r="C110" s="173" t="str">
        <f>'Crisis Indicator Data'!C107</f>
        <v>NGA004</v>
      </c>
      <c r="D110" s="173" t="str">
        <f>'Crisis Indicator Data'!D107</f>
        <v>Nigeria</v>
      </c>
      <c r="E110" s="174" t="str">
        <f>'Crisis Indicator Data'!E107</f>
        <v>NGA</v>
      </c>
      <c r="F110" s="163">
        <f>IF(LEN(E110)&gt;3,(IF(VLOOKUP($C110,'Regional Crises'!$B$1:$R$66,7,FALSE)="x","x",ROUND(IF(VLOOKUP($C110,'Regional Crises'!$B$1:$R$66,7,FALSE)&gt;$F$3,5,IF(VLOOKUP($C110,'Regional Crises'!$B$1:$R$66,7,FALSE)&lt;F$4,0,($F$3-VLOOKUP($C110,'Regional Crises'!$B$1:$R$66,7,FALSE))/($F$3-$F$4)*5)),1))),IF(VLOOKUP($E110,'Country Indicator Data'!$B$4:$N$300,3,FALSE)="x","x",ROUND(IF(VLOOKUP($E110,'Country Indicator Data'!$B$4:$N$300,3,FALSE)&gt;$F$3,5,IF(VLOOKUP($E110,'Country Indicator Data'!$B$4:$N$300,3,FALSE)&lt;$F$4,0,($F$3-VLOOKUP($E110,'Country Indicator Data'!$B$4:$N$300,3,FALSE))/($F$3-$F$4)*5)),1)))</f>
        <v>3.9</v>
      </c>
      <c r="G110" s="163">
        <f>IF(LEN(E110)&gt;3,(IF(VLOOKUP($C110,'Regional Crises'!$B$1:$R$66,9,FALSE)="x","x",ROUND(IF(VLOOKUP($C110,'Regional Crises'!$B$1:$R$66,9,FALSE)&gt;G$3,5,IF(VLOOKUP($C110,'Regional Crises'!$B$1:$R$66,9,FALSE)&lt;G$4,0,(G$3-VLOOKUP($C110,'Regional Crises'!$B$1:$R$66,9,FALSE))/(G$3-G$4)*5)),1))),IF(VLOOKUP($E110,'Country Indicator Data'!$B$4:$N$300,5,FALSE)="x","x",ROUND(IF(VLOOKUP($E110,'Country Indicator Data'!$B$4:$N$300,5,FALSE)&gt;G$3,5,IF(VLOOKUP($E110,'Country Indicator Data'!$B$4:$N$300,5,FALSE)&lt;G$4,0,(G$3-VLOOKUP($E110,'Country Indicator Data'!$B$4:$N$300,5,FALSE))/(G$3-G$4)*5)),1)))</f>
        <v>2.2999999999999998</v>
      </c>
      <c r="H110" s="163">
        <f t="shared" si="39"/>
        <v>3.0999999999999996</v>
      </c>
      <c r="I110" s="163">
        <f>IF(LEN(E110)&gt;3,(IF(VLOOKUP($C110,'Regional Crises'!$B$1:$R$66,6,FALSE)="x","x",ROUND(IF(VLOOKUP($C110,'Regional Crises'!$B$1:$R$66,6,FALSE)&gt;I$3,5,IF(VLOOKUP($C110,'Regional Crises'!$B$1:$R$66,6,FALSE)&lt;I$4,0,5-(I$3-VLOOKUP($C110,'Regional Crises'!$B$1:$R$66,6,FALSE))/(I$3-I$4)*5)),1))),IF(VLOOKUP($E110,'Country Indicator Data'!$B$4:$N$300,2,FALSE)="x","x",ROUND(IF(VLOOKUP($E110,'Country Indicator Data'!$B$4:$N$300,2,FALSE)&gt;I$3,5,IF(VLOOKUP($E110,'Country Indicator Data'!$B$4:$N$300,2,FALSE)&lt;I$4,0,5-(I$3-VLOOKUP($E110,'Country Indicator Data'!$B$4:$N$300,2,FALSE))/(I$3-I$4)*5)),1)))</f>
        <v>4.0999999999999996</v>
      </c>
      <c r="J110" s="163">
        <f>IF(LEN(E110)&gt;3,(IF(VLOOKUP($C110,'Regional Crises'!$B$1:$R$66,8,FALSE)="x","x",ROUND(IF(VLOOKUP($C110,'Regional Crises'!$B$1:$R$66,8,FALSE)&gt;J$3,5,IF(VLOOKUP($C110,'Regional Crises'!$B$1:$R$66,8,FALSE)&lt;J$4,0,5-(J$3-VLOOKUP($C110,'Regional Crises'!$B$1:$R$66,8,FALSE))/(J$3-J$4)*5)),1))),IF(VLOOKUP($E110,'Country Indicator Data'!$B$4:$N$300,4,FALSE)="x","x",ROUND(IF(VLOOKUP($E110,'Country Indicator Data'!$B$4:$N$300,4,FALSE)&gt;J$3,5,IF(VLOOKUP($E110,'Country Indicator Data'!$B$4:$N$300,4,FALSE)&lt;J$4,0,5-(J$3-VLOOKUP($E110,'Country Indicator Data'!$B$4:$N$300,4,FALSE))/(J$3-J$4)*5)),1)))</f>
        <v>0.3</v>
      </c>
      <c r="K110" s="163">
        <f t="shared" si="40"/>
        <v>2.1999999999999997</v>
      </c>
      <c r="L110" s="163" t="str">
        <f>IF(LEN(E110)&gt;3,(IF(VLOOKUP($C110,'Regional Crises'!$B$1:$R$66,10,FALSE)="x","x",ROUND(IF(VLOOKUP($C110,'Regional Crises'!$B$1:$R$66,10,FALSE)&gt;L$3,5,IF(VLOOKUP($C110,'Regional Crises'!$B$1:$R$66,10,FALSE)&lt;L$4,0,5-(L$3-VLOOKUP($C110,'Regional Crises'!$B$1:$R$66,10,FALSE))/(L$3-L$4)*5)),1))),IF(VLOOKUP($E110,'Country Indicator Data'!$B$4:$N$300,6,FALSE)="x","x",ROUND(IF(VLOOKUP($E110,'Country Indicator Data'!$B$4:$N$300,6,FALSE)&gt;L$3,5,IF(VLOOKUP($E110,'Country Indicator Data'!$B$4:$N$300,6,FALSE)&lt;L$4,0,5-(L$3-VLOOKUP($E110,'Country Indicator Data'!$B$4:$N$300,6,FALSE))/(L$3-L$4)*5)),1)))</f>
        <v>x</v>
      </c>
      <c r="M110" s="163">
        <f>IF(LEN(E110)&gt;3,(IF(VLOOKUP($C110,'Regional Crises'!$B$1:$R$66,11,FALSE)="x","x",ROUND(IF(VLOOKUP($C110,'Regional Crises'!$B$1:$R$66,11,FALSE)&gt;M$3,5,IF(VLOOKUP($C110,'Regional Crises'!$B$1:$R$66,11,FALSE)&lt;M$4,0,5-(M$3-VLOOKUP($C110,'Regional Crises'!$B$1:$R$66,11,FALSE))/(M$3-M$4)*5)),1))),IF(VLOOKUP($E110,'Country Indicator Data'!$B$4:$N$300,7,FALSE)="x","x",ROUND(IF(VLOOKUP($E110,'Country Indicator Data'!$B$4:$N$300,7,FALSE)&gt;M$3,5,IF(VLOOKUP($E110,'Country Indicator Data'!$B$4:$N$300,7,FALSE)&lt;M$4,0,5-(M$3-VLOOKUP($E110,'Country Indicator Data'!$B$4:$N$300,7,FALSE))/(M$3-M$4)*5)),1)))</f>
        <v>1.3</v>
      </c>
      <c r="N110" s="163">
        <f t="shared" si="41"/>
        <v>1.3</v>
      </c>
      <c r="O110" s="163">
        <f t="shared" si="42"/>
        <v>2.1999999999999997</v>
      </c>
      <c r="P110" s="163">
        <f>IF(LEN(E110)&gt;3,VLOOKUP(C110,'Regional Crises'!$B$1:$R$69,12,FALSE),VLOOKUP(E110,'Country Indicator Data'!$B$4:$I$300,8,FALSE))</f>
        <v>5</v>
      </c>
      <c r="Q110" s="163">
        <f>IF(LEN(E110)&gt;3,((IF(VLOOKUP($C110,'Regional Crises'!$B$1:$R$66,13,FALSE)="x","x",ROUND(IF(VLOOKUP($C110,'Regional Crises'!$B$1:$R$66,13,FALSE)&gt;Q$3,5,IF(VLOOKUP($C110,'Regional Crises'!$B$1:$R$66,13,FALSE)&lt;Q$4,0,5-(LOG(Q$3)-LOG(VLOOKUP($C110,'Regional Crises'!$B$1:$R$66,13,FALSE)))/(LOG(Q$3)-LOG(Q$4))*5)),1)))),(IF(VLOOKUP($E110,'Country Indicator Data'!$B$4:$N$300,9,FALSE)="x","x",ROUND(IF(VLOOKUP($E110,'Country Indicator Data'!$B$4:$N$300,9,FALSE)&gt;Q$3,5,IF(VLOOKUP($E110,'Country Indicator Data'!$B$4:$N$300,9,FALSE)&lt;Q$4,0,5-(LOG(Q$3)-LOG(VLOOKUP($E110,'Country Indicator Data'!$B$4:$N$300,9,FALSE)))/(LOG(Q$3)-LOG(Q$4))*5)),1))))</f>
        <v>5</v>
      </c>
      <c r="R110" s="163">
        <f t="shared" si="43"/>
        <v>5</v>
      </c>
      <c r="S110" s="163">
        <f>IF(LEN(E110)&gt;3,((IF(VLOOKUP($C110,'Regional Crises'!$B$1:$R$66,17,FALSE)="x","x",ROUND(IF(VLOOKUP($C110,'Regional Crises'!$B$1:$R$66,17,FALSE)&gt;S$3,0,IF(VLOOKUP($C110,'Regional Crises'!$B$1:$R$66,17,FALSE)&lt;S$4,5,(S$3-VLOOKUP($C110,'Regional Crises'!$B$1:$R$66,17,FALSE))/(S$3-S$4)*5)),1)))),(IF(VLOOKUP($E110,'Country Indicator Data'!$B$4:$N$300,13,FALSE)="x","x",ROUND(IF(VLOOKUP($E110,'Country Indicator Data'!$B$4:$N$300,13,FALSE)&gt;S$3,0,IF(VLOOKUP($E110,'Country Indicator Data'!$B$4:$N$300,13,FALSE)&lt;S$4,5,(S$3-VLOOKUP($E110,'Country Indicator Data'!$B$4:$N$300,13,FALSE))/(S$3-S$4)*5)),1))))</f>
        <v>3.7</v>
      </c>
      <c r="T110" s="163">
        <f>IF(LEN(E110)&gt;3,((IF(VLOOKUP($C110,'Regional Crises'!$B$1:$R$66,14,FALSE)="x","x",ROUND(IF(VLOOKUP($C110,'Regional Crises'!$B$1:$R$66,14,FALSE)&gt;T$3,0,IF(VLOOKUP($C110,'Regional Crises'!$B$1:$R$66,14,FALSE)&lt;T$4,5,(T$3-VLOOKUP($C110,'Regional Crises'!$B$1:$R$66,14,FALSE))/(T$3-T$4)*5)),1)))),(IF(VLOOKUP($E110,'Country Indicator Data'!$B$4:$N$300,10,FALSE)="x","x",ROUND(IF(VLOOKUP($E110,'Country Indicator Data'!$B$4:$N$300,10,FALSE)&gt;T$3,0,IF(VLOOKUP($E110,'Country Indicator Data'!$B$4:$N$300,10,FALSE)&lt;T$4,5,(T$3-VLOOKUP($E110,'Country Indicator Data'!$B$4:$N$300,10,FALSE))/(T$3-T$4)*5)),1))))</f>
        <v>3.4</v>
      </c>
      <c r="U110" s="163">
        <f>IF(LEN(E110)&gt;3,((IF(VLOOKUP($C110,'Regional Crises'!$B$1:$R$66,15,FALSE)="x","x",ROUND(IF(VLOOKUP($C110,'Regional Crises'!$B$1:$R$66,15,FALSE)&gt;U$3,0,IF(VLOOKUP($C110,'Regional Crises'!$B$1:$R$66,15,FALSE)&lt;U$4,5,(U$3-VLOOKUP($C110,'Regional Crises'!$B$1:$R$66,15,FALSE))/(U$3-U$4)*5)),1)))),(IF(VLOOKUP($E110,'Country Indicator Data'!$B$4:$N$300,11,FALSE)="x","x",ROUND(IF(VLOOKUP($E110,'Country Indicator Data'!$B$4:$N$300,11,FALSE)&gt;U$3,0,IF(VLOOKUP($E110,'Country Indicator Data'!$B$4:$N$300,11,FALSE)&lt;U$4,5,(U$3-VLOOKUP($E110,'Country Indicator Data'!$B$4:$N$300,11,FALSE))/(U$3-U$4)*5)),1))))</f>
        <v>2.4</v>
      </c>
      <c r="V110" s="163">
        <f>IF(LEN(E110)&gt;3,((IF(VLOOKUP($C110,'Regional Crises'!$B$1:$R$66,16,FALSE)="x","x",ROUND(IF(VLOOKUP($C110,'Regional Crises'!$B$1:$R$66,16,FALSE)&gt;V$3,0,IF(VLOOKUP($C110,'Regional Crises'!$B$1:$R$66,16,FALSE)&lt;V$4,5,(V$3-VLOOKUP($C110,'Regional Crises'!$B$1:$R$66,16,FALSE))/(V$3-V$4)*5)),1)))),(IF(VLOOKUP($E110,'Country Indicator Data'!$B$4:$N$300,12,FALSE)="x","x",ROUND(IF(VLOOKUP($E110,'Country Indicator Data'!$B$4:$N$300,12,FALSE)&gt;V$3,0,IF(VLOOKUP($E110,'Country Indicator Data'!$B$4:$N$300,12,FALSE)&lt;V$4,5,(V$3-VLOOKUP($E110,'Country Indicator Data'!$B$4:$N$300,12,FALSE))/(V$3-V$4)*5)),1))))</f>
        <v>2.7</v>
      </c>
      <c r="W110" s="163">
        <f t="shared" si="44"/>
        <v>3.1</v>
      </c>
      <c r="X110" s="163">
        <f t="shared" si="45"/>
        <v>3.4</v>
      </c>
      <c r="Y110" s="184">
        <f>IF('Core Indicators'!FC107="x","x",IF('Core Indicators'!FC107&gt;=5,5,IF('Core Indicators'!FC107&gt;=4,4,IF('Core Indicators'!FC107&gt;=3,3,IF('Core Indicators'!FC107&gt;=2,2,IF('Core Indicators'!FC107&gt;=1,1,0))))))</f>
        <v>4</v>
      </c>
      <c r="Z110" s="163">
        <f t="shared" si="46"/>
        <v>4</v>
      </c>
      <c r="AA110" s="184">
        <f>'Crisis Indicator Data'!Y107</f>
        <v>1</v>
      </c>
      <c r="AB110" s="184">
        <f>'Crisis Indicator Data'!Z107</f>
        <v>3</v>
      </c>
      <c r="AC110" s="184">
        <f>'Crisis Indicator Data'!AA107</f>
        <v>2</v>
      </c>
      <c r="AD110" s="184">
        <f>'Crisis Indicator Data'!AB107</f>
        <v>3</v>
      </c>
      <c r="AE110" s="184">
        <f t="shared" si="47"/>
        <v>4</v>
      </c>
      <c r="AF110" s="184">
        <f>'Crisis Indicator Data'!AC107</f>
        <v>2</v>
      </c>
      <c r="AG110" s="184">
        <f>'Crisis Indicator Data'!AD107</f>
        <v>3</v>
      </c>
      <c r="AH110" s="184">
        <f t="shared" si="48"/>
        <v>5</v>
      </c>
      <c r="AI110" s="184">
        <f>'Crisis Indicator Data'!AE107</f>
        <v>3</v>
      </c>
      <c r="AJ110" s="184">
        <f>'Crisis Indicator Data'!AF107</f>
        <v>0</v>
      </c>
      <c r="AK110" s="184">
        <f>'Crisis Indicator Data'!AG107</f>
        <v>3</v>
      </c>
      <c r="AL110" s="184">
        <f t="shared" si="49"/>
        <v>4</v>
      </c>
      <c r="AM110" s="163">
        <f t="shared" si="50"/>
        <v>4</v>
      </c>
      <c r="AN110" s="163">
        <f t="shared" si="51"/>
        <v>4</v>
      </c>
    </row>
    <row r="111" spans="1:40" ht="13.5" customHeight="1" x14ac:dyDescent="0.25">
      <c r="A111" s="172" t="str">
        <f>'Crisis Indicator Data'!A108</f>
        <v>Northwest Banditry</v>
      </c>
      <c r="B111" s="173" t="str">
        <f>'Crisis Indicator Data'!B108</f>
        <v>Violence,Displacement</v>
      </c>
      <c r="C111" s="173" t="str">
        <f>'Crisis Indicator Data'!C108</f>
        <v>NGA007</v>
      </c>
      <c r="D111" s="173" t="str">
        <f>'Crisis Indicator Data'!D108</f>
        <v>Nigeria</v>
      </c>
      <c r="E111" s="174" t="str">
        <f>'Crisis Indicator Data'!E108</f>
        <v>NGA</v>
      </c>
      <c r="F111" s="163">
        <f>IF(LEN(E111)&gt;3,(IF(VLOOKUP($C111,'Regional Crises'!$B$1:$R$66,7,FALSE)="x","x",ROUND(IF(VLOOKUP($C111,'Regional Crises'!$B$1:$R$66,7,FALSE)&gt;$F$3,5,IF(VLOOKUP($C111,'Regional Crises'!$B$1:$R$66,7,FALSE)&lt;F$4,0,($F$3-VLOOKUP($C111,'Regional Crises'!$B$1:$R$66,7,FALSE))/($F$3-$F$4)*5)),1))),IF(VLOOKUP($E111,'Country Indicator Data'!$B$4:$N$300,3,FALSE)="x","x",ROUND(IF(VLOOKUP($E111,'Country Indicator Data'!$B$4:$N$300,3,FALSE)&gt;$F$3,5,IF(VLOOKUP($E111,'Country Indicator Data'!$B$4:$N$300,3,FALSE)&lt;$F$4,0,($F$3-VLOOKUP($E111,'Country Indicator Data'!$B$4:$N$300,3,FALSE))/($F$3-$F$4)*5)),1)))</f>
        <v>3.9</v>
      </c>
      <c r="G111" s="163">
        <f>IF(LEN(E111)&gt;3,(IF(VLOOKUP($C111,'Regional Crises'!$B$1:$R$66,9,FALSE)="x","x",ROUND(IF(VLOOKUP($C111,'Regional Crises'!$B$1:$R$66,9,FALSE)&gt;G$3,5,IF(VLOOKUP($C111,'Regional Crises'!$B$1:$R$66,9,FALSE)&lt;G$4,0,(G$3-VLOOKUP($C111,'Regional Crises'!$B$1:$R$66,9,FALSE))/(G$3-G$4)*5)),1))),IF(VLOOKUP($E111,'Country Indicator Data'!$B$4:$N$300,5,FALSE)="x","x",ROUND(IF(VLOOKUP($E111,'Country Indicator Data'!$B$4:$N$300,5,FALSE)&gt;G$3,5,IF(VLOOKUP($E111,'Country Indicator Data'!$B$4:$N$300,5,FALSE)&lt;G$4,0,(G$3-VLOOKUP($E111,'Country Indicator Data'!$B$4:$N$300,5,FALSE))/(G$3-G$4)*5)),1)))</f>
        <v>2.2999999999999998</v>
      </c>
      <c r="H111" s="163">
        <f t="shared" si="39"/>
        <v>3.0999999999999996</v>
      </c>
      <c r="I111" s="163">
        <f>IF(LEN(E111)&gt;3,(IF(VLOOKUP($C111,'Regional Crises'!$B$1:$R$66,6,FALSE)="x","x",ROUND(IF(VLOOKUP($C111,'Regional Crises'!$B$1:$R$66,6,FALSE)&gt;I$3,5,IF(VLOOKUP($C111,'Regional Crises'!$B$1:$R$66,6,FALSE)&lt;I$4,0,5-(I$3-VLOOKUP($C111,'Regional Crises'!$B$1:$R$66,6,FALSE))/(I$3-I$4)*5)),1))),IF(VLOOKUP($E111,'Country Indicator Data'!$B$4:$N$300,2,FALSE)="x","x",ROUND(IF(VLOOKUP($E111,'Country Indicator Data'!$B$4:$N$300,2,FALSE)&gt;I$3,5,IF(VLOOKUP($E111,'Country Indicator Data'!$B$4:$N$300,2,FALSE)&lt;I$4,0,5-(I$3-VLOOKUP($E111,'Country Indicator Data'!$B$4:$N$300,2,FALSE))/(I$3-I$4)*5)),1)))</f>
        <v>4.0999999999999996</v>
      </c>
      <c r="J111" s="163">
        <f>IF(LEN(E111)&gt;3,(IF(VLOOKUP($C111,'Regional Crises'!$B$1:$R$66,8,FALSE)="x","x",ROUND(IF(VLOOKUP($C111,'Regional Crises'!$B$1:$R$66,8,FALSE)&gt;J$3,5,IF(VLOOKUP($C111,'Regional Crises'!$B$1:$R$66,8,FALSE)&lt;J$4,0,5-(J$3-VLOOKUP($C111,'Regional Crises'!$B$1:$R$66,8,FALSE))/(J$3-J$4)*5)),1))),IF(VLOOKUP($E111,'Country Indicator Data'!$B$4:$N$300,4,FALSE)="x","x",ROUND(IF(VLOOKUP($E111,'Country Indicator Data'!$B$4:$N$300,4,FALSE)&gt;J$3,5,IF(VLOOKUP($E111,'Country Indicator Data'!$B$4:$N$300,4,FALSE)&lt;J$4,0,5-(J$3-VLOOKUP($E111,'Country Indicator Data'!$B$4:$N$300,4,FALSE))/(J$3-J$4)*5)),1)))</f>
        <v>0.3</v>
      </c>
      <c r="K111" s="163">
        <f t="shared" si="40"/>
        <v>2.1999999999999997</v>
      </c>
      <c r="L111" s="163" t="str">
        <f>IF(LEN(E111)&gt;3,(IF(VLOOKUP($C111,'Regional Crises'!$B$1:$R$66,10,FALSE)="x","x",ROUND(IF(VLOOKUP($C111,'Regional Crises'!$B$1:$R$66,10,FALSE)&gt;L$3,5,IF(VLOOKUP($C111,'Regional Crises'!$B$1:$R$66,10,FALSE)&lt;L$4,0,5-(L$3-VLOOKUP($C111,'Regional Crises'!$B$1:$R$66,10,FALSE))/(L$3-L$4)*5)),1))),IF(VLOOKUP($E111,'Country Indicator Data'!$B$4:$N$300,6,FALSE)="x","x",ROUND(IF(VLOOKUP($E111,'Country Indicator Data'!$B$4:$N$300,6,FALSE)&gt;L$3,5,IF(VLOOKUP($E111,'Country Indicator Data'!$B$4:$N$300,6,FALSE)&lt;L$4,0,5-(L$3-VLOOKUP($E111,'Country Indicator Data'!$B$4:$N$300,6,FALSE))/(L$3-L$4)*5)),1)))</f>
        <v>x</v>
      </c>
      <c r="M111" s="163">
        <f>IF(LEN(E111)&gt;3,(IF(VLOOKUP($C111,'Regional Crises'!$B$1:$R$66,11,FALSE)="x","x",ROUND(IF(VLOOKUP($C111,'Regional Crises'!$B$1:$R$66,11,FALSE)&gt;M$3,5,IF(VLOOKUP($C111,'Regional Crises'!$B$1:$R$66,11,FALSE)&lt;M$4,0,5-(M$3-VLOOKUP($C111,'Regional Crises'!$B$1:$R$66,11,FALSE))/(M$3-M$4)*5)),1))),IF(VLOOKUP($E111,'Country Indicator Data'!$B$4:$N$300,7,FALSE)="x","x",ROUND(IF(VLOOKUP($E111,'Country Indicator Data'!$B$4:$N$300,7,FALSE)&gt;M$3,5,IF(VLOOKUP($E111,'Country Indicator Data'!$B$4:$N$300,7,FALSE)&lt;M$4,0,5-(M$3-VLOOKUP($E111,'Country Indicator Data'!$B$4:$N$300,7,FALSE))/(M$3-M$4)*5)),1)))</f>
        <v>1.3</v>
      </c>
      <c r="N111" s="163">
        <f t="shared" si="41"/>
        <v>1.3</v>
      </c>
      <c r="O111" s="163">
        <f t="shared" si="42"/>
        <v>2.1999999999999997</v>
      </c>
      <c r="P111" s="163">
        <f>IF(LEN(E111)&gt;3,VLOOKUP(C111,'Regional Crises'!$B$1:$R$69,12,FALSE),VLOOKUP(E111,'Country Indicator Data'!$B$4:$I$300,8,FALSE))</f>
        <v>5</v>
      </c>
      <c r="Q111" s="163">
        <f>IF(LEN(E111)&gt;3,((IF(VLOOKUP($C111,'Regional Crises'!$B$1:$R$66,13,FALSE)="x","x",ROUND(IF(VLOOKUP($C111,'Regional Crises'!$B$1:$R$66,13,FALSE)&gt;Q$3,5,IF(VLOOKUP($C111,'Regional Crises'!$B$1:$R$66,13,FALSE)&lt;Q$4,0,5-(LOG(Q$3)-LOG(VLOOKUP($C111,'Regional Crises'!$B$1:$R$66,13,FALSE)))/(LOG(Q$3)-LOG(Q$4))*5)),1)))),(IF(VLOOKUP($E111,'Country Indicator Data'!$B$4:$N$300,9,FALSE)="x","x",ROUND(IF(VLOOKUP($E111,'Country Indicator Data'!$B$4:$N$300,9,FALSE)&gt;Q$3,5,IF(VLOOKUP($E111,'Country Indicator Data'!$B$4:$N$300,9,FALSE)&lt;Q$4,0,5-(LOG(Q$3)-LOG(VLOOKUP($E111,'Country Indicator Data'!$B$4:$N$300,9,FALSE)))/(LOG(Q$3)-LOG(Q$4))*5)),1))))</f>
        <v>5</v>
      </c>
      <c r="R111" s="163">
        <f t="shared" si="43"/>
        <v>5</v>
      </c>
      <c r="S111" s="163">
        <f>IF(LEN(E111)&gt;3,((IF(VLOOKUP($C111,'Regional Crises'!$B$1:$R$66,17,FALSE)="x","x",ROUND(IF(VLOOKUP($C111,'Regional Crises'!$B$1:$R$66,17,FALSE)&gt;S$3,0,IF(VLOOKUP($C111,'Regional Crises'!$B$1:$R$66,17,FALSE)&lt;S$4,5,(S$3-VLOOKUP($C111,'Regional Crises'!$B$1:$R$66,17,FALSE))/(S$3-S$4)*5)),1)))),(IF(VLOOKUP($E111,'Country Indicator Data'!$B$4:$N$300,13,FALSE)="x","x",ROUND(IF(VLOOKUP($E111,'Country Indicator Data'!$B$4:$N$300,13,FALSE)&gt;S$3,0,IF(VLOOKUP($E111,'Country Indicator Data'!$B$4:$N$300,13,FALSE)&lt;S$4,5,(S$3-VLOOKUP($E111,'Country Indicator Data'!$B$4:$N$300,13,FALSE))/(S$3-S$4)*5)),1))))</f>
        <v>3.7</v>
      </c>
      <c r="T111" s="163">
        <f>IF(LEN(E111)&gt;3,((IF(VLOOKUP($C111,'Regional Crises'!$B$1:$R$66,14,FALSE)="x","x",ROUND(IF(VLOOKUP($C111,'Regional Crises'!$B$1:$R$66,14,FALSE)&gt;T$3,0,IF(VLOOKUP($C111,'Regional Crises'!$B$1:$R$66,14,FALSE)&lt;T$4,5,(T$3-VLOOKUP($C111,'Regional Crises'!$B$1:$R$66,14,FALSE))/(T$3-T$4)*5)),1)))),(IF(VLOOKUP($E111,'Country Indicator Data'!$B$4:$N$300,10,FALSE)="x","x",ROUND(IF(VLOOKUP($E111,'Country Indicator Data'!$B$4:$N$300,10,FALSE)&gt;T$3,0,IF(VLOOKUP($E111,'Country Indicator Data'!$B$4:$N$300,10,FALSE)&lt;T$4,5,(T$3-VLOOKUP($E111,'Country Indicator Data'!$B$4:$N$300,10,FALSE))/(T$3-T$4)*5)),1))))</f>
        <v>3.4</v>
      </c>
      <c r="U111" s="163">
        <f>IF(LEN(E111)&gt;3,((IF(VLOOKUP($C111,'Regional Crises'!$B$1:$R$66,15,FALSE)="x","x",ROUND(IF(VLOOKUP($C111,'Regional Crises'!$B$1:$R$66,15,FALSE)&gt;U$3,0,IF(VLOOKUP($C111,'Regional Crises'!$B$1:$R$66,15,FALSE)&lt;U$4,5,(U$3-VLOOKUP($C111,'Regional Crises'!$B$1:$R$66,15,FALSE))/(U$3-U$4)*5)),1)))),(IF(VLOOKUP($E111,'Country Indicator Data'!$B$4:$N$300,11,FALSE)="x","x",ROUND(IF(VLOOKUP($E111,'Country Indicator Data'!$B$4:$N$300,11,FALSE)&gt;U$3,0,IF(VLOOKUP($E111,'Country Indicator Data'!$B$4:$N$300,11,FALSE)&lt;U$4,5,(U$3-VLOOKUP($E111,'Country Indicator Data'!$B$4:$N$300,11,FALSE))/(U$3-U$4)*5)),1))))</f>
        <v>2.4</v>
      </c>
      <c r="V111" s="163">
        <f>IF(LEN(E111)&gt;3,((IF(VLOOKUP($C111,'Regional Crises'!$B$1:$R$66,16,FALSE)="x","x",ROUND(IF(VLOOKUP($C111,'Regional Crises'!$B$1:$R$66,16,FALSE)&gt;V$3,0,IF(VLOOKUP($C111,'Regional Crises'!$B$1:$R$66,16,FALSE)&lt;V$4,5,(V$3-VLOOKUP($C111,'Regional Crises'!$B$1:$R$66,16,FALSE))/(V$3-V$4)*5)),1)))),(IF(VLOOKUP($E111,'Country Indicator Data'!$B$4:$N$300,12,FALSE)="x","x",ROUND(IF(VLOOKUP($E111,'Country Indicator Data'!$B$4:$N$300,12,FALSE)&gt;V$3,0,IF(VLOOKUP($E111,'Country Indicator Data'!$B$4:$N$300,12,FALSE)&lt;V$4,5,(V$3-VLOOKUP($E111,'Country Indicator Data'!$B$4:$N$300,12,FALSE))/(V$3-V$4)*5)),1))))</f>
        <v>2.7</v>
      </c>
      <c r="W111" s="163">
        <f t="shared" si="44"/>
        <v>3.1</v>
      </c>
      <c r="X111" s="163">
        <f t="shared" si="45"/>
        <v>3.4</v>
      </c>
      <c r="Y111" s="184">
        <f>IF('Core Indicators'!FC108="x","x",IF('Core Indicators'!FC108&gt;=5,5,IF('Core Indicators'!FC108&gt;=4,4,IF('Core Indicators'!FC108&gt;=3,3,IF('Core Indicators'!FC108&gt;=2,2,IF('Core Indicators'!FC108&gt;=1,1,0))))))</f>
        <v>5</v>
      </c>
      <c r="Z111" s="163">
        <f t="shared" si="46"/>
        <v>5</v>
      </c>
      <c r="AA111" s="184">
        <f>'Crisis Indicator Data'!Y108</f>
        <v>1</v>
      </c>
      <c r="AB111" s="184">
        <f>'Crisis Indicator Data'!Z108</f>
        <v>2</v>
      </c>
      <c r="AC111" s="184">
        <f>'Crisis Indicator Data'!AA108</f>
        <v>0</v>
      </c>
      <c r="AD111" s="184">
        <f>'Crisis Indicator Data'!AB108</f>
        <v>3</v>
      </c>
      <c r="AE111" s="184">
        <f t="shared" si="47"/>
        <v>3</v>
      </c>
      <c r="AF111" s="184">
        <f>'Crisis Indicator Data'!AC108</f>
        <v>0</v>
      </c>
      <c r="AG111" s="184">
        <f>'Crisis Indicator Data'!AD108</f>
        <v>2</v>
      </c>
      <c r="AH111" s="184">
        <f t="shared" si="48"/>
        <v>2</v>
      </c>
      <c r="AI111" s="184">
        <f>'Crisis Indicator Data'!AE108</f>
        <v>2</v>
      </c>
      <c r="AJ111" s="184">
        <f>'Crisis Indicator Data'!AF108</f>
        <v>0</v>
      </c>
      <c r="AK111" s="184">
        <f>'Crisis Indicator Data'!AG108</f>
        <v>2</v>
      </c>
      <c r="AL111" s="184">
        <f t="shared" si="49"/>
        <v>3</v>
      </c>
      <c r="AM111" s="163">
        <f t="shared" si="50"/>
        <v>3</v>
      </c>
      <c r="AN111" s="163">
        <f t="shared" si="51"/>
        <v>4</v>
      </c>
    </row>
    <row r="112" spans="1:40" ht="13.5" customHeight="1" x14ac:dyDescent="0.25">
      <c r="A112" s="172" t="str">
        <f>'Crisis Indicator Data'!A109</f>
        <v>Cameroonian Refugees in Nigeria</v>
      </c>
      <c r="B112" s="173" t="str">
        <f>'Crisis Indicator Data'!B109</f>
        <v>Displacement</v>
      </c>
      <c r="C112" s="173" t="str">
        <f>'Crisis Indicator Data'!C109</f>
        <v>NGA008</v>
      </c>
      <c r="D112" s="173" t="str">
        <f>'Crisis Indicator Data'!D109</f>
        <v>Nigeria</v>
      </c>
      <c r="E112" s="174" t="str">
        <f>'Crisis Indicator Data'!E109</f>
        <v>NGA</v>
      </c>
      <c r="F112" s="163">
        <f>IF(LEN(E112)&gt;3,(IF(VLOOKUP($C112,'Regional Crises'!$B$1:$R$66,7,FALSE)="x","x",ROUND(IF(VLOOKUP($C112,'Regional Crises'!$B$1:$R$66,7,FALSE)&gt;$F$3,5,IF(VLOOKUP($C112,'Regional Crises'!$B$1:$R$66,7,FALSE)&lt;F$4,0,($F$3-VLOOKUP($C112,'Regional Crises'!$B$1:$R$66,7,FALSE))/($F$3-$F$4)*5)),1))),IF(VLOOKUP($E112,'Country Indicator Data'!$B$4:$N$300,3,FALSE)="x","x",ROUND(IF(VLOOKUP($E112,'Country Indicator Data'!$B$4:$N$300,3,FALSE)&gt;$F$3,5,IF(VLOOKUP($E112,'Country Indicator Data'!$B$4:$N$300,3,FALSE)&lt;$F$4,0,($F$3-VLOOKUP($E112,'Country Indicator Data'!$B$4:$N$300,3,FALSE))/($F$3-$F$4)*5)),1)))</f>
        <v>3.9</v>
      </c>
      <c r="G112" s="163">
        <f>IF(LEN(E112)&gt;3,(IF(VLOOKUP($C112,'Regional Crises'!$B$1:$R$66,9,FALSE)="x","x",ROUND(IF(VLOOKUP($C112,'Regional Crises'!$B$1:$R$66,9,FALSE)&gt;G$3,5,IF(VLOOKUP($C112,'Regional Crises'!$B$1:$R$66,9,FALSE)&lt;G$4,0,(G$3-VLOOKUP($C112,'Regional Crises'!$B$1:$R$66,9,FALSE))/(G$3-G$4)*5)),1))),IF(VLOOKUP($E112,'Country Indicator Data'!$B$4:$N$300,5,FALSE)="x","x",ROUND(IF(VLOOKUP($E112,'Country Indicator Data'!$B$4:$N$300,5,FALSE)&gt;G$3,5,IF(VLOOKUP($E112,'Country Indicator Data'!$B$4:$N$300,5,FALSE)&lt;G$4,0,(G$3-VLOOKUP($E112,'Country Indicator Data'!$B$4:$N$300,5,FALSE))/(G$3-G$4)*5)),1)))</f>
        <v>2.2999999999999998</v>
      </c>
      <c r="H112" s="163">
        <f t="shared" si="39"/>
        <v>3.0999999999999996</v>
      </c>
      <c r="I112" s="163">
        <f>IF(LEN(E112)&gt;3,(IF(VLOOKUP($C112,'Regional Crises'!$B$1:$R$66,6,FALSE)="x","x",ROUND(IF(VLOOKUP($C112,'Regional Crises'!$B$1:$R$66,6,FALSE)&gt;I$3,5,IF(VLOOKUP($C112,'Regional Crises'!$B$1:$R$66,6,FALSE)&lt;I$4,0,5-(I$3-VLOOKUP($C112,'Regional Crises'!$B$1:$R$66,6,FALSE))/(I$3-I$4)*5)),1))),IF(VLOOKUP($E112,'Country Indicator Data'!$B$4:$N$300,2,FALSE)="x","x",ROUND(IF(VLOOKUP($E112,'Country Indicator Data'!$B$4:$N$300,2,FALSE)&gt;I$3,5,IF(VLOOKUP($E112,'Country Indicator Data'!$B$4:$N$300,2,FALSE)&lt;I$4,0,5-(I$3-VLOOKUP($E112,'Country Indicator Data'!$B$4:$N$300,2,FALSE))/(I$3-I$4)*5)),1)))</f>
        <v>4.0999999999999996</v>
      </c>
      <c r="J112" s="163">
        <f>IF(LEN(E112)&gt;3,(IF(VLOOKUP($C112,'Regional Crises'!$B$1:$R$66,8,FALSE)="x","x",ROUND(IF(VLOOKUP($C112,'Regional Crises'!$B$1:$R$66,8,FALSE)&gt;J$3,5,IF(VLOOKUP($C112,'Regional Crises'!$B$1:$R$66,8,FALSE)&lt;J$4,0,5-(J$3-VLOOKUP($C112,'Regional Crises'!$B$1:$R$66,8,FALSE))/(J$3-J$4)*5)),1))),IF(VLOOKUP($E112,'Country Indicator Data'!$B$4:$N$300,4,FALSE)="x","x",ROUND(IF(VLOOKUP($E112,'Country Indicator Data'!$B$4:$N$300,4,FALSE)&gt;J$3,5,IF(VLOOKUP($E112,'Country Indicator Data'!$B$4:$N$300,4,FALSE)&lt;J$4,0,5-(J$3-VLOOKUP($E112,'Country Indicator Data'!$B$4:$N$300,4,FALSE))/(J$3-J$4)*5)),1)))</f>
        <v>0.3</v>
      </c>
      <c r="K112" s="163">
        <f t="shared" si="40"/>
        <v>2.1999999999999997</v>
      </c>
      <c r="L112" s="163" t="str">
        <f>IF(LEN(E112)&gt;3,(IF(VLOOKUP($C112,'Regional Crises'!$B$1:$R$66,10,FALSE)="x","x",ROUND(IF(VLOOKUP($C112,'Regional Crises'!$B$1:$R$66,10,FALSE)&gt;L$3,5,IF(VLOOKUP($C112,'Regional Crises'!$B$1:$R$66,10,FALSE)&lt;L$4,0,5-(L$3-VLOOKUP($C112,'Regional Crises'!$B$1:$R$66,10,FALSE))/(L$3-L$4)*5)),1))),IF(VLOOKUP($E112,'Country Indicator Data'!$B$4:$N$300,6,FALSE)="x","x",ROUND(IF(VLOOKUP($E112,'Country Indicator Data'!$B$4:$N$300,6,FALSE)&gt;L$3,5,IF(VLOOKUP($E112,'Country Indicator Data'!$B$4:$N$300,6,FALSE)&lt;L$4,0,5-(L$3-VLOOKUP($E112,'Country Indicator Data'!$B$4:$N$300,6,FALSE))/(L$3-L$4)*5)),1)))</f>
        <v>x</v>
      </c>
      <c r="M112" s="163">
        <f>IF(LEN(E112)&gt;3,(IF(VLOOKUP($C112,'Regional Crises'!$B$1:$R$66,11,FALSE)="x","x",ROUND(IF(VLOOKUP($C112,'Regional Crises'!$B$1:$R$66,11,FALSE)&gt;M$3,5,IF(VLOOKUP($C112,'Regional Crises'!$B$1:$R$66,11,FALSE)&lt;M$4,0,5-(M$3-VLOOKUP($C112,'Regional Crises'!$B$1:$R$66,11,FALSE))/(M$3-M$4)*5)),1))),IF(VLOOKUP($E112,'Country Indicator Data'!$B$4:$N$300,7,FALSE)="x","x",ROUND(IF(VLOOKUP($E112,'Country Indicator Data'!$B$4:$N$300,7,FALSE)&gt;M$3,5,IF(VLOOKUP($E112,'Country Indicator Data'!$B$4:$N$300,7,FALSE)&lt;M$4,0,5-(M$3-VLOOKUP($E112,'Country Indicator Data'!$B$4:$N$300,7,FALSE))/(M$3-M$4)*5)),1)))</f>
        <v>1.3</v>
      </c>
      <c r="N112" s="163">
        <f t="shared" si="41"/>
        <v>1.3</v>
      </c>
      <c r="O112" s="163">
        <f t="shared" si="42"/>
        <v>2.1999999999999997</v>
      </c>
      <c r="P112" s="163">
        <f>IF(LEN(E112)&gt;3,VLOOKUP(C112,'Regional Crises'!$B$1:$R$69,12,FALSE),VLOOKUP(E112,'Country Indicator Data'!$B$4:$I$300,8,FALSE))</f>
        <v>5</v>
      </c>
      <c r="Q112" s="163">
        <f>IF(LEN(E112)&gt;3,((IF(VLOOKUP($C112,'Regional Crises'!$B$1:$R$66,13,FALSE)="x","x",ROUND(IF(VLOOKUP($C112,'Regional Crises'!$B$1:$R$66,13,FALSE)&gt;Q$3,5,IF(VLOOKUP($C112,'Regional Crises'!$B$1:$R$66,13,FALSE)&lt;Q$4,0,5-(LOG(Q$3)-LOG(VLOOKUP($C112,'Regional Crises'!$B$1:$R$66,13,FALSE)))/(LOG(Q$3)-LOG(Q$4))*5)),1)))),(IF(VLOOKUP($E112,'Country Indicator Data'!$B$4:$N$300,9,FALSE)="x","x",ROUND(IF(VLOOKUP($E112,'Country Indicator Data'!$B$4:$N$300,9,FALSE)&gt;Q$3,5,IF(VLOOKUP($E112,'Country Indicator Data'!$B$4:$N$300,9,FALSE)&lt;Q$4,0,5-(LOG(Q$3)-LOG(VLOOKUP($E112,'Country Indicator Data'!$B$4:$N$300,9,FALSE)))/(LOG(Q$3)-LOG(Q$4))*5)),1))))</f>
        <v>5</v>
      </c>
      <c r="R112" s="163">
        <f t="shared" si="43"/>
        <v>5</v>
      </c>
      <c r="S112" s="163">
        <f>IF(LEN(E112)&gt;3,((IF(VLOOKUP($C112,'Regional Crises'!$B$1:$R$66,17,FALSE)="x","x",ROUND(IF(VLOOKUP($C112,'Regional Crises'!$B$1:$R$66,17,FALSE)&gt;S$3,0,IF(VLOOKUP($C112,'Regional Crises'!$B$1:$R$66,17,FALSE)&lt;S$4,5,(S$3-VLOOKUP($C112,'Regional Crises'!$B$1:$R$66,17,FALSE))/(S$3-S$4)*5)),1)))),(IF(VLOOKUP($E112,'Country Indicator Data'!$B$4:$N$300,13,FALSE)="x","x",ROUND(IF(VLOOKUP($E112,'Country Indicator Data'!$B$4:$N$300,13,FALSE)&gt;S$3,0,IF(VLOOKUP($E112,'Country Indicator Data'!$B$4:$N$300,13,FALSE)&lt;S$4,5,(S$3-VLOOKUP($E112,'Country Indicator Data'!$B$4:$N$300,13,FALSE))/(S$3-S$4)*5)),1))))</f>
        <v>3.7</v>
      </c>
      <c r="T112" s="163">
        <f>IF(LEN(E112)&gt;3,((IF(VLOOKUP($C112,'Regional Crises'!$B$1:$R$66,14,FALSE)="x","x",ROUND(IF(VLOOKUP($C112,'Regional Crises'!$B$1:$R$66,14,FALSE)&gt;T$3,0,IF(VLOOKUP($C112,'Regional Crises'!$B$1:$R$66,14,FALSE)&lt;T$4,5,(T$3-VLOOKUP($C112,'Regional Crises'!$B$1:$R$66,14,FALSE))/(T$3-T$4)*5)),1)))),(IF(VLOOKUP($E112,'Country Indicator Data'!$B$4:$N$300,10,FALSE)="x","x",ROUND(IF(VLOOKUP($E112,'Country Indicator Data'!$B$4:$N$300,10,FALSE)&gt;T$3,0,IF(VLOOKUP($E112,'Country Indicator Data'!$B$4:$N$300,10,FALSE)&lt;T$4,5,(T$3-VLOOKUP($E112,'Country Indicator Data'!$B$4:$N$300,10,FALSE))/(T$3-T$4)*5)),1))))</f>
        <v>3.4</v>
      </c>
      <c r="U112" s="163">
        <f>IF(LEN(E112)&gt;3,((IF(VLOOKUP($C112,'Regional Crises'!$B$1:$R$66,15,FALSE)="x","x",ROUND(IF(VLOOKUP($C112,'Regional Crises'!$B$1:$R$66,15,FALSE)&gt;U$3,0,IF(VLOOKUP($C112,'Regional Crises'!$B$1:$R$66,15,FALSE)&lt;U$4,5,(U$3-VLOOKUP($C112,'Regional Crises'!$B$1:$R$66,15,FALSE))/(U$3-U$4)*5)),1)))),(IF(VLOOKUP($E112,'Country Indicator Data'!$B$4:$N$300,11,FALSE)="x","x",ROUND(IF(VLOOKUP($E112,'Country Indicator Data'!$B$4:$N$300,11,FALSE)&gt;U$3,0,IF(VLOOKUP($E112,'Country Indicator Data'!$B$4:$N$300,11,FALSE)&lt;U$4,5,(U$3-VLOOKUP($E112,'Country Indicator Data'!$B$4:$N$300,11,FALSE))/(U$3-U$4)*5)),1))))</f>
        <v>2.4</v>
      </c>
      <c r="V112" s="163">
        <f>IF(LEN(E112)&gt;3,((IF(VLOOKUP($C112,'Regional Crises'!$B$1:$R$66,16,FALSE)="x","x",ROUND(IF(VLOOKUP($C112,'Regional Crises'!$B$1:$R$66,16,FALSE)&gt;V$3,0,IF(VLOOKUP($C112,'Regional Crises'!$B$1:$R$66,16,FALSE)&lt;V$4,5,(V$3-VLOOKUP($C112,'Regional Crises'!$B$1:$R$66,16,FALSE))/(V$3-V$4)*5)),1)))),(IF(VLOOKUP($E112,'Country Indicator Data'!$B$4:$N$300,12,FALSE)="x","x",ROUND(IF(VLOOKUP($E112,'Country Indicator Data'!$B$4:$N$300,12,FALSE)&gt;V$3,0,IF(VLOOKUP($E112,'Country Indicator Data'!$B$4:$N$300,12,FALSE)&lt;V$4,5,(V$3-VLOOKUP($E112,'Country Indicator Data'!$B$4:$N$300,12,FALSE))/(V$3-V$4)*5)),1))))</f>
        <v>2.7</v>
      </c>
      <c r="W112" s="163">
        <f t="shared" si="44"/>
        <v>3.1</v>
      </c>
      <c r="X112" s="163">
        <f t="shared" si="45"/>
        <v>3.4</v>
      </c>
      <c r="Y112" s="184">
        <f>IF('Core Indicators'!FC109="x","x",IF('Core Indicators'!FC109&gt;=5,5,IF('Core Indicators'!FC109&gt;=4,4,IF('Core Indicators'!FC109&gt;=3,3,IF('Core Indicators'!FC109&gt;=2,2,IF('Core Indicators'!FC109&gt;=1,1,0))))))</f>
        <v>2</v>
      </c>
      <c r="Z112" s="163">
        <f t="shared" si="46"/>
        <v>2</v>
      </c>
      <c r="AA112" s="184">
        <f>'Crisis Indicator Data'!Y109</f>
        <v>1</v>
      </c>
      <c r="AB112" s="184">
        <f>'Crisis Indicator Data'!Z109</f>
        <v>2</v>
      </c>
      <c r="AC112" s="184">
        <f>'Crisis Indicator Data'!AA109</f>
        <v>2</v>
      </c>
      <c r="AD112" s="184">
        <f>'Crisis Indicator Data'!AB109</f>
        <v>3</v>
      </c>
      <c r="AE112" s="184">
        <f t="shared" si="47"/>
        <v>4</v>
      </c>
      <c r="AF112" s="184">
        <f>'Crisis Indicator Data'!AC109</f>
        <v>0</v>
      </c>
      <c r="AG112" s="184">
        <f>'Crisis Indicator Data'!AD109</f>
        <v>1</v>
      </c>
      <c r="AH112" s="184">
        <f t="shared" si="48"/>
        <v>1</v>
      </c>
      <c r="AI112" s="184">
        <f>'Crisis Indicator Data'!AE109</f>
        <v>0</v>
      </c>
      <c r="AJ112" s="184">
        <f>'Crisis Indicator Data'!AF109</f>
        <v>0</v>
      </c>
      <c r="AK112" s="184">
        <f>'Crisis Indicator Data'!AG109</f>
        <v>1</v>
      </c>
      <c r="AL112" s="184">
        <f t="shared" si="49"/>
        <v>1</v>
      </c>
      <c r="AM112" s="163">
        <f t="shared" si="50"/>
        <v>2</v>
      </c>
      <c r="AN112" s="163">
        <f t="shared" si="51"/>
        <v>2</v>
      </c>
    </row>
    <row r="113" spans="1:40" ht="13.5" customHeight="1" x14ac:dyDescent="0.25">
      <c r="A113" s="172" t="str">
        <f>'Crisis Indicator Data'!A110</f>
        <v>Socioeconomic crisis in Nicaragua</v>
      </c>
      <c r="B113" s="173" t="str">
        <f>'Crisis Indicator Data'!B110</f>
        <v>Socio-political</v>
      </c>
      <c r="C113" s="173" t="str">
        <f>'Crisis Indicator Data'!C110</f>
        <v>NIC001</v>
      </c>
      <c r="D113" s="173" t="str">
        <f>'Crisis Indicator Data'!D110</f>
        <v>Nicaragua</v>
      </c>
      <c r="E113" s="174" t="str">
        <f>'Crisis Indicator Data'!E110</f>
        <v>NIC</v>
      </c>
      <c r="F113" s="163">
        <f>IF(LEN(E113)&gt;3,(IF(VLOOKUP($C113,'Regional Crises'!$B$1:$R$66,7,FALSE)="x","x",ROUND(IF(VLOOKUP($C113,'Regional Crises'!$B$1:$R$66,7,FALSE)&gt;$F$3,5,IF(VLOOKUP($C113,'Regional Crises'!$B$1:$R$66,7,FALSE)&lt;F$4,0,($F$3-VLOOKUP($C113,'Regional Crises'!$B$1:$R$66,7,FALSE))/($F$3-$F$4)*5)),1))),IF(VLOOKUP($E113,'Country Indicator Data'!$B$4:$N$300,3,FALSE)="x","x",ROUND(IF(VLOOKUP($E113,'Country Indicator Data'!$B$4:$N$300,3,FALSE)&gt;$F$3,5,IF(VLOOKUP($E113,'Country Indicator Data'!$B$4:$N$300,3,FALSE)&lt;$F$4,0,($F$3-VLOOKUP($E113,'Country Indicator Data'!$B$4:$N$300,3,FALSE))/($F$3-$F$4)*5)),1)))</f>
        <v>2.9</v>
      </c>
      <c r="G113" s="163">
        <f>IF(LEN(E113)&gt;3,(IF(VLOOKUP($C113,'Regional Crises'!$B$1:$R$66,9,FALSE)="x","x",ROUND(IF(VLOOKUP($C113,'Regional Crises'!$B$1:$R$66,9,FALSE)&gt;G$3,5,IF(VLOOKUP($C113,'Regional Crises'!$B$1:$R$66,9,FALSE)&lt;G$4,0,(G$3-VLOOKUP($C113,'Regional Crises'!$B$1:$R$66,9,FALSE))/(G$3-G$4)*5)),1))),IF(VLOOKUP($E113,'Country Indicator Data'!$B$4:$N$300,5,FALSE)="x","x",ROUND(IF(VLOOKUP($E113,'Country Indicator Data'!$B$4:$N$300,5,FALSE)&gt;G$3,5,IF(VLOOKUP($E113,'Country Indicator Data'!$B$4:$N$300,5,FALSE)&lt;G$4,0,(G$3-VLOOKUP($E113,'Country Indicator Data'!$B$4:$N$300,5,FALSE))/(G$3-G$4)*5)),1)))</f>
        <v>3</v>
      </c>
      <c r="H113" s="163">
        <f t="shared" si="39"/>
        <v>2.95</v>
      </c>
      <c r="I113" s="163">
        <f>IF(LEN(E113)&gt;3,(IF(VLOOKUP($C113,'Regional Crises'!$B$1:$R$66,6,FALSE)="x","x",ROUND(IF(VLOOKUP($C113,'Regional Crises'!$B$1:$R$66,6,FALSE)&gt;I$3,5,IF(VLOOKUP($C113,'Regional Crises'!$B$1:$R$66,6,FALSE)&lt;I$4,0,5-(I$3-VLOOKUP($C113,'Regional Crises'!$B$1:$R$66,6,FALSE))/(I$3-I$4)*5)),1))),IF(VLOOKUP($E113,'Country Indicator Data'!$B$4:$N$300,2,FALSE)="x","x",ROUND(IF(VLOOKUP($E113,'Country Indicator Data'!$B$4:$N$300,2,FALSE)&gt;I$3,5,IF(VLOOKUP($E113,'Country Indicator Data'!$B$4:$N$300,2,FALSE)&lt;I$4,0,5-(I$3-VLOOKUP($E113,'Country Indicator Data'!$B$4:$N$300,2,FALSE))/(I$3-I$4)*5)),1)))</f>
        <v>1.3</v>
      </c>
      <c r="J113" s="163">
        <f>IF(LEN(E113)&gt;3,(IF(VLOOKUP($C113,'Regional Crises'!$B$1:$R$66,8,FALSE)="x","x",ROUND(IF(VLOOKUP($C113,'Regional Crises'!$B$1:$R$66,8,FALSE)&gt;J$3,5,IF(VLOOKUP($C113,'Regional Crises'!$B$1:$R$66,8,FALSE)&lt;J$4,0,5-(J$3-VLOOKUP($C113,'Regional Crises'!$B$1:$R$66,8,FALSE))/(J$3-J$4)*5)),1))),IF(VLOOKUP($E113,'Country Indicator Data'!$B$4:$N$300,4,FALSE)="x","x",ROUND(IF(VLOOKUP($E113,'Country Indicator Data'!$B$4:$N$300,4,FALSE)&gt;J$3,5,IF(VLOOKUP($E113,'Country Indicator Data'!$B$4:$N$300,4,FALSE)&lt;J$4,0,5-(J$3-VLOOKUP($E113,'Country Indicator Data'!$B$4:$N$300,4,FALSE))/(J$3-J$4)*5)),1)))</f>
        <v>1.4</v>
      </c>
      <c r="K113" s="163">
        <f t="shared" si="40"/>
        <v>1.35</v>
      </c>
      <c r="L113" s="163">
        <f>IF(LEN(E113)&gt;3,(IF(VLOOKUP($C113,'Regional Crises'!$B$1:$R$66,10,FALSE)="x","x",ROUND(IF(VLOOKUP($C113,'Regional Crises'!$B$1:$R$66,10,FALSE)&gt;L$3,5,IF(VLOOKUP($C113,'Regional Crises'!$B$1:$R$66,10,FALSE)&lt;L$4,0,5-(L$3-VLOOKUP($C113,'Regional Crises'!$B$1:$R$66,10,FALSE))/(L$3-L$4)*5)),1))),IF(VLOOKUP($E113,'Country Indicator Data'!$B$4:$N$300,6,FALSE)="x","x",ROUND(IF(VLOOKUP($E113,'Country Indicator Data'!$B$4:$N$300,6,FALSE)&gt;L$3,5,IF(VLOOKUP($E113,'Country Indicator Data'!$B$4:$N$300,6,FALSE)&lt;L$4,0,5-(L$3-VLOOKUP($E113,'Country Indicator Data'!$B$4:$N$300,6,FALSE))/(L$3-L$4)*5)),1)))</f>
        <v>3</v>
      </c>
      <c r="M113" s="163">
        <f>IF(LEN(E113)&gt;3,(IF(VLOOKUP($C113,'Regional Crises'!$B$1:$R$66,11,FALSE)="x","x",ROUND(IF(VLOOKUP($C113,'Regional Crises'!$B$1:$R$66,11,FALSE)&gt;M$3,5,IF(VLOOKUP($C113,'Regional Crises'!$B$1:$R$66,11,FALSE)&lt;M$4,0,5-(M$3-VLOOKUP($C113,'Regional Crises'!$B$1:$R$66,11,FALSE))/(M$3-M$4)*5)),1))),IF(VLOOKUP($E113,'Country Indicator Data'!$B$4:$N$300,7,FALSE)="x","x",ROUND(IF(VLOOKUP($E113,'Country Indicator Data'!$B$4:$N$300,7,FALSE)&gt;M$3,5,IF(VLOOKUP($E113,'Country Indicator Data'!$B$4:$N$300,7,FALSE)&lt;M$4,0,5-(M$3-VLOOKUP($E113,'Country Indicator Data'!$B$4:$N$300,7,FALSE))/(M$3-M$4)*5)),1)))</f>
        <v>2.7</v>
      </c>
      <c r="N113" s="163">
        <f t="shared" si="41"/>
        <v>2.85</v>
      </c>
      <c r="O113" s="163">
        <f t="shared" si="42"/>
        <v>2.3833333333333333</v>
      </c>
      <c r="P113" s="163">
        <f>IF(LEN(E113)&gt;3,VLOOKUP(C113,'Regional Crises'!$B$1:$R$69,12,FALSE),VLOOKUP(E113,'Country Indicator Data'!$B$4:$I$300,8,FALSE))</f>
        <v>3</v>
      </c>
      <c r="Q113" s="163">
        <f>IF(LEN(E113)&gt;3,((IF(VLOOKUP($C113,'Regional Crises'!$B$1:$R$66,13,FALSE)="x","x",ROUND(IF(VLOOKUP($C113,'Regional Crises'!$B$1:$R$66,13,FALSE)&gt;Q$3,5,IF(VLOOKUP($C113,'Regional Crises'!$B$1:$R$66,13,FALSE)&lt;Q$4,0,5-(LOG(Q$3)-LOG(VLOOKUP($C113,'Regional Crises'!$B$1:$R$66,13,FALSE)))/(LOG(Q$3)-LOG(Q$4))*5)),1)))),(IF(VLOOKUP($E113,'Country Indicator Data'!$B$4:$N$300,9,FALSE)="x","x",ROUND(IF(VLOOKUP($E113,'Country Indicator Data'!$B$4:$N$300,9,FALSE)&gt;Q$3,5,IF(VLOOKUP($E113,'Country Indicator Data'!$B$4:$N$300,9,FALSE)&lt;Q$4,0,5-(LOG(Q$3)-LOG(VLOOKUP($E113,'Country Indicator Data'!$B$4:$N$300,9,FALSE)))/(LOG(Q$3)-LOG(Q$4))*5)),1))))</f>
        <v>0.7</v>
      </c>
      <c r="R113" s="163">
        <f t="shared" si="43"/>
        <v>1.85</v>
      </c>
      <c r="S113" s="163">
        <f>IF(LEN(E113)&gt;3,((IF(VLOOKUP($C113,'Regional Crises'!$B$1:$R$66,17,FALSE)="x","x",ROUND(IF(VLOOKUP($C113,'Regional Crises'!$B$1:$R$66,17,FALSE)&gt;S$3,0,IF(VLOOKUP($C113,'Regional Crises'!$B$1:$R$66,17,FALSE)&lt;S$4,5,(S$3-VLOOKUP($C113,'Regional Crises'!$B$1:$R$66,17,FALSE))/(S$3-S$4)*5)),1)))),(IF(VLOOKUP($E113,'Country Indicator Data'!$B$4:$N$300,13,FALSE)="x","x",ROUND(IF(VLOOKUP($E113,'Country Indicator Data'!$B$4:$N$300,13,FALSE)&gt;S$3,0,IF(VLOOKUP($E113,'Country Indicator Data'!$B$4:$N$300,13,FALSE)&lt;S$4,5,(S$3-VLOOKUP($E113,'Country Indicator Data'!$B$4:$N$300,13,FALSE))/(S$3-S$4)*5)),1))))</f>
        <v>3.9</v>
      </c>
      <c r="T113" s="163">
        <f>IF(LEN(E113)&gt;3,((IF(VLOOKUP($C113,'Regional Crises'!$B$1:$R$66,14,FALSE)="x","x",ROUND(IF(VLOOKUP($C113,'Regional Crises'!$B$1:$R$66,14,FALSE)&gt;T$3,0,IF(VLOOKUP($C113,'Regional Crises'!$B$1:$R$66,14,FALSE)&lt;T$4,5,(T$3-VLOOKUP($C113,'Regional Crises'!$B$1:$R$66,14,FALSE))/(T$3-T$4)*5)),1)))),(IF(VLOOKUP($E113,'Country Indicator Data'!$B$4:$N$300,10,FALSE)="x","x",ROUND(IF(VLOOKUP($E113,'Country Indicator Data'!$B$4:$N$300,10,FALSE)&gt;T$3,0,IF(VLOOKUP($E113,'Country Indicator Data'!$B$4:$N$300,10,FALSE)&lt;T$4,5,(T$3-VLOOKUP($E113,'Country Indicator Data'!$B$4:$N$300,10,FALSE))/(T$3-T$4)*5)),1))))</f>
        <v>3.7</v>
      </c>
      <c r="U113" s="163">
        <f>IF(LEN(E113)&gt;3,((IF(VLOOKUP($C113,'Regional Crises'!$B$1:$R$66,15,FALSE)="x","x",ROUND(IF(VLOOKUP($C113,'Regional Crises'!$B$1:$R$66,15,FALSE)&gt;U$3,0,IF(VLOOKUP($C113,'Regional Crises'!$B$1:$R$66,15,FALSE)&lt;U$4,5,(U$3-VLOOKUP($C113,'Regional Crises'!$B$1:$R$66,15,FALSE))/(U$3-U$4)*5)),1)))),(IF(VLOOKUP($E113,'Country Indicator Data'!$B$4:$N$300,11,FALSE)="x","x",ROUND(IF(VLOOKUP($E113,'Country Indicator Data'!$B$4:$N$300,11,FALSE)&gt;U$3,0,IF(VLOOKUP($E113,'Country Indicator Data'!$B$4:$N$300,11,FALSE)&lt;U$4,5,(U$3-VLOOKUP($E113,'Country Indicator Data'!$B$4:$N$300,11,FALSE))/(U$3-U$4)*5)),1))))</f>
        <v>3.8</v>
      </c>
      <c r="V113" s="163">
        <f>IF(LEN(E113)&gt;3,((IF(VLOOKUP($C113,'Regional Crises'!$B$1:$R$66,16,FALSE)="x","x",ROUND(IF(VLOOKUP($C113,'Regional Crises'!$B$1:$R$66,16,FALSE)&gt;V$3,0,IF(VLOOKUP($C113,'Regional Crises'!$B$1:$R$66,16,FALSE)&lt;V$4,5,(V$3-VLOOKUP($C113,'Regional Crises'!$B$1:$R$66,16,FALSE))/(V$3-V$4)*5)),1)))),(IF(VLOOKUP($E113,'Country Indicator Data'!$B$4:$N$300,12,FALSE)="x","x",ROUND(IF(VLOOKUP($E113,'Country Indicator Data'!$B$4:$N$300,12,FALSE)&gt;V$3,0,IF(VLOOKUP($E113,'Country Indicator Data'!$B$4:$N$300,12,FALSE)&lt;V$4,5,(V$3-VLOOKUP($E113,'Country Indicator Data'!$B$4:$N$300,12,FALSE))/(V$3-V$4)*5)),1))))</f>
        <v>3.5</v>
      </c>
      <c r="W113" s="163">
        <f t="shared" si="44"/>
        <v>3.7</v>
      </c>
      <c r="X113" s="163">
        <f t="shared" si="45"/>
        <v>2.6</v>
      </c>
      <c r="Y113" s="184" t="str">
        <f>IF('Core Indicators'!FC110="x","x",IF('Core Indicators'!FC110&gt;=5,5,IF('Core Indicators'!FC110&gt;=4,4,IF('Core Indicators'!FC110&gt;=3,3,IF('Core Indicators'!FC110&gt;=2,2,IF('Core Indicators'!FC110&gt;=1,1,0))))))</f>
        <v>x</v>
      </c>
      <c r="Z113" s="163" t="str">
        <f t="shared" si="46"/>
        <v>x</v>
      </c>
      <c r="AA113" s="184">
        <f>'Crisis Indicator Data'!Y110</f>
        <v>2</v>
      </c>
      <c r="AB113" s="184">
        <f>'Crisis Indicator Data'!Z110</f>
        <v>0</v>
      </c>
      <c r="AC113" s="184">
        <f>'Crisis Indicator Data'!AA110</f>
        <v>3</v>
      </c>
      <c r="AD113" s="184">
        <f>'Crisis Indicator Data'!AB110</f>
        <v>0</v>
      </c>
      <c r="AE113" s="184">
        <f t="shared" si="47"/>
        <v>2</v>
      </c>
      <c r="AF113" s="184">
        <f>'Crisis Indicator Data'!AC110</f>
        <v>3</v>
      </c>
      <c r="AG113" s="184">
        <f>'Crisis Indicator Data'!AD110</f>
        <v>1</v>
      </c>
      <c r="AH113" s="184">
        <f t="shared" si="48"/>
        <v>4</v>
      </c>
      <c r="AI113" s="184">
        <f>'Crisis Indicator Data'!AE110</f>
        <v>1</v>
      </c>
      <c r="AJ113" s="184">
        <f>'Crisis Indicator Data'!AF110</f>
        <v>0</v>
      </c>
      <c r="AK113" s="184">
        <f>'Crisis Indicator Data'!AG110</f>
        <v>1</v>
      </c>
      <c r="AL113" s="184">
        <f t="shared" si="49"/>
        <v>2</v>
      </c>
      <c r="AM113" s="163">
        <f t="shared" si="50"/>
        <v>3</v>
      </c>
      <c r="AN113" s="163">
        <f t="shared" si="51"/>
        <v>3</v>
      </c>
    </row>
    <row r="114" spans="1:40" ht="13.5" customHeight="1" x14ac:dyDescent="0.25">
      <c r="A114" s="172" t="str">
        <f>'Crisis Indicator Data'!A111</f>
        <v>Complex crisis in Pakistan</v>
      </c>
      <c r="B114" s="173" t="str">
        <f>'Crisis Indicator Data'!B111</f>
        <v>Displacement,Conflict</v>
      </c>
      <c r="C114" s="173" t="str">
        <f>'Crisis Indicator Data'!C111</f>
        <v>PAK001</v>
      </c>
      <c r="D114" s="173" t="str">
        <f>'Crisis Indicator Data'!D111</f>
        <v>Pakistan</v>
      </c>
      <c r="E114" s="174" t="str">
        <f>'Crisis Indicator Data'!E111</f>
        <v>PAK</v>
      </c>
      <c r="F114" s="163">
        <f>IF(LEN(E114)&gt;3,(IF(VLOOKUP($C114,'Regional Crises'!$B$1:$R$66,7,FALSE)="x","x",ROUND(IF(VLOOKUP($C114,'Regional Crises'!$B$1:$R$66,7,FALSE)&gt;$F$3,5,IF(VLOOKUP($C114,'Regional Crises'!$B$1:$R$66,7,FALSE)&lt;F$4,0,($F$3-VLOOKUP($C114,'Regional Crises'!$B$1:$R$66,7,FALSE))/($F$3-$F$4)*5)),1))),IF(VLOOKUP($E114,'Country Indicator Data'!$B$4:$N$300,3,FALSE)="x","x",ROUND(IF(VLOOKUP($E114,'Country Indicator Data'!$B$4:$N$300,3,FALSE)&gt;$F$3,5,IF(VLOOKUP($E114,'Country Indicator Data'!$B$4:$N$300,3,FALSE)&lt;$F$4,0,($F$3-VLOOKUP($E114,'Country Indicator Data'!$B$4:$N$300,3,FALSE))/($F$3-$F$4)*5)),1)))</f>
        <v>3.9</v>
      </c>
      <c r="G114" s="163">
        <f>IF(LEN(E114)&gt;3,(IF(VLOOKUP($C114,'Regional Crises'!$B$1:$R$66,9,FALSE)="x","x",ROUND(IF(VLOOKUP($C114,'Regional Crises'!$B$1:$R$66,9,FALSE)&gt;G$3,5,IF(VLOOKUP($C114,'Regional Crises'!$B$1:$R$66,9,FALSE)&lt;G$4,0,(G$3-VLOOKUP($C114,'Regional Crises'!$B$1:$R$66,9,FALSE))/(G$3-G$4)*5)),1))),IF(VLOOKUP($E114,'Country Indicator Data'!$B$4:$N$300,5,FALSE)="x","x",ROUND(IF(VLOOKUP($E114,'Country Indicator Data'!$B$4:$N$300,5,FALSE)&gt;G$3,5,IF(VLOOKUP($E114,'Country Indicator Data'!$B$4:$N$300,5,FALSE)&lt;G$4,0,(G$3-VLOOKUP($E114,'Country Indicator Data'!$B$4:$N$300,5,FALSE))/(G$3-G$4)*5)),1)))</f>
        <v>3.1</v>
      </c>
      <c r="H114" s="163">
        <f t="shared" si="39"/>
        <v>3.5</v>
      </c>
      <c r="I114" s="163">
        <f>IF(LEN(E114)&gt;3,(IF(VLOOKUP($C114,'Regional Crises'!$B$1:$R$66,6,FALSE)="x","x",ROUND(IF(VLOOKUP($C114,'Regional Crises'!$B$1:$R$66,6,FALSE)&gt;I$3,5,IF(VLOOKUP($C114,'Regional Crises'!$B$1:$R$66,6,FALSE)&lt;I$4,0,5-(I$3-VLOOKUP($C114,'Regional Crises'!$B$1:$R$66,6,FALSE))/(I$3-I$4)*5)),1))),IF(VLOOKUP($E114,'Country Indicator Data'!$B$4:$N$300,2,FALSE)="x","x",ROUND(IF(VLOOKUP($E114,'Country Indicator Data'!$B$4:$N$300,2,FALSE)&gt;I$3,5,IF(VLOOKUP($E114,'Country Indicator Data'!$B$4:$N$300,2,FALSE)&lt;I$4,0,5-(I$3-VLOOKUP($E114,'Country Indicator Data'!$B$4:$N$300,2,FALSE))/(I$3-I$4)*5)),1)))</f>
        <v>3.2</v>
      </c>
      <c r="J114" s="163">
        <f>IF(LEN(E114)&gt;3,(IF(VLOOKUP($C114,'Regional Crises'!$B$1:$R$66,8,FALSE)="x","x",ROUND(IF(VLOOKUP($C114,'Regional Crises'!$B$1:$R$66,8,FALSE)&gt;J$3,5,IF(VLOOKUP($C114,'Regional Crises'!$B$1:$R$66,8,FALSE)&lt;J$4,0,5-(J$3-VLOOKUP($C114,'Regional Crises'!$B$1:$R$66,8,FALSE))/(J$3-J$4)*5)),1))),IF(VLOOKUP($E114,'Country Indicator Data'!$B$4:$N$300,4,FALSE)="x","x",ROUND(IF(VLOOKUP($E114,'Country Indicator Data'!$B$4:$N$300,4,FALSE)&gt;J$3,5,IF(VLOOKUP($E114,'Country Indicator Data'!$B$4:$N$300,4,FALSE)&lt;J$4,0,5-(J$3-VLOOKUP($E114,'Country Indicator Data'!$B$4:$N$300,4,FALSE))/(J$3-J$4)*5)),1)))</f>
        <v>1.6</v>
      </c>
      <c r="K114" s="163">
        <f t="shared" si="40"/>
        <v>2.4000000000000004</v>
      </c>
      <c r="L114" s="163">
        <f>IF(LEN(E114)&gt;3,(IF(VLOOKUP($C114,'Regional Crises'!$B$1:$R$66,10,FALSE)="x","x",ROUND(IF(VLOOKUP($C114,'Regional Crises'!$B$1:$R$66,10,FALSE)&gt;L$3,5,IF(VLOOKUP($C114,'Regional Crises'!$B$1:$R$66,10,FALSE)&lt;L$4,0,5-(L$3-VLOOKUP($C114,'Regional Crises'!$B$1:$R$66,10,FALSE))/(L$3-L$4)*5)),1))),IF(VLOOKUP($E114,'Country Indicator Data'!$B$4:$N$300,6,FALSE)="x","x",ROUND(IF(VLOOKUP($E114,'Country Indicator Data'!$B$4:$N$300,6,FALSE)&gt;L$3,5,IF(VLOOKUP($E114,'Country Indicator Data'!$B$4:$N$300,6,FALSE)&lt;L$4,0,5-(L$3-VLOOKUP($E114,'Country Indicator Data'!$B$4:$N$300,6,FALSE))/(L$3-L$4)*5)),1)))</f>
        <v>3.6</v>
      </c>
      <c r="M114" s="163">
        <f>IF(LEN(E114)&gt;3,(IF(VLOOKUP($C114,'Regional Crises'!$B$1:$R$66,11,FALSE)="x","x",ROUND(IF(VLOOKUP($C114,'Regional Crises'!$B$1:$R$66,11,FALSE)&gt;M$3,5,IF(VLOOKUP($C114,'Regional Crises'!$B$1:$R$66,11,FALSE)&lt;M$4,0,5-(M$3-VLOOKUP($C114,'Regional Crises'!$B$1:$R$66,11,FALSE))/(M$3-M$4)*5)),1))),IF(VLOOKUP($E114,'Country Indicator Data'!$B$4:$N$300,7,FALSE)="x","x",ROUND(IF(VLOOKUP($E114,'Country Indicator Data'!$B$4:$N$300,7,FALSE)&gt;M$3,5,IF(VLOOKUP($E114,'Country Indicator Data'!$B$4:$N$300,7,FALSE)&lt;M$4,0,5-(M$3-VLOOKUP($E114,'Country Indicator Data'!$B$4:$N$300,7,FALSE))/(M$3-M$4)*5)),1)))</f>
        <v>0.8</v>
      </c>
      <c r="N114" s="163">
        <f t="shared" si="41"/>
        <v>2.2000000000000002</v>
      </c>
      <c r="O114" s="163">
        <f t="shared" si="42"/>
        <v>2.7000000000000006</v>
      </c>
      <c r="P114" s="163">
        <f>IF(LEN(E114)&gt;3,VLOOKUP(C114,'Regional Crises'!$B$1:$R$69,12,FALSE),VLOOKUP(E114,'Country Indicator Data'!$B$4:$I$300,8,FALSE))</f>
        <v>3</v>
      </c>
      <c r="Q114" s="163">
        <f>IF(LEN(E114)&gt;3,((IF(VLOOKUP($C114,'Regional Crises'!$B$1:$R$66,13,FALSE)="x","x",ROUND(IF(VLOOKUP($C114,'Regional Crises'!$B$1:$R$66,13,FALSE)&gt;Q$3,5,IF(VLOOKUP($C114,'Regional Crises'!$B$1:$R$66,13,FALSE)&lt;Q$4,0,5-(LOG(Q$3)-LOG(VLOOKUP($C114,'Regional Crises'!$B$1:$R$66,13,FALSE)))/(LOG(Q$3)-LOG(Q$4))*5)),1)))),(IF(VLOOKUP($E114,'Country Indicator Data'!$B$4:$N$300,9,FALSE)="x","x",ROUND(IF(VLOOKUP($E114,'Country Indicator Data'!$B$4:$N$300,9,FALSE)&gt;Q$3,5,IF(VLOOKUP($E114,'Country Indicator Data'!$B$4:$N$300,9,FALSE)&lt;Q$4,0,5-(LOG(Q$3)-LOG(VLOOKUP($E114,'Country Indicator Data'!$B$4:$N$300,9,FALSE)))/(LOG(Q$3)-LOG(Q$4))*5)),1))))</f>
        <v>4.5</v>
      </c>
      <c r="R114" s="163">
        <f t="shared" si="43"/>
        <v>3.75</v>
      </c>
      <c r="S114" s="163">
        <f>IF(LEN(E114)&gt;3,((IF(VLOOKUP($C114,'Regional Crises'!$B$1:$R$66,17,FALSE)="x","x",ROUND(IF(VLOOKUP($C114,'Regional Crises'!$B$1:$R$66,17,FALSE)&gt;S$3,0,IF(VLOOKUP($C114,'Regional Crises'!$B$1:$R$66,17,FALSE)&lt;S$4,5,(S$3-VLOOKUP($C114,'Regional Crises'!$B$1:$R$66,17,FALSE))/(S$3-S$4)*5)),1)))),(IF(VLOOKUP($E114,'Country Indicator Data'!$B$4:$N$300,13,FALSE)="x","x",ROUND(IF(VLOOKUP($E114,'Country Indicator Data'!$B$4:$N$300,13,FALSE)&gt;S$3,0,IF(VLOOKUP($E114,'Country Indicator Data'!$B$4:$N$300,13,FALSE)&lt;S$4,5,(S$3-VLOOKUP($E114,'Country Indicator Data'!$B$4:$N$300,13,FALSE))/(S$3-S$4)*5)),1))))</f>
        <v>3.4</v>
      </c>
      <c r="T114" s="163">
        <f>IF(LEN(E114)&gt;3,((IF(VLOOKUP($C114,'Regional Crises'!$B$1:$R$66,14,FALSE)="x","x",ROUND(IF(VLOOKUP($C114,'Regional Crises'!$B$1:$R$66,14,FALSE)&gt;T$3,0,IF(VLOOKUP($C114,'Regional Crises'!$B$1:$R$66,14,FALSE)&lt;T$4,5,(T$3-VLOOKUP($C114,'Regional Crises'!$B$1:$R$66,14,FALSE))/(T$3-T$4)*5)),1)))),(IF(VLOOKUP($E114,'Country Indicator Data'!$B$4:$N$300,10,FALSE)="x","x",ROUND(IF(VLOOKUP($E114,'Country Indicator Data'!$B$4:$N$300,10,FALSE)&gt;T$3,0,IF(VLOOKUP($E114,'Country Indicator Data'!$B$4:$N$300,10,FALSE)&lt;T$4,5,(T$3-VLOOKUP($E114,'Country Indicator Data'!$B$4:$N$300,10,FALSE))/(T$3-T$4)*5)),1))))</f>
        <v>3.2</v>
      </c>
      <c r="U114" s="163">
        <f>IF(LEN(E114)&gt;3,((IF(VLOOKUP($C114,'Regional Crises'!$B$1:$R$66,15,FALSE)="x","x",ROUND(IF(VLOOKUP($C114,'Regional Crises'!$B$1:$R$66,15,FALSE)&gt;U$3,0,IF(VLOOKUP($C114,'Regional Crises'!$B$1:$R$66,15,FALSE)&lt;U$4,5,(U$3-VLOOKUP($C114,'Regional Crises'!$B$1:$R$66,15,FALSE))/(U$3-U$4)*5)),1)))),(IF(VLOOKUP($E114,'Country Indicator Data'!$B$4:$N$300,11,FALSE)="x","x",ROUND(IF(VLOOKUP($E114,'Country Indicator Data'!$B$4:$N$300,11,FALSE)&gt;U$3,0,IF(VLOOKUP($E114,'Country Indicator Data'!$B$4:$N$300,11,FALSE)&lt;U$4,5,(U$3-VLOOKUP($E114,'Country Indicator Data'!$B$4:$N$300,11,FALSE))/(U$3-U$4)*5)),1))))</f>
        <v>3.4</v>
      </c>
      <c r="V114" s="163">
        <f>IF(LEN(E114)&gt;3,((IF(VLOOKUP($C114,'Regional Crises'!$B$1:$R$66,16,FALSE)="x","x",ROUND(IF(VLOOKUP($C114,'Regional Crises'!$B$1:$R$66,16,FALSE)&gt;V$3,0,IF(VLOOKUP($C114,'Regional Crises'!$B$1:$R$66,16,FALSE)&lt;V$4,5,(V$3-VLOOKUP($C114,'Regional Crises'!$B$1:$R$66,16,FALSE))/(V$3-V$4)*5)),1)))),(IF(VLOOKUP($E114,'Country Indicator Data'!$B$4:$N$300,12,FALSE)="x","x",ROUND(IF(VLOOKUP($E114,'Country Indicator Data'!$B$4:$N$300,12,FALSE)&gt;V$3,0,IF(VLOOKUP($E114,'Country Indicator Data'!$B$4:$N$300,12,FALSE)&lt;V$4,5,(V$3-VLOOKUP($E114,'Country Indicator Data'!$B$4:$N$300,12,FALSE))/(V$3-V$4)*5)),1))))</f>
        <v>3.1</v>
      </c>
      <c r="W114" s="163">
        <f t="shared" si="44"/>
        <v>3.3</v>
      </c>
      <c r="X114" s="163">
        <f t="shared" si="45"/>
        <v>3.3</v>
      </c>
      <c r="Y114" s="184">
        <f>IF('Core Indicators'!FC111="x","x",IF('Core Indicators'!FC111&gt;=5,5,IF('Core Indicators'!FC111&gt;=4,4,IF('Core Indicators'!FC111&gt;=3,3,IF('Core Indicators'!FC111&gt;=2,2,IF('Core Indicators'!FC111&gt;=1,1,0))))))</f>
        <v>5</v>
      </c>
      <c r="Z114" s="163">
        <f t="shared" si="46"/>
        <v>5</v>
      </c>
      <c r="AA114" s="184">
        <f>'Crisis Indicator Data'!Y111</f>
        <v>2</v>
      </c>
      <c r="AB114" s="184">
        <f>'Crisis Indicator Data'!Z111</f>
        <v>1</v>
      </c>
      <c r="AC114" s="184">
        <f>'Crisis Indicator Data'!AA111</f>
        <v>2</v>
      </c>
      <c r="AD114" s="184">
        <f>'Crisis Indicator Data'!AB111</f>
        <v>0</v>
      </c>
      <c r="AE114" s="184">
        <f t="shared" si="47"/>
        <v>2</v>
      </c>
      <c r="AF114" s="184">
        <f>'Crisis Indicator Data'!AC111</f>
        <v>2</v>
      </c>
      <c r="AG114" s="184">
        <f>'Crisis Indicator Data'!AD111</f>
        <v>2</v>
      </c>
      <c r="AH114" s="184">
        <f t="shared" si="48"/>
        <v>4</v>
      </c>
      <c r="AI114" s="184">
        <f>'Crisis Indicator Data'!AE111</f>
        <v>1</v>
      </c>
      <c r="AJ114" s="184">
        <f>'Crisis Indicator Data'!AF111</f>
        <v>1</v>
      </c>
      <c r="AK114" s="184">
        <f>'Crisis Indicator Data'!AG111</f>
        <v>3</v>
      </c>
      <c r="AL114" s="184">
        <f t="shared" si="49"/>
        <v>4</v>
      </c>
      <c r="AM114" s="163">
        <f t="shared" si="50"/>
        <v>3</v>
      </c>
      <c r="AN114" s="163">
        <f t="shared" si="51"/>
        <v>4</v>
      </c>
    </row>
    <row r="115" spans="1:40" ht="13.5" customHeight="1" x14ac:dyDescent="0.25">
      <c r="A115" s="172" t="str">
        <f>'Crisis Indicator Data'!A112</f>
        <v>Kashmir conflict in Pakistan</v>
      </c>
      <c r="B115" s="173" t="str">
        <f>'Crisis Indicator Data'!B112</f>
        <v>Conflict</v>
      </c>
      <c r="C115" s="173" t="str">
        <f>'Crisis Indicator Data'!C112</f>
        <v>PAK004</v>
      </c>
      <c r="D115" s="173" t="str">
        <f>'Crisis Indicator Data'!D112</f>
        <v>Pakistan</v>
      </c>
      <c r="E115" s="174" t="str">
        <f>'Crisis Indicator Data'!E112</f>
        <v>PAK</v>
      </c>
      <c r="F115" s="163">
        <f>IF(LEN(E115)&gt;3,(IF(VLOOKUP($C115,'Regional Crises'!$B$1:$R$66,7,FALSE)="x","x",ROUND(IF(VLOOKUP($C115,'Regional Crises'!$B$1:$R$66,7,FALSE)&gt;$F$3,5,IF(VLOOKUP($C115,'Regional Crises'!$B$1:$R$66,7,FALSE)&lt;F$4,0,($F$3-VLOOKUP($C115,'Regional Crises'!$B$1:$R$66,7,FALSE))/($F$3-$F$4)*5)),1))),IF(VLOOKUP($E115,'Country Indicator Data'!$B$4:$N$300,3,FALSE)="x","x",ROUND(IF(VLOOKUP($E115,'Country Indicator Data'!$B$4:$N$300,3,FALSE)&gt;$F$3,5,IF(VLOOKUP($E115,'Country Indicator Data'!$B$4:$N$300,3,FALSE)&lt;$F$4,0,($F$3-VLOOKUP($E115,'Country Indicator Data'!$B$4:$N$300,3,FALSE))/($F$3-$F$4)*5)),1)))</f>
        <v>3.9</v>
      </c>
      <c r="G115" s="163">
        <f>IF(LEN(E115)&gt;3,(IF(VLOOKUP($C115,'Regional Crises'!$B$1:$R$66,9,FALSE)="x","x",ROUND(IF(VLOOKUP($C115,'Regional Crises'!$B$1:$R$66,9,FALSE)&gt;G$3,5,IF(VLOOKUP($C115,'Regional Crises'!$B$1:$R$66,9,FALSE)&lt;G$4,0,(G$3-VLOOKUP($C115,'Regional Crises'!$B$1:$R$66,9,FALSE))/(G$3-G$4)*5)),1))),IF(VLOOKUP($E115,'Country Indicator Data'!$B$4:$N$300,5,FALSE)="x","x",ROUND(IF(VLOOKUP($E115,'Country Indicator Data'!$B$4:$N$300,5,FALSE)&gt;G$3,5,IF(VLOOKUP($E115,'Country Indicator Data'!$B$4:$N$300,5,FALSE)&lt;G$4,0,(G$3-VLOOKUP($E115,'Country Indicator Data'!$B$4:$N$300,5,FALSE))/(G$3-G$4)*5)),1)))</f>
        <v>3.1</v>
      </c>
      <c r="H115" s="163">
        <f t="shared" si="39"/>
        <v>3.5</v>
      </c>
      <c r="I115" s="163">
        <f>IF(LEN(E115)&gt;3,(IF(VLOOKUP($C115,'Regional Crises'!$B$1:$R$66,6,FALSE)="x","x",ROUND(IF(VLOOKUP($C115,'Regional Crises'!$B$1:$R$66,6,FALSE)&gt;I$3,5,IF(VLOOKUP($C115,'Regional Crises'!$B$1:$R$66,6,FALSE)&lt;I$4,0,5-(I$3-VLOOKUP($C115,'Regional Crises'!$B$1:$R$66,6,FALSE))/(I$3-I$4)*5)),1))),IF(VLOOKUP($E115,'Country Indicator Data'!$B$4:$N$300,2,FALSE)="x","x",ROUND(IF(VLOOKUP($E115,'Country Indicator Data'!$B$4:$N$300,2,FALSE)&gt;I$3,5,IF(VLOOKUP($E115,'Country Indicator Data'!$B$4:$N$300,2,FALSE)&lt;I$4,0,5-(I$3-VLOOKUP($E115,'Country Indicator Data'!$B$4:$N$300,2,FALSE))/(I$3-I$4)*5)),1)))</f>
        <v>3.2</v>
      </c>
      <c r="J115" s="163">
        <f>IF(LEN(E115)&gt;3,(IF(VLOOKUP($C115,'Regional Crises'!$B$1:$R$66,8,FALSE)="x","x",ROUND(IF(VLOOKUP($C115,'Regional Crises'!$B$1:$R$66,8,FALSE)&gt;J$3,5,IF(VLOOKUP($C115,'Regional Crises'!$B$1:$R$66,8,FALSE)&lt;J$4,0,5-(J$3-VLOOKUP($C115,'Regional Crises'!$B$1:$R$66,8,FALSE))/(J$3-J$4)*5)),1))),IF(VLOOKUP($E115,'Country Indicator Data'!$B$4:$N$300,4,FALSE)="x","x",ROUND(IF(VLOOKUP($E115,'Country Indicator Data'!$B$4:$N$300,4,FALSE)&gt;J$3,5,IF(VLOOKUP($E115,'Country Indicator Data'!$B$4:$N$300,4,FALSE)&lt;J$4,0,5-(J$3-VLOOKUP($E115,'Country Indicator Data'!$B$4:$N$300,4,FALSE))/(J$3-J$4)*5)),1)))</f>
        <v>1.6</v>
      </c>
      <c r="K115" s="163">
        <f t="shared" si="40"/>
        <v>2.4000000000000004</v>
      </c>
      <c r="L115" s="163">
        <f>IF(LEN(E115)&gt;3,(IF(VLOOKUP($C115,'Regional Crises'!$B$1:$R$66,10,FALSE)="x","x",ROUND(IF(VLOOKUP($C115,'Regional Crises'!$B$1:$R$66,10,FALSE)&gt;L$3,5,IF(VLOOKUP($C115,'Regional Crises'!$B$1:$R$66,10,FALSE)&lt;L$4,0,5-(L$3-VLOOKUP($C115,'Regional Crises'!$B$1:$R$66,10,FALSE))/(L$3-L$4)*5)),1))),IF(VLOOKUP($E115,'Country Indicator Data'!$B$4:$N$300,6,FALSE)="x","x",ROUND(IF(VLOOKUP($E115,'Country Indicator Data'!$B$4:$N$300,6,FALSE)&gt;L$3,5,IF(VLOOKUP($E115,'Country Indicator Data'!$B$4:$N$300,6,FALSE)&lt;L$4,0,5-(L$3-VLOOKUP($E115,'Country Indicator Data'!$B$4:$N$300,6,FALSE))/(L$3-L$4)*5)),1)))</f>
        <v>3.6</v>
      </c>
      <c r="M115" s="163">
        <f>IF(LEN(E115)&gt;3,(IF(VLOOKUP($C115,'Regional Crises'!$B$1:$R$66,11,FALSE)="x","x",ROUND(IF(VLOOKUP($C115,'Regional Crises'!$B$1:$R$66,11,FALSE)&gt;M$3,5,IF(VLOOKUP($C115,'Regional Crises'!$B$1:$R$66,11,FALSE)&lt;M$4,0,5-(M$3-VLOOKUP($C115,'Regional Crises'!$B$1:$R$66,11,FALSE))/(M$3-M$4)*5)),1))),IF(VLOOKUP($E115,'Country Indicator Data'!$B$4:$N$300,7,FALSE)="x","x",ROUND(IF(VLOOKUP($E115,'Country Indicator Data'!$B$4:$N$300,7,FALSE)&gt;M$3,5,IF(VLOOKUP($E115,'Country Indicator Data'!$B$4:$N$300,7,FALSE)&lt;M$4,0,5-(M$3-VLOOKUP($E115,'Country Indicator Data'!$B$4:$N$300,7,FALSE))/(M$3-M$4)*5)),1)))</f>
        <v>0.8</v>
      </c>
      <c r="N115" s="163">
        <f t="shared" si="41"/>
        <v>2.2000000000000002</v>
      </c>
      <c r="O115" s="163">
        <f t="shared" si="42"/>
        <v>2.7000000000000006</v>
      </c>
      <c r="P115" s="163">
        <f>IF(LEN(E115)&gt;3,VLOOKUP(C115,'Regional Crises'!$B$1:$R$69,12,FALSE),VLOOKUP(E115,'Country Indicator Data'!$B$4:$I$300,8,FALSE))</f>
        <v>3</v>
      </c>
      <c r="Q115" s="163">
        <f>IF(LEN(E115)&gt;3,((IF(VLOOKUP($C115,'Regional Crises'!$B$1:$R$66,13,FALSE)="x","x",ROUND(IF(VLOOKUP($C115,'Regional Crises'!$B$1:$R$66,13,FALSE)&gt;Q$3,5,IF(VLOOKUP($C115,'Regional Crises'!$B$1:$R$66,13,FALSE)&lt;Q$4,0,5-(LOG(Q$3)-LOG(VLOOKUP($C115,'Regional Crises'!$B$1:$R$66,13,FALSE)))/(LOG(Q$3)-LOG(Q$4))*5)),1)))),(IF(VLOOKUP($E115,'Country Indicator Data'!$B$4:$N$300,9,FALSE)="x","x",ROUND(IF(VLOOKUP($E115,'Country Indicator Data'!$B$4:$N$300,9,FALSE)&gt;Q$3,5,IF(VLOOKUP($E115,'Country Indicator Data'!$B$4:$N$300,9,FALSE)&lt;Q$4,0,5-(LOG(Q$3)-LOG(VLOOKUP($E115,'Country Indicator Data'!$B$4:$N$300,9,FALSE)))/(LOG(Q$3)-LOG(Q$4))*5)),1))))</f>
        <v>4.5</v>
      </c>
      <c r="R115" s="163">
        <f t="shared" si="43"/>
        <v>3.75</v>
      </c>
      <c r="S115" s="163">
        <f>IF(LEN(E115)&gt;3,((IF(VLOOKUP($C115,'Regional Crises'!$B$1:$R$66,17,FALSE)="x","x",ROUND(IF(VLOOKUP($C115,'Regional Crises'!$B$1:$R$66,17,FALSE)&gt;S$3,0,IF(VLOOKUP($C115,'Regional Crises'!$B$1:$R$66,17,FALSE)&lt;S$4,5,(S$3-VLOOKUP($C115,'Regional Crises'!$B$1:$R$66,17,FALSE))/(S$3-S$4)*5)),1)))),(IF(VLOOKUP($E115,'Country Indicator Data'!$B$4:$N$300,13,FALSE)="x","x",ROUND(IF(VLOOKUP($E115,'Country Indicator Data'!$B$4:$N$300,13,FALSE)&gt;S$3,0,IF(VLOOKUP($E115,'Country Indicator Data'!$B$4:$N$300,13,FALSE)&lt;S$4,5,(S$3-VLOOKUP($E115,'Country Indicator Data'!$B$4:$N$300,13,FALSE))/(S$3-S$4)*5)),1))))</f>
        <v>3.4</v>
      </c>
      <c r="T115" s="163">
        <f>IF(LEN(E115)&gt;3,((IF(VLOOKUP($C115,'Regional Crises'!$B$1:$R$66,14,FALSE)="x","x",ROUND(IF(VLOOKUP($C115,'Regional Crises'!$B$1:$R$66,14,FALSE)&gt;T$3,0,IF(VLOOKUP($C115,'Regional Crises'!$B$1:$R$66,14,FALSE)&lt;T$4,5,(T$3-VLOOKUP($C115,'Regional Crises'!$B$1:$R$66,14,FALSE))/(T$3-T$4)*5)),1)))),(IF(VLOOKUP($E115,'Country Indicator Data'!$B$4:$N$300,10,FALSE)="x","x",ROUND(IF(VLOOKUP($E115,'Country Indicator Data'!$B$4:$N$300,10,FALSE)&gt;T$3,0,IF(VLOOKUP($E115,'Country Indicator Data'!$B$4:$N$300,10,FALSE)&lt;T$4,5,(T$3-VLOOKUP($E115,'Country Indicator Data'!$B$4:$N$300,10,FALSE))/(T$3-T$4)*5)),1))))</f>
        <v>3.2</v>
      </c>
      <c r="U115" s="163">
        <f>IF(LEN(E115)&gt;3,((IF(VLOOKUP($C115,'Regional Crises'!$B$1:$R$66,15,FALSE)="x","x",ROUND(IF(VLOOKUP($C115,'Regional Crises'!$B$1:$R$66,15,FALSE)&gt;U$3,0,IF(VLOOKUP($C115,'Regional Crises'!$B$1:$R$66,15,FALSE)&lt;U$4,5,(U$3-VLOOKUP($C115,'Regional Crises'!$B$1:$R$66,15,FALSE))/(U$3-U$4)*5)),1)))),(IF(VLOOKUP($E115,'Country Indicator Data'!$B$4:$N$300,11,FALSE)="x","x",ROUND(IF(VLOOKUP($E115,'Country Indicator Data'!$B$4:$N$300,11,FALSE)&gt;U$3,0,IF(VLOOKUP($E115,'Country Indicator Data'!$B$4:$N$300,11,FALSE)&lt;U$4,5,(U$3-VLOOKUP($E115,'Country Indicator Data'!$B$4:$N$300,11,FALSE))/(U$3-U$4)*5)),1))))</f>
        <v>3.4</v>
      </c>
      <c r="V115" s="163">
        <f>IF(LEN(E115)&gt;3,((IF(VLOOKUP($C115,'Regional Crises'!$B$1:$R$66,16,FALSE)="x","x",ROUND(IF(VLOOKUP($C115,'Regional Crises'!$B$1:$R$66,16,FALSE)&gt;V$3,0,IF(VLOOKUP($C115,'Regional Crises'!$B$1:$R$66,16,FALSE)&lt;V$4,5,(V$3-VLOOKUP($C115,'Regional Crises'!$B$1:$R$66,16,FALSE))/(V$3-V$4)*5)),1)))),(IF(VLOOKUP($E115,'Country Indicator Data'!$B$4:$N$300,12,FALSE)="x","x",ROUND(IF(VLOOKUP($E115,'Country Indicator Data'!$B$4:$N$300,12,FALSE)&gt;V$3,0,IF(VLOOKUP($E115,'Country Indicator Data'!$B$4:$N$300,12,FALSE)&lt;V$4,5,(V$3-VLOOKUP($E115,'Country Indicator Data'!$B$4:$N$300,12,FALSE))/(V$3-V$4)*5)),1))))</f>
        <v>3.1</v>
      </c>
      <c r="W115" s="163">
        <f t="shared" si="44"/>
        <v>3.3</v>
      </c>
      <c r="X115" s="163">
        <f t="shared" si="45"/>
        <v>3.3</v>
      </c>
      <c r="Y115" s="184">
        <f>IF('Core Indicators'!FC112="x","x",IF('Core Indicators'!FC112&gt;=5,5,IF('Core Indicators'!FC112&gt;=4,4,IF('Core Indicators'!FC112&gt;=3,3,IF('Core Indicators'!FC112&gt;=2,2,IF('Core Indicators'!FC112&gt;=1,1,0))))))</f>
        <v>3</v>
      </c>
      <c r="Z115" s="163">
        <f t="shared" si="46"/>
        <v>3</v>
      </c>
      <c r="AA115" s="184">
        <f>'Crisis Indicator Data'!Y112</f>
        <v>2</v>
      </c>
      <c r="AB115" s="184">
        <f>'Crisis Indicator Data'!Z112</f>
        <v>1</v>
      </c>
      <c r="AC115" s="184">
        <f>'Crisis Indicator Data'!AA112</f>
        <v>2</v>
      </c>
      <c r="AD115" s="184">
        <f>'Crisis Indicator Data'!AB112</f>
        <v>0</v>
      </c>
      <c r="AE115" s="184">
        <f t="shared" si="47"/>
        <v>2</v>
      </c>
      <c r="AF115" s="184">
        <f>'Crisis Indicator Data'!AC112</f>
        <v>2</v>
      </c>
      <c r="AG115" s="184">
        <f>'Crisis Indicator Data'!AD112</f>
        <v>2</v>
      </c>
      <c r="AH115" s="184">
        <f t="shared" si="48"/>
        <v>4</v>
      </c>
      <c r="AI115" s="184">
        <f>'Crisis Indicator Data'!AE112</f>
        <v>1</v>
      </c>
      <c r="AJ115" s="184">
        <f>'Crisis Indicator Data'!AF112</f>
        <v>1</v>
      </c>
      <c r="AK115" s="184">
        <f>'Crisis Indicator Data'!AG112</f>
        <v>3</v>
      </c>
      <c r="AL115" s="184">
        <f t="shared" si="49"/>
        <v>4</v>
      </c>
      <c r="AM115" s="163">
        <f t="shared" si="50"/>
        <v>3</v>
      </c>
      <c r="AN115" s="163">
        <f t="shared" si="51"/>
        <v>3</v>
      </c>
    </row>
    <row r="116" spans="1:40" ht="13.5" customHeight="1" x14ac:dyDescent="0.25">
      <c r="A116" s="172" t="str">
        <f>'Crisis Indicator Data'!A113</f>
        <v xml:space="preserve">Floods in Pakistan </v>
      </c>
      <c r="B116" s="173" t="str">
        <f>'Crisis Indicator Data'!B113</f>
        <v>Other seasonal event</v>
      </c>
      <c r="C116" s="173" t="str">
        <f>'Crisis Indicator Data'!C113</f>
        <v>PAK005</v>
      </c>
      <c r="D116" s="173" t="str">
        <f>'Crisis Indicator Data'!D113</f>
        <v>Pakistan</v>
      </c>
      <c r="E116" s="174" t="str">
        <f>'Crisis Indicator Data'!E113</f>
        <v>PAK</v>
      </c>
      <c r="F116" s="163">
        <f>IF(LEN(E116)&gt;3,(IF(VLOOKUP($C116,'Regional Crises'!$B$1:$R$66,7,FALSE)="x","x",ROUND(IF(VLOOKUP($C116,'Regional Crises'!$B$1:$R$66,7,FALSE)&gt;$F$3,5,IF(VLOOKUP($C116,'Regional Crises'!$B$1:$R$66,7,FALSE)&lt;F$4,0,($F$3-VLOOKUP($C116,'Regional Crises'!$B$1:$R$66,7,FALSE))/($F$3-$F$4)*5)),1))),IF(VLOOKUP($E116,'Country Indicator Data'!$B$4:$N$300,3,FALSE)="x","x",ROUND(IF(VLOOKUP($E116,'Country Indicator Data'!$B$4:$N$300,3,FALSE)&gt;$F$3,5,IF(VLOOKUP($E116,'Country Indicator Data'!$B$4:$N$300,3,FALSE)&lt;$F$4,0,($F$3-VLOOKUP($E116,'Country Indicator Data'!$B$4:$N$300,3,FALSE))/($F$3-$F$4)*5)),1)))</f>
        <v>3.9</v>
      </c>
      <c r="G116" s="163">
        <f>IF(LEN(E116)&gt;3,(IF(VLOOKUP($C116,'Regional Crises'!$B$1:$R$66,9,FALSE)="x","x",ROUND(IF(VLOOKUP($C116,'Regional Crises'!$B$1:$R$66,9,FALSE)&gt;G$3,5,IF(VLOOKUP($C116,'Regional Crises'!$B$1:$R$66,9,FALSE)&lt;G$4,0,(G$3-VLOOKUP($C116,'Regional Crises'!$B$1:$R$66,9,FALSE))/(G$3-G$4)*5)),1))),IF(VLOOKUP($E116,'Country Indicator Data'!$B$4:$N$300,5,FALSE)="x","x",ROUND(IF(VLOOKUP($E116,'Country Indicator Data'!$B$4:$N$300,5,FALSE)&gt;G$3,5,IF(VLOOKUP($E116,'Country Indicator Data'!$B$4:$N$300,5,FALSE)&lt;G$4,0,(G$3-VLOOKUP($E116,'Country Indicator Data'!$B$4:$N$300,5,FALSE))/(G$3-G$4)*5)),1)))</f>
        <v>3.1</v>
      </c>
      <c r="H116" s="163">
        <f t="shared" si="39"/>
        <v>3.5</v>
      </c>
      <c r="I116" s="163">
        <f>IF(LEN(E116)&gt;3,(IF(VLOOKUP($C116,'Regional Crises'!$B$1:$R$66,6,FALSE)="x","x",ROUND(IF(VLOOKUP($C116,'Regional Crises'!$B$1:$R$66,6,FALSE)&gt;I$3,5,IF(VLOOKUP($C116,'Regional Crises'!$B$1:$R$66,6,FALSE)&lt;I$4,0,5-(I$3-VLOOKUP($C116,'Regional Crises'!$B$1:$R$66,6,FALSE))/(I$3-I$4)*5)),1))),IF(VLOOKUP($E116,'Country Indicator Data'!$B$4:$N$300,2,FALSE)="x","x",ROUND(IF(VLOOKUP($E116,'Country Indicator Data'!$B$4:$N$300,2,FALSE)&gt;I$3,5,IF(VLOOKUP($E116,'Country Indicator Data'!$B$4:$N$300,2,FALSE)&lt;I$4,0,5-(I$3-VLOOKUP($E116,'Country Indicator Data'!$B$4:$N$300,2,FALSE))/(I$3-I$4)*5)),1)))</f>
        <v>3.2</v>
      </c>
      <c r="J116" s="163">
        <f>IF(LEN(E116)&gt;3,(IF(VLOOKUP($C116,'Regional Crises'!$B$1:$R$66,8,FALSE)="x","x",ROUND(IF(VLOOKUP($C116,'Regional Crises'!$B$1:$R$66,8,FALSE)&gt;J$3,5,IF(VLOOKUP($C116,'Regional Crises'!$B$1:$R$66,8,FALSE)&lt;J$4,0,5-(J$3-VLOOKUP($C116,'Regional Crises'!$B$1:$R$66,8,FALSE))/(J$3-J$4)*5)),1))),IF(VLOOKUP($E116,'Country Indicator Data'!$B$4:$N$300,4,FALSE)="x","x",ROUND(IF(VLOOKUP($E116,'Country Indicator Data'!$B$4:$N$300,4,FALSE)&gt;J$3,5,IF(VLOOKUP($E116,'Country Indicator Data'!$B$4:$N$300,4,FALSE)&lt;J$4,0,5-(J$3-VLOOKUP($E116,'Country Indicator Data'!$B$4:$N$300,4,FALSE))/(J$3-J$4)*5)),1)))</f>
        <v>1.6</v>
      </c>
      <c r="K116" s="163">
        <f t="shared" si="40"/>
        <v>2.4000000000000004</v>
      </c>
      <c r="L116" s="163">
        <f>IF(LEN(E116)&gt;3,(IF(VLOOKUP($C116,'Regional Crises'!$B$1:$R$66,10,FALSE)="x","x",ROUND(IF(VLOOKUP($C116,'Regional Crises'!$B$1:$R$66,10,FALSE)&gt;L$3,5,IF(VLOOKUP($C116,'Regional Crises'!$B$1:$R$66,10,FALSE)&lt;L$4,0,5-(L$3-VLOOKUP($C116,'Regional Crises'!$B$1:$R$66,10,FALSE))/(L$3-L$4)*5)),1))),IF(VLOOKUP($E116,'Country Indicator Data'!$B$4:$N$300,6,FALSE)="x","x",ROUND(IF(VLOOKUP($E116,'Country Indicator Data'!$B$4:$N$300,6,FALSE)&gt;L$3,5,IF(VLOOKUP($E116,'Country Indicator Data'!$B$4:$N$300,6,FALSE)&lt;L$4,0,5-(L$3-VLOOKUP($E116,'Country Indicator Data'!$B$4:$N$300,6,FALSE))/(L$3-L$4)*5)),1)))</f>
        <v>3.6</v>
      </c>
      <c r="M116" s="163">
        <f>IF(LEN(E116)&gt;3,(IF(VLOOKUP($C116,'Regional Crises'!$B$1:$R$66,11,FALSE)="x","x",ROUND(IF(VLOOKUP($C116,'Regional Crises'!$B$1:$R$66,11,FALSE)&gt;M$3,5,IF(VLOOKUP($C116,'Regional Crises'!$B$1:$R$66,11,FALSE)&lt;M$4,0,5-(M$3-VLOOKUP($C116,'Regional Crises'!$B$1:$R$66,11,FALSE))/(M$3-M$4)*5)),1))),IF(VLOOKUP($E116,'Country Indicator Data'!$B$4:$N$300,7,FALSE)="x","x",ROUND(IF(VLOOKUP($E116,'Country Indicator Data'!$B$4:$N$300,7,FALSE)&gt;M$3,5,IF(VLOOKUP($E116,'Country Indicator Data'!$B$4:$N$300,7,FALSE)&lt;M$4,0,5-(M$3-VLOOKUP($E116,'Country Indicator Data'!$B$4:$N$300,7,FALSE))/(M$3-M$4)*5)),1)))</f>
        <v>0.8</v>
      </c>
      <c r="N116" s="163">
        <f t="shared" si="41"/>
        <v>2.2000000000000002</v>
      </c>
      <c r="O116" s="163">
        <f t="shared" si="42"/>
        <v>2.7000000000000006</v>
      </c>
      <c r="P116" s="163">
        <f>IF(LEN(E116)&gt;3,VLOOKUP(C116,'Regional Crises'!$B$1:$R$69,12,FALSE),VLOOKUP(E116,'Country Indicator Data'!$B$4:$I$300,8,FALSE))</f>
        <v>3</v>
      </c>
      <c r="Q116" s="163">
        <f>IF(LEN(E116)&gt;3,((IF(VLOOKUP($C116,'Regional Crises'!$B$1:$R$66,13,FALSE)="x","x",ROUND(IF(VLOOKUP($C116,'Regional Crises'!$B$1:$R$66,13,FALSE)&gt;Q$3,5,IF(VLOOKUP($C116,'Regional Crises'!$B$1:$R$66,13,FALSE)&lt;Q$4,0,5-(LOG(Q$3)-LOG(VLOOKUP($C116,'Regional Crises'!$B$1:$R$66,13,FALSE)))/(LOG(Q$3)-LOG(Q$4))*5)),1)))),(IF(VLOOKUP($E116,'Country Indicator Data'!$B$4:$N$300,9,FALSE)="x","x",ROUND(IF(VLOOKUP($E116,'Country Indicator Data'!$B$4:$N$300,9,FALSE)&gt;Q$3,5,IF(VLOOKUP($E116,'Country Indicator Data'!$B$4:$N$300,9,FALSE)&lt;Q$4,0,5-(LOG(Q$3)-LOG(VLOOKUP($E116,'Country Indicator Data'!$B$4:$N$300,9,FALSE)))/(LOG(Q$3)-LOG(Q$4))*5)),1))))</f>
        <v>4.5</v>
      </c>
      <c r="R116" s="163">
        <f t="shared" si="43"/>
        <v>3.75</v>
      </c>
      <c r="S116" s="163">
        <f>IF(LEN(E116)&gt;3,((IF(VLOOKUP($C116,'Regional Crises'!$B$1:$R$66,17,FALSE)="x","x",ROUND(IF(VLOOKUP($C116,'Regional Crises'!$B$1:$R$66,17,FALSE)&gt;S$3,0,IF(VLOOKUP($C116,'Regional Crises'!$B$1:$R$66,17,FALSE)&lt;S$4,5,(S$3-VLOOKUP($C116,'Regional Crises'!$B$1:$R$66,17,FALSE))/(S$3-S$4)*5)),1)))),(IF(VLOOKUP($E116,'Country Indicator Data'!$B$4:$N$300,13,FALSE)="x","x",ROUND(IF(VLOOKUP($E116,'Country Indicator Data'!$B$4:$N$300,13,FALSE)&gt;S$3,0,IF(VLOOKUP($E116,'Country Indicator Data'!$B$4:$N$300,13,FALSE)&lt;S$4,5,(S$3-VLOOKUP($E116,'Country Indicator Data'!$B$4:$N$300,13,FALSE))/(S$3-S$4)*5)),1))))</f>
        <v>3.4</v>
      </c>
      <c r="T116" s="163">
        <f>IF(LEN(E116)&gt;3,((IF(VLOOKUP($C116,'Regional Crises'!$B$1:$R$66,14,FALSE)="x","x",ROUND(IF(VLOOKUP($C116,'Regional Crises'!$B$1:$R$66,14,FALSE)&gt;T$3,0,IF(VLOOKUP($C116,'Regional Crises'!$B$1:$R$66,14,FALSE)&lt;T$4,5,(T$3-VLOOKUP($C116,'Regional Crises'!$B$1:$R$66,14,FALSE))/(T$3-T$4)*5)),1)))),(IF(VLOOKUP($E116,'Country Indicator Data'!$B$4:$N$300,10,FALSE)="x","x",ROUND(IF(VLOOKUP($E116,'Country Indicator Data'!$B$4:$N$300,10,FALSE)&gt;T$3,0,IF(VLOOKUP($E116,'Country Indicator Data'!$B$4:$N$300,10,FALSE)&lt;T$4,5,(T$3-VLOOKUP($E116,'Country Indicator Data'!$B$4:$N$300,10,FALSE))/(T$3-T$4)*5)),1))))</f>
        <v>3.2</v>
      </c>
      <c r="U116" s="163">
        <f>IF(LEN(E116)&gt;3,((IF(VLOOKUP($C116,'Regional Crises'!$B$1:$R$66,15,FALSE)="x","x",ROUND(IF(VLOOKUP($C116,'Regional Crises'!$B$1:$R$66,15,FALSE)&gt;U$3,0,IF(VLOOKUP($C116,'Regional Crises'!$B$1:$R$66,15,FALSE)&lt;U$4,5,(U$3-VLOOKUP($C116,'Regional Crises'!$B$1:$R$66,15,FALSE))/(U$3-U$4)*5)),1)))),(IF(VLOOKUP($E116,'Country Indicator Data'!$B$4:$N$300,11,FALSE)="x","x",ROUND(IF(VLOOKUP($E116,'Country Indicator Data'!$B$4:$N$300,11,FALSE)&gt;U$3,0,IF(VLOOKUP($E116,'Country Indicator Data'!$B$4:$N$300,11,FALSE)&lt;U$4,5,(U$3-VLOOKUP($E116,'Country Indicator Data'!$B$4:$N$300,11,FALSE))/(U$3-U$4)*5)),1))))</f>
        <v>3.4</v>
      </c>
      <c r="V116" s="163">
        <f>IF(LEN(E116)&gt;3,((IF(VLOOKUP($C116,'Regional Crises'!$B$1:$R$66,16,FALSE)="x","x",ROUND(IF(VLOOKUP($C116,'Regional Crises'!$B$1:$R$66,16,FALSE)&gt;V$3,0,IF(VLOOKUP($C116,'Regional Crises'!$B$1:$R$66,16,FALSE)&lt;V$4,5,(V$3-VLOOKUP($C116,'Regional Crises'!$B$1:$R$66,16,FALSE))/(V$3-V$4)*5)),1)))),(IF(VLOOKUP($E116,'Country Indicator Data'!$B$4:$N$300,12,FALSE)="x","x",ROUND(IF(VLOOKUP($E116,'Country Indicator Data'!$B$4:$N$300,12,FALSE)&gt;V$3,0,IF(VLOOKUP($E116,'Country Indicator Data'!$B$4:$N$300,12,FALSE)&lt;V$4,5,(V$3-VLOOKUP($E116,'Country Indicator Data'!$B$4:$N$300,12,FALSE))/(V$3-V$4)*5)),1))))</f>
        <v>3.1</v>
      </c>
      <c r="W116" s="163">
        <f t="shared" si="44"/>
        <v>3.3</v>
      </c>
      <c r="X116" s="163">
        <f t="shared" si="45"/>
        <v>3.3</v>
      </c>
      <c r="Y116" s="184">
        <f>IF('Core Indicators'!FC113="x","x",IF('Core Indicators'!FC113&gt;=5,5,IF('Core Indicators'!FC113&gt;=4,4,IF('Core Indicators'!FC113&gt;=3,3,IF('Core Indicators'!FC113&gt;=2,2,IF('Core Indicators'!FC113&gt;=1,1,0))))))</f>
        <v>1</v>
      </c>
      <c r="Z116" s="163">
        <f t="shared" si="46"/>
        <v>1</v>
      </c>
      <c r="AA116" s="184">
        <f>'Crisis Indicator Data'!Y113</f>
        <v>2</v>
      </c>
      <c r="AB116" s="184">
        <f>'Crisis Indicator Data'!Z113</f>
        <v>1</v>
      </c>
      <c r="AC116" s="184">
        <f>'Crisis Indicator Data'!AA113</f>
        <v>2</v>
      </c>
      <c r="AD116" s="184">
        <f>'Crisis Indicator Data'!AB113</f>
        <v>0</v>
      </c>
      <c r="AE116" s="184">
        <f t="shared" si="47"/>
        <v>2</v>
      </c>
      <c r="AF116" s="184">
        <f>'Crisis Indicator Data'!AC113</f>
        <v>2</v>
      </c>
      <c r="AG116" s="184">
        <f>'Crisis Indicator Data'!AD113</f>
        <v>1</v>
      </c>
      <c r="AH116" s="184">
        <f t="shared" si="48"/>
        <v>3</v>
      </c>
      <c r="AI116" s="184">
        <f>'Crisis Indicator Data'!AE113</f>
        <v>1</v>
      </c>
      <c r="AJ116" s="184">
        <f>'Crisis Indicator Data'!AF113</f>
        <v>1</v>
      </c>
      <c r="AK116" s="184">
        <f>'Crisis Indicator Data'!AG113</f>
        <v>3</v>
      </c>
      <c r="AL116" s="184">
        <f t="shared" si="49"/>
        <v>4</v>
      </c>
      <c r="AM116" s="163">
        <f t="shared" si="50"/>
        <v>3</v>
      </c>
      <c r="AN116" s="163">
        <f t="shared" si="51"/>
        <v>2</v>
      </c>
    </row>
    <row r="117" spans="1:40" ht="13.5" customHeight="1" x14ac:dyDescent="0.25">
      <c r="A117" s="172" t="str">
        <f>'Crisis Indicator Data'!A114</f>
        <v>Venezuela displacement in Panama</v>
      </c>
      <c r="B117" s="173" t="str">
        <f>'Crisis Indicator Data'!B114</f>
        <v>Displacement</v>
      </c>
      <c r="C117" s="173" t="str">
        <f>'Crisis Indicator Data'!C114</f>
        <v>PAN002</v>
      </c>
      <c r="D117" s="173" t="str">
        <f>'Crisis Indicator Data'!D114</f>
        <v>Panama</v>
      </c>
      <c r="E117" s="174" t="str">
        <f>'Crisis Indicator Data'!E114</f>
        <v>PAN</v>
      </c>
      <c r="F117" s="163">
        <f>IF(LEN(E117)&gt;3,(IF(VLOOKUP($C117,'Regional Crises'!$B$1:$R$66,7,FALSE)="x","x",ROUND(IF(VLOOKUP($C117,'Regional Crises'!$B$1:$R$66,7,FALSE)&gt;$F$3,5,IF(VLOOKUP($C117,'Regional Crises'!$B$1:$R$66,7,FALSE)&lt;F$4,0,($F$3-VLOOKUP($C117,'Regional Crises'!$B$1:$R$66,7,FALSE))/($F$3-$F$4)*5)),1))),IF(VLOOKUP($E117,'Country Indicator Data'!$B$4:$N$300,3,FALSE)="x","x",ROUND(IF(VLOOKUP($E117,'Country Indicator Data'!$B$4:$N$300,3,FALSE)&gt;$F$3,5,IF(VLOOKUP($E117,'Country Indicator Data'!$B$4:$N$300,3,FALSE)&lt;$F$4,0,($F$3-VLOOKUP($E117,'Country Indicator Data'!$B$4:$N$300,3,FALSE))/($F$3-$F$4)*5)),1)))</f>
        <v>0.7</v>
      </c>
      <c r="G117" s="163">
        <f>IF(LEN(E117)&gt;3,(IF(VLOOKUP($C117,'Regional Crises'!$B$1:$R$66,9,FALSE)="x","x",ROUND(IF(VLOOKUP($C117,'Regional Crises'!$B$1:$R$66,9,FALSE)&gt;G$3,5,IF(VLOOKUP($C117,'Regional Crises'!$B$1:$R$66,9,FALSE)&lt;G$4,0,(G$3-VLOOKUP($C117,'Regional Crises'!$B$1:$R$66,9,FALSE))/(G$3-G$4)*5)),1))),IF(VLOOKUP($E117,'Country Indicator Data'!$B$4:$N$300,5,FALSE)="x","x",ROUND(IF(VLOOKUP($E117,'Country Indicator Data'!$B$4:$N$300,5,FALSE)&gt;G$3,5,IF(VLOOKUP($E117,'Country Indicator Data'!$B$4:$N$300,5,FALSE)&lt;G$4,0,(G$3-VLOOKUP($E117,'Country Indicator Data'!$B$4:$N$300,5,FALSE))/(G$3-G$4)*5)),1)))</f>
        <v>1.5</v>
      </c>
      <c r="H117" s="163">
        <f t="shared" si="39"/>
        <v>1.1000000000000001</v>
      </c>
      <c r="I117" s="163">
        <f>IF(LEN(E117)&gt;3,(IF(VLOOKUP($C117,'Regional Crises'!$B$1:$R$66,6,FALSE)="x","x",ROUND(IF(VLOOKUP($C117,'Regional Crises'!$B$1:$R$66,6,FALSE)&gt;I$3,5,IF(VLOOKUP($C117,'Regional Crises'!$B$1:$R$66,6,FALSE)&lt;I$4,0,5-(I$3-VLOOKUP($C117,'Regional Crises'!$B$1:$R$66,6,FALSE))/(I$3-I$4)*5)),1))),IF(VLOOKUP($E117,'Country Indicator Data'!$B$4:$N$300,2,FALSE)="x","x",ROUND(IF(VLOOKUP($E117,'Country Indicator Data'!$B$4:$N$300,2,FALSE)&gt;I$3,5,IF(VLOOKUP($E117,'Country Indicator Data'!$B$4:$N$300,2,FALSE)&lt;I$4,0,5-(I$3-VLOOKUP($E117,'Country Indicator Data'!$B$4:$N$300,2,FALSE))/(I$3-I$4)*5)),1)))</f>
        <v>1.7</v>
      </c>
      <c r="J117" s="163">
        <f>IF(LEN(E117)&gt;3,(IF(VLOOKUP($C117,'Regional Crises'!$B$1:$R$66,8,FALSE)="x","x",ROUND(IF(VLOOKUP($C117,'Regional Crises'!$B$1:$R$66,8,FALSE)&gt;J$3,5,IF(VLOOKUP($C117,'Regional Crises'!$B$1:$R$66,8,FALSE)&lt;J$4,0,5-(J$3-VLOOKUP($C117,'Regional Crises'!$B$1:$R$66,8,FALSE))/(J$3-J$4)*5)),1))),IF(VLOOKUP($E117,'Country Indicator Data'!$B$4:$N$300,4,FALSE)="x","x",ROUND(IF(VLOOKUP($E117,'Country Indicator Data'!$B$4:$N$300,4,FALSE)&gt;J$3,5,IF(VLOOKUP($E117,'Country Indicator Data'!$B$4:$N$300,4,FALSE)&lt;J$4,0,5-(J$3-VLOOKUP($E117,'Country Indicator Data'!$B$4:$N$300,4,FALSE))/(J$3-J$4)*5)),1)))</f>
        <v>1.3</v>
      </c>
      <c r="K117" s="163">
        <f t="shared" si="40"/>
        <v>1.5</v>
      </c>
      <c r="L117" s="163">
        <f>IF(LEN(E117)&gt;3,(IF(VLOOKUP($C117,'Regional Crises'!$B$1:$R$66,10,FALSE)="x","x",ROUND(IF(VLOOKUP($C117,'Regional Crises'!$B$1:$R$66,10,FALSE)&gt;L$3,5,IF(VLOOKUP($C117,'Regional Crises'!$B$1:$R$66,10,FALSE)&lt;L$4,0,5-(L$3-VLOOKUP($C117,'Regional Crises'!$B$1:$R$66,10,FALSE))/(L$3-L$4)*5)),1))),IF(VLOOKUP($E117,'Country Indicator Data'!$B$4:$N$300,6,FALSE)="x","x",ROUND(IF(VLOOKUP($E117,'Country Indicator Data'!$B$4:$N$300,6,FALSE)&gt;L$3,5,IF(VLOOKUP($E117,'Country Indicator Data'!$B$4:$N$300,6,FALSE)&lt;L$4,0,5-(L$3-VLOOKUP($E117,'Country Indicator Data'!$B$4:$N$300,6,FALSE))/(L$3-L$4)*5)),1)))</f>
        <v>3.1</v>
      </c>
      <c r="M117" s="163">
        <f>IF(LEN(E117)&gt;3,(IF(VLOOKUP($C117,'Regional Crises'!$B$1:$R$66,11,FALSE)="x","x",ROUND(IF(VLOOKUP($C117,'Regional Crises'!$B$1:$R$66,11,FALSE)&gt;M$3,5,IF(VLOOKUP($C117,'Regional Crises'!$B$1:$R$66,11,FALSE)&lt;M$4,0,5-(M$3-VLOOKUP($C117,'Regional Crises'!$B$1:$R$66,11,FALSE))/(M$3-M$4)*5)),1))),IF(VLOOKUP($E117,'Country Indicator Data'!$B$4:$N$300,7,FALSE)="x","x",ROUND(IF(VLOOKUP($E117,'Country Indicator Data'!$B$4:$N$300,7,FALSE)&gt;M$3,5,IF(VLOOKUP($E117,'Country Indicator Data'!$B$4:$N$300,7,FALSE)&lt;M$4,0,5-(M$3-VLOOKUP($E117,'Country Indicator Data'!$B$4:$N$300,7,FALSE))/(M$3-M$4)*5)),1)))</f>
        <v>3.1</v>
      </c>
      <c r="N117" s="163">
        <f t="shared" si="41"/>
        <v>3.1</v>
      </c>
      <c r="O117" s="163">
        <f t="shared" si="42"/>
        <v>1.9000000000000001</v>
      </c>
      <c r="P117" s="163">
        <f>IF(LEN(E117)&gt;3,VLOOKUP(C117,'Regional Crises'!$B$1:$R$69,12,FALSE),VLOOKUP(E117,'Country Indicator Data'!$B$4:$I$300,8,FALSE))</f>
        <v>0</v>
      </c>
      <c r="Q117" s="163">
        <f>IF(LEN(E117)&gt;3,((IF(VLOOKUP($C117,'Regional Crises'!$B$1:$R$66,13,FALSE)="x","x",ROUND(IF(VLOOKUP($C117,'Regional Crises'!$B$1:$R$66,13,FALSE)&gt;Q$3,5,IF(VLOOKUP($C117,'Regional Crises'!$B$1:$R$66,13,FALSE)&lt;Q$4,0,5-(LOG(Q$3)-LOG(VLOOKUP($C117,'Regional Crises'!$B$1:$R$66,13,FALSE)))/(LOG(Q$3)-LOG(Q$4))*5)),1)))),(IF(VLOOKUP($E117,'Country Indicator Data'!$B$4:$N$300,9,FALSE)="x","x",ROUND(IF(VLOOKUP($E117,'Country Indicator Data'!$B$4:$N$300,9,FALSE)&gt;Q$3,5,IF(VLOOKUP($E117,'Country Indicator Data'!$B$4:$N$300,9,FALSE)&lt;Q$4,0,5-(LOG(Q$3)-LOG(VLOOKUP($E117,'Country Indicator Data'!$B$4:$N$300,9,FALSE)))/(LOG(Q$3)-LOG(Q$4))*5)),1))))</f>
        <v>0</v>
      </c>
      <c r="R117" s="163">
        <f t="shared" si="43"/>
        <v>0</v>
      </c>
      <c r="S117" s="163">
        <f>IF(LEN(E117)&gt;3,((IF(VLOOKUP($C117,'Regional Crises'!$B$1:$R$66,17,FALSE)="x","x",ROUND(IF(VLOOKUP($C117,'Regional Crises'!$B$1:$R$66,17,FALSE)&gt;S$3,0,IF(VLOOKUP($C117,'Regional Crises'!$B$1:$R$66,17,FALSE)&lt;S$4,5,(S$3-VLOOKUP($C117,'Regional Crises'!$B$1:$R$66,17,FALSE))/(S$3-S$4)*5)),1)))),(IF(VLOOKUP($E117,'Country Indicator Data'!$B$4:$N$300,13,FALSE)="x","x",ROUND(IF(VLOOKUP($E117,'Country Indicator Data'!$B$4:$N$300,13,FALSE)&gt;S$3,0,IF(VLOOKUP($E117,'Country Indicator Data'!$B$4:$N$300,13,FALSE)&lt;S$4,5,(S$3-VLOOKUP($E117,'Country Indicator Data'!$B$4:$N$300,13,FALSE))/(S$3-S$4)*5)),1))))</f>
        <v>3.2</v>
      </c>
      <c r="T117" s="163">
        <f>IF(LEN(E117)&gt;3,((IF(VLOOKUP($C117,'Regional Crises'!$B$1:$R$66,14,FALSE)="x","x",ROUND(IF(VLOOKUP($C117,'Regional Crises'!$B$1:$R$66,14,FALSE)&gt;T$3,0,IF(VLOOKUP($C117,'Regional Crises'!$B$1:$R$66,14,FALSE)&lt;T$4,5,(T$3-VLOOKUP($C117,'Regional Crises'!$B$1:$R$66,14,FALSE))/(T$3-T$4)*5)),1)))),(IF(VLOOKUP($E117,'Country Indicator Data'!$B$4:$N$300,10,FALSE)="x","x",ROUND(IF(VLOOKUP($E117,'Country Indicator Data'!$B$4:$N$300,10,FALSE)&gt;T$3,0,IF(VLOOKUP($E117,'Country Indicator Data'!$B$4:$N$300,10,FALSE)&lt;T$4,5,(T$3-VLOOKUP($E117,'Country Indicator Data'!$B$4:$N$300,10,FALSE))/(T$3-T$4)*5)),1))))</f>
        <v>2.6</v>
      </c>
      <c r="U117" s="163">
        <f>IF(LEN(E117)&gt;3,((IF(VLOOKUP($C117,'Regional Crises'!$B$1:$R$66,15,FALSE)="x","x",ROUND(IF(VLOOKUP($C117,'Regional Crises'!$B$1:$R$66,15,FALSE)&gt;U$3,0,IF(VLOOKUP($C117,'Regional Crises'!$B$1:$R$66,15,FALSE)&lt;U$4,5,(U$3-VLOOKUP($C117,'Regional Crises'!$B$1:$R$66,15,FALSE))/(U$3-U$4)*5)),1)))),(IF(VLOOKUP($E117,'Country Indicator Data'!$B$4:$N$300,11,FALSE)="x","x",ROUND(IF(VLOOKUP($E117,'Country Indicator Data'!$B$4:$N$300,11,FALSE)&gt;U$3,0,IF(VLOOKUP($E117,'Country Indicator Data'!$B$4:$N$300,11,FALSE)&lt;U$4,5,(U$3-VLOOKUP($E117,'Country Indicator Data'!$B$4:$N$300,11,FALSE))/(U$3-U$4)*5)),1))))</f>
        <v>2</v>
      </c>
      <c r="V117" s="163">
        <f>IF(LEN(E117)&gt;3,((IF(VLOOKUP($C117,'Regional Crises'!$B$1:$R$66,16,FALSE)="x","x",ROUND(IF(VLOOKUP($C117,'Regional Crises'!$B$1:$R$66,16,FALSE)&gt;V$3,0,IF(VLOOKUP($C117,'Regional Crises'!$B$1:$R$66,16,FALSE)&lt;V$4,5,(V$3-VLOOKUP($C117,'Regional Crises'!$B$1:$R$66,16,FALSE))/(V$3-V$4)*5)),1)))),(IF(VLOOKUP($E117,'Country Indicator Data'!$B$4:$N$300,12,FALSE)="x","x",ROUND(IF(VLOOKUP($E117,'Country Indicator Data'!$B$4:$N$300,12,FALSE)&gt;V$3,0,IF(VLOOKUP($E117,'Country Indicator Data'!$B$4:$N$300,12,FALSE)&lt;V$4,5,(V$3-VLOOKUP($E117,'Country Indicator Data'!$B$4:$N$300,12,FALSE))/(V$3-V$4)*5)),1))))</f>
        <v>0.8</v>
      </c>
      <c r="W117" s="163">
        <f t="shared" si="44"/>
        <v>2.2000000000000002</v>
      </c>
      <c r="X117" s="163">
        <f t="shared" si="45"/>
        <v>1.4</v>
      </c>
      <c r="Y117" s="184">
        <f>IF('Core Indicators'!FC114="x","x",IF('Core Indicators'!FC114&gt;=5,5,IF('Core Indicators'!FC114&gt;=4,4,IF('Core Indicators'!FC114&gt;=3,3,IF('Core Indicators'!FC114&gt;=2,2,IF('Core Indicators'!FC114&gt;=1,1,0))))))</f>
        <v>2</v>
      </c>
      <c r="Z117" s="163">
        <f t="shared" si="46"/>
        <v>2</v>
      </c>
      <c r="AA117" s="184">
        <f>'Crisis Indicator Data'!Y114</f>
        <v>0</v>
      </c>
      <c r="AB117" s="184">
        <f>'Crisis Indicator Data'!Z114</f>
        <v>1</v>
      </c>
      <c r="AC117" s="184">
        <f>'Crisis Indicator Data'!AA114</f>
        <v>0</v>
      </c>
      <c r="AD117" s="184">
        <f>'Crisis Indicator Data'!AB114</f>
        <v>0</v>
      </c>
      <c r="AE117" s="184">
        <f t="shared" si="47"/>
        <v>1</v>
      </c>
      <c r="AF117" s="184">
        <f>'Crisis Indicator Data'!AC114</f>
        <v>0</v>
      </c>
      <c r="AG117" s="184">
        <f>'Crisis Indicator Data'!AD114</f>
        <v>2</v>
      </c>
      <c r="AH117" s="184">
        <f t="shared" si="48"/>
        <v>2</v>
      </c>
      <c r="AI117" s="184">
        <f>'Crisis Indicator Data'!AE114</f>
        <v>1</v>
      </c>
      <c r="AJ117" s="184">
        <f>'Crisis Indicator Data'!AF114</f>
        <v>0</v>
      </c>
      <c r="AK117" s="184">
        <f>'Crisis Indicator Data'!AG114</f>
        <v>1</v>
      </c>
      <c r="AL117" s="184">
        <f t="shared" si="49"/>
        <v>2</v>
      </c>
      <c r="AM117" s="163">
        <f t="shared" si="50"/>
        <v>2</v>
      </c>
      <c r="AN117" s="163">
        <f t="shared" si="51"/>
        <v>2</v>
      </c>
    </row>
    <row r="118" spans="1:40" ht="13.5" customHeight="1" x14ac:dyDescent="0.25">
      <c r="A118" s="172" t="str">
        <f>'Crisis Indicator Data'!A115</f>
        <v>Venezuela displacement in Peru</v>
      </c>
      <c r="B118" s="173" t="str">
        <f>'Crisis Indicator Data'!B115</f>
        <v>Displacement</v>
      </c>
      <c r="C118" s="173" t="str">
        <f>'Crisis Indicator Data'!C115</f>
        <v>PER002</v>
      </c>
      <c r="D118" s="173" t="str">
        <f>'Crisis Indicator Data'!D115</f>
        <v>Peru</v>
      </c>
      <c r="E118" s="174" t="str">
        <f>'Crisis Indicator Data'!E115</f>
        <v>PER</v>
      </c>
      <c r="F118" s="163">
        <f>IF(LEN(E118)&gt;3,(IF(VLOOKUP($C118,'Regional Crises'!$B$1:$R$66,7,FALSE)="x","x",ROUND(IF(VLOOKUP($C118,'Regional Crises'!$B$1:$R$66,7,FALSE)&gt;$F$3,5,IF(VLOOKUP($C118,'Regional Crises'!$B$1:$R$66,7,FALSE)&lt;F$4,0,($F$3-VLOOKUP($C118,'Regional Crises'!$B$1:$R$66,7,FALSE))/($F$3-$F$4)*5)),1))),IF(VLOOKUP($E118,'Country Indicator Data'!$B$4:$N$300,3,FALSE)="x","x",ROUND(IF(VLOOKUP($E118,'Country Indicator Data'!$B$4:$N$300,3,FALSE)&gt;$F$3,5,IF(VLOOKUP($E118,'Country Indicator Data'!$B$4:$N$300,3,FALSE)&lt;$F$4,0,($F$3-VLOOKUP($E118,'Country Indicator Data'!$B$4:$N$300,3,FALSE))/($F$3-$F$4)*5)),1)))</f>
        <v>1.8</v>
      </c>
      <c r="G118" s="163">
        <f>IF(LEN(E118)&gt;3,(IF(VLOOKUP($C118,'Regional Crises'!$B$1:$R$66,9,FALSE)="x","x",ROUND(IF(VLOOKUP($C118,'Regional Crises'!$B$1:$R$66,9,FALSE)&gt;G$3,5,IF(VLOOKUP($C118,'Regional Crises'!$B$1:$R$66,9,FALSE)&lt;G$4,0,(G$3-VLOOKUP($C118,'Regional Crises'!$B$1:$R$66,9,FALSE))/(G$3-G$4)*5)),1))),IF(VLOOKUP($E118,'Country Indicator Data'!$B$4:$N$300,5,FALSE)="x","x",ROUND(IF(VLOOKUP($E118,'Country Indicator Data'!$B$4:$N$300,5,FALSE)&gt;G$3,5,IF(VLOOKUP($E118,'Country Indicator Data'!$B$4:$N$300,5,FALSE)&lt;G$4,0,(G$3-VLOOKUP($E118,'Country Indicator Data'!$B$4:$N$300,5,FALSE))/(G$3-G$4)*5)),1)))</f>
        <v>1.7</v>
      </c>
      <c r="H118" s="163">
        <f t="shared" si="39"/>
        <v>1.75</v>
      </c>
      <c r="I118" s="163">
        <f>IF(LEN(E118)&gt;3,(IF(VLOOKUP($C118,'Regional Crises'!$B$1:$R$66,6,FALSE)="x","x",ROUND(IF(VLOOKUP($C118,'Regional Crises'!$B$1:$R$66,6,FALSE)&gt;I$3,5,IF(VLOOKUP($C118,'Regional Crises'!$B$1:$R$66,6,FALSE)&lt;I$4,0,5-(I$3-VLOOKUP($C118,'Regional Crises'!$B$1:$R$66,6,FALSE))/(I$3-I$4)*5)),1))),IF(VLOOKUP($E118,'Country Indicator Data'!$B$4:$N$300,2,FALSE)="x","x",ROUND(IF(VLOOKUP($E118,'Country Indicator Data'!$B$4:$N$300,2,FALSE)&gt;I$3,5,IF(VLOOKUP($E118,'Country Indicator Data'!$B$4:$N$300,2,FALSE)&lt;I$4,0,5-(I$3-VLOOKUP($E118,'Country Indicator Data'!$B$4:$N$300,2,FALSE))/(I$3-I$4)*5)),1)))</f>
        <v>3</v>
      </c>
      <c r="J118" s="163">
        <f>IF(LEN(E118)&gt;3,(IF(VLOOKUP($C118,'Regional Crises'!$B$1:$R$66,8,FALSE)="x","x",ROUND(IF(VLOOKUP($C118,'Regional Crises'!$B$1:$R$66,8,FALSE)&gt;J$3,5,IF(VLOOKUP($C118,'Regional Crises'!$B$1:$R$66,8,FALSE)&lt;J$4,0,5-(J$3-VLOOKUP($C118,'Regional Crises'!$B$1:$R$66,8,FALSE))/(J$3-J$4)*5)),1))),IF(VLOOKUP($E118,'Country Indicator Data'!$B$4:$N$300,4,FALSE)="x","x",ROUND(IF(VLOOKUP($E118,'Country Indicator Data'!$B$4:$N$300,4,FALSE)&gt;J$3,5,IF(VLOOKUP($E118,'Country Indicator Data'!$B$4:$N$300,4,FALSE)&lt;J$4,0,5-(J$3-VLOOKUP($E118,'Country Indicator Data'!$B$4:$N$300,4,FALSE))/(J$3-J$4)*5)),1)))</f>
        <v>4.5</v>
      </c>
      <c r="K118" s="163">
        <f t="shared" si="40"/>
        <v>3.75</v>
      </c>
      <c r="L118" s="163">
        <f>IF(LEN(E118)&gt;3,(IF(VLOOKUP($C118,'Regional Crises'!$B$1:$R$66,10,FALSE)="x","x",ROUND(IF(VLOOKUP($C118,'Regional Crises'!$B$1:$R$66,10,FALSE)&gt;L$3,5,IF(VLOOKUP($C118,'Regional Crises'!$B$1:$R$66,10,FALSE)&lt;L$4,0,5-(L$3-VLOOKUP($C118,'Regional Crises'!$B$1:$R$66,10,FALSE))/(L$3-L$4)*5)),1))),IF(VLOOKUP($E118,'Country Indicator Data'!$B$4:$N$300,6,FALSE)="x","x",ROUND(IF(VLOOKUP($E118,'Country Indicator Data'!$B$4:$N$300,6,FALSE)&gt;L$3,5,IF(VLOOKUP($E118,'Country Indicator Data'!$B$4:$N$300,6,FALSE)&lt;L$4,0,5-(L$3-VLOOKUP($E118,'Country Indicator Data'!$B$4:$N$300,6,FALSE))/(L$3-L$4)*5)),1)))</f>
        <v>2.5</v>
      </c>
      <c r="M118" s="163">
        <f>IF(LEN(E118)&gt;3,(IF(VLOOKUP($C118,'Regional Crises'!$B$1:$R$66,11,FALSE)="x","x",ROUND(IF(VLOOKUP($C118,'Regional Crises'!$B$1:$R$66,11,FALSE)&gt;M$3,5,IF(VLOOKUP($C118,'Regional Crises'!$B$1:$R$66,11,FALSE)&lt;M$4,0,5-(M$3-VLOOKUP($C118,'Regional Crises'!$B$1:$R$66,11,FALSE))/(M$3-M$4)*5)),1))),IF(VLOOKUP($E118,'Country Indicator Data'!$B$4:$N$300,7,FALSE)="x","x",ROUND(IF(VLOOKUP($E118,'Country Indicator Data'!$B$4:$N$300,7,FALSE)&gt;M$3,5,IF(VLOOKUP($E118,'Country Indicator Data'!$B$4:$N$300,7,FALSE)&lt;M$4,0,5-(M$3-VLOOKUP($E118,'Country Indicator Data'!$B$4:$N$300,7,FALSE))/(M$3-M$4)*5)),1)))</f>
        <v>2.1</v>
      </c>
      <c r="N118" s="163">
        <f t="shared" si="41"/>
        <v>2.2999999999999998</v>
      </c>
      <c r="O118" s="163">
        <f t="shared" si="42"/>
        <v>2.6</v>
      </c>
      <c r="P118" s="163">
        <f>IF(LEN(E118)&gt;3,VLOOKUP(C118,'Regional Crises'!$B$1:$R$69,12,FALSE),VLOOKUP(E118,'Country Indicator Data'!$B$4:$I$300,8,FALSE))</f>
        <v>3</v>
      </c>
      <c r="Q118" s="163">
        <f>IF(LEN(E118)&gt;3,((IF(VLOOKUP($C118,'Regional Crises'!$B$1:$R$66,13,FALSE)="x","x",ROUND(IF(VLOOKUP($C118,'Regional Crises'!$B$1:$R$66,13,FALSE)&gt;Q$3,5,IF(VLOOKUP($C118,'Regional Crises'!$B$1:$R$66,13,FALSE)&lt;Q$4,0,5-(LOG(Q$3)-LOG(VLOOKUP($C118,'Regional Crises'!$B$1:$R$66,13,FALSE)))/(LOG(Q$3)-LOG(Q$4))*5)),1)))),(IF(VLOOKUP($E118,'Country Indicator Data'!$B$4:$N$300,9,FALSE)="x","x",ROUND(IF(VLOOKUP($E118,'Country Indicator Data'!$B$4:$N$300,9,FALSE)&gt;Q$3,5,IF(VLOOKUP($E118,'Country Indicator Data'!$B$4:$N$300,9,FALSE)&lt;Q$4,0,5-(LOG(Q$3)-LOG(VLOOKUP($E118,'Country Indicator Data'!$B$4:$N$300,9,FALSE)))/(LOG(Q$3)-LOG(Q$4))*5)),1))))</f>
        <v>1</v>
      </c>
      <c r="R118" s="163">
        <f t="shared" si="43"/>
        <v>2</v>
      </c>
      <c r="S118" s="163">
        <f>IF(LEN(E118)&gt;3,((IF(VLOOKUP($C118,'Regional Crises'!$B$1:$R$66,17,FALSE)="x","x",ROUND(IF(VLOOKUP($C118,'Regional Crises'!$B$1:$R$66,17,FALSE)&gt;S$3,0,IF(VLOOKUP($C118,'Regional Crises'!$B$1:$R$66,17,FALSE)&lt;S$4,5,(S$3-VLOOKUP($C118,'Regional Crises'!$B$1:$R$66,17,FALSE))/(S$3-S$4)*5)),1)))),(IF(VLOOKUP($E118,'Country Indicator Data'!$B$4:$N$300,13,FALSE)="x","x",ROUND(IF(VLOOKUP($E118,'Country Indicator Data'!$B$4:$N$300,13,FALSE)&gt;S$3,0,IF(VLOOKUP($E118,'Country Indicator Data'!$B$4:$N$300,13,FALSE)&lt;S$4,5,(S$3-VLOOKUP($E118,'Country Indicator Data'!$B$4:$N$300,13,FALSE))/(S$3-S$4)*5)),1))))</f>
        <v>3.2</v>
      </c>
      <c r="T118" s="163">
        <f>IF(LEN(E118)&gt;3,((IF(VLOOKUP($C118,'Regional Crises'!$B$1:$R$66,14,FALSE)="x","x",ROUND(IF(VLOOKUP($C118,'Regional Crises'!$B$1:$R$66,14,FALSE)&gt;T$3,0,IF(VLOOKUP($C118,'Regional Crises'!$B$1:$R$66,14,FALSE)&lt;T$4,5,(T$3-VLOOKUP($C118,'Regional Crises'!$B$1:$R$66,14,FALSE))/(T$3-T$4)*5)),1)))),(IF(VLOOKUP($E118,'Country Indicator Data'!$B$4:$N$300,10,FALSE)="x","x",ROUND(IF(VLOOKUP($E118,'Country Indicator Data'!$B$4:$N$300,10,FALSE)&gt;T$3,0,IF(VLOOKUP($E118,'Country Indicator Data'!$B$4:$N$300,10,FALSE)&lt;T$4,5,(T$3-VLOOKUP($E118,'Country Indicator Data'!$B$4:$N$300,10,FALSE))/(T$3-T$4)*5)),1))))</f>
        <v>3</v>
      </c>
      <c r="U118" s="163">
        <f>IF(LEN(E118)&gt;3,((IF(VLOOKUP($C118,'Regional Crises'!$B$1:$R$66,15,FALSE)="x","x",ROUND(IF(VLOOKUP($C118,'Regional Crises'!$B$1:$R$66,15,FALSE)&gt;U$3,0,IF(VLOOKUP($C118,'Regional Crises'!$B$1:$R$66,15,FALSE)&lt;U$4,5,(U$3-VLOOKUP($C118,'Regional Crises'!$B$1:$R$66,15,FALSE))/(U$3-U$4)*5)),1)))),(IF(VLOOKUP($E118,'Country Indicator Data'!$B$4:$N$300,11,FALSE)="x","x",ROUND(IF(VLOOKUP($E118,'Country Indicator Data'!$B$4:$N$300,11,FALSE)&gt;U$3,0,IF(VLOOKUP($E118,'Country Indicator Data'!$B$4:$N$300,11,FALSE)&lt;U$4,5,(U$3-VLOOKUP($E118,'Country Indicator Data'!$B$4:$N$300,11,FALSE))/(U$3-U$4)*5)),1))))</f>
        <v>1.9</v>
      </c>
      <c r="V118" s="163">
        <f>IF(LEN(E118)&gt;3,((IF(VLOOKUP($C118,'Regional Crises'!$B$1:$R$66,16,FALSE)="x","x",ROUND(IF(VLOOKUP($C118,'Regional Crises'!$B$1:$R$66,16,FALSE)&gt;V$3,0,IF(VLOOKUP($C118,'Regional Crises'!$B$1:$R$66,16,FALSE)&lt;V$4,5,(V$3-VLOOKUP($C118,'Regional Crises'!$B$1:$R$66,16,FALSE))/(V$3-V$4)*5)),1)))),(IF(VLOOKUP($E118,'Country Indicator Data'!$B$4:$N$300,12,FALSE)="x","x",ROUND(IF(VLOOKUP($E118,'Country Indicator Data'!$B$4:$N$300,12,FALSE)&gt;V$3,0,IF(VLOOKUP($E118,'Country Indicator Data'!$B$4:$N$300,12,FALSE)&lt;V$4,5,(V$3-VLOOKUP($E118,'Country Indicator Data'!$B$4:$N$300,12,FALSE))/(V$3-V$4)*5)),1))))</f>
        <v>1.4</v>
      </c>
      <c r="W118" s="163">
        <f t="shared" si="44"/>
        <v>2.4</v>
      </c>
      <c r="X118" s="163">
        <f t="shared" si="45"/>
        <v>2.2999999999999998</v>
      </c>
      <c r="Y118" s="184">
        <f>IF('Core Indicators'!FC115="x","x",IF('Core Indicators'!FC115&gt;=5,5,IF('Core Indicators'!FC115&gt;=4,4,IF('Core Indicators'!FC115&gt;=3,3,IF('Core Indicators'!FC115&gt;=2,2,IF('Core Indicators'!FC115&gt;=1,1,0))))))</f>
        <v>3</v>
      </c>
      <c r="Z118" s="163">
        <f t="shared" si="46"/>
        <v>3</v>
      </c>
      <c r="AA118" s="184">
        <f>'Crisis Indicator Data'!Y115</f>
        <v>0</v>
      </c>
      <c r="AB118" s="184">
        <f>'Crisis Indicator Data'!Z115</f>
        <v>0</v>
      </c>
      <c r="AC118" s="184">
        <f>'Crisis Indicator Data'!AA115</f>
        <v>0</v>
      </c>
      <c r="AD118" s="184">
        <f>'Crisis Indicator Data'!AB115</f>
        <v>1</v>
      </c>
      <c r="AE118" s="184">
        <f t="shared" si="47"/>
        <v>1</v>
      </c>
      <c r="AF118" s="184">
        <f>'Crisis Indicator Data'!AC115</f>
        <v>2</v>
      </c>
      <c r="AG118" s="184">
        <f>'Crisis Indicator Data'!AD115</f>
        <v>2</v>
      </c>
      <c r="AH118" s="184">
        <f t="shared" si="48"/>
        <v>4</v>
      </c>
      <c r="AI118" s="184">
        <f>'Crisis Indicator Data'!AE115</f>
        <v>1</v>
      </c>
      <c r="AJ118" s="184">
        <f>'Crisis Indicator Data'!AF115</f>
        <v>1</v>
      </c>
      <c r="AK118" s="184">
        <f>'Crisis Indicator Data'!AG115</f>
        <v>3</v>
      </c>
      <c r="AL118" s="184">
        <f t="shared" si="49"/>
        <v>4</v>
      </c>
      <c r="AM118" s="163">
        <f t="shared" si="50"/>
        <v>3</v>
      </c>
      <c r="AN118" s="163">
        <f t="shared" si="51"/>
        <v>3</v>
      </c>
    </row>
    <row r="119" spans="1:40" ht="13.5" customHeight="1" x14ac:dyDescent="0.25">
      <c r="A119" s="172" t="str">
        <f>'Crisis Indicator Data'!A116</f>
        <v>Mindanao conflict</v>
      </c>
      <c r="B119" s="173" t="str">
        <f>'Crisis Indicator Data'!B116</f>
        <v>Conflict,Violence</v>
      </c>
      <c r="C119" s="173" t="str">
        <f>'Crisis Indicator Data'!C116</f>
        <v>PHL003</v>
      </c>
      <c r="D119" s="173" t="str">
        <f>'Crisis Indicator Data'!D116</f>
        <v>Philippines</v>
      </c>
      <c r="E119" s="174" t="str">
        <f>'Crisis Indicator Data'!E116</f>
        <v>PHL</v>
      </c>
      <c r="F119" s="163">
        <f>IF(LEN(E119)&gt;3,(IF(VLOOKUP($C119,'Regional Crises'!$B$1:$R$66,7,FALSE)="x","x",ROUND(IF(VLOOKUP($C119,'Regional Crises'!$B$1:$R$66,7,FALSE)&gt;$F$3,5,IF(VLOOKUP($C119,'Regional Crises'!$B$1:$R$66,7,FALSE)&lt;F$4,0,($F$3-VLOOKUP($C119,'Regional Crises'!$B$1:$R$66,7,FALSE))/($F$3-$F$4)*5)),1))),IF(VLOOKUP($E119,'Country Indicator Data'!$B$4:$N$300,3,FALSE)="x","x",ROUND(IF(VLOOKUP($E119,'Country Indicator Data'!$B$4:$N$300,3,FALSE)&gt;$F$3,5,IF(VLOOKUP($E119,'Country Indicator Data'!$B$4:$N$300,3,FALSE)&lt;$F$4,0,($F$3-VLOOKUP($E119,'Country Indicator Data'!$B$4:$N$300,3,FALSE))/($F$3-$F$4)*5)),1)))</f>
        <v>1.8</v>
      </c>
      <c r="G119" s="163">
        <f>IF(LEN(E119)&gt;3,(IF(VLOOKUP($C119,'Regional Crises'!$B$1:$R$66,9,FALSE)="x","x",ROUND(IF(VLOOKUP($C119,'Regional Crises'!$B$1:$R$66,9,FALSE)&gt;G$3,5,IF(VLOOKUP($C119,'Regional Crises'!$B$1:$R$66,9,FALSE)&lt;G$4,0,(G$3-VLOOKUP($C119,'Regional Crises'!$B$1:$R$66,9,FALSE))/(G$3-G$4)*5)),1))),IF(VLOOKUP($E119,'Country Indicator Data'!$B$4:$N$300,5,FALSE)="x","x",ROUND(IF(VLOOKUP($E119,'Country Indicator Data'!$B$4:$N$300,5,FALSE)&gt;G$3,5,IF(VLOOKUP($E119,'Country Indicator Data'!$B$4:$N$300,5,FALSE)&lt;G$4,0,(G$3-VLOOKUP($E119,'Country Indicator Data'!$B$4:$N$300,5,FALSE))/(G$3-G$4)*5)),1)))</f>
        <v>2.1</v>
      </c>
      <c r="H119" s="163">
        <f t="shared" si="39"/>
        <v>1.9500000000000002</v>
      </c>
      <c r="I119" s="163">
        <f>IF(LEN(E119)&gt;3,(IF(VLOOKUP($C119,'Regional Crises'!$B$1:$R$66,6,FALSE)="x","x",ROUND(IF(VLOOKUP($C119,'Regional Crises'!$B$1:$R$66,6,FALSE)&gt;I$3,5,IF(VLOOKUP($C119,'Regional Crises'!$B$1:$R$66,6,FALSE)&lt;I$4,0,5-(I$3-VLOOKUP($C119,'Regional Crises'!$B$1:$R$66,6,FALSE))/(I$3-I$4)*5)),1))),IF(VLOOKUP($E119,'Country Indicator Data'!$B$4:$N$300,2,FALSE)="x","x",ROUND(IF(VLOOKUP($E119,'Country Indicator Data'!$B$4:$N$300,2,FALSE)&gt;I$3,5,IF(VLOOKUP($E119,'Country Indicator Data'!$B$4:$N$300,2,FALSE)&lt;I$4,0,5-(I$3-VLOOKUP($E119,'Country Indicator Data'!$B$4:$N$300,2,FALSE))/(I$3-I$4)*5)),1)))</f>
        <v>1.3</v>
      </c>
      <c r="J119" s="163">
        <f>IF(LEN(E119)&gt;3,(IF(VLOOKUP($C119,'Regional Crises'!$B$1:$R$66,8,FALSE)="x","x",ROUND(IF(VLOOKUP($C119,'Regional Crises'!$B$1:$R$66,8,FALSE)&gt;J$3,5,IF(VLOOKUP($C119,'Regional Crises'!$B$1:$R$66,8,FALSE)&lt;J$4,0,5-(J$3-VLOOKUP($C119,'Regional Crises'!$B$1:$R$66,8,FALSE))/(J$3-J$4)*5)),1))),IF(VLOOKUP($E119,'Country Indicator Data'!$B$4:$N$300,4,FALSE)="x","x",ROUND(IF(VLOOKUP($E119,'Country Indicator Data'!$B$4:$N$300,4,FALSE)&gt;J$3,5,IF(VLOOKUP($E119,'Country Indicator Data'!$B$4:$N$300,4,FALSE)&lt;J$4,0,5-(J$3-VLOOKUP($E119,'Country Indicator Data'!$B$4:$N$300,4,FALSE))/(J$3-J$4)*5)),1)))</f>
        <v>1.4</v>
      </c>
      <c r="K119" s="163">
        <f t="shared" si="40"/>
        <v>1.35</v>
      </c>
      <c r="L119" s="163">
        <f>IF(LEN(E119)&gt;3,(IF(VLOOKUP($C119,'Regional Crises'!$B$1:$R$66,10,FALSE)="x","x",ROUND(IF(VLOOKUP($C119,'Regional Crises'!$B$1:$R$66,10,FALSE)&gt;L$3,5,IF(VLOOKUP($C119,'Regional Crises'!$B$1:$R$66,10,FALSE)&lt;L$4,0,5-(L$3-VLOOKUP($C119,'Regional Crises'!$B$1:$R$66,10,FALSE))/(L$3-L$4)*5)),1))),IF(VLOOKUP($E119,'Country Indicator Data'!$B$4:$N$300,6,FALSE)="x","x",ROUND(IF(VLOOKUP($E119,'Country Indicator Data'!$B$4:$N$300,6,FALSE)&gt;L$3,5,IF(VLOOKUP($E119,'Country Indicator Data'!$B$4:$N$300,6,FALSE)&lt;L$4,0,5-(L$3-VLOOKUP($E119,'Country Indicator Data'!$B$4:$N$300,6,FALSE))/(L$3-L$4)*5)),1)))</f>
        <v>2.8</v>
      </c>
      <c r="M119" s="163">
        <f>IF(LEN(E119)&gt;3,(IF(VLOOKUP($C119,'Regional Crises'!$B$1:$R$66,11,FALSE)="x","x",ROUND(IF(VLOOKUP($C119,'Regional Crises'!$B$1:$R$66,11,FALSE)&gt;M$3,5,IF(VLOOKUP($C119,'Regional Crises'!$B$1:$R$66,11,FALSE)&lt;M$4,0,5-(M$3-VLOOKUP($C119,'Regional Crises'!$B$1:$R$66,11,FALSE))/(M$3-M$4)*5)),1))),IF(VLOOKUP($E119,'Country Indicator Data'!$B$4:$N$300,7,FALSE)="x","x",ROUND(IF(VLOOKUP($E119,'Country Indicator Data'!$B$4:$N$300,7,FALSE)&gt;M$3,5,IF(VLOOKUP($E119,'Country Indicator Data'!$B$4:$N$300,7,FALSE)&lt;M$4,0,5-(M$3-VLOOKUP($E119,'Country Indicator Data'!$B$4:$N$300,7,FALSE))/(M$3-M$4)*5)),1)))</f>
        <v>2.2000000000000002</v>
      </c>
      <c r="N119" s="163">
        <f t="shared" si="41"/>
        <v>2.5</v>
      </c>
      <c r="O119" s="163">
        <f t="shared" si="42"/>
        <v>1.9333333333333336</v>
      </c>
      <c r="P119" s="163">
        <f>IF(LEN(E119)&gt;3,VLOOKUP(C119,'Regional Crises'!$B$1:$R$69,12,FALSE),VLOOKUP(E119,'Country Indicator Data'!$B$4:$I$300,8,FALSE))</f>
        <v>4</v>
      </c>
      <c r="Q119" s="163">
        <f>IF(LEN(E119)&gt;3,((IF(VLOOKUP($C119,'Regional Crises'!$B$1:$R$66,13,FALSE)="x","x",ROUND(IF(VLOOKUP($C119,'Regional Crises'!$B$1:$R$66,13,FALSE)&gt;Q$3,5,IF(VLOOKUP($C119,'Regional Crises'!$B$1:$R$66,13,FALSE)&lt;Q$4,0,5-(LOG(Q$3)-LOG(VLOOKUP($C119,'Regional Crises'!$B$1:$R$66,13,FALSE)))/(LOG(Q$3)-LOG(Q$4))*5)),1)))),(IF(VLOOKUP($E119,'Country Indicator Data'!$B$4:$N$300,9,FALSE)="x","x",ROUND(IF(VLOOKUP($E119,'Country Indicator Data'!$B$4:$N$300,9,FALSE)&gt;Q$3,5,IF(VLOOKUP($E119,'Country Indicator Data'!$B$4:$N$300,9,FALSE)&lt;Q$4,0,5-(LOG(Q$3)-LOG(VLOOKUP($E119,'Country Indicator Data'!$B$4:$N$300,9,FALSE)))/(LOG(Q$3)-LOG(Q$4))*5)),1))))</f>
        <v>3.1</v>
      </c>
      <c r="R119" s="163">
        <f t="shared" si="43"/>
        <v>3.55</v>
      </c>
      <c r="S119" s="163">
        <f>IF(LEN(E119)&gt;3,((IF(VLOOKUP($C119,'Regional Crises'!$B$1:$R$66,17,FALSE)="x","x",ROUND(IF(VLOOKUP($C119,'Regional Crises'!$B$1:$R$66,17,FALSE)&gt;S$3,0,IF(VLOOKUP($C119,'Regional Crises'!$B$1:$R$66,17,FALSE)&lt;S$4,5,(S$3-VLOOKUP($C119,'Regional Crises'!$B$1:$R$66,17,FALSE))/(S$3-S$4)*5)),1)))),(IF(VLOOKUP($E119,'Country Indicator Data'!$B$4:$N$300,13,FALSE)="x","x",ROUND(IF(VLOOKUP($E119,'Country Indicator Data'!$B$4:$N$300,13,FALSE)&gt;S$3,0,IF(VLOOKUP($E119,'Country Indicator Data'!$B$4:$N$300,13,FALSE)&lt;S$4,5,(S$3-VLOOKUP($E119,'Country Indicator Data'!$B$4:$N$300,13,FALSE))/(S$3-S$4)*5)),1))))</f>
        <v>3.3</v>
      </c>
      <c r="T119" s="163">
        <f>IF(LEN(E119)&gt;3,((IF(VLOOKUP($C119,'Regional Crises'!$B$1:$R$66,14,FALSE)="x","x",ROUND(IF(VLOOKUP($C119,'Regional Crises'!$B$1:$R$66,14,FALSE)&gt;T$3,0,IF(VLOOKUP($C119,'Regional Crises'!$B$1:$R$66,14,FALSE)&lt;T$4,5,(T$3-VLOOKUP($C119,'Regional Crises'!$B$1:$R$66,14,FALSE))/(T$3-T$4)*5)),1)))),(IF(VLOOKUP($E119,'Country Indicator Data'!$B$4:$N$300,10,FALSE)="x","x",ROUND(IF(VLOOKUP($E119,'Country Indicator Data'!$B$4:$N$300,10,FALSE)&gt;T$3,0,IF(VLOOKUP($E119,'Country Indicator Data'!$B$4:$N$300,10,FALSE)&lt;T$4,5,(T$3-VLOOKUP($E119,'Country Indicator Data'!$B$4:$N$300,10,FALSE))/(T$3-T$4)*5)),1))))</f>
        <v>3</v>
      </c>
      <c r="U119" s="163">
        <f>IF(LEN(E119)&gt;3,((IF(VLOOKUP($C119,'Regional Crises'!$B$1:$R$66,15,FALSE)="x","x",ROUND(IF(VLOOKUP($C119,'Regional Crises'!$B$1:$R$66,15,FALSE)&gt;U$3,0,IF(VLOOKUP($C119,'Regional Crises'!$B$1:$R$66,15,FALSE)&lt;U$4,5,(U$3-VLOOKUP($C119,'Regional Crises'!$B$1:$R$66,15,FALSE))/(U$3-U$4)*5)),1)))),(IF(VLOOKUP($E119,'Country Indicator Data'!$B$4:$N$300,11,FALSE)="x","x",ROUND(IF(VLOOKUP($E119,'Country Indicator Data'!$B$4:$N$300,11,FALSE)&gt;U$3,0,IF(VLOOKUP($E119,'Country Indicator Data'!$B$4:$N$300,11,FALSE)&lt;U$4,5,(U$3-VLOOKUP($E119,'Country Indicator Data'!$B$4:$N$300,11,FALSE))/(U$3-U$4)*5)),1))))</f>
        <v>2.6</v>
      </c>
      <c r="V119" s="163">
        <f>IF(LEN(E119)&gt;3,((IF(VLOOKUP($C119,'Regional Crises'!$B$1:$R$66,16,FALSE)="x","x",ROUND(IF(VLOOKUP($C119,'Regional Crises'!$B$1:$R$66,16,FALSE)&gt;V$3,0,IF(VLOOKUP($C119,'Regional Crises'!$B$1:$R$66,16,FALSE)&lt;V$4,5,(V$3-VLOOKUP($C119,'Regional Crises'!$B$1:$R$66,16,FALSE))/(V$3-V$4)*5)),1)))),(IF(VLOOKUP($E119,'Country Indicator Data'!$B$4:$N$300,12,FALSE)="x","x",ROUND(IF(VLOOKUP($E119,'Country Indicator Data'!$B$4:$N$300,12,FALSE)&gt;V$3,0,IF(VLOOKUP($E119,'Country Indicator Data'!$B$4:$N$300,12,FALSE)&lt;V$4,5,(V$3-VLOOKUP($E119,'Country Indicator Data'!$B$4:$N$300,12,FALSE))/(V$3-V$4)*5)),1))))</f>
        <v>2.1</v>
      </c>
      <c r="W119" s="163">
        <f t="shared" si="44"/>
        <v>2.8</v>
      </c>
      <c r="X119" s="163">
        <f t="shared" si="45"/>
        <v>2.8</v>
      </c>
      <c r="Y119" s="184">
        <f>IF('Core Indicators'!FC116="x","x",IF('Core Indicators'!FC116&gt;=5,5,IF('Core Indicators'!FC116&gt;=4,4,IF('Core Indicators'!FC116&gt;=3,3,IF('Core Indicators'!FC116&gt;=2,2,IF('Core Indicators'!FC116&gt;=1,1,0))))))</f>
        <v>4</v>
      </c>
      <c r="Z119" s="163">
        <f t="shared" si="46"/>
        <v>4</v>
      </c>
      <c r="AA119" s="184">
        <f>'Crisis Indicator Data'!Y116</f>
        <v>0</v>
      </c>
      <c r="AB119" s="184">
        <f>'Crisis Indicator Data'!Z116</f>
        <v>1</v>
      </c>
      <c r="AC119" s="184">
        <f>'Crisis Indicator Data'!AA116</f>
        <v>0</v>
      </c>
      <c r="AD119" s="184">
        <f>'Crisis Indicator Data'!AB116</f>
        <v>0</v>
      </c>
      <c r="AE119" s="184">
        <f t="shared" si="47"/>
        <v>1</v>
      </c>
      <c r="AF119" s="184">
        <f>'Crisis Indicator Data'!AC116</f>
        <v>0</v>
      </c>
      <c r="AG119" s="184">
        <f>'Crisis Indicator Data'!AD116</f>
        <v>0</v>
      </c>
      <c r="AH119" s="184">
        <f t="shared" si="48"/>
        <v>0</v>
      </c>
      <c r="AI119" s="184">
        <f>'Crisis Indicator Data'!AE116</f>
        <v>0</v>
      </c>
      <c r="AJ119" s="184">
        <f>'Crisis Indicator Data'!AF116</f>
        <v>1</v>
      </c>
      <c r="AK119" s="184">
        <f>'Crisis Indicator Data'!AG116</f>
        <v>1</v>
      </c>
      <c r="AL119" s="184">
        <f t="shared" si="49"/>
        <v>2</v>
      </c>
      <c r="AM119" s="163">
        <f t="shared" si="50"/>
        <v>1</v>
      </c>
      <c r="AN119" s="163">
        <f t="shared" si="51"/>
        <v>2.5</v>
      </c>
    </row>
    <row r="120" spans="1:40" ht="13.5" customHeight="1" x14ac:dyDescent="0.25">
      <c r="A120" s="172" t="str">
        <f>'Crisis Indicator Data'!A117</f>
        <v>Highlands Violence</v>
      </c>
      <c r="B120" s="173" t="str">
        <f>'Crisis Indicator Data'!B117</f>
        <v>Earthquake</v>
      </c>
      <c r="C120" s="173" t="str">
        <f>'Crisis Indicator Data'!C117</f>
        <v>PNG003</v>
      </c>
      <c r="D120" s="173" t="str">
        <f>'Crisis Indicator Data'!D117</f>
        <v>Papua New Guinea</v>
      </c>
      <c r="E120" s="174" t="str">
        <f>'Crisis Indicator Data'!E117</f>
        <v>PNG</v>
      </c>
      <c r="F120" s="163">
        <f>IF(LEN(E120)&gt;3,(IF(VLOOKUP($C120,'Regional Crises'!$B$1:$R$66,7,FALSE)="x","x",ROUND(IF(VLOOKUP($C120,'Regional Crises'!$B$1:$R$66,7,FALSE)&gt;$F$3,5,IF(VLOOKUP($C120,'Regional Crises'!$B$1:$R$66,7,FALSE)&lt;F$4,0,($F$3-VLOOKUP($C120,'Regional Crises'!$B$1:$R$66,7,FALSE))/($F$3-$F$4)*5)),1))),IF(VLOOKUP($E120,'Country Indicator Data'!$B$4:$N$300,3,FALSE)="x","x",ROUND(IF(VLOOKUP($E120,'Country Indicator Data'!$B$4:$N$300,3,FALSE)&gt;$F$3,5,IF(VLOOKUP($E120,'Country Indicator Data'!$B$4:$N$300,3,FALSE)&lt;$F$4,0,($F$3-VLOOKUP($E120,'Country Indicator Data'!$B$4:$N$300,3,FALSE))/($F$3-$F$4)*5)),1)))</f>
        <v>1.1000000000000001</v>
      </c>
      <c r="G120" s="163">
        <f>IF(LEN(E120)&gt;3,(IF(VLOOKUP($C120,'Regional Crises'!$B$1:$R$66,9,FALSE)="x","x",ROUND(IF(VLOOKUP($C120,'Regional Crises'!$B$1:$R$66,9,FALSE)&gt;G$3,5,IF(VLOOKUP($C120,'Regional Crises'!$B$1:$R$66,9,FALSE)&lt;G$4,0,(G$3-VLOOKUP($C120,'Regional Crises'!$B$1:$R$66,9,FALSE))/(G$3-G$4)*5)),1))),IF(VLOOKUP($E120,'Country Indicator Data'!$B$4:$N$300,5,FALSE)="x","x",ROUND(IF(VLOOKUP($E120,'Country Indicator Data'!$B$4:$N$300,5,FALSE)&gt;G$3,5,IF(VLOOKUP($E120,'Country Indicator Data'!$B$4:$N$300,5,FALSE)&lt;G$4,0,(G$3-VLOOKUP($E120,'Country Indicator Data'!$B$4:$N$300,5,FALSE))/(G$3-G$4)*5)),1)))</f>
        <v>2</v>
      </c>
      <c r="H120" s="163">
        <f t="shared" si="39"/>
        <v>1.55</v>
      </c>
      <c r="I120" s="163">
        <f>IF(LEN(E120)&gt;3,(IF(VLOOKUP($C120,'Regional Crises'!$B$1:$R$66,6,FALSE)="x","x",ROUND(IF(VLOOKUP($C120,'Regional Crises'!$B$1:$R$66,6,FALSE)&gt;I$3,5,IF(VLOOKUP($C120,'Regional Crises'!$B$1:$R$66,6,FALSE)&lt;I$4,0,5-(I$3-VLOOKUP($C120,'Regional Crises'!$B$1:$R$66,6,FALSE))/(I$3-I$4)*5)),1))),IF(VLOOKUP($E120,'Country Indicator Data'!$B$4:$N$300,2,FALSE)="x","x",ROUND(IF(VLOOKUP($E120,'Country Indicator Data'!$B$4:$N$300,2,FALSE)&gt;I$3,5,IF(VLOOKUP($E120,'Country Indicator Data'!$B$4:$N$300,2,FALSE)&lt;I$4,0,5-(I$3-VLOOKUP($E120,'Country Indicator Data'!$B$4:$N$300,2,FALSE))/(I$3-I$4)*5)),1)))</f>
        <v>0.3</v>
      </c>
      <c r="J120" s="163">
        <f>IF(LEN(E120)&gt;3,(IF(VLOOKUP($C120,'Regional Crises'!$B$1:$R$66,8,FALSE)="x","x",ROUND(IF(VLOOKUP($C120,'Regional Crises'!$B$1:$R$66,8,FALSE)&gt;J$3,5,IF(VLOOKUP($C120,'Regional Crises'!$B$1:$R$66,8,FALSE)&lt;J$4,0,5-(J$3-VLOOKUP($C120,'Regional Crises'!$B$1:$R$66,8,FALSE))/(J$3-J$4)*5)),1))),IF(VLOOKUP($E120,'Country Indicator Data'!$B$4:$N$300,4,FALSE)="x","x",ROUND(IF(VLOOKUP($E120,'Country Indicator Data'!$B$4:$N$300,4,FALSE)&gt;J$3,5,IF(VLOOKUP($E120,'Country Indicator Data'!$B$4:$N$300,4,FALSE)&lt;J$4,0,5-(J$3-VLOOKUP($E120,'Country Indicator Data'!$B$4:$N$300,4,FALSE))/(J$3-J$4)*5)),1)))</f>
        <v>0</v>
      </c>
      <c r="K120" s="163">
        <f t="shared" si="40"/>
        <v>0.15</v>
      </c>
      <c r="L120" s="163">
        <f>IF(LEN(E120)&gt;3,(IF(VLOOKUP($C120,'Regional Crises'!$B$1:$R$66,10,FALSE)="x","x",ROUND(IF(VLOOKUP($C120,'Regional Crises'!$B$1:$R$66,10,FALSE)&gt;L$3,5,IF(VLOOKUP($C120,'Regional Crises'!$B$1:$R$66,10,FALSE)&lt;L$4,0,5-(L$3-VLOOKUP($C120,'Regional Crises'!$B$1:$R$66,10,FALSE))/(L$3-L$4)*5)),1))),IF(VLOOKUP($E120,'Country Indicator Data'!$B$4:$N$300,6,FALSE)="x","x",ROUND(IF(VLOOKUP($E120,'Country Indicator Data'!$B$4:$N$300,6,FALSE)&gt;L$3,5,IF(VLOOKUP($E120,'Country Indicator Data'!$B$4:$N$300,6,FALSE)&lt;L$4,0,5-(L$3-VLOOKUP($E120,'Country Indicator Data'!$B$4:$N$300,6,FALSE))/(L$3-L$4)*5)),1)))</f>
        <v>4.9000000000000004</v>
      </c>
      <c r="M120" s="163">
        <f>IF(LEN(E120)&gt;3,(IF(VLOOKUP($C120,'Regional Crises'!$B$1:$R$66,11,FALSE)="x","x",ROUND(IF(VLOOKUP($C120,'Regional Crises'!$B$1:$R$66,11,FALSE)&gt;M$3,5,IF(VLOOKUP($C120,'Regional Crises'!$B$1:$R$66,11,FALSE)&lt;M$4,0,5-(M$3-VLOOKUP($C120,'Regional Crises'!$B$1:$R$66,11,FALSE))/(M$3-M$4)*5)),1))),IF(VLOOKUP($E120,'Country Indicator Data'!$B$4:$N$300,7,FALSE)="x","x",ROUND(IF(VLOOKUP($E120,'Country Indicator Data'!$B$4:$N$300,7,FALSE)&gt;M$3,5,IF(VLOOKUP($E120,'Country Indicator Data'!$B$4:$N$300,7,FALSE)&lt;M$4,0,5-(M$3-VLOOKUP($E120,'Country Indicator Data'!$B$4:$N$300,7,FALSE))/(M$3-M$4)*5)),1)))</f>
        <v>2.1</v>
      </c>
      <c r="N120" s="163">
        <f t="shared" si="41"/>
        <v>3.5</v>
      </c>
      <c r="O120" s="163">
        <f t="shared" si="42"/>
        <v>1.7333333333333334</v>
      </c>
      <c r="P120" s="163">
        <f>IF(LEN(E120)&gt;3,VLOOKUP(C120,'Regional Crises'!$B$1:$R$69,12,FALSE),VLOOKUP(E120,'Country Indicator Data'!$B$4:$I$300,8,FALSE))</f>
        <v>4</v>
      </c>
      <c r="Q120" s="163">
        <f>IF(LEN(E120)&gt;3,((IF(VLOOKUP($C120,'Regional Crises'!$B$1:$R$66,13,FALSE)="x","x",ROUND(IF(VLOOKUP($C120,'Regional Crises'!$B$1:$R$66,13,FALSE)&gt;Q$3,5,IF(VLOOKUP($C120,'Regional Crises'!$B$1:$R$66,13,FALSE)&lt;Q$4,0,5-(LOG(Q$3)-LOG(VLOOKUP($C120,'Regional Crises'!$B$1:$R$66,13,FALSE)))/(LOG(Q$3)-LOG(Q$4))*5)),1)))),(IF(VLOOKUP($E120,'Country Indicator Data'!$B$4:$N$300,9,FALSE)="x","x",ROUND(IF(VLOOKUP($E120,'Country Indicator Data'!$B$4:$N$300,9,FALSE)&gt;Q$3,5,IF(VLOOKUP($E120,'Country Indicator Data'!$B$4:$N$300,9,FALSE)&lt;Q$4,0,5-(LOG(Q$3)-LOG(VLOOKUP($E120,'Country Indicator Data'!$B$4:$N$300,9,FALSE)))/(LOG(Q$3)-LOG(Q$4))*5)),1))))</f>
        <v>3.1</v>
      </c>
      <c r="R120" s="163">
        <f t="shared" si="43"/>
        <v>3.55</v>
      </c>
      <c r="S120" s="163">
        <f>IF(LEN(E120)&gt;3,((IF(VLOOKUP($C120,'Regional Crises'!$B$1:$R$66,17,FALSE)="x","x",ROUND(IF(VLOOKUP($C120,'Regional Crises'!$B$1:$R$66,17,FALSE)&gt;S$3,0,IF(VLOOKUP($C120,'Regional Crises'!$B$1:$R$66,17,FALSE)&lt;S$4,5,(S$3-VLOOKUP($C120,'Regional Crises'!$B$1:$R$66,17,FALSE))/(S$3-S$4)*5)),1)))),(IF(VLOOKUP($E120,'Country Indicator Data'!$B$4:$N$300,13,FALSE)="x","x",ROUND(IF(VLOOKUP($E120,'Country Indicator Data'!$B$4:$N$300,13,FALSE)&gt;S$3,0,IF(VLOOKUP($E120,'Country Indicator Data'!$B$4:$N$300,13,FALSE)&lt;S$4,5,(S$3-VLOOKUP($E120,'Country Indicator Data'!$B$4:$N$300,13,FALSE))/(S$3-S$4)*5)),1))))</f>
        <v>3.6</v>
      </c>
      <c r="T120" s="163">
        <f>IF(LEN(E120)&gt;3,((IF(VLOOKUP($C120,'Regional Crises'!$B$1:$R$66,14,FALSE)="x","x",ROUND(IF(VLOOKUP($C120,'Regional Crises'!$B$1:$R$66,14,FALSE)&gt;T$3,0,IF(VLOOKUP($C120,'Regional Crises'!$B$1:$R$66,14,FALSE)&lt;T$4,5,(T$3-VLOOKUP($C120,'Regional Crises'!$B$1:$R$66,14,FALSE))/(T$3-T$4)*5)),1)))),(IF(VLOOKUP($E120,'Country Indicator Data'!$B$4:$N$300,10,FALSE)="x","x",ROUND(IF(VLOOKUP($E120,'Country Indicator Data'!$B$4:$N$300,10,FALSE)&gt;T$3,0,IF(VLOOKUP($E120,'Country Indicator Data'!$B$4:$N$300,10,FALSE)&lt;T$4,5,(T$3-VLOOKUP($E120,'Country Indicator Data'!$B$4:$N$300,10,FALSE))/(T$3-T$4)*5)),1))))</f>
        <v>3.3</v>
      </c>
      <c r="U120" s="163">
        <f>IF(LEN(E120)&gt;3,((IF(VLOOKUP($C120,'Regional Crises'!$B$1:$R$66,15,FALSE)="x","x",ROUND(IF(VLOOKUP($C120,'Regional Crises'!$B$1:$R$66,15,FALSE)&gt;U$3,0,IF(VLOOKUP($C120,'Regional Crises'!$B$1:$R$66,15,FALSE)&lt;U$4,5,(U$3-VLOOKUP($C120,'Regional Crises'!$B$1:$R$66,15,FALSE))/(U$3-U$4)*5)),1)))),(IF(VLOOKUP($E120,'Country Indicator Data'!$B$4:$N$300,11,FALSE)="x","x",ROUND(IF(VLOOKUP($E120,'Country Indicator Data'!$B$4:$N$300,11,FALSE)&gt;U$3,0,IF(VLOOKUP($E120,'Country Indicator Data'!$B$4:$N$300,11,FALSE)&lt;U$4,5,(U$3-VLOOKUP($E120,'Country Indicator Data'!$B$4:$N$300,11,FALSE))/(U$3-U$4)*5)),1))))</f>
        <v>2.1</v>
      </c>
      <c r="V120" s="163">
        <f>IF(LEN(E120)&gt;3,((IF(VLOOKUP($C120,'Regional Crises'!$B$1:$R$66,16,FALSE)="x","x",ROUND(IF(VLOOKUP($C120,'Regional Crises'!$B$1:$R$66,16,FALSE)&gt;V$3,0,IF(VLOOKUP($C120,'Regional Crises'!$B$1:$R$66,16,FALSE)&lt;V$4,5,(V$3-VLOOKUP($C120,'Regional Crises'!$B$1:$R$66,16,FALSE))/(V$3-V$4)*5)),1)))),(IF(VLOOKUP($E120,'Country Indicator Data'!$B$4:$N$300,12,FALSE)="x","x",ROUND(IF(VLOOKUP($E120,'Country Indicator Data'!$B$4:$N$300,12,FALSE)&gt;V$3,0,IF(VLOOKUP($E120,'Country Indicator Data'!$B$4:$N$300,12,FALSE)&lt;V$4,5,(V$3-VLOOKUP($E120,'Country Indicator Data'!$B$4:$N$300,12,FALSE))/(V$3-V$4)*5)),1))))</f>
        <v>1.9</v>
      </c>
      <c r="W120" s="163">
        <f t="shared" si="44"/>
        <v>2.7</v>
      </c>
      <c r="X120" s="163">
        <f t="shared" si="45"/>
        <v>2.7</v>
      </c>
      <c r="Y120" s="184">
        <f>IF('Core Indicators'!FC117="x","x",IF('Core Indicators'!FC117&gt;=5,5,IF('Core Indicators'!FC117&gt;=4,4,IF('Core Indicators'!FC117&gt;=3,3,IF('Core Indicators'!FC117&gt;=2,2,IF('Core Indicators'!FC117&gt;=1,1,0))))))</f>
        <v>4</v>
      </c>
      <c r="Z120" s="163">
        <f t="shared" si="46"/>
        <v>4</v>
      </c>
      <c r="AA120" s="184">
        <f>'Crisis Indicator Data'!Y117</f>
        <v>0</v>
      </c>
      <c r="AB120" s="184">
        <f>'Crisis Indicator Data'!Z117</f>
        <v>1</v>
      </c>
      <c r="AC120" s="184">
        <f>'Crisis Indicator Data'!AA117</f>
        <v>0</v>
      </c>
      <c r="AD120" s="184">
        <f>'Crisis Indicator Data'!AB117</f>
        <v>0</v>
      </c>
      <c r="AE120" s="184">
        <f t="shared" si="47"/>
        <v>1</v>
      </c>
      <c r="AF120" s="184">
        <f>'Crisis Indicator Data'!AC117</f>
        <v>0</v>
      </c>
      <c r="AG120" s="184">
        <f>'Crisis Indicator Data'!AD117</f>
        <v>0</v>
      </c>
      <c r="AH120" s="184">
        <f t="shared" si="48"/>
        <v>0</v>
      </c>
      <c r="AI120" s="184">
        <f>'Crisis Indicator Data'!AE117</f>
        <v>1</v>
      </c>
      <c r="AJ120" s="184">
        <f>'Crisis Indicator Data'!AF117</f>
        <v>0</v>
      </c>
      <c r="AK120" s="184">
        <f>'Crisis Indicator Data'!AG117</f>
        <v>3</v>
      </c>
      <c r="AL120" s="184">
        <f t="shared" si="49"/>
        <v>3</v>
      </c>
      <c r="AM120" s="163">
        <f t="shared" si="50"/>
        <v>1</v>
      </c>
      <c r="AN120" s="163">
        <f t="shared" si="51"/>
        <v>2.5</v>
      </c>
    </row>
    <row r="121" spans="1:40" ht="13.5" customHeight="1" x14ac:dyDescent="0.25">
      <c r="A121" s="172" t="str">
        <f>'Crisis Indicator Data'!A118</f>
        <v>Displacement from Russia-Ukraine conflict in Poland</v>
      </c>
      <c r="B121" s="173" t="str">
        <f>'Crisis Indicator Data'!B118</f>
        <v>Displacement,Conflict</v>
      </c>
      <c r="C121" s="173" t="str">
        <f>'Crisis Indicator Data'!C118</f>
        <v>POL002</v>
      </c>
      <c r="D121" s="173" t="str">
        <f>'Crisis Indicator Data'!D118</f>
        <v>Poland</v>
      </c>
      <c r="E121" s="174" t="str">
        <f>'Crisis Indicator Data'!E118</f>
        <v>POL</v>
      </c>
      <c r="F121" s="163">
        <f>IF(LEN(E121)&gt;3,(IF(VLOOKUP($C121,'Regional Crises'!$B$1:$R$66,7,FALSE)="x","x",ROUND(IF(VLOOKUP($C121,'Regional Crises'!$B$1:$R$66,7,FALSE)&gt;$F$3,5,IF(VLOOKUP($C121,'Regional Crises'!$B$1:$R$66,7,FALSE)&lt;F$4,0,($F$3-VLOOKUP($C121,'Regional Crises'!$B$1:$R$66,7,FALSE))/($F$3-$F$4)*5)),1))),IF(VLOOKUP($E121,'Country Indicator Data'!$B$4:$N$300,3,FALSE)="x","x",ROUND(IF(VLOOKUP($E121,'Country Indicator Data'!$B$4:$N$300,3,FALSE)&gt;$F$3,5,IF(VLOOKUP($E121,'Country Indicator Data'!$B$4:$N$300,3,FALSE)&lt;$F$4,0,($F$3-VLOOKUP($E121,'Country Indicator Data'!$B$4:$N$300,3,FALSE))/($F$3-$F$4)*5)),1)))</f>
        <v>0.7</v>
      </c>
      <c r="G121" s="163">
        <f>IF(LEN(E121)&gt;3,(IF(VLOOKUP($C121,'Regional Crises'!$B$1:$R$66,9,FALSE)="x","x",ROUND(IF(VLOOKUP($C121,'Regional Crises'!$B$1:$R$66,9,FALSE)&gt;G$3,5,IF(VLOOKUP($C121,'Regional Crises'!$B$1:$R$66,9,FALSE)&lt;G$4,0,(G$3-VLOOKUP($C121,'Regional Crises'!$B$1:$R$66,9,FALSE))/(G$3-G$4)*5)),1))),IF(VLOOKUP($E121,'Country Indicator Data'!$B$4:$N$300,5,FALSE)="x","x",ROUND(IF(VLOOKUP($E121,'Country Indicator Data'!$B$4:$N$300,5,FALSE)&gt;G$3,5,IF(VLOOKUP($E121,'Country Indicator Data'!$B$4:$N$300,5,FALSE)&lt;G$4,0,(G$3-VLOOKUP($E121,'Country Indicator Data'!$B$4:$N$300,5,FALSE))/(G$3-G$4)*5)),1)))</f>
        <v>1</v>
      </c>
      <c r="H121" s="163">
        <f t="shared" si="39"/>
        <v>0.85</v>
      </c>
      <c r="I121" s="163">
        <f>IF(LEN(E121)&gt;3,(IF(VLOOKUP($C121,'Regional Crises'!$B$1:$R$66,6,FALSE)="x","x",ROUND(IF(VLOOKUP($C121,'Regional Crises'!$B$1:$R$66,6,FALSE)&gt;I$3,5,IF(VLOOKUP($C121,'Regional Crises'!$B$1:$R$66,6,FALSE)&lt;I$4,0,5-(I$3-VLOOKUP($C121,'Regional Crises'!$B$1:$R$66,6,FALSE))/(I$3-I$4)*5)),1))),IF(VLOOKUP($E121,'Country Indicator Data'!$B$4:$N$300,2,FALSE)="x","x",ROUND(IF(VLOOKUP($E121,'Country Indicator Data'!$B$4:$N$300,2,FALSE)&gt;I$3,5,IF(VLOOKUP($E121,'Country Indicator Data'!$B$4:$N$300,2,FALSE)&lt;I$4,0,5-(I$3-VLOOKUP($E121,'Country Indicator Data'!$B$4:$N$300,2,FALSE))/(I$3-I$4)*5)),1)))</f>
        <v>0.4</v>
      </c>
      <c r="J121" s="163">
        <f>IF(LEN(E121)&gt;3,(IF(VLOOKUP($C121,'Regional Crises'!$B$1:$R$66,8,FALSE)="x","x",ROUND(IF(VLOOKUP($C121,'Regional Crises'!$B$1:$R$66,8,FALSE)&gt;J$3,5,IF(VLOOKUP($C121,'Regional Crises'!$B$1:$R$66,8,FALSE)&lt;J$4,0,5-(J$3-VLOOKUP($C121,'Regional Crises'!$B$1:$R$66,8,FALSE))/(J$3-J$4)*5)),1))),IF(VLOOKUP($E121,'Country Indicator Data'!$B$4:$N$300,4,FALSE)="x","x",ROUND(IF(VLOOKUP($E121,'Country Indicator Data'!$B$4:$N$300,4,FALSE)&gt;J$3,5,IF(VLOOKUP($E121,'Country Indicator Data'!$B$4:$N$300,4,FALSE)&lt;J$4,0,5-(J$3-VLOOKUP($E121,'Country Indicator Data'!$B$4:$N$300,4,FALSE))/(J$3-J$4)*5)),1)))</f>
        <v>0.1</v>
      </c>
      <c r="K121" s="163">
        <f t="shared" si="40"/>
        <v>0.25</v>
      </c>
      <c r="L121" s="163">
        <f>IF(LEN(E121)&gt;3,(IF(VLOOKUP($C121,'Regional Crises'!$B$1:$R$66,10,FALSE)="x","x",ROUND(IF(VLOOKUP($C121,'Regional Crises'!$B$1:$R$66,10,FALSE)&gt;L$3,5,IF(VLOOKUP($C121,'Regional Crises'!$B$1:$R$66,10,FALSE)&lt;L$4,0,5-(L$3-VLOOKUP($C121,'Regional Crises'!$B$1:$R$66,10,FALSE))/(L$3-L$4)*5)),1))),IF(VLOOKUP($E121,'Country Indicator Data'!$B$4:$N$300,6,FALSE)="x","x",ROUND(IF(VLOOKUP($E121,'Country Indicator Data'!$B$4:$N$300,6,FALSE)&gt;L$3,5,IF(VLOOKUP($E121,'Country Indicator Data'!$B$4:$N$300,6,FALSE)&lt;L$4,0,5-(L$3-VLOOKUP($E121,'Country Indicator Data'!$B$4:$N$300,6,FALSE))/(L$3-L$4)*5)),1)))</f>
        <v>0.8</v>
      </c>
      <c r="M121" s="163">
        <f>IF(LEN(E121)&gt;3,(IF(VLOOKUP($C121,'Regional Crises'!$B$1:$R$66,11,FALSE)="x","x",ROUND(IF(VLOOKUP($C121,'Regional Crises'!$B$1:$R$66,11,FALSE)&gt;M$3,5,IF(VLOOKUP($C121,'Regional Crises'!$B$1:$R$66,11,FALSE)&lt;M$4,0,5-(M$3-VLOOKUP($C121,'Regional Crises'!$B$1:$R$66,11,FALSE))/(M$3-M$4)*5)),1))),IF(VLOOKUP($E121,'Country Indicator Data'!$B$4:$N$300,7,FALSE)="x","x",ROUND(IF(VLOOKUP($E121,'Country Indicator Data'!$B$4:$N$300,7,FALSE)&gt;M$3,5,IF(VLOOKUP($E121,'Country Indicator Data'!$B$4:$N$300,7,FALSE)&lt;M$4,0,5-(M$3-VLOOKUP($E121,'Country Indicator Data'!$B$4:$N$300,7,FALSE))/(M$3-M$4)*5)),1)))</f>
        <v>0.7</v>
      </c>
      <c r="N121" s="163">
        <f t="shared" si="41"/>
        <v>0.75</v>
      </c>
      <c r="O121" s="163">
        <f t="shared" si="42"/>
        <v>0.6166666666666667</v>
      </c>
      <c r="P121" s="163">
        <f>IF(LEN(E121)&gt;3,VLOOKUP(C121,'Regional Crises'!$B$1:$R$69,12,FALSE),VLOOKUP(E121,'Country Indicator Data'!$B$4:$I$300,8,FALSE))</f>
        <v>0</v>
      </c>
      <c r="Q121" s="163">
        <f>IF(LEN(E121)&gt;3,((IF(VLOOKUP($C121,'Regional Crises'!$B$1:$R$66,13,FALSE)="x","x",ROUND(IF(VLOOKUP($C121,'Regional Crises'!$B$1:$R$66,13,FALSE)&gt;Q$3,5,IF(VLOOKUP($C121,'Regional Crises'!$B$1:$R$66,13,FALSE)&lt;Q$4,0,5-(LOG(Q$3)-LOG(VLOOKUP($C121,'Regional Crises'!$B$1:$R$66,13,FALSE)))/(LOG(Q$3)-LOG(Q$4))*5)),1)))),(IF(VLOOKUP($E121,'Country Indicator Data'!$B$4:$N$300,9,FALSE)="x","x",ROUND(IF(VLOOKUP($E121,'Country Indicator Data'!$B$4:$N$300,9,FALSE)&gt;Q$3,5,IF(VLOOKUP($E121,'Country Indicator Data'!$B$4:$N$300,9,FALSE)&lt;Q$4,0,5-(LOG(Q$3)-LOG(VLOOKUP($E121,'Country Indicator Data'!$B$4:$N$300,9,FALSE)))/(LOG(Q$3)-LOG(Q$4))*5)),1))))</f>
        <v>0</v>
      </c>
      <c r="R121" s="163">
        <f t="shared" si="43"/>
        <v>0</v>
      </c>
      <c r="S121" s="163">
        <f>IF(LEN(E121)&gt;3,((IF(VLOOKUP($C121,'Regional Crises'!$B$1:$R$66,17,FALSE)="x","x",ROUND(IF(VLOOKUP($C121,'Regional Crises'!$B$1:$R$66,17,FALSE)&gt;S$3,0,IF(VLOOKUP($C121,'Regional Crises'!$B$1:$R$66,17,FALSE)&lt;S$4,5,(S$3-VLOOKUP($C121,'Regional Crises'!$B$1:$R$66,17,FALSE))/(S$3-S$4)*5)),1)))),(IF(VLOOKUP($E121,'Country Indicator Data'!$B$4:$N$300,13,FALSE)="x","x",ROUND(IF(VLOOKUP($E121,'Country Indicator Data'!$B$4:$N$300,13,FALSE)&gt;S$3,0,IF(VLOOKUP($E121,'Country Indicator Data'!$B$4:$N$300,13,FALSE)&lt;S$4,5,(S$3-VLOOKUP($E121,'Country Indicator Data'!$B$4:$N$300,13,FALSE))/(S$3-S$4)*5)),1))))</f>
        <v>2.1</v>
      </c>
      <c r="T121" s="163">
        <f>IF(LEN(E121)&gt;3,((IF(VLOOKUP($C121,'Regional Crises'!$B$1:$R$66,14,FALSE)="x","x",ROUND(IF(VLOOKUP($C121,'Regional Crises'!$B$1:$R$66,14,FALSE)&gt;T$3,0,IF(VLOOKUP($C121,'Regional Crises'!$B$1:$R$66,14,FALSE)&lt;T$4,5,(T$3-VLOOKUP($C121,'Regional Crises'!$B$1:$R$66,14,FALSE))/(T$3-T$4)*5)),1)))),(IF(VLOOKUP($E121,'Country Indicator Data'!$B$4:$N$300,10,FALSE)="x","x",ROUND(IF(VLOOKUP($E121,'Country Indicator Data'!$B$4:$N$300,10,FALSE)&gt;T$3,0,IF(VLOOKUP($E121,'Country Indicator Data'!$B$4:$N$300,10,FALSE)&lt;T$4,5,(T$3-VLOOKUP($E121,'Country Indicator Data'!$B$4:$N$300,10,FALSE))/(T$3-T$4)*5)),1))))</f>
        <v>2</v>
      </c>
      <c r="U121" s="163">
        <f>IF(LEN(E121)&gt;3,((IF(VLOOKUP($C121,'Regional Crises'!$B$1:$R$66,15,FALSE)="x","x",ROUND(IF(VLOOKUP($C121,'Regional Crises'!$B$1:$R$66,15,FALSE)&gt;U$3,0,IF(VLOOKUP($C121,'Regional Crises'!$B$1:$R$66,15,FALSE)&lt;U$4,5,(U$3-VLOOKUP($C121,'Regional Crises'!$B$1:$R$66,15,FALSE))/(U$3-U$4)*5)),1)))),(IF(VLOOKUP($E121,'Country Indicator Data'!$B$4:$N$300,11,FALSE)="x","x",ROUND(IF(VLOOKUP($E121,'Country Indicator Data'!$B$4:$N$300,11,FALSE)&gt;U$3,0,IF(VLOOKUP($E121,'Country Indicator Data'!$B$4:$N$300,11,FALSE)&lt;U$4,5,(U$3-VLOOKUP($E121,'Country Indicator Data'!$B$4:$N$300,11,FALSE))/(U$3-U$4)*5)),1))))</f>
        <v>1.6</v>
      </c>
      <c r="V121" s="163">
        <f>IF(LEN(E121)&gt;3,((IF(VLOOKUP($C121,'Regional Crises'!$B$1:$R$66,16,FALSE)="x","x",ROUND(IF(VLOOKUP($C121,'Regional Crises'!$B$1:$R$66,16,FALSE)&gt;V$3,0,IF(VLOOKUP($C121,'Regional Crises'!$B$1:$R$66,16,FALSE)&lt;V$4,5,(V$3-VLOOKUP($C121,'Regional Crises'!$B$1:$R$66,16,FALSE))/(V$3-V$4)*5)),1)))),(IF(VLOOKUP($E121,'Country Indicator Data'!$B$4:$N$300,12,FALSE)="x","x",ROUND(IF(VLOOKUP($E121,'Country Indicator Data'!$B$4:$N$300,12,FALSE)&gt;V$3,0,IF(VLOOKUP($E121,'Country Indicator Data'!$B$4:$N$300,12,FALSE)&lt;V$4,5,(V$3-VLOOKUP($E121,'Country Indicator Data'!$B$4:$N$300,12,FALSE))/(V$3-V$4)*5)),1))))</f>
        <v>0.8</v>
      </c>
      <c r="W121" s="163">
        <f t="shared" si="44"/>
        <v>1.6</v>
      </c>
      <c r="X121" s="163">
        <f t="shared" si="45"/>
        <v>0.7</v>
      </c>
      <c r="Y121" s="184">
        <f>IF('Core Indicators'!FC118="x","x",IF('Core Indicators'!FC118&gt;=5,5,IF('Core Indicators'!FC118&gt;=4,4,IF('Core Indicators'!FC118&gt;=3,3,IF('Core Indicators'!FC118&gt;=2,2,IF('Core Indicators'!FC118&gt;=1,1,0))))))</f>
        <v>2</v>
      </c>
      <c r="Z121" s="163">
        <f t="shared" si="46"/>
        <v>2</v>
      </c>
      <c r="AA121" s="184">
        <f>'Crisis Indicator Data'!Y118</f>
        <v>0</v>
      </c>
      <c r="AB121" s="184">
        <f>'Crisis Indicator Data'!Z118</f>
        <v>0</v>
      </c>
      <c r="AC121" s="184">
        <f>'Crisis Indicator Data'!AA118</f>
        <v>0</v>
      </c>
      <c r="AD121" s="184">
        <f>'Crisis Indicator Data'!AB118</f>
        <v>0</v>
      </c>
      <c r="AE121" s="184">
        <f t="shared" si="47"/>
        <v>0</v>
      </c>
      <c r="AF121" s="184">
        <f>'Crisis Indicator Data'!AC118</f>
        <v>0</v>
      </c>
      <c r="AG121" s="184">
        <f>'Crisis Indicator Data'!AD118</f>
        <v>1</v>
      </c>
      <c r="AH121" s="184">
        <f t="shared" si="48"/>
        <v>1</v>
      </c>
      <c r="AI121" s="184">
        <f>'Crisis Indicator Data'!AE118</f>
        <v>0</v>
      </c>
      <c r="AJ121" s="184">
        <f>'Crisis Indicator Data'!AF118</f>
        <v>0</v>
      </c>
      <c r="AK121" s="184">
        <f>'Crisis Indicator Data'!AG118</f>
        <v>0</v>
      </c>
      <c r="AL121" s="184">
        <f t="shared" si="49"/>
        <v>0</v>
      </c>
      <c r="AM121" s="163">
        <f t="shared" si="50"/>
        <v>0</v>
      </c>
      <c r="AN121" s="163">
        <f t="shared" si="51"/>
        <v>1</v>
      </c>
    </row>
    <row r="122" spans="1:40" ht="13.5" customHeight="1" x14ac:dyDescent="0.25">
      <c r="A122" s="172" t="str">
        <f>'Crisis Indicator Data'!A119</f>
        <v>Complex crisis in DPRK</v>
      </c>
      <c r="B122" s="173" t="str">
        <f>'Crisis Indicator Data'!B119</f>
        <v>Socio-political,Floods,Other seasonal event,Food Security</v>
      </c>
      <c r="C122" s="173" t="str">
        <f>'Crisis Indicator Data'!C119</f>
        <v>PRK001</v>
      </c>
      <c r="D122" s="173" t="str">
        <f>'Crisis Indicator Data'!D119</f>
        <v>DPRK</v>
      </c>
      <c r="E122" s="174" t="str">
        <f>'Crisis Indicator Data'!E119</f>
        <v>PRK</v>
      </c>
      <c r="F122" s="163">
        <f>IF(LEN(E122)&gt;3,(IF(VLOOKUP($C122,'Regional Crises'!$B$1:$R$66,7,FALSE)="x","x",ROUND(IF(VLOOKUP($C122,'Regional Crises'!$B$1:$R$66,7,FALSE)&gt;$F$3,5,IF(VLOOKUP($C122,'Regional Crises'!$B$1:$R$66,7,FALSE)&lt;F$4,0,($F$3-VLOOKUP($C122,'Regional Crises'!$B$1:$R$66,7,FALSE))/($F$3-$F$4)*5)),1))),IF(VLOOKUP($E122,'Country Indicator Data'!$B$4:$N$300,3,FALSE)="x","x",ROUND(IF(VLOOKUP($E122,'Country Indicator Data'!$B$4:$N$300,3,FALSE)&gt;$F$3,5,IF(VLOOKUP($E122,'Country Indicator Data'!$B$4:$N$300,3,FALSE)&lt;$F$4,0,($F$3-VLOOKUP($E122,'Country Indicator Data'!$B$4:$N$300,3,FALSE))/($F$3-$F$4)*5)),1)))</f>
        <v>5</v>
      </c>
      <c r="G122" s="163">
        <f>IF(LEN(E122)&gt;3,(IF(VLOOKUP($C122,'Regional Crises'!$B$1:$R$66,9,FALSE)="x","x",ROUND(IF(VLOOKUP($C122,'Regional Crises'!$B$1:$R$66,9,FALSE)&gt;G$3,5,IF(VLOOKUP($C122,'Regional Crises'!$B$1:$R$66,9,FALSE)&lt;G$4,0,(G$3-VLOOKUP($C122,'Regional Crises'!$B$1:$R$66,9,FALSE))/(G$3-G$4)*5)),1))),IF(VLOOKUP($E122,'Country Indicator Data'!$B$4:$N$300,5,FALSE)="x","x",ROUND(IF(VLOOKUP($E122,'Country Indicator Data'!$B$4:$N$300,5,FALSE)&gt;G$3,5,IF(VLOOKUP($E122,'Country Indicator Data'!$B$4:$N$300,5,FALSE)&lt;G$4,0,(G$3-VLOOKUP($E122,'Country Indicator Data'!$B$4:$N$300,5,FALSE))/(G$3-G$4)*5)),1)))</f>
        <v>3.7</v>
      </c>
      <c r="H122" s="163">
        <f t="shared" si="39"/>
        <v>4.3499999999999996</v>
      </c>
      <c r="I122" s="163">
        <f>IF(LEN(E122)&gt;3,(IF(VLOOKUP($C122,'Regional Crises'!$B$1:$R$66,6,FALSE)="x","x",ROUND(IF(VLOOKUP($C122,'Regional Crises'!$B$1:$R$66,6,FALSE)&gt;I$3,5,IF(VLOOKUP($C122,'Regional Crises'!$B$1:$R$66,6,FALSE)&lt;I$4,0,5-(I$3-VLOOKUP($C122,'Regional Crises'!$B$1:$R$66,6,FALSE))/(I$3-I$4)*5)),1))),IF(VLOOKUP($E122,'Country Indicator Data'!$B$4:$N$300,2,FALSE)="x","x",ROUND(IF(VLOOKUP($E122,'Country Indicator Data'!$B$4:$N$300,2,FALSE)&gt;I$3,5,IF(VLOOKUP($E122,'Country Indicator Data'!$B$4:$N$300,2,FALSE)&lt;I$4,0,5-(I$3-VLOOKUP($E122,'Country Indicator Data'!$B$4:$N$300,2,FALSE))/(I$3-I$4)*5)),1)))</f>
        <v>0</v>
      </c>
      <c r="J122" s="163">
        <f>IF(LEN(E122)&gt;3,(IF(VLOOKUP($C122,'Regional Crises'!$B$1:$R$66,8,FALSE)="x","x",ROUND(IF(VLOOKUP($C122,'Regional Crises'!$B$1:$R$66,8,FALSE)&gt;J$3,5,IF(VLOOKUP($C122,'Regional Crises'!$B$1:$R$66,8,FALSE)&lt;J$4,0,5-(J$3-VLOOKUP($C122,'Regional Crises'!$B$1:$R$66,8,FALSE))/(J$3-J$4)*5)),1))),IF(VLOOKUP($E122,'Country Indicator Data'!$B$4:$N$300,4,FALSE)="x","x",ROUND(IF(VLOOKUP($E122,'Country Indicator Data'!$B$4:$N$300,4,FALSE)&gt;J$3,5,IF(VLOOKUP($E122,'Country Indicator Data'!$B$4:$N$300,4,FALSE)&lt;J$4,0,5-(J$3-VLOOKUP($E122,'Country Indicator Data'!$B$4:$N$300,4,FALSE))/(J$3-J$4)*5)),1)))</f>
        <v>0</v>
      </c>
      <c r="K122" s="163">
        <f t="shared" si="40"/>
        <v>0</v>
      </c>
      <c r="L122" s="163" t="str">
        <f>IF(LEN(E122)&gt;3,(IF(VLOOKUP($C122,'Regional Crises'!$B$1:$R$66,10,FALSE)="x","x",ROUND(IF(VLOOKUP($C122,'Regional Crises'!$B$1:$R$66,10,FALSE)&gt;L$3,5,IF(VLOOKUP($C122,'Regional Crises'!$B$1:$R$66,10,FALSE)&lt;L$4,0,5-(L$3-VLOOKUP($C122,'Regional Crises'!$B$1:$R$66,10,FALSE))/(L$3-L$4)*5)),1))),IF(VLOOKUP($E122,'Country Indicator Data'!$B$4:$N$300,6,FALSE)="x","x",ROUND(IF(VLOOKUP($E122,'Country Indicator Data'!$B$4:$N$300,6,FALSE)&gt;L$3,5,IF(VLOOKUP($E122,'Country Indicator Data'!$B$4:$N$300,6,FALSE)&lt;L$4,0,5-(L$3-VLOOKUP($E122,'Country Indicator Data'!$B$4:$N$300,6,FALSE))/(L$3-L$4)*5)),1)))</f>
        <v>x</v>
      </c>
      <c r="M122" s="163" t="str">
        <f>IF(LEN(E122)&gt;3,(IF(VLOOKUP($C122,'Regional Crises'!$B$1:$R$66,11,FALSE)="x","x",ROUND(IF(VLOOKUP($C122,'Regional Crises'!$B$1:$R$66,11,FALSE)&gt;M$3,5,IF(VLOOKUP($C122,'Regional Crises'!$B$1:$R$66,11,FALSE)&lt;M$4,0,5-(M$3-VLOOKUP($C122,'Regional Crises'!$B$1:$R$66,11,FALSE))/(M$3-M$4)*5)),1))),IF(VLOOKUP($E122,'Country Indicator Data'!$B$4:$N$300,7,FALSE)="x","x",ROUND(IF(VLOOKUP($E122,'Country Indicator Data'!$B$4:$N$300,7,FALSE)&gt;M$3,5,IF(VLOOKUP($E122,'Country Indicator Data'!$B$4:$N$300,7,FALSE)&lt;M$4,0,5-(M$3-VLOOKUP($E122,'Country Indicator Data'!$B$4:$N$300,7,FALSE))/(M$3-M$4)*5)),1)))</f>
        <v>x</v>
      </c>
      <c r="N122" s="163" t="str">
        <f t="shared" si="41"/>
        <v>x</v>
      </c>
      <c r="O122" s="163">
        <f t="shared" si="42"/>
        <v>2.1749999999999998</v>
      </c>
      <c r="P122" s="163">
        <f>IF(LEN(E122)&gt;3,VLOOKUP(C122,'Regional Crises'!$B$1:$R$69,12,FALSE),VLOOKUP(E122,'Country Indicator Data'!$B$4:$I$300,8,FALSE))</f>
        <v>3</v>
      </c>
      <c r="Q122" s="163">
        <f>IF(LEN(E122)&gt;3,((IF(VLOOKUP($C122,'Regional Crises'!$B$1:$R$66,13,FALSE)="x","x",ROUND(IF(VLOOKUP($C122,'Regional Crises'!$B$1:$R$66,13,FALSE)&gt;Q$3,5,IF(VLOOKUP($C122,'Regional Crises'!$B$1:$R$66,13,FALSE)&lt;Q$4,0,5-(LOG(Q$3)-LOG(VLOOKUP($C122,'Regional Crises'!$B$1:$R$66,13,FALSE)))/(LOG(Q$3)-LOG(Q$4))*5)),1)))),(IF(VLOOKUP($E122,'Country Indicator Data'!$B$4:$N$300,9,FALSE)="x","x",ROUND(IF(VLOOKUP($E122,'Country Indicator Data'!$B$4:$N$300,9,FALSE)&gt;Q$3,5,IF(VLOOKUP($E122,'Country Indicator Data'!$B$4:$N$300,9,FALSE)&lt;Q$4,0,5-(LOG(Q$3)-LOG(VLOOKUP($E122,'Country Indicator Data'!$B$4:$N$300,9,FALSE)))/(LOG(Q$3)-LOG(Q$4))*5)),1))))</f>
        <v>1.2</v>
      </c>
      <c r="R122" s="163">
        <f t="shared" si="43"/>
        <v>2.1</v>
      </c>
      <c r="S122" s="163">
        <f>IF(LEN(E122)&gt;3,((IF(VLOOKUP($C122,'Regional Crises'!$B$1:$R$66,17,FALSE)="x","x",ROUND(IF(VLOOKUP($C122,'Regional Crises'!$B$1:$R$66,17,FALSE)&gt;S$3,0,IF(VLOOKUP($C122,'Regional Crises'!$B$1:$R$66,17,FALSE)&lt;S$4,5,(S$3-VLOOKUP($C122,'Regional Crises'!$B$1:$R$66,17,FALSE))/(S$3-S$4)*5)),1)))),(IF(VLOOKUP($E122,'Country Indicator Data'!$B$4:$N$300,13,FALSE)="x","x",ROUND(IF(VLOOKUP($E122,'Country Indicator Data'!$B$4:$N$300,13,FALSE)&gt;S$3,0,IF(VLOOKUP($E122,'Country Indicator Data'!$B$4:$N$300,13,FALSE)&lt;S$4,5,(S$3-VLOOKUP($E122,'Country Indicator Data'!$B$4:$N$300,13,FALSE))/(S$3-S$4)*5)),1))))</f>
        <v>4.2</v>
      </c>
      <c r="T122" s="163">
        <f>IF(LEN(E122)&gt;3,((IF(VLOOKUP($C122,'Regional Crises'!$B$1:$R$66,14,FALSE)="x","x",ROUND(IF(VLOOKUP($C122,'Regional Crises'!$B$1:$R$66,14,FALSE)&gt;T$3,0,IF(VLOOKUP($C122,'Regional Crises'!$B$1:$R$66,14,FALSE)&lt;T$4,5,(T$3-VLOOKUP($C122,'Regional Crises'!$B$1:$R$66,14,FALSE))/(T$3-T$4)*5)),1)))),(IF(VLOOKUP($E122,'Country Indicator Data'!$B$4:$N$300,10,FALSE)="x","x",ROUND(IF(VLOOKUP($E122,'Country Indicator Data'!$B$4:$N$300,10,FALSE)&gt;T$3,0,IF(VLOOKUP($E122,'Country Indicator Data'!$B$4:$N$300,10,FALSE)&lt;T$4,5,(T$3-VLOOKUP($E122,'Country Indicator Data'!$B$4:$N$300,10,FALSE))/(T$3-T$4)*5)),1))))</f>
        <v>4.2</v>
      </c>
      <c r="U122" s="163">
        <f>IF(LEN(E122)&gt;3,((IF(VLOOKUP($C122,'Regional Crises'!$B$1:$R$66,15,FALSE)="x","x",ROUND(IF(VLOOKUP($C122,'Regional Crises'!$B$1:$R$66,15,FALSE)&gt;U$3,0,IF(VLOOKUP($C122,'Regional Crises'!$B$1:$R$66,15,FALSE)&lt;U$4,5,(U$3-VLOOKUP($C122,'Regional Crises'!$B$1:$R$66,15,FALSE))/(U$3-U$4)*5)),1)))),(IF(VLOOKUP($E122,'Country Indicator Data'!$B$4:$N$300,11,FALSE)="x","x",ROUND(IF(VLOOKUP($E122,'Country Indicator Data'!$B$4:$N$300,11,FALSE)&gt;U$3,0,IF(VLOOKUP($E122,'Country Indicator Data'!$B$4:$N$300,11,FALSE)&lt;U$4,5,(U$3-VLOOKUP($E122,'Country Indicator Data'!$B$4:$N$300,11,FALSE))/(U$3-U$4)*5)),1))))</f>
        <v>4.4000000000000004</v>
      </c>
      <c r="V122" s="163">
        <f>IF(LEN(E122)&gt;3,((IF(VLOOKUP($C122,'Regional Crises'!$B$1:$R$66,16,FALSE)="x","x",ROUND(IF(VLOOKUP($C122,'Regional Crises'!$B$1:$R$66,16,FALSE)&gt;V$3,0,IF(VLOOKUP($C122,'Regional Crises'!$B$1:$R$66,16,FALSE)&lt;V$4,5,(V$3-VLOOKUP($C122,'Regional Crises'!$B$1:$R$66,16,FALSE))/(V$3-V$4)*5)),1)))),(IF(VLOOKUP($E122,'Country Indicator Data'!$B$4:$N$300,12,FALSE)="x","x",ROUND(IF(VLOOKUP($E122,'Country Indicator Data'!$B$4:$N$300,12,FALSE)&gt;V$3,0,IF(VLOOKUP($E122,'Country Indicator Data'!$B$4:$N$300,12,FALSE)&lt;V$4,5,(V$3-VLOOKUP($E122,'Country Indicator Data'!$B$4:$N$300,12,FALSE))/(V$3-V$4)*5)),1))))</f>
        <v>4.9000000000000004</v>
      </c>
      <c r="W122" s="163">
        <f t="shared" si="44"/>
        <v>4.4000000000000004</v>
      </c>
      <c r="X122" s="163">
        <f t="shared" si="45"/>
        <v>2.9</v>
      </c>
      <c r="Y122" s="184">
        <f>IF('Core Indicators'!FC119="x","x",IF('Core Indicators'!FC119&gt;=5,5,IF('Core Indicators'!FC119&gt;=4,4,IF('Core Indicators'!FC119&gt;=3,3,IF('Core Indicators'!FC119&gt;=2,2,IF('Core Indicators'!FC119&gt;=1,1,0))))))</f>
        <v>1</v>
      </c>
      <c r="Z122" s="163">
        <f t="shared" si="46"/>
        <v>1</v>
      </c>
      <c r="AA122" s="184">
        <f>'Crisis Indicator Data'!Y119</f>
        <v>1</v>
      </c>
      <c r="AB122" s="184">
        <f>'Crisis Indicator Data'!Z119</f>
        <v>2</v>
      </c>
      <c r="AC122" s="184">
        <f>'Crisis Indicator Data'!AA119</f>
        <v>2</v>
      </c>
      <c r="AD122" s="184">
        <f>'Crisis Indicator Data'!AB119</f>
        <v>0</v>
      </c>
      <c r="AE122" s="184">
        <f t="shared" si="47"/>
        <v>2</v>
      </c>
      <c r="AF122" s="184">
        <f>'Crisis Indicator Data'!AC119</f>
        <v>3</v>
      </c>
      <c r="AG122" s="184">
        <f>'Crisis Indicator Data'!AD119</f>
        <v>3</v>
      </c>
      <c r="AH122" s="184">
        <f t="shared" si="48"/>
        <v>5</v>
      </c>
      <c r="AI122" s="184">
        <f>'Crisis Indicator Data'!AE119</f>
        <v>0</v>
      </c>
      <c r="AJ122" s="184">
        <f>'Crisis Indicator Data'!AF119</f>
        <v>0</v>
      </c>
      <c r="AK122" s="184">
        <f>'Crisis Indicator Data'!AG119</f>
        <v>3</v>
      </c>
      <c r="AL122" s="184">
        <f t="shared" si="49"/>
        <v>3</v>
      </c>
      <c r="AM122" s="163">
        <f t="shared" si="50"/>
        <v>3</v>
      </c>
      <c r="AN122" s="163">
        <f t="shared" si="51"/>
        <v>2</v>
      </c>
    </row>
    <row r="123" spans="1:40" ht="13.5" customHeight="1" x14ac:dyDescent="0.25">
      <c r="A123" s="172" t="str">
        <f>'Crisis Indicator Data'!A120</f>
        <v>Conflict in Palestine</v>
      </c>
      <c r="B123" s="173" t="str">
        <f>'Crisis Indicator Data'!B120</f>
        <v>Conflict,Socio-political,Violence</v>
      </c>
      <c r="C123" s="173" t="str">
        <f>'Crisis Indicator Data'!C120</f>
        <v>PSE002</v>
      </c>
      <c r="D123" s="173" t="str">
        <f>'Crisis Indicator Data'!D120</f>
        <v>Palestine</v>
      </c>
      <c r="E123" s="174" t="str">
        <f>'Crisis Indicator Data'!E120</f>
        <v>PSE</v>
      </c>
      <c r="F123" s="163" t="str">
        <f>IF(LEN(E123)&gt;3,(IF(VLOOKUP($C123,'Regional Crises'!$B$1:$R$66,7,FALSE)="x","x",ROUND(IF(VLOOKUP($C123,'Regional Crises'!$B$1:$R$66,7,FALSE)&gt;$F$3,5,IF(VLOOKUP($C123,'Regional Crises'!$B$1:$R$66,7,FALSE)&lt;F$4,0,($F$3-VLOOKUP($C123,'Regional Crises'!$B$1:$R$66,7,FALSE))/($F$3-$F$4)*5)),1))),IF(VLOOKUP($E123,'Country Indicator Data'!$B$4:$N$300,3,FALSE)="x","x",ROUND(IF(VLOOKUP($E123,'Country Indicator Data'!$B$4:$N$300,3,FALSE)&gt;$F$3,5,IF(VLOOKUP($E123,'Country Indicator Data'!$B$4:$N$300,3,FALSE)&lt;$F$4,0,($F$3-VLOOKUP($E123,'Country Indicator Data'!$B$4:$N$300,3,FALSE))/($F$3-$F$4)*5)),1)))</f>
        <v>x</v>
      </c>
      <c r="G123" s="163" t="str">
        <f>IF(LEN(E123)&gt;3,(IF(VLOOKUP($C123,'Regional Crises'!$B$1:$R$66,9,FALSE)="x","x",ROUND(IF(VLOOKUP($C123,'Regional Crises'!$B$1:$R$66,9,FALSE)&gt;G$3,5,IF(VLOOKUP($C123,'Regional Crises'!$B$1:$R$66,9,FALSE)&lt;G$4,0,(G$3-VLOOKUP($C123,'Regional Crises'!$B$1:$R$66,9,FALSE))/(G$3-G$4)*5)),1))),IF(VLOOKUP($E123,'Country Indicator Data'!$B$4:$N$300,5,FALSE)="x","x",ROUND(IF(VLOOKUP($E123,'Country Indicator Data'!$B$4:$N$300,5,FALSE)&gt;G$3,5,IF(VLOOKUP($E123,'Country Indicator Data'!$B$4:$N$300,5,FALSE)&lt;G$4,0,(G$3-VLOOKUP($E123,'Country Indicator Data'!$B$4:$N$300,5,FALSE))/(G$3-G$4)*5)),1)))</f>
        <v>x</v>
      </c>
      <c r="H123" s="163" t="str">
        <f t="shared" si="39"/>
        <v>x</v>
      </c>
      <c r="I123" s="163">
        <f>IF(LEN(E123)&gt;3,(IF(VLOOKUP($C123,'Regional Crises'!$B$1:$R$66,6,FALSE)="x","x",ROUND(IF(VLOOKUP($C123,'Regional Crises'!$B$1:$R$66,6,FALSE)&gt;I$3,5,IF(VLOOKUP($C123,'Regional Crises'!$B$1:$R$66,6,FALSE)&lt;I$4,0,5-(I$3-VLOOKUP($C123,'Regional Crises'!$B$1:$R$66,6,FALSE))/(I$3-I$4)*5)),1))),IF(VLOOKUP($E123,'Country Indicator Data'!$B$4:$N$300,2,FALSE)="x","x",ROUND(IF(VLOOKUP($E123,'Country Indicator Data'!$B$4:$N$300,2,FALSE)&gt;I$3,5,IF(VLOOKUP($E123,'Country Indicator Data'!$B$4:$N$300,2,FALSE)&lt;I$4,0,5-(I$3-VLOOKUP($E123,'Country Indicator Data'!$B$4:$N$300,2,FALSE))/(I$3-I$4)*5)),1)))</f>
        <v>0</v>
      </c>
      <c r="J123" s="163">
        <f>IF(LEN(E123)&gt;3,(IF(VLOOKUP($C123,'Regional Crises'!$B$1:$R$66,8,FALSE)="x","x",ROUND(IF(VLOOKUP($C123,'Regional Crises'!$B$1:$R$66,8,FALSE)&gt;J$3,5,IF(VLOOKUP($C123,'Regional Crises'!$B$1:$R$66,8,FALSE)&lt;J$4,0,5-(J$3-VLOOKUP($C123,'Regional Crises'!$B$1:$R$66,8,FALSE))/(J$3-J$4)*5)),1))),IF(VLOOKUP($E123,'Country Indicator Data'!$B$4:$N$300,4,FALSE)="x","x",ROUND(IF(VLOOKUP($E123,'Country Indicator Data'!$B$4:$N$300,4,FALSE)&gt;J$3,5,IF(VLOOKUP($E123,'Country Indicator Data'!$B$4:$N$300,4,FALSE)&lt;J$4,0,5-(J$3-VLOOKUP($E123,'Country Indicator Data'!$B$4:$N$300,4,FALSE))/(J$3-J$4)*5)),1)))</f>
        <v>0</v>
      </c>
      <c r="K123" s="163">
        <f t="shared" si="40"/>
        <v>0</v>
      </c>
      <c r="L123" s="163" t="str">
        <f>IF(LEN(E123)&gt;3,(IF(VLOOKUP($C123,'Regional Crises'!$B$1:$R$66,10,FALSE)="x","x",ROUND(IF(VLOOKUP($C123,'Regional Crises'!$B$1:$R$66,10,FALSE)&gt;L$3,5,IF(VLOOKUP($C123,'Regional Crises'!$B$1:$R$66,10,FALSE)&lt;L$4,0,5-(L$3-VLOOKUP($C123,'Regional Crises'!$B$1:$R$66,10,FALSE))/(L$3-L$4)*5)),1))),IF(VLOOKUP($E123,'Country Indicator Data'!$B$4:$N$300,6,FALSE)="x","x",ROUND(IF(VLOOKUP($E123,'Country Indicator Data'!$B$4:$N$300,6,FALSE)&gt;L$3,5,IF(VLOOKUP($E123,'Country Indicator Data'!$B$4:$N$300,6,FALSE)&lt;L$4,0,5-(L$3-VLOOKUP($E123,'Country Indicator Data'!$B$4:$N$300,6,FALSE))/(L$3-L$4)*5)),1)))</f>
        <v>x</v>
      </c>
      <c r="M123" s="163">
        <f>IF(LEN(E123)&gt;3,(IF(VLOOKUP($C123,'Regional Crises'!$B$1:$R$66,11,FALSE)="x","x",ROUND(IF(VLOOKUP($C123,'Regional Crises'!$B$1:$R$66,11,FALSE)&gt;M$3,5,IF(VLOOKUP($C123,'Regional Crises'!$B$1:$R$66,11,FALSE)&lt;M$4,0,5-(M$3-VLOOKUP($C123,'Regional Crises'!$B$1:$R$66,11,FALSE))/(M$3-M$4)*5)),1))),IF(VLOOKUP($E123,'Country Indicator Data'!$B$4:$N$300,7,FALSE)="x","x",ROUND(IF(VLOOKUP($E123,'Country Indicator Data'!$B$4:$N$300,7,FALSE)&gt;M$3,5,IF(VLOOKUP($E123,'Country Indicator Data'!$B$4:$N$300,7,FALSE)&lt;M$4,0,5-(M$3-VLOOKUP($E123,'Country Indicator Data'!$B$4:$N$300,7,FALSE))/(M$3-M$4)*5)),1)))</f>
        <v>1.1000000000000001</v>
      </c>
      <c r="N123" s="163">
        <f t="shared" si="41"/>
        <v>1.1000000000000001</v>
      </c>
      <c r="O123" s="163">
        <f t="shared" si="42"/>
        <v>0.55000000000000004</v>
      </c>
      <c r="P123" s="163">
        <f>IF(LEN(E123)&gt;3,VLOOKUP(C123,'Regional Crises'!$B$1:$R$69,12,FALSE),VLOOKUP(E123,'Country Indicator Data'!$B$4:$I$300,8,FALSE))</f>
        <v>1</v>
      </c>
      <c r="Q123" s="163">
        <f>IF(LEN(E123)&gt;3,((IF(VLOOKUP($C123,'Regional Crises'!$B$1:$R$66,13,FALSE)="x","x",ROUND(IF(VLOOKUP($C123,'Regional Crises'!$B$1:$R$66,13,FALSE)&gt;Q$3,5,IF(VLOOKUP($C123,'Regional Crises'!$B$1:$R$66,13,FALSE)&lt;Q$4,0,5-(LOG(Q$3)-LOG(VLOOKUP($C123,'Regional Crises'!$B$1:$R$66,13,FALSE)))/(LOG(Q$3)-LOG(Q$4))*5)),1)))),(IF(VLOOKUP($E123,'Country Indicator Data'!$B$4:$N$300,9,FALSE)="x","x",ROUND(IF(VLOOKUP($E123,'Country Indicator Data'!$B$4:$N$300,9,FALSE)&gt;Q$3,5,IF(VLOOKUP($E123,'Country Indicator Data'!$B$4:$N$300,9,FALSE)&lt;Q$4,0,5-(LOG(Q$3)-LOG(VLOOKUP($E123,'Country Indicator Data'!$B$4:$N$300,9,FALSE)))/(LOG(Q$3)-LOG(Q$4))*5)),1))))</f>
        <v>5</v>
      </c>
      <c r="R123" s="163">
        <f t="shared" si="43"/>
        <v>3</v>
      </c>
      <c r="S123" s="163" t="str">
        <f>IF(LEN(E123)&gt;3,((IF(VLOOKUP($C123,'Regional Crises'!$B$1:$R$66,17,FALSE)="x","x",ROUND(IF(VLOOKUP($C123,'Regional Crises'!$B$1:$R$66,17,FALSE)&gt;S$3,0,IF(VLOOKUP($C123,'Regional Crises'!$B$1:$R$66,17,FALSE)&lt;S$4,5,(S$3-VLOOKUP($C123,'Regional Crises'!$B$1:$R$66,17,FALSE))/(S$3-S$4)*5)),1)))),(IF(VLOOKUP($E123,'Country Indicator Data'!$B$4:$N$300,13,FALSE)="x","x",ROUND(IF(VLOOKUP($E123,'Country Indicator Data'!$B$4:$N$300,13,FALSE)&gt;S$3,0,IF(VLOOKUP($E123,'Country Indicator Data'!$B$4:$N$300,13,FALSE)&lt;S$4,5,(S$3-VLOOKUP($E123,'Country Indicator Data'!$B$4:$N$300,13,FALSE))/(S$3-S$4)*5)),1))))</f>
        <v>x</v>
      </c>
      <c r="T123" s="163">
        <f>IF(LEN(E123)&gt;3,((IF(VLOOKUP($C123,'Regional Crises'!$B$1:$R$66,14,FALSE)="x","x",ROUND(IF(VLOOKUP($C123,'Regional Crises'!$B$1:$R$66,14,FALSE)&gt;T$3,0,IF(VLOOKUP($C123,'Regional Crises'!$B$1:$R$66,14,FALSE)&lt;T$4,5,(T$3-VLOOKUP($C123,'Regional Crises'!$B$1:$R$66,14,FALSE))/(T$3-T$4)*5)),1)))),(IF(VLOOKUP($E123,'Country Indicator Data'!$B$4:$N$300,10,FALSE)="x","x",ROUND(IF(VLOOKUP($E123,'Country Indicator Data'!$B$4:$N$300,10,FALSE)&gt;T$3,0,IF(VLOOKUP($E123,'Country Indicator Data'!$B$4:$N$300,10,FALSE)&lt;T$4,5,(T$3-VLOOKUP($E123,'Country Indicator Data'!$B$4:$N$300,10,FALSE))/(T$3-T$4)*5)),1))))</f>
        <v>3</v>
      </c>
      <c r="U123" s="163" t="str">
        <f>IF(LEN(E123)&gt;3,((IF(VLOOKUP($C123,'Regional Crises'!$B$1:$R$66,15,FALSE)="x","x",ROUND(IF(VLOOKUP($C123,'Regional Crises'!$B$1:$R$66,15,FALSE)&gt;U$3,0,IF(VLOOKUP($C123,'Regional Crises'!$B$1:$R$66,15,FALSE)&lt;U$4,5,(U$3-VLOOKUP($C123,'Regional Crises'!$B$1:$R$66,15,FALSE))/(U$3-U$4)*5)),1)))),(IF(VLOOKUP($E123,'Country Indicator Data'!$B$4:$N$300,11,FALSE)="x","x",ROUND(IF(VLOOKUP($E123,'Country Indicator Data'!$B$4:$N$300,11,FALSE)&gt;U$3,0,IF(VLOOKUP($E123,'Country Indicator Data'!$B$4:$N$300,11,FALSE)&lt;U$4,5,(U$3-VLOOKUP($E123,'Country Indicator Data'!$B$4:$N$300,11,FALSE))/(U$3-U$4)*5)),1))))</f>
        <v>x</v>
      </c>
      <c r="V123" s="163">
        <f>IF(LEN(E123)&gt;3,((IF(VLOOKUP($C123,'Regional Crises'!$B$1:$R$66,16,FALSE)="x","x",ROUND(IF(VLOOKUP($C123,'Regional Crises'!$B$1:$R$66,16,FALSE)&gt;V$3,0,IF(VLOOKUP($C123,'Regional Crises'!$B$1:$R$66,16,FALSE)&lt;V$4,5,(V$3-VLOOKUP($C123,'Regional Crises'!$B$1:$R$66,16,FALSE))/(V$3-V$4)*5)),1)))),(IF(VLOOKUP($E123,'Country Indicator Data'!$B$4:$N$300,12,FALSE)="x","x",ROUND(IF(VLOOKUP($E123,'Country Indicator Data'!$B$4:$N$300,12,FALSE)&gt;V$3,0,IF(VLOOKUP($E123,'Country Indicator Data'!$B$4:$N$300,12,FALSE)&lt;V$4,5,(V$3-VLOOKUP($E123,'Country Indicator Data'!$B$4:$N$300,12,FALSE))/(V$3-V$4)*5)),1))))</f>
        <v>4.5</v>
      </c>
      <c r="W123" s="163">
        <f t="shared" si="44"/>
        <v>3.8</v>
      </c>
      <c r="X123" s="163">
        <f t="shared" si="45"/>
        <v>2.5</v>
      </c>
      <c r="Y123" s="184">
        <f>IF('Core Indicators'!FC120="x","x",IF('Core Indicators'!FC120&gt;=5,5,IF('Core Indicators'!FC120&gt;=4,4,IF('Core Indicators'!FC120&gt;=3,3,IF('Core Indicators'!FC120&gt;=2,2,IF('Core Indicators'!FC120&gt;=1,1,0))))))</f>
        <v>5</v>
      </c>
      <c r="Z123" s="163">
        <f t="shared" si="46"/>
        <v>5</v>
      </c>
      <c r="AA123" s="184">
        <f>'Crisis Indicator Data'!Y120</f>
        <v>1</v>
      </c>
      <c r="AB123" s="184">
        <f>'Crisis Indicator Data'!Z120</f>
        <v>3</v>
      </c>
      <c r="AC123" s="184">
        <f>'Crisis Indicator Data'!AA120</f>
        <v>2</v>
      </c>
      <c r="AD123" s="184">
        <f>'Crisis Indicator Data'!AB120</f>
        <v>3</v>
      </c>
      <c r="AE123" s="184">
        <f t="shared" si="47"/>
        <v>4</v>
      </c>
      <c r="AF123" s="184">
        <f>'Crisis Indicator Data'!AC120</f>
        <v>3</v>
      </c>
      <c r="AG123" s="184">
        <f>'Crisis Indicator Data'!AD120</f>
        <v>3</v>
      </c>
      <c r="AH123" s="184">
        <f t="shared" si="48"/>
        <v>5</v>
      </c>
      <c r="AI123" s="184">
        <f>'Crisis Indicator Data'!AE120</f>
        <v>3</v>
      </c>
      <c r="AJ123" s="184">
        <f>'Crisis Indicator Data'!AF120</f>
        <v>2</v>
      </c>
      <c r="AK123" s="184">
        <f>'Crisis Indicator Data'!AG120</f>
        <v>3</v>
      </c>
      <c r="AL123" s="184">
        <f t="shared" si="49"/>
        <v>5</v>
      </c>
      <c r="AM123" s="163">
        <f t="shared" si="50"/>
        <v>5</v>
      </c>
      <c r="AN123" s="163">
        <f t="shared" si="51"/>
        <v>5</v>
      </c>
    </row>
    <row r="124" spans="1:40" ht="13.5" customHeight="1" x14ac:dyDescent="0.25">
      <c r="A124" s="172" t="str">
        <f>'Crisis Indicator Data'!A121</f>
        <v>Conflict in West Bank</v>
      </c>
      <c r="B124" s="173" t="str">
        <f>'Crisis Indicator Data'!B121</f>
        <v>Conflict,Displacement,Socio-political,Violence</v>
      </c>
      <c r="C124" s="173" t="str">
        <f>'Crisis Indicator Data'!C121</f>
        <v>PSE003</v>
      </c>
      <c r="D124" s="173" t="str">
        <f>'Crisis Indicator Data'!D121</f>
        <v>Palestine</v>
      </c>
      <c r="E124" s="174" t="str">
        <f>'Crisis Indicator Data'!E121</f>
        <v>PSE</v>
      </c>
      <c r="F124" s="163" t="str">
        <f>IF(LEN(E124)&gt;3,(IF(VLOOKUP($C124,'Regional Crises'!$B$1:$R$66,7,FALSE)="x","x",ROUND(IF(VLOOKUP($C124,'Regional Crises'!$B$1:$R$66,7,FALSE)&gt;$F$3,5,IF(VLOOKUP($C124,'Regional Crises'!$B$1:$R$66,7,FALSE)&lt;F$4,0,($F$3-VLOOKUP($C124,'Regional Crises'!$B$1:$R$66,7,FALSE))/($F$3-$F$4)*5)),1))),IF(VLOOKUP($E124,'Country Indicator Data'!$B$4:$N$300,3,FALSE)="x","x",ROUND(IF(VLOOKUP($E124,'Country Indicator Data'!$B$4:$N$300,3,FALSE)&gt;$F$3,5,IF(VLOOKUP($E124,'Country Indicator Data'!$B$4:$N$300,3,FALSE)&lt;$F$4,0,($F$3-VLOOKUP($E124,'Country Indicator Data'!$B$4:$N$300,3,FALSE))/($F$3-$F$4)*5)),1)))</f>
        <v>x</v>
      </c>
      <c r="G124" s="163" t="str">
        <f>IF(LEN(E124)&gt;3,(IF(VLOOKUP($C124,'Regional Crises'!$B$1:$R$66,9,FALSE)="x","x",ROUND(IF(VLOOKUP($C124,'Regional Crises'!$B$1:$R$66,9,FALSE)&gt;G$3,5,IF(VLOOKUP($C124,'Regional Crises'!$B$1:$R$66,9,FALSE)&lt;G$4,0,(G$3-VLOOKUP($C124,'Regional Crises'!$B$1:$R$66,9,FALSE))/(G$3-G$4)*5)),1))),IF(VLOOKUP($E124,'Country Indicator Data'!$B$4:$N$300,5,FALSE)="x","x",ROUND(IF(VLOOKUP($E124,'Country Indicator Data'!$B$4:$N$300,5,FALSE)&gt;G$3,5,IF(VLOOKUP($E124,'Country Indicator Data'!$B$4:$N$300,5,FALSE)&lt;G$4,0,(G$3-VLOOKUP($E124,'Country Indicator Data'!$B$4:$N$300,5,FALSE))/(G$3-G$4)*5)),1)))</f>
        <v>x</v>
      </c>
      <c r="H124" s="163" t="str">
        <f t="shared" si="39"/>
        <v>x</v>
      </c>
      <c r="I124" s="163">
        <f>IF(LEN(E124)&gt;3,(IF(VLOOKUP($C124,'Regional Crises'!$B$1:$R$66,6,FALSE)="x","x",ROUND(IF(VLOOKUP($C124,'Regional Crises'!$B$1:$R$66,6,FALSE)&gt;I$3,5,IF(VLOOKUP($C124,'Regional Crises'!$B$1:$R$66,6,FALSE)&lt;I$4,0,5-(I$3-VLOOKUP($C124,'Regional Crises'!$B$1:$R$66,6,FALSE))/(I$3-I$4)*5)),1))),IF(VLOOKUP($E124,'Country Indicator Data'!$B$4:$N$300,2,FALSE)="x","x",ROUND(IF(VLOOKUP($E124,'Country Indicator Data'!$B$4:$N$300,2,FALSE)&gt;I$3,5,IF(VLOOKUP($E124,'Country Indicator Data'!$B$4:$N$300,2,FALSE)&lt;I$4,0,5-(I$3-VLOOKUP($E124,'Country Indicator Data'!$B$4:$N$300,2,FALSE))/(I$3-I$4)*5)),1)))</f>
        <v>0</v>
      </c>
      <c r="J124" s="163">
        <f>IF(LEN(E124)&gt;3,(IF(VLOOKUP($C124,'Regional Crises'!$B$1:$R$66,8,FALSE)="x","x",ROUND(IF(VLOOKUP($C124,'Regional Crises'!$B$1:$R$66,8,FALSE)&gt;J$3,5,IF(VLOOKUP($C124,'Regional Crises'!$B$1:$R$66,8,FALSE)&lt;J$4,0,5-(J$3-VLOOKUP($C124,'Regional Crises'!$B$1:$R$66,8,FALSE))/(J$3-J$4)*5)),1))),IF(VLOOKUP($E124,'Country Indicator Data'!$B$4:$N$300,4,FALSE)="x","x",ROUND(IF(VLOOKUP($E124,'Country Indicator Data'!$B$4:$N$300,4,FALSE)&gt;J$3,5,IF(VLOOKUP($E124,'Country Indicator Data'!$B$4:$N$300,4,FALSE)&lt;J$4,0,5-(J$3-VLOOKUP($E124,'Country Indicator Data'!$B$4:$N$300,4,FALSE))/(J$3-J$4)*5)),1)))</f>
        <v>0</v>
      </c>
      <c r="K124" s="163">
        <f t="shared" si="40"/>
        <v>0</v>
      </c>
      <c r="L124" s="163" t="str">
        <f>IF(LEN(E124)&gt;3,(IF(VLOOKUP($C124,'Regional Crises'!$B$1:$R$66,10,FALSE)="x","x",ROUND(IF(VLOOKUP($C124,'Regional Crises'!$B$1:$R$66,10,FALSE)&gt;L$3,5,IF(VLOOKUP($C124,'Regional Crises'!$B$1:$R$66,10,FALSE)&lt;L$4,0,5-(L$3-VLOOKUP($C124,'Regional Crises'!$B$1:$R$66,10,FALSE))/(L$3-L$4)*5)),1))),IF(VLOOKUP($E124,'Country Indicator Data'!$B$4:$N$300,6,FALSE)="x","x",ROUND(IF(VLOOKUP($E124,'Country Indicator Data'!$B$4:$N$300,6,FALSE)&gt;L$3,5,IF(VLOOKUP($E124,'Country Indicator Data'!$B$4:$N$300,6,FALSE)&lt;L$4,0,5-(L$3-VLOOKUP($E124,'Country Indicator Data'!$B$4:$N$300,6,FALSE))/(L$3-L$4)*5)),1)))</f>
        <v>x</v>
      </c>
      <c r="M124" s="163">
        <f>IF(LEN(E124)&gt;3,(IF(VLOOKUP($C124,'Regional Crises'!$B$1:$R$66,11,FALSE)="x","x",ROUND(IF(VLOOKUP($C124,'Regional Crises'!$B$1:$R$66,11,FALSE)&gt;M$3,5,IF(VLOOKUP($C124,'Regional Crises'!$B$1:$R$66,11,FALSE)&lt;M$4,0,5-(M$3-VLOOKUP($C124,'Regional Crises'!$B$1:$R$66,11,FALSE))/(M$3-M$4)*5)),1))),IF(VLOOKUP($E124,'Country Indicator Data'!$B$4:$N$300,7,FALSE)="x","x",ROUND(IF(VLOOKUP($E124,'Country Indicator Data'!$B$4:$N$300,7,FALSE)&gt;M$3,5,IF(VLOOKUP($E124,'Country Indicator Data'!$B$4:$N$300,7,FALSE)&lt;M$4,0,5-(M$3-VLOOKUP($E124,'Country Indicator Data'!$B$4:$N$300,7,FALSE))/(M$3-M$4)*5)),1)))</f>
        <v>1.1000000000000001</v>
      </c>
      <c r="N124" s="163">
        <f t="shared" si="41"/>
        <v>1.1000000000000001</v>
      </c>
      <c r="O124" s="163">
        <f t="shared" si="42"/>
        <v>0.55000000000000004</v>
      </c>
      <c r="P124" s="163">
        <f>IF(LEN(E124)&gt;3,VLOOKUP(C124,'Regional Crises'!$B$1:$R$69,12,FALSE),VLOOKUP(E124,'Country Indicator Data'!$B$4:$I$300,8,FALSE))</f>
        <v>1</v>
      </c>
      <c r="Q124" s="163">
        <f>IF(LEN(E124)&gt;3,((IF(VLOOKUP($C124,'Regional Crises'!$B$1:$R$66,13,FALSE)="x","x",ROUND(IF(VLOOKUP($C124,'Regional Crises'!$B$1:$R$66,13,FALSE)&gt;Q$3,5,IF(VLOOKUP($C124,'Regional Crises'!$B$1:$R$66,13,FALSE)&lt;Q$4,0,5-(LOG(Q$3)-LOG(VLOOKUP($C124,'Regional Crises'!$B$1:$R$66,13,FALSE)))/(LOG(Q$3)-LOG(Q$4))*5)),1)))),(IF(VLOOKUP($E124,'Country Indicator Data'!$B$4:$N$300,9,FALSE)="x","x",ROUND(IF(VLOOKUP($E124,'Country Indicator Data'!$B$4:$N$300,9,FALSE)&gt;Q$3,5,IF(VLOOKUP($E124,'Country Indicator Data'!$B$4:$N$300,9,FALSE)&lt;Q$4,0,5-(LOG(Q$3)-LOG(VLOOKUP($E124,'Country Indicator Data'!$B$4:$N$300,9,FALSE)))/(LOG(Q$3)-LOG(Q$4))*5)),1))))</f>
        <v>5</v>
      </c>
      <c r="R124" s="163">
        <f t="shared" si="43"/>
        <v>3</v>
      </c>
      <c r="S124" s="163" t="str">
        <f>IF(LEN(E124)&gt;3,((IF(VLOOKUP($C124,'Regional Crises'!$B$1:$R$66,17,FALSE)="x","x",ROUND(IF(VLOOKUP($C124,'Regional Crises'!$B$1:$R$66,17,FALSE)&gt;S$3,0,IF(VLOOKUP($C124,'Regional Crises'!$B$1:$R$66,17,FALSE)&lt;S$4,5,(S$3-VLOOKUP($C124,'Regional Crises'!$B$1:$R$66,17,FALSE))/(S$3-S$4)*5)),1)))),(IF(VLOOKUP($E124,'Country Indicator Data'!$B$4:$N$300,13,FALSE)="x","x",ROUND(IF(VLOOKUP($E124,'Country Indicator Data'!$B$4:$N$300,13,FALSE)&gt;S$3,0,IF(VLOOKUP($E124,'Country Indicator Data'!$B$4:$N$300,13,FALSE)&lt;S$4,5,(S$3-VLOOKUP($E124,'Country Indicator Data'!$B$4:$N$300,13,FALSE))/(S$3-S$4)*5)),1))))</f>
        <v>x</v>
      </c>
      <c r="T124" s="163">
        <f>IF(LEN(E124)&gt;3,((IF(VLOOKUP($C124,'Regional Crises'!$B$1:$R$66,14,FALSE)="x","x",ROUND(IF(VLOOKUP($C124,'Regional Crises'!$B$1:$R$66,14,FALSE)&gt;T$3,0,IF(VLOOKUP($C124,'Regional Crises'!$B$1:$R$66,14,FALSE)&lt;T$4,5,(T$3-VLOOKUP($C124,'Regional Crises'!$B$1:$R$66,14,FALSE))/(T$3-T$4)*5)),1)))),(IF(VLOOKUP($E124,'Country Indicator Data'!$B$4:$N$300,10,FALSE)="x","x",ROUND(IF(VLOOKUP($E124,'Country Indicator Data'!$B$4:$N$300,10,FALSE)&gt;T$3,0,IF(VLOOKUP($E124,'Country Indicator Data'!$B$4:$N$300,10,FALSE)&lt;T$4,5,(T$3-VLOOKUP($E124,'Country Indicator Data'!$B$4:$N$300,10,FALSE))/(T$3-T$4)*5)),1))))</f>
        <v>3</v>
      </c>
      <c r="U124" s="163" t="str">
        <f>IF(LEN(E124)&gt;3,((IF(VLOOKUP($C124,'Regional Crises'!$B$1:$R$66,15,FALSE)="x","x",ROUND(IF(VLOOKUP($C124,'Regional Crises'!$B$1:$R$66,15,FALSE)&gt;U$3,0,IF(VLOOKUP($C124,'Regional Crises'!$B$1:$R$66,15,FALSE)&lt;U$4,5,(U$3-VLOOKUP($C124,'Regional Crises'!$B$1:$R$66,15,FALSE))/(U$3-U$4)*5)),1)))),(IF(VLOOKUP($E124,'Country Indicator Data'!$B$4:$N$300,11,FALSE)="x","x",ROUND(IF(VLOOKUP($E124,'Country Indicator Data'!$B$4:$N$300,11,FALSE)&gt;U$3,0,IF(VLOOKUP($E124,'Country Indicator Data'!$B$4:$N$300,11,FALSE)&lt;U$4,5,(U$3-VLOOKUP($E124,'Country Indicator Data'!$B$4:$N$300,11,FALSE))/(U$3-U$4)*5)),1))))</f>
        <v>x</v>
      </c>
      <c r="V124" s="163">
        <f>IF(LEN(E124)&gt;3,((IF(VLOOKUP($C124,'Regional Crises'!$B$1:$R$66,16,FALSE)="x","x",ROUND(IF(VLOOKUP($C124,'Regional Crises'!$B$1:$R$66,16,FALSE)&gt;V$3,0,IF(VLOOKUP($C124,'Regional Crises'!$B$1:$R$66,16,FALSE)&lt;V$4,5,(V$3-VLOOKUP($C124,'Regional Crises'!$B$1:$R$66,16,FALSE))/(V$3-V$4)*5)),1)))),(IF(VLOOKUP($E124,'Country Indicator Data'!$B$4:$N$300,12,FALSE)="x","x",ROUND(IF(VLOOKUP($E124,'Country Indicator Data'!$B$4:$N$300,12,FALSE)&gt;V$3,0,IF(VLOOKUP($E124,'Country Indicator Data'!$B$4:$N$300,12,FALSE)&lt;V$4,5,(V$3-VLOOKUP($E124,'Country Indicator Data'!$B$4:$N$300,12,FALSE))/(V$3-V$4)*5)),1))))</f>
        <v>4.5</v>
      </c>
      <c r="W124" s="163">
        <f t="shared" si="44"/>
        <v>3.8</v>
      </c>
      <c r="X124" s="163">
        <f t="shared" si="45"/>
        <v>2.5</v>
      </c>
      <c r="Y124" s="184">
        <f>IF('Core Indicators'!FC121="x","x",IF('Core Indicators'!FC121&gt;=5,5,IF('Core Indicators'!FC121&gt;=4,4,IF('Core Indicators'!FC121&gt;=3,3,IF('Core Indicators'!FC121&gt;=2,2,IF('Core Indicators'!FC121&gt;=1,1,0))))))</f>
        <v>5</v>
      </c>
      <c r="Z124" s="163">
        <f t="shared" si="46"/>
        <v>5</v>
      </c>
      <c r="AA124" s="184">
        <f>'Crisis Indicator Data'!Y121</f>
        <v>1</v>
      </c>
      <c r="AB124" s="184">
        <f>'Crisis Indicator Data'!Z121</f>
        <v>3</v>
      </c>
      <c r="AC124" s="184">
        <f>'Crisis Indicator Data'!AA121</f>
        <v>2</v>
      </c>
      <c r="AD124" s="184">
        <f>'Crisis Indicator Data'!AB121</f>
        <v>3</v>
      </c>
      <c r="AE124" s="184">
        <f t="shared" si="47"/>
        <v>4</v>
      </c>
      <c r="AF124" s="184">
        <f>'Crisis Indicator Data'!AC121</f>
        <v>2</v>
      </c>
      <c r="AG124" s="184">
        <f>'Crisis Indicator Data'!AD121</f>
        <v>3</v>
      </c>
      <c r="AH124" s="184">
        <f t="shared" si="48"/>
        <v>5</v>
      </c>
      <c r="AI124" s="184">
        <f>'Crisis Indicator Data'!AE121</f>
        <v>2</v>
      </c>
      <c r="AJ124" s="184">
        <f>'Crisis Indicator Data'!AF121</f>
        <v>2</v>
      </c>
      <c r="AK124" s="184">
        <f>'Crisis Indicator Data'!AG121</f>
        <v>0</v>
      </c>
      <c r="AL124" s="184">
        <f t="shared" si="49"/>
        <v>3</v>
      </c>
      <c r="AM124" s="163">
        <f t="shared" si="50"/>
        <v>4</v>
      </c>
      <c r="AN124" s="163">
        <f t="shared" si="51"/>
        <v>4.5</v>
      </c>
    </row>
    <row r="125" spans="1:40" ht="13.5" customHeight="1" x14ac:dyDescent="0.25">
      <c r="A125" s="172" t="str">
        <f>'Crisis Indicator Data'!A122</f>
        <v>Conflict in Gaza</v>
      </c>
      <c r="B125" s="173" t="str">
        <f>'Crisis Indicator Data'!B122</f>
        <v>Conflict,Displacement,Socio-political,Violence</v>
      </c>
      <c r="C125" s="173" t="str">
        <f>'Crisis Indicator Data'!C122</f>
        <v>PSE004</v>
      </c>
      <c r="D125" s="173" t="str">
        <f>'Crisis Indicator Data'!D122</f>
        <v>Palestine</v>
      </c>
      <c r="E125" s="174" t="str">
        <f>'Crisis Indicator Data'!E122</f>
        <v>PSE</v>
      </c>
      <c r="F125" s="163" t="str">
        <f>IF(LEN(E125)&gt;3,(IF(VLOOKUP($C125,'Regional Crises'!$B$1:$R$66,7,FALSE)="x","x",ROUND(IF(VLOOKUP($C125,'Regional Crises'!$B$1:$R$66,7,FALSE)&gt;$F$3,5,IF(VLOOKUP($C125,'Regional Crises'!$B$1:$R$66,7,FALSE)&lt;F$4,0,($F$3-VLOOKUP($C125,'Regional Crises'!$B$1:$R$66,7,FALSE))/($F$3-$F$4)*5)),1))),IF(VLOOKUP($E125,'Country Indicator Data'!$B$4:$N$300,3,FALSE)="x","x",ROUND(IF(VLOOKUP($E125,'Country Indicator Data'!$B$4:$N$300,3,FALSE)&gt;$F$3,5,IF(VLOOKUP($E125,'Country Indicator Data'!$B$4:$N$300,3,FALSE)&lt;$F$4,0,($F$3-VLOOKUP($E125,'Country Indicator Data'!$B$4:$N$300,3,FALSE))/($F$3-$F$4)*5)),1)))</f>
        <v>x</v>
      </c>
      <c r="G125" s="163" t="str">
        <f>IF(LEN(E125)&gt;3,(IF(VLOOKUP($C125,'Regional Crises'!$B$1:$R$66,9,FALSE)="x","x",ROUND(IF(VLOOKUP($C125,'Regional Crises'!$B$1:$R$66,9,FALSE)&gt;G$3,5,IF(VLOOKUP($C125,'Regional Crises'!$B$1:$R$66,9,FALSE)&lt;G$4,0,(G$3-VLOOKUP($C125,'Regional Crises'!$B$1:$R$66,9,FALSE))/(G$3-G$4)*5)),1))),IF(VLOOKUP($E125,'Country Indicator Data'!$B$4:$N$300,5,FALSE)="x","x",ROUND(IF(VLOOKUP($E125,'Country Indicator Data'!$B$4:$N$300,5,FALSE)&gt;G$3,5,IF(VLOOKUP($E125,'Country Indicator Data'!$B$4:$N$300,5,FALSE)&lt;G$4,0,(G$3-VLOOKUP($E125,'Country Indicator Data'!$B$4:$N$300,5,FALSE))/(G$3-G$4)*5)),1)))</f>
        <v>x</v>
      </c>
      <c r="H125" s="163" t="str">
        <f t="shared" si="39"/>
        <v>x</v>
      </c>
      <c r="I125" s="163">
        <f>IF(LEN(E125)&gt;3,(IF(VLOOKUP($C125,'Regional Crises'!$B$1:$R$66,6,FALSE)="x","x",ROUND(IF(VLOOKUP($C125,'Regional Crises'!$B$1:$R$66,6,FALSE)&gt;I$3,5,IF(VLOOKUP($C125,'Regional Crises'!$B$1:$R$66,6,FALSE)&lt;I$4,0,5-(I$3-VLOOKUP($C125,'Regional Crises'!$B$1:$R$66,6,FALSE))/(I$3-I$4)*5)),1))),IF(VLOOKUP($E125,'Country Indicator Data'!$B$4:$N$300,2,FALSE)="x","x",ROUND(IF(VLOOKUP($E125,'Country Indicator Data'!$B$4:$N$300,2,FALSE)&gt;I$3,5,IF(VLOOKUP($E125,'Country Indicator Data'!$B$4:$N$300,2,FALSE)&lt;I$4,0,5-(I$3-VLOOKUP($E125,'Country Indicator Data'!$B$4:$N$300,2,FALSE))/(I$3-I$4)*5)),1)))</f>
        <v>0</v>
      </c>
      <c r="J125" s="163">
        <f>IF(LEN(E125)&gt;3,(IF(VLOOKUP($C125,'Regional Crises'!$B$1:$R$66,8,FALSE)="x","x",ROUND(IF(VLOOKUP($C125,'Regional Crises'!$B$1:$R$66,8,FALSE)&gt;J$3,5,IF(VLOOKUP($C125,'Regional Crises'!$B$1:$R$66,8,FALSE)&lt;J$4,0,5-(J$3-VLOOKUP($C125,'Regional Crises'!$B$1:$R$66,8,FALSE))/(J$3-J$4)*5)),1))),IF(VLOOKUP($E125,'Country Indicator Data'!$B$4:$N$300,4,FALSE)="x","x",ROUND(IF(VLOOKUP($E125,'Country Indicator Data'!$B$4:$N$300,4,FALSE)&gt;J$3,5,IF(VLOOKUP($E125,'Country Indicator Data'!$B$4:$N$300,4,FALSE)&lt;J$4,0,5-(J$3-VLOOKUP($E125,'Country Indicator Data'!$B$4:$N$300,4,FALSE))/(J$3-J$4)*5)),1)))</f>
        <v>0</v>
      </c>
      <c r="K125" s="163">
        <f t="shared" si="40"/>
        <v>0</v>
      </c>
      <c r="L125" s="163" t="str">
        <f>IF(LEN(E125)&gt;3,(IF(VLOOKUP($C125,'Regional Crises'!$B$1:$R$66,10,FALSE)="x","x",ROUND(IF(VLOOKUP($C125,'Regional Crises'!$B$1:$R$66,10,FALSE)&gt;L$3,5,IF(VLOOKUP($C125,'Regional Crises'!$B$1:$R$66,10,FALSE)&lt;L$4,0,5-(L$3-VLOOKUP($C125,'Regional Crises'!$B$1:$R$66,10,FALSE))/(L$3-L$4)*5)),1))),IF(VLOOKUP($E125,'Country Indicator Data'!$B$4:$N$300,6,FALSE)="x","x",ROUND(IF(VLOOKUP($E125,'Country Indicator Data'!$B$4:$N$300,6,FALSE)&gt;L$3,5,IF(VLOOKUP($E125,'Country Indicator Data'!$B$4:$N$300,6,FALSE)&lt;L$4,0,5-(L$3-VLOOKUP($E125,'Country Indicator Data'!$B$4:$N$300,6,FALSE))/(L$3-L$4)*5)),1)))</f>
        <v>x</v>
      </c>
      <c r="M125" s="163">
        <f>IF(LEN(E125)&gt;3,(IF(VLOOKUP($C125,'Regional Crises'!$B$1:$R$66,11,FALSE)="x","x",ROUND(IF(VLOOKUP($C125,'Regional Crises'!$B$1:$R$66,11,FALSE)&gt;M$3,5,IF(VLOOKUP($C125,'Regional Crises'!$B$1:$R$66,11,FALSE)&lt;M$4,0,5-(M$3-VLOOKUP($C125,'Regional Crises'!$B$1:$R$66,11,FALSE))/(M$3-M$4)*5)),1))),IF(VLOOKUP($E125,'Country Indicator Data'!$B$4:$N$300,7,FALSE)="x","x",ROUND(IF(VLOOKUP($E125,'Country Indicator Data'!$B$4:$N$300,7,FALSE)&gt;M$3,5,IF(VLOOKUP($E125,'Country Indicator Data'!$B$4:$N$300,7,FALSE)&lt;M$4,0,5-(M$3-VLOOKUP($E125,'Country Indicator Data'!$B$4:$N$300,7,FALSE))/(M$3-M$4)*5)),1)))</f>
        <v>1.1000000000000001</v>
      </c>
      <c r="N125" s="163">
        <f t="shared" si="41"/>
        <v>1.1000000000000001</v>
      </c>
      <c r="O125" s="163">
        <f t="shared" si="42"/>
        <v>0.55000000000000004</v>
      </c>
      <c r="P125" s="163">
        <f>IF(LEN(E125)&gt;3,VLOOKUP(C125,'Regional Crises'!$B$1:$R$69,12,FALSE),VLOOKUP(E125,'Country Indicator Data'!$B$4:$I$300,8,FALSE))</f>
        <v>1</v>
      </c>
      <c r="Q125" s="163">
        <f>IF(LEN(E125)&gt;3,((IF(VLOOKUP($C125,'Regional Crises'!$B$1:$R$66,13,FALSE)="x","x",ROUND(IF(VLOOKUP($C125,'Regional Crises'!$B$1:$R$66,13,FALSE)&gt;Q$3,5,IF(VLOOKUP($C125,'Regional Crises'!$B$1:$R$66,13,FALSE)&lt;Q$4,0,5-(LOG(Q$3)-LOG(VLOOKUP($C125,'Regional Crises'!$B$1:$R$66,13,FALSE)))/(LOG(Q$3)-LOG(Q$4))*5)),1)))),(IF(VLOOKUP($E125,'Country Indicator Data'!$B$4:$N$300,9,FALSE)="x","x",ROUND(IF(VLOOKUP($E125,'Country Indicator Data'!$B$4:$N$300,9,FALSE)&gt;Q$3,5,IF(VLOOKUP($E125,'Country Indicator Data'!$B$4:$N$300,9,FALSE)&lt;Q$4,0,5-(LOG(Q$3)-LOG(VLOOKUP($E125,'Country Indicator Data'!$B$4:$N$300,9,FALSE)))/(LOG(Q$3)-LOG(Q$4))*5)),1))))</f>
        <v>5</v>
      </c>
      <c r="R125" s="163">
        <f t="shared" si="43"/>
        <v>3</v>
      </c>
      <c r="S125" s="163" t="str">
        <f>IF(LEN(E125)&gt;3,((IF(VLOOKUP($C125,'Regional Crises'!$B$1:$R$66,17,FALSE)="x","x",ROUND(IF(VLOOKUP($C125,'Regional Crises'!$B$1:$R$66,17,FALSE)&gt;S$3,0,IF(VLOOKUP($C125,'Regional Crises'!$B$1:$R$66,17,FALSE)&lt;S$4,5,(S$3-VLOOKUP($C125,'Regional Crises'!$B$1:$R$66,17,FALSE))/(S$3-S$4)*5)),1)))),(IF(VLOOKUP($E125,'Country Indicator Data'!$B$4:$N$300,13,FALSE)="x","x",ROUND(IF(VLOOKUP($E125,'Country Indicator Data'!$B$4:$N$300,13,FALSE)&gt;S$3,0,IF(VLOOKUP($E125,'Country Indicator Data'!$B$4:$N$300,13,FALSE)&lt;S$4,5,(S$3-VLOOKUP($E125,'Country Indicator Data'!$B$4:$N$300,13,FALSE))/(S$3-S$4)*5)),1))))</f>
        <v>x</v>
      </c>
      <c r="T125" s="163">
        <f>IF(LEN(E125)&gt;3,((IF(VLOOKUP($C125,'Regional Crises'!$B$1:$R$66,14,FALSE)="x","x",ROUND(IF(VLOOKUP($C125,'Regional Crises'!$B$1:$R$66,14,FALSE)&gt;T$3,0,IF(VLOOKUP($C125,'Regional Crises'!$B$1:$R$66,14,FALSE)&lt;T$4,5,(T$3-VLOOKUP($C125,'Regional Crises'!$B$1:$R$66,14,FALSE))/(T$3-T$4)*5)),1)))),(IF(VLOOKUP($E125,'Country Indicator Data'!$B$4:$N$300,10,FALSE)="x","x",ROUND(IF(VLOOKUP($E125,'Country Indicator Data'!$B$4:$N$300,10,FALSE)&gt;T$3,0,IF(VLOOKUP($E125,'Country Indicator Data'!$B$4:$N$300,10,FALSE)&lt;T$4,5,(T$3-VLOOKUP($E125,'Country Indicator Data'!$B$4:$N$300,10,FALSE))/(T$3-T$4)*5)),1))))</f>
        <v>3</v>
      </c>
      <c r="U125" s="163" t="str">
        <f>IF(LEN(E125)&gt;3,((IF(VLOOKUP($C125,'Regional Crises'!$B$1:$R$66,15,FALSE)="x","x",ROUND(IF(VLOOKUP($C125,'Regional Crises'!$B$1:$R$66,15,FALSE)&gt;U$3,0,IF(VLOOKUP($C125,'Regional Crises'!$B$1:$R$66,15,FALSE)&lt;U$4,5,(U$3-VLOOKUP($C125,'Regional Crises'!$B$1:$R$66,15,FALSE))/(U$3-U$4)*5)),1)))),(IF(VLOOKUP($E125,'Country Indicator Data'!$B$4:$N$300,11,FALSE)="x","x",ROUND(IF(VLOOKUP($E125,'Country Indicator Data'!$B$4:$N$300,11,FALSE)&gt;U$3,0,IF(VLOOKUP($E125,'Country Indicator Data'!$B$4:$N$300,11,FALSE)&lt;U$4,5,(U$3-VLOOKUP($E125,'Country Indicator Data'!$B$4:$N$300,11,FALSE))/(U$3-U$4)*5)),1))))</f>
        <v>x</v>
      </c>
      <c r="V125" s="163">
        <f>IF(LEN(E125)&gt;3,((IF(VLOOKUP($C125,'Regional Crises'!$B$1:$R$66,16,FALSE)="x","x",ROUND(IF(VLOOKUP($C125,'Regional Crises'!$B$1:$R$66,16,FALSE)&gt;V$3,0,IF(VLOOKUP($C125,'Regional Crises'!$B$1:$R$66,16,FALSE)&lt;V$4,5,(V$3-VLOOKUP($C125,'Regional Crises'!$B$1:$R$66,16,FALSE))/(V$3-V$4)*5)),1)))),(IF(VLOOKUP($E125,'Country Indicator Data'!$B$4:$N$300,12,FALSE)="x","x",ROUND(IF(VLOOKUP($E125,'Country Indicator Data'!$B$4:$N$300,12,FALSE)&gt;V$3,0,IF(VLOOKUP($E125,'Country Indicator Data'!$B$4:$N$300,12,FALSE)&lt;V$4,5,(V$3-VLOOKUP($E125,'Country Indicator Data'!$B$4:$N$300,12,FALSE))/(V$3-V$4)*5)),1))))</f>
        <v>4.5</v>
      </c>
      <c r="W125" s="163">
        <f t="shared" si="44"/>
        <v>3.8</v>
      </c>
      <c r="X125" s="163">
        <f t="shared" si="45"/>
        <v>2.5</v>
      </c>
      <c r="Y125" s="184">
        <f>IF('Core Indicators'!FC122="x","x",IF('Core Indicators'!FC122&gt;=5,5,IF('Core Indicators'!FC122&gt;=4,4,IF('Core Indicators'!FC122&gt;=3,3,IF('Core Indicators'!FC122&gt;=2,2,IF('Core Indicators'!FC122&gt;=1,1,0))))))</f>
        <v>5</v>
      </c>
      <c r="Z125" s="163">
        <f t="shared" si="46"/>
        <v>5</v>
      </c>
      <c r="AA125" s="184">
        <f>'Crisis Indicator Data'!Y122</f>
        <v>1</v>
      </c>
      <c r="AB125" s="184">
        <f>'Crisis Indicator Data'!Z122</f>
        <v>3</v>
      </c>
      <c r="AC125" s="184">
        <f>'Crisis Indicator Data'!AA122</f>
        <v>2</v>
      </c>
      <c r="AD125" s="184">
        <f>'Crisis Indicator Data'!AB122</f>
        <v>3</v>
      </c>
      <c r="AE125" s="184">
        <f t="shared" si="47"/>
        <v>4</v>
      </c>
      <c r="AF125" s="184">
        <f>'Crisis Indicator Data'!AC122</f>
        <v>3</v>
      </c>
      <c r="AG125" s="184">
        <f>'Crisis Indicator Data'!AD122</f>
        <v>3</v>
      </c>
      <c r="AH125" s="184">
        <f t="shared" si="48"/>
        <v>5</v>
      </c>
      <c r="AI125" s="184">
        <f>'Crisis Indicator Data'!AE122</f>
        <v>3</v>
      </c>
      <c r="AJ125" s="184">
        <f>'Crisis Indicator Data'!AF122</f>
        <v>2</v>
      </c>
      <c r="AK125" s="184">
        <f>'Crisis Indicator Data'!AG122</f>
        <v>3</v>
      </c>
      <c r="AL125" s="184">
        <f t="shared" si="49"/>
        <v>5</v>
      </c>
      <c r="AM125" s="163">
        <f t="shared" si="50"/>
        <v>5</v>
      </c>
      <c r="AN125" s="163">
        <f t="shared" si="51"/>
        <v>5</v>
      </c>
    </row>
    <row r="126" spans="1:40" ht="13.5" customHeight="1" x14ac:dyDescent="0.25">
      <c r="A126" s="172" t="str">
        <f>'Crisis Indicator Data'!A123</f>
        <v>Lake Chad basin regional crisis</v>
      </c>
      <c r="B126" s="173">
        <f>'Crisis Indicator Data'!B123</f>
        <v>0</v>
      </c>
      <c r="C126" s="173" t="str">
        <f>'Crisis Indicator Data'!C123</f>
        <v>REG001</v>
      </c>
      <c r="D126" s="173" t="str">
        <f>'Crisis Indicator Data'!D123</f>
        <v>Nigeria,Niger,Chad,Cameroon</v>
      </c>
      <c r="E126" s="174" t="str">
        <f>'Crisis Indicator Data'!E123</f>
        <v>NGA,NER,TCD,CMR</v>
      </c>
      <c r="F126" s="163">
        <f>IF(LEN(E126)&gt;3,(IF(VLOOKUP($C126,'Regional Crises'!$B$1:$R$66,7,FALSE)="x","x",ROUND(IF(VLOOKUP($C126,'Regional Crises'!$B$1:$R$66,7,FALSE)&gt;$F$3,5,IF(VLOOKUP($C126,'Regional Crises'!$B$1:$R$66,7,FALSE)&lt;F$4,0,($F$3-VLOOKUP($C126,'Regional Crises'!$B$1:$R$66,7,FALSE))/($F$3-$F$4)*5)),1))),IF(VLOOKUP($E126,'Country Indicator Data'!$B$4:$N$300,3,FALSE)="x","x",ROUND(IF(VLOOKUP($E126,'Country Indicator Data'!$B$4:$N$300,3,FALSE)&gt;$F$3,5,IF(VLOOKUP($E126,'Country Indicator Data'!$B$4:$N$300,3,FALSE)&lt;$F$4,0,($F$3-VLOOKUP($E126,'Country Indicator Data'!$B$4:$N$300,3,FALSE))/($F$3-$F$4)*5)),1)))</f>
        <v>2.8</v>
      </c>
      <c r="G126" s="163">
        <f>IF(LEN(E126)&gt;3,(IF(VLOOKUP($C126,'Regional Crises'!$B$1:$R$66,9,FALSE)="x","x",ROUND(IF(VLOOKUP($C126,'Regional Crises'!$B$1:$R$66,9,FALSE)&gt;G$3,5,IF(VLOOKUP($C126,'Regional Crises'!$B$1:$R$66,9,FALSE)&lt;G$4,0,(G$3-VLOOKUP($C126,'Regional Crises'!$B$1:$R$66,9,FALSE))/(G$3-G$4)*5)),1))),IF(VLOOKUP($E126,'Country Indicator Data'!$B$4:$N$300,5,FALSE)="x","x",ROUND(IF(VLOOKUP($E126,'Country Indicator Data'!$B$4:$N$300,5,FALSE)&gt;G$3,5,IF(VLOOKUP($E126,'Country Indicator Data'!$B$4:$N$300,5,FALSE)&lt;G$4,0,(G$3-VLOOKUP($E126,'Country Indicator Data'!$B$4:$N$300,5,FALSE))/(G$3-G$4)*5)),1)))</f>
        <v>2.7</v>
      </c>
      <c r="H126" s="163">
        <f t="shared" si="39"/>
        <v>2.75</v>
      </c>
      <c r="I126" s="163">
        <f>IF(LEN(E126)&gt;3,(IF(VLOOKUP($C126,'Regional Crises'!$B$1:$R$66,6,FALSE)="x","x",ROUND(IF(VLOOKUP($C126,'Regional Crises'!$B$1:$R$66,6,FALSE)&gt;I$3,5,IF(VLOOKUP($C126,'Regional Crises'!$B$1:$R$66,6,FALSE)&lt;I$4,0,5-(I$3-VLOOKUP($C126,'Regional Crises'!$B$1:$R$66,6,FALSE))/(I$3-I$4)*5)),1))),IF(VLOOKUP($E126,'Country Indicator Data'!$B$4:$N$300,2,FALSE)="x","x",ROUND(IF(VLOOKUP($E126,'Country Indicator Data'!$B$4:$N$300,2,FALSE)&gt;I$3,5,IF(VLOOKUP($E126,'Country Indicator Data'!$B$4:$N$300,2,FALSE)&lt;I$4,0,5-(I$3-VLOOKUP($E126,'Country Indicator Data'!$B$4:$N$300,2,FALSE))/(I$3-I$4)*5)),1)))</f>
        <v>4</v>
      </c>
      <c r="J126" s="163">
        <f>IF(LEN(E126)&gt;3,(IF(VLOOKUP($C126,'Regional Crises'!$B$1:$R$66,8,FALSE)="x","x",ROUND(IF(VLOOKUP($C126,'Regional Crises'!$B$1:$R$66,8,FALSE)&gt;J$3,5,IF(VLOOKUP($C126,'Regional Crises'!$B$1:$R$66,8,FALSE)&lt;J$4,0,5-(J$3-VLOOKUP($C126,'Regional Crises'!$B$1:$R$66,8,FALSE))/(J$3-J$4)*5)),1))),IF(VLOOKUP($E126,'Country Indicator Data'!$B$4:$N$300,4,FALSE)="x","x",ROUND(IF(VLOOKUP($E126,'Country Indicator Data'!$B$4:$N$300,4,FALSE)&gt;J$3,5,IF(VLOOKUP($E126,'Country Indicator Data'!$B$4:$N$300,4,FALSE)&lt;J$4,0,5-(J$3-VLOOKUP($E126,'Country Indicator Data'!$B$4:$N$300,4,FALSE))/(J$3-J$4)*5)),1)))</f>
        <v>0.8</v>
      </c>
      <c r="K126" s="163">
        <f t="shared" si="40"/>
        <v>2.4</v>
      </c>
      <c r="L126" s="163">
        <f>IF(LEN(E126)&gt;3,(IF(VLOOKUP($C126,'Regional Crises'!$B$1:$R$66,10,FALSE)="x","x",ROUND(IF(VLOOKUP($C126,'Regional Crises'!$B$1:$R$66,10,FALSE)&gt;L$3,5,IF(VLOOKUP($C126,'Regional Crises'!$B$1:$R$66,10,FALSE)&lt;L$4,0,5-(L$3-VLOOKUP($C126,'Regional Crises'!$B$1:$R$66,10,FALSE))/(L$3-L$4)*5)),1))),IF(VLOOKUP($E126,'Country Indicator Data'!$B$4:$N$300,6,FALSE)="x","x",ROUND(IF(VLOOKUP($E126,'Country Indicator Data'!$B$4:$N$300,6,FALSE)&gt;L$3,5,IF(VLOOKUP($E126,'Country Indicator Data'!$B$4:$N$300,6,FALSE)&lt;L$4,0,5-(L$3-VLOOKUP($E126,'Country Indicator Data'!$B$4:$N$300,6,FALSE))/(L$3-L$4)*5)),1)))</f>
        <v>4.3</v>
      </c>
      <c r="M126" s="163">
        <f>IF(LEN(E126)&gt;3,(IF(VLOOKUP($C126,'Regional Crises'!$B$1:$R$66,11,FALSE)="x","x",ROUND(IF(VLOOKUP($C126,'Regional Crises'!$B$1:$R$66,11,FALSE)&gt;M$3,5,IF(VLOOKUP($C126,'Regional Crises'!$B$1:$R$66,11,FALSE)&lt;M$4,0,5-(M$3-VLOOKUP($C126,'Regional Crises'!$B$1:$R$66,11,FALSE))/(M$3-M$4)*5)),1))),IF(VLOOKUP($E126,'Country Indicator Data'!$B$4:$N$300,7,FALSE)="x","x",ROUND(IF(VLOOKUP($E126,'Country Indicator Data'!$B$4:$N$300,7,FALSE)&gt;M$3,5,IF(VLOOKUP($E126,'Country Indicator Data'!$B$4:$N$300,7,FALSE)&lt;M$4,0,5-(M$3-VLOOKUP($E126,'Country Indicator Data'!$B$4:$N$300,7,FALSE))/(M$3-M$4)*5)),1)))</f>
        <v>1.9</v>
      </c>
      <c r="N126" s="163">
        <f t="shared" si="41"/>
        <v>3.0999999999999996</v>
      </c>
      <c r="O126" s="163">
        <f t="shared" si="42"/>
        <v>2.75</v>
      </c>
      <c r="P126" s="163">
        <f>IF(LEN(E126)&gt;3,VLOOKUP(C126,'Regional Crises'!$B$1:$R$69,12,FALSE),VLOOKUP(E126,'Country Indicator Data'!$B$4:$I$300,8,FALSE))</f>
        <v>4.25</v>
      </c>
      <c r="Q126" s="163">
        <f>IF(LEN(E126)&gt;3,((IF(VLOOKUP($C126,'Regional Crises'!$B$1:$R$66,13,FALSE)="x","x",ROUND(IF(VLOOKUP($C126,'Regional Crises'!$B$1:$R$66,13,FALSE)&gt;Q$3,5,IF(VLOOKUP($C126,'Regional Crises'!$B$1:$R$66,13,FALSE)&lt;Q$4,0,5-(LOG(Q$3)-LOG(VLOOKUP($C126,'Regional Crises'!$B$1:$R$66,13,FALSE)))/(LOG(Q$3)-LOG(Q$4))*5)),1)))),(IF(VLOOKUP($E126,'Country Indicator Data'!$B$4:$N$300,9,FALSE)="x","x",ROUND(IF(VLOOKUP($E126,'Country Indicator Data'!$B$4:$N$300,9,FALSE)&gt;Q$3,5,IF(VLOOKUP($E126,'Country Indicator Data'!$B$4:$N$300,9,FALSE)&lt;Q$4,0,5-(LOG(Q$3)-LOG(VLOOKUP($E126,'Country Indicator Data'!$B$4:$N$300,9,FALSE)))/(LOG(Q$3)-LOG(Q$4))*5)),1))))</f>
        <v>4.7</v>
      </c>
      <c r="R126" s="163">
        <f t="shared" si="43"/>
        <v>4.4749999999999996</v>
      </c>
      <c r="S126" s="163">
        <f>IF(LEN(E126)&gt;3,((IF(VLOOKUP($C126,'Regional Crises'!$B$1:$R$66,17,FALSE)="x","x",ROUND(IF(VLOOKUP($C126,'Regional Crises'!$B$1:$R$66,17,FALSE)&gt;S$3,0,IF(VLOOKUP($C126,'Regional Crises'!$B$1:$R$66,17,FALSE)&lt;S$4,5,(S$3-VLOOKUP($C126,'Regional Crises'!$B$1:$R$66,17,FALSE))/(S$3-S$4)*5)),1)))),(IF(VLOOKUP($E126,'Country Indicator Data'!$B$4:$N$300,13,FALSE)="x","x",ROUND(IF(VLOOKUP($E126,'Country Indicator Data'!$B$4:$N$300,13,FALSE)&gt;S$3,0,IF(VLOOKUP($E126,'Country Indicator Data'!$B$4:$N$300,13,FALSE)&lt;S$4,5,(S$3-VLOOKUP($E126,'Country Indicator Data'!$B$4:$N$300,13,FALSE))/(S$3-S$4)*5)),1))))</f>
        <v>3.7</v>
      </c>
      <c r="T126" s="163">
        <f>IF(LEN(E126)&gt;3,((IF(VLOOKUP($C126,'Regional Crises'!$B$1:$R$66,14,FALSE)="x","x",ROUND(IF(VLOOKUP($C126,'Regional Crises'!$B$1:$R$66,14,FALSE)&gt;T$3,0,IF(VLOOKUP($C126,'Regional Crises'!$B$1:$R$66,14,FALSE)&lt;T$4,5,(T$3-VLOOKUP($C126,'Regional Crises'!$B$1:$R$66,14,FALSE))/(T$3-T$4)*5)),1)))),(IF(VLOOKUP($E126,'Country Indicator Data'!$B$4:$N$300,10,FALSE)="x","x",ROUND(IF(VLOOKUP($E126,'Country Indicator Data'!$B$4:$N$300,10,FALSE)&gt;T$3,0,IF(VLOOKUP($E126,'Country Indicator Data'!$B$4:$N$300,10,FALSE)&lt;T$4,5,(T$3-VLOOKUP($E126,'Country Indicator Data'!$B$4:$N$300,10,FALSE))/(T$3-T$4)*5)),1))))</f>
        <v>3.5</v>
      </c>
      <c r="U126" s="163">
        <f>IF(LEN(E126)&gt;3,((IF(VLOOKUP($C126,'Regional Crises'!$B$1:$R$66,15,FALSE)="x","x",ROUND(IF(VLOOKUP($C126,'Regional Crises'!$B$1:$R$66,15,FALSE)&gt;U$3,0,IF(VLOOKUP($C126,'Regional Crises'!$B$1:$R$66,15,FALSE)&lt;U$4,5,(U$3-VLOOKUP($C126,'Regional Crises'!$B$1:$R$66,15,FALSE))/(U$3-U$4)*5)),1)))),(IF(VLOOKUP($E126,'Country Indicator Data'!$B$4:$N$300,11,FALSE)="x","x",ROUND(IF(VLOOKUP($E126,'Country Indicator Data'!$B$4:$N$300,11,FALSE)&gt;U$3,0,IF(VLOOKUP($E126,'Country Indicator Data'!$B$4:$N$300,11,FALSE)&lt;U$4,5,(U$3-VLOOKUP($E126,'Country Indicator Data'!$B$4:$N$300,11,FALSE))/(U$3-U$4)*5)),1))))</f>
        <v>3</v>
      </c>
      <c r="V126" s="163">
        <f>IF(LEN(E126)&gt;3,((IF(VLOOKUP($C126,'Regional Crises'!$B$1:$R$66,16,FALSE)="x","x",ROUND(IF(VLOOKUP($C126,'Regional Crises'!$B$1:$R$66,16,FALSE)&gt;V$3,0,IF(VLOOKUP($C126,'Regional Crises'!$B$1:$R$66,16,FALSE)&lt;V$4,5,(V$3-VLOOKUP($C126,'Regional Crises'!$B$1:$R$66,16,FALSE))/(V$3-V$4)*5)),1)))),(IF(VLOOKUP($E126,'Country Indicator Data'!$B$4:$N$300,12,FALSE)="x","x",ROUND(IF(VLOOKUP($E126,'Country Indicator Data'!$B$4:$N$300,12,FALSE)&gt;V$3,0,IF(VLOOKUP($E126,'Country Indicator Data'!$B$4:$N$300,12,FALSE)&lt;V$4,5,(V$3-VLOOKUP($E126,'Country Indicator Data'!$B$4:$N$300,12,FALSE))/(V$3-V$4)*5)),1))))</f>
        <v>3.4</v>
      </c>
      <c r="W126" s="163">
        <f t="shared" si="44"/>
        <v>3.4</v>
      </c>
      <c r="X126" s="163">
        <f t="shared" si="45"/>
        <v>3.5</v>
      </c>
      <c r="Y126" s="184">
        <f>IF('Core Indicators'!FC123="x","x",IF('Core Indicators'!FC123&gt;=5,5,IF('Core Indicators'!FC123&gt;=4,4,IF('Core Indicators'!FC123&gt;=3,3,IF('Core Indicators'!FC123&gt;=2,2,IF('Core Indicators'!FC123&gt;=1,1,0))))))</f>
        <v>5</v>
      </c>
      <c r="Z126" s="163">
        <f t="shared" si="46"/>
        <v>5</v>
      </c>
      <c r="AA126" s="184">
        <f>'Crisis Indicator Data'!Y123</f>
        <v>1</v>
      </c>
      <c r="AB126" s="184">
        <f>'Crisis Indicator Data'!Z123</f>
        <v>3</v>
      </c>
      <c r="AC126" s="184">
        <f>'Crisis Indicator Data'!AA123</f>
        <v>2</v>
      </c>
      <c r="AD126" s="184">
        <f>'Crisis Indicator Data'!AB123</f>
        <v>2</v>
      </c>
      <c r="AE126" s="184">
        <f t="shared" si="47"/>
        <v>4</v>
      </c>
      <c r="AF126" s="184">
        <f>'Crisis Indicator Data'!AC123</f>
        <v>2</v>
      </c>
      <c r="AG126" s="184">
        <f>'Crisis Indicator Data'!AD123</f>
        <v>3</v>
      </c>
      <c r="AH126" s="184">
        <f t="shared" si="48"/>
        <v>5</v>
      </c>
      <c r="AI126" s="184">
        <f>'Crisis Indicator Data'!AE123</f>
        <v>3</v>
      </c>
      <c r="AJ126" s="184">
        <f>'Crisis Indicator Data'!AF123</f>
        <v>3</v>
      </c>
      <c r="AK126" s="184">
        <f>'Crisis Indicator Data'!AG123</f>
        <v>3</v>
      </c>
      <c r="AL126" s="184">
        <f t="shared" si="49"/>
        <v>5</v>
      </c>
      <c r="AM126" s="163">
        <f t="shared" si="50"/>
        <v>5</v>
      </c>
      <c r="AN126" s="163">
        <f t="shared" si="51"/>
        <v>5</v>
      </c>
    </row>
    <row r="127" spans="1:40" ht="13.5" customHeight="1" x14ac:dyDescent="0.25">
      <c r="A127" s="172" t="str">
        <f>'Crisis Indicator Data'!A124</f>
        <v>Venezuela Regional Crisis</v>
      </c>
      <c r="B127" s="173">
        <f>'Crisis Indicator Data'!B124</f>
        <v>0</v>
      </c>
      <c r="C127" s="173" t="str">
        <f>'Crisis Indicator Data'!C124</f>
        <v>REG002</v>
      </c>
      <c r="D127" s="173" t="str">
        <f>'Crisis Indicator Data'!D124</f>
        <v>Venezuela,Brazil,Colombia,Ecuador,Peru,Trinidad and Tobago,Chile,Dominican Republic,Panama</v>
      </c>
      <c r="E127" s="174" t="str">
        <f>'Crisis Indicator Data'!E124</f>
        <v>VEN,BRA,COL,ECU,PER,TTO,CHL,DOM,PAN</v>
      </c>
      <c r="F127" s="163">
        <f>IF(LEN(E127)&gt;3,(IF(VLOOKUP($C127,'Regional Crises'!$B$1:$R$66,7,FALSE)="x","x",ROUND(IF(VLOOKUP($C127,'Regional Crises'!$B$1:$R$66,7,FALSE)&gt;$F$3,5,IF(VLOOKUP($C127,'Regional Crises'!$B$1:$R$66,7,FALSE)&lt;F$4,0,($F$3-VLOOKUP($C127,'Regional Crises'!$B$1:$R$66,7,FALSE))/($F$3-$F$4)*5)),1))),IF(VLOOKUP($E127,'Country Indicator Data'!$B$4:$N$300,3,FALSE)="x","x",ROUND(IF(VLOOKUP($E127,'Country Indicator Data'!$B$4:$N$300,3,FALSE)&gt;$F$3,5,IF(VLOOKUP($E127,'Country Indicator Data'!$B$4:$N$300,3,FALSE)&lt;$F$4,0,($F$3-VLOOKUP($E127,'Country Indicator Data'!$B$4:$N$300,3,FALSE))/($F$3-$F$4)*5)),1)))</f>
        <v>1.4</v>
      </c>
      <c r="G127" s="163">
        <f>IF(LEN(E127)&gt;3,(IF(VLOOKUP($C127,'Regional Crises'!$B$1:$R$66,9,FALSE)="x","x",ROUND(IF(VLOOKUP($C127,'Regional Crises'!$B$1:$R$66,9,FALSE)&gt;G$3,5,IF(VLOOKUP($C127,'Regional Crises'!$B$1:$R$66,9,FALSE)&lt;G$4,0,(G$3-VLOOKUP($C127,'Regional Crises'!$B$1:$R$66,9,FALSE))/(G$3-G$4)*5)),1))),IF(VLOOKUP($E127,'Country Indicator Data'!$B$4:$N$300,5,FALSE)="x","x",ROUND(IF(VLOOKUP($E127,'Country Indicator Data'!$B$4:$N$300,5,FALSE)&gt;G$3,5,IF(VLOOKUP($E127,'Country Indicator Data'!$B$4:$N$300,5,FALSE)&lt;G$4,0,(G$3-VLOOKUP($E127,'Country Indicator Data'!$B$4:$N$300,5,FALSE))/(G$3-G$4)*5)),1)))</f>
        <v>1.5</v>
      </c>
      <c r="H127" s="163">
        <f t="shared" si="39"/>
        <v>1.45</v>
      </c>
      <c r="I127" s="163">
        <f>IF(LEN(E127)&gt;3,(IF(VLOOKUP($C127,'Regional Crises'!$B$1:$R$66,6,FALSE)="x","x",ROUND(IF(VLOOKUP($C127,'Regional Crises'!$B$1:$R$66,6,FALSE)&gt;I$3,5,IF(VLOOKUP($C127,'Regional Crises'!$B$1:$R$66,6,FALSE)&lt;I$4,0,5-(I$3-VLOOKUP($C127,'Regional Crises'!$B$1:$R$66,6,FALSE))/(I$3-I$4)*5)),1))),IF(VLOOKUP($E127,'Country Indicator Data'!$B$4:$N$300,2,FALSE)="x","x",ROUND(IF(VLOOKUP($E127,'Country Indicator Data'!$B$4:$N$300,2,FALSE)&gt;I$3,5,IF(VLOOKUP($E127,'Country Indicator Data'!$B$4:$N$300,2,FALSE)&lt;I$4,0,5-(I$3-VLOOKUP($E127,'Country Indicator Data'!$B$4:$N$300,2,FALSE))/(I$3-I$4)*5)),1)))</f>
        <v>1.9</v>
      </c>
      <c r="J127" s="163">
        <f>IF(LEN(E127)&gt;3,(IF(VLOOKUP($C127,'Regional Crises'!$B$1:$R$66,8,FALSE)="x","x",ROUND(IF(VLOOKUP($C127,'Regional Crises'!$B$1:$R$66,8,FALSE)&gt;J$3,5,IF(VLOOKUP($C127,'Regional Crises'!$B$1:$R$66,8,FALSE)&lt;J$4,0,5-(J$3-VLOOKUP($C127,'Regional Crises'!$B$1:$R$66,8,FALSE))/(J$3-J$4)*5)),1))),IF(VLOOKUP($E127,'Country Indicator Data'!$B$4:$N$300,4,FALSE)="x","x",ROUND(IF(VLOOKUP($E127,'Country Indicator Data'!$B$4:$N$300,4,FALSE)&gt;J$3,5,IF(VLOOKUP($E127,'Country Indicator Data'!$B$4:$N$300,4,FALSE)&lt;J$4,0,5-(J$3-VLOOKUP($E127,'Country Indicator Data'!$B$4:$N$300,4,FALSE))/(J$3-J$4)*5)),1)))</f>
        <v>2</v>
      </c>
      <c r="K127" s="163">
        <f t="shared" si="40"/>
        <v>1.95</v>
      </c>
      <c r="L127" s="163">
        <f>IF(LEN(E127)&gt;3,(IF(VLOOKUP($C127,'Regional Crises'!$B$1:$R$66,10,FALSE)="x","x",ROUND(IF(VLOOKUP($C127,'Regional Crises'!$B$1:$R$66,10,FALSE)&gt;L$3,5,IF(VLOOKUP($C127,'Regional Crises'!$B$1:$R$66,10,FALSE)&lt;L$4,0,5-(L$3-VLOOKUP($C127,'Regional Crises'!$B$1:$R$66,10,FALSE))/(L$3-L$4)*5)),1))),IF(VLOOKUP($E127,'Country Indicator Data'!$B$4:$N$300,6,FALSE)="x","x",ROUND(IF(VLOOKUP($E127,'Country Indicator Data'!$B$4:$N$300,6,FALSE)&gt;L$3,5,IF(VLOOKUP($E127,'Country Indicator Data'!$B$4:$N$300,6,FALSE)&lt;L$4,0,5-(L$3-VLOOKUP($E127,'Country Indicator Data'!$B$4:$N$300,6,FALSE))/(L$3-L$4)*5)),1)))</f>
        <v>2.6</v>
      </c>
      <c r="M127" s="163">
        <f>IF(LEN(E127)&gt;3,(IF(VLOOKUP($C127,'Regional Crises'!$B$1:$R$66,11,FALSE)="x","x",ROUND(IF(VLOOKUP($C127,'Regional Crises'!$B$1:$R$66,11,FALSE)&gt;M$3,5,IF(VLOOKUP($C127,'Regional Crises'!$B$1:$R$66,11,FALSE)&lt;M$4,0,5-(M$3-VLOOKUP($C127,'Regional Crises'!$B$1:$R$66,11,FALSE))/(M$3-M$4)*5)),1))),IF(VLOOKUP($E127,'Country Indicator Data'!$B$4:$N$300,7,FALSE)="x","x",ROUND(IF(VLOOKUP($E127,'Country Indicator Data'!$B$4:$N$300,7,FALSE)&gt;M$3,5,IF(VLOOKUP($E127,'Country Indicator Data'!$B$4:$N$300,7,FALSE)&lt;M$4,0,5-(M$3-VLOOKUP($E127,'Country Indicator Data'!$B$4:$N$300,7,FALSE))/(M$3-M$4)*5)),1)))</f>
        <v>2.6</v>
      </c>
      <c r="N127" s="163">
        <f t="shared" si="41"/>
        <v>2.6</v>
      </c>
      <c r="O127" s="163">
        <f t="shared" si="42"/>
        <v>2</v>
      </c>
      <c r="P127" s="163">
        <f>IF(LEN(E127)&gt;3,VLOOKUP(C127,'Regional Crises'!$B$1:$R$69,12,FALSE),VLOOKUP(E127,'Country Indicator Data'!$B$4:$I$300,8,FALSE))</f>
        <v>2.1111111111111112</v>
      </c>
      <c r="Q127" s="163">
        <f>IF(LEN(E127)&gt;3,((IF(VLOOKUP($C127,'Regional Crises'!$B$1:$R$66,13,FALSE)="x","x",ROUND(IF(VLOOKUP($C127,'Regional Crises'!$B$1:$R$66,13,FALSE)&gt;Q$3,5,IF(VLOOKUP($C127,'Regional Crises'!$B$1:$R$66,13,FALSE)&lt;Q$4,0,5-(LOG(Q$3)-LOG(VLOOKUP($C127,'Regional Crises'!$B$1:$R$66,13,FALSE)))/(LOG(Q$3)-LOG(Q$4))*5)),1)))),(IF(VLOOKUP($E127,'Country Indicator Data'!$B$4:$N$300,9,FALSE)="x","x",ROUND(IF(VLOOKUP($E127,'Country Indicator Data'!$B$4:$N$300,9,FALSE)&gt;Q$3,5,IF(VLOOKUP($E127,'Country Indicator Data'!$B$4:$N$300,9,FALSE)&lt;Q$4,0,5-(LOG(Q$3)-LOG(VLOOKUP($E127,'Country Indicator Data'!$B$4:$N$300,9,FALSE)))/(LOG(Q$3)-LOG(Q$4))*5)),1))))</f>
        <v>5</v>
      </c>
      <c r="R127" s="163">
        <f t="shared" si="43"/>
        <v>3.5555555555555554</v>
      </c>
      <c r="S127" s="163">
        <f>IF(LEN(E127)&gt;3,((IF(VLOOKUP($C127,'Regional Crises'!$B$1:$R$66,17,FALSE)="x","x",ROUND(IF(VLOOKUP($C127,'Regional Crises'!$B$1:$R$66,17,FALSE)&gt;S$3,0,IF(VLOOKUP($C127,'Regional Crises'!$B$1:$R$66,17,FALSE)&lt;S$4,5,(S$3-VLOOKUP($C127,'Regional Crises'!$B$1:$R$66,17,FALSE))/(S$3-S$4)*5)),1)))),(IF(VLOOKUP($E127,'Country Indicator Data'!$B$4:$N$300,13,FALSE)="x","x",ROUND(IF(VLOOKUP($E127,'Country Indicator Data'!$B$4:$N$300,13,FALSE)&gt;S$3,0,IF(VLOOKUP($E127,'Country Indicator Data'!$B$4:$N$300,13,FALSE)&lt;S$4,5,(S$3-VLOOKUP($E127,'Country Indicator Data'!$B$4:$N$300,13,FALSE))/(S$3-S$4)*5)),1))))</f>
        <v>3.2</v>
      </c>
      <c r="T127" s="163">
        <f>IF(LEN(E127)&gt;3,((IF(VLOOKUP($C127,'Regional Crises'!$B$1:$R$66,14,FALSE)="x","x",ROUND(IF(VLOOKUP($C127,'Regional Crises'!$B$1:$R$66,14,FALSE)&gt;T$3,0,IF(VLOOKUP($C127,'Regional Crises'!$B$1:$R$66,14,FALSE)&lt;T$4,5,(T$3-VLOOKUP($C127,'Regional Crises'!$B$1:$R$66,14,FALSE))/(T$3-T$4)*5)),1)))),(IF(VLOOKUP($E127,'Country Indicator Data'!$B$4:$N$300,10,FALSE)="x","x",ROUND(IF(VLOOKUP($E127,'Country Indicator Data'!$B$4:$N$300,10,FALSE)&gt;T$3,0,IF(VLOOKUP($E127,'Country Indicator Data'!$B$4:$N$300,10,FALSE)&lt;T$4,5,(T$3-VLOOKUP($E127,'Country Indicator Data'!$B$4:$N$300,10,FALSE))/(T$3-T$4)*5)),1))))</f>
        <v>2.9</v>
      </c>
      <c r="U127" s="163">
        <f>IF(LEN(E127)&gt;3,((IF(VLOOKUP($C127,'Regional Crises'!$B$1:$R$66,15,FALSE)="x","x",ROUND(IF(VLOOKUP($C127,'Regional Crises'!$B$1:$R$66,15,FALSE)&gt;U$3,0,IF(VLOOKUP($C127,'Regional Crises'!$B$1:$R$66,15,FALSE)&lt;U$4,5,(U$3-VLOOKUP($C127,'Regional Crises'!$B$1:$R$66,15,FALSE))/(U$3-U$4)*5)),1)))),(IF(VLOOKUP($E127,'Country Indicator Data'!$B$4:$N$300,11,FALSE)="x","x",ROUND(IF(VLOOKUP($E127,'Country Indicator Data'!$B$4:$N$300,11,FALSE)&gt;U$3,0,IF(VLOOKUP($E127,'Country Indicator Data'!$B$4:$N$300,11,FALSE)&lt;U$4,5,(U$3-VLOOKUP($E127,'Country Indicator Data'!$B$4:$N$300,11,FALSE))/(U$3-U$4)*5)),1))))</f>
        <v>1.9</v>
      </c>
      <c r="V127" s="163">
        <f>IF(LEN(E127)&gt;3,((IF(VLOOKUP($C127,'Regional Crises'!$B$1:$R$66,16,FALSE)="x","x",ROUND(IF(VLOOKUP($C127,'Regional Crises'!$B$1:$R$66,16,FALSE)&gt;V$3,0,IF(VLOOKUP($C127,'Regional Crises'!$B$1:$R$66,16,FALSE)&lt;V$4,5,(V$3-VLOOKUP($C127,'Regional Crises'!$B$1:$R$66,16,FALSE))/(V$3-V$4)*5)),1)))),(IF(VLOOKUP($E127,'Country Indicator Data'!$B$4:$N$300,12,FALSE)="x","x",ROUND(IF(VLOOKUP($E127,'Country Indicator Data'!$B$4:$N$300,12,FALSE)&gt;V$3,0,IF(VLOOKUP($E127,'Country Indicator Data'!$B$4:$N$300,12,FALSE)&lt;V$4,5,(V$3-VLOOKUP($E127,'Country Indicator Data'!$B$4:$N$300,12,FALSE))/(V$3-V$4)*5)),1))))</f>
        <v>1.6</v>
      </c>
      <c r="W127" s="163">
        <f t="shared" si="44"/>
        <v>2.4</v>
      </c>
      <c r="X127" s="163">
        <f t="shared" si="45"/>
        <v>2.7</v>
      </c>
      <c r="Y127" s="184">
        <f>IF('Core Indicators'!FC124="x","x",IF('Core Indicators'!FC124&gt;=5,5,IF('Core Indicators'!FC124&gt;=4,4,IF('Core Indicators'!FC124&gt;=3,3,IF('Core Indicators'!FC124&gt;=2,2,IF('Core Indicators'!FC124&gt;=1,1,0))))))</f>
        <v>5</v>
      </c>
      <c r="Z127" s="163">
        <f t="shared" si="46"/>
        <v>5</v>
      </c>
      <c r="AA127" s="184">
        <f>'Crisis Indicator Data'!Y124</f>
        <v>0</v>
      </c>
      <c r="AB127" s="184">
        <f>'Crisis Indicator Data'!Z124</f>
        <v>2</v>
      </c>
      <c r="AC127" s="184">
        <f>'Crisis Indicator Data'!AA124</f>
        <v>2</v>
      </c>
      <c r="AD127" s="184">
        <f>'Crisis Indicator Data'!AB124</f>
        <v>3</v>
      </c>
      <c r="AE127" s="184">
        <f t="shared" si="47"/>
        <v>3</v>
      </c>
      <c r="AF127" s="184">
        <f>'Crisis Indicator Data'!AC124</f>
        <v>2</v>
      </c>
      <c r="AG127" s="184">
        <f>'Crisis Indicator Data'!AD124</f>
        <v>2</v>
      </c>
      <c r="AH127" s="184">
        <f t="shared" si="48"/>
        <v>4</v>
      </c>
      <c r="AI127" s="184">
        <f>'Crisis Indicator Data'!AE124</f>
        <v>1</v>
      </c>
      <c r="AJ127" s="184">
        <f>'Crisis Indicator Data'!AF124</f>
        <v>3</v>
      </c>
      <c r="AK127" s="184">
        <f>'Crisis Indicator Data'!AG124</f>
        <v>3</v>
      </c>
      <c r="AL127" s="184">
        <f t="shared" si="49"/>
        <v>5</v>
      </c>
      <c r="AM127" s="163">
        <f t="shared" si="50"/>
        <v>4</v>
      </c>
      <c r="AN127" s="163">
        <f t="shared" si="51"/>
        <v>4.5</v>
      </c>
    </row>
    <row r="128" spans="1:40" ht="13.5" customHeight="1" x14ac:dyDescent="0.25">
      <c r="A128" s="172" t="str">
        <f>'Crisis Indicator Data'!A125</f>
        <v>Regional Kashmir conflict</v>
      </c>
      <c r="B128" s="173">
        <f>'Crisis Indicator Data'!B125</f>
        <v>0</v>
      </c>
      <c r="C128" s="173" t="str">
        <f>'Crisis Indicator Data'!C125</f>
        <v>REG003</v>
      </c>
      <c r="D128" s="173" t="str">
        <f>'Crisis Indicator Data'!D125</f>
        <v>India,Pakistan</v>
      </c>
      <c r="E128" s="174" t="str">
        <f>'Crisis Indicator Data'!E125</f>
        <v>IND,PAK</v>
      </c>
      <c r="F128" s="163">
        <f>IF(LEN(E128)&gt;3,(IF(VLOOKUP($C128,'Regional Crises'!$B$1:$R$66,7,FALSE)="x","x",ROUND(IF(VLOOKUP($C128,'Regional Crises'!$B$1:$R$66,7,FALSE)&gt;$F$3,5,IF(VLOOKUP($C128,'Regional Crises'!$B$1:$R$66,7,FALSE)&lt;F$4,0,($F$3-VLOOKUP($C128,'Regional Crises'!$B$1:$R$66,7,FALSE))/($F$3-$F$4)*5)),1))),IF(VLOOKUP($E128,'Country Indicator Data'!$B$4:$N$300,3,FALSE)="x","x",ROUND(IF(VLOOKUP($E128,'Country Indicator Data'!$B$4:$N$300,3,FALSE)&gt;$F$3,5,IF(VLOOKUP($E128,'Country Indicator Data'!$B$4:$N$300,3,FALSE)&lt;$F$4,0,($F$3-VLOOKUP($E128,'Country Indicator Data'!$B$4:$N$300,3,FALSE))/($F$3-$F$4)*5)),1)))</f>
        <v>3.2</v>
      </c>
      <c r="G128" s="163">
        <f>IF(LEN(E128)&gt;3,(IF(VLOOKUP($C128,'Regional Crises'!$B$1:$R$66,9,FALSE)="x","x",ROUND(IF(VLOOKUP($C128,'Regional Crises'!$B$1:$R$66,9,FALSE)&gt;G$3,5,IF(VLOOKUP($C128,'Regional Crises'!$B$1:$R$66,9,FALSE)&lt;G$4,0,(G$3-VLOOKUP($C128,'Regional Crises'!$B$1:$R$66,9,FALSE))/(G$3-G$4)*5)),1))),IF(VLOOKUP($E128,'Country Indicator Data'!$B$4:$N$300,5,FALSE)="x","x",ROUND(IF(VLOOKUP($E128,'Country Indicator Data'!$B$4:$N$300,5,FALSE)&gt;G$3,5,IF(VLOOKUP($E128,'Country Indicator Data'!$B$4:$N$300,5,FALSE)&lt;G$4,0,(G$3-VLOOKUP($E128,'Country Indicator Data'!$B$4:$N$300,5,FALSE))/(G$3-G$4)*5)),1)))</f>
        <v>2.2999999999999998</v>
      </c>
      <c r="H128" s="163">
        <f t="shared" si="39"/>
        <v>2.75</v>
      </c>
      <c r="I128" s="163">
        <f>IF(LEN(E128)&gt;3,(IF(VLOOKUP($C128,'Regional Crises'!$B$1:$R$66,6,FALSE)="x","x",ROUND(IF(VLOOKUP($C128,'Regional Crises'!$B$1:$R$66,6,FALSE)&gt;I$3,5,IF(VLOOKUP($C128,'Regional Crises'!$B$1:$R$66,6,FALSE)&lt;I$4,0,5-(I$3-VLOOKUP($C128,'Regional Crises'!$B$1:$R$66,6,FALSE))/(I$3-I$4)*5)),1))),IF(VLOOKUP($E128,'Country Indicator Data'!$B$4:$N$300,2,FALSE)="x","x",ROUND(IF(VLOOKUP($E128,'Country Indicator Data'!$B$4:$N$300,2,FALSE)&gt;I$3,5,IF(VLOOKUP($E128,'Country Indicator Data'!$B$4:$N$300,2,FALSE)&lt;I$4,0,5-(I$3-VLOOKUP($E128,'Country Indicator Data'!$B$4:$N$300,2,FALSE))/(I$3-I$4)*5)),1)))</f>
        <v>3.8</v>
      </c>
      <c r="J128" s="163">
        <f>IF(LEN(E128)&gt;3,(IF(VLOOKUP($C128,'Regional Crises'!$B$1:$R$66,8,FALSE)="x","x",ROUND(IF(VLOOKUP($C128,'Regional Crises'!$B$1:$R$66,8,FALSE)&gt;J$3,5,IF(VLOOKUP($C128,'Regional Crises'!$B$1:$R$66,8,FALSE)&lt;J$4,0,5-(J$3-VLOOKUP($C128,'Regional Crises'!$B$1:$R$66,8,FALSE))/(J$3-J$4)*5)),1))),IF(VLOOKUP($E128,'Country Indicator Data'!$B$4:$N$300,4,FALSE)="x","x",ROUND(IF(VLOOKUP($E128,'Country Indicator Data'!$B$4:$N$300,4,FALSE)&gt;J$3,5,IF(VLOOKUP($E128,'Country Indicator Data'!$B$4:$N$300,4,FALSE)&lt;J$4,0,5-(J$3-VLOOKUP($E128,'Country Indicator Data'!$B$4:$N$300,4,FALSE))/(J$3-J$4)*5)),1)))</f>
        <v>0.8</v>
      </c>
      <c r="K128" s="163">
        <f t="shared" si="40"/>
        <v>2.2999999999999998</v>
      </c>
      <c r="L128" s="163">
        <f>IF(LEN(E128)&gt;3,(IF(VLOOKUP($C128,'Regional Crises'!$B$1:$R$66,10,FALSE)="x","x",ROUND(IF(VLOOKUP($C128,'Regional Crises'!$B$1:$R$66,10,FALSE)&gt;L$3,5,IF(VLOOKUP($C128,'Regional Crises'!$B$1:$R$66,10,FALSE)&lt;L$4,0,5-(L$3-VLOOKUP($C128,'Regional Crises'!$B$1:$R$66,10,FALSE))/(L$3-L$4)*5)),1))),IF(VLOOKUP($E128,'Country Indicator Data'!$B$4:$N$300,6,FALSE)="x","x",ROUND(IF(VLOOKUP($E128,'Country Indicator Data'!$B$4:$N$300,6,FALSE)&gt;L$3,5,IF(VLOOKUP($E128,'Country Indicator Data'!$B$4:$N$300,6,FALSE)&lt;L$4,0,5-(L$3-VLOOKUP($E128,'Country Indicator Data'!$B$4:$N$300,6,FALSE))/(L$3-L$4)*5)),1)))</f>
        <v>3.5</v>
      </c>
      <c r="M128" s="163">
        <f>IF(LEN(E128)&gt;3,(IF(VLOOKUP($C128,'Regional Crises'!$B$1:$R$66,11,FALSE)="x","x",ROUND(IF(VLOOKUP($C128,'Regional Crises'!$B$1:$R$66,11,FALSE)&gt;M$3,5,IF(VLOOKUP($C128,'Regional Crises'!$B$1:$R$66,11,FALSE)&lt;M$4,0,5-(M$3-VLOOKUP($C128,'Regional Crises'!$B$1:$R$66,11,FALSE))/(M$3-M$4)*5)),1))),IF(VLOOKUP($E128,'Country Indicator Data'!$B$4:$N$300,7,FALSE)="x","x",ROUND(IF(VLOOKUP($E128,'Country Indicator Data'!$B$4:$N$300,7,FALSE)&gt;M$3,5,IF(VLOOKUP($E128,'Country Indicator Data'!$B$4:$N$300,7,FALSE)&lt;M$4,0,5-(M$3-VLOOKUP($E128,'Country Indicator Data'!$B$4:$N$300,7,FALSE))/(M$3-M$4)*5)),1)))</f>
        <v>1.1000000000000001</v>
      </c>
      <c r="N128" s="163">
        <f t="shared" si="41"/>
        <v>2.2999999999999998</v>
      </c>
      <c r="O128" s="163">
        <f t="shared" si="42"/>
        <v>2.4499999999999997</v>
      </c>
      <c r="P128" s="163">
        <f>IF(LEN(E128)&gt;3,VLOOKUP(C128,'Regional Crises'!$B$1:$R$69,12,FALSE),VLOOKUP(E128,'Country Indicator Data'!$B$4:$I$300,8,FALSE))</f>
        <v>3</v>
      </c>
      <c r="Q128" s="163">
        <f>IF(LEN(E128)&gt;3,((IF(VLOOKUP($C128,'Regional Crises'!$B$1:$R$66,13,FALSE)="x","x",ROUND(IF(VLOOKUP($C128,'Regional Crises'!$B$1:$R$66,13,FALSE)&gt;Q$3,5,IF(VLOOKUP($C128,'Regional Crises'!$B$1:$R$66,13,FALSE)&lt;Q$4,0,5-(LOG(Q$3)-LOG(VLOOKUP($C128,'Regional Crises'!$B$1:$R$66,13,FALSE)))/(LOG(Q$3)-LOG(Q$4))*5)),1)))),(IF(VLOOKUP($E128,'Country Indicator Data'!$B$4:$N$300,9,FALSE)="x","x",ROUND(IF(VLOOKUP($E128,'Country Indicator Data'!$B$4:$N$300,9,FALSE)&gt;Q$3,5,IF(VLOOKUP($E128,'Country Indicator Data'!$B$4:$N$300,9,FALSE)&lt;Q$4,0,5-(LOG(Q$3)-LOG(VLOOKUP($E128,'Country Indicator Data'!$B$4:$N$300,9,FALSE)))/(LOG(Q$3)-LOG(Q$4))*5)),1))))</f>
        <v>4.5</v>
      </c>
      <c r="R128" s="163">
        <f t="shared" si="43"/>
        <v>3.75</v>
      </c>
      <c r="S128" s="163">
        <f>IF(LEN(E128)&gt;3,((IF(VLOOKUP($C128,'Regional Crises'!$B$1:$R$66,17,FALSE)="x","x",ROUND(IF(VLOOKUP($C128,'Regional Crises'!$B$1:$R$66,17,FALSE)&gt;S$3,0,IF(VLOOKUP($C128,'Regional Crises'!$B$1:$R$66,17,FALSE)&lt;S$4,5,(S$3-VLOOKUP($C128,'Regional Crises'!$B$1:$R$66,17,FALSE))/(S$3-S$4)*5)),1)))),(IF(VLOOKUP($E128,'Country Indicator Data'!$B$4:$N$300,13,FALSE)="x","x",ROUND(IF(VLOOKUP($E128,'Country Indicator Data'!$B$4:$N$300,13,FALSE)&gt;S$3,0,IF(VLOOKUP($E128,'Country Indicator Data'!$B$4:$N$300,13,FALSE)&lt;S$4,5,(S$3-VLOOKUP($E128,'Country Indicator Data'!$B$4:$N$300,13,FALSE))/(S$3-S$4)*5)),1))))</f>
        <v>3.2</v>
      </c>
      <c r="T128" s="163">
        <f>IF(LEN(E128)&gt;3,((IF(VLOOKUP($C128,'Regional Crises'!$B$1:$R$66,14,FALSE)="x","x",ROUND(IF(VLOOKUP($C128,'Regional Crises'!$B$1:$R$66,14,FALSE)&gt;T$3,0,IF(VLOOKUP($C128,'Regional Crises'!$B$1:$R$66,14,FALSE)&lt;T$4,5,(T$3-VLOOKUP($C128,'Regional Crises'!$B$1:$R$66,14,FALSE))/(T$3-T$4)*5)),1)))),(IF(VLOOKUP($E128,'Country Indicator Data'!$B$4:$N$300,10,FALSE)="x","x",ROUND(IF(VLOOKUP($E128,'Country Indicator Data'!$B$4:$N$300,10,FALSE)&gt;T$3,0,IF(VLOOKUP($E128,'Country Indicator Data'!$B$4:$N$300,10,FALSE)&lt;T$4,5,(T$3-VLOOKUP($E128,'Country Indicator Data'!$B$4:$N$300,10,FALSE))/(T$3-T$4)*5)),1))))</f>
        <v>2.8</v>
      </c>
      <c r="U128" s="163">
        <f>IF(LEN(E128)&gt;3,((IF(VLOOKUP($C128,'Regional Crises'!$B$1:$R$66,15,FALSE)="x","x",ROUND(IF(VLOOKUP($C128,'Regional Crises'!$B$1:$R$66,15,FALSE)&gt;U$3,0,IF(VLOOKUP($C128,'Regional Crises'!$B$1:$R$66,15,FALSE)&lt;U$4,5,(U$3-VLOOKUP($C128,'Regional Crises'!$B$1:$R$66,15,FALSE))/(U$3-U$4)*5)),1)))),(IF(VLOOKUP($E128,'Country Indicator Data'!$B$4:$N$300,11,FALSE)="x","x",ROUND(IF(VLOOKUP($E128,'Country Indicator Data'!$B$4:$N$300,11,FALSE)&gt;U$3,0,IF(VLOOKUP($E128,'Country Indicator Data'!$B$4:$N$300,11,FALSE)&lt;U$4,5,(U$3-VLOOKUP($E128,'Country Indicator Data'!$B$4:$N$300,11,FALSE))/(U$3-U$4)*5)),1))))</f>
        <v>2.4</v>
      </c>
      <c r="V128" s="163">
        <f>IF(LEN(E128)&gt;3,((IF(VLOOKUP($C128,'Regional Crises'!$B$1:$R$66,16,FALSE)="x","x",ROUND(IF(VLOOKUP($C128,'Regional Crises'!$B$1:$R$66,16,FALSE)&gt;V$3,0,IF(VLOOKUP($C128,'Regional Crises'!$B$1:$R$66,16,FALSE)&lt;V$4,5,(V$3-VLOOKUP($C128,'Regional Crises'!$B$1:$R$66,16,FALSE))/(V$3-V$4)*5)),1)))),(IF(VLOOKUP($E128,'Country Indicator Data'!$B$4:$N$300,12,FALSE)="x","x",ROUND(IF(VLOOKUP($E128,'Country Indicator Data'!$B$4:$N$300,12,FALSE)&gt;V$3,0,IF(VLOOKUP($E128,'Country Indicator Data'!$B$4:$N$300,12,FALSE)&lt;V$4,5,(V$3-VLOOKUP($E128,'Country Indicator Data'!$B$4:$N$300,12,FALSE))/(V$3-V$4)*5)),1))))</f>
        <v>2.2999999999999998</v>
      </c>
      <c r="W128" s="163">
        <f t="shared" si="44"/>
        <v>2.7</v>
      </c>
      <c r="X128" s="163">
        <f t="shared" si="45"/>
        <v>3</v>
      </c>
      <c r="Y128" s="184">
        <f>IF('Core Indicators'!FC125="x","x",IF('Core Indicators'!FC125&gt;=5,5,IF('Core Indicators'!FC125&gt;=4,4,IF('Core Indicators'!FC125&gt;=3,3,IF('Core Indicators'!FC125&gt;=2,2,IF('Core Indicators'!FC125&gt;=1,1,0))))))</f>
        <v>3</v>
      </c>
      <c r="Z128" s="163">
        <f t="shared" si="46"/>
        <v>3</v>
      </c>
      <c r="AA128" s="184">
        <f>'Crisis Indicator Data'!Y125</f>
        <v>2</v>
      </c>
      <c r="AB128" s="184">
        <f>'Crisis Indicator Data'!Z125</f>
        <v>1</v>
      </c>
      <c r="AC128" s="184">
        <f>'Crisis Indicator Data'!AA125</f>
        <v>2</v>
      </c>
      <c r="AD128" s="184">
        <f>'Crisis Indicator Data'!AB125</f>
        <v>0</v>
      </c>
      <c r="AE128" s="184">
        <f t="shared" si="47"/>
        <v>2</v>
      </c>
      <c r="AF128" s="184">
        <f>'Crisis Indicator Data'!AC125</f>
        <v>2</v>
      </c>
      <c r="AG128" s="184">
        <f>'Crisis Indicator Data'!AD125</f>
        <v>2</v>
      </c>
      <c r="AH128" s="184">
        <f t="shared" si="48"/>
        <v>4</v>
      </c>
      <c r="AI128" s="184">
        <f>'Crisis Indicator Data'!AE125</f>
        <v>2</v>
      </c>
      <c r="AJ128" s="184">
        <f>'Crisis Indicator Data'!AF125</f>
        <v>1</v>
      </c>
      <c r="AK128" s="184">
        <f>'Crisis Indicator Data'!AG125</f>
        <v>3</v>
      </c>
      <c r="AL128" s="184">
        <f t="shared" si="49"/>
        <v>4</v>
      </c>
      <c r="AM128" s="163">
        <f t="shared" si="50"/>
        <v>3</v>
      </c>
      <c r="AN128" s="163">
        <f t="shared" si="51"/>
        <v>3</v>
      </c>
    </row>
    <row r="129" spans="1:40" ht="13.5" customHeight="1" x14ac:dyDescent="0.25">
      <c r="A129" s="172" t="str">
        <f>'Crisis Indicator Data'!A126</f>
        <v>Syrian Regional Crisis</v>
      </c>
      <c r="B129" s="173">
        <f>'Crisis Indicator Data'!B126</f>
        <v>0</v>
      </c>
      <c r="C129" s="173" t="str">
        <f>'Crisis Indicator Data'!C126</f>
        <v>REG004</v>
      </c>
      <c r="D129" s="173" t="str">
        <f>'Crisis Indicator Data'!D126</f>
        <v>Syria,Türkiye,Iraq,Egypt,Jordan,Lebanon</v>
      </c>
      <c r="E129" s="174" t="str">
        <f>'Crisis Indicator Data'!E126</f>
        <v>SYR,TUR,IRQ,EGY,JOR,LBN</v>
      </c>
      <c r="F129" s="163">
        <f>IF(LEN(E129)&gt;3,(IF(VLOOKUP($C129,'Regional Crises'!$B$1:$R$66,7,FALSE)="x","x",ROUND(IF(VLOOKUP($C129,'Regional Crises'!$B$1:$R$66,7,FALSE)&gt;$F$3,5,IF(VLOOKUP($C129,'Regional Crises'!$B$1:$R$66,7,FALSE)&lt;F$4,0,($F$3-VLOOKUP($C129,'Regional Crises'!$B$1:$R$66,7,FALSE))/($F$3-$F$4)*5)),1))),IF(VLOOKUP($E129,'Country Indicator Data'!$B$4:$N$300,3,FALSE)="x","x",ROUND(IF(VLOOKUP($E129,'Country Indicator Data'!$B$4:$N$300,3,FALSE)&gt;$F$3,5,IF(VLOOKUP($E129,'Country Indicator Data'!$B$4:$N$300,3,FALSE)&lt;$F$4,0,($F$3-VLOOKUP($E129,'Country Indicator Data'!$B$4:$N$300,3,FALSE))/($F$3-$F$4)*5)),1)))</f>
        <v>3.8</v>
      </c>
      <c r="G129" s="163">
        <f>IF(LEN(E129)&gt;3,(IF(VLOOKUP($C129,'Regional Crises'!$B$1:$R$66,9,FALSE)="x","x",ROUND(IF(VLOOKUP($C129,'Regional Crises'!$B$1:$R$66,9,FALSE)&gt;G$3,5,IF(VLOOKUP($C129,'Regional Crises'!$B$1:$R$66,9,FALSE)&lt;G$4,0,(G$3-VLOOKUP($C129,'Regional Crises'!$B$1:$R$66,9,FALSE))/(G$3-G$4)*5)),1))),IF(VLOOKUP($E129,'Country Indicator Data'!$B$4:$N$300,5,FALSE)="x","x",ROUND(IF(VLOOKUP($E129,'Country Indicator Data'!$B$4:$N$300,5,FALSE)&gt;G$3,5,IF(VLOOKUP($E129,'Country Indicator Data'!$B$4:$N$300,5,FALSE)&lt;G$4,0,(G$3-VLOOKUP($E129,'Country Indicator Data'!$B$4:$N$300,5,FALSE))/(G$3-G$4)*5)),1)))</f>
        <v>3</v>
      </c>
      <c r="H129" s="163">
        <f t="shared" si="39"/>
        <v>3.4</v>
      </c>
      <c r="I129" s="163">
        <f>IF(LEN(E129)&gt;3,(IF(VLOOKUP($C129,'Regional Crises'!$B$1:$R$66,6,FALSE)="x","x",ROUND(IF(VLOOKUP($C129,'Regional Crises'!$B$1:$R$66,6,FALSE)&gt;I$3,5,IF(VLOOKUP($C129,'Regional Crises'!$B$1:$R$66,6,FALSE)&lt;I$4,0,5-(I$3-VLOOKUP($C129,'Regional Crises'!$B$1:$R$66,6,FALSE))/(I$3-I$4)*5)),1))),IF(VLOOKUP($E129,'Country Indicator Data'!$B$4:$N$300,2,FALSE)="x","x",ROUND(IF(VLOOKUP($E129,'Country Indicator Data'!$B$4:$N$300,2,FALSE)&gt;I$3,5,IF(VLOOKUP($E129,'Country Indicator Data'!$B$4:$N$300,2,FALSE)&lt;I$4,0,5-(I$3-VLOOKUP($E129,'Country Indicator Data'!$B$4:$N$300,2,FALSE))/(I$3-I$4)*5)),1)))</f>
        <v>2.5</v>
      </c>
      <c r="J129" s="163">
        <f>IF(LEN(E129)&gt;3,(IF(VLOOKUP($C129,'Regional Crises'!$B$1:$R$66,8,FALSE)="x","x",ROUND(IF(VLOOKUP($C129,'Regional Crises'!$B$1:$R$66,8,FALSE)&gt;J$3,5,IF(VLOOKUP($C129,'Regional Crises'!$B$1:$R$66,8,FALSE)&lt;J$4,0,5-(J$3-VLOOKUP($C129,'Regional Crises'!$B$1:$R$66,8,FALSE))/(J$3-J$4)*5)),1))),IF(VLOOKUP($E129,'Country Indicator Data'!$B$4:$N$300,4,FALSE)="x","x",ROUND(IF(VLOOKUP($E129,'Country Indicator Data'!$B$4:$N$300,4,FALSE)&gt;J$3,5,IF(VLOOKUP($E129,'Country Indicator Data'!$B$4:$N$300,4,FALSE)&lt;J$4,0,5-(J$3-VLOOKUP($E129,'Country Indicator Data'!$B$4:$N$300,4,FALSE))/(J$3-J$4)*5)),1)))</f>
        <v>3.3</v>
      </c>
      <c r="K129" s="163">
        <f t="shared" si="40"/>
        <v>2.9</v>
      </c>
      <c r="L129" s="163">
        <f>IF(LEN(E129)&gt;3,(IF(VLOOKUP($C129,'Regional Crises'!$B$1:$R$66,10,FALSE)="x","x",ROUND(IF(VLOOKUP($C129,'Regional Crises'!$B$1:$R$66,10,FALSE)&gt;L$3,5,IF(VLOOKUP($C129,'Regional Crises'!$B$1:$R$66,10,FALSE)&lt;L$4,0,5-(L$3-VLOOKUP($C129,'Regional Crises'!$B$1:$R$66,10,FALSE))/(L$3-L$4)*5)),1))),IF(VLOOKUP($E129,'Country Indicator Data'!$B$4:$N$300,6,FALSE)="x","x",ROUND(IF(VLOOKUP($E129,'Country Indicator Data'!$B$4:$N$300,6,FALSE)&gt;L$3,5,IF(VLOOKUP($E129,'Country Indicator Data'!$B$4:$N$300,6,FALSE)&lt;L$4,0,5-(L$3-VLOOKUP($E129,'Country Indicator Data'!$B$4:$N$300,6,FALSE))/(L$3-L$4)*5)),1)))</f>
        <v>3</v>
      </c>
      <c r="M129" s="163">
        <f>IF(LEN(E129)&gt;3,(IF(VLOOKUP($C129,'Regional Crises'!$B$1:$R$66,11,FALSE)="x","x",ROUND(IF(VLOOKUP($C129,'Regional Crises'!$B$1:$R$66,11,FALSE)&gt;M$3,5,IF(VLOOKUP($C129,'Regional Crises'!$B$1:$R$66,11,FALSE)&lt;M$4,0,5-(M$3-VLOOKUP($C129,'Regional Crises'!$B$1:$R$66,11,FALSE))/(M$3-M$4)*5)),1))),IF(VLOOKUP($E129,'Country Indicator Data'!$B$4:$N$300,7,FALSE)="x","x",ROUND(IF(VLOOKUP($E129,'Country Indicator Data'!$B$4:$N$300,7,FALSE)&gt;M$3,5,IF(VLOOKUP($E129,'Country Indicator Data'!$B$4:$N$300,7,FALSE)&lt;M$4,0,5-(M$3-VLOOKUP($E129,'Country Indicator Data'!$B$4:$N$300,7,FALSE))/(M$3-M$4)*5)),1)))</f>
        <v>1.2</v>
      </c>
      <c r="N129" s="163">
        <f t="shared" si="41"/>
        <v>2.1</v>
      </c>
      <c r="O129" s="163">
        <f t="shared" si="42"/>
        <v>2.8000000000000003</v>
      </c>
      <c r="P129" s="163">
        <f>IF(LEN(E129)&gt;3,VLOOKUP(C129,'Regional Crises'!$B$1:$R$69,12,FALSE),VLOOKUP(E129,'Country Indicator Data'!$B$4:$I$300,8,FALSE))</f>
        <v>3.8333333333333335</v>
      </c>
      <c r="Q129" s="163">
        <f>IF(LEN(E129)&gt;3,((IF(VLOOKUP($C129,'Regional Crises'!$B$1:$R$66,13,FALSE)="x","x",ROUND(IF(VLOOKUP($C129,'Regional Crises'!$B$1:$R$66,13,FALSE)&gt;Q$3,5,IF(VLOOKUP($C129,'Regional Crises'!$B$1:$R$66,13,FALSE)&lt;Q$4,0,5-(LOG(Q$3)-LOG(VLOOKUP($C129,'Regional Crises'!$B$1:$R$66,13,FALSE)))/(LOG(Q$3)-LOG(Q$4))*5)),1)))),(IF(VLOOKUP($E129,'Country Indicator Data'!$B$4:$N$300,9,FALSE)="x","x",ROUND(IF(VLOOKUP($E129,'Country Indicator Data'!$B$4:$N$300,9,FALSE)&gt;Q$3,5,IF(VLOOKUP($E129,'Country Indicator Data'!$B$4:$N$300,9,FALSE)&lt;Q$4,0,5-(LOG(Q$3)-LOG(VLOOKUP($E129,'Country Indicator Data'!$B$4:$N$300,9,FALSE)))/(LOG(Q$3)-LOG(Q$4))*5)),1))))</f>
        <v>5</v>
      </c>
      <c r="R129" s="163">
        <f t="shared" si="43"/>
        <v>4.416666666666667</v>
      </c>
      <c r="S129" s="163">
        <f>IF(LEN(E129)&gt;3,((IF(VLOOKUP($C129,'Regional Crises'!$B$1:$R$66,17,FALSE)="x","x",ROUND(IF(VLOOKUP($C129,'Regional Crises'!$B$1:$R$66,17,FALSE)&gt;S$3,0,IF(VLOOKUP($C129,'Regional Crises'!$B$1:$R$66,17,FALSE)&lt;S$4,5,(S$3-VLOOKUP($C129,'Regional Crises'!$B$1:$R$66,17,FALSE))/(S$3-S$4)*5)),1)))),(IF(VLOOKUP($E129,'Country Indicator Data'!$B$4:$N$300,13,FALSE)="x","x",ROUND(IF(VLOOKUP($E129,'Country Indicator Data'!$B$4:$N$300,13,FALSE)&gt;S$3,0,IF(VLOOKUP($E129,'Country Indicator Data'!$B$4:$N$300,13,FALSE)&lt;S$4,5,(S$3-VLOOKUP($E129,'Country Indicator Data'!$B$4:$N$300,13,FALSE))/(S$3-S$4)*5)),1))))</f>
        <v>3.5</v>
      </c>
      <c r="T129" s="163">
        <f>IF(LEN(E129)&gt;3,((IF(VLOOKUP($C129,'Regional Crises'!$B$1:$R$66,14,FALSE)="x","x",ROUND(IF(VLOOKUP($C129,'Regional Crises'!$B$1:$R$66,14,FALSE)&gt;T$3,0,IF(VLOOKUP($C129,'Regional Crises'!$B$1:$R$66,14,FALSE)&lt;T$4,5,(T$3-VLOOKUP($C129,'Regional Crises'!$B$1:$R$66,14,FALSE))/(T$3-T$4)*5)),1)))),(IF(VLOOKUP($E129,'Country Indicator Data'!$B$4:$N$300,10,FALSE)="x","x",ROUND(IF(VLOOKUP($E129,'Country Indicator Data'!$B$4:$N$300,10,FALSE)&gt;T$3,0,IF(VLOOKUP($E129,'Country Indicator Data'!$B$4:$N$300,10,FALSE)&lt;T$4,5,(T$3-VLOOKUP($E129,'Country Indicator Data'!$B$4:$N$300,10,FALSE))/(T$3-T$4)*5)),1))))</f>
        <v>3.4</v>
      </c>
      <c r="U129" s="163">
        <f>IF(LEN(E129)&gt;3,((IF(VLOOKUP($C129,'Regional Crises'!$B$1:$R$66,15,FALSE)="x","x",ROUND(IF(VLOOKUP($C129,'Regional Crises'!$B$1:$R$66,15,FALSE)&gt;U$3,0,IF(VLOOKUP($C129,'Regional Crises'!$B$1:$R$66,15,FALSE)&lt;U$4,5,(U$3-VLOOKUP($C129,'Regional Crises'!$B$1:$R$66,15,FALSE))/(U$3-U$4)*5)),1)))),(IF(VLOOKUP($E129,'Country Indicator Data'!$B$4:$N$300,11,FALSE)="x","x",ROUND(IF(VLOOKUP($E129,'Country Indicator Data'!$B$4:$N$300,11,FALSE)&gt;U$3,0,IF(VLOOKUP($E129,'Country Indicator Data'!$B$4:$N$300,11,FALSE)&lt;U$4,5,(U$3-VLOOKUP($E129,'Country Indicator Data'!$B$4:$N$300,11,FALSE))/(U$3-U$4)*5)),1))))</f>
        <v>3.3</v>
      </c>
      <c r="V129" s="163">
        <f>IF(LEN(E129)&gt;3,((IF(VLOOKUP($C129,'Regional Crises'!$B$1:$R$66,16,FALSE)="x","x",ROUND(IF(VLOOKUP($C129,'Regional Crises'!$B$1:$R$66,16,FALSE)&gt;V$3,0,IF(VLOOKUP($C129,'Regional Crises'!$B$1:$R$66,16,FALSE)&lt;V$4,5,(V$3-VLOOKUP($C129,'Regional Crises'!$B$1:$R$66,16,FALSE))/(V$3-V$4)*5)),1)))),(IF(VLOOKUP($E129,'Country Indicator Data'!$B$4:$N$300,12,FALSE)="x","x",ROUND(IF(VLOOKUP($E129,'Country Indicator Data'!$B$4:$N$300,12,FALSE)&gt;V$3,0,IF(VLOOKUP($E129,'Country Indicator Data'!$B$4:$N$300,12,FALSE)&lt;V$4,5,(V$3-VLOOKUP($E129,'Country Indicator Data'!$B$4:$N$300,12,FALSE))/(V$3-V$4)*5)),1))))</f>
        <v>3.6</v>
      </c>
      <c r="W129" s="163">
        <f t="shared" si="44"/>
        <v>3.5</v>
      </c>
      <c r="X129" s="163">
        <f t="shared" si="45"/>
        <v>3.6</v>
      </c>
      <c r="Y129" s="184">
        <f>IF('Core Indicators'!FC126="x","x",IF('Core Indicators'!FC126&gt;=5,5,IF('Core Indicators'!FC126&gt;=4,4,IF('Core Indicators'!FC126&gt;=3,3,IF('Core Indicators'!FC126&gt;=2,2,IF('Core Indicators'!FC126&gt;=1,1,0))))))</f>
        <v>5</v>
      </c>
      <c r="Z129" s="163">
        <f t="shared" si="46"/>
        <v>5</v>
      </c>
      <c r="AA129" s="184">
        <f>'Crisis Indicator Data'!Y126</f>
        <v>1</v>
      </c>
      <c r="AB129" s="184">
        <f>'Crisis Indicator Data'!Z126</f>
        <v>3</v>
      </c>
      <c r="AC129" s="184">
        <f>'Crisis Indicator Data'!AA126</f>
        <v>3</v>
      </c>
      <c r="AD129" s="184">
        <f>'Crisis Indicator Data'!AB126</f>
        <v>0</v>
      </c>
      <c r="AE129" s="184">
        <f t="shared" si="47"/>
        <v>3</v>
      </c>
      <c r="AF129" s="184">
        <f>'Crisis Indicator Data'!AC126</f>
        <v>2</v>
      </c>
      <c r="AG129" s="184">
        <f>'Crisis Indicator Data'!AD126</f>
        <v>3</v>
      </c>
      <c r="AH129" s="184">
        <f t="shared" si="48"/>
        <v>5</v>
      </c>
      <c r="AI129" s="184">
        <f>'Crisis Indicator Data'!AE126</f>
        <v>3</v>
      </c>
      <c r="AJ129" s="184">
        <f>'Crisis Indicator Data'!AF126</f>
        <v>3</v>
      </c>
      <c r="AK129" s="184">
        <f>'Crisis Indicator Data'!AG126</f>
        <v>1</v>
      </c>
      <c r="AL129" s="184">
        <f t="shared" si="49"/>
        <v>5</v>
      </c>
      <c r="AM129" s="163">
        <f t="shared" si="50"/>
        <v>4</v>
      </c>
      <c r="AN129" s="163">
        <f t="shared" si="51"/>
        <v>4.5</v>
      </c>
    </row>
    <row r="130" spans="1:40" ht="13.5" customHeight="1" x14ac:dyDescent="0.25">
      <c r="A130" s="172" t="str">
        <f>'Crisis Indicator Data'!A127</f>
        <v xml:space="preserve">Eastern Mediterranean Route </v>
      </c>
      <c r="B130" s="173">
        <f>'Crisis Indicator Data'!B127</f>
        <v>0</v>
      </c>
      <c r="C130" s="173" t="str">
        <f>'Crisis Indicator Data'!C127</f>
        <v>REG006</v>
      </c>
      <c r="D130" s="173" t="str">
        <f>'Crisis Indicator Data'!D127</f>
        <v>Türkiye,Greece</v>
      </c>
      <c r="E130" s="174" t="str">
        <f>'Crisis Indicator Data'!E127</f>
        <v>TUR,GRC</v>
      </c>
      <c r="F130" s="163">
        <f>IF(LEN(E130)&gt;3,(IF(VLOOKUP($C130,'Regional Crises'!$B$1:$R$66,7,FALSE)="x","x",ROUND(IF(VLOOKUP($C130,'Regional Crises'!$B$1:$R$66,7,FALSE)&gt;$F$3,5,IF(VLOOKUP($C130,'Regional Crises'!$B$1:$R$66,7,FALSE)&lt;F$4,0,($F$3-VLOOKUP($C130,'Regional Crises'!$B$1:$R$66,7,FALSE))/($F$3-$F$4)*5)),1))),IF(VLOOKUP($E130,'Country Indicator Data'!$B$4:$N$300,3,FALSE)="x","x",ROUND(IF(VLOOKUP($E130,'Country Indicator Data'!$B$4:$N$300,3,FALSE)&gt;$F$3,5,IF(VLOOKUP($E130,'Country Indicator Data'!$B$4:$N$300,3,FALSE)&lt;$F$4,0,($F$3-VLOOKUP($E130,'Country Indicator Data'!$B$4:$N$300,3,FALSE))/($F$3-$F$4)*5)),1)))</f>
        <v>2.1</v>
      </c>
      <c r="G130" s="163">
        <f>IF(LEN(E130)&gt;3,(IF(VLOOKUP($C130,'Regional Crises'!$B$1:$R$66,9,FALSE)="x","x",ROUND(IF(VLOOKUP($C130,'Regional Crises'!$B$1:$R$66,9,FALSE)&gt;G$3,5,IF(VLOOKUP($C130,'Regional Crises'!$B$1:$R$66,9,FALSE)&lt;G$4,0,(G$3-VLOOKUP($C130,'Regional Crises'!$B$1:$R$66,9,FALSE))/(G$3-G$4)*5)),1))),IF(VLOOKUP($E130,'Country Indicator Data'!$B$4:$N$300,5,FALSE)="x","x",ROUND(IF(VLOOKUP($E130,'Country Indicator Data'!$B$4:$N$300,5,FALSE)&gt;G$3,5,IF(VLOOKUP($E130,'Country Indicator Data'!$B$4:$N$300,5,FALSE)&lt;G$4,0,(G$3-VLOOKUP($E130,'Country Indicator Data'!$B$4:$N$300,5,FALSE))/(G$3-G$4)*5)),1)))</f>
        <v>2.5</v>
      </c>
      <c r="H130" s="163">
        <f t="shared" si="39"/>
        <v>2.2999999999999998</v>
      </c>
      <c r="I130" s="163">
        <f>IF(LEN(E130)&gt;3,(IF(VLOOKUP($C130,'Regional Crises'!$B$1:$R$66,6,FALSE)="x","x",ROUND(IF(VLOOKUP($C130,'Regional Crises'!$B$1:$R$66,6,FALSE)&gt;I$3,5,IF(VLOOKUP($C130,'Regional Crises'!$B$1:$R$66,6,FALSE)&lt;I$4,0,5-(I$3-VLOOKUP($C130,'Regional Crises'!$B$1:$R$66,6,FALSE))/(I$3-I$4)*5)),1))),IF(VLOOKUP($E130,'Country Indicator Data'!$B$4:$N$300,2,FALSE)="x","x",ROUND(IF(VLOOKUP($E130,'Country Indicator Data'!$B$4:$N$300,2,FALSE)&gt;I$3,5,IF(VLOOKUP($E130,'Country Indicator Data'!$B$4:$N$300,2,FALSE)&lt;I$4,0,5-(I$3-VLOOKUP($E130,'Country Indicator Data'!$B$4:$N$300,2,FALSE))/(I$3-I$4)*5)),1)))</f>
        <v>1.2</v>
      </c>
      <c r="J130" s="163">
        <f>IF(LEN(E130)&gt;3,(IF(VLOOKUP($C130,'Regional Crises'!$B$1:$R$66,8,FALSE)="x","x",ROUND(IF(VLOOKUP($C130,'Regional Crises'!$B$1:$R$66,8,FALSE)&gt;J$3,5,IF(VLOOKUP($C130,'Regional Crises'!$B$1:$R$66,8,FALSE)&lt;J$4,0,5-(J$3-VLOOKUP($C130,'Regional Crises'!$B$1:$R$66,8,FALSE))/(J$3-J$4)*5)),1))),IF(VLOOKUP($E130,'Country Indicator Data'!$B$4:$N$300,4,FALSE)="x","x",ROUND(IF(VLOOKUP($E130,'Country Indicator Data'!$B$4:$N$300,4,FALSE)&gt;J$3,5,IF(VLOOKUP($E130,'Country Indicator Data'!$B$4:$N$300,4,FALSE)&lt;J$4,0,5-(J$3-VLOOKUP($E130,'Country Indicator Data'!$B$4:$N$300,4,FALSE))/(J$3-J$4)*5)),1)))</f>
        <v>1.8</v>
      </c>
      <c r="K130" s="163">
        <f t="shared" si="40"/>
        <v>1.5</v>
      </c>
      <c r="L130" s="163">
        <f>IF(LEN(E130)&gt;3,(IF(VLOOKUP($C130,'Regional Crises'!$B$1:$R$66,10,FALSE)="x","x",ROUND(IF(VLOOKUP($C130,'Regional Crises'!$B$1:$R$66,10,FALSE)&gt;L$3,5,IF(VLOOKUP($C130,'Regional Crises'!$B$1:$R$66,10,FALSE)&lt;L$4,0,5-(L$3-VLOOKUP($C130,'Regional Crises'!$B$1:$R$66,10,FALSE))/(L$3-L$4)*5)),1))),IF(VLOOKUP($E130,'Country Indicator Data'!$B$4:$N$300,6,FALSE)="x","x",ROUND(IF(VLOOKUP($E130,'Country Indicator Data'!$B$4:$N$300,6,FALSE)&gt;L$3,5,IF(VLOOKUP($E130,'Country Indicator Data'!$B$4:$N$300,6,FALSE)&lt;L$4,0,5-(L$3-VLOOKUP($E130,'Country Indicator Data'!$B$4:$N$300,6,FALSE))/(L$3-L$4)*5)),1)))</f>
        <v>1.4</v>
      </c>
      <c r="M130" s="163">
        <f>IF(LEN(E130)&gt;3,(IF(VLOOKUP($C130,'Regional Crises'!$B$1:$R$66,11,FALSE)="x","x",ROUND(IF(VLOOKUP($C130,'Regional Crises'!$B$1:$R$66,11,FALSE)&gt;M$3,5,IF(VLOOKUP($C130,'Regional Crises'!$B$1:$R$66,11,FALSE)&lt;M$4,0,5-(M$3-VLOOKUP($C130,'Regional Crises'!$B$1:$R$66,11,FALSE))/(M$3-M$4)*5)),1))),IF(VLOOKUP($E130,'Country Indicator Data'!$B$4:$N$300,7,FALSE)="x","x",ROUND(IF(VLOOKUP($E130,'Country Indicator Data'!$B$4:$N$300,7,FALSE)&gt;M$3,5,IF(VLOOKUP($E130,'Country Indicator Data'!$B$4:$N$300,7,FALSE)&lt;M$4,0,5-(M$3-VLOOKUP($E130,'Country Indicator Data'!$B$4:$N$300,7,FALSE))/(M$3-M$4)*5)),1)))</f>
        <v>1.6</v>
      </c>
      <c r="N130" s="163">
        <f t="shared" si="41"/>
        <v>1.5</v>
      </c>
      <c r="O130" s="163">
        <f t="shared" si="42"/>
        <v>1.7666666666666666</v>
      </c>
      <c r="P130" s="163">
        <f>IF(LEN(E130)&gt;3,VLOOKUP(C130,'Regional Crises'!$B$1:$R$69,12,FALSE),VLOOKUP(E130,'Country Indicator Data'!$B$4:$I$300,8,FALSE))</f>
        <v>3.5</v>
      </c>
      <c r="Q130" s="163">
        <f>IF(LEN(E130)&gt;3,((IF(VLOOKUP($C130,'Regional Crises'!$B$1:$R$66,13,FALSE)="x","x",ROUND(IF(VLOOKUP($C130,'Regional Crises'!$B$1:$R$66,13,FALSE)&gt;Q$3,5,IF(VLOOKUP($C130,'Regional Crises'!$B$1:$R$66,13,FALSE)&lt;Q$4,0,5-(LOG(Q$3)-LOG(VLOOKUP($C130,'Regional Crises'!$B$1:$R$66,13,FALSE)))/(LOG(Q$3)-LOG(Q$4))*5)),1)))),(IF(VLOOKUP($E130,'Country Indicator Data'!$B$4:$N$300,9,FALSE)="x","x",ROUND(IF(VLOOKUP($E130,'Country Indicator Data'!$B$4:$N$300,9,FALSE)&gt;Q$3,5,IF(VLOOKUP($E130,'Country Indicator Data'!$B$4:$N$300,9,FALSE)&lt;Q$4,0,5-(LOG(Q$3)-LOG(VLOOKUP($E130,'Country Indicator Data'!$B$4:$N$300,9,FALSE)))/(LOG(Q$3)-LOG(Q$4))*5)),1))))</f>
        <v>3</v>
      </c>
      <c r="R130" s="163">
        <f t="shared" si="43"/>
        <v>3.25</v>
      </c>
      <c r="S130" s="163">
        <f>IF(LEN(E130)&gt;3,((IF(VLOOKUP($C130,'Regional Crises'!$B$1:$R$66,17,FALSE)="x","x",ROUND(IF(VLOOKUP($C130,'Regional Crises'!$B$1:$R$66,17,FALSE)&gt;S$3,0,IF(VLOOKUP($C130,'Regional Crises'!$B$1:$R$66,17,FALSE)&lt;S$4,5,(S$3-VLOOKUP($C130,'Regional Crises'!$B$1:$R$66,17,FALSE))/(S$3-S$4)*5)),1)))),(IF(VLOOKUP($E130,'Country Indicator Data'!$B$4:$N$300,13,FALSE)="x","x",ROUND(IF(VLOOKUP($E130,'Country Indicator Data'!$B$4:$N$300,13,FALSE)&gt;S$3,0,IF(VLOOKUP($E130,'Country Indicator Data'!$B$4:$N$300,13,FALSE)&lt;S$4,5,(S$3-VLOOKUP($E130,'Country Indicator Data'!$B$4:$N$300,13,FALSE))/(S$3-S$4)*5)),1))))</f>
        <v>2.8</v>
      </c>
      <c r="T130" s="163">
        <f>IF(LEN(E130)&gt;3,((IF(VLOOKUP($C130,'Regional Crises'!$B$1:$R$66,14,FALSE)="x","x",ROUND(IF(VLOOKUP($C130,'Regional Crises'!$B$1:$R$66,14,FALSE)&gt;T$3,0,IF(VLOOKUP($C130,'Regional Crises'!$B$1:$R$66,14,FALSE)&lt;T$4,5,(T$3-VLOOKUP($C130,'Regional Crises'!$B$1:$R$66,14,FALSE))/(T$3-T$4)*5)),1)))),(IF(VLOOKUP($E130,'Country Indicator Data'!$B$4:$N$300,10,FALSE)="x","x",ROUND(IF(VLOOKUP($E130,'Country Indicator Data'!$B$4:$N$300,10,FALSE)&gt;T$3,0,IF(VLOOKUP($E130,'Country Indicator Data'!$B$4:$N$300,10,FALSE)&lt;T$4,5,(T$3-VLOOKUP($E130,'Country Indicator Data'!$B$4:$N$300,10,FALSE))/(T$3-T$4)*5)),1))))</f>
        <v>2.5</v>
      </c>
      <c r="U130" s="163">
        <f>IF(LEN(E130)&gt;3,((IF(VLOOKUP($C130,'Regional Crises'!$B$1:$R$66,15,FALSE)="x","x",ROUND(IF(VLOOKUP($C130,'Regional Crises'!$B$1:$R$66,15,FALSE)&gt;U$3,0,IF(VLOOKUP($C130,'Regional Crises'!$B$1:$R$66,15,FALSE)&lt;U$4,5,(U$3-VLOOKUP($C130,'Regional Crises'!$B$1:$R$66,15,FALSE))/(U$3-U$4)*5)),1)))),(IF(VLOOKUP($E130,'Country Indicator Data'!$B$4:$N$300,11,FALSE)="x","x",ROUND(IF(VLOOKUP($E130,'Country Indicator Data'!$B$4:$N$300,11,FALSE)&gt;U$3,0,IF(VLOOKUP($E130,'Country Indicator Data'!$B$4:$N$300,11,FALSE)&lt;U$4,5,(U$3-VLOOKUP($E130,'Country Indicator Data'!$B$4:$N$300,11,FALSE))/(U$3-U$4)*5)),1))))</f>
        <v>3.3</v>
      </c>
      <c r="V130" s="163">
        <f>IF(LEN(E130)&gt;3,((IF(VLOOKUP($C130,'Regional Crises'!$B$1:$R$66,16,FALSE)="x","x",ROUND(IF(VLOOKUP($C130,'Regional Crises'!$B$1:$R$66,16,FALSE)&gt;V$3,0,IF(VLOOKUP($C130,'Regional Crises'!$B$1:$R$66,16,FALSE)&lt;V$4,5,(V$3-VLOOKUP($C130,'Regional Crises'!$B$1:$R$66,16,FALSE))/(V$3-V$4)*5)),1)))),(IF(VLOOKUP($E130,'Country Indicator Data'!$B$4:$N$300,12,FALSE)="x","x",ROUND(IF(VLOOKUP($E130,'Country Indicator Data'!$B$4:$N$300,12,FALSE)&gt;V$3,0,IF(VLOOKUP($E130,'Country Indicator Data'!$B$4:$N$300,12,FALSE)&lt;V$4,5,(V$3-VLOOKUP($E130,'Country Indicator Data'!$B$4:$N$300,12,FALSE))/(V$3-V$4)*5)),1))))</f>
        <v>2</v>
      </c>
      <c r="W130" s="163">
        <f t="shared" si="44"/>
        <v>2.7</v>
      </c>
      <c r="X130" s="163">
        <f t="shared" si="45"/>
        <v>2.6</v>
      </c>
      <c r="Y130" s="184">
        <f>IF('Core Indicators'!FC127="x","x",IF('Core Indicators'!FC127&gt;=5,5,IF('Core Indicators'!FC127&gt;=4,4,IF('Core Indicators'!FC127&gt;=3,3,IF('Core Indicators'!FC127&gt;=2,2,IF('Core Indicators'!FC127&gt;=1,1,0))))))</f>
        <v>2</v>
      </c>
      <c r="Z130" s="163">
        <f t="shared" si="46"/>
        <v>2</v>
      </c>
      <c r="AA130" s="184">
        <f>'Crisis Indicator Data'!Y127</f>
        <v>1</v>
      </c>
      <c r="AB130" s="184">
        <f>'Crisis Indicator Data'!Z127</f>
        <v>1</v>
      </c>
      <c r="AC130" s="184">
        <f>'Crisis Indicator Data'!AA127</f>
        <v>1</v>
      </c>
      <c r="AD130" s="184">
        <f>'Crisis Indicator Data'!AB127</f>
        <v>0</v>
      </c>
      <c r="AE130" s="184">
        <f t="shared" si="47"/>
        <v>2</v>
      </c>
      <c r="AF130" s="184">
        <f>'Crisis Indicator Data'!AC127</f>
        <v>2</v>
      </c>
      <c r="AG130" s="184">
        <f>'Crisis Indicator Data'!AD127</f>
        <v>2</v>
      </c>
      <c r="AH130" s="184">
        <f t="shared" si="48"/>
        <v>4</v>
      </c>
      <c r="AI130" s="184">
        <f>'Crisis Indicator Data'!AE127</f>
        <v>0</v>
      </c>
      <c r="AJ130" s="184">
        <f>'Crisis Indicator Data'!AF127</f>
        <v>3</v>
      </c>
      <c r="AK130" s="184">
        <f>'Crisis Indicator Data'!AG127</f>
        <v>1</v>
      </c>
      <c r="AL130" s="184">
        <f t="shared" si="49"/>
        <v>3</v>
      </c>
      <c r="AM130" s="163">
        <f t="shared" si="50"/>
        <v>3</v>
      </c>
      <c r="AN130" s="163">
        <f t="shared" si="51"/>
        <v>2.5</v>
      </c>
    </row>
    <row r="131" spans="1:40" ht="13.5" customHeight="1" x14ac:dyDescent="0.25">
      <c r="A131" s="172" t="str">
        <f>'Crisis Indicator Data'!A128</f>
        <v>Central Mediterranean Route</v>
      </c>
      <c r="B131" s="173">
        <f>'Crisis Indicator Data'!B128</f>
        <v>0</v>
      </c>
      <c r="C131" s="173" t="str">
        <f>'Crisis Indicator Data'!C128</f>
        <v>REG007</v>
      </c>
      <c r="D131" s="173" t="str">
        <f>'Crisis Indicator Data'!D128</f>
        <v>Algeria,Tunisia,Libya,Italy</v>
      </c>
      <c r="E131" s="174" t="str">
        <f>'Crisis Indicator Data'!E128</f>
        <v>DZA,TUN,LBY,ITA</v>
      </c>
      <c r="F131" s="163">
        <f>IF(LEN(E131)&gt;3,(IF(VLOOKUP($C131,'Regional Crises'!$B$1:$R$66,7,FALSE)="x","x",ROUND(IF(VLOOKUP($C131,'Regional Crises'!$B$1:$R$66,7,FALSE)&gt;$F$3,5,IF(VLOOKUP($C131,'Regional Crises'!$B$1:$R$66,7,FALSE)&lt;F$4,0,($F$3-VLOOKUP($C131,'Regional Crises'!$B$1:$R$66,7,FALSE))/($F$3-$F$4)*5)),1))),IF(VLOOKUP($E131,'Country Indicator Data'!$B$4:$N$300,3,FALSE)="x","x",ROUND(IF(VLOOKUP($E131,'Country Indicator Data'!$B$4:$N$300,3,FALSE)&gt;$F$3,5,IF(VLOOKUP($E131,'Country Indicator Data'!$B$4:$N$300,3,FALSE)&lt;$F$4,0,($F$3-VLOOKUP($E131,'Country Indicator Data'!$B$4:$N$300,3,FALSE))/($F$3-$F$4)*5)),1)))</f>
        <v>2.9</v>
      </c>
      <c r="G131" s="163">
        <f>IF(LEN(E131)&gt;3,(IF(VLOOKUP($C131,'Regional Crises'!$B$1:$R$66,9,FALSE)="x","x",ROUND(IF(VLOOKUP($C131,'Regional Crises'!$B$1:$R$66,9,FALSE)&gt;G$3,5,IF(VLOOKUP($C131,'Regional Crises'!$B$1:$R$66,9,FALSE)&lt;G$4,0,(G$3-VLOOKUP($C131,'Regional Crises'!$B$1:$R$66,9,FALSE))/(G$3-G$4)*5)),1))),IF(VLOOKUP($E131,'Country Indicator Data'!$B$4:$N$300,5,FALSE)="x","x",ROUND(IF(VLOOKUP($E131,'Country Indicator Data'!$B$4:$N$300,5,FALSE)&gt;G$3,5,IF(VLOOKUP($E131,'Country Indicator Data'!$B$4:$N$300,5,FALSE)&lt;G$4,0,(G$3-VLOOKUP($E131,'Country Indicator Data'!$B$4:$N$300,5,FALSE))/(G$3-G$4)*5)),1)))</f>
        <v>2.7</v>
      </c>
      <c r="H131" s="163">
        <f t="shared" si="39"/>
        <v>2.8</v>
      </c>
      <c r="I131" s="163">
        <f>IF(LEN(E131)&gt;3,(IF(VLOOKUP($C131,'Regional Crises'!$B$1:$R$66,6,FALSE)="x","x",ROUND(IF(VLOOKUP($C131,'Regional Crises'!$B$1:$R$66,6,FALSE)&gt;I$3,5,IF(VLOOKUP($C131,'Regional Crises'!$B$1:$R$66,6,FALSE)&lt;I$4,0,5-(I$3-VLOOKUP($C131,'Regional Crises'!$B$1:$R$66,6,FALSE))/(I$3-I$4)*5)),1))),IF(VLOOKUP($E131,'Country Indicator Data'!$B$4:$N$300,2,FALSE)="x","x",ROUND(IF(VLOOKUP($E131,'Country Indicator Data'!$B$4:$N$300,2,FALSE)&gt;I$3,5,IF(VLOOKUP($E131,'Country Indicator Data'!$B$4:$N$300,2,FALSE)&lt;I$4,0,5-(I$3-VLOOKUP($E131,'Country Indicator Data'!$B$4:$N$300,2,FALSE))/(I$3-I$4)*5)),1)))</f>
        <v>1.1000000000000001</v>
      </c>
      <c r="J131" s="163">
        <f>IF(LEN(E131)&gt;3,(IF(VLOOKUP($C131,'Regional Crises'!$B$1:$R$66,8,FALSE)="x","x",ROUND(IF(VLOOKUP($C131,'Regional Crises'!$B$1:$R$66,8,FALSE)&gt;J$3,5,IF(VLOOKUP($C131,'Regional Crises'!$B$1:$R$66,8,FALSE)&lt;J$4,0,5-(J$3-VLOOKUP($C131,'Regional Crises'!$B$1:$R$66,8,FALSE))/(J$3-J$4)*5)),1))),IF(VLOOKUP($E131,'Country Indicator Data'!$B$4:$N$300,4,FALSE)="x","x",ROUND(IF(VLOOKUP($E131,'Country Indicator Data'!$B$4:$N$300,4,FALSE)&gt;J$3,5,IF(VLOOKUP($E131,'Country Indicator Data'!$B$4:$N$300,4,FALSE)&lt;J$4,0,5-(J$3-VLOOKUP($E131,'Country Indicator Data'!$B$4:$N$300,4,FALSE))/(J$3-J$4)*5)),1)))</f>
        <v>0.7</v>
      </c>
      <c r="K131" s="163">
        <f t="shared" si="40"/>
        <v>0.9</v>
      </c>
      <c r="L131" s="163">
        <f>IF(LEN(E131)&gt;3,(IF(VLOOKUP($C131,'Regional Crises'!$B$1:$R$66,10,FALSE)="x","x",ROUND(IF(VLOOKUP($C131,'Regional Crises'!$B$1:$R$66,10,FALSE)&gt;L$3,5,IF(VLOOKUP($C131,'Regional Crises'!$B$1:$R$66,10,FALSE)&lt;L$4,0,5-(L$3-VLOOKUP($C131,'Regional Crises'!$B$1:$R$66,10,FALSE))/(L$3-L$4)*5)),1))),IF(VLOOKUP($E131,'Country Indicator Data'!$B$4:$N$300,6,FALSE)="x","x",ROUND(IF(VLOOKUP($E131,'Country Indicator Data'!$B$4:$N$300,6,FALSE)&gt;L$3,5,IF(VLOOKUP($E131,'Country Indicator Data'!$B$4:$N$300,6,FALSE)&lt;L$4,0,5-(L$3-VLOOKUP($E131,'Country Indicator Data'!$B$4:$N$300,6,FALSE))/(L$3-L$4)*5)),1)))</f>
        <v>1.6</v>
      </c>
      <c r="M131" s="163">
        <f>IF(LEN(E131)&gt;3,(IF(VLOOKUP($C131,'Regional Crises'!$B$1:$R$66,11,FALSE)="x","x",ROUND(IF(VLOOKUP($C131,'Regional Crises'!$B$1:$R$66,11,FALSE)&gt;M$3,5,IF(VLOOKUP($C131,'Regional Crises'!$B$1:$R$66,11,FALSE)&lt;M$4,0,5-(M$3-VLOOKUP($C131,'Regional Crises'!$B$1:$R$66,11,FALSE))/(M$3-M$4)*5)),1))),IF(VLOOKUP($E131,'Country Indicator Data'!$B$4:$N$300,7,FALSE)="x","x",ROUND(IF(VLOOKUP($E131,'Country Indicator Data'!$B$4:$N$300,7,FALSE)&gt;M$3,5,IF(VLOOKUP($E131,'Country Indicator Data'!$B$4:$N$300,7,FALSE)&lt;M$4,0,5-(M$3-VLOOKUP($E131,'Country Indicator Data'!$B$4:$N$300,7,FALSE))/(M$3-M$4)*5)),1)))</f>
        <v>0.9</v>
      </c>
      <c r="N131" s="163">
        <f t="shared" si="41"/>
        <v>1.25</v>
      </c>
      <c r="O131" s="163">
        <f t="shared" si="42"/>
        <v>1.6499999999999997</v>
      </c>
      <c r="P131" s="163">
        <f>IF(LEN(E131)&gt;3,VLOOKUP(C131,'Regional Crises'!$B$1:$R$69,12,FALSE),VLOOKUP(E131,'Country Indicator Data'!$B$4:$I$300,8,FALSE))</f>
        <v>2</v>
      </c>
      <c r="Q131" s="163">
        <f>IF(LEN(E131)&gt;3,((IF(VLOOKUP($C131,'Regional Crises'!$B$1:$R$66,13,FALSE)="x","x",ROUND(IF(VLOOKUP($C131,'Regional Crises'!$B$1:$R$66,13,FALSE)&gt;Q$3,5,IF(VLOOKUP($C131,'Regional Crises'!$B$1:$R$66,13,FALSE)&lt;Q$4,0,5-(LOG(Q$3)-LOG(VLOOKUP($C131,'Regional Crises'!$B$1:$R$66,13,FALSE)))/(LOG(Q$3)-LOG(Q$4))*5)),1)))),(IF(VLOOKUP($E131,'Country Indicator Data'!$B$4:$N$300,9,FALSE)="x","x",ROUND(IF(VLOOKUP($E131,'Country Indicator Data'!$B$4:$N$300,9,FALSE)&gt;Q$3,5,IF(VLOOKUP($E131,'Country Indicator Data'!$B$4:$N$300,9,FALSE)&lt;Q$4,0,5-(LOG(Q$3)-LOG(VLOOKUP($E131,'Country Indicator Data'!$B$4:$N$300,9,FALSE)))/(LOG(Q$3)-LOG(Q$4))*5)),1))))</f>
        <v>5</v>
      </c>
      <c r="R131" s="163">
        <f t="shared" si="43"/>
        <v>3.5</v>
      </c>
      <c r="S131" s="163">
        <f>IF(LEN(E131)&gt;3,((IF(VLOOKUP($C131,'Regional Crises'!$B$1:$R$66,17,FALSE)="x","x",ROUND(IF(VLOOKUP($C131,'Regional Crises'!$B$1:$R$66,17,FALSE)&gt;S$3,0,IF(VLOOKUP($C131,'Regional Crises'!$B$1:$R$66,17,FALSE)&lt;S$4,5,(S$3-VLOOKUP($C131,'Regional Crises'!$B$1:$R$66,17,FALSE))/(S$3-S$4)*5)),1)))),(IF(VLOOKUP($E131,'Country Indicator Data'!$B$4:$N$300,13,FALSE)="x","x",ROUND(IF(VLOOKUP($E131,'Country Indicator Data'!$B$4:$N$300,13,FALSE)&gt;S$3,0,IF(VLOOKUP($E131,'Country Indicator Data'!$B$4:$N$300,13,FALSE)&lt;S$4,5,(S$3-VLOOKUP($E131,'Country Indicator Data'!$B$4:$N$300,13,FALSE))/(S$3-S$4)*5)),1))))</f>
        <v>3.1</v>
      </c>
      <c r="T131" s="163">
        <f>IF(LEN(E131)&gt;3,((IF(VLOOKUP($C131,'Regional Crises'!$B$1:$R$66,14,FALSE)="x","x",ROUND(IF(VLOOKUP($C131,'Regional Crises'!$B$1:$R$66,14,FALSE)&gt;T$3,0,IF(VLOOKUP($C131,'Regional Crises'!$B$1:$R$66,14,FALSE)&lt;T$4,5,(T$3-VLOOKUP($C131,'Regional Crises'!$B$1:$R$66,14,FALSE))/(T$3-T$4)*5)),1)))),(IF(VLOOKUP($E131,'Country Indicator Data'!$B$4:$N$300,10,FALSE)="x","x",ROUND(IF(VLOOKUP($E131,'Country Indicator Data'!$B$4:$N$300,10,FALSE)&gt;T$3,0,IF(VLOOKUP($E131,'Country Indicator Data'!$B$4:$N$300,10,FALSE)&lt;T$4,5,(T$3-VLOOKUP($E131,'Country Indicator Data'!$B$4:$N$300,10,FALSE))/(T$3-T$4)*5)),1))))</f>
        <v>3.1</v>
      </c>
      <c r="U131" s="163">
        <f>IF(LEN(E131)&gt;3,((IF(VLOOKUP($C131,'Regional Crises'!$B$1:$R$66,15,FALSE)="x","x",ROUND(IF(VLOOKUP($C131,'Regional Crises'!$B$1:$R$66,15,FALSE)&gt;U$3,0,IF(VLOOKUP($C131,'Regional Crises'!$B$1:$R$66,15,FALSE)&lt;U$4,5,(U$3-VLOOKUP($C131,'Regional Crises'!$B$1:$R$66,15,FALSE))/(U$3-U$4)*5)),1)))),(IF(VLOOKUP($E131,'Country Indicator Data'!$B$4:$N$300,11,FALSE)="x","x",ROUND(IF(VLOOKUP($E131,'Country Indicator Data'!$B$4:$N$300,11,FALSE)&gt;U$3,0,IF(VLOOKUP($E131,'Country Indicator Data'!$B$4:$N$300,11,FALSE)&lt;U$4,5,(U$3-VLOOKUP($E131,'Country Indicator Data'!$B$4:$N$300,11,FALSE))/(U$3-U$4)*5)),1))))</f>
        <v>2.9</v>
      </c>
      <c r="V131" s="163">
        <f>IF(LEN(E131)&gt;3,((IF(VLOOKUP($C131,'Regional Crises'!$B$1:$R$66,16,FALSE)="x","x",ROUND(IF(VLOOKUP($C131,'Regional Crises'!$B$1:$R$66,16,FALSE)&gt;V$3,0,IF(VLOOKUP($C131,'Regional Crises'!$B$1:$R$66,16,FALSE)&lt;V$4,5,(V$3-VLOOKUP($C131,'Regional Crises'!$B$1:$R$66,16,FALSE))/(V$3-V$4)*5)),1)))),(IF(VLOOKUP($E131,'Country Indicator Data'!$B$4:$N$300,12,FALSE)="x","x",ROUND(IF(VLOOKUP($E131,'Country Indicator Data'!$B$4:$N$300,12,FALSE)&gt;V$3,0,IF(VLOOKUP($E131,'Country Indicator Data'!$B$4:$N$300,12,FALSE)&lt;V$4,5,(V$3-VLOOKUP($E131,'Country Indicator Data'!$B$4:$N$300,12,FALSE))/(V$3-V$4)*5)),1))))</f>
        <v>2.5</v>
      </c>
      <c r="W131" s="163">
        <f t="shared" si="44"/>
        <v>2.9</v>
      </c>
      <c r="X131" s="163">
        <f t="shared" si="45"/>
        <v>2.7</v>
      </c>
      <c r="Y131" s="184">
        <f>IF('Core Indicators'!FC128="x","x",IF('Core Indicators'!FC128&gt;=5,5,IF('Core Indicators'!FC128&gt;=4,4,IF('Core Indicators'!FC128&gt;=3,3,IF('Core Indicators'!FC128&gt;=2,2,IF('Core Indicators'!FC128&gt;=1,1,0))))))</f>
        <v>4</v>
      </c>
      <c r="Z131" s="163">
        <f t="shared" si="46"/>
        <v>4</v>
      </c>
      <c r="AA131" s="184">
        <f>'Crisis Indicator Data'!Y128</f>
        <v>1</v>
      </c>
      <c r="AB131" s="184">
        <f>'Crisis Indicator Data'!Z128</f>
        <v>0</v>
      </c>
      <c r="AC131" s="184">
        <f>'Crisis Indicator Data'!AA128</f>
        <v>1</v>
      </c>
      <c r="AD131" s="184">
        <f>'Crisis Indicator Data'!AB128</f>
        <v>0</v>
      </c>
      <c r="AE131" s="184">
        <f t="shared" si="47"/>
        <v>2</v>
      </c>
      <c r="AF131" s="184">
        <f>'Crisis Indicator Data'!AC128</f>
        <v>2</v>
      </c>
      <c r="AG131" s="184">
        <f>'Crisis Indicator Data'!AD128</f>
        <v>3</v>
      </c>
      <c r="AH131" s="184">
        <f t="shared" si="48"/>
        <v>5</v>
      </c>
      <c r="AI131" s="184">
        <f>'Crisis Indicator Data'!AE128</f>
        <v>0</v>
      </c>
      <c r="AJ131" s="184">
        <f>'Crisis Indicator Data'!AF128</f>
        <v>1</v>
      </c>
      <c r="AK131" s="184">
        <f>'Crisis Indicator Data'!AG128</f>
        <v>1</v>
      </c>
      <c r="AL131" s="184">
        <f t="shared" si="49"/>
        <v>2</v>
      </c>
      <c r="AM131" s="163">
        <f t="shared" si="50"/>
        <v>3</v>
      </c>
      <c r="AN131" s="163">
        <f t="shared" si="51"/>
        <v>3.5</v>
      </c>
    </row>
    <row r="132" spans="1:40" ht="13.5" customHeight="1" x14ac:dyDescent="0.25">
      <c r="A132" s="172" t="str">
        <f>'Crisis Indicator Data'!A129</f>
        <v>Western Mediterranean Route</v>
      </c>
      <c r="B132" s="173">
        <f>'Crisis Indicator Data'!B129</f>
        <v>0</v>
      </c>
      <c r="C132" s="173" t="str">
        <f>'Crisis Indicator Data'!C129</f>
        <v>REG008</v>
      </c>
      <c r="D132" s="173" t="str">
        <f>'Crisis Indicator Data'!D129</f>
        <v>Algeria,Morocco,Spain</v>
      </c>
      <c r="E132" s="174" t="str">
        <f>'Crisis Indicator Data'!E129</f>
        <v>DZA,MAR,ESP</v>
      </c>
      <c r="F132" s="163">
        <f>IF(LEN(E132)&gt;3,(IF(VLOOKUP($C132,'Regional Crises'!$B$1:$R$66,7,FALSE)="x","x",ROUND(IF(VLOOKUP($C132,'Regional Crises'!$B$1:$R$66,7,FALSE)&gt;$F$3,5,IF(VLOOKUP($C132,'Regional Crises'!$B$1:$R$66,7,FALSE)&lt;F$4,0,($F$3-VLOOKUP($C132,'Regional Crises'!$B$1:$R$66,7,FALSE))/($F$3-$F$4)*5)),1))),IF(VLOOKUP($E132,'Country Indicator Data'!$B$4:$N$300,3,FALSE)="x","x",ROUND(IF(VLOOKUP($E132,'Country Indicator Data'!$B$4:$N$300,3,FALSE)&gt;$F$3,5,IF(VLOOKUP($E132,'Country Indicator Data'!$B$4:$N$300,3,FALSE)&lt;$F$4,0,($F$3-VLOOKUP($E132,'Country Indicator Data'!$B$4:$N$300,3,FALSE))/($F$3-$F$4)*5)),1)))</f>
        <v>2.7</v>
      </c>
      <c r="G132" s="163">
        <f>IF(LEN(E132)&gt;3,(IF(VLOOKUP($C132,'Regional Crises'!$B$1:$R$66,9,FALSE)="x","x",ROUND(IF(VLOOKUP($C132,'Regional Crises'!$B$1:$R$66,9,FALSE)&gt;G$3,5,IF(VLOOKUP($C132,'Regional Crises'!$B$1:$R$66,9,FALSE)&lt;G$4,0,(G$3-VLOOKUP($C132,'Regional Crises'!$B$1:$R$66,9,FALSE))/(G$3-G$4)*5)),1))),IF(VLOOKUP($E132,'Country Indicator Data'!$B$4:$N$300,5,FALSE)="x","x",ROUND(IF(VLOOKUP($E132,'Country Indicator Data'!$B$4:$N$300,5,FALSE)&gt;G$3,5,IF(VLOOKUP($E132,'Country Indicator Data'!$B$4:$N$300,5,FALSE)&lt;G$4,0,(G$3-VLOOKUP($E132,'Country Indicator Data'!$B$4:$N$300,5,FALSE))/(G$3-G$4)*5)),1)))</f>
        <v>2.9</v>
      </c>
      <c r="H132" s="163">
        <f t="shared" si="39"/>
        <v>2.8</v>
      </c>
      <c r="I132" s="163">
        <f>IF(LEN(E132)&gt;3,(IF(VLOOKUP($C132,'Regional Crises'!$B$1:$R$66,6,FALSE)="x","x",ROUND(IF(VLOOKUP($C132,'Regional Crises'!$B$1:$R$66,6,FALSE)&gt;I$3,5,IF(VLOOKUP($C132,'Regional Crises'!$B$1:$R$66,6,FALSE)&lt;I$4,0,5-(I$3-VLOOKUP($C132,'Regional Crises'!$B$1:$R$66,6,FALSE))/(I$3-I$4)*5)),1))),IF(VLOOKUP($E132,'Country Indicator Data'!$B$4:$N$300,2,FALSE)="x","x",ROUND(IF(VLOOKUP($E132,'Country Indicator Data'!$B$4:$N$300,2,FALSE)&gt;I$3,5,IF(VLOOKUP($E132,'Country Indicator Data'!$B$4:$N$300,2,FALSE)&lt;I$4,0,5-(I$3-VLOOKUP($E132,'Country Indicator Data'!$B$4:$N$300,2,FALSE))/(I$3-I$4)*5)),1)))</f>
        <v>2.2999999999999998</v>
      </c>
      <c r="J132" s="163">
        <f>IF(LEN(E132)&gt;3,(IF(VLOOKUP($C132,'Regional Crises'!$B$1:$R$66,8,FALSE)="x","x",ROUND(IF(VLOOKUP($C132,'Regional Crises'!$B$1:$R$66,8,FALSE)&gt;J$3,5,IF(VLOOKUP($C132,'Regional Crises'!$B$1:$R$66,8,FALSE)&lt;J$4,0,5-(J$3-VLOOKUP($C132,'Regional Crises'!$B$1:$R$66,8,FALSE))/(J$3-J$4)*5)),1))),IF(VLOOKUP($E132,'Country Indicator Data'!$B$4:$N$300,4,FALSE)="x","x",ROUND(IF(VLOOKUP($E132,'Country Indicator Data'!$B$4:$N$300,4,FALSE)&gt;J$3,5,IF(VLOOKUP($E132,'Country Indicator Data'!$B$4:$N$300,4,FALSE)&lt;J$4,0,5-(J$3-VLOOKUP($E132,'Country Indicator Data'!$B$4:$N$300,4,FALSE))/(J$3-J$4)*5)),1)))</f>
        <v>3.2</v>
      </c>
      <c r="K132" s="163">
        <f t="shared" si="40"/>
        <v>2.75</v>
      </c>
      <c r="L132" s="163">
        <f>IF(LEN(E132)&gt;3,(IF(VLOOKUP($C132,'Regional Crises'!$B$1:$R$66,10,FALSE)="x","x",ROUND(IF(VLOOKUP($C132,'Regional Crises'!$B$1:$R$66,10,FALSE)&gt;L$3,5,IF(VLOOKUP($C132,'Regional Crises'!$B$1:$R$66,10,FALSE)&lt;L$4,0,5-(L$3-VLOOKUP($C132,'Regional Crises'!$B$1:$R$66,10,FALSE))/(L$3-L$4)*5)),1))),IF(VLOOKUP($E132,'Country Indicator Data'!$B$4:$N$300,6,FALSE)="x","x",ROUND(IF(VLOOKUP($E132,'Country Indicator Data'!$B$4:$N$300,6,FALSE)&gt;L$3,5,IF(VLOOKUP($E132,'Country Indicator Data'!$B$4:$N$300,6,FALSE)&lt;L$4,0,5-(L$3-VLOOKUP($E132,'Country Indicator Data'!$B$4:$N$300,6,FALSE))/(L$3-L$4)*5)),1)))</f>
        <v>2.2000000000000002</v>
      </c>
      <c r="M132" s="163">
        <f>IF(LEN(E132)&gt;3,(IF(VLOOKUP($C132,'Regional Crises'!$B$1:$R$66,11,FALSE)="x","x",ROUND(IF(VLOOKUP($C132,'Regional Crises'!$B$1:$R$66,11,FALSE)&gt;M$3,5,IF(VLOOKUP($C132,'Regional Crises'!$B$1:$R$66,11,FALSE)&lt;M$4,0,5-(M$3-VLOOKUP($C132,'Regional Crises'!$B$1:$R$66,11,FALSE))/(M$3-M$4)*5)),1))),IF(VLOOKUP($E132,'Country Indicator Data'!$B$4:$N$300,7,FALSE)="x","x",ROUND(IF(VLOOKUP($E132,'Country Indicator Data'!$B$4:$N$300,7,FALSE)&gt;M$3,5,IF(VLOOKUP($E132,'Country Indicator Data'!$B$4:$N$300,7,FALSE)&lt;M$4,0,5-(M$3-VLOOKUP($E132,'Country Indicator Data'!$B$4:$N$300,7,FALSE))/(M$3-M$4)*5)),1)))</f>
        <v>1.1000000000000001</v>
      </c>
      <c r="N132" s="163">
        <f t="shared" si="41"/>
        <v>1.6500000000000001</v>
      </c>
      <c r="O132" s="163">
        <f t="shared" si="42"/>
        <v>2.4</v>
      </c>
      <c r="P132" s="163">
        <f>IF(LEN(E132)&gt;3,VLOOKUP(C132,'Regional Crises'!$B$1:$R$69,12,FALSE),VLOOKUP(E132,'Country Indicator Data'!$B$4:$I$300,8,FALSE))</f>
        <v>2</v>
      </c>
      <c r="Q132" s="163">
        <f>IF(LEN(E132)&gt;3,((IF(VLOOKUP($C132,'Regional Crises'!$B$1:$R$66,13,FALSE)="x","x",ROUND(IF(VLOOKUP($C132,'Regional Crises'!$B$1:$R$66,13,FALSE)&gt;Q$3,5,IF(VLOOKUP($C132,'Regional Crises'!$B$1:$R$66,13,FALSE)&lt;Q$4,0,5-(LOG(Q$3)-LOG(VLOOKUP($C132,'Regional Crises'!$B$1:$R$66,13,FALSE)))/(LOG(Q$3)-LOG(Q$4))*5)),1)))),(IF(VLOOKUP($E132,'Country Indicator Data'!$B$4:$N$300,9,FALSE)="x","x",ROUND(IF(VLOOKUP($E132,'Country Indicator Data'!$B$4:$N$300,9,FALSE)&gt;Q$3,5,IF(VLOOKUP($E132,'Country Indicator Data'!$B$4:$N$300,9,FALSE)&lt;Q$4,0,5-(LOG(Q$3)-LOG(VLOOKUP($E132,'Country Indicator Data'!$B$4:$N$300,9,FALSE)))/(LOG(Q$3)-LOG(Q$4))*5)),1))))</f>
        <v>5</v>
      </c>
      <c r="R132" s="163">
        <f t="shared" si="43"/>
        <v>3.5</v>
      </c>
      <c r="S132" s="163">
        <f>IF(LEN(E132)&gt;3,((IF(VLOOKUP($C132,'Regional Crises'!$B$1:$R$66,17,FALSE)="x","x",ROUND(IF(VLOOKUP($C132,'Regional Crises'!$B$1:$R$66,17,FALSE)&gt;S$3,0,IF(VLOOKUP($C132,'Regional Crises'!$B$1:$R$66,17,FALSE)&lt;S$4,5,(S$3-VLOOKUP($C132,'Regional Crises'!$B$1:$R$66,17,FALSE))/(S$3-S$4)*5)),1)))),(IF(VLOOKUP($E132,'Country Indicator Data'!$B$4:$N$300,13,FALSE)="x","x",ROUND(IF(VLOOKUP($E132,'Country Indicator Data'!$B$4:$N$300,13,FALSE)&gt;S$3,0,IF(VLOOKUP($E132,'Country Indicator Data'!$B$4:$N$300,13,FALSE)&lt;S$4,5,(S$3-VLOOKUP($E132,'Country Indicator Data'!$B$4:$N$300,13,FALSE))/(S$3-S$4)*5)),1))))</f>
        <v>2.7</v>
      </c>
      <c r="T132" s="163">
        <f>IF(LEN(E132)&gt;3,((IF(VLOOKUP($C132,'Regional Crises'!$B$1:$R$66,14,FALSE)="x","x",ROUND(IF(VLOOKUP($C132,'Regional Crises'!$B$1:$R$66,14,FALSE)&gt;T$3,0,IF(VLOOKUP($C132,'Regional Crises'!$B$1:$R$66,14,FALSE)&lt;T$4,5,(T$3-VLOOKUP($C132,'Regional Crises'!$B$1:$R$66,14,FALSE))/(T$3-T$4)*5)),1)))),(IF(VLOOKUP($E132,'Country Indicator Data'!$B$4:$N$300,10,FALSE)="x","x",ROUND(IF(VLOOKUP($E132,'Country Indicator Data'!$B$4:$N$300,10,FALSE)&gt;T$3,0,IF(VLOOKUP($E132,'Country Indicator Data'!$B$4:$N$300,10,FALSE)&lt;T$4,5,(T$3-VLOOKUP($E132,'Country Indicator Data'!$B$4:$N$300,10,FALSE))/(T$3-T$4)*5)),1))))</f>
        <v>2.5</v>
      </c>
      <c r="U132" s="163">
        <f>IF(LEN(E132)&gt;3,((IF(VLOOKUP($C132,'Regional Crises'!$B$1:$R$66,15,FALSE)="x","x",ROUND(IF(VLOOKUP($C132,'Regional Crises'!$B$1:$R$66,15,FALSE)&gt;U$3,0,IF(VLOOKUP($C132,'Regional Crises'!$B$1:$R$66,15,FALSE)&lt;U$4,5,(U$3-VLOOKUP($C132,'Regional Crises'!$B$1:$R$66,15,FALSE))/(U$3-U$4)*5)),1)))),(IF(VLOOKUP($E132,'Country Indicator Data'!$B$4:$N$300,11,FALSE)="x","x",ROUND(IF(VLOOKUP($E132,'Country Indicator Data'!$B$4:$N$300,11,FALSE)&gt;U$3,0,IF(VLOOKUP($E132,'Country Indicator Data'!$B$4:$N$300,11,FALSE)&lt;U$4,5,(U$3-VLOOKUP($E132,'Country Indicator Data'!$B$4:$N$300,11,FALSE))/(U$3-U$4)*5)),1))))</f>
        <v>3.1</v>
      </c>
      <c r="V132" s="163">
        <f>IF(LEN(E132)&gt;3,((IF(VLOOKUP($C132,'Regional Crises'!$B$1:$R$66,16,FALSE)="x","x",ROUND(IF(VLOOKUP($C132,'Regional Crises'!$B$1:$R$66,16,FALSE)&gt;V$3,0,IF(VLOOKUP($C132,'Regional Crises'!$B$1:$R$66,16,FALSE)&lt;V$4,5,(V$3-VLOOKUP($C132,'Regional Crises'!$B$1:$R$66,16,FALSE))/(V$3-V$4)*5)),1)))),(IF(VLOOKUP($E132,'Country Indicator Data'!$B$4:$N$300,12,FALSE)="x","x",ROUND(IF(VLOOKUP($E132,'Country Indicator Data'!$B$4:$N$300,12,FALSE)&gt;V$3,0,IF(VLOOKUP($E132,'Country Indicator Data'!$B$4:$N$300,12,FALSE)&lt;V$4,5,(V$3-VLOOKUP($E132,'Country Indicator Data'!$B$4:$N$300,12,FALSE))/(V$3-V$4)*5)),1))))</f>
        <v>2.2999999999999998</v>
      </c>
      <c r="W132" s="163">
        <f t="shared" si="44"/>
        <v>2.7</v>
      </c>
      <c r="X132" s="163">
        <f t="shared" si="45"/>
        <v>2.9</v>
      </c>
      <c r="Y132" s="184">
        <f>IF('Core Indicators'!FC129="x","x",IF('Core Indicators'!FC129&gt;=5,5,IF('Core Indicators'!FC129&gt;=4,4,IF('Core Indicators'!FC129&gt;=3,3,IF('Core Indicators'!FC129&gt;=2,2,IF('Core Indicators'!FC129&gt;=1,1,0))))))</f>
        <v>4</v>
      </c>
      <c r="Z132" s="163">
        <f t="shared" si="46"/>
        <v>4</v>
      </c>
      <c r="AA132" s="184">
        <f>'Crisis Indicator Data'!Y129</f>
        <v>0</v>
      </c>
      <c r="AB132" s="184">
        <f>'Crisis Indicator Data'!Z129</f>
        <v>0</v>
      </c>
      <c r="AC132" s="184">
        <f>'Crisis Indicator Data'!AA129</f>
        <v>0</v>
      </c>
      <c r="AD132" s="184">
        <f>'Crisis Indicator Data'!AB129</f>
        <v>0</v>
      </c>
      <c r="AE132" s="184">
        <f t="shared" si="47"/>
        <v>0</v>
      </c>
      <c r="AF132" s="184">
        <f>'Crisis Indicator Data'!AC129</f>
        <v>0</v>
      </c>
      <c r="AG132" s="184">
        <f>'Crisis Indicator Data'!AD129</f>
        <v>0</v>
      </c>
      <c r="AH132" s="184">
        <f t="shared" si="48"/>
        <v>0</v>
      </c>
      <c r="AI132" s="184">
        <f>'Crisis Indicator Data'!AE129</f>
        <v>0</v>
      </c>
      <c r="AJ132" s="184">
        <f>'Crisis Indicator Data'!AF129</f>
        <v>1</v>
      </c>
      <c r="AK132" s="184">
        <f>'Crisis Indicator Data'!AG129</f>
        <v>1</v>
      </c>
      <c r="AL132" s="184">
        <f t="shared" si="49"/>
        <v>2</v>
      </c>
      <c r="AM132" s="163">
        <f t="shared" si="50"/>
        <v>1</v>
      </c>
      <c r="AN132" s="163">
        <f t="shared" si="51"/>
        <v>2.5</v>
      </c>
    </row>
    <row r="133" spans="1:40" ht="13.5" customHeight="1" x14ac:dyDescent="0.25">
      <c r="A133" s="172" t="str">
        <f>'Crisis Indicator Data'!A130</f>
        <v>Rohingya Regional Crisis</v>
      </c>
      <c r="B133" s="173">
        <f>'Crisis Indicator Data'!B130</f>
        <v>0</v>
      </c>
      <c r="C133" s="173" t="str">
        <f>'Crisis Indicator Data'!C130</f>
        <v>REG011</v>
      </c>
      <c r="D133" s="173" t="str">
        <f>'Crisis Indicator Data'!D130</f>
        <v>Bangladesh,Myanmar</v>
      </c>
      <c r="E133" s="174" t="str">
        <f>'Crisis Indicator Data'!E130</f>
        <v>BGD,MMR</v>
      </c>
      <c r="F133" s="163">
        <f>IF(LEN(E133)&gt;3,(IF(VLOOKUP($C133,'Regional Crises'!$B$1:$R$66,7,FALSE)="x","x",ROUND(IF(VLOOKUP($C133,'Regional Crises'!$B$1:$R$66,7,FALSE)&gt;$F$3,5,IF(VLOOKUP($C133,'Regional Crises'!$B$1:$R$66,7,FALSE)&lt;F$4,0,($F$3-VLOOKUP($C133,'Regional Crises'!$B$1:$R$66,7,FALSE))/($F$3-$F$4)*5)),1))),IF(VLOOKUP($E133,'Country Indicator Data'!$B$4:$N$300,3,FALSE)="x","x",ROUND(IF(VLOOKUP($E133,'Country Indicator Data'!$B$4:$N$300,3,FALSE)&gt;$F$3,5,IF(VLOOKUP($E133,'Country Indicator Data'!$B$4:$N$300,3,FALSE)&lt;$F$4,0,($F$3-VLOOKUP($E133,'Country Indicator Data'!$B$4:$N$300,3,FALSE))/($F$3-$F$4)*5)),1)))</f>
        <v>3.8</v>
      </c>
      <c r="G133" s="163">
        <f>IF(LEN(E133)&gt;3,(IF(VLOOKUP($C133,'Regional Crises'!$B$1:$R$66,9,FALSE)="x","x",ROUND(IF(VLOOKUP($C133,'Regional Crises'!$B$1:$R$66,9,FALSE)&gt;G$3,5,IF(VLOOKUP($C133,'Regional Crises'!$B$1:$R$66,9,FALSE)&lt;G$4,0,(G$3-VLOOKUP($C133,'Regional Crises'!$B$1:$R$66,9,FALSE))/(G$3-G$4)*5)),1))),IF(VLOOKUP($E133,'Country Indicator Data'!$B$4:$N$300,5,FALSE)="x","x",ROUND(IF(VLOOKUP($E133,'Country Indicator Data'!$B$4:$N$300,5,FALSE)&gt;G$3,5,IF(VLOOKUP($E133,'Country Indicator Data'!$B$4:$N$300,5,FALSE)&lt;G$4,0,(G$3-VLOOKUP($E133,'Country Indicator Data'!$B$4:$N$300,5,FALSE))/(G$3-G$4)*5)),1)))</f>
        <v>3.1</v>
      </c>
      <c r="H133" s="163">
        <f t="shared" si="39"/>
        <v>3.45</v>
      </c>
      <c r="I133" s="163">
        <f>IF(LEN(E133)&gt;3,(IF(VLOOKUP($C133,'Regional Crises'!$B$1:$R$66,6,FALSE)="x","x",ROUND(IF(VLOOKUP($C133,'Regional Crises'!$B$1:$R$66,6,FALSE)&gt;I$3,5,IF(VLOOKUP($C133,'Regional Crises'!$B$1:$R$66,6,FALSE)&lt;I$4,0,5-(I$3-VLOOKUP($C133,'Regional Crises'!$B$1:$R$66,6,FALSE))/(I$3-I$4)*5)),1))),IF(VLOOKUP($E133,'Country Indicator Data'!$B$4:$N$300,2,FALSE)="x","x",ROUND(IF(VLOOKUP($E133,'Country Indicator Data'!$B$4:$N$300,2,FALSE)&gt;I$3,5,IF(VLOOKUP($E133,'Country Indicator Data'!$B$4:$N$300,2,FALSE)&lt;I$4,0,5-(I$3-VLOOKUP($E133,'Country Indicator Data'!$B$4:$N$300,2,FALSE))/(I$3-I$4)*5)),1)))</f>
        <v>1.8</v>
      </c>
      <c r="J133" s="163">
        <f>IF(LEN(E133)&gt;3,(IF(VLOOKUP($C133,'Regional Crises'!$B$1:$R$66,8,FALSE)="x","x",ROUND(IF(VLOOKUP($C133,'Regional Crises'!$B$1:$R$66,8,FALSE)&gt;J$3,5,IF(VLOOKUP($C133,'Regional Crises'!$B$1:$R$66,8,FALSE)&lt;J$4,0,5-(J$3-VLOOKUP($C133,'Regional Crises'!$B$1:$R$66,8,FALSE))/(J$3-J$4)*5)),1))),IF(VLOOKUP($E133,'Country Indicator Data'!$B$4:$N$300,4,FALSE)="x","x",ROUND(IF(VLOOKUP($E133,'Country Indicator Data'!$B$4:$N$300,4,FALSE)&gt;J$3,5,IF(VLOOKUP($E133,'Country Indicator Data'!$B$4:$N$300,4,FALSE)&lt;J$4,0,5-(J$3-VLOOKUP($E133,'Country Indicator Data'!$B$4:$N$300,4,FALSE))/(J$3-J$4)*5)),1)))</f>
        <v>2.1</v>
      </c>
      <c r="K133" s="163">
        <f t="shared" si="40"/>
        <v>1.9500000000000002</v>
      </c>
      <c r="L133" s="163">
        <f>IF(LEN(E133)&gt;3,(IF(VLOOKUP($C133,'Regional Crises'!$B$1:$R$66,10,FALSE)="x","x",ROUND(IF(VLOOKUP($C133,'Regional Crises'!$B$1:$R$66,10,FALSE)&gt;L$3,5,IF(VLOOKUP($C133,'Regional Crises'!$B$1:$R$66,10,FALSE)&lt;L$4,0,5-(L$3-VLOOKUP($C133,'Regional Crises'!$B$1:$R$66,10,FALSE))/(L$3-L$4)*5)),1))),IF(VLOOKUP($E133,'Country Indicator Data'!$B$4:$N$300,6,FALSE)="x","x",ROUND(IF(VLOOKUP($E133,'Country Indicator Data'!$B$4:$N$300,6,FALSE)&gt;L$3,5,IF(VLOOKUP($E133,'Country Indicator Data'!$B$4:$N$300,6,FALSE)&lt;L$4,0,5-(L$3-VLOOKUP($E133,'Country Indicator Data'!$B$4:$N$300,6,FALSE))/(L$3-L$4)*5)),1)))</f>
        <v>3.3</v>
      </c>
      <c r="M133" s="163">
        <f>IF(LEN(E133)&gt;3,(IF(VLOOKUP($C133,'Regional Crises'!$B$1:$R$66,11,FALSE)="x","x",ROUND(IF(VLOOKUP($C133,'Regional Crises'!$B$1:$R$66,11,FALSE)&gt;M$3,5,IF(VLOOKUP($C133,'Regional Crises'!$B$1:$R$66,11,FALSE)&lt;M$4,0,5-(M$3-VLOOKUP($C133,'Regional Crises'!$B$1:$R$66,11,FALSE))/(M$3-M$4)*5)),1))),IF(VLOOKUP($E133,'Country Indicator Data'!$B$4:$N$300,7,FALSE)="x","x",ROUND(IF(VLOOKUP($E133,'Country Indicator Data'!$B$4:$N$300,7,FALSE)&gt;M$3,5,IF(VLOOKUP($E133,'Country Indicator Data'!$B$4:$N$300,7,FALSE)&lt;M$4,0,5-(M$3-VLOOKUP($E133,'Country Indicator Data'!$B$4:$N$300,7,FALSE))/(M$3-M$4)*5)),1)))</f>
        <v>0.8</v>
      </c>
      <c r="N133" s="163">
        <f t="shared" si="41"/>
        <v>2.0499999999999998</v>
      </c>
      <c r="O133" s="163">
        <f t="shared" si="42"/>
        <v>2.4833333333333334</v>
      </c>
      <c r="P133" s="163">
        <f>IF(LEN(E133)&gt;3,VLOOKUP(C133,'Regional Crises'!$B$1:$R$69,12,FALSE),VLOOKUP(E133,'Country Indicator Data'!$B$4:$I$300,8,FALSE))</f>
        <v>4</v>
      </c>
      <c r="Q133" s="163">
        <f>IF(LEN(E133)&gt;3,((IF(VLOOKUP($C133,'Regional Crises'!$B$1:$R$66,13,FALSE)="x","x",ROUND(IF(VLOOKUP($C133,'Regional Crises'!$B$1:$R$66,13,FALSE)&gt;Q$3,5,IF(VLOOKUP($C133,'Regional Crises'!$B$1:$R$66,13,FALSE)&lt;Q$4,0,5-(LOG(Q$3)-LOG(VLOOKUP($C133,'Regional Crises'!$B$1:$R$66,13,FALSE)))/(LOG(Q$3)-LOG(Q$4))*5)),1)))),(IF(VLOOKUP($E133,'Country Indicator Data'!$B$4:$N$300,9,FALSE)="x","x",ROUND(IF(VLOOKUP($E133,'Country Indicator Data'!$B$4:$N$300,9,FALSE)&gt;Q$3,5,IF(VLOOKUP($E133,'Country Indicator Data'!$B$4:$N$300,9,FALSE)&lt;Q$4,0,5-(LOG(Q$3)-LOG(VLOOKUP($E133,'Country Indicator Data'!$B$4:$N$300,9,FALSE)))/(LOG(Q$3)-LOG(Q$4))*5)),1))))</f>
        <v>5</v>
      </c>
      <c r="R133" s="163">
        <f t="shared" si="43"/>
        <v>4.5</v>
      </c>
      <c r="S133" s="163">
        <f>IF(LEN(E133)&gt;3,((IF(VLOOKUP($C133,'Regional Crises'!$B$1:$R$66,17,FALSE)="x","x",ROUND(IF(VLOOKUP($C133,'Regional Crises'!$B$1:$R$66,17,FALSE)&gt;S$3,0,IF(VLOOKUP($C133,'Regional Crises'!$B$1:$R$66,17,FALSE)&lt;S$4,5,(S$3-VLOOKUP($C133,'Regional Crises'!$B$1:$R$66,17,FALSE))/(S$3-S$4)*5)),1)))),(IF(VLOOKUP($E133,'Country Indicator Data'!$B$4:$N$300,13,FALSE)="x","x",ROUND(IF(VLOOKUP($E133,'Country Indicator Data'!$B$4:$N$300,13,FALSE)&gt;S$3,0,IF(VLOOKUP($E133,'Country Indicator Data'!$B$4:$N$300,13,FALSE)&lt;S$4,5,(S$3-VLOOKUP($E133,'Country Indicator Data'!$B$4:$N$300,13,FALSE))/(S$3-S$4)*5)),1))))</f>
        <v>3.6</v>
      </c>
      <c r="T133" s="163">
        <f>IF(LEN(E133)&gt;3,((IF(VLOOKUP($C133,'Regional Crises'!$B$1:$R$66,14,FALSE)="x","x",ROUND(IF(VLOOKUP($C133,'Regional Crises'!$B$1:$R$66,14,FALSE)&gt;T$3,0,IF(VLOOKUP($C133,'Regional Crises'!$B$1:$R$66,14,FALSE)&lt;T$4,5,(T$3-VLOOKUP($C133,'Regional Crises'!$B$1:$R$66,14,FALSE))/(T$3-T$4)*5)),1)))),(IF(VLOOKUP($E133,'Country Indicator Data'!$B$4:$N$300,10,FALSE)="x","x",ROUND(IF(VLOOKUP($E133,'Country Indicator Data'!$B$4:$N$300,10,FALSE)&gt;T$3,0,IF(VLOOKUP($E133,'Country Indicator Data'!$B$4:$N$300,10,FALSE)&lt;T$4,5,(T$3-VLOOKUP($E133,'Country Indicator Data'!$B$4:$N$300,10,FALSE))/(T$3-T$4)*5)),1))))</f>
        <v>3.3</v>
      </c>
      <c r="U133" s="163">
        <f>IF(LEN(E133)&gt;3,((IF(VLOOKUP($C133,'Regional Crises'!$B$1:$R$66,15,FALSE)="x","x",ROUND(IF(VLOOKUP($C133,'Regional Crises'!$B$1:$R$66,15,FALSE)&gt;U$3,0,IF(VLOOKUP($C133,'Regional Crises'!$B$1:$R$66,15,FALSE)&lt;U$4,5,(U$3-VLOOKUP($C133,'Regional Crises'!$B$1:$R$66,15,FALSE))/(U$3-U$4)*5)),1)))),(IF(VLOOKUP($E133,'Country Indicator Data'!$B$4:$N$300,11,FALSE)="x","x",ROUND(IF(VLOOKUP($E133,'Country Indicator Data'!$B$4:$N$300,11,FALSE)&gt;U$3,0,IF(VLOOKUP($E133,'Country Indicator Data'!$B$4:$N$300,11,FALSE)&lt;U$4,5,(U$3-VLOOKUP($E133,'Country Indicator Data'!$B$4:$N$300,11,FALSE))/(U$3-U$4)*5)),1))))</f>
        <v>3.4</v>
      </c>
      <c r="V133" s="163">
        <f>IF(LEN(E133)&gt;3,((IF(VLOOKUP($C133,'Regional Crises'!$B$1:$R$66,16,FALSE)="x","x",ROUND(IF(VLOOKUP($C133,'Regional Crises'!$B$1:$R$66,16,FALSE)&gt;V$3,0,IF(VLOOKUP($C133,'Regional Crises'!$B$1:$R$66,16,FALSE)&lt;V$4,5,(V$3-VLOOKUP($C133,'Regional Crises'!$B$1:$R$66,16,FALSE))/(V$3-V$4)*5)),1)))),(IF(VLOOKUP($E133,'Country Indicator Data'!$B$4:$N$300,12,FALSE)="x","x",ROUND(IF(VLOOKUP($E133,'Country Indicator Data'!$B$4:$N$300,12,FALSE)&gt;V$3,0,IF(VLOOKUP($E133,'Country Indicator Data'!$B$4:$N$300,12,FALSE)&lt;V$4,5,(V$3-VLOOKUP($E133,'Country Indicator Data'!$B$4:$N$300,12,FALSE))/(V$3-V$4)*5)),1))))</f>
        <v>3.3</v>
      </c>
      <c r="W133" s="163">
        <f t="shared" si="44"/>
        <v>3.4</v>
      </c>
      <c r="X133" s="163">
        <f t="shared" si="45"/>
        <v>3.5</v>
      </c>
      <c r="Y133" s="184">
        <f>IF('Core Indicators'!FC130="x","x",IF('Core Indicators'!FC130&gt;=5,5,IF('Core Indicators'!FC130&gt;=4,4,IF('Core Indicators'!FC130&gt;=3,3,IF('Core Indicators'!FC130&gt;=2,2,IF('Core Indicators'!FC130&gt;=1,1,0))))))</f>
        <v>4</v>
      </c>
      <c r="Z133" s="163">
        <f t="shared" si="46"/>
        <v>4</v>
      </c>
      <c r="AA133" s="184">
        <f>'Crisis Indicator Data'!Y130</f>
        <v>2</v>
      </c>
      <c r="AB133" s="184">
        <f>'Crisis Indicator Data'!Z130</f>
        <v>3</v>
      </c>
      <c r="AC133" s="184">
        <f>'Crisis Indicator Data'!AA130</f>
        <v>2</v>
      </c>
      <c r="AD133" s="184">
        <f>'Crisis Indicator Data'!AB130</f>
        <v>0</v>
      </c>
      <c r="AE133" s="184">
        <f t="shared" si="47"/>
        <v>3</v>
      </c>
      <c r="AF133" s="184">
        <f>'Crisis Indicator Data'!AC130</f>
        <v>3</v>
      </c>
      <c r="AG133" s="184">
        <f>'Crisis Indicator Data'!AD130</f>
        <v>3</v>
      </c>
      <c r="AH133" s="184">
        <f t="shared" si="48"/>
        <v>5</v>
      </c>
      <c r="AI133" s="184">
        <f>'Crisis Indicator Data'!AE130</f>
        <v>0</v>
      </c>
      <c r="AJ133" s="184">
        <f>'Crisis Indicator Data'!AF130</f>
        <v>1</v>
      </c>
      <c r="AK133" s="184">
        <f>'Crisis Indicator Data'!AG130</f>
        <v>3</v>
      </c>
      <c r="AL133" s="184">
        <f t="shared" si="49"/>
        <v>3</v>
      </c>
      <c r="AM133" s="163">
        <f t="shared" si="50"/>
        <v>4</v>
      </c>
      <c r="AN133" s="163">
        <f t="shared" si="51"/>
        <v>4</v>
      </c>
    </row>
    <row r="134" spans="1:40" ht="13.5" customHeight="1" x14ac:dyDescent="0.25">
      <c r="A134" s="172" t="str">
        <f>'Crisis Indicator Data'!A131</f>
        <v>Southern Africa Regional Food Security Crisis</v>
      </c>
      <c r="B134" s="173">
        <f>'Crisis Indicator Data'!B131</f>
        <v>0</v>
      </c>
      <c r="C134" s="173" t="str">
        <f>'Crisis Indicator Data'!C131</f>
        <v>REG012</v>
      </c>
      <c r="D134" s="173" t="str">
        <f>'Crisis Indicator Data'!D131</f>
        <v>Lesotho,Madagascar,Malawi,Namibia,Eswatini,Zambia,Zimbabwe,Tanzania</v>
      </c>
      <c r="E134" s="174" t="str">
        <f>'Crisis Indicator Data'!E131</f>
        <v>LSO,MDG,MWI,NAM,SWZ,ZMB,ZWE,TZA</v>
      </c>
      <c r="F134" s="163">
        <f>IF(LEN(E134)&gt;3,(IF(VLOOKUP($C134,'Regional Crises'!$B$1:$R$66,7,FALSE)="x","x",ROUND(IF(VLOOKUP($C134,'Regional Crises'!$B$1:$R$66,7,FALSE)&gt;$F$3,5,IF(VLOOKUP($C134,'Regional Crises'!$B$1:$R$66,7,FALSE)&lt;F$4,0,($F$3-VLOOKUP($C134,'Regional Crises'!$B$1:$R$66,7,FALSE))/($F$3-$F$4)*5)),1))),IF(VLOOKUP($E134,'Country Indicator Data'!$B$4:$N$300,3,FALSE)="x","x",ROUND(IF(VLOOKUP($E134,'Country Indicator Data'!$B$4:$N$300,3,FALSE)&gt;$F$3,5,IF(VLOOKUP($E134,'Country Indicator Data'!$B$4:$N$300,3,FALSE)&lt;$F$4,0,($F$3-VLOOKUP($E134,'Country Indicator Data'!$B$4:$N$300,3,FALSE))/($F$3-$F$4)*5)),1)))</f>
        <v>2.4</v>
      </c>
      <c r="G134" s="163">
        <f>IF(LEN(E134)&gt;3,(IF(VLOOKUP($C134,'Regional Crises'!$B$1:$R$66,9,FALSE)="x","x",ROUND(IF(VLOOKUP($C134,'Regional Crises'!$B$1:$R$66,9,FALSE)&gt;G$3,5,IF(VLOOKUP($C134,'Regional Crises'!$B$1:$R$66,9,FALSE)&lt;G$4,0,(G$3-VLOOKUP($C134,'Regional Crises'!$B$1:$R$66,9,FALSE))/(G$3-G$4)*5)),1))),IF(VLOOKUP($E134,'Country Indicator Data'!$B$4:$N$300,5,FALSE)="x","x",ROUND(IF(VLOOKUP($E134,'Country Indicator Data'!$B$4:$N$300,5,FALSE)&gt;G$3,5,IF(VLOOKUP($E134,'Country Indicator Data'!$B$4:$N$300,5,FALSE)&lt;G$4,0,(G$3-VLOOKUP($E134,'Country Indicator Data'!$B$4:$N$300,5,FALSE))/(G$3-G$4)*5)),1)))</f>
        <v>2.2000000000000002</v>
      </c>
      <c r="H134" s="163">
        <f t="shared" ref="H134:H165" si="52">IF(AND(F134="x",G134="x"),"x",AVERAGE(F134,G134))</f>
        <v>2.2999999999999998</v>
      </c>
      <c r="I134" s="163">
        <f>IF(LEN(E134)&gt;3,(IF(VLOOKUP($C134,'Regional Crises'!$B$1:$R$66,6,FALSE)="x","x",ROUND(IF(VLOOKUP($C134,'Regional Crises'!$B$1:$R$66,6,FALSE)&gt;I$3,5,IF(VLOOKUP($C134,'Regional Crises'!$B$1:$R$66,6,FALSE)&lt;I$4,0,5-(I$3-VLOOKUP($C134,'Regional Crises'!$B$1:$R$66,6,FALSE))/(I$3-I$4)*5)),1))),IF(VLOOKUP($E134,'Country Indicator Data'!$B$4:$N$300,2,FALSE)="x","x",ROUND(IF(VLOOKUP($E134,'Country Indicator Data'!$B$4:$N$300,2,FALSE)&gt;I$3,5,IF(VLOOKUP($E134,'Country Indicator Data'!$B$4:$N$300,2,FALSE)&lt;I$4,0,5-(I$3-VLOOKUP($E134,'Country Indicator Data'!$B$4:$N$300,2,FALSE))/(I$3-I$4)*5)),1)))</f>
        <v>2.2000000000000002</v>
      </c>
      <c r="J134" s="163">
        <f>IF(LEN(E134)&gt;3,(IF(VLOOKUP($C134,'Regional Crises'!$B$1:$R$66,8,FALSE)="x","x",ROUND(IF(VLOOKUP($C134,'Regional Crises'!$B$1:$R$66,8,FALSE)&gt;J$3,5,IF(VLOOKUP($C134,'Regional Crises'!$B$1:$R$66,8,FALSE)&lt;J$4,0,5-(J$3-VLOOKUP($C134,'Regional Crises'!$B$1:$R$66,8,FALSE))/(J$3-J$4)*5)),1))),IF(VLOOKUP($E134,'Country Indicator Data'!$B$4:$N$300,4,FALSE)="x","x",ROUND(IF(VLOOKUP($E134,'Country Indicator Data'!$B$4:$N$300,4,FALSE)&gt;J$3,5,IF(VLOOKUP($E134,'Country Indicator Data'!$B$4:$N$300,4,FALSE)&lt;J$4,0,5-(J$3-VLOOKUP($E134,'Country Indicator Data'!$B$4:$N$300,4,FALSE))/(J$3-J$4)*5)),1)))</f>
        <v>0.2</v>
      </c>
      <c r="K134" s="163">
        <f t="shared" ref="K134:K165" si="53">IF(AND(I134="x",J134="x"),"x",AVERAGE(I134,J134))</f>
        <v>1.2000000000000002</v>
      </c>
      <c r="L134" s="163">
        <f>IF(LEN(E134)&gt;3,(IF(VLOOKUP($C134,'Regional Crises'!$B$1:$R$66,10,FALSE)="x","x",ROUND(IF(VLOOKUP($C134,'Regional Crises'!$B$1:$R$66,10,FALSE)&gt;L$3,5,IF(VLOOKUP($C134,'Regional Crises'!$B$1:$R$66,10,FALSE)&lt;L$4,0,5-(L$3-VLOOKUP($C134,'Regional Crises'!$B$1:$R$66,10,FALSE))/(L$3-L$4)*5)),1))),IF(VLOOKUP($E134,'Country Indicator Data'!$B$4:$N$300,6,FALSE)="x","x",ROUND(IF(VLOOKUP($E134,'Country Indicator Data'!$B$4:$N$300,6,FALSE)&gt;L$3,5,IF(VLOOKUP($E134,'Country Indicator Data'!$B$4:$N$300,6,FALSE)&lt;L$4,0,5-(L$3-VLOOKUP($E134,'Country Indicator Data'!$B$4:$N$300,6,FALSE))/(L$3-L$4)*5)),1)))</f>
        <v>3.6</v>
      </c>
      <c r="M134" s="163">
        <f>IF(LEN(E134)&gt;3,(IF(VLOOKUP($C134,'Regional Crises'!$B$1:$R$66,11,FALSE)="x","x",ROUND(IF(VLOOKUP($C134,'Regional Crises'!$B$1:$R$66,11,FALSE)&gt;M$3,5,IF(VLOOKUP($C134,'Regional Crises'!$B$1:$R$66,11,FALSE)&lt;M$4,0,5-(M$3-VLOOKUP($C134,'Regional Crises'!$B$1:$R$66,11,FALSE))/(M$3-M$4)*5)),1))),IF(VLOOKUP($E134,'Country Indicator Data'!$B$4:$N$300,7,FALSE)="x","x",ROUND(IF(VLOOKUP($E134,'Country Indicator Data'!$B$4:$N$300,7,FALSE)&gt;M$3,5,IF(VLOOKUP($E134,'Country Indicator Data'!$B$4:$N$300,7,FALSE)&lt;M$4,0,5-(M$3-VLOOKUP($E134,'Country Indicator Data'!$B$4:$N$300,7,FALSE))/(M$3-M$4)*5)),1)))</f>
        <v>3</v>
      </c>
      <c r="N134" s="163">
        <f t="shared" ref="N134:N165" si="54">IF(AND(L134="x",M134="x"),"x",AVERAGE(L134,M134))</f>
        <v>3.3</v>
      </c>
      <c r="O134" s="163">
        <f t="shared" ref="O134:O165" si="55">AVERAGE(H134,K134,N134)</f>
        <v>2.2666666666666666</v>
      </c>
      <c r="P134" s="163">
        <f>IF(LEN(E134)&gt;3,VLOOKUP(C134,'Regional Crises'!$B$1:$R$69,12,FALSE),VLOOKUP(E134,'Country Indicator Data'!$B$4:$I$300,8,FALSE))</f>
        <v>0.875</v>
      </c>
      <c r="Q134" s="163">
        <f>IF(LEN(E134)&gt;3,((IF(VLOOKUP($C134,'Regional Crises'!$B$1:$R$66,13,FALSE)="x","x",ROUND(IF(VLOOKUP($C134,'Regional Crises'!$B$1:$R$66,13,FALSE)&gt;Q$3,5,IF(VLOOKUP($C134,'Regional Crises'!$B$1:$R$66,13,FALSE)&lt;Q$4,0,5-(LOG(Q$3)-LOG(VLOOKUP($C134,'Regional Crises'!$B$1:$R$66,13,FALSE)))/(LOG(Q$3)-LOG(Q$4))*5)),1)))),(IF(VLOOKUP($E134,'Country Indicator Data'!$B$4:$N$300,9,FALSE)="x","x",ROUND(IF(VLOOKUP($E134,'Country Indicator Data'!$B$4:$N$300,9,FALSE)&gt;Q$3,5,IF(VLOOKUP($E134,'Country Indicator Data'!$B$4:$N$300,9,FALSE)&lt;Q$4,0,5-(LOG(Q$3)-LOG(VLOOKUP($E134,'Country Indicator Data'!$B$4:$N$300,9,FALSE)))/(LOG(Q$3)-LOG(Q$4))*5)),1))))</f>
        <v>4.7</v>
      </c>
      <c r="R134" s="163">
        <f t="shared" ref="R134:R165" si="56">AVERAGE(P134:Q134)</f>
        <v>2.7875000000000001</v>
      </c>
      <c r="S134" s="163">
        <f>IF(LEN(E134)&gt;3,((IF(VLOOKUP($C134,'Regional Crises'!$B$1:$R$66,17,FALSE)="x","x",ROUND(IF(VLOOKUP($C134,'Regional Crises'!$B$1:$R$66,17,FALSE)&gt;S$3,0,IF(VLOOKUP($C134,'Regional Crises'!$B$1:$R$66,17,FALSE)&lt;S$4,5,(S$3-VLOOKUP($C134,'Regional Crises'!$B$1:$R$66,17,FALSE))/(S$3-S$4)*5)),1)))),(IF(VLOOKUP($E134,'Country Indicator Data'!$B$4:$N$300,13,FALSE)="x","x",ROUND(IF(VLOOKUP($E134,'Country Indicator Data'!$B$4:$N$300,13,FALSE)&gt;S$3,0,IF(VLOOKUP($E134,'Country Indicator Data'!$B$4:$N$300,13,FALSE)&lt;S$4,5,(S$3-VLOOKUP($E134,'Country Indicator Data'!$B$4:$N$300,13,FALSE))/(S$3-S$4)*5)),1))))</f>
        <v>3.3</v>
      </c>
      <c r="T134" s="163">
        <f>IF(LEN(E134)&gt;3,((IF(VLOOKUP($C134,'Regional Crises'!$B$1:$R$66,14,FALSE)="x","x",ROUND(IF(VLOOKUP($C134,'Regional Crises'!$B$1:$R$66,14,FALSE)&gt;T$3,0,IF(VLOOKUP($C134,'Regional Crises'!$B$1:$R$66,14,FALSE)&lt;T$4,5,(T$3-VLOOKUP($C134,'Regional Crises'!$B$1:$R$66,14,FALSE))/(T$3-T$4)*5)),1)))),(IF(VLOOKUP($E134,'Country Indicator Data'!$B$4:$N$300,10,FALSE)="x","x",ROUND(IF(VLOOKUP($E134,'Country Indicator Data'!$B$4:$N$300,10,FALSE)&gt;T$3,0,IF(VLOOKUP($E134,'Country Indicator Data'!$B$4:$N$300,10,FALSE)&lt;T$4,5,(T$3-VLOOKUP($E134,'Country Indicator Data'!$B$4:$N$300,10,FALSE))/(T$3-T$4)*5)),1))))</f>
        <v>3</v>
      </c>
      <c r="U134" s="163">
        <f>IF(LEN(E134)&gt;3,((IF(VLOOKUP($C134,'Regional Crises'!$B$1:$R$66,15,FALSE)="x","x",ROUND(IF(VLOOKUP($C134,'Regional Crises'!$B$1:$R$66,15,FALSE)&gt;U$3,0,IF(VLOOKUP($C134,'Regional Crises'!$B$1:$R$66,15,FALSE)&lt;U$4,5,(U$3-VLOOKUP($C134,'Regional Crises'!$B$1:$R$66,15,FALSE))/(U$3-U$4)*5)),1)))),(IF(VLOOKUP($E134,'Country Indicator Data'!$B$4:$N$300,11,FALSE)="x","x",ROUND(IF(VLOOKUP($E134,'Country Indicator Data'!$B$4:$N$300,11,FALSE)&gt;U$3,0,IF(VLOOKUP($E134,'Country Indicator Data'!$B$4:$N$300,11,FALSE)&lt;U$4,5,(U$3-VLOOKUP($E134,'Country Indicator Data'!$B$4:$N$300,11,FALSE))/(U$3-U$4)*5)),1))))</f>
        <v>2.7</v>
      </c>
      <c r="V134" s="163">
        <f>IF(LEN(E134)&gt;3,((IF(VLOOKUP($C134,'Regional Crises'!$B$1:$R$66,16,FALSE)="x","x",ROUND(IF(VLOOKUP($C134,'Regional Crises'!$B$1:$R$66,16,FALSE)&gt;V$3,0,IF(VLOOKUP($C134,'Regional Crises'!$B$1:$R$66,16,FALSE)&lt;V$4,5,(V$3-VLOOKUP($C134,'Regional Crises'!$B$1:$R$66,16,FALSE))/(V$3-V$4)*5)),1)))),(IF(VLOOKUP($E134,'Country Indicator Data'!$B$4:$N$300,12,FALSE)="x","x",ROUND(IF(VLOOKUP($E134,'Country Indicator Data'!$B$4:$N$300,12,FALSE)&gt;V$3,0,IF(VLOOKUP($E134,'Country Indicator Data'!$B$4:$N$300,12,FALSE)&lt;V$4,5,(V$3-VLOOKUP($E134,'Country Indicator Data'!$B$4:$N$300,12,FALSE))/(V$3-V$4)*5)),1))))</f>
        <v>2.5</v>
      </c>
      <c r="W134" s="163">
        <f t="shared" ref="W134:W165" si="57">IF(AND(S134="x",V134="x"),"x",ROUND(AVERAGE(S134,V134,T134,U134),1))</f>
        <v>2.9</v>
      </c>
      <c r="X134" s="163">
        <f t="shared" ref="X134:X165" si="58">ROUND(AVERAGE(O134,W134,R134),1)</f>
        <v>2.7</v>
      </c>
      <c r="Y134" s="184">
        <f>IF('Core Indicators'!FC131="x","x",IF('Core Indicators'!FC131&gt;=5,5,IF('Core Indicators'!FC131&gt;=4,4,IF('Core Indicators'!FC131&gt;=3,3,IF('Core Indicators'!FC131&gt;=2,2,IF('Core Indicators'!FC131&gt;=1,1,0))))))</f>
        <v>5</v>
      </c>
      <c r="Z134" s="163">
        <f t="shared" ref="Z134:Z165" si="59">Y134</f>
        <v>5</v>
      </c>
      <c r="AA134" s="184">
        <f>'Crisis Indicator Data'!Y131</f>
        <v>2</v>
      </c>
      <c r="AB134" s="184">
        <f>'Crisis Indicator Data'!Z131</f>
        <v>1</v>
      </c>
      <c r="AC134" s="184">
        <f>'Crisis Indicator Data'!AA131</f>
        <v>1</v>
      </c>
      <c r="AD134" s="184">
        <f>'Crisis Indicator Data'!AB131</f>
        <v>0</v>
      </c>
      <c r="AE134" s="184">
        <f t="shared" ref="AE134:AE165" si="60">IF(SUM(AA134:AD134)=0,0,IF(SUM(AA134,AB134,AC134,AD134)&lt;2,1,IF(SUM(AA134:AD134)&lt;6,2,IF(SUM(AA134:AD134)&lt;8,3,IF(SUM(AA134:AD134)&lt;10,4,5)))))</f>
        <v>2</v>
      </c>
      <c r="AF134" s="184">
        <f>'Crisis Indicator Data'!AC131</f>
        <v>2</v>
      </c>
      <c r="AG134" s="184">
        <f>'Crisis Indicator Data'!AD131</f>
        <v>3</v>
      </c>
      <c r="AH134" s="184">
        <f t="shared" ref="AH134:AH165" si="61">IF(SUM(AF134:AG134)=0,0,IF(SUM(AF134,AG134)=1,1,IF(SUM(AF134:AG134)&lt;3,2,IF(SUM(AF134:AG134)&lt;4,3,IF(SUM(AF134:AG134)&lt;5,4,5)))))</f>
        <v>5</v>
      </c>
      <c r="AI134" s="184">
        <f>'Crisis Indicator Data'!AE131</f>
        <v>1</v>
      </c>
      <c r="AJ134" s="184">
        <f>'Crisis Indicator Data'!AF131</f>
        <v>1</v>
      </c>
      <c r="AK134" s="184">
        <f>'Crisis Indicator Data'!AG131</f>
        <v>3</v>
      </c>
      <c r="AL134" s="184">
        <f t="shared" ref="AL134:AL165" si="62">IF(SUM(AI134:AK134)=0,0,IF(SUM(AI134:AK134)=1,1,IF(SUM(AI134:AK134)&lt;3,2,IF(SUM(AI134:AK134)&lt;5,3,IF(SUM(AI134:AK134)&lt;7,4,5)))))</f>
        <v>4</v>
      </c>
      <c r="AM134" s="163">
        <f t="shared" ref="AM134:AM165" si="63">IF(AA134=3,5,ROUND(AVERAGE(AE134,AH134,AL134),0))</f>
        <v>4</v>
      </c>
      <c r="AN134" s="163">
        <f t="shared" ref="AN134:AN165" si="64">IF(AND(Z134="x",AM134="x"),"x",ROUND(AVERAGE(Z134,AM134),1))</f>
        <v>4.5</v>
      </c>
    </row>
    <row r="135" spans="1:40" ht="13.5" customHeight="1" x14ac:dyDescent="0.25">
      <c r="A135" s="172" t="str">
        <f>'Crisis Indicator Data'!A132</f>
        <v>Nagorno-Karabakh Conflict</v>
      </c>
      <c r="B135" s="173">
        <f>'Crisis Indicator Data'!B132</f>
        <v>0</v>
      </c>
      <c r="C135" s="173" t="str">
        <f>'Crisis Indicator Data'!C132</f>
        <v>REG013</v>
      </c>
      <c r="D135" s="173" t="str">
        <f>'Crisis Indicator Data'!D132</f>
        <v>Armenia,Azerbaijan</v>
      </c>
      <c r="E135" s="174" t="str">
        <f>'Crisis Indicator Data'!E132</f>
        <v>ARM,AZE</v>
      </c>
      <c r="F135" s="163">
        <f>IF(LEN(E135)&gt;3,(IF(VLOOKUP($C135,'Regional Crises'!$B$1:$R$66,7,FALSE)="x","x",ROUND(IF(VLOOKUP($C135,'Regional Crises'!$B$1:$R$66,7,FALSE)&gt;$F$3,5,IF(VLOOKUP($C135,'Regional Crises'!$B$1:$R$66,7,FALSE)&lt;F$4,0,($F$3-VLOOKUP($C135,'Regional Crises'!$B$1:$R$66,7,FALSE))/($F$3-$F$4)*5)),1))),IF(VLOOKUP($E135,'Country Indicator Data'!$B$4:$N$300,3,FALSE)="x","x",ROUND(IF(VLOOKUP($E135,'Country Indicator Data'!$B$4:$N$300,3,FALSE)&gt;$F$3,5,IF(VLOOKUP($E135,'Country Indicator Data'!$B$4:$N$300,3,FALSE)&lt;$F$4,0,($F$3-VLOOKUP($E135,'Country Indicator Data'!$B$4:$N$300,3,FALSE))/($F$3-$F$4)*5)),1)))</f>
        <v>3.2</v>
      </c>
      <c r="G135" s="163">
        <f>IF(LEN(E135)&gt;3,(IF(VLOOKUP($C135,'Regional Crises'!$B$1:$R$66,9,FALSE)="x","x",ROUND(IF(VLOOKUP($C135,'Regional Crises'!$B$1:$R$66,9,FALSE)&gt;G$3,5,IF(VLOOKUP($C135,'Regional Crises'!$B$1:$R$66,9,FALSE)&lt;G$4,0,(G$3-VLOOKUP($C135,'Regional Crises'!$B$1:$R$66,9,FALSE))/(G$3-G$4)*5)),1))),IF(VLOOKUP($E135,'Country Indicator Data'!$B$4:$N$300,5,FALSE)="x","x",ROUND(IF(VLOOKUP($E135,'Country Indicator Data'!$B$4:$N$300,5,FALSE)&gt;G$3,5,IF(VLOOKUP($E135,'Country Indicator Data'!$B$4:$N$300,5,FALSE)&lt;G$4,0,(G$3-VLOOKUP($E135,'Country Indicator Data'!$B$4:$N$300,5,FALSE))/(G$3-G$4)*5)),1)))</f>
        <v>2.4</v>
      </c>
      <c r="H135" s="163">
        <f t="shared" si="52"/>
        <v>2.8</v>
      </c>
      <c r="I135" s="163">
        <f>IF(LEN(E135)&gt;3,(IF(VLOOKUP($C135,'Regional Crises'!$B$1:$R$66,6,FALSE)="x","x",ROUND(IF(VLOOKUP($C135,'Regional Crises'!$B$1:$R$66,6,FALSE)&gt;I$3,5,IF(VLOOKUP($C135,'Regional Crises'!$B$1:$R$66,6,FALSE)&lt;I$4,0,5-(I$3-VLOOKUP($C135,'Regional Crises'!$B$1:$R$66,6,FALSE))/(I$3-I$4)*5)),1))),IF(VLOOKUP($E135,'Country Indicator Data'!$B$4:$N$300,2,FALSE)="x","x",ROUND(IF(VLOOKUP($E135,'Country Indicator Data'!$B$4:$N$300,2,FALSE)&gt;I$3,5,IF(VLOOKUP($E135,'Country Indicator Data'!$B$4:$N$300,2,FALSE)&lt;I$4,0,5-(I$3-VLOOKUP($E135,'Country Indicator Data'!$B$4:$N$300,2,FALSE))/(I$3-I$4)*5)),1)))</f>
        <v>0.5</v>
      </c>
      <c r="J135" s="163">
        <f>IF(LEN(E135)&gt;3,(IF(VLOOKUP($C135,'Regional Crises'!$B$1:$R$66,8,FALSE)="x","x",ROUND(IF(VLOOKUP($C135,'Regional Crises'!$B$1:$R$66,8,FALSE)&gt;J$3,5,IF(VLOOKUP($C135,'Regional Crises'!$B$1:$R$66,8,FALSE)&lt;J$4,0,5-(J$3-VLOOKUP($C135,'Regional Crises'!$B$1:$R$66,8,FALSE))/(J$3-J$4)*5)),1))),IF(VLOOKUP($E135,'Country Indicator Data'!$B$4:$N$300,4,FALSE)="x","x",ROUND(IF(VLOOKUP($E135,'Country Indicator Data'!$B$4:$N$300,4,FALSE)&gt;J$3,5,IF(VLOOKUP($E135,'Country Indicator Data'!$B$4:$N$300,4,FALSE)&lt;J$4,0,5-(J$3-VLOOKUP($E135,'Country Indicator Data'!$B$4:$N$300,4,FALSE))/(J$3-J$4)*5)),1)))</f>
        <v>0.4</v>
      </c>
      <c r="K135" s="163">
        <f t="shared" si="53"/>
        <v>0.45</v>
      </c>
      <c r="L135" s="163">
        <f>IF(LEN(E135)&gt;3,(IF(VLOOKUP($C135,'Regional Crises'!$B$1:$R$66,10,FALSE)="x","x",ROUND(IF(VLOOKUP($C135,'Regional Crises'!$B$1:$R$66,10,FALSE)&gt;L$3,5,IF(VLOOKUP($C135,'Regional Crises'!$B$1:$R$66,10,FALSE)&lt;L$4,0,5-(L$3-VLOOKUP($C135,'Regional Crises'!$B$1:$R$66,10,FALSE))/(L$3-L$4)*5)),1))),IF(VLOOKUP($E135,'Country Indicator Data'!$B$4:$N$300,6,FALSE)="x","x",ROUND(IF(VLOOKUP($E135,'Country Indicator Data'!$B$4:$N$300,6,FALSE)&gt;L$3,5,IF(VLOOKUP($E135,'Country Indicator Data'!$B$4:$N$300,6,FALSE)&lt;L$4,0,5-(L$3-VLOOKUP($E135,'Country Indicator Data'!$B$4:$N$300,6,FALSE))/(L$3-L$4)*5)),1)))</f>
        <v>1.9</v>
      </c>
      <c r="M135" s="163">
        <f>IF(LEN(E135)&gt;3,(IF(VLOOKUP($C135,'Regional Crises'!$B$1:$R$66,11,FALSE)="x","x",ROUND(IF(VLOOKUP($C135,'Regional Crises'!$B$1:$R$66,11,FALSE)&gt;M$3,5,IF(VLOOKUP($C135,'Regional Crises'!$B$1:$R$66,11,FALSE)&lt;M$4,0,5-(M$3-VLOOKUP($C135,'Regional Crises'!$B$1:$R$66,11,FALSE))/(M$3-M$4)*5)),1))),IF(VLOOKUP($E135,'Country Indicator Data'!$B$4:$N$300,7,FALSE)="x","x",ROUND(IF(VLOOKUP($E135,'Country Indicator Data'!$B$4:$N$300,7,FALSE)&gt;M$3,5,IF(VLOOKUP($E135,'Country Indicator Data'!$B$4:$N$300,7,FALSE)&lt;M$4,0,5-(M$3-VLOOKUP($E135,'Country Indicator Data'!$B$4:$N$300,7,FALSE))/(M$3-M$4)*5)),1)))</f>
        <v>0.4</v>
      </c>
      <c r="N135" s="163">
        <f t="shared" si="54"/>
        <v>1.1499999999999999</v>
      </c>
      <c r="O135" s="163">
        <f t="shared" si="55"/>
        <v>1.4666666666666668</v>
      </c>
      <c r="P135" s="163">
        <f>IF(LEN(E135)&gt;3,VLOOKUP(C135,'Regional Crises'!$B$1:$R$69,12,FALSE),VLOOKUP(E135,'Country Indicator Data'!$B$4:$I$300,8,FALSE))</f>
        <v>3</v>
      </c>
      <c r="Q135" s="163">
        <f>IF(LEN(E135)&gt;3,((IF(VLOOKUP($C135,'Regional Crises'!$B$1:$R$66,13,FALSE)="x","x",ROUND(IF(VLOOKUP($C135,'Regional Crises'!$B$1:$R$66,13,FALSE)&gt;Q$3,5,IF(VLOOKUP($C135,'Regional Crises'!$B$1:$R$66,13,FALSE)&lt;Q$4,0,5-(LOG(Q$3)-LOG(VLOOKUP($C135,'Regional Crises'!$B$1:$R$66,13,FALSE)))/(LOG(Q$3)-LOG(Q$4))*5)),1)))),(IF(VLOOKUP($E135,'Country Indicator Data'!$B$4:$N$300,9,FALSE)="x","x",ROUND(IF(VLOOKUP($E135,'Country Indicator Data'!$B$4:$N$300,9,FALSE)&gt;Q$3,5,IF(VLOOKUP($E135,'Country Indicator Data'!$B$4:$N$300,9,FALSE)&lt;Q$4,0,5-(LOG(Q$3)-LOG(VLOOKUP($E135,'Country Indicator Data'!$B$4:$N$300,9,FALSE)))/(LOG(Q$3)-LOG(Q$4))*5)),1))))</f>
        <v>2.2999999999999998</v>
      </c>
      <c r="R135" s="163">
        <f t="shared" si="56"/>
        <v>2.65</v>
      </c>
      <c r="S135" s="163">
        <f>IF(LEN(E135)&gt;3,((IF(VLOOKUP($C135,'Regional Crises'!$B$1:$R$66,17,FALSE)="x","x",ROUND(IF(VLOOKUP($C135,'Regional Crises'!$B$1:$R$66,17,FALSE)&gt;S$3,0,IF(VLOOKUP($C135,'Regional Crises'!$B$1:$R$66,17,FALSE)&lt;S$4,5,(S$3-VLOOKUP($C135,'Regional Crises'!$B$1:$R$66,17,FALSE))/(S$3-S$4)*5)),1)))),(IF(VLOOKUP($E135,'Country Indicator Data'!$B$4:$N$300,13,FALSE)="x","x",ROUND(IF(VLOOKUP($E135,'Country Indicator Data'!$B$4:$N$300,13,FALSE)&gt;S$3,0,IF(VLOOKUP($E135,'Country Indicator Data'!$B$4:$N$300,13,FALSE)&lt;S$4,5,(S$3-VLOOKUP($E135,'Country Indicator Data'!$B$4:$N$300,13,FALSE))/(S$3-S$4)*5)),1))))</f>
        <v>3.2</v>
      </c>
      <c r="T135" s="163">
        <f>IF(LEN(E135)&gt;3,((IF(VLOOKUP($C135,'Regional Crises'!$B$1:$R$66,14,FALSE)="x","x",ROUND(IF(VLOOKUP($C135,'Regional Crises'!$B$1:$R$66,14,FALSE)&gt;T$3,0,IF(VLOOKUP($C135,'Regional Crises'!$B$1:$R$66,14,FALSE)&lt;T$4,5,(T$3-VLOOKUP($C135,'Regional Crises'!$B$1:$R$66,14,FALSE))/(T$3-T$4)*5)),1)))),(IF(VLOOKUP($E135,'Country Indicator Data'!$B$4:$N$300,10,FALSE)="x","x",ROUND(IF(VLOOKUP($E135,'Country Indicator Data'!$B$4:$N$300,10,FALSE)&gt;T$3,0,IF(VLOOKUP($E135,'Country Indicator Data'!$B$4:$N$300,10,FALSE)&lt;T$4,5,(T$3-VLOOKUP($E135,'Country Indicator Data'!$B$4:$N$300,10,FALSE))/(T$3-T$4)*5)),1))))</f>
        <v>2.9</v>
      </c>
      <c r="U135" s="163">
        <f>IF(LEN(E135)&gt;3,((IF(VLOOKUP($C135,'Regional Crises'!$B$1:$R$66,15,FALSE)="x","x",ROUND(IF(VLOOKUP($C135,'Regional Crises'!$B$1:$R$66,15,FALSE)&gt;U$3,0,IF(VLOOKUP($C135,'Regional Crises'!$B$1:$R$66,15,FALSE)&lt;U$4,5,(U$3-VLOOKUP($C135,'Regional Crises'!$B$1:$R$66,15,FALSE))/(U$3-U$4)*5)),1)))),(IF(VLOOKUP($E135,'Country Indicator Data'!$B$4:$N$300,11,FALSE)="x","x",ROUND(IF(VLOOKUP($E135,'Country Indicator Data'!$B$4:$N$300,11,FALSE)&gt;U$3,0,IF(VLOOKUP($E135,'Country Indicator Data'!$B$4:$N$300,11,FALSE)&lt;U$4,5,(U$3-VLOOKUP($E135,'Country Indicator Data'!$B$4:$N$300,11,FALSE))/(U$3-U$4)*5)),1))))</f>
        <v>2.8</v>
      </c>
      <c r="V135" s="163">
        <f>IF(LEN(E135)&gt;3,((IF(VLOOKUP($C135,'Regional Crises'!$B$1:$R$66,16,FALSE)="x","x",ROUND(IF(VLOOKUP($C135,'Regional Crises'!$B$1:$R$66,16,FALSE)&gt;V$3,0,IF(VLOOKUP($C135,'Regional Crises'!$B$1:$R$66,16,FALSE)&lt;V$4,5,(V$3-VLOOKUP($C135,'Regional Crises'!$B$1:$R$66,16,FALSE))/(V$3-V$4)*5)),1)))),(IF(VLOOKUP($E135,'Country Indicator Data'!$B$4:$N$300,12,FALSE)="x","x",ROUND(IF(VLOOKUP($E135,'Country Indicator Data'!$B$4:$N$300,12,FALSE)&gt;V$3,0,IF(VLOOKUP($E135,'Country Indicator Data'!$B$4:$N$300,12,FALSE)&lt;V$4,5,(V$3-VLOOKUP($E135,'Country Indicator Data'!$B$4:$N$300,12,FALSE))/(V$3-V$4)*5)),1))))</f>
        <v>3.4</v>
      </c>
      <c r="W135" s="163">
        <f t="shared" si="57"/>
        <v>3.1</v>
      </c>
      <c r="X135" s="163">
        <f t="shared" si="58"/>
        <v>2.4</v>
      </c>
      <c r="Y135" s="184">
        <f>IF('Core Indicators'!FC132="x","x",IF('Core Indicators'!FC132&gt;=5,5,IF('Core Indicators'!FC132&gt;=4,4,IF('Core Indicators'!FC132&gt;=3,3,IF('Core Indicators'!FC132&gt;=2,2,IF('Core Indicators'!FC132&gt;=1,1,0))))))</f>
        <v>2</v>
      </c>
      <c r="Z135" s="163">
        <f t="shared" si="59"/>
        <v>2</v>
      </c>
      <c r="AA135" s="184">
        <f>'Crisis Indicator Data'!Y132</f>
        <v>2</v>
      </c>
      <c r="AB135" s="184">
        <f>'Crisis Indicator Data'!Z132</f>
        <v>3</v>
      </c>
      <c r="AC135" s="184">
        <f>'Crisis Indicator Data'!AA132</f>
        <v>2</v>
      </c>
      <c r="AD135" s="184">
        <f>'Crisis Indicator Data'!AB132</f>
        <v>0</v>
      </c>
      <c r="AE135" s="184">
        <f t="shared" si="60"/>
        <v>3</v>
      </c>
      <c r="AF135" s="184">
        <f>'Crisis Indicator Data'!AC132</f>
        <v>3</v>
      </c>
      <c r="AG135" s="184">
        <f>'Crisis Indicator Data'!AD132</f>
        <v>2</v>
      </c>
      <c r="AH135" s="184">
        <f t="shared" si="61"/>
        <v>5</v>
      </c>
      <c r="AI135" s="184">
        <f>'Crisis Indicator Data'!AE132</f>
        <v>2</v>
      </c>
      <c r="AJ135" s="184">
        <f>'Crisis Indicator Data'!AF132</f>
        <v>3</v>
      </c>
      <c r="AK135" s="184">
        <f>'Crisis Indicator Data'!AG132</f>
        <v>2</v>
      </c>
      <c r="AL135" s="184">
        <f t="shared" si="62"/>
        <v>5</v>
      </c>
      <c r="AM135" s="163">
        <f t="shared" si="63"/>
        <v>4</v>
      </c>
      <c r="AN135" s="163">
        <f t="shared" si="64"/>
        <v>3</v>
      </c>
    </row>
    <row r="136" spans="1:40" ht="13.5" customHeight="1" x14ac:dyDescent="0.25">
      <c r="A136" s="172" t="str">
        <f>'Crisis Indicator Data'!A133</f>
        <v>Eastern Africa Regional Drought Crisis</v>
      </c>
      <c r="B136" s="173" t="str">
        <f>'Crisis Indicator Data'!B133</f>
        <v>Drought</v>
      </c>
      <c r="C136" s="173" t="str">
        <f>'Crisis Indicator Data'!C133</f>
        <v>REG014</v>
      </c>
      <c r="D136" s="173" t="str">
        <f>'Crisis Indicator Data'!D133</f>
        <v>Ethiopia,Somalia,Kenya</v>
      </c>
      <c r="E136" s="174" t="str">
        <f>'Crisis Indicator Data'!E133</f>
        <v>ETH,SOM,KEN</v>
      </c>
      <c r="F136" s="163">
        <f>IF(LEN(E136)&gt;3,(IF(VLOOKUP($C136,'Regional Crises'!$B$1:$R$66,7,FALSE)="x","x",ROUND(IF(VLOOKUP($C136,'Regional Crises'!$B$1:$R$66,7,FALSE)&gt;$F$3,5,IF(VLOOKUP($C136,'Regional Crises'!$B$1:$R$66,7,FALSE)&lt;F$4,0,($F$3-VLOOKUP($C136,'Regional Crises'!$B$1:$R$66,7,FALSE))/($F$3-$F$4)*5)),1))),IF(VLOOKUP($E136,'Country Indicator Data'!$B$4:$N$300,3,FALSE)="x","x",ROUND(IF(VLOOKUP($E136,'Country Indicator Data'!$B$4:$N$300,3,FALSE)&gt;$F$3,5,IF(VLOOKUP($E136,'Country Indicator Data'!$B$4:$N$300,3,FALSE)&lt;$F$4,0,($F$3-VLOOKUP($E136,'Country Indicator Data'!$B$4:$N$300,3,FALSE))/($F$3-$F$4)*5)),1)))</f>
        <v>3.8</v>
      </c>
      <c r="G136" s="163">
        <f>IF(LEN(E136)&gt;3,(IF(VLOOKUP($C136,'Regional Crises'!$B$1:$R$66,9,FALSE)="x","x",ROUND(IF(VLOOKUP($C136,'Regional Crises'!$B$1:$R$66,9,FALSE)&gt;G$3,5,IF(VLOOKUP($C136,'Regional Crises'!$B$1:$R$66,9,FALSE)&lt;G$4,0,(G$3-VLOOKUP($C136,'Regional Crises'!$B$1:$R$66,9,FALSE))/(G$3-G$4)*5)),1))),IF(VLOOKUP($E136,'Country Indicator Data'!$B$4:$N$300,5,FALSE)="x","x",ROUND(IF(VLOOKUP($E136,'Country Indicator Data'!$B$4:$N$300,5,FALSE)&gt;G$3,5,IF(VLOOKUP($E136,'Country Indicator Data'!$B$4:$N$300,5,FALSE)&lt;G$4,0,(G$3-VLOOKUP($E136,'Country Indicator Data'!$B$4:$N$300,5,FALSE))/(G$3-G$4)*5)),1)))</f>
        <v>3.3</v>
      </c>
      <c r="H136" s="163">
        <f t="shared" si="52"/>
        <v>3.55</v>
      </c>
      <c r="I136" s="163">
        <f>IF(LEN(E136)&gt;3,(IF(VLOOKUP($C136,'Regional Crises'!$B$1:$R$66,6,FALSE)="x","x",ROUND(IF(VLOOKUP($C136,'Regional Crises'!$B$1:$R$66,6,FALSE)&gt;I$3,5,IF(VLOOKUP($C136,'Regional Crises'!$B$1:$R$66,6,FALSE)&lt;I$4,0,5-(I$3-VLOOKUP($C136,'Regional Crises'!$B$1:$R$66,6,FALSE))/(I$3-I$4)*5)),1))),IF(VLOOKUP($E136,'Country Indicator Data'!$B$4:$N$300,2,FALSE)="x","x",ROUND(IF(VLOOKUP($E136,'Country Indicator Data'!$B$4:$N$300,2,FALSE)&gt;I$3,5,IF(VLOOKUP($E136,'Country Indicator Data'!$B$4:$N$300,2,FALSE)&lt;I$4,0,5-(I$3-VLOOKUP($E136,'Country Indicator Data'!$B$4:$N$300,2,FALSE))/(I$3-I$4)*5)),1)))</f>
        <v>2.7</v>
      </c>
      <c r="J136" s="163">
        <f>IF(LEN(E136)&gt;3,(IF(VLOOKUP($C136,'Regional Crises'!$B$1:$R$66,8,FALSE)="x","x",ROUND(IF(VLOOKUP($C136,'Regional Crises'!$B$1:$R$66,8,FALSE)&gt;J$3,5,IF(VLOOKUP($C136,'Regional Crises'!$B$1:$R$66,8,FALSE)&lt;J$4,0,5-(J$3-VLOOKUP($C136,'Regional Crises'!$B$1:$R$66,8,FALSE))/(J$3-J$4)*5)),1))),IF(VLOOKUP($E136,'Country Indicator Data'!$B$4:$N$300,4,FALSE)="x","x",ROUND(IF(VLOOKUP($E136,'Country Indicator Data'!$B$4:$N$300,4,FALSE)&gt;J$3,5,IF(VLOOKUP($E136,'Country Indicator Data'!$B$4:$N$300,4,FALSE)&lt;J$4,0,5-(J$3-VLOOKUP($E136,'Country Indicator Data'!$B$4:$N$300,4,FALSE))/(J$3-J$4)*5)),1)))</f>
        <v>1.2</v>
      </c>
      <c r="K136" s="163">
        <f t="shared" si="53"/>
        <v>1.9500000000000002</v>
      </c>
      <c r="L136" s="163">
        <f>IF(LEN(E136)&gt;3,(IF(VLOOKUP($C136,'Regional Crises'!$B$1:$R$66,10,FALSE)="x","x",ROUND(IF(VLOOKUP($C136,'Regional Crises'!$B$1:$R$66,10,FALSE)&gt;L$3,5,IF(VLOOKUP($C136,'Regional Crises'!$B$1:$R$66,10,FALSE)&lt;L$4,0,5-(L$3-VLOOKUP($C136,'Regional Crises'!$B$1:$R$66,10,FALSE))/(L$3-L$4)*5)),1))),IF(VLOOKUP($E136,'Country Indicator Data'!$B$4:$N$300,6,FALSE)="x","x",ROUND(IF(VLOOKUP($E136,'Country Indicator Data'!$B$4:$N$300,6,FALSE)&gt;L$3,5,IF(VLOOKUP($E136,'Country Indicator Data'!$B$4:$N$300,6,FALSE)&lt;L$4,0,5-(L$3-VLOOKUP($E136,'Country Indicator Data'!$B$4:$N$300,6,FALSE))/(L$3-L$4)*5)),1)))</f>
        <v>3.5</v>
      </c>
      <c r="M136" s="163">
        <f>IF(LEN(E136)&gt;3,(IF(VLOOKUP($C136,'Regional Crises'!$B$1:$R$66,11,FALSE)="x","x",ROUND(IF(VLOOKUP($C136,'Regional Crises'!$B$1:$R$66,11,FALSE)&gt;M$3,5,IF(VLOOKUP($C136,'Regional Crises'!$B$1:$R$66,11,FALSE)&lt;M$4,0,5-(M$3-VLOOKUP($C136,'Regional Crises'!$B$1:$R$66,11,FALSE))/(M$3-M$4)*5)),1))),IF(VLOOKUP($E136,'Country Indicator Data'!$B$4:$N$300,7,FALSE)="x","x",ROUND(IF(VLOOKUP($E136,'Country Indicator Data'!$B$4:$N$300,7,FALSE)&gt;M$3,5,IF(VLOOKUP($E136,'Country Indicator Data'!$B$4:$N$300,7,FALSE)&lt;M$4,0,5-(M$3-VLOOKUP($E136,'Country Indicator Data'!$B$4:$N$300,7,FALSE))/(M$3-M$4)*5)),1)))</f>
        <v>1.6</v>
      </c>
      <c r="N136" s="163">
        <f t="shared" si="54"/>
        <v>2.5499999999999998</v>
      </c>
      <c r="O136" s="163">
        <f t="shared" si="55"/>
        <v>2.6833333333333336</v>
      </c>
      <c r="P136" s="163">
        <f>IF(LEN(E136)&gt;3,VLOOKUP(C136,'Regional Crises'!$B$1:$R$69,12,FALSE),VLOOKUP(E136,'Country Indicator Data'!$B$4:$I$300,8,FALSE))</f>
        <v>5</v>
      </c>
      <c r="Q136" s="163">
        <f>IF(LEN(E136)&gt;3,((IF(VLOOKUP($C136,'Regional Crises'!$B$1:$R$66,13,FALSE)="x","x",ROUND(IF(VLOOKUP($C136,'Regional Crises'!$B$1:$R$66,13,FALSE)&gt;Q$3,5,IF(VLOOKUP($C136,'Regional Crises'!$B$1:$R$66,13,FALSE)&lt;Q$4,0,5-(LOG(Q$3)-LOG(VLOOKUP($C136,'Regional Crises'!$B$1:$R$66,13,FALSE)))/(LOG(Q$3)-LOG(Q$4))*5)),1)))),(IF(VLOOKUP($E136,'Country Indicator Data'!$B$4:$N$300,9,FALSE)="x","x",ROUND(IF(VLOOKUP($E136,'Country Indicator Data'!$B$4:$N$300,9,FALSE)&gt;Q$3,5,IF(VLOOKUP($E136,'Country Indicator Data'!$B$4:$N$300,9,FALSE)&lt;Q$4,0,5-(LOG(Q$3)-LOG(VLOOKUP($E136,'Country Indicator Data'!$B$4:$N$300,9,FALSE)))/(LOG(Q$3)-LOG(Q$4))*5)),1))))</f>
        <v>5</v>
      </c>
      <c r="R136" s="163">
        <f t="shared" si="56"/>
        <v>5</v>
      </c>
      <c r="S136" s="163">
        <f>IF(LEN(E136)&gt;3,((IF(VLOOKUP($C136,'Regional Crises'!$B$1:$R$66,17,FALSE)="x","x",ROUND(IF(VLOOKUP($C136,'Regional Crises'!$B$1:$R$66,17,FALSE)&gt;S$3,0,IF(VLOOKUP($C136,'Regional Crises'!$B$1:$R$66,17,FALSE)&lt;S$4,5,(S$3-VLOOKUP($C136,'Regional Crises'!$B$1:$R$66,17,FALSE))/(S$3-S$4)*5)),1)))),(IF(VLOOKUP($E136,'Country Indicator Data'!$B$4:$N$300,13,FALSE)="x","x",ROUND(IF(VLOOKUP($E136,'Country Indicator Data'!$B$4:$N$300,13,FALSE)&gt;S$3,0,IF(VLOOKUP($E136,'Country Indicator Data'!$B$4:$N$300,13,FALSE)&lt;S$4,5,(S$3-VLOOKUP($E136,'Country Indicator Data'!$B$4:$N$300,13,FALSE))/(S$3-S$4)*5)),1))))</f>
        <v>3.8</v>
      </c>
      <c r="T136" s="163">
        <f>IF(LEN(E136)&gt;3,((IF(VLOOKUP($C136,'Regional Crises'!$B$1:$R$66,14,FALSE)="x","x",ROUND(IF(VLOOKUP($C136,'Regional Crises'!$B$1:$R$66,14,FALSE)&gt;T$3,0,IF(VLOOKUP($C136,'Regional Crises'!$B$1:$R$66,14,FALSE)&lt;T$4,5,(T$3-VLOOKUP($C136,'Regional Crises'!$B$1:$R$66,14,FALSE))/(T$3-T$4)*5)),1)))),(IF(VLOOKUP($E136,'Country Indicator Data'!$B$4:$N$300,10,FALSE)="x","x",ROUND(IF(VLOOKUP($E136,'Country Indicator Data'!$B$4:$N$300,10,FALSE)&gt;T$3,0,IF(VLOOKUP($E136,'Country Indicator Data'!$B$4:$N$300,10,FALSE)&lt;T$4,5,(T$3-VLOOKUP($E136,'Country Indicator Data'!$B$4:$N$300,10,FALSE))/(T$3-T$4)*5)),1))))</f>
        <v>3.6</v>
      </c>
      <c r="U136" s="163">
        <f>IF(LEN(E136)&gt;3,((IF(VLOOKUP($C136,'Regional Crises'!$B$1:$R$66,15,FALSE)="x","x",ROUND(IF(VLOOKUP($C136,'Regional Crises'!$B$1:$R$66,15,FALSE)&gt;U$3,0,IF(VLOOKUP($C136,'Regional Crises'!$B$1:$R$66,15,FALSE)&lt;U$4,5,(U$3-VLOOKUP($C136,'Regional Crises'!$B$1:$R$66,15,FALSE))/(U$3-U$4)*5)),1)))),(IF(VLOOKUP($E136,'Country Indicator Data'!$B$4:$N$300,11,FALSE)="x","x",ROUND(IF(VLOOKUP($E136,'Country Indicator Data'!$B$4:$N$300,11,FALSE)&gt;U$3,0,IF(VLOOKUP($E136,'Country Indicator Data'!$B$4:$N$300,11,FALSE)&lt;U$4,5,(U$3-VLOOKUP($E136,'Country Indicator Data'!$B$4:$N$300,11,FALSE))/(U$3-U$4)*5)),1))))</f>
        <v>3.4</v>
      </c>
      <c r="V136" s="163">
        <f>IF(LEN(E136)&gt;3,((IF(VLOOKUP($C136,'Regional Crises'!$B$1:$R$66,16,FALSE)="x","x",ROUND(IF(VLOOKUP($C136,'Regional Crises'!$B$1:$R$66,16,FALSE)&gt;V$3,0,IF(VLOOKUP($C136,'Regional Crises'!$B$1:$R$66,16,FALSE)&lt;V$4,5,(V$3-VLOOKUP($C136,'Regional Crises'!$B$1:$R$66,16,FALSE))/(V$3-V$4)*5)),1)))),(IF(VLOOKUP($E136,'Country Indicator Data'!$B$4:$N$300,12,FALSE)="x","x",ROUND(IF(VLOOKUP($E136,'Country Indicator Data'!$B$4:$N$300,12,FALSE)&gt;V$3,0,IF(VLOOKUP($E136,'Country Indicator Data'!$B$4:$N$300,12,FALSE)&lt;V$4,5,(V$3-VLOOKUP($E136,'Country Indicator Data'!$B$4:$N$300,12,FALSE))/(V$3-V$4)*5)),1))))</f>
        <v>3.7</v>
      </c>
      <c r="W136" s="163">
        <f t="shared" si="57"/>
        <v>3.6</v>
      </c>
      <c r="X136" s="163">
        <f t="shared" si="58"/>
        <v>3.8</v>
      </c>
      <c r="Y136" s="184">
        <f>IF('Core Indicators'!FC133="x","x",IF('Core Indicators'!FC133&gt;=5,5,IF('Core Indicators'!FC133&gt;=4,4,IF('Core Indicators'!FC133&gt;=3,3,IF('Core Indicators'!FC133&gt;=2,2,IF('Core Indicators'!FC133&gt;=1,1,0))))))</f>
        <v>5</v>
      </c>
      <c r="Z136" s="163">
        <f t="shared" si="59"/>
        <v>5</v>
      </c>
      <c r="AA136" s="184">
        <f>'Crisis Indicator Data'!Y133</f>
        <v>2</v>
      </c>
      <c r="AB136" s="184">
        <f>'Crisis Indicator Data'!Z133</f>
        <v>3</v>
      </c>
      <c r="AC136" s="184">
        <f>'Crisis Indicator Data'!AA133</f>
        <v>2</v>
      </c>
      <c r="AD136" s="184">
        <f>'Crisis Indicator Data'!AB133</f>
        <v>3</v>
      </c>
      <c r="AE136" s="184">
        <f t="shared" si="60"/>
        <v>5</v>
      </c>
      <c r="AF136" s="184">
        <f>'Crisis Indicator Data'!AC133</f>
        <v>2</v>
      </c>
      <c r="AG136" s="184">
        <f>'Crisis Indicator Data'!AD133</f>
        <v>3</v>
      </c>
      <c r="AH136" s="184">
        <f t="shared" si="61"/>
        <v>5</v>
      </c>
      <c r="AI136" s="184">
        <f>'Crisis Indicator Data'!AE133</f>
        <v>3</v>
      </c>
      <c r="AJ136" s="184">
        <f>'Crisis Indicator Data'!AF133</f>
        <v>2</v>
      </c>
      <c r="AK136" s="184">
        <f>'Crisis Indicator Data'!AG133</f>
        <v>3</v>
      </c>
      <c r="AL136" s="184">
        <f t="shared" si="62"/>
        <v>5</v>
      </c>
      <c r="AM136" s="163">
        <f t="shared" si="63"/>
        <v>5</v>
      </c>
      <c r="AN136" s="163">
        <f t="shared" si="64"/>
        <v>5</v>
      </c>
    </row>
    <row r="137" spans="1:40" ht="13.5" customHeight="1" x14ac:dyDescent="0.25">
      <c r="A137" s="172" t="str">
        <f>'Crisis Indicator Data'!A134</f>
        <v>Turkiye / Syria earthquake</v>
      </c>
      <c r="B137" s="173" t="str">
        <f>'Crisis Indicator Data'!B134</f>
        <v>Earthquake</v>
      </c>
      <c r="C137" s="173" t="str">
        <f>'Crisis Indicator Data'!C134</f>
        <v>REG015</v>
      </c>
      <c r="D137" s="173" t="str">
        <f>'Crisis Indicator Data'!D134</f>
        <v>Türkiye,Syria</v>
      </c>
      <c r="E137" s="174" t="str">
        <f>'Crisis Indicator Data'!E134</f>
        <v>TUR,SYR</v>
      </c>
      <c r="F137" s="163">
        <f>IF(LEN(E137)&gt;3,(IF(VLOOKUP($C137,'Regional Crises'!$B$1:$R$66,7,FALSE)="x","x",ROUND(IF(VLOOKUP($C137,'Regional Crises'!$B$1:$R$66,7,FALSE)&gt;$F$3,5,IF(VLOOKUP($C137,'Regional Crises'!$B$1:$R$66,7,FALSE)&lt;F$4,0,($F$3-VLOOKUP($C137,'Regional Crises'!$B$1:$R$66,7,FALSE))/($F$3-$F$4)*5)),1))),IF(VLOOKUP($E137,'Country Indicator Data'!$B$4:$N$300,3,FALSE)="x","x",ROUND(IF(VLOOKUP($E137,'Country Indicator Data'!$B$4:$N$300,3,FALSE)&gt;$F$3,5,IF(VLOOKUP($E137,'Country Indicator Data'!$B$4:$N$300,3,FALSE)&lt;$F$4,0,($F$3-VLOOKUP($E137,'Country Indicator Data'!$B$4:$N$300,3,FALSE))/($F$3-$F$4)*5)),1)))</f>
        <v>3.6</v>
      </c>
      <c r="G137" s="163">
        <f>IF(LEN(E137)&gt;3,(IF(VLOOKUP($C137,'Regional Crises'!$B$1:$R$66,9,FALSE)="x","x",ROUND(IF(VLOOKUP($C137,'Regional Crises'!$B$1:$R$66,9,FALSE)&gt;G$3,5,IF(VLOOKUP($C137,'Regional Crises'!$B$1:$R$66,9,FALSE)&lt;G$4,0,(G$3-VLOOKUP($C137,'Regional Crises'!$B$1:$R$66,9,FALSE))/(G$3-G$4)*5)),1))),IF(VLOOKUP($E137,'Country Indicator Data'!$B$4:$N$300,5,FALSE)="x","x",ROUND(IF(VLOOKUP($E137,'Country Indicator Data'!$B$4:$N$300,5,FALSE)&gt;G$3,5,IF(VLOOKUP($E137,'Country Indicator Data'!$B$4:$N$300,5,FALSE)&lt;G$4,0,(G$3-VLOOKUP($E137,'Country Indicator Data'!$B$4:$N$300,5,FALSE))/(G$3-G$4)*5)),1)))</f>
        <v>3.3</v>
      </c>
      <c r="H137" s="163">
        <f t="shared" si="52"/>
        <v>3.45</v>
      </c>
      <c r="I137" s="163">
        <f>IF(LEN(E137)&gt;3,(IF(VLOOKUP($C137,'Regional Crises'!$B$1:$R$66,6,FALSE)="x","x",ROUND(IF(VLOOKUP($C137,'Regional Crises'!$B$1:$R$66,6,FALSE)&gt;I$3,5,IF(VLOOKUP($C137,'Regional Crises'!$B$1:$R$66,6,FALSE)&lt;I$4,0,5-(I$3-VLOOKUP($C137,'Regional Crises'!$B$1:$R$66,6,FALSE))/(I$3-I$4)*5)),1))),IF(VLOOKUP($E137,'Country Indicator Data'!$B$4:$N$300,2,FALSE)="x","x",ROUND(IF(VLOOKUP($E137,'Country Indicator Data'!$B$4:$N$300,2,FALSE)&gt;I$3,5,IF(VLOOKUP($E137,'Country Indicator Data'!$B$4:$N$300,2,FALSE)&lt;I$4,0,5-(I$3-VLOOKUP($E137,'Country Indicator Data'!$B$4:$N$300,2,FALSE))/(I$3-I$4)*5)),1)))</f>
        <v>2.4</v>
      </c>
      <c r="J137" s="163">
        <f>IF(LEN(E137)&gt;3,(IF(VLOOKUP($C137,'Regional Crises'!$B$1:$R$66,8,FALSE)="x","x",ROUND(IF(VLOOKUP($C137,'Regional Crises'!$B$1:$R$66,8,FALSE)&gt;J$3,5,IF(VLOOKUP($C137,'Regional Crises'!$B$1:$R$66,8,FALSE)&lt;J$4,0,5-(J$3-VLOOKUP($C137,'Regional Crises'!$B$1:$R$66,8,FALSE))/(J$3-J$4)*5)),1))),IF(VLOOKUP($E137,'Country Indicator Data'!$B$4:$N$300,4,FALSE)="x","x",ROUND(IF(VLOOKUP($E137,'Country Indicator Data'!$B$4:$N$300,4,FALSE)&gt;J$3,5,IF(VLOOKUP($E137,'Country Indicator Data'!$B$4:$N$300,4,FALSE)&lt;J$4,0,5-(J$3-VLOOKUP($E137,'Country Indicator Data'!$B$4:$N$300,4,FALSE))/(J$3-J$4)*5)),1)))</f>
        <v>5</v>
      </c>
      <c r="K137" s="163">
        <f t="shared" si="53"/>
        <v>3.7</v>
      </c>
      <c r="L137" s="163">
        <f>IF(LEN(E137)&gt;3,(IF(VLOOKUP($C137,'Regional Crises'!$B$1:$R$66,10,FALSE)="x","x",ROUND(IF(VLOOKUP($C137,'Regional Crises'!$B$1:$R$66,10,FALSE)&gt;L$3,5,IF(VLOOKUP($C137,'Regional Crises'!$B$1:$R$66,10,FALSE)&lt;L$4,0,5-(L$3-VLOOKUP($C137,'Regional Crises'!$B$1:$R$66,10,FALSE))/(L$3-L$4)*5)),1))),IF(VLOOKUP($E137,'Country Indicator Data'!$B$4:$N$300,6,FALSE)="x","x",ROUND(IF(VLOOKUP($E137,'Country Indicator Data'!$B$4:$N$300,6,FALSE)&gt;L$3,5,IF(VLOOKUP($E137,'Country Indicator Data'!$B$4:$N$300,6,FALSE)&lt;L$4,0,5-(L$3-VLOOKUP($E137,'Country Indicator Data'!$B$4:$N$300,6,FALSE))/(L$3-L$4)*5)),1)))</f>
        <v>2.8</v>
      </c>
      <c r="M137" s="163">
        <f>IF(LEN(E137)&gt;3,(IF(VLOOKUP($C137,'Regional Crises'!$B$1:$R$66,11,FALSE)="x","x",ROUND(IF(VLOOKUP($C137,'Regional Crises'!$B$1:$R$66,11,FALSE)&gt;M$3,5,IF(VLOOKUP($C137,'Regional Crises'!$B$1:$R$66,11,FALSE)&lt;M$4,0,5-(M$3-VLOOKUP($C137,'Regional Crises'!$B$1:$R$66,11,FALSE))/(M$3-M$4)*5)),1))),IF(VLOOKUP($E137,'Country Indicator Data'!$B$4:$N$300,7,FALSE)="x","x",ROUND(IF(VLOOKUP($E137,'Country Indicator Data'!$B$4:$N$300,7,FALSE)&gt;M$3,5,IF(VLOOKUP($E137,'Country Indicator Data'!$B$4:$N$300,7,FALSE)&lt;M$4,0,5-(M$3-VLOOKUP($E137,'Country Indicator Data'!$B$4:$N$300,7,FALSE))/(M$3-M$4)*5)),1)))</f>
        <v>1.8</v>
      </c>
      <c r="N137" s="163">
        <f t="shared" si="54"/>
        <v>2.2999999999999998</v>
      </c>
      <c r="O137" s="163">
        <f t="shared" si="55"/>
        <v>3.15</v>
      </c>
      <c r="P137" s="163">
        <f>IF(LEN(E137)&gt;3,VLOOKUP(C137,'Regional Crises'!$B$1:$R$69,12,FALSE),VLOOKUP(E137,'Country Indicator Data'!$B$4:$I$300,8,FALSE))</f>
        <v>4.5</v>
      </c>
      <c r="Q137" s="163">
        <f>IF(LEN(E137)&gt;3,((IF(VLOOKUP($C137,'Regional Crises'!$B$1:$R$66,13,FALSE)="x","x",ROUND(IF(VLOOKUP($C137,'Regional Crises'!$B$1:$R$66,13,FALSE)&gt;Q$3,5,IF(VLOOKUP($C137,'Regional Crises'!$B$1:$R$66,13,FALSE)&lt;Q$4,0,5-(LOG(Q$3)-LOG(VLOOKUP($C137,'Regional Crises'!$B$1:$R$66,13,FALSE)))/(LOG(Q$3)-LOG(Q$4))*5)),1)))),(IF(VLOOKUP($E137,'Country Indicator Data'!$B$4:$N$300,9,FALSE)="x","x",ROUND(IF(VLOOKUP($E137,'Country Indicator Data'!$B$4:$N$300,9,FALSE)&gt;Q$3,5,IF(VLOOKUP($E137,'Country Indicator Data'!$B$4:$N$300,9,FALSE)&lt;Q$4,0,5-(LOG(Q$3)-LOG(VLOOKUP($E137,'Country Indicator Data'!$B$4:$N$300,9,FALSE)))/(LOG(Q$3)-LOG(Q$4))*5)),1))))</f>
        <v>0</v>
      </c>
      <c r="R137" s="163">
        <f t="shared" si="56"/>
        <v>2.25</v>
      </c>
      <c r="S137" s="163">
        <f>IF(LEN(E137)&gt;3,((IF(VLOOKUP($C137,'Regional Crises'!$B$1:$R$66,17,FALSE)="x","x",ROUND(IF(VLOOKUP($C137,'Regional Crises'!$B$1:$R$66,17,FALSE)&gt;S$3,0,IF(VLOOKUP($C137,'Regional Crises'!$B$1:$R$66,17,FALSE)&lt;S$4,5,(S$3-VLOOKUP($C137,'Regional Crises'!$B$1:$R$66,17,FALSE))/(S$3-S$4)*5)),1)))),(IF(VLOOKUP($E137,'Country Indicator Data'!$B$4:$N$300,13,FALSE)="x","x",ROUND(IF(VLOOKUP($E137,'Country Indicator Data'!$B$4:$N$300,13,FALSE)&gt;S$3,0,IF(VLOOKUP($E137,'Country Indicator Data'!$B$4:$N$300,13,FALSE)&lt;S$4,5,(S$3-VLOOKUP($E137,'Country Indicator Data'!$B$4:$N$300,13,FALSE))/(S$3-S$4)*5)),1))))</f>
        <v>3.7</v>
      </c>
      <c r="T137" s="163">
        <f>IF(LEN(E137)&gt;3,((IF(VLOOKUP($C137,'Regional Crises'!$B$1:$R$66,14,FALSE)="x","x",ROUND(IF(VLOOKUP($C137,'Regional Crises'!$B$1:$R$66,14,FALSE)&gt;T$3,0,IF(VLOOKUP($C137,'Regional Crises'!$B$1:$R$66,14,FALSE)&lt;T$4,5,(T$3-VLOOKUP($C137,'Regional Crises'!$B$1:$R$66,14,FALSE))/(T$3-T$4)*5)),1)))),(IF(VLOOKUP($E137,'Country Indicator Data'!$B$4:$N$300,10,FALSE)="x","x",ROUND(IF(VLOOKUP($E137,'Country Indicator Data'!$B$4:$N$300,10,FALSE)&gt;T$3,0,IF(VLOOKUP($E137,'Country Indicator Data'!$B$4:$N$300,10,FALSE)&lt;T$4,5,(T$3-VLOOKUP($E137,'Country Indicator Data'!$B$4:$N$300,10,FALSE))/(T$3-T$4)*5)),1))))</f>
        <v>3.7</v>
      </c>
      <c r="U137" s="163">
        <f>IF(LEN(E137)&gt;3,((IF(VLOOKUP($C137,'Regional Crises'!$B$1:$R$66,15,FALSE)="x","x",ROUND(IF(VLOOKUP($C137,'Regional Crises'!$B$1:$R$66,15,FALSE)&gt;U$3,0,IF(VLOOKUP($C137,'Regional Crises'!$B$1:$R$66,15,FALSE)&lt;U$4,5,(U$3-VLOOKUP($C137,'Regional Crises'!$B$1:$R$66,15,FALSE))/(U$3-U$4)*5)),1)))),(IF(VLOOKUP($E137,'Country Indicator Data'!$B$4:$N$300,11,FALSE)="x","x",ROUND(IF(VLOOKUP($E137,'Country Indicator Data'!$B$4:$N$300,11,FALSE)&gt;U$3,0,IF(VLOOKUP($E137,'Country Indicator Data'!$B$4:$N$300,11,FALSE)&lt;U$4,5,(U$3-VLOOKUP($E137,'Country Indicator Data'!$B$4:$N$300,11,FALSE))/(U$3-U$4)*5)),1))))</f>
        <v>3.8</v>
      </c>
      <c r="V137" s="163">
        <f>IF(LEN(E137)&gt;3,((IF(VLOOKUP($C137,'Regional Crises'!$B$1:$R$66,16,FALSE)="x","x",ROUND(IF(VLOOKUP($C137,'Regional Crises'!$B$1:$R$66,16,FALSE)&gt;V$3,0,IF(VLOOKUP($C137,'Regional Crises'!$B$1:$R$66,16,FALSE)&lt;V$4,5,(V$3-VLOOKUP($C137,'Regional Crises'!$B$1:$R$66,16,FALSE))/(V$3-V$4)*5)),1)))),(IF(VLOOKUP($E137,'Country Indicator Data'!$B$4:$N$300,12,FALSE)="x","x",ROUND(IF(VLOOKUP($E137,'Country Indicator Data'!$B$4:$N$300,12,FALSE)&gt;V$3,0,IF(VLOOKUP($E137,'Country Indicator Data'!$B$4:$N$300,12,FALSE)&lt;V$4,5,(V$3-VLOOKUP($E137,'Country Indicator Data'!$B$4:$N$300,12,FALSE))/(V$3-V$4)*5)),1))))</f>
        <v>4.2</v>
      </c>
      <c r="W137" s="163">
        <f t="shared" si="57"/>
        <v>3.9</v>
      </c>
      <c r="X137" s="163">
        <f t="shared" si="58"/>
        <v>3.1</v>
      </c>
      <c r="Y137" s="184">
        <f>IF('Core Indicators'!FC134="x","x",IF('Core Indicators'!FC134&gt;=5,5,IF('Core Indicators'!FC134&gt;=4,4,IF('Core Indicators'!FC134&gt;=3,3,IF('Core Indicators'!FC134&gt;=2,2,IF('Core Indicators'!FC134&gt;=1,1,0))))))</f>
        <v>5</v>
      </c>
      <c r="Z137" s="163">
        <f t="shared" si="59"/>
        <v>5</v>
      </c>
      <c r="AA137" s="184">
        <f>'Crisis Indicator Data'!Y134</f>
        <v>1</v>
      </c>
      <c r="AB137" s="184">
        <f>'Crisis Indicator Data'!Z134</f>
        <v>3</v>
      </c>
      <c r="AC137" s="184">
        <f>'Crisis Indicator Data'!AA134</f>
        <v>3</v>
      </c>
      <c r="AD137" s="184">
        <f>'Crisis Indicator Data'!AB134</f>
        <v>0</v>
      </c>
      <c r="AE137" s="184">
        <f t="shared" si="60"/>
        <v>3</v>
      </c>
      <c r="AF137" s="184">
        <f>'Crisis Indicator Data'!AC134</f>
        <v>2</v>
      </c>
      <c r="AG137" s="184">
        <f>'Crisis Indicator Data'!AD134</f>
        <v>3</v>
      </c>
      <c r="AH137" s="184">
        <f t="shared" si="61"/>
        <v>5</v>
      </c>
      <c r="AI137" s="184">
        <f>'Crisis Indicator Data'!AE134</f>
        <v>3</v>
      </c>
      <c r="AJ137" s="184">
        <f>'Crisis Indicator Data'!AF134</f>
        <v>3</v>
      </c>
      <c r="AK137" s="184">
        <f>'Crisis Indicator Data'!AG134</f>
        <v>1</v>
      </c>
      <c r="AL137" s="184">
        <f t="shared" si="62"/>
        <v>5</v>
      </c>
      <c r="AM137" s="163">
        <f t="shared" si="63"/>
        <v>4</v>
      </c>
      <c r="AN137" s="163">
        <f t="shared" si="64"/>
        <v>4.5</v>
      </c>
    </row>
    <row r="138" spans="1:40" ht="13.5" customHeight="1" x14ac:dyDescent="0.25">
      <c r="A138" s="172" t="str">
        <f>'Crisis Indicator Data'!A135</f>
        <v>Displacement from Russia-Ukraine conflict in Romania</v>
      </c>
      <c r="B138" s="173" t="str">
        <f>'Crisis Indicator Data'!B135</f>
        <v>Conflict,Displacement</v>
      </c>
      <c r="C138" s="173" t="str">
        <f>'Crisis Indicator Data'!C135</f>
        <v>ROU002</v>
      </c>
      <c r="D138" s="173" t="str">
        <f>'Crisis Indicator Data'!D135</f>
        <v>Romania</v>
      </c>
      <c r="E138" s="174" t="str">
        <f>'Crisis Indicator Data'!E135</f>
        <v>ROU</v>
      </c>
      <c r="F138" s="163">
        <f>IF(LEN(E138)&gt;3,(IF(VLOOKUP($C138,'Regional Crises'!$B$1:$R$66,7,FALSE)="x","x",ROUND(IF(VLOOKUP($C138,'Regional Crises'!$B$1:$R$66,7,FALSE)&gt;$F$3,5,IF(VLOOKUP($C138,'Regional Crises'!$B$1:$R$66,7,FALSE)&lt;F$4,0,($F$3-VLOOKUP($C138,'Regional Crises'!$B$1:$R$66,7,FALSE))/($F$3-$F$4)*5)),1))),IF(VLOOKUP($E138,'Country Indicator Data'!$B$4:$N$300,3,FALSE)="x","x",ROUND(IF(VLOOKUP($E138,'Country Indicator Data'!$B$4:$N$300,3,FALSE)&gt;$F$3,5,IF(VLOOKUP($E138,'Country Indicator Data'!$B$4:$N$300,3,FALSE)&lt;$F$4,0,($F$3-VLOOKUP($E138,'Country Indicator Data'!$B$4:$N$300,3,FALSE))/($F$3-$F$4)*5)),1)))</f>
        <v>2.1</v>
      </c>
      <c r="G138" s="163">
        <f>IF(LEN(E138)&gt;3,(IF(VLOOKUP($C138,'Regional Crises'!$B$1:$R$66,9,FALSE)="x","x",ROUND(IF(VLOOKUP($C138,'Regional Crises'!$B$1:$R$66,9,FALSE)&gt;G$3,5,IF(VLOOKUP($C138,'Regional Crises'!$B$1:$R$66,9,FALSE)&lt;G$4,0,(G$3-VLOOKUP($C138,'Regional Crises'!$B$1:$R$66,9,FALSE))/(G$3-G$4)*5)),1))),IF(VLOOKUP($E138,'Country Indicator Data'!$B$4:$N$300,5,FALSE)="x","x",ROUND(IF(VLOOKUP($E138,'Country Indicator Data'!$B$4:$N$300,5,FALSE)&gt;G$3,5,IF(VLOOKUP($E138,'Country Indicator Data'!$B$4:$N$300,5,FALSE)&lt;G$4,0,(G$3-VLOOKUP($E138,'Country Indicator Data'!$B$4:$N$300,5,FALSE))/(G$3-G$4)*5)),1)))</f>
        <v>1.2</v>
      </c>
      <c r="H138" s="163">
        <f t="shared" si="52"/>
        <v>1.65</v>
      </c>
      <c r="I138" s="163">
        <f>IF(LEN(E138)&gt;3,(IF(VLOOKUP($C138,'Regional Crises'!$B$1:$R$66,6,FALSE)="x","x",ROUND(IF(VLOOKUP($C138,'Regional Crises'!$B$1:$R$66,6,FALSE)&gt;I$3,5,IF(VLOOKUP($C138,'Regional Crises'!$B$1:$R$66,6,FALSE)&lt;I$4,0,5-(I$3-VLOOKUP($C138,'Regional Crises'!$B$1:$R$66,6,FALSE))/(I$3-I$4)*5)),1))),IF(VLOOKUP($E138,'Country Indicator Data'!$B$4:$N$300,2,FALSE)="x","x",ROUND(IF(VLOOKUP($E138,'Country Indicator Data'!$B$4:$N$300,2,FALSE)&gt;I$3,5,IF(VLOOKUP($E138,'Country Indicator Data'!$B$4:$N$300,2,FALSE)&lt;I$4,0,5-(I$3-VLOOKUP($E138,'Country Indicator Data'!$B$4:$N$300,2,FALSE))/(I$3-I$4)*5)),1)))</f>
        <v>1.5</v>
      </c>
      <c r="J138" s="163">
        <f>IF(LEN(E138)&gt;3,(IF(VLOOKUP($C138,'Regional Crises'!$B$1:$R$66,8,FALSE)="x","x",ROUND(IF(VLOOKUP($C138,'Regional Crises'!$B$1:$R$66,8,FALSE)&gt;J$3,5,IF(VLOOKUP($C138,'Regional Crises'!$B$1:$R$66,8,FALSE)&lt;J$4,0,5-(J$3-VLOOKUP($C138,'Regional Crises'!$B$1:$R$66,8,FALSE))/(J$3-J$4)*5)),1))),IF(VLOOKUP($E138,'Country Indicator Data'!$B$4:$N$300,4,FALSE)="x","x",ROUND(IF(VLOOKUP($E138,'Country Indicator Data'!$B$4:$N$300,4,FALSE)&gt;J$3,5,IF(VLOOKUP($E138,'Country Indicator Data'!$B$4:$N$300,4,FALSE)&lt;J$4,0,5-(J$3-VLOOKUP($E138,'Country Indicator Data'!$B$4:$N$300,4,FALSE))/(J$3-J$4)*5)),1)))</f>
        <v>0.3</v>
      </c>
      <c r="K138" s="163">
        <f t="shared" si="53"/>
        <v>0.9</v>
      </c>
      <c r="L138" s="163">
        <f>IF(LEN(E138)&gt;3,(IF(VLOOKUP($C138,'Regional Crises'!$B$1:$R$66,10,FALSE)="x","x",ROUND(IF(VLOOKUP($C138,'Regional Crises'!$B$1:$R$66,10,FALSE)&gt;L$3,5,IF(VLOOKUP($C138,'Regional Crises'!$B$1:$R$66,10,FALSE)&lt;L$4,0,5-(L$3-VLOOKUP($C138,'Regional Crises'!$B$1:$R$66,10,FALSE))/(L$3-L$4)*5)),1))),IF(VLOOKUP($E138,'Country Indicator Data'!$B$4:$N$300,6,FALSE)="x","x",ROUND(IF(VLOOKUP($E138,'Country Indicator Data'!$B$4:$N$300,6,FALSE)&gt;L$3,5,IF(VLOOKUP($E138,'Country Indicator Data'!$B$4:$N$300,6,FALSE)&lt;L$4,0,5-(L$3-VLOOKUP($E138,'Country Indicator Data'!$B$4:$N$300,6,FALSE))/(L$3-L$4)*5)),1)))</f>
        <v>2.1</v>
      </c>
      <c r="M138" s="163">
        <f>IF(LEN(E138)&gt;3,(IF(VLOOKUP($C138,'Regional Crises'!$B$1:$R$66,11,FALSE)="x","x",ROUND(IF(VLOOKUP($C138,'Regional Crises'!$B$1:$R$66,11,FALSE)&gt;M$3,5,IF(VLOOKUP($C138,'Regional Crises'!$B$1:$R$66,11,FALSE)&lt;M$4,0,5-(M$3-VLOOKUP($C138,'Regional Crises'!$B$1:$R$66,11,FALSE))/(M$3-M$4)*5)),1))),IF(VLOOKUP($E138,'Country Indicator Data'!$B$4:$N$300,7,FALSE)="x","x",ROUND(IF(VLOOKUP($E138,'Country Indicator Data'!$B$4:$N$300,7,FALSE)&gt;M$3,5,IF(VLOOKUP($E138,'Country Indicator Data'!$B$4:$N$300,7,FALSE)&lt;M$4,0,5-(M$3-VLOOKUP($E138,'Country Indicator Data'!$B$4:$N$300,7,FALSE))/(M$3-M$4)*5)),1)))</f>
        <v>1.4</v>
      </c>
      <c r="N138" s="163">
        <f t="shared" si="54"/>
        <v>1.75</v>
      </c>
      <c r="O138" s="163">
        <f t="shared" si="55"/>
        <v>1.4333333333333333</v>
      </c>
      <c r="P138" s="163">
        <f>IF(LEN(E138)&gt;3,VLOOKUP(C138,'Regional Crises'!$B$1:$R$69,12,FALSE),VLOOKUP(E138,'Country Indicator Data'!$B$4:$I$300,8,FALSE))</f>
        <v>1</v>
      </c>
      <c r="Q138" s="163">
        <f>IF(LEN(E138)&gt;3,((IF(VLOOKUP($C138,'Regional Crises'!$B$1:$R$66,13,FALSE)="x","x",ROUND(IF(VLOOKUP($C138,'Regional Crises'!$B$1:$R$66,13,FALSE)&gt;Q$3,5,IF(VLOOKUP($C138,'Regional Crises'!$B$1:$R$66,13,FALSE)&lt;Q$4,0,5-(LOG(Q$3)-LOG(VLOOKUP($C138,'Regional Crises'!$B$1:$R$66,13,FALSE)))/(LOG(Q$3)-LOG(Q$4))*5)),1)))),(IF(VLOOKUP($E138,'Country Indicator Data'!$B$4:$N$300,9,FALSE)="x","x",ROUND(IF(VLOOKUP($E138,'Country Indicator Data'!$B$4:$N$300,9,FALSE)&gt;Q$3,5,IF(VLOOKUP($E138,'Country Indicator Data'!$B$4:$N$300,9,FALSE)&lt;Q$4,0,5-(LOG(Q$3)-LOG(VLOOKUP($E138,'Country Indicator Data'!$B$4:$N$300,9,FALSE)))/(LOG(Q$3)-LOG(Q$4))*5)),1))))</f>
        <v>0</v>
      </c>
      <c r="R138" s="163">
        <f t="shared" si="56"/>
        <v>0.5</v>
      </c>
      <c r="S138" s="163">
        <f>IF(LEN(E138)&gt;3,((IF(VLOOKUP($C138,'Regional Crises'!$B$1:$R$66,17,FALSE)="x","x",ROUND(IF(VLOOKUP($C138,'Regional Crises'!$B$1:$R$66,17,FALSE)&gt;S$3,0,IF(VLOOKUP($C138,'Regional Crises'!$B$1:$R$66,17,FALSE)&lt;S$4,5,(S$3-VLOOKUP($C138,'Regional Crises'!$B$1:$R$66,17,FALSE))/(S$3-S$4)*5)),1)))),(IF(VLOOKUP($E138,'Country Indicator Data'!$B$4:$N$300,13,FALSE)="x","x",ROUND(IF(VLOOKUP($E138,'Country Indicator Data'!$B$4:$N$300,13,FALSE)&gt;S$3,0,IF(VLOOKUP($E138,'Country Indicator Data'!$B$4:$N$300,13,FALSE)&lt;S$4,5,(S$3-VLOOKUP($E138,'Country Indicator Data'!$B$4:$N$300,13,FALSE))/(S$3-S$4)*5)),1))))</f>
        <v>2.8</v>
      </c>
      <c r="T138" s="163">
        <f>IF(LEN(E138)&gt;3,((IF(VLOOKUP($C138,'Regional Crises'!$B$1:$R$66,14,FALSE)="x","x",ROUND(IF(VLOOKUP($C138,'Regional Crises'!$B$1:$R$66,14,FALSE)&gt;T$3,0,IF(VLOOKUP($C138,'Regional Crises'!$B$1:$R$66,14,FALSE)&lt;T$4,5,(T$3-VLOOKUP($C138,'Regional Crises'!$B$1:$R$66,14,FALSE))/(T$3-T$4)*5)),1)))),(IF(VLOOKUP($E138,'Country Indicator Data'!$B$4:$N$300,10,FALSE)="x","x",ROUND(IF(VLOOKUP($E138,'Country Indicator Data'!$B$4:$N$300,10,FALSE)&gt;T$3,0,IF(VLOOKUP($E138,'Country Indicator Data'!$B$4:$N$300,10,FALSE)&lt;T$4,5,(T$3-VLOOKUP($E138,'Country Indicator Data'!$B$4:$N$300,10,FALSE))/(T$3-T$4)*5)),1))))</f>
        <v>2.1</v>
      </c>
      <c r="U138" s="163">
        <f>IF(LEN(E138)&gt;3,((IF(VLOOKUP($C138,'Regional Crises'!$B$1:$R$66,15,FALSE)="x","x",ROUND(IF(VLOOKUP($C138,'Regional Crises'!$B$1:$R$66,15,FALSE)&gt;U$3,0,IF(VLOOKUP($C138,'Regional Crises'!$B$1:$R$66,15,FALSE)&lt;U$4,5,(U$3-VLOOKUP($C138,'Regional Crises'!$B$1:$R$66,15,FALSE))/(U$3-U$4)*5)),1)))),(IF(VLOOKUP($E138,'Country Indicator Data'!$B$4:$N$300,11,FALSE)="x","x",ROUND(IF(VLOOKUP($E138,'Country Indicator Data'!$B$4:$N$300,11,FALSE)&gt;U$3,0,IF(VLOOKUP($E138,'Country Indicator Data'!$B$4:$N$300,11,FALSE)&lt;U$4,5,(U$3-VLOOKUP($E138,'Country Indicator Data'!$B$4:$N$300,11,FALSE))/(U$3-U$4)*5)),1))))</f>
        <v>1.6</v>
      </c>
      <c r="V138" s="163">
        <f>IF(LEN(E138)&gt;3,((IF(VLOOKUP($C138,'Regional Crises'!$B$1:$R$66,16,FALSE)="x","x",ROUND(IF(VLOOKUP($C138,'Regional Crises'!$B$1:$R$66,16,FALSE)&gt;V$3,0,IF(VLOOKUP($C138,'Regional Crises'!$B$1:$R$66,16,FALSE)&lt;V$4,5,(V$3-VLOOKUP($C138,'Regional Crises'!$B$1:$R$66,16,FALSE))/(V$3-V$4)*5)),1)))),(IF(VLOOKUP($E138,'Country Indicator Data'!$B$4:$N$300,12,FALSE)="x","x",ROUND(IF(VLOOKUP($E138,'Country Indicator Data'!$B$4:$N$300,12,FALSE)&gt;V$3,0,IF(VLOOKUP($E138,'Country Indicator Data'!$B$4:$N$300,12,FALSE)&lt;V$4,5,(V$3-VLOOKUP($E138,'Country Indicator Data'!$B$4:$N$300,12,FALSE))/(V$3-V$4)*5)),1))))</f>
        <v>0.9</v>
      </c>
      <c r="W138" s="163">
        <f t="shared" si="57"/>
        <v>1.9</v>
      </c>
      <c r="X138" s="163">
        <f t="shared" si="58"/>
        <v>1.3</v>
      </c>
      <c r="Y138" s="184">
        <f>IF('Core Indicators'!FC135="x","x",IF('Core Indicators'!FC135&gt;=5,5,IF('Core Indicators'!FC135&gt;=4,4,IF('Core Indicators'!FC135&gt;=3,3,IF('Core Indicators'!FC135&gt;=2,2,IF('Core Indicators'!FC135&gt;=1,1,0))))))</f>
        <v>2</v>
      </c>
      <c r="Z138" s="163">
        <f t="shared" si="59"/>
        <v>2</v>
      </c>
      <c r="AA138" s="184">
        <f>'Crisis Indicator Data'!Y135</f>
        <v>0</v>
      </c>
      <c r="AB138" s="184">
        <f>'Crisis Indicator Data'!Z135</f>
        <v>0</v>
      </c>
      <c r="AC138" s="184">
        <f>'Crisis Indicator Data'!AA135</f>
        <v>2</v>
      </c>
      <c r="AD138" s="184">
        <f>'Crisis Indicator Data'!AB135</f>
        <v>0</v>
      </c>
      <c r="AE138" s="184">
        <f t="shared" si="60"/>
        <v>2</v>
      </c>
      <c r="AF138" s="184">
        <f>'Crisis Indicator Data'!AC135</f>
        <v>0</v>
      </c>
      <c r="AG138" s="184">
        <f>'Crisis Indicator Data'!AD135</f>
        <v>1</v>
      </c>
      <c r="AH138" s="184">
        <f t="shared" si="61"/>
        <v>1</v>
      </c>
      <c r="AI138" s="184">
        <f>'Crisis Indicator Data'!AE135</f>
        <v>0</v>
      </c>
      <c r="AJ138" s="184">
        <f>'Crisis Indicator Data'!AF135</f>
        <v>0</v>
      </c>
      <c r="AK138" s="184">
        <f>'Crisis Indicator Data'!AG135</f>
        <v>0</v>
      </c>
      <c r="AL138" s="184">
        <f t="shared" si="62"/>
        <v>0</v>
      </c>
      <c r="AM138" s="163">
        <f t="shared" si="63"/>
        <v>1</v>
      </c>
      <c r="AN138" s="163">
        <f t="shared" si="64"/>
        <v>1.5</v>
      </c>
    </row>
    <row r="139" spans="1:40" ht="13.5" customHeight="1" x14ac:dyDescent="0.25">
      <c r="A139" s="172" t="str">
        <f>'Crisis Indicator Data'!A136</f>
        <v>Displacement from Russia-Ukraine conflict in Russia</v>
      </c>
      <c r="B139" s="173" t="str">
        <f>'Crisis Indicator Data'!B136</f>
        <v>Conflict,Displacement</v>
      </c>
      <c r="C139" s="173" t="str">
        <f>'Crisis Indicator Data'!C136</f>
        <v>RUS002</v>
      </c>
      <c r="D139" s="173" t="str">
        <f>'Crisis Indicator Data'!D136</f>
        <v>Russia</v>
      </c>
      <c r="E139" s="174" t="str">
        <f>'Crisis Indicator Data'!E136</f>
        <v>RUS</v>
      </c>
      <c r="F139" s="163">
        <f>IF(LEN(E139)&gt;3,(IF(VLOOKUP($C139,'Regional Crises'!$B$1:$R$66,7,FALSE)="x","x",ROUND(IF(VLOOKUP($C139,'Regional Crises'!$B$1:$R$66,7,FALSE)&gt;$F$3,5,IF(VLOOKUP($C139,'Regional Crises'!$B$1:$R$66,7,FALSE)&lt;F$4,0,($F$3-VLOOKUP($C139,'Regional Crises'!$B$1:$R$66,7,FALSE))/($F$3-$F$4)*5)),1))),IF(VLOOKUP($E139,'Country Indicator Data'!$B$4:$N$300,3,FALSE)="x","x",ROUND(IF(VLOOKUP($E139,'Country Indicator Data'!$B$4:$N$300,3,FALSE)&gt;$F$3,5,IF(VLOOKUP($E139,'Country Indicator Data'!$B$4:$N$300,3,FALSE)&lt;$F$4,0,($F$3-VLOOKUP($E139,'Country Indicator Data'!$B$4:$N$300,3,FALSE))/($F$3-$F$4)*5)),1)))</f>
        <v>4.3</v>
      </c>
      <c r="G139" s="163">
        <f>IF(LEN(E139)&gt;3,(IF(VLOOKUP($C139,'Regional Crises'!$B$1:$R$66,9,FALSE)="x","x",ROUND(IF(VLOOKUP($C139,'Regional Crises'!$B$1:$R$66,9,FALSE)&gt;G$3,5,IF(VLOOKUP($C139,'Regional Crises'!$B$1:$R$66,9,FALSE)&lt;G$4,0,(G$3-VLOOKUP($C139,'Regional Crises'!$B$1:$R$66,9,FALSE))/(G$3-G$4)*5)),1))),IF(VLOOKUP($E139,'Country Indicator Data'!$B$4:$N$300,5,FALSE)="x","x",ROUND(IF(VLOOKUP($E139,'Country Indicator Data'!$B$4:$N$300,5,FALSE)&gt;G$3,5,IF(VLOOKUP($E139,'Country Indicator Data'!$B$4:$N$300,5,FALSE)&lt;G$4,0,(G$3-VLOOKUP($E139,'Country Indicator Data'!$B$4:$N$300,5,FALSE))/(G$3-G$4)*5)),1)))</f>
        <v>2.8</v>
      </c>
      <c r="H139" s="163">
        <f t="shared" si="52"/>
        <v>3.55</v>
      </c>
      <c r="I139" s="163">
        <f>IF(LEN(E139)&gt;3,(IF(VLOOKUP($C139,'Regional Crises'!$B$1:$R$66,6,FALSE)="x","x",ROUND(IF(VLOOKUP($C139,'Regional Crises'!$B$1:$R$66,6,FALSE)&gt;I$3,5,IF(VLOOKUP($C139,'Regional Crises'!$B$1:$R$66,6,FALSE)&lt;I$4,0,5-(I$3-VLOOKUP($C139,'Regional Crises'!$B$1:$R$66,6,FALSE))/(I$3-I$4)*5)),1))),IF(VLOOKUP($E139,'Country Indicator Data'!$B$4:$N$300,2,FALSE)="x","x",ROUND(IF(VLOOKUP($E139,'Country Indicator Data'!$B$4:$N$300,2,FALSE)&gt;I$3,5,IF(VLOOKUP($E139,'Country Indicator Data'!$B$4:$N$300,2,FALSE)&lt;I$4,0,5-(I$3-VLOOKUP($E139,'Country Indicator Data'!$B$4:$N$300,2,FALSE))/(I$3-I$4)*5)),1)))</f>
        <v>1.7</v>
      </c>
      <c r="J139" s="163">
        <f>IF(LEN(E139)&gt;3,(IF(VLOOKUP($C139,'Regional Crises'!$B$1:$R$66,8,FALSE)="x","x",ROUND(IF(VLOOKUP($C139,'Regional Crises'!$B$1:$R$66,8,FALSE)&gt;J$3,5,IF(VLOOKUP($C139,'Regional Crises'!$B$1:$R$66,8,FALSE)&lt;J$4,0,5-(J$3-VLOOKUP($C139,'Regional Crises'!$B$1:$R$66,8,FALSE))/(J$3-J$4)*5)),1))),IF(VLOOKUP($E139,'Country Indicator Data'!$B$4:$N$300,4,FALSE)="x","x",ROUND(IF(VLOOKUP($E139,'Country Indicator Data'!$B$4:$N$300,4,FALSE)&gt;J$3,5,IF(VLOOKUP($E139,'Country Indicator Data'!$B$4:$N$300,4,FALSE)&lt;J$4,0,5-(J$3-VLOOKUP($E139,'Country Indicator Data'!$B$4:$N$300,4,FALSE))/(J$3-J$4)*5)),1)))</f>
        <v>1.6</v>
      </c>
      <c r="K139" s="163">
        <f t="shared" si="53"/>
        <v>1.65</v>
      </c>
      <c r="L139" s="163">
        <f>IF(LEN(E139)&gt;3,(IF(VLOOKUP($C139,'Regional Crises'!$B$1:$R$66,10,FALSE)="x","x",ROUND(IF(VLOOKUP($C139,'Regional Crises'!$B$1:$R$66,10,FALSE)&gt;L$3,5,IF(VLOOKUP($C139,'Regional Crises'!$B$1:$R$66,10,FALSE)&lt;L$4,0,5-(L$3-VLOOKUP($C139,'Regional Crises'!$B$1:$R$66,10,FALSE))/(L$3-L$4)*5)),1))),IF(VLOOKUP($E139,'Country Indicator Data'!$B$4:$N$300,6,FALSE)="x","x",ROUND(IF(VLOOKUP($E139,'Country Indicator Data'!$B$4:$N$300,6,FALSE)&gt;L$3,5,IF(VLOOKUP($E139,'Country Indicator Data'!$B$4:$N$300,6,FALSE)&lt;L$4,0,5-(L$3-VLOOKUP($E139,'Country Indicator Data'!$B$4:$N$300,6,FALSE))/(L$3-L$4)*5)),1)))</f>
        <v>1.7</v>
      </c>
      <c r="M139" s="163">
        <f>IF(LEN(E139)&gt;3,(IF(VLOOKUP($C139,'Regional Crises'!$B$1:$R$66,11,FALSE)="x","x",ROUND(IF(VLOOKUP($C139,'Regional Crises'!$B$1:$R$66,11,FALSE)&gt;M$3,5,IF(VLOOKUP($C139,'Regional Crises'!$B$1:$R$66,11,FALSE)&lt;M$4,0,5-(M$3-VLOOKUP($C139,'Regional Crises'!$B$1:$R$66,11,FALSE))/(M$3-M$4)*5)),1))),IF(VLOOKUP($E139,'Country Indicator Data'!$B$4:$N$300,7,FALSE)="x","x",ROUND(IF(VLOOKUP($E139,'Country Indicator Data'!$B$4:$N$300,7,FALSE)&gt;M$3,5,IF(VLOOKUP($E139,'Country Indicator Data'!$B$4:$N$300,7,FALSE)&lt;M$4,0,5-(M$3-VLOOKUP($E139,'Country Indicator Data'!$B$4:$N$300,7,FALSE))/(M$3-M$4)*5)),1)))</f>
        <v>1.6</v>
      </c>
      <c r="N139" s="163">
        <f t="shared" si="54"/>
        <v>1.65</v>
      </c>
      <c r="O139" s="163">
        <f t="shared" si="55"/>
        <v>2.2833333333333332</v>
      </c>
      <c r="P139" s="163">
        <f>IF(LEN(E139)&gt;3,VLOOKUP(C139,'Regional Crises'!$B$1:$R$69,12,FALSE),VLOOKUP(E139,'Country Indicator Data'!$B$4:$I$300,8,FALSE))</f>
        <v>3</v>
      </c>
      <c r="Q139" s="163">
        <f>IF(LEN(E139)&gt;3,((IF(VLOOKUP($C139,'Regional Crises'!$B$1:$R$66,13,FALSE)="x","x",ROUND(IF(VLOOKUP($C139,'Regional Crises'!$B$1:$R$66,13,FALSE)&gt;Q$3,5,IF(VLOOKUP($C139,'Regional Crises'!$B$1:$R$66,13,FALSE)&lt;Q$4,0,5-(LOG(Q$3)-LOG(VLOOKUP($C139,'Regional Crises'!$B$1:$R$66,13,FALSE)))/(LOG(Q$3)-LOG(Q$4))*5)),1)))),(IF(VLOOKUP($E139,'Country Indicator Data'!$B$4:$N$300,9,FALSE)="x","x",ROUND(IF(VLOOKUP($E139,'Country Indicator Data'!$B$4:$N$300,9,FALSE)&gt;Q$3,5,IF(VLOOKUP($E139,'Country Indicator Data'!$B$4:$N$300,9,FALSE)&lt;Q$4,0,5-(LOG(Q$3)-LOG(VLOOKUP($E139,'Country Indicator Data'!$B$4:$N$300,9,FALSE)))/(LOG(Q$3)-LOG(Q$4))*5)),1))))</f>
        <v>2.9</v>
      </c>
      <c r="R139" s="163">
        <f t="shared" si="56"/>
        <v>2.95</v>
      </c>
      <c r="S139" s="163">
        <f>IF(LEN(E139)&gt;3,((IF(VLOOKUP($C139,'Regional Crises'!$B$1:$R$66,17,FALSE)="x","x",ROUND(IF(VLOOKUP($C139,'Regional Crises'!$B$1:$R$66,17,FALSE)&gt;S$3,0,IF(VLOOKUP($C139,'Regional Crises'!$B$1:$R$66,17,FALSE)&lt;S$4,5,(S$3-VLOOKUP($C139,'Regional Crises'!$B$1:$R$66,17,FALSE))/(S$3-S$4)*5)),1)))),(IF(VLOOKUP($E139,'Country Indicator Data'!$B$4:$N$300,13,FALSE)="x","x",ROUND(IF(VLOOKUP($E139,'Country Indicator Data'!$B$4:$N$300,13,FALSE)&gt;S$3,0,IF(VLOOKUP($E139,'Country Indicator Data'!$B$4:$N$300,13,FALSE)&lt;S$4,5,(S$3-VLOOKUP($E139,'Country Indicator Data'!$B$4:$N$300,13,FALSE))/(S$3-S$4)*5)),1))))</f>
        <v>3.6</v>
      </c>
      <c r="T139" s="163">
        <f>IF(LEN(E139)&gt;3,((IF(VLOOKUP($C139,'Regional Crises'!$B$1:$R$66,14,FALSE)="x","x",ROUND(IF(VLOOKUP($C139,'Regional Crises'!$B$1:$R$66,14,FALSE)&gt;T$3,0,IF(VLOOKUP($C139,'Regional Crises'!$B$1:$R$66,14,FALSE)&lt;T$4,5,(T$3-VLOOKUP($C139,'Regional Crises'!$B$1:$R$66,14,FALSE))/(T$3-T$4)*5)),1)))),(IF(VLOOKUP($E139,'Country Indicator Data'!$B$4:$N$300,10,FALSE)="x","x",ROUND(IF(VLOOKUP($E139,'Country Indicator Data'!$B$4:$N$300,10,FALSE)&gt;T$3,0,IF(VLOOKUP($E139,'Country Indicator Data'!$B$4:$N$300,10,FALSE)&lt;T$4,5,(T$3-VLOOKUP($E139,'Country Indicator Data'!$B$4:$N$300,10,FALSE))/(T$3-T$4)*5)),1))))</f>
        <v>3.2</v>
      </c>
      <c r="U139" s="163">
        <f>IF(LEN(E139)&gt;3,((IF(VLOOKUP($C139,'Regional Crises'!$B$1:$R$66,15,FALSE)="x","x",ROUND(IF(VLOOKUP($C139,'Regional Crises'!$B$1:$R$66,15,FALSE)&gt;U$3,0,IF(VLOOKUP($C139,'Regional Crises'!$B$1:$R$66,15,FALSE)&lt;U$4,5,(U$3-VLOOKUP($C139,'Regional Crises'!$B$1:$R$66,15,FALSE))/(U$3-U$4)*5)),1)))),(IF(VLOOKUP($E139,'Country Indicator Data'!$B$4:$N$300,11,FALSE)="x","x",ROUND(IF(VLOOKUP($E139,'Country Indicator Data'!$B$4:$N$300,11,FALSE)&gt;U$3,0,IF(VLOOKUP($E139,'Country Indicator Data'!$B$4:$N$300,11,FALSE)&lt;U$4,5,(U$3-VLOOKUP($E139,'Country Indicator Data'!$B$4:$N$300,11,FALSE))/(U$3-U$4)*5)),1))))</f>
        <v>3</v>
      </c>
      <c r="V139" s="163">
        <f>IF(LEN(E139)&gt;3,((IF(VLOOKUP($C139,'Regional Crises'!$B$1:$R$66,16,FALSE)="x","x",ROUND(IF(VLOOKUP($C139,'Regional Crises'!$B$1:$R$66,16,FALSE)&gt;V$3,0,IF(VLOOKUP($C139,'Regional Crises'!$B$1:$R$66,16,FALSE)&lt;V$4,5,(V$3-VLOOKUP($C139,'Regional Crises'!$B$1:$R$66,16,FALSE))/(V$3-V$4)*5)),1)))),(IF(VLOOKUP($E139,'Country Indicator Data'!$B$4:$N$300,12,FALSE)="x","x",ROUND(IF(VLOOKUP($E139,'Country Indicator Data'!$B$4:$N$300,12,FALSE)&gt;V$3,0,IF(VLOOKUP($E139,'Country Indicator Data'!$B$4:$N$300,12,FALSE)&lt;V$4,5,(V$3-VLOOKUP($E139,'Country Indicator Data'!$B$4:$N$300,12,FALSE))/(V$3-V$4)*5)),1))))</f>
        <v>4</v>
      </c>
      <c r="W139" s="163">
        <f t="shared" si="57"/>
        <v>3.5</v>
      </c>
      <c r="X139" s="163">
        <f t="shared" si="58"/>
        <v>2.9</v>
      </c>
      <c r="Y139" s="184">
        <f>IF('Core Indicators'!FC136="x","x",IF('Core Indicators'!FC136&gt;=5,5,IF('Core Indicators'!FC136&gt;=4,4,IF('Core Indicators'!FC136&gt;=3,3,IF('Core Indicators'!FC136&gt;=2,2,IF('Core Indicators'!FC136&gt;=1,1,0))))))</f>
        <v>2</v>
      </c>
      <c r="Z139" s="163">
        <f t="shared" si="59"/>
        <v>2</v>
      </c>
      <c r="AA139" s="184">
        <f>'Crisis Indicator Data'!Y136</f>
        <v>1</v>
      </c>
      <c r="AB139" s="184">
        <f>'Crisis Indicator Data'!Z136</f>
        <v>1</v>
      </c>
      <c r="AC139" s="184">
        <f>'Crisis Indicator Data'!AA136</f>
        <v>1</v>
      </c>
      <c r="AD139" s="184">
        <f>'Crisis Indicator Data'!AB136</f>
        <v>0</v>
      </c>
      <c r="AE139" s="184">
        <f t="shared" si="60"/>
        <v>2</v>
      </c>
      <c r="AF139" s="184">
        <f>'Crisis Indicator Data'!AC136</f>
        <v>3</v>
      </c>
      <c r="AG139" s="184">
        <f>'Crisis Indicator Data'!AD136</f>
        <v>3</v>
      </c>
      <c r="AH139" s="184">
        <f t="shared" si="61"/>
        <v>5</v>
      </c>
      <c r="AI139" s="184">
        <f>'Crisis Indicator Data'!AE136</f>
        <v>1</v>
      </c>
      <c r="AJ139" s="184">
        <f>'Crisis Indicator Data'!AF136</f>
        <v>0</v>
      </c>
      <c r="AK139" s="184">
        <f>'Crisis Indicator Data'!AG136</f>
        <v>0</v>
      </c>
      <c r="AL139" s="184">
        <f t="shared" si="62"/>
        <v>1</v>
      </c>
      <c r="AM139" s="163">
        <f t="shared" si="63"/>
        <v>3</v>
      </c>
      <c r="AN139" s="163">
        <f t="shared" si="64"/>
        <v>2.5</v>
      </c>
    </row>
    <row r="140" spans="1:40" ht="13.5" customHeight="1" x14ac:dyDescent="0.25">
      <c r="A140" s="172" t="str">
        <f>'Crisis Indicator Data'!A137</f>
        <v>Burundi and DRC refugees in Rwanda</v>
      </c>
      <c r="B140" s="173" t="str">
        <f>'Crisis Indicator Data'!B137</f>
        <v>Displacement</v>
      </c>
      <c r="C140" s="173" t="str">
        <f>'Crisis Indicator Data'!C137</f>
        <v>RWA002</v>
      </c>
      <c r="D140" s="173" t="str">
        <f>'Crisis Indicator Data'!D137</f>
        <v>Rwanda</v>
      </c>
      <c r="E140" s="174" t="str">
        <f>'Crisis Indicator Data'!E137</f>
        <v>RWA</v>
      </c>
      <c r="F140" s="163">
        <f>IF(LEN(E140)&gt;3,(IF(VLOOKUP($C140,'Regional Crises'!$B$1:$R$66,7,FALSE)="x","x",ROUND(IF(VLOOKUP($C140,'Regional Crises'!$B$1:$R$66,7,FALSE)&gt;$F$3,5,IF(VLOOKUP($C140,'Regional Crises'!$B$1:$R$66,7,FALSE)&lt;F$4,0,($F$3-VLOOKUP($C140,'Regional Crises'!$B$1:$R$66,7,FALSE))/($F$3-$F$4)*5)),1))),IF(VLOOKUP($E140,'Country Indicator Data'!$B$4:$N$300,3,FALSE)="x","x",ROUND(IF(VLOOKUP($E140,'Country Indicator Data'!$B$4:$N$300,3,FALSE)&gt;$F$3,5,IF(VLOOKUP($E140,'Country Indicator Data'!$B$4:$N$300,3,FALSE)&lt;$F$4,0,($F$3-VLOOKUP($E140,'Country Indicator Data'!$B$4:$N$300,3,FALSE))/($F$3-$F$4)*5)),1)))</f>
        <v>3.2</v>
      </c>
      <c r="G140" s="163">
        <f>IF(LEN(E140)&gt;3,(IF(VLOOKUP($C140,'Regional Crises'!$B$1:$R$66,9,FALSE)="x","x",ROUND(IF(VLOOKUP($C140,'Regional Crises'!$B$1:$R$66,9,FALSE)&gt;G$3,5,IF(VLOOKUP($C140,'Regional Crises'!$B$1:$R$66,9,FALSE)&lt;G$4,0,(G$3-VLOOKUP($C140,'Regional Crises'!$B$1:$R$66,9,FALSE))/(G$3-G$4)*5)),1))),IF(VLOOKUP($E140,'Country Indicator Data'!$B$4:$N$300,5,FALSE)="x","x",ROUND(IF(VLOOKUP($E140,'Country Indicator Data'!$B$4:$N$300,5,FALSE)&gt;G$3,5,IF(VLOOKUP($E140,'Country Indicator Data'!$B$4:$N$300,5,FALSE)&lt;G$4,0,(G$3-VLOOKUP($E140,'Country Indicator Data'!$B$4:$N$300,5,FALSE))/(G$3-G$4)*5)),1)))</f>
        <v>3</v>
      </c>
      <c r="H140" s="163">
        <f t="shared" si="52"/>
        <v>3.1</v>
      </c>
      <c r="I140" s="163">
        <f>IF(LEN(E140)&gt;3,(IF(VLOOKUP($C140,'Regional Crises'!$B$1:$R$66,6,FALSE)="x","x",ROUND(IF(VLOOKUP($C140,'Regional Crises'!$B$1:$R$66,6,FALSE)&gt;I$3,5,IF(VLOOKUP($C140,'Regional Crises'!$B$1:$R$66,6,FALSE)&lt;I$4,0,5-(I$3-VLOOKUP($C140,'Regional Crises'!$B$1:$R$66,6,FALSE))/(I$3-I$4)*5)),1))),IF(VLOOKUP($E140,'Country Indicator Data'!$B$4:$N$300,2,FALSE)="x","x",ROUND(IF(VLOOKUP($E140,'Country Indicator Data'!$B$4:$N$300,2,FALSE)&gt;I$3,5,IF(VLOOKUP($E140,'Country Indicator Data'!$B$4:$N$300,2,FALSE)&lt;I$4,0,5-(I$3-VLOOKUP($E140,'Country Indicator Data'!$B$4:$N$300,2,FALSE))/(I$3-I$4)*5)),1)))</f>
        <v>1.4</v>
      </c>
      <c r="J140" s="163">
        <f>IF(LEN(E140)&gt;3,(IF(VLOOKUP($C140,'Regional Crises'!$B$1:$R$66,8,FALSE)="x","x",ROUND(IF(VLOOKUP($C140,'Regional Crises'!$B$1:$R$66,8,FALSE)&gt;J$3,5,IF(VLOOKUP($C140,'Regional Crises'!$B$1:$R$66,8,FALSE)&lt;J$4,0,5-(J$3-VLOOKUP($C140,'Regional Crises'!$B$1:$R$66,8,FALSE))/(J$3-J$4)*5)),1))),IF(VLOOKUP($E140,'Country Indicator Data'!$B$4:$N$300,4,FALSE)="x","x",ROUND(IF(VLOOKUP($E140,'Country Indicator Data'!$B$4:$N$300,4,FALSE)&gt;J$3,5,IF(VLOOKUP($E140,'Country Indicator Data'!$B$4:$N$300,4,FALSE)&lt;J$4,0,5-(J$3-VLOOKUP($E140,'Country Indicator Data'!$B$4:$N$300,4,FALSE))/(J$3-J$4)*5)),1)))</f>
        <v>5</v>
      </c>
      <c r="K140" s="163">
        <f t="shared" si="53"/>
        <v>3.2</v>
      </c>
      <c r="L140" s="163">
        <f>IF(LEN(E140)&gt;3,(IF(VLOOKUP($C140,'Regional Crises'!$B$1:$R$66,10,FALSE)="x","x",ROUND(IF(VLOOKUP($C140,'Regional Crises'!$B$1:$R$66,10,FALSE)&gt;L$3,5,IF(VLOOKUP($C140,'Regional Crises'!$B$1:$R$66,10,FALSE)&lt;L$4,0,5-(L$3-VLOOKUP($C140,'Regional Crises'!$B$1:$R$66,10,FALSE))/(L$3-L$4)*5)),1))),IF(VLOOKUP($E140,'Country Indicator Data'!$B$4:$N$300,6,FALSE)="x","x",ROUND(IF(VLOOKUP($E140,'Country Indicator Data'!$B$4:$N$300,6,FALSE)&gt;L$3,5,IF(VLOOKUP($E140,'Country Indicator Data'!$B$4:$N$300,6,FALSE)&lt;L$4,0,5-(L$3-VLOOKUP($E140,'Country Indicator Data'!$B$4:$N$300,6,FALSE))/(L$3-L$4)*5)),1)))</f>
        <v>2.7</v>
      </c>
      <c r="M140" s="163">
        <f>IF(LEN(E140)&gt;3,(IF(VLOOKUP($C140,'Regional Crises'!$B$1:$R$66,11,FALSE)="x","x",ROUND(IF(VLOOKUP($C140,'Regional Crises'!$B$1:$R$66,11,FALSE)&gt;M$3,5,IF(VLOOKUP($C140,'Regional Crises'!$B$1:$R$66,11,FALSE)&lt;M$4,0,5-(M$3-VLOOKUP($C140,'Regional Crises'!$B$1:$R$66,11,FALSE))/(M$3-M$4)*5)),1))),IF(VLOOKUP($E140,'Country Indicator Data'!$B$4:$N$300,7,FALSE)="x","x",ROUND(IF(VLOOKUP($E140,'Country Indicator Data'!$B$4:$N$300,7,FALSE)&gt;M$3,5,IF(VLOOKUP($E140,'Country Indicator Data'!$B$4:$N$300,7,FALSE)&lt;M$4,0,5-(M$3-VLOOKUP($E140,'Country Indicator Data'!$B$4:$N$300,7,FALSE))/(M$3-M$4)*5)),1)))</f>
        <v>2.2999999999999998</v>
      </c>
      <c r="N140" s="163">
        <f t="shared" si="54"/>
        <v>2.5</v>
      </c>
      <c r="O140" s="163">
        <f t="shared" si="55"/>
        <v>2.9333333333333336</v>
      </c>
      <c r="P140" s="163">
        <f>IF(LEN(E140)&gt;3,VLOOKUP(C140,'Regional Crises'!$B$1:$R$69,12,FALSE),VLOOKUP(E140,'Country Indicator Data'!$B$4:$I$300,8,FALSE))</f>
        <v>3</v>
      </c>
      <c r="Q140" s="163" t="str">
        <f>IF(LEN(E140)&gt;3,((IF(VLOOKUP($C140,'Regional Crises'!$B$1:$R$66,13,FALSE)="x","x",ROUND(IF(VLOOKUP($C140,'Regional Crises'!$B$1:$R$66,13,FALSE)&gt;Q$3,5,IF(VLOOKUP($C140,'Regional Crises'!$B$1:$R$66,13,FALSE)&lt;Q$4,0,5-(LOG(Q$3)-LOG(VLOOKUP($C140,'Regional Crises'!$B$1:$R$66,13,FALSE)))/(LOG(Q$3)-LOG(Q$4))*5)),1)))),(IF(VLOOKUP($E140,'Country Indicator Data'!$B$4:$N$300,9,FALSE)="x","x",ROUND(IF(VLOOKUP($E140,'Country Indicator Data'!$B$4:$N$300,9,FALSE)&gt;Q$3,5,IF(VLOOKUP($E140,'Country Indicator Data'!$B$4:$N$300,9,FALSE)&lt;Q$4,0,5-(LOG(Q$3)-LOG(VLOOKUP($E140,'Country Indicator Data'!$B$4:$N$300,9,FALSE)))/(LOG(Q$3)-LOG(Q$4))*5)),1))))</f>
        <v>x</v>
      </c>
      <c r="R140" s="163">
        <f t="shared" si="56"/>
        <v>3</v>
      </c>
      <c r="S140" s="163">
        <f>IF(LEN(E140)&gt;3,((IF(VLOOKUP($C140,'Regional Crises'!$B$1:$R$66,17,FALSE)="x","x",ROUND(IF(VLOOKUP($C140,'Regional Crises'!$B$1:$R$66,17,FALSE)&gt;S$3,0,IF(VLOOKUP($C140,'Regional Crises'!$B$1:$R$66,17,FALSE)&lt;S$4,5,(S$3-VLOOKUP($C140,'Regional Crises'!$B$1:$R$66,17,FALSE))/(S$3-S$4)*5)),1)))),(IF(VLOOKUP($E140,'Country Indicator Data'!$B$4:$N$300,13,FALSE)="x","x",ROUND(IF(VLOOKUP($E140,'Country Indicator Data'!$B$4:$N$300,13,FALSE)&gt;S$3,0,IF(VLOOKUP($E140,'Country Indicator Data'!$B$4:$N$300,13,FALSE)&lt;S$4,5,(S$3-VLOOKUP($E140,'Country Indicator Data'!$B$4:$N$300,13,FALSE))/(S$3-S$4)*5)),1))))</f>
        <v>2.4</v>
      </c>
      <c r="T140" s="163">
        <f>IF(LEN(E140)&gt;3,((IF(VLOOKUP($C140,'Regional Crises'!$B$1:$R$66,14,FALSE)="x","x",ROUND(IF(VLOOKUP($C140,'Regional Crises'!$B$1:$R$66,14,FALSE)&gt;T$3,0,IF(VLOOKUP($C140,'Regional Crises'!$B$1:$R$66,14,FALSE)&lt;T$4,5,(T$3-VLOOKUP($C140,'Regional Crises'!$B$1:$R$66,14,FALSE))/(T$3-T$4)*5)),1)))),(IF(VLOOKUP($E140,'Country Indicator Data'!$B$4:$N$300,10,FALSE)="x","x",ROUND(IF(VLOOKUP($E140,'Country Indicator Data'!$B$4:$N$300,10,FALSE)&gt;T$3,0,IF(VLOOKUP($E140,'Country Indicator Data'!$B$4:$N$300,10,FALSE)&lt;T$4,5,(T$3-VLOOKUP($E140,'Country Indicator Data'!$B$4:$N$300,10,FALSE))/(T$3-T$4)*5)),1))))</f>
        <v>2.4</v>
      </c>
      <c r="U140" s="163">
        <f>IF(LEN(E140)&gt;3,((IF(VLOOKUP($C140,'Regional Crises'!$B$1:$R$66,15,FALSE)="x","x",ROUND(IF(VLOOKUP($C140,'Regional Crises'!$B$1:$R$66,15,FALSE)&gt;U$3,0,IF(VLOOKUP($C140,'Regional Crises'!$B$1:$R$66,15,FALSE)&lt;U$4,5,(U$3-VLOOKUP($C140,'Regional Crises'!$B$1:$R$66,15,FALSE))/(U$3-U$4)*5)),1)))),(IF(VLOOKUP($E140,'Country Indicator Data'!$B$4:$N$300,11,FALSE)="x","x",ROUND(IF(VLOOKUP($E140,'Country Indicator Data'!$B$4:$N$300,11,FALSE)&gt;U$3,0,IF(VLOOKUP($E140,'Country Indicator Data'!$B$4:$N$300,11,FALSE)&lt;U$4,5,(U$3-VLOOKUP($E140,'Country Indicator Data'!$B$4:$N$300,11,FALSE))/(U$3-U$4)*5)),1))))</f>
        <v>3.1</v>
      </c>
      <c r="V140" s="163">
        <f>IF(LEN(E140)&gt;3,((IF(VLOOKUP($C140,'Regional Crises'!$B$1:$R$66,16,FALSE)="x","x",ROUND(IF(VLOOKUP($C140,'Regional Crises'!$B$1:$R$66,16,FALSE)&gt;V$3,0,IF(VLOOKUP($C140,'Regional Crises'!$B$1:$R$66,16,FALSE)&lt;V$4,5,(V$3-VLOOKUP($C140,'Regional Crises'!$B$1:$R$66,16,FALSE))/(V$3-V$4)*5)),1)))),(IF(VLOOKUP($E140,'Country Indicator Data'!$B$4:$N$300,12,FALSE)="x","x",ROUND(IF(VLOOKUP($E140,'Country Indicator Data'!$B$4:$N$300,12,FALSE)&gt;V$3,0,IF(VLOOKUP($E140,'Country Indicator Data'!$B$4:$N$300,12,FALSE)&lt;V$4,5,(V$3-VLOOKUP($E140,'Country Indicator Data'!$B$4:$N$300,12,FALSE))/(V$3-V$4)*5)),1))))</f>
        <v>3.9</v>
      </c>
      <c r="W140" s="163">
        <f t="shared" si="57"/>
        <v>3</v>
      </c>
      <c r="X140" s="163">
        <f t="shared" si="58"/>
        <v>3</v>
      </c>
      <c r="Y140" s="184">
        <f>IF('Core Indicators'!FC137="x","x",IF('Core Indicators'!FC137&gt;=5,5,IF('Core Indicators'!FC137&gt;=4,4,IF('Core Indicators'!FC137&gt;=3,3,IF('Core Indicators'!FC137&gt;=2,2,IF('Core Indicators'!FC137&gt;=1,1,0))))))</f>
        <v>2</v>
      </c>
      <c r="Z140" s="163">
        <f t="shared" si="59"/>
        <v>2</v>
      </c>
      <c r="AA140" s="184">
        <f>'Crisis Indicator Data'!Y137</f>
        <v>1</v>
      </c>
      <c r="AB140" s="184">
        <f>'Crisis Indicator Data'!Z137</f>
        <v>0</v>
      </c>
      <c r="AC140" s="184">
        <f>'Crisis Indicator Data'!AA137</f>
        <v>0</v>
      </c>
      <c r="AD140" s="184">
        <f>'Crisis Indicator Data'!AB137</f>
        <v>0</v>
      </c>
      <c r="AE140" s="184">
        <f t="shared" si="60"/>
        <v>1</v>
      </c>
      <c r="AF140" s="184">
        <f>'Crisis Indicator Data'!AC137</f>
        <v>0</v>
      </c>
      <c r="AG140" s="184">
        <f>'Crisis Indicator Data'!AD137</f>
        <v>0</v>
      </c>
      <c r="AH140" s="184">
        <f t="shared" si="61"/>
        <v>0</v>
      </c>
      <c r="AI140" s="184">
        <f>'Crisis Indicator Data'!AE137</f>
        <v>0</v>
      </c>
      <c r="AJ140" s="184">
        <f>'Crisis Indicator Data'!AF137</f>
        <v>0</v>
      </c>
      <c r="AK140" s="184">
        <f>'Crisis Indicator Data'!AG137</f>
        <v>3</v>
      </c>
      <c r="AL140" s="184">
        <f t="shared" si="62"/>
        <v>3</v>
      </c>
      <c r="AM140" s="163">
        <f t="shared" si="63"/>
        <v>1</v>
      </c>
      <c r="AN140" s="163">
        <f t="shared" si="64"/>
        <v>1.5</v>
      </c>
    </row>
    <row r="141" spans="1:40" ht="13.5" customHeight="1" x14ac:dyDescent="0.25">
      <c r="A141" s="172" t="str">
        <f>'Crisis Indicator Data'!A138</f>
        <v>Complex crisis in Sudan</v>
      </c>
      <c r="B141" s="173" t="str">
        <f>'Crisis Indicator Data'!B138</f>
        <v>Displacement,Violence,Floods</v>
      </c>
      <c r="C141" s="173" t="str">
        <f>'Crisis Indicator Data'!C138</f>
        <v>SDN001</v>
      </c>
      <c r="D141" s="173" t="str">
        <f>'Crisis Indicator Data'!D138</f>
        <v>Sudan</v>
      </c>
      <c r="E141" s="174" t="str">
        <f>'Crisis Indicator Data'!E138</f>
        <v>SDN</v>
      </c>
      <c r="F141" s="163">
        <f>IF(LEN(E141)&gt;3,(IF(VLOOKUP($C141,'Regional Crises'!$B$1:$R$66,7,FALSE)="x","x",ROUND(IF(VLOOKUP($C141,'Regional Crises'!$B$1:$R$66,7,FALSE)&gt;$F$3,5,IF(VLOOKUP($C141,'Regional Crises'!$B$1:$R$66,7,FALSE)&lt;F$4,0,($F$3-VLOOKUP($C141,'Regional Crises'!$B$1:$R$66,7,FALSE))/($F$3-$F$4)*5)),1))),IF(VLOOKUP($E141,'Country Indicator Data'!$B$4:$N$300,3,FALSE)="x","x",ROUND(IF(VLOOKUP($E141,'Country Indicator Data'!$B$4:$N$300,3,FALSE)&gt;$F$3,5,IF(VLOOKUP($E141,'Country Indicator Data'!$B$4:$N$300,3,FALSE)&lt;$F$4,0,($F$3-VLOOKUP($E141,'Country Indicator Data'!$B$4:$N$300,3,FALSE))/($F$3-$F$4)*5)),1)))</f>
        <v>3.6</v>
      </c>
      <c r="G141" s="163">
        <f>IF(LEN(E141)&gt;3,(IF(VLOOKUP($C141,'Regional Crises'!$B$1:$R$66,9,FALSE)="x","x",ROUND(IF(VLOOKUP($C141,'Regional Crises'!$B$1:$R$66,9,FALSE)&gt;G$3,5,IF(VLOOKUP($C141,'Regional Crises'!$B$1:$R$66,9,FALSE)&lt;G$4,0,(G$3-VLOOKUP($C141,'Regional Crises'!$B$1:$R$66,9,FALSE))/(G$3-G$4)*5)),1))),IF(VLOOKUP($E141,'Country Indicator Data'!$B$4:$N$300,5,FALSE)="x","x",ROUND(IF(VLOOKUP($E141,'Country Indicator Data'!$B$4:$N$300,5,FALSE)&gt;G$3,5,IF(VLOOKUP($E141,'Country Indicator Data'!$B$4:$N$300,5,FALSE)&lt;G$4,0,(G$3-VLOOKUP($E141,'Country Indicator Data'!$B$4:$N$300,5,FALSE))/(G$3-G$4)*5)),1)))</f>
        <v>4</v>
      </c>
      <c r="H141" s="163">
        <f t="shared" si="52"/>
        <v>3.8</v>
      </c>
      <c r="I141" s="163">
        <f>IF(LEN(E141)&gt;3,(IF(VLOOKUP($C141,'Regional Crises'!$B$1:$R$66,6,FALSE)="x","x",ROUND(IF(VLOOKUP($C141,'Regional Crises'!$B$1:$R$66,6,FALSE)&gt;I$3,5,IF(VLOOKUP($C141,'Regional Crises'!$B$1:$R$66,6,FALSE)&lt;I$4,0,5-(I$3-VLOOKUP($C141,'Regional Crises'!$B$1:$R$66,6,FALSE))/(I$3-I$4)*5)),1))),IF(VLOOKUP($E141,'Country Indicator Data'!$B$4:$N$300,2,FALSE)="x","x",ROUND(IF(VLOOKUP($E141,'Country Indicator Data'!$B$4:$N$300,2,FALSE)&gt;I$3,5,IF(VLOOKUP($E141,'Country Indicator Data'!$B$4:$N$300,2,FALSE)&lt;I$4,0,5-(I$3-VLOOKUP($E141,'Country Indicator Data'!$B$4:$N$300,2,FALSE))/(I$3-I$4)*5)),1)))</f>
        <v>4</v>
      </c>
      <c r="J141" s="163">
        <f>IF(LEN(E141)&gt;3,(IF(VLOOKUP($C141,'Regional Crises'!$B$1:$R$66,8,FALSE)="x","x",ROUND(IF(VLOOKUP($C141,'Regional Crises'!$B$1:$R$66,8,FALSE)&gt;J$3,5,IF(VLOOKUP($C141,'Regional Crises'!$B$1:$R$66,8,FALSE)&lt;J$4,0,5-(J$3-VLOOKUP($C141,'Regional Crises'!$B$1:$R$66,8,FALSE))/(J$3-J$4)*5)),1))),IF(VLOOKUP($E141,'Country Indicator Data'!$B$4:$N$300,4,FALSE)="x","x",ROUND(IF(VLOOKUP($E141,'Country Indicator Data'!$B$4:$N$300,4,FALSE)&gt;J$3,5,IF(VLOOKUP($E141,'Country Indicator Data'!$B$4:$N$300,4,FALSE)&lt;J$4,0,5-(J$3-VLOOKUP($E141,'Country Indicator Data'!$B$4:$N$300,4,FALSE))/(J$3-J$4)*5)),1)))</f>
        <v>5</v>
      </c>
      <c r="K141" s="163">
        <f t="shared" si="53"/>
        <v>4.5</v>
      </c>
      <c r="L141" s="163">
        <f>IF(LEN(E141)&gt;3,(IF(VLOOKUP($C141,'Regional Crises'!$B$1:$R$66,10,FALSE)="x","x",ROUND(IF(VLOOKUP($C141,'Regional Crises'!$B$1:$R$66,10,FALSE)&gt;L$3,5,IF(VLOOKUP($C141,'Regional Crises'!$B$1:$R$66,10,FALSE)&lt;L$4,0,5-(L$3-VLOOKUP($C141,'Regional Crises'!$B$1:$R$66,10,FALSE))/(L$3-L$4)*5)),1))),IF(VLOOKUP($E141,'Country Indicator Data'!$B$4:$N$300,6,FALSE)="x","x",ROUND(IF(VLOOKUP($E141,'Country Indicator Data'!$B$4:$N$300,6,FALSE)&gt;L$3,5,IF(VLOOKUP($E141,'Country Indicator Data'!$B$4:$N$300,6,FALSE)&lt;L$4,0,5-(L$3-VLOOKUP($E141,'Country Indicator Data'!$B$4:$N$300,6,FALSE))/(L$3-L$4)*5)),1)))</f>
        <v>3.7</v>
      </c>
      <c r="M141" s="163">
        <f>IF(LEN(E141)&gt;3,(IF(VLOOKUP($C141,'Regional Crises'!$B$1:$R$66,11,FALSE)="x","x",ROUND(IF(VLOOKUP($C141,'Regional Crises'!$B$1:$R$66,11,FALSE)&gt;M$3,5,IF(VLOOKUP($C141,'Regional Crises'!$B$1:$R$66,11,FALSE)&lt;M$4,0,5-(M$3-VLOOKUP($C141,'Regional Crises'!$B$1:$R$66,11,FALSE))/(M$3-M$4)*5)),1))),IF(VLOOKUP($E141,'Country Indicator Data'!$B$4:$N$300,7,FALSE)="x","x",ROUND(IF(VLOOKUP($E141,'Country Indicator Data'!$B$4:$N$300,7,FALSE)&gt;M$3,5,IF(VLOOKUP($E141,'Country Indicator Data'!$B$4:$N$300,7,FALSE)&lt;M$4,0,5-(M$3-VLOOKUP($E141,'Country Indicator Data'!$B$4:$N$300,7,FALSE))/(M$3-M$4)*5)),1)))</f>
        <v>1.2</v>
      </c>
      <c r="N141" s="163">
        <f t="shared" si="54"/>
        <v>2.4500000000000002</v>
      </c>
      <c r="O141" s="163">
        <f t="shared" si="55"/>
        <v>3.5833333333333335</v>
      </c>
      <c r="P141" s="163">
        <f>IF(LEN(E141)&gt;3,VLOOKUP(C141,'Regional Crises'!$B$1:$R$69,12,FALSE),VLOOKUP(E141,'Country Indicator Data'!$B$4:$I$300,8,FALSE))</f>
        <v>5</v>
      </c>
      <c r="Q141" s="163">
        <f>IF(LEN(E141)&gt;3,((IF(VLOOKUP($C141,'Regional Crises'!$B$1:$R$66,13,FALSE)="x","x",ROUND(IF(VLOOKUP($C141,'Regional Crises'!$B$1:$R$66,13,FALSE)&gt;Q$3,5,IF(VLOOKUP($C141,'Regional Crises'!$B$1:$R$66,13,FALSE)&lt;Q$4,0,5-(LOG(Q$3)-LOG(VLOOKUP($C141,'Regional Crises'!$B$1:$R$66,13,FALSE)))/(LOG(Q$3)-LOG(Q$4))*5)),1)))),(IF(VLOOKUP($E141,'Country Indicator Data'!$B$4:$N$300,9,FALSE)="x","x",ROUND(IF(VLOOKUP($E141,'Country Indicator Data'!$B$4:$N$300,9,FALSE)&gt;Q$3,5,IF(VLOOKUP($E141,'Country Indicator Data'!$B$4:$N$300,9,FALSE)&lt;Q$4,0,5-(LOG(Q$3)-LOG(VLOOKUP($E141,'Country Indicator Data'!$B$4:$N$300,9,FALSE)))/(LOG(Q$3)-LOG(Q$4))*5)),1))))</f>
        <v>3.5</v>
      </c>
      <c r="R141" s="163">
        <f t="shared" si="56"/>
        <v>4.25</v>
      </c>
      <c r="S141" s="163">
        <f>IF(LEN(E141)&gt;3,((IF(VLOOKUP($C141,'Regional Crises'!$B$1:$R$66,17,FALSE)="x","x",ROUND(IF(VLOOKUP($C141,'Regional Crises'!$B$1:$R$66,17,FALSE)&gt;S$3,0,IF(VLOOKUP($C141,'Regional Crises'!$B$1:$R$66,17,FALSE)&lt;S$4,5,(S$3-VLOOKUP($C141,'Regional Crises'!$B$1:$R$66,17,FALSE))/(S$3-S$4)*5)),1)))),(IF(VLOOKUP($E141,'Country Indicator Data'!$B$4:$N$300,13,FALSE)="x","x",ROUND(IF(VLOOKUP($E141,'Country Indicator Data'!$B$4:$N$300,13,FALSE)&gt;S$3,0,IF(VLOOKUP($E141,'Country Indicator Data'!$B$4:$N$300,13,FALSE)&lt;S$4,5,(S$3-VLOOKUP($E141,'Country Indicator Data'!$B$4:$N$300,13,FALSE))/(S$3-S$4)*5)),1))))</f>
        <v>4.2</v>
      </c>
      <c r="T141" s="163">
        <f>IF(LEN(E141)&gt;3,((IF(VLOOKUP($C141,'Regional Crises'!$B$1:$R$66,14,FALSE)="x","x",ROUND(IF(VLOOKUP($C141,'Regional Crises'!$B$1:$R$66,14,FALSE)&gt;T$3,0,IF(VLOOKUP($C141,'Regional Crises'!$B$1:$R$66,14,FALSE)&lt;T$4,5,(T$3-VLOOKUP($C141,'Regional Crises'!$B$1:$R$66,14,FALSE))/(T$3-T$4)*5)),1)))),(IF(VLOOKUP($E141,'Country Indicator Data'!$B$4:$N$300,10,FALSE)="x","x",ROUND(IF(VLOOKUP($E141,'Country Indicator Data'!$B$4:$N$300,10,FALSE)&gt;T$3,0,IF(VLOOKUP($E141,'Country Indicator Data'!$B$4:$N$300,10,FALSE)&lt;T$4,5,(T$3-VLOOKUP($E141,'Country Indicator Data'!$B$4:$N$300,10,FALSE))/(T$3-T$4)*5)),1))))</f>
        <v>3.6</v>
      </c>
      <c r="U141" s="163">
        <f>IF(LEN(E141)&gt;3,((IF(VLOOKUP($C141,'Regional Crises'!$B$1:$R$66,15,FALSE)="x","x",ROUND(IF(VLOOKUP($C141,'Regional Crises'!$B$1:$R$66,15,FALSE)&gt;U$3,0,IF(VLOOKUP($C141,'Regional Crises'!$B$1:$R$66,15,FALSE)&lt;U$4,5,(U$3-VLOOKUP($C141,'Regional Crises'!$B$1:$R$66,15,FALSE))/(U$3-U$4)*5)),1)))),(IF(VLOOKUP($E141,'Country Indicator Data'!$B$4:$N$300,11,FALSE)="x","x",ROUND(IF(VLOOKUP($E141,'Country Indicator Data'!$B$4:$N$300,11,FALSE)&gt;U$3,0,IF(VLOOKUP($E141,'Country Indicator Data'!$B$4:$N$300,11,FALSE)&lt;U$4,5,(U$3-VLOOKUP($E141,'Country Indicator Data'!$B$4:$N$300,11,FALSE))/(U$3-U$4)*5)),1))))</f>
        <v>4.5</v>
      </c>
      <c r="V141" s="163">
        <f>IF(LEN(E141)&gt;3,((IF(VLOOKUP($C141,'Regional Crises'!$B$1:$R$66,16,FALSE)="x","x",ROUND(IF(VLOOKUP($C141,'Regional Crises'!$B$1:$R$66,16,FALSE)&gt;V$3,0,IF(VLOOKUP($C141,'Regional Crises'!$B$1:$R$66,16,FALSE)&lt;V$4,5,(V$3-VLOOKUP($C141,'Regional Crises'!$B$1:$R$66,16,FALSE))/(V$3-V$4)*5)),1)))),(IF(VLOOKUP($E141,'Country Indicator Data'!$B$4:$N$300,12,FALSE)="x","x",ROUND(IF(VLOOKUP($E141,'Country Indicator Data'!$B$4:$N$300,12,FALSE)&gt;V$3,0,IF(VLOOKUP($E141,'Country Indicator Data'!$B$4:$N$300,12,FALSE)&lt;V$4,5,(V$3-VLOOKUP($E141,'Country Indicator Data'!$B$4:$N$300,12,FALSE))/(V$3-V$4)*5)),1))))</f>
        <v>4.4000000000000004</v>
      </c>
      <c r="W141" s="163">
        <f t="shared" si="57"/>
        <v>4.2</v>
      </c>
      <c r="X141" s="163">
        <f t="shared" si="58"/>
        <v>4</v>
      </c>
      <c r="Y141" s="184">
        <f>IF('Core Indicators'!FC138="x","x",IF('Core Indicators'!FC138&gt;=5,5,IF('Core Indicators'!FC138&gt;=4,4,IF('Core Indicators'!FC138&gt;=3,3,IF('Core Indicators'!FC138&gt;=2,2,IF('Core Indicators'!FC138&gt;=1,1,0))))))</f>
        <v>5</v>
      </c>
      <c r="Z141" s="163">
        <f t="shared" si="59"/>
        <v>5</v>
      </c>
      <c r="AA141" s="184">
        <f>'Crisis Indicator Data'!Y138</f>
        <v>2</v>
      </c>
      <c r="AB141" s="184">
        <f>'Crisis Indicator Data'!Z138</f>
        <v>3</v>
      </c>
      <c r="AC141" s="184">
        <f>'Crisis Indicator Data'!AA138</f>
        <v>3</v>
      </c>
      <c r="AD141" s="184">
        <f>'Crisis Indicator Data'!AB138</f>
        <v>3</v>
      </c>
      <c r="AE141" s="184">
        <f t="shared" si="60"/>
        <v>5</v>
      </c>
      <c r="AF141" s="184">
        <f>'Crisis Indicator Data'!AC138</f>
        <v>2</v>
      </c>
      <c r="AG141" s="184">
        <f>'Crisis Indicator Data'!AD138</f>
        <v>2</v>
      </c>
      <c r="AH141" s="184">
        <f t="shared" si="61"/>
        <v>4</v>
      </c>
      <c r="AI141" s="184">
        <f>'Crisis Indicator Data'!AE138</f>
        <v>3</v>
      </c>
      <c r="AJ141" s="184">
        <f>'Crisis Indicator Data'!AF138</f>
        <v>1</v>
      </c>
      <c r="AK141" s="184">
        <f>'Crisis Indicator Data'!AG138</f>
        <v>3</v>
      </c>
      <c r="AL141" s="184">
        <f t="shared" si="62"/>
        <v>5</v>
      </c>
      <c r="AM141" s="163">
        <f t="shared" si="63"/>
        <v>5</v>
      </c>
      <c r="AN141" s="163">
        <f t="shared" si="64"/>
        <v>5</v>
      </c>
    </row>
    <row r="142" spans="1:40" ht="13.5" customHeight="1" x14ac:dyDescent="0.25">
      <c r="A142" s="172" t="str">
        <f>'Crisis Indicator Data'!A139</f>
        <v>Refugees in Sudan</v>
      </c>
      <c r="B142" s="173" t="str">
        <f>'Crisis Indicator Data'!B139</f>
        <v>Displacement</v>
      </c>
      <c r="C142" s="173" t="str">
        <f>'Crisis Indicator Data'!C139</f>
        <v>SDN005</v>
      </c>
      <c r="D142" s="173" t="str">
        <f>'Crisis Indicator Data'!D139</f>
        <v>Sudan</v>
      </c>
      <c r="E142" s="174" t="str">
        <f>'Crisis Indicator Data'!E139</f>
        <v>SDN</v>
      </c>
      <c r="F142" s="163">
        <f>IF(LEN(E142)&gt;3,(IF(VLOOKUP($C142,'Regional Crises'!$B$1:$R$66,7,FALSE)="x","x",ROUND(IF(VLOOKUP($C142,'Regional Crises'!$B$1:$R$66,7,FALSE)&gt;$F$3,5,IF(VLOOKUP($C142,'Regional Crises'!$B$1:$R$66,7,FALSE)&lt;F$4,0,($F$3-VLOOKUP($C142,'Regional Crises'!$B$1:$R$66,7,FALSE))/($F$3-$F$4)*5)),1))),IF(VLOOKUP($E142,'Country Indicator Data'!$B$4:$N$300,3,FALSE)="x","x",ROUND(IF(VLOOKUP($E142,'Country Indicator Data'!$B$4:$N$300,3,FALSE)&gt;$F$3,5,IF(VLOOKUP($E142,'Country Indicator Data'!$B$4:$N$300,3,FALSE)&lt;$F$4,0,($F$3-VLOOKUP($E142,'Country Indicator Data'!$B$4:$N$300,3,FALSE))/($F$3-$F$4)*5)),1)))</f>
        <v>3.6</v>
      </c>
      <c r="G142" s="163">
        <f>IF(LEN(E142)&gt;3,(IF(VLOOKUP($C142,'Regional Crises'!$B$1:$R$66,9,FALSE)="x","x",ROUND(IF(VLOOKUP($C142,'Regional Crises'!$B$1:$R$66,9,FALSE)&gt;G$3,5,IF(VLOOKUP($C142,'Regional Crises'!$B$1:$R$66,9,FALSE)&lt;G$4,0,(G$3-VLOOKUP($C142,'Regional Crises'!$B$1:$R$66,9,FALSE))/(G$3-G$4)*5)),1))),IF(VLOOKUP($E142,'Country Indicator Data'!$B$4:$N$300,5,FALSE)="x","x",ROUND(IF(VLOOKUP($E142,'Country Indicator Data'!$B$4:$N$300,5,FALSE)&gt;G$3,5,IF(VLOOKUP($E142,'Country Indicator Data'!$B$4:$N$300,5,FALSE)&lt;G$4,0,(G$3-VLOOKUP($E142,'Country Indicator Data'!$B$4:$N$300,5,FALSE))/(G$3-G$4)*5)),1)))</f>
        <v>4</v>
      </c>
      <c r="H142" s="163">
        <f t="shared" si="52"/>
        <v>3.8</v>
      </c>
      <c r="I142" s="163">
        <f>IF(LEN(E142)&gt;3,(IF(VLOOKUP($C142,'Regional Crises'!$B$1:$R$66,6,FALSE)="x","x",ROUND(IF(VLOOKUP($C142,'Regional Crises'!$B$1:$R$66,6,FALSE)&gt;I$3,5,IF(VLOOKUP($C142,'Regional Crises'!$B$1:$R$66,6,FALSE)&lt;I$4,0,5-(I$3-VLOOKUP($C142,'Regional Crises'!$B$1:$R$66,6,FALSE))/(I$3-I$4)*5)),1))),IF(VLOOKUP($E142,'Country Indicator Data'!$B$4:$N$300,2,FALSE)="x","x",ROUND(IF(VLOOKUP($E142,'Country Indicator Data'!$B$4:$N$300,2,FALSE)&gt;I$3,5,IF(VLOOKUP($E142,'Country Indicator Data'!$B$4:$N$300,2,FALSE)&lt;I$4,0,5-(I$3-VLOOKUP($E142,'Country Indicator Data'!$B$4:$N$300,2,FALSE))/(I$3-I$4)*5)),1)))</f>
        <v>4</v>
      </c>
      <c r="J142" s="163">
        <f>IF(LEN(E142)&gt;3,(IF(VLOOKUP($C142,'Regional Crises'!$B$1:$R$66,8,FALSE)="x","x",ROUND(IF(VLOOKUP($C142,'Regional Crises'!$B$1:$R$66,8,FALSE)&gt;J$3,5,IF(VLOOKUP($C142,'Regional Crises'!$B$1:$R$66,8,FALSE)&lt;J$4,0,5-(J$3-VLOOKUP($C142,'Regional Crises'!$B$1:$R$66,8,FALSE))/(J$3-J$4)*5)),1))),IF(VLOOKUP($E142,'Country Indicator Data'!$B$4:$N$300,4,FALSE)="x","x",ROUND(IF(VLOOKUP($E142,'Country Indicator Data'!$B$4:$N$300,4,FALSE)&gt;J$3,5,IF(VLOOKUP($E142,'Country Indicator Data'!$B$4:$N$300,4,FALSE)&lt;J$4,0,5-(J$3-VLOOKUP($E142,'Country Indicator Data'!$B$4:$N$300,4,FALSE))/(J$3-J$4)*5)),1)))</f>
        <v>5</v>
      </c>
      <c r="K142" s="163">
        <f t="shared" si="53"/>
        <v>4.5</v>
      </c>
      <c r="L142" s="163">
        <f>IF(LEN(E142)&gt;3,(IF(VLOOKUP($C142,'Regional Crises'!$B$1:$R$66,10,FALSE)="x","x",ROUND(IF(VLOOKUP($C142,'Regional Crises'!$B$1:$R$66,10,FALSE)&gt;L$3,5,IF(VLOOKUP($C142,'Regional Crises'!$B$1:$R$66,10,FALSE)&lt;L$4,0,5-(L$3-VLOOKUP($C142,'Regional Crises'!$B$1:$R$66,10,FALSE))/(L$3-L$4)*5)),1))),IF(VLOOKUP($E142,'Country Indicator Data'!$B$4:$N$300,6,FALSE)="x","x",ROUND(IF(VLOOKUP($E142,'Country Indicator Data'!$B$4:$N$300,6,FALSE)&gt;L$3,5,IF(VLOOKUP($E142,'Country Indicator Data'!$B$4:$N$300,6,FALSE)&lt;L$4,0,5-(L$3-VLOOKUP($E142,'Country Indicator Data'!$B$4:$N$300,6,FALSE))/(L$3-L$4)*5)),1)))</f>
        <v>3.7</v>
      </c>
      <c r="M142" s="163">
        <f>IF(LEN(E142)&gt;3,(IF(VLOOKUP($C142,'Regional Crises'!$B$1:$R$66,11,FALSE)="x","x",ROUND(IF(VLOOKUP($C142,'Regional Crises'!$B$1:$R$66,11,FALSE)&gt;M$3,5,IF(VLOOKUP($C142,'Regional Crises'!$B$1:$R$66,11,FALSE)&lt;M$4,0,5-(M$3-VLOOKUP($C142,'Regional Crises'!$B$1:$R$66,11,FALSE))/(M$3-M$4)*5)),1))),IF(VLOOKUP($E142,'Country Indicator Data'!$B$4:$N$300,7,FALSE)="x","x",ROUND(IF(VLOOKUP($E142,'Country Indicator Data'!$B$4:$N$300,7,FALSE)&gt;M$3,5,IF(VLOOKUP($E142,'Country Indicator Data'!$B$4:$N$300,7,FALSE)&lt;M$4,0,5-(M$3-VLOOKUP($E142,'Country Indicator Data'!$B$4:$N$300,7,FALSE))/(M$3-M$4)*5)),1)))</f>
        <v>1.2</v>
      </c>
      <c r="N142" s="163">
        <f t="shared" si="54"/>
        <v>2.4500000000000002</v>
      </c>
      <c r="O142" s="163">
        <f t="shared" si="55"/>
        <v>3.5833333333333335</v>
      </c>
      <c r="P142" s="163">
        <f>IF(LEN(E142)&gt;3,VLOOKUP(C142,'Regional Crises'!$B$1:$R$69,12,FALSE),VLOOKUP(E142,'Country Indicator Data'!$B$4:$I$300,8,FALSE))</f>
        <v>5</v>
      </c>
      <c r="Q142" s="163">
        <f>IF(LEN(E142)&gt;3,((IF(VLOOKUP($C142,'Regional Crises'!$B$1:$R$66,13,FALSE)="x","x",ROUND(IF(VLOOKUP($C142,'Regional Crises'!$B$1:$R$66,13,FALSE)&gt;Q$3,5,IF(VLOOKUP($C142,'Regional Crises'!$B$1:$R$66,13,FALSE)&lt;Q$4,0,5-(LOG(Q$3)-LOG(VLOOKUP($C142,'Regional Crises'!$B$1:$R$66,13,FALSE)))/(LOG(Q$3)-LOG(Q$4))*5)),1)))),(IF(VLOOKUP($E142,'Country Indicator Data'!$B$4:$N$300,9,FALSE)="x","x",ROUND(IF(VLOOKUP($E142,'Country Indicator Data'!$B$4:$N$300,9,FALSE)&gt;Q$3,5,IF(VLOOKUP($E142,'Country Indicator Data'!$B$4:$N$300,9,FALSE)&lt;Q$4,0,5-(LOG(Q$3)-LOG(VLOOKUP($E142,'Country Indicator Data'!$B$4:$N$300,9,FALSE)))/(LOG(Q$3)-LOG(Q$4))*5)),1))))</f>
        <v>3.5</v>
      </c>
      <c r="R142" s="163">
        <f t="shared" si="56"/>
        <v>4.25</v>
      </c>
      <c r="S142" s="163">
        <f>IF(LEN(E142)&gt;3,((IF(VLOOKUP($C142,'Regional Crises'!$B$1:$R$66,17,FALSE)="x","x",ROUND(IF(VLOOKUP($C142,'Regional Crises'!$B$1:$R$66,17,FALSE)&gt;S$3,0,IF(VLOOKUP($C142,'Regional Crises'!$B$1:$R$66,17,FALSE)&lt;S$4,5,(S$3-VLOOKUP($C142,'Regional Crises'!$B$1:$R$66,17,FALSE))/(S$3-S$4)*5)),1)))),(IF(VLOOKUP($E142,'Country Indicator Data'!$B$4:$N$300,13,FALSE)="x","x",ROUND(IF(VLOOKUP($E142,'Country Indicator Data'!$B$4:$N$300,13,FALSE)&gt;S$3,0,IF(VLOOKUP($E142,'Country Indicator Data'!$B$4:$N$300,13,FALSE)&lt;S$4,5,(S$3-VLOOKUP($E142,'Country Indicator Data'!$B$4:$N$300,13,FALSE))/(S$3-S$4)*5)),1))))</f>
        <v>4.2</v>
      </c>
      <c r="T142" s="163">
        <f>IF(LEN(E142)&gt;3,((IF(VLOOKUP($C142,'Regional Crises'!$B$1:$R$66,14,FALSE)="x","x",ROUND(IF(VLOOKUP($C142,'Regional Crises'!$B$1:$R$66,14,FALSE)&gt;T$3,0,IF(VLOOKUP($C142,'Regional Crises'!$B$1:$R$66,14,FALSE)&lt;T$4,5,(T$3-VLOOKUP($C142,'Regional Crises'!$B$1:$R$66,14,FALSE))/(T$3-T$4)*5)),1)))),(IF(VLOOKUP($E142,'Country Indicator Data'!$B$4:$N$300,10,FALSE)="x","x",ROUND(IF(VLOOKUP($E142,'Country Indicator Data'!$B$4:$N$300,10,FALSE)&gt;T$3,0,IF(VLOOKUP($E142,'Country Indicator Data'!$B$4:$N$300,10,FALSE)&lt;T$4,5,(T$3-VLOOKUP($E142,'Country Indicator Data'!$B$4:$N$300,10,FALSE))/(T$3-T$4)*5)),1))))</f>
        <v>3.6</v>
      </c>
      <c r="U142" s="163">
        <f>IF(LEN(E142)&gt;3,((IF(VLOOKUP($C142,'Regional Crises'!$B$1:$R$66,15,FALSE)="x","x",ROUND(IF(VLOOKUP($C142,'Regional Crises'!$B$1:$R$66,15,FALSE)&gt;U$3,0,IF(VLOOKUP($C142,'Regional Crises'!$B$1:$R$66,15,FALSE)&lt;U$4,5,(U$3-VLOOKUP($C142,'Regional Crises'!$B$1:$R$66,15,FALSE))/(U$3-U$4)*5)),1)))),(IF(VLOOKUP($E142,'Country Indicator Data'!$B$4:$N$300,11,FALSE)="x","x",ROUND(IF(VLOOKUP($E142,'Country Indicator Data'!$B$4:$N$300,11,FALSE)&gt;U$3,0,IF(VLOOKUP($E142,'Country Indicator Data'!$B$4:$N$300,11,FALSE)&lt;U$4,5,(U$3-VLOOKUP($E142,'Country Indicator Data'!$B$4:$N$300,11,FALSE))/(U$3-U$4)*5)),1))))</f>
        <v>4.5</v>
      </c>
      <c r="V142" s="163">
        <f>IF(LEN(E142)&gt;3,((IF(VLOOKUP($C142,'Regional Crises'!$B$1:$R$66,16,FALSE)="x","x",ROUND(IF(VLOOKUP($C142,'Regional Crises'!$B$1:$R$66,16,FALSE)&gt;V$3,0,IF(VLOOKUP($C142,'Regional Crises'!$B$1:$R$66,16,FALSE)&lt;V$4,5,(V$3-VLOOKUP($C142,'Regional Crises'!$B$1:$R$66,16,FALSE))/(V$3-V$4)*5)),1)))),(IF(VLOOKUP($E142,'Country Indicator Data'!$B$4:$N$300,12,FALSE)="x","x",ROUND(IF(VLOOKUP($E142,'Country Indicator Data'!$B$4:$N$300,12,FALSE)&gt;V$3,0,IF(VLOOKUP($E142,'Country Indicator Data'!$B$4:$N$300,12,FALSE)&lt;V$4,5,(V$3-VLOOKUP($E142,'Country Indicator Data'!$B$4:$N$300,12,FALSE))/(V$3-V$4)*5)),1))))</f>
        <v>4.4000000000000004</v>
      </c>
      <c r="W142" s="163">
        <f t="shared" si="57"/>
        <v>4.2</v>
      </c>
      <c r="X142" s="163">
        <f t="shared" si="58"/>
        <v>4</v>
      </c>
      <c r="Y142" s="184">
        <f>IF('Core Indicators'!FC139="x","x",IF('Core Indicators'!FC139&gt;=5,5,IF('Core Indicators'!FC139&gt;=4,4,IF('Core Indicators'!FC139&gt;=3,3,IF('Core Indicators'!FC139&gt;=2,2,IF('Core Indicators'!FC139&gt;=1,1,0))))))</f>
        <v>2</v>
      </c>
      <c r="Z142" s="163">
        <f t="shared" si="59"/>
        <v>2</v>
      </c>
      <c r="AA142" s="184">
        <f>'Crisis Indicator Data'!Y139</f>
        <v>2</v>
      </c>
      <c r="AB142" s="184">
        <f>'Crisis Indicator Data'!Z139</f>
        <v>3</v>
      </c>
      <c r="AC142" s="184">
        <f>'Crisis Indicator Data'!AA139</f>
        <v>3</v>
      </c>
      <c r="AD142" s="184">
        <f>'Crisis Indicator Data'!AB139</f>
        <v>3</v>
      </c>
      <c r="AE142" s="184">
        <f t="shared" si="60"/>
        <v>5</v>
      </c>
      <c r="AF142" s="184">
        <f>'Crisis Indicator Data'!AC139</f>
        <v>1</v>
      </c>
      <c r="AG142" s="184">
        <f>'Crisis Indicator Data'!AD139</f>
        <v>2</v>
      </c>
      <c r="AH142" s="184">
        <f t="shared" si="61"/>
        <v>3</v>
      </c>
      <c r="AI142" s="184">
        <f>'Crisis Indicator Data'!AE139</f>
        <v>3</v>
      </c>
      <c r="AJ142" s="184">
        <f>'Crisis Indicator Data'!AF139</f>
        <v>1</v>
      </c>
      <c r="AK142" s="184">
        <f>'Crisis Indicator Data'!AG139</f>
        <v>3</v>
      </c>
      <c r="AL142" s="184">
        <f t="shared" si="62"/>
        <v>5</v>
      </c>
      <c r="AM142" s="163">
        <f t="shared" si="63"/>
        <v>4</v>
      </c>
      <c r="AN142" s="163">
        <f t="shared" si="64"/>
        <v>3</v>
      </c>
    </row>
    <row r="143" spans="1:40" x14ac:dyDescent="0.25">
      <c r="A143" s="172" t="str">
        <f>'Crisis Indicator Data'!A140</f>
        <v>Drought in Senegal</v>
      </c>
      <c r="B143" s="173" t="str">
        <f>'Crisis Indicator Data'!B140</f>
        <v>Drought</v>
      </c>
      <c r="C143" s="173" t="str">
        <f>'Crisis Indicator Data'!C140</f>
        <v>SEN002</v>
      </c>
      <c r="D143" s="173" t="str">
        <f>'Crisis Indicator Data'!D140</f>
        <v>Senegal</v>
      </c>
      <c r="E143" s="174" t="str">
        <f>'Crisis Indicator Data'!E140</f>
        <v>SEN</v>
      </c>
      <c r="F143" s="163">
        <f>IF(LEN(E143)&gt;3,(IF(VLOOKUP($C143,'Regional Crises'!$B$1:$R$66,7,FALSE)="x","x",ROUND(IF(VLOOKUP($C143,'Regional Crises'!$B$1:$R$66,7,FALSE)&gt;$F$3,5,IF(VLOOKUP($C143,'Regional Crises'!$B$1:$R$66,7,FALSE)&lt;F$4,0,($F$3-VLOOKUP($C143,'Regional Crises'!$B$1:$R$66,7,FALSE))/($F$3-$F$4)*5)),1))),IF(VLOOKUP($E143,'Country Indicator Data'!$B$4:$N$300,3,FALSE)="x","x",ROUND(IF(VLOOKUP($E143,'Country Indicator Data'!$B$4:$N$300,3,FALSE)&gt;$F$3,5,IF(VLOOKUP($E143,'Country Indicator Data'!$B$4:$N$300,3,FALSE)&lt;$F$4,0,($F$3-VLOOKUP($E143,'Country Indicator Data'!$B$4:$N$300,3,FALSE))/($F$3-$F$4)*5)),1)))</f>
        <v>1.8</v>
      </c>
      <c r="G143" s="163">
        <f>IF(LEN(E143)&gt;3,(IF(VLOOKUP($C143,'Regional Crises'!$B$1:$R$66,9,FALSE)="x","x",ROUND(IF(VLOOKUP($C143,'Regional Crises'!$B$1:$R$66,9,FALSE)&gt;G$3,5,IF(VLOOKUP($C143,'Regional Crises'!$B$1:$R$66,9,FALSE)&lt;G$4,0,(G$3-VLOOKUP($C143,'Regional Crises'!$B$1:$R$66,9,FALSE))/(G$3-G$4)*5)),1))),IF(VLOOKUP($E143,'Country Indicator Data'!$B$4:$N$300,5,FALSE)="x","x",ROUND(IF(VLOOKUP($E143,'Country Indicator Data'!$B$4:$N$300,5,FALSE)&gt;G$3,5,IF(VLOOKUP($E143,'Country Indicator Data'!$B$4:$N$300,5,FALSE)&lt;G$4,0,(G$3-VLOOKUP($E143,'Country Indicator Data'!$B$4:$N$300,5,FALSE))/(G$3-G$4)*5)),1)))</f>
        <v>1.5</v>
      </c>
      <c r="H143" s="163">
        <f t="shared" si="52"/>
        <v>1.65</v>
      </c>
      <c r="I143" s="163">
        <f>IF(LEN(E143)&gt;3,(IF(VLOOKUP($C143,'Regional Crises'!$B$1:$R$66,6,FALSE)="x","x",ROUND(IF(VLOOKUP($C143,'Regional Crises'!$B$1:$R$66,6,FALSE)&gt;I$3,5,IF(VLOOKUP($C143,'Regional Crises'!$B$1:$R$66,6,FALSE)&lt;I$4,0,5-(I$3-VLOOKUP($C143,'Regional Crises'!$B$1:$R$66,6,FALSE))/(I$3-I$4)*5)),1))),IF(VLOOKUP($E143,'Country Indicator Data'!$B$4:$N$300,2,FALSE)="x","x",ROUND(IF(VLOOKUP($E143,'Country Indicator Data'!$B$4:$N$300,2,FALSE)&gt;I$3,5,IF(VLOOKUP($E143,'Country Indicator Data'!$B$4:$N$300,2,FALSE)&lt;I$4,0,5-(I$3-VLOOKUP($E143,'Country Indicator Data'!$B$4:$N$300,2,FALSE))/(I$3-I$4)*5)),1)))</f>
        <v>3.6</v>
      </c>
      <c r="J143" s="163">
        <f>IF(LEN(E143)&gt;3,(IF(VLOOKUP($C143,'Regional Crises'!$B$1:$R$66,8,FALSE)="x","x",ROUND(IF(VLOOKUP($C143,'Regional Crises'!$B$1:$R$66,8,FALSE)&gt;J$3,5,IF(VLOOKUP($C143,'Regional Crises'!$B$1:$R$66,8,FALSE)&lt;J$4,0,5-(J$3-VLOOKUP($C143,'Regional Crises'!$B$1:$R$66,8,FALSE))/(J$3-J$4)*5)),1))),IF(VLOOKUP($E143,'Country Indicator Data'!$B$4:$N$300,4,FALSE)="x","x",ROUND(IF(VLOOKUP($E143,'Country Indicator Data'!$B$4:$N$300,4,FALSE)&gt;J$3,5,IF(VLOOKUP($E143,'Country Indicator Data'!$B$4:$N$300,4,FALSE)&lt;J$4,0,5-(J$3-VLOOKUP($E143,'Country Indicator Data'!$B$4:$N$300,4,FALSE))/(J$3-J$4)*5)),1)))</f>
        <v>0</v>
      </c>
      <c r="K143" s="163">
        <f t="shared" si="53"/>
        <v>1.8</v>
      </c>
      <c r="L143" s="163">
        <f>IF(LEN(E143)&gt;3,(IF(VLOOKUP($C143,'Regional Crises'!$B$1:$R$66,10,FALSE)="x","x",ROUND(IF(VLOOKUP($C143,'Regional Crises'!$B$1:$R$66,10,FALSE)&gt;L$3,5,IF(VLOOKUP($C143,'Regional Crises'!$B$1:$R$66,10,FALSE)&lt;L$4,0,5-(L$3-VLOOKUP($C143,'Regional Crises'!$B$1:$R$66,10,FALSE))/(L$3-L$4)*5)),1))),IF(VLOOKUP($E143,'Country Indicator Data'!$B$4:$N$300,6,FALSE)="x","x",ROUND(IF(VLOOKUP($E143,'Country Indicator Data'!$B$4:$N$300,6,FALSE)&gt;L$3,5,IF(VLOOKUP($E143,'Country Indicator Data'!$B$4:$N$300,6,FALSE)&lt;L$4,0,5-(L$3-VLOOKUP($E143,'Country Indicator Data'!$B$4:$N$300,6,FALSE))/(L$3-L$4)*5)),1)))</f>
        <v>3.5</v>
      </c>
      <c r="M143" s="163">
        <f>IF(LEN(E143)&gt;3,(IF(VLOOKUP($C143,'Regional Crises'!$B$1:$R$66,11,FALSE)="x","x",ROUND(IF(VLOOKUP($C143,'Regional Crises'!$B$1:$R$66,11,FALSE)&gt;M$3,5,IF(VLOOKUP($C143,'Regional Crises'!$B$1:$R$66,11,FALSE)&lt;M$4,0,5-(M$3-VLOOKUP($C143,'Regional Crises'!$B$1:$R$66,11,FALSE))/(M$3-M$4)*5)),1))),IF(VLOOKUP($E143,'Country Indicator Data'!$B$4:$N$300,7,FALSE)="x","x",ROUND(IF(VLOOKUP($E143,'Country Indicator Data'!$B$4:$N$300,7,FALSE)&gt;M$3,5,IF(VLOOKUP($E143,'Country Indicator Data'!$B$4:$N$300,7,FALSE)&lt;M$4,0,5-(M$3-VLOOKUP($E143,'Country Indicator Data'!$B$4:$N$300,7,FALSE))/(M$3-M$4)*5)),1)))</f>
        <v>1.9</v>
      </c>
      <c r="N143" s="163">
        <f t="shared" si="54"/>
        <v>2.7</v>
      </c>
      <c r="O143" s="163">
        <f t="shared" si="55"/>
        <v>2.0500000000000003</v>
      </c>
      <c r="P143" s="163">
        <f>IF(LEN(E143)&gt;3,VLOOKUP(C143,'Regional Crises'!$B$1:$R$69,12,FALSE),VLOOKUP(E143,'Country Indicator Data'!$B$4:$I$300,8,FALSE))</f>
        <v>3</v>
      </c>
      <c r="Q143" s="163">
        <f>IF(LEN(E143)&gt;3,((IF(VLOOKUP($C143,'Regional Crises'!$B$1:$R$66,13,FALSE)="x","x",ROUND(IF(VLOOKUP($C143,'Regional Crises'!$B$1:$R$66,13,FALSE)&gt;Q$3,5,IF(VLOOKUP($C143,'Regional Crises'!$B$1:$R$66,13,FALSE)&lt;Q$4,0,5-(LOG(Q$3)-LOG(VLOOKUP($C143,'Regional Crises'!$B$1:$R$66,13,FALSE)))/(LOG(Q$3)-LOG(Q$4))*5)),1)))),(IF(VLOOKUP($E143,'Country Indicator Data'!$B$4:$N$300,9,FALSE)="x","x",ROUND(IF(VLOOKUP($E143,'Country Indicator Data'!$B$4:$N$300,9,FALSE)&gt;Q$3,5,IF(VLOOKUP($E143,'Country Indicator Data'!$B$4:$N$300,9,FALSE)&lt;Q$4,0,5-(LOG(Q$3)-LOG(VLOOKUP($E143,'Country Indicator Data'!$B$4:$N$300,9,FALSE)))/(LOG(Q$3)-LOG(Q$4))*5)),1))))</f>
        <v>1.7</v>
      </c>
      <c r="R143" s="163">
        <f t="shared" si="56"/>
        <v>2.35</v>
      </c>
      <c r="S143" s="163">
        <f>IF(LEN(E143)&gt;3,((IF(VLOOKUP($C143,'Regional Crises'!$B$1:$R$66,17,FALSE)="x","x",ROUND(IF(VLOOKUP($C143,'Regional Crises'!$B$1:$R$66,17,FALSE)&gt;S$3,0,IF(VLOOKUP($C143,'Regional Crises'!$B$1:$R$66,17,FALSE)&lt;S$4,5,(S$3-VLOOKUP($C143,'Regional Crises'!$B$1:$R$66,17,FALSE))/(S$3-S$4)*5)),1)))),(IF(VLOOKUP($E143,'Country Indicator Data'!$B$4:$N$300,13,FALSE)="x","x",ROUND(IF(VLOOKUP($E143,'Country Indicator Data'!$B$4:$N$300,13,FALSE)&gt;S$3,0,IF(VLOOKUP($E143,'Country Indicator Data'!$B$4:$N$300,13,FALSE)&lt;S$4,5,(S$3-VLOOKUP($E143,'Country Indicator Data'!$B$4:$N$300,13,FALSE))/(S$3-S$4)*5)),1))))</f>
        <v>2.8</v>
      </c>
      <c r="T143" s="163">
        <f>IF(LEN(E143)&gt;3,((IF(VLOOKUP($C143,'Regional Crises'!$B$1:$R$66,14,FALSE)="x","x",ROUND(IF(VLOOKUP($C143,'Regional Crises'!$B$1:$R$66,14,FALSE)&gt;T$3,0,IF(VLOOKUP($C143,'Regional Crises'!$B$1:$R$66,14,FALSE)&lt;T$4,5,(T$3-VLOOKUP($C143,'Regional Crises'!$B$1:$R$66,14,FALSE))/(T$3-T$4)*5)),1)))),(IF(VLOOKUP($E143,'Country Indicator Data'!$B$4:$N$300,10,FALSE)="x","x",ROUND(IF(VLOOKUP($E143,'Country Indicator Data'!$B$4:$N$300,10,FALSE)&gt;T$3,0,IF(VLOOKUP($E143,'Country Indicator Data'!$B$4:$N$300,10,FALSE)&lt;T$4,5,(T$3-VLOOKUP($E143,'Country Indicator Data'!$B$4:$N$300,10,FALSE))/(T$3-T$4)*5)),1))))</f>
        <v>2.7</v>
      </c>
      <c r="U143" s="163">
        <f>IF(LEN(E143)&gt;3,((IF(VLOOKUP($C143,'Regional Crises'!$B$1:$R$66,15,FALSE)="x","x",ROUND(IF(VLOOKUP($C143,'Regional Crises'!$B$1:$R$66,15,FALSE)&gt;U$3,0,IF(VLOOKUP($C143,'Regional Crises'!$B$1:$R$66,15,FALSE)&lt;U$4,5,(U$3-VLOOKUP($C143,'Regional Crises'!$B$1:$R$66,15,FALSE))/(U$3-U$4)*5)),1)))),(IF(VLOOKUP($E143,'Country Indicator Data'!$B$4:$N$300,11,FALSE)="x","x",ROUND(IF(VLOOKUP($E143,'Country Indicator Data'!$B$4:$N$300,11,FALSE)&gt;U$3,0,IF(VLOOKUP($E143,'Country Indicator Data'!$B$4:$N$300,11,FALSE)&lt;U$4,5,(U$3-VLOOKUP($E143,'Country Indicator Data'!$B$4:$N$300,11,FALSE))/(U$3-U$4)*5)),1))))</f>
        <v>2</v>
      </c>
      <c r="V143" s="163">
        <f>IF(LEN(E143)&gt;3,((IF(VLOOKUP($C143,'Regional Crises'!$B$1:$R$66,16,FALSE)="x","x",ROUND(IF(VLOOKUP($C143,'Regional Crises'!$B$1:$R$66,16,FALSE)&gt;V$3,0,IF(VLOOKUP($C143,'Regional Crises'!$B$1:$R$66,16,FALSE)&lt;V$4,5,(V$3-VLOOKUP($C143,'Regional Crises'!$B$1:$R$66,16,FALSE))/(V$3-V$4)*5)),1)))),(IF(VLOOKUP($E143,'Country Indicator Data'!$B$4:$N$300,12,FALSE)="x","x",ROUND(IF(VLOOKUP($E143,'Country Indicator Data'!$B$4:$N$300,12,FALSE)&gt;V$3,0,IF(VLOOKUP($E143,'Country Indicator Data'!$B$4:$N$300,12,FALSE)&lt;V$4,5,(V$3-VLOOKUP($E143,'Country Indicator Data'!$B$4:$N$300,12,FALSE))/(V$3-V$4)*5)),1))))</f>
        <v>1.5</v>
      </c>
      <c r="W143" s="163">
        <f t="shared" si="57"/>
        <v>2.2999999999999998</v>
      </c>
      <c r="X143" s="163">
        <f t="shared" si="58"/>
        <v>2.2000000000000002</v>
      </c>
      <c r="Y143" s="184">
        <f>IF('Core Indicators'!FC140="x","x",IF('Core Indicators'!FC140&gt;=5,5,IF('Core Indicators'!FC140&gt;=4,4,IF('Core Indicators'!FC140&gt;=3,3,IF('Core Indicators'!FC140&gt;=2,2,IF('Core Indicators'!FC140&gt;=1,1,0))))))</f>
        <v>1</v>
      </c>
      <c r="Z143" s="163">
        <f t="shared" si="59"/>
        <v>1</v>
      </c>
      <c r="AA143" s="184">
        <f>'Crisis Indicator Data'!Y140</f>
        <v>0</v>
      </c>
      <c r="AB143" s="184">
        <f>'Crisis Indicator Data'!Z140</f>
        <v>0</v>
      </c>
      <c r="AC143" s="184">
        <f>'Crisis Indicator Data'!AA140</f>
        <v>0</v>
      </c>
      <c r="AD143" s="184">
        <f>'Crisis Indicator Data'!AB140</f>
        <v>0</v>
      </c>
      <c r="AE143" s="184">
        <f t="shared" si="60"/>
        <v>0</v>
      </c>
      <c r="AF143" s="184">
        <f>'Crisis Indicator Data'!AC140</f>
        <v>0</v>
      </c>
      <c r="AG143" s="184">
        <f>'Crisis Indicator Data'!AD140</f>
        <v>0</v>
      </c>
      <c r="AH143" s="184">
        <f t="shared" si="61"/>
        <v>0</v>
      </c>
      <c r="AI143" s="184">
        <f>'Crisis Indicator Data'!AE140</f>
        <v>0</v>
      </c>
      <c r="AJ143" s="184">
        <f>'Crisis Indicator Data'!AF140</f>
        <v>1</v>
      </c>
      <c r="AK143" s="184">
        <f>'Crisis Indicator Data'!AG140</f>
        <v>1</v>
      </c>
      <c r="AL143" s="184">
        <f t="shared" si="62"/>
        <v>2</v>
      </c>
      <c r="AM143" s="163">
        <f t="shared" si="63"/>
        <v>1</v>
      </c>
      <c r="AN143" s="163">
        <f t="shared" si="64"/>
        <v>1</v>
      </c>
    </row>
    <row r="144" spans="1:40" x14ac:dyDescent="0.25">
      <c r="A144" s="175" t="str">
        <f>'Crisis Indicator Data'!A141</f>
        <v>Complex crisis in El Salvador</v>
      </c>
      <c r="B144" s="176" t="str">
        <f>'Crisis Indicator Data'!B141</f>
        <v>Displacement,Violence,Floods,Drought</v>
      </c>
      <c r="C144" s="176" t="str">
        <f>'Crisis Indicator Data'!C141</f>
        <v>SLV001</v>
      </c>
      <c r="D144" s="176" t="str">
        <f>'Crisis Indicator Data'!D141</f>
        <v>El Salvador</v>
      </c>
      <c r="E144" s="177" t="str">
        <f>'Crisis Indicator Data'!E141</f>
        <v>SLV</v>
      </c>
      <c r="F144" s="163">
        <f>IF(LEN(E144)&gt;3,(IF(VLOOKUP($C144,'Regional Crises'!$B$1:$R$66,7,FALSE)="x","x",ROUND(IF(VLOOKUP($C144,'Regional Crises'!$B$1:$R$66,7,FALSE)&gt;$F$3,5,IF(VLOOKUP($C144,'Regional Crises'!$B$1:$R$66,7,FALSE)&lt;F$4,0,($F$3-VLOOKUP($C144,'Regional Crises'!$B$1:$R$66,7,FALSE))/($F$3-$F$4)*5)),1))),IF(VLOOKUP($E144,'Country Indicator Data'!$B$4:$N$300,3,FALSE)="x","x",ROUND(IF(VLOOKUP($E144,'Country Indicator Data'!$B$4:$N$300,3,FALSE)&gt;$F$3,5,IF(VLOOKUP($E144,'Country Indicator Data'!$B$4:$N$300,3,FALSE)&lt;$F$4,0,($F$3-VLOOKUP($E144,'Country Indicator Data'!$B$4:$N$300,3,FALSE))/($F$3-$F$4)*5)),1)))</f>
        <v>0.7</v>
      </c>
      <c r="G144" s="163">
        <f>IF(LEN(E144)&gt;3,(IF(VLOOKUP($C144,'Regional Crises'!$B$1:$R$66,9,FALSE)="x","x",ROUND(IF(VLOOKUP($C144,'Regional Crises'!$B$1:$R$66,9,FALSE)&gt;G$3,5,IF(VLOOKUP($C144,'Regional Crises'!$B$1:$R$66,9,FALSE)&lt;G$4,0,(G$3-VLOOKUP($C144,'Regional Crises'!$B$1:$R$66,9,FALSE))/(G$3-G$4)*5)),1))),IF(VLOOKUP($E144,'Country Indicator Data'!$B$4:$N$300,5,FALSE)="x","x",ROUND(IF(VLOOKUP($E144,'Country Indicator Data'!$B$4:$N$300,5,FALSE)&gt;G$3,5,IF(VLOOKUP($E144,'Country Indicator Data'!$B$4:$N$300,5,FALSE)&lt;G$4,0,(G$3-VLOOKUP($E144,'Country Indicator Data'!$B$4:$N$300,5,FALSE))/(G$3-G$4)*5)),1)))</f>
        <v>1.4</v>
      </c>
      <c r="H144" s="163">
        <f t="shared" si="52"/>
        <v>1.0499999999999998</v>
      </c>
      <c r="I144" s="163">
        <f>IF(LEN(E144)&gt;3,(IF(VLOOKUP($C144,'Regional Crises'!$B$1:$R$66,6,FALSE)="x","x",ROUND(IF(VLOOKUP($C144,'Regional Crises'!$B$1:$R$66,6,FALSE)&gt;I$3,5,IF(VLOOKUP($C144,'Regional Crises'!$B$1:$R$66,6,FALSE)&lt;I$4,0,5-(I$3-VLOOKUP($C144,'Regional Crises'!$B$1:$R$66,6,FALSE))/(I$3-I$4)*5)),1))),IF(VLOOKUP($E144,'Country Indicator Data'!$B$4:$N$300,2,FALSE)="x","x",ROUND(IF(VLOOKUP($E144,'Country Indicator Data'!$B$4:$N$300,2,FALSE)&gt;I$3,5,IF(VLOOKUP($E144,'Country Indicator Data'!$B$4:$N$300,2,FALSE)&lt;I$4,0,5-(I$3-VLOOKUP($E144,'Country Indicator Data'!$B$4:$N$300,2,FALSE))/(I$3-I$4)*5)),1)))</f>
        <v>0.9</v>
      </c>
      <c r="J144" s="163">
        <f>IF(LEN(E144)&gt;3,(IF(VLOOKUP($C144,'Regional Crises'!$B$1:$R$66,8,FALSE)="x","x",ROUND(IF(VLOOKUP($C144,'Regional Crises'!$B$1:$R$66,8,FALSE)&gt;J$3,5,IF(VLOOKUP($C144,'Regional Crises'!$B$1:$R$66,8,FALSE)&lt;J$4,0,5-(J$3-VLOOKUP($C144,'Regional Crises'!$B$1:$R$66,8,FALSE))/(J$3-J$4)*5)),1))),IF(VLOOKUP($E144,'Country Indicator Data'!$B$4:$N$300,4,FALSE)="x","x",ROUND(IF(VLOOKUP($E144,'Country Indicator Data'!$B$4:$N$300,4,FALSE)&gt;J$3,5,IF(VLOOKUP($E144,'Country Indicator Data'!$B$4:$N$300,4,FALSE)&lt;J$4,0,5-(J$3-VLOOKUP($E144,'Country Indicator Data'!$B$4:$N$300,4,FALSE))/(J$3-J$4)*5)),1)))</f>
        <v>0</v>
      </c>
      <c r="K144" s="163">
        <f t="shared" si="53"/>
        <v>0.45</v>
      </c>
      <c r="L144" s="163">
        <f>IF(LEN(E144)&gt;3,(IF(VLOOKUP($C144,'Regional Crises'!$B$1:$R$66,10,FALSE)="x","x",ROUND(IF(VLOOKUP($C144,'Regional Crises'!$B$1:$R$66,10,FALSE)&gt;L$3,5,IF(VLOOKUP($C144,'Regional Crises'!$B$1:$R$66,10,FALSE)&lt;L$4,0,5-(L$3-VLOOKUP($C144,'Regional Crises'!$B$1:$R$66,10,FALSE))/(L$3-L$4)*5)),1))),IF(VLOOKUP($E144,'Country Indicator Data'!$B$4:$N$300,6,FALSE)="x","x",ROUND(IF(VLOOKUP($E144,'Country Indicator Data'!$B$4:$N$300,6,FALSE)&gt;L$3,5,IF(VLOOKUP($E144,'Country Indicator Data'!$B$4:$N$300,6,FALSE)&lt;L$4,0,5-(L$3-VLOOKUP($E144,'Country Indicator Data'!$B$4:$N$300,6,FALSE))/(L$3-L$4)*5)),1)))</f>
        <v>2.6</v>
      </c>
      <c r="M144" s="163">
        <f>IF(LEN(E144)&gt;3,(IF(VLOOKUP($C144,'Regional Crises'!$B$1:$R$66,11,FALSE)="x","x",ROUND(IF(VLOOKUP($C144,'Regional Crises'!$B$1:$R$66,11,FALSE)&gt;M$3,5,IF(VLOOKUP($C144,'Regional Crises'!$B$1:$R$66,11,FALSE)&lt;M$4,0,5-(M$3-VLOOKUP($C144,'Regional Crises'!$B$1:$R$66,11,FALSE))/(M$3-M$4)*5)),1))),IF(VLOOKUP($E144,'Country Indicator Data'!$B$4:$N$300,7,FALSE)="x","x",ROUND(IF(VLOOKUP($E144,'Country Indicator Data'!$B$4:$N$300,7,FALSE)&gt;M$3,5,IF(VLOOKUP($E144,'Country Indicator Data'!$B$4:$N$300,7,FALSE)&lt;M$4,0,5-(M$3-VLOOKUP($E144,'Country Indicator Data'!$B$4:$N$300,7,FALSE))/(M$3-M$4)*5)),1)))</f>
        <v>1.7</v>
      </c>
      <c r="N144" s="163">
        <f t="shared" si="54"/>
        <v>2.15</v>
      </c>
      <c r="O144" s="163">
        <f t="shared" si="55"/>
        <v>1.2166666666666666</v>
      </c>
      <c r="P144" s="163">
        <f>IF(LEN(E144)&gt;3,VLOOKUP(C144,'Regional Crises'!$B$1:$R$69,12,FALSE),VLOOKUP(E144,'Country Indicator Data'!$B$4:$I$300,8,FALSE))</f>
        <v>3</v>
      </c>
      <c r="Q144" s="163">
        <f>IF(LEN(E144)&gt;3,((IF(VLOOKUP($C144,'Regional Crises'!$B$1:$R$66,13,FALSE)="x","x",ROUND(IF(VLOOKUP($C144,'Regional Crises'!$B$1:$R$66,13,FALSE)&gt;Q$3,5,IF(VLOOKUP($C144,'Regional Crises'!$B$1:$R$66,13,FALSE)&lt;Q$4,0,5-(LOG(Q$3)-LOG(VLOOKUP($C144,'Regional Crises'!$B$1:$R$66,13,FALSE)))/(LOG(Q$3)-LOG(Q$4))*5)),1)))),(IF(VLOOKUP($E144,'Country Indicator Data'!$B$4:$N$300,9,FALSE)="x","x",ROUND(IF(VLOOKUP($E144,'Country Indicator Data'!$B$4:$N$300,9,FALSE)&gt;Q$3,5,IF(VLOOKUP($E144,'Country Indicator Data'!$B$4:$N$300,9,FALSE)&lt;Q$4,0,5-(LOG(Q$3)-LOG(VLOOKUP($E144,'Country Indicator Data'!$B$4:$N$300,9,FALSE)))/(LOG(Q$3)-LOG(Q$4))*5)),1))))</f>
        <v>2.1</v>
      </c>
      <c r="R144" s="163">
        <f t="shared" si="56"/>
        <v>2.5499999999999998</v>
      </c>
      <c r="S144" s="163">
        <f>IF(LEN(E144)&gt;3,((IF(VLOOKUP($C144,'Regional Crises'!$B$1:$R$66,17,FALSE)="x","x",ROUND(IF(VLOOKUP($C144,'Regional Crises'!$B$1:$R$66,17,FALSE)&gt;S$3,0,IF(VLOOKUP($C144,'Regional Crises'!$B$1:$R$66,17,FALSE)&lt;S$4,5,(S$3-VLOOKUP($C144,'Regional Crises'!$B$1:$R$66,17,FALSE))/(S$3-S$4)*5)),1)))),(IF(VLOOKUP($E144,'Country Indicator Data'!$B$4:$N$300,13,FALSE)="x","x",ROUND(IF(VLOOKUP($E144,'Country Indicator Data'!$B$4:$N$300,13,FALSE)&gt;S$3,0,IF(VLOOKUP($E144,'Country Indicator Data'!$B$4:$N$300,13,FALSE)&lt;S$4,5,(S$3-VLOOKUP($E144,'Country Indicator Data'!$B$4:$N$300,13,FALSE))/(S$3-S$4)*5)),1))))</f>
        <v>3.3</v>
      </c>
      <c r="T144" s="163">
        <f>IF(LEN(E144)&gt;3,((IF(VLOOKUP($C144,'Regional Crises'!$B$1:$R$66,14,FALSE)="x","x",ROUND(IF(VLOOKUP($C144,'Regional Crises'!$B$1:$R$66,14,FALSE)&gt;T$3,0,IF(VLOOKUP($C144,'Regional Crises'!$B$1:$R$66,14,FALSE)&lt;T$4,5,(T$3-VLOOKUP($C144,'Regional Crises'!$B$1:$R$66,14,FALSE))/(T$3-T$4)*5)),1)))),(IF(VLOOKUP($E144,'Country Indicator Data'!$B$4:$N$300,10,FALSE)="x","x",ROUND(IF(VLOOKUP($E144,'Country Indicator Data'!$B$4:$N$300,10,FALSE)&gt;T$3,0,IF(VLOOKUP($E144,'Country Indicator Data'!$B$4:$N$300,10,FALSE)&lt;T$4,5,(T$3-VLOOKUP($E144,'Country Indicator Data'!$B$4:$N$300,10,FALSE))/(T$3-T$4)*5)),1))))</f>
        <v>3.3</v>
      </c>
      <c r="U144" s="163">
        <f>IF(LEN(E144)&gt;3,((IF(VLOOKUP($C144,'Regional Crises'!$B$1:$R$66,15,FALSE)="x","x",ROUND(IF(VLOOKUP($C144,'Regional Crises'!$B$1:$R$66,15,FALSE)&gt;U$3,0,IF(VLOOKUP($C144,'Regional Crises'!$B$1:$R$66,15,FALSE)&lt;U$4,5,(U$3-VLOOKUP($C144,'Regional Crises'!$B$1:$R$66,15,FALSE))/(U$3-U$4)*5)),1)))),(IF(VLOOKUP($E144,'Country Indicator Data'!$B$4:$N$300,11,FALSE)="x","x",ROUND(IF(VLOOKUP($E144,'Country Indicator Data'!$B$4:$N$300,11,FALSE)&gt;U$3,0,IF(VLOOKUP($E144,'Country Indicator Data'!$B$4:$N$300,11,FALSE)&lt;U$4,5,(U$3-VLOOKUP($E144,'Country Indicator Data'!$B$4:$N$300,11,FALSE))/(U$3-U$4)*5)),1))))</f>
        <v>2</v>
      </c>
      <c r="V144" s="163">
        <f>IF(LEN(E144)&gt;3,((IF(VLOOKUP($C144,'Regional Crises'!$B$1:$R$66,16,FALSE)="x","x",ROUND(IF(VLOOKUP($C144,'Regional Crises'!$B$1:$R$66,16,FALSE)&gt;V$3,0,IF(VLOOKUP($C144,'Regional Crises'!$B$1:$R$66,16,FALSE)&lt;V$4,5,(V$3-VLOOKUP($C144,'Regional Crises'!$B$1:$R$66,16,FALSE))/(V$3-V$4)*5)),1)))),(IF(VLOOKUP($E144,'Country Indicator Data'!$B$4:$N$300,12,FALSE)="x","x",ROUND(IF(VLOOKUP($E144,'Country Indicator Data'!$B$4:$N$300,12,FALSE)&gt;V$3,0,IF(VLOOKUP($E144,'Country Indicator Data'!$B$4:$N$300,12,FALSE)&lt;V$4,5,(V$3-VLOOKUP($E144,'Country Indicator Data'!$B$4:$N$300,12,FALSE))/(V$3-V$4)*5)),1))))</f>
        <v>1.7</v>
      </c>
      <c r="W144" s="163">
        <f t="shared" si="57"/>
        <v>2.6</v>
      </c>
      <c r="X144" s="163">
        <f t="shared" si="58"/>
        <v>2.1</v>
      </c>
      <c r="Y144" s="184">
        <f>IF('Core Indicators'!FC141="x","x",IF('Core Indicators'!FC141&gt;=5,5,IF('Core Indicators'!FC141&gt;=4,4,IF('Core Indicators'!FC141&gt;=3,3,IF('Core Indicators'!FC141&gt;=2,2,IF('Core Indicators'!FC141&gt;=1,1,0))))))</f>
        <v>3</v>
      </c>
      <c r="Z144" s="163">
        <f t="shared" si="59"/>
        <v>3</v>
      </c>
      <c r="AA144" s="184">
        <f>'Crisis Indicator Data'!Y141</f>
        <v>0</v>
      </c>
      <c r="AB144" s="184">
        <f>'Crisis Indicator Data'!Z141</f>
        <v>1</v>
      </c>
      <c r="AC144" s="184">
        <f>'Crisis Indicator Data'!AA141</f>
        <v>1</v>
      </c>
      <c r="AD144" s="184">
        <f>'Crisis Indicator Data'!AB141</f>
        <v>0</v>
      </c>
      <c r="AE144" s="184">
        <f t="shared" si="60"/>
        <v>2</v>
      </c>
      <c r="AF144" s="184">
        <f>'Crisis Indicator Data'!AC141</f>
        <v>2</v>
      </c>
      <c r="AG144" s="184">
        <f>'Crisis Indicator Data'!AD141</f>
        <v>2</v>
      </c>
      <c r="AH144" s="184">
        <f t="shared" si="61"/>
        <v>4</v>
      </c>
      <c r="AI144" s="184">
        <f>'Crisis Indicator Data'!AE141</f>
        <v>1</v>
      </c>
      <c r="AJ144" s="184">
        <f>'Crisis Indicator Data'!AF141</f>
        <v>0</v>
      </c>
      <c r="AK144" s="184">
        <f>'Crisis Indicator Data'!AG141</f>
        <v>1</v>
      </c>
      <c r="AL144" s="184">
        <f t="shared" si="62"/>
        <v>2</v>
      </c>
      <c r="AM144" s="163">
        <f t="shared" si="63"/>
        <v>3</v>
      </c>
      <c r="AN144" s="163">
        <f t="shared" si="64"/>
        <v>3</v>
      </c>
    </row>
    <row r="145" spans="1:40" x14ac:dyDescent="0.25">
      <c r="A145" s="175" t="str">
        <f>'Crisis Indicator Data'!A142</f>
        <v>Complex crisis in Somalia</v>
      </c>
      <c r="B145" s="176" t="str">
        <f>'Crisis Indicator Data'!B142</f>
        <v>Conflict,Displacement,Floods,Drought</v>
      </c>
      <c r="C145" s="176" t="str">
        <f>'Crisis Indicator Data'!C142</f>
        <v>SOM001</v>
      </c>
      <c r="D145" s="176" t="str">
        <f>'Crisis Indicator Data'!D142</f>
        <v>Somalia</v>
      </c>
      <c r="E145" s="177" t="str">
        <f>'Crisis Indicator Data'!E142</f>
        <v>SOM</v>
      </c>
      <c r="F145" s="163" t="str">
        <f>IF(LEN(E145)&gt;3,(IF(VLOOKUP($C145,'Regional Crises'!$B$1:$R$66,7,FALSE)="x","x",ROUND(IF(VLOOKUP($C145,'Regional Crises'!$B$1:$R$66,7,FALSE)&gt;$F$3,5,IF(VLOOKUP($C145,'Regional Crises'!$B$1:$R$66,7,FALSE)&lt;F$4,0,($F$3-VLOOKUP($C145,'Regional Crises'!$B$1:$R$66,7,FALSE))/($F$3-$F$4)*5)),1))),IF(VLOOKUP($E145,'Country Indicator Data'!$B$4:$N$300,3,FALSE)="x","x",ROUND(IF(VLOOKUP($E145,'Country Indicator Data'!$B$4:$N$300,3,FALSE)&gt;$F$3,5,IF(VLOOKUP($E145,'Country Indicator Data'!$B$4:$N$300,3,FALSE)&lt;$F$4,0,($F$3-VLOOKUP($E145,'Country Indicator Data'!$B$4:$N$300,3,FALSE))/($F$3-$F$4)*5)),1)))</f>
        <v>x</v>
      </c>
      <c r="G145" s="163">
        <f>IF(LEN(E145)&gt;3,(IF(VLOOKUP($C145,'Regional Crises'!$B$1:$R$66,9,FALSE)="x","x",ROUND(IF(VLOOKUP($C145,'Regional Crises'!$B$1:$R$66,9,FALSE)&gt;G$3,5,IF(VLOOKUP($C145,'Regional Crises'!$B$1:$R$66,9,FALSE)&lt;G$4,0,(G$3-VLOOKUP($C145,'Regional Crises'!$B$1:$R$66,9,FALSE))/(G$3-G$4)*5)),1))),IF(VLOOKUP($E145,'Country Indicator Data'!$B$4:$N$300,5,FALSE)="x","x",ROUND(IF(VLOOKUP($E145,'Country Indicator Data'!$B$4:$N$300,5,FALSE)&gt;G$3,5,IF(VLOOKUP($E145,'Country Indicator Data'!$B$4:$N$300,5,FALSE)&lt;G$4,0,(G$3-VLOOKUP($E145,'Country Indicator Data'!$B$4:$N$300,5,FALSE))/(G$3-G$4)*5)),1)))</f>
        <v>4.3</v>
      </c>
      <c r="H145" s="163">
        <f t="shared" si="52"/>
        <v>4.3</v>
      </c>
      <c r="I145" s="163">
        <f>IF(LEN(E145)&gt;3,(IF(VLOOKUP($C145,'Regional Crises'!$B$1:$R$66,6,FALSE)="x","x",ROUND(IF(VLOOKUP($C145,'Regional Crises'!$B$1:$R$66,6,FALSE)&gt;I$3,5,IF(VLOOKUP($C145,'Regional Crises'!$B$1:$R$66,6,FALSE)&lt;I$4,0,5-(I$3-VLOOKUP($C145,'Regional Crises'!$B$1:$R$66,6,FALSE))/(I$3-I$4)*5)),1))),IF(VLOOKUP($E145,'Country Indicator Data'!$B$4:$N$300,2,FALSE)="x","x",ROUND(IF(VLOOKUP($E145,'Country Indicator Data'!$B$4:$N$300,2,FALSE)&gt;I$3,5,IF(VLOOKUP($E145,'Country Indicator Data'!$B$4:$N$300,2,FALSE)&lt;I$4,0,5-(I$3-VLOOKUP($E145,'Country Indicator Data'!$B$4:$N$300,2,FALSE))/(I$3-I$4)*5)),1)))</f>
        <v>0</v>
      </c>
      <c r="J145" s="163">
        <f>IF(LEN(E145)&gt;3,(IF(VLOOKUP($C145,'Regional Crises'!$B$1:$R$66,8,FALSE)="x","x",ROUND(IF(VLOOKUP($C145,'Regional Crises'!$B$1:$R$66,8,FALSE)&gt;J$3,5,IF(VLOOKUP($C145,'Regional Crises'!$B$1:$R$66,8,FALSE)&lt;J$4,0,5-(J$3-VLOOKUP($C145,'Regional Crises'!$B$1:$R$66,8,FALSE))/(J$3-J$4)*5)),1))),IF(VLOOKUP($E145,'Country Indicator Data'!$B$4:$N$300,4,FALSE)="x","x",ROUND(IF(VLOOKUP($E145,'Country Indicator Data'!$B$4:$N$300,4,FALSE)&gt;J$3,5,IF(VLOOKUP($E145,'Country Indicator Data'!$B$4:$N$300,4,FALSE)&lt;J$4,0,5-(J$3-VLOOKUP($E145,'Country Indicator Data'!$B$4:$N$300,4,FALSE))/(J$3-J$4)*5)),1)))</f>
        <v>0</v>
      </c>
      <c r="K145" s="163">
        <f t="shared" si="53"/>
        <v>0</v>
      </c>
      <c r="L145" s="163" t="str">
        <f>IF(LEN(E145)&gt;3,(IF(VLOOKUP($C145,'Regional Crises'!$B$1:$R$66,10,FALSE)="x","x",ROUND(IF(VLOOKUP($C145,'Regional Crises'!$B$1:$R$66,10,FALSE)&gt;L$3,5,IF(VLOOKUP($C145,'Regional Crises'!$B$1:$R$66,10,FALSE)&lt;L$4,0,5-(L$3-VLOOKUP($C145,'Regional Crises'!$B$1:$R$66,10,FALSE))/(L$3-L$4)*5)),1))),IF(VLOOKUP($E145,'Country Indicator Data'!$B$4:$N$300,6,FALSE)="x","x",ROUND(IF(VLOOKUP($E145,'Country Indicator Data'!$B$4:$N$300,6,FALSE)&gt;L$3,5,IF(VLOOKUP($E145,'Country Indicator Data'!$B$4:$N$300,6,FALSE)&lt;L$4,0,5-(L$3-VLOOKUP($E145,'Country Indicator Data'!$B$4:$N$300,6,FALSE))/(L$3-L$4)*5)),1)))</f>
        <v>x</v>
      </c>
      <c r="M145" s="163">
        <f>IF(LEN(E145)&gt;3,(IF(VLOOKUP($C145,'Regional Crises'!$B$1:$R$66,11,FALSE)="x","x",ROUND(IF(VLOOKUP($C145,'Regional Crises'!$B$1:$R$66,11,FALSE)&gt;M$3,5,IF(VLOOKUP($C145,'Regional Crises'!$B$1:$R$66,11,FALSE)&lt;M$4,0,5-(M$3-VLOOKUP($C145,'Regional Crises'!$B$1:$R$66,11,FALSE))/(M$3-M$4)*5)),1))),IF(VLOOKUP($E145,'Country Indicator Data'!$B$4:$N$300,7,FALSE)="x","x",ROUND(IF(VLOOKUP($E145,'Country Indicator Data'!$B$4:$N$300,7,FALSE)&gt;M$3,5,IF(VLOOKUP($E145,'Country Indicator Data'!$B$4:$N$300,7,FALSE)&lt;M$4,0,5-(M$3-VLOOKUP($E145,'Country Indicator Data'!$B$4:$N$300,7,FALSE))/(M$3-M$4)*5)),1)))</f>
        <v>1.5</v>
      </c>
      <c r="N145" s="163">
        <f t="shared" si="54"/>
        <v>1.5</v>
      </c>
      <c r="O145" s="163">
        <f t="shared" si="55"/>
        <v>1.9333333333333333</v>
      </c>
      <c r="P145" s="163">
        <f>IF(LEN(E145)&gt;3,VLOOKUP(C145,'Regional Crises'!$B$1:$R$69,12,FALSE),VLOOKUP(E145,'Country Indicator Data'!$B$4:$I$300,8,FALSE))</f>
        <v>5</v>
      </c>
      <c r="Q145" s="163">
        <f>IF(LEN(E145)&gt;3,((IF(VLOOKUP($C145,'Regional Crises'!$B$1:$R$66,13,FALSE)="x","x",ROUND(IF(VLOOKUP($C145,'Regional Crises'!$B$1:$R$66,13,FALSE)&gt;Q$3,5,IF(VLOOKUP($C145,'Regional Crises'!$B$1:$R$66,13,FALSE)&lt;Q$4,0,5-(LOG(Q$3)-LOG(VLOOKUP($C145,'Regional Crises'!$B$1:$R$66,13,FALSE)))/(LOG(Q$3)-LOG(Q$4))*5)),1)))),(IF(VLOOKUP($E145,'Country Indicator Data'!$B$4:$N$300,9,FALSE)="x","x",ROUND(IF(VLOOKUP($E145,'Country Indicator Data'!$B$4:$N$300,9,FALSE)&gt;Q$3,5,IF(VLOOKUP($E145,'Country Indicator Data'!$B$4:$N$300,9,FALSE)&lt;Q$4,0,5-(LOG(Q$3)-LOG(VLOOKUP($E145,'Country Indicator Data'!$B$4:$N$300,9,FALSE)))/(LOG(Q$3)-LOG(Q$4))*5)),1))))</f>
        <v>5</v>
      </c>
      <c r="R145" s="163">
        <f t="shared" si="56"/>
        <v>5</v>
      </c>
      <c r="S145" s="163">
        <f>IF(LEN(E145)&gt;3,((IF(VLOOKUP($C145,'Regional Crises'!$B$1:$R$66,17,FALSE)="x","x",ROUND(IF(VLOOKUP($C145,'Regional Crises'!$B$1:$R$66,17,FALSE)&gt;S$3,0,IF(VLOOKUP($C145,'Regional Crises'!$B$1:$R$66,17,FALSE)&lt;S$4,5,(S$3-VLOOKUP($C145,'Regional Crises'!$B$1:$R$66,17,FALSE))/(S$3-S$4)*5)),1)))),(IF(VLOOKUP($E145,'Country Indicator Data'!$B$4:$N$300,13,FALSE)="x","x",ROUND(IF(VLOOKUP($E145,'Country Indicator Data'!$B$4:$N$300,13,FALSE)&gt;S$3,0,IF(VLOOKUP($E145,'Country Indicator Data'!$B$4:$N$300,13,FALSE)&lt;S$4,5,(S$3-VLOOKUP($E145,'Country Indicator Data'!$B$4:$N$300,13,FALSE))/(S$3-S$4)*5)),1))))</f>
        <v>4.5999999999999996</v>
      </c>
      <c r="T145" s="163">
        <f>IF(LEN(E145)&gt;3,((IF(VLOOKUP($C145,'Regional Crises'!$B$1:$R$66,14,FALSE)="x","x",ROUND(IF(VLOOKUP($C145,'Regional Crises'!$B$1:$R$66,14,FALSE)&gt;T$3,0,IF(VLOOKUP($C145,'Regional Crises'!$B$1:$R$66,14,FALSE)&lt;T$4,5,(T$3-VLOOKUP($C145,'Regional Crises'!$B$1:$R$66,14,FALSE))/(T$3-T$4)*5)),1)))),(IF(VLOOKUP($E145,'Country Indicator Data'!$B$4:$N$300,10,FALSE)="x","x",ROUND(IF(VLOOKUP($E145,'Country Indicator Data'!$B$4:$N$300,10,FALSE)&gt;T$3,0,IF(VLOOKUP($E145,'Country Indicator Data'!$B$4:$N$300,10,FALSE)&lt;T$4,5,(T$3-VLOOKUP($E145,'Country Indicator Data'!$B$4:$N$300,10,FALSE))/(T$3-T$4)*5)),1))))</f>
        <v>4.9000000000000004</v>
      </c>
      <c r="U145" s="163">
        <f>IF(LEN(E145)&gt;3,((IF(VLOOKUP($C145,'Regional Crises'!$B$1:$R$66,15,FALSE)="x","x",ROUND(IF(VLOOKUP($C145,'Regional Crises'!$B$1:$R$66,15,FALSE)&gt;U$3,0,IF(VLOOKUP($C145,'Regional Crises'!$B$1:$R$66,15,FALSE)&lt;U$4,5,(U$3-VLOOKUP($C145,'Regional Crises'!$B$1:$R$66,15,FALSE))/(U$3-U$4)*5)),1)))),(IF(VLOOKUP($E145,'Country Indicator Data'!$B$4:$N$300,11,FALSE)="x","x",ROUND(IF(VLOOKUP($E145,'Country Indicator Data'!$B$4:$N$300,11,FALSE)&gt;U$3,0,IF(VLOOKUP($E145,'Country Indicator Data'!$B$4:$N$300,11,FALSE)&lt;U$4,5,(U$3-VLOOKUP($E145,'Country Indicator Data'!$B$4:$N$300,11,FALSE))/(U$3-U$4)*5)),1))))</f>
        <v>4.5</v>
      </c>
      <c r="V145" s="163">
        <f>IF(LEN(E145)&gt;3,((IF(VLOOKUP($C145,'Regional Crises'!$B$1:$R$66,16,FALSE)="x","x",ROUND(IF(VLOOKUP($C145,'Regional Crises'!$B$1:$R$66,16,FALSE)&gt;V$3,0,IF(VLOOKUP($C145,'Regional Crises'!$B$1:$R$66,16,FALSE)&lt;V$4,5,(V$3-VLOOKUP($C145,'Regional Crises'!$B$1:$R$66,16,FALSE))/(V$3-V$4)*5)),1)))),(IF(VLOOKUP($E145,'Country Indicator Data'!$B$4:$N$300,12,FALSE)="x","x",ROUND(IF(VLOOKUP($E145,'Country Indicator Data'!$B$4:$N$300,12,FALSE)&gt;V$3,0,IF(VLOOKUP($E145,'Country Indicator Data'!$B$4:$N$300,12,FALSE)&lt;V$4,5,(V$3-VLOOKUP($E145,'Country Indicator Data'!$B$4:$N$300,12,FALSE))/(V$3-V$4)*5)),1))))</f>
        <v>4.7</v>
      </c>
      <c r="W145" s="163">
        <f t="shared" si="57"/>
        <v>4.7</v>
      </c>
      <c r="X145" s="163">
        <f t="shared" si="58"/>
        <v>3.9</v>
      </c>
      <c r="Y145" s="184">
        <f>IF('Core Indicators'!FC142="x","x",IF('Core Indicators'!FC142&gt;=5,5,IF('Core Indicators'!FC142&gt;=4,4,IF('Core Indicators'!FC142&gt;=3,3,IF('Core Indicators'!FC142&gt;=2,2,IF('Core Indicators'!FC142&gt;=1,1,0))))))</f>
        <v>5</v>
      </c>
      <c r="Z145" s="163">
        <f t="shared" si="59"/>
        <v>5</v>
      </c>
      <c r="AA145" s="184">
        <f>'Crisis Indicator Data'!Y142</f>
        <v>1</v>
      </c>
      <c r="AB145" s="184">
        <f>'Crisis Indicator Data'!Z142</f>
        <v>3</v>
      </c>
      <c r="AC145" s="184">
        <f>'Crisis Indicator Data'!AA142</f>
        <v>3</v>
      </c>
      <c r="AD145" s="184">
        <f>'Crisis Indicator Data'!AB142</f>
        <v>3</v>
      </c>
      <c r="AE145" s="184">
        <f t="shared" si="60"/>
        <v>5</v>
      </c>
      <c r="AF145" s="184">
        <f>'Crisis Indicator Data'!AC142</f>
        <v>0</v>
      </c>
      <c r="AG145" s="184">
        <f>'Crisis Indicator Data'!AD142</f>
        <v>2</v>
      </c>
      <c r="AH145" s="184">
        <f t="shared" si="61"/>
        <v>2</v>
      </c>
      <c r="AI145" s="184">
        <f>'Crisis Indicator Data'!AE142</f>
        <v>3</v>
      </c>
      <c r="AJ145" s="184">
        <f>'Crisis Indicator Data'!AF142</f>
        <v>3</v>
      </c>
      <c r="AK145" s="184">
        <f>'Crisis Indicator Data'!AG142</f>
        <v>3</v>
      </c>
      <c r="AL145" s="184">
        <f t="shared" si="62"/>
        <v>5</v>
      </c>
      <c r="AM145" s="163">
        <f t="shared" si="63"/>
        <v>4</v>
      </c>
      <c r="AN145" s="163">
        <f t="shared" si="64"/>
        <v>4.5</v>
      </c>
    </row>
    <row r="146" spans="1:40" x14ac:dyDescent="0.25">
      <c r="A146" s="175" t="str">
        <f>'Crisis Indicator Data'!A143</f>
        <v>Mixed Migration Flows in Somalia</v>
      </c>
      <c r="B146" s="176" t="str">
        <f>'Crisis Indicator Data'!B143</f>
        <v>Displacement</v>
      </c>
      <c r="C146" s="176" t="str">
        <f>'Crisis Indicator Data'!C143</f>
        <v>SOM002</v>
      </c>
      <c r="D146" s="176" t="str">
        <f>'Crisis Indicator Data'!D143</f>
        <v>Somalia</v>
      </c>
      <c r="E146" s="177" t="str">
        <f>'Crisis Indicator Data'!E143</f>
        <v>SOM</v>
      </c>
      <c r="F146" s="163" t="str">
        <f>IF(LEN(E146)&gt;3,(IF(VLOOKUP($C146,'Regional Crises'!$B$1:$R$66,7,FALSE)="x","x",ROUND(IF(VLOOKUP($C146,'Regional Crises'!$B$1:$R$66,7,FALSE)&gt;$F$3,5,IF(VLOOKUP($C146,'Regional Crises'!$B$1:$R$66,7,FALSE)&lt;F$4,0,($F$3-VLOOKUP($C146,'Regional Crises'!$B$1:$R$66,7,FALSE))/($F$3-$F$4)*5)),1))),IF(VLOOKUP($E146,'Country Indicator Data'!$B$4:$N$300,3,FALSE)="x","x",ROUND(IF(VLOOKUP($E146,'Country Indicator Data'!$B$4:$N$300,3,FALSE)&gt;$F$3,5,IF(VLOOKUP($E146,'Country Indicator Data'!$B$4:$N$300,3,FALSE)&lt;$F$4,0,($F$3-VLOOKUP($E146,'Country Indicator Data'!$B$4:$N$300,3,FALSE))/($F$3-$F$4)*5)),1)))</f>
        <v>x</v>
      </c>
      <c r="G146" s="163">
        <f>IF(LEN(E146)&gt;3,(IF(VLOOKUP($C146,'Regional Crises'!$B$1:$R$66,9,FALSE)="x","x",ROUND(IF(VLOOKUP($C146,'Regional Crises'!$B$1:$R$66,9,FALSE)&gt;G$3,5,IF(VLOOKUP($C146,'Regional Crises'!$B$1:$R$66,9,FALSE)&lt;G$4,0,(G$3-VLOOKUP($C146,'Regional Crises'!$B$1:$R$66,9,FALSE))/(G$3-G$4)*5)),1))),IF(VLOOKUP($E146,'Country Indicator Data'!$B$4:$N$300,5,FALSE)="x","x",ROUND(IF(VLOOKUP($E146,'Country Indicator Data'!$B$4:$N$300,5,FALSE)&gt;G$3,5,IF(VLOOKUP($E146,'Country Indicator Data'!$B$4:$N$300,5,FALSE)&lt;G$4,0,(G$3-VLOOKUP($E146,'Country Indicator Data'!$B$4:$N$300,5,FALSE))/(G$3-G$4)*5)),1)))</f>
        <v>4.3</v>
      </c>
      <c r="H146" s="163">
        <f t="shared" si="52"/>
        <v>4.3</v>
      </c>
      <c r="I146" s="163">
        <f>IF(LEN(E146)&gt;3,(IF(VLOOKUP($C146,'Regional Crises'!$B$1:$R$66,6,FALSE)="x","x",ROUND(IF(VLOOKUP($C146,'Regional Crises'!$B$1:$R$66,6,FALSE)&gt;I$3,5,IF(VLOOKUP($C146,'Regional Crises'!$B$1:$R$66,6,FALSE)&lt;I$4,0,5-(I$3-VLOOKUP($C146,'Regional Crises'!$B$1:$R$66,6,FALSE))/(I$3-I$4)*5)),1))),IF(VLOOKUP($E146,'Country Indicator Data'!$B$4:$N$300,2,FALSE)="x","x",ROUND(IF(VLOOKUP($E146,'Country Indicator Data'!$B$4:$N$300,2,FALSE)&gt;I$3,5,IF(VLOOKUP($E146,'Country Indicator Data'!$B$4:$N$300,2,FALSE)&lt;I$4,0,5-(I$3-VLOOKUP($E146,'Country Indicator Data'!$B$4:$N$300,2,FALSE))/(I$3-I$4)*5)),1)))</f>
        <v>0</v>
      </c>
      <c r="J146" s="163">
        <f>IF(LEN(E146)&gt;3,(IF(VLOOKUP($C146,'Regional Crises'!$B$1:$R$66,8,FALSE)="x","x",ROUND(IF(VLOOKUP($C146,'Regional Crises'!$B$1:$R$66,8,FALSE)&gt;J$3,5,IF(VLOOKUP($C146,'Regional Crises'!$B$1:$R$66,8,FALSE)&lt;J$4,0,5-(J$3-VLOOKUP($C146,'Regional Crises'!$B$1:$R$66,8,FALSE))/(J$3-J$4)*5)),1))),IF(VLOOKUP($E146,'Country Indicator Data'!$B$4:$N$300,4,FALSE)="x","x",ROUND(IF(VLOOKUP($E146,'Country Indicator Data'!$B$4:$N$300,4,FALSE)&gt;J$3,5,IF(VLOOKUP($E146,'Country Indicator Data'!$B$4:$N$300,4,FALSE)&lt;J$4,0,5-(J$3-VLOOKUP($E146,'Country Indicator Data'!$B$4:$N$300,4,FALSE))/(J$3-J$4)*5)),1)))</f>
        <v>0</v>
      </c>
      <c r="K146" s="163">
        <f t="shared" si="53"/>
        <v>0</v>
      </c>
      <c r="L146" s="163" t="str">
        <f>IF(LEN(E146)&gt;3,(IF(VLOOKUP($C146,'Regional Crises'!$B$1:$R$66,10,FALSE)="x","x",ROUND(IF(VLOOKUP($C146,'Regional Crises'!$B$1:$R$66,10,FALSE)&gt;L$3,5,IF(VLOOKUP($C146,'Regional Crises'!$B$1:$R$66,10,FALSE)&lt;L$4,0,5-(L$3-VLOOKUP($C146,'Regional Crises'!$B$1:$R$66,10,FALSE))/(L$3-L$4)*5)),1))),IF(VLOOKUP($E146,'Country Indicator Data'!$B$4:$N$300,6,FALSE)="x","x",ROUND(IF(VLOOKUP($E146,'Country Indicator Data'!$B$4:$N$300,6,FALSE)&gt;L$3,5,IF(VLOOKUP($E146,'Country Indicator Data'!$B$4:$N$300,6,FALSE)&lt;L$4,0,5-(L$3-VLOOKUP($E146,'Country Indicator Data'!$B$4:$N$300,6,FALSE))/(L$3-L$4)*5)),1)))</f>
        <v>x</v>
      </c>
      <c r="M146" s="163">
        <f>IF(LEN(E146)&gt;3,(IF(VLOOKUP($C146,'Regional Crises'!$B$1:$R$66,11,FALSE)="x","x",ROUND(IF(VLOOKUP($C146,'Regional Crises'!$B$1:$R$66,11,FALSE)&gt;M$3,5,IF(VLOOKUP($C146,'Regional Crises'!$B$1:$R$66,11,FALSE)&lt;M$4,0,5-(M$3-VLOOKUP($C146,'Regional Crises'!$B$1:$R$66,11,FALSE))/(M$3-M$4)*5)),1))),IF(VLOOKUP($E146,'Country Indicator Data'!$B$4:$N$300,7,FALSE)="x","x",ROUND(IF(VLOOKUP($E146,'Country Indicator Data'!$B$4:$N$300,7,FALSE)&gt;M$3,5,IF(VLOOKUP($E146,'Country Indicator Data'!$B$4:$N$300,7,FALSE)&lt;M$4,0,5-(M$3-VLOOKUP($E146,'Country Indicator Data'!$B$4:$N$300,7,FALSE))/(M$3-M$4)*5)),1)))</f>
        <v>1.5</v>
      </c>
      <c r="N146" s="163">
        <f t="shared" si="54"/>
        <v>1.5</v>
      </c>
      <c r="O146" s="163">
        <f t="shared" si="55"/>
        <v>1.9333333333333333</v>
      </c>
      <c r="P146" s="163">
        <f>IF(LEN(E146)&gt;3,VLOOKUP(C146,'Regional Crises'!$B$1:$R$69,12,FALSE),VLOOKUP(E146,'Country Indicator Data'!$B$4:$I$300,8,FALSE))</f>
        <v>5</v>
      </c>
      <c r="Q146" s="163">
        <f>IF(LEN(E146)&gt;3,((IF(VLOOKUP($C146,'Regional Crises'!$B$1:$R$66,13,FALSE)="x","x",ROUND(IF(VLOOKUP($C146,'Regional Crises'!$B$1:$R$66,13,FALSE)&gt;Q$3,5,IF(VLOOKUP($C146,'Regional Crises'!$B$1:$R$66,13,FALSE)&lt;Q$4,0,5-(LOG(Q$3)-LOG(VLOOKUP($C146,'Regional Crises'!$B$1:$R$66,13,FALSE)))/(LOG(Q$3)-LOG(Q$4))*5)),1)))),(IF(VLOOKUP($E146,'Country Indicator Data'!$B$4:$N$300,9,FALSE)="x","x",ROUND(IF(VLOOKUP($E146,'Country Indicator Data'!$B$4:$N$300,9,FALSE)&gt;Q$3,5,IF(VLOOKUP($E146,'Country Indicator Data'!$B$4:$N$300,9,FALSE)&lt;Q$4,0,5-(LOG(Q$3)-LOG(VLOOKUP($E146,'Country Indicator Data'!$B$4:$N$300,9,FALSE)))/(LOG(Q$3)-LOG(Q$4))*5)),1))))</f>
        <v>5</v>
      </c>
      <c r="R146" s="163">
        <f t="shared" si="56"/>
        <v>5</v>
      </c>
      <c r="S146" s="163">
        <f>IF(LEN(E146)&gt;3,((IF(VLOOKUP($C146,'Regional Crises'!$B$1:$R$66,17,FALSE)="x","x",ROUND(IF(VLOOKUP($C146,'Regional Crises'!$B$1:$R$66,17,FALSE)&gt;S$3,0,IF(VLOOKUP($C146,'Regional Crises'!$B$1:$R$66,17,FALSE)&lt;S$4,5,(S$3-VLOOKUP($C146,'Regional Crises'!$B$1:$R$66,17,FALSE))/(S$3-S$4)*5)),1)))),(IF(VLOOKUP($E146,'Country Indicator Data'!$B$4:$N$300,13,FALSE)="x","x",ROUND(IF(VLOOKUP($E146,'Country Indicator Data'!$B$4:$N$300,13,FALSE)&gt;S$3,0,IF(VLOOKUP($E146,'Country Indicator Data'!$B$4:$N$300,13,FALSE)&lt;S$4,5,(S$3-VLOOKUP($E146,'Country Indicator Data'!$B$4:$N$300,13,FALSE))/(S$3-S$4)*5)),1))))</f>
        <v>4.5999999999999996</v>
      </c>
      <c r="T146" s="163">
        <f>IF(LEN(E146)&gt;3,((IF(VLOOKUP($C146,'Regional Crises'!$B$1:$R$66,14,FALSE)="x","x",ROUND(IF(VLOOKUP($C146,'Regional Crises'!$B$1:$R$66,14,FALSE)&gt;T$3,0,IF(VLOOKUP($C146,'Regional Crises'!$B$1:$R$66,14,FALSE)&lt;T$4,5,(T$3-VLOOKUP($C146,'Regional Crises'!$B$1:$R$66,14,FALSE))/(T$3-T$4)*5)),1)))),(IF(VLOOKUP($E146,'Country Indicator Data'!$B$4:$N$300,10,FALSE)="x","x",ROUND(IF(VLOOKUP($E146,'Country Indicator Data'!$B$4:$N$300,10,FALSE)&gt;T$3,0,IF(VLOOKUP($E146,'Country Indicator Data'!$B$4:$N$300,10,FALSE)&lt;T$4,5,(T$3-VLOOKUP($E146,'Country Indicator Data'!$B$4:$N$300,10,FALSE))/(T$3-T$4)*5)),1))))</f>
        <v>4.9000000000000004</v>
      </c>
      <c r="U146" s="163">
        <f>IF(LEN(E146)&gt;3,((IF(VLOOKUP($C146,'Regional Crises'!$B$1:$R$66,15,FALSE)="x","x",ROUND(IF(VLOOKUP($C146,'Regional Crises'!$B$1:$R$66,15,FALSE)&gt;U$3,0,IF(VLOOKUP($C146,'Regional Crises'!$B$1:$R$66,15,FALSE)&lt;U$4,5,(U$3-VLOOKUP($C146,'Regional Crises'!$B$1:$R$66,15,FALSE))/(U$3-U$4)*5)),1)))),(IF(VLOOKUP($E146,'Country Indicator Data'!$B$4:$N$300,11,FALSE)="x","x",ROUND(IF(VLOOKUP($E146,'Country Indicator Data'!$B$4:$N$300,11,FALSE)&gt;U$3,0,IF(VLOOKUP($E146,'Country Indicator Data'!$B$4:$N$300,11,FALSE)&lt;U$4,5,(U$3-VLOOKUP($E146,'Country Indicator Data'!$B$4:$N$300,11,FALSE))/(U$3-U$4)*5)),1))))</f>
        <v>4.5</v>
      </c>
      <c r="V146" s="163">
        <f>IF(LEN(E146)&gt;3,((IF(VLOOKUP($C146,'Regional Crises'!$B$1:$R$66,16,FALSE)="x","x",ROUND(IF(VLOOKUP($C146,'Regional Crises'!$B$1:$R$66,16,FALSE)&gt;V$3,0,IF(VLOOKUP($C146,'Regional Crises'!$B$1:$R$66,16,FALSE)&lt;V$4,5,(V$3-VLOOKUP($C146,'Regional Crises'!$B$1:$R$66,16,FALSE))/(V$3-V$4)*5)),1)))),(IF(VLOOKUP($E146,'Country Indicator Data'!$B$4:$N$300,12,FALSE)="x","x",ROUND(IF(VLOOKUP($E146,'Country Indicator Data'!$B$4:$N$300,12,FALSE)&gt;V$3,0,IF(VLOOKUP($E146,'Country Indicator Data'!$B$4:$N$300,12,FALSE)&lt;V$4,5,(V$3-VLOOKUP($E146,'Country Indicator Data'!$B$4:$N$300,12,FALSE))/(V$3-V$4)*5)),1))))</f>
        <v>4.7</v>
      </c>
      <c r="W146" s="163">
        <f t="shared" si="57"/>
        <v>4.7</v>
      </c>
      <c r="X146" s="163">
        <f t="shared" si="58"/>
        <v>3.9</v>
      </c>
      <c r="Y146" s="184">
        <f>IF('Core Indicators'!FC143="x","x",IF('Core Indicators'!FC143&gt;=5,5,IF('Core Indicators'!FC143&gt;=4,4,IF('Core Indicators'!FC143&gt;=3,3,IF('Core Indicators'!FC143&gt;=2,2,IF('Core Indicators'!FC143&gt;=1,1,0))))))</f>
        <v>1</v>
      </c>
      <c r="Z146" s="163">
        <f t="shared" si="59"/>
        <v>1</v>
      </c>
      <c r="AA146" s="184">
        <f>'Crisis Indicator Data'!Y143</f>
        <v>1</v>
      </c>
      <c r="AB146" s="184">
        <f>'Crisis Indicator Data'!Z143</f>
        <v>3</v>
      </c>
      <c r="AC146" s="184">
        <f>'Crisis Indicator Data'!AA143</f>
        <v>3</v>
      </c>
      <c r="AD146" s="184">
        <f>'Crisis Indicator Data'!AB143</f>
        <v>3</v>
      </c>
      <c r="AE146" s="184">
        <f t="shared" si="60"/>
        <v>5</v>
      </c>
      <c r="AF146" s="184">
        <f>'Crisis Indicator Data'!AC143</f>
        <v>0</v>
      </c>
      <c r="AG146" s="184">
        <f>'Crisis Indicator Data'!AD143</f>
        <v>2</v>
      </c>
      <c r="AH146" s="184">
        <f t="shared" si="61"/>
        <v>2</v>
      </c>
      <c r="AI146" s="184">
        <f>'Crisis Indicator Data'!AE143</f>
        <v>3</v>
      </c>
      <c r="AJ146" s="184">
        <f>'Crisis Indicator Data'!AF143</f>
        <v>2</v>
      </c>
      <c r="AK146" s="184">
        <f>'Crisis Indicator Data'!AG143</f>
        <v>3</v>
      </c>
      <c r="AL146" s="184">
        <f t="shared" si="62"/>
        <v>5</v>
      </c>
      <c r="AM146" s="163">
        <f t="shared" si="63"/>
        <v>4</v>
      </c>
      <c r="AN146" s="163">
        <f t="shared" si="64"/>
        <v>2.5</v>
      </c>
    </row>
    <row r="147" spans="1:40" x14ac:dyDescent="0.25">
      <c r="A147" s="175" t="str">
        <f>'Crisis Indicator Data'!A144</f>
        <v>Complex crisis in South Sudan</v>
      </c>
      <c r="B147" s="176" t="str">
        <f>'Crisis Indicator Data'!B144</f>
        <v>Conflict,Floods,Displacement</v>
      </c>
      <c r="C147" s="176" t="str">
        <f>'Crisis Indicator Data'!C144</f>
        <v>SSD001</v>
      </c>
      <c r="D147" s="176" t="str">
        <f>'Crisis Indicator Data'!D144</f>
        <v>South Sudan</v>
      </c>
      <c r="E147" s="177" t="str">
        <f>'Crisis Indicator Data'!E144</f>
        <v>SSD</v>
      </c>
      <c r="F147" s="163">
        <f>IF(LEN(E147)&gt;3,(IF(VLOOKUP($C147,'Regional Crises'!$B$1:$R$66,7,FALSE)="x","x",ROUND(IF(VLOOKUP($C147,'Regional Crises'!$B$1:$R$66,7,FALSE)&gt;$F$3,5,IF(VLOOKUP($C147,'Regional Crises'!$B$1:$R$66,7,FALSE)&lt;F$4,0,($F$3-VLOOKUP($C147,'Regional Crises'!$B$1:$R$66,7,FALSE))/($F$3-$F$4)*5)),1))),IF(VLOOKUP($E147,'Country Indicator Data'!$B$4:$N$300,3,FALSE)="x","x",ROUND(IF(VLOOKUP($E147,'Country Indicator Data'!$B$4:$N$300,3,FALSE)&gt;$F$3,5,IF(VLOOKUP($E147,'Country Indicator Data'!$B$4:$N$300,3,FALSE)&lt;$F$4,0,($F$3-VLOOKUP($E147,'Country Indicator Data'!$B$4:$N$300,3,FALSE))/($F$3-$F$4)*5)),1)))</f>
        <v>1.4</v>
      </c>
      <c r="G147" s="163">
        <f>IF(LEN(E147)&gt;3,(IF(VLOOKUP($C147,'Regional Crises'!$B$1:$R$66,9,FALSE)="x","x",ROUND(IF(VLOOKUP($C147,'Regional Crises'!$B$1:$R$66,9,FALSE)&gt;G$3,5,IF(VLOOKUP($C147,'Regional Crises'!$B$1:$R$66,9,FALSE)&lt;G$4,0,(G$3-VLOOKUP($C147,'Regional Crises'!$B$1:$R$66,9,FALSE))/(G$3-G$4)*5)),1))),IF(VLOOKUP($E147,'Country Indicator Data'!$B$4:$N$300,5,FALSE)="x","x",ROUND(IF(VLOOKUP($E147,'Country Indicator Data'!$B$4:$N$300,5,FALSE)&gt;G$3,5,IF(VLOOKUP($E147,'Country Indicator Data'!$B$4:$N$300,5,FALSE)&lt;G$4,0,(G$3-VLOOKUP($E147,'Country Indicator Data'!$B$4:$N$300,5,FALSE))/(G$3-G$4)*5)),1)))</f>
        <v>3.7</v>
      </c>
      <c r="H147" s="163">
        <f t="shared" si="52"/>
        <v>2.5499999999999998</v>
      </c>
      <c r="I147" s="163">
        <f>IF(LEN(E147)&gt;3,(IF(VLOOKUP($C147,'Regional Crises'!$B$1:$R$66,6,FALSE)="x","x",ROUND(IF(VLOOKUP($C147,'Regional Crises'!$B$1:$R$66,6,FALSE)&gt;I$3,5,IF(VLOOKUP($C147,'Regional Crises'!$B$1:$R$66,6,FALSE)&lt;I$4,0,5-(I$3-VLOOKUP($C147,'Regional Crises'!$B$1:$R$66,6,FALSE))/(I$3-I$4)*5)),1))),IF(VLOOKUP($E147,'Country Indicator Data'!$B$4:$N$300,2,FALSE)="x","x",ROUND(IF(VLOOKUP($E147,'Country Indicator Data'!$B$4:$N$300,2,FALSE)&gt;I$3,5,IF(VLOOKUP($E147,'Country Indicator Data'!$B$4:$N$300,2,FALSE)&lt;I$4,0,5-(I$3-VLOOKUP($E147,'Country Indicator Data'!$B$4:$N$300,2,FALSE))/(I$3-I$4)*5)),1)))</f>
        <v>3.9</v>
      </c>
      <c r="J147" s="163">
        <f>IF(LEN(E147)&gt;3,(IF(VLOOKUP($C147,'Regional Crises'!$B$1:$R$66,8,FALSE)="x","x",ROUND(IF(VLOOKUP($C147,'Regional Crises'!$B$1:$R$66,8,FALSE)&gt;J$3,5,IF(VLOOKUP($C147,'Regional Crises'!$B$1:$R$66,8,FALSE)&lt;J$4,0,5-(J$3-VLOOKUP($C147,'Regional Crises'!$B$1:$R$66,8,FALSE))/(J$3-J$4)*5)),1))),IF(VLOOKUP($E147,'Country Indicator Data'!$B$4:$N$300,4,FALSE)="x","x",ROUND(IF(VLOOKUP($E147,'Country Indicator Data'!$B$4:$N$300,4,FALSE)&gt;J$3,5,IF(VLOOKUP($E147,'Country Indicator Data'!$B$4:$N$300,4,FALSE)&lt;J$4,0,5-(J$3-VLOOKUP($E147,'Country Indicator Data'!$B$4:$N$300,4,FALSE))/(J$3-J$4)*5)),1)))</f>
        <v>0</v>
      </c>
      <c r="K147" s="163">
        <f t="shared" si="53"/>
        <v>1.95</v>
      </c>
      <c r="L147" s="163" t="str">
        <f>IF(LEN(E147)&gt;3,(IF(VLOOKUP($C147,'Regional Crises'!$B$1:$R$66,10,FALSE)="x","x",ROUND(IF(VLOOKUP($C147,'Regional Crises'!$B$1:$R$66,10,FALSE)&gt;L$3,5,IF(VLOOKUP($C147,'Regional Crises'!$B$1:$R$66,10,FALSE)&lt;L$4,0,5-(L$3-VLOOKUP($C147,'Regional Crises'!$B$1:$R$66,10,FALSE))/(L$3-L$4)*5)),1))),IF(VLOOKUP($E147,'Country Indicator Data'!$B$4:$N$300,6,FALSE)="x","x",ROUND(IF(VLOOKUP($E147,'Country Indicator Data'!$B$4:$N$300,6,FALSE)&gt;L$3,5,IF(VLOOKUP($E147,'Country Indicator Data'!$B$4:$N$300,6,FALSE)&lt;L$4,0,5-(L$3-VLOOKUP($E147,'Country Indicator Data'!$B$4:$N$300,6,FALSE))/(L$3-L$4)*5)),1)))</f>
        <v>x</v>
      </c>
      <c r="M147" s="163">
        <f>IF(LEN(E147)&gt;3,(IF(VLOOKUP($C147,'Regional Crises'!$B$1:$R$66,11,FALSE)="x","x",ROUND(IF(VLOOKUP($C147,'Regional Crises'!$B$1:$R$66,11,FALSE)&gt;M$3,5,IF(VLOOKUP($C147,'Regional Crises'!$B$1:$R$66,11,FALSE)&lt;M$4,0,5-(M$3-VLOOKUP($C147,'Regional Crises'!$B$1:$R$66,11,FALSE))/(M$3-M$4)*5)),1))),IF(VLOOKUP($E147,'Country Indicator Data'!$B$4:$N$300,7,FALSE)="x","x",ROUND(IF(VLOOKUP($E147,'Country Indicator Data'!$B$4:$N$300,7,FALSE)&gt;M$3,5,IF(VLOOKUP($E147,'Country Indicator Data'!$B$4:$N$300,7,FALSE)&lt;M$4,0,5-(M$3-VLOOKUP($E147,'Country Indicator Data'!$B$4:$N$300,7,FALSE))/(M$3-M$4)*5)),1)))</f>
        <v>2.4</v>
      </c>
      <c r="N147" s="163">
        <f t="shared" si="54"/>
        <v>2.4</v>
      </c>
      <c r="O147" s="163">
        <f t="shared" si="55"/>
        <v>2.3000000000000003</v>
      </c>
      <c r="P147" s="163">
        <f>IF(LEN(E147)&gt;3,VLOOKUP(C147,'Regional Crises'!$B$1:$R$69,12,FALSE),VLOOKUP(E147,'Country Indicator Data'!$B$4:$I$300,8,FALSE))</f>
        <v>5</v>
      </c>
      <c r="Q147" s="163">
        <f>IF(LEN(E147)&gt;3,((IF(VLOOKUP($C147,'Regional Crises'!$B$1:$R$66,13,FALSE)="x","x",ROUND(IF(VLOOKUP($C147,'Regional Crises'!$B$1:$R$66,13,FALSE)&gt;Q$3,5,IF(VLOOKUP($C147,'Regional Crises'!$B$1:$R$66,13,FALSE)&lt;Q$4,0,5-(LOG(Q$3)-LOG(VLOOKUP($C147,'Regional Crises'!$B$1:$R$66,13,FALSE)))/(LOG(Q$3)-LOG(Q$4))*5)),1)))),(IF(VLOOKUP($E147,'Country Indicator Data'!$B$4:$N$300,9,FALSE)="x","x",ROUND(IF(VLOOKUP($E147,'Country Indicator Data'!$B$4:$N$300,9,FALSE)&gt;Q$3,5,IF(VLOOKUP($E147,'Country Indicator Data'!$B$4:$N$300,9,FALSE)&lt;Q$4,0,5-(LOG(Q$3)-LOG(VLOOKUP($E147,'Country Indicator Data'!$B$4:$N$300,9,FALSE)))/(LOG(Q$3)-LOG(Q$4))*5)),1))))</f>
        <v>5</v>
      </c>
      <c r="R147" s="163">
        <f t="shared" si="56"/>
        <v>5</v>
      </c>
      <c r="S147" s="163">
        <f>IF(LEN(E147)&gt;3,((IF(VLOOKUP($C147,'Regional Crises'!$B$1:$R$66,17,FALSE)="x","x",ROUND(IF(VLOOKUP($C147,'Regional Crises'!$B$1:$R$66,17,FALSE)&gt;S$3,0,IF(VLOOKUP($C147,'Regional Crises'!$B$1:$R$66,17,FALSE)&lt;S$4,5,(S$3-VLOOKUP($C147,'Regional Crises'!$B$1:$R$66,17,FALSE))/(S$3-S$4)*5)),1)))),(IF(VLOOKUP($E147,'Country Indicator Data'!$B$4:$N$300,13,FALSE)="x","x",ROUND(IF(VLOOKUP($E147,'Country Indicator Data'!$B$4:$N$300,13,FALSE)&gt;S$3,0,IF(VLOOKUP($E147,'Country Indicator Data'!$B$4:$N$300,13,FALSE)&lt;S$4,5,(S$3-VLOOKUP($E147,'Country Indicator Data'!$B$4:$N$300,13,FALSE))/(S$3-S$4)*5)),1))))</f>
        <v>4.4000000000000004</v>
      </c>
      <c r="T147" s="163">
        <f>IF(LEN(E147)&gt;3,((IF(VLOOKUP($C147,'Regional Crises'!$B$1:$R$66,14,FALSE)="x","x",ROUND(IF(VLOOKUP($C147,'Regional Crises'!$B$1:$R$66,14,FALSE)&gt;T$3,0,IF(VLOOKUP($C147,'Regional Crises'!$B$1:$R$66,14,FALSE)&lt;T$4,5,(T$3-VLOOKUP($C147,'Regional Crises'!$B$1:$R$66,14,FALSE))/(T$3-T$4)*5)),1)))),(IF(VLOOKUP($E147,'Country Indicator Data'!$B$4:$N$300,10,FALSE)="x","x",ROUND(IF(VLOOKUP($E147,'Country Indicator Data'!$B$4:$N$300,10,FALSE)&gt;T$3,0,IF(VLOOKUP($E147,'Country Indicator Data'!$B$4:$N$300,10,FALSE)&lt;T$4,5,(T$3-VLOOKUP($E147,'Country Indicator Data'!$B$4:$N$300,10,FALSE))/(T$3-T$4)*5)),1))))</f>
        <v>4.5</v>
      </c>
      <c r="U147" s="163">
        <f>IF(LEN(E147)&gt;3,((IF(VLOOKUP($C147,'Regional Crises'!$B$1:$R$66,15,FALSE)="x","x",ROUND(IF(VLOOKUP($C147,'Regional Crises'!$B$1:$R$66,15,FALSE)&gt;U$3,0,IF(VLOOKUP($C147,'Regional Crises'!$B$1:$R$66,15,FALSE)&lt;U$4,5,(U$3-VLOOKUP($C147,'Regional Crises'!$B$1:$R$66,15,FALSE))/(U$3-U$4)*5)),1)))),(IF(VLOOKUP($E147,'Country Indicator Data'!$B$4:$N$300,11,FALSE)="x","x",ROUND(IF(VLOOKUP($E147,'Country Indicator Data'!$B$4:$N$300,11,FALSE)&gt;U$3,0,IF(VLOOKUP($E147,'Country Indicator Data'!$B$4:$N$300,11,FALSE)&lt;U$4,5,(U$3-VLOOKUP($E147,'Country Indicator Data'!$B$4:$N$300,11,FALSE))/(U$3-U$4)*5)),1))))</f>
        <v>3.9</v>
      </c>
      <c r="V147" s="163">
        <f>IF(LEN(E147)&gt;3,((IF(VLOOKUP($C147,'Regional Crises'!$B$1:$R$66,16,FALSE)="x","x",ROUND(IF(VLOOKUP($C147,'Regional Crises'!$B$1:$R$66,16,FALSE)&gt;V$3,0,IF(VLOOKUP($C147,'Regional Crises'!$B$1:$R$66,16,FALSE)&lt;V$4,5,(V$3-VLOOKUP($C147,'Regional Crises'!$B$1:$R$66,16,FALSE))/(V$3-V$4)*5)),1)))),(IF(VLOOKUP($E147,'Country Indicator Data'!$B$4:$N$300,12,FALSE)="x","x",ROUND(IF(VLOOKUP($E147,'Country Indicator Data'!$B$4:$N$300,12,FALSE)&gt;V$3,0,IF(VLOOKUP($E147,'Country Indicator Data'!$B$4:$N$300,12,FALSE)&lt;V$4,5,(V$3-VLOOKUP($E147,'Country Indicator Data'!$B$4:$N$300,12,FALSE))/(V$3-V$4)*5)),1))))</f>
        <v>5</v>
      </c>
      <c r="W147" s="163">
        <f t="shared" si="57"/>
        <v>4.5</v>
      </c>
      <c r="X147" s="163">
        <f t="shared" si="58"/>
        <v>3.9</v>
      </c>
      <c r="Y147" s="184">
        <f>IF('Core Indicators'!FC144="x","x",IF('Core Indicators'!FC144&gt;=5,5,IF('Core Indicators'!FC144&gt;=4,4,IF('Core Indicators'!FC144&gt;=3,3,IF('Core Indicators'!FC144&gt;=2,2,IF('Core Indicators'!FC144&gt;=1,1,0))))))</f>
        <v>5</v>
      </c>
      <c r="Z147" s="163">
        <f t="shared" si="59"/>
        <v>5</v>
      </c>
      <c r="AA147" s="184">
        <f>'Crisis Indicator Data'!Y144</f>
        <v>2</v>
      </c>
      <c r="AB147" s="184">
        <f>'Crisis Indicator Data'!Z144</f>
        <v>2</v>
      </c>
      <c r="AC147" s="184">
        <f>'Crisis Indicator Data'!AA144</f>
        <v>2</v>
      </c>
      <c r="AD147" s="184">
        <f>'Crisis Indicator Data'!AB144</f>
        <v>3</v>
      </c>
      <c r="AE147" s="184">
        <f t="shared" si="60"/>
        <v>4</v>
      </c>
      <c r="AF147" s="184">
        <f>'Crisis Indicator Data'!AC144</f>
        <v>2</v>
      </c>
      <c r="AG147" s="184">
        <f>'Crisis Indicator Data'!AD144</f>
        <v>2</v>
      </c>
      <c r="AH147" s="184">
        <f t="shared" si="61"/>
        <v>4</v>
      </c>
      <c r="AI147" s="184">
        <f>'Crisis Indicator Data'!AE144</f>
        <v>3</v>
      </c>
      <c r="AJ147" s="184">
        <f>'Crisis Indicator Data'!AF144</f>
        <v>3</v>
      </c>
      <c r="AK147" s="184">
        <f>'Crisis Indicator Data'!AG144</f>
        <v>3</v>
      </c>
      <c r="AL147" s="184">
        <f t="shared" si="62"/>
        <v>5</v>
      </c>
      <c r="AM147" s="163">
        <f t="shared" si="63"/>
        <v>4</v>
      </c>
      <c r="AN147" s="163">
        <f t="shared" si="64"/>
        <v>4.5</v>
      </c>
    </row>
    <row r="148" spans="1:40" x14ac:dyDescent="0.25">
      <c r="A148" s="175" t="str">
        <f>'Crisis Indicator Data'!A145</f>
        <v>Displacement from Russia-Ukraine conflict in Slovakia</v>
      </c>
      <c r="B148" s="176" t="str">
        <f>'Crisis Indicator Data'!B145</f>
        <v>Displacement,Conflict</v>
      </c>
      <c r="C148" s="176" t="str">
        <f>'Crisis Indicator Data'!C145</f>
        <v>SVK002</v>
      </c>
      <c r="D148" s="176" t="str">
        <f>'Crisis Indicator Data'!D145</f>
        <v>Slovakia</v>
      </c>
      <c r="E148" s="177" t="str">
        <f>'Crisis Indicator Data'!E145</f>
        <v>SVK</v>
      </c>
      <c r="F148" s="163">
        <f>IF(LEN(E148)&gt;3,(IF(VLOOKUP($C148,'Regional Crises'!$B$1:$R$66,7,FALSE)="x","x",ROUND(IF(VLOOKUP($C148,'Regional Crises'!$B$1:$R$66,7,FALSE)&gt;$F$3,5,IF(VLOOKUP($C148,'Regional Crises'!$B$1:$R$66,7,FALSE)&lt;F$4,0,($F$3-VLOOKUP($C148,'Regional Crises'!$B$1:$R$66,7,FALSE))/($F$3-$F$4)*5)),1))),IF(VLOOKUP($E148,'Country Indicator Data'!$B$4:$N$300,3,FALSE)="x","x",ROUND(IF(VLOOKUP($E148,'Country Indicator Data'!$B$4:$N$300,3,FALSE)&gt;$F$3,5,IF(VLOOKUP($E148,'Country Indicator Data'!$B$4:$N$300,3,FALSE)&lt;$F$4,0,($F$3-VLOOKUP($E148,'Country Indicator Data'!$B$4:$N$300,3,FALSE))/($F$3-$F$4)*5)),1)))</f>
        <v>1.4</v>
      </c>
      <c r="G148" s="163">
        <f>IF(LEN(E148)&gt;3,(IF(VLOOKUP($C148,'Regional Crises'!$B$1:$R$66,9,FALSE)="x","x",ROUND(IF(VLOOKUP($C148,'Regional Crises'!$B$1:$R$66,9,FALSE)&gt;G$3,5,IF(VLOOKUP($C148,'Regional Crises'!$B$1:$R$66,9,FALSE)&lt;G$4,0,(G$3-VLOOKUP($C148,'Regional Crises'!$B$1:$R$66,9,FALSE))/(G$3-G$4)*5)),1))),IF(VLOOKUP($E148,'Country Indicator Data'!$B$4:$N$300,5,FALSE)="x","x",ROUND(IF(VLOOKUP($E148,'Country Indicator Data'!$B$4:$N$300,5,FALSE)&gt;G$3,5,IF(VLOOKUP($E148,'Country Indicator Data'!$B$4:$N$300,5,FALSE)&lt;G$4,0,(G$3-VLOOKUP($E148,'Country Indicator Data'!$B$4:$N$300,5,FALSE))/(G$3-G$4)*5)),1)))</f>
        <v>0.7</v>
      </c>
      <c r="H148" s="163">
        <f t="shared" si="52"/>
        <v>1.0499999999999998</v>
      </c>
      <c r="I148" s="163">
        <f>IF(LEN(E148)&gt;3,(IF(VLOOKUP($C148,'Regional Crises'!$B$1:$R$66,6,FALSE)="x","x",ROUND(IF(VLOOKUP($C148,'Regional Crises'!$B$1:$R$66,6,FALSE)&gt;I$3,5,IF(VLOOKUP($C148,'Regional Crises'!$B$1:$R$66,6,FALSE)&lt;I$4,0,5-(I$3-VLOOKUP($C148,'Regional Crises'!$B$1:$R$66,6,FALSE))/(I$3-I$4)*5)),1))),IF(VLOOKUP($E148,'Country Indicator Data'!$B$4:$N$300,2,FALSE)="x","x",ROUND(IF(VLOOKUP($E148,'Country Indicator Data'!$B$4:$N$300,2,FALSE)&gt;I$3,5,IF(VLOOKUP($E148,'Country Indicator Data'!$B$4:$N$300,2,FALSE)&lt;I$4,0,5-(I$3-VLOOKUP($E148,'Country Indicator Data'!$B$4:$N$300,2,FALSE))/(I$3-I$4)*5)),1)))</f>
        <v>1.7</v>
      </c>
      <c r="J148" s="163">
        <f>IF(LEN(E148)&gt;3,(IF(VLOOKUP($C148,'Regional Crises'!$B$1:$R$66,8,FALSE)="x","x",ROUND(IF(VLOOKUP($C148,'Regional Crises'!$B$1:$R$66,8,FALSE)&gt;J$3,5,IF(VLOOKUP($C148,'Regional Crises'!$B$1:$R$66,8,FALSE)&lt;J$4,0,5-(J$3-VLOOKUP($C148,'Regional Crises'!$B$1:$R$66,8,FALSE))/(J$3-J$4)*5)),1))),IF(VLOOKUP($E148,'Country Indicator Data'!$B$4:$N$300,4,FALSE)="x","x",ROUND(IF(VLOOKUP($E148,'Country Indicator Data'!$B$4:$N$300,4,FALSE)&gt;J$3,5,IF(VLOOKUP($E148,'Country Indicator Data'!$B$4:$N$300,4,FALSE)&lt;J$4,0,5-(J$3-VLOOKUP($E148,'Country Indicator Data'!$B$4:$N$300,4,FALSE))/(J$3-J$4)*5)),1)))</f>
        <v>1.9</v>
      </c>
      <c r="K148" s="163">
        <f t="shared" si="53"/>
        <v>1.7999999999999998</v>
      </c>
      <c r="L148" s="163">
        <f>IF(LEN(E148)&gt;3,(IF(VLOOKUP($C148,'Regional Crises'!$B$1:$R$66,10,FALSE)="x","x",ROUND(IF(VLOOKUP($C148,'Regional Crises'!$B$1:$R$66,10,FALSE)&gt;L$3,5,IF(VLOOKUP($C148,'Regional Crises'!$B$1:$R$66,10,FALSE)&lt;L$4,0,5-(L$3-VLOOKUP($C148,'Regional Crises'!$B$1:$R$66,10,FALSE))/(L$3-L$4)*5)),1))),IF(VLOOKUP($E148,'Country Indicator Data'!$B$4:$N$300,6,FALSE)="x","x",ROUND(IF(VLOOKUP($E148,'Country Indicator Data'!$B$4:$N$300,6,FALSE)&gt;L$3,5,IF(VLOOKUP($E148,'Country Indicator Data'!$B$4:$N$300,6,FALSE)&lt;L$4,0,5-(L$3-VLOOKUP($E148,'Country Indicator Data'!$B$4:$N$300,6,FALSE))/(L$3-L$4)*5)),1)))</f>
        <v>1.3</v>
      </c>
      <c r="M148" s="163">
        <f>IF(LEN(E148)&gt;3,(IF(VLOOKUP($C148,'Regional Crises'!$B$1:$R$66,11,FALSE)="x","x",ROUND(IF(VLOOKUP($C148,'Regional Crises'!$B$1:$R$66,11,FALSE)&gt;M$3,5,IF(VLOOKUP($C148,'Regional Crises'!$B$1:$R$66,11,FALSE)&lt;M$4,0,5-(M$3-VLOOKUP($C148,'Regional Crises'!$B$1:$R$66,11,FALSE))/(M$3-M$4)*5)),1))),IF(VLOOKUP($E148,'Country Indicator Data'!$B$4:$N$300,7,FALSE)="x","x",ROUND(IF(VLOOKUP($E148,'Country Indicator Data'!$B$4:$N$300,7,FALSE)&gt;M$3,5,IF(VLOOKUP($E148,'Country Indicator Data'!$B$4:$N$300,7,FALSE)&lt;M$4,0,5-(M$3-VLOOKUP($E148,'Country Indicator Data'!$B$4:$N$300,7,FALSE))/(M$3-M$4)*5)),1)))</f>
        <v>0</v>
      </c>
      <c r="N148" s="163">
        <f t="shared" si="54"/>
        <v>0.65</v>
      </c>
      <c r="O148" s="163">
        <f t="shared" si="55"/>
        <v>1.1666666666666665</v>
      </c>
      <c r="P148" s="163">
        <f>IF(LEN(E148)&gt;3,VLOOKUP(C148,'Regional Crises'!$B$1:$R$69,12,FALSE),VLOOKUP(E148,'Country Indicator Data'!$B$4:$I$300,8,FALSE))</f>
        <v>1</v>
      </c>
      <c r="Q148" s="163">
        <f>IF(LEN(E148)&gt;3,((IF(VLOOKUP($C148,'Regional Crises'!$B$1:$R$66,13,FALSE)="x","x",ROUND(IF(VLOOKUP($C148,'Regional Crises'!$B$1:$R$66,13,FALSE)&gt;Q$3,5,IF(VLOOKUP($C148,'Regional Crises'!$B$1:$R$66,13,FALSE)&lt;Q$4,0,5-(LOG(Q$3)-LOG(VLOOKUP($C148,'Regional Crises'!$B$1:$R$66,13,FALSE)))/(LOG(Q$3)-LOG(Q$4))*5)),1)))),(IF(VLOOKUP($E148,'Country Indicator Data'!$B$4:$N$300,9,FALSE)="x","x",ROUND(IF(VLOOKUP($E148,'Country Indicator Data'!$B$4:$N$300,9,FALSE)&gt;Q$3,5,IF(VLOOKUP($E148,'Country Indicator Data'!$B$4:$N$300,9,FALSE)&lt;Q$4,0,5-(LOG(Q$3)-LOG(VLOOKUP($E148,'Country Indicator Data'!$B$4:$N$300,9,FALSE)))/(LOG(Q$3)-LOG(Q$4))*5)),1))))</f>
        <v>0</v>
      </c>
      <c r="R148" s="163">
        <f t="shared" si="56"/>
        <v>0.5</v>
      </c>
      <c r="S148" s="163">
        <f>IF(LEN(E148)&gt;3,((IF(VLOOKUP($C148,'Regional Crises'!$B$1:$R$66,17,FALSE)="x","x",ROUND(IF(VLOOKUP($C148,'Regional Crises'!$B$1:$R$66,17,FALSE)&gt;S$3,0,IF(VLOOKUP($C148,'Regional Crises'!$B$1:$R$66,17,FALSE)&lt;S$4,5,(S$3-VLOOKUP($C148,'Regional Crises'!$B$1:$R$66,17,FALSE))/(S$3-S$4)*5)),1)))),(IF(VLOOKUP($E148,'Country Indicator Data'!$B$4:$N$300,13,FALSE)="x","x",ROUND(IF(VLOOKUP($E148,'Country Indicator Data'!$B$4:$N$300,13,FALSE)&gt;S$3,0,IF(VLOOKUP($E148,'Country Indicator Data'!$B$4:$N$300,13,FALSE)&lt;S$4,5,(S$3-VLOOKUP($E148,'Country Indicator Data'!$B$4:$N$300,13,FALSE))/(S$3-S$4)*5)),1))))</f>
        <v>2.5</v>
      </c>
      <c r="T148" s="163">
        <f>IF(LEN(E148)&gt;3,((IF(VLOOKUP($C148,'Regional Crises'!$B$1:$R$66,14,FALSE)="x","x",ROUND(IF(VLOOKUP($C148,'Regional Crises'!$B$1:$R$66,14,FALSE)&gt;T$3,0,IF(VLOOKUP($C148,'Regional Crises'!$B$1:$R$66,14,FALSE)&lt;T$4,5,(T$3-VLOOKUP($C148,'Regional Crises'!$B$1:$R$66,14,FALSE))/(T$3-T$4)*5)),1)))),(IF(VLOOKUP($E148,'Country Indicator Data'!$B$4:$N$300,10,FALSE)="x","x",ROUND(IF(VLOOKUP($E148,'Country Indicator Data'!$B$4:$N$300,10,FALSE)&gt;T$3,0,IF(VLOOKUP($E148,'Country Indicator Data'!$B$4:$N$300,10,FALSE)&lt;T$4,5,(T$3-VLOOKUP($E148,'Country Indicator Data'!$B$4:$N$300,10,FALSE))/(T$3-T$4)*5)),1))))</f>
        <v>1.9</v>
      </c>
      <c r="U148" s="163">
        <f>IF(LEN(E148)&gt;3,((IF(VLOOKUP($C148,'Regional Crises'!$B$1:$R$66,15,FALSE)="x","x",ROUND(IF(VLOOKUP($C148,'Regional Crises'!$B$1:$R$66,15,FALSE)&gt;U$3,0,IF(VLOOKUP($C148,'Regional Crises'!$B$1:$R$66,15,FALSE)&lt;U$4,5,(U$3-VLOOKUP($C148,'Regional Crises'!$B$1:$R$66,15,FALSE))/(U$3-U$4)*5)),1)))),(IF(VLOOKUP($E148,'Country Indicator Data'!$B$4:$N$300,11,FALSE)="x","x",ROUND(IF(VLOOKUP($E148,'Country Indicator Data'!$B$4:$N$300,11,FALSE)&gt;U$3,0,IF(VLOOKUP($E148,'Country Indicator Data'!$B$4:$N$300,11,FALSE)&lt;U$4,5,(U$3-VLOOKUP($E148,'Country Indicator Data'!$B$4:$N$300,11,FALSE))/(U$3-U$4)*5)),1))))</f>
        <v>1</v>
      </c>
      <c r="V148" s="163">
        <f>IF(LEN(E148)&gt;3,((IF(VLOOKUP($C148,'Regional Crises'!$B$1:$R$66,16,FALSE)="x","x",ROUND(IF(VLOOKUP($C148,'Regional Crises'!$B$1:$R$66,16,FALSE)&gt;V$3,0,IF(VLOOKUP($C148,'Regional Crises'!$B$1:$R$66,16,FALSE)&lt;V$4,5,(V$3-VLOOKUP($C148,'Regional Crises'!$B$1:$R$66,16,FALSE))/(V$3-V$4)*5)),1)))),(IF(VLOOKUP($E148,'Country Indicator Data'!$B$4:$N$300,12,FALSE)="x","x",ROUND(IF(VLOOKUP($E148,'Country Indicator Data'!$B$4:$N$300,12,FALSE)&gt;V$3,0,IF(VLOOKUP($E148,'Country Indicator Data'!$B$4:$N$300,12,FALSE)&lt;V$4,5,(V$3-VLOOKUP($E148,'Country Indicator Data'!$B$4:$N$300,12,FALSE))/(V$3-V$4)*5)),1))))</f>
        <v>0.6</v>
      </c>
      <c r="W148" s="163">
        <f t="shared" si="57"/>
        <v>1.5</v>
      </c>
      <c r="X148" s="163">
        <f t="shared" si="58"/>
        <v>1.1000000000000001</v>
      </c>
      <c r="Y148" s="184">
        <f>IF('Core Indicators'!FC145="x","x",IF('Core Indicators'!FC145&gt;=5,5,IF('Core Indicators'!FC145&gt;=4,4,IF('Core Indicators'!FC145&gt;=3,3,IF('Core Indicators'!FC145&gt;=2,2,IF('Core Indicators'!FC145&gt;=1,1,0))))))</f>
        <v>2</v>
      </c>
      <c r="Z148" s="163">
        <f t="shared" si="59"/>
        <v>2</v>
      </c>
      <c r="AA148" s="184">
        <f>'Crisis Indicator Data'!Y145</f>
        <v>0</v>
      </c>
      <c r="AB148" s="184">
        <f>'Crisis Indicator Data'!Z145</f>
        <v>0</v>
      </c>
      <c r="AC148" s="184">
        <f>'Crisis Indicator Data'!AA145</f>
        <v>0</v>
      </c>
      <c r="AD148" s="184">
        <f>'Crisis Indicator Data'!AB145</f>
        <v>0</v>
      </c>
      <c r="AE148" s="184">
        <f t="shared" si="60"/>
        <v>0</v>
      </c>
      <c r="AF148" s="184">
        <f>'Crisis Indicator Data'!AC145</f>
        <v>0</v>
      </c>
      <c r="AG148" s="184">
        <f>'Crisis Indicator Data'!AD145</f>
        <v>0</v>
      </c>
      <c r="AH148" s="184">
        <f t="shared" si="61"/>
        <v>0</v>
      </c>
      <c r="AI148" s="184">
        <f>'Crisis Indicator Data'!AE145</f>
        <v>0</v>
      </c>
      <c r="AJ148" s="184">
        <f>'Crisis Indicator Data'!AF145</f>
        <v>0</v>
      </c>
      <c r="AK148" s="184">
        <f>'Crisis Indicator Data'!AG145</f>
        <v>0</v>
      </c>
      <c r="AL148" s="184">
        <f t="shared" si="62"/>
        <v>0</v>
      </c>
      <c r="AM148" s="163">
        <f t="shared" si="63"/>
        <v>0</v>
      </c>
      <c r="AN148" s="163">
        <f t="shared" si="64"/>
        <v>1</v>
      </c>
    </row>
    <row r="149" spans="1:40" x14ac:dyDescent="0.25">
      <c r="A149" s="175" t="str">
        <f>'Crisis Indicator Data'!A146</f>
        <v>Food Security Crisis in Eswatini</v>
      </c>
      <c r="B149" s="176" t="str">
        <f>'Crisis Indicator Data'!B146</f>
        <v>Drought</v>
      </c>
      <c r="C149" s="176" t="str">
        <f>'Crisis Indicator Data'!C146</f>
        <v>SWZ001</v>
      </c>
      <c r="D149" s="176" t="str">
        <f>'Crisis Indicator Data'!D146</f>
        <v>Eswatini</v>
      </c>
      <c r="E149" s="177" t="str">
        <f>'Crisis Indicator Data'!E146</f>
        <v>SWZ</v>
      </c>
      <c r="F149" s="163">
        <f>IF(LEN(E149)&gt;3,(IF(VLOOKUP($C149,'Regional Crises'!$B$1:$R$66,7,FALSE)="x","x",ROUND(IF(VLOOKUP($C149,'Regional Crises'!$B$1:$R$66,7,FALSE)&gt;$F$3,5,IF(VLOOKUP($C149,'Regional Crises'!$B$1:$R$66,7,FALSE)&lt;F$4,0,($F$3-VLOOKUP($C149,'Regional Crises'!$B$1:$R$66,7,FALSE))/($F$3-$F$4)*5)),1))),IF(VLOOKUP($E149,'Country Indicator Data'!$B$4:$N$300,3,FALSE)="x","x",ROUND(IF(VLOOKUP($E149,'Country Indicator Data'!$B$4:$N$300,3,FALSE)&gt;$F$3,5,IF(VLOOKUP($E149,'Country Indicator Data'!$B$4:$N$300,3,FALSE)&lt;$F$4,0,($F$3-VLOOKUP($E149,'Country Indicator Data'!$B$4:$N$300,3,FALSE))/($F$3-$F$4)*5)),1)))</f>
        <v>3.2</v>
      </c>
      <c r="G149" s="163">
        <f>IF(LEN(E149)&gt;3,(IF(VLOOKUP($C149,'Regional Crises'!$B$1:$R$66,9,FALSE)="x","x",ROUND(IF(VLOOKUP($C149,'Regional Crises'!$B$1:$R$66,9,FALSE)&gt;G$3,5,IF(VLOOKUP($C149,'Regional Crises'!$B$1:$R$66,9,FALSE)&lt;G$4,0,(G$3-VLOOKUP($C149,'Regional Crises'!$B$1:$R$66,9,FALSE))/(G$3-G$4)*5)),1))),IF(VLOOKUP($E149,'Country Indicator Data'!$B$4:$N$300,5,FALSE)="x","x",ROUND(IF(VLOOKUP($E149,'Country Indicator Data'!$B$4:$N$300,5,FALSE)&gt;G$3,5,IF(VLOOKUP($E149,'Country Indicator Data'!$B$4:$N$300,5,FALSE)&lt;G$4,0,(G$3-VLOOKUP($E149,'Country Indicator Data'!$B$4:$N$300,5,FALSE))/(G$3-G$4)*5)),1)))</f>
        <v>3.2</v>
      </c>
      <c r="H149" s="163">
        <f t="shared" si="52"/>
        <v>3.2</v>
      </c>
      <c r="I149" s="163">
        <f>IF(LEN(E149)&gt;3,(IF(VLOOKUP($C149,'Regional Crises'!$B$1:$R$66,6,FALSE)="x","x",ROUND(IF(VLOOKUP($C149,'Regional Crises'!$B$1:$R$66,6,FALSE)&gt;I$3,5,IF(VLOOKUP($C149,'Regional Crises'!$B$1:$R$66,6,FALSE)&lt;I$4,0,5-(I$3-VLOOKUP($C149,'Regional Crises'!$B$1:$R$66,6,FALSE))/(I$3-I$4)*5)),1))),IF(VLOOKUP($E149,'Country Indicator Data'!$B$4:$N$300,2,FALSE)="x","x",ROUND(IF(VLOOKUP($E149,'Country Indicator Data'!$B$4:$N$300,2,FALSE)&gt;I$3,5,IF(VLOOKUP($E149,'Country Indicator Data'!$B$4:$N$300,2,FALSE)&lt;I$4,0,5-(I$3-VLOOKUP($E149,'Country Indicator Data'!$B$4:$N$300,2,FALSE))/(I$3-I$4)*5)),1)))</f>
        <v>0</v>
      </c>
      <c r="J149" s="163">
        <f>IF(LEN(E149)&gt;3,(IF(VLOOKUP($C149,'Regional Crises'!$B$1:$R$66,8,FALSE)="x","x",ROUND(IF(VLOOKUP($C149,'Regional Crises'!$B$1:$R$66,8,FALSE)&gt;J$3,5,IF(VLOOKUP($C149,'Regional Crises'!$B$1:$R$66,8,FALSE)&lt;J$4,0,5-(J$3-VLOOKUP($C149,'Regional Crises'!$B$1:$R$66,8,FALSE))/(J$3-J$4)*5)),1))),IF(VLOOKUP($E149,'Country Indicator Data'!$B$4:$N$300,4,FALSE)="x","x",ROUND(IF(VLOOKUP($E149,'Country Indicator Data'!$B$4:$N$300,4,FALSE)&gt;J$3,5,IF(VLOOKUP($E149,'Country Indicator Data'!$B$4:$N$300,4,FALSE)&lt;J$4,0,5-(J$3-VLOOKUP($E149,'Country Indicator Data'!$B$4:$N$300,4,FALSE))/(J$3-J$4)*5)),1)))</f>
        <v>0</v>
      </c>
      <c r="K149" s="163">
        <f t="shared" si="53"/>
        <v>0</v>
      </c>
      <c r="L149" s="163">
        <f>IF(LEN(E149)&gt;3,(IF(VLOOKUP($C149,'Regional Crises'!$B$1:$R$66,10,FALSE)="x","x",ROUND(IF(VLOOKUP($C149,'Regional Crises'!$B$1:$R$66,10,FALSE)&gt;L$3,5,IF(VLOOKUP($C149,'Regional Crises'!$B$1:$R$66,10,FALSE)&lt;L$4,0,5-(L$3-VLOOKUP($C149,'Regional Crises'!$B$1:$R$66,10,FALSE))/(L$3-L$4)*5)),1))),IF(VLOOKUP($E149,'Country Indicator Data'!$B$4:$N$300,6,FALSE)="x","x",ROUND(IF(VLOOKUP($E149,'Country Indicator Data'!$B$4:$N$300,6,FALSE)&gt;L$3,5,IF(VLOOKUP($E149,'Country Indicator Data'!$B$4:$N$300,6,FALSE)&lt;L$4,0,5-(L$3-VLOOKUP($E149,'Country Indicator Data'!$B$4:$N$300,6,FALSE))/(L$3-L$4)*5)),1)))</f>
        <v>3.9</v>
      </c>
      <c r="M149" s="163">
        <f>IF(LEN(E149)&gt;3,(IF(VLOOKUP($C149,'Regional Crises'!$B$1:$R$66,11,FALSE)="x","x",ROUND(IF(VLOOKUP($C149,'Regional Crises'!$B$1:$R$66,11,FALSE)&gt;M$3,5,IF(VLOOKUP($C149,'Regional Crises'!$B$1:$R$66,11,FALSE)&lt;M$4,0,5-(M$3-VLOOKUP($C149,'Regional Crises'!$B$1:$R$66,11,FALSE))/(M$3-M$4)*5)),1))),IF(VLOOKUP($E149,'Country Indicator Data'!$B$4:$N$300,7,FALSE)="x","x",ROUND(IF(VLOOKUP($E149,'Country Indicator Data'!$B$4:$N$300,7,FALSE)&gt;M$3,5,IF(VLOOKUP($E149,'Country Indicator Data'!$B$4:$N$300,7,FALSE)&lt;M$4,0,5-(M$3-VLOOKUP($E149,'Country Indicator Data'!$B$4:$N$300,7,FALSE))/(M$3-M$4)*5)),1)))</f>
        <v>3.7</v>
      </c>
      <c r="N149" s="163">
        <f t="shared" si="54"/>
        <v>3.8</v>
      </c>
      <c r="O149" s="163">
        <f t="shared" si="55"/>
        <v>2.3333333333333335</v>
      </c>
      <c r="P149" s="163">
        <f>IF(LEN(E149)&gt;3,VLOOKUP(C149,'Regional Crises'!$B$1:$R$69,12,FALSE),VLOOKUP(E149,'Country Indicator Data'!$B$4:$I$300,8,FALSE))</f>
        <v>3</v>
      </c>
      <c r="Q149" s="163">
        <f>IF(LEN(E149)&gt;3,((IF(VLOOKUP($C149,'Regional Crises'!$B$1:$R$66,13,FALSE)="x","x",ROUND(IF(VLOOKUP($C149,'Regional Crises'!$B$1:$R$66,13,FALSE)&gt;Q$3,5,IF(VLOOKUP($C149,'Regional Crises'!$B$1:$R$66,13,FALSE)&lt;Q$4,0,5-(LOG(Q$3)-LOG(VLOOKUP($C149,'Regional Crises'!$B$1:$R$66,13,FALSE)))/(LOG(Q$3)-LOG(Q$4))*5)),1)))),(IF(VLOOKUP($E149,'Country Indicator Data'!$B$4:$N$300,9,FALSE)="x","x",ROUND(IF(VLOOKUP($E149,'Country Indicator Data'!$B$4:$N$300,9,FALSE)&gt;Q$3,5,IF(VLOOKUP($E149,'Country Indicator Data'!$B$4:$N$300,9,FALSE)&lt;Q$4,0,5-(LOG(Q$3)-LOG(VLOOKUP($E149,'Country Indicator Data'!$B$4:$N$300,9,FALSE)))/(LOG(Q$3)-LOG(Q$4))*5)),1))))</f>
        <v>1.4</v>
      </c>
      <c r="R149" s="163">
        <f t="shared" si="56"/>
        <v>2.2000000000000002</v>
      </c>
      <c r="S149" s="163">
        <f>IF(LEN(E149)&gt;3,((IF(VLOOKUP($C149,'Regional Crises'!$B$1:$R$66,17,FALSE)="x","x",ROUND(IF(VLOOKUP($C149,'Regional Crises'!$B$1:$R$66,17,FALSE)&gt;S$3,0,IF(VLOOKUP($C149,'Regional Crises'!$B$1:$R$66,17,FALSE)&lt;S$4,5,(S$3-VLOOKUP($C149,'Regional Crises'!$B$1:$R$66,17,FALSE))/(S$3-S$4)*5)),1)))),(IF(VLOOKUP($E149,'Country Indicator Data'!$B$4:$N$300,13,FALSE)="x","x",ROUND(IF(VLOOKUP($E149,'Country Indicator Data'!$B$4:$N$300,13,FALSE)&gt;S$3,0,IF(VLOOKUP($E149,'Country Indicator Data'!$B$4:$N$300,13,FALSE)&lt;S$4,5,(S$3-VLOOKUP($E149,'Country Indicator Data'!$B$4:$N$300,13,FALSE))/(S$3-S$4)*5)),1))))</f>
        <v>3.3</v>
      </c>
      <c r="T149" s="163">
        <f>IF(LEN(E149)&gt;3,((IF(VLOOKUP($C149,'Regional Crises'!$B$1:$R$66,14,FALSE)="x","x",ROUND(IF(VLOOKUP($C149,'Regional Crises'!$B$1:$R$66,14,FALSE)&gt;T$3,0,IF(VLOOKUP($C149,'Regional Crises'!$B$1:$R$66,14,FALSE)&lt;T$4,5,(T$3-VLOOKUP($C149,'Regional Crises'!$B$1:$R$66,14,FALSE))/(T$3-T$4)*5)),1)))),(IF(VLOOKUP($E149,'Country Indicator Data'!$B$4:$N$300,10,FALSE)="x","x",ROUND(IF(VLOOKUP($E149,'Country Indicator Data'!$B$4:$N$300,10,FALSE)&gt;T$3,0,IF(VLOOKUP($E149,'Country Indicator Data'!$B$4:$N$300,10,FALSE)&lt;T$4,5,(T$3-VLOOKUP($E149,'Country Indicator Data'!$B$4:$N$300,10,FALSE))/(T$3-T$4)*5)),1))))</f>
        <v>3</v>
      </c>
      <c r="U149" s="163">
        <f>IF(LEN(E149)&gt;3,((IF(VLOOKUP($C149,'Regional Crises'!$B$1:$R$66,15,FALSE)="x","x",ROUND(IF(VLOOKUP($C149,'Regional Crises'!$B$1:$R$66,15,FALSE)&gt;U$3,0,IF(VLOOKUP($C149,'Regional Crises'!$B$1:$R$66,15,FALSE)&lt;U$4,5,(U$3-VLOOKUP($C149,'Regional Crises'!$B$1:$R$66,15,FALSE))/(U$3-U$4)*5)),1)))),(IF(VLOOKUP($E149,'Country Indicator Data'!$B$4:$N$300,11,FALSE)="x","x",ROUND(IF(VLOOKUP($E149,'Country Indicator Data'!$B$4:$N$300,11,FALSE)&gt;U$3,0,IF(VLOOKUP($E149,'Country Indicator Data'!$B$4:$N$300,11,FALSE)&lt;U$4,5,(U$3-VLOOKUP($E149,'Country Indicator Data'!$B$4:$N$300,11,FALSE))/(U$3-U$4)*5)),1))))</f>
        <v>3.8</v>
      </c>
      <c r="V149" s="163">
        <f>IF(LEN(E149)&gt;3,((IF(VLOOKUP($C149,'Regional Crises'!$B$1:$R$66,16,FALSE)="x","x",ROUND(IF(VLOOKUP($C149,'Regional Crises'!$B$1:$R$66,16,FALSE)&gt;V$3,0,IF(VLOOKUP($C149,'Regional Crises'!$B$1:$R$66,16,FALSE)&lt;V$4,5,(V$3-VLOOKUP($C149,'Regional Crises'!$B$1:$R$66,16,FALSE))/(V$3-V$4)*5)),1)))),(IF(VLOOKUP($E149,'Country Indicator Data'!$B$4:$N$300,12,FALSE)="x","x",ROUND(IF(VLOOKUP($E149,'Country Indicator Data'!$B$4:$N$300,12,FALSE)&gt;V$3,0,IF(VLOOKUP($E149,'Country Indicator Data'!$B$4:$N$300,12,FALSE)&lt;V$4,5,(V$3-VLOOKUP($E149,'Country Indicator Data'!$B$4:$N$300,12,FALSE))/(V$3-V$4)*5)),1))))</f>
        <v>4.0999999999999996</v>
      </c>
      <c r="W149" s="163">
        <f t="shared" si="57"/>
        <v>3.6</v>
      </c>
      <c r="X149" s="163">
        <f t="shared" si="58"/>
        <v>2.7</v>
      </c>
      <c r="Y149" s="184">
        <f>IF('Core Indicators'!FC146="x","x",IF('Core Indicators'!FC146&gt;=5,5,IF('Core Indicators'!FC146&gt;=4,4,IF('Core Indicators'!FC146&gt;=3,3,IF('Core Indicators'!FC146&gt;=2,2,IF('Core Indicators'!FC146&gt;=1,1,0))))))</f>
        <v>1</v>
      </c>
      <c r="Z149" s="163">
        <f t="shared" si="59"/>
        <v>1</v>
      </c>
      <c r="AA149" s="184">
        <f>'Crisis Indicator Data'!Y146</f>
        <v>0</v>
      </c>
      <c r="AB149" s="184">
        <f>'Crisis Indicator Data'!Z146</f>
        <v>1</v>
      </c>
      <c r="AC149" s="184">
        <f>'Crisis Indicator Data'!AA146</f>
        <v>0</v>
      </c>
      <c r="AD149" s="184">
        <f>'Crisis Indicator Data'!AB146</f>
        <v>0</v>
      </c>
      <c r="AE149" s="184">
        <f t="shared" si="60"/>
        <v>1</v>
      </c>
      <c r="AF149" s="184">
        <f>'Crisis Indicator Data'!AC146</f>
        <v>0</v>
      </c>
      <c r="AG149" s="184">
        <f>'Crisis Indicator Data'!AD146</f>
        <v>2</v>
      </c>
      <c r="AH149" s="184">
        <f t="shared" si="61"/>
        <v>2</v>
      </c>
      <c r="AI149" s="184">
        <f>'Crisis Indicator Data'!AE146</f>
        <v>0</v>
      </c>
      <c r="AJ149" s="184">
        <f>'Crisis Indicator Data'!AF146</f>
        <v>0</v>
      </c>
      <c r="AK149" s="184">
        <f>'Crisis Indicator Data'!AG146</f>
        <v>2</v>
      </c>
      <c r="AL149" s="184">
        <f t="shared" si="62"/>
        <v>2</v>
      </c>
      <c r="AM149" s="163">
        <f t="shared" si="63"/>
        <v>2</v>
      </c>
      <c r="AN149" s="163">
        <f t="shared" si="64"/>
        <v>1.5</v>
      </c>
    </row>
    <row r="150" spans="1:40" x14ac:dyDescent="0.25">
      <c r="A150" s="175" t="str">
        <f>'Crisis Indicator Data'!A147</f>
        <v>Syrian conflict</v>
      </c>
      <c r="B150" s="176" t="str">
        <f>'Crisis Indicator Data'!B147</f>
        <v>Conflict,Displacement,Violence</v>
      </c>
      <c r="C150" s="176" t="str">
        <f>'Crisis Indicator Data'!C147</f>
        <v>SYR001</v>
      </c>
      <c r="D150" s="176" t="str">
        <f>'Crisis Indicator Data'!D147</f>
        <v>Syria</v>
      </c>
      <c r="E150" s="177" t="str">
        <f>'Crisis Indicator Data'!E147</f>
        <v>SYR</v>
      </c>
      <c r="F150" s="163">
        <f>IF(LEN(E150)&gt;3,(IF(VLOOKUP($C150,'Regional Crises'!$B$1:$R$66,7,FALSE)="x","x",ROUND(IF(VLOOKUP($C150,'Regional Crises'!$B$1:$R$66,7,FALSE)&gt;$F$3,5,IF(VLOOKUP($C150,'Regional Crises'!$B$1:$R$66,7,FALSE)&lt;F$4,0,($F$3-VLOOKUP($C150,'Regional Crises'!$B$1:$R$66,7,FALSE))/($F$3-$F$4)*5)),1))),IF(VLOOKUP($E150,'Country Indicator Data'!$B$4:$N$300,3,FALSE)="x","x",ROUND(IF(VLOOKUP($E150,'Country Indicator Data'!$B$4:$N$300,3,FALSE)&gt;$F$3,5,IF(VLOOKUP($E150,'Country Indicator Data'!$B$4:$N$300,3,FALSE)&lt;$F$4,0,($F$3-VLOOKUP($E150,'Country Indicator Data'!$B$4:$N$300,3,FALSE))/($F$3-$F$4)*5)),1)))</f>
        <v>4.5999999999999996</v>
      </c>
      <c r="G150" s="163">
        <f>IF(LEN(E150)&gt;3,(IF(VLOOKUP($C150,'Regional Crises'!$B$1:$R$66,9,FALSE)="x","x",ROUND(IF(VLOOKUP($C150,'Regional Crises'!$B$1:$R$66,9,FALSE)&gt;G$3,5,IF(VLOOKUP($C150,'Regional Crises'!$B$1:$R$66,9,FALSE)&lt;G$4,0,(G$3-VLOOKUP($C150,'Regional Crises'!$B$1:$R$66,9,FALSE))/(G$3-G$4)*5)),1))),IF(VLOOKUP($E150,'Country Indicator Data'!$B$4:$N$300,5,FALSE)="x","x",ROUND(IF(VLOOKUP($E150,'Country Indicator Data'!$B$4:$N$300,5,FALSE)&gt;G$3,5,IF(VLOOKUP($E150,'Country Indicator Data'!$B$4:$N$300,5,FALSE)&lt;G$4,0,(G$3-VLOOKUP($E150,'Country Indicator Data'!$B$4:$N$300,5,FALSE))/(G$3-G$4)*5)),1)))</f>
        <v>4.0999999999999996</v>
      </c>
      <c r="H150" s="163">
        <f t="shared" si="52"/>
        <v>4.3499999999999996</v>
      </c>
      <c r="I150" s="163">
        <f>IF(LEN(E150)&gt;3,(IF(VLOOKUP($C150,'Regional Crises'!$B$1:$R$66,6,FALSE)="x","x",ROUND(IF(VLOOKUP($C150,'Regional Crises'!$B$1:$R$66,6,FALSE)&gt;I$3,5,IF(VLOOKUP($C150,'Regional Crises'!$B$1:$R$66,6,FALSE)&lt;I$4,0,5-(I$3-VLOOKUP($C150,'Regional Crises'!$B$1:$R$66,6,FALSE))/(I$3-I$4)*5)),1))),IF(VLOOKUP($E150,'Country Indicator Data'!$B$4:$N$300,2,FALSE)="x","x",ROUND(IF(VLOOKUP($E150,'Country Indicator Data'!$B$4:$N$300,2,FALSE)&gt;I$3,5,IF(VLOOKUP($E150,'Country Indicator Data'!$B$4:$N$300,2,FALSE)&lt;I$4,0,5-(I$3-VLOOKUP($E150,'Country Indicator Data'!$B$4:$N$300,2,FALSE))/(I$3-I$4)*5)),1)))</f>
        <v>2.7</v>
      </c>
      <c r="J150" s="163">
        <f>IF(LEN(E150)&gt;3,(IF(VLOOKUP($C150,'Regional Crises'!$B$1:$R$66,8,FALSE)="x","x",ROUND(IF(VLOOKUP($C150,'Regional Crises'!$B$1:$R$66,8,FALSE)&gt;J$3,5,IF(VLOOKUP($C150,'Regional Crises'!$B$1:$R$66,8,FALSE)&lt;J$4,0,5-(J$3-VLOOKUP($C150,'Regional Crises'!$B$1:$R$66,8,FALSE))/(J$3-J$4)*5)),1))),IF(VLOOKUP($E150,'Country Indicator Data'!$B$4:$N$300,4,FALSE)="x","x",ROUND(IF(VLOOKUP($E150,'Country Indicator Data'!$B$4:$N$300,4,FALSE)&gt;J$3,5,IF(VLOOKUP($E150,'Country Indicator Data'!$B$4:$N$300,4,FALSE)&lt;J$4,0,5-(J$3-VLOOKUP($E150,'Country Indicator Data'!$B$4:$N$300,4,FALSE))/(J$3-J$4)*5)),1)))</f>
        <v>5</v>
      </c>
      <c r="K150" s="163">
        <f t="shared" si="53"/>
        <v>3.85</v>
      </c>
      <c r="L150" s="163">
        <f>IF(LEN(E150)&gt;3,(IF(VLOOKUP($C150,'Regional Crises'!$B$1:$R$66,10,FALSE)="x","x",ROUND(IF(VLOOKUP($C150,'Regional Crises'!$B$1:$R$66,10,FALSE)&gt;L$3,5,IF(VLOOKUP($C150,'Regional Crises'!$B$1:$R$66,10,FALSE)&lt;L$4,0,5-(L$3-VLOOKUP($C150,'Regional Crises'!$B$1:$R$66,10,FALSE))/(L$3-L$4)*5)),1))),IF(VLOOKUP($E150,'Country Indicator Data'!$B$4:$N$300,6,FALSE)="x","x",ROUND(IF(VLOOKUP($E150,'Country Indicator Data'!$B$4:$N$300,6,FALSE)&gt;L$3,5,IF(VLOOKUP($E150,'Country Indicator Data'!$B$4:$N$300,6,FALSE)&lt;L$4,0,5-(L$3-VLOOKUP($E150,'Country Indicator Data'!$B$4:$N$300,6,FALSE))/(L$3-L$4)*5)),1)))</f>
        <v>3.6</v>
      </c>
      <c r="M150" s="163">
        <f>IF(LEN(E150)&gt;3,(IF(VLOOKUP($C150,'Regional Crises'!$B$1:$R$66,11,FALSE)="x","x",ROUND(IF(VLOOKUP($C150,'Regional Crises'!$B$1:$R$66,11,FALSE)&gt;M$3,5,IF(VLOOKUP($C150,'Regional Crises'!$B$1:$R$66,11,FALSE)&lt;M$4,0,5-(M$3-VLOOKUP($C150,'Regional Crises'!$B$1:$R$66,11,FALSE))/(M$3-M$4)*5)),1))),IF(VLOOKUP($E150,'Country Indicator Data'!$B$4:$N$300,7,FALSE)="x","x",ROUND(IF(VLOOKUP($E150,'Country Indicator Data'!$B$4:$N$300,7,FALSE)&gt;M$3,5,IF(VLOOKUP($E150,'Country Indicator Data'!$B$4:$N$300,7,FALSE)&lt;M$4,0,5-(M$3-VLOOKUP($E150,'Country Indicator Data'!$B$4:$N$300,7,FALSE))/(M$3-M$4)*5)),1)))</f>
        <v>1.6</v>
      </c>
      <c r="N150" s="163">
        <f t="shared" si="54"/>
        <v>2.6</v>
      </c>
      <c r="O150" s="163">
        <f t="shared" si="55"/>
        <v>3.5999999999999996</v>
      </c>
      <c r="P150" s="163">
        <f>IF(LEN(E150)&gt;3,VLOOKUP(C150,'Regional Crises'!$B$1:$R$69,12,FALSE),VLOOKUP(E150,'Country Indicator Data'!$B$4:$I$300,8,FALSE))</f>
        <v>5</v>
      </c>
      <c r="Q150" s="163">
        <f>IF(LEN(E150)&gt;3,((IF(VLOOKUP($C150,'Regional Crises'!$B$1:$R$66,13,FALSE)="x","x",ROUND(IF(VLOOKUP($C150,'Regional Crises'!$B$1:$R$66,13,FALSE)&gt;Q$3,5,IF(VLOOKUP($C150,'Regional Crises'!$B$1:$R$66,13,FALSE)&lt;Q$4,0,5-(LOG(Q$3)-LOG(VLOOKUP($C150,'Regional Crises'!$B$1:$R$66,13,FALSE)))/(LOG(Q$3)-LOG(Q$4))*5)),1)))),(IF(VLOOKUP($E150,'Country Indicator Data'!$B$4:$N$300,9,FALSE)="x","x",ROUND(IF(VLOOKUP($E150,'Country Indicator Data'!$B$4:$N$300,9,FALSE)&gt;Q$3,5,IF(VLOOKUP($E150,'Country Indicator Data'!$B$4:$N$300,9,FALSE)&lt;Q$4,0,5-(LOG(Q$3)-LOG(VLOOKUP($E150,'Country Indicator Data'!$B$4:$N$300,9,FALSE)))/(LOG(Q$3)-LOG(Q$4))*5)),1))))</f>
        <v>4.5999999999999996</v>
      </c>
      <c r="R150" s="163">
        <f t="shared" si="56"/>
        <v>4.8</v>
      </c>
      <c r="S150" s="163">
        <f>IF(LEN(E150)&gt;3,((IF(VLOOKUP($C150,'Regional Crises'!$B$1:$R$66,17,FALSE)="x","x",ROUND(IF(VLOOKUP($C150,'Regional Crises'!$B$1:$R$66,17,FALSE)&gt;S$3,0,IF(VLOOKUP($C150,'Regional Crises'!$B$1:$R$66,17,FALSE)&lt;S$4,5,(S$3-VLOOKUP($C150,'Regional Crises'!$B$1:$R$66,17,FALSE))/(S$3-S$4)*5)),1)))),(IF(VLOOKUP($E150,'Country Indicator Data'!$B$4:$N$300,13,FALSE)="x","x",ROUND(IF(VLOOKUP($E150,'Country Indicator Data'!$B$4:$N$300,13,FALSE)&gt;S$3,0,IF(VLOOKUP($E150,'Country Indicator Data'!$B$4:$N$300,13,FALSE)&lt;S$4,5,(S$3-VLOOKUP($E150,'Country Indicator Data'!$B$4:$N$300,13,FALSE))/(S$3-S$4)*5)),1))))</f>
        <v>4.4000000000000004</v>
      </c>
      <c r="T150" s="163">
        <f>IF(LEN(E150)&gt;3,((IF(VLOOKUP($C150,'Regional Crises'!$B$1:$R$66,14,FALSE)="x","x",ROUND(IF(VLOOKUP($C150,'Regional Crises'!$B$1:$R$66,14,FALSE)&gt;T$3,0,IF(VLOOKUP($C150,'Regional Crises'!$B$1:$R$66,14,FALSE)&lt;T$4,5,(T$3-VLOOKUP($C150,'Regional Crises'!$B$1:$R$66,14,FALSE))/(T$3-T$4)*5)),1)))),(IF(VLOOKUP($E150,'Country Indicator Data'!$B$4:$N$300,10,FALSE)="x","x",ROUND(IF(VLOOKUP($E150,'Country Indicator Data'!$B$4:$N$300,10,FALSE)&gt;T$3,0,IF(VLOOKUP($E150,'Country Indicator Data'!$B$4:$N$300,10,FALSE)&lt;T$4,5,(T$3-VLOOKUP($E150,'Country Indicator Data'!$B$4:$N$300,10,FALSE))/(T$3-T$4)*5)),1))))</f>
        <v>4.5999999999999996</v>
      </c>
      <c r="U150" s="163">
        <f>IF(LEN(E150)&gt;3,((IF(VLOOKUP($C150,'Regional Crises'!$B$1:$R$66,15,FALSE)="x","x",ROUND(IF(VLOOKUP($C150,'Regional Crises'!$B$1:$R$66,15,FALSE)&gt;U$3,0,IF(VLOOKUP($C150,'Regional Crises'!$B$1:$R$66,15,FALSE)&lt;U$4,5,(U$3-VLOOKUP($C150,'Regional Crises'!$B$1:$R$66,15,FALSE))/(U$3-U$4)*5)),1)))),(IF(VLOOKUP($E150,'Country Indicator Data'!$B$4:$N$300,11,FALSE)="x","x",ROUND(IF(VLOOKUP($E150,'Country Indicator Data'!$B$4:$N$300,11,FALSE)&gt;U$3,0,IF(VLOOKUP($E150,'Country Indicator Data'!$B$4:$N$300,11,FALSE)&lt;U$4,5,(U$3-VLOOKUP($E150,'Country Indicator Data'!$B$4:$N$300,11,FALSE))/(U$3-U$4)*5)),1))))</f>
        <v>4.3</v>
      </c>
      <c r="V150" s="163">
        <f>IF(LEN(E150)&gt;3,((IF(VLOOKUP($C150,'Regional Crises'!$B$1:$R$66,16,FALSE)="x","x",ROUND(IF(VLOOKUP($C150,'Regional Crises'!$B$1:$R$66,16,FALSE)&gt;V$3,0,IF(VLOOKUP($C150,'Regional Crises'!$B$1:$R$66,16,FALSE)&lt;V$4,5,(V$3-VLOOKUP($C150,'Regional Crises'!$B$1:$R$66,16,FALSE))/(V$3-V$4)*5)),1)))),(IF(VLOOKUP($E150,'Country Indicator Data'!$B$4:$N$300,12,FALSE)="x","x",ROUND(IF(VLOOKUP($E150,'Country Indicator Data'!$B$4:$N$300,12,FALSE)&gt;V$3,0,IF(VLOOKUP($E150,'Country Indicator Data'!$B$4:$N$300,12,FALSE)&lt;V$4,5,(V$3-VLOOKUP($E150,'Country Indicator Data'!$B$4:$N$300,12,FALSE))/(V$3-V$4)*5)),1))))</f>
        <v>5</v>
      </c>
      <c r="W150" s="163">
        <f t="shared" si="57"/>
        <v>4.5999999999999996</v>
      </c>
      <c r="X150" s="163">
        <f t="shared" si="58"/>
        <v>4.3</v>
      </c>
      <c r="Y150" s="184">
        <f>IF('Core Indicators'!FC147="x","x",IF('Core Indicators'!FC147&gt;=5,5,IF('Core Indicators'!FC147&gt;=4,4,IF('Core Indicators'!FC147&gt;=3,3,IF('Core Indicators'!FC147&gt;=2,2,IF('Core Indicators'!FC147&gt;=1,1,0))))))</f>
        <v>5</v>
      </c>
      <c r="Z150" s="163">
        <f t="shared" si="59"/>
        <v>5</v>
      </c>
      <c r="AA150" s="184">
        <f>'Crisis Indicator Data'!Y147</f>
        <v>1</v>
      </c>
      <c r="AB150" s="184">
        <f>'Crisis Indicator Data'!Z147</f>
        <v>3</v>
      </c>
      <c r="AC150" s="184">
        <f>'Crisis Indicator Data'!AA147</f>
        <v>3</v>
      </c>
      <c r="AD150" s="184">
        <f>'Crisis Indicator Data'!AB147</f>
        <v>0</v>
      </c>
      <c r="AE150" s="184">
        <f t="shared" si="60"/>
        <v>3</v>
      </c>
      <c r="AF150" s="184">
        <f>'Crisis Indicator Data'!AC147</f>
        <v>2</v>
      </c>
      <c r="AG150" s="184">
        <f>'Crisis Indicator Data'!AD147</f>
        <v>3</v>
      </c>
      <c r="AH150" s="184">
        <f t="shared" si="61"/>
        <v>5</v>
      </c>
      <c r="AI150" s="184">
        <f>'Crisis Indicator Data'!AE147</f>
        <v>3</v>
      </c>
      <c r="AJ150" s="184">
        <f>'Crisis Indicator Data'!AF147</f>
        <v>2</v>
      </c>
      <c r="AK150" s="184">
        <f>'Crisis Indicator Data'!AG147</f>
        <v>0</v>
      </c>
      <c r="AL150" s="184">
        <f t="shared" si="62"/>
        <v>4</v>
      </c>
      <c r="AM150" s="163">
        <f t="shared" si="63"/>
        <v>4</v>
      </c>
      <c r="AN150" s="163">
        <f t="shared" si="64"/>
        <v>4.5</v>
      </c>
    </row>
    <row r="151" spans="1:40" x14ac:dyDescent="0.25">
      <c r="A151" s="175" t="str">
        <f>'Crisis Indicator Data'!A148</f>
        <v>Türkiye / Syria earthquake in Syria</v>
      </c>
      <c r="B151" s="176" t="str">
        <f>'Crisis Indicator Data'!B148</f>
        <v>Earthquake</v>
      </c>
      <c r="C151" s="176" t="str">
        <f>'Crisis Indicator Data'!C148</f>
        <v>SYR002</v>
      </c>
      <c r="D151" s="176" t="str">
        <f>'Crisis Indicator Data'!D148</f>
        <v>Syria</v>
      </c>
      <c r="E151" s="177" t="str">
        <f>'Crisis Indicator Data'!E148</f>
        <v>SYR</v>
      </c>
      <c r="F151" s="163">
        <f>IF(LEN(E151)&gt;3,(IF(VLOOKUP($C151,'Regional Crises'!$B$1:$R$66,7,FALSE)="x","x",ROUND(IF(VLOOKUP($C151,'Regional Crises'!$B$1:$R$66,7,FALSE)&gt;$F$3,5,IF(VLOOKUP($C151,'Regional Crises'!$B$1:$R$66,7,FALSE)&lt;F$4,0,($F$3-VLOOKUP($C151,'Regional Crises'!$B$1:$R$66,7,FALSE))/($F$3-$F$4)*5)),1))),IF(VLOOKUP($E151,'Country Indicator Data'!$B$4:$N$300,3,FALSE)="x","x",ROUND(IF(VLOOKUP($E151,'Country Indicator Data'!$B$4:$N$300,3,FALSE)&gt;$F$3,5,IF(VLOOKUP($E151,'Country Indicator Data'!$B$4:$N$300,3,FALSE)&lt;$F$4,0,($F$3-VLOOKUP($E151,'Country Indicator Data'!$B$4:$N$300,3,FALSE))/($F$3-$F$4)*5)),1)))</f>
        <v>4.5999999999999996</v>
      </c>
      <c r="G151" s="163">
        <f>IF(LEN(E151)&gt;3,(IF(VLOOKUP($C151,'Regional Crises'!$B$1:$R$66,9,FALSE)="x","x",ROUND(IF(VLOOKUP($C151,'Regional Crises'!$B$1:$R$66,9,FALSE)&gt;G$3,5,IF(VLOOKUP($C151,'Regional Crises'!$B$1:$R$66,9,FALSE)&lt;G$4,0,(G$3-VLOOKUP($C151,'Regional Crises'!$B$1:$R$66,9,FALSE))/(G$3-G$4)*5)),1))),IF(VLOOKUP($E151,'Country Indicator Data'!$B$4:$N$300,5,FALSE)="x","x",ROUND(IF(VLOOKUP($E151,'Country Indicator Data'!$B$4:$N$300,5,FALSE)&gt;G$3,5,IF(VLOOKUP($E151,'Country Indicator Data'!$B$4:$N$300,5,FALSE)&lt;G$4,0,(G$3-VLOOKUP($E151,'Country Indicator Data'!$B$4:$N$300,5,FALSE))/(G$3-G$4)*5)),1)))</f>
        <v>4.0999999999999996</v>
      </c>
      <c r="H151" s="163">
        <f t="shared" si="52"/>
        <v>4.3499999999999996</v>
      </c>
      <c r="I151" s="163">
        <f>IF(LEN(E151)&gt;3,(IF(VLOOKUP($C151,'Regional Crises'!$B$1:$R$66,6,FALSE)="x","x",ROUND(IF(VLOOKUP($C151,'Regional Crises'!$B$1:$R$66,6,FALSE)&gt;I$3,5,IF(VLOOKUP($C151,'Regional Crises'!$B$1:$R$66,6,FALSE)&lt;I$4,0,5-(I$3-VLOOKUP($C151,'Regional Crises'!$B$1:$R$66,6,FALSE))/(I$3-I$4)*5)),1))),IF(VLOOKUP($E151,'Country Indicator Data'!$B$4:$N$300,2,FALSE)="x","x",ROUND(IF(VLOOKUP($E151,'Country Indicator Data'!$B$4:$N$300,2,FALSE)&gt;I$3,5,IF(VLOOKUP($E151,'Country Indicator Data'!$B$4:$N$300,2,FALSE)&lt;I$4,0,5-(I$3-VLOOKUP($E151,'Country Indicator Data'!$B$4:$N$300,2,FALSE))/(I$3-I$4)*5)),1)))</f>
        <v>2.7</v>
      </c>
      <c r="J151" s="163">
        <f>IF(LEN(E151)&gt;3,(IF(VLOOKUP($C151,'Regional Crises'!$B$1:$R$66,8,FALSE)="x","x",ROUND(IF(VLOOKUP($C151,'Regional Crises'!$B$1:$R$66,8,FALSE)&gt;J$3,5,IF(VLOOKUP($C151,'Regional Crises'!$B$1:$R$66,8,FALSE)&lt;J$4,0,5-(J$3-VLOOKUP($C151,'Regional Crises'!$B$1:$R$66,8,FALSE))/(J$3-J$4)*5)),1))),IF(VLOOKUP($E151,'Country Indicator Data'!$B$4:$N$300,4,FALSE)="x","x",ROUND(IF(VLOOKUP($E151,'Country Indicator Data'!$B$4:$N$300,4,FALSE)&gt;J$3,5,IF(VLOOKUP($E151,'Country Indicator Data'!$B$4:$N$300,4,FALSE)&lt;J$4,0,5-(J$3-VLOOKUP($E151,'Country Indicator Data'!$B$4:$N$300,4,FALSE))/(J$3-J$4)*5)),1)))</f>
        <v>5</v>
      </c>
      <c r="K151" s="163">
        <f t="shared" si="53"/>
        <v>3.85</v>
      </c>
      <c r="L151" s="163">
        <f>IF(LEN(E151)&gt;3,(IF(VLOOKUP($C151,'Regional Crises'!$B$1:$R$66,10,FALSE)="x","x",ROUND(IF(VLOOKUP($C151,'Regional Crises'!$B$1:$R$66,10,FALSE)&gt;L$3,5,IF(VLOOKUP($C151,'Regional Crises'!$B$1:$R$66,10,FALSE)&lt;L$4,0,5-(L$3-VLOOKUP($C151,'Regional Crises'!$B$1:$R$66,10,FALSE))/(L$3-L$4)*5)),1))),IF(VLOOKUP($E151,'Country Indicator Data'!$B$4:$N$300,6,FALSE)="x","x",ROUND(IF(VLOOKUP($E151,'Country Indicator Data'!$B$4:$N$300,6,FALSE)&gt;L$3,5,IF(VLOOKUP($E151,'Country Indicator Data'!$B$4:$N$300,6,FALSE)&lt;L$4,0,5-(L$3-VLOOKUP($E151,'Country Indicator Data'!$B$4:$N$300,6,FALSE))/(L$3-L$4)*5)),1)))</f>
        <v>3.6</v>
      </c>
      <c r="M151" s="163">
        <f>IF(LEN(E151)&gt;3,(IF(VLOOKUP($C151,'Regional Crises'!$B$1:$R$66,11,FALSE)="x","x",ROUND(IF(VLOOKUP($C151,'Regional Crises'!$B$1:$R$66,11,FALSE)&gt;M$3,5,IF(VLOOKUP($C151,'Regional Crises'!$B$1:$R$66,11,FALSE)&lt;M$4,0,5-(M$3-VLOOKUP($C151,'Regional Crises'!$B$1:$R$66,11,FALSE))/(M$3-M$4)*5)),1))),IF(VLOOKUP($E151,'Country Indicator Data'!$B$4:$N$300,7,FALSE)="x","x",ROUND(IF(VLOOKUP($E151,'Country Indicator Data'!$B$4:$N$300,7,FALSE)&gt;M$3,5,IF(VLOOKUP($E151,'Country Indicator Data'!$B$4:$N$300,7,FALSE)&lt;M$4,0,5-(M$3-VLOOKUP($E151,'Country Indicator Data'!$B$4:$N$300,7,FALSE))/(M$3-M$4)*5)),1)))</f>
        <v>1.6</v>
      </c>
      <c r="N151" s="163">
        <f t="shared" si="54"/>
        <v>2.6</v>
      </c>
      <c r="O151" s="163">
        <f t="shared" si="55"/>
        <v>3.5999999999999996</v>
      </c>
      <c r="P151" s="163">
        <f>IF(LEN(E151)&gt;3,VLOOKUP(C151,'Regional Crises'!$B$1:$R$69,12,FALSE),VLOOKUP(E151,'Country Indicator Data'!$B$4:$I$300,8,FALSE))</f>
        <v>5</v>
      </c>
      <c r="Q151" s="163">
        <f>IF(LEN(E151)&gt;3,((IF(VLOOKUP($C151,'Regional Crises'!$B$1:$R$66,13,FALSE)="x","x",ROUND(IF(VLOOKUP($C151,'Regional Crises'!$B$1:$R$66,13,FALSE)&gt;Q$3,5,IF(VLOOKUP($C151,'Regional Crises'!$B$1:$R$66,13,FALSE)&lt;Q$4,0,5-(LOG(Q$3)-LOG(VLOOKUP($C151,'Regional Crises'!$B$1:$R$66,13,FALSE)))/(LOG(Q$3)-LOG(Q$4))*5)),1)))),(IF(VLOOKUP($E151,'Country Indicator Data'!$B$4:$N$300,9,FALSE)="x","x",ROUND(IF(VLOOKUP($E151,'Country Indicator Data'!$B$4:$N$300,9,FALSE)&gt;Q$3,5,IF(VLOOKUP($E151,'Country Indicator Data'!$B$4:$N$300,9,FALSE)&lt;Q$4,0,5-(LOG(Q$3)-LOG(VLOOKUP($E151,'Country Indicator Data'!$B$4:$N$300,9,FALSE)))/(LOG(Q$3)-LOG(Q$4))*5)),1))))</f>
        <v>4.5999999999999996</v>
      </c>
      <c r="R151" s="163">
        <f t="shared" si="56"/>
        <v>4.8</v>
      </c>
      <c r="S151" s="163">
        <f>IF(LEN(E151)&gt;3,((IF(VLOOKUP($C151,'Regional Crises'!$B$1:$R$66,17,FALSE)="x","x",ROUND(IF(VLOOKUP($C151,'Regional Crises'!$B$1:$R$66,17,FALSE)&gt;S$3,0,IF(VLOOKUP($C151,'Regional Crises'!$B$1:$R$66,17,FALSE)&lt;S$4,5,(S$3-VLOOKUP($C151,'Regional Crises'!$B$1:$R$66,17,FALSE))/(S$3-S$4)*5)),1)))),(IF(VLOOKUP($E151,'Country Indicator Data'!$B$4:$N$300,13,FALSE)="x","x",ROUND(IF(VLOOKUP($E151,'Country Indicator Data'!$B$4:$N$300,13,FALSE)&gt;S$3,0,IF(VLOOKUP($E151,'Country Indicator Data'!$B$4:$N$300,13,FALSE)&lt;S$4,5,(S$3-VLOOKUP($E151,'Country Indicator Data'!$B$4:$N$300,13,FALSE))/(S$3-S$4)*5)),1))))</f>
        <v>4.4000000000000004</v>
      </c>
      <c r="T151" s="163">
        <f>IF(LEN(E151)&gt;3,((IF(VLOOKUP($C151,'Regional Crises'!$B$1:$R$66,14,FALSE)="x","x",ROUND(IF(VLOOKUP($C151,'Regional Crises'!$B$1:$R$66,14,FALSE)&gt;T$3,0,IF(VLOOKUP($C151,'Regional Crises'!$B$1:$R$66,14,FALSE)&lt;T$4,5,(T$3-VLOOKUP($C151,'Regional Crises'!$B$1:$R$66,14,FALSE))/(T$3-T$4)*5)),1)))),(IF(VLOOKUP($E151,'Country Indicator Data'!$B$4:$N$300,10,FALSE)="x","x",ROUND(IF(VLOOKUP($E151,'Country Indicator Data'!$B$4:$N$300,10,FALSE)&gt;T$3,0,IF(VLOOKUP($E151,'Country Indicator Data'!$B$4:$N$300,10,FALSE)&lt;T$4,5,(T$3-VLOOKUP($E151,'Country Indicator Data'!$B$4:$N$300,10,FALSE))/(T$3-T$4)*5)),1))))</f>
        <v>4.5999999999999996</v>
      </c>
      <c r="U151" s="163">
        <f>IF(LEN(E151)&gt;3,((IF(VLOOKUP($C151,'Regional Crises'!$B$1:$R$66,15,FALSE)="x","x",ROUND(IF(VLOOKUP($C151,'Regional Crises'!$B$1:$R$66,15,FALSE)&gt;U$3,0,IF(VLOOKUP($C151,'Regional Crises'!$B$1:$R$66,15,FALSE)&lt;U$4,5,(U$3-VLOOKUP($C151,'Regional Crises'!$B$1:$R$66,15,FALSE))/(U$3-U$4)*5)),1)))),(IF(VLOOKUP($E151,'Country Indicator Data'!$B$4:$N$300,11,FALSE)="x","x",ROUND(IF(VLOOKUP($E151,'Country Indicator Data'!$B$4:$N$300,11,FALSE)&gt;U$3,0,IF(VLOOKUP($E151,'Country Indicator Data'!$B$4:$N$300,11,FALSE)&lt;U$4,5,(U$3-VLOOKUP($E151,'Country Indicator Data'!$B$4:$N$300,11,FALSE))/(U$3-U$4)*5)),1))))</f>
        <v>4.3</v>
      </c>
      <c r="V151" s="163">
        <f>IF(LEN(E151)&gt;3,((IF(VLOOKUP($C151,'Regional Crises'!$B$1:$R$66,16,FALSE)="x","x",ROUND(IF(VLOOKUP($C151,'Regional Crises'!$B$1:$R$66,16,FALSE)&gt;V$3,0,IF(VLOOKUP($C151,'Regional Crises'!$B$1:$R$66,16,FALSE)&lt;V$4,5,(V$3-VLOOKUP($C151,'Regional Crises'!$B$1:$R$66,16,FALSE))/(V$3-V$4)*5)),1)))),(IF(VLOOKUP($E151,'Country Indicator Data'!$B$4:$N$300,12,FALSE)="x","x",ROUND(IF(VLOOKUP($E151,'Country Indicator Data'!$B$4:$N$300,12,FALSE)&gt;V$3,0,IF(VLOOKUP($E151,'Country Indicator Data'!$B$4:$N$300,12,FALSE)&lt;V$4,5,(V$3-VLOOKUP($E151,'Country Indicator Data'!$B$4:$N$300,12,FALSE))/(V$3-V$4)*5)),1))))</f>
        <v>5</v>
      </c>
      <c r="W151" s="163">
        <f t="shared" si="57"/>
        <v>4.5999999999999996</v>
      </c>
      <c r="X151" s="163">
        <f t="shared" si="58"/>
        <v>4.3</v>
      </c>
      <c r="Y151" s="184">
        <f>IF('Core Indicators'!FC148="x","x",IF('Core Indicators'!FC148&gt;=5,5,IF('Core Indicators'!FC148&gt;=4,4,IF('Core Indicators'!FC148&gt;=3,3,IF('Core Indicators'!FC148&gt;=2,2,IF('Core Indicators'!FC148&gt;=1,1,0))))))</f>
        <v>5</v>
      </c>
      <c r="Z151" s="163">
        <f t="shared" si="59"/>
        <v>5</v>
      </c>
      <c r="AA151" s="184">
        <f>'Crisis Indicator Data'!Y148</f>
        <v>1</v>
      </c>
      <c r="AB151" s="184">
        <f>'Crisis Indicator Data'!Z148</f>
        <v>3</v>
      </c>
      <c r="AC151" s="184">
        <f>'Crisis Indicator Data'!AA148</f>
        <v>3</v>
      </c>
      <c r="AD151" s="184">
        <f>'Crisis Indicator Data'!AB148</f>
        <v>0</v>
      </c>
      <c r="AE151" s="184">
        <f t="shared" si="60"/>
        <v>3</v>
      </c>
      <c r="AF151" s="184">
        <f>'Crisis Indicator Data'!AC148</f>
        <v>2</v>
      </c>
      <c r="AG151" s="184">
        <f>'Crisis Indicator Data'!AD148</f>
        <v>3</v>
      </c>
      <c r="AH151" s="184">
        <f t="shared" si="61"/>
        <v>5</v>
      </c>
      <c r="AI151" s="184">
        <f>'Crisis Indicator Data'!AE148</f>
        <v>3</v>
      </c>
      <c r="AJ151" s="184">
        <f>'Crisis Indicator Data'!AF148</f>
        <v>2</v>
      </c>
      <c r="AK151" s="184">
        <f>'Crisis Indicator Data'!AG148</f>
        <v>0</v>
      </c>
      <c r="AL151" s="184">
        <f t="shared" si="62"/>
        <v>4</v>
      </c>
      <c r="AM151" s="163">
        <f t="shared" si="63"/>
        <v>4</v>
      </c>
      <c r="AN151" s="163">
        <f t="shared" si="64"/>
        <v>4.5</v>
      </c>
    </row>
    <row r="152" spans="1:40" x14ac:dyDescent="0.25">
      <c r="A152" s="175" t="str">
        <f>'Crisis Indicator Data'!A149</f>
        <v>Complex crisis in Chad</v>
      </c>
      <c r="B152" s="176" t="str">
        <f>'Crisis Indicator Data'!B149</f>
        <v>Conflict,Displacement</v>
      </c>
      <c r="C152" s="176" t="str">
        <f>'Crisis Indicator Data'!C149</f>
        <v>TCD001</v>
      </c>
      <c r="D152" s="176" t="str">
        <f>'Crisis Indicator Data'!D149</f>
        <v>Chad</v>
      </c>
      <c r="E152" s="177" t="str">
        <f>'Crisis Indicator Data'!E149</f>
        <v>TCD</v>
      </c>
      <c r="F152" s="163">
        <f>IF(LEN(E152)&gt;3,(IF(VLOOKUP($C152,'Regional Crises'!$B$1:$R$66,7,FALSE)="x","x",ROUND(IF(VLOOKUP($C152,'Regional Crises'!$B$1:$R$66,7,FALSE)&gt;$F$3,5,IF(VLOOKUP($C152,'Regional Crises'!$B$1:$R$66,7,FALSE)&lt;F$4,0,($F$3-VLOOKUP($C152,'Regional Crises'!$B$1:$R$66,7,FALSE))/($F$3-$F$4)*5)),1))),IF(VLOOKUP($E152,'Country Indicator Data'!$B$4:$N$300,3,FALSE)="x","x",ROUND(IF(VLOOKUP($E152,'Country Indicator Data'!$B$4:$N$300,3,FALSE)&gt;$F$3,5,IF(VLOOKUP($E152,'Country Indicator Data'!$B$4:$N$300,3,FALSE)&lt;$F$4,0,($F$3-VLOOKUP($E152,'Country Indicator Data'!$B$4:$N$300,3,FALSE))/($F$3-$F$4)*5)),1)))</f>
        <v>1.8</v>
      </c>
      <c r="G152" s="163">
        <f>IF(LEN(E152)&gt;3,(IF(VLOOKUP($C152,'Regional Crises'!$B$1:$R$66,9,FALSE)="x","x",ROUND(IF(VLOOKUP($C152,'Regional Crises'!$B$1:$R$66,9,FALSE)&gt;G$3,5,IF(VLOOKUP($C152,'Regional Crises'!$B$1:$R$66,9,FALSE)&lt;G$4,0,(G$3-VLOOKUP($C152,'Regional Crises'!$B$1:$R$66,9,FALSE))/(G$3-G$4)*5)),1))),IF(VLOOKUP($E152,'Country Indicator Data'!$B$4:$N$300,5,FALSE)="x","x",ROUND(IF(VLOOKUP($E152,'Country Indicator Data'!$B$4:$N$300,5,FALSE)&gt;G$3,5,IF(VLOOKUP($E152,'Country Indicator Data'!$B$4:$N$300,5,FALSE)&lt;G$4,0,(G$3-VLOOKUP($E152,'Country Indicator Data'!$B$4:$N$300,5,FALSE))/(G$3-G$4)*5)),1)))</f>
        <v>3.5</v>
      </c>
      <c r="H152" s="163">
        <f t="shared" si="52"/>
        <v>2.65</v>
      </c>
      <c r="I152" s="163">
        <f>IF(LEN(E152)&gt;3,(IF(VLOOKUP($C152,'Regional Crises'!$B$1:$R$66,6,FALSE)="x","x",ROUND(IF(VLOOKUP($C152,'Regional Crises'!$B$1:$R$66,6,FALSE)&gt;I$3,5,IF(VLOOKUP($C152,'Regional Crises'!$B$1:$R$66,6,FALSE)&lt;I$4,0,5-(I$3-VLOOKUP($C152,'Regional Crises'!$B$1:$R$66,6,FALSE))/(I$3-I$4)*5)),1))),IF(VLOOKUP($E152,'Country Indicator Data'!$B$4:$N$300,2,FALSE)="x","x",ROUND(IF(VLOOKUP($E152,'Country Indicator Data'!$B$4:$N$300,2,FALSE)&gt;I$3,5,IF(VLOOKUP($E152,'Country Indicator Data'!$B$4:$N$300,2,FALSE)&lt;I$4,0,5-(I$3-VLOOKUP($E152,'Country Indicator Data'!$B$4:$N$300,2,FALSE))/(I$3-I$4)*5)),1)))</f>
        <v>4.5999999999999996</v>
      </c>
      <c r="J152" s="163">
        <f>IF(LEN(E152)&gt;3,(IF(VLOOKUP($C152,'Regional Crises'!$B$1:$R$66,8,FALSE)="x","x",ROUND(IF(VLOOKUP($C152,'Regional Crises'!$B$1:$R$66,8,FALSE)&gt;J$3,5,IF(VLOOKUP($C152,'Regional Crises'!$B$1:$R$66,8,FALSE)&lt;J$4,0,5-(J$3-VLOOKUP($C152,'Regional Crises'!$B$1:$R$66,8,FALSE))/(J$3-J$4)*5)),1))),IF(VLOOKUP($E152,'Country Indicator Data'!$B$4:$N$300,4,FALSE)="x","x",ROUND(IF(VLOOKUP($E152,'Country Indicator Data'!$B$4:$N$300,4,FALSE)&gt;J$3,5,IF(VLOOKUP($E152,'Country Indicator Data'!$B$4:$N$300,4,FALSE)&lt;J$4,0,5-(J$3-VLOOKUP($E152,'Country Indicator Data'!$B$4:$N$300,4,FALSE))/(J$3-J$4)*5)),1)))</f>
        <v>1.9</v>
      </c>
      <c r="K152" s="163">
        <f t="shared" si="53"/>
        <v>3.25</v>
      </c>
      <c r="L152" s="163">
        <f>IF(LEN(E152)&gt;3,(IF(VLOOKUP($C152,'Regional Crises'!$B$1:$R$66,10,FALSE)="x","x",ROUND(IF(VLOOKUP($C152,'Regional Crises'!$B$1:$R$66,10,FALSE)&gt;L$3,5,IF(VLOOKUP($C152,'Regional Crises'!$B$1:$R$66,10,FALSE)&lt;L$4,0,5-(L$3-VLOOKUP($C152,'Regional Crises'!$B$1:$R$66,10,FALSE))/(L$3-L$4)*5)),1))),IF(VLOOKUP($E152,'Country Indicator Data'!$B$4:$N$300,6,FALSE)="x","x",ROUND(IF(VLOOKUP($E152,'Country Indicator Data'!$B$4:$N$300,6,FALSE)&gt;L$3,5,IF(VLOOKUP($E152,'Country Indicator Data'!$B$4:$N$300,6,FALSE)&lt;L$4,0,5-(L$3-VLOOKUP($E152,'Country Indicator Data'!$B$4:$N$300,6,FALSE))/(L$3-L$4)*5)),1)))</f>
        <v>4.7</v>
      </c>
      <c r="M152" s="163">
        <f>IF(LEN(E152)&gt;3,(IF(VLOOKUP($C152,'Regional Crises'!$B$1:$R$66,11,FALSE)="x","x",ROUND(IF(VLOOKUP($C152,'Regional Crises'!$B$1:$R$66,11,FALSE)&gt;M$3,5,IF(VLOOKUP($C152,'Regional Crises'!$B$1:$R$66,11,FALSE)&lt;M$4,0,5-(M$3-VLOOKUP($C152,'Regional Crises'!$B$1:$R$66,11,FALSE))/(M$3-M$4)*5)),1))),IF(VLOOKUP($E152,'Country Indicator Data'!$B$4:$N$300,7,FALSE)="x","x",ROUND(IF(VLOOKUP($E152,'Country Indicator Data'!$B$4:$N$300,7,FALSE)&gt;M$3,5,IF(VLOOKUP($E152,'Country Indicator Data'!$B$4:$N$300,7,FALSE)&lt;M$4,0,5-(M$3-VLOOKUP($E152,'Country Indicator Data'!$B$4:$N$300,7,FALSE))/(M$3-M$4)*5)),1)))</f>
        <v>2.2999999999999998</v>
      </c>
      <c r="N152" s="163">
        <f t="shared" si="54"/>
        <v>3.5</v>
      </c>
      <c r="O152" s="163">
        <f t="shared" si="55"/>
        <v>3.1333333333333333</v>
      </c>
      <c r="P152" s="163">
        <f>IF(LEN(E152)&gt;3,VLOOKUP(C152,'Regional Crises'!$B$1:$R$69,12,FALSE),VLOOKUP(E152,'Country Indicator Data'!$B$4:$I$300,8,FALSE))</f>
        <v>5</v>
      </c>
      <c r="Q152" s="163">
        <f>IF(LEN(E152)&gt;3,((IF(VLOOKUP($C152,'Regional Crises'!$B$1:$R$66,13,FALSE)="x","x",ROUND(IF(VLOOKUP($C152,'Regional Crises'!$B$1:$R$66,13,FALSE)&gt;Q$3,5,IF(VLOOKUP($C152,'Regional Crises'!$B$1:$R$66,13,FALSE)&lt;Q$4,0,5-(LOG(Q$3)-LOG(VLOOKUP($C152,'Regional Crises'!$B$1:$R$66,13,FALSE)))/(LOG(Q$3)-LOG(Q$4))*5)),1)))),(IF(VLOOKUP($E152,'Country Indicator Data'!$B$4:$N$300,9,FALSE)="x","x",ROUND(IF(VLOOKUP($E152,'Country Indicator Data'!$B$4:$N$300,9,FALSE)&gt;Q$3,5,IF(VLOOKUP($E152,'Country Indicator Data'!$B$4:$N$300,9,FALSE)&lt;Q$4,0,5-(LOG(Q$3)-LOG(VLOOKUP($E152,'Country Indicator Data'!$B$4:$N$300,9,FALSE)))/(LOG(Q$3)-LOG(Q$4))*5)),1))))</f>
        <v>1.9</v>
      </c>
      <c r="R152" s="163">
        <f t="shared" si="56"/>
        <v>3.45</v>
      </c>
      <c r="S152" s="163">
        <f>IF(LEN(E152)&gt;3,((IF(VLOOKUP($C152,'Regional Crises'!$B$1:$R$66,17,FALSE)="x","x",ROUND(IF(VLOOKUP($C152,'Regional Crises'!$B$1:$R$66,17,FALSE)&gt;S$3,0,IF(VLOOKUP($C152,'Regional Crises'!$B$1:$R$66,17,FALSE)&lt;S$4,5,(S$3-VLOOKUP($C152,'Regional Crises'!$B$1:$R$66,17,FALSE))/(S$3-S$4)*5)),1)))),(IF(VLOOKUP($E152,'Country Indicator Data'!$B$4:$N$300,13,FALSE)="x","x",ROUND(IF(VLOOKUP($E152,'Country Indicator Data'!$B$4:$N$300,13,FALSE)&gt;S$3,0,IF(VLOOKUP($E152,'Country Indicator Data'!$B$4:$N$300,13,FALSE)&lt;S$4,5,(S$3-VLOOKUP($E152,'Country Indicator Data'!$B$4:$N$300,13,FALSE))/(S$3-S$4)*5)),1))))</f>
        <v>4</v>
      </c>
      <c r="T152" s="163">
        <f>IF(LEN(E152)&gt;3,((IF(VLOOKUP($C152,'Regional Crises'!$B$1:$R$66,14,FALSE)="x","x",ROUND(IF(VLOOKUP($C152,'Regional Crises'!$B$1:$R$66,14,FALSE)&gt;T$3,0,IF(VLOOKUP($C152,'Regional Crises'!$B$1:$R$66,14,FALSE)&lt;T$4,5,(T$3-VLOOKUP($C152,'Regional Crises'!$B$1:$R$66,14,FALSE))/(T$3-T$4)*5)),1)))),(IF(VLOOKUP($E152,'Country Indicator Data'!$B$4:$N$300,10,FALSE)="x","x",ROUND(IF(VLOOKUP($E152,'Country Indicator Data'!$B$4:$N$300,10,FALSE)&gt;T$3,0,IF(VLOOKUP($E152,'Country Indicator Data'!$B$4:$N$300,10,FALSE)&lt;T$4,5,(T$3-VLOOKUP($E152,'Country Indicator Data'!$B$4:$N$300,10,FALSE))/(T$3-T$4)*5)),1))))</f>
        <v>3.8</v>
      </c>
      <c r="U152" s="163">
        <f>IF(LEN(E152)&gt;3,((IF(VLOOKUP($C152,'Regional Crises'!$B$1:$R$66,15,FALSE)="x","x",ROUND(IF(VLOOKUP($C152,'Regional Crises'!$B$1:$R$66,15,FALSE)&gt;U$3,0,IF(VLOOKUP($C152,'Regional Crises'!$B$1:$R$66,15,FALSE)&lt;U$4,5,(U$3-VLOOKUP($C152,'Regional Crises'!$B$1:$R$66,15,FALSE))/(U$3-U$4)*5)),1)))),(IF(VLOOKUP($E152,'Country Indicator Data'!$B$4:$N$300,11,FALSE)="x","x",ROUND(IF(VLOOKUP($E152,'Country Indicator Data'!$B$4:$N$300,11,FALSE)&gt;U$3,0,IF(VLOOKUP($E152,'Country Indicator Data'!$B$4:$N$300,11,FALSE)&lt;U$4,5,(U$3-VLOOKUP($E152,'Country Indicator Data'!$B$4:$N$300,11,FALSE))/(U$3-U$4)*5)),1))))</f>
        <v>4.0999999999999996</v>
      </c>
      <c r="V152" s="163">
        <f>IF(LEN(E152)&gt;3,((IF(VLOOKUP($C152,'Regional Crises'!$B$1:$R$66,16,FALSE)="x","x",ROUND(IF(VLOOKUP($C152,'Regional Crises'!$B$1:$R$66,16,FALSE)&gt;V$3,0,IF(VLOOKUP($C152,'Regional Crises'!$B$1:$R$66,16,FALSE)&lt;V$4,5,(V$3-VLOOKUP($C152,'Regional Crises'!$B$1:$R$66,16,FALSE))/(V$3-V$4)*5)),1)))),(IF(VLOOKUP($E152,'Country Indicator Data'!$B$4:$N$300,12,FALSE)="x","x",ROUND(IF(VLOOKUP($E152,'Country Indicator Data'!$B$4:$N$300,12,FALSE)&gt;V$3,0,IF(VLOOKUP($E152,'Country Indicator Data'!$B$4:$N$300,12,FALSE)&lt;V$4,5,(V$3-VLOOKUP($E152,'Country Indicator Data'!$B$4:$N$300,12,FALSE))/(V$3-V$4)*5)),1))))</f>
        <v>4.2</v>
      </c>
      <c r="W152" s="163">
        <f t="shared" si="57"/>
        <v>4</v>
      </c>
      <c r="X152" s="163">
        <f t="shared" si="58"/>
        <v>3.5</v>
      </c>
      <c r="Y152" s="184">
        <f>IF('Core Indicators'!FC149="x","x",IF('Core Indicators'!FC149&gt;=5,5,IF('Core Indicators'!FC149&gt;=4,4,IF('Core Indicators'!FC149&gt;=3,3,IF('Core Indicators'!FC149&gt;=2,2,IF('Core Indicators'!FC149&gt;=1,1,0))))))</f>
        <v>4</v>
      </c>
      <c r="Z152" s="163">
        <f t="shared" si="59"/>
        <v>4</v>
      </c>
      <c r="AA152" s="184">
        <f>'Crisis Indicator Data'!Y149</f>
        <v>1</v>
      </c>
      <c r="AB152" s="184">
        <f>'Crisis Indicator Data'!Z149</f>
        <v>3</v>
      </c>
      <c r="AC152" s="184">
        <f>'Crisis Indicator Data'!AA149</f>
        <v>1</v>
      </c>
      <c r="AD152" s="184">
        <f>'Crisis Indicator Data'!AB149</f>
        <v>0</v>
      </c>
      <c r="AE152" s="184">
        <f t="shared" si="60"/>
        <v>2</v>
      </c>
      <c r="AF152" s="184">
        <f>'Crisis Indicator Data'!AC149</f>
        <v>0</v>
      </c>
      <c r="AG152" s="184">
        <f>'Crisis Indicator Data'!AD149</f>
        <v>3</v>
      </c>
      <c r="AH152" s="184">
        <f t="shared" si="61"/>
        <v>3</v>
      </c>
      <c r="AI152" s="184">
        <f>'Crisis Indicator Data'!AE149</f>
        <v>3</v>
      </c>
      <c r="AJ152" s="184">
        <f>'Crisis Indicator Data'!AF149</f>
        <v>2</v>
      </c>
      <c r="AK152" s="184">
        <f>'Crisis Indicator Data'!AG149</f>
        <v>3</v>
      </c>
      <c r="AL152" s="184">
        <f t="shared" si="62"/>
        <v>5</v>
      </c>
      <c r="AM152" s="163">
        <f t="shared" si="63"/>
        <v>3</v>
      </c>
      <c r="AN152" s="163">
        <f t="shared" si="64"/>
        <v>3.5</v>
      </c>
    </row>
    <row r="153" spans="1:40" x14ac:dyDescent="0.25">
      <c r="A153" s="175" t="str">
        <f>'Crisis Indicator Data'!A150</f>
        <v>Lake Chad basin crisis</v>
      </c>
      <c r="B153" s="176" t="str">
        <f>'Crisis Indicator Data'!B150</f>
        <v>Conflict</v>
      </c>
      <c r="C153" s="176" t="str">
        <f>'Crisis Indicator Data'!C150</f>
        <v>TCD003</v>
      </c>
      <c r="D153" s="176" t="str">
        <f>'Crisis Indicator Data'!D150</f>
        <v>Chad</v>
      </c>
      <c r="E153" s="177" t="str">
        <f>'Crisis Indicator Data'!E150</f>
        <v>TCD</v>
      </c>
      <c r="F153" s="163">
        <f>IF(LEN(E153)&gt;3,(IF(VLOOKUP($C153,'Regional Crises'!$B$1:$R$66,7,FALSE)="x","x",ROUND(IF(VLOOKUP($C153,'Regional Crises'!$B$1:$R$66,7,FALSE)&gt;$F$3,5,IF(VLOOKUP($C153,'Regional Crises'!$B$1:$R$66,7,FALSE)&lt;F$4,0,($F$3-VLOOKUP($C153,'Regional Crises'!$B$1:$R$66,7,FALSE))/($F$3-$F$4)*5)),1))),IF(VLOOKUP($E153,'Country Indicator Data'!$B$4:$N$300,3,FALSE)="x","x",ROUND(IF(VLOOKUP($E153,'Country Indicator Data'!$B$4:$N$300,3,FALSE)&gt;$F$3,5,IF(VLOOKUP($E153,'Country Indicator Data'!$B$4:$N$300,3,FALSE)&lt;$F$4,0,($F$3-VLOOKUP($E153,'Country Indicator Data'!$B$4:$N$300,3,FALSE))/($F$3-$F$4)*5)),1)))</f>
        <v>1.8</v>
      </c>
      <c r="G153" s="163">
        <f>IF(LEN(E153)&gt;3,(IF(VLOOKUP($C153,'Regional Crises'!$B$1:$R$66,9,FALSE)="x","x",ROUND(IF(VLOOKUP($C153,'Regional Crises'!$B$1:$R$66,9,FALSE)&gt;G$3,5,IF(VLOOKUP($C153,'Regional Crises'!$B$1:$R$66,9,FALSE)&lt;G$4,0,(G$3-VLOOKUP($C153,'Regional Crises'!$B$1:$R$66,9,FALSE))/(G$3-G$4)*5)),1))),IF(VLOOKUP($E153,'Country Indicator Data'!$B$4:$N$300,5,FALSE)="x","x",ROUND(IF(VLOOKUP($E153,'Country Indicator Data'!$B$4:$N$300,5,FALSE)&gt;G$3,5,IF(VLOOKUP($E153,'Country Indicator Data'!$B$4:$N$300,5,FALSE)&lt;G$4,0,(G$3-VLOOKUP($E153,'Country Indicator Data'!$B$4:$N$300,5,FALSE))/(G$3-G$4)*5)),1)))</f>
        <v>3.5</v>
      </c>
      <c r="H153" s="163">
        <f t="shared" si="52"/>
        <v>2.65</v>
      </c>
      <c r="I153" s="163">
        <f>IF(LEN(E153)&gt;3,(IF(VLOOKUP($C153,'Regional Crises'!$B$1:$R$66,6,FALSE)="x","x",ROUND(IF(VLOOKUP($C153,'Regional Crises'!$B$1:$R$66,6,FALSE)&gt;I$3,5,IF(VLOOKUP($C153,'Regional Crises'!$B$1:$R$66,6,FALSE)&lt;I$4,0,5-(I$3-VLOOKUP($C153,'Regional Crises'!$B$1:$R$66,6,FALSE))/(I$3-I$4)*5)),1))),IF(VLOOKUP($E153,'Country Indicator Data'!$B$4:$N$300,2,FALSE)="x","x",ROUND(IF(VLOOKUP($E153,'Country Indicator Data'!$B$4:$N$300,2,FALSE)&gt;I$3,5,IF(VLOOKUP($E153,'Country Indicator Data'!$B$4:$N$300,2,FALSE)&lt;I$4,0,5-(I$3-VLOOKUP($E153,'Country Indicator Data'!$B$4:$N$300,2,FALSE))/(I$3-I$4)*5)),1)))</f>
        <v>4.5999999999999996</v>
      </c>
      <c r="J153" s="163">
        <f>IF(LEN(E153)&gt;3,(IF(VLOOKUP($C153,'Regional Crises'!$B$1:$R$66,8,FALSE)="x","x",ROUND(IF(VLOOKUP($C153,'Regional Crises'!$B$1:$R$66,8,FALSE)&gt;J$3,5,IF(VLOOKUP($C153,'Regional Crises'!$B$1:$R$66,8,FALSE)&lt;J$4,0,5-(J$3-VLOOKUP($C153,'Regional Crises'!$B$1:$R$66,8,FALSE))/(J$3-J$4)*5)),1))),IF(VLOOKUP($E153,'Country Indicator Data'!$B$4:$N$300,4,FALSE)="x","x",ROUND(IF(VLOOKUP($E153,'Country Indicator Data'!$B$4:$N$300,4,FALSE)&gt;J$3,5,IF(VLOOKUP($E153,'Country Indicator Data'!$B$4:$N$300,4,FALSE)&lt;J$4,0,5-(J$3-VLOOKUP($E153,'Country Indicator Data'!$B$4:$N$300,4,FALSE))/(J$3-J$4)*5)),1)))</f>
        <v>1.9</v>
      </c>
      <c r="K153" s="163">
        <f t="shared" si="53"/>
        <v>3.25</v>
      </c>
      <c r="L153" s="163">
        <f>IF(LEN(E153)&gt;3,(IF(VLOOKUP($C153,'Regional Crises'!$B$1:$R$66,10,FALSE)="x","x",ROUND(IF(VLOOKUP($C153,'Regional Crises'!$B$1:$R$66,10,FALSE)&gt;L$3,5,IF(VLOOKUP($C153,'Regional Crises'!$B$1:$R$66,10,FALSE)&lt;L$4,0,5-(L$3-VLOOKUP($C153,'Regional Crises'!$B$1:$R$66,10,FALSE))/(L$3-L$4)*5)),1))),IF(VLOOKUP($E153,'Country Indicator Data'!$B$4:$N$300,6,FALSE)="x","x",ROUND(IF(VLOOKUP($E153,'Country Indicator Data'!$B$4:$N$300,6,FALSE)&gt;L$3,5,IF(VLOOKUP($E153,'Country Indicator Data'!$B$4:$N$300,6,FALSE)&lt;L$4,0,5-(L$3-VLOOKUP($E153,'Country Indicator Data'!$B$4:$N$300,6,FALSE))/(L$3-L$4)*5)),1)))</f>
        <v>4.7</v>
      </c>
      <c r="M153" s="163">
        <f>IF(LEN(E153)&gt;3,(IF(VLOOKUP($C153,'Regional Crises'!$B$1:$R$66,11,FALSE)="x","x",ROUND(IF(VLOOKUP($C153,'Regional Crises'!$B$1:$R$66,11,FALSE)&gt;M$3,5,IF(VLOOKUP($C153,'Regional Crises'!$B$1:$R$66,11,FALSE)&lt;M$4,0,5-(M$3-VLOOKUP($C153,'Regional Crises'!$B$1:$R$66,11,FALSE))/(M$3-M$4)*5)),1))),IF(VLOOKUP($E153,'Country Indicator Data'!$B$4:$N$300,7,FALSE)="x","x",ROUND(IF(VLOOKUP($E153,'Country Indicator Data'!$B$4:$N$300,7,FALSE)&gt;M$3,5,IF(VLOOKUP($E153,'Country Indicator Data'!$B$4:$N$300,7,FALSE)&lt;M$4,0,5-(M$3-VLOOKUP($E153,'Country Indicator Data'!$B$4:$N$300,7,FALSE))/(M$3-M$4)*5)),1)))</f>
        <v>2.2999999999999998</v>
      </c>
      <c r="N153" s="163">
        <f t="shared" si="54"/>
        <v>3.5</v>
      </c>
      <c r="O153" s="163">
        <f t="shared" si="55"/>
        <v>3.1333333333333333</v>
      </c>
      <c r="P153" s="163">
        <f>IF(LEN(E153)&gt;3,VLOOKUP(C153,'Regional Crises'!$B$1:$R$69,12,FALSE),VLOOKUP(E153,'Country Indicator Data'!$B$4:$I$300,8,FALSE))</f>
        <v>5</v>
      </c>
      <c r="Q153" s="163">
        <f>IF(LEN(E153)&gt;3,((IF(VLOOKUP($C153,'Regional Crises'!$B$1:$R$66,13,FALSE)="x","x",ROUND(IF(VLOOKUP($C153,'Regional Crises'!$B$1:$R$66,13,FALSE)&gt;Q$3,5,IF(VLOOKUP($C153,'Regional Crises'!$B$1:$R$66,13,FALSE)&lt;Q$4,0,5-(LOG(Q$3)-LOG(VLOOKUP($C153,'Regional Crises'!$B$1:$R$66,13,FALSE)))/(LOG(Q$3)-LOG(Q$4))*5)),1)))),(IF(VLOOKUP($E153,'Country Indicator Data'!$B$4:$N$300,9,FALSE)="x","x",ROUND(IF(VLOOKUP($E153,'Country Indicator Data'!$B$4:$N$300,9,FALSE)&gt;Q$3,5,IF(VLOOKUP($E153,'Country Indicator Data'!$B$4:$N$300,9,FALSE)&lt;Q$4,0,5-(LOG(Q$3)-LOG(VLOOKUP($E153,'Country Indicator Data'!$B$4:$N$300,9,FALSE)))/(LOG(Q$3)-LOG(Q$4))*5)),1))))</f>
        <v>1.9</v>
      </c>
      <c r="R153" s="163">
        <f t="shared" si="56"/>
        <v>3.45</v>
      </c>
      <c r="S153" s="163">
        <f>IF(LEN(E153)&gt;3,((IF(VLOOKUP($C153,'Regional Crises'!$B$1:$R$66,17,FALSE)="x","x",ROUND(IF(VLOOKUP($C153,'Regional Crises'!$B$1:$R$66,17,FALSE)&gt;S$3,0,IF(VLOOKUP($C153,'Regional Crises'!$B$1:$R$66,17,FALSE)&lt;S$4,5,(S$3-VLOOKUP($C153,'Regional Crises'!$B$1:$R$66,17,FALSE))/(S$3-S$4)*5)),1)))),(IF(VLOOKUP($E153,'Country Indicator Data'!$B$4:$N$300,13,FALSE)="x","x",ROUND(IF(VLOOKUP($E153,'Country Indicator Data'!$B$4:$N$300,13,FALSE)&gt;S$3,0,IF(VLOOKUP($E153,'Country Indicator Data'!$B$4:$N$300,13,FALSE)&lt;S$4,5,(S$3-VLOOKUP($E153,'Country Indicator Data'!$B$4:$N$300,13,FALSE))/(S$3-S$4)*5)),1))))</f>
        <v>4</v>
      </c>
      <c r="T153" s="163">
        <f>IF(LEN(E153)&gt;3,((IF(VLOOKUP($C153,'Regional Crises'!$B$1:$R$66,14,FALSE)="x","x",ROUND(IF(VLOOKUP($C153,'Regional Crises'!$B$1:$R$66,14,FALSE)&gt;T$3,0,IF(VLOOKUP($C153,'Regional Crises'!$B$1:$R$66,14,FALSE)&lt;T$4,5,(T$3-VLOOKUP($C153,'Regional Crises'!$B$1:$R$66,14,FALSE))/(T$3-T$4)*5)),1)))),(IF(VLOOKUP($E153,'Country Indicator Data'!$B$4:$N$300,10,FALSE)="x","x",ROUND(IF(VLOOKUP($E153,'Country Indicator Data'!$B$4:$N$300,10,FALSE)&gt;T$3,0,IF(VLOOKUP($E153,'Country Indicator Data'!$B$4:$N$300,10,FALSE)&lt;T$4,5,(T$3-VLOOKUP($E153,'Country Indicator Data'!$B$4:$N$300,10,FALSE))/(T$3-T$4)*5)),1))))</f>
        <v>3.8</v>
      </c>
      <c r="U153" s="163">
        <f>IF(LEN(E153)&gt;3,((IF(VLOOKUP($C153,'Regional Crises'!$B$1:$R$66,15,FALSE)="x","x",ROUND(IF(VLOOKUP($C153,'Regional Crises'!$B$1:$R$66,15,FALSE)&gt;U$3,0,IF(VLOOKUP($C153,'Regional Crises'!$B$1:$R$66,15,FALSE)&lt;U$4,5,(U$3-VLOOKUP($C153,'Regional Crises'!$B$1:$R$66,15,FALSE))/(U$3-U$4)*5)),1)))),(IF(VLOOKUP($E153,'Country Indicator Data'!$B$4:$N$300,11,FALSE)="x","x",ROUND(IF(VLOOKUP($E153,'Country Indicator Data'!$B$4:$N$300,11,FALSE)&gt;U$3,0,IF(VLOOKUP($E153,'Country Indicator Data'!$B$4:$N$300,11,FALSE)&lt;U$4,5,(U$3-VLOOKUP($E153,'Country Indicator Data'!$B$4:$N$300,11,FALSE))/(U$3-U$4)*5)),1))))</f>
        <v>4.0999999999999996</v>
      </c>
      <c r="V153" s="163">
        <f>IF(LEN(E153)&gt;3,((IF(VLOOKUP($C153,'Regional Crises'!$B$1:$R$66,16,FALSE)="x","x",ROUND(IF(VLOOKUP($C153,'Regional Crises'!$B$1:$R$66,16,FALSE)&gt;V$3,0,IF(VLOOKUP($C153,'Regional Crises'!$B$1:$R$66,16,FALSE)&lt;V$4,5,(V$3-VLOOKUP($C153,'Regional Crises'!$B$1:$R$66,16,FALSE))/(V$3-V$4)*5)),1)))),(IF(VLOOKUP($E153,'Country Indicator Data'!$B$4:$N$300,12,FALSE)="x","x",ROUND(IF(VLOOKUP($E153,'Country Indicator Data'!$B$4:$N$300,12,FALSE)&gt;V$3,0,IF(VLOOKUP($E153,'Country Indicator Data'!$B$4:$N$300,12,FALSE)&lt;V$4,5,(V$3-VLOOKUP($E153,'Country Indicator Data'!$B$4:$N$300,12,FALSE))/(V$3-V$4)*5)),1))))</f>
        <v>4.2</v>
      </c>
      <c r="W153" s="163">
        <f t="shared" si="57"/>
        <v>4</v>
      </c>
      <c r="X153" s="163">
        <f t="shared" si="58"/>
        <v>3.5</v>
      </c>
      <c r="Y153" s="184">
        <f>IF('Core Indicators'!FC150="x","x",IF('Core Indicators'!FC150&gt;=5,5,IF('Core Indicators'!FC150&gt;=4,4,IF('Core Indicators'!FC150&gt;=3,3,IF('Core Indicators'!FC150&gt;=2,2,IF('Core Indicators'!FC150&gt;=1,1,0))))))</f>
        <v>4</v>
      </c>
      <c r="Z153" s="163">
        <f t="shared" si="59"/>
        <v>4</v>
      </c>
      <c r="AA153" s="184">
        <f>'Crisis Indicator Data'!Y150</f>
        <v>1</v>
      </c>
      <c r="AB153" s="184">
        <f>'Crisis Indicator Data'!Z150</f>
        <v>3</v>
      </c>
      <c r="AC153" s="184">
        <f>'Crisis Indicator Data'!AA150</f>
        <v>1</v>
      </c>
      <c r="AD153" s="184">
        <f>'Crisis Indicator Data'!AB150</f>
        <v>0</v>
      </c>
      <c r="AE153" s="184">
        <f t="shared" si="60"/>
        <v>2</v>
      </c>
      <c r="AF153" s="184">
        <f>'Crisis Indicator Data'!AC150</f>
        <v>0</v>
      </c>
      <c r="AG153" s="184">
        <f>'Crisis Indicator Data'!AD150</f>
        <v>3</v>
      </c>
      <c r="AH153" s="184">
        <f t="shared" si="61"/>
        <v>3</v>
      </c>
      <c r="AI153" s="184">
        <f>'Crisis Indicator Data'!AE150</f>
        <v>3</v>
      </c>
      <c r="AJ153" s="184">
        <f>'Crisis Indicator Data'!AF150</f>
        <v>2</v>
      </c>
      <c r="AK153" s="184">
        <f>'Crisis Indicator Data'!AG150</f>
        <v>3</v>
      </c>
      <c r="AL153" s="184">
        <f t="shared" si="62"/>
        <v>5</v>
      </c>
      <c r="AM153" s="163">
        <f t="shared" si="63"/>
        <v>3</v>
      </c>
      <c r="AN153" s="163">
        <f t="shared" si="64"/>
        <v>3.5</v>
      </c>
    </row>
    <row r="154" spans="1:40" x14ac:dyDescent="0.25">
      <c r="A154" s="175" t="str">
        <f>'Crisis Indicator Data'!A151</f>
        <v>CAR refugees in Chad</v>
      </c>
      <c r="B154" s="176" t="str">
        <f>'Crisis Indicator Data'!B151</f>
        <v>Displacement</v>
      </c>
      <c r="C154" s="176" t="str">
        <f>'Crisis Indicator Data'!C151</f>
        <v>TCD004</v>
      </c>
      <c r="D154" s="176" t="str">
        <f>'Crisis Indicator Data'!D151</f>
        <v>Chad</v>
      </c>
      <c r="E154" s="177" t="str">
        <f>'Crisis Indicator Data'!E151</f>
        <v>TCD</v>
      </c>
      <c r="F154" s="163">
        <f>IF(LEN(E154)&gt;3,(IF(VLOOKUP($C154,'Regional Crises'!$B$1:$R$66,7,FALSE)="x","x",ROUND(IF(VLOOKUP($C154,'Regional Crises'!$B$1:$R$66,7,FALSE)&gt;$F$3,5,IF(VLOOKUP($C154,'Regional Crises'!$B$1:$R$66,7,FALSE)&lt;F$4,0,($F$3-VLOOKUP($C154,'Regional Crises'!$B$1:$R$66,7,FALSE))/($F$3-$F$4)*5)),1))),IF(VLOOKUP($E154,'Country Indicator Data'!$B$4:$N$300,3,FALSE)="x","x",ROUND(IF(VLOOKUP($E154,'Country Indicator Data'!$B$4:$N$300,3,FALSE)&gt;$F$3,5,IF(VLOOKUP($E154,'Country Indicator Data'!$B$4:$N$300,3,FALSE)&lt;$F$4,0,($F$3-VLOOKUP($E154,'Country Indicator Data'!$B$4:$N$300,3,FALSE))/($F$3-$F$4)*5)),1)))</f>
        <v>1.8</v>
      </c>
      <c r="G154" s="163">
        <f>IF(LEN(E154)&gt;3,(IF(VLOOKUP($C154,'Regional Crises'!$B$1:$R$66,9,FALSE)="x","x",ROUND(IF(VLOOKUP($C154,'Regional Crises'!$B$1:$R$66,9,FALSE)&gt;G$3,5,IF(VLOOKUP($C154,'Regional Crises'!$B$1:$R$66,9,FALSE)&lt;G$4,0,(G$3-VLOOKUP($C154,'Regional Crises'!$B$1:$R$66,9,FALSE))/(G$3-G$4)*5)),1))),IF(VLOOKUP($E154,'Country Indicator Data'!$B$4:$N$300,5,FALSE)="x","x",ROUND(IF(VLOOKUP($E154,'Country Indicator Data'!$B$4:$N$300,5,FALSE)&gt;G$3,5,IF(VLOOKUP($E154,'Country Indicator Data'!$B$4:$N$300,5,FALSE)&lt;G$4,0,(G$3-VLOOKUP($E154,'Country Indicator Data'!$B$4:$N$300,5,FALSE))/(G$3-G$4)*5)),1)))</f>
        <v>3.5</v>
      </c>
      <c r="H154" s="163">
        <f t="shared" si="52"/>
        <v>2.65</v>
      </c>
      <c r="I154" s="163">
        <f>IF(LEN(E154)&gt;3,(IF(VLOOKUP($C154,'Regional Crises'!$B$1:$R$66,6,FALSE)="x","x",ROUND(IF(VLOOKUP($C154,'Regional Crises'!$B$1:$R$66,6,FALSE)&gt;I$3,5,IF(VLOOKUP($C154,'Regional Crises'!$B$1:$R$66,6,FALSE)&lt;I$4,0,5-(I$3-VLOOKUP($C154,'Regional Crises'!$B$1:$R$66,6,FALSE))/(I$3-I$4)*5)),1))),IF(VLOOKUP($E154,'Country Indicator Data'!$B$4:$N$300,2,FALSE)="x","x",ROUND(IF(VLOOKUP($E154,'Country Indicator Data'!$B$4:$N$300,2,FALSE)&gt;I$3,5,IF(VLOOKUP($E154,'Country Indicator Data'!$B$4:$N$300,2,FALSE)&lt;I$4,0,5-(I$3-VLOOKUP($E154,'Country Indicator Data'!$B$4:$N$300,2,FALSE))/(I$3-I$4)*5)),1)))</f>
        <v>4.5999999999999996</v>
      </c>
      <c r="J154" s="163">
        <f>IF(LEN(E154)&gt;3,(IF(VLOOKUP($C154,'Regional Crises'!$B$1:$R$66,8,FALSE)="x","x",ROUND(IF(VLOOKUP($C154,'Regional Crises'!$B$1:$R$66,8,FALSE)&gt;J$3,5,IF(VLOOKUP($C154,'Regional Crises'!$B$1:$R$66,8,FALSE)&lt;J$4,0,5-(J$3-VLOOKUP($C154,'Regional Crises'!$B$1:$R$66,8,FALSE))/(J$3-J$4)*5)),1))),IF(VLOOKUP($E154,'Country Indicator Data'!$B$4:$N$300,4,FALSE)="x","x",ROUND(IF(VLOOKUP($E154,'Country Indicator Data'!$B$4:$N$300,4,FALSE)&gt;J$3,5,IF(VLOOKUP($E154,'Country Indicator Data'!$B$4:$N$300,4,FALSE)&lt;J$4,0,5-(J$3-VLOOKUP($E154,'Country Indicator Data'!$B$4:$N$300,4,FALSE))/(J$3-J$4)*5)),1)))</f>
        <v>1.9</v>
      </c>
      <c r="K154" s="163">
        <f t="shared" si="53"/>
        <v>3.25</v>
      </c>
      <c r="L154" s="163">
        <f>IF(LEN(E154)&gt;3,(IF(VLOOKUP($C154,'Regional Crises'!$B$1:$R$66,10,FALSE)="x","x",ROUND(IF(VLOOKUP($C154,'Regional Crises'!$B$1:$R$66,10,FALSE)&gt;L$3,5,IF(VLOOKUP($C154,'Regional Crises'!$B$1:$R$66,10,FALSE)&lt;L$4,0,5-(L$3-VLOOKUP($C154,'Regional Crises'!$B$1:$R$66,10,FALSE))/(L$3-L$4)*5)),1))),IF(VLOOKUP($E154,'Country Indicator Data'!$B$4:$N$300,6,FALSE)="x","x",ROUND(IF(VLOOKUP($E154,'Country Indicator Data'!$B$4:$N$300,6,FALSE)&gt;L$3,5,IF(VLOOKUP($E154,'Country Indicator Data'!$B$4:$N$300,6,FALSE)&lt;L$4,0,5-(L$3-VLOOKUP($E154,'Country Indicator Data'!$B$4:$N$300,6,FALSE))/(L$3-L$4)*5)),1)))</f>
        <v>4.7</v>
      </c>
      <c r="M154" s="163">
        <f>IF(LEN(E154)&gt;3,(IF(VLOOKUP($C154,'Regional Crises'!$B$1:$R$66,11,FALSE)="x","x",ROUND(IF(VLOOKUP($C154,'Regional Crises'!$B$1:$R$66,11,FALSE)&gt;M$3,5,IF(VLOOKUP($C154,'Regional Crises'!$B$1:$R$66,11,FALSE)&lt;M$4,0,5-(M$3-VLOOKUP($C154,'Regional Crises'!$B$1:$R$66,11,FALSE))/(M$3-M$4)*5)),1))),IF(VLOOKUP($E154,'Country Indicator Data'!$B$4:$N$300,7,FALSE)="x","x",ROUND(IF(VLOOKUP($E154,'Country Indicator Data'!$B$4:$N$300,7,FALSE)&gt;M$3,5,IF(VLOOKUP($E154,'Country Indicator Data'!$B$4:$N$300,7,FALSE)&lt;M$4,0,5-(M$3-VLOOKUP($E154,'Country Indicator Data'!$B$4:$N$300,7,FALSE))/(M$3-M$4)*5)),1)))</f>
        <v>2.2999999999999998</v>
      </c>
      <c r="N154" s="163">
        <f t="shared" si="54"/>
        <v>3.5</v>
      </c>
      <c r="O154" s="163">
        <f t="shared" si="55"/>
        <v>3.1333333333333333</v>
      </c>
      <c r="P154" s="163">
        <f>IF(LEN(E154)&gt;3,VLOOKUP(C154,'Regional Crises'!$B$1:$R$69,12,FALSE),VLOOKUP(E154,'Country Indicator Data'!$B$4:$I$300,8,FALSE))</f>
        <v>5</v>
      </c>
      <c r="Q154" s="163">
        <f>IF(LEN(E154)&gt;3,((IF(VLOOKUP($C154,'Regional Crises'!$B$1:$R$66,13,FALSE)="x","x",ROUND(IF(VLOOKUP($C154,'Regional Crises'!$B$1:$R$66,13,FALSE)&gt;Q$3,5,IF(VLOOKUP($C154,'Regional Crises'!$B$1:$R$66,13,FALSE)&lt;Q$4,0,5-(LOG(Q$3)-LOG(VLOOKUP($C154,'Regional Crises'!$B$1:$R$66,13,FALSE)))/(LOG(Q$3)-LOG(Q$4))*5)),1)))),(IF(VLOOKUP($E154,'Country Indicator Data'!$B$4:$N$300,9,FALSE)="x","x",ROUND(IF(VLOOKUP($E154,'Country Indicator Data'!$B$4:$N$300,9,FALSE)&gt;Q$3,5,IF(VLOOKUP($E154,'Country Indicator Data'!$B$4:$N$300,9,FALSE)&lt;Q$4,0,5-(LOG(Q$3)-LOG(VLOOKUP($E154,'Country Indicator Data'!$B$4:$N$300,9,FALSE)))/(LOG(Q$3)-LOG(Q$4))*5)),1))))</f>
        <v>1.9</v>
      </c>
      <c r="R154" s="163">
        <f t="shared" si="56"/>
        <v>3.45</v>
      </c>
      <c r="S154" s="163">
        <f>IF(LEN(E154)&gt;3,((IF(VLOOKUP($C154,'Regional Crises'!$B$1:$R$66,17,FALSE)="x","x",ROUND(IF(VLOOKUP($C154,'Regional Crises'!$B$1:$R$66,17,FALSE)&gt;S$3,0,IF(VLOOKUP($C154,'Regional Crises'!$B$1:$R$66,17,FALSE)&lt;S$4,5,(S$3-VLOOKUP($C154,'Regional Crises'!$B$1:$R$66,17,FALSE))/(S$3-S$4)*5)),1)))),(IF(VLOOKUP($E154,'Country Indicator Data'!$B$4:$N$300,13,FALSE)="x","x",ROUND(IF(VLOOKUP($E154,'Country Indicator Data'!$B$4:$N$300,13,FALSE)&gt;S$3,0,IF(VLOOKUP($E154,'Country Indicator Data'!$B$4:$N$300,13,FALSE)&lt;S$4,5,(S$3-VLOOKUP($E154,'Country Indicator Data'!$B$4:$N$300,13,FALSE))/(S$3-S$4)*5)),1))))</f>
        <v>4</v>
      </c>
      <c r="T154" s="163">
        <f>IF(LEN(E154)&gt;3,((IF(VLOOKUP($C154,'Regional Crises'!$B$1:$R$66,14,FALSE)="x","x",ROUND(IF(VLOOKUP($C154,'Regional Crises'!$B$1:$R$66,14,FALSE)&gt;T$3,0,IF(VLOOKUP($C154,'Regional Crises'!$B$1:$R$66,14,FALSE)&lt;T$4,5,(T$3-VLOOKUP($C154,'Regional Crises'!$B$1:$R$66,14,FALSE))/(T$3-T$4)*5)),1)))),(IF(VLOOKUP($E154,'Country Indicator Data'!$B$4:$N$300,10,FALSE)="x","x",ROUND(IF(VLOOKUP($E154,'Country Indicator Data'!$B$4:$N$300,10,FALSE)&gt;T$3,0,IF(VLOOKUP($E154,'Country Indicator Data'!$B$4:$N$300,10,FALSE)&lt;T$4,5,(T$3-VLOOKUP($E154,'Country Indicator Data'!$B$4:$N$300,10,FALSE))/(T$3-T$4)*5)),1))))</f>
        <v>3.8</v>
      </c>
      <c r="U154" s="163">
        <f>IF(LEN(E154)&gt;3,((IF(VLOOKUP($C154,'Regional Crises'!$B$1:$R$66,15,FALSE)="x","x",ROUND(IF(VLOOKUP($C154,'Regional Crises'!$B$1:$R$66,15,FALSE)&gt;U$3,0,IF(VLOOKUP($C154,'Regional Crises'!$B$1:$R$66,15,FALSE)&lt;U$4,5,(U$3-VLOOKUP($C154,'Regional Crises'!$B$1:$R$66,15,FALSE))/(U$3-U$4)*5)),1)))),(IF(VLOOKUP($E154,'Country Indicator Data'!$B$4:$N$300,11,FALSE)="x","x",ROUND(IF(VLOOKUP($E154,'Country Indicator Data'!$B$4:$N$300,11,FALSE)&gt;U$3,0,IF(VLOOKUP($E154,'Country Indicator Data'!$B$4:$N$300,11,FALSE)&lt;U$4,5,(U$3-VLOOKUP($E154,'Country Indicator Data'!$B$4:$N$300,11,FALSE))/(U$3-U$4)*5)),1))))</f>
        <v>4.0999999999999996</v>
      </c>
      <c r="V154" s="163">
        <f>IF(LEN(E154)&gt;3,((IF(VLOOKUP($C154,'Regional Crises'!$B$1:$R$66,16,FALSE)="x","x",ROUND(IF(VLOOKUP($C154,'Regional Crises'!$B$1:$R$66,16,FALSE)&gt;V$3,0,IF(VLOOKUP($C154,'Regional Crises'!$B$1:$R$66,16,FALSE)&lt;V$4,5,(V$3-VLOOKUP($C154,'Regional Crises'!$B$1:$R$66,16,FALSE))/(V$3-V$4)*5)),1)))),(IF(VLOOKUP($E154,'Country Indicator Data'!$B$4:$N$300,12,FALSE)="x","x",ROUND(IF(VLOOKUP($E154,'Country Indicator Data'!$B$4:$N$300,12,FALSE)&gt;V$3,0,IF(VLOOKUP($E154,'Country Indicator Data'!$B$4:$N$300,12,FALSE)&lt;V$4,5,(V$3-VLOOKUP($E154,'Country Indicator Data'!$B$4:$N$300,12,FALSE))/(V$3-V$4)*5)),1))))</f>
        <v>4.2</v>
      </c>
      <c r="W154" s="163">
        <f t="shared" si="57"/>
        <v>4</v>
      </c>
      <c r="X154" s="163">
        <f t="shared" si="58"/>
        <v>3.5</v>
      </c>
      <c r="Y154" s="184">
        <f>IF('Core Indicators'!FC151="x","x",IF('Core Indicators'!FC151&gt;=5,5,IF('Core Indicators'!FC151&gt;=4,4,IF('Core Indicators'!FC151&gt;=3,3,IF('Core Indicators'!FC151&gt;=2,2,IF('Core Indicators'!FC151&gt;=1,1,0))))))</f>
        <v>2</v>
      </c>
      <c r="Z154" s="163">
        <f t="shared" si="59"/>
        <v>2</v>
      </c>
      <c r="AA154" s="184">
        <f>'Crisis Indicator Data'!Y151</f>
        <v>1</v>
      </c>
      <c r="AB154" s="184">
        <f>'Crisis Indicator Data'!Z151</f>
        <v>2</v>
      </c>
      <c r="AC154" s="184">
        <f>'Crisis Indicator Data'!AA151</f>
        <v>1</v>
      </c>
      <c r="AD154" s="184">
        <f>'Crisis Indicator Data'!AB151</f>
        <v>0</v>
      </c>
      <c r="AE154" s="184">
        <f t="shared" si="60"/>
        <v>2</v>
      </c>
      <c r="AF154" s="184">
        <f>'Crisis Indicator Data'!AC151</f>
        <v>0</v>
      </c>
      <c r="AG154" s="184">
        <f>'Crisis Indicator Data'!AD151</f>
        <v>2</v>
      </c>
      <c r="AH154" s="184">
        <f t="shared" si="61"/>
        <v>2</v>
      </c>
      <c r="AI154" s="184">
        <f>'Crisis Indicator Data'!AE151</f>
        <v>2</v>
      </c>
      <c r="AJ154" s="184">
        <f>'Crisis Indicator Data'!AF151</f>
        <v>2</v>
      </c>
      <c r="AK154" s="184">
        <f>'Crisis Indicator Data'!AG151</f>
        <v>2</v>
      </c>
      <c r="AL154" s="184">
        <f t="shared" si="62"/>
        <v>4</v>
      </c>
      <c r="AM154" s="163">
        <f t="shared" si="63"/>
        <v>3</v>
      </c>
      <c r="AN154" s="163">
        <f t="shared" si="64"/>
        <v>2.5</v>
      </c>
    </row>
    <row r="155" spans="1:40" x14ac:dyDescent="0.25">
      <c r="A155" s="175" t="str">
        <f>'Crisis Indicator Data'!A152</f>
        <v>Darfur refugees in Chad</v>
      </c>
      <c r="B155" s="176" t="str">
        <f>'Crisis Indicator Data'!B152</f>
        <v>Displacement</v>
      </c>
      <c r="C155" s="176" t="str">
        <f>'Crisis Indicator Data'!C152</f>
        <v>TCD005</v>
      </c>
      <c r="D155" s="176" t="str">
        <f>'Crisis Indicator Data'!D152</f>
        <v>Chad</v>
      </c>
      <c r="E155" s="177" t="str">
        <f>'Crisis Indicator Data'!E152</f>
        <v>TCD</v>
      </c>
      <c r="F155" s="163">
        <f>IF(LEN(E155)&gt;3,(IF(VLOOKUP($C155,'Regional Crises'!$B$1:$R$66,7,FALSE)="x","x",ROUND(IF(VLOOKUP($C155,'Regional Crises'!$B$1:$R$66,7,FALSE)&gt;$F$3,5,IF(VLOOKUP($C155,'Regional Crises'!$B$1:$R$66,7,FALSE)&lt;F$4,0,($F$3-VLOOKUP($C155,'Regional Crises'!$B$1:$R$66,7,FALSE))/($F$3-$F$4)*5)),1))),IF(VLOOKUP($E155,'Country Indicator Data'!$B$4:$N$300,3,FALSE)="x","x",ROUND(IF(VLOOKUP($E155,'Country Indicator Data'!$B$4:$N$300,3,FALSE)&gt;$F$3,5,IF(VLOOKUP($E155,'Country Indicator Data'!$B$4:$N$300,3,FALSE)&lt;$F$4,0,($F$3-VLOOKUP($E155,'Country Indicator Data'!$B$4:$N$300,3,FALSE))/($F$3-$F$4)*5)),1)))</f>
        <v>1.8</v>
      </c>
      <c r="G155" s="163">
        <f>IF(LEN(E155)&gt;3,(IF(VLOOKUP($C155,'Regional Crises'!$B$1:$R$66,9,FALSE)="x","x",ROUND(IF(VLOOKUP($C155,'Regional Crises'!$B$1:$R$66,9,FALSE)&gt;G$3,5,IF(VLOOKUP($C155,'Regional Crises'!$B$1:$R$66,9,FALSE)&lt;G$4,0,(G$3-VLOOKUP($C155,'Regional Crises'!$B$1:$R$66,9,FALSE))/(G$3-G$4)*5)),1))),IF(VLOOKUP($E155,'Country Indicator Data'!$B$4:$N$300,5,FALSE)="x","x",ROUND(IF(VLOOKUP($E155,'Country Indicator Data'!$B$4:$N$300,5,FALSE)&gt;G$3,5,IF(VLOOKUP($E155,'Country Indicator Data'!$B$4:$N$300,5,FALSE)&lt;G$4,0,(G$3-VLOOKUP($E155,'Country Indicator Data'!$B$4:$N$300,5,FALSE))/(G$3-G$4)*5)),1)))</f>
        <v>3.5</v>
      </c>
      <c r="H155" s="163">
        <f t="shared" si="52"/>
        <v>2.65</v>
      </c>
      <c r="I155" s="163">
        <f>IF(LEN(E155)&gt;3,(IF(VLOOKUP($C155,'Regional Crises'!$B$1:$R$66,6,FALSE)="x","x",ROUND(IF(VLOOKUP($C155,'Regional Crises'!$B$1:$R$66,6,FALSE)&gt;I$3,5,IF(VLOOKUP($C155,'Regional Crises'!$B$1:$R$66,6,FALSE)&lt;I$4,0,5-(I$3-VLOOKUP($C155,'Regional Crises'!$B$1:$R$66,6,FALSE))/(I$3-I$4)*5)),1))),IF(VLOOKUP($E155,'Country Indicator Data'!$B$4:$N$300,2,FALSE)="x","x",ROUND(IF(VLOOKUP($E155,'Country Indicator Data'!$B$4:$N$300,2,FALSE)&gt;I$3,5,IF(VLOOKUP($E155,'Country Indicator Data'!$B$4:$N$300,2,FALSE)&lt;I$4,0,5-(I$3-VLOOKUP($E155,'Country Indicator Data'!$B$4:$N$300,2,FALSE))/(I$3-I$4)*5)),1)))</f>
        <v>4.5999999999999996</v>
      </c>
      <c r="J155" s="163">
        <f>IF(LEN(E155)&gt;3,(IF(VLOOKUP($C155,'Regional Crises'!$B$1:$R$66,8,FALSE)="x","x",ROUND(IF(VLOOKUP($C155,'Regional Crises'!$B$1:$R$66,8,FALSE)&gt;J$3,5,IF(VLOOKUP($C155,'Regional Crises'!$B$1:$R$66,8,FALSE)&lt;J$4,0,5-(J$3-VLOOKUP($C155,'Regional Crises'!$B$1:$R$66,8,FALSE))/(J$3-J$4)*5)),1))),IF(VLOOKUP($E155,'Country Indicator Data'!$B$4:$N$300,4,FALSE)="x","x",ROUND(IF(VLOOKUP($E155,'Country Indicator Data'!$B$4:$N$300,4,FALSE)&gt;J$3,5,IF(VLOOKUP($E155,'Country Indicator Data'!$B$4:$N$300,4,FALSE)&lt;J$4,0,5-(J$3-VLOOKUP($E155,'Country Indicator Data'!$B$4:$N$300,4,FALSE))/(J$3-J$4)*5)),1)))</f>
        <v>1.9</v>
      </c>
      <c r="K155" s="163">
        <f t="shared" si="53"/>
        <v>3.25</v>
      </c>
      <c r="L155" s="163">
        <f>IF(LEN(E155)&gt;3,(IF(VLOOKUP($C155,'Regional Crises'!$B$1:$R$66,10,FALSE)="x","x",ROUND(IF(VLOOKUP($C155,'Regional Crises'!$B$1:$R$66,10,FALSE)&gt;L$3,5,IF(VLOOKUP($C155,'Regional Crises'!$B$1:$R$66,10,FALSE)&lt;L$4,0,5-(L$3-VLOOKUP($C155,'Regional Crises'!$B$1:$R$66,10,FALSE))/(L$3-L$4)*5)),1))),IF(VLOOKUP($E155,'Country Indicator Data'!$B$4:$N$300,6,FALSE)="x","x",ROUND(IF(VLOOKUP($E155,'Country Indicator Data'!$B$4:$N$300,6,FALSE)&gt;L$3,5,IF(VLOOKUP($E155,'Country Indicator Data'!$B$4:$N$300,6,FALSE)&lt;L$4,0,5-(L$3-VLOOKUP($E155,'Country Indicator Data'!$B$4:$N$300,6,FALSE))/(L$3-L$4)*5)),1)))</f>
        <v>4.7</v>
      </c>
      <c r="M155" s="163">
        <f>IF(LEN(E155)&gt;3,(IF(VLOOKUP($C155,'Regional Crises'!$B$1:$R$66,11,FALSE)="x","x",ROUND(IF(VLOOKUP($C155,'Regional Crises'!$B$1:$R$66,11,FALSE)&gt;M$3,5,IF(VLOOKUP($C155,'Regional Crises'!$B$1:$R$66,11,FALSE)&lt;M$4,0,5-(M$3-VLOOKUP($C155,'Regional Crises'!$B$1:$R$66,11,FALSE))/(M$3-M$4)*5)),1))),IF(VLOOKUP($E155,'Country Indicator Data'!$B$4:$N$300,7,FALSE)="x","x",ROUND(IF(VLOOKUP($E155,'Country Indicator Data'!$B$4:$N$300,7,FALSE)&gt;M$3,5,IF(VLOOKUP($E155,'Country Indicator Data'!$B$4:$N$300,7,FALSE)&lt;M$4,0,5-(M$3-VLOOKUP($E155,'Country Indicator Data'!$B$4:$N$300,7,FALSE))/(M$3-M$4)*5)),1)))</f>
        <v>2.2999999999999998</v>
      </c>
      <c r="N155" s="163">
        <f t="shared" si="54"/>
        <v>3.5</v>
      </c>
      <c r="O155" s="163">
        <f t="shared" si="55"/>
        <v>3.1333333333333333</v>
      </c>
      <c r="P155" s="163">
        <f>IF(LEN(E155)&gt;3,VLOOKUP(C155,'Regional Crises'!$B$1:$R$69,12,FALSE),VLOOKUP(E155,'Country Indicator Data'!$B$4:$I$300,8,FALSE))</f>
        <v>5</v>
      </c>
      <c r="Q155" s="163">
        <f>IF(LEN(E155)&gt;3,((IF(VLOOKUP($C155,'Regional Crises'!$B$1:$R$66,13,FALSE)="x","x",ROUND(IF(VLOOKUP($C155,'Regional Crises'!$B$1:$R$66,13,FALSE)&gt;Q$3,5,IF(VLOOKUP($C155,'Regional Crises'!$B$1:$R$66,13,FALSE)&lt;Q$4,0,5-(LOG(Q$3)-LOG(VLOOKUP($C155,'Regional Crises'!$B$1:$R$66,13,FALSE)))/(LOG(Q$3)-LOG(Q$4))*5)),1)))),(IF(VLOOKUP($E155,'Country Indicator Data'!$B$4:$N$300,9,FALSE)="x","x",ROUND(IF(VLOOKUP($E155,'Country Indicator Data'!$B$4:$N$300,9,FALSE)&gt;Q$3,5,IF(VLOOKUP($E155,'Country Indicator Data'!$B$4:$N$300,9,FALSE)&lt;Q$4,0,5-(LOG(Q$3)-LOG(VLOOKUP($E155,'Country Indicator Data'!$B$4:$N$300,9,FALSE)))/(LOG(Q$3)-LOG(Q$4))*5)),1))))</f>
        <v>1.9</v>
      </c>
      <c r="R155" s="163">
        <f t="shared" si="56"/>
        <v>3.45</v>
      </c>
      <c r="S155" s="163">
        <f>IF(LEN(E155)&gt;3,((IF(VLOOKUP($C155,'Regional Crises'!$B$1:$R$66,17,FALSE)="x","x",ROUND(IF(VLOOKUP($C155,'Regional Crises'!$B$1:$R$66,17,FALSE)&gt;S$3,0,IF(VLOOKUP($C155,'Regional Crises'!$B$1:$R$66,17,FALSE)&lt;S$4,5,(S$3-VLOOKUP($C155,'Regional Crises'!$B$1:$R$66,17,FALSE))/(S$3-S$4)*5)),1)))),(IF(VLOOKUP($E155,'Country Indicator Data'!$B$4:$N$300,13,FALSE)="x","x",ROUND(IF(VLOOKUP($E155,'Country Indicator Data'!$B$4:$N$300,13,FALSE)&gt;S$3,0,IF(VLOOKUP($E155,'Country Indicator Data'!$B$4:$N$300,13,FALSE)&lt;S$4,5,(S$3-VLOOKUP($E155,'Country Indicator Data'!$B$4:$N$300,13,FALSE))/(S$3-S$4)*5)),1))))</f>
        <v>4</v>
      </c>
      <c r="T155" s="163">
        <f>IF(LEN(E155)&gt;3,((IF(VLOOKUP($C155,'Regional Crises'!$B$1:$R$66,14,FALSE)="x","x",ROUND(IF(VLOOKUP($C155,'Regional Crises'!$B$1:$R$66,14,FALSE)&gt;T$3,0,IF(VLOOKUP($C155,'Regional Crises'!$B$1:$R$66,14,FALSE)&lt;T$4,5,(T$3-VLOOKUP($C155,'Regional Crises'!$B$1:$R$66,14,FALSE))/(T$3-T$4)*5)),1)))),(IF(VLOOKUP($E155,'Country Indicator Data'!$B$4:$N$300,10,FALSE)="x","x",ROUND(IF(VLOOKUP($E155,'Country Indicator Data'!$B$4:$N$300,10,FALSE)&gt;T$3,0,IF(VLOOKUP($E155,'Country Indicator Data'!$B$4:$N$300,10,FALSE)&lt;T$4,5,(T$3-VLOOKUP($E155,'Country Indicator Data'!$B$4:$N$300,10,FALSE))/(T$3-T$4)*5)),1))))</f>
        <v>3.8</v>
      </c>
      <c r="U155" s="163">
        <f>IF(LEN(E155)&gt;3,((IF(VLOOKUP($C155,'Regional Crises'!$B$1:$R$66,15,FALSE)="x","x",ROUND(IF(VLOOKUP($C155,'Regional Crises'!$B$1:$R$66,15,FALSE)&gt;U$3,0,IF(VLOOKUP($C155,'Regional Crises'!$B$1:$R$66,15,FALSE)&lt;U$4,5,(U$3-VLOOKUP($C155,'Regional Crises'!$B$1:$R$66,15,FALSE))/(U$3-U$4)*5)),1)))),(IF(VLOOKUP($E155,'Country Indicator Data'!$B$4:$N$300,11,FALSE)="x","x",ROUND(IF(VLOOKUP($E155,'Country Indicator Data'!$B$4:$N$300,11,FALSE)&gt;U$3,0,IF(VLOOKUP($E155,'Country Indicator Data'!$B$4:$N$300,11,FALSE)&lt;U$4,5,(U$3-VLOOKUP($E155,'Country Indicator Data'!$B$4:$N$300,11,FALSE))/(U$3-U$4)*5)),1))))</f>
        <v>4.0999999999999996</v>
      </c>
      <c r="V155" s="163">
        <f>IF(LEN(E155)&gt;3,((IF(VLOOKUP($C155,'Regional Crises'!$B$1:$R$66,16,FALSE)="x","x",ROUND(IF(VLOOKUP($C155,'Regional Crises'!$B$1:$R$66,16,FALSE)&gt;V$3,0,IF(VLOOKUP($C155,'Regional Crises'!$B$1:$R$66,16,FALSE)&lt;V$4,5,(V$3-VLOOKUP($C155,'Regional Crises'!$B$1:$R$66,16,FALSE))/(V$3-V$4)*5)),1)))),(IF(VLOOKUP($E155,'Country Indicator Data'!$B$4:$N$300,12,FALSE)="x","x",ROUND(IF(VLOOKUP($E155,'Country Indicator Data'!$B$4:$N$300,12,FALSE)&gt;V$3,0,IF(VLOOKUP($E155,'Country Indicator Data'!$B$4:$N$300,12,FALSE)&lt;V$4,5,(V$3-VLOOKUP($E155,'Country Indicator Data'!$B$4:$N$300,12,FALSE))/(V$3-V$4)*5)),1))))</f>
        <v>4.2</v>
      </c>
      <c r="W155" s="163">
        <f t="shared" si="57"/>
        <v>4</v>
      </c>
      <c r="X155" s="163">
        <f t="shared" si="58"/>
        <v>3.5</v>
      </c>
      <c r="Y155" s="184">
        <f>IF('Core Indicators'!FC152="x","x",IF('Core Indicators'!FC152&gt;=5,5,IF('Core Indicators'!FC152&gt;=4,4,IF('Core Indicators'!FC152&gt;=3,3,IF('Core Indicators'!FC152&gt;=2,2,IF('Core Indicators'!FC152&gt;=1,1,0))))))</f>
        <v>2</v>
      </c>
      <c r="Z155" s="163">
        <f t="shared" si="59"/>
        <v>2</v>
      </c>
      <c r="AA155" s="184">
        <f>'Crisis Indicator Data'!Y152</f>
        <v>1</v>
      </c>
      <c r="AB155" s="184">
        <f>'Crisis Indicator Data'!Z152</f>
        <v>2</v>
      </c>
      <c r="AC155" s="184">
        <f>'Crisis Indicator Data'!AA152</f>
        <v>1</v>
      </c>
      <c r="AD155" s="184">
        <f>'Crisis Indicator Data'!AB152</f>
        <v>0</v>
      </c>
      <c r="AE155" s="184">
        <f t="shared" si="60"/>
        <v>2</v>
      </c>
      <c r="AF155" s="184">
        <f>'Crisis Indicator Data'!AC152</f>
        <v>0</v>
      </c>
      <c r="AG155" s="184">
        <f>'Crisis Indicator Data'!AD152</f>
        <v>2</v>
      </c>
      <c r="AH155" s="184">
        <f t="shared" si="61"/>
        <v>2</v>
      </c>
      <c r="AI155" s="184">
        <f>'Crisis Indicator Data'!AE152</f>
        <v>2</v>
      </c>
      <c r="AJ155" s="184">
        <f>'Crisis Indicator Data'!AF152</f>
        <v>2</v>
      </c>
      <c r="AK155" s="184">
        <f>'Crisis Indicator Data'!AG152</f>
        <v>2</v>
      </c>
      <c r="AL155" s="184">
        <f t="shared" si="62"/>
        <v>4</v>
      </c>
      <c r="AM155" s="163">
        <f t="shared" si="63"/>
        <v>3</v>
      </c>
      <c r="AN155" s="163">
        <f t="shared" si="64"/>
        <v>2.5</v>
      </c>
    </row>
    <row r="156" spans="1:40" x14ac:dyDescent="0.25">
      <c r="A156" s="175" t="str">
        <f>'Crisis Indicator Data'!A153</f>
        <v>Multiple situations in Thailand</v>
      </c>
      <c r="B156" s="176" t="str">
        <f>'Crisis Indicator Data'!B153</f>
        <v>Conflict,Displacement</v>
      </c>
      <c r="C156" s="176" t="str">
        <f>'Crisis Indicator Data'!C153</f>
        <v>THA001</v>
      </c>
      <c r="D156" s="176" t="str">
        <f>'Crisis Indicator Data'!D153</f>
        <v>Thailand</v>
      </c>
      <c r="E156" s="177" t="str">
        <f>'Crisis Indicator Data'!E153</f>
        <v>THA</v>
      </c>
      <c r="F156" s="163">
        <f>IF(LEN(E156)&gt;3,(IF(VLOOKUP($C156,'Regional Crises'!$B$1:$R$66,7,FALSE)="x","x",ROUND(IF(VLOOKUP($C156,'Regional Crises'!$B$1:$R$66,7,FALSE)&gt;$F$3,5,IF(VLOOKUP($C156,'Regional Crises'!$B$1:$R$66,7,FALSE)&lt;F$4,0,($F$3-VLOOKUP($C156,'Regional Crises'!$B$1:$R$66,7,FALSE))/($F$3-$F$4)*5)),1))),IF(VLOOKUP($E156,'Country Indicator Data'!$B$4:$N$300,3,FALSE)="x","x",ROUND(IF(VLOOKUP($E156,'Country Indicator Data'!$B$4:$N$300,3,FALSE)&gt;$F$3,5,IF(VLOOKUP($E156,'Country Indicator Data'!$B$4:$N$300,3,FALSE)&lt;$F$4,0,($F$3-VLOOKUP($E156,'Country Indicator Data'!$B$4:$N$300,3,FALSE))/($F$3-$F$4)*5)),1)))</f>
        <v>2.1</v>
      </c>
      <c r="G156" s="163">
        <f>IF(LEN(E156)&gt;3,(IF(VLOOKUP($C156,'Regional Crises'!$B$1:$R$66,9,FALSE)="x","x",ROUND(IF(VLOOKUP($C156,'Regional Crises'!$B$1:$R$66,9,FALSE)&gt;G$3,5,IF(VLOOKUP($C156,'Regional Crises'!$B$1:$R$66,9,FALSE)&lt;G$4,0,(G$3-VLOOKUP($C156,'Regional Crises'!$B$1:$R$66,9,FALSE))/(G$3-G$4)*5)),1))),IF(VLOOKUP($E156,'Country Indicator Data'!$B$4:$N$300,5,FALSE)="x","x",ROUND(IF(VLOOKUP($E156,'Country Indicator Data'!$B$4:$N$300,5,FALSE)&gt;G$3,5,IF(VLOOKUP($E156,'Country Indicator Data'!$B$4:$N$300,5,FALSE)&lt;G$4,0,(G$3-VLOOKUP($E156,'Country Indicator Data'!$B$4:$N$300,5,FALSE))/(G$3-G$4)*5)),1)))</f>
        <v>3.4</v>
      </c>
      <c r="H156" s="163">
        <f t="shared" si="52"/>
        <v>2.75</v>
      </c>
      <c r="I156" s="163">
        <f>IF(LEN(E156)&gt;3,(IF(VLOOKUP($C156,'Regional Crises'!$B$1:$R$66,6,FALSE)="x","x",ROUND(IF(VLOOKUP($C156,'Regional Crises'!$B$1:$R$66,6,FALSE)&gt;I$3,5,IF(VLOOKUP($C156,'Regional Crises'!$B$1:$R$66,6,FALSE)&lt;I$4,0,5-(I$3-VLOOKUP($C156,'Regional Crises'!$B$1:$R$66,6,FALSE))/(I$3-I$4)*5)),1))),IF(VLOOKUP($E156,'Country Indicator Data'!$B$4:$N$300,2,FALSE)="x","x",ROUND(IF(VLOOKUP($E156,'Country Indicator Data'!$B$4:$N$300,2,FALSE)&gt;I$3,5,IF(VLOOKUP($E156,'Country Indicator Data'!$B$4:$N$300,2,FALSE)&lt;I$4,0,5-(I$3-VLOOKUP($E156,'Country Indicator Data'!$B$4:$N$300,2,FALSE))/(I$3-I$4)*5)),1)))</f>
        <v>1.6</v>
      </c>
      <c r="J156" s="163">
        <f>IF(LEN(E156)&gt;3,(IF(VLOOKUP($C156,'Regional Crises'!$B$1:$R$66,8,FALSE)="x","x",ROUND(IF(VLOOKUP($C156,'Regional Crises'!$B$1:$R$66,8,FALSE)&gt;J$3,5,IF(VLOOKUP($C156,'Regional Crises'!$B$1:$R$66,8,FALSE)&lt;J$4,0,5-(J$3-VLOOKUP($C156,'Regional Crises'!$B$1:$R$66,8,FALSE))/(J$3-J$4)*5)),1))),IF(VLOOKUP($E156,'Country Indicator Data'!$B$4:$N$300,4,FALSE)="x","x",ROUND(IF(VLOOKUP($E156,'Country Indicator Data'!$B$4:$N$300,4,FALSE)&gt;J$3,5,IF(VLOOKUP($E156,'Country Indicator Data'!$B$4:$N$300,4,FALSE)&lt;J$4,0,5-(J$3-VLOOKUP($E156,'Country Indicator Data'!$B$4:$N$300,4,FALSE))/(J$3-J$4)*5)),1)))</f>
        <v>0.5</v>
      </c>
      <c r="K156" s="163">
        <f t="shared" si="53"/>
        <v>1.05</v>
      </c>
      <c r="L156" s="163">
        <f>IF(LEN(E156)&gt;3,(IF(VLOOKUP($C156,'Regional Crises'!$B$1:$R$66,10,FALSE)="x","x",ROUND(IF(VLOOKUP($C156,'Regional Crises'!$B$1:$R$66,10,FALSE)&gt;L$3,5,IF(VLOOKUP($C156,'Regional Crises'!$B$1:$R$66,10,FALSE)&lt;L$4,0,5-(L$3-VLOOKUP($C156,'Regional Crises'!$B$1:$R$66,10,FALSE))/(L$3-L$4)*5)),1))),IF(VLOOKUP($E156,'Country Indicator Data'!$B$4:$N$300,6,FALSE)="x","x",ROUND(IF(VLOOKUP($E156,'Country Indicator Data'!$B$4:$N$300,6,FALSE)&gt;L$3,5,IF(VLOOKUP($E156,'Country Indicator Data'!$B$4:$N$300,6,FALSE)&lt;L$4,0,5-(L$3-VLOOKUP($E156,'Country Indicator Data'!$B$4:$N$300,6,FALSE))/(L$3-L$4)*5)),1)))</f>
        <v>2.5</v>
      </c>
      <c r="M156" s="163">
        <f>IF(LEN(E156)&gt;3,(IF(VLOOKUP($C156,'Regional Crises'!$B$1:$R$66,11,FALSE)="x","x",ROUND(IF(VLOOKUP($C156,'Regional Crises'!$B$1:$R$66,11,FALSE)&gt;M$3,5,IF(VLOOKUP($C156,'Regional Crises'!$B$1:$R$66,11,FALSE)&lt;M$4,0,5-(M$3-VLOOKUP($C156,'Regional Crises'!$B$1:$R$66,11,FALSE))/(M$3-M$4)*5)),1))),IF(VLOOKUP($E156,'Country Indicator Data'!$B$4:$N$300,7,FALSE)="x","x",ROUND(IF(VLOOKUP($E156,'Country Indicator Data'!$B$4:$N$300,7,FALSE)&gt;M$3,5,IF(VLOOKUP($E156,'Country Indicator Data'!$B$4:$N$300,7,FALSE)&lt;M$4,0,5-(M$3-VLOOKUP($E156,'Country Indicator Data'!$B$4:$N$300,7,FALSE))/(M$3-M$4)*5)),1)))</f>
        <v>1.2</v>
      </c>
      <c r="N156" s="163">
        <f t="shared" si="54"/>
        <v>1.85</v>
      </c>
      <c r="O156" s="163">
        <f t="shared" si="55"/>
        <v>1.8833333333333335</v>
      </c>
      <c r="P156" s="163">
        <f>IF(LEN(E156)&gt;3,VLOOKUP(C156,'Regional Crises'!$B$1:$R$69,12,FALSE),VLOOKUP(E156,'Country Indicator Data'!$B$4:$I$300,8,FALSE))</f>
        <v>3</v>
      </c>
      <c r="Q156" s="163">
        <f>IF(LEN(E156)&gt;3,((IF(VLOOKUP($C156,'Regional Crises'!$B$1:$R$66,13,FALSE)="x","x",ROUND(IF(VLOOKUP($C156,'Regional Crises'!$B$1:$R$66,13,FALSE)&gt;Q$3,5,IF(VLOOKUP($C156,'Regional Crises'!$B$1:$R$66,13,FALSE)&lt;Q$4,0,5-(LOG(Q$3)-LOG(VLOOKUP($C156,'Regional Crises'!$B$1:$R$66,13,FALSE)))/(LOG(Q$3)-LOG(Q$4))*5)),1)))),(IF(VLOOKUP($E156,'Country Indicator Data'!$B$4:$N$300,9,FALSE)="x","x",ROUND(IF(VLOOKUP($E156,'Country Indicator Data'!$B$4:$N$300,9,FALSE)&gt;Q$3,5,IF(VLOOKUP($E156,'Country Indicator Data'!$B$4:$N$300,9,FALSE)&lt;Q$4,0,5-(LOG(Q$3)-LOG(VLOOKUP($E156,'Country Indicator Data'!$B$4:$N$300,9,FALSE)))/(LOG(Q$3)-LOG(Q$4))*5)),1))))</f>
        <v>2</v>
      </c>
      <c r="R156" s="163">
        <f t="shared" si="56"/>
        <v>2.5</v>
      </c>
      <c r="S156" s="163">
        <f>IF(LEN(E156)&gt;3,((IF(VLOOKUP($C156,'Regional Crises'!$B$1:$R$66,17,FALSE)="x","x",ROUND(IF(VLOOKUP($C156,'Regional Crises'!$B$1:$R$66,17,FALSE)&gt;S$3,0,IF(VLOOKUP($C156,'Regional Crises'!$B$1:$R$66,17,FALSE)&lt;S$4,5,(S$3-VLOOKUP($C156,'Regional Crises'!$B$1:$R$66,17,FALSE))/(S$3-S$4)*5)),1)))),(IF(VLOOKUP($E156,'Country Indicator Data'!$B$4:$N$300,13,FALSE)="x","x",ROUND(IF(VLOOKUP($E156,'Country Indicator Data'!$B$4:$N$300,13,FALSE)&gt;S$3,0,IF(VLOOKUP($E156,'Country Indicator Data'!$B$4:$N$300,13,FALSE)&lt;S$4,5,(S$3-VLOOKUP($E156,'Country Indicator Data'!$B$4:$N$300,13,FALSE))/(S$3-S$4)*5)),1))))</f>
        <v>3.2</v>
      </c>
      <c r="T156" s="163">
        <f>IF(LEN(E156)&gt;3,((IF(VLOOKUP($C156,'Regional Crises'!$B$1:$R$66,14,FALSE)="x","x",ROUND(IF(VLOOKUP($C156,'Regional Crises'!$B$1:$R$66,14,FALSE)&gt;T$3,0,IF(VLOOKUP($C156,'Regional Crises'!$B$1:$R$66,14,FALSE)&lt;T$4,5,(T$3-VLOOKUP($C156,'Regional Crises'!$B$1:$R$66,14,FALSE))/(T$3-T$4)*5)),1)))),(IF(VLOOKUP($E156,'Country Indicator Data'!$B$4:$N$300,10,FALSE)="x","x",ROUND(IF(VLOOKUP($E156,'Country Indicator Data'!$B$4:$N$300,10,FALSE)&gt;T$3,0,IF(VLOOKUP($E156,'Country Indicator Data'!$B$4:$N$300,10,FALSE)&lt;T$4,5,(T$3-VLOOKUP($E156,'Country Indicator Data'!$B$4:$N$300,10,FALSE))/(T$3-T$4)*5)),1))))</f>
        <v>2.4</v>
      </c>
      <c r="U156" s="163">
        <f>IF(LEN(E156)&gt;3,((IF(VLOOKUP($C156,'Regional Crises'!$B$1:$R$66,15,FALSE)="x","x",ROUND(IF(VLOOKUP($C156,'Regional Crises'!$B$1:$R$66,15,FALSE)&gt;U$3,0,IF(VLOOKUP($C156,'Regional Crises'!$B$1:$R$66,15,FALSE)&lt;U$4,5,(U$3-VLOOKUP($C156,'Regional Crises'!$B$1:$R$66,15,FALSE))/(U$3-U$4)*5)),1)))),(IF(VLOOKUP($E156,'Country Indicator Data'!$B$4:$N$300,11,FALSE)="x","x",ROUND(IF(VLOOKUP($E156,'Country Indicator Data'!$B$4:$N$300,11,FALSE)&gt;U$3,0,IF(VLOOKUP($E156,'Country Indicator Data'!$B$4:$N$300,11,FALSE)&lt;U$4,5,(U$3-VLOOKUP($E156,'Country Indicator Data'!$B$4:$N$300,11,FALSE))/(U$3-U$4)*5)),1))))</f>
        <v>3.4</v>
      </c>
      <c r="V156" s="163">
        <f>IF(LEN(E156)&gt;3,((IF(VLOOKUP($C156,'Regional Crises'!$B$1:$R$66,16,FALSE)="x","x",ROUND(IF(VLOOKUP($C156,'Regional Crises'!$B$1:$R$66,16,FALSE)&gt;V$3,0,IF(VLOOKUP($C156,'Regional Crises'!$B$1:$R$66,16,FALSE)&lt;V$4,5,(V$3-VLOOKUP($C156,'Regional Crises'!$B$1:$R$66,16,FALSE))/(V$3-V$4)*5)),1)))),(IF(VLOOKUP($E156,'Country Indicator Data'!$B$4:$N$300,12,FALSE)="x","x",ROUND(IF(VLOOKUP($E156,'Country Indicator Data'!$B$4:$N$300,12,FALSE)&gt;V$3,0,IF(VLOOKUP($E156,'Country Indicator Data'!$B$4:$N$300,12,FALSE)&lt;V$4,5,(V$3-VLOOKUP($E156,'Country Indicator Data'!$B$4:$N$300,12,FALSE))/(V$3-V$4)*5)),1))))</f>
        <v>3.4</v>
      </c>
      <c r="W156" s="163">
        <f t="shared" si="57"/>
        <v>3.1</v>
      </c>
      <c r="X156" s="163">
        <f t="shared" si="58"/>
        <v>2.5</v>
      </c>
      <c r="Y156" s="184">
        <f>IF('Core Indicators'!FC153="x","x",IF('Core Indicators'!FC153&gt;=5,5,IF('Core Indicators'!FC153&gt;=4,4,IF('Core Indicators'!FC153&gt;=3,3,IF('Core Indicators'!FC153&gt;=2,2,IF('Core Indicators'!FC153&gt;=1,1,0))))))</f>
        <v>2</v>
      </c>
      <c r="Z156" s="163">
        <f t="shared" si="59"/>
        <v>2</v>
      </c>
      <c r="AA156" s="184">
        <f>'Crisis Indicator Data'!Y153</f>
        <v>1</v>
      </c>
      <c r="AB156" s="184">
        <f>'Crisis Indicator Data'!Z153</f>
        <v>1</v>
      </c>
      <c r="AC156" s="184">
        <f>'Crisis Indicator Data'!AA153</f>
        <v>1</v>
      </c>
      <c r="AD156" s="184">
        <f>'Crisis Indicator Data'!AB153</f>
        <v>0</v>
      </c>
      <c r="AE156" s="184">
        <f t="shared" si="60"/>
        <v>2</v>
      </c>
      <c r="AF156" s="184">
        <f>'Crisis Indicator Data'!AC153</f>
        <v>0</v>
      </c>
      <c r="AG156" s="184">
        <f>'Crisis Indicator Data'!AD153</f>
        <v>2</v>
      </c>
      <c r="AH156" s="184">
        <f t="shared" si="61"/>
        <v>2</v>
      </c>
      <c r="AI156" s="184">
        <f>'Crisis Indicator Data'!AE153</f>
        <v>0</v>
      </c>
      <c r="AJ156" s="184">
        <f>'Crisis Indicator Data'!AF153</f>
        <v>3</v>
      </c>
      <c r="AK156" s="184">
        <f>'Crisis Indicator Data'!AG153</f>
        <v>1</v>
      </c>
      <c r="AL156" s="184">
        <f t="shared" si="62"/>
        <v>3</v>
      </c>
      <c r="AM156" s="163">
        <f t="shared" si="63"/>
        <v>2</v>
      </c>
      <c r="AN156" s="163">
        <f t="shared" si="64"/>
        <v>2</v>
      </c>
    </row>
    <row r="157" spans="1:40" x14ac:dyDescent="0.25">
      <c r="A157" s="175" t="str">
        <f>'Crisis Indicator Data'!A154</f>
        <v xml:space="preserve">Conflict in southern Thailand </v>
      </c>
      <c r="B157" s="176" t="str">
        <f>'Crisis Indicator Data'!B154</f>
        <v>Conflict</v>
      </c>
      <c r="C157" s="176" t="str">
        <f>'Crisis Indicator Data'!C154</f>
        <v>THA002</v>
      </c>
      <c r="D157" s="176" t="str">
        <f>'Crisis Indicator Data'!D154</f>
        <v>Thailand</v>
      </c>
      <c r="E157" s="177" t="str">
        <f>'Crisis Indicator Data'!E154</f>
        <v>THA</v>
      </c>
      <c r="F157" s="163">
        <f>IF(LEN(E157)&gt;3,(IF(VLOOKUP($C157,'Regional Crises'!$B$1:$R$66,7,FALSE)="x","x",ROUND(IF(VLOOKUP($C157,'Regional Crises'!$B$1:$R$66,7,FALSE)&gt;$F$3,5,IF(VLOOKUP($C157,'Regional Crises'!$B$1:$R$66,7,FALSE)&lt;F$4,0,($F$3-VLOOKUP($C157,'Regional Crises'!$B$1:$R$66,7,FALSE))/($F$3-$F$4)*5)),1))),IF(VLOOKUP($E157,'Country Indicator Data'!$B$4:$N$300,3,FALSE)="x","x",ROUND(IF(VLOOKUP($E157,'Country Indicator Data'!$B$4:$N$300,3,FALSE)&gt;$F$3,5,IF(VLOOKUP($E157,'Country Indicator Data'!$B$4:$N$300,3,FALSE)&lt;$F$4,0,($F$3-VLOOKUP($E157,'Country Indicator Data'!$B$4:$N$300,3,FALSE))/($F$3-$F$4)*5)),1)))</f>
        <v>2.1</v>
      </c>
      <c r="G157" s="163">
        <f>IF(LEN(E157)&gt;3,(IF(VLOOKUP($C157,'Regional Crises'!$B$1:$R$66,9,FALSE)="x","x",ROUND(IF(VLOOKUP($C157,'Regional Crises'!$B$1:$R$66,9,FALSE)&gt;G$3,5,IF(VLOOKUP($C157,'Regional Crises'!$B$1:$R$66,9,FALSE)&lt;G$4,0,(G$3-VLOOKUP($C157,'Regional Crises'!$B$1:$R$66,9,FALSE))/(G$3-G$4)*5)),1))),IF(VLOOKUP($E157,'Country Indicator Data'!$B$4:$N$300,5,FALSE)="x","x",ROUND(IF(VLOOKUP($E157,'Country Indicator Data'!$B$4:$N$300,5,FALSE)&gt;G$3,5,IF(VLOOKUP($E157,'Country Indicator Data'!$B$4:$N$300,5,FALSE)&lt;G$4,0,(G$3-VLOOKUP($E157,'Country Indicator Data'!$B$4:$N$300,5,FALSE))/(G$3-G$4)*5)),1)))</f>
        <v>3.4</v>
      </c>
      <c r="H157" s="163">
        <f t="shared" si="52"/>
        <v>2.75</v>
      </c>
      <c r="I157" s="163">
        <f>IF(LEN(E157)&gt;3,(IF(VLOOKUP($C157,'Regional Crises'!$B$1:$R$66,6,FALSE)="x","x",ROUND(IF(VLOOKUP($C157,'Regional Crises'!$B$1:$R$66,6,FALSE)&gt;I$3,5,IF(VLOOKUP($C157,'Regional Crises'!$B$1:$R$66,6,FALSE)&lt;I$4,0,5-(I$3-VLOOKUP($C157,'Regional Crises'!$B$1:$R$66,6,FALSE))/(I$3-I$4)*5)),1))),IF(VLOOKUP($E157,'Country Indicator Data'!$B$4:$N$300,2,FALSE)="x","x",ROUND(IF(VLOOKUP($E157,'Country Indicator Data'!$B$4:$N$300,2,FALSE)&gt;I$3,5,IF(VLOOKUP($E157,'Country Indicator Data'!$B$4:$N$300,2,FALSE)&lt;I$4,0,5-(I$3-VLOOKUP($E157,'Country Indicator Data'!$B$4:$N$300,2,FALSE))/(I$3-I$4)*5)),1)))</f>
        <v>1.6</v>
      </c>
      <c r="J157" s="163">
        <f>IF(LEN(E157)&gt;3,(IF(VLOOKUP($C157,'Regional Crises'!$B$1:$R$66,8,FALSE)="x","x",ROUND(IF(VLOOKUP($C157,'Regional Crises'!$B$1:$R$66,8,FALSE)&gt;J$3,5,IF(VLOOKUP($C157,'Regional Crises'!$B$1:$R$66,8,FALSE)&lt;J$4,0,5-(J$3-VLOOKUP($C157,'Regional Crises'!$B$1:$R$66,8,FALSE))/(J$3-J$4)*5)),1))),IF(VLOOKUP($E157,'Country Indicator Data'!$B$4:$N$300,4,FALSE)="x","x",ROUND(IF(VLOOKUP($E157,'Country Indicator Data'!$B$4:$N$300,4,FALSE)&gt;J$3,5,IF(VLOOKUP($E157,'Country Indicator Data'!$B$4:$N$300,4,FALSE)&lt;J$4,0,5-(J$3-VLOOKUP($E157,'Country Indicator Data'!$B$4:$N$300,4,FALSE))/(J$3-J$4)*5)),1)))</f>
        <v>0.5</v>
      </c>
      <c r="K157" s="163">
        <f t="shared" si="53"/>
        <v>1.05</v>
      </c>
      <c r="L157" s="163">
        <f>IF(LEN(E157)&gt;3,(IF(VLOOKUP($C157,'Regional Crises'!$B$1:$R$66,10,FALSE)="x","x",ROUND(IF(VLOOKUP($C157,'Regional Crises'!$B$1:$R$66,10,FALSE)&gt;L$3,5,IF(VLOOKUP($C157,'Regional Crises'!$B$1:$R$66,10,FALSE)&lt;L$4,0,5-(L$3-VLOOKUP($C157,'Regional Crises'!$B$1:$R$66,10,FALSE))/(L$3-L$4)*5)),1))),IF(VLOOKUP($E157,'Country Indicator Data'!$B$4:$N$300,6,FALSE)="x","x",ROUND(IF(VLOOKUP($E157,'Country Indicator Data'!$B$4:$N$300,6,FALSE)&gt;L$3,5,IF(VLOOKUP($E157,'Country Indicator Data'!$B$4:$N$300,6,FALSE)&lt;L$4,0,5-(L$3-VLOOKUP($E157,'Country Indicator Data'!$B$4:$N$300,6,FALSE))/(L$3-L$4)*5)),1)))</f>
        <v>2.5</v>
      </c>
      <c r="M157" s="163">
        <f>IF(LEN(E157)&gt;3,(IF(VLOOKUP($C157,'Regional Crises'!$B$1:$R$66,11,FALSE)="x","x",ROUND(IF(VLOOKUP($C157,'Regional Crises'!$B$1:$R$66,11,FALSE)&gt;M$3,5,IF(VLOOKUP($C157,'Regional Crises'!$B$1:$R$66,11,FALSE)&lt;M$4,0,5-(M$3-VLOOKUP($C157,'Regional Crises'!$B$1:$R$66,11,FALSE))/(M$3-M$4)*5)),1))),IF(VLOOKUP($E157,'Country Indicator Data'!$B$4:$N$300,7,FALSE)="x","x",ROUND(IF(VLOOKUP($E157,'Country Indicator Data'!$B$4:$N$300,7,FALSE)&gt;M$3,5,IF(VLOOKUP($E157,'Country Indicator Data'!$B$4:$N$300,7,FALSE)&lt;M$4,0,5-(M$3-VLOOKUP($E157,'Country Indicator Data'!$B$4:$N$300,7,FALSE))/(M$3-M$4)*5)),1)))</f>
        <v>1.2</v>
      </c>
      <c r="N157" s="163">
        <f t="shared" si="54"/>
        <v>1.85</v>
      </c>
      <c r="O157" s="163">
        <f t="shared" si="55"/>
        <v>1.8833333333333335</v>
      </c>
      <c r="P157" s="163">
        <f>IF(LEN(E157)&gt;3,VLOOKUP(C157,'Regional Crises'!$B$1:$R$69,12,FALSE),VLOOKUP(E157,'Country Indicator Data'!$B$4:$I$300,8,FALSE))</f>
        <v>3</v>
      </c>
      <c r="Q157" s="163">
        <f>IF(LEN(E157)&gt;3,((IF(VLOOKUP($C157,'Regional Crises'!$B$1:$R$66,13,FALSE)="x","x",ROUND(IF(VLOOKUP($C157,'Regional Crises'!$B$1:$R$66,13,FALSE)&gt;Q$3,5,IF(VLOOKUP($C157,'Regional Crises'!$B$1:$R$66,13,FALSE)&lt;Q$4,0,5-(LOG(Q$3)-LOG(VLOOKUP($C157,'Regional Crises'!$B$1:$R$66,13,FALSE)))/(LOG(Q$3)-LOG(Q$4))*5)),1)))),(IF(VLOOKUP($E157,'Country Indicator Data'!$B$4:$N$300,9,FALSE)="x","x",ROUND(IF(VLOOKUP($E157,'Country Indicator Data'!$B$4:$N$300,9,FALSE)&gt;Q$3,5,IF(VLOOKUP($E157,'Country Indicator Data'!$B$4:$N$300,9,FALSE)&lt;Q$4,0,5-(LOG(Q$3)-LOG(VLOOKUP($E157,'Country Indicator Data'!$B$4:$N$300,9,FALSE)))/(LOG(Q$3)-LOG(Q$4))*5)),1))))</f>
        <v>2</v>
      </c>
      <c r="R157" s="163">
        <f t="shared" si="56"/>
        <v>2.5</v>
      </c>
      <c r="S157" s="163">
        <f>IF(LEN(E157)&gt;3,((IF(VLOOKUP($C157,'Regional Crises'!$B$1:$R$66,17,FALSE)="x","x",ROUND(IF(VLOOKUP($C157,'Regional Crises'!$B$1:$R$66,17,FALSE)&gt;S$3,0,IF(VLOOKUP($C157,'Regional Crises'!$B$1:$R$66,17,FALSE)&lt;S$4,5,(S$3-VLOOKUP($C157,'Regional Crises'!$B$1:$R$66,17,FALSE))/(S$3-S$4)*5)),1)))),(IF(VLOOKUP($E157,'Country Indicator Data'!$B$4:$N$300,13,FALSE)="x","x",ROUND(IF(VLOOKUP($E157,'Country Indicator Data'!$B$4:$N$300,13,FALSE)&gt;S$3,0,IF(VLOOKUP($E157,'Country Indicator Data'!$B$4:$N$300,13,FALSE)&lt;S$4,5,(S$3-VLOOKUP($E157,'Country Indicator Data'!$B$4:$N$300,13,FALSE))/(S$3-S$4)*5)),1))))</f>
        <v>3.2</v>
      </c>
      <c r="T157" s="163">
        <f>IF(LEN(E157)&gt;3,((IF(VLOOKUP($C157,'Regional Crises'!$B$1:$R$66,14,FALSE)="x","x",ROUND(IF(VLOOKUP($C157,'Regional Crises'!$B$1:$R$66,14,FALSE)&gt;T$3,0,IF(VLOOKUP($C157,'Regional Crises'!$B$1:$R$66,14,FALSE)&lt;T$4,5,(T$3-VLOOKUP($C157,'Regional Crises'!$B$1:$R$66,14,FALSE))/(T$3-T$4)*5)),1)))),(IF(VLOOKUP($E157,'Country Indicator Data'!$B$4:$N$300,10,FALSE)="x","x",ROUND(IF(VLOOKUP($E157,'Country Indicator Data'!$B$4:$N$300,10,FALSE)&gt;T$3,0,IF(VLOOKUP($E157,'Country Indicator Data'!$B$4:$N$300,10,FALSE)&lt;T$4,5,(T$3-VLOOKUP($E157,'Country Indicator Data'!$B$4:$N$300,10,FALSE))/(T$3-T$4)*5)),1))))</f>
        <v>2.4</v>
      </c>
      <c r="U157" s="163">
        <f>IF(LEN(E157)&gt;3,((IF(VLOOKUP($C157,'Regional Crises'!$B$1:$R$66,15,FALSE)="x","x",ROUND(IF(VLOOKUP($C157,'Regional Crises'!$B$1:$R$66,15,FALSE)&gt;U$3,0,IF(VLOOKUP($C157,'Regional Crises'!$B$1:$R$66,15,FALSE)&lt;U$4,5,(U$3-VLOOKUP($C157,'Regional Crises'!$B$1:$R$66,15,FALSE))/(U$3-U$4)*5)),1)))),(IF(VLOOKUP($E157,'Country Indicator Data'!$B$4:$N$300,11,FALSE)="x","x",ROUND(IF(VLOOKUP($E157,'Country Indicator Data'!$B$4:$N$300,11,FALSE)&gt;U$3,0,IF(VLOOKUP($E157,'Country Indicator Data'!$B$4:$N$300,11,FALSE)&lt;U$4,5,(U$3-VLOOKUP($E157,'Country Indicator Data'!$B$4:$N$300,11,FALSE))/(U$3-U$4)*5)),1))))</f>
        <v>3.4</v>
      </c>
      <c r="V157" s="163">
        <f>IF(LEN(E157)&gt;3,((IF(VLOOKUP($C157,'Regional Crises'!$B$1:$R$66,16,FALSE)="x","x",ROUND(IF(VLOOKUP($C157,'Regional Crises'!$B$1:$R$66,16,FALSE)&gt;V$3,0,IF(VLOOKUP($C157,'Regional Crises'!$B$1:$R$66,16,FALSE)&lt;V$4,5,(V$3-VLOOKUP($C157,'Regional Crises'!$B$1:$R$66,16,FALSE))/(V$3-V$4)*5)),1)))),(IF(VLOOKUP($E157,'Country Indicator Data'!$B$4:$N$300,12,FALSE)="x","x",ROUND(IF(VLOOKUP($E157,'Country Indicator Data'!$B$4:$N$300,12,FALSE)&gt;V$3,0,IF(VLOOKUP($E157,'Country Indicator Data'!$B$4:$N$300,12,FALSE)&lt;V$4,5,(V$3-VLOOKUP($E157,'Country Indicator Data'!$B$4:$N$300,12,FALSE))/(V$3-V$4)*5)),1))))</f>
        <v>3.4</v>
      </c>
      <c r="W157" s="163">
        <f t="shared" si="57"/>
        <v>3.1</v>
      </c>
      <c r="X157" s="163">
        <f t="shared" si="58"/>
        <v>2.5</v>
      </c>
      <c r="Y157" s="184">
        <f>IF('Core Indicators'!FC154="x","x",IF('Core Indicators'!FC154&gt;=5,5,IF('Core Indicators'!FC154&gt;=4,4,IF('Core Indicators'!FC154&gt;=3,3,IF('Core Indicators'!FC154&gt;=2,2,IF('Core Indicators'!FC154&gt;=1,1,0))))))</f>
        <v>1</v>
      </c>
      <c r="Z157" s="163">
        <f t="shared" si="59"/>
        <v>1</v>
      </c>
      <c r="AA157" s="184">
        <f>'Crisis Indicator Data'!Y154</f>
        <v>1</v>
      </c>
      <c r="AB157" s="184">
        <f>'Crisis Indicator Data'!Z154</f>
        <v>1</v>
      </c>
      <c r="AC157" s="184">
        <f>'Crisis Indicator Data'!AA154</f>
        <v>0</v>
      </c>
      <c r="AD157" s="184">
        <f>'Crisis Indicator Data'!AB154</f>
        <v>0</v>
      </c>
      <c r="AE157" s="184">
        <f t="shared" si="60"/>
        <v>2</v>
      </c>
      <c r="AF157" s="184">
        <f>'Crisis Indicator Data'!AC154</f>
        <v>0</v>
      </c>
      <c r="AG157" s="184">
        <f>'Crisis Indicator Data'!AD154</f>
        <v>0</v>
      </c>
      <c r="AH157" s="184">
        <f t="shared" si="61"/>
        <v>0</v>
      </c>
      <c r="AI157" s="184">
        <f>'Crisis Indicator Data'!AE154</f>
        <v>0</v>
      </c>
      <c r="AJ157" s="184">
        <f>'Crisis Indicator Data'!AF154</f>
        <v>3</v>
      </c>
      <c r="AK157" s="184">
        <f>'Crisis Indicator Data'!AG154</f>
        <v>0</v>
      </c>
      <c r="AL157" s="184">
        <f t="shared" si="62"/>
        <v>3</v>
      </c>
      <c r="AM157" s="163">
        <f t="shared" si="63"/>
        <v>2</v>
      </c>
      <c r="AN157" s="163">
        <f t="shared" si="64"/>
        <v>1.5</v>
      </c>
    </row>
    <row r="158" spans="1:40" x14ac:dyDescent="0.25">
      <c r="A158" s="175" t="str">
        <f>'Crisis Indicator Data'!A155</f>
        <v>Myanmar refugees in Thailand</v>
      </c>
      <c r="B158" s="176" t="str">
        <f>'Crisis Indicator Data'!B155</f>
        <v>Conflict</v>
      </c>
      <c r="C158" s="176" t="str">
        <f>'Crisis Indicator Data'!C155</f>
        <v>THA003</v>
      </c>
      <c r="D158" s="176" t="str">
        <f>'Crisis Indicator Data'!D155</f>
        <v>Thailand</v>
      </c>
      <c r="E158" s="177" t="str">
        <f>'Crisis Indicator Data'!E155</f>
        <v>THA</v>
      </c>
      <c r="F158" s="163">
        <f>IF(LEN(E158)&gt;3,(IF(VLOOKUP($C158,'Regional Crises'!$B$1:$R$66,7,FALSE)="x","x",ROUND(IF(VLOOKUP($C158,'Regional Crises'!$B$1:$R$66,7,FALSE)&gt;$F$3,5,IF(VLOOKUP($C158,'Regional Crises'!$B$1:$R$66,7,FALSE)&lt;F$4,0,($F$3-VLOOKUP($C158,'Regional Crises'!$B$1:$R$66,7,FALSE))/($F$3-$F$4)*5)),1))),IF(VLOOKUP($E158,'Country Indicator Data'!$B$4:$N$300,3,FALSE)="x","x",ROUND(IF(VLOOKUP($E158,'Country Indicator Data'!$B$4:$N$300,3,FALSE)&gt;$F$3,5,IF(VLOOKUP($E158,'Country Indicator Data'!$B$4:$N$300,3,FALSE)&lt;$F$4,0,($F$3-VLOOKUP($E158,'Country Indicator Data'!$B$4:$N$300,3,FALSE))/($F$3-$F$4)*5)),1)))</f>
        <v>2.1</v>
      </c>
      <c r="G158" s="163">
        <f>IF(LEN(E158)&gt;3,(IF(VLOOKUP($C158,'Regional Crises'!$B$1:$R$66,9,FALSE)="x","x",ROUND(IF(VLOOKUP($C158,'Regional Crises'!$B$1:$R$66,9,FALSE)&gt;G$3,5,IF(VLOOKUP($C158,'Regional Crises'!$B$1:$R$66,9,FALSE)&lt;G$4,0,(G$3-VLOOKUP($C158,'Regional Crises'!$B$1:$R$66,9,FALSE))/(G$3-G$4)*5)),1))),IF(VLOOKUP($E158,'Country Indicator Data'!$B$4:$N$300,5,FALSE)="x","x",ROUND(IF(VLOOKUP($E158,'Country Indicator Data'!$B$4:$N$300,5,FALSE)&gt;G$3,5,IF(VLOOKUP($E158,'Country Indicator Data'!$B$4:$N$300,5,FALSE)&lt;G$4,0,(G$3-VLOOKUP($E158,'Country Indicator Data'!$B$4:$N$300,5,FALSE))/(G$3-G$4)*5)),1)))</f>
        <v>3.4</v>
      </c>
      <c r="H158" s="163">
        <f t="shared" si="52"/>
        <v>2.75</v>
      </c>
      <c r="I158" s="163">
        <f>IF(LEN(E158)&gt;3,(IF(VLOOKUP($C158,'Regional Crises'!$B$1:$R$66,6,FALSE)="x","x",ROUND(IF(VLOOKUP($C158,'Regional Crises'!$B$1:$R$66,6,FALSE)&gt;I$3,5,IF(VLOOKUP($C158,'Regional Crises'!$B$1:$R$66,6,FALSE)&lt;I$4,0,5-(I$3-VLOOKUP($C158,'Regional Crises'!$B$1:$R$66,6,FALSE))/(I$3-I$4)*5)),1))),IF(VLOOKUP($E158,'Country Indicator Data'!$B$4:$N$300,2,FALSE)="x","x",ROUND(IF(VLOOKUP($E158,'Country Indicator Data'!$B$4:$N$300,2,FALSE)&gt;I$3,5,IF(VLOOKUP($E158,'Country Indicator Data'!$B$4:$N$300,2,FALSE)&lt;I$4,0,5-(I$3-VLOOKUP($E158,'Country Indicator Data'!$B$4:$N$300,2,FALSE))/(I$3-I$4)*5)),1)))</f>
        <v>1.6</v>
      </c>
      <c r="J158" s="163">
        <f>IF(LEN(E158)&gt;3,(IF(VLOOKUP($C158,'Regional Crises'!$B$1:$R$66,8,FALSE)="x","x",ROUND(IF(VLOOKUP($C158,'Regional Crises'!$B$1:$R$66,8,FALSE)&gt;J$3,5,IF(VLOOKUP($C158,'Regional Crises'!$B$1:$R$66,8,FALSE)&lt;J$4,0,5-(J$3-VLOOKUP($C158,'Regional Crises'!$B$1:$R$66,8,FALSE))/(J$3-J$4)*5)),1))),IF(VLOOKUP($E158,'Country Indicator Data'!$B$4:$N$300,4,FALSE)="x","x",ROUND(IF(VLOOKUP($E158,'Country Indicator Data'!$B$4:$N$300,4,FALSE)&gt;J$3,5,IF(VLOOKUP($E158,'Country Indicator Data'!$B$4:$N$300,4,FALSE)&lt;J$4,0,5-(J$3-VLOOKUP($E158,'Country Indicator Data'!$B$4:$N$300,4,FALSE))/(J$3-J$4)*5)),1)))</f>
        <v>0.5</v>
      </c>
      <c r="K158" s="163">
        <f t="shared" si="53"/>
        <v>1.05</v>
      </c>
      <c r="L158" s="163">
        <f>IF(LEN(E158)&gt;3,(IF(VLOOKUP($C158,'Regional Crises'!$B$1:$R$66,10,FALSE)="x","x",ROUND(IF(VLOOKUP($C158,'Regional Crises'!$B$1:$R$66,10,FALSE)&gt;L$3,5,IF(VLOOKUP($C158,'Regional Crises'!$B$1:$R$66,10,FALSE)&lt;L$4,0,5-(L$3-VLOOKUP($C158,'Regional Crises'!$B$1:$R$66,10,FALSE))/(L$3-L$4)*5)),1))),IF(VLOOKUP($E158,'Country Indicator Data'!$B$4:$N$300,6,FALSE)="x","x",ROUND(IF(VLOOKUP($E158,'Country Indicator Data'!$B$4:$N$300,6,FALSE)&gt;L$3,5,IF(VLOOKUP($E158,'Country Indicator Data'!$B$4:$N$300,6,FALSE)&lt;L$4,0,5-(L$3-VLOOKUP($E158,'Country Indicator Data'!$B$4:$N$300,6,FALSE))/(L$3-L$4)*5)),1)))</f>
        <v>2.5</v>
      </c>
      <c r="M158" s="163">
        <f>IF(LEN(E158)&gt;3,(IF(VLOOKUP($C158,'Regional Crises'!$B$1:$R$66,11,FALSE)="x","x",ROUND(IF(VLOOKUP($C158,'Regional Crises'!$B$1:$R$66,11,FALSE)&gt;M$3,5,IF(VLOOKUP($C158,'Regional Crises'!$B$1:$R$66,11,FALSE)&lt;M$4,0,5-(M$3-VLOOKUP($C158,'Regional Crises'!$B$1:$R$66,11,FALSE))/(M$3-M$4)*5)),1))),IF(VLOOKUP($E158,'Country Indicator Data'!$B$4:$N$300,7,FALSE)="x","x",ROUND(IF(VLOOKUP($E158,'Country Indicator Data'!$B$4:$N$300,7,FALSE)&gt;M$3,5,IF(VLOOKUP($E158,'Country Indicator Data'!$B$4:$N$300,7,FALSE)&lt;M$4,0,5-(M$3-VLOOKUP($E158,'Country Indicator Data'!$B$4:$N$300,7,FALSE))/(M$3-M$4)*5)),1)))</f>
        <v>1.2</v>
      </c>
      <c r="N158" s="163">
        <f t="shared" si="54"/>
        <v>1.85</v>
      </c>
      <c r="O158" s="163">
        <f t="shared" si="55"/>
        <v>1.8833333333333335</v>
      </c>
      <c r="P158" s="163">
        <f>IF(LEN(E158)&gt;3,VLOOKUP(C158,'Regional Crises'!$B$1:$R$69,12,FALSE),VLOOKUP(E158,'Country Indicator Data'!$B$4:$I$300,8,FALSE))</f>
        <v>3</v>
      </c>
      <c r="Q158" s="163">
        <f>IF(LEN(E158)&gt;3,((IF(VLOOKUP($C158,'Regional Crises'!$B$1:$R$66,13,FALSE)="x","x",ROUND(IF(VLOOKUP($C158,'Regional Crises'!$B$1:$R$66,13,FALSE)&gt;Q$3,5,IF(VLOOKUP($C158,'Regional Crises'!$B$1:$R$66,13,FALSE)&lt;Q$4,0,5-(LOG(Q$3)-LOG(VLOOKUP($C158,'Regional Crises'!$B$1:$R$66,13,FALSE)))/(LOG(Q$3)-LOG(Q$4))*5)),1)))),(IF(VLOOKUP($E158,'Country Indicator Data'!$B$4:$N$300,9,FALSE)="x","x",ROUND(IF(VLOOKUP($E158,'Country Indicator Data'!$B$4:$N$300,9,FALSE)&gt;Q$3,5,IF(VLOOKUP($E158,'Country Indicator Data'!$B$4:$N$300,9,FALSE)&lt;Q$4,0,5-(LOG(Q$3)-LOG(VLOOKUP($E158,'Country Indicator Data'!$B$4:$N$300,9,FALSE)))/(LOG(Q$3)-LOG(Q$4))*5)),1))))</f>
        <v>2</v>
      </c>
      <c r="R158" s="163">
        <f t="shared" si="56"/>
        <v>2.5</v>
      </c>
      <c r="S158" s="163">
        <f>IF(LEN(E158)&gt;3,((IF(VLOOKUP($C158,'Regional Crises'!$B$1:$R$66,17,FALSE)="x","x",ROUND(IF(VLOOKUP($C158,'Regional Crises'!$B$1:$R$66,17,FALSE)&gt;S$3,0,IF(VLOOKUP($C158,'Regional Crises'!$B$1:$R$66,17,FALSE)&lt;S$4,5,(S$3-VLOOKUP($C158,'Regional Crises'!$B$1:$R$66,17,FALSE))/(S$3-S$4)*5)),1)))),(IF(VLOOKUP($E158,'Country Indicator Data'!$B$4:$N$300,13,FALSE)="x","x",ROUND(IF(VLOOKUP($E158,'Country Indicator Data'!$B$4:$N$300,13,FALSE)&gt;S$3,0,IF(VLOOKUP($E158,'Country Indicator Data'!$B$4:$N$300,13,FALSE)&lt;S$4,5,(S$3-VLOOKUP($E158,'Country Indicator Data'!$B$4:$N$300,13,FALSE))/(S$3-S$4)*5)),1))))</f>
        <v>3.2</v>
      </c>
      <c r="T158" s="163">
        <f>IF(LEN(E158)&gt;3,((IF(VLOOKUP($C158,'Regional Crises'!$B$1:$R$66,14,FALSE)="x","x",ROUND(IF(VLOOKUP($C158,'Regional Crises'!$B$1:$R$66,14,FALSE)&gt;T$3,0,IF(VLOOKUP($C158,'Regional Crises'!$B$1:$R$66,14,FALSE)&lt;T$4,5,(T$3-VLOOKUP($C158,'Regional Crises'!$B$1:$R$66,14,FALSE))/(T$3-T$4)*5)),1)))),(IF(VLOOKUP($E158,'Country Indicator Data'!$B$4:$N$300,10,FALSE)="x","x",ROUND(IF(VLOOKUP($E158,'Country Indicator Data'!$B$4:$N$300,10,FALSE)&gt;T$3,0,IF(VLOOKUP($E158,'Country Indicator Data'!$B$4:$N$300,10,FALSE)&lt;T$4,5,(T$3-VLOOKUP($E158,'Country Indicator Data'!$B$4:$N$300,10,FALSE))/(T$3-T$4)*5)),1))))</f>
        <v>2.4</v>
      </c>
      <c r="U158" s="163">
        <f>IF(LEN(E158)&gt;3,((IF(VLOOKUP($C158,'Regional Crises'!$B$1:$R$66,15,FALSE)="x","x",ROUND(IF(VLOOKUP($C158,'Regional Crises'!$B$1:$R$66,15,FALSE)&gt;U$3,0,IF(VLOOKUP($C158,'Regional Crises'!$B$1:$R$66,15,FALSE)&lt;U$4,5,(U$3-VLOOKUP($C158,'Regional Crises'!$B$1:$R$66,15,FALSE))/(U$3-U$4)*5)),1)))),(IF(VLOOKUP($E158,'Country Indicator Data'!$B$4:$N$300,11,FALSE)="x","x",ROUND(IF(VLOOKUP($E158,'Country Indicator Data'!$B$4:$N$300,11,FALSE)&gt;U$3,0,IF(VLOOKUP($E158,'Country Indicator Data'!$B$4:$N$300,11,FALSE)&lt;U$4,5,(U$3-VLOOKUP($E158,'Country Indicator Data'!$B$4:$N$300,11,FALSE))/(U$3-U$4)*5)),1))))</f>
        <v>3.4</v>
      </c>
      <c r="V158" s="163">
        <f>IF(LEN(E158)&gt;3,((IF(VLOOKUP($C158,'Regional Crises'!$B$1:$R$66,16,FALSE)="x","x",ROUND(IF(VLOOKUP($C158,'Regional Crises'!$B$1:$R$66,16,FALSE)&gt;V$3,0,IF(VLOOKUP($C158,'Regional Crises'!$B$1:$R$66,16,FALSE)&lt;V$4,5,(V$3-VLOOKUP($C158,'Regional Crises'!$B$1:$R$66,16,FALSE))/(V$3-V$4)*5)),1)))),(IF(VLOOKUP($E158,'Country Indicator Data'!$B$4:$N$300,12,FALSE)="x","x",ROUND(IF(VLOOKUP($E158,'Country Indicator Data'!$B$4:$N$300,12,FALSE)&gt;V$3,0,IF(VLOOKUP($E158,'Country Indicator Data'!$B$4:$N$300,12,FALSE)&lt;V$4,5,(V$3-VLOOKUP($E158,'Country Indicator Data'!$B$4:$N$300,12,FALSE))/(V$3-V$4)*5)),1))))</f>
        <v>3.4</v>
      </c>
      <c r="W158" s="163">
        <f t="shared" si="57"/>
        <v>3.1</v>
      </c>
      <c r="X158" s="163">
        <f t="shared" si="58"/>
        <v>2.5</v>
      </c>
      <c r="Y158" s="184">
        <f>IF('Core Indicators'!FC155="x","x",IF('Core Indicators'!FC155&gt;=5,5,IF('Core Indicators'!FC155&gt;=4,4,IF('Core Indicators'!FC155&gt;=3,3,IF('Core Indicators'!FC155&gt;=2,2,IF('Core Indicators'!FC155&gt;=1,1,0))))))</f>
        <v>1</v>
      </c>
      <c r="Z158" s="163">
        <f t="shared" si="59"/>
        <v>1</v>
      </c>
      <c r="AA158" s="184">
        <f>'Crisis Indicator Data'!Y155</f>
        <v>1</v>
      </c>
      <c r="AB158" s="184">
        <f>'Crisis Indicator Data'!Z155</f>
        <v>0</v>
      </c>
      <c r="AC158" s="184">
        <f>'Crisis Indicator Data'!AA155</f>
        <v>1</v>
      </c>
      <c r="AD158" s="184">
        <f>'Crisis Indicator Data'!AB155</f>
        <v>0</v>
      </c>
      <c r="AE158" s="184">
        <f t="shared" si="60"/>
        <v>2</v>
      </c>
      <c r="AF158" s="184">
        <f>'Crisis Indicator Data'!AC155</f>
        <v>0</v>
      </c>
      <c r="AG158" s="184">
        <f>'Crisis Indicator Data'!AD155</f>
        <v>2</v>
      </c>
      <c r="AH158" s="184">
        <f t="shared" si="61"/>
        <v>2</v>
      </c>
      <c r="AI158" s="184">
        <f>'Crisis Indicator Data'!AE155</f>
        <v>0</v>
      </c>
      <c r="AJ158" s="184">
        <f>'Crisis Indicator Data'!AF155</f>
        <v>3</v>
      </c>
      <c r="AK158" s="184">
        <f>'Crisis Indicator Data'!AG155</f>
        <v>1</v>
      </c>
      <c r="AL158" s="184">
        <f t="shared" si="62"/>
        <v>3</v>
      </c>
      <c r="AM158" s="163">
        <f t="shared" si="63"/>
        <v>2</v>
      </c>
      <c r="AN158" s="163">
        <f t="shared" si="64"/>
        <v>1.5</v>
      </c>
    </row>
    <row r="159" spans="1:40" x14ac:dyDescent="0.25">
      <c r="A159" s="175" t="str">
        <f>'Crisis Indicator Data'!A156</f>
        <v>Food Security Crisis in Timor-Leste</v>
      </c>
      <c r="B159" s="176" t="str">
        <f>'Crisis Indicator Data'!B156</f>
        <v>Food Security</v>
      </c>
      <c r="C159" s="176" t="str">
        <f>'Crisis Indicator Data'!C156</f>
        <v>TLS003</v>
      </c>
      <c r="D159" s="176" t="str">
        <f>'Crisis Indicator Data'!D156</f>
        <v>Timor Leste</v>
      </c>
      <c r="E159" s="177" t="str">
        <f>'Crisis Indicator Data'!E156</f>
        <v>TLS</v>
      </c>
      <c r="F159" s="163">
        <f>IF(LEN(E159)&gt;3,(IF(VLOOKUP($C159,'Regional Crises'!$B$1:$R$66,7,FALSE)="x","x",ROUND(IF(VLOOKUP($C159,'Regional Crises'!$B$1:$R$66,7,FALSE)&gt;$F$3,5,IF(VLOOKUP($C159,'Regional Crises'!$B$1:$R$66,7,FALSE)&lt;F$4,0,($F$3-VLOOKUP($C159,'Regional Crises'!$B$1:$R$66,7,FALSE))/($F$3-$F$4)*5)),1))),IF(VLOOKUP($E159,'Country Indicator Data'!$B$4:$N$300,3,FALSE)="x","x",ROUND(IF(VLOOKUP($E159,'Country Indicator Data'!$B$4:$N$300,3,FALSE)&gt;$F$3,5,IF(VLOOKUP($E159,'Country Indicator Data'!$B$4:$N$300,3,FALSE)&lt;$F$4,0,($F$3-VLOOKUP($E159,'Country Indicator Data'!$B$4:$N$300,3,FALSE))/($F$3-$F$4)*5)),1)))</f>
        <v>0.4</v>
      </c>
      <c r="G159" s="163">
        <f>IF(LEN(E159)&gt;3,(IF(VLOOKUP($C159,'Regional Crises'!$B$1:$R$66,9,FALSE)="x","x",ROUND(IF(VLOOKUP($C159,'Regional Crises'!$B$1:$R$66,9,FALSE)&gt;G$3,5,IF(VLOOKUP($C159,'Regional Crises'!$B$1:$R$66,9,FALSE)&lt;G$4,0,(G$3-VLOOKUP($C159,'Regional Crises'!$B$1:$R$66,9,FALSE))/(G$3-G$4)*5)),1))),IF(VLOOKUP($E159,'Country Indicator Data'!$B$4:$N$300,5,FALSE)="x","x",ROUND(IF(VLOOKUP($E159,'Country Indicator Data'!$B$4:$N$300,5,FALSE)&gt;G$3,5,IF(VLOOKUP($E159,'Country Indicator Data'!$B$4:$N$300,5,FALSE)&lt;G$4,0,(G$3-VLOOKUP($E159,'Country Indicator Data'!$B$4:$N$300,5,FALSE))/(G$3-G$4)*5)),1)))</f>
        <v>1.2</v>
      </c>
      <c r="H159" s="163">
        <f t="shared" si="52"/>
        <v>0.8</v>
      </c>
      <c r="I159" s="163">
        <f>IF(LEN(E159)&gt;3,(IF(VLOOKUP($C159,'Regional Crises'!$B$1:$R$66,6,FALSE)="x","x",ROUND(IF(VLOOKUP($C159,'Regional Crises'!$B$1:$R$66,6,FALSE)&gt;I$3,5,IF(VLOOKUP($C159,'Regional Crises'!$B$1:$R$66,6,FALSE)&lt;I$4,0,5-(I$3-VLOOKUP($C159,'Regional Crises'!$B$1:$R$66,6,FALSE))/(I$3-I$4)*5)),1))),IF(VLOOKUP($E159,'Country Indicator Data'!$B$4:$N$300,2,FALSE)="x","x",ROUND(IF(VLOOKUP($E159,'Country Indicator Data'!$B$4:$N$300,2,FALSE)&gt;I$3,5,IF(VLOOKUP($E159,'Country Indicator Data'!$B$4:$N$300,2,FALSE)&lt;I$4,0,5-(I$3-VLOOKUP($E159,'Country Indicator Data'!$B$4:$N$300,2,FALSE))/(I$3-I$4)*5)),1)))</f>
        <v>0</v>
      </c>
      <c r="J159" s="163">
        <f>IF(LEN(E159)&gt;3,(IF(VLOOKUP($C159,'Regional Crises'!$B$1:$R$66,8,FALSE)="x","x",ROUND(IF(VLOOKUP($C159,'Regional Crises'!$B$1:$R$66,8,FALSE)&gt;J$3,5,IF(VLOOKUP($C159,'Regional Crises'!$B$1:$R$66,8,FALSE)&lt;J$4,0,5-(J$3-VLOOKUP($C159,'Regional Crises'!$B$1:$R$66,8,FALSE))/(J$3-J$4)*5)),1))),IF(VLOOKUP($E159,'Country Indicator Data'!$B$4:$N$300,4,FALSE)="x","x",ROUND(IF(VLOOKUP($E159,'Country Indicator Data'!$B$4:$N$300,4,FALSE)&gt;J$3,5,IF(VLOOKUP($E159,'Country Indicator Data'!$B$4:$N$300,4,FALSE)&lt;J$4,0,5-(J$3-VLOOKUP($E159,'Country Indicator Data'!$B$4:$N$300,4,FALSE))/(J$3-J$4)*5)),1)))</f>
        <v>0</v>
      </c>
      <c r="K159" s="163">
        <f t="shared" si="53"/>
        <v>0</v>
      </c>
      <c r="L159" s="163" t="str">
        <f>IF(LEN(E159)&gt;3,(IF(VLOOKUP($C159,'Regional Crises'!$B$1:$R$66,10,FALSE)="x","x",ROUND(IF(VLOOKUP($C159,'Regional Crises'!$B$1:$R$66,10,FALSE)&gt;L$3,5,IF(VLOOKUP($C159,'Regional Crises'!$B$1:$R$66,10,FALSE)&lt;L$4,0,5-(L$3-VLOOKUP($C159,'Regional Crises'!$B$1:$R$66,10,FALSE))/(L$3-L$4)*5)),1))),IF(VLOOKUP($E159,'Country Indicator Data'!$B$4:$N$300,6,FALSE)="x","x",ROUND(IF(VLOOKUP($E159,'Country Indicator Data'!$B$4:$N$300,6,FALSE)&gt;L$3,5,IF(VLOOKUP($E159,'Country Indicator Data'!$B$4:$N$300,6,FALSE)&lt;L$4,0,5-(L$3-VLOOKUP($E159,'Country Indicator Data'!$B$4:$N$300,6,FALSE))/(L$3-L$4)*5)),1)))</f>
        <v>x</v>
      </c>
      <c r="M159" s="163">
        <f>IF(LEN(E159)&gt;3,(IF(VLOOKUP($C159,'Regional Crises'!$B$1:$R$66,11,FALSE)="x","x",ROUND(IF(VLOOKUP($C159,'Regional Crises'!$B$1:$R$66,11,FALSE)&gt;M$3,5,IF(VLOOKUP($C159,'Regional Crises'!$B$1:$R$66,11,FALSE)&lt;M$4,0,5-(M$3-VLOOKUP($C159,'Regional Crises'!$B$1:$R$66,11,FALSE))/(M$3-M$4)*5)),1))),IF(VLOOKUP($E159,'Country Indicator Data'!$B$4:$N$300,7,FALSE)="x","x",ROUND(IF(VLOOKUP($E159,'Country Indicator Data'!$B$4:$N$300,7,FALSE)&gt;M$3,5,IF(VLOOKUP($E159,'Country Indicator Data'!$B$4:$N$300,7,FALSE)&lt;M$4,0,5-(M$3-VLOOKUP($E159,'Country Indicator Data'!$B$4:$N$300,7,FALSE))/(M$3-M$4)*5)),1)))</f>
        <v>0.5</v>
      </c>
      <c r="N159" s="163">
        <f t="shared" si="54"/>
        <v>0.5</v>
      </c>
      <c r="O159" s="163">
        <f t="shared" si="55"/>
        <v>0.43333333333333335</v>
      </c>
      <c r="P159" s="163">
        <f>IF(LEN(E159)&gt;3,VLOOKUP(C159,'Regional Crises'!$B$1:$R$69,12,FALSE),VLOOKUP(E159,'Country Indicator Data'!$B$4:$I$300,8,FALSE))</f>
        <v>0</v>
      </c>
      <c r="Q159" s="163">
        <f>IF(LEN(E159)&gt;3,((IF(VLOOKUP($C159,'Regional Crises'!$B$1:$R$66,13,FALSE)="x","x",ROUND(IF(VLOOKUP($C159,'Regional Crises'!$B$1:$R$66,13,FALSE)&gt;Q$3,5,IF(VLOOKUP($C159,'Regional Crises'!$B$1:$R$66,13,FALSE)&lt;Q$4,0,5-(LOG(Q$3)-LOG(VLOOKUP($C159,'Regional Crises'!$B$1:$R$66,13,FALSE)))/(LOG(Q$3)-LOG(Q$4))*5)),1)))),(IF(VLOOKUP($E159,'Country Indicator Data'!$B$4:$N$300,9,FALSE)="x","x",ROUND(IF(VLOOKUP($E159,'Country Indicator Data'!$B$4:$N$300,9,FALSE)&gt;Q$3,5,IF(VLOOKUP($E159,'Country Indicator Data'!$B$4:$N$300,9,FALSE)&lt;Q$4,0,5-(LOG(Q$3)-LOG(VLOOKUP($E159,'Country Indicator Data'!$B$4:$N$300,9,FALSE)))/(LOG(Q$3)-LOG(Q$4))*5)),1))))</f>
        <v>0</v>
      </c>
      <c r="R159" s="163">
        <f t="shared" si="56"/>
        <v>0</v>
      </c>
      <c r="S159" s="163">
        <f>IF(LEN(E159)&gt;3,((IF(VLOOKUP($C159,'Regional Crises'!$B$1:$R$66,17,FALSE)="x","x",ROUND(IF(VLOOKUP($C159,'Regional Crises'!$B$1:$R$66,17,FALSE)&gt;S$3,0,IF(VLOOKUP($C159,'Regional Crises'!$B$1:$R$66,17,FALSE)&lt;S$4,5,(S$3-VLOOKUP($C159,'Regional Crises'!$B$1:$R$66,17,FALSE))/(S$3-S$4)*5)),1)))),(IF(VLOOKUP($E159,'Country Indicator Data'!$B$4:$N$300,13,FALSE)="x","x",ROUND(IF(VLOOKUP($E159,'Country Indicator Data'!$B$4:$N$300,13,FALSE)&gt;S$3,0,IF(VLOOKUP($E159,'Country Indicator Data'!$B$4:$N$300,13,FALSE)&lt;S$4,5,(S$3-VLOOKUP($E159,'Country Indicator Data'!$B$4:$N$300,13,FALSE))/(S$3-S$4)*5)),1))))</f>
        <v>3.1</v>
      </c>
      <c r="T159" s="163">
        <f>IF(LEN(E159)&gt;3,((IF(VLOOKUP($C159,'Regional Crises'!$B$1:$R$66,14,FALSE)="x","x",ROUND(IF(VLOOKUP($C159,'Regional Crises'!$B$1:$R$66,14,FALSE)&gt;T$3,0,IF(VLOOKUP($C159,'Regional Crises'!$B$1:$R$66,14,FALSE)&lt;T$4,5,(T$3-VLOOKUP($C159,'Regional Crises'!$B$1:$R$66,14,FALSE))/(T$3-T$4)*5)),1)))),(IF(VLOOKUP($E159,'Country Indicator Data'!$B$4:$N$300,10,FALSE)="x","x",ROUND(IF(VLOOKUP($E159,'Country Indicator Data'!$B$4:$N$300,10,FALSE)&gt;T$3,0,IF(VLOOKUP($E159,'Country Indicator Data'!$B$4:$N$300,10,FALSE)&lt;T$4,5,(T$3-VLOOKUP($E159,'Country Indicator Data'!$B$4:$N$300,10,FALSE))/(T$3-T$4)*5)),1))))</f>
        <v>3.6</v>
      </c>
      <c r="U159" s="163">
        <f>IF(LEN(E159)&gt;3,((IF(VLOOKUP($C159,'Regional Crises'!$B$1:$R$66,15,FALSE)="x","x",ROUND(IF(VLOOKUP($C159,'Regional Crises'!$B$1:$R$66,15,FALSE)&gt;U$3,0,IF(VLOOKUP($C159,'Regional Crises'!$B$1:$R$66,15,FALSE)&lt;U$4,5,(U$3-VLOOKUP($C159,'Regional Crises'!$B$1:$R$66,15,FALSE))/(U$3-U$4)*5)),1)))),(IF(VLOOKUP($E159,'Country Indicator Data'!$B$4:$N$300,11,FALSE)="x","x",ROUND(IF(VLOOKUP($E159,'Country Indicator Data'!$B$4:$N$300,11,FALSE)&gt;U$3,0,IF(VLOOKUP($E159,'Country Indicator Data'!$B$4:$N$300,11,FALSE)&lt;U$4,5,(U$3-VLOOKUP($E159,'Country Indicator Data'!$B$4:$N$300,11,FALSE))/(U$3-U$4)*5)),1))))</f>
        <v>1.5</v>
      </c>
      <c r="V159" s="163">
        <f>IF(LEN(E159)&gt;3,((IF(VLOOKUP($C159,'Regional Crises'!$B$1:$R$66,16,FALSE)="x","x",ROUND(IF(VLOOKUP($C159,'Regional Crises'!$B$1:$R$66,16,FALSE)&gt;V$3,0,IF(VLOOKUP($C159,'Regional Crises'!$B$1:$R$66,16,FALSE)&lt;V$4,5,(V$3-VLOOKUP($C159,'Regional Crises'!$B$1:$R$66,16,FALSE))/(V$3-V$4)*5)),1)))),(IF(VLOOKUP($E159,'Country Indicator Data'!$B$4:$N$300,12,FALSE)="x","x",ROUND(IF(VLOOKUP($E159,'Country Indicator Data'!$B$4:$N$300,12,FALSE)&gt;V$3,0,IF(VLOOKUP($E159,'Country Indicator Data'!$B$4:$N$300,12,FALSE)&lt;V$4,5,(V$3-VLOOKUP($E159,'Country Indicator Data'!$B$4:$N$300,12,FALSE))/(V$3-V$4)*5)),1))))</f>
        <v>1.5</v>
      </c>
      <c r="W159" s="163">
        <f t="shared" si="57"/>
        <v>2.4</v>
      </c>
      <c r="X159" s="163">
        <f t="shared" si="58"/>
        <v>0.9</v>
      </c>
      <c r="Y159" s="184">
        <f>IF('Core Indicators'!FC156="x","x",IF('Core Indicators'!FC156&gt;=5,5,IF('Core Indicators'!FC156&gt;=4,4,IF('Core Indicators'!FC156&gt;=3,3,IF('Core Indicators'!FC156&gt;=2,2,IF('Core Indicators'!FC156&gt;=1,1,0))))))</f>
        <v>1</v>
      </c>
      <c r="Z159" s="163">
        <f t="shared" si="59"/>
        <v>1</v>
      </c>
      <c r="AA159" s="184">
        <f>'Crisis Indicator Data'!Y156</f>
        <v>0</v>
      </c>
      <c r="AB159" s="184">
        <f>'Crisis Indicator Data'!Z156</f>
        <v>0</v>
      </c>
      <c r="AC159" s="184">
        <f>'Crisis Indicator Data'!AA156</f>
        <v>0</v>
      </c>
      <c r="AD159" s="184">
        <f>'Crisis Indicator Data'!AB156</f>
        <v>0</v>
      </c>
      <c r="AE159" s="184">
        <f t="shared" si="60"/>
        <v>0</v>
      </c>
      <c r="AF159" s="184">
        <f>'Crisis Indicator Data'!AC156</f>
        <v>0</v>
      </c>
      <c r="AG159" s="184">
        <f>'Crisis Indicator Data'!AD156</f>
        <v>0</v>
      </c>
      <c r="AH159" s="184">
        <f t="shared" si="61"/>
        <v>0</v>
      </c>
      <c r="AI159" s="184">
        <f>'Crisis Indicator Data'!AE156</f>
        <v>0</v>
      </c>
      <c r="AJ159" s="184">
        <f>'Crisis Indicator Data'!AF156</f>
        <v>0</v>
      </c>
      <c r="AK159" s="184">
        <f>'Crisis Indicator Data'!AG156</f>
        <v>0</v>
      </c>
      <c r="AL159" s="184">
        <f t="shared" si="62"/>
        <v>0</v>
      </c>
      <c r="AM159" s="163">
        <f t="shared" si="63"/>
        <v>0</v>
      </c>
      <c r="AN159" s="163">
        <f t="shared" si="64"/>
        <v>0.5</v>
      </c>
    </row>
    <row r="160" spans="1:40" x14ac:dyDescent="0.25">
      <c r="A160" s="175" t="str">
        <f>'Crisis Indicator Data'!A157</f>
        <v>Venezuelan refugees in Trinidad and Tobago</v>
      </c>
      <c r="B160" s="176" t="str">
        <f>'Crisis Indicator Data'!B157</f>
        <v>Displacement</v>
      </c>
      <c r="C160" s="176" t="str">
        <f>'Crisis Indicator Data'!C157</f>
        <v>TTO002</v>
      </c>
      <c r="D160" s="176" t="str">
        <f>'Crisis Indicator Data'!D157</f>
        <v>Trinidad and Tobago</v>
      </c>
      <c r="E160" s="177" t="str">
        <f>'Crisis Indicator Data'!E157</f>
        <v>TTO</v>
      </c>
      <c r="F160" s="163">
        <f>IF(LEN(E160)&gt;3,(IF(VLOOKUP($C160,'Regional Crises'!$B$1:$R$66,7,FALSE)="x","x",ROUND(IF(VLOOKUP($C160,'Regional Crises'!$B$1:$R$66,7,FALSE)&gt;$F$3,5,IF(VLOOKUP($C160,'Regional Crises'!$B$1:$R$66,7,FALSE)&lt;F$4,0,($F$3-VLOOKUP($C160,'Regional Crises'!$B$1:$R$66,7,FALSE))/($F$3-$F$4)*5)),1))),IF(VLOOKUP($E160,'Country Indicator Data'!$B$4:$N$300,3,FALSE)="x","x",ROUND(IF(VLOOKUP($E160,'Country Indicator Data'!$B$4:$N$300,3,FALSE)&gt;$F$3,5,IF(VLOOKUP($E160,'Country Indicator Data'!$B$4:$N$300,3,FALSE)&lt;$F$4,0,($F$3-VLOOKUP($E160,'Country Indicator Data'!$B$4:$N$300,3,FALSE))/($F$3-$F$4)*5)),1)))</f>
        <v>0.7</v>
      </c>
      <c r="G160" s="163">
        <f>IF(LEN(E160)&gt;3,(IF(VLOOKUP($C160,'Regional Crises'!$B$1:$R$66,9,FALSE)="x","x",ROUND(IF(VLOOKUP($C160,'Regional Crises'!$B$1:$R$66,9,FALSE)&gt;G$3,5,IF(VLOOKUP($C160,'Regional Crises'!$B$1:$R$66,9,FALSE)&lt;G$4,0,(G$3-VLOOKUP($C160,'Regional Crises'!$B$1:$R$66,9,FALSE))/(G$3-G$4)*5)),1))),IF(VLOOKUP($E160,'Country Indicator Data'!$B$4:$N$300,5,FALSE)="x","x",ROUND(IF(VLOOKUP($E160,'Country Indicator Data'!$B$4:$N$300,5,FALSE)&gt;G$3,5,IF(VLOOKUP($E160,'Country Indicator Data'!$B$4:$N$300,5,FALSE)&lt;G$4,0,(G$3-VLOOKUP($E160,'Country Indicator Data'!$B$4:$N$300,5,FALSE))/(G$3-G$4)*5)),1)))</f>
        <v>0.8</v>
      </c>
      <c r="H160" s="163">
        <f t="shared" si="52"/>
        <v>0.75</v>
      </c>
      <c r="I160" s="163">
        <f>IF(LEN(E160)&gt;3,(IF(VLOOKUP($C160,'Regional Crises'!$B$1:$R$66,6,FALSE)="x","x",ROUND(IF(VLOOKUP($C160,'Regional Crises'!$B$1:$R$66,6,FALSE)&gt;I$3,5,IF(VLOOKUP($C160,'Regional Crises'!$B$1:$R$66,6,FALSE)&lt;I$4,0,5-(I$3-VLOOKUP($C160,'Regional Crises'!$B$1:$R$66,6,FALSE))/(I$3-I$4)*5)),1))),IF(VLOOKUP($E160,'Country Indicator Data'!$B$4:$N$300,2,FALSE)="x","x",ROUND(IF(VLOOKUP($E160,'Country Indicator Data'!$B$4:$N$300,2,FALSE)&gt;I$3,5,IF(VLOOKUP($E160,'Country Indicator Data'!$B$4:$N$300,2,FALSE)&lt;I$4,0,5-(I$3-VLOOKUP($E160,'Country Indicator Data'!$B$4:$N$300,2,FALSE))/(I$3-I$4)*5)),1)))</f>
        <v>3.8</v>
      </c>
      <c r="J160" s="163">
        <f>IF(LEN(E160)&gt;3,(IF(VLOOKUP($C160,'Regional Crises'!$B$1:$R$66,8,FALSE)="x","x",ROUND(IF(VLOOKUP($C160,'Regional Crises'!$B$1:$R$66,8,FALSE)&gt;J$3,5,IF(VLOOKUP($C160,'Regional Crises'!$B$1:$R$66,8,FALSE)&lt;J$4,0,5-(J$3-VLOOKUP($C160,'Regional Crises'!$B$1:$R$66,8,FALSE))/(J$3-J$4)*5)),1))),IF(VLOOKUP($E160,'Country Indicator Data'!$B$4:$N$300,4,FALSE)="x","x",ROUND(IF(VLOOKUP($E160,'Country Indicator Data'!$B$4:$N$300,4,FALSE)&gt;J$3,5,IF(VLOOKUP($E160,'Country Indicator Data'!$B$4:$N$300,4,FALSE)&lt;J$4,0,5-(J$3-VLOOKUP($E160,'Country Indicator Data'!$B$4:$N$300,4,FALSE))/(J$3-J$4)*5)),1)))</f>
        <v>4</v>
      </c>
      <c r="K160" s="163">
        <f t="shared" si="53"/>
        <v>3.9</v>
      </c>
      <c r="L160" s="163">
        <f>IF(LEN(E160)&gt;3,(IF(VLOOKUP($C160,'Regional Crises'!$B$1:$R$66,10,FALSE)="x","x",ROUND(IF(VLOOKUP($C160,'Regional Crises'!$B$1:$R$66,10,FALSE)&gt;L$3,5,IF(VLOOKUP($C160,'Regional Crises'!$B$1:$R$66,10,FALSE)&lt;L$4,0,5-(L$3-VLOOKUP($C160,'Regional Crises'!$B$1:$R$66,10,FALSE))/(L$3-L$4)*5)),1))),IF(VLOOKUP($E160,'Country Indicator Data'!$B$4:$N$300,6,FALSE)="x","x",ROUND(IF(VLOOKUP($E160,'Country Indicator Data'!$B$4:$N$300,6,FALSE)&gt;L$3,5,IF(VLOOKUP($E160,'Country Indicator Data'!$B$4:$N$300,6,FALSE)&lt;L$4,0,5-(L$3-VLOOKUP($E160,'Country Indicator Data'!$B$4:$N$300,6,FALSE))/(L$3-L$4)*5)),1)))</f>
        <v>2.2000000000000002</v>
      </c>
      <c r="M160" s="163">
        <f>IF(LEN(E160)&gt;3,(IF(VLOOKUP($C160,'Regional Crises'!$B$1:$R$66,11,FALSE)="x","x",ROUND(IF(VLOOKUP($C160,'Regional Crises'!$B$1:$R$66,11,FALSE)&gt;M$3,5,IF(VLOOKUP($C160,'Regional Crises'!$B$1:$R$66,11,FALSE)&lt;M$4,0,5-(M$3-VLOOKUP($C160,'Regional Crises'!$B$1:$R$66,11,FALSE))/(M$3-M$4)*5)),1))),IF(VLOOKUP($E160,'Country Indicator Data'!$B$4:$N$300,7,FALSE)="x","x",ROUND(IF(VLOOKUP($E160,'Country Indicator Data'!$B$4:$N$300,7,FALSE)&gt;M$3,5,IF(VLOOKUP($E160,'Country Indicator Data'!$B$4:$N$300,7,FALSE)&lt;M$4,0,5-(M$3-VLOOKUP($E160,'Country Indicator Data'!$B$4:$N$300,7,FALSE))/(M$3-M$4)*5)),1)))</f>
        <v>1.9</v>
      </c>
      <c r="N160" s="163">
        <f t="shared" si="54"/>
        <v>2.0499999999999998</v>
      </c>
      <c r="O160" s="163">
        <f t="shared" si="55"/>
        <v>2.2333333333333334</v>
      </c>
      <c r="P160" s="163">
        <f>IF(LEN(E160)&gt;3,VLOOKUP(C160,'Regional Crises'!$B$1:$R$69,12,FALSE),VLOOKUP(E160,'Country Indicator Data'!$B$4:$I$300,8,FALSE))</f>
        <v>0</v>
      </c>
      <c r="Q160" s="163">
        <f>IF(LEN(E160)&gt;3,((IF(VLOOKUP($C160,'Regional Crises'!$B$1:$R$66,13,FALSE)="x","x",ROUND(IF(VLOOKUP($C160,'Regional Crises'!$B$1:$R$66,13,FALSE)&gt;Q$3,5,IF(VLOOKUP($C160,'Regional Crises'!$B$1:$R$66,13,FALSE)&lt;Q$4,0,5-(LOG(Q$3)-LOG(VLOOKUP($C160,'Regional Crises'!$B$1:$R$66,13,FALSE)))/(LOG(Q$3)-LOG(Q$4))*5)),1)))),(IF(VLOOKUP($E160,'Country Indicator Data'!$B$4:$N$300,9,FALSE)="x","x",ROUND(IF(VLOOKUP($E160,'Country Indicator Data'!$B$4:$N$300,9,FALSE)&gt;Q$3,5,IF(VLOOKUP($E160,'Country Indicator Data'!$B$4:$N$300,9,FALSE)&lt;Q$4,0,5-(LOG(Q$3)-LOG(VLOOKUP($E160,'Country Indicator Data'!$B$4:$N$300,9,FALSE)))/(LOG(Q$3)-LOG(Q$4))*5)),1))))</f>
        <v>0</v>
      </c>
      <c r="R160" s="163">
        <f t="shared" si="56"/>
        <v>0</v>
      </c>
      <c r="S160" s="163">
        <f>IF(LEN(E160)&gt;3,((IF(VLOOKUP($C160,'Regional Crises'!$B$1:$R$66,17,FALSE)="x","x",ROUND(IF(VLOOKUP($C160,'Regional Crises'!$B$1:$R$66,17,FALSE)&gt;S$3,0,IF(VLOOKUP($C160,'Regional Crises'!$B$1:$R$66,17,FALSE)&lt;S$4,5,(S$3-VLOOKUP($C160,'Regional Crises'!$B$1:$R$66,17,FALSE))/(S$3-S$4)*5)),1)))),(IF(VLOOKUP($E160,'Country Indicator Data'!$B$4:$N$300,13,FALSE)="x","x",ROUND(IF(VLOOKUP($E160,'Country Indicator Data'!$B$4:$N$300,13,FALSE)&gt;S$3,0,IF(VLOOKUP($E160,'Country Indicator Data'!$B$4:$N$300,13,FALSE)&lt;S$4,5,(S$3-VLOOKUP($E160,'Country Indicator Data'!$B$4:$N$300,13,FALSE))/(S$3-S$4)*5)),1))))</f>
        <v>3</v>
      </c>
      <c r="T160" s="163">
        <f>IF(LEN(E160)&gt;3,((IF(VLOOKUP($C160,'Regional Crises'!$B$1:$R$66,14,FALSE)="x","x",ROUND(IF(VLOOKUP($C160,'Regional Crises'!$B$1:$R$66,14,FALSE)&gt;T$3,0,IF(VLOOKUP($C160,'Regional Crises'!$B$1:$R$66,14,FALSE)&lt;T$4,5,(T$3-VLOOKUP($C160,'Regional Crises'!$B$1:$R$66,14,FALSE))/(T$3-T$4)*5)),1)))),(IF(VLOOKUP($E160,'Country Indicator Data'!$B$4:$N$300,10,FALSE)="x","x",ROUND(IF(VLOOKUP($E160,'Country Indicator Data'!$B$4:$N$300,10,FALSE)&gt;T$3,0,IF(VLOOKUP($E160,'Country Indicator Data'!$B$4:$N$300,10,FALSE)&lt;T$4,5,(T$3-VLOOKUP($E160,'Country Indicator Data'!$B$4:$N$300,10,FALSE))/(T$3-T$4)*5)),1))))</f>
        <v>2.6</v>
      </c>
      <c r="U160" s="163">
        <f>IF(LEN(E160)&gt;3,((IF(VLOOKUP($C160,'Regional Crises'!$B$1:$R$66,15,FALSE)="x","x",ROUND(IF(VLOOKUP($C160,'Regional Crises'!$B$1:$R$66,15,FALSE)&gt;U$3,0,IF(VLOOKUP($C160,'Regional Crises'!$B$1:$R$66,15,FALSE)&lt;U$4,5,(U$3-VLOOKUP($C160,'Regional Crises'!$B$1:$R$66,15,FALSE))/(U$3-U$4)*5)),1)))),(IF(VLOOKUP($E160,'Country Indicator Data'!$B$4:$N$300,11,FALSE)="x","x",ROUND(IF(VLOOKUP($E160,'Country Indicator Data'!$B$4:$N$300,11,FALSE)&gt;U$3,0,IF(VLOOKUP($E160,'Country Indicator Data'!$B$4:$N$300,11,FALSE)&lt;U$4,5,(U$3-VLOOKUP($E160,'Country Indicator Data'!$B$4:$N$300,11,FALSE))/(U$3-U$4)*5)),1))))</f>
        <v>1.4</v>
      </c>
      <c r="V160" s="163">
        <f>IF(LEN(E160)&gt;3,((IF(VLOOKUP($C160,'Regional Crises'!$B$1:$R$66,16,FALSE)="x","x",ROUND(IF(VLOOKUP($C160,'Regional Crises'!$B$1:$R$66,16,FALSE)&gt;V$3,0,IF(VLOOKUP($C160,'Regional Crises'!$B$1:$R$66,16,FALSE)&lt;V$4,5,(V$3-VLOOKUP($C160,'Regional Crises'!$B$1:$R$66,16,FALSE))/(V$3-V$4)*5)),1)))),(IF(VLOOKUP($E160,'Country Indicator Data'!$B$4:$N$300,12,FALSE)="x","x",ROUND(IF(VLOOKUP($E160,'Country Indicator Data'!$B$4:$N$300,12,FALSE)&gt;V$3,0,IF(VLOOKUP($E160,'Country Indicator Data'!$B$4:$N$300,12,FALSE)&lt;V$4,5,(V$3-VLOOKUP($E160,'Country Indicator Data'!$B$4:$N$300,12,FALSE))/(V$3-V$4)*5)),1))))</f>
        <v>0.9</v>
      </c>
      <c r="W160" s="163">
        <f t="shared" si="57"/>
        <v>2</v>
      </c>
      <c r="X160" s="163">
        <f t="shared" si="58"/>
        <v>1.4</v>
      </c>
      <c r="Y160" s="184">
        <f>IF('Core Indicators'!FC157="x","x",IF('Core Indicators'!FC157&gt;=5,5,IF('Core Indicators'!FC157&gt;=4,4,IF('Core Indicators'!FC157&gt;=3,3,IF('Core Indicators'!FC157&gt;=2,2,IF('Core Indicators'!FC157&gt;=1,1,0))))))</f>
        <v>3</v>
      </c>
      <c r="Z160" s="163">
        <f t="shared" si="59"/>
        <v>3</v>
      </c>
      <c r="AA160" s="184">
        <f>'Crisis Indicator Data'!Y157</f>
        <v>0</v>
      </c>
      <c r="AB160" s="184">
        <f>'Crisis Indicator Data'!Z157</f>
        <v>0</v>
      </c>
      <c r="AC160" s="184">
        <f>'Crisis Indicator Data'!AA157</f>
        <v>0</v>
      </c>
      <c r="AD160" s="184">
        <f>'Crisis Indicator Data'!AB157</f>
        <v>0</v>
      </c>
      <c r="AE160" s="184">
        <f t="shared" si="60"/>
        <v>0</v>
      </c>
      <c r="AF160" s="184">
        <f>'Crisis Indicator Data'!AC157</f>
        <v>2</v>
      </c>
      <c r="AG160" s="184">
        <f>'Crisis Indicator Data'!AD157</f>
        <v>2</v>
      </c>
      <c r="AH160" s="184">
        <f t="shared" si="61"/>
        <v>4</v>
      </c>
      <c r="AI160" s="184">
        <f>'Crisis Indicator Data'!AE157</f>
        <v>0</v>
      </c>
      <c r="AJ160" s="184">
        <f>'Crisis Indicator Data'!AF157</f>
        <v>0</v>
      </c>
      <c r="AK160" s="184">
        <f>'Crisis Indicator Data'!AG157</f>
        <v>2</v>
      </c>
      <c r="AL160" s="184">
        <f t="shared" si="62"/>
        <v>2</v>
      </c>
      <c r="AM160" s="163">
        <f t="shared" si="63"/>
        <v>2</v>
      </c>
      <c r="AN160" s="163">
        <f t="shared" si="64"/>
        <v>2.5</v>
      </c>
    </row>
    <row r="161" spans="1:40" x14ac:dyDescent="0.25">
      <c r="A161" s="175" t="str">
        <f>'Crisis Indicator Data'!A158</f>
        <v>Mixed migration flows in Tunisia</v>
      </c>
      <c r="B161" s="176" t="str">
        <f>'Crisis Indicator Data'!B158</f>
        <v>Displacement</v>
      </c>
      <c r="C161" s="176" t="str">
        <f>'Crisis Indicator Data'!C158</f>
        <v>TUN002</v>
      </c>
      <c r="D161" s="176" t="str">
        <f>'Crisis Indicator Data'!D158</f>
        <v>Tunisia</v>
      </c>
      <c r="E161" s="177" t="str">
        <f>'Crisis Indicator Data'!E158</f>
        <v>TUN</v>
      </c>
      <c r="F161" s="163">
        <f>IF(LEN(E161)&gt;3,(IF(VLOOKUP($C161,'Regional Crises'!$B$1:$R$66,7,FALSE)="x","x",ROUND(IF(VLOOKUP($C161,'Regional Crises'!$B$1:$R$66,7,FALSE)&gt;$F$3,5,IF(VLOOKUP($C161,'Regional Crises'!$B$1:$R$66,7,FALSE)&lt;F$4,0,($F$3-VLOOKUP($C161,'Regional Crises'!$B$1:$R$66,7,FALSE))/($F$3-$F$4)*5)),1))),IF(VLOOKUP($E161,'Country Indicator Data'!$B$4:$N$300,3,FALSE)="x","x",ROUND(IF(VLOOKUP($E161,'Country Indicator Data'!$B$4:$N$300,3,FALSE)&gt;$F$3,5,IF(VLOOKUP($E161,'Country Indicator Data'!$B$4:$N$300,3,FALSE)&lt;$F$4,0,($F$3-VLOOKUP($E161,'Country Indicator Data'!$B$4:$N$300,3,FALSE))/($F$3-$F$4)*5)),1)))</f>
        <v>2.5</v>
      </c>
      <c r="G161" s="163">
        <f>IF(LEN(E161)&gt;3,(IF(VLOOKUP($C161,'Regional Crises'!$B$1:$R$66,9,FALSE)="x","x",ROUND(IF(VLOOKUP($C161,'Regional Crises'!$B$1:$R$66,9,FALSE)&gt;G$3,5,IF(VLOOKUP($C161,'Regional Crises'!$B$1:$R$66,9,FALSE)&lt;G$4,0,(G$3-VLOOKUP($C161,'Regional Crises'!$B$1:$R$66,9,FALSE))/(G$3-G$4)*5)),1))),IF(VLOOKUP($E161,'Country Indicator Data'!$B$4:$N$300,5,FALSE)="x","x",ROUND(IF(VLOOKUP($E161,'Country Indicator Data'!$B$4:$N$300,5,FALSE)&gt;G$3,5,IF(VLOOKUP($E161,'Country Indicator Data'!$B$4:$N$300,5,FALSE)&lt;G$4,0,(G$3-VLOOKUP($E161,'Country Indicator Data'!$B$4:$N$300,5,FALSE))/(G$3-G$4)*5)),1)))</f>
        <v>1.7</v>
      </c>
      <c r="H161" s="163">
        <f t="shared" si="52"/>
        <v>2.1</v>
      </c>
      <c r="I161" s="163">
        <f>IF(LEN(E161)&gt;3,(IF(VLOOKUP($C161,'Regional Crises'!$B$1:$R$66,6,FALSE)="x","x",ROUND(IF(VLOOKUP($C161,'Regional Crises'!$B$1:$R$66,6,FALSE)&gt;I$3,5,IF(VLOOKUP($C161,'Regional Crises'!$B$1:$R$66,6,FALSE)&lt;I$4,0,5-(I$3-VLOOKUP($C161,'Regional Crises'!$B$1:$R$66,6,FALSE))/(I$3-I$4)*5)),1))),IF(VLOOKUP($E161,'Country Indicator Data'!$B$4:$N$300,2,FALSE)="x","x",ROUND(IF(VLOOKUP($E161,'Country Indicator Data'!$B$4:$N$300,2,FALSE)&gt;I$3,5,IF(VLOOKUP($E161,'Country Indicator Data'!$B$4:$N$300,2,FALSE)&lt;I$4,0,5-(I$3-VLOOKUP($E161,'Country Indicator Data'!$B$4:$N$300,2,FALSE))/(I$3-I$4)*5)),1)))</f>
        <v>0.2</v>
      </c>
      <c r="J161" s="163">
        <f>IF(LEN(E161)&gt;3,(IF(VLOOKUP($C161,'Regional Crises'!$B$1:$R$66,8,FALSE)="x","x",ROUND(IF(VLOOKUP($C161,'Regional Crises'!$B$1:$R$66,8,FALSE)&gt;J$3,5,IF(VLOOKUP($C161,'Regional Crises'!$B$1:$R$66,8,FALSE)&lt;J$4,0,5-(J$3-VLOOKUP($C161,'Regional Crises'!$B$1:$R$66,8,FALSE))/(J$3-J$4)*5)),1))),IF(VLOOKUP($E161,'Country Indicator Data'!$B$4:$N$300,4,FALSE)="x","x",ROUND(IF(VLOOKUP($E161,'Country Indicator Data'!$B$4:$N$300,4,FALSE)&gt;J$3,5,IF(VLOOKUP($E161,'Country Indicator Data'!$B$4:$N$300,4,FALSE)&lt;J$4,0,5-(J$3-VLOOKUP($E161,'Country Indicator Data'!$B$4:$N$300,4,FALSE))/(J$3-J$4)*5)),1)))</f>
        <v>0</v>
      </c>
      <c r="K161" s="163">
        <f t="shared" si="53"/>
        <v>0.1</v>
      </c>
      <c r="L161" s="163">
        <f>IF(LEN(E161)&gt;3,(IF(VLOOKUP($C161,'Regional Crises'!$B$1:$R$66,10,FALSE)="x","x",ROUND(IF(VLOOKUP($C161,'Regional Crises'!$B$1:$R$66,10,FALSE)&gt;L$3,5,IF(VLOOKUP($C161,'Regional Crises'!$B$1:$R$66,10,FALSE)&lt;L$4,0,5-(L$3-VLOOKUP($C161,'Regional Crises'!$B$1:$R$66,10,FALSE))/(L$3-L$4)*5)),1))),IF(VLOOKUP($E161,'Country Indicator Data'!$B$4:$N$300,6,FALSE)="x","x",ROUND(IF(VLOOKUP($E161,'Country Indicator Data'!$B$4:$N$300,6,FALSE)&gt;L$3,5,IF(VLOOKUP($E161,'Country Indicator Data'!$B$4:$N$300,6,FALSE)&lt;L$4,0,5-(L$3-VLOOKUP($E161,'Country Indicator Data'!$B$4:$N$300,6,FALSE))/(L$3-L$4)*5)),1)))</f>
        <v>2</v>
      </c>
      <c r="M161" s="163">
        <f>IF(LEN(E161)&gt;3,(IF(VLOOKUP($C161,'Regional Crises'!$B$1:$R$66,11,FALSE)="x","x",ROUND(IF(VLOOKUP($C161,'Regional Crises'!$B$1:$R$66,11,FALSE)&gt;M$3,5,IF(VLOOKUP($C161,'Regional Crises'!$B$1:$R$66,11,FALSE)&lt;M$4,0,5-(M$3-VLOOKUP($C161,'Regional Crises'!$B$1:$R$66,11,FALSE))/(M$3-M$4)*5)),1))),IF(VLOOKUP($E161,'Country Indicator Data'!$B$4:$N$300,7,FALSE)="x","x",ROUND(IF(VLOOKUP($E161,'Country Indicator Data'!$B$4:$N$300,7,FALSE)&gt;M$3,5,IF(VLOOKUP($E161,'Country Indicator Data'!$B$4:$N$300,7,FALSE)&lt;M$4,0,5-(M$3-VLOOKUP($E161,'Country Indicator Data'!$B$4:$N$300,7,FALSE))/(M$3-M$4)*5)),1)))</f>
        <v>1</v>
      </c>
      <c r="N161" s="163">
        <f t="shared" si="54"/>
        <v>1.5</v>
      </c>
      <c r="O161" s="163">
        <f t="shared" si="55"/>
        <v>1.2333333333333334</v>
      </c>
      <c r="P161" s="163">
        <f>IF(LEN(E161)&gt;3,VLOOKUP(C161,'Regional Crises'!$B$1:$R$69,12,FALSE),VLOOKUP(E161,'Country Indicator Data'!$B$4:$I$300,8,FALSE))</f>
        <v>3</v>
      </c>
      <c r="Q161" s="163">
        <f>IF(LEN(E161)&gt;3,((IF(VLOOKUP($C161,'Regional Crises'!$B$1:$R$66,13,FALSE)="x","x",ROUND(IF(VLOOKUP($C161,'Regional Crises'!$B$1:$R$66,13,FALSE)&gt;Q$3,5,IF(VLOOKUP($C161,'Regional Crises'!$B$1:$R$66,13,FALSE)&lt;Q$4,0,5-(LOG(Q$3)-LOG(VLOOKUP($C161,'Regional Crises'!$B$1:$R$66,13,FALSE)))/(LOG(Q$3)-LOG(Q$4))*5)),1)))),(IF(VLOOKUP($E161,'Country Indicator Data'!$B$4:$N$300,9,FALSE)="x","x",ROUND(IF(VLOOKUP($E161,'Country Indicator Data'!$B$4:$N$300,9,FALSE)&gt;Q$3,5,IF(VLOOKUP($E161,'Country Indicator Data'!$B$4:$N$300,9,FALSE)&lt;Q$4,0,5-(LOG(Q$3)-LOG(VLOOKUP($E161,'Country Indicator Data'!$B$4:$N$300,9,FALSE)))/(LOG(Q$3)-LOG(Q$4))*5)),1))))</f>
        <v>4.4000000000000004</v>
      </c>
      <c r="R161" s="163">
        <f t="shared" si="56"/>
        <v>3.7</v>
      </c>
      <c r="S161" s="163">
        <f>IF(LEN(E161)&gt;3,((IF(VLOOKUP($C161,'Regional Crises'!$B$1:$R$66,17,FALSE)="x","x",ROUND(IF(VLOOKUP($C161,'Regional Crises'!$B$1:$R$66,17,FALSE)&gt;S$3,0,IF(VLOOKUP($C161,'Regional Crises'!$B$1:$R$66,17,FALSE)&lt;S$4,5,(S$3-VLOOKUP($C161,'Regional Crises'!$B$1:$R$66,17,FALSE))/(S$3-S$4)*5)),1)))),(IF(VLOOKUP($E161,'Country Indicator Data'!$B$4:$N$300,13,FALSE)="x","x",ROUND(IF(VLOOKUP($E161,'Country Indicator Data'!$B$4:$N$300,13,FALSE)&gt;S$3,0,IF(VLOOKUP($E161,'Country Indicator Data'!$B$4:$N$300,13,FALSE)&lt;S$4,5,(S$3-VLOOKUP($E161,'Country Indicator Data'!$B$4:$N$300,13,FALSE))/(S$3-S$4)*5)),1))))</f>
        <v>2.9</v>
      </c>
      <c r="T161" s="163">
        <f>IF(LEN(E161)&gt;3,((IF(VLOOKUP($C161,'Regional Crises'!$B$1:$R$66,14,FALSE)="x","x",ROUND(IF(VLOOKUP($C161,'Regional Crises'!$B$1:$R$66,14,FALSE)&gt;T$3,0,IF(VLOOKUP($C161,'Regional Crises'!$B$1:$R$66,14,FALSE)&lt;T$4,5,(T$3-VLOOKUP($C161,'Regional Crises'!$B$1:$R$66,14,FALSE))/(T$3-T$4)*5)),1)))),(IF(VLOOKUP($E161,'Country Indicator Data'!$B$4:$N$300,10,FALSE)="x","x",ROUND(IF(VLOOKUP($E161,'Country Indicator Data'!$B$4:$N$300,10,FALSE)&gt;T$3,0,IF(VLOOKUP($E161,'Country Indicator Data'!$B$4:$N$300,10,FALSE)&lt;T$4,5,(T$3-VLOOKUP($E161,'Country Indicator Data'!$B$4:$N$300,10,FALSE))/(T$3-T$4)*5)),1))))</f>
        <v>2.4</v>
      </c>
      <c r="U161" s="163">
        <f>IF(LEN(E161)&gt;3,((IF(VLOOKUP($C161,'Regional Crises'!$B$1:$R$66,15,FALSE)="x","x",ROUND(IF(VLOOKUP($C161,'Regional Crises'!$B$1:$R$66,15,FALSE)&gt;U$3,0,IF(VLOOKUP($C161,'Regional Crises'!$B$1:$R$66,15,FALSE)&lt;U$4,5,(U$3-VLOOKUP($C161,'Regional Crises'!$B$1:$R$66,15,FALSE))/(U$3-U$4)*5)),1)))),(IF(VLOOKUP($E161,'Country Indicator Data'!$B$4:$N$300,11,FALSE)="x","x",ROUND(IF(VLOOKUP($E161,'Country Indicator Data'!$B$4:$N$300,11,FALSE)&gt;U$3,0,IF(VLOOKUP($E161,'Country Indicator Data'!$B$4:$N$300,11,FALSE)&lt;U$4,5,(U$3-VLOOKUP($E161,'Country Indicator Data'!$B$4:$N$300,11,FALSE))/(U$3-U$4)*5)),1))))</f>
        <v>2.2999999999999998</v>
      </c>
      <c r="V161" s="163">
        <f>IF(LEN(E161)&gt;3,((IF(VLOOKUP($C161,'Regional Crises'!$B$1:$R$66,16,FALSE)="x","x",ROUND(IF(VLOOKUP($C161,'Regional Crises'!$B$1:$R$66,16,FALSE)&gt;V$3,0,IF(VLOOKUP($C161,'Regional Crises'!$B$1:$R$66,16,FALSE)&lt;V$4,5,(V$3-VLOOKUP($C161,'Regional Crises'!$B$1:$R$66,16,FALSE))/(V$3-V$4)*5)),1)))),(IF(VLOOKUP($E161,'Country Indicator Data'!$B$4:$N$300,12,FALSE)="x","x",ROUND(IF(VLOOKUP($E161,'Country Indicator Data'!$B$4:$N$300,12,FALSE)&gt;V$3,0,IF(VLOOKUP($E161,'Country Indicator Data'!$B$4:$N$300,12,FALSE)&lt;V$4,5,(V$3-VLOOKUP($E161,'Country Indicator Data'!$B$4:$N$300,12,FALSE))/(V$3-V$4)*5)),1))))</f>
        <v>1.5</v>
      </c>
      <c r="W161" s="163">
        <f t="shared" si="57"/>
        <v>2.2999999999999998</v>
      </c>
      <c r="X161" s="163">
        <f t="shared" si="58"/>
        <v>2.4</v>
      </c>
      <c r="Y161" s="184">
        <f>IF('Core Indicators'!FC158="x","x",IF('Core Indicators'!FC158&gt;=5,5,IF('Core Indicators'!FC158&gt;=4,4,IF('Core Indicators'!FC158&gt;=3,3,IF('Core Indicators'!FC158&gt;=2,2,IF('Core Indicators'!FC158&gt;=1,1,0))))))</f>
        <v>4</v>
      </c>
      <c r="Z161" s="163">
        <f t="shared" si="59"/>
        <v>4</v>
      </c>
      <c r="AA161" s="184">
        <f>'Crisis Indicator Data'!Y158</f>
        <v>0</v>
      </c>
      <c r="AB161" s="184">
        <f>'Crisis Indicator Data'!Z158</f>
        <v>0</v>
      </c>
      <c r="AC161" s="184">
        <f>'Crisis Indicator Data'!AA158</f>
        <v>1</v>
      </c>
      <c r="AD161" s="184">
        <f>'Crisis Indicator Data'!AB158</f>
        <v>0</v>
      </c>
      <c r="AE161" s="184">
        <f t="shared" si="60"/>
        <v>1</v>
      </c>
      <c r="AF161" s="184">
        <f>'Crisis Indicator Data'!AC158</f>
        <v>2</v>
      </c>
      <c r="AG161" s="184">
        <f>'Crisis Indicator Data'!AD158</f>
        <v>2</v>
      </c>
      <c r="AH161" s="184">
        <f t="shared" si="61"/>
        <v>4</v>
      </c>
      <c r="AI161" s="184">
        <f>'Crisis Indicator Data'!AE158</f>
        <v>0</v>
      </c>
      <c r="AJ161" s="184">
        <f>'Crisis Indicator Data'!AF158</f>
        <v>1</v>
      </c>
      <c r="AK161" s="184">
        <f>'Crisis Indicator Data'!AG158</f>
        <v>0</v>
      </c>
      <c r="AL161" s="184">
        <f t="shared" si="62"/>
        <v>1</v>
      </c>
      <c r="AM161" s="163">
        <f t="shared" si="63"/>
        <v>2</v>
      </c>
      <c r="AN161" s="163">
        <f t="shared" si="64"/>
        <v>3</v>
      </c>
    </row>
    <row r="162" spans="1:40" x14ac:dyDescent="0.25">
      <c r="A162" s="175" t="str">
        <f>'Crisis Indicator Data'!A159</f>
        <v>Complex situation in Türkiye</v>
      </c>
      <c r="B162" s="176" t="str">
        <f>'Crisis Indicator Data'!B159</f>
        <v>Displacement,Conflict</v>
      </c>
      <c r="C162" s="176" t="str">
        <f>'Crisis Indicator Data'!C159</f>
        <v>TUR001</v>
      </c>
      <c r="D162" s="176" t="str">
        <f>'Crisis Indicator Data'!D159</f>
        <v>Türkiye</v>
      </c>
      <c r="E162" s="177" t="str">
        <f>'Crisis Indicator Data'!E159</f>
        <v>TUR</v>
      </c>
      <c r="F162" s="163">
        <f>IF(LEN(E162)&gt;3,(IF(VLOOKUP($C162,'Regional Crises'!$B$1:$R$66,7,FALSE)="x","x",ROUND(IF(VLOOKUP($C162,'Regional Crises'!$B$1:$R$66,7,FALSE)&gt;$F$3,5,IF(VLOOKUP($C162,'Regional Crises'!$B$1:$R$66,7,FALSE)&lt;F$4,0,($F$3-VLOOKUP($C162,'Regional Crises'!$B$1:$R$66,7,FALSE))/($F$3-$F$4)*5)),1))),IF(VLOOKUP($E162,'Country Indicator Data'!$B$4:$N$300,3,FALSE)="x","x",ROUND(IF(VLOOKUP($E162,'Country Indicator Data'!$B$4:$N$300,3,FALSE)&gt;$F$3,5,IF(VLOOKUP($E162,'Country Indicator Data'!$B$4:$N$300,3,FALSE)&lt;$F$4,0,($F$3-VLOOKUP($E162,'Country Indicator Data'!$B$4:$N$300,3,FALSE))/($F$3-$F$4)*5)),1)))</f>
        <v>2.5</v>
      </c>
      <c r="G162" s="163">
        <f>IF(LEN(E162)&gt;3,(IF(VLOOKUP($C162,'Regional Crises'!$B$1:$R$66,9,FALSE)="x","x",ROUND(IF(VLOOKUP($C162,'Regional Crises'!$B$1:$R$66,9,FALSE)&gt;G$3,5,IF(VLOOKUP($C162,'Regional Crises'!$B$1:$R$66,9,FALSE)&lt;G$4,0,(G$3-VLOOKUP($C162,'Regional Crises'!$B$1:$R$66,9,FALSE))/(G$3-G$4)*5)),1))),IF(VLOOKUP($E162,'Country Indicator Data'!$B$4:$N$300,5,FALSE)="x","x",ROUND(IF(VLOOKUP($E162,'Country Indicator Data'!$B$4:$N$300,5,FALSE)&gt;G$3,5,IF(VLOOKUP($E162,'Country Indicator Data'!$B$4:$N$300,5,FALSE)&lt;G$4,0,(G$3-VLOOKUP($E162,'Country Indicator Data'!$B$4:$N$300,5,FALSE))/(G$3-G$4)*5)),1)))</f>
        <v>2.5</v>
      </c>
      <c r="H162" s="163">
        <f t="shared" si="52"/>
        <v>2.5</v>
      </c>
      <c r="I162" s="163">
        <f>IF(LEN(E162)&gt;3,(IF(VLOOKUP($C162,'Regional Crises'!$B$1:$R$66,6,FALSE)="x","x",ROUND(IF(VLOOKUP($C162,'Regional Crises'!$B$1:$R$66,6,FALSE)&gt;I$3,5,IF(VLOOKUP($C162,'Regional Crises'!$B$1:$R$66,6,FALSE)&lt;I$4,0,5-(I$3-VLOOKUP($C162,'Regional Crises'!$B$1:$R$66,6,FALSE))/(I$3-I$4)*5)),1))),IF(VLOOKUP($E162,'Country Indicator Data'!$B$4:$N$300,2,FALSE)="x","x",ROUND(IF(VLOOKUP($E162,'Country Indicator Data'!$B$4:$N$300,2,FALSE)&gt;I$3,5,IF(VLOOKUP($E162,'Country Indicator Data'!$B$4:$N$300,2,FALSE)&lt;I$4,0,5-(I$3-VLOOKUP($E162,'Country Indicator Data'!$B$4:$N$300,2,FALSE))/(I$3-I$4)*5)),1)))</f>
        <v>2</v>
      </c>
      <c r="J162" s="163">
        <f>IF(LEN(E162)&gt;3,(IF(VLOOKUP($C162,'Regional Crises'!$B$1:$R$66,8,FALSE)="x","x",ROUND(IF(VLOOKUP($C162,'Regional Crises'!$B$1:$R$66,8,FALSE)&gt;J$3,5,IF(VLOOKUP($C162,'Regional Crises'!$B$1:$R$66,8,FALSE)&lt;J$4,0,5-(J$3-VLOOKUP($C162,'Regional Crises'!$B$1:$R$66,8,FALSE))/(J$3-J$4)*5)),1))),IF(VLOOKUP($E162,'Country Indicator Data'!$B$4:$N$300,4,FALSE)="x","x",ROUND(IF(VLOOKUP($E162,'Country Indicator Data'!$B$4:$N$300,4,FALSE)&gt;J$3,5,IF(VLOOKUP($E162,'Country Indicator Data'!$B$4:$N$300,4,FALSE)&lt;J$4,0,5-(J$3-VLOOKUP($E162,'Country Indicator Data'!$B$4:$N$300,4,FALSE))/(J$3-J$4)*5)),1)))</f>
        <v>3.4</v>
      </c>
      <c r="K162" s="163">
        <f t="shared" si="53"/>
        <v>2.7</v>
      </c>
      <c r="L162" s="163">
        <f>IF(LEN(E162)&gt;3,(IF(VLOOKUP($C162,'Regional Crises'!$B$1:$R$66,10,FALSE)="x","x",ROUND(IF(VLOOKUP($C162,'Regional Crises'!$B$1:$R$66,10,FALSE)&gt;L$3,5,IF(VLOOKUP($C162,'Regional Crises'!$B$1:$R$66,10,FALSE)&lt;L$4,0,5-(L$3-VLOOKUP($C162,'Regional Crises'!$B$1:$R$66,10,FALSE))/(L$3-L$4)*5)),1))),IF(VLOOKUP($E162,'Country Indicator Data'!$B$4:$N$300,6,FALSE)="x","x",ROUND(IF(VLOOKUP($E162,'Country Indicator Data'!$B$4:$N$300,6,FALSE)&gt;L$3,5,IF(VLOOKUP($E162,'Country Indicator Data'!$B$4:$N$300,6,FALSE)&lt;L$4,0,5-(L$3-VLOOKUP($E162,'Country Indicator Data'!$B$4:$N$300,6,FALSE))/(L$3-L$4)*5)),1)))</f>
        <v>2</v>
      </c>
      <c r="M162" s="163">
        <f>IF(LEN(E162)&gt;3,(IF(VLOOKUP($C162,'Regional Crises'!$B$1:$R$66,11,FALSE)="x","x",ROUND(IF(VLOOKUP($C162,'Regional Crises'!$B$1:$R$66,11,FALSE)&gt;M$3,5,IF(VLOOKUP($C162,'Regional Crises'!$B$1:$R$66,11,FALSE)&lt;M$4,0,5-(M$3-VLOOKUP($C162,'Regional Crises'!$B$1:$R$66,11,FALSE))/(M$3-M$4)*5)),1))),IF(VLOOKUP($E162,'Country Indicator Data'!$B$4:$N$300,7,FALSE)="x","x",ROUND(IF(VLOOKUP($E162,'Country Indicator Data'!$B$4:$N$300,7,FALSE)&gt;M$3,5,IF(VLOOKUP($E162,'Country Indicator Data'!$B$4:$N$300,7,FALSE)&lt;M$4,0,5-(M$3-VLOOKUP($E162,'Country Indicator Data'!$B$4:$N$300,7,FALSE))/(M$3-M$4)*5)),1)))</f>
        <v>2.1</v>
      </c>
      <c r="N162" s="163">
        <f t="shared" si="54"/>
        <v>2.0499999999999998</v>
      </c>
      <c r="O162" s="163">
        <f t="shared" si="55"/>
        <v>2.4166666666666665</v>
      </c>
      <c r="P162" s="163">
        <f>IF(LEN(E162)&gt;3,VLOOKUP(C162,'Regional Crises'!$B$1:$R$69,12,FALSE),VLOOKUP(E162,'Country Indicator Data'!$B$4:$I$300,8,FALSE))</f>
        <v>4</v>
      </c>
      <c r="Q162" s="163">
        <f>IF(LEN(E162)&gt;3,((IF(VLOOKUP($C162,'Regional Crises'!$B$1:$R$66,13,FALSE)="x","x",ROUND(IF(VLOOKUP($C162,'Regional Crises'!$B$1:$R$66,13,FALSE)&gt;Q$3,5,IF(VLOOKUP($C162,'Regional Crises'!$B$1:$R$66,13,FALSE)&lt;Q$4,0,5-(LOG(Q$3)-LOG(VLOOKUP($C162,'Regional Crises'!$B$1:$R$66,13,FALSE)))/(LOG(Q$3)-LOG(Q$4))*5)),1)))),(IF(VLOOKUP($E162,'Country Indicator Data'!$B$4:$N$300,9,FALSE)="x","x",ROUND(IF(VLOOKUP($E162,'Country Indicator Data'!$B$4:$N$300,9,FALSE)&gt;Q$3,5,IF(VLOOKUP($E162,'Country Indicator Data'!$B$4:$N$300,9,FALSE)&lt;Q$4,0,5-(LOG(Q$3)-LOG(VLOOKUP($E162,'Country Indicator Data'!$B$4:$N$300,9,FALSE)))/(LOG(Q$3)-LOG(Q$4))*5)),1))))</f>
        <v>2.7</v>
      </c>
      <c r="R162" s="163">
        <f t="shared" si="56"/>
        <v>3.35</v>
      </c>
      <c r="S162" s="163">
        <f>IF(LEN(E162)&gt;3,((IF(VLOOKUP($C162,'Regional Crises'!$B$1:$R$66,17,FALSE)="x","x",ROUND(IF(VLOOKUP($C162,'Regional Crises'!$B$1:$R$66,17,FALSE)&gt;S$3,0,IF(VLOOKUP($C162,'Regional Crises'!$B$1:$R$66,17,FALSE)&lt;S$4,5,(S$3-VLOOKUP($C162,'Regional Crises'!$B$1:$R$66,17,FALSE))/(S$3-S$4)*5)),1)))),(IF(VLOOKUP($E162,'Country Indicator Data'!$B$4:$N$300,13,FALSE)="x","x",ROUND(IF(VLOOKUP($E162,'Country Indicator Data'!$B$4:$N$300,13,FALSE)&gt;S$3,0,IF(VLOOKUP($E162,'Country Indicator Data'!$B$4:$N$300,13,FALSE)&lt;S$4,5,(S$3-VLOOKUP($E162,'Country Indicator Data'!$B$4:$N$300,13,FALSE))/(S$3-S$4)*5)),1))))</f>
        <v>3.1</v>
      </c>
      <c r="T162" s="163">
        <f>IF(LEN(E162)&gt;3,((IF(VLOOKUP($C162,'Regional Crises'!$B$1:$R$66,14,FALSE)="x","x",ROUND(IF(VLOOKUP($C162,'Regional Crises'!$B$1:$R$66,14,FALSE)&gt;T$3,0,IF(VLOOKUP($C162,'Regional Crises'!$B$1:$R$66,14,FALSE)&lt;T$4,5,(T$3-VLOOKUP($C162,'Regional Crises'!$B$1:$R$66,14,FALSE))/(T$3-T$4)*5)),1)))),(IF(VLOOKUP($E162,'Country Indicator Data'!$B$4:$N$300,10,FALSE)="x","x",ROUND(IF(VLOOKUP($E162,'Country Indicator Data'!$B$4:$N$300,10,FALSE)&gt;T$3,0,IF(VLOOKUP($E162,'Country Indicator Data'!$B$4:$N$300,10,FALSE)&lt;T$4,5,(T$3-VLOOKUP($E162,'Country Indicator Data'!$B$4:$N$300,10,FALSE))/(T$3-T$4)*5)),1))))</f>
        <v>2.8</v>
      </c>
      <c r="U162" s="163">
        <f>IF(LEN(E162)&gt;3,((IF(VLOOKUP($C162,'Regional Crises'!$B$1:$R$66,15,FALSE)="x","x",ROUND(IF(VLOOKUP($C162,'Regional Crises'!$B$1:$R$66,15,FALSE)&gt;U$3,0,IF(VLOOKUP($C162,'Regional Crises'!$B$1:$R$66,15,FALSE)&lt;U$4,5,(U$3-VLOOKUP($C162,'Regional Crises'!$B$1:$R$66,15,FALSE))/(U$3-U$4)*5)),1)))),(IF(VLOOKUP($E162,'Country Indicator Data'!$B$4:$N$300,11,FALSE)="x","x",ROUND(IF(VLOOKUP($E162,'Country Indicator Data'!$B$4:$N$300,11,FALSE)&gt;U$3,0,IF(VLOOKUP($E162,'Country Indicator Data'!$B$4:$N$300,11,FALSE)&lt;U$4,5,(U$3-VLOOKUP($E162,'Country Indicator Data'!$B$4:$N$300,11,FALSE))/(U$3-U$4)*5)),1))))</f>
        <v>3.3</v>
      </c>
      <c r="V162" s="163">
        <f>IF(LEN(E162)&gt;3,((IF(VLOOKUP($C162,'Regional Crises'!$B$1:$R$66,16,FALSE)="x","x",ROUND(IF(VLOOKUP($C162,'Regional Crises'!$B$1:$R$66,16,FALSE)&gt;V$3,0,IF(VLOOKUP($C162,'Regional Crises'!$B$1:$R$66,16,FALSE)&lt;V$4,5,(V$3-VLOOKUP($C162,'Regional Crises'!$B$1:$R$66,16,FALSE))/(V$3-V$4)*5)),1)))),(IF(VLOOKUP($E162,'Country Indicator Data'!$B$4:$N$300,12,FALSE)="x","x",ROUND(IF(VLOOKUP($E162,'Country Indicator Data'!$B$4:$N$300,12,FALSE)&gt;V$3,0,IF(VLOOKUP($E162,'Country Indicator Data'!$B$4:$N$300,12,FALSE)&lt;V$4,5,(V$3-VLOOKUP($E162,'Country Indicator Data'!$B$4:$N$300,12,FALSE))/(V$3-V$4)*5)),1))))</f>
        <v>3.4</v>
      </c>
      <c r="W162" s="163">
        <f t="shared" si="57"/>
        <v>3.2</v>
      </c>
      <c r="X162" s="163">
        <f t="shared" si="58"/>
        <v>3</v>
      </c>
      <c r="Y162" s="184">
        <f>IF('Core Indicators'!FC159="x","x",IF('Core Indicators'!FC159&gt;=5,5,IF('Core Indicators'!FC159&gt;=4,4,IF('Core Indicators'!FC159&gt;=3,3,IF('Core Indicators'!FC159&gt;=2,2,IF('Core Indicators'!FC159&gt;=1,1,0))))))</f>
        <v>4</v>
      </c>
      <c r="Z162" s="163">
        <f t="shared" si="59"/>
        <v>4</v>
      </c>
      <c r="AA162" s="184">
        <f>'Crisis Indicator Data'!Y159</f>
        <v>1</v>
      </c>
      <c r="AB162" s="184">
        <f>'Crisis Indicator Data'!Z159</f>
        <v>1</v>
      </c>
      <c r="AC162" s="184">
        <f>'Crisis Indicator Data'!AA159</f>
        <v>2</v>
      </c>
      <c r="AD162" s="184">
        <f>'Crisis Indicator Data'!AB159</f>
        <v>0</v>
      </c>
      <c r="AE162" s="184">
        <f t="shared" si="60"/>
        <v>2</v>
      </c>
      <c r="AF162" s="184">
        <f>'Crisis Indicator Data'!AC159</f>
        <v>2</v>
      </c>
      <c r="AG162" s="184">
        <f>'Crisis Indicator Data'!AD159</f>
        <v>2</v>
      </c>
      <c r="AH162" s="184">
        <f t="shared" si="61"/>
        <v>4</v>
      </c>
      <c r="AI162" s="184">
        <f>'Crisis Indicator Data'!AE159</f>
        <v>0</v>
      </c>
      <c r="AJ162" s="184">
        <f>'Crisis Indicator Data'!AF159</f>
        <v>3</v>
      </c>
      <c r="AK162" s="184">
        <f>'Crisis Indicator Data'!AG159</f>
        <v>1</v>
      </c>
      <c r="AL162" s="184">
        <f t="shared" si="62"/>
        <v>3</v>
      </c>
      <c r="AM162" s="163">
        <f t="shared" si="63"/>
        <v>3</v>
      </c>
      <c r="AN162" s="163">
        <f t="shared" si="64"/>
        <v>3.5</v>
      </c>
    </row>
    <row r="163" spans="1:40" x14ac:dyDescent="0.25">
      <c r="A163" s="175" t="str">
        <f>'Crisis Indicator Data'!A160</f>
        <v>Syrian Refugees in Türkiye</v>
      </c>
      <c r="B163" s="176" t="str">
        <f>'Crisis Indicator Data'!B160</f>
        <v>Displacement</v>
      </c>
      <c r="C163" s="176" t="str">
        <f>'Crisis Indicator Data'!C160</f>
        <v>TUR002</v>
      </c>
      <c r="D163" s="176" t="str">
        <f>'Crisis Indicator Data'!D160</f>
        <v>Türkiye</v>
      </c>
      <c r="E163" s="177" t="str">
        <f>'Crisis Indicator Data'!E160</f>
        <v>TUR</v>
      </c>
      <c r="F163" s="163">
        <f>IF(LEN(E163)&gt;3,(IF(VLOOKUP($C163,'Regional Crises'!$B$1:$R$66,7,FALSE)="x","x",ROUND(IF(VLOOKUP($C163,'Regional Crises'!$B$1:$R$66,7,FALSE)&gt;$F$3,5,IF(VLOOKUP($C163,'Regional Crises'!$B$1:$R$66,7,FALSE)&lt;F$4,0,($F$3-VLOOKUP($C163,'Regional Crises'!$B$1:$R$66,7,FALSE))/($F$3-$F$4)*5)),1))),IF(VLOOKUP($E163,'Country Indicator Data'!$B$4:$N$300,3,FALSE)="x","x",ROUND(IF(VLOOKUP($E163,'Country Indicator Data'!$B$4:$N$300,3,FALSE)&gt;$F$3,5,IF(VLOOKUP($E163,'Country Indicator Data'!$B$4:$N$300,3,FALSE)&lt;$F$4,0,($F$3-VLOOKUP($E163,'Country Indicator Data'!$B$4:$N$300,3,FALSE))/($F$3-$F$4)*5)),1)))</f>
        <v>2.5</v>
      </c>
      <c r="G163" s="163">
        <f>IF(LEN(E163)&gt;3,(IF(VLOOKUP($C163,'Regional Crises'!$B$1:$R$66,9,FALSE)="x","x",ROUND(IF(VLOOKUP($C163,'Regional Crises'!$B$1:$R$66,9,FALSE)&gt;G$3,5,IF(VLOOKUP($C163,'Regional Crises'!$B$1:$R$66,9,FALSE)&lt;G$4,0,(G$3-VLOOKUP($C163,'Regional Crises'!$B$1:$R$66,9,FALSE))/(G$3-G$4)*5)),1))),IF(VLOOKUP($E163,'Country Indicator Data'!$B$4:$N$300,5,FALSE)="x","x",ROUND(IF(VLOOKUP($E163,'Country Indicator Data'!$B$4:$N$300,5,FALSE)&gt;G$3,5,IF(VLOOKUP($E163,'Country Indicator Data'!$B$4:$N$300,5,FALSE)&lt;G$4,0,(G$3-VLOOKUP($E163,'Country Indicator Data'!$B$4:$N$300,5,FALSE))/(G$3-G$4)*5)),1)))</f>
        <v>2.5</v>
      </c>
      <c r="H163" s="163">
        <f t="shared" si="52"/>
        <v>2.5</v>
      </c>
      <c r="I163" s="163">
        <f>IF(LEN(E163)&gt;3,(IF(VLOOKUP($C163,'Regional Crises'!$B$1:$R$66,6,FALSE)="x","x",ROUND(IF(VLOOKUP($C163,'Regional Crises'!$B$1:$R$66,6,FALSE)&gt;I$3,5,IF(VLOOKUP($C163,'Regional Crises'!$B$1:$R$66,6,FALSE)&lt;I$4,0,5-(I$3-VLOOKUP($C163,'Regional Crises'!$B$1:$R$66,6,FALSE))/(I$3-I$4)*5)),1))),IF(VLOOKUP($E163,'Country Indicator Data'!$B$4:$N$300,2,FALSE)="x","x",ROUND(IF(VLOOKUP($E163,'Country Indicator Data'!$B$4:$N$300,2,FALSE)&gt;I$3,5,IF(VLOOKUP($E163,'Country Indicator Data'!$B$4:$N$300,2,FALSE)&lt;I$4,0,5-(I$3-VLOOKUP($E163,'Country Indicator Data'!$B$4:$N$300,2,FALSE))/(I$3-I$4)*5)),1)))</f>
        <v>2</v>
      </c>
      <c r="J163" s="163">
        <f>IF(LEN(E163)&gt;3,(IF(VLOOKUP($C163,'Regional Crises'!$B$1:$R$66,8,FALSE)="x","x",ROUND(IF(VLOOKUP($C163,'Regional Crises'!$B$1:$R$66,8,FALSE)&gt;J$3,5,IF(VLOOKUP($C163,'Regional Crises'!$B$1:$R$66,8,FALSE)&lt;J$4,0,5-(J$3-VLOOKUP($C163,'Regional Crises'!$B$1:$R$66,8,FALSE))/(J$3-J$4)*5)),1))),IF(VLOOKUP($E163,'Country Indicator Data'!$B$4:$N$300,4,FALSE)="x","x",ROUND(IF(VLOOKUP($E163,'Country Indicator Data'!$B$4:$N$300,4,FALSE)&gt;J$3,5,IF(VLOOKUP($E163,'Country Indicator Data'!$B$4:$N$300,4,FALSE)&lt;J$4,0,5-(J$3-VLOOKUP($E163,'Country Indicator Data'!$B$4:$N$300,4,FALSE))/(J$3-J$4)*5)),1)))</f>
        <v>3.4</v>
      </c>
      <c r="K163" s="163">
        <f t="shared" si="53"/>
        <v>2.7</v>
      </c>
      <c r="L163" s="163">
        <f>IF(LEN(E163)&gt;3,(IF(VLOOKUP($C163,'Regional Crises'!$B$1:$R$66,10,FALSE)="x","x",ROUND(IF(VLOOKUP($C163,'Regional Crises'!$B$1:$R$66,10,FALSE)&gt;L$3,5,IF(VLOOKUP($C163,'Regional Crises'!$B$1:$R$66,10,FALSE)&lt;L$4,0,5-(L$3-VLOOKUP($C163,'Regional Crises'!$B$1:$R$66,10,FALSE))/(L$3-L$4)*5)),1))),IF(VLOOKUP($E163,'Country Indicator Data'!$B$4:$N$300,6,FALSE)="x","x",ROUND(IF(VLOOKUP($E163,'Country Indicator Data'!$B$4:$N$300,6,FALSE)&gt;L$3,5,IF(VLOOKUP($E163,'Country Indicator Data'!$B$4:$N$300,6,FALSE)&lt;L$4,0,5-(L$3-VLOOKUP($E163,'Country Indicator Data'!$B$4:$N$300,6,FALSE))/(L$3-L$4)*5)),1)))</f>
        <v>2</v>
      </c>
      <c r="M163" s="163">
        <f>IF(LEN(E163)&gt;3,(IF(VLOOKUP($C163,'Regional Crises'!$B$1:$R$66,11,FALSE)="x","x",ROUND(IF(VLOOKUP($C163,'Regional Crises'!$B$1:$R$66,11,FALSE)&gt;M$3,5,IF(VLOOKUP($C163,'Regional Crises'!$B$1:$R$66,11,FALSE)&lt;M$4,0,5-(M$3-VLOOKUP($C163,'Regional Crises'!$B$1:$R$66,11,FALSE))/(M$3-M$4)*5)),1))),IF(VLOOKUP($E163,'Country Indicator Data'!$B$4:$N$300,7,FALSE)="x","x",ROUND(IF(VLOOKUP($E163,'Country Indicator Data'!$B$4:$N$300,7,FALSE)&gt;M$3,5,IF(VLOOKUP($E163,'Country Indicator Data'!$B$4:$N$300,7,FALSE)&lt;M$4,0,5-(M$3-VLOOKUP($E163,'Country Indicator Data'!$B$4:$N$300,7,FALSE))/(M$3-M$4)*5)),1)))</f>
        <v>2.1</v>
      </c>
      <c r="N163" s="163">
        <f t="shared" si="54"/>
        <v>2.0499999999999998</v>
      </c>
      <c r="O163" s="163">
        <f t="shared" si="55"/>
        <v>2.4166666666666665</v>
      </c>
      <c r="P163" s="163">
        <f>IF(LEN(E163)&gt;3,VLOOKUP(C163,'Regional Crises'!$B$1:$R$69,12,FALSE),VLOOKUP(E163,'Country Indicator Data'!$B$4:$I$300,8,FALSE))</f>
        <v>4</v>
      </c>
      <c r="Q163" s="163">
        <f>IF(LEN(E163)&gt;3,((IF(VLOOKUP($C163,'Regional Crises'!$B$1:$R$66,13,FALSE)="x","x",ROUND(IF(VLOOKUP($C163,'Regional Crises'!$B$1:$R$66,13,FALSE)&gt;Q$3,5,IF(VLOOKUP($C163,'Regional Crises'!$B$1:$R$66,13,FALSE)&lt;Q$4,0,5-(LOG(Q$3)-LOG(VLOOKUP($C163,'Regional Crises'!$B$1:$R$66,13,FALSE)))/(LOG(Q$3)-LOG(Q$4))*5)),1)))),(IF(VLOOKUP($E163,'Country Indicator Data'!$B$4:$N$300,9,FALSE)="x","x",ROUND(IF(VLOOKUP($E163,'Country Indicator Data'!$B$4:$N$300,9,FALSE)&gt;Q$3,5,IF(VLOOKUP($E163,'Country Indicator Data'!$B$4:$N$300,9,FALSE)&lt;Q$4,0,5-(LOG(Q$3)-LOG(VLOOKUP($E163,'Country Indicator Data'!$B$4:$N$300,9,FALSE)))/(LOG(Q$3)-LOG(Q$4))*5)),1))))</f>
        <v>2.7</v>
      </c>
      <c r="R163" s="163">
        <f t="shared" si="56"/>
        <v>3.35</v>
      </c>
      <c r="S163" s="163">
        <f>IF(LEN(E163)&gt;3,((IF(VLOOKUP($C163,'Regional Crises'!$B$1:$R$66,17,FALSE)="x","x",ROUND(IF(VLOOKUP($C163,'Regional Crises'!$B$1:$R$66,17,FALSE)&gt;S$3,0,IF(VLOOKUP($C163,'Regional Crises'!$B$1:$R$66,17,FALSE)&lt;S$4,5,(S$3-VLOOKUP($C163,'Regional Crises'!$B$1:$R$66,17,FALSE))/(S$3-S$4)*5)),1)))),(IF(VLOOKUP($E163,'Country Indicator Data'!$B$4:$N$300,13,FALSE)="x","x",ROUND(IF(VLOOKUP($E163,'Country Indicator Data'!$B$4:$N$300,13,FALSE)&gt;S$3,0,IF(VLOOKUP($E163,'Country Indicator Data'!$B$4:$N$300,13,FALSE)&lt;S$4,5,(S$3-VLOOKUP($E163,'Country Indicator Data'!$B$4:$N$300,13,FALSE))/(S$3-S$4)*5)),1))))</f>
        <v>3.1</v>
      </c>
      <c r="T163" s="163">
        <f>IF(LEN(E163)&gt;3,((IF(VLOOKUP($C163,'Regional Crises'!$B$1:$R$66,14,FALSE)="x","x",ROUND(IF(VLOOKUP($C163,'Regional Crises'!$B$1:$R$66,14,FALSE)&gt;T$3,0,IF(VLOOKUP($C163,'Regional Crises'!$B$1:$R$66,14,FALSE)&lt;T$4,5,(T$3-VLOOKUP($C163,'Regional Crises'!$B$1:$R$66,14,FALSE))/(T$3-T$4)*5)),1)))),(IF(VLOOKUP($E163,'Country Indicator Data'!$B$4:$N$300,10,FALSE)="x","x",ROUND(IF(VLOOKUP($E163,'Country Indicator Data'!$B$4:$N$300,10,FALSE)&gt;T$3,0,IF(VLOOKUP($E163,'Country Indicator Data'!$B$4:$N$300,10,FALSE)&lt;T$4,5,(T$3-VLOOKUP($E163,'Country Indicator Data'!$B$4:$N$300,10,FALSE))/(T$3-T$4)*5)),1))))</f>
        <v>2.8</v>
      </c>
      <c r="U163" s="163">
        <f>IF(LEN(E163)&gt;3,((IF(VLOOKUP($C163,'Regional Crises'!$B$1:$R$66,15,FALSE)="x","x",ROUND(IF(VLOOKUP($C163,'Regional Crises'!$B$1:$R$66,15,FALSE)&gt;U$3,0,IF(VLOOKUP($C163,'Regional Crises'!$B$1:$R$66,15,FALSE)&lt;U$4,5,(U$3-VLOOKUP($C163,'Regional Crises'!$B$1:$R$66,15,FALSE))/(U$3-U$4)*5)),1)))),(IF(VLOOKUP($E163,'Country Indicator Data'!$B$4:$N$300,11,FALSE)="x","x",ROUND(IF(VLOOKUP($E163,'Country Indicator Data'!$B$4:$N$300,11,FALSE)&gt;U$3,0,IF(VLOOKUP($E163,'Country Indicator Data'!$B$4:$N$300,11,FALSE)&lt;U$4,5,(U$3-VLOOKUP($E163,'Country Indicator Data'!$B$4:$N$300,11,FALSE))/(U$3-U$4)*5)),1))))</f>
        <v>3.3</v>
      </c>
      <c r="V163" s="163">
        <f>IF(LEN(E163)&gt;3,((IF(VLOOKUP($C163,'Regional Crises'!$B$1:$R$66,16,FALSE)="x","x",ROUND(IF(VLOOKUP($C163,'Regional Crises'!$B$1:$R$66,16,FALSE)&gt;V$3,0,IF(VLOOKUP($C163,'Regional Crises'!$B$1:$R$66,16,FALSE)&lt;V$4,5,(V$3-VLOOKUP($C163,'Regional Crises'!$B$1:$R$66,16,FALSE))/(V$3-V$4)*5)),1)))),(IF(VLOOKUP($E163,'Country Indicator Data'!$B$4:$N$300,12,FALSE)="x","x",ROUND(IF(VLOOKUP($E163,'Country Indicator Data'!$B$4:$N$300,12,FALSE)&gt;V$3,0,IF(VLOOKUP($E163,'Country Indicator Data'!$B$4:$N$300,12,FALSE)&lt;V$4,5,(V$3-VLOOKUP($E163,'Country Indicator Data'!$B$4:$N$300,12,FALSE))/(V$3-V$4)*5)),1))))</f>
        <v>3.4</v>
      </c>
      <c r="W163" s="163">
        <f t="shared" si="57"/>
        <v>3.2</v>
      </c>
      <c r="X163" s="163">
        <f t="shared" si="58"/>
        <v>3</v>
      </c>
      <c r="Y163" s="184">
        <f>IF('Core Indicators'!FC160="x","x",IF('Core Indicators'!FC160&gt;=5,5,IF('Core Indicators'!FC160&gt;=4,4,IF('Core Indicators'!FC160&gt;=3,3,IF('Core Indicators'!FC160&gt;=2,2,IF('Core Indicators'!FC160&gt;=1,1,0))))))</f>
        <v>2</v>
      </c>
      <c r="Z163" s="163">
        <f t="shared" si="59"/>
        <v>2</v>
      </c>
      <c r="AA163" s="184">
        <f>'Crisis Indicator Data'!Y160</f>
        <v>1</v>
      </c>
      <c r="AB163" s="184">
        <f>'Crisis Indicator Data'!Z160</f>
        <v>0</v>
      </c>
      <c r="AC163" s="184">
        <f>'Crisis Indicator Data'!AA160</f>
        <v>1</v>
      </c>
      <c r="AD163" s="184">
        <f>'Crisis Indicator Data'!AB160</f>
        <v>0</v>
      </c>
      <c r="AE163" s="184">
        <f t="shared" si="60"/>
        <v>2</v>
      </c>
      <c r="AF163" s="184">
        <f>'Crisis Indicator Data'!AC160</f>
        <v>0</v>
      </c>
      <c r="AG163" s="184">
        <f>'Crisis Indicator Data'!AD160</f>
        <v>1</v>
      </c>
      <c r="AH163" s="184">
        <f t="shared" si="61"/>
        <v>1</v>
      </c>
      <c r="AI163" s="184">
        <f>'Crisis Indicator Data'!AE160</f>
        <v>0</v>
      </c>
      <c r="AJ163" s="184">
        <f>'Crisis Indicator Data'!AF160</f>
        <v>3</v>
      </c>
      <c r="AK163" s="184">
        <f>'Crisis Indicator Data'!AG160</f>
        <v>1</v>
      </c>
      <c r="AL163" s="184">
        <f t="shared" si="62"/>
        <v>3</v>
      </c>
      <c r="AM163" s="163">
        <f t="shared" si="63"/>
        <v>2</v>
      </c>
      <c r="AN163" s="163">
        <f t="shared" si="64"/>
        <v>2</v>
      </c>
    </row>
    <row r="164" spans="1:40" x14ac:dyDescent="0.25">
      <c r="A164" s="175" t="str">
        <f>'Crisis Indicator Data'!A161</f>
        <v>Mixed Migration Flows in Türkiye</v>
      </c>
      <c r="B164" s="176" t="str">
        <f>'Crisis Indicator Data'!B161</f>
        <v>Displacement</v>
      </c>
      <c r="C164" s="176" t="str">
        <f>'Crisis Indicator Data'!C161</f>
        <v>TUR003</v>
      </c>
      <c r="D164" s="176" t="str">
        <f>'Crisis Indicator Data'!D161</f>
        <v>Türkiye</v>
      </c>
      <c r="E164" s="177" t="str">
        <f>'Crisis Indicator Data'!E161</f>
        <v>TUR</v>
      </c>
      <c r="F164" s="163">
        <f>IF(LEN(E164)&gt;3,(IF(VLOOKUP($C164,'Regional Crises'!$B$1:$R$66,7,FALSE)="x","x",ROUND(IF(VLOOKUP($C164,'Regional Crises'!$B$1:$R$66,7,FALSE)&gt;$F$3,5,IF(VLOOKUP($C164,'Regional Crises'!$B$1:$R$66,7,FALSE)&lt;F$4,0,($F$3-VLOOKUP($C164,'Regional Crises'!$B$1:$R$66,7,FALSE))/($F$3-$F$4)*5)),1))),IF(VLOOKUP($E164,'Country Indicator Data'!$B$4:$N$300,3,FALSE)="x","x",ROUND(IF(VLOOKUP($E164,'Country Indicator Data'!$B$4:$N$300,3,FALSE)&gt;$F$3,5,IF(VLOOKUP($E164,'Country Indicator Data'!$B$4:$N$300,3,FALSE)&lt;$F$4,0,($F$3-VLOOKUP($E164,'Country Indicator Data'!$B$4:$N$300,3,FALSE))/($F$3-$F$4)*5)),1)))</f>
        <v>2.5</v>
      </c>
      <c r="G164" s="163">
        <f>IF(LEN(E164)&gt;3,(IF(VLOOKUP($C164,'Regional Crises'!$B$1:$R$66,9,FALSE)="x","x",ROUND(IF(VLOOKUP($C164,'Regional Crises'!$B$1:$R$66,9,FALSE)&gt;G$3,5,IF(VLOOKUP($C164,'Regional Crises'!$B$1:$R$66,9,FALSE)&lt;G$4,0,(G$3-VLOOKUP($C164,'Regional Crises'!$B$1:$R$66,9,FALSE))/(G$3-G$4)*5)),1))),IF(VLOOKUP($E164,'Country Indicator Data'!$B$4:$N$300,5,FALSE)="x","x",ROUND(IF(VLOOKUP($E164,'Country Indicator Data'!$B$4:$N$300,5,FALSE)&gt;G$3,5,IF(VLOOKUP($E164,'Country Indicator Data'!$B$4:$N$300,5,FALSE)&lt;G$4,0,(G$3-VLOOKUP($E164,'Country Indicator Data'!$B$4:$N$300,5,FALSE))/(G$3-G$4)*5)),1)))</f>
        <v>2.5</v>
      </c>
      <c r="H164" s="163">
        <f t="shared" si="52"/>
        <v>2.5</v>
      </c>
      <c r="I164" s="163">
        <f>IF(LEN(E164)&gt;3,(IF(VLOOKUP($C164,'Regional Crises'!$B$1:$R$66,6,FALSE)="x","x",ROUND(IF(VLOOKUP($C164,'Regional Crises'!$B$1:$R$66,6,FALSE)&gt;I$3,5,IF(VLOOKUP($C164,'Regional Crises'!$B$1:$R$66,6,FALSE)&lt;I$4,0,5-(I$3-VLOOKUP($C164,'Regional Crises'!$B$1:$R$66,6,FALSE))/(I$3-I$4)*5)),1))),IF(VLOOKUP($E164,'Country Indicator Data'!$B$4:$N$300,2,FALSE)="x","x",ROUND(IF(VLOOKUP($E164,'Country Indicator Data'!$B$4:$N$300,2,FALSE)&gt;I$3,5,IF(VLOOKUP($E164,'Country Indicator Data'!$B$4:$N$300,2,FALSE)&lt;I$4,0,5-(I$3-VLOOKUP($E164,'Country Indicator Data'!$B$4:$N$300,2,FALSE))/(I$3-I$4)*5)),1)))</f>
        <v>2</v>
      </c>
      <c r="J164" s="163">
        <f>IF(LEN(E164)&gt;3,(IF(VLOOKUP($C164,'Regional Crises'!$B$1:$R$66,8,FALSE)="x","x",ROUND(IF(VLOOKUP($C164,'Regional Crises'!$B$1:$R$66,8,FALSE)&gt;J$3,5,IF(VLOOKUP($C164,'Regional Crises'!$B$1:$R$66,8,FALSE)&lt;J$4,0,5-(J$3-VLOOKUP($C164,'Regional Crises'!$B$1:$R$66,8,FALSE))/(J$3-J$4)*5)),1))),IF(VLOOKUP($E164,'Country Indicator Data'!$B$4:$N$300,4,FALSE)="x","x",ROUND(IF(VLOOKUP($E164,'Country Indicator Data'!$B$4:$N$300,4,FALSE)&gt;J$3,5,IF(VLOOKUP($E164,'Country Indicator Data'!$B$4:$N$300,4,FALSE)&lt;J$4,0,5-(J$3-VLOOKUP($E164,'Country Indicator Data'!$B$4:$N$300,4,FALSE))/(J$3-J$4)*5)),1)))</f>
        <v>3.4</v>
      </c>
      <c r="K164" s="163">
        <f t="shared" si="53"/>
        <v>2.7</v>
      </c>
      <c r="L164" s="163">
        <f>IF(LEN(E164)&gt;3,(IF(VLOOKUP($C164,'Regional Crises'!$B$1:$R$66,10,FALSE)="x","x",ROUND(IF(VLOOKUP($C164,'Regional Crises'!$B$1:$R$66,10,FALSE)&gt;L$3,5,IF(VLOOKUP($C164,'Regional Crises'!$B$1:$R$66,10,FALSE)&lt;L$4,0,5-(L$3-VLOOKUP($C164,'Regional Crises'!$B$1:$R$66,10,FALSE))/(L$3-L$4)*5)),1))),IF(VLOOKUP($E164,'Country Indicator Data'!$B$4:$N$300,6,FALSE)="x","x",ROUND(IF(VLOOKUP($E164,'Country Indicator Data'!$B$4:$N$300,6,FALSE)&gt;L$3,5,IF(VLOOKUP($E164,'Country Indicator Data'!$B$4:$N$300,6,FALSE)&lt;L$4,0,5-(L$3-VLOOKUP($E164,'Country Indicator Data'!$B$4:$N$300,6,FALSE))/(L$3-L$4)*5)),1)))</f>
        <v>2</v>
      </c>
      <c r="M164" s="163">
        <f>IF(LEN(E164)&gt;3,(IF(VLOOKUP($C164,'Regional Crises'!$B$1:$R$66,11,FALSE)="x","x",ROUND(IF(VLOOKUP($C164,'Regional Crises'!$B$1:$R$66,11,FALSE)&gt;M$3,5,IF(VLOOKUP($C164,'Regional Crises'!$B$1:$R$66,11,FALSE)&lt;M$4,0,5-(M$3-VLOOKUP($C164,'Regional Crises'!$B$1:$R$66,11,FALSE))/(M$3-M$4)*5)),1))),IF(VLOOKUP($E164,'Country Indicator Data'!$B$4:$N$300,7,FALSE)="x","x",ROUND(IF(VLOOKUP($E164,'Country Indicator Data'!$B$4:$N$300,7,FALSE)&gt;M$3,5,IF(VLOOKUP($E164,'Country Indicator Data'!$B$4:$N$300,7,FALSE)&lt;M$4,0,5-(M$3-VLOOKUP($E164,'Country Indicator Data'!$B$4:$N$300,7,FALSE))/(M$3-M$4)*5)),1)))</f>
        <v>2.1</v>
      </c>
      <c r="N164" s="163">
        <f t="shared" si="54"/>
        <v>2.0499999999999998</v>
      </c>
      <c r="O164" s="163">
        <f t="shared" si="55"/>
        <v>2.4166666666666665</v>
      </c>
      <c r="P164" s="163">
        <f>IF(LEN(E164)&gt;3,VLOOKUP(C164,'Regional Crises'!$B$1:$R$69,12,FALSE),VLOOKUP(E164,'Country Indicator Data'!$B$4:$I$300,8,FALSE))</f>
        <v>4</v>
      </c>
      <c r="Q164" s="163">
        <f>IF(LEN(E164)&gt;3,((IF(VLOOKUP($C164,'Regional Crises'!$B$1:$R$66,13,FALSE)="x","x",ROUND(IF(VLOOKUP($C164,'Regional Crises'!$B$1:$R$66,13,FALSE)&gt;Q$3,5,IF(VLOOKUP($C164,'Regional Crises'!$B$1:$R$66,13,FALSE)&lt;Q$4,0,5-(LOG(Q$3)-LOG(VLOOKUP($C164,'Regional Crises'!$B$1:$R$66,13,FALSE)))/(LOG(Q$3)-LOG(Q$4))*5)),1)))),(IF(VLOOKUP($E164,'Country Indicator Data'!$B$4:$N$300,9,FALSE)="x","x",ROUND(IF(VLOOKUP($E164,'Country Indicator Data'!$B$4:$N$300,9,FALSE)&gt;Q$3,5,IF(VLOOKUP($E164,'Country Indicator Data'!$B$4:$N$300,9,FALSE)&lt;Q$4,0,5-(LOG(Q$3)-LOG(VLOOKUP($E164,'Country Indicator Data'!$B$4:$N$300,9,FALSE)))/(LOG(Q$3)-LOG(Q$4))*5)),1))))</f>
        <v>2.7</v>
      </c>
      <c r="R164" s="163">
        <f t="shared" si="56"/>
        <v>3.35</v>
      </c>
      <c r="S164" s="163">
        <f>IF(LEN(E164)&gt;3,((IF(VLOOKUP($C164,'Regional Crises'!$B$1:$R$66,17,FALSE)="x","x",ROUND(IF(VLOOKUP($C164,'Regional Crises'!$B$1:$R$66,17,FALSE)&gt;S$3,0,IF(VLOOKUP($C164,'Regional Crises'!$B$1:$R$66,17,FALSE)&lt;S$4,5,(S$3-VLOOKUP($C164,'Regional Crises'!$B$1:$R$66,17,FALSE))/(S$3-S$4)*5)),1)))),(IF(VLOOKUP($E164,'Country Indicator Data'!$B$4:$N$300,13,FALSE)="x","x",ROUND(IF(VLOOKUP($E164,'Country Indicator Data'!$B$4:$N$300,13,FALSE)&gt;S$3,0,IF(VLOOKUP($E164,'Country Indicator Data'!$B$4:$N$300,13,FALSE)&lt;S$4,5,(S$3-VLOOKUP($E164,'Country Indicator Data'!$B$4:$N$300,13,FALSE))/(S$3-S$4)*5)),1))))</f>
        <v>3.1</v>
      </c>
      <c r="T164" s="163">
        <f>IF(LEN(E164)&gt;3,((IF(VLOOKUP($C164,'Regional Crises'!$B$1:$R$66,14,FALSE)="x","x",ROUND(IF(VLOOKUP($C164,'Regional Crises'!$B$1:$R$66,14,FALSE)&gt;T$3,0,IF(VLOOKUP($C164,'Regional Crises'!$B$1:$R$66,14,FALSE)&lt;T$4,5,(T$3-VLOOKUP($C164,'Regional Crises'!$B$1:$R$66,14,FALSE))/(T$3-T$4)*5)),1)))),(IF(VLOOKUP($E164,'Country Indicator Data'!$B$4:$N$300,10,FALSE)="x","x",ROUND(IF(VLOOKUP($E164,'Country Indicator Data'!$B$4:$N$300,10,FALSE)&gt;T$3,0,IF(VLOOKUP($E164,'Country Indicator Data'!$B$4:$N$300,10,FALSE)&lt;T$4,5,(T$3-VLOOKUP($E164,'Country Indicator Data'!$B$4:$N$300,10,FALSE))/(T$3-T$4)*5)),1))))</f>
        <v>2.8</v>
      </c>
      <c r="U164" s="163">
        <f>IF(LEN(E164)&gt;3,((IF(VLOOKUP($C164,'Regional Crises'!$B$1:$R$66,15,FALSE)="x","x",ROUND(IF(VLOOKUP($C164,'Regional Crises'!$B$1:$R$66,15,FALSE)&gt;U$3,0,IF(VLOOKUP($C164,'Regional Crises'!$B$1:$R$66,15,FALSE)&lt;U$4,5,(U$3-VLOOKUP($C164,'Regional Crises'!$B$1:$R$66,15,FALSE))/(U$3-U$4)*5)),1)))),(IF(VLOOKUP($E164,'Country Indicator Data'!$B$4:$N$300,11,FALSE)="x","x",ROUND(IF(VLOOKUP($E164,'Country Indicator Data'!$B$4:$N$300,11,FALSE)&gt;U$3,0,IF(VLOOKUP($E164,'Country Indicator Data'!$B$4:$N$300,11,FALSE)&lt;U$4,5,(U$3-VLOOKUP($E164,'Country Indicator Data'!$B$4:$N$300,11,FALSE))/(U$3-U$4)*5)),1))))</f>
        <v>3.3</v>
      </c>
      <c r="V164" s="163">
        <f>IF(LEN(E164)&gt;3,((IF(VLOOKUP($C164,'Regional Crises'!$B$1:$R$66,16,FALSE)="x","x",ROUND(IF(VLOOKUP($C164,'Regional Crises'!$B$1:$R$66,16,FALSE)&gt;V$3,0,IF(VLOOKUP($C164,'Regional Crises'!$B$1:$R$66,16,FALSE)&lt;V$4,5,(V$3-VLOOKUP($C164,'Regional Crises'!$B$1:$R$66,16,FALSE))/(V$3-V$4)*5)),1)))),(IF(VLOOKUP($E164,'Country Indicator Data'!$B$4:$N$300,12,FALSE)="x","x",ROUND(IF(VLOOKUP($E164,'Country Indicator Data'!$B$4:$N$300,12,FALSE)&gt;V$3,0,IF(VLOOKUP($E164,'Country Indicator Data'!$B$4:$N$300,12,FALSE)&lt;V$4,5,(V$3-VLOOKUP($E164,'Country Indicator Data'!$B$4:$N$300,12,FALSE))/(V$3-V$4)*5)),1))))</f>
        <v>3.4</v>
      </c>
      <c r="W164" s="163">
        <f t="shared" si="57"/>
        <v>3.2</v>
      </c>
      <c r="X164" s="163">
        <f t="shared" si="58"/>
        <v>3</v>
      </c>
      <c r="Y164" s="184">
        <f>IF('Core Indicators'!FC161="x","x",IF('Core Indicators'!FC161&gt;=5,5,IF('Core Indicators'!FC161&gt;=4,4,IF('Core Indicators'!FC161&gt;=3,3,IF('Core Indicators'!FC161&gt;=2,2,IF('Core Indicators'!FC161&gt;=1,1,0))))))</f>
        <v>2</v>
      </c>
      <c r="Z164" s="163">
        <f t="shared" si="59"/>
        <v>2</v>
      </c>
      <c r="AA164" s="184">
        <f>'Crisis Indicator Data'!Y161</f>
        <v>1</v>
      </c>
      <c r="AB164" s="184">
        <f>'Crisis Indicator Data'!Z161</f>
        <v>0</v>
      </c>
      <c r="AC164" s="184">
        <f>'Crisis Indicator Data'!AA161</f>
        <v>0</v>
      </c>
      <c r="AD164" s="184">
        <f>'Crisis Indicator Data'!AB161</f>
        <v>0</v>
      </c>
      <c r="AE164" s="184">
        <f t="shared" si="60"/>
        <v>1</v>
      </c>
      <c r="AF164" s="184">
        <f>'Crisis Indicator Data'!AC161</f>
        <v>0</v>
      </c>
      <c r="AG164" s="184">
        <f>'Crisis Indicator Data'!AD161</f>
        <v>1</v>
      </c>
      <c r="AH164" s="184">
        <f t="shared" si="61"/>
        <v>1</v>
      </c>
      <c r="AI164" s="184">
        <f>'Crisis Indicator Data'!AE161</f>
        <v>0</v>
      </c>
      <c r="AJ164" s="184">
        <f>'Crisis Indicator Data'!AF161</f>
        <v>3</v>
      </c>
      <c r="AK164" s="184">
        <f>'Crisis Indicator Data'!AG161</f>
        <v>0</v>
      </c>
      <c r="AL164" s="184">
        <f t="shared" si="62"/>
        <v>3</v>
      </c>
      <c r="AM164" s="163">
        <f t="shared" si="63"/>
        <v>2</v>
      </c>
      <c r="AN164" s="163">
        <f t="shared" si="64"/>
        <v>2</v>
      </c>
    </row>
    <row r="165" spans="1:40" x14ac:dyDescent="0.25">
      <c r="A165" s="175" t="str">
        <f>'Crisis Indicator Data'!A162</f>
        <v>Kurdish Conflict</v>
      </c>
      <c r="B165" s="176" t="str">
        <f>'Crisis Indicator Data'!B162</f>
        <v>Conflict</v>
      </c>
      <c r="C165" s="176" t="str">
        <f>'Crisis Indicator Data'!C162</f>
        <v>TUR004</v>
      </c>
      <c r="D165" s="176" t="str">
        <f>'Crisis Indicator Data'!D162</f>
        <v>Türkiye</v>
      </c>
      <c r="E165" s="177" t="str">
        <f>'Crisis Indicator Data'!E162</f>
        <v>TUR</v>
      </c>
      <c r="F165" s="163">
        <f>IF(LEN(E165)&gt;3,(IF(VLOOKUP($C165,'Regional Crises'!$B$1:$R$66,7,FALSE)="x","x",ROUND(IF(VLOOKUP($C165,'Regional Crises'!$B$1:$R$66,7,FALSE)&gt;$F$3,5,IF(VLOOKUP($C165,'Regional Crises'!$B$1:$R$66,7,FALSE)&lt;F$4,0,($F$3-VLOOKUP($C165,'Regional Crises'!$B$1:$R$66,7,FALSE))/($F$3-$F$4)*5)),1))),IF(VLOOKUP($E165,'Country Indicator Data'!$B$4:$N$300,3,FALSE)="x","x",ROUND(IF(VLOOKUP($E165,'Country Indicator Data'!$B$4:$N$300,3,FALSE)&gt;$F$3,5,IF(VLOOKUP($E165,'Country Indicator Data'!$B$4:$N$300,3,FALSE)&lt;$F$4,0,($F$3-VLOOKUP($E165,'Country Indicator Data'!$B$4:$N$300,3,FALSE))/($F$3-$F$4)*5)),1)))</f>
        <v>2.5</v>
      </c>
      <c r="G165" s="163">
        <f>IF(LEN(E165)&gt;3,(IF(VLOOKUP($C165,'Regional Crises'!$B$1:$R$66,9,FALSE)="x","x",ROUND(IF(VLOOKUP($C165,'Regional Crises'!$B$1:$R$66,9,FALSE)&gt;G$3,5,IF(VLOOKUP($C165,'Regional Crises'!$B$1:$R$66,9,FALSE)&lt;G$4,0,(G$3-VLOOKUP($C165,'Regional Crises'!$B$1:$R$66,9,FALSE))/(G$3-G$4)*5)),1))),IF(VLOOKUP($E165,'Country Indicator Data'!$B$4:$N$300,5,FALSE)="x","x",ROUND(IF(VLOOKUP($E165,'Country Indicator Data'!$B$4:$N$300,5,FALSE)&gt;G$3,5,IF(VLOOKUP($E165,'Country Indicator Data'!$B$4:$N$300,5,FALSE)&lt;G$4,0,(G$3-VLOOKUP($E165,'Country Indicator Data'!$B$4:$N$300,5,FALSE))/(G$3-G$4)*5)),1)))</f>
        <v>2.5</v>
      </c>
      <c r="H165" s="163">
        <f t="shared" si="52"/>
        <v>2.5</v>
      </c>
      <c r="I165" s="163">
        <f>IF(LEN(E165)&gt;3,(IF(VLOOKUP($C165,'Regional Crises'!$B$1:$R$66,6,FALSE)="x","x",ROUND(IF(VLOOKUP($C165,'Regional Crises'!$B$1:$R$66,6,FALSE)&gt;I$3,5,IF(VLOOKUP($C165,'Regional Crises'!$B$1:$R$66,6,FALSE)&lt;I$4,0,5-(I$3-VLOOKUP($C165,'Regional Crises'!$B$1:$R$66,6,FALSE))/(I$3-I$4)*5)),1))),IF(VLOOKUP($E165,'Country Indicator Data'!$B$4:$N$300,2,FALSE)="x","x",ROUND(IF(VLOOKUP($E165,'Country Indicator Data'!$B$4:$N$300,2,FALSE)&gt;I$3,5,IF(VLOOKUP($E165,'Country Indicator Data'!$B$4:$N$300,2,FALSE)&lt;I$4,0,5-(I$3-VLOOKUP($E165,'Country Indicator Data'!$B$4:$N$300,2,FALSE))/(I$3-I$4)*5)),1)))</f>
        <v>2</v>
      </c>
      <c r="J165" s="163">
        <f>IF(LEN(E165)&gt;3,(IF(VLOOKUP($C165,'Regional Crises'!$B$1:$R$66,8,FALSE)="x","x",ROUND(IF(VLOOKUP($C165,'Regional Crises'!$B$1:$R$66,8,FALSE)&gt;J$3,5,IF(VLOOKUP($C165,'Regional Crises'!$B$1:$R$66,8,FALSE)&lt;J$4,0,5-(J$3-VLOOKUP($C165,'Regional Crises'!$B$1:$R$66,8,FALSE))/(J$3-J$4)*5)),1))),IF(VLOOKUP($E165,'Country Indicator Data'!$B$4:$N$300,4,FALSE)="x","x",ROUND(IF(VLOOKUP($E165,'Country Indicator Data'!$B$4:$N$300,4,FALSE)&gt;J$3,5,IF(VLOOKUP($E165,'Country Indicator Data'!$B$4:$N$300,4,FALSE)&lt;J$4,0,5-(J$3-VLOOKUP($E165,'Country Indicator Data'!$B$4:$N$300,4,FALSE))/(J$3-J$4)*5)),1)))</f>
        <v>3.4</v>
      </c>
      <c r="K165" s="163">
        <f t="shared" si="53"/>
        <v>2.7</v>
      </c>
      <c r="L165" s="163">
        <f>IF(LEN(E165)&gt;3,(IF(VLOOKUP($C165,'Regional Crises'!$B$1:$R$66,10,FALSE)="x","x",ROUND(IF(VLOOKUP($C165,'Regional Crises'!$B$1:$R$66,10,FALSE)&gt;L$3,5,IF(VLOOKUP($C165,'Regional Crises'!$B$1:$R$66,10,FALSE)&lt;L$4,0,5-(L$3-VLOOKUP($C165,'Regional Crises'!$B$1:$R$66,10,FALSE))/(L$3-L$4)*5)),1))),IF(VLOOKUP($E165,'Country Indicator Data'!$B$4:$N$300,6,FALSE)="x","x",ROUND(IF(VLOOKUP($E165,'Country Indicator Data'!$B$4:$N$300,6,FALSE)&gt;L$3,5,IF(VLOOKUP($E165,'Country Indicator Data'!$B$4:$N$300,6,FALSE)&lt;L$4,0,5-(L$3-VLOOKUP($E165,'Country Indicator Data'!$B$4:$N$300,6,FALSE))/(L$3-L$4)*5)),1)))</f>
        <v>2</v>
      </c>
      <c r="M165" s="163">
        <f>IF(LEN(E165)&gt;3,(IF(VLOOKUP($C165,'Regional Crises'!$B$1:$R$66,11,FALSE)="x","x",ROUND(IF(VLOOKUP($C165,'Regional Crises'!$B$1:$R$66,11,FALSE)&gt;M$3,5,IF(VLOOKUP($C165,'Regional Crises'!$B$1:$R$66,11,FALSE)&lt;M$4,0,5-(M$3-VLOOKUP($C165,'Regional Crises'!$B$1:$R$66,11,FALSE))/(M$3-M$4)*5)),1))),IF(VLOOKUP($E165,'Country Indicator Data'!$B$4:$N$300,7,FALSE)="x","x",ROUND(IF(VLOOKUP($E165,'Country Indicator Data'!$B$4:$N$300,7,FALSE)&gt;M$3,5,IF(VLOOKUP($E165,'Country Indicator Data'!$B$4:$N$300,7,FALSE)&lt;M$4,0,5-(M$3-VLOOKUP($E165,'Country Indicator Data'!$B$4:$N$300,7,FALSE))/(M$3-M$4)*5)),1)))</f>
        <v>2.1</v>
      </c>
      <c r="N165" s="163">
        <f t="shared" si="54"/>
        <v>2.0499999999999998</v>
      </c>
      <c r="O165" s="163">
        <f t="shared" si="55"/>
        <v>2.4166666666666665</v>
      </c>
      <c r="P165" s="163">
        <f>IF(LEN(E165)&gt;3,VLOOKUP(C165,'Regional Crises'!$B$1:$R$69,12,FALSE),VLOOKUP(E165,'Country Indicator Data'!$B$4:$I$300,8,FALSE))</f>
        <v>4</v>
      </c>
      <c r="Q165" s="163">
        <f>IF(LEN(E165)&gt;3,((IF(VLOOKUP($C165,'Regional Crises'!$B$1:$R$66,13,FALSE)="x","x",ROUND(IF(VLOOKUP($C165,'Regional Crises'!$B$1:$R$66,13,FALSE)&gt;Q$3,5,IF(VLOOKUP($C165,'Regional Crises'!$B$1:$R$66,13,FALSE)&lt;Q$4,0,5-(LOG(Q$3)-LOG(VLOOKUP($C165,'Regional Crises'!$B$1:$R$66,13,FALSE)))/(LOG(Q$3)-LOG(Q$4))*5)),1)))),(IF(VLOOKUP($E165,'Country Indicator Data'!$B$4:$N$300,9,FALSE)="x","x",ROUND(IF(VLOOKUP($E165,'Country Indicator Data'!$B$4:$N$300,9,FALSE)&gt;Q$3,5,IF(VLOOKUP($E165,'Country Indicator Data'!$B$4:$N$300,9,FALSE)&lt;Q$4,0,5-(LOG(Q$3)-LOG(VLOOKUP($E165,'Country Indicator Data'!$B$4:$N$300,9,FALSE)))/(LOG(Q$3)-LOG(Q$4))*5)),1))))</f>
        <v>2.7</v>
      </c>
      <c r="R165" s="163">
        <f t="shared" si="56"/>
        <v>3.35</v>
      </c>
      <c r="S165" s="163">
        <f>IF(LEN(E165)&gt;3,((IF(VLOOKUP($C165,'Regional Crises'!$B$1:$R$66,17,FALSE)="x","x",ROUND(IF(VLOOKUP($C165,'Regional Crises'!$B$1:$R$66,17,FALSE)&gt;S$3,0,IF(VLOOKUP($C165,'Regional Crises'!$B$1:$R$66,17,FALSE)&lt;S$4,5,(S$3-VLOOKUP($C165,'Regional Crises'!$B$1:$R$66,17,FALSE))/(S$3-S$4)*5)),1)))),(IF(VLOOKUP($E165,'Country Indicator Data'!$B$4:$N$300,13,FALSE)="x","x",ROUND(IF(VLOOKUP($E165,'Country Indicator Data'!$B$4:$N$300,13,FALSE)&gt;S$3,0,IF(VLOOKUP($E165,'Country Indicator Data'!$B$4:$N$300,13,FALSE)&lt;S$4,5,(S$3-VLOOKUP($E165,'Country Indicator Data'!$B$4:$N$300,13,FALSE))/(S$3-S$4)*5)),1))))</f>
        <v>3.1</v>
      </c>
      <c r="T165" s="163">
        <f>IF(LEN(E165)&gt;3,((IF(VLOOKUP($C165,'Regional Crises'!$B$1:$R$66,14,FALSE)="x","x",ROUND(IF(VLOOKUP($C165,'Regional Crises'!$B$1:$R$66,14,FALSE)&gt;T$3,0,IF(VLOOKUP($C165,'Regional Crises'!$B$1:$R$66,14,FALSE)&lt;T$4,5,(T$3-VLOOKUP($C165,'Regional Crises'!$B$1:$R$66,14,FALSE))/(T$3-T$4)*5)),1)))),(IF(VLOOKUP($E165,'Country Indicator Data'!$B$4:$N$300,10,FALSE)="x","x",ROUND(IF(VLOOKUP($E165,'Country Indicator Data'!$B$4:$N$300,10,FALSE)&gt;T$3,0,IF(VLOOKUP($E165,'Country Indicator Data'!$B$4:$N$300,10,FALSE)&lt;T$4,5,(T$3-VLOOKUP($E165,'Country Indicator Data'!$B$4:$N$300,10,FALSE))/(T$3-T$4)*5)),1))))</f>
        <v>2.8</v>
      </c>
      <c r="U165" s="163">
        <f>IF(LEN(E165)&gt;3,((IF(VLOOKUP($C165,'Regional Crises'!$B$1:$R$66,15,FALSE)="x","x",ROUND(IF(VLOOKUP($C165,'Regional Crises'!$B$1:$R$66,15,FALSE)&gt;U$3,0,IF(VLOOKUP($C165,'Regional Crises'!$B$1:$R$66,15,FALSE)&lt;U$4,5,(U$3-VLOOKUP($C165,'Regional Crises'!$B$1:$R$66,15,FALSE))/(U$3-U$4)*5)),1)))),(IF(VLOOKUP($E165,'Country Indicator Data'!$B$4:$N$300,11,FALSE)="x","x",ROUND(IF(VLOOKUP($E165,'Country Indicator Data'!$B$4:$N$300,11,FALSE)&gt;U$3,0,IF(VLOOKUP($E165,'Country Indicator Data'!$B$4:$N$300,11,FALSE)&lt;U$4,5,(U$3-VLOOKUP($E165,'Country Indicator Data'!$B$4:$N$300,11,FALSE))/(U$3-U$4)*5)),1))))</f>
        <v>3.3</v>
      </c>
      <c r="V165" s="163">
        <f>IF(LEN(E165)&gt;3,((IF(VLOOKUP($C165,'Regional Crises'!$B$1:$R$66,16,FALSE)="x","x",ROUND(IF(VLOOKUP($C165,'Regional Crises'!$B$1:$R$66,16,FALSE)&gt;V$3,0,IF(VLOOKUP($C165,'Regional Crises'!$B$1:$R$66,16,FALSE)&lt;V$4,5,(V$3-VLOOKUP($C165,'Regional Crises'!$B$1:$R$66,16,FALSE))/(V$3-V$4)*5)),1)))),(IF(VLOOKUP($E165,'Country Indicator Data'!$B$4:$N$300,12,FALSE)="x","x",ROUND(IF(VLOOKUP($E165,'Country Indicator Data'!$B$4:$N$300,12,FALSE)&gt;V$3,0,IF(VLOOKUP($E165,'Country Indicator Data'!$B$4:$N$300,12,FALSE)&lt;V$4,5,(V$3-VLOOKUP($E165,'Country Indicator Data'!$B$4:$N$300,12,FALSE))/(V$3-V$4)*5)),1))))</f>
        <v>3.4</v>
      </c>
      <c r="W165" s="163">
        <f t="shared" si="57"/>
        <v>3.2</v>
      </c>
      <c r="X165" s="163">
        <f t="shared" si="58"/>
        <v>3</v>
      </c>
      <c r="Y165" s="184">
        <f>IF('Core Indicators'!FC162="x","x",IF('Core Indicators'!FC162&gt;=5,5,IF('Core Indicators'!FC162&gt;=4,4,IF('Core Indicators'!FC162&gt;=3,3,IF('Core Indicators'!FC162&gt;=2,2,IF('Core Indicators'!FC162&gt;=1,1,0))))))</f>
        <v>3</v>
      </c>
      <c r="Z165" s="163">
        <f t="shared" si="59"/>
        <v>3</v>
      </c>
      <c r="AA165" s="184">
        <f>'Crisis Indicator Data'!Y162</f>
        <v>1</v>
      </c>
      <c r="AB165" s="184">
        <f>'Crisis Indicator Data'!Z162</f>
        <v>1</v>
      </c>
      <c r="AC165" s="184">
        <f>'Crisis Indicator Data'!AA162</f>
        <v>1</v>
      </c>
      <c r="AD165" s="184">
        <f>'Crisis Indicator Data'!AB162</f>
        <v>0</v>
      </c>
      <c r="AE165" s="184">
        <f t="shared" si="60"/>
        <v>2</v>
      </c>
      <c r="AF165" s="184">
        <f>'Crisis Indicator Data'!AC162</f>
        <v>2</v>
      </c>
      <c r="AG165" s="184">
        <f>'Crisis Indicator Data'!AD162</f>
        <v>1</v>
      </c>
      <c r="AH165" s="184">
        <f t="shared" si="61"/>
        <v>3</v>
      </c>
      <c r="AI165" s="184">
        <f>'Crisis Indicator Data'!AE162</f>
        <v>0</v>
      </c>
      <c r="AJ165" s="184">
        <f>'Crisis Indicator Data'!AF162</f>
        <v>3</v>
      </c>
      <c r="AK165" s="184">
        <f>'Crisis Indicator Data'!AG162</f>
        <v>1</v>
      </c>
      <c r="AL165" s="184">
        <f t="shared" si="62"/>
        <v>3</v>
      </c>
      <c r="AM165" s="163">
        <f t="shared" si="63"/>
        <v>3</v>
      </c>
      <c r="AN165" s="163">
        <f t="shared" si="64"/>
        <v>3</v>
      </c>
    </row>
    <row r="166" spans="1:40" x14ac:dyDescent="0.25">
      <c r="A166" s="175" t="str">
        <f>'Crisis Indicator Data'!A163</f>
        <v>Türkiye / Syria earthquake in Türkiye</v>
      </c>
      <c r="B166" s="176" t="str">
        <f>'Crisis Indicator Data'!B163</f>
        <v>Earthquake</v>
      </c>
      <c r="C166" s="176" t="str">
        <f>'Crisis Indicator Data'!C163</f>
        <v>TUR005</v>
      </c>
      <c r="D166" s="176" t="str">
        <f>'Crisis Indicator Data'!D163</f>
        <v>Türkiye</v>
      </c>
      <c r="E166" s="177" t="str">
        <f>'Crisis Indicator Data'!E163</f>
        <v>TUR</v>
      </c>
      <c r="F166" s="163">
        <f>IF(LEN(E166)&gt;3,(IF(VLOOKUP($C166,'Regional Crises'!$B$1:$R$66,7,FALSE)="x","x",ROUND(IF(VLOOKUP($C166,'Regional Crises'!$B$1:$R$66,7,FALSE)&gt;$F$3,5,IF(VLOOKUP($C166,'Regional Crises'!$B$1:$R$66,7,FALSE)&lt;F$4,0,($F$3-VLOOKUP($C166,'Regional Crises'!$B$1:$R$66,7,FALSE))/($F$3-$F$4)*5)),1))),IF(VLOOKUP($E166,'Country Indicator Data'!$B$4:$N$300,3,FALSE)="x","x",ROUND(IF(VLOOKUP($E166,'Country Indicator Data'!$B$4:$N$300,3,FALSE)&gt;$F$3,5,IF(VLOOKUP($E166,'Country Indicator Data'!$B$4:$N$300,3,FALSE)&lt;$F$4,0,($F$3-VLOOKUP($E166,'Country Indicator Data'!$B$4:$N$300,3,FALSE))/($F$3-$F$4)*5)),1)))</f>
        <v>2.5</v>
      </c>
      <c r="G166" s="163">
        <f>IF(LEN(E166)&gt;3,(IF(VLOOKUP($C166,'Regional Crises'!$B$1:$R$66,9,FALSE)="x","x",ROUND(IF(VLOOKUP($C166,'Regional Crises'!$B$1:$R$66,9,FALSE)&gt;G$3,5,IF(VLOOKUP($C166,'Regional Crises'!$B$1:$R$66,9,FALSE)&lt;G$4,0,(G$3-VLOOKUP($C166,'Regional Crises'!$B$1:$R$66,9,FALSE))/(G$3-G$4)*5)),1))),IF(VLOOKUP($E166,'Country Indicator Data'!$B$4:$N$300,5,FALSE)="x","x",ROUND(IF(VLOOKUP($E166,'Country Indicator Data'!$B$4:$N$300,5,FALSE)&gt;G$3,5,IF(VLOOKUP($E166,'Country Indicator Data'!$B$4:$N$300,5,FALSE)&lt;G$4,0,(G$3-VLOOKUP($E166,'Country Indicator Data'!$B$4:$N$300,5,FALSE))/(G$3-G$4)*5)),1)))</f>
        <v>2.5</v>
      </c>
      <c r="H166" s="163">
        <f t="shared" ref="H166:H176" si="65">IF(AND(F166="x",G166="x"),"x",AVERAGE(F166,G166))</f>
        <v>2.5</v>
      </c>
      <c r="I166" s="163">
        <f>IF(LEN(E166)&gt;3,(IF(VLOOKUP($C166,'Regional Crises'!$B$1:$R$66,6,FALSE)="x","x",ROUND(IF(VLOOKUP($C166,'Regional Crises'!$B$1:$R$66,6,FALSE)&gt;I$3,5,IF(VLOOKUP($C166,'Regional Crises'!$B$1:$R$66,6,FALSE)&lt;I$4,0,5-(I$3-VLOOKUP($C166,'Regional Crises'!$B$1:$R$66,6,FALSE))/(I$3-I$4)*5)),1))),IF(VLOOKUP($E166,'Country Indicator Data'!$B$4:$N$300,2,FALSE)="x","x",ROUND(IF(VLOOKUP($E166,'Country Indicator Data'!$B$4:$N$300,2,FALSE)&gt;I$3,5,IF(VLOOKUP($E166,'Country Indicator Data'!$B$4:$N$300,2,FALSE)&lt;I$4,0,5-(I$3-VLOOKUP($E166,'Country Indicator Data'!$B$4:$N$300,2,FALSE))/(I$3-I$4)*5)),1)))</f>
        <v>2</v>
      </c>
      <c r="J166" s="163">
        <f>IF(LEN(E166)&gt;3,(IF(VLOOKUP($C166,'Regional Crises'!$B$1:$R$66,8,FALSE)="x","x",ROUND(IF(VLOOKUP($C166,'Regional Crises'!$B$1:$R$66,8,FALSE)&gt;J$3,5,IF(VLOOKUP($C166,'Regional Crises'!$B$1:$R$66,8,FALSE)&lt;J$4,0,5-(J$3-VLOOKUP($C166,'Regional Crises'!$B$1:$R$66,8,FALSE))/(J$3-J$4)*5)),1))),IF(VLOOKUP($E166,'Country Indicator Data'!$B$4:$N$300,4,FALSE)="x","x",ROUND(IF(VLOOKUP($E166,'Country Indicator Data'!$B$4:$N$300,4,FALSE)&gt;J$3,5,IF(VLOOKUP($E166,'Country Indicator Data'!$B$4:$N$300,4,FALSE)&lt;J$4,0,5-(J$3-VLOOKUP($E166,'Country Indicator Data'!$B$4:$N$300,4,FALSE))/(J$3-J$4)*5)),1)))</f>
        <v>3.4</v>
      </c>
      <c r="K166" s="163">
        <f t="shared" ref="K166:K176" si="66">IF(AND(I166="x",J166="x"),"x",AVERAGE(I166,J166))</f>
        <v>2.7</v>
      </c>
      <c r="L166" s="163">
        <f>IF(LEN(E166)&gt;3,(IF(VLOOKUP($C166,'Regional Crises'!$B$1:$R$66,10,FALSE)="x","x",ROUND(IF(VLOOKUP($C166,'Regional Crises'!$B$1:$R$66,10,FALSE)&gt;L$3,5,IF(VLOOKUP($C166,'Regional Crises'!$B$1:$R$66,10,FALSE)&lt;L$4,0,5-(L$3-VLOOKUP($C166,'Regional Crises'!$B$1:$R$66,10,FALSE))/(L$3-L$4)*5)),1))),IF(VLOOKUP($E166,'Country Indicator Data'!$B$4:$N$300,6,FALSE)="x","x",ROUND(IF(VLOOKUP($E166,'Country Indicator Data'!$B$4:$N$300,6,FALSE)&gt;L$3,5,IF(VLOOKUP($E166,'Country Indicator Data'!$B$4:$N$300,6,FALSE)&lt;L$4,0,5-(L$3-VLOOKUP($E166,'Country Indicator Data'!$B$4:$N$300,6,FALSE))/(L$3-L$4)*5)),1)))</f>
        <v>2</v>
      </c>
      <c r="M166" s="163">
        <f>IF(LEN(E166)&gt;3,(IF(VLOOKUP($C166,'Regional Crises'!$B$1:$R$66,11,FALSE)="x","x",ROUND(IF(VLOOKUP($C166,'Regional Crises'!$B$1:$R$66,11,FALSE)&gt;M$3,5,IF(VLOOKUP($C166,'Regional Crises'!$B$1:$R$66,11,FALSE)&lt;M$4,0,5-(M$3-VLOOKUP($C166,'Regional Crises'!$B$1:$R$66,11,FALSE))/(M$3-M$4)*5)),1))),IF(VLOOKUP($E166,'Country Indicator Data'!$B$4:$N$300,7,FALSE)="x","x",ROUND(IF(VLOOKUP($E166,'Country Indicator Data'!$B$4:$N$300,7,FALSE)&gt;M$3,5,IF(VLOOKUP($E166,'Country Indicator Data'!$B$4:$N$300,7,FALSE)&lt;M$4,0,5-(M$3-VLOOKUP($E166,'Country Indicator Data'!$B$4:$N$300,7,FALSE))/(M$3-M$4)*5)),1)))</f>
        <v>2.1</v>
      </c>
      <c r="N166" s="163">
        <f t="shared" ref="N166:N176" si="67">IF(AND(L166="x",M166="x"),"x",AVERAGE(L166,M166))</f>
        <v>2.0499999999999998</v>
      </c>
      <c r="O166" s="163">
        <f t="shared" ref="O166:O176" si="68">AVERAGE(H166,K166,N166)</f>
        <v>2.4166666666666665</v>
      </c>
      <c r="P166" s="163">
        <f>IF(LEN(E166)&gt;3,VLOOKUP(C166,'Regional Crises'!$B$1:$R$69,12,FALSE),VLOOKUP(E166,'Country Indicator Data'!$B$4:$I$300,8,FALSE))</f>
        <v>4</v>
      </c>
      <c r="Q166" s="163">
        <f>IF(LEN(E166)&gt;3,((IF(VLOOKUP($C166,'Regional Crises'!$B$1:$R$66,13,FALSE)="x","x",ROUND(IF(VLOOKUP($C166,'Regional Crises'!$B$1:$R$66,13,FALSE)&gt;Q$3,5,IF(VLOOKUP($C166,'Regional Crises'!$B$1:$R$66,13,FALSE)&lt;Q$4,0,5-(LOG(Q$3)-LOG(VLOOKUP($C166,'Regional Crises'!$B$1:$R$66,13,FALSE)))/(LOG(Q$3)-LOG(Q$4))*5)),1)))),(IF(VLOOKUP($E166,'Country Indicator Data'!$B$4:$N$300,9,FALSE)="x","x",ROUND(IF(VLOOKUP($E166,'Country Indicator Data'!$B$4:$N$300,9,FALSE)&gt;Q$3,5,IF(VLOOKUP($E166,'Country Indicator Data'!$B$4:$N$300,9,FALSE)&lt;Q$4,0,5-(LOG(Q$3)-LOG(VLOOKUP($E166,'Country Indicator Data'!$B$4:$N$300,9,FALSE)))/(LOG(Q$3)-LOG(Q$4))*5)),1))))</f>
        <v>2.7</v>
      </c>
      <c r="R166" s="163">
        <f t="shared" ref="R166:R176" si="69">AVERAGE(P166:Q166)</f>
        <v>3.35</v>
      </c>
      <c r="S166" s="163">
        <f>IF(LEN(E166)&gt;3,((IF(VLOOKUP($C166,'Regional Crises'!$B$1:$R$66,17,FALSE)="x","x",ROUND(IF(VLOOKUP($C166,'Regional Crises'!$B$1:$R$66,17,FALSE)&gt;S$3,0,IF(VLOOKUP($C166,'Regional Crises'!$B$1:$R$66,17,FALSE)&lt;S$4,5,(S$3-VLOOKUP($C166,'Regional Crises'!$B$1:$R$66,17,FALSE))/(S$3-S$4)*5)),1)))),(IF(VLOOKUP($E166,'Country Indicator Data'!$B$4:$N$300,13,FALSE)="x","x",ROUND(IF(VLOOKUP($E166,'Country Indicator Data'!$B$4:$N$300,13,FALSE)&gt;S$3,0,IF(VLOOKUP($E166,'Country Indicator Data'!$B$4:$N$300,13,FALSE)&lt;S$4,5,(S$3-VLOOKUP($E166,'Country Indicator Data'!$B$4:$N$300,13,FALSE))/(S$3-S$4)*5)),1))))</f>
        <v>3.1</v>
      </c>
      <c r="T166" s="163">
        <f>IF(LEN(E166)&gt;3,((IF(VLOOKUP($C166,'Regional Crises'!$B$1:$R$66,14,FALSE)="x","x",ROUND(IF(VLOOKUP($C166,'Regional Crises'!$B$1:$R$66,14,FALSE)&gt;T$3,0,IF(VLOOKUP($C166,'Regional Crises'!$B$1:$R$66,14,FALSE)&lt;T$4,5,(T$3-VLOOKUP($C166,'Regional Crises'!$B$1:$R$66,14,FALSE))/(T$3-T$4)*5)),1)))),(IF(VLOOKUP($E166,'Country Indicator Data'!$B$4:$N$300,10,FALSE)="x","x",ROUND(IF(VLOOKUP($E166,'Country Indicator Data'!$B$4:$N$300,10,FALSE)&gt;T$3,0,IF(VLOOKUP($E166,'Country Indicator Data'!$B$4:$N$300,10,FALSE)&lt;T$4,5,(T$3-VLOOKUP($E166,'Country Indicator Data'!$B$4:$N$300,10,FALSE))/(T$3-T$4)*5)),1))))</f>
        <v>2.8</v>
      </c>
      <c r="U166" s="163">
        <f>IF(LEN(E166)&gt;3,((IF(VLOOKUP($C166,'Regional Crises'!$B$1:$R$66,15,FALSE)="x","x",ROUND(IF(VLOOKUP($C166,'Regional Crises'!$B$1:$R$66,15,FALSE)&gt;U$3,0,IF(VLOOKUP($C166,'Regional Crises'!$B$1:$R$66,15,FALSE)&lt;U$4,5,(U$3-VLOOKUP($C166,'Regional Crises'!$B$1:$R$66,15,FALSE))/(U$3-U$4)*5)),1)))),(IF(VLOOKUP($E166,'Country Indicator Data'!$B$4:$N$300,11,FALSE)="x","x",ROUND(IF(VLOOKUP($E166,'Country Indicator Data'!$B$4:$N$300,11,FALSE)&gt;U$3,0,IF(VLOOKUP($E166,'Country Indicator Data'!$B$4:$N$300,11,FALSE)&lt;U$4,5,(U$3-VLOOKUP($E166,'Country Indicator Data'!$B$4:$N$300,11,FALSE))/(U$3-U$4)*5)),1))))</f>
        <v>3.3</v>
      </c>
      <c r="V166" s="163">
        <f>IF(LEN(E166)&gt;3,((IF(VLOOKUP($C166,'Regional Crises'!$B$1:$R$66,16,FALSE)="x","x",ROUND(IF(VLOOKUP($C166,'Regional Crises'!$B$1:$R$66,16,FALSE)&gt;V$3,0,IF(VLOOKUP($C166,'Regional Crises'!$B$1:$R$66,16,FALSE)&lt;V$4,5,(V$3-VLOOKUP($C166,'Regional Crises'!$B$1:$R$66,16,FALSE))/(V$3-V$4)*5)),1)))),(IF(VLOOKUP($E166,'Country Indicator Data'!$B$4:$N$300,12,FALSE)="x","x",ROUND(IF(VLOOKUP($E166,'Country Indicator Data'!$B$4:$N$300,12,FALSE)&gt;V$3,0,IF(VLOOKUP($E166,'Country Indicator Data'!$B$4:$N$300,12,FALSE)&lt;V$4,5,(V$3-VLOOKUP($E166,'Country Indicator Data'!$B$4:$N$300,12,FALSE))/(V$3-V$4)*5)),1))))</f>
        <v>3.4</v>
      </c>
      <c r="W166" s="163">
        <f t="shared" ref="W166:W176" si="70">IF(AND(S166="x",V166="x"),"x",ROUND(AVERAGE(S166,V166,T166,U166),1))</f>
        <v>3.2</v>
      </c>
      <c r="X166" s="163">
        <f t="shared" ref="X166:X176" si="71">ROUND(AVERAGE(O166,W166,R166),1)</f>
        <v>3</v>
      </c>
      <c r="Y166" s="184">
        <f>IF('Core Indicators'!FC163="x","x",IF('Core Indicators'!FC163&gt;=5,5,IF('Core Indicators'!FC163&gt;=4,4,IF('Core Indicators'!FC163&gt;=3,3,IF('Core Indicators'!FC163&gt;=2,2,IF('Core Indicators'!FC163&gt;=1,1,0))))))</f>
        <v>3</v>
      </c>
      <c r="Z166" s="163">
        <f t="shared" ref="Z166:Z176" si="72">Y166</f>
        <v>3</v>
      </c>
      <c r="AA166" s="184">
        <f>'Crisis Indicator Data'!Y163</f>
        <v>1</v>
      </c>
      <c r="AB166" s="184">
        <f>'Crisis Indicator Data'!Z163</f>
        <v>1</v>
      </c>
      <c r="AC166" s="184">
        <f>'Crisis Indicator Data'!AA163</f>
        <v>2</v>
      </c>
      <c r="AD166" s="184">
        <f>'Crisis Indicator Data'!AB163</f>
        <v>0</v>
      </c>
      <c r="AE166" s="184">
        <f t="shared" ref="AE166:AE176" si="73">IF(SUM(AA166:AD166)=0,0,IF(SUM(AA166,AB166,AC166,AD166)&lt;2,1,IF(SUM(AA166:AD166)&lt;6,2,IF(SUM(AA166:AD166)&lt;8,3,IF(SUM(AA166:AD166)&lt;10,4,5)))))</f>
        <v>2</v>
      </c>
      <c r="AF166" s="184">
        <f>'Crisis Indicator Data'!AC163</f>
        <v>1</v>
      </c>
      <c r="AG166" s="184">
        <f>'Crisis Indicator Data'!AD163</f>
        <v>0</v>
      </c>
      <c r="AH166" s="184">
        <f t="shared" ref="AH166:AH176" si="74">IF(SUM(AF166:AG166)=0,0,IF(SUM(AF166,AG166)=1,1,IF(SUM(AF166:AG166)&lt;3,2,IF(SUM(AF166:AG166)&lt;4,3,IF(SUM(AF166:AG166)&lt;5,4,5)))))</f>
        <v>1</v>
      </c>
      <c r="AI166" s="184">
        <f>'Crisis Indicator Data'!AE163</f>
        <v>0</v>
      </c>
      <c r="AJ166" s="184">
        <f>'Crisis Indicator Data'!AF163</f>
        <v>3</v>
      </c>
      <c r="AK166" s="184">
        <f>'Crisis Indicator Data'!AG163</f>
        <v>1</v>
      </c>
      <c r="AL166" s="184">
        <f t="shared" ref="AL166:AL176" si="75">IF(SUM(AI166:AK166)=0,0,IF(SUM(AI166:AK166)=1,1,IF(SUM(AI166:AK166)&lt;3,2,IF(SUM(AI166:AK166)&lt;5,3,IF(SUM(AI166:AK166)&lt;7,4,5)))))</f>
        <v>3</v>
      </c>
      <c r="AM166" s="163">
        <f t="shared" ref="AM166:AM176" si="76">IF(AA166=3,5,ROUND(AVERAGE(AE166,AH166,AL166),0))</f>
        <v>2</v>
      </c>
      <c r="AN166" s="163">
        <f t="shared" ref="AN166:AN176" si="77">IF(AND(Z166="x",AM166="x"),"x",ROUND(AVERAGE(Z166,AM166),1))</f>
        <v>2.5</v>
      </c>
    </row>
    <row r="167" spans="1:40" x14ac:dyDescent="0.25">
      <c r="A167" s="175" t="str">
        <f>'Crisis Indicator Data'!A164</f>
        <v>Multiple Crises in Tanzania</v>
      </c>
      <c r="B167" s="176" t="str">
        <f>'Crisis Indicator Data'!B164</f>
        <v>Displacement,Drought</v>
      </c>
      <c r="C167" s="176" t="str">
        <f>'Crisis Indicator Data'!C164</f>
        <v>TZA001</v>
      </c>
      <c r="D167" s="176" t="str">
        <f>'Crisis Indicator Data'!D164</f>
        <v>Tanzania</v>
      </c>
      <c r="E167" s="177" t="str">
        <f>'Crisis Indicator Data'!E164</f>
        <v>TZA</v>
      </c>
      <c r="F167" s="163">
        <f>IF(LEN(E167)&gt;3,(IF(VLOOKUP($C167,'Regional Crises'!$B$1:$R$66,7,FALSE)="x","x",ROUND(IF(VLOOKUP($C167,'Regional Crises'!$B$1:$R$66,7,FALSE)&gt;$F$3,5,IF(VLOOKUP($C167,'Regional Crises'!$B$1:$R$66,7,FALSE)&lt;F$4,0,($F$3-VLOOKUP($C167,'Regional Crises'!$B$1:$R$66,7,FALSE))/($F$3-$F$4)*5)),1))),IF(VLOOKUP($E167,'Country Indicator Data'!$B$4:$N$300,3,FALSE)="x","x",ROUND(IF(VLOOKUP($E167,'Country Indicator Data'!$B$4:$N$300,3,FALSE)&gt;$F$3,5,IF(VLOOKUP($E167,'Country Indicator Data'!$B$4:$N$300,3,FALSE)&lt;$F$4,0,($F$3-VLOOKUP($E167,'Country Indicator Data'!$B$4:$N$300,3,FALSE))/($F$3-$F$4)*5)),1)))</f>
        <v>2.5</v>
      </c>
      <c r="G167" s="163">
        <f>IF(LEN(E167)&gt;3,(IF(VLOOKUP($C167,'Regional Crises'!$B$1:$R$66,9,FALSE)="x","x",ROUND(IF(VLOOKUP($C167,'Regional Crises'!$B$1:$R$66,9,FALSE)&gt;G$3,5,IF(VLOOKUP($C167,'Regional Crises'!$B$1:$R$66,9,FALSE)&lt;G$4,0,(G$3-VLOOKUP($C167,'Regional Crises'!$B$1:$R$66,9,FALSE))/(G$3-G$4)*5)),1))),IF(VLOOKUP($E167,'Country Indicator Data'!$B$4:$N$300,5,FALSE)="x","x",ROUND(IF(VLOOKUP($E167,'Country Indicator Data'!$B$4:$N$300,5,FALSE)&gt;G$3,5,IF(VLOOKUP($E167,'Country Indicator Data'!$B$4:$N$300,5,FALSE)&lt;G$4,0,(G$3-VLOOKUP($E167,'Country Indicator Data'!$B$4:$N$300,5,FALSE))/(G$3-G$4)*5)),1)))</f>
        <v>2</v>
      </c>
      <c r="H167" s="163">
        <f t="shared" si="65"/>
        <v>2.25</v>
      </c>
      <c r="I167" s="163">
        <f>IF(LEN(E167)&gt;3,(IF(VLOOKUP($C167,'Regional Crises'!$B$1:$R$66,6,FALSE)="x","x",ROUND(IF(VLOOKUP($C167,'Regional Crises'!$B$1:$R$66,6,FALSE)&gt;I$3,5,IF(VLOOKUP($C167,'Regional Crises'!$B$1:$R$66,6,FALSE)&lt;I$4,0,5-(I$3-VLOOKUP($C167,'Regional Crises'!$B$1:$R$66,6,FALSE))/(I$3-I$4)*5)),1))),IF(VLOOKUP($E167,'Country Indicator Data'!$B$4:$N$300,2,FALSE)="x","x",ROUND(IF(VLOOKUP($E167,'Country Indicator Data'!$B$4:$N$300,2,FALSE)&gt;I$3,5,IF(VLOOKUP($E167,'Country Indicator Data'!$B$4:$N$300,2,FALSE)&lt;I$4,0,5-(I$3-VLOOKUP($E167,'Country Indicator Data'!$B$4:$N$300,2,FALSE))/(I$3-I$4)*5)),1)))</f>
        <v>2.5</v>
      </c>
      <c r="J167" s="163">
        <f>IF(LEN(E167)&gt;3,(IF(VLOOKUP($C167,'Regional Crises'!$B$1:$R$66,8,FALSE)="x","x",ROUND(IF(VLOOKUP($C167,'Regional Crises'!$B$1:$R$66,8,FALSE)&gt;J$3,5,IF(VLOOKUP($C167,'Regional Crises'!$B$1:$R$66,8,FALSE)&lt;J$4,0,5-(J$3-VLOOKUP($C167,'Regional Crises'!$B$1:$R$66,8,FALSE))/(J$3-J$4)*5)),1))),IF(VLOOKUP($E167,'Country Indicator Data'!$B$4:$N$300,4,FALSE)="x","x",ROUND(IF(VLOOKUP($E167,'Country Indicator Data'!$B$4:$N$300,4,FALSE)&gt;J$3,5,IF(VLOOKUP($E167,'Country Indicator Data'!$B$4:$N$300,4,FALSE)&lt;J$4,0,5-(J$3-VLOOKUP($E167,'Country Indicator Data'!$B$4:$N$300,4,FALSE))/(J$3-J$4)*5)),1)))</f>
        <v>0</v>
      </c>
      <c r="K167" s="163">
        <f t="shared" si="66"/>
        <v>1.25</v>
      </c>
      <c r="L167" s="163">
        <f>IF(LEN(E167)&gt;3,(IF(VLOOKUP($C167,'Regional Crises'!$B$1:$R$66,10,FALSE)="x","x",ROUND(IF(VLOOKUP($C167,'Regional Crises'!$B$1:$R$66,10,FALSE)&gt;L$3,5,IF(VLOOKUP($C167,'Regional Crises'!$B$1:$R$66,10,FALSE)&lt;L$4,0,5-(L$3-VLOOKUP($C167,'Regional Crises'!$B$1:$R$66,10,FALSE))/(L$3-L$4)*5)),1))),IF(VLOOKUP($E167,'Country Indicator Data'!$B$4:$N$300,6,FALSE)="x","x",ROUND(IF(VLOOKUP($E167,'Country Indicator Data'!$B$4:$N$300,6,FALSE)&gt;L$3,5,IF(VLOOKUP($E167,'Country Indicator Data'!$B$4:$N$300,6,FALSE)&lt;L$4,0,5-(L$3-VLOOKUP($E167,'Country Indicator Data'!$B$4:$N$300,6,FALSE))/(L$3-L$4)*5)),1)))</f>
        <v>3.6</v>
      </c>
      <c r="M167" s="163">
        <f>IF(LEN(E167)&gt;3,(IF(VLOOKUP($C167,'Regional Crises'!$B$1:$R$66,11,FALSE)="x","x",ROUND(IF(VLOOKUP($C167,'Regional Crises'!$B$1:$R$66,11,FALSE)&gt;M$3,5,IF(VLOOKUP($C167,'Regional Crises'!$B$1:$R$66,11,FALSE)&lt;M$4,0,5-(M$3-VLOOKUP($C167,'Regional Crises'!$B$1:$R$66,11,FALSE))/(M$3-M$4)*5)),1))),IF(VLOOKUP($E167,'Country Indicator Data'!$B$4:$N$300,7,FALSE)="x","x",ROUND(IF(VLOOKUP($E167,'Country Indicator Data'!$B$4:$N$300,7,FALSE)&gt;M$3,5,IF(VLOOKUP($E167,'Country Indicator Data'!$B$4:$N$300,7,FALSE)&lt;M$4,0,5-(M$3-VLOOKUP($E167,'Country Indicator Data'!$B$4:$N$300,7,FALSE))/(M$3-M$4)*5)),1)))</f>
        <v>1.9</v>
      </c>
      <c r="N167" s="163">
        <f t="shared" si="67"/>
        <v>2.75</v>
      </c>
      <c r="O167" s="163">
        <f t="shared" si="68"/>
        <v>2.0833333333333335</v>
      </c>
      <c r="P167" s="163">
        <f>IF(LEN(E167)&gt;3,VLOOKUP(C167,'Regional Crises'!$B$1:$R$69,12,FALSE),VLOOKUP(E167,'Country Indicator Data'!$B$4:$I$300,8,FALSE))</f>
        <v>1</v>
      </c>
      <c r="Q167" s="163">
        <f>IF(LEN(E167)&gt;3,((IF(VLOOKUP($C167,'Regional Crises'!$B$1:$R$66,13,FALSE)="x","x",ROUND(IF(VLOOKUP($C167,'Regional Crises'!$B$1:$R$66,13,FALSE)&gt;Q$3,5,IF(VLOOKUP($C167,'Regional Crises'!$B$1:$R$66,13,FALSE)&lt;Q$4,0,5-(LOG(Q$3)-LOG(VLOOKUP($C167,'Regional Crises'!$B$1:$R$66,13,FALSE)))/(LOG(Q$3)-LOG(Q$4))*5)),1)))),(IF(VLOOKUP($E167,'Country Indicator Data'!$B$4:$N$300,9,FALSE)="x","x",ROUND(IF(VLOOKUP($E167,'Country Indicator Data'!$B$4:$N$300,9,FALSE)&gt;Q$3,5,IF(VLOOKUP($E167,'Country Indicator Data'!$B$4:$N$300,9,FALSE)&lt;Q$4,0,5-(LOG(Q$3)-LOG(VLOOKUP($E167,'Country Indicator Data'!$B$4:$N$300,9,FALSE)))/(LOG(Q$3)-LOG(Q$4))*5)),1))))</f>
        <v>1.3</v>
      </c>
      <c r="R167" s="163">
        <f t="shared" si="69"/>
        <v>1.1499999999999999</v>
      </c>
      <c r="S167" s="163">
        <f>IF(LEN(E167)&gt;3,((IF(VLOOKUP($C167,'Regional Crises'!$B$1:$R$66,17,FALSE)="x","x",ROUND(IF(VLOOKUP($C167,'Regional Crises'!$B$1:$R$66,17,FALSE)&gt;S$3,0,IF(VLOOKUP($C167,'Regional Crises'!$B$1:$R$66,17,FALSE)&lt;S$4,5,(S$3-VLOOKUP($C167,'Regional Crises'!$B$1:$R$66,17,FALSE))/(S$3-S$4)*5)),1)))),(IF(VLOOKUP($E167,'Country Indicator Data'!$B$4:$N$300,13,FALSE)="x","x",ROUND(IF(VLOOKUP($E167,'Country Indicator Data'!$B$4:$N$300,13,FALSE)&gt;S$3,0,IF(VLOOKUP($E167,'Country Indicator Data'!$B$4:$N$300,13,FALSE)&lt;S$4,5,(S$3-VLOOKUP($E167,'Country Indicator Data'!$B$4:$N$300,13,FALSE))/(S$3-S$4)*5)),1))))</f>
        <v>3.2</v>
      </c>
      <c r="T167" s="163">
        <f>IF(LEN(E167)&gt;3,((IF(VLOOKUP($C167,'Regional Crises'!$B$1:$R$66,14,FALSE)="x","x",ROUND(IF(VLOOKUP($C167,'Regional Crises'!$B$1:$R$66,14,FALSE)&gt;T$3,0,IF(VLOOKUP($C167,'Regional Crises'!$B$1:$R$66,14,FALSE)&lt;T$4,5,(T$3-VLOOKUP($C167,'Regional Crises'!$B$1:$R$66,14,FALSE))/(T$3-T$4)*5)),1)))),(IF(VLOOKUP($E167,'Country Indicator Data'!$B$4:$N$300,10,FALSE)="x","x",ROUND(IF(VLOOKUP($E167,'Country Indicator Data'!$B$4:$N$300,10,FALSE)&gt;T$3,0,IF(VLOOKUP($E167,'Country Indicator Data'!$B$4:$N$300,10,FALSE)&lt;T$4,5,(T$3-VLOOKUP($E167,'Country Indicator Data'!$B$4:$N$300,10,FALSE))/(T$3-T$4)*5)),1))))</f>
        <v>3.1</v>
      </c>
      <c r="U167" s="163">
        <f>IF(LEN(E167)&gt;3,((IF(VLOOKUP($C167,'Regional Crises'!$B$1:$R$66,15,FALSE)="x","x",ROUND(IF(VLOOKUP($C167,'Regional Crises'!$B$1:$R$66,15,FALSE)&gt;U$3,0,IF(VLOOKUP($C167,'Regional Crises'!$B$1:$R$66,15,FALSE)&lt;U$4,5,(U$3-VLOOKUP($C167,'Regional Crises'!$B$1:$R$66,15,FALSE))/(U$3-U$4)*5)),1)))),(IF(VLOOKUP($E167,'Country Indicator Data'!$B$4:$N$300,11,FALSE)="x","x",ROUND(IF(VLOOKUP($E167,'Country Indicator Data'!$B$4:$N$300,11,FALSE)&gt;U$3,0,IF(VLOOKUP($E167,'Country Indicator Data'!$B$4:$N$300,11,FALSE)&lt;U$4,5,(U$3-VLOOKUP($E167,'Country Indicator Data'!$B$4:$N$300,11,FALSE))/(U$3-U$4)*5)),1))))</f>
        <v>2.5</v>
      </c>
      <c r="V167" s="163">
        <f>IF(LEN(E167)&gt;3,((IF(VLOOKUP($C167,'Regional Crises'!$B$1:$R$66,16,FALSE)="x","x",ROUND(IF(VLOOKUP($C167,'Regional Crises'!$B$1:$R$66,16,FALSE)&gt;V$3,0,IF(VLOOKUP($C167,'Regional Crises'!$B$1:$R$66,16,FALSE)&lt;V$4,5,(V$3-VLOOKUP($C167,'Regional Crises'!$B$1:$R$66,16,FALSE))/(V$3-V$4)*5)),1)))),(IF(VLOOKUP($E167,'Country Indicator Data'!$B$4:$N$300,12,FALSE)="x","x",ROUND(IF(VLOOKUP($E167,'Country Indicator Data'!$B$4:$N$300,12,FALSE)&gt;V$3,0,IF(VLOOKUP($E167,'Country Indicator Data'!$B$4:$N$300,12,FALSE)&lt;V$4,5,(V$3-VLOOKUP($E167,'Country Indicator Data'!$B$4:$N$300,12,FALSE))/(V$3-V$4)*5)),1))))</f>
        <v>3</v>
      </c>
      <c r="W167" s="163">
        <f t="shared" si="70"/>
        <v>3</v>
      </c>
      <c r="X167" s="163">
        <f t="shared" si="71"/>
        <v>2.1</v>
      </c>
      <c r="Y167" s="184">
        <f>IF('Core Indicators'!FC164="x","x",IF('Core Indicators'!FC164&gt;=5,5,IF('Core Indicators'!FC164&gt;=4,4,IF('Core Indicators'!FC164&gt;=3,3,IF('Core Indicators'!FC164&gt;=2,2,IF('Core Indicators'!FC164&gt;=1,1,0))))))</f>
        <v>2</v>
      </c>
      <c r="Z167" s="163">
        <f t="shared" si="72"/>
        <v>2</v>
      </c>
      <c r="AA167" s="184">
        <f>'Crisis Indicator Data'!Y164</f>
        <v>2</v>
      </c>
      <c r="AB167" s="184">
        <f>'Crisis Indicator Data'!Z164</f>
        <v>0</v>
      </c>
      <c r="AC167" s="184">
        <f>'Crisis Indicator Data'!AA164</f>
        <v>1</v>
      </c>
      <c r="AD167" s="184">
        <f>'Crisis Indicator Data'!AB164</f>
        <v>0</v>
      </c>
      <c r="AE167" s="184">
        <f t="shared" si="73"/>
        <v>2</v>
      </c>
      <c r="AF167" s="184">
        <f>'Crisis Indicator Data'!AC164</f>
        <v>0</v>
      </c>
      <c r="AG167" s="184">
        <f>'Crisis Indicator Data'!AD164</f>
        <v>2</v>
      </c>
      <c r="AH167" s="184">
        <f t="shared" si="74"/>
        <v>2</v>
      </c>
      <c r="AI167" s="184">
        <f>'Crisis Indicator Data'!AE164</f>
        <v>0</v>
      </c>
      <c r="AJ167" s="184">
        <f>'Crisis Indicator Data'!AF164</f>
        <v>0</v>
      </c>
      <c r="AK167" s="184">
        <f>'Crisis Indicator Data'!AG164</f>
        <v>3</v>
      </c>
      <c r="AL167" s="184">
        <f t="shared" si="75"/>
        <v>3</v>
      </c>
      <c r="AM167" s="163">
        <f t="shared" si="76"/>
        <v>2</v>
      </c>
      <c r="AN167" s="163">
        <f t="shared" si="77"/>
        <v>2</v>
      </c>
    </row>
    <row r="168" spans="1:40" x14ac:dyDescent="0.25">
      <c r="A168" s="175" t="str">
        <f>'Crisis Indicator Data'!A165</f>
        <v>International Displacement in Tanzania</v>
      </c>
      <c r="B168" s="176" t="str">
        <f>'Crisis Indicator Data'!B165</f>
        <v>Displacement</v>
      </c>
      <c r="C168" s="176" t="str">
        <f>'Crisis Indicator Data'!C165</f>
        <v>TZA002</v>
      </c>
      <c r="D168" s="176" t="str">
        <f>'Crisis Indicator Data'!D165</f>
        <v>Tanzania</v>
      </c>
      <c r="E168" s="177" t="str">
        <f>'Crisis Indicator Data'!E165</f>
        <v>TZA</v>
      </c>
      <c r="F168" s="163">
        <f>IF(LEN(E168)&gt;3,(IF(VLOOKUP($C168,'Regional Crises'!$B$1:$R$66,7,FALSE)="x","x",ROUND(IF(VLOOKUP($C168,'Regional Crises'!$B$1:$R$66,7,FALSE)&gt;$F$3,5,IF(VLOOKUP($C168,'Regional Crises'!$B$1:$R$66,7,FALSE)&lt;F$4,0,($F$3-VLOOKUP($C168,'Regional Crises'!$B$1:$R$66,7,FALSE))/($F$3-$F$4)*5)),1))),IF(VLOOKUP($E168,'Country Indicator Data'!$B$4:$N$300,3,FALSE)="x","x",ROUND(IF(VLOOKUP($E168,'Country Indicator Data'!$B$4:$N$300,3,FALSE)&gt;$F$3,5,IF(VLOOKUP($E168,'Country Indicator Data'!$B$4:$N$300,3,FALSE)&lt;$F$4,0,($F$3-VLOOKUP($E168,'Country Indicator Data'!$B$4:$N$300,3,FALSE))/($F$3-$F$4)*5)),1)))</f>
        <v>2.5</v>
      </c>
      <c r="G168" s="163">
        <f>IF(LEN(E168)&gt;3,(IF(VLOOKUP($C168,'Regional Crises'!$B$1:$R$66,9,FALSE)="x","x",ROUND(IF(VLOOKUP($C168,'Regional Crises'!$B$1:$R$66,9,FALSE)&gt;G$3,5,IF(VLOOKUP($C168,'Regional Crises'!$B$1:$R$66,9,FALSE)&lt;G$4,0,(G$3-VLOOKUP($C168,'Regional Crises'!$B$1:$R$66,9,FALSE))/(G$3-G$4)*5)),1))),IF(VLOOKUP($E168,'Country Indicator Data'!$B$4:$N$300,5,FALSE)="x","x",ROUND(IF(VLOOKUP($E168,'Country Indicator Data'!$B$4:$N$300,5,FALSE)&gt;G$3,5,IF(VLOOKUP($E168,'Country Indicator Data'!$B$4:$N$300,5,FALSE)&lt;G$4,0,(G$3-VLOOKUP($E168,'Country Indicator Data'!$B$4:$N$300,5,FALSE))/(G$3-G$4)*5)),1)))</f>
        <v>2</v>
      </c>
      <c r="H168" s="163">
        <f t="shared" si="65"/>
        <v>2.25</v>
      </c>
      <c r="I168" s="163">
        <f>IF(LEN(E168)&gt;3,(IF(VLOOKUP($C168,'Regional Crises'!$B$1:$R$66,6,FALSE)="x","x",ROUND(IF(VLOOKUP($C168,'Regional Crises'!$B$1:$R$66,6,FALSE)&gt;I$3,5,IF(VLOOKUP($C168,'Regional Crises'!$B$1:$R$66,6,FALSE)&lt;I$4,0,5-(I$3-VLOOKUP($C168,'Regional Crises'!$B$1:$R$66,6,FALSE))/(I$3-I$4)*5)),1))),IF(VLOOKUP($E168,'Country Indicator Data'!$B$4:$N$300,2,FALSE)="x","x",ROUND(IF(VLOOKUP($E168,'Country Indicator Data'!$B$4:$N$300,2,FALSE)&gt;I$3,5,IF(VLOOKUP($E168,'Country Indicator Data'!$B$4:$N$300,2,FALSE)&lt;I$4,0,5-(I$3-VLOOKUP($E168,'Country Indicator Data'!$B$4:$N$300,2,FALSE))/(I$3-I$4)*5)),1)))</f>
        <v>2.5</v>
      </c>
      <c r="J168" s="163">
        <f>IF(LEN(E168)&gt;3,(IF(VLOOKUP($C168,'Regional Crises'!$B$1:$R$66,8,FALSE)="x","x",ROUND(IF(VLOOKUP($C168,'Regional Crises'!$B$1:$R$66,8,FALSE)&gt;J$3,5,IF(VLOOKUP($C168,'Regional Crises'!$B$1:$R$66,8,FALSE)&lt;J$4,0,5-(J$3-VLOOKUP($C168,'Regional Crises'!$B$1:$R$66,8,FALSE))/(J$3-J$4)*5)),1))),IF(VLOOKUP($E168,'Country Indicator Data'!$B$4:$N$300,4,FALSE)="x","x",ROUND(IF(VLOOKUP($E168,'Country Indicator Data'!$B$4:$N$300,4,FALSE)&gt;J$3,5,IF(VLOOKUP($E168,'Country Indicator Data'!$B$4:$N$300,4,FALSE)&lt;J$4,0,5-(J$3-VLOOKUP($E168,'Country Indicator Data'!$B$4:$N$300,4,FALSE))/(J$3-J$4)*5)),1)))</f>
        <v>0</v>
      </c>
      <c r="K168" s="163">
        <f t="shared" si="66"/>
        <v>1.25</v>
      </c>
      <c r="L168" s="163">
        <f>IF(LEN(E168)&gt;3,(IF(VLOOKUP($C168,'Regional Crises'!$B$1:$R$66,10,FALSE)="x","x",ROUND(IF(VLOOKUP($C168,'Regional Crises'!$B$1:$R$66,10,FALSE)&gt;L$3,5,IF(VLOOKUP($C168,'Regional Crises'!$B$1:$R$66,10,FALSE)&lt;L$4,0,5-(L$3-VLOOKUP($C168,'Regional Crises'!$B$1:$R$66,10,FALSE))/(L$3-L$4)*5)),1))),IF(VLOOKUP($E168,'Country Indicator Data'!$B$4:$N$300,6,FALSE)="x","x",ROUND(IF(VLOOKUP($E168,'Country Indicator Data'!$B$4:$N$300,6,FALSE)&gt;L$3,5,IF(VLOOKUP($E168,'Country Indicator Data'!$B$4:$N$300,6,FALSE)&lt;L$4,0,5-(L$3-VLOOKUP($E168,'Country Indicator Data'!$B$4:$N$300,6,FALSE))/(L$3-L$4)*5)),1)))</f>
        <v>3.6</v>
      </c>
      <c r="M168" s="163">
        <f>IF(LEN(E168)&gt;3,(IF(VLOOKUP($C168,'Regional Crises'!$B$1:$R$66,11,FALSE)="x","x",ROUND(IF(VLOOKUP($C168,'Regional Crises'!$B$1:$R$66,11,FALSE)&gt;M$3,5,IF(VLOOKUP($C168,'Regional Crises'!$B$1:$R$66,11,FALSE)&lt;M$4,0,5-(M$3-VLOOKUP($C168,'Regional Crises'!$B$1:$R$66,11,FALSE))/(M$3-M$4)*5)),1))),IF(VLOOKUP($E168,'Country Indicator Data'!$B$4:$N$300,7,FALSE)="x","x",ROUND(IF(VLOOKUP($E168,'Country Indicator Data'!$B$4:$N$300,7,FALSE)&gt;M$3,5,IF(VLOOKUP($E168,'Country Indicator Data'!$B$4:$N$300,7,FALSE)&lt;M$4,0,5-(M$3-VLOOKUP($E168,'Country Indicator Data'!$B$4:$N$300,7,FALSE))/(M$3-M$4)*5)),1)))</f>
        <v>1.9</v>
      </c>
      <c r="N168" s="163">
        <f t="shared" si="67"/>
        <v>2.75</v>
      </c>
      <c r="O168" s="163">
        <f t="shared" si="68"/>
        <v>2.0833333333333335</v>
      </c>
      <c r="P168" s="163">
        <f>IF(LEN(E168)&gt;3,VLOOKUP(C168,'Regional Crises'!$B$1:$R$69,12,FALSE),VLOOKUP(E168,'Country Indicator Data'!$B$4:$I$300,8,FALSE))</f>
        <v>1</v>
      </c>
      <c r="Q168" s="163">
        <f>IF(LEN(E168)&gt;3,((IF(VLOOKUP($C168,'Regional Crises'!$B$1:$R$66,13,FALSE)="x","x",ROUND(IF(VLOOKUP($C168,'Regional Crises'!$B$1:$R$66,13,FALSE)&gt;Q$3,5,IF(VLOOKUP($C168,'Regional Crises'!$B$1:$R$66,13,FALSE)&lt;Q$4,0,5-(LOG(Q$3)-LOG(VLOOKUP($C168,'Regional Crises'!$B$1:$R$66,13,FALSE)))/(LOG(Q$3)-LOG(Q$4))*5)),1)))),(IF(VLOOKUP($E168,'Country Indicator Data'!$B$4:$N$300,9,FALSE)="x","x",ROUND(IF(VLOOKUP($E168,'Country Indicator Data'!$B$4:$N$300,9,FALSE)&gt;Q$3,5,IF(VLOOKUP($E168,'Country Indicator Data'!$B$4:$N$300,9,FALSE)&lt;Q$4,0,5-(LOG(Q$3)-LOG(VLOOKUP($E168,'Country Indicator Data'!$B$4:$N$300,9,FALSE)))/(LOG(Q$3)-LOG(Q$4))*5)),1))))</f>
        <v>1.3</v>
      </c>
      <c r="R168" s="163">
        <f t="shared" si="69"/>
        <v>1.1499999999999999</v>
      </c>
      <c r="S168" s="163">
        <f>IF(LEN(E168)&gt;3,((IF(VLOOKUP($C168,'Regional Crises'!$B$1:$R$66,17,FALSE)="x","x",ROUND(IF(VLOOKUP($C168,'Regional Crises'!$B$1:$R$66,17,FALSE)&gt;S$3,0,IF(VLOOKUP($C168,'Regional Crises'!$B$1:$R$66,17,FALSE)&lt;S$4,5,(S$3-VLOOKUP($C168,'Regional Crises'!$B$1:$R$66,17,FALSE))/(S$3-S$4)*5)),1)))),(IF(VLOOKUP($E168,'Country Indicator Data'!$B$4:$N$300,13,FALSE)="x","x",ROUND(IF(VLOOKUP($E168,'Country Indicator Data'!$B$4:$N$300,13,FALSE)&gt;S$3,0,IF(VLOOKUP($E168,'Country Indicator Data'!$B$4:$N$300,13,FALSE)&lt;S$4,5,(S$3-VLOOKUP($E168,'Country Indicator Data'!$B$4:$N$300,13,FALSE))/(S$3-S$4)*5)),1))))</f>
        <v>3.2</v>
      </c>
      <c r="T168" s="163">
        <f>IF(LEN(E168)&gt;3,((IF(VLOOKUP($C168,'Regional Crises'!$B$1:$R$66,14,FALSE)="x","x",ROUND(IF(VLOOKUP($C168,'Regional Crises'!$B$1:$R$66,14,FALSE)&gt;T$3,0,IF(VLOOKUP($C168,'Regional Crises'!$B$1:$R$66,14,FALSE)&lt;T$4,5,(T$3-VLOOKUP($C168,'Regional Crises'!$B$1:$R$66,14,FALSE))/(T$3-T$4)*5)),1)))),(IF(VLOOKUP($E168,'Country Indicator Data'!$B$4:$N$300,10,FALSE)="x","x",ROUND(IF(VLOOKUP($E168,'Country Indicator Data'!$B$4:$N$300,10,FALSE)&gt;T$3,0,IF(VLOOKUP($E168,'Country Indicator Data'!$B$4:$N$300,10,FALSE)&lt;T$4,5,(T$3-VLOOKUP($E168,'Country Indicator Data'!$B$4:$N$300,10,FALSE))/(T$3-T$4)*5)),1))))</f>
        <v>3.1</v>
      </c>
      <c r="U168" s="163">
        <f>IF(LEN(E168)&gt;3,((IF(VLOOKUP($C168,'Regional Crises'!$B$1:$R$66,15,FALSE)="x","x",ROUND(IF(VLOOKUP($C168,'Regional Crises'!$B$1:$R$66,15,FALSE)&gt;U$3,0,IF(VLOOKUP($C168,'Regional Crises'!$B$1:$R$66,15,FALSE)&lt;U$4,5,(U$3-VLOOKUP($C168,'Regional Crises'!$B$1:$R$66,15,FALSE))/(U$3-U$4)*5)),1)))),(IF(VLOOKUP($E168,'Country Indicator Data'!$B$4:$N$300,11,FALSE)="x","x",ROUND(IF(VLOOKUP($E168,'Country Indicator Data'!$B$4:$N$300,11,FALSE)&gt;U$3,0,IF(VLOOKUP($E168,'Country Indicator Data'!$B$4:$N$300,11,FALSE)&lt;U$4,5,(U$3-VLOOKUP($E168,'Country Indicator Data'!$B$4:$N$300,11,FALSE))/(U$3-U$4)*5)),1))))</f>
        <v>2.5</v>
      </c>
      <c r="V168" s="163">
        <f>IF(LEN(E168)&gt;3,((IF(VLOOKUP($C168,'Regional Crises'!$B$1:$R$66,16,FALSE)="x","x",ROUND(IF(VLOOKUP($C168,'Regional Crises'!$B$1:$R$66,16,FALSE)&gt;V$3,0,IF(VLOOKUP($C168,'Regional Crises'!$B$1:$R$66,16,FALSE)&lt;V$4,5,(V$3-VLOOKUP($C168,'Regional Crises'!$B$1:$R$66,16,FALSE))/(V$3-V$4)*5)),1)))),(IF(VLOOKUP($E168,'Country Indicator Data'!$B$4:$N$300,12,FALSE)="x","x",ROUND(IF(VLOOKUP($E168,'Country Indicator Data'!$B$4:$N$300,12,FALSE)&gt;V$3,0,IF(VLOOKUP($E168,'Country Indicator Data'!$B$4:$N$300,12,FALSE)&lt;V$4,5,(V$3-VLOOKUP($E168,'Country Indicator Data'!$B$4:$N$300,12,FALSE))/(V$3-V$4)*5)),1))))</f>
        <v>3</v>
      </c>
      <c r="W168" s="163">
        <f t="shared" si="70"/>
        <v>3</v>
      </c>
      <c r="X168" s="163">
        <f t="shared" si="71"/>
        <v>2.1</v>
      </c>
      <c r="Y168" s="184">
        <f>IF('Core Indicators'!FC165="x","x",IF('Core Indicators'!FC165&gt;=5,5,IF('Core Indicators'!FC165&gt;=4,4,IF('Core Indicators'!FC165&gt;=3,3,IF('Core Indicators'!FC165&gt;=2,2,IF('Core Indicators'!FC165&gt;=1,1,0))))))</f>
        <v>2</v>
      </c>
      <c r="Z168" s="163">
        <f t="shared" si="72"/>
        <v>2</v>
      </c>
      <c r="AA168" s="184">
        <f>'Crisis Indicator Data'!Y165</f>
        <v>2</v>
      </c>
      <c r="AB168" s="184">
        <f>'Crisis Indicator Data'!Z165</f>
        <v>0</v>
      </c>
      <c r="AC168" s="184">
        <f>'Crisis Indicator Data'!AA165</f>
        <v>1</v>
      </c>
      <c r="AD168" s="184">
        <f>'Crisis Indicator Data'!AB165</f>
        <v>0</v>
      </c>
      <c r="AE168" s="184">
        <f t="shared" si="73"/>
        <v>2</v>
      </c>
      <c r="AF168" s="184">
        <f>'Crisis Indicator Data'!AC165</f>
        <v>0</v>
      </c>
      <c r="AG168" s="184">
        <f>'Crisis Indicator Data'!AD165</f>
        <v>2</v>
      </c>
      <c r="AH168" s="184">
        <f t="shared" si="74"/>
        <v>2</v>
      </c>
      <c r="AI168" s="184">
        <f>'Crisis Indicator Data'!AE165</f>
        <v>0</v>
      </c>
      <c r="AJ168" s="184">
        <f>'Crisis Indicator Data'!AF165</f>
        <v>0</v>
      </c>
      <c r="AK168" s="184">
        <f>'Crisis Indicator Data'!AG165</f>
        <v>3</v>
      </c>
      <c r="AL168" s="184">
        <f t="shared" si="75"/>
        <v>3</v>
      </c>
      <c r="AM168" s="163">
        <f t="shared" si="76"/>
        <v>2</v>
      </c>
      <c r="AN168" s="163">
        <f t="shared" si="77"/>
        <v>2</v>
      </c>
    </row>
    <row r="169" spans="1:40" x14ac:dyDescent="0.25">
      <c r="A169" s="175" t="str">
        <f>'Crisis Indicator Data'!A166</f>
        <v>Food Security Crisis in North-East Tanzania</v>
      </c>
      <c r="B169" s="176" t="str">
        <f>'Crisis Indicator Data'!B166</f>
        <v>Drought</v>
      </c>
      <c r="C169" s="176" t="str">
        <f>'Crisis Indicator Data'!C166</f>
        <v>TZA003</v>
      </c>
      <c r="D169" s="176" t="str">
        <f>'Crisis Indicator Data'!D166</f>
        <v>Tanzania</v>
      </c>
      <c r="E169" s="177" t="str">
        <f>'Crisis Indicator Data'!E166</f>
        <v>TZA</v>
      </c>
      <c r="F169" s="163">
        <f>IF(LEN(E169)&gt;3,(IF(VLOOKUP($C169,'Regional Crises'!$B$1:$R$66,7,FALSE)="x","x",ROUND(IF(VLOOKUP($C169,'Regional Crises'!$B$1:$R$66,7,FALSE)&gt;$F$3,5,IF(VLOOKUP($C169,'Regional Crises'!$B$1:$R$66,7,FALSE)&lt;F$4,0,($F$3-VLOOKUP($C169,'Regional Crises'!$B$1:$R$66,7,FALSE))/($F$3-$F$4)*5)),1))),IF(VLOOKUP($E169,'Country Indicator Data'!$B$4:$N$300,3,FALSE)="x","x",ROUND(IF(VLOOKUP($E169,'Country Indicator Data'!$B$4:$N$300,3,FALSE)&gt;$F$3,5,IF(VLOOKUP($E169,'Country Indicator Data'!$B$4:$N$300,3,FALSE)&lt;$F$4,0,($F$3-VLOOKUP($E169,'Country Indicator Data'!$B$4:$N$300,3,FALSE))/($F$3-$F$4)*5)),1)))</f>
        <v>2.5</v>
      </c>
      <c r="G169" s="163">
        <f>IF(LEN(E169)&gt;3,(IF(VLOOKUP($C169,'Regional Crises'!$B$1:$R$66,9,FALSE)="x","x",ROUND(IF(VLOOKUP($C169,'Regional Crises'!$B$1:$R$66,9,FALSE)&gt;G$3,5,IF(VLOOKUP($C169,'Regional Crises'!$B$1:$R$66,9,FALSE)&lt;G$4,0,(G$3-VLOOKUP($C169,'Regional Crises'!$B$1:$R$66,9,FALSE))/(G$3-G$4)*5)),1))),IF(VLOOKUP($E169,'Country Indicator Data'!$B$4:$N$300,5,FALSE)="x","x",ROUND(IF(VLOOKUP($E169,'Country Indicator Data'!$B$4:$N$300,5,FALSE)&gt;G$3,5,IF(VLOOKUP($E169,'Country Indicator Data'!$B$4:$N$300,5,FALSE)&lt;G$4,0,(G$3-VLOOKUP($E169,'Country Indicator Data'!$B$4:$N$300,5,FALSE))/(G$3-G$4)*5)),1)))</f>
        <v>2</v>
      </c>
      <c r="H169" s="163">
        <f t="shared" si="65"/>
        <v>2.25</v>
      </c>
      <c r="I169" s="163">
        <f>IF(LEN(E169)&gt;3,(IF(VLOOKUP($C169,'Regional Crises'!$B$1:$R$66,6,FALSE)="x","x",ROUND(IF(VLOOKUP($C169,'Regional Crises'!$B$1:$R$66,6,FALSE)&gt;I$3,5,IF(VLOOKUP($C169,'Regional Crises'!$B$1:$R$66,6,FALSE)&lt;I$4,0,5-(I$3-VLOOKUP($C169,'Regional Crises'!$B$1:$R$66,6,FALSE))/(I$3-I$4)*5)),1))),IF(VLOOKUP($E169,'Country Indicator Data'!$B$4:$N$300,2,FALSE)="x","x",ROUND(IF(VLOOKUP($E169,'Country Indicator Data'!$B$4:$N$300,2,FALSE)&gt;I$3,5,IF(VLOOKUP($E169,'Country Indicator Data'!$B$4:$N$300,2,FALSE)&lt;I$4,0,5-(I$3-VLOOKUP($E169,'Country Indicator Data'!$B$4:$N$300,2,FALSE))/(I$3-I$4)*5)),1)))</f>
        <v>2.5</v>
      </c>
      <c r="J169" s="163">
        <f>IF(LEN(E169)&gt;3,(IF(VLOOKUP($C169,'Regional Crises'!$B$1:$R$66,8,FALSE)="x","x",ROUND(IF(VLOOKUP($C169,'Regional Crises'!$B$1:$R$66,8,FALSE)&gt;J$3,5,IF(VLOOKUP($C169,'Regional Crises'!$B$1:$R$66,8,FALSE)&lt;J$4,0,5-(J$3-VLOOKUP($C169,'Regional Crises'!$B$1:$R$66,8,FALSE))/(J$3-J$4)*5)),1))),IF(VLOOKUP($E169,'Country Indicator Data'!$B$4:$N$300,4,FALSE)="x","x",ROUND(IF(VLOOKUP($E169,'Country Indicator Data'!$B$4:$N$300,4,FALSE)&gt;J$3,5,IF(VLOOKUP($E169,'Country Indicator Data'!$B$4:$N$300,4,FALSE)&lt;J$4,0,5-(J$3-VLOOKUP($E169,'Country Indicator Data'!$B$4:$N$300,4,FALSE))/(J$3-J$4)*5)),1)))</f>
        <v>0</v>
      </c>
      <c r="K169" s="163">
        <f t="shared" si="66"/>
        <v>1.25</v>
      </c>
      <c r="L169" s="163">
        <f>IF(LEN(E169)&gt;3,(IF(VLOOKUP($C169,'Regional Crises'!$B$1:$R$66,10,FALSE)="x","x",ROUND(IF(VLOOKUP($C169,'Regional Crises'!$B$1:$R$66,10,FALSE)&gt;L$3,5,IF(VLOOKUP($C169,'Regional Crises'!$B$1:$R$66,10,FALSE)&lt;L$4,0,5-(L$3-VLOOKUP($C169,'Regional Crises'!$B$1:$R$66,10,FALSE))/(L$3-L$4)*5)),1))),IF(VLOOKUP($E169,'Country Indicator Data'!$B$4:$N$300,6,FALSE)="x","x",ROUND(IF(VLOOKUP($E169,'Country Indicator Data'!$B$4:$N$300,6,FALSE)&gt;L$3,5,IF(VLOOKUP($E169,'Country Indicator Data'!$B$4:$N$300,6,FALSE)&lt;L$4,0,5-(L$3-VLOOKUP($E169,'Country Indicator Data'!$B$4:$N$300,6,FALSE))/(L$3-L$4)*5)),1)))</f>
        <v>3.6</v>
      </c>
      <c r="M169" s="163">
        <f>IF(LEN(E169)&gt;3,(IF(VLOOKUP($C169,'Regional Crises'!$B$1:$R$66,11,FALSE)="x","x",ROUND(IF(VLOOKUP($C169,'Regional Crises'!$B$1:$R$66,11,FALSE)&gt;M$3,5,IF(VLOOKUP($C169,'Regional Crises'!$B$1:$R$66,11,FALSE)&lt;M$4,0,5-(M$3-VLOOKUP($C169,'Regional Crises'!$B$1:$R$66,11,FALSE))/(M$3-M$4)*5)),1))),IF(VLOOKUP($E169,'Country Indicator Data'!$B$4:$N$300,7,FALSE)="x","x",ROUND(IF(VLOOKUP($E169,'Country Indicator Data'!$B$4:$N$300,7,FALSE)&gt;M$3,5,IF(VLOOKUP($E169,'Country Indicator Data'!$B$4:$N$300,7,FALSE)&lt;M$4,0,5-(M$3-VLOOKUP($E169,'Country Indicator Data'!$B$4:$N$300,7,FALSE))/(M$3-M$4)*5)),1)))</f>
        <v>1.9</v>
      </c>
      <c r="N169" s="163">
        <f t="shared" si="67"/>
        <v>2.75</v>
      </c>
      <c r="O169" s="163">
        <f t="shared" si="68"/>
        <v>2.0833333333333335</v>
      </c>
      <c r="P169" s="163">
        <f>IF(LEN(E169)&gt;3,VLOOKUP(C169,'Regional Crises'!$B$1:$R$69,12,FALSE),VLOOKUP(E169,'Country Indicator Data'!$B$4:$I$300,8,FALSE))</f>
        <v>1</v>
      </c>
      <c r="Q169" s="163">
        <f>IF(LEN(E169)&gt;3,((IF(VLOOKUP($C169,'Regional Crises'!$B$1:$R$66,13,FALSE)="x","x",ROUND(IF(VLOOKUP($C169,'Regional Crises'!$B$1:$R$66,13,FALSE)&gt;Q$3,5,IF(VLOOKUP($C169,'Regional Crises'!$B$1:$R$66,13,FALSE)&lt;Q$4,0,5-(LOG(Q$3)-LOG(VLOOKUP($C169,'Regional Crises'!$B$1:$R$66,13,FALSE)))/(LOG(Q$3)-LOG(Q$4))*5)),1)))),(IF(VLOOKUP($E169,'Country Indicator Data'!$B$4:$N$300,9,FALSE)="x","x",ROUND(IF(VLOOKUP($E169,'Country Indicator Data'!$B$4:$N$300,9,FALSE)&gt;Q$3,5,IF(VLOOKUP($E169,'Country Indicator Data'!$B$4:$N$300,9,FALSE)&lt;Q$4,0,5-(LOG(Q$3)-LOG(VLOOKUP($E169,'Country Indicator Data'!$B$4:$N$300,9,FALSE)))/(LOG(Q$3)-LOG(Q$4))*5)),1))))</f>
        <v>1.3</v>
      </c>
      <c r="R169" s="163">
        <f t="shared" si="69"/>
        <v>1.1499999999999999</v>
      </c>
      <c r="S169" s="163">
        <f>IF(LEN(E169)&gt;3,((IF(VLOOKUP($C169,'Regional Crises'!$B$1:$R$66,17,FALSE)="x","x",ROUND(IF(VLOOKUP($C169,'Regional Crises'!$B$1:$R$66,17,FALSE)&gt;S$3,0,IF(VLOOKUP($C169,'Regional Crises'!$B$1:$R$66,17,FALSE)&lt;S$4,5,(S$3-VLOOKUP($C169,'Regional Crises'!$B$1:$R$66,17,FALSE))/(S$3-S$4)*5)),1)))),(IF(VLOOKUP($E169,'Country Indicator Data'!$B$4:$N$300,13,FALSE)="x","x",ROUND(IF(VLOOKUP($E169,'Country Indicator Data'!$B$4:$N$300,13,FALSE)&gt;S$3,0,IF(VLOOKUP($E169,'Country Indicator Data'!$B$4:$N$300,13,FALSE)&lt;S$4,5,(S$3-VLOOKUP($E169,'Country Indicator Data'!$B$4:$N$300,13,FALSE))/(S$3-S$4)*5)),1))))</f>
        <v>3.2</v>
      </c>
      <c r="T169" s="163">
        <f>IF(LEN(E169)&gt;3,((IF(VLOOKUP($C169,'Regional Crises'!$B$1:$R$66,14,FALSE)="x","x",ROUND(IF(VLOOKUP($C169,'Regional Crises'!$B$1:$R$66,14,FALSE)&gt;T$3,0,IF(VLOOKUP($C169,'Regional Crises'!$B$1:$R$66,14,FALSE)&lt;T$4,5,(T$3-VLOOKUP($C169,'Regional Crises'!$B$1:$R$66,14,FALSE))/(T$3-T$4)*5)),1)))),(IF(VLOOKUP($E169,'Country Indicator Data'!$B$4:$N$300,10,FALSE)="x","x",ROUND(IF(VLOOKUP($E169,'Country Indicator Data'!$B$4:$N$300,10,FALSE)&gt;T$3,0,IF(VLOOKUP($E169,'Country Indicator Data'!$B$4:$N$300,10,FALSE)&lt;T$4,5,(T$3-VLOOKUP($E169,'Country Indicator Data'!$B$4:$N$300,10,FALSE))/(T$3-T$4)*5)),1))))</f>
        <v>3.1</v>
      </c>
      <c r="U169" s="163">
        <f>IF(LEN(E169)&gt;3,((IF(VLOOKUP($C169,'Regional Crises'!$B$1:$R$66,15,FALSE)="x","x",ROUND(IF(VLOOKUP($C169,'Regional Crises'!$B$1:$R$66,15,FALSE)&gt;U$3,0,IF(VLOOKUP($C169,'Regional Crises'!$B$1:$R$66,15,FALSE)&lt;U$4,5,(U$3-VLOOKUP($C169,'Regional Crises'!$B$1:$R$66,15,FALSE))/(U$3-U$4)*5)),1)))),(IF(VLOOKUP($E169,'Country Indicator Data'!$B$4:$N$300,11,FALSE)="x","x",ROUND(IF(VLOOKUP($E169,'Country Indicator Data'!$B$4:$N$300,11,FALSE)&gt;U$3,0,IF(VLOOKUP($E169,'Country Indicator Data'!$B$4:$N$300,11,FALSE)&lt;U$4,5,(U$3-VLOOKUP($E169,'Country Indicator Data'!$B$4:$N$300,11,FALSE))/(U$3-U$4)*5)),1))))</f>
        <v>2.5</v>
      </c>
      <c r="V169" s="163">
        <f>IF(LEN(E169)&gt;3,((IF(VLOOKUP($C169,'Regional Crises'!$B$1:$R$66,16,FALSE)="x","x",ROUND(IF(VLOOKUP($C169,'Regional Crises'!$B$1:$R$66,16,FALSE)&gt;V$3,0,IF(VLOOKUP($C169,'Regional Crises'!$B$1:$R$66,16,FALSE)&lt;V$4,5,(V$3-VLOOKUP($C169,'Regional Crises'!$B$1:$R$66,16,FALSE))/(V$3-V$4)*5)),1)))),(IF(VLOOKUP($E169,'Country Indicator Data'!$B$4:$N$300,12,FALSE)="x","x",ROUND(IF(VLOOKUP($E169,'Country Indicator Data'!$B$4:$N$300,12,FALSE)&gt;V$3,0,IF(VLOOKUP($E169,'Country Indicator Data'!$B$4:$N$300,12,FALSE)&lt;V$4,5,(V$3-VLOOKUP($E169,'Country Indicator Data'!$B$4:$N$300,12,FALSE))/(V$3-V$4)*5)),1))))</f>
        <v>3</v>
      </c>
      <c r="W169" s="163">
        <f t="shared" si="70"/>
        <v>3</v>
      </c>
      <c r="X169" s="163">
        <f t="shared" si="71"/>
        <v>2.1</v>
      </c>
      <c r="Y169" s="184">
        <f>IF('Core Indicators'!FC166="x","x",IF('Core Indicators'!FC166&gt;=5,5,IF('Core Indicators'!FC166&gt;=4,4,IF('Core Indicators'!FC166&gt;=3,3,IF('Core Indicators'!FC166&gt;=2,2,IF('Core Indicators'!FC166&gt;=1,1,0))))))</f>
        <v>2</v>
      </c>
      <c r="Z169" s="163">
        <f t="shared" si="72"/>
        <v>2</v>
      </c>
      <c r="AA169" s="184">
        <f>'Crisis Indicator Data'!Y166</f>
        <v>2</v>
      </c>
      <c r="AB169" s="184">
        <f>'Crisis Indicator Data'!Z166</f>
        <v>0</v>
      </c>
      <c r="AC169" s="184">
        <f>'Crisis Indicator Data'!AA166</f>
        <v>1</v>
      </c>
      <c r="AD169" s="184">
        <f>'Crisis Indicator Data'!AB166</f>
        <v>0</v>
      </c>
      <c r="AE169" s="184">
        <f t="shared" si="73"/>
        <v>2</v>
      </c>
      <c r="AF169" s="184">
        <f>'Crisis Indicator Data'!AC166</f>
        <v>0</v>
      </c>
      <c r="AG169" s="184">
        <f>'Crisis Indicator Data'!AD166</f>
        <v>2</v>
      </c>
      <c r="AH169" s="184">
        <f t="shared" si="74"/>
        <v>2</v>
      </c>
      <c r="AI169" s="184">
        <f>'Crisis Indicator Data'!AE166</f>
        <v>0</v>
      </c>
      <c r="AJ169" s="184">
        <f>'Crisis Indicator Data'!AF166</f>
        <v>0</v>
      </c>
      <c r="AK169" s="184">
        <f>'Crisis Indicator Data'!AG166</f>
        <v>3</v>
      </c>
      <c r="AL169" s="184">
        <f t="shared" si="75"/>
        <v>3</v>
      </c>
      <c r="AM169" s="163">
        <f t="shared" si="76"/>
        <v>2</v>
      </c>
      <c r="AN169" s="163">
        <f t="shared" si="77"/>
        <v>2</v>
      </c>
    </row>
    <row r="170" spans="1:40" x14ac:dyDescent="0.25">
      <c r="A170" s="175" t="str">
        <f>'Crisis Indicator Data'!A167</f>
        <v>International Displacement in Uganda</v>
      </c>
      <c r="B170" s="176" t="str">
        <f>'Crisis Indicator Data'!B167</f>
        <v>Displacement</v>
      </c>
      <c r="C170" s="176" t="str">
        <f>'Crisis Indicator Data'!C167</f>
        <v>UGA005</v>
      </c>
      <c r="D170" s="176" t="str">
        <f>'Crisis Indicator Data'!D167</f>
        <v>Uganda</v>
      </c>
      <c r="E170" s="177" t="str">
        <f>'Crisis Indicator Data'!E167</f>
        <v>UGA</v>
      </c>
      <c r="F170" s="163">
        <f>IF(LEN(E170)&gt;3,(IF(VLOOKUP($C170,'Regional Crises'!$B$1:$R$66,7,FALSE)="x","x",ROUND(IF(VLOOKUP($C170,'Regional Crises'!$B$1:$R$66,7,FALSE)&gt;$F$3,5,IF(VLOOKUP($C170,'Regional Crises'!$B$1:$R$66,7,FALSE)&lt;F$4,0,($F$3-VLOOKUP($C170,'Regional Crises'!$B$1:$R$66,7,FALSE))/($F$3-$F$4)*5)),1))),IF(VLOOKUP($E170,'Country Indicator Data'!$B$4:$N$300,3,FALSE)="x","x",ROUND(IF(VLOOKUP($E170,'Country Indicator Data'!$B$4:$N$300,3,FALSE)&gt;$F$3,5,IF(VLOOKUP($E170,'Country Indicator Data'!$B$4:$N$300,3,FALSE)&lt;$F$4,0,($F$3-VLOOKUP($E170,'Country Indicator Data'!$B$4:$N$300,3,FALSE))/($F$3-$F$4)*5)),1)))</f>
        <v>2.5</v>
      </c>
      <c r="G170" s="163">
        <f>IF(LEN(E170)&gt;3,(IF(VLOOKUP($C170,'Regional Crises'!$B$1:$R$66,9,FALSE)="x","x",ROUND(IF(VLOOKUP($C170,'Regional Crises'!$B$1:$R$66,9,FALSE)&gt;G$3,5,IF(VLOOKUP($C170,'Regional Crises'!$B$1:$R$66,9,FALSE)&lt;G$4,0,(G$3-VLOOKUP($C170,'Regional Crises'!$B$1:$R$66,9,FALSE))/(G$3-G$4)*5)),1))),IF(VLOOKUP($E170,'Country Indicator Data'!$B$4:$N$300,5,FALSE)="x","x",ROUND(IF(VLOOKUP($E170,'Country Indicator Data'!$B$4:$N$300,5,FALSE)&gt;G$3,5,IF(VLOOKUP($E170,'Country Indicator Data'!$B$4:$N$300,5,FALSE)&lt;G$4,0,(G$3-VLOOKUP($E170,'Country Indicator Data'!$B$4:$N$300,5,FALSE))/(G$3-G$4)*5)),1)))</f>
        <v>2.4</v>
      </c>
      <c r="H170" s="163">
        <f t="shared" si="65"/>
        <v>2.4500000000000002</v>
      </c>
      <c r="I170" s="163">
        <f>IF(LEN(E170)&gt;3,(IF(VLOOKUP($C170,'Regional Crises'!$B$1:$R$66,6,FALSE)="x","x",ROUND(IF(VLOOKUP($C170,'Regional Crises'!$B$1:$R$66,6,FALSE)&gt;I$3,5,IF(VLOOKUP($C170,'Regional Crises'!$B$1:$R$66,6,FALSE)&lt;I$4,0,5-(I$3-VLOOKUP($C170,'Regional Crises'!$B$1:$R$66,6,FALSE))/(I$3-I$4)*5)),1))),IF(VLOOKUP($E170,'Country Indicator Data'!$B$4:$N$300,2,FALSE)="x","x",ROUND(IF(VLOOKUP($E170,'Country Indicator Data'!$B$4:$N$300,2,FALSE)&gt;I$3,5,IF(VLOOKUP($E170,'Country Indicator Data'!$B$4:$N$300,2,FALSE)&lt;I$4,0,5-(I$3-VLOOKUP($E170,'Country Indicator Data'!$B$4:$N$300,2,FALSE))/(I$3-I$4)*5)),1)))</f>
        <v>4.5999999999999996</v>
      </c>
      <c r="J170" s="163">
        <f>IF(LEN(E170)&gt;3,(IF(VLOOKUP($C170,'Regional Crises'!$B$1:$R$66,8,FALSE)="x","x",ROUND(IF(VLOOKUP($C170,'Regional Crises'!$B$1:$R$66,8,FALSE)&gt;J$3,5,IF(VLOOKUP($C170,'Regional Crises'!$B$1:$R$66,8,FALSE)&lt;J$4,0,5-(J$3-VLOOKUP($C170,'Regional Crises'!$B$1:$R$66,8,FALSE))/(J$3-J$4)*5)),1))),IF(VLOOKUP($E170,'Country Indicator Data'!$B$4:$N$300,4,FALSE)="x","x",ROUND(IF(VLOOKUP($E170,'Country Indicator Data'!$B$4:$N$300,4,FALSE)&gt;J$3,5,IF(VLOOKUP($E170,'Country Indicator Data'!$B$4:$N$300,4,FALSE)&lt;J$4,0,5-(J$3-VLOOKUP($E170,'Country Indicator Data'!$B$4:$N$300,4,FALSE))/(J$3-J$4)*5)),1)))</f>
        <v>2.4</v>
      </c>
      <c r="K170" s="163">
        <f t="shared" si="66"/>
        <v>3.5</v>
      </c>
      <c r="L170" s="163">
        <f>IF(LEN(E170)&gt;3,(IF(VLOOKUP($C170,'Regional Crises'!$B$1:$R$66,10,FALSE)="x","x",ROUND(IF(VLOOKUP($C170,'Regional Crises'!$B$1:$R$66,10,FALSE)&gt;L$3,5,IF(VLOOKUP($C170,'Regional Crises'!$B$1:$R$66,10,FALSE)&lt;L$4,0,5-(L$3-VLOOKUP($C170,'Regional Crises'!$B$1:$R$66,10,FALSE))/(L$3-L$4)*5)),1))),IF(VLOOKUP($E170,'Country Indicator Data'!$B$4:$N$300,6,FALSE)="x","x",ROUND(IF(VLOOKUP($E170,'Country Indicator Data'!$B$4:$N$300,6,FALSE)&gt;L$3,5,IF(VLOOKUP($E170,'Country Indicator Data'!$B$4:$N$300,6,FALSE)&lt;L$4,0,5-(L$3-VLOOKUP($E170,'Country Indicator Data'!$B$4:$N$300,6,FALSE))/(L$3-L$4)*5)),1)))</f>
        <v>3.5</v>
      </c>
      <c r="M170" s="163">
        <f>IF(LEN(E170)&gt;3,(IF(VLOOKUP($C170,'Regional Crises'!$B$1:$R$66,11,FALSE)="x","x",ROUND(IF(VLOOKUP($C170,'Regional Crises'!$B$1:$R$66,11,FALSE)&gt;M$3,5,IF(VLOOKUP($C170,'Regional Crises'!$B$1:$R$66,11,FALSE)&lt;M$4,0,5-(M$3-VLOOKUP($C170,'Regional Crises'!$B$1:$R$66,11,FALSE))/(M$3-M$4)*5)),1))),IF(VLOOKUP($E170,'Country Indicator Data'!$B$4:$N$300,7,FALSE)="x","x",ROUND(IF(VLOOKUP($E170,'Country Indicator Data'!$B$4:$N$300,7,FALSE)&gt;M$3,5,IF(VLOOKUP($E170,'Country Indicator Data'!$B$4:$N$300,7,FALSE)&lt;M$4,0,5-(M$3-VLOOKUP($E170,'Country Indicator Data'!$B$4:$N$300,7,FALSE))/(M$3-M$4)*5)),1)))</f>
        <v>2.2000000000000002</v>
      </c>
      <c r="N170" s="163">
        <f t="shared" si="67"/>
        <v>2.85</v>
      </c>
      <c r="O170" s="163">
        <f t="shared" si="68"/>
        <v>2.9333333333333336</v>
      </c>
      <c r="P170" s="163">
        <f>IF(LEN(E170)&gt;3,VLOOKUP(C170,'Regional Crises'!$B$1:$R$69,12,FALSE),VLOOKUP(E170,'Country Indicator Data'!$B$4:$I$300,8,FALSE))</f>
        <v>5</v>
      </c>
      <c r="Q170" s="163">
        <f>IF(LEN(E170)&gt;3,((IF(VLOOKUP($C170,'Regional Crises'!$B$1:$R$66,13,FALSE)="x","x",ROUND(IF(VLOOKUP($C170,'Regional Crises'!$B$1:$R$66,13,FALSE)&gt;Q$3,5,IF(VLOOKUP($C170,'Regional Crises'!$B$1:$R$66,13,FALSE)&lt;Q$4,0,5-(LOG(Q$3)-LOG(VLOOKUP($C170,'Regional Crises'!$B$1:$R$66,13,FALSE)))/(LOG(Q$3)-LOG(Q$4))*5)),1)))),(IF(VLOOKUP($E170,'Country Indicator Data'!$B$4:$N$300,9,FALSE)="x","x",ROUND(IF(VLOOKUP($E170,'Country Indicator Data'!$B$4:$N$300,9,FALSE)&gt;Q$3,5,IF(VLOOKUP($E170,'Country Indicator Data'!$B$4:$N$300,9,FALSE)&lt;Q$4,0,5-(LOG(Q$3)-LOG(VLOOKUP($E170,'Country Indicator Data'!$B$4:$N$300,9,FALSE)))/(LOG(Q$3)-LOG(Q$4))*5)),1))))</f>
        <v>4.9000000000000004</v>
      </c>
      <c r="R170" s="163">
        <f t="shared" si="69"/>
        <v>4.95</v>
      </c>
      <c r="S170" s="163">
        <f>IF(LEN(E170)&gt;3,((IF(VLOOKUP($C170,'Regional Crises'!$B$1:$R$66,17,FALSE)="x","x",ROUND(IF(VLOOKUP($C170,'Regional Crises'!$B$1:$R$66,17,FALSE)&gt;S$3,0,IF(VLOOKUP($C170,'Regional Crises'!$B$1:$R$66,17,FALSE)&lt;S$4,5,(S$3-VLOOKUP($C170,'Regional Crises'!$B$1:$R$66,17,FALSE))/(S$3-S$4)*5)),1)))),(IF(VLOOKUP($E170,'Country Indicator Data'!$B$4:$N$300,13,FALSE)="x","x",ROUND(IF(VLOOKUP($E170,'Country Indicator Data'!$B$4:$N$300,13,FALSE)&gt;S$3,0,IF(VLOOKUP($E170,'Country Indicator Data'!$B$4:$N$300,13,FALSE)&lt;S$4,5,(S$3-VLOOKUP($E170,'Country Indicator Data'!$B$4:$N$300,13,FALSE))/(S$3-S$4)*5)),1))))</f>
        <v>3.6</v>
      </c>
      <c r="T170" s="163">
        <f>IF(LEN(E170)&gt;3,((IF(VLOOKUP($C170,'Regional Crises'!$B$1:$R$66,14,FALSE)="x","x",ROUND(IF(VLOOKUP($C170,'Regional Crises'!$B$1:$R$66,14,FALSE)&gt;T$3,0,IF(VLOOKUP($C170,'Regional Crises'!$B$1:$R$66,14,FALSE)&lt;T$4,5,(T$3-VLOOKUP($C170,'Regional Crises'!$B$1:$R$66,14,FALSE))/(T$3-T$4)*5)),1)))),(IF(VLOOKUP($E170,'Country Indicator Data'!$B$4:$N$300,10,FALSE)="x","x",ROUND(IF(VLOOKUP($E170,'Country Indicator Data'!$B$4:$N$300,10,FALSE)&gt;T$3,0,IF(VLOOKUP($E170,'Country Indicator Data'!$B$4:$N$300,10,FALSE)&lt;T$4,5,(T$3-VLOOKUP($E170,'Country Indicator Data'!$B$4:$N$300,10,FALSE))/(T$3-T$4)*5)),1))))</f>
        <v>2.8</v>
      </c>
      <c r="U170" s="163">
        <f>IF(LEN(E170)&gt;3,((IF(VLOOKUP($C170,'Regional Crises'!$B$1:$R$66,15,FALSE)="x","x",ROUND(IF(VLOOKUP($C170,'Regional Crises'!$B$1:$R$66,15,FALSE)&gt;U$3,0,IF(VLOOKUP($C170,'Regional Crises'!$B$1:$R$66,15,FALSE)&lt;U$4,5,(U$3-VLOOKUP($C170,'Regional Crises'!$B$1:$R$66,15,FALSE))/(U$3-U$4)*5)),1)))),(IF(VLOOKUP($E170,'Country Indicator Data'!$B$4:$N$300,11,FALSE)="x","x",ROUND(IF(VLOOKUP($E170,'Country Indicator Data'!$B$4:$N$300,11,FALSE)&gt;U$3,0,IF(VLOOKUP($E170,'Country Indicator Data'!$B$4:$N$300,11,FALSE)&lt;U$4,5,(U$3-VLOOKUP($E170,'Country Indicator Data'!$B$4:$N$300,11,FALSE))/(U$3-U$4)*5)),1))))</f>
        <v>2.4</v>
      </c>
      <c r="V170" s="163">
        <f>IF(LEN(E170)&gt;3,((IF(VLOOKUP($C170,'Regional Crises'!$B$1:$R$66,16,FALSE)="x","x",ROUND(IF(VLOOKUP($C170,'Regional Crises'!$B$1:$R$66,16,FALSE)&gt;V$3,0,IF(VLOOKUP($C170,'Regional Crises'!$B$1:$R$66,16,FALSE)&lt;V$4,5,(V$3-VLOOKUP($C170,'Regional Crises'!$B$1:$R$66,16,FALSE))/(V$3-V$4)*5)),1)))),(IF(VLOOKUP($E170,'Country Indicator Data'!$B$4:$N$300,12,FALSE)="x","x",ROUND(IF(VLOOKUP($E170,'Country Indicator Data'!$B$4:$N$300,12,FALSE)&gt;V$3,0,IF(VLOOKUP($E170,'Country Indicator Data'!$B$4:$N$300,12,FALSE)&lt;V$4,5,(V$3-VLOOKUP($E170,'Country Indicator Data'!$B$4:$N$300,12,FALSE))/(V$3-V$4)*5)),1))))</f>
        <v>3.3</v>
      </c>
      <c r="W170" s="163">
        <f t="shared" si="70"/>
        <v>3</v>
      </c>
      <c r="X170" s="163">
        <f t="shared" si="71"/>
        <v>3.6</v>
      </c>
      <c r="Y170" s="184">
        <f>IF('Core Indicators'!FC167="x","x",IF('Core Indicators'!FC167&gt;=5,5,IF('Core Indicators'!FC167&gt;=4,4,IF('Core Indicators'!FC167&gt;=3,3,IF('Core Indicators'!FC167&gt;=2,2,IF('Core Indicators'!FC167&gt;=1,1,0))))))</f>
        <v>2</v>
      </c>
      <c r="Z170" s="163">
        <f t="shared" si="72"/>
        <v>2</v>
      </c>
      <c r="AA170" s="184">
        <f>'Crisis Indicator Data'!Y167</f>
        <v>2</v>
      </c>
      <c r="AB170" s="184">
        <f>'Crisis Indicator Data'!Z167</f>
        <v>1</v>
      </c>
      <c r="AC170" s="184">
        <f>'Crisis Indicator Data'!AA167</f>
        <v>1</v>
      </c>
      <c r="AD170" s="184">
        <f>'Crisis Indicator Data'!AB167</f>
        <v>0</v>
      </c>
      <c r="AE170" s="184">
        <f t="shared" si="73"/>
        <v>2</v>
      </c>
      <c r="AF170" s="184">
        <f>'Crisis Indicator Data'!AC167</f>
        <v>0</v>
      </c>
      <c r="AG170" s="184">
        <f>'Crisis Indicator Data'!AD167</f>
        <v>1</v>
      </c>
      <c r="AH170" s="184">
        <f t="shared" si="74"/>
        <v>1</v>
      </c>
      <c r="AI170" s="184">
        <f>'Crisis Indicator Data'!AE167</f>
        <v>0</v>
      </c>
      <c r="AJ170" s="184">
        <f>'Crisis Indicator Data'!AF167</f>
        <v>1</v>
      </c>
      <c r="AK170" s="184">
        <f>'Crisis Indicator Data'!AG167</f>
        <v>2</v>
      </c>
      <c r="AL170" s="184">
        <f t="shared" si="75"/>
        <v>3</v>
      </c>
      <c r="AM170" s="163">
        <f t="shared" si="76"/>
        <v>2</v>
      </c>
      <c r="AN170" s="163">
        <f t="shared" si="77"/>
        <v>2</v>
      </c>
    </row>
    <row r="171" spans="1:40" x14ac:dyDescent="0.25">
      <c r="A171" s="175" t="str">
        <f>'Crisis Indicator Data'!A168</f>
        <v>Russia-Ukraine conflict</v>
      </c>
      <c r="B171" s="176" t="str">
        <f>'Crisis Indicator Data'!B168</f>
        <v>Conflict,Displacement</v>
      </c>
      <c r="C171" s="176" t="str">
        <f>'Crisis Indicator Data'!C168</f>
        <v>UKR002</v>
      </c>
      <c r="D171" s="176" t="str">
        <f>'Crisis Indicator Data'!D168</f>
        <v>Ukraine</v>
      </c>
      <c r="E171" s="177" t="str">
        <f>'Crisis Indicator Data'!E168</f>
        <v>UKR</v>
      </c>
      <c r="F171" s="163">
        <f>IF(LEN(E171)&gt;3,(IF(VLOOKUP($C171,'Regional Crises'!$B$1:$R$66,7,FALSE)="x","x",ROUND(IF(VLOOKUP($C171,'Regional Crises'!$B$1:$R$66,7,FALSE)&gt;$F$3,5,IF(VLOOKUP($C171,'Regional Crises'!$B$1:$R$66,7,FALSE)&lt;F$4,0,($F$3-VLOOKUP($C171,'Regional Crises'!$B$1:$R$66,7,FALSE))/($F$3-$F$4)*5)),1))),IF(VLOOKUP($E171,'Country Indicator Data'!$B$4:$N$300,3,FALSE)="x","x",ROUND(IF(VLOOKUP($E171,'Country Indicator Data'!$B$4:$N$300,3,FALSE)&gt;$F$3,5,IF(VLOOKUP($E171,'Country Indicator Data'!$B$4:$N$300,3,FALSE)&lt;$F$4,0,($F$3-VLOOKUP($E171,'Country Indicator Data'!$B$4:$N$300,3,FALSE))/($F$3-$F$4)*5)),1)))</f>
        <v>1.4</v>
      </c>
      <c r="G171" s="163">
        <f>IF(LEN(E171)&gt;3,(IF(VLOOKUP($C171,'Regional Crises'!$B$1:$R$66,9,FALSE)="x","x",ROUND(IF(VLOOKUP($C171,'Regional Crises'!$B$1:$R$66,9,FALSE)&gt;G$3,5,IF(VLOOKUP($C171,'Regional Crises'!$B$1:$R$66,9,FALSE)&lt;G$4,0,(G$3-VLOOKUP($C171,'Regional Crises'!$B$1:$R$66,9,FALSE))/(G$3-G$4)*5)),1))),IF(VLOOKUP($E171,'Country Indicator Data'!$B$4:$N$300,5,FALSE)="x","x",ROUND(IF(VLOOKUP($E171,'Country Indicator Data'!$B$4:$N$300,5,FALSE)&gt;G$3,5,IF(VLOOKUP($E171,'Country Indicator Data'!$B$4:$N$300,5,FALSE)&lt;G$4,0,(G$3-VLOOKUP($E171,'Country Indicator Data'!$B$4:$N$300,5,FALSE))/(G$3-G$4)*5)),1)))</f>
        <v>1.6</v>
      </c>
      <c r="H171" s="163">
        <f t="shared" si="65"/>
        <v>1.5</v>
      </c>
      <c r="I171" s="163">
        <f>IF(LEN(E171)&gt;3,(IF(VLOOKUP($C171,'Regional Crises'!$B$1:$R$66,6,FALSE)="x","x",ROUND(IF(VLOOKUP($C171,'Regional Crises'!$B$1:$R$66,6,FALSE)&gt;I$3,5,IF(VLOOKUP($C171,'Regional Crises'!$B$1:$R$66,6,FALSE)&lt;I$4,0,5-(I$3-VLOOKUP($C171,'Regional Crises'!$B$1:$R$66,6,FALSE))/(I$3-I$4)*5)),1))),IF(VLOOKUP($E171,'Country Indicator Data'!$B$4:$N$300,2,FALSE)="x","x",ROUND(IF(VLOOKUP($E171,'Country Indicator Data'!$B$4:$N$300,2,FALSE)&gt;I$3,5,IF(VLOOKUP($E171,'Country Indicator Data'!$B$4:$N$300,2,FALSE)&lt;I$4,0,5-(I$3-VLOOKUP($E171,'Country Indicator Data'!$B$4:$N$300,2,FALSE))/(I$3-I$4)*5)),1)))</f>
        <v>1.6</v>
      </c>
      <c r="J171" s="163">
        <f>IF(LEN(E171)&gt;3,(IF(VLOOKUP($C171,'Regional Crises'!$B$1:$R$66,8,FALSE)="x","x",ROUND(IF(VLOOKUP($C171,'Regional Crises'!$B$1:$R$66,8,FALSE)&gt;J$3,5,IF(VLOOKUP($C171,'Regional Crises'!$B$1:$R$66,8,FALSE)&lt;J$4,0,5-(J$3-VLOOKUP($C171,'Regional Crises'!$B$1:$R$66,8,FALSE))/(J$3-J$4)*5)),1))),IF(VLOOKUP($E171,'Country Indicator Data'!$B$4:$N$300,4,FALSE)="x","x",ROUND(IF(VLOOKUP($E171,'Country Indicator Data'!$B$4:$N$300,4,FALSE)&gt;J$3,5,IF(VLOOKUP($E171,'Country Indicator Data'!$B$4:$N$300,4,FALSE)&lt;J$4,0,5-(J$3-VLOOKUP($E171,'Country Indicator Data'!$B$4:$N$300,4,FALSE))/(J$3-J$4)*5)),1)))</f>
        <v>0.2</v>
      </c>
      <c r="K171" s="163">
        <f t="shared" si="66"/>
        <v>0.9</v>
      </c>
      <c r="L171" s="163">
        <f>IF(LEN(E171)&gt;3,(IF(VLOOKUP($C171,'Regional Crises'!$B$1:$R$66,10,FALSE)="x","x",ROUND(IF(VLOOKUP($C171,'Regional Crises'!$B$1:$R$66,10,FALSE)&gt;L$3,5,IF(VLOOKUP($C171,'Regional Crises'!$B$1:$R$66,10,FALSE)&lt;L$4,0,5-(L$3-VLOOKUP($C171,'Regional Crises'!$B$1:$R$66,10,FALSE))/(L$3-L$4)*5)),1))),IF(VLOOKUP($E171,'Country Indicator Data'!$B$4:$N$300,6,FALSE)="x","x",ROUND(IF(VLOOKUP($E171,'Country Indicator Data'!$B$4:$N$300,6,FALSE)&gt;L$3,5,IF(VLOOKUP($E171,'Country Indicator Data'!$B$4:$N$300,6,FALSE)&lt;L$4,0,5-(L$3-VLOOKUP($E171,'Country Indicator Data'!$B$4:$N$300,6,FALSE))/(L$3-L$4)*5)),1)))</f>
        <v>1.9</v>
      </c>
      <c r="M171" s="163">
        <f>IF(LEN(E171)&gt;3,(IF(VLOOKUP($C171,'Regional Crises'!$B$1:$R$66,11,FALSE)="x","x",ROUND(IF(VLOOKUP($C171,'Regional Crises'!$B$1:$R$66,11,FALSE)&gt;M$3,5,IF(VLOOKUP($C171,'Regional Crises'!$B$1:$R$66,11,FALSE)&lt;M$4,0,5-(M$3-VLOOKUP($C171,'Regional Crises'!$B$1:$R$66,11,FALSE))/(M$3-M$4)*5)),1))),IF(VLOOKUP($E171,'Country Indicator Data'!$B$4:$N$300,7,FALSE)="x","x",ROUND(IF(VLOOKUP($E171,'Country Indicator Data'!$B$4:$N$300,7,FALSE)&gt;M$3,5,IF(VLOOKUP($E171,'Country Indicator Data'!$B$4:$N$300,7,FALSE)&lt;M$4,0,5-(M$3-VLOOKUP($E171,'Country Indicator Data'!$B$4:$N$300,7,FALSE))/(M$3-M$4)*5)),1)))</f>
        <v>0.2</v>
      </c>
      <c r="N171" s="163">
        <f t="shared" si="67"/>
        <v>1.05</v>
      </c>
      <c r="O171" s="163">
        <f t="shared" si="68"/>
        <v>1.1500000000000001</v>
      </c>
      <c r="P171" s="163">
        <f>IF(LEN(E171)&gt;3,VLOOKUP(C171,'Regional Crises'!$B$1:$R$69,12,FALSE),VLOOKUP(E171,'Country Indicator Data'!$B$4:$I$300,8,FALSE))</f>
        <v>3</v>
      </c>
      <c r="Q171" s="163">
        <f>IF(LEN(E171)&gt;3,((IF(VLOOKUP($C171,'Regional Crises'!$B$1:$R$66,13,FALSE)="x","x",ROUND(IF(VLOOKUP($C171,'Regional Crises'!$B$1:$R$66,13,FALSE)&gt;Q$3,5,IF(VLOOKUP($C171,'Regional Crises'!$B$1:$R$66,13,FALSE)&lt;Q$4,0,5-(LOG(Q$3)-LOG(VLOOKUP($C171,'Regional Crises'!$B$1:$R$66,13,FALSE)))/(LOG(Q$3)-LOG(Q$4))*5)),1)))),(IF(VLOOKUP($E171,'Country Indicator Data'!$B$4:$N$300,9,FALSE)="x","x",ROUND(IF(VLOOKUP($E171,'Country Indicator Data'!$B$4:$N$300,9,FALSE)&gt;Q$3,5,IF(VLOOKUP($E171,'Country Indicator Data'!$B$4:$N$300,9,FALSE)&lt;Q$4,0,5-(LOG(Q$3)-LOG(VLOOKUP($E171,'Country Indicator Data'!$B$4:$N$300,9,FALSE)))/(LOG(Q$3)-LOG(Q$4))*5)),1))))</f>
        <v>5</v>
      </c>
      <c r="R171" s="163">
        <f t="shared" si="69"/>
        <v>4</v>
      </c>
      <c r="S171" s="163">
        <f>IF(LEN(E171)&gt;3,((IF(VLOOKUP($C171,'Regional Crises'!$B$1:$R$66,17,FALSE)="x","x",ROUND(IF(VLOOKUP($C171,'Regional Crises'!$B$1:$R$66,17,FALSE)&gt;S$3,0,IF(VLOOKUP($C171,'Regional Crises'!$B$1:$R$66,17,FALSE)&lt;S$4,5,(S$3-VLOOKUP($C171,'Regional Crises'!$B$1:$R$66,17,FALSE))/(S$3-S$4)*5)),1)))),(IF(VLOOKUP($E171,'Country Indicator Data'!$B$4:$N$300,13,FALSE)="x","x",ROUND(IF(VLOOKUP($E171,'Country Indicator Data'!$B$4:$N$300,13,FALSE)&gt;S$3,0,IF(VLOOKUP($E171,'Country Indicator Data'!$B$4:$N$300,13,FALSE)&lt;S$4,5,(S$3-VLOOKUP($E171,'Country Indicator Data'!$B$4:$N$300,13,FALSE))/(S$3-S$4)*5)),1))))</f>
        <v>3.5</v>
      </c>
      <c r="T171" s="163">
        <f>IF(LEN(E171)&gt;3,((IF(VLOOKUP($C171,'Regional Crises'!$B$1:$R$66,14,FALSE)="x","x",ROUND(IF(VLOOKUP($C171,'Regional Crises'!$B$1:$R$66,14,FALSE)&gt;T$3,0,IF(VLOOKUP($C171,'Regional Crises'!$B$1:$R$66,14,FALSE)&lt;T$4,5,(T$3-VLOOKUP($C171,'Regional Crises'!$B$1:$R$66,14,FALSE))/(T$3-T$4)*5)),1)))),(IF(VLOOKUP($E171,'Country Indicator Data'!$B$4:$N$300,10,FALSE)="x","x",ROUND(IF(VLOOKUP($E171,'Country Indicator Data'!$B$4:$N$300,10,FALSE)&gt;T$3,0,IF(VLOOKUP($E171,'Country Indicator Data'!$B$4:$N$300,10,FALSE)&lt;T$4,5,(T$3-VLOOKUP($E171,'Country Indicator Data'!$B$4:$N$300,10,FALSE))/(T$3-T$4)*5)),1))))</f>
        <v>3.2</v>
      </c>
      <c r="U171" s="163">
        <f>IF(LEN(E171)&gt;3,((IF(VLOOKUP($C171,'Regional Crises'!$B$1:$R$66,15,FALSE)="x","x",ROUND(IF(VLOOKUP($C171,'Regional Crises'!$B$1:$R$66,15,FALSE)&gt;U$3,0,IF(VLOOKUP($C171,'Regional Crises'!$B$1:$R$66,15,FALSE)&lt;U$4,5,(U$3-VLOOKUP($C171,'Regional Crises'!$B$1:$R$66,15,FALSE))/(U$3-U$4)*5)),1)))),(IF(VLOOKUP($E171,'Country Indicator Data'!$B$4:$N$300,11,FALSE)="x","x",ROUND(IF(VLOOKUP($E171,'Country Indicator Data'!$B$4:$N$300,11,FALSE)&gt;U$3,0,IF(VLOOKUP($E171,'Country Indicator Data'!$B$4:$N$300,11,FALSE)&lt;U$4,5,(U$3-VLOOKUP($E171,'Country Indicator Data'!$B$4:$N$300,11,FALSE))/(U$3-U$4)*5)),1))))</f>
        <v>1.9</v>
      </c>
      <c r="V171" s="163">
        <f>IF(LEN(E171)&gt;3,((IF(VLOOKUP($C171,'Regional Crises'!$B$1:$R$66,16,FALSE)="x","x",ROUND(IF(VLOOKUP($C171,'Regional Crises'!$B$1:$R$66,16,FALSE)&gt;V$3,0,IF(VLOOKUP($C171,'Regional Crises'!$B$1:$R$66,16,FALSE)&lt;V$4,5,(V$3-VLOOKUP($C171,'Regional Crises'!$B$1:$R$66,16,FALSE))/(V$3-V$4)*5)),1)))),(IF(VLOOKUP($E171,'Country Indicator Data'!$B$4:$N$300,12,FALSE)="x","x",ROUND(IF(VLOOKUP($E171,'Country Indicator Data'!$B$4:$N$300,12,FALSE)&gt;V$3,0,IF(VLOOKUP($E171,'Country Indicator Data'!$B$4:$N$300,12,FALSE)&lt;V$4,5,(V$3-VLOOKUP($E171,'Country Indicator Data'!$B$4:$N$300,12,FALSE))/(V$3-V$4)*5)),1))))</f>
        <v>1.9</v>
      </c>
      <c r="W171" s="163">
        <f t="shared" si="70"/>
        <v>2.6</v>
      </c>
      <c r="X171" s="163">
        <f t="shared" si="71"/>
        <v>2.6</v>
      </c>
      <c r="Y171" s="184">
        <f>IF('Core Indicators'!FC168="x","x",IF('Core Indicators'!FC168&gt;=5,5,IF('Core Indicators'!FC168&gt;=4,4,IF('Core Indicators'!FC168&gt;=3,3,IF('Core Indicators'!FC168&gt;=2,2,IF('Core Indicators'!FC168&gt;=1,1,0))))))</f>
        <v>2</v>
      </c>
      <c r="Z171" s="163">
        <f t="shared" si="72"/>
        <v>2</v>
      </c>
      <c r="AA171" s="184">
        <f>'Crisis Indicator Data'!Y168</f>
        <v>1</v>
      </c>
      <c r="AB171" s="184">
        <f>'Crisis Indicator Data'!Z168</f>
        <v>3</v>
      </c>
      <c r="AC171" s="184">
        <f>'Crisis Indicator Data'!AA168</f>
        <v>3</v>
      </c>
      <c r="AD171" s="184">
        <f>'Crisis Indicator Data'!AB168</f>
        <v>3</v>
      </c>
      <c r="AE171" s="184">
        <f t="shared" si="73"/>
        <v>5</v>
      </c>
      <c r="AF171" s="184">
        <f>'Crisis Indicator Data'!AC168</f>
        <v>3</v>
      </c>
      <c r="AG171" s="184">
        <f>'Crisis Indicator Data'!AD168</f>
        <v>3</v>
      </c>
      <c r="AH171" s="184">
        <f t="shared" si="74"/>
        <v>5</v>
      </c>
      <c r="AI171" s="184">
        <f>'Crisis Indicator Data'!AE168</f>
        <v>3</v>
      </c>
      <c r="AJ171" s="184">
        <f>'Crisis Indicator Data'!AF168</f>
        <v>3</v>
      </c>
      <c r="AK171" s="184">
        <f>'Crisis Indicator Data'!AG168</f>
        <v>3</v>
      </c>
      <c r="AL171" s="184">
        <f t="shared" si="75"/>
        <v>5</v>
      </c>
      <c r="AM171" s="163">
        <f t="shared" si="76"/>
        <v>5</v>
      </c>
      <c r="AN171" s="163">
        <f t="shared" si="77"/>
        <v>3.5</v>
      </c>
    </row>
    <row r="172" spans="1:40" x14ac:dyDescent="0.25">
      <c r="A172" s="175" t="str">
        <f>'Crisis Indicator Data'!A169</f>
        <v>Complex crisis in Venezuela</v>
      </c>
      <c r="B172" s="176" t="str">
        <f>'Crisis Indicator Data'!B169</f>
        <v>Socio-political,Violence,Floods</v>
      </c>
      <c r="C172" s="176" t="str">
        <f>'Crisis Indicator Data'!C169</f>
        <v>VEN001</v>
      </c>
      <c r="D172" s="176" t="str">
        <f>'Crisis Indicator Data'!D169</f>
        <v>Venezuela</v>
      </c>
      <c r="E172" s="177" t="str">
        <f>'Crisis Indicator Data'!E169</f>
        <v>VEN</v>
      </c>
      <c r="F172" s="163">
        <f>IF(LEN(E172)&gt;3,(IF(VLOOKUP($C172,'Regional Crises'!$B$1:$R$66,7,FALSE)="x","x",ROUND(IF(VLOOKUP($C172,'Regional Crises'!$B$1:$R$66,7,FALSE)&gt;$F$3,5,IF(VLOOKUP($C172,'Regional Crises'!$B$1:$R$66,7,FALSE)&lt;F$4,0,($F$3-VLOOKUP($C172,'Regional Crises'!$B$1:$R$66,7,FALSE))/($F$3-$F$4)*5)),1))),IF(VLOOKUP($E172,'Country Indicator Data'!$B$4:$N$300,3,FALSE)="x","x",ROUND(IF(VLOOKUP($E172,'Country Indicator Data'!$B$4:$N$300,3,FALSE)&gt;$F$3,5,IF(VLOOKUP($E172,'Country Indicator Data'!$B$4:$N$300,3,FALSE)&lt;$F$4,0,($F$3-VLOOKUP($E172,'Country Indicator Data'!$B$4:$N$300,3,FALSE))/($F$3-$F$4)*5)),1)))</f>
        <v>2.5</v>
      </c>
      <c r="G172" s="163">
        <f>IF(LEN(E172)&gt;3,(IF(VLOOKUP($C172,'Regional Crises'!$B$1:$R$66,9,FALSE)="x","x",ROUND(IF(VLOOKUP($C172,'Regional Crises'!$B$1:$R$66,9,FALSE)&gt;G$3,5,IF(VLOOKUP($C172,'Regional Crises'!$B$1:$R$66,9,FALSE)&lt;G$4,0,(G$3-VLOOKUP($C172,'Regional Crises'!$B$1:$R$66,9,FALSE))/(G$3-G$4)*5)),1))),IF(VLOOKUP($E172,'Country Indicator Data'!$B$4:$N$300,5,FALSE)="x","x",ROUND(IF(VLOOKUP($E172,'Country Indicator Data'!$B$4:$N$300,5,FALSE)&gt;G$3,5,IF(VLOOKUP($E172,'Country Indicator Data'!$B$4:$N$300,5,FALSE)&lt;G$4,0,(G$3-VLOOKUP($E172,'Country Indicator Data'!$B$4:$N$300,5,FALSE))/(G$3-G$4)*5)),1)))</f>
        <v>3.5</v>
      </c>
      <c r="H172" s="163">
        <f t="shared" si="65"/>
        <v>3</v>
      </c>
      <c r="I172" s="163">
        <f>IF(LEN(E172)&gt;3,(IF(VLOOKUP($C172,'Regional Crises'!$B$1:$R$66,6,FALSE)="x","x",ROUND(IF(VLOOKUP($C172,'Regional Crises'!$B$1:$R$66,6,FALSE)&gt;I$3,5,IF(VLOOKUP($C172,'Regional Crises'!$B$1:$R$66,6,FALSE)&lt;I$4,0,5-(I$3-VLOOKUP($C172,'Regional Crises'!$B$1:$R$66,6,FALSE))/(I$3-I$4)*5)),1))),IF(VLOOKUP($E172,'Country Indicator Data'!$B$4:$N$300,2,FALSE)="x","x",ROUND(IF(VLOOKUP($E172,'Country Indicator Data'!$B$4:$N$300,2,FALSE)&gt;I$3,5,IF(VLOOKUP($E172,'Country Indicator Data'!$B$4:$N$300,2,FALSE)&lt;I$4,0,5-(I$3-VLOOKUP($E172,'Country Indicator Data'!$B$4:$N$300,2,FALSE))/(I$3-I$4)*5)),1)))</f>
        <v>1.3</v>
      </c>
      <c r="J172" s="163">
        <f>IF(LEN(E172)&gt;3,(IF(VLOOKUP($C172,'Regional Crises'!$B$1:$R$66,8,FALSE)="x","x",ROUND(IF(VLOOKUP($C172,'Regional Crises'!$B$1:$R$66,8,FALSE)&gt;J$3,5,IF(VLOOKUP($C172,'Regional Crises'!$B$1:$R$66,8,FALSE)&lt;J$4,0,5-(J$3-VLOOKUP($C172,'Regional Crises'!$B$1:$R$66,8,FALSE))/(J$3-J$4)*5)),1))),IF(VLOOKUP($E172,'Country Indicator Data'!$B$4:$N$300,4,FALSE)="x","x",ROUND(IF(VLOOKUP($E172,'Country Indicator Data'!$B$4:$N$300,4,FALSE)&gt;J$3,5,IF(VLOOKUP($E172,'Country Indicator Data'!$B$4:$N$300,4,FALSE)&lt;J$4,0,5-(J$3-VLOOKUP($E172,'Country Indicator Data'!$B$4:$N$300,4,FALSE))/(J$3-J$4)*5)),1)))</f>
        <v>1.2</v>
      </c>
      <c r="K172" s="163">
        <f t="shared" si="66"/>
        <v>1.25</v>
      </c>
      <c r="L172" s="163">
        <f>IF(LEN(E172)&gt;3,(IF(VLOOKUP($C172,'Regional Crises'!$B$1:$R$66,10,FALSE)="x","x",ROUND(IF(VLOOKUP($C172,'Regional Crises'!$B$1:$R$66,10,FALSE)&gt;L$3,5,IF(VLOOKUP($C172,'Regional Crises'!$B$1:$R$66,10,FALSE)&lt;L$4,0,5-(L$3-VLOOKUP($C172,'Regional Crises'!$B$1:$R$66,10,FALSE))/(L$3-L$4)*5)),1))),IF(VLOOKUP($E172,'Country Indicator Data'!$B$4:$N$300,6,FALSE)="x","x",ROUND(IF(VLOOKUP($E172,'Country Indicator Data'!$B$4:$N$300,6,FALSE)&gt;L$3,5,IF(VLOOKUP($E172,'Country Indicator Data'!$B$4:$N$300,6,FALSE)&lt;L$4,0,5-(L$3-VLOOKUP($E172,'Country Indicator Data'!$B$4:$N$300,6,FALSE))/(L$3-L$4)*5)),1)))</f>
        <v>3.1</v>
      </c>
      <c r="M172" s="163">
        <f>IF(LEN(E172)&gt;3,(IF(VLOOKUP($C172,'Regional Crises'!$B$1:$R$66,11,FALSE)="x","x",ROUND(IF(VLOOKUP($C172,'Regional Crises'!$B$1:$R$66,11,FALSE)&gt;M$3,5,IF(VLOOKUP($C172,'Regional Crises'!$B$1:$R$66,11,FALSE)&lt;M$4,0,5-(M$3-VLOOKUP($C172,'Regional Crises'!$B$1:$R$66,11,FALSE))/(M$3-M$4)*5)),1))),IF(VLOOKUP($E172,'Country Indicator Data'!$B$4:$N$300,7,FALSE)="x","x",ROUND(IF(VLOOKUP($E172,'Country Indicator Data'!$B$4:$N$300,7,FALSE)&gt;M$3,5,IF(VLOOKUP($E172,'Country Indicator Data'!$B$4:$N$300,7,FALSE)&lt;M$4,0,5-(M$3-VLOOKUP($E172,'Country Indicator Data'!$B$4:$N$300,7,FALSE))/(M$3-M$4)*5)),1)))</f>
        <v>2.5</v>
      </c>
      <c r="N172" s="163">
        <f t="shared" si="67"/>
        <v>2.8</v>
      </c>
      <c r="O172" s="163">
        <f t="shared" si="68"/>
        <v>2.35</v>
      </c>
      <c r="P172" s="163">
        <f>IF(LEN(E172)&gt;3,VLOOKUP(C172,'Regional Crises'!$B$1:$R$69,12,FALSE),VLOOKUP(E172,'Country Indicator Data'!$B$4:$I$300,8,FALSE))</f>
        <v>3</v>
      </c>
      <c r="Q172" s="163">
        <f>IF(LEN(E172)&gt;3,((IF(VLOOKUP($C172,'Regional Crises'!$B$1:$R$66,13,FALSE)="x","x",ROUND(IF(VLOOKUP($C172,'Regional Crises'!$B$1:$R$66,13,FALSE)&gt;Q$3,5,IF(VLOOKUP($C172,'Regional Crises'!$B$1:$R$66,13,FALSE)&lt;Q$4,0,5-(LOG(Q$3)-LOG(VLOOKUP($C172,'Regional Crises'!$B$1:$R$66,13,FALSE)))/(LOG(Q$3)-LOG(Q$4))*5)),1)))),(IF(VLOOKUP($E172,'Country Indicator Data'!$B$4:$N$300,9,FALSE)="x","x",ROUND(IF(VLOOKUP($E172,'Country Indicator Data'!$B$4:$N$300,9,FALSE)&gt;Q$3,5,IF(VLOOKUP($E172,'Country Indicator Data'!$B$4:$N$300,9,FALSE)&lt;Q$4,0,5-(LOG(Q$3)-LOG(VLOOKUP($E172,'Country Indicator Data'!$B$4:$N$300,9,FALSE)))/(LOG(Q$3)-LOG(Q$4))*5)),1))))</f>
        <v>3.6</v>
      </c>
      <c r="R172" s="163">
        <f t="shared" si="69"/>
        <v>3.3</v>
      </c>
      <c r="S172" s="163">
        <f>IF(LEN(E172)&gt;3,((IF(VLOOKUP($C172,'Regional Crises'!$B$1:$R$66,17,FALSE)="x","x",ROUND(IF(VLOOKUP($C172,'Regional Crises'!$B$1:$R$66,17,FALSE)&gt;S$3,0,IF(VLOOKUP($C172,'Regional Crises'!$B$1:$R$66,17,FALSE)&lt;S$4,5,(S$3-VLOOKUP($C172,'Regional Crises'!$B$1:$R$66,17,FALSE))/(S$3-S$4)*5)),1)))),(IF(VLOOKUP($E172,'Country Indicator Data'!$B$4:$N$300,13,FALSE)="x","x",ROUND(IF(VLOOKUP($E172,'Country Indicator Data'!$B$4:$N$300,13,FALSE)&gt;S$3,0,IF(VLOOKUP($E172,'Country Indicator Data'!$B$4:$N$300,13,FALSE)&lt;S$4,5,(S$3-VLOOKUP($E172,'Country Indicator Data'!$B$4:$N$300,13,FALSE))/(S$3-S$4)*5)),1))))</f>
        <v>4.2</v>
      </c>
      <c r="T172" s="163">
        <f>IF(LEN(E172)&gt;3,((IF(VLOOKUP($C172,'Regional Crises'!$B$1:$R$66,14,FALSE)="x","x",ROUND(IF(VLOOKUP($C172,'Regional Crises'!$B$1:$R$66,14,FALSE)&gt;T$3,0,IF(VLOOKUP($C172,'Regional Crises'!$B$1:$R$66,14,FALSE)&lt;T$4,5,(T$3-VLOOKUP($C172,'Regional Crises'!$B$1:$R$66,14,FALSE))/(T$3-T$4)*5)),1)))),(IF(VLOOKUP($E172,'Country Indicator Data'!$B$4:$N$300,10,FALSE)="x","x",ROUND(IF(VLOOKUP($E172,'Country Indicator Data'!$B$4:$N$300,10,FALSE)&gt;T$3,0,IF(VLOOKUP($E172,'Country Indicator Data'!$B$4:$N$300,10,FALSE)&lt;T$4,5,(T$3-VLOOKUP($E172,'Country Indicator Data'!$B$4:$N$300,10,FALSE))/(T$3-T$4)*5)),1))))</f>
        <v>4.8</v>
      </c>
      <c r="U172" s="163">
        <f>IF(LEN(E172)&gt;3,((IF(VLOOKUP($C172,'Regional Crises'!$B$1:$R$66,15,FALSE)="x","x",ROUND(IF(VLOOKUP($C172,'Regional Crises'!$B$1:$R$66,15,FALSE)&gt;U$3,0,IF(VLOOKUP($C172,'Regional Crises'!$B$1:$R$66,15,FALSE)&lt;U$4,5,(U$3-VLOOKUP($C172,'Regional Crises'!$B$1:$R$66,15,FALSE))/(U$3-U$4)*5)),1)))),(IF(VLOOKUP($E172,'Country Indicator Data'!$B$4:$N$300,11,FALSE)="x","x",ROUND(IF(VLOOKUP($E172,'Country Indicator Data'!$B$4:$N$300,11,FALSE)&gt;U$3,0,IF(VLOOKUP($E172,'Country Indicator Data'!$B$4:$N$300,11,FALSE)&lt;U$4,5,(U$3-VLOOKUP($E172,'Country Indicator Data'!$B$4:$N$300,11,FALSE))/(U$3-U$4)*5)),1))))</f>
        <v>4.0999999999999996</v>
      </c>
      <c r="V172" s="163">
        <f>IF(LEN(E172)&gt;3,((IF(VLOOKUP($C172,'Regional Crises'!$B$1:$R$66,16,FALSE)="x","x",ROUND(IF(VLOOKUP($C172,'Regional Crises'!$B$1:$R$66,16,FALSE)&gt;V$3,0,IF(VLOOKUP($C172,'Regional Crises'!$B$1:$R$66,16,FALSE)&lt;V$4,5,(V$3-VLOOKUP($C172,'Regional Crises'!$B$1:$R$66,16,FALSE))/(V$3-V$4)*5)),1)))),(IF(VLOOKUP($E172,'Country Indicator Data'!$B$4:$N$300,12,FALSE)="x","x",ROUND(IF(VLOOKUP($E172,'Country Indicator Data'!$B$4:$N$300,12,FALSE)&gt;V$3,0,IF(VLOOKUP($E172,'Country Indicator Data'!$B$4:$N$300,12,FALSE)&lt;V$4,5,(V$3-VLOOKUP($E172,'Country Indicator Data'!$B$4:$N$300,12,FALSE))/(V$3-V$4)*5)),1))))</f>
        <v>4.2</v>
      </c>
      <c r="W172" s="163">
        <f t="shared" si="70"/>
        <v>4.3</v>
      </c>
      <c r="X172" s="163">
        <f t="shared" si="71"/>
        <v>3.3</v>
      </c>
      <c r="Y172" s="184">
        <f>IF('Core Indicators'!FC169="x","x",IF('Core Indicators'!FC169&gt;=5,5,IF('Core Indicators'!FC169&gt;=4,4,IF('Core Indicators'!FC169&gt;=3,3,IF('Core Indicators'!FC169&gt;=2,2,IF('Core Indicators'!FC169&gt;=1,1,0))))))</f>
        <v>5</v>
      </c>
      <c r="Z172" s="163">
        <f t="shared" si="72"/>
        <v>5</v>
      </c>
      <c r="AA172" s="184">
        <f>'Crisis Indicator Data'!Y169</f>
        <v>2</v>
      </c>
      <c r="AB172" s="184">
        <f>'Crisis Indicator Data'!Z169</f>
        <v>2</v>
      </c>
      <c r="AC172" s="184">
        <f>'Crisis Indicator Data'!AA169</f>
        <v>2</v>
      </c>
      <c r="AD172" s="184">
        <f>'Crisis Indicator Data'!AB169</f>
        <v>0</v>
      </c>
      <c r="AE172" s="184">
        <f t="shared" si="73"/>
        <v>3</v>
      </c>
      <c r="AF172" s="184">
        <f>'Crisis Indicator Data'!AC169</f>
        <v>1</v>
      </c>
      <c r="AG172" s="184">
        <f>'Crisis Indicator Data'!AD169</f>
        <v>2</v>
      </c>
      <c r="AH172" s="184">
        <f t="shared" si="74"/>
        <v>3</v>
      </c>
      <c r="AI172" s="184">
        <f>'Crisis Indicator Data'!AE169</f>
        <v>1</v>
      </c>
      <c r="AJ172" s="184">
        <f>'Crisis Indicator Data'!AF169</f>
        <v>1</v>
      </c>
      <c r="AK172" s="184">
        <f>'Crisis Indicator Data'!AG169</f>
        <v>2</v>
      </c>
      <c r="AL172" s="184">
        <f t="shared" si="75"/>
        <v>3</v>
      </c>
      <c r="AM172" s="163">
        <f t="shared" si="76"/>
        <v>3</v>
      </c>
      <c r="AN172" s="163">
        <f t="shared" si="77"/>
        <v>4</v>
      </c>
    </row>
    <row r="173" spans="1:40" x14ac:dyDescent="0.25">
      <c r="A173" s="175" t="str">
        <f>'Crisis Indicator Data'!A170</f>
        <v>Conflict in Yemen</v>
      </c>
      <c r="B173" s="176" t="str">
        <f>'Crisis Indicator Data'!B170</f>
        <v>Conflict</v>
      </c>
      <c r="C173" s="176" t="str">
        <f>'Crisis Indicator Data'!C170</f>
        <v>YEM001</v>
      </c>
      <c r="D173" s="176" t="str">
        <f>'Crisis Indicator Data'!D170</f>
        <v>Yemen</v>
      </c>
      <c r="E173" s="177" t="str">
        <f>'Crisis Indicator Data'!E170</f>
        <v>YEM</v>
      </c>
      <c r="F173" s="163">
        <f>IF(LEN(E173)&gt;3,(IF(VLOOKUP($C173,'Regional Crises'!$B$1:$R$66,7,FALSE)="x","x",ROUND(IF(VLOOKUP($C173,'Regional Crises'!$B$1:$R$66,7,FALSE)&gt;$F$3,5,IF(VLOOKUP($C173,'Regional Crises'!$B$1:$R$66,7,FALSE)&lt;F$4,0,($F$3-VLOOKUP($C173,'Regional Crises'!$B$1:$R$66,7,FALSE))/($F$3-$F$4)*5)),1))),IF(VLOOKUP($E173,'Country Indicator Data'!$B$4:$N$300,3,FALSE)="x","x",ROUND(IF(VLOOKUP($E173,'Country Indicator Data'!$B$4:$N$300,3,FALSE)&gt;$F$3,5,IF(VLOOKUP($E173,'Country Indicator Data'!$B$4:$N$300,3,FALSE)&lt;$F$4,0,($F$3-VLOOKUP($E173,'Country Indicator Data'!$B$4:$N$300,3,FALSE))/($F$3-$F$4)*5)),1)))</f>
        <v>4.3</v>
      </c>
      <c r="G173" s="163">
        <f>IF(LEN(E173)&gt;3,(IF(VLOOKUP($C173,'Regional Crises'!$B$1:$R$66,9,FALSE)="x","x",ROUND(IF(VLOOKUP($C173,'Regional Crises'!$B$1:$R$66,9,FALSE)&gt;G$3,5,IF(VLOOKUP($C173,'Regional Crises'!$B$1:$R$66,9,FALSE)&lt;G$4,0,(G$3-VLOOKUP($C173,'Regional Crises'!$B$1:$R$66,9,FALSE))/(G$3-G$4)*5)),1))),IF(VLOOKUP($E173,'Country Indicator Data'!$B$4:$N$300,5,FALSE)="x","x",ROUND(IF(VLOOKUP($E173,'Country Indicator Data'!$B$4:$N$300,5,FALSE)&gt;G$3,5,IF(VLOOKUP($E173,'Country Indicator Data'!$B$4:$N$300,5,FALSE)&lt;G$4,0,(G$3-VLOOKUP($E173,'Country Indicator Data'!$B$4:$N$300,5,FALSE))/(G$3-G$4)*5)),1)))</f>
        <v>4.3</v>
      </c>
      <c r="H173" s="163">
        <f t="shared" si="65"/>
        <v>4.3</v>
      </c>
      <c r="I173" s="163">
        <f>IF(LEN(E173)&gt;3,(IF(VLOOKUP($C173,'Regional Crises'!$B$1:$R$66,6,FALSE)="x","x",ROUND(IF(VLOOKUP($C173,'Regional Crises'!$B$1:$R$66,6,FALSE)&gt;I$3,5,IF(VLOOKUP($C173,'Regional Crises'!$B$1:$R$66,6,FALSE)&lt;I$4,0,5-(I$3-VLOOKUP($C173,'Regional Crises'!$B$1:$R$66,6,FALSE))/(I$3-I$4)*5)),1))),IF(VLOOKUP($E173,'Country Indicator Data'!$B$4:$N$300,2,FALSE)="x","x",ROUND(IF(VLOOKUP($E173,'Country Indicator Data'!$B$4:$N$300,2,FALSE)&gt;I$3,5,IF(VLOOKUP($E173,'Country Indicator Data'!$B$4:$N$300,2,FALSE)&lt;I$4,0,5-(I$3-VLOOKUP($E173,'Country Indicator Data'!$B$4:$N$300,2,FALSE))/(I$3-I$4)*5)),1)))</f>
        <v>3.1</v>
      </c>
      <c r="J173" s="163">
        <f>IF(LEN(E173)&gt;3,(IF(VLOOKUP($C173,'Regional Crises'!$B$1:$R$66,8,FALSE)="x","x",ROUND(IF(VLOOKUP($C173,'Regional Crises'!$B$1:$R$66,8,FALSE)&gt;J$3,5,IF(VLOOKUP($C173,'Regional Crises'!$B$1:$R$66,8,FALSE)&lt;J$4,0,5-(J$3-VLOOKUP($C173,'Regional Crises'!$B$1:$R$66,8,FALSE))/(J$3-J$4)*5)),1))),IF(VLOOKUP($E173,'Country Indicator Data'!$B$4:$N$300,4,FALSE)="x","x",ROUND(IF(VLOOKUP($E173,'Country Indicator Data'!$B$4:$N$300,4,FALSE)&gt;J$3,5,IF(VLOOKUP($E173,'Country Indicator Data'!$B$4:$N$300,4,FALSE)&lt;J$4,0,5-(J$3-VLOOKUP($E173,'Country Indicator Data'!$B$4:$N$300,4,FALSE))/(J$3-J$4)*5)),1)))</f>
        <v>0</v>
      </c>
      <c r="K173" s="163">
        <f t="shared" si="66"/>
        <v>1.55</v>
      </c>
      <c r="L173" s="163">
        <f>IF(LEN(E173)&gt;3,(IF(VLOOKUP($C173,'Regional Crises'!$B$1:$R$66,10,FALSE)="x","x",ROUND(IF(VLOOKUP($C173,'Regional Crises'!$B$1:$R$66,10,FALSE)&gt;L$3,5,IF(VLOOKUP($C173,'Regional Crises'!$B$1:$R$66,10,FALSE)&lt;L$4,0,5-(L$3-VLOOKUP($C173,'Regional Crises'!$B$1:$R$66,10,FALSE))/(L$3-L$4)*5)),1))),IF(VLOOKUP($E173,'Country Indicator Data'!$B$4:$N$300,6,FALSE)="x","x",ROUND(IF(VLOOKUP($E173,'Country Indicator Data'!$B$4:$N$300,6,FALSE)&gt;L$3,5,IF(VLOOKUP($E173,'Country Indicator Data'!$B$4:$N$300,6,FALSE)&lt;L$4,0,5-(L$3-VLOOKUP($E173,'Country Indicator Data'!$B$4:$N$300,6,FALSE))/(L$3-L$4)*5)),1)))</f>
        <v>5</v>
      </c>
      <c r="M173" s="163">
        <f>IF(LEN(E173)&gt;3,(IF(VLOOKUP($C173,'Regional Crises'!$B$1:$R$66,11,FALSE)="x","x",ROUND(IF(VLOOKUP($C173,'Regional Crises'!$B$1:$R$66,11,FALSE)&gt;M$3,5,IF(VLOOKUP($C173,'Regional Crises'!$B$1:$R$66,11,FALSE)&lt;M$4,0,5-(M$3-VLOOKUP($C173,'Regional Crises'!$B$1:$R$66,11,FALSE))/(M$3-M$4)*5)),1))),IF(VLOOKUP($E173,'Country Indicator Data'!$B$4:$N$300,7,FALSE)="x","x",ROUND(IF(VLOOKUP($E173,'Country Indicator Data'!$B$4:$N$300,7,FALSE)&gt;M$3,5,IF(VLOOKUP($E173,'Country Indicator Data'!$B$4:$N$300,7,FALSE)&lt;M$4,0,5-(M$3-VLOOKUP($E173,'Country Indicator Data'!$B$4:$N$300,7,FALSE))/(M$3-M$4)*5)),1)))</f>
        <v>1.5</v>
      </c>
      <c r="N173" s="163">
        <f t="shared" si="67"/>
        <v>3.25</v>
      </c>
      <c r="O173" s="163">
        <f t="shared" si="68"/>
        <v>3.0333333333333332</v>
      </c>
      <c r="P173" s="163">
        <f>IF(LEN(E173)&gt;3,VLOOKUP(C173,'Regional Crises'!$B$1:$R$69,12,FALSE),VLOOKUP(E173,'Country Indicator Data'!$B$4:$I$300,8,FALSE))</f>
        <v>4</v>
      </c>
      <c r="Q173" s="163">
        <f>IF(LEN(E173)&gt;3,((IF(VLOOKUP($C173,'Regional Crises'!$B$1:$R$66,13,FALSE)="x","x",ROUND(IF(VLOOKUP($C173,'Regional Crises'!$B$1:$R$66,13,FALSE)&gt;Q$3,5,IF(VLOOKUP($C173,'Regional Crises'!$B$1:$R$66,13,FALSE)&lt;Q$4,0,5-(LOG(Q$3)-LOG(VLOOKUP($C173,'Regional Crises'!$B$1:$R$66,13,FALSE)))/(LOG(Q$3)-LOG(Q$4))*5)),1)))),(IF(VLOOKUP($E173,'Country Indicator Data'!$B$4:$N$300,9,FALSE)="x","x",ROUND(IF(VLOOKUP($E173,'Country Indicator Data'!$B$4:$N$300,9,FALSE)&gt;Q$3,5,IF(VLOOKUP($E173,'Country Indicator Data'!$B$4:$N$300,9,FALSE)&lt;Q$4,0,5-(LOG(Q$3)-LOG(VLOOKUP($E173,'Country Indicator Data'!$B$4:$N$300,9,FALSE)))/(LOG(Q$3)-LOG(Q$4))*5)),1))))</f>
        <v>4.5999999999999996</v>
      </c>
      <c r="R173" s="163">
        <f t="shared" si="69"/>
        <v>4.3</v>
      </c>
      <c r="S173" s="163">
        <f>IF(LEN(E173)&gt;3,((IF(VLOOKUP($C173,'Regional Crises'!$B$1:$R$66,17,FALSE)="x","x",ROUND(IF(VLOOKUP($C173,'Regional Crises'!$B$1:$R$66,17,FALSE)&gt;S$3,0,IF(VLOOKUP($C173,'Regional Crises'!$B$1:$R$66,17,FALSE)&lt;S$4,5,(S$3-VLOOKUP($C173,'Regional Crises'!$B$1:$R$66,17,FALSE))/(S$3-S$4)*5)),1)))),(IF(VLOOKUP($E173,'Country Indicator Data'!$B$4:$N$300,13,FALSE)="x","x",ROUND(IF(VLOOKUP($E173,'Country Indicator Data'!$B$4:$N$300,13,FALSE)&gt;S$3,0,IF(VLOOKUP($E173,'Country Indicator Data'!$B$4:$N$300,13,FALSE)&lt;S$4,5,(S$3-VLOOKUP($E173,'Country Indicator Data'!$B$4:$N$300,13,FALSE))/(S$3-S$4)*5)),1))))</f>
        <v>4.3</v>
      </c>
      <c r="T173" s="163">
        <f>IF(LEN(E173)&gt;3,((IF(VLOOKUP($C173,'Regional Crises'!$B$1:$R$66,14,FALSE)="x","x",ROUND(IF(VLOOKUP($C173,'Regional Crises'!$B$1:$R$66,14,FALSE)&gt;T$3,0,IF(VLOOKUP($C173,'Regional Crises'!$B$1:$R$66,14,FALSE)&lt;T$4,5,(T$3-VLOOKUP($C173,'Regional Crises'!$B$1:$R$66,14,FALSE))/(T$3-T$4)*5)),1)))),(IF(VLOOKUP($E173,'Country Indicator Data'!$B$4:$N$300,10,FALSE)="x","x",ROUND(IF(VLOOKUP($E173,'Country Indicator Data'!$B$4:$N$300,10,FALSE)&gt;T$3,0,IF(VLOOKUP($E173,'Country Indicator Data'!$B$4:$N$300,10,FALSE)&lt;T$4,5,(T$3-VLOOKUP($E173,'Country Indicator Data'!$B$4:$N$300,10,FALSE))/(T$3-T$4)*5)),1))))</f>
        <v>4.3</v>
      </c>
      <c r="U173" s="163">
        <f>IF(LEN(E173)&gt;3,((IF(VLOOKUP($C173,'Regional Crises'!$B$1:$R$66,15,FALSE)="x","x",ROUND(IF(VLOOKUP($C173,'Regional Crises'!$B$1:$R$66,15,FALSE)&gt;U$3,0,IF(VLOOKUP($C173,'Regional Crises'!$B$1:$R$66,15,FALSE)&lt;U$4,5,(U$3-VLOOKUP($C173,'Regional Crises'!$B$1:$R$66,15,FALSE))/(U$3-U$4)*5)),1)))),(IF(VLOOKUP($E173,'Country Indicator Data'!$B$4:$N$300,11,FALSE)="x","x",ROUND(IF(VLOOKUP($E173,'Country Indicator Data'!$B$4:$N$300,11,FALSE)&gt;U$3,0,IF(VLOOKUP($E173,'Country Indicator Data'!$B$4:$N$300,11,FALSE)&lt;U$4,5,(U$3-VLOOKUP($E173,'Country Indicator Data'!$B$4:$N$300,11,FALSE))/(U$3-U$4)*5)),1))))</f>
        <v>4.4000000000000004</v>
      </c>
      <c r="V173" s="163">
        <f>IF(LEN(E173)&gt;3,((IF(VLOOKUP($C173,'Regional Crises'!$B$1:$R$66,16,FALSE)="x","x",ROUND(IF(VLOOKUP($C173,'Regional Crises'!$B$1:$R$66,16,FALSE)&gt;V$3,0,IF(VLOOKUP($C173,'Regional Crises'!$B$1:$R$66,16,FALSE)&lt;V$4,5,(V$3-VLOOKUP($C173,'Regional Crises'!$B$1:$R$66,16,FALSE))/(V$3-V$4)*5)),1)))),(IF(VLOOKUP($E173,'Country Indicator Data'!$B$4:$N$300,12,FALSE)="x","x",ROUND(IF(VLOOKUP($E173,'Country Indicator Data'!$B$4:$N$300,12,FALSE)&gt;V$3,0,IF(VLOOKUP($E173,'Country Indicator Data'!$B$4:$N$300,12,FALSE)&lt;V$4,5,(V$3-VLOOKUP($E173,'Country Indicator Data'!$B$4:$N$300,12,FALSE))/(V$3-V$4)*5)),1))))</f>
        <v>4.5</v>
      </c>
      <c r="W173" s="163">
        <f t="shared" si="70"/>
        <v>4.4000000000000004</v>
      </c>
      <c r="X173" s="163">
        <f t="shared" si="71"/>
        <v>3.9</v>
      </c>
      <c r="Y173" s="184">
        <f>IF('Core Indicators'!FC170="x","x",IF('Core Indicators'!FC170&gt;=5,5,IF('Core Indicators'!FC170&gt;=4,4,IF('Core Indicators'!FC170&gt;=3,3,IF('Core Indicators'!FC170&gt;=2,2,IF('Core Indicators'!FC170&gt;=1,1,0))))))</f>
        <v>4</v>
      </c>
      <c r="Z173" s="163">
        <f t="shared" si="72"/>
        <v>4</v>
      </c>
      <c r="AA173" s="184">
        <f>'Crisis Indicator Data'!Y170</f>
        <v>1</v>
      </c>
      <c r="AB173" s="184">
        <f>'Crisis Indicator Data'!Z170</f>
        <v>3</v>
      </c>
      <c r="AC173" s="184">
        <f>'Crisis Indicator Data'!AA170</f>
        <v>2</v>
      </c>
      <c r="AD173" s="184">
        <f>'Crisis Indicator Data'!AB170</f>
        <v>2</v>
      </c>
      <c r="AE173" s="184">
        <f t="shared" si="73"/>
        <v>4</v>
      </c>
      <c r="AF173" s="184">
        <f>'Crisis Indicator Data'!AC170</f>
        <v>2</v>
      </c>
      <c r="AG173" s="184">
        <f>'Crisis Indicator Data'!AD170</f>
        <v>3</v>
      </c>
      <c r="AH173" s="184">
        <f t="shared" si="74"/>
        <v>5</v>
      </c>
      <c r="AI173" s="184">
        <f>'Crisis Indicator Data'!AE170</f>
        <v>1</v>
      </c>
      <c r="AJ173" s="184">
        <f>'Crisis Indicator Data'!AF170</f>
        <v>3</v>
      </c>
      <c r="AK173" s="184">
        <f>'Crisis Indicator Data'!AG170</f>
        <v>2</v>
      </c>
      <c r="AL173" s="184">
        <f t="shared" si="75"/>
        <v>4</v>
      </c>
      <c r="AM173" s="163">
        <f t="shared" si="76"/>
        <v>4</v>
      </c>
      <c r="AN173" s="163">
        <f t="shared" si="77"/>
        <v>4</v>
      </c>
    </row>
    <row r="174" spans="1:40" x14ac:dyDescent="0.25">
      <c r="A174" s="175" t="str">
        <f>'Crisis Indicator Data'!A171</f>
        <v>Mixed migration flows in Yemen</v>
      </c>
      <c r="B174" s="176" t="str">
        <f>'Crisis Indicator Data'!B171</f>
        <v>Displacement</v>
      </c>
      <c r="C174" s="176" t="str">
        <f>'Crisis Indicator Data'!C171</f>
        <v>YEM002</v>
      </c>
      <c r="D174" s="176" t="str">
        <f>'Crisis Indicator Data'!D171</f>
        <v>Yemen</v>
      </c>
      <c r="E174" s="177" t="str">
        <f>'Crisis Indicator Data'!E171</f>
        <v>YEM</v>
      </c>
      <c r="F174" s="163">
        <f>IF(LEN(E174)&gt;3,(IF(VLOOKUP($C174,'Regional Crises'!$B$1:$R$66,7,FALSE)="x","x",ROUND(IF(VLOOKUP($C174,'Regional Crises'!$B$1:$R$66,7,FALSE)&gt;$F$3,5,IF(VLOOKUP($C174,'Regional Crises'!$B$1:$R$66,7,FALSE)&lt;F$4,0,($F$3-VLOOKUP($C174,'Regional Crises'!$B$1:$R$66,7,FALSE))/($F$3-$F$4)*5)),1))),IF(VLOOKUP($E174,'Country Indicator Data'!$B$4:$N$300,3,FALSE)="x","x",ROUND(IF(VLOOKUP($E174,'Country Indicator Data'!$B$4:$N$300,3,FALSE)&gt;$F$3,5,IF(VLOOKUP($E174,'Country Indicator Data'!$B$4:$N$300,3,FALSE)&lt;$F$4,0,($F$3-VLOOKUP($E174,'Country Indicator Data'!$B$4:$N$300,3,FALSE))/($F$3-$F$4)*5)),1)))</f>
        <v>4.3</v>
      </c>
      <c r="G174" s="163">
        <f>IF(LEN(E174)&gt;3,(IF(VLOOKUP($C174,'Regional Crises'!$B$1:$R$66,9,FALSE)="x","x",ROUND(IF(VLOOKUP($C174,'Regional Crises'!$B$1:$R$66,9,FALSE)&gt;G$3,5,IF(VLOOKUP($C174,'Regional Crises'!$B$1:$R$66,9,FALSE)&lt;G$4,0,(G$3-VLOOKUP($C174,'Regional Crises'!$B$1:$R$66,9,FALSE))/(G$3-G$4)*5)),1))),IF(VLOOKUP($E174,'Country Indicator Data'!$B$4:$N$300,5,FALSE)="x","x",ROUND(IF(VLOOKUP($E174,'Country Indicator Data'!$B$4:$N$300,5,FALSE)&gt;G$3,5,IF(VLOOKUP($E174,'Country Indicator Data'!$B$4:$N$300,5,FALSE)&lt;G$4,0,(G$3-VLOOKUP($E174,'Country Indicator Data'!$B$4:$N$300,5,FALSE))/(G$3-G$4)*5)),1)))</f>
        <v>4.3</v>
      </c>
      <c r="H174" s="163">
        <f t="shared" si="65"/>
        <v>4.3</v>
      </c>
      <c r="I174" s="163">
        <f>IF(LEN(E174)&gt;3,(IF(VLOOKUP($C174,'Regional Crises'!$B$1:$R$66,6,FALSE)="x","x",ROUND(IF(VLOOKUP($C174,'Regional Crises'!$B$1:$R$66,6,FALSE)&gt;I$3,5,IF(VLOOKUP($C174,'Regional Crises'!$B$1:$R$66,6,FALSE)&lt;I$4,0,5-(I$3-VLOOKUP($C174,'Regional Crises'!$B$1:$R$66,6,FALSE))/(I$3-I$4)*5)),1))),IF(VLOOKUP($E174,'Country Indicator Data'!$B$4:$N$300,2,FALSE)="x","x",ROUND(IF(VLOOKUP($E174,'Country Indicator Data'!$B$4:$N$300,2,FALSE)&gt;I$3,5,IF(VLOOKUP($E174,'Country Indicator Data'!$B$4:$N$300,2,FALSE)&lt;I$4,0,5-(I$3-VLOOKUP($E174,'Country Indicator Data'!$B$4:$N$300,2,FALSE))/(I$3-I$4)*5)),1)))</f>
        <v>3.1</v>
      </c>
      <c r="J174" s="163">
        <f>IF(LEN(E174)&gt;3,(IF(VLOOKUP($C174,'Regional Crises'!$B$1:$R$66,8,FALSE)="x","x",ROUND(IF(VLOOKUP($C174,'Regional Crises'!$B$1:$R$66,8,FALSE)&gt;J$3,5,IF(VLOOKUP($C174,'Regional Crises'!$B$1:$R$66,8,FALSE)&lt;J$4,0,5-(J$3-VLOOKUP($C174,'Regional Crises'!$B$1:$R$66,8,FALSE))/(J$3-J$4)*5)),1))),IF(VLOOKUP($E174,'Country Indicator Data'!$B$4:$N$300,4,FALSE)="x","x",ROUND(IF(VLOOKUP($E174,'Country Indicator Data'!$B$4:$N$300,4,FALSE)&gt;J$3,5,IF(VLOOKUP($E174,'Country Indicator Data'!$B$4:$N$300,4,FALSE)&lt;J$4,0,5-(J$3-VLOOKUP($E174,'Country Indicator Data'!$B$4:$N$300,4,FALSE))/(J$3-J$4)*5)),1)))</f>
        <v>0</v>
      </c>
      <c r="K174" s="163">
        <f t="shared" si="66"/>
        <v>1.55</v>
      </c>
      <c r="L174" s="163">
        <f>IF(LEN(E174)&gt;3,(IF(VLOOKUP($C174,'Regional Crises'!$B$1:$R$66,10,FALSE)="x","x",ROUND(IF(VLOOKUP($C174,'Regional Crises'!$B$1:$R$66,10,FALSE)&gt;L$3,5,IF(VLOOKUP($C174,'Regional Crises'!$B$1:$R$66,10,FALSE)&lt;L$4,0,5-(L$3-VLOOKUP($C174,'Regional Crises'!$B$1:$R$66,10,FALSE))/(L$3-L$4)*5)),1))),IF(VLOOKUP($E174,'Country Indicator Data'!$B$4:$N$300,6,FALSE)="x","x",ROUND(IF(VLOOKUP($E174,'Country Indicator Data'!$B$4:$N$300,6,FALSE)&gt;L$3,5,IF(VLOOKUP($E174,'Country Indicator Data'!$B$4:$N$300,6,FALSE)&lt;L$4,0,5-(L$3-VLOOKUP($E174,'Country Indicator Data'!$B$4:$N$300,6,FALSE))/(L$3-L$4)*5)),1)))</f>
        <v>5</v>
      </c>
      <c r="M174" s="163">
        <f>IF(LEN(E174)&gt;3,(IF(VLOOKUP($C174,'Regional Crises'!$B$1:$R$66,11,FALSE)="x","x",ROUND(IF(VLOOKUP($C174,'Regional Crises'!$B$1:$R$66,11,FALSE)&gt;M$3,5,IF(VLOOKUP($C174,'Regional Crises'!$B$1:$R$66,11,FALSE)&lt;M$4,0,5-(M$3-VLOOKUP($C174,'Regional Crises'!$B$1:$R$66,11,FALSE))/(M$3-M$4)*5)),1))),IF(VLOOKUP($E174,'Country Indicator Data'!$B$4:$N$300,7,FALSE)="x","x",ROUND(IF(VLOOKUP($E174,'Country Indicator Data'!$B$4:$N$300,7,FALSE)&gt;M$3,5,IF(VLOOKUP($E174,'Country Indicator Data'!$B$4:$N$300,7,FALSE)&lt;M$4,0,5-(M$3-VLOOKUP($E174,'Country Indicator Data'!$B$4:$N$300,7,FALSE))/(M$3-M$4)*5)),1)))</f>
        <v>1.5</v>
      </c>
      <c r="N174" s="163">
        <f t="shared" si="67"/>
        <v>3.25</v>
      </c>
      <c r="O174" s="163">
        <f t="shared" si="68"/>
        <v>3.0333333333333332</v>
      </c>
      <c r="P174" s="163">
        <f>IF(LEN(E174)&gt;3,VLOOKUP(C174,'Regional Crises'!$B$1:$R$69,12,FALSE),VLOOKUP(E174,'Country Indicator Data'!$B$4:$I$300,8,FALSE))</f>
        <v>4</v>
      </c>
      <c r="Q174" s="163">
        <f>IF(LEN(E174)&gt;3,((IF(VLOOKUP($C174,'Regional Crises'!$B$1:$R$66,13,FALSE)="x","x",ROUND(IF(VLOOKUP($C174,'Regional Crises'!$B$1:$R$66,13,FALSE)&gt;Q$3,5,IF(VLOOKUP($C174,'Regional Crises'!$B$1:$R$66,13,FALSE)&lt;Q$4,0,5-(LOG(Q$3)-LOG(VLOOKUP($C174,'Regional Crises'!$B$1:$R$66,13,FALSE)))/(LOG(Q$3)-LOG(Q$4))*5)),1)))),(IF(VLOOKUP($E174,'Country Indicator Data'!$B$4:$N$300,9,FALSE)="x","x",ROUND(IF(VLOOKUP($E174,'Country Indicator Data'!$B$4:$N$300,9,FALSE)&gt;Q$3,5,IF(VLOOKUP($E174,'Country Indicator Data'!$B$4:$N$300,9,FALSE)&lt;Q$4,0,5-(LOG(Q$3)-LOG(VLOOKUP($E174,'Country Indicator Data'!$B$4:$N$300,9,FALSE)))/(LOG(Q$3)-LOG(Q$4))*5)),1))))</f>
        <v>4.5999999999999996</v>
      </c>
      <c r="R174" s="163">
        <f t="shared" si="69"/>
        <v>4.3</v>
      </c>
      <c r="S174" s="163">
        <f>IF(LEN(E174)&gt;3,((IF(VLOOKUP($C174,'Regional Crises'!$B$1:$R$66,17,FALSE)="x","x",ROUND(IF(VLOOKUP($C174,'Regional Crises'!$B$1:$R$66,17,FALSE)&gt;S$3,0,IF(VLOOKUP($C174,'Regional Crises'!$B$1:$R$66,17,FALSE)&lt;S$4,5,(S$3-VLOOKUP($C174,'Regional Crises'!$B$1:$R$66,17,FALSE))/(S$3-S$4)*5)),1)))),(IF(VLOOKUP($E174,'Country Indicator Data'!$B$4:$N$300,13,FALSE)="x","x",ROUND(IF(VLOOKUP($E174,'Country Indicator Data'!$B$4:$N$300,13,FALSE)&gt;S$3,0,IF(VLOOKUP($E174,'Country Indicator Data'!$B$4:$N$300,13,FALSE)&lt;S$4,5,(S$3-VLOOKUP($E174,'Country Indicator Data'!$B$4:$N$300,13,FALSE))/(S$3-S$4)*5)),1))))</f>
        <v>4.3</v>
      </c>
      <c r="T174" s="163">
        <f>IF(LEN(E174)&gt;3,((IF(VLOOKUP($C174,'Regional Crises'!$B$1:$R$66,14,FALSE)="x","x",ROUND(IF(VLOOKUP($C174,'Regional Crises'!$B$1:$R$66,14,FALSE)&gt;T$3,0,IF(VLOOKUP($C174,'Regional Crises'!$B$1:$R$66,14,FALSE)&lt;T$4,5,(T$3-VLOOKUP($C174,'Regional Crises'!$B$1:$R$66,14,FALSE))/(T$3-T$4)*5)),1)))),(IF(VLOOKUP($E174,'Country Indicator Data'!$B$4:$N$300,10,FALSE)="x","x",ROUND(IF(VLOOKUP($E174,'Country Indicator Data'!$B$4:$N$300,10,FALSE)&gt;T$3,0,IF(VLOOKUP($E174,'Country Indicator Data'!$B$4:$N$300,10,FALSE)&lt;T$4,5,(T$3-VLOOKUP($E174,'Country Indicator Data'!$B$4:$N$300,10,FALSE))/(T$3-T$4)*5)),1))))</f>
        <v>4.3</v>
      </c>
      <c r="U174" s="163">
        <f>IF(LEN(E174)&gt;3,((IF(VLOOKUP($C174,'Regional Crises'!$B$1:$R$66,15,FALSE)="x","x",ROUND(IF(VLOOKUP($C174,'Regional Crises'!$B$1:$R$66,15,FALSE)&gt;U$3,0,IF(VLOOKUP($C174,'Regional Crises'!$B$1:$R$66,15,FALSE)&lt;U$4,5,(U$3-VLOOKUP($C174,'Regional Crises'!$B$1:$R$66,15,FALSE))/(U$3-U$4)*5)),1)))),(IF(VLOOKUP($E174,'Country Indicator Data'!$B$4:$N$300,11,FALSE)="x","x",ROUND(IF(VLOOKUP($E174,'Country Indicator Data'!$B$4:$N$300,11,FALSE)&gt;U$3,0,IF(VLOOKUP($E174,'Country Indicator Data'!$B$4:$N$300,11,FALSE)&lt;U$4,5,(U$3-VLOOKUP($E174,'Country Indicator Data'!$B$4:$N$300,11,FALSE))/(U$3-U$4)*5)),1))))</f>
        <v>4.4000000000000004</v>
      </c>
      <c r="V174" s="163">
        <f>IF(LEN(E174)&gt;3,((IF(VLOOKUP($C174,'Regional Crises'!$B$1:$R$66,16,FALSE)="x","x",ROUND(IF(VLOOKUP($C174,'Regional Crises'!$B$1:$R$66,16,FALSE)&gt;V$3,0,IF(VLOOKUP($C174,'Regional Crises'!$B$1:$R$66,16,FALSE)&lt;V$4,5,(V$3-VLOOKUP($C174,'Regional Crises'!$B$1:$R$66,16,FALSE))/(V$3-V$4)*5)),1)))),(IF(VLOOKUP($E174,'Country Indicator Data'!$B$4:$N$300,12,FALSE)="x","x",ROUND(IF(VLOOKUP($E174,'Country Indicator Data'!$B$4:$N$300,12,FALSE)&gt;V$3,0,IF(VLOOKUP($E174,'Country Indicator Data'!$B$4:$N$300,12,FALSE)&lt;V$4,5,(V$3-VLOOKUP($E174,'Country Indicator Data'!$B$4:$N$300,12,FALSE))/(V$3-V$4)*5)),1))))</f>
        <v>4.5</v>
      </c>
      <c r="W174" s="163">
        <f t="shared" si="70"/>
        <v>4.4000000000000004</v>
      </c>
      <c r="X174" s="163">
        <f t="shared" si="71"/>
        <v>3.9</v>
      </c>
      <c r="Y174" s="184">
        <f>IF('Core Indicators'!FC171="x","x",IF('Core Indicators'!FC171&gt;=5,5,IF('Core Indicators'!FC171&gt;=4,4,IF('Core Indicators'!FC171&gt;=3,3,IF('Core Indicators'!FC171&gt;=2,2,IF('Core Indicators'!FC171&gt;=1,1,0))))))</f>
        <v>2</v>
      </c>
      <c r="Z174" s="163">
        <f t="shared" si="72"/>
        <v>2</v>
      </c>
      <c r="AA174" s="184">
        <f>'Crisis Indicator Data'!Y171</f>
        <v>0</v>
      </c>
      <c r="AB174" s="184">
        <f>'Crisis Indicator Data'!Z171</f>
        <v>3</v>
      </c>
      <c r="AC174" s="184">
        <f>'Crisis Indicator Data'!AA171</f>
        <v>2</v>
      </c>
      <c r="AD174" s="184">
        <f>'Crisis Indicator Data'!AB171</f>
        <v>2</v>
      </c>
      <c r="AE174" s="184">
        <f t="shared" si="73"/>
        <v>3</v>
      </c>
      <c r="AF174" s="184">
        <f>'Crisis Indicator Data'!AC171</f>
        <v>2</v>
      </c>
      <c r="AG174" s="184">
        <f>'Crisis Indicator Data'!AD171</f>
        <v>3</v>
      </c>
      <c r="AH174" s="184">
        <f t="shared" si="74"/>
        <v>5</v>
      </c>
      <c r="AI174" s="184">
        <f>'Crisis Indicator Data'!AE171</f>
        <v>1</v>
      </c>
      <c r="AJ174" s="184">
        <f>'Crisis Indicator Data'!AF171</f>
        <v>3</v>
      </c>
      <c r="AK174" s="184">
        <f>'Crisis Indicator Data'!AG171</f>
        <v>2</v>
      </c>
      <c r="AL174" s="184">
        <f t="shared" si="75"/>
        <v>4</v>
      </c>
      <c r="AM174" s="163">
        <f t="shared" si="76"/>
        <v>4</v>
      </c>
      <c r="AN174" s="163">
        <f t="shared" si="77"/>
        <v>3</v>
      </c>
    </row>
    <row r="175" spans="1:40" x14ac:dyDescent="0.25">
      <c r="A175" s="175" t="str">
        <f>'Crisis Indicator Data'!A172</f>
        <v>Drought in Zambia</v>
      </c>
      <c r="B175" s="176" t="str">
        <f>'Crisis Indicator Data'!B172</f>
        <v>Drought</v>
      </c>
      <c r="C175" s="176" t="str">
        <f>'Crisis Indicator Data'!C172</f>
        <v>ZMB002</v>
      </c>
      <c r="D175" s="176" t="str">
        <f>'Crisis Indicator Data'!D172</f>
        <v>Zambia</v>
      </c>
      <c r="E175" s="177" t="str">
        <f>'Crisis Indicator Data'!E172</f>
        <v>ZMB</v>
      </c>
      <c r="F175" s="163">
        <f>IF(LEN(E175)&gt;3,(IF(VLOOKUP($C175,'Regional Crises'!$B$1:$R$66,7,FALSE)="x","x",ROUND(IF(VLOOKUP($C175,'Regional Crises'!$B$1:$R$66,7,FALSE)&gt;$F$3,5,IF(VLOOKUP($C175,'Regional Crises'!$B$1:$R$66,7,FALSE)&lt;F$4,0,($F$3-VLOOKUP($C175,'Regional Crises'!$B$1:$R$66,7,FALSE))/($F$3-$F$4)*5)),1))),IF(VLOOKUP($E175,'Country Indicator Data'!$B$4:$N$300,3,FALSE)="x","x",ROUND(IF(VLOOKUP($E175,'Country Indicator Data'!$B$4:$N$300,3,FALSE)&gt;$F$3,5,IF(VLOOKUP($E175,'Country Indicator Data'!$B$4:$N$300,3,FALSE)&lt;$F$4,0,($F$3-VLOOKUP($E175,'Country Indicator Data'!$B$4:$N$300,3,FALSE))/($F$3-$F$4)*5)),1)))</f>
        <v>2.1</v>
      </c>
      <c r="G175" s="163">
        <f>IF(LEN(E175)&gt;3,(IF(VLOOKUP($C175,'Regional Crises'!$B$1:$R$66,9,FALSE)="x","x",ROUND(IF(VLOOKUP($C175,'Regional Crises'!$B$1:$R$66,9,FALSE)&gt;G$3,5,IF(VLOOKUP($C175,'Regional Crises'!$B$1:$R$66,9,FALSE)&lt;G$4,0,(G$3-VLOOKUP($C175,'Regional Crises'!$B$1:$R$66,9,FALSE))/(G$3-G$4)*5)),1))),IF(VLOOKUP($E175,'Country Indicator Data'!$B$4:$N$300,5,FALSE)="x","x",ROUND(IF(VLOOKUP($E175,'Country Indicator Data'!$B$4:$N$300,5,FALSE)&gt;G$3,5,IF(VLOOKUP($E175,'Country Indicator Data'!$B$4:$N$300,5,FALSE)&lt;G$4,0,(G$3-VLOOKUP($E175,'Country Indicator Data'!$B$4:$N$300,5,FALSE))/(G$3-G$4)*5)),1)))</f>
        <v>2.1</v>
      </c>
      <c r="H175" s="163">
        <f t="shared" si="65"/>
        <v>2.1</v>
      </c>
      <c r="I175" s="163">
        <f>IF(LEN(E175)&gt;3,(IF(VLOOKUP($C175,'Regional Crises'!$B$1:$R$66,6,FALSE)="x","x",ROUND(IF(VLOOKUP($C175,'Regional Crises'!$B$1:$R$66,6,FALSE)&gt;I$3,5,IF(VLOOKUP($C175,'Regional Crises'!$B$1:$R$66,6,FALSE)&lt;I$4,0,5-(I$3-VLOOKUP($C175,'Regional Crises'!$B$1:$R$66,6,FALSE))/(I$3-I$4)*5)),1))),IF(VLOOKUP($E175,'Country Indicator Data'!$B$4:$N$300,2,FALSE)="x","x",ROUND(IF(VLOOKUP($E175,'Country Indicator Data'!$B$4:$N$300,2,FALSE)&gt;I$3,5,IF(VLOOKUP($E175,'Country Indicator Data'!$B$4:$N$300,2,FALSE)&lt;I$4,0,5-(I$3-VLOOKUP($E175,'Country Indicator Data'!$B$4:$N$300,2,FALSE))/(I$3-I$4)*5)),1)))</f>
        <v>3.5</v>
      </c>
      <c r="J175" s="163">
        <f>IF(LEN(E175)&gt;3,(IF(VLOOKUP($C175,'Regional Crises'!$B$1:$R$66,8,FALSE)="x","x",ROUND(IF(VLOOKUP($C175,'Regional Crises'!$B$1:$R$66,8,FALSE)&gt;J$3,5,IF(VLOOKUP($C175,'Regional Crises'!$B$1:$R$66,8,FALSE)&lt;J$4,0,5-(J$3-VLOOKUP($C175,'Regional Crises'!$B$1:$R$66,8,FALSE))/(J$3-J$4)*5)),1))),IF(VLOOKUP($E175,'Country Indicator Data'!$B$4:$N$300,4,FALSE)="x","x",ROUND(IF(VLOOKUP($E175,'Country Indicator Data'!$B$4:$N$300,4,FALSE)&gt;J$3,5,IF(VLOOKUP($E175,'Country Indicator Data'!$B$4:$N$300,4,FALSE)&lt;J$4,0,5-(J$3-VLOOKUP($E175,'Country Indicator Data'!$B$4:$N$300,4,FALSE))/(J$3-J$4)*5)),1)))</f>
        <v>0</v>
      </c>
      <c r="K175" s="163">
        <f t="shared" si="66"/>
        <v>1.75</v>
      </c>
      <c r="L175" s="163">
        <f>IF(LEN(E175)&gt;3,(IF(VLOOKUP($C175,'Regional Crises'!$B$1:$R$66,10,FALSE)="x","x",ROUND(IF(VLOOKUP($C175,'Regional Crises'!$B$1:$R$66,10,FALSE)&gt;L$3,5,IF(VLOOKUP($C175,'Regional Crises'!$B$1:$R$66,10,FALSE)&lt;L$4,0,5-(L$3-VLOOKUP($C175,'Regional Crises'!$B$1:$R$66,10,FALSE))/(L$3-L$4)*5)),1))),IF(VLOOKUP($E175,'Country Indicator Data'!$B$4:$N$300,6,FALSE)="x","x",ROUND(IF(VLOOKUP($E175,'Country Indicator Data'!$B$4:$N$300,6,FALSE)&gt;L$3,5,IF(VLOOKUP($E175,'Country Indicator Data'!$B$4:$N$300,6,FALSE)&lt;L$4,0,5-(L$3-VLOOKUP($E175,'Country Indicator Data'!$B$4:$N$300,6,FALSE))/(L$3-L$4)*5)),1)))</f>
        <v>3.6</v>
      </c>
      <c r="M175" s="163">
        <f>IF(LEN(E175)&gt;3,(IF(VLOOKUP($C175,'Regional Crises'!$B$1:$R$66,11,FALSE)="x","x",ROUND(IF(VLOOKUP($C175,'Regional Crises'!$B$1:$R$66,11,FALSE)&gt;M$3,5,IF(VLOOKUP($C175,'Regional Crises'!$B$1:$R$66,11,FALSE)&lt;M$4,0,5-(M$3-VLOOKUP($C175,'Regional Crises'!$B$1:$R$66,11,FALSE))/(M$3-M$4)*5)),1))),IF(VLOOKUP($E175,'Country Indicator Data'!$B$4:$N$300,7,FALSE)="x","x",ROUND(IF(VLOOKUP($E175,'Country Indicator Data'!$B$4:$N$300,7,FALSE)&gt;M$3,5,IF(VLOOKUP($E175,'Country Indicator Data'!$B$4:$N$300,7,FALSE)&lt;M$4,0,5-(M$3-VLOOKUP($E175,'Country Indicator Data'!$B$4:$N$300,7,FALSE))/(M$3-M$4)*5)),1)))</f>
        <v>4</v>
      </c>
      <c r="N175" s="163">
        <f t="shared" si="67"/>
        <v>3.8</v>
      </c>
      <c r="O175" s="163">
        <f t="shared" si="68"/>
        <v>2.5500000000000003</v>
      </c>
      <c r="P175" s="163">
        <f>IF(LEN(E175)&gt;3,VLOOKUP(C175,'Regional Crises'!$B$1:$R$69,12,FALSE),VLOOKUP(E175,'Country Indicator Data'!$B$4:$I$300,8,FALSE))</f>
        <v>0</v>
      </c>
      <c r="Q175" s="163">
        <f>IF(LEN(E175)&gt;3,((IF(VLOOKUP($C175,'Regional Crises'!$B$1:$R$66,13,FALSE)="x","x",ROUND(IF(VLOOKUP($C175,'Regional Crises'!$B$1:$R$66,13,FALSE)&gt;Q$3,5,IF(VLOOKUP($C175,'Regional Crises'!$B$1:$R$66,13,FALSE)&lt;Q$4,0,5-(LOG(Q$3)-LOG(VLOOKUP($C175,'Regional Crises'!$B$1:$R$66,13,FALSE)))/(LOG(Q$3)-LOG(Q$4))*5)),1)))),(IF(VLOOKUP($E175,'Country Indicator Data'!$B$4:$N$300,9,FALSE)="x","x",ROUND(IF(VLOOKUP($E175,'Country Indicator Data'!$B$4:$N$300,9,FALSE)&gt;Q$3,5,IF(VLOOKUP($E175,'Country Indicator Data'!$B$4:$N$300,9,FALSE)&lt;Q$4,0,5-(LOG(Q$3)-LOG(VLOOKUP($E175,'Country Indicator Data'!$B$4:$N$300,9,FALSE)))/(LOG(Q$3)-LOG(Q$4))*5)),1))))</f>
        <v>1.4</v>
      </c>
      <c r="R175" s="163">
        <f t="shared" si="69"/>
        <v>0.7</v>
      </c>
      <c r="S175" s="163">
        <f>IF(LEN(E175)&gt;3,((IF(VLOOKUP($C175,'Regional Crises'!$B$1:$R$66,17,FALSE)="x","x",ROUND(IF(VLOOKUP($C175,'Regional Crises'!$B$1:$R$66,17,FALSE)&gt;S$3,0,IF(VLOOKUP($C175,'Regional Crises'!$B$1:$R$66,17,FALSE)&lt;S$4,5,(S$3-VLOOKUP($C175,'Regional Crises'!$B$1:$R$66,17,FALSE))/(S$3-S$4)*5)),1)))),(IF(VLOOKUP($E175,'Country Indicator Data'!$B$4:$N$300,13,FALSE)="x","x",ROUND(IF(VLOOKUP($E175,'Country Indicator Data'!$B$4:$N$300,13,FALSE)&gt;S$3,0,IF(VLOOKUP($E175,'Country Indicator Data'!$B$4:$N$300,13,FALSE)&lt;S$4,5,(S$3-VLOOKUP($E175,'Country Indicator Data'!$B$4:$N$300,13,FALSE))/(S$3-S$4)*5)),1))))</f>
        <v>3.3</v>
      </c>
      <c r="T175" s="163">
        <f>IF(LEN(E175)&gt;3,((IF(VLOOKUP($C175,'Regional Crises'!$B$1:$R$66,14,FALSE)="x","x",ROUND(IF(VLOOKUP($C175,'Regional Crises'!$B$1:$R$66,14,FALSE)&gt;T$3,0,IF(VLOOKUP($C175,'Regional Crises'!$B$1:$R$66,14,FALSE)&lt;T$4,5,(T$3-VLOOKUP($C175,'Regional Crises'!$B$1:$R$66,14,FALSE))/(T$3-T$4)*5)),1)))),(IF(VLOOKUP($E175,'Country Indicator Data'!$B$4:$N$300,10,FALSE)="x","x",ROUND(IF(VLOOKUP($E175,'Country Indicator Data'!$B$4:$N$300,10,FALSE)&gt;T$3,0,IF(VLOOKUP($E175,'Country Indicator Data'!$B$4:$N$300,10,FALSE)&lt;T$4,5,(T$3-VLOOKUP($E175,'Country Indicator Data'!$B$4:$N$300,10,FALSE))/(T$3-T$4)*5)),1))))</f>
        <v>3</v>
      </c>
      <c r="U175" s="163">
        <f>IF(LEN(E175)&gt;3,((IF(VLOOKUP($C175,'Regional Crises'!$B$1:$R$66,15,FALSE)="x","x",ROUND(IF(VLOOKUP($C175,'Regional Crises'!$B$1:$R$66,15,FALSE)&gt;U$3,0,IF(VLOOKUP($C175,'Regional Crises'!$B$1:$R$66,15,FALSE)&lt;U$4,5,(U$3-VLOOKUP($C175,'Regional Crises'!$B$1:$R$66,15,FALSE))/(U$3-U$4)*5)),1)))),(IF(VLOOKUP($E175,'Country Indicator Data'!$B$4:$N$300,11,FALSE)="x","x",ROUND(IF(VLOOKUP($E175,'Country Indicator Data'!$B$4:$N$300,11,FALSE)&gt;U$3,0,IF(VLOOKUP($E175,'Country Indicator Data'!$B$4:$N$300,11,FALSE)&lt;U$4,5,(U$3-VLOOKUP($E175,'Country Indicator Data'!$B$4:$N$300,11,FALSE))/(U$3-U$4)*5)),1))))</f>
        <v>2.9</v>
      </c>
      <c r="V175" s="163">
        <f>IF(LEN(E175)&gt;3,((IF(VLOOKUP($C175,'Regional Crises'!$B$1:$R$66,16,FALSE)="x","x",ROUND(IF(VLOOKUP($C175,'Regional Crises'!$B$1:$R$66,16,FALSE)&gt;V$3,0,IF(VLOOKUP($C175,'Regional Crises'!$B$1:$R$66,16,FALSE)&lt;V$4,5,(V$3-VLOOKUP($C175,'Regional Crises'!$B$1:$R$66,16,FALSE))/(V$3-V$4)*5)),1)))),(IF(VLOOKUP($E175,'Country Indicator Data'!$B$4:$N$300,12,FALSE)="x","x",ROUND(IF(VLOOKUP($E175,'Country Indicator Data'!$B$4:$N$300,12,FALSE)&gt;V$3,0,IF(VLOOKUP($E175,'Country Indicator Data'!$B$4:$N$300,12,FALSE)&lt;V$4,5,(V$3-VLOOKUP($E175,'Country Indicator Data'!$B$4:$N$300,12,FALSE))/(V$3-V$4)*5)),1))))</f>
        <v>2.2999999999999998</v>
      </c>
      <c r="W175" s="163">
        <f t="shared" si="70"/>
        <v>2.9</v>
      </c>
      <c r="X175" s="163">
        <f t="shared" si="71"/>
        <v>2.1</v>
      </c>
      <c r="Y175" s="184">
        <f>IF('Core Indicators'!FC172="x","x",IF('Core Indicators'!FC172&gt;=5,5,IF('Core Indicators'!FC172&gt;=4,4,IF('Core Indicators'!FC172&gt;=3,3,IF('Core Indicators'!FC172&gt;=2,2,IF('Core Indicators'!FC172&gt;=1,1,0))))))</f>
        <v>3</v>
      </c>
      <c r="Z175" s="163">
        <f t="shared" si="72"/>
        <v>3</v>
      </c>
      <c r="AA175" s="184">
        <f>'Crisis Indicator Data'!Y172</f>
        <v>1</v>
      </c>
      <c r="AB175" s="184">
        <f>'Crisis Indicator Data'!Z172</f>
        <v>1</v>
      </c>
      <c r="AC175" s="184">
        <f>'Crisis Indicator Data'!AA172</f>
        <v>1</v>
      </c>
      <c r="AD175" s="184">
        <f>'Crisis Indicator Data'!AB172</f>
        <v>0</v>
      </c>
      <c r="AE175" s="184">
        <f t="shared" si="73"/>
        <v>2</v>
      </c>
      <c r="AF175" s="184">
        <f>'Crisis Indicator Data'!AC172</f>
        <v>0</v>
      </c>
      <c r="AG175" s="184">
        <f>'Crisis Indicator Data'!AD172</f>
        <v>0</v>
      </c>
      <c r="AH175" s="184">
        <f t="shared" si="74"/>
        <v>0</v>
      </c>
      <c r="AI175" s="184">
        <f>'Crisis Indicator Data'!AE172</f>
        <v>0</v>
      </c>
      <c r="AJ175" s="184">
        <f>'Crisis Indicator Data'!AF172</f>
        <v>0</v>
      </c>
      <c r="AK175" s="184">
        <f>'Crisis Indicator Data'!AG172</f>
        <v>2</v>
      </c>
      <c r="AL175" s="184">
        <f t="shared" si="75"/>
        <v>2</v>
      </c>
      <c r="AM175" s="163">
        <f t="shared" si="76"/>
        <v>1</v>
      </c>
      <c r="AN175" s="163">
        <f t="shared" si="77"/>
        <v>2</v>
      </c>
    </row>
    <row r="176" spans="1:40" x14ac:dyDescent="0.25">
      <c r="A176" s="175" t="str">
        <f>'Crisis Indicator Data'!A173</f>
        <v>Complex crisis in Zimbabwe</v>
      </c>
      <c r="B176" s="176" t="str">
        <f>'Crisis Indicator Data'!B173</f>
        <v>Socio-political,Drought</v>
      </c>
      <c r="C176" s="176" t="str">
        <f>'Crisis Indicator Data'!C173</f>
        <v>ZWE001</v>
      </c>
      <c r="D176" s="176" t="str">
        <f>'Crisis Indicator Data'!D173</f>
        <v>Zimbabwe</v>
      </c>
      <c r="E176" s="177" t="str">
        <f>'Crisis Indicator Data'!E173</f>
        <v>ZWE</v>
      </c>
      <c r="F176" s="163">
        <f>IF(LEN(E176)&gt;3,(IF(VLOOKUP($C176,'Regional Crises'!$B$1:$R$66,7,FALSE)="x","x",ROUND(IF(VLOOKUP($C176,'Regional Crises'!$B$1:$R$66,7,FALSE)&gt;$F$3,5,IF(VLOOKUP($C176,'Regional Crises'!$B$1:$R$66,7,FALSE)&lt;F$4,0,($F$3-VLOOKUP($C176,'Regional Crises'!$B$1:$R$66,7,FALSE))/($F$3-$F$4)*5)),1))),IF(VLOOKUP($E176,'Country Indicator Data'!$B$4:$N$300,3,FALSE)="x","x",ROUND(IF(VLOOKUP($E176,'Country Indicator Data'!$B$4:$N$300,3,FALSE)&gt;$F$3,5,IF(VLOOKUP($E176,'Country Indicator Data'!$B$4:$N$300,3,FALSE)&lt;$F$4,0,($F$3-VLOOKUP($E176,'Country Indicator Data'!$B$4:$N$300,3,FALSE))/($F$3-$F$4)*5)),1)))</f>
        <v>5</v>
      </c>
      <c r="G176" s="163">
        <f>IF(LEN(E176)&gt;3,(IF(VLOOKUP($C176,'Regional Crises'!$B$1:$R$66,9,FALSE)="x","x",ROUND(IF(VLOOKUP($C176,'Regional Crises'!$B$1:$R$66,9,FALSE)&gt;G$3,5,IF(VLOOKUP($C176,'Regional Crises'!$B$1:$R$66,9,FALSE)&lt;G$4,0,(G$3-VLOOKUP($C176,'Regional Crises'!$B$1:$R$66,9,FALSE))/(G$3-G$4)*5)),1))),IF(VLOOKUP($E176,'Country Indicator Data'!$B$4:$N$300,5,FALSE)="x","x",ROUND(IF(VLOOKUP($E176,'Country Indicator Data'!$B$4:$N$300,5,FALSE)&gt;G$3,5,IF(VLOOKUP($E176,'Country Indicator Data'!$B$4:$N$300,5,FALSE)&lt;G$4,0,(G$3-VLOOKUP($E176,'Country Indicator Data'!$B$4:$N$300,5,FALSE))/(G$3-G$4)*5)),1)))</f>
        <v>2.8</v>
      </c>
      <c r="H176" s="163">
        <f t="shared" si="65"/>
        <v>3.9</v>
      </c>
      <c r="I176" s="163">
        <f>IF(LEN(E176)&gt;3,(IF(VLOOKUP($C176,'Regional Crises'!$B$1:$R$66,6,FALSE)="x","x",ROUND(IF(VLOOKUP($C176,'Regional Crises'!$B$1:$R$66,6,FALSE)&gt;I$3,5,IF(VLOOKUP($C176,'Regional Crises'!$B$1:$R$66,6,FALSE)&lt;I$4,0,5-(I$3-VLOOKUP($C176,'Regional Crises'!$B$1:$R$66,6,FALSE))/(I$3-I$4)*5)),1))),IF(VLOOKUP($E176,'Country Indicator Data'!$B$4:$N$300,2,FALSE)="x","x",ROUND(IF(VLOOKUP($E176,'Country Indicator Data'!$B$4:$N$300,2,FALSE)&gt;I$3,5,IF(VLOOKUP($E176,'Country Indicator Data'!$B$4:$N$300,2,FALSE)&lt;I$4,0,5-(I$3-VLOOKUP($E176,'Country Indicator Data'!$B$4:$N$300,2,FALSE))/(I$3-I$4)*5)),1)))</f>
        <v>1.5</v>
      </c>
      <c r="J176" s="163">
        <f>IF(LEN(E176)&gt;3,(IF(VLOOKUP($C176,'Regional Crises'!$B$1:$R$66,8,FALSE)="x","x",ROUND(IF(VLOOKUP($C176,'Regional Crises'!$B$1:$R$66,8,FALSE)&gt;J$3,5,IF(VLOOKUP($C176,'Regional Crises'!$B$1:$R$66,8,FALSE)&lt;J$4,0,5-(J$3-VLOOKUP($C176,'Regional Crises'!$B$1:$R$66,8,FALSE))/(J$3-J$4)*5)),1))),IF(VLOOKUP($E176,'Country Indicator Data'!$B$4:$N$300,4,FALSE)="x","x",ROUND(IF(VLOOKUP($E176,'Country Indicator Data'!$B$4:$N$300,4,FALSE)&gt;J$3,5,IF(VLOOKUP($E176,'Country Indicator Data'!$B$4:$N$300,4,FALSE)&lt;J$4,0,5-(J$3-VLOOKUP($E176,'Country Indicator Data'!$B$4:$N$300,4,FALSE))/(J$3-J$4)*5)),1)))</f>
        <v>0.3</v>
      </c>
      <c r="K176" s="163">
        <f t="shared" si="66"/>
        <v>0.9</v>
      </c>
      <c r="L176" s="163">
        <f>IF(LEN(E176)&gt;3,(IF(VLOOKUP($C176,'Regional Crises'!$B$1:$R$66,10,FALSE)="x","x",ROUND(IF(VLOOKUP($C176,'Regional Crises'!$B$1:$R$66,10,FALSE)&gt;L$3,5,IF(VLOOKUP($C176,'Regional Crises'!$B$1:$R$66,10,FALSE)&lt;L$4,0,5-(L$3-VLOOKUP($C176,'Regional Crises'!$B$1:$R$66,10,FALSE))/(L$3-L$4)*5)),1))),IF(VLOOKUP($E176,'Country Indicator Data'!$B$4:$N$300,6,FALSE)="x","x",ROUND(IF(VLOOKUP($E176,'Country Indicator Data'!$B$4:$N$300,6,FALSE)&gt;L$3,5,IF(VLOOKUP($E176,'Country Indicator Data'!$B$4:$N$300,6,FALSE)&lt;L$4,0,5-(L$3-VLOOKUP($E176,'Country Indicator Data'!$B$4:$N$300,6,FALSE))/(L$3-L$4)*5)),1)))</f>
        <v>3.5</v>
      </c>
      <c r="M176" s="163">
        <f>IF(LEN(E176)&gt;3,(IF(VLOOKUP($C176,'Regional Crises'!$B$1:$R$66,11,FALSE)="x","x",ROUND(IF(VLOOKUP($C176,'Regional Crises'!$B$1:$R$66,11,FALSE)&gt;M$3,5,IF(VLOOKUP($C176,'Regional Crises'!$B$1:$R$66,11,FALSE)&lt;M$4,0,5-(M$3-VLOOKUP($C176,'Regional Crises'!$B$1:$R$66,11,FALSE))/(M$3-M$4)*5)),1))),IF(VLOOKUP($E176,'Country Indicator Data'!$B$4:$N$300,7,FALSE)="x","x",ROUND(IF(VLOOKUP($E176,'Country Indicator Data'!$B$4:$N$300,7,FALSE)&gt;M$3,5,IF(VLOOKUP($E176,'Country Indicator Data'!$B$4:$N$300,7,FALSE)&lt;M$4,0,5-(M$3-VLOOKUP($E176,'Country Indicator Data'!$B$4:$N$300,7,FALSE))/(M$3-M$4)*5)),1)))</f>
        <v>3.2</v>
      </c>
      <c r="N176" s="163">
        <f t="shared" si="67"/>
        <v>3.35</v>
      </c>
      <c r="O176" s="163">
        <f t="shared" si="68"/>
        <v>2.7166666666666668</v>
      </c>
      <c r="P176" s="163">
        <f>IF(LEN(E176)&gt;3,VLOOKUP(C176,'Regional Crises'!$B$1:$R$69,12,FALSE),VLOOKUP(E176,'Country Indicator Data'!$B$4:$I$300,8,FALSE))</f>
        <v>3</v>
      </c>
      <c r="Q176" s="163">
        <f>IF(LEN(E176)&gt;3,((IF(VLOOKUP($C176,'Regional Crises'!$B$1:$R$66,13,FALSE)="x","x",ROUND(IF(VLOOKUP($C176,'Regional Crises'!$B$1:$R$66,13,FALSE)&gt;Q$3,5,IF(VLOOKUP($C176,'Regional Crises'!$B$1:$R$66,13,FALSE)&lt;Q$4,0,5-(LOG(Q$3)-LOG(VLOOKUP($C176,'Regional Crises'!$B$1:$R$66,13,FALSE)))/(LOG(Q$3)-LOG(Q$4))*5)),1)))),(IF(VLOOKUP($E176,'Country Indicator Data'!$B$4:$N$300,9,FALSE)="x","x",ROUND(IF(VLOOKUP($E176,'Country Indicator Data'!$B$4:$N$300,9,FALSE)&gt;Q$3,5,IF(VLOOKUP($E176,'Country Indicator Data'!$B$4:$N$300,9,FALSE)&lt;Q$4,0,5-(LOG(Q$3)-LOG(VLOOKUP($E176,'Country Indicator Data'!$B$4:$N$300,9,FALSE)))/(LOG(Q$3)-LOG(Q$4))*5)),1))))</f>
        <v>1.9</v>
      </c>
      <c r="R176" s="163">
        <f t="shared" si="69"/>
        <v>2.4500000000000002</v>
      </c>
      <c r="S176" s="163">
        <f>IF(LEN(E176)&gt;3,((IF(VLOOKUP($C176,'Regional Crises'!$B$1:$R$66,17,FALSE)="x","x",ROUND(IF(VLOOKUP($C176,'Regional Crises'!$B$1:$R$66,17,FALSE)&gt;S$3,0,IF(VLOOKUP($C176,'Regional Crises'!$B$1:$R$66,17,FALSE)&lt;S$4,5,(S$3-VLOOKUP($C176,'Regional Crises'!$B$1:$R$66,17,FALSE))/(S$3-S$4)*5)),1)))),(IF(VLOOKUP($E176,'Country Indicator Data'!$B$4:$N$300,13,FALSE)="x","x",ROUND(IF(VLOOKUP($E176,'Country Indicator Data'!$B$4:$N$300,13,FALSE)&gt;S$3,0,IF(VLOOKUP($E176,'Country Indicator Data'!$B$4:$N$300,13,FALSE)&lt;S$4,5,(S$3-VLOOKUP($E176,'Country Indicator Data'!$B$4:$N$300,13,FALSE))/(S$3-S$4)*5)),1))))</f>
        <v>3.8</v>
      </c>
      <c r="T176" s="163">
        <f>IF(LEN(E176)&gt;3,((IF(VLOOKUP($C176,'Regional Crises'!$B$1:$R$66,14,FALSE)="x","x",ROUND(IF(VLOOKUP($C176,'Regional Crises'!$B$1:$R$66,14,FALSE)&gt;T$3,0,IF(VLOOKUP($C176,'Regional Crises'!$B$1:$R$66,14,FALSE)&lt;T$4,5,(T$3-VLOOKUP($C176,'Regional Crises'!$B$1:$R$66,14,FALSE))/(T$3-T$4)*5)),1)))),(IF(VLOOKUP($E176,'Country Indicator Data'!$B$4:$N$300,10,FALSE)="x","x",ROUND(IF(VLOOKUP($E176,'Country Indicator Data'!$B$4:$N$300,10,FALSE)&gt;T$3,0,IF(VLOOKUP($E176,'Country Indicator Data'!$B$4:$N$300,10,FALSE)&lt;T$4,5,(T$3-VLOOKUP($E176,'Country Indicator Data'!$B$4:$N$300,10,FALSE))/(T$3-T$4)*5)),1))))</f>
        <v>3.8</v>
      </c>
      <c r="U176" s="163">
        <f>IF(LEN(E176)&gt;3,((IF(VLOOKUP($C176,'Regional Crises'!$B$1:$R$66,15,FALSE)="x","x",ROUND(IF(VLOOKUP($C176,'Regional Crises'!$B$1:$R$66,15,FALSE)&gt;U$3,0,IF(VLOOKUP($C176,'Regional Crises'!$B$1:$R$66,15,FALSE)&lt;U$4,5,(U$3-VLOOKUP($C176,'Regional Crises'!$B$1:$R$66,15,FALSE))/(U$3-U$4)*5)),1)))),(IF(VLOOKUP($E176,'Country Indicator Data'!$B$4:$N$300,11,FALSE)="x","x",ROUND(IF(VLOOKUP($E176,'Country Indicator Data'!$B$4:$N$300,11,FALSE)&gt;U$3,0,IF(VLOOKUP($E176,'Country Indicator Data'!$B$4:$N$300,11,FALSE)&lt;U$4,5,(U$3-VLOOKUP($E176,'Country Indicator Data'!$B$4:$N$300,11,FALSE))/(U$3-U$4)*5)),1))))</f>
        <v>3.4</v>
      </c>
      <c r="V176" s="163">
        <f>IF(LEN(E176)&gt;3,((IF(VLOOKUP($C176,'Regional Crises'!$B$1:$R$66,16,FALSE)="x","x",ROUND(IF(VLOOKUP($C176,'Regional Crises'!$B$1:$R$66,16,FALSE)&gt;V$3,0,IF(VLOOKUP($C176,'Regional Crises'!$B$1:$R$66,16,FALSE)&lt;V$4,5,(V$3-VLOOKUP($C176,'Regional Crises'!$B$1:$R$66,16,FALSE))/(V$3-V$4)*5)),1)))),(IF(VLOOKUP($E176,'Country Indicator Data'!$B$4:$N$300,12,FALSE)="x","x",ROUND(IF(VLOOKUP($E176,'Country Indicator Data'!$B$4:$N$300,12,FALSE)&gt;V$3,0,IF(VLOOKUP($E176,'Country Indicator Data'!$B$4:$N$300,12,FALSE)&lt;V$4,5,(V$3-VLOOKUP($E176,'Country Indicator Data'!$B$4:$N$300,12,FALSE))/(V$3-V$4)*5)),1))))</f>
        <v>3.6</v>
      </c>
      <c r="W176" s="163">
        <f t="shared" si="70"/>
        <v>3.7</v>
      </c>
      <c r="X176" s="163">
        <f t="shared" si="71"/>
        <v>3</v>
      </c>
      <c r="Y176" s="184">
        <f>IF('Core Indicators'!FC173="x","x",IF('Core Indicators'!FC173&gt;=5,5,IF('Core Indicators'!FC173&gt;=4,4,IF('Core Indicators'!FC173&gt;=3,3,IF('Core Indicators'!FC173&gt;=2,2,IF('Core Indicators'!FC173&gt;=1,1,0))))))</f>
        <v>4</v>
      </c>
      <c r="Z176" s="163">
        <f t="shared" si="72"/>
        <v>4</v>
      </c>
      <c r="AA176" s="184">
        <f>'Crisis Indicator Data'!Y173</f>
        <v>2</v>
      </c>
      <c r="AB176" s="184">
        <f>'Crisis Indicator Data'!Z173</f>
        <v>0</v>
      </c>
      <c r="AC176" s="184">
        <f>'Crisis Indicator Data'!AA173</f>
        <v>1</v>
      </c>
      <c r="AD176" s="184">
        <f>'Crisis Indicator Data'!AB173</f>
        <v>0</v>
      </c>
      <c r="AE176" s="184">
        <f t="shared" si="73"/>
        <v>2</v>
      </c>
      <c r="AF176" s="184">
        <f>'Crisis Indicator Data'!AC173</f>
        <v>2</v>
      </c>
      <c r="AG176" s="184">
        <f>'Crisis Indicator Data'!AD173</f>
        <v>0</v>
      </c>
      <c r="AH176" s="184">
        <f t="shared" si="74"/>
        <v>2</v>
      </c>
      <c r="AI176" s="184">
        <f>'Crisis Indicator Data'!AE173</f>
        <v>0</v>
      </c>
      <c r="AJ176" s="184">
        <f>'Crisis Indicator Data'!AF173</f>
        <v>2</v>
      </c>
      <c r="AK176" s="184">
        <f>'Crisis Indicator Data'!AG173</f>
        <v>2</v>
      </c>
      <c r="AL176" s="184">
        <f t="shared" si="75"/>
        <v>3</v>
      </c>
      <c r="AM176" s="163">
        <f t="shared" si="76"/>
        <v>2</v>
      </c>
      <c r="AN176" s="163">
        <f t="shared" si="77"/>
        <v>3</v>
      </c>
    </row>
  </sheetData>
  <mergeCells count="1">
    <mergeCell ref="A1:AN1"/>
  </mergeCells>
  <conditionalFormatting sqref="A2:AN300">
    <cfRule type="containsBlanks" priority="1" stopIfTrue="1">
      <formula>LEN(TRIM(A2))=0</formula>
    </cfRule>
  </conditionalFormatting>
  <conditionalFormatting sqref="F6:X300">
    <cfRule type="cellIs" dxfId="23" priority="2" stopIfTrue="1" operator="between">
      <formula>4</formula>
      <formula>5</formula>
    </cfRule>
    <cfRule type="cellIs" dxfId="22" priority="3" stopIfTrue="1" operator="between">
      <formula>3</formula>
      <formula>4</formula>
    </cfRule>
    <cfRule type="cellIs" dxfId="21" priority="4" stopIfTrue="1" operator="between">
      <formula>2</formula>
      <formula>3</formula>
    </cfRule>
    <cfRule type="cellIs" dxfId="20" priority="5" stopIfTrue="1" operator="between">
      <formula>1</formula>
      <formula>2</formula>
    </cfRule>
    <cfRule type="cellIs" dxfId="19" priority="6" stopIfTrue="1" operator="between">
      <formula>0</formula>
      <formula>1</formula>
    </cfRule>
  </conditionalFormatting>
  <conditionalFormatting sqref="Z6:Z300">
    <cfRule type="cellIs" dxfId="18" priority="97" stopIfTrue="1" operator="between">
      <formula>4</formula>
      <formula>5</formula>
    </cfRule>
    <cfRule type="cellIs" dxfId="17" priority="98" stopIfTrue="1" operator="between">
      <formula>3</formula>
      <formula>4</formula>
    </cfRule>
    <cfRule type="cellIs" dxfId="16" priority="99" stopIfTrue="1" operator="between">
      <formula>2</formula>
      <formula>3</formula>
    </cfRule>
    <cfRule type="cellIs" dxfId="15" priority="100" stopIfTrue="1" operator="between">
      <formula>1</formula>
      <formula>2</formula>
    </cfRule>
    <cfRule type="cellIs" dxfId="14" priority="101" stopIfTrue="1" operator="between">
      <formula>0</formula>
      <formula>1</formula>
    </cfRule>
  </conditionalFormatting>
  <conditionalFormatting sqref="AM6:AN300">
    <cfRule type="cellIs" dxfId="13" priority="102" stopIfTrue="1" operator="between">
      <formula>4</formula>
      <formula>5</formula>
    </cfRule>
    <cfRule type="cellIs" dxfId="12" priority="103" stopIfTrue="1" operator="between">
      <formula>3</formula>
      <formula>4</formula>
    </cfRule>
    <cfRule type="cellIs" dxfId="11" priority="104" stopIfTrue="1" operator="between">
      <formula>2</formula>
      <formula>3</formula>
    </cfRule>
    <cfRule type="cellIs" dxfId="10" priority="105" stopIfTrue="1" operator="between">
      <formula>1</formula>
      <formula>2</formula>
    </cfRule>
    <cfRule type="cellIs" dxfId="9" priority="106" stopIfTrue="1" operator="between">
      <formula>0</formula>
      <formula>1</formula>
    </cfRule>
  </conditionalFormatting>
  <pageMargins left="0.7" right="0.7" top="0.75" bottom="0.75" header="0.3" footer="0.3"/>
  <pageSetup paperSize="9" orientation="portrait"/>
  <drawing r:id="rId1"/>
  <pictur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IT173"/>
  <sheetViews>
    <sheetView workbookViewId="0">
      <selection activeCell="C11" sqref="C11"/>
    </sheetView>
  </sheetViews>
  <sheetFormatPr defaultColWidth="9.42578125" defaultRowHeight="15" x14ac:dyDescent="0.25"/>
  <cols>
    <col min="1" max="1" width="36.42578125" customWidth="1"/>
    <col min="2" max="2" width="28.42578125" customWidth="1"/>
    <col min="3" max="3" width="9.5703125" bestFit="1" customWidth="1"/>
    <col min="5" max="5" width="9.5703125" bestFit="1" customWidth="1"/>
    <col min="6" max="6" width="22.5703125" hidden="1" customWidth="1"/>
    <col min="7" max="7" width="12.5703125" bestFit="1" customWidth="1"/>
    <col min="10" max="10" width="17.7109375" hidden="1" customWidth="1"/>
    <col min="11" max="11" width="11.5703125" bestFit="1" customWidth="1"/>
    <col min="13" max="13" width="11.42578125" style="61" bestFit="1" customWidth="1"/>
    <col min="14" max="14" width="16.7109375" customWidth="1"/>
    <col min="15" max="15" width="10.5703125" bestFit="1" customWidth="1"/>
    <col min="16" max="16" width="9.5703125" bestFit="1" customWidth="1"/>
    <col min="18" max="18" width="19.42578125" hidden="1" customWidth="1"/>
    <col min="19" max="19" width="11.5703125" bestFit="1" customWidth="1"/>
    <col min="20" max="20" width="9.5703125" bestFit="1" customWidth="1"/>
    <col min="21" max="21" width="11.42578125" style="61" bestFit="1" customWidth="1"/>
    <col min="22" max="22" width="18.42578125" hidden="1" customWidth="1"/>
    <col min="23" max="23" width="12.42578125" bestFit="1" customWidth="1"/>
    <col min="25" max="25" width="10" bestFit="1" customWidth="1"/>
    <col min="26" max="26" width="19.42578125" hidden="1" customWidth="1"/>
    <col min="27" max="27" width="11.5703125" bestFit="1" customWidth="1"/>
    <col min="29" max="29" width="11.42578125" style="61" bestFit="1" customWidth="1"/>
    <col min="30" max="30" width="31.42578125" hidden="1" customWidth="1"/>
    <col min="31" max="31" width="11.5703125" bestFit="1" customWidth="1"/>
    <col min="32" max="33" width="9.5703125" bestFit="1" customWidth="1"/>
    <col min="34" max="34" width="19.42578125" hidden="1" customWidth="1"/>
    <col min="35" max="35" width="11.5703125" bestFit="1" customWidth="1"/>
    <col min="36" max="36" width="11.42578125" customWidth="1"/>
    <col min="37" max="37" width="10.42578125" style="61" customWidth="1"/>
    <col min="38" max="38" width="0.42578125" customWidth="1"/>
    <col min="39" max="40" width="9.5703125" bestFit="1" customWidth="1"/>
    <col min="41" max="41" width="10" bestFit="1" customWidth="1"/>
    <col min="42" max="42" width="19.42578125" hidden="1" customWidth="1"/>
    <col min="43" max="43" width="11.5703125" bestFit="1" customWidth="1"/>
    <col min="44" max="44" width="9.5703125" bestFit="1" customWidth="1"/>
    <col min="45" max="45" width="11.5703125" bestFit="1" customWidth="1"/>
    <col min="46" max="46" width="0.5703125" hidden="1" customWidth="1"/>
    <col min="47" max="49" width="0" hidden="1"/>
    <col min="50" max="50" width="19.42578125" hidden="1" customWidth="1"/>
    <col min="51" max="51" width="11.42578125" hidden="1" customWidth="1"/>
    <col min="52" max="52" width="0" hidden="1"/>
    <col min="53" max="53" width="11.5703125" style="60" hidden="1" customWidth="1"/>
    <col min="54" max="54" width="37.42578125" hidden="1" customWidth="1"/>
    <col min="55" max="56" width="0" hidden="1"/>
    <col min="57" max="57" width="10" hidden="1" customWidth="1"/>
    <col min="58" max="58" width="19.42578125" hidden="1" customWidth="1"/>
    <col min="59" max="60" width="11.42578125" hidden="1" customWidth="1"/>
    <col min="61" max="61" width="11.5703125" style="44" hidden="1" customWidth="1"/>
    <col min="62" max="62" width="27.42578125" bestFit="1" customWidth="1"/>
    <col min="63" max="64" width="9.5703125" bestFit="1" customWidth="1"/>
    <col min="65" max="65" width="10.42578125" bestFit="1" customWidth="1"/>
    <col min="66" max="66" width="15.42578125" hidden="1" customWidth="1"/>
    <col min="67" max="68" width="9.5703125" bestFit="1" customWidth="1"/>
    <col min="69" max="69" width="11.5703125" style="60" bestFit="1" customWidth="1"/>
    <col min="70" max="70" width="33.42578125" hidden="1" customWidth="1"/>
    <col min="71" max="72" width="0" hidden="1"/>
    <col min="73" max="73" width="10" hidden="1" customWidth="1"/>
    <col min="74" max="74" width="15.42578125" hidden="1" customWidth="1"/>
    <col min="75" max="76" width="0" hidden="1"/>
    <col min="77" max="77" width="11.5703125" hidden="1" customWidth="1"/>
    <col min="78" max="78" width="31.42578125" hidden="1" customWidth="1"/>
    <col min="79" max="81" width="0" hidden="1"/>
    <col min="82" max="82" width="15.42578125" hidden="1" customWidth="1"/>
    <col min="83" max="84" width="0" hidden="1"/>
    <col min="85" max="85" width="11.5703125" style="60" hidden="1" customWidth="1"/>
    <col min="86" max="92" width="0" hidden="1"/>
    <col min="93" max="93" width="9.42578125" style="44" hidden="1" customWidth="1"/>
    <col min="94" max="100" width="0" hidden="1"/>
    <col min="101" max="101" width="11" style="44" hidden="1" customWidth="1"/>
    <col min="102" max="102" width="0" hidden="1"/>
    <col min="103" max="103" width="10.5703125" bestFit="1" customWidth="1"/>
    <col min="104" max="104" width="19.42578125" customWidth="1"/>
    <col min="106" max="106" width="15" hidden="1" customWidth="1"/>
    <col min="107" max="107" width="23.42578125" customWidth="1"/>
    <col min="108" max="108" width="9.5703125" bestFit="1" customWidth="1"/>
    <col min="109" max="109" width="11.42578125" style="60" bestFit="1" customWidth="1"/>
    <col min="110" max="110" width="14.5703125" hidden="1" customWidth="1"/>
    <col min="111" max="111" width="11.42578125" bestFit="1" customWidth="1"/>
    <col min="112" max="112" width="9.5703125" bestFit="1" customWidth="1"/>
    <col min="114" max="114" width="0" hidden="1"/>
    <col min="115" max="116" width="9.5703125" bestFit="1" customWidth="1"/>
    <col min="117" max="117" width="11.5703125" style="44" bestFit="1" customWidth="1"/>
    <col min="118" max="118" width="0.5703125" customWidth="1"/>
    <col min="119" max="119" width="13.5703125" bestFit="1" customWidth="1"/>
    <col min="120" max="120" width="9.5703125" bestFit="1" customWidth="1"/>
    <col min="122" max="122" width="0" hidden="1"/>
    <col min="123" max="123" width="11.5703125" bestFit="1" customWidth="1"/>
    <col min="124" max="124" width="9.5703125" bestFit="1" customWidth="1"/>
    <col min="125" max="125" width="11.5703125" style="60" bestFit="1" customWidth="1"/>
    <col min="126" max="126" width="0" hidden="1"/>
    <col min="127" max="128" width="9.5703125" bestFit="1" customWidth="1"/>
    <col min="130" max="130" width="0" hidden="1"/>
    <col min="131" max="132" width="9.5703125" bestFit="1" customWidth="1"/>
    <col min="133" max="133" width="11.5703125" style="44" bestFit="1" customWidth="1"/>
    <col min="134" max="134" width="43.42578125" hidden="1" customWidth="1"/>
    <col min="135" max="135" width="11" customWidth="1"/>
    <col min="136" max="136" width="9.5703125" bestFit="1" customWidth="1"/>
    <col min="138" max="138" width="0" hidden="1"/>
    <col min="139" max="140" width="9.42578125" customWidth="1"/>
    <col min="141" max="141" width="11.5703125" style="60" bestFit="1" customWidth="1"/>
    <col min="142" max="142" width="0" hidden="1"/>
    <col min="143" max="144" width="23.5703125" customWidth="1"/>
    <col min="146" max="146" width="0" hidden="1"/>
    <col min="147" max="148" width="9.5703125" bestFit="1" customWidth="1"/>
    <col min="149" max="149" width="11.5703125" style="44" customWidth="1"/>
    <col min="150" max="150" width="43.5703125" hidden="1" customWidth="1"/>
    <col min="151" max="153" width="9.5703125" bestFit="1" customWidth="1"/>
    <col min="154" max="154" width="0" hidden="1"/>
    <col min="155" max="156" width="9.5703125" bestFit="1" customWidth="1"/>
    <col min="157" max="157" width="11.5703125" style="60" bestFit="1" customWidth="1"/>
    <col min="158" max="158" width="0" hidden="1"/>
    <col min="159" max="161" width="9.5703125" bestFit="1" customWidth="1"/>
    <col min="162" max="162" width="0" hidden="1"/>
    <col min="163" max="164" width="9.5703125" bestFit="1" customWidth="1"/>
    <col min="165" max="165" width="11.5703125" style="60" bestFit="1" customWidth="1"/>
    <col min="166" max="166" width="0" hidden="1"/>
    <col min="167" max="167" width="9.5703125" hidden="1" bestFit="1" customWidth="1"/>
    <col min="168" max="168" width="0" hidden="1"/>
    <col min="169" max="172" width="13" hidden="1" customWidth="1"/>
    <col min="173" max="173" width="11.5703125" style="60" hidden="1" customWidth="1"/>
    <col min="174" max="174" width="0" hidden="1"/>
    <col min="175" max="180" width="13" hidden="1" customWidth="1"/>
    <col min="181" max="181" width="11.5703125" style="44" hidden="1" customWidth="1"/>
    <col min="182" max="182" width="0" hidden="1"/>
    <col min="183" max="183" width="9.5703125" hidden="1" bestFit="1" customWidth="1"/>
    <col min="184" max="185" width="13" hidden="1" customWidth="1"/>
    <col min="186" max="186" width="0" hidden="1"/>
    <col min="187" max="187" width="9.5703125" hidden="1" bestFit="1" customWidth="1"/>
    <col min="188" max="188" width="13" hidden="1" customWidth="1"/>
    <col min="189" max="189" width="11.5703125" style="60" hidden="1" bestFit="1" customWidth="1"/>
    <col min="190" max="190" width="0" hidden="1"/>
    <col min="191" max="191" width="9.5703125" hidden="1" bestFit="1" customWidth="1"/>
    <col min="192" max="193" width="13" hidden="1" customWidth="1"/>
    <col min="194" max="194" width="0" hidden="1"/>
    <col min="195" max="195" width="9.5703125" hidden="1" bestFit="1" customWidth="1"/>
    <col min="196" max="196" width="13" hidden="1" customWidth="1"/>
    <col min="197" max="197" width="11.5703125" style="44" hidden="1" bestFit="1" customWidth="1"/>
    <col min="198" max="198" width="0" hidden="1"/>
    <col min="199" max="199" width="9.5703125" hidden="1" bestFit="1" customWidth="1"/>
    <col min="200" max="200" width="13" hidden="1" customWidth="1"/>
    <col min="201" max="201" width="9.5703125" hidden="1" bestFit="1" customWidth="1"/>
    <col min="202" max="202" width="0" hidden="1"/>
    <col min="203" max="203" width="9.5703125" hidden="1" bestFit="1" customWidth="1"/>
    <col min="204" max="204" width="13" hidden="1" customWidth="1"/>
    <col min="205" max="205" width="11.5703125" style="60" hidden="1" bestFit="1" customWidth="1"/>
    <col min="206" max="206" width="0" hidden="1"/>
    <col min="207" max="207" width="9.5703125" hidden="1" bestFit="1" customWidth="1"/>
    <col min="208" max="209" width="13" hidden="1" customWidth="1"/>
    <col min="210" max="210" width="0" hidden="1"/>
    <col min="211" max="211" width="9.5703125" hidden="1" bestFit="1" customWidth="1"/>
    <col min="212" max="212" width="13" hidden="1" customWidth="1"/>
    <col min="213" max="213" width="11.5703125" style="44" hidden="1" bestFit="1" customWidth="1"/>
    <col min="214" max="214" width="0" hidden="1"/>
    <col min="215" max="215" width="9.5703125" hidden="1" bestFit="1" customWidth="1"/>
    <col min="216" max="217" width="13" hidden="1" customWidth="1"/>
    <col min="218" max="218" width="0" hidden="1"/>
    <col min="219" max="219" width="9.5703125" hidden="1" bestFit="1" customWidth="1"/>
    <col min="220" max="220" width="13" hidden="1" customWidth="1"/>
    <col min="221" max="221" width="11.5703125" style="60" hidden="1" bestFit="1" customWidth="1"/>
    <col min="222" max="222" width="0" hidden="1"/>
    <col min="223" max="223" width="9.5703125" hidden="1" bestFit="1" customWidth="1"/>
    <col min="224" max="225" width="13" hidden="1" customWidth="1"/>
    <col min="226" max="226" width="0" hidden="1"/>
    <col min="227" max="227" width="9.5703125" hidden="1" bestFit="1" customWidth="1"/>
    <col min="228" max="228" width="13" hidden="1" customWidth="1"/>
    <col min="229" max="229" width="11.5703125" style="44" hidden="1" bestFit="1" customWidth="1"/>
    <col min="230" max="230" width="0" hidden="1"/>
    <col min="231" max="231" width="9.5703125" hidden="1" bestFit="1" customWidth="1"/>
    <col min="232" max="233" width="13" hidden="1" customWidth="1"/>
    <col min="234" max="234" width="0" hidden="1"/>
    <col min="235" max="235" width="9.5703125" hidden="1" bestFit="1" customWidth="1"/>
    <col min="236" max="236" width="13" hidden="1" customWidth="1"/>
    <col min="237" max="237" width="11.5703125" style="60" hidden="1" bestFit="1" customWidth="1"/>
    <col min="238" max="238" width="33" hidden="1" customWidth="1"/>
    <col min="239" max="239" width="9.5703125" hidden="1" bestFit="1" customWidth="1"/>
    <col min="240" max="241" width="13" hidden="1" customWidth="1"/>
    <col min="242" max="242" width="0" hidden="1"/>
    <col min="243" max="243" width="9.5703125" hidden="1" bestFit="1" customWidth="1"/>
    <col min="244" max="244" width="13" hidden="1" customWidth="1"/>
    <col min="245" max="245" width="11.5703125" style="44" hidden="1" bestFit="1" customWidth="1"/>
    <col min="246" max="246" width="0" hidden="1"/>
    <col min="247" max="247" width="9.5703125" hidden="1" bestFit="1" customWidth="1"/>
    <col min="248" max="249" width="13" hidden="1" customWidth="1"/>
    <col min="250" max="250" width="0" hidden="1"/>
    <col min="251" max="251" width="9.5703125" hidden="1" bestFit="1" customWidth="1"/>
    <col min="252" max="252" width="13" hidden="1" customWidth="1"/>
    <col min="253" max="253" width="11.5703125" style="60" hidden="1" bestFit="1" customWidth="1"/>
    <col min="254" max="254" width="13" hidden="1" customWidth="1"/>
  </cols>
  <sheetData>
    <row r="1" spans="1:253" s="11" customFormat="1" ht="12.95" customHeight="1" x14ac:dyDescent="0.2">
      <c r="A1" s="192" t="s">
        <v>0</v>
      </c>
      <c r="B1" s="192" t="s">
        <v>9757</v>
      </c>
      <c r="C1" s="192" t="s">
        <v>1</v>
      </c>
      <c r="D1" s="192" t="s">
        <v>2</v>
      </c>
      <c r="E1" s="192" t="s">
        <v>10411</v>
      </c>
      <c r="F1" s="308" t="s">
        <v>1297</v>
      </c>
      <c r="G1" s="308"/>
      <c r="H1" s="308"/>
      <c r="I1" s="308"/>
      <c r="J1" s="308"/>
      <c r="K1" s="308"/>
      <c r="L1" s="308"/>
      <c r="M1" s="308"/>
      <c r="N1" s="307" t="s">
        <v>927</v>
      </c>
      <c r="O1" s="307"/>
      <c r="P1" s="307"/>
      <c r="Q1" s="307"/>
      <c r="R1" s="307"/>
      <c r="S1" s="307"/>
      <c r="T1" s="307"/>
      <c r="U1" s="307"/>
      <c r="V1" s="308" t="s">
        <v>1006</v>
      </c>
      <c r="W1" s="308"/>
      <c r="X1" s="308"/>
      <c r="Y1" s="308"/>
      <c r="Z1" s="308"/>
      <c r="AA1" s="308"/>
      <c r="AB1" s="308"/>
      <c r="AC1" s="308"/>
      <c r="AD1" s="307" t="s">
        <v>932</v>
      </c>
      <c r="AE1" s="307"/>
      <c r="AF1" s="307"/>
      <c r="AG1" s="307"/>
      <c r="AH1" s="307"/>
      <c r="AI1" s="307"/>
      <c r="AJ1" s="307"/>
      <c r="AK1" s="307"/>
      <c r="AL1" s="308" t="s">
        <v>769</v>
      </c>
      <c r="AM1" s="308"/>
      <c r="AN1" s="308"/>
      <c r="AO1" s="308"/>
      <c r="AP1" s="308"/>
      <c r="AQ1" s="308"/>
      <c r="AR1" s="308"/>
      <c r="AS1" s="308"/>
      <c r="AT1" s="310" t="s">
        <v>40</v>
      </c>
      <c r="AU1" s="310"/>
      <c r="AV1" s="310"/>
      <c r="AW1" s="310"/>
      <c r="AX1" s="310"/>
      <c r="AY1" s="310"/>
      <c r="AZ1" s="310"/>
      <c r="BA1" s="310"/>
      <c r="BB1" s="308" t="s">
        <v>38</v>
      </c>
      <c r="BC1" s="308"/>
      <c r="BD1" s="308"/>
      <c r="BE1" s="308"/>
      <c r="BF1" s="308"/>
      <c r="BG1" s="308"/>
      <c r="BH1" s="308"/>
      <c r="BI1" s="308"/>
      <c r="BJ1" s="307" t="s">
        <v>854</v>
      </c>
      <c r="BK1" s="307"/>
      <c r="BL1" s="307"/>
      <c r="BM1" s="307"/>
      <c r="BN1" s="307"/>
      <c r="BO1" s="307"/>
      <c r="BP1" s="307"/>
      <c r="BQ1" s="307"/>
      <c r="BR1" s="308" t="s">
        <v>16</v>
      </c>
      <c r="BS1" s="308"/>
      <c r="BT1" s="308"/>
      <c r="BU1" s="308"/>
      <c r="BV1" s="308"/>
      <c r="BW1" s="308"/>
      <c r="BX1" s="308"/>
      <c r="BY1" s="308"/>
      <c r="BZ1" s="310" t="s">
        <v>21</v>
      </c>
      <c r="CA1" s="310"/>
      <c r="CB1" s="310"/>
      <c r="CC1" s="310"/>
      <c r="CD1" s="310"/>
      <c r="CE1" s="310"/>
      <c r="CF1" s="310"/>
      <c r="CG1" s="310"/>
      <c r="CH1" s="311" t="s">
        <v>9758</v>
      </c>
      <c r="CI1" s="311"/>
      <c r="CJ1" s="311"/>
      <c r="CK1" s="311"/>
      <c r="CL1" s="311"/>
      <c r="CM1" s="311"/>
      <c r="CN1" s="311"/>
      <c r="CO1" s="311"/>
      <c r="CP1" s="308" t="s">
        <v>24</v>
      </c>
      <c r="CQ1" s="308"/>
      <c r="CR1" s="308"/>
      <c r="CS1" s="308"/>
      <c r="CT1" s="308"/>
      <c r="CU1" s="308"/>
      <c r="CV1" s="308"/>
      <c r="CW1" s="308"/>
      <c r="CX1" s="309" t="s">
        <v>544</v>
      </c>
      <c r="CY1" s="309"/>
      <c r="CZ1" s="309"/>
      <c r="DA1" s="309"/>
      <c r="DB1" s="309"/>
      <c r="DC1" s="309"/>
      <c r="DD1" s="309"/>
      <c r="DE1" s="309"/>
      <c r="DF1" s="304" t="s">
        <v>1193</v>
      </c>
      <c r="DG1" s="304"/>
      <c r="DH1" s="304"/>
      <c r="DI1" s="304"/>
      <c r="DJ1" s="304"/>
      <c r="DK1" s="304"/>
      <c r="DL1" s="304"/>
      <c r="DM1" s="304"/>
      <c r="DN1" s="309" t="s">
        <v>569</v>
      </c>
      <c r="DO1" s="309"/>
      <c r="DP1" s="309"/>
      <c r="DQ1" s="309"/>
      <c r="DR1" s="309"/>
      <c r="DS1" s="309"/>
      <c r="DT1" s="309"/>
      <c r="DU1" s="309"/>
      <c r="DV1" s="304" t="s">
        <v>562</v>
      </c>
      <c r="DW1" s="304"/>
      <c r="DX1" s="304"/>
      <c r="DY1" s="304"/>
      <c r="DZ1" s="304"/>
      <c r="EA1" s="304"/>
      <c r="EB1" s="304"/>
      <c r="EC1" s="304"/>
      <c r="ED1" s="193"/>
      <c r="EE1" s="302" t="s">
        <v>567</v>
      </c>
      <c r="EF1" s="302"/>
      <c r="EG1" s="302"/>
      <c r="EH1" s="302"/>
      <c r="EI1" s="302"/>
      <c r="EJ1" s="302"/>
      <c r="EK1" s="303"/>
      <c r="EL1" s="194"/>
      <c r="EM1" s="304" t="s">
        <v>558</v>
      </c>
      <c r="EN1" s="304"/>
      <c r="EO1" s="304"/>
      <c r="EP1" s="304"/>
      <c r="EQ1" s="304"/>
      <c r="ER1" s="304"/>
      <c r="ES1" s="304"/>
      <c r="ET1" s="305" t="s">
        <v>937</v>
      </c>
      <c r="EU1" s="305"/>
      <c r="EV1" s="305"/>
      <c r="EW1" s="305"/>
      <c r="EX1" s="305"/>
      <c r="EY1" s="305"/>
      <c r="EZ1" s="305"/>
      <c r="FA1" s="305"/>
      <c r="FB1" s="306" t="s">
        <v>47</v>
      </c>
      <c r="FC1" s="306"/>
      <c r="FD1" s="306"/>
      <c r="FE1" s="306"/>
      <c r="FF1" s="306"/>
      <c r="FG1" s="306"/>
      <c r="FH1" s="306"/>
      <c r="FI1" s="306"/>
      <c r="FJ1" s="305" t="s">
        <v>26</v>
      </c>
      <c r="FK1" s="305"/>
      <c r="FL1" s="305"/>
      <c r="FM1" s="305"/>
      <c r="FN1" s="305"/>
      <c r="FO1" s="305"/>
      <c r="FP1" s="305"/>
      <c r="FQ1" s="305"/>
      <c r="FR1" s="306" t="s">
        <v>28</v>
      </c>
      <c r="FS1" s="306"/>
      <c r="FT1" s="306"/>
      <c r="FU1" s="306"/>
      <c r="FV1" s="306"/>
      <c r="FW1" s="306"/>
      <c r="FX1" s="306"/>
      <c r="FY1" s="306"/>
      <c r="FZ1" s="305" t="s">
        <v>2021</v>
      </c>
      <c r="GA1" s="305"/>
      <c r="GB1" s="305"/>
      <c r="GC1" s="305"/>
      <c r="GD1" s="305"/>
      <c r="GE1" s="305"/>
      <c r="GF1" s="305"/>
      <c r="GG1" s="305"/>
      <c r="GH1" s="306" t="s">
        <v>2033</v>
      </c>
      <c r="GI1" s="306"/>
      <c r="GJ1" s="306"/>
      <c r="GK1" s="306"/>
      <c r="GL1" s="306"/>
      <c r="GM1" s="306"/>
      <c r="GN1" s="306"/>
      <c r="GO1" s="306"/>
      <c r="GP1" s="305" t="s">
        <v>2023</v>
      </c>
      <c r="GQ1" s="305"/>
      <c r="GR1" s="305"/>
      <c r="GS1" s="305"/>
      <c r="GT1" s="305"/>
      <c r="GU1" s="305"/>
      <c r="GV1" s="305"/>
      <c r="GW1" s="305"/>
      <c r="GX1" s="306" t="s">
        <v>2035</v>
      </c>
      <c r="GY1" s="306"/>
      <c r="GZ1" s="306"/>
      <c r="HA1" s="306"/>
      <c r="HB1" s="306"/>
      <c r="HC1" s="306"/>
      <c r="HD1" s="306"/>
      <c r="HE1" s="306"/>
      <c r="HF1" s="305" t="s">
        <v>2018</v>
      </c>
      <c r="HG1" s="305"/>
      <c r="HH1" s="305"/>
      <c r="HI1" s="305"/>
      <c r="HJ1" s="305"/>
      <c r="HK1" s="305"/>
      <c r="HL1" s="305"/>
      <c r="HM1" s="305"/>
      <c r="HN1" s="306" t="s">
        <v>2031</v>
      </c>
      <c r="HO1" s="306"/>
      <c r="HP1" s="306"/>
      <c r="HQ1" s="306"/>
      <c r="HR1" s="306"/>
      <c r="HS1" s="306"/>
      <c r="HT1" s="306"/>
      <c r="HU1" s="306"/>
      <c r="HV1" s="305" t="s">
        <v>2025</v>
      </c>
      <c r="HW1" s="305"/>
      <c r="HX1" s="305"/>
      <c r="HY1" s="305"/>
      <c r="HZ1" s="305"/>
      <c r="IA1" s="305"/>
      <c r="IB1" s="305"/>
      <c r="IC1" s="305"/>
      <c r="ID1" s="306" t="s">
        <v>2029</v>
      </c>
      <c r="IE1" s="306"/>
      <c r="IF1" s="306"/>
      <c r="IG1" s="306"/>
      <c r="IH1" s="306"/>
      <c r="II1" s="306"/>
      <c r="IJ1" s="306"/>
      <c r="IK1" s="306"/>
      <c r="IL1" s="305" t="s">
        <v>2027</v>
      </c>
      <c r="IM1" s="305"/>
      <c r="IN1" s="305"/>
      <c r="IO1" s="305"/>
      <c r="IP1" s="305"/>
      <c r="IQ1" s="305"/>
      <c r="IR1" s="305"/>
      <c r="IS1" s="305"/>
    </row>
    <row r="2" spans="1:253" s="11" customFormat="1" ht="12.95" customHeight="1" x14ac:dyDescent="0.2">
      <c r="A2" s="195">
        <v>0</v>
      </c>
      <c r="B2" s="195"/>
      <c r="C2" s="195">
        <v>0</v>
      </c>
      <c r="D2" s="195"/>
      <c r="E2" s="195">
        <v>0</v>
      </c>
      <c r="F2" s="196" t="s">
        <v>9759</v>
      </c>
      <c r="G2" s="196" t="s">
        <v>4</v>
      </c>
      <c r="H2" s="196" t="s">
        <v>9760</v>
      </c>
      <c r="I2" s="196" t="s">
        <v>6</v>
      </c>
      <c r="J2" s="196" t="s">
        <v>7</v>
      </c>
      <c r="K2" s="196" t="s">
        <v>9</v>
      </c>
      <c r="L2" s="196" t="s">
        <v>8</v>
      </c>
      <c r="M2" s="197" t="s">
        <v>9761</v>
      </c>
      <c r="N2" s="198" t="s">
        <v>9762</v>
      </c>
      <c r="O2" s="198" t="s">
        <v>4</v>
      </c>
      <c r="P2" s="198" t="s">
        <v>9760</v>
      </c>
      <c r="Q2" s="198" t="s">
        <v>6</v>
      </c>
      <c r="R2" s="198" t="s">
        <v>7</v>
      </c>
      <c r="S2" s="198" t="s">
        <v>9</v>
      </c>
      <c r="T2" s="198" t="s">
        <v>8</v>
      </c>
      <c r="U2" s="199" t="s">
        <v>9761</v>
      </c>
      <c r="V2" s="196" t="s">
        <v>9763</v>
      </c>
      <c r="W2" s="196" t="s">
        <v>4</v>
      </c>
      <c r="X2" s="196" t="s">
        <v>9760</v>
      </c>
      <c r="Y2" s="196" t="s">
        <v>6</v>
      </c>
      <c r="Z2" s="196" t="s">
        <v>7</v>
      </c>
      <c r="AA2" s="196" t="s">
        <v>9</v>
      </c>
      <c r="AB2" s="196" t="s">
        <v>8</v>
      </c>
      <c r="AC2" s="197" t="s">
        <v>9761</v>
      </c>
      <c r="AD2" s="198" t="s">
        <v>9764</v>
      </c>
      <c r="AE2" s="198" t="s">
        <v>4</v>
      </c>
      <c r="AF2" s="198" t="s">
        <v>9760</v>
      </c>
      <c r="AG2" s="198" t="s">
        <v>6</v>
      </c>
      <c r="AH2" s="198" t="s">
        <v>7</v>
      </c>
      <c r="AI2" s="198" t="s">
        <v>9</v>
      </c>
      <c r="AJ2" s="198" t="s">
        <v>8</v>
      </c>
      <c r="AK2" s="199" t="s">
        <v>9761</v>
      </c>
      <c r="AL2" s="196" t="s">
        <v>9765</v>
      </c>
      <c r="AM2" s="196" t="s">
        <v>4</v>
      </c>
      <c r="AN2" s="196" t="s">
        <v>9760</v>
      </c>
      <c r="AO2" s="196" t="s">
        <v>6</v>
      </c>
      <c r="AP2" s="196" t="s">
        <v>7</v>
      </c>
      <c r="AQ2" s="196" t="s">
        <v>9</v>
      </c>
      <c r="AR2" s="196" t="s">
        <v>8</v>
      </c>
      <c r="AS2" s="196" t="s">
        <v>9761</v>
      </c>
      <c r="AT2" s="200" t="s">
        <v>9766</v>
      </c>
      <c r="AU2" s="200" t="s">
        <v>4</v>
      </c>
      <c r="AV2" s="200" t="s">
        <v>9760</v>
      </c>
      <c r="AW2" s="200" t="s">
        <v>6</v>
      </c>
      <c r="AX2" s="200" t="s">
        <v>7</v>
      </c>
      <c r="AY2" s="200" t="s">
        <v>9</v>
      </c>
      <c r="AZ2" s="200" t="s">
        <v>8</v>
      </c>
      <c r="BA2" s="201" t="s">
        <v>9761</v>
      </c>
      <c r="BB2" s="196" t="s">
        <v>9767</v>
      </c>
      <c r="BC2" s="196" t="s">
        <v>4</v>
      </c>
      <c r="BD2" s="196" t="s">
        <v>9760</v>
      </c>
      <c r="BE2" s="196" t="s">
        <v>6</v>
      </c>
      <c r="BF2" s="196" t="s">
        <v>7</v>
      </c>
      <c r="BG2" s="196" t="s">
        <v>9</v>
      </c>
      <c r="BH2" s="196" t="s">
        <v>8</v>
      </c>
      <c r="BI2" s="196" t="s">
        <v>9761</v>
      </c>
      <c r="BJ2" s="198" t="s">
        <v>9768</v>
      </c>
      <c r="BK2" s="198" t="s">
        <v>4</v>
      </c>
      <c r="BL2" s="198" t="s">
        <v>9760</v>
      </c>
      <c r="BM2" s="198" t="s">
        <v>6</v>
      </c>
      <c r="BN2" s="198" t="s">
        <v>7</v>
      </c>
      <c r="BO2" s="198" t="s">
        <v>9</v>
      </c>
      <c r="BP2" s="198" t="s">
        <v>8</v>
      </c>
      <c r="BQ2" s="199" t="s">
        <v>9761</v>
      </c>
      <c r="BR2" s="196" t="s">
        <v>9769</v>
      </c>
      <c r="BS2" s="196" t="s">
        <v>4</v>
      </c>
      <c r="BT2" s="196" t="s">
        <v>9760</v>
      </c>
      <c r="BU2" s="196" t="s">
        <v>6</v>
      </c>
      <c r="BV2" s="196" t="s">
        <v>7</v>
      </c>
      <c r="BW2" s="196" t="s">
        <v>9</v>
      </c>
      <c r="BX2" s="196" t="s">
        <v>8</v>
      </c>
      <c r="BY2" s="196" t="s">
        <v>9761</v>
      </c>
      <c r="BZ2" s="200" t="s">
        <v>9770</v>
      </c>
      <c r="CA2" s="200" t="s">
        <v>4</v>
      </c>
      <c r="CB2" s="200" t="s">
        <v>9760</v>
      </c>
      <c r="CC2" s="200" t="s">
        <v>6</v>
      </c>
      <c r="CD2" s="200" t="s">
        <v>7</v>
      </c>
      <c r="CE2" s="200" t="s">
        <v>9</v>
      </c>
      <c r="CF2" s="200" t="s">
        <v>8</v>
      </c>
      <c r="CG2" s="201" t="s">
        <v>9761</v>
      </c>
      <c r="CH2" s="202" t="s">
        <v>9771</v>
      </c>
      <c r="CI2" s="202" t="s">
        <v>4</v>
      </c>
      <c r="CJ2" s="202" t="s">
        <v>9760</v>
      </c>
      <c r="CK2" s="202" t="s">
        <v>6</v>
      </c>
      <c r="CL2" s="202" t="s">
        <v>7</v>
      </c>
      <c r="CM2" s="202" t="s">
        <v>9</v>
      </c>
      <c r="CN2" s="202" t="s">
        <v>8</v>
      </c>
      <c r="CO2" s="202" t="s">
        <v>9761</v>
      </c>
      <c r="CP2" s="196" t="s">
        <v>9772</v>
      </c>
      <c r="CQ2" s="196" t="s">
        <v>4</v>
      </c>
      <c r="CR2" s="196" t="s">
        <v>9760</v>
      </c>
      <c r="CS2" s="196" t="s">
        <v>6</v>
      </c>
      <c r="CT2" s="196" t="s">
        <v>7</v>
      </c>
      <c r="CU2" s="196" t="s">
        <v>9</v>
      </c>
      <c r="CV2" s="196" t="s">
        <v>8</v>
      </c>
      <c r="CW2" s="196" t="s">
        <v>9761</v>
      </c>
      <c r="CX2" s="203" t="s">
        <v>9773</v>
      </c>
      <c r="CY2" s="203" t="s">
        <v>4</v>
      </c>
      <c r="CZ2" s="203" t="s">
        <v>9760</v>
      </c>
      <c r="DA2" s="203" t="s">
        <v>6</v>
      </c>
      <c r="DB2" s="203" t="s">
        <v>7</v>
      </c>
      <c r="DC2" s="203" t="s">
        <v>9</v>
      </c>
      <c r="DD2" s="203" t="s">
        <v>8</v>
      </c>
      <c r="DE2" s="204" t="s">
        <v>9761</v>
      </c>
      <c r="DF2" s="205" t="s">
        <v>9774</v>
      </c>
      <c r="DG2" s="205" t="s">
        <v>4</v>
      </c>
      <c r="DH2" s="205" t="s">
        <v>9760</v>
      </c>
      <c r="DI2" s="205" t="s">
        <v>6</v>
      </c>
      <c r="DJ2" s="205" t="s">
        <v>7</v>
      </c>
      <c r="DK2" s="205" t="s">
        <v>9</v>
      </c>
      <c r="DL2" s="205" t="s">
        <v>8</v>
      </c>
      <c r="DM2" s="205" t="s">
        <v>9761</v>
      </c>
      <c r="DN2" s="203" t="s">
        <v>9775</v>
      </c>
      <c r="DO2" s="203" t="s">
        <v>4</v>
      </c>
      <c r="DP2" s="203" t="s">
        <v>9760</v>
      </c>
      <c r="DQ2" s="203" t="s">
        <v>6</v>
      </c>
      <c r="DR2" s="203" t="s">
        <v>7</v>
      </c>
      <c r="DS2" s="203" t="s">
        <v>9</v>
      </c>
      <c r="DT2" s="203" t="s">
        <v>8</v>
      </c>
      <c r="DU2" s="204" t="s">
        <v>9761</v>
      </c>
      <c r="DV2" s="205" t="s">
        <v>9776</v>
      </c>
      <c r="DW2" s="205" t="s">
        <v>4</v>
      </c>
      <c r="DX2" s="205" t="s">
        <v>9760</v>
      </c>
      <c r="DY2" s="205" t="s">
        <v>6</v>
      </c>
      <c r="DZ2" s="205" t="s">
        <v>7</v>
      </c>
      <c r="EA2" s="205" t="s">
        <v>9</v>
      </c>
      <c r="EB2" s="205" t="s">
        <v>8</v>
      </c>
      <c r="EC2" s="205" t="s">
        <v>9761</v>
      </c>
      <c r="ED2" s="206" t="s">
        <v>9777</v>
      </c>
      <c r="EE2" s="203" t="s">
        <v>4</v>
      </c>
      <c r="EF2" s="203" t="s">
        <v>9760</v>
      </c>
      <c r="EG2" s="203" t="s">
        <v>6</v>
      </c>
      <c r="EH2" s="203" t="s">
        <v>7</v>
      </c>
      <c r="EI2" s="203" t="s">
        <v>9</v>
      </c>
      <c r="EJ2" s="203" t="s">
        <v>8</v>
      </c>
      <c r="EK2" s="204" t="s">
        <v>9761</v>
      </c>
      <c r="EL2" s="194" t="s">
        <v>9778</v>
      </c>
      <c r="EM2" s="205" t="s">
        <v>4</v>
      </c>
      <c r="EN2" s="205" t="s">
        <v>9760</v>
      </c>
      <c r="EO2" s="205" t="s">
        <v>6</v>
      </c>
      <c r="EP2" s="205" t="s">
        <v>7</v>
      </c>
      <c r="EQ2" s="205" t="s">
        <v>9</v>
      </c>
      <c r="ER2" s="205" t="s">
        <v>8</v>
      </c>
      <c r="ES2" s="205" t="s">
        <v>9761</v>
      </c>
      <c r="ET2" s="207" t="s">
        <v>9779</v>
      </c>
      <c r="EU2" s="207" t="s">
        <v>4</v>
      </c>
      <c r="EV2" s="207" t="s">
        <v>9760</v>
      </c>
      <c r="EW2" s="207" t="s">
        <v>6</v>
      </c>
      <c r="EX2" s="207" t="s">
        <v>7</v>
      </c>
      <c r="EY2" s="207" t="s">
        <v>9</v>
      </c>
      <c r="EZ2" s="207" t="s">
        <v>8</v>
      </c>
      <c r="FA2" s="208" t="s">
        <v>9761</v>
      </c>
      <c r="FB2" s="209" t="s">
        <v>9780</v>
      </c>
      <c r="FC2" s="209" t="s">
        <v>4</v>
      </c>
      <c r="FD2" s="209" t="s">
        <v>9760</v>
      </c>
      <c r="FE2" s="209" t="s">
        <v>6</v>
      </c>
      <c r="FF2" s="209" t="s">
        <v>7</v>
      </c>
      <c r="FG2" s="209" t="s">
        <v>9</v>
      </c>
      <c r="FH2" s="209" t="s">
        <v>8</v>
      </c>
      <c r="FI2" s="210" t="s">
        <v>9761</v>
      </c>
      <c r="FJ2" s="207" t="s">
        <v>9781</v>
      </c>
      <c r="FK2" s="207" t="s">
        <v>4</v>
      </c>
      <c r="FL2" s="207" t="s">
        <v>9760</v>
      </c>
      <c r="FM2" s="207" t="s">
        <v>6</v>
      </c>
      <c r="FN2" s="207" t="s">
        <v>7</v>
      </c>
      <c r="FO2" s="207" t="s">
        <v>9</v>
      </c>
      <c r="FP2" s="207" t="s">
        <v>8</v>
      </c>
      <c r="FQ2" s="211" t="s">
        <v>9761</v>
      </c>
      <c r="FR2" s="209" t="s">
        <v>9782</v>
      </c>
      <c r="FS2" s="209" t="s">
        <v>4</v>
      </c>
      <c r="FT2" s="209" t="s">
        <v>9760</v>
      </c>
      <c r="FU2" s="209" t="s">
        <v>6</v>
      </c>
      <c r="FV2" s="209" t="s">
        <v>7</v>
      </c>
      <c r="FW2" s="209" t="s">
        <v>9</v>
      </c>
      <c r="FX2" s="209" t="s">
        <v>8</v>
      </c>
      <c r="FY2" s="209" t="s">
        <v>9761</v>
      </c>
      <c r="FZ2" s="207" t="s">
        <v>9783</v>
      </c>
      <c r="GA2" s="207" t="s">
        <v>4</v>
      </c>
      <c r="GB2" s="207" t="s">
        <v>9760</v>
      </c>
      <c r="GC2" s="207" t="s">
        <v>6</v>
      </c>
      <c r="GD2" s="207" t="s">
        <v>7</v>
      </c>
      <c r="GE2" s="207" t="s">
        <v>9</v>
      </c>
      <c r="GF2" s="207" t="s">
        <v>8</v>
      </c>
      <c r="GG2" s="208" t="s">
        <v>9761</v>
      </c>
      <c r="GH2" s="209" t="s">
        <v>9784</v>
      </c>
      <c r="GI2" s="209" t="s">
        <v>4</v>
      </c>
      <c r="GJ2" s="209" t="s">
        <v>9760</v>
      </c>
      <c r="GK2" s="209" t="s">
        <v>6</v>
      </c>
      <c r="GL2" s="209" t="s">
        <v>7</v>
      </c>
      <c r="GM2" s="209" t="s">
        <v>9</v>
      </c>
      <c r="GN2" s="209" t="s">
        <v>8</v>
      </c>
      <c r="GO2" s="209" t="s">
        <v>9761</v>
      </c>
      <c r="GP2" s="207" t="s">
        <v>9785</v>
      </c>
      <c r="GQ2" s="207" t="s">
        <v>4</v>
      </c>
      <c r="GR2" s="207" t="s">
        <v>9760</v>
      </c>
      <c r="GS2" s="207" t="s">
        <v>6</v>
      </c>
      <c r="GT2" s="207" t="s">
        <v>7</v>
      </c>
      <c r="GU2" s="207" t="s">
        <v>9</v>
      </c>
      <c r="GV2" s="207" t="s">
        <v>8</v>
      </c>
      <c r="GW2" s="208" t="s">
        <v>9761</v>
      </c>
      <c r="GX2" s="209" t="s">
        <v>9786</v>
      </c>
      <c r="GY2" s="209" t="s">
        <v>4</v>
      </c>
      <c r="GZ2" s="209" t="s">
        <v>9760</v>
      </c>
      <c r="HA2" s="209" t="s">
        <v>6</v>
      </c>
      <c r="HB2" s="209" t="s">
        <v>7</v>
      </c>
      <c r="HC2" s="209" t="s">
        <v>9</v>
      </c>
      <c r="HD2" s="209" t="s">
        <v>8</v>
      </c>
      <c r="HE2" s="209" t="s">
        <v>9761</v>
      </c>
      <c r="HF2" s="207" t="s">
        <v>9787</v>
      </c>
      <c r="HG2" s="207" t="s">
        <v>4</v>
      </c>
      <c r="HH2" s="207" t="s">
        <v>9760</v>
      </c>
      <c r="HI2" s="207" t="s">
        <v>6</v>
      </c>
      <c r="HJ2" s="207" t="s">
        <v>7</v>
      </c>
      <c r="HK2" s="207" t="s">
        <v>9</v>
      </c>
      <c r="HL2" s="207" t="s">
        <v>8</v>
      </c>
      <c r="HM2" s="208" t="s">
        <v>9761</v>
      </c>
      <c r="HN2" s="209" t="s">
        <v>9788</v>
      </c>
      <c r="HO2" s="209" t="s">
        <v>4</v>
      </c>
      <c r="HP2" s="209" t="s">
        <v>9760</v>
      </c>
      <c r="HQ2" s="209" t="s">
        <v>6</v>
      </c>
      <c r="HR2" s="209" t="s">
        <v>7</v>
      </c>
      <c r="HS2" s="209" t="s">
        <v>9</v>
      </c>
      <c r="HT2" s="209" t="s">
        <v>8</v>
      </c>
      <c r="HU2" s="209" t="s">
        <v>9761</v>
      </c>
      <c r="HV2" s="207" t="s">
        <v>9789</v>
      </c>
      <c r="HW2" s="207" t="s">
        <v>4</v>
      </c>
      <c r="HX2" s="207" t="s">
        <v>9760</v>
      </c>
      <c r="HY2" s="207" t="s">
        <v>6</v>
      </c>
      <c r="HZ2" s="207" t="s">
        <v>7</v>
      </c>
      <c r="IA2" s="207" t="s">
        <v>9</v>
      </c>
      <c r="IB2" s="207" t="s">
        <v>8</v>
      </c>
      <c r="IC2" s="208" t="s">
        <v>9761</v>
      </c>
      <c r="ID2" s="209" t="s">
        <v>9790</v>
      </c>
      <c r="IE2" s="209" t="s">
        <v>4</v>
      </c>
      <c r="IF2" s="209" t="s">
        <v>9760</v>
      </c>
      <c r="IG2" s="209" t="s">
        <v>6</v>
      </c>
      <c r="IH2" s="209" t="s">
        <v>7</v>
      </c>
      <c r="II2" s="209" t="s">
        <v>9</v>
      </c>
      <c r="IJ2" s="209" t="s">
        <v>8</v>
      </c>
      <c r="IK2" s="209" t="s">
        <v>9761</v>
      </c>
      <c r="IL2" s="207" t="s">
        <v>9791</v>
      </c>
      <c r="IM2" s="207" t="s">
        <v>4</v>
      </c>
      <c r="IN2" s="207" t="s">
        <v>9760</v>
      </c>
      <c r="IO2" s="207" t="s">
        <v>6</v>
      </c>
      <c r="IP2" s="207" t="s">
        <v>7</v>
      </c>
      <c r="IQ2" s="207" t="s">
        <v>9792</v>
      </c>
      <c r="IR2" s="207" t="s">
        <v>8</v>
      </c>
      <c r="IS2" s="208" t="s">
        <v>9761</v>
      </c>
    </row>
    <row r="3" spans="1:253" s="11" customFormat="1" ht="12.95" customHeight="1" x14ac:dyDescent="0.2">
      <c r="A3" s="11" t="s">
        <v>4418</v>
      </c>
      <c r="B3" s="11" t="s">
        <v>10422</v>
      </c>
      <c r="C3" s="11" t="s">
        <v>4419</v>
      </c>
      <c r="D3" s="11" t="s">
        <v>4389</v>
      </c>
      <c r="E3" s="11" t="s">
        <v>9841</v>
      </c>
      <c r="F3" s="11" t="s">
        <v>4602</v>
      </c>
      <c r="G3" s="212">
        <v>43100000</v>
      </c>
      <c r="H3" s="213" t="s">
        <v>4390</v>
      </c>
      <c r="I3" s="213" t="s">
        <v>66</v>
      </c>
      <c r="J3" s="213">
        <v>1</v>
      </c>
      <c r="K3" s="213" t="s">
        <v>4392</v>
      </c>
      <c r="L3" s="213" t="s">
        <v>4391</v>
      </c>
      <c r="M3" s="214">
        <v>45224</v>
      </c>
      <c r="N3" s="215" t="s">
        <v>4606</v>
      </c>
      <c r="O3" s="216">
        <v>652867</v>
      </c>
      <c r="P3" s="216" t="s">
        <v>4603</v>
      </c>
      <c r="Q3" s="216" t="s">
        <v>66</v>
      </c>
      <c r="R3" s="216">
        <v>1</v>
      </c>
      <c r="S3" s="216" t="s">
        <v>4605</v>
      </c>
      <c r="T3" s="216" t="s">
        <v>4604</v>
      </c>
      <c r="U3" s="217">
        <v>45224</v>
      </c>
      <c r="V3" s="215" t="s">
        <v>4610</v>
      </c>
      <c r="W3" s="213">
        <v>43100000</v>
      </c>
      <c r="X3" s="213" t="s">
        <v>4607</v>
      </c>
      <c r="Y3" s="213" t="s">
        <v>66</v>
      </c>
      <c r="Z3" s="213">
        <v>1</v>
      </c>
      <c r="AA3" s="213" t="s">
        <v>4609</v>
      </c>
      <c r="AB3" s="213" t="s">
        <v>4608</v>
      </c>
      <c r="AC3" s="214">
        <v>45224</v>
      </c>
      <c r="AD3" s="215" t="s">
        <v>4612</v>
      </c>
      <c r="AE3" s="218">
        <v>43100000</v>
      </c>
      <c r="AF3" s="218" t="s">
        <v>4607</v>
      </c>
      <c r="AG3" s="218" t="s">
        <v>22</v>
      </c>
      <c r="AH3" s="218">
        <v>3</v>
      </c>
      <c r="AI3" s="218" t="s">
        <v>4611</v>
      </c>
      <c r="AJ3" s="218" t="s">
        <v>4608</v>
      </c>
      <c r="AK3" s="219">
        <v>45224</v>
      </c>
      <c r="AL3" s="215" t="s">
        <v>4616</v>
      </c>
      <c r="AM3" s="213">
        <v>23324000</v>
      </c>
      <c r="AN3" s="213" t="s">
        <v>4613</v>
      </c>
      <c r="AO3" s="213" t="s">
        <v>22</v>
      </c>
      <c r="AP3" s="213">
        <v>3</v>
      </c>
      <c r="AQ3" s="213" t="s">
        <v>4615</v>
      </c>
      <c r="AR3" s="213" t="s">
        <v>4614</v>
      </c>
      <c r="AS3" s="214">
        <v>45224</v>
      </c>
      <c r="AT3" s="218" t="s">
        <v>4423</v>
      </c>
      <c r="AU3" s="218">
        <v>2010</v>
      </c>
      <c r="AV3" s="218" t="s">
        <v>4420</v>
      </c>
      <c r="AW3" s="218" t="s">
        <v>1219</v>
      </c>
      <c r="AX3" s="218">
        <v>2</v>
      </c>
      <c r="AY3" s="218" t="s">
        <v>4422</v>
      </c>
      <c r="AZ3" s="218" t="s">
        <v>4421</v>
      </c>
      <c r="BA3" s="219">
        <v>45223</v>
      </c>
      <c r="BB3" s="215" t="s">
        <v>5132</v>
      </c>
      <c r="BC3" s="213" t="s">
        <v>17</v>
      </c>
      <c r="BD3" s="213" t="s">
        <v>17</v>
      </c>
      <c r="BE3" s="213" t="s">
        <v>17</v>
      </c>
      <c r="BF3" s="213" t="s">
        <v>17</v>
      </c>
      <c r="BG3" s="213" t="s">
        <v>5130</v>
      </c>
      <c r="BH3" s="213" t="s">
        <v>17</v>
      </c>
      <c r="BI3" s="214">
        <v>45228</v>
      </c>
      <c r="BJ3" s="218" t="s">
        <v>7901</v>
      </c>
      <c r="BK3" s="218">
        <v>539</v>
      </c>
      <c r="BL3" s="218" t="s">
        <v>7898</v>
      </c>
      <c r="BM3" s="218" t="s">
        <v>1219</v>
      </c>
      <c r="BN3" s="218">
        <v>2</v>
      </c>
      <c r="BO3" s="218" t="s">
        <v>7900</v>
      </c>
      <c r="BP3" s="218" t="s">
        <v>7899</v>
      </c>
      <c r="BQ3" s="219">
        <v>45260</v>
      </c>
      <c r="BR3" s="215" t="s">
        <v>8798</v>
      </c>
      <c r="BS3" s="213">
        <v>21300</v>
      </c>
      <c r="BT3" s="213" t="s">
        <v>4400</v>
      </c>
      <c r="BU3" s="213" t="s">
        <v>1219</v>
      </c>
      <c r="BV3" s="213">
        <v>2</v>
      </c>
      <c r="BW3" s="213" t="s">
        <v>4406</v>
      </c>
      <c r="BX3" s="213" t="s">
        <v>4401</v>
      </c>
      <c r="BY3" s="214">
        <v>45260</v>
      </c>
      <c r="BZ3" s="218" t="s">
        <v>8799</v>
      </c>
      <c r="CA3" s="218">
        <v>3330</v>
      </c>
      <c r="CB3" s="218" t="s">
        <v>4400</v>
      </c>
      <c r="CC3" s="218" t="s">
        <v>1219</v>
      </c>
      <c r="CD3" s="218">
        <v>2</v>
      </c>
      <c r="CE3" s="218" t="s">
        <v>4408</v>
      </c>
      <c r="CF3" s="218" t="s">
        <v>4401</v>
      </c>
      <c r="CG3" s="219">
        <v>45260</v>
      </c>
      <c r="CH3" s="215" t="s">
        <v>11056</v>
      </c>
      <c r="CI3" s="218" t="e">
        <v>#N/A</v>
      </c>
      <c r="CJ3" s="218" t="e">
        <v>#N/A</v>
      </c>
      <c r="CK3" s="218" t="e">
        <v>#N/A</v>
      </c>
      <c r="CL3" s="218" t="e">
        <v>#N/A</v>
      </c>
      <c r="CM3" s="218" t="e">
        <v>#N/A</v>
      </c>
      <c r="CN3" s="218" t="e">
        <v>#N/A</v>
      </c>
      <c r="CO3" s="220" t="e">
        <v>#N/A</v>
      </c>
      <c r="CP3" s="218" t="s">
        <v>5134</v>
      </c>
      <c r="CQ3" s="213" t="s">
        <v>17</v>
      </c>
      <c r="CR3" s="213" t="s">
        <v>17</v>
      </c>
      <c r="CS3" s="213" t="s">
        <v>17</v>
      </c>
      <c r="CT3" s="213" t="s">
        <v>17</v>
      </c>
      <c r="CU3" s="213" t="s">
        <v>5130</v>
      </c>
      <c r="CV3" s="213" t="s">
        <v>17</v>
      </c>
      <c r="CW3" s="214">
        <v>45228</v>
      </c>
      <c r="CX3" s="218" t="s">
        <v>4427</v>
      </c>
      <c r="CY3" s="218">
        <v>29200000</v>
      </c>
      <c r="CZ3" s="218" t="s">
        <v>4424</v>
      </c>
      <c r="DA3" s="218" t="s">
        <v>66</v>
      </c>
      <c r="DB3" s="218">
        <v>1</v>
      </c>
      <c r="DC3" s="218" t="s">
        <v>4622</v>
      </c>
      <c r="DD3" s="218" t="s">
        <v>4621</v>
      </c>
      <c r="DE3" s="220">
        <v>45224</v>
      </c>
      <c r="DF3" s="221" t="s">
        <v>4618</v>
      </c>
      <c r="DG3" s="213">
        <v>0</v>
      </c>
      <c r="DH3" s="213" t="s">
        <v>4424</v>
      </c>
      <c r="DI3" s="213" t="s">
        <v>66</v>
      </c>
      <c r="DJ3" s="213">
        <v>1</v>
      </c>
      <c r="DK3" s="213" t="s">
        <v>4617</v>
      </c>
      <c r="DL3" s="213" t="s">
        <v>4425</v>
      </c>
      <c r="DM3" s="214">
        <v>45224</v>
      </c>
      <c r="DN3" s="218" t="s">
        <v>4620</v>
      </c>
      <c r="DO3" s="218">
        <v>13900000</v>
      </c>
      <c r="DP3" s="218" t="s">
        <v>4607</v>
      </c>
      <c r="DQ3" s="218" t="s">
        <v>66</v>
      </c>
      <c r="DR3" s="218">
        <v>1</v>
      </c>
      <c r="DS3" s="218" t="s">
        <v>4619</v>
      </c>
      <c r="DT3" s="218" t="s">
        <v>4608</v>
      </c>
      <c r="DU3" s="219">
        <v>45224</v>
      </c>
      <c r="DV3" s="215" t="s">
        <v>4623</v>
      </c>
      <c r="DW3" s="213">
        <v>14500000</v>
      </c>
      <c r="DX3" s="213" t="s">
        <v>4424</v>
      </c>
      <c r="DY3" s="213" t="s">
        <v>66</v>
      </c>
      <c r="DZ3" s="213">
        <v>1</v>
      </c>
      <c r="EA3" s="213" t="s">
        <v>4622</v>
      </c>
      <c r="EB3" s="213" t="s">
        <v>4621</v>
      </c>
      <c r="EC3" s="214">
        <v>45224</v>
      </c>
      <c r="ED3" s="218" t="s">
        <v>4625</v>
      </c>
      <c r="EE3" s="218">
        <v>14700000</v>
      </c>
      <c r="EF3" s="218" t="s">
        <v>4390</v>
      </c>
      <c r="EG3" s="218" t="s">
        <v>66</v>
      </c>
      <c r="EH3" s="218">
        <v>1</v>
      </c>
      <c r="EI3" s="218" t="s">
        <v>4624</v>
      </c>
      <c r="EJ3" s="218" t="s">
        <v>4391</v>
      </c>
      <c r="EK3" s="219">
        <v>45224</v>
      </c>
      <c r="EL3" s="215" t="s">
        <v>4629</v>
      </c>
      <c r="EM3" s="213">
        <v>0</v>
      </c>
      <c r="EN3" s="213" t="s">
        <v>4626</v>
      </c>
      <c r="EO3" s="213" t="s">
        <v>66</v>
      </c>
      <c r="EP3" s="213">
        <v>1</v>
      </c>
      <c r="EQ3" s="213" t="s">
        <v>4628</v>
      </c>
      <c r="ER3" s="213" t="s">
        <v>4627</v>
      </c>
      <c r="ES3" s="214">
        <v>45224</v>
      </c>
      <c r="ET3" s="218" t="s">
        <v>7905</v>
      </c>
      <c r="EU3" s="218">
        <v>2021</v>
      </c>
      <c r="EV3" s="218" t="s">
        <v>7902</v>
      </c>
      <c r="EW3" s="218" t="s">
        <v>1219</v>
      </c>
      <c r="EX3" s="218">
        <v>2</v>
      </c>
      <c r="EY3" s="218" t="s">
        <v>7904</v>
      </c>
      <c r="EZ3" s="218" t="s">
        <v>7903</v>
      </c>
      <c r="FA3" s="219">
        <v>45260</v>
      </c>
      <c r="FB3" s="215" t="s">
        <v>5129</v>
      </c>
      <c r="FC3" s="213">
        <v>4</v>
      </c>
      <c r="FD3" s="213" t="s">
        <v>4390</v>
      </c>
      <c r="FE3" s="213" t="s">
        <v>66</v>
      </c>
      <c r="FF3" s="213">
        <v>1</v>
      </c>
      <c r="FG3" s="213" t="s">
        <v>5128</v>
      </c>
      <c r="FH3" s="213" t="s">
        <v>4391</v>
      </c>
      <c r="FI3" s="214">
        <v>45228</v>
      </c>
      <c r="FJ3" s="215" t="s">
        <v>5131</v>
      </c>
      <c r="FK3" s="218" t="s">
        <v>17</v>
      </c>
      <c r="FL3" s="218" t="s">
        <v>17</v>
      </c>
      <c r="FM3" s="218" t="s">
        <v>17</v>
      </c>
      <c r="FN3" s="218" t="s">
        <v>17</v>
      </c>
      <c r="FO3" s="218" t="s">
        <v>5130</v>
      </c>
      <c r="FP3" s="218" t="s">
        <v>17</v>
      </c>
      <c r="FQ3" s="219">
        <v>45228</v>
      </c>
      <c r="FR3" s="215" t="s">
        <v>7909</v>
      </c>
      <c r="FS3" s="213">
        <v>543000</v>
      </c>
      <c r="FT3" s="213" t="s">
        <v>7906</v>
      </c>
      <c r="FU3" s="213" t="s">
        <v>33</v>
      </c>
      <c r="FV3" s="213">
        <v>2</v>
      </c>
      <c r="FW3" s="213" t="s">
        <v>7908</v>
      </c>
      <c r="FX3" s="213" t="s">
        <v>7907</v>
      </c>
      <c r="FY3" s="214">
        <v>45260</v>
      </c>
      <c r="FZ3" s="218" t="s">
        <v>5568</v>
      </c>
      <c r="GA3" s="218">
        <v>0</v>
      </c>
      <c r="GB3" s="218" t="s">
        <v>2019</v>
      </c>
      <c r="GC3" s="218" t="s">
        <v>33</v>
      </c>
      <c r="GD3" s="218">
        <v>2</v>
      </c>
      <c r="GE3" s="218" t="s">
        <v>17</v>
      </c>
      <c r="GF3" s="218" t="s">
        <v>17</v>
      </c>
      <c r="GG3" s="219">
        <v>45250</v>
      </c>
      <c r="GH3" s="215" t="s">
        <v>5574</v>
      </c>
      <c r="GI3" s="213">
        <v>2</v>
      </c>
      <c r="GJ3" s="213" t="s">
        <v>2019</v>
      </c>
      <c r="GK3" s="213" t="s">
        <v>33</v>
      </c>
      <c r="GL3" s="213">
        <v>2</v>
      </c>
      <c r="GM3" s="213" t="s">
        <v>17</v>
      </c>
      <c r="GN3" s="213" t="s">
        <v>17</v>
      </c>
      <c r="GO3" s="214">
        <v>45250</v>
      </c>
      <c r="GP3" s="218" t="s">
        <v>5569</v>
      </c>
      <c r="GQ3" s="218">
        <v>3</v>
      </c>
      <c r="GR3" s="218" t="s">
        <v>2019</v>
      </c>
      <c r="GS3" s="218" t="s">
        <v>33</v>
      </c>
      <c r="GT3" s="218">
        <v>2</v>
      </c>
      <c r="GU3" s="218" t="s">
        <v>17</v>
      </c>
      <c r="GV3" s="218" t="s">
        <v>17</v>
      </c>
      <c r="GW3" s="219">
        <v>45250</v>
      </c>
      <c r="GX3" s="215" t="s">
        <v>5575</v>
      </c>
      <c r="GY3" s="213">
        <v>3</v>
      </c>
      <c r="GZ3" s="213" t="s">
        <v>2019</v>
      </c>
      <c r="HA3" s="213" t="s">
        <v>33</v>
      </c>
      <c r="HB3" s="213">
        <v>2</v>
      </c>
      <c r="HC3" s="213" t="s">
        <v>17</v>
      </c>
      <c r="HD3" s="213" t="s">
        <v>17</v>
      </c>
      <c r="HE3" s="214">
        <v>45250</v>
      </c>
      <c r="HF3" s="218" t="s">
        <v>5567</v>
      </c>
      <c r="HG3" s="218">
        <v>2</v>
      </c>
      <c r="HH3" s="218" t="s">
        <v>2019</v>
      </c>
      <c r="HI3" s="218" t="s">
        <v>33</v>
      </c>
      <c r="HJ3" s="218">
        <v>2</v>
      </c>
      <c r="HK3" s="218" t="s">
        <v>17</v>
      </c>
      <c r="HL3" s="218" t="s">
        <v>17</v>
      </c>
      <c r="HM3" s="219">
        <v>45250</v>
      </c>
      <c r="HN3" s="215" t="s">
        <v>5573</v>
      </c>
      <c r="HO3" s="213">
        <v>2</v>
      </c>
      <c r="HP3" s="213" t="s">
        <v>2019</v>
      </c>
      <c r="HQ3" s="213" t="s">
        <v>33</v>
      </c>
      <c r="HR3" s="213">
        <v>2</v>
      </c>
      <c r="HS3" s="213" t="s">
        <v>17</v>
      </c>
      <c r="HT3" s="213" t="s">
        <v>17</v>
      </c>
      <c r="HU3" s="214">
        <v>45250</v>
      </c>
      <c r="HV3" s="218" t="s">
        <v>5570</v>
      </c>
      <c r="HW3" s="218">
        <v>3</v>
      </c>
      <c r="HX3" s="218" t="s">
        <v>2019</v>
      </c>
      <c r="HY3" s="218" t="s">
        <v>33</v>
      </c>
      <c r="HZ3" s="218">
        <v>2</v>
      </c>
      <c r="IA3" s="218" t="s">
        <v>17</v>
      </c>
      <c r="IB3" s="218" t="s">
        <v>17</v>
      </c>
      <c r="IC3" s="219">
        <v>45250</v>
      </c>
      <c r="ID3" s="215" t="s">
        <v>5572</v>
      </c>
      <c r="IE3" s="213">
        <v>3</v>
      </c>
      <c r="IF3" s="213" t="s">
        <v>2019</v>
      </c>
      <c r="IG3" s="213" t="s">
        <v>33</v>
      </c>
      <c r="IH3" s="213">
        <v>2</v>
      </c>
      <c r="II3" s="213" t="s">
        <v>17</v>
      </c>
      <c r="IJ3" s="213" t="s">
        <v>17</v>
      </c>
      <c r="IK3" s="214">
        <v>45250</v>
      </c>
      <c r="IL3" s="218" t="s">
        <v>5571</v>
      </c>
      <c r="IM3" s="218">
        <v>3</v>
      </c>
      <c r="IN3" s="218" t="s">
        <v>2019</v>
      </c>
      <c r="IO3" s="218" t="s">
        <v>33</v>
      </c>
      <c r="IP3" s="218">
        <v>2</v>
      </c>
      <c r="IQ3" s="218" t="s">
        <v>17</v>
      </c>
      <c r="IR3" s="218" t="s">
        <v>17</v>
      </c>
      <c r="IS3" s="219">
        <v>45250</v>
      </c>
    </row>
    <row r="4" spans="1:253" s="11" customFormat="1" ht="12.95" customHeight="1" x14ac:dyDescent="0.2">
      <c r="A4" s="11" t="s">
        <v>4387</v>
      </c>
      <c r="B4" s="11" t="s">
        <v>10428</v>
      </c>
      <c r="C4" s="11" t="s">
        <v>4388</v>
      </c>
      <c r="D4" s="11" t="s">
        <v>4389</v>
      </c>
      <c r="E4" s="11" t="s">
        <v>9841</v>
      </c>
      <c r="F4" s="11" t="s">
        <v>4393</v>
      </c>
      <c r="G4" s="212">
        <v>43100000</v>
      </c>
      <c r="H4" s="213" t="s">
        <v>4390</v>
      </c>
      <c r="I4" s="213" t="s">
        <v>66</v>
      </c>
      <c r="J4" s="213">
        <v>1</v>
      </c>
      <c r="K4" s="213" t="s">
        <v>4392</v>
      </c>
      <c r="L4" s="213" t="s">
        <v>4391</v>
      </c>
      <c r="M4" s="214">
        <v>45223</v>
      </c>
      <c r="N4" s="221" t="s">
        <v>4397</v>
      </c>
      <c r="O4" s="216">
        <v>54778</v>
      </c>
      <c r="P4" s="216" t="s">
        <v>4394</v>
      </c>
      <c r="Q4" s="216" t="s">
        <v>1219</v>
      </c>
      <c r="R4" s="216">
        <v>2</v>
      </c>
      <c r="S4" s="216" t="s">
        <v>4396</v>
      </c>
      <c r="T4" s="216" t="s">
        <v>4395</v>
      </c>
      <c r="U4" s="217">
        <v>45223</v>
      </c>
      <c r="V4" s="221" t="s">
        <v>4399</v>
      </c>
      <c r="W4" s="213">
        <v>3500000</v>
      </c>
      <c r="X4" s="213" t="s">
        <v>4390</v>
      </c>
      <c r="Y4" s="213" t="s">
        <v>66</v>
      </c>
      <c r="Z4" s="213">
        <v>1</v>
      </c>
      <c r="AA4" s="213" t="s">
        <v>4398</v>
      </c>
      <c r="AB4" s="213" t="s">
        <v>4391</v>
      </c>
      <c r="AC4" s="214">
        <v>45223</v>
      </c>
      <c r="AD4" s="221" t="s">
        <v>4403</v>
      </c>
      <c r="AE4" s="218">
        <v>1600000</v>
      </c>
      <c r="AF4" s="218" t="s">
        <v>4400</v>
      </c>
      <c r="AG4" s="218" t="s">
        <v>66</v>
      </c>
      <c r="AH4" s="218">
        <v>1</v>
      </c>
      <c r="AI4" s="218" t="s">
        <v>4402</v>
      </c>
      <c r="AJ4" s="218" t="s">
        <v>4401</v>
      </c>
      <c r="AK4" s="219">
        <v>45223</v>
      </c>
      <c r="AL4" s="221" t="s">
        <v>4405</v>
      </c>
      <c r="AM4" s="213" t="s">
        <v>17</v>
      </c>
      <c r="AN4" s="213" t="s">
        <v>17</v>
      </c>
      <c r="AO4" s="213" t="s">
        <v>17</v>
      </c>
      <c r="AP4" s="213" t="s">
        <v>17</v>
      </c>
      <c r="AQ4" s="213" t="s">
        <v>4404</v>
      </c>
      <c r="AR4" s="213" t="s">
        <v>17</v>
      </c>
      <c r="AS4" s="214">
        <v>45223</v>
      </c>
      <c r="AT4" s="222" t="s">
        <v>8803</v>
      </c>
      <c r="AU4" s="218">
        <v>2100</v>
      </c>
      <c r="AV4" s="218" t="s">
        <v>8800</v>
      </c>
      <c r="AW4" s="218" t="s">
        <v>66</v>
      </c>
      <c r="AX4" s="218">
        <v>1</v>
      </c>
      <c r="AY4" s="218" t="s">
        <v>8802</v>
      </c>
      <c r="AZ4" s="218" t="s">
        <v>8801</v>
      </c>
      <c r="BA4" s="219">
        <v>45260</v>
      </c>
      <c r="BB4" s="221" t="s">
        <v>5141</v>
      </c>
      <c r="BC4" s="213" t="s">
        <v>17</v>
      </c>
      <c r="BD4" s="213" t="s">
        <v>17</v>
      </c>
      <c r="BE4" s="213" t="s">
        <v>17</v>
      </c>
      <c r="BF4" s="213" t="s">
        <v>17</v>
      </c>
      <c r="BG4" s="213" t="s">
        <v>4233</v>
      </c>
      <c r="BH4" s="213" t="s">
        <v>17</v>
      </c>
      <c r="BI4" s="214">
        <v>45228</v>
      </c>
      <c r="BJ4" s="222" t="s">
        <v>8805</v>
      </c>
      <c r="BK4" s="222">
        <v>1482</v>
      </c>
      <c r="BL4" s="222" t="s">
        <v>8800</v>
      </c>
      <c r="BM4" s="222" t="s">
        <v>66</v>
      </c>
      <c r="BN4" s="222">
        <v>1</v>
      </c>
      <c r="BO4" s="222" t="s">
        <v>8804</v>
      </c>
      <c r="BP4" s="218" t="s">
        <v>8801</v>
      </c>
      <c r="BQ4" s="223">
        <v>45260</v>
      </c>
      <c r="BR4" s="221" t="s">
        <v>4407</v>
      </c>
      <c r="BS4" s="224">
        <v>21300</v>
      </c>
      <c r="BT4" s="224" t="s">
        <v>4400</v>
      </c>
      <c r="BU4" s="224" t="s">
        <v>1219</v>
      </c>
      <c r="BV4" s="224">
        <v>2</v>
      </c>
      <c r="BW4" s="224" t="s">
        <v>4406</v>
      </c>
      <c r="BX4" s="224" t="s">
        <v>4401</v>
      </c>
      <c r="BY4" s="214">
        <v>45223</v>
      </c>
      <c r="BZ4" s="222" t="s">
        <v>4409</v>
      </c>
      <c r="CA4" s="222">
        <v>3330</v>
      </c>
      <c r="CB4" s="222" t="s">
        <v>4400</v>
      </c>
      <c r="CC4" s="222" t="s">
        <v>1219</v>
      </c>
      <c r="CD4" s="222">
        <v>2</v>
      </c>
      <c r="CE4" s="222" t="s">
        <v>4408</v>
      </c>
      <c r="CF4" s="222" t="s">
        <v>4401</v>
      </c>
      <c r="CG4" s="223">
        <v>45223</v>
      </c>
      <c r="CH4" s="221" t="s">
        <v>11057</v>
      </c>
      <c r="CI4" s="222" t="e">
        <v>#N/A</v>
      </c>
      <c r="CJ4" s="222" t="e">
        <v>#N/A</v>
      </c>
      <c r="CK4" s="222" t="e">
        <v>#N/A</v>
      </c>
      <c r="CL4" s="222" t="e">
        <v>#N/A</v>
      </c>
      <c r="CM4" s="222" t="e">
        <v>#N/A</v>
      </c>
      <c r="CN4" s="222" t="e">
        <v>#N/A</v>
      </c>
      <c r="CO4" s="225" t="e">
        <v>#N/A</v>
      </c>
      <c r="CP4" s="222" t="s">
        <v>5143</v>
      </c>
      <c r="CQ4" s="224" t="s">
        <v>17</v>
      </c>
      <c r="CR4" s="224" t="s">
        <v>17</v>
      </c>
      <c r="CS4" s="224" t="s">
        <v>17</v>
      </c>
      <c r="CT4" s="224" t="s">
        <v>17</v>
      </c>
      <c r="CU4" s="224" t="s">
        <v>4233</v>
      </c>
      <c r="CV4" s="224" t="s">
        <v>17</v>
      </c>
      <c r="CW4" s="214">
        <v>45228</v>
      </c>
      <c r="CX4" s="222" t="s">
        <v>8812</v>
      </c>
      <c r="CY4" s="218">
        <v>275000</v>
      </c>
      <c r="CZ4" s="218" t="s">
        <v>8813</v>
      </c>
      <c r="DA4" s="218" t="s">
        <v>1219</v>
      </c>
      <c r="DB4" s="218">
        <v>2</v>
      </c>
      <c r="DC4" s="218" t="s">
        <v>8814</v>
      </c>
      <c r="DD4" s="218" t="s">
        <v>4401</v>
      </c>
      <c r="DE4" s="220">
        <v>45260</v>
      </c>
      <c r="DF4" s="221" t="s">
        <v>4413</v>
      </c>
      <c r="DG4" s="213">
        <v>1900000</v>
      </c>
      <c r="DH4" s="224" t="s">
        <v>4410</v>
      </c>
      <c r="DI4" s="224" t="s">
        <v>1219</v>
      </c>
      <c r="DJ4" s="224">
        <v>2</v>
      </c>
      <c r="DK4" s="224" t="s">
        <v>4412</v>
      </c>
      <c r="DL4" s="224" t="s">
        <v>4411</v>
      </c>
      <c r="DM4" s="214">
        <v>45223</v>
      </c>
      <c r="DN4" s="222" t="s">
        <v>4415</v>
      </c>
      <c r="DO4" s="218">
        <v>1486000</v>
      </c>
      <c r="DP4" s="222" t="s">
        <v>4400</v>
      </c>
      <c r="DQ4" s="222" t="s">
        <v>1219</v>
      </c>
      <c r="DR4" s="222">
        <v>2</v>
      </c>
      <c r="DS4" s="222" t="s">
        <v>4414</v>
      </c>
      <c r="DT4" s="222" t="s">
        <v>4401</v>
      </c>
      <c r="DU4" s="223">
        <v>45223</v>
      </c>
      <c r="DV4" s="221" t="s">
        <v>8815</v>
      </c>
      <c r="DW4" s="213">
        <v>232000</v>
      </c>
      <c r="DX4" s="224" t="s">
        <v>8813</v>
      </c>
      <c r="DY4" s="224" t="s">
        <v>1219</v>
      </c>
      <c r="DZ4" s="224">
        <v>2</v>
      </c>
      <c r="EA4" s="224" t="s">
        <v>8814</v>
      </c>
      <c r="EB4" s="224" t="s">
        <v>4401</v>
      </c>
      <c r="EC4" s="214">
        <v>45260</v>
      </c>
      <c r="ED4" s="222" t="s">
        <v>8818</v>
      </c>
      <c r="EE4" s="218">
        <v>43000</v>
      </c>
      <c r="EF4" s="222" t="s">
        <v>8813</v>
      </c>
      <c r="EG4" s="222" t="s">
        <v>1219</v>
      </c>
      <c r="EH4" s="222">
        <v>2</v>
      </c>
      <c r="EI4" s="222" t="s">
        <v>8817</v>
      </c>
      <c r="EJ4" s="222" t="s">
        <v>8816</v>
      </c>
      <c r="EK4" s="223">
        <v>45260</v>
      </c>
      <c r="EL4" s="221" t="s">
        <v>4417</v>
      </c>
      <c r="EM4" s="213">
        <v>0</v>
      </c>
      <c r="EN4" s="224" t="s">
        <v>4400</v>
      </c>
      <c r="EO4" s="224" t="s">
        <v>1219</v>
      </c>
      <c r="EP4" s="224">
        <v>2</v>
      </c>
      <c r="EQ4" s="224" t="s">
        <v>4416</v>
      </c>
      <c r="ER4" s="224" t="s">
        <v>4401</v>
      </c>
      <c r="ES4" s="214">
        <v>45223</v>
      </c>
      <c r="ET4" s="222" t="s">
        <v>8808</v>
      </c>
      <c r="EU4" s="222">
        <v>2021</v>
      </c>
      <c r="EV4" s="222" t="s">
        <v>8806</v>
      </c>
      <c r="EW4" s="222" t="s">
        <v>1219</v>
      </c>
      <c r="EX4" s="222">
        <v>2</v>
      </c>
      <c r="EY4" s="222" t="s">
        <v>7904</v>
      </c>
      <c r="EZ4" s="222" t="s">
        <v>8807</v>
      </c>
      <c r="FA4" s="223">
        <v>45260</v>
      </c>
      <c r="FB4" s="221" t="s">
        <v>5138</v>
      </c>
      <c r="FC4" s="224">
        <v>2</v>
      </c>
      <c r="FD4" s="224" t="s">
        <v>5135</v>
      </c>
      <c r="FE4" s="224" t="s">
        <v>1219</v>
      </c>
      <c r="FF4" s="224">
        <v>2</v>
      </c>
      <c r="FG4" s="224" t="s">
        <v>5137</v>
      </c>
      <c r="FH4" s="224" t="s">
        <v>5136</v>
      </c>
      <c r="FI4" s="214">
        <v>45228</v>
      </c>
      <c r="FJ4" s="221" t="s">
        <v>5139</v>
      </c>
      <c r="FK4" s="222" t="s">
        <v>17</v>
      </c>
      <c r="FL4" s="222" t="s">
        <v>17</v>
      </c>
      <c r="FM4" s="222" t="s">
        <v>17</v>
      </c>
      <c r="FN4" s="222" t="s">
        <v>17</v>
      </c>
      <c r="FO4" s="222" t="s">
        <v>4233</v>
      </c>
      <c r="FP4" s="218" t="s">
        <v>17</v>
      </c>
      <c r="FQ4" s="219">
        <v>45228</v>
      </c>
      <c r="FR4" s="221" t="s">
        <v>5140</v>
      </c>
      <c r="FS4" s="224" t="s">
        <v>17</v>
      </c>
      <c r="FT4" s="224" t="s">
        <v>17</v>
      </c>
      <c r="FU4" s="224" t="s">
        <v>17</v>
      </c>
      <c r="FV4" s="224" t="s">
        <v>17</v>
      </c>
      <c r="FW4" s="224" t="s">
        <v>4233</v>
      </c>
      <c r="FX4" s="224" t="s">
        <v>17</v>
      </c>
      <c r="FY4" s="214">
        <v>45228</v>
      </c>
      <c r="FZ4" s="222" t="s">
        <v>5577</v>
      </c>
      <c r="GA4" s="222">
        <v>0</v>
      </c>
      <c r="GB4" s="222" t="s">
        <v>2019</v>
      </c>
      <c r="GC4" s="222" t="s">
        <v>33</v>
      </c>
      <c r="GD4" s="222">
        <v>2</v>
      </c>
      <c r="GE4" s="222" t="s">
        <v>17</v>
      </c>
      <c r="GF4" s="222" t="s">
        <v>17</v>
      </c>
      <c r="GG4" s="223">
        <v>45250</v>
      </c>
      <c r="GH4" s="221" t="s">
        <v>5583</v>
      </c>
      <c r="GI4" s="224">
        <v>0</v>
      </c>
      <c r="GJ4" s="224" t="s">
        <v>2019</v>
      </c>
      <c r="GK4" s="224" t="s">
        <v>33</v>
      </c>
      <c r="GL4" s="224">
        <v>2</v>
      </c>
      <c r="GM4" s="224" t="s">
        <v>17</v>
      </c>
      <c r="GN4" s="224" t="s">
        <v>17</v>
      </c>
      <c r="GO4" s="214">
        <v>45250</v>
      </c>
      <c r="GP4" s="222" t="s">
        <v>5578</v>
      </c>
      <c r="GQ4" s="222">
        <v>1</v>
      </c>
      <c r="GR4" s="222" t="s">
        <v>2019</v>
      </c>
      <c r="GS4" s="222" t="s">
        <v>33</v>
      </c>
      <c r="GT4" s="222">
        <v>2</v>
      </c>
      <c r="GU4" s="222" t="s">
        <v>17</v>
      </c>
      <c r="GV4" s="222" t="s">
        <v>17</v>
      </c>
      <c r="GW4" s="223">
        <v>45250</v>
      </c>
      <c r="GX4" s="221" t="s">
        <v>5584</v>
      </c>
      <c r="GY4" s="224">
        <v>0</v>
      </c>
      <c r="GZ4" s="224" t="s">
        <v>2019</v>
      </c>
      <c r="HA4" s="224" t="s">
        <v>33</v>
      </c>
      <c r="HB4" s="224">
        <v>2</v>
      </c>
      <c r="HC4" s="224" t="s">
        <v>17</v>
      </c>
      <c r="HD4" s="224" t="s">
        <v>17</v>
      </c>
      <c r="HE4" s="214">
        <v>45250</v>
      </c>
      <c r="HF4" s="222" t="s">
        <v>5576</v>
      </c>
      <c r="HG4" s="222">
        <v>0</v>
      </c>
      <c r="HH4" s="222" t="s">
        <v>2019</v>
      </c>
      <c r="HI4" s="222" t="s">
        <v>33</v>
      </c>
      <c r="HJ4" s="222">
        <v>2</v>
      </c>
      <c r="HK4" s="222" t="s">
        <v>17</v>
      </c>
      <c r="HL4" s="222" t="s">
        <v>17</v>
      </c>
      <c r="HM4" s="223">
        <v>45250</v>
      </c>
      <c r="HN4" s="221" t="s">
        <v>5582</v>
      </c>
      <c r="HO4" s="224">
        <v>2</v>
      </c>
      <c r="HP4" s="224" t="s">
        <v>2019</v>
      </c>
      <c r="HQ4" s="224" t="s">
        <v>33</v>
      </c>
      <c r="HR4" s="224">
        <v>2</v>
      </c>
      <c r="HS4" s="224" t="s">
        <v>17</v>
      </c>
      <c r="HT4" s="224" t="s">
        <v>17</v>
      </c>
      <c r="HU4" s="214">
        <v>45250</v>
      </c>
      <c r="HV4" s="222" t="s">
        <v>5579</v>
      </c>
      <c r="HW4" s="222">
        <v>1</v>
      </c>
      <c r="HX4" s="222" t="s">
        <v>2019</v>
      </c>
      <c r="HY4" s="222" t="s">
        <v>33</v>
      </c>
      <c r="HZ4" s="222">
        <v>2</v>
      </c>
      <c r="IA4" s="222" t="s">
        <v>17</v>
      </c>
      <c r="IB4" s="222" t="s">
        <v>17</v>
      </c>
      <c r="IC4" s="223">
        <v>45250</v>
      </c>
      <c r="ID4" s="221" t="s">
        <v>5581</v>
      </c>
      <c r="IE4" s="224">
        <v>3</v>
      </c>
      <c r="IF4" s="224" t="s">
        <v>2019</v>
      </c>
      <c r="IG4" s="224" t="s">
        <v>33</v>
      </c>
      <c r="IH4" s="224">
        <v>2</v>
      </c>
      <c r="II4" s="224" t="s">
        <v>17</v>
      </c>
      <c r="IJ4" s="224" t="s">
        <v>17</v>
      </c>
      <c r="IK4" s="214">
        <v>45250</v>
      </c>
      <c r="IL4" s="222" t="s">
        <v>5580</v>
      </c>
      <c r="IM4" s="222">
        <v>3</v>
      </c>
      <c r="IN4" s="222" t="s">
        <v>2019</v>
      </c>
      <c r="IO4" s="222" t="s">
        <v>33</v>
      </c>
      <c r="IP4" s="222">
        <v>2</v>
      </c>
      <c r="IQ4" s="222" t="s">
        <v>17</v>
      </c>
      <c r="IR4" s="222" t="s">
        <v>17</v>
      </c>
      <c r="IS4" s="223">
        <v>45250</v>
      </c>
    </row>
    <row r="5" spans="1:253" s="11" customFormat="1" ht="12.95" customHeight="1" x14ac:dyDescent="0.2">
      <c r="A5" s="11" t="s">
        <v>1075</v>
      </c>
      <c r="B5" s="11" t="s">
        <v>10435</v>
      </c>
      <c r="C5" s="11" t="s">
        <v>1076</v>
      </c>
      <c r="D5" s="11" t="s">
        <v>1077</v>
      </c>
      <c r="E5" s="11" t="s">
        <v>9842</v>
      </c>
      <c r="F5" s="11" t="s">
        <v>1563</v>
      </c>
      <c r="G5" s="212">
        <v>34500000</v>
      </c>
      <c r="H5" s="213" t="s">
        <v>1561</v>
      </c>
      <c r="I5" s="213" t="s">
        <v>66</v>
      </c>
      <c r="J5" s="213">
        <v>1</v>
      </c>
      <c r="K5" s="213" t="s">
        <v>1562</v>
      </c>
      <c r="L5" s="213" t="s">
        <v>1380</v>
      </c>
      <c r="M5" s="214">
        <v>44924</v>
      </c>
      <c r="N5" s="221" t="s">
        <v>1382</v>
      </c>
      <c r="O5" s="216">
        <v>1246700</v>
      </c>
      <c r="P5" s="216" t="s">
        <v>1379</v>
      </c>
      <c r="Q5" s="216" t="s">
        <v>33</v>
      </c>
      <c r="R5" s="216">
        <v>2</v>
      </c>
      <c r="S5" s="216" t="s">
        <v>1381</v>
      </c>
      <c r="T5" s="216" t="s">
        <v>1380</v>
      </c>
      <c r="U5" s="217">
        <v>44804</v>
      </c>
      <c r="V5" s="221" t="s">
        <v>1190</v>
      </c>
      <c r="W5" s="213">
        <v>2750000</v>
      </c>
      <c r="X5" s="213" t="s">
        <v>1187</v>
      </c>
      <c r="Y5" s="213" t="s">
        <v>33</v>
      </c>
      <c r="Z5" s="213">
        <v>2</v>
      </c>
      <c r="AA5" s="213" t="s">
        <v>1189</v>
      </c>
      <c r="AB5" s="213" t="s">
        <v>1188</v>
      </c>
      <c r="AC5" s="214">
        <v>44742</v>
      </c>
      <c r="AD5" s="221" t="s">
        <v>1192</v>
      </c>
      <c r="AE5" s="218">
        <v>2267000</v>
      </c>
      <c r="AF5" s="218" t="s">
        <v>1187</v>
      </c>
      <c r="AG5" s="218" t="s">
        <v>33</v>
      </c>
      <c r="AH5" s="218">
        <v>2</v>
      </c>
      <c r="AI5" s="218" t="s">
        <v>1191</v>
      </c>
      <c r="AJ5" s="218" t="s">
        <v>1188</v>
      </c>
      <c r="AK5" s="219">
        <v>44742</v>
      </c>
      <c r="AL5" s="221" t="s">
        <v>9469</v>
      </c>
      <c r="AM5" s="213">
        <v>0</v>
      </c>
      <c r="AN5" s="213" t="s">
        <v>9043</v>
      </c>
      <c r="AO5" s="213" t="s">
        <v>66</v>
      </c>
      <c r="AP5" s="213">
        <v>1</v>
      </c>
      <c r="AQ5" s="213" t="s">
        <v>9468</v>
      </c>
      <c r="AR5" s="213" t="s">
        <v>9467</v>
      </c>
      <c r="AS5" s="214">
        <v>45260</v>
      </c>
      <c r="AT5" s="222" t="s">
        <v>11058</v>
      </c>
      <c r="AU5" s="218" t="e">
        <v>#N/A</v>
      </c>
      <c r="AV5" s="218" t="e">
        <v>#N/A</v>
      </c>
      <c r="AW5" s="218" t="e">
        <v>#N/A</v>
      </c>
      <c r="AX5" s="218" t="e">
        <v>#N/A</v>
      </c>
      <c r="AY5" s="218" t="e">
        <v>#N/A</v>
      </c>
      <c r="AZ5" s="218" t="e">
        <v>#N/A</v>
      </c>
      <c r="BA5" s="219" t="e">
        <v>#N/A</v>
      </c>
      <c r="BB5" s="221" t="s">
        <v>11059</v>
      </c>
      <c r="BC5" s="213" t="e">
        <v>#N/A</v>
      </c>
      <c r="BD5" s="213" t="e">
        <v>#N/A</v>
      </c>
      <c r="BE5" s="213" t="e">
        <v>#N/A</v>
      </c>
      <c r="BF5" s="213" t="e">
        <v>#N/A</v>
      </c>
      <c r="BG5" s="213" t="e">
        <v>#N/A</v>
      </c>
      <c r="BH5" s="213" t="e">
        <v>#N/A</v>
      </c>
      <c r="BI5" s="214" t="e">
        <v>#N/A</v>
      </c>
      <c r="BJ5" s="222" t="s">
        <v>1081</v>
      </c>
      <c r="BK5" s="222">
        <v>0</v>
      </c>
      <c r="BL5" s="222" t="s">
        <v>1078</v>
      </c>
      <c r="BM5" s="222" t="s">
        <v>66</v>
      </c>
      <c r="BN5" s="222">
        <v>1</v>
      </c>
      <c r="BO5" s="222" t="s">
        <v>1080</v>
      </c>
      <c r="BP5" s="218" t="s">
        <v>1079</v>
      </c>
      <c r="BQ5" s="223">
        <v>44546</v>
      </c>
      <c r="BR5" s="221" t="s">
        <v>11060</v>
      </c>
      <c r="BS5" s="224" t="e">
        <v>#N/A</v>
      </c>
      <c r="BT5" s="224" t="e">
        <v>#N/A</v>
      </c>
      <c r="BU5" s="224" t="e">
        <v>#N/A</v>
      </c>
      <c r="BV5" s="224" t="e">
        <v>#N/A</v>
      </c>
      <c r="BW5" s="224" t="e">
        <v>#N/A</v>
      </c>
      <c r="BX5" s="224" t="e">
        <v>#N/A</v>
      </c>
      <c r="BY5" s="214" t="e">
        <v>#N/A</v>
      </c>
      <c r="BZ5" s="222" t="s">
        <v>11061</v>
      </c>
      <c r="CA5" s="222" t="e">
        <v>#N/A</v>
      </c>
      <c r="CB5" s="222" t="e">
        <v>#N/A</v>
      </c>
      <c r="CC5" s="222" t="e">
        <v>#N/A</v>
      </c>
      <c r="CD5" s="222" t="e">
        <v>#N/A</v>
      </c>
      <c r="CE5" s="222" t="e">
        <v>#N/A</v>
      </c>
      <c r="CF5" s="222" t="e">
        <v>#N/A</v>
      </c>
      <c r="CG5" s="223" t="e">
        <v>#N/A</v>
      </c>
      <c r="CH5" s="221" t="s">
        <v>11062</v>
      </c>
      <c r="CI5" s="222" t="e">
        <v>#N/A</v>
      </c>
      <c r="CJ5" s="222" t="e">
        <v>#N/A</v>
      </c>
      <c r="CK5" s="222" t="e">
        <v>#N/A</v>
      </c>
      <c r="CL5" s="222" t="e">
        <v>#N/A</v>
      </c>
      <c r="CM5" s="222" t="e">
        <v>#N/A</v>
      </c>
      <c r="CN5" s="222" t="e">
        <v>#N/A</v>
      </c>
      <c r="CO5" s="225" t="e">
        <v>#N/A</v>
      </c>
      <c r="CP5" s="222" t="s">
        <v>11063</v>
      </c>
      <c r="CQ5" s="224" t="e">
        <v>#N/A</v>
      </c>
      <c r="CR5" s="224" t="e">
        <v>#N/A</v>
      </c>
      <c r="CS5" s="224" t="e">
        <v>#N/A</v>
      </c>
      <c r="CT5" s="224" t="e">
        <v>#N/A</v>
      </c>
      <c r="CU5" s="224" t="e">
        <v>#N/A</v>
      </c>
      <c r="CV5" s="224" t="e">
        <v>#N/A</v>
      </c>
      <c r="CW5" s="214" t="e">
        <v>#N/A</v>
      </c>
      <c r="CX5" s="222" t="s">
        <v>1423</v>
      </c>
      <c r="CY5" s="218">
        <v>1584000</v>
      </c>
      <c r="CZ5" s="218" t="s">
        <v>1187</v>
      </c>
      <c r="DA5" s="218" t="s">
        <v>33</v>
      </c>
      <c r="DB5" s="218">
        <v>2</v>
      </c>
      <c r="DC5" s="218" t="s">
        <v>1198</v>
      </c>
      <c r="DD5" s="218" t="s">
        <v>1188</v>
      </c>
      <c r="DE5" s="220">
        <v>44742</v>
      </c>
      <c r="DF5" s="221" t="s">
        <v>1195</v>
      </c>
      <c r="DG5" s="213">
        <v>483000</v>
      </c>
      <c r="DH5" s="224" t="s">
        <v>1187</v>
      </c>
      <c r="DI5" s="224" t="s">
        <v>33</v>
      </c>
      <c r="DJ5" s="224">
        <v>2</v>
      </c>
      <c r="DK5" s="224" t="s">
        <v>1194</v>
      </c>
      <c r="DL5" s="224" t="s">
        <v>1188</v>
      </c>
      <c r="DM5" s="214">
        <v>44742</v>
      </c>
      <c r="DN5" s="222" t="s">
        <v>1197</v>
      </c>
      <c r="DO5" s="218">
        <v>683000</v>
      </c>
      <c r="DP5" s="222" t="s">
        <v>1187</v>
      </c>
      <c r="DQ5" s="222" t="s">
        <v>33</v>
      </c>
      <c r="DR5" s="222">
        <v>2</v>
      </c>
      <c r="DS5" s="222" t="s">
        <v>1196</v>
      </c>
      <c r="DT5" s="222" t="s">
        <v>1188</v>
      </c>
      <c r="DU5" s="223">
        <v>44742</v>
      </c>
      <c r="DV5" s="221" t="s">
        <v>1199</v>
      </c>
      <c r="DW5" s="213">
        <v>1167000</v>
      </c>
      <c r="DX5" s="224" t="s">
        <v>1187</v>
      </c>
      <c r="DY5" s="224" t="s">
        <v>33</v>
      </c>
      <c r="DZ5" s="224">
        <v>2</v>
      </c>
      <c r="EA5" s="224" t="s">
        <v>1198</v>
      </c>
      <c r="EB5" s="224" t="s">
        <v>1188</v>
      </c>
      <c r="EC5" s="214">
        <v>44742</v>
      </c>
      <c r="ED5" s="222" t="s">
        <v>1201</v>
      </c>
      <c r="EE5" s="218">
        <v>417000</v>
      </c>
      <c r="EF5" s="222" t="s">
        <v>1187</v>
      </c>
      <c r="EG5" s="222" t="s">
        <v>33</v>
      </c>
      <c r="EH5" s="222">
        <v>2</v>
      </c>
      <c r="EI5" s="222" t="s">
        <v>1200</v>
      </c>
      <c r="EJ5" s="222" t="s">
        <v>1188</v>
      </c>
      <c r="EK5" s="223">
        <v>44742</v>
      </c>
      <c r="EL5" s="221" t="s">
        <v>1203</v>
      </c>
      <c r="EM5" s="213">
        <v>0</v>
      </c>
      <c r="EN5" s="224" t="s">
        <v>1187</v>
      </c>
      <c r="EO5" s="224" t="s">
        <v>33</v>
      </c>
      <c r="EP5" s="224">
        <v>2</v>
      </c>
      <c r="EQ5" s="224" t="s">
        <v>1202</v>
      </c>
      <c r="ER5" s="224" t="s">
        <v>1188</v>
      </c>
      <c r="ES5" s="214">
        <v>44742</v>
      </c>
      <c r="ET5" s="222" t="s">
        <v>1084</v>
      </c>
      <c r="EU5" s="222">
        <v>4</v>
      </c>
      <c r="EV5" s="222" t="s">
        <v>1082</v>
      </c>
      <c r="EW5" s="222" t="s">
        <v>66</v>
      </c>
      <c r="EX5" s="222">
        <v>1</v>
      </c>
      <c r="EY5" s="222" t="s">
        <v>1083</v>
      </c>
      <c r="EZ5" s="222" t="s">
        <v>1079</v>
      </c>
      <c r="FA5" s="223">
        <v>44550</v>
      </c>
      <c r="FB5" s="221" t="s">
        <v>9471</v>
      </c>
      <c r="FC5" s="224">
        <v>1</v>
      </c>
      <c r="FD5" s="224" t="s">
        <v>9043</v>
      </c>
      <c r="FE5" s="224" t="s">
        <v>66</v>
      </c>
      <c r="FF5" s="224">
        <v>1</v>
      </c>
      <c r="FG5" s="224" t="s">
        <v>9470</v>
      </c>
      <c r="FH5" s="224" t="s">
        <v>9467</v>
      </c>
      <c r="FI5" s="214">
        <v>45260</v>
      </c>
      <c r="FJ5" s="221" t="s">
        <v>11064</v>
      </c>
      <c r="FK5" s="222" t="e">
        <v>#N/A</v>
      </c>
      <c r="FL5" s="222" t="e">
        <v>#N/A</v>
      </c>
      <c r="FM5" s="222" t="e">
        <v>#N/A</v>
      </c>
      <c r="FN5" s="222" t="e">
        <v>#N/A</v>
      </c>
      <c r="FO5" s="222" t="e">
        <v>#N/A</v>
      </c>
      <c r="FP5" s="218" t="e">
        <v>#N/A</v>
      </c>
      <c r="FQ5" s="219" t="e">
        <v>#N/A</v>
      </c>
      <c r="FR5" s="221" t="s">
        <v>11065</v>
      </c>
      <c r="FS5" s="224" t="e">
        <v>#N/A</v>
      </c>
      <c r="FT5" s="224" t="e">
        <v>#N/A</v>
      </c>
      <c r="FU5" s="224" t="e">
        <v>#N/A</v>
      </c>
      <c r="FV5" s="224" t="e">
        <v>#N/A</v>
      </c>
      <c r="FW5" s="224" t="e">
        <v>#N/A</v>
      </c>
      <c r="FX5" s="224" t="e">
        <v>#N/A</v>
      </c>
      <c r="FY5" s="214" t="e">
        <v>#N/A</v>
      </c>
      <c r="FZ5" s="222" t="s">
        <v>2128</v>
      </c>
      <c r="GA5" s="222">
        <v>0</v>
      </c>
      <c r="GB5" s="222" t="s">
        <v>2019</v>
      </c>
      <c r="GC5" s="222" t="s">
        <v>33</v>
      </c>
      <c r="GD5" s="222">
        <v>2</v>
      </c>
      <c r="GE5" s="222" t="s">
        <v>17</v>
      </c>
      <c r="GF5" s="222" t="s">
        <v>17</v>
      </c>
      <c r="GG5" s="223">
        <v>45063</v>
      </c>
      <c r="GH5" s="221" t="s">
        <v>2134</v>
      </c>
      <c r="GI5" s="224">
        <v>0</v>
      </c>
      <c r="GJ5" s="224" t="s">
        <v>2019</v>
      </c>
      <c r="GK5" s="224" t="s">
        <v>33</v>
      </c>
      <c r="GL5" s="224">
        <v>2</v>
      </c>
      <c r="GM5" s="224" t="s">
        <v>17</v>
      </c>
      <c r="GN5" s="224" t="s">
        <v>17</v>
      </c>
      <c r="GO5" s="214">
        <v>45063</v>
      </c>
      <c r="GP5" s="222" t="s">
        <v>2129</v>
      </c>
      <c r="GQ5" s="222">
        <v>0</v>
      </c>
      <c r="GR5" s="222" t="s">
        <v>2019</v>
      </c>
      <c r="GS5" s="222" t="s">
        <v>33</v>
      </c>
      <c r="GT5" s="222">
        <v>2</v>
      </c>
      <c r="GU5" s="222" t="s">
        <v>17</v>
      </c>
      <c r="GV5" s="222" t="s">
        <v>17</v>
      </c>
      <c r="GW5" s="223">
        <v>45063</v>
      </c>
      <c r="GX5" s="221" t="s">
        <v>2135</v>
      </c>
      <c r="GY5" s="224">
        <v>0</v>
      </c>
      <c r="GZ5" s="224" t="s">
        <v>2019</v>
      </c>
      <c r="HA5" s="224" t="s">
        <v>33</v>
      </c>
      <c r="HB5" s="224">
        <v>2</v>
      </c>
      <c r="HC5" s="224" t="s">
        <v>17</v>
      </c>
      <c r="HD5" s="224" t="s">
        <v>17</v>
      </c>
      <c r="HE5" s="214">
        <v>45063</v>
      </c>
      <c r="HF5" s="222" t="s">
        <v>2127</v>
      </c>
      <c r="HG5" s="222">
        <v>0</v>
      </c>
      <c r="HH5" s="222" t="s">
        <v>2019</v>
      </c>
      <c r="HI5" s="222" t="s">
        <v>33</v>
      </c>
      <c r="HJ5" s="222">
        <v>2</v>
      </c>
      <c r="HK5" s="222" t="s">
        <v>17</v>
      </c>
      <c r="HL5" s="222" t="s">
        <v>17</v>
      </c>
      <c r="HM5" s="223">
        <v>45063</v>
      </c>
      <c r="HN5" s="221" t="s">
        <v>2133</v>
      </c>
      <c r="HO5" s="224">
        <v>1</v>
      </c>
      <c r="HP5" s="224" t="s">
        <v>2019</v>
      </c>
      <c r="HQ5" s="224" t="s">
        <v>33</v>
      </c>
      <c r="HR5" s="224">
        <v>2</v>
      </c>
      <c r="HS5" s="224" t="s">
        <v>17</v>
      </c>
      <c r="HT5" s="224" t="s">
        <v>17</v>
      </c>
      <c r="HU5" s="214">
        <v>45063</v>
      </c>
      <c r="HV5" s="222" t="s">
        <v>2130</v>
      </c>
      <c r="HW5" s="222">
        <v>0</v>
      </c>
      <c r="HX5" s="222" t="s">
        <v>2019</v>
      </c>
      <c r="HY5" s="222" t="s">
        <v>33</v>
      </c>
      <c r="HZ5" s="222">
        <v>2</v>
      </c>
      <c r="IA5" s="222" t="s">
        <v>17</v>
      </c>
      <c r="IB5" s="222" t="s">
        <v>17</v>
      </c>
      <c r="IC5" s="223">
        <v>45063</v>
      </c>
      <c r="ID5" s="221" t="s">
        <v>2132</v>
      </c>
      <c r="IE5" s="224">
        <v>2</v>
      </c>
      <c r="IF5" s="224" t="s">
        <v>2019</v>
      </c>
      <c r="IG5" s="224" t="s">
        <v>33</v>
      </c>
      <c r="IH5" s="224">
        <v>2</v>
      </c>
      <c r="II5" s="224" t="s">
        <v>17</v>
      </c>
      <c r="IJ5" s="224" t="s">
        <v>17</v>
      </c>
      <c r="IK5" s="214">
        <v>45063</v>
      </c>
      <c r="IL5" s="222" t="s">
        <v>2131</v>
      </c>
      <c r="IM5" s="222">
        <v>2</v>
      </c>
      <c r="IN5" s="222" t="s">
        <v>2019</v>
      </c>
      <c r="IO5" s="222" t="s">
        <v>33</v>
      </c>
      <c r="IP5" s="222">
        <v>2</v>
      </c>
      <c r="IQ5" s="222" t="s">
        <v>17</v>
      </c>
      <c r="IR5" s="222" t="s">
        <v>17</v>
      </c>
      <c r="IS5" s="223">
        <v>45063</v>
      </c>
    </row>
    <row r="6" spans="1:253" s="11" customFormat="1" ht="12.95" customHeight="1" x14ac:dyDescent="0.2">
      <c r="A6" s="11" t="s">
        <v>941</v>
      </c>
      <c r="B6" s="11" t="s">
        <v>10442</v>
      </c>
      <c r="C6" s="11" t="s">
        <v>942</v>
      </c>
      <c r="D6" s="11" t="s">
        <v>943</v>
      </c>
      <c r="E6" s="11" t="s">
        <v>9849</v>
      </c>
      <c r="F6" s="11" t="s">
        <v>8826</v>
      </c>
      <c r="G6" s="212">
        <v>3091000</v>
      </c>
      <c r="H6" s="213" t="s">
        <v>8823</v>
      </c>
      <c r="I6" s="213" t="s">
        <v>1219</v>
      </c>
      <c r="J6" s="213">
        <v>2</v>
      </c>
      <c r="K6" s="213" t="s">
        <v>8825</v>
      </c>
      <c r="L6" s="213" t="s">
        <v>8824</v>
      </c>
      <c r="M6" s="214">
        <v>45260</v>
      </c>
      <c r="N6" s="221" t="s">
        <v>3195</v>
      </c>
      <c r="O6" s="216">
        <v>12168</v>
      </c>
      <c r="P6" s="216" t="s">
        <v>3192</v>
      </c>
      <c r="Q6" s="216" t="s">
        <v>1219</v>
      </c>
      <c r="R6" s="216">
        <v>2</v>
      </c>
      <c r="S6" s="216" t="s">
        <v>3194</v>
      </c>
      <c r="T6" s="216" t="s">
        <v>3193</v>
      </c>
      <c r="U6" s="217">
        <v>45126</v>
      </c>
      <c r="V6" s="221" t="s">
        <v>8830</v>
      </c>
      <c r="W6" s="213">
        <v>513000</v>
      </c>
      <c r="X6" s="213" t="s">
        <v>8827</v>
      </c>
      <c r="Y6" s="213" t="s">
        <v>1219</v>
      </c>
      <c r="Z6" s="213">
        <v>2</v>
      </c>
      <c r="AA6" s="213" t="s">
        <v>8829</v>
      </c>
      <c r="AB6" s="213" t="s">
        <v>8828</v>
      </c>
      <c r="AC6" s="214">
        <v>45260</v>
      </c>
      <c r="AD6" s="221" t="s">
        <v>8834</v>
      </c>
      <c r="AE6" s="218">
        <v>289000</v>
      </c>
      <c r="AF6" s="218" t="s">
        <v>8831</v>
      </c>
      <c r="AG6" s="218" t="s">
        <v>1219</v>
      </c>
      <c r="AH6" s="218">
        <v>2</v>
      </c>
      <c r="AI6" s="218" t="s">
        <v>8833</v>
      </c>
      <c r="AJ6" s="218" t="s">
        <v>8832</v>
      </c>
      <c r="AK6" s="219">
        <v>45260</v>
      </c>
      <c r="AL6" s="221" t="s">
        <v>8838</v>
      </c>
      <c r="AM6" s="213">
        <v>129000</v>
      </c>
      <c r="AN6" s="213" t="s">
        <v>8835</v>
      </c>
      <c r="AO6" s="213" t="s">
        <v>1219</v>
      </c>
      <c r="AP6" s="213">
        <v>2</v>
      </c>
      <c r="AQ6" s="213" t="s">
        <v>8837</v>
      </c>
      <c r="AR6" s="213" t="s">
        <v>8836</v>
      </c>
      <c r="AS6" s="214">
        <v>45260</v>
      </c>
      <c r="AT6" s="222" t="s">
        <v>5278</v>
      </c>
      <c r="AU6" s="218">
        <v>2</v>
      </c>
      <c r="AV6" s="218" t="s">
        <v>5275</v>
      </c>
      <c r="AW6" s="218" t="s">
        <v>1219</v>
      </c>
      <c r="AX6" s="218">
        <v>2</v>
      </c>
      <c r="AY6" s="218" t="s">
        <v>5277</v>
      </c>
      <c r="AZ6" s="218" t="s">
        <v>5276</v>
      </c>
      <c r="BA6" s="219">
        <v>45230</v>
      </c>
      <c r="BB6" s="221" t="s">
        <v>947</v>
      </c>
      <c r="BC6" s="213" t="s">
        <v>17</v>
      </c>
      <c r="BD6" s="213" t="s">
        <v>17</v>
      </c>
      <c r="BE6" s="213" t="s">
        <v>17</v>
      </c>
      <c r="BF6" s="213" t="s">
        <v>17</v>
      </c>
      <c r="BG6" s="213" t="s">
        <v>17</v>
      </c>
      <c r="BH6" s="213" t="s">
        <v>17</v>
      </c>
      <c r="BI6" s="214">
        <v>44139</v>
      </c>
      <c r="BJ6" s="222" t="s">
        <v>5280</v>
      </c>
      <c r="BK6" s="222">
        <v>3</v>
      </c>
      <c r="BL6" s="222" t="s">
        <v>5275</v>
      </c>
      <c r="BM6" s="222" t="s">
        <v>1219</v>
      </c>
      <c r="BN6" s="222">
        <v>2</v>
      </c>
      <c r="BO6" s="222" t="s">
        <v>5279</v>
      </c>
      <c r="BP6" s="218" t="s">
        <v>5276</v>
      </c>
      <c r="BQ6" s="223">
        <v>45230</v>
      </c>
      <c r="BR6" s="221" t="s">
        <v>944</v>
      </c>
      <c r="BS6" s="224" t="s">
        <v>17</v>
      </c>
      <c r="BT6" s="224" t="s">
        <v>17</v>
      </c>
      <c r="BU6" s="224" t="s">
        <v>17</v>
      </c>
      <c r="BV6" s="224" t="s">
        <v>17</v>
      </c>
      <c r="BW6" s="224" t="s">
        <v>17</v>
      </c>
      <c r="BX6" s="224" t="s">
        <v>17</v>
      </c>
      <c r="BY6" s="214">
        <v>44139</v>
      </c>
      <c r="BZ6" s="222" t="s">
        <v>945</v>
      </c>
      <c r="CA6" s="222" t="s">
        <v>17</v>
      </c>
      <c r="CB6" s="222" t="s">
        <v>17</v>
      </c>
      <c r="CC6" s="222" t="s">
        <v>17</v>
      </c>
      <c r="CD6" s="222" t="s">
        <v>17</v>
      </c>
      <c r="CE6" s="222" t="s">
        <v>17</v>
      </c>
      <c r="CF6" s="222" t="s">
        <v>17</v>
      </c>
      <c r="CG6" s="223">
        <v>44139</v>
      </c>
      <c r="CH6" s="221" t="s">
        <v>11066</v>
      </c>
      <c r="CI6" s="222" t="e">
        <v>#N/A</v>
      </c>
      <c r="CJ6" s="222" t="e">
        <v>#N/A</v>
      </c>
      <c r="CK6" s="222" t="e">
        <v>#N/A</v>
      </c>
      <c r="CL6" s="222" t="e">
        <v>#N/A</v>
      </c>
      <c r="CM6" s="222" t="e">
        <v>#N/A</v>
      </c>
      <c r="CN6" s="222" t="e">
        <v>#N/A</v>
      </c>
      <c r="CO6" s="225" t="e">
        <v>#N/A</v>
      </c>
      <c r="CP6" s="222" t="s">
        <v>946</v>
      </c>
      <c r="CQ6" s="224" t="s">
        <v>17</v>
      </c>
      <c r="CR6" s="224" t="s">
        <v>17</v>
      </c>
      <c r="CS6" s="224" t="s">
        <v>17</v>
      </c>
      <c r="CT6" s="224" t="s">
        <v>17</v>
      </c>
      <c r="CU6" s="224" t="s">
        <v>17</v>
      </c>
      <c r="CV6" s="224" t="s">
        <v>17</v>
      </c>
      <c r="CW6" s="214">
        <v>44139</v>
      </c>
      <c r="CX6" s="222" t="s">
        <v>8842</v>
      </c>
      <c r="CY6" s="218">
        <v>136000</v>
      </c>
      <c r="CZ6" s="218" t="s">
        <v>8851</v>
      </c>
      <c r="DA6" s="218" t="s">
        <v>1219</v>
      </c>
      <c r="DB6" s="218">
        <v>2</v>
      </c>
      <c r="DC6" s="218" t="s">
        <v>8853</v>
      </c>
      <c r="DD6" s="218" t="s">
        <v>8852</v>
      </c>
      <c r="DE6" s="220">
        <v>45260</v>
      </c>
      <c r="DF6" s="221" t="s">
        <v>8846</v>
      </c>
      <c r="DG6" s="213">
        <v>224000</v>
      </c>
      <c r="DH6" s="224" t="s">
        <v>8843</v>
      </c>
      <c r="DI6" s="224" t="s">
        <v>1219</v>
      </c>
      <c r="DJ6" s="224">
        <v>2</v>
      </c>
      <c r="DK6" s="224" t="s">
        <v>8845</v>
      </c>
      <c r="DL6" s="224" t="s">
        <v>8844</v>
      </c>
      <c r="DM6" s="214">
        <v>45260</v>
      </c>
      <c r="DN6" s="222" t="s">
        <v>8850</v>
      </c>
      <c r="DO6" s="218">
        <v>152000</v>
      </c>
      <c r="DP6" s="222" t="s">
        <v>8847</v>
      </c>
      <c r="DQ6" s="222" t="s">
        <v>1219</v>
      </c>
      <c r="DR6" s="222">
        <v>2</v>
      </c>
      <c r="DS6" s="222" t="s">
        <v>8849</v>
      </c>
      <c r="DT6" s="222" t="s">
        <v>8848</v>
      </c>
      <c r="DU6" s="223">
        <v>45260</v>
      </c>
      <c r="DV6" s="221" t="s">
        <v>8854</v>
      </c>
      <c r="DW6" s="213">
        <v>136000</v>
      </c>
      <c r="DX6" s="224" t="s">
        <v>8851</v>
      </c>
      <c r="DY6" s="224" t="s">
        <v>1219</v>
      </c>
      <c r="DZ6" s="224">
        <v>2</v>
      </c>
      <c r="EA6" s="224" t="s">
        <v>8853</v>
      </c>
      <c r="EB6" s="224" t="s">
        <v>8852</v>
      </c>
      <c r="EC6" s="214">
        <v>45260</v>
      </c>
      <c r="ED6" s="222" t="s">
        <v>8856</v>
      </c>
      <c r="EE6" s="218">
        <v>0</v>
      </c>
      <c r="EF6" s="222" t="s">
        <v>8851</v>
      </c>
      <c r="EG6" s="222" t="s">
        <v>1219</v>
      </c>
      <c r="EH6" s="222">
        <v>2</v>
      </c>
      <c r="EI6" s="222" t="s">
        <v>8855</v>
      </c>
      <c r="EJ6" s="222" t="s">
        <v>8852</v>
      </c>
      <c r="EK6" s="223">
        <v>45260</v>
      </c>
      <c r="EL6" s="221" t="s">
        <v>8858</v>
      </c>
      <c r="EM6" s="213">
        <v>0</v>
      </c>
      <c r="EN6" s="224" t="s">
        <v>8851</v>
      </c>
      <c r="EO6" s="224" t="s">
        <v>1219</v>
      </c>
      <c r="EP6" s="224">
        <v>2</v>
      </c>
      <c r="EQ6" s="224" t="s">
        <v>8857</v>
      </c>
      <c r="ER6" s="224" t="s">
        <v>8836</v>
      </c>
      <c r="ES6" s="214">
        <v>45260</v>
      </c>
      <c r="ET6" s="222" t="s">
        <v>5281</v>
      </c>
      <c r="EU6" s="222">
        <v>3</v>
      </c>
      <c r="EV6" s="222" t="s">
        <v>5275</v>
      </c>
      <c r="EW6" s="222" t="s">
        <v>1219</v>
      </c>
      <c r="EX6" s="222">
        <v>2</v>
      </c>
      <c r="EY6" s="222" t="s">
        <v>5279</v>
      </c>
      <c r="EZ6" s="222" t="s">
        <v>5276</v>
      </c>
      <c r="FA6" s="223">
        <v>45230</v>
      </c>
      <c r="FB6" s="221" t="s">
        <v>3199</v>
      </c>
      <c r="FC6" s="224">
        <v>2</v>
      </c>
      <c r="FD6" s="224" t="s">
        <v>3196</v>
      </c>
      <c r="FE6" s="224" t="s">
        <v>22</v>
      </c>
      <c r="FF6" s="224">
        <v>3</v>
      </c>
      <c r="FG6" s="224" t="s">
        <v>3198</v>
      </c>
      <c r="FH6" s="224" t="s">
        <v>3197</v>
      </c>
      <c r="FI6" s="214">
        <v>45126</v>
      </c>
      <c r="FJ6" s="221" t="s">
        <v>948</v>
      </c>
      <c r="FK6" s="222" t="s">
        <v>17</v>
      </c>
      <c r="FL6" s="222" t="s">
        <v>17</v>
      </c>
      <c r="FM6" s="222" t="s">
        <v>17</v>
      </c>
      <c r="FN6" s="222" t="s">
        <v>17</v>
      </c>
      <c r="FO6" s="222" t="s">
        <v>17</v>
      </c>
      <c r="FP6" s="218" t="s">
        <v>17</v>
      </c>
      <c r="FQ6" s="219">
        <v>44139</v>
      </c>
      <c r="FR6" s="221" t="s">
        <v>949</v>
      </c>
      <c r="FS6" s="224" t="s">
        <v>17</v>
      </c>
      <c r="FT6" s="224" t="s">
        <v>17</v>
      </c>
      <c r="FU6" s="224" t="s">
        <v>17</v>
      </c>
      <c r="FV6" s="224" t="s">
        <v>17</v>
      </c>
      <c r="FW6" s="224" t="s">
        <v>17</v>
      </c>
      <c r="FX6" s="224" t="s">
        <v>17</v>
      </c>
      <c r="FY6" s="214">
        <v>44139</v>
      </c>
      <c r="FZ6" s="222" t="s">
        <v>6131</v>
      </c>
      <c r="GA6" s="222">
        <v>0</v>
      </c>
      <c r="GB6" s="222" t="s">
        <v>2019</v>
      </c>
      <c r="GC6" s="222" t="s">
        <v>33</v>
      </c>
      <c r="GD6" s="222">
        <v>2</v>
      </c>
      <c r="GE6" s="222" t="s">
        <v>17</v>
      </c>
      <c r="GF6" s="222" t="s">
        <v>17</v>
      </c>
      <c r="GG6" s="223">
        <v>45257</v>
      </c>
      <c r="GH6" s="221" t="s">
        <v>6137</v>
      </c>
      <c r="GI6" s="224">
        <v>0</v>
      </c>
      <c r="GJ6" s="224" t="s">
        <v>2019</v>
      </c>
      <c r="GK6" s="224" t="s">
        <v>33</v>
      </c>
      <c r="GL6" s="224">
        <v>2</v>
      </c>
      <c r="GM6" s="224" t="s">
        <v>17</v>
      </c>
      <c r="GN6" s="224" t="s">
        <v>17</v>
      </c>
      <c r="GO6" s="214">
        <v>45257</v>
      </c>
      <c r="GP6" s="222" t="s">
        <v>6132</v>
      </c>
      <c r="GQ6" s="222">
        <v>1</v>
      </c>
      <c r="GR6" s="222" t="s">
        <v>2019</v>
      </c>
      <c r="GS6" s="222" t="s">
        <v>33</v>
      </c>
      <c r="GT6" s="222">
        <v>2</v>
      </c>
      <c r="GU6" s="222" t="s">
        <v>17</v>
      </c>
      <c r="GV6" s="222" t="s">
        <v>17</v>
      </c>
      <c r="GW6" s="223">
        <v>45257</v>
      </c>
      <c r="GX6" s="221" t="s">
        <v>6138</v>
      </c>
      <c r="GY6" s="224">
        <v>0</v>
      </c>
      <c r="GZ6" s="224" t="s">
        <v>2019</v>
      </c>
      <c r="HA6" s="224" t="s">
        <v>33</v>
      </c>
      <c r="HB6" s="224">
        <v>2</v>
      </c>
      <c r="HC6" s="224" t="s">
        <v>17</v>
      </c>
      <c r="HD6" s="224" t="s">
        <v>17</v>
      </c>
      <c r="HE6" s="214">
        <v>45257</v>
      </c>
      <c r="HF6" s="222" t="s">
        <v>6130</v>
      </c>
      <c r="HG6" s="222">
        <v>0</v>
      </c>
      <c r="HH6" s="222" t="s">
        <v>2019</v>
      </c>
      <c r="HI6" s="222" t="s">
        <v>33</v>
      </c>
      <c r="HJ6" s="222">
        <v>2</v>
      </c>
      <c r="HK6" s="222" t="s">
        <v>17</v>
      </c>
      <c r="HL6" s="222" t="s">
        <v>17</v>
      </c>
      <c r="HM6" s="223">
        <v>45257</v>
      </c>
      <c r="HN6" s="221" t="s">
        <v>6136</v>
      </c>
      <c r="HO6" s="224">
        <v>1</v>
      </c>
      <c r="HP6" s="224" t="s">
        <v>2019</v>
      </c>
      <c r="HQ6" s="224" t="s">
        <v>33</v>
      </c>
      <c r="HR6" s="224">
        <v>2</v>
      </c>
      <c r="HS6" s="224" t="s">
        <v>17</v>
      </c>
      <c r="HT6" s="224" t="s">
        <v>17</v>
      </c>
      <c r="HU6" s="214">
        <v>45257</v>
      </c>
      <c r="HV6" s="222" t="s">
        <v>6133</v>
      </c>
      <c r="HW6" s="222">
        <v>0</v>
      </c>
      <c r="HX6" s="222" t="s">
        <v>2019</v>
      </c>
      <c r="HY6" s="222" t="s">
        <v>33</v>
      </c>
      <c r="HZ6" s="222">
        <v>2</v>
      </c>
      <c r="IA6" s="222" t="s">
        <v>17</v>
      </c>
      <c r="IB6" s="222" t="s">
        <v>17</v>
      </c>
      <c r="IC6" s="223">
        <v>45257</v>
      </c>
      <c r="ID6" s="221" t="s">
        <v>6135</v>
      </c>
      <c r="IE6" s="224">
        <v>3</v>
      </c>
      <c r="IF6" s="224" t="s">
        <v>2019</v>
      </c>
      <c r="IG6" s="224" t="s">
        <v>33</v>
      </c>
      <c r="IH6" s="224">
        <v>2</v>
      </c>
      <c r="II6" s="224" t="s">
        <v>17</v>
      </c>
      <c r="IJ6" s="224" t="s">
        <v>17</v>
      </c>
      <c r="IK6" s="214">
        <v>45257</v>
      </c>
      <c r="IL6" s="222" t="s">
        <v>6134</v>
      </c>
      <c r="IM6" s="222">
        <v>0</v>
      </c>
      <c r="IN6" s="222" t="s">
        <v>2019</v>
      </c>
      <c r="IO6" s="222" t="s">
        <v>33</v>
      </c>
      <c r="IP6" s="222">
        <v>2</v>
      </c>
      <c r="IQ6" s="222" t="s">
        <v>17</v>
      </c>
      <c r="IR6" s="222" t="s">
        <v>17</v>
      </c>
      <c r="IS6" s="223">
        <v>45257</v>
      </c>
    </row>
    <row r="7" spans="1:253" s="11" customFormat="1" ht="12.95" customHeight="1" x14ac:dyDescent="0.2">
      <c r="A7" s="11" t="s">
        <v>950</v>
      </c>
      <c r="B7" s="11" t="s">
        <v>10442</v>
      </c>
      <c r="C7" s="11" t="s">
        <v>951</v>
      </c>
      <c r="D7" s="11" t="s">
        <v>952</v>
      </c>
      <c r="E7" s="11" t="s">
        <v>9856</v>
      </c>
      <c r="F7" s="11" t="s">
        <v>9003</v>
      </c>
      <c r="G7" s="212">
        <v>9999000</v>
      </c>
      <c r="H7" s="213" t="s">
        <v>9000</v>
      </c>
      <c r="I7" s="213" t="s">
        <v>1219</v>
      </c>
      <c r="J7" s="213">
        <v>2</v>
      </c>
      <c r="K7" s="213" t="s">
        <v>9002</v>
      </c>
      <c r="L7" s="213" t="s">
        <v>9001</v>
      </c>
      <c r="M7" s="214">
        <v>45260</v>
      </c>
      <c r="N7" s="221" t="s">
        <v>3408</v>
      </c>
      <c r="O7" s="216">
        <v>16458</v>
      </c>
      <c r="P7" s="216" t="s">
        <v>3405</v>
      </c>
      <c r="Q7" s="216" t="s">
        <v>1219</v>
      </c>
      <c r="R7" s="216">
        <v>2</v>
      </c>
      <c r="S7" s="216" t="s">
        <v>3407</v>
      </c>
      <c r="T7" s="216" t="s">
        <v>3406</v>
      </c>
      <c r="U7" s="217">
        <v>45127</v>
      </c>
      <c r="V7" s="221" t="s">
        <v>9007</v>
      </c>
      <c r="W7" s="213">
        <v>908000</v>
      </c>
      <c r="X7" s="213" t="s">
        <v>9004</v>
      </c>
      <c r="Y7" s="213" t="s">
        <v>22</v>
      </c>
      <c r="Z7" s="213">
        <v>3</v>
      </c>
      <c r="AA7" s="213" t="s">
        <v>9006</v>
      </c>
      <c r="AB7" s="213" t="s">
        <v>9005</v>
      </c>
      <c r="AC7" s="214">
        <v>45260</v>
      </c>
      <c r="AD7" s="221" t="s">
        <v>9011</v>
      </c>
      <c r="AE7" s="218">
        <v>206000</v>
      </c>
      <c r="AF7" s="218" t="s">
        <v>9008</v>
      </c>
      <c r="AG7" s="218" t="s">
        <v>22</v>
      </c>
      <c r="AH7" s="218">
        <v>3</v>
      </c>
      <c r="AI7" s="218" t="s">
        <v>9010</v>
      </c>
      <c r="AJ7" s="218" t="s">
        <v>9009</v>
      </c>
      <c r="AK7" s="219">
        <v>45260</v>
      </c>
      <c r="AL7" s="221" t="s">
        <v>9014</v>
      </c>
      <c r="AM7" s="213">
        <v>129000</v>
      </c>
      <c r="AN7" s="213" t="s">
        <v>8835</v>
      </c>
      <c r="AO7" s="213" t="s">
        <v>1219</v>
      </c>
      <c r="AP7" s="213">
        <v>2</v>
      </c>
      <c r="AQ7" s="213" t="s">
        <v>9013</v>
      </c>
      <c r="AR7" s="213" t="s">
        <v>9012</v>
      </c>
      <c r="AS7" s="214">
        <v>45260</v>
      </c>
      <c r="AT7" s="222" t="s">
        <v>5229</v>
      </c>
      <c r="AU7" s="218">
        <v>248</v>
      </c>
      <c r="AV7" s="218" t="s">
        <v>5226</v>
      </c>
      <c r="AW7" s="218" t="s">
        <v>1219</v>
      </c>
      <c r="AX7" s="218">
        <v>2</v>
      </c>
      <c r="AY7" s="218" t="s">
        <v>5228</v>
      </c>
      <c r="AZ7" s="218" t="s">
        <v>5227</v>
      </c>
      <c r="BA7" s="219">
        <v>45230</v>
      </c>
      <c r="BB7" s="221" t="s">
        <v>958</v>
      </c>
      <c r="BC7" s="213" t="s">
        <v>17</v>
      </c>
      <c r="BD7" s="213" t="s">
        <v>17</v>
      </c>
      <c r="BE7" s="213" t="s">
        <v>17</v>
      </c>
      <c r="BF7" s="213" t="s">
        <v>17</v>
      </c>
      <c r="BG7" s="213" t="s">
        <v>17</v>
      </c>
      <c r="BH7" s="213" t="s">
        <v>17</v>
      </c>
      <c r="BI7" s="214">
        <v>44139</v>
      </c>
      <c r="BJ7" s="222" t="s">
        <v>5232</v>
      </c>
      <c r="BK7" s="222">
        <v>36</v>
      </c>
      <c r="BL7" s="222" t="s">
        <v>5226</v>
      </c>
      <c r="BM7" s="222" t="s">
        <v>1219</v>
      </c>
      <c r="BN7" s="222">
        <v>2</v>
      </c>
      <c r="BO7" s="222" t="s">
        <v>5231</v>
      </c>
      <c r="BP7" s="218" t="s">
        <v>5230</v>
      </c>
      <c r="BQ7" s="223">
        <v>45230</v>
      </c>
      <c r="BR7" s="221" t="s">
        <v>953</v>
      </c>
      <c r="BS7" s="224" t="s">
        <v>17</v>
      </c>
      <c r="BT7" s="224" t="s">
        <v>17</v>
      </c>
      <c r="BU7" s="224" t="s">
        <v>17</v>
      </c>
      <c r="BV7" s="224" t="s">
        <v>17</v>
      </c>
      <c r="BW7" s="224" t="s">
        <v>17</v>
      </c>
      <c r="BX7" s="224" t="s">
        <v>17</v>
      </c>
      <c r="BY7" s="214">
        <v>44139</v>
      </c>
      <c r="BZ7" s="222" t="s">
        <v>954</v>
      </c>
      <c r="CA7" s="222" t="s">
        <v>17</v>
      </c>
      <c r="CB7" s="222" t="s">
        <v>17</v>
      </c>
      <c r="CC7" s="222" t="s">
        <v>17</v>
      </c>
      <c r="CD7" s="222" t="s">
        <v>17</v>
      </c>
      <c r="CE7" s="222" t="s">
        <v>17</v>
      </c>
      <c r="CF7" s="222" t="s">
        <v>17</v>
      </c>
      <c r="CG7" s="223">
        <v>44139</v>
      </c>
      <c r="CH7" s="221" t="s">
        <v>11067</v>
      </c>
      <c r="CI7" s="222" t="e">
        <v>#N/A</v>
      </c>
      <c r="CJ7" s="222" t="e">
        <v>#N/A</v>
      </c>
      <c r="CK7" s="222" t="e">
        <v>#N/A</v>
      </c>
      <c r="CL7" s="222" t="e">
        <v>#N/A</v>
      </c>
      <c r="CM7" s="222" t="e">
        <v>#N/A</v>
      </c>
      <c r="CN7" s="222" t="e">
        <v>#N/A</v>
      </c>
      <c r="CO7" s="225" t="e">
        <v>#N/A</v>
      </c>
      <c r="CP7" s="222" t="s">
        <v>957</v>
      </c>
      <c r="CQ7" s="224" t="s">
        <v>17</v>
      </c>
      <c r="CR7" s="224" t="s">
        <v>17</v>
      </c>
      <c r="CS7" s="224" t="s">
        <v>17</v>
      </c>
      <c r="CT7" s="224" t="s">
        <v>17</v>
      </c>
      <c r="CU7" s="224" t="s">
        <v>17</v>
      </c>
      <c r="CV7" s="224" t="s">
        <v>17</v>
      </c>
      <c r="CW7" s="214">
        <v>44139</v>
      </c>
      <c r="CX7" s="222" t="s">
        <v>9018</v>
      </c>
      <c r="CY7" s="218">
        <v>77000</v>
      </c>
      <c r="CZ7" s="218" t="s">
        <v>9027</v>
      </c>
      <c r="DA7" s="218" t="s">
        <v>22</v>
      </c>
      <c r="DB7" s="218">
        <v>3</v>
      </c>
      <c r="DC7" s="218" t="s">
        <v>9028</v>
      </c>
      <c r="DD7" s="218" t="s">
        <v>9016</v>
      </c>
      <c r="DE7" s="220">
        <v>45260</v>
      </c>
      <c r="DF7" s="221" t="s">
        <v>9022</v>
      </c>
      <c r="DG7" s="213">
        <v>703000</v>
      </c>
      <c r="DH7" s="224" t="s">
        <v>9019</v>
      </c>
      <c r="DI7" s="224" t="s">
        <v>22</v>
      </c>
      <c r="DJ7" s="224">
        <v>3</v>
      </c>
      <c r="DK7" s="224" t="s">
        <v>9021</v>
      </c>
      <c r="DL7" s="224" t="s">
        <v>9020</v>
      </c>
      <c r="DM7" s="214">
        <v>45260</v>
      </c>
      <c r="DN7" s="222" t="s">
        <v>9026</v>
      </c>
      <c r="DO7" s="218">
        <v>129000</v>
      </c>
      <c r="DP7" s="222" t="s">
        <v>9023</v>
      </c>
      <c r="DQ7" s="222" t="s">
        <v>22</v>
      </c>
      <c r="DR7" s="222">
        <v>3</v>
      </c>
      <c r="DS7" s="222" t="s">
        <v>9025</v>
      </c>
      <c r="DT7" s="222" t="s">
        <v>9024</v>
      </c>
      <c r="DU7" s="223">
        <v>45260</v>
      </c>
      <c r="DV7" s="221" t="s">
        <v>9029</v>
      </c>
      <c r="DW7" s="213">
        <v>77000</v>
      </c>
      <c r="DX7" s="224" t="s">
        <v>9027</v>
      </c>
      <c r="DY7" s="224" t="s">
        <v>22</v>
      </c>
      <c r="DZ7" s="224">
        <v>3</v>
      </c>
      <c r="EA7" s="224" t="s">
        <v>9028</v>
      </c>
      <c r="EB7" s="224" t="s">
        <v>9016</v>
      </c>
      <c r="EC7" s="214">
        <v>45260</v>
      </c>
      <c r="ED7" s="222" t="s">
        <v>9033</v>
      </c>
      <c r="EE7" s="218">
        <v>0</v>
      </c>
      <c r="EF7" s="222" t="s">
        <v>9030</v>
      </c>
      <c r="EG7" s="222" t="s">
        <v>22</v>
      </c>
      <c r="EH7" s="222">
        <v>3</v>
      </c>
      <c r="EI7" s="222" t="s">
        <v>9032</v>
      </c>
      <c r="EJ7" s="222" t="s">
        <v>9031</v>
      </c>
      <c r="EK7" s="223">
        <v>45260</v>
      </c>
      <c r="EL7" s="221" t="s">
        <v>9035</v>
      </c>
      <c r="EM7" s="213">
        <v>0</v>
      </c>
      <c r="EN7" s="224" t="s">
        <v>9027</v>
      </c>
      <c r="EO7" s="224" t="s">
        <v>22</v>
      </c>
      <c r="EP7" s="224">
        <v>3</v>
      </c>
      <c r="EQ7" s="224" t="s">
        <v>9034</v>
      </c>
      <c r="ER7" s="224" t="s">
        <v>9031</v>
      </c>
      <c r="ES7" s="214">
        <v>45260</v>
      </c>
      <c r="ET7" s="222" t="s">
        <v>5233</v>
      </c>
      <c r="EU7" s="222">
        <v>36</v>
      </c>
      <c r="EV7" s="222" t="s">
        <v>5226</v>
      </c>
      <c r="EW7" s="222" t="s">
        <v>1219</v>
      </c>
      <c r="EX7" s="222">
        <v>2</v>
      </c>
      <c r="EY7" s="222" t="s">
        <v>5231</v>
      </c>
      <c r="EZ7" s="222" t="s">
        <v>5230</v>
      </c>
      <c r="FA7" s="223">
        <v>45230</v>
      </c>
      <c r="FB7" s="221" t="s">
        <v>956</v>
      </c>
      <c r="FC7" s="224">
        <v>3</v>
      </c>
      <c r="FD7" s="224" t="s">
        <v>17</v>
      </c>
      <c r="FE7" s="224" t="s">
        <v>17</v>
      </c>
      <c r="FF7" s="224" t="s">
        <v>17</v>
      </c>
      <c r="FG7" s="224" t="s">
        <v>955</v>
      </c>
      <c r="FH7" s="224" t="s">
        <v>17</v>
      </c>
      <c r="FI7" s="214">
        <v>44139</v>
      </c>
      <c r="FJ7" s="221" t="s">
        <v>959</v>
      </c>
      <c r="FK7" s="222" t="s">
        <v>17</v>
      </c>
      <c r="FL7" s="222" t="s">
        <v>17</v>
      </c>
      <c r="FM7" s="222" t="s">
        <v>17</v>
      </c>
      <c r="FN7" s="222" t="s">
        <v>17</v>
      </c>
      <c r="FO7" s="222" t="s">
        <v>17</v>
      </c>
      <c r="FP7" s="218" t="s">
        <v>17</v>
      </c>
      <c r="FQ7" s="219">
        <v>44139</v>
      </c>
      <c r="FR7" s="221" t="s">
        <v>960</v>
      </c>
      <c r="FS7" s="224" t="s">
        <v>17</v>
      </c>
      <c r="FT7" s="224" t="s">
        <v>17</v>
      </c>
      <c r="FU7" s="224" t="s">
        <v>17</v>
      </c>
      <c r="FV7" s="224" t="s">
        <v>17</v>
      </c>
      <c r="FW7" s="224" t="s">
        <v>17</v>
      </c>
      <c r="FX7" s="224" t="s">
        <v>17</v>
      </c>
      <c r="FY7" s="214">
        <v>44139</v>
      </c>
      <c r="FZ7" s="222" t="s">
        <v>6140</v>
      </c>
      <c r="GA7" s="222">
        <v>2</v>
      </c>
      <c r="GB7" s="222" t="s">
        <v>2019</v>
      </c>
      <c r="GC7" s="222" t="s">
        <v>33</v>
      </c>
      <c r="GD7" s="222">
        <v>2</v>
      </c>
      <c r="GE7" s="222" t="s">
        <v>17</v>
      </c>
      <c r="GF7" s="222" t="s">
        <v>17</v>
      </c>
      <c r="GG7" s="223">
        <v>45257</v>
      </c>
      <c r="GH7" s="221" t="s">
        <v>6146</v>
      </c>
      <c r="GI7" s="224">
        <v>3</v>
      </c>
      <c r="GJ7" s="224" t="s">
        <v>2019</v>
      </c>
      <c r="GK7" s="224" t="s">
        <v>33</v>
      </c>
      <c r="GL7" s="224">
        <v>2</v>
      </c>
      <c r="GM7" s="224" t="s">
        <v>17</v>
      </c>
      <c r="GN7" s="224" t="s">
        <v>17</v>
      </c>
      <c r="GO7" s="214">
        <v>45257</v>
      </c>
      <c r="GP7" s="222" t="s">
        <v>6141</v>
      </c>
      <c r="GQ7" s="222">
        <v>2</v>
      </c>
      <c r="GR7" s="222" t="s">
        <v>2019</v>
      </c>
      <c r="GS7" s="222" t="s">
        <v>33</v>
      </c>
      <c r="GT7" s="222">
        <v>2</v>
      </c>
      <c r="GU7" s="222" t="s">
        <v>17</v>
      </c>
      <c r="GV7" s="222" t="s">
        <v>17</v>
      </c>
      <c r="GW7" s="223">
        <v>45257</v>
      </c>
      <c r="GX7" s="221" t="s">
        <v>6147</v>
      </c>
      <c r="GY7" s="224">
        <v>0</v>
      </c>
      <c r="GZ7" s="224" t="s">
        <v>2019</v>
      </c>
      <c r="HA7" s="224" t="s">
        <v>33</v>
      </c>
      <c r="HB7" s="224">
        <v>2</v>
      </c>
      <c r="HC7" s="224" t="s">
        <v>17</v>
      </c>
      <c r="HD7" s="224" t="s">
        <v>17</v>
      </c>
      <c r="HE7" s="214">
        <v>45257</v>
      </c>
      <c r="HF7" s="222" t="s">
        <v>6139</v>
      </c>
      <c r="HG7" s="222">
        <v>3</v>
      </c>
      <c r="HH7" s="222" t="s">
        <v>2019</v>
      </c>
      <c r="HI7" s="222" t="s">
        <v>33</v>
      </c>
      <c r="HJ7" s="222">
        <v>2</v>
      </c>
      <c r="HK7" s="222" t="s">
        <v>17</v>
      </c>
      <c r="HL7" s="222" t="s">
        <v>17</v>
      </c>
      <c r="HM7" s="223">
        <v>45257</v>
      </c>
      <c r="HN7" s="221" t="s">
        <v>6145</v>
      </c>
      <c r="HO7" s="224">
        <v>2</v>
      </c>
      <c r="HP7" s="224" t="s">
        <v>2019</v>
      </c>
      <c r="HQ7" s="224" t="s">
        <v>33</v>
      </c>
      <c r="HR7" s="224">
        <v>2</v>
      </c>
      <c r="HS7" s="224" t="s">
        <v>17</v>
      </c>
      <c r="HT7" s="224" t="s">
        <v>17</v>
      </c>
      <c r="HU7" s="214">
        <v>45257</v>
      </c>
      <c r="HV7" s="222" t="s">
        <v>6142</v>
      </c>
      <c r="HW7" s="222">
        <v>1</v>
      </c>
      <c r="HX7" s="222" t="s">
        <v>2019</v>
      </c>
      <c r="HY7" s="222" t="s">
        <v>33</v>
      </c>
      <c r="HZ7" s="222">
        <v>2</v>
      </c>
      <c r="IA7" s="222" t="s">
        <v>17</v>
      </c>
      <c r="IB7" s="222" t="s">
        <v>17</v>
      </c>
      <c r="IC7" s="223">
        <v>45257</v>
      </c>
      <c r="ID7" s="221" t="s">
        <v>6144</v>
      </c>
      <c r="IE7" s="224">
        <v>3</v>
      </c>
      <c r="IF7" s="224" t="s">
        <v>2019</v>
      </c>
      <c r="IG7" s="224" t="s">
        <v>33</v>
      </c>
      <c r="IH7" s="224">
        <v>2</v>
      </c>
      <c r="II7" s="224" t="s">
        <v>17</v>
      </c>
      <c r="IJ7" s="224" t="s">
        <v>17</v>
      </c>
      <c r="IK7" s="214">
        <v>45257</v>
      </c>
      <c r="IL7" s="222" t="s">
        <v>6143</v>
      </c>
      <c r="IM7" s="222">
        <v>2</v>
      </c>
      <c r="IN7" s="222" t="s">
        <v>2019</v>
      </c>
      <c r="IO7" s="222" t="s">
        <v>33</v>
      </c>
      <c r="IP7" s="222">
        <v>2</v>
      </c>
      <c r="IQ7" s="222" t="s">
        <v>17</v>
      </c>
      <c r="IR7" s="222" t="s">
        <v>17</v>
      </c>
      <c r="IS7" s="223">
        <v>45257</v>
      </c>
    </row>
    <row r="8" spans="1:253" s="11" customFormat="1" ht="12.95" customHeight="1" x14ac:dyDescent="0.2">
      <c r="A8" s="11" t="s">
        <v>464</v>
      </c>
      <c r="B8" s="11" t="s">
        <v>10450</v>
      </c>
      <c r="C8" s="11" t="s">
        <v>465</v>
      </c>
      <c r="D8" s="11" t="s">
        <v>466</v>
      </c>
      <c r="E8" s="11" t="s">
        <v>9857</v>
      </c>
      <c r="F8" s="11" t="s">
        <v>3215</v>
      </c>
      <c r="G8" s="212">
        <v>12289000</v>
      </c>
      <c r="H8" s="213" t="s">
        <v>3212</v>
      </c>
      <c r="I8" s="213" t="s">
        <v>1219</v>
      </c>
      <c r="J8" s="213">
        <v>2</v>
      </c>
      <c r="K8" s="213" t="s">
        <v>3214</v>
      </c>
      <c r="L8" s="213" t="s">
        <v>3213</v>
      </c>
      <c r="M8" s="214">
        <v>45126</v>
      </c>
      <c r="N8" s="221" t="s">
        <v>3219</v>
      </c>
      <c r="O8" s="216">
        <v>25680</v>
      </c>
      <c r="P8" s="216" t="s">
        <v>3216</v>
      </c>
      <c r="Q8" s="216" t="s">
        <v>1219</v>
      </c>
      <c r="R8" s="216">
        <v>2</v>
      </c>
      <c r="S8" s="216" t="s">
        <v>3218</v>
      </c>
      <c r="T8" s="216" t="s">
        <v>3217</v>
      </c>
      <c r="U8" s="217">
        <v>45126</v>
      </c>
      <c r="V8" s="221" t="s">
        <v>3221</v>
      </c>
      <c r="W8" s="213">
        <v>12289000</v>
      </c>
      <c r="X8" s="213" t="s">
        <v>3212</v>
      </c>
      <c r="Y8" s="213" t="s">
        <v>1219</v>
      </c>
      <c r="Z8" s="213">
        <v>2</v>
      </c>
      <c r="AA8" s="213" t="s">
        <v>3220</v>
      </c>
      <c r="AB8" s="213" t="s">
        <v>3217</v>
      </c>
      <c r="AC8" s="214">
        <v>45126</v>
      </c>
      <c r="AD8" s="221" t="s">
        <v>3224</v>
      </c>
      <c r="AE8" s="218">
        <v>5330000</v>
      </c>
      <c r="AF8" s="218" t="s">
        <v>3212</v>
      </c>
      <c r="AG8" s="218" t="s">
        <v>1219</v>
      </c>
      <c r="AH8" s="218">
        <v>2</v>
      </c>
      <c r="AI8" s="218" t="s">
        <v>3223</v>
      </c>
      <c r="AJ8" s="218" t="s">
        <v>3222</v>
      </c>
      <c r="AK8" s="219">
        <v>45126</v>
      </c>
      <c r="AL8" s="221" t="s">
        <v>6727</v>
      </c>
      <c r="AM8" s="213">
        <v>575000</v>
      </c>
      <c r="AN8" s="213" t="s">
        <v>6724</v>
      </c>
      <c r="AO8" s="213" t="s">
        <v>1219</v>
      </c>
      <c r="AP8" s="213">
        <v>2</v>
      </c>
      <c r="AQ8" s="213" t="s">
        <v>6726</v>
      </c>
      <c r="AR8" s="213" t="s">
        <v>6725</v>
      </c>
      <c r="AS8" s="214">
        <v>45259</v>
      </c>
      <c r="AT8" s="222" t="s">
        <v>1672</v>
      </c>
      <c r="AU8" s="218" t="s">
        <v>17</v>
      </c>
      <c r="AV8" s="218" t="s">
        <v>17</v>
      </c>
      <c r="AW8" s="218" t="s">
        <v>22</v>
      </c>
      <c r="AX8" s="218">
        <v>3</v>
      </c>
      <c r="AY8" s="218" t="s">
        <v>1671</v>
      </c>
      <c r="AZ8" s="218" t="s">
        <v>17</v>
      </c>
      <c r="BA8" s="219">
        <v>45002</v>
      </c>
      <c r="BB8" s="221" t="s">
        <v>1399</v>
      </c>
      <c r="BC8" s="213">
        <v>283000</v>
      </c>
      <c r="BD8" s="213" t="s">
        <v>1396</v>
      </c>
      <c r="BE8" s="213" t="s">
        <v>33</v>
      </c>
      <c r="BF8" s="213">
        <v>2</v>
      </c>
      <c r="BG8" s="213" t="s">
        <v>1398</v>
      </c>
      <c r="BH8" s="213" t="s">
        <v>1397</v>
      </c>
      <c r="BI8" s="214">
        <v>44825</v>
      </c>
      <c r="BJ8" s="222" t="s">
        <v>6729</v>
      </c>
      <c r="BK8" s="222">
        <v>73</v>
      </c>
      <c r="BL8" s="222" t="s">
        <v>6069</v>
      </c>
      <c r="BM8" s="222" t="s">
        <v>1219</v>
      </c>
      <c r="BN8" s="222">
        <v>2</v>
      </c>
      <c r="BO8" s="222" t="s">
        <v>6728</v>
      </c>
      <c r="BP8" s="218" t="s">
        <v>1079</v>
      </c>
      <c r="BQ8" s="223">
        <v>45259</v>
      </c>
      <c r="BR8" s="221" t="s">
        <v>468</v>
      </c>
      <c r="BS8" s="224" t="s">
        <v>17</v>
      </c>
      <c r="BT8" s="224">
        <v>0</v>
      </c>
      <c r="BU8" s="224" t="s">
        <v>33</v>
      </c>
      <c r="BV8" s="224">
        <v>2</v>
      </c>
      <c r="BW8" s="224" t="s">
        <v>467</v>
      </c>
      <c r="BX8" s="224">
        <v>0</v>
      </c>
      <c r="BY8" s="214">
        <v>43523</v>
      </c>
      <c r="BZ8" s="222" t="s">
        <v>469</v>
      </c>
      <c r="CA8" s="222" t="s">
        <v>17</v>
      </c>
      <c r="CB8" s="222" t="s">
        <v>17</v>
      </c>
      <c r="CC8" s="222" t="s">
        <v>17</v>
      </c>
      <c r="CD8" s="222" t="s">
        <v>17</v>
      </c>
      <c r="CE8" s="222" t="s">
        <v>467</v>
      </c>
      <c r="CF8" s="222" t="s">
        <v>17</v>
      </c>
      <c r="CG8" s="223">
        <v>43523</v>
      </c>
      <c r="CH8" s="221" t="s">
        <v>11068</v>
      </c>
      <c r="CI8" s="222" t="e">
        <v>#N/A</v>
      </c>
      <c r="CJ8" s="222" t="e">
        <v>#N/A</v>
      </c>
      <c r="CK8" s="222" t="e">
        <v>#N/A</v>
      </c>
      <c r="CL8" s="222" t="e">
        <v>#N/A</v>
      </c>
      <c r="CM8" s="222" t="e">
        <v>#N/A</v>
      </c>
      <c r="CN8" s="222" t="e">
        <v>#N/A</v>
      </c>
      <c r="CO8" s="225" t="e">
        <v>#N/A</v>
      </c>
      <c r="CP8" s="222" t="s">
        <v>473</v>
      </c>
      <c r="CQ8" s="224">
        <v>444</v>
      </c>
      <c r="CR8" s="224" t="s">
        <v>470</v>
      </c>
      <c r="CS8" s="224" t="s">
        <v>33</v>
      </c>
      <c r="CT8" s="224">
        <v>2</v>
      </c>
      <c r="CU8" s="224" t="s">
        <v>472</v>
      </c>
      <c r="CV8" s="224" t="s">
        <v>471</v>
      </c>
      <c r="CW8" s="214">
        <v>43523</v>
      </c>
      <c r="CX8" s="222" t="s">
        <v>3227</v>
      </c>
      <c r="CY8" s="218">
        <v>1156000</v>
      </c>
      <c r="CZ8" s="218" t="s">
        <v>3212</v>
      </c>
      <c r="DA8" s="218" t="s">
        <v>1219</v>
      </c>
      <c r="DB8" s="218">
        <v>2</v>
      </c>
      <c r="DC8" s="218" t="s">
        <v>3226</v>
      </c>
      <c r="DD8" s="218" t="s">
        <v>3225</v>
      </c>
      <c r="DE8" s="220">
        <v>45126</v>
      </c>
      <c r="DF8" s="221" t="s">
        <v>3228</v>
      </c>
      <c r="DG8" s="213">
        <v>6959000</v>
      </c>
      <c r="DH8" s="224" t="s">
        <v>3212</v>
      </c>
      <c r="DI8" s="224" t="s">
        <v>1219</v>
      </c>
      <c r="DJ8" s="224">
        <v>2</v>
      </c>
      <c r="DK8" s="224" t="s">
        <v>3226</v>
      </c>
      <c r="DL8" s="224" t="s">
        <v>3225</v>
      </c>
      <c r="DM8" s="214">
        <v>45126</v>
      </c>
      <c r="DN8" s="222" t="s">
        <v>3229</v>
      </c>
      <c r="DO8" s="218">
        <v>4174000</v>
      </c>
      <c r="DP8" s="222" t="s">
        <v>3212</v>
      </c>
      <c r="DQ8" s="222" t="s">
        <v>1219</v>
      </c>
      <c r="DR8" s="222">
        <v>2</v>
      </c>
      <c r="DS8" s="222" t="s">
        <v>3226</v>
      </c>
      <c r="DT8" s="222" t="s">
        <v>3225</v>
      </c>
      <c r="DU8" s="223">
        <v>45126</v>
      </c>
      <c r="DV8" s="221" t="s">
        <v>3230</v>
      </c>
      <c r="DW8" s="213">
        <v>1156000</v>
      </c>
      <c r="DX8" s="224" t="s">
        <v>3212</v>
      </c>
      <c r="DY8" s="224" t="s">
        <v>1219</v>
      </c>
      <c r="DZ8" s="224">
        <v>2</v>
      </c>
      <c r="EA8" s="224" t="s">
        <v>3226</v>
      </c>
      <c r="EB8" s="224" t="s">
        <v>3225</v>
      </c>
      <c r="EC8" s="214">
        <v>45126</v>
      </c>
      <c r="ED8" s="222" t="s">
        <v>3231</v>
      </c>
      <c r="EE8" s="218">
        <v>0</v>
      </c>
      <c r="EF8" s="222" t="s">
        <v>3212</v>
      </c>
      <c r="EG8" s="222" t="s">
        <v>1219</v>
      </c>
      <c r="EH8" s="222">
        <v>2</v>
      </c>
      <c r="EI8" s="222" t="s">
        <v>3226</v>
      </c>
      <c r="EJ8" s="222" t="s">
        <v>3225</v>
      </c>
      <c r="EK8" s="223">
        <v>45126</v>
      </c>
      <c r="EL8" s="221" t="s">
        <v>3232</v>
      </c>
      <c r="EM8" s="213">
        <v>0</v>
      </c>
      <c r="EN8" s="224" t="s">
        <v>3212</v>
      </c>
      <c r="EO8" s="224" t="s">
        <v>1219</v>
      </c>
      <c r="EP8" s="224">
        <v>2</v>
      </c>
      <c r="EQ8" s="224" t="s">
        <v>3226</v>
      </c>
      <c r="ER8" s="224" t="s">
        <v>3225</v>
      </c>
      <c r="ES8" s="214">
        <v>45126</v>
      </c>
      <c r="ET8" s="222" t="s">
        <v>6731</v>
      </c>
      <c r="EU8" s="222">
        <v>73</v>
      </c>
      <c r="EV8" s="222" t="s">
        <v>6069</v>
      </c>
      <c r="EW8" s="222" t="s">
        <v>1219</v>
      </c>
      <c r="EX8" s="222">
        <v>2</v>
      </c>
      <c r="EY8" s="222" t="s">
        <v>6730</v>
      </c>
      <c r="EZ8" s="222" t="s">
        <v>1079</v>
      </c>
      <c r="FA8" s="223">
        <v>45259</v>
      </c>
      <c r="FB8" s="221" t="s">
        <v>3236</v>
      </c>
      <c r="FC8" s="224">
        <v>5</v>
      </c>
      <c r="FD8" s="224" t="s">
        <v>3233</v>
      </c>
      <c r="FE8" s="224" t="s">
        <v>66</v>
      </c>
      <c r="FF8" s="224">
        <v>1</v>
      </c>
      <c r="FG8" s="224" t="s">
        <v>3235</v>
      </c>
      <c r="FH8" s="224" t="s">
        <v>3234</v>
      </c>
      <c r="FI8" s="214">
        <v>45126</v>
      </c>
      <c r="FJ8" s="221" t="s">
        <v>474</v>
      </c>
      <c r="FK8" s="222" t="s">
        <v>17</v>
      </c>
      <c r="FL8" s="222">
        <v>0</v>
      </c>
      <c r="FM8" s="222" t="s">
        <v>33</v>
      </c>
      <c r="FN8" s="222">
        <v>2</v>
      </c>
      <c r="FO8" s="222">
        <v>0</v>
      </c>
      <c r="FP8" s="218">
        <v>0</v>
      </c>
      <c r="FQ8" s="219">
        <v>43523</v>
      </c>
      <c r="FR8" s="221" t="s">
        <v>475</v>
      </c>
      <c r="FS8" s="224" t="s">
        <v>17</v>
      </c>
      <c r="FT8" s="224">
        <v>0</v>
      </c>
      <c r="FU8" s="224" t="s">
        <v>33</v>
      </c>
      <c r="FV8" s="224">
        <v>2</v>
      </c>
      <c r="FW8" s="224">
        <v>0</v>
      </c>
      <c r="FX8" s="224">
        <v>0</v>
      </c>
      <c r="FY8" s="214">
        <v>43523</v>
      </c>
      <c r="FZ8" s="222" t="s">
        <v>6149</v>
      </c>
      <c r="GA8" s="222">
        <v>1</v>
      </c>
      <c r="GB8" s="222" t="s">
        <v>2019</v>
      </c>
      <c r="GC8" s="222" t="s">
        <v>33</v>
      </c>
      <c r="GD8" s="222">
        <v>2</v>
      </c>
      <c r="GE8" s="222" t="s">
        <v>17</v>
      </c>
      <c r="GF8" s="222" t="s">
        <v>17</v>
      </c>
      <c r="GG8" s="223">
        <v>45257</v>
      </c>
      <c r="GH8" s="221" t="s">
        <v>6155</v>
      </c>
      <c r="GI8" s="224">
        <v>1</v>
      </c>
      <c r="GJ8" s="224" t="s">
        <v>2019</v>
      </c>
      <c r="GK8" s="224" t="s">
        <v>33</v>
      </c>
      <c r="GL8" s="224">
        <v>2</v>
      </c>
      <c r="GM8" s="224" t="s">
        <v>17</v>
      </c>
      <c r="GN8" s="224" t="s">
        <v>17</v>
      </c>
      <c r="GO8" s="214">
        <v>45257</v>
      </c>
      <c r="GP8" s="222" t="s">
        <v>6150</v>
      </c>
      <c r="GQ8" s="222">
        <v>1</v>
      </c>
      <c r="GR8" s="222" t="s">
        <v>2019</v>
      </c>
      <c r="GS8" s="222" t="s">
        <v>33</v>
      </c>
      <c r="GT8" s="222">
        <v>2</v>
      </c>
      <c r="GU8" s="222" t="s">
        <v>17</v>
      </c>
      <c r="GV8" s="222" t="s">
        <v>17</v>
      </c>
      <c r="GW8" s="223">
        <v>45257</v>
      </c>
      <c r="GX8" s="221" t="s">
        <v>6156</v>
      </c>
      <c r="GY8" s="224">
        <v>0</v>
      </c>
      <c r="GZ8" s="224" t="s">
        <v>2019</v>
      </c>
      <c r="HA8" s="224" t="s">
        <v>33</v>
      </c>
      <c r="HB8" s="224">
        <v>2</v>
      </c>
      <c r="HC8" s="224" t="s">
        <v>17</v>
      </c>
      <c r="HD8" s="224" t="s">
        <v>17</v>
      </c>
      <c r="HE8" s="214">
        <v>45257</v>
      </c>
      <c r="HF8" s="222" t="s">
        <v>6148</v>
      </c>
      <c r="HG8" s="222">
        <v>0</v>
      </c>
      <c r="HH8" s="222" t="s">
        <v>2019</v>
      </c>
      <c r="HI8" s="222" t="s">
        <v>33</v>
      </c>
      <c r="HJ8" s="222">
        <v>2</v>
      </c>
      <c r="HK8" s="222" t="s">
        <v>17</v>
      </c>
      <c r="HL8" s="222" t="s">
        <v>17</v>
      </c>
      <c r="HM8" s="223">
        <v>45257</v>
      </c>
      <c r="HN8" s="221" t="s">
        <v>6154</v>
      </c>
      <c r="HO8" s="224">
        <v>1</v>
      </c>
      <c r="HP8" s="224" t="s">
        <v>2019</v>
      </c>
      <c r="HQ8" s="224" t="s">
        <v>33</v>
      </c>
      <c r="HR8" s="224">
        <v>2</v>
      </c>
      <c r="HS8" s="224" t="s">
        <v>17</v>
      </c>
      <c r="HT8" s="224" t="s">
        <v>17</v>
      </c>
      <c r="HU8" s="214">
        <v>45257</v>
      </c>
      <c r="HV8" s="222" t="s">
        <v>6151</v>
      </c>
      <c r="HW8" s="222">
        <v>0</v>
      </c>
      <c r="HX8" s="222" t="s">
        <v>2019</v>
      </c>
      <c r="HY8" s="222" t="s">
        <v>33</v>
      </c>
      <c r="HZ8" s="222">
        <v>2</v>
      </c>
      <c r="IA8" s="222" t="s">
        <v>17</v>
      </c>
      <c r="IB8" s="222" t="s">
        <v>17</v>
      </c>
      <c r="IC8" s="223">
        <v>45257</v>
      </c>
      <c r="ID8" s="221" t="s">
        <v>6153</v>
      </c>
      <c r="IE8" s="224">
        <v>0</v>
      </c>
      <c r="IF8" s="224" t="s">
        <v>2019</v>
      </c>
      <c r="IG8" s="224" t="s">
        <v>33</v>
      </c>
      <c r="IH8" s="224">
        <v>2</v>
      </c>
      <c r="II8" s="224" t="s">
        <v>17</v>
      </c>
      <c r="IJ8" s="224" t="s">
        <v>17</v>
      </c>
      <c r="IK8" s="214">
        <v>45257</v>
      </c>
      <c r="IL8" s="222" t="s">
        <v>6152</v>
      </c>
      <c r="IM8" s="222">
        <v>3</v>
      </c>
      <c r="IN8" s="222" t="s">
        <v>2019</v>
      </c>
      <c r="IO8" s="222" t="s">
        <v>33</v>
      </c>
      <c r="IP8" s="222">
        <v>2</v>
      </c>
      <c r="IQ8" s="222" t="s">
        <v>17</v>
      </c>
      <c r="IR8" s="222" t="s">
        <v>17</v>
      </c>
      <c r="IS8" s="223">
        <v>45257</v>
      </c>
    </row>
    <row r="9" spans="1:253" s="11" customFormat="1" ht="12.95" customHeight="1" x14ac:dyDescent="0.2">
      <c r="A9" s="11" t="s">
        <v>280</v>
      </c>
      <c r="B9" s="11" t="s">
        <v>10454</v>
      </c>
      <c r="C9" s="11" t="s">
        <v>281</v>
      </c>
      <c r="D9" s="11" t="s">
        <v>282</v>
      </c>
      <c r="E9" s="11" t="s">
        <v>9862</v>
      </c>
      <c r="F9" s="11" t="s">
        <v>1391</v>
      </c>
      <c r="G9" s="212">
        <v>21537000</v>
      </c>
      <c r="H9" s="213" t="s">
        <v>1388</v>
      </c>
      <c r="I9" s="213" t="s">
        <v>33</v>
      </c>
      <c r="J9" s="213">
        <v>2</v>
      </c>
      <c r="K9" s="213" t="s">
        <v>1390</v>
      </c>
      <c r="L9" s="213" t="s">
        <v>1389</v>
      </c>
      <c r="M9" s="214">
        <v>44816</v>
      </c>
      <c r="N9" s="221" t="s">
        <v>1660</v>
      </c>
      <c r="O9" s="216">
        <v>166000</v>
      </c>
      <c r="P9" s="216" t="s">
        <v>1657</v>
      </c>
      <c r="Q9" s="216" t="s">
        <v>1219</v>
      </c>
      <c r="R9" s="216">
        <v>2</v>
      </c>
      <c r="S9" s="216" t="s">
        <v>1659</v>
      </c>
      <c r="T9" s="216" t="s">
        <v>1658</v>
      </c>
      <c r="U9" s="217">
        <v>44985</v>
      </c>
      <c r="V9" s="221" t="s">
        <v>3028</v>
      </c>
      <c r="W9" s="213">
        <v>21537000</v>
      </c>
      <c r="X9" s="213" t="s">
        <v>3025</v>
      </c>
      <c r="Y9" s="213" t="s">
        <v>66</v>
      </c>
      <c r="Z9" s="213">
        <v>1</v>
      </c>
      <c r="AA9" s="213" t="s">
        <v>3027</v>
      </c>
      <c r="AB9" s="213" t="s">
        <v>3026</v>
      </c>
      <c r="AC9" s="214">
        <v>45112</v>
      </c>
      <c r="AD9" s="221" t="s">
        <v>3030</v>
      </c>
      <c r="AE9" s="218">
        <v>4618000</v>
      </c>
      <c r="AF9" s="218" t="s">
        <v>3025</v>
      </c>
      <c r="AG9" s="218" t="s">
        <v>66</v>
      </c>
      <c r="AH9" s="218">
        <v>1</v>
      </c>
      <c r="AI9" s="218" t="s">
        <v>3029</v>
      </c>
      <c r="AJ9" s="218" t="s">
        <v>3026</v>
      </c>
      <c r="AK9" s="219">
        <v>45112</v>
      </c>
      <c r="AL9" s="221" t="s">
        <v>9513</v>
      </c>
      <c r="AM9" s="213">
        <v>2219000</v>
      </c>
      <c r="AN9" s="213" t="s">
        <v>9423</v>
      </c>
      <c r="AO9" s="213" t="s">
        <v>66</v>
      </c>
      <c r="AP9" s="213">
        <v>1</v>
      </c>
      <c r="AQ9" s="213" t="s">
        <v>9512</v>
      </c>
      <c r="AR9" s="213" t="s">
        <v>9424</v>
      </c>
      <c r="AS9" s="214">
        <v>45260</v>
      </c>
      <c r="AT9" s="222" t="s">
        <v>5311</v>
      </c>
      <c r="AU9" s="218">
        <v>1</v>
      </c>
      <c r="AV9" s="218" t="s">
        <v>5308</v>
      </c>
      <c r="AW9" s="218" t="s">
        <v>66</v>
      </c>
      <c r="AX9" s="218">
        <v>1</v>
      </c>
      <c r="AY9" s="218" t="s">
        <v>5310</v>
      </c>
      <c r="AZ9" s="218" t="s">
        <v>5309</v>
      </c>
      <c r="BA9" s="219">
        <v>45230</v>
      </c>
      <c r="BB9" s="221" t="s">
        <v>286</v>
      </c>
      <c r="BC9" s="213" t="s">
        <v>17</v>
      </c>
      <c r="BD9" s="213">
        <v>0</v>
      </c>
      <c r="BE9" s="213" t="s">
        <v>17</v>
      </c>
      <c r="BF9" s="213" t="s">
        <v>17</v>
      </c>
      <c r="BG9" s="213">
        <v>0</v>
      </c>
      <c r="BH9" s="213">
        <v>0</v>
      </c>
      <c r="BI9" s="214">
        <v>43511</v>
      </c>
      <c r="BJ9" s="222" t="s">
        <v>9515</v>
      </c>
      <c r="BK9" s="222">
        <v>3464</v>
      </c>
      <c r="BL9" s="222" t="s">
        <v>7102</v>
      </c>
      <c r="BM9" s="222" t="s">
        <v>66</v>
      </c>
      <c r="BN9" s="222">
        <v>1</v>
      </c>
      <c r="BO9" s="222" t="s">
        <v>9514</v>
      </c>
      <c r="BP9" s="218" t="s">
        <v>1079</v>
      </c>
      <c r="BQ9" s="223">
        <v>45260</v>
      </c>
      <c r="BR9" s="221" t="s">
        <v>283</v>
      </c>
      <c r="BS9" s="224" t="s">
        <v>17</v>
      </c>
      <c r="BT9" s="224">
        <v>0</v>
      </c>
      <c r="BU9" s="224" t="s">
        <v>17</v>
      </c>
      <c r="BV9" s="224" t="s">
        <v>17</v>
      </c>
      <c r="BW9" s="224">
        <v>0</v>
      </c>
      <c r="BX9" s="224">
        <v>0</v>
      </c>
      <c r="BY9" s="214">
        <v>43511</v>
      </c>
      <c r="BZ9" s="222" t="s">
        <v>284</v>
      </c>
      <c r="CA9" s="222" t="s">
        <v>17</v>
      </c>
      <c r="CB9" s="222">
        <v>0</v>
      </c>
      <c r="CC9" s="222" t="s">
        <v>17</v>
      </c>
      <c r="CD9" s="222" t="s">
        <v>17</v>
      </c>
      <c r="CE9" s="222">
        <v>0</v>
      </c>
      <c r="CF9" s="222">
        <v>0</v>
      </c>
      <c r="CG9" s="223">
        <v>43511</v>
      </c>
      <c r="CH9" s="221" t="s">
        <v>11069</v>
      </c>
      <c r="CI9" s="222" t="e">
        <v>#N/A</v>
      </c>
      <c r="CJ9" s="222" t="e">
        <v>#N/A</v>
      </c>
      <c r="CK9" s="222" t="e">
        <v>#N/A</v>
      </c>
      <c r="CL9" s="222" t="e">
        <v>#N/A</v>
      </c>
      <c r="CM9" s="222" t="e">
        <v>#N/A</v>
      </c>
      <c r="CN9" s="222" t="e">
        <v>#N/A</v>
      </c>
      <c r="CO9" s="225" t="e">
        <v>#N/A</v>
      </c>
      <c r="CP9" s="222" t="s">
        <v>285</v>
      </c>
      <c r="CQ9" s="224" t="s">
        <v>17</v>
      </c>
      <c r="CR9" s="224">
        <v>0</v>
      </c>
      <c r="CS9" s="224" t="s">
        <v>33</v>
      </c>
      <c r="CT9" s="224">
        <v>2</v>
      </c>
      <c r="CU9" s="224">
        <v>0</v>
      </c>
      <c r="CV9" s="224">
        <v>0</v>
      </c>
      <c r="CW9" s="214">
        <v>43511</v>
      </c>
      <c r="CX9" s="222" t="s">
        <v>3032</v>
      </c>
      <c r="CY9" s="218">
        <v>4618000</v>
      </c>
      <c r="CZ9" s="218" t="s">
        <v>3025</v>
      </c>
      <c r="DA9" s="218" t="s">
        <v>66</v>
      </c>
      <c r="DB9" s="218">
        <v>1</v>
      </c>
      <c r="DC9" s="218" t="s">
        <v>3036</v>
      </c>
      <c r="DD9" s="218" t="s">
        <v>3026</v>
      </c>
      <c r="DE9" s="220">
        <v>45112</v>
      </c>
      <c r="DF9" s="221" t="s">
        <v>3034</v>
      </c>
      <c r="DG9" s="213">
        <v>16919000</v>
      </c>
      <c r="DH9" s="224" t="s">
        <v>3025</v>
      </c>
      <c r="DI9" s="224" t="s">
        <v>66</v>
      </c>
      <c r="DJ9" s="224">
        <v>1</v>
      </c>
      <c r="DK9" s="224" t="s">
        <v>3033</v>
      </c>
      <c r="DL9" s="224" t="s">
        <v>3026</v>
      </c>
      <c r="DM9" s="214">
        <v>45112</v>
      </c>
      <c r="DN9" s="222" t="s">
        <v>3035</v>
      </c>
      <c r="DO9" s="218">
        <v>0</v>
      </c>
      <c r="DP9" s="222" t="s">
        <v>3025</v>
      </c>
      <c r="DQ9" s="222" t="s">
        <v>66</v>
      </c>
      <c r="DR9" s="222">
        <v>1</v>
      </c>
      <c r="DS9" s="222" t="s">
        <v>3033</v>
      </c>
      <c r="DT9" s="222" t="s">
        <v>3026</v>
      </c>
      <c r="DU9" s="223">
        <v>45112</v>
      </c>
      <c r="DV9" s="221" t="s">
        <v>3037</v>
      </c>
      <c r="DW9" s="213">
        <v>2582000</v>
      </c>
      <c r="DX9" s="224" t="s">
        <v>3025</v>
      </c>
      <c r="DY9" s="224" t="s">
        <v>66</v>
      </c>
      <c r="DZ9" s="224">
        <v>1</v>
      </c>
      <c r="EA9" s="224" t="s">
        <v>3036</v>
      </c>
      <c r="EB9" s="224" t="s">
        <v>3026</v>
      </c>
      <c r="EC9" s="214">
        <v>45112</v>
      </c>
      <c r="ED9" s="222" t="s">
        <v>3039</v>
      </c>
      <c r="EE9" s="218">
        <v>1947000</v>
      </c>
      <c r="EF9" s="222" t="s">
        <v>3025</v>
      </c>
      <c r="EG9" s="222" t="s">
        <v>66</v>
      </c>
      <c r="EH9" s="222">
        <v>1</v>
      </c>
      <c r="EI9" s="222" t="s">
        <v>3038</v>
      </c>
      <c r="EJ9" s="222" t="s">
        <v>3026</v>
      </c>
      <c r="EK9" s="223">
        <v>45112</v>
      </c>
      <c r="EL9" s="221" t="s">
        <v>3041</v>
      </c>
      <c r="EM9" s="213">
        <v>89000</v>
      </c>
      <c r="EN9" s="224" t="s">
        <v>3025</v>
      </c>
      <c r="EO9" s="224" t="s">
        <v>66</v>
      </c>
      <c r="EP9" s="224">
        <v>1</v>
      </c>
      <c r="EQ9" s="224" t="s">
        <v>3040</v>
      </c>
      <c r="ER9" s="224" t="s">
        <v>3026</v>
      </c>
      <c r="ES9" s="214">
        <v>45112</v>
      </c>
      <c r="ET9" s="222" t="s">
        <v>9517</v>
      </c>
      <c r="EU9" s="222">
        <v>3464</v>
      </c>
      <c r="EV9" s="222" t="s">
        <v>7102</v>
      </c>
      <c r="EW9" s="222" t="s">
        <v>66</v>
      </c>
      <c r="EX9" s="222">
        <v>1</v>
      </c>
      <c r="EY9" s="222" t="s">
        <v>9516</v>
      </c>
      <c r="EZ9" s="222" t="s">
        <v>1079</v>
      </c>
      <c r="FA9" s="223">
        <v>45260</v>
      </c>
      <c r="FB9" s="221" t="s">
        <v>9519</v>
      </c>
      <c r="FC9" s="224">
        <v>4</v>
      </c>
      <c r="FD9" s="224" t="s">
        <v>9423</v>
      </c>
      <c r="FE9" s="224" t="s">
        <v>66</v>
      </c>
      <c r="FF9" s="224">
        <v>1</v>
      </c>
      <c r="FG9" s="224" t="s">
        <v>9518</v>
      </c>
      <c r="FH9" s="224" t="s">
        <v>9424</v>
      </c>
      <c r="FI9" s="214">
        <v>45260</v>
      </c>
      <c r="FJ9" s="221" t="s">
        <v>858</v>
      </c>
      <c r="FK9" s="222" t="s">
        <v>17</v>
      </c>
      <c r="FL9" s="222" t="s">
        <v>17</v>
      </c>
      <c r="FM9" s="222" t="s">
        <v>17</v>
      </c>
      <c r="FN9" s="222" t="s">
        <v>17</v>
      </c>
      <c r="FO9" s="222" t="s">
        <v>857</v>
      </c>
      <c r="FP9" s="218" t="s">
        <v>17</v>
      </c>
      <c r="FQ9" s="219">
        <v>44001</v>
      </c>
      <c r="FR9" s="221" t="s">
        <v>859</v>
      </c>
      <c r="FS9" s="224" t="s">
        <v>17</v>
      </c>
      <c r="FT9" s="224" t="s">
        <v>17</v>
      </c>
      <c r="FU9" s="224" t="s">
        <v>17</v>
      </c>
      <c r="FV9" s="224" t="s">
        <v>17</v>
      </c>
      <c r="FW9" s="224" t="s">
        <v>857</v>
      </c>
      <c r="FX9" s="224" t="s">
        <v>17</v>
      </c>
      <c r="FY9" s="214">
        <v>44001</v>
      </c>
      <c r="FZ9" s="222" t="s">
        <v>2022</v>
      </c>
      <c r="GA9" s="222">
        <v>0</v>
      </c>
      <c r="GB9" s="222" t="s">
        <v>2019</v>
      </c>
      <c r="GC9" s="222" t="s">
        <v>33</v>
      </c>
      <c r="GD9" s="222">
        <v>2</v>
      </c>
      <c r="GE9" s="222" t="s">
        <v>17</v>
      </c>
      <c r="GF9" s="222" t="s">
        <v>17</v>
      </c>
      <c r="GG9" s="223">
        <v>45061</v>
      </c>
      <c r="GH9" s="221" t="s">
        <v>2034</v>
      </c>
      <c r="GI9" s="224">
        <v>3</v>
      </c>
      <c r="GJ9" s="224" t="s">
        <v>2019</v>
      </c>
      <c r="GK9" s="224" t="s">
        <v>33</v>
      </c>
      <c r="GL9" s="224">
        <v>2</v>
      </c>
      <c r="GM9" s="224" t="s">
        <v>17</v>
      </c>
      <c r="GN9" s="224" t="s">
        <v>17</v>
      </c>
      <c r="GO9" s="214">
        <v>45061</v>
      </c>
      <c r="GP9" s="222" t="s">
        <v>2024</v>
      </c>
      <c r="GQ9" s="222">
        <v>2</v>
      </c>
      <c r="GR9" s="222" t="s">
        <v>2019</v>
      </c>
      <c r="GS9" s="222" t="s">
        <v>33</v>
      </c>
      <c r="GT9" s="222">
        <v>2</v>
      </c>
      <c r="GU9" s="222" t="s">
        <v>17</v>
      </c>
      <c r="GV9" s="222" t="s">
        <v>17</v>
      </c>
      <c r="GW9" s="223">
        <v>45061</v>
      </c>
      <c r="GX9" s="221" t="s">
        <v>2036</v>
      </c>
      <c r="GY9" s="224">
        <v>1</v>
      </c>
      <c r="GZ9" s="224" t="s">
        <v>2019</v>
      </c>
      <c r="HA9" s="224" t="s">
        <v>33</v>
      </c>
      <c r="HB9" s="224">
        <v>2</v>
      </c>
      <c r="HC9" s="224" t="s">
        <v>17</v>
      </c>
      <c r="HD9" s="224" t="s">
        <v>17</v>
      </c>
      <c r="HE9" s="214">
        <v>45061</v>
      </c>
      <c r="HF9" s="222" t="s">
        <v>2020</v>
      </c>
      <c r="HG9" s="222">
        <v>2</v>
      </c>
      <c r="HH9" s="222" t="s">
        <v>2019</v>
      </c>
      <c r="HI9" s="222" t="s">
        <v>33</v>
      </c>
      <c r="HJ9" s="222">
        <v>2</v>
      </c>
      <c r="HK9" s="222" t="s">
        <v>17</v>
      </c>
      <c r="HL9" s="222" t="s">
        <v>17</v>
      </c>
      <c r="HM9" s="223">
        <v>45061</v>
      </c>
      <c r="HN9" s="221" t="s">
        <v>2032</v>
      </c>
      <c r="HO9" s="224">
        <v>2</v>
      </c>
      <c r="HP9" s="224" t="s">
        <v>2019</v>
      </c>
      <c r="HQ9" s="224" t="s">
        <v>33</v>
      </c>
      <c r="HR9" s="224">
        <v>2</v>
      </c>
      <c r="HS9" s="224" t="s">
        <v>17</v>
      </c>
      <c r="HT9" s="224" t="s">
        <v>17</v>
      </c>
      <c r="HU9" s="214">
        <v>45061</v>
      </c>
      <c r="HV9" s="222" t="s">
        <v>2026</v>
      </c>
      <c r="HW9" s="222">
        <v>3</v>
      </c>
      <c r="HX9" s="222" t="s">
        <v>2019</v>
      </c>
      <c r="HY9" s="222" t="s">
        <v>33</v>
      </c>
      <c r="HZ9" s="222">
        <v>2</v>
      </c>
      <c r="IA9" s="222" t="s">
        <v>17</v>
      </c>
      <c r="IB9" s="222" t="s">
        <v>17</v>
      </c>
      <c r="IC9" s="223">
        <v>45061</v>
      </c>
      <c r="ID9" s="221" t="s">
        <v>2030</v>
      </c>
      <c r="IE9" s="224">
        <v>1</v>
      </c>
      <c r="IF9" s="224" t="s">
        <v>2019</v>
      </c>
      <c r="IG9" s="224" t="s">
        <v>33</v>
      </c>
      <c r="IH9" s="224">
        <v>2</v>
      </c>
      <c r="II9" s="224" t="s">
        <v>17</v>
      </c>
      <c r="IJ9" s="224" t="s">
        <v>17</v>
      </c>
      <c r="IK9" s="214">
        <v>45061</v>
      </c>
      <c r="IL9" s="222" t="s">
        <v>2028</v>
      </c>
      <c r="IM9" s="222">
        <v>3</v>
      </c>
      <c r="IN9" s="222" t="s">
        <v>2019</v>
      </c>
      <c r="IO9" s="222" t="s">
        <v>33</v>
      </c>
      <c r="IP9" s="222">
        <v>2</v>
      </c>
      <c r="IQ9" s="222" t="s">
        <v>17</v>
      </c>
      <c r="IR9" s="222" t="s">
        <v>17</v>
      </c>
      <c r="IS9" s="223">
        <v>45061</v>
      </c>
    </row>
    <row r="10" spans="1:253" s="11" customFormat="1" ht="12.95" customHeight="1" x14ac:dyDescent="0.2">
      <c r="A10" s="11" t="s">
        <v>2136</v>
      </c>
      <c r="B10" s="11" t="s">
        <v>10457</v>
      </c>
      <c r="C10" s="11" t="s">
        <v>2137</v>
      </c>
      <c r="D10" s="11" t="s">
        <v>2138</v>
      </c>
      <c r="E10" s="11" t="s">
        <v>9863</v>
      </c>
      <c r="F10" s="11" t="s">
        <v>8927</v>
      </c>
      <c r="G10" s="212">
        <v>170797000</v>
      </c>
      <c r="H10" s="213" t="s">
        <v>8890</v>
      </c>
      <c r="I10" s="213" t="s">
        <v>66</v>
      </c>
      <c r="J10" s="213">
        <v>1</v>
      </c>
      <c r="K10" s="213" t="s">
        <v>5005</v>
      </c>
      <c r="L10" s="213" t="s">
        <v>8891</v>
      </c>
      <c r="M10" s="214">
        <v>45260</v>
      </c>
      <c r="N10" s="221" t="s">
        <v>4982</v>
      </c>
      <c r="O10" s="216">
        <v>730.46</v>
      </c>
      <c r="P10" s="216" t="s">
        <v>4979</v>
      </c>
      <c r="Q10" s="216" t="s">
        <v>66</v>
      </c>
      <c r="R10" s="216">
        <v>1</v>
      </c>
      <c r="S10" s="216" t="s">
        <v>4981</v>
      </c>
      <c r="T10" s="216" t="s">
        <v>4980</v>
      </c>
      <c r="U10" s="217">
        <v>45226</v>
      </c>
      <c r="V10" s="221" t="s">
        <v>8931</v>
      </c>
      <c r="W10" s="213">
        <v>1506000</v>
      </c>
      <c r="X10" s="213" t="s">
        <v>8928</v>
      </c>
      <c r="Y10" s="213" t="s">
        <v>1219</v>
      </c>
      <c r="Z10" s="213">
        <v>2</v>
      </c>
      <c r="AA10" s="213" t="s">
        <v>8930</v>
      </c>
      <c r="AB10" s="213" t="s">
        <v>8929</v>
      </c>
      <c r="AC10" s="214">
        <v>45260</v>
      </c>
      <c r="AD10" s="221" t="s">
        <v>8933</v>
      </c>
      <c r="AE10" s="218">
        <v>1506000</v>
      </c>
      <c r="AF10" s="218" t="s">
        <v>8928</v>
      </c>
      <c r="AG10" s="218" t="s">
        <v>1219</v>
      </c>
      <c r="AH10" s="218">
        <v>2</v>
      </c>
      <c r="AI10" s="218" t="s">
        <v>8932</v>
      </c>
      <c r="AJ10" s="218" t="s">
        <v>8929</v>
      </c>
      <c r="AK10" s="219">
        <v>45260</v>
      </c>
      <c r="AL10" s="221" t="s">
        <v>8937</v>
      </c>
      <c r="AM10" s="213">
        <v>968000</v>
      </c>
      <c r="AN10" s="213" t="s">
        <v>8934</v>
      </c>
      <c r="AO10" s="213" t="s">
        <v>66</v>
      </c>
      <c r="AP10" s="213">
        <v>1</v>
      </c>
      <c r="AQ10" s="213" t="s">
        <v>8936</v>
      </c>
      <c r="AR10" s="213" t="s">
        <v>8935</v>
      </c>
      <c r="AS10" s="214">
        <v>45260</v>
      </c>
      <c r="AT10" s="222" t="s">
        <v>4983</v>
      </c>
      <c r="AU10" s="218" t="s">
        <v>17</v>
      </c>
      <c r="AV10" s="218" t="s">
        <v>17</v>
      </c>
      <c r="AW10" s="218" t="s">
        <v>22</v>
      </c>
      <c r="AX10" s="218">
        <v>3</v>
      </c>
      <c r="AY10" s="218" t="s">
        <v>18</v>
      </c>
      <c r="AZ10" s="218" t="s">
        <v>17</v>
      </c>
      <c r="BA10" s="219">
        <v>45226</v>
      </c>
      <c r="BB10" s="221" t="s">
        <v>4998</v>
      </c>
      <c r="BC10" s="213" t="s">
        <v>17</v>
      </c>
      <c r="BD10" s="213" t="s">
        <v>17</v>
      </c>
      <c r="BE10" s="213" t="s">
        <v>17</v>
      </c>
      <c r="BF10" s="213" t="s">
        <v>17</v>
      </c>
      <c r="BG10" s="213" t="s">
        <v>4681</v>
      </c>
      <c r="BH10" s="213" t="s">
        <v>17</v>
      </c>
      <c r="BI10" s="214">
        <v>45226</v>
      </c>
      <c r="BJ10" s="222" t="s">
        <v>8940</v>
      </c>
      <c r="BK10" s="222">
        <v>33</v>
      </c>
      <c r="BL10" s="222" t="s">
        <v>8938</v>
      </c>
      <c r="BM10" s="222" t="s">
        <v>1219</v>
      </c>
      <c r="BN10" s="222">
        <v>2</v>
      </c>
      <c r="BO10" s="222" t="s">
        <v>8939</v>
      </c>
      <c r="BP10" s="218" t="s">
        <v>924</v>
      </c>
      <c r="BQ10" s="223">
        <v>45260</v>
      </c>
      <c r="BR10" s="221" t="s">
        <v>4999</v>
      </c>
      <c r="BS10" s="224" t="s">
        <v>17</v>
      </c>
      <c r="BT10" s="224" t="s">
        <v>17</v>
      </c>
      <c r="BU10" s="224" t="s">
        <v>17</v>
      </c>
      <c r="BV10" s="224" t="s">
        <v>17</v>
      </c>
      <c r="BW10" s="224" t="s">
        <v>4681</v>
      </c>
      <c r="BX10" s="224" t="s">
        <v>17</v>
      </c>
      <c r="BY10" s="214">
        <v>45226</v>
      </c>
      <c r="BZ10" s="222" t="s">
        <v>5000</v>
      </c>
      <c r="CA10" s="222" t="s">
        <v>17</v>
      </c>
      <c r="CB10" s="222" t="s">
        <v>17</v>
      </c>
      <c r="CC10" s="222" t="s">
        <v>17</v>
      </c>
      <c r="CD10" s="222" t="s">
        <v>17</v>
      </c>
      <c r="CE10" s="222" t="s">
        <v>4681</v>
      </c>
      <c r="CF10" s="222" t="s">
        <v>17</v>
      </c>
      <c r="CG10" s="223">
        <v>45226</v>
      </c>
      <c r="CH10" s="221" t="s">
        <v>11070</v>
      </c>
      <c r="CI10" s="222" t="e">
        <v>#N/A</v>
      </c>
      <c r="CJ10" s="222" t="e">
        <v>#N/A</v>
      </c>
      <c r="CK10" s="222" t="e">
        <v>#N/A</v>
      </c>
      <c r="CL10" s="222" t="e">
        <v>#N/A</v>
      </c>
      <c r="CM10" s="222" t="e">
        <v>#N/A</v>
      </c>
      <c r="CN10" s="222" t="e">
        <v>#N/A</v>
      </c>
      <c r="CO10" s="225" t="e">
        <v>#N/A</v>
      </c>
      <c r="CP10" s="222" t="s">
        <v>5002</v>
      </c>
      <c r="CQ10" s="224" t="s">
        <v>17</v>
      </c>
      <c r="CR10" s="224" t="s">
        <v>17</v>
      </c>
      <c r="CS10" s="224" t="s">
        <v>17</v>
      </c>
      <c r="CT10" s="224" t="s">
        <v>17</v>
      </c>
      <c r="CU10" s="224" t="s">
        <v>4681</v>
      </c>
      <c r="CV10" s="224" t="s">
        <v>17</v>
      </c>
      <c r="CW10" s="214">
        <v>45226</v>
      </c>
      <c r="CX10" s="222" t="s">
        <v>8944</v>
      </c>
      <c r="CY10" s="218">
        <v>1505000</v>
      </c>
      <c r="CZ10" s="218" t="s">
        <v>8945</v>
      </c>
      <c r="DA10" s="218" t="s">
        <v>1219</v>
      </c>
      <c r="DB10" s="218">
        <v>2</v>
      </c>
      <c r="DC10" s="218" t="s">
        <v>8947</v>
      </c>
      <c r="DD10" s="218" t="s">
        <v>8946</v>
      </c>
      <c r="DE10" s="220">
        <v>45260</v>
      </c>
      <c r="DF10" s="221" t="s">
        <v>4987</v>
      </c>
      <c r="DG10" s="213">
        <v>0</v>
      </c>
      <c r="DH10" s="224" t="s">
        <v>4984</v>
      </c>
      <c r="DI10" s="224" t="s">
        <v>1219</v>
      </c>
      <c r="DJ10" s="224">
        <v>2</v>
      </c>
      <c r="DK10" s="224" t="s">
        <v>4986</v>
      </c>
      <c r="DL10" s="224" t="s">
        <v>4985</v>
      </c>
      <c r="DM10" s="214">
        <v>45226</v>
      </c>
      <c r="DN10" s="222" t="s">
        <v>4988</v>
      </c>
      <c r="DO10" s="218">
        <v>0</v>
      </c>
      <c r="DP10" s="222" t="s">
        <v>4984</v>
      </c>
      <c r="DQ10" s="222" t="s">
        <v>1219</v>
      </c>
      <c r="DR10" s="222">
        <v>2</v>
      </c>
      <c r="DS10" s="222" t="s">
        <v>4986</v>
      </c>
      <c r="DT10" s="222" t="s">
        <v>4985</v>
      </c>
      <c r="DU10" s="223">
        <v>45226</v>
      </c>
      <c r="DV10" s="221" t="s">
        <v>8948</v>
      </c>
      <c r="DW10" s="213">
        <v>1248000</v>
      </c>
      <c r="DX10" s="224" t="s">
        <v>8945</v>
      </c>
      <c r="DY10" s="224" t="s">
        <v>1219</v>
      </c>
      <c r="DZ10" s="224">
        <v>2</v>
      </c>
      <c r="EA10" s="224" t="s">
        <v>8947</v>
      </c>
      <c r="EB10" s="224" t="s">
        <v>8946</v>
      </c>
      <c r="EC10" s="214">
        <v>45260</v>
      </c>
      <c r="ED10" s="222" t="s">
        <v>4991</v>
      </c>
      <c r="EE10" s="218">
        <v>257000</v>
      </c>
      <c r="EF10" s="222" t="s">
        <v>3212</v>
      </c>
      <c r="EG10" s="222" t="s">
        <v>1219</v>
      </c>
      <c r="EH10" s="222">
        <v>2</v>
      </c>
      <c r="EI10" s="222" t="s">
        <v>4990</v>
      </c>
      <c r="EJ10" s="222" t="s">
        <v>4989</v>
      </c>
      <c r="EK10" s="223">
        <v>45226</v>
      </c>
      <c r="EL10" s="221" t="s">
        <v>4993</v>
      </c>
      <c r="EM10" s="213">
        <v>0</v>
      </c>
      <c r="EN10" s="224" t="s">
        <v>4984</v>
      </c>
      <c r="EO10" s="224" t="s">
        <v>1219</v>
      </c>
      <c r="EP10" s="224">
        <v>2</v>
      </c>
      <c r="EQ10" s="224" t="s">
        <v>4992</v>
      </c>
      <c r="ER10" s="224" t="s">
        <v>4985</v>
      </c>
      <c r="ES10" s="214">
        <v>45226</v>
      </c>
      <c r="ET10" s="222" t="s">
        <v>8942</v>
      </c>
      <c r="EU10" s="222">
        <v>89</v>
      </c>
      <c r="EV10" s="222" t="s">
        <v>8904</v>
      </c>
      <c r="EW10" s="222" t="s">
        <v>1219</v>
      </c>
      <c r="EX10" s="222">
        <v>2</v>
      </c>
      <c r="EY10" s="222" t="s">
        <v>8941</v>
      </c>
      <c r="EZ10" s="222" t="s">
        <v>8905</v>
      </c>
      <c r="FA10" s="223">
        <v>45260</v>
      </c>
      <c r="FB10" s="221" t="s">
        <v>4995</v>
      </c>
      <c r="FC10" s="224">
        <v>3</v>
      </c>
      <c r="FD10" s="224" t="s">
        <v>4984</v>
      </c>
      <c r="FE10" s="224" t="s">
        <v>66</v>
      </c>
      <c r="FF10" s="224">
        <v>1</v>
      </c>
      <c r="FG10" s="224" t="s">
        <v>4994</v>
      </c>
      <c r="FH10" s="224" t="s">
        <v>4985</v>
      </c>
      <c r="FI10" s="214">
        <v>45226</v>
      </c>
      <c r="FJ10" s="221" t="s">
        <v>4996</v>
      </c>
      <c r="FK10" s="222" t="s">
        <v>17</v>
      </c>
      <c r="FL10" s="222" t="s">
        <v>17</v>
      </c>
      <c r="FM10" s="222" t="s">
        <v>17</v>
      </c>
      <c r="FN10" s="222" t="s">
        <v>17</v>
      </c>
      <c r="FO10" s="222" t="s">
        <v>4681</v>
      </c>
      <c r="FP10" s="218" t="s">
        <v>17</v>
      </c>
      <c r="FQ10" s="219">
        <v>45226</v>
      </c>
      <c r="FR10" s="221" t="s">
        <v>4997</v>
      </c>
      <c r="FS10" s="224" t="s">
        <v>17</v>
      </c>
      <c r="FT10" s="224" t="s">
        <v>17</v>
      </c>
      <c r="FU10" s="224" t="s">
        <v>17</v>
      </c>
      <c r="FV10" s="224" t="s">
        <v>17</v>
      </c>
      <c r="FW10" s="224" t="s">
        <v>4681</v>
      </c>
      <c r="FX10" s="224" t="s">
        <v>17</v>
      </c>
      <c r="FY10" s="214">
        <v>45226</v>
      </c>
      <c r="FZ10" s="222" t="s">
        <v>2140</v>
      </c>
      <c r="GA10" s="222">
        <v>2</v>
      </c>
      <c r="GB10" s="222" t="s">
        <v>2019</v>
      </c>
      <c r="GC10" s="222" t="s">
        <v>33</v>
      </c>
      <c r="GD10" s="222">
        <v>2</v>
      </c>
      <c r="GE10" s="222" t="s">
        <v>17</v>
      </c>
      <c r="GF10" s="222" t="s">
        <v>17</v>
      </c>
      <c r="GG10" s="223">
        <v>45063</v>
      </c>
      <c r="GH10" s="221" t="s">
        <v>2146</v>
      </c>
      <c r="GI10" s="224">
        <v>1</v>
      </c>
      <c r="GJ10" s="224" t="s">
        <v>2019</v>
      </c>
      <c r="GK10" s="224" t="s">
        <v>33</v>
      </c>
      <c r="GL10" s="224">
        <v>2</v>
      </c>
      <c r="GM10" s="224" t="s">
        <v>17</v>
      </c>
      <c r="GN10" s="224" t="s">
        <v>17</v>
      </c>
      <c r="GO10" s="214">
        <v>45063</v>
      </c>
      <c r="GP10" s="222" t="s">
        <v>2141</v>
      </c>
      <c r="GQ10" s="222">
        <v>1</v>
      </c>
      <c r="GR10" s="222" t="s">
        <v>2019</v>
      </c>
      <c r="GS10" s="222" t="s">
        <v>33</v>
      </c>
      <c r="GT10" s="222">
        <v>2</v>
      </c>
      <c r="GU10" s="222" t="s">
        <v>17</v>
      </c>
      <c r="GV10" s="222" t="s">
        <v>17</v>
      </c>
      <c r="GW10" s="223">
        <v>45063</v>
      </c>
      <c r="GX10" s="221" t="s">
        <v>2147</v>
      </c>
      <c r="GY10" s="224">
        <v>0</v>
      </c>
      <c r="GZ10" s="224" t="s">
        <v>2019</v>
      </c>
      <c r="HA10" s="224" t="s">
        <v>33</v>
      </c>
      <c r="HB10" s="224">
        <v>2</v>
      </c>
      <c r="HC10" s="224" t="s">
        <v>17</v>
      </c>
      <c r="HD10" s="224" t="s">
        <v>17</v>
      </c>
      <c r="HE10" s="214">
        <v>45063</v>
      </c>
      <c r="HF10" s="222" t="s">
        <v>2139</v>
      </c>
      <c r="HG10" s="222">
        <v>1</v>
      </c>
      <c r="HH10" s="222" t="s">
        <v>2019</v>
      </c>
      <c r="HI10" s="222" t="s">
        <v>33</v>
      </c>
      <c r="HJ10" s="222">
        <v>2</v>
      </c>
      <c r="HK10" s="222" t="s">
        <v>17</v>
      </c>
      <c r="HL10" s="222" t="s">
        <v>17</v>
      </c>
      <c r="HM10" s="223">
        <v>45063</v>
      </c>
      <c r="HN10" s="221" t="s">
        <v>2145</v>
      </c>
      <c r="HO10" s="224">
        <v>2</v>
      </c>
      <c r="HP10" s="224" t="s">
        <v>2019</v>
      </c>
      <c r="HQ10" s="224" t="s">
        <v>33</v>
      </c>
      <c r="HR10" s="224">
        <v>2</v>
      </c>
      <c r="HS10" s="224" t="s">
        <v>17</v>
      </c>
      <c r="HT10" s="224" t="s">
        <v>17</v>
      </c>
      <c r="HU10" s="214">
        <v>45063</v>
      </c>
      <c r="HV10" s="222" t="s">
        <v>2142</v>
      </c>
      <c r="HW10" s="222">
        <v>1</v>
      </c>
      <c r="HX10" s="222" t="s">
        <v>2019</v>
      </c>
      <c r="HY10" s="222" t="s">
        <v>33</v>
      </c>
      <c r="HZ10" s="222">
        <v>2</v>
      </c>
      <c r="IA10" s="222" t="s">
        <v>17</v>
      </c>
      <c r="IB10" s="222" t="s">
        <v>17</v>
      </c>
      <c r="IC10" s="223">
        <v>45063</v>
      </c>
      <c r="ID10" s="221" t="s">
        <v>2144</v>
      </c>
      <c r="IE10" s="224">
        <v>0</v>
      </c>
      <c r="IF10" s="224" t="s">
        <v>2019</v>
      </c>
      <c r="IG10" s="224" t="s">
        <v>33</v>
      </c>
      <c r="IH10" s="224">
        <v>2</v>
      </c>
      <c r="II10" s="224" t="s">
        <v>17</v>
      </c>
      <c r="IJ10" s="224" t="s">
        <v>17</v>
      </c>
      <c r="IK10" s="214">
        <v>45063</v>
      </c>
      <c r="IL10" s="222" t="s">
        <v>2143</v>
      </c>
      <c r="IM10" s="222">
        <v>0</v>
      </c>
      <c r="IN10" s="222" t="s">
        <v>2019</v>
      </c>
      <c r="IO10" s="222" t="s">
        <v>33</v>
      </c>
      <c r="IP10" s="222">
        <v>2</v>
      </c>
      <c r="IQ10" s="222" t="s">
        <v>17</v>
      </c>
      <c r="IR10" s="222" t="s">
        <v>17</v>
      </c>
      <c r="IS10" s="223">
        <v>45063</v>
      </c>
    </row>
    <row r="11" spans="1:253" s="11" customFormat="1" ht="12.95" customHeight="1" x14ac:dyDescent="0.2">
      <c r="A11" s="11" t="s">
        <v>3538</v>
      </c>
      <c r="B11" s="11" t="s">
        <v>10463</v>
      </c>
      <c r="C11" s="11" t="s">
        <v>3539</v>
      </c>
      <c r="D11" s="11" t="s">
        <v>2138</v>
      </c>
      <c r="E11" s="11" t="s">
        <v>9863</v>
      </c>
      <c r="F11" s="11" t="s">
        <v>5006</v>
      </c>
      <c r="G11" s="212">
        <v>170794000</v>
      </c>
      <c r="H11" s="213" t="s">
        <v>5003</v>
      </c>
      <c r="I11" s="213" t="s">
        <v>66</v>
      </c>
      <c r="J11" s="213">
        <v>1</v>
      </c>
      <c r="K11" s="213" t="s">
        <v>5005</v>
      </c>
      <c r="L11" s="213" t="s">
        <v>5004</v>
      </c>
      <c r="M11" s="214">
        <v>45226</v>
      </c>
      <c r="N11" s="221" t="s">
        <v>5010</v>
      </c>
      <c r="O11" s="216">
        <v>18370</v>
      </c>
      <c r="P11" s="216" t="s">
        <v>5007</v>
      </c>
      <c r="Q11" s="216" t="s">
        <v>66</v>
      </c>
      <c r="R11" s="216">
        <v>1</v>
      </c>
      <c r="S11" s="216" t="s">
        <v>5009</v>
      </c>
      <c r="T11" s="216" t="s">
        <v>5008</v>
      </c>
      <c r="U11" s="217">
        <v>45226</v>
      </c>
      <c r="V11" s="221" t="s">
        <v>5014</v>
      </c>
      <c r="W11" s="213">
        <v>2400000</v>
      </c>
      <c r="X11" s="213" t="s">
        <v>5011</v>
      </c>
      <c r="Y11" s="213" t="s">
        <v>1219</v>
      </c>
      <c r="Z11" s="213">
        <v>2</v>
      </c>
      <c r="AA11" s="213" t="s">
        <v>5013</v>
      </c>
      <c r="AB11" s="213" t="s">
        <v>5012</v>
      </c>
      <c r="AC11" s="214">
        <v>45226</v>
      </c>
      <c r="AD11" s="221" t="s">
        <v>5017</v>
      </c>
      <c r="AE11" s="218">
        <v>1300000</v>
      </c>
      <c r="AF11" s="218" t="s">
        <v>5015</v>
      </c>
      <c r="AG11" s="218" t="s">
        <v>1219</v>
      </c>
      <c r="AH11" s="218">
        <v>2</v>
      </c>
      <c r="AI11" s="218" t="s">
        <v>5016</v>
      </c>
      <c r="AJ11" s="218" t="s">
        <v>5012</v>
      </c>
      <c r="AK11" s="219">
        <v>45226</v>
      </c>
      <c r="AL11" s="221" t="s">
        <v>5019</v>
      </c>
      <c r="AM11" s="213">
        <v>213000</v>
      </c>
      <c r="AN11" s="213" t="s">
        <v>5015</v>
      </c>
      <c r="AO11" s="213" t="s">
        <v>1219</v>
      </c>
      <c r="AP11" s="213">
        <v>2</v>
      </c>
      <c r="AQ11" s="213" t="s">
        <v>5018</v>
      </c>
      <c r="AR11" s="213" t="s">
        <v>5012</v>
      </c>
      <c r="AS11" s="214">
        <v>45226</v>
      </c>
      <c r="AT11" s="222" t="s">
        <v>5020</v>
      </c>
      <c r="AU11" s="218" t="s">
        <v>17</v>
      </c>
      <c r="AV11" s="218" t="s">
        <v>17</v>
      </c>
      <c r="AW11" s="218" t="s">
        <v>22</v>
      </c>
      <c r="AX11" s="218">
        <v>3</v>
      </c>
      <c r="AY11" s="218" t="s">
        <v>17</v>
      </c>
      <c r="AZ11" s="218" t="s">
        <v>17</v>
      </c>
      <c r="BA11" s="219">
        <v>45226</v>
      </c>
      <c r="BB11" s="221" t="s">
        <v>5043</v>
      </c>
      <c r="BC11" s="213" t="s">
        <v>17</v>
      </c>
      <c r="BD11" s="213" t="s">
        <v>17</v>
      </c>
      <c r="BE11" s="213" t="s">
        <v>17</v>
      </c>
      <c r="BF11" s="213" t="s">
        <v>17</v>
      </c>
      <c r="BG11" s="213" t="s">
        <v>5040</v>
      </c>
      <c r="BH11" s="213" t="s">
        <v>17</v>
      </c>
      <c r="BI11" s="214">
        <v>45226</v>
      </c>
      <c r="BJ11" s="222" t="s">
        <v>5023</v>
      </c>
      <c r="BK11" s="222">
        <v>51</v>
      </c>
      <c r="BL11" s="222" t="s">
        <v>5015</v>
      </c>
      <c r="BM11" s="222" t="s">
        <v>1219</v>
      </c>
      <c r="BN11" s="222">
        <v>2</v>
      </c>
      <c r="BO11" s="222" t="s">
        <v>5022</v>
      </c>
      <c r="BP11" s="218" t="s">
        <v>5021</v>
      </c>
      <c r="BQ11" s="223">
        <v>45226</v>
      </c>
      <c r="BR11" s="221" t="s">
        <v>5047</v>
      </c>
      <c r="BS11" s="224">
        <v>28070</v>
      </c>
      <c r="BT11" s="224" t="s">
        <v>5044</v>
      </c>
      <c r="BU11" s="224" t="s">
        <v>22</v>
      </c>
      <c r="BV11" s="224">
        <v>3</v>
      </c>
      <c r="BW11" s="224" t="s">
        <v>5046</v>
      </c>
      <c r="BX11" s="224" t="s">
        <v>5045</v>
      </c>
      <c r="BY11" s="214">
        <v>45226</v>
      </c>
      <c r="BZ11" s="222" t="s">
        <v>5048</v>
      </c>
      <c r="CA11" s="222" t="s">
        <v>17</v>
      </c>
      <c r="CB11" s="222" t="s">
        <v>17</v>
      </c>
      <c r="CC11" s="222" t="s">
        <v>17</v>
      </c>
      <c r="CD11" s="222" t="s">
        <v>17</v>
      </c>
      <c r="CE11" s="222" t="s">
        <v>5040</v>
      </c>
      <c r="CF11" s="222" t="s">
        <v>17</v>
      </c>
      <c r="CG11" s="223">
        <v>45226</v>
      </c>
      <c r="CH11" s="221" t="s">
        <v>11071</v>
      </c>
      <c r="CI11" s="222" t="e">
        <v>#N/A</v>
      </c>
      <c r="CJ11" s="222" t="e">
        <v>#N/A</v>
      </c>
      <c r="CK11" s="222" t="e">
        <v>#N/A</v>
      </c>
      <c r="CL11" s="222" t="e">
        <v>#N/A</v>
      </c>
      <c r="CM11" s="222" t="e">
        <v>#N/A</v>
      </c>
      <c r="CN11" s="222" t="e">
        <v>#N/A</v>
      </c>
      <c r="CO11" s="225" t="e">
        <v>#N/A</v>
      </c>
      <c r="CP11" s="222" t="s">
        <v>5050</v>
      </c>
      <c r="CQ11" s="224" t="s">
        <v>17</v>
      </c>
      <c r="CR11" s="224" t="s">
        <v>17</v>
      </c>
      <c r="CS11" s="224" t="s">
        <v>17</v>
      </c>
      <c r="CT11" s="224" t="s">
        <v>17</v>
      </c>
      <c r="CU11" s="224" t="s">
        <v>5040</v>
      </c>
      <c r="CV11" s="224" t="s">
        <v>17</v>
      </c>
      <c r="CW11" s="214">
        <v>45226</v>
      </c>
      <c r="CX11" s="222" t="s">
        <v>5026</v>
      </c>
      <c r="CY11" s="218">
        <v>600000</v>
      </c>
      <c r="CZ11" s="218" t="s">
        <v>5015</v>
      </c>
      <c r="DA11" s="218" t="s">
        <v>1219</v>
      </c>
      <c r="DB11" s="218">
        <v>2</v>
      </c>
      <c r="DC11" s="218" t="s">
        <v>5032</v>
      </c>
      <c r="DD11" s="218" t="s">
        <v>5012</v>
      </c>
      <c r="DE11" s="220">
        <v>45226</v>
      </c>
      <c r="DF11" s="221" t="s">
        <v>5029</v>
      </c>
      <c r="DG11" s="213">
        <v>1100000</v>
      </c>
      <c r="DH11" s="224" t="s">
        <v>5027</v>
      </c>
      <c r="DI11" s="224" t="s">
        <v>1219</v>
      </c>
      <c r="DJ11" s="224">
        <v>2</v>
      </c>
      <c r="DK11" s="224" t="s">
        <v>5028</v>
      </c>
      <c r="DL11" s="224" t="s">
        <v>5012</v>
      </c>
      <c r="DM11" s="214">
        <v>45226</v>
      </c>
      <c r="DN11" s="222" t="s">
        <v>5031</v>
      </c>
      <c r="DO11" s="218">
        <v>700000</v>
      </c>
      <c r="DP11" s="222" t="s">
        <v>5015</v>
      </c>
      <c r="DQ11" s="222" t="s">
        <v>1219</v>
      </c>
      <c r="DR11" s="222">
        <v>2</v>
      </c>
      <c r="DS11" s="222" t="s">
        <v>5030</v>
      </c>
      <c r="DT11" s="222" t="s">
        <v>5012</v>
      </c>
      <c r="DU11" s="223">
        <v>45226</v>
      </c>
      <c r="DV11" s="221" t="s">
        <v>5033</v>
      </c>
      <c r="DW11" s="213">
        <v>600000</v>
      </c>
      <c r="DX11" s="224" t="s">
        <v>5015</v>
      </c>
      <c r="DY11" s="224" t="s">
        <v>1219</v>
      </c>
      <c r="DZ11" s="224">
        <v>2</v>
      </c>
      <c r="EA11" s="224" t="s">
        <v>5032</v>
      </c>
      <c r="EB11" s="224" t="s">
        <v>5012</v>
      </c>
      <c r="EC11" s="214">
        <v>45226</v>
      </c>
      <c r="ED11" s="222" t="s">
        <v>5034</v>
      </c>
      <c r="EE11" s="218">
        <v>0</v>
      </c>
      <c r="EF11" s="222" t="s">
        <v>5015</v>
      </c>
      <c r="EG11" s="222" t="s">
        <v>1219</v>
      </c>
      <c r="EH11" s="222">
        <v>2</v>
      </c>
      <c r="EI11" s="222" t="s">
        <v>5032</v>
      </c>
      <c r="EJ11" s="222" t="s">
        <v>5012</v>
      </c>
      <c r="EK11" s="223">
        <v>45226</v>
      </c>
      <c r="EL11" s="221" t="s">
        <v>5036</v>
      </c>
      <c r="EM11" s="213">
        <v>0</v>
      </c>
      <c r="EN11" s="224" t="s">
        <v>5015</v>
      </c>
      <c r="EO11" s="224" t="s">
        <v>1219</v>
      </c>
      <c r="EP11" s="224">
        <v>2</v>
      </c>
      <c r="EQ11" s="224" t="s">
        <v>5032</v>
      </c>
      <c r="ER11" s="224" t="s">
        <v>5035</v>
      </c>
      <c r="ES11" s="214">
        <v>45226</v>
      </c>
      <c r="ET11" s="222" t="s">
        <v>8949</v>
      </c>
      <c r="EU11" s="222">
        <v>89</v>
      </c>
      <c r="EV11" s="222" t="s">
        <v>8904</v>
      </c>
      <c r="EW11" s="222" t="s">
        <v>1219</v>
      </c>
      <c r="EX11" s="222">
        <v>2</v>
      </c>
      <c r="EY11" s="222" t="s">
        <v>8941</v>
      </c>
      <c r="EZ11" s="222" t="s">
        <v>8905</v>
      </c>
      <c r="FA11" s="223">
        <v>45260</v>
      </c>
      <c r="FB11" s="221" t="s">
        <v>5039</v>
      </c>
      <c r="FC11" s="224">
        <v>4</v>
      </c>
      <c r="FD11" s="224" t="s">
        <v>5037</v>
      </c>
      <c r="FE11" s="224" t="s">
        <v>1219</v>
      </c>
      <c r="FF11" s="224">
        <v>2</v>
      </c>
      <c r="FG11" s="224" t="s">
        <v>5038</v>
      </c>
      <c r="FH11" s="224" t="s">
        <v>5012</v>
      </c>
      <c r="FI11" s="214">
        <v>45226</v>
      </c>
      <c r="FJ11" s="221" t="s">
        <v>5041</v>
      </c>
      <c r="FK11" s="222" t="s">
        <v>17</v>
      </c>
      <c r="FL11" s="222" t="s">
        <v>17</v>
      </c>
      <c r="FM11" s="222" t="s">
        <v>17</v>
      </c>
      <c r="FN11" s="222" t="s">
        <v>17</v>
      </c>
      <c r="FO11" s="222" t="s">
        <v>5040</v>
      </c>
      <c r="FP11" s="218" t="s">
        <v>17</v>
      </c>
      <c r="FQ11" s="219">
        <v>45226</v>
      </c>
      <c r="FR11" s="221" t="s">
        <v>5042</v>
      </c>
      <c r="FS11" s="224" t="s">
        <v>17</v>
      </c>
      <c r="FT11" s="224" t="s">
        <v>17</v>
      </c>
      <c r="FU11" s="224" t="s">
        <v>17</v>
      </c>
      <c r="FV11" s="224" t="s">
        <v>17</v>
      </c>
      <c r="FW11" s="224" t="s">
        <v>5040</v>
      </c>
      <c r="FX11" s="224" t="s">
        <v>17</v>
      </c>
      <c r="FY11" s="214">
        <v>45226</v>
      </c>
      <c r="FZ11" s="222" t="s">
        <v>3541</v>
      </c>
      <c r="GA11" s="222">
        <v>2</v>
      </c>
      <c r="GB11" s="222" t="s">
        <v>2019</v>
      </c>
      <c r="GC11" s="222" t="s">
        <v>33</v>
      </c>
      <c r="GD11" s="222">
        <v>2</v>
      </c>
      <c r="GE11" s="222" t="s">
        <v>17</v>
      </c>
      <c r="GF11" s="222" t="s">
        <v>17</v>
      </c>
      <c r="GG11" s="223">
        <v>45167</v>
      </c>
      <c r="GH11" s="221" t="s">
        <v>3547</v>
      </c>
      <c r="GI11" s="224">
        <v>0</v>
      </c>
      <c r="GJ11" s="224" t="s">
        <v>2019</v>
      </c>
      <c r="GK11" s="224" t="s">
        <v>33</v>
      </c>
      <c r="GL11" s="224">
        <v>2</v>
      </c>
      <c r="GM11" s="224" t="s">
        <v>17</v>
      </c>
      <c r="GN11" s="224" t="s">
        <v>17</v>
      </c>
      <c r="GO11" s="214">
        <v>45167</v>
      </c>
      <c r="GP11" s="222" t="s">
        <v>3542</v>
      </c>
      <c r="GQ11" s="222">
        <v>0</v>
      </c>
      <c r="GR11" s="222" t="s">
        <v>2019</v>
      </c>
      <c r="GS11" s="222" t="s">
        <v>33</v>
      </c>
      <c r="GT11" s="222">
        <v>2</v>
      </c>
      <c r="GU11" s="222" t="s">
        <v>17</v>
      </c>
      <c r="GV11" s="222" t="s">
        <v>17</v>
      </c>
      <c r="GW11" s="223">
        <v>45167</v>
      </c>
      <c r="GX11" s="221" t="s">
        <v>3548</v>
      </c>
      <c r="GY11" s="224">
        <v>0</v>
      </c>
      <c r="GZ11" s="224" t="s">
        <v>2019</v>
      </c>
      <c r="HA11" s="224" t="s">
        <v>33</v>
      </c>
      <c r="HB11" s="224">
        <v>2</v>
      </c>
      <c r="HC11" s="224" t="s">
        <v>17</v>
      </c>
      <c r="HD11" s="224" t="s">
        <v>17</v>
      </c>
      <c r="HE11" s="214">
        <v>45167</v>
      </c>
      <c r="HF11" s="222" t="s">
        <v>3540</v>
      </c>
      <c r="HG11" s="222">
        <v>0</v>
      </c>
      <c r="HH11" s="222" t="s">
        <v>2019</v>
      </c>
      <c r="HI11" s="222" t="s">
        <v>33</v>
      </c>
      <c r="HJ11" s="222">
        <v>2</v>
      </c>
      <c r="HK11" s="222" t="s">
        <v>17</v>
      </c>
      <c r="HL11" s="222" t="s">
        <v>17</v>
      </c>
      <c r="HM11" s="223">
        <v>45167</v>
      </c>
      <c r="HN11" s="221" t="s">
        <v>3546</v>
      </c>
      <c r="HO11" s="224">
        <v>0</v>
      </c>
      <c r="HP11" s="224" t="s">
        <v>2019</v>
      </c>
      <c r="HQ11" s="224" t="s">
        <v>33</v>
      </c>
      <c r="HR11" s="224">
        <v>2</v>
      </c>
      <c r="HS11" s="224" t="s">
        <v>17</v>
      </c>
      <c r="HT11" s="224" t="s">
        <v>17</v>
      </c>
      <c r="HU11" s="214">
        <v>45167</v>
      </c>
      <c r="HV11" s="222" t="s">
        <v>3543</v>
      </c>
      <c r="HW11" s="222">
        <v>0</v>
      </c>
      <c r="HX11" s="222" t="s">
        <v>2019</v>
      </c>
      <c r="HY11" s="222" t="s">
        <v>33</v>
      </c>
      <c r="HZ11" s="222">
        <v>2</v>
      </c>
      <c r="IA11" s="222" t="s">
        <v>17</v>
      </c>
      <c r="IB11" s="222" t="s">
        <v>17</v>
      </c>
      <c r="IC11" s="223">
        <v>45167</v>
      </c>
      <c r="ID11" s="221" t="s">
        <v>3545</v>
      </c>
      <c r="IE11" s="224">
        <v>0</v>
      </c>
      <c r="IF11" s="224" t="s">
        <v>2019</v>
      </c>
      <c r="IG11" s="224" t="s">
        <v>33</v>
      </c>
      <c r="IH11" s="224">
        <v>2</v>
      </c>
      <c r="II11" s="224" t="s">
        <v>17</v>
      </c>
      <c r="IJ11" s="224" t="s">
        <v>17</v>
      </c>
      <c r="IK11" s="214">
        <v>45167</v>
      </c>
      <c r="IL11" s="222" t="s">
        <v>3544</v>
      </c>
      <c r="IM11" s="222">
        <v>2</v>
      </c>
      <c r="IN11" s="222" t="s">
        <v>2019</v>
      </c>
      <c r="IO11" s="222" t="s">
        <v>33</v>
      </c>
      <c r="IP11" s="222">
        <v>2</v>
      </c>
      <c r="IQ11" s="222" t="s">
        <v>17</v>
      </c>
      <c r="IR11" s="222" t="s">
        <v>17</v>
      </c>
      <c r="IS11" s="223">
        <v>45167</v>
      </c>
    </row>
    <row r="12" spans="1:253" s="11" customFormat="1" ht="12.95" customHeight="1" x14ac:dyDescent="0.2">
      <c r="A12" s="11" t="s">
        <v>5437</v>
      </c>
      <c r="B12" s="11" t="s">
        <v>10466</v>
      </c>
      <c r="C12" s="11" t="s">
        <v>5438</v>
      </c>
      <c r="D12" s="11" t="s">
        <v>2138</v>
      </c>
      <c r="E12" s="11" t="s">
        <v>9863</v>
      </c>
      <c r="F12" s="11" t="s">
        <v>8893</v>
      </c>
      <c r="G12" s="212">
        <v>170797000</v>
      </c>
      <c r="H12" s="213" t="s">
        <v>8890</v>
      </c>
      <c r="I12" s="213" t="s">
        <v>66</v>
      </c>
      <c r="J12" s="213">
        <v>1</v>
      </c>
      <c r="K12" s="213" t="s">
        <v>8892</v>
      </c>
      <c r="L12" s="213" t="s">
        <v>8891</v>
      </c>
      <c r="M12" s="214">
        <v>45260</v>
      </c>
      <c r="N12" s="221" t="s">
        <v>5442</v>
      </c>
      <c r="O12" s="216">
        <v>147570</v>
      </c>
      <c r="P12" s="216" t="s">
        <v>5439</v>
      </c>
      <c r="Q12" s="216" t="s">
        <v>66</v>
      </c>
      <c r="R12" s="216">
        <v>1</v>
      </c>
      <c r="S12" s="216" t="s">
        <v>5441</v>
      </c>
      <c r="T12" s="216" t="s">
        <v>5440</v>
      </c>
      <c r="U12" s="217">
        <v>45245</v>
      </c>
      <c r="V12" s="221" t="s">
        <v>8895</v>
      </c>
      <c r="W12" s="213">
        <v>170797000</v>
      </c>
      <c r="X12" s="213" t="s">
        <v>8890</v>
      </c>
      <c r="Y12" s="213" t="s">
        <v>66</v>
      </c>
      <c r="Z12" s="213">
        <v>1</v>
      </c>
      <c r="AA12" s="213" t="s">
        <v>8894</v>
      </c>
      <c r="AB12" s="213" t="s">
        <v>8891</v>
      </c>
      <c r="AC12" s="214">
        <v>45260</v>
      </c>
      <c r="AD12" s="221" t="s">
        <v>8899</v>
      </c>
      <c r="AE12" s="218">
        <v>153814000</v>
      </c>
      <c r="AF12" s="218" t="s">
        <v>8896</v>
      </c>
      <c r="AG12" s="218" t="s">
        <v>66</v>
      </c>
      <c r="AH12" s="218">
        <v>1</v>
      </c>
      <c r="AI12" s="218" t="s">
        <v>8898</v>
      </c>
      <c r="AJ12" s="218" t="s">
        <v>8897</v>
      </c>
      <c r="AK12" s="219">
        <v>45260</v>
      </c>
      <c r="AL12" s="221" t="s">
        <v>8903</v>
      </c>
      <c r="AM12" s="213">
        <v>1181000</v>
      </c>
      <c r="AN12" s="213" t="s">
        <v>8900</v>
      </c>
      <c r="AO12" s="213" t="s">
        <v>1219</v>
      </c>
      <c r="AP12" s="213">
        <v>2</v>
      </c>
      <c r="AQ12" s="213" t="s">
        <v>8902</v>
      </c>
      <c r="AR12" s="213" t="s">
        <v>8901</v>
      </c>
      <c r="AS12" s="214">
        <v>45260</v>
      </c>
      <c r="AT12" s="222" t="s">
        <v>5443</v>
      </c>
      <c r="AU12" s="218" t="s">
        <v>17</v>
      </c>
      <c r="AV12" s="218" t="s">
        <v>17</v>
      </c>
      <c r="AW12" s="218" t="s">
        <v>1219</v>
      </c>
      <c r="AX12" s="218">
        <v>2</v>
      </c>
      <c r="AY12" s="218" t="s">
        <v>552</v>
      </c>
      <c r="AZ12" s="218" t="s">
        <v>17</v>
      </c>
      <c r="BA12" s="219">
        <v>45245</v>
      </c>
      <c r="BB12" s="221" t="s">
        <v>5462</v>
      </c>
      <c r="BC12" s="213" t="s">
        <v>17</v>
      </c>
      <c r="BD12" s="213" t="s">
        <v>17</v>
      </c>
      <c r="BE12" s="213" t="s">
        <v>17</v>
      </c>
      <c r="BF12" s="213" t="s">
        <v>17</v>
      </c>
      <c r="BG12" s="213" t="s">
        <v>3295</v>
      </c>
      <c r="BH12" s="213" t="s">
        <v>17</v>
      </c>
      <c r="BI12" s="214">
        <v>45245</v>
      </c>
      <c r="BJ12" s="222" t="s">
        <v>8907</v>
      </c>
      <c r="BK12" s="222">
        <v>89</v>
      </c>
      <c r="BL12" s="222" t="s">
        <v>8904</v>
      </c>
      <c r="BM12" s="222" t="s">
        <v>1219</v>
      </c>
      <c r="BN12" s="222">
        <v>2</v>
      </c>
      <c r="BO12" s="222" t="s">
        <v>8906</v>
      </c>
      <c r="BP12" s="218" t="s">
        <v>8905</v>
      </c>
      <c r="BQ12" s="223">
        <v>45260</v>
      </c>
      <c r="BR12" s="221" t="s">
        <v>8922</v>
      </c>
      <c r="BS12" s="224">
        <v>71070</v>
      </c>
      <c r="BT12" s="224" t="s">
        <v>8919</v>
      </c>
      <c r="BU12" s="224" t="s">
        <v>22</v>
      </c>
      <c r="BV12" s="224">
        <v>3</v>
      </c>
      <c r="BW12" s="224" t="s">
        <v>8921</v>
      </c>
      <c r="BX12" s="224" t="s">
        <v>8920</v>
      </c>
      <c r="BY12" s="214">
        <v>45260</v>
      </c>
      <c r="BZ12" s="222" t="s">
        <v>5463</v>
      </c>
      <c r="CA12" s="222" t="s">
        <v>17</v>
      </c>
      <c r="CB12" s="222" t="s">
        <v>17</v>
      </c>
      <c r="CC12" s="222" t="s">
        <v>17</v>
      </c>
      <c r="CD12" s="222" t="s">
        <v>17</v>
      </c>
      <c r="CE12" s="222" t="s">
        <v>3295</v>
      </c>
      <c r="CF12" s="222" t="s">
        <v>17</v>
      </c>
      <c r="CG12" s="223">
        <v>45245</v>
      </c>
      <c r="CH12" s="221" t="s">
        <v>11072</v>
      </c>
      <c r="CI12" s="222" t="e">
        <v>#N/A</v>
      </c>
      <c r="CJ12" s="222" t="e">
        <v>#N/A</v>
      </c>
      <c r="CK12" s="222" t="e">
        <v>#N/A</v>
      </c>
      <c r="CL12" s="222" t="e">
        <v>#N/A</v>
      </c>
      <c r="CM12" s="222" t="e">
        <v>#N/A</v>
      </c>
      <c r="CN12" s="222" t="e">
        <v>#N/A</v>
      </c>
      <c r="CO12" s="225" t="e">
        <v>#N/A</v>
      </c>
      <c r="CP12" s="222" t="s">
        <v>8926</v>
      </c>
      <c r="CQ12" s="224">
        <v>35290000</v>
      </c>
      <c r="CR12" s="224" t="s">
        <v>8923</v>
      </c>
      <c r="CS12" s="224" t="s">
        <v>1219</v>
      </c>
      <c r="CT12" s="224">
        <v>2</v>
      </c>
      <c r="CU12" s="224" t="s">
        <v>8925</v>
      </c>
      <c r="CV12" s="224" t="s">
        <v>8924</v>
      </c>
      <c r="CW12" s="214">
        <v>45260</v>
      </c>
      <c r="CX12" s="222" t="s">
        <v>8912</v>
      </c>
      <c r="CY12" s="218">
        <v>37552000</v>
      </c>
      <c r="CZ12" s="218" t="s">
        <v>8915</v>
      </c>
      <c r="DA12" s="218" t="s">
        <v>1219</v>
      </c>
      <c r="DB12" s="218">
        <v>2</v>
      </c>
      <c r="DC12" s="218" t="s">
        <v>8917</v>
      </c>
      <c r="DD12" s="218" t="s">
        <v>8916</v>
      </c>
      <c r="DE12" s="220">
        <v>45260</v>
      </c>
      <c r="DF12" s="221" t="s">
        <v>5447</v>
      </c>
      <c r="DG12" s="213">
        <v>16983000</v>
      </c>
      <c r="DH12" s="224" t="s">
        <v>5444</v>
      </c>
      <c r="DI12" s="224" t="s">
        <v>1219</v>
      </c>
      <c r="DJ12" s="224">
        <v>2</v>
      </c>
      <c r="DK12" s="224" t="s">
        <v>5446</v>
      </c>
      <c r="DL12" s="224" t="s">
        <v>5445</v>
      </c>
      <c r="DM12" s="214">
        <v>45245</v>
      </c>
      <c r="DN12" s="222" t="s">
        <v>8914</v>
      </c>
      <c r="DO12" s="218">
        <v>116262000</v>
      </c>
      <c r="DP12" s="222" t="s">
        <v>8909</v>
      </c>
      <c r="DQ12" s="222" t="s">
        <v>1219</v>
      </c>
      <c r="DR12" s="222">
        <v>2</v>
      </c>
      <c r="DS12" s="222" t="s">
        <v>8913</v>
      </c>
      <c r="DT12" s="222" t="s">
        <v>8910</v>
      </c>
      <c r="DU12" s="223">
        <v>45260</v>
      </c>
      <c r="DV12" s="221" t="s">
        <v>8918</v>
      </c>
      <c r="DW12" s="213">
        <v>27343000</v>
      </c>
      <c r="DX12" s="224" t="s">
        <v>8915</v>
      </c>
      <c r="DY12" s="224" t="s">
        <v>1219</v>
      </c>
      <c r="DZ12" s="224">
        <v>2</v>
      </c>
      <c r="EA12" s="224" t="s">
        <v>8917</v>
      </c>
      <c r="EB12" s="224" t="s">
        <v>8916</v>
      </c>
      <c r="EC12" s="214">
        <v>45260</v>
      </c>
      <c r="ED12" s="222" t="s">
        <v>5451</v>
      </c>
      <c r="EE12" s="218">
        <v>10209000</v>
      </c>
      <c r="EF12" s="222" t="s">
        <v>5448</v>
      </c>
      <c r="EG12" s="222" t="s">
        <v>1219</v>
      </c>
      <c r="EH12" s="222">
        <v>2</v>
      </c>
      <c r="EI12" s="222" t="s">
        <v>5450</v>
      </c>
      <c r="EJ12" s="222" t="s">
        <v>5449</v>
      </c>
      <c r="EK12" s="223">
        <v>45245</v>
      </c>
      <c r="EL12" s="221" t="s">
        <v>5455</v>
      </c>
      <c r="EM12" s="213">
        <v>0</v>
      </c>
      <c r="EN12" s="224" t="s">
        <v>5452</v>
      </c>
      <c r="EO12" s="224" t="s">
        <v>1219</v>
      </c>
      <c r="EP12" s="224">
        <v>2</v>
      </c>
      <c r="EQ12" s="224" t="s">
        <v>5454</v>
      </c>
      <c r="ER12" s="224" t="s">
        <v>5453</v>
      </c>
      <c r="ES12" s="214">
        <v>45245</v>
      </c>
      <c r="ET12" s="222" t="s">
        <v>8908</v>
      </c>
      <c r="EU12" s="222">
        <v>89</v>
      </c>
      <c r="EV12" s="222" t="s">
        <v>8904</v>
      </c>
      <c r="EW12" s="222" t="s">
        <v>1219</v>
      </c>
      <c r="EX12" s="222">
        <v>2</v>
      </c>
      <c r="EY12" s="222" t="s">
        <v>8906</v>
      </c>
      <c r="EZ12" s="222" t="s">
        <v>8905</v>
      </c>
      <c r="FA12" s="223">
        <v>45260</v>
      </c>
      <c r="FB12" s="221" t="s">
        <v>5459</v>
      </c>
      <c r="FC12" s="224">
        <v>5</v>
      </c>
      <c r="FD12" s="224" t="s">
        <v>5456</v>
      </c>
      <c r="FE12" s="224" t="s">
        <v>66</v>
      </c>
      <c r="FF12" s="224">
        <v>1</v>
      </c>
      <c r="FG12" s="224" t="s">
        <v>5458</v>
      </c>
      <c r="FH12" s="224" t="s">
        <v>5457</v>
      </c>
      <c r="FI12" s="214">
        <v>45245</v>
      </c>
      <c r="FJ12" s="221" t="s">
        <v>5460</v>
      </c>
      <c r="FK12" s="222" t="s">
        <v>17</v>
      </c>
      <c r="FL12" s="222" t="s">
        <v>17</v>
      </c>
      <c r="FM12" s="222" t="s">
        <v>17</v>
      </c>
      <c r="FN12" s="222" t="s">
        <v>17</v>
      </c>
      <c r="FO12" s="222" t="s">
        <v>3295</v>
      </c>
      <c r="FP12" s="218" t="s">
        <v>17</v>
      </c>
      <c r="FQ12" s="219">
        <v>45245</v>
      </c>
      <c r="FR12" s="221" t="s">
        <v>5461</v>
      </c>
      <c r="FS12" s="224" t="s">
        <v>17</v>
      </c>
      <c r="FT12" s="224" t="s">
        <v>17</v>
      </c>
      <c r="FU12" s="224" t="s">
        <v>17</v>
      </c>
      <c r="FV12" s="224" t="s">
        <v>17</v>
      </c>
      <c r="FW12" s="224" t="s">
        <v>3295</v>
      </c>
      <c r="FX12" s="224" t="s">
        <v>17</v>
      </c>
      <c r="FY12" s="214">
        <v>45245</v>
      </c>
      <c r="FZ12" s="222" t="s">
        <v>6158</v>
      </c>
      <c r="GA12" s="222">
        <v>2</v>
      </c>
      <c r="GB12" s="222" t="s">
        <v>2019</v>
      </c>
      <c r="GC12" s="222" t="s">
        <v>33</v>
      </c>
      <c r="GD12" s="222">
        <v>2</v>
      </c>
      <c r="GE12" s="222" t="s">
        <v>17</v>
      </c>
      <c r="GF12" s="222" t="s">
        <v>17</v>
      </c>
      <c r="GG12" s="223">
        <v>45257</v>
      </c>
      <c r="GH12" s="221" t="s">
        <v>6164</v>
      </c>
      <c r="GI12" s="224">
        <v>1</v>
      </c>
      <c r="GJ12" s="224" t="s">
        <v>2019</v>
      </c>
      <c r="GK12" s="224" t="s">
        <v>33</v>
      </c>
      <c r="GL12" s="224">
        <v>2</v>
      </c>
      <c r="GM12" s="224" t="s">
        <v>17</v>
      </c>
      <c r="GN12" s="224" t="s">
        <v>17</v>
      </c>
      <c r="GO12" s="214">
        <v>45257</v>
      </c>
      <c r="GP12" s="222" t="s">
        <v>6159</v>
      </c>
      <c r="GQ12" s="222">
        <v>1</v>
      </c>
      <c r="GR12" s="222" t="s">
        <v>2019</v>
      </c>
      <c r="GS12" s="222" t="s">
        <v>33</v>
      </c>
      <c r="GT12" s="222">
        <v>2</v>
      </c>
      <c r="GU12" s="222" t="s">
        <v>17</v>
      </c>
      <c r="GV12" s="222" t="s">
        <v>17</v>
      </c>
      <c r="GW12" s="223">
        <v>45257</v>
      </c>
      <c r="GX12" s="221" t="s">
        <v>6165</v>
      </c>
      <c r="GY12" s="224">
        <v>0</v>
      </c>
      <c r="GZ12" s="224" t="s">
        <v>2019</v>
      </c>
      <c r="HA12" s="224" t="s">
        <v>33</v>
      </c>
      <c r="HB12" s="224">
        <v>2</v>
      </c>
      <c r="HC12" s="224" t="s">
        <v>17</v>
      </c>
      <c r="HD12" s="224" t="s">
        <v>17</v>
      </c>
      <c r="HE12" s="214">
        <v>45257</v>
      </c>
      <c r="HF12" s="222" t="s">
        <v>6157</v>
      </c>
      <c r="HG12" s="222">
        <v>1</v>
      </c>
      <c r="HH12" s="222" t="s">
        <v>2019</v>
      </c>
      <c r="HI12" s="222" t="s">
        <v>33</v>
      </c>
      <c r="HJ12" s="222">
        <v>2</v>
      </c>
      <c r="HK12" s="222" t="s">
        <v>17</v>
      </c>
      <c r="HL12" s="222" t="s">
        <v>17</v>
      </c>
      <c r="HM12" s="223">
        <v>45257</v>
      </c>
      <c r="HN12" s="221" t="s">
        <v>6163</v>
      </c>
      <c r="HO12" s="224">
        <v>2</v>
      </c>
      <c r="HP12" s="224" t="s">
        <v>2019</v>
      </c>
      <c r="HQ12" s="224" t="s">
        <v>33</v>
      </c>
      <c r="HR12" s="224">
        <v>2</v>
      </c>
      <c r="HS12" s="224" t="s">
        <v>17</v>
      </c>
      <c r="HT12" s="224" t="s">
        <v>17</v>
      </c>
      <c r="HU12" s="214">
        <v>45257</v>
      </c>
      <c r="HV12" s="222" t="s">
        <v>6160</v>
      </c>
      <c r="HW12" s="222">
        <v>1</v>
      </c>
      <c r="HX12" s="222" t="s">
        <v>2019</v>
      </c>
      <c r="HY12" s="222" t="s">
        <v>33</v>
      </c>
      <c r="HZ12" s="222">
        <v>2</v>
      </c>
      <c r="IA12" s="222" t="s">
        <v>17</v>
      </c>
      <c r="IB12" s="222" t="s">
        <v>17</v>
      </c>
      <c r="IC12" s="223">
        <v>45257</v>
      </c>
      <c r="ID12" s="221" t="s">
        <v>6162</v>
      </c>
      <c r="IE12" s="224">
        <v>1</v>
      </c>
      <c r="IF12" s="224" t="s">
        <v>2019</v>
      </c>
      <c r="IG12" s="224" t="s">
        <v>33</v>
      </c>
      <c r="IH12" s="224">
        <v>2</v>
      </c>
      <c r="II12" s="224" t="s">
        <v>17</v>
      </c>
      <c r="IJ12" s="224" t="s">
        <v>17</v>
      </c>
      <c r="IK12" s="214">
        <v>45257</v>
      </c>
      <c r="IL12" s="222" t="s">
        <v>6161</v>
      </c>
      <c r="IM12" s="222">
        <v>2</v>
      </c>
      <c r="IN12" s="222" t="s">
        <v>2019</v>
      </c>
      <c r="IO12" s="222" t="s">
        <v>33</v>
      </c>
      <c r="IP12" s="222">
        <v>2</v>
      </c>
      <c r="IQ12" s="222" t="s">
        <v>17</v>
      </c>
      <c r="IR12" s="222" t="s">
        <v>17</v>
      </c>
      <c r="IS12" s="223">
        <v>45257</v>
      </c>
    </row>
    <row r="13" spans="1:253" s="11" customFormat="1" ht="12.95" customHeight="1" x14ac:dyDescent="0.2">
      <c r="A13" s="11" t="s">
        <v>5465</v>
      </c>
      <c r="B13" s="11" t="s">
        <v>10469</v>
      </c>
      <c r="C13" s="11" t="s">
        <v>5466</v>
      </c>
      <c r="D13" s="11" t="s">
        <v>2138</v>
      </c>
      <c r="E13" s="11" t="s">
        <v>9863</v>
      </c>
      <c r="F13" s="11" t="s">
        <v>5468</v>
      </c>
      <c r="G13" s="212">
        <v>170794000</v>
      </c>
      <c r="H13" s="213" t="s">
        <v>5003</v>
      </c>
      <c r="I13" s="213" t="s">
        <v>66</v>
      </c>
      <c r="J13" s="213">
        <v>1</v>
      </c>
      <c r="K13" s="213" t="s">
        <v>5005</v>
      </c>
      <c r="L13" s="213" t="s">
        <v>5467</v>
      </c>
      <c r="M13" s="214">
        <v>45245</v>
      </c>
      <c r="N13" s="221" t="s">
        <v>5472</v>
      </c>
      <c r="O13" s="216">
        <v>7775</v>
      </c>
      <c r="P13" s="216" t="s">
        <v>5469</v>
      </c>
      <c r="Q13" s="216" t="s">
        <v>66</v>
      </c>
      <c r="R13" s="216">
        <v>1</v>
      </c>
      <c r="S13" s="216" t="s">
        <v>5471</v>
      </c>
      <c r="T13" s="216" t="s">
        <v>5470</v>
      </c>
      <c r="U13" s="217">
        <v>45245</v>
      </c>
      <c r="V13" s="221" t="s">
        <v>5476</v>
      </c>
      <c r="W13" s="213">
        <v>12927000</v>
      </c>
      <c r="X13" s="213" t="s">
        <v>5473</v>
      </c>
      <c r="Y13" s="213" t="s">
        <v>1219</v>
      </c>
      <c r="Z13" s="213">
        <v>2</v>
      </c>
      <c r="AA13" s="213" t="s">
        <v>5475</v>
      </c>
      <c r="AB13" s="213" t="s">
        <v>5474</v>
      </c>
      <c r="AC13" s="214">
        <v>45245</v>
      </c>
      <c r="AD13" s="221" t="s">
        <v>5479</v>
      </c>
      <c r="AE13" s="218">
        <v>590000</v>
      </c>
      <c r="AF13" s="218" t="s">
        <v>5477</v>
      </c>
      <c r="AG13" s="218" t="s">
        <v>1219</v>
      </c>
      <c r="AH13" s="218">
        <v>2</v>
      </c>
      <c r="AI13" s="218" t="s">
        <v>5016</v>
      </c>
      <c r="AJ13" s="218" t="s">
        <v>5478</v>
      </c>
      <c r="AK13" s="219">
        <v>45245</v>
      </c>
      <c r="AL13" s="221" t="s">
        <v>5481</v>
      </c>
      <c r="AM13" s="213">
        <v>0</v>
      </c>
      <c r="AN13" s="213" t="s">
        <v>5477</v>
      </c>
      <c r="AO13" s="213" t="s">
        <v>1219</v>
      </c>
      <c r="AP13" s="213">
        <v>2</v>
      </c>
      <c r="AQ13" s="213" t="s">
        <v>5480</v>
      </c>
      <c r="AR13" s="213" t="s">
        <v>5478</v>
      </c>
      <c r="AS13" s="214">
        <v>45245</v>
      </c>
      <c r="AT13" s="222" t="s">
        <v>5483</v>
      </c>
      <c r="AU13" s="218">
        <v>85</v>
      </c>
      <c r="AV13" s="218" t="s">
        <v>5477</v>
      </c>
      <c r="AW13" s="218" t="s">
        <v>1219</v>
      </c>
      <c r="AX13" s="218">
        <v>2</v>
      </c>
      <c r="AY13" s="218" t="s">
        <v>5482</v>
      </c>
      <c r="AZ13" s="218" t="s">
        <v>5478</v>
      </c>
      <c r="BA13" s="219">
        <v>45245</v>
      </c>
      <c r="BB13" s="221" t="s">
        <v>5497</v>
      </c>
      <c r="BC13" s="213" t="s">
        <v>17</v>
      </c>
      <c r="BD13" s="213" t="s">
        <v>17</v>
      </c>
      <c r="BE13" s="213" t="s">
        <v>17</v>
      </c>
      <c r="BF13" s="213" t="s">
        <v>17</v>
      </c>
      <c r="BG13" s="213" t="s">
        <v>5040</v>
      </c>
      <c r="BH13" s="213" t="s">
        <v>17</v>
      </c>
      <c r="BI13" s="214">
        <v>45245</v>
      </c>
      <c r="BJ13" s="222" t="s">
        <v>5485</v>
      </c>
      <c r="BK13" s="222">
        <v>5</v>
      </c>
      <c r="BL13" s="222" t="s">
        <v>5477</v>
      </c>
      <c r="BM13" s="222" t="s">
        <v>1219</v>
      </c>
      <c r="BN13" s="222">
        <v>2</v>
      </c>
      <c r="BO13" s="222" t="s">
        <v>5484</v>
      </c>
      <c r="BP13" s="218" t="s">
        <v>5478</v>
      </c>
      <c r="BQ13" s="223">
        <v>45245</v>
      </c>
      <c r="BR13" s="221" t="s">
        <v>5499</v>
      </c>
      <c r="BS13" s="224">
        <v>43000</v>
      </c>
      <c r="BT13" s="224" t="s">
        <v>5477</v>
      </c>
      <c r="BU13" s="224" t="s">
        <v>1219</v>
      </c>
      <c r="BV13" s="224">
        <v>2</v>
      </c>
      <c r="BW13" s="224" t="s">
        <v>5498</v>
      </c>
      <c r="BX13" s="224" t="s">
        <v>5478</v>
      </c>
      <c r="BY13" s="214">
        <v>45245</v>
      </c>
      <c r="BZ13" s="222" t="s">
        <v>5500</v>
      </c>
      <c r="CA13" s="222" t="s">
        <v>17</v>
      </c>
      <c r="CB13" s="222" t="s">
        <v>17</v>
      </c>
      <c r="CC13" s="222" t="s">
        <v>17</v>
      </c>
      <c r="CD13" s="222" t="s">
        <v>17</v>
      </c>
      <c r="CE13" s="222" t="s">
        <v>5040</v>
      </c>
      <c r="CF13" s="222" t="s">
        <v>17</v>
      </c>
      <c r="CG13" s="223">
        <v>45245</v>
      </c>
      <c r="CH13" s="221" t="s">
        <v>11073</v>
      </c>
      <c r="CI13" s="222" t="e">
        <v>#N/A</v>
      </c>
      <c r="CJ13" s="222" t="e">
        <v>#N/A</v>
      </c>
      <c r="CK13" s="222" t="e">
        <v>#N/A</v>
      </c>
      <c r="CL13" s="222" t="e">
        <v>#N/A</v>
      </c>
      <c r="CM13" s="222" t="e">
        <v>#N/A</v>
      </c>
      <c r="CN13" s="222" t="e">
        <v>#N/A</v>
      </c>
      <c r="CO13" s="225" t="e">
        <v>#N/A</v>
      </c>
      <c r="CP13" s="222" t="s">
        <v>5503</v>
      </c>
      <c r="CQ13" s="224">
        <v>190000</v>
      </c>
      <c r="CR13" s="224" t="s">
        <v>5477</v>
      </c>
      <c r="CS13" s="224" t="s">
        <v>1219</v>
      </c>
      <c r="CT13" s="224">
        <v>2</v>
      </c>
      <c r="CU13" s="224" t="s">
        <v>5502</v>
      </c>
      <c r="CV13" s="224" t="s">
        <v>5478</v>
      </c>
      <c r="CW13" s="214">
        <v>45245</v>
      </c>
      <c r="CX13" s="222" t="s">
        <v>5487</v>
      </c>
      <c r="CY13" s="218">
        <v>224000</v>
      </c>
      <c r="CZ13" s="218" t="s">
        <v>5469</v>
      </c>
      <c r="DA13" s="218" t="s">
        <v>1219</v>
      </c>
      <c r="DB13" s="218">
        <v>2</v>
      </c>
      <c r="DC13" s="218" t="s">
        <v>5032</v>
      </c>
      <c r="DD13" s="218" t="s">
        <v>5470</v>
      </c>
      <c r="DE13" s="220">
        <v>45245</v>
      </c>
      <c r="DF13" s="221" t="s">
        <v>5488</v>
      </c>
      <c r="DG13" s="213">
        <v>12337000</v>
      </c>
      <c r="DH13" s="224" t="s">
        <v>5473</v>
      </c>
      <c r="DI13" s="224" t="s">
        <v>1219</v>
      </c>
      <c r="DJ13" s="224">
        <v>2</v>
      </c>
      <c r="DK13" s="224" t="s">
        <v>5028</v>
      </c>
      <c r="DL13" s="224" t="s">
        <v>5474</v>
      </c>
      <c r="DM13" s="214">
        <v>45245</v>
      </c>
      <c r="DN13" s="222" t="s">
        <v>5489</v>
      </c>
      <c r="DO13" s="218">
        <v>366000</v>
      </c>
      <c r="DP13" s="222" t="s">
        <v>5469</v>
      </c>
      <c r="DQ13" s="222" t="s">
        <v>1219</v>
      </c>
      <c r="DR13" s="222">
        <v>2</v>
      </c>
      <c r="DS13" s="222" t="s">
        <v>5030</v>
      </c>
      <c r="DT13" s="222" t="s">
        <v>5470</v>
      </c>
      <c r="DU13" s="223">
        <v>45245</v>
      </c>
      <c r="DV13" s="221" t="s">
        <v>5490</v>
      </c>
      <c r="DW13" s="213">
        <v>224000</v>
      </c>
      <c r="DX13" s="224" t="s">
        <v>5469</v>
      </c>
      <c r="DY13" s="224" t="s">
        <v>1219</v>
      </c>
      <c r="DZ13" s="224">
        <v>2</v>
      </c>
      <c r="EA13" s="224" t="s">
        <v>5032</v>
      </c>
      <c r="EB13" s="224" t="s">
        <v>5470</v>
      </c>
      <c r="EC13" s="214">
        <v>45245</v>
      </c>
      <c r="ED13" s="222" t="s">
        <v>5491</v>
      </c>
      <c r="EE13" s="218">
        <v>0</v>
      </c>
      <c r="EF13" s="222" t="s">
        <v>5477</v>
      </c>
      <c r="EG13" s="222" t="s">
        <v>1219</v>
      </c>
      <c r="EH13" s="222">
        <v>2</v>
      </c>
      <c r="EI13" s="222" t="s">
        <v>5032</v>
      </c>
      <c r="EJ13" s="222" t="s">
        <v>5478</v>
      </c>
      <c r="EK13" s="223">
        <v>45245</v>
      </c>
      <c r="EL13" s="221" t="s">
        <v>5492</v>
      </c>
      <c r="EM13" s="213">
        <v>0</v>
      </c>
      <c r="EN13" s="224" t="s">
        <v>5477</v>
      </c>
      <c r="EO13" s="224" t="s">
        <v>1219</v>
      </c>
      <c r="EP13" s="224">
        <v>2</v>
      </c>
      <c r="EQ13" s="224" t="s">
        <v>5032</v>
      </c>
      <c r="ER13" s="224" t="s">
        <v>5478</v>
      </c>
      <c r="ES13" s="214">
        <v>45245</v>
      </c>
      <c r="ET13" s="222" t="s">
        <v>8950</v>
      </c>
      <c r="EU13" s="222">
        <v>89</v>
      </c>
      <c r="EV13" s="222" t="s">
        <v>8904</v>
      </c>
      <c r="EW13" s="222" t="s">
        <v>1219</v>
      </c>
      <c r="EX13" s="222">
        <v>2</v>
      </c>
      <c r="EY13" s="222" t="s">
        <v>8941</v>
      </c>
      <c r="EZ13" s="222" t="s">
        <v>8905</v>
      </c>
      <c r="FA13" s="223">
        <v>45260</v>
      </c>
      <c r="FB13" s="221" t="s">
        <v>5494</v>
      </c>
      <c r="FC13" s="224">
        <v>2</v>
      </c>
      <c r="FD13" s="224" t="s">
        <v>5477</v>
      </c>
      <c r="FE13" s="224" t="s">
        <v>1219</v>
      </c>
      <c r="FF13" s="224">
        <v>2</v>
      </c>
      <c r="FG13" s="224" t="s">
        <v>5493</v>
      </c>
      <c r="FH13" s="224" t="s">
        <v>5478</v>
      </c>
      <c r="FI13" s="214">
        <v>45245</v>
      </c>
      <c r="FJ13" s="221" t="s">
        <v>5495</v>
      </c>
      <c r="FK13" s="222" t="s">
        <v>17</v>
      </c>
      <c r="FL13" s="222" t="s">
        <v>17</v>
      </c>
      <c r="FM13" s="222" t="s">
        <v>17</v>
      </c>
      <c r="FN13" s="222" t="s">
        <v>17</v>
      </c>
      <c r="FO13" s="222" t="s">
        <v>5040</v>
      </c>
      <c r="FP13" s="218" t="s">
        <v>17</v>
      </c>
      <c r="FQ13" s="219">
        <v>45245</v>
      </c>
      <c r="FR13" s="221" t="s">
        <v>5496</v>
      </c>
      <c r="FS13" s="224" t="s">
        <v>17</v>
      </c>
      <c r="FT13" s="224" t="s">
        <v>17</v>
      </c>
      <c r="FU13" s="224" t="s">
        <v>17</v>
      </c>
      <c r="FV13" s="224" t="s">
        <v>17</v>
      </c>
      <c r="FW13" s="224" t="s">
        <v>5040</v>
      </c>
      <c r="FX13" s="224" t="s">
        <v>17</v>
      </c>
      <c r="FY13" s="214">
        <v>45245</v>
      </c>
      <c r="FZ13" s="222" t="s">
        <v>6167</v>
      </c>
      <c r="GA13" s="222">
        <v>0</v>
      </c>
      <c r="GB13" s="222" t="s">
        <v>2019</v>
      </c>
      <c r="GC13" s="222" t="s">
        <v>33</v>
      </c>
      <c r="GD13" s="222">
        <v>2</v>
      </c>
      <c r="GE13" s="222" t="s">
        <v>17</v>
      </c>
      <c r="GF13" s="222" t="s">
        <v>17</v>
      </c>
      <c r="GG13" s="223">
        <v>45257</v>
      </c>
      <c r="GH13" s="221" t="s">
        <v>6173</v>
      </c>
      <c r="GI13" s="224">
        <v>0</v>
      </c>
      <c r="GJ13" s="224" t="s">
        <v>2019</v>
      </c>
      <c r="GK13" s="224" t="s">
        <v>33</v>
      </c>
      <c r="GL13" s="224">
        <v>2</v>
      </c>
      <c r="GM13" s="224" t="s">
        <v>17</v>
      </c>
      <c r="GN13" s="224" t="s">
        <v>17</v>
      </c>
      <c r="GO13" s="214">
        <v>45257</v>
      </c>
      <c r="GP13" s="222" t="s">
        <v>6168</v>
      </c>
      <c r="GQ13" s="222">
        <v>0</v>
      </c>
      <c r="GR13" s="222" t="s">
        <v>2019</v>
      </c>
      <c r="GS13" s="222" t="s">
        <v>33</v>
      </c>
      <c r="GT13" s="222">
        <v>2</v>
      </c>
      <c r="GU13" s="222" t="s">
        <v>17</v>
      </c>
      <c r="GV13" s="222" t="s">
        <v>17</v>
      </c>
      <c r="GW13" s="223">
        <v>45257</v>
      </c>
      <c r="GX13" s="221" t="s">
        <v>6174</v>
      </c>
      <c r="GY13" s="224">
        <v>0</v>
      </c>
      <c r="GZ13" s="224" t="s">
        <v>2019</v>
      </c>
      <c r="HA13" s="224" t="s">
        <v>33</v>
      </c>
      <c r="HB13" s="224">
        <v>2</v>
      </c>
      <c r="HC13" s="224" t="s">
        <v>17</v>
      </c>
      <c r="HD13" s="224" t="s">
        <v>17</v>
      </c>
      <c r="HE13" s="214">
        <v>45257</v>
      </c>
      <c r="HF13" s="222" t="s">
        <v>6166</v>
      </c>
      <c r="HG13" s="222">
        <v>0</v>
      </c>
      <c r="HH13" s="222" t="s">
        <v>2019</v>
      </c>
      <c r="HI13" s="222" t="s">
        <v>33</v>
      </c>
      <c r="HJ13" s="222">
        <v>2</v>
      </c>
      <c r="HK13" s="222" t="s">
        <v>17</v>
      </c>
      <c r="HL13" s="222" t="s">
        <v>17</v>
      </c>
      <c r="HM13" s="223">
        <v>45257</v>
      </c>
      <c r="HN13" s="221" t="s">
        <v>6172</v>
      </c>
      <c r="HO13" s="224">
        <v>0</v>
      </c>
      <c r="HP13" s="224" t="s">
        <v>2019</v>
      </c>
      <c r="HQ13" s="224" t="s">
        <v>33</v>
      </c>
      <c r="HR13" s="224">
        <v>2</v>
      </c>
      <c r="HS13" s="224" t="s">
        <v>17</v>
      </c>
      <c r="HT13" s="224" t="s">
        <v>17</v>
      </c>
      <c r="HU13" s="214">
        <v>45257</v>
      </c>
      <c r="HV13" s="222" t="s">
        <v>6169</v>
      </c>
      <c r="HW13" s="222">
        <v>0</v>
      </c>
      <c r="HX13" s="222" t="s">
        <v>2019</v>
      </c>
      <c r="HY13" s="222" t="s">
        <v>33</v>
      </c>
      <c r="HZ13" s="222">
        <v>2</v>
      </c>
      <c r="IA13" s="222" t="s">
        <v>17</v>
      </c>
      <c r="IB13" s="222" t="s">
        <v>17</v>
      </c>
      <c r="IC13" s="223">
        <v>45257</v>
      </c>
      <c r="ID13" s="221" t="s">
        <v>6171</v>
      </c>
      <c r="IE13" s="224">
        <v>1</v>
      </c>
      <c r="IF13" s="224" t="s">
        <v>2019</v>
      </c>
      <c r="IG13" s="224" t="s">
        <v>33</v>
      </c>
      <c r="IH13" s="224">
        <v>2</v>
      </c>
      <c r="II13" s="224" t="s">
        <v>17</v>
      </c>
      <c r="IJ13" s="224" t="s">
        <v>17</v>
      </c>
      <c r="IK13" s="214">
        <v>45257</v>
      </c>
      <c r="IL13" s="222" t="s">
        <v>6170</v>
      </c>
      <c r="IM13" s="222">
        <v>0</v>
      </c>
      <c r="IN13" s="222" t="s">
        <v>2019</v>
      </c>
      <c r="IO13" s="222" t="s">
        <v>33</v>
      </c>
      <c r="IP13" s="222">
        <v>2</v>
      </c>
      <c r="IQ13" s="222" t="s">
        <v>17</v>
      </c>
      <c r="IR13" s="222" t="s">
        <v>17</v>
      </c>
      <c r="IS13" s="223">
        <v>45257</v>
      </c>
    </row>
    <row r="14" spans="1:253" s="11" customFormat="1" ht="12.95" customHeight="1" x14ac:dyDescent="0.2">
      <c r="A14" s="11" t="s">
        <v>4502</v>
      </c>
      <c r="B14" s="11" t="s">
        <v>10442</v>
      </c>
      <c r="C14" s="11" t="s">
        <v>4503</v>
      </c>
      <c r="D14" s="11" t="s">
        <v>4504</v>
      </c>
      <c r="E14" s="11" t="s">
        <v>9864</v>
      </c>
      <c r="F14" s="11" t="s">
        <v>4508</v>
      </c>
      <c r="G14" s="212">
        <v>6517000</v>
      </c>
      <c r="H14" s="213" t="s">
        <v>4505</v>
      </c>
      <c r="I14" s="213" t="s">
        <v>33</v>
      </c>
      <c r="J14" s="213">
        <v>2</v>
      </c>
      <c r="K14" s="213" t="s">
        <v>4507</v>
      </c>
      <c r="L14" s="213" t="s">
        <v>4506</v>
      </c>
      <c r="M14" s="214">
        <v>45224</v>
      </c>
      <c r="N14" s="221" t="s">
        <v>4512</v>
      </c>
      <c r="O14" s="216">
        <v>108560</v>
      </c>
      <c r="P14" s="216" t="s">
        <v>4509</v>
      </c>
      <c r="Q14" s="216" t="s">
        <v>1219</v>
      </c>
      <c r="R14" s="216">
        <v>2</v>
      </c>
      <c r="S14" s="216" t="s">
        <v>4511</v>
      </c>
      <c r="T14" s="216" t="s">
        <v>4510</v>
      </c>
      <c r="U14" s="217">
        <v>45224</v>
      </c>
      <c r="V14" s="221" t="s">
        <v>4514</v>
      </c>
      <c r="W14" s="213">
        <v>6517000</v>
      </c>
      <c r="X14" s="213" t="s">
        <v>4505</v>
      </c>
      <c r="Y14" s="213" t="s">
        <v>1219</v>
      </c>
      <c r="Z14" s="213">
        <v>2</v>
      </c>
      <c r="AA14" s="213" t="s">
        <v>4513</v>
      </c>
      <c r="AB14" s="213" t="s">
        <v>4506</v>
      </c>
      <c r="AC14" s="214">
        <v>45224</v>
      </c>
      <c r="AD14" s="221" t="s">
        <v>4518</v>
      </c>
      <c r="AE14" s="218">
        <v>52000</v>
      </c>
      <c r="AF14" s="218" t="s">
        <v>4515</v>
      </c>
      <c r="AG14" s="218" t="s">
        <v>22</v>
      </c>
      <c r="AH14" s="218">
        <v>3</v>
      </c>
      <c r="AI14" s="218" t="s">
        <v>4517</v>
      </c>
      <c r="AJ14" s="218" t="s">
        <v>4516</v>
      </c>
      <c r="AK14" s="219">
        <v>45224</v>
      </c>
      <c r="AL14" s="221" t="s">
        <v>4520</v>
      </c>
      <c r="AM14" s="213">
        <v>52000</v>
      </c>
      <c r="AN14" s="213" t="s">
        <v>4515</v>
      </c>
      <c r="AO14" s="213" t="s">
        <v>22</v>
      </c>
      <c r="AP14" s="213">
        <v>3</v>
      </c>
      <c r="AQ14" s="213" t="s">
        <v>4519</v>
      </c>
      <c r="AR14" s="213" t="s">
        <v>4516</v>
      </c>
      <c r="AS14" s="214">
        <v>45224</v>
      </c>
      <c r="AT14" s="222" t="s">
        <v>4521</v>
      </c>
      <c r="AU14" s="218" t="s">
        <v>17</v>
      </c>
      <c r="AV14" s="218" t="s">
        <v>17</v>
      </c>
      <c r="AW14" s="218" t="s">
        <v>17</v>
      </c>
      <c r="AX14" s="218" t="s">
        <v>17</v>
      </c>
      <c r="AY14" s="218" t="s">
        <v>4478</v>
      </c>
      <c r="AZ14" s="218" t="s">
        <v>17</v>
      </c>
      <c r="BA14" s="219">
        <v>45224</v>
      </c>
      <c r="BB14" s="221" t="s">
        <v>4522</v>
      </c>
      <c r="BC14" s="213" t="s">
        <v>17</v>
      </c>
      <c r="BD14" s="213" t="s">
        <v>17</v>
      </c>
      <c r="BE14" s="213" t="s">
        <v>17</v>
      </c>
      <c r="BF14" s="213" t="s">
        <v>17</v>
      </c>
      <c r="BG14" s="213" t="s">
        <v>4478</v>
      </c>
      <c r="BH14" s="213" t="s">
        <v>17</v>
      </c>
      <c r="BI14" s="214">
        <v>45224</v>
      </c>
      <c r="BJ14" s="222" t="s">
        <v>4525</v>
      </c>
      <c r="BK14" s="222">
        <v>0</v>
      </c>
      <c r="BL14" s="222" t="s">
        <v>4523</v>
      </c>
      <c r="BM14" s="222" t="s">
        <v>22</v>
      </c>
      <c r="BN14" s="222">
        <v>3</v>
      </c>
      <c r="BO14" s="222" t="s">
        <v>4524</v>
      </c>
      <c r="BP14" s="218" t="s">
        <v>1079</v>
      </c>
      <c r="BQ14" s="223">
        <v>45224</v>
      </c>
      <c r="BR14" s="221" t="s">
        <v>4528</v>
      </c>
      <c r="BS14" s="224" t="s">
        <v>17</v>
      </c>
      <c r="BT14" s="224" t="s">
        <v>17</v>
      </c>
      <c r="BU14" s="224" t="s">
        <v>17</v>
      </c>
      <c r="BV14" s="224" t="s">
        <v>17</v>
      </c>
      <c r="BW14" s="224" t="s">
        <v>4478</v>
      </c>
      <c r="BX14" s="224" t="s">
        <v>17</v>
      </c>
      <c r="BY14" s="214">
        <v>45224</v>
      </c>
      <c r="BZ14" s="222" t="s">
        <v>4529</v>
      </c>
      <c r="CA14" s="222" t="s">
        <v>17</v>
      </c>
      <c r="CB14" s="222" t="s">
        <v>17</v>
      </c>
      <c r="CC14" s="222" t="s">
        <v>17</v>
      </c>
      <c r="CD14" s="222" t="s">
        <v>17</v>
      </c>
      <c r="CE14" s="222" t="s">
        <v>4478</v>
      </c>
      <c r="CF14" s="222" t="s">
        <v>17</v>
      </c>
      <c r="CG14" s="223">
        <v>45224</v>
      </c>
      <c r="CH14" s="221" t="s">
        <v>11074</v>
      </c>
      <c r="CI14" s="222" t="e">
        <v>#N/A</v>
      </c>
      <c r="CJ14" s="222" t="e">
        <v>#N/A</v>
      </c>
      <c r="CK14" s="222" t="e">
        <v>#N/A</v>
      </c>
      <c r="CL14" s="222" t="e">
        <v>#N/A</v>
      </c>
      <c r="CM14" s="222" t="e">
        <v>#N/A</v>
      </c>
      <c r="CN14" s="222" t="e">
        <v>#N/A</v>
      </c>
      <c r="CO14" s="225" t="e">
        <v>#N/A</v>
      </c>
      <c r="CP14" s="222" t="s">
        <v>4531</v>
      </c>
      <c r="CQ14" s="224" t="s">
        <v>17</v>
      </c>
      <c r="CR14" s="224" t="s">
        <v>17</v>
      </c>
      <c r="CS14" s="224" t="s">
        <v>17</v>
      </c>
      <c r="CT14" s="224" t="s">
        <v>17</v>
      </c>
      <c r="CU14" s="224" t="s">
        <v>4478</v>
      </c>
      <c r="CV14" s="224" t="s">
        <v>17</v>
      </c>
      <c r="CW14" s="214">
        <v>45224</v>
      </c>
      <c r="CX14" s="222" t="s">
        <v>4535</v>
      </c>
      <c r="CY14" s="218">
        <v>52000</v>
      </c>
      <c r="CZ14" s="218" t="s">
        <v>4532</v>
      </c>
      <c r="DA14" s="218" t="s">
        <v>22</v>
      </c>
      <c r="DB14" s="218">
        <v>3</v>
      </c>
      <c r="DC14" s="218" t="s">
        <v>4458</v>
      </c>
      <c r="DD14" s="218" t="s">
        <v>4533</v>
      </c>
      <c r="DE14" s="220">
        <v>45224</v>
      </c>
      <c r="DF14" s="221" t="s">
        <v>4536</v>
      </c>
      <c r="DG14" s="213">
        <v>6465000</v>
      </c>
      <c r="DH14" s="224" t="s">
        <v>4505</v>
      </c>
      <c r="DI14" s="224" t="s">
        <v>1219</v>
      </c>
      <c r="DJ14" s="224">
        <v>2</v>
      </c>
      <c r="DK14" s="224" t="s">
        <v>4454</v>
      </c>
      <c r="DL14" s="224" t="s">
        <v>4506</v>
      </c>
      <c r="DM14" s="214">
        <v>45224</v>
      </c>
      <c r="DN14" s="222" t="s">
        <v>4538</v>
      </c>
      <c r="DO14" s="218">
        <v>0</v>
      </c>
      <c r="DP14" s="222" t="s">
        <v>4505</v>
      </c>
      <c r="DQ14" s="222" t="s">
        <v>1219</v>
      </c>
      <c r="DR14" s="222">
        <v>2</v>
      </c>
      <c r="DS14" s="222" t="s">
        <v>4537</v>
      </c>
      <c r="DT14" s="222" t="s">
        <v>4506</v>
      </c>
      <c r="DU14" s="223">
        <v>45224</v>
      </c>
      <c r="DV14" s="221" t="s">
        <v>4539</v>
      </c>
      <c r="DW14" s="213">
        <v>52000</v>
      </c>
      <c r="DX14" s="224" t="s">
        <v>4532</v>
      </c>
      <c r="DY14" s="224" t="s">
        <v>22</v>
      </c>
      <c r="DZ14" s="224">
        <v>3</v>
      </c>
      <c r="EA14" s="224" t="s">
        <v>4458</v>
      </c>
      <c r="EB14" s="224" t="s">
        <v>4533</v>
      </c>
      <c r="EC14" s="214">
        <v>45224</v>
      </c>
      <c r="ED14" s="222" t="s">
        <v>4541</v>
      </c>
      <c r="EE14" s="218">
        <v>0</v>
      </c>
      <c r="EF14" s="222" t="s">
        <v>4532</v>
      </c>
      <c r="EG14" s="222" t="s">
        <v>1219</v>
      </c>
      <c r="EH14" s="222">
        <v>2</v>
      </c>
      <c r="EI14" s="222" t="s">
        <v>4540</v>
      </c>
      <c r="EJ14" s="222" t="s">
        <v>4533</v>
      </c>
      <c r="EK14" s="223">
        <v>45224</v>
      </c>
      <c r="EL14" s="221" t="s">
        <v>4542</v>
      </c>
      <c r="EM14" s="213">
        <v>0</v>
      </c>
      <c r="EN14" s="224" t="s">
        <v>4532</v>
      </c>
      <c r="EO14" s="224" t="s">
        <v>1219</v>
      </c>
      <c r="EP14" s="224">
        <v>2</v>
      </c>
      <c r="EQ14" s="224" t="s">
        <v>4540</v>
      </c>
      <c r="ER14" s="224" t="s">
        <v>4533</v>
      </c>
      <c r="ES14" s="214">
        <v>45224</v>
      </c>
      <c r="ET14" s="222" t="s">
        <v>4527</v>
      </c>
      <c r="EU14" s="222">
        <v>0</v>
      </c>
      <c r="EV14" s="222" t="s">
        <v>4523</v>
      </c>
      <c r="EW14" s="222" t="s">
        <v>22</v>
      </c>
      <c r="EX14" s="222">
        <v>3</v>
      </c>
      <c r="EY14" s="222" t="s">
        <v>4526</v>
      </c>
      <c r="EZ14" s="222" t="s">
        <v>1079</v>
      </c>
      <c r="FA14" s="223">
        <v>45224</v>
      </c>
      <c r="FB14" s="221" t="s">
        <v>4544</v>
      </c>
      <c r="FC14" s="224">
        <v>2</v>
      </c>
      <c r="FD14" s="224" t="s">
        <v>4532</v>
      </c>
      <c r="FE14" s="224" t="s">
        <v>1219</v>
      </c>
      <c r="FF14" s="224">
        <v>2</v>
      </c>
      <c r="FG14" s="224" t="s">
        <v>4543</v>
      </c>
      <c r="FH14" s="224" t="s">
        <v>4533</v>
      </c>
      <c r="FI14" s="214">
        <v>45224</v>
      </c>
      <c r="FJ14" s="221" t="s">
        <v>4545</v>
      </c>
      <c r="FK14" s="222" t="s">
        <v>17</v>
      </c>
      <c r="FL14" s="222" t="s">
        <v>17</v>
      </c>
      <c r="FM14" s="222" t="s">
        <v>17</v>
      </c>
      <c r="FN14" s="222" t="s">
        <v>17</v>
      </c>
      <c r="FO14" s="222" t="s">
        <v>4478</v>
      </c>
      <c r="FP14" s="218" t="s">
        <v>17</v>
      </c>
      <c r="FQ14" s="219">
        <v>45224</v>
      </c>
      <c r="FR14" s="221" t="s">
        <v>4546</v>
      </c>
      <c r="FS14" s="224" t="s">
        <v>17</v>
      </c>
      <c r="FT14" s="224" t="s">
        <v>17</v>
      </c>
      <c r="FU14" s="224" t="s">
        <v>17</v>
      </c>
      <c r="FV14" s="224" t="s">
        <v>17</v>
      </c>
      <c r="FW14" s="224" t="s">
        <v>4478</v>
      </c>
      <c r="FX14" s="224" t="s">
        <v>17</v>
      </c>
      <c r="FY14" s="214">
        <v>45224</v>
      </c>
      <c r="FZ14" s="222" t="s">
        <v>5346</v>
      </c>
      <c r="GA14" s="222">
        <v>0</v>
      </c>
      <c r="GB14" s="222" t="s">
        <v>2019</v>
      </c>
      <c r="GC14" s="222" t="s">
        <v>33</v>
      </c>
      <c r="GD14" s="222">
        <v>2</v>
      </c>
      <c r="GE14" s="222" t="s">
        <v>17</v>
      </c>
      <c r="GF14" s="222" t="s">
        <v>17</v>
      </c>
      <c r="GG14" s="223">
        <v>45238</v>
      </c>
      <c r="GH14" s="221" t="s">
        <v>5352</v>
      </c>
      <c r="GI14" s="224">
        <v>0</v>
      </c>
      <c r="GJ14" s="224" t="s">
        <v>2019</v>
      </c>
      <c r="GK14" s="224" t="s">
        <v>33</v>
      </c>
      <c r="GL14" s="224">
        <v>2</v>
      </c>
      <c r="GM14" s="224" t="s">
        <v>17</v>
      </c>
      <c r="GN14" s="224" t="s">
        <v>17</v>
      </c>
      <c r="GO14" s="214">
        <v>45238</v>
      </c>
      <c r="GP14" s="222" t="s">
        <v>5347</v>
      </c>
      <c r="GQ14" s="222">
        <v>0</v>
      </c>
      <c r="GR14" s="222" t="s">
        <v>2019</v>
      </c>
      <c r="GS14" s="222" t="s">
        <v>33</v>
      </c>
      <c r="GT14" s="222">
        <v>2</v>
      </c>
      <c r="GU14" s="222" t="s">
        <v>17</v>
      </c>
      <c r="GV14" s="222" t="s">
        <v>17</v>
      </c>
      <c r="GW14" s="223">
        <v>45238</v>
      </c>
      <c r="GX14" s="221" t="s">
        <v>5353</v>
      </c>
      <c r="GY14" s="224">
        <v>0</v>
      </c>
      <c r="GZ14" s="224" t="s">
        <v>2019</v>
      </c>
      <c r="HA14" s="224" t="s">
        <v>33</v>
      </c>
      <c r="HB14" s="224">
        <v>2</v>
      </c>
      <c r="HC14" s="224" t="s">
        <v>17</v>
      </c>
      <c r="HD14" s="224" t="s">
        <v>17</v>
      </c>
      <c r="HE14" s="214">
        <v>45238</v>
      </c>
      <c r="HF14" s="222" t="s">
        <v>5345</v>
      </c>
      <c r="HG14" s="222">
        <v>0</v>
      </c>
      <c r="HH14" s="222" t="s">
        <v>2019</v>
      </c>
      <c r="HI14" s="222" t="s">
        <v>33</v>
      </c>
      <c r="HJ14" s="222">
        <v>2</v>
      </c>
      <c r="HK14" s="222" t="s">
        <v>17</v>
      </c>
      <c r="HL14" s="222" t="s">
        <v>17</v>
      </c>
      <c r="HM14" s="223">
        <v>45238</v>
      </c>
      <c r="HN14" s="221" t="s">
        <v>5351</v>
      </c>
      <c r="HO14" s="224">
        <v>0</v>
      </c>
      <c r="HP14" s="224" t="s">
        <v>2019</v>
      </c>
      <c r="HQ14" s="224" t="s">
        <v>33</v>
      </c>
      <c r="HR14" s="224">
        <v>2</v>
      </c>
      <c r="HS14" s="224" t="s">
        <v>17</v>
      </c>
      <c r="HT14" s="224" t="s">
        <v>17</v>
      </c>
      <c r="HU14" s="214">
        <v>45238</v>
      </c>
      <c r="HV14" s="222" t="s">
        <v>5348</v>
      </c>
      <c r="HW14" s="222">
        <v>0</v>
      </c>
      <c r="HX14" s="222" t="s">
        <v>2019</v>
      </c>
      <c r="HY14" s="222" t="s">
        <v>33</v>
      </c>
      <c r="HZ14" s="222">
        <v>2</v>
      </c>
      <c r="IA14" s="222" t="s">
        <v>17</v>
      </c>
      <c r="IB14" s="222" t="s">
        <v>17</v>
      </c>
      <c r="IC14" s="223">
        <v>45238</v>
      </c>
      <c r="ID14" s="221" t="s">
        <v>5350</v>
      </c>
      <c r="IE14" s="224">
        <v>0</v>
      </c>
      <c r="IF14" s="224" t="s">
        <v>2019</v>
      </c>
      <c r="IG14" s="224" t="s">
        <v>33</v>
      </c>
      <c r="IH14" s="224">
        <v>2</v>
      </c>
      <c r="II14" s="224" t="s">
        <v>17</v>
      </c>
      <c r="IJ14" s="224" t="s">
        <v>17</v>
      </c>
      <c r="IK14" s="214">
        <v>45238</v>
      </c>
      <c r="IL14" s="222" t="s">
        <v>5349</v>
      </c>
      <c r="IM14" s="222">
        <v>0</v>
      </c>
      <c r="IN14" s="222" t="s">
        <v>2019</v>
      </c>
      <c r="IO14" s="222" t="s">
        <v>33</v>
      </c>
      <c r="IP14" s="222">
        <v>2</v>
      </c>
      <c r="IQ14" s="222" t="s">
        <v>17</v>
      </c>
      <c r="IR14" s="222" t="s">
        <v>17</v>
      </c>
      <c r="IS14" s="223">
        <v>45238</v>
      </c>
    </row>
    <row r="15" spans="1:253" s="11" customFormat="1" ht="12.95" customHeight="1" x14ac:dyDescent="0.2">
      <c r="A15" s="11" t="s">
        <v>4463</v>
      </c>
      <c r="B15" s="11" t="s">
        <v>10479</v>
      </c>
      <c r="C15" s="11" t="s">
        <v>4464</v>
      </c>
      <c r="D15" s="11" t="s">
        <v>4465</v>
      </c>
      <c r="E15" s="11" t="s">
        <v>9871</v>
      </c>
      <c r="F15" s="11" t="s">
        <v>4468</v>
      </c>
      <c r="G15" s="212">
        <v>9241000</v>
      </c>
      <c r="H15" s="213" t="s">
        <v>4428</v>
      </c>
      <c r="I15" s="213" t="s">
        <v>66</v>
      </c>
      <c r="J15" s="213">
        <v>1</v>
      </c>
      <c r="K15" s="213" t="s">
        <v>4467</v>
      </c>
      <c r="L15" s="213" t="s">
        <v>4466</v>
      </c>
      <c r="M15" s="214">
        <v>45224</v>
      </c>
      <c r="N15" s="221" t="s">
        <v>4472</v>
      </c>
      <c r="O15" s="216">
        <v>207582</v>
      </c>
      <c r="P15" s="216" t="s">
        <v>4469</v>
      </c>
      <c r="Q15" s="216" t="s">
        <v>1219</v>
      </c>
      <c r="R15" s="216">
        <v>2</v>
      </c>
      <c r="S15" s="216" t="s">
        <v>4471</v>
      </c>
      <c r="T15" s="216" t="s">
        <v>4470</v>
      </c>
      <c r="U15" s="217">
        <v>45224</v>
      </c>
      <c r="V15" s="221" t="s">
        <v>4474</v>
      </c>
      <c r="W15" s="213">
        <v>9241000</v>
      </c>
      <c r="X15" s="213" t="s">
        <v>4428</v>
      </c>
      <c r="Y15" s="213" t="s">
        <v>1219</v>
      </c>
      <c r="Z15" s="213">
        <v>2</v>
      </c>
      <c r="AA15" s="213" t="s">
        <v>4473</v>
      </c>
      <c r="AB15" s="213" t="s">
        <v>4466</v>
      </c>
      <c r="AC15" s="214">
        <v>45224</v>
      </c>
      <c r="AD15" s="221" t="s">
        <v>4476</v>
      </c>
      <c r="AE15" s="218">
        <v>32000</v>
      </c>
      <c r="AF15" s="218" t="s">
        <v>4440</v>
      </c>
      <c r="AG15" s="218" t="s">
        <v>1219</v>
      </c>
      <c r="AH15" s="218">
        <v>2</v>
      </c>
      <c r="AI15" s="218" t="s">
        <v>4475</v>
      </c>
      <c r="AJ15" s="218" t="s">
        <v>4441</v>
      </c>
      <c r="AK15" s="219">
        <v>45224</v>
      </c>
      <c r="AL15" s="221" t="s">
        <v>4477</v>
      </c>
      <c r="AM15" s="213">
        <v>32000</v>
      </c>
      <c r="AN15" s="213" t="s">
        <v>4440</v>
      </c>
      <c r="AO15" s="213" t="s">
        <v>1219</v>
      </c>
      <c r="AP15" s="213">
        <v>2</v>
      </c>
      <c r="AQ15" s="213" t="s">
        <v>4475</v>
      </c>
      <c r="AR15" s="213" t="s">
        <v>4441</v>
      </c>
      <c r="AS15" s="214">
        <v>45224</v>
      </c>
      <c r="AT15" s="222" t="s">
        <v>4479</v>
      </c>
      <c r="AU15" s="218" t="s">
        <v>17</v>
      </c>
      <c r="AV15" s="218" t="s">
        <v>17</v>
      </c>
      <c r="AW15" s="218" t="s">
        <v>17</v>
      </c>
      <c r="AX15" s="218" t="s">
        <v>17</v>
      </c>
      <c r="AY15" s="218" t="s">
        <v>4478</v>
      </c>
      <c r="AZ15" s="218" t="s">
        <v>17</v>
      </c>
      <c r="BA15" s="219">
        <v>45224</v>
      </c>
      <c r="BB15" s="221" t="s">
        <v>4480</v>
      </c>
      <c r="BC15" s="213" t="s">
        <v>17</v>
      </c>
      <c r="BD15" s="213" t="s">
        <v>17</v>
      </c>
      <c r="BE15" s="213" t="s">
        <v>17</v>
      </c>
      <c r="BF15" s="213" t="s">
        <v>17</v>
      </c>
      <c r="BG15" s="213" t="s">
        <v>4478</v>
      </c>
      <c r="BH15" s="213" t="s">
        <v>17</v>
      </c>
      <c r="BI15" s="214">
        <v>45224</v>
      </c>
      <c r="BJ15" s="222" t="s">
        <v>4482</v>
      </c>
      <c r="BK15" s="222">
        <v>0</v>
      </c>
      <c r="BL15" s="222" t="s">
        <v>4445</v>
      </c>
      <c r="BM15" s="222" t="s">
        <v>1219</v>
      </c>
      <c r="BN15" s="222">
        <v>2</v>
      </c>
      <c r="BO15" s="222" t="s">
        <v>4481</v>
      </c>
      <c r="BP15" s="218" t="s">
        <v>1079</v>
      </c>
      <c r="BQ15" s="223">
        <v>45224</v>
      </c>
      <c r="BR15" s="221" t="s">
        <v>4485</v>
      </c>
      <c r="BS15" s="224" t="s">
        <v>17</v>
      </c>
      <c r="BT15" s="224" t="s">
        <v>17</v>
      </c>
      <c r="BU15" s="224" t="s">
        <v>17</v>
      </c>
      <c r="BV15" s="224" t="s">
        <v>17</v>
      </c>
      <c r="BW15" s="224" t="s">
        <v>4478</v>
      </c>
      <c r="BX15" s="224" t="s">
        <v>17</v>
      </c>
      <c r="BY15" s="214">
        <v>45224</v>
      </c>
      <c r="BZ15" s="222" t="s">
        <v>4486</v>
      </c>
      <c r="CA15" s="222" t="s">
        <v>17</v>
      </c>
      <c r="CB15" s="222" t="s">
        <v>17</v>
      </c>
      <c r="CC15" s="222" t="s">
        <v>17</v>
      </c>
      <c r="CD15" s="222" t="s">
        <v>17</v>
      </c>
      <c r="CE15" s="222" t="s">
        <v>4478</v>
      </c>
      <c r="CF15" s="222" t="s">
        <v>17</v>
      </c>
      <c r="CG15" s="223">
        <v>45224</v>
      </c>
      <c r="CH15" s="221" t="s">
        <v>11075</v>
      </c>
      <c r="CI15" s="222" t="e">
        <v>#N/A</v>
      </c>
      <c r="CJ15" s="222" t="e">
        <v>#N/A</v>
      </c>
      <c r="CK15" s="222" t="e">
        <v>#N/A</v>
      </c>
      <c r="CL15" s="222" t="e">
        <v>#N/A</v>
      </c>
      <c r="CM15" s="222" t="e">
        <v>#N/A</v>
      </c>
      <c r="CN15" s="222" t="e">
        <v>#N/A</v>
      </c>
      <c r="CO15" s="225" t="e">
        <v>#N/A</v>
      </c>
      <c r="CP15" s="222" t="s">
        <v>4488</v>
      </c>
      <c r="CQ15" s="224" t="s">
        <v>17</v>
      </c>
      <c r="CR15" s="224" t="s">
        <v>17</v>
      </c>
      <c r="CS15" s="224" t="s">
        <v>17</v>
      </c>
      <c r="CT15" s="224" t="s">
        <v>17</v>
      </c>
      <c r="CU15" s="224" t="s">
        <v>4478</v>
      </c>
      <c r="CV15" s="224" t="s">
        <v>17</v>
      </c>
      <c r="CW15" s="214">
        <v>45224</v>
      </c>
      <c r="CX15" s="222" t="s">
        <v>4492</v>
      </c>
      <c r="CY15" s="218">
        <v>32000</v>
      </c>
      <c r="CZ15" s="218" t="s">
        <v>4489</v>
      </c>
      <c r="DA15" s="218" t="s">
        <v>1219</v>
      </c>
      <c r="DB15" s="218">
        <v>2</v>
      </c>
      <c r="DC15" s="218" t="s">
        <v>4458</v>
      </c>
      <c r="DD15" s="218" t="s">
        <v>4490</v>
      </c>
      <c r="DE15" s="220">
        <v>45224</v>
      </c>
      <c r="DF15" s="221" t="s">
        <v>4493</v>
      </c>
      <c r="DG15" s="213">
        <v>9209000</v>
      </c>
      <c r="DH15" s="224" t="s">
        <v>4428</v>
      </c>
      <c r="DI15" s="224" t="s">
        <v>1219</v>
      </c>
      <c r="DJ15" s="224">
        <v>2</v>
      </c>
      <c r="DK15" s="224" t="s">
        <v>4454</v>
      </c>
      <c r="DL15" s="224" t="s">
        <v>4466</v>
      </c>
      <c r="DM15" s="214">
        <v>45224</v>
      </c>
      <c r="DN15" s="222" t="s">
        <v>4494</v>
      </c>
      <c r="DO15" s="218">
        <v>0</v>
      </c>
      <c r="DP15" s="222" t="s">
        <v>4489</v>
      </c>
      <c r="DQ15" s="222" t="s">
        <v>1219</v>
      </c>
      <c r="DR15" s="222">
        <v>2</v>
      </c>
      <c r="DS15" s="222" t="s">
        <v>4456</v>
      </c>
      <c r="DT15" s="222" t="s">
        <v>4490</v>
      </c>
      <c r="DU15" s="223">
        <v>45224</v>
      </c>
      <c r="DV15" s="221" t="s">
        <v>4495</v>
      </c>
      <c r="DW15" s="213">
        <v>32000</v>
      </c>
      <c r="DX15" s="224" t="s">
        <v>4489</v>
      </c>
      <c r="DY15" s="224" t="s">
        <v>1219</v>
      </c>
      <c r="DZ15" s="224">
        <v>2</v>
      </c>
      <c r="EA15" s="224" t="s">
        <v>4458</v>
      </c>
      <c r="EB15" s="224" t="s">
        <v>4490</v>
      </c>
      <c r="EC15" s="214">
        <v>45224</v>
      </c>
      <c r="ED15" s="222" t="s">
        <v>4496</v>
      </c>
      <c r="EE15" s="218" t="s">
        <v>17</v>
      </c>
      <c r="EF15" s="222" t="s">
        <v>4489</v>
      </c>
      <c r="EG15" s="222" t="s">
        <v>1219</v>
      </c>
      <c r="EH15" s="222">
        <v>2</v>
      </c>
      <c r="EI15" s="222" t="s">
        <v>4460</v>
      </c>
      <c r="EJ15" s="222" t="s">
        <v>4490</v>
      </c>
      <c r="EK15" s="223">
        <v>45224</v>
      </c>
      <c r="EL15" s="221" t="s">
        <v>4497</v>
      </c>
      <c r="EM15" s="213" t="s">
        <v>17</v>
      </c>
      <c r="EN15" s="224" t="s">
        <v>4489</v>
      </c>
      <c r="EO15" s="224" t="s">
        <v>1219</v>
      </c>
      <c r="EP15" s="224">
        <v>2</v>
      </c>
      <c r="EQ15" s="224" t="s">
        <v>4460</v>
      </c>
      <c r="ER15" s="224" t="s">
        <v>4490</v>
      </c>
      <c r="ES15" s="214">
        <v>45224</v>
      </c>
      <c r="ET15" s="222" t="s">
        <v>4484</v>
      </c>
      <c r="EU15" s="222">
        <v>1</v>
      </c>
      <c r="EV15" s="222" t="s">
        <v>4445</v>
      </c>
      <c r="EW15" s="222" t="s">
        <v>1219</v>
      </c>
      <c r="EX15" s="222">
        <v>2</v>
      </c>
      <c r="EY15" s="222" t="s">
        <v>4483</v>
      </c>
      <c r="EZ15" s="222" t="s">
        <v>1079</v>
      </c>
      <c r="FA15" s="223">
        <v>45224</v>
      </c>
      <c r="FB15" s="221" t="s">
        <v>4499</v>
      </c>
      <c r="FC15" s="224">
        <v>2</v>
      </c>
      <c r="FD15" s="224" t="s">
        <v>4440</v>
      </c>
      <c r="FE15" s="224" t="s">
        <v>1219</v>
      </c>
      <c r="FF15" s="224">
        <v>2</v>
      </c>
      <c r="FG15" s="224" t="s">
        <v>4498</v>
      </c>
      <c r="FH15" s="224" t="s">
        <v>4441</v>
      </c>
      <c r="FI15" s="214">
        <v>45224</v>
      </c>
      <c r="FJ15" s="221" t="s">
        <v>4500</v>
      </c>
      <c r="FK15" s="222" t="s">
        <v>17</v>
      </c>
      <c r="FL15" s="222" t="s">
        <v>17</v>
      </c>
      <c r="FM15" s="222" t="s">
        <v>17</v>
      </c>
      <c r="FN15" s="222" t="s">
        <v>17</v>
      </c>
      <c r="FO15" s="222" t="s">
        <v>4478</v>
      </c>
      <c r="FP15" s="218" t="s">
        <v>17</v>
      </c>
      <c r="FQ15" s="219">
        <v>45224</v>
      </c>
      <c r="FR15" s="221" t="s">
        <v>4501</v>
      </c>
      <c r="FS15" s="224" t="s">
        <v>17</v>
      </c>
      <c r="FT15" s="224" t="s">
        <v>17</v>
      </c>
      <c r="FU15" s="224" t="s">
        <v>17</v>
      </c>
      <c r="FV15" s="224" t="s">
        <v>17</v>
      </c>
      <c r="FW15" s="224" t="s">
        <v>4478</v>
      </c>
      <c r="FX15" s="224" t="s">
        <v>17</v>
      </c>
      <c r="FY15" s="214">
        <v>45224</v>
      </c>
      <c r="FZ15" s="222" t="s">
        <v>5355</v>
      </c>
      <c r="GA15" s="222">
        <v>2</v>
      </c>
      <c r="GB15" s="222" t="s">
        <v>2019</v>
      </c>
      <c r="GC15" s="222" t="s">
        <v>33</v>
      </c>
      <c r="GD15" s="222">
        <v>2</v>
      </c>
      <c r="GE15" s="222" t="s">
        <v>17</v>
      </c>
      <c r="GF15" s="222" t="s">
        <v>17</v>
      </c>
      <c r="GG15" s="223">
        <v>45238</v>
      </c>
      <c r="GH15" s="221" t="s">
        <v>5361</v>
      </c>
      <c r="GI15" s="224">
        <v>1</v>
      </c>
      <c r="GJ15" s="224" t="s">
        <v>2019</v>
      </c>
      <c r="GK15" s="224" t="s">
        <v>33</v>
      </c>
      <c r="GL15" s="224">
        <v>2</v>
      </c>
      <c r="GM15" s="224" t="s">
        <v>17</v>
      </c>
      <c r="GN15" s="224" t="s">
        <v>17</v>
      </c>
      <c r="GO15" s="214">
        <v>45238</v>
      </c>
      <c r="GP15" s="222" t="s">
        <v>5356</v>
      </c>
      <c r="GQ15" s="222">
        <v>1</v>
      </c>
      <c r="GR15" s="222" t="s">
        <v>2019</v>
      </c>
      <c r="GS15" s="222" t="s">
        <v>33</v>
      </c>
      <c r="GT15" s="222">
        <v>2</v>
      </c>
      <c r="GU15" s="222" t="s">
        <v>17</v>
      </c>
      <c r="GV15" s="222" t="s">
        <v>17</v>
      </c>
      <c r="GW15" s="223">
        <v>45238</v>
      </c>
      <c r="GX15" s="221" t="s">
        <v>5362</v>
      </c>
      <c r="GY15" s="224">
        <v>0</v>
      </c>
      <c r="GZ15" s="224" t="s">
        <v>2019</v>
      </c>
      <c r="HA15" s="224" t="s">
        <v>33</v>
      </c>
      <c r="HB15" s="224">
        <v>2</v>
      </c>
      <c r="HC15" s="224" t="s">
        <v>17</v>
      </c>
      <c r="HD15" s="224" t="s">
        <v>17</v>
      </c>
      <c r="HE15" s="214">
        <v>45238</v>
      </c>
      <c r="HF15" s="222" t="s">
        <v>5354</v>
      </c>
      <c r="HG15" s="222">
        <v>3</v>
      </c>
      <c r="HH15" s="222" t="s">
        <v>2019</v>
      </c>
      <c r="HI15" s="222" t="s">
        <v>33</v>
      </c>
      <c r="HJ15" s="222">
        <v>2</v>
      </c>
      <c r="HK15" s="222" t="s">
        <v>17</v>
      </c>
      <c r="HL15" s="222" t="s">
        <v>17</v>
      </c>
      <c r="HM15" s="223">
        <v>45238</v>
      </c>
      <c r="HN15" s="221" t="s">
        <v>5360</v>
      </c>
      <c r="HO15" s="224">
        <v>2</v>
      </c>
      <c r="HP15" s="224" t="s">
        <v>2019</v>
      </c>
      <c r="HQ15" s="224" t="s">
        <v>33</v>
      </c>
      <c r="HR15" s="224">
        <v>2</v>
      </c>
      <c r="HS15" s="224" t="s">
        <v>17</v>
      </c>
      <c r="HT15" s="224" t="s">
        <v>17</v>
      </c>
      <c r="HU15" s="214">
        <v>45238</v>
      </c>
      <c r="HV15" s="222" t="s">
        <v>5357</v>
      </c>
      <c r="HW15" s="222">
        <v>0</v>
      </c>
      <c r="HX15" s="222" t="s">
        <v>2019</v>
      </c>
      <c r="HY15" s="222" t="s">
        <v>33</v>
      </c>
      <c r="HZ15" s="222">
        <v>2</v>
      </c>
      <c r="IA15" s="222" t="s">
        <v>17</v>
      </c>
      <c r="IB15" s="222" t="s">
        <v>17</v>
      </c>
      <c r="IC15" s="223">
        <v>45238</v>
      </c>
      <c r="ID15" s="221" t="s">
        <v>5359</v>
      </c>
      <c r="IE15" s="224">
        <v>3</v>
      </c>
      <c r="IF15" s="224" t="s">
        <v>2019</v>
      </c>
      <c r="IG15" s="224" t="s">
        <v>33</v>
      </c>
      <c r="IH15" s="224">
        <v>2</v>
      </c>
      <c r="II15" s="224" t="s">
        <v>17</v>
      </c>
      <c r="IJ15" s="224" t="s">
        <v>17</v>
      </c>
      <c r="IK15" s="214">
        <v>45238</v>
      </c>
      <c r="IL15" s="222" t="s">
        <v>5358</v>
      </c>
      <c r="IM15" s="222">
        <v>0</v>
      </c>
      <c r="IN15" s="222" t="s">
        <v>2019</v>
      </c>
      <c r="IO15" s="222" t="s">
        <v>33</v>
      </c>
      <c r="IP15" s="222">
        <v>2</v>
      </c>
      <c r="IQ15" s="222" t="s">
        <v>17</v>
      </c>
      <c r="IR15" s="222" t="s">
        <v>17</v>
      </c>
      <c r="IS15" s="223">
        <v>45238</v>
      </c>
    </row>
    <row r="16" spans="1:253" s="11" customFormat="1" ht="12.95" customHeight="1" x14ac:dyDescent="0.2">
      <c r="A16" s="11" t="s">
        <v>5415</v>
      </c>
      <c r="B16" s="11" t="s">
        <v>10483</v>
      </c>
      <c r="C16" s="11" t="s">
        <v>5416</v>
      </c>
      <c r="D16" s="11" t="s">
        <v>1185</v>
      </c>
      <c r="E16" s="11" t="s">
        <v>9876</v>
      </c>
      <c r="F16" s="11" t="s">
        <v>9333</v>
      </c>
      <c r="G16" s="212">
        <v>215313000</v>
      </c>
      <c r="H16" s="213" t="s">
        <v>3966</v>
      </c>
      <c r="I16" s="213" t="s">
        <v>33</v>
      </c>
      <c r="J16" s="213">
        <v>2</v>
      </c>
      <c r="K16" s="213" t="s">
        <v>9332</v>
      </c>
      <c r="L16" s="213" t="s">
        <v>9331</v>
      </c>
      <c r="M16" s="214">
        <v>45260</v>
      </c>
      <c r="N16" s="221" t="s">
        <v>9336</v>
      </c>
      <c r="O16" s="216">
        <v>8358140</v>
      </c>
      <c r="P16" s="216" t="s">
        <v>2611</v>
      </c>
      <c r="Q16" s="216" t="s">
        <v>66</v>
      </c>
      <c r="R16" s="216">
        <v>1</v>
      </c>
      <c r="S16" s="216" t="s">
        <v>9335</v>
      </c>
      <c r="T16" s="216" t="s">
        <v>9334</v>
      </c>
      <c r="U16" s="217">
        <v>45260</v>
      </c>
      <c r="V16" s="221" t="s">
        <v>9340</v>
      </c>
      <c r="W16" s="213">
        <v>103885000</v>
      </c>
      <c r="X16" s="213" t="s">
        <v>9337</v>
      </c>
      <c r="Y16" s="213" t="s">
        <v>1219</v>
      </c>
      <c r="Z16" s="213">
        <v>2</v>
      </c>
      <c r="AA16" s="213" t="s">
        <v>9339</v>
      </c>
      <c r="AB16" s="213" t="s">
        <v>9338</v>
      </c>
      <c r="AC16" s="214">
        <v>45260</v>
      </c>
      <c r="AD16" s="221" t="s">
        <v>9344</v>
      </c>
      <c r="AE16" s="218">
        <v>1404000</v>
      </c>
      <c r="AF16" s="218" t="s">
        <v>9341</v>
      </c>
      <c r="AG16" s="218" t="s">
        <v>1219</v>
      </c>
      <c r="AH16" s="218">
        <v>2</v>
      </c>
      <c r="AI16" s="218" t="s">
        <v>9343</v>
      </c>
      <c r="AJ16" s="218" t="s">
        <v>9342</v>
      </c>
      <c r="AK16" s="219">
        <v>45260</v>
      </c>
      <c r="AL16" s="221" t="s">
        <v>9348</v>
      </c>
      <c r="AM16" s="213">
        <v>493000</v>
      </c>
      <c r="AN16" s="213" t="s">
        <v>9345</v>
      </c>
      <c r="AO16" s="213" t="s">
        <v>1219</v>
      </c>
      <c r="AP16" s="213">
        <v>2</v>
      </c>
      <c r="AQ16" s="213" t="s">
        <v>9347</v>
      </c>
      <c r="AR16" s="213" t="s">
        <v>9346</v>
      </c>
      <c r="AS16" s="214">
        <v>45260</v>
      </c>
      <c r="AT16" s="222" t="s">
        <v>9349</v>
      </c>
      <c r="AU16" s="218">
        <v>940</v>
      </c>
      <c r="AV16" s="218" t="s">
        <v>3976</v>
      </c>
      <c r="AW16" s="218" t="s">
        <v>1219</v>
      </c>
      <c r="AX16" s="218">
        <v>2</v>
      </c>
      <c r="AY16" s="218" t="s">
        <v>3978</v>
      </c>
      <c r="AZ16" s="218" t="s">
        <v>3977</v>
      </c>
      <c r="BA16" s="219">
        <v>45260</v>
      </c>
      <c r="BB16" s="221" t="s">
        <v>9368</v>
      </c>
      <c r="BC16" s="213" t="s">
        <v>17</v>
      </c>
      <c r="BD16" s="213" t="s">
        <v>17</v>
      </c>
      <c r="BE16" s="213" t="s">
        <v>17</v>
      </c>
      <c r="BF16" s="213" t="s">
        <v>17</v>
      </c>
      <c r="BG16" s="213" t="s">
        <v>3957</v>
      </c>
      <c r="BH16" s="213" t="s">
        <v>17</v>
      </c>
      <c r="BI16" s="214">
        <v>45260</v>
      </c>
      <c r="BJ16" s="222" t="s">
        <v>9353</v>
      </c>
      <c r="BK16" s="222">
        <v>46</v>
      </c>
      <c r="BL16" s="222" t="s">
        <v>9350</v>
      </c>
      <c r="BM16" s="222" t="s">
        <v>1219</v>
      </c>
      <c r="BN16" s="222">
        <v>2</v>
      </c>
      <c r="BO16" s="222" t="s">
        <v>9352</v>
      </c>
      <c r="BP16" s="218" t="s">
        <v>9351</v>
      </c>
      <c r="BQ16" s="223">
        <v>45260</v>
      </c>
      <c r="BR16" s="221" t="s">
        <v>9369</v>
      </c>
      <c r="BS16" s="224" t="s">
        <v>17</v>
      </c>
      <c r="BT16" s="224" t="s">
        <v>17</v>
      </c>
      <c r="BU16" s="224" t="s">
        <v>17</v>
      </c>
      <c r="BV16" s="224" t="s">
        <v>17</v>
      </c>
      <c r="BW16" s="224" t="s">
        <v>3957</v>
      </c>
      <c r="BX16" s="224" t="s">
        <v>17</v>
      </c>
      <c r="BY16" s="214">
        <v>45260</v>
      </c>
      <c r="BZ16" s="222" t="s">
        <v>9370</v>
      </c>
      <c r="CA16" s="222" t="s">
        <v>17</v>
      </c>
      <c r="CB16" s="222" t="s">
        <v>17</v>
      </c>
      <c r="CC16" s="222" t="s">
        <v>17</v>
      </c>
      <c r="CD16" s="222" t="s">
        <v>17</v>
      </c>
      <c r="CE16" s="222" t="s">
        <v>3957</v>
      </c>
      <c r="CF16" s="222" t="s">
        <v>17</v>
      </c>
      <c r="CG16" s="223">
        <v>45260</v>
      </c>
      <c r="CH16" s="221" t="s">
        <v>11076</v>
      </c>
      <c r="CI16" s="222" t="e">
        <v>#N/A</v>
      </c>
      <c r="CJ16" s="222" t="e">
        <v>#N/A</v>
      </c>
      <c r="CK16" s="222" t="e">
        <v>#N/A</v>
      </c>
      <c r="CL16" s="222" t="e">
        <v>#N/A</v>
      </c>
      <c r="CM16" s="222" t="e">
        <v>#N/A</v>
      </c>
      <c r="CN16" s="222" t="e">
        <v>#N/A</v>
      </c>
      <c r="CO16" s="225" t="e">
        <v>#N/A</v>
      </c>
      <c r="CP16" s="222" t="s">
        <v>9372</v>
      </c>
      <c r="CQ16" s="224" t="s">
        <v>17</v>
      </c>
      <c r="CR16" s="224" t="s">
        <v>17</v>
      </c>
      <c r="CS16" s="224" t="s">
        <v>17</v>
      </c>
      <c r="CT16" s="224" t="s">
        <v>17</v>
      </c>
      <c r="CU16" s="224" t="s">
        <v>3957</v>
      </c>
      <c r="CV16" s="224" t="s">
        <v>17</v>
      </c>
      <c r="CW16" s="214">
        <v>45260</v>
      </c>
      <c r="CX16" s="222" t="s">
        <v>9358</v>
      </c>
      <c r="CY16" s="218">
        <v>984000</v>
      </c>
      <c r="CZ16" s="218" t="s">
        <v>9341</v>
      </c>
      <c r="DA16" s="218" t="s">
        <v>33</v>
      </c>
      <c r="DB16" s="218">
        <v>2</v>
      </c>
      <c r="DC16" s="218" t="s">
        <v>9357</v>
      </c>
      <c r="DD16" s="218" t="s">
        <v>9342</v>
      </c>
      <c r="DE16" s="220">
        <v>45260</v>
      </c>
      <c r="DF16" s="221" t="s">
        <v>9359</v>
      </c>
      <c r="DG16" s="213">
        <v>102481000</v>
      </c>
      <c r="DH16" s="224" t="s">
        <v>9341</v>
      </c>
      <c r="DI16" s="224" t="s">
        <v>1219</v>
      </c>
      <c r="DJ16" s="224">
        <v>2</v>
      </c>
      <c r="DK16" s="224" t="s">
        <v>4038</v>
      </c>
      <c r="DL16" s="224" t="s">
        <v>9342</v>
      </c>
      <c r="DM16" s="214">
        <v>45260</v>
      </c>
      <c r="DN16" s="222" t="s">
        <v>9360</v>
      </c>
      <c r="DO16" s="218">
        <v>420000</v>
      </c>
      <c r="DP16" s="222" t="s">
        <v>9341</v>
      </c>
      <c r="DQ16" s="222" t="s">
        <v>33</v>
      </c>
      <c r="DR16" s="222">
        <v>2</v>
      </c>
      <c r="DS16" s="222" t="s">
        <v>4076</v>
      </c>
      <c r="DT16" s="222" t="s">
        <v>9342</v>
      </c>
      <c r="DU16" s="223">
        <v>45260</v>
      </c>
      <c r="DV16" s="221" t="s">
        <v>9361</v>
      </c>
      <c r="DW16" s="213">
        <v>984000</v>
      </c>
      <c r="DX16" s="224" t="s">
        <v>9341</v>
      </c>
      <c r="DY16" s="224" t="s">
        <v>33</v>
      </c>
      <c r="DZ16" s="224">
        <v>2</v>
      </c>
      <c r="EA16" s="224" t="s">
        <v>9357</v>
      </c>
      <c r="EB16" s="224" t="s">
        <v>9342</v>
      </c>
      <c r="EC16" s="214">
        <v>45260</v>
      </c>
      <c r="ED16" s="222" t="s">
        <v>9363</v>
      </c>
      <c r="EE16" s="218" t="s">
        <v>17</v>
      </c>
      <c r="EF16" s="222" t="s">
        <v>17</v>
      </c>
      <c r="EG16" s="222" t="s">
        <v>17</v>
      </c>
      <c r="EH16" s="222" t="s">
        <v>17</v>
      </c>
      <c r="EI16" s="222" t="s">
        <v>9362</v>
      </c>
      <c r="EJ16" s="222" t="s">
        <v>17</v>
      </c>
      <c r="EK16" s="223">
        <v>45260</v>
      </c>
      <c r="EL16" s="221" t="s">
        <v>9364</v>
      </c>
      <c r="EM16" s="213" t="s">
        <v>17</v>
      </c>
      <c r="EN16" s="224" t="s">
        <v>17</v>
      </c>
      <c r="EO16" s="224" t="s">
        <v>17</v>
      </c>
      <c r="EP16" s="224" t="s">
        <v>17</v>
      </c>
      <c r="EQ16" s="224" t="s">
        <v>9362</v>
      </c>
      <c r="ER16" s="224" t="s">
        <v>17</v>
      </c>
      <c r="ES16" s="214">
        <v>45260</v>
      </c>
      <c r="ET16" s="222" t="s">
        <v>9354</v>
      </c>
      <c r="EU16" s="222">
        <v>46</v>
      </c>
      <c r="EV16" s="222" t="s">
        <v>9350</v>
      </c>
      <c r="EW16" s="222" t="s">
        <v>1219</v>
      </c>
      <c r="EX16" s="222">
        <v>2</v>
      </c>
      <c r="EY16" s="222" t="s">
        <v>9352</v>
      </c>
      <c r="EZ16" s="222" t="s">
        <v>9351</v>
      </c>
      <c r="FA16" s="223">
        <v>45260</v>
      </c>
      <c r="FB16" s="221" t="s">
        <v>9367</v>
      </c>
      <c r="FC16" s="224">
        <v>5</v>
      </c>
      <c r="FD16" s="224" t="s">
        <v>9365</v>
      </c>
      <c r="FE16" s="224" t="s">
        <v>66</v>
      </c>
      <c r="FF16" s="224">
        <v>1</v>
      </c>
      <c r="FG16" s="224" t="s">
        <v>4047</v>
      </c>
      <c r="FH16" s="224" t="s">
        <v>9366</v>
      </c>
      <c r="FI16" s="214">
        <v>45260</v>
      </c>
      <c r="FJ16" s="221" t="s">
        <v>5417</v>
      </c>
      <c r="FK16" s="222" t="s">
        <v>17</v>
      </c>
      <c r="FL16" s="222" t="s">
        <v>17</v>
      </c>
      <c r="FM16" s="222" t="s">
        <v>17</v>
      </c>
      <c r="FN16" s="222" t="s">
        <v>17</v>
      </c>
      <c r="FO16" s="222" t="s">
        <v>17</v>
      </c>
      <c r="FP16" s="218" t="s">
        <v>17</v>
      </c>
      <c r="FQ16" s="219">
        <v>45242</v>
      </c>
      <c r="FR16" s="221" t="s">
        <v>5418</v>
      </c>
      <c r="FS16" s="224" t="s">
        <v>17</v>
      </c>
      <c r="FT16" s="224" t="s">
        <v>17</v>
      </c>
      <c r="FU16" s="224" t="s">
        <v>17</v>
      </c>
      <c r="FV16" s="224" t="s">
        <v>17</v>
      </c>
      <c r="FW16" s="224" t="s">
        <v>17</v>
      </c>
      <c r="FX16" s="224" t="s">
        <v>17</v>
      </c>
      <c r="FY16" s="214">
        <v>45242</v>
      </c>
      <c r="FZ16" s="222" t="s">
        <v>5787</v>
      </c>
      <c r="GA16" s="222">
        <v>0</v>
      </c>
      <c r="GB16" s="222" t="s">
        <v>2019</v>
      </c>
      <c r="GC16" s="222" t="s">
        <v>33</v>
      </c>
      <c r="GD16" s="222">
        <v>2</v>
      </c>
      <c r="GE16" s="222" t="s">
        <v>17</v>
      </c>
      <c r="GF16" s="222" t="s">
        <v>17</v>
      </c>
      <c r="GG16" s="223">
        <v>45254</v>
      </c>
      <c r="GH16" s="221" t="s">
        <v>5793</v>
      </c>
      <c r="GI16" s="224">
        <v>0</v>
      </c>
      <c r="GJ16" s="224" t="s">
        <v>2019</v>
      </c>
      <c r="GK16" s="224" t="s">
        <v>33</v>
      </c>
      <c r="GL16" s="224">
        <v>2</v>
      </c>
      <c r="GM16" s="224" t="s">
        <v>17</v>
      </c>
      <c r="GN16" s="224" t="s">
        <v>17</v>
      </c>
      <c r="GO16" s="214">
        <v>45254</v>
      </c>
      <c r="GP16" s="222" t="s">
        <v>5788</v>
      </c>
      <c r="GQ16" s="222">
        <v>0</v>
      </c>
      <c r="GR16" s="222" t="s">
        <v>2019</v>
      </c>
      <c r="GS16" s="222" t="s">
        <v>33</v>
      </c>
      <c r="GT16" s="222">
        <v>2</v>
      </c>
      <c r="GU16" s="222" t="s">
        <v>17</v>
      </c>
      <c r="GV16" s="222" t="s">
        <v>17</v>
      </c>
      <c r="GW16" s="223">
        <v>45254</v>
      </c>
      <c r="GX16" s="221" t="s">
        <v>5794</v>
      </c>
      <c r="GY16" s="224">
        <v>0</v>
      </c>
      <c r="GZ16" s="224" t="s">
        <v>2019</v>
      </c>
      <c r="HA16" s="224" t="s">
        <v>33</v>
      </c>
      <c r="HB16" s="224">
        <v>2</v>
      </c>
      <c r="HC16" s="224" t="s">
        <v>17</v>
      </c>
      <c r="HD16" s="224" t="s">
        <v>17</v>
      </c>
      <c r="HE16" s="214">
        <v>45254</v>
      </c>
      <c r="HF16" s="222" t="s">
        <v>5786</v>
      </c>
      <c r="HG16" s="222">
        <v>0</v>
      </c>
      <c r="HH16" s="222" t="s">
        <v>2019</v>
      </c>
      <c r="HI16" s="222" t="s">
        <v>33</v>
      </c>
      <c r="HJ16" s="222">
        <v>2</v>
      </c>
      <c r="HK16" s="222" t="s">
        <v>17</v>
      </c>
      <c r="HL16" s="222" t="s">
        <v>17</v>
      </c>
      <c r="HM16" s="223">
        <v>45254</v>
      </c>
      <c r="HN16" s="221" t="s">
        <v>5792</v>
      </c>
      <c r="HO16" s="224">
        <v>0</v>
      </c>
      <c r="HP16" s="224" t="s">
        <v>2019</v>
      </c>
      <c r="HQ16" s="224" t="s">
        <v>33</v>
      </c>
      <c r="HR16" s="224">
        <v>2</v>
      </c>
      <c r="HS16" s="224" t="s">
        <v>17</v>
      </c>
      <c r="HT16" s="224" t="s">
        <v>17</v>
      </c>
      <c r="HU16" s="214">
        <v>45254</v>
      </c>
      <c r="HV16" s="222" t="s">
        <v>5789</v>
      </c>
      <c r="HW16" s="222">
        <v>0</v>
      </c>
      <c r="HX16" s="222" t="s">
        <v>2019</v>
      </c>
      <c r="HY16" s="222" t="s">
        <v>33</v>
      </c>
      <c r="HZ16" s="222">
        <v>2</v>
      </c>
      <c r="IA16" s="222" t="s">
        <v>17</v>
      </c>
      <c r="IB16" s="222" t="s">
        <v>17</v>
      </c>
      <c r="IC16" s="223">
        <v>45254</v>
      </c>
      <c r="ID16" s="221" t="s">
        <v>5791</v>
      </c>
      <c r="IE16" s="224">
        <v>0</v>
      </c>
      <c r="IF16" s="224" t="s">
        <v>2019</v>
      </c>
      <c r="IG16" s="224" t="s">
        <v>33</v>
      </c>
      <c r="IH16" s="224">
        <v>2</v>
      </c>
      <c r="II16" s="224" t="s">
        <v>17</v>
      </c>
      <c r="IJ16" s="224" t="s">
        <v>17</v>
      </c>
      <c r="IK16" s="214">
        <v>45254</v>
      </c>
      <c r="IL16" s="222" t="s">
        <v>5790</v>
      </c>
      <c r="IM16" s="222">
        <v>1</v>
      </c>
      <c r="IN16" s="222" t="s">
        <v>2019</v>
      </c>
      <c r="IO16" s="222" t="s">
        <v>33</v>
      </c>
      <c r="IP16" s="222">
        <v>2</v>
      </c>
      <c r="IQ16" s="222" t="s">
        <v>17</v>
      </c>
      <c r="IR16" s="222" t="s">
        <v>17</v>
      </c>
      <c r="IS16" s="223">
        <v>45254</v>
      </c>
    </row>
    <row r="17" spans="1:253" s="11" customFormat="1" ht="12.95" customHeight="1" x14ac:dyDescent="0.2">
      <c r="A17" s="11" t="s">
        <v>1183</v>
      </c>
      <c r="B17" s="11" t="s">
        <v>10488</v>
      </c>
      <c r="C17" s="11" t="s">
        <v>1184</v>
      </c>
      <c r="D17" s="11" t="s">
        <v>1185</v>
      </c>
      <c r="E17" s="11" t="s">
        <v>9876</v>
      </c>
      <c r="F17" s="11" t="s">
        <v>4011</v>
      </c>
      <c r="G17" s="212">
        <v>215313000</v>
      </c>
      <c r="H17" s="213" t="s">
        <v>3966</v>
      </c>
      <c r="I17" s="213" t="s">
        <v>33</v>
      </c>
      <c r="J17" s="213">
        <v>2</v>
      </c>
      <c r="K17" s="213" t="s">
        <v>3968</v>
      </c>
      <c r="L17" s="213" t="s">
        <v>3967</v>
      </c>
      <c r="M17" s="214">
        <v>45199</v>
      </c>
      <c r="N17" s="221" t="s">
        <v>4015</v>
      </c>
      <c r="O17" s="216">
        <v>3551558</v>
      </c>
      <c r="P17" s="216" t="s">
        <v>4012</v>
      </c>
      <c r="Q17" s="216" t="s">
        <v>1219</v>
      </c>
      <c r="R17" s="216">
        <v>2</v>
      </c>
      <c r="S17" s="216" t="s">
        <v>4014</v>
      </c>
      <c r="T17" s="216" t="s">
        <v>4013</v>
      </c>
      <c r="U17" s="217">
        <v>45199</v>
      </c>
      <c r="V17" s="221" t="s">
        <v>4019</v>
      </c>
      <c r="W17" s="213">
        <v>99944000</v>
      </c>
      <c r="X17" s="213" t="s">
        <v>4016</v>
      </c>
      <c r="Y17" s="213" t="s">
        <v>1219</v>
      </c>
      <c r="Z17" s="213">
        <v>2</v>
      </c>
      <c r="AA17" s="213" t="s">
        <v>4018</v>
      </c>
      <c r="AB17" s="213" t="s">
        <v>4017</v>
      </c>
      <c r="AC17" s="214">
        <v>45199</v>
      </c>
      <c r="AD17" s="221" t="s">
        <v>4023</v>
      </c>
      <c r="AE17" s="218">
        <v>451000</v>
      </c>
      <c r="AF17" s="218" t="s">
        <v>4020</v>
      </c>
      <c r="AG17" s="218" t="s">
        <v>1219</v>
      </c>
      <c r="AH17" s="218">
        <v>2</v>
      </c>
      <c r="AI17" s="218" t="s">
        <v>4022</v>
      </c>
      <c r="AJ17" s="218" t="s">
        <v>4021</v>
      </c>
      <c r="AK17" s="219">
        <v>45199</v>
      </c>
      <c r="AL17" s="221" t="s">
        <v>4027</v>
      </c>
      <c r="AM17" s="213">
        <v>478000</v>
      </c>
      <c r="AN17" s="213" t="s">
        <v>4024</v>
      </c>
      <c r="AO17" s="213" t="s">
        <v>1219</v>
      </c>
      <c r="AP17" s="213">
        <v>2</v>
      </c>
      <c r="AQ17" s="213" t="s">
        <v>4026</v>
      </c>
      <c r="AR17" s="213" t="s">
        <v>4025</v>
      </c>
      <c r="AS17" s="214">
        <v>45199</v>
      </c>
      <c r="AT17" s="222" t="s">
        <v>4028</v>
      </c>
      <c r="AU17" s="218" t="s">
        <v>17</v>
      </c>
      <c r="AV17" s="218" t="s">
        <v>17</v>
      </c>
      <c r="AW17" s="218" t="s">
        <v>17</v>
      </c>
      <c r="AX17" s="218" t="s">
        <v>17</v>
      </c>
      <c r="AY17" s="218" t="s">
        <v>3957</v>
      </c>
      <c r="AZ17" s="218" t="s">
        <v>17</v>
      </c>
      <c r="BA17" s="219">
        <v>45199</v>
      </c>
      <c r="BB17" s="221" t="s">
        <v>4049</v>
      </c>
      <c r="BC17" s="213" t="s">
        <v>17</v>
      </c>
      <c r="BD17" s="213" t="s">
        <v>999</v>
      </c>
      <c r="BE17" s="213" t="s">
        <v>17</v>
      </c>
      <c r="BF17" s="213" t="s">
        <v>17</v>
      </c>
      <c r="BG17" s="213" t="s">
        <v>3957</v>
      </c>
      <c r="BH17" s="213" t="s">
        <v>17</v>
      </c>
      <c r="BI17" s="214">
        <v>45199</v>
      </c>
      <c r="BJ17" s="222" t="s">
        <v>4032</v>
      </c>
      <c r="BK17" s="222">
        <v>0</v>
      </c>
      <c r="BL17" s="222" t="s">
        <v>4029</v>
      </c>
      <c r="BM17" s="222" t="s">
        <v>22</v>
      </c>
      <c r="BN17" s="222">
        <v>3</v>
      </c>
      <c r="BO17" s="222" t="s">
        <v>4031</v>
      </c>
      <c r="BP17" s="218" t="s">
        <v>4030</v>
      </c>
      <c r="BQ17" s="223">
        <v>45199</v>
      </c>
      <c r="BR17" s="221" t="s">
        <v>4050</v>
      </c>
      <c r="BS17" s="224" t="s">
        <v>17</v>
      </c>
      <c r="BT17" s="224" t="s">
        <v>999</v>
      </c>
      <c r="BU17" s="224" t="s">
        <v>17</v>
      </c>
      <c r="BV17" s="224" t="s">
        <v>17</v>
      </c>
      <c r="BW17" s="224" t="s">
        <v>3957</v>
      </c>
      <c r="BX17" s="224" t="s">
        <v>17</v>
      </c>
      <c r="BY17" s="214">
        <v>45199</v>
      </c>
      <c r="BZ17" s="222" t="s">
        <v>4051</v>
      </c>
      <c r="CA17" s="222" t="s">
        <v>17</v>
      </c>
      <c r="CB17" s="222" t="s">
        <v>999</v>
      </c>
      <c r="CC17" s="222" t="s">
        <v>17</v>
      </c>
      <c r="CD17" s="222" t="s">
        <v>17</v>
      </c>
      <c r="CE17" s="222" t="s">
        <v>3957</v>
      </c>
      <c r="CF17" s="222" t="s">
        <v>17</v>
      </c>
      <c r="CG17" s="223">
        <v>45199</v>
      </c>
      <c r="CH17" s="221" t="s">
        <v>11077</v>
      </c>
      <c r="CI17" s="222" t="e">
        <v>#N/A</v>
      </c>
      <c r="CJ17" s="222" t="e">
        <v>#N/A</v>
      </c>
      <c r="CK17" s="222" t="e">
        <v>#N/A</v>
      </c>
      <c r="CL17" s="222" t="e">
        <v>#N/A</v>
      </c>
      <c r="CM17" s="222" t="e">
        <v>#N/A</v>
      </c>
      <c r="CN17" s="222" t="e">
        <v>#N/A</v>
      </c>
      <c r="CO17" s="225" t="e">
        <v>#N/A</v>
      </c>
      <c r="CP17" s="222" t="s">
        <v>4053</v>
      </c>
      <c r="CQ17" s="224" t="s">
        <v>17</v>
      </c>
      <c r="CR17" s="224" t="s">
        <v>999</v>
      </c>
      <c r="CS17" s="224" t="s">
        <v>17</v>
      </c>
      <c r="CT17" s="224" t="s">
        <v>17</v>
      </c>
      <c r="CU17" s="224" t="s">
        <v>3957</v>
      </c>
      <c r="CV17" s="224" t="s">
        <v>17</v>
      </c>
      <c r="CW17" s="214">
        <v>45199</v>
      </c>
      <c r="CX17" s="222" t="s">
        <v>4037</v>
      </c>
      <c r="CY17" s="218">
        <v>361000</v>
      </c>
      <c r="CZ17" s="218" t="s">
        <v>4034</v>
      </c>
      <c r="DA17" s="218" t="s">
        <v>1219</v>
      </c>
      <c r="DB17" s="218">
        <v>2</v>
      </c>
      <c r="DC17" s="218" t="s">
        <v>4036</v>
      </c>
      <c r="DD17" s="218" t="s">
        <v>4035</v>
      </c>
      <c r="DE17" s="220">
        <v>45199</v>
      </c>
      <c r="DF17" s="221" t="s">
        <v>4039</v>
      </c>
      <c r="DG17" s="213">
        <v>99493000</v>
      </c>
      <c r="DH17" s="224" t="s">
        <v>4034</v>
      </c>
      <c r="DI17" s="224" t="s">
        <v>1219</v>
      </c>
      <c r="DJ17" s="224">
        <v>2</v>
      </c>
      <c r="DK17" s="224" t="s">
        <v>4038</v>
      </c>
      <c r="DL17" s="224" t="s">
        <v>4035</v>
      </c>
      <c r="DM17" s="214">
        <v>45199</v>
      </c>
      <c r="DN17" s="222" t="s">
        <v>4041</v>
      </c>
      <c r="DO17" s="218">
        <v>90000</v>
      </c>
      <c r="DP17" s="222" t="s">
        <v>4034</v>
      </c>
      <c r="DQ17" s="222" t="s">
        <v>1219</v>
      </c>
      <c r="DR17" s="222">
        <v>2</v>
      </c>
      <c r="DS17" s="222" t="s">
        <v>4040</v>
      </c>
      <c r="DT17" s="222" t="s">
        <v>4035</v>
      </c>
      <c r="DU17" s="223">
        <v>45199</v>
      </c>
      <c r="DV17" s="221" t="s">
        <v>4042</v>
      </c>
      <c r="DW17" s="213">
        <v>361000</v>
      </c>
      <c r="DX17" s="224" t="s">
        <v>4034</v>
      </c>
      <c r="DY17" s="224" t="s">
        <v>1219</v>
      </c>
      <c r="DZ17" s="224">
        <v>2</v>
      </c>
      <c r="EA17" s="224" t="s">
        <v>4036</v>
      </c>
      <c r="EB17" s="224" t="s">
        <v>4035</v>
      </c>
      <c r="EC17" s="214">
        <v>45199</v>
      </c>
      <c r="ED17" s="222" t="s">
        <v>4043</v>
      </c>
      <c r="EE17" s="218" t="s">
        <v>17</v>
      </c>
      <c r="EF17" s="222" t="s">
        <v>17</v>
      </c>
      <c r="EG17" s="222" t="s">
        <v>17</v>
      </c>
      <c r="EH17" s="222" t="s">
        <v>17</v>
      </c>
      <c r="EI17" s="222" t="s">
        <v>3957</v>
      </c>
      <c r="EJ17" s="222" t="s">
        <v>17</v>
      </c>
      <c r="EK17" s="223">
        <v>45199</v>
      </c>
      <c r="EL17" s="221" t="s">
        <v>4044</v>
      </c>
      <c r="EM17" s="213" t="s">
        <v>17</v>
      </c>
      <c r="EN17" s="224" t="s">
        <v>17</v>
      </c>
      <c r="EO17" s="224" t="s">
        <v>17</v>
      </c>
      <c r="EP17" s="224" t="s">
        <v>17</v>
      </c>
      <c r="EQ17" s="224" t="s">
        <v>3957</v>
      </c>
      <c r="ER17" s="224" t="s">
        <v>17</v>
      </c>
      <c r="ES17" s="214">
        <v>45199</v>
      </c>
      <c r="ET17" s="222" t="s">
        <v>4033</v>
      </c>
      <c r="EU17" s="222">
        <v>46</v>
      </c>
      <c r="EV17" s="222" t="s">
        <v>3988</v>
      </c>
      <c r="EW17" s="222" t="s">
        <v>1219</v>
      </c>
      <c r="EX17" s="222">
        <v>2</v>
      </c>
      <c r="EY17" s="222" t="s">
        <v>3990</v>
      </c>
      <c r="EZ17" s="222" t="s">
        <v>3989</v>
      </c>
      <c r="FA17" s="223">
        <v>45199</v>
      </c>
      <c r="FB17" s="221" t="s">
        <v>4048</v>
      </c>
      <c r="FC17" s="224">
        <v>5</v>
      </c>
      <c r="FD17" s="224" t="s">
        <v>4045</v>
      </c>
      <c r="FE17" s="224" t="s">
        <v>33</v>
      </c>
      <c r="FF17" s="224">
        <v>2</v>
      </c>
      <c r="FG17" s="224" t="s">
        <v>4047</v>
      </c>
      <c r="FH17" s="224" t="s">
        <v>4046</v>
      </c>
      <c r="FI17" s="214">
        <v>45199</v>
      </c>
      <c r="FJ17" s="221" t="s">
        <v>1508</v>
      </c>
      <c r="FK17" s="222" t="s">
        <v>17</v>
      </c>
      <c r="FL17" s="222" t="s">
        <v>17</v>
      </c>
      <c r="FM17" s="222" t="s">
        <v>17</v>
      </c>
      <c r="FN17" s="222" t="s">
        <v>17</v>
      </c>
      <c r="FO17" s="222" t="s">
        <v>18</v>
      </c>
      <c r="FP17" s="218" t="s">
        <v>17</v>
      </c>
      <c r="FQ17" s="219">
        <v>44918</v>
      </c>
      <c r="FR17" s="221" t="s">
        <v>1186</v>
      </c>
      <c r="FS17" s="224" t="s">
        <v>17</v>
      </c>
      <c r="FT17" s="224" t="s">
        <v>17</v>
      </c>
      <c r="FU17" s="224" t="s">
        <v>17</v>
      </c>
      <c r="FV17" s="224" t="s">
        <v>17</v>
      </c>
      <c r="FW17" s="224" t="s">
        <v>17</v>
      </c>
      <c r="FX17" s="224" t="s">
        <v>17</v>
      </c>
      <c r="FY17" s="214">
        <v>44742</v>
      </c>
      <c r="FZ17" s="222" t="s">
        <v>5796</v>
      </c>
      <c r="GA17" s="222">
        <v>0</v>
      </c>
      <c r="GB17" s="222" t="s">
        <v>2019</v>
      </c>
      <c r="GC17" s="222" t="s">
        <v>33</v>
      </c>
      <c r="GD17" s="222">
        <v>2</v>
      </c>
      <c r="GE17" s="222" t="s">
        <v>17</v>
      </c>
      <c r="GF17" s="222" t="s">
        <v>17</v>
      </c>
      <c r="GG17" s="223">
        <v>45254</v>
      </c>
      <c r="GH17" s="221" t="s">
        <v>5802</v>
      </c>
      <c r="GI17" s="224">
        <v>0</v>
      </c>
      <c r="GJ17" s="224" t="s">
        <v>2019</v>
      </c>
      <c r="GK17" s="224" t="s">
        <v>33</v>
      </c>
      <c r="GL17" s="224">
        <v>2</v>
      </c>
      <c r="GM17" s="224" t="s">
        <v>17</v>
      </c>
      <c r="GN17" s="224" t="s">
        <v>17</v>
      </c>
      <c r="GO17" s="214">
        <v>45254</v>
      </c>
      <c r="GP17" s="222" t="s">
        <v>5797</v>
      </c>
      <c r="GQ17" s="222">
        <v>0</v>
      </c>
      <c r="GR17" s="222" t="s">
        <v>2019</v>
      </c>
      <c r="GS17" s="222" t="s">
        <v>33</v>
      </c>
      <c r="GT17" s="222">
        <v>2</v>
      </c>
      <c r="GU17" s="222" t="s">
        <v>17</v>
      </c>
      <c r="GV17" s="222" t="s">
        <v>17</v>
      </c>
      <c r="GW17" s="223">
        <v>45254</v>
      </c>
      <c r="GX17" s="221" t="s">
        <v>5803</v>
      </c>
      <c r="GY17" s="224">
        <v>0</v>
      </c>
      <c r="GZ17" s="224" t="s">
        <v>2019</v>
      </c>
      <c r="HA17" s="224" t="s">
        <v>33</v>
      </c>
      <c r="HB17" s="224">
        <v>2</v>
      </c>
      <c r="HC17" s="224" t="s">
        <v>17</v>
      </c>
      <c r="HD17" s="224" t="s">
        <v>17</v>
      </c>
      <c r="HE17" s="214">
        <v>45254</v>
      </c>
      <c r="HF17" s="222" t="s">
        <v>5795</v>
      </c>
      <c r="HG17" s="222">
        <v>0</v>
      </c>
      <c r="HH17" s="222" t="s">
        <v>2019</v>
      </c>
      <c r="HI17" s="222" t="s">
        <v>33</v>
      </c>
      <c r="HJ17" s="222">
        <v>2</v>
      </c>
      <c r="HK17" s="222" t="s">
        <v>17</v>
      </c>
      <c r="HL17" s="222" t="s">
        <v>17</v>
      </c>
      <c r="HM17" s="223">
        <v>45254</v>
      </c>
      <c r="HN17" s="221" t="s">
        <v>5801</v>
      </c>
      <c r="HO17" s="224">
        <v>0</v>
      </c>
      <c r="HP17" s="224" t="s">
        <v>2019</v>
      </c>
      <c r="HQ17" s="224" t="s">
        <v>33</v>
      </c>
      <c r="HR17" s="224">
        <v>2</v>
      </c>
      <c r="HS17" s="224" t="s">
        <v>17</v>
      </c>
      <c r="HT17" s="224" t="s">
        <v>17</v>
      </c>
      <c r="HU17" s="214">
        <v>45254</v>
      </c>
      <c r="HV17" s="222" t="s">
        <v>5798</v>
      </c>
      <c r="HW17" s="222">
        <v>0</v>
      </c>
      <c r="HX17" s="222" t="s">
        <v>2019</v>
      </c>
      <c r="HY17" s="222" t="s">
        <v>33</v>
      </c>
      <c r="HZ17" s="222">
        <v>2</v>
      </c>
      <c r="IA17" s="222" t="s">
        <v>17</v>
      </c>
      <c r="IB17" s="222" t="s">
        <v>17</v>
      </c>
      <c r="IC17" s="223">
        <v>45254</v>
      </c>
      <c r="ID17" s="221" t="s">
        <v>5800</v>
      </c>
      <c r="IE17" s="224">
        <v>0</v>
      </c>
      <c r="IF17" s="224" t="s">
        <v>2019</v>
      </c>
      <c r="IG17" s="224" t="s">
        <v>33</v>
      </c>
      <c r="IH17" s="224">
        <v>2</v>
      </c>
      <c r="II17" s="224" t="s">
        <v>17</v>
      </c>
      <c r="IJ17" s="224" t="s">
        <v>17</v>
      </c>
      <c r="IK17" s="214">
        <v>45254</v>
      </c>
      <c r="IL17" s="222" t="s">
        <v>5799</v>
      </c>
      <c r="IM17" s="222">
        <v>2</v>
      </c>
      <c r="IN17" s="222" t="s">
        <v>2019</v>
      </c>
      <c r="IO17" s="222" t="s">
        <v>33</v>
      </c>
      <c r="IP17" s="222">
        <v>2</v>
      </c>
      <c r="IQ17" s="222" t="s">
        <v>17</v>
      </c>
      <c r="IR17" s="222" t="s">
        <v>17</v>
      </c>
      <c r="IS17" s="223">
        <v>45254</v>
      </c>
    </row>
    <row r="18" spans="1:253" s="11" customFormat="1" ht="12.95" customHeight="1" x14ac:dyDescent="0.2">
      <c r="A18" s="11" t="s">
        <v>1509</v>
      </c>
      <c r="B18" s="11" t="s">
        <v>10463</v>
      </c>
      <c r="C18" s="11" t="s">
        <v>1510</v>
      </c>
      <c r="D18" s="11" t="s">
        <v>1185</v>
      </c>
      <c r="E18" s="11" t="s">
        <v>9876</v>
      </c>
      <c r="F18" s="11" t="s">
        <v>3969</v>
      </c>
      <c r="G18" s="212">
        <v>215313000</v>
      </c>
      <c r="H18" s="213" t="s">
        <v>3966</v>
      </c>
      <c r="I18" s="213" t="s">
        <v>1219</v>
      </c>
      <c r="J18" s="213">
        <v>2</v>
      </c>
      <c r="K18" s="213" t="s">
        <v>3968</v>
      </c>
      <c r="L18" s="213" t="s">
        <v>3967</v>
      </c>
      <c r="M18" s="214">
        <v>45199</v>
      </c>
      <c r="N18" s="221" t="s">
        <v>3973</v>
      </c>
      <c r="O18" s="216">
        <v>377437</v>
      </c>
      <c r="P18" s="216" t="s">
        <v>3970</v>
      </c>
      <c r="Q18" s="216" t="s">
        <v>33</v>
      </c>
      <c r="R18" s="216">
        <v>2</v>
      </c>
      <c r="S18" s="216" t="s">
        <v>3972</v>
      </c>
      <c r="T18" s="216" t="s">
        <v>3971</v>
      </c>
      <c r="U18" s="217">
        <v>45199</v>
      </c>
      <c r="V18" s="221" t="s">
        <v>3975</v>
      </c>
      <c r="W18" s="213">
        <v>18850000</v>
      </c>
      <c r="X18" s="213" t="s">
        <v>3970</v>
      </c>
      <c r="Y18" s="213" t="s">
        <v>1219</v>
      </c>
      <c r="Z18" s="213">
        <v>2</v>
      </c>
      <c r="AA18" s="213" t="s">
        <v>3974</v>
      </c>
      <c r="AB18" s="213" t="s">
        <v>3971</v>
      </c>
      <c r="AC18" s="214">
        <v>45199</v>
      </c>
      <c r="AD18" s="221" t="s">
        <v>3979</v>
      </c>
      <c r="AE18" s="218">
        <v>355000</v>
      </c>
      <c r="AF18" s="218" t="s">
        <v>3976</v>
      </c>
      <c r="AG18" s="218" t="s">
        <v>33</v>
      </c>
      <c r="AH18" s="218">
        <v>2</v>
      </c>
      <c r="AI18" s="218" t="s">
        <v>3978</v>
      </c>
      <c r="AJ18" s="218" t="s">
        <v>3977</v>
      </c>
      <c r="AK18" s="219">
        <v>45199</v>
      </c>
      <c r="AL18" s="221" t="s">
        <v>3983</v>
      </c>
      <c r="AM18" s="213">
        <v>20000</v>
      </c>
      <c r="AN18" s="213" t="s">
        <v>3980</v>
      </c>
      <c r="AO18" s="213" t="s">
        <v>1219</v>
      </c>
      <c r="AP18" s="213">
        <v>2</v>
      </c>
      <c r="AQ18" s="213" t="s">
        <v>3982</v>
      </c>
      <c r="AR18" s="213" t="s">
        <v>3981</v>
      </c>
      <c r="AS18" s="214">
        <v>45199</v>
      </c>
      <c r="AT18" s="222" t="s">
        <v>3984</v>
      </c>
      <c r="AU18" s="218">
        <v>940</v>
      </c>
      <c r="AV18" s="218" t="s">
        <v>3976</v>
      </c>
      <c r="AW18" s="218" t="s">
        <v>1219</v>
      </c>
      <c r="AX18" s="218">
        <v>2</v>
      </c>
      <c r="AY18" s="218" t="s">
        <v>3978</v>
      </c>
      <c r="AZ18" s="218" t="s">
        <v>3977</v>
      </c>
      <c r="BA18" s="219">
        <v>45199</v>
      </c>
      <c r="BB18" s="221" t="s">
        <v>4006</v>
      </c>
      <c r="BC18" s="213" t="s">
        <v>17</v>
      </c>
      <c r="BD18" s="213" t="s">
        <v>999</v>
      </c>
      <c r="BE18" s="213" t="s">
        <v>17</v>
      </c>
      <c r="BF18" s="213" t="s">
        <v>17</v>
      </c>
      <c r="BG18" s="213" t="s">
        <v>3957</v>
      </c>
      <c r="BH18" s="213" t="s">
        <v>683</v>
      </c>
      <c r="BI18" s="214">
        <v>45199</v>
      </c>
      <c r="BJ18" s="222" t="s">
        <v>3987</v>
      </c>
      <c r="BK18" s="222">
        <v>46</v>
      </c>
      <c r="BL18" s="222" t="s">
        <v>3980</v>
      </c>
      <c r="BM18" s="222" t="s">
        <v>1219</v>
      </c>
      <c r="BN18" s="222">
        <v>2</v>
      </c>
      <c r="BO18" s="222" t="s">
        <v>3986</v>
      </c>
      <c r="BP18" s="218" t="s">
        <v>3985</v>
      </c>
      <c r="BQ18" s="223">
        <v>45199</v>
      </c>
      <c r="BR18" s="221" t="s">
        <v>4007</v>
      </c>
      <c r="BS18" s="224" t="s">
        <v>17</v>
      </c>
      <c r="BT18" s="224" t="s">
        <v>999</v>
      </c>
      <c r="BU18" s="224" t="s">
        <v>17</v>
      </c>
      <c r="BV18" s="224" t="s">
        <v>17</v>
      </c>
      <c r="BW18" s="224" t="s">
        <v>3957</v>
      </c>
      <c r="BX18" s="224" t="s">
        <v>683</v>
      </c>
      <c r="BY18" s="214">
        <v>45199</v>
      </c>
      <c r="BZ18" s="222" t="s">
        <v>4008</v>
      </c>
      <c r="CA18" s="222" t="s">
        <v>17</v>
      </c>
      <c r="CB18" s="222" t="s">
        <v>999</v>
      </c>
      <c r="CC18" s="222" t="s">
        <v>17</v>
      </c>
      <c r="CD18" s="222" t="s">
        <v>17</v>
      </c>
      <c r="CE18" s="222" t="s">
        <v>3957</v>
      </c>
      <c r="CF18" s="222" t="s">
        <v>683</v>
      </c>
      <c r="CG18" s="223">
        <v>45199</v>
      </c>
      <c r="CH18" s="221" t="s">
        <v>11078</v>
      </c>
      <c r="CI18" s="222" t="e">
        <v>#N/A</v>
      </c>
      <c r="CJ18" s="222" t="e">
        <v>#N/A</v>
      </c>
      <c r="CK18" s="222" t="e">
        <v>#N/A</v>
      </c>
      <c r="CL18" s="222" t="e">
        <v>#N/A</v>
      </c>
      <c r="CM18" s="222" t="e">
        <v>#N/A</v>
      </c>
      <c r="CN18" s="222" t="e">
        <v>#N/A</v>
      </c>
      <c r="CO18" s="225" t="e">
        <v>#N/A</v>
      </c>
      <c r="CP18" s="222" t="s">
        <v>4010</v>
      </c>
      <c r="CQ18" s="224" t="s">
        <v>17</v>
      </c>
      <c r="CR18" s="224" t="s">
        <v>999</v>
      </c>
      <c r="CS18" s="224" t="s">
        <v>17</v>
      </c>
      <c r="CT18" s="224" t="s">
        <v>17</v>
      </c>
      <c r="CU18" s="224" t="s">
        <v>3957</v>
      </c>
      <c r="CV18" s="224" t="s">
        <v>683</v>
      </c>
      <c r="CW18" s="214">
        <v>45199</v>
      </c>
      <c r="CX18" s="222" t="s">
        <v>3993</v>
      </c>
      <c r="CY18" s="218">
        <v>25000</v>
      </c>
      <c r="CZ18" s="218" t="s">
        <v>3994</v>
      </c>
      <c r="DA18" s="218" t="s">
        <v>22</v>
      </c>
      <c r="DB18" s="218">
        <v>3</v>
      </c>
      <c r="DC18" s="218" t="s">
        <v>4000</v>
      </c>
      <c r="DD18" s="218" t="s">
        <v>3995</v>
      </c>
      <c r="DE18" s="220">
        <v>45199</v>
      </c>
      <c r="DF18" s="221" t="s">
        <v>3997</v>
      </c>
      <c r="DG18" s="213">
        <v>18496000</v>
      </c>
      <c r="DH18" s="224" t="s">
        <v>3994</v>
      </c>
      <c r="DI18" s="224" t="s">
        <v>22</v>
      </c>
      <c r="DJ18" s="224">
        <v>3</v>
      </c>
      <c r="DK18" s="224" t="s">
        <v>3996</v>
      </c>
      <c r="DL18" s="224" t="s">
        <v>3995</v>
      </c>
      <c r="DM18" s="214">
        <v>45199</v>
      </c>
      <c r="DN18" s="222" t="s">
        <v>3999</v>
      </c>
      <c r="DO18" s="218">
        <v>329000</v>
      </c>
      <c r="DP18" s="222" t="s">
        <v>3994</v>
      </c>
      <c r="DQ18" s="222" t="s">
        <v>22</v>
      </c>
      <c r="DR18" s="222">
        <v>3</v>
      </c>
      <c r="DS18" s="222" t="s">
        <v>3998</v>
      </c>
      <c r="DT18" s="222" t="s">
        <v>3995</v>
      </c>
      <c r="DU18" s="223">
        <v>45199</v>
      </c>
      <c r="DV18" s="221" t="s">
        <v>4001</v>
      </c>
      <c r="DW18" s="213">
        <v>25000</v>
      </c>
      <c r="DX18" s="224" t="s">
        <v>3994</v>
      </c>
      <c r="DY18" s="224" t="s">
        <v>22</v>
      </c>
      <c r="DZ18" s="224">
        <v>3</v>
      </c>
      <c r="EA18" s="224" t="s">
        <v>4000</v>
      </c>
      <c r="EB18" s="224" t="s">
        <v>3995</v>
      </c>
      <c r="EC18" s="214">
        <v>45199</v>
      </c>
      <c r="ED18" s="222" t="s">
        <v>4002</v>
      </c>
      <c r="EE18" s="218" t="s">
        <v>17</v>
      </c>
      <c r="EF18" s="222" t="s">
        <v>999</v>
      </c>
      <c r="EG18" s="222" t="s">
        <v>17</v>
      </c>
      <c r="EH18" s="222" t="s">
        <v>17</v>
      </c>
      <c r="EI18" s="222" t="s">
        <v>3957</v>
      </c>
      <c r="EJ18" s="222" t="s">
        <v>17</v>
      </c>
      <c r="EK18" s="223">
        <v>45199</v>
      </c>
      <c r="EL18" s="221" t="s">
        <v>4003</v>
      </c>
      <c r="EM18" s="213" t="s">
        <v>17</v>
      </c>
      <c r="EN18" s="224" t="s">
        <v>999</v>
      </c>
      <c r="EO18" s="224" t="s">
        <v>17</v>
      </c>
      <c r="EP18" s="224" t="s">
        <v>17</v>
      </c>
      <c r="EQ18" s="224" t="s">
        <v>3957</v>
      </c>
      <c r="ER18" s="224" t="s">
        <v>17</v>
      </c>
      <c r="ES18" s="214">
        <v>45199</v>
      </c>
      <c r="ET18" s="222" t="s">
        <v>3991</v>
      </c>
      <c r="EU18" s="222">
        <v>46</v>
      </c>
      <c r="EV18" s="222" t="s">
        <v>3988</v>
      </c>
      <c r="EW18" s="222" t="s">
        <v>1219</v>
      </c>
      <c r="EX18" s="222">
        <v>2</v>
      </c>
      <c r="EY18" s="222" t="s">
        <v>3990</v>
      </c>
      <c r="EZ18" s="222" t="s">
        <v>3989</v>
      </c>
      <c r="FA18" s="223">
        <v>45199</v>
      </c>
      <c r="FB18" s="221" t="s">
        <v>4005</v>
      </c>
      <c r="FC18" s="224">
        <v>1</v>
      </c>
      <c r="FD18" s="224" t="s">
        <v>3980</v>
      </c>
      <c r="FE18" s="224" t="s">
        <v>22</v>
      </c>
      <c r="FF18" s="224">
        <v>3</v>
      </c>
      <c r="FG18" s="224" t="s">
        <v>4004</v>
      </c>
      <c r="FH18" s="224" t="s">
        <v>3981</v>
      </c>
      <c r="FI18" s="214">
        <v>45199</v>
      </c>
      <c r="FJ18" s="221" t="s">
        <v>1511</v>
      </c>
      <c r="FK18" s="222" t="s">
        <v>17</v>
      </c>
      <c r="FL18" s="222" t="s">
        <v>17</v>
      </c>
      <c r="FM18" s="222" t="s">
        <v>17</v>
      </c>
      <c r="FN18" s="222" t="s">
        <v>17</v>
      </c>
      <c r="FO18" s="222" t="s">
        <v>18</v>
      </c>
      <c r="FP18" s="218" t="s">
        <v>17</v>
      </c>
      <c r="FQ18" s="219">
        <v>44918</v>
      </c>
      <c r="FR18" s="221" t="s">
        <v>1512</v>
      </c>
      <c r="FS18" s="224" t="s">
        <v>17</v>
      </c>
      <c r="FT18" s="224" t="s">
        <v>17</v>
      </c>
      <c r="FU18" s="224" t="s">
        <v>17</v>
      </c>
      <c r="FV18" s="224" t="s">
        <v>17</v>
      </c>
      <c r="FW18" s="224" t="s">
        <v>18</v>
      </c>
      <c r="FX18" s="224" t="s">
        <v>17</v>
      </c>
      <c r="FY18" s="214">
        <v>44918</v>
      </c>
      <c r="FZ18" s="222" t="s">
        <v>5805</v>
      </c>
      <c r="GA18" s="222">
        <v>0</v>
      </c>
      <c r="GB18" s="222" t="s">
        <v>2019</v>
      </c>
      <c r="GC18" s="222" t="s">
        <v>33</v>
      </c>
      <c r="GD18" s="222">
        <v>2</v>
      </c>
      <c r="GE18" s="222" t="s">
        <v>17</v>
      </c>
      <c r="GF18" s="222" t="s">
        <v>17</v>
      </c>
      <c r="GG18" s="223">
        <v>45254</v>
      </c>
      <c r="GH18" s="221" t="s">
        <v>5811</v>
      </c>
      <c r="GI18" s="224">
        <v>0</v>
      </c>
      <c r="GJ18" s="224" t="s">
        <v>2019</v>
      </c>
      <c r="GK18" s="224" t="s">
        <v>33</v>
      </c>
      <c r="GL18" s="224">
        <v>2</v>
      </c>
      <c r="GM18" s="224" t="s">
        <v>17</v>
      </c>
      <c r="GN18" s="224" t="s">
        <v>17</v>
      </c>
      <c r="GO18" s="214">
        <v>45254</v>
      </c>
      <c r="GP18" s="222" t="s">
        <v>5806</v>
      </c>
      <c r="GQ18" s="222">
        <v>0</v>
      </c>
      <c r="GR18" s="222" t="s">
        <v>2019</v>
      </c>
      <c r="GS18" s="222" t="s">
        <v>33</v>
      </c>
      <c r="GT18" s="222">
        <v>2</v>
      </c>
      <c r="GU18" s="222" t="s">
        <v>17</v>
      </c>
      <c r="GV18" s="222" t="s">
        <v>17</v>
      </c>
      <c r="GW18" s="223">
        <v>45254</v>
      </c>
      <c r="GX18" s="221" t="s">
        <v>5812</v>
      </c>
      <c r="GY18" s="224">
        <v>0</v>
      </c>
      <c r="GZ18" s="224" t="s">
        <v>2019</v>
      </c>
      <c r="HA18" s="224" t="s">
        <v>33</v>
      </c>
      <c r="HB18" s="224">
        <v>2</v>
      </c>
      <c r="HC18" s="224" t="s">
        <v>17</v>
      </c>
      <c r="HD18" s="224" t="s">
        <v>17</v>
      </c>
      <c r="HE18" s="214">
        <v>45254</v>
      </c>
      <c r="HF18" s="222" t="s">
        <v>5804</v>
      </c>
      <c r="HG18" s="222">
        <v>0</v>
      </c>
      <c r="HH18" s="222" t="s">
        <v>2019</v>
      </c>
      <c r="HI18" s="222" t="s">
        <v>33</v>
      </c>
      <c r="HJ18" s="222">
        <v>2</v>
      </c>
      <c r="HK18" s="222" t="s">
        <v>17</v>
      </c>
      <c r="HL18" s="222" t="s">
        <v>17</v>
      </c>
      <c r="HM18" s="223">
        <v>45254</v>
      </c>
      <c r="HN18" s="221" t="s">
        <v>5810</v>
      </c>
      <c r="HO18" s="224">
        <v>0</v>
      </c>
      <c r="HP18" s="224" t="s">
        <v>2019</v>
      </c>
      <c r="HQ18" s="224" t="s">
        <v>33</v>
      </c>
      <c r="HR18" s="224">
        <v>2</v>
      </c>
      <c r="HS18" s="224" t="s">
        <v>17</v>
      </c>
      <c r="HT18" s="224" t="s">
        <v>17</v>
      </c>
      <c r="HU18" s="214">
        <v>45254</v>
      </c>
      <c r="HV18" s="222" t="s">
        <v>5807</v>
      </c>
      <c r="HW18" s="222">
        <v>0</v>
      </c>
      <c r="HX18" s="222" t="s">
        <v>2019</v>
      </c>
      <c r="HY18" s="222" t="s">
        <v>33</v>
      </c>
      <c r="HZ18" s="222">
        <v>2</v>
      </c>
      <c r="IA18" s="222" t="s">
        <v>17</v>
      </c>
      <c r="IB18" s="222" t="s">
        <v>17</v>
      </c>
      <c r="IC18" s="223">
        <v>45254</v>
      </c>
      <c r="ID18" s="221" t="s">
        <v>5809</v>
      </c>
      <c r="IE18" s="224">
        <v>0</v>
      </c>
      <c r="IF18" s="224" t="s">
        <v>2019</v>
      </c>
      <c r="IG18" s="224" t="s">
        <v>33</v>
      </c>
      <c r="IH18" s="224">
        <v>2</v>
      </c>
      <c r="II18" s="224" t="s">
        <v>17</v>
      </c>
      <c r="IJ18" s="224" t="s">
        <v>17</v>
      </c>
      <c r="IK18" s="214">
        <v>45254</v>
      </c>
      <c r="IL18" s="222" t="s">
        <v>5808</v>
      </c>
      <c r="IM18" s="222">
        <v>3</v>
      </c>
      <c r="IN18" s="222" t="s">
        <v>2019</v>
      </c>
      <c r="IO18" s="222" t="s">
        <v>33</v>
      </c>
      <c r="IP18" s="222">
        <v>2</v>
      </c>
      <c r="IQ18" s="222" t="s">
        <v>17</v>
      </c>
      <c r="IR18" s="222" t="s">
        <v>17</v>
      </c>
      <c r="IS18" s="223">
        <v>45254</v>
      </c>
    </row>
    <row r="19" spans="1:253" s="11" customFormat="1" ht="12.95" customHeight="1" x14ac:dyDescent="0.2">
      <c r="A19" s="11" t="s">
        <v>5411</v>
      </c>
      <c r="B19" s="11" t="s">
        <v>10435</v>
      </c>
      <c r="C19" s="11" t="s">
        <v>5412</v>
      </c>
      <c r="D19" s="11" t="s">
        <v>1185</v>
      </c>
      <c r="E19" s="11" t="s">
        <v>9876</v>
      </c>
      <c r="F19" s="11" t="s">
        <v>9375</v>
      </c>
      <c r="G19" s="212">
        <v>215313000</v>
      </c>
      <c r="H19" s="213" t="s">
        <v>3966</v>
      </c>
      <c r="I19" s="213" t="s">
        <v>1219</v>
      </c>
      <c r="J19" s="213">
        <v>2</v>
      </c>
      <c r="K19" s="213" t="s">
        <v>9374</v>
      </c>
      <c r="L19" s="213" t="s">
        <v>9373</v>
      </c>
      <c r="M19" s="214">
        <v>45260</v>
      </c>
      <c r="N19" s="221" t="s">
        <v>9379</v>
      </c>
      <c r="O19" s="216">
        <v>1559256</v>
      </c>
      <c r="P19" s="216" t="s">
        <v>9376</v>
      </c>
      <c r="Q19" s="216" t="s">
        <v>33</v>
      </c>
      <c r="R19" s="216">
        <v>2</v>
      </c>
      <c r="S19" s="216" t="s">
        <v>9378</v>
      </c>
      <c r="T19" s="216" t="s">
        <v>9377</v>
      </c>
      <c r="U19" s="217">
        <v>45260</v>
      </c>
      <c r="V19" s="221" t="s">
        <v>9381</v>
      </c>
      <c r="W19" s="213">
        <v>3941000</v>
      </c>
      <c r="X19" s="213" t="s">
        <v>9376</v>
      </c>
      <c r="Y19" s="213" t="s">
        <v>1219</v>
      </c>
      <c r="Z19" s="213">
        <v>2</v>
      </c>
      <c r="AA19" s="213" t="s">
        <v>9380</v>
      </c>
      <c r="AB19" s="213" t="s">
        <v>9377</v>
      </c>
      <c r="AC19" s="214">
        <v>45260</v>
      </c>
      <c r="AD19" s="221" t="s">
        <v>9385</v>
      </c>
      <c r="AE19" s="218">
        <v>598000</v>
      </c>
      <c r="AF19" s="218" t="s">
        <v>9382</v>
      </c>
      <c r="AG19" s="218" t="s">
        <v>66</v>
      </c>
      <c r="AH19" s="218">
        <v>1</v>
      </c>
      <c r="AI19" s="218" t="s">
        <v>9384</v>
      </c>
      <c r="AJ19" s="218" t="s">
        <v>9383</v>
      </c>
      <c r="AK19" s="219">
        <v>45260</v>
      </c>
      <c r="AL19" s="221" t="s">
        <v>9389</v>
      </c>
      <c r="AM19" s="213">
        <v>12000</v>
      </c>
      <c r="AN19" s="213" t="s">
        <v>9386</v>
      </c>
      <c r="AO19" s="213" t="s">
        <v>66</v>
      </c>
      <c r="AP19" s="213">
        <v>1</v>
      </c>
      <c r="AQ19" s="213" t="s">
        <v>9388</v>
      </c>
      <c r="AR19" s="213" t="s">
        <v>9387</v>
      </c>
      <c r="AS19" s="214">
        <v>45260</v>
      </c>
      <c r="AT19" s="222" t="s">
        <v>9390</v>
      </c>
      <c r="AU19" s="218" t="s">
        <v>17</v>
      </c>
      <c r="AV19" s="218" t="s">
        <v>999</v>
      </c>
      <c r="AW19" s="218" t="s">
        <v>17</v>
      </c>
      <c r="AX19" s="218" t="s">
        <v>17</v>
      </c>
      <c r="AY19" s="218" t="s">
        <v>18</v>
      </c>
      <c r="AZ19" s="218" t="s">
        <v>17</v>
      </c>
      <c r="BA19" s="219">
        <v>45260</v>
      </c>
      <c r="BB19" s="221" t="s">
        <v>9409</v>
      </c>
      <c r="BC19" s="213" t="s">
        <v>17</v>
      </c>
      <c r="BD19" s="213" t="s">
        <v>17</v>
      </c>
      <c r="BE19" s="213" t="s">
        <v>17</v>
      </c>
      <c r="BF19" s="213" t="s">
        <v>17</v>
      </c>
      <c r="BG19" s="213" t="s">
        <v>18</v>
      </c>
      <c r="BH19" s="213" t="s">
        <v>17</v>
      </c>
      <c r="BI19" s="214">
        <v>45260</v>
      </c>
      <c r="BJ19" s="222" t="s">
        <v>9391</v>
      </c>
      <c r="BK19" s="222" t="s">
        <v>17</v>
      </c>
      <c r="BL19" s="222" t="s">
        <v>17</v>
      </c>
      <c r="BM19" s="222" t="s">
        <v>17</v>
      </c>
      <c r="BN19" s="222" t="s">
        <v>17</v>
      </c>
      <c r="BO19" s="222" t="s">
        <v>18</v>
      </c>
      <c r="BP19" s="218" t="s">
        <v>17</v>
      </c>
      <c r="BQ19" s="223">
        <v>45260</v>
      </c>
      <c r="BR19" s="221" t="s">
        <v>9410</v>
      </c>
      <c r="BS19" s="224" t="s">
        <v>17</v>
      </c>
      <c r="BT19" s="224" t="s">
        <v>17</v>
      </c>
      <c r="BU19" s="224" t="s">
        <v>17</v>
      </c>
      <c r="BV19" s="224" t="s">
        <v>17</v>
      </c>
      <c r="BW19" s="224" t="s">
        <v>18</v>
      </c>
      <c r="BX19" s="224" t="s">
        <v>17</v>
      </c>
      <c r="BY19" s="214">
        <v>45260</v>
      </c>
      <c r="BZ19" s="222" t="s">
        <v>9411</v>
      </c>
      <c r="CA19" s="222" t="s">
        <v>17</v>
      </c>
      <c r="CB19" s="222" t="s">
        <v>17</v>
      </c>
      <c r="CC19" s="222" t="s">
        <v>17</v>
      </c>
      <c r="CD19" s="222" t="s">
        <v>17</v>
      </c>
      <c r="CE19" s="222" t="s">
        <v>18</v>
      </c>
      <c r="CF19" s="222" t="s">
        <v>17</v>
      </c>
      <c r="CG19" s="223">
        <v>45260</v>
      </c>
      <c r="CH19" s="221" t="s">
        <v>11079</v>
      </c>
      <c r="CI19" s="222" t="e">
        <v>#N/A</v>
      </c>
      <c r="CJ19" s="222" t="e">
        <v>#N/A</v>
      </c>
      <c r="CK19" s="222" t="e">
        <v>#N/A</v>
      </c>
      <c r="CL19" s="222" t="e">
        <v>#N/A</v>
      </c>
      <c r="CM19" s="222" t="e">
        <v>#N/A</v>
      </c>
      <c r="CN19" s="222" t="e">
        <v>#N/A</v>
      </c>
      <c r="CO19" s="225" t="e">
        <v>#N/A</v>
      </c>
      <c r="CP19" s="222" t="s">
        <v>9413</v>
      </c>
      <c r="CQ19" s="224" t="s">
        <v>17</v>
      </c>
      <c r="CR19" s="224" t="s">
        <v>17</v>
      </c>
      <c r="CS19" s="224" t="s">
        <v>17</v>
      </c>
      <c r="CT19" s="224" t="s">
        <v>17</v>
      </c>
      <c r="CU19" s="224" t="s">
        <v>18</v>
      </c>
      <c r="CV19" s="224" t="s">
        <v>17</v>
      </c>
      <c r="CW19" s="214">
        <v>45260</v>
      </c>
      <c r="CX19" s="222" t="s">
        <v>9395</v>
      </c>
      <c r="CY19" s="218">
        <v>598000</v>
      </c>
      <c r="CZ19" s="218" t="s">
        <v>9382</v>
      </c>
      <c r="DA19" s="218" t="s">
        <v>33</v>
      </c>
      <c r="DB19" s="218">
        <v>2</v>
      </c>
      <c r="DC19" s="218" t="s">
        <v>9402</v>
      </c>
      <c r="DD19" s="218" t="s">
        <v>9383</v>
      </c>
      <c r="DE19" s="220">
        <v>45260</v>
      </c>
      <c r="DF19" s="221" t="s">
        <v>9399</v>
      </c>
      <c r="DG19" s="213">
        <v>3343000</v>
      </c>
      <c r="DH19" s="224" t="s">
        <v>9396</v>
      </c>
      <c r="DI19" s="224" t="s">
        <v>33</v>
      </c>
      <c r="DJ19" s="224">
        <v>2</v>
      </c>
      <c r="DK19" s="224" t="s">
        <v>9398</v>
      </c>
      <c r="DL19" s="224" t="s">
        <v>9397</v>
      </c>
      <c r="DM19" s="214">
        <v>45260</v>
      </c>
      <c r="DN19" s="222" t="s">
        <v>9401</v>
      </c>
      <c r="DO19" s="218">
        <v>0</v>
      </c>
      <c r="DP19" s="222" t="s">
        <v>9382</v>
      </c>
      <c r="DQ19" s="222" t="s">
        <v>1219</v>
      </c>
      <c r="DR19" s="222">
        <v>2</v>
      </c>
      <c r="DS19" s="222" t="s">
        <v>9400</v>
      </c>
      <c r="DT19" s="222" t="s">
        <v>9383</v>
      </c>
      <c r="DU19" s="223">
        <v>45260</v>
      </c>
      <c r="DV19" s="221" t="s">
        <v>9403</v>
      </c>
      <c r="DW19" s="213">
        <v>598000</v>
      </c>
      <c r="DX19" s="224" t="s">
        <v>9382</v>
      </c>
      <c r="DY19" s="224" t="s">
        <v>33</v>
      </c>
      <c r="DZ19" s="224">
        <v>2</v>
      </c>
      <c r="EA19" s="224" t="s">
        <v>9402</v>
      </c>
      <c r="EB19" s="224" t="s">
        <v>9383</v>
      </c>
      <c r="EC19" s="214">
        <v>45260</v>
      </c>
      <c r="ED19" s="222" t="s">
        <v>9405</v>
      </c>
      <c r="EE19" s="218" t="s">
        <v>17</v>
      </c>
      <c r="EF19" s="222" t="s">
        <v>999</v>
      </c>
      <c r="EG19" s="222" t="s">
        <v>17</v>
      </c>
      <c r="EH19" s="222" t="s">
        <v>17</v>
      </c>
      <c r="EI19" s="222" t="s">
        <v>9404</v>
      </c>
      <c r="EJ19" s="222" t="s">
        <v>17</v>
      </c>
      <c r="EK19" s="223">
        <v>45260</v>
      </c>
      <c r="EL19" s="221" t="s">
        <v>9406</v>
      </c>
      <c r="EM19" s="213" t="s">
        <v>17</v>
      </c>
      <c r="EN19" s="224" t="s">
        <v>999</v>
      </c>
      <c r="EO19" s="224" t="s">
        <v>17</v>
      </c>
      <c r="EP19" s="224" t="s">
        <v>17</v>
      </c>
      <c r="EQ19" s="224" t="s">
        <v>9404</v>
      </c>
      <c r="ER19" s="224" t="s">
        <v>17</v>
      </c>
      <c r="ES19" s="214">
        <v>45260</v>
      </c>
      <c r="ET19" s="222" t="s">
        <v>9393</v>
      </c>
      <c r="EU19" s="222">
        <v>46</v>
      </c>
      <c r="EV19" s="222" t="s">
        <v>9350</v>
      </c>
      <c r="EW19" s="222" t="s">
        <v>33</v>
      </c>
      <c r="EX19" s="222">
        <v>2</v>
      </c>
      <c r="EY19" s="222" t="s">
        <v>9392</v>
      </c>
      <c r="EZ19" s="222" t="s">
        <v>9351</v>
      </c>
      <c r="FA19" s="223">
        <v>45260</v>
      </c>
      <c r="FB19" s="221" t="s">
        <v>9408</v>
      </c>
      <c r="FC19" s="224">
        <v>1</v>
      </c>
      <c r="FD19" s="224" t="s">
        <v>9407</v>
      </c>
      <c r="FE19" s="224" t="s">
        <v>66</v>
      </c>
      <c r="FF19" s="224">
        <v>1</v>
      </c>
      <c r="FG19" s="224" t="s">
        <v>2727</v>
      </c>
      <c r="FH19" s="224" t="s">
        <v>9383</v>
      </c>
      <c r="FI19" s="214">
        <v>45260</v>
      </c>
      <c r="FJ19" s="221" t="s">
        <v>5413</v>
      </c>
      <c r="FK19" s="222" t="s">
        <v>17</v>
      </c>
      <c r="FL19" s="222" t="s">
        <v>17</v>
      </c>
      <c r="FM19" s="222" t="s">
        <v>17</v>
      </c>
      <c r="FN19" s="222" t="s">
        <v>17</v>
      </c>
      <c r="FO19" s="222" t="s">
        <v>17</v>
      </c>
      <c r="FP19" s="218" t="s">
        <v>17</v>
      </c>
      <c r="FQ19" s="219">
        <v>45242</v>
      </c>
      <c r="FR19" s="221" t="s">
        <v>5414</v>
      </c>
      <c r="FS19" s="224" t="s">
        <v>17</v>
      </c>
      <c r="FT19" s="224" t="s">
        <v>17</v>
      </c>
      <c r="FU19" s="224" t="s">
        <v>17</v>
      </c>
      <c r="FV19" s="224" t="s">
        <v>17</v>
      </c>
      <c r="FW19" s="224" t="s">
        <v>17</v>
      </c>
      <c r="FX19" s="224" t="s">
        <v>17</v>
      </c>
      <c r="FY19" s="214">
        <v>45242</v>
      </c>
      <c r="FZ19" s="222" t="s">
        <v>5814</v>
      </c>
      <c r="GA19" s="222">
        <v>0</v>
      </c>
      <c r="GB19" s="222" t="s">
        <v>2019</v>
      </c>
      <c r="GC19" s="222" t="s">
        <v>33</v>
      </c>
      <c r="GD19" s="222">
        <v>2</v>
      </c>
      <c r="GE19" s="222" t="s">
        <v>17</v>
      </c>
      <c r="GF19" s="222" t="s">
        <v>17</v>
      </c>
      <c r="GG19" s="223">
        <v>45254</v>
      </c>
      <c r="GH19" s="221" t="s">
        <v>5820</v>
      </c>
      <c r="GI19" s="224">
        <v>0</v>
      </c>
      <c r="GJ19" s="224" t="s">
        <v>2019</v>
      </c>
      <c r="GK19" s="224" t="s">
        <v>33</v>
      </c>
      <c r="GL19" s="224">
        <v>2</v>
      </c>
      <c r="GM19" s="224" t="s">
        <v>17</v>
      </c>
      <c r="GN19" s="224" t="s">
        <v>17</v>
      </c>
      <c r="GO19" s="214">
        <v>45254</v>
      </c>
      <c r="GP19" s="222" t="s">
        <v>5815</v>
      </c>
      <c r="GQ19" s="222">
        <v>0</v>
      </c>
      <c r="GR19" s="222" t="s">
        <v>2019</v>
      </c>
      <c r="GS19" s="222" t="s">
        <v>33</v>
      </c>
      <c r="GT19" s="222">
        <v>2</v>
      </c>
      <c r="GU19" s="222" t="s">
        <v>17</v>
      </c>
      <c r="GV19" s="222" t="s">
        <v>17</v>
      </c>
      <c r="GW19" s="223">
        <v>45254</v>
      </c>
      <c r="GX19" s="221" t="s">
        <v>5821</v>
      </c>
      <c r="GY19" s="224">
        <v>0</v>
      </c>
      <c r="GZ19" s="224" t="s">
        <v>2019</v>
      </c>
      <c r="HA19" s="224" t="s">
        <v>33</v>
      </c>
      <c r="HB19" s="224">
        <v>2</v>
      </c>
      <c r="HC19" s="224" t="s">
        <v>17</v>
      </c>
      <c r="HD19" s="224" t="s">
        <v>17</v>
      </c>
      <c r="HE19" s="214">
        <v>45254</v>
      </c>
      <c r="HF19" s="222" t="s">
        <v>5813</v>
      </c>
      <c r="HG19" s="222">
        <v>0</v>
      </c>
      <c r="HH19" s="222" t="s">
        <v>2019</v>
      </c>
      <c r="HI19" s="222" t="s">
        <v>33</v>
      </c>
      <c r="HJ19" s="222">
        <v>2</v>
      </c>
      <c r="HK19" s="222" t="s">
        <v>17</v>
      </c>
      <c r="HL19" s="222" t="s">
        <v>17</v>
      </c>
      <c r="HM19" s="223">
        <v>45254</v>
      </c>
      <c r="HN19" s="221" t="s">
        <v>5819</v>
      </c>
      <c r="HO19" s="224">
        <v>0</v>
      </c>
      <c r="HP19" s="224" t="s">
        <v>2019</v>
      </c>
      <c r="HQ19" s="224" t="s">
        <v>33</v>
      </c>
      <c r="HR19" s="224">
        <v>2</v>
      </c>
      <c r="HS19" s="224" t="s">
        <v>17</v>
      </c>
      <c r="HT19" s="224" t="s">
        <v>17</v>
      </c>
      <c r="HU19" s="214">
        <v>45254</v>
      </c>
      <c r="HV19" s="222" t="s">
        <v>5816</v>
      </c>
      <c r="HW19" s="222">
        <v>0</v>
      </c>
      <c r="HX19" s="222" t="s">
        <v>2019</v>
      </c>
      <c r="HY19" s="222" t="s">
        <v>33</v>
      </c>
      <c r="HZ19" s="222">
        <v>2</v>
      </c>
      <c r="IA19" s="222" t="s">
        <v>17</v>
      </c>
      <c r="IB19" s="222" t="s">
        <v>17</v>
      </c>
      <c r="IC19" s="223">
        <v>45254</v>
      </c>
      <c r="ID19" s="221" t="s">
        <v>5818</v>
      </c>
      <c r="IE19" s="224">
        <v>0</v>
      </c>
      <c r="IF19" s="224" t="s">
        <v>2019</v>
      </c>
      <c r="IG19" s="224" t="s">
        <v>33</v>
      </c>
      <c r="IH19" s="224">
        <v>2</v>
      </c>
      <c r="II19" s="224" t="s">
        <v>17</v>
      </c>
      <c r="IJ19" s="224" t="s">
        <v>17</v>
      </c>
      <c r="IK19" s="214">
        <v>45254</v>
      </c>
      <c r="IL19" s="222" t="s">
        <v>5817</v>
      </c>
      <c r="IM19" s="222">
        <v>1</v>
      </c>
      <c r="IN19" s="222" t="s">
        <v>2019</v>
      </c>
      <c r="IO19" s="222" t="s">
        <v>33</v>
      </c>
      <c r="IP19" s="222">
        <v>2</v>
      </c>
      <c r="IQ19" s="222" t="s">
        <v>17</v>
      </c>
      <c r="IR19" s="222" t="s">
        <v>17</v>
      </c>
      <c r="IS19" s="223">
        <v>45254</v>
      </c>
    </row>
    <row r="20" spans="1:253" s="11" customFormat="1" ht="12.95" customHeight="1" x14ac:dyDescent="0.2">
      <c r="A20" s="11" t="s">
        <v>133</v>
      </c>
      <c r="B20" s="11" t="s">
        <v>10442</v>
      </c>
      <c r="C20" s="11" t="s">
        <v>134</v>
      </c>
      <c r="D20" s="11" t="s">
        <v>135</v>
      </c>
      <c r="E20" s="11" t="s">
        <v>9885</v>
      </c>
      <c r="F20" s="11" t="s">
        <v>5324</v>
      </c>
      <c r="G20" s="212">
        <v>6100000</v>
      </c>
      <c r="H20" s="213" t="s">
        <v>5321</v>
      </c>
      <c r="I20" s="213" t="s">
        <v>1219</v>
      </c>
      <c r="J20" s="213">
        <v>2</v>
      </c>
      <c r="K20" s="213" t="s">
        <v>5323</v>
      </c>
      <c r="L20" s="213" t="s">
        <v>5322</v>
      </c>
      <c r="M20" s="214">
        <v>45238</v>
      </c>
      <c r="N20" s="221" t="s">
        <v>5327</v>
      </c>
      <c r="O20" s="216">
        <v>2344860</v>
      </c>
      <c r="P20" s="216" t="s">
        <v>2611</v>
      </c>
      <c r="Q20" s="216" t="s">
        <v>22</v>
      </c>
      <c r="R20" s="216">
        <v>3</v>
      </c>
      <c r="S20" s="216" t="s">
        <v>5326</v>
      </c>
      <c r="T20" s="216" t="s">
        <v>5325</v>
      </c>
      <c r="U20" s="217">
        <v>45238</v>
      </c>
      <c r="V20" s="221" t="s">
        <v>5330</v>
      </c>
      <c r="W20" s="213">
        <v>6100000</v>
      </c>
      <c r="X20" s="213" t="s">
        <v>5321</v>
      </c>
      <c r="Y20" s="213" t="s">
        <v>1219</v>
      </c>
      <c r="Z20" s="213">
        <v>2</v>
      </c>
      <c r="AA20" s="213" t="s">
        <v>5329</v>
      </c>
      <c r="AB20" s="213" t="s">
        <v>5328</v>
      </c>
      <c r="AC20" s="214">
        <v>45238</v>
      </c>
      <c r="AD20" s="221" t="s">
        <v>5332</v>
      </c>
      <c r="AE20" s="218">
        <v>6100000</v>
      </c>
      <c r="AF20" s="218" t="s">
        <v>5321</v>
      </c>
      <c r="AG20" s="218" t="s">
        <v>1219</v>
      </c>
      <c r="AH20" s="218">
        <v>2</v>
      </c>
      <c r="AI20" s="218" t="s">
        <v>5331</v>
      </c>
      <c r="AJ20" s="218" t="s">
        <v>5328</v>
      </c>
      <c r="AK20" s="219">
        <v>45238</v>
      </c>
      <c r="AL20" s="221" t="s">
        <v>9521</v>
      </c>
      <c r="AM20" s="213">
        <v>1543000</v>
      </c>
      <c r="AN20" s="213" t="s">
        <v>9423</v>
      </c>
      <c r="AO20" s="213" t="s">
        <v>66</v>
      </c>
      <c r="AP20" s="213">
        <v>1</v>
      </c>
      <c r="AQ20" s="213" t="s">
        <v>9520</v>
      </c>
      <c r="AR20" s="213" t="s">
        <v>9424</v>
      </c>
      <c r="AS20" s="214">
        <v>45260</v>
      </c>
      <c r="AT20" s="222" t="s">
        <v>3602</v>
      </c>
      <c r="AU20" s="218">
        <v>1</v>
      </c>
      <c r="AV20" s="218" t="s">
        <v>3599</v>
      </c>
      <c r="AW20" s="218" t="s">
        <v>66</v>
      </c>
      <c r="AX20" s="218">
        <v>1</v>
      </c>
      <c r="AY20" s="218" t="s">
        <v>3601</v>
      </c>
      <c r="AZ20" s="218" t="s">
        <v>3600</v>
      </c>
      <c r="BA20" s="219">
        <v>45169</v>
      </c>
      <c r="BB20" s="221" t="s">
        <v>463</v>
      </c>
      <c r="BC20" s="213" t="s">
        <v>17</v>
      </c>
      <c r="BD20" s="213">
        <v>0</v>
      </c>
      <c r="BE20" s="213" t="s">
        <v>33</v>
      </c>
      <c r="BF20" s="213">
        <v>2</v>
      </c>
      <c r="BG20" s="213" t="s">
        <v>462</v>
      </c>
      <c r="BH20" s="213">
        <v>0</v>
      </c>
      <c r="BI20" s="214">
        <v>43522</v>
      </c>
      <c r="BJ20" s="222" t="s">
        <v>9523</v>
      </c>
      <c r="BK20" s="222">
        <v>281</v>
      </c>
      <c r="BL20" s="222" t="s">
        <v>7102</v>
      </c>
      <c r="BM20" s="222" t="s">
        <v>66</v>
      </c>
      <c r="BN20" s="222">
        <v>1</v>
      </c>
      <c r="BO20" s="222" t="s">
        <v>9522</v>
      </c>
      <c r="BP20" s="218" t="s">
        <v>1079</v>
      </c>
      <c r="BQ20" s="223">
        <v>45260</v>
      </c>
      <c r="BR20" s="221" t="s">
        <v>137</v>
      </c>
      <c r="BS20" s="224" t="s">
        <v>17</v>
      </c>
      <c r="BT20" s="224">
        <v>0</v>
      </c>
      <c r="BU20" s="224" t="s">
        <v>17</v>
      </c>
      <c r="BV20" s="224" t="s">
        <v>17</v>
      </c>
      <c r="BW20" s="224" t="s">
        <v>136</v>
      </c>
      <c r="BX20" s="224">
        <v>0</v>
      </c>
      <c r="BY20" s="214">
        <v>43508</v>
      </c>
      <c r="BZ20" s="222" t="s">
        <v>138</v>
      </c>
      <c r="CA20" s="222" t="s">
        <v>17</v>
      </c>
      <c r="CB20" s="222">
        <v>0</v>
      </c>
      <c r="CC20" s="222" t="s">
        <v>17</v>
      </c>
      <c r="CD20" s="222" t="s">
        <v>17</v>
      </c>
      <c r="CE20" s="222" t="s">
        <v>136</v>
      </c>
      <c r="CF20" s="222">
        <v>0</v>
      </c>
      <c r="CG20" s="223">
        <v>43508</v>
      </c>
      <c r="CH20" s="221" t="s">
        <v>11080</v>
      </c>
      <c r="CI20" s="222" t="e">
        <v>#N/A</v>
      </c>
      <c r="CJ20" s="222" t="e">
        <v>#N/A</v>
      </c>
      <c r="CK20" s="222" t="e">
        <v>#N/A</v>
      </c>
      <c r="CL20" s="222" t="e">
        <v>#N/A</v>
      </c>
      <c r="CM20" s="222" t="e">
        <v>#N/A</v>
      </c>
      <c r="CN20" s="222" t="e">
        <v>#N/A</v>
      </c>
      <c r="CO20" s="225" t="e">
        <v>#N/A</v>
      </c>
      <c r="CP20" s="222" t="s">
        <v>139</v>
      </c>
      <c r="CQ20" s="224" t="s">
        <v>17</v>
      </c>
      <c r="CR20" s="224">
        <v>0</v>
      </c>
      <c r="CS20" s="224" t="s">
        <v>17</v>
      </c>
      <c r="CT20" s="224" t="s">
        <v>17</v>
      </c>
      <c r="CU20" s="224" t="s">
        <v>136</v>
      </c>
      <c r="CV20" s="224">
        <v>0</v>
      </c>
      <c r="CW20" s="214">
        <v>43508</v>
      </c>
      <c r="CX20" s="222" t="s">
        <v>5334</v>
      </c>
      <c r="CY20" s="218">
        <v>3400000</v>
      </c>
      <c r="CZ20" s="218" t="s">
        <v>5321</v>
      </c>
      <c r="DA20" s="218" t="s">
        <v>1219</v>
      </c>
      <c r="DB20" s="218">
        <v>2</v>
      </c>
      <c r="DC20" s="218" t="s">
        <v>5339</v>
      </c>
      <c r="DD20" s="218" t="s">
        <v>5328</v>
      </c>
      <c r="DE20" s="220">
        <v>45238</v>
      </c>
      <c r="DF20" s="221" t="s">
        <v>5336</v>
      </c>
      <c r="DG20" s="213">
        <v>0</v>
      </c>
      <c r="DH20" s="224" t="s">
        <v>5321</v>
      </c>
      <c r="DI20" s="224" t="s">
        <v>1219</v>
      </c>
      <c r="DJ20" s="224">
        <v>2</v>
      </c>
      <c r="DK20" s="224" t="s">
        <v>5335</v>
      </c>
      <c r="DL20" s="224" t="s">
        <v>5328</v>
      </c>
      <c r="DM20" s="214">
        <v>45238</v>
      </c>
      <c r="DN20" s="222" t="s">
        <v>5338</v>
      </c>
      <c r="DO20" s="218">
        <v>2700000</v>
      </c>
      <c r="DP20" s="222" t="s">
        <v>5321</v>
      </c>
      <c r="DQ20" s="222" t="s">
        <v>1219</v>
      </c>
      <c r="DR20" s="222">
        <v>2</v>
      </c>
      <c r="DS20" s="222" t="s">
        <v>5337</v>
      </c>
      <c r="DT20" s="222" t="s">
        <v>5328</v>
      </c>
      <c r="DU20" s="223">
        <v>45238</v>
      </c>
      <c r="DV20" s="221" t="s">
        <v>5340</v>
      </c>
      <c r="DW20" s="213">
        <v>2100000</v>
      </c>
      <c r="DX20" s="224" t="s">
        <v>5321</v>
      </c>
      <c r="DY20" s="224" t="s">
        <v>1219</v>
      </c>
      <c r="DZ20" s="224">
        <v>2</v>
      </c>
      <c r="EA20" s="224" t="s">
        <v>5339</v>
      </c>
      <c r="EB20" s="224" t="s">
        <v>5328</v>
      </c>
      <c r="EC20" s="214">
        <v>45238</v>
      </c>
      <c r="ED20" s="222" t="s">
        <v>5342</v>
      </c>
      <c r="EE20" s="218">
        <v>1300000</v>
      </c>
      <c r="EF20" s="222" t="s">
        <v>5321</v>
      </c>
      <c r="EG20" s="222" t="s">
        <v>1219</v>
      </c>
      <c r="EH20" s="222">
        <v>2</v>
      </c>
      <c r="EI20" s="222" t="s">
        <v>5341</v>
      </c>
      <c r="EJ20" s="222" t="s">
        <v>5328</v>
      </c>
      <c r="EK20" s="223">
        <v>45238</v>
      </c>
      <c r="EL20" s="221" t="s">
        <v>5344</v>
      </c>
      <c r="EM20" s="213">
        <v>0</v>
      </c>
      <c r="EN20" s="224" t="s">
        <v>5321</v>
      </c>
      <c r="EO20" s="224" t="s">
        <v>1219</v>
      </c>
      <c r="EP20" s="224">
        <v>2</v>
      </c>
      <c r="EQ20" s="224" t="s">
        <v>5343</v>
      </c>
      <c r="ER20" s="224" t="s">
        <v>5328</v>
      </c>
      <c r="ES20" s="214">
        <v>45238</v>
      </c>
      <c r="ET20" s="222" t="s">
        <v>9525</v>
      </c>
      <c r="EU20" s="222">
        <v>281</v>
      </c>
      <c r="EV20" s="222" t="s">
        <v>7102</v>
      </c>
      <c r="EW20" s="222" t="s">
        <v>66</v>
      </c>
      <c r="EX20" s="222">
        <v>1</v>
      </c>
      <c r="EY20" s="222" t="s">
        <v>9524</v>
      </c>
      <c r="EZ20" s="222" t="s">
        <v>1079</v>
      </c>
      <c r="FA20" s="223">
        <v>45260</v>
      </c>
      <c r="FB20" s="221" t="s">
        <v>9527</v>
      </c>
      <c r="FC20" s="224">
        <v>6</v>
      </c>
      <c r="FD20" s="224" t="s">
        <v>9423</v>
      </c>
      <c r="FE20" s="224" t="s">
        <v>66</v>
      </c>
      <c r="FF20" s="224">
        <v>1</v>
      </c>
      <c r="FG20" s="224" t="s">
        <v>9526</v>
      </c>
      <c r="FH20" s="224" t="s">
        <v>9424</v>
      </c>
      <c r="FI20" s="214">
        <v>45260</v>
      </c>
      <c r="FJ20" s="221" t="s">
        <v>140</v>
      </c>
      <c r="FK20" s="222" t="s">
        <v>17</v>
      </c>
      <c r="FL20" s="222">
        <v>0</v>
      </c>
      <c r="FM20" s="222" t="s">
        <v>17</v>
      </c>
      <c r="FN20" s="222" t="s">
        <v>17</v>
      </c>
      <c r="FO20" s="222" t="s">
        <v>136</v>
      </c>
      <c r="FP20" s="218">
        <v>0</v>
      </c>
      <c r="FQ20" s="219">
        <v>43508</v>
      </c>
      <c r="FR20" s="221" t="s">
        <v>141</v>
      </c>
      <c r="FS20" s="224" t="s">
        <v>17</v>
      </c>
      <c r="FT20" s="224">
        <v>0</v>
      </c>
      <c r="FU20" s="224" t="s">
        <v>17</v>
      </c>
      <c r="FV20" s="224" t="s">
        <v>17</v>
      </c>
      <c r="FW20" s="224" t="s">
        <v>136</v>
      </c>
      <c r="FX20" s="224">
        <v>0</v>
      </c>
      <c r="FY20" s="214">
        <v>43508</v>
      </c>
      <c r="FZ20" s="222" t="s">
        <v>2038</v>
      </c>
      <c r="GA20" s="222">
        <v>1</v>
      </c>
      <c r="GB20" s="222" t="s">
        <v>2019</v>
      </c>
      <c r="GC20" s="222" t="s">
        <v>33</v>
      </c>
      <c r="GD20" s="222">
        <v>2</v>
      </c>
      <c r="GE20" s="222" t="s">
        <v>17</v>
      </c>
      <c r="GF20" s="222" t="s">
        <v>17</v>
      </c>
      <c r="GG20" s="223">
        <v>45061</v>
      </c>
      <c r="GH20" s="221" t="s">
        <v>2044</v>
      </c>
      <c r="GI20" s="224">
        <v>3</v>
      </c>
      <c r="GJ20" s="224" t="s">
        <v>2019</v>
      </c>
      <c r="GK20" s="224" t="s">
        <v>33</v>
      </c>
      <c r="GL20" s="224">
        <v>2</v>
      </c>
      <c r="GM20" s="224" t="s">
        <v>17</v>
      </c>
      <c r="GN20" s="224" t="s">
        <v>17</v>
      </c>
      <c r="GO20" s="214">
        <v>45061</v>
      </c>
      <c r="GP20" s="222" t="s">
        <v>2039</v>
      </c>
      <c r="GQ20" s="222">
        <v>2</v>
      </c>
      <c r="GR20" s="222" t="s">
        <v>2019</v>
      </c>
      <c r="GS20" s="222" t="s">
        <v>33</v>
      </c>
      <c r="GT20" s="222">
        <v>2</v>
      </c>
      <c r="GU20" s="222" t="s">
        <v>17</v>
      </c>
      <c r="GV20" s="222" t="s">
        <v>17</v>
      </c>
      <c r="GW20" s="223">
        <v>45061</v>
      </c>
      <c r="GX20" s="221" t="s">
        <v>2045</v>
      </c>
      <c r="GY20" s="224">
        <v>3</v>
      </c>
      <c r="GZ20" s="224" t="s">
        <v>2019</v>
      </c>
      <c r="HA20" s="224" t="s">
        <v>33</v>
      </c>
      <c r="HB20" s="224">
        <v>2</v>
      </c>
      <c r="HC20" s="224" t="s">
        <v>17</v>
      </c>
      <c r="HD20" s="224" t="s">
        <v>17</v>
      </c>
      <c r="HE20" s="214">
        <v>45061</v>
      </c>
      <c r="HF20" s="222" t="s">
        <v>2037</v>
      </c>
      <c r="HG20" s="222">
        <v>0</v>
      </c>
      <c r="HH20" s="222" t="s">
        <v>2019</v>
      </c>
      <c r="HI20" s="222" t="s">
        <v>33</v>
      </c>
      <c r="HJ20" s="222">
        <v>2</v>
      </c>
      <c r="HK20" s="222" t="s">
        <v>17</v>
      </c>
      <c r="HL20" s="222" t="s">
        <v>17</v>
      </c>
      <c r="HM20" s="223">
        <v>45061</v>
      </c>
      <c r="HN20" s="221" t="s">
        <v>2043</v>
      </c>
      <c r="HO20" s="224">
        <v>2</v>
      </c>
      <c r="HP20" s="224" t="s">
        <v>2019</v>
      </c>
      <c r="HQ20" s="224" t="s">
        <v>33</v>
      </c>
      <c r="HR20" s="224">
        <v>2</v>
      </c>
      <c r="HS20" s="224" t="s">
        <v>17</v>
      </c>
      <c r="HT20" s="224" t="s">
        <v>17</v>
      </c>
      <c r="HU20" s="214">
        <v>45061</v>
      </c>
      <c r="HV20" s="222" t="s">
        <v>2040</v>
      </c>
      <c r="HW20" s="222">
        <v>3</v>
      </c>
      <c r="HX20" s="222" t="s">
        <v>2019</v>
      </c>
      <c r="HY20" s="222" t="s">
        <v>33</v>
      </c>
      <c r="HZ20" s="222">
        <v>2</v>
      </c>
      <c r="IA20" s="222" t="s">
        <v>17</v>
      </c>
      <c r="IB20" s="222" t="s">
        <v>17</v>
      </c>
      <c r="IC20" s="223">
        <v>45061</v>
      </c>
      <c r="ID20" s="221" t="s">
        <v>2042</v>
      </c>
      <c r="IE20" s="224">
        <v>1</v>
      </c>
      <c r="IF20" s="224" t="s">
        <v>2019</v>
      </c>
      <c r="IG20" s="224" t="s">
        <v>33</v>
      </c>
      <c r="IH20" s="224">
        <v>2</v>
      </c>
      <c r="II20" s="224" t="s">
        <v>17</v>
      </c>
      <c r="IJ20" s="224" t="s">
        <v>17</v>
      </c>
      <c r="IK20" s="214">
        <v>45061</v>
      </c>
      <c r="IL20" s="222" t="s">
        <v>2041</v>
      </c>
      <c r="IM20" s="222">
        <v>3</v>
      </c>
      <c r="IN20" s="222" t="s">
        <v>2019</v>
      </c>
      <c r="IO20" s="222" t="s">
        <v>33</v>
      </c>
      <c r="IP20" s="222">
        <v>2</v>
      </c>
      <c r="IQ20" s="222" t="s">
        <v>17</v>
      </c>
      <c r="IR20" s="222" t="s">
        <v>17</v>
      </c>
      <c r="IS20" s="223">
        <v>45061</v>
      </c>
    </row>
    <row r="21" spans="1:253" s="11" customFormat="1" ht="12.95" customHeight="1" x14ac:dyDescent="0.2">
      <c r="A21" s="11" t="s">
        <v>2082</v>
      </c>
      <c r="B21" s="11" t="s">
        <v>10488</v>
      </c>
      <c r="C21" s="11" t="s">
        <v>2083</v>
      </c>
      <c r="D21" s="11" t="s">
        <v>2084</v>
      </c>
      <c r="E21" s="11" t="s">
        <v>9890</v>
      </c>
      <c r="F21" s="11" t="s">
        <v>4057</v>
      </c>
      <c r="G21" s="212">
        <v>19604000</v>
      </c>
      <c r="H21" s="213" t="s">
        <v>4054</v>
      </c>
      <c r="I21" s="213" t="s">
        <v>33</v>
      </c>
      <c r="J21" s="213">
        <v>2</v>
      </c>
      <c r="K21" s="213" t="s">
        <v>4056</v>
      </c>
      <c r="L21" s="213" t="s">
        <v>4055</v>
      </c>
      <c r="M21" s="214">
        <v>45199</v>
      </c>
      <c r="N21" s="221" t="s">
        <v>4060</v>
      </c>
      <c r="O21" s="216">
        <v>743532</v>
      </c>
      <c r="P21" s="216" t="s">
        <v>4058</v>
      </c>
      <c r="Q21" s="216" t="s">
        <v>66</v>
      </c>
      <c r="R21" s="216">
        <v>1</v>
      </c>
      <c r="S21" s="216" t="s">
        <v>4059</v>
      </c>
      <c r="T21" s="216" t="s">
        <v>4055</v>
      </c>
      <c r="U21" s="217">
        <v>45199</v>
      </c>
      <c r="V21" s="221" t="s">
        <v>4062</v>
      </c>
      <c r="W21" s="213">
        <v>19604000</v>
      </c>
      <c r="X21" s="213" t="s">
        <v>4054</v>
      </c>
      <c r="Y21" s="213" t="s">
        <v>33</v>
      </c>
      <c r="Z21" s="213">
        <v>2</v>
      </c>
      <c r="AA21" s="213" t="s">
        <v>4061</v>
      </c>
      <c r="AB21" s="213" t="s">
        <v>4055</v>
      </c>
      <c r="AC21" s="214">
        <v>45199</v>
      </c>
      <c r="AD21" s="221" t="s">
        <v>4066</v>
      </c>
      <c r="AE21" s="218">
        <v>13131000</v>
      </c>
      <c r="AF21" s="218" t="s">
        <v>4063</v>
      </c>
      <c r="AG21" s="218" t="s">
        <v>1219</v>
      </c>
      <c r="AH21" s="218">
        <v>2</v>
      </c>
      <c r="AI21" s="218" t="s">
        <v>4065</v>
      </c>
      <c r="AJ21" s="218" t="s">
        <v>4064</v>
      </c>
      <c r="AK21" s="219">
        <v>45199</v>
      </c>
      <c r="AL21" s="221" t="s">
        <v>4069</v>
      </c>
      <c r="AM21" s="213">
        <v>444000</v>
      </c>
      <c r="AN21" s="213" t="s">
        <v>4067</v>
      </c>
      <c r="AO21" s="213" t="s">
        <v>1219</v>
      </c>
      <c r="AP21" s="213">
        <v>2</v>
      </c>
      <c r="AQ21" s="213" t="s">
        <v>4068</v>
      </c>
      <c r="AR21" s="213" t="s">
        <v>4025</v>
      </c>
      <c r="AS21" s="214">
        <v>45199</v>
      </c>
      <c r="AT21" s="222" t="s">
        <v>4070</v>
      </c>
      <c r="AU21" s="218" t="s">
        <v>17</v>
      </c>
      <c r="AV21" s="218" t="s">
        <v>17</v>
      </c>
      <c r="AW21" s="218" t="s">
        <v>17</v>
      </c>
      <c r="AX21" s="218" t="s">
        <v>17</v>
      </c>
      <c r="AY21" s="218" t="s">
        <v>3957</v>
      </c>
      <c r="AZ21" s="218" t="s">
        <v>17</v>
      </c>
      <c r="BA21" s="219">
        <v>45199</v>
      </c>
      <c r="BB21" s="221" t="s">
        <v>4085</v>
      </c>
      <c r="BC21" s="213" t="s">
        <v>17</v>
      </c>
      <c r="BD21" s="213" t="s">
        <v>17</v>
      </c>
      <c r="BE21" s="213" t="s">
        <v>17</v>
      </c>
      <c r="BF21" s="213" t="s">
        <v>17</v>
      </c>
      <c r="BG21" s="213" t="s">
        <v>3957</v>
      </c>
      <c r="BH21" s="213" t="s">
        <v>17</v>
      </c>
      <c r="BI21" s="214">
        <v>45199</v>
      </c>
      <c r="BJ21" s="222" t="s">
        <v>9415</v>
      </c>
      <c r="BK21" s="222">
        <v>16</v>
      </c>
      <c r="BL21" s="222" t="s">
        <v>7254</v>
      </c>
      <c r="BM21" s="222" t="s">
        <v>22</v>
      </c>
      <c r="BN21" s="222">
        <v>3</v>
      </c>
      <c r="BO21" s="222" t="s">
        <v>9414</v>
      </c>
      <c r="BP21" s="218" t="s">
        <v>4030</v>
      </c>
      <c r="BQ21" s="223">
        <v>45260</v>
      </c>
      <c r="BR21" s="221" t="s">
        <v>4086</v>
      </c>
      <c r="BS21" s="224" t="s">
        <v>17</v>
      </c>
      <c r="BT21" s="224" t="s">
        <v>17</v>
      </c>
      <c r="BU21" s="224" t="s">
        <v>17</v>
      </c>
      <c r="BV21" s="224" t="s">
        <v>17</v>
      </c>
      <c r="BW21" s="224" t="s">
        <v>3957</v>
      </c>
      <c r="BX21" s="224" t="s">
        <v>17</v>
      </c>
      <c r="BY21" s="214">
        <v>45199</v>
      </c>
      <c r="BZ21" s="222" t="s">
        <v>4087</v>
      </c>
      <c r="CA21" s="222" t="s">
        <v>17</v>
      </c>
      <c r="CB21" s="222" t="s">
        <v>17</v>
      </c>
      <c r="CC21" s="222" t="s">
        <v>17</v>
      </c>
      <c r="CD21" s="222" t="s">
        <v>17</v>
      </c>
      <c r="CE21" s="222" t="s">
        <v>3957</v>
      </c>
      <c r="CF21" s="222" t="s">
        <v>17</v>
      </c>
      <c r="CG21" s="223">
        <v>45199</v>
      </c>
      <c r="CH21" s="221" t="s">
        <v>11081</v>
      </c>
      <c r="CI21" s="222" t="e">
        <v>#N/A</v>
      </c>
      <c r="CJ21" s="222" t="e">
        <v>#N/A</v>
      </c>
      <c r="CK21" s="222" t="e">
        <v>#N/A</v>
      </c>
      <c r="CL21" s="222" t="e">
        <v>#N/A</v>
      </c>
      <c r="CM21" s="222" t="e">
        <v>#N/A</v>
      </c>
      <c r="CN21" s="222" t="e">
        <v>#N/A</v>
      </c>
      <c r="CO21" s="225" t="e">
        <v>#N/A</v>
      </c>
      <c r="CP21" s="222" t="s">
        <v>4089</v>
      </c>
      <c r="CQ21" s="224" t="s">
        <v>17</v>
      </c>
      <c r="CR21" s="224" t="s">
        <v>17</v>
      </c>
      <c r="CS21" s="224" t="s">
        <v>17</v>
      </c>
      <c r="CT21" s="224" t="s">
        <v>17</v>
      </c>
      <c r="CU21" s="224" t="s">
        <v>3957</v>
      </c>
      <c r="CV21" s="224" t="s">
        <v>17</v>
      </c>
      <c r="CW21" s="214">
        <v>45199</v>
      </c>
      <c r="CX21" s="222" t="s">
        <v>4072</v>
      </c>
      <c r="CY21" s="218">
        <v>310000</v>
      </c>
      <c r="CZ21" s="218" t="s">
        <v>4034</v>
      </c>
      <c r="DA21" s="218" t="s">
        <v>33</v>
      </c>
      <c r="DB21" s="218">
        <v>2</v>
      </c>
      <c r="DC21" s="218" t="s">
        <v>4036</v>
      </c>
      <c r="DD21" s="218" t="s">
        <v>4071</v>
      </c>
      <c r="DE21" s="220">
        <v>45199</v>
      </c>
      <c r="DF21" s="221" t="s">
        <v>4075</v>
      </c>
      <c r="DG21" s="213">
        <v>6472000</v>
      </c>
      <c r="DH21" s="224" t="s">
        <v>4073</v>
      </c>
      <c r="DI21" s="224" t="s">
        <v>33</v>
      </c>
      <c r="DJ21" s="224">
        <v>2</v>
      </c>
      <c r="DK21" s="224" t="s">
        <v>4038</v>
      </c>
      <c r="DL21" s="224" t="s">
        <v>4074</v>
      </c>
      <c r="DM21" s="214">
        <v>45199</v>
      </c>
      <c r="DN21" s="222" t="s">
        <v>4077</v>
      </c>
      <c r="DO21" s="218">
        <v>12822000</v>
      </c>
      <c r="DP21" s="222" t="s">
        <v>4073</v>
      </c>
      <c r="DQ21" s="222" t="s">
        <v>33</v>
      </c>
      <c r="DR21" s="222">
        <v>2</v>
      </c>
      <c r="DS21" s="222" t="s">
        <v>4076</v>
      </c>
      <c r="DT21" s="222" t="s">
        <v>4074</v>
      </c>
      <c r="DU21" s="223">
        <v>45199</v>
      </c>
      <c r="DV21" s="221" t="s">
        <v>4078</v>
      </c>
      <c r="DW21" s="213">
        <v>310000</v>
      </c>
      <c r="DX21" s="224" t="s">
        <v>4034</v>
      </c>
      <c r="DY21" s="224" t="s">
        <v>33</v>
      </c>
      <c r="DZ21" s="224">
        <v>2</v>
      </c>
      <c r="EA21" s="224" t="s">
        <v>4036</v>
      </c>
      <c r="EB21" s="224" t="s">
        <v>4071</v>
      </c>
      <c r="EC21" s="214">
        <v>45199</v>
      </c>
      <c r="ED21" s="222" t="s">
        <v>4079</v>
      </c>
      <c r="EE21" s="218" t="s">
        <v>17</v>
      </c>
      <c r="EF21" s="222" t="s">
        <v>17</v>
      </c>
      <c r="EG21" s="222" t="s">
        <v>17</v>
      </c>
      <c r="EH21" s="222" t="s">
        <v>17</v>
      </c>
      <c r="EI21" s="222" t="s">
        <v>3957</v>
      </c>
      <c r="EJ21" s="222" t="s">
        <v>17</v>
      </c>
      <c r="EK21" s="223">
        <v>45199</v>
      </c>
      <c r="EL21" s="221" t="s">
        <v>4080</v>
      </c>
      <c r="EM21" s="213" t="s">
        <v>17</v>
      </c>
      <c r="EN21" s="224" t="s">
        <v>17</v>
      </c>
      <c r="EO21" s="224" t="s">
        <v>17</v>
      </c>
      <c r="EP21" s="224" t="s">
        <v>17</v>
      </c>
      <c r="EQ21" s="224" t="s">
        <v>3957</v>
      </c>
      <c r="ER21" s="224" t="s">
        <v>17</v>
      </c>
      <c r="ES21" s="214">
        <v>45199</v>
      </c>
      <c r="ET21" s="222" t="s">
        <v>9416</v>
      </c>
      <c r="EU21" s="222">
        <v>16</v>
      </c>
      <c r="EV21" s="222" t="s">
        <v>7254</v>
      </c>
      <c r="EW21" s="222" t="s">
        <v>22</v>
      </c>
      <c r="EX21" s="222">
        <v>3</v>
      </c>
      <c r="EY21" s="222" t="s">
        <v>9414</v>
      </c>
      <c r="EZ21" s="222" t="s">
        <v>4030</v>
      </c>
      <c r="FA21" s="223">
        <v>45260</v>
      </c>
      <c r="FB21" s="221" t="s">
        <v>4082</v>
      </c>
      <c r="FC21" s="224">
        <v>3</v>
      </c>
      <c r="FD21" s="224" t="s">
        <v>4034</v>
      </c>
      <c r="FE21" s="224" t="s">
        <v>66</v>
      </c>
      <c r="FF21" s="224">
        <v>1</v>
      </c>
      <c r="FG21" s="224" t="s">
        <v>4081</v>
      </c>
      <c r="FH21" s="224" t="s">
        <v>4071</v>
      </c>
      <c r="FI21" s="214">
        <v>45199</v>
      </c>
      <c r="FJ21" s="221" t="s">
        <v>4083</v>
      </c>
      <c r="FK21" s="222" t="s">
        <v>17</v>
      </c>
      <c r="FL21" s="222" t="s">
        <v>17</v>
      </c>
      <c r="FM21" s="222" t="s">
        <v>17</v>
      </c>
      <c r="FN21" s="222" t="s">
        <v>17</v>
      </c>
      <c r="FO21" s="222" t="s">
        <v>3957</v>
      </c>
      <c r="FP21" s="218" t="s">
        <v>17</v>
      </c>
      <c r="FQ21" s="219">
        <v>45199</v>
      </c>
      <c r="FR21" s="221" t="s">
        <v>4084</v>
      </c>
      <c r="FS21" s="224" t="s">
        <v>17</v>
      </c>
      <c r="FT21" s="224" t="s">
        <v>17</v>
      </c>
      <c r="FU21" s="224" t="s">
        <v>17</v>
      </c>
      <c r="FV21" s="224" t="s">
        <v>17</v>
      </c>
      <c r="FW21" s="224" t="s">
        <v>3957</v>
      </c>
      <c r="FX21" s="224" t="s">
        <v>17</v>
      </c>
      <c r="FY21" s="214">
        <v>45199</v>
      </c>
      <c r="FZ21" s="222" t="s">
        <v>2086</v>
      </c>
      <c r="GA21" s="222">
        <v>0</v>
      </c>
      <c r="GB21" s="222" t="s">
        <v>2019</v>
      </c>
      <c r="GC21" s="222" t="s">
        <v>33</v>
      </c>
      <c r="GD21" s="222">
        <v>2</v>
      </c>
      <c r="GE21" s="222" t="s">
        <v>17</v>
      </c>
      <c r="GF21" s="222" t="s">
        <v>17</v>
      </c>
      <c r="GG21" s="223">
        <v>45062</v>
      </c>
      <c r="GH21" s="221" t="s">
        <v>2092</v>
      </c>
      <c r="GI21" s="224">
        <v>0</v>
      </c>
      <c r="GJ21" s="224" t="s">
        <v>2019</v>
      </c>
      <c r="GK21" s="224" t="s">
        <v>33</v>
      </c>
      <c r="GL21" s="224">
        <v>2</v>
      </c>
      <c r="GM21" s="224" t="s">
        <v>17</v>
      </c>
      <c r="GN21" s="224" t="s">
        <v>17</v>
      </c>
      <c r="GO21" s="214">
        <v>45062</v>
      </c>
      <c r="GP21" s="222" t="s">
        <v>2087</v>
      </c>
      <c r="GQ21" s="222">
        <v>0</v>
      </c>
      <c r="GR21" s="222" t="s">
        <v>2019</v>
      </c>
      <c r="GS21" s="222" t="s">
        <v>33</v>
      </c>
      <c r="GT21" s="222">
        <v>2</v>
      </c>
      <c r="GU21" s="222" t="s">
        <v>17</v>
      </c>
      <c r="GV21" s="222" t="s">
        <v>17</v>
      </c>
      <c r="GW21" s="223">
        <v>45062</v>
      </c>
      <c r="GX21" s="221" t="s">
        <v>2093</v>
      </c>
      <c r="GY21" s="224">
        <v>0</v>
      </c>
      <c r="GZ21" s="224" t="s">
        <v>2019</v>
      </c>
      <c r="HA21" s="224" t="s">
        <v>33</v>
      </c>
      <c r="HB21" s="224">
        <v>2</v>
      </c>
      <c r="HC21" s="224" t="s">
        <v>17</v>
      </c>
      <c r="HD21" s="224" t="s">
        <v>17</v>
      </c>
      <c r="HE21" s="214">
        <v>45062</v>
      </c>
      <c r="HF21" s="222" t="s">
        <v>2085</v>
      </c>
      <c r="HG21" s="222">
        <v>0</v>
      </c>
      <c r="HH21" s="222" t="s">
        <v>2019</v>
      </c>
      <c r="HI21" s="222" t="s">
        <v>33</v>
      </c>
      <c r="HJ21" s="222">
        <v>2</v>
      </c>
      <c r="HK21" s="222" t="s">
        <v>17</v>
      </c>
      <c r="HL21" s="222" t="s">
        <v>17</v>
      </c>
      <c r="HM21" s="223">
        <v>45062</v>
      </c>
      <c r="HN21" s="221" t="s">
        <v>2091</v>
      </c>
      <c r="HO21" s="224">
        <v>2</v>
      </c>
      <c r="HP21" s="224" t="s">
        <v>2019</v>
      </c>
      <c r="HQ21" s="224" t="s">
        <v>33</v>
      </c>
      <c r="HR21" s="224">
        <v>2</v>
      </c>
      <c r="HS21" s="224" t="s">
        <v>17</v>
      </c>
      <c r="HT21" s="224" t="s">
        <v>17</v>
      </c>
      <c r="HU21" s="214">
        <v>45062</v>
      </c>
      <c r="HV21" s="222" t="s">
        <v>2088</v>
      </c>
      <c r="HW21" s="222">
        <v>0</v>
      </c>
      <c r="HX21" s="222" t="s">
        <v>2019</v>
      </c>
      <c r="HY21" s="222" t="s">
        <v>33</v>
      </c>
      <c r="HZ21" s="222">
        <v>2</v>
      </c>
      <c r="IA21" s="222" t="s">
        <v>17</v>
      </c>
      <c r="IB21" s="222" t="s">
        <v>17</v>
      </c>
      <c r="IC21" s="223">
        <v>45062</v>
      </c>
      <c r="ID21" s="221" t="s">
        <v>2090</v>
      </c>
      <c r="IE21" s="224">
        <v>2</v>
      </c>
      <c r="IF21" s="224" t="s">
        <v>2019</v>
      </c>
      <c r="IG21" s="224" t="s">
        <v>33</v>
      </c>
      <c r="IH21" s="224">
        <v>2</v>
      </c>
      <c r="II21" s="224" t="s">
        <v>17</v>
      </c>
      <c r="IJ21" s="224" t="s">
        <v>17</v>
      </c>
      <c r="IK21" s="214">
        <v>45062</v>
      </c>
      <c r="IL21" s="222" t="s">
        <v>2089</v>
      </c>
      <c r="IM21" s="222">
        <v>2</v>
      </c>
      <c r="IN21" s="222" t="s">
        <v>2019</v>
      </c>
      <c r="IO21" s="222" t="s">
        <v>33</v>
      </c>
      <c r="IP21" s="222">
        <v>2</v>
      </c>
      <c r="IQ21" s="222" t="s">
        <v>17</v>
      </c>
      <c r="IR21" s="222" t="s">
        <v>17</v>
      </c>
      <c r="IS21" s="223">
        <v>45062</v>
      </c>
    </row>
    <row r="22" spans="1:253" s="11" customFormat="1" ht="12.95" customHeight="1" x14ac:dyDescent="0.2">
      <c r="A22" s="11" t="s">
        <v>166</v>
      </c>
      <c r="B22" s="11" t="s">
        <v>10442</v>
      </c>
      <c r="C22" s="11" t="s">
        <v>167</v>
      </c>
      <c r="D22" s="11" t="s">
        <v>168</v>
      </c>
      <c r="E22" s="11" t="s">
        <v>9895</v>
      </c>
      <c r="F22" s="11" t="s">
        <v>3606</v>
      </c>
      <c r="G22" s="212">
        <v>28089000</v>
      </c>
      <c r="H22" s="213" t="s">
        <v>3603</v>
      </c>
      <c r="I22" s="213" t="s">
        <v>66</v>
      </c>
      <c r="J22" s="213">
        <v>1</v>
      </c>
      <c r="K22" s="213" t="s">
        <v>3605</v>
      </c>
      <c r="L22" s="213" t="s">
        <v>3604</v>
      </c>
      <c r="M22" s="214">
        <v>45169</v>
      </c>
      <c r="N22" s="221" t="s">
        <v>3044</v>
      </c>
      <c r="O22" s="216">
        <v>475440</v>
      </c>
      <c r="P22" s="216" t="s">
        <v>1917</v>
      </c>
      <c r="Q22" s="216" t="s">
        <v>22</v>
      </c>
      <c r="R22" s="216">
        <v>3</v>
      </c>
      <c r="S22" s="216" t="s">
        <v>3043</v>
      </c>
      <c r="T22" s="216" t="s">
        <v>3042</v>
      </c>
      <c r="U22" s="217">
        <v>45112</v>
      </c>
      <c r="V22" s="221" t="s">
        <v>3609</v>
      </c>
      <c r="W22" s="213">
        <v>25680000</v>
      </c>
      <c r="X22" s="213" t="s">
        <v>3607</v>
      </c>
      <c r="Y22" s="213" t="s">
        <v>66</v>
      </c>
      <c r="Z22" s="213">
        <v>1</v>
      </c>
      <c r="AA22" s="213" t="s">
        <v>3608</v>
      </c>
      <c r="AB22" s="213" t="s">
        <v>3604</v>
      </c>
      <c r="AC22" s="214">
        <v>45169</v>
      </c>
      <c r="AD22" s="221" t="s">
        <v>3612</v>
      </c>
      <c r="AE22" s="218">
        <v>3849000</v>
      </c>
      <c r="AF22" s="218" t="s">
        <v>3610</v>
      </c>
      <c r="AG22" s="218" t="s">
        <v>33</v>
      </c>
      <c r="AH22" s="218">
        <v>2</v>
      </c>
      <c r="AI22" s="218" t="s">
        <v>3611</v>
      </c>
      <c r="AJ22" s="218" t="s">
        <v>3604</v>
      </c>
      <c r="AK22" s="219">
        <v>45169</v>
      </c>
      <c r="AL22" s="221" t="s">
        <v>9531</v>
      </c>
      <c r="AM22" s="213">
        <v>2306000</v>
      </c>
      <c r="AN22" s="213" t="s">
        <v>9528</v>
      </c>
      <c r="AO22" s="213" t="s">
        <v>66</v>
      </c>
      <c r="AP22" s="213">
        <v>1</v>
      </c>
      <c r="AQ22" s="213" t="s">
        <v>9530</v>
      </c>
      <c r="AR22" s="213" t="s">
        <v>9529</v>
      </c>
      <c r="AS22" s="214">
        <v>45260</v>
      </c>
      <c r="AT22" s="222" t="s">
        <v>575</v>
      </c>
      <c r="AU22" s="218">
        <v>150</v>
      </c>
      <c r="AV22" s="218" t="s">
        <v>573</v>
      </c>
      <c r="AW22" s="218" t="s">
        <v>33</v>
      </c>
      <c r="AX22" s="218">
        <v>2</v>
      </c>
      <c r="AY22" s="218" t="s">
        <v>574</v>
      </c>
      <c r="AZ22" s="218" t="s">
        <v>130</v>
      </c>
      <c r="BA22" s="219">
        <v>43584</v>
      </c>
      <c r="BB22" s="221" t="s">
        <v>621</v>
      </c>
      <c r="BC22" s="213" t="s">
        <v>17</v>
      </c>
      <c r="BD22" s="213" t="s">
        <v>618</v>
      </c>
      <c r="BE22" s="213" t="s">
        <v>17</v>
      </c>
      <c r="BF22" s="213" t="s">
        <v>17</v>
      </c>
      <c r="BG22" s="213" t="s">
        <v>620</v>
      </c>
      <c r="BH22" s="213" t="s">
        <v>619</v>
      </c>
      <c r="BI22" s="214">
        <v>43642</v>
      </c>
      <c r="BJ22" s="222" t="s">
        <v>9533</v>
      </c>
      <c r="BK22" s="222">
        <v>497</v>
      </c>
      <c r="BL22" s="222" t="s">
        <v>7102</v>
      </c>
      <c r="BM22" s="222" t="s">
        <v>66</v>
      </c>
      <c r="BN22" s="222">
        <v>1</v>
      </c>
      <c r="BO22" s="222" t="s">
        <v>9532</v>
      </c>
      <c r="BP22" s="218" t="s">
        <v>1079</v>
      </c>
      <c r="BQ22" s="223">
        <v>45260</v>
      </c>
      <c r="BR22" s="221" t="s">
        <v>679</v>
      </c>
      <c r="BS22" s="224" t="s">
        <v>17</v>
      </c>
      <c r="BT22" s="224" t="s">
        <v>17</v>
      </c>
      <c r="BU22" s="224" t="s">
        <v>17</v>
      </c>
      <c r="BV22" s="224" t="s">
        <v>17</v>
      </c>
      <c r="BW22" s="224" t="s">
        <v>678</v>
      </c>
      <c r="BX22" s="224" t="s">
        <v>17</v>
      </c>
      <c r="BY22" s="214">
        <v>43697</v>
      </c>
      <c r="BZ22" s="222" t="s">
        <v>680</v>
      </c>
      <c r="CA22" s="222" t="s">
        <v>17</v>
      </c>
      <c r="CB22" s="222" t="s">
        <v>17</v>
      </c>
      <c r="CC22" s="222" t="s">
        <v>17</v>
      </c>
      <c r="CD22" s="222" t="s">
        <v>17</v>
      </c>
      <c r="CE22" s="222" t="s">
        <v>678</v>
      </c>
      <c r="CF22" s="222" t="s">
        <v>17</v>
      </c>
      <c r="CG22" s="223">
        <v>43697</v>
      </c>
      <c r="CH22" s="221" t="s">
        <v>11082</v>
      </c>
      <c r="CI22" s="222" t="e">
        <v>#N/A</v>
      </c>
      <c r="CJ22" s="222" t="e">
        <v>#N/A</v>
      </c>
      <c r="CK22" s="222" t="e">
        <v>#N/A</v>
      </c>
      <c r="CL22" s="222" t="e">
        <v>#N/A</v>
      </c>
      <c r="CM22" s="222" t="e">
        <v>#N/A</v>
      </c>
      <c r="CN22" s="222" t="e">
        <v>#N/A</v>
      </c>
      <c r="CO22" s="225" t="e">
        <v>#N/A</v>
      </c>
      <c r="CP22" s="222" t="s">
        <v>681</v>
      </c>
      <c r="CQ22" s="224" t="s">
        <v>17</v>
      </c>
      <c r="CR22" s="224" t="s">
        <v>17</v>
      </c>
      <c r="CS22" s="224" t="s">
        <v>17</v>
      </c>
      <c r="CT22" s="224" t="s">
        <v>17</v>
      </c>
      <c r="CU22" s="224" t="s">
        <v>678</v>
      </c>
      <c r="CV22" s="224" t="s">
        <v>17</v>
      </c>
      <c r="CW22" s="214">
        <v>43697</v>
      </c>
      <c r="CX22" s="222" t="s">
        <v>3614</v>
      </c>
      <c r="CY22" s="218">
        <v>3849000</v>
      </c>
      <c r="CZ22" s="218" t="s">
        <v>3603</v>
      </c>
      <c r="DA22" s="218" t="s">
        <v>66</v>
      </c>
      <c r="DB22" s="218">
        <v>1</v>
      </c>
      <c r="DC22" s="218" t="s">
        <v>3619</v>
      </c>
      <c r="DD22" s="218" t="s">
        <v>3604</v>
      </c>
      <c r="DE22" s="220">
        <v>45169</v>
      </c>
      <c r="DF22" s="221" t="s">
        <v>3616</v>
      </c>
      <c r="DG22" s="213">
        <v>21831000</v>
      </c>
      <c r="DH22" s="224" t="s">
        <v>3603</v>
      </c>
      <c r="DI22" s="224" t="s">
        <v>66</v>
      </c>
      <c r="DJ22" s="224">
        <v>1</v>
      </c>
      <c r="DK22" s="224" t="s">
        <v>3615</v>
      </c>
      <c r="DL22" s="224" t="s">
        <v>3604</v>
      </c>
      <c r="DM22" s="214">
        <v>45169</v>
      </c>
      <c r="DN22" s="222" t="s">
        <v>3618</v>
      </c>
      <c r="DO22" s="218">
        <v>0</v>
      </c>
      <c r="DP22" s="222" t="s">
        <v>3603</v>
      </c>
      <c r="DQ22" s="222" t="s">
        <v>33</v>
      </c>
      <c r="DR22" s="222">
        <v>2</v>
      </c>
      <c r="DS22" s="222" t="s">
        <v>3617</v>
      </c>
      <c r="DT22" s="222" t="s">
        <v>3604</v>
      </c>
      <c r="DU22" s="223">
        <v>45169</v>
      </c>
      <c r="DV22" s="221" t="s">
        <v>3620</v>
      </c>
      <c r="DW22" s="213">
        <v>2477000</v>
      </c>
      <c r="DX22" s="224" t="s">
        <v>3603</v>
      </c>
      <c r="DY22" s="224" t="s">
        <v>66</v>
      </c>
      <c r="DZ22" s="224">
        <v>1</v>
      </c>
      <c r="EA22" s="224" t="s">
        <v>3619</v>
      </c>
      <c r="EB22" s="224" t="s">
        <v>3604</v>
      </c>
      <c r="EC22" s="214">
        <v>45169</v>
      </c>
      <c r="ED22" s="222" t="s">
        <v>3622</v>
      </c>
      <c r="EE22" s="218">
        <v>1372000</v>
      </c>
      <c r="EF22" s="222" t="s">
        <v>3603</v>
      </c>
      <c r="EG22" s="222" t="s">
        <v>66</v>
      </c>
      <c r="EH22" s="222">
        <v>1</v>
      </c>
      <c r="EI22" s="222" t="s">
        <v>3621</v>
      </c>
      <c r="EJ22" s="222" t="s">
        <v>3604</v>
      </c>
      <c r="EK22" s="223">
        <v>45169</v>
      </c>
      <c r="EL22" s="221" t="s">
        <v>3624</v>
      </c>
      <c r="EM22" s="213" t="s">
        <v>17</v>
      </c>
      <c r="EN22" s="224" t="s">
        <v>3603</v>
      </c>
      <c r="EO22" s="224" t="s">
        <v>33</v>
      </c>
      <c r="EP22" s="224">
        <v>2</v>
      </c>
      <c r="EQ22" s="224" t="s">
        <v>3623</v>
      </c>
      <c r="ER22" s="224" t="s">
        <v>3604</v>
      </c>
      <c r="ES22" s="214">
        <v>45169</v>
      </c>
      <c r="ET22" s="222" t="s">
        <v>9535</v>
      </c>
      <c r="EU22" s="222">
        <v>492</v>
      </c>
      <c r="EV22" s="222" t="s">
        <v>7102</v>
      </c>
      <c r="EW22" s="222" t="s">
        <v>66</v>
      </c>
      <c r="EX22" s="222">
        <v>1</v>
      </c>
      <c r="EY22" s="222" t="s">
        <v>9534</v>
      </c>
      <c r="EZ22" s="222" t="s">
        <v>1079</v>
      </c>
      <c r="FA22" s="223">
        <v>45260</v>
      </c>
      <c r="FB22" s="221" t="s">
        <v>9537</v>
      </c>
      <c r="FC22" s="224">
        <v>5</v>
      </c>
      <c r="FD22" s="224" t="s">
        <v>9528</v>
      </c>
      <c r="FE22" s="224" t="s">
        <v>66</v>
      </c>
      <c r="FF22" s="224">
        <v>1</v>
      </c>
      <c r="FG22" s="224" t="s">
        <v>9536</v>
      </c>
      <c r="FH22" s="224" t="s">
        <v>9529</v>
      </c>
      <c r="FI22" s="214">
        <v>45260</v>
      </c>
      <c r="FJ22" s="221" t="s">
        <v>169</v>
      </c>
      <c r="FK22" s="222" t="s">
        <v>17</v>
      </c>
      <c r="FL22" s="222">
        <v>0</v>
      </c>
      <c r="FM22" s="222" t="s">
        <v>33</v>
      </c>
      <c r="FN22" s="222">
        <v>2</v>
      </c>
      <c r="FO22" s="222">
        <v>0</v>
      </c>
      <c r="FP22" s="218">
        <v>0</v>
      </c>
      <c r="FQ22" s="219">
        <v>43509</v>
      </c>
      <c r="FR22" s="221" t="s">
        <v>682</v>
      </c>
      <c r="FS22" s="224" t="s">
        <v>17</v>
      </c>
      <c r="FT22" s="224" t="s">
        <v>17</v>
      </c>
      <c r="FU22" s="224" t="s">
        <v>17</v>
      </c>
      <c r="FV22" s="224" t="s">
        <v>17</v>
      </c>
      <c r="FW22" s="224" t="s">
        <v>678</v>
      </c>
      <c r="FX22" s="224" t="s">
        <v>17</v>
      </c>
      <c r="FY22" s="214">
        <v>43697</v>
      </c>
      <c r="FZ22" s="222" t="s">
        <v>2149</v>
      </c>
      <c r="GA22" s="222">
        <v>1</v>
      </c>
      <c r="GB22" s="222" t="s">
        <v>2019</v>
      </c>
      <c r="GC22" s="222" t="s">
        <v>33</v>
      </c>
      <c r="GD22" s="222">
        <v>2</v>
      </c>
      <c r="GE22" s="222" t="s">
        <v>17</v>
      </c>
      <c r="GF22" s="222" t="s">
        <v>17</v>
      </c>
      <c r="GG22" s="223">
        <v>45063</v>
      </c>
      <c r="GH22" s="221" t="s">
        <v>2155</v>
      </c>
      <c r="GI22" s="224">
        <v>3</v>
      </c>
      <c r="GJ22" s="224" t="s">
        <v>2019</v>
      </c>
      <c r="GK22" s="224" t="s">
        <v>33</v>
      </c>
      <c r="GL22" s="224">
        <v>2</v>
      </c>
      <c r="GM22" s="224" t="s">
        <v>17</v>
      </c>
      <c r="GN22" s="224" t="s">
        <v>17</v>
      </c>
      <c r="GO22" s="214">
        <v>45063</v>
      </c>
      <c r="GP22" s="222" t="s">
        <v>2150</v>
      </c>
      <c r="GQ22" s="222">
        <v>3</v>
      </c>
      <c r="GR22" s="222" t="s">
        <v>2019</v>
      </c>
      <c r="GS22" s="222" t="s">
        <v>33</v>
      </c>
      <c r="GT22" s="222">
        <v>2</v>
      </c>
      <c r="GU22" s="222" t="s">
        <v>17</v>
      </c>
      <c r="GV22" s="222" t="s">
        <v>17</v>
      </c>
      <c r="GW22" s="223">
        <v>45063</v>
      </c>
      <c r="GX22" s="221" t="s">
        <v>2156</v>
      </c>
      <c r="GY22" s="224">
        <v>0</v>
      </c>
      <c r="GZ22" s="224" t="s">
        <v>2019</v>
      </c>
      <c r="HA22" s="224" t="s">
        <v>33</v>
      </c>
      <c r="HB22" s="224">
        <v>2</v>
      </c>
      <c r="HC22" s="224" t="s">
        <v>17</v>
      </c>
      <c r="HD22" s="224" t="s">
        <v>17</v>
      </c>
      <c r="HE22" s="214">
        <v>45063</v>
      </c>
      <c r="HF22" s="222" t="s">
        <v>2148</v>
      </c>
      <c r="HG22" s="222">
        <v>2</v>
      </c>
      <c r="HH22" s="222" t="s">
        <v>2019</v>
      </c>
      <c r="HI22" s="222" t="s">
        <v>33</v>
      </c>
      <c r="HJ22" s="222">
        <v>2</v>
      </c>
      <c r="HK22" s="222" t="s">
        <v>17</v>
      </c>
      <c r="HL22" s="222" t="s">
        <v>17</v>
      </c>
      <c r="HM22" s="223">
        <v>45063</v>
      </c>
      <c r="HN22" s="221" t="s">
        <v>2154</v>
      </c>
      <c r="HO22" s="224">
        <v>3</v>
      </c>
      <c r="HP22" s="224" t="s">
        <v>2019</v>
      </c>
      <c r="HQ22" s="224" t="s">
        <v>33</v>
      </c>
      <c r="HR22" s="224">
        <v>2</v>
      </c>
      <c r="HS22" s="224" t="s">
        <v>17</v>
      </c>
      <c r="HT22" s="224" t="s">
        <v>17</v>
      </c>
      <c r="HU22" s="214">
        <v>45063</v>
      </c>
      <c r="HV22" s="222" t="s">
        <v>2151</v>
      </c>
      <c r="HW22" s="222">
        <v>3</v>
      </c>
      <c r="HX22" s="222" t="s">
        <v>2019</v>
      </c>
      <c r="HY22" s="222" t="s">
        <v>33</v>
      </c>
      <c r="HZ22" s="222">
        <v>2</v>
      </c>
      <c r="IA22" s="222" t="s">
        <v>17</v>
      </c>
      <c r="IB22" s="222" t="s">
        <v>17</v>
      </c>
      <c r="IC22" s="223">
        <v>45063</v>
      </c>
      <c r="ID22" s="221" t="s">
        <v>2153</v>
      </c>
      <c r="IE22" s="224">
        <v>1</v>
      </c>
      <c r="IF22" s="224" t="s">
        <v>2019</v>
      </c>
      <c r="IG22" s="224" t="s">
        <v>33</v>
      </c>
      <c r="IH22" s="224">
        <v>2</v>
      </c>
      <c r="II22" s="224" t="s">
        <v>17</v>
      </c>
      <c r="IJ22" s="224" t="s">
        <v>17</v>
      </c>
      <c r="IK22" s="214">
        <v>45063</v>
      </c>
      <c r="IL22" s="222" t="s">
        <v>2152</v>
      </c>
      <c r="IM22" s="222">
        <v>3</v>
      </c>
      <c r="IN22" s="222" t="s">
        <v>2019</v>
      </c>
      <c r="IO22" s="222" t="s">
        <v>33</v>
      </c>
      <c r="IP22" s="222">
        <v>2</v>
      </c>
      <c r="IQ22" s="222" t="s">
        <v>17</v>
      </c>
      <c r="IR22" s="222" t="s">
        <v>17</v>
      </c>
      <c r="IS22" s="223">
        <v>45063</v>
      </c>
    </row>
    <row r="23" spans="1:253" s="11" customFormat="1" ht="12.95" customHeight="1" x14ac:dyDescent="0.2">
      <c r="A23" s="11" t="s">
        <v>170</v>
      </c>
      <c r="B23" s="11" t="s">
        <v>10455</v>
      </c>
      <c r="C23" s="11" t="s">
        <v>171</v>
      </c>
      <c r="D23" s="11" t="s">
        <v>168</v>
      </c>
      <c r="E23" s="11" t="s">
        <v>9895</v>
      </c>
      <c r="F23" s="11" t="s">
        <v>3626</v>
      </c>
      <c r="G23" s="212">
        <v>5179000</v>
      </c>
      <c r="H23" s="213" t="s">
        <v>3603</v>
      </c>
      <c r="I23" s="213" t="s">
        <v>66</v>
      </c>
      <c r="J23" s="213">
        <v>1</v>
      </c>
      <c r="K23" s="213" t="s">
        <v>3625</v>
      </c>
      <c r="L23" s="213" t="s">
        <v>3604</v>
      </c>
      <c r="M23" s="214">
        <v>45169</v>
      </c>
      <c r="N23" s="221" t="s">
        <v>3048</v>
      </c>
      <c r="O23" s="216">
        <v>34513</v>
      </c>
      <c r="P23" s="216" t="s">
        <v>3045</v>
      </c>
      <c r="Q23" s="216" t="s">
        <v>66</v>
      </c>
      <c r="R23" s="216">
        <v>1</v>
      </c>
      <c r="S23" s="216" t="s">
        <v>3047</v>
      </c>
      <c r="T23" s="216" t="s">
        <v>3046</v>
      </c>
      <c r="U23" s="217">
        <v>45112</v>
      </c>
      <c r="V23" s="221" t="s">
        <v>3628</v>
      </c>
      <c r="W23" s="213">
        <v>5179000</v>
      </c>
      <c r="X23" s="213" t="s">
        <v>3603</v>
      </c>
      <c r="Y23" s="213" t="s">
        <v>66</v>
      </c>
      <c r="Z23" s="213">
        <v>1</v>
      </c>
      <c r="AA23" s="213" t="s">
        <v>3627</v>
      </c>
      <c r="AB23" s="213" t="s">
        <v>3604</v>
      </c>
      <c r="AC23" s="214">
        <v>45169</v>
      </c>
      <c r="AD23" s="221" t="s">
        <v>3630</v>
      </c>
      <c r="AE23" s="218">
        <v>1555000</v>
      </c>
      <c r="AF23" s="218" t="s">
        <v>3603</v>
      </c>
      <c r="AG23" s="218" t="s">
        <v>33</v>
      </c>
      <c r="AH23" s="218">
        <v>2</v>
      </c>
      <c r="AI23" s="218" t="s">
        <v>3629</v>
      </c>
      <c r="AJ23" s="218" t="s">
        <v>3604</v>
      </c>
      <c r="AK23" s="219">
        <v>45169</v>
      </c>
      <c r="AL23" s="221" t="s">
        <v>9539</v>
      </c>
      <c r="AM23" s="213">
        <v>772000</v>
      </c>
      <c r="AN23" s="213" t="s">
        <v>9528</v>
      </c>
      <c r="AO23" s="213" t="s">
        <v>66</v>
      </c>
      <c r="AP23" s="213">
        <v>1</v>
      </c>
      <c r="AQ23" s="213" t="s">
        <v>9538</v>
      </c>
      <c r="AR23" s="213" t="s">
        <v>9529</v>
      </c>
      <c r="AS23" s="214">
        <v>45260</v>
      </c>
      <c r="AT23" s="222" t="s">
        <v>687</v>
      </c>
      <c r="AU23" s="218" t="s">
        <v>17</v>
      </c>
      <c r="AV23" s="218" t="s">
        <v>683</v>
      </c>
      <c r="AW23" s="218" t="s">
        <v>17</v>
      </c>
      <c r="AX23" s="218" t="s">
        <v>17</v>
      </c>
      <c r="AY23" s="218" t="s">
        <v>686</v>
      </c>
      <c r="AZ23" s="218" t="s">
        <v>683</v>
      </c>
      <c r="BA23" s="219">
        <v>43697</v>
      </c>
      <c r="BB23" s="221" t="s">
        <v>685</v>
      </c>
      <c r="BC23" s="213" t="s">
        <v>17</v>
      </c>
      <c r="BD23" s="213" t="s">
        <v>683</v>
      </c>
      <c r="BE23" s="213" t="s">
        <v>17</v>
      </c>
      <c r="BF23" s="213" t="s">
        <v>17</v>
      </c>
      <c r="BG23" s="213" t="s">
        <v>684</v>
      </c>
      <c r="BH23" s="213" t="s">
        <v>683</v>
      </c>
      <c r="BI23" s="214">
        <v>43697</v>
      </c>
      <c r="BJ23" s="222" t="s">
        <v>9541</v>
      </c>
      <c r="BK23" s="222">
        <v>279</v>
      </c>
      <c r="BL23" s="222" t="s">
        <v>7102</v>
      </c>
      <c r="BM23" s="222" t="s">
        <v>66</v>
      </c>
      <c r="BN23" s="222">
        <v>1</v>
      </c>
      <c r="BO23" s="222" t="s">
        <v>9540</v>
      </c>
      <c r="BP23" s="218" t="s">
        <v>1079</v>
      </c>
      <c r="BQ23" s="223">
        <v>45260</v>
      </c>
      <c r="BR23" s="221" t="s">
        <v>172</v>
      </c>
      <c r="BS23" s="224" t="s">
        <v>17</v>
      </c>
      <c r="BT23" s="224">
        <v>0</v>
      </c>
      <c r="BU23" s="224" t="s">
        <v>33</v>
      </c>
      <c r="BV23" s="224">
        <v>2</v>
      </c>
      <c r="BW23" s="224">
        <v>0</v>
      </c>
      <c r="BX23" s="224">
        <v>0</v>
      </c>
      <c r="BY23" s="214">
        <v>43509</v>
      </c>
      <c r="BZ23" s="222" t="s">
        <v>173</v>
      </c>
      <c r="CA23" s="222" t="s">
        <v>17</v>
      </c>
      <c r="CB23" s="222">
        <v>0</v>
      </c>
      <c r="CC23" s="222" t="s">
        <v>17</v>
      </c>
      <c r="CD23" s="222" t="s">
        <v>17</v>
      </c>
      <c r="CE23" s="222">
        <v>0</v>
      </c>
      <c r="CF23" s="222">
        <v>0</v>
      </c>
      <c r="CG23" s="223">
        <v>43509</v>
      </c>
      <c r="CH23" s="221" t="s">
        <v>11083</v>
      </c>
      <c r="CI23" s="222" t="e">
        <v>#N/A</v>
      </c>
      <c r="CJ23" s="222" t="e">
        <v>#N/A</v>
      </c>
      <c r="CK23" s="222" t="e">
        <v>#N/A</v>
      </c>
      <c r="CL23" s="222" t="e">
        <v>#N/A</v>
      </c>
      <c r="CM23" s="222" t="e">
        <v>#N/A</v>
      </c>
      <c r="CN23" s="222" t="e">
        <v>#N/A</v>
      </c>
      <c r="CO23" s="225" t="e">
        <v>#N/A</v>
      </c>
      <c r="CP23" s="222" t="s">
        <v>177</v>
      </c>
      <c r="CQ23" s="224">
        <v>5.2</v>
      </c>
      <c r="CR23" s="224" t="s">
        <v>174</v>
      </c>
      <c r="CS23" s="224" t="s">
        <v>33</v>
      </c>
      <c r="CT23" s="224">
        <v>2</v>
      </c>
      <c r="CU23" s="224" t="s">
        <v>176</v>
      </c>
      <c r="CV23" s="224" t="s">
        <v>175</v>
      </c>
      <c r="CW23" s="214">
        <v>43509</v>
      </c>
      <c r="CX23" s="222" t="s">
        <v>3632</v>
      </c>
      <c r="CY23" s="218">
        <v>1556000</v>
      </c>
      <c r="CZ23" s="218" t="s">
        <v>3603</v>
      </c>
      <c r="DA23" s="218" t="s">
        <v>66</v>
      </c>
      <c r="DB23" s="218">
        <v>1</v>
      </c>
      <c r="DC23" s="218" t="s">
        <v>3637</v>
      </c>
      <c r="DD23" s="218" t="s">
        <v>3604</v>
      </c>
      <c r="DE23" s="220">
        <v>45169</v>
      </c>
      <c r="DF23" s="221" t="s">
        <v>3634</v>
      </c>
      <c r="DG23" s="213">
        <v>3623000</v>
      </c>
      <c r="DH23" s="224" t="s">
        <v>3603</v>
      </c>
      <c r="DI23" s="224" t="s">
        <v>66</v>
      </c>
      <c r="DJ23" s="224">
        <v>1</v>
      </c>
      <c r="DK23" s="224" t="s">
        <v>3633</v>
      </c>
      <c r="DL23" s="224" t="s">
        <v>3604</v>
      </c>
      <c r="DM23" s="214">
        <v>45169</v>
      </c>
      <c r="DN23" s="222" t="s">
        <v>3636</v>
      </c>
      <c r="DO23" s="218">
        <v>0</v>
      </c>
      <c r="DP23" s="222" t="s">
        <v>3603</v>
      </c>
      <c r="DQ23" s="222" t="s">
        <v>33</v>
      </c>
      <c r="DR23" s="222">
        <v>2</v>
      </c>
      <c r="DS23" s="222" t="s">
        <v>3635</v>
      </c>
      <c r="DT23" s="222" t="s">
        <v>3604</v>
      </c>
      <c r="DU23" s="223">
        <v>45169</v>
      </c>
      <c r="DV23" s="221" t="s">
        <v>3638</v>
      </c>
      <c r="DW23" s="213">
        <v>493000</v>
      </c>
      <c r="DX23" s="224" t="s">
        <v>3603</v>
      </c>
      <c r="DY23" s="224" t="s">
        <v>66</v>
      </c>
      <c r="DZ23" s="224">
        <v>1</v>
      </c>
      <c r="EA23" s="224" t="s">
        <v>3637</v>
      </c>
      <c r="EB23" s="224" t="s">
        <v>3604</v>
      </c>
      <c r="EC23" s="214">
        <v>45169</v>
      </c>
      <c r="ED23" s="222" t="s">
        <v>3640</v>
      </c>
      <c r="EE23" s="218">
        <v>1063000</v>
      </c>
      <c r="EF23" s="222" t="s">
        <v>3603</v>
      </c>
      <c r="EG23" s="222" t="s">
        <v>66</v>
      </c>
      <c r="EH23" s="222">
        <v>1</v>
      </c>
      <c r="EI23" s="222" t="s">
        <v>3639</v>
      </c>
      <c r="EJ23" s="222" t="s">
        <v>3604</v>
      </c>
      <c r="EK23" s="223">
        <v>45169</v>
      </c>
      <c r="EL23" s="221" t="s">
        <v>3642</v>
      </c>
      <c r="EM23" s="213" t="s">
        <v>17</v>
      </c>
      <c r="EN23" s="224" t="s">
        <v>3603</v>
      </c>
      <c r="EO23" s="224" t="s">
        <v>33</v>
      </c>
      <c r="EP23" s="224">
        <v>2</v>
      </c>
      <c r="EQ23" s="224" t="s">
        <v>3641</v>
      </c>
      <c r="ER23" s="224" t="s">
        <v>3604</v>
      </c>
      <c r="ES23" s="214">
        <v>45169</v>
      </c>
      <c r="ET23" s="222" t="s">
        <v>9542</v>
      </c>
      <c r="EU23" s="222">
        <v>279</v>
      </c>
      <c r="EV23" s="222" t="s">
        <v>7102</v>
      </c>
      <c r="EW23" s="222" t="s">
        <v>66</v>
      </c>
      <c r="EX23" s="222">
        <v>1</v>
      </c>
      <c r="EY23" s="222" t="s">
        <v>9540</v>
      </c>
      <c r="EZ23" s="222" t="s">
        <v>1079</v>
      </c>
      <c r="FA23" s="223">
        <v>45260</v>
      </c>
      <c r="FB23" s="221" t="s">
        <v>9544</v>
      </c>
      <c r="FC23" s="224">
        <v>4</v>
      </c>
      <c r="FD23" s="224" t="s">
        <v>9528</v>
      </c>
      <c r="FE23" s="224" t="s">
        <v>66</v>
      </c>
      <c r="FF23" s="224">
        <v>1</v>
      </c>
      <c r="FG23" s="224" t="s">
        <v>9543</v>
      </c>
      <c r="FH23" s="224" t="s">
        <v>9529</v>
      </c>
      <c r="FI23" s="214">
        <v>45260</v>
      </c>
      <c r="FJ23" s="221" t="s">
        <v>178</v>
      </c>
      <c r="FK23" s="222" t="s">
        <v>17</v>
      </c>
      <c r="FL23" s="222">
        <v>0</v>
      </c>
      <c r="FM23" s="222" t="s">
        <v>33</v>
      </c>
      <c r="FN23" s="222">
        <v>2</v>
      </c>
      <c r="FO23" s="222">
        <v>0</v>
      </c>
      <c r="FP23" s="218">
        <v>0</v>
      </c>
      <c r="FQ23" s="219">
        <v>43509</v>
      </c>
      <c r="FR23" s="221" t="s">
        <v>179</v>
      </c>
      <c r="FS23" s="224" t="s">
        <v>17</v>
      </c>
      <c r="FT23" s="224">
        <v>0</v>
      </c>
      <c r="FU23" s="224" t="s">
        <v>33</v>
      </c>
      <c r="FV23" s="224">
        <v>2</v>
      </c>
      <c r="FW23" s="224">
        <v>0</v>
      </c>
      <c r="FX23" s="224">
        <v>0</v>
      </c>
      <c r="FY23" s="214">
        <v>43509</v>
      </c>
      <c r="FZ23" s="222" t="s">
        <v>2158</v>
      </c>
      <c r="GA23" s="222">
        <v>1</v>
      </c>
      <c r="GB23" s="222" t="s">
        <v>2019</v>
      </c>
      <c r="GC23" s="222" t="s">
        <v>33</v>
      </c>
      <c r="GD23" s="222">
        <v>2</v>
      </c>
      <c r="GE23" s="222" t="s">
        <v>17</v>
      </c>
      <c r="GF23" s="222" t="s">
        <v>17</v>
      </c>
      <c r="GG23" s="223">
        <v>45063</v>
      </c>
      <c r="GH23" s="221" t="s">
        <v>2164</v>
      </c>
      <c r="GI23" s="224">
        <v>3</v>
      </c>
      <c r="GJ23" s="224" t="s">
        <v>2019</v>
      </c>
      <c r="GK23" s="224" t="s">
        <v>33</v>
      </c>
      <c r="GL23" s="224">
        <v>2</v>
      </c>
      <c r="GM23" s="224" t="s">
        <v>17</v>
      </c>
      <c r="GN23" s="224" t="s">
        <v>17</v>
      </c>
      <c r="GO23" s="214">
        <v>45063</v>
      </c>
      <c r="GP23" s="222" t="s">
        <v>2159</v>
      </c>
      <c r="GQ23" s="222">
        <v>2</v>
      </c>
      <c r="GR23" s="222" t="s">
        <v>2019</v>
      </c>
      <c r="GS23" s="222" t="s">
        <v>33</v>
      </c>
      <c r="GT23" s="222">
        <v>2</v>
      </c>
      <c r="GU23" s="222" t="s">
        <v>17</v>
      </c>
      <c r="GV23" s="222" t="s">
        <v>17</v>
      </c>
      <c r="GW23" s="223">
        <v>45063</v>
      </c>
      <c r="GX23" s="221" t="s">
        <v>2165</v>
      </c>
      <c r="GY23" s="224">
        <v>0</v>
      </c>
      <c r="GZ23" s="224" t="s">
        <v>2019</v>
      </c>
      <c r="HA23" s="224" t="s">
        <v>33</v>
      </c>
      <c r="HB23" s="224">
        <v>2</v>
      </c>
      <c r="HC23" s="224" t="s">
        <v>17</v>
      </c>
      <c r="HD23" s="224" t="s">
        <v>17</v>
      </c>
      <c r="HE23" s="214">
        <v>45063</v>
      </c>
      <c r="HF23" s="222" t="s">
        <v>2157</v>
      </c>
      <c r="HG23" s="222">
        <v>0</v>
      </c>
      <c r="HH23" s="222" t="s">
        <v>2019</v>
      </c>
      <c r="HI23" s="222" t="s">
        <v>33</v>
      </c>
      <c r="HJ23" s="222">
        <v>2</v>
      </c>
      <c r="HK23" s="222" t="s">
        <v>17</v>
      </c>
      <c r="HL23" s="222" t="s">
        <v>17</v>
      </c>
      <c r="HM23" s="223">
        <v>45063</v>
      </c>
      <c r="HN23" s="221" t="s">
        <v>2163</v>
      </c>
      <c r="HO23" s="224">
        <v>3</v>
      </c>
      <c r="HP23" s="224" t="s">
        <v>2019</v>
      </c>
      <c r="HQ23" s="224" t="s">
        <v>33</v>
      </c>
      <c r="HR23" s="224">
        <v>2</v>
      </c>
      <c r="HS23" s="224" t="s">
        <v>17</v>
      </c>
      <c r="HT23" s="224" t="s">
        <v>17</v>
      </c>
      <c r="HU23" s="214">
        <v>45063</v>
      </c>
      <c r="HV23" s="222" t="s">
        <v>2160</v>
      </c>
      <c r="HW23" s="222">
        <v>3</v>
      </c>
      <c r="HX23" s="222" t="s">
        <v>2019</v>
      </c>
      <c r="HY23" s="222" t="s">
        <v>33</v>
      </c>
      <c r="HZ23" s="222">
        <v>2</v>
      </c>
      <c r="IA23" s="222" t="s">
        <v>17</v>
      </c>
      <c r="IB23" s="222" t="s">
        <v>17</v>
      </c>
      <c r="IC23" s="223">
        <v>45063</v>
      </c>
      <c r="ID23" s="221" t="s">
        <v>2162</v>
      </c>
      <c r="IE23" s="224">
        <v>1</v>
      </c>
      <c r="IF23" s="224" t="s">
        <v>2019</v>
      </c>
      <c r="IG23" s="224" t="s">
        <v>33</v>
      </c>
      <c r="IH23" s="224">
        <v>2</v>
      </c>
      <c r="II23" s="224" t="s">
        <v>17</v>
      </c>
      <c r="IJ23" s="224" t="s">
        <v>17</v>
      </c>
      <c r="IK23" s="214">
        <v>45063</v>
      </c>
      <c r="IL23" s="222" t="s">
        <v>2161</v>
      </c>
      <c r="IM23" s="222">
        <v>2</v>
      </c>
      <c r="IN23" s="222" t="s">
        <v>2019</v>
      </c>
      <c r="IO23" s="222" t="s">
        <v>33</v>
      </c>
      <c r="IP23" s="222">
        <v>2</v>
      </c>
      <c r="IQ23" s="222" t="s">
        <v>17</v>
      </c>
      <c r="IR23" s="222" t="s">
        <v>17</v>
      </c>
      <c r="IS23" s="223">
        <v>45063</v>
      </c>
    </row>
    <row r="24" spans="1:253" s="11" customFormat="1" ht="12.95" customHeight="1" x14ac:dyDescent="0.2">
      <c r="A24" s="11" t="s">
        <v>180</v>
      </c>
      <c r="B24" s="11" t="s">
        <v>10455</v>
      </c>
      <c r="C24" s="11" t="s">
        <v>181</v>
      </c>
      <c r="D24" s="11" t="s">
        <v>168</v>
      </c>
      <c r="E24" s="11" t="s">
        <v>9895</v>
      </c>
      <c r="F24" s="11" t="s">
        <v>3644</v>
      </c>
      <c r="G24" s="212">
        <v>14851000</v>
      </c>
      <c r="H24" s="213" t="s">
        <v>3603</v>
      </c>
      <c r="I24" s="213" t="s">
        <v>66</v>
      </c>
      <c r="J24" s="213">
        <v>1</v>
      </c>
      <c r="K24" s="213" t="s">
        <v>3643</v>
      </c>
      <c r="L24" s="213" t="s">
        <v>3604</v>
      </c>
      <c r="M24" s="214">
        <v>45169</v>
      </c>
      <c r="N24" s="221" t="s">
        <v>3051</v>
      </c>
      <c r="O24" s="216">
        <v>88019</v>
      </c>
      <c r="P24" s="216" t="s">
        <v>3045</v>
      </c>
      <c r="Q24" s="216" t="s">
        <v>33</v>
      </c>
      <c r="R24" s="216">
        <v>2</v>
      </c>
      <c r="S24" s="216" t="s">
        <v>3050</v>
      </c>
      <c r="T24" s="216" t="s">
        <v>3049</v>
      </c>
      <c r="U24" s="217">
        <v>45112</v>
      </c>
      <c r="V24" s="221" t="s">
        <v>3646</v>
      </c>
      <c r="W24" s="213">
        <v>14851000</v>
      </c>
      <c r="X24" s="213" t="s">
        <v>3603</v>
      </c>
      <c r="Y24" s="213" t="s">
        <v>66</v>
      </c>
      <c r="Z24" s="213">
        <v>1</v>
      </c>
      <c r="AA24" s="213" t="s">
        <v>3645</v>
      </c>
      <c r="AB24" s="213" t="s">
        <v>3604</v>
      </c>
      <c r="AC24" s="214">
        <v>45169</v>
      </c>
      <c r="AD24" s="221" t="s">
        <v>3648</v>
      </c>
      <c r="AE24" s="218">
        <v>1686000</v>
      </c>
      <c r="AF24" s="218" t="s">
        <v>3603</v>
      </c>
      <c r="AG24" s="218" t="s">
        <v>33</v>
      </c>
      <c r="AH24" s="218">
        <v>2</v>
      </c>
      <c r="AI24" s="218" t="s">
        <v>3647</v>
      </c>
      <c r="AJ24" s="218" t="s">
        <v>3604</v>
      </c>
      <c r="AK24" s="219">
        <v>45169</v>
      </c>
      <c r="AL24" s="221" t="s">
        <v>9546</v>
      </c>
      <c r="AM24" s="213">
        <v>1179000</v>
      </c>
      <c r="AN24" s="213" t="s">
        <v>9528</v>
      </c>
      <c r="AO24" s="213" t="s">
        <v>66</v>
      </c>
      <c r="AP24" s="213">
        <v>1</v>
      </c>
      <c r="AQ24" s="213" t="s">
        <v>9545</v>
      </c>
      <c r="AR24" s="213" t="s">
        <v>9529</v>
      </c>
      <c r="AS24" s="214">
        <v>45260</v>
      </c>
      <c r="AT24" s="222" t="s">
        <v>692</v>
      </c>
      <c r="AU24" s="218" t="s">
        <v>17</v>
      </c>
      <c r="AV24" s="218" t="s">
        <v>683</v>
      </c>
      <c r="AW24" s="218" t="s">
        <v>17</v>
      </c>
      <c r="AX24" s="218" t="s">
        <v>17</v>
      </c>
      <c r="AY24" s="218" t="s">
        <v>686</v>
      </c>
      <c r="AZ24" s="218" t="s">
        <v>683</v>
      </c>
      <c r="BA24" s="219">
        <v>43697</v>
      </c>
      <c r="BB24" s="221" t="s">
        <v>622</v>
      </c>
      <c r="BC24" s="213" t="s">
        <v>17</v>
      </c>
      <c r="BD24" s="213" t="s">
        <v>618</v>
      </c>
      <c r="BE24" s="213" t="s">
        <v>17</v>
      </c>
      <c r="BF24" s="213" t="s">
        <v>17</v>
      </c>
      <c r="BG24" s="213" t="s">
        <v>620</v>
      </c>
      <c r="BH24" s="213" t="s">
        <v>619</v>
      </c>
      <c r="BI24" s="214">
        <v>43642</v>
      </c>
      <c r="BJ24" s="222" t="s">
        <v>9548</v>
      </c>
      <c r="BK24" s="222">
        <v>211</v>
      </c>
      <c r="BL24" s="222" t="s">
        <v>7102</v>
      </c>
      <c r="BM24" s="222" t="s">
        <v>66</v>
      </c>
      <c r="BN24" s="222">
        <v>1</v>
      </c>
      <c r="BO24" s="222" t="s">
        <v>9547</v>
      </c>
      <c r="BP24" s="218" t="s">
        <v>1079</v>
      </c>
      <c r="BQ24" s="223">
        <v>45260</v>
      </c>
      <c r="BR24" s="221" t="s">
        <v>689</v>
      </c>
      <c r="BS24" s="224" t="s">
        <v>17</v>
      </c>
      <c r="BT24" s="224" t="s">
        <v>683</v>
      </c>
      <c r="BU24" s="224" t="s">
        <v>17</v>
      </c>
      <c r="BV24" s="224" t="s">
        <v>17</v>
      </c>
      <c r="BW24" s="224" t="s">
        <v>688</v>
      </c>
      <c r="BX24" s="224" t="s">
        <v>683</v>
      </c>
      <c r="BY24" s="214">
        <v>43697</v>
      </c>
      <c r="BZ24" s="222" t="s">
        <v>690</v>
      </c>
      <c r="CA24" s="222" t="s">
        <v>17</v>
      </c>
      <c r="CB24" s="222" t="s">
        <v>683</v>
      </c>
      <c r="CC24" s="222" t="s">
        <v>17</v>
      </c>
      <c r="CD24" s="222" t="s">
        <v>17</v>
      </c>
      <c r="CE24" s="222" t="s">
        <v>688</v>
      </c>
      <c r="CF24" s="222" t="s">
        <v>683</v>
      </c>
      <c r="CG24" s="223">
        <v>43697</v>
      </c>
      <c r="CH24" s="221" t="s">
        <v>11084</v>
      </c>
      <c r="CI24" s="222" t="e">
        <v>#N/A</v>
      </c>
      <c r="CJ24" s="222" t="e">
        <v>#N/A</v>
      </c>
      <c r="CK24" s="222" t="e">
        <v>#N/A</v>
      </c>
      <c r="CL24" s="222" t="e">
        <v>#N/A</v>
      </c>
      <c r="CM24" s="222" t="e">
        <v>#N/A</v>
      </c>
      <c r="CN24" s="222" t="e">
        <v>#N/A</v>
      </c>
      <c r="CO24" s="225" t="e">
        <v>#N/A</v>
      </c>
      <c r="CP24" s="222" t="s">
        <v>691</v>
      </c>
      <c r="CQ24" s="224" t="s">
        <v>17</v>
      </c>
      <c r="CR24" s="224" t="s">
        <v>683</v>
      </c>
      <c r="CS24" s="224" t="s">
        <v>17</v>
      </c>
      <c r="CT24" s="224" t="s">
        <v>17</v>
      </c>
      <c r="CU24" s="224" t="s">
        <v>688</v>
      </c>
      <c r="CV24" s="224" t="s">
        <v>683</v>
      </c>
      <c r="CW24" s="214">
        <v>43697</v>
      </c>
      <c r="CX24" s="222" t="s">
        <v>3650</v>
      </c>
      <c r="CY24" s="218">
        <v>1686000</v>
      </c>
      <c r="CZ24" s="218" t="s">
        <v>3603</v>
      </c>
      <c r="DA24" s="218" t="s">
        <v>66</v>
      </c>
      <c r="DB24" s="218">
        <v>1</v>
      </c>
      <c r="DC24" s="218" t="s">
        <v>3655</v>
      </c>
      <c r="DD24" s="218" t="s">
        <v>3604</v>
      </c>
      <c r="DE24" s="220">
        <v>45169</v>
      </c>
      <c r="DF24" s="221" t="s">
        <v>3652</v>
      </c>
      <c r="DG24" s="213">
        <v>13165000</v>
      </c>
      <c r="DH24" s="224" t="s">
        <v>3603</v>
      </c>
      <c r="DI24" s="224" t="s">
        <v>66</v>
      </c>
      <c r="DJ24" s="224">
        <v>1</v>
      </c>
      <c r="DK24" s="224" t="s">
        <v>3651</v>
      </c>
      <c r="DL24" s="224" t="s">
        <v>3604</v>
      </c>
      <c r="DM24" s="214">
        <v>45169</v>
      </c>
      <c r="DN24" s="222" t="s">
        <v>3654</v>
      </c>
      <c r="DO24" s="218">
        <v>0</v>
      </c>
      <c r="DP24" s="222" t="s">
        <v>3603</v>
      </c>
      <c r="DQ24" s="222" t="s">
        <v>33</v>
      </c>
      <c r="DR24" s="222">
        <v>2</v>
      </c>
      <c r="DS24" s="222" t="s">
        <v>3653</v>
      </c>
      <c r="DT24" s="222" t="s">
        <v>3604</v>
      </c>
      <c r="DU24" s="223">
        <v>45169</v>
      </c>
      <c r="DV24" s="221" t="s">
        <v>3656</v>
      </c>
      <c r="DW24" s="213">
        <v>1377000</v>
      </c>
      <c r="DX24" s="224" t="s">
        <v>3603</v>
      </c>
      <c r="DY24" s="224" t="s">
        <v>66</v>
      </c>
      <c r="DZ24" s="224">
        <v>1</v>
      </c>
      <c r="EA24" s="224" t="s">
        <v>3655</v>
      </c>
      <c r="EB24" s="224" t="s">
        <v>3604</v>
      </c>
      <c r="EC24" s="214">
        <v>45169</v>
      </c>
      <c r="ED24" s="222" t="s">
        <v>3658</v>
      </c>
      <c r="EE24" s="218">
        <v>309000</v>
      </c>
      <c r="EF24" s="222" t="s">
        <v>3603</v>
      </c>
      <c r="EG24" s="222" t="s">
        <v>66</v>
      </c>
      <c r="EH24" s="222">
        <v>1</v>
      </c>
      <c r="EI24" s="222" t="s">
        <v>3657</v>
      </c>
      <c r="EJ24" s="222" t="s">
        <v>3604</v>
      </c>
      <c r="EK24" s="223">
        <v>45169</v>
      </c>
      <c r="EL24" s="221" t="s">
        <v>3660</v>
      </c>
      <c r="EM24" s="213" t="s">
        <v>17</v>
      </c>
      <c r="EN24" s="224" t="s">
        <v>3603</v>
      </c>
      <c r="EO24" s="224" t="s">
        <v>33</v>
      </c>
      <c r="EP24" s="224">
        <v>2</v>
      </c>
      <c r="EQ24" s="224" t="s">
        <v>3659</v>
      </c>
      <c r="ER24" s="224" t="s">
        <v>3604</v>
      </c>
      <c r="ES24" s="214">
        <v>45169</v>
      </c>
      <c r="ET24" s="222" t="s">
        <v>9549</v>
      </c>
      <c r="EU24" s="222">
        <v>211</v>
      </c>
      <c r="EV24" s="222" t="s">
        <v>7102</v>
      </c>
      <c r="EW24" s="222" t="s">
        <v>66</v>
      </c>
      <c r="EX24" s="222">
        <v>1</v>
      </c>
      <c r="EY24" s="222" t="s">
        <v>9547</v>
      </c>
      <c r="EZ24" s="222" t="s">
        <v>1079</v>
      </c>
      <c r="FA24" s="223">
        <v>45260</v>
      </c>
      <c r="FB24" s="221" t="s">
        <v>9551</v>
      </c>
      <c r="FC24" s="224">
        <v>4</v>
      </c>
      <c r="FD24" s="224" t="s">
        <v>9528</v>
      </c>
      <c r="FE24" s="224" t="s">
        <v>66</v>
      </c>
      <c r="FF24" s="224">
        <v>1</v>
      </c>
      <c r="FG24" s="224" t="s">
        <v>9550</v>
      </c>
      <c r="FH24" s="224" t="s">
        <v>9529</v>
      </c>
      <c r="FI24" s="214">
        <v>45260</v>
      </c>
      <c r="FJ24" s="221" t="s">
        <v>182</v>
      </c>
      <c r="FK24" s="222" t="s">
        <v>17</v>
      </c>
      <c r="FL24" s="222">
        <v>0</v>
      </c>
      <c r="FM24" s="222" t="s">
        <v>33</v>
      </c>
      <c r="FN24" s="222">
        <v>2</v>
      </c>
      <c r="FO24" s="222">
        <v>0</v>
      </c>
      <c r="FP24" s="218">
        <v>0</v>
      </c>
      <c r="FQ24" s="219">
        <v>43509</v>
      </c>
      <c r="FR24" s="221" t="s">
        <v>186</v>
      </c>
      <c r="FS24" s="224">
        <v>377500</v>
      </c>
      <c r="FT24" s="224" t="s">
        <v>183</v>
      </c>
      <c r="FU24" s="224" t="s">
        <v>33</v>
      </c>
      <c r="FV24" s="224">
        <v>2</v>
      </c>
      <c r="FW24" s="224" t="s">
        <v>185</v>
      </c>
      <c r="FX24" s="224" t="s">
        <v>184</v>
      </c>
      <c r="FY24" s="214">
        <v>43509</v>
      </c>
      <c r="FZ24" s="222" t="s">
        <v>2167</v>
      </c>
      <c r="GA24" s="222">
        <v>1</v>
      </c>
      <c r="GB24" s="222" t="s">
        <v>2019</v>
      </c>
      <c r="GC24" s="222" t="s">
        <v>33</v>
      </c>
      <c r="GD24" s="222">
        <v>2</v>
      </c>
      <c r="GE24" s="222" t="s">
        <v>17</v>
      </c>
      <c r="GF24" s="222" t="s">
        <v>17</v>
      </c>
      <c r="GG24" s="223">
        <v>45063</v>
      </c>
      <c r="GH24" s="221" t="s">
        <v>2173</v>
      </c>
      <c r="GI24" s="224">
        <v>3</v>
      </c>
      <c r="GJ24" s="224" t="s">
        <v>2019</v>
      </c>
      <c r="GK24" s="224" t="s">
        <v>33</v>
      </c>
      <c r="GL24" s="224">
        <v>2</v>
      </c>
      <c r="GM24" s="224" t="s">
        <v>17</v>
      </c>
      <c r="GN24" s="224" t="s">
        <v>17</v>
      </c>
      <c r="GO24" s="214">
        <v>45063</v>
      </c>
      <c r="GP24" s="222" t="s">
        <v>2168</v>
      </c>
      <c r="GQ24" s="222">
        <v>3</v>
      </c>
      <c r="GR24" s="222" t="s">
        <v>2019</v>
      </c>
      <c r="GS24" s="222" t="s">
        <v>33</v>
      </c>
      <c r="GT24" s="222">
        <v>2</v>
      </c>
      <c r="GU24" s="222" t="s">
        <v>17</v>
      </c>
      <c r="GV24" s="222" t="s">
        <v>17</v>
      </c>
      <c r="GW24" s="223">
        <v>45063</v>
      </c>
      <c r="GX24" s="221" t="s">
        <v>2174</v>
      </c>
      <c r="GY24" s="224">
        <v>0</v>
      </c>
      <c r="GZ24" s="224" t="s">
        <v>2019</v>
      </c>
      <c r="HA24" s="224" t="s">
        <v>33</v>
      </c>
      <c r="HB24" s="224">
        <v>2</v>
      </c>
      <c r="HC24" s="224" t="s">
        <v>17</v>
      </c>
      <c r="HD24" s="224" t="s">
        <v>17</v>
      </c>
      <c r="HE24" s="214">
        <v>45063</v>
      </c>
      <c r="HF24" s="222" t="s">
        <v>2166</v>
      </c>
      <c r="HG24" s="222">
        <v>2</v>
      </c>
      <c r="HH24" s="222" t="s">
        <v>2019</v>
      </c>
      <c r="HI24" s="222" t="s">
        <v>33</v>
      </c>
      <c r="HJ24" s="222">
        <v>2</v>
      </c>
      <c r="HK24" s="222" t="s">
        <v>17</v>
      </c>
      <c r="HL24" s="222" t="s">
        <v>17</v>
      </c>
      <c r="HM24" s="223">
        <v>45063</v>
      </c>
      <c r="HN24" s="221" t="s">
        <v>2172</v>
      </c>
      <c r="HO24" s="224">
        <v>3</v>
      </c>
      <c r="HP24" s="224" t="s">
        <v>2019</v>
      </c>
      <c r="HQ24" s="224" t="s">
        <v>33</v>
      </c>
      <c r="HR24" s="224">
        <v>2</v>
      </c>
      <c r="HS24" s="224" t="s">
        <v>17</v>
      </c>
      <c r="HT24" s="224" t="s">
        <v>17</v>
      </c>
      <c r="HU24" s="214">
        <v>45063</v>
      </c>
      <c r="HV24" s="222" t="s">
        <v>2169</v>
      </c>
      <c r="HW24" s="222">
        <v>3</v>
      </c>
      <c r="HX24" s="222" t="s">
        <v>2019</v>
      </c>
      <c r="HY24" s="222" t="s">
        <v>33</v>
      </c>
      <c r="HZ24" s="222">
        <v>2</v>
      </c>
      <c r="IA24" s="222" t="s">
        <v>17</v>
      </c>
      <c r="IB24" s="222" t="s">
        <v>17</v>
      </c>
      <c r="IC24" s="223">
        <v>45063</v>
      </c>
      <c r="ID24" s="221" t="s">
        <v>2171</v>
      </c>
      <c r="IE24" s="224">
        <v>1</v>
      </c>
      <c r="IF24" s="224" t="s">
        <v>2019</v>
      </c>
      <c r="IG24" s="224" t="s">
        <v>33</v>
      </c>
      <c r="IH24" s="224">
        <v>2</v>
      </c>
      <c r="II24" s="224" t="s">
        <v>17</v>
      </c>
      <c r="IJ24" s="224" t="s">
        <v>17</v>
      </c>
      <c r="IK24" s="214">
        <v>45063</v>
      </c>
      <c r="IL24" s="222" t="s">
        <v>2170</v>
      </c>
      <c r="IM24" s="222">
        <v>3</v>
      </c>
      <c r="IN24" s="222" t="s">
        <v>2019</v>
      </c>
      <c r="IO24" s="222" t="s">
        <v>33</v>
      </c>
      <c r="IP24" s="222">
        <v>2</v>
      </c>
      <c r="IQ24" s="222" t="s">
        <v>17</v>
      </c>
      <c r="IR24" s="222" t="s">
        <v>17</v>
      </c>
      <c r="IS24" s="223">
        <v>45063</v>
      </c>
    </row>
    <row r="25" spans="1:253" s="11" customFormat="1" ht="12.95" customHeight="1" x14ac:dyDescent="0.2">
      <c r="A25" s="11" t="s">
        <v>187</v>
      </c>
      <c r="B25" s="11" t="s">
        <v>10442</v>
      </c>
      <c r="C25" s="11" t="s">
        <v>188</v>
      </c>
      <c r="D25" s="11" t="s">
        <v>168</v>
      </c>
      <c r="E25" s="11" t="s">
        <v>9895</v>
      </c>
      <c r="F25" s="11" t="s">
        <v>3662</v>
      </c>
      <c r="G25" s="212">
        <v>5650000</v>
      </c>
      <c r="H25" s="213" t="s">
        <v>3603</v>
      </c>
      <c r="I25" s="213" t="s">
        <v>66</v>
      </c>
      <c r="J25" s="213">
        <v>1</v>
      </c>
      <c r="K25" s="213" t="s">
        <v>3661</v>
      </c>
      <c r="L25" s="213" t="s">
        <v>3604</v>
      </c>
      <c r="M25" s="214">
        <v>45169</v>
      </c>
      <c r="N25" s="221" t="s">
        <v>3055</v>
      </c>
      <c r="O25" s="216">
        <v>231318</v>
      </c>
      <c r="P25" s="216" t="s">
        <v>3052</v>
      </c>
      <c r="Q25" s="216" t="s">
        <v>66</v>
      </c>
      <c r="R25" s="216">
        <v>1</v>
      </c>
      <c r="S25" s="216" t="s">
        <v>3054</v>
      </c>
      <c r="T25" s="216" t="s">
        <v>3053</v>
      </c>
      <c r="U25" s="217">
        <v>45112</v>
      </c>
      <c r="V25" s="221" t="s">
        <v>3664</v>
      </c>
      <c r="W25" s="213">
        <v>5650000</v>
      </c>
      <c r="X25" s="213" t="s">
        <v>3603</v>
      </c>
      <c r="Y25" s="213" t="s">
        <v>66</v>
      </c>
      <c r="Z25" s="213">
        <v>1</v>
      </c>
      <c r="AA25" s="213" t="s">
        <v>3663</v>
      </c>
      <c r="AB25" s="213" t="s">
        <v>3604</v>
      </c>
      <c r="AC25" s="214">
        <v>45169</v>
      </c>
      <c r="AD25" s="221" t="s">
        <v>3666</v>
      </c>
      <c r="AE25" s="218">
        <v>607000</v>
      </c>
      <c r="AF25" s="218" t="s">
        <v>3603</v>
      </c>
      <c r="AG25" s="218" t="s">
        <v>33</v>
      </c>
      <c r="AH25" s="218">
        <v>2</v>
      </c>
      <c r="AI25" s="218" t="s">
        <v>3665</v>
      </c>
      <c r="AJ25" s="218" t="s">
        <v>3604</v>
      </c>
      <c r="AK25" s="219">
        <v>45169</v>
      </c>
      <c r="AL25" s="221" t="s">
        <v>9553</v>
      </c>
      <c r="AM25" s="213">
        <v>354000</v>
      </c>
      <c r="AN25" s="213" t="s">
        <v>9528</v>
      </c>
      <c r="AO25" s="213" t="s">
        <v>66</v>
      </c>
      <c r="AP25" s="213">
        <v>1</v>
      </c>
      <c r="AQ25" s="213" t="s">
        <v>9552</v>
      </c>
      <c r="AR25" s="213" t="s">
        <v>9529</v>
      </c>
      <c r="AS25" s="214">
        <v>45260</v>
      </c>
      <c r="AT25" s="222" t="s">
        <v>192</v>
      </c>
      <c r="AU25" s="218">
        <v>0</v>
      </c>
      <c r="AV25" s="218">
        <v>0</v>
      </c>
      <c r="AW25" s="218" t="s">
        <v>33</v>
      </c>
      <c r="AX25" s="218">
        <v>2</v>
      </c>
      <c r="AY25" s="218">
        <v>0</v>
      </c>
      <c r="AZ25" s="218">
        <v>0</v>
      </c>
      <c r="BA25" s="219">
        <v>43509</v>
      </c>
      <c r="BB25" s="221" t="s">
        <v>623</v>
      </c>
      <c r="BC25" s="213" t="s">
        <v>17</v>
      </c>
      <c r="BD25" s="213" t="s">
        <v>618</v>
      </c>
      <c r="BE25" s="213" t="s">
        <v>17</v>
      </c>
      <c r="BF25" s="213" t="s">
        <v>17</v>
      </c>
      <c r="BG25" s="213" t="s">
        <v>620</v>
      </c>
      <c r="BH25" s="213" t="s">
        <v>619</v>
      </c>
      <c r="BI25" s="214">
        <v>43642</v>
      </c>
      <c r="BJ25" s="222" t="s">
        <v>9555</v>
      </c>
      <c r="BK25" s="222">
        <v>7</v>
      </c>
      <c r="BL25" s="222" t="s">
        <v>7102</v>
      </c>
      <c r="BM25" s="222" t="s">
        <v>66</v>
      </c>
      <c r="BN25" s="222">
        <v>1</v>
      </c>
      <c r="BO25" s="222" t="s">
        <v>9554</v>
      </c>
      <c r="BP25" s="218" t="s">
        <v>1079</v>
      </c>
      <c r="BQ25" s="223">
        <v>45260</v>
      </c>
      <c r="BR25" s="221" t="s">
        <v>189</v>
      </c>
      <c r="BS25" s="224">
        <v>0</v>
      </c>
      <c r="BT25" s="224">
        <v>0</v>
      </c>
      <c r="BU25" s="224" t="s">
        <v>33</v>
      </c>
      <c r="BV25" s="224">
        <v>2</v>
      </c>
      <c r="BW25" s="224">
        <v>0</v>
      </c>
      <c r="BX25" s="224">
        <v>0</v>
      </c>
      <c r="BY25" s="214">
        <v>43509</v>
      </c>
      <c r="BZ25" s="222" t="s">
        <v>190</v>
      </c>
      <c r="CA25" s="222">
        <v>0</v>
      </c>
      <c r="CB25" s="222">
        <v>0</v>
      </c>
      <c r="CC25" s="222" t="s">
        <v>33</v>
      </c>
      <c r="CD25" s="222">
        <v>2</v>
      </c>
      <c r="CE25" s="222">
        <v>0</v>
      </c>
      <c r="CF25" s="222">
        <v>0</v>
      </c>
      <c r="CG25" s="223">
        <v>43509</v>
      </c>
      <c r="CH25" s="221" t="s">
        <v>11085</v>
      </c>
      <c r="CI25" s="222" t="e">
        <v>#N/A</v>
      </c>
      <c r="CJ25" s="222" t="e">
        <v>#N/A</v>
      </c>
      <c r="CK25" s="222" t="e">
        <v>#N/A</v>
      </c>
      <c r="CL25" s="222" t="e">
        <v>#N/A</v>
      </c>
      <c r="CM25" s="222" t="e">
        <v>#N/A</v>
      </c>
      <c r="CN25" s="222" t="e">
        <v>#N/A</v>
      </c>
      <c r="CO25" s="225" t="e">
        <v>#N/A</v>
      </c>
      <c r="CP25" s="222" t="s">
        <v>191</v>
      </c>
      <c r="CQ25" s="224" t="s">
        <v>17</v>
      </c>
      <c r="CR25" s="224">
        <v>0</v>
      </c>
      <c r="CS25" s="224" t="s">
        <v>33</v>
      </c>
      <c r="CT25" s="224">
        <v>2</v>
      </c>
      <c r="CU25" s="224">
        <v>0</v>
      </c>
      <c r="CV25" s="224">
        <v>0</v>
      </c>
      <c r="CW25" s="214">
        <v>43509</v>
      </c>
      <c r="CX25" s="222" t="s">
        <v>3668</v>
      </c>
      <c r="CY25" s="218">
        <v>607000</v>
      </c>
      <c r="CZ25" s="218" t="s">
        <v>3603</v>
      </c>
      <c r="DA25" s="218" t="s">
        <v>66</v>
      </c>
      <c r="DB25" s="218">
        <v>1</v>
      </c>
      <c r="DC25" s="218" t="s">
        <v>3673</v>
      </c>
      <c r="DD25" s="218" t="s">
        <v>3604</v>
      </c>
      <c r="DE25" s="220">
        <v>45169</v>
      </c>
      <c r="DF25" s="221" t="s">
        <v>3670</v>
      </c>
      <c r="DG25" s="213">
        <v>5043000</v>
      </c>
      <c r="DH25" s="224" t="s">
        <v>3603</v>
      </c>
      <c r="DI25" s="224" t="s">
        <v>66</v>
      </c>
      <c r="DJ25" s="224">
        <v>1</v>
      </c>
      <c r="DK25" s="224" t="s">
        <v>3669</v>
      </c>
      <c r="DL25" s="224" t="s">
        <v>3604</v>
      </c>
      <c r="DM25" s="214">
        <v>45169</v>
      </c>
      <c r="DN25" s="222" t="s">
        <v>3672</v>
      </c>
      <c r="DO25" s="218">
        <v>0</v>
      </c>
      <c r="DP25" s="222" t="s">
        <v>3603</v>
      </c>
      <c r="DQ25" s="222" t="s">
        <v>33</v>
      </c>
      <c r="DR25" s="222">
        <v>2</v>
      </c>
      <c r="DS25" s="222" t="s">
        <v>3671</v>
      </c>
      <c r="DT25" s="222" t="s">
        <v>3604</v>
      </c>
      <c r="DU25" s="223">
        <v>45169</v>
      </c>
      <c r="DV25" s="221" t="s">
        <v>3674</v>
      </c>
      <c r="DW25" s="213">
        <v>607000</v>
      </c>
      <c r="DX25" s="224" t="s">
        <v>3603</v>
      </c>
      <c r="DY25" s="224" t="s">
        <v>66</v>
      </c>
      <c r="DZ25" s="224">
        <v>1</v>
      </c>
      <c r="EA25" s="224" t="s">
        <v>3673</v>
      </c>
      <c r="EB25" s="224" t="s">
        <v>3604</v>
      </c>
      <c r="EC25" s="214">
        <v>45169</v>
      </c>
      <c r="ED25" s="222" t="s">
        <v>3676</v>
      </c>
      <c r="EE25" s="218" t="s">
        <v>17</v>
      </c>
      <c r="EF25" s="222" t="s">
        <v>3603</v>
      </c>
      <c r="EG25" s="222" t="s">
        <v>33</v>
      </c>
      <c r="EH25" s="222">
        <v>2</v>
      </c>
      <c r="EI25" s="222" t="s">
        <v>3675</v>
      </c>
      <c r="EJ25" s="222" t="s">
        <v>3604</v>
      </c>
      <c r="EK25" s="223">
        <v>45169</v>
      </c>
      <c r="EL25" s="221" t="s">
        <v>3678</v>
      </c>
      <c r="EM25" s="213" t="s">
        <v>17</v>
      </c>
      <c r="EN25" s="224" t="s">
        <v>3603</v>
      </c>
      <c r="EO25" s="224" t="s">
        <v>33</v>
      </c>
      <c r="EP25" s="224">
        <v>2</v>
      </c>
      <c r="EQ25" s="224" t="s">
        <v>3677</v>
      </c>
      <c r="ER25" s="224" t="s">
        <v>3604</v>
      </c>
      <c r="ES25" s="214">
        <v>45169</v>
      </c>
      <c r="ET25" s="222" t="s">
        <v>9556</v>
      </c>
      <c r="EU25" s="222">
        <v>7</v>
      </c>
      <c r="EV25" s="222" t="s">
        <v>7102</v>
      </c>
      <c r="EW25" s="222" t="s">
        <v>66</v>
      </c>
      <c r="EX25" s="222">
        <v>1</v>
      </c>
      <c r="EY25" s="222" t="s">
        <v>9554</v>
      </c>
      <c r="EZ25" s="222" t="s">
        <v>1079</v>
      </c>
      <c r="FA25" s="223">
        <v>45260</v>
      </c>
      <c r="FB25" s="221" t="s">
        <v>9558</v>
      </c>
      <c r="FC25" s="224">
        <v>1</v>
      </c>
      <c r="FD25" s="224" t="s">
        <v>9528</v>
      </c>
      <c r="FE25" s="224" t="s">
        <v>66</v>
      </c>
      <c r="FF25" s="224">
        <v>1</v>
      </c>
      <c r="FG25" s="224" t="s">
        <v>9557</v>
      </c>
      <c r="FH25" s="224" t="s">
        <v>9529</v>
      </c>
      <c r="FI25" s="214">
        <v>45260</v>
      </c>
      <c r="FJ25" s="221" t="s">
        <v>193</v>
      </c>
      <c r="FK25" s="222" t="s">
        <v>17</v>
      </c>
      <c r="FL25" s="222">
        <v>0</v>
      </c>
      <c r="FM25" s="222" t="s">
        <v>33</v>
      </c>
      <c r="FN25" s="222">
        <v>2</v>
      </c>
      <c r="FO25" s="222">
        <v>0</v>
      </c>
      <c r="FP25" s="218">
        <v>0</v>
      </c>
      <c r="FQ25" s="219">
        <v>43509</v>
      </c>
      <c r="FR25" s="221" t="s">
        <v>194</v>
      </c>
      <c r="FS25" s="224" t="s">
        <v>17</v>
      </c>
      <c r="FT25" s="224">
        <v>0</v>
      </c>
      <c r="FU25" s="224" t="s">
        <v>33</v>
      </c>
      <c r="FV25" s="224">
        <v>2</v>
      </c>
      <c r="FW25" s="224">
        <v>0</v>
      </c>
      <c r="FX25" s="224">
        <v>0</v>
      </c>
      <c r="FY25" s="214">
        <v>43509</v>
      </c>
      <c r="FZ25" s="222" t="s">
        <v>2176</v>
      </c>
      <c r="GA25" s="222">
        <v>1</v>
      </c>
      <c r="GB25" s="222" t="s">
        <v>2019</v>
      </c>
      <c r="GC25" s="222" t="s">
        <v>33</v>
      </c>
      <c r="GD25" s="222">
        <v>2</v>
      </c>
      <c r="GE25" s="222" t="s">
        <v>17</v>
      </c>
      <c r="GF25" s="222" t="s">
        <v>17</v>
      </c>
      <c r="GG25" s="223">
        <v>45063</v>
      </c>
      <c r="GH25" s="221" t="s">
        <v>2182</v>
      </c>
      <c r="GI25" s="224">
        <v>2</v>
      </c>
      <c r="GJ25" s="224" t="s">
        <v>2019</v>
      </c>
      <c r="GK25" s="224" t="s">
        <v>33</v>
      </c>
      <c r="GL25" s="224">
        <v>2</v>
      </c>
      <c r="GM25" s="224" t="s">
        <v>17</v>
      </c>
      <c r="GN25" s="224" t="s">
        <v>17</v>
      </c>
      <c r="GO25" s="214">
        <v>45063</v>
      </c>
      <c r="GP25" s="222" t="s">
        <v>2177</v>
      </c>
      <c r="GQ25" s="222">
        <v>1</v>
      </c>
      <c r="GR25" s="222" t="s">
        <v>2019</v>
      </c>
      <c r="GS25" s="222" t="s">
        <v>33</v>
      </c>
      <c r="GT25" s="222">
        <v>2</v>
      </c>
      <c r="GU25" s="222" t="s">
        <v>17</v>
      </c>
      <c r="GV25" s="222" t="s">
        <v>17</v>
      </c>
      <c r="GW25" s="223">
        <v>45063</v>
      </c>
      <c r="GX25" s="221" t="s">
        <v>2183</v>
      </c>
      <c r="GY25" s="224">
        <v>0</v>
      </c>
      <c r="GZ25" s="224" t="s">
        <v>2019</v>
      </c>
      <c r="HA25" s="224" t="s">
        <v>33</v>
      </c>
      <c r="HB25" s="224">
        <v>2</v>
      </c>
      <c r="HC25" s="224" t="s">
        <v>17</v>
      </c>
      <c r="HD25" s="224" t="s">
        <v>17</v>
      </c>
      <c r="HE25" s="214">
        <v>45063</v>
      </c>
      <c r="HF25" s="222" t="s">
        <v>2175</v>
      </c>
      <c r="HG25" s="222">
        <v>0</v>
      </c>
      <c r="HH25" s="222" t="s">
        <v>2019</v>
      </c>
      <c r="HI25" s="222" t="s">
        <v>33</v>
      </c>
      <c r="HJ25" s="222">
        <v>2</v>
      </c>
      <c r="HK25" s="222" t="s">
        <v>17</v>
      </c>
      <c r="HL25" s="222" t="s">
        <v>17</v>
      </c>
      <c r="HM25" s="223">
        <v>45063</v>
      </c>
      <c r="HN25" s="221" t="s">
        <v>2181</v>
      </c>
      <c r="HO25" s="224">
        <v>1</v>
      </c>
      <c r="HP25" s="224" t="s">
        <v>2019</v>
      </c>
      <c r="HQ25" s="224" t="s">
        <v>33</v>
      </c>
      <c r="HR25" s="224">
        <v>2</v>
      </c>
      <c r="HS25" s="224" t="s">
        <v>17</v>
      </c>
      <c r="HT25" s="224" t="s">
        <v>17</v>
      </c>
      <c r="HU25" s="214">
        <v>45063</v>
      </c>
      <c r="HV25" s="222" t="s">
        <v>2178</v>
      </c>
      <c r="HW25" s="222">
        <v>0</v>
      </c>
      <c r="HX25" s="222" t="s">
        <v>2019</v>
      </c>
      <c r="HY25" s="222" t="s">
        <v>33</v>
      </c>
      <c r="HZ25" s="222">
        <v>2</v>
      </c>
      <c r="IA25" s="222" t="s">
        <v>17</v>
      </c>
      <c r="IB25" s="222" t="s">
        <v>17</v>
      </c>
      <c r="IC25" s="223">
        <v>45063</v>
      </c>
      <c r="ID25" s="221" t="s">
        <v>2180</v>
      </c>
      <c r="IE25" s="224">
        <v>1</v>
      </c>
      <c r="IF25" s="224" t="s">
        <v>2019</v>
      </c>
      <c r="IG25" s="224" t="s">
        <v>33</v>
      </c>
      <c r="IH25" s="224">
        <v>2</v>
      </c>
      <c r="II25" s="224" t="s">
        <v>17</v>
      </c>
      <c r="IJ25" s="224" t="s">
        <v>17</v>
      </c>
      <c r="IK25" s="214">
        <v>45063</v>
      </c>
      <c r="IL25" s="222" t="s">
        <v>2179</v>
      </c>
      <c r="IM25" s="222">
        <v>1</v>
      </c>
      <c r="IN25" s="222" t="s">
        <v>2019</v>
      </c>
      <c r="IO25" s="222" t="s">
        <v>33</v>
      </c>
      <c r="IP25" s="222">
        <v>2</v>
      </c>
      <c r="IQ25" s="222" t="s">
        <v>17</v>
      </c>
      <c r="IR25" s="222" t="s">
        <v>17</v>
      </c>
      <c r="IS25" s="223">
        <v>45063</v>
      </c>
    </row>
    <row r="26" spans="1:253" s="11" customFormat="1" ht="12.95" customHeight="1" x14ac:dyDescent="0.2">
      <c r="A26" s="11" t="s">
        <v>195</v>
      </c>
      <c r="B26" s="11" t="s">
        <v>10514</v>
      </c>
      <c r="C26" s="11" t="s">
        <v>196</v>
      </c>
      <c r="D26" s="11" t="s">
        <v>197</v>
      </c>
      <c r="E26" s="11" t="s">
        <v>9896</v>
      </c>
      <c r="F26" s="11" t="s">
        <v>1664</v>
      </c>
      <c r="G26" s="212">
        <v>108584000</v>
      </c>
      <c r="H26" s="213" t="s">
        <v>1661</v>
      </c>
      <c r="I26" s="213" t="s">
        <v>66</v>
      </c>
      <c r="J26" s="213">
        <v>1</v>
      </c>
      <c r="K26" s="213" t="s">
        <v>1663</v>
      </c>
      <c r="L26" s="213" t="s">
        <v>1662</v>
      </c>
      <c r="M26" s="214">
        <v>44985</v>
      </c>
      <c r="N26" s="221" t="s">
        <v>1638</v>
      </c>
      <c r="O26" s="216">
        <v>2344860</v>
      </c>
      <c r="P26" s="216" t="s">
        <v>1635</v>
      </c>
      <c r="Q26" s="216" t="s">
        <v>33</v>
      </c>
      <c r="R26" s="216">
        <v>2</v>
      </c>
      <c r="S26" s="216" t="s">
        <v>1637</v>
      </c>
      <c r="T26" s="216" t="s">
        <v>1636</v>
      </c>
      <c r="U26" s="217">
        <v>44985</v>
      </c>
      <c r="V26" s="221" t="s">
        <v>3495</v>
      </c>
      <c r="W26" s="213">
        <v>108584000</v>
      </c>
      <c r="X26" s="213" t="s">
        <v>1661</v>
      </c>
      <c r="Y26" s="213" t="s">
        <v>66</v>
      </c>
      <c r="Z26" s="213">
        <v>1</v>
      </c>
      <c r="AA26" s="213" t="s">
        <v>3494</v>
      </c>
      <c r="AB26" s="213" t="s">
        <v>3483</v>
      </c>
      <c r="AC26" s="214">
        <v>45163</v>
      </c>
      <c r="AD26" s="221" t="s">
        <v>3497</v>
      </c>
      <c r="AE26" s="218">
        <v>26429000</v>
      </c>
      <c r="AF26" s="218" t="s">
        <v>1661</v>
      </c>
      <c r="AG26" s="218" t="s">
        <v>66</v>
      </c>
      <c r="AH26" s="218">
        <v>1</v>
      </c>
      <c r="AI26" s="218" t="s">
        <v>3496</v>
      </c>
      <c r="AJ26" s="218" t="s">
        <v>3483</v>
      </c>
      <c r="AK26" s="219">
        <v>45163</v>
      </c>
      <c r="AL26" s="221" t="s">
        <v>9562</v>
      </c>
      <c r="AM26" s="213">
        <v>10499000</v>
      </c>
      <c r="AN26" s="213" t="s">
        <v>9559</v>
      </c>
      <c r="AO26" s="213" t="s">
        <v>66</v>
      </c>
      <c r="AP26" s="213">
        <v>1</v>
      </c>
      <c r="AQ26" s="213" t="s">
        <v>9561</v>
      </c>
      <c r="AR26" s="213" t="s">
        <v>9560</v>
      </c>
      <c r="AS26" s="214">
        <v>45260</v>
      </c>
      <c r="AT26" s="222" t="s">
        <v>9566</v>
      </c>
      <c r="AU26" s="218">
        <v>1</v>
      </c>
      <c r="AV26" s="218" t="s">
        <v>9563</v>
      </c>
      <c r="AW26" s="218" t="s">
        <v>66</v>
      </c>
      <c r="AX26" s="218">
        <v>1</v>
      </c>
      <c r="AY26" s="218" t="s">
        <v>9565</v>
      </c>
      <c r="AZ26" s="218" t="s">
        <v>9564</v>
      </c>
      <c r="BA26" s="219">
        <v>45260</v>
      </c>
      <c r="BB26" s="221" t="s">
        <v>752</v>
      </c>
      <c r="BC26" s="213" t="s">
        <v>17</v>
      </c>
      <c r="BD26" s="213" t="s">
        <v>17</v>
      </c>
      <c r="BE26" s="213" t="s">
        <v>17</v>
      </c>
      <c r="BF26" s="213" t="s">
        <v>17</v>
      </c>
      <c r="BG26" s="213" t="s">
        <v>751</v>
      </c>
      <c r="BH26" s="213" t="s">
        <v>17</v>
      </c>
      <c r="BI26" s="214">
        <v>43819</v>
      </c>
      <c r="BJ26" s="222" t="s">
        <v>9568</v>
      </c>
      <c r="BK26" s="222">
        <v>1827</v>
      </c>
      <c r="BL26" s="222" t="s">
        <v>7102</v>
      </c>
      <c r="BM26" s="222" t="s">
        <v>66</v>
      </c>
      <c r="BN26" s="222">
        <v>1</v>
      </c>
      <c r="BO26" s="222" t="s">
        <v>9567</v>
      </c>
      <c r="BP26" s="218" t="s">
        <v>1079</v>
      </c>
      <c r="BQ26" s="223">
        <v>45260</v>
      </c>
      <c r="BR26" s="221" t="s">
        <v>198</v>
      </c>
      <c r="BS26" s="224" t="s">
        <v>17</v>
      </c>
      <c r="BT26" s="224">
        <v>0</v>
      </c>
      <c r="BU26" s="224" t="s">
        <v>33</v>
      </c>
      <c r="BV26" s="224">
        <v>2</v>
      </c>
      <c r="BW26" s="224">
        <v>0</v>
      </c>
      <c r="BX26" s="224">
        <v>0</v>
      </c>
      <c r="BY26" s="214">
        <v>43509</v>
      </c>
      <c r="BZ26" s="222" t="s">
        <v>199</v>
      </c>
      <c r="CA26" s="222" t="s">
        <v>17</v>
      </c>
      <c r="CB26" s="222">
        <v>0</v>
      </c>
      <c r="CC26" s="222" t="s">
        <v>17</v>
      </c>
      <c r="CD26" s="222" t="s">
        <v>17</v>
      </c>
      <c r="CE26" s="222">
        <v>0</v>
      </c>
      <c r="CF26" s="222">
        <v>0</v>
      </c>
      <c r="CG26" s="223">
        <v>43509</v>
      </c>
      <c r="CH26" s="221" t="s">
        <v>11086</v>
      </c>
      <c r="CI26" s="222" t="e">
        <v>#N/A</v>
      </c>
      <c r="CJ26" s="222" t="e">
        <v>#N/A</v>
      </c>
      <c r="CK26" s="222" t="e">
        <v>#N/A</v>
      </c>
      <c r="CL26" s="222" t="e">
        <v>#N/A</v>
      </c>
      <c r="CM26" s="222" t="e">
        <v>#N/A</v>
      </c>
      <c r="CN26" s="222" t="e">
        <v>#N/A</v>
      </c>
      <c r="CO26" s="225" t="e">
        <v>#N/A</v>
      </c>
      <c r="CP26" s="222" t="s">
        <v>203</v>
      </c>
      <c r="CQ26" s="224">
        <v>1700</v>
      </c>
      <c r="CR26" s="224" t="s">
        <v>200</v>
      </c>
      <c r="CS26" s="224" t="s">
        <v>33</v>
      </c>
      <c r="CT26" s="224">
        <v>2</v>
      </c>
      <c r="CU26" s="224" t="s">
        <v>202</v>
      </c>
      <c r="CV26" s="224" t="s">
        <v>201</v>
      </c>
      <c r="CW26" s="214">
        <v>43509</v>
      </c>
      <c r="CX26" s="222" t="s">
        <v>3499</v>
      </c>
      <c r="CY26" s="218">
        <v>25900000</v>
      </c>
      <c r="CZ26" s="218" t="s">
        <v>1661</v>
      </c>
      <c r="DA26" s="218" t="s">
        <v>66</v>
      </c>
      <c r="DB26" s="218">
        <v>1</v>
      </c>
      <c r="DC26" s="218" t="s">
        <v>3488</v>
      </c>
      <c r="DD26" s="218" t="s">
        <v>3483</v>
      </c>
      <c r="DE26" s="220">
        <v>45163</v>
      </c>
      <c r="DF26" s="221" t="s">
        <v>3485</v>
      </c>
      <c r="DG26" s="213">
        <v>82155000</v>
      </c>
      <c r="DH26" s="224" t="s">
        <v>1661</v>
      </c>
      <c r="DI26" s="224" t="s">
        <v>66</v>
      </c>
      <c r="DJ26" s="224">
        <v>1</v>
      </c>
      <c r="DK26" s="224" t="s">
        <v>3484</v>
      </c>
      <c r="DL26" s="224" t="s">
        <v>3483</v>
      </c>
      <c r="DM26" s="214">
        <v>45163</v>
      </c>
      <c r="DN26" s="222" t="s">
        <v>3487</v>
      </c>
      <c r="DO26" s="218">
        <v>529000</v>
      </c>
      <c r="DP26" s="222" t="s">
        <v>1661</v>
      </c>
      <c r="DQ26" s="222" t="s">
        <v>66</v>
      </c>
      <c r="DR26" s="222">
        <v>1</v>
      </c>
      <c r="DS26" s="222" t="s">
        <v>3486</v>
      </c>
      <c r="DT26" s="222" t="s">
        <v>3483</v>
      </c>
      <c r="DU26" s="223">
        <v>45163</v>
      </c>
      <c r="DV26" s="221" t="s">
        <v>3489</v>
      </c>
      <c r="DW26" s="213">
        <v>10300000</v>
      </c>
      <c r="DX26" s="224" t="s">
        <v>1661</v>
      </c>
      <c r="DY26" s="224" t="s">
        <v>66</v>
      </c>
      <c r="DZ26" s="224">
        <v>1</v>
      </c>
      <c r="EA26" s="224" t="s">
        <v>3488</v>
      </c>
      <c r="EB26" s="224" t="s">
        <v>3483</v>
      </c>
      <c r="EC26" s="214">
        <v>45163</v>
      </c>
      <c r="ED26" s="222" t="s">
        <v>3491</v>
      </c>
      <c r="EE26" s="218">
        <v>10800000</v>
      </c>
      <c r="EF26" s="222" t="s">
        <v>1661</v>
      </c>
      <c r="EG26" s="222" t="s">
        <v>66</v>
      </c>
      <c r="EH26" s="222">
        <v>1</v>
      </c>
      <c r="EI26" s="222" t="s">
        <v>3490</v>
      </c>
      <c r="EJ26" s="222" t="s">
        <v>3483</v>
      </c>
      <c r="EK26" s="223">
        <v>45163</v>
      </c>
      <c r="EL26" s="221" t="s">
        <v>3493</v>
      </c>
      <c r="EM26" s="213">
        <v>4800000</v>
      </c>
      <c r="EN26" s="224" t="s">
        <v>1661</v>
      </c>
      <c r="EO26" s="224" t="s">
        <v>66</v>
      </c>
      <c r="EP26" s="224">
        <v>1</v>
      </c>
      <c r="EQ26" s="224" t="s">
        <v>3492</v>
      </c>
      <c r="ER26" s="224" t="s">
        <v>3483</v>
      </c>
      <c r="ES26" s="214">
        <v>45163</v>
      </c>
      <c r="ET26" s="222" t="s">
        <v>9570</v>
      </c>
      <c r="EU26" s="222">
        <v>1827</v>
      </c>
      <c r="EV26" s="222" t="s">
        <v>7102</v>
      </c>
      <c r="EW26" s="222" t="s">
        <v>66</v>
      </c>
      <c r="EX26" s="222">
        <v>1</v>
      </c>
      <c r="EY26" s="222" t="s">
        <v>9569</v>
      </c>
      <c r="EZ26" s="222" t="s">
        <v>1079</v>
      </c>
      <c r="FA26" s="223">
        <v>45260</v>
      </c>
      <c r="FB26" s="221" t="s">
        <v>9572</v>
      </c>
      <c r="FC26" s="224">
        <v>4</v>
      </c>
      <c r="FD26" s="224" t="s">
        <v>9559</v>
      </c>
      <c r="FE26" s="224" t="s">
        <v>66</v>
      </c>
      <c r="FF26" s="224">
        <v>1</v>
      </c>
      <c r="FG26" s="224" t="s">
        <v>9571</v>
      </c>
      <c r="FH26" s="224" t="s">
        <v>9560</v>
      </c>
      <c r="FI26" s="214">
        <v>45260</v>
      </c>
      <c r="FJ26" s="221" t="s">
        <v>694</v>
      </c>
      <c r="FK26" s="222" t="s">
        <v>17</v>
      </c>
      <c r="FL26" s="222" t="s">
        <v>17</v>
      </c>
      <c r="FM26" s="222" t="s">
        <v>17</v>
      </c>
      <c r="FN26" s="222" t="s">
        <v>17</v>
      </c>
      <c r="FO26" s="222" t="s">
        <v>693</v>
      </c>
      <c r="FP26" s="218" t="s">
        <v>17</v>
      </c>
      <c r="FQ26" s="219">
        <v>43698</v>
      </c>
      <c r="FR26" s="221" t="s">
        <v>695</v>
      </c>
      <c r="FS26" s="224" t="s">
        <v>17</v>
      </c>
      <c r="FT26" s="224" t="s">
        <v>17</v>
      </c>
      <c r="FU26" s="224" t="s">
        <v>17</v>
      </c>
      <c r="FV26" s="224" t="s">
        <v>17</v>
      </c>
      <c r="FW26" s="224" t="s">
        <v>693</v>
      </c>
      <c r="FX26" s="224" t="s">
        <v>17</v>
      </c>
      <c r="FY26" s="214">
        <v>43698</v>
      </c>
      <c r="FZ26" s="222" t="s">
        <v>2047</v>
      </c>
      <c r="GA26" s="222">
        <v>1</v>
      </c>
      <c r="GB26" s="222" t="s">
        <v>2019</v>
      </c>
      <c r="GC26" s="222" t="s">
        <v>33</v>
      </c>
      <c r="GD26" s="222">
        <v>2</v>
      </c>
      <c r="GE26" s="222" t="s">
        <v>17</v>
      </c>
      <c r="GF26" s="222" t="s">
        <v>17</v>
      </c>
      <c r="GG26" s="223">
        <v>45061</v>
      </c>
      <c r="GH26" s="221" t="s">
        <v>2053</v>
      </c>
      <c r="GI26" s="224">
        <v>3</v>
      </c>
      <c r="GJ26" s="224" t="s">
        <v>2019</v>
      </c>
      <c r="GK26" s="224" t="s">
        <v>33</v>
      </c>
      <c r="GL26" s="224">
        <v>2</v>
      </c>
      <c r="GM26" s="224" t="s">
        <v>17</v>
      </c>
      <c r="GN26" s="224" t="s">
        <v>17</v>
      </c>
      <c r="GO26" s="214">
        <v>45061</v>
      </c>
      <c r="GP26" s="222" t="s">
        <v>2048</v>
      </c>
      <c r="GQ26" s="222">
        <v>2</v>
      </c>
      <c r="GR26" s="222" t="s">
        <v>2019</v>
      </c>
      <c r="GS26" s="222" t="s">
        <v>33</v>
      </c>
      <c r="GT26" s="222">
        <v>2</v>
      </c>
      <c r="GU26" s="222" t="s">
        <v>17</v>
      </c>
      <c r="GV26" s="222" t="s">
        <v>17</v>
      </c>
      <c r="GW26" s="223">
        <v>45061</v>
      </c>
      <c r="GX26" s="221" t="s">
        <v>2054</v>
      </c>
      <c r="GY26" s="224">
        <v>3</v>
      </c>
      <c r="GZ26" s="224" t="s">
        <v>2019</v>
      </c>
      <c r="HA26" s="224" t="s">
        <v>33</v>
      </c>
      <c r="HB26" s="224">
        <v>2</v>
      </c>
      <c r="HC26" s="224" t="s">
        <v>17</v>
      </c>
      <c r="HD26" s="224" t="s">
        <v>17</v>
      </c>
      <c r="HE26" s="214">
        <v>45061</v>
      </c>
      <c r="HF26" s="222" t="s">
        <v>2046</v>
      </c>
      <c r="HG26" s="222">
        <v>0</v>
      </c>
      <c r="HH26" s="222" t="s">
        <v>2019</v>
      </c>
      <c r="HI26" s="222" t="s">
        <v>33</v>
      </c>
      <c r="HJ26" s="222">
        <v>2</v>
      </c>
      <c r="HK26" s="222" t="s">
        <v>17</v>
      </c>
      <c r="HL26" s="222" t="s">
        <v>17</v>
      </c>
      <c r="HM26" s="223">
        <v>45061</v>
      </c>
      <c r="HN26" s="221" t="s">
        <v>2052</v>
      </c>
      <c r="HO26" s="224">
        <v>2</v>
      </c>
      <c r="HP26" s="224" t="s">
        <v>2019</v>
      </c>
      <c r="HQ26" s="224" t="s">
        <v>33</v>
      </c>
      <c r="HR26" s="224">
        <v>2</v>
      </c>
      <c r="HS26" s="224" t="s">
        <v>17</v>
      </c>
      <c r="HT26" s="224" t="s">
        <v>17</v>
      </c>
      <c r="HU26" s="214">
        <v>45061</v>
      </c>
      <c r="HV26" s="222" t="s">
        <v>2049</v>
      </c>
      <c r="HW26" s="222">
        <v>3</v>
      </c>
      <c r="HX26" s="222" t="s">
        <v>2019</v>
      </c>
      <c r="HY26" s="222" t="s">
        <v>33</v>
      </c>
      <c r="HZ26" s="222">
        <v>2</v>
      </c>
      <c r="IA26" s="222" t="s">
        <v>17</v>
      </c>
      <c r="IB26" s="222" t="s">
        <v>17</v>
      </c>
      <c r="IC26" s="223">
        <v>45061</v>
      </c>
      <c r="ID26" s="221" t="s">
        <v>2051</v>
      </c>
      <c r="IE26" s="224">
        <v>2</v>
      </c>
      <c r="IF26" s="224" t="s">
        <v>2019</v>
      </c>
      <c r="IG26" s="224" t="s">
        <v>33</v>
      </c>
      <c r="IH26" s="224">
        <v>2</v>
      </c>
      <c r="II26" s="224" t="s">
        <v>17</v>
      </c>
      <c r="IJ26" s="224" t="s">
        <v>17</v>
      </c>
      <c r="IK26" s="214">
        <v>45061</v>
      </c>
      <c r="IL26" s="222" t="s">
        <v>2050</v>
      </c>
      <c r="IM26" s="222">
        <v>3</v>
      </c>
      <c r="IN26" s="222" t="s">
        <v>2019</v>
      </c>
      <c r="IO26" s="222" t="s">
        <v>33</v>
      </c>
      <c r="IP26" s="222">
        <v>2</v>
      </c>
      <c r="IQ26" s="222" t="s">
        <v>17</v>
      </c>
      <c r="IR26" s="222" t="s">
        <v>17</v>
      </c>
      <c r="IS26" s="223">
        <v>45061</v>
      </c>
    </row>
    <row r="27" spans="1:253" s="11" customFormat="1" ht="12.95" customHeight="1" x14ac:dyDescent="0.2">
      <c r="A27" s="11" t="s">
        <v>979</v>
      </c>
      <c r="B27" s="11" t="s">
        <v>10455</v>
      </c>
      <c r="C27" s="11" t="s">
        <v>980</v>
      </c>
      <c r="D27" s="11" t="s">
        <v>981</v>
      </c>
      <c r="E27" s="11" t="s">
        <v>9897</v>
      </c>
      <c r="F27" s="11" t="s">
        <v>1560</v>
      </c>
      <c r="G27" s="212">
        <v>5800000</v>
      </c>
      <c r="H27" s="213" t="s">
        <v>1557</v>
      </c>
      <c r="I27" s="213" t="s">
        <v>33</v>
      </c>
      <c r="J27" s="213">
        <v>2</v>
      </c>
      <c r="K27" s="213" t="s">
        <v>1559</v>
      </c>
      <c r="L27" s="213" t="s">
        <v>1558</v>
      </c>
      <c r="M27" s="214">
        <v>44924</v>
      </c>
      <c r="N27" s="221" t="s">
        <v>1836</v>
      </c>
      <c r="O27" s="216">
        <v>341500</v>
      </c>
      <c r="P27" s="216" t="s">
        <v>1833</v>
      </c>
      <c r="Q27" s="216" t="s">
        <v>33</v>
      </c>
      <c r="R27" s="216">
        <v>2</v>
      </c>
      <c r="S27" s="216" t="s">
        <v>1835</v>
      </c>
      <c r="T27" s="216" t="s">
        <v>1834</v>
      </c>
      <c r="U27" s="217">
        <v>45043</v>
      </c>
      <c r="V27" s="221" t="s">
        <v>1957</v>
      </c>
      <c r="W27" s="213">
        <v>5800000</v>
      </c>
      <c r="X27" s="213" t="s">
        <v>1954</v>
      </c>
      <c r="Y27" s="213" t="s">
        <v>66</v>
      </c>
      <c r="Z27" s="213">
        <v>1</v>
      </c>
      <c r="AA27" s="213" t="s">
        <v>1956</v>
      </c>
      <c r="AB27" s="213" t="s">
        <v>1955</v>
      </c>
      <c r="AC27" s="214">
        <v>45054</v>
      </c>
      <c r="AD27" s="221" t="s">
        <v>1959</v>
      </c>
      <c r="AE27" s="218">
        <v>293000</v>
      </c>
      <c r="AF27" s="218" t="s">
        <v>1954</v>
      </c>
      <c r="AG27" s="218" t="s">
        <v>33</v>
      </c>
      <c r="AH27" s="218">
        <v>2</v>
      </c>
      <c r="AI27" s="218" t="s">
        <v>1958</v>
      </c>
      <c r="AJ27" s="218" t="s">
        <v>1955</v>
      </c>
      <c r="AK27" s="219">
        <v>45054</v>
      </c>
      <c r="AL27" s="221" t="s">
        <v>9460</v>
      </c>
      <c r="AM27" s="213">
        <v>226000</v>
      </c>
      <c r="AN27" s="213" t="s">
        <v>9457</v>
      </c>
      <c r="AO27" s="213" t="s">
        <v>66</v>
      </c>
      <c r="AP27" s="213">
        <v>1</v>
      </c>
      <c r="AQ27" s="213" t="s">
        <v>9459</v>
      </c>
      <c r="AR27" s="213" t="s">
        <v>9458</v>
      </c>
      <c r="AS27" s="214">
        <v>45260</v>
      </c>
      <c r="AT27" s="222" t="s">
        <v>982</v>
      </c>
      <c r="AU27" s="218" t="s">
        <v>17</v>
      </c>
      <c r="AV27" s="218" t="s">
        <v>17</v>
      </c>
      <c r="AW27" s="218" t="s">
        <v>17</v>
      </c>
      <c r="AX27" s="218" t="s">
        <v>17</v>
      </c>
      <c r="AY27" s="218" t="s">
        <v>17</v>
      </c>
      <c r="AZ27" s="218" t="s">
        <v>17</v>
      </c>
      <c r="BA27" s="219">
        <v>44203</v>
      </c>
      <c r="BB27" s="221" t="s">
        <v>983</v>
      </c>
      <c r="BC27" s="213" t="s">
        <v>17</v>
      </c>
      <c r="BD27" s="213" t="s">
        <v>17</v>
      </c>
      <c r="BE27" s="213" t="s">
        <v>17</v>
      </c>
      <c r="BF27" s="213" t="s">
        <v>17</v>
      </c>
      <c r="BG27" s="213" t="s">
        <v>17</v>
      </c>
      <c r="BH27" s="213" t="s">
        <v>17</v>
      </c>
      <c r="BI27" s="214">
        <v>44203</v>
      </c>
      <c r="BJ27" s="222" t="s">
        <v>9462</v>
      </c>
      <c r="BK27" s="222">
        <v>1</v>
      </c>
      <c r="BL27" s="222" t="s">
        <v>7102</v>
      </c>
      <c r="BM27" s="222" t="s">
        <v>66</v>
      </c>
      <c r="BN27" s="222">
        <v>1</v>
      </c>
      <c r="BO27" s="222" t="s">
        <v>9461</v>
      </c>
      <c r="BP27" s="218" t="s">
        <v>1079</v>
      </c>
      <c r="BQ27" s="223">
        <v>45260</v>
      </c>
      <c r="BR27" s="221" t="s">
        <v>984</v>
      </c>
      <c r="BS27" s="224" t="s">
        <v>17</v>
      </c>
      <c r="BT27" s="224" t="s">
        <v>17</v>
      </c>
      <c r="BU27" s="224" t="s">
        <v>17</v>
      </c>
      <c r="BV27" s="224" t="s">
        <v>17</v>
      </c>
      <c r="BW27" s="224" t="s">
        <v>17</v>
      </c>
      <c r="BX27" s="224" t="s">
        <v>17</v>
      </c>
      <c r="BY27" s="214">
        <v>44203</v>
      </c>
      <c r="BZ27" s="222" t="s">
        <v>985</v>
      </c>
      <c r="CA27" s="222" t="s">
        <v>17</v>
      </c>
      <c r="CB27" s="222" t="s">
        <v>17</v>
      </c>
      <c r="CC27" s="222" t="s">
        <v>17</v>
      </c>
      <c r="CD27" s="222" t="s">
        <v>17</v>
      </c>
      <c r="CE27" s="222" t="s">
        <v>17</v>
      </c>
      <c r="CF27" s="222" t="s">
        <v>17</v>
      </c>
      <c r="CG27" s="223">
        <v>44203</v>
      </c>
      <c r="CH27" s="221" t="s">
        <v>11087</v>
      </c>
      <c r="CI27" s="222" t="e">
        <v>#N/A</v>
      </c>
      <c r="CJ27" s="222" t="e">
        <v>#N/A</v>
      </c>
      <c r="CK27" s="222" t="e">
        <v>#N/A</v>
      </c>
      <c r="CL27" s="222" t="e">
        <v>#N/A</v>
      </c>
      <c r="CM27" s="222" t="e">
        <v>#N/A</v>
      </c>
      <c r="CN27" s="222" t="e">
        <v>#N/A</v>
      </c>
      <c r="CO27" s="225" t="e">
        <v>#N/A</v>
      </c>
      <c r="CP27" s="222" t="s">
        <v>986</v>
      </c>
      <c r="CQ27" s="224" t="s">
        <v>17</v>
      </c>
      <c r="CR27" s="224" t="s">
        <v>17</v>
      </c>
      <c r="CS27" s="224" t="s">
        <v>17</v>
      </c>
      <c r="CT27" s="224" t="s">
        <v>17</v>
      </c>
      <c r="CU27" s="224" t="s">
        <v>17</v>
      </c>
      <c r="CV27" s="224" t="s">
        <v>17</v>
      </c>
      <c r="CW27" s="214">
        <v>44203</v>
      </c>
      <c r="CX27" s="222" t="s">
        <v>1961</v>
      </c>
      <c r="CY27" s="218">
        <v>134000</v>
      </c>
      <c r="CZ27" s="218" t="s">
        <v>1954</v>
      </c>
      <c r="DA27" s="218" t="s">
        <v>1219</v>
      </c>
      <c r="DB27" s="218">
        <v>2</v>
      </c>
      <c r="DC27" s="218" t="s">
        <v>1966</v>
      </c>
      <c r="DD27" s="218" t="s">
        <v>1955</v>
      </c>
      <c r="DE27" s="220">
        <v>45054</v>
      </c>
      <c r="DF27" s="221" t="s">
        <v>1963</v>
      </c>
      <c r="DG27" s="213">
        <v>5507000</v>
      </c>
      <c r="DH27" s="224" t="s">
        <v>1954</v>
      </c>
      <c r="DI27" s="224" t="s">
        <v>1219</v>
      </c>
      <c r="DJ27" s="224">
        <v>2</v>
      </c>
      <c r="DK27" s="224" t="s">
        <v>1962</v>
      </c>
      <c r="DL27" s="224" t="s">
        <v>1955</v>
      </c>
      <c r="DM27" s="214">
        <v>45054</v>
      </c>
      <c r="DN27" s="222" t="s">
        <v>1965</v>
      </c>
      <c r="DO27" s="218">
        <v>159000</v>
      </c>
      <c r="DP27" s="222" t="s">
        <v>1954</v>
      </c>
      <c r="DQ27" s="222" t="s">
        <v>1219</v>
      </c>
      <c r="DR27" s="222">
        <v>2</v>
      </c>
      <c r="DS27" s="222" t="s">
        <v>1964</v>
      </c>
      <c r="DT27" s="222" t="s">
        <v>1955</v>
      </c>
      <c r="DU27" s="223">
        <v>45054</v>
      </c>
      <c r="DV27" s="221" t="s">
        <v>1967</v>
      </c>
      <c r="DW27" s="213">
        <v>134000</v>
      </c>
      <c r="DX27" s="224" t="s">
        <v>1954</v>
      </c>
      <c r="DY27" s="224" t="s">
        <v>1219</v>
      </c>
      <c r="DZ27" s="224">
        <v>2</v>
      </c>
      <c r="EA27" s="224" t="s">
        <v>1966</v>
      </c>
      <c r="EB27" s="224" t="s">
        <v>1955</v>
      </c>
      <c r="EC27" s="214">
        <v>45054</v>
      </c>
      <c r="ED27" s="222" t="s">
        <v>1969</v>
      </c>
      <c r="EE27" s="218">
        <v>0</v>
      </c>
      <c r="EF27" s="222" t="s">
        <v>1954</v>
      </c>
      <c r="EG27" s="222" t="s">
        <v>1219</v>
      </c>
      <c r="EH27" s="222">
        <v>2</v>
      </c>
      <c r="EI27" s="222" t="s">
        <v>1968</v>
      </c>
      <c r="EJ27" s="222" t="s">
        <v>1955</v>
      </c>
      <c r="EK27" s="223">
        <v>45054</v>
      </c>
      <c r="EL27" s="221" t="s">
        <v>1970</v>
      </c>
      <c r="EM27" s="213">
        <v>0</v>
      </c>
      <c r="EN27" s="224" t="s">
        <v>1954</v>
      </c>
      <c r="EO27" s="224" t="s">
        <v>1219</v>
      </c>
      <c r="EP27" s="224">
        <v>2</v>
      </c>
      <c r="EQ27" s="224" t="s">
        <v>1968</v>
      </c>
      <c r="ER27" s="224" t="s">
        <v>1955</v>
      </c>
      <c r="ES27" s="214">
        <v>45054</v>
      </c>
      <c r="ET27" s="222" t="s">
        <v>9464</v>
      </c>
      <c r="EU27" s="222">
        <v>1</v>
      </c>
      <c r="EV27" s="222" t="s">
        <v>7102</v>
      </c>
      <c r="EW27" s="222" t="s">
        <v>66</v>
      </c>
      <c r="EX27" s="222">
        <v>1</v>
      </c>
      <c r="EY27" s="222" t="s">
        <v>9463</v>
      </c>
      <c r="EZ27" s="222" t="s">
        <v>1079</v>
      </c>
      <c r="FA27" s="223">
        <v>45260</v>
      </c>
      <c r="FB27" s="221" t="s">
        <v>9466</v>
      </c>
      <c r="FC27" s="224">
        <v>3</v>
      </c>
      <c r="FD27" s="224" t="s">
        <v>9457</v>
      </c>
      <c r="FE27" s="224" t="s">
        <v>66</v>
      </c>
      <c r="FF27" s="224">
        <v>1</v>
      </c>
      <c r="FG27" s="224" t="s">
        <v>9465</v>
      </c>
      <c r="FH27" s="224" t="s">
        <v>9458</v>
      </c>
      <c r="FI27" s="214">
        <v>45260</v>
      </c>
      <c r="FJ27" s="221" t="s">
        <v>987</v>
      </c>
      <c r="FK27" s="222" t="s">
        <v>17</v>
      </c>
      <c r="FL27" s="222" t="s">
        <v>17</v>
      </c>
      <c r="FM27" s="222" t="s">
        <v>17</v>
      </c>
      <c r="FN27" s="222" t="s">
        <v>17</v>
      </c>
      <c r="FO27" s="222" t="s">
        <v>17</v>
      </c>
      <c r="FP27" s="218" t="s">
        <v>17</v>
      </c>
      <c r="FQ27" s="219">
        <v>44203</v>
      </c>
      <c r="FR27" s="221" t="s">
        <v>988</v>
      </c>
      <c r="FS27" s="224" t="s">
        <v>17</v>
      </c>
      <c r="FT27" s="224" t="s">
        <v>17</v>
      </c>
      <c r="FU27" s="224" t="s">
        <v>17</v>
      </c>
      <c r="FV27" s="224" t="s">
        <v>17</v>
      </c>
      <c r="FW27" s="224" t="s">
        <v>17</v>
      </c>
      <c r="FX27" s="224" t="s">
        <v>17</v>
      </c>
      <c r="FY27" s="214">
        <v>44203</v>
      </c>
      <c r="FZ27" s="222" t="s">
        <v>2056</v>
      </c>
      <c r="GA27" s="222">
        <v>0</v>
      </c>
      <c r="GB27" s="222" t="s">
        <v>2019</v>
      </c>
      <c r="GC27" s="222" t="s">
        <v>33</v>
      </c>
      <c r="GD27" s="222">
        <v>2</v>
      </c>
      <c r="GE27" s="222" t="s">
        <v>17</v>
      </c>
      <c r="GF27" s="222" t="s">
        <v>17</v>
      </c>
      <c r="GG27" s="223">
        <v>45061</v>
      </c>
      <c r="GH27" s="221" t="s">
        <v>2062</v>
      </c>
      <c r="GI27" s="224">
        <v>0</v>
      </c>
      <c r="GJ27" s="224" t="s">
        <v>2019</v>
      </c>
      <c r="GK27" s="224" t="s">
        <v>33</v>
      </c>
      <c r="GL27" s="224">
        <v>2</v>
      </c>
      <c r="GM27" s="224" t="s">
        <v>17</v>
      </c>
      <c r="GN27" s="224" t="s">
        <v>17</v>
      </c>
      <c r="GO27" s="214">
        <v>45061</v>
      </c>
      <c r="GP27" s="222" t="s">
        <v>2057</v>
      </c>
      <c r="GQ27" s="222">
        <v>0</v>
      </c>
      <c r="GR27" s="222" t="s">
        <v>2019</v>
      </c>
      <c r="GS27" s="222" t="s">
        <v>33</v>
      </c>
      <c r="GT27" s="222">
        <v>2</v>
      </c>
      <c r="GU27" s="222" t="s">
        <v>17</v>
      </c>
      <c r="GV27" s="222" t="s">
        <v>17</v>
      </c>
      <c r="GW27" s="223">
        <v>45061</v>
      </c>
      <c r="GX27" s="221" t="s">
        <v>2063</v>
      </c>
      <c r="GY27" s="224">
        <v>0</v>
      </c>
      <c r="GZ27" s="224" t="s">
        <v>2019</v>
      </c>
      <c r="HA27" s="224" t="s">
        <v>33</v>
      </c>
      <c r="HB27" s="224">
        <v>2</v>
      </c>
      <c r="HC27" s="224" t="s">
        <v>17</v>
      </c>
      <c r="HD27" s="224" t="s">
        <v>17</v>
      </c>
      <c r="HE27" s="214">
        <v>45061</v>
      </c>
      <c r="HF27" s="222" t="s">
        <v>2055</v>
      </c>
      <c r="HG27" s="222">
        <v>0</v>
      </c>
      <c r="HH27" s="222" t="s">
        <v>2019</v>
      </c>
      <c r="HI27" s="222" t="s">
        <v>33</v>
      </c>
      <c r="HJ27" s="222">
        <v>2</v>
      </c>
      <c r="HK27" s="222" t="s">
        <v>17</v>
      </c>
      <c r="HL27" s="222" t="s">
        <v>17</v>
      </c>
      <c r="HM27" s="223">
        <v>45061</v>
      </c>
      <c r="HN27" s="221" t="s">
        <v>2061</v>
      </c>
      <c r="HO27" s="224">
        <v>0</v>
      </c>
      <c r="HP27" s="224" t="s">
        <v>2019</v>
      </c>
      <c r="HQ27" s="224" t="s">
        <v>33</v>
      </c>
      <c r="HR27" s="224">
        <v>2</v>
      </c>
      <c r="HS27" s="224" t="s">
        <v>17</v>
      </c>
      <c r="HT27" s="224" t="s">
        <v>17</v>
      </c>
      <c r="HU27" s="214">
        <v>45061</v>
      </c>
      <c r="HV27" s="222" t="s">
        <v>2058</v>
      </c>
      <c r="HW27" s="222">
        <v>0</v>
      </c>
      <c r="HX27" s="222" t="s">
        <v>2019</v>
      </c>
      <c r="HY27" s="222" t="s">
        <v>33</v>
      </c>
      <c r="HZ27" s="222">
        <v>2</v>
      </c>
      <c r="IA27" s="222" t="s">
        <v>17</v>
      </c>
      <c r="IB27" s="222" t="s">
        <v>17</v>
      </c>
      <c r="IC27" s="223">
        <v>45061</v>
      </c>
      <c r="ID27" s="221" t="s">
        <v>2060</v>
      </c>
      <c r="IE27" s="224">
        <v>0</v>
      </c>
      <c r="IF27" s="224" t="s">
        <v>2019</v>
      </c>
      <c r="IG27" s="224" t="s">
        <v>33</v>
      </c>
      <c r="IH27" s="224">
        <v>2</v>
      </c>
      <c r="II27" s="224" t="s">
        <v>17</v>
      </c>
      <c r="IJ27" s="224" t="s">
        <v>17</v>
      </c>
      <c r="IK27" s="214">
        <v>45061</v>
      </c>
      <c r="IL27" s="222" t="s">
        <v>2059</v>
      </c>
      <c r="IM27" s="222">
        <v>3</v>
      </c>
      <c r="IN27" s="222" t="s">
        <v>2019</v>
      </c>
      <c r="IO27" s="222" t="s">
        <v>33</v>
      </c>
      <c r="IP27" s="222">
        <v>2</v>
      </c>
      <c r="IQ27" s="222" t="s">
        <v>17</v>
      </c>
      <c r="IR27" s="222" t="s">
        <v>17</v>
      </c>
      <c r="IS27" s="223">
        <v>45061</v>
      </c>
    </row>
    <row r="28" spans="1:253" s="11" customFormat="1" ht="12.95" customHeight="1" x14ac:dyDescent="0.2">
      <c r="A28" s="11" t="s">
        <v>2184</v>
      </c>
      <c r="B28" s="11" t="s">
        <v>10518</v>
      </c>
      <c r="C28" s="11" t="s">
        <v>2185</v>
      </c>
      <c r="D28" s="11" t="s">
        <v>1492</v>
      </c>
      <c r="E28" s="11" t="s">
        <v>9898</v>
      </c>
      <c r="F28" s="11" t="s">
        <v>3929</v>
      </c>
      <c r="G28" s="212">
        <v>51600000</v>
      </c>
      <c r="H28" s="213" t="s">
        <v>3926</v>
      </c>
      <c r="I28" s="213" t="s">
        <v>66</v>
      </c>
      <c r="J28" s="213">
        <v>1</v>
      </c>
      <c r="K28" s="213" t="s">
        <v>3928</v>
      </c>
      <c r="L28" s="213" t="s">
        <v>3927</v>
      </c>
      <c r="M28" s="214">
        <v>45199</v>
      </c>
      <c r="N28" s="221" t="s">
        <v>3932</v>
      </c>
      <c r="O28" s="216">
        <v>1109500</v>
      </c>
      <c r="P28" s="216" t="s">
        <v>2611</v>
      </c>
      <c r="Q28" s="216" t="s">
        <v>66</v>
      </c>
      <c r="R28" s="216">
        <v>1</v>
      </c>
      <c r="S28" s="216" t="s">
        <v>3931</v>
      </c>
      <c r="T28" s="216" t="s">
        <v>3930</v>
      </c>
      <c r="U28" s="217">
        <v>45199</v>
      </c>
      <c r="V28" s="221" t="s">
        <v>3934</v>
      </c>
      <c r="W28" s="213">
        <v>51600000</v>
      </c>
      <c r="X28" s="213" t="s">
        <v>3926</v>
      </c>
      <c r="Y28" s="213" t="s">
        <v>66</v>
      </c>
      <c r="Z28" s="213">
        <v>1</v>
      </c>
      <c r="AA28" s="213" t="s">
        <v>3933</v>
      </c>
      <c r="AB28" s="213" t="s">
        <v>3927</v>
      </c>
      <c r="AC28" s="214">
        <v>45199</v>
      </c>
      <c r="AD28" s="221" t="s">
        <v>3936</v>
      </c>
      <c r="AE28" s="218">
        <v>9800000</v>
      </c>
      <c r="AF28" s="218" t="s">
        <v>3926</v>
      </c>
      <c r="AG28" s="218" t="s">
        <v>66</v>
      </c>
      <c r="AH28" s="218">
        <v>1</v>
      </c>
      <c r="AI28" s="218" t="s">
        <v>3935</v>
      </c>
      <c r="AJ28" s="218" t="s">
        <v>3927</v>
      </c>
      <c r="AK28" s="219">
        <v>45199</v>
      </c>
      <c r="AL28" s="221" t="s">
        <v>3939</v>
      </c>
      <c r="AM28" s="213">
        <v>5447000</v>
      </c>
      <c r="AN28" s="213" t="s">
        <v>3937</v>
      </c>
      <c r="AO28" s="213" t="s">
        <v>66</v>
      </c>
      <c r="AP28" s="213">
        <v>1</v>
      </c>
      <c r="AQ28" s="213" t="s">
        <v>3938</v>
      </c>
      <c r="AR28" s="213" t="s">
        <v>3927</v>
      </c>
      <c r="AS28" s="214">
        <v>45199</v>
      </c>
      <c r="AT28" s="222" t="s">
        <v>3941</v>
      </c>
      <c r="AU28" s="218">
        <v>99</v>
      </c>
      <c r="AV28" s="218" t="s">
        <v>3926</v>
      </c>
      <c r="AW28" s="218" t="s">
        <v>33</v>
      </c>
      <c r="AX28" s="218">
        <v>2</v>
      </c>
      <c r="AY28" s="218" t="s">
        <v>3940</v>
      </c>
      <c r="AZ28" s="218" t="s">
        <v>3927</v>
      </c>
      <c r="BA28" s="219">
        <v>45199</v>
      </c>
      <c r="BB28" s="221" t="s">
        <v>3960</v>
      </c>
      <c r="BC28" s="213" t="s">
        <v>17</v>
      </c>
      <c r="BD28" s="213" t="s">
        <v>683</v>
      </c>
      <c r="BE28" s="213" t="s">
        <v>17</v>
      </c>
      <c r="BF28" s="213" t="s">
        <v>17</v>
      </c>
      <c r="BG28" s="213" t="s">
        <v>3957</v>
      </c>
      <c r="BH28" s="213" t="s">
        <v>683</v>
      </c>
      <c r="BI28" s="214">
        <v>45199</v>
      </c>
      <c r="BJ28" s="222" t="s">
        <v>7284</v>
      </c>
      <c r="BK28" s="222">
        <v>283</v>
      </c>
      <c r="BL28" s="222" t="s">
        <v>7281</v>
      </c>
      <c r="BM28" s="222" t="s">
        <v>22</v>
      </c>
      <c r="BN28" s="222">
        <v>3</v>
      </c>
      <c r="BO28" s="222" t="s">
        <v>7283</v>
      </c>
      <c r="BP28" s="218" t="s">
        <v>7282</v>
      </c>
      <c r="BQ28" s="223">
        <v>45259</v>
      </c>
      <c r="BR28" s="221" t="s">
        <v>3962</v>
      </c>
      <c r="BS28" s="224">
        <v>96400</v>
      </c>
      <c r="BT28" s="224" t="s">
        <v>3926</v>
      </c>
      <c r="BU28" s="224" t="s">
        <v>66</v>
      </c>
      <c r="BV28" s="224">
        <v>1</v>
      </c>
      <c r="BW28" s="224" t="s">
        <v>3961</v>
      </c>
      <c r="BX28" s="224" t="s">
        <v>3944</v>
      </c>
      <c r="BY28" s="214">
        <v>45199</v>
      </c>
      <c r="BZ28" s="222" t="s">
        <v>3963</v>
      </c>
      <c r="CA28" s="222" t="s">
        <v>17</v>
      </c>
      <c r="CB28" s="222" t="s">
        <v>17</v>
      </c>
      <c r="CC28" s="222" t="s">
        <v>17</v>
      </c>
      <c r="CD28" s="222" t="s">
        <v>17</v>
      </c>
      <c r="CE28" s="222" t="s">
        <v>3957</v>
      </c>
      <c r="CF28" s="222" t="s">
        <v>17</v>
      </c>
      <c r="CG28" s="223">
        <v>45199</v>
      </c>
      <c r="CH28" s="221" t="s">
        <v>11088</v>
      </c>
      <c r="CI28" s="222" t="e">
        <v>#N/A</v>
      </c>
      <c r="CJ28" s="222" t="e">
        <v>#N/A</v>
      </c>
      <c r="CK28" s="222" t="e">
        <v>#N/A</v>
      </c>
      <c r="CL28" s="222" t="e">
        <v>#N/A</v>
      </c>
      <c r="CM28" s="222" t="e">
        <v>#N/A</v>
      </c>
      <c r="CN28" s="222" t="e">
        <v>#N/A</v>
      </c>
      <c r="CO28" s="225" t="e">
        <v>#N/A</v>
      </c>
      <c r="CP28" s="222" t="s">
        <v>3965</v>
      </c>
      <c r="CQ28" s="224" t="s">
        <v>17</v>
      </c>
      <c r="CR28" s="224" t="s">
        <v>17</v>
      </c>
      <c r="CS28" s="224" t="s">
        <v>17</v>
      </c>
      <c r="CT28" s="224" t="s">
        <v>17</v>
      </c>
      <c r="CU28" s="224" t="s">
        <v>3957</v>
      </c>
      <c r="CV28" s="224" t="s">
        <v>17</v>
      </c>
      <c r="CW28" s="214">
        <v>45199</v>
      </c>
      <c r="CX28" s="222" t="s">
        <v>3943</v>
      </c>
      <c r="CY28" s="218">
        <v>7700000</v>
      </c>
      <c r="CZ28" s="218" t="s">
        <v>3926</v>
      </c>
      <c r="DA28" s="218" t="s">
        <v>66</v>
      </c>
      <c r="DB28" s="218">
        <v>1</v>
      </c>
      <c r="DC28" s="218" t="s">
        <v>3949</v>
      </c>
      <c r="DD28" s="218" t="s">
        <v>3944</v>
      </c>
      <c r="DE28" s="220">
        <v>45199</v>
      </c>
      <c r="DF28" s="221" t="s">
        <v>3946</v>
      </c>
      <c r="DG28" s="213">
        <v>41800000</v>
      </c>
      <c r="DH28" s="224" t="s">
        <v>3926</v>
      </c>
      <c r="DI28" s="224" t="s">
        <v>66</v>
      </c>
      <c r="DJ28" s="224">
        <v>1</v>
      </c>
      <c r="DK28" s="224" t="s">
        <v>3945</v>
      </c>
      <c r="DL28" s="224" t="s">
        <v>3944</v>
      </c>
      <c r="DM28" s="214">
        <v>45199</v>
      </c>
      <c r="DN28" s="222" t="s">
        <v>3948</v>
      </c>
      <c r="DO28" s="218">
        <v>2100000</v>
      </c>
      <c r="DP28" s="222" t="s">
        <v>3926</v>
      </c>
      <c r="DQ28" s="222" t="s">
        <v>66</v>
      </c>
      <c r="DR28" s="222">
        <v>1</v>
      </c>
      <c r="DS28" s="222" t="s">
        <v>3947</v>
      </c>
      <c r="DT28" s="222" t="s">
        <v>3944</v>
      </c>
      <c r="DU28" s="223">
        <v>45199</v>
      </c>
      <c r="DV28" s="221" t="s">
        <v>3950</v>
      </c>
      <c r="DW28" s="213">
        <v>4206000</v>
      </c>
      <c r="DX28" s="224" t="s">
        <v>3926</v>
      </c>
      <c r="DY28" s="224" t="s">
        <v>66</v>
      </c>
      <c r="DZ28" s="224">
        <v>1</v>
      </c>
      <c r="EA28" s="224" t="s">
        <v>3949</v>
      </c>
      <c r="EB28" s="224" t="s">
        <v>3944</v>
      </c>
      <c r="EC28" s="214">
        <v>45199</v>
      </c>
      <c r="ED28" s="222" t="s">
        <v>3952</v>
      </c>
      <c r="EE28" s="218">
        <v>3100000</v>
      </c>
      <c r="EF28" s="222" t="s">
        <v>3926</v>
      </c>
      <c r="EG28" s="222" t="s">
        <v>66</v>
      </c>
      <c r="EH28" s="222">
        <v>1</v>
      </c>
      <c r="EI28" s="222" t="s">
        <v>3951</v>
      </c>
      <c r="EJ28" s="222" t="s">
        <v>3944</v>
      </c>
      <c r="EK28" s="223">
        <v>45199</v>
      </c>
      <c r="EL28" s="221" t="s">
        <v>3954</v>
      </c>
      <c r="EM28" s="213">
        <v>394000</v>
      </c>
      <c r="EN28" s="224" t="s">
        <v>3926</v>
      </c>
      <c r="EO28" s="224" t="s">
        <v>66</v>
      </c>
      <c r="EP28" s="224">
        <v>1</v>
      </c>
      <c r="EQ28" s="224" t="s">
        <v>3953</v>
      </c>
      <c r="ER28" s="224" t="s">
        <v>3944</v>
      </c>
      <c r="ES28" s="214">
        <v>45199</v>
      </c>
      <c r="ET28" s="222" t="s">
        <v>7286</v>
      </c>
      <c r="EU28" s="222">
        <v>294</v>
      </c>
      <c r="EV28" s="222" t="s">
        <v>7258</v>
      </c>
      <c r="EW28" s="222" t="s">
        <v>33</v>
      </c>
      <c r="EX28" s="222">
        <v>2</v>
      </c>
      <c r="EY28" s="222" t="s">
        <v>7285</v>
      </c>
      <c r="EZ28" s="222" t="s">
        <v>7259</v>
      </c>
      <c r="FA28" s="223">
        <v>45259</v>
      </c>
      <c r="FB28" s="221" t="s">
        <v>3956</v>
      </c>
      <c r="FC28" s="224">
        <v>3</v>
      </c>
      <c r="FD28" s="224" t="s">
        <v>3926</v>
      </c>
      <c r="FE28" s="224" t="s">
        <v>66</v>
      </c>
      <c r="FF28" s="224">
        <v>1</v>
      </c>
      <c r="FG28" s="224" t="s">
        <v>3955</v>
      </c>
      <c r="FH28" s="224" t="s">
        <v>3944</v>
      </c>
      <c r="FI28" s="214">
        <v>45199</v>
      </c>
      <c r="FJ28" s="221" t="s">
        <v>3958</v>
      </c>
      <c r="FK28" s="222" t="s">
        <v>17</v>
      </c>
      <c r="FL28" s="222" t="s">
        <v>683</v>
      </c>
      <c r="FM28" s="222" t="s">
        <v>17</v>
      </c>
      <c r="FN28" s="222" t="s">
        <v>17</v>
      </c>
      <c r="FO28" s="222" t="s">
        <v>3957</v>
      </c>
      <c r="FP28" s="218" t="s">
        <v>683</v>
      </c>
      <c r="FQ28" s="219">
        <v>45199</v>
      </c>
      <c r="FR28" s="221" t="s">
        <v>3959</v>
      </c>
      <c r="FS28" s="224" t="s">
        <v>17</v>
      </c>
      <c r="FT28" s="224" t="s">
        <v>683</v>
      </c>
      <c r="FU28" s="224" t="s">
        <v>17</v>
      </c>
      <c r="FV28" s="224" t="s">
        <v>17</v>
      </c>
      <c r="FW28" s="224" t="s">
        <v>3957</v>
      </c>
      <c r="FX28" s="224" t="s">
        <v>683</v>
      </c>
      <c r="FY28" s="214">
        <v>45199</v>
      </c>
      <c r="FZ28" s="222" t="s">
        <v>2187</v>
      </c>
      <c r="GA28" s="222">
        <v>0</v>
      </c>
      <c r="GB28" s="222" t="s">
        <v>2019</v>
      </c>
      <c r="GC28" s="222" t="s">
        <v>33</v>
      </c>
      <c r="GD28" s="222">
        <v>2</v>
      </c>
      <c r="GE28" s="222" t="s">
        <v>17</v>
      </c>
      <c r="GF28" s="222" t="s">
        <v>17</v>
      </c>
      <c r="GG28" s="223">
        <v>45063</v>
      </c>
      <c r="GH28" s="221" t="s">
        <v>2192</v>
      </c>
      <c r="GI28" s="224">
        <v>2</v>
      </c>
      <c r="GJ28" s="224" t="s">
        <v>2019</v>
      </c>
      <c r="GK28" s="224" t="s">
        <v>33</v>
      </c>
      <c r="GL28" s="224">
        <v>2</v>
      </c>
      <c r="GM28" s="224" t="s">
        <v>17</v>
      </c>
      <c r="GN28" s="224" t="s">
        <v>17</v>
      </c>
      <c r="GO28" s="214">
        <v>45063</v>
      </c>
      <c r="GP28" s="222" t="s">
        <v>2188</v>
      </c>
      <c r="GQ28" s="222">
        <v>0</v>
      </c>
      <c r="GR28" s="222" t="s">
        <v>2019</v>
      </c>
      <c r="GS28" s="222" t="s">
        <v>33</v>
      </c>
      <c r="GT28" s="222">
        <v>2</v>
      </c>
      <c r="GU28" s="222" t="s">
        <v>17</v>
      </c>
      <c r="GV28" s="222" t="s">
        <v>17</v>
      </c>
      <c r="GW28" s="223">
        <v>45063</v>
      </c>
      <c r="GX28" s="221" t="s">
        <v>6176</v>
      </c>
      <c r="GY28" s="224">
        <v>0</v>
      </c>
      <c r="GZ28" s="224" t="s">
        <v>2019</v>
      </c>
      <c r="HA28" s="224" t="s">
        <v>33</v>
      </c>
      <c r="HB28" s="224">
        <v>2</v>
      </c>
      <c r="HC28" s="224" t="s">
        <v>17</v>
      </c>
      <c r="HD28" s="224" t="s">
        <v>17</v>
      </c>
      <c r="HE28" s="214">
        <v>45257</v>
      </c>
      <c r="HF28" s="222" t="s">
        <v>2186</v>
      </c>
      <c r="HG28" s="222">
        <v>0</v>
      </c>
      <c r="HH28" s="222" t="s">
        <v>2019</v>
      </c>
      <c r="HI28" s="222" t="s">
        <v>33</v>
      </c>
      <c r="HJ28" s="222">
        <v>2</v>
      </c>
      <c r="HK28" s="222" t="s">
        <v>17</v>
      </c>
      <c r="HL28" s="222" t="s">
        <v>17</v>
      </c>
      <c r="HM28" s="223">
        <v>45063</v>
      </c>
      <c r="HN28" s="221" t="s">
        <v>2191</v>
      </c>
      <c r="HO28" s="224">
        <v>2</v>
      </c>
      <c r="HP28" s="224" t="s">
        <v>2019</v>
      </c>
      <c r="HQ28" s="224" t="s">
        <v>33</v>
      </c>
      <c r="HR28" s="224">
        <v>2</v>
      </c>
      <c r="HS28" s="224" t="s">
        <v>17</v>
      </c>
      <c r="HT28" s="224" t="s">
        <v>17</v>
      </c>
      <c r="HU28" s="214">
        <v>45063</v>
      </c>
      <c r="HV28" s="222" t="s">
        <v>2189</v>
      </c>
      <c r="HW28" s="222">
        <v>2</v>
      </c>
      <c r="HX28" s="222" t="s">
        <v>2019</v>
      </c>
      <c r="HY28" s="222" t="s">
        <v>33</v>
      </c>
      <c r="HZ28" s="222">
        <v>2</v>
      </c>
      <c r="IA28" s="222" t="s">
        <v>17</v>
      </c>
      <c r="IB28" s="222" t="s">
        <v>17</v>
      </c>
      <c r="IC28" s="223">
        <v>45063</v>
      </c>
      <c r="ID28" s="221" t="s">
        <v>6175</v>
      </c>
      <c r="IE28" s="224">
        <v>2</v>
      </c>
      <c r="IF28" s="224" t="s">
        <v>2019</v>
      </c>
      <c r="IG28" s="224" t="s">
        <v>33</v>
      </c>
      <c r="IH28" s="224">
        <v>2</v>
      </c>
      <c r="II28" s="224" t="s">
        <v>17</v>
      </c>
      <c r="IJ28" s="224" t="s">
        <v>17</v>
      </c>
      <c r="IK28" s="214">
        <v>45257</v>
      </c>
      <c r="IL28" s="222" t="s">
        <v>2190</v>
      </c>
      <c r="IM28" s="222">
        <v>3</v>
      </c>
      <c r="IN28" s="222" t="s">
        <v>2019</v>
      </c>
      <c r="IO28" s="222" t="s">
        <v>33</v>
      </c>
      <c r="IP28" s="222">
        <v>2</v>
      </c>
      <c r="IQ28" s="222" t="s">
        <v>17</v>
      </c>
      <c r="IR28" s="222" t="s">
        <v>17</v>
      </c>
      <c r="IS28" s="223">
        <v>45063</v>
      </c>
    </row>
    <row r="29" spans="1:253" s="11" customFormat="1" ht="12.95" customHeight="1" x14ac:dyDescent="0.2">
      <c r="A29" s="11" t="s">
        <v>1490</v>
      </c>
      <c r="B29" s="11" t="s">
        <v>10488</v>
      </c>
      <c r="C29" s="11" t="s">
        <v>1491</v>
      </c>
      <c r="D29" s="11" t="s">
        <v>1492</v>
      </c>
      <c r="E29" s="11" t="s">
        <v>9898</v>
      </c>
      <c r="F29" s="11" t="s">
        <v>7236</v>
      </c>
      <c r="G29" s="212">
        <v>51600000</v>
      </c>
      <c r="H29" s="213" t="s">
        <v>3926</v>
      </c>
      <c r="I29" s="213" t="s">
        <v>66</v>
      </c>
      <c r="J29" s="213">
        <v>1</v>
      </c>
      <c r="K29" s="213" t="s">
        <v>7235</v>
      </c>
      <c r="L29" s="213" t="s">
        <v>3927</v>
      </c>
      <c r="M29" s="214">
        <v>45259</v>
      </c>
      <c r="N29" s="221" t="s">
        <v>7240</v>
      </c>
      <c r="O29" s="216">
        <v>34507</v>
      </c>
      <c r="P29" s="216" t="s">
        <v>7237</v>
      </c>
      <c r="Q29" s="216" t="s">
        <v>22</v>
      </c>
      <c r="R29" s="216">
        <v>3</v>
      </c>
      <c r="S29" s="216" t="s">
        <v>7239</v>
      </c>
      <c r="T29" s="216" t="s">
        <v>7238</v>
      </c>
      <c r="U29" s="217">
        <v>45259</v>
      </c>
      <c r="V29" s="221" t="s">
        <v>7244</v>
      </c>
      <c r="W29" s="213">
        <v>25541000</v>
      </c>
      <c r="X29" s="213" t="s">
        <v>7241</v>
      </c>
      <c r="Y29" s="213" t="s">
        <v>1219</v>
      </c>
      <c r="Z29" s="213">
        <v>2</v>
      </c>
      <c r="AA29" s="213" t="s">
        <v>7243</v>
      </c>
      <c r="AB29" s="213" t="s">
        <v>7242</v>
      </c>
      <c r="AC29" s="214">
        <v>45259</v>
      </c>
      <c r="AD29" s="221" t="s">
        <v>7248</v>
      </c>
      <c r="AE29" s="218">
        <v>22318000</v>
      </c>
      <c r="AF29" s="218" t="s">
        <v>7245</v>
      </c>
      <c r="AG29" s="218" t="s">
        <v>1219</v>
      </c>
      <c r="AH29" s="218">
        <v>2</v>
      </c>
      <c r="AI29" s="218" t="s">
        <v>7247</v>
      </c>
      <c r="AJ29" s="218" t="s">
        <v>7246</v>
      </c>
      <c r="AK29" s="219">
        <v>45259</v>
      </c>
      <c r="AL29" s="221" t="s">
        <v>7251</v>
      </c>
      <c r="AM29" s="213">
        <v>2890000</v>
      </c>
      <c r="AN29" s="213" t="s">
        <v>7249</v>
      </c>
      <c r="AO29" s="213" t="s">
        <v>1219</v>
      </c>
      <c r="AP29" s="213">
        <v>2</v>
      </c>
      <c r="AQ29" s="213" t="s">
        <v>7250</v>
      </c>
      <c r="AR29" s="213" t="s">
        <v>4025</v>
      </c>
      <c r="AS29" s="214">
        <v>45259</v>
      </c>
      <c r="AT29" s="222" t="s">
        <v>7253</v>
      </c>
      <c r="AU29" s="218" t="s">
        <v>17</v>
      </c>
      <c r="AV29" s="218" t="s">
        <v>683</v>
      </c>
      <c r="AW29" s="218" t="s">
        <v>17</v>
      </c>
      <c r="AX29" s="218" t="s">
        <v>17</v>
      </c>
      <c r="AY29" s="218" t="s">
        <v>7252</v>
      </c>
      <c r="AZ29" s="218" t="s">
        <v>683</v>
      </c>
      <c r="BA29" s="219">
        <v>45259</v>
      </c>
      <c r="BB29" s="221" t="s">
        <v>7276</v>
      </c>
      <c r="BC29" s="213" t="s">
        <v>17</v>
      </c>
      <c r="BD29" s="213" t="s">
        <v>999</v>
      </c>
      <c r="BE29" s="213" t="s">
        <v>17</v>
      </c>
      <c r="BF29" s="213" t="s">
        <v>17</v>
      </c>
      <c r="BG29" s="213" t="s">
        <v>7252</v>
      </c>
      <c r="BH29" s="213" t="s">
        <v>17</v>
      </c>
      <c r="BI29" s="214">
        <v>45259</v>
      </c>
      <c r="BJ29" s="222" t="s">
        <v>7257</v>
      </c>
      <c r="BK29" s="222">
        <v>11</v>
      </c>
      <c r="BL29" s="222" t="s">
        <v>7254</v>
      </c>
      <c r="BM29" s="222" t="s">
        <v>22</v>
      </c>
      <c r="BN29" s="222">
        <v>3</v>
      </c>
      <c r="BO29" s="222" t="s">
        <v>7256</v>
      </c>
      <c r="BP29" s="218" t="s">
        <v>7255</v>
      </c>
      <c r="BQ29" s="223">
        <v>45259</v>
      </c>
      <c r="BR29" s="221" t="s">
        <v>7277</v>
      </c>
      <c r="BS29" s="224" t="s">
        <v>17</v>
      </c>
      <c r="BT29" s="224" t="s">
        <v>999</v>
      </c>
      <c r="BU29" s="224" t="s">
        <v>17</v>
      </c>
      <c r="BV29" s="224" t="s">
        <v>17</v>
      </c>
      <c r="BW29" s="224" t="s">
        <v>7252</v>
      </c>
      <c r="BX29" s="224" t="s">
        <v>17</v>
      </c>
      <c r="BY29" s="214">
        <v>45259</v>
      </c>
      <c r="BZ29" s="222" t="s">
        <v>7278</v>
      </c>
      <c r="CA29" s="222" t="s">
        <v>17</v>
      </c>
      <c r="CB29" s="222" t="s">
        <v>999</v>
      </c>
      <c r="CC29" s="222" t="s">
        <v>17</v>
      </c>
      <c r="CD29" s="222" t="s">
        <v>17</v>
      </c>
      <c r="CE29" s="222" t="s">
        <v>7252</v>
      </c>
      <c r="CF29" s="222" t="s">
        <v>17</v>
      </c>
      <c r="CG29" s="223">
        <v>45259</v>
      </c>
      <c r="CH29" s="221" t="s">
        <v>11089</v>
      </c>
      <c r="CI29" s="222" t="e">
        <v>#N/A</v>
      </c>
      <c r="CJ29" s="222" t="e">
        <v>#N/A</v>
      </c>
      <c r="CK29" s="222" t="e">
        <v>#N/A</v>
      </c>
      <c r="CL29" s="222" t="e">
        <v>#N/A</v>
      </c>
      <c r="CM29" s="222" t="e">
        <v>#N/A</v>
      </c>
      <c r="CN29" s="222" t="e">
        <v>#N/A</v>
      </c>
      <c r="CO29" s="225" t="e">
        <v>#N/A</v>
      </c>
      <c r="CP29" s="222" t="s">
        <v>7280</v>
      </c>
      <c r="CQ29" s="224" t="s">
        <v>17</v>
      </c>
      <c r="CR29" s="224" t="s">
        <v>999</v>
      </c>
      <c r="CS29" s="224" t="s">
        <v>17</v>
      </c>
      <c r="CT29" s="224" t="s">
        <v>17</v>
      </c>
      <c r="CU29" s="224" t="s">
        <v>7252</v>
      </c>
      <c r="CV29" s="224" t="s">
        <v>17</v>
      </c>
      <c r="CW29" s="214">
        <v>45259</v>
      </c>
      <c r="CX29" s="222" t="s">
        <v>7264</v>
      </c>
      <c r="CY29" s="218">
        <v>5400000</v>
      </c>
      <c r="CZ29" s="218" t="s">
        <v>3926</v>
      </c>
      <c r="DA29" s="218" t="s">
        <v>1219</v>
      </c>
      <c r="DB29" s="218">
        <v>2</v>
      </c>
      <c r="DC29" s="218" t="s">
        <v>7269</v>
      </c>
      <c r="DD29" s="218" t="s">
        <v>7262</v>
      </c>
      <c r="DE29" s="220">
        <v>45259</v>
      </c>
      <c r="DF29" s="221" t="s">
        <v>7266</v>
      </c>
      <c r="DG29" s="213">
        <v>3222000</v>
      </c>
      <c r="DH29" s="224" t="s">
        <v>3926</v>
      </c>
      <c r="DI29" s="224" t="s">
        <v>1219</v>
      </c>
      <c r="DJ29" s="224">
        <v>2</v>
      </c>
      <c r="DK29" s="224" t="s">
        <v>7265</v>
      </c>
      <c r="DL29" s="224" t="s">
        <v>7262</v>
      </c>
      <c r="DM29" s="214">
        <v>45259</v>
      </c>
      <c r="DN29" s="222" t="s">
        <v>7268</v>
      </c>
      <c r="DO29" s="218">
        <v>16918000</v>
      </c>
      <c r="DP29" s="222" t="s">
        <v>3926</v>
      </c>
      <c r="DQ29" s="222" t="s">
        <v>1219</v>
      </c>
      <c r="DR29" s="222">
        <v>2</v>
      </c>
      <c r="DS29" s="222" t="s">
        <v>7267</v>
      </c>
      <c r="DT29" s="222" t="s">
        <v>7262</v>
      </c>
      <c r="DU29" s="223">
        <v>45259</v>
      </c>
      <c r="DV29" s="221" t="s">
        <v>7270</v>
      </c>
      <c r="DW29" s="213">
        <v>2950000</v>
      </c>
      <c r="DX29" s="224" t="s">
        <v>3926</v>
      </c>
      <c r="DY29" s="224" t="s">
        <v>1219</v>
      </c>
      <c r="DZ29" s="224">
        <v>2</v>
      </c>
      <c r="EA29" s="224" t="s">
        <v>7269</v>
      </c>
      <c r="EB29" s="224" t="s">
        <v>7262</v>
      </c>
      <c r="EC29" s="214">
        <v>45259</v>
      </c>
      <c r="ED29" s="222" t="s">
        <v>7272</v>
      </c>
      <c r="EE29" s="218">
        <v>2174000</v>
      </c>
      <c r="EF29" s="222" t="s">
        <v>3926</v>
      </c>
      <c r="EG29" s="222" t="s">
        <v>1219</v>
      </c>
      <c r="EH29" s="222">
        <v>2</v>
      </c>
      <c r="EI29" s="222" t="s">
        <v>7271</v>
      </c>
      <c r="EJ29" s="222" t="s">
        <v>7262</v>
      </c>
      <c r="EK29" s="223">
        <v>45259</v>
      </c>
      <c r="EL29" s="221" t="s">
        <v>7273</v>
      </c>
      <c r="EM29" s="213">
        <v>276000</v>
      </c>
      <c r="EN29" s="224" t="s">
        <v>3926</v>
      </c>
      <c r="EO29" s="224" t="s">
        <v>1219</v>
      </c>
      <c r="EP29" s="224">
        <v>2</v>
      </c>
      <c r="EQ29" s="224" t="s">
        <v>7271</v>
      </c>
      <c r="ER29" s="224" t="s">
        <v>7262</v>
      </c>
      <c r="ES29" s="214">
        <v>45259</v>
      </c>
      <c r="ET29" s="222" t="s">
        <v>7261</v>
      </c>
      <c r="EU29" s="222">
        <v>294</v>
      </c>
      <c r="EV29" s="222" t="s">
        <v>7258</v>
      </c>
      <c r="EW29" s="222" t="s">
        <v>1219</v>
      </c>
      <c r="EX29" s="222">
        <v>2</v>
      </c>
      <c r="EY29" s="222" t="s">
        <v>7260</v>
      </c>
      <c r="EZ29" s="222" t="s">
        <v>7259</v>
      </c>
      <c r="FA29" s="223">
        <v>45259</v>
      </c>
      <c r="FB29" s="221" t="s">
        <v>7275</v>
      </c>
      <c r="FC29" s="224">
        <v>3</v>
      </c>
      <c r="FD29" s="224" t="s">
        <v>3926</v>
      </c>
      <c r="FE29" s="224" t="s">
        <v>66</v>
      </c>
      <c r="FF29" s="224">
        <v>1</v>
      </c>
      <c r="FG29" s="224" t="s">
        <v>7274</v>
      </c>
      <c r="FH29" s="224" t="s">
        <v>7262</v>
      </c>
      <c r="FI29" s="214">
        <v>45259</v>
      </c>
      <c r="FJ29" s="221" t="s">
        <v>1493</v>
      </c>
      <c r="FK29" s="222" t="s">
        <v>17</v>
      </c>
      <c r="FL29" s="222" t="s">
        <v>999</v>
      </c>
      <c r="FM29" s="222" t="s">
        <v>17</v>
      </c>
      <c r="FN29" s="222" t="s">
        <v>17</v>
      </c>
      <c r="FO29" s="222" t="s">
        <v>306</v>
      </c>
      <c r="FP29" s="218" t="s">
        <v>17</v>
      </c>
      <c r="FQ29" s="219">
        <v>44915</v>
      </c>
      <c r="FR29" s="221" t="s">
        <v>1494</v>
      </c>
      <c r="FS29" s="224" t="s">
        <v>17</v>
      </c>
      <c r="FT29" s="224" t="s">
        <v>999</v>
      </c>
      <c r="FU29" s="224" t="s">
        <v>17</v>
      </c>
      <c r="FV29" s="224" t="s">
        <v>17</v>
      </c>
      <c r="FW29" s="224" t="s">
        <v>306</v>
      </c>
      <c r="FX29" s="224" t="s">
        <v>17</v>
      </c>
      <c r="FY29" s="214">
        <v>44915</v>
      </c>
      <c r="FZ29" s="222" t="s">
        <v>2194</v>
      </c>
      <c r="GA29" s="222">
        <v>0</v>
      </c>
      <c r="GB29" s="222" t="s">
        <v>2019</v>
      </c>
      <c r="GC29" s="222" t="s">
        <v>33</v>
      </c>
      <c r="GD29" s="222">
        <v>2</v>
      </c>
      <c r="GE29" s="222" t="s">
        <v>17</v>
      </c>
      <c r="GF29" s="222" t="s">
        <v>17</v>
      </c>
      <c r="GG29" s="223">
        <v>45063</v>
      </c>
      <c r="GH29" s="221" t="s">
        <v>2199</v>
      </c>
      <c r="GI29" s="224">
        <v>2</v>
      </c>
      <c r="GJ29" s="224" t="s">
        <v>2019</v>
      </c>
      <c r="GK29" s="224" t="s">
        <v>33</v>
      </c>
      <c r="GL29" s="224">
        <v>2</v>
      </c>
      <c r="GM29" s="224" t="s">
        <v>17</v>
      </c>
      <c r="GN29" s="224" t="s">
        <v>17</v>
      </c>
      <c r="GO29" s="214">
        <v>45063</v>
      </c>
      <c r="GP29" s="222" t="s">
        <v>2195</v>
      </c>
      <c r="GQ29" s="222">
        <v>1</v>
      </c>
      <c r="GR29" s="222" t="s">
        <v>2019</v>
      </c>
      <c r="GS29" s="222" t="s">
        <v>33</v>
      </c>
      <c r="GT29" s="222">
        <v>2</v>
      </c>
      <c r="GU29" s="222" t="s">
        <v>17</v>
      </c>
      <c r="GV29" s="222" t="s">
        <v>17</v>
      </c>
      <c r="GW29" s="223">
        <v>45063</v>
      </c>
      <c r="GX29" s="221" t="s">
        <v>6178</v>
      </c>
      <c r="GY29" s="224">
        <v>0</v>
      </c>
      <c r="GZ29" s="224" t="s">
        <v>2019</v>
      </c>
      <c r="HA29" s="224" t="s">
        <v>33</v>
      </c>
      <c r="HB29" s="224">
        <v>2</v>
      </c>
      <c r="HC29" s="224" t="s">
        <v>17</v>
      </c>
      <c r="HD29" s="224" t="s">
        <v>17</v>
      </c>
      <c r="HE29" s="214">
        <v>45257</v>
      </c>
      <c r="HF29" s="222" t="s">
        <v>2193</v>
      </c>
      <c r="HG29" s="222">
        <v>0</v>
      </c>
      <c r="HH29" s="222" t="s">
        <v>2019</v>
      </c>
      <c r="HI29" s="222" t="s">
        <v>33</v>
      </c>
      <c r="HJ29" s="222">
        <v>2</v>
      </c>
      <c r="HK29" s="222" t="s">
        <v>17</v>
      </c>
      <c r="HL29" s="222" t="s">
        <v>17</v>
      </c>
      <c r="HM29" s="223">
        <v>45063</v>
      </c>
      <c r="HN29" s="221" t="s">
        <v>2198</v>
      </c>
      <c r="HO29" s="224">
        <v>2</v>
      </c>
      <c r="HP29" s="224" t="s">
        <v>2019</v>
      </c>
      <c r="HQ29" s="224" t="s">
        <v>33</v>
      </c>
      <c r="HR29" s="224">
        <v>2</v>
      </c>
      <c r="HS29" s="224" t="s">
        <v>17</v>
      </c>
      <c r="HT29" s="224" t="s">
        <v>17</v>
      </c>
      <c r="HU29" s="214">
        <v>45063</v>
      </c>
      <c r="HV29" s="222" t="s">
        <v>2196</v>
      </c>
      <c r="HW29" s="222">
        <v>2</v>
      </c>
      <c r="HX29" s="222" t="s">
        <v>2019</v>
      </c>
      <c r="HY29" s="222" t="s">
        <v>33</v>
      </c>
      <c r="HZ29" s="222">
        <v>2</v>
      </c>
      <c r="IA29" s="222" t="s">
        <v>17</v>
      </c>
      <c r="IB29" s="222" t="s">
        <v>17</v>
      </c>
      <c r="IC29" s="223">
        <v>45063</v>
      </c>
      <c r="ID29" s="221" t="s">
        <v>6177</v>
      </c>
      <c r="IE29" s="224">
        <v>2</v>
      </c>
      <c r="IF29" s="224" t="s">
        <v>2019</v>
      </c>
      <c r="IG29" s="224" t="s">
        <v>33</v>
      </c>
      <c r="IH29" s="224">
        <v>2</v>
      </c>
      <c r="II29" s="224" t="s">
        <v>17</v>
      </c>
      <c r="IJ29" s="224" t="s">
        <v>17</v>
      </c>
      <c r="IK29" s="214">
        <v>45257</v>
      </c>
      <c r="IL29" s="222" t="s">
        <v>2197</v>
      </c>
      <c r="IM29" s="222">
        <v>3</v>
      </c>
      <c r="IN29" s="222" t="s">
        <v>2019</v>
      </c>
      <c r="IO29" s="222" t="s">
        <v>33</v>
      </c>
      <c r="IP29" s="222">
        <v>2</v>
      </c>
      <c r="IQ29" s="222" t="s">
        <v>17</v>
      </c>
      <c r="IR29" s="222" t="s">
        <v>17</v>
      </c>
      <c r="IS29" s="223">
        <v>45063</v>
      </c>
    </row>
    <row r="30" spans="1:253" s="11" customFormat="1" ht="12.95" customHeight="1" x14ac:dyDescent="0.2">
      <c r="A30" s="11" t="s">
        <v>1517</v>
      </c>
      <c r="B30" s="11" t="s">
        <v>10488</v>
      </c>
      <c r="C30" s="11" t="s">
        <v>1518</v>
      </c>
      <c r="D30" s="11" t="s">
        <v>1519</v>
      </c>
      <c r="E30" s="11" t="s">
        <v>9903</v>
      </c>
      <c r="F30" s="11" t="s">
        <v>3712</v>
      </c>
      <c r="G30" s="212">
        <v>5452000</v>
      </c>
      <c r="H30" s="213" t="s">
        <v>3709</v>
      </c>
      <c r="I30" s="213" t="s">
        <v>1219</v>
      </c>
      <c r="J30" s="213">
        <v>2</v>
      </c>
      <c r="K30" s="213" t="s">
        <v>3711</v>
      </c>
      <c r="L30" s="213" t="s">
        <v>3710</v>
      </c>
      <c r="M30" s="214">
        <v>45193</v>
      </c>
      <c r="N30" s="221" t="s">
        <v>3716</v>
      </c>
      <c r="O30" s="216">
        <v>1003.42</v>
      </c>
      <c r="P30" s="216" t="s">
        <v>3713</v>
      </c>
      <c r="Q30" s="216" t="s">
        <v>1219</v>
      </c>
      <c r="R30" s="216">
        <v>2</v>
      </c>
      <c r="S30" s="216" t="s">
        <v>3715</v>
      </c>
      <c r="T30" s="216" t="s">
        <v>3714</v>
      </c>
      <c r="U30" s="217">
        <v>45193</v>
      </c>
      <c r="V30" s="221" t="s">
        <v>4382</v>
      </c>
      <c r="W30" s="213">
        <v>2451000</v>
      </c>
      <c r="X30" s="213" t="s">
        <v>4379</v>
      </c>
      <c r="Y30" s="213" t="s">
        <v>1219</v>
      </c>
      <c r="Z30" s="213">
        <v>2</v>
      </c>
      <c r="AA30" s="213" t="s">
        <v>4381</v>
      </c>
      <c r="AB30" s="213" t="s">
        <v>4380</v>
      </c>
      <c r="AC30" s="214">
        <v>45222</v>
      </c>
      <c r="AD30" s="221" t="s">
        <v>7203</v>
      </c>
      <c r="AE30" s="218">
        <v>235000</v>
      </c>
      <c r="AF30" s="218" t="s">
        <v>7200</v>
      </c>
      <c r="AG30" s="218" t="s">
        <v>1219</v>
      </c>
      <c r="AH30" s="218">
        <v>2</v>
      </c>
      <c r="AI30" s="218" t="s">
        <v>7202</v>
      </c>
      <c r="AJ30" s="218" t="s">
        <v>7201</v>
      </c>
      <c r="AK30" s="219">
        <v>45259</v>
      </c>
      <c r="AL30" s="221" t="s">
        <v>7204</v>
      </c>
      <c r="AM30" s="213">
        <v>235000</v>
      </c>
      <c r="AN30" s="213" t="s">
        <v>7200</v>
      </c>
      <c r="AO30" s="213" t="s">
        <v>1219</v>
      </c>
      <c r="AP30" s="213">
        <v>2</v>
      </c>
      <c r="AQ30" s="213" t="s">
        <v>7202</v>
      </c>
      <c r="AR30" s="213" t="s">
        <v>7201</v>
      </c>
      <c r="AS30" s="214">
        <v>45259</v>
      </c>
      <c r="AT30" s="222" t="s">
        <v>1880</v>
      </c>
      <c r="AU30" s="218" t="s">
        <v>17</v>
      </c>
      <c r="AV30" s="218" t="s">
        <v>999</v>
      </c>
      <c r="AW30" s="218" t="s">
        <v>17</v>
      </c>
      <c r="AX30" s="218" t="s">
        <v>17</v>
      </c>
      <c r="AY30" s="218" t="s">
        <v>1879</v>
      </c>
      <c r="AZ30" s="218" t="s">
        <v>17</v>
      </c>
      <c r="BA30" s="219">
        <v>45046</v>
      </c>
      <c r="BB30" s="221" t="s">
        <v>1884</v>
      </c>
      <c r="BC30" s="213" t="s">
        <v>17</v>
      </c>
      <c r="BD30" s="213" t="s">
        <v>999</v>
      </c>
      <c r="BE30" s="213" t="s">
        <v>17</v>
      </c>
      <c r="BF30" s="213" t="s">
        <v>17</v>
      </c>
      <c r="BG30" s="213" t="s">
        <v>18</v>
      </c>
      <c r="BH30" s="213" t="s">
        <v>17</v>
      </c>
      <c r="BI30" s="214">
        <v>45046</v>
      </c>
      <c r="BJ30" s="222" t="s">
        <v>1882</v>
      </c>
      <c r="BK30" s="222" t="s">
        <v>17</v>
      </c>
      <c r="BL30" s="222" t="s">
        <v>17</v>
      </c>
      <c r="BM30" s="222" t="s">
        <v>17</v>
      </c>
      <c r="BN30" s="222" t="s">
        <v>17</v>
      </c>
      <c r="BO30" s="222" t="s">
        <v>1881</v>
      </c>
      <c r="BP30" s="218" t="s">
        <v>17</v>
      </c>
      <c r="BQ30" s="223">
        <v>45046</v>
      </c>
      <c r="BR30" s="221" t="s">
        <v>1885</v>
      </c>
      <c r="BS30" s="224" t="s">
        <v>17</v>
      </c>
      <c r="BT30" s="224" t="s">
        <v>999</v>
      </c>
      <c r="BU30" s="224" t="s">
        <v>17</v>
      </c>
      <c r="BV30" s="224" t="s">
        <v>17</v>
      </c>
      <c r="BW30" s="224" t="s">
        <v>18</v>
      </c>
      <c r="BX30" s="224" t="s">
        <v>17</v>
      </c>
      <c r="BY30" s="214">
        <v>45046</v>
      </c>
      <c r="BZ30" s="222" t="s">
        <v>1886</v>
      </c>
      <c r="CA30" s="222" t="s">
        <v>17</v>
      </c>
      <c r="CB30" s="222" t="s">
        <v>999</v>
      </c>
      <c r="CC30" s="222" t="s">
        <v>17</v>
      </c>
      <c r="CD30" s="222" t="s">
        <v>17</v>
      </c>
      <c r="CE30" s="222" t="s">
        <v>18</v>
      </c>
      <c r="CF30" s="222" t="s">
        <v>17</v>
      </c>
      <c r="CG30" s="223">
        <v>45046</v>
      </c>
      <c r="CH30" s="221" t="s">
        <v>11090</v>
      </c>
      <c r="CI30" s="222" t="e">
        <v>#N/A</v>
      </c>
      <c r="CJ30" s="222" t="e">
        <v>#N/A</v>
      </c>
      <c r="CK30" s="222" t="e">
        <v>#N/A</v>
      </c>
      <c r="CL30" s="222" t="e">
        <v>#N/A</v>
      </c>
      <c r="CM30" s="222" t="e">
        <v>#N/A</v>
      </c>
      <c r="CN30" s="222" t="e">
        <v>#N/A</v>
      </c>
      <c r="CO30" s="225" t="e">
        <v>#N/A</v>
      </c>
      <c r="CP30" s="222" t="s">
        <v>1888</v>
      </c>
      <c r="CQ30" s="224" t="s">
        <v>17</v>
      </c>
      <c r="CR30" s="224" t="s">
        <v>999</v>
      </c>
      <c r="CS30" s="224" t="s">
        <v>17</v>
      </c>
      <c r="CT30" s="224" t="s">
        <v>17</v>
      </c>
      <c r="CU30" s="224" t="s">
        <v>18</v>
      </c>
      <c r="CV30" s="224" t="s">
        <v>17</v>
      </c>
      <c r="CW30" s="214">
        <v>45046</v>
      </c>
      <c r="CX30" s="222" t="s">
        <v>7208</v>
      </c>
      <c r="CY30" s="218">
        <v>235000</v>
      </c>
      <c r="CZ30" s="218" t="s">
        <v>7205</v>
      </c>
      <c r="DA30" s="218" t="s">
        <v>1219</v>
      </c>
      <c r="DB30" s="218">
        <v>2</v>
      </c>
      <c r="DC30" s="218" t="s">
        <v>7216</v>
      </c>
      <c r="DD30" s="218" t="s">
        <v>7206</v>
      </c>
      <c r="DE30" s="220">
        <v>45259</v>
      </c>
      <c r="DF30" s="221" t="s">
        <v>7212</v>
      </c>
      <c r="DG30" s="213">
        <v>2215000</v>
      </c>
      <c r="DH30" s="224" t="s">
        <v>7209</v>
      </c>
      <c r="DI30" s="224" t="s">
        <v>1219</v>
      </c>
      <c r="DJ30" s="224">
        <v>2</v>
      </c>
      <c r="DK30" s="224" t="s">
        <v>7211</v>
      </c>
      <c r="DL30" s="224" t="s">
        <v>7210</v>
      </c>
      <c r="DM30" s="214">
        <v>45259</v>
      </c>
      <c r="DN30" s="222" t="s">
        <v>7215</v>
      </c>
      <c r="DO30" s="218">
        <v>0</v>
      </c>
      <c r="DP30" s="222" t="s">
        <v>7213</v>
      </c>
      <c r="DQ30" s="222" t="s">
        <v>1219</v>
      </c>
      <c r="DR30" s="222">
        <v>2</v>
      </c>
      <c r="DS30" s="222" t="s">
        <v>7214</v>
      </c>
      <c r="DT30" s="222" t="s">
        <v>7210</v>
      </c>
      <c r="DU30" s="223">
        <v>45259</v>
      </c>
      <c r="DV30" s="221" t="s">
        <v>7217</v>
      </c>
      <c r="DW30" s="213">
        <v>235000</v>
      </c>
      <c r="DX30" s="224" t="s">
        <v>7205</v>
      </c>
      <c r="DY30" s="224" t="s">
        <v>1219</v>
      </c>
      <c r="DZ30" s="224">
        <v>2</v>
      </c>
      <c r="EA30" s="224" t="s">
        <v>7216</v>
      </c>
      <c r="EB30" s="224" t="s">
        <v>7206</v>
      </c>
      <c r="EC30" s="214">
        <v>45259</v>
      </c>
      <c r="ED30" s="222" t="s">
        <v>4384</v>
      </c>
      <c r="EE30" s="218" t="s">
        <v>17</v>
      </c>
      <c r="EF30" s="222" t="s">
        <v>17</v>
      </c>
      <c r="EG30" s="222" t="s">
        <v>17</v>
      </c>
      <c r="EH30" s="222" t="s">
        <v>17</v>
      </c>
      <c r="EI30" s="222" t="s">
        <v>4383</v>
      </c>
      <c r="EJ30" s="222" t="s">
        <v>17</v>
      </c>
      <c r="EK30" s="223">
        <v>45222</v>
      </c>
      <c r="EL30" s="221" t="s">
        <v>4386</v>
      </c>
      <c r="EM30" s="213" t="s">
        <v>17</v>
      </c>
      <c r="EN30" s="224" t="s">
        <v>17</v>
      </c>
      <c r="EO30" s="224" t="s">
        <v>17</v>
      </c>
      <c r="EP30" s="224" t="s">
        <v>17</v>
      </c>
      <c r="EQ30" s="224" t="s">
        <v>4385</v>
      </c>
      <c r="ER30" s="224" t="s">
        <v>17</v>
      </c>
      <c r="ES30" s="214">
        <v>45222</v>
      </c>
      <c r="ET30" s="222" t="s">
        <v>1883</v>
      </c>
      <c r="EU30" s="222" t="s">
        <v>17</v>
      </c>
      <c r="EV30" s="222" t="s">
        <v>17</v>
      </c>
      <c r="EW30" s="222" t="s">
        <v>17</v>
      </c>
      <c r="EX30" s="222" t="s">
        <v>17</v>
      </c>
      <c r="EY30" s="222" t="s">
        <v>1881</v>
      </c>
      <c r="EZ30" s="222" t="s">
        <v>17</v>
      </c>
      <c r="FA30" s="223">
        <v>45046</v>
      </c>
      <c r="FB30" s="221" t="s">
        <v>3720</v>
      </c>
      <c r="FC30" s="224">
        <v>2</v>
      </c>
      <c r="FD30" s="224" t="s">
        <v>3717</v>
      </c>
      <c r="FE30" s="224" t="s">
        <v>1219</v>
      </c>
      <c r="FF30" s="224">
        <v>2</v>
      </c>
      <c r="FG30" s="224" t="s">
        <v>3719</v>
      </c>
      <c r="FH30" s="224" t="s">
        <v>3718</v>
      </c>
      <c r="FI30" s="214">
        <v>45193</v>
      </c>
      <c r="FJ30" s="221" t="s">
        <v>1521</v>
      </c>
      <c r="FK30" s="222" t="s">
        <v>17</v>
      </c>
      <c r="FL30" s="222" t="s">
        <v>17</v>
      </c>
      <c r="FM30" s="222" t="s">
        <v>17</v>
      </c>
      <c r="FN30" s="222" t="s">
        <v>17</v>
      </c>
      <c r="FO30" s="222" t="s">
        <v>1520</v>
      </c>
      <c r="FP30" s="218" t="s">
        <v>17</v>
      </c>
      <c r="FQ30" s="219">
        <v>44921</v>
      </c>
      <c r="FR30" s="221" t="s">
        <v>1523</v>
      </c>
      <c r="FS30" s="224" t="s">
        <v>17</v>
      </c>
      <c r="FT30" s="224" t="s">
        <v>17</v>
      </c>
      <c r="FU30" s="224" t="s">
        <v>17</v>
      </c>
      <c r="FV30" s="224" t="s">
        <v>17</v>
      </c>
      <c r="FW30" s="224" t="s">
        <v>1522</v>
      </c>
      <c r="FX30" s="224" t="s">
        <v>17</v>
      </c>
      <c r="FY30" s="214">
        <v>44921</v>
      </c>
      <c r="FZ30" s="222" t="s">
        <v>2201</v>
      </c>
      <c r="GA30" s="222">
        <v>0</v>
      </c>
      <c r="GB30" s="222" t="s">
        <v>2019</v>
      </c>
      <c r="GC30" s="222" t="s">
        <v>33</v>
      </c>
      <c r="GD30" s="222">
        <v>2</v>
      </c>
      <c r="GE30" s="222" t="s">
        <v>17</v>
      </c>
      <c r="GF30" s="222" t="s">
        <v>17</v>
      </c>
      <c r="GG30" s="223">
        <v>45063</v>
      </c>
      <c r="GH30" s="221" t="s">
        <v>2207</v>
      </c>
      <c r="GI30" s="224">
        <v>0</v>
      </c>
      <c r="GJ30" s="224" t="s">
        <v>2019</v>
      </c>
      <c r="GK30" s="224" t="s">
        <v>33</v>
      </c>
      <c r="GL30" s="224">
        <v>2</v>
      </c>
      <c r="GM30" s="224" t="s">
        <v>17</v>
      </c>
      <c r="GN30" s="224" t="s">
        <v>17</v>
      </c>
      <c r="GO30" s="214">
        <v>45063</v>
      </c>
      <c r="GP30" s="222" t="s">
        <v>2202</v>
      </c>
      <c r="GQ30" s="222">
        <v>0</v>
      </c>
      <c r="GR30" s="222" t="s">
        <v>2019</v>
      </c>
      <c r="GS30" s="222" t="s">
        <v>33</v>
      </c>
      <c r="GT30" s="222">
        <v>2</v>
      </c>
      <c r="GU30" s="222" t="s">
        <v>17</v>
      </c>
      <c r="GV30" s="222" t="s">
        <v>17</v>
      </c>
      <c r="GW30" s="223">
        <v>45063</v>
      </c>
      <c r="GX30" s="221" t="s">
        <v>2208</v>
      </c>
      <c r="GY30" s="224">
        <v>0</v>
      </c>
      <c r="GZ30" s="224" t="s">
        <v>2019</v>
      </c>
      <c r="HA30" s="224" t="s">
        <v>33</v>
      </c>
      <c r="HB30" s="224">
        <v>2</v>
      </c>
      <c r="HC30" s="224" t="s">
        <v>17</v>
      </c>
      <c r="HD30" s="224" t="s">
        <v>17</v>
      </c>
      <c r="HE30" s="214">
        <v>45063</v>
      </c>
      <c r="HF30" s="222" t="s">
        <v>2200</v>
      </c>
      <c r="HG30" s="222">
        <v>0</v>
      </c>
      <c r="HH30" s="222" t="s">
        <v>2019</v>
      </c>
      <c r="HI30" s="222" t="s">
        <v>33</v>
      </c>
      <c r="HJ30" s="222">
        <v>2</v>
      </c>
      <c r="HK30" s="222" t="s">
        <v>17</v>
      </c>
      <c r="HL30" s="222" t="s">
        <v>17</v>
      </c>
      <c r="HM30" s="223">
        <v>45063</v>
      </c>
      <c r="HN30" s="221" t="s">
        <v>2206</v>
      </c>
      <c r="HO30" s="224">
        <v>0</v>
      </c>
      <c r="HP30" s="224" t="s">
        <v>2019</v>
      </c>
      <c r="HQ30" s="224" t="s">
        <v>33</v>
      </c>
      <c r="HR30" s="224">
        <v>2</v>
      </c>
      <c r="HS30" s="224" t="s">
        <v>17</v>
      </c>
      <c r="HT30" s="224" t="s">
        <v>17</v>
      </c>
      <c r="HU30" s="214">
        <v>45063</v>
      </c>
      <c r="HV30" s="222" t="s">
        <v>2203</v>
      </c>
      <c r="HW30" s="222">
        <v>0</v>
      </c>
      <c r="HX30" s="222" t="s">
        <v>2019</v>
      </c>
      <c r="HY30" s="222" t="s">
        <v>33</v>
      </c>
      <c r="HZ30" s="222">
        <v>2</v>
      </c>
      <c r="IA30" s="222" t="s">
        <v>17</v>
      </c>
      <c r="IB30" s="222" t="s">
        <v>17</v>
      </c>
      <c r="IC30" s="223">
        <v>45063</v>
      </c>
      <c r="ID30" s="221" t="s">
        <v>2205</v>
      </c>
      <c r="IE30" s="224">
        <v>0</v>
      </c>
      <c r="IF30" s="224" t="s">
        <v>2019</v>
      </c>
      <c r="IG30" s="224" t="s">
        <v>33</v>
      </c>
      <c r="IH30" s="224">
        <v>2</v>
      </c>
      <c r="II30" s="224" t="s">
        <v>17</v>
      </c>
      <c r="IJ30" s="224" t="s">
        <v>17</v>
      </c>
      <c r="IK30" s="214">
        <v>45063</v>
      </c>
      <c r="IL30" s="222" t="s">
        <v>2204</v>
      </c>
      <c r="IM30" s="222">
        <v>1</v>
      </c>
      <c r="IN30" s="222" t="s">
        <v>2019</v>
      </c>
      <c r="IO30" s="222" t="s">
        <v>33</v>
      </c>
      <c r="IP30" s="222">
        <v>2</v>
      </c>
      <c r="IQ30" s="222" t="s">
        <v>17</v>
      </c>
      <c r="IR30" s="222" t="s">
        <v>17</v>
      </c>
      <c r="IS30" s="223">
        <v>45063</v>
      </c>
    </row>
    <row r="31" spans="1:253" s="11" customFormat="1" ht="12.95" customHeight="1" x14ac:dyDescent="0.2">
      <c r="A31" s="11" t="s">
        <v>5363</v>
      </c>
      <c r="B31" s="11" t="s">
        <v>10442</v>
      </c>
      <c r="C31" s="11" t="s">
        <v>5364</v>
      </c>
      <c r="D31" s="11" t="s">
        <v>5365</v>
      </c>
      <c r="E31" s="11" t="s">
        <v>9908</v>
      </c>
      <c r="F31" s="11" t="s">
        <v>6761</v>
      </c>
      <c r="G31" s="212">
        <v>10896000</v>
      </c>
      <c r="H31" s="213" t="s">
        <v>6758</v>
      </c>
      <c r="I31" s="213" t="s">
        <v>66</v>
      </c>
      <c r="J31" s="213">
        <v>1</v>
      </c>
      <c r="K31" s="213" t="s">
        <v>6760</v>
      </c>
      <c r="L31" s="213" t="s">
        <v>6759</v>
      </c>
      <c r="M31" s="214">
        <v>45259</v>
      </c>
      <c r="N31" s="221" t="s">
        <v>6764</v>
      </c>
      <c r="O31" s="216">
        <v>77187</v>
      </c>
      <c r="P31" s="216" t="s">
        <v>1239</v>
      </c>
      <c r="Q31" s="216" t="s">
        <v>1219</v>
      </c>
      <c r="R31" s="216">
        <v>2</v>
      </c>
      <c r="S31" s="216" t="s">
        <v>6763</v>
      </c>
      <c r="T31" s="216" t="s">
        <v>6762</v>
      </c>
      <c r="U31" s="217">
        <v>45259</v>
      </c>
      <c r="V31" s="221" t="s">
        <v>6766</v>
      </c>
      <c r="W31" s="213">
        <v>10896000</v>
      </c>
      <c r="X31" s="213" t="s">
        <v>6758</v>
      </c>
      <c r="Y31" s="213" t="s">
        <v>1219</v>
      </c>
      <c r="Z31" s="213">
        <v>2</v>
      </c>
      <c r="AA31" s="213" t="s">
        <v>6765</v>
      </c>
      <c r="AB31" s="213" t="s">
        <v>6759</v>
      </c>
      <c r="AC31" s="214">
        <v>45259</v>
      </c>
      <c r="AD31" s="221" t="s">
        <v>6768</v>
      </c>
      <c r="AE31" s="218">
        <v>370000</v>
      </c>
      <c r="AF31" s="218" t="s">
        <v>6767</v>
      </c>
      <c r="AG31" s="218" t="s">
        <v>1219</v>
      </c>
      <c r="AH31" s="218">
        <v>2</v>
      </c>
      <c r="AI31" s="218" t="s">
        <v>4517</v>
      </c>
      <c r="AJ31" s="218" t="s">
        <v>4441</v>
      </c>
      <c r="AK31" s="219">
        <v>45259</v>
      </c>
      <c r="AL31" s="221" t="s">
        <v>6770</v>
      </c>
      <c r="AM31" s="213">
        <v>370000</v>
      </c>
      <c r="AN31" s="213" t="s">
        <v>6767</v>
      </c>
      <c r="AO31" s="213" t="s">
        <v>1219</v>
      </c>
      <c r="AP31" s="213">
        <v>2</v>
      </c>
      <c r="AQ31" s="213" t="s">
        <v>6769</v>
      </c>
      <c r="AR31" s="213" t="s">
        <v>4441</v>
      </c>
      <c r="AS31" s="214">
        <v>45259</v>
      </c>
      <c r="AT31" s="222" t="s">
        <v>6772</v>
      </c>
      <c r="AU31" s="218" t="s">
        <v>17</v>
      </c>
      <c r="AV31" s="218" t="s">
        <v>17</v>
      </c>
      <c r="AW31" s="218" t="s">
        <v>17</v>
      </c>
      <c r="AX31" s="218" t="s">
        <v>17</v>
      </c>
      <c r="AY31" s="218" t="s">
        <v>4478</v>
      </c>
      <c r="AZ31" s="218" t="s">
        <v>17</v>
      </c>
      <c r="BA31" s="219">
        <v>45259</v>
      </c>
      <c r="BB31" s="221" t="s">
        <v>6771</v>
      </c>
      <c r="BC31" s="213" t="s">
        <v>17</v>
      </c>
      <c r="BD31" s="213" t="s">
        <v>17</v>
      </c>
      <c r="BE31" s="213" t="s">
        <v>17</v>
      </c>
      <c r="BF31" s="213" t="s">
        <v>17</v>
      </c>
      <c r="BG31" s="213" t="s">
        <v>4478</v>
      </c>
      <c r="BH31" s="213" t="s">
        <v>17</v>
      </c>
      <c r="BI31" s="214">
        <v>45259</v>
      </c>
      <c r="BJ31" s="222" t="s">
        <v>6775</v>
      </c>
      <c r="BK31" s="222">
        <v>0</v>
      </c>
      <c r="BL31" s="222" t="s">
        <v>6773</v>
      </c>
      <c r="BM31" s="222" t="s">
        <v>1219</v>
      </c>
      <c r="BN31" s="222">
        <v>2</v>
      </c>
      <c r="BO31" s="222" t="s">
        <v>6774</v>
      </c>
      <c r="BP31" s="218" t="s">
        <v>1079</v>
      </c>
      <c r="BQ31" s="223">
        <v>45259</v>
      </c>
      <c r="BR31" s="221" t="s">
        <v>6778</v>
      </c>
      <c r="BS31" s="224" t="s">
        <v>17</v>
      </c>
      <c r="BT31" s="224" t="s">
        <v>17</v>
      </c>
      <c r="BU31" s="224" t="s">
        <v>17</v>
      </c>
      <c r="BV31" s="224" t="s">
        <v>17</v>
      </c>
      <c r="BW31" s="224" t="s">
        <v>4478</v>
      </c>
      <c r="BX31" s="224" t="s">
        <v>17</v>
      </c>
      <c r="BY31" s="214">
        <v>45259</v>
      </c>
      <c r="BZ31" s="222" t="s">
        <v>6779</v>
      </c>
      <c r="CA31" s="222" t="s">
        <v>17</v>
      </c>
      <c r="CB31" s="222" t="s">
        <v>17</v>
      </c>
      <c r="CC31" s="222" t="s">
        <v>17</v>
      </c>
      <c r="CD31" s="222" t="s">
        <v>17</v>
      </c>
      <c r="CE31" s="222" t="s">
        <v>4478</v>
      </c>
      <c r="CF31" s="222" t="s">
        <v>17</v>
      </c>
      <c r="CG31" s="223">
        <v>45259</v>
      </c>
      <c r="CH31" s="221" t="s">
        <v>11091</v>
      </c>
      <c r="CI31" s="222" t="e">
        <v>#N/A</v>
      </c>
      <c r="CJ31" s="222" t="e">
        <v>#N/A</v>
      </c>
      <c r="CK31" s="222" t="e">
        <v>#N/A</v>
      </c>
      <c r="CL31" s="222" t="e">
        <v>#N/A</v>
      </c>
      <c r="CM31" s="222" t="e">
        <v>#N/A</v>
      </c>
      <c r="CN31" s="222" t="e">
        <v>#N/A</v>
      </c>
      <c r="CO31" s="225" t="e">
        <v>#N/A</v>
      </c>
      <c r="CP31" s="222" t="s">
        <v>6781</v>
      </c>
      <c r="CQ31" s="224" t="s">
        <v>17</v>
      </c>
      <c r="CR31" s="224" t="s">
        <v>17</v>
      </c>
      <c r="CS31" s="224" t="s">
        <v>17</v>
      </c>
      <c r="CT31" s="224" t="s">
        <v>17</v>
      </c>
      <c r="CU31" s="224" t="s">
        <v>4478</v>
      </c>
      <c r="CV31" s="224" t="s">
        <v>17</v>
      </c>
      <c r="CW31" s="214">
        <v>45259</v>
      </c>
      <c r="CX31" s="222" t="s">
        <v>6784</v>
      </c>
      <c r="CY31" s="218">
        <v>370000</v>
      </c>
      <c r="CZ31" s="218" t="s">
        <v>6782</v>
      </c>
      <c r="DA31" s="218" t="s">
        <v>1219</v>
      </c>
      <c r="DB31" s="218">
        <v>2</v>
      </c>
      <c r="DC31" s="218" t="s">
        <v>4458</v>
      </c>
      <c r="DD31" s="218" t="s">
        <v>4451</v>
      </c>
      <c r="DE31" s="220">
        <v>45259</v>
      </c>
      <c r="DF31" s="221" t="s">
        <v>6785</v>
      </c>
      <c r="DG31" s="213">
        <v>10526000</v>
      </c>
      <c r="DH31" s="224" t="s">
        <v>6758</v>
      </c>
      <c r="DI31" s="224" t="s">
        <v>1219</v>
      </c>
      <c r="DJ31" s="224">
        <v>2</v>
      </c>
      <c r="DK31" s="224" t="s">
        <v>4454</v>
      </c>
      <c r="DL31" s="224" t="s">
        <v>6759</v>
      </c>
      <c r="DM31" s="214">
        <v>45259</v>
      </c>
      <c r="DN31" s="222" t="s">
        <v>6786</v>
      </c>
      <c r="DO31" s="218">
        <v>0</v>
      </c>
      <c r="DP31" s="222" t="s">
        <v>6782</v>
      </c>
      <c r="DQ31" s="222" t="s">
        <v>1219</v>
      </c>
      <c r="DR31" s="222">
        <v>2</v>
      </c>
      <c r="DS31" s="222" t="s">
        <v>4456</v>
      </c>
      <c r="DT31" s="222" t="s">
        <v>4451</v>
      </c>
      <c r="DU31" s="223">
        <v>45259</v>
      </c>
      <c r="DV31" s="221" t="s">
        <v>6787</v>
      </c>
      <c r="DW31" s="213">
        <v>370000</v>
      </c>
      <c r="DX31" s="224" t="s">
        <v>6782</v>
      </c>
      <c r="DY31" s="224" t="s">
        <v>1219</v>
      </c>
      <c r="DZ31" s="224">
        <v>2</v>
      </c>
      <c r="EA31" s="224" t="s">
        <v>4458</v>
      </c>
      <c r="EB31" s="224" t="s">
        <v>4451</v>
      </c>
      <c r="EC31" s="214">
        <v>45259</v>
      </c>
      <c r="ED31" s="222" t="s">
        <v>6788</v>
      </c>
      <c r="EE31" s="218" t="s">
        <v>17</v>
      </c>
      <c r="EF31" s="222" t="s">
        <v>6782</v>
      </c>
      <c r="EG31" s="222" t="s">
        <v>1219</v>
      </c>
      <c r="EH31" s="222">
        <v>2</v>
      </c>
      <c r="EI31" s="222" t="s">
        <v>4460</v>
      </c>
      <c r="EJ31" s="222" t="s">
        <v>4451</v>
      </c>
      <c r="EK31" s="223">
        <v>45259</v>
      </c>
      <c r="EL31" s="221" t="s">
        <v>6794</v>
      </c>
      <c r="EM31" s="213" t="s">
        <v>17</v>
      </c>
      <c r="EN31" s="224" t="s">
        <v>6782</v>
      </c>
      <c r="EO31" s="224" t="s">
        <v>1219</v>
      </c>
      <c r="EP31" s="224">
        <v>2</v>
      </c>
      <c r="EQ31" s="224" t="s">
        <v>4460</v>
      </c>
      <c r="ER31" s="224" t="s">
        <v>4451</v>
      </c>
      <c r="ES31" s="214">
        <v>45259</v>
      </c>
      <c r="ET31" s="222" t="s">
        <v>6777</v>
      </c>
      <c r="EU31" s="222">
        <v>0</v>
      </c>
      <c r="EV31" s="222" t="s">
        <v>6773</v>
      </c>
      <c r="EW31" s="222" t="s">
        <v>1219</v>
      </c>
      <c r="EX31" s="222">
        <v>2</v>
      </c>
      <c r="EY31" s="222" t="s">
        <v>6776</v>
      </c>
      <c r="EZ31" s="222" t="s">
        <v>1079</v>
      </c>
      <c r="FA31" s="223">
        <v>45259</v>
      </c>
      <c r="FB31" s="221" t="s">
        <v>6796</v>
      </c>
      <c r="FC31" s="224">
        <v>2</v>
      </c>
      <c r="FD31" s="224" t="s">
        <v>6767</v>
      </c>
      <c r="FE31" s="224" t="s">
        <v>1219</v>
      </c>
      <c r="FF31" s="224">
        <v>2</v>
      </c>
      <c r="FG31" s="224" t="s">
        <v>6795</v>
      </c>
      <c r="FH31" s="224" t="s">
        <v>4441</v>
      </c>
      <c r="FI31" s="214">
        <v>45259</v>
      </c>
      <c r="FJ31" s="221" t="s">
        <v>6797</v>
      </c>
      <c r="FK31" s="222" t="s">
        <v>17</v>
      </c>
      <c r="FL31" s="222" t="s">
        <v>17</v>
      </c>
      <c r="FM31" s="222" t="s">
        <v>17</v>
      </c>
      <c r="FN31" s="222" t="s">
        <v>17</v>
      </c>
      <c r="FO31" s="222" t="s">
        <v>4478</v>
      </c>
      <c r="FP31" s="218" t="s">
        <v>17</v>
      </c>
      <c r="FQ31" s="219">
        <v>45259</v>
      </c>
      <c r="FR31" s="221" t="s">
        <v>6798</v>
      </c>
      <c r="FS31" s="224" t="s">
        <v>17</v>
      </c>
      <c r="FT31" s="224" t="s">
        <v>17</v>
      </c>
      <c r="FU31" s="224" t="s">
        <v>17</v>
      </c>
      <c r="FV31" s="224" t="s">
        <v>17</v>
      </c>
      <c r="FW31" s="224" t="s">
        <v>4478</v>
      </c>
      <c r="FX31" s="224" t="s">
        <v>17</v>
      </c>
      <c r="FY31" s="214">
        <v>45259</v>
      </c>
      <c r="FZ31" s="222" t="s">
        <v>5367</v>
      </c>
      <c r="GA31" s="222">
        <v>0</v>
      </c>
      <c r="GB31" s="222" t="s">
        <v>2019</v>
      </c>
      <c r="GC31" s="222" t="s">
        <v>33</v>
      </c>
      <c r="GD31" s="222">
        <v>2</v>
      </c>
      <c r="GE31" s="222" t="s">
        <v>17</v>
      </c>
      <c r="GF31" s="222" t="s">
        <v>17</v>
      </c>
      <c r="GG31" s="223">
        <v>45238</v>
      </c>
      <c r="GH31" s="221" t="s">
        <v>5373</v>
      </c>
      <c r="GI31" s="224">
        <v>0</v>
      </c>
      <c r="GJ31" s="224" t="s">
        <v>2019</v>
      </c>
      <c r="GK31" s="224" t="s">
        <v>33</v>
      </c>
      <c r="GL31" s="224">
        <v>2</v>
      </c>
      <c r="GM31" s="224" t="s">
        <v>17</v>
      </c>
      <c r="GN31" s="224" t="s">
        <v>17</v>
      </c>
      <c r="GO31" s="214">
        <v>45238</v>
      </c>
      <c r="GP31" s="222" t="s">
        <v>5368</v>
      </c>
      <c r="GQ31" s="222">
        <v>0</v>
      </c>
      <c r="GR31" s="222" t="s">
        <v>2019</v>
      </c>
      <c r="GS31" s="222" t="s">
        <v>33</v>
      </c>
      <c r="GT31" s="222">
        <v>2</v>
      </c>
      <c r="GU31" s="222" t="s">
        <v>17</v>
      </c>
      <c r="GV31" s="222" t="s">
        <v>17</v>
      </c>
      <c r="GW31" s="223">
        <v>45238</v>
      </c>
      <c r="GX31" s="221" t="s">
        <v>5374</v>
      </c>
      <c r="GY31" s="224">
        <v>0</v>
      </c>
      <c r="GZ31" s="224" t="s">
        <v>2019</v>
      </c>
      <c r="HA31" s="224" t="s">
        <v>33</v>
      </c>
      <c r="HB31" s="224">
        <v>2</v>
      </c>
      <c r="HC31" s="224" t="s">
        <v>17</v>
      </c>
      <c r="HD31" s="224" t="s">
        <v>17</v>
      </c>
      <c r="HE31" s="214">
        <v>45238</v>
      </c>
      <c r="HF31" s="222" t="s">
        <v>5366</v>
      </c>
      <c r="HG31" s="222">
        <v>0</v>
      </c>
      <c r="HH31" s="222" t="s">
        <v>2019</v>
      </c>
      <c r="HI31" s="222" t="s">
        <v>33</v>
      </c>
      <c r="HJ31" s="222">
        <v>2</v>
      </c>
      <c r="HK31" s="222" t="s">
        <v>17</v>
      </c>
      <c r="HL31" s="222" t="s">
        <v>17</v>
      </c>
      <c r="HM31" s="223">
        <v>45238</v>
      </c>
      <c r="HN31" s="221" t="s">
        <v>5372</v>
      </c>
      <c r="HO31" s="224">
        <v>0</v>
      </c>
      <c r="HP31" s="224" t="s">
        <v>2019</v>
      </c>
      <c r="HQ31" s="224" t="s">
        <v>33</v>
      </c>
      <c r="HR31" s="224">
        <v>2</v>
      </c>
      <c r="HS31" s="224" t="s">
        <v>17</v>
      </c>
      <c r="HT31" s="224" t="s">
        <v>17</v>
      </c>
      <c r="HU31" s="214">
        <v>45238</v>
      </c>
      <c r="HV31" s="222" t="s">
        <v>5369</v>
      </c>
      <c r="HW31" s="222">
        <v>0</v>
      </c>
      <c r="HX31" s="222" t="s">
        <v>2019</v>
      </c>
      <c r="HY31" s="222" t="s">
        <v>33</v>
      </c>
      <c r="HZ31" s="222">
        <v>2</v>
      </c>
      <c r="IA31" s="222" t="s">
        <v>17</v>
      </c>
      <c r="IB31" s="222" t="s">
        <v>17</v>
      </c>
      <c r="IC31" s="223">
        <v>45238</v>
      </c>
      <c r="ID31" s="221" t="s">
        <v>5371</v>
      </c>
      <c r="IE31" s="224">
        <v>0</v>
      </c>
      <c r="IF31" s="224" t="s">
        <v>2019</v>
      </c>
      <c r="IG31" s="224" t="s">
        <v>33</v>
      </c>
      <c r="IH31" s="224">
        <v>2</v>
      </c>
      <c r="II31" s="224" t="s">
        <v>17</v>
      </c>
      <c r="IJ31" s="224" t="s">
        <v>17</v>
      </c>
      <c r="IK31" s="214">
        <v>45238</v>
      </c>
      <c r="IL31" s="222" t="s">
        <v>5370</v>
      </c>
      <c r="IM31" s="222">
        <v>0</v>
      </c>
      <c r="IN31" s="222" t="s">
        <v>2019</v>
      </c>
      <c r="IO31" s="222" t="s">
        <v>33</v>
      </c>
      <c r="IP31" s="222">
        <v>2</v>
      </c>
      <c r="IQ31" s="222" t="s">
        <v>17</v>
      </c>
      <c r="IR31" s="222" t="s">
        <v>17</v>
      </c>
      <c r="IS31" s="223">
        <v>45238</v>
      </c>
    </row>
    <row r="32" spans="1:253" s="11" customFormat="1" ht="12.95" customHeight="1" x14ac:dyDescent="0.2">
      <c r="A32" s="11" t="s">
        <v>1475</v>
      </c>
      <c r="B32" s="11" t="s">
        <v>10527</v>
      </c>
      <c r="C32" s="11" t="s">
        <v>1476</v>
      </c>
      <c r="D32" s="11" t="s">
        <v>1448</v>
      </c>
      <c r="E32" s="11" t="s">
        <v>9911</v>
      </c>
      <c r="F32" s="11" t="s">
        <v>7987</v>
      </c>
      <c r="G32" s="212">
        <v>1182000</v>
      </c>
      <c r="H32" s="213" t="s">
        <v>7984</v>
      </c>
      <c r="I32" s="213" t="s">
        <v>1219</v>
      </c>
      <c r="J32" s="213">
        <v>2</v>
      </c>
      <c r="K32" s="213" t="s">
        <v>7986</v>
      </c>
      <c r="L32" s="213" t="s">
        <v>7985</v>
      </c>
      <c r="M32" s="214">
        <v>45260</v>
      </c>
      <c r="N32" s="221" t="s">
        <v>7991</v>
      </c>
      <c r="O32" s="216">
        <v>23180</v>
      </c>
      <c r="P32" s="216" t="s">
        <v>7988</v>
      </c>
      <c r="Q32" s="216" t="s">
        <v>1219</v>
      </c>
      <c r="R32" s="216">
        <v>2</v>
      </c>
      <c r="S32" s="216" t="s">
        <v>7990</v>
      </c>
      <c r="T32" s="216" t="s">
        <v>7989</v>
      </c>
      <c r="U32" s="217">
        <v>45260</v>
      </c>
      <c r="V32" s="221" t="s">
        <v>7993</v>
      </c>
      <c r="W32" s="213">
        <v>1182000</v>
      </c>
      <c r="X32" s="213" t="s">
        <v>7984</v>
      </c>
      <c r="Y32" s="213" t="s">
        <v>1219</v>
      </c>
      <c r="Z32" s="213">
        <v>2</v>
      </c>
      <c r="AA32" s="213" t="s">
        <v>7992</v>
      </c>
      <c r="AB32" s="213" t="s">
        <v>7985</v>
      </c>
      <c r="AC32" s="214">
        <v>45260</v>
      </c>
      <c r="AD32" s="221" t="s">
        <v>7997</v>
      </c>
      <c r="AE32" s="218">
        <v>718000</v>
      </c>
      <c r="AF32" s="218" t="s">
        <v>7994</v>
      </c>
      <c r="AG32" s="218" t="s">
        <v>1219</v>
      </c>
      <c r="AH32" s="218">
        <v>2</v>
      </c>
      <c r="AI32" s="218" t="s">
        <v>7996</v>
      </c>
      <c r="AJ32" s="218" t="s">
        <v>7995</v>
      </c>
      <c r="AK32" s="219">
        <v>45260</v>
      </c>
      <c r="AL32" s="221" t="s">
        <v>8001</v>
      </c>
      <c r="AM32" s="213">
        <v>37000</v>
      </c>
      <c r="AN32" s="213" t="s">
        <v>7998</v>
      </c>
      <c r="AO32" s="213" t="s">
        <v>1219</v>
      </c>
      <c r="AP32" s="213">
        <v>2</v>
      </c>
      <c r="AQ32" s="213" t="s">
        <v>8000</v>
      </c>
      <c r="AR32" s="213" t="s">
        <v>7999</v>
      </c>
      <c r="AS32" s="214">
        <v>45260</v>
      </c>
      <c r="AT32" s="222" t="s">
        <v>1478</v>
      </c>
      <c r="AU32" s="218" t="s">
        <v>17</v>
      </c>
      <c r="AV32" s="218" t="s">
        <v>17</v>
      </c>
      <c r="AW32" s="218" t="s">
        <v>17</v>
      </c>
      <c r="AX32" s="218" t="s">
        <v>17</v>
      </c>
      <c r="AY32" s="218" t="s">
        <v>1449</v>
      </c>
      <c r="AZ32" s="218" t="s">
        <v>17</v>
      </c>
      <c r="BA32" s="219">
        <v>44893</v>
      </c>
      <c r="BB32" s="221" t="s">
        <v>1477</v>
      </c>
      <c r="BC32" s="213" t="s">
        <v>17</v>
      </c>
      <c r="BD32" s="213" t="s">
        <v>17</v>
      </c>
      <c r="BE32" s="213" t="s">
        <v>17</v>
      </c>
      <c r="BF32" s="213" t="s">
        <v>17</v>
      </c>
      <c r="BG32" s="213" t="s">
        <v>1449</v>
      </c>
      <c r="BH32" s="213" t="s">
        <v>17</v>
      </c>
      <c r="BI32" s="214">
        <v>44893</v>
      </c>
      <c r="BJ32" s="222" t="s">
        <v>8004</v>
      </c>
      <c r="BK32" s="222">
        <v>0</v>
      </c>
      <c r="BL32" s="222" t="s">
        <v>8002</v>
      </c>
      <c r="BM32" s="222" t="s">
        <v>1219</v>
      </c>
      <c r="BN32" s="222">
        <v>2</v>
      </c>
      <c r="BO32" s="222" t="s">
        <v>8003</v>
      </c>
      <c r="BP32" s="218" t="s">
        <v>1079</v>
      </c>
      <c r="BQ32" s="223">
        <v>45260</v>
      </c>
      <c r="BR32" s="221" t="s">
        <v>1479</v>
      </c>
      <c r="BS32" s="224" t="s">
        <v>17</v>
      </c>
      <c r="BT32" s="224" t="s">
        <v>17</v>
      </c>
      <c r="BU32" s="224" t="s">
        <v>17</v>
      </c>
      <c r="BV32" s="224" t="s">
        <v>17</v>
      </c>
      <c r="BW32" s="224" t="s">
        <v>1449</v>
      </c>
      <c r="BX32" s="224" t="s">
        <v>17</v>
      </c>
      <c r="BY32" s="214">
        <v>44893</v>
      </c>
      <c r="BZ32" s="222" t="s">
        <v>1480</v>
      </c>
      <c r="CA32" s="222" t="s">
        <v>17</v>
      </c>
      <c r="CB32" s="222" t="s">
        <v>17</v>
      </c>
      <c r="CC32" s="222" t="s">
        <v>17</v>
      </c>
      <c r="CD32" s="222" t="s">
        <v>17</v>
      </c>
      <c r="CE32" s="222" t="s">
        <v>1449</v>
      </c>
      <c r="CF32" s="222" t="s">
        <v>17</v>
      </c>
      <c r="CG32" s="223">
        <v>44893</v>
      </c>
      <c r="CH32" s="221" t="s">
        <v>11092</v>
      </c>
      <c r="CI32" s="222" t="e">
        <v>#N/A</v>
      </c>
      <c r="CJ32" s="222" t="e">
        <v>#N/A</v>
      </c>
      <c r="CK32" s="222" t="e">
        <v>#N/A</v>
      </c>
      <c r="CL32" s="222" t="e">
        <v>#N/A</v>
      </c>
      <c r="CM32" s="222" t="e">
        <v>#N/A</v>
      </c>
      <c r="CN32" s="222" t="e">
        <v>#N/A</v>
      </c>
      <c r="CO32" s="225" t="e">
        <v>#N/A</v>
      </c>
      <c r="CP32" s="222" t="s">
        <v>1482</v>
      </c>
      <c r="CQ32" s="224" t="s">
        <v>17</v>
      </c>
      <c r="CR32" s="224" t="s">
        <v>17</v>
      </c>
      <c r="CS32" s="224" t="s">
        <v>17</v>
      </c>
      <c r="CT32" s="224" t="s">
        <v>17</v>
      </c>
      <c r="CU32" s="224" t="s">
        <v>1449</v>
      </c>
      <c r="CV32" s="224" t="s">
        <v>17</v>
      </c>
      <c r="CW32" s="214">
        <v>44893</v>
      </c>
      <c r="CX32" s="222" t="s">
        <v>8007</v>
      </c>
      <c r="CY32" s="218">
        <v>316000</v>
      </c>
      <c r="CZ32" s="218" t="s">
        <v>7994</v>
      </c>
      <c r="DA32" s="218" t="s">
        <v>1219</v>
      </c>
      <c r="DB32" s="218">
        <v>2</v>
      </c>
      <c r="DC32" s="218" t="s">
        <v>8012</v>
      </c>
      <c r="DD32" s="218" t="s">
        <v>7995</v>
      </c>
      <c r="DE32" s="220">
        <v>45260</v>
      </c>
      <c r="DF32" s="221" t="s">
        <v>8009</v>
      </c>
      <c r="DG32" s="213">
        <v>464000</v>
      </c>
      <c r="DH32" s="224" t="s">
        <v>7994</v>
      </c>
      <c r="DI32" s="224" t="s">
        <v>1219</v>
      </c>
      <c r="DJ32" s="224">
        <v>2</v>
      </c>
      <c r="DK32" s="224" t="s">
        <v>8008</v>
      </c>
      <c r="DL32" s="224" t="s">
        <v>7995</v>
      </c>
      <c r="DM32" s="214">
        <v>45260</v>
      </c>
      <c r="DN32" s="222" t="s">
        <v>8011</v>
      </c>
      <c r="DO32" s="218">
        <v>402000</v>
      </c>
      <c r="DP32" s="222" t="s">
        <v>7994</v>
      </c>
      <c r="DQ32" s="222" t="s">
        <v>1219</v>
      </c>
      <c r="DR32" s="222">
        <v>2</v>
      </c>
      <c r="DS32" s="222" t="s">
        <v>8010</v>
      </c>
      <c r="DT32" s="222" t="s">
        <v>7995</v>
      </c>
      <c r="DU32" s="223">
        <v>45260</v>
      </c>
      <c r="DV32" s="221" t="s">
        <v>8013</v>
      </c>
      <c r="DW32" s="213">
        <v>216000</v>
      </c>
      <c r="DX32" s="224" t="s">
        <v>7994</v>
      </c>
      <c r="DY32" s="224" t="s">
        <v>1219</v>
      </c>
      <c r="DZ32" s="224">
        <v>2</v>
      </c>
      <c r="EA32" s="224" t="s">
        <v>8012</v>
      </c>
      <c r="EB32" s="224" t="s">
        <v>7995</v>
      </c>
      <c r="EC32" s="214">
        <v>45260</v>
      </c>
      <c r="ED32" s="222" t="s">
        <v>8015</v>
      </c>
      <c r="EE32" s="218">
        <v>100000</v>
      </c>
      <c r="EF32" s="222" t="s">
        <v>7984</v>
      </c>
      <c r="EG32" s="222" t="s">
        <v>1219</v>
      </c>
      <c r="EH32" s="222">
        <v>2</v>
      </c>
      <c r="EI32" s="222" t="s">
        <v>8014</v>
      </c>
      <c r="EJ32" s="222" t="s">
        <v>7985</v>
      </c>
      <c r="EK32" s="223">
        <v>45260</v>
      </c>
      <c r="EL32" s="221" t="s">
        <v>8017</v>
      </c>
      <c r="EM32" s="213">
        <v>0</v>
      </c>
      <c r="EN32" s="224" t="s">
        <v>7984</v>
      </c>
      <c r="EO32" s="224" t="s">
        <v>1219</v>
      </c>
      <c r="EP32" s="224">
        <v>2</v>
      </c>
      <c r="EQ32" s="224" t="s">
        <v>8016</v>
      </c>
      <c r="ER32" s="224" t="s">
        <v>7985</v>
      </c>
      <c r="ES32" s="214">
        <v>45260</v>
      </c>
      <c r="ET32" s="222" t="s">
        <v>8005</v>
      </c>
      <c r="EU32" s="222">
        <v>0</v>
      </c>
      <c r="EV32" s="222" t="s">
        <v>8002</v>
      </c>
      <c r="EW32" s="222" t="s">
        <v>1219</v>
      </c>
      <c r="EX32" s="222">
        <v>2</v>
      </c>
      <c r="EY32" s="222" t="s">
        <v>8003</v>
      </c>
      <c r="EZ32" s="222" t="s">
        <v>1079</v>
      </c>
      <c r="FA32" s="223">
        <v>45260</v>
      </c>
      <c r="FB32" s="221" t="s">
        <v>1483</v>
      </c>
      <c r="FC32" s="224">
        <v>5</v>
      </c>
      <c r="FD32" s="224" t="s">
        <v>17</v>
      </c>
      <c r="FE32" s="224" t="s">
        <v>1219</v>
      </c>
      <c r="FF32" s="224">
        <v>2</v>
      </c>
      <c r="FG32" s="224" t="s">
        <v>1456</v>
      </c>
      <c r="FH32" s="224" t="s">
        <v>17</v>
      </c>
      <c r="FI32" s="214">
        <v>44893</v>
      </c>
      <c r="FJ32" s="221" t="s">
        <v>1484</v>
      </c>
      <c r="FK32" s="222" t="s">
        <v>17</v>
      </c>
      <c r="FL32" s="222" t="s">
        <v>17</v>
      </c>
      <c r="FM32" s="222" t="s">
        <v>17</v>
      </c>
      <c r="FN32" s="222" t="s">
        <v>17</v>
      </c>
      <c r="FO32" s="222" t="s">
        <v>1449</v>
      </c>
      <c r="FP32" s="218" t="s">
        <v>17</v>
      </c>
      <c r="FQ32" s="219">
        <v>44893</v>
      </c>
      <c r="FR32" s="221" t="s">
        <v>1485</v>
      </c>
      <c r="FS32" s="224" t="s">
        <v>17</v>
      </c>
      <c r="FT32" s="224" t="s">
        <v>17</v>
      </c>
      <c r="FU32" s="224" t="s">
        <v>17</v>
      </c>
      <c r="FV32" s="224" t="s">
        <v>17</v>
      </c>
      <c r="FW32" s="224">
        <v>0</v>
      </c>
      <c r="FX32" s="224" t="s">
        <v>17</v>
      </c>
      <c r="FY32" s="214">
        <v>44893</v>
      </c>
      <c r="FZ32" s="222" t="s">
        <v>5967</v>
      </c>
      <c r="GA32" s="222">
        <v>0</v>
      </c>
      <c r="GB32" s="222" t="s">
        <v>2019</v>
      </c>
      <c r="GC32" s="222" t="s">
        <v>33</v>
      </c>
      <c r="GD32" s="222">
        <v>2</v>
      </c>
      <c r="GE32" s="222" t="s">
        <v>17</v>
      </c>
      <c r="GF32" s="222" t="s">
        <v>17</v>
      </c>
      <c r="GG32" s="223">
        <v>45256</v>
      </c>
      <c r="GH32" s="221" t="s">
        <v>5973</v>
      </c>
      <c r="GI32" s="224">
        <v>0</v>
      </c>
      <c r="GJ32" s="224" t="s">
        <v>2019</v>
      </c>
      <c r="GK32" s="224" t="s">
        <v>33</v>
      </c>
      <c r="GL32" s="224">
        <v>2</v>
      </c>
      <c r="GM32" s="224" t="s">
        <v>17</v>
      </c>
      <c r="GN32" s="224" t="s">
        <v>17</v>
      </c>
      <c r="GO32" s="214">
        <v>45256</v>
      </c>
      <c r="GP32" s="222" t="s">
        <v>5968</v>
      </c>
      <c r="GQ32" s="222">
        <v>0</v>
      </c>
      <c r="GR32" s="222" t="s">
        <v>2019</v>
      </c>
      <c r="GS32" s="222" t="s">
        <v>33</v>
      </c>
      <c r="GT32" s="222">
        <v>2</v>
      </c>
      <c r="GU32" s="222" t="s">
        <v>17</v>
      </c>
      <c r="GV32" s="222" t="s">
        <v>17</v>
      </c>
      <c r="GW32" s="223">
        <v>45256</v>
      </c>
      <c r="GX32" s="221" t="s">
        <v>5974</v>
      </c>
      <c r="GY32" s="224">
        <v>0</v>
      </c>
      <c r="GZ32" s="224" t="s">
        <v>2019</v>
      </c>
      <c r="HA32" s="224" t="s">
        <v>33</v>
      </c>
      <c r="HB32" s="224">
        <v>2</v>
      </c>
      <c r="HC32" s="224" t="s">
        <v>17</v>
      </c>
      <c r="HD32" s="224" t="s">
        <v>17</v>
      </c>
      <c r="HE32" s="214">
        <v>45256</v>
      </c>
      <c r="HF32" s="222" t="s">
        <v>5966</v>
      </c>
      <c r="HG32" s="222">
        <v>0</v>
      </c>
      <c r="HH32" s="222" t="s">
        <v>2019</v>
      </c>
      <c r="HI32" s="222" t="s">
        <v>33</v>
      </c>
      <c r="HJ32" s="222">
        <v>2</v>
      </c>
      <c r="HK32" s="222" t="s">
        <v>17</v>
      </c>
      <c r="HL32" s="222" t="s">
        <v>17</v>
      </c>
      <c r="HM32" s="223">
        <v>45256</v>
      </c>
      <c r="HN32" s="221" t="s">
        <v>5972</v>
      </c>
      <c r="HO32" s="224">
        <v>2</v>
      </c>
      <c r="HP32" s="224" t="s">
        <v>2019</v>
      </c>
      <c r="HQ32" s="224" t="s">
        <v>33</v>
      </c>
      <c r="HR32" s="224">
        <v>2</v>
      </c>
      <c r="HS32" s="224" t="s">
        <v>17</v>
      </c>
      <c r="HT32" s="224" t="s">
        <v>17</v>
      </c>
      <c r="HU32" s="214">
        <v>45256</v>
      </c>
      <c r="HV32" s="222" t="s">
        <v>5969</v>
      </c>
      <c r="HW32" s="222">
        <v>0</v>
      </c>
      <c r="HX32" s="222" t="s">
        <v>2019</v>
      </c>
      <c r="HY32" s="222" t="s">
        <v>33</v>
      </c>
      <c r="HZ32" s="222">
        <v>2</v>
      </c>
      <c r="IA32" s="222" t="s">
        <v>17</v>
      </c>
      <c r="IB32" s="222" t="s">
        <v>17</v>
      </c>
      <c r="IC32" s="223">
        <v>45256</v>
      </c>
      <c r="ID32" s="221" t="s">
        <v>5971</v>
      </c>
      <c r="IE32" s="224">
        <v>0</v>
      </c>
      <c r="IF32" s="224" t="s">
        <v>2019</v>
      </c>
      <c r="IG32" s="224" t="s">
        <v>33</v>
      </c>
      <c r="IH32" s="224">
        <v>2</v>
      </c>
      <c r="II32" s="224" t="s">
        <v>17</v>
      </c>
      <c r="IJ32" s="224" t="s">
        <v>17</v>
      </c>
      <c r="IK32" s="214">
        <v>45256</v>
      </c>
      <c r="IL32" s="222" t="s">
        <v>5970</v>
      </c>
      <c r="IM32" s="222">
        <v>0</v>
      </c>
      <c r="IN32" s="222" t="s">
        <v>2019</v>
      </c>
      <c r="IO32" s="222" t="s">
        <v>33</v>
      </c>
      <c r="IP32" s="222">
        <v>2</v>
      </c>
      <c r="IQ32" s="222" t="s">
        <v>17</v>
      </c>
      <c r="IR32" s="222" t="s">
        <v>17</v>
      </c>
      <c r="IS32" s="223">
        <v>45256</v>
      </c>
    </row>
    <row r="33" spans="1:253" s="11" customFormat="1" ht="12.95" customHeight="1" x14ac:dyDescent="0.2">
      <c r="A33" s="11" t="s">
        <v>1460</v>
      </c>
      <c r="B33" s="11" t="s">
        <v>10488</v>
      </c>
      <c r="C33" s="11" t="s">
        <v>1461</v>
      </c>
      <c r="D33" s="11" t="s">
        <v>1448</v>
      </c>
      <c r="E33" s="11" t="s">
        <v>9911</v>
      </c>
      <c r="F33" s="11" t="s">
        <v>8018</v>
      </c>
      <c r="G33" s="212">
        <v>1182000</v>
      </c>
      <c r="H33" s="213" t="s">
        <v>7984</v>
      </c>
      <c r="I33" s="213" t="s">
        <v>1219</v>
      </c>
      <c r="J33" s="213">
        <v>2</v>
      </c>
      <c r="K33" s="213" t="s">
        <v>7986</v>
      </c>
      <c r="L33" s="213" t="s">
        <v>7985</v>
      </c>
      <c r="M33" s="214">
        <v>45260</v>
      </c>
      <c r="N33" s="221" t="s">
        <v>8020</v>
      </c>
      <c r="O33" s="216">
        <v>7300</v>
      </c>
      <c r="P33" s="216" t="s">
        <v>7988</v>
      </c>
      <c r="Q33" s="216" t="s">
        <v>66</v>
      </c>
      <c r="R33" s="216">
        <v>1</v>
      </c>
      <c r="S33" s="216" t="s">
        <v>8019</v>
      </c>
      <c r="T33" s="216" t="s">
        <v>7989</v>
      </c>
      <c r="U33" s="217">
        <v>45260</v>
      </c>
      <c r="V33" s="221" t="s">
        <v>8024</v>
      </c>
      <c r="W33" s="213">
        <v>676000</v>
      </c>
      <c r="X33" s="213" t="s">
        <v>8021</v>
      </c>
      <c r="Y33" s="213" t="s">
        <v>1219</v>
      </c>
      <c r="Z33" s="213">
        <v>2</v>
      </c>
      <c r="AA33" s="213" t="s">
        <v>8023</v>
      </c>
      <c r="AB33" s="213" t="s">
        <v>8022</v>
      </c>
      <c r="AC33" s="214">
        <v>45260</v>
      </c>
      <c r="AD33" s="221" t="s">
        <v>8027</v>
      </c>
      <c r="AE33" s="218">
        <v>31000</v>
      </c>
      <c r="AF33" s="218" t="s">
        <v>3721</v>
      </c>
      <c r="AG33" s="218" t="s">
        <v>1219</v>
      </c>
      <c r="AH33" s="218">
        <v>2</v>
      </c>
      <c r="AI33" s="218" t="s">
        <v>8026</v>
      </c>
      <c r="AJ33" s="218" t="s">
        <v>8025</v>
      </c>
      <c r="AK33" s="219">
        <v>45260</v>
      </c>
      <c r="AL33" s="221" t="s">
        <v>8028</v>
      </c>
      <c r="AM33" s="213">
        <v>31000</v>
      </c>
      <c r="AN33" s="213" t="s">
        <v>3721</v>
      </c>
      <c r="AO33" s="213" t="s">
        <v>1219</v>
      </c>
      <c r="AP33" s="213">
        <v>2</v>
      </c>
      <c r="AQ33" s="213" t="s">
        <v>8026</v>
      </c>
      <c r="AR33" s="213" t="s">
        <v>8025</v>
      </c>
      <c r="AS33" s="214">
        <v>45260</v>
      </c>
      <c r="AT33" s="222" t="s">
        <v>1464</v>
      </c>
      <c r="AU33" s="218" t="s">
        <v>17</v>
      </c>
      <c r="AV33" s="218" t="s">
        <v>683</v>
      </c>
      <c r="AW33" s="218" t="s">
        <v>17</v>
      </c>
      <c r="AX33" s="218" t="s">
        <v>17</v>
      </c>
      <c r="AY33" s="218" t="s">
        <v>1462</v>
      </c>
      <c r="AZ33" s="218" t="s">
        <v>683</v>
      </c>
      <c r="BA33" s="219">
        <v>44893</v>
      </c>
      <c r="BB33" s="221" t="s">
        <v>1463</v>
      </c>
      <c r="BC33" s="213" t="s">
        <v>17</v>
      </c>
      <c r="BD33" s="213" t="s">
        <v>683</v>
      </c>
      <c r="BE33" s="213" t="s">
        <v>17</v>
      </c>
      <c r="BF33" s="213" t="s">
        <v>17</v>
      </c>
      <c r="BG33" s="213" t="s">
        <v>1462</v>
      </c>
      <c r="BH33" s="213" t="s">
        <v>683</v>
      </c>
      <c r="BI33" s="214">
        <v>44893</v>
      </c>
      <c r="BJ33" s="222" t="s">
        <v>8029</v>
      </c>
      <c r="BK33" s="222">
        <v>0</v>
      </c>
      <c r="BL33" s="222" t="s">
        <v>8002</v>
      </c>
      <c r="BM33" s="222" t="s">
        <v>1219</v>
      </c>
      <c r="BN33" s="222">
        <v>2</v>
      </c>
      <c r="BO33" s="222" t="s">
        <v>8003</v>
      </c>
      <c r="BP33" s="218" t="s">
        <v>1079</v>
      </c>
      <c r="BQ33" s="223">
        <v>45260</v>
      </c>
      <c r="BR33" s="221" t="s">
        <v>1465</v>
      </c>
      <c r="BS33" s="224" t="s">
        <v>17</v>
      </c>
      <c r="BT33" s="224" t="s">
        <v>683</v>
      </c>
      <c r="BU33" s="224" t="s">
        <v>17</v>
      </c>
      <c r="BV33" s="224" t="s">
        <v>17</v>
      </c>
      <c r="BW33" s="224" t="s">
        <v>1462</v>
      </c>
      <c r="BX33" s="224" t="s">
        <v>683</v>
      </c>
      <c r="BY33" s="214">
        <v>44893</v>
      </c>
      <c r="BZ33" s="222" t="s">
        <v>1466</v>
      </c>
      <c r="CA33" s="222" t="s">
        <v>17</v>
      </c>
      <c r="CB33" s="222" t="s">
        <v>683</v>
      </c>
      <c r="CC33" s="222" t="s">
        <v>17</v>
      </c>
      <c r="CD33" s="222" t="s">
        <v>17</v>
      </c>
      <c r="CE33" s="222" t="s">
        <v>1462</v>
      </c>
      <c r="CF33" s="222" t="s">
        <v>683</v>
      </c>
      <c r="CG33" s="223">
        <v>44893</v>
      </c>
      <c r="CH33" s="221" t="s">
        <v>11093</v>
      </c>
      <c r="CI33" s="222" t="e">
        <v>#N/A</v>
      </c>
      <c r="CJ33" s="222" t="e">
        <v>#N/A</v>
      </c>
      <c r="CK33" s="222" t="e">
        <v>#N/A</v>
      </c>
      <c r="CL33" s="222" t="e">
        <v>#N/A</v>
      </c>
      <c r="CM33" s="222" t="e">
        <v>#N/A</v>
      </c>
      <c r="CN33" s="222" t="e">
        <v>#N/A</v>
      </c>
      <c r="CO33" s="225" t="e">
        <v>#N/A</v>
      </c>
      <c r="CP33" s="222" t="s">
        <v>1468</v>
      </c>
      <c r="CQ33" s="224" t="s">
        <v>17</v>
      </c>
      <c r="CR33" s="224" t="s">
        <v>683</v>
      </c>
      <c r="CS33" s="224" t="s">
        <v>17</v>
      </c>
      <c r="CT33" s="224" t="s">
        <v>17</v>
      </c>
      <c r="CU33" s="224" t="s">
        <v>1462</v>
      </c>
      <c r="CV33" s="224" t="s">
        <v>683</v>
      </c>
      <c r="CW33" s="214">
        <v>44893</v>
      </c>
      <c r="CX33" s="222" t="s">
        <v>8032</v>
      </c>
      <c r="CY33" s="218">
        <v>31000</v>
      </c>
      <c r="CZ33" s="218" t="s">
        <v>3721</v>
      </c>
      <c r="DA33" s="218" t="s">
        <v>1219</v>
      </c>
      <c r="DB33" s="218">
        <v>2</v>
      </c>
      <c r="DC33" s="218" t="s">
        <v>8031</v>
      </c>
      <c r="DD33" s="218" t="s">
        <v>8025</v>
      </c>
      <c r="DE33" s="220">
        <v>45260</v>
      </c>
      <c r="DF33" s="221" t="s">
        <v>8035</v>
      </c>
      <c r="DG33" s="213">
        <v>645000</v>
      </c>
      <c r="DH33" s="224" t="s">
        <v>8021</v>
      </c>
      <c r="DI33" s="224" t="s">
        <v>1219</v>
      </c>
      <c r="DJ33" s="224">
        <v>2</v>
      </c>
      <c r="DK33" s="224" t="s">
        <v>8034</v>
      </c>
      <c r="DL33" s="224" t="s">
        <v>8033</v>
      </c>
      <c r="DM33" s="214">
        <v>45260</v>
      </c>
      <c r="DN33" s="222" t="s">
        <v>8038</v>
      </c>
      <c r="DO33" s="218">
        <v>0</v>
      </c>
      <c r="DP33" s="222" t="s">
        <v>4201</v>
      </c>
      <c r="DQ33" s="222" t="s">
        <v>1219</v>
      </c>
      <c r="DR33" s="222">
        <v>2</v>
      </c>
      <c r="DS33" s="222" t="s">
        <v>8037</v>
      </c>
      <c r="DT33" s="222" t="s">
        <v>8036</v>
      </c>
      <c r="DU33" s="223">
        <v>45260</v>
      </c>
      <c r="DV33" s="221" t="s">
        <v>8039</v>
      </c>
      <c r="DW33" s="213">
        <v>31000</v>
      </c>
      <c r="DX33" s="224" t="s">
        <v>3721</v>
      </c>
      <c r="DY33" s="224" t="s">
        <v>1219</v>
      </c>
      <c r="DZ33" s="224">
        <v>2</v>
      </c>
      <c r="EA33" s="224" t="s">
        <v>8031</v>
      </c>
      <c r="EB33" s="224" t="s">
        <v>8025</v>
      </c>
      <c r="EC33" s="214">
        <v>45260</v>
      </c>
      <c r="ED33" s="222" t="s">
        <v>8041</v>
      </c>
      <c r="EE33" s="218">
        <v>0</v>
      </c>
      <c r="EF33" s="222" t="s">
        <v>3721</v>
      </c>
      <c r="EG33" s="222" t="s">
        <v>1219</v>
      </c>
      <c r="EH33" s="222">
        <v>2</v>
      </c>
      <c r="EI33" s="222" t="s">
        <v>8040</v>
      </c>
      <c r="EJ33" s="222" t="s">
        <v>8025</v>
      </c>
      <c r="EK33" s="223">
        <v>45260</v>
      </c>
      <c r="EL33" s="221" t="s">
        <v>8043</v>
      </c>
      <c r="EM33" s="213">
        <v>0</v>
      </c>
      <c r="EN33" s="224" t="s">
        <v>3721</v>
      </c>
      <c r="EO33" s="224" t="s">
        <v>1219</v>
      </c>
      <c r="EP33" s="224">
        <v>2</v>
      </c>
      <c r="EQ33" s="224" t="s">
        <v>8042</v>
      </c>
      <c r="ER33" s="224" t="s">
        <v>8025</v>
      </c>
      <c r="ES33" s="214">
        <v>45260</v>
      </c>
      <c r="ET33" s="222" t="s">
        <v>8030</v>
      </c>
      <c r="EU33" s="222">
        <v>0</v>
      </c>
      <c r="EV33" s="222" t="s">
        <v>8002</v>
      </c>
      <c r="EW33" s="222" t="s">
        <v>1219</v>
      </c>
      <c r="EX33" s="222">
        <v>2</v>
      </c>
      <c r="EY33" s="222" t="s">
        <v>8003</v>
      </c>
      <c r="EZ33" s="222" t="s">
        <v>1079</v>
      </c>
      <c r="FA33" s="223">
        <v>45260</v>
      </c>
      <c r="FB33" s="221" t="s">
        <v>1472</v>
      </c>
      <c r="FC33" s="224">
        <v>1</v>
      </c>
      <c r="FD33" s="224" t="s">
        <v>1469</v>
      </c>
      <c r="FE33" s="224" t="s">
        <v>1219</v>
      </c>
      <c r="FF33" s="224">
        <v>2</v>
      </c>
      <c r="FG33" s="224" t="s">
        <v>1471</v>
      </c>
      <c r="FH33" s="224" t="s">
        <v>1470</v>
      </c>
      <c r="FI33" s="214">
        <v>44893</v>
      </c>
      <c r="FJ33" s="221" t="s">
        <v>1473</v>
      </c>
      <c r="FK33" s="222" t="s">
        <v>17</v>
      </c>
      <c r="FL33" s="222" t="s">
        <v>683</v>
      </c>
      <c r="FM33" s="222" t="s">
        <v>17</v>
      </c>
      <c r="FN33" s="222" t="s">
        <v>17</v>
      </c>
      <c r="FO33" s="222" t="s">
        <v>1462</v>
      </c>
      <c r="FP33" s="218" t="s">
        <v>683</v>
      </c>
      <c r="FQ33" s="219">
        <v>44893</v>
      </c>
      <c r="FR33" s="221" t="s">
        <v>1474</v>
      </c>
      <c r="FS33" s="224" t="s">
        <v>17</v>
      </c>
      <c r="FT33" s="224" t="s">
        <v>683</v>
      </c>
      <c r="FU33" s="224" t="s">
        <v>17</v>
      </c>
      <c r="FV33" s="224" t="s">
        <v>17</v>
      </c>
      <c r="FW33" s="224" t="s">
        <v>1462</v>
      </c>
      <c r="FX33" s="224" t="s">
        <v>683</v>
      </c>
      <c r="FY33" s="214">
        <v>44893</v>
      </c>
      <c r="FZ33" s="222" t="s">
        <v>5976</v>
      </c>
      <c r="GA33" s="222">
        <v>0</v>
      </c>
      <c r="GB33" s="222" t="s">
        <v>2019</v>
      </c>
      <c r="GC33" s="222" t="s">
        <v>33</v>
      </c>
      <c r="GD33" s="222">
        <v>2</v>
      </c>
      <c r="GE33" s="222" t="s">
        <v>17</v>
      </c>
      <c r="GF33" s="222" t="s">
        <v>17</v>
      </c>
      <c r="GG33" s="223">
        <v>45256</v>
      </c>
      <c r="GH33" s="221" t="s">
        <v>5982</v>
      </c>
      <c r="GI33" s="224">
        <v>0</v>
      </c>
      <c r="GJ33" s="224" t="s">
        <v>2019</v>
      </c>
      <c r="GK33" s="224" t="s">
        <v>33</v>
      </c>
      <c r="GL33" s="224">
        <v>2</v>
      </c>
      <c r="GM33" s="224" t="s">
        <v>17</v>
      </c>
      <c r="GN33" s="224" t="s">
        <v>17</v>
      </c>
      <c r="GO33" s="214">
        <v>45256</v>
      </c>
      <c r="GP33" s="222" t="s">
        <v>5977</v>
      </c>
      <c r="GQ33" s="222">
        <v>0</v>
      </c>
      <c r="GR33" s="222" t="s">
        <v>2019</v>
      </c>
      <c r="GS33" s="222" t="s">
        <v>33</v>
      </c>
      <c r="GT33" s="222">
        <v>2</v>
      </c>
      <c r="GU33" s="222" t="s">
        <v>17</v>
      </c>
      <c r="GV33" s="222" t="s">
        <v>17</v>
      </c>
      <c r="GW33" s="223">
        <v>45256</v>
      </c>
      <c r="GX33" s="221" t="s">
        <v>5983</v>
      </c>
      <c r="GY33" s="224">
        <v>0</v>
      </c>
      <c r="GZ33" s="224" t="s">
        <v>2019</v>
      </c>
      <c r="HA33" s="224" t="s">
        <v>33</v>
      </c>
      <c r="HB33" s="224">
        <v>2</v>
      </c>
      <c r="HC33" s="224" t="s">
        <v>17</v>
      </c>
      <c r="HD33" s="224" t="s">
        <v>17</v>
      </c>
      <c r="HE33" s="214">
        <v>45256</v>
      </c>
      <c r="HF33" s="222" t="s">
        <v>5975</v>
      </c>
      <c r="HG33" s="222">
        <v>0</v>
      </c>
      <c r="HH33" s="222" t="s">
        <v>2019</v>
      </c>
      <c r="HI33" s="222" t="s">
        <v>33</v>
      </c>
      <c r="HJ33" s="222">
        <v>2</v>
      </c>
      <c r="HK33" s="222" t="s">
        <v>17</v>
      </c>
      <c r="HL33" s="222" t="s">
        <v>17</v>
      </c>
      <c r="HM33" s="223">
        <v>45256</v>
      </c>
      <c r="HN33" s="221" t="s">
        <v>5981</v>
      </c>
      <c r="HO33" s="224">
        <v>2</v>
      </c>
      <c r="HP33" s="224" t="s">
        <v>2019</v>
      </c>
      <c r="HQ33" s="224" t="s">
        <v>33</v>
      </c>
      <c r="HR33" s="224">
        <v>2</v>
      </c>
      <c r="HS33" s="224" t="s">
        <v>17</v>
      </c>
      <c r="HT33" s="224" t="s">
        <v>17</v>
      </c>
      <c r="HU33" s="214">
        <v>45256</v>
      </c>
      <c r="HV33" s="222" t="s">
        <v>5978</v>
      </c>
      <c r="HW33" s="222">
        <v>0</v>
      </c>
      <c r="HX33" s="222" t="s">
        <v>2019</v>
      </c>
      <c r="HY33" s="222" t="s">
        <v>33</v>
      </c>
      <c r="HZ33" s="222">
        <v>2</v>
      </c>
      <c r="IA33" s="222" t="s">
        <v>17</v>
      </c>
      <c r="IB33" s="222" t="s">
        <v>17</v>
      </c>
      <c r="IC33" s="223">
        <v>45256</v>
      </c>
      <c r="ID33" s="221" t="s">
        <v>5980</v>
      </c>
      <c r="IE33" s="224">
        <v>0</v>
      </c>
      <c r="IF33" s="224" t="s">
        <v>2019</v>
      </c>
      <c r="IG33" s="224" t="s">
        <v>33</v>
      </c>
      <c r="IH33" s="224">
        <v>2</v>
      </c>
      <c r="II33" s="224" t="s">
        <v>17</v>
      </c>
      <c r="IJ33" s="224" t="s">
        <v>17</v>
      </c>
      <c r="IK33" s="214">
        <v>45256</v>
      </c>
      <c r="IL33" s="222" t="s">
        <v>5979</v>
      </c>
      <c r="IM33" s="222">
        <v>0</v>
      </c>
      <c r="IN33" s="222" t="s">
        <v>2019</v>
      </c>
      <c r="IO33" s="222" t="s">
        <v>33</v>
      </c>
      <c r="IP33" s="222">
        <v>2</v>
      </c>
      <c r="IQ33" s="222" t="s">
        <v>17</v>
      </c>
      <c r="IR33" s="222" t="s">
        <v>17</v>
      </c>
      <c r="IS33" s="223">
        <v>45256</v>
      </c>
    </row>
    <row r="34" spans="1:253" s="11" customFormat="1" ht="12.95" customHeight="1" x14ac:dyDescent="0.2">
      <c r="A34" s="11" t="s">
        <v>1446</v>
      </c>
      <c r="B34" s="11" t="s">
        <v>10435</v>
      </c>
      <c r="C34" s="11" t="s">
        <v>1447</v>
      </c>
      <c r="D34" s="11" t="s">
        <v>1448</v>
      </c>
      <c r="E34" s="11" t="s">
        <v>9911</v>
      </c>
      <c r="F34" s="11" t="s">
        <v>8044</v>
      </c>
      <c r="G34" s="212">
        <v>1182000</v>
      </c>
      <c r="H34" s="213" t="s">
        <v>7984</v>
      </c>
      <c r="I34" s="213" t="s">
        <v>1219</v>
      </c>
      <c r="J34" s="213">
        <v>2</v>
      </c>
      <c r="K34" s="213" t="s">
        <v>7986</v>
      </c>
      <c r="L34" s="213" t="s">
        <v>7985</v>
      </c>
      <c r="M34" s="214">
        <v>45260</v>
      </c>
      <c r="N34" s="221" t="s">
        <v>8046</v>
      </c>
      <c r="O34" s="216">
        <v>23180</v>
      </c>
      <c r="P34" s="216" t="s">
        <v>7988</v>
      </c>
      <c r="Q34" s="216" t="s">
        <v>1219</v>
      </c>
      <c r="R34" s="216">
        <v>2</v>
      </c>
      <c r="S34" s="216" t="s">
        <v>8045</v>
      </c>
      <c r="T34" s="216" t="s">
        <v>7989</v>
      </c>
      <c r="U34" s="217">
        <v>45260</v>
      </c>
      <c r="V34" s="221" t="s">
        <v>8048</v>
      </c>
      <c r="W34" s="213">
        <v>1182000</v>
      </c>
      <c r="X34" s="213" t="s">
        <v>7984</v>
      </c>
      <c r="Y34" s="213" t="s">
        <v>1219</v>
      </c>
      <c r="Z34" s="213">
        <v>2</v>
      </c>
      <c r="AA34" s="213" t="s">
        <v>8047</v>
      </c>
      <c r="AB34" s="213" t="s">
        <v>7985</v>
      </c>
      <c r="AC34" s="214">
        <v>45260</v>
      </c>
      <c r="AD34" s="221" t="s">
        <v>8050</v>
      </c>
      <c r="AE34" s="218">
        <v>687000</v>
      </c>
      <c r="AF34" s="218" t="s">
        <v>7984</v>
      </c>
      <c r="AG34" s="218" t="s">
        <v>1219</v>
      </c>
      <c r="AH34" s="218">
        <v>2</v>
      </c>
      <c r="AI34" s="218" t="s">
        <v>8049</v>
      </c>
      <c r="AJ34" s="218" t="s">
        <v>7985</v>
      </c>
      <c r="AK34" s="219">
        <v>45260</v>
      </c>
      <c r="AL34" s="221" t="s">
        <v>8054</v>
      </c>
      <c r="AM34" s="213">
        <v>6000</v>
      </c>
      <c r="AN34" s="213" t="s">
        <v>8051</v>
      </c>
      <c r="AO34" s="213" t="s">
        <v>1219</v>
      </c>
      <c r="AP34" s="213">
        <v>2</v>
      </c>
      <c r="AQ34" s="213" t="s">
        <v>8053</v>
      </c>
      <c r="AR34" s="213" t="s">
        <v>8052</v>
      </c>
      <c r="AS34" s="214">
        <v>45260</v>
      </c>
      <c r="AT34" s="222" t="s">
        <v>1451</v>
      </c>
      <c r="AU34" s="218" t="s">
        <v>17</v>
      </c>
      <c r="AV34" s="218" t="s">
        <v>17</v>
      </c>
      <c r="AW34" s="218" t="s">
        <v>17</v>
      </c>
      <c r="AX34" s="218" t="s">
        <v>17</v>
      </c>
      <c r="AY34" s="218" t="s">
        <v>1449</v>
      </c>
      <c r="AZ34" s="218" t="s">
        <v>17</v>
      </c>
      <c r="BA34" s="219">
        <v>44893</v>
      </c>
      <c r="BB34" s="221" t="s">
        <v>1450</v>
      </c>
      <c r="BC34" s="213" t="s">
        <v>17</v>
      </c>
      <c r="BD34" s="213" t="s">
        <v>17</v>
      </c>
      <c r="BE34" s="213" t="s">
        <v>17</v>
      </c>
      <c r="BF34" s="213" t="s">
        <v>17</v>
      </c>
      <c r="BG34" s="213" t="s">
        <v>1449</v>
      </c>
      <c r="BH34" s="213" t="s">
        <v>17</v>
      </c>
      <c r="BI34" s="214">
        <v>44893</v>
      </c>
      <c r="BJ34" s="222" t="s">
        <v>8055</v>
      </c>
      <c r="BK34" s="222">
        <v>0</v>
      </c>
      <c r="BL34" s="222" t="s">
        <v>8002</v>
      </c>
      <c r="BM34" s="222" t="s">
        <v>1219</v>
      </c>
      <c r="BN34" s="222">
        <v>2</v>
      </c>
      <c r="BO34" s="222" t="s">
        <v>8003</v>
      </c>
      <c r="BP34" s="218" t="s">
        <v>1079</v>
      </c>
      <c r="BQ34" s="223">
        <v>45260</v>
      </c>
      <c r="BR34" s="221" t="s">
        <v>1452</v>
      </c>
      <c r="BS34" s="224" t="s">
        <v>17</v>
      </c>
      <c r="BT34" s="224" t="s">
        <v>17</v>
      </c>
      <c r="BU34" s="224" t="s">
        <v>17</v>
      </c>
      <c r="BV34" s="224" t="s">
        <v>17</v>
      </c>
      <c r="BW34" s="224" t="s">
        <v>1449</v>
      </c>
      <c r="BX34" s="224" t="s">
        <v>17</v>
      </c>
      <c r="BY34" s="214">
        <v>44893</v>
      </c>
      <c r="BZ34" s="222" t="s">
        <v>1453</v>
      </c>
      <c r="CA34" s="222" t="s">
        <v>17</v>
      </c>
      <c r="CB34" s="222" t="s">
        <v>17</v>
      </c>
      <c r="CC34" s="222" t="s">
        <v>17</v>
      </c>
      <c r="CD34" s="222" t="s">
        <v>17</v>
      </c>
      <c r="CE34" s="222" t="s">
        <v>1449</v>
      </c>
      <c r="CF34" s="222" t="s">
        <v>17</v>
      </c>
      <c r="CG34" s="223">
        <v>44893</v>
      </c>
      <c r="CH34" s="221" t="s">
        <v>11094</v>
      </c>
      <c r="CI34" s="222" t="e">
        <v>#N/A</v>
      </c>
      <c r="CJ34" s="222" t="e">
        <v>#N/A</v>
      </c>
      <c r="CK34" s="222" t="e">
        <v>#N/A</v>
      </c>
      <c r="CL34" s="222" t="e">
        <v>#N/A</v>
      </c>
      <c r="CM34" s="222" t="e">
        <v>#N/A</v>
      </c>
      <c r="CN34" s="222" t="e">
        <v>#N/A</v>
      </c>
      <c r="CO34" s="225" t="e">
        <v>#N/A</v>
      </c>
      <c r="CP34" s="222" t="s">
        <v>1455</v>
      </c>
      <c r="CQ34" s="224" t="s">
        <v>17</v>
      </c>
      <c r="CR34" s="224" t="s">
        <v>17</v>
      </c>
      <c r="CS34" s="224" t="s">
        <v>17</v>
      </c>
      <c r="CT34" s="224" t="s">
        <v>17</v>
      </c>
      <c r="CU34" s="224" t="s">
        <v>1449</v>
      </c>
      <c r="CV34" s="224" t="s">
        <v>17</v>
      </c>
      <c r="CW34" s="214">
        <v>44893</v>
      </c>
      <c r="CX34" s="222" t="s">
        <v>8058</v>
      </c>
      <c r="CY34" s="218">
        <v>285000</v>
      </c>
      <c r="CZ34" s="218" t="s">
        <v>7984</v>
      </c>
      <c r="DA34" s="218" t="s">
        <v>1219</v>
      </c>
      <c r="DB34" s="218">
        <v>2</v>
      </c>
      <c r="DC34" s="218" t="s">
        <v>8063</v>
      </c>
      <c r="DD34" s="218" t="s">
        <v>7985</v>
      </c>
      <c r="DE34" s="220">
        <v>45260</v>
      </c>
      <c r="DF34" s="221" t="s">
        <v>8060</v>
      </c>
      <c r="DG34" s="213">
        <v>495000</v>
      </c>
      <c r="DH34" s="224" t="s">
        <v>7984</v>
      </c>
      <c r="DI34" s="224" t="s">
        <v>1219</v>
      </c>
      <c r="DJ34" s="224">
        <v>2</v>
      </c>
      <c r="DK34" s="224" t="s">
        <v>8059</v>
      </c>
      <c r="DL34" s="224" t="s">
        <v>7985</v>
      </c>
      <c r="DM34" s="214">
        <v>45260</v>
      </c>
      <c r="DN34" s="222" t="s">
        <v>8062</v>
      </c>
      <c r="DO34" s="218">
        <v>402000</v>
      </c>
      <c r="DP34" s="222" t="s">
        <v>7984</v>
      </c>
      <c r="DQ34" s="222" t="s">
        <v>1219</v>
      </c>
      <c r="DR34" s="222">
        <v>2</v>
      </c>
      <c r="DS34" s="222" t="s">
        <v>8061</v>
      </c>
      <c r="DT34" s="222" t="s">
        <v>7985</v>
      </c>
      <c r="DU34" s="223">
        <v>45260</v>
      </c>
      <c r="DV34" s="221" t="s">
        <v>8064</v>
      </c>
      <c r="DW34" s="213">
        <v>185000</v>
      </c>
      <c r="DX34" s="224" t="s">
        <v>7984</v>
      </c>
      <c r="DY34" s="224" t="s">
        <v>1219</v>
      </c>
      <c r="DZ34" s="224">
        <v>2</v>
      </c>
      <c r="EA34" s="224" t="s">
        <v>8063</v>
      </c>
      <c r="EB34" s="224" t="s">
        <v>7985</v>
      </c>
      <c r="EC34" s="214">
        <v>45260</v>
      </c>
      <c r="ED34" s="222" t="s">
        <v>8065</v>
      </c>
      <c r="EE34" s="218">
        <v>100000</v>
      </c>
      <c r="EF34" s="222" t="s">
        <v>7984</v>
      </c>
      <c r="EG34" s="222" t="s">
        <v>1219</v>
      </c>
      <c r="EH34" s="222">
        <v>2</v>
      </c>
      <c r="EI34" s="222" t="s">
        <v>8014</v>
      </c>
      <c r="EJ34" s="222" t="s">
        <v>7985</v>
      </c>
      <c r="EK34" s="223">
        <v>45260</v>
      </c>
      <c r="EL34" s="221" t="s">
        <v>8066</v>
      </c>
      <c r="EM34" s="213">
        <v>0</v>
      </c>
      <c r="EN34" s="224" t="s">
        <v>7984</v>
      </c>
      <c r="EO34" s="224" t="s">
        <v>1219</v>
      </c>
      <c r="EP34" s="224">
        <v>2</v>
      </c>
      <c r="EQ34" s="224" t="s">
        <v>8016</v>
      </c>
      <c r="ER34" s="224" t="s">
        <v>7985</v>
      </c>
      <c r="ES34" s="214">
        <v>45260</v>
      </c>
      <c r="ET34" s="222" t="s">
        <v>8056</v>
      </c>
      <c r="EU34" s="222">
        <v>0</v>
      </c>
      <c r="EV34" s="222" t="s">
        <v>8002</v>
      </c>
      <c r="EW34" s="222" t="s">
        <v>1219</v>
      </c>
      <c r="EX34" s="222">
        <v>2</v>
      </c>
      <c r="EY34" s="222" t="s">
        <v>8003</v>
      </c>
      <c r="EZ34" s="222" t="s">
        <v>1079</v>
      </c>
      <c r="FA34" s="223">
        <v>45260</v>
      </c>
      <c r="FB34" s="221" t="s">
        <v>1457</v>
      </c>
      <c r="FC34" s="224">
        <v>5</v>
      </c>
      <c r="FD34" s="224" t="s">
        <v>17</v>
      </c>
      <c r="FE34" s="224" t="s">
        <v>1219</v>
      </c>
      <c r="FF34" s="224">
        <v>2</v>
      </c>
      <c r="FG34" s="224" t="s">
        <v>1456</v>
      </c>
      <c r="FH34" s="224" t="s">
        <v>17</v>
      </c>
      <c r="FI34" s="214">
        <v>44893</v>
      </c>
      <c r="FJ34" s="221" t="s">
        <v>1458</v>
      </c>
      <c r="FK34" s="222" t="s">
        <v>17</v>
      </c>
      <c r="FL34" s="222" t="s">
        <v>17</v>
      </c>
      <c r="FM34" s="222" t="s">
        <v>17</v>
      </c>
      <c r="FN34" s="222" t="s">
        <v>17</v>
      </c>
      <c r="FO34" s="222" t="s">
        <v>1449</v>
      </c>
      <c r="FP34" s="218" t="s">
        <v>17</v>
      </c>
      <c r="FQ34" s="219">
        <v>44893</v>
      </c>
      <c r="FR34" s="221" t="s">
        <v>1459</v>
      </c>
      <c r="FS34" s="224" t="s">
        <v>17</v>
      </c>
      <c r="FT34" s="224" t="s">
        <v>17</v>
      </c>
      <c r="FU34" s="224" t="s">
        <v>17</v>
      </c>
      <c r="FV34" s="224" t="s">
        <v>17</v>
      </c>
      <c r="FW34" s="224" t="s">
        <v>1449</v>
      </c>
      <c r="FX34" s="224" t="s">
        <v>17</v>
      </c>
      <c r="FY34" s="214">
        <v>44893</v>
      </c>
      <c r="FZ34" s="222" t="s">
        <v>5985</v>
      </c>
      <c r="GA34" s="222">
        <v>0</v>
      </c>
      <c r="GB34" s="222" t="s">
        <v>2019</v>
      </c>
      <c r="GC34" s="222" t="s">
        <v>33</v>
      </c>
      <c r="GD34" s="222">
        <v>2</v>
      </c>
      <c r="GE34" s="222" t="s">
        <v>17</v>
      </c>
      <c r="GF34" s="222" t="s">
        <v>17</v>
      </c>
      <c r="GG34" s="223">
        <v>45256</v>
      </c>
      <c r="GH34" s="221" t="s">
        <v>5991</v>
      </c>
      <c r="GI34" s="224">
        <v>0</v>
      </c>
      <c r="GJ34" s="224" t="s">
        <v>2019</v>
      </c>
      <c r="GK34" s="224" t="s">
        <v>33</v>
      </c>
      <c r="GL34" s="224">
        <v>2</v>
      </c>
      <c r="GM34" s="224" t="s">
        <v>17</v>
      </c>
      <c r="GN34" s="224" t="s">
        <v>17</v>
      </c>
      <c r="GO34" s="214">
        <v>45256</v>
      </c>
      <c r="GP34" s="222" t="s">
        <v>5986</v>
      </c>
      <c r="GQ34" s="222">
        <v>0</v>
      </c>
      <c r="GR34" s="222" t="s">
        <v>2019</v>
      </c>
      <c r="GS34" s="222" t="s">
        <v>33</v>
      </c>
      <c r="GT34" s="222">
        <v>2</v>
      </c>
      <c r="GU34" s="222" t="s">
        <v>17</v>
      </c>
      <c r="GV34" s="222" t="s">
        <v>17</v>
      </c>
      <c r="GW34" s="223">
        <v>45256</v>
      </c>
      <c r="GX34" s="221" t="s">
        <v>5992</v>
      </c>
      <c r="GY34" s="224">
        <v>0</v>
      </c>
      <c r="GZ34" s="224" t="s">
        <v>2019</v>
      </c>
      <c r="HA34" s="224" t="s">
        <v>33</v>
      </c>
      <c r="HB34" s="224">
        <v>2</v>
      </c>
      <c r="HC34" s="224" t="s">
        <v>17</v>
      </c>
      <c r="HD34" s="224" t="s">
        <v>17</v>
      </c>
      <c r="HE34" s="214">
        <v>45256</v>
      </c>
      <c r="HF34" s="222" t="s">
        <v>5984</v>
      </c>
      <c r="HG34" s="222">
        <v>0</v>
      </c>
      <c r="HH34" s="222" t="s">
        <v>2019</v>
      </c>
      <c r="HI34" s="222" t="s">
        <v>33</v>
      </c>
      <c r="HJ34" s="222">
        <v>2</v>
      </c>
      <c r="HK34" s="222" t="s">
        <v>17</v>
      </c>
      <c r="HL34" s="222" t="s">
        <v>17</v>
      </c>
      <c r="HM34" s="223">
        <v>45256</v>
      </c>
      <c r="HN34" s="221" t="s">
        <v>5990</v>
      </c>
      <c r="HO34" s="224">
        <v>2</v>
      </c>
      <c r="HP34" s="224" t="s">
        <v>2019</v>
      </c>
      <c r="HQ34" s="224" t="s">
        <v>33</v>
      </c>
      <c r="HR34" s="224">
        <v>2</v>
      </c>
      <c r="HS34" s="224" t="s">
        <v>17</v>
      </c>
      <c r="HT34" s="224" t="s">
        <v>17</v>
      </c>
      <c r="HU34" s="214">
        <v>45256</v>
      </c>
      <c r="HV34" s="222" t="s">
        <v>5987</v>
      </c>
      <c r="HW34" s="222">
        <v>0</v>
      </c>
      <c r="HX34" s="222" t="s">
        <v>2019</v>
      </c>
      <c r="HY34" s="222" t="s">
        <v>33</v>
      </c>
      <c r="HZ34" s="222">
        <v>2</v>
      </c>
      <c r="IA34" s="222" t="s">
        <v>17</v>
      </c>
      <c r="IB34" s="222" t="s">
        <v>17</v>
      </c>
      <c r="IC34" s="223">
        <v>45256</v>
      </c>
      <c r="ID34" s="221" t="s">
        <v>5989</v>
      </c>
      <c r="IE34" s="224">
        <v>0</v>
      </c>
      <c r="IF34" s="224" t="s">
        <v>2019</v>
      </c>
      <c r="IG34" s="224" t="s">
        <v>33</v>
      </c>
      <c r="IH34" s="224">
        <v>2</v>
      </c>
      <c r="II34" s="224" t="s">
        <v>17</v>
      </c>
      <c r="IJ34" s="224" t="s">
        <v>17</v>
      </c>
      <c r="IK34" s="214">
        <v>45256</v>
      </c>
      <c r="IL34" s="222" t="s">
        <v>5988</v>
      </c>
      <c r="IM34" s="222">
        <v>0</v>
      </c>
      <c r="IN34" s="222" t="s">
        <v>2019</v>
      </c>
      <c r="IO34" s="222" t="s">
        <v>33</v>
      </c>
      <c r="IP34" s="222">
        <v>2</v>
      </c>
      <c r="IQ34" s="222" t="s">
        <v>17</v>
      </c>
      <c r="IR34" s="222" t="s">
        <v>17</v>
      </c>
      <c r="IS34" s="223">
        <v>45256</v>
      </c>
    </row>
    <row r="35" spans="1:253" s="11" customFormat="1" ht="12.95" customHeight="1" x14ac:dyDescent="0.2">
      <c r="A35" s="11" t="s">
        <v>1547</v>
      </c>
      <c r="B35" s="11" t="s">
        <v>10488</v>
      </c>
      <c r="C35" s="11" t="s">
        <v>1548</v>
      </c>
      <c r="D35" s="11" t="s">
        <v>1549</v>
      </c>
      <c r="E35" s="11" t="s">
        <v>9916</v>
      </c>
      <c r="F35" s="11" t="s">
        <v>1815</v>
      </c>
      <c r="G35" s="212">
        <v>8962000</v>
      </c>
      <c r="H35" s="213" t="s">
        <v>1812</v>
      </c>
      <c r="I35" s="213" t="s">
        <v>1219</v>
      </c>
      <c r="J35" s="213">
        <v>2</v>
      </c>
      <c r="K35" s="213" t="s">
        <v>1814</v>
      </c>
      <c r="L35" s="213" t="s">
        <v>1813</v>
      </c>
      <c r="M35" s="214">
        <v>45042</v>
      </c>
      <c r="N35" s="221" t="s">
        <v>1818</v>
      </c>
      <c r="O35" s="216">
        <v>48310</v>
      </c>
      <c r="P35" s="216" t="s">
        <v>1239</v>
      </c>
      <c r="Q35" s="216" t="s">
        <v>33</v>
      </c>
      <c r="R35" s="216">
        <v>2</v>
      </c>
      <c r="S35" s="216" t="s">
        <v>1817</v>
      </c>
      <c r="T35" s="216" t="s">
        <v>1816</v>
      </c>
      <c r="U35" s="217">
        <v>45042</v>
      </c>
      <c r="V35" s="221" t="s">
        <v>3473</v>
      </c>
      <c r="W35" s="213">
        <v>11229000</v>
      </c>
      <c r="X35" s="213" t="s">
        <v>3470</v>
      </c>
      <c r="Y35" s="213" t="s">
        <v>1219</v>
      </c>
      <c r="Z35" s="213">
        <v>2</v>
      </c>
      <c r="AA35" s="213" t="s">
        <v>3472</v>
      </c>
      <c r="AB35" s="213" t="s">
        <v>3471</v>
      </c>
      <c r="AC35" s="214">
        <v>45138</v>
      </c>
      <c r="AD35" s="221" t="s">
        <v>7339</v>
      </c>
      <c r="AE35" s="218">
        <v>148000</v>
      </c>
      <c r="AF35" s="218" t="s">
        <v>5086</v>
      </c>
      <c r="AG35" s="218" t="s">
        <v>1219</v>
      </c>
      <c r="AH35" s="218">
        <v>2</v>
      </c>
      <c r="AI35" s="218" t="s">
        <v>7338</v>
      </c>
      <c r="AJ35" s="218" t="s">
        <v>7337</v>
      </c>
      <c r="AK35" s="219">
        <v>45259</v>
      </c>
      <c r="AL35" s="221" t="s">
        <v>7340</v>
      </c>
      <c r="AM35" s="213">
        <v>148000</v>
      </c>
      <c r="AN35" s="213" t="s">
        <v>5086</v>
      </c>
      <c r="AO35" s="213" t="s">
        <v>1219</v>
      </c>
      <c r="AP35" s="213">
        <v>2</v>
      </c>
      <c r="AQ35" s="213" t="s">
        <v>7338</v>
      </c>
      <c r="AR35" s="213" t="s">
        <v>7337</v>
      </c>
      <c r="AS35" s="214">
        <v>45259</v>
      </c>
      <c r="AT35" s="222" t="s">
        <v>1819</v>
      </c>
      <c r="AU35" s="218" t="s">
        <v>17</v>
      </c>
      <c r="AV35" s="218" t="s">
        <v>17</v>
      </c>
      <c r="AW35" s="218" t="s">
        <v>17</v>
      </c>
      <c r="AX35" s="218" t="s">
        <v>17</v>
      </c>
      <c r="AY35" s="218" t="s">
        <v>1527</v>
      </c>
      <c r="AZ35" s="218" t="s">
        <v>17</v>
      </c>
      <c r="BA35" s="219">
        <v>45042</v>
      </c>
      <c r="BB35" s="221" t="s">
        <v>1828</v>
      </c>
      <c r="BC35" s="213" t="s">
        <v>17</v>
      </c>
      <c r="BD35" s="213" t="s">
        <v>17</v>
      </c>
      <c r="BE35" s="213" t="s">
        <v>17</v>
      </c>
      <c r="BF35" s="213" t="s">
        <v>17</v>
      </c>
      <c r="BG35" s="213" t="s">
        <v>1537</v>
      </c>
      <c r="BH35" s="213" t="s">
        <v>17</v>
      </c>
      <c r="BI35" s="214">
        <v>45042</v>
      </c>
      <c r="BJ35" s="222" t="s">
        <v>1821</v>
      </c>
      <c r="BK35" s="222" t="s">
        <v>17</v>
      </c>
      <c r="BL35" s="222" t="s">
        <v>17</v>
      </c>
      <c r="BM35" s="222" t="s">
        <v>17</v>
      </c>
      <c r="BN35" s="222" t="s">
        <v>17</v>
      </c>
      <c r="BO35" s="222" t="s">
        <v>1820</v>
      </c>
      <c r="BP35" s="218" t="s">
        <v>17</v>
      </c>
      <c r="BQ35" s="223">
        <v>45042</v>
      </c>
      <c r="BR35" s="221" t="s">
        <v>1829</v>
      </c>
      <c r="BS35" s="224" t="s">
        <v>17</v>
      </c>
      <c r="BT35" s="224" t="s">
        <v>17</v>
      </c>
      <c r="BU35" s="224" t="s">
        <v>17</v>
      </c>
      <c r="BV35" s="224" t="s">
        <v>17</v>
      </c>
      <c r="BW35" s="224" t="s">
        <v>1539</v>
      </c>
      <c r="BX35" s="224" t="s">
        <v>17</v>
      </c>
      <c r="BY35" s="214">
        <v>45042</v>
      </c>
      <c r="BZ35" s="222" t="s">
        <v>1830</v>
      </c>
      <c r="CA35" s="222" t="s">
        <v>17</v>
      </c>
      <c r="CB35" s="222" t="s">
        <v>17</v>
      </c>
      <c r="CC35" s="222" t="s">
        <v>17</v>
      </c>
      <c r="CD35" s="222" t="s">
        <v>17</v>
      </c>
      <c r="CE35" s="222" t="s">
        <v>1541</v>
      </c>
      <c r="CF35" s="222" t="s">
        <v>17</v>
      </c>
      <c r="CG35" s="223">
        <v>45042</v>
      </c>
      <c r="CH35" s="221" t="s">
        <v>11095</v>
      </c>
      <c r="CI35" s="222" t="e">
        <v>#N/A</v>
      </c>
      <c r="CJ35" s="222" t="e">
        <v>#N/A</v>
      </c>
      <c r="CK35" s="222" t="e">
        <v>#N/A</v>
      </c>
      <c r="CL35" s="222" t="e">
        <v>#N/A</v>
      </c>
      <c r="CM35" s="222" t="e">
        <v>#N/A</v>
      </c>
      <c r="CN35" s="222" t="e">
        <v>#N/A</v>
      </c>
      <c r="CO35" s="225" t="e">
        <v>#N/A</v>
      </c>
      <c r="CP35" s="222" t="s">
        <v>1832</v>
      </c>
      <c r="CQ35" s="224" t="s">
        <v>17</v>
      </c>
      <c r="CR35" s="224" t="s">
        <v>17</v>
      </c>
      <c r="CS35" s="224" t="s">
        <v>17</v>
      </c>
      <c r="CT35" s="224" t="s">
        <v>17</v>
      </c>
      <c r="CU35" s="224" t="s">
        <v>1545</v>
      </c>
      <c r="CV35" s="224" t="s">
        <v>17</v>
      </c>
      <c r="CW35" s="214">
        <v>45042</v>
      </c>
      <c r="CX35" s="222" t="s">
        <v>7344</v>
      </c>
      <c r="CY35" s="218">
        <v>119000</v>
      </c>
      <c r="CZ35" s="218" t="s">
        <v>7341</v>
      </c>
      <c r="DA35" s="218" t="s">
        <v>1219</v>
      </c>
      <c r="DB35" s="218">
        <v>2</v>
      </c>
      <c r="DC35" s="218" t="s">
        <v>7351</v>
      </c>
      <c r="DD35" s="218" t="s">
        <v>7342</v>
      </c>
      <c r="DE35" s="220">
        <v>45259</v>
      </c>
      <c r="DF35" s="221" t="s">
        <v>7348</v>
      </c>
      <c r="DG35" s="213">
        <v>11081000</v>
      </c>
      <c r="DH35" s="224" t="s">
        <v>7345</v>
      </c>
      <c r="DI35" s="224" t="s">
        <v>1219</v>
      </c>
      <c r="DJ35" s="224">
        <v>2</v>
      </c>
      <c r="DK35" s="224" t="s">
        <v>7347</v>
      </c>
      <c r="DL35" s="224" t="s">
        <v>7346</v>
      </c>
      <c r="DM35" s="214">
        <v>45259</v>
      </c>
      <c r="DN35" s="222" t="s">
        <v>7350</v>
      </c>
      <c r="DO35" s="218">
        <v>28000</v>
      </c>
      <c r="DP35" s="222" t="s">
        <v>7345</v>
      </c>
      <c r="DQ35" s="222" t="s">
        <v>1219</v>
      </c>
      <c r="DR35" s="222">
        <v>2</v>
      </c>
      <c r="DS35" s="222" t="s">
        <v>7349</v>
      </c>
      <c r="DT35" s="222" t="s">
        <v>7346</v>
      </c>
      <c r="DU35" s="223">
        <v>45259</v>
      </c>
      <c r="DV35" s="221" t="s">
        <v>7352</v>
      </c>
      <c r="DW35" s="213">
        <v>119000</v>
      </c>
      <c r="DX35" s="224" t="s">
        <v>7341</v>
      </c>
      <c r="DY35" s="224" t="s">
        <v>1219</v>
      </c>
      <c r="DZ35" s="224">
        <v>2</v>
      </c>
      <c r="EA35" s="224" t="s">
        <v>7351</v>
      </c>
      <c r="EB35" s="224" t="s">
        <v>7342</v>
      </c>
      <c r="EC35" s="214">
        <v>45259</v>
      </c>
      <c r="ED35" s="222" t="s">
        <v>1823</v>
      </c>
      <c r="EE35" s="218">
        <v>0</v>
      </c>
      <c r="EF35" s="222" t="s">
        <v>17</v>
      </c>
      <c r="EG35" s="222" t="s">
        <v>17</v>
      </c>
      <c r="EH35" s="222" t="s">
        <v>17</v>
      </c>
      <c r="EI35" s="222" t="s">
        <v>1694</v>
      </c>
      <c r="EJ35" s="222" t="s">
        <v>17</v>
      </c>
      <c r="EK35" s="223">
        <v>45042</v>
      </c>
      <c r="EL35" s="221" t="s">
        <v>1824</v>
      </c>
      <c r="EM35" s="213">
        <v>0</v>
      </c>
      <c r="EN35" s="224" t="s">
        <v>17</v>
      </c>
      <c r="EO35" s="224" t="s">
        <v>17</v>
      </c>
      <c r="EP35" s="224" t="s">
        <v>17</v>
      </c>
      <c r="EQ35" s="224" t="s">
        <v>1696</v>
      </c>
      <c r="ER35" s="224" t="s">
        <v>17</v>
      </c>
      <c r="ES35" s="214">
        <v>45042</v>
      </c>
      <c r="ET35" s="222" t="s">
        <v>1822</v>
      </c>
      <c r="EU35" s="222" t="s">
        <v>17</v>
      </c>
      <c r="EV35" s="222" t="s">
        <v>17</v>
      </c>
      <c r="EW35" s="222" t="s">
        <v>17</v>
      </c>
      <c r="EX35" s="222" t="s">
        <v>17</v>
      </c>
      <c r="EY35" s="222" t="s">
        <v>1820</v>
      </c>
      <c r="EZ35" s="222" t="s">
        <v>17</v>
      </c>
      <c r="FA35" s="223">
        <v>45042</v>
      </c>
      <c r="FB35" s="221" t="s">
        <v>1827</v>
      </c>
      <c r="FC35" s="224">
        <v>2</v>
      </c>
      <c r="FD35" s="224" t="s">
        <v>1346</v>
      </c>
      <c r="FE35" s="224" t="s">
        <v>33</v>
      </c>
      <c r="FF35" s="224">
        <v>2</v>
      </c>
      <c r="FG35" s="224" t="s">
        <v>1826</v>
      </c>
      <c r="FH35" s="224" t="s">
        <v>1825</v>
      </c>
      <c r="FI35" s="214">
        <v>45042</v>
      </c>
      <c r="FJ35" s="221" t="s">
        <v>1550</v>
      </c>
      <c r="FK35" s="222" t="s">
        <v>17</v>
      </c>
      <c r="FL35" s="222" t="s">
        <v>17</v>
      </c>
      <c r="FM35" s="222" t="s">
        <v>17</v>
      </c>
      <c r="FN35" s="222" t="s">
        <v>17</v>
      </c>
      <c r="FO35" s="222" t="s">
        <v>1533</v>
      </c>
      <c r="FP35" s="218" t="s">
        <v>17</v>
      </c>
      <c r="FQ35" s="219">
        <v>44921</v>
      </c>
      <c r="FR35" s="221" t="s">
        <v>1551</v>
      </c>
      <c r="FS35" s="224" t="s">
        <v>17</v>
      </c>
      <c r="FT35" s="224" t="s">
        <v>17</v>
      </c>
      <c r="FU35" s="224" t="s">
        <v>17</v>
      </c>
      <c r="FV35" s="224" t="s">
        <v>17</v>
      </c>
      <c r="FW35" s="224" t="s">
        <v>1535</v>
      </c>
      <c r="FX35" s="224" t="s">
        <v>17</v>
      </c>
      <c r="FY35" s="214">
        <v>44921</v>
      </c>
      <c r="FZ35" s="222" t="s">
        <v>2095</v>
      </c>
      <c r="GA35" s="222">
        <v>0</v>
      </c>
      <c r="GB35" s="222" t="s">
        <v>2019</v>
      </c>
      <c r="GC35" s="222" t="s">
        <v>33</v>
      </c>
      <c r="GD35" s="222">
        <v>2</v>
      </c>
      <c r="GE35" s="222" t="s">
        <v>17</v>
      </c>
      <c r="GF35" s="222" t="s">
        <v>17</v>
      </c>
      <c r="GG35" s="223">
        <v>45062</v>
      </c>
      <c r="GH35" s="221" t="s">
        <v>2101</v>
      </c>
      <c r="GI35" s="224">
        <v>0</v>
      </c>
      <c r="GJ35" s="224" t="s">
        <v>2019</v>
      </c>
      <c r="GK35" s="224" t="s">
        <v>33</v>
      </c>
      <c r="GL35" s="224">
        <v>2</v>
      </c>
      <c r="GM35" s="224" t="s">
        <v>17</v>
      </c>
      <c r="GN35" s="224" t="s">
        <v>17</v>
      </c>
      <c r="GO35" s="214">
        <v>45062</v>
      </c>
      <c r="GP35" s="222" t="s">
        <v>2096</v>
      </c>
      <c r="GQ35" s="222">
        <v>0</v>
      </c>
      <c r="GR35" s="222" t="s">
        <v>2019</v>
      </c>
      <c r="GS35" s="222" t="s">
        <v>33</v>
      </c>
      <c r="GT35" s="222">
        <v>2</v>
      </c>
      <c r="GU35" s="222" t="s">
        <v>17</v>
      </c>
      <c r="GV35" s="222" t="s">
        <v>17</v>
      </c>
      <c r="GW35" s="223">
        <v>45062</v>
      </c>
      <c r="GX35" s="221" t="s">
        <v>2102</v>
      </c>
      <c r="GY35" s="224">
        <v>0</v>
      </c>
      <c r="GZ35" s="224" t="s">
        <v>2019</v>
      </c>
      <c r="HA35" s="224" t="s">
        <v>33</v>
      </c>
      <c r="HB35" s="224">
        <v>2</v>
      </c>
      <c r="HC35" s="224" t="s">
        <v>17</v>
      </c>
      <c r="HD35" s="224" t="s">
        <v>17</v>
      </c>
      <c r="HE35" s="214">
        <v>45062</v>
      </c>
      <c r="HF35" s="222" t="s">
        <v>2094</v>
      </c>
      <c r="HG35" s="222">
        <v>0</v>
      </c>
      <c r="HH35" s="222" t="s">
        <v>2019</v>
      </c>
      <c r="HI35" s="222" t="s">
        <v>33</v>
      </c>
      <c r="HJ35" s="222">
        <v>2</v>
      </c>
      <c r="HK35" s="222" t="s">
        <v>17</v>
      </c>
      <c r="HL35" s="222" t="s">
        <v>17</v>
      </c>
      <c r="HM35" s="223">
        <v>45062</v>
      </c>
      <c r="HN35" s="221" t="s">
        <v>2100</v>
      </c>
      <c r="HO35" s="224">
        <v>0</v>
      </c>
      <c r="HP35" s="224" t="s">
        <v>2019</v>
      </c>
      <c r="HQ35" s="224" t="s">
        <v>33</v>
      </c>
      <c r="HR35" s="224">
        <v>2</v>
      </c>
      <c r="HS35" s="224" t="s">
        <v>17</v>
      </c>
      <c r="HT35" s="224" t="s">
        <v>17</v>
      </c>
      <c r="HU35" s="214">
        <v>45062</v>
      </c>
      <c r="HV35" s="222" t="s">
        <v>2097</v>
      </c>
      <c r="HW35" s="222">
        <v>0</v>
      </c>
      <c r="HX35" s="222" t="s">
        <v>2019</v>
      </c>
      <c r="HY35" s="222" t="s">
        <v>33</v>
      </c>
      <c r="HZ35" s="222">
        <v>2</v>
      </c>
      <c r="IA35" s="222" t="s">
        <v>17</v>
      </c>
      <c r="IB35" s="222" t="s">
        <v>17</v>
      </c>
      <c r="IC35" s="223">
        <v>45062</v>
      </c>
      <c r="ID35" s="221" t="s">
        <v>2099</v>
      </c>
      <c r="IE35" s="224">
        <v>0</v>
      </c>
      <c r="IF35" s="224" t="s">
        <v>2019</v>
      </c>
      <c r="IG35" s="224" t="s">
        <v>33</v>
      </c>
      <c r="IH35" s="224">
        <v>2</v>
      </c>
      <c r="II35" s="224" t="s">
        <v>17</v>
      </c>
      <c r="IJ35" s="224" t="s">
        <v>17</v>
      </c>
      <c r="IK35" s="214">
        <v>45062</v>
      </c>
      <c r="IL35" s="222" t="s">
        <v>2098</v>
      </c>
      <c r="IM35" s="222">
        <v>1</v>
      </c>
      <c r="IN35" s="222" t="s">
        <v>2019</v>
      </c>
      <c r="IO35" s="222" t="s">
        <v>33</v>
      </c>
      <c r="IP35" s="222">
        <v>2</v>
      </c>
      <c r="IQ35" s="222" t="s">
        <v>17</v>
      </c>
      <c r="IR35" s="222" t="s">
        <v>17</v>
      </c>
      <c r="IS35" s="223">
        <v>45062</v>
      </c>
    </row>
    <row r="36" spans="1:253" s="11" customFormat="1" ht="12.95" customHeight="1" x14ac:dyDescent="0.2">
      <c r="A36" s="11" t="s">
        <v>287</v>
      </c>
      <c r="B36" s="11" t="s">
        <v>10488</v>
      </c>
      <c r="C36" s="11" t="s">
        <v>288</v>
      </c>
      <c r="D36" s="11" t="s">
        <v>289</v>
      </c>
      <c r="E36" s="11" t="s">
        <v>9917</v>
      </c>
      <c r="F36" s="11" t="s">
        <v>7544</v>
      </c>
      <c r="G36" s="212">
        <v>45783000</v>
      </c>
      <c r="H36" s="213" t="s">
        <v>7520</v>
      </c>
      <c r="I36" s="213" t="s">
        <v>1219</v>
      </c>
      <c r="J36" s="213">
        <v>2</v>
      </c>
      <c r="K36" s="213" t="s">
        <v>7521</v>
      </c>
      <c r="L36" s="213" t="s">
        <v>2899</v>
      </c>
      <c r="M36" s="214">
        <v>45260</v>
      </c>
      <c r="N36" s="221" t="s">
        <v>2907</v>
      </c>
      <c r="O36" s="216">
        <v>2381741</v>
      </c>
      <c r="P36" s="216" t="s">
        <v>2898</v>
      </c>
      <c r="Q36" s="216" t="s">
        <v>1219</v>
      </c>
      <c r="R36" s="216">
        <v>2</v>
      </c>
      <c r="S36" s="216" t="s">
        <v>2906</v>
      </c>
      <c r="T36" s="216" t="s">
        <v>2899</v>
      </c>
      <c r="U36" s="217">
        <v>45107</v>
      </c>
      <c r="V36" s="221" t="s">
        <v>7546</v>
      </c>
      <c r="W36" s="213">
        <v>45783000</v>
      </c>
      <c r="X36" s="213" t="s">
        <v>7520</v>
      </c>
      <c r="Y36" s="213" t="s">
        <v>1219</v>
      </c>
      <c r="Z36" s="213">
        <v>2</v>
      </c>
      <c r="AA36" s="213" t="s">
        <v>7545</v>
      </c>
      <c r="AB36" s="213" t="s">
        <v>2899</v>
      </c>
      <c r="AC36" s="214">
        <v>45260</v>
      </c>
      <c r="AD36" s="221" t="s">
        <v>7550</v>
      </c>
      <c r="AE36" s="218">
        <v>263000</v>
      </c>
      <c r="AF36" s="218" t="s">
        <v>7547</v>
      </c>
      <c r="AG36" s="218" t="s">
        <v>1219</v>
      </c>
      <c r="AH36" s="218">
        <v>2</v>
      </c>
      <c r="AI36" s="218" t="s">
        <v>7549</v>
      </c>
      <c r="AJ36" s="218" t="s">
        <v>7548</v>
      </c>
      <c r="AK36" s="219">
        <v>45260</v>
      </c>
      <c r="AL36" s="221" t="s">
        <v>7551</v>
      </c>
      <c r="AM36" s="213">
        <v>263000</v>
      </c>
      <c r="AN36" s="213" t="s">
        <v>7547</v>
      </c>
      <c r="AO36" s="213" t="s">
        <v>1219</v>
      </c>
      <c r="AP36" s="213">
        <v>2</v>
      </c>
      <c r="AQ36" s="213" t="s">
        <v>7549</v>
      </c>
      <c r="AR36" s="213" t="s">
        <v>7548</v>
      </c>
      <c r="AS36" s="214">
        <v>45260</v>
      </c>
      <c r="AT36" s="222" t="s">
        <v>1352</v>
      </c>
      <c r="AU36" s="218" t="s">
        <v>17</v>
      </c>
      <c r="AV36" s="218" t="s">
        <v>17</v>
      </c>
      <c r="AW36" s="218" t="s">
        <v>17</v>
      </c>
      <c r="AX36" s="218" t="s">
        <v>17</v>
      </c>
      <c r="AY36" s="218" t="s">
        <v>17</v>
      </c>
      <c r="AZ36" s="218" t="s">
        <v>17</v>
      </c>
      <c r="BA36" s="219">
        <v>44803</v>
      </c>
      <c r="BB36" s="221" t="s">
        <v>1356</v>
      </c>
      <c r="BC36" s="213" t="s">
        <v>17</v>
      </c>
      <c r="BD36" s="213" t="s">
        <v>17</v>
      </c>
      <c r="BE36" s="213" t="s">
        <v>17</v>
      </c>
      <c r="BF36" s="213" t="s">
        <v>17</v>
      </c>
      <c r="BG36" s="213" t="s">
        <v>17</v>
      </c>
      <c r="BH36" s="213" t="s">
        <v>17</v>
      </c>
      <c r="BI36" s="214">
        <v>44803</v>
      </c>
      <c r="BJ36" s="222" t="s">
        <v>7554</v>
      </c>
      <c r="BK36" s="222">
        <v>25</v>
      </c>
      <c r="BL36" s="222" t="s">
        <v>7552</v>
      </c>
      <c r="BM36" s="222" t="s">
        <v>22</v>
      </c>
      <c r="BN36" s="222">
        <v>3</v>
      </c>
      <c r="BO36" s="222" t="s">
        <v>7553</v>
      </c>
      <c r="BP36" s="218" t="s">
        <v>7526</v>
      </c>
      <c r="BQ36" s="223">
        <v>45260</v>
      </c>
      <c r="BR36" s="221" t="s">
        <v>1353</v>
      </c>
      <c r="BS36" s="224" t="s">
        <v>17</v>
      </c>
      <c r="BT36" s="224" t="s">
        <v>17</v>
      </c>
      <c r="BU36" s="224" t="s">
        <v>17</v>
      </c>
      <c r="BV36" s="224" t="s">
        <v>17</v>
      </c>
      <c r="BW36" s="224" t="s">
        <v>17</v>
      </c>
      <c r="BX36" s="224" t="s">
        <v>17</v>
      </c>
      <c r="BY36" s="214">
        <v>44803</v>
      </c>
      <c r="BZ36" s="222" t="s">
        <v>1355</v>
      </c>
      <c r="CA36" s="222" t="s">
        <v>17</v>
      </c>
      <c r="CB36" s="222" t="s">
        <v>17</v>
      </c>
      <c r="CC36" s="222" t="s">
        <v>17</v>
      </c>
      <c r="CD36" s="222" t="s">
        <v>17</v>
      </c>
      <c r="CE36" s="222" t="s">
        <v>17</v>
      </c>
      <c r="CF36" s="222" t="s">
        <v>17</v>
      </c>
      <c r="CG36" s="223">
        <v>44803</v>
      </c>
      <c r="CH36" s="221" t="s">
        <v>11096</v>
      </c>
      <c r="CI36" s="222" t="e">
        <v>#N/A</v>
      </c>
      <c r="CJ36" s="222" t="e">
        <v>#N/A</v>
      </c>
      <c r="CK36" s="222" t="e">
        <v>#N/A</v>
      </c>
      <c r="CL36" s="222" t="e">
        <v>#N/A</v>
      </c>
      <c r="CM36" s="222" t="e">
        <v>#N/A</v>
      </c>
      <c r="CN36" s="222" t="e">
        <v>#N/A</v>
      </c>
      <c r="CO36" s="225" t="e">
        <v>#N/A</v>
      </c>
      <c r="CP36" s="222" t="s">
        <v>1354</v>
      </c>
      <c r="CQ36" s="224" t="s">
        <v>17</v>
      </c>
      <c r="CR36" s="224" t="s">
        <v>17</v>
      </c>
      <c r="CS36" s="224" t="s">
        <v>17</v>
      </c>
      <c r="CT36" s="224" t="s">
        <v>17</v>
      </c>
      <c r="CU36" s="224" t="s">
        <v>17</v>
      </c>
      <c r="CV36" s="224" t="s">
        <v>17</v>
      </c>
      <c r="CW36" s="214">
        <v>44803</v>
      </c>
      <c r="CX36" s="222" t="s">
        <v>7557</v>
      </c>
      <c r="CY36" s="218">
        <v>263000</v>
      </c>
      <c r="CZ36" s="218" t="s">
        <v>7547</v>
      </c>
      <c r="DA36" s="218" t="s">
        <v>1219</v>
      </c>
      <c r="DB36" s="218">
        <v>2</v>
      </c>
      <c r="DC36" s="218" t="s">
        <v>7539</v>
      </c>
      <c r="DD36" s="218" t="s">
        <v>7548</v>
      </c>
      <c r="DE36" s="220">
        <v>45260</v>
      </c>
      <c r="DF36" s="221" t="s">
        <v>7560</v>
      </c>
      <c r="DG36" s="213">
        <v>45520000</v>
      </c>
      <c r="DH36" s="224" t="s">
        <v>7558</v>
      </c>
      <c r="DI36" s="224" t="s">
        <v>1219</v>
      </c>
      <c r="DJ36" s="224">
        <v>2</v>
      </c>
      <c r="DK36" s="224" t="s">
        <v>7533</v>
      </c>
      <c r="DL36" s="224" t="s">
        <v>7559</v>
      </c>
      <c r="DM36" s="214">
        <v>45260</v>
      </c>
      <c r="DN36" s="222" t="s">
        <v>7561</v>
      </c>
      <c r="DO36" s="218">
        <v>0</v>
      </c>
      <c r="DP36" s="222" t="s">
        <v>7547</v>
      </c>
      <c r="DQ36" s="222" t="s">
        <v>1219</v>
      </c>
      <c r="DR36" s="222">
        <v>2</v>
      </c>
      <c r="DS36" s="222" t="s">
        <v>7537</v>
      </c>
      <c r="DT36" s="222" t="s">
        <v>7548</v>
      </c>
      <c r="DU36" s="223">
        <v>45260</v>
      </c>
      <c r="DV36" s="221" t="s">
        <v>7562</v>
      </c>
      <c r="DW36" s="213">
        <v>263000</v>
      </c>
      <c r="DX36" s="224" t="s">
        <v>7547</v>
      </c>
      <c r="DY36" s="224" t="s">
        <v>1219</v>
      </c>
      <c r="DZ36" s="224">
        <v>2</v>
      </c>
      <c r="EA36" s="224" t="s">
        <v>7539</v>
      </c>
      <c r="EB36" s="224" t="s">
        <v>7548</v>
      </c>
      <c r="EC36" s="214">
        <v>45260</v>
      </c>
      <c r="ED36" s="222" t="s">
        <v>7563</v>
      </c>
      <c r="EE36" s="218" t="s">
        <v>17</v>
      </c>
      <c r="EF36" s="222" t="s">
        <v>7547</v>
      </c>
      <c r="EG36" s="222" t="s">
        <v>1219</v>
      </c>
      <c r="EH36" s="222">
        <v>2</v>
      </c>
      <c r="EI36" s="222" t="s">
        <v>7541</v>
      </c>
      <c r="EJ36" s="222" t="s">
        <v>7548</v>
      </c>
      <c r="EK36" s="223">
        <v>45260</v>
      </c>
      <c r="EL36" s="221" t="s">
        <v>7564</v>
      </c>
      <c r="EM36" s="213" t="s">
        <v>17</v>
      </c>
      <c r="EN36" s="224" t="s">
        <v>7547</v>
      </c>
      <c r="EO36" s="224" t="s">
        <v>1219</v>
      </c>
      <c r="EP36" s="224">
        <v>2</v>
      </c>
      <c r="EQ36" s="224" t="s">
        <v>7541</v>
      </c>
      <c r="ER36" s="224" t="s">
        <v>7548</v>
      </c>
      <c r="ES36" s="214">
        <v>45260</v>
      </c>
      <c r="ET36" s="222" t="s">
        <v>7556</v>
      </c>
      <c r="EU36" s="222">
        <v>26</v>
      </c>
      <c r="EV36" s="222" t="s">
        <v>7552</v>
      </c>
      <c r="EW36" s="222" t="s">
        <v>22</v>
      </c>
      <c r="EX36" s="222">
        <v>3</v>
      </c>
      <c r="EY36" s="222" t="s">
        <v>7555</v>
      </c>
      <c r="EZ36" s="222" t="s">
        <v>7526</v>
      </c>
      <c r="FA36" s="223">
        <v>45260</v>
      </c>
      <c r="FB36" s="221" t="s">
        <v>1221</v>
      </c>
      <c r="FC36" s="224">
        <v>4</v>
      </c>
      <c r="FD36" s="224" t="s">
        <v>17</v>
      </c>
      <c r="FE36" s="224" t="s">
        <v>1219</v>
      </c>
      <c r="FF36" s="224">
        <v>2</v>
      </c>
      <c r="FG36" s="224" t="s">
        <v>1220</v>
      </c>
      <c r="FH36" s="224" t="s">
        <v>17</v>
      </c>
      <c r="FI36" s="214">
        <v>44773</v>
      </c>
      <c r="FJ36" s="221" t="s">
        <v>291</v>
      </c>
      <c r="FK36" s="222" t="s">
        <v>17</v>
      </c>
      <c r="FL36" s="222">
        <v>0</v>
      </c>
      <c r="FM36" s="222" t="s">
        <v>33</v>
      </c>
      <c r="FN36" s="222">
        <v>2</v>
      </c>
      <c r="FO36" s="222" t="s">
        <v>290</v>
      </c>
      <c r="FP36" s="218">
        <v>0</v>
      </c>
      <c r="FQ36" s="219">
        <v>43511</v>
      </c>
      <c r="FR36" s="221" t="s">
        <v>292</v>
      </c>
      <c r="FS36" s="224" t="s">
        <v>17</v>
      </c>
      <c r="FT36" s="224">
        <v>0</v>
      </c>
      <c r="FU36" s="224" t="s">
        <v>33</v>
      </c>
      <c r="FV36" s="224">
        <v>2</v>
      </c>
      <c r="FW36" s="224" t="s">
        <v>290</v>
      </c>
      <c r="FX36" s="224">
        <v>0</v>
      </c>
      <c r="FY36" s="214">
        <v>43511</v>
      </c>
      <c r="FZ36" s="222" t="s">
        <v>5638</v>
      </c>
      <c r="GA36" s="222">
        <v>2</v>
      </c>
      <c r="GB36" s="222" t="s">
        <v>2019</v>
      </c>
      <c r="GC36" s="222" t="s">
        <v>33</v>
      </c>
      <c r="GD36" s="222">
        <v>2</v>
      </c>
      <c r="GE36" s="222" t="s">
        <v>17</v>
      </c>
      <c r="GF36" s="222" t="s">
        <v>17</v>
      </c>
      <c r="GG36" s="223">
        <v>45251</v>
      </c>
      <c r="GH36" s="221" t="s">
        <v>5644</v>
      </c>
      <c r="GI36" s="224">
        <v>0</v>
      </c>
      <c r="GJ36" s="224" t="s">
        <v>2019</v>
      </c>
      <c r="GK36" s="224" t="s">
        <v>33</v>
      </c>
      <c r="GL36" s="224">
        <v>2</v>
      </c>
      <c r="GM36" s="224" t="s">
        <v>17</v>
      </c>
      <c r="GN36" s="224" t="s">
        <v>17</v>
      </c>
      <c r="GO36" s="214">
        <v>45251</v>
      </c>
      <c r="GP36" s="222" t="s">
        <v>5639</v>
      </c>
      <c r="GQ36" s="222">
        <v>1</v>
      </c>
      <c r="GR36" s="222" t="s">
        <v>2019</v>
      </c>
      <c r="GS36" s="222" t="s">
        <v>33</v>
      </c>
      <c r="GT36" s="222">
        <v>2</v>
      </c>
      <c r="GU36" s="222" t="s">
        <v>17</v>
      </c>
      <c r="GV36" s="222" t="s">
        <v>17</v>
      </c>
      <c r="GW36" s="223">
        <v>45251</v>
      </c>
      <c r="GX36" s="221" t="s">
        <v>5645</v>
      </c>
      <c r="GY36" s="224">
        <v>0</v>
      </c>
      <c r="GZ36" s="224" t="s">
        <v>2019</v>
      </c>
      <c r="HA36" s="224" t="s">
        <v>33</v>
      </c>
      <c r="HB36" s="224">
        <v>2</v>
      </c>
      <c r="HC36" s="224" t="s">
        <v>17</v>
      </c>
      <c r="HD36" s="224" t="s">
        <v>17</v>
      </c>
      <c r="HE36" s="214">
        <v>45251</v>
      </c>
      <c r="HF36" s="222" t="s">
        <v>5637</v>
      </c>
      <c r="HG36" s="222">
        <v>0</v>
      </c>
      <c r="HH36" s="222" t="s">
        <v>2019</v>
      </c>
      <c r="HI36" s="222" t="s">
        <v>33</v>
      </c>
      <c r="HJ36" s="222">
        <v>2</v>
      </c>
      <c r="HK36" s="222" t="s">
        <v>17</v>
      </c>
      <c r="HL36" s="222" t="s">
        <v>17</v>
      </c>
      <c r="HM36" s="223">
        <v>45251</v>
      </c>
      <c r="HN36" s="221" t="s">
        <v>5643</v>
      </c>
      <c r="HO36" s="224">
        <v>1</v>
      </c>
      <c r="HP36" s="224" t="s">
        <v>2019</v>
      </c>
      <c r="HQ36" s="224" t="s">
        <v>33</v>
      </c>
      <c r="HR36" s="224">
        <v>2</v>
      </c>
      <c r="HS36" s="224" t="s">
        <v>17</v>
      </c>
      <c r="HT36" s="224" t="s">
        <v>17</v>
      </c>
      <c r="HU36" s="214">
        <v>45251</v>
      </c>
      <c r="HV36" s="222" t="s">
        <v>5640</v>
      </c>
      <c r="HW36" s="222">
        <v>0</v>
      </c>
      <c r="HX36" s="222" t="s">
        <v>2019</v>
      </c>
      <c r="HY36" s="222" t="s">
        <v>33</v>
      </c>
      <c r="HZ36" s="222">
        <v>2</v>
      </c>
      <c r="IA36" s="222" t="s">
        <v>17</v>
      </c>
      <c r="IB36" s="222" t="s">
        <v>17</v>
      </c>
      <c r="IC36" s="223">
        <v>45251</v>
      </c>
      <c r="ID36" s="221" t="s">
        <v>5642</v>
      </c>
      <c r="IE36" s="224">
        <v>1</v>
      </c>
      <c r="IF36" s="224" t="s">
        <v>2019</v>
      </c>
      <c r="IG36" s="224" t="s">
        <v>33</v>
      </c>
      <c r="IH36" s="224">
        <v>2</v>
      </c>
      <c r="II36" s="224" t="s">
        <v>17</v>
      </c>
      <c r="IJ36" s="224" t="s">
        <v>17</v>
      </c>
      <c r="IK36" s="214">
        <v>45251</v>
      </c>
      <c r="IL36" s="222" t="s">
        <v>5641</v>
      </c>
      <c r="IM36" s="222">
        <v>0</v>
      </c>
      <c r="IN36" s="222" t="s">
        <v>2019</v>
      </c>
      <c r="IO36" s="222" t="s">
        <v>33</v>
      </c>
      <c r="IP36" s="222">
        <v>2</v>
      </c>
      <c r="IQ36" s="222" t="s">
        <v>17</v>
      </c>
      <c r="IR36" s="222" t="s">
        <v>17</v>
      </c>
      <c r="IS36" s="223">
        <v>45251</v>
      </c>
    </row>
    <row r="37" spans="1:253" s="11" customFormat="1" ht="12.95" customHeight="1" x14ac:dyDescent="0.2">
      <c r="A37" s="11" t="s">
        <v>293</v>
      </c>
      <c r="B37" s="11" t="s">
        <v>10488</v>
      </c>
      <c r="C37" s="11" t="s">
        <v>294</v>
      </c>
      <c r="D37" s="11" t="s">
        <v>289</v>
      </c>
      <c r="E37" s="11" t="s">
        <v>9917</v>
      </c>
      <c r="F37" s="11" t="s">
        <v>7522</v>
      </c>
      <c r="G37" s="212">
        <v>45783000</v>
      </c>
      <c r="H37" s="213" t="s">
        <v>7520</v>
      </c>
      <c r="I37" s="213" t="s">
        <v>1219</v>
      </c>
      <c r="J37" s="213">
        <v>2</v>
      </c>
      <c r="K37" s="213" t="s">
        <v>7521</v>
      </c>
      <c r="L37" s="213" t="s">
        <v>2899</v>
      </c>
      <c r="M37" s="214">
        <v>45260</v>
      </c>
      <c r="N37" s="221" t="s">
        <v>2911</v>
      </c>
      <c r="O37" s="216">
        <v>159000</v>
      </c>
      <c r="P37" s="216" t="s">
        <v>2908</v>
      </c>
      <c r="Q37" s="216" t="s">
        <v>22</v>
      </c>
      <c r="R37" s="216">
        <v>3</v>
      </c>
      <c r="S37" s="216" t="s">
        <v>2910</v>
      </c>
      <c r="T37" s="216" t="s">
        <v>2909</v>
      </c>
      <c r="U37" s="217">
        <v>45107</v>
      </c>
      <c r="V37" s="221" t="s">
        <v>2915</v>
      </c>
      <c r="W37" s="213">
        <v>223000</v>
      </c>
      <c r="X37" s="213" t="s">
        <v>2912</v>
      </c>
      <c r="Y37" s="213" t="s">
        <v>22</v>
      </c>
      <c r="Z37" s="213">
        <v>3</v>
      </c>
      <c r="AA37" s="213" t="s">
        <v>2914</v>
      </c>
      <c r="AB37" s="213" t="s">
        <v>2913</v>
      </c>
      <c r="AC37" s="214">
        <v>45107</v>
      </c>
      <c r="AD37" s="221" t="s">
        <v>2919</v>
      </c>
      <c r="AE37" s="218">
        <v>174000</v>
      </c>
      <c r="AF37" s="218" t="s">
        <v>2916</v>
      </c>
      <c r="AG37" s="218" t="s">
        <v>22</v>
      </c>
      <c r="AH37" s="218">
        <v>3</v>
      </c>
      <c r="AI37" s="218" t="s">
        <v>2918</v>
      </c>
      <c r="AJ37" s="218" t="s">
        <v>2917</v>
      </c>
      <c r="AK37" s="219">
        <v>45107</v>
      </c>
      <c r="AL37" s="221" t="s">
        <v>1258</v>
      </c>
      <c r="AM37" s="213" t="s">
        <v>17</v>
      </c>
      <c r="AN37" s="213" t="s">
        <v>17</v>
      </c>
      <c r="AO37" s="213" t="s">
        <v>17</v>
      </c>
      <c r="AP37" s="213" t="s">
        <v>17</v>
      </c>
      <c r="AQ37" s="213" t="s">
        <v>683</v>
      </c>
      <c r="AR37" s="213" t="s">
        <v>17</v>
      </c>
      <c r="AS37" s="214">
        <v>44797</v>
      </c>
      <c r="AT37" s="222" t="s">
        <v>1363</v>
      </c>
      <c r="AU37" s="218" t="s">
        <v>17</v>
      </c>
      <c r="AV37" s="218" t="s">
        <v>17</v>
      </c>
      <c r="AW37" s="218" t="s">
        <v>17</v>
      </c>
      <c r="AX37" s="218" t="s">
        <v>17</v>
      </c>
      <c r="AY37" s="218" t="s">
        <v>17</v>
      </c>
      <c r="AZ37" s="218" t="s">
        <v>17</v>
      </c>
      <c r="BA37" s="219">
        <v>44803</v>
      </c>
      <c r="BB37" s="221" t="s">
        <v>1367</v>
      </c>
      <c r="BC37" s="213" t="s">
        <v>17</v>
      </c>
      <c r="BD37" s="213" t="s">
        <v>17</v>
      </c>
      <c r="BE37" s="213" t="s">
        <v>17</v>
      </c>
      <c r="BF37" s="213" t="s">
        <v>17</v>
      </c>
      <c r="BG37" s="213" t="s">
        <v>17</v>
      </c>
      <c r="BH37" s="213" t="s">
        <v>17</v>
      </c>
      <c r="BI37" s="214">
        <v>44803</v>
      </c>
      <c r="BJ37" s="222" t="s">
        <v>7524</v>
      </c>
      <c r="BK37" s="222">
        <v>0</v>
      </c>
      <c r="BL37" s="222" t="s">
        <v>7469</v>
      </c>
      <c r="BM37" s="222" t="s">
        <v>22</v>
      </c>
      <c r="BN37" s="222">
        <v>3</v>
      </c>
      <c r="BO37" s="222" t="s">
        <v>7523</v>
      </c>
      <c r="BP37" s="218" t="s">
        <v>924</v>
      </c>
      <c r="BQ37" s="223">
        <v>45260</v>
      </c>
      <c r="BR37" s="221" t="s">
        <v>1365</v>
      </c>
      <c r="BS37" s="224" t="s">
        <v>17</v>
      </c>
      <c r="BT37" s="224" t="s">
        <v>17</v>
      </c>
      <c r="BU37" s="224" t="s">
        <v>17</v>
      </c>
      <c r="BV37" s="224" t="s">
        <v>17</v>
      </c>
      <c r="BW37" s="224" t="s">
        <v>17</v>
      </c>
      <c r="BX37" s="224" t="s">
        <v>17</v>
      </c>
      <c r="BY37" s="214">
        <v>44803</v>
      </c>
      <c r="BZ37" s="222" t="s">
        <v>1364</v>
      </c>
      <c r="CA37" s="222" t="s">
        <v>17</v>
      </c>
      <c r="CB37" s="222" t="s">
        <v>17</v>
      </c>
      <c r="CC37" s="222" t="s">
        <v>17</v>
      </c>
      <c r="CD37" s="222" t="s">
        <v>17</v>
      </c>
      <c r="CE37" s="222" t="s">
        <v>17</v>
      </c>
      <c r="CF37" s="222" t="s">
        <v>17</v>
      </c>
      <c r="CG37" s="223">
        <v>44803</v>
      </c>
      <c r="CH37" s="221" t="s">
        <v>11097</v>
      </c>
      <c r="CI37" s="222" t="e">
        <v>#N/A</v>
      </c>
      <c r="CJ37" s="222" t="e">
        <v>#N/A</v>
      </c>
      <c r="CK37" s="222" t="e">
        <v>#N/A</v>
      </c>
      <c r="CL37" s="222" t="e">
        <v>#N/A</v>
      </c>
      <c r="CM37" s="222" t="e">
        <v>#N/A</v>
      </c>
      <c r="CN37" s="222" t="e">
        <v>#N/A</v>
      </c>
      <c r="CO37" s="225" t="e">
        <v>#N/A</v>
      </c>
      <c r="CP37" s="222" t="s">
        <v>1366</v>
      </c>
      <c r="CQ37" s="224" t="s">
        <v>17</v>
      </c>
      <c r="CR37" s="224" t="s">
        <v>17</v>
      </c>
      <c r="CS37" s="224" t="s">
        <v>17</v>
      </c>
      <c r="CT37" s="224" t="s">
        <v>17</v>
      </c>
      <c r="CU37" s="224" t="s">
        <v>17</v>
      </c>
      <c r="CV37" s="224" t="s">
        <v>17</v>
      </c>
      <c r="CW37" s="214">
        <v>44803</v>
      </c>
      <c r="CX37" s="222" t="s">
        <v>7532</v>
      </c>
      <c r="CY37" s="218">
        <v>90000</v>
      </c>
      <c r="CZ37" s="218" t="s">
        <v>7529</v>
      </c>
      <c r="DA37" s="218" t="s">
        <v>22</v>
      </c>
      <c r="DB37" s="218">
        <v>3</v>
      </c>
      <c r="DC37" s="218" t="s">
        <v>7539</v>
      </c>
      <c r="DD37" s="218" t="s">
        <v>7530</v>
      </c>
      <c r="DE37" s="220">
        <v>45260</v>
      </c>
      <c r="DF37" s="221" t="s">
        <v>7534</v>
      </c>
      <c r="DG37" s="213">
        <v>49000</v>
      </c>
      <c r="DH37" s="224" t="s">
        <v>2912</v>
      </c>
      <c r="DI37" s="224" t="s">
        <v>22</v>
      </c>
      <c r="DJ37" s="224">
        <v>3</v>
      </c>
      <c r="DK37" s="224" t="s">
        <v>7533</v>
      </c>
      <c r="DL37" s="224" t="s">
        <v>2913</v>
      </c>
      <c r="DM37" s="214">
        <v>45260</v>
      </c>
      <c r="DN37" s="222" t="s">
        <v>7538</v>
      </c>
      <c r="DO37" s="218">
        <v>84000</v>
      </c>
      <c r="DP37" s="222" t="s">
        <v>7535</v>
      </c>
      <c r="DQ37" s="222" t="s">
        <v>22</v>
      </c>
      <c r="DR37" s="222">
        <v>3</v>
      </c>
      <c r="DS37" s="222" t="s">
        <v>7537</v>
      </c>
      <c r="DT37" s="222" t="s">
        <v>7536</v>
      </c>
      <c r="DU37" s="223">
        <v>45260</v>
      </c>
      <c r="DV37" s="221" t="s">
        <v>7540</v>
      </c>
      <c r="DW37" s="213">
        <v>90000</v>
      </c>
      <c r="DX37" s="224" t="s">
        <v>7529</v>
      </c>
      <c r="DY37" s="224" t="s">
        <v>22</v>
      </c>
      <c r="DZ37" s="224">
        <v>3</v>
      </c>
      <c r="EA37" s="224" t="s">
        <v>7539</v>
      </c>
      <c r="EB37" s="224" t="s">
        <v>7530</v>
      </c>
      <c r="EC37" s="214">
        <v>45260</v>
      </c>
      <c r="ED37" s="222" t="s">
        <v>7542</v>
      </c>
      <c r="EE37" s="218" t="s">
        <v>17</v>
      </c>
      <c r="EF37" s="222" t="s">
        <v>7529</v>
      </c>
      <c r="EG37" s="222" t="s">
        <v>22</v>
      </c>
      <c r="EH37" s="222">
        <v>3</v>
      </c>
      <c r="EI37" s="222" t="s">
        <v>7541</v>
      </c>
      <c r="EJ37" s="222" t="s">
        <v>7530</v>
      </c>
      <c r="EK37" s="223">
        <v>45260</v>
      </c>
      <c r="EL37" s="221" t="s">
        <v>7543</v>
      </c>
      <c r="EM37" s="213" t="s">
        <v>17</v>
      </c>
      <c r="EN37" s="224" t="s">
        <v>7529</v>
      </c>
      <c r="EO37" s="224" t="s">
        <v>22</v>
      </c>
      <c r="EP37" s="224">
        <v>3</v>
      </c>
      <c r="EQ37" s="224" t="s">
        <v>7541</v>
      </c>
      <c r="ER37" s="224" t="s">
        <v>7530</v>
      </c>
      <c r="ES37" s="214">
        <v>45260</v>
      </c>
      <c r="ET37" s="222" t="s">
        <v>7528</v>
      </c>
      <c r="EU37" s="222">
        <v>26</v>
      </c>
      <c r="EV37" s="222" t="s">
        <v>7525</v>
      </c>
      <c r="EW37" s="222" t="s">
        <v>22</v>
      </c>
      <c r="EX37" s="222">
        <v>3</v>
      </c>
      <c r="EY37" s="222" t="s">
        <v>7527</v>
      </c>
      <c r="EZ37" s="222" t="s">
        <v>7526</v>
      </c>
      <c r="FA37" s="223">
        <v>45260</v>
      </c>
      <c r="FB37" s="221" t="s">
        <v>1223</v>
      </c>
      <c r="FC37" s="224">
        <v>2</v>
      </c>
      <c r="FD37" s="224" t="s">
        <v>17</v>
      </c>
      <c r="FE37" s="224" t="s">
        <v>22</v>
      </c>
      <c r="FF37" s="224">
        <v>3</v>
      </c>
      <c r="FG37" s="224" t="s">
        <v>1222</v>
      </c>
      <c r="FH37" s="224" t="s">
        <v>17</v>
      </c>
      <c r="FI37" s="214">
        <v>44773</v>
      </c>
      <c r="FJ37" s="221" t="s">
        <v>296</v>
      </c>
      <c r="FK37" s="222">
        <v>0</v>
      </c>
      <c r="FL37" s="222">
        <v>0</v>
      </c>
      <c r="FM37" s="222" t="s">
        <v>33</v>
      </c>
      <c r="FN37" s="222">
        <v>2</v>
      </c>
      <c r="FO37" s="222" t="s">
        <v>295</v>
      </c>
      <c r="FP37" s="218">
        <v>0</v>
      </c>
      <c r="FQ37" s="219">
        <v>43511</v>
      </c>
      <c r="FR37" s="221" t="s">
        <v>297</v>
      </c>
      <c r="FS37" s="224">
        <v>0</v>
      </c>
      <c r="FT37" s="224">
        <v>0</v>
      </c>
      <c r="FU37" s="224" t="s">
        <v>33</v>
      </c>
      <c r="FV37" s="224">
        <v>2</v>
      </c>
      <c r="FW37" s="224" t="s">
        <v>295</v>
      </c>
      <c r="FX37" s="224">
        <v>0</v>
      </c>
      <c r="FY37" s="214">
        <v>43511</v>
      </c>
      <c r="FZ37" s="222" t="s">
        <v>5647</v>
      </c>
      <c r="GA37" s="222">
        <v>2</v>
      </c>
      <c r="GB37" s="222" t="s">
        <v>2019</v>
      </c>
      <c r="GC37" s="222" t="s">
        <v>33</v>
      </c>
      <c r="GD37" s="222">
        <v>2</v>
      </c>
      <c r="GE37" s="222" t="s">
        <v>17</v>
      </c>
      <c r="GF37" s="222" t="s">
        <v>17</v>
      </c>
      <c r="GG37" s="223">
        <v>45251</v>
      </c>
      <c r="GH37" s="221" t="s">
        <v>5653</v>
      </c>
      <c r="GI37" s="224">
        <v>1</v>
      </c>
      <c r="GJ37" s="224" t="s">
        <v>2019</v>
      </c>
      <c r="GK37" s="224" t="s">
        <v>33</v>
      </c>
      <c r="GL37" s="224">
        <v>2</v>
      </c>
      <c r="GM37" s="224" t="s">
        <v>17</v>
      </c>
      <c r="GN37" s="224" t="s">
        <v>17</v>
      </c>
      <c r="GO37" s="214">
        <v>45251</v>
      </c>
      <c r="GP37" s="222" t="s">
        <v>5648</v>
      </c>
      <c r="GQ37" s="222">
        <v>2</v>
      </c>
      <c r="GR37" s="222" t="s">
        <v>2019</v>
      </c>
      <c r="GS37" s="222" t="s">
        <v>33</v>
      </c>
      <c r="GT37" s="222">
        <v>2</v>
      </c>
      <c r="GU37" s="222" t="s">
        <v>17</v>
      </c>
      <c r="GV37" s="222" t="s">
        <v>17</v>
      </c>
      <c r="GW37" s="223">
        <v>45251</v>
      </c>
      <c r="GX37" s="221" t="s">
        <v>5654</v>
      </c>
      <c r="GY37" s="224">
        <v>0</v>
      </c>
      <c r="GZ37" s="224" t="s">
        <v>2019</v>
      </c>
      <c r="HA37" s="224" t="s">
        <v>33</v>
      </c>
      <c r="HB37" s="224">
        <v>2</v>
      </c>
      <c r="HC37" s="224" t="s">
        <v>17</v>
      </c>
      <c r="HD37" s="224" t="s">
        <v>17</v>
      </c>
      <c r="HE37" s="214">
        <v>45251</v>
      </c>
      <c r="HF37" s="222" t="s">
        <v>5646</v>
      </c>
      <c r="HG37" s="222">
        <v>0</v>
      </c>
      <c r="HH37" s="222" t="s">
        <v>2019</v>
      </c>
      <c r="HI37" s="222" t="s">
        <v>33</v>
      </c>
      <c r="HJ37" s="222">
        <v>2</v>
      </c>
      <c r="HK37" s="222" t="s">
        <v>17</v>
      </c>
      <c r="HL37" s="222" t="s">
        <v>17</v>
      </c>
      <c r="HM37" s="223">
        <v>45251</v>
      </c>
      <c r="HN37" s="221" t="s">
        <v>5652</v>
      </c>
      <c r="HO37" s="224">
        <v>2</v>
      </c>
      <c r="HP37" s="224" t="s">
        <v>2019</v>
      </c>
      <c r="HQ37" s="224" t="s">
        <v>33</v>
      </c>
      <c r="HR37" s="224">
        <v>2</v>
      </c>
      <c r="HS37" s="224" t="s">
        <v>17</v>
      </c>
      <c r="HT37" s="224" t="s">
        <v>17</v>
      </c>
      <c r="HU37" s="214">
        <v>45251</v>
      </c>
      <c r="HV37" s="222" t="s">
        <v>5649</v>
      </c>
      <c r="HW37" s="222">
        <v>0</v>
      </c>
      <c r="HX37" s="222" t="s">
        <v>2019</v>
      </c>
      <c r="HY37" s="222" t="s">
        <v>33</v>
      </c>
      <c r="HZ37" s="222">
        <v>2</v>
      </c>
      <c r="IA37" s="222" t="s">
        <v>17</v>
      </c>
      <c r="IB37" s="222" t="s">
        <v>17</v>
      </c>
      <c r="IC37" s="223">
        <v>45251</v>
      </c>
      <c r="ID37" s="221" t="s">
        <v>5651</v>
      </c>
      <c r="IE37" s="224">
        <v>1</v>
      </c>
      <c r="IF37" s="224" t="s">
        <v>2019</v>
      </c>
      <c r="IG37" s="224" t="s">
        <v>33</v>
      </c>
      <c r="IH37" s="224">
        <v>2</v>
      </c>
      <c r="II37" s="224" t="s">
        <v>17</v>
      </c>
      <c r="IJ37" s="224" t="s">
        <v>17</v>
      </c>
      <c r="IK37" s="214">
        <v>45251</v>
      </c>
      <c r="IL37" s="222" t="s">
        <v>5650</v>
      </c>
      <c r="IM37" s="222">
        <v>1</v>
      </c>
      <c r="IN37" s="222" t="s">
        <v>2019</v>
      </c>
      <c r="IO37" s="222" t="s">
        <v>33</v>
      </c>
      <c r="IP37" s="222">
        <v>2</v>
      </c>
      <c r="IQ37" s="222" t="s">
        <v>17</v>
      </c>
      <c r="IR37" s="222" t="s">
        <v>17</v>
      </c>
      <c r="IS37" s="223">
        <v>45251</v>
      </c>
    </row>
    <row r="38" spans="1:253" s="11" customFormat="1" ht="12.95" customHeight="1" x14ac:dyDescent="0.2">
      <c r="A38" s="11" t="s">
        <v>860</v>
      </c>
      <c r="B38" s="11" t="s">
        <v>10488</v>
      </c>
      <c r="C38" s="11" t="s">
        <v>861</v>
      </c>
      <c r="D38" s="11" t="s">
        <v>289</v>
      </c>
      <c r="E38" s="11" t="s">
        <v>9917</v>
      </c>
      <c r="F38" s="11" t="s">
        <v>7565</v>
      </c>
      <c r="G38" s="212">
        <v>45783000</v>
      </c>
      <c r="H38" s="213" t="s">
        <v>7520</v>
      </c>
      <c r="I38" s="213" t="s">
        <v>1219</v>
      </c>
      <c r="J38" s="213">
        <v>2</v>
      </c>
      <c r="K38" s="213" t="s">
        <v>7521</v>
      </c>
      <c r="L38" s="213" t="s">
        <v>2899</v>
      </c>
      <c r="M38" s="214">
        <v>45260</v>
      </c>
      <c r="N38" s="221" t="s">
        <v>2901</v>
      </c>
      <c r="O38" s="216">
        <v>2381741</v>
      </c>
      <c r="P38" s="216" t="s">
        <v>2898</v>
      </c>
      <c r="Q38" s="216" t="s">
        <v>1219</v>
      </c>
      <c r="R38" s="216">
        <v>2</v>
      </c>
      <c r="S38" s="216" t="s">
        <v>2900</v>
      </c>
      <c r="T38" s="216" t="s">
        <v>2899</v>
      </c>
      <c r="U38" s="217">
        <v>45107</v>
      </c>
      <c r="V38" s="221" t="s">
        <v>7569</v>
      </c>
      <c r="W38" s="213">
        <v>46006000</v>
      </c>
      <c r="X38" s="213" t="s">
        <v>7566</v>
      </c>
      <c r="Y38" s="213" t="s">
        <v>1219</v>
      </c>
      <c r="Z38" s="213">
        <v>2</v>
      </c>
      <c r="AA38" s="213" t="s">
        <v>7568</v>
      </c>
      <c r="AB38" s="213" t="s">
        <v>7567</v>
      </c>
      <c r="AC38" s="214">
        <v>45260</v>
      </c>
      <c r="AD38" s="221" t="s">
        <v>7573</v>
      </c>
      <c r="AE38" s="218">
        <v>437000</v>
      </c>
      <c r="AF38" s="218" t="s">
        <v>7570</v>
      </c>
      <c r="AG38" s="218" t="s">
        <v>22</v>
      </c>
      <c r="AH38" s="218">
        <v>3</v>
      </c>
      <c r="AI38" s="218" t="s">
        <v>7572</v>
      </c>
      <c r="AJ38" s="218" t="s">
        <v>7571</v>
      </c>
      <c r="AK38" s="219">
        <v>45260</v>
      </c>
      <c r="AL38" s="221" t="s">
        <v>2905</v>
      </c>
      <c r="AM38" s="213">
        <v>263000</v>
      </c>
      <c r="AN38" s="213" t="s">
        <v>2902</v>
      </c>
      <c r="AO38" s="213" t="s">
        <v>1219</v>
      </c>
      <c r="AP38" s="213">
        <v>2</v>
      </c>
      <c r="AQ38" s="213" t="s">
        <v>2904</v>
      </c>
      <c r="AR38" s="213" t="s">
        <v>2903</v>
      </c>
      <c r="AS38" s="214">
        <v>45107</v>
      </c>
      <c r="AT38" s="222" t="s">
        <v>868</v>
      </c>
      <c r="AU38" s="218" t="s">
        <v>17</v>
      </c>
      <c r="AV38" s="218" t="s">
        <v>17</v>
      </c>
      <c r="AW38" s="218" t="s">
        <v>17</v>
      </c>
      <c r="AX38" s="218" t="s">
        <v>17</v>
      </c>
      <c r="AY38" s="218" t="s">
        <v>867</v>
      </c>
      <c r="AZ38" s="218" t="s">
        <v>17</v>
      </c>
      <c r="BA38" s="219">
        <v>44005</v>
      </c>
      <c r="BB38" s="221" t="s">
        <v>866</v>
      </c>
      <c r="BC38" s="213" t="s">
        <v>17</v>
      </c>
      <c r="BD38" s="213" t="s">
        <v>17</v>
      </c>
      <c r="BE38" s="213" t="s">
        <v>17</v>
      </c>
      <c r="BF38" s="213" t="s">
        <v>17</v>
      </c>
      <c r="BG38" s="213" t="s">
        <v>18</v>
      </c>
      <c r="BH38" s="213" t="s">
        <v>17</v>
      </c>
      <c r="BI38" s="214">
        <v>44005</v>
      </c>
      <c r="BJ38" s="222" t="s">
        <v>7574</v>
      </c>
      <c r="BK38" s="222">
        <v>26</v>
      </c>
      <c r="BL38" s="222" t="s">
        <v>7552</v>
      </c>
      <c r="BM38" s="222" t="s">
        <v>22</v>
      </c>
      <c r="BN38" s="222">
        <v>3</v>
      </c>
      <c r="BO38" s="222" t="s">
        <v>7555</v>
      </c>
      <c r="BP38" s="218" t="s">
        <v>7526</v>
      </c>
      <c r="BQ38" s="223">
        <v>45260</v>
      </c>
      <c r="BR38" s="221" t="s">
        <v>863</v>
      </c>
      <c r="BS38" s="224" t="s">
        <v>17</v>
      </c>
      <c r="BT38" s="224" t="s">
        <v>17</v>
      </c>
      <c r="BU38" s="224" t="s">
        <v>17</v>
      </c>
      <c r="BV38" s="224" t="s">
        <v>17</v>
      </c>
      <c r="BW38" s="224" t="s">
        <v>862</v>
      </c>
      <c r="BX38" s="224" t="s">
        <v>17</v>
      </c>
      <c r="BY38" s="214">
        <v>44005</v>
      </c>
      <c r="BZ38" s="222" t="s">
        <v>864</v>
      </c>
      <c r="CA38" s="222" t="s">
        <v>17</v>
      </c>
      <c r="CB38" s="222" t="s">
        <v>17</v>
      </c>
      <c r="CC38" s="222" t="s">
        <v>17</v>
      </c>
      <c r="CD38" s="222" t="s">
        <v>17</v>
      </c>
      <c r="CE38" s="222" t="s">
        <v>862</v>
      </c>
      <c r="CF38" s="222" t="s">
        <v>17</v>
      </c>
      <c r="CG38" s="223">
        <v>44005</v>
      </c>
      <c r="CH38" s="221" t="s">
        <v>11098</v>
      </c>
      <c r="CI38" s="222" t="e">
        <v>#N/A</v>
      </c>
      <c r="CJ38" s="222" t="e">
        <v>#N/A</v>
      </c>
      <c r="CK38" s="222" t="e">
        <v>#N/A</v>
      </c>
      <c r="CL38" s="222" t="e">
        <v>#N/A</v>
      </c>
      <c r="CM38" s="222" t="e">
        <v>#N/A</v>
      </c>
      <c r="CN38" s="222" t="e">
        <v>#N/A</v>
      </c>
      <c r="CO38" s="225" t="e">
        <v>#N/A</v>
      </c>
      <c r="CP38" s="222" t="s">
        <v>865</v>
      </c>
      <c r="CQ38" s="224" t="s">
        <v>17</v>
      </c>
      <c r="CR38" s="224" t="s">
        <v>17</v>
      </c>
      <c r="CS38" s="224" t="s">
        <v>17</v>
      </c>
      <c r="CT38" s="224" t="s">
        <v>17</v>
      </c>
      <c r="CU38" s="224" t="s">
        <v>18</v>
      </c>
      <c r="CV38" s="224" t="s">
        <v>17</v>
      </c>
      <c r="CW38" s="214">
        <v>44005</v>
      </c>
      <c r="CX38" s="222" t="s">
        <v>7579</v>
      </c>
      <c r="CY38" s="218">
        <v>353000</v>
      </c>
      <c r="CZ38" s="218" t="s">
        <v>7576</v>
      </c>
      <c r="DA38" s="218" t="s">
        <v>22</v>
      </c>
      <c r="DB38" s="218">
        <v>3</v>
      </c>
      <c r="DC38" s="218" t="s">
        <v>7588</v>
      </c>
      <c r="DD38" s="218" t="s">
        <v>7577</v>
      </c>
      <c r="DE38" s="220">
        <v>45260</v>
      </c>
      <c r="DF38" s="221" t="s">
        <v>7583</v>
      </c>
      <c r="DG38" s="213">
        <v>45569000</v>
      </c>
      <c r="DH38" s="224" t="s">
        <v>7580</v>
      </c>
      <c r="DI38" s="224" t="s">
        <v>22</v>
      </c>
      <c r="DJ38" s="224">
        <v>3</v>
      </c>
      <c r="DK38" s="224" t="s">
        <v>7582</v>
      </c>
      <c r="DL38" s="224" t="s">
        <v>7581</v>
      </c>
      <c r="DM38" s="214">
        <v>45260</v>
      </c>
      <c r="DN38" s="222" t="s">
        <v>7587</v>
      </c>
      <c r="DO38" s="218">
        <v>84000</v>
      </c>
      <c r="DP38" s="222" t="s">
        <v>7584</v>
      </c>
      <c r="DQ38" s="222" t="s">
        <v>22</v>
      </c>
      <c r="DR38" s="222">
        <v>3</v>
      </c>
      <c r="DS38" s="222" t="s">
        <v>7586</v>
      </c>
      <c r="DT38" s="222" t="s">
        <v>7585</v>
      </c>
      <c r="DU38" s="223">
        <v>45260</v>
      </c>
      <c r="DV38" s="221" t="s">
        <v>7589</v>
      </c>
      <c r="DW38" s="213">
        <v>353000</v>
      </c>
      <c r="DX38" s="224" t="s">
        <v>7576</v>
      </c>
      <c r="DY38" s="224" t="s">
        <v>22</v>
      </c>
      <c r="DZ38" s="224">
        <v>3</v>
      </c>
      <c r="EA38" s="224" t="s">
        <v>7588</v>
      </c>
      <c r="EB38" s="224" t="s">
        <v>7577</v>
      </c>
      <c r="EC38" s="214">
        <v>45260</v>
      </c>
      <c r="ED38" s="222" t="s">
        <v>7591</v>
      </c>
      <c r="EE38" s="218" t="s">
        <v>17</v>
      </c>
      <c r="EF38" s="222" t="s">
        <v>7576</v>
      </c>
      <c r="EG38" s="222" t="s">
        <v>22</v>
      </c>
      <c r="EH38" s="222">
        <v>3</v>
      </c>
      <c r="EI38" s="222" t="s">
        <v>7590</v>
      </c>
      <c r="EJ38" s="222" t="s">
        <v>7577</v>
      </c>
      <c r="EK38" s="223">
        <v>45260</v>
      </c>
      <c r="EL38" s="221" t="s">
        <v>7593</v>
      </c>
      <c r="EM38" s="213" t="s">
        <v>17</v>
      </c>
      <c r="EN38" s="224" t="s">
        <v>7576</v>
      </c>
      <c r="EO38" s="224" t="s">
        <v>22</v>
      </c>
      <c r="EP38" s="224">
        <v>3</v>
      </c>
      <c r="EQ38" s="224" t="s">
        <v>7592</v>
      </c>
      <c r="ER38" s="224" t="s">
        <v>7577</v>
      </c>
      <c r="ES38" s="214">
        <v>45260</v>
      </c>
      <c r="ET38" s="222" t="s">
        <v>7575</v>
      </c>
      <c r="EU38" s="222">
        <v>26</v>
      </c>
      <c r="EV38" s="222" t="s">
        <v>7552</v>
      </c>
      <c r="EW38" s="222" t="s">
        <v>22</v>
      </c>
      <c r="EX38" s="222">
        <v>3</v>
      </c>
      <c r="EY38" s="222" t="s">
        <v>7555</v>
      </c>
      <c r="EZ38" s="222" t="s">
        <v>7526</v>
      </c>
      <c r="FA38" s="223">
        <v>45260</v>
      </c>
      <c r="FB38" s="221" t="s">
        <v>1162</v>
      </c>
      <c r="FC38" s="224">
        <v>3</v>
      </c>
      <c r="FD38" s="224" t="s">
        <v>1159</v>
      </c>
      <c r="FE38" s="224" t="s">
        <v>66</v>
      </c>
      <c r="FF38" s="224">
        <v>1</v>
      </c>
      <c r="FG38" s="224" t="s">
        <v>1161</v>
      </c>
      <c r="FH38" s="224" t="s">
        <v>1160</v>
      </c>
      <c r="FI38" s="214">
        <v>44696</v>
      </c>
      <c r="FJ38" s="221" t="s">
        <v>869</v>
      </c>
      <c r="FK38" s="222" t="s">
        <v>17</v>
      </c>
      <c r="FL38" s="222" t="s">
        <v>17</v>
      </c>
      <c r="FM38" s="222" t="s">
        <v>17</v>
      </c>
      <c r="FN38" s="222" t="s">
        <v>17</v>
      </c>
      <c r="FO38" s="222" t="s">
        <v>18</v>
      </c>
      <c r="FP38" s="218" t="s">
        <v>17</v>
      </c>
      <c r="FQ38" s="219">
        <v>44005</v>
      </c>
      <c r="FR38" s="221" t="s">
        <v>870</v>
      </c>
      <c r="FS38" s="224" t="s">
        <v>17</v>
      </c>
      <c r="FT38" s="224" t="s">
        <v>17</v>
      </c>
      <c r="FU38" s="224" t="s">
        <v>17</v>
      </c>
      <c r="FV38" s="224" t="s">
        <v>17</v>
      </c>
      <c r="FW38" s="224" t="s">
        <v>18</v>
      </c>
      <c r="FX38" s="224" t="s">
        <v>17</v>
      </c>
      <c r="FY38" s="214">
        <v>44005</v>
      </c>
      <c r="FZ38" s="222" t="s">
        <v>5656</v>
      </c>
      <c r="GA38" s="222">
        <v>2</v>
      </c>
      <c r="GB38" s="222" t="s">
        <v>2019</v>
      </c>
      <c r="GC38" s="222" t="s">
        <v>33</v>
      </c>
      <c r="GD38" s="222">
        <v>2</v>
      </c>
      <c r="GE38" s="222" t="s">
        <v>17</v>
      </c>
      <c r="GF38" s="222" t="s">
        <v>17</v>
      </c>
      <c r="GG38" s="223">
        <v>45251</v>
      </c>
      <c r="GH38" s="221" t="s">
        <v>5662</v>
      </c>
      <c r="GI38" s="224">
        <v>1</v>
      </c>
      <c r="GJ38" s="224" t="s">
        <v>2019</v>
      </c>
      <c r="GK38" s="224" t="s">
        <v>33</v>
      </c>
      <c r="GL38" s="224">
        <v>2</v>
      </c>
      <c r="GM38" s="224" t="s">
        <v>17</v>
      </c>
      <c r="GN38" s="224" t="s">
        <v>17</v>
      </c>
      <c r="GO38" s="214">
        <v>45251</v>
      </c>
      <c r="GP38" s="222" t="s">
        <v>5657</v>
      </c>
      <c r="GQ38" s="222">
        <v>2</v>
      </c>
      <c r="GR38" s="222" t="s">
        <v>2019</v>
      </c>
      <c r="GS38" s="222" t="s">
        <v>33</v>
      </c>
      <c r="GT38" s="222">
        <v>2</v>
      </c>
      <c r="GU38" s="222" t="s">
        <v>17</v>
      </c>
      <c r="GV38" s="222" t="s">
        <v>17</v>
      </c>
      <c r="GW38" s="223">
        <v>45251</v>
      </c>
      <c r="GX38" s="221" t="s">
        <v>5663</v>
      </c>
      <c r="GY38" s="224">
        <v>0</v>
      </c>
      <c r="GZ38" s="224" t="s">
        <v>2019</v>
      </c>
      <c r="HA38" s="224" t="s">
        <v>33</v>
      </c>
      <c r="HB38" s="224">
        <v>2</v>
      </c>
      <c r="HC38" s="224" t="s">
        <v>17</v>
      </c>
      <c r="HD38" s="224" t="s">
        <v>17</v>
      </c>
      <c r="HE38" s="214">
        <v>45251</v>
      </c>
      <c r="HF38" s="222" t="s">
        <v>5655</v>
      </c>
      <c r="HG38" s="222">
        <v>0</v>
      </c>
      <c r="HH38" s="222" t="s">
        <v>2019</v>
      </c>
      <c r="HI38" s="222" t="s">
        <v>33</v>
      </c>
      <c r="HJ38" s="222">
        <v>2</v>
      </c>
      <c r="HK38" s="222" t="s">
        <v>17</v>
      </c>
      <c r="HL38" s="222" t="s">
        <v>17</v>
      </c>
      <c r="HM38" s="223">
        <v>45251</v>
      </c>
      <c r="HN38" s="221" t="s">
        <v>5661</v>
      </c>
      <c r="HO38" s="224">
        <v>2</v>
      </c>
      <c r="HP38" s="224" t="s">
        <v>2019</v>
      </c>
      <c r="HQ38" s="224" t="s">
        <v>33</v>
      </c>
      <c r="HR38" s="224">
        <v>2</v>
      </c>
      <c r="HS38" s="224" t="s">
        <v>17</v>
      </c>
      <c r="HT38" s="224" t="s">
        <v>17</v>
      </c>
      <c r="HU38" s="214">
        <v>45251</v>
      </c>
      <c r="HV38" s="222" t="s">
        <v>5658</v>
      </c>
      <c r="HW38" s="222">
        <v>0</v>
      </c>
      <c r="HX38" s="222" t="s">
        <v>2019</v>
      </c>
      <c r="HY38" s="222" t="s">
        <v>33</v>
      </c>
      <c r="HZ38" s="222">
        <v>2</v>
      </c>
      <c r="IA38" s="222" t="s">
        <v>17</v>
      </c>
      <c r="IB38" s="222" t="s">
        <v>17</v>
      </c>
      <c r="IC38" s="223">
        <v>45251</v>
      </c>
      <c r="ID38" s="221" t="s">
        <v>5660</v>
      </c>
      <c r="IE38" s="224">
        <v>1</v>
      </c>
      <c r="IF38" s="224" t="s">
        <v>2019</v>
      </c>
      <c r="IG38" s="224" t="s">
        <v>33</v>
      </c>
      <c r="IH38" s="224">
        <v>2</v>
      </c>
      <c r="II38" s="224" t="s">
        <v>17</v>
      </c>
      <c r="IJ38" s="224" t="s">
        <v>17</v>
      </c>
      <c r="IK38" s="214">
        <v>45251</v>
      </c>
      <c r="IL38" s="222" t="s">
        <v>5659</v>
      </c>
      <c r="IM38" s="222">
        <v>1</v>
      </c>
      <c r="IN38" s="222" t="s">
        <v>2019</v>
      </c>
      <c r="IO38" s="222" t="s">
        <v>33</v>
      </c>
      <c r="IP38" s="222">
        <v>2</v>
      </c>
      <c r="IQ38" s="222" t="s">
        <v>17</v>
      </c>
      <c r="IR38" s="222" t="s">
        <v>17</v>
      </c>
      <c r="IS38" s="223">
        <v>45251</v>
      </c>
    </row>
    <row r="39" spans="1:253" s="11" customFormat="1" ht="12.95" customHeight="1" x14ac:dyDescent="0.2">
      <c r="A39" s="11" t="s">
        <v>2209</v>
      </c>
      <c r="B39" s="11" t="s">
        <v>10488</v>
      </c>
      <c r="C39" s="11" t="s">
        <v>2210</v>
      </c>
      <c r="D39" s="11" t="s">
        <v>2211</v>
      </c>
      <c r="E39" s="11" t="s">
        <v>9918</v>
      </c>
      <c r="F39" s="11" t="s">
        <v>4093</v>
      </c>
      <c r="G39" s="212">
        <v>18001000</v>
      </c>
      <c r="H39" s="213" t="s">
        <v>4090</v>
      </c>
      <c r="I39" s="213" t="s">
        <v>33</v>
      </c>
      <c r="J39" s="213">
        <v>2</v>
      </c>
      <c r="K39" s="213" t="s">
        <v>4092</v>
      </c>
      <c r="L39" s="213" t="s">
        <v>4091</v>
      </c>
      <c r="M39" s="214">
        <v>45199</v>
      </c>
      <c r="N39" s="221" t="s">
        <v>4096</v>
      </c>
      <c r="O39" s="216">
        <v>248360</v>
      </c>
      <c r="P39" s="216" t="s">
        <v>4094</v>
      </c>
      <c r="Q39" s="216" t="s">
        <v>66</v>
      </c>
      <c r="R39" s="216">
        <v>1</v>
      </c>
      <c r="S39" s="216" t="s">
        <v>4095</v>
      </c>
      <c r="T39" s="216" t="s">
        <v>4091</v>
      </c>
      <c r="U39" s="217">
        <v>45199</v>
      </c>
      <c r="V39" s="221" t="s">
        <v>4097</v>
      </c>
      <c r="W39" s="213">
        <v>18001000</v>
      </c>
      <c r="X39" s="213" t="s">
        <v>4090</v>
      </c>
      <c r="Y39" s="213" t="s">
        <v>1219</v>
      </c>
      <c r="Z39" s="213">
        <v>2</v>
      </c>
      <c r="AA39" s="213" t="s">
        <v>4092</v>
      </c>
      <c r="AB39" s="213" t="s">
        <v>4091</v>
      </c>
      <c r="AC39" s="214">
        <v>45199</v>
      </c>
      <c r="AD39" s="221" t="s">
        <v>4101</v>
      </c>
      <c r="AE39" s="218">
        <v>7592000</v>
      </c>
      <c r="AF39" s="218" t="s">
        <v>4098</v>
      </c>
      <c r="AG39" s="218" t="s">
        <v>1219</v>
      </c>
      <c r="AH39" s="218">
        <v>2</v>
      </c>
      <c r="AI39" s="218" t="s">
        <v>4100</v>
      </c>
      <c r="AJ39" s="218" t="s">
        <v>4099</v>
      </c>
      <c r="AK39" s="219">
        <v>45199</v>
      </c>
      <c r="AL39" s="221" t="s">
        <v>4103</v>
      </c>
      <c r="AM39" s="213">
        <v>475000</v>
      </c>
      <c r="AN39" s="213" t="s">
        <v>4102</v>
      </c>
      <c r="AO39" s="213" t="s">
        <v>1219</v>
      </c>
      <c r="AP39" s="213">
        <v>2</v>
      </c>
      <c r="AQ39" s="213" t="s">
        <v>4068</v>
      </c>
      <c r="AR39" s="213" t="s">
        <v>4025</v>
      </c>
      <c r="AS39" s="214">
        <v>45199</v>
      </c>
      <c r="AT39" s="222" t="s">
        <v>4104</v>
      </c>
      <c r="AU39" s="218" t="s">
        <v>17</v>
      </c>
      <c r="AV39" s="218" t="s">
        <v>17</v>
      </c>
      <c r="AW39" s="218" t="s">
        <v>17</v>
      </c>
      <c r="AX39" s="218" t="s">
        <v>17</v>
      </c>
      <c r="AY39" s="218" t="s">
        <v>3957</v>
      </c>
      <c r="AZ39" s="218" t="s">
        <v>17</v>
      </c>
      <c r="BA39" s="219">
        <v>45199</v>
      </c>
      <c r="BB39" s="221" t="s">
        <v>4120</v>
      </c>
      <c r="BC39" s="213" t="s">
        <v>17</v>
      </c>
      <c r="BD39" s="213" t="s">
        <v>17</v>
      </c>
      <c r="BE39" s="213" t="s">
        <v>17</v>
      </c>
      <c r="BF39" s="213" t="s">
        <v>17</v>
      </c>
      <c r="BG39" s="213" t="s">
        <v>3957</v>
      </c>
      <c r="BH39" s="213" t="s">
        <v>17</v>
      </c>
      <c r="BI39" s="214">
        <v>45199</v>
      </c>
      <c r="BJ39" s="222" t="s">
        <v>9417</v>
      </c>
      <c r="BK39" s="222">
        <v>0</v>
      </c>
      <c r="BL39" s="222" t="s">
        <v>7254</v>
      </c>
      <c r="BM39" s="222" t="s">
        <v>22</v>
      </c>
      <c r="BN39" s="222">
        <v>3</v>
      </c>
      <c r="BO39" s="222" t="s">
        <v>9414</v>
      </c>
      <c r="BP39" s="218" t="s">
        <v>4030</v>
      </c>
      <c r="BQ39" s="223">
        <v>45260</v>
      </c>
      <c r="BR39" s="221" t="s">
        <v>4121</v>
      </c>
      <c r="BS39" s="224" t="s">
        <v>17</v>
      </c>
      <c r="BT39" s="224" t="s">
        <v>17</v>
      </c>
      <c r="BU39" s="224" t="s">
        <v>17</v>
      </c>
      <c r="BV39" s="224" t="s">
        <v>17</v>
      </c>
      <c r="BW39" s="224" t="s">
        <v>3957</v>
      </c>
      <c r="BX39" s="224" t="s">
        <v>17</v>
      </c>
      <c r="BY39" s="214">
        <v>45199</v>
      </c>
      <c r="BZ39" s="222" t="s">
        <v>4122</v>
      </c>
      <c r="CA39" s="222" t="s">
        <v>17</v>
      </c>
      <c r="CB39" s="222" t="s">
        <v>17</v>
      </c>
      <c r="CC39" s="222" t="s">
        <v>17</v>
      </c>
      <c r="CD39" s="222" t="s">
        <v>17</v>
      </c>
      <c r="CE39" s="222" t="s">
        <v>3957</v>
      </c>
      <c r="CF39" s="222" t="s">
        <v>17</v>
      </c>
      <c r="CG39" s="223">
        <v>45199</v>
      </c>
      <c r="CH39" s="221" t="s">
        <v>11099</v>
      </c>
      <c r="CI39" s="222" t="e">
        <v>#N/A</v>
      </c>
      <c r="CJ39" s="222" t="e">
        <v>#N/A</v>
      </c>
      <c r="CK39" s="222" t="e">
        <v>#N/A</v>
      </c>
      <c r="CL39" s="222" t="e">
        <v>#N/A</v>
      </c>
      <c r="CM39" s="222" t="e">
        <v>#N/A</v>
      </c>
      <c r="CN39" s="222" t="e">
        <v>#N/A</v>
      </c>
      <c r="CO39" s="225" t="e">
        <v>#N/A</v>
      </c>
      <c r="CP39" s="222" t="s">
        <v>4124</v>
      </c>
      <c r="CQ39" s="224" t="s">
        <v>17</v>
      </c>
      <c r="CR39" s="224" t="s">
        <v>17</v>
      </c>
      <c r="CS39" s="224" t="s">
        <v>17</v>
      </c>
      <c r="CT39" s="224" t="s">
        <v>17</v>
      </c>
      <c r="CU39" s="224" t="s">
        <v>3957</v>
      </c>
      <c r="CV39" s="224" t="s">
        <v>17</v>
      </c>
      <c r="CW39" s="214">
        <v>45199</v>
      </c>
      <c r="CX39" s="222" t="s">
        <v>4107</v>
      </c>
      <c r="CY39" s="218">
        <v>403000</v>
      </c>
      <c r="CZ39" s="218" t="s">
        <v>4113</v>
      </c>
      <c r="DA39" s="218" t="s">
        <v>1219</v>
      </c>
      <c r="DB39" s="218">
        <v>2</v>
      </c>
      <c r="DC39" s="218" t="s">
        <v>4036</v>
      </c>
      <c r="DD39" s="218" t="s">
        <v>4071</v>
      </c>
      <c r="DE39" s="220">
        <v>45199</v>
      </c>
      <c r="DF39" s="221" t="s">
        <v>4110</v>
      </c>
      <c r="DG39" s="213">
        <v>10409000</v>
      </c>
      <c r="DH39" s="224" t="s">
        <v>4108</v>
      </c>
      <c r="DI39" s="224" t="s">
        <v>1219</v>
      </c>
      <c r="DJ39" s="224">
        <v>2</v>
      </c>
      <c r="DK39" s="224" t="s">
        <v>4038</v>
      </c>
      <c r="DL39" s="224" t="s">
        <v>4109</v>
      </c>
      <c r="DM39" s="214">
        <v>45199</v>
      </c>
      <c r="DN39" s="222" t="s">
        <v>4112</v>
      </c>
      <c r="DO39" s="218">
        <v>7189000</v>
      </c>
      <c r="DP39" s="222" t="s">
        <v>4108</v>
      </c>
      <c r="DQ39" s="222" t="s">
        <v>1219</v>
      </c>
      <c r="DR39" s="222">
        <v>2</v>
      </c>
      <c r="DS39" s="222" t="s">
        <v>4040</v>
      </c>
      <c r="DT39" s="222" t="s">
        <v>4111</v>
      </c>
      <c r="DU39" s="223">
        <v>45199</v>
      </c>
      <c r="DV39" s="221" t="s">
        <v>4114</v>
      </c>
      <c r="DW39" s="213">
        <v>403000</v>
      </c>
      <c r="DX39" s="224" t="s">
        <v>4113</v>
      </c>
      <c r="DY39" s="224" t="s">
        <v>1219</v>
      </c>
      <c r="DZ39" s="224">
        <v>2</v>
      </c>
      <c r="EA39" s="224" t="s">
        <v>4036</v>
      </c>
      <c r="EB39" s="224" t="s">
        <v>4071</v>
      </c>
      <c r="EC39" s="214">
        <v>45199</v>
      </c>
      <c r="ED39" s="222" t="s">
        <v>4115</v>
      </c>
      <c r="EE39" s="218" t="s">
        <v>17</v>
      </c>
      <c r="EF39" s="222" t="s">
        <v>17</v>
      </c>
      <c r="EG39" s="222" t="s">
        <v>17</v>
      </c>
      <c r="EH39" s="222" t="s">
        <v>17</v>
      </c>
      <c r="EI39" s="222" t="s">
        <v>3957</v>
      </c>
      <c r="EJ39" s="222" t="s">
        <v>17</v>
      </c>
      <c r="EK39" s="223">
        <v>45199</v>
      </c>
      <c r="EL39" s="221" t="s">
        <v>4116</v>
      </c>
      <c r="EM39" s="213" t="s">
        <v>17</v>
      </c>
      <c r="EN39" s="224" t="s">
        <v>17</v>
      </c>
      <c r="EO39" s="224" t="s">
        <v>17</v>
      </c>
      <c r="EP39" s="224" t="s">
        <v>17</v>
      </c>
      <c r="EQ39" s="224" t="s">
        <v>3957</v>
      </c>
      <c r="ER39" s="224" t="s">
        <v>17</v>
      </c>
      <c r="ES39" s="214">
        <v>45199</v>
      </c>
      <c r="ET39" s="222" t="s">
        <v>9418</v>
      </c>
      <c r="EU39" s="222">
        <v>0</v>
      </c>
      <c r="EV39" s="222" t="s">
        <v>7254</v>
      </c>
      <c r="EW39" s="222" t="s">
        <v>22</v>
      </c>
      <c r="EX39" s="222">
        <v>3</v>
      </c>
      <c r="EY39" s="222" t="s">
        <v>9414</v>
      </c>
      <c r="EZ39" s="222" t="s">
        <v>4030</v>
      </c>
      <c r="FA39" s="223">
        <v>45260</v>
      </c>
      <c r="FB39" s="221" t="s">
        <v>4117</v>
      </c>
      <c r="FC39" s="224">
        <v>3</v>
      </c>
      <c r="FD39" s="224" t="s">
        <v>4113</v>
      </c>
      <c r="FE39" s="224" t="s">
        <v>66</v>
      </c>
      <c r="FF39" s="224">
        <v>1</v>
      </c>
      <c r="FG39" s="224" t="s">
        <v>4081</v>
      </c>
      <c r="FH39" s="224" t="s">
        <v>4071</v>
      </c>
      <c r="FI39" s="214">
        <v>45199</v>
      </c>
      <c r="FJ39" s="221" t="s">
        <v>4118</v>
      </c>
      <c r="FK39" s="222" t="s">
        <v>17</v>
      </c>
      <c r="FL39" s="222" t="s">
        <v>17</v>
      </c>
      <c r="FM39" s="222" t="s">
        <v>17</v>
      </c>
      <c r="FN39" s="222" t="s">
        <v>17</v>
      </c>
      <c r="FO39" s="222" t="s">
        <v>3957</v>
      </c>
      <c r="FP39" s="218" t="s">
        <v>17</v>
      </c>
      <c r="FQ39" s="219">
        <v>45199</v>
      </c>
      <c r="FR39" s="221" t="s">
        <v>4119</v>
      </c>
      <c r="FS39" s="224" t="s">
        <v>17</v>
      </c>
      <c r="FT39" s="224" t="s">
        <v>17</v>
      </c>
      <c r="FU39" s="224" t="s">
        <v>17</v>
      </c>
      <c r="FV39" s="224" t="s">
        <v>17</v>
      </c>
      <c r="FW39" s="224" t="s">
        <v>3957</v>
      </c>
      <c r="FX39" s="224" t="s">
        <v>17</v>
      </c>
      <c r="FY39" s="214">
        <v>45199</v>
      </c>
      <c r="FZ39" s="222" t="s">
        <v>2213</v>
      </c>
      <c r="GA39" s="222">
        <v>0</v>
      </c>
      <c r="GB39" s="222" t="s">
        <v>2019</v>
      </c>
      <c r="GC39" s="222" t="s">
        <v>33</v>
      </c>
      <c r="GD39" s="222">
        <v>2</v>
      </c>
      <c r="GE39" s="222" t="s">
        <v>17</v>
      </c>
      <c r="GF39" s="222" t="s">
        <v>17</v>
      </c>
      <c r="GG39" s="223">
        <v>45063</v>
      </c>
      <c r="GH39" s="221" t="s">
        <v>2219</v>
      </c>
      <c r="GI39" s="224">
        <v>0</v>
      </c>
      <c r="GJ39" s="224" t="s">
        <v>2019</v>
      </c>
      <c r="GK39" s="224" t="s">
        <v>33</v>
      </c>
      <c r="GL39" s="224">
        <v>2</v>
      </c>
      <c r="GM39" s="224" t="s">
        <v>17</v>
      </c>
      <c r="GN39" s="224" t="s">
        <v>17</v>
      </c>
      <c r="GO39" s="214">
        <v>45063</v>
      </c>
      <c r="GP39" s="222" t="s">
        <v>2214</v>
      </c>
      <c r="GQ39" s="222">
        <v>0</v>
      </c>
      <c r="GR39" s="222" t="s">
        <v>2019</v>
      </c>
      <c r="GS39" s="222" t="s">
        <v>33</v>
      </c>
      <c r="GT39" s="222">
        <v>2</v>
      </c>
      <c r="GU39" s="222" t="s">
        <v>17</v>
      </c>
      <c r="GV39" s="222" t="s">
        <v>17</v>
      </c>
      <c r="GW39" s="223">
        <v>45063</v>
      </c>
      <c r="GX39" s="221" t="s">
        <v>2220</v>
      </c>
      <c r="GY39" s="224">
        <v>2</v>
      </c>
      <c r="GZ39" s="224" t="s">
        <v>2019</v>
      </c>
      <c r="HA39" s="224" t="s">
        <v>33</v>
      </c>
      <c r="HB39" s="224">
        <v>2</v>
      </c>
      <c r="HC39" s="224" t="s">
        <v>17</v>
      </c>
      <c r="HD39" s="224" t="s">
        <v>17</v>
      </c>
      <c r="HE39" s="214">
        <v>45063</v>
      </c>
      <c r="HF39" s="222" t="s">
        <v>2212</v>
      </c>
      <c r="HG39" s="222">
        <v>0</v>
      </c>
      <c r="HH39" s="222" t="s">
        <v>2019</v>
      </c>
      <c r="HI39" s="222" t="s">
        <v>33</v>
      </c>
      <c r="HJ39" s="222">
        <v>2</v>
      </c>
      <c r="HK39" s="222" t="s">
        <v>17</v>
      </c>
      <c r="HL39" s="222" t="s">
        <v>17</v>
      </c>
      <c r="HM39" s="223">
        <v>45063</v>
      </c>
      <c r="HN39" s="221" t="s">
        <v>2218</v>
      </c>
      <c r="HO39" s="224">
        <v>1</v>
      </c>
      <c r="HP39" s="224" t="s">
        <v>2019</v>
      </c>
      <c r="HQ39" s="224" t="s">
        <v>33</v>
      </c>
      <c r="HR39" s="224">
        <v>2</v>
      </c>
      <c r="HS39" s="224" t="s">
        <v>17</v>
      </c>
      <c r="HT39" s="224" t="s">
        <v>17</v>
      </c>
      <c r="HU39" s="214">
        <v>45063</v>
      </c>
      <c r="HV39" s="222" t="s">
        <v>2215</v>
      </c>
      <c r="HW39" s="222">
        <v>1</v>
      </c>
      <c r="HX39" s="222" t="s">
        <v>2019</v>
      </c>
      <c r="HY39" s="222" t="s">
        <v>33</v>
      </c>
      <c r="HZ39" s="222">
        <v>2</v>
      </c>
      <c r="IA39" s="222" t="s">
        <v>17</v>
      </c>
      <c r="IB39" s="222" t="s">
        <v>17</v>
      </c>
      <c r="IC39" s="223">
        <v>45063</v>
      </c>
      <c r="ID39" s="221" t="s">
        <v>2217</v>
      </c>
      <c r="IE39" s="224">
        <v>1</v>
      </c>
      <c r="IF39" s="224" t="s">
        <v>2019</v>
      </c>
      <c r="IG39" s="224" t="s">
        <v>33</v>
      </c>
      <c r="IH39" s="224">
        <v>2</v>
      </c>
      <c r="II39" s="224" t="s">
        <v>17</v>
      </c>
      <c r="IJ39" s="224" t="s">
        <v>17</v>
      </c>
      <c r="IK39" s="214">
        <v>45063</v>
      </c>
      <c r="IL39" s="222" t="s">
        <v>2216</v>
      </c>
      <c r="IM39" s="222">
        <v>3</v>
      </c>
      <c r="IN39" s="222" t="s">
        <v>2019</v>
      </c>
      <c r="IO39" s="222" t="s">
        <v>33</v>
      </c>
      <c r="IP39" s="222">
        <v>2</v>
      </c>
      <c r="IQ39" s="222" t="s">
        <v>17</v>
      </c>
      <c r="IR39" s="222" t="s">
        <v>17</v>
      </c>
      <c r="IS39" s="223">
        <v>45063</v>
      </c>
    </row>
    <row r="40" spans="1:253" s="11" customFormat="1" ht="12.95" customHeight="1" x14ac:dyDescent="0.2">
      <c r="A40" s="11" t="s">
        <v>3417</v>
      </c>
      <c r="B40" s="11" t="s">
        <v>10479</v>
      </c>
      <c r="C40" s="11" t="s">
        <v>3418</v>
      </c>
      <c r="D40" s="11" t="s">
        <v>3419</v>
      </c>
      <c r="E40" s="11" t="s">
        <v>9919</v>
      </c>
      <c r="F40" s="11" t="s">
        <v>7597</v>
      </c>
      <c r="G40" s="212">
        <v>113164000</v>
      </c>
      <c r="H40" s="213" t="s">
        <v>7594</v>
      </c>
      <c r="I40" s="213" t="s">
        <v>1219</v>
      </c>
      <c r="J40" s="213">
        <v>2</v>
      </c>
      <c r="K40" s="213" t="s">
        <v>7596</v>
      </c>
      <c r="L40" s="213" t="s">
        <v>7595</v>
      </c>
      <c r="M40" s="214">
        <v>45260</v>
      </c>
      <c r="N40" s="221" t="s">
        <v>3423</v>
      </c>
      <c r="O40" s="216">
        <v>91071.77</v>
      </c>
      <c r="P40" s="216" t="s">
        <v>3420</v>
      </c>
      <c r="Q40" s="216" t="s">
        <v>1219</v>
      </c>
      <c r="R40" s="216">
        <v>2</v>
      </c>
      <c r="S40" s="216" t="s">
        <v>3422</v>
      </c>
      <c r="T40" s="216" t="s">
        <v>3421</v>
      </c>
      <c r="U40" s="217">
        <v>45133</v>
      </c>
      <c r="V40" s="221" t="s">
        <v>7601</v>
      </c>
      <c r="W40" s="213">
        <v>143409000</v>
      </c>
      <c r="X40" s="213" t="s">
        <v>7598</v>
      </c>
      <c r="Y40" s="213" t="s">
        <v>1219</v>
      </c>
      <c r="Z40" s="213">
        <v>2</v>
      </c>
      <c r="AA40" s="213" t="s">
        <v>7600</v>
      </c>
      <c r="AB40" s="213" t="s">
        <v>7599</v>
      </c>
      <c r="AC40" s="214">
        <v>45260</v>
      </c>
      <c r="AD40" s="221" t="s">
        <v>7604</v>
      </c>
      <c r="AE40" s="218">
        <v>420000</v>
      </c>
      <c r="AF40" s="218" t="s">
        <v>6585</v>
      </c>
      <c r="AG40" s="218" t="s">
        <v>1219</v>
      </c>
      <c r="AH40" s="218">
        <v>2</v>
      </c>
      <c r="AI40" s="218" t="s">
        <v>7603</v>
      </c>
      <c r="AJ40" s="218" t="s">
        <v>7602</v>
      </c>
      <c r="AK40" s="219">
        <v>45260</v>
      </c>
      <c r="AL40" s="221" t="s">
        <v>7605</v>
      </c>
      <c r="AM40" s="213">
        <v>420000</v>
      </c>
      <c r="AN40" s="213" t="s">
        <v>6585</v>
      </c>
      <c r="AO40" s="213" t="s">
        <v>1219</v>
      </c>
      <c r="AP40" s="213">
        <v>2</v>
      </c>
      <c r="AQ40" s="213" t="s">
        <v>7603</v>
      </c>
      <c r="AR40" s="213" t="s">
        <v>7602</v>
      </c>
      <c r="AS40" s="214">
        <v>45260</v>
      </c>
      <c r="AT40" s="222" t="s">
        <v>3425</v>
      </c>
      <c r="AU40" s="218" t="s">
        <v>17</v>
      </c>
      <c r="AV40" s="218" t="s">
        <v>17</v>
      </c>
      <c r="AW40" s="218" t="s">
        <v>17</v>
      </c>
      <c r="AX40" s="218" t="s">
        <v>17</v>
      </c>
      <c r="AY40" s="218" t="s">
        <v>17</v>
      </c>
      <c r="AZ40" s="218" t="s">
        <v>17</v>
      </c>
      <c r="BA40" s="219">
        <v>45133</v>
      </c>
      <c r="BB40" s="221" t="s">
        <v>3424</v>
      </c>
      <c r="BC40" s="213" t="s">
        <v>17</v>
      </c>
      <c r="BD40" s="213" t="s">
        <v>17</v>
      </c>
      <c r="BE40" s="213" t="s">
        <v>17</v>
      </c>
      <c r="BF40" s="213" t="s">
        <v>17</v>
      </c>
      <c r="BG40" s="213" t="s">
        <v>17</v>
      </c>
      <c r="BH40" s="213" t="s">
        <v>17</v>
      </c>
      <c r="BI40" s="214">
        <v>45133</v>
      </c>
      <c r="BJ40" s="222" t="s">
        <v>7607</v>
      </c>
      <c r="BK40" s="222">
        <v>0</v>
      </c>
      <c r="BL40" s="222" t="s">
        <v>7469</v>
      </c>
      <c r="BM40" s="222" t="s">
        <v>22</v>
      </c>
      <c r="BN40" s="222">
        <v>3</v>
      </c>
      <c r="BO40" s="222" t="s">
        <v>7606</v>
      </c>
      <c r="BP40" s="218" t="s">
        <v>924</v>
      </c>
      <c r="BQ40" s="223">
        <v>45260</v>
      </c>
      <c r="BR40" s="221" t="s">
        <v>3426</v>
      </c>
      <c r="BS40" s="224" t="s">
        <v>17</v>
      </c>
      <c r="BT40" s="224" t="s">
        <v>17</v>
      </c>
      <c r="BU40" s="224" t="s">
        <v>17</v>
      </c>
      <c r="BV40" s="224" t="s">
        <v>17</v>
      </c>
      <c r="BW40" s="224" t="s">
        <v>17</v>
      </c>
      <c r="BX40" s="224" t="s">
        <v>17</v>
      </c>
      <c r="BY40" s="214">
        <v>45133</v>
      </c>
      <c r="BZ40" s="222" t="s">
        <v>3427</v>
      </c>
      <c r="CA40" s="222" t="s">
        <v>17</v>
      </c>
      <c r="CB40" s="222" t="s">
        <v>17</v>
      </c>
      <c r="CC40" s="222" t="s">
        <v>17</v>
      </c>
      <c r="CD40" s="222" t="s">
        <v>17</v>
      </c>
      <c r="CE40" s="222" t="s">
        <v>17</v>
      </c>
      <c r="CF40" s="222" t="s">
        <v>17</v>
      </c>
      <c r="CG40" s="223">
        <v>45133</v>
      </c>
      <c r="CH40" s="221" t="s">
        <v>11100</v>
      </c>
      <c r="CI40" s="222" t="e">
        <v>#N/A</v>
      </c>
      <c r="CJ40" s="222" t="e">
        <v>#N/A</v>
      </c>
      <c r="CK40" s="222" t="e">
        <v>#N/A</v>
      </c>
      <c r="CL40" s="222" t="e">
        <v>#N/A</v>
      </c>
      <c r="CM40" s="222" t="e">
        <v>#N/A</v>
      </c>
      <c r="CN40" s="222" t="e">
        <v>#N/A</v>
      </c>
      <c r="CO40" s="225" t="e">
        <v>#N/A</v>
      </c>
      <c r="CP40" s="222" t="s">
        <v>3429</v>
      </c>
      <c r="CQ40" s="224" t="s">
        <v>17</v>
      </c>
      <c r="CR40" s="224" t="s">
        <v>17</v>
      </c>
      <c r="CS40" s="224" t="s">
        <v>17</v>
      </c>
      <c r="CT40" s="224" t="s">
        <v>17</v>
      </c>
      <c r="CU40" s="224" t="s">
        <v>17</v>
      </c>
      <c r="CV40" s="224" t="s">
        <v>17</v>
      </c>
      <c r="CW40" s="214">
        <v>45133</v>
      </c>
      <c r="CX40" s="222" t="s">
        <v>7610</v>
      </c>
      <c r="CY40" s="218">
        <v>420000</v>
      </c>
      <c r="CZ40" s="218" t="s">
        <v>6585</v>
      </c>
      <c r="DA40" s="218" t="s">
        <v>1219</v>
      </c>
      <c r="DB40" s="218">
        <v>2</v>
      </c>
      <c r="DC40" s="218" t="s">
        <v>7539</v>
      </c>
      <c r="DD40" s="218" t="s">
        <v>7602</v>
      </c>
      <c r="DE40" s="220">
        <v>45260</v>
      </c>
      <c r="DF40" s="221" t="s">
        <v>7611</v>
      </c>
      <c r="DG40" s="213">
        <v>142989000</v>
      </c>
      <c r="DH40" s="224" t="s">
        <v>7598</v>
      </c>
      <c r="DI40" s="224" t="s">
        <v>1219</v>
      </c>
      <c r="DJ40" s="224">
        <v>2</v>
      </c>
      <c r="DK40" s="224" t="s">
        <v>7533</v>
      </c>
      <c r="DL40" s="224" t="s">
        <v>7599</v>
      </c>
      <c r="DM40" s="214">
        <v>45260</v>
      </c>
      <c r="DN40" s="222" t="s">
        <v>7612</v>
      </c>
      <c r="DO40" s="218">
        <v>0</v>
      </c>
      <c r="DP40" s="222" t="s">
        <v>6585</v>
      </c>
      <c r="DQ40" s="222" t="s">
        <v>1219</v>
      </c>
      <c r="DR40" s="222">
        <v>2</v>
      </c>
      <c r="DS40" s="222" t="s">
        <v>7537</v>
      </c>
      <c r="DT40" s="222" t="s">
        <v>7602</v>
      </c>
      <c r="DU40" s="223">
        <v>45260</v>
      </c>
      <c r="DV40" s="221" t="s">
        <v>7613</v>
      </c>
      <c r="DW40" s="213">
        <v>420000</v>
      </c>
      <c r="DX40" s="224" t="s">
        <v>6585</v>
      </c>
      <c r="DY40" s="224" t="s">
        <v>1219</v>
      </c>
      <c r="DZ40" s="224">
        <v>2</v>
      </c>
      <c r="EA40" s="224" t="s">
        <v>7539</v>
      </c>
      <c r="EB40" s="224" t="s">
        <v>7602</v>
      </c>
      <c r="EC40" s="214">
        <v>45260</v>
      </c>
      <c r="ED40" s="222" t="s">
        <v>7614</v>
      </c>
      <c r="EE40" s="218" t="s">
        <v>17</v>
      </c>
      <c r="EF40" s="222" t="s">
        <v>6585</v>
      </c>
      <c r="EG40" s="222" t="s">
        <v>1219</v>
      </c>
      <c r="EH40" s="222">
        <v>2</v>
      </c>
      <c r="EI40" s="222" t="s">
        <v>7541</v>
      </c>
      <c r="EJ40" s="222" t="s">
        <v>7602</v>
      </c>
      <c r="EK40" s="223">
        <v>45260</v>
      </c>
      <c r="EL40" s="221" t="s">
        <v>7615</v>
      </c>
      <c r="EM40" s="213" t="s">
        <v>17</v>
      </c>
      <c r="EN40" s="224" t="s">
        <v>6585</v>
      </c>
      <c r="EO40" s="224" t="s">
        <v>1219</v>
      </c>
      <c r="EP40" s="224">
        <v>2</v>
      </c>
      <c r="EQ40" s="224" t="s">
        <v>7541</v>
      </c>
      <c r="ER40" s="224" t="s">
        <v>7602</v>
      </c>
      <c r="ES40" s="214">
        <v>45260</v>
      </c>
      <c r="ET40" s="222" t="s">
        <v>7609</v>
      </c>
      <c r="EU40" s="222">
        <v>7</v>
      </c>
      <c r="EV40" s="222" t="s">
        <v>7469</v>
      </c>
      <c r="EW40" s="222" t="s">
        <v>22</v>
      </c>
      <c r="EX40" s="222">
        <v>3</v>
      </c>
      <c r="EY40" s="222" t="s">
        <v>7608</v>
      </c>
      <c r="EZ40" s="222" t="s">
        <v>924</v>
      </c>
      <c r="FA40" s="223">
        <v>45260</v>
      </c>
      <c r="FB40" s="221" t="s">
        <v>3433</v>
      </c>
      <c r="FC40" s="224">
        <v>2</v>
      </c>
      <c r="FD40" s="224" t="s">
        <v>3430</v>
      </c>
      <c r="FE40" s="224" t="s">
        <v>1219</v>
      </c>
      <c r="FF40" s="224">
        <v>2</v>
      </c>
      <c r="FG40" s="224" t="s">
        <v>3432</v>
      </c>
      <c r="FH40" s="224" t="s">
        <v>3431</v>
      </c>
      <c r="FI40" s="214">
        <v>45133</v>
      </c>
      <c r="FJ40" s="221" t="s">
        <v>3434</v>
      </c>
      <c r="FK40" s="222" t="s">
        <v>17</v>
      </c>
      <c r="FL40" s="222" t="s">
        <v>17</v>
      </c>
      <c r="FM40" s="222" t="s">
        <v>17</v>
      </c>
      <c r="FN40" s="222" t="s">
        <v>17</v>
      </c>
      <c r="FO40" s="222" t="s">
        <v>17</v>
      </c>
      <c r="FP40" s="218" t="s">
        <v>17</v>
      </c>
      <c r="FQ40" s="219">
        <v>45133</v>
      </c>
      <c r="FR40" s="221" t="s">
        <v>3435</v>
      </c>
      <c r="FS40" s="224" t="s">
        <v>17</v>
      </c>
      <c r="FT40" s="224" t="s">
        <v>17</v>
      </c>
      <c r="FU40" s="224" t="s">
        <v>17</v>
      </c>
      <c r="FV40" s="224" t="s">
        <v>17</v>
      </c>
      <c r="FW40" s="224" t="s">
        <v>17</v>
      </c>
      <c r="FX40" s="224" t="s">
        <v>17</v>
      </c>
      <c r="FY40" s="214">
        <v>45133</v>
      </c>
      <c r="FZ40" s="222" t="s">
        <v>5665</v>
      </c>
      <c r="GA40" s="222">
        <v>0</v>
      </c>
      <c r="GB40" s="222" t="s">
        <v>2019</v>
      </c>
      <c r="GC40" s="222" t="s">
        <v>33</v>
      </c>
      <c r="GD40" s="222">
        <v>2</v>
      </c>
      <c r="GE40" s="222" t="s">
        <v>17</v>
      </c>
      <c r="GF40" s="222" t="s">
        <v>17</v>
      </c>
      <c r="GG40" s="223">
        <v>45251</v>
      </c>
      <c r="GH40" s="221" t="s">
        <v>5671</v>
      </c>
      <c r="GI40" s="224">
        <v>0</v>
      </c>
      <c r="GJ40" s="224" t="s">
        <v>2019</v>
      </c>
      <c r="GK40" s="224" t="s">
        <v>33</v>
      </c>
      <c r="GL40" s="224">
        <v>2</v>
      </c>
      <c r="GM40" s="224" t="s">
        <v>17</v>
      </c>
      <c r="GN40" s="224" t="s">
        <v>17</v>
      </c>
      <c r="GO40" s="214">
        <v>45251</v>
      </c>
      <c r="GP40" s="222" t="s">
        <v>5666</v>
      </c>
      <c r="GQ40" s="222">
        <v>0</v>
      </c>
      <c r="GR40" s="222" t="s">
        <v>2019</v>
      </c>
      <c r="GS40" s="222" t="s">
        <v>33</v>
      </c>
      <c r="GT40" s="222">
        <v>2</v>
      </c>
      <c r="GU40" s="222" t="s">
        <v>17</v>
      </c>
      <c r="GV40" s="222" t="s">
        <v>17</v>
      </c>
      <c r="GW40" s="223">
        <v>45251</v>
      </c>
      <c r="GX40" s="221" t="s">
        <v>5672</v>
      </c>
      <c r="GY40" s="224">
        <v>0</v>
      </c>
      <c r="GZ40" s="224" t="s">
        <v>2019</v>
      </c>
      <c r="HA40" s="224" t="s">
        <v>33</v>
      </c>
      <c r="HB40" s="224">
        <v>2</v>
      </c>
      <c r="HC40" s="224" t="s">
        <v>17</v>
      </c>
      <c r="HD40" s="224" t="s">
        <v>17</v>
      </c>
      <c r="HE40" s="214">
        <v>45251</v>
      </c>
      <c r="HF40" s="222" t="s">
        <v>5664</v>
      </c>
      <c r="HG40" s="222">
        <v>0</v>
      </c>
      <c r="HH40" s="222" t="s">
        <v>2019</v>
      </c>
      <c r="HI40" s="222" t="s">
        <v>33</v>
      </c>
      <c r="HJ40" s="222">
        <v>2</v>
      </c>
      <c r="HK40" s="222" t="s">
        <v>17</v>
      </c>
      <c r="HL40" s="222" t="s">
        <v>17</v>
      </c>
      <c r="HM40" s="223">
        <v>45251</v>
      </c>
      <c r="HN40" s="221" t="s">
        <v>5670</v>
      </c>
      <c r="HO40" s="224">
        <v>2</v>
      </c>
      <c r="HP40" s="224" t="s">
        <v>2019</v>
      </c>
      <c r="HQ40" s="224" t="s">
        <v>33</v>
      </c>
      <c r="HR40" s="224">
        <v>2</v>
      </c>
      <c r="HS40" s="224" t="s">
        <v>17</v>
      </c>
      <c r="HT40" s="224" t="s">
        <v>17</v>
      </c>
      <c r="HU40" s="214">
        <v>45251</v>
      </c>
      <c r="HV40" s="222" t="s">
        <v>5667</v>
      </c>
      <c r="HW40" s="222">
        <v>0</v>
      </c>
      <c r="HX40" s="222" t="s">
        <v>2019</v>
      </c>
      <c r="HY40" s="222" t="s">
        <v>33</v>
      </c>
      <c r="HZ40" s="222">
        <v>2</v>
      </c>
      <c r="IA40" s="222" t="s">
        <v>17</v>
      </c>
      <c r="IB40" s="222" t="s">
        <v>17</v>
      </c>
      <c r="IC40" s="223">
        <v>45251</v>
      </c>
      <c r="ID40" s="221" t="s">
        <v>5669</v>
      </c>
      <c r="IE40" s="224">
        <v>3</v>
      </c>
      <c r="IF40" s="224" t="s">
        <v>2019</v>
      </c>
      <c r="IG40" s="224" t="s">
        <v>33</v>
      </c>
      <c r="IH40" s="224">
        <v>2</v>
      </c>
      <c r="II40" s="224" t="s">
        <v>17</v>
      </c>
      <c r="IJ40" s="224" t="s">
        <v>17</v>
      </c>
      <c r="IK40" s="214">
        <v>45251</v>
      </c>
      <c r="IL40" s="222" t="s">
        <v>5668</v>
      </c>
      <c r="IM40" s="222">
        <v>0</v>
      </c>
      <c r="IN40" s="222" t="s">
        <v>2019</v>
      </c>
      <c r="IO40" s="222" t="s">
        <v>33</v>
      </c>
      <c r="IP40" s="222">
        <v>2</v>
      </c>
      <c r="IQ40" s="222" t="s">
        <v>17</v>
      </c>
      <c r="IR40" s="222" t="s">
        <v>17</v>
      </c>
      <c r="IS40" s="223">
        <v>45251</v>
      </c>
    </row>
    <row r="41" spans="1:253" s="11" customFormat="1" ht="12.95" customHeight="1" x14ac:dyDescent="0.2">
      <c r="A41" s="11" t="s">
        <v>204</v>
      </c>
      <c r="B41" s="11" t="s">
        <v>10544</v>
      </c>
      <c r="C41" s="11" t="s">
        <v>205</v>
      </c>
      <c r="D41" s="11" t="s">
        <v>206</v>
      </c>
      <c r="E41" s="11" t="s">
        <v>9920</v>
      </c>
      <c r="F41" s="11" t="s">
        <v>6874</v>
      </c>
      <c r="G41" s="212">
        <v>3775000</v>
      </c>
      <c r="H41" s="213" t="s">
        <v>6871</v>
      </c>
      <c r="I41" s="213" t="s">
        <v>22</v>
      </c>
      <c r="J41" s="213">
        <v>3</v>
      </c>
      <c r="K41" s="213" t="s">
        <v>6873</v>
      </c>
      <c r="L41" s="213" t="s">
        <v>6872</v>
      </c>
      <c r="M41" s="214">
        <v>45259</v>
      </c>
      <c r="N41" s="221" t="s">
        <v>3203</v>
      </c>
      <c r="O41" s="216">
        <v>101000</v>
      </c>
      <c r="P41" s="216" t="s">
        <v>3200</v>
      </c>
      <c r="Q41" s="216" t="s">
        <v>1219</v>
      </c>
      <c r="R41" s="216">
        <v>2</v>
      </c>
      <c r="S41" s="216" t="s">
        <v>3202</v>
      </c>
      <c r="T41" s="216" t="s">
        <v>3201</v>
      </c>
      <c r="U41" s="217">
        <v>45126</v>
      </c>
      <c r="V41" s="221" t="s">
        <v>6876</v>
      </c>
      <c r="W41" s="213">
        <v>3775000</v>
      </c>
      <c r="X41" s="213" t="s">
        <v>6871</v>
      </c>
      <c r="Y41" s="213" t="s">
        <v>1219</v>
      </c>
      <c r="Z41" s="213">
        <v>2</v>
      </c>
      <c r="AA41" s="213" t="s">
        <v>6875</v>
      </c>
      <c r="AB41" s="213" t="s">
        <v>6872</v>
      </c>
      <c r="AC41" s="214">
        <v>45259</v>
      </c>
      <c r="AD41" s="221" t="s">
        <v>3207</v>
      </c>
      <c r="AE41" s="218">
        <v>1100000</v>
      </c>
      <c r="AF41" s="218" t="s">
        <v>3204</v>
      </c>
      <c r="AG41" s="218" t="s">
        <v>22</v>
      </c>
      <c r="AH41" s="218">
        <v>3</v>
      </c>
      <c r="AI41" s="218" t="s">
        <v>3206</v>
      </c>
      <c r="AJ41" s="218" t="s">
        <v>3205</v>
      </c>
      <c r="AK41" s="219">
        <v>45126</v>
      </c>
      <c r="AL41" s="221" t="s">
        <v>6880</v>
      </c>
      <c r="AM41" s="213">
        <v>362000</v>
      </c>
      <c r="AN41" s="213" t="s">
        <v>6877</v>
      </c>
      <c r="AO41" s="213" t="s">
        <v>22</v>
      </c>
      <c r="AP41" s="213">
        <v>3</v>
      </c>
      <c r="AQ41" s="213" t="s">
        <v>6879</v>
      </c>
      <c r="AR41" s="213" t="s">
        <v>6878</v>
      </c>
      <c r="AS41" s="214">
        <v>45259</v>
      </c>
      <c r="AT41" s="222" t="s">
        <v>3209</v>
      </c>
      <c r="AU41" s="218">
        <v>0</v>
      </c>
      <c r="AV41" s="218" t="s">
        <v>683</v>
      </c>
      <c r="AW41" s="218" t="s">
        <v>17</v>
      </c>
      <c r="AX41" s="218" t="s">
        <v>17</v>
      </c>
      <c r="AY41" s="218" t="s">
        <v>3208</v>
      </c>
      <c r="AZ41" s="218" t="s">
        <v>683</v>
      </c>
      <c r="BA41" s="219">
        <v>45126</v>
      </c>
      <c r="BB41" s="221" t="s">
        <v>1166</v>
      </c>
      <c r="BC41" s="213" t="s">
        <v>17</v>
      </c>
      <c r="BD41" s="213" t="s">
        <v>683</v>
      </c>
      <c r="BE41" s="213" t="s">
        <v>17</v>
      </c>
      <c r="BF41" s="213" t="s">
        <v>17</v>
      </c>
      <c r="BG41" s="213" t="s">
        <v>1165</v>
      </c>
      <c r="BH41" s="213" t="s">
        <v>683</v>
      </c>
      <c r="BI41" s="214">
        <v>44699</v>
      </c>
      <c r="BJ41" s="222" t="s">
        <v>7223</v>
      </c>
      <c r="BK41" s="222" t="s">
        <v>17</v>
      </c>
      <c r="BL41" s="222" t="s">
        <v>7221</v>
      </c>
      <c r="BM41" s="222" t="s">
        <v>22</v>
      </c>
      <c r="BN41" s="222">
        <v>3</v>
      </c>
      <c r="BO41" s="222" t="s">
        <v>7222</v>
      </c>
      <c r="BP41" s="218" t="s">
        <v>1079</v>
      </c>
      <c r="BQ41" s="223">
        <v>45259</v>
      </c>
      <c r="BR41" s="221" t="s">
        <v>208</v>
      </c>
      <c r="BS41" s="224" t="s">
        <v>17</v>
      </c>
      <c r="BT41" s="224">
        <v>0</v>
      </c>
      <c r="BU41" s="224" t="s">
        <v>33</v>
      </c>
      <c r="BV41" s="224">
        <v>2</v>
      </c>
      <c r="BW41" s="224" t="s">
        <v>207</v>
      </c>
      <c r="BX41" s="224">
        <v>0</v>
      </c>
      <c r="BY41" s="214">
        <v>43509</v>
      </c>
      <c r="BZ41" s="222" t="s">
        <v>209</v>
      </c>
      <c r="CA41" s="222" t="s">
        <v>17</v>
      </c>
      <c r="CB41" s="222">
        <v>0</v>
      </c>
      <c r="CC41" s="222" t="s">
        <v>17</v>
      </c>
      <c r="CD41" s="222" t="s">
        <v>17</v>
      </c>
      <c r="CE41" s="222" t="s">
        <v>207</v>
      </c>
      <c r="CF41" s="222">
        <v>0</v>
      </c>
      <c r="CG41" s="223">
        <v>43509</v>
      </c>
      <c r="CH41" s="221" t="s">
        <v>11101</v>
      </c>
      <c r="CI41" s="222" t="e">
        <v>#N/A</v>
      </c>
      <c r="CJ41" s="222" t="e">
        <v>#N/A</v>
      </c>
      <c r="CK41" s="222" t="e">
        <v>#N/A</v>
      </c>
      <c r="CL41" s="222" t="e">
        <v>#N/A</v>
      </c>
      <c r="CM41" s="222" t="e">
        <v>#N/A</v>
      </c>
      <c r="CN41" s="222" t="e">
        <v>#N/A</v>
      </c>
      <c r="CO41" s="225" t="e">
        <v>#N/A</v>
      </c>
      <c r="CP41" s="222" t="s">
        <v>1168</v>
      </c>
      <c r="CQ41" s="224" t="s">
        <v>17</v>
      </c>
      <c r="CR41" s="224" t="s">
        <v>683</v>
      </c>
      <c r="CS41" s="224" t="s">
        <v>17</v>
      </c>
      <c r="CT41" s="224" t="s">
        <v>17</v>
      </c>
      <c r="CU41" s="224" t="s">
        <v>1165</v>
      </c>
      <c r="CV41" s="224" t="s">
        <v>683</v>
      </c>
      <c r="CW41" s="214">
        <v>44699</v>
      </c>
      <c r="CX41" s="222" t="s">
        <v>3211</v>
      </c>
      <c r="CY41" s="218">
        <v>1100000</v>
      </c>
      <c r="CZ41" s="218" t="s">
        <v>3204</v>
      </c>
      <c r="DA41" s="218" t="s">
        <v>22</v>
      </c>
      <c r="DB41" s="218">
        <v>3</v>
      </c>
      <c r="DC41" s="218" t="s">
        <v>7229</v>
      </c>
      <c r="DD41" s="218" t="s">
        <v>3205</v>
      </c>
      <c r="DE41" s="220">
        <v>45259</v>
      </c>
      <c r="DF41" s="221" t="s">
        <v>7227</v>
      </c>
      <c r="DG41" s="213">
        <v>2675000</v>
      </c>
      <c r="DH41" s="224" t="s">
        <v>7225</v>
      </c>
      <c r="DI41" s="224" t="s">
        <v>1219</v>
      </c>
      <c r="DJ41" s="224">
        <v>2</v>
      </c>
      <c r="DK41" s="224" t="s">
        <v>3384</v>
      </c>
      <c r="DL41" s="224" t="s">
        <v>7226</v>
      </c>
      <c r="DM41" s="214">
        <v>45259</v>
      </c>
      <c r="DN41" s="222" t="s">
        <v>7228</v>
      </c>
      <c r="DO41" s="218">
        <v>0</v>
      </c>
      <c r="DP41" s="222" t="s">
        <v>3204</v>
      </c>
      <c r="DQ41" s="222" t="s">
        <v>1219</v>
      </c>
      <c r="DR41" s="222">
        <v>2</v>
      </c>
      <c r="DS41" s="222" t="s">
        <v>3182</v>
      </c>
      <c r="DT41" s="222" t="s">
        <v>3205</v>
      </c>
      <c r="DU41" s="223">
        <v>45259</v>
      </c>
      <c r="DV41" s="221" t="s">
        <v>7230</v>
      </c>
      <c r="DW41" s="213">
        <v>1100000</v>
      </c>
      <c r="DX41" s="224" t="s">
        <v>3204</v>
      </c>
      <c r="DY41" s="224" t="s">
        <v>22</v>
      </c>
      <c r="DZ41" s="224">
        <v>3</v>
      </c>
      <c r="EA41" s="224" t="s">
        <v>7229</v>
      </c>
      <c r="EB41" s="224" t="s">
        <v>3205</v>
      </c>
      <c r="EC41" s="214">
        <v>45259</v>
      </c>
      <c r="ED41" s="222" t="s">
        <v>7232</v>
      </c>
      <c r="EE41" s="218" t="s">
        <v>17</v>
      </c>
      <c r="EF41" s="222" t="s">
        <v>683</v>
      </c>
      <c r="EG41" s="222" t="s">
        <v>17</v>
      </c>
      <c r="EH41" s="222" t="s">
        <v>17</v>
      </c>
      <c r="EI41" s="222" t="s">
        <v>7231</v>
      </c>
      <c r="EJ41" s="222" t="s">
        <v>683</v>
      </c>
      <c r="EK41" s="223">
        <v>45259</v>
      </c>
      <c r="EL41" s="221" t="s">
        <v>7234</v>
      </c>
      <c r="EM41" s="213" t="s">
        <v>17</v>
      </c>
      <c r="EN41" s="224" t="s">
        <v>683</v>
      </c>
      <c r="EO41" s="224" t="s">
        <v>17</v>
      </c>
      <c r="EP41" s="224" t="s">
        <v>17</v>
      </c>
      <c r="EQ41" s="224" t="s">
        <v>7233</v>
      </c>
      <c r="ER41" s="224" t="s">
        <v>683</v>
      </c>
      <c r="ES41" s="214">
        <v>45259</v>
      </c>
      <c r="ET41" s="222" t="s">
        <v>7224</v>
      </c>
      <c r="EU41" s="222" t="s">
        <v>17</v>
      </c>
      <c r="EV41" s="222" t="s">
        <v>7221</v>
      </c>
      <c r="EW41" s="222" t="s">
        <v>22</v>
      </c>
      <c r="EX41" s="222">
        <v>3</v>
      </c>
      <c r="EY41" s="222" t="s">
        <v>7222</v>
      </c>
      <c r="EZ41" s="222" t="s">
        <v>1079</v>
      </c>
      <c r="FA41" s="223">
        <v>45259</v>
      </c>
      <c r="FB41" s="221" t="s">
        <v>1164</v>
      </c>
      <c r="FC41" s="224">
        <v>5</v>
      </c>
      <c r="FD41" s="224" t="s">
        <v>683</v>
      </c>
      <c r="FE41" s="224" t="s">
        <v>33</v>
      </c>
      <c r="FF41" s="224">
        <v>2</v>
      </c>
      <c r="FG41" s="224" t="s">
        <v>1163</v>
      </c>
      <c r="FH41" s="224" t="s">
        <v>683</v>
      </c>
      <c r="FI41" s="214">
        <v>44699</v>
      </c>
      <c r="FJ41" s="221" t="s">
        <v>210</v>
      </c>
      <c r="FK41" s="222" t="s">
        <v>17</v>
      </c>
      <c r="FL41" s="222">
        <v>0</v>
      </c>
      <c r="FM41" s="222" t="s">
        <v>33</v>
      </c>
      <c r="FN41" s="222">
        <v>2</v>
      </c>
      <c r="FO41" s="222" t="s">
        <v>207</v>
      </c>
      <c r="FP41" s="218">
        <v>0</v>
      </c>
      <c r="FQ41" s="219">
        <v>43509</v>
      </c>
      <c r="FR41" s="221" t="s">
        <v>211</v>
      </c>
      <c r="FS41" s="224" t="s">
        <v>17</v>
      </c>
      <c r="FT41" s="224">
        <v>0</v>
      </c>
      <c r="FU41" s="224" t="s">
        <v>33</v>
      </c>
      <c r="FV41" s="224">
        <v>2</v>
      </c>
      <c r="FW41" s="224" t="s">
        <v>207</v>
      </c>
      <c r="FX41" s="224">
        <v>0</v>
      </c>
      <c r="FY41" s="214">
        <v>43509</v>
      </c>
      <c r="FZ41" s="222" t="s">
        <v>6180</v>
      </c>
      <c r="GA41" s="222">
        <v>1</v>
      </c>
      <c r="GB41" s="222" t="s">
        <v>2019</v>
      </c>
      <c r="GC41" s="222" t="s">
        <v>33</v>
      </c>
      <c r="GD41" s="222">
        <v>2</v>
      </c>
      <c r="GE41" s="222" t="s">
        <v>17</v>
      </c>
      <c r="GF41" s="222" t="s">
        <v>17</v>
      </c>
      <c r="GG41" s="223">
        <v>45257</v>
      </c>
      <c r="GH41" s="221" t="s">
        <v>6186</v>
      </c>
      <c r="GI41" s="224">
        <v>1</v>
      </c>
      <c r="GJ41" s="224" t="s">
        <v>2019</v>
      </c>
      <c r="GK41" s="224" t="s">
        <v>33</v>
      </c>
      <c r="GL41" s="224">
        <v>2</v>
      </c>
      <c r="GM41" s="224" t="s">
        <v>17</v>
      </c>
      <c r="GN41" s="224" t="s">
        <v>17</v>
      </c>
      <c r="GO41" s="214">
        <v>45257</v>
      </c>
      <c r="GP41" s="222" t="s">
        <v>6181</v>
      </c>
      <c r="GQ41" s="222">
        <v>2</v>
      </c>
      <c r="GR41" s="222" t="s">
        <v>2019</v>
      </c>
      <c r="GS41" s="222" t="s">
        <v>33</v>
      </c>
      <c r="GT41" s="222">
        <v>2</v>
      </c>
      <c r="GU41" s="222" t="s">
        <v>17</v>
      </c>
      <c r="GV41" s="222" t="s">
        <v>17</v>
      </c>
      <c r="GW41" s="223">
        <v>45257</v>
      </c>
      <c r="GX41" s="221" t="s">
        <v>6187</v>
      </c>
      <c r="GY41" s="224">
        <v>0</v>
      </c>
      <c r="GZ41" s="224" t="s">
        <v>2019</v>
      </c>
      <c r="HA41" s="224" t="s">
        <v>33</v>
      </c>
      <c r="HB41" s="224">
        <v>2</v>
      </c>
      <c r="HC41" s="224" t="s">
        <v>17</v>
      </c>
      <c r="HD41" s="224" t="s">
        <v>17</v>
      </c>
      <c r="HE41" s="214">
        <v>45257</v>
      </c>
      <c r="HF41" s="222" t="s">
        <v>6179</v>
      </c>
      <c r="HG41" s="222">
        <v>2</v>
      </c>
      <c r="HH41" s="222" t="s">
        <v>2019</v>
      </c>
      <c r="HI41" s="222" t="s">
        <v>33</v>
      </c>
      <c r="HJ41" s="222">
        <v>2</v>
      </c>
      <c r="HK41" s="222" t="s">
        <v>17</v>
      </c>
      <c r="HL41" s="222" t="s">
        <v>17</v>
      </c>
      <c r="HM41" s="223">
        <v>45257</v>
      </c>
      <c r="HN41" s="221" t="s">
        <v>6185</v>
      </c>
      <c r="HO41" s="224">
        <v>2</v>
      </c>
      <c r="HP41" s="224" t="s">
        <v>2019</v>
      </c>
      <c r="HQ41" s="224" t="s">
        <v>33</v>
      </c>
      <c r="HR41" s="224">
        <v>2</v>
      </c>
      <c r="HS41" s="224" t="s">
        <v>17</v>
      </c>
      <c r="HT41" s="224" t="s">
        <v>17</v>
      </c>
      <c r="HU41" s="214">
        <v>45257</v>
      </c>
      <c r="HV41" s="222" t="s">
        <v>6182</v>
      </c>
      <c r="HW41" s="222">
        <v>0</v>
      </c>
      <c r="HX41" s="222" t="s">
        <v>2019</v>
      </c>
      <c r="HY41" s="222" t="s">
        <v>33</v>
      </c>
      <c r="HZ41" s="222">
        <v>2</v>
      </c>
      <c r="IA41" s="222" t="s">
        <v>17</v>
      </c>
      <c r="IB41" s="222" t="s">
        <v>17</v>
      </c>
      <c r="IC41" s="223">
        <v>45257</v>
      </c>
      <c r="ID41" s="221" t="s">
        <v>6184</v>
      </c>
      <c r="IE41" s="224">
        <v>3</v>
      </c>
      <c r="IF41" s="224" t="s">
        <v>2019</v>
      </c>
      <c r="IG41" s="224" t="s">
        <v>33</v>
      </c>
      <c r="IH41" s="224">
        <v>2</v>
      </c>
      <c r="II41" s="224" t="s">
        <v>17</v>
      </c>
      <c r="IJ41" s="224" t="s">
        <v>17</v>
      </c>
      <c r="IK41" s="214">
        <v>45257</v>
      </c>
      <c r="IL41" s="222" t="s">
        <v>6183</v>
      </c>
      <c r="IM41" s="222">
        <v>3</v>
      </c>
      <c r="IN41" s="222" t="s">
        <v>2019</v>
      </c>
      <c r="IO41" s="222" t="s">
        <v>33</v>
      </c>
      <c r="IP41" s="222">
        <v>2</v>
      </c>
      <c r="IQ41" s="222" t="s">
        <v>17</v>
      </c>
      <c r="IR41" s="222" t="s">
        <v>17</v>
      </c>
      <c r="IS41" s="223">
        <v>45257</v>
      </c>
    </row>
    <row r="42" spans="1:253" s="11" customFormat="1" ht="12.95" customHeight="1" x14ac:dyDescent="0.2">
      <c r="A42" s="11" t="s">
        <v>251</v>
      </c>
      <c r="B42" s="11" t="s">
        <v>10488</v>
      </c>
      <c r="C42" s="11" t="s">
        <v>252</v>
      </c>
      <c r="D42" s="11" t="s">
        <v>253</v>
      </c>
      <c r="E42" s="11" t="s">
        <v>9921</v>
      </c>
      <c r="F42" s="11" t="s">
        <v>7799</v>
      </c>
      <c r="G42" s="212">
        <v>47508000</v>
      </c>
      <c r="H42" s="213" t="s">
        <v>7796</v>
      </c>
      <c r="I42" s="213" t="s">
        <v>1219</v>
      </c>
      <c r="J42" s="213">
        <v>2</v>
      </c>
      <c r="K42" s="213" t="s">
        <v>7798</v>
      </c>
      <c r="L42" s="213" t="s">
        <v>7797</v>
      </c>
      <c r="M42" s="214">
        <v>45260</v>
      </c>
      <c r="N42" s="221" t="s">
        <v>1248</v>
      </c>
      <c r="O42" s="216">
        <v>100000</v>
      </c>
      <c r="P42" s="216" t="s">
        <v>1245</v>
      </c>
      <c r="Q42" s="216" t="s">
        <v>33</v>
      </c>
      <c r="R42" s="216">
        <v>2</v>
      </c>
      <c r="S42" s="216" t="s">
        <v>1247</v>
      </c>
      <c r="T42" s="216" t="s">
        <v>1246</v>
      </c>
      <c r="U42" s="217">
        <v>44773</v>
      </c>
      <c r="V42" s="221" t="s">
        <v>7800</v>
      </c>
      <c r="W42" s="213">
        <v>47508000</v>
      </c>
      <c r="X42" s="213" t="s">
        <v>7796</v>
      </c>
      <c r="Y42" s="213" t="s">
        <v>1219</v>
      </c>
      <c r="Z42" s="213">
        <v>2</v>
      </c>
      <c r="AA42" s="213" t="s">
        <v>7798</v>
      </c>
      <c r="AB42" s="213" t="s">
        <v>7797</v>
      </c>
      <c r="AC42" s="214">
        <v>45260</v>
      </c>
      <c r="AD42" s="221" t="s">
        <v>7803</v>
      </c>
      <c r="AE42" s="218">
        <v>48000</v>
      </c>
      <c r="AF42" s="218" t="s">
        <v>7621</v>
      </c>
      <c r="AG42" s="218" t="s">
        <v>1219</v>
      </c>
      <c r="AH42" s="218">
        <v>2</v>
      </c>
      <c r="AI42" s="218" t="s">
        <v>7802</v>
      </c>
      <c r="AJ42" s="218" t="s">
        <v>7801</v>
      </c>
      <c r="AK42" s="219">
        <v>45260</v>
      </c>
      <c r="AL42" s="221" t="s">
        <v>7804</v>
      </c>
      <c r="AM42" s="213">
        <v>48000</v>
      </c>
      <c r="AN42" s="213" t="s">
        <v>7621</v>
      </c>
      <c r="AO42" s="213" t="s">
        <v>1219</v>
      </c>
      <c r="AP42" s="213">
        <v>2</v>
      </c>
      <c r="AQ42" s="213" t="s">
        <v>7802</v>
      </c>
      <c r="AR42" s="213" t="s">
        <v>7801</v>
      </c>
      <c r="AS42" s="214">
        <v>45260</v>
      </c>
      <c r="AT42" s="222" t="s">
        <v>258</v>
      </c>
      <c r="AU42" s="218" t="s">
        <v>17</v>
      </c>
      <c r="AV42" s="218">
        <v>0</v>
      </c>
      <c r="AW42" s="218" t="s">
        <v>33</v>
      </c>
      <c r="AX42" s="218">
        <v>2</v>
      </c>
      <c r="AY42" s="218">
        <v>0</v>
      </c>
      <c r="AZ42" s="218">
        <v>0</v>
      </c>
      <c r="BA42" s="219">
        <v>43510</v>
      </c>
      <c r="BB42" s="221" t="s">
        <v>257</v>
      </c>
      <c r="BC42" s="213" t="s">
        <v>17</v>
      </c>
      <c r="BD42" s="213">
        <v>0</v>
      </c>
      <c r="BE42" s="213" t="s">
        <v>33</v>
      </c>
      <c r="BF42" s="213">
        <v>2</v>
      </c>
      <c r="BG42" s="213">
        <v>0</v>
      </c>
      <c r="BH42" s="213">
        <v>0</v>
      </c>
      <c r="BI42" s="214">
        <v>43510</v>
      </c>
      <c r="BJ42" s="222" t="s">
        <v>7807</v>
      </c>
      <c r="BK42" s="222">
        <v>122</v>
      </c>
      <c r="BL42" s="222" t="s">
        <v>7805</v>
      </c>
      <c r="BM42" s="222" t="s">
        <v>22</v>
      </c>
      <c r="BN42" s="222">
        <v>3</v>
      </c>
      <c r="BO42" s="222" t="s">
        <v>7806</v>
      </c>
      <c r="BP42" s="218" t="s">
        <v>7786</v>
      </c>
      <c r="BQ42" s="223">
        <v>45260</v>
      </c>
      <c r="BR42" s="221" t="s">
        <v>254</v>
      </c>
      <c r="BS42" s="224" t="s">
        <v>17</v>
      </c>
      <c r="BT42" s="224">
        <v>0</v>
      </c>
      <c r="BU42" s="224" t="s">
        <v>33</v>
      </c>
      <c r="BV42" s="224">
        <v>2</v>
      </c>
      <c r="BW42" s="224">
        <v>0</v>
      </c>
      <c r="BX42" s="224">
        <v>0</v>
      </c>
      <c r="BY42" s="214">
        <v>43510</v>
      </c>
      <c r="BZ42" s="222" t="s">
        <v>255</v>
      </c>
      <c r="CA42" s="222" t="s">
        <v>17</v>
      </c>
      <c r="CB42" s="222">
        <v>0</v>
      </c>
      <c r="CC42" s="222" t="s">
        <v>17</v>
      </c>
      <c r="CD42" s="222" t="s">
        <v>17</v>
      </c>
      <c r="CE42" s="222">
        <v>0</v>
      </c>
      <c r="CF42" s="222">
        <v>0</v>
      </c>
      <c r="CG42" s="223">
        <v>43510</v>
      </c>
      <c r="CH42" s="221" t="s">
        <v>11102</v>
      </c>
      <c r="CI42" s="222" t="e">
        <v>#N/A</v>
      </c>
      <c r="CJ42" s="222" t="e">
        <v>#N/A</v>
      </c>
      <c r="CK42" s="222" t="e">
        <v>#N/A</v>
      </c>
      <c r="CL42" s="222" t="e">
        <v>#N/A</v>
      </c>
      <c r="CM42" s="222" t="e">
        <v>#N/A</v>
      </c>
      <c r="CN42" s="222" t="e">
        <v>#N/A</v>
      </c>
      <c r="CO42" s="225" t="e">
        <v>#N/A</v>
      </c>
      <c r="CP42" s="222" t="s">
        <v>256</v>
      </c>
      <c r="CQ42" s="224" t="s">
        <v>17</v>
      </c>
      <c r="CR42" s="224">
        <v>0</v>
      </c>
      <c r="CS42" s="224" t="s">
        <v>33</v>
      </c>
      <c r="CT42" s="224">
        <v>2</v>
      </c>
      <c r="CU42" s="224">
        <v>0</v>
      </c>
      <c r="CV42" s="224">
        <v>0</v>
      </c>
      <c r="CW42" s="214">
        <v>43510</v>
      </c>
      <c r="CX42" s="222" t="s">
        <v>7812</v>
      </c>
      <c r="CY42" s="218">
        <v>48000</v>
      </c>
      <c r="CZ42" s="218" t="s">
        <v>7621</v>
      </c>
      <c r="DA42" s="218" t="s">
        <v>1219</v>
      </c>
      <c r="DB42" s="218">
        <v>2</v>
      </c>
      <c r="DC42" s="218" t="s">
        <v>7539</v>
      </c>
      <c r="DD42" s="218" t="s">
        <v>7801</v>
      </c>
      <c r="DE42" s="220">
        <v>45260</v>
      </c>
      <c r="DF42" s="221" t="s">
        <v>7813</v>
      </c>
      <c r="DG42" s="213">
        <v>47460000</v>
      </c>
      <c r="DH42" s="224" t="s">
        <v>7796</v>
      </c>
      <c r="DI42" s="224" t="s">
        <v>1219</v>
      </c>
      <c r="DJ42" s="224">
        <v>2</v>
      </c>
      <c r="DK42" s="224" t="s">
        <v>7533</v>
      </c>
      <c r="DL42" s="224" t="s">
        <v>7797</v>
      </c>
      <c r="DM42" s="214">
        <v>45260</v>
      </c>
      <c r="DN42" s="222" t="s">
        <v>7814</v>
      </c>
      <c r="DO42" s="218">
        <v>0</v>
      </c>
      <c r="DP42" s="222" t="s">
        <v>7621</v>
      </c>
      <c r="DQ42" s="222" t="s">
        <v>1219</v>
      </c>
      <c r="DR42" s="222">
        <v>2</v>
      </c>
      <c r="DS42" s="222" t="s">
        <v>7537</v>
      </c>
      <c r="DT42" s="222" t="s">
        <v>7801</v>
      </c>
      <c r="DU42" s="223">
        <v>45260</v>
      </c>
      <c r="DV42" s="221" t="s">
        <v>7815</v>
      </c>
      <c r="DW42" s="213">
        <v>48000</v>
      </c>
      <c r="DX42" s="224" t="s">
        <v>7621</v>
      </c>
      <c r="DY42" s="224" t="s">
        <v>1219</v>
      </c>
      <c r="DZ42" s="224">
        <v>2</v>
      </c>
      <c r="EA42" s="224" t="s">
        <v>7539</v>
      </c>
      <c r="EB42" s="224" t="s">
        <v>7801</v>
      </c>
      <c r="EC42" s="214">
        <v>45260</v>
      </c>
      <c r="ED42" s="222" t="s">
        <v>7816</v>
      </c>
      <c r="EE42" s="218" t="s">
        <v>17</v>
      </c>
      <c r="EF42" s="222" t="s">
        <v>7621</v>
      </c>
      <c r="EG42" s="222" t="s">
        <v>1219</v>
      </c>
      <c r="EH42" s="222">
        <v>2</v>
      </c>
      <c r="EI42" s="222" t="s">
        <v>7541</v>
      </c>
      <c r="EJ42" s="222" t="s">
        <v>7801</v>
      </c>
      <c r="EK42" s="223">
        <v>45260</v>
      </c>
      <c r="EL42" s="221" t="s">
        <v>7817</v>
      </c>
      <c r="EM42" s="213" t="s">
        <v>17</v>
      </c>
      <c r="EN42" s="224" t="s">
        <v>7621</v>
      </c>
      <c r="EO42" s="224" t="s">
        <v>1219</v>
      </c>
      <c r="EP42" s="224">
        <v>2</v>
      </c>
      <c r="EQ42" s="224" t="s">
        <v>7541</v>
      </c>
      <c r="ER42" s="224" t="s">
        <v>7801</v>
      </c>
      <c r="ES42" s="214">
        <v>45260</v>
      </c>
      <c r="ET42" s="222" t="s">
        <v>7811</v>
      </c>
      <c r="EU42" s="222">
        <v>122</v>
      </c>
      <c r="EV42" s="222" t="s">
        <v>7808</v>
      </c>
      <c r="EW42" s="222" t="s">
        <v>22</v>
      </c>
      <c r="EX42" s="222">
        <v>3</v>
      </c>
      <c r="EY42" s="222" t="s">
        <v>7810</v>
      </c>
      <c r="EZ42" s="222" t="s">
        <v>7809</v>
      </c>
      <c r="FA42" s="223">
        <v>45260</v>
      </c>
      <c r="FB42" s="221" t="s">
        <v>1250</v>
      </c>
      <c r="FC42" s="224">
        <v>3</v>
      </c>
      <c r="FD42" s="224" t="s">
        <v>17</v>
      </c>
      <c r="FE42" s="224" t="s">
        <v>22</v>
      </c>
      <c r="FF42" s="224">
        <v>3</v>
      </c>
      <c r="FG42" s="224" t="s">
        <v>1249</v>
      </c>
      <c r="FH42" s="224" t="s">
        <v>17</v>
      </c>
      <c r="FI42" s="214">
        <v>44773</v>
      </c>
      <c r="FJ42" s="221" t="s">
        <v>259</v>
      </c>
      <c r="FK42" s="222" t="s">
        <v>17</v>
      </c>
      <c r="FL42" s="222">
        <v>0</v>
      </c>
      <c r="FM42" s="222" t="s">
        <v>33</v>
      </c>
      <c r="FN42" s="222">
        <v>2</v>
      </c>
      <c r="FO42" s="222">
        <v>0</v>
      </c>
      <c r="FP42" s="218">
        <v>0</v>
      </c>
      <c r="FQ42" s="219">
        <v>43510</v>
      </c>
      <c r="FR42" s="221" t="s">
        <v>260</v>
      </c>
      <c r="FS42" s="224" t="s">
        <v>17</v>
      </c>
      <c r="FT42" s="224">
        <v>0</v>
      </c>
      <c r="FU42" s="224" t="s">
        <v>33</v>
      </c>
      <c r="FV42" s="224">
        <v>2</v>
      </c>
      <c r="FW42" s="224">
        <v>0</v>
      </c>
      <c r="FX42" s="224">
        <v>0</v>
      </c>
      <c r="FY42" s="214">
        <v>43510</v>
      </c>
      <c r="FZ42" s="222" t="s">
        <v>5420</v>
      </c>
      <c r="GA42" s="222">
        <v>0</v>
      </c>
      <c r="GB42" s="222" t="s">
        <v>2019</v>
      </c>
      <c r="GC42" s="222" t="s">
        <v>33</v>
      </c>
      <c r="GD42" s="222">
        <v>2</v>
      </c>
      <c r="GE42" s="222" t="s">
        <v>17</v>
      </c>
      <c r="GF42" s="222" t="s">
        <v>17</v>
      </c>
      <c r="GG42" s="223">
        <v>45243</v>
      </c>
      <c r="GH42" s="221" t="s">
        <v>5426</v>
      </c>
      <c r="GI42" s="224">
        <v>0</v>
      </c>
      <c r="GJ42" s="224" t="s">
        <v>2019</v>
      </c>
      <c r="GK42" s="224" t="s">
        <v>33</v>
      </c>
      <c r="GL42" s="224">
        <v>2</v>
      </c>
      <c r="GM42" s="224" t="s">
        <v>17</v>
      </c>
      <c r="GN42" s="224" t="s">
        <v>17</v>
      </c>
      <c r="GO42" s="214">
        <v>45243</v>
      </c>
      <c r="GP42" s="222" t="s">
        <v>5421</v>
      </c>
      <c r="GQ42" s="222">
        <v>0</v>
      </c>
      <c r="GR42" s="222" t="s">
        <v>2019</v>
      </c>
      <c r="GS42" s="222" t="s">
        <v>33</v>
      </c>
      <c r="GT42" s="222">
        <v>2</v>
      </c>
      <c r="GU42" s="222" t="s">
        <v>17</v>
      </c>
      <c r="GV42" s="222" t="s">
        <v>17</v>
      </c>
      <c r="GW42" s="223">
        <v>45243</v>
      </c>
      <c r="GX42" s="221" t="s">
        <v>5427</v>
      </c>
      <c r="GY42" s="224">
        <v>0</v>
      </c>
      <c r="GZ42" s="224" t="s">
        <v>2019</v>
      </c>
      <c r="HA42" s="224" t="s">
        <v>33</v>
      </c>
      <c r="HB42" s="224">
        <v>2</v>
      </c>
      <c r="HC42" s="224" t="s">
        <v>17</v>
      </c>
      <c r="HD42" s="224" t="s">
        <v>17</v>
      </c>
      <c r="HE42" s="214">
        <v>45243</v>
      </c>
      <c r="HF42" s="222" t="s">
        <v>5419</v>
      </c>
      <c r="HG42" s="222">
        <v>0</v>
      </c>
      <c r="HH42" s="222" t="s">
        <v>2019</v>
      </c>
      <c r="HI42" s="222" t="s">
        <v>33</v>
      </c>
      <c r="HJ42" s="222">
        <v>2</v>
      </c>
      <c r="HK42" s="222" t="s">
        <v>17</v>
      </c>
      <c r="HL42" s="222" t="s">
        <v>17</v>
      </c>
      <c r="HM42" s="223">
        <v>45243</v>
      </c>
      <c r="HN42" s="221" t="s">
        <v>5425</v>
      </c>
      <c r="HO42" s="224">
        <v>0</v>
      </c>
      <c r="HP42" s="224" t="s">
        <v>2019</v>
      </c>
      <c r="HQ42" s="224" t="s">
        <v>33</v>
      </c>
      <c r="HR42" s="224">
        <v>2</v>
      </c>
      <c r="HS42" s="224" t="s">
        <v>17</v>
      </c>
      <c r="HT42" s="224" t="s">
        <v>17</v>
      </c>
      <c r="HU42" s="214">
        <v>45243</v>
      </c>
      <c r="HV42" s="222" t="s">
        <v>5422</v>
      </c>
      <c r="HW42" s="222">
        <v>0</v>
      </c>
      <c r="HX42" s="222" t="s">
        <v>2019</v>
      </c>
      <c r="HY42" s="222" t="s">
        <v>33</v>
      </c>
      <c r="HZ42" s="222">
        <v>2</v>
      </c>
      <c r="IA42" s="222" t="s">
        <v>17</v>
      </c>
      <c r="IB42" s="222" t="s">
        <v>17</v>
      </c>
      <c r="IC42" s="223">
        <v>45243</v>
      </c>
      <c r="ID42" s="221" t="s">
        <v>5424</v>
      </c>
      <c r="IE42" s="224">
        <v>0</v>
      </c>
      <c r="IF42" s="224" t="s">
        <v>2019</v>
      </c>
      <c r="IG42" s="224" t="s">
        <v>33</v>
      </c>
      <c r="IH42" s="224">
        <v>2</v>
      </c>
      <c r="II42" s="224" t="s">
        <v>17</v>
      </c>
      <c r="IJ42" s="224" t="s">
        <v>17</v>
      </c>
      <c r="IK42" s="214">
        <v>45243</v>
      </c>
      <c r="IL42" s="222" t="s">
        <v>5423</v>
      </c>
      <c r="IM42" s="222">
        <v>1</v>
      </c>
      <c r="IN42" s="222" t="s">
        <v>2019</v>
      </c>
      <c r="IO42" s="222" t="s">
        <v>33</v>
      </c>
      <c r="IP42" s="222">
        <v>2</v>
      </c>
      <c r="IQ42" s="222" t="s">
        <v>17</v>
      </c>
      <c r="IR42" s="222" t="s">
        <v>17</v>
      </c>
      <c r="IS42" s="223">
        <v>45243</v>
      </c>
    </row>
    <row r="43" spans="1:253" s="11" customFormat="1" ht="12.95" customHeight="1" x14ac:dyDescent="0.2">
      <c r="A43" s="11" t="s">
        <v>5375</v>
      </c>
      <c r="B43" s="11" t="s">
        <v>10442</v>
      </c>
      <c r="C43" s="11" t="s">
        <v>5376</v>
      </c>
      <c r="D43" s="11" t="s">
        <v>5377</v>
      </c>
      <c r="E43" s="11" t="s">
        <v>9922</v>
      </c>
      <c r="F43" s="11" t="s">
        <v>6819</v>
      </c>
      <c r="G43" s="212">
        <v>1395000</v>
      </c>
      <c r="H43" s="213" t="s">
        <v>6816</v>
      </c>
      <c r="I43" s="213" t="s">
        <v>66</v>
      </c>
      <c r="J43" s="213">
        <v>1</v>
      </c>
      <c r="K43" s="213" t="s">
        <v>6818</v>
      </c>
      <c r="L43" s="213" t="s">
        <v>6817</v>
      </c>
      <c r="M43" s="214">
        <v>45259</v>
      </c>
      <c r="N43" s="221" t="s">
        <v>6823</v>
      </c>
      <c r="O43" s="216">
        <v>42750</v>
      </c>
      <c r="P43" s="216" t="s">
        <v>6820</v>
      </c>
      <c r="Q43" s="216" t="s">
        <v>1219</v>
      </c>
      <c r="R43" s="216">
        <v>2</v>
      </c>
      <c r="S43" s="216" t="s">
        <v>6822</v>
      </c>
      <c r="T43" s="216" t="s">
        <v>6821</v>
      </c>
      <c r="U43" s="217">
        <v>45259</v>
      </c>
      <c r="V43" s="221" t="s">
        <v>6825</v>
      </c>
      <c r="W43" s="213">
        <v>1395000</v>
      </c>
      <c r="X43" s="213" t="s">
        <v>6816</v>
      </c>
      <c r="Y43" s="213" t="s">
        <v>1219</v>
      </c>
      <c r="Z43" s="213">
        <v>2</v>
      </c>
      <c r="AA43" s="213" t="s">
        <v>6824</v>
      </c>
      <c r="AB43" s="213" t="s">
        <v>6817</v>
      </c>
      <c r="AC43" s="214">
        <v>45259</v>
      </c>
      <c r="AD43" s="221" t="s">
        <v>6827</v>
      </c>
      <c r="AE43" s="218">
        <v>50000</v>
      </c>
      <c r="AF43" s="218" t="s">
        <v>6826</v>
      </c>
      <c r="AG43" s="218" t="s">
        <v>1219</v>
      </c>
      <c r="AH43" s="218">
        <v>2</v>
      </c>
      <c r="AI43" s="218" t="s">
        <v>4517</v>
      </c>
      <c r="AJ43" s="218" t="s">
        <v>4441</v>
      </c>
      <c r="AK43" s="219">
        <v>45259</v>
      </c>
      <c r="AL43" s="221" t="s">
        <v>6829</v>
      </c>
      <c r="AM43" s="213">
        <v>50000</v>
      </c>
      <c r="AN43" s="213" t="s">
        <v>6826</v>
      </c>
      <c r="AO43" s="213" t="s">
        <v>1219</v>
      </c>
      <c r="AP43" s="213">
        <v>2</v>
      </c>
      <c r="AQ43" s="213" t="s">
        <v>6828</v>
      </c>
      <c r="AR43" s="213" t="s">
        <v>4441</v>
      </c>
      <c r="AS43" s="214">
        <v>45259</v>
      </c>
      <c r="AT43" s="222" t="s">
        <v>6831</v>
      </c>
      <c r="AU43" s="218" t="s">
        <v>17</v>
      </c>
      <c r="AV43" s="218" t="s">
        <v>17</v>
      </c>
      <c r="AW43" s="218" t="s">
        <v>17</v>
      </c>
      <c r="AX43" s="218" t="s">
        <v>17</v>
      </c>
      <c r="AY43" s="218" t="s">
        <v>4478</v>
      </c>
      <c r="AZ43" s="218" t="s">
        <v>17</v>
      </c>
      <c r="BA43" s="219">
        <v>45259</v>
      </c>
      <c r="BB43" s="221" t="s">
        <v>6830</v>
      </c>
      <c r="BC43" s="213" t="s">
        <v>17</v>
      </c>
      <c r="BD43" s="213" t="s">
        <v>17</v>
      </c>
      <c r="BE43" s="213" t="s">
        <v>17</v>
      </c>
      <c r="BF43" s="213" t="s">
        <v>17</v>
      </c>
      <c r="BG43" s="213" t="s">
        <v>4478</v>
      </c>
      <c r="BH43" s="213" t="s">
        <v>17</v>
      </c>
      <c r="BI43" s="214">
        <v>45259</v>
      </c>
      <c r="BJ43" s="222" t="s">
        <v>6832</v>
      </c>
      <c r="BK43" s="222">
        <v>0</v>
      </c>
      <c r="BL43" s="222" t="s">
        <v>6773</v>
      </c>
      <c r="BM43" s="222" t="s">
        <v>1219</v>
      </c>
      <c r="BN43" s="222">
        <v>2</v>
      </c>
      <c r="BO43" s="222" t="s">
        <v>6774</v>
      </c>
      <c r="BP43" s="218" t="s">
        <v>1079</v>
      </c>
      <c r="BQ43" s="223">
        <v>45259</v>
      </c>
      <c r="BR43" s="221" t="s">
        <v>6835</v>
      </c>
      <c r="BS43" s="224" t="s">
        <v>17</v>
      </c>
      <c r="BT43" s="224" t="s">
        <v>17</v>
      </c>
      <c r="BU43" s="224" t="s">
        <v>17</v>
      </c>
      <c r="BV43" s="224" t="s">
        <v>17</v>
      </c>
      <c r="BW43" s="224" t="s">
        <v>4478</v>
      </c>
      <c r="BX43" s="224" t="s">
        <v>17</v>
      </c>
      <c r="BY43" s="214">
        <v>45259</v>
      </c>
      <c r="BZ43" s="222" t="s">
        <v>6836</v>
      </c>
      <c r="CA43" s="222" t="s">
        <v>17</v>
      </c>
      <c r="CB43" s="222" t="s">
        <v>17</v>
      </c>
      <c r="CC43" s="222" t="s">
        <v>17</v>
      </c>
      <c r="CD43" s="222" t="s">
        <v>17</v>
      </c>
      <c r="CE43" s="222" t="s">
        <v>4478</v>
      </c>
      <c r="CF43" s="222" t="s">
        <v>17</v>
      </c>
      <c r="CG43" s="223">
        <v>45259</v>
      </c>
      <c r="CH43" s="221" t="s">
        <v>11103</v>
      </c>
      <c r="CI43" s="222" t="e">
        <v>#N/A</v>
      </c>
      <c r="CJ43" s="222" t="e">
        <v>#N/A</v>
      </c>
      <c r="CK43" s="222" t="e">
        <v>#N/A</v>
      </c>
      <c r="CL43" s="222" t="e">
        <v>#N/A</v>
      </c>
      <c r="CM43" s="222" t="e">
        <v>#N/A</v>
      </c>
      <c r="CN43" s="222" t="e">
        <v>#N/A</v>
      </c>
      <c r="CO43" s="225" t="e">
        <v>#N/A</v>
      </c>
      <c r="CP43" s="222" t="s">
        <v>6838</v>
      </c>
      <c r="CQ43" s="224" t="s">
        <v>17</v>
      </c>
      <c r="CR43" s="224" t="s">
        <v>17</v>
      </c>
      <c r="CS43" s="224" t="s">
        <v>17</v>
      </c>
      <c r="CT43" s="224" t="s">
        <v>17</v>
      </c>
      <c r="CU43" s="224" t="s">
        <v>4478</v>
      </c>
      <c r="CV43" s="224" t="s">
        <v>17</v>
      </c>
      <c r="CW43" s="214">
        <v>45259</v>
      </c>
      <c r="CX43" s="222" t="s">
        <v>6841</v>
      </c>
      <c r="CY43" s="218">
        <v>50000</v>
      </c>
      <c r="CZ43" s="218" t="s">
        <v>6839</v>
      </c>
      <c r="DA43" s="218" t="s">
        <v>1219</v>
      </c>
      <c r="DB43" s="218">
        <v>2</v>
      </c>
      <c r="DC43" s="218" t="s">
        <v>4458</v>
      </c>
      <c r="DD43" s="218" t="s">
        <v>4451</v>
      </c>
      <c r="DE43" s="220">
        <v>45259</v>
      </c>
      <c r="DF43" s="221" t="s">
        <v>6842</v>
      </c>
      <c r="DG43" s="213">
        <v>1345000</v>
      </c>
      <c r="DH43" s="224" t="s">
        <v>6816</v>
      </c>
      <c r="DI43" s="224" t="s">
        <v>1219</v>
      </c>
      <c r="DJ43" s="224">
        <v>2</v>
      </c>
      <c r="DK43" s="224" t="s">
        <v>4454</v>
      </c>
      <c r="DL43" s="224" t="s">
        <v>6817</v>
      </c>
      <c r="DM43" s="214">
        <v>45259</v>
      </c>
      <c r="DN43" s="222" t="s">
        <v>6843</v>
      </c>
      <c r="DO43" s="218">
        <v>0</v>
      </c>
      <c r="DP43" s="222" t="s">
        <v>6839</v>
      </c>
      <c r="DQ43" s="222" t="s">
        <v>1219</v>
      </c>
      <c r="DR43" s="222">
        <v>2</v>
      </c>
      <c r="DS43" s="222" t="s">
        <v>4456</v>
      </c>
      <c r="DT43" s="222" t="s">
        <v>4451</v>
      </c>
      <c r="DU43" s="223">
        <v>45259</v>
      </c>
      <c r="DV43" s="221" t="s">
        <v>6844</v>
      </c>
      <c r="DW43" s="213">
        <v>50000</v>
      </c>
      <c r="DX43" s="224" t="s">
        <v>6839</v>
      </c>
      <c r="DY43" s="224" t="s">
        <v>1219</v>
      </c>
      <c r="DZ43" s="224">
        <v>2</v>
      </c>
      <c r="EA43" s="224" t="s">
        <v>4458</v>
      </c>
      <c r="EB43" s="224" t="s">
        <v>4451</v>
      </c>
      <c r="EC43" s="214">
        <v>45259</v>
      </c>
      <c r="ED43" s="222" t="s">
        <v>6845</v>
      </c>
      <c r="EE43" s="218" t="s">
        <v>17</v>
      </c>
      <c r="EF43" s="222" t="s">
        <v>6839</v>
      </c>
      <c r="EG43" s="222" t="s">
        <v>1219</v>
      </c>
      <c r="EH43" s="222">
        <v>2</v>
      </c>
      <c r="EI43" s="222" t="s">
        <v>4460</v>
      </c>
      <c r="EJ43" s="222" t="s">
        <v>4451</v>
      </c>
      <c r="EK43" s="223">
        <v>45259</v>
      </c>
      <c r="EL43" s="221" t="s">
        <v>6846</v>
      </c>
      <c r="EM43" s="213" t="s">
        <v>17</v>
      </c>
      <c r="EN43" s="224" t="s">
        <v>6839</v>
      </c>
      <c r="EO43" s="224" t="s">
        <v>1219</v>
      </c>
      <c r="EP43" s="224">
        <v>2</v>
      </c>
      <c r="EQ43" s="224" t="s">
        <v>4460</v>
      </c>
      <c r="ER43" s="224" t="s">
        <v>4451</v>
      </c>
      <c r="ES43" s="214">
        <v>45259</v>
      </c>
      <c r="ET43" s="222" t="s">
        <v>6834</v>
      </c>
      <c r="EU43" s="222">
        <v>0</v>
      </c>
      <c r="EV43" s="222" t="s">
        <v>6773</v>
      </c>
      <c r="EW43" s="222" t="s">
        <v>1219</v>
      </c>
      <c r="EX43" s="222">
        <v>2</v>
      </c>
      <c r="EY43" s="222" t="s">
        <v>6833</v>
      </c>
      <c r="EZ43" s="222" t="s">
        <v>1079</v>
      </c>
      <c r="FA43" s="223">
        <v>45259</v>
      </c>
      <c r="FB43" s="221" t="s">
        <v>6848</v>
      </c>
      <c r="FC43" s="224">
        <v>2</v>
      </c>
      <c r="FD43" s="224" t="s">
        <v>6826</v>
      </c>
      <c r="FE43" s="224" t="s">
        <v>1219</v>
      </c>
      <c r="FF43" s="224">
        <v>2</v>
      </c>
      <c r="FG43" s="224" t="s">
        <v>6847</v>
      </c>
      <c r="FH43" s="224" t="s">
        <v>4441</v>
      </c>
      <c r="FI43" s="214">
        <v>45259</v>
      </c>
      <c r="FJ43" s="221" t="s">
        <v>6849</v>
      </c>
      <c r="FK43" s="222" t="s">
        <v>17</v>
      </c>
      <c r="FL43" s="222" t="s">
        <v>17</v>
      </c>
      <c r="FM43" s="222" t="s">
        <v>17</v>
      </c>
      <c r="FN43" s="222" t="s">
        <v>17</v>
      </c>
      <c r="FO43" s="222" t="s">
        <v>4478</v>
      </c>
      <c r="FP43" s="218" t="s">
        <v>17</v>
      </c>
      <c r="FQ43" s="219">
        <v>45259</v>
      </c>
      <c r="FR43" s="221" t="s">
        <v>6850</v>
      </c>
      <c r="FS43" s="224" t="s">
        <v>17</v>
      </c>
      <c r="FT43" s="224" t="s">
        <v>17</v>
      </c>
      <c r="FU43" s="224" t="s">
        <v>17</v>
      </c>
      <c r="FV43" s="224" t="s">
        <v>17</v>
      </c>
      <c r="FW43" s="224" t="s">
        <v>4478</v>
      </c>
      <c r="FX43" s="224" t="s">
        <v>17</v>
      </c>
      <c r="FY43" s="214">
        <v>45259</v>
      </c>
      <c r="FZ43" s="222" t="s">
        <v>5379</v>
      </c>
      <c r="GA43" s="222">
        <v>0</v>
      </c>
      <c r="GB43" s="222" t="s">
        <v>2019</v>
      </c>
      <c r="GC43" s="222" t="s">
        <v>33</v>
      </c>
      <c r="GD43" s="222">
        <v>2</v>
      </c>
      <c r="GE43" s="222" t="s">
        <v>17</v>
      </c>
      <c r="GF43" s="222" t="s">
        <v>17</v>
      </c>
      <c r="GG43" s="223">
        <v>45238</v>
      </c>
      <c r="GH43" s="221" t="s">
        <v>5385</v>
      </c>
      <c r="GI43" s="224">
        <v>0</v>
      </c>
      <c r="GJ43" s="224" t="s">
        <v>2019</v>
      </c>
      <c r="GK43" s="224" t="s">
        <v>33</v>
      </c>
      <c r="GL43" s="224">
        <v>2</v>
      </c>
      <c r="GM43" s="224" t="s">
        <v>17</v>
      </c>
      <c r="GN43" s="224" t="s">
        <v>17</v>
      </c>
      <c r="GO43" s="214">
        <v>45238</v>
      </c>
      <c r="GP43" s="222" t="s">
        <v>5380</v>
      </c>
      <c r="GQ43" s="222">
        <v>0</v>
      </c>
      <c r="GR43" s="222" t="s">
        <v>2019</v>
      </c>
      <c r="GS43" s="222" t="s">
        <v>33</v>
      </c>
      <c r="GT43" s="222">
        <v>2</v>
      </c>
      <c r="GU43" s="222" t="s">
        <v>17</v>
      </c>
      <c r="GV43" s="222" t="s">
        <v>17</v>
      </c>
      <c r="GW43" s="223">
        <v>45238</v>
      </c>
      <c r="GX43" s="221" t="s">
        <v>5386</v>
      </c>
      <c r="GY43" s="224">
        <v>0</v>
      </c>
      <c r="GZ43" s="224" t="s">
        <v>2019</v>
      </c>
      <c r="HA43" s="224" t="s">
        <v>33</v>
      </c>
      <c r="HB43" s="224">
        <v>2</v>
      </c>
      <c r="HC43" s="224" t="s">
        <v>17</v>
      </c>
      <c r="HD43" s="224" t="s">
        <v>17</v>
      </c>
      <c r="HE43" s="214">
        <v>45238</v>
      </c>
      <c r="HF43" s="222" t="s">
        <v>5378</v>
      </c>
      <c r="HG43" s="222">
        <v>0</v>
      </c>
      <c r="HH43" s="222" t="s">
        <v>2019</v>
      </c>
      <c r="HI43" s="222" t="s">
        <v>33</v>
      </c>
      <c r="HJ43" s="222">
        <v>2</v>
      </c>
      <c r="HK43" s="222" t="s">
        <v>17</v>
      </c>
      <c r="HL43" s="222" t="s">
        <v>17</v>
      </c>
      <c r="HM43" s="223">
        <v>45238</v>
      </c>
      <c r="HN43" s="221" t="s">
        <v>5384</v>
      </c>
      <c r="HO43" s="224">
        <v>0</v>
      </c>
      <c r="HP43" s="224" t="s">
        <v>2019</v>
      </c>
      <c r="HQ43" s="224" t="s">
        <v>33</v>
      </c>
      <c r="HR43" s="224">
        <v>2</v>
      </c>
      <c r="HS43" s="224" t="s">
        <v>17</v>
      </c>
      <c r="HT43" s="224" t="s">
        <v>17</v>
      </c>
      <c r="HU43" s="214">
        <v>45238</v>
      </c>
      <c r="HV43" s="222" t="s">
        <v>5381</v>
      </c>
      <c r="HW43" s="222">
        <v>0</v>
      </c>
      <c r="HX43" s="222" t="s">
        <v>2019</v>
      </c>
      <c r="HY43" s="222" t="s">
        <v>33</v>
      </c>
      <c r="HZ43" s="222">
        <v>2</v>
      </c>
      <c r="IA43" s="222" t="s">
        <v>17</v>
      </c>
      <c r="IB43" s="222" t="s">
        <v>17</v>
      </c>
      <c r="IC43" s="223">
        <v>45238</v>
      </c>
      <c r="ID43" s="221" t="s">
        <v>5383</v>
      </c>
      <c r="IE43" s="224">
        <v>0</v>
      </c>
      <c r="IF43" s="224" t="s">
        <v>2019</v>
      </c>
      <c r="IG43" s="224" t="s">
        <v>33</v>
      </c>
      <c r="IH43" s="224">
        <v>2</v>
      </c>
      <c r="II43" s="224" t="s">
        <v>17</v>
      </c>
      <c r="IJ43" s="224" t="s">
        <v>17</v>
      </c>
      <c r="IK43" s="214">
        <v>45238</v>
      </c>
      <c r="IL43" s="222" t="s">
        <v>5382</v>
      </c>
      <c r="IM43" s="222">
        <v>0</v>
      </c>
      <c r="IN43" s="222" t="s">
        <v>2019</v>
      </c>
      <c r="IO43" s="222" t="s">
        <v>33</v>
      </c>
      <c r="IP43" s="222">
        <v>2</v>
      </c>
      <c r="IQ43" s="222" t="s">
        <v>17</v>
      </c>
      <c r="IR43" s="222" t="s">
        <v>17</v>
      </c>
      <c r="IS43" s="223">
        <v>45238</v>
      </c>
    </row>
    <row r="44" spans="1:253" s="11" customFormat="1" ht="12.95" customHeight="1" x14ac:dyDescent="0.2">
      <c r="A44" s="11" t="s">
        <v>1175</v>
      </c>
      <c r="B44" s="11" t="s">
        <v>10552</v>
      </c>
      <c r="C44" s="11" t="s">
        <v>1176</v>
      </c>
      <c r="D44" s="11" t="s">
        <v>1028</v>
      </c>
      <c r="E44" s="11" t="s">
        <v>9923</v>
      </c>
      <c r="F44" s="11" t="s">
        <v>8215</v>
      </c>
      <c r="G44" s="212">
        <v>127781000</v>
      </c>
      <c r="H44" s="213" t="s">
        <v>8102</v>
      </c>
      <c r="I44" s="213" t="s">
        <v>1219</v>
      </c>
      <c r="J44" s="213">
        <v>2</v>
      </c>
      <c r="K44" s="213" t="s">
        <v>8214</v>
      </c>
      <c r="L44" s="213" t="s">
        <v>8103</v>
      </c>
      <c r="M44" s="214">
        <v>45260</v>
      </c>
      <c r="N44" s="221" t="s">
        <v>8216</v>
      </c>
      <c r="O44" s="216">
        <v>1128571</v>
      </c>
      <c r="P44" s="216" t="s">
        <v>8183</v>
      </c>
      <c r="Q44" s="216" t="s">
        <v>22</v>
      </c>
      <c r="R44" s="216">
        <v>3</v>
      </c>
      <c r="S44" s="216" t="s">
        <v>8185</v>
      </c>
      <c r="T44" s="216" t="s">
        <v>8184</v>
      </c>
      <c r="U44" s="217">
        <v>45260</v>
      </c>
      <c r="V44" s="221" t="s">
        <v>8218</v>
      </c>
      <c r="W44" s="213">
        <v>127781000</v>
      </c>
      <c r="X44" s="213" t="s">
        <v>8102</v>
      </c>
      <c r="Y44" s="213" t="s">
        <v>1219</v>
      </c>
      <c r="Z44" s="213">
        <v>2</v>
      </c>
      <c r="AA44" s="213" t="s">
        <v>8217</v>
      </c>
      <c r="AB44" s="213" t="s">
        <v>8103</v>
      </c>
      <c r="AC44" s="214">
        <v>45260</v>
      </c>
      <c r="AD44" s="221" t="s">
        <v>8222</v>
      </c>
      <c r="AE44" s="218">
        <v>86079000</v>
      </c>
      <c r="AF44" s="218" t="s">
        <v>8219</v>
      </c>
      <c r="AG44" s="218" t="s">
        <v>1219</v>
      </c>
      <c r="AH44" s="218">
        <v>2</v>
      </c>
      <c r="AI44" s="218" t="s">
        <v>8221</v>
      </c>
      <c r="AJ44" s="218" t="s">
        <v>8220</v>
      </c>
      <c r="AK44" s="219">
        <v>45260</v>
      </c>
      <c r="AL44" s="221" t="s">
        <v>8226</v>
      </c>
      <c r="AM44" s="213">
        <v>3323000</v>
      </c>
      <c r="AN44" s="213" t="s">
        <v>8223</v>
      </c>
      <c r="AO44" s="213" t="s">
        <v>22</v>
      </c>
      <c r="AP44" s="213">
        <v>3</v>
      </c>
      <c r="AQ44" s="213" t="s">
        <v>8225</v>
      </c>
      <c r="AR44" s="213" t="s">
        <v>8224</v>
      </c>
      <c r="AS44" s="214">
        <v>45260</v>
      </c>
      <c r="AT44" s="222" t="s">
        <v>1553</v>
      </c>
      <c r="AU44" s="218" t="s">
        <v>17</v>
      </c>
      <c r="AV44" s="218" t="s">
        <v>683</v>
      </c>
      <c r="AW44" s="218" t="s">
        <v>17</v>
      </c>
      <c r="AX44" s="218" t="s">
        <v>17</v>
      </c>
      <c r="AY44" s="218" t="s">
        <v>1552</v>
      </c>
      <c r="AZ44" s="218" t="s">
        <v>683</v>
      </c>
      <c r="BA44" s="219">
        <v>44922</v>
      </c>
      <c r="BB44" s="221" t="s">
        <v>8230</v>
      </c>
      <c r="BC44" s="213">
        <v>2700000</v>
      </c>
      <c r="BD44" s="213" t="s">
        <v>8227</v>
      </c>
      <c r="BE44" s="213" t="s">
        <v>22</v>
      </c>
      <c r="BF44" s="213">
        <v>3</v>
      </c>
      <c r="BG44" s="213" t="s">
        <v>8229</v>
      </c>
      <c r="BH44" s="213" t="s">
        <v>8228</v>
      </c>
      <c r="BI44" s="214">
        <v>45260</v>
      </c>
      <c r="BJ44" s="222" t="s">
        <v>8232</v>
      </c>
      <c r="BK44" s="222">
        <v>2511</v>
      </c>
      <c r="BL44" s="222" t="s">
        <v>8160</v>
      </c>
      <c r="BM44" s="222" t="s">
        <v>1219</v>
      </c>
      <c r="BN44" s="222">
        <v>2</v>
      </c>
      <c r="BO44" s="222" t="s">
        <v>8231</v>
      </c>
      <c r="BP44" s="218" t="s">
        <v>924</v>
      </c>
      <c r="BQ44" s="223">
        <v>45260</v>
      </c>
      <c r="BR44" s="221" t="s">
        <v>1554</v>
      </c>
      <c r="BS44" s="224" t="s">
        <v>17</v>
      </c>
      <c r="BT44" s="224" t="s">
        <v>683</v>
      </c>
      <c r="BU44" s="224" t="s">
        <v>17</v>
      </c>
      <c r="BV44" s="224" t="s">
        <v>17</v>
      </c>
      <c r="BW44" s="224" t="s">
        <v>1552</v>
      </c>
      <c r="BX44" s="224" t="s">
        <v>683</v>
      </c>
      <c r="BY44" s="214">
        <v>44922</v>
      </c>
      <c r="BZ44" s="222" t="s">
        <v>1555</v>
      </c>
      <c r="CA44" s="222" t="s">
        <v>17</v>
      </c>
      <c r="CB44" s="222" t="s">
        <v>683</v>
      </c>
      <c r="CC44" s="222" t="s">
        <v>17</v>
      </c>
      <c r="CD44" s="222" t="s">
        <v>17</v>
      </c>
      <c r="CE44" s="222" t="s">
        <v>1552</v>
      </c>
      <c r="CF44" s="222" t="s">
        <v>683</v>
      </c>
      <c r="CG44" s="223">
        <v>44922</v>
      </c>
      <c r="CH44" s="221" t="s">
        <v>11104</v>
      </c>
      <c r="CI44" s="222" t="e">
        <v>#N/A</v>
      </c>
      <c r="CJ44" s="222" t="e">
        <v>#N/A</v>
      </c>
      <c r="CK44" s="222" t="e">
        <v>#N/A</v>
      </c>
      <c r="CL44" s="222" t="e">
        <v>#N/A</v>
      </c>
      <c r="CM44" s="222" t="e">
        <v>#N/A</v>
      </c>
      <c r="CN44" s="222" t="e">
        <v>#N/A</v>
      </c>
      <c r="CO44" s="225" t="e">
        <v>#N/A</v>
      </c>
      <c r="CP44" s="222" t="s">
        <v>1575</v>
      </c>
      <c r="CQ44" s="224">
        <v>4500000</v>
      </c>
      <c r="CR44" s="224" t="s">
        <v>1572</v>
      </c>
      <c r="CS44" s="224" t="s">
        <v>1219</v>
      </c>
      <c r="CT44" s="224">
        <v>2</v>
      </c>
      <c r="CU44" s="224" t="s">
        <v>1574</v>
      </c>
      <c r="CV44" s="224" t="s">
        <v>1573</v>
      </c>
      <c r="CW44" s="214">
        <v>44953</v>
      </c>
      <c r="CX44" s="222" t="s">
        <v>8236</v>
      </c>
      <c r="CY44" s="218">
        <v>28600000</v>
      </c>
      <c r="CZ44" s="218" t="s">
        <v>8165</v>
      </c>
      <c r="DA44" s="218" t="s">
        <v>1219</v>
      </c>
      <c r="DB44" s="218">
        <v>2</v>
      </c>
      <c r="DC44" s="218" t="s">
        <v>8142</v>
      </c>
      <c r="DD44" s="218" t="s">
        <v>8166</v>
      </c>
      <c r="DE44" s="220">
        <v>45260</v>
      </c>
      <c r="DF44" s="221" t="s">
        <v>8239</v>
      </c>
      <c r="DG44" s="213">
        <v>41702000</v>
      </c>
      <c r="DH44" s="224" t="s">
        <v>8237</v>
      </c>
      <c r="DI44" s="224" t="s">
        <v>66</v>
      </c>
      <c r="DJ44" s="224">
        <v>1</v>
      </c>
      <c r="DK44" s="224" t="s">
        <v>8136</v>
      </c>
      <c r="DL44" s="224" t="s">
        <v>8238</v>
      </c>
      <c r="DM44" s="214">
        <v>45260</v>
      </c>
      <c r="DN44" s="222" t="s">
        <v>8242</v>
      </c>
      <c r="DO44" s="218">
        <v>57479000</v>
      </c>
      <c r="DP44" s="222" t="s">
        <v>8240</v>
      </c>
      <c r="DQ44" s="222" t="s">
        <v>66</v>
      </c>
      <c r="DR44" s="222">
        <v>1</v>
      </c>
      <c r="DS44" s="222" t="s">
        <v>8140</v>
      </c>
      <c r="DT44" s="222" t="s">
        <v>8241</v>
      </c>
      <c r="DU44" s="223">
        <v>45260</v>
      </c>
      <c r="DV44" s="221" t="s">
        <v>8243</v>
      </c>
      <c r="DW44" s="213">
        <v>28600000</v>
      </c>
      <c r="DX44" s="224" t="s">
        <v>8165</v>
      </c>
      <c r="DY44" s="224" t="s">
        <v>1219</v>
      </c>
      <c r="DZ44" s="224">
        <v>2</v>
      </c>
      <c r="EA44" s="224" t="s">
        <v>8142</v>
      </c>
      <c r="EB44" s="224" t="s">
        <v>8166</v>
      </c>
      <c r="EC44" s="214">
        <v>45260</v>
      </c>
      <c r="ED44" s="222" t="s">
        <v>8244</v>
      </c>
      <c r="EE44" s="218">
        <v>0</v>
      </c>
      <c r="EF44" s="222" t="s">
        <v>17</v>
      </c>
      <c r="EG44" s="222" t="s">
        <v>22</v>
      </c>
      <c r="EH44" s="222">
        <v>3</v>
      </c>
      <c r="EI44" s="222" t="s">
        <v>8177</v>
      </c>
      <c r="EJ44" s="222" t="s">
        <v>17</v>
      </c>
      <c r="EK44" s="223">
        <v>45260</v>
      </c>
      <c r="EL44" s="221" t="s">
        <v>8245</v>
      </c>
      <c r="EM44" s="213">
        <v>0</v>
      </c>
      <c r="EN44" s="224" t="s">
        <v>17</v>
      </c>
      <c r="EO44" s="224" t="s">
        <v>22</v>
      </c>
      <c r="EP44" s="224">
        <v>3</v>
      </c>
      <c r="EQ44" s="224" t="s">
        <v>8179</v>
      </c>
      <c r="ER44" s="224" t="s">
        <v>17</v>
      </c>
      <c r="ES44" s="214">
        <v>45260</v>
      </c>
      <c r="ET44" s="222" t="s">
        <v>8233</v>
      </c>
      <c r="EU44" s="222">
        <v>3239</v>
      </c>
      <c r="EV44" s="222" t="s">
        <v>8126</v>
      </c>
      <c r="EW44" s="222" t="s">
        <v>1219</v>
      </c>
      <c r="EX44" s="222">
        <v>2</v>
      </c>
      <c r="EY44" s="222" t="s">
        <v>8128</v>
      </c>
      <c r="EZ44" s="222" t="s">
        <v>8127</v>
      </c>
      <c r="FA44" s="223">
        <v>45260</v>
      </c>
      <c r="FB44" s="221" t="s">
        <v>1177</v>
      </c>
      <c r="FC44" s="224">
        <v>4</v>
      </c>
      <c r="FD44" s="224" t="s">
        <v>1071</v>
      </c>
      <c r="FE44" s="224" t="s">
        <v>66</v>
      </c>
      <c r="FF44" s="224">
        <v>1</v>
      </c>
      <c r="FG44" s="224" t="s">
        <v>1073</v>
      </c>
      <c r="FH44" s="224" t="s">
        <v>1072</v>
      </c>
      <c r="FI44" s="214">
        <v>44736</v>
      </c>
      <c r="FJ44" s="221" t="s">
        <v>1178</v>
      </c>
      <c r="FK44" s="222" t="s">
        <v>17</v>
      </c>
      <c r="FL44" s="222" t="s">
        <v>17</v>
      </c>
      <c r="FM44" s="222" t="s">
        <v>17</v>
      </c>
      <c r="FN44" s="222" t="s">
        <v>17</v>
      </c>
      <c r="FO44" s="222" t="s">
        <v>17</v>
      </c>
      <c r="FP44" s="218" t="s">
        <v>17</v>
      </c>
      <c r="FQ44" s="219">
        <v>44736</v>
      </c>
      <c r="FR44" s="221" t="s">
        <v>1182</v>
      </c>
      <c r="FS44" s="224">
        <v>10000</v>
      </c>
      <c r="FT44" s="224" t="s">
        <v>1179</v>
      </c>
      <c r="FU44" s="224" t="s">
        <v>22</v>
      </c>
      <c r="FV44" s="224">
        <v>3</v>
      </c>
      <c r="FW44" s="224" t="s">
        <v>1181</v>
      </c>
      <c r="FX44" s="224" t="s">
        <v>1180</v>
      </c>
      <c r="FY44" s="214">
        <v>44736</v>
      </c>
      <c r="FZ44" s="222" t="s">
        <v>5823</v>
      </c>
      <c r="GA44" s="222">
        <v>2</v>
      </c>
      <c r="GB44" s="222" t="s">
        <v>2019</v>
      </c>
      <c r="GC44" s="222" t="s">
        <v>33</v>
      </c>
      <c r="GD44" s="222">
        <v>2</v>
      </c>
      <c r="GE44" s="222" t="s">
        <v>17</v>
      </c>
      <c r="GF44" s="222" t="s">
        <v>17</v>
      </c>
      <c r="GG44" s="223">
        <v>45254</v>
      </c>
      <c r="GH44" s="221" t="s">
        <v>5829</v>
      </c>
      <c r="GI44" s="224">
        <v>3</v>
      </c>
      <c r="GJ44" s="224" t="s">
        <v>2019</v>
      </c>
      <c r="GK44" s="224" t="s">
        <v>33</v>
      </c>
      <c r="GL44" s="224">
        <v>2</v>
      </c>
      <c r="GM44" s="224" t="s">
        <v>17</v>
      </c>
      <c r="GN44" s="224" t="s">
        <v>17</v>
      </c>
      <c r="GO44" s="214">
        <v>45254</v>
      </c>
      <c r="GP44" s="222" t="s">
        <v>5824</v>
      </c>
      <c r="GQ44" s="222">
        <v>3</v>
      </c>
      <c r="GR44" s="222" t="s">
        <v>2019</v>
      </c>
      <c r="GS44" s="222" t="s">
        <v>33</v>
      </c>
      <c r="GT44" s="222">
        <v>2</v>
      </c>
      <c r="GU44" s="222" t="s">
        <v>17</v>
      </c>
      <c r="GV44" s="222" t="s">
        <v>17</v>
      </c>
      <c r="GW44" s="223">
        <v>45254</v>
      </c>
      <c r="GX44" s="221" t="s">
        <v>5830</v>
      </c>
      <c r="GY44" s="224">
        <v>2</v>
      </c>
      <c r="GZ44" s="224" t="s">
        <v>2019</v>
      </c>
      <c r="HA44" s="224" t="s">
        <v>33</v>
      </c>
      <c r="HB44" s="224">
        <v>2</v>
      </c>
      <c r="HC44" s="224" t="s">
        <v>17</v>
      </c>
      <c r="HD44" s="224" t="s">
        <v>17</v>
      </c>
      <c r="HE44" s="214">
        <v>45254</v>
      </c>
      <c r="HF44" s="222" t="s">
        <v>5822</v>
      </c>
      <c r="HG44" s="222">
        <v>2</v>
      </c>
      <c r="HH44" s="222" t="s">
        <v>2019</v>
      </c>
      <c r="HI44" s="222" t="s">
        <v>33</v>
      </c>
      <c r="HJ44" s="222">
        <v>2</v>
      </c>
      <c r="HK44" s="222" t="s">
        <v>17</v>
      </c>
      <c r="HL44" s="222" t="s">
        <v>17</v>
      </c>
      <c r="HM44" s="223">
        <v>45254</v>
      </c>
      <c r="HN44" s="221" t="s">
        <v>5828</v>
      </c>
      <c r="HO44" s="224">
        <v>3</v>
      </c>
      <c r="HP44" s="224" t="s">
        <v>2019</v>
      </c>
      <c r="HQ44" s="224" t="s">
        <v>33</v>
      </c>
      <c r="HR44" s="224">
        <v>2</v>
      </c>
      <c r="HS44" s="224" t="s">
        <v>17</v>
      </c>
      <c r="HT44" s="224" t="s">
        <v>17</v>
      </c>
      <c r="HU44" s="214">
        <v>45254</v>
      </c>
      <c r="HV44" s="222" t="s">
        <v>5825</v>
      </c>
      <c r="HW44" s="222">
        <v>3</v>
      </c>
      <c r="HX44" s="222" t="s">
        <v>2019</v>
      </c>
      <c r="HY44" s="222" t="s">
        <v>33</v>
      </c>
      <c r="HZ44" s="222">
        <v>2</v>
      </c>
      <c r="IA44" s="222" t="s">
        <v>17</v>
      </c>
      <c r="IB44" s="222" t="s">
        <v>17</v>
      </c>
      <c r="IC44" s="223">
        <v>45254</v>
      </c>
      <c r="ID44" s="221" t="s">
        <v>5827</v>
      </c>
      <c r="IE44" s="224">
        <v>3</v>
      </c>
      <c r="IF44" s="224" t="s">
        <v>2019</v>
      </c>
      <c r="IG44" s="224" t="s">
        <v>33</v>
      </c>
      <c r="IH44" s="224">
        <v>2</v>
      </c>
      <c r="II44" s="224" t="s">
        <v>17</v>
      </c>
      <c r="IJ44" s="224" t="s">
        <v>17</v>
      </c>
      <c r="IK44" s="214">
        <v>45254</v>
      </c>
      <c r="IL44" s="222" t="s">
        <v>5826</v>
      </c>
      <c r="IM44" s="222">
        <v>3</v>
      </c>
      <c r="IN44" s="222" t="s">
        <v>2019</v>
      </c>
      <c r="IO44" s="222" t="s">
        <v>33</v>
      </c>
      <c r="IP44" s="222">
        <v>2</v>
      </c>
      <c r="IQ44" s="222" t="s">
        <v>17</v>
      </c>
      <c r="IR44" s="222" t="s">
        <v>17</v>
      </c>
      <c r="IS44" s="223">
        <v>45254</v>
      </c>
    </row>
    <row r="45" spans="1:253" s="11" customFormat="1" ht="12.95" customHeight="1" x14ac:dyDescent="0.2">
      <c r="A45" s="11" t="s">
        <v>1026</v>
      </c>
      <c r="B45" s="11" t="s">
        <v>10488</v>
      </c>
      <c r="C45" s="11" t="s">
        <v>1027</v>
      </c>
      <c r="D45" s="11" t="s">
        <v>1028</v>
      </c>
      <c r="E45" s="11" t="s">
        <v>9923</v>
      </c>
      <c r="F45" s="11" t="s">
        <v>8182</v>
      </c>
      <c r="G45" s="212">
        <v>127781000</v>
      </c>
      <c r="H45" s="213" t="s">
        <v>8102</v>
      </c>
      <c r="I45" s="213" t="s">
        <v>1219</v>
      </c>
      <c r="J45" s="213">
        <v>2</v>
      </c>
      <c r="K45" s="213" t="s">
        <v>8181</v>
      </c>
      <c r="L45" s="213" t="s">
        <v>8103</v>
      </c>
      <c r="M45" s="214">
        <v>45260</v>
      </c>
      <c r="N45" s="221" t="s">
        <v>8186</v>
      </c>
      <c r="O45" s="216">
        <v>1128571</v>
      </c>
      <c r="P45" s="216" t="s">
        <v>8183</v>
      </c>
      <c r="Q45" s="216" t="s">
        <v>22</v>
      </c>
      <c r="R45" s="216">
        <v>3</v>
      </c>
      <c r="S45" s="216" t="s">
        <v>8185</v>
      </c>
      <c r="T45" s="216" t="s">
        <v>8184</v>
      </c>
      <c r="U45" s="217">
        <v>45260</v>
      </c>
      <c r="V45" s="221" t="s">
        <v>8188</v>
      </c>
      <c r="W45" s="213">
        <v>127781000</v>
      </c>
      <c r="X45" s="213" t="s">
        <v>8102</v>
      </c>
      <c r="Y45" s="213" t="s">
        <v>1219</v>
      </c>
      <c r="Z45" s="213">
        <v>2</v>
      </c>
      <c r="AA45" s="213" t="s">
        <v>8187</v>
      </c>
      <c r="AB45" s="213" t="s">
        <v>8103</v>
      </c>
      <c r="AC45" s="214">
        <v>45260</v>
      </c>
      <c r="AD45" s="221" t="s">
        <v>8192</v>
      </c>
      <c r="AE45" s="218">
        <v>41979000</v>
      </c>
      <c r="AF45" s="218" t="s">
        <v>8189</v>
      </c>
      <c r="AG45" s="218" t="s">
        <v>1219</v>
      </c>
      <c r="AH45" s="218">
        <v>2</v>
      </c>
      <c r="AI45" s="218" t="s">
        <v>8191</v>
      </c>
      <c r="AJ45" s="218" t="s">
        <v>8190</v>
      </c>
      <c r="AK45" s="219">
        <v>45260</v>
      </c>
      <c r="AL45" s="221" t="s">
        <v>8196</v>
      </c>
      <c r="AM45" s="213">
        <v>954000</v>
      </c>
      <c r="AN45" s="213" t="s">
        <v>8193</v>
      </c>
      <c r="AO45" s="213" t="s">
        <v>22</v>
      </c>
      <c r="AP45" s="213">
        <v>3</v>
      </c>
      <c r="AQ45" s="213" t="s">
        <v>8195</v>
      </c>
      <c r="AR45" s="213" t="s">
        <v>8194</v>
      </c>
      <c r="AS45" s="214">
        <v>45260</v>
      </c>
      <c r="AT45" s="222" t="s">
        <v>1501</v>
      </c>
      <c r="AU45" s="218" t="s">
        <v>17</v>
      </c>
      <c r="AV45" s="218" t="s">
        <v>17</v>
      </c>
      <c r="AW45" s="218" t="s">
        <v>17</v>
      </c>
      <c r="AX45" s="218" t="s">
        <v>17</v>
      </c>
      <c r="AY45" s="218" t="s">
        <v>1500</v>
      </c>
      <c r="AZ45" s="218" t="s">
        <v>17</v>
      </c>
      <c r="BA45" s="219">
        <v>44915</v>
      </c>
      <c r="BB45" s="221" t="s">
        <v>1499</v>
      </c>
      <c r="BC45" s="213" t="s">
        <v>17</v>
      </c>
      <c r="BD45" s="213" t="s">
        <v>17</v>
      </c>
      <c r="BE45" s="213" t="s">
        <v>17</v>
      </c>
      <c r="BF45" s="213" t="s">
        <v>17</v>
      </c>
      <c r="BG45" s="213">
        <v>0</v>
      </c>
      <c r="BH45" s="213" t="s">
        <v>17</v>
      </c>
      <c r="BI45" s="214">
        <v>44915</v>
      </c>
      <c r="BJ45" s="222" t="s">
        <v>1503</v>
      </c>
      <c r="BK45" s="222" t="s">
        <v>17</v>
      </c>
      <c r="BL45" s="222" t="s">
        <v>17</v>
      </c>
      <c r="BM45" s="222" t="s">
        <v>17</v>
      </c>
      <c r="BN45" s="222" t="s">
        <v>17</v>
      </c>
      <c r="BO45" s="222" t="s">
        <v>1502</v>
      </c>
      <c r="BP45" s="218" t="s">
        <v>17</v>
      </c>
      <c r="BQ45" s="223">
        <v>44915</v>
      </c>
      <c r="BR45" s="221" t="s">
        <v>1504</v>
      </c>
      <c r="BS45" s="224" t="s">
        <v>17</v>
      </c>
      <c r="BT45" s="224" t="s">
        <v>17</v>
      </c>
      <c r="BU45" s="224" t="s">
        <v>17</v>
      </c>
      <c r="BV45" s="224" t="s">
        <v>17</v>
      </c>
      <c r="BW45" s="224" t="s">
        <v>1500</v>
      </c>
      <c r="BX45" s="224" t="s">
        <v>17</v>
      </c>
      <c r="BY45" s="214">
        <v>44915</v>
      </c>
      <c r="BZ45" s="222" t="s">
        <v>1505</v>
      </c>
      <c r="CA45" s="222" t="s">
        <v>17</v>
      </c>
      <c r="CB45" s="222" t="s">
        <v>17</v>
      </c>
      <c r="CC45" s="222" t="s">
        <v>17</v>
      </c>
      <c r="CD45" s="222" t="s">
        <v>17</v>
      </c>
      <c r="CE45" s="222" t="s">
        <v>1500</v>
      </c>
      <c r="CF45" s="222" t="s">
        <v>17</v>
      </c>
      <c r="CG45" s="223">
        <v>44915</v>
      </c>
      <c r="CH45" s="221" t="s">
        <v>11105</v>
      </c>
      <c r="CI45" s="222" t="e">
        <v>#N/A</v>
      </c>
      <c r="CJ45" s="222" t="e">
        <v>#N/A</v>
      </c>
      <c r="CK45" s="222" t="e">
        <v>#N/A</v>
      </c>
      <c r="CL45" s="222" t="e">
        <v>#N/A</v>
      </c>
      <c r="CM45" s="222" t="e">
        <v>#N/A</v>
      </c>
      <c r="CN45" s="222" t="e">
        <v>#N/A</v>
      </c>
      <c r="CO45" s="225" t="e">
        <v>#N/A</v>
      </c>
      <c r="CP45" s="222" t="s">
        <v>1507</v>
      </c>
      <c r="CQ45" s="224" t="s">
        <v>17</v>
      </c>
      <c r="CR45" s="224" t="s">
        <v>17</v>
      </c>
      <c r="CS45" s="224" t="s">
        <v>17</v>
      </c>
      <c r="CT45" s="224" t="s">
        <v>17</v>
      </c>
      <c r="CU45" s="224" t="s">
        <v>1500</v>
      </c>
      <c r="CV45" s="224" t="s">
        <v>17</v>
      </c>
      <c r="CW45" s="214">
        <v>44915</v>
      </c>
      <c r="CX45" s="222" t="s">
        <v>8201</v>
      </c>
      <c r="CY45" s="218">
        <v>947000</v>
      </c>
      <c r="CZ45" s="218" t="s">
        <v>8193</v>
      </c>
      <c r="DA45" s="218" t="s">
        <v>1219</v>
      </c>
      <c r="DB45" s="218">
        <v>2</v>
      </c>
      <c r="DC45" s="218" t="s">
        <v>8171</v>
      </c>
      <c r="DD45" s="218" t="s">
        <v>8119</v>
      </c>
      <c r="DE45" s="220">
        <v>45260</v>
      </c>
      <c r="DF45" s="221" t="s">
        <v>8204</v>
      </c>
      <c r="DG45" s="213">
        <v>85802000</v>
      </c>
      <c r="DH45" s="224" t="s">
        <v>8202</v>
      </c>
      <c r="DI45" s="224" t="s">
        <v>1219</v>
      </c>
      <c r="DJ45" s="224">
        <v>2</v>
      </c>
      <c r="DK45" s="224" t="s">
        <v>8136</v>
      </c>
      <c r="DL45" s="224" t="s">
        <v>8203</v>
      </c>
      <c r="DM45" s="214">
        <v>45260</v>
      </c>
      <c r="DN45" s="222" t="s">
        <v>8207</v>
      </c>
      <c r="DO45" s="218">
        <v>41025000</v>
      </c>
      <c r="DP45" s="222" t="s">
        <v>8205</v>
      </c>
      <c r="DQ45" s="222" t="s">
        <v>1219</v>
      </c>
      <c r="DR45" s="222">
        <v>2</v>
      </c>
      <c r="DS45" s="222" t="s">
        <v>8140</v>
      </c>
      <c r="DT45" s="222" t="s">
        <v>8206</v>
      </c>
      <c r="DU45" s="223">
        <v>45260</v>
      </c>
      <c r="DV45" s="221" t="s">
        <v>8208</v>
      </c>
      <c r="DW45" s="213">
        <v>947000</v>
      </c>
      <c r="DX45" s="224" t="s">
        <v>8193</v>
      </c>
      <c r="DY45" s="224" t="s">
        <v>1219</v>
      </c>
      <c r="DZ45" s="224">
        <v>2</v>
      </c>
      <c r="EA45" s="224" t="s">
        <v>8171</v>
      </c>
      <c r="EB45" s="224" t="s">
        <v>8119</v>
      </c>
      <c r="EC45" s="214">
        <v>45260</v>
      </c>
      <c r="ED45" s="222" t="s">
        <v>8211</v>
      </c>
      <c r="EE45" s="218">
        <v>0</v>
      </c>
      <c r="EF45" s="222" t="s">
        <v>17</v>
      </c>
      <c r="EG45" s="222" t="s">
        <v>22</v>
      </c>
      <c r="EH45" s="222">
        <v>3</v>
      </c>
      <c r="EI45" s="222" t="s">
        <v>8210</v>
      </c>
      <c r="EJ45" s="222" t="s">
        <v>8209</v>
      </c>
      <c r="EK45" s="223">
        <v>45260</v>
      </c>
      <c r="EL45" s="221" t="s">
        <v>8213</v>
      </c>
      <c r="EM45" s="213">
        <v>0</v>
      </c>
      <c r="EN45" s="224" t="s">
        <v>17</v>
      </c>
      <c r="EO45" s="224" t="s">
        <v>22</v>
      </c>
      <c r="EP45" s="224">
        <v>3</v>
      </c>
      <c r="EQ45" s="224" t="s">
        <v>8212</v>
      </c>
      <c r="ER45" s="224" t="s">
        <v>8209</v>
      </c>
      <c r="ES45" s="214">
        <v>45260</v>
      </c>
      <c r="ET45" s="222" t="s">
        <v>8198</v>
      </c>
      <c r="EU45" s="222">
        <v>3239</v>
      </c>
      <c r="EV45" s="222" t="s">
        <v>8126</v>
      </c>
      <c r="EW45" s="222" t="s">
        <v>1219</v>
      </c>
      <c r="EX45" s="222">
        <v>2</v>
      </c>
      <c r="EY45" s="222" t="s">
        <v>8197</v>
      </c>
      <c r="EZ45" s="222" t="s">
        <v>8127</v>
      </c>
      <c r="FA45" s="223">
        <v>45260</v>
      </c>
      <c r="FB45" s="221" t="s">
        <v>1032</v>
      </c>
      <c r="FC45" s="224">
        <v>3</v>
      </c>
      <c r="FD45" s="224" t="s">
        <v>1029</v>
      </c>
      <c r="FE45" s="224" t="s">
        <v>66</v>
      </c>
      <c r="FF45" s="224">
        <v>1</v>
      </c>
      <c r="FG45" s="224" t="s">
        <v>1031</v>
      </c>
      <c r="FH45" s="224" t="s">
        <v>1030</v>
      </c>
      <c r="FI45" s="214">
        <v>44363</v>
      </c>
      <c r="FJ45" s="221" t="s">
        <v>1034</v>
      </c>
      <c r="FK45" s="222">
        <v>0</v>
      </c>
      <c r="FL45" s="222" t="s">
        <v>17</v>
      </c>
      <c r="FM45" s="222" t="s">
        <v>17</v>
      </c>
      <c r="FN45" s="222" t="s">
        <v>17</v>
      </c>
      <c r="FO45" s="222" t="s">
        <v>1033</v>
      </c>
      <c r="FP45" s="218" t="s">
        <v>17</v>
      </c>
      <c r="FQ45" s="219">
        <v>44363</v>
      </c>
      <c r="FR45" s="221" t="s">
        <v>1035</v>
      </c>
      <c r="FS45" s="224">
        <v>0</v>
      </c>
      <c r="FT45" s="224" t="s">
        <v>17</v>
      </c>
      <c r="FU45" s="224" t="s">
        <v>17</v>
      </c>
      <c r="FV45" s="224" t="s">
        <v>17</v>
      </c>
      <c r="FW45" s="224" t="s">
        <v>1033</v>
      </c>
      <c r="FX45" s="224" t="s">
        <v>17</v>
      </c>
      <c r="FY45" s="214">
        <v>44363</v>
      </c>
      <c r="FZ45" s="222" t="s">
        <v>5832</v>
      </c>
      <c r="GA45" s="222">
        <v>2</v>
      </c>
      <c r="GB45" s="222" t="s">
        <v>2019</v>
      </c>
      <c r="GC45" s="222" t="s">
        <v>33</v>
      </c>
      <c r="GD45" s="222">
        <v>2</v>
      </c>
      <c r="GE45" s="222" t="s">
        <v>17</v>
      </c>
      <c r="GF45" s="222" t="s">
        <v>17</v>
      </c>
      <c r="GG45" s="223">
        <v>45254</v>
      </c>
      <c r="GH45" s="221" t="s">
        <v>2599</v>
      </c>
      <c r="GI45" s="224">
        <v>1</v>
      </c>
      <c r="GJ45" s="224" t="s">
        <v>2019</v>
      </c>
      <c r="GK45" s="224" t="s">
        <v>33</v>
      </c>
      <c r="GL45" s="224">
        <v>2</v>
      </c>
      <c r="GM45" s="224" t="s">
        <v>17</v>
      </c>
      <c r="GN45" s="224" t="s">
        <v>17</v>
      </c>
      <c r="GO45" s="214">
        <v>45064</v>
      </c>
      <c r="GP45" s="222" t="s">
        <v>5833</v>
      </c>
      <c r="GQ45" s="222">
        <v>2</v>
      </c>
      <c r="GR45" s="222" t="s">
        <v>2019</v>
      </c>
      <c r="GS45" s="222" t="s">
        <v>33</v>
      </c>
      <c r="GT45" s="222">
        <v>2</v>
      </c>
      <c r="GU45" s="222" t="s">
        <v>17</v>
      </c>
      <c r="GV45" s="222" t="s">
        <v>17</v>
      </c>
      <c r="GW45" s="223">
        <v>45254</v>
      </c>
      <c r="GX45" s="221" t="s">
        <v>5838</v>
      </c>
      <c r="GY45" s="224">
        <v>1</v>
      </c>
      <c r="GZ45" s="224" t="s">
        <v>2019</v>
      </c>
      <c r="HA45" s="224" t="s">
        <v>33</v>
      </c>
      <c r="HB45" s="224">
        <v>2</v>
      </c>
      <c r="HC45" s="224" t="s">
        <v>17</v>
      </c>
      <c r="HD45" s="224" t="s">
        <v>17</v>
      </c>
      <c r="HE45" s="214">
        <v>45254</v>
      </c>
      <c r="HF45" s="222" t="s">
        <v>5831</v>
      </c>
      <c r="HG45" s="222">
        <v>2</v>
      </c>
      <c r="HH45" s="222" t="s">
        <v>2019</v>
      </c>
      <c r="HI45" s="222" t="s">
        <v>33</v>
      </c>
      <c r="HJ45" s="222">
        <v>2</v>
      </c>
      <c r="HK45" s="222" t="s">
        <v>17</v>
      </c>
      <c r="HL45" s="222" t="s">
        <v>17</v>
      </c>
      <c r="HM45" s="223">
        <v>45254</v>
      </c>
      <c r="HN45" s="221" t="s">
        <v>5837</v>
      </c>
      <c r="HO45" s="224">
        <v>3</v>
      </c>
      <c r="HP45" s="224" t="s">
        <v>2019</v>
      </c>
      <c r="HQ45" s="224" t="s">
        <v>33</v>
      </c>
      <c r="HR45" s="224">
        <v>2</v>
      </c>
      <c r="HS45" s="224" t="s">
        <v>17</v>
      </c>
      <c r="HT45" s="224" t="s">
        <v>17</v>
      </c>
      <c r="HU45" s="214">
        <v>45254</v>
      </c>
      <c r="HV45" s="222" t="s">
        <v>5834</v>
      </c>
      <c r="HW45" s="222">
        <v>3</v>
      </c>
      <c r="HX45" s="222" t="s">
        <v>2019</v>
      </c>
      <c r="HY45" s="222" t="s">
        <v>33</v>
      </c>
      <c r="HZ45" s="222">
        <v>2</v>
      </c>
      <c r="IA45" s="222" t="s">
        <v>17</v>
      </c>
      <c r="IB45" s="222" t="s">
        <v>17</v>
      </c>
      <c r="IC45" s="223">
        <v>45254</v>
      </c>
      <c r="ID45" s="221" t="s">
        <v>5836</v>
      </c>
      <c r="IE45" s="224">
        <v>1</v>
      </c>
      <c r="IF45" s="224" t="s">
        <v>2019</v>
      </c>
      <c r="IG45" s="224" t="s">
        <v>33</v>
      </c>
      <c r="IH45" s="224">
        <v>2</v>
      </c>
      <c r="II45" s="224" t="s">
        <v>17</v>
      </c>
      <c r="IJ45" s="224" t="s">
        <v>17</v>
      </c>
      <c r="IK45" s="214">
        <v>45254</v>
      </c>
      <c r="IL45" s="222" t="s">
        <v>5835</v>
      </c>
      <c r="IM45" s="222">
        <v>3</v>
      </c>
      <c r="IN45" s="222" t="s">
        <v>2019</v>
      </c>
      <c r="IO45" s="222" t="s">
        <v>33</v>
      </c>
      <c r="IP45" s="222">
        <v>2</v>
      </c>
      <c r="IQ45" s="222" t="s">
        <v>17</v>
      </c>
      <c r="IR45" s="222" t="s">
        <v>17</v>
      </c>
      <c r="IS45" s="223">
        <v>45254</v>
      </c>
    </row>
    <row r="46" spans="1:253" s="11" customFormat="1" ht="12.95" customHeight="1" x14ac:dyDescent="0.2">
      <c r="A46" s="11" t="s">
        <v>1036</v>
      </c>
      <c r="B46" s="11" t="s">
        <v>10442</v>
      </c>
      <c r="C46" s="11" t="s">
        <v>1037</v>
      </c>
      <c r="D46" s="11" t="s">
        <v>1028</v>
      </c>
      <c r="E46" s="11" t="s">
        <v>9923</v>
      </c>
      <c r="F46" s="11" t="s">
        <v>8148</v>
      </c>
      <c r="G46" s="212">
        <v>127781000</v>
      </c>
      <c r="H46" s="213" t="s">
        <v>8102</v>
      </c>
      <c r="I46" s="213" t="s">
        <v>1219</v>
      </c>
      <c r="J46" s="213">
        <v>2</v>
      </c>
      <c r="K46" s="213" t="s">
        <v>8104</v>
      </c>
      <c r="L46" s="213" t="s">
        <v>8103</v>
      </c>
      <c r="M46" s="214">
        <v>45260</v>
      </c>
      <c r="N46" s="221" t="s">
        <v>8151</v>
      </c>
      <c r="O46" s="216">
        <v>299000</v>
      </c>
      <c r="P46" s="216" t="s">
        <v>8149</v>
      </c>
      <c r="Q46" s="216" t="s">
        <v>22</v>
      </c>
      <c r="R46" s="216">
        <v>3</v>
      </c>
      <c r="S46" s="216" t="s">
        <v>8150</v>
      </c>
      <c r="T46" s="216" t="s">
        <v>8107</v>
      </c>
      <c r="U46" s="217">
        <v>45260</v>
      </c>
      <c r="V46" s="221" t="s">
        <v>8153</v>
      </c>
      <c r="W46" s="213">
        <v>30600000</v>
      </c>
      <c r="X46" s="213" t="s">
        <v>8110</v>
      </c>
      <c r="Y46" s="213" t="s">
        <v>1219</v>
      </c>
      <c r="Z46" s="213">
        <v>2</v>
      </c>
      <c r="AA46" s="213" t="s">
        <v>8152</v>
      </c>
      <c r="AB46" s="213" t="s">
        <v>8111</v>
      </c>
      <c r="AC46" s="214">
        <v>45260</v>
      </c>
      <c r="AD46" s="221" t="s">
        <v>8155</v>
      </c>
      <c r="AE46" s="218">
        <v>30600000</v>
      </c>
      <c r="AF46" s="218" t="s">
        <v>8110</v>
      </c>
      <c r="AG46" s="218" t="s">
        <v>1219</v>
      </c>
      <c r="AH46" s="218">
        <v>2</v>
      </c>
      <c r="AI46" s="218" t="s">
        <v>8154</v>
      </c>
      <c r="AJ46" s="218" t="s">
        <v>8111</v>
      </c>
      <c r="AK46" s="219">
        <v>45260</v>
      </c>
      <c r="AL46" s="221" t="s">
        <v>8157</v>
      </c>
      <c r="AM46" s="213">
        <v>1555000</v>
      </c>
      <c r="AN46" s="213" t="s">
        <v>8130</v>
      </c>
      <c r="AO46" s="213" t="s">
        <v>22</v>
      </c>
      <c r="AP46" s="213">
        <v>3</v>
      </c>
      <c r="AQ46" s="213" t="s">
        <v>8156</v>
      </c>
      <c r="AR46" s="213" t="s">
        <v>8131</v>
      </c>
      <c r="AS46" s="214">
        <v>45260</v>
      </c>
      <c r="AT46" s="222" t="s">
        <v>1775</v>
      </c>
      <c r="AU46" s="218" t="s">
        <v>17</v>
      </c>
      <c r="AV46" s="218" t="s">
        <v>17</v>
      </c>
      <c r="AW46" s="218">
        <v>0</v>
      </c>
      <c r="AX46" s="218">
        <v>0</v>
      </c>
      <c r="AY46" s="218" t="s">
        <v>1774</v>
      </c>
      <c r="AZ46" s="218" t="s">
        <v>17</v>
      </c>
      <c r="BA46" s="219">
        <v>45015</v>
      </c>
      <c r="BB46" s="221" t="s">
        <v>8159</v>
      </c>
      <c r="BC46" s="213">
        <v>59704</v>
      </c>
      <c r="BD46" s="213" t="s">
        <v>8130</v>
      </c>
      <c r="BE46" s="213" t="s">
        <v>22</v>
      </c>
      <c r="BF46" s="213">
        <v>3</v>
      </c>
      <c r="BG46" s="213" t="s">
        <v>8158</v>
      </c>
      <c r="BH46" s="213" t="s">
        <v>8131</v>
      </c>
      <c r="BI46" s="214">
        <v>45260</v>
      </c>
      <c r="BJ46" s="222" t="s">
        <v>8162</v>
      </c>
      <c r="BK46" s="222">
        <v>2511</v>
      </c>
      <c r="BL46" s="222" t="s">
        <v>8160</v>
      </c>
      <c r="BM46" s="222" t="s">
        <v>1219</v>
      </c>
      <c r="BN46" s="222">
        <v>2</v>
      </c>
      <c r="BO46" s="222" t="s">
        <v>8161</v>
      </c>
      <c r="BP46" s="218" t="s">
        <v>924</v>
      </c>
      <c r="BQ46" s="223">
        <v>45260</v>
      </c>
      <c r="BR46" s="221" t="s">
        <v>11106</v>
      </c>
      <c r="BS46" s="224" t="e">
        <v>#N/A</v>
      </c>
      <c r="BT46" s="224" t="e">
        <v>#N/A</v>
      </c>
      <c r="BU46" s="224" t="e">
        <v>#N/A</v>
      </c>
      <c r="BV46" s="224" t="e">
        <v>#N/A</v>
      </c>
      <c r="BW46" s="224" t="e">
        <v>#N/A</v>
      </c>
      <c r="BX46" s="224" t="e">
        <v>#N/A</v>
      </c>
      <c r="BY46" s="214" t="e">
        <v>#N/A</v>
      </c>
      <c r="BZ46" s="222" t="s">
        <v>11107</v>
      </c>
      <c r="CA46" s="222" t="e">
        <v>#N/A</v>
      </c>
      <c r="CB46" s="222" t="e">
        <v>#N/A</v>
      </c>
      <c r="CC46" s="222" t="e">
        <v>#N/A</v>
      </c>
      <c r="CD46" s="222" t="e">
        <v>#N/A</v>
      </c>
      <c r="CE46" s="222" t="e">
        <v>#N/A</v>
      </c>
      <c r="CF46" s="222" t="e">
        <v>#N/A</v>
      </c>
      <c r="CG46" s="223" t="e">
        <v>#N/A</v>
      </c>
      <c r="CH46" s="221" t="s">
        <v>11108</v>
      </c>
      <c r="CI46" s="222" t="e">
        <v>#N/A</v>
      </c>
      <c r="CJ46" s="222" t="e">
        <v>#N/A</v>
      </c>
      <c r="CK46" s="222" t="e">
        <v>#N/A</v>
      </c>
      <c r="CL46" s="222" t="e">
        <v>#N/A</v>
      </c>
      <c r="CM46" s="222" t="e">
        <v>#N/A</v>
      </c>
      <c r="CN46" s="222" t="e">
        <v>#N/A</v>
      </c>
      <c r="CO46" s="225" t="e">
        <v>#N/A</v>
      </c>
      <c r="CP46" s="222" t="s">
        <v>11109</v>
      </c>
      <c r="CQ46" s="224" t="e">
        <v>#N/A</v>
      </c>
      <c r="CR46" s="224" t="e">
        <v>#N/A</v>
      </c>
      <c r="CS46" s="224" t="e">
        <v>#N/A</v>
      </c>
      <c r="CT46" s="224" t="e">
        <v>#N/A</v>
      </c>
      <c r="CU46" s="224" t="e">
        <v>#N/A</v>
      </c>
      <c r="CV46" s="224" t="e">
        <v>#N/A</v>
      </c>
      <c r="CW46" s="214" t="e">
        <v>#N/A</v>
      </c>
      <c r="CX46" s="222" t="s">
        <v>8168</v>
      </c>
      <c r="CY46" s="218">
        <v>8800000</v>
      </c>
      <c r="CZ46" s="218" t="s">
        <v>8165</v>
      </c>
      <c r="DA46" s="218" t="s">
        <v>1219</v>
      </c>
      <c r="DB46" s="218">
        <v>2</v>
      </c>
      <c r="DC46" s="218" t="s">
        <v>8167</v>
      </c>
      <c r="DD46" s="218" t="s">
        <v>8166</v>
      </c>
      <c r="DE46" s="220">
        <v>45260</v>
      </c>
      <c r="DF46" s="221" t="s">
        <v>8172</v>
      </c>
      <c r="DG46" s="213">
        <v>0</v>
      </c>
      <c r="DH46" s="224" t="s">
        <v>8169</v>
      </c>
      <c r="DI46" s="224" t="s">
        <v>1219</v>
      </c>
      <c r="DJ46" s="224">
        <v>2</v>
      </c>
      <c r="DK46" s="224" t="s">
        <v>8171</v>
      </c>
      <c r="DL46" s="224" t="s">
        <v>8170</v>
      </c>
      <c r="DM46" s="214">
        <v>45260</v>
      </c>
      <c r="DN46" s="222" t="s">
        <v>8175</v>
      </c>
      <c r="DO46" s="226">
        <v>21800000</v>
      </c>
      <c r="DP46" s="222" t="s">
        <v>8173</v>
      </c>
      <c r="DQ46" s="222" t="s">
        <v>1219</v>
      </c>
      <c r="DR46" s="222">
        <v>2</v>
      </c>
      <c r="DS46" s="222" t="s">
        <v>8171</v>
      </c>
      <c r="DT46" s="222" t="s">
        <v>8174</v>
      </c>
      <c r="DU46" s="223">
        <v>45260</v>
      </c>
      <c r="DV46" s="221" t="s">
        <v>8176</v>
      </c>
      <c r="DW46" s="213">
        <v>8800000</v>
      </c>
      <c r="DX46" s="224" t="s">
        <v>8165</v>
      </c>
      <c r="DY46" s="224" t="s">
        <v>1219</v>
      </c>
      <c r="DZ46" s="224">
        <v>2</v>
      </c>
      <c r="EA46" s="224" t="s">
        <v>8167</v>
      </c>
      <c r="EB46" s="224" t="s">
        <v>8166</v>
      </c>
      <c r="EC46" s="214">
        <v>45260</v>
      </c>
      <c r="ED46" s="222" t="s">
        <v>8178</v>
      </c>
      <c r="EE46" s="218">
        <v>0</v>
      </c>
      <c r="EF46" s="222" t="s">
        <v>17</v>
      </c>
      <c r="EG46" s="222" t="s">
        <v>22</v>
      </c>
      <c r="EH46" s="222">
        <v>3</v>
      </c>
      <c r="EI46" s="222" t="s">
        <v>8177</v>
      </c>
      <c r="EJ46" s="222" t="s">
        <v>17</v>
      </c>
      <c r="EK46" s="223">
        <v>45260</v>
      </c>
      <c r="EL46" s="221" t="s">
        <v>8180</v>
      </c>
      <c r="EM46" s="213">
        <v>0</v>
      </c>
      <c r="EN46" s="224" t="s">
        <v>17</v>
      </c>
      <c r="EO46" s="224" t="s">
        <v>22</v>
      </c>
      <c r="EP46" s="224">
        <v>3</v>
      </c>
      <c r="EQ46" s="224" t="s">
        <v>8179</v>
      </c>
      <c r="ER46" s="224" t="s">
        <v>17</v>
      </c>
      <c r="ES46" s="214">
        <v>45260</v>
      </c>
      <c r="ET46" s="222" t="s">
        <v>8164</v>
      </c>
      <c r="EU46" s="222">
        <v>3239</v>
      </c>
      <c r="EV46" s="222" t="s">
        <v>8126</v>
      </c>
      <c r="EW46" s="222" t="s">
        <v>1219</v>
      </c>
      <c r="EX46" s="222">
        <v>2</v>
      </c>
      <c r="EY46" s="222" t="s">
        <v>8163</v>
      </c>
      <c r="EZ46" s="222" t="s">
        <v>8127</v>
      </c>
      <c r="FA46" s="223">
        <v>45260</v>
      </c>
      <c r="FB46" s="221" t="s">
        <v>1074</v>
      </c>
      <c r="FC46" s="224">
        <v>4</v>
      </c>
      <c r="FD46" s="224" t="s">
        <v>1071</v>
      </c>
      <c r="FE46" s="224" t="s">
        <v>66</v>
      </c>
      <c r="FF46" s="224">
        <v>1</v>
      </c>
      <c r="FG46" s="224" t="s">
        <v>1073</v>
      </c>
      <c r="FH46" s="224" t="s">
        <v>1072</v>
      </c>
      <c r="FI46" s="214">
        <v>44514</v>
      </c>
      <c r="FJ46" s="221" t="s">
        <v>1039</v>
      </c>
      <c r="FK46" s="222">
        <v>0</v>
      </c>
      <c r="FL46" s="222" t="s">
        <v>17</v>
      </c>
      <c r="FM46" s="222" t="s">
        <v>17</v>
      </c>
      <c r="FN46" s="222" t="s">
        <v>17</v>
      </c>
      <c r="FO46" s="222" t="s">
        <v>1038</v>
      </c>
      <c r="FP46" s="218" t="s">
        <v>17</v>
      </c>
      <c r="FQ46" s="219">
        <v>44363</v>
      </c>
      <c r="FR46" s="221" t="s">
        <v>1156</v>
      </c>
      <c r="FS46" s="224">
        <v>210000</v>
      </c>
      <c r="FT46" s="224" t="s">
        <v>1153</v>
      </c>
      <c r="FU46" s="224" t="s">
        <v>22</v>
      </c>
      <c r="FV46" s="224">
        <v>3</v>
      </c>
      <c r="FW46" s="224" t="s">
        <v>1155</v>
      </c>
      <c r="FX46" s="224" t="s">
        <v>1154</v>
      </c>
      <c r="FY46" s="214">
        <v>44648</v>
      </c>
      <c r="FZ46" s="222" t="s">
        <v>5839</v>
      </c>
      <c r="GA46" s="222">
        <v>2</v>
      </c>
      <c r="GB46" s="222" t="s">
        <v>2019</v>
      </c>
      <c r="GC46" s="222" t="s">
        <v>33</v>
      </c>
      <c r="GD46" s="222">
        <v>2</v>
      </c>
      <c r="GE46" s="222" t="s">
        <v>17</v>
      </c>
      <c r="GF46" s="222" t="s">
        <v>17</v>
      </c>
      <c r="GG46" s="223">
        <v>45254</v>
      </c>
      <c r="GH46" s="221" t="s">
        <v>5844</v>
      </c>
      <c r="GI46" s="224">
        <v>3</v>
      </c>
      <c r="GJ46" s="224" t="s">
        <v>2019</v>
      </c>
      <c r="GK46" s="224" t="s">
        <v>33</v>
      </c>
      <c r="GL46" s="224">
        <v>2</v>
      </c>
      <c r="GM46" s="224" t="s">
        <v>17</v>
      </c>
      <c r="GN46" s="224" t="s">
        <v>17</v>
      </c>
      <c r="GO46" s="214">
        <v>45254</v>
      </c>
      <c r="GP46" s="222" t="s">
        <v>5840</v>
      </c>
      <c r="GQ46" s="222">
        <v>2</v>
      </c>
      <c r="GR46" s="222" t="s">
        <v>2019</v>
      </c>
      <c r="GS46" s="222" t="s">
        <v>33</v>
      </c>
      <c r="GT46" s="222">
        <v>2</v>
      </c>
      <c r="GU46" s="222" t="s">
        <v>17</v>
      </c>
      <c r="GV46" s="222" t="s">
        <v>17</v>
      </c>
      <c r="GW46" s="223">
        <v>45254</v>
      </c>
      <c r="GX46" s="221" t="s">
        <v>5845</v>
      </c>
      <c r="GY46" s="224">
        <v>1</v>
      </c>
      <c r="GZ46" s="224" t="s">
        <v>2019</v>
      </c>
      <c r="HA46" s="224" t="s">
        <v>33</v>
      </c>
      <c r="HB46" s="224">
        <v>2</v>
      </c>
      <c r="HC46" s="224" t="s">
        <v>17</v>
      </c>
      <c r="HD46" s="224" t="s">
        <v>17</v>
      </c>
      <c r="HE46" s="214">
        <v>45254</v>
      </c>
      <c r="HF46" s="222" t="s">
        <v>2600</v>
      </c>
      <c r="HG46" s="222">
        <v>0</v>
      </c>
      <c r="HH46" s="222" t="s">
        <v>2019</v>
      </c>
      <c r="HI46" s="222" t="s">
        <v>33</v>
      </c>
      <c r="HJ46" s="222">
        <v>2</v>
      </c>
      <c r="HK46" s="222" t="s">
        <v>17</v>
      </c>
      <c r="HL46" s="222" t="s">
        <v>17</v>
      </c>
      <c r="HM46" s="223">
        <v>45064</v>
      </c>
      <c r="HN46" s="221" t="s">
        <v>5843</v>
      </c>
      <c r="HO46" s="224">
        <v>2</v>
      </c>
      <c r="HP46" s="224" t="s">
        <v>2019</v>
      </c>
      <c r="HQ46" s="224" t="s">
        <v>33</v>
      </c>
      <c r="HR46" s="224">
        <v>2</v>
      </c>
      <c r="HS46" s="224" t="s">
        <v>17</v>
      </c>
      <c r="HT46" s="224" t="s">
        <v>17</v>
      </c>
      <c r="HU46" s="214">
        <v>45254</v>
      </c>
      <c r="HV46" s="222" t="s">
        <v>5841</v>
      </c>
      <c r="HW46" s="222">
        <v>3</v>
      </c>
      <c r="HX46" s="222" t="s">
        <v>2019</v>
      </c>
      <c r="HY46" s="222" t="s">
        <v>33</v>
      </c>
      <c r="HZ46" s="222">
        <v>2</v>
      </c>
      <c r="IA46" s="222" t="s">
        <v>17</v>
      </c>
      <c r="IB46" s="222" t="s">
        <v>17</v>
      </c>
      <c r="IC46" s="223">
        <v>45254</v>
      </c>
      <c r="ID46" s="221" t="s">
        <v>2601</v>
      </c>
      <c r="IE46" s="224">
        <v>3</v>
      </c>
      <c r="IF46" s="224" t="s">
        <v>2019</v>
      </c>
      <c r="IG46" s="224" t="s">
        <v>33</v>
      </c>
      <c r="IH46" s="224">
        <v>2</v>
      </c>
      <c r="II46" s="224" t="s">
        <v>17</v>
      </c>
      <c r="IJ46" s="224" t="s">
        <v>17</v>
      </c>
      <c r="IK46" s="214">
        <v>45064</v>
      </c>
      <c r="IL46" s="222" t="s">
        <v>5842</v>
      </c>
      <c r="IM46" s="222">
        <v>3</v>
      </c>
      <c r="IN46" s="222" t="s">
        <v>2019</v>
      </c>
      <c r="IO46" s="222" t="s">
        <v>33</v>
      </c>
      <c r="IP46" s="222">
        <v>2</v>
      </c>
      <c r="IQ46" s="222" t="s">
        <v>17</v>
      </c>
      <c r="IR46" s="222" t="s">
        <v>17</v>
      </c>
      <c r="IS46" s="223">
        <v>45254</v>
      </c>
    </row>
    <row r="47" spans="1:253" s="11" customFormat="1" ht="12.95" customHeight="1" x14ac:dyDescent="0.2">
      <c r="A47" s="11" t="s">
        <v>1109</v>
      </c>
      <c r="B47" s="11" t="s">
        <v>10435</v>
      </c>
      <c r="C47" s="11" t="s">
        <v>1110</v>
      </c>
      <c r="D47" s="11" t="s">
        <v>1028</v>
      </c>
      <c r="E47" s="11" t="s">
        <v>9923</v>
      </c>
      <c r="F47" s="11" t="s">
        <v>8105</v>
      </c>
      <c r="G47" s="212">
        <v>127781000</v>
      </c>
      <c r="H47" s="213" t="s">
        <v>8102</v>
      </c>
      <c r="I47" s="213" t="s">
        <v>1219</v>
      </c>
      <c r="J47" s="213">
        <v>2</v>
      </c>
      <c r="K47" s="213" t="s">
        <v>8104</v>
      </c>
      <c r="L47" s="213" t="s">
        <v>8103</v>
      </c>
      <c r="M47" s="214">
        <v>45260</v>
      </c>
      <c r="N47" s="221" t="s">
        <v>8109</v>
      </c>
      <c r="O47" s="216">
        <v>784308</v>
      </c>
      <c r="P47" s="216" t="s">
        <v>8106</v>
      </c>
      <c r="Q47" s="216" t="s">
        <v>22</v>
      </c>
      <c r="R47" s="216">
        <v>3</v>
      </c>
      <c r="S47" s="216" t="s">
        <v>8108</v>
      </c>
      <c r="T47" s="216" t="s">
        <v>8107</v>
      </c>
      <c r="U47" s="217">
        <v>45260</v>
      </c>
      <c r="V47" s="221" t="s">
        <v>8113</v>
      </c>
      <c r="W47" s="213">
        <v>62400000</v>
      </c>
      <c r="X47" s="213" t="s">
        <v>8110</v>
      </c>
      <c r="Y47" s="213" t="s">
        <v>1219</v>
      </c>
      <c r="Z47" s="213">
        <v>2</v>
      </c>
      <c r="AA47" s="213" t="s">
        <v>8112</v>
      </c>
      <c r="AB47" s="213" t="s">
        <v>8111</v>
      </c>
      <c r="AC47" s="214">
        <v>45260</v>
      </c>
      <c r="AD47" s="221" t="s">
        <v>8117</v>
      </c>
      <c r="AE47" s="218">
        <v>24100000</v>
      </c>
      <c r="AF47" s="218" t="s">
        <v>8114</v>
      </c>
      <c r="AG47" s="218" t="s">
        <v>1219</v>
      </c>
      <c r="AH47" s="218">
        <v>2</v>
      </c>
      <c r="AI47" s="218" t="s">
        <v>8116</v>
      </c>
      <c r="AJ47" s="218" t="s">
        <v>8115</v>
      </c>
      <c r="AK47" s="219">
        <v>45260</v>
      </c>
      <c r="AL47" s="221" t="s">
        <v>8121</v>
      </c>
      <c r="AM47" s="213">
        <v>814000</v>
      </c>
      <c r="AN47" s="213" t="s">
        <v>8118</v>
      </c>
      <c r="AO47" s="213" t="s">
        <v>22</v>
      </c>
      <c r="AP47" s="213">
        <v>3</v>
      </c>
      <c r="AQ47" s="213" t="s">
        <v>8120</v>
      </c>
      <c r="AR47" s="213" t="s">
        <v>8119</v>
      </c>
      <c r="AS47" s="214">
        <v>45260</v>
      </c>
      <c r="AT47" s="222" t="s">
        <v>1384</v>
      </c>
      <c r="AU47" s="218" t="s">
        <v>17</v>
      </c>
      <c r="AV47" s="218" t="s">
        <v>17</v>
      </c>
      <c r="AW47" s="218" t="s">
        <v>17</v>
      </c>
      <c r="AX47" s="218" t="s">
        <v>17</v>
      </c>
      <c r="AY47" s="218" t="s">
        <v>1383</v>
      </c>
      <c r="AZ47" s="218" t="s">
        <v>17</v>
      </c>
      <c r="BA47" s="219">
        <v>44805</v>
      </c>
      <c r="BB47" s="221" t="s">
        <v>8125</v>
      </c>
      <c r="BC47" s="213">
        <v>17252</v>
      </c>
      <c r="BD47" s="213" t="s">
        <v>8122</v>
      </c>
      <c r="BE47" s="213" t="s">
        <v>1219</v>
      </c>
      <c r="BF47" s="213">
        <v>2</v>
      </c>
      <c r="BG47" s="213" t="s">
        <v>8124</v>
      </c>
      <c r="BH47" s="213" t="s">
        <v>8123</v>
      </c>
      <c r="BI47" s="214">
        <v>45260</v>
      </c>
      <c r="BJ47" s="222" t="s">
        <v>1498</v>
      </c>
      <c r="BK47" s="222">
        <v>24</v>
      </c>
      <c r="BL47" s="222" t="s">
        <v>1495</v>
      </c>
      <c r="BM47" s="222" t="s">
        <v>1219</v>
      </c>
      <c r="BN47" s="222">
        <v>2</v>
      </c>
      <c r="BO47" s="222" t="s">
        <v>1497</v>
      </c>
      <c r="BP47" s="218" t="s">
        <v>1496</v>
      </c>
      <c r="BQ47" s="223">
        <v>44915</v>
      </c>
      <c r="BR47" s="221" t="s">
        <v>1111</v>
      </c>
      <c r="BS47" s="224" t="s">
        <v>17</v>
      </c>
      <c r="BT47" s="224" t="s">
        <v>17</v>
      </c>
      <c r="BU47" s="224">
        <v>0</v>
      </c>
      <c r="BV47" s="224">
        <v>0</v>
      </c>
      <c r="BW47" s="224" t="s">
        <v>17</v>
      </c>
      <c r="BX47" s="224" t="s">
        <v>17</v>
      </c>
      <c r="BY47" s="214">
        <v>44600</v>
      </c>
      <c r="BZ47" s="222" t="s">
        <v>1112</v>
      </c>
      <c r="CA47" s="222" t="s">
        <v>17</v>
      </c>
      <c r="CB47" s="222" t="s">
        <v>17</v>
      </c>
      <c r="CC47" s="222">
        <v>0</v>
      </c>
      <c r="CD47" s="222">
        <v>0</v>
      </c>
      <c r="CE47" s="222" t="s">
        <v>17</v>
      </c>
      <c r="CF47" s="222" t="s">
        <v>17</v>
      </c>
      <c r="CG47" s="223">
        <v>44600</v>
      </c>
      <c r="CH47" s="221" t="s">
        <v>11110</v>
      </c>
      <c r="CI47" s="222" t="e">
        <v>#N/A</v>
      </c>
      <c r="CJ47" s="222" t="e">
        <v>#N/A</v>
      </c>
      <c r="CK47" s="222" t="e">
        <v>#N/A</v>
      </c>
      <c r="CL47" s="222" t="e">
        <v>#N/A</v>
      </c>
      <c r="CM47" s="222" t="e">
        <v>#N/A</v>
      </c>
      <c r="CN47" s="222" t="e">
        <v>#N/A</v>
      </c>
      <c r="CO47" s="225" t="e">
        <v>#N/A</v>
      </c>
      <c r="CP47" s="222" t="s">
        <v>1773</v>
      </c>
      <c r="CQ47" s="224">
        <v>6850000</v>
      </c>
      <c r="CR47" s="224" t="s">
        <v>1770</v>
      </c>
      <c r="CS47" s="224" t="s">
        <v>66</v>
      </c>
      <c r="CT47" s="224">
        <v>1</v>
      </c>
      <c r="CU47" s="224" t="s">
        <v>1772</v>
      </c>
      <c r="CV47" s="224" t="s">
        <v>1771</v>
      </c>
      <c r="CW47" s="214">
        <v>45015</v>
      </c>
      <c r="CX47" s="222" t="s">
        <v>8133</v>
      </c>
      <c r="CY47" s="218">
        <v>20100000</v>
      </c>
      <c r="CZ47" s="218" t="s">
        <v>8130</v>
      </c>
      <c r="DA47" s="218" t="s">
        <v>1219</v>
      </c>
      <c r="DB47" s="218">
        <v>2</v>
      </c>
      <c r="DC47" s="218" t="s">
        <v>8142</v>
      </c>
      <c r="DD47" s="218" t="s">
        <v>8131</v>
      </c>
      <c r="DE47" s="220">
        <v>45260</v>
      </c>
      <c r="DF47" s="221" t="s">
        <v>8137</v>
      </c>
      <c r="DG47" s="213">
        <v>38300000</v>
      </c>
      <c r="DH47" s="224" t="s">
        <v>8134</v>
      </c>
      <c r="DI47" s="224" t="s">
        <v>1219</v>
      </c>
      <c r="DJ47" s="224">
        <v>2</v>
      </c>
      <c r="DK47" s="224" t="s">
        <v>8136</v>
      </c>
      <c r="DL47" s="224" t="s">
        <v>8135</v>
      </c>
      <c r="DM47" s="214">
        <v>45260</v>
      </c>
      <c r="DN47" s="222" t="s">
        <v>8141</v>
      </c>
      <c r="DO47" s="218">
        <v>4000000</v>
      </c>
      <c r="DP47" s="222" t="s">
        <v>8138</v>
      </c>
      <c r="DQ47" s="222" t="s">
        <v>1219</v>
      </c>
      <c r="DR47" s="222">
        <v>2</v>
      </c>
      <c r="DS47" s="222" t="s">
        <v>8140</v>
      </c>
      <c r="DT47" s="222" t="s">
        <v>8139</v>
      </c>
      <c r="DU47" s="223">
        <v>45260</v>
      </c>
      <c r="DV47" s="221" t="s">
        <v>8143</v>
      </c>
      <c r="DW47" s="213">
        <v>20100000</v>
      </c>
      <c r="DX47" s="224" t="s">
        <v>8130</v>
      </c>
      <c r="DY47" s="224" t="s">
        <v>1219</v>
      </c>
      <c r="DZ47" s="224">
        <v>2</v>
      </c>
      <c r="EA47" s="224" t="s">
        <v>8142</v>
      </c>
      <c r="EB47" s="224" t="s">
        <v>8131</v>
      </c>
      <c r="EC47" s="214">
        <v>45260</v>
      </c>
      <c r="ED47" s="222" t="s">
        <v>8145</v>
      </c>
      <c r="EE47" s="218">
        <v>0</v>
      </c>
      <c r="EF47" s="222" t="s">
        <v>17</v>
      </c>
      <c r="EG47" s="222" t="s">
        <v>1219</v>
      </c>
      <c r="EH47" s="222">
        <v>2</v>
      </c>
      <c r="EI47" s="222" t="s">
        <v>8144</v>
      </c>
      <c r="EJ47" s="222" t="s">
        <v>17</v>
      </c>
      <c r="EK47" s="223">
        <v>45260</v>
      </c>
      <c r="EL47" s="221" t="s">
        <v>8147</v>
      </c>
      <c r="EM47" s="213">
        <v>0</v>
      </c>
      <c r="EN47" s="224" t="s">
        <v>17</v>
      </c>
      <c r="EO47" s="224" t="s">
        <v>1219</v>
      </c>
      <c r="EP47" s="224">
        <v>2</v>
      </c>
      <c r="EQ47" s="224" t="s">
        <v>8146</v>
      </c>
      <c r="ER47" s="224" t="s">
        <v>17</v>
      </c>
      <c r="ES47" s="214">
        <v>45260</v>
      </c>
      <c r="ET47" s="222" t="s">
        <v>8129</v>
      </c>
      <c r="EU47" s="222">
        <v>3239</v>
      </c>
      <c r="EV47" s="222" t="s">
        <v>8126</v>
      </c>
      <c r="EW47" s="222" t="s">
        <v>1219</v>
      </c>
      <c r="EX47" s="222">
        <v>2</v>
      </c>
      <c r="EY47" s="222" t="s">
        <v>8128</v>
      </c>
      <c r="EZ47" s="222" t="s">
        <v>8127</v>
      </c>
      <c r="FA47" s="223">
        <v>45260</v>
      </c>
      <c r="FB47" s="221" t="s">
        <v>1115</v>
      </c>
      <c r="FC47" s="224">
        <v>3</v>
      </c>
      <c r="FD47" s="224" t="s">
        <v>17</v>
      </c>
      <c r="FE47" s="224" t="s">
        <v>33</v>
      </c>
      <c r="FF47" s="224">
        <v>2</v>
      </c>
      <c r="FG47" s="224" t="s">
        <v>1114</v>
      </c>
      <c r="FH47" s="224" t="s">
        <v>17</v>
      </c>
      <c r="FI47" s="214">
        <v>44600</v>
      </c>
      <c r="FJ47" s="221" t="s">
        <v>1116</v>
      </c>
      <c r="FK47" s="222" t="s">
        <v>17</v>
      </c>
      <c r="FL47" s="222" t="s">
        <v>17</v>
      </c>
      <c r="FM47" s="222">
        <v>0</v>
      </c>
      <c r="FN47" s="222">
        <v>0</v>
      </c>
      <c r="FO47" s="222" t="s">
        <v>17</v>
      </c>
      <c r="FP47" s="218" t="s">
        <v>17</v>
      </c>
      <c r="FQ47" s="219">
        <v>44600</v>
      </c>
      <c r="FR47" s="221" t="s">
        <v>1117</v>
      </c>
      <c r="FS47" s="224" t="s">
        <v>17</v>
      </c>
      <c r="FT47" s="224" t="s">
        <v>17</v>
      </c>
      <c r="FU47" s="224">
        <v>0</v>
      </c>
      <c r="FV47" s="224">
        <v>0</v>
      </c>
      <c r="FW47" s="224" t="s">
        <v>17</v>
      </c>
      <c r="FX47" s="224" t="s">
        <v>17</v>
      </c>
      <c r="FY47" s="214">
        <v>44600</v>
      </c>
      <c r="FZ47" s="222" t="s">
        <v>5846</v>
      </c>
      <c r="GA47" s="222">
        <v>2</v>
      </c>
      <c r="GB47" s="222" t="s">
        <v>2019</v>
      </c>
      <c r="GC47" s="222" t="s">
        <v>33</v>
      </c>
      <c r="GD47" s="222">
        <v>2</v>
      </c>
      <c r="GE47" s="222" t="s">
        <v>17</v>
      </c>
      <c r="GF47" s="222" t="s">
        <v>17</v>
      </c>
      <c r="GG47" s="223">
        <v>45254</v>
      </c>
      <c r="GH47" s="221" t="s">
        <v>5851</v>
      </c>
      <c r="GI47" s="224">
        <v>2</v>
      </c>
      <c r="GJ47" s="224" t="s">
        <v>2019</v>
      </c>
      <c r="GK47" s="224" t="s">
        <v>33</v>
      </c>
      <c r="GL47" s="224">
        <v>2</v>
      </c>
      <c r="GM47" s="224" t="s">
        <v>17</v>
      </c>
      <c r="GN47" s="224" t="s">
        <v>17</v>
      </c>
      <c r="GO47" s="214">
        <v>45254</v>
      </c>
      <c r="GP47" s="222" t="s">
        <v>5847</v>
      </c>
      <c r="GQ47" s="222">
        <v>3</v>
      </c>
      <c r="GR47" s="222" t="s">
        <v>2019</v>
      </c>
      <c r="GS47" s="222" t="s">
        <v>33</v>
      </c>
      <c r="GT47" s="222">
        <v>2</v>
      </c>
      <c r="GU47" s="222" t="s">
        <v>17</v>
      </c>
      <c r="GV47" s="222" t="s">
        <v>17</v>
      </c>
      <c r="GW47" s="223">
        <v>45254</v>
      </c>
      <c r="GX47" s="221" t="s">
        <v>5852</v>
      </c>
      <c r="GY47" s="224">
        <v>2</v>
      </c>
      <c r="GZ47" s="224" t="s">
        <v>2019</v>
      </c>
      <c r="HA47" s="224" t="s">
        <v>33</v>
      </c>
      <c r="HB47" s="224">
        <v>2</v>
      </c>
      <c r="HC47" s="224" t="s">
        <v>17</v>
      </c>
      <c r="HD47" s="224" t="s">
        <v>17</v>
      </c>
      <c r="HE47" s="214">
        <v>45254</v>
      </c>
      <c r="HF47" s="222" t="s">
        <v>2602</v>
      </c>
      <c r="HG47" s="222">
        <v>0</v>
      </c>
      <c r="HH47" s="222" t="s">
        <v>2019</v>
      </c>
      <c r="HI47" s="222" t="s">
        <v>33</v>
      </c>
      <c r="HJ47" s="222">
        <v>2</v>
      </c>
      <c r="HK47" s="222" t="s">
        <v>17</v>
      </c>
      <c r="HL47" s="222" t="s">
        <v>17</v>
      </c>
      <c r="HM47" s="223">
        <v>45064</v>
      </c>
      <c r="HN47" s="221" t="s">
        <v>5850</v>
      </c>
      <c r="HO47" s="224">
        <v>2</v>
      </c>
      <c r="HP47" s="224" t="s">
        <v>2019</v>
      </c>
      <c r="HQ47" s="224" t="s">
        <v>33</v>
      </c>
      <c r="HR47" s="224">
        <v>2</v>
      </c>
      <c r="HS47" s="224" t="s">
        <v>17</v>
      </c>
      <c r="HT47" s="224" t="s">
        <v>17</v>
      </c>
      <c r="HU47" s="214">
        <v>45254</v>
      </c>
      <c r="HV47" s="222" t="s">
        <v>2603</v>
      </c>
      <c r="HW47" s="222">
        <v>2</v>
      </c>
      <c r="HX47" s="222" t="s">
        <v>2019</v>
      </c>
      <c r="HY47" s="222" t="s">
        <v>33</v>
      </c>
      <c r="HZ47" s="222">
        <v>2</v>
      </c>
      <c r="IA47" s="222" t="s">
        <v>17</v>
      </c>
      <c r="IB47" s="222" t="s">
        <v>17</v>
      </c>
      <c r="IC47" s="223">
        <v>45064</v>
      </c>
      <c r="ID47" s="221" t="s">
        <v>5849</v>
      </c>
      <c r="IE47" s="224">
        <v>3</v>
      </c>
      <c r="IF47" s="224" t="s">
        <v>2019</v>
      </c>
      <c r="IG47" s="224" t="s">
        <v>33</v>
      </c>
      <c r="IH47" s="224">
        <v>2</v>
      </c>
      <c r="II47" s="224" t="s">
        <v>17</v>
      </c>
      <c r="IJ47" s="224" t="s">
        <v>17</v>
      </c>
      <c r="IK47" s="214">
        <v>45254</v>
      </c>
      <c r="IL47" s="222" t="s">
        <v>5848</v>
      </c>
      <c r="IM47" s="222">
        <v>3</v>
      </c>
      <c r="IN47" s="222" t="s">
        <v>2019</v>
      </c>
      <c r="IO47" s="222" t="s">
        <v>33</v>
      </c>
      <c r="IP47" s="222">
        <v>2</v>
      </c>
      <c r="IQ47" s="222" t="s">
        <v>17</v>
      </c>
      <c r="IR47" s="222" t="s">
        <v>17</v>
      </c>
      <c r="IS47" s="223">
        <v>45254</v>
      </c>
    </row>
    <row r="48" spans="1:253" s="11" customFormat="1" ht="12.95" customHeight="1" x14ac:dyDescent="0.2">
      <c r="A48" s="11" t="s">
        <v>92</v>
      </c>
      <c r="B48" s="11" t="s">
        <v>10488</v>
      </c>
      <c r="C48" s="11" t="s">
        <v>93</v>
      </c>
      <c r="D48" s="11" t="s">
        <v>94</v>
      </c>
      <c r="E48" s="11" t="s">
        <v>9948</v>
      </c>
      <c r="F48" s="11" t="s">
        <v>6695</v>
      </c>
      <c r="G48" s="212">
        <v>10567000</v>
      </c>
      <c r="H48" s="213" t="s">
        <v>6692</v>
      </c>
      <c r="I48" s="213" t="s">
        <v>1219</v>
      </c>
      <c r="J48" s="213">
        <v>2</v>
      </c>
      <c r="K48" s="213" t="s">
        <v>6694</v>
      </c>
      <c r="L48" s="213" t="s">
        <v>6693</v>
      </c>
      <c r="M48" s="214">
        <v>45259</v>
      </c>
      <c r="N48" s="221" t="s">
        <v>3921</v>
      </c>
      <c r="O48" s="216">
        <v>9776</v>
      </c>
      <c r="P48" s="216" t="s">
        <v>3918</v>
      </c>
      <c r="Q48" s="216" t="s">
        <v>66</v>
      </c>
      <c r="R48" s="216">
        <v>1</v>
      </c>
      <c r="S48" s="216" t="s">
        <v>3920</v>
      </c>
      <c r="T48" s="216" t="s">
        <v>3919</v>
      </c>
      <c r="U48" s="217">
        <v>45199</v>
      </c>
      <c r="V48" s="221" t="s">
        <v>6699</v>
      </c>
      <c r="W48" s="213">
        <v>558000</v>
      </c>
      <c r="X48" s="213" t="s">
        <v>6696</v>
      </c>
      <c r="Y48" s="213" t="s">
        <v>1219</v>
      </c>
      <c r="Z48" s="213">
        <v>2</v>
      </c>
      <c r="AA48" s="213" t="s">
        <v>6698</v>
      </c>
      <c r="AB48" s="213" t="s">
        <v>6697</v>
      </c>
      <c r="AC48" s="214">
        <v>45259</v>
      </c>
      <c r="AD48" s="221" t="s">
        <v>6702</v>
      </c>
      <c r="AE48" s="218">
        <v>95000</v>
      </c>
      <c r="AF48" s="218" t="s">
        <v>6700</v>
      </c>
      <c r="AG48" s="218" t="s">
        <v>1219</v>
      </c>
      <c r="AH48" s="218">
        <v>2</v>
      </c>
      <c r="AI48" s="218" t="s">
        <v>6701</v>
      </c>
      <c r="AJ48" s="218" t="s">
        <v>6697</v>
      </c>
      <c r="AK48" s="219">
        <v>45259</v>
      </c>
      <c r="AL48" s="221" t="s">
        <v>6706</v>
      </c>
      <c r="AM48" s="213">
        <v>95000</v>
      </c>
      <c r="AN48" s="213" t="s">
        <v>6703</v>
      </c>
      <c r="AO48" s="213" t="s">
        <v>1219</v>
      </c>
      <c r="AP48" s="213">
        <v>2</v>
      </c>
      <c r="AQ48" s="213" t="s">
        <v>6705</v>
      </c>
      <c r="AR48" s="213" t="s">
        <v>6704</v>
      </c>
      <c r="AS48" s="214">
        <v>45259</v>
      </c>
      <c r="AT48" s="222" t="s">
        <v>584</v>
      </c>
      <c r="AU48" s="218">
        <v>0</v>
      </c>
      <c r="AV48" s="218" t="s">
        <v>17</v>
      </c>
      <c r="AW48" s="218" t="s">
        <v>17</v>
      </c>
      <c r="AX48" s="218" t="s">
        <v>17</v>
      </c>
      <c r="AY48" s="218" t="s">
        <v>17</v>
      </c>
      <c r="AZ48" s="218" t="s">
        <v>17</v>
      </c>
      <c r="BA48" s="219">
        <v>43585</v>
      </c>
      <c r="BB48" s="221" t="s">
        <v>100</v>
      </c>
      <c r="BC48" s="213" t="s">
        <v>17</v>
      </c>
      <c r="BD48" s="213">
        <v>0</v>
      </c>
      <c r="BE48" s="213" t="s">
        <v>17</v>
      </c>
      <c r="BF48" s="213" t="s">
        <v>17</v>
      </c>
      <c r="BG48" s="213">
        <v>0</v>
      </c>
      <c r="BH48" s="213">
        <v>0</v>
      </c>
      <c r="BI48" s="214">
        <v>43501</v>
      </c>
      <c r="BJ48" s="222" t="s">
        <v>6709</v>
      </c>
      <c r="BK48" s="222">
        <v>126</v>
      </c>
      <c r="BL48" s="222" t="s">
        <v>6707</v>
      </c>
      <c r="BM48" s="222" t="s">
        <v>1219</v>
      </c>
      <c r="BN48" s="222">
        <v>2</v>
      </c>
      <c r="BO48" s="222" t="s">
        <v>6708</v>
      </c>
      <c r="BP48" s="218" t="s">
        <v>924</v>
      </c>
      <c r="BQ48" s="223">
        <v>45259</v>
      </c>
      <c r="BR48" s="221" t="s">
        <v>95</v>
      </c>
      <c r="BS48" s="224" t="s">
        <v>17</v>
      </c>
      <c r="BT48" s="224">
        <v>0</v>
      </c>
      <c r="BU48" s="224" t="s">
        <v>17</v>
      </c>
      <c r="BV48" s="224" t="s">
        <v>17</v>
      </c>
      <c r="BW48" s="224">
        <v>0</v>
      </c>
      <c r="BX48" s="224">
        <v>0</v>
      </c>
      <c r="BY48" s="214">
        <v>43501</v>
      </c>
      <c r="BZ48" s="222" t="s">
        <v>96</v>
      </c>
      <c r="CA48" s="222" t="s">
        <v>17</v>
      </c>
      <c r="CB48" s="222">
        <v>0</v>
      </c>
      <c r="CC48" s="222" t="s">
        <v>17</v>
      </c>
      <c r="CD48" s="222" t="s">
        <v>17</v>
      </c>
      <c r="CE48" s="222">
        <v>0</v>
      </c>
      <c r="CF48" s="222">
        <v>0</v>
      </c>
      <c r="CG48" s="223">
        <v>43501</v>
      </c>
      <c r="CH48" s="221" t="s">
        <v>11111</v>
      </c>
      <c r="CI48" s="222" t="e">
        <v>#N/A</v>
      </c>
      <c r="CJ48" s="222" t="e">
        <v>#N/A</v>
      </c>
      <c r="CK48" s="222" t="e">
        <v>#N/A</v>
      </c>
      <c r="CL48" s="222" t="e">
        <v>#N/A</v>
      </c>
      <c r="CM48" s="222" t="e">
        <v>#N/A</v>
      </c>
      <c r="CN48" s="222" t="e">
        <v>#N/A</v>
      </c>
      <c r="CO48" s="225" t="e">
        <v>#N/A</v>
      </c>
      <c r="CP48" s="222" t="s">
        <v>99</v>
      </c>
      <c r="CQ48" s="224" t="s">
        <v>17</v>
      </c>
      <c r="CR48" s="224">
        <v>0</v>
      </c>
      <c r="CS48" s="224" t="s">
        <v>17</v>
      </c>
      <c r="CT48" s="224" t="s">
        <v>17</v>
      </c>
      <c r="CU48" s="224">
        <v>0</v>
      </c>
      <c r="CV48" s="224">
        <v>0</v>
      </c>
      <c r="CW48" s="214">
        <v>43501</v>
      </c>
      <c r="CX48" s="222" t="s">
        <v>6713</v>
      </c>
      <c r="CY48" s="218">
        <v>95000</v>
      </c>
      <c r="CZ48" s="218" t="s">
        <v>6718</v>
      </c>
      <c r="DA48" s="218" t="s">
        <v>1219</v>
      </c>
      <c r="DB48" s="218">
        <v>2</v>
      </c>
      <c r="DC48" s="218" t="s">
        <v>6719</v>
      </c>
      <c r="DD48" s="218" t="s">
        <v>6704</v>
      </c>
      <c r="DE48" s="220">
        <v>45259</v>
      </c>
      <c r="DF48" s="221" t="s">
        <v>6715</v>
      </c>
      <c r="DG48" s="213">
        <v>463000</v>
      </c>
      <c r="DH48" s="224" t="s">
        <v>6696</v>
      </c>
      <c r="DI48" s="224" t="s">
        <v>1219</v>
      </c>
      <c r="DJ48" s="224">
        <v>2</v>
      </c>
      <c r="DK48" s="224" t="s">
        <v>6714</v>
      </c>
      <c r="DL48" s="224" t="s">
        <v>6697</v>
      </c>
      <c r="DM48" s="214">
        <v>45259</v>
      </c>
      <c r="DN48" s="222" t="s">
        <v>6717</v>
      </c>
      <c r="DO48" s="218">
        <v>0</v>
      </c>
      <c r="DP48" s="222" t="s">
        <v>6696</v>
      </c>
      <c r="DQ48" s="222" t="s">
        <v>1219</v>
      </c>
      <c r="DR48" s="222">
        <v>2</v>
      </c>
      <c r="DS48" s="222" t="s">
        <v>6716</v>
      </c>
      <c r="DT48" s="222" t="s">
        <v>6697</v>
      </c>
      <c r="DU48" s="223">
        <v>45259</v>
      </c>
      <c r="DV48" s="221" t="s">
        <v>6720</v>
      </c>
      <c r="DW48" s="213">
        <v>95000</v>
      </c>
      <c r="DX48" s="224" t="s">
        <v>6718</v>
      </c>
      <c r="DY48" s="224" t="s">
        <v>1219</v>
      </c>
      <c r="DZ48" s="224">
        <v>2</v>
      </c>
      <c r="EA48" s="224" t="s">
        <v>6719</v>
      </c>
      <c r="EB48" s="224" t="s">
        <v>6704</v>
      </c>
      <c r="EC48" s="214">
        <v>45259</v>
      </c>
      <c r="ED48" s="222" t="s">
        <v>6722</v>
      </c>
      <c r="EE48" s="218" t="s">
        <v>17</v>
      </c>
      <c r="EF48" s="222" t="s">
        <v>6718</v>
      </c>
      <c r="EG48" s="222" t="s">
        <v>22</v>
      </c>
      <c r="EH48" s="222">
        <v>3</v>
      </c>
      <c r="EI48" s="222" t="s">
        <v>6721</v>
      </c>
      <c r="EJ48" s="222" t="s">
        <v>6704</v>
      </c>
      <c r="EK48" s="223">
        <v>45259</v>
      </c>
      <c r="EL48" s="221" t="s">
        <v>6723</v>
      </c>
      <c r="EM48" s="213" t="s">
        <v>17</v>
      </c>
      <c r="EN48" s="224" t="s">
        <v>6718</v>
      </c>
      <c r="EO48" s="224" t="s">
        <v>22</v>
      </c>
      <c r="EP48" s="224">
        <v>3</v>
      </c>
      <c r="EQ48" s="224" t="s">
        <v>6721</v>
      </c>
      <c r="ER48" s="224" t="s">
        <v>6704</v>
      </c>
      <c r="ES48" s="214">
        <v>45259</v>
      </c>
      <c r="ET48" s="222" t="s">
        <v>6711</v>
      </c>
      <c r="EU48" s="222">
        <v>126</v>
      </c>
      <c r="EV48" s="222" t="s">
        <v>6707</v>
      </c>
      <c r="EW48" s="222" t="s">
        <v>1219</v>
      </c>
      <c r="EX48" s="222">
        <v>2</v>
      </c>
      <c r="EY48" s="222" t="s">
        <v>6708</v>
      </c>
      <c r="EZ48" s="222" t="s">
        <v>6710</v>
      </c>
      <c r="FA48" s="223">
        <v>45259</v>
      </c>
      <c r="FB48" s="221" t="s">
        <v>98</v>
      </c>
      <c r="FC48" s="224">
        <v>2</v>
      </c>
      <c r="FD48" s="224">
        <v>0</v>
      </c>
      <c r="FE48" s="224" t="s">
        <v>33</v>
      </c>
      <c r="FF48" s="224">
        <v>2</v>
      </c>
      <c r="FG48" s="224" t="s">
        <v>97</v>
      </c>
      <c r="FH48" s="224">
        <v>0</v>
      </c>
      <c r="FI48" s="214">
        <v>43501</v>
      </c>
      <c r="FJ48" s="221" t="s">
        <v>101</v>
      </c>
      <c r="FK48" s="222" t="s">
        <v>17</v>
      </c>
      <c r="FL48" s="222">
        <v>0</v>
      </c>
      <c r="FM48" s="222" t="s">
        <v>17</v>
      </c>
      <c r="FN48" s="222" t="s">
        <v>17</v>
      </c>
      <c r="FO48" s="222">
        <v>0</v>
      </c>
      <c r="FP48" s="218">
        <v>0</v>
      </c>
      <c r="FQ48" s="219">
        <v>43501</v>
      </c>
      <c r="FR48" s="221" t="s">
        <v>102</v>
      </c>
      <c r="FS48" s="224" t="s">
        <v>17</v>
      </c>
      <c r="FT48" s="224">
        <v>0</v>
      </c>
      <c r="FU48" s="224" t="s">
        <v>17</v>
      </c>
      <c r="FV48" s="224" t="s">
        <v>17</v>
      </c>
      <c r="FW48" s="224">
        <v>0</v>
      </c>
      <c r="FX48" s="224">
        <v>0</v>
      </c>
      <c r="FY48" s="214">
        <v>43501</v>
      </c>
      <c r="FZ48" s="222" t="s">
        <v>6189</v>
      </c>
      <c r="GA48" s="222">
        <v>1</v>
      </c>
      <c r="GB48" s="222" t="s">
        <v>2019</v>
      </c>
      <c r="GC48" s="222" t="s">
        <v>33</v>
      </c>
      <c r="GD48" s="222">
        <v>2</v>
      </c>
      <c r="GE48" s="222" t="s">
        <v>17</v>
      </c>
      <c r="GF48" s="222" t="s">
        <v>17</v>
      </c>
      <c r="GG48" s="223">
        <v>45257</v>
      </c>
      <c r="GH48" s="221" t="s">
        <v>6195</v>
      </c>
      <c r="GI48" s="224">
        <v>1</v>
      </c>
      <c r="GJ48" s="224" t="s">
        <v>2019</v>
      </c>
      <c r="GK48" s="224" t="s">
        <v>33</v>
      </c>
      <c r="GL48" s="224">
        <v>2</v>
      </c>
      <c r="GM48" s="224" t="s">
        <v>17</v>
      </c>
      <c r="GN48" s="224" t="s">
        <v>17</v>
      </c>
      <c r="GO48" s="214">
        <v>45257</v>
      </c>
      <c r="GP48" s="222" t="s">
        <v>6190</v>
      </c>
      <c r="GQ48" s="222">
        <v>1</v>
      </c>
      <c r="GR48" s="222" t="s">
        <v>2019</v>
      </c>
      <c r="GS48" s="222" t="s">
        <v>33</v>
      </c>
      <c r="GT48" s="222">
        <v>2</v>
      </c>
      <c r="GU48" s="222" t="s">
        <v>17</v>
      </c>
      <c r="GV48" s="222" t="s">
        <v>17</v>
      </c>
      <c r="GW48" s="223">
        <v>45257</v>
      </c>
      <c r="GX48" s="221" t="s">
        <v>6196</v>
      </c>
      <c r="GY48" s="224">
        <v>0</v>
      </c>
      <c r="GZ48" s="224" t="s">
        <v>2019</v>
      </c>
      <c r="HA48" s="224" t="s">
        <v>33</v>
      </c>
      <c r="HB48" s="224">
        <v>2</v>
      </c>
      <c r="HC48" s="224" t="s">
        <v>17</v>
      </c>
      <c r="HD48" s="224" t="s">
        <v>17</v>
      </c>
      <c r="HE48" s="214">
        <v>45257</v>
      </c>
      <c r="HF48" s="222" t="s">
        <v>6188</v>
      </c>
      <c r="HG48" s="222">
        <v>2</v>
      </c>
      <c r="HH48" s="222" t="s">
        <v>2019</v>
      </c>
      <c r="HI48" s="222" t="s">
        <v>33</v>
      </c>
      <c r="HJ48" s="222">
        <v>2</v>
      </c>
      <c r="HK48" s="222" t="s">
        <v>17</v>
      </c>
      <c r="HL48" s="222" t="s">
        <v>17</v>
      </c>
      <c r="HM48" s="223">
        <v>45257</v>
      </c>
      <c r="HN48" s="221" t="s">
        <v>6194</v>
      </c>
      <c r="HO48" s="224">
        <v>2</v>
      </c>
      <c r="HP48" s="224" t="s">
        <v>2019</v>
      </c>
      <c r="HQ48" s="224" t="s">
        <v>33</v>
      </c>
      <c r="HR48" s="224">
        <v>2</v>
      </c>
      <c r="HS48" s="224" t="s">
        <v>17</v>
      </c>
      <c r="HT48" s="224" t="s">
        <v>17</v>
      </c>
      <c r="HU48" s="214">
        <v>45257</v>
      </c>
      <c r="HV48" s="222" t="s">
        <v>6191</v>
      </c>
      <c r="HW48" s="222">
        <v>0</v>
      </c>
      <c r="HX48" s="222" t="s">
        <v>2019</v>
      </c>
      <c r="HY48" s="222" t="s">
        <v>33</v>
      </c>
      <c r="HZ48" s="222">
        <v>2</v>
      </c>
      <c r="IA48" s="222" t="s">
        <v>17</v>
      </c>
      <c r="IB48" s="222" t="s">
        <v>17</v>
      </c>
      <c r="IC48" s="223">
        <v>45257</v>
      </c>
      <c r="ID48" s="221" t="s">
        <v>6193</v>
      </c>
      <c r="IE48" s="224">
        <v>0</v>
      </c>
      <c r="IF48" s="224" t="s">
        <v>2019</v>
      </c>
      <c r="IG48" s="224" t="s">
        <v>33</v>
      </c>
      <c r="IH48" s="224">
        <v>2</v>
      </c>
      <c r="II48" s="224" t="s">
        <v>17</v>
      </c>
      <c r="IJ48" s="224" t="s">
        <v>17</v>
      </c>
      <c r="IK48" s="214">
        <v>45257</v>
      </c>
      <c r="IL48" s="222" t="s">
        <v>6192</v>
      </c>
      <c r="IM48" s="222">
        <v>1</v>
      </c>
      <c r="IN48" s="222" t="s">
        <v>2019</v>
      </c>
      <c r="IO48" s="222" t="s">
        <v>33</v>
      </c>
      <c r="IP48" s="222">
        <v>2</v>
      </c>
      <c r="IQ48" s="222" t="s">
        <v>17</v>
      </c>
      <c r="IR48" s="222" t="s">
        <v>17</v>
      </c>
      <c r="IS48" s="223">
        <v>45257</v>
      </c>
    </row>
    <row r="49" spans="1:253" s="11" customFormat="1" ht="12.95" customHeight="1" x14ac:dyDescent="0.2">
      <c r="A49" s="11" t="s">
        <v>2673</v>
      </c>
      <c r="B49" s="11" t="s">
        <v>10567</v>
      </c>
      <c r="C49" s="11" t="s">
        <v>2674</v>
      </c>
      <c r="D49" s="11" t="s">
        <v>2675</v>
      </c>
      <c r="E49" s="11" t="s">
        <v>9951</v>
      </c>
      <c r="F49" s="11" t="s">
        <v>4377</v>
      </c>
      <c r="G49" s="212">
        <v>17300000</v>
      </c>
      <c r="H49" s="213" t="s">
        <v>4375</v>
      </c>
      <c r="I49" s="213" t="s">
        <v>1219</v>
      </c>
      <c r="J49" s="213">
        <v>2</v>
      </c>
      <c r="K49" s="213" t="s">
        <v>4376</v>
      </c>
      <c r="L49" s="213" t="s">
        <v>2881</v>
      </c>
      <c r="M49" s="214">
        <v>45217</v>
      </c>
      <c r="N49" s="221" t="s">
        <v>2677</v>
      </c>
      <c r="O49" s="216">
        <v>107160</v>
      </c>
      <c r="P49" s="216" t="s">
        <v>2611</v>
      </c>
      <c r="Q49" s="216" t="s">
        <v>1219</v>
      </c>
      <c r="R49" s="216">
        <v>2</v>
      </c>
      <c r="S49" s="216" t="s">
        <v>1817</v>
      </c>
      <c r="T49" s="216" t="s">
        <v>2676</v>
      </c>
      <c r="U49" s="217">
        <v>45077</v>
      </c>
      <c r="V49" s="221" t="s">
        <v>4378</v>
      </c>
      <c r="W49" s="213">
        <v>17300000</v>
      </c>
      <c r="X49" s="213" t="s">
        <v>4375</v>
      </c>
      <c r="Y49" s="213" t="s">
        <v>1219</v>
      </c>
      <c r="Z49" s="213">
        <v>2</v>
      </c>
      <c r="AA49" s="213" t="s">
        <v>4376</v>
      </c>
      <c r="AB49" s="213" t="s">
        <v>2881</v>
      </c>
      <c r="AC49" s="214">
        <v>45217</v>
      </c>
      <c r="AD49" s="221" t="s">
        <v>2882</v>
      </c>
      <c r="AE49" s="218">
        <v>5000000</v>
      </c>
      <c r="AF49" s="218" t="s">
        <v>2880</v>
      </c>
      <c r="AG49" s="218" t="s">
        <v>1219</v>
      </c>
      <c r="AH49" s="218">
        <v>2</v>
      </c>
      <c r="AI49" s="218" t="s">
        <v>2617</v>
      </c>
      <c r="AJ49" s="218" t="s">
        <v>2881</v>
      </c>
      <c r="AK49" s="219">
        <v>45106</v>
      </c>
      <c r="AL49" s="221" t="s">
        <v>3252</v>
      </c>
      <c r="AM49" s="213">
        <v>242000</v>
      </c>
      <c r="AN49" s="213" t="s">
        <v>3250</v>
      </c>
      <c r="AO49" s="213" t="s">
        <v>1219</v>
      </c>
      <c r="AP49" s="213">
        <v>2</v>
      </c>
      <c r="AQ49" s="213" t="s">
        <v>3251</v>
      </c>
      <c r="AR49" s="213" t="s">
        <v>2680</v>
      </c>
      <c r="AS49" s="214">
        <v>45126</v>
      </c>
      <c r="AT49" s="222" t="s">
        <v>2678</v>
      </c>
      <c r="AU49" s="218" t="s">
        <v>17</v>
      </c>
      <c r="AV49" s="218" t="s">
        <v>17</v>
      </c>
      <c r="AW49" s="218" t="s">
        <v>17</v>
      </c>
      <c r="AX49" s="218" t="s">
        <v>17</v>
      </c>
      <c r="AY49" s="218" t="s">
        <v>18</v>
      </c>
      <c r="AZ49" s="218" t="s">
        <v>17</v>
      </c>
      <c r="BA49" s="219">
        <v>45077</v>
      </c>
      <c r="BB49" s="221" t="s">
        <v>2688</v>
      </c>
      <c r="BC49" s="213">
        <v>7505</v>
      </c>
      <c r="BD49" s="213" t="s">
        <v>2685</v>
      </c>
      <c r="BE49" s="213" t="s">
        <v>1219</v>
      </c>
      <c r="BF49" s="213">
        <v>2</v>
      </c>
      <c r="BG49" s="213" t="s">
        <v>2687</v>
      </c>
      <c r="BH49" s="213" t="s">
        <v>2686</v>
      </c>
      <c r="BI49" s="214">
        <v>45077</v>
      </c>
      <c r="BJ49" s="222" t="s">
        <v>5963</v>
      </c>
      <c r="BK49" s="222">
        <v>169</v>
      </c>
      <c r="BL49" s="222" t="s">
        <v>5955</v>
      </c>
      <c r="BM49" s="222" t="s">
        <v>1219</v>
      </c>
      <c r="BN49" s="222">
        <v>2</v>
      </c>
      <c r="BO49" s="222" t="s">
        <v>5956</v>
      </c>
      <c r="BP49" s="218" t="s">
        <v>1079</v>
      </c>
      <c r="BQ49" s="223">
        <v>45256</v>
      </c>
      <c r="BR49" s="221" t="s">
        <v>2691</v>
      </c>
      <c r="BS49" s="224">
        <v>56769</v>
      </c>
      <c r="BT49" s="224" t="s">
        <v>2689</v>
      </c>
      <c r="BU49" s="224" t="s">
        <v>1219</v>
      </c>
      <c r="BV49" s="224">
        <v>2</v>
      </c>
      <c r="BW49" s="224" t="s">
        <v>2690</v>
      </c>
      <c r="BX49" s="224" t="s">
        <v>2680</v>
      </c>
      <c r="BY49" s="214">
        <v>45077</v>
      </c>
      <c r="BZ49" s="222" t="s">
        <v>2693</v>
      </c>
      <c r="CA49" s="222">
        <v>33</v>
      </c>
      <c r="CB49" s="222" t="s">
        <v>2689</v>
      </c>
      <c r="CC49" s="222" t="s">
        <v>33</v>
      </c>
      <c r="CD49" s="222">
        <v>2</v>
      </c>
      <c r="CE49" s="222" t="s">
        <v>2692</v>
      </c>
      <c r="CF49" s="222" t="s">
        <v>2680</v>
      </c>
      <c r="CG49" s="223">
        <v>45077</v>
      </c>
      <c r="CH49" s="221" t="s">
        <v>11112</v>
      </c>
      <c r="CI49" s="222" t="e">
        <v>#N/A</v>
      </c>
      <c r="CJ49" s="222" t="e">
        <v>#N/A</v>
      </c>
      <c r="CK49" s="222" t="e">
        <v>#N/A</v>
      </c>
      <c r="CL49" s="222" t="e">
        <v>#N/A</v>
      </c>
      <c r="CM49" s="222" t="e">
        <v>#N/A</v>
      </c>
      <c r="CN49" s="222" t="e">
        <v>#N/A</v>
      </c>
      <c r="CO49" s="225" t="e">
        <v>#N/A</v>
      </c>
      <c r="CP49" s="222" t="s">
        <v>2696</v>
      </c>
      <c r="CQ49" s="224">
        <v>367600000</v>
      </c>
      <c r="CR49" s="224" t="s">
        <v>2689</v>
      </c>
      <c r="CS49" s="224" t="s">
        <v>1219</v>
      </c>
      <c r="CT49" s="224">
        <v>2</v>
      </c>
      <c r="CU49" s="224" t="s">
        <v>2695</v>
      </c>
      <c r="CV49" s="224" t="s">
        <v>2680</v>
      </c>
      <c r="CW49" s="214">
        <v>45077</v>
      </c>
      <c r="CX49" s="222" t="s">
        <v>2884</v>
      </c>
      <c r="CY49" s="218">
        <v>5000000</v>
      </c>
      <c r="CZ49" s="218" t="s">
        <v>2880</v>
      </c>
      <c r="DA49" s="218" t="s">
        <v>1219</v>
      </c>
      <c r="DB49" s="218">
        <v>2</v>
      </c>
      <c r="DC49" s="218" t="s">
        <v>2888</v>
      </c>
      <c r="DD49" s="218" t="s">
        <v>2881</v>
      </c>
      <c r="DE49" s="220">
        <v>45106</v>
      </c>
      <c r="DF49" s="221" t="s">
        <v>2886</v>
      </c>
      <c r="DG49" s="213">
        <v>12300000</v>
      </c>
      <c r="DH49" s="224" t="s">
        <v>2880</v>
      </c>
      <c r="DI49" s="224" t="s">
        <v>1219</v>
      </c>
      <c r="DJ49" s="224">
        <v>2</v>
      </c>
      <c r="DK49" s="224" t="s">
        <v>2885</v>
      </c>
      <c r="DL49" s="224" t="s">
        <v>2881</v>
      </c>
      <c r="DM49" s="214">
        <v>45106</v>
      </c>
      <c r="DN49" s="222" t="s">
        <v>2887</v>
      </c>
      <c r="DO49" s="218">
        <v>0</v>
      </c>
      <c r="DP49" s="222" t="s">
        <v>2880</v>
      </c>
      <c r="DQ49" s="222" t="s">
        <v>1219</v>
      </c>
      <c r="DR49" s="222">
        <v>2</v>
      </c>
      <c r="DS49" s="222" t="s">
        <v>2630</v>
      </c>
      <c r="DT49" s="222" t="s">
        <v>2881</v>
      </c>
      <c r="DU49" s="223">
        <v>45106</v>
      </c>
      <c r="DV49" s="221" t="s">
        <v>2889</v>
      </c>
      <c r="DW49" s="213">
        <v>4550000</v>
      </c>
      <c r="DX49" s="224" t="s">
        <v>2880</v>
      </c>
      <c r="DY49" s="224" t="s">
        <v>1219</v>
      </c>
      <c r="DZ49" s="224">
        <v>2</v>
      </c>
      <c r="EA49" s="224" t="s">
        <v>2888</v>
      </c>
      <c r="EB49" s="224" t="s">
        <v>2881</v>
      </c>
      <c r="EC49" s="214">
        <v>45106</v>
      </c>
      <c r="ED49" s="222" t="s">
        <v>2891</v>
      </c>
      <c r="EE49" s="218">
        <v>450000</v>
      </c>
      <c r="EF49" s="222" t="s">
        <v>2880</v>
      </c>
      <c r="EG49" s="222" t="s">
        <v>1219</v>
      </c>
      <c r="EH49" s="222">
        <v>2</v>
      </c>
      <c r="EI49" s="222" t="s">
        <v>2890</v>
      </c>
      <c r="EJ49" s="222" t="s">
        <v>2881</v>
      </c>
      <c r="EK49" s="223">
        <v>45106</v>
      </c>
      <c r="EL49" s="221" t="s">
        <v>2893</v>
      </c>
      <c r="EM49" s="213">
        <v>0</v>
      </c>
      <c r="EN49" s="224" t="s">
        <v>2880</v>
      </c>
      <c r="EO49" s="224" t="s">
        <v>1219</v>
      </c>
      <c r="EP49" s="224">
        <v>2</v>
      </c>
      <c r="EQ49" s="224" t="s">
        <v>2892</v>
      </c>
      <c r="ER49" s="224" t="s">
        <v>2881</v>
      </c>
      <c r="ES49" s="214">
        <v>45106</v>
      </c>
      <c r="ET49" s="222" t="s">
        <v>5965</v>
      </c>
      <c r="EU49" s="222">
        <v>169</v>
      </c>
      <c r="EV49" s="222" t="s">
        <v>5964</v>
      </c>
      <c r="EW49" s="222" t="s">
        <v>1219</v>
      </c>
      <c r="EX49" s="222">
        <v>2</v>
      </c>
      <c r="EY49" s="222" t="s">
        <v>5956</v>
      </c>
      <c r="EZ49" s="222" t="s">
        <v>1079</v>
      </c>
      <c r="FA49" s="223">
        <v>45256</v>
      </c>
      <c r="FB49" s="221" t="s">
        <v>2682</v>
      </c>
      <c r="FC49" s="224">
        <v>5</v>
      </c>
      <c r="FD49" s="224" t="s">
        <v>2679</v>
      </c>
      <c r="FE49" s="224" t="s">
        <v>1219</v>
      </c>
      <c r="FF49" s="224">
        <v>2</v>
      </c>
      <c r="FG49" s="224" t="s">
        <v>2681</v>
      </c>
      <c r="FH49" s="224" t="s">
        <v>2680</v>
      </c>
      <c r="FI49" s="214">
        <v>45077</v>
      </c>
      <c r="FJ49" s="221" t="s">
        <v>2683</v>
      </c>
      <c r="FK49" s="222" t="s">
        <v>17</v>
      </c>
      <c r="FL49" s="222" t="s">
        <v>999</v>
      </c>
      <c r="FM49" s="222" t="s">
        <v>17</v>
      </c>
      <c r="FN49" s="222" t="s">
        <v>17</v>
      </c>
      <c r="FO49" s="222" t="s">
        <v>1520</v>
      </c>
      <c r="FP49" s="218" t="s">
        <v>17</v>
      </c>
      <c r="FQ49" s="219">
        <v>45077</v>
      </c>
      <c r="FR49" s="221" t="s">
        <v>2684</v>
      </c>
      <c r="FS49" s="224" t="s">
        <v>17</v>
      </c>
      <c r="FT49" s="224" t="s">
        <v>999</v>
      </c>
      <c r="FU49" s="224" t="s">
        <v>17</v>
      </c>
      <c r="FV49" s="224" t="s">
        <v>17</v>
      </c>
      <c r="FW49" s="224" t="s">
        <v>1522</v>
      </c>
      <c r="FX49" s="224" t="s">
        <v>17</v>
      </c>
      <c r="FY49" s="214">
        <v>45077</v>
      </c>
      <c r="FZ49" s="222" t="s">
        <v>5711</v>
      </c>
      <c r="GA49" s="222">
        <v>0</v>
      </c>
      <c r="GB49" s="222" t="s">
        <v>2019</v>
      </c>
      <c r="GC49" s="222" t="s">
        <v>33</v>
      </c>
      <c r="GD49" s="222">
        <v>2</v>
      </c>
      <c r="GE49" s="222" t="s">
        <v>17</v>
      </c>
      <c r="GF49" s="222" t="s">
        <v>17</v>
      </c>
      <c r="GG49" s="223">
        <v>45252</v>
      </c>
      <c r="GH49" s="221" t="s">
        <v>5717</v>
      </c>
      <c r="GI49" s="224">
        <v>0</v>
      </c>
      <c r="GJ49" s="224" t="s">
        <v>2019</v>
      </c>
      <c r="GK49" s="224" t="s">
        <v>33</v>
      </c>
      <c r="GL49" s="224">
        <v>2</v>
      </c>
      <c r="GM49" s="224" t="s">
        <v>17</v>
      </c>
      <c r="GN49" s="224" t="s">
        <v>17</v>
      </c>
      <c r="GO49" s="214">
        <v>45252</v>
      </c>
      <c r="GP49" s="222" t="s">
        <v>5712</v>
      </c>
      <c r="GQ49" s="222">
        <v>0</v>
      </c>
      <c r="GR49" s="222" t="s">
        <v>2019</v>
      </c>
      <c r="GS49" s="222" t="s">
        <v>33</v>
      </c>
      <c r="GT49" s="222">
        <v>2</v>
      </c>
      <c r="GU49" s="222" t="s">
        <v>17</v>
      </c>
      <c r="GV49" s="222" t="s">
        <v>17</v>
      </c>
      <c r="GW49" s="223">
        <v>45252</v>
      </c>
      <c r="GX49" s="221" t="s">
        <v>5718</v>
      </c>
      <c r="GY49" s="224">
        <v>0</v>
      </c>
      <c r="GZ49" s="224" t="s">
        <v>2019</v>
      </c>
      <c r="HA49" s="224" t="s">
        <v>33</v>
      </c>
      <c r="HB49" s="224">
        <v>2</v>
      </c>
      <c r="HC49" s="224" t="s">
        <v>17</v>
      </c>
      <c r="HD49" s="224" t="s">
        <v>17</v>
      </c>
      <c r="HE49" s="214">
        <v>45252</v>
      </c>
      <c r="HF49" s="222" t="s">
        <v>5710</v>
      </c>
      <c r="HG49" s="222">
        <v>0</v>
      </c>
      <c r="HH49" s="222" t="s">
        <v>2019</v>
      </c>
      <c r="HI49" s="222" t="s">
        <v>33</v>
      </c>
      <c r="HJ49" s="222">
        <v>2</v>
      </c>
      <c r="HK49" s="222" t="s">
        <v>17</v>
      </c>
      <c r="HL49" s="222" t="s">
        <v>17</v>
      </c>
      <c r="HM49" s="223">
        <v>45252</v>
      </c>
      <c r="HN49" s="221" t="s">
        <v>5716</v>
      </c>
      <c r="HO49" s="224">
        <v>1</v>
      </c>
      <c r="HP49" s="224" t="s">
        <v>2019</v>
      </c>
      <c r="HQ49" s="224" t="s">
        <v>33</v>
      </c>
      <c r="HR49" s="224">
        <v>2</v>
      </c>
      <c r="HS49" s="224" t="s">
        <v>17</v>
      </c>
      <c r="HT49" s="224" t="s">
        <v>17</v>
      </c>
      <c r="HU49" s="214">
        <v>45252</v>
      </c>
      <c r="HV49" s="222" t="s">
        <v>5713</v>
      </c>
      <c r="HW49" s="222">
        <v>0</v>
      </c>
      <c r="HX49" s="222" t="s">
        <v>2019</v>
      </c>
      <c r="HY49" s="222" t="s">
        <v>33</v>
      </c>
      <c r="HZ49" s="222">
        <v>2</v>
      </c>
      <c r="IA49" s="222" t="s">
        <v>17</v>
      </c>
      <c r="IB49" s="222" t="s">
        <v>17</v>
      </c>
      <c r="IC49" s="223">
        <v>45252</v>
      </c>
      <c r="ID49" s="221" t="s">
        <v>5715</v>
      </c>
      <c r="IE49" s="224">
        <v>0</v>
      </c>
      <c r="IF49" s="224" t="s">
        <v>2019</v>
      </c>
      <c r="IG49" s="224" t="s">
        <v>33</v>
      </c>
      <c r="IH49" s="224">
        <v>2</v>
      </c>
      <c r="II49" s="224" t="s">
        <v>17</v>
      </c>
      <c r="IJ49" s="224" t="s">
        <v>17</v>
      </c>
      <c r="IK49" s="214">
        <v>45252</v>
      </c>
      <c r="IL49" s="222" t="s">
        <v>5714</v>
      </c>
      <c r="IM49" s="222">
        <v>3</v>
      </c>
      <c r="IN49" s="222" t="s">
        <v>2019</v>
      </c>
      <c r="IO49" s="222" t="s">
        <v>33</v>
      </c>
      <c r="IP49" s="222">
        <v>2</v>
      </c>
      <c r="IQ49" s="222" t="s">
        <v>17</v>
      </c>
      <c r="IR49" s="222" t="s">
        <v>17</v>
      </c>
      <c r="IS49" s="223">
        <v>45252</v>
      </c>
    </row>
    <row r="50" spans="1:253" s="11" customFormat="1" ht="12.95" customHeight="1" x14ac:dyDescent="0.2">
      <c r="A50" s="11" t="s">
        <v>2221</v>
      </c>
      <c r="B50" s="11" t="s">
        <v>10567</v>
      </c>
      <c r="C50" s="11" t="s">
        <v>2222</v>
      </c>
      <c r="D50" s="11" t="s">
        <v>2223</v>
      </c>
      <c r="E50" s="11" t="s">
        <v>9954</v>
      </c>
      <c r="F50" s="11" t="s">
        <v>2700</v>
      </c>
      <c r="G50" s="212">
        <v>9600000</v>
      </c>
      <c r="H50" s="213" t="s">
        <v>2697</v>
      </c>
      <c r="I50" s="213" t="s">
        <v>1219</v>
      </c>
      <c r="J50" s="213">
        <v>2</v>
      </c>
      <c r="K50" s="213" t="s">
        <v>2699</v>
      </c>
      <c r="L50" s="213" t="s">
        <v>2698</v>
      </c>
      <c r="M50" s="214">
        <v>45077</v>
      </c>
      <c r="N50" s="221" t="s">
        <v>2703</v>
      </c>
      <c r="O50" s="216">
        <v>111890</v>
      </c>
      <c r="P50" s="216" t="s">
        <v>2701</v>
      </c>
      <c r="Q50" s="216" t="s">
        <v>1219</v>
      </c>
      <c r="R50" s="216">
        <v>2</v>
      </c>
      <c r="S50" s="216" t="s">
        <v>1817</v>
      </c>
      <c r="T50" s="216" t="s">
        <v>2702</v>
      </c>
      <c r="U50" s="217">
        <v>45077</v>
      </c>
      <c r="V50" s="221" t="s">
        <v>2871</v>
      </c>
      <c r="W50" s="213">
        <v>9600000</v>
      </c>
      <c r="X50" s="213" t="s">
        <v>2697</v>
      </c>
      <c r="Y50" s="213" t="s">
        <v>1219</v>
      </c>
      <c r="Z50" s="213">
        <v>2</v>
      </c>
      <c r="AA50" s="213" t="s">
        <v>2870</v>
      </c>
      <c r="AB50" s="213" t="s">
        <v>2698</v>
      </c>
      <c r="AC50" s="214">
        <v>45106</v>
      </c>
      <c r="AD50" s="221" t="s">
        <v>3246</v>
      </c>
      <c r="AE50" s="218">
        <v>3200000</v>
      </c>
      <c r="AF50" s="218" t="s">
        <v>2697</v>
      </c>
      <c r="AG50" s="218" t="s">
        <v>1219</v>
      </c>
      <c r="AH50" s="218">
        <v>2</v>
      </c>
      <c r="AI50" s="218" t="s">
        <v>2617</v>
      </c>
      <c r="AJ50" s="218" t="s">
        <v>2698</v>
      </c>
      <c r="AK50" s="219">
        <v>45126</v>
      </c>
      <c r="AL50" s="221" t="s">
        <v>3724</v>
      </c>
      <c r="AM50" s="213">
        <v>247000</v>
      </c>
      <c r="AN50" s="213" t="s">
        <v>3721</v>
      </c>
      <c r="AO50" s="213" t="s">
        <v>1219</v>
      </c>
      <c r="AP50" s="213">
        <v>2</v>
      </c>
      <c r="AQ50" s="213" t="s">
        <v>3723</v>
      </c>
      <c r="AR50" s="213" t="s">
        <v>3722</v>
      </c>
      <c r="AS50" s="214">
        <v>45193</v>
      </c>
      <c r="AT50" s="222" t="s">
        <v>2704</v>
      </c>
      <c r="AU50" s="218" t="s">
        <v>17</v>
      </c>
      <c r="AV50" s="218" t="s">
        <v>17</v>
      </c>
      <c r="AW50" s="218" t="s">
        <v>17</v>
      </c>
      <c r="AX50" s="218" t="s">
        <v>17</v>
      </c>
      <c r="AY50" s="218" t="s">
        <v>18</v>
      </c>
      <c r="AZ50" s="218" t="s">
        <v>17</v>
      </c>
      <c r="BA50" s="219">
        <v>45077</v>
      </c>
      <c r="BB50" s="221" t="s">
        <v>2714</v>
      </c>
      <c r="BC50" s="213">
        <v>3232</v>
      </c>
      <c r="BD50" s="213" t="s">
        <v>2711</v>
      </c>
      <c r="BE50" s="213" t="s">
        <v>1219</v>
      </c>
      <c r="BF50" s="213">
        <v>2</v>
      </c>
      <c r="BG50" s="213" t="s">
        <v>2713</v>
      </c>
      <c r="BH50" s="213" t="s">
        <v>2712</v>
      </c>
      <c r="BI50" s="214">
        <v>45077</v>
      </c>
      <c r="BJ50" s="222" t="s">
        <v>5957</v>
      </c>
      <c r="BK50" s="222">
        <v>301</v>
      </c>
      <c r="BL50" s="222" t="s">
        <v>5955</v>
      </c>
      <c r="BM50" s="222" t="s">
        <v>1219</v>
      </c>
      <c r="BN50" s="222">
        <v>2</v>
      </c>
      <c r="BO50" s="222" t="s">
        <v>5956</v>
      </c>
      <c r="BP50" s="218" t="s">
        <v>1079</v>
      </c>
      <c r="BQ50" s="223">
        <v>45256</v>
      </c>
      <c r="BR50" s="221" t="s">
        <v>2716</v>
      </c>
      <c r="BS50" s="224">
        <v>414</v>
      </c>
      <c r="BT50" s="224" t="s">
        <v>2705</v>
      </c>
      <c r="BU50" s="224" t="s">
        <v>33</v>
      </c>
      <c r="BV50" s="224">
        <v>2</v>
      </c>
      <c r="BW50" s="224" t="s">
        <v>2715</v>
      </c>
      <c r="BX50" s="224" t="s">
        <v>2706</v>
      </c>
      <c r="BY50" s="214">
        <v>45077</v>
      </c>
      <c r="BZ50" s="222" t="s">
        <v>2717</v>
      </c>
      <c r="CA50" s="222">
        <v>414</v>
      </c>
      <c r="CB50" s="222" t="s">
        <v>2705</v>
      </c>
      <c r="CC50" s="222" t="s">
        <v>33</v>
      </c>
      <c r="CD50" s="222">
        <v>2</v>
      </c>
      <c r="CE50" s="222" t="s">
        <v>2715</v>
      </c>
      <c r="CF50" s="222" t="s">
        <v>2706</v>
      </c>
      <c r="CG50" s="223">
        <v>45077</v>
      </c>
      <c r="CH50" s="221" t="s">
        <v>11113</v>
      </c>
      <c r="CI50" s="222" t="e">
        <v>#N/A</v>
      </c>
      <c r="CJ50" s="222" t="e">
        <v>#N/A</v>
      </c>
      <c r="CK50" s="222" t="e">
        <v>#N/A</v>
      </c>
      <c r="CL50" s="222" t="e">
        <v>#N/A</v>
      </c>
      <c r="CM50" s="222" t="e">
        <v>#N/A</v>
      </c>
      <c r="CN50" s="222" t="e">
        <v>#N/A</v>
      </c>
      <c r="CO50" s="225" t="e">
        <v>#N/A</v>
      </c>
      <c r="CP50" s="222" t="s">
        <v>2720</v>
      </c>
      <c r="CQ50" s="224">
        <v>2258000000</v>
      </c>
      <c r="CR50" s="224" t="s">
        <v>2705</v>
      </c>
      <c r="CS50" s="224" t="s">
        <v>33</v>
      </c>
      <c r="CT50" s="224">
        <v>2</v>
      </c>
      <c r="CU50" s="224" t="s">
        <v>2719</v>
      </c>
      <c r="CV50" s="224" t="s">
        <v>2706</v>
      </c>
      <c r="CW50" s="214">
        <v>45077</v>
      </c>
      <c r="CX50" s="222" t="s">
        <v>2873</v>
      </c>
      <c r="CY50" s="218">
        <v>3200000</v>
      </c>
      <c r="CZ50" s="218" t="s">
        <v>2697</v>
      </c>
      <c r="DA50" s="218" t="s">
        <v>1219</v>
      </c>
      <c r="DB50" s="218">
        <v>2</v>
      </c>
      <c r="DC50" s="218" t="s">
        <v>2874</v>
      </c>
      <c r="DD50" s="218" t="s">
        <v>2698</v>
      </c>
      <c r="DE50" s="220">
        <v>45106</v>
      </c>
      <c r="DF50" s="221" t="s">
        <v>3248</v>
      </c>
      <c r="DG50" s="213">
        <v>6400000</v>
      </c>
      <c r="DH50" s="224" t="s">
        <v>2697</v>
      </c>
      <c r="DI50" s="224" t="s">
        <v>1219</v>
      </c>
      <c r="DJ50" s="224">
        <v>2</v>
      </c>
      <c r="DK50" s="224" t="s">
        <v>3247</v>
      </c>
      <c r="DL50" s="224" t="s">
        <v>2698</v>
      </c>
      <c r="DM50" s="214">
        <v>45126</v>
      </c>
      <c r="DN50" s="222" t="s">
        <v>3249</v>
      </c>
      <c r="DO50" s="218">
        <v>0</v>
      </c>
      <c r="DP50" s="222" t="s">
        <v>2697</v>
      </c>
      <c r="DQ50" s="222" t="s">
        <v>1219</v>
      </c>
      <c r="DR50" s="222">
        <v>2</v>
      </c>
      <c r="DS50" s="222" t="s">
        <v>2630</v>
      </c>
      <c r="DT50" s="222" t="s">
        <v>2698</v>
      </c>
      <c r="DU50" s="223">
        <v>45126</v>
      </c>
      <c r="DV50" s="221" t="s">
        <v>2875</v>
      </c>
      <c r="DW50" s="213">
        <v>1632000</v>
      </c>
      <c r="DX50" s="224" t="s">
        <v>2697</v>
      </c>
      <c r="DY50" s="224" t="s">
        <v>1219</v>
      </c>
      <c r="DZ50" s="224">
        <v>2</v>
      </c>
      <c r="EA50" s="224" t="s">
        <v>2874</v>
      </c>
      <c r="EB50" s="224" t="s">
        <v>2698</v>
      </c>
      <c r="EC50" s="214">
        <v>45106</v>
      </c>
      <c r="ED50" s="222" t="s">
        <v>2877</v>
      </c>
      <c r="EE50" s="218">
        <v>1568000</v>
      </c>
      <c r="EF50" s="222" t="s">
        <v>2697</v>
      </c>
      <c r="EG50" s="222" t="s">
        <v>1219</v>
      </c>
      <c r="EH50" s="222">
        <v>2</v>
      </c>
      <c r="EI50" s="222" t="s">
        <v>2876</v>
      </c>
      <c r="EJ50" s="222" t="s">
        <v>2698</v>
      </c>
      <c r="EK50" s="223">
        <v>45106</v>
      </c>
      <c r="EL50" s="221" t="s">
        <v>2879</v>
      </c>
      <c r="EM50" s="213">
        <v>0</v>
      </c>
      <c r="EN50" s="224" t="s">
        <v>2697</v>
      </c>
      <c r="EO50" s="224" t="s">
        <v>1219</v>
      </c>
      <c r="EP50" s="224">
        <v>2</v>
      </c>
      <c r="EQ50" s="224" t="s">
        <v>2878</v>
      </c>
      <c r="ER50" s="224" t="s">
        <v>2698</v>
      </c>
      <c r="ES50" s="214">
        <v>45106</v>
      </c>
      <c r="ET50" s="222" t="s">
        <v>5960</v>
      </c>
      <c r="EU50" s="222">
        <v>301</v>
      </c>
      <c r="EV50" s="222" t="s">
        <v>5958</v>
      </c>
      <c r="EW50" s="222" t="s">
        <v>1219</v>
      </c>
      <c r="EX50" s="222">
        <v>2</v>
      </c>
      <c r="EY50" s="222" t="s">
        <v>5959</v>
      </c>
      <c r="EZ50" s="222" t="s">
        <v>1079</v>
      </c>
      <c r="FA50" s="223">
        <v>45256</v>
      </c>
      <c r="FB50" s="221" t="s">
        <v>2708</v>
      </c>
      <c r="FC50" s="224">
        <v>3</v>
      </c>
      <c r="FD50" s="224" t="s">
        <v>2705</v>
      </c>
      <c r="FE50" s="224" t="s">
        <v>1219</v>
      </c>
      <c r="FF50" s="224">
        <v>2</v>
      </c>
      <c r="FG50" s="224" t="s">
        <v>2707</v>
      </c>
      <c r="FH50" s="224" t="s">
        <v>2706</v>
      </c>
      <c r="FI50" s="214">
        <v>45077</v>
      </c>
      <c r="FJ50" s="221" t="s">
        <v>2709</v>
      </c>
      <c r="FK50" s="222" t="s">
        <v>17</v>
      </c>
      <c r="FL50" s="222" t="s">
        <v>17</v>
      </c>
      <c r="FM50" s="222" t="s">
        <v>17</v>
      </c>
      <c r="FN50" s="222" t="s">
        <v>17</v>
      </c>
      <c r="FO50" s="222" t="s">
        <v>18</v>
      </c>
      <c r="FP50" s="218" t="s">
        <v>17</v>
      </c>
      <c r="FQ50" s="219">
        <v>45077</v>
      </c>
      <c r="FR50" s="221" t="s">
        <v>2710</v>
      </c>
      <c r="FS50" s="224" t="s">
        <v>17</v>
      </c>
      <c r="FT50" s="224" t="s">
        <v>17</v>
      </c>
      <c r="FU50" s="224" t="s">
        <v>17</v>
      </c>
      <c r="FV50" s="224" t="s">
        <v>17</v>
      </c>
      <c r="FW50" s="224" t="s">
        <v>18</v>
      </c>
      <c r="FX50" s="224" t="s">
        <v>17</v>
      </c>
      <c r="FY50" s="214">
        <v>45077</v>
      </c>
      <c r="FZ50" s="222" t="s">
        <v>2225</v>
      </c>
      <c r="GA50" s="222">
        <v>0</v>
      </c>
      <c r="GB50" s="222" t="s">
        <v>2019</v>
      </c>
      <c r="GC50" s="222" t="s">
        <v>33</v>
      </c>
      <c r="GD50" s="222">
        <v>2</v>
      </c>
      <c r="GE50" s="222" t="s">
        <v>17</v>
      </c>
      <c r="GF50" s="222" t="s">
        <v>17</v>
      </c>
      <c r="GG50" s="223">
        <v>45063</v>
      </c>
      <c r="GH50" s="221" t="s">
        <v>2231</v>
      </c>
      <c r="GI50" s="224">
        <v>1</v>
      </c>
      <c r="GJ50" s="224" t="s">
        <v>2019</v>
      </c>
      <c r="GK50" s="224" t="s">
        <v>33</v>
      </c>
      <c r="GL50" s="224">
        <v>2</v>
      </c>
      <c r="GM50" s="224" t="s">
        <v>17</v>
      </c>
      <c r="GN50" s="224" t="s">
        <v>17</v>
      </c>
      <c r="GO50" s="214">
        <v>45063</v>
      </c>
      <c r="GP50" s="222" t="s">
        <v>2226</v>
      </c>
      <c r="GQ50" s="222">
        <v>0</v>
      </c>
      <c r="GR50" s="222" t="s">
        <v>2019</v>
      </c>
      <c r="GS50" s="222" t="s">
        <v>33</v>
      </c>
      <c r="GT50" s="222">
        <v>2</v>
      </c>
      <c r="GU50" s="222" t="s">
        <v>17</v>
      </c>
      <c r="GV50" s="222" t="s">
        <v>17</v>
      </c>
      <c r="GW50" s="223">
        <v>45063</v>
      </c>
      <c r="GX50" s="221" t="s">
        <v>2232</v>
      </c>
      <c r="GY50" s="224">
        <v>0</v>
      </c>
      <c r="GZ50" s="224" t="s">
        <v>2019</v>
      </c>
      <c r="HA50" s="224" t="s">
        <v>33</v>
      </c>
      <c r="HB50" s="224">
        <v>2</v>
      </c>
      <c r="HC50" s="224" t="s">
        <v>17</v>
      </c>
      <c r="HD50" s="224" t="s">
        <v>17</v>
      </c>
      <c r="HE50" s="214">
        <v>45063</v>
      </c>
      <c r="HF50" s="222" t="s">
        <v>2224</v>
      </c>
      <c r="HG50" s="222">
        <v>0</v>
      </c>
      <c r="HH50" s="222" t="s">
        <v>2019</v>
      </c>
      <c r="HI50" s="222" t="s">
        <v>33</v>
      </c>
      <c r="HJ50" s="222">
        <v>2</v>
      </c>
      <c r="HK50" s="222" t="s">
        <v>17</v>
      </c>
      <c r="HL50" s="222" t="s">
        <v>17</v>
      </c>
      <c r="HM50" s="223">
        <v>45063</v>
      </c>
      <c r="HN50" s="221" t="s">
        <v>2230</v>
      </c>
      <c r="HO50" s="224">
        <v>2</v>
      </c>
      <c r="HP50" s="224" t="s">
        <v>2019</v>
      </c>
      <c r="HQ50" s="224" t="s">
        <v>33</v>
      </c>
      <c r="HR50" s="224">
        <v>2</v>
      </c>
      <c r="HS50" s="224" t="s">
        <v>17</v>
      </c>
      <c r="HT50" s="224" t="s">
        <v>17</v>
      </c>
      <c r="HU50" s="214">
        <v>45063</v>
      </c>
      <c r="HV50" s="222" t="s">
        <v>2227</v>
      </c>
      <c r="HW50" s="222">
        <v>1</v>
      </c>
      <c r="HX50" s="222" t="s">
        <v>2019</v>
      </c>
      <c r="HY50" s="222" t="s">
        <v>33</v>
      </c>
      <c r="HZ50" s="222">
        <v>2</v>
      </c>
      <c r="IA50" s="222" t="s">
        <v>17</v>
      </c>
      <c r="IB50" s="222" t="s">
        <v>17</v>
      </c>
      <c r="IC50" s="223">
        <v>45063</v>
      </c>
      <c r="ID50" s="221" t="s">
        <v>2229</v>
      </c>
      <c r="IE50" s="224">
        <v>0</v>
      </c>
      <c r="IF50" s="224" t="s">
        <v>2019</v>
      </c>
      <c r="IG50" s="224" t="s">
        <v>33</v>
      </c>
      <c r="IH50" s="224">
        <v>2</v>
      </c>
      <c r="II50" s="224" t="s">
        <v>17</v>
      </c>
      <c r="IJ50" s="224" t="s">
        <v>17</v>
      </c>
      <c r="IK50" s="214">
        <v>45063</v>
      </c>
      <c r="IL50" s="222" t="s">
        <v>2228</v>
      </c>
      <c r="IM50" s="222">
        <v>3</v>
      </c>
      <c r="IN50" s="222" t="s">
        <v>2019</v>
      </c>
      <c r="IO50" s="222" t="s">
        <v>33</v>
      </c>
      <c r="IP50" s="222">
        <v>2</v>
      </c>
      <c r="IQ50" s="222" t="s">
        <v>17</v>
      </c>
      <c r="IR50" s="222" t="s">
        <v>17</v>
      </c>
      <c r="IS50" s="223">
        <v>45063</v>
      </c>
    </row>
    <row r="51" spans="1:253" s="11" customFormat="1" ht="12.95" customHeight="1" x14ac:dyDescent="0.2">
      <c r="A51" s="11" t="s">
        <v>1910</v>
      </c>
      <c r="B51" s="11" t="s">
        <v>10570</v>
      </c>
      <c r="C51" s="11" t="s">
        <v>1911</v>
      </c>
      <c r="D51" s="11" t="s">
        <v>1912</v>
      </c>
      <c r="E51" s="11" t="s">
        <v>9957</v>
      </c>
      <c r="F51" s="11" t="s">
        <v>1916</v>
      </c>
      <c r="G51" s="212">
        <v>11400000</v>
      </c>
      <c r="H51" s="213" t="s">
        <v>1913</v>
      </c>
      <c r="I51" s="213" t="s">
        <v>66</v>
      </c>
      <c r="J51" s="213">
        <v>1</v>
      </c>
      <c r="K51" s="213" t="s">
        <v>1915</v>
      </c>
      <c r="L51" s="213" t="s">
        <v>1914</v>
      </c>
      <c r="M51" s="214">
        <v>45049</v>
      </c>
      <c r="N51" s="221" t="s">
        <v>1920</v>
      </c>
      <c r="O51" s="216">
        <v>27560</v>
      </c>
      <c r="P51" s="216" t="s">
        <v>1917</v>
      </c>
      <c r="Q51" s="216" t="s">
        <v>33</v>
      </c>
      <c r="R51" s="216">
        <v>2</v>
      </c>
      <c r="S51" s="216" t="s">
        <v>1919</v>
      </c>
      <c r="T51" s="216" t="s">
        <v>1918</v>
      </c>
      <c r="U51" s="217">
        <v>45049</v>
      </c>
      <c r="V51" s="221" t="s">
        <v>1921</v>
      </c>
      <c r="W51" s="213">
        <v>11400000</v>
      </c>
      <c r="X51" s="213" t="s">
        <v>1913</v>
      </c>
      <c r="Y51" s="213" t="s">
        <v>66</v>
      </c>
      <c r="Z51" s="213">
        <v>1</v>
      </c>
      <c r="AA51" s="213" t="s">
        <v>1915</v>
      </c>
      <c r="AB51" s="213" t="s">
        <v>1914</v>
      </c>
      <c r="AC51" s="214">
        <v>45049</v>
      </c>
      <c r="AD51" s="221" t="s">
        <v>1923</v>
      </c>
      <c r="AE51" s="218">
        <v>7500000</v>
      </c>
      <c r="AF51" s="218" t="s">
        <v>1913</v>
      </c>
      <c r="AG51" s="218" t="s">
        <v>66</v>
      </c>
      <c r="AH51" s="218">
        <v>1</v>
      </c>
      <c r="AI51" s="218" t="s">
        <v>1922</v>
      </c>
      <c r="AJ51" s="218" t="s">
        <v>1914</v>
      </c>
      <c r="AK51" s="219">
        <v>45049</v>
      </c>
      <c r="AL51" s="221" t="s">
        <v>1925</v>
      </c>
      <c r="AM51" s="213">
        <v>158000</v>
      </c>
      <c r="AN51" s="213" t="s">
        <v>1913</v>
      </c>
      <c r="AO51" s="213" t="s">
        <v>66</v>
      </c>
      <c r="AP51" s="213">
        <v>1</v>
      </c>
      <c r="AQ51" s="213" t="s">
        <v>1924</v>
      </c>
      <c r="AR51" s="213" t="s">
        <v>1914</v>
      </c>
      <c r="AS51" s="214">
        <v>45049</v>
      </c>
      <c r="AT51" s="222" t="s">
        <v>1927</v>
      </c>
      <c r="AU51" s="218">
        <v>1552</v>
      </c>
      <c r="AV51" s="218" t="s">
        <v>1913</v>
      </c>
      <c r="AW51" s="218" t="s">
        <v>66</v>
      </c>
      <c r="AX51" s="218">
        <v>1</v>
      </c>
      <c r="AY51" s="218" t="s">
        <v>1926</v>
      </c>
      <c r="AZ51" s="218" t="s">
        <v>1914</v>
      </c>
      <c r="BA51" s="219">
        <v>45049</v>
      </c>
      <c r="BB51" s="221" t="s">
        <v>3245</v>
      </c>
      <c r="BC51" s="213">
        <v>44642</v>
      </c>
      <c r="BD51" s="213" t="s">
        <v>3242</v>
      </c>
      <c r="BE51" s="213" t="s">
        <v>1219</v>
      </c>
      <c r="BF51" s="213">
        <v>2</v>
      </c>
      <c r="BG51" s="213" t="s">
        <v>3244</v>
      </c>
      <c r="BH51" s="213" t="s">
        <v>3243</v>
      </c>
      <c r="BI51" s="214">
        <v>45126</v>
      </c>
      <c r="BJ51" s="222" t="s">
        <v>7335</v>
      </c>
      <c r="BK51" s="222">
        <v>477</v>
      </c>
      <c r="BL51" s="222" t="s">
        <v>7333</v>
      </c>
      <c r="BM51" s="222" t="s">
        <v>1219</v>
      </c>
      <c r="BN51" s="222">
        <v>2</v>
      </c>
      <c r="BO51" s="222" t="s">
        <v>7334</v>
      </c>
      <c r="BP51" s="218" t="s">
        <v>1079</v>
      </c>
      <c r="BQ51" s="223">
        <v>45259</v>
      </c>
      <c r="BR51" s="221" t="s">
        <v>1945</v>
      </c>
      <c r="BS51" s="224">
        <v>77006</v>
      </c>
      <c r="BT51" s="224" t="s">
        <v>1943</v>
      </c>
      <c r="BU51" s="224" t="s">
        <v>22</v>
      </c>
      <c r="BV51" s="224">
        <v>3</v>
      </c>
      <c r="BW51" s="224" t="s">
        <v>1705</v>
      </c>
      <c r="BX51" s="224" t="s">
        <v>1944</v>
      </c>
      <c r="BY51" s="214">
        <v>45049</v>
      </c>
      <c r="BZ51" s="222" t="s">
        <v>1949</v>
      </c>
      <c r="CA51" s="222">
        <v>6643</v>
      </c>
      <c r="CB51" s="222" t="s">
        <v>1946</v>
      </c>
      <c r="CC51" s="222" t="s">
        <v>1219</v>
      </c>
      <c r="CD51" s="222">
        <v>2</v>
      </c>
      <c r="CE51" s="222" t="s">
        <v>1948</v>
      </c>
      <c r="CF51" s="222" t="s">
        <v>1947</v>
      </c>
      <c r="CG51" s="223">
        <v>45049</v>
      </c>
      <c r="CH51" s="221" t="s">
        <v>11114</v>
      </c>
      <c r="CI51" s="222" t="e">
        <v>#N/A</v>
      </c>
      <c r="CJ51" s="222" t="e">
        <v>#N/A</v>
      </c>
      <c r="CK51" s="222" t="e">
        <v>#N/A</v>
      </c>
      <c r="CL51" s="222" t="e">
        <v>#N/A</v>
      </c>
      <c r="CM51" s="222" t="e">
        <v>#N/A</v>
      </c>
      <c r="CN51" s="222" t="e">
        <v>#N/A</v>
      </c>
      <c r="CO51" s="225" t="e">
        <v>#N/A</v>
      </c>
      <c r="CP51" s="222" t="s">
        <v>1953</v>
      </c>
      <c r="CQ51" s="224">
        <v>1500000000</v>
      </c>
      <c r="CR51" s="224" t="s">
        <v>1951</v>
      </c>
      <c r="CS51" s="224" t="s">
        <v>22</v>
      </c>
      <c r="CT51" s="224">
        <v>3</v>
      </c>
      <c r="CU51" s="224" t="s">
        <v>1710</v>
      </c>
      <c r="CV51" s="224" t="s">
        <v>1952</v>
      </c>
      <c r="CW51" s="214">
        <v>45049</v>
      </c>
      <c r="CX51" s="222" t="s">
        <v>1929</v>
      </c>
      <c r="CY51" s="218">
        <v>4900000</v>
      </c>
      <c r="CZ51" s="218" t="s">
        <v>1913</v>
      </c>
      <c r="DA51" s="218" t="s">
        <v>66</v>
      </c>
      <c r="DB51" s="218">
        <v>1</v>
      </c>
      <c r="DC51" s="218" t="s">
        <v>1934</v>
      </c>
      <c r="DD51" s="218" t="s">
        <v>1914</v>
      </c>
      <c r="DE51" s="220">
        <v>45049</v>
      </c>
      <c r="DF51" s="221" t="s">
        <v>1931</v>
      </c>
      <c r="DG51" s="213">
        <v>3900000</v>
      </c>
      <c r="DH51" s="224" t="s">
        <v>1913</v>
      </c>
      <c r="DI51" s="224" t="s">
        <v>66</v>
      </c>
      <c r="DJ51" s="224">
        <v>1</v>
      </c>
      <c r="DK51" s="224" t="s">
        <v>1930</v>
      </c>
      <c r="DL51" s="224" t="s">
        <v>1914</v>
      </c>
      <c r="DM51" s="214">
        <v>45049</v>
      </c>
      <c r="DN51" s="222" t="s">
        <v>1933</v>
      </c>
      <c r="DO51" s="218">
        <v>2600000</v>
      </c>
      <c r="DP51" s="222" t="s">
        <v>1913</v>
      </c>
      <c r="DQ51" s="222" t="s">
        <v>66</v>
      </c>
      <c r="DR51" s="222">
        <v>1</v>
      </c>
      <c r="DS51" s="222" t="s">
        <v>1932</v>
      </c>
      <c r="DT51" s="222" t="s">
        <v>1914</v>
      </c>
      <c r="DU51" s="223">
        <v>45049</v>
      </c>
      <c r="DV51" s="221" t="s">
        <v>1935</v>
      </c>
      <c r="DW51" s="213">
        <v>2700000</v>
      </c>
      <c r="DX51" s="224" t="s">
        <v>1913</v>
      </c>
      <c r="DY51" s="224" t="s">
        <v>66</v>
      </c>
      <c r="DZ51" s="224">
        <v>1</v>
      </c>
      <c r="EA51" s="224" t="s">
        <v>1934</v>
      </c>
      <c r="EB51" s="224" t="s">
        <v>1914</v>
      </c>
      <c r="EC51" s="214">
        <v>45049</v>
      </c>
      <c r="ED51" s="222" t="s">
        <v>1937</v>
      </c>
      <c r="EE51" s="218">
        <v>1400000</v>
      </c>
      <c r="EF51" s="222" t="s">
        <v>1913</v>
      </c>
      <c r="EG51" s="222" t="s">
        <v>66</v>
      </c>
      <c r="EH51" s="222">
        <v>1</v>
      </c>
      <c r="EI51" s="222" t="s">
        <v>1936</v>
      </c>
      <c r="EJ51" s="222" t="s">
        <v>1914</v>
      </c>
      <c r="EK51" s="223">
        <v>45049</v>
      </c>
      <c r="EL51" s="221" t="s">
        <v>1938</v>
      </c>
      <c r="EM51" s="213">
        <v>800000</v>
      </c>
      <c r="EN51" s="224" t="s">
        <v>1913</v>
      </c>
      <c r="EO51" s="224" t="s">
        <v>66</v>
      </c>
      <c r="EP51" s="224">
        <v>1</v>
      </c>
      <c r="EQ51" s="224" t="s">
        <v>1936</v>
      </c>
      <c r="ER51" s="224" t="s">
        <v>1914</v>
      </c>
      <c r="ES51" s="214">
        <v>45049</v>
      </c>
      <c r="ET51" s="222" t="s">
        <v>7336</v>
      </c>
      <c r="EU51" s="222">
        <v>477</v>
      </c>
      <c r="EV51" s="222" t="s">
        <v>7333</v>
      </c>
      <c r="EW51" s="222" t="s">
        <v>1219</v>
      </c>
      <c r="EX51" s="222">
        <v>2</v>
      </c>
      <c r="EY51" s="222" t="s">
        <v>7334</v>
      </c>
      <c r="EZ51" s="222" t="s">
        <v>1079</v>
      </c>
      <c r="FA51" s="223">
        <v>45259</v>
      </c>
      <c r="FB51" s="221" t="s">
        <v>1940</v>
      </c>
      <c r="FC51" s="224">
        <v>5</v>
      </c>
      <c r="FD51" s="224" t="s">
        <v>1913</v>
      </c>
      <c r="FE51" s="224" t="s">
        <v>66</v>
      </c>
      <c r="FF51" s="224">
        <v>1</v>
      </c>
      <c r="FG51" s="224" t="s">
        <v>1939</v>
      </c>
      <c r="FH51" s="224" t="s">
        <v>1914</v>
      </c>
      <c r="FI51" s="214">
        <v>45049</v>
      </c>
      <c r="FJ51" s="221" t="s">
        <v>1941</v>
      </c>
      <c r="FK51" s="222" t="s">
        <v>17</v>
      </c>
      <c r="FL51" s="222" t="s">
        <v>683</v>
      </c>
      <c r="FM51" s="222" t="s">
        <v>17</v>
      </c>
      <c r="FN51" s="222" t="s">
        <v>17</v>
      </c>
      <c r="FO51" s="222" t="s">
        <v>18</v>
      </c>
      <c r="FP51" s="218" t="s">
        <v>683</v>
      </c>
      <c r="FQ51" s="219">
        <v>45049</v>
      </c>
      <c r="FR51" s="221" t="s">
        <v>1942</v>
      </c>
      <c r="FS51" s="224" t="s">
        <v>17</v>
      </c>
      <c r="FT51" s="224" t="s">
        <v>683</v>
      </c>
      <c r="FU51" s="224" t="s">
        <v>17</v>
      </c>
      <c r="FV51" s="224" t="s">
        <v>17</v>
      </c>
      <c r="FW51" s="224" t="s">
        <v>18</v>
      </c>
      <c r="FX51" s="224" t="s">
        <v>683</v>
      </c>
      <c r="FY51" s="214">
        <v>45049</v>
      </c>
      <c r="FZ51" s="222" t="s">
        <v>2234</v>
      </c>
      <c r="GA51" s="222">
        <v>0</v>
      </c>
      <c r="GB51" s="222" t="s">
        <v>2019</v>
      </c>
      <c r="GC51" s="222" t="s">
        <v>33</v>
      </c>
      <c r="GD51" s="222">
        <v>2</v>
      </c>
      <c r="GE51" s="222" t="s">
        <v>17</v>
      </c>
      <c r="GF51" s="222" t="s">
        <v>17</v>
      </c>
      <c r="GG51" s="223">
        <v>45063</v>
      </c>
      <c r="GH51" s="221" t="s">
        <v>2240</v>
      </c>
      <c r="GI51" s="224">
        <v>2</v>
      </c>
      <c r="GJ51" s="224" t="s">
        <v>2019</v>
      </c>
      <c r="GK51" s="224" t="s">
        <v>33</v>
      </c>
      <c r="GL51" s="224">
        <v>2</v>
      </c>
      <c r="GM51" s="224" t="s">
        <v>17</v>
      </c>
      <c r="GN51" s="224" t="s">
        <v>17</v>
      </c>
      <c r="GO51" s="214">
        <v>45063</v>
      </c>
      <c r="GP51" s="222" t="s">
        <v>2235</v>
      </c>
      <c r="GQ51" s="222">
        <v>3</v>
      </c>
      <c r="GR51" s="222" t="s">
        <v>2019</v>
      </c>
      <c r="GS51" s="222" t="s">
        <v>33</v>
      </c>
      <c r="GT51" s="222">
        <v>2</v>
      </c>
      <c r="GU51" s="222" t="s">
        <v>17</v>
      </c>
      <c r="GV51" s="222" t="s">
        <v>17</v>
      </c>
      <c r="GW51" s="223">
        <v>45063</v>
      </c>
      <c r="GX51" s="221" t="s">
        <v>2241</v>
      </c>
      <c r="GY51" s="224">
        <v>3</v>
      </c>
      <c r="GZ51" s="224" t="s">
        <v>2019</v>
      </c>
      <c r="HA51" s="224" t="s">
        <v>33</v>
      </c>
      <c r="HB51" s="224">
        <v>2</v>
      </c>
      <c r="HC51" s="224" t="s">
        <v>17</v>
      </c>
      <c r="HD51" s="224" t="s">
        <v>17</v>
      </c>
      <c r="HE51" s="214">
        <v>45063</v>
      </c>
      <c r="HF51" s="222" t="s">
        <v>2233</v>
      </c>
      <c r="HG51" s="222">
        <v>0</v>
      </c>
      <c r="HH51" s="222" t="s">
        <v>2019</v>
      </c>
      <c r="HI51" s="222" t="s">
        <v>33</v>
      </c>
      <c r="HJ51" s="222">
        <v>2</v>
      </c>
      <c r="HK51" s="222" t="s">
        <v>17</v>
      </c>
      <c r="HL51" s="222" t="s">
        <v>17</v>
      </c>
      <c r="HM51" s="223">
        <v>45063</v>
      </c>
      <c r="HN51" s="221" t="s">
        <v>2239</v>
      </c>
      <c r="HO51" s="224">
        <v>2</v>
      </c>
      <c r="HP51" s="224" t="s">
        <v>2019</v>
      </c>
      <c r="HQ51" s="224" t="s">
        <v>33</v>
      </c>
      <c r="HR51" s="224">
        <v>2</v>
      </c>
      <c r="HS51" s="224" t="s">
        <v>17</v>
      </c>
      <c r="HT51" s="224" t="s">
        <v>17</v>
      </c>
      <c r="HU51" s="214">
        <v>45063</v>
      </c>
      <c r="HV51" s="222" t="s">
        <v>2236</v>
      </c>
      <c r="HW51" s="222">
        <v>3</v>
      </c>
      <c r="HX51" s="222" t="s">
        <v>2019</v>
      </c>
      <c r="HY51" s="222" t="s">
        <v>33</v>
      </c>
      <c r="HZ51" s="222">
        <v>2</v>
      </c>
      <c r="IA51" s="222" t="s">
        <v>17</v>
      </c>
      <c r="IB51" s="222" t="s">
        <v>17</v>
      </c>
      <c r="IC51" s="223">
        <v>45063</v>
      </c>
      <c r="ID51" s="221" t="s">
        <v>2238</v>
      </c>
      <c r="IE51" s="224">
        <v>0</v>
      </c>
      <c r="IF51" s="224" t="s">
        <v>2019</v>
      </c>
      <c r="IG51" s="224" t="s">
        <v>33</v>
      </c>
      <c r="IH51" s="224">
        <v>2</v>
      </c>
      <c r="II51" s="224" t="s">
        <v>17</v>
      </c>
      <c r="IJ51" s="224" t="s">
        <v>17</v>
      </c>
      <c r="IK51" s="214">
        <v>45063</v>
      </c>
      <c r="IL51" s="222" t="s">
        <v>2237</v>
      </c>
      <c r="IM51" s="222">
        <v>2</v>
      </c>
      <c r="IN51" s="222" t="s">
        <v>2019</v>
      </c>
      <c r="IO51" s="222" t="s">
        <v>33</v>
      </c>
      <c r="IP51" s="222">
        <v>2</v>
      </c>
      <c r="IQ51" s="222" t="s">
        <v>17</v>
      </c>
      <c r="IR51" s="222" t="s">
        <v>17</v>
      </c>
      <c r="IS51" s="223">
        <v>45063</v>
      </c>
    </row>
    <row r="52" spans="1:253" s="11" customFormat="1" ht="12.95" customHeight="1" x14ac:dyDescent="0.2">
      <c r="A52" s="11" t="s">
        <v>1971</v>
      </c>
      <c r="B52" s="11" t="s">
        <v>10428</v>
      </c>
      <c r="C52" s="11" t="s">
        <v>1972</v>
      </c>
      <c r="D52" s="11" t="s">
        <v>1912</v>
      </c>
      <c r="E52" s="11" t="s">
        <v>9957</v>
      </c>
      <c r="F52" s="11" t="s">
        <v>1973</v>
      </c>
      <c r="G52" s="212">
        <v>11400000</v>
      </c>
      <c r="H52" s="213" t="s">
        <v>1913</v>
      </c>
      <c r="I52" s="213" t="s">
        <v>33</v>
      </c>
      <c r="J52" s="213">
        <v>2</v>
      </c>
      <c r="K52" s="213" t="s">
        <v>1915</v>
      </c>
      <c r="L52" s="213" t="s">
        <v>1914</v>
      </c>
      <c r="M52" s="214">
        <v>45057</v>
      </c>
      <c r="N52" s="221" t="s">
        <v>1977</v>
      </c>
      <c r="O52" s="216">
        <v>12851</v>
      </c>
      <c r="P52" s="216" t="s">
        <v>1974</v>
      </c>
      <c r="Q52" s="216" t="s">
        <v>1219</v>
      </c>
      <c r="R52" s="216">
        <v>2</v>
      </c>
      <c r="S52" s="216" t="s">
        <v>1976</v>
      </c>
      <c r="T52" s="216" t="s">
        <v>1975</v>
      </c>
      <c r="U52" s="217">
        <v>45057</v>
      </c>
      <c r="V52" s="221" t="s">
        <v>1981</v>
      </c>
      <c r="W52" s="213">
        <v>6429000</v>
      </c>
      <c r="X52" s="213" t="s">
        <v>1978</v>
      </c>
      <c r="Y52" s="213" t="s">
        <v>1219</v>
      </c>
      <c r="Z52" s="213">
        <v>2</v>
      </c>
      <c r="AA52" s="213" t="s">
        <v>1980</v>
      </c>
      <c r="AB52" s="213" t="s">
        <v>1979</v>
      </c>
      <c r="AC52" s="214">
        <v>45057</v>
      </c>
      <c r="AD52" s="221" t="s">
        <v>1985</v>
      </c>
      <c r="AE52" s="218">
        <v>690000</v>
      </c>
      <c r="AF52" s="218" t="s">
        <v>1982</v>
      </c>
      <c r="AG52" s="218" t="s">
        <v>1219</v>
      </c>
      <c r="AH52" s="218">
        <v>2</v>
      </c>
      <c r="AI52" s="218" t="s">
        <v>1984</v>
      </c>
      <c r="AJ52" s="218" t="s">
        <v>1983</v>
      </c>
      <c r="AK52" s="219">
        <v>45057</v>
      </c>
      <c r="AL52" s="221" t="s">
        <v>1989</v>
      </c>
      <c r="AM52" s="213">
        <v>17000</v>
      </c>
      <c r="AN52" s="213" t="s">
        <v>1986</v>
      </c>
      <c r="AO52" s="213" t="s">
        <v>1219</v>
      </c>
      <c r="AP52" s="213">
        <v>2</v>
      </c>
      <c r="AQ52" s="213" t="s">
        <v>1988</v>
      </c>
      <c r="AR52" s="213" t="s">
        <v>1987</v>
      </c>
      <c r="AS52" s="214">
        <v>45057</v>
      </c>
      <c r="AT52" s="222" t="s">
        <v>1993</v>
      </c>
      <c r="AU52" s="218">
        <v>12763</v>
      </c>
      <c r="AV52" s="218" t="s">
        <v>1990</v>
      </c>
      <c r="AW52" s="218" t="s">
        <v>1219</v>
      </c>
      <c r="AX52" s="218">
        <v>2</v>
      </c>
      <c r="AY52" s="218" t="s">
        <v>1992</v>
      </c>
      <c r="AZ52" s="218" t="s">
        <v>1991</v>
      </c>
      <c r="BA52" s="219">
        <v>45057</v>
      </c>
      <c r="BB52" s="221" t="s">
        <v>2009</v>
      </c>
      <c r="BC52" s="213">
        <v>33000</v>
      </c>
      <c r="BD52" s="213" t="s">
        <v>2006</v>
      </c>
      <c r="BE52" s="213" t="s">
        <v>1219</v>
      </c>
      <c r="BF52" s="213">
        <v>2</v>
      </c>
      <c r="BG52" s="213" t="s">
        <v>2008</v>
      </c>
      <c r="BH52" s="213" t="s">
        <v>2007</v>
      </c>
      <c r="BI52" s="214">
        <v>45057</v>
      </c>
      <c r="BJ52" s="222" t="s">
        <v>1994</v>
      </c>
      <c r="BK52" s="222">
        <v>2248</v>
      </c>
      <c r="BL52" s="222" t="s">
        <v>1990</v>
      </c>
      <c r="BM52" s="222" t="s">
        <v>1219</v>
      </c>
      <c r="BN52" s="222">
        <v>2</v>
      </c>
      <c r="BO52" s="222" t="s">
        <v>1992</v>
      </c>
      <c r="BP52" s="218" t="s">
        <v>1991</v>
      </c>
      <c r="BQ52" s="223">
        <v>45057</v>
      </c>
      <c r="BR52" s="221" t="s">
        <v>2012</v>
      </c>
      <c r="BS52" s="224">
        <v>83858</v>
      </c>
      <c r="BT52" s="224" t="s">
        <v>2010</v>
      </c>
      <c r="BU52" s="224" t="s">
        <v>33</v>
      </c>
      <c r="BV52" s="224">
        <v>2</v>
      </c>
      <c r="BW52" s="224" t="s">
        <v>2011</v>
      </c>
      <c r="BX52" s="224" t="s">
        <v>1991</v>
      </c>
      <c r="BY52" s="214">
        <v>45057</v>
      </c>
      <c r="BZ52" s="222" t="s">
        <v>2014</v>
      </c>
      <c r="CA52" s="222">
        <v>53815</v>
      </c>
      <c r="CB52" s="222" t="s">
        <v>2010</v>
      </c>
      <c r="CC52" s="222" t="s">
        <v>1219</v>
      </c>
      <c r="CD52" s="222">
        <v>2</v>
      </c>
      <c r="CE52" s="222" t="s">
        <v>2013</v>
      </c>
      <c r="CF52" s="222" t="s">
        <v>1991</v>
      </c>
      <c r="CG52" s="223">
        <v>45057</v>
      </c>
      <c r="CH52" s="221" t="s">
        <v>11115</v>
      </c>
      <c r="CI52" s="222" t="e">
        <v>#N/A</v>
      </c>
      <c r="CJ52" s="222" t="e">
        <v>#N/A</v>
      </c>
      <c r="CK52" s="222" t="e">
        <v>#N/A</v>
      </c>
      <c r="CL52" s="222" t="e">
        <v>#N/A</v>
      </c>
      <c r="CM52" s="222" t="e">
        <v>#N/A</v>
      </c>
      <c r="CN52" s="222" t="e">
        <v>#N/A</v>
      </c>
      <c r="CO52" s="225" t="e">
        <v>#N/A</v>
      </c>
      <c r="CP52" s="222" t="s">
        <v>2017</v>
      </c>
      <c r="CQ52" s="224">
        <v>1500000000</v>
      </c>
      <c r="CR52" s="224" t="s">
        <v>2010</v>
      </c>
      <c r="CS52" s="224" t="s">
        <v>33</v>
      </c>
      <c r="CT52" s="224">
        <v>2</v>
      </c>
      <c r="CU52" s="224" t="s">
        <v>2016</v>
      </c>
      <c r="CV52" s="224" t="s">
        <v>1991</v>
      </c>
      <c r="CW52" s="214">
        <v>45057</v>
      </c>
      <c r="CX52" s="222" t="s">
        <v>4365</v>
      </c>
      <c r="CY52" s="218">
        <v>650000</v>
      </c>
      <c r="CZ52" s="218" t="s">
        <v>4362</v>
      </c>
      <c r="DA52" s="218" t="s">
        <v>1219</v>
      </c>
      <c r="DB52" s="218">
        <v>2</v>
      </c>
      <c r="DC52" s="218" t="s">
        <v>4364</v>
      </c>
      <c r="DD52" s="218" t="s">
        <v>4363</v>
      </c>
      <c r="DE52" s="220">
        <v>45199</v>
      </c>
      <c r="DF52" s="221" t="s">
        <v>4369</v>
      </c>
      <c r="DG52" s="213">
        <v>5739000</v>
      </c>
      <c r="DH52" s="224" t="s">
        <v>4366</v>
      </c>
      <c r="DI52" s="224" t="s">
        <v>1219</v>
      </c>
      <c r="DJ52" s="224">
        <v>2</v>
      </c>
      <c r="DK52" s="224" t="s">
        <v>4368</v>
      </c>
      <c r="DL52" s="224" t="s">
        <v>4367</v>
      </c>
      <c r="DM52" s="214">
        <v>45199</v>
      </c>
      <c r="DN52" s="222" t="s">
        <v>4373</v>
      </c>
      <c r="DO52" s="218">
        <v>40000</v>
      </c>
      <c r="DP52" s="222" t="s">
        <v>4370</v>
      </c>
      <c r="DQ52" s="222" t="s">
        <v>1219</v>
      </c>
      <c r="DR52" s="222">
        <v>2</v>
      </c>
      <c r="DS52" s="222" t="s">
        <v>4372</v>
      </c>
      <c r="DT52" s="222" t="s">
        <v>4371</v>
      </c>
      <c r="DU52" s="223">
        <v>45199</v>
      </c>
      <c r="DV52" s="221" t="s">
        <v>4374</v>
      </c>
      <c r="DW52" s="213">
        <v>650000</v>
      </c>
      <c r="DX52" s="224" t="s">
        <v>4362</v>
      </c>
      <c r="DY52" s="224" t="s">
        <v>1219</v>
      </c>
      <c r="DZ52" s="224">
        <v>2</v>
      </c>
      <c r="EA52" s="224" t="s">
        <v>4364</v>
      </c>
      <c r="EB52" s="224" t="s">
        <v>4363</v>
      </c>
      <c r="EC52" s="214">
        <v>45199</v>
      </c>
      <c r="ED52" s="222" t="s">
        <v>1998</v>
      </c>
      <c r="EE52" s="218">
        <v>0</v>
      </c>
      <c r="EF52" s="222" t="s">
        <v>999</v>
      </c>
      <c r="EG52" s="222" t="s">
        <v>17</v>
      </c>
      <c r="EH52" s="222" t="s">
        <v>17</v>
      </c>
      <c r="EI52" s="222" t="s">
        <v>1694</v>
      </c>
      <c r="EJ52" s="222" t="s">
        <v>17</v>
      </c>
      <c r="EK52" s="223">
        <v>45057</v>
      </c>
      <c r="EL52" s="221" t="s">
        <v>1999</v>
      </c>
      <c r="EM52" s="213">
        <v>0</v>
      </c>
      <c r="EN52" s="224" t="s">
        <v>17</v>
      </c>
      <c r="EO52" s="224" t="s">
        <v>17</v>
      </c>
      <c r="EP52" s="224" t="s">
        <v>17</v>
      </c>
      <c r="EQ52" s="224" t="s">
        <v>1696</v>
      </c>
      <c r="ER52" s="224" t="s">
        <v>17</v>
      </c>
      <c r="ES52" s="214">
        <v>45057</v>
      </c>
      <c r="ET52" s="222" t="s">
        <v>1997</v>
      </c>
      <c r="EU52" s="222">
        <v>5236</v>
      </c>
      <c r="EV52" s="222" t="s">
        <v>1995</v>
      </c>
      <c r="EW52" s="222" t="s">
        <v>1219</v>
      </c>
      <c r="EX52" s="222">
        <v>2</v>
      </c>
      <c r="EY52" s="222" t="s">
        <v>1996</v>
      </c>
      <c r="EZ52" s="222" t="s">
        <v>1991</v>
      </c>
      <c r="FA52" s="223">
        <v>45057</v>
      </c>
      <c r="FB52" s="221" t="s">
        <v>2003</v>
      </c>
      <c r="FC52" s="224">
        <v>3</v>
      </c>
      <c r="FD52" s="224" t="s">
        <v>2000</v>
      </c>
      <c r="FE52" s="224" t="s">
        <v>1219</v>
      </c>
      <c r="FF52" s="224">
        <v>2</v>
      </c>
      <c r="FG52" s="224" t="s">
        <v>2002</v>
      </c>
      <c r="FH52" s="224" t="s">
        <v>2001</v>
      </c>
      <c r="FI52" s="214">
        <v>45057</v>
      </c>
      <c r="FJ52" s="221" t="s">
        <v>2004</v>
      </c>
      <c r="FK52" s="222" t="s">
        <v>17</v>
      </c>
      <c r="FL52" s="222" t="s">
        <v>17</v>
      </c>
      <c r="FM52" s="222" t="s">
        <v>17</v>
      </c>
      <c r="FN52" s="222" t="s">
        <v>17</v>
      </c>
      <c r="FO52" s="222" t="s">
        <v>1520</v>
      </c>
      <c r="FP52" s="218" t="s">
        <v>17</v>
      </c>
      <c r="FQ52" s="219">
        <v>45057</v>
      </c>
      <c r="FR52" s="221" t="s">
        <v>2005</v>
      </c>
      <c r="FS52" s="224" t="s">
        <v>17</v>
      </c>
      <c r="FT52" s="224" t="s">
        <v>17</v>
      </c>
      <c r="FU52" s="224" t="s">
        <v>17</v>
      </c>
      <c r="FV52" s="224" t="s">
        <v>17</v>
      </c>
      <c r="FW52" s="224" t="s">
        <v>1522</v>
      </c>
      <c r="FX52" s="224" t="s">
        <v>17</v>
      </c>
      <c r="FY52" s="214">
        <v>45057</v>
      </c>
      <c r="FZ52" s="222" t="s">
        <v>2243</v>
      </c>
      <c r="GA52" s="222">
        <v>0</v>
      </c>
      <c r="GB52" s="222" t="s">
        <v>2019</v>
      </c>
      <c r="GC52" s="222" t="s">
        <v>33</v>
      </c>
      <c r="GD52" s="222">
        <v>2</v>
      </c>
      <c r="GE52" s="222" t="s">
        <v>17</v>
      </c>
      <c r="GF52" s="222" t="s">
        <v>17</v>
      </c>
      <c r="GG52" s="223">
        <v>45063</v>
      </c>
      <c r="GH52" s="221" t="s">
        <v>2249</v>
      </c>
      <c r="GI52" s="224">
        <v>2</v>
      </c>
      <c r="GJ52" s="224" t="s">
        <v>2019</v>
      </c>
      <c r="GK52" s="224" t="s">
        <v>33</v>
      </c>
      <c r="GL52" s="224">
        <v>2</v>
      </c>
      <c r="GM52" s="224" t="s">
        <v>17</v>
      </c>
      <c r="GN52" s="224" t="s">
        <v>17</v>
      </c>
      <c r="GO52" s="214">
        <v>45063</v>
      </c>
      <c r="GP52" s="222" t="s">
        <v>2244</v>
      </c>
      <c r="GQ52" s="222">
        <v>2</v>
      </c>
      <c r="GR52" s="222" t="s">
        <v>2019</v>
      </c>
      <c r="GS52" s="222" t="s">
        <v>33</v>
      </c>
      <c r="GT52" s="222">
        <v>2</v>
      </c>
      <c r="GU52" s="222" t="s">
        <v>17</v>
      </c>
      <c r="GV52" s="222" t="s">
        <v>17</v>
      </c>
      <c r="GW52" s="223">
        <v>45063</v>
      </c>
      <c r="GX52" s="221" t="s">
        <v>2250</v>
      </c>
      <c r="GY52" s="224">
        <v>3</v>
      </c>
      <c r="GZ52" s="224" t="s">
        <v>2019</v>
      </c>
      <c r="HA52" s="224" t="s">
        <v>33</v>
      </c>
      <c r="HB52" s="224">
        <v>2</v>
      </c>
      <c r="HC52" s="224" t="s">
        <v>17</v>
      </c>
      <c r="HD52" s="224" t="s">
        <v>17</v>
      </c>
      <c r="HE52" s="214">
        <v>45063</v>
      </c>
      <c r="HF52" s="222" t="s">
        <v>2242</v>
      </c>
      <c r="HG52" s="222">
        <v>0</v>
      </c>
      <c r="HH52" s="222" t="s">
        <v>2019</v>
      </c>
      <c r="HI52" s="222" t="s">
        <v>33</v>
      </c>
      <c r="HJ52" s="222">
        <v>2</v>
      </c>
      <c r="HK52" s="222" t="s">
        <v>17</v>
      </c>
      <c r="HL52" s="222" t="s">
        <v>17</v>
      </c>
      <c r="HM52" s="223">
        <v>45063</v>
      </c>
      <c r="HN52" s="221" t="s">
        <v>2248</v>
      </c>
      <c r="HO52" s="224">
        <v>2</v>
      </c>
      <c r="HP52" s="224" t="s">
        <v>2019</v>
      </c>
      <c r="HQ52" s="224" t="s">
        <v>33</v>
      </c>
      <c r="HR52" s="224">
        <v>2</v>
      </c>
      <c r="HS52" s="224" t="s">
        <v>17</v>
      </c>
      <c r="HT52" s="224" t="s">
        <v>17</v>
      </c>
      <c r="HU52" s="214">
        <v>45063</v>
      </c>
      <c r="HV52" s="222" t="s">
        <v>2245</v>
      </c>
      <c r="HW52" s="222">
        <v>3</v>
      </c>
      <c r="HX52" s="222" t="s">
        <v>2019</v>
      </c>
      <c r="HY52" s="222" t="s">
        <v>33</v>
      </c>
      <c r="HZ52" s="222">
        <v>2</v>
      </c>
      <c r="IA52" s="222" t="s">
        <v>17</v>
      </c>
      <c r="IB52" s="222" t="s">
        <v>17</v>
      </c>
      <c r="IC52" s="223">
        <v>45063</v>
      </c>
      <c r="ID52" s="221" t="s">
        <v>2247</v>
      </c>
      <c r="IE52" s="224">
        <v>0</v>
      </c>
      <c r="IF52" s="224" t="s">
        <v>2019</v>
      </c>
      <c r="IG52" s="224" t="s">
        <v>33</v>
      </c>
      <c r="IH52" s="224">
        <v>2</v>
      </c>
      <c r="II52" s="224" t="s">
        <v>17</v>
      </c>
      <c r="IJ52" s="224" t="s">
        <v>17</v>
      </c>
      <c r="IK52" s="214">
        <v>45063</v>
      </c>
      <c r="IL52" s="222" t="s">
        <v>2246</v>
      </c>
      <c r="IM52" s="222">
        <v>2</v>
      </c>
      <c r="IN52" s="222" t="s">
        <v>2019</v>
      </c>
      <c r="IO52" s="222" t="s">
        <v>33</v>
      </c>
      <c r="IP52" s="222">
        <v>2</v>
      </c>
      <c r="IQ52" s="222" t="s">
        <v>17</v>
      </c>
      <c r="IR52" s="222" t="s">
        <v>17</v>
      </c>
      <c r="IS52" s="223">
        <v>45063</v>
      </c>
    </row>
    <row r="53" spans="1:253" s="11" customFormat="1" ht="12.95" customHeight="1" x14ac:dyDescent="0.2">
      <c r="A53" s="11" t="s">
        <v>1224</v>
      </c>
      <c r="B53" s="11" t="s">
        <v>10442</v>
      </c>
      <c r="C53" s="11" t="s">
        <v>1225</v>
      </c>
      <c r="D53" s="11" t="s">
        <v>1226</v>
      </c>
      <c r="E53" s="11" t="s">
        <v>9958</v>
      </c>
      <c r="F53" s="11" t="s">
        <v>4431</v>
      </c>
      <c r="G53" s="212">
        <v>9737000</v>
      </c>
      <c r="H53" s="213" t="s">
        <v>4428</v>
      </c>
      <c r="I53" s="213" t="s">
        <v>66</v>
      </c>
      <c r="J53" s="213">
        <v>1</v>
      </c>
      <c r="K53" s="213" t="s">
        <v>4430</v>
      </c>
      <c r="L53" s="213" t="s">
        <v>4429</v>
      </c>
      <c r="M53" s="214">
        <v>45224</v>
      </c>
      <c r="N53" s="221" t="s">
        <v>4435</v>
      </c>
      <c r="O53" s="216">
        <v>12324</v>
      </c>
      <c r="P53" s="216" t="s">
        <v>4432</v>
      </c>
      <c r="Q53" s="216" t="s">
        <v>1219</v>
      </c>
      <c r="R53" s="216">
        <v>2</v>
      </c>
      <c r="S53" s="216" t="s">
        <v>4434</v>
      </c>
      <c r="T53" s="216" t="s">
        <v>4433</v>
      </c>
      <c r="U53" s="217">
        <v>45224</v>
      </c>
      <c r="V53" s="221" t="s">
        <v>4439</v>
      </c>
      <c r="W53" s="213">
        <v>3667000</v>
      </c>
      <c r="X53" s="213" t="s">
        <v>4436</v>
      </c>
      <c r="Y53" s="213" t="s">
        <v>1219</v>
      </c>
      <c r="Z53" s="213">
        <v>2</v>
      </c>
      <c r="AA53" s="213" t="s">
        <v>4438</v>
      </c>
      <c r="AB53" s="213" t="s">
        <v>4437</v>
      </c>
      <c r="AC53" s="214">
        <v>45224</v>
      </c>
      <c r="AD53" s="221" t="s">
        <v>4443</v>
      </c>
      <c r="AE53" s="218">
        <v>53000</v>
      </c>
      <c r="AF53" s="218" t="s">
        <v>4440</v>
      </c>
      <c r="AG53" s="218" t="s">
        <v>1219</v>
      </c>
      <c r="AH53" s="218">
        <v>2</v>
      </c>
      <c r="AI53" s="218" t="s">
        <v>4442</v>
      </c>
      <c r="AJ53" s="218" t="s">
        <v>4441</v>
      </c>
      <c r="AK53" s="219">
        <v>45224</v>
      </c>
      <c r="AL53" s="221" t="s">
        <v>4444</v>
      </c>
      <c r="AM53" s="213">
        <v>53000</v>
      </c>
      <c r="AN53" s="213" t="s">
        <v>4440</v>
      </c>
      <c r="AO53" s="213" t="s">
        <v>1219</v>
      </c>
      <c r="AP53" s="213">
        <v>2</v>
      </c>
      <c r="AQ53" s="213" t="s">
        <v>4442</v>
      </c>
      <c r="AR53" s="213" t="s">
        <v>4441</v>
      </c>
      <c r="AS53" s="214">
        <v>45224</v>
      </c>
      <c r="AT53" s="222" t="s">
        <v>11116</v>
      </c>
      <c r="AU53" s="218" t="e">
        <v>#N/A</v>
      </c>
      <c r="AV53" s="218" t="e">
        <v>#N/A</v>
      </c>
      <c r="AW53" s="218" t="e">
        <v>#N/A</v>
      </c>
      <c r="AX53" s="218" t="e">
        <v>#N/A</v>
      </c>
      <c r="AY53" s="218" t="e">
        <v>#N/A</v>
      </c>
      <c r="AZ53" s="218" t="e">
        <v>#N/A</v>
      </c>
      <c r="BA53" s="219" t="e">
        <v>#N/A</v>
      </c>
      <c r="BB53" s="221" t="s">
        <v>11117</v>
      </c>
      <c r="BC53" s="213" t="e">
        <v>#N/A</v>
      </c>
      <c r="BD53" s="213" t="e">
        <v>#N/A</v>
      </c>
      <c r="BE53" s="213" t="e">
        <v>#N/A</v>
      </c>
      <c r="BF53" s="213" t="e">
        <v>#N/A</v>
      </c>
      <c r="BG53" s="213" t="e">
        <v>#N/A</v>
      </c>
      <c r="BH53" s="213" t="e">
        <v>#N/A</v>
      </c>
      <c r="BI53" s="214" t="e">
        <v>#N/A</v>
      </c>
      <c r="BJ53" s="222" t="s">
        <v>4447</v>
      </c>
      <c r="BK53" s="222">
        <v>0</v>
      </c>
      <c r="BL53" s="222" t="s">
        <v>4445</v>
      </c>
      <c r="BM53" s="222" t="s">
        <v>1219</v>
      </c>
      <c r="BN53" s="222">
        <v>2</v>
      </c>
      <c r="BO53" s="222" t="s">
        <v>4446</v>
      </c>
      <c r="BP53" s="218" t="s">
        <v>1079</v>
      </c>
      <c r="BQ53" s="223">
        <v>45224</v>
      </c>
      <c r="BR53" s="221" t="s">
        <v>11118</v>
      </c>
      <c r="BS53" s="224" t="e">
        <v>#N/A</v>
      </c>
      <c r="BT53" s="224" t="e">
        <v>#N/A</v>
      </c>
      <c r="BU53" s="224" t="e">
        <v>#N/A</v>
      </c>
      <c r="BV53" s="224" t="e">
        <v>#N/A</v>
      </c>
      <c r="BW53" s="224" t="e">
        <v>#N/A</v>
      </c>
      <c r="BX53" s="224" t="e">
        <v>#N/A</v>
      </c>
      <c r="BY53" s="214" t="e">
        <v>#N/A</v>
      </c>
      <c r="BZ53" s="222" t="s">
        <v>11119</v>
      </c>
      <c r="CA53" s="222" t="e">
        <v>#N/A</v>
      </c>
      <c r="CB53" s="222" t="e">
        <v>#N/A</v>
      </c>
      <c r="CC53" s="222" t="e">
        <v>#N/A</v>
      </c>
      <c r="CD53" s="222" t="e">
        <v>#N/A</v>
      </c>
      <c r="CE53" s="222" t="e">
        <v>#N/A</v>
      </c>
      <c r="CF53" s="222" t="e">
        <v>#N/A</v>
      </c>
      <c r="CG53" s="223" t="e">
        <v>#N/A</v>
      </c>
      <c r="CH53" s="221" t="s">
        <v>11120</v>
      </c>
      <c r="CI53" s="222" t="e">
        <v>#N/A</v>
      </c>
      <c r="CJ53" s="222" t="e">
        <v>#N/A</v>
      </c>
      <c r="CK53" s="222" t="e">
        <v>#N/A</v>
      </c>
      <c r="CL53" s="222" t="e">
        <v>#N/A</v>
      </c>
      <c r="CM53" s="222" t="e">
        <v>#N/A</v>
      </c>
      <c r="CN53" s="222" t="e">
        <v>#N/A</v>
      </c>
      <c r="CO53" s="225" t="e">
        <v>#N/A</v>
      </c>
      <c r="CP53" s="222" t="s">
        <v>11121</v>
      </c>
      <c r="CQ53" s="224" t="e">
        <v>#N/A</v>
      </c>
      <c r="CR53" s="224" t="e">
        <v>#N/A</v>
      </c>
      <c r="CS53" s="224" t="e">
        <v>#N/A</v>
      </c>
      <c r="CT53" s="224" t="e">
        <v>#N/A</v>
      </c>
      <c r="CU53" s="224" t="e">
        <v>#N/A</v>
      </c>
      <c r="CV53" s="224" t="e">
        <v>#N/A</v>
      </c>
      <c r="CW53" s="214" t="e">
        <v>#N/A</v>
      </c>
      <c r="CX53" s="222" t="s">
        <v>4453</v>
      </c>
      <c r="CY53" s="218">
        <v>53000</v>
      </c>
      <c r="CZ53" s="218" t="s">
        <v>4450</v>
      </c>
      <c r="DA53" s="218" t="s">
        <v>1219</v>
      </c>
      <c r="DB53" s="218">
        <v>2</v>
      </c>
      <c r="DC53" s="218" t="s">
        <v>4458</v>
      </c>
      <c r="DD53" s="218" t="s">
        <v>4451</v>
      </c>
      <c r="DE53" s="220">
        <v>45224</v>
      </c>
      <c r="DF53" s="221" t="s">
        <v>4455</v>
      </c>
      <c r="DG53" s="213">
        <v>3614000</v>
      </c>
      <c r="DH53" s="224" t="s">
        <v>4450</v>
      </c>
      <c r="DI53" s="224" t="s">
        <v>1219</v>
      </c>
      <c r="DJ53" s="224">
        <v>2</v>
      </c>
      <c r="DK53" s="224" t="s">
        <v>4454</v>
      </c>
      <c r="DL53" s="224" t="s">
        <v>4451</v>
      </c>
      <c r="DM53" s="214">
        <v>45224</v>
      </c>
      <c r="DN53" s="222" t="s">
        <v>4457</v>
      </c>
      <c r="DO53" s="218">
        <v>0</v>
      </c>
      <c r="DP53" s="222" t="s">
        <v>4436</v>
      </c>
      <c r="DQ53" s="222" t="s">
        <v>1219</v>
      </c>
      <c r="DR53" s="222">
        <v>2</v>
      </c>
      <c r="DS53" s="222" t="s">
        <v>4456</v>
      </c>
      <c r="DT53" s="222" t="s">
        <v>4437</v>
      </c>
      <c r="DU53" s="223">
        <v>45224</v>
      </c>
      <c r="DV53" s="221" t="s">
        <v>4459</v>
      </c>
      <c r="DW53" s="213">
        <v>53000</v>
      </c>
      <c r="DX53" s="224" t="s">
        <v>4450</v>
      </c>
      <c r="DY53" s="224" t="s">
        <v>1219</v>
      </c>
      <c r="DZ53" s="224">
        <v>2</v>
      </c>
      <c r="EA53" s="224" t="s">
        <v>4458</v>
      </c>
      <c r="EB53" s="224" t="s">
        <v>4451</v>
      </c>
      <c r="EC53" s="214">
        <v>45224</v>
      </c>
      <c r="ED53" s="222" t="s">
        <v>4461</v>
      </c>
      <c r="EE53" s="218" t="s">
        <v>17</v>
      </c>
      <c r="EF53" s="222" t="s">
        <v>4450</v>
      </c>
      <c r="EG53" s="222" t="s">
        <v>1219</v>
      </c>
      <c r="EH53" s="222">
        <v>2</v>
      </c>
      <c r="EI53" s="222" t="s">
        <v>4460</v>
      </c>
      <c r="EJ53" s="222" t="s">
        <v>4451</v>
      </c>
      <c r="EK53" s="223">
        <v>45224</v>
      </c>
      <c r="EL53" s="221" t="s">
        <v>4462</v>
      </c>
      <c r="EM53" s="213" t="s">
        <v>17</v>
      </c>
      <c r="EN53" s="224" t="s">
        <v>4450</v>
      </c>
      <c r="EO53" s="224" t="s">
        <v>1219</v>
      </c>
      <c r="EP53" s="224">
        <v>2</v>
      </c>
      <c r="EQ53" s="224" t="s">
        <v>4460</v>
      </c>
      <c r="ER53" s="224" t="s">
        <v>4451</v>
      </c>
      <c r="ES53" s="214">
        <v>45224</v>
      </c>
      <c r="ET53" s="222" t="s">
        <v>4449</v>
      </c>
      <c r="EU53" s="222">
        <v>0</v>
      </c>
      <c r="EV53" s="222" t="s">
        <v>4445</v>
      </c>
      <c r="EW53" s="222" t="s">
        <v>1219</v>
      </c>
      <c r="EX53" s="222">
        <v>2</v>
      </c>
      <c r="EY53" s="222" t="s">
        <v>4448</v>
      </c>
      <c r="EZ53" s="222" t="s">
        <v>1079</v>
      </c>
      <c r="FA53" s="223">
        <v>45224</v>
      </c>
      <c r="FB53" s="221" t="s">
        <v>1228</v>
      </c>
      <c r="FC53" s="224">
        <v>2</v>
      </c>
      <c r="FD53" s="224" t="s">
        <v>17</v>
      </c>
      <c r="FE53" s="224" t="s">
        <v>33</v>
      </c>
      <c r="FF53" s="224">
        <v>2</v>
      </c>
      <c r="FG53" s="224" t="s">
        <v>1227</v>
      </c>
      <c r="FH53" s="224" t="s">
        <v>17</v>
      </c>
      <c r="FI53" s="214">
        <v>44773</v>
      </c>
      <c r="FJ53" s="221" t="s">
        <v>11122</v>
      </c>
      <c r="FK53" s="222" t="e">
        <v>#N/A</v>
      </c>
      <c r="FL53" s="222" t="e">
        <v>#N/A</v>
      </c>
      <c r="FM53" s="222" t="e">
        <v>#N/A</v>
      </c>
      <c r="FN53" s="222" t="e">
        <v>#N/A</v>
      </c>
      <c r="FO53" s="222" t="e">
        <v>#N/A</v>
      </c>
      <c r="FP53" s="218" t="e">
        <v>#N/A</v>
      </c>
      <c r="FQ53" s="219" t="e">
        <v>#N/A</v>
      </c>
      <c r="FR53" s="221" t="s">
        <v>11123</v>
      </c>
      <c r="FS53" s="224" t="e">
        <v>#N/A</v>
      </c>
      <c r="FT53" s="224" t="e">
        <v>#N/A</v>
      </c>
      <c r="FU53" s="224" t="e">
        <v>#N/A</v>
      </c>
      <c r="FV53" s="224" t="e">
        <v>#N/A</v>
      </c>
      <c r="FW53" s="224" t="e">
        <v>#N/A</v>
      </c>
      <c r="FX53" s="224" t="e">
        <v>#N/A</v>
      </c>
      <c r="FY53" s="214" t="e">
        <v>#N/A</v>
      </c>
      <c r="FZ53" s="222" t="s">
        <v>5854</v>
      </c>
      <c r="GA53" s="222">
        <v>1</v>
      </c>
      <c r="GB53" s="222" t="s">
        <v>2019</v>
      </c>
      <c r="GC53" s="222" t="s">
        <v>33</v>
      </c>
      <c r="GD53" s="222">
        <v>2</v>
      </c>
      <c r="GE53" s="222" t="s">
        <v>17</v>
      </c>
      <c r="GF53" s="222" t="s">
        <v>17</v>
      </c>
      <c r="GG53" s="223">
        <v>45254</v>
      </c>
      <c r="GH53" s="221" t="s">
        <v>5860</v>
      </c>
      <c r="GI53" s="224">
        <v>0</v>
      </c>
      <c r="GJ53" s="224" t="s">
        <v>2019</v>
      </c>
      <c r="GK53" s="224" t="s">
        <v>33</v>
      </c>
      <c r="GL53" s="224">
        <v>2</v>
      </c>
      <c r="GM53" s="224" t="s">
        <v>17</v>
      </c>
      <c r="GN53" s="224" t="s">
        <v>17</v>
      </c>
      <c r="GO53" s="214">
        <v>45254</v>
      </c>
      <c r="GP53" s="222" t="s">
        <v>5855</v>
      </c>
      <c r="GQ53" s="222">
        <v>0</v>
      </c>
      <c r="GR53" s="222" t="s">
        <v>2019</v>
      </c>
      <c r="GS53" s="222" t="s">
        <v>33</v>
      </c>
      <c r="GT53" s="222">
        <v>2</v>
      </c>
      <c r="GU53" s="222" t="s">
        <v>17</v>
      </c>
      <c r="GV53" s="222" t="s">
        <v>17</v>
      </c>
      <c r="GW53" s="223">
        <v>45254</v>
      </c>
      <c r="GX53" s="221" t="s">
        <v>5861</v>
      </c>
      <c r="GY53" s="224">
        <v>0</v>
      </c>
      <c r="GZ53" s="224" t="s">
        <v>2019</v>
      </c>
      <c r="HA53" s="224" t="s">
        <v>33</v>
      </c>
      <c r="HB53" s="224">
        <v>2</v>
      </c>
      <c r="HC53" s="224" t="s">
        <v>17</v>
      </c>
      <c r="HD53" s="224" t="s">
        <v>17</v>
      </c>
      <c r="HE53" s="214">
        <v>45254</v>
      </c>
      <c r="HF53" s="222" t="s">
        <v>5853</v>
      </c>
      <c r="HG53" s="222">
        <v>0</v>
      </c>
      <c r="HH53" s="222" t="s">
        <v>2019</v>
      </c>
      <c r="HI53" s="222" t="s">
        <v>33</v>
      </c>
      <c r="HJ53" s="222">
        <v>2</v>
      </c>
      <c r="HK53" s="222" t="s">
        <v>17</v>
      </c>
      <c r="HL53" s="222" t="s">
        <v>17</v>
      </c>
      <c r="HM53" s="223">
        <v>45254</v>
      </c>
      <c r="HN53" s="221" t="s">
        <v>5859</v>
      </c>
      <c r="HO53" s="224">
        <v>1</v>
      </c>
      <c r="HP53" s="224" t="s">
        <v>2019</v>
      </c>
      <c r="HQ53" s="224" t="s">
        <v>33</v>
      </c>
      <c r="HR53" s="224">
        <v>2</v>
      </c>
      <c r="HS53" s="224" t="s">
        <v>17</v>
      </c>
      <c r="HT53" s="224" t="s">
        <v>17</v>
      </c>
      <c r="HU53" s="214">
        <v>45254</v>
      </c>
      <c r="HV53" s="222" t="s">
        <v>5856</v>
      </c>
      <c r="HW53" s="222">
        <v>0</v>
      </c>
      <c r="HX53" s="222" t="s">
        <v>2019</v>
      </c>
      <c r="HY53" s="222" t="s">
        <v>33</v>
      </c>
      <c r="HZ53" s="222">
        <v>2</v>
      </c>
      <c r="IA53" s="222" t="s">
        <v>17</v>
      </c>
      <c r="IB53" s="222" t="s">
        <v>17</v>
      </c>
      <c r="IC53" s="223">
        <v>45254</v>
      </c>
      <c r="ID53" s="221" t="s">
        <v>5858</v>
      </c>
      <c r="IE53" s="224">
        <v>0</v>
      </c>
      <c r="IF53" s="224" t="s">
        <v>2019</v>
      </c>
      <c r="IG53" s="224" t="s">
        <v>33</v>
      </c>
      <c r="IH53" s="224">
        <v>2</v>
      </c>
      <c r="II53" s="224" t="s">
        <v>17</v>
      </c>
      <c r="IJ53" s="224" t="s">
        <v>17</v>
      </c>
      <c r="IK53" s="214">
        <v>45254</v>
      </c>
      <c r="IL53" s="222" t="s">
        <v>5857</v>
      </c>
      <c r="IM53" s="222">
        <v>0</v>
      </c>
      <c r="IN53" s="222" t="s">
        <v>2019</v>
      </c>
      <c r="IO53" s="222" t="s">
        <v>33</v>
      </c>
      <c r="IP53" s="222">
        <v>2</v>
      </c>
      <c r="IQ53" s="222" t="s">
        <v>17</v>
      </c>
      <c r="IR53" s="222" t="s">
        <v>17</v>
      </c>
      <c r="IS53" s="223">
        <v>45254</v>
      </c>
    </row>
    <row r="54" spans="1:253" s="11" customFormat="1" ht="12.95" customHeight="1" x14ac:dyDescent="0.2">
      <c r="A54" s="11" t="s">
        <v>667</v>
      </c>
      <c r="B54" s="11" t="s">
        <v>10581</v>
      </c>
      <c r="C54" s="11" t="s">
        <v>668</v>
      </c>
      <c r="D54" s="11" t="s">
        <v>669</v>
      </c>
      <c r="E54" s="11" t="s">
        <v>9959</v>
      </c>
      <c r="F54" s="11" t="s">
        <v>3780</v>
      </c>
      <c r="G54" s="212">
        <v>270213000</v>
      </c>
      <c r="H54" s="213" t="s">
        <v>3777</v>
      </c>
      <c r="I54" s="213" t="s">
        <v>1219</v>
      </c>
      <c r="J54" s="213">
        <v>2</v>
      </c>
      <c r="K54" s="213" t="s">
        <v>3779</v>
      </c>
      <c r="L54" s="213" t="s">
        <v>3778</v>
      </c>
      <c r="M54" s="214">
        <v>45193</v>
      </c>
      <c r="N54" s="221" t="s">
        <v>3784</v>
      </c>
      <c r="O54" s="216">
        <v>421991</v>
      </c>
      <c r="P54" s="216" t="s">
        <v>3781</v>
      </c>
      <c r="Q54" s="216" t="s">
        <v>66</v>
      </c>
      <c r="R54" s="216">
        <v>1</v>
      </c>
      <c r="S54" s="216" t="s">
        <v>3783</v>
      </c>
      <c r="T54" s="216" t="s">
        <v>3782</v>
      </c>
      <c r="U54" s="217">
        <v>45193</v>
      </c>
      <c r="V54" s="221" t="s">
        <v>3786</v>
      </c>
      <c r="W54" s="213">
        <v>5438000</v>
      </c>
      <c r="X54" s="213" t="s">
        <v>3781</v>
      </c>
      <c r="Y54" s="213" t="s">
        <v>1219</v>
      </c>
      <c r="Z54" s="213">
        <v>2</v>
      </c>
      <c r="AA54" s="213" t="s">
        <v>3785</v>
      </c>
      <c r="AB54" s="213" t="s">
        <v>3782</v>
      </c>
      <c r="AC54" s="214">
        <v>45193</v>
      </c>
      <c r="AD54" s="221" t="s">
        <v>3788</v>
      </c>
      <c r="AE54" s="218">
        <v>5438000</v>
      </c>
      <c r="AF54" s="218" t="s">
        <v>3781</v>
      </c>
      <c r="AG54" s="218" t="s">
        <v>1219</v>
      </c>
      <c r="AH54" s="218">
        <v>2</v>
      </c>
      <c r="AI54" s="218" t="s">
        <v>3787</v>
      </c>
      <c r="AJ54" s="218" t="s">
        <v>3782</v>
      </c>
      <c r="AK54" s="219">
        <v>45193</v>
      </c>
      <c r="AL54" s="221" t="s">
        <v>3792</v>
      </c>
      <c r="AM54" s="213">
        <v>100000</v>
      </c>
      <c r="AN54" s="213" t="s">
        <v>3789</v>
      </c>
      <c r="AO54" s="213" t="s">
        <v>22</v>
      </c>
      <c r="AP54" s="213">
        <v>3</v>
      </c>
      <c r="AQ54" s="213" t="s">
        <v>3791</v>
      </c>
      <c r="AR54" s="213" t="s">
        <v>3790</v>
      </c>
      <c r="AS54" s="214">
        <v>45193</v>
      </c>
      <c r="AT54" s="222" t="s">
        <v>3793</v>
      </c>
      <c r="AU54" s="218">
        <v>0</v>
      </c>
      <c r="AV54" s="218" t="s">
        <v>17</v>
      </c>
      <c r="AW54" s="218" t="s">
        <v>17</v>
      </c>
      <c r="AX54" s="218" t="s">
        <v>17</v>
      </c>
      <c r="AY54" s="218" t="s">
        <v>552</v>
      </c>
      <c r="AZ54" s="218" t="s">
        <v>17</v>
      </c>
      <c r="BA54" s="219">
        <v>45193</v>
      </c>
      <c r="BB54" s="221" t="s">
        <v>673</v>
      </c>
      <c r="BC54" s="213" t="s">
        <v>17</v>
      </c>
      <c r="BD54" s="213" t="s">
        <v>17</v>
      </c>
      <c r="BE54" s="213" t="s">
        <v>17</v>
      </c>
      <c r="BF54" s="213" t="s">
        <v>17</v>
      </c>
      <c r="BG54" s="213" t="s">
        <v>663</v>
      </c>
      <c r="BH54" s="213" t="s">
        <v>17</v>
      </c>
      <c r="BI54" s="214">
        <v>43676</v>
      </c>
      <c r="BJ54" s="222" t="s">
        <v>9057</v>
      </c>
      <c r="BK54" s="222">
        <v>66</v>
      </c>
      <c r="BL54" s="222" t="s">
        <v>8938</v>
      </c>
      <c r="BM54" s="222" t="s">
        <v>22</v>
      </c>
      <c r="BN54" s="222">
        <v>3</v>
      </c>
      <c r="BO54" s="222" t="s">
        <v>9056</v>
      </c>
      <c r="BP54" s="218" t="s">
        <v>924</v>
      </c>
      <c r="BQ54" s="223">
        <v>45260</v>
      </c>
      <c r="BR54" s="221" t="s">
        <v>670</v>
      </c>
      <c r="BS54" s="224" t="s">
        <v>17</v>
      </c>
      <c r="BT54" s="224" t="s">
        <v>17</v>
      </c>
      <c r="BU54" s="224" t="s">
        <v>17</v>
      </c>
      <c r="BV54" s="224" t="s">
        <v>17</v>
      </c>
      <c r="BW54" s="224" t="s">
        <v>663</v>
      </c>
      <c r="BX54" s="224" t="s">
        <v>17</v>
      </c>
      <c r="BY54" s="214">
        <v>43676</v>
      </c>
      <c r="BZ54" s="222" t="s">
        <v>671</v>
      </c>
      <c r="CA54" s="222" t="s">
        <v>17</v>
      </c>
      <c r="CB54" s="222" t="s">
        <v>17</v>
      </c>
      <c r="CC54" s="222" t="s">
        <v>17</v>
      </c>
      <c r="CD54" s="222" t="s">
        <v>17</v>
      </c>
      <c r="CE54" s="222" t="s">
        <v>663</v>
      </c>
      <c r="CF54" s="222" t="s">
        <v>17</v>
      </c>
      <c r="CG54" s="223">
        <v>43676</v>
      </c>
      <c r="CH54" s="221" t="s">
        <v>11124</v>
      </c>
      <c r="CI54" s="222" t="e">
        <v>#N/A</v>
      </c>
      <c r="CJ54" s="222" t="e">
        <v>#N/A</v>
      </c>
      <c r="CK54" s="222" t="e">
        <v>#N/A</v>
      </c>
      <c r="CL54" s="222" t="e">
        <v>#N/A</v>
      </c>
      <c r="CM54" s="222" t="e">
        <v>#N/A</v>
      </c>
      <c r="CN54" s="222" t="e">
        <v>#N/A</v>
      </c>
      <c r="CO54" s="225" t="e">
        <v>#N/A</v>
      </c>
      <c r="CP54" s="222" t="s">
        <v>672</v>
      </c>
      <c r="CQ54" s="224" t="s">
        <v>17</v>
      </c>
      <c r="CR54" s="224" t="s">
        <v>17</v>
      </c>
      <c r="CS54" s="224" t="s">
        <v>17</v>
      </c>
      <c r="CT54" s="224" t="s">
        <v>17</v>
      </c>
      <c r="CU54" s="224" t="s">
        <v>663</v>
      </c>
      <c r="CV54" s="224" t="s">
        <v>17</v>
      </c>
      <c r="CW54" s="214">
        <v>43676</v>
      </c>
      <c r="CX54" s="222" t="s">
        <v>3795</v>
      </c>
      <c r="CY54" s="218">
        <v>100000</v>
      </c>
      <c r="CZ54" s="218" t="s">
        <v>3789</v>
      </c>
      <c r="DA54" s="218" t="s">
        <v>33</v>
      </c>
      <c r="DB54" s="218">
        <v>2</v>
      </c>
      <c r="DC54" s="218" t="s">
        <v>3802</v>
      </c>
      <c r="DD54" s="218" t="s">
        <v>3790</v>
      </c>
      <c r="DE54" s="220">
        <v>45193</v>
      </c>
      <c r="DF54" s="221" t="s">
        <v>3797</v>
      </c>
      <c r="DG54" s="213">
        <v>0</v>
      </c>
      <c r="DH54" s="224" t="s">
        <v>17</v>
      </c>
      <c r="DI54" s="224" t="s">
        <v>22</v>
      </c>
      <c r="DJ54" s="224">
        <v>3</v>
      </c>
      <c r="DK54" s="224" t="s">
        <v>3796</v>
      </c>
      <c r="DL54" s="224" t="s">
        <v>17</v>
      </c>
      <c r="DM54" s="214">
        <v>45193</v>
      </c>
      <c r="DN54" s="222" t="s">
        <v>3801</v>
      </c>
      <c r="DO54" s="218">
        <v>5338000</v>
      </c>
      <c r="DP54" s="222" t="s">
        <v>3798</v>
      </c>
      <c r="DQ54" s="222" t="s">
        <v>1219</v>
      </c>
      <c r="DR54" s="222">
        <v>2</v>
      </c>
      <c r="DS54" s="222" t="s">
        <v>3800</v>
      </c>
      <c r="DT54" s="222" t="s">
        <v>3799</v>
      </c>
      <c r="DU54" s="223">
        <v>45193</v>
      </c>
      <c r="DV54" s="221" t="s">
        <v>3803</v>
      </c>
      <c r="DW54" s="213">
        <v>100000</v>
      </c>
      <c r="DX54" s="224" t="s">
        <v>3789</v>
      </c>
      <c r="DY54" s="224" t="s">
        <v>33</v>
      </c>
      <c r="DZ54" s="224">
        <v>2</v>
      </c>
      <c r="EA54" s="224" t="s">
        <v>3802</v>
      </c>
      <c r="EB54" s="224" t="s">
        <v>3790</v>
      </c>
      <c r="EC54" s="214">
        <v>45193</v>
      </c>
      <c r="ED54" s="222" t="s">
        <v>3805</v>
      </c>
      <c r="EE54" s="218">
        <v>0</v>
      </c>
      <c r="EF54" s="222" t="s">
        <v>17</v>
      </c>
      <c r="EG54" s="222" t="s">
        <v>22</v>
      </c>
      <c r="EH54" s="222">
        <v>3</v>
      </c>
      <c r="EI54" s="222" t="s">
        <v>3804</v>
      </c>
      <c r="EJ54" s="222" t="s">
        <v>17</v>
      </c>
      <c r="EK54" s="223">
        <v>45193</v>
      </c>
      <c r="EL54" s="221" t="s">
        <v>3806</v>
      </c>
      <c r="EM54" s="213">
        <v>0</v>
      </c>
      <c r="EN54" s="224" t="s">
        <v>17</v>
      </c>
      <c r="EO54" s="224" t="s">
        <v>22</v>
      </c>
      <c r="EP54" s="224">
        <v>3</v>
      </c>
      <c r="EQ54" s="224" t="s">
        <v>3804</v>
      </c>
      <c r="ER54" s="224" t="s">
        <v>17</v>
      </c>
      <c r="ES54" s="214">
        <v>45193</v>
      </c>
      <c r="ET54" s="222" t="s">
        <v>9058</v>
      </c>
      <c r="EU54" s="222">
        <v>66</v>
      </c>
      <c r="EV54" s="222" t="s">
        <v>8938</v>
      </c>
      <c r="EW54" s="222" t="s">
        <v>22</v>
      </c>
      <c r="EX54" s="222">
        <v>3</v>
      </c>
      <c r="EY54" s="222" t="s">
        <v>9056</v>
      </c>
      <c r="EZ54" s="222" t="s">
        <v>924</v>
      </c>
      <c r="FA54" s="223">
        <v>45260</v>
      </c>
      <c r="FB54" s="221" t="s">
        <v>3810</v>
      </c>
      <c r="FC54" s="224">
        <v>4</v>
      </c>
      <c r="FD54" s="224" t="s">
        <v>3807</v>
      </c>
      <c r="FE54" s="224" t="s">
        <v>33</v>
      </c>
      <c r="FF54" s="224">
        <v>2</v>
      </c>
      <c r="FG54" s="224" t="s">
        <v>3809</v>
      </c>
      <c r="FH54" s="224" t="s">
        <v>3808</v>
      </c>
      <c r="FI54" s="214">
        <v>45193</v>
      </c>
      <c r="FJ54" s="221" t="s">
        <v>674</v>
      </c>
      <c r="FK54" s="222" t="s">
        <v>17</v>
      </c>
      <c r="FL54" s="222" t="s">
        <v>17</v>
      </c>
      <c r="FM54" s="222" t="s">
        <v>17</v>
      </c>
      <c r="FN54" s="222" t="s">
        <v>17</v>
      </c>
      <c r="FO54" s="222" t="s">
        <v>663</v>
      </c>
      <c r="FP54" s="218" t="s">
        <v>17</v>
      </c>
      <c r="FQ54" s="219">
        <v>43676</v>
      </c>
      <c r="FR54" s="221" t="s">
        <v>675</v>
      </c>
      <c r="FS54" s="224" t="s">
        <v>17</v>
      </c>
      <c r="FT54" s="224" t="s">
        <v>17</v>
      </c>
      <c r="FU54" s="224" t="s">
        <v>17</v>
      </c>
      <c r="FV54" s="224" t="s">
        <v>17</v>
      </c>
      <c r="FW54" s="224" t="s">
        <v>663</v>
      </c>
      <c r="FX54" s="224" t="s">
        <v>17</v>
      </c>
      <c r="FY54" s="214">
        <v>43676</v>
      </c>
      <c r="FZ54" s="222" t="s">
        <v>2252</v>
      </c>
      <c r="GA54" s="222">
        <v>1</v>
      </c>
      <c r="GB54" s="222" t="s">
        <v>2019</v>
      </c>
      <c r="GC54" s="222" t="s">
        <v>33</v>
      </c>
      <c r="GD54" s="222">
        <v>2</v>
      </c>
      <c r="GE54" s="222" t="s">
        <v>17</v>
      </c>
      <c r="GF54" s="222" t="s">
        <v>17</v>
      </c>
      <c r="GG54" s="223">
        <v>45063</v>
      </c>
      <c r="GH54" s="221" t="s">
        <v>2258</v>
      </c>
      <c r="GI54" s="224">
        <v>2</v>
      </c>
      <c r="GJ54" s="224" t="s">
        <v>2019</v>
      </c>
      <c r="GK54" s="224" t="s">
        <v>33</v>
      </c>
      <c r="GL54" s="224">
        <v>2</v>
      </c>
      <c r="GM54" s="224" t="s">
        <v>17</v>
      </c>
      <c r="GN54" s="224" t="s">
        <v>17</v>
      </c>
      <c r="GO54" s="214">
        <v>45063</v>
      </c>
      <c r="GP54" s="222" t="s">
        <v>2253</v>
      </c>
      <c r="GQ54" s="222">
        <v>2</v>
      </c>
      <c r="GR54" s="222" t="s">
        <v>2019</v>
      </c>
      <c r="GS54" s="222" t="s">
        <v>33</v>
      </c>
      <c r="GT54" s="222">
        <v>2</v>
      </c>
      <c r="GU54" s="222" t="s">
        <v>17</v>
      </c>
      <c r="GV54" s="222" t="s">
        <v>17</v>
      </c>
      <c r="GW54" s="223">
        <v>45063</v>
      </c>
      <c r="GX54" s="221" t="s">
        <v>2259</v>
      </c>
      <c r="GY54" s="224">
        <v>0</v>
      </c>
      <c r="GZ54" s="224" t="s">
        <v>2019</v>
      </c>
      <c r="HA54" s="224" t="s">
        <v>33</v>
      </c>
      <c r="HB54" s="224">
        <v>2</v>
      </c>
      <c r="HC54" s="224" t="s">
        <v>17</v>
      </c>
      <c r="HD54" s="224" t="s">
        <v>17</v>
      </c>
      <c r="HE54" s="214">
        <v>45063</v>
      </c>
      <c r="HF54" s="222" t="s">
        <v>2251</v>
      </c>
      <c r="HG54" s="222">
        <v>2</v>
      </c>
      <c r="HH54" s="222" t="s">
        <v>2019</v>
      </c>
      <c r="HI54" s="222" t="s">
        <v>33</v>
      </c>
      <c r="HJ54" s="222">
        <v>2</v>
      </c>
      <c r="HK54" s="222" t="s">
        <v>17</v>
      </c>
      <c r="HL54" s="222" t="s">
        <v>17</v>
      </c>
      <c r="HM54" s="223">
        <v>45063</v>
      </c>
      <c r="HN54" s="221" t="s">
        <v>2257</v>
      </c>
      <c r="HO54" s="224">
        <v>3</v>
      </c>
      <c r="HP54" s="224" t="s">
        <v>2019</v>
      </c>
      <c r="HQ54" s="224" t="s">
        <v>33</v>
      </c>
      <c r="HR54" s="224">
        <v>2</v>
      </c>
      <c r="HS54" s="224" t="s">
        <v>17</v>
      </c>
      <c r="HT54" s="224" t="s">
        <v>17</v>
      </c>
      <c r="HU54" s="214">
        <v>45063</v>
      </c>
      <c r="HV54" s="222" t="s">
        <v>2254</v>
      </c>
      <c r="HW54" s="222">
        <v>1</v>
      </c>
      <c r="HX54" s="222" t="s">
        <v>2019</v>
      </c>
      <c r="HY54" s="222" t="s">
        <v>33</v>
      </c>
      <c r="HZ54" s="222">
        <v>2</v>
      </c>
      <c r="IA54" s="222" t="s">
        <v>17</v>
      </c>
      <c r="IB54" s="222" t="s">
        <v>17</v>
      </c>
      <c r="IC54" s="223">
        <v>45063</v>
      </c>
      <c r="ID54" s="221" t="s">
        <v>2256</v>
      </c>
      <c r="IE54" s="224">
        <v>0</v>
      </c>
      <c r="IF54" s="224" t="s">
        <v>2019</v>
      </c>
      <c r="IG54" s="224" t="s">
        <v>33</v>
      </c>
      <c r="IH54" s="224">
        <v>2</v>
      </c>
      <c r="II54" s="224" t="s">
        <v>17</v>
      </c>
      <c r="IJ54" s="224" t="s">
        <v>17</v>
      </c>
      <c r="IK54" s="214">
        <v>45063</v>
      </c>
      <c r="IL54" s="222" t="s">
        <v>2255</v>
      </c>
      <c r="IM54" s="222">
        <v>3</v>
      </c>
      <c r="IN54" s="222" t="s">
        <v>2019</v>
      </c>
      <c r="IO54" s="222" t="s">
        <v>33</v>
      </c>
      <c r="IP54" s="222">
        <v>2</v>
      </c>
      <c r="IQ54" s="222" t="s">
        <v>17</v>
      </c>
      <c r="IR54" s="222" t="s">
        <v>17</v>
      </c>
      <c r="IS54" s="223">
        <v>45063</v>
      </c>
    </row>
    <row r="55" spans="1:253" s="11" customFormat="1" ht="12.95" customHeight="1" x14ac:dyDescent="0.2">
      <c r="A55" s="11" t="s">
        <v>522</v>
      </c>
      <c r="B55" s="11" t="s">
        <v>10586</v>
      </c>
      <c r="C55" s="11" t="s">
        <v>523</v>
      </c>
      <c r="D55" s="11" t="s">
        <v>524</v>
      </c>
      <c r="E55" s="11" t="s">
        <v>9960</v>
      </c>
      <c r="F55" s="11" t="s">
        <v>3565</v>
      </c>
      <c r="G55" s="212">
        <v>1430327000</v>
      </c>
      <c r="H55" s="213" t="s">
        <v>3562</v>
      </c>
      <c r="I55" s="213" t="s">
        <v>1219</v>
      </c>
      <c r="J55" s="213">
        <v>2</v>
      </c>
      <c r="K55" s="213" t="s">
        <v>3564</v>
      </c>
      <c r="L55" s="213" t="s">
        <v>3563</v>
      </c>
      <c r="M55" s="214">
        <v>45168</v>
      </c>
      <c r="N55" s="221" t="s">
        <v>992</v>
      </c>
      <c r="O55" s="216">
        <v>222236</v>
      </c>
      <c r="P55" s="216" t="s">
        <v>989</v>
      </c>
      <c r="Q55" s="216" t="s">
        <v>33</v>
      </c>
      <c r="R55" s="216">
        <v>2</v>
      </c>
      <c r="S55" s="216" t="s">
        <v>991</v>
      </c>
      <c r="T55" s="216" t="s">
        <v>990</v>
      </c>
      <c r="U55" s="217">
        <v>44223</v>
      </c>
      <c r="V55" s="221" t="s">
        <v>2656</v>
      </c>
      <c r="W55" s="213">
        <v>14999000</v>
      </c>
      <c r="X55" s="213" t="s">
        <v>2653</v>
      </c>
      <c r="Y55" s="213" t="s">
        <v>1219</v>
      </c>
      <c r="Z55" s="213">
        <v>2</v>
      </c>
      <c r="AA55" s="213" t="s">
        <v>2655</v>
      </c>
      <c r="AB55" s="213" t="s">
        <v>2654</v>
      </c>
      <c r="AC55" s="214">
        <v>45076</v>
      </c>
      <c r="AD55" s="221" t="s">
        <v>994</v>
      </c>
      <c r="AE55" s="218" t="s">
        <v>17</v>
      </c>
      <c r="AF55" s="218" t="s">
        <v>17</v>
      </c>
      <c r="AG55" s="218" t="s">
        <v>17</v>
      </c>
      <c r="AH55" s="218" t="s">
        <v>17</v>
      </c>
      <c r="AI55" s="218" t="s">
        <v>993</v>
      </c>
      <c r="AJ55" s="218" t="s">
        <v>17</v>
      </c>
      <c r="AK55" s="219">
        <v>44223</v>
      </c>
      <c r="AL55" s="221" t="s">
        <v>2810</v>
      </c>
      <c r="AM55" s="213">
        <v>321000</v>
      </c>
      <c r="AN55" s="213" t="s">
        <v>2807</v>
      </c>
      <c r="AO55" s="213" t="s">
        <v>22</v>
      </c>
      <c r="AP55" s="213">
        <v>3</v>
      </c>
      <c r="AQ55" s="213" t="s">
        <v>2809</v>
      </c>
      <c r="AR55" s="213" t="s">
        <v>2808</v>
      </c>
      <c r="AS55" s="214">
        <v>45103</v>
      </c>
      <c r="AT55" s="222" t="s">
        <v>531</v>
      </c>
      <c r="AU55" s="218" t="s">
        <v>17</v>
      </c>
      <c r="AV55" s="218" t="s">
        <v>17</v>
      </c>
      <c r="AW55" s="218" t="s">
        <v>17</v>
      </c>
      <c r="AX55" s="218" t="s">
        <v>17</v>
      </c>
      <c r="AY55" s="218" t="s">
        <v>17</v>
      </c>
      <c r="AZ55" s="218" t="s">
        <v>17</v>
      </c>
      <c r="BA55" s="219">
        <v>43553</v>
      </c>
      <c r="BB55" s="221" t="s">
        <v>530</v>
      </c>
      <c r="BC55" s="213" t="s">
        <v>17</v>
      </c>
      <c r="BD55" s="213">
        <v>0</v>
      </c>
      <c r="BE55" s="213" t="s">
        <v>17</v>
      </c>
      <c r="BF55" s="213" t="s">
        <v>17</v>
      </c>
      <c r="BG55" s="213" t="s">
        <v>529</v>
      </c>
      <c r="BH55" s="213" t="s">
        <v>17</v>
      </c>
      <c r="BI55" s="214">
        <v>43553</v>
      </c>
      <c r="BJ55" s="222" t="s">
        <v>5760</v>
      </c>
      <c r="BK55" s="222">
        <v>94</v>
      </c>
      <c r="BL55" s="222" t="s">
        <v>5759</v>
      </c>
      <c r="BM55" s="222" t="s">
        <v>22</v>
      </c>
      <c r="BN55" s="222">
        <v>3</v>
      </c>
      <c r="BO55" s="222" t="s">
        <v>5222</v>
      </c>
      <c r="BP55" s="218" t="s">
        <v>5221</v>
      </c>
      <c r="BQ55" s="223">
        <v>45253</v>
      </c>
      <c r="BR55" s="221" t="s">
        <v>525</v>
      </c>
      <c r="BS55" s="224" t="s">
        <v>17</v>
      </c>
      <c r="BT55" s="224">
        <v>0</v>
      </c>
      <c r="BU55" s="224" t="s">
        <v>17</v>
      </c>
      <c r="BV55" s="224" t="s">
        <v>17</v>
      </c>
      <c r="BW55" s="224">
        <v>0</v>
      </c>
      <c r="BX55" s="224">
        <v>0</v>
      </c>
      <c r="BY55" s="214">
        <v>43553</v>
      </c>
      <c r="BZ55" s="222" t="s">
        <v>527</v>
      </c>
      <c r="CA55" s="222" t="s">
        <v>17</v>
      </c>
      <c r="CB55" s="222" t="s">
        <v>17</v>
      </c>
      <c r="CC55" s="222" t="s">
        <v>17</v>
      </c>
      <c r="CD55" s="222" t="s">
        <v>17</v>
      </c>
      <c r="CE55" s="222" t="s">
        <v>17</v>
      </c>
      <c r="CF55" s="222" t="s">
        <v>17</v>
      </c>
      <c r="CG55" s="223">
        <v>43553</v>
      </c>
      <c r="CH55" s="221" t="s">
        <v>11125</v>
      </c>
      <c r="CI55" s="222" t="e">
        <v>#N/A</v>
      </c>
      <c r="CJ55" s="222" t="e">
        <v>#N/A</v>
      </c>
      <c r="CK55" s="222" t="e">
        <v>#N/A</v>
      </c>
      <c r="CL55" s="222" t="e">
        <v>#N/A</v>
      </c>
      <c r="CM55" s="222" t="e">
        <v>#N/A</v>
      </c>
      <c r="CN55" s="222" t="e">
        <v>#N/A</v>
      </c>
      <c r="CO55" s="225" t="e">
        <v>#N/A</v>
      </c>
      <c r="CP55" s="222" t="s">
        <v>528</v>
      </c>
      <c r="CQ55" s="224" t="s">
        <v>17</v>
      </c>
      <c r="CR55" s="224">
        <v>0</v>
      </c>
      <c r="CS55" s="224" t="s">
        <v>17</v>
      </c>
      <c r="CT55" s="224" t="s">
        <v>17</v>
      </c>
      <c r="CU55" s="224">
        <v>0</v>
      </c>
      <c r="CV55" s="224">
        <v>0</v>
      </c>
      <c r="CW55" s="214">
        <v>43553</v>
      </c>
      <c r="CX55" s="222" t="s">
        <v>997</v>
      </c>
      <c r="CY55" s="218" t="s">
        <v>17</v>
      </c>
      <c r="CZ55" s="218" t="s">
        <v>17</v>
      </c>
      <c r="DA55" s="218" t="s">
        <v>17</v>
      </c>
      <c r="DB55" s="218" t="s">
        <v>17</v>
      </c>
      <c r="DC55" s="218" t="s">
        <v>995</v>
      </c>
      <c r="DD55" s="218" t="s">
        <v>17</v>
      </c>
      <c r="DE55" s="220">
        <v>44223</v>
      </c>
      <c r="DF55" s="221" t="s">
        <v>2778</v>
      </c>
      <c r="DG55" s="213">
        <v>14999000</v>
      </c>
      <c r="DH55" s="224" t="s">
        <v>2653</v>
      </c>
      <c r="DI55" s="224" t="s">
        <v>1219</v>
      </c>
      <c r="DJ55" s="224">
        <v>2</v>
      </c>
      <c r="DK55" s="224" t="s">
        <v>995</v>
      </c>
      <c r="DL55" s="224" t="s">
        <v>2654</v>
      </c>
      <c r="DM55" s="214">
        <v>45078</v>
      </c>
      <c r="DN55" s="222" t="s">
        <v>998</v>
      </c>
      <c r="DO55" s="218" t="s">
        <v>17</v>
      </c>
      <c r="DP55" s="222" t="s">
        <v>17</v>
      </c>
      <c r="DQ55" s="222" t="s">
        <v>17</v>
      </c>
      <c r="DR55" s="222" t="s">
        <v>17</v>
      </c>
      <c r="DS55" s="222" t="s">
        <v>995</v>
      </c>
      <c r="DT55" s="222" t="s">
        <v>17</v>
      </c>
      <c r="DU55" s="223">
        <v>44223</v>
      </c>
      <c r="DV55" s="221" t="s">
        <v>996</v>
      </c>
      <c r="DW55" s="213" t="s">
        <v>17</v>
      </c>
      <c r="DX55" s="224" t="s">
        <v>17</v>
      </c>
      <c r="DY55" s="224" t="s">
        <v>17</v>
      </c>
      <c r="DZ55" s="224" t="s">
        <v>17</v>
      </c>
      <c r="EA55" s="224" t="s">
        <v>995</v>
      </c>
      <c r="EB55" s="224" t="s">
        <v>17</v>
      </c>
      <c r="EC55" s="214">
        <v>44223</v>
      </c>
      <c r="ED55" s="222" t="s">
        <v>1000</v>
      </c>
      <c r="EE55" s="218" t="s">
        <v>17</v>
      </c>
      <c r="EF55" s="222" t="s">
        <v>999</v>
      </c>
      <c r="EG55" s="222" t="s">
        <v>17</v>
      </c>
      <c r="EH55" s="222" t="s">
        <v>17</v>
      </c>
      <c r="EI55" s="222" t="s">
        <v>995</v>
      </c>
      <c r="EJ55" s="222" t="s">
        <v>17</v>
      </c>
      <c r="EK55" s="223">
        <v>44223</v>
      </c>
      <c r="EL55" s="221" t="s">
        <v>1001</v>
      </c>
      <c r="EM55" s="213" t="s">
        <v>17</v>
      </c>
      <c r="EN55" s="224" t="s">
        <v>17</v>
      </c>
      <c r="EO55" s="224" t="s">
        <v>17</v>
      </c>
      <c r="EP55" s="224" t="s">
        <v>17</v>
      </c>
      <c r="EQ55" s="224" t="s">
        <v>995</v>
      </c>
      <c r="ER55" s="224" t="s">
        <v>17</v>
      </c>
      <c r="ES55" s="214">
        <v>44223</v>
      </c>
      <c r="ET55" s="222" t="s">
        <v>5761</v>
      </c>
      <c r="EU55" s="222">
        <v>94</v>
      </c>
      <c r="EV55" s="222" t="s">
        <v>5759</v>
      </c>
      <c r="EW55" s="222" t="s">
        <v>22</v>
      </c>
      <c r="EX55" s="222">
        <v>3</v>
      </c>
      <c r="EY55" s="222" t="s">
        <v>5224</v>
      </c>
      <c r="EZ55" s="222" t="s">
        <v>5221</v>
      </c>
      <c r="FA55" s="223">
        <v>45253</v>
      </c>
      <c r="FB55" s="221" t="s">
        <v>714</v>
      </c>
      <c r="FC55" s="224" t="s">
        <v>17</v>
      </c>
      <c r="FD55" s="224" t="s">
        <v>17</v>
      </c>
      <c r="FE55" s="224" t="s">
        <v>17</v>
      </c>
      <c r="FF55" s="224" t="s">
        <v>17</v>
      </c>
      <c r="FG55" s="224" t="s">
        <v>713</v>
      </c>
      <c r="FH55" s="224" t="s">
        <v>17</v>
      </c>
      <c r="FI55" s="214">
        <v>43796</v>
      </c>
      <c r="FJ55" s="221" t="s">
        <v>532</v>
      </c>
      <c r="FK55" s="222" t="s">
        <v>17</v>
      </c>
      <c r="FL55" s="222">
        <v>0</v>
      </c>
      <c r="FM55" s="222" t="s">
        <v>33</v>
      </c>
      <c r="FN55" s="222">
        <v>2</v>
      </c>
      <c r="FO55" s="222">
        <v>0</v>
      </c>
      <c r="FP55" s="218">
        <v>0</v>
      </c>
      <c r="FQ55" s="219">
        <v>43553</v>
      </c>
      <c r="FR55" s="221" t="s">
        <v>533</v>
      </c>
      <c r="FS55" s="224" t="s">
        <v>17</v>
      </c>
      <c r="FT55" s="224">
        <v>0</v>
      </c>
      <c r="FU55" s="224" t="s">
        <v>33</v>
      </c>
      <c r="FV55" s="224">
        <v>2</v>
      </c>
      <c r="FW55" s="224">
        <v>0</v>
      </c>
      <c r="FX55" s="224">
        <v>0</v>
      </c>
      <c r="FY55" s="214">
        <v>43553</v>
      </c>
      <c r="FZ55" s="222" t="s">
        <v>2261</v>
      </c>
      <c r="GA55" s="222">
        <v>2</v>
      </c>
      <c r="GB55" s="222" t="s">
        <v>2019</v>
      </c>
      <c r="GC55" s="222" t="s">
        <v>33</v>
      </c>
      <c r="GD55" s="222">
        <v>2</v>
      </c>
      <c r="GE55" s="222" t="s">
        <v>17</v>
      </c>
      <c r="GF55" s="222" t="s">
        <v>17</v>
      </c>
      <c r="GG55" s="223">
        <v>45063</v>
      </c>
      <c r="GH55" s="221" t="s">
        <v>2267</v>
      </c>
      <c r="GI55" s="224">
        <v>1</v>
      </c>
      <c r="GJ55" s="224" t="s">
        <v>2019</v>
      </c>
      <c r="GK55" s="224" t="s">
        <v>33</v>
      </c>
      <c r="GL55" s="224">
        <v>2</v>
      </c>
      <c r="GM55" s="224" t="s">
        <v>17</v>
      </c>
      <c r="GN55" s="224" t="s">
        <v>17</v>
      </c>
      <c r="GO55" s="214">
        <v>45063</v>
      </c>
      <c r="GP55" s="222" t="s">
        <v>2262</v>
      </c>
      <c r="GQ55" s="222">
        <v>2</v>
      </c>
      <c r="GR55" s="222" t="s">
        <v>2019</v>
      </c>
      <c r="GS55" s="222" t="s">
        <v>33</v>
      </c>
      <c r="GT55" s="222">
        <v>2</v>
      </c>
      <c r="GU55" s="222" t="s">
        <v>17</v>
      </c>
      <c r="GV55" s="222" t="s">
        <v>17</v>
      </c>
      <c r="GW55" s="223">
        <v>45063</v>
      </c>
      <c r="GX55" s="221" t="s">
        <v>2268</v>
      </c>
      <c r="GY55" s="224">
        <v>0</v>
      </c>
      <c r="GZ55" s="224" t="s">
        <v>2019</v>
      </c>
      <c r="HA55" s="224" t="s">
        <v>33</v>
      </c>
      <c r="HB55" s="224">
        <v>2</v>
      </c>
      <c r="HC55" s="224" t="s">
        <v>17</v>
      </c>
      <c r="HD55" s="224" t="s">
        <v>17</v>
      </c>
      <c r="HE55" s="214">
        <v>45063</v>
      </c>
      <c r="HF55" s="222" t="s">
        <v>2260</v>
      </c>
      <c r="HG55" s="222">
        <v>0</v>
      </c>
      <c r="HH55" s="222" t="s">
        <v>2019</v>
      </c>
      <c r="HI55" s="222" t="s">
        <v>33</v>
      </c>
      <c r="HJ55" s="222">
        <v>2</v>
      </c>
      <c r="HK55" s="222" t="s">
        <v>17</v>
      </c>
      <c r="HL55" s="222" t="s">
        <v>17</v>
      </c>
      <c r="HM55" s="223">
        <v>45063</v>
      </c>
      <c r="HN55" s="221" t="s">
        <v>2266</v>
      </c>
      <c r="HO55" s="224">
        <v>2</v>
      </c>
      <c r="HP55" s="224" t="s">
        <v>2019</v>
      </c>
      <c r="HQ55" s="224" t="s">
        <v>33</v>
      </c>
      <c r="HR55" s="224">
        <v>2</v>
      </c>
      <c r="HS55" s="224" t="s">
        <v>17</v>
      </c>
      <c r="HT55" s="224" t="s">
        <v>17</v>
      </c>
      <c r="HU55" s="214">
        <v>45063</v>
      </c>
      <c r="HV55" s="222" t="s">
        <v>2263</v>
      </c>
      <c r="HW55" s="222">
        <v>1</v>
      </c>
      <c r="HX55" s="222" t="s">
        <v>2019</v>
      </c>
      <c r="HY55" s="222" t="s">
        <v>33</v>
      </c>
      <c r="HZ55" s="222">
        <v>2</v>
      </c>
      <c r="IA55" s="222" t="s">
        <v>17</v>
      </c>
      <c r="IB55" s="222" t="s">
        <v>17</v>
      </c>
      <c r="IC55" s="223">
        <v>45063</v>
      </c>
      <c r="ID55" s="221" t="s">
        <v>2265</v>
      </c>
      <c r="IE55" s="224">
        <v>1</v>
      </c>
      <c r="IF55" s="224" t="s">
        <v>2019</v>
      </c>
      <c r="IG55" s="224" t="s">
        <v>33</v>
      </c>
      <c r="IH55" s="224">
        <v>2</v>
      </c>
      <c r="II55" s="224" t="s">
        <v>17</v>
      </c>
      <c r="IJ55" s="224" t="s">
        <v>17</v>
      </c>
      <c r="IK55" s="214">
        <v>45063</v>
      </c>
      <c r="IL55" s="222" t="s">
        <v>2264</v>
      </c>
      <c r="IM55" s="222">
        <v>2</v>
      </c>
      <c r="IN55" s="222" t="s">
        <v>2019</v>
      </c>
      <c r="IO55" s="222" t="s">
        <v>33</v>
      </c>
      <c r="IP55" s="222">
        <v>2</v>
      </c>
      <c r="IQ55" s="222" t="s">
        <v>17</v>
      </c>
      <c r="IR55" s="222" t="s">
        <v>17</v>
      </c>
      <c r="IS55" s="223">
        <v>45063</v>
      </c>
    </row>
    <row r="56" spans="1:253" s="11" customFormat="1" ht="12.95" customHeight="1" x14ac:dyDescent="0.2">
      <c r="A56" s="11" t="s">
        <v>786</v>
      </c>
      <c r="B56" s="11" t="s">
        <v>10488</v>
      </c>
      <c r="C56" s="11" t="s">
        <v>787</v>
      </c>
      <c r="D56" s="11" t="s">
        <v>788</v>
      </c>
      <c r="E56" s="11" t="s">
        <v>9963</v>
      </c>
      <c r="F56" s="11" t="s">
        <v>8822</v>
      </c>
      <c r="G56" s="212">
        <v>89447000</v>
      </c>
      <c r="H56" s="213" t="s">
        <v>8819</v>
      </c>
      <c r="I56" s="213" t="s">
        <v>66</v>
      </c>
      <c r="J56" s="213">
        <v>1</v>
      </c>
      <c r="K56" s="213" t="s">
        <v>8821</v>
      </c>
      <c r="L56" s="213" t="s">
        <v>8820</v>
      </c>
      <c r="M56" s="214">
        <v>45260</v>
      </c>
      <c r="N56" s="221" t="s">
        <v>1005</v>
      </c>
      <c r="O56" s="216">
        <v>239561</v>
      </c>
      <c r="P56" s="216" t="s">
        <v>1002</v>
      </c>
      <c r="Q56" s="216" t="s">
        <v>22</v>
      </c>
      <c r="R56" s="216">
        <v>3</v>
      </c>
      <c r="S56" s="216" t="s">
        <v>1004</v>
      </c>
      <c r="T56" s="216" t="s">
        <v>1003</v>
      </c>
      <c r="U56" s="217">
        <v>44270</v>
      </c>
      <c r="V56" s="221" t="s">
        <v>1008</v>
      </c>
      <c r="W56" s="213">
        <v>24823000</v>
      </c>
      <c r="X56" s="213" t="s">
        <v>1002</v>
      </c>
      <c r="Y56" s="213" t="s">
        <v>22</v>
      </c>
      <c r="Z56" s="213">
        <v>3</v>
      </c>
      <c r="AA56" s="213" t="s">
        <v>1007</v>
      </c>
      <c r="AB56" s="213" t="s">
        <v>1003</v>
      </c>
      <c r="AC56" s="214">
        <v>44270</v>
      </c>
      <c r="AD56" s="221" t="s">
        <v>1648</v>
      </c>
      <c r="AE56" s="218">
        <v>4477000</v>
      </c>
      <c r="AF56" s="218" t="s">
        <v>1631</v>
      </c>
      <c r="AG56" s="218" t="s">
        <v>22</v>
      </c>
      <c r="AH56" s="218">
        <v>3</v>
      </c>
      <c r="AI56" s="218" t="s">
        <v>1647</v>
      </c>
      <c r="AJ56" s="218" t="s">
        <v>1632</v>
      </c>
      <c r="AK56" s="219">
        <v>44985</v>
      </c>
      <c r="AL56" s="221" t="s">
        <v>1634</v>
      </c>
      <c r="AM56" s="213">
        <v>4477000</v>
      </c>
      <c r="AN56" s="213" t="s">
        <v>1631</v>
      </c>
      <c r="AO56" s="213" t="s">
        <v>22</v>
      </c>
      <c r="AP56" s="213">
        <v>3</v>
      </c>
      <c r="AQ56" s="213" t="s">
        <v>1633</v>
      </c>
      <c r="AR56" s="213" t="s">
        <v>1632</v>
      </c>
      <c r="AS56" s="214">
        <v>44985</v>
      </c>
      <c r="AT56" s="222" t="s">
        <v>793</v>
      </c>
      <c r="AU56" s="218" t="s">
        <v>17</v>
      </c>
      <c r="AV56" s="218" t="s">
        <v>17</v>
      </c>
      <c r="AW56" s="218" t="s">
        <v>17</v>
      </c>
      <c r="AX56" s="218" t="s">
        <v>17</v>
      </c>
      <c r="AY56" s="218" t="s">
        <v>17</v>
      </c>
      <c r="AZ56" s="218" t="s">
        <v>17</v>
      </c>
      <c r="BA56" s="219">
        <v>43920</v>
      </c>
      <c r="BB56" s="221" t="s">
        <v>792</v>
      </c>
      <c r="BC56" s="213" t="s">
        <v>17</v>
      </c>
      <c r="BD56" s="213" t="s">
        <v>17</v>
      </c>
      <c r="BE56" s="213" t="s">
        <v>17</v>
      </c>
      <c r="BF56" s="213" t="s">
        <v>17</v>
      </c>
      <c r="BG56" s="213" t="s">
        <v>17</v>
      </c>
      <c r="BH56" s="213" t="s">
        <v>17</v>
      </c>
      <c r="BI56" s="214">
        <v>43920</v>
      </c>
      <c r="BJ56" s="222" t="s">
        <v>1862</v>
      </c>
      <c r="BK56" s="222" t="s">
        <v>17</v>
      </c>
      <c r="BL56" s="222" t="s">
        <v>683</v>
      </c>
      <c r="BM56" s="222" t="s">
        <v>17</v>
      </c>
      <c r="BN56" s="222" t="s">
        <v>17</v>
      </c>
      <c r="BO56" s="222" t="s">
        <v>1861</v>
      </c>
      <c r="BP56" s="218" t="s">
        <v>683</v>
      </c>
      <c r="BQ56" s="223">
        <v>45046</v>
      </c>
      <c r="BR56" s="221" t="s">
        <v>789</v>
      </c>
      <c r="BS56" s="224" t="s">
        <v>17</v>
      </c>
      <c r="BT56" s="224" t="s">
        <v>17</v>
      </c>
      <c r="BU56" s="224" t="s">
        <v>17</v>
      </c>
      <c r="BV56" s="224" t="s">
        <v>17</v>
      </c>
      <c r="BW56" s="224" t="s">
        <v>17</v>
      </c>
      <c r="BX56" s="224" t="s">
        <v>17</v>
      </c>
      <c r="BY56" s="214">
        <v>43920</v>
      </c>
      <c r="BZ56" s="222" t="s">
        <v>790</v>
      </c>
      <c r="CA56" s="222" t="s">
        <v>17</v>
      </c>
      <c r="CB56" s="222" t="s">
        <v>17</v>
      </c>
      <c r="CC56" s="222" t="s">
        <v>17</v>
      </c>
      <c r="CD56" s="222" t="s">
        <v>17</v>
      </c>
      <c r="CE56" s="222" t="s">
        <v>17</v>
      </c>
      <c r="CF56" s="222" t="s">
        <v>17</v>
      </c>
      <c r="CG56" s="223">
        <v>43920</v>
      </c>
      <c r="CH56" s="221" t="s">
        <v>11126</v>
      </c>
      <c r="CI56" s="222" t="e">
        <v>#N/A</v>
      </c>
      <c r="CJ56" s="222" t="e">
        <v>#N/A</v>
      </c>
      <c r="CK56" s="222" t="e">
        <v>#N/A</v>
      </c>
      <c r="CL56" s="222" t="e">
        <v>#N/A</v>
      </c>
      <c r="CM56" s="222" t="e">
        <v>#N/A</v>
      </c>
      <c r="CN56" s="222" t="e">
        <v>#N/A</v>
      </c>
      <c r="CO56" s="225" t="e">
        <v>#N/A</v>
      </c>
      <c r="CP56" s="222" t="s">
        <v>791</v>
      </c>
      <c r="CQ56" s="224" t="s">
        <v>17</v>
      </c>
      <c r="CR56" s="224" t="s">
        <v>17</v>
      </c>
      <c r="CS56" s="224" t="s">
        <v>17</v>
      </c>
      <c r="CT56" s="224" t="s">
        <v>17</v>
      </c>
      <c r="CU56" s="224" t="s">
        <v>17</v>
      </c>
      <c r="CV56" s="224" t="s">
        <v>17</v>
      </c>
      <c r="CW56" s="214">
        <v>43920</v>
      </c>
      <c r="CX56" s="222" t="s">
        <v>1651</v>
      </c>
      <c r="CY56" s="218">
        <v>4477000</v>
      </c>
      <c r="CZ56" s="218" t="s">
        <v>1631</v>
      </c>
      <c r="DA56" s="218" t="s">
        <v>22</v>
      </c>
      <c r="DB56" s="218">
        <v>3</v>
      </c>
      <c r="DC56" s="218" t="s">
        <v>1650</v>
      </c>
      <c r="DD56" s="218" t="s">
        <v>1649</v>
      </c>
      <c r="DE56" s="220">
        <v>44985</v>
      </c>
      <c r="DF56" s="221" t="s">
        <v>1652</v>
      </c>
      <c r="DG56" s="213">
        <v>20346000</v>
      </c>
      <c r="DH56" s="224" t="s">
        <v>1631</v>
      </c>
      <c r="DI56" s="224" t="s">
        <v>22</v>
      </c>
      <c r="DJ56" s="224">
        <v>3</v>
      </c>
      <c r="DK56" s="224" t="s">
        <v>1650</v>
      </c>
      <c r="DL56" s="224" t="s">
        <v>1649</v>
      </c>
      <c r="DM56" s="214">
        <v>44985</v>
      </c>
      <c r="DN56" s="222" t="s">
        <v>1653</v>
      </c>
      <c r="DO56" s="218">
        <v>0</v>
      </c>
      <c r="DP56" s="222" t="s">
        <v>1631</v>
      </c>
      <c r="DQ56" s="222" t="s">
        <v>22</v>
      </c>
      <c r="DR56" s="222">
        <v>3</v>
      </c>
      <c r="DS56" s="222" t="s">
        <v>1650</v>
      </c>
      <c r="DT56" s="222" t="s">
        <v>1649</v>
      </c>
      <c r="DU56" s="223">
        <v>44985</v>
      </c>
      <c r="DV56" s="221" t="s">
        <v>1654</v>
      </c>
      <c r="DW56" s="213">
        <v>1377000</v>
      </c>
      <c r="DX56" s="224" t="s">
        <v>1631</v>
      </c>
      <c r="DY56" s="224" t="s">
        <v>22</v>
      </c>
      <c r="DZ56" s="224">
        <v>3</v>
      </c>
      <c r="EA56" s="224" t="s">
        <v>1650</v>
      </c>
      <c r="EB56" s="224" t="s">
        <v>1649</v>
      </c>
      <c r="EC56" s="214">
        <v>44985</v>
      </c>
      <c r="ED56" s="222" t="s">
        <v>1655</v>
      </c>
      <c r="EE56" s="218">
        <v>3100000</v>
      </c>
      <c r="EF56" s="222" t="s">
        <v>1631</v>
      </c>
      <c r="EG56" s="222" t="s">
        <v>22</v>
      </c>
      <c r="EH56" s="222">
        <v>3</v>
      </c>
      <c r="EI56" s="222" t="s">
        <v>1650</v>
      </c>
      <c r="EJ56" s="222" t="s">
        <v>1649</v>
      </c>
      <c r="EK56" s="223">
        <v>44985</v>
      </c>
      <c r="EL56" s="221" t="s">
        <v>1656</v>
      </c>
      <c r="EM56" s="213">
        <v>0</v>
      </c>
      <c r="EN56" s="224" t="s">
        <v>1631</v>
      </c>
      <c r="EO56" s="224" t="s">
        <v>22</v>
      </c>
      <c r="EP56" s="224">
        <v>3</v>
      </c>
      <c r="EQ56" s="224" t="s">
        <v>1650</v>
      </c>
      <c r="ER56" s="224" t="s">
        <v>1649</v>
      </c>
      <c r="ES56" s="214">
        <v>44985</v>
      </c>
      <c r="ET56" s="222" t="s">
        <v>1864</v>
      </c>
      <c r="EU56" s="222" t="s">
        <v>17</v>
      </c>
      <c r="EV56" s="222" t="s">
        <v>683</v>
      </c>
      <c r="EW56" s="222" t="s">
        <v>17</v>
      </c>
      <c r="EX56" s="222" t="s">
        <v>17</v>
      </c>
      <c r="EY56" s="222" t="s">
        <v>1863</v>
      </c>
      <c r="EZ56" s="222" t="s">
        <v>683</v>
      </c>
      <c r="FA56" s="223">
        <v>45046</v>
      </c>
      <c r="FB56" s="221" t="s">
        <v>1012</v>
      </c>
      <c r="FC56" s="224">
        <v>2</v>
      </c>
      <c r="FD56" s="224" t="s">
        <v>1009</v>
      </c>
      <c r="FE56" s="224" t="s">
        <v>22</v>
      </c>
      <c r="FF56" s="224">
        <v>3</v>
      </c>
      <c r="FG56" s="224" t="s">
        <v>1011</v>
      </c>
      <c r="FH56" s="224" t="s">
        <v>1010</v>
      </c>
      <c r="FI56" s="214">
        <v>44270</v>
      </c>
      <c r="FJ56" s="221" t="s">
        <v>794</v>
      </c>
      <c r="FK56" s="222" t="s">
        <v>17</v>
      </c>
      <c r="FL56" s="222" t="s">
        <v>17</v>
      </c>
      <c r="FM56" s="222" t="s">
        <v>17</v>
      </c>
      <c r="FN56" s="222" t="s">
        <v>17</v>
      </c>
      <c r="FO56" s="222" t="s">
        <v>17</v>
      </c>
      <c r="FP56" s="218" t="s">
        <v>17</v>
      </c>
      <c r="FQ56" s="219">
        <v>43920</v>
      </c>
      <c r="FR56" s="221" t="s">
        <v>795</v>
      </c>
      <c r="FS56" s="224" t="s">
        <v>17</v>
      </c>
      <c r="FT56" s="224" t="s">
        <v>17</v>
      </c>
      <c r="FU56" s="224" t="s">
        <v>17</v>
      </c>
      <c r="FV56" s="224" t="s">
        <v>17</v>
      </c>
      <c r="FW56" s="224" t="s">
        <v>17</v>
      </c>
      <c r="FX56" s="224" t="s">
        <v>17</v>
      </c>
      <c r="FY56" s="214">
        <v>43920</v>
      </c>
      <c r="FZ56" s="222" t="s">
        <v>2270</v>
      </c>
      <c r="GA56" s="222">
        <v>1</v>
      </c>
      <c r="GB56" s="222" t="s">
        <v>2019</v>
      </c>
      <c r="GC56" s="222" t="s">
        <v>33</v>
      </c>
      <c r="GD56" s="222">
        <v>2</v>
      </c>
      <c r="GE56" s="222" t="s">
        <v>17</v>
      </c>
      <c r="GF56" s="222" t="s">
        <v>17</v>
      </c>
      <c r="GG56" s="223">
        <v>45063</v>
      </c>
      <c r="GH56" s="221" t="s">
        <v>2276</v>
      </c>
      <c r="GI56" s="224">
        <v>1</v>
      </c>
      <c r="GJ56" s="224" t="s">
        <v>2019</v>
      </c>
      <c r="GK56" s="224" t="s">
        <v>33</v>
      </c>
      <c r="GL56" s="224">
        <v>2</v>
      </c>
      <c r="GM56" s="224" t="s">
        <v>17</v>
      </c>
      <c r="GN56" s="224" t="s">
        <v>17</v>
      </c>
      <c r="GO56" s="214">
        <v>45063</v>
      </c>
      <c r="GP56" s="222" t="s">
        <v>2271</v>
      </c>
      <c r="GQ56" s="222">
        <v>1</v>
      </c>
      <c r="GR56" s="222" t="s">
        <v>2019</v>
      </c>
      <c r="GS56" s="222" t="s">
        <v>33</v>
      </c>
      <c r="GT56" s="222">
        <v>2</v>
      </c>
      <c r="GU56" s="222" t="s">
        <v>17</v>
      </c>
      <c r="GV56" s="222" t="s">
        <v>17</v>
      </c>
      <c r="GW56" s="223">
        <v>45063</v>
      </c>
      <c r="GX56" s="221" t="s">
        <v>2277</v>
      </c>
      <c r="GY56" s="224">
        <v>0</v>
      </c>
      <c r="GZ56" s="224" t="s">
        <v>2019</v>
      </c>
      <c r="HA56" s="224" t="s">
        <v>33</v>
      </c>
      <c r="HB56" s="224">
        <v>2</v>
      </c>
      <c r="HC56" s="224" t="s">
        <v>17</v>
      </c>
      <c r="HD56" s="224" t="s">
        <v>17</v>
      </c>
      <c r="HE56" s="214">
        <v>45063</v>
      </c>
      <c r="HF56" s="222" t="s">
        <v>2269</v>
      </c>
      <c r="HG56" s="222">
        <v>2</v>
      </c>
      <c r="HH56" s="222" t="s">
        <v>2019</v>
      </c>
      <c r="HI56" s="222" t="s">
        <v>33</v>
      </c>
      <c r="HJ56" s="222">
        <v>2</v>
      </c>
      <c r="HK56" s="222" t="s">
        <v>17</v>
      </c>
      <c r="HL56" s="222" t="s">
        <v>17</v>
      </c>
      <c r="HM56" s="223">
        <v>45063</v>
      </c>
      <c r="HN56" s="221" t="s">
        <v>2275</v>
      </c>
      <c r="HO56" s="224">
        <v>2</v>
      </c>
      <c r="HP56" s="224" t="s">
        <v>2019</v>
      </c>
      <c r="HQ56" s="224" t="s">
        <v>33</v>
      </c>
      <c r="HR56" s="224">
        <v>2</v>
      </c>
      <c r="HS56" s="224" t="s">
        <v>17</v>
      </c>
      <c r="HT56" s="224" t="s">
        <v>17</v>
      </c>
      <c r="HU56" s="214">
        <v>45063</v>
      </c>
      <c r="HV56" s="222" t="s">
        <v>2272</v>
      </c>
      <c r="HW56" s="222">
        <v>0</v>
      </c>
      <c r="HX56" s="222" t="s">
        <v>2019</v>
      </c>
      <c r="HY56" s="222" t="s">
        <v>33</v>
      </c>
      <c r="HZ56" s="222">
        <v>2</v>
      </c>
      <c r="IA56" s="222" t="s">
        <v>17</v>
      </c>
      <c r="IB56" s="222" t="s">
        <v>17</v>
      </c>
      <c r="IC56" s="223">
        <v>45063</v>
      </c>
      <c r="ID56" s="221" t="s">
        <v>2274</v>
      </c>
      <c r="IE56" s="224">
        <v>1</v>
      </c>
      <c r="IF56" s="224" t="s">
        <v>2019</v>
      </c>
      <c r="IG56" s="224" t="s">
        <v>33</v>
      </c>
      <c r="IH56" s="224">
        <v>2</v>
      </c>
      <c r="II56" s="224" t="s">
        <v>17</v>
      </c>
      <c r="IJ56" s="224" t="s">
        <v>17</v>
      </c>
      <c r="IK56" s="214">
        <v>45063</v>
      </c>
      <c r="IL56" s="222" t="s">
        <v>2273</v>
      </c>
      <c r="IM56" s="222">
        <v>0</v>
      </c>
      <c r="IN56" s="222" t="s">
        <v>2019</v>
      </c>
      <c r="IO56" s="222" t="s">
        <v>33</v>
      </c>
      <c r="IP56" s="222">
        <v>2</v>
      </c>
      <c r="IQ56" s="222" t="s">
        <v>17</v>
      </c>
      <c r="IR56" s="222" t="s">
        <v>17</v>
      </c>
      <c r="IS56" s="223">
        <v>45063</v>
      </c>
    </row>
    <row r="57" spans="1:253" s="11" customFormat="1" ht="12.95" customHeight="1" x14ac:dyDescent="0.2">
      <c r="A57" s="11" t="s">
        <v>796</v>
      </c>
      <c r="B57" s="11" t="s">
        <v>10597</v>
      </c>
      <c r="C57" s="11" t="s">
        <v>797</v>
      </c>
      <c r="D57" s="11" t="s">
        <v>300</v>
      </c>
      <c r="E57" s="11" t="s">
        <v>9964</v>
      </c>
      <c r="F57" s="11" t="s">
        <v>9111</v>
      </c>
      <c r="G57" s="212">
        <v>44496000</v>
      </c>
      <c r="H57" s="213" t="s">
        <v>9108</v>
      </c>
      <c r="I57" s="213" t="s">
        <v>1219</v>
      </c>
      <c r="J57" s="213">
        <v>2</v>
      </c>
      <c r="K57" s="213" t="s">
        <v>9110</v>
      </c>
      <c r="L57" s="213" t="s">
        <v>9109</v>
      </c>
      <c r="M57" s="214">
        <v>45260</v>
      </c>
      <c r="N57" s="221" t="s">
        <v>3449</v>
      </c>
      <c r="O57" s="216">
        <v>383312</v>
      </c>
      <c r="P57" s="216" t="s">
        <v>3446</v>
      </c>
      <c r="Q57" s="216" t="s">
        <v>1219</v>
      </c>
      <c r="R57" s="216">
        <v>2</v>
      </c>
      <c r="S57" s="216" t="s">
        <v>3448</v>
      </c>
      <c r="T57" s="216" t="s">
        <v>3447</v>
      </c>
      <c r="U57" s="217">
        <v>45138</v>
      </c>
      <c r="V57" s="221" t="s">
        <v>9122</v>
      </c>
      <c r="W57" s="213">
        <v>44496000</v>
      </c>
      <c r="X57" s="213" t="s">
        <v>9108</v>
      </c>
      <c r="Y57" s="213" t="s">
        <v>1219</v>
      </c>
      <c r="Z57" s="213">
        <v>2</v>
      </c>
      <c r="AA57" s="213" t="s">
        <v>9121</v>
      </c>
      <c r="AB57" s="213" t="s">
        <v>9109</v>
      </c>
      <c r="AC57" s="214">
        <v>45260</v>
      </c>
      <c r="AD57" s="221" t="s">
        <v>9126</v>
      </c>
      <c r="AE57" s="218">
        <v>5580000</v>
      </c>
      <c r="AF57" s="218" t="s">
        <v>9123</v>
      </c>
      <c r="AG57" s="218" t="s">
        <v>1219</v>
      </c>
      <c r="AH57" s="218">
        <v>2</v>
      </c>
      <c r="AI57" s="218" t="s">
        <v>9125</v>
      </c>
      <c r="AJ57" s="218" t="s">
        <v>9124</v>
      </c>
      <c r="AK57" s="219">
        <v>45260</v>
      </c>
      <c r="AL57" s="221" t="s">
        <v>9130</v>
      </c>
      <c r="AM57" s="213">
        <v>6626000</v>
      </c>
      <c r="AN57" s="213" t="s">
        <v>9127</v>
      </c>
      <c r="AO57" s="213" t="s">
        <v>1219</v>
      </c>
      <c r="AP57" s="213">
        <v>2</v>
      </c>
      <c r="AQ57" s="213" t="s">
        <v>9129</v>
      </c>
      <c r="AR57" s="213" t="s">
        <v>9128</v>
      </c>
      <c r="AS57" s="214">
        <v>45260</v>
      </c>
      <c r="AT57" s="222" t="s">
        <v>809</v>
      </c>
      <c r="AU57" s="218" t="s">
        <v>17</v>
      </c>
      <c r="AV57" s="218" t="s">
        <v>17</v>
      </c>
      <c r="AW57" s="218" t="s">
        <v>17</v>
      </c>
      <c r="AX57" s="218" t="s">
        <v>17</v>
      </c>
      <c r="AY57" s="218" t="s">
        <v>808</v>
      </c>
      <c r="AZ57" s="218" t="s">
        <v>17</v>
      </c>
      <c r="BA57" s="219">
        <v>43950</v>
      </c>
      <c r="BB57" s="221" t="s">
        <v>807</v>
      </c>
      <c r="BC57" s="213" t="s">
        <v>17</v>
      </c>
      <c r="BD57" s="213" t="s">
        <v>17</v>
      </c>
      <c r="BE57" s="213" t="s">
        <v>17</v>
      </c>
      <c r="BF57" s="213" t="s">
        <v>17</v>
      </c>
      <c r="BG57" s="213" t="s">
        <v>17</v>
      </c>
      <c r="BH57" s="213" t="s">
        <v>17</v>
      </c>
      <c r="BI57" s="214">
        <v>43950</v>
      </c>
      <c r="BJ57" s="222" t="s">
        <v>9133</v>
      </c>
      <c r="BK57" s="222">
        <v>712</v>
      </c>
      <c r="BL57" s="222" t="s">
        <v>9131</v>
      </c>
      <c r="BM57" s="222" t="s">
        <v>1219</v>
      </c>
      <c r="BN57" s="222">
        <v>2</v>
      </c>
      <c r="BO57" s="222" t="s">
        <v>9132</v>
      </c>
      <c r="BP57" s="218" t="s">
        <v>1079</v>
      </c>
      <c r="BQ57" s="223">
        <v>45260</v>
      </c>
      <c r="BR57" s="221" t="s">
        <v>799</v>
      </c>
      <c r="BS57" s="224" t="s">
        <v>17</v>
      </c>
      <c r="BT57" s="224" t="s">
        <v>17</v>
      </c>
      <c r="BU57" s="224" t="s">
        <v>17</v>
      </c>
      <c r="BV57" s="224" t="s">
        <v>17</v>
      </c>
      <c r="BW57" s="224" t="s">
        <v>798</v>
      </c>
      <c r="BX57" s="224" t="s">
        <v>17</v>
      </c>
      <c r="BY57" s="214">
        <v>43950</v>
      </c>
      <c r="BZ57" s="222" t="s">
        <v>800</v>
      </c>
      <c r="CA57" s="222" t="s">
        <v>17</v>
      </c>
      <c r="CB57" s="222" t="s">
        <v>17</v>
      </c>
      <c r="CC57" s="222" t="s">
        <v>17</v>
      </c>
      <c r="CD57" s="222" t="s">
        <v>17</v>
      </c>
      <c r="CE57" s="222" t="s">
        <v>798</v>
      </c>
      <c r="CF57" s="222" t="s">
        <v>17</v>
      </c>
      <c r="CG57" s="223">
        <v>43950</v>
      </c>
      <c r="CH57" s="221" t="s">
        <v>11127</v>
      </c>
      <c r="CI57" s="222" t="e">
        <v>#N/A</v>
      </c>
      <c r="CJ57" s="222" t="e">
        <v>#N/A</v>
      </c>
      <c r="CK57" s="222" t="e">
        <v>#N/A</v>
      </c>
      <c r="CL57" s="222" t="e">
        <v>#N/A</v>
      </c>
      <c r="CM57" s="222" t="e">
        <v>#N/A</v>
      </c>
      <c r="CN57" s="222" t="e">
        <v>#N/A</v>
      </c>
      <c r="CO57" s="225" t="e">
        <v>#N/A</v>
      </c>
      <c r="CP57" s="222" t="s">
        <v>806</v>
      </c>
      <c r="CQ57" s="224">
        <v>133900</v>
      </c>
      <c r="CR57" s="224" t="s">
        <v>803</v>
      </c>
      <c r="CS57" s="224" t="s">
        <v>22</v>
      </c>
      <c r="CT57" s="224">
        <v>3</v>
      </c>
      <c r="CU57" s="224" t="s">
        <v>805</v>
      </c>
      <c r="CV57" s="224" t="s">
        <v>804</v>
      </c>
      <c r="CW57" s="214">
        <v>43950</v>
      </c>
      <c r="CX57" s="222" t="s">
        <v>9139</v>
      </c>
      <c r="CY57" s="218">
        <v>2780000</v>
      </c>
      <c r="CZ57" s="218" t="s">
        <v>9148</v>
      </c>
      <c r="DA57" s="218" t="s">
        <v>1219</v>
      </c>
      <c r="DB57" s="218">
        <v>2</v>
      </c>
      <c r="DC57" s="218" t="s">
        <v>9150</v>
      </c>
      <c r="DD57" s="218" t="s">
        <v>9149</v>
      </c>
      <c r="DE57" s="220">
        <v>45260</v>
      </c>
      <c r="DF57" s="221" t="s">
        <v>9143</v>
      </c>
      <c r="DG57" s="213">
        <v>38916000</v>
      </c>
      <c r="DH57" s="224" t="s">
        <v>9140</v>
      </c>
      <c r="DI57" s="224" t="s">
        <v>1219</v>
      </c>
      <c r="DJ57" s="224">
        <v>2</v>
      </c>
      <c r="DK57" s="224" t="s">
        <v>9142</v>
      </c>
      <c r="DL57" s="224" t="s">
        <v>9141</v>
      </c>
      <c r="DM57" s="214">
        <v>45260</v>
      </c>
      <c r="DN57" s="222" t="s">
        <v>9147</v>
      </c>
      <c r="DO57" s="218">
        <v>2800000</v>
      </c>
      <c r="DP57" s="222" t="s">
        <v>9144</v>
      </c>
      <c r="DQ57" s="222" t="s">
        <v>1219</v>
      </c>
      <c r="DR57" s="222">
        <v>2</v>
      </c>
      <c r="DS57" s="222" t="s">
        <v>9146</v>
      </c>
      <c r="DT57" s="222" t="s">
        <v>9145</v>
      </c>
      <c r="DU57" s="223">
        <v>45260</v>
      </c>
      <c r="DV57" s="221" t="s">
        <v>9151</v>
      </c>
      <c r="DW57" s="213">
        <v>2407000</v>
      </c>
      <c r="DX57" s="224" t="s">
        <v>9148</v>
      </c>
      <c r="DY57" s="224" t="s">
        <v>1219</v>
      </c>
      <c r="DZ57" s="224">
        <v>2</v>
      </c>
      <c r="EA57" s="224" t="s">
        <v>9150</v>
      </c>
      <c r="EB57" s="224" t="s">
        <v>9149</v>
      </c>
      <c r="EC57" s="214">
        <v>45260</v>
      </c>
      <c r="ED57" s="222" t="s">
        <v>9152</v>
      </c>
      <c r="EE57" s="218">
        <v>245000</v>
      </c>
      <c r="EF57" s="222" t="s">
        <v>9148</v>
      </c>
      <c r="EG57" s="222" t="s">
        <v>1219</v>
      </c>
      <c r="EH57" s="222">
        <v>2</v>
      </c>
      <c r="EI57" s="222" t="s">
        <v>9150</v>
      </c>
      <c r="EJ57" s="222" t="s">
        <v>9149</v>
      </c>
      <c r="EK57" s="223">
        <v>45260</v>
      </c>
      <c r="EL57" s="221" t="s">
        <v>9153</v>
      </c>
      <c r="EM57" s="213">
        <v>128000</v>
      </c>
      <c r="EN57" s="224" t="s">
        <v>9148</v>
      </c>
      <c r="EO57" s="224" t="s">
        <v>1219</v>
      </c>
      <c r="EP57" s="224">
        <v>2</v>
      </c>
      <c r="EQ57" s="224" t="s">
        <v>9150</v>
      </c>
      <c r="ER57" s="224" t="s">
        <v>9149</v>
      </c>
      <c r="ES57" s="214">
        <v>45260</v>
      </c>
      <c r="ET57" s="222" t="s">
        <v>9135</v>
      </c>
      <c r="EU57" s="222">
        <v>712</v>
      </c>
      <c r="EV57" s="222" t="s">
        <v>9131</v>
      </c>
      <c r="EW57" s="222" t="s">
        <v>1219</v>
      </c>
      <c r="EX57" s="222">
        <v>2</v>
      </c>
      <c r="EY57" s="222" t="s">
        <v>9134</v>
      </c>
      <c r="EZ57" s="222" t="s">
        <v>1079</v>
      </c>
      <c r="FA57" s="223">
        <v>45260</v>
      </c>
      <c r="FB57" s="221" t="s">
        <v>802</v>
      </c>
      <c r="FC57" s="224">
        <v>5</v>
      </c>
      <c r="FD57" s="224" t="s">
        <v>762</v>
      </c>
      <c r="FE57" s="224" t="s">
        <v>66</v>
      </c>
      <c r="FF57" s="224">
        <v>1</v>
      </c>
      <c r="FG57" s="224" t="s">
        <v>801</v>
      </c>
      <c r="FH57" s="224" t="s">
        <v>763</v>
      </c>
      <c r="FI57" s="214">
        <v>43950</v>
      </c>
      <c r="FJ57" s="221" t="s">
        <v>874</v>
      </c>
      <c r="FK57" s="222">
        <v>1500000</v>
      </c>
      <c r="FL57" s="222" t="s">
        <v>871</v>
      </c>
      <c r="FM57" s="222" t="s">
        <v>22</v>
      </c>
      <c r="FN57" s="222">
        <v>3</v>
      </c>
      <c r="FO57" s="222" t="s">
        <v>873</v>
      </c>
      <c r="FP57" s="218" t="s">
        <v>872</v>
      </c>
      <c r="FQ57" s="219">
        <v>44015</v>
      </c>
      <c r="FR57" s="221" t="s">
        <v>876</v>
      </c>
      <c r="FS57" s="224">
        <v>300000</v>
      </c>
      <c r="FT57" s="224" t="s">
        <v>871</v>
      </c>
      <c r="FU57" s="224" t="s">
        <v>22</v>
      </c>
      <c r="FV57" s="224">
        <v>3</v>
      </c>
      <c r="FW57" s="224" t="s">
        <v>875</v>
      </c>
      <c r="FX57" s="224" t="s">
        <v>872</v>
      </c>
      <c r="FY57" s="214">
        <v>44015</v>
      </c>
      <c r="FZ57" s="222" t="s">
        <v>6198</v>
      </c>
      <c r="GA57" s="222">
        <v>1</v>
      </c>
      <c r="GB57" s="222" t="s">
        <v>2019</v>
      </c>
      <c r="GC57" s="222" t="s">
        <v>33</v>
      </c>
      <c r="GD57" s="222">
        <v>2</v>
      </c>
      <c r="GE57" s="222" t="s">
        <v>17</v>
      </c>
      <c r="GF57" s="222" t="s">
        <v>17</v>
      </c>
      <c r="GG57" s="223">
        <v>45257</v>
      </c>
      <c r="GH57" s="221" t="s">
        <v>6204</v>
      </c>
      <c r="GI57" s="224">
        <v>2</v>
      </c>
      <c r="GJ57" s="224" t="s">
        <v>2019</v>
      </c>
      <c r="GK57" s="224" t="s">
        <v>33</v>
      </c>
      <c r="GL57" s="224">
        <v>2</v>
      </c>
      <c r="GM57" s="224" t="s">
        <v>17</v>
      </c>
      <c r="GN57" s="224" t="s">
        <v>17</v>
      </c>
      <c r="GO57" s="214">
        <v>45257</v>
      </c>
      <c r="GP57" s="222" t="s">
        <v>6199</v>
      </c>
      <c r="GQ57" s="222">
        <v>1</v>
      </c>
      <c r="GR57" s="222" t="s">
        <v>2019</v>
      </c>
      <c r="GS57" s="222" t="s">
        <v>33</v>
      </c>
      <c r="GT57" s="222">
        <v>2</v>
      </c>
      <c r="GU57" s="222" t="s">
        <v>17</v>
      </c>
      <c r="GV57" s="222" t="s">
        <v>17</v>
      </c>
      <c r="GW57" s="223">
        <v>45257</v>
      </c>
      <c r="GX57" s="221" t="s">
        <v>6205</v>
      </c>
      <c r="GY57" s="224">
        <v>0</v>
      </c>
      <c r="GZ57" s="224" t="s">
        <v>2019</v>
      </c>
      <c r="HA57" s="224" t="s">
        <v>33</v>
      </c>
      <c r="HB57" s="224">
        <v>2</v>
      </c>
      <c r="HC57" s="224" t="s">
        <v>17</v>
      </c>
      <c r="HD57" s="224" t="s">
        <v>17</v>
      </c>
      <c r="HE57" s="214">
        <v>45257</v>
      </c>
      <c r="HF57" s="222" t="s">
        <v>6197</v>
      </c>
      <c r="HG57" s="222">
        <v>2</v>
      </c>
      <c r="HH57" s="222" t="s">
        <v>2019</v>
      </c>
      <c r="HI57" s="222" t="s">
        <v>33</v>
      </c>
      <c r="HJ57" s="222">
        <v>2</v>
      </c>
      <c r="HK57" s="222" t="s">
        <v>17</v>
      </c>
      <c r="HL57" s="222" t="s">
        <v>17</v>
      </c>
      <c r="HM57" s="223">
        <v>45257</v>
      </c>
      <c r="HN57" s="221" t="s">
        <v>6203</v>
      </c>
      <c r="HO57" s="224">
        <v>2</v>
      </c>
      <c r="HP57" s="224" t="s">
        <v>2019</v>
      </c>
      <c r="HQ57" s="224" t="s">
        <v>33</v>
      </c>
      <c r="HR57" s="224">
        <v>2</v>
      </c>
      <c r="HS57" s="224" t="s">
        <v>17</v>
      </c>
      <c r="HT57" s="224" t="s">
        <v>17</v>
      </c>
      <c r="HU57" s="214">
        <v>45257</v>
      </c>
      <c r="HV57" s="222" t="s">
        <v>6200</v>
      </c>
      <c r="HW57" s="222">
        <v>2</v>
      </c>
      <c r="HX57" s="222" t="s">
        <v>2019</v>
      </c>
      <c r="HY57" s="222" t="s">
        <v>33</v>
      </c>
      <c r="HZ57" s="222">
        <v>2</v>
      </c>
      <c r="IA57" s="222" t="s">
        <v>17</v>
      </c>
      <c r="IB57" s="222" t="s">
        <v>17</v>
      </c>
      <c r="IC57" s="223">
        <v>45257</v>
      </c>
      <c r="ID57" s="221" t="s">
        <v>6202</v>
      </c>
      <c r="IE57" s="224">
        <v>3</v>
      </c>
      <c r="IF57" s="224" t="s">
        <v>2019</v>
      </c>
      <c r="IG57" s="224" t="s">
        <v>33</v>
      </c>
      <c r="IH57" s="224">
        <v>2</v>
      </c>
      <c r="II57" s="224" t="s">
        <v>17</v>
      </c>
      <c r="IJ57" s="224" t="s">
        <v>17</v>
      </c>
      <c r="IK57" s="214">
        <v>45257</v>
      </c>
      <c r="IL57" s="222" t="s">
        <v>6201</v>
      </c>
      <c r="IM57" s="222">
        <v>0</v>
      </c>
      <c r="IN57" s="222" t="s">
        <v>2019</v>
      </c>
      <c r="IO57" s="222" t="s">
        <v>33</v>
      </c>
      <c r="IP57" s="222">
        <v>2</v>
      </c>
      <c r="IQ57" s="222" t="s">
        <v>17</v>
      </c>
      <c r="IR57" s="222" t="s">
        <v>17</v>
      </c>
      <c r="IS57" s="223">
        <v>45257</v>
      </c>
    </row>
    <row r="58" spans="1:253" s="11" customFormat="1" ht="12.95" customHeight="1" x14ac:dyDescent="0.2">
      <c r="A58" s="11" t="s">
        <v>298</v>
      </c>
      <c r="B58" s="11" t="s">
        <v>10601</v>
      </c>
      <c r="C58" s="11" t="s">
        <v>299</v>
      </c>
      <c r="D58" s="11" t="s">
        <v>300</v>
      </c>
      <c r="E58" s="11" t="s">
        <v>9964</v>
      </c>
      <c r="F58" s="11" t="s">
        <v>9164</v>
      </c>
      <c r="G58" s="212">
        <v>44496000</v>
      </c>
      <c r="H58" s="213" t="s">
        <v>9108</v>
      </c>
      <c r="I58" s="213" t="s">
        <v>1219</v>
      </c>
      <c r="J58" s="213">
        <v>2</v>
      </c>
      <c r="K58" s="213" t="s">
        <v>9163</v>
      </c>
      <c r="L58" s="213" t="s">
        <v>9109</v>
      </c>
      <c r="M58" s="214">
        <v>45260</v>
      </c>
      <c r="N58" s="221" t="s">
        <v>3450</v>
      </c>
      <c r="O58" s="216">
        <v>383312</v>
      </c>
      <c r="P58" s="216" t="s">
        <v>3446</v>
      </c>
      <c r="Q58" s="216" t="s">
        <v>1219</v>
      </c>
      <c r="R58" s="216">
        <v>2</v>
      </c>
      <c r="S58" s="216" t="s">
        <v>3448</v>
      </c>
      <c r="T58" s="216" t="s">
        <v>3447</v>
      </c>
      <c r="U58" s="217">
        <v>45138</v>
      </c>
      <c r="V58" s="221" t="s">
        <v>9168</v>
      </c>
      <c r="W58" s="213">
        <v>43682000</v>
      </c>
      <c r="X58" s="213" t="s">
        <v>9165</v>
      </c>
      <c r="Y58" s="213" t="s">
        <v>22</v>
      </c>
      <c r="Z58" s="213">
        <v>3</v>
      </c>
      <c r="AA58" s="213" t="s">
        <v>9167</v>
      </c>
      <c r="AB58" s="213" t="s">
        <v>9166</v>
      </c>
      <c r="AC58" s="214">
        <v>45260</v>
      </c>
      <c r="AD58" s="221" t="s">
        <v>9172</v>
      </c>
      <c r="AE58" s="218">
        <v>5300000</v>
      </c>
      <c r="AF58" s="218" t="s">
        <v>9169</v>
      </c>
      <c r="AG58" s="218" t="s">
        <v>22</v>
      </c>
      <c r="AH58" s="218">
        <v>3</v>
      </c>
      <c r="AI58" s="218" t="s">
        <v>9171</v>
      </c>
      <c r="AJ58" s="218" t="s">
        <v>9170</v>
      </c>
      <c r="AK58" s="219">
        <v>45260</v>
      </c>
      <c r="AL58" s="221" t="s">
        <v>9176</v>
      </c>
      <c r="AM58" s="213">
        <v>5988000</v>
      </c>
      <c r="AN58" s="213" t="s">
        <v>9173</v>
      </c>
      <c r="AO58" s="213" t="s">
        <v>1219</v>
      </c>
      <c r="AP58" s="213">
        <v>2</v>
      </c>
      <c r="AQ58" s="213" t="s">
        <v>9175</v>
      </c>
      <c r="AR58" s="213" t="s">
        <v>9174</v>
      </c>
      <c r="AS58" s="214">
        <v>45260</v>
      </c>
      <c r="AT58" s="222" t="s">
        <v>497</v>
      </c>
      <c r="AU58" s="218" t="s">
        <v>17</v>
      </c>
      <c r="AV58" s="218" t="s">
        <v>17</v>
      </c>
      <c r="AW58" s="218" t="s">
        <v>33</v>
      </c>
      <c r="AX58" s="218">
        <v>2</v>
      </c>
      <c r="AY58" s="218" t="s">
        <v>496</v>
      </c>
      <c r="AZ58" s="218" t="s">
        <v>17</v>
      </c>
      <c r="BA58" s="219">
        <v>43524</v>
      </c>
      <c r="BB58" s="221" t="s">
        <v>303</v>
      </c>
      <c r="BC58" s="213" t="s">
        <v>17</v>
      </c>
      <c r="BD58" s="213">
        <v>0</v>
      </c>
      <c r="BE58" s="213" t="s">
        <v>33</v>
      </c>
      <c r="BF58" s="213">
        <v>2</v>
      </c>
      <c r="BG58" s="213">
        <v>0</v>
      </c>
      <c r="BH58" s="213">
        <v>0</v>
      </c>
      <c r="BI58" s="214">
        <v>43511</v>
      </c>
      <c r="BJ58" s="222" t="s">
        <v>9178</v>
      </c>
      <c r="BK58" s="222">
        <v>712</v>
      </c>
      <c r="BL58" s="222" t="s">
        <v>9131</v>
      </c>
      <c r="BM58" s="222" t="s">
        <v>1219</v>
      </c>
      <c r="BN58" s="222">
        <v>2</v>
      </c>
      <c r="BO58" s="222" t="s">
        <v>9177</v>
      </c>
      <c r="BP58" s="218" t="s">
        <v>1079</v>
      </c>
      <c r="BQ58" s="223">
        <v>45260</v>
      </c>
      <c r="BR58" s="221" t="s">
        <v>301</v>
      </c>
      <c r="BS58" s="224" t="s">
        <v>17</v>
      </c>
      <c r="BT58" s="224">
        <v>0</v>
      </c>
      <c r="BU58" s="224" t="s">
        <v>33</v>
      </c>
      <c r="BV58" s="224">
        <v>2</v>
      </c>
      <c r="BW58" s="224">
        <v>0</v>
      </c>
      <c r="BX58" s="224">
        <v>0</v>
      </c>
      <c r="BY58" s="214">
        <v>43511</v>
      </c>
      <c r="BZ58" s="222" t="s">
        <v>302</v>
      </c>
      <c r="CA58" s="222" t="s">
        <v>17</v>
      </c>
      <c r="CB58" s="222" t="s">
        <v>17</v>
      </c>
      <c r="CC58" s="222" t="s">
        <v>17</v>
      </c>
      <c r="CD58" s="222" t="s">
        <v>17</v>
      </c>
      <c r="CE58" s="222" t="s">
        <v>17</v>
      </c>
      <c r="CF58" s="222" t="s">
        <v>17</v>
      </c>
      <c r="CG58" s="223">
        <v>43511</v>
      </c>
      <c r="CH58" s="221" t="s">
        <v>11128</v>
      </c>
      <c r="CI58" s="222" t="e">
        <v>#N/A</v>
      </c>
      <c r="CJ58" s="222" t="e">
        <v>#N/A</v>
      </c>
      <c r="CK58" s="222" t="e">
        <v>#N/A</v>
      </c>
      <c r="CL58" s="222" t="e">
        <v>#N/A</v>
      </c>
      <c r="CM58" s="222" t="e">
        <v>#N/A</v>
      </c>
      <c r="CN58" s="222" t="e">
        <v>#N/A</v>
      </c>
      <c r="CO58" s="225" t="e">
        <v>#N/A</v>
      </c>
      <c r="CP58" s="222" t="s">
        <v>812</v>
      </c>
      <c r="CQ58" s="224">
        <v>133900</v>
      </c>
      <c r="CR58" s="224" t="s">
        <v>810</v>
      </c>
      <c r="CS58" s="224" t="s">
        <v>22</v>
      </c>
      <c r="CT58" s="224">
        <v>3</v>
      </c>
      <c r="CU58" s="224" t="s">
        <v>805</v>
      </c>
      <c r="CV58" s="224" t="s">
        <v>811</v>
      </c>
      <c r="CW58" s="214">
        <v>43950</v>
      </c>
      <c r="CX58" s="222" t="s">
        <v>9182</v>
      </c>
      <c r="CY58" s="218">
        <v>2500000</v>
      </c>
      <c r="CZ58" s="218" t="s">
        <v>9169</v>
      </c>
      <c r="DA58" s="218" t="s">
        <v>1219</v>
      </c>
      <c r="DB58" s="218">
        <v>2</v>
      </c>
      <c r="DC58" s="218" t="s">
        <v>9189</v>
      </c>
      <c r="DD58" s="218" t="s">
        <v>9170</v>
      </c>
      <c r="DE58" s="220">
        <v>45260</v>
      </c>
      <c r="DF58" s="221" t="s">
        <v>9186</v>
      </c>
      <c r="DG58" s="213">
        <v>38382000</v>
      </c>
      <c r="DH58" s="224" t="s">
        <v>9183</v>
      </c>
      <c r="DI58" s="224" t="s">
        <v>22</v>
      </c>
      <c r="DJ58" s="224">
        <v>3</v>
      </c>
      <c r="DK58" s="224" t="s">
        <v>9185</v>
      </c>
      <c r="DL58" s="224" t="s">
        <v>9184</v>
      </c>
      <c r="DM58" s="214">
        <v>45260</v>
      </c>
      <c r="DN58" s="222" t="s">
        <v>9188</v>
      </c>
      <c r="DO58" s="218">
        <v>2800000</v>
      </c>
      <c r="DP58" s="222" t="s">
        <v>9169</v>
      </c>
      <c r="DQ58" s="222" t="s">
        <v>1219</v>
      </c>
      <c r="DR58" s="222">
        <v>2</v>
      </c>
      <c r="DS58" s="222" t="s">
        <v>9187</v>
      </c>
      <c r="DT58" s="222" t="s">
        <v>9170</v>
      </c>
      <c r="DU58" s="223">
        <v>45260</v>
      </c>
      <c r="DV58" s="221" t="s">
        <v>9190</v>
      </c>
      <c r="DW58" s="213">
        <v>2150000</v>
      </c>
      <c r="DX58" s="224" t="s">
        <v>9169</v>
      </c>
      <c r="DY58" s="224" t="s">
        <v>1219</v>
      </c>
      <c r="DZ58" s="224">
        <v>2</v>
      </c>
      <c r="EA58" s="224" t="s">
        <v>9189</v>
      </c>
      <c r="EB58" s="224" t="s">
        <v>9170</v>
      </c>
      <c r="EC58" s="214">
        <v>45260</v>
      </c>
      <c r="ED58" s="222" t="s">
        <v>9191</v>
      </c>
      <c r="EE58" s="218">
        <v>225000</v>
      </c>
      <c r="EF58" s="222" t="s">
        <v>9169</v>
      </c>
      <c r="EG58" s="222" t="s">
        <v>1219</v>
      </c>
      <c r="EH58" s="222">
        <v>2</v>
      </c>
      <c r="EI58" s="222" t="s">
        <v>9189</v>
      </c>
      <c r="EJ58" s="222" t="s">
        <v>9170</v>
      </c>
      <c r="EK58" s="223">
        <v>45260</v>
      </c>
      <c r="EL58" s="221" t="s">
        <v>9192</v>
      </c>
      <c r="EM58" s="213">
        <v>125000</v>
      </c>
      <c r="EN58" s="224" t="s">
        <v>9169</v>
      </c>
      <c r="EO58" s="224" t="s">
        <v>1219</v>
      </c>
      <c r="EP58" s="224">
        <v>2</v>
      </c>
      <c r="EQ58" s="224" t="s">
        <v>9189</v>
      </c>
      <c r="ER58" s="224" t="s">
        <v>9170</v>
      </c>
      <c r="ES58" s="214">
        <v>45260</v>
      </c>
      <c r="ET58" s="222" t="s">
        <v>9180</v>
      </c>
      <c r="EU58" s="222">
        <v>712</v>
      </c>
      <c r="EV58" s="222" t="s">
        <v>9131</v>
      </c>
      <c r="EW58" s="222" t="s">
        <v>1219</v>
      </c>
      <c r="EX58" s="222">
        <v>2</v>
      </c>
      <c r="EY58" s="222" t="s">
        <v>9132</v>
      </c>
      <c r="EZ58" s="222" t="s">
        <v>9179</v>
      </c>
      <c r="FA58" s="223">
        <v>45260</v>
      </c>
      <c r="FB58" s="221" t="s">
        <v>765</v>
      </c>
      <c r="FC58" s="224">
        <v>5</v>
      </c>
      <c r="FD58" s="224" t="s">
        <v>762</v>
      </c>
      <c r="FE58" s="224" t="s">
        <v>66</v>
      </c>
      <c r="FF58" s="224">
        <v>1</v>
      </c>
      <c r="FG58" s="224" t="s">
        <v>764</v>
      </c>
      <c r="FH58" s="224" t="s">
        <v>763</v>
      </c>
      <c r="FI58" s="214">
        <v>43867</v>
      </c>
      <c r="FJ58" s="221" t="s">
        <v>878</v>
      </c>
      <c r="FK58" s="222">
        <v>1500000</v>
      </c>
      <c r="FL58" s="222" t="s">
        <v>871</v>
      </c>
      <c r="FM58" s="222" t="s">
        <v>22</v>
      </c>
      <c r="FN58" s="222">
        <v>3</v>
      </c>
      <c r="FO58" s="222" t="s">
        <v>877</v>
      </c>
      <c r="FP58" s="218" t="s">
        <v>872</v>
      </c>
      <c r="FQ58" s="219">
        <v>44015</v>
      </c>
      <c r="FR58" s="221" t="s">
        <v>880</v>
      </c>
      <c r="FS58" s="224">
        <v>300000</v>
      </c>
      <c r="FT58" s="224" t="s">
        <v>871</v>
      </c>
      <c r="FU58" s="224" t="s">
        <v>22</v>
      </c>
      <c r="FV58" s="224">
        <v>3</v>
      </c>
      <c r="FW58" s="224" t="s">
        <v>879</v>
      </c>
      <c r="FX58" s="224" t="s">
        <v>872</v>
      </c>
      <c r="FY58" s="214">
        <v>44015</v>
      </c>
      <c r="FZ58" s="222" t="s">
        <v>6207</v>
      </c>
      <c r="GA58" s="222">
        <v>1</v>
      </c>
      <c r="GB58" s="222" t="s">
        <v>2019</v>
      </c>
      <c r="GC58" s="222" t="s">
        <v>33</v>
      </c>
      <c r="GD58" s="222">
        <v>2</v>
      </c>
      <c r="GE58" s="222" t="s">
        <v>17</v>
      </c>
      <c r="GF58" s="222" t="s">
        <v>17</v>
      </c>
      <c r="GG58" s="223">
        <v>45257</v>
      </c>
      <c r="GH58" s="221" t="s">
        <v>6213</v>
      </c>
      <c r="GI58" s="224">
        <v>1</v>
      </c>
      <c r="GJ58" s="224" t="s">
        <v>2019</v>
      </c>
      <c r="GK58" s="224" t="s">
        <v>33</v>
      </c>
      <c r="GL58" s="224">
        <v>2</v>
      </c>
      <c r="GM58" s="224" t="s">
        <v>17</v>
      </c>
      <c r="GN58" s="224" t="s">
        <v>17</v>
      </c>
      <c r="GO58" s="214">
        <v>45257</v>
      </c>
      <c r="GP58" s="222" t="s">
        <v>6208</v>
      </c>
      <c r="GQ58" s="222">
        <v>1</v>
      </c>
      <c r="GR58" s="222" t="s">
        <v>2019</v>
      </c>
      <c r="GS58" s="222" t="s">
        <v>33</v>
      </c>
      <c r="GT58" s="222">
        <v>2</v>
      </c>
      <c r="GU58" s="222" t="s">
        <v>17</v>
      </c>
      <c r="GV58" s="222" t="s">
        <v>17</v>
      </c>
      <c r="GW58" s="223">
        <v>45257</v>
      </c>
      <c r="GX58" s="221" t="s">
        <v>6214</v>
      </c>
      <c r="GY58" s="224">
        <v>0</v>
      </c>
      <c r="GZ58" s="224" t="s">
        <v>2019</v>
      </c>
      <c r="HA58" s="224" t="s">
        <v>33</v>
      </c>
      <c r="HB58" s="224">
        <v>2</v>
      </c>
      <c r="HC58" s="224" t="s">
        <v>17</v>
      </c>
      <c r="HD58" s="224" t="s">
        <v>17</v>
      </c>
      <c r="HE58" s="214">
        <v>45257</v>
      </c>
      <c r="HF58" s="222" t="s">
        <v>6206</v>
      </c>
      <c r="HG58" s="222">
        <v>2</v>
      </c>
      <c r="HH58" s="222" t="s">
        <v>2019</v>
      </c>
      <c r="HI58" s="222" t="s">
        <v>33</v>
      </c>
      <c r="HJ58" s="222">
        <v>2</v>
      </c>
      <c r="HK58" s="222" t="s">
        <v>17</v>
      </c>
      <c r="HL58" s="222" t="s">
        <v>17</v>
      </c>
      <c r="HM58" s="223">
        <v>45257</v>
      </c>
      <c r="HN58" s="221" t="s">
        <v>6212</v>
      </c>
      <c r="HO58" s="224">
        <v>2</v>
      </c>
      <c r="HP58" s="224" t="s">
        <v>2019</v>
      </c>
      <c r="HQ58" s="224" t="s">
        <v>33</v>
      </c>
      <c r="HR58" s="224">
        <v>2</v>
      </c>
      <c r="HS58" s="224" t="s">
        <v>17</v>
      </c>
      <c r="HT58" s="224" t="s">
        <v>17</v>
      </c>
      <c r="HU58" s="214">
        <v>45257</v>
      </c>
      <c r="HV58" s="222" t="s">
        <v>6209</v>
      </c>
      <c r="HW58" s="222">
        <v>2</v>
      </c>
      <c r="HX58" s="222" t="s">
        <v>2019</v>
      </c>
      <c r="HY58" s="222" t="s">
        <v>33</v>
      </c>
      <c r="HZ58" s="222">
        <v>2</v>
      </c>
      <c r="IA58" s="222" t="s">
        <v>17</v>
      </c>
      <c r="IB58" s="222" t="s">
        <v>17</v>
      </c>
      <c r="IC58" s="223">
        <v>45257</v>
      </c>
      <c r="ID58" s="221" t="s">
        <v>6211</v>
      </c>
      <c r="IE58" s="224">
        <v>3</v>
      </c>
      <c r="IF58" s="224" t="s">
        <v>2019</v>
      </c>
      <c r="IG58" s="224" t="s">
        <v>33</v>
      </c>
      <c r="IH58" s="224">
        <v>2</v>
      </c>
      <c r="II58" s="224" t="s">
        <v>17</v>
      </c>
      <c r="IJ58" s="224" t="s">
        <v>17</v>
      </c>
      <c r="IK58" s="214">
        <v>45257</v>
      </c>
      <c r="IL58" s="222" t="s">
        <v>6210</v>
      </c>
      <c r="IM58" s="222">
        <v>0</v>
      </c>
      <c r="IN58" s="222" t="s">
        <v>2019</v>
      </c>
      <c r="IO58" s="222" t="s">
        <v>33</v>
      </c>
      <c r="IP58" s="222">
        <v>2</v>
      </c>
      <c r="IQ58" s="222" t="s">
        <v>17</v>
      </c>
      <c r="IR58" s="222" t="s">
        <v>17</v>
      </c>
      <c r="IS58" s="223">
        <v>45257</v>
      </c>
    </row>
    <row r="59" spans="1:253" s="11" customFormat="1" ht="12.95" customHeight="1" x14ac:dyDescent="0.2">
      <c r="A59" s="11" t="s">
        <v>304</v>
      </c>
      <c r="B59" s="11" t="s">
        <v>10488</v>
      </c>
      <c r="C59" s="11" t="s">
        <v>305</v>
      </c>
      <c r="D59" s="11" t="s">
        <v>300</v>
      </c>
      <c r="E59" s="11" t="s">
        <v>9964</v>
      </c>
      <c r="F59" s="11" t="s">
        <v>9202</v>
      </c>
      <c r="G59" s="212">
        <v>44496000</v>
      </c>
      <c r="H59" s="213" t="s">
        <v>9108</v>
      </c>
      <c r="I59" s="213" t="s">
        <v>1219</v>
      </c>
      <c r="J59" s="213">
        <v>2</v>
      </c>
      <c r="K59" s="213" t="s">
        <v>9163</v>
      </c>
      <c r="L59" s="213" t="s">
        <v>9109</v>
      </c>
      <c r="M59" s="214">
        <v>45260</v>
      </c>
      <c r="N59" s="221" t="s">
        <v>3454</v>
      </c>
      <c r="O59" s="216">
        <v>36000</v>
      </c>
      <c r="P59" s="216" t="s">
        <v>3451</v>
      </c>
      <c r="Q59" s="216" t="s">
        <v>66</v>
      </c>
      <c r="R59" s="216">
        <v>1</v>
      </c>
      <c r="S59" s="216" t="s">
        <v>3453</v>
      </c>
      <c r="T59" s="216" t="s">
        <v>3452</v>
      </c>
      <c r="U59" s="217">
        <v>45138</v>
      </c>
      <c r="V59" s="221" t="s">
        <v>9206</v>
      </c>
      <c r="W59" s="213">
        <v>6451000</v>
      </c>
      <c r="X59" s="213" t="s">
        <v>9203</v>
      </c>
      <c r="Y59" s="213" t="s">
        <v>1219</v>
      </c>
      <c r="Z59" s="213">
        <v>2</v>
      </c>
      <c r="AA59" s="213" t="s">
        <v>9205</v>
      </c>
      <c r="AB59" s="213" t="s">
        <v>9204</v>
      </c>
      <c r="AC59" s="214">
        <v>45260</v>
      </c>
      <c r="AD59" s="221" t="s">
        <v>9210</v>
      </c>
      <c r="AE59" s="218">
        <v>696000</v>
      </c>
      <c r="AF59" s="218" t="s">
        <v>9207</v>
      </c>
      <c r="AG59" s="218" t="s">
        <v>1219</v>
      </c>
      <c r="AH59" s="218">
        <v>2</v>
      </c>
      <c r="AI59" s="218" t="s">
        <v>9209</v>
      </c>
      <c r="AJ59" s="218" t="s">
        <v>9208</v>
      </c>
      <c r="AK59" s="219">
        <v>45260</v>
      </c>
      <c r="AL59" s="221" t="s">
        <v>9214</v>
      </c>
      <c r="AM59" s="213">
        <v>280000</v>
      </c>
      <c r="AN59" s="213" t="s">
        <v>9211</v>
      </c>
      <c r="AO59" s="213" t="s">
        <v>1219</v>
      </c>
      <c r="AP59" s="213">
        <v>2</v>
      </c>
      <c r="AQ59" s="213" t="s">
        <v>9213</v>
      </c>
      <c r="AR59" s="213" t="s">
        <v>9212</v>
      </c>
      <c r="AS59" s="214">
        <v>45260</v>
      </c>
      <c r="AT59" s="222" t="s">
        <v>315</v>
      </c>
      <c r="AU59" s="218" t="s">
        <v>17</v>
      </c>
      <c r="AV59" s="218">
        <v>0</v>
      </c>
      <c r="AW59" s="218" t="s">
        <v>33</v>
      </c>
      <c r="AX59" s="218">
        <v>2</v>
      </c>
      <c r="AY59" s="218">
        <v>0</v>
      </c>
      <c r="AZ59" s="218">
        <v>0</v>
      </c>
      <c r="BA59" s="219">
        <v>43511</v>
      </c>
      <c r="BB59" s="221" t="s">
        <v>314</v>
      </c>
      <c r="BC59" s="213" t="s">
        <v>17</v>
      </c>
      <c r="BD59" s="213">
        <v>0</v>
      </c>
      <c r="BE59" s="213" t="s">
        <v>33</v>
      </c>
      <c r="BF59" s="213">
        <v>2</v>
      </c>
      <c r="BG59" s="213">
        <v>0</v>
      </c>
      <c r="BH59" s="213">
        <v>0</v>
      </c>
      <c r="BI59" s="214">
        <v>43511</v>
      </c>
      <c r="BJ59" s="222" t="s">
        <v>9217</v>
      </c>
      <c r="BK59" s="222">
        <v>0</v>
      </c>
      <c r="BL59" s="222" t="s">
        <v>9215</v>
      </c>
      <c r="BM59" s="222" t="s">
        <v>1219</v>
      </c>
      <c r="BN59" s="222">
        <v>2</v>
      </c>
      <c r="BO59" s="222" t="s">
        <v>9216</v>
      </c>
      <c r="BP59" s="218" t="s">
        <v>924</v>
      </c>
      <c r="BQ59" s="223">
        <v>45260</v>
      </c>
      <c r="BR59" s="221" t="s">
        <v>307</v>
      </c>
      <c r="BS59" s="224" t="s">
        <v>17</v>
      </c>
      <c r="BT59" s="224">
        <v>0</v>
      </c>
      <c r="BU59" s="224" t="s">
        <v>33</v>
      </c>
      <c r="BV59" s="224">
        <v>2</v>
      </c>
      <c r="BW59" s="224" t="s">
        <v>306</v>
      </c>
      <c r="BX59" s="224">
        <v>0</v>
      </c>
      <c r="BY59" s="214">
        <v>43511</v>
      </c>
      <c r="BZ59" s="222" t="s">
        <v>308</v>
      </c>
      <c r="CA59" s="222">
        <v>0</v>
      </c>
      <c r="CB59" s="222" t="s">
        <v>17</v>
      </c>
      <c r="CC59" s="222" t="s">
        <v>33</v>
      </c>
      <c r="CD59" s="222">
        <v>2</v>
      </c>
      <c r="CE59" s="222" t="s">
        <v>17</v>
      </c>
      <c r="CF59" s="222" t="s">
        <v>17</v>
      </c>
      <c r="CG59" s="223">
        <v>43511</v>
      </c>
      <c r="CH59" s="221" t="s">
        <v>11129</v>
      </c>
      <c r="CI59" s="222" t="e">
        <v>#N/A</v>
      </c>
      <c r="CJ59" s="222" t="e">
        <v>#N/A</v>
      </c>
      <c r="CK59" s="222" t="e">
        <v>#N/A</v>
      </c>
      <c r="CL59" s="222" t="e">
        <v>#N/A</v>
      </c>
      <c r="CM59" s="222" t="e">
        <v>#N/A</v>
      </c>
      <c r="CN59" s="222" t="e">
        <v>#N/A</v>
      </c>
      <c r="CO59" s="225" t="e">
        <v>#N/A</v>
      </c>
      <c r="CP59" s="222" t="s">
        <v>313</v>
      </c>
      <c r="CQ59" s="224" t="s">
        <v>17</v>
      </c>
      <c r="CR59" s="224">
        <v>0</v>
      </c>
      <c r="CS59" s="224" t="s">
        <v>33</v>
      </c>
      <c r="CT59" s="224">
        <v>2</v>
      </c>
      <c r="CU59" s="224" t="s">
        <v>306</v>
      </c>
      <c r="CV59" s="224">
        <v>0</v>
      </c>
      <c r="CW59" s="214">
        <v>43511</v>
      </c>
      <c r="CX59" s="222" t="s">
        <v>9222</v>
      </c>
      <c r="CY59" s="218">
        <v>280000</v>
      </c>
      <c r="CZ59" s="218" t="s">
        <v>9231</v>
      </c>
      <c r="DA59" s="218" t="s">
        <v>1219</v>
      </c>
      <c r="DB59" s="218">
        <v>2</v>
      </c>
      <c r="DC59" s="218" t="s">
        <v>9233</v>
      </c>
      <c r="DD59" s="218" t="s">
        <v>9232</v>
      </c>
      <c r="DE59" s="220">
        <v>45260</v>
      </c>
      <c r="DF59" s="221" t="s">
        <v>9226</v>
      </c>
      <c r="DG59" s="213">
        <v>5755000</v>
      </c>
      <c r="DH59" s="224" t="s">
        <v>9223</v>
      </c>
      <c r="DI59" s="224" t="s">
        <v>1219</v>
      </c>
      <c r="DJ59" s="224">
        <v>2</v>
      </c>
      <c r="DK59" s="224" t="s">
        <v>9225</v>
      </c>
      <c r="DL59" s="224" t="s">
        <v>9224</v>
      </c>
      <c r="DM59" s="214">
        <v>45260</v>
      </c>
      <c r="DN59" s="222" t="s">
        <v>9230</v>
      </c>
      <c r="DO59" s="218">
        <v>416000</v>
      </c>
      <c r="DP59" s="222" t="s">
        <v>9227</v>
      </c>
      <c r="DQ59" s="222" t="s">
        <v>1219</v>
      </c>
      <c r="DR59" s="222">
        <v>2</v>
      </c>
      <c r="DS59" s="222" t="s">
        <v>9229</v>
      </c>
      <c r="DT59" s="222" t="s">
        <v>9228</v>
      </c>
      <c r="DU59" s="223">
        <v>45260</v>
      </c>
      <c r="DV59" s="221" t="s">
        <v>9234</v>
      </c>
      <c r="DW59" s="213">
        <v>257000</v>
      </c>
      <c r="DX59" s="224" t="s">
        <v>9231</v>
      </c>
      <c r="DY59" s="224" t="s">
        <v>1219</v>
      </c>
      <c r="DZ59" s="224">
        <v>2</v>
      </c>
      <c r="EA59" s="224" t="s">
        <v>9233</v>
      </c>
      <c r="EB59" s="224" t="s">
        <v>9232</v>
      </c>
      <c r="EC59" s="214">
        <v>45260</v>
      </c>
      <c r="ED59" s="222" t="s">
        <v>9235</v>
      </c>
      <c r="EE59" s="218">
        <v>20000</v>
      </c>
      <c r="EF59" s="222" t="s">
        <v>9231</v>
      </c>
      <c r="EG59" s="222" t="s">
        <v>1219</v>
      </c>
      <c r="EH59" s="222">
        <v>2</v>
      </c>
      <c r="EI59" s="222" t="s">
        <v>9233</v>
      </c>
      <c r="EJ59" s="222" t="s">
        <v>9232</v>
      </c>
      <c r="EK59" s="223">
        <v>45260</v>
      </c>
      <c r="EL59" s="221" t="s">
        <v>9236</v>
      </c>
      <c r="EM59" s="213">
        <v>3000</v>
      </c>
      <c r="EN59" s="224" t="s">
        <v>9231</v>
      </c>
      <c r="EO59" s="224" t="s">
        <v>1219</v>
      </c>
      <c r="EP59" s="224">
        <v>2</v>
      </c>
      <c r="EQ59" s="224" t="s">
        <v>9233</v>
      </c>
      <c r="ER59" s="224" t="s">
        <v>9232</v>
      </c>
      <c r="ES59" s="214">
        <v>45260</v>
      </c>
      <c r="ET59" s="222" t="s">
        <v>9218</v>
      </c>
      <c r="EU59" s="222">
        <v>712</v>
      </c>
      <c r="EV59" s="222" t="s">
        <v>9131</v>
      </c>
      <c r="EW59" s="222" t="s">
        <v>1219</v>
      </c>
      <c r="EX59" s="222">
        <v>2</v>
      </c>
      <c r="EY59" s="222" t="s">
        <v>9132</v>
      </c>
      <c r="EZ59" s="222" t="s">
        <v>8718</v>
      </c>
      <c r="FA59" s="223">
        <v>45260</v>
      </c>
      <c r="FB59" s="221" t="s">
        <v>312</v>
      </c>
      <c r="FC59" s="224">
        <v>5</v>
      </c>
      <c r="FD59" s="224" t="s">
        <v>309</v>
      </c>
      <c r="FE59" s="224" t="s">
        <v>33</v>
      </c>
      <c r="FF59" s="224">
        <v>2</v>
      </c>
      <c r="FG59" s="224" t="s">
        <v>311</v>
      </c>
      <c r="FH59" s="224" t="s">
        <v>310</v>
      </c>
      <c r="FI59" s="214">
        <v>43511</v>
      </c>
      <c r="FJ59" s="221" t="s">
        <v>884</v>
      </c>
      <c r="FK59" s="222" t="s">
        <v>17</v>
      </c>
      <c r="FL59" s="222" t="s">
        <v>881</v>
      </c>
      <c r="FM59" s="222" t="s">
        <v>17</v>
      </c>
      <c r="FN59" s="222" t="s">
        <v>17</v>
      </c>
      <c r="FO59" s="222" t="s">
        <v>883</v>
      </c>
      <c r="FP59" s="218" t="s">
        <v>882</v>
      </c>
      <c r="FQ59" s="219">
        <v>44015</v>
      </c>
      <c r="FR59" s="221" t="s">
        <v>886</v>
      </c>
      <c r="FS59" s="224">
        <v>0</v>
      </c>
      <c r="FT59" s="224" t="s">
        <v>881</v>
      </c>
      <c r="FU59" s="224" t="s">
        <v>33</v>
      </c>
      <c r="FV59" s="224">
        <v>2</v>
      </c>
      <c r="FW59" s="224" t="s">
        <v>885</v>
      </c>
      <c r="FX59" s="224" t="s">
        <v>882</v>
      </c>
      <c r="FY59" s="214">
        <v>44015</v>
      </c>
      <c r="FZ59" s="222" t="s">
        <v>6216</v>
      </c>
      <c r="GA59" s="222">
        <v>1</v>
      </c>
      <c r="GB59" s="222" t="s">
        <v>2019</v>
      </c>
      <c r="GC59" s="222" t="s">
        <v>33</v>
      </c>
      <c r="GD59" s="222">
        <v>2</v>
      </c>
      <c r="GE59" s="222" t="s">
        <v>17</v>
      </c>
      <c r="GF59" s="222" t="s">
        <v>17</v>
      </c>
      <c r="GG59" s="223">
        <v>45257</v>
      </c>
      <c r="GH59" s="221" t="s">
        <v>6222</v>
      </c>
      <c r="GI59" s="224">
        <v>2</v>
      </c>
      <c r="GJ59" s="224" t="s">
        <v>2019</v>
      </c>
      <c r="GK59" s="224" t="s">
        <v>33</v>
      </c>
      <c r="GL59" s="224">
        <v>2</v>
      </c>
      <c r="GM59" s="224" t="s">
        <v>17</v>
      </c>
      <c r="GN59" s="224" t="s">
        <v>17</v>
      </c>
      <c r="GO59" s="214">
        <v>45257</v>
      </c>
      <c r="GP59" s="222" t="s">
        <v>6217</v>
      </c>
      <c r="GQ59" s="222">
        <v>1</v>
      </c>
      <c r="GR59" s="222" t="s">
        <v>2019</v>
      </c>
      <c r="GS59" s="222" t="s">
        <v>33</v>
      </c>
      <c r="GT59" s="222">
        <v>2</v>
      </c>
      <c r="GU59" s="222" t="s">
        <v>17</v>
      </c>
      <c r="GV59" s="222" t="s">
        <v>17</v>
      </c>
      <c r="GW59" s="223">
        <v>45257</v>
      </c>
      <c r="GX59" s="221" t="s">
        <v>6223</v>
      </c>
      <c r="GY59" s="224">
        <v>0</v>
      </c>
      <c r="GZ59" s="224" t="s">
        <v>2019</v>
      </c>
      <c r="HA59" s="224" t="s">
        <v>33</v>
      </c>
      <c r="HB59" s="224">
        <v>2</v>
      </c>
      <c r="HC59" s="224" t="s">
        <v>17</v>
      </c>
      <c r="HD59" s="224" t="s">
        <v>17</v>
      </c>
      <c r="HE59" s="214">
        <v>45257</v>
      </c>
      <c r="HF59" s="222" t="s">
        <v>6215</v>
      </c>
      <c r="HG59" s="222">
        <v>0</v>
      </c>
      <c r="HH59" s="222" t="s">
        <v>2019</v>
      </c>
      <c r="HI59" s="222" t="s">
        <v>33</v>
      </c>
      <c r="HJ59" s="222">
        <v>2</v>
      </c>
      <c r="HK59" s="222" t="s">
        <v>17</v>
      </c>
      <c r="HL59" s="222" t="s">
        <v>17</v>
      </c>
      <c r="HM59" s="223">
        <v>45257</v>
      </c>
      <c r="HN59" s="221" t="s">
        <v>6221</v>
      </c>
      <c r="HO59" s="224">
        <v>1</v>
      </c>
      <c r="HP59" s="224" t="s">
        <v>2019</v>
      </c>
      <c r="HQ59" s="224" t="s">
        <v>33</v>
      </c>
      <c r="HR59" s="224">
        <v>2</v>
      </c>
      <c r="HS59" s="224" t="s">
        <v>17</v>
      </c>
      <c r="HT59" s="224" t="s">
        <v>17</v>
      </c>
      <c r="HU59" s="214">
        <v>45257</v>
      </c>
      <c r="HV59" s="222" t="s">
        <v>6218</v>
      </c>
      <c r="HW59" s="222">
        <v>0</v>
      </c>
      <c r="HX59" s="222" t="s">
        <v>2019</v>
      </c>
      <c r="HY59" s="222" t="s">
        <v>33</v>
      </c>
      <c r="HZ59" s="222">
        <v>2</v>
      </c>
      <c r="IA59" s="222" t="s">
        <v>17</v>
      </c>
      <c r="IB59" s="222" t="s">
        <v>17</v>
      </c>
      <c r="IC59" s="223">
        <v>45257</v>
      </c>
      <c r="ID59" s="221" t="s">
        <v>6220</v>
      </c>
      <c r="IE59" s="224">
        <v>3</v>
      </c>
      <c r="IF59" s="224" t="s">
        <v>2019</v>
      </c>
      <c r="IG59" s="224" t="s">
        <v>33</v>
      </c>
      <c r="IH59" s="224">
        <v>2</v>
      </c>
      <c r="II59" s="224" t="s">
        <v>17</v>
      </c>
      <c r="IJ59" s="224" t="s">
        <v>17</v>
      </c>
      <c r="IK59" s="214">
        <v>45257</v>
      </c>
      <c r="IL59" s="222" t="s">
        <v>6219</v>
      </c>
      <c r="IM59" s="222">
        <v>0</v>
      </c>
      <c r="IN59" s="222" t="s">
        <v>2019</v>
      </c>
      <c r="IO59" s="222" t="s">
        <v>33</v>
      </c>
      <c r="IP59" s="222">
        <v>2</v>
      </c>
      <c r="IQ59" s="222" t="s">
        <v>17</v>
      </c>
      <c r="IR59" s="222" t="s">
        <v>17</v>
      </c>
      <c r="IS59" s="223">
        <v>45257</v>
      </c>
    </row>
    <row r="60" spans="1:253" s="11" customFormat="1" ht="12.95" customHeight="1" x14ac:dyDescent="0.2">
      <c r="A60" s="11" t="s">
        <v>316</v>
      </c>
      <c r="B60" s="11" t="s">
        <v>10488</v>
      </c>
      <c r="C60" s="11" t="s">
        <v>317</v>
      </c>
      <c r="D60" s="11" t="s">
        <v>318</v>
      </c>
      <c r="E60" s="11" t="s">
        <v>9969</v>
      </c>
      <c r="F60" s="11" t="s">
        <v>7619</v>
      </c>
      <c r="G60" s="212">
        <v>58965000</v>
      </c>
      <c r="H60" s="213" t="s">
        <v>7616</v>
      </c>
      <c r="I60" s="213" t="s">
        <v>1219</v>
      </c>
      <c r="J60" s="213">
        <v>2</v>
      </c>
      <c r="K60" s="213" t="s">
        <v>7618</v>
      </c>
      <c r="L60" s="213" t="s">
        <v>7617</v>
      </c>
      <c r="M60" s="214">
        <v>45260</v>
      </c>
      <c r="N60" s="221" t="s">
        <v>1232</v>
      </c>
      <c r="O60" s="216">
        <v>41055</v>
      </c>
      <c r="P60" s="216" t="s">
        <v>1229</v>
      </c>
      <c r="Q60" s="216" t="s">
        <v>33</v>
      </c>
      <c r="R60" s="216">
        <v>2</v>
      </c>
      <c r="S60" s="216" t="s">
        <v>1231</v>
      </c>
      <c r="T60" s="216" t="s">
        <v>1230</v>
      </c>
      <c r="U60" s="217">
        <v>44773</v>
      </c>
      <c r="V60" s="221" t="s">
        <v>7620</v>
      </c>
      <c r="W60" s="213">
        <v>58965000</v>
      </c>
      <c r="X60" s="213" t="s">
        <v>7616</v>
      </c>
      <c r="Y60" s="213" t="s">
        <v>1219</v>
      </c>
      <c r="Z60" s="213">
        <v>2</v>
      </c>
      <c r="AA60" s="213" t="s">
        <v>7618</v>
      </c>
      <c r="AB60" s="213" t="s">
        <v>1230</v>
      </c>
      <c r="AC60" s="214">
        <v>45260</v>
      </c>
      <c r="AD60" s="221" t="s">
        <v>7624</v>
      </c>
      <c r="AE60" s="218">
        <v>151000</v>
      </c>
      <c r="AF60" s="218" t="s">
        <v>7621</v>
      </c>
      <c r="AG60" s="218" t="s">
        <v>1219</v>
      </c>
      <c r="AH60" s="218">
        <v>2</v>
      </c>
      <c r="AI60" s="218" t="s">
        <v>7623</v>
      </c>
      <c r="AJ60" s="218" t="s">
        <v>7622</v>
      </c>
      <c r="AK60" s="219">
        <v>45260</v>
      </c>
      <c r="AL60" s="221" t="s">
        <v>7625</v>
      </c>
      <c r="AM60" s="213">
        <v>151000</v>
      </c>
      <c r="AN60" s="213" t="s">
        <v>7621</v>
      </c>
      <c r="AO60" s="213" t="s">
        <v>1219</v>
      </c>
      <c r="AP60" s="213">
        <v>2</v>
      </c>
      <c r="AQ60" s="213" t="s">
        <v>7623</v>
      </c>
      <c r="AR60" s="213" t="s">
        <v>7622</v>
      </c>
      <c r="AS60" s="214">
        <v>45260</v>
      </c>
      <c r="AT60" s="222" t="s">
        <v>324</v>
      </c>
      <c r="AU60" s="218" t="s">
        <v>17</v>
      </c>
      <c r="AV60" s="218">
        <v>0</v>
      </c>
      <c r="AW60" s="218" t="s">
        <v>33</v>
      </c>
      <c r="AX60" s="218">
        <v>2</v>
      </c>
      <c r="AY60" s="218" t="s">
        <v>18</v>
      </c>
      <c r="AZ60" s="218">
        <v>0</v>
      </c>
      <c r="BA60" s="219">
        <v>43511</v>
      </c>
      <c r="BB60" s="221" t="s">
        <v>323</v>
      </c>
      <c r="BC60" s="213" t="s">
        <v>17</v>
      </c>
      <c r="BD60" s="213">
        <v>0</v>
      </c>
      <c r="BE60" s="213" t="s">
        <v>33</v>
      </c>
      <c r="BF60" s="213">
        <v>2</v>
      </c>
      <c r="BG60" s="213" t="s">
        <v>18</v>
      </c>
      <c r="BH60" s="213">
        <v>0</v>
      </c>
      <c r="BI60" s="214">
        <v>43511</v>
      </c>
      <c r="BJ60" s="222" t="s">
        <v>7629</v>
      </c>
      <c r="BK60" s="222">
        <v>1202</v>
      </c>
      <c r="BL60" s="222" t="s">
        <v>7626</v>
      </c>
      <c r="BM60" s="222" t="s">
        <v>1219</v>
      </c>
      <c r="BN60" s="222">
        <v>2</v>
      </c>
      <c r="BO60" s="222" t="s">
        <v>7628</v>
      </c>
      <c r="BP60" s="218" t="s">
        <v>7627</v>
      </c>
      <c r="BQ60" s="223">
        <v>45260</v>
      </c>
      <c r="BR60" s="221" t="s">
        <v>319</v>
      </c>
      <c r="BS60" s="224" t="s">
        <v>17</v>
      </c>
      <c r="BT60" s="224">
        <v>0</v>
      </c>
      <c r="BU60" s="224" t="s">
        <v>33</v>
      </c>
      <c r="BV60" s="224">
        <v>2</v>
      </c>
      <c r="BW60" s="224" t="s">
        <v>18</v>
      </c>
      <c r="BX60" s="224">
        <v>0</v>
      </c>
      <c r="BY60" s="214">
        <v>43511</v>
      </c>
      <c r="BZ60" s="222" t="s">
        <v>321</v>
      </c>
      <c r="CA60" s="222">
        <v>0</v>
      </c>
      <c r="CB60" s="222" t="s">
        <v>17</v>
      </c>
      <c r="CC60" s="222" t="s">
        <v>33</v>
      </c>
      <c r="CD60" s="222">
        <v>2</v>
      </c>
      <c r="CE60" s="222" t="s">
        <v>320</v>
      </c>
      <c r="CF60" s="222" t="s">
        <v>17</v>
      </c>
      <c r="CG60" s="223">
        <v>43511</v>
      </c>
      <c r="CH60" s="221" t="s">
        <v>11130</v>
      </c>
      <c r="CI60" s="222" t="e">
        <v>#N/A</v>
      </c>
      <c r="CJ60" s="222" t="e">
        <v>#N/A</v>
      </c>
      <c r="CK60" s="222" t="e">
        <v>#N/A</v>
      </c>
      <c r="CL60" s="222" t="e">
        <v>#N/A</v>
      </c>
      <c r="CM60" s="222" t="e">
        <v>#N/A</v>
      </c>
      <c r="CN60" s="222" t="e">
        <v>#N/A</v>
      </c>
      <c r="CO60" s="225" t="e">
        <v>#N/A</v>
      </c>
      <c r="CP60" s="222" t="s">
        <v>322</v>
      </c>
      <c r="CQ60" s="224" t="s">
        <v>17</v>
      </c>
      <c r="CR60" s="224">
        <v>0</v>
      </c>
      <c r="CS60" s="224" t="s">
        <v>33</v>
      </c>
      <c r="CT60" s="224">
        <v>2</v>
      </c>
      <c r="CU60" s="224" t="s">
        <v>18</v>
      </c>
      <c r="CV60" s="224">
        <v>0</v>
      </c>
      <c r="CW60" s="214">
        <v>43511</v>
      </c>
      <c r="CX60" s="222" t="s">
        <v>7633</v>
      </c>
      <c r="CY60" s="218">
        <v>151000</v>
      </c>
      <c r="CZ60" s="218" t="s">
        <v>7621</v>
      </c>
      <c r="DA60" s="218" t="s">
        <v>1219</v>
      </c>
      <c r="DB60" s="218">
        <v>2</v>
      </c>
      <c r="DC60" s="218" t="s">
        <v>7539</v>
      </c>
      <c r="DD60" s="218" t="s">
        <v>7622</v>
      </c>
      <c r="DE60" s="220">
        <v>45260</v>
      </c>
      <c r="DF60" s="221" t="s">
        <v>7637</v>
      </c>
      <c r="DG60" s="213">
        <v>58814000</v>
      </c>
      <c r="DH60" s="224" t="s">
        <v>7634</v>
      </c>
      <c r="DI60" s="224" t="s">
        <v>1219</v>
      </c>
      <c r="DJ60" s="224">
        <v>2</v>
      </c>
      <c r="DK60" s="224" t="s">
        <v>7636</v>
      </c>
      <c r="DL60" s="224" t="s">
        <v>7635</v>
      </c>
      <c r="DM60" s="214">
        <v>45260</v>
      </c>
      <c r="DN60" s="222" t="s">
        <v>7639</v>
      </c>
      <c r="DO60" s="218">
        <v>0</v>
      </c>
      <c r="DP60" s="222" t="s">
        <v>7621</v>
      </c>
      <c r="DQ60" s="222" t="s">
        <v>1219</v>
      </c>
      <c r="DR60" s="222">
        <v>2</v>
      </c>
      <c r="DS60" s="222" t="s">
        <v>7638</v>
      </c>
      <c r="DT60" s="222" t="s">
        <v>7622</v>
      </c>
      <c r="DU60" s="223">
        <v>45260</v>
      </c>
      <c r="DV60" s="221" t="s">
        <v>7640</v>
      </c>
      <c r="DW60" s="213">
        <v>151000</v>
      </c>
      <c r="DX60" s="224" t="s">
        <v>7621</v>
      </c>
      <c r="DY60" s="224" t="s">
        <v>1219</v>
      </c>
      <c r="DZ60" s="224">
        <v>2</v>
      </c>
      <c r="EA60" s="224" t="s">
        <v>7539</v>
      </c>
      <c r="EB60" s="224" t="s">
        <v>7622</v>
      </c>
      <c r="EC60" s="214">
        <v>45260</v>
      </c>
      <c r="ED60" s="222" t="s">
        <v>7641</v>
      </c>
      <c r="EE60" s="218" t="s">
        <v>17</v>
      </c>
      <c r="EF60" s="222" t="s">
        <v>7621</v>
      </c>
      <c r="EG60" s="222" t="s">
        <v>1219</v>
      </c>
      <c r="EH60" s="222">
        <v>2</v>
      </c>
      <c r="EI60" s="222" t="s">
        <v>7541</v>
      </c>
      <c r="EJ60" s="222" t="s">
        <v>7622</v>
      </c>
      <c r="EK60" s="223">
        <v>45260</v>
      </c>
      <c r="EL60" s="221" t="s">
        <v>7642</v>
      </c>
      <c r="EM60" s="213" t="s">
        <v>17</v>
      </c>
      <c r="EN60" s="224" t="s">
        <v>7621</v>
      </c>
      <c r="EO60" s="224" t="s">
        <v>1219</v>
      </c>
      <c r="EP60" s="224">
        <v>2</v>
      </c>
      <c r="EQ60" s="224" t="s">
        <v>7541</v>
      </c>
      <c r="ER60" s="224" t="s">
        <v>7622</v>
      </c>
      <c r="ES60" s="214">
        <v>45260</v>
      </c>
      <c r="ET60" s="222" t="s">
        <v>7632</v>
      </c>
      <c r="EU60" s="222">
        <v>1202</v>
      </c>
      <c r="EV60" s="222" t="s">
        <v>7552</v>
      </c>
      <c r="EW60" s="222" t="s">
        <v>1219</v>
      </c>
      <c r="EX60" s="222">
        <v>2</v>
      </c>
      <c r="EY60" s="222" t="s">
        <v>7631</v>
      </c>
      <c r="EZ60" s="222" t="s">
        <v>7630</v>
      </c>
      <c r="FA60" s="223">
        <v>45260</v>
      </c>
      <c r="FB60" s="221" t="s">
        <v>1236</v>
      </c>
      <c r="FC60" s="224">
        <v>3</v>
      </c>
      <c r="FD60" s="224" t="s">
        <v>1233</v>
      </c>
      <c r="FE60" s="224" t="s">
        <v>33</v>
      </c>
      <c r="FF60" s="224">
        <v>2</v>
      </c>
      <c r="FG60" s="224" t="s">
        <v>1235</v>
      </c>
      <c r="FH60" s="224" t="s">
        <v>1234</v>
      </c>
      <c r="FI60" s="214">
        <v>44773</v>
      </c>
      <c r="FJ60" s="221" t="s">
        <v>325</v>
      </c>
      <c r="FK60" s="222" t="s">
        <v>17</v>
      </c>
      <c r="FL60" s="222">
        <v>0</v>
      </c>
      <c r="FM60" s="222" t="s">
        <v>33</v>
      </c>
      <c r="FN60" s="222">
        <v>2</v>
      </c>
      <c r="FO60" s="222" t="s">
        <v>306</v>
      </c>
      <c r="FP60" s="218">
        <v>0</v>
      </c>
      <c r="FQ60" s="219">
        <v>43511</v>
      </c>
      <c r="FR60" s="221" t="s">
        <v>326</v>
      </c>
      <c r="FS60" s="224" t="s">
        <v>17</v>
      </c>
      <c r="FT60" s="224">
        <v>0</v>
      </c>
      <c r="FU60" s="224" t="s">
        <v>33</v>
      </c>
      <c r="FV60" s="224">
        <v>2</v>
      </c>
      <c r="FW60" s="224" t="s">
        <v>306</v>
      </c>
      <c r="FX60" s="224">
        <v>0</v>
      </c>
      <c r="FY60" s="214">
        <v>43511</v>
      </c>
      <c r="FZ60" s="222" t="s">
        <v>5429</v>
      </c>
      <c r="GA60" s="222">
        <v>0</v>
      </c>
      <c r="GB60" s="222" t="s">
        <v>2019</v>
      </c>
      <c r="GC60" s="222" t="s">
        <v>33</v>
      </c>
      <c r="GD60" s="222">
        <v>2</v>
      </c>
      <c r="GE60" s="222" t="s">
        <v>17</v>
      </c>
      <c r="GF60" s="222" t="s">
        <v>17</v>
      </c>
      <c r="GG60" s="223">
        <v>45243</v>
      </c>
      <c r="GH60" s="221" t="s">
        <v>5435</v>
      </c>
      <c r="GI60" s="224">
        <v>1</v>
      </c>
      <c r="GJ60" s="224" t="s">
        <v>2019</v>
      </c>
      <c r="GK60" s="224" t="s">
        <v>33</v>
      </c>
      <c r="GL60" s="224">
        <v>2</v>
      </c>
      <c r="GM60" s="224" t="s">
        <v>17</v>
      </c>
      <c r="GN60" s="224" t="s">
        <v>17</v>
      </c>
      <c r="GO60" s="214">
        <v>45243</v>
      </c>
      <c r="GP60" s="222" t="s">
        <v>5430</v>
      </c>
      <c r="GQ60" s="222">
        <v>1</v>
      </c>
      <c r="GR60" s="222" t="s">
        <v>2019</v>
      </c>
      <c r="GS60" s="222" t="s">
        <v>33</v>
      </c>
      <c r="GT60" s="222">
        <v>2</v>
      </c>
      <c r="GU60" s="222" t="s">
        <v>17</v>
      </c>
      <c r="GV60" s="222" t="s">
        <v>17</v>
      </c>
      <c r="GW60" s="223">
        <v>45243</v>
      </c>
      <c r="GX60" s="221" t="s">
        <v>5436</v>
      </c>
      <c r="GY60" s="224">
        <v>0</v>
      </c>
      <c r="GZ60" s="224" t="s">
        <v>2019</v>
      </c>
      <c r="HA60" s="224" t="s">
        <v>33</v>
      </c>
      <c r="HB60" s="224">
        <v>2</v>
      </c>
      <c r="HC60" s="224" t="s">
        <v>17</v>
      </c>
      <c r="HD60" s="224" t="s">
        <v>17</v>
      </c>
      <c r="HE60" s="214">
        <v>45243</v>
      </c>
      <c r="HF60" s="222" t="s">
        <v>5428</v>
      </c>
      <c r="HG60" s="222">
        <v>0</v>
      </c>
      <c r="HH60" s="222" t="s">
        <v>2019</v>
      </c>
      <c r="HI60" s="222" t="s">
        <v>33</v>
      </c>
      <c r="HJ60" s="222">
        <v>2</v>
      </c>
      <c r="HK60" s="222" t="s">
        <v>17</v>
      </c>
      <c r="HL60" s="222" t="s">
        <v>17</v>
      </c>
      <c r="HM60" s="223">
        <v>45243</v>
      </c>
      <c r="HN60" s="221" t="s">
        <v>5434</v>
      </c>
      <c r="HO60" s="224">
        <v>2</v>
      </c>
      <c r="HP60" s="224" t="s">
        <v>2019</v>
      </c>
      <c r="HQ60" s="224" t="s">
        <v>33</v>
      </c>
      <c r="HR60" s="224">
        <v>2</v>
      </c>
      <c r="HS60" s="224" t="s">
        <v>17</v>
      </c>
      <c r="HT60" s="224" t="s">
        <v>17</v>
      </c>
      <c r="HU60" s="214">
        <v>45243</v>
      </c>
      <c r="HV60" s="222" t="s">
        <v>5431</v>
      </c>
      <c r="HW60" s="222">
        <v>0</v>
      </c>
      <c r="HX60" s="222" t="s">
        <v>2019</v>
      </c>
      <c r="HY60" s="222" t="s">
        <v>33</v>
      </c>
      <c r="HZ60" s="222">
        <v>2</v>
      </c>
      <c r="IA60" s="222" t="s">
        <v>17</v>
      </c>
      <c r="IB60" s="222" t="s">
        <v>17</v>
      </c>
      <c r="IC60" s="223">
        <v>45243</v>
      </c>
      <c r="ID60" s="221" t="s">
        <v>5433</v>
      </c>
      <c r="IE60" s="224">
        <v>0</v>
      </c>
      <c r="IF60" s="224" t="s">
        <v>2019</v>
      </c>
      <c r="IG60" s="224" t="s">
        <v>33</v>
      </c>
      <c r="IH60" s="224">
        <v>2</v>
      </c>
      <c r="II60" s="224" t="s">
        <v>17</v>
      </c>
      <c r="IJ60" s="224" t="s">
        <v>17</v>
      </c>
      <c r="IK60" s="214">
        <v>45243</v>
      </c>
      <c r="IL60" s="222" t="s">
        <v>5432</v>
      </c>
      <c r="IM60" s="222">
        <v>1</v>
      </c>
      <c r="IN60" s="222" t="s">
        <v>2019</v>
      </c>
      <c r="IO60" s="222" t="s">
        <v>33</v>
      </c>
      <c r="IP60" s="222">
        <v>2</v>
      </c>
      <c r="IQ60" s="222" t="s">
        <v>17</v>
      </c>
      <c r="IR60" s="222" t="s">
        <v>17</v>
      </c>
      <c r="IS60" s="223">
        <v>45243</v>
      </c>
    </row>
    <row r="61" spans="1:253" s="11" customFormat="1" ht="12.95" customHeight="1" x14ac:dyDescent="0.2">
      <c r="A61" s="11" t="s">
        <v>109</v>
      </c>
      <c r="B61" s="11" t="s">
        <v>10488</v>
      </c>
      <c r="C61" s="11" t="s">
        <v>110</v>
      </c>
      <c r="D61" s="11" t="s">
        <v>111</v>
      </c>
      <c r="E61" s="11" t="s">
        <v>9972</v>
      </c>
      <c r="F61" s="11" t="s">
        <v>7356</v>
      </c>
      <c r="G61" s="212">
        <v>11527000</v>
      </c>
      <c r="H61" s="213" t="s">
        <v>7353</v>
      </c>
      <c r="I61" s="213" t="s">
        <v>66</v>
      </c>
      <c r="J61" s="213">
        <v>1</v>
      </c>
      <c r="K61" s="213" t="s">
        <v>7355</v>
      </c>
      <c r="L61" s="213" t="s">
        <v>7354</v>
      </c>
      <c r="M61" s="214">
        <v>45259</v>
      </c>
      <c r="N61" s="221" t="s">
        <v>3598</v>
      </c>
      <c r="O61" s="216">
        <v>40463</v>
      </c>
      <c r="P61" s="216" t="s">
        <v>3595</v>
      </c>
      <c r="Q61" s="216" t="s">
        <v>66</v>
      </c>
      <c r="R61" s="216">
        <v>1</v>
      </c>
      <c r="S61" s="216" t="s">
        <v>3597</v>
      </c>
      <c r="T61" s="216" t="s">
        <v>3596</v>
      </c>
      <c r="U61" s="217">
        <v>45168</v>
      </c>
      <c r="V61" s="221" t="s">
        <v>7360</v>
      </c>
      <c r="W61" s="213">
        <v>9108000</v>
      </c>
      <c r="X61" s="213" t="s">
        <v>7357</v>
      </c>
      <c r="Y61" s="213" t="s">
        <v>1219</v>
      </c>
      <c r="Z61" s="213">
        <v>2</v>
      </c>
      <c r="AA61" s="213" t="s">
        <v>7359</v>
      </c>
      <c r="AB61" s="213" t="s">
        <v>7358</v>
      </c>
      <c r="AC61" s="214">
        <v>45260</v>
      </c>
      <c r="AD61" s="221" t="s">
        <v>7364</v>
      </c>
      <c r="AE61" s="218">
        <v>1839000</v>
      </c>
      <c r="AF61" s="218" t="s">
        <v>7361</v>
      </c>
      <c r="AG61" s="218" t="s">
        <v>22</v>
      </c>
      <c r="AH61" s="218">
        <v>3</v>
      </c>
      <c r="AI61" s="218" t="s">
        <v>7363</v>
      </c>
      <c r="AJ61" s="218" t="s">
        <v>7362</v>
      </c>
      <c r="AK61" s="219">
        <v>45260</v>
      </c>
      <c r="AL61" s="221" t="s">
        <v>7367</v>
      </c>
      <c r="AM61" s="213">
        <v>1319000</v>
      </c>
      <c r="AN61" s="213" t="s">
        <v>7365</v>
      </c>
      <c r="AO61" s="213" t="s">
        <v>22</v>
      </c>
      <c r="AP61" s="213">
        <v>3</v>
      </c>
      <c r="AQ61" s="213" t="s">
        <v>7366</v>
      </c>
      <c r="AR61" s="213" t="s">
        <v>7362</v>
      </c>
      <c r="AS61" s="214">
        <v>45260</v>
      </c>
      <c r="AT61" s="222" t="s">
        <v>926</v>
      </c>
      <c r="AU61" s="218" t="s">
        <v>17</v>
      </c>
      <c r="AV61" s="218" t="s">
        <v>923</v>
      </c>
      <c r="AW61" s="218" t="s">
        <v>17</v>
      </c>
      <c r="AX61" s="218" t="s">
        <v>17</v>
      </c>
      <c r="AY61" s="218" t="s">
        <v>925</v>
      </c>
      <c r="AZ61" s="218" t="s">
        <v>924</v>
      </c>
      <c r="BA61" s="219">
        <v>44102</v>
      </c>
      <c r="BB61" s="221" t="s">
        <v>817</v>
      </c>
      <c r="BC61" s="213" t="s">
        <v>17</v>
      </c>
      <c r="BD61" s="213" t="s">
        <v>17</v>
      </c>
      <c r="BE61" s="213" t="s">
        <v>17</v>
      </c>
      <c r="BF61" s="213" t="s">
        <v>17</v>
      </c>
      <c r="BG61" s="213" t="s">
        <v>112</v>
      </c>
      <c r="BH61" s="213" t="s">
        <v>17</v>
      </c>
      <c r="BI61" s="214">
        <v>43950</v>
      </c>
      <c r="BJ61" s="222" t="s">
        <v>7384</v>
      </c>
      <c r="BK61" s="222">
        <v>4</v>
      </c>
      <c r="BL61" s="222" t="s">
        <v>7381</v>
      </c>
      <c r="BM61" s="222" t="s">
        <v>1219</v>
      </c>
      <c r="BN61" s="222">
        <v>2</v>
      </c>
      <c r="BO61" s="222" t="s">
        <v>7383</v>
      </c>
      <c r="BP61" s="218" t="s">
        <v>7382</v>
      </c>
      <c r="BQ61" s="223">
        <v>45260</v>
      </c>
      <c r="BR61" s="221" t="s">
        <v>814</v>
      </c>
      <c r="BS61" s="224" t="s">
        <v>17</v>
      </c>
      <c r="BT61" s="224" t="s">
        <v>17</v>
      </c>
      <c r="BU61" s="224" t="s">
        <v>17</v>
      </c>
      <c r="BV61" s="224" t="s">
        <v>17</v>
      </c>
      <c r="BW61" s="224" t="s">
        <v>813</v>
      </c>
      <c r="BX61" s="224" t="s">
        <v>17</v>
      </c>
      <c r="BY61" s="214">
        <v>43950</v>
      </c>
      <c r="BZ61" s="222" t="s">
        <v>816</v>
      </c>
      <c r="CA61" s="222" t="s">
        <v>17</v>
      </c>
      <c r="CB61" s="222" t="s">
        <v>17</v>
      </c>
      <c r="CC61" s="222" t="s">
        <v>17</v>
      </c>
      <c r="CD61" s="222" t="s">
        <v>17</v>
      </c>
      <c r="CE61" s="222" t="s">
        <v>815</v>
      </c>
      <c r="CF61" s="222" t="s">
        <v>17</v>
      </c>
      <c r="CG61" s="223">
        <v>43950</v>
      </c>
      <c r="CH61" s="221" t="s">
        <v>11131</v>
      </c>
      <c r="CI61" s="222" t="e">
        <v>#N/A</v>
      </c>
      <c r="CJ61" s="222" t="e">
        <v>#N/A</v>
      </c>
      <c r="CK61" s="222" t="e">
        <v>#N/A</v>
      </c>
      <c r="CL61" s="222" t="e">
        <v>#N/A</v>
      </c>
      <c r="CM61" s="222" t="e">
        <v>#N/A</v>
      </c>
      <c r="CN61" s="222" t="e">
        <v>#N/A</v>
      </c>
      <c r="CO61" s="225" t="e">
        <v>#N/A</v>
      </c>
      <c r="CP61" s="222" t="s">
        <v>894</v>
      </c>
      <c r="CQ61" s="224" t="s">
        <v>17</v>
      </c>
      <c r="CR61" s="224" t="s">
        <v>891</v>
      </c>
      <c r="CS61" s="224" t="s">
        <v>17</v>
      </c>
      <c r="CT61" s="224" t="s">
        <v>17</v>
      </c>
      <c r="CU61" s="224" t="s">
        <v>893</v>
      </c>
      <c r="CV61" s="224" t="s">
        <v>892</v>
      </c>
      <c r="CW61" s="214">
        <v>44015</v>
      </c>
      <c r="CX61" s="222" t="s">
        <v>7371</v>
      </c>
      <c r="CY61" s="218">
        <v>1838000</v>
      </c>
      <c r="CZ61" s="218" t="s">
        <v>7368</v>
      </c>
      <c r="DA61" s="218" t="s">
        <v>22</v>
      </c>
      <c r="DB61" s="218">
        <v>3</v>
      </c>
      <c r="DC61" s="218" t="s">
        <v>7370</v>
      </c>
      <c r="DD61" s="218" t="s">
        <v>7369</v>
      </c>
      <c r="DE61" s="220">
        <v>45260</v>
      </c>
      <c r="DF61" s="221" t="s">
        <v>7375</v>
      </c>
      <c r="DG61" s="213">
        <v>7269000</v>
      </c>
      <c r="DH61" s="224" t="s">
        <v>7372</v>
      </c>
      <c r="DI61" s="224" t="s">
        <v>22</v>
      </c>
      <c r="DJ61" s="224">
        <v>3</v>
      </c>
      <c r="DK61" s="224" t="s">
        <v>7374</v>
      </c>
      <c r="DL61" s="224" t="s">
        <v>7373</v>
      </c>
      <c r="DM61" s="214">
        <v>45260</v>
      </c>
      <c r="DN61" s="222" t="s">
        <v>7377</v>
      </c>
      <c r="DO61" s="218">
        <v>0</v>
      </c>
      <c r="DP61" s="222" t="s">
        <v>7368</v>
      </c>
      <c r="DQ61" s="222" t="s">
        <v>22</v>
      </c>
      <c r="DR61" s="222">
        <v>3</v>
      </c>
      <c r="DS61" s="222" t="s">
        <v>7376</v>
      </c>
      <c r="DT61" s="222" t="s">
        <v>7369</v>
      </c>
      <c r="DU61" s="223">
        <v>45260</v>
      </c>
      <c r="DV61" s="221" t="s">
        <v>7378</v>
      </c>
      <c r="DW61" s="213">
        <v>1443000</v>
      </c>
      <c r="DX61" s="224" t="s">
        <v>7368</v>
      </c>
      <c r="DY61" s="224" t="s">
        <v>22</v>
      </c>
      <c r="DZ61" s="224">
        <v>3</v>
      </c>
      <c r="EA61" s="224" t="s">
        <v>7370</v>
      </c>
      <c r="EB61" s="224" t="s">
        <v>7369</v>
      </c>
      <c r="EC61" s="214">
        <v>45260</v>
      </c>
      <c r="ED61" s="222" t="s">
        <v>7379</v>
      </c>
      <c r="EE61" s="218">
        <v>303000</v>
      </c>
      <c r="EF61" s="222" t="s">
        <v>7368</v>
      </c>
      <c r="EG61" s="222" t="s">
        <v>22</v>
      </c>
      <c r="EH61" s="222">
        <v>3</v>
      </c>
      <c r="EI61" s="222" t="s">
        <v>7370</v>
      </c>
      <c r="EJ61" s="222" t="s">
        <v>7369</v>
      </c>
      <c r="EK61" s="223">
        <v>45260</v>
      </c>
      <c r="EL61" s="221" t="s">
        <v>7380</v>
      </c>
      <c r="EM61" s="213">
        <v>92000</v>
      </c>
      <c r="EN61" s="224" t="s">
        <v>7368</v>
      </c>
      <c r="EO61" s="224" t="s">
        <v>22</v>
      </c>
      <c r="EP61" s="224">
        <v>3</v>
      </c>
      <c r="EQ61" s="224" t="s">
        <v>7370</v>
      </c>
      <c r="ER61" s="224" t="s">
        <v>7369</v>
      </c>
      <c r="ES61" s="214">
        <v>45260</v>
      </c>
      <c r="ET61" s="222" t="s">
        <v>7386</v>
      </c>
      <c r="EU61" s="222">
        <v>4</v>
      </c>
      <c r="EV61" s="222" t="s">
        <v>7381</v>
      </c>
      <c r="EW61" s="222" t="s">
        <v>1219</v>
      </c>
      <c r="EX61" s="222">
        <v>2</v>
      </c>
      <c r="EY61" s="222" t="s">
        <v>7385</v>
      </c>
      <c r="EZ61" s="222" t="s">
        <v>7382</v>
      </c>
      <c r="FA61" s="223">
        <v>45260</v>
      </c>
      <c r="FB61" s="221" t="s">
        <v>890</v>
      </c>
      <c r="FC61" s="224">
        <v>2</v>
      </c>
      <c r="FD61" s="224" t="s">
        <v>887</v>
      </c>
      <c r="FE61" s="224" t="s">
        <v>33</v>
      </c>
      <c r="FF61" s="224">
        <v>2</v>
      </c>
      <c r="FG61" s="224" t="s">
        <v>889</v>
      </c>
      <c r="FH61" s="224" t="s">
        <v>888</v>
      </c>
      <c r="FI61" s="214">
        <v>44015</v>
      </c>
      <c r="FJ61" s="221" t="s">
        <v>113</v>
      </c>
      <c r="FK61" s="222" t="s">
        <v>17</v>
      </c>
      <c r="FL61" s="222">
        <v>0</v>
      </c>
      <c r="FM61" s="222" t="s">
        <v>17</v>
      </c>
      <c r="FN61" s="222" t="s">
        <v>17</v>
      </c>
      <c r="FO61" s="222" t="s">
        <v>112</v>
      </c>
      <c r="FP61" s="218">
        <v>0</v>
      </c>
      <c r="FQ61" s="219">
        <v>43503</v>
      </c>
      <c r="FR61" s="221" t="s">
        <v>114</v>
      </c>
      <c r="FS61" s="224" t="s">
        <v>17</v>
      </c>
      <c r="FT61" s="224">
        <v>0</v>
      </c>
      <c r="FU61" s="224" t="s">
        <v>17</v>
      </c>
      <c r="FV61" s="224" t="s">
        <v>17</v>
      </c>
      <c r="FW61" s="224" t="s">
        <v>112</v>
      </c>
      <c r="FX61" s="224">
        <v>0</v>
      </c>
      <c r="FY61" s="214">
        <v>43503</v>
      </c>
      <c r="FZ61" s="222" t="s">
        <v>6225</v>
      </c>
      <c r="GA61" s="222">
        <v>0</v>
      </c>
      <c r="GB61" s="222" t="s">
        <v>2019</v>
      </c>
      <c r="GC61" s="222" t="s">
        <v>33</v>
      </c>
      <c r="GD61" s="222">
        <v>2</v>
      </c>
      <c r="GE61" s="222" t="s">
        <v>17</v>
      </c>
      <c r="GF61" s="222" t="s">
        <v>17</v>
      </c>
      <c r="GG61" s="223">
        <v>45257</v>
      </c>
      <c r="GH61" s="221" t="s">
        <v>6231</v>
      </c>
      <c r="GI61" s="224">
        <v>0</v>
      </c>
      <c r="GJ61" s="224" t="s">
        <v>2019</v>
      </c>
      <c r="GK61" s="224" t="s">
        <v>33</v>
      </c>
      <c r="GL61" s="224">
        <v>2</v>
      </c>
      <c r="GM61" s="224" t="s">
        <v>17</v>
      </c>
      <c r="GN61" s="224" t="s">
        <v>17</v>
      </c>
      <c r="GO61" s="214">
        <v>45257</v>
      </c>
      <c r="GP61" s="222" t="s">
        <v>6226</v>
      </c>
      <c r="GQ61" s="222">
        <v>0</v>
      </c>
      <c r="GR61" s="222" t="s">
        <v>2019</v>
      </c>
      <c r="GS61" s="222" t="s">
        <v>33</v>
      </c>
      <c r="GT61" s="222">
        <v>2</v>
      </c>
      <c r="GU61" s="222" t="s">
        <v>17</v>
      </c>
      <c r="GV61" s="222" t="s">
        <v>17</v>
      </c>
      <c r="GW61" s="223">
        <v>45257</v>
      </c>
      <c r="GX61" s="221" t="s">
        <v>6232</v>
      </c>
      <c r="GY61" s="224">
        <v>0</v>
      </c>
      <c r="GZ61" s="224" t="s">
        <v>2019</v>
      </c>
      <c r="HA61" s="224" t="s">
        <v>33</v>
      </c>
      <c r="HB61" s="224">
        <v>2</v>
      </c>
      <c r="HC61" s="224" t="s">
        <v>17</v>
      </c>
      <c r="HD61" s="224" t="s">
        <v>17</v>
      </c>
      <c r="HE61" s="214">
        <v>45257</v>
      </c>
      <c r="HF61" s="222" t="s">
        <v>6224</v>
      </c>
      <c r="HG61" s="222">
        <v>0</v>
      </c>
      <c r="HH61" s="222" t="s">
        <v>2019</v>
      </c>
      <c r="HI61" s="222" t="s">
        <v>33</v>
      </c>
      <c r="HJ61" s="222">
        <v>2</v>
      </c>
      <c r="HK61" s="222" t="s">
        <v>17</v>
      </c>
      <c r="HL61" s="222" t="s">
        <v>17</v>
      </c>
      <c r="HM61" s="223">
        <v>45257</v>
      </c>
      <c r="HN61" s="221" t="s">
        <v>6230</v>
      </c>
      <c r="HO61" s="224">
        <v>2</v>
      </c>
      <c r="HP61" s="224" t="s">
        <v>2019</v>
      </c>
      <c r="HQ61" s="224" t="s">
        <v>33</v>
      </c>
      <c r="HR61" s="224">
        <v>2</v>
      </c>
      <c r="HS61" s="224" t="s">
        <v>17</v>
      </c>
      <c r="HT61" s="224" t="s">
        <v>17</v>
      </c>
      <c r="HU61" s="214">
        <v>45257</v>
      </c>
      <c r="HV61" s="222" t="s">
        <v>6227</v>
      </c>
      <c r="HW61" s="222">
        <v>0</v>
      </c>
      <c r="HX61" s="222" t="s">
        <v>2019</v>
      </c>
      <c r="HY61" s="222" t="s">
        <v>33</v>
      </c>
      <c r="HZ61" s="222">
        <v>2</v>
      </c>
      <c r="IA61" s="222" t="s">
        <v>17</v>
      </c>
      <c r="IB61" s="222" t="s">
        <v>17</v>
      </c>
      <c r="IC61" s="223">
        <v>45257</v>
      </c>
      <c r="ID61" s="221" t="s">
        <v>6229</v>
      </c>
      <c r="IE61" s="224">
        <v>2</v>
      </c>
      <c r="IF61" s="224" t="s">
        <v>2019</v>
      </c>
      <c r="IG61" s="224" t="s">
        <v>33</v>
      </c>
      <c r="IH61" s="224">
        <v>2</v>
      </c>
      <c r="II61" s="224" t="s">
        <v>17</v>
      </c>
      <c r="IJ61" s="224" t="s">
        <v>17</v>
      </c>
      <c r="IK61" s="214">
        <v>45257</v>
      </c>
      <c r="IL61" s="222" t="s">
        <v>6228</v>
      </c>
      <c r="IM61" s="222">
        <v>0</v>
      </c>
      <c r="IN61" s="222" t="s">
        <v>2019</v>
      </c>
      <c r="IO61" s="222" t="s">
        <v>33</v>
      </c>
      <c r="IP61" s="222">
        <v>2</v>
      </c>
      <c r="IQ61" s="222" t="s">
        <v>17</v>
      </c>
      <c r="IR61" s="222" t="s">
        <v>17</v>
      </c>
      <c r="IS61" s="223">
        <v>45257</v>
      </c>
    </row>
    <row r="62" spans="1:253" s="11" customFormat="1" ht="12.95" customHeight="1" x14ac:dyDescent="0.2">
      <c r="A62" s="11" t="s">
        <v>1048</v>
      </c>
      <c r="B62" s="11" t="s">
        <v>10614</v>
      </c>
      <c r="C62" s="11" t="s">
        <v>1049</v>
      </c>
      <c r="D62" s="11" t="s">
        <v>329</v>
      </c>
      <c r="E62" s="11" t="s">
        <v>9977</v>
      </c>
      <c r="F62" s="11" t="s">
        <v>6803</v>
      </c>
      <c r="G62" s="212">
        <v>55531000</v>
      </c>
      <c r="H62" s="213" t="s">
        <v>6732</v>
      </c>
      <c r="I62" s="213" t="s">
        <v>1219</v>
      </c>
      <c r="J62" s="213">
        <v>2</v>
      </c>
      <c r="K62" s="213" t="s">
        <v>6734</v>
      </c>
      <c r="L62" s="213" t="s">
        <v>6733</v>
      </c>
      <c r="M62" s="214">
        <v>45259</v>
      </c>
      <c r="N62" s="221" t="s">
        <v>3404</v>
      </c>
      <c r="O62" s="216">
        <v>543630</v>
      </c>
      <c r="P62" s="216" t="s">
        <v>3401</v>
      </c>
      <c r="Q62" s="216" t="s">
        <v>66</v>
      </c>
      <c r="R62" s="216">
        <v>1</v>
      </c>
      <c r="S62" s="216" t="s">
        <v>3403</v>
      </c>
      <c r="T62" s="216" t="s">
        <v>3402</v>
      </c>
      <c r="U62" s="217">
        <v>45127</v>
      </c>
      <c r="V62" s="221" t="s">
        <v>6807</v>
      </c>
      <c r="W62" s="213">
        <v>29753000</v>
      </c>
      <c r="X62" s="213" t="s">
        <v>6804</v>
      </c>
      <c r="Y62" s="213" t="s">
        <v>22</v>
      </c>
      <c r="Z62" s="213">
        <v>3</v>
      </c>
      <c r="AA62" s="213" t="s">
        <v>6806</v>
      </c>
      <c r="AB62" s="213" t="s">
        <v>6805</v>
      </c>
      <c r="AC62" s="214">
        <v>45259</v>
      </c>
      <c r="AD62" s="221" t="s">
        <v>6811</v>
      </c>
      <c r="AE62" s="218">
        <v>29194000</v>
      </c>
      <c r="AF62" s="218" t="s">
        <v>6808</v>
      </c>
      <c r="AG62" s="218" t="s">
        <v>22</v>
      </c>
      <c r="AH62" s="218">
        <v>3</v>
      </c>
      <c r="AI62" s="218" t="s">
        <v>6810</v>
      </c>
      <c r="AJ62" s="218" t="s">
        <v>6809</v>
      </c>
      <c r="AK62" s="219">
        <v>45259</v>
      </c>
      <c r="AL62" s="221" t="s">
        <v>6815</v>
      </c>
      <c r="AM62" s="213">
        <v>668000</v>
      </c>
      <c r="AN62" s="213" t="s">
        <v>6812</v>
      </c>
      <c r="AO62" s="213" t="s">
        <v>22</v>
      </c>
      <c r="AP62" s="213">
        <v>3</v>
      </c>
      <c r="AQ62" s="213" t="s">
        <v>6814</v>
      </c>
      <c r="AR62" s="213" t="s">
        <v>6813</v>
      </c>
      <c r="AS62" s="214">
        <v>45259</v>
      </c>
      <c r="AT62" s="222" t="s">
        <v>1673</v>
      </c>
      <c r="AU62" s="218" t="s">
        <v>17</v>
      </c>
      <c r="AV62" s="218" t="s">
        <v>17</v>
      </c>
      <c r="AW62" s="218" t="s">
        <v>17</v>
      </c>
      <c r="AX62" s="218" t="s">
        <v>17</v>
      </c>
      <c r="AY62" s="218" t="s">
        <v>1169</v>
      </c>
      <c r="AZ62" s="218" t="s">
        <v>17</v>
      </c>
      <c r="BA62" s="219">
        <v>45012</v>
      </c>
      <c r="BB62" s="221" t="s">
        <v>5127</v>
      </c>
      <c r="BC62" s="213">
        <v>940000</v>
      </c>
      <c r="BD62" s="213" t="s">
        <v>3900</v>
      </c>
      <c r="BE62" s="213" t="s">
        <v>1219</v>
      </c>
      <c r="BF62" s="213">
        <v>2</v>
      </c>
      <c r="BG62" s="213" t="s">
        <v>3902</v>
      </c>
      <c r="BH62" s="213" t="s">
        <v>3901</v>
      </c>
      <c r="BI62" s="214">
        <v>45227</v>
      </c>
      <c r="BJ62" s="222" t="s">
        <v>1674</v>
      </c>
      <c r="BK62" s="222" t="s">
        <v>17</v>
      </c>
      <c r="BL62" s="222" t="s">
        <v>17</v>
      </c>
      <c r="BM62" s="222" t="s">
        <v>17</v>
      </c>
      <c r="BN62" s="222" t="s">
        <v>17</v>
      </c>
      <c r="BO62" s="222" t="s">
        <v>1385</v>
      </c>
      <c r="BP62" s="218" t="s">
        <v>17</v>
      </c>
      <c r="BQ62" s="223">
        <v>45012</v>
      </c>
      <c r="BR62" s="221" t="s">
        <v>1051</v>
      </c>
      <c r="BS62" s="224">
        <v>0</v>
      </c>
      <c r="BT62" s="224" t="s">
        <v>17</v>
      </c>
      <c r="BU62" s="224" t="s">
        <v>17</v>
      </c>
      <c r="BV62" s="224" t="s">
        <v>17</v>
      </c>
      <c r="BW62" s="224" t="s">
        <v>1050</v>
      </c>
      <c r="BX62" s="224" t="s">
        <v>17</v>
      </c>
      <c r="BY62" s="214">
        <v>44456</v>
      </c>
      <c r="BZ62" s="222" t="s">
        <v>1052</v>
      </c>
      <c r="CA62" s="222">
        <v>0</v>
      </c>
      <c r="CB62" s="222" t="s">
        <v>17</v>
      </c>
      <c r="CC62" s="222" t="s">
        <v>17</v>
      </c>
      <c r="CD62" s="222" t="s">
        <v>17</v>
      </c>
      <c r="CE62" s="222" t="s">
        <v>1050</v>
      </c>
      <c r="CF62" s="222" t="s">
        <v>17</v>
      </c>
      <c r="CG62" s="223">
        <v>44456</v>
      </c>
      <c r="CH62" s="221" t="s">
        <v>11132</v>
      </c>
      <c r="CI62" s="222" t="e">
        <v>#N/A</v>
      </c>
      <c r="CJ62" s="222" t="e">
        <v>#N/A</v>
      </c>
      <c r="CK62" s="222" t="e">
        <v>#N/A</v>
      </c>
      <c r="CL62" s="222" t="e">
        <v>#N/A</v>
      </c>
      <c r="CM62" s="222" t="e">
        <v>#N/A</v>
      </c>
      <c r="CN62" s="222" t="e">
        <v>#N/A</v>
      </c>
      <c r="CO62" s="225" t="e">
        <v>#N/A</v>
      </c>
      <c r="CP62" s="222" t="s">
        <v>1055</v>
      </c>
      <c r="CQ62" s="224">
        <v>0</v>
      </c>
      <c r="CR62" s="224" t="s">
        <v>17</v>
      </c>
      <c r="CS62" s="224" t="s">
        <v>17</v>
      </c>
      <c r="CT62" s="224" t="s">
        <v>17</v>
      </c>
      <c r="CU62" s="224" t="s">
        <v>1050</v>
      </c>
      <c r="CV62" s="224" t="s">
        <v>17</v>
      </c>
      <c r="CW62" s="214">
        <v>44456</v>
      </c>
      <c r="CX62" s="222" t="s">
        <v>6854</v>
      </c>
      <c r="CY62" s="218">
        <v>2114000</v>
      </c>
      <c r="CZ62" s="218" t="s">
        <v>6862</v>
      </c>
      <c r="DA62" s="218" t="s">
        <v>22</v>
      </c>
      <c r="DB62" s="218">
        <v>3</v>
      </c>
      <c r="DC62" s="218" t="s">
        <v>6864</v>
      </c>
      <c r="DD62" s="218" t="s">
        <v>6863</v>
      </c>
      <c r="DE62" s="220">
        <v>45259</v>
      </c>
      <c r="DF62" s="221" t="s">
        <v>6858</v>
      </c>
      <c r="DG62" s="213">
        <v>559000</v>
      </c>
      <c r="DH62" s="224" t="s">
        <v>6855</v>
      </c>
      <c r="DI62" s="224" t="s">
        <v>22</v>
      </c>
      <c r="DJ62" s="224">
        <v>3</v>
      </c>
      <c r="DK62" s="224" t="s">
        <v>6857</v>
      </c>
      <c r="DL62" s="224" t="s">
        <v>6856</v>
      </c>
      <c r="DM62" s="214">
        <v>45259</v>
      </c>
      <c r="DN62" s="222" t="s">
        <v>6861</v>
      </c>
      <c r="DO62" s="218">
        <v>27080000</v>
      </c>
      <c r="DP62" s="222" t="s">
        <v>6859</v>
      </c>
      <c r="DQ62" s="222" t="s">
        <v>22</v>
      </c>
      <c r="DR62" s="222">
        <v>3</v>
      </c>
      <c r="DS62" s="222" t="s">
        <v>6860</v>
      </c>
      <c r="DT62" s="222" t="s">
        <v>6809</v>
      </c>
      <c r="DU62" s="223">
        <v>45259</v>
      </c>
      <c r="DV62" s="221" t="s">
        <v>6865</v>
      </c>
      <c r="DW62" s="213">
        <v>1848000</v>
      </c>
      <c r="DX62" s="224" t="s">
        <v>6862</v>
      </c>
      <c r="DY62" s="224" t="s">
        <v>22</v>
      </c>
      <c r="DZ62" s="224">
        <v>3</v>
      </c>
      <c r="EA62" s="224" t="s">
        <v>6864</v>
      </c>
      <c r="EB62" s="224" t="s">
        <v>6863</v>
      </c>
      <c r="EC62" s="214">
        <v>45259</v>
      </c>
      <c r="ED62" s="222" t="s">
        <v>6867</v>
      </c>
      <c r="EE62" s="218">
        <v>266000</v>
      </c>
      <c r="EF62" s="222" t="s">
        <v>3900</v>
      </c>
      <c r="EG62" s="222" t="s">
        <v>1219</v>
      </c>
      <c r="EH62" s="222">
        <v>2</v>
      </c>
      <c r="EI62" s="222" t="s">
        <v>6866</v>
      </c>
      <c r="EJ62" s="222" t="s">
        <v>3901</v>
      </c>
      <c r="EK62" s="223">
        <v>45259</v>
      </c>
      <c r="EL62" s="221" t="s">
        <v>6869</v>
      </c>
      <c r="EM62" s="213">
        <v>0</v>
      </c>
      <c r="EN62" s="224" t="s">
        <v>3900</v>
      </c>
      <c r="EO62" s="224" t="s">
        <v>1219</v>
      </c>
      <c r="EP62" s="224">
        <v>2</v>
      </c>
      <c r="EQ62" s="224" t="s">
        <v>6868</v>
      </c>
      <c r="ER62" s="224" t="s">
        <v>3901</v>
      </c>
      <c r="ES62" s="214">
        <v>45259</v>
      </c>
      <c r="ET62" s="222" t="s">
        <v>1675</v>
      </c>
      <c r="EU62" s="222" t="s">
        <v>17</v>
      </c>
      <c r="EV62" s="222" t="s">
        <v>17</v>
      </c>
      <c r="EW62" s="222" t="s">
        <v>17</v>
      </c>
      <c r="EX62" s="222" t="s">
        <v>17</v>
      </c>
      <c r="EY62" s="222" t="s">
        <v>1385</v>
      </c>
      <c r="EZ62" s="222" t="s">
        <v>17</v>
      </c>
      <c r="FA62" s="223">
        <v>45012</v>
      </c>
      <c r="FB62" s="221" t="s">
        <v>6870</v>
      </c>
      <c r="FC62" s="224">
        <v>3</v>
      </c>
      <c r="FD62" s="224" t="s">
        <v>6799</v>
      </c>
      <c r="FE62" s="224" t="s">
        <v>1219</v>
      </c>
      <c r="FF62" s="224">
        <v>2</v>
      </c>
      <c r="FG62" s="224" t="s">
        <v>6801</v>
      </c>
      <c r="FH62" s="224" t="s">
        <v>6800</v>
      </c>
      <c r="FI62" s="214">
        <v>45259</v>
      </c>
      <c r="FJ62" s="221" t="s">
        <v>1056</v>
      </c>
      <c r="FK62" s="222">
        <v>0</v>
      </c>
      <c r="FL62" s="222" t="s">
        <v>17</v>
      </c>
      <c r="FM62" s="222" t="s">
        <v>17</v>
      </c>
      <c r="FN62" s="222" t="s">
        <v>17</v>
      </c>
      <c r="FO62" s="222" t="s">
        <v>1050</v>
      </c>
      <c r="FP62" s="218" t="s">
        <v>17</v>
      </c>
      <c r="FQ62" s="219">
        <v>44456</v>
      </c>
      <c r="FR62" s="221" t="s">
        <v>1057</v>
      </c>
      <c r="FS62" s="224">
        <v>0</v>
      </c>
      <c r="FT62" s="224" t="s">
        <v>17</v>
      </c>
      <c r="FU62" s="224" t="s">
        <v>17</v>
      </c>
      <c r="FV62" s="224" t="s">
        <v>17</v>
      </c>
      <c r="FW62" s="224" t="s">
        <v>1050</v>
      </c>
      <c r="FX62" s="224" t="s">
        <v>17</v>
      </c>
      <c r="FY62" s="214">
        <v>44456</v>
      </c>
      <c r="FZ62" s="222" t="s">
        <v>6234</v>
      </c>
      <c r="GA62" s="222">
        <v>0</v>
      </c>
      <c r="GB62" s="222" t="s">
        <v>2019</v>
      </c>
      <c r="GC62" s="222" t="s">
        <v>33</v>
      </c>
      <c r="GD62" s="222">
        <v>2</v>
      </c>
      <c r="GE62" s="222" t="s">
        <v>17</v>
      </c>
      <c r="GF62" s="222" t="s">
        <v>17</v>
      </c>
      <c r="GG62" s="223">
        <v>45257</v>
      </c>
      <c r="GH62" s="221" t="s">
        <v>6240</v>
      </c>
      <c r="GI62" s="224">
        <v>0</v>
      </c>
      <c r="GJ62" s="224" t="s">
        <v>2019</v>
      </c>
      <c r="GK62" s="224" t="s">
        <v>33</v>
      </c>
      <c r="GL62" s="224">
        <v>2</v>
      </c>
      <c r="GM62" s="224" t="s">
        <v>17</v>
      </c>
      <c r="GN62" s="224" t="s">
        <v>17</v>
      </c>
      <c r="GO62" s="214">
        <v>45257</v>
      </c>
      <c r="GP62" s="222" t="s">
        <v>6235</v>
      </c>
      <c r="GQ62" s="222">
        <v>0</v>
      </c>
      <c r="GR62" s="222" t="s">
        <v>2019</v>
      </c>
      <c r="GS62" s="222" t="s">
        <v>33</v>
      </c>
      <c r="GT62" s="222">
        <v>2</v>
      </c>
      <c r="GU62" s="222" t="s">
        <v>17</v>
      </c>
      <c r="GV62" s="222" t="s">
        <v>17</v>
      </c>
      <c r="GW62" s="223">
        <v>45257</v>
      </c>
      <c r="GX62" s="221" t="s">
        <v>6241</v>
      </c>
      <c r="GY62" s="224">
        <v>0</v>
      </c>
      <c r="GZ62" s="224" t="s">
        <v>2019</v>
      </c>
      <c r="HA62" s="224" t="s">
        <v>33</v>
      </c>
      <c r="HB62" s="224">
        <v>2</v>
      </c>
      <c r="HC62" s="224" t="s">
        <v>17</v>
      </c>
      <c r="HD62" s="224" t="s">
        <v>17</v>
      </c>
      <c r="HE62" s="214">
        <v>45257</v>
      </c>
      <c r="HF62" s="222" t="s">
        <v>6233</v>
      </c>
      <c r="HG62" s="222">
        <v>2</v>
      </c>
      <c r="HH62" s="222" t="s">
        <v>2019</v>
      </c>
      <c r="HI62" s="222" t="s">
        <v>33</v>
      </c>
      <c r="HJ62" s="222">
        <v>2</v>
      </c>
      <c r="HK62" s="222" t="s">
        <v>17</v>
      </c>
      <c r="HL62" s="222" t="s">
        <v>17</v>
      </c>
      <c r="HM62" s="223">
        <v>45257</v>
      </c>
      <c r="HN62" s="221" t="s">
        <v>6239</v>
      </c>
      <c r="HO62" s="224">
        <v>2</v>
      </c>
      <c r="HP62" s="224" t="s">
        <v>2019</v>
      </c>
      <c r="HQ62" s="224" t="s">
        <v>33</v>
      </c>
      <c r="HR62" s="224">
        <v>2</v>
      </c>
      <c r="HS62" s="224" t="s">
        <v>17</v>
      </c>
      <c r="HT62" s="224" t="s">
        <v>17</v>
      </c>
      <c r="HU62" s="214">
        <v>45257</v>
      </c>
      <c r="HV62" s="222" t="s">
        <v>6236</v>
      </c>
      <c r="HW62" s="222">
        <v>2</v>
      </c>
      <c r="HX62" s="222" t="s">
        <v>2019</v>
      </c>
      <c r="HY62" s="222" t="s">
        <v>33</v>
      </c>
      <c r="HZ62" s="222">
        <v>2</v>
      </c>
      <c r="IA62" s="222" t="s">
        <v>17</v>
      </c>
      <c r="IB62" s="222" t="s">
        <v>17</v>
      </c>
      <c r="IC62" s="223">
        <v>45257</v>
      </c>
      <c r="ID62" s="221" t="s">
        <v>6238</v>
      </c>
      <c r="IE62" s="224">
        <v>0</v>
      </c>
      <c r="IF62" s="224" t="s">
        <v>2019</v>
      </c>
      <c r="IG62" s="224" t="s">
        <v>33</v>
      </c>
      <c r="IH62" s="224">
        <v>2</v>
      </c>
      <c r="II62" s="224" t="s">
        <v>17</v>
      </c>
      <c r="IJ62" s="224" t="s">
        <v>17</v>
      </c>
      <c r="IK62" s="214">
        <v>45257</v>
      </c>
      <c r="IL62" s="222" t="s">
        <v>6237</v>
      </c>
      <c r="IM62" s="222">
        <v>3</v>
      </c>
      <c r="IN62" s="222" t="s">
        <v>2019</v>
      </c>
      <c r="IO62" s="222" t="s">
        <v>33</v>
      </c>
      <c r="IP62" s="222">
        <v>2</v>
      </c>
      <c r="IQ62" s="222" t="s">
        <v>17</v>
      </c>
      <c r="IR62" s="222" t="s">
        <v>17</v>
      </c>
      <c r="IS62" s="223">
        <v>45257</v>
      </c>
    </row>
    <row r="63" spans="1:253" s="11" customFormat="1" ht="12.95" customHeight="1" x14ac:dyDescent="0.2">
      <c r="A63" s="11" t="s">
        <v>327</v>
      </c>
      <c r="B63" s="11" t="s">
        <v>10488</v>
      </c>
      <c r="C63" s="11" t="s">
        <v>328</v>
      </c>
      <c r="D63" s="11" t="s">
        <v>329</v>
      </c>
      <c r="E63" s="11" t="s">
        <v>9977</v>
      </c>
      <c r="F63" s="11" t="s">
        <v>6735</v>
      </c>
      <c r="G63" s="212">
        <v>55531000</v>
      </c>
      <c r="H63" s="213" t="s">
        <v>6732</v>
      </c>
      <c r="I63" s="213" t="s">
        <v>1219</v>
      </c>
      <c r="J63" s="213">
        <v>2</v>
      </c>
      <c r="K63" s="213" t="s">
        <v>6734</v>
      </c>
      <c r="L63" s="213" t="s">
        <v>6733</v>
      </c>
      <c r="M63" s="214">
        <v>45259</v>
      </c>
      <c r="N63" s="221" t="s">
        <v>3396</v>
      </c>
      <c r="O63" s="216">
        <v>38244</v>
      </c>
      <c r="P63" s="216" t="s">
        <v>3393</v>
      </c>
      <c r="Q63" s="216" t="s">
        <v>1219</v>
      </c>
      <c r="R63" s="216">
        <v>2</v>
      </c>
      <c r="S63" s="216" t="s">
        <v>3395</v>
      </c>
      <c r="T63" s="216" t="s">
        <v>3394</v>
      </c>
      <c r="U63" s="217">
        <v>45127</v>
      </c>
      <c r="V63" s="221" t="s">
        <v>6739</v>
      </c>
      <c r="W63" s="213">
        <v>1182000</v>
      </c>
      <c r="X63" s="213" t="s">
        <v>6736</v>
      </c>
      <c r="Y63" s="213" t="s">
        <v>1219</v>
      </c>
      <c r="Z63" s="213">
        <v>2</v>
      </c>
      <c r="AA63" s="213" t="s">
        <v>6738</v>
      </c>
      <c r="AB63" s="213" t="s">
        <v>6737</v>
      </c>
      <c r="AC63" s="214">
        <v>45259</v>
      </c>
      <c r="AD63" s="221" t="s">
        <v>6742</v>
      </c>
      <c r="AE63" s="218">
        <v>623000</v>
      </c>
      <c r="AF63" s="218" t="s">
        <v>6559</v>
      </c>
      <c r="AG63" s="218" t="s">
        <v>1219</v>
      </c>
      <c r="AH63" s="218">
        <v>2</v>
      </c>
      <c r="AI63" s="218" t="s">
        <v>6741</v>
      </c>
      <c r="AJ63" s="218" t="s">
        <v>6740</v>
      </c>
      <c r="AK63" s="219">
        <v>45259</v>
      </c>
      <c r="AL63" s="221" t="s">
        <v>6743</v>
      </c>
      <c r="AM63" s="213">
        <v>623000</v>
      </c>
      <c r="AN63" s="213" t="s">
        <v>6559</v>
      </c>
      <c r="AO63" s="213" t="s">
        <v>1219</v>
      </c>
      <c r="AP63" s="213">
        <v>2</v>
      </c>
      <c r="AQ63" s="213" t="s">
        <v>6741</v>
      </c>
      <c r="AR63" s="213" t="s">
        <v>6740</v>
      </c>
      <c r="AS63" s="214">
        <v>45259</v>
      </c>
      <c r="AT63" s="222" t="s">
        <v>1172</v>
      </c>
      <c r="AU63" s="218" t="s">
        <v>17</v>
      </c>
      <c r="AV63" s="218" t="s">
        <v>683</v>
      </c>
      <c r="AW63" s="218" t="s">
        <v>17</v>
      </c>
      <c r="AX63" s="218" t="s">
        <v>17</v>
      </c>
      <c r="AY63" s="218">
        <v>0</v>
      </c>
      <c r="AZ63" s="218" t="s">
        <v>1171</v>
      </c>
      <c r="BA63" s="219">
        <v>44736</v>
      </c>
      <c r="BB63" s="221" t="s">
        <v>3903</v>
      </c>
      <c r="BC63" s="213">
        <v>940000</v>
      </c>
      <c r="BD63" s="213" t="s">
        <v>3900</v>
      </c>
      <c r="BE63" s="213" t="s">
        <v>1219</v>
      </c>
      <c r="BF63" s="213">
        <v>2</v>
      </c>
      <c r="BG63" s="213" t="s">
        <v>3902</v>
      </c>
      <c r="BH63" s="213" t="s">
        <v>3901</v>
      </c>
      <c r="BI63" s="214">
        <v>45196</v>
      </c>
      <c r="BJ63" s="222" t="s">
        <v>1173</v>
      </c>
      <c r="BK63" s="222" t="s">
        <v>17</v>
      </c>
      <c r="BL63" s="222" t="s">
        <v>683</v>
      </c>
      <c r="BM63" s="222" t="s">
        <v>17</v>
      </c>
      <c r="BN63" s="222" t="s">
        <v>17</v>
      </c>
      <c r="BO63" s="222">
        <v>0</v>
      </c>
      <c r="BP63" s="218" t="s">
        <v>1171</v>
      </c>
      <c r="BQ63" s="223">
        <v>44736</v>
      </c>
      <c r="BR63" s="221" t="s">
        <v>1058</v>
      </c>
      <c r="BS63" s="224">
        <v>0</v>
      </c>
      <c r="BT63" s="224" t="s">
        <v>17</v>
      </c>
      <c r="BU63" s="224" t="s">
        <v>17</v>
      </c>
      <c r="BV63" s="224" t="s">
        <v>17</v>
      </c>
      <c r="BW63" s="224" t="s">
        <v>1050</v>
      </c>
      <c r="BX63" s="224" t="s">
        <v>17</v>
      </c>
      <c r="BY63" s="214">
        <v>44456</v>
      </c>
      <c r="BZ63" s="222" t="s">
        <v>1059</v>
      </c>
      <c r="CA63" s="222">
        <v>0</v>
      </c>
      <c r="CB63" s="222" t="s">
        <v>17</v>
      </c>
      <c r="CC63" s="222" t="s">
        <v>17</v>
      </c>
      <c r="CD63" s="222" t="s">
        <v>17</v>
      </c>
      <c r="CE63" s="222" t="s">
        <v>1050</v>
      </c>
      <c r="CF63" s="222" t="s">
        <v>17</v>
      </c>
      <c r="CG63" s="223">
        <v>44456</v>
      </c>
      <c r="CH63" s="221" t="s">
        <v>11133</v>
      </c>
      <c r="CI63" s="222" t="e">
        <v>#N/A</v>
      </c>
      <c r="CJ63" s="222" t="e">
        <v>#N/A</v>
      </c>
      <c r="CK63" s="222" t="e">
        <v>#N/A</v>
      </c>
      <c r="CL63" s="222" t="e">
        <v>#N/A</v>
      </c>
      <c r="CM63" s="222" t="e">
        <v>#N/A</v>
      </c>
      <c r="CN63" s="222" t="e">
        <v>#N/A</v>
      </c>
      <c r="CO63" s="225" t="e">
        <v>#N/A</v>
      </c>
      <c r="CP63" s="222" t="s">
        <v>1061</v>
      </c>
      <c r="CQ63" s="224">
        <v>0</v>
      </c>
      <c r="CR63" s="224" t="s">
        <v>17</v>
      </c>
      <c r="CS63" s="224" t="s">
        <v>17</v>
      </c>
      <c r="CT63" s="224" t="s">
        <v>17</v>
      </c>
      <c r="CU63" s="224" t="s">
        <v>1050</v>
      </c>
      <c r="CV63" s="224" t="s">
        <v>17</v>
      </c>
      <c r="CW63" s="214">
        <v>44456</v>
      </c>
      <c r="CX63" s="222" t="s">
        <v>6745</v>
      </c>
      <c r="CY63" s="218">
        <v>623000</v>
      </c>
      <c r="CZ63" s="218" t="s">
        <v>6559</v>
      </c>
      <c r="DA63" s="218" t="s">
        <v>1219</v>
      </c>
      <c r="DB63" s="218">
        <v>2</v>
      </c>
      <c r="DC63" s="218" t="s">
        <v>6750</v>
      </c>
      <c r="DD63" s="218" t="s">
        <v>6740</v>
      </c>
      <c r="DE63" s="220">
        <v>45259</v>
      </c>
      <c r="DF63" s="221" t="s">
        <v>6748</v>
      </c>
      <c r="DG63" s="213">
        <v>559000</v>
      </c>
      <c r="DH63" s="224" t="s">
        <v>6746</v>
      </c>
      <c r="DI63" s="224" t="s">
        <v>1219</v>
      </c>
      <c r="DJ63" s="224">
        <v>2</v>
      </c>
      <c r="DK63" s="224" t="s">
        <v>3384</v>
      </c>
      <c r="DL63" s="224" t="s">
        <v>6747</v>
      </c>
      <c r="DM63" s="214">
        <v>45259</v>
      </c>
      <c r="DN63" s="222" t="s">
        <v>6749</v>
      </c>
      <c r="DO63" s="218">
        <v>0</v>
      </c>
      <c r="DP63" s="222" t="s">
        <v>6559</v>
      </c>
      <c r="DQ63" s="222" t="s">
        <v>1219</v>
      </c>
      <c r="DR63" s="222">
        <v>2</v>
      </c>
      <c r="DS63" s="222" t="s">
        <v>6600</v>
      </c>
      <c r="DT63" s="222" t="s">
        <v>6740</v>
      </c>
      <c r="DU63" s="223">
        <v>45259</v>
      </c>
      <c r="DV63" s="221" t="s">
        <v>6751</v>
      </c>
      <c r="DW63" s="213">
        <v>623000</v>
      </c>
      <c r="DX63" s="224" t="s">
        <v>6559</v>
      </c>
      <c r="DY63" s="224" t="s">
        <v>1219</v>
      </c>
      <c r="DZ63" s="224">
        <v>2</v>
      </c>
      <c r="EA63" s="224" t="s">
        <v>6750</v>
      </c>
      <c r="EB63" s="224" t="s">
        <v>6740</v>
      </c>
      <c r="EC63" s="214">
        <v>45259</v>
      </c>
      <c r="ED63" s="222" t="s">
        <v>6753</v>
      </c>
      <c r="EE63" s="218" t="s">
        <v>17</v>
      </c>
      <c r="EF63" s="222" t="s">
        <v>683</v>
      </c>
      <c r="EG63" s="222" t="s">
        <v>17</v>
      </c>
      <c r="EH63" s="222" t="s">
        <v>17</v>
      </c>
      <c r="EI63" s="222" t="s">
        <v>6752</v>
      </c>
      <c r="EJ63" s="222" t="s">
        <v>683</v>
      </c>
      <c r="EK63" s="223">
        <v>45259</v>
      </c>
      <c r="EL63" s="221" t="s">
        <v>6755</v>
      </c>
      <c r="EM63" s="213" t="s">
        <v>17</v>
      </c>
      <c r="EN63" s="224" t="s">
        <v>683</v>
      </c>
      <c r="EO63" s="224" t="s">
        <v>17</v>
      </c>
      <c r="EP63" s="224" t="s">
        <v>17</v>
      </c>
      <c r="EQ63" s="224" t="s">
        <v>6754</v>
      </c>
      <c r="ER63" s="224" t="s">
        <v>683</v>
      </c>
      <c r="ES63" s="214">
        <v>45259</v>
      </c>
      <c r="ET63" s="222" t="s">
        <v>1174</v>
      </c>
      <c r="EU63" s="222" t="s">
        <v>17</v>
      </c>
      <c r="EV63" s="222" t="s">
        <v>683</v>
      </c>
      <c r="EW63" s="222" t="s">
        <v>17</v>
      </c>
      <c r="EX63" s="222" t="s">
        <v>17</v>
      </c>
      <c r="EY63" s="222">
        <v>0</v>
      </c>
      <c r="EZ63" s="222" t="s">
        <v>1171</v>
      </c>
      <c r="FA63" s="223">
        <v>44736</v>
      </c>
      <c r="FB63" s="221" t="s">
        <v>6757</v>
      </c>
      <c r="FC63" s="224">
        <v>2</v>
      </c>
      <c r="FD63" s="224" t="s">
        <v>6746</v>
      </c>
      <c r="FE63" s="224" t="s">
        <v>66</v>
      </c>
      <c r="FF63" s="224">
        <v>1</v>
      </c>
      <c r="FG63" s="224" t="s">
        <v>6756</v>
      </c>
      <c r="FH63" s="224" t="s">
        <v>6737</v>
      </c>
      <c r="FI63" s="214">
        <v>45259</v>
      </c>
      <c r="FJ63" s="221" t="s">
        <v>1068</v>
      </c>
      <c r="FK63" s="222">
        <v>0</v>
      </c>
      <c r="FL63" s="222" t="s">
        <v>17</v>
      </c>
      <c r="FM63" s="222" t="s">
        <v>17</v>
      </c>
      <c r="FN63" s="222" t="s">
        <v>17</v>
      </c>
      <c r="FO63" s="222" t="s">
        <v>1050</v>
      </c>
      <c r="FP63" s="218" t="s">
        <v>17</v>
      </c>
      <c r="FQ63" s="219">
        <v>44456</v>
      </c>
      <c r="FR63" s="221" t="s">
        <v>330</v>
      </c>
      <c r="FS63" s="224" t="s">
        <v>17</v>
      </c>
      <c r="FT63" s="224">
        <v>0</v>
      </c>
      <c r="FU63" s="224" t="s">
        <v>17</v>
      </c>
      <c r="FV63" s="224" t="s">
        <v>17</v>
      </c>
      <c r="FW63" s="224" t="s">
        <v>18</v>
      </c>
      <c r="FX63" s="224">
        <v>0</v>
      </c>
      <c r="FY63" s="214">
        <v>43511</v>
      </c>
      <c r="FZ63" s="222" t="s">
        <v>6243</v>
      </c>
      <c r="GA63" s="222">
        <v>0</v>
      </c>
      <c r="GB63" s="222" t="s">
        <v>2019</v>
      </c>
      <c r="GC63" s="222" t="s">
        <v>33</v>
      </c>
      <c r="GD63" s="222">
        <v>2</v>
      </c>
      <c r="GE63" s="222" t="s">
        <v>17</v>
      </c>
      <c r="GF63" s="222" t="s">
        <v>17</v>
      </c>
      <c r="GG63" s="223">
        <v>45257</v>
      </c>
      <c r="GH63" s="221" t="s">
        <v>6249</v>
      </c>
      <c r="GI63" s="224">
        <v>0</v>
      </c>
      <c r="GJ63" s="224" t="s">
        <v>2019</v>
      </c>
      <c r="GK63" s="224" t="s">
        <v>33</v>
      </c>
      <c r="GL63" s="224">
        <v>2</v>
      </c>
      <c r="GM63" s="224" t="s">
        <v>17</v>
      </c>
      <c r="GN63" s="224" t="s">
        <v>17</v>
      </c>
      <c r="GO63" s="214">
        <v>45257</v>
      </c>
      <c r="GP63" s="222" t="s">
        <v>6244</v>
      </c>
      <c r="GQ63" s="222">
        <v>0</v>
      </c>
      <c r="GR63" s="222" t="s">
        <v>2019</v>
      </c>
      <c r="GS63" s="222" t="s">
        <v>33</v>
      </c>
      <c r="GT63" s="222">
        <v>2</v>
      </c>
      <c r="GU63" s="222" t="s">
        <v>17</v>
      </c>
      <c r="GV63" s="222" t="s">
        <v>17</v>
      </c>
      <c r="GW63" s="223">
        <v>45257</v>
      </c>
      <c r="GX63" s="221" t="s">
        <v>6250</v>
      </c>
      <c r="GY63" s="224">
        <v>0</v>
      </c>
      <c r="GZ63" s="224" t="s">
        <v>2019</v>
      </c>
      <c r="HA63" s="224" t="s">
        <v>33</v>
      </c>
      <c r="HB63" s="224">
        <v>2</v>
      </c>
      <c r="HC63" s="224" t="s">
        <v>17</v>
      </c>
      <c r="HD63" s="224" t="s">
        <v>17</v>
      </c>
      <c r="HE63" s="214">
        <v>45257</v>
      </c>
      <c r="HF63" s="222" t="s">
        <v>6242</v>
      </c>
      <c r="HG63" s="222">
        <v>2</v>
      </c>
      <c r="HH63" s="222" t="s">
        <v>2019</v>
      </c>
      <c r="HI63" s="222" t="s">
        <v>33</v>
      </c>
      <c r="HJ63" s="222">
        <v>2</v>
      </c>
      <c r="HK63" s="222" t="s">
        <v>17</v>
      </c>
      <c r="HL63" s="222" t="s">
        <v>17</v>
      </c>
      <c r="HM63" s="223">
        <v>45257</v>
      </c>
      <c r="HN63" s="221" t="s">
        <v>6248</v>
      </c>
      <c r="HO63" s="224">
        <v>2</v>
      </c>
      <c r="HP63" s="224" t="s">
        <v>2019</v>
      </c>
      <c r="HQ63" s="224" t="s">
        <v>33</v>
      </c>
      <c r="HR63" s="224">
        <v>2</v>
      </c>
      <c r="HS63" s="224" t="s">
        <v>17</v>
      </c>
      <c r="HT63" s="224" t="s">
        <v>17</v>
      </c>
      <c r="HU63" s="214">
        <v>45257</v>
      </c>
      <c r="HV63" s="222" t="s">
        <v>6245</v>
      </c>
      <c r="HW63" s="222">
        <v>2</v>
      </c>
      <c r="HX63" s="222" t="s">
        <v>2019</v>
      </c>
      <c r="HY63" s="222" t="s">
        <v>33</v>
      </c>
      <c r="HZ63" s="222">
        <v>2</v>
      </c>
      <c r="IA63" s="222" t="s">
        <v>17</v>
      </c>
      <c r="IB63" s="222" t="s">
        <v>17</v>
      </c>
      <c r="IC63" s="223">
        <v>45257</v>
      </c>
      <c r="ID63" s="221" t="s">
        <v>6247</v>
      </c>
      <c r="IE63" s="224">
        <v>0</v>
      </c>
      <c r="IF63" s="224" t="s">
        <v>2019</v>
      </c>
      <c r="IG63" s="224" t="s">
        <v>33</v>
      </c>
      <c r="IH63" s="224">
        <v>2</v>
      </c>
      <c r="II63" s="224" t="s">
        <v>17</v>
      </c>
      <c r="IJ63" s="224" t="s">
        <v>17</v>
      </c>
      <c r="IK63" s="214">
        <v>45257</v>
      </c>
      <c r="IL63" s="222" t="s">
        <v>6246</v>
      </c>
      <c r="IM63" s="222">
        <v>3</v>
      </c>
      <c r="IN63" s="222" t="s">
        <v>2019</v>
      </c>
      <c r="IO63" s="222" t="s">
        <v>33</v>
      </c>
      <c r="IP63" s="222">
        <v>2</v>
      </c>
      <c r="IQ63" s="222" t="s">
        <v>17</v>
      </c>
      <c r="IR63" s="222" t="s">
        <v>17</v>
      </c>
      <c r="IS63" s="223">
        <v>45257</v>
      </c>
    </row>
    <row r="64" spans="1:253" s="11" customFormat="1" ht="12.95" customHeight="1" x14ac:dyDescent="0.2">
      <c r="A64" s="11" t="s">
        <v>1062</v>
      </c>
      <c r="B64" s="11" t="s">
        <v>10435</v>
      </c>
      <c r="C64" s="11" t="s">
        <v>1063</v>
      </c>
      <c r="D64" s="11" t="s">
        <v>329</v>
      </c>
      <c r="E64" s="11" t="s">
        <v>9977</v>
      </c>
      <c r="F64" s="11" t="s">
        <v>6789</v>
      </c>
      <c r="G64" s="215">
        <v>55531000</v>
      </c>
      <c r="H64" s="218" t="s">
        <v>6732</v>
      </c>
      <c r="I64" s="218" t="s">
        <v>1219</v>
      </c>
      <c r="J64" s="218">
        <v>2</v>
      </c>
      <c r="K64" s="218" t="s">
        <v>6734</v>
      </c>
      <c r="L64" s="218" t="s">
        <v>6733</v>
      </c>
      <c r="M64" s="219">
        <v>45259</v>
      </c>
      <c r="N64" s="221" t="s">
        <v>3400</v>
      </c>
      <c r="O64" s="218">
        <v>543630</v>
      </c>
      <c r="P64" s="218" t="s">
        <v>3397</v>
      </c>
      <c r="Q64" s="218" t="s">
        <v>1219</v>
      </c>
      <c r="R64" s="218">
        <v>2</v>
      </c>
      <c r="S64" s="218" t="s">
        <v>3399</v>
      </c>
      <c r="T64" s="218" t="s">
        <v>3398</v>
      </c>
      <c r="U64" s="219">
        <v>45127</v>
      </c>
      <c r="V64" s="221" t="s">
        <v>5110</v>
      </c>
      <c r="W64" s="218">
        <v>28571000</v>
      </c>
      <c r="X64" s="218" t="s">
        <v>5107</v>
      </c>
      <c r="Y64" s="218" t="s">
        <v>1219</v>
      </c>
      <c r="Z64" s="218">
        <v>2</v>
      </c>
      <c r="AA64" s="218" t="s">
        <v>5109</v>
      </c>
      <c r="AB64" s="218" t="s">
        <v>5108</v>
      </c>
      <c r="AC64" s="219">
        <v>45227</v>
      </c>
      <c r="AD64" s="221" t="s">
        <v>5112</v>
      </c>
      <c r="AE64" s="218">
        <v>28571000</v>
      </c>
      <c r="AF64" s="218" t="s">
        <v>5107</v>
      </c>
      <c r="AG64" s="218" t="s">
        <v>1219</v>
      </c>
      <c r="AH64" s="218">
        <v>2</v>
      </c>
      <c r="AI64" s="218" t="s">
        <v>5111</v>
      </c>
      <c r="AJ64" s="218" t="s">
        <v>5108</v>
      </c>
      <c r="AK64" s="219">
        <v>45227</v>
      </c>
      <c r="AL64" s="221" t="s">
        <v>6793</v>
      </c>
      <c r="AM64" s="218">
        <v>45000</v>
      </c>
      <c r="AN64" s="218" t="s">
        <v>6790</v>
      </c>
      <c r="AO64" s="218" t="s">
        <v>1219</v>
      </c>
      <c r="AP64" s="218">
        <v>2</v>
      </c>
      <c r="AQ64" s="218" t="s">
        <v>6792</v>
      </c>
      <c r="AR64" s="218" t="s">
        <v>6791</v>
      </c>
      <c r="AS64" s="219">
        <v>45259</v>
      </c>
      <c r="AT64" s="222" t="s">
        <v>1170</v>
      </c>
      <c r="AU64" s="218" t="s">
        <v>17</v>
      </c>
      <c r="AV64" s="218" t="s">
        <v>683</v>
      </c>
      <c r="AW64" s="218" t="s">
        <v>17</v>
      </c>
      <c r="AX64" s="218" t="s">
        <v>17</v>
      </c>
      <c r="AY64" s="218" t="s">
        <v>1169</v>
      </c>
      <c r="AZ64" s="218" t="s">
        <v>683</v>
      </c>
      <c r="BA64" s="219">
        <v>44736</v>
      </c>
      <c r="BB64" s="221" t="s">
        <v>5126</v>
      </c>
      <c r="BC64" s="218">
        <v>940000</v>
      </c>
      <c r="BD64" s="218" t="s">
        <v>3900</v>
      </c>
      <c r="BE64" s="218" t="s">
        <v>1219</v>
      </c>
      <c r="BF64" s="218">
        <v>2</v>
      </c>
      <c r="BG64" s="218" t="s">
        <v>5125</v>
      </c>
      <c r="BH64" s="218" t="s">
        <v>3901</v>
      </c>
      <c r="BI64" s="219">
        <v>45227</v>
      </c>
      <c r="BJ64" s="222" t="s">
        <v>1386</v>
      </c>
      <c r="BK64" s="222" t="s">
        <v>17</v>
      </c>
      <c r="BL64" s="222" t="s">
        <v>17</v>
      </c>
      <c r="BM64" s="222" t="s">
        <v>17</v>
      </c>
      <c r="BN64" s="222" t="s">
        <v>17</v>
      </c>
      <c r="BO64" s="222" t="s">
        <v>1385</v>
      </c>
      <c r="BP64" s="218" t="s">
        <v>17</v>
      </c>
      <c r="BQ64" s="223">
        <v>44809</v>
      </c>
      <c r="BR64" s="221" t="s">
        <v>1064</v>
      </c>
      <c r="BS64" s="222">
        <v>0</v>
      </c>
      <c r="BT64" s="222" t="s">
        <v>17</v>
      </c>
      <c r="BU64" s="222" t="s">
        <v>17</v>
      </c>
      <c r="BV64" s="222" t="s">
        <v>17</v>
      </c>
      <c r="BW64" s="222" t="s">
        <v>1050</v>
      </c>
      <c r="BX64" s="222" t="s">
        <v>17</v>
      </c>
      <c r="BY64" s="219">
        <v>44456</v>
      </c>
      <c r="BZ64" s="222" t="s">
        <v>1065</v>
      </c>
      <c r="CA64" s="222">
        <v>0</v>
      </c>
      <c r="CB64" s="222" t="s">
        <v>17</v>
      </c>
      <c r="CC64" s="222" t="s">
        <v>17</v>
      </c>
      <c r="CD64" s="222" t="s">
        <v>17</v>
      </c>
      <c r="CE64" s="222" t="s">
        <v>1050</v>
      </c>
      <c r="CF64" s="222" t="s">
        <v>17</v>
      </c>
      <c r="CG64" s="223">
        <v>44456</v>
      </c>
      <c r="CH64" s="221" t="s">
        <v>11134</v>
      </c>
      <c r="CI64" s="222" t="e">
        <v>#N/A</v>
      </c>
      <c r="CJ64" s="222" t="e">
        <v>#N/A</v>
      </c>
      <c r="CK64" s="222" t="e">
        <v>#N/A</v>
      </c>
      <c r="CL64" s="222" t="e">
        <v>#N/A</v>
      </c>
      <c r="CM64" s="222" t="e">
        <v>#N/A</v>
      </c>
      <c r="CN64" s="222" t="e">
        <v>#N/A</v>
      </c>
      <c r="CO64" s="225" t="e">
        <v>#N/A</v>
      </c>
      <c r="CP64" s="222" t="s">
        <v>1067</v>
      </c>
      <c r="CQ64" s="222">
        <v>0</v>
      </c>
      <c r="CR64" s="222" t="s">
        <v>17</v>
      </c>
      <c r="CS64" s="222" t="s">
        <v>17</v>
      </c>
      <c r="CT64" s="222" t="s">
        <v>17</v>
      </c>
      <c r="CU64" s="222" t="s">
        <v>1050</v>
      </c>
      <c r="CV64" s="222" t="s">
        <v>17</v>
      </c>
      <c r="CW64" s="219">
        <v>44456</v>
      </c>
      <c r="CX64" s="222" t="s">
        <v>5114</v>
      </c>
      <c r="CY64" s="218">
        <v>1525000</v>
      </c>
      <c r="CZ64" s="218" t="s">
        <v>3900</v>
      </c>
      <c r="DA64" s="218" t="s">
        <v>1219</v>
      </c>
      <c r="DB64" s="218">
        <v>2</v>
      </c>
      <c r="DC64" s="218" t="s">
        <v>5119</v>
      </c>
      <c r="DD64" s="218" t="s">
        <v>3901</v>
      </c>
      <c r="DE64" s="220">
        <v>45227</v>
      </c>
      <c r="DF64" s="221" t="s">
        <v>5117</v>
      </c>
      <c r="DG64" s="218">
        <v>0</v>
      </c>
      <c r="DH64" s="222" t="s">
        <v>5107</v>
      </c>
      <c r="DI64" s="222" t="s">
        <v>1219</v>
      </c>
      <c r="DJ64" s="222">
        <v>2</v>
      </c>
      <c r="DK64" s="222" t="s">
        <v>5116</v>
      </c>
      <c r="DL64" s="222" t="s">
        <v>5115</v>
      </c>
      <c r="DM64" s="219">
        <v>45227</v>
      </c>
      <c r="DN64" s="222" t="s">
        <v>5118</v>
      </c>
      <c r="DO64" s="218">
        <v>27046000</v>
      </c>
      <c r="DP64" s="222" t="s">
        <v>5107</v>
      </c>
      <c r="DQ64" s="222" t="s">
        <v>1219</v>
      </c>
      <c r="DR64" s="222">
        <v>2</v>
      </c>
      <c r="DS64" s="222" t="s">
        <v>3182</v>
      </c>
      <c r="DT64" s="222" t="s">
        <v>5115</v>
      </c>
      <c r="DU64" s="223">
        <v>45227</v>
      </c>
      <c r="DV64" s="221" t="s">
        <v>5120</v>
      </c>
      <c r="DW64" s="218">
        <v>1259000</v>
      </c>
      <c r="DX64" s="222" t="s">
        <v>3900</v>
      </c>
      <c r="DY64" s="222" t="s">
        <v>1219</v>
      </c>
      <c r="DZ64" s="222">
        <v>2</v>
      </c>
      <c r="EA64" s="222" t="s">
        <v>5119</v>
      </c>
      <c r="EB64" s="222" t="s">
        <v>3901</v>
      </c>
      <c r="EC64" s="219">
        <v>45227</v>
      </c>
      <c r="ED64" s="222" t="s">
        <v>5122</v>
      </c>
      <c r="EE64" s="218">
        <v>266000</v>
      </c>
      <c r="EF64" s="222" t="s">
        <v>3900</v>
      </c>
      <c r="EG64" s="222" t="s">
        <v>1219</v>
      </c>
      <c r="EH64" s="222">
        <v>2</v>
      </c>
      <c r="EI64" s="222" t="s">
        <v>5121</v>
      </c>
      <c r="EJ64" s="222" t="s">
        <v>3901</v>
      </c>
      <c r="EK64" s="223">
        <v>45227</v>
      </c>
      <c r="EL64" s="221" t="s">
        <v>5124</v>
      </c>
      <c r="EM64" s="218">
        <v>0</v>
      </c>
      <c r="EN64" s="222" t="s">
        <v>3900</v>
      </c>
      <c r="EO64" s="222" t="s">
        <v>1219</v>
      </c>
      <c r="EP64" s="222">
        <v>2</v>
      </c>
      <c r="EQ64" s="222" t="s">
        <v>5123</v>
      </c>
      <c r="ER64" s="222" t="s">
        <v>3901</v>
      </c>
      <c r="ES64" s="219">
        <v>45227</v>
      </c>
      <c r="ET64" s="222" t="s">
        <v>1387</v>
      </c>
      <c r="EU64" s="222" t="s">
        <v>17</v>
      </c>
      <c r="EV64" s="222" t="s">
        <v>17</v>
      </c>
      <c r="EW64" s="222" t="s">
        <v>17</v>
      </c>
      <c r="EX64" s="222" t="s">
        <v>17</v>
      </c>
      <c r="EY64" s="222" t="s">
        <v>1385</v>
      </c>
      <c r="EZ64" s="222" t="s">
        <v>17</v>
      </c>
      <c r="FA64" s="223">
        <v>44809</v>
      </c>
      <c r="FB64" s="221" t="s">
        <v>6802</v>
      </c>
      <c r="FC64" s="222">
        <v>3</v>
      </c>
      <c r="FD64" s="222" t="s">
        <v>6799</v>
      </c>
      <c r="FE64" s="222" t="s">
        <v>1219</v>
      </c>
      <c r="FF64" s="222">
        <v>2</v>
      </c>
      <c r="FG64" s="222" t="s">
        <v>6801</v>
      </c>
      <c r="FH64" s="222" t="s">
        <v>6800</v>
      </c>
      <c r="FI64" s="219">
        <v>45259</v>
      </c>
      <c r="FJ64" s="221" t="s">
        <v>1069</v>
      </c>
      <c r="FK64" s="222">
        <v>0</v>
      </c>
      <c r="FL64" s="222" t="s">
        <v>17</v>
      </c>
      <c r="FM64" s="222" t="s">
        <v>17</v>
      </c>
      <c r="FN64" s="222" t="s">
        <v>17</v>
      </c>
      <c r="FO64" s="222" t="s">
        <v>1050</v>
      </c>
      <c r="FP64" s="218" t="s">
        <v>17</v>
      </c>
      <c r="FQ64" s="219">
        <v>44456</v>
      </c>
      <c r="FR64" s="221" t="s">
        <v>1070</v>
      </c>
      <c r="FS64" s="222">
        <v>0</v>
      </c>
      <c r="FT64" s="222" t="s">
        <v>17</v>
      </c>
      <c r="FU64" s="222" t="s">
        <v>17</v>
      </c>
      <c r="FV64" s="222" t="s">
        <v>17</v>
      </c>
      <c r="FW64" s="222" t="s">
        <v>1050</v>
      </c>
      <c r="FX64" s="222" t="s">
        <v>17</v>
      </c>
      <c r="FY64" s="219">
        <v>44456</v>
      </c>
      <c r="FZ64" s="222" t="s">
        <v>6252</v>
      </c>
      <c r="GA64" s="222">
        <v>0</v>
      </c>
      <c r="GB64" s="222" t="s">
        <v>2019</v>
      </c>
      <c r="GC64" s="222" t="s">
        <v>33</v>
      </c>
      <c r="GD64" s="222">
        <v>2</v>
      </c>
      <c r="GE64" s="222" t="s">
        <v>17</v>
      </c>
      <c r="GF64" s="222" t="s">
        <v>17</v>
      </c>
      <c r="GG64" s="223">
        <v>45257</v>
      </c>
      <c r="GH64" s="221" t="s">
        <v>6258</v>
      </c>
      <c r="GI64" s="222">
        <v>0</v>
      </c>
      <c r="GJ64" s="222" t="s">
        <v>2019</v>
      </c>
      <c r="GK64" s="222" t="s">
        <v>33</v>
      </c>
      <c r="GL64" s="222">
        <v>2</v>
      </c>
      <c r="GM64" s="222" t="s">
        <v>17</v>
      </c>
      <c r="GN64" s="222" t="s">
        <v>17</v>
      </c>
      <c r="GO64" s="219">
        <v>45257</v>
      </c>
      <c r="GP64" s="222" t="s">
        <v>6253</v>
      </c>
      <c r="GQ64" s="222">
        <v>0</v>
      </c>
      <c r="GR64" s="222" t="s">
        <v>2019</v>
      </c>
      <c r="GS64" s="222" t="s">
        <v>33</v>
      </c>
      <c r="GT64" s="222">
        <v>2</v>
      </c>
      <c r="GU64" s="222" t="s">
        <v>17</v>
      </c>
      <c r="GV64" s="222" t="s">
        <v>17</v>
      </c>
      <c r="GW64" s="223">
        <v>45257</v>
      </c>
      <c r="GX64" s="221" t="s">
        <v>6259</v>
      </c>
      <c r="GY64" s="222">
        <v>0</v>
      </c>
      <c r="GZ64" s="222" t="s">
        <v>2019</v>
      </c>
      <c r="HA64" s="222" t="s">
        <v>33</v>
      </c>
      <c r="HB64" s="222">
        <v>2</v>
      </c>
      <c r="HC64" s="222" t="s">
        <v>17</v>
      </c>
      <c r="HD64" s="222" t="s">
        <v>17</v>
      </c>
      <c r="HE64" s="219">
        <v>45257</v>
      </c>
      <c r="HF64" s="222" t="s">
        <v>6251</v>
      </c>
      <c r="HG64" s="222">
        <v>0</v>
      </c>
      <c r="HH64" s="222" t="s">
        <v>2019</v>
      </c>
      <c r="HI64" s="222" t="s">
        <v>33</v>
      </c>
      <c r="HJ64" s="222">
        <v>2</v>
      </c>
      <c r="HK64" s="222" t="s">
        <v>17</v>
      </c>
      <c r="HL64" s="222" t="s">
        <v>17</v>
      </c>
      <c r="HM64" s="223">
        <v>45257</v>
      </c>
      <c r="HN64" s="221" t="s">
        <v>6257</v>
      </c>
      <c r="HO64" s="222">
        <v>2</v>
      </c>
      <c r="HP64" s="222" t="s">
        <v>2019</v>
      </c>
      <c r="HQ64" s="222" t="s">
        <v>33</v>
      </c>
      <c r="HR64" s="222">
        <v>2</v>
      </c>
      <c r="HS64" s="222" t="s">
        <v>17</v>
      </c>
      <c r="HT64" s="222" t="s">
        <v>17</v>
      </c>
      <c r="HU64" s="219">
        <v>45257</v>
      </c>
      <c r="HV64" s="222" t="s">
        <v>6254</v>
      </c>
      <c r="HW64" s="222">
        <v>2</v>
      </c>
      <c r="HX64" s="222" t="s">
        <v>2019</v>
      </c>
      <c r="HY64" s="222" t="s">
        <v>33</v>
      </c>
      <c r="HZ64" s="222">
        <v>2</v>
      </c>
      <c r="IA64" s="222" t="s">
        <v>17</v>
      </c>
      <c r="IB64" s="222" t="s">
        <v>17</v>
      </c>
      <c r="IC64" s="223">
        <v>45257</v>
      </c>
      <c r="ID64" s="221" t="s">
        <v>6256</v>
      </c>
      <c r="IE64" s="222">
        <v>0</v>
      </c>
      <c r="IF64" s="222" t="s">
        <v>2019</v>
      </c>
      <c r="IG64" s="222" t="s">
        <v>33</v>
      </c>
      <c r="IH64" s="222">
        <v>2</v>
      </c>
      <c r="II64" s="222" t="s">
        <v>17</v>
      </c>
      <c r="IJ64" s="222" t="s">
        <v>17</v>
      </c>
      <c r="IK64" s="219">
        <v>45257</v>
      </c>
      <c r="IL64" s="222" t="s">
        <v>6255</v>
      </c>
      <c r="IM64" s="222">
        <v>3</v>
      </c>
      <c r="IN64" s="222" t="s">
        <v>2019</v>
      </c>
      <c r="IO64" s="222" t="s">
        <v>33</v>
      </c>
      <c r="IP64" s="222">
        <v>2</v>
      </c>
      <c r="IQ64" s="222" t="s">
        <v>17</v>
      </c>
      <c r="IR64" s="222" t="s">
        <v>17</v>
      </c>
      <c r="IS64" s="223">
        <v>45257</v>
      </c>
    </row>
    <row r="65" spans="1:253" s="11" customFormat="1" ht="12.95" customHeight="1" x14ac:dyDescent="0.2">
      <c r="A65" s="11" t="s">
        <v>5159</v>
      </c>
      <c r="B65" s="11" t="s">
        <v>10463</v>
      </c>
      <c r="C65" s="11" t="s">
        <v>5160</v>
      </c>
      <c r="D65" s="11" t="s">
        <v>5161</v>
      </c>
      <c r="E65" s="11" t="s">
        <v>9990</v>
      </c>
      <c r="F65" s="11" t="s">
        <v>5165</v>
      </c>
      <c r="G65" s="212">
        <v>7443000</v>
      </c>
      <c r="H65" s="213" t="s">
        <v>5162</v>
      </c>
      <c r="I65" s="213" t="s">
        <v>66</v>
      </c>
      <c r="J65" s="213">
        <v>1</v>
      </c>
      <c r="K65" s="213" t="s">
        <v>5164</v>
      </c>
      <c r="L65" s="213" t="s">
        <v>5163</v>
      </c>
      <c r="M65" s="214">
        <v>45229</v>
      </c>
      <c r="N65" s="221" t="s">
        <v>5169</v>
      </c>
      <c r="O65" s="216">
        <v>168750</v>
      </c>
      <c r="P65" s="216" t="s">
        <v>5166</v>
      </c>
      <c r="Q65" s="216" t="s">
        <v>66</v>
      </c>
      <c r="R65" s="216">
        <v>1</v>
      </c>
      <c r="S65" s="216" t="s">
        <v>5168</v>
      </c>
      <c r="T65" s="216" t="s">
        <v>5167</v>
      </c>
      <c r="U65" s="217">
        <v>45229</v>
      </c>
      <c r="V65" s="221" t="s">
        <v>5173</v>
      </c>
      <c r="W65" s="213">
        <v>5928000</v>
      </c>
      <c r="X65" s="213" t="s">
        <v>5170</v>
      </c>
      <c r="Y65" s="213" t="s">
        <v>66</v>
      </c>
      <c r="Z65" s="213">
        <v>1</v>
      </c>
      <c r="AA65" s="213" t="s">
        <v>5172</v>
      </c>
      <c r="AB65" s="213" t="s">
        <v>5171</v>
      </c>
      <c r="AC65" s="214">
        <v>45229</v>
      </c>
      <c r="AD65" s="221" t="s">
        <v>5177</v>
      </c>
      <c r="AE65" s="218">
        <v>110000</v>
      </c>
      <c r="AF65" s="218" t="s">
        <v>5174</v>
      </c>
      <c r="AG65" s="218" t="s">
        <v>66</v>
      </c>
      <c r="AH65" s="218">
        <v>1</v>
      </c>
      <c r="AI65" s="218" t="s">
        <v>5176</v>
      </c>
      <c r="AJ65" s="218" t="s">
        <v>5175</v>
      </c>
      <c r="AK65" s="219">
        <v>45229</v>
      </c>
      <c r="AL65" s="221" t="s">
        <v>5179</v>
      </c>
      <c r="AM65" s="213">
        <v>0</v>
      </c>
      <c r="AN65" s="213" t="s">
        <v>5174</v>
      </c>
      <c r="AO65" s="213" t="s">
        <v>66</v>
      </c>
      <c r="AP65" s="213">
        <v>1</v>
      </c>
      <c r="AQ65" s="213" t="s">
        <v>5178</v>
      </c>
      <c r="AR65" s="213" t="s">
        <v>5175</v>
      </c>
      <c r="AS65" s="214">
        <v>45229</v>
      </c>
      <c r="AT65" s="222" t="s">
        <v>5181</v>
      </c>
      <c r="AU65" s="218">
        <v>0</v>
      </c>
      <c r="AV65" s="218" t="s">
        <v>5174</v>
      </c>
      <c r="AW65" s="218" t="s">
        <v>22</v>
      </c>
      <c r="AX65" s="218">
        <v>3</v>
      </c>
      <c r="AY65" s="218" t="s">
        <v>5180</v>
      </c>
      <c r="AZ65" s="218" t="s">
        <v>5175</v>
      </c>
      <c r="BA65" s="219">
        <v>45229</v>
      </c>
      <c r="BB65" s="221" t="s">
        <v>5196</v>
      </c>
      <c r="BC65" s="213" t="s">
        <v>17</v>
      </c>
      <c r="BD65" s="213" t="s">
        <v>17</v>
      </c>
      <c r="BE65" s="213" t="s">
        <v>17</v>
      </c>
      <c r="BF65" s="213" t="s">
        <v>17</v>
      </c>
      <c r="BG65" s="213" t="s">
        <v>4681</v>
      </c>
      <c r="BH65" s="213" t="s">
        <v>17</v>
      </c>
      <c r="BI65" s="214">
        <v>45229</v>
      </c>
      <c r="BJ65" s="222" t="s">
        <v>5184</v>
      </c>
      <c r="BK65" s="222">
        <v>6</v>
      </c>
      <c r="BL65" s="222" t="s">
        <v>5182</v>
      </c>
      <c r="BM65" s="222" t="s">
        <v>1219</v>
      </c>
      <c r="BN65" s="222">
        <v>2</v>
      </c>
      <c r="BO65" s="222" t="s">
        <v>4732</v>
      </c>
      <c r="BP65" s="218" t="s">
        <v>5183</v>
      </c>
      <c r="BQ65" s="223">
        <v>45229</v>
      </c>
      <c r="BR65" s="221" t="s">
        <v>5197</v>
      </c>
      <c r="BS65" s="224" t="s">
        <v>17</v>
      </c>
      <c r="BT65" s="224" t="s">
        <v>17</v>
      </c>
      <c r="BU65" s="224" t="s">
        <v>17</v>
      </c>
      <c r="BV65" s="224" t="s">
        <v>17</v>
      </c>
      <c r="BW65" s="224" t="s">
        <v>4681</v>
      </c>
      <c r="BX65" s="224" t="s">
        <v>17</v>
      </c>
      <c r="BY65" s="214">
        <v>45229</v>
      </c>
      <c r="BZ65" s="222" t="s">
        <v>5198</v>
      </c>
      <c r="CA65" s="222" t="s">
        <v>17</v>
      </c>
      <c r="CB65" s="222" t="s">
        <v>17</v>
      </c>
      <c r="CC65" s="222" t="s">
        <v>17</v>
      </c>
      <c r="CD65" s="222" t="s">
        <v>17</v>
      </c>
      <c r="CE65" s="222" t="s">
        <v>4681</v>
      </c>
      <c r="CF65" s="222" t="s">
        <v>17</v>
      </c>
      <c r="CG65" s="223">
        <v>45229</v>
      </c>
      <c r="CH65" s="221" t="s">
        <v>11135</v>
      </c>
      <c r="CI65" s="222" t="e">
        <v>#N/A</v>
      </c>
      <c r="CJ65" s="222" t="e">
        <v>#N/A</v>
      </c>
      <c r="CK65" s="222" t="e">
        <v>#N/A</v>
      </c>
      <c r="CL65" s="222" t="e">
        <v>#N/A</v>
      </c>
      <c r="CM65" s="222" t="e">
        <v>#N/A</v>
      </c>
      <c r="CN65" s="222" t="e">
        <v>#N/A</v>
      </c>
      <c r="CO65" s="225" t="e">
        <v>#N/A</v>
      </c>
      <c r="CP65" s="222" t="s">
        <v>5201</v>
      </c>
      <c r="CQ65" s="224">
        <v>7300000</v>
      </c>
      <c r="CR65" s="224" t="s">
        <v>5174</v>
      </c>
      <c r="CS65" s="224" t="s">
        <v>1219</v>
      </c>
      <c r="CT65" s="224">
        <v>2</v>
      </c>
      <c r="CU65" s="224" t="s">
        <v>5200</v>
      </c>
      <c r="CV65" s="224" t="s">
        <v>5175</v>
      </c>
      <c r="CW65" s="214">
        <v>45229</v>
      </c>
      <c r="CX65" s="222" t="s">
        <v>5186</v>
      </c>
      <c r="CY65" s="218">
        <v>21000</v>
      </c>
      <c r="CZ65" s="218" t="s">
        <v>5174</v>
      </c>
      <c r="DA65" s="218" t="s">
        <v>1219</v>
      </c>
      <c r="DB65" s="218">
        <v>2</v>
      </c>
      <c r="DC65" s="218" t="s">
        <v>4744</v>
      </c>
      <c r="DD65" s="218" t="s">
        <v>5175</v>
      </c>
      <c r="DE65" s="220">
        <v>45229</v>
      </c>
      <c r="DF65" s="221" t="s">
        <v>5187</v>
      </c>
      <c r="DG65" s="213">
        <v>5818000</v>
      </c>
      <c r="DH65" s="224" t="s">
        <v>5170</v>
      </c>
      <c r="DI65" s="224" t="s">
        <v>1219</v>
      </c>
      <c r="DJ65" s="224">
        <v>2</v>
      </c>
      <c r="DK65" s="224" t="s">
        <v>4740</v>
      </c>
      <c r="DL65" s="224" t="s">
        <v>5171</v>
      </c>
      <c r="DM65" s="214">
        <v>45229</v>
      </c>
      <c r="DN65" s="222" t="s">
        <v>5188</v>
      </c>
      <c r="DO65" s="218">
        <v>89000</v>
      </c>
      <c r="DP65" s="222" t="s">
        <v>5174</v>
      </c>
      <c r="DQ65" s="222" t="s">
        <v>1219</v>
      </c>
      <c r="DR65" s="222">
        <v>2</v>
      </c>
      <c r="DS65" s="222" t="s">
        <v>4742</v>
      </c>
      <c r="DT65" s="222" t="s">
        <v>5175</v>
      </c>
      <c r="DU65" s="223">
        <v>45229</v>
      </c>
      <c r="DV65" s="221" t="s">
        <v>5189</v>
      </c>
      <c r="DW65" s="213">
        <v>21000</v>
      </c>
      <c r="DX65" s="224" t="s">
        <v>5174</v>
      </c>
      <c r="DY65" s="224" t="s">
        <v>1219</v>
      </c>
      <c r="DZ65" s="224">
        <v>2</v>
      </c>
      <c r="EA65" s="224" t="s">
        <v>4744</v>
      </c>
      <c r="EB65" s="224" t="s">
        <v>5175</v>
      </c>
      <c r="EC65" s="214">
        <v>45229</v>
      </c>
      <c r="ED65" s="222" t="s">
        <v>5190</v>
      </c>
      <c r="EE65" s="218">
        <v>0</v>
      </c>
      <c r="EF65" s="222" t="s">
        <v>5174</v>
      </c>
      <c r="EG65" s="222" t="s">
        <v>1219</v>
      </c>
      <c r="EH65" s="222">
        <v>2</v>
      </c>
      <c r="EI65" s="222" t="s">
        <v>4744</v>
      </c>
      <c r="EJ65" s="222" t="s">
        <v>5175</v>
      </c>
      <c r="EK65" s="223">
        <v>45229</v>
      </c>
      <c r="EL65" s="221" t="s">
        <v>5191</v>
      </c>
      <c r="EM65" s="213">
        <v>0</v>
      </c>
      <c r="EN65" s="224" t="s">
        <v>5174</v>
      </c>
      <c r="EO65" s="224" t="s">
        <v>1219</v>
      </c>
      <c r="EP65" s="224">
        <v>2</v>
      </c>
      <c r="EQ65" s="224" t="s">
        <v>4744</v>
      </c>
      <c r="ER65" s="224" t="s">
        <v>5175</v>
      </c>
      <c r="ES65" s="214">
        <v>45229</v>
      </c>
      <c r="ET65" s="222" t="s">
        <v>5185</v>
      </c>
      <c r="EU65" s="222">
        <v>6</v>
      </c>
      <c r="EV65" s="222" t="s">
        <v>5182</v>
      </c>
      <c r="EW65" s="222" t="s">
        <v>1219</v>
      </c>
      <c r="EX65" s="222">
        <v>2</v>
      </c>
      <c r="EY65" s="222" t="s">
        <v>4734</v>
      </c>
      <c r="EZ65" s="222" t="s">
        <v>5183</v>
      </c>
      <c r="FA65" s="223">
        <v>45229</v>
      </c>
      <c r="FB65" s="221" t="s">
        <v>5193</v>
      </c>
      <c r="FC65" s="224">
        <v>2</v>
      </c>
      <c r="FD65" s="224" t="s">
        <v>5174</v>
      </c>
      <c r="FE65" s="224" t="s">
        <v>1219</v>
      </c>
      <c r="FF65" s="224">
        <v>2</v>
      </c>
      <c r="FG65" s="224" t="s">
        <v>5192</v>
      </c>
      <c r="FH65" s="224" t="s">
        <v>5175</v>
      </c>
      <c r="FI65" s="214">
        <v>45229</v>
      </c>
      <c r="FJ65" s="221" t="s">
        <v>5194</v>
      </c>
      <c r="FK65" s="222" t="s">
        <v>17</v>
      </c>
      <c r="FL65" s="222" t="s">
        <v>17</v>
      </c>
      <c r="FM65" s="222" t="s">
        <v>17</v>
      </c>
      <c r="FN65" s="222" t="s">
        <v>17</v>
      </c>
      <c r="FO65" s="222" t="s">
        <v>4681</v>
      </c>
      <c r="FP65" s="218" t="s">
        <v>17</v>
      </c>
      <c r="FQ65" s="219">
        <v>45229</v>
      </c>
      <c r="FR65" s="221" t="s">
        <v>5195</v>
      </c>
      <c r="FS65" s="224" t="s">
        <v>17</v>
      </c>
      <c r="FT65" s="224" t="s">
        <v>17</v>
      </c>
      <c r="FU65" s="224" t="s">
        <v>17</v>
      </c>
      <c r="FV65" s="224" t="s">
        <v>17</v>
      </c>
      <c r="FW65" s="224" t="s">
        <v>4681</v>
      </c>
      <c r="FX65" s="224" t="s">
        <v>17</v>
      </c>
      <c r="FY65" s="214">
        <v>45229</v>
      </c>
      <c r="FZ65" s="222" t="s">
        <v>5203</v>
      </c>
      <c r="GA65" s="222">
        <v>1</v>
      </c>
      <c r="GB65" s="222" t="s">
        <v>2019</v>
      </c>
      <c r="GC65" s="222" t="s">
        <v>33</v>
      </c>
      <c r="GD65" s="222">
        <v>2</v>
      </c>
      <c r="GE65" s="222" t="s">
        <v>17</v>
      </c>
      <c r="GF65" s="222" t="s">
        <v>17</v>
      </c>
      <c r="GG65" s="223">
        <v>45229</v>
      </c>
      <c r="GH65" s="221" t="s">
        <v>5209</v>
      </c>
      <c r="GI65" s="224">
        <v>0</v>
      </c>
      <c r="GJ65" s="224" t="s">
        <v>2019</v>
      </c>
      <c r="GK65" s="224" t="s">
        <v>33</v>
      </c>
      <c r="GL65" s="224">
        <v>2</v>
      </c>
      <c r="GM65" s="224" t="s">
        <v>17</v>
      </c>
      <c r="GN65" s="224" t="s">
        <v>17</v>
      </c>
      <c r="GO65" s="214">
        <v>45229</v>
      </c>
      <c r="GP65" s="222" t="s">
        <v>5204</v>
      </c>
      <c r="GQ65" s="222">
        <v>0</v>
      </c>
      <c r="GR65" s="222" t="s">
        <v>2019</v>
      </c>
      <c r="GS65" s="222" t="s">
        <v>33</v>
      </c>
      <c r="GT65" s="222">
        <v>2</v>
      </c>
      <c r="GU65" s="222" t="s">
        <v>17</v>
      </c>
      <c r="GV65" s="222" t="s">
        <v>17</v>
      </c>
      <c r="GW65" s="223">
        <v>45229</v>
      </c>
      <c r="GX65" s="221" t="s">
        <v>5210</v>
      </c>
      <c r="GY65" s="224">
        <v>0</v>
      </c>
      <c r="GZ65" s="224" t="s">
        <v>2019</v>
      </c>
      <c r="HA65" s="224" t="s">
        <v>33</v>
      </c>
      <c r="HB65" s="224">
        <v>2</v>
      </c>
      <c r="HC65" s="224" t="s">
        <v>17</v>
      </c>
      <c r="HD65" s="224" t="s">
        <v>17</v>
      </c>
      <c r="HE65" s="214">
        <v>45229</v>
      </c>
      <c r="HF65" s="222" t="s">
        <v>5202</v>
      </c>
      <c r="HG65" s="222">
        <v>0</v>
      </c>
      <c r="HH65" s="222" t="s">
        <v>2019</v>
      </c>
      <c r="HI65" s="222" t="s">
        <v>33</v>
      </c>
      <c r="HJ65" s="222">
        <v>2</v>
      </c>
      <c r="HK65" s="222" t="s">
        <v>17</v>
      </c>
      <c r="HL65" s="222" t="s">
        <v>17</v>
      </c>
      <c r="HM65" s="223">
        <v>45229</v>
      </c>
      <c r="HN65" s="221" t="s">
        <v>5208</v>
      </c>
      <c r="HO65" s="224">
        <v>0</v>
      </c>
      <c r="HP65" s="224" t="s">
        <v>2019</v>
      </c>
      <c r="HQ65" s="224" t="s">
        <v>33</v>
      </c>
      <c r="HR65" s="224">
        <v>2</v>
      </c>
      <c r="HS65" s="224" t="s">
        <v>17</v>
      </c>
      <c r="HT65" s="224" t="s">
        <v>17</v>
      </c>
      <c r="HU65" s="214">
        <v>45229</v>
      </c>
      <c r="HV65" s="222" t="s">
        <v>5205</v>
      </c>
      <c r="HW65" s="222">
        <v>0</v>
      </c>
      <c r="HX65" s="222" t="s">
        <v>2019</v>
      </c>
      <c r="HY65" s="222" t="s">
        <v>33</v>
      </c>
      <c r="HZ65" s="222">
        <v>2</v>
      </c>
      <c r="IA65" s="222" t="s">
        <v>17</v>
      </c>
      <c r="IB65" s="222" t="s">
        <v>17</v>
      </c>
      <c r="IC65" s="223">
        <v>45229</v>
      </c>
      <c r="ID65" s="221" t="s">
        <v>5207</v>
      </c>
      <c r="IE65" s="224">
        <v>3</v>
      </c>
      <c r="IF65" s="224" t="s">
        <v>2019</v>
      </c>
      <c r="IG65" s="224" t="s">
        <v>33</v>
      </c>
      <c r="IH65" s="224">
        <v>2</v>
      </c>
      <c r="II65" s="224" t="s">
        <v>17</v>
      </c>
      <c r="IJ65" s="224" t="s">
        <v>17</v>
      </c>
      <c r="IK65" s="214">
        <v>45229</v>
      </c>
      <c r="IL65" s="222" t="s">
        <v>5206</v>
      </c>
      <c r="IM65" s="222">
        <v>0</v>
      </c>
      <c r="IN65" s="222" t="s">
        <v>2019</v>
      </c>
      <c r="IO65" s="222" t="s">
        <v>33</v>
      </c>
      <c r="IP65" s="222">
        <v>2</v>
      </c>
      <c r="IQ65" s="222" t="s">
        <v>17</v>
      </c>
      <c r="IR65" s="222" t="s">
        <v>17</v>
      </c>
      <c r="IS65" s="223">
        <v>45229</v>
      </c>
    </row>
    <row r="66" spans="1:253" s="11" customFormat="1" ht="12.95" customHeight="1" x14ac:dyDescent="0.2">
      <c r="A66" s="11" t="s">
        <v>836</v>
      </c>
      <c r="B66" s="11" t="s">
        <v>10488</v>
      </c>
      <c r="C66" s="11" t="s">
        <v>837</v>
      </c>
      <c r="D66" s="11" t="s">
        <v>820</v>
      </c>
      <c r="E66" s="11" t="s">
        <v>9991</v>
      </c>
      <c r="F66" s="11" t="s">
        <v>6663</v>
      </c>
      <c r="G66" s="212">
        <v>5700000</v>
      </c>
      <c r="H66" s="213" t="s">
        <v>3570</v>
      </c>
      <c r="I66" s="213" t="s">
        <v>1219</v>
      </c>
      <c r="J66" s="213">
        <v>2</v>
      </c>
      <c r="K66" s="213" t="s">
        <v>3576</v>
      </c>
      <c r="L66" s="213" t="s">
        <v>3571</v>
      </c>
      <c r="M66" s="214">
        <v>45258</v>
      </c>
      <c r="N66" s="221" t="s">
        <v>3024</v>
      </c>
      <c r="O66" s="216">
        <v>10450</v>
      </c>
      <c r="P66" s="216" t="s">
        <v>3021</v>
      </c>
      <c r="Q66" s="216" t="s">
        <v>1219</v>
      </c>
      <c r="R66" s="216">
        <v>2</v>
      </c>
      <c r="S66" s="216" t="s">
        <v>3023</v>
      </c>
      <c r="T66" s="216" t="s">
        <v>3022</v>
      </c>
      <c r="U66" s="217">
        <v>45112</v>
      </c>
      <c r="V66" s="221" t="s">
        <v>6665</v>
      </c>
      <c r="W66" s="213">
        <v>5700000</v>
      </c>
      <c r="X66" s="213" t="s">
        <v>3570</v>
      </c>
      <c r="Y66" s="213" t="s">
        <v>1219</v>
      </c>
      <c r="Z66" s="213">
        <v>2</v>
      </c>
      <c r="AA66" s="213" t="s">
        <v>6664</v>
      </c>
      <c r="AB66" s="213" t="s">
        <v>3571</v>
      </c>
      <c r="AC66" s="214">
        <v>45258</v>
      </c>
      <c r="AD66" s="221" t="s">
        <v>6667</v>
      </c>
      <c r="AE66" s="218">
        <v>5700000</v>
      </c>
      <c r="AF66" s="218" t="s">
        <v>3570</v>
      </c>
      <c r="AG66" s="218" t="s">
        <v>1219</v>
      </c>
      <c r="AH66" s="218">
        <v>2</v>
      </c>
      <c r="AI66" s="218" t="s">
        <v>6666</v>
      </c>
      <c r="AJ66" s="218" t="s">
        <v>3571</v>
      </c>
      <c r="AK66" s="219">
        <v>45258</v>
      </c>
      <c r="AL66" s="221" t="s">
        <v>3594</v>
      </c>
      <c r="AM66" s="213">
        <v>1500000</v>
      </c>
      <c r="AN66" s="213" t="s">
        <v>3570</v>
      </c>
      <c r="AO66" s="213" t="s">
        <v>1219</v>
      </c>
      <c r="AP66" s="213">
        <v>2</v>
      </c>
      <c r="AQ66" s="213" t="s">
        <v>3593</v>
      </c>
      <c r="AR66" s="213" t="s">
        <v>3571</v>
      </c>
      <c r="AS66" s="214">
        <v>45168</v>
      </c>
      <c r="AT66" s="222" t="s">
        <v>5295</v>
      </c>
      <c r="AU66" s="218">
        <v>2</v>
      </c>
      <c r="AV66" s="218" t="s">
        <v>5291</v>
      </c>
      <c r="AW66" s="218" t="s">
        <v>1219</v>
      </c>
      <c r="AX66" s="218">
        <v>2</v>
      </c>
      <c r="AY66" s="218" t="s">
        <v>5294</v>
      </c>
      <c r="AZ66" s="218" t="s">
        <v>924</v>
      </c>
      <c r="BA66" s="219">
        <v>45230</v>
      </c>
      <c r="BB66" s="221" t="s">
        <v>851</v>
      </c>
      <c r="BC66" s="213">
        <v>0</v>
      </c>
      <c r="BD66" s="213" t="s">
        <v>838</v>
      </c>
      <c r="BE66" s="213" t="s">
        <v>22</v>
      </c>
      <c r="BF66" s="213">
        <v>3</v>
      </c>
      <c r="BG66" s="213" t="s">
        <v>850</v>
      </c>
      <c r="BH66" s="213" t="s">
        <v>377</v>
      </c>
      <c r="BI66" s="214">
        <v>43987</v>
      </c>
      <c r="BJ66" s="222" t="s">
        <v>5297</v>
      </c>
      <c r="BK66" s="222">
        <v>0</v>
      </c>
      <c r="BL66" s="222" t="s">
        <v>5291</v>
      </c>
      <c r="BM66" s="222" t="s">
        <v>1219</v>
      </c>
      <c r="BN66" s="222">
        <v>2</v>
      </c>
      <c r="BO66" s="222" t="s">
        <v>5296</v>
      </c>
      <c r="BP66" s="218" t="s">
        <v>924</v>
      </c>
      <c r="BQ66" s="223">
        <v>45230</v>
      </c>
      <c r="BR66" s="221" t="s">
        <v>840</v>
      </c>
      <c r="BS66" s="224" t="s">
        <v>17</v>
      </c>
      <c r="BT66" s="224" t="s">
        <v>838</v>
      </c>
      <c r="BU66" s="224" t="s">
        <v>17</v>
      </c>
      <c r="BV66" s="224" t="s">
        <v>17</v>
      </c>
      <c r="BW66" s="224" t="s">
        <v>839</v>
      </c>
      <c r="BX66" s="224" t="s">
        <v>377</v>
      </c>
      <c r="BY66" s="214">
        <v>43987</v>
      </c>
      <c r="BZ66" s="222" t="s">
        <v>841</v>
      </c>
      <c r="CA66" s="222" t="s">
        <v>17</v>
      </c>
      <c r="CB66" s="222" t="s">
        <v>838</v>
      </c>
      <c r="CC66" s="222" t="s">
        <v>17</v>
      </c>
      <c r="CD66" s="222" t="s">
        <v>17</v>
      </c>
      <c r="CE66" s="222" t="s">
        <v>839</v>
      </c>
      <c r="CF66" s="222" t="s">
        <v>377</v>
      </c>
      <c r="CG66" s="223">
        <v>43987</v>
      </c>
      <c r="CH66" s="221" t="s">
        <v>11136</v>
      </c>
      <c r="CI66" s="222" t="e">
        <v>#N/A</v>
      </c>
      <c r="CJ66" s="222" t="e">
        <v>#N/A</v>
      </c>
      <c r="CK66" s="222" t="e">
        <v>#N/A</v>
      </c>
      <c r="CL66" s="222" t="e">
        <v>#N/A</v>
      </c>
      <c r="CM66" s="222" t="e">
        <v>#N/A</v>
      </c>
      <c r="CN66" s="222" t="e">
        <v>#N/A</v>
      </c>
      <c r="CO66" s="225" t="e">
        <v>#N/A</v>
      </c>
      <c r="CP66" s="222" t="s">
        <v>849</v>
      </c>
      <c r="CQ66" s="224" t="s">
        <v>17</v>
      </c>
      <c r="CR66" s="224" t="s">
        <v>846</v>
      </c>
      <c r="CS66" s="224" t="s">
        <v>17</v>
      </c>
      <c r="CT66" s="224" t="s">
        <v>17</v>
      </c>
      <c r="CU66" s="224" t="s">
        <v>848</v>
      </c>
      <c r="CV66" s="224" t="s">
        <v>847</v>
      </c>
      <c r="CW66" s="214">
        <v>43987</v>
      </c>
      <c r="CX66" s="222" t="s">
        <v>6672</v>
      </c>
      <c r="CY66" s="218">
        <v>1500000</v>
      </c>
      <c r="CZ66" s="218" t="s">
        <v>6677</v>
      </c>
      <c r="DA66" s="218" t="s">
        <v>1219</v>
      </c>
      <c r="DB66" s="218">
        <v>2</v>
      </c>
      <c r="DC66" s="218" t="s">
        <v>6679</v>
      </c>
      <c r="DD66" s="218" t="s">
        <v>6678</v>
      </c>
      <c r="DE66" s="220">
        <v>45258</v>
      </c>
      <c r="DF66" s="221" t="s">
        <v>6674</v>
      </c>
      <c r="DG66" s="213">
        <v>0</v>
      </c>
      <c r="DH66" s="224" t="s">
        <v>3570</v>
      </c>
      <c r="DI66" s="224" t="s">
        <v>1219</v>
      </c>
      <c r="DJ66" s="224">
        <v>2</v>
      </c>
      <c r="DK66" s="224" t="s">
        <v>6673</v>
      </c>
      <c r="DL66" s="224" t="s">
        <v>3571</v>
      </c>
      <c r="DM66" s="214">
        <v>45258</v>
      </c>
      <c r="DN66" s="222" t="s">
        <v>6676</v>
      </c>
      <c r="DO66" s="218">
        <v>4200000</v>
      </c>
      <c r="DP66" s="222" t="s">
        <v>3570</v>
      </c>
      <c r="DQ66" s="222" t="s">
        <v>1219</v>
      </c>
      <c r="DR66" s="222">
        <v>2</v>
      </c>
      <c r="DS66" s="222" t="s">
        <v>6675</v>
      </c>
      <c r="DT66" s="222" t="s">
        <v>3571</v>
      </c>
      <c r="DU66" s="223">
        <v>45258</v>
      </c>
      <c r="DV66" s="221" t="s">
        <v>6680</v>
      </c>
      <c r="DW66" s="213">
        <v>790000</v>
      </c>
      <c r="DX66" s="224" t="s">
        <v>6677</v>
      </c>
      <c r="DY66" s="224" t="s">
        <v>1219</v>
      </c>
      <c r="DZ66" s="224">
        <v>2</v>
      </c>
      <c r="EA66" s="224" t="s">
        <v>6679</v>
      </c>
      <c r="EB66" s="224" t="s">
        <v>6678</v>
      </c>
      <c r="EC66" s="214">
        <v>45258</v>
      </c>
      <c r="ED66" s="222" t="s">
        <v>6681</v>
      </c>
      <c r="EE66" s="218">
        <v>710000</v>
      </c>
      <c r="EF66" s="222" t="s">
        <v>6677</v>
      </c>
      <c r="EG66" s="222" t="s">
        <v>1219</v>
      </c>
      <c r="EH66" s="222">
        <v>2</v>
      </c>
      <c r="EI66" s="222" t="s">
        <v>6679</v>
      </c>
      <c r="EJ66" s="222" t="s">
        <v>6678</v>
      </c>
      <c r="EK66" s="223">
        <v>45258</v>
      </c>
      <c r="EL66" s="221" t="s">
        <v>6682</v>
      </c>
      <c r="EM66" s="213">
        <v>0</v>
      </c>
      <c r="EN66" s="224" t="s">
        <v>3570</v>
      </c>
      <c r="EO66" s="224" t="s">
        <v>1219</v>
      </c>
      <c r="EP66" s="224">
        <v>2</v>
      </c>
      <c r="EQ66" s="224" t="s">
        <v>3591</v>
      </c>
      <c r="ER66" s="224" t="s">
        <v>3571</v>
      </c>
      <c r="ES66" s="214">
        <v>45258</v>
      </c>
      <c r="ET66" s="222" t="s">
        <v>6670</v>
      </c>
      <c r="EU66" s="222">
        <v>175</v>
      </c>
      <c r="EV66" s="222" t="s">
        <v>6668</v>
      </c>
      <c r="EW66" s="222" t="s">
        <v>1219</v>
      </c>
      <c r="EX66" s="222">
        <v>2</v>
      </c>
      <c r="EY66" s="222" t="s">
        <v>6669</v>
      </c>
      <c r="EZ66" s="222" t="s">
        <v>924</v>
      </c>
      <c r="FA66" s="223">
        <v>45258</v>
      </c>
      <c r="FB66" s="221" t="s">
        <v>845</v>
      </c>
      <c r="FC66" s="224">
        <v>2</v>
      </c>
      <c r="FD66" s="224" t="s">
        <v>842</v>
      </c>
      <c r="FE66" s="224" t="s">
        <v>66</v>
      </c>
      <c r="FF66" s="224">
        <v>1</v>
      </c>
      <c r="FG66" s="224" t="s">
        <v>844</v>
      </c>
      <c r="FH66" s="224" t="s">
        <v>843</v>
      </c>
      <c r="FI66" s="214">
        <v>43987</v>
      </c>
      <c r="FJ66" s="221" t="s">
        <v>852</v>
      </c>
      <c r="FK66" s="222" t="s">
        <v>17</v>
      </c>
      <c r="FL66" s="222" t="s">
        <v>17</v>
      </c>
      <c r="FM66" s="222" t="s">
        <v>17</v>
      </c>
      <c r="FN66" s="222" t="s">
        <v>17</v>
      </c>
      <c r="FO66" s="222" t="s">
        <v>829</v>
      </c>
      <c r="FP66" s="218" t="s">
        <v>17</v>
      </c>
      <c r="FQ66" s="219">
        <v>43987</v>
      </c>
      <c r="FR66" s="221" t="s">
        <v>853</v>
      </c>
      <c r="FS66" s="224" t="s">
        <v>17</v>
      </c>
      <c r="FT66" s="224" t="s">
        <v>17</v>
      </c>
      <c r="FU66" s="224" t="s">
        <v>17</v>
      </c>
      <c r="FV66" s="224" t="s">
        <v>17</v>
      </c>
      <c r="FW66" s="224" t="s">
        <v>829</v>
      </c>
      <c r="FX66" s="224" t="s">
        <v>17</v>
      </c>
      <c r="FY66" s="214">
        <v>43987</v>
      </c>
      <c r="FZ66" s="222" t="s">
        <v>5720</v>
      </c>
      <c r="GA66" s="222">
        <v>0</v>
      </c>
      <c r="GB66" s="222" t="s">
        <v>2019</v>
      </c>
      <c r="GC66" s="222" t="s">
        <v>33</v>
      </c>
      <c r="GD66" s="222">
        <v>2</v>
      </c>
      <c r="GE66" s="222" t="s">
        <v>17</v>
      </c>
      <c r="GF66" s="222" t="s">
        <v>17</v>
      </c>
      <c r="GG66" s="223">
        <v>45252</v>
      </c>
      <c r="GH66" s="221" t="s">
        <v>5726</v>
      </c>
      <c r="GI66" s="224">
        <v>1</v>
      </c>
      <c r="GJ66" s="224" t="s">
        <v>2019</v>
      </c>
      <c r="GK66" s="224" t="s">
        <v>33</v>
      </c>
      <c r="GL66" s="224">
        <v>2</v>
      </c>
      <c r="GM66" s="224" t="s">
        <v>17</v>
      </c>
      <c r="GN66" s="224" t="s">
        <v>17</v>
      </c>
      <c r="GO66" s="214">
        <v>45252</v>
      </c>
      <c r="GP66" s="222" t="s">
        <v>5721</v>
      </c>
      <c r="GQ66" s="222">
        <v>1</v>
      </c>
      <c r="GR66" s="222" t="s">
        <v>2019</v>
      </c>
      <c r="GS66" s="222" t="s">
        <v>33</v>
      </c>
      <c r="GT66" s="222">
        <v>2</v>
      </c>
      <c r="GU66" s="222" t="s">
        <v>17</v>
      </c>
      <c r="GV66" s="222" t="s">
        <v>17</v>
      </c>
      <c r="GW66" s="223">
        <v>45252</v>
      </c>
      <c r="GX66" s="221" t="s">
        <v>5727</v>
      </c>
      <c r="GY66" s="224">
        <v>0</v>
      </c>
      <c r="GZ66" s="224" t="s">
        <v>2019</v>
      </c>
      <c r="HA66" s="224" t="s">
        <v>33</v>
      </c>
      <c r="HB66" s="224">
        <v>2</v>
      </c>
      <c r="HC66" s="224" t="s">
        <v>17</v>
      </c>
      <c r="HD66" s="224" t="s">
        <v>17</v>
      </c>
      <c r="HE66" s="214">
        <v>45252</v>
      </c>
      <c r="HF66" s="222" t="s">
        <v>5719</v>
      </c>
      <c r="HG66" s="222">
        <v>1</v>
      </c>
      <c r="HH66" s="222" t="s">
        <v>2019</v>
      </c>
      <c r="HI66" s="222" t="s">
        <v>33</v>
      </c>
      <c r="HJ66" s="222">
        <v>2</v>
      </c>
      <c r="HK66" s="222" t="s">
        <v>17</v>
      </c>
      <c r="HL66" s="222" t="s">
        <v>17</v>
      </c>
      <c r="HM66" s="223">
        <v>45252</v>
      </c>
      <c r="HN66" s="221" t="s">
        <v>5725</v>
      </c>
      <c r="HO66" s="224">
        <v>3</v>
      </c>
      <c r="HP66" s="224" t="s">
        <v>2019</v>
      </c>
      <c r="HQ66" s="224" t="s">
        <v>33</v>
      </c>
      <c r="HR66" s="224">
        <v>2</v>
      </c>
      <c r="HS66" s="224" t="s">
        <v>17</v>
      </c>
      <c r="HT66" s="224" t="s">
        <v>17</v>
      </c>
      <c r="HU66" s="214">
        <v>45252</v>
      </c>
      <c r="HV66" s="222" t="s">
        <v>5722</v>
      </c>
      <c r="HW66" s="222">
        <v>1</v>
      </c>
      <c r="HX66" s="222" t="s">
        <v>2019</v>
      </c>
      <c r="HY66" s="222" t="s">
        <v>33</v>
      </c>
      <c r="HZ66" s="222">
        <v>2</v>
      </c>
      <c r="IA66" s="222" t="s">
        <v>17</v>
      </c>
      <c r="IB66" s="222" t="s">
        <v>17</v>
      </c>
      <c r="IC66" s="223">
        <v>45252</v>
      </c>
      <c r="ID66" s="221" t="s">
        <v>5724</v>
      </c>
      <c r="IE66" s="224">
        <v>3</v>
      </c>
      <c r="IF66" s="224" t="s">
        <v>2019</v>
      </c>
      <c r="IG66" s="224" t="s">
        <v>33</v>
      </c>
      <c r="IH66" s="224">
        <v>2</v>
      </c>
      <c r="II66" s="224" t="s">
        <v>17</v>
      </c>
      <c r="IJ66" s="224" t="s">
        <v>17</v>
      </c>
      <c r="IK66" s="214">
        <v>45252</v>
      </c>
      <c r="IL66" s="222" t="s">
        <v>5723</v>
      </c>
      <c r="IM66" s="222">
        <v>1</v>
      </c>
      <c r="IN66" s="222" t="s">
        <v>2019</v>
      </c>
      <c r="IO66" s="222" t="s">
        <v>33</v>
      </c>
      <c r="IP66" s="222">
        <v>2</v>
      </c>
      <c r="IQ66" s="222" t="s">
        <v>17</v>
      </c>
      <c r="IR66" s="222" t="s">
        <v>17</v>
      </c>
      <c r="IS66" s="223">
        <v>45252</v>
      </c>
    </row>
    <row r="67" spans="1:253" s="11" customFormat="1" ht="12.95" customHeight="1" x14ac:dyDescent="0.2">
      <c r="A67" s="11" t="s">
        <v>818</v>
      </c>
      <c r="B67" s="11" t="s">
        <v>10631</v>
      </c>
      <c r="C67" s="11" t="s">
        <v>819</v>
      </c>
      <c r="D67" s="11" t="s">
        <v>820</v>
      </c>
      <c r="E67" s="11" t="s">
        <v>9991</v>
      </c>
      <c r="F67" s="11" t="s">
        <v>3577</v>
      </c>
      <c r="G67" s="212">
        <v>5700000</v>
      </c>
      <c r="H67" s="213" t="s">
        <v>3570</v>
      </c>
      <c r="I67" s="213" t="s">
        <v>1219</v>
      </c>
      <c r="J67" s="213">
        <v>2</v>
      </c>
      <c r="K67" s="213" t="s">
        <v>3576</v>
      </c>
      <c r="L67" s="213" t="s">
        <v>3571</v>
      </c>
      <c r="M67" s="214">
        <v>45168</v>
      </c>
      <c r="N67" s="221" t="s">
        <v>3020</v>
      </c>
      <c r="O67" s="216">
        <v>10450</v>
      </c>
      <c r="P67" s="216" t="s">
        <v>3017</v>
      </c>
      <c r="Q67" s="216" t="s">
        <v>1219</v>
      </c>
      <c r="R67" s="216">
        <v>2</v>
      </c>
      <c r="S67" s="216" t="s">
        <v>3019</v>
      </c>
      <c r="T67" s="216" t="s">
        <v>3018</v>
      </c>
      <c r="U67" s="217">
        <v>45112</v>
      </c>
      <c r="V67" s="221" t="s">
        <v>3573</v>
      </c>
      <c r="W67" s="213">
        <v>5700000</v>
      </c>
      <c r="X67" s="213" t="s">
        <v>3570</v>
      </c>
      <c r="Y67" s="213" t="s">
        <v>1219</v>
      </c>
      <c r="Z67" s="213">
        <v>2</v>
      </c>
      <c r="AA67" s="213" t="s">
        <v>3572</v>
      </c>
      <c r="AB67" s="213" t="s">
        <v>3571</v>
      </c>
      <c r="AC67" s="214">
        <v>45168</v>
      </c>
      <c r="AD67" s="221" t="s">
        <v>3575</v>
      </c>
      <c r="AE67" s="218">
        <v>5700000</v>
      </c>
      <c r="AF67" s="218" t="s">
        <v>3570</v>
      </c>
      <c r="AG67" s="218" t="s">
        <v>1219</v>
      </c>
      <c r="AH67" s="218">
        <v>2</v>
      </c>
      <c r="AI67" s="218" t="s">
        <v>3574</v>
      </c>
      <c r="AJ67" s="218" t="s">
        <v>3571</v>
      </c>
      <c r="AK67" s="219">
        <v>45168</v>
      </c>
      <c r="AL67" s="221" t="s">
        <v>6657</v>
      </c>
      <c r="AM67" s="213">
        <v>1848000</v>
      </c>
      <c r="AN67" s="213" t="s">
        <v>6654</v>
      </c>
      <c r="AO67" s="213" t="s">
        <v>1219</v>
      </c>
      <c r="AP67" s="213">
        <v>2</v>
      </c>
      <c r="AQ67" s="213" t="s">
        <v>6656</v>
      </c>
      <c r="AR67" s="213" t="s">
        <v>6655</v>
      </c>
      <c r="AS67" s="214">
        <v>45258</v>
      </c>
      <c r="AT67" s="222" t="s">
        <v>5293</v>
      </c>
      <c r="AU67" s="218">
        <v>2</v>
      </c>
      <c r="AV67" s="218" t="s">
        <v>5291</v>
      </c>
      <c r="AW67" s="218" t="s">
        <v>1219</v>
      </c>
      <c r="AX67" s="218">
        <v>2</v>
      </c>
      <c r="AY67" s="218" t="s">
        <v>5292</v>
      </c>
      <c r="AZ67" s="218" t="s">
        <v>924</v>
      </c>
      <c r="BA67" s="219">
        <v>45230</v>
      </c>
      <c r="BB67" s="221" t="s">
        <v>828</v>
      </c>
      <c r="BC67" s="213" t="s">
        <v>17</v>
      </c>
      <c r="BD67" s="213" t="s">
        <v>17</v>
      </c>
      <c r="BE67" s="213" t="s">
        <v>17</v>
      </c>
      <c r="BF67" s="213" t="s">
        <v>17</v>
      </c>
      <c r="BG67" s="213" t="s">
        <v>552</v>
      </c>
      <c r="BH67" s="213" t="s">
        <v>552</v>
      </c>
      <c r="BI67" s="214">
        <v>43950</v>
      </c>
      <c r="BJ67" s="222" t="s">
        <v>6660</v>
      </c>
      <c r="BK67" s="222">
        <v>175</v>
      </c>
      <c r="BL67" s="222" t="s">
        <v>6658</v>
      </c>
      <c r="BM67" s="222" t="s">
        <v>1219</v>
      </c>
      <c r="BN67" s="222">
        <v>2</v>
      </c>
      <c r="BO67" s="222" t="s">
        <v>6659</v>
      </c>
      <c r="BP67" s="218" t="s">
        <v>924</v>
      </c>
      <c r="BQ67" s="223">
        <v>45258</v>
      </c>
      <c r="BR67" s="221" t="s">
        <v>898</v>
      </c>
      <c r="BS67" s="224" t="s">
        <v>17</v>
      </c>
      <c r="BT67" s="224" t="s">
        <v>895</v>
      </c>
      <c r="BU67" s="224" t="s">
        <v>17</v>
      </c>
      <c r="BV67" s="224" t="s">
        <v>17</v>
      </c>
      <c r="BW67" s="224" t="s">
        <v>897</v>
      </c>
      <c r="BX67" s="224" t="s">
        <v>896</v>
      </c>
      <c r="BY67" s="214">
        <v>44015</v>
      </c>
      <c r="BZ67" s="222" t="s">
        <v>900</v>
      </c>
      <c r="CA67" s="222" t="s">
        <v>17</v>
      </c>
      <c r="CB67" s="222" t="s">
        <v>895</v>
      </c>
      <c r="CC67" s="222" t="s">
        <v>17</v>
      </c>
      <c r="CD67" s="222" t="s">
        <v>17</v>
      </c>
      <c r="CE67" s="222" t="s">
        <v>899</v>
      </c>
      <c r="CF67" s="222" t="s">
        <v>896</v>
      </c>
      <c r="CG67" s="223">
        <v>44015</v>
      </c>
      <c r="CH67" s="221" t="s">
        <v>11137</v>
      </c>
      <c r="CI67" s="222" t="e">
        <v>#N/A</v>
      </c>
      <c r="CJ67" s="222" t="e">
        <v>#N/A</v>
      </c>
      <c r="CK67" s="222" t="e">
        <v>#N/A</v>
      </c>
      <c r="CL67" s="222" t="e">
        <v>#N/A</v>
      </c>
      <c r="CM67" s="222" t="e">
        <v>#N/A</v>
      </c>
      <c r="CN67" s="222" t="e">
        <v>#N/A</v>
      </c>
      <c r="CO67" s="225" t="e">
        <v>#N/A</v>
      </c>
      <c r="CP67" s="222" t="s">
        <v>827</v>
      </c>
      <c r="CQ67" s="224" t="s">
        <v>17</v>
      </c>
      <c r="CR67" s="224" t="s">
        <v>17</v>
      </c>
      <c r="CS67" s="224" t="s">
        <v>17</v>
      </c>
      <c r="CT67" s="224" t="s">
        <v>17</v>
      </c>
      <c r="CU67" s="224" t="s">
        <v>826</v>
      </c>
      <c r="CV67" s="224" t="s">
        <v>825</v>
      </c>
      <c r="CW67" s="214">
        <v>43950</v>
      </c>
      <c r="CX67" s="222" t="s">
        <v>3579</v>
      </c>
      <c r="CY67" s="218">
        <v>3900000</v>
      </c>
      <c r="CZ67" s="218" t="s">
        <v>3584</v>
      </c>
      <c r="DA67" s="218" t="s">
        <v>1219</v>
      </c>
      <c r="DB67" s="218">
        <v>2</v>
      </c>
      <c r="DC67" s="218" t="s">
        <v>3586</v>
      </c>
      <c r="DD67" s="218" t="s">
        <v>3585</v>
      </c>
      <c r="DE67" s="220">
        <v>45168</v>
      </c>
      <c r="DF67" s="221" t="s">
        <v>3581</v>
      </c>
      <c r="DG67" s="213">
        <v>0</v>
      </c>
      <c r="DH67" s="224" t="s">
        <v>3570</v>
      </c>
      <c r="DI67" s="224" t="s">
        <v>1219</v>
      </c>
      <c r="DJ67" s="224">
        <v>2</v>
      </c>
      <c r="DK67" s="224" t="s">
        <v>3580</v>
      </c>
      <c r="DL67" s="224" t="s">
        <v>3571</v>
      </c>
      <c r="DM67" s="214">
        <v>45168</v>
      </c>
      <c r="DN67" s="222" t="s">
        <v>3583</v>
      </c>
      <c r="DO67" s="218">
        <v>1800000</v>
      </c>
      <c r="DP67" s="222" t="s">
        <v>3570</v>
      </c>
      <c r="DQ67" s="222" t="s">
        <v>1219</v>
      </c>
      <c r="DR67" s="222">
        <v>2</v>
      </c>
      <c r="DS67" s="222" t="s">
        <v>3582</v>
      </c>
      <c r="DT67" s="222" t="s">
        <v>3571</v>
      </c>
      <c r="DU67" s="223">
        <v>45168</v>
      </c>
      <c r="DV67" s="221" t="s">
        <v>3587</v>
      </c>
      <c r="DW67" s="213">
        <v>3788000</v>
      </c>
      <c r="DX67" s="224" t="s">
        <v>3584</v>
      </c>
      <c r="DY67" s="224" t="s">
        <v>1219</v>
      </c>
      <c r="DZ67" s="224">
        <v>2</v>
      </c>
      <c r="EA67" s="224" t="s">
        <v>3586</v>
      </c>
      <c r="EB67" s="224" t="s">
        <v>3585</v>
      </c>
      <c r="EC67" s="214">
        <v>45168</v>
      </c>
      <c r="ED67" s="222" t="s">
        <v>3590</v>
      </c>
      <c r="EE67" s="218">
        <v>112000</v>
      </c>
      <c r="EF67" s="222" t="s">
        <v>3588</v>
      </c>
      <c r="EG67" s="222" t="s">
        <v>1219</v>
      </c>
      <c r="EH67" s="222">
        <v>2</v>
      </c>
      <c r="EI67" s="222" t="s">
        <v>3586</v>
      </c>
      <c r="EJ67" s="222" t="s">
        <v>3589</v>
      </c>
      <c r="EK67" s="223">
        <v>45168</v>
      </c>
      <c r="EL67" s="221" t="s">
        <v>3592</v>
      </c>
      <c r="EM67" s="213">
        <v>0</v>
      </c>
      <c r="EN67" s="224" t="s">
        <v>3570</v>
      </c>
      <c r="EO67" s="224" t="s">
        <v>1219</v>
      </c>
      <c r="EP67" s="224">
        <v>2</v>
      </c>
      <c r="EQ67" s="224" t="s">
        <v>3591</v>
      </c>
      <c r="ER67" s="224" t="s">
        <v>3571</v>
      </c>
      <c r="ES67" s="214">
        <v>45168</v>
      </c>
      <c r="ET67" s="222" t="s">
        <v>6662</v>
      </c>
      <c r="EU67" s="222">
        <v>175</v>
      </c>
      <c r="EV67" s="222" t="s">
        <v>6658</v>
      </c>
      <c r="EW67" s="222" t="s">
        <v>1219</v>
      </c>
      <c r="EX67" s="222">
        <v>2</v>
      </c>
      <c r="EY67" s="222" t="s">
        <v>6661</v>
      </c>
      <c r="EZ67" s="222" t="s">
        <v>924</v>
      </c>
      <c r="FA67" s="223">
        <v>45258</v>
      </c>
      <c r="FB67" s="221" t="s">
        <v>824</v>
      </c>
      <c r="FC67" s="224">
        <v>3</v>
      </c>
      <c r="FD67" s="224" t="s">
        <v>821</v>
      </c>
      <c r="FE67" s="224" t="s">
        <v>66</v>
      </c>
      <c r="FF67" s="224">
        <v>1</v>
      </c>
      <c r="FG67" s="224" t="s">
        <v>823</v>
      </c>
      <c r="FH67" s="224" t="s">
        <v>822</v>
      </c>
      <c r="FI67" s="214">
        <v>43950</v>
      </c>
      <c r="FJ67" s="221" t="s">
        <v>830</v>
      </c>
      <c r="FK67" s="222" t="s">
        <v>17</v>
      </c>
      <c r="FL67" s="222" t="s">
        <v>17</v>
      </c>
      <c r="FM67" s="222" t="s">
        <v>17</v>
      </c>
      <c r="FN67" s="222" t="s">
        <v>17</v>
      </c>
      <c r="FO67" s="222" t="s">
        <v>829</v>
      </c>
      <c r="FP67" s="218" t="s">
        <v>552</v>
      </c>
      <c r="FQ67" s="219">
        <v>43950</v>
      </c>
      <c r="FR67" s="221" t="s">
        <v>831</v>
      </c>
      <c r="FS67" s="224" t="s">
        <v>17</v>
      </c>
      <c r="FT67" s="224" t="s">
        <v>17</v>
      </c>
      <c r="FU67" s="224" t="s">
        <v>17</v>
      </c>
      <c r="FV67" s="224" t="s">
        <v>17</v>
      </c>
      <c r="FW67" s="224" t="s">
        <v>829</v>
      </c>
      <c r="FX67" s="224" t="s">
        <v>552</v>
      </c>
      <c r="FY67" s="214">
        <v>43950</v>
      </c>
      <c r="FZ67" s="222" t="s">
        <v>5729</v>
      </c>
      <c r="GA67" s="222">
        <v>0</v>
      </c>
      <c r="GB67" s="222" t="s">
        <v>2019</v>
      </c>
      <c r="GC67" s="222" t="s">
        <v>33</v>
      </c>
      <c r="GD67" s="222">
        <v>2</v>
      </c>
      <c r="GE67" s="222" t="s">
        <v>17</v>
      </c>
      <c r="GF67" s="222" t="s">
        <v>17</v>
      </c>
      <c r="GG67" s="223">
        <v>45252</v>
      </c>
      <c r="GH67" s="221" t="s">
        <v>5735</v>
      </c>
      <c r="GI67" s="224">
        <v>1</v>
      </c>
      <c r="GJ67" s="224" t="s">
        <v>2019</v>
      </c>
      <c r="GK67" s="224" t="s">
        <v>33</v>
      </c>
      <c r="GL67" s="224">
        <v>2</v>
      </c>
      <c r="GM67" s="224" t="s">
        <v>17</v>
      </c>
      <c r="GN67" s="224" t="s">
        <v>17</v>
      </c>
      <c r="GO67" s="214">
        <v>45252</v>
      </c>
      <c r="GP67" s="222" t="s">
        <v>5730</v>
      </c>
      <c r="GQ67" s="222">
        <v>1</v>
      </c>
      <c r="GR67" s="222" t="s">
        <v>2019</v>
      </c>
      <c r="GS67" s="222" t="s">
        <v>33</v>
      </c>
      <c r="GT67" s="222">
        <v>2</v>
      </c>
      <c r="GU67" s="222" t="s">
        <v>17</v>
      </c>
      <c r="GV67" s="222" t="s">
        <v>17</v>
      </c>
      <c r="GW67" s="223">
        <v>45252</v>
      </c>
      <c r="GX67" s="221" t="s">
        <v>5736</v>
      </c>
      <c r="GY67" s="224">
        <v>0</v>
      </c>
      <c r="GZ67" s="224" t="s">
        <v>2019</v>
      </c>
      <c r="HA67" s="224" t="s">
        <v>33</v>
      </c>
      <c r="HB67" s="224">
        <v>2</v>
      </c>
      <c r="HC67" s="224" t="s">
        <v>17</v>
      </c>
      <c r="HD67" s="224" t="s">
        <v>17</v>
      </c>
      <c r="HE67" s="214">
        <v>45252</v>
      </c>
      <c r="HF67" s="222" t="s">
        <v>5728</v>
      </c>
      <c r="HG67" s="222">
        <v>1</v>
      </c>
      <c r="HH67" s="222" t="s">
        <v>2019</v>
      </c>
      <c r="HI67" s="222" t="s">
        <v>33</v>
      </c>
      <c r="HJ67" s="222">
        <v>2</v>
      </c>
      <c r="HK67" s="222" t="s">
        <v>17</v>
      </c>
      <c r="HL67" s="222" t="s">
        <v>17</v>
      </c>
      <c r="HM67" s="223">
        <v>45252</v>
      </c>
      <c r="HN67" s="221" t="s">
        <v>5734</v>
      </c>
      <c r="HO67" s="224">
        <v>3</v>
      </c>
      <c r="HP67" s="224" t="s">
        <v>2019</v>
      </c>
      <c r="HQ67" s="224" t="s">
        <v>33</v>
      </c>
      <c r="HR67" s="224">
        <v>2</v>
      </c>
      <c r="HS67" s="224" t="s">
        <v>17</v>
      </c>
      <c r="HT67" s="224" t="s">
        <v>17</v>
      </c>
      <c r="HU67" s="214">
        <v>45252</v>
      </c>
      <c r="HV67" s="222" t="s">
        <v>5731</v>
      </c>
      <c r="HW67" s="222">
        <v>3</v>
      </c>
      <c r="HX67" s="222" t="s">
        <v>2019</v>
      </c>
      <c r="HY67" s="222" t="s">
        <v>33</v>
      </c>
      <c r="HZ67" s="222">
        <v>2</v>
      </c>
      <c r="IA67" s="222" t="s">
        <v>17</v>
      </c>
      <c r="IB67" s="222" t="s">
        <v>17</v>
      </c>
      <c r="IC67" s="223">
        <v>45252</v>
      </c>
      <c r="ID67" s="221" t="s">
        <v>5733</v>
      </c>
      <c r="IE67" s="224">
        <v>3</v>
      </c>
      <c r="IF67" s="224" t="s">
        <v>2019</v>
      </c>
      <c r="IG67" s="224" t="s">
        <v>33</v>
      </c>
      <c r="IH67" s="224">
        <v>2</v>
      </c>
      <c r="II67" s="224" t="s">
        <v>17</v>
      </c>
      <c r="IJ67" s="224" t="s">
        <v>17</v>
      </c>
      <c r="IK67" s="214">
        <v>45252</v>
      </c>
      <c r="IL67" s="222" t="s">
        <v>5732</v>
      </c>
      <c r="IM67" s="222">
        <v>0</v>
      </c>
      <c r="IN67" s="222" t="s">
        <v>2019</v>
      </c>
      <c r="IO67" s="222" t="s">
        <v>33</v>
      </c>
      <c r="IP67" s="222">
        <v>2</v>
      </c>
      <c r="IQ67" s="222" t="s">
        <v>17</v>
      </c>
      <c r="IR67" s="222" t="s">
        <v>17</v>
      </c>
      <c r="IS67" s="223">
        <v>45252</v>
      </c>
    </row>
    <row r="68" spans="1:253" s="11" customFormat="1" ht="12.95" customHeight="1" x14ac:dyDescent="0.2">
      <c r="A68" s="11" t="s">
        <v>3847</v>
      </c>
      <c r="B68" s="11" t="s">
        <v>10514</v>
      </c>
      <c r="C68" s="11" t="s">
        <v>3848</v>
      </c>
      <c r="D68" s="11" t="s">
        <v>117</v>
      </c>
      <c r="E68" s="11" t="s">
        <v>9994</v>
      </c>
      <c r="F68" s="11" t="s">
        <v>7646</v>
      </c>
      <c r="G68" s="212">
        <v>6908000</v>
      </c>
      <c r="H68" s="213" t="s">
        <v>7643</v>
      </c>
      <c r="I68" s="213" t="s">
        <v>1219</v>
      </c>
      <c r="J68" s="213">
        <v>2</v>
      </c>
      <c r="K68" s="213" t="s">
        <v>7645</v>
      </c>
      <c r="L68" s="213" t="s">
        <v>7644</v>
      </c>
      <c r="M68" s="214">
        <v>45260</v>
      </c>
      <c r="N68" s="221" t="s">
        <v>3851</v>
      </c>
      <c r="O68" s="216">
        <v>1759540</v>
      </c>
      <c r="P68" s="216" t="s">
        <v>1239</v>
      </c>
      <c r="Q68" s="216" t="s">
        <v>66</v>
      </c>
      <c r="R68" s="216">
        <v>1</v>
      </c>
      <c r="S68" s="216" t="s">
        <v>3850</v>
      </c>
      <c r="T68" s="216" t="s">
        <v>3849</v>
      </c>
      <c r="U68" s="217">
        <v>45194</v>
      </c>
      <c r="V68" s="221" t="s">
        <v>7648</v>
      </c>
      <c r="W68" s="213">
        <v>6908000</v>
      </c>
      <c r="X68" s="213" t="s">
        <v>7643</v>
      </c>
      <c r="Y68" s="213" t="s">
        <v>1219</v>
      </c>
      <c r="Z68" s="213">
        <v>2</v>
      </c>
      <c r="AA68" s="213" t="s">
        <v>7647</v>
      </c>
      <c r="AB68" s="213" t="s">
        <v>7644</v>
      </c>
      <c r="AC68" s="214">
        <v>45260</v>
      </c>
      <c r="AD68" s="221" t="s">
        <v>7650</v>
      </c>
      <c r="AE68" s="218">
        <v>6908000</v>
      </c>
      <c r="AF68" s="218" t="s">
        <v>7643</v>
      </c>
      <c r="AG68" s="218" t="s">
        <v>66</v>
      </c>
      <c r="AH68" s="218">
        <v>1</v>
      </c>
      <c r="AI68" s="218" t="s">
        <v>7649</v>
      </c>
      <c r="AJ68" s="218" t="s">
        <v>7644</v>
      </c>
      <c r="AK68" s="219">
        <v>45260</v>
      </c>
      <c r="AL68" s="221" t="s">
        <v>7654</v>
      </c>
      <c r="AM68" s="213">
        <v>1633000</v>
      </c>
      <c r="AN68" s="213" t="s">
        <v>7651</v>
      </c>
      <c r="AO68" s="213" t="s">
        <v>1219</v>
      </c>
      <c r="AP68" s="213">
        <v>2</v>
      </c>
      <c r="AQ68" s="213" t="s">
        <v>7653</v>
      </c>
      <c r="AR68" s="213" t="s">
        <v>7652</v>
      </c>
      <c r="AS68" s="214">
        <v>45260</v>
      </c>
      <c r="AT68" s="222" t="s">
        <v>3860</v>
      </c>
      <c r="AU68" s="218" t="s">
        <v>17</v>
      </c>
      <c r="AV68" s="218" t="s">
        <v>17</v>
      </c>
      <c r="AW68" s="218" t="s">
        <v>17</v>
      </c>
      <c r="AX68" s="218" t="s">
        <v>17</v>
      </c>
      <c r="AY68" s="218" t="s">
        <v>17</v>
      </c>
      <c r="AZ68" s="218" t="s">
        <v>17</v>
      </c>
      <c r="BA68" s="219">
        <v>45195</v>
      </c>
      <c r="BB68" s="221" t="s">
        <v>3859</v>
      </c>
      <c r="BC68" s="213" t="s">
        <v>17</v>
      </c>
      <c r="BD68" s="213" t="s">
        <v>17</v>
      </c>
      <c r="BE68" s="213" t="s">
        <v>17</v>
      </c>
      <c r="BF68" s="213" t="s">
        <v>17</v>
      </c>
      <c r="BG68" s="213" t="s">
        <v>17</v>
      </c>
      <c r="BH68" s="213" t="s">
        <v>17</v>
      </c>
      <c r="BI68" s="214">
        <v>45195</v>
      </c>
      <c r="BJ68" s="222" t="s">
        <v>7658</v>
      </c>
      <c r="BK68" s="222">
        <v>5208</v>
      </c>
      <c r="BL68" s="222" t="s">
        <v>7655</v>
      </c>
      <c r="BM68" s="222" t="s">
        <v>22</v>
      </c>
      <c r="BN68" s="222">
        <v>3</v>
      </c>
      <c r="BO68" s="222" t="s">
        <v>7657</v>
      </c>
      <c r="BP68" s="218" t="s">
        <v>7656</v>
      </c>
      <c r="BQ68" s="223">
        <v>45260</v>
      </c>
      <c r="BR68" s="221" t="s">
        <v>3852</v>
      </c>
      <c r="BS68" s="224">
        <v>2217</v>
      </c>
      <c r="BT68" s="224" t="s">
        <v>3835</v>
      </c>
      <c r="BU68" s="224" t="s">
        <v>1219</v>
      </c>
      <c r="BV68" s="224">
        <v>2</v>
      </c>
      <c r="BW68" s="224" t="s">
        <v>3837</v>
      </c>
      <c r="BX68" s="224" t="s">
        <v>3836</v>
      </c>
      <c r="BY68" s="214">
        <v>45194</v>
      </c>
      <c r="BZ68" s="222" t="s">
        <v>3853</v>
      </c>
      <c r="CA68" s="222">
        <v>1127</v>
      </c>
      <c r="CB68" s="222" t="s">
        <v>3835</v>
      </c>
      <c r="CC68" s="222" t="s">
        <v>1219</v>
      </c>
      <c r="CD68" s="222">
        <v>2</v>
      </c>
      <c r="CE68" s="222" t="s">
        <v>3839</v>
      </c>
      <c r="CF68" s="222" t="s">
        <v>3836</v>
      </c>
      <c r="CG68" s="223">
        <v>45194</v>
      </c>
      <c r="CH68" s="221" t="s">
        <v>11138</v>
      </c>
      <c r="CI68" s="222" t="e">
        <v>#N/A</v>
      </c>
      <c r="CJ68" s="222" t="e">
        <v>#N/A</v>
      </c>
      <c r="CK68" s="222" t="e">
        <v>#N/A</v>
      </c>
      <c r="CL68" s="222" t="e">
        <v>#N/A</v>
      </c>
      <c r="CM68" s="222" t="e">
        <v>#N/A</v>
      </c>
      <c r="CN68" s="222" t="e">
        <v>#N/A</v>
      </c>
      <c r="CO68" s="225" t="e">
        <v>#N/A</v>
      </c>
      <c r="CP68" s="222" t="s">
        <v>3862</v>
      </c>
      <c r="CQ68" s="224" t="s">
        <v>17</v>
      </c>
      <c r="CR68" s="224" t="s">
        <v>17</v>
      </c>
      <c r="CS68" s="224" t="s">
        <v>17</v>
      </c>
      <c r="CT68" s="224" t="s">
        <v>17</v>
      </c>
      <c r="CU68" s="224" t="s">
        <v>17</v>
      </c>
      <c r="CV68" s="224" t="s">
        <v>17</v>
      </c>
      <c r="CW68" s="214">
        <v>45195</v>
      </c>
      <c r="CX68" s="222" t="s">
        <v>7665</v>
      </c>
      <c r="CY68" s="218">
        <v>1165000</v>
      </c>
      <c r="CZ68" s="218" t="s">
        <v>7662</v>
      </c>
      <c r="DA68" s="218" t="s">
        <v>1219</v>
      </c>
      <c r="DB68" s="218">
        <v>2</v>
      </c>
      <c r="DC68" s="218" t="s">
        <v>7668</v>
      </c>
      <c r="DD68" s="218" t="s">
        <v>7663</v>
      </c>
      <c r="DE68" s="220">
        <v>45260</v>
      </c>
      <c r="DF68" s="221" t="s">
        <v>7666</v>
      </c>
      <c r="DG68" s="213">
        <v>0</v>
      </c>
      <c r="DH68" s="224" t="s">
        <v>7662</v>
      </c>
      <c r="DI68" s="224" t="s">
        <v>1219</v>
      </c>
      <c r="DJ68" s="224">
        <v>2</v>
      </c>
      <c r="DK68" s="224" t="s">
        <v>7533</v>
      </c>
      <c r="DL68" s="224" t="s">
        <v>7663</v>
      </c>
      <c r="DM68" s="214">
        <v>45260</v>
      </c>
      <c r="DN68" s="222" t="s">
        <v>7667</v>
      </c>
      <c r="DO68" s="218">
        <v>5743000</v>
      </c>
      <c r="DP68" s="222" t="s">
        <v>7662</v>
      </c>
      <c r="DQ68" s="222" t="s">
        <v>1219</v>
      </c>
      <c r="DR68" s="222">
        <v>2</v>
      </c>
      <c r="DS68" s="222" t="s">
        <v>7537</v>
      </c>
      <c r="DT68" s="222" t="s">
        <v>7663</v>
      </c>
      <c r="DU68" s="223">
        <v>45260</v>
      </c>
      <c r="DV68" s="221" t="s">
        <v>7669</v>
      </c>
      <c r="DW68" s="213">
        <v>1165000</v>
      </c>
      <c r="DX68" s="224" t="s">
        <v>7662</v>
      </c>
      <c r="DY68" s="224" t="s">
        <v>1219</v>
      </c>
      <c r="DZ68" s="224">
        <v>2</v>
      </c>
      <c r="EA68" s="224" t="s">
        <v>7668</v>
      </c>
      <c r="EB68" s="224" t="s">
        <v>7663</v>
      </c>
      <c r="EC68" s="214">
        <v>45260</v>
      </c>
      <c r="ED68" s="222" t="s">
        <v>7671</v>
      </c>
      <c r="EE68" s="218" t="s">
        <v>17</v>
      </c>
      <c r="EF68" s="222" t="s">
        <v>7662</v>
      </c>
      <c r="EG68" s="222" t="s">
        <v>1219</v>
      </c>
      <c r="EH68" s="222">
        <v>2</v>
      </c>
      <c r="EI68" s="222" t="s">
        <v>7670</v>
      </c>
      <c r="EJ68" s="222" t="s">
        <v>7663</v>
      </c>
      <c r="EK68" s="223">
        <v>45260</v>
      </c>
      <c r="EL68" s="221" t="s">
        <v>7672</v>
      </c>
      <c r="EM68" s="213" t="s">
        <v>17</v>
      </c>
      <c r="EN68" s="224" t="s">
        <v>7662</v>
      </c>
      <c r="EO68" s="224" t="s">
        <v>1219</v>
      </c>
      <c r="EP68" s="224">
        <v>2</v>
      </c>
      <c r="EQ68" s="224" t="s">
        <v>7670</v>
      </c>
      <c r="ER68" s="224" t="s">
        <v>7663</v>
      </c>
      <c r="ES68" s="214">
        <v>45260</v>
      </c>
      <c r="ET68" s="222" t="s">
        <v>7661</v>
      </c>
      <c r="EU68" s="222">
        <v>5560</v>
      </c>
      <c r="EV68" s="222" t="s">
        <v>7659</v>
      </c>
      <c r="EW68" s="222" t="s">
        <v>22</v>
      </c>
      <c r="EX68" s="222">
        <v>3</v>
      </c>
      <c r="EY68" s="222" t="s">
        <v>7657</v>
      </c>
      <c r="EZ68" s="222" t="s">
        <v>7660</v>
      </c>
      <c r="FA68" s="223">
        <v>45260</v>
      </c>
      <c r="FB68" s="221" t="s">
        <v>3863</v>
      </c>
      <c r="FC68" s="224">
        <v>5</v>
      </c>
      <c r="FD68" s="224" t="s">
        <v>3835</v>
      </c>
      <c r="FE68" s="224" t="s">
        <v>22</v>
      </c>
      <c r="FF68" s="224">
        <v>3</v>
      </c>
      <c r="FG68" s="224" t="s">
        <v>3843</v>
      </c>
      <c r="FH68" s="224" t="s">
        <v>3836</v>
      </c>
      <c r="FI68" s="214">
        <v>45195</v>
      </c>
      <c r="FJ68" s="221" t="s">
        <v>3857</v>
      </c>
      <c r="FK68" s="222" t="s">
        <v>17</v>
      </c>
      <c r="FL68" s="222" t="s">
        <v>17</v>
      </c>
      <c r="FM68" s="222" t="s">
        <v>17</v>
      </c>
      <c r="FN68" s="222" t="s">
        <v>17</v>
      </c>
      <c r="FO68" s="222" t="s">
        <v>17</v>
      </c>
      <c r="FP68" s="218" t="s">
        <v>17</v>
      </c>
      <c r="FQ68" s="219">
        <v>45195</v>
      </c>
      <c r="FR68" s="221" t="s">
        <v>3858</v>
      </c>
      <c r="FS68" s="224" t="s">
        <v>17</v>
      </c>
      <c r="FT68" s="224" t="s">
        <v>17</v>
      </c>
      <c r="FU68" s="224" t="s">
        <v>17</v>
      </c>
      <c r="FV68" s="224" t="s">
        <v>17</v>
      </c>
      <c r="FW68" s="224" t="s">
        <v>17</v>
      </c>
      <c r="FX68" s="224" t="s">
        <v>17</v>
      </c>
      <c r="FY68" s="214">
        <v>45195</v>
      </c>
      <c r="FZ68" s="222" t="s">
        <v>5541</v>
      </c>
      <c r="GA68" s="222">
        <v>1</v>
      </c>
      <c r="GB68" s="222" t="s">
        <v>2019</v>
      </c>
      <c r="GC68" s="222" t="s">
        <v>33</v>
      </c>
      <c r="GD68" s="222">
        <v>2</v>
      </c>
      <c r="GE68" s="222" t="s">
        <v>17</v>
      </c>
      <c r="GF68" s="222" t="s">
        <v>17</v>
      </c>
      <c r="GG68" s="223">
        <v>45249</v>
      </c>
      <c r="GH68" s="221" t="s">
        <v>5547</v>
      </c>
      <c r="GI68" s="224">
        <v>3</v>
      </c>
      <c r="GJ68" s="224" t="s">
        <v>2019</v>
      </c>
      <c r="GK68" s="224" t="s">
        <v>33</v>
      </c>
      <c r="GL68" s="224">
        <v>2</v>
      </c>
      <c r="GM68" s="224" t="s">
        <v>17</v>
      </c>
      <c r="GN68" s="224" t="s">
        <v>17</v>
      </c>
      <c r="GO68" s="214">
        <v>45249</v>
      </c>
      <c r="GP68" s="222" t="s">
        <v>5542</v>
      </c>
      <c r="GQ68" s="222">
        <v>2</v>
      </c>
      <c r="GR68" s="222" t="s">
        <v>2019</v>
      </c>
      <c r="GS68" s="222" t="s">
        <v>33</v>
      </c>
      <c r="GT68" s="222">
        <v>2</v>
      </c>
      <c r="GU68" s="222" t="s">
        <v>17</v>
      </c>
      <c r="GV68" s="222" t="s">
        <v>17</v>
      </c>
      <c r="GW68" s="223">
        <v>45249</v>
      </c>
      <c r="GX68" s="221" t="s">
        <v>5548</v>
      </c>
      <c r="GY68" s="224">
        <v>0</v>
      </c>
      <c r="GZ68" s="224" t="s">
        <v>2019</v>
      </c>
      <c r="HA68" s="224" t="s">
        <v>33</v>
      </c>
      <c r="HB68" s="224">
        <v>2</v>
      </c>
      <c r="HC68" s="224" t="s">
        <v>17</v>
      </c>
      <c r="HD68" s="224" t="s">
        <v>17</v>
      </c>
      <c r="HE68" s="214">
        <v>45249</v>
      </c>
      <c r="HF68" s="222" t="s">
        <v>5540</v>
      </c>
      <c r="HG68" s="222">
        <v>2</v>
      </c>
      <c r="HH68" s="222" t="s">
        <v>2019</v>
      </c>
      <c r="HI68" s="222" t="s">
        <v>33</v>
      </c>
      <c r="HJ68" s="222">
        <v>2</v>
      </c>
      <c r="HK68" s="222" t="s">
        <v>17</v>
      </c>
      <c r="HL68" s="222" t="s">
        <v>17</v>
      </c>
      <c r="HM68" s="223">
        <v>45249</v>
      </c>
      <c r="HN68" s="221" t="s">
        <v>5546</v>
      </c>
      <c r="HO68" s="224">
        <v>3</v>
      </c>
      <c r="HP68" s="224" t="s">
        <v>2019</v>
      </c>
      <c r="HQ68" s="224" t="s">
        <v>33</v>
      </c>
      <c r="HR68" s="224">
        <v>2</v>
      </c>
      <c r="HS68" s="224" t="s">
        <v>17</v>
      </c>
      <c r="HT68" s="224" t="s">
        <v>17</v>
      </c>
      <c r="HU68" s="214">
        <v>45249</v>
      </c>
      <c r="HV68" s="222" t="s">
        <v>5543</v>
      </c>
      <c r="HW68" s="222">
        <v>0</v>
      </c>
      <c r="HX68" s="222" t="s">
        <v>2019</v>
      </c>
      <c r="HY68" s="222" t="s">
        <v>33</v>
      </c>
      <c r="HZ68" s="222">
        <v>2</v>
      </c>
      <c r="IA68" s="222" t="s">
        <v>17</v>
      </c>
      <c r="IB68" s="222" t="s">
        <v>17</v>
      </c>
      <c r="IC68" s="223">
        <v>45249</v>
      </c>
      <c r="ID68" s="221" t="s">
        <v>5545</v>
      </c>
      <c r="IE68" s="224">
        <v>1</v>
      </c>
      <c r="IF68" s="224" t="s">
        <v>2019</v>
      </c>
      <c r="IG68" s="224" t="s">
        <v>33</v>
      </c>
      <c r="IH68" s="224">
        <v>2</v>
      </c>
      <c r="II68" s="224" t="s">
        <v>17</v>
      </c>
      <c r="IJ68" s="224" t="s">
        <v>17</v>
      </c>
      <c r="IK68" s="214">
        <v>45249</v>
      </c>
      <c r="IL68" s="222" t="s">
        <v>5544</v>
      </c>
      <c r="IM68" s="222">
        <v>3</v>
      </c>
      <c r="IN68" s="222" t="s">
        <v>2019</v>
      </c>
      <c r="IO68" s="222" t="s">
        <v>33</v>
      </c>
      <c r="IP68" s="222">
        <v>2</v>
      </c>
      <c r="IQ68" s="222" t="s">
        <v>17</v>
      </c>
      <c r="IR68" s="222" t="s">
        <v>17</v>
      </c>
      <c r="IS68" s="223">
        <v>45249</v>
      </c>
    </row>
    <row r="69" spans="1:253" s="11" customFormat="1" ht="12.95" customHeight="1" x14ac:dyDescent="0.2">
      <c r="A69" s="11" t="s">
        <v>115</v>
      </c>
      <c r="B69" s="11" t="s">
        <v>10488</v>
      </c>
      <c r="C69" s="11" t="s">
        <v>116</v>
      </c>
      <c r="D69" s="11" t="s">
        <v>117</v>
      </c>
      <c r="E69" s="11" t="s">
        <v>9994</v>
      </c>
      <c r="F69" s="11" t="s">
        <v>7700</v>
      </c>
      <c r="G69" s="212">
        <v>6908000</v>
      </c>
      <c r="H69" s="213" t="s">
        <v>7643</v>
      </c>
      <c r="I69" s="213" t="s">
        <v>1219</v>
      </c>
      <c r="J69" s="213">
        <v>2</v>
      </c>
      <c r="K69" s="213" t="s">
        <v>7645</v>
      </c>
      <c r="L69" s="213" t="s">
        <v>7644</v>
      </c>
      <c r="M69" s="214">
        <v>45260</v>
      </c>
      <c r="N69" s="221" t="s">
        <v>3854</v>
      </c>
      <c r="O69" s="216">
        <v>1759540</v>
      </c>
      <c r="P69" s="216" t="s">
        <v>1239</v>
      </c>
      <c r="Q69" s="216" t="s">
        <v>66</v>
      </c>
      <c r="R69" s="216">
        <v>1</v>
      </c>
      <c r="S69" s="216" t="s">
        <v>3850</v>
      </c>
      <c r="T69" s="216" t="s">
        <v>3849</v>
      </c>
      <c r="U69" s="217">
        <v>45194</v>
      </c>
      <c r="V69" s="221" t="s">
        <v>7702</v>
      </c>
      <c r="W69" s="213">
        <v>6908000</v>
      </c>
      <c r="X69" s="213" t="s">
        <v>7643</v>
      </c>
      <c r="Y69" s="213" t="s">
        <v>1219</v>
      </c>
      <c r="Z69" s="213">
        <v>2</v>
      </c>
      <c r="AA69" s="213" t="s">
        <v>7701</v>
      </c>
      <c r="AB69" s="213" t="s">
        <v>7644</v>
      </c>
      <c r="AC69" s="214">
        <v>45260</v>
      </c>
      <c r="AD69" s="221" t="s">
        <v>7706</v>
      </c>
      <c r="AE69" s="218">
        <v>759000</v>
      </c>
      <c r="AF69" s="218" t="s">
        <v>7703</v>
      </c>
      <c r="AG69" s="218" t="s">
        <v>1219</v>
      </c>
      <c r="AH69" s="218">
        <v>2</v>
      </c>
      <c r="AI69" s="218" t="s">
        <v>7705</v>
      </c>
      <c r="AJ69" s="218" t="s">
        <v>7704</v>
      </c>
      <c r="AK69" s="219">
        <v>45260</v>
      </c>
      <c r="AL69" s="221" t="s">
        <v>7707</v>
      </c>
      <c r="AM69" s="213">
        <v>759000</v>
      </c>
      <c r="AN69" s="213" t="s">
        <v>7703</v>
      </c>
      <c r="AO69" s="213" t="s">
        <v>1219</v>
      </c>
      <c r="AP69" s="213">
        <v>2</v>
      </c>
      <c r="AQ69" s="213" t="s">
        <v>7705</v>
      </c>
      <c r="AR69" s="213" t="s">
        <v>7704</v>
      </c>
      <c r="AS69" s="214">
        <v>45260</v>
      </c>
      <c r="AT69" s="222" t="s">
        <v>122</v>
      </c>
      <c r="AU69" s="218" t="s">
        <v>17</v>
      </c>
      <c r="AV69" s="218">
        <v>0</v>
      </c>
      <c r="AW69" s="218" t="s">
        <v>17</v>
      </c>
      <c r="AX69" s="218" t="s">
        <v>17</v>
      </c>
      <c r="AY69" s="218" t="s">
        <v>18</v>
      </c>
      <c r="AZ69" s="218">
        <v>0</v>
      </c>
      <c r="BA69" s="219">
        <v>43503</v>
      </c>
      <c r="BB69" s="221" t="s">
        <v>121</v>
      </c>
      <c r="BC69" s="213" t="s">
        <v>17</v>
      </c>
      <c r="BD69" s="213">
        <v>0</v>
      </c>
      <c r="BE69" s="213" t="s">
        <v>17</v>
      </c>
      <c r="BF69" s="213" t="s">
        <v>17</v>
      </c>
      <c r="BG69" s="213" t="s">
        <v>18</v>
      </c>
      <c r="BH69" s="213">
        <v>0</v>
      </c>
      <c r="BI69" s="214">
        <v>43503</v>
      </c>
      <c r="BJ69" s="222" t="s">
        <v>7709</v>
      </c>
      <c r="BK69" s="222">
        <v>1202</v>
      </c>
      <c r="BL69" s="222" t="s">
        <v>7626</v>
      </c>
      <c r="BM69" s="222" t="s">
        <v>22</v>
      </c>
      <c r="BN69" s="222">
        <v>3</v>
      </c>
      <c r="BO69" s="222" t="s">
        <v>7708</v>
      </c>
      <c r="BP69" s="218" t="s">
        <v>7630</v>
      </c>
      <c r="BQ69" s="223">
        <v>45260</v>
      </c>
      <c r="BR69" s="221" t="s">
        <v>118</v>
      </c>
      <c r="BS69" s="224" t="s">
        <v>17</v>
      </c>
      <c r="BT69" s="224">
        <v>0</v>
      </c>
      <c r="BU69" s="224" t="s">
        <v>17</v>
      </c>
      <c r="BV69" s="224" t="s">
        <v>17</v>
      </c>
      <c r="BW69" s="224" t="s">
        <v>18</v>
      </c>
      <c r="BX69" s="224">
        <v>0</v>
      </c>
      <c r="BY69" s="214">
        <v>43503</v>
      </c>
      <c r="BZ69" s="222" t="s">
        <v>119</v>
      </c>
      <c r="CA69" s="222" t="s">
        <v>17</v>
      </c>
      <c r="CB69" s="222">
        <v>0</v>
      </c>
      <c r="CC69" s="222" t="s">
        <v>17</v>
      </c>
      <c r="CD69" s="222" t="s">
        <v>17</v>
      </c>
      <c r="CE69" s="222" t="s">
        <v>18</v>
      </c>
      <c r="CF69" s="222">
        <v>0</v>
      </c>
      <c r="CG69" s="223">
        <v>43503</v>
      </c>
      <c r="CH69" s="221" t="s">
        <v>11139</v>
      </c>
      <c r="CI69" s="222" t="e">
        <v>#N/A</v>
      </c>
      <c r="CJ69" s="222" t="e">
        <v>#N/A</v>
      </c>
      <c r="CK69" s="222" t="e">
        <v>#N/A</v>
      </c>
      <c r="CL69" s="222" t="e">
        <v>#N/A</v>
      </c>
      <c r="CM69" s="222" t="e">
        <v>#N/A</v>
      </c>
      <c r="CN69" s="222" t="e">
        <v>#N/A</v>
      </c>
      <c r="CO69" s="225" t="e">
        <v>#N/A</v>
      </c>
      <c r="CP69" s="222" t="s">
        <v>120</v>
      </c>
      <c r="CQ69" s="224" t="s">
        <v>17</v>
      </c>
      <c r="CR69" s="224">
        <v>0</v>
      </c>
      <c r="CS69" s="224" t="s">
        <v>17</v>
      </c>
      <c r="CT69" s="224" t="s">
        <v>17</v>
      </c>
      <c r="CU69" s="224" t="s">
        <v>18</v>
      </c>
      <c r="CV69" s="224">
        <v>0</v>
      </c>
      <c r="CW69" s="214">
        <v>43503</v>
      </c>
      <c r="CX69" s="222" t="s">
        <v>7713</v>
      </c>
      <c r="CY69" s="218">
        <v>193000</v>
      </c>
      <c r="CZ69" s="218" t="s">
        <v>2880</v>
      </c>
      <c r="DA69" s="218" t="s">
        <v>1219</v>
      </c>
      <c r="DB69" s="218">
        <v>2</v>
      </c>
      <c r="DC69" s="218" t="s">
        <v>7539</v>
      </c>
      <c r="DD69" s="218" t="s">
        <v>7711</v>
      </c>
      <c r="DE69" s="220">
        <v>45260</v>
      </c>
      <c r="DF69" s="221" t="s">
        <v>7716</v>
      </c>
      <c r="DG69" s="213">
        <v>6149000</v>
      </c>
      <c r="DH69" s="224" t="s">
        <v>7714</v>
      </c>
      <c r="DI69" s="224" t="s">
        <v>1219</v>
      </c>
      <c r="DJ69" s="224">
        <v>2</v>
      </c>
      <c r="DK69" s="224" t="s">
        <v>7533</v>
      </c>
      <c r="DL69" s="224" t="s">
        <v>7715</v>
      </c>
      <c r="DM69" s="214">
        <v>45260</v>
      </c>
      <c r="DN69" s="222" t="s">
        <v>7717</v>
      </c>
      <c r="DO69" s="218">
        <v>566000</v>
      </c>
      <c r="DP69" s="222" t="s">
        <v>2880</v>
      </c>
      <c r="DQ69" s="222" t="s">
        <v>1219</v>
      </c>
      <c r="DR69" s="222">
        <v>2</v>
      </c>
      <c r="DS69" s="222" t="s">
        <v>7537</v>
      </c>
      <c r="DT69" s="222" t="s">
        <v>7711</v>
      </c>
      <c r="DU69" s="223">
        <v>45260</v>
      </c>
      <c r="DV69" s="221" t="s">
        <v>7718</v>
      </c>
      <c r="DW69" s="213">
        <v>193000</v>
      </c>
      <c r="DX69" s="224" t="s">
        <v>2880</v>
      </c>
      <c r="DY69" s="224" t="s">
        <v>1219</v>
      </c>
      <c r="DZ69" s="224">
        <v>2</v>
      </c>
      <c r="EA69" s="224" t="s">
        <v>7539</v>
      </c>
      <c r="EB69" s="224" t="s">
        <v>7711</v>
      </c>
      <c r="EC69" s="214">
        <v>45260</v>
      </c>
      <c r="ED69" s="222" t="s">
        <v>7719</v>
      </c>
      <c r="EE69" s="218" t="s">
        <v>17</v>
      </c>
      <c r="EF69" s="222" t="s">
        <v>2880</v>
      </c>
      <c r="EG69" s="222" t="s">
        <v>1219</v>
      </c>
      <c r="EH69" s="222">
        <v>2</v>
      </c>
      <c r="EI69" s="222" t="s">
        <v>7541</v>
      </c>
      <c r="EJ69" s="222" t="s">
        <v>7711</v>
      </c>
      <c r="EK69" s="223">
        <v>45260</v>
      </c>
      <c r="EL69" s="221" t="s">
        <v>7720</v>
      </c>
      <c r="EM69" s="213" t="s">
        <v>17</v>
      </c>
      <c r="EN69" s="224" t="s">
        <v>2880</v>
      </c>
      <c r="EO69" s="224" t="s">
        <v>1219</v>
      </c>
      <c r="EP69" s="224">
        <v>2</v>
      </c>
      <c r="EQ69" s="224" t="s">
        <v>7541</v>
      </c>
      <c r="ER69" s="224" t="s">
        <v>7711</v>
      </c>
      <c r="ES69" s="214">
        <v>45260</v>
      </c>
      <c r="ET69" s="222" t="s">
        <v>7710</v>
      </c>
      <c r="EU69" s="222">
        <v>5560</v>
      </c>
      <c r="EV69" s="222" t="s">
        <v>7659</v>
      </c>
      <c r="EW69" s="222" t="s">
        <v>22</v>
      </c>
      <c r="EX69" s="222">
        <v>3</v>
      </c>
      <c r="EY69" s="222" t="s">
        <v>7657</v>
      </c>
      <c r="EZ69" s="222" t="s">
        <v>7660</v>
      </c>
      <c r="FA69" s="223">
        <v>45260</v>
      </c>
      <c r="FB69" s="221" t="s">
        <v>1238</v>
      </c>
      <c r="FC69" s="224">
        <v>4</v>
      </c>
      <c r="FD69" s="224" t="s">
        <v>17</v>
      </c>
      <c r="FE69" s="224" t="s">
        <v>66</v>
      </c>
      <c r="FF69" s="224">
        <v>1</v>
      </c>
      <c r="FG69" s="224" t="s">
        <v>1237</v>
      </c>
      <c r="FH69" s="224" t="s">
        <v>17</v>
      </c>
      <c r="FI69" s="214">
        <v>44773</v>
      </c>
      <c r="FJ69" s="221" t="s">
        <v>904</v>
      </c>
      <c r="FK69" s="222">
        <v>79000</v>
      </c>
      <c r="FL69" s="222" t="s">
        <v>901</v>
      </c>
      <c r="FM69" s="222" t="s">
        <v>22</v>
      </c>
      <c r="FN69" s="222">
        <v>3</v>
      </c>
      <c r="FO69" s="222" t="s">
        <v>903</v>
      </c>
      <c r="FP69" s="218" t="s">
        <v>902</v>
      </c>
      <c r="FQ69" s="219">
        <v>44015</v>
      </c>
      <c r="FR69" s="221" t="s">
        <v>905</v>
      </c>
      <c r="FS69" s="224">
        <v>229000</v>
      </c>
      <c r="FT69" s="224" t="s">
        <v>901</v>
      </c>
      <c r="FU69" s="224" t="s">
        <v>22</v>
      </c>
      <c r="FV69" s="224">
        <v>3</v>
      </c>
      <c r="FW69" s="224" t="s">
        <v>903</v>
      </c>
      <c r="FX69" s="224" t="s">
        <v>902</v>
      </c>
      <c r="FY69" s="214">
        <v>44015</v>
      </c>
      <c r="FZ69" s="222" t="s">
        <v>5550</v>
      </c>
      <c r="GA69" s="222">
        <v>1</v>
      </c>
      <c r="GB69" s="222" t="s">
        <v>2019</v>
      </c>
      <c r="GC69" s="222" t="s">
        <v>33</v>
      </c>
      <c r="GD69" s="222">
        <v>2</v>
      </c>
      <c r="GE69" s="222" t="s">
        <v>17</v>
      </c>
      <c r="GF69" s="222" t="s">
        <v>17</v>
      </c>
      <c r="GG69" s="223">
        <v>45249</v>
      </c>
      <c r="GH69" s="221" t="s">
        <v>5556</v>
      </c>
      <c r="GI69" s="224">
        <v>3</v>
      </c>
      <c r="GJ69" s="224" t="s">
        <v>2019</v>
      </c>
      <c r="GK69" s="224" t="s">
        <v>33</v>
      </c>
      <c r="GL69" s="224">
        <v>2</v>
      </c>
      <c r="GM69" s="224" t="s">
        <v>17</v>
      </c>
      <c r="GN69" s="224" t="s">
        <v>17</v>
      </c>
      <c r="GO69" s="214">
        <v>45249</v>
      </c>
      <c r="GP69" s="222" t="s">
        <v>5551</v>
      </c>
      <c r="GQ69" s="222">
        <v>2</v>
      </c>
      <c r="GR69" s="222" t="s">
        <v>2019</v>
      </c>
      <c r="GS69" s="222" t="s">
        <v>33</v>
      </c>
      <c r="GT69" s="222">
        <v>2</v>
      </c>
      <c r="GU69" s="222" t="s">
        <v>17</v>
      </c>
      <c r="GV69" s="222" t="s">
        <v>17</v>
      </c>
      <c r="GW69" s="223">
        <v>45249</v>
      </c>
      <c r="GX69" s="221" t="s">
        <v>5557</v>
      </c>
      <c r="GY69" s="224">
        <v>0</v>
      </c>
      <c r="GZ69" s="224" t="s">
        <v>2019</v>
      </c>
      <c r="HA69" s="224" t="s">
        <v>33</v>
      </c>
      <c r="HB69" s="224">
        <v>2</v>
      </c>
      <c r="HC69" s="224" t="s">
        <v>17</v>
      </c>
      <c r="HD69" s="224" t="s">
        <v>17</v>
      </c>
      <c r="HE69" s="214">
        <v>45249</v>
      </c>
      <c r="HF69" s="222" t="s">
        <v>5549</v>
      </c>
      <c r="HG69" s="222">
        <v>2</v>
      </c>
      <c r="HH69" s="222" t="s">
        <v>2019</v>
      </c>
      <c r="HI69" s="222" t="s">
        <v>33</v>
      </c>
      <c r="HJ69" s="222">
        <v>2</v>
      </c>
      <c r="HK69" s="222" t="s">
        <v>17</v>
      </c>
      <c r="HL69" s="222" t="s">
        <v>17</v>
      </c>
      <c r="HM69" s="223">
        <v>45249</v>
      </c>
      <c r="HN69" s="221" t="s">
        <v>5555</v>
      </c>
      <c r="HO69" s="224">
        <v>3</v>
      </c>
      <c r="HP69" s="224" t="s">
        <v>2019</v>
      </c>
      <c r="HQ69" s="224" t="s">
        <v>33</v>
      </c>
      <c r="HR69" s="224">
        <v>2</v>
      </c>
      <c r="HS69" s="224" t="s">
        <v>17</v>
      </c>
      <c r="HT69" s="224" t="s">
        <v>17</v>
      </c>
      <c r="HU69" s="214">
        <v>45249</v>
      </c>
      <c r="HV69" s="222" t="s">
        <v>5552</v>
      </c>
      <c r="HW69" s="222">
        <v>0</v>
      </c>
      <c r="HX69" s="222" t="s">
        <v>2019</v>
      </c>
      <c r="HY69" s="222" t="s">
        <v>33</v>
      </c>
      <c r="HZ69" s="222">
        <v>2</v>
      </c>
      <c r="IA69" s="222" t="s">
        <v>17</v>
      </c>
      <c r="IB69" s="222" t="s">
        <v>17</v>
      </c>
      <c r="IC69" s="223">
        <v>45249</v>
      </c>
      <c r="ID69" s="221" t="s">
        <v>5554</v>
      </c>
      <c r="IE69" s="224">
        <v>1</v>
      </c>
      <c r="IF69" s="224" t="s">
        <v>2019</v>
      </c>
      <c r="IG69" s="224" t="s">
        <v>33</v>
      </c>
      <c r="IH69" s="224">
        <v>2</v>
      </c>
      <c r="II69" s="224" t="s">
        <v>17</v>
      </c>
      <c r="IJ69" s="224" t="s">
        <v>17</v>
      </c>
      <c r="IK69" s="214">
        <v>45249</v>
      </c>
      <c r="IL69" s="222" t="s">
        <v>5553</v>
      </c>
      <c r="IM69" s="222">
        <v>2</v>
      </c>
      <c r="IN69" s="222" t="s">
        <v>2019</v>
      </c>
      <c r="IO69" s="222" t="s">
        <v>33</v>
      </c>
      <c r="IP69" s="222">
        <v>2</v>
      </c>
      <c r="IQ69" s="222" t="s">
        <v>17</v>
      </c>
      <c r="IR69" s="222" t="s">
        <v>17</v>
      </c>
      <c r="IS69" s="223">
        <v>45249</v>
      </c>
    </row>
    <row r="70" spans="1:253" s="11" customFormat="1" ht="12.95" customHeight="1" x14ac:dyDescent="0.2">
      <c r="A70" s="11" t="s">
        <v>3827</v>
      </c>
      <c r="B70" s="11" t="s">
        <v>10637</v>
      </c>
      <c r="C70" s="11" t="s">
        <v>3828</v>
      </c>
      <c r="D70" s="11" t="s">
        <v>117</v>
      </c>
      <c r="E70" s="11" t="s">
        <v>9994</v>
      </c>
      <c r="F70" s="11" t="s">
        <v>7673</v>
      </c>
      <c r="G70" s="212">
        <v>6908000</v>
      </c>
      <c r="H70" s="213" t="s">
        <v>7643</v>
      </c>
      <c r="I70" s="213" t="s">
        <v>1219</v>
      </c>
      <c r="J70" s="213">
        <v>2</v>
      </c>
      <c r="K70" s="213" t="s">
        <v>7645</v>
      </c>
      <c r="L70" s="213" t="s">
        <v>7644</v>
      </c>
      <c r="M70" s="214">
        <v>45260</v>
      </c>
      <c r="N70" s="221" t="s">
        <v>3832</v>
      </c>
      <c r="O70" s="216">
        <v>67827</v>
      </c>
      <c r="P70" s="216" t="s">
        <v>3829</v>
      </c>
      <c r="Q70" s="216" t="s">
        <v>66</v>
      </c>
      <c r="R70" s="216">
        <v>1</v>
      </c>
      <c r="S70" s="216" t="s">
        <v>3831</v>
      </c>
      <c r="T70" s="216" t="s">
        <v>3830</v>
      </c>
      <c r="U70" s="217">
        <v>45194</v>
      </c>
      <c r="V70" s="221" t="s">
        <v>7677</v>
      </c>
      <c r="W70" s="213">
        <v>2010000</v>
      </c>
      <c r="X70" s="213" t="s">
        <v>7674</v>
      </c>
      <c r="Y70" s="213" t="s">
        <v>1219</v>
      </c>
      <c r="Z70" s="213">
        <v>2</v>
      </c>
      <c r="AA70" s="213" t="s">
        <v>7676</v>
      </c>
      <c r="AB70" s="213" t="s">
        <v>7675</v>
      </c>
      <c r="AC70" s="214">
        <v>45260</v>
      </c>
      <c r="AD70" s="221" t="s">
        <v>7679</v>
      </c>
      <c r="AE70" s="218">
        <v>2010000</v>
      </c>
      <c r="AF70" s="218" t="s">
        <v>7674</v>
      </c>
      <c r="AG70" s="218" t="s">
        <v>1219</v>
      </c>
      <c r="AH70" s="218">
        <v>2</v>
      </c>
      <c r="AI70" s="218" t="s">
        <v>7678</v>
      </c>
      <c r="AJ70" s="218" t="s">
        <v>7675</v>
      </c>
      <c r="AK70" s="219">
        <v>45260</v>
      </c>
      <c r="AL70" s="221" t="s">
        <v>7683</v>
      </c>
      <c r="AM70" s="213">
        <v>43000</v>
      </c>
      <c r="AN70" s="213" t="s">
        <v>7680</v>
      </c>
      <c r="AO70" s="213" t="s">
        <v>66</v>
      </c>
      <c r="AP70" s="213">
        <v>1</v>
      </c>
      <c r="AQ70" s="213" t="s">
        <v>7682</v>
      </c>
      <c r="AR70" s="213" t="s">
        <v>7681</v>
      </c>
      <c r="AS70" s="214">
        <v>45260</v>
      </c>
      <c r="AT70" s="222" t="s">
        <v>3834</v>
      </c>
      <c r="AU70" s="218" t="s">
        <v>17</v>
      </c>
      <c r="AV70" s="218" t="s">
        <v>17</v>
      </c>
      <c r="AW70" s="218" t="s">
        <v>17</v>
      </c>
      <c r="AX70" s="218" t="s">
        <v>17</v>
      </c>
      <c r="AY70" s="218" t="s">
        <v>17</v>
      </c>
      <c r="AZ70" s="218" t="s">
        <v>17</v>
      </c>
      <c r="BA70" s="219">
        <v>45194</v>
      </c>
      <c r="BB70" s="221" t="s">
        <v>3833</v>
      </c>
      <c r="BC70" s="213" t="s">
        <v>17</v>
      </c>
      <c r="BD70" s="213" t="s">
        <v>17</v>
      </c>
      <c r="BE70" s="213" t="s">
        <v>17</v>
      </c>
      <c r="BF70" s="213" t="s">
        <v>17</v>
      </c>
      <c r="BG70" s="213" t="s">
        <v>17</v>
      </c>
      <c r="BH70" s="213" t="s">
        <v>17</v>
      </c>
      <c r="BI70" s="214">
        <v>45194</v>
      </c>
      <c r="BJ70" s="222" t="s">
        <v>7687</v>
      </c>
      <c r="BK70" s="222">
        <v>4352</v>
      </c>
      <c r="BL70" s="222" t="s">
        <v>7684</v>
      </c>
      <c r="BM70" s="222" t="s">
        <v>22</v>
      </c>
      <c r="BN70" s="222">
        <v>3</v>
      </c>
      <c r="BO70" s="222" t="s">
        <v>7686</v>
      </c>
      <c r="BP70" s="218" t="s">
        <v>7685</v>
      </c>
      <c r="BQ70" s="223">
        <v>45260</v>
      </c>
      <c r="BR70" s="221" t="s">
        <v>3838</v>
      </c>
      <c r="BS70" s="224">
        <v>2217</v>
      </c>
      <c r="BT70" s="224" t="s">
        <v>3835</v>
      </c>
      <c r="BU70" s="224" t="s">
        <v>1219</v>
      </c>
      <c r="BV70" s="224">
        <v>2</v>
      </c>
      <c r="BW70" s="224" t="s">
        <v>3837</v>
      </c>
      <c r="BX70" s="224" t="s">
        <v>3836</v>
      </c>
      <c r="BY70" s="214">
        <v>45194</v>
      </c>
      <c r="BZ70" s="222" t="s">
        <v>3840</v>
      </c>
      <c r="CA70" s="222">
        <v>1127</v>
      </c>
      <c r="CB70" s="222" t="s">
        <v>3835</v>
      </c>
      <c r="CC70" s="222" t="s">
        <v>1219</v>
      </c>
      <c r="CD70" s="222">
        <v>2</v>
      </c>
      <c r="CE70" s="222" t="s">
        <v>3839</v>
      </c>
      <c r="CF70" s="222" t="s">
        <v>3836</v>
      </c>
      <c r="CG70" s="223">
        <v>45194</v>
      </c>
      <c r="CH70" s="221" t="s">
        <v>11140</v>
      </c>
      <c r="CI70" s="222" t="e">
        <v>#N/A</v>
      </c>
      <c r="CJ70" s="222" t="e">
        <v>#N/A</v>
      </c>
      <c r="CK70" s="222" t="e">
        <v>#N/A</v>
      </c>
      <c r="CL70" s="222" t="e">
        <v>#N/A</v>
      </c>
      <c r="CM70" s="222" t="e">
        <v>#N/A</v>
      </c>
      <c r="CN70" s="222" t="e">
        <v>#N/A</v>
      </c>
      <c r="CO70" s="225" t="e">
        <v>#N/A</v>
      </c>
      <c r="CP70" s="222" t="s">
        <v>3842</v>
      </c>
      <c r="CQ70" s="224" t="s">
        <v>17</v>
      </c>
      <c r="CR70" s="224" t="s">
        <v>17</v>
      </c>
      <c r="CS70" s="224" t="s">
        <v>17</v>
      </c>
      <c r="CT70" s="224" t="s">
        <v>17</v>
      </c>
      <c r="CU70" s="224" t="s">
        <v>17</v>
      </c>
      <c r="CV70" s="224" t="s">
        <v>17</v>
      </c>
      <c r="CW70" s="214">
        <v>45194</v>
      </c>
      <c r="CX70" s="222" t="s">
        <v>7690</v>
      </c>
      <c r="CY70" s="218">
        <v>884000</v>
      </c>
      <c r="CZ70" s="218" t="s">
        <v>3835</v>
      </c>
      <c r="DA70" s="218" t="s">
        <v>66</v>
      </c>
      <c r="DB70" s="218">
        <v>1</v>
      </c>
      <c r="DC70" s="218" t="s">
        <v>7695</v>
      </c>
      <c r="DD70" s="218" t="s">
        <v>3836</v>
      </c>
      <c r="DE70" s="220">
        <v>45260</v>
      </c>
      <c r="DF70" s="221" t="s">
        <v>7691</v>
      </c>
      <c r="DG70" s="213">
        <v>0</v>
      </c>
      <c r="DH70" s="224" t="s">
        <v>7674</v>
      </c>
      <c r="DI70" s="224" t="s">
        <v>1219</v>
      </c>
      <c r="DJ70" s="224">
        <v>2</v>
      </c>
      <c r="DK70" s="224" t="s">
        <v>7533</v>
      </c>
      <c r="DL70" s="224" t="s">
        <v>7675</v>
      </c>
      <c r="DM70" s="214">
        <v>45260</v>
      </c>
      <c r="DN70" s="222" t="s">
        <v>7694</v>
      </c>
      <c r="DO70" s="218">
        <v>1126000</v>
      </c>
      <c r="DP70" s="222" t="s">
        <v>7692</v>
      </c>
      <c r="DQ70" s="222" t="s">
        <v>1219</v>
      </c>
      <c r="DR70" s="222">
        <v>2</v>
      </c>
      <c r="DS70" s="222" t="s">
        <v>7537</v>
      </c>
      <c r="DT70" s="222" t="s">
        <v>7693</v>
      </c>
      <c r="DU70" s="223">
        <v>45260</v>
      </c>
      <c r="DV70" s="221" t="s">
        <v>7696</v>
      </c>
      <c r="DW70" s="213">
        <v>884000</v>
      </c>
      <c r="DX70" s="224" t="s">
        <v>3835</v>
      </c>
      <c r="DY70" s="224" t="s">
        <v>66</v>
      </c>
      <c r="DZ70" s="224">
        <v>1</v>
      </c>
      <c r="EA70" s="224" t="s">
        <v>7695</v>
      </c>
      <c r="EB70" s="224" t="s">
        <v>3836</v>
      </c>
      <c r="EC70" s="214">
        <v>45260</v>
      </c>
      <c r="ED70" s="222" t="s">
        <v>7698</v>
      </c>
      <c r="EE70" s="218" t="s">
        <v>17</v>
      </c>
      <c r="EF70" s="222" t="s">
        <v>3835</v>
      </c>
      <c r="EG70" s="222" t="s">
        <v>66</v>
      </c>
      <c r="EH70" s="222">
        <v>1</v>
      </c>
      <c r="EI70" s="222" t="s">
        <v>7697</v>
      </c>
      <c r="EJ70" s="222" t="s">
        <v>3836</v>
      </c>
      <c r="EK70" s="223">
        <v>45260</v>
      </c>
      <c r="EL70" s="221" t="s">
        <v>7699</v>
      </c>
      <c r="EM70" s="213" t="s">
        <v>17</v>
      </c>
      <c r="EN70" s="224" t="s">
        <v>3835</v>
      </c>
      <c r="EO70" s="224" t="s">
        <v>66</v>
      </c>
      <c r="EP70" s="224">
        <v>1</v>
      </c>
      <c r="EQ70" s="224" t="s">
        <v>7697</v>
      </c>
      <c r="ER70" s="224" t="s">
        <v>3836</v>
      </c>
      <c r="ES70" s="214">
        <v>45260</v>
      </c>
      <c r="ET70" s="222" t="s">
        <v>7688</v>
      </c>
      <c r="EU70" s="222">
        <v>5560</v>
      </c>
      <c r="EV70" s="222" t="s">
        <v>7659</v>
      </c>
      <c r="EW70" s="222" t="s">
        <v>22</v>
      </c>
      <c r="EX70" s="222">
        <v>3</v>
      </c>
      <c r="EY70" s="222" t="s">
        <v>7657</v>
      </c>
      <c r="EZ70" s="222" t="s">
        <v>7660</v>
      </c>
      <c r="FA70" s="223">
        <v>45260</v>
      </c>
      <c r="FB70" s="221" t="s">
        <v>3844</v>
      </c>
      <c r="FC70" s="224">
        <v>5</v>
      </c>
      <c r="FD70" s="224" t="s">
        <v>3835</v>
      </c>
      <c r="FE70" s="224" t="s">
        <v>22</v>
      </c>
      <c r="FF70" s="224">
        <v>3</v>
      </c>
      <c r="FG70" s="224" t="s">
        <v>3843</v>
      </c>
      <c r="FH70" s="224" t="s">
        <v>3836</v>
      </c>
      <c r="FI70" s="214">
        <v>45194</v>
      </c>
      <c r="FJ70" s="221" t="s">
        <v>3845</v>
      </c>
      <c r="FK70" s="222" t="s">
        <v>17</v>
      </c>
      <c r="FL70" s="222" t="s">
        <v>17</v>
      </c>
      <c r="FM70" s="222" t="s">
        <v>17</v>
      </c>
      <c r="FN70" s="222" t="s">
        <v>17</v>
      </c>
      <c r="FO70" s="222" t="s">
        <v>17</v>
      </c>
      <c r="FP70" s="218" t="s">
        <v>17</v>
      </c>
      <c r="FQ70" s="219">
        <v>45194</v>
      </c>
      <c r="FR70" s="221" t="s">
        <v>3846</v>
      </c>
      <c r="FS70" s="224" t="s">
        <v>17</v>
      </c>
      <c r="FT70" s="224" t="s">
        <v>17</v>
      </c>
      <c r="FU70" s="224" t="s">
        <v>17</v>
      </c>
      <c r="FV70" s="224" t="s">
        <v>17</v>
      </c>
      <c r="FW70" s="224" t="s">
        <v>17</v>
      </c>
      <c r="FX70" s="224" t="s">
        <v>17</v>
      </c>
      <c r="FY70" s="214">
        <v>45194</v>
      </c>
      <c r="FZ70" s="222" t="s">
        <v>5559</v>
      </c>
      <c r="GA70" s="222">
        <v>1</v>
      </c>
      <c r="GB70" s="222" t="s">
        <v>2019</v>
      </c>
      <c r="GC70" s="222" t="s">
        <v>33</v>
      </c>
      <c r="GD70" s="222">
        <v>2</v>
      </c>
      <c r="GE70" s="222" t="s">
        <v>17</v>
      </c>
      <c r="GF70" s="222" t="s">
        <v>17</v>
      </c>
      <c r="GG70" s="223">
        <v>45249</v>
      </c>
      <c r="GH70" s="221" t="s">
        <v>5565</v>
      </c>
      <c r="GI70" s="224">
        <v>2</v>
      </c>
      <c r="GJ70" s="224" t="s">
        <v>2019</v>
      </c>
      <c r="GK70" s="224" t="s">
        <v>33</v>
      </c>
      <c r="GL70" s="224">
        <v>2</v>
      </c>
      <c r="GM70" s="224" t="s">
        <v>17</v>
      </c>
      <c r="GN70" s="224" t="s">
        <v>17</v>
      </c>
      <c r="GO70" s="214">
        <v>45249</v>
      </c>
      <c r="GP70" s="222" t="s">
        <v>5560</v>
      </c>
      <c r="GQ70" s="222">
        <v>0</v>
      </c>
      <c r="GR70" s="222" t="s">
        <v>2019</v>
      </c>
      <c r="GS70" s="222" t="s">
        <v>33</v>
      </c>
      <c r="GT70" s="222">
        <v>2</v>
      </c>
      <c r="GU70" s="222" t="s">
        <v>17</v>
      </c>
      <c r="GV70" s="222" t="s">
        <v>17</v>
      </c>
      <c r="GW70" s="223">
        <v>45249</v>
      </c>
      <c r="GX70" s="221" t="s">
        <v>5566</v>
      </c>
      <c r="GY70" s="224">
        <v>0</v>
      </c>
      <c r="GZ70" s="224" t="s">
        <v>2019</v>
      </c>
      <c r="HA70" s="224" t="s">
        <v>33</v>
      </c>
      <c r="HB70" s="224">
        <v>2</v>
      </c>
      <c r="HC70" s="224" t="s">
        <v>17</v>
      </c>
      <c r="HD70" s="224" t="s">
        <v>17</v>
      </c>
      <c r="HE70" s="214">
        <v>45249</v>
      </c>
      <c r="HF70" s="222" t="s">
        <v>5558</v>
      </c>
      <c r="HG70" s="222">
        <v>0</v>
      </c>
      <c r="HH70" s="222" t="s">
        <v>2019</v>
      </c>
      <c r="HI70" s="222" t="s">
        <v>33</v>
      </c>
      <c r="HJ70" s="222">
        <v>2</v>
      </c>
      <c r="HK70" s="222" t="s">
        <v>17</v>
      </c>
      <c r="HL70" s="222" t="s">
        <v>17</v>
      </c>
      <c r="HM70" s="223">
        <v>45249</v>
      </c>
      <c r="HN70" s="221" t="s">
        <v>5564</v>
      </c>
      <c r="HO70" s="224">
        <v>2</v>
      </c>
      <c r="HP70" s="224" t="s">
        <v>2019</v>
      </c>
      <c r="HQ70" s="224" t="s">
        <v>33</v>
      </c>
      <c r="HR70" s="224">
        <v>2</v>
      </c>
      <c r="HS70" s="224" t="s">
        <v>17</v>
      </c>
      <c r="HT70" s="224" t="s">
        <v>17</v>
      </c>
      <c r="HU70" s="214">
        <v>45249</v>
      </c>
      <c r="HV70" s="222" t="s">
        <v>5561</v>
      </c>
      <c r="HW70" s="222">
        <v>0</v>
      </c>
      <c r="HX70" s="222" t="s">
        <v>2019</v>
      </c>
      <c r="HY70" s="222" t="s">
        <v>33</v>
      </c>
      <c r="HZ70" s="222">
        <v>2</v>
      </c>
      <c r="IA70" s="222" t="s">
        <v>17</v>
      </c>
      <c r="IB70" s="222" t="s">
        <v>17</v>
      </c>
      <c r="IC70" s="223">
        <v>45249</v>
      </c>
      <c r="ID70" s="221" t="s">
        <v>5563</v>
      </c>
      <c r="IE70" s="224">
        <v>1</v>
      </c>
      <c r="IF70" s="224" t="s">
        <v>2019</v>
      </c>
      <c r="IG70" s="224" t="s">
        <v>33</v>
      </c>
      <c r="IH70" s="224">
        <v>2</v>
      </c>
      <c r="II70" s="224" t="s">
        <v>17</v>
      </c>
      <c r="IJ70" s="224" t="s">
        <v>17</v>
      </c>
      <c r="IK70" s="214">
        <v>45249</v>
      </c>
      <c r="IL70" s="222" t="s">
        <v>5562</v>
      </c>
      <c r="IM70" s="222">
        <v>3</v>
      </c>
      <c r="IN70" s="222" t="s">
        <v>2019</v>
      </c>
      <c r="IO70" s="222" t="s">
        <v>33</v>
      </c>
      <c r="IP70" s="222">
        <v>2</v>
      </c>
      <c r="IQ70" s="222" t="s">
        <v>17</v>
      </c>
      <c r="IR70" s="222" t="s">
        <v>17</v>
      </c>
      <c r="IS70" s="223">
        <v>45249</v>
      </c>
    </row>
    <row r="71" spans="1:253" s="11" customFormat="1" ht="12.95" customHeight="1" x14ac:dyDescent="0.2">
      <c r="A71" s="11" t="s">
        <v>4636</v>
      </c>
      <c r="B71" s="11" t="s">
        <v>10643</v>
      </c>
      <c r="C71" s="11" t="s">
        <v>4637</v>
      </c>
      <c r="D71" s="11" t="s">
        <v>2280</v>
      </c>
      <c r="E71" s="11" t="s">
        <v>9999</v>
      </c>
      <c r="F71" s="11" t="s">
        <v>4641</v>
      </c>
      <c r="G71" s="212">
        <v>22037000</v>
      </c>
      <c r="H71" s="213" t="s">
        <v>4638</v>
      </c>
      <c r="I71" s="213" t="s">
        <v>66</v>
      </c>
      <c r="J71" s="213">
        <v>1</v>
      </c>
      <c r="K71" s="213" t="s">
        <v>4640</v>
      </c>
      <c r="L71" s="213" t="s">
        <v>4639</v>
      </c>
      <c r="M71" s="214">
        <v>45224</v>
      </c>
      <c r="N71" s="221" t="s">
        <v>4645</v>
      </c>
      <c r="O71" s="216">
        <v>62705</v>
      </c>
      <c r="P71" s="216" t="s">
        <v>4642</v>
      </c>
      <c r="Q71" s="216" t="s">
        <v>66</v>
      </c>
      <c r="R71" s="216">
        <v>1</v>
      </c>
      <c r="S71" s="216" t="s">
        <v>4644</v>
      </c>
      <c r="T71" s="216" t="s">
        <v>4643</v>
      </c>
      <c r="U71" s="217">
        <v>45224</v>
      </c>
      <c r="V71" s="221" t="s">
        <v>4647</v>
      </c>
      <c r="W71" s="213">
        <v>22037000</v>
      </c>
      <c r="X71" s="213" t="s">
        <v>4638</v>
      </c>
      <c r="Y71" s="213" t="s">
        <v>66</v>
      </c>
      <c r="Z71" s="213">
        <v>1</v>
      </c>
      <c r="AA71" s="213" t="s">
        <v>4646</v>
      </c>
      <c r="AB71" s="213" t="s">
        <v>4639</v>
      </c>
      <c r="AC71" s="214">
        <v>45224</v>
      </c>
      <c r="AD71" s="221" t="s">
        <v>4649</v>
      </c>
      <c r="AE71" s="218">
        <v>22037000</v>
      </c>
      <c r="AF71" s="218" t="s">
        <v>4638</v>
      </c>
      <c r="AG71" s="218" t="s">
        <v>66</v>
      </c>
      <c r="AH71" s="218">
        <v>1</v>
      </c>
      <c r="AI71" s="218" t="s">
        <v>4648</v>
      </c>
      <c r="AJ71" s="218" t="s">
        <v>4639</v>
      </c>
      <c r="AK71" s="219">
        <v>45224</v>
      </c>
      <c r="AL71" s="221" t="s">
        <v>4653</v>
      </c>
      <c r="AM71" s="213">
        <v>4000</v>
      </c>
      <c r="AN71" s="213" t="s">
        <v>4650</v>
      </c>
      <c r="AO71" s="213" t="s">
        <v>66</v>
      </c>
      <c r="AP71" s="213">
        <v>1</v>
      </c>
      <c r="AQ71" s="213" t="s">
        <v>4652</v>
      </c>
      <c r="AR71" s="213" t="s">
        <v>4651</v>
      </c>
      <c r="AS71" s="214">
        <v>45224</v>
      </c>
      <c r="AT71" s="222" t="s">
        <v>4657</v>
      </c>
      <c r="AU71" s="218">
        <v>6</v>
      </c>
      <c r="AV71" s="218" t="s">
        <v>4654</v>
      </c>
      <c r="AW71" s="218" t="s">
        <v>1219</v>
      </c>
      <c r="AX71" s="218">
        <v>2</v>
      </c>
      <c r="AY71" s="218" t="s">
        <v>4656</v>
      </c>
      <c r="AZ71" s="218" t="s">
        <v>4655</v>
      </c>
      <c r="BA71" s="219">
        <v>45224</v>
      </c>
      <c r="BB71" s="221" t="s">
        <v>4684</v>
      </c>
      <c r="BC71" s="213" t="s">
        <v>17</v>
      </c>
      <c r="BD71" s="213" t="s">
        <v>17</v>
      </c>
      <c r="BE71" s="213" t="s">
        <v>17</v>
      </c>
      <c r="BF71" s="213" t="s">
        <v>17</v>
      </c>
      <c r="BG71" s="213" t="s">
        <v>4681</v>
      </c>
      <c r="BH71" s="213" t="s">
        <v>17</v>
      </c>
      <c r="BI71" s="214">
        <v>45224</v>
      </c>
      <c r="BJ71" s="222" t="s">
        <v>9094</v>
      </c>
      <c r="BK71" s="222">
        <v>5</v>
      </c>
      <c r="BL71" s="222" t="s">
        <v>9091</v>
      </c>
      <c r="BM71" s="222" t="s">
        <v>1219</v>
      </c>
      <c r="BN71" s="222">
        <v>2</v>
      </c>
      <c r="BO71" s="222" t="s">
        <v>9093</v>
      </c>
      <c r="BP71" s="218" t="s">
        <v>9092</v>
      </c>
      <c r="BQ71" s="223">
        <v>45260</v>
      </c>
      <c r="BR71" s="221" t="s">
        <v>4685</v>
      </c>
      <c r="BS71" s="224" t="s">
        <v>17</v>
      </c>
      <c r="BT71" s="224" t="s">
        <v>17</v>
      </c>
      <c r="BU71" s="224" t="s">
        <v>17</v>
      </c>
      <c r="BV71" s="224" t="s">
        <v>17</v>
      </c>
      <c r="BW71" s="224" t="s">
        <v>4681</v>
      </c>
      <c r="BX71" s="224" t="s">
        <v>17</v>
      </c>
      <c r="BY71" s="214">
        <v>45224</v>
      </c>
      <c r="BZ71" s="222" t="s">
        <v>4686</v>
      </c>
      <c r="CA71" s="222" t="s">
        <v>17</v>
      </c>
      <c r="CB71" s="222" t="s">
        <v>17</v>
      </c>
      <c r="CC71" s="222" t="s">
        <v>17</v>
      </c>
      <c r="CD71" s="222" t="s">
        <v>17</v>
      </c>
      <c r="CE71" s="222" t="s">
        <v>4681</v>
      </c>
      <c r="CF71" s="222" t="s">
        <v>17</v>
      </c>
      <c r="CG71" s="223">
        <v>45224</v>
      </c>
      <c r="CH71" s="221" t="s">
        <v>11141</v>
      </c>
      <c r="CI71" s="222" t="e">
        <v>#N/A</v>
      </c>
      <c r="CJ71" s="222" t="e">
        <v>#N/A</v>
      </c>
      <c r="CK71" s="222" t="e">
        <v>#N/A</v>
      </c>
      <c r="CL71" s="222" t="e">
        <v>#N/A</v>
      </c>
      <c r="CM71" s="222" t="e">
        <v>#N/A</v>
      </c>
      <c r="CN71" s="222" t="e">
        <v>#N/A</v>
      </c>
      <c r="CO71" s="225" t="e">
        <v>#N/A</v>
      </c>
      <c r="CP71" s="222" t="s">
        <v>4688</v>
      </c>
      <c r="CQ71" s="224" t="s">
        <v>17</v>
      </c>
      <c r="CR71" s="224" t="s">
        <v>17</v>
      </c>
      <c r="CS71" s="224" t="s">
        <v>17</v>
      </c>
      <c r="CT71" s="224" t="s">
        <v>17</v>
      </c>
      <c r="CU71" s="224" t="s">
        <v>4681</v>
      </c>
      <c r="CV71" s="224" t="s">
        <v>17</v>
      </c>
      <c r="CW71" s="214">
        <v>45224</v>
      </c>
      <c r="CX71" s="222" t="s">
        <v>4661</v>
      </c>
      <c r="CY71" s="218">
        <v>7015000</v>
      </c>
      <c r="CZ71" s="218" t="s">
        <v>4667</v>
      </c>
      <c r="DA71" s="218" t="s">
        <v>1219</v>
      </c>
      <c r="DB71" s="218">
        <v>2</v>
      </c>
      <c r="DC71" s="218" t="s">
        <v>4669</v>
      </c>
      <c r="DD71" s="218" t="s">
        <v>4668</v>
      </c>
      <c r="DE71" s="220">
        <v>45224</v>
      </c>
      <c r="DF71" s="221" t="s">
        <v>4665</v>
      </c>
      <c r="DG71" s="213">
        <v>0</v>
      </c>
      <c r="DH71" s="224" t="s">
        <v>4662</v>
      </c>
      <c r="DI71" s="224" t="s">
        <v>1219</v>
      </c>
      <c r="DJ71" s="224">
        <v>2</v>
      </c>
      <c r="DK71" s="224" t="s">
        <v>4664</v>
      </c>
      <c r="DL71" s="224" t="s">
        <v>4663</v>
      </c>
      <c r="DM71" s="214">
        <v>45224</v>
      </c>
      <c r="DN71" s="222" t="s">
        <v>4666</v>
      </c>
      <c r="DO71" s="218">
        <v>15022000</v>
      </c>
      <c r="DP71" s="222" t="s">
        <v>4662</v>
      </c>
      <c r="DQ71" s="222" t="s">
        <v>1219</v>
      </c>
      <c r="DR71" s="222">
        <v>2</v>
      </c>
      <c r="DS71" s="222" t="s">
        <v>4664</v>
      </c>
      <c r="DT71" s="222" t="s">
        <v>4663</v>
      </c>
      <c r="DU71" s="223">
        <v>45224</v>
      </c>
      <c r="DV71" s="221" t="s">
        <v>4670</v>
      </c>
      <c r="DW71" s="213">
        <v>6015000</v>
      </c>
      <c r="DX71" s="224" t="s">
        <v>4667</v>
      </c>
      <c r="DY71" s="224" t="s">
        <v>1219</v>
      </c>
      <c r="DZ71" s="224">
        <v>2</v>
      </c>
      <c r="EA71" s="224" t="s">
        <v>4669</v>
      </c>
      <c r="EB71" s="224" t="s">
        <v>4668</v>
      </c>
      <c r="EC71" s="214">
        <v>45224</v>
      </c>
      <c r="ED71" s="222" t="s">
        <v>4674</v>
      </c>
      <c r="EE71" s="218">
        <v>1000000</v>
      </c>
      <c r="EF71" s="222" t="s">
        <v>4671</v>
      </c>
      <c r="EG71" s="222" t="s">
        <v>1219</v>
      </c>
      <c r="EH71" s="222">
        <v>2</v>
      </c>
      <c r="EI71" s="222" t="s">
        <v>4673</v>
      </c>
      <c r="EJ71" s="222" t="s">
        <v>4672</v>
      </c>
      <c r="EK71" s="223">
        <v>45224</v>
      </c>
      <c r="EL71" s="221" t="s">
        <v>4676</v>
      </c>
      <c r="EM71" s="213">
        <v>0</v>
      </c>
      <c r="EN71" s="224" t="s">
        <v>4671</v>
      </c>
      <c r="EO71" s="224" t="s">
        <v>1219</v>
      </c>
      <c r="EP71" s="224">
        <v>2</v>
      </c>
      <c r="EQ71" s="224" t="s">
        <v>4675</v>
      </c>
      <c r="ER71" s="224" t="s">
        <v>4672</v>
      </c>
      <c r="ES71" s="214">
        <v>45224</v>
      </c>
      <c r="ET71" s="222" t="s">
        <v>9095</v>
      </c>
      <c r="EU71" s="222">
        <v>5</v>
      </c>
      <c r="EV71" s="222" t="s">
        <v>9091</v>
      </c>
      <c r="EW71" s="222" t="s">
        <v>1219</v>
      </c>
      <c r="EX71" s="222">
        <v>2</v>
      </c>
      <c r="EY71" s="222" t="s">
        <v>9093</v>
      </c>
      <c r="EZ71" s="222" t="s">
        <v>9092</v>
      </c>
      <c r="FA71" s="223">
        <v>45260</v>
      </c>
      <c r="FB71" s="221" t="s">
        <v>4680</v>
      </c>
      <c r="FC71" s="224">
        <v>2</v>
      </c>
      <c r="FD71" s="224" t="s">
        <v>4677</v>
      </c>
      <c r="FE71" s="224" t="s">
        <v>66</v>
      </c>
      <c r="FF71" s="224">
        <v>1</v>
      </c>
      <c r="FG71" s="224" t="s">
        <v>4679</v>
      </c>
      <c r="FH71" s="224" t="s">
        <v>4678</v>
      </c>
      <c r="FI71" s="214">
        <v>45224</v>
      </c>
      <c r="FJ71" s="221" t="s">
        <v>4682</v>
      </c>
      <c r="FK71" s="222" t="s">
        <v>17</v>
      </c>
      <c r="FL71" s="222" t="s">
        <v>17</v>
      </c>
      <c r="FM71" s="222" t="s">
        <v>17</v>
      </c>
      <c r="FN71" s="222" t="s">
        <v>17</v>
      </c>
      <c r="FO71" s="222" t="s">
        <v>4681</v>
      </c>
      <c r="FP71" s="218" t="s">
        <v>17</v>
      </c>
      <c r="FQ71" s="219">
        <v>45224</v>
      </c>
      <c r="FR71" s="221" t="s">
        <v>4683</v>
      </c>
      <c r="FS71" s="224" t="s">
        <v>17</v>
      </c>
      <c r="FT71" s="224" t="s">
        <v>17</v>
      </c>
      <c r="FU71" s="224" t="s">
        <v>17</v>
      </c>
      <c r="FV71" s="224" t="s">
        <v>17</v>
      </c>
      <c r="FW71" s="224" t="s">
        <v>4681</v>
      </c>
      <c r="FX71" s="224" t="s">
        <v>17</v>
      </c>
      <c r="FY71" s="214">
        <v>45224</v>
      </c>
      <c r="FZ71" s="222" t="s">
        <v>4758</v>
      </c>
      <c r="GA71" s="222">
        <v>0</v>
      </c>
      <c r="GB71" s="222" t="s">
        <v>2019</v>
      </c>
      <c r="GC71" s="222" t="s">
        <v>33</v>
      </c>
      <c r="GD71" s="222">
        <v>2</v>
      </c>
      <c r="GE71" s="222" t="s">
        <v>17</v>
      </c>
      <c r="GF71" s="222" t="s">
        <v>17</v>
      </c>
      <c r="GG71" s="223">
        <v>45224</v>
      </c>
      <c r="GH71" s="221" t="s">
        <v>4764</v>
      </c>
      <c r="GI71" s="224">
        <v>0</v>
      </c>
      <c r="GJ71" s="224" t="s">
        <v>2019</v>
      </c>
      <c r="GK71" s="224" t="s">
        <v>33</v>
      </c>
      <c r="GL71" s="224">
        <v>2</v>
      </c>
      <c r="GM71" s="224" t="s">
        <v>17</v>
      </c>
      <c r="GN71" s="224" t="s">
        <v>17</v>
      </c>
      <c r="GO71" s="214">
        <v>45224</v>
      </c>
      <c r="GP71" s="222" t="s">
        <v>4759</v>
      </c>
      <c r="GQ71" s="222">
        <v>0</v>
      </c>
      <c r="GR71" s="222" t="s">
        <v>2019</v>
      </c>
      <c r="GS71" s="222" t="s">
        <v>33</v>
      </c>
      <c r="GT71" s="222">
        <v>2</v>
      </c>
      <c r="GU71" s="222" t="s">
        <v>17</v>
      </c>
      <c r="GV71" s="222" t="s">
        <v>17</v>
      </c>
      <c r="GW71" s="223">
        <v>45224</v>
      </c>
      <c r="GX71" s="221" t="s">
        <v>4765</v>
      </c>
      <c r="GY71" s="224">
        <v>0</v>
      </c>
      <c r="GZ71" s="224" t="s">
        <v>2019</v>
      </c>
      <c r="HA71" s="224" t="s">
        <v>33</v>
      </c>
      <c r="HB71" s="224">
        <v>2</v>
      </c>
      <c r="HC71" s="224" t="s">
        <v>17</v>
      </c>
      <c r="HD71" s="224" t="s">
        <v>17</v>
      </c>
      <c r="HE71" s="214">
        <v>45224</v>
      </c>
      <c r="HF71" s="222" t="s">
        <v>4757</v>
      </c>
      <c r="HG71" s="222">
        <v>0</v>
      </c>
      <c r="HH71" s="222" t="s">
        <v>2019</v>
      </c>
      <c r="HI71" s="222" t="s">
        <v>33</v>
      </c>
      <c r="HJ71" s="222">
        <v>2</v>
      </c>
      <c r="HK71" s="222" t="s">
        <v>17</v>
      </c>
      <c r="HL71" s="222" t="s">
        <v>17</v>
      </c>
      <c r="HM71" s="223">
        <v>45224</v>
      </c>
      <c r="HN71" s="221" t="s">
        <v>4763</v>
      </c>
      <c r="HO71" s="224">
        <v>0</v>
      </c>
      <c r="HP71" s="224" t="s">
        <v>2019</v>
      </c>
      <c r="HQ71" s="224" t="s">
        <v>33</v>
      </c>
      <c r="HR71" s="224">
        <v>2</v>
      </c>
      <c r="HS71" s="224" t="s">
        <v>17</v>
      </c>
      <c r="HT71" s="224" t="s">
        <v>17</v>
      </c>
      <c r="HU71" s="214">
        <v>45224</v>
      </c>
      <c r="HV71" s="222" t="s">
        <v>4760</v>
      </c>
      <c r="HW71" s="222">
        <v>0</v>
      </c>
      <c r="HX71" s="222" t="s">
        <v>2019</v>
      </c>
      <c r="HY71" s="222" t="s">
        <v>33</v>
      </c>
      <c r="HZ71" s="222">
        <v>2</v>
      </c>
      <c r="IA71" s="222" t="s">
        <v>17</v>
      </c>
      <c r="IB71" s="222" t="s">
        <v>17</v>
      </c>
      <c r="IC71" s="223">
        <v>45224</v>
      </c>
      <c r="ID71" s="221" t="s">
        <v>4762</v>
      </c>
      <c r="IE71" s="224">
        <v>2</v>
      </c>
      <c r="IF71" s="224" t="s">
        <v>2019</v>
      </c>
      <c r="IG71" s="224" t="s">
        <v>33</v>
      </c>
      <c r="IH71" s="224">
        <v>2</v>
      </c>
      <c r="II71" s="224" t="s">
        <v>17</v>
      </c>
      <c r="IJ71" s="224" t="s">
        <v>17</v>
      </c>
      <c r="IK71" s="214">
        <v>45224</v>
      </c>
      <c r="IL71" s="222" t="s">
        <v>4761</v>
      </c>
      <c r="IM71" s="222">
        <v>3</v>
      </c>
      <c r="IN71" s="222" t="s">
        <v>2019</v>
      </c>
      <c r="IO71" s="222" t="s">
        <v>33</v>
      </c>
      <c r="IP71" s="222">
        <v>2</v>
      </c>
      <c r="IQ71" s="222" t="s">
        <v>17</v>
      </c>
      <c r="IR71" s="222" t="s">
        <v>17</v>
      </c>
      <c r="IS71" s="223">
        <v>45224</v>
      </c>
    </row>
    <row r="72" spans="1:253" s="11" customFormat="1" ht="12.95" customHeight="1" x14ac:dyDescent="0.2">
      <c r="A72" s="11" t="s">
        <v>2278</v>
      </c>
      <c r="B72" s="11" t="s">
        <v>10646</v>
      </c>
      <c r="C72" s="11" t="s">
        <v>2279</v>
      </c>
      <c r="D72" s="11" t="s">
        <v>2280</v>
      </c>
      <c r="E72" s="11" t="s">
        <v>9999</v>
      </c>
      <c r="F72" s="11" t="s">
        <v>4689</v>
      </c>
      <c r="G72" s="212">
        <v>22037000</v>
      </c>
      <c r="H72" s="213" t="s">
        <v>4638</v>
      </c>
      <c r="I72" s="213" t="s">
        <v>66</v>
      </c>
      <c r="J72" s="213">
        <v>1</v>
      </c>
      <c r="K72" s="213" t="s">
        <v>4640</v>
      </c>
      <c r="L72" s="213" t="s">
        <v>4639</v>
      </c>
      <c r="M72" s="214">
        <v>45224</v>
      </c>
      <c r="N72" s="221" t="s">
        <v>4691</v>
      </c>
      <c r="O72" s="216">
        <v>62705</v>
      </c>
      <c r="P72" s="216" t="s">
        <v>4642</v>
      </c>
      <c r="Q72" s="216" t="s">
        <v>66</v>
      </c>
      <c r="R72" s="216">
        <v>1</v>
      </c>
      <c r="S72" s="216" t="s">
        <v>4690</v>
      </c>
      <c r="T72" s="216" t="s">
        <v>4643</v>
      </c>
      <c r="U72" s="217">
        <v>45224</v>
      </c>
      <c r="V72" s="221" t="s">
        <v>4693</v>
      </c>
      <c r="W72" s="213">
        <v>22037000</v>
      </c>
      <c r="X72" s="213" t="s">
        <v>4638</v>
      </c>
      <c r="Y72" s="213" t="s">
        <v>66</v>
      </c>
      <c r="Z72" s="213">
        <v>1</v>
      </c>
      <c r="AA72" s="213" t="s">
        <v>4692</v>
      </c>
      <c r="AB72" s="213" t="s">
        <v>4639</v>
      </c>
      <c r="AC72" s="214">
        <v>45224</v>
      </c>
      <c r="AD72" s="221" t="s">
        <v>4695</v>
      </c>
      <c r="AE72" s="218">
        <v>22037000</v>
      </c>
      <c r="AF72" s="218" t="s">
        <v>4638</v>
      </c>
      <c r="AG72" s="218" t="s">
        <v>66</v>
      </c>
      <c r="AH72" s="218">
        <v>1</v>
      </c>
      <c r="AI72" s="218" t="s">
        <v>4694</v>
      </c>
      <c r="AJ72" s="218" t="s">
        <v>4639</v>
      </c>
      <c r="AK72" s="219">
        <v>45224</v>
      </c>
      <c r="AL72" s="221" t="s">
        <v>4699</v>
      </c>
      <c r="AM72" s="213">
        <v>0</v>
      </c>
      <c r="AN72" s="213" t="s">
        <v>4696</v>
      </c>
      <c r="AO72" s="213" t="s">
        <v>17</v>
      </c>
      <c r="AP72" s="213" t="s">
        <v>17</v>
      </c>
      <c r="AQ72" s="213" t="s">
        <v>4698</v>
      </c>
      <c r="AR72" s="213" t="s">
        <v>4697</v>
      </c>
      <c r="AS72" s="214">
        <v>45224</v>
      </c>
      <c r="AT72" s="222" t="s">
        <v>4702</v>
      </c>
      <c r="AU72" s="218">
        <v>1</v>
      </c>
      <c r="AV72" s="218" t="s">
        <v>4700</v>
      </c>
      <c r="AW72" s="218" t="s">
        <v>1219</v>
      </c>
      <c r="AX72" s="218">
        <v>2</v>
      </c>
      <c r="AY72" s="218" t="s">
        <v>4701</v>
      </c>
      <c r="AZ72" s="218" t="s">
        <v>924</v>
      </c>
      <c r="BA72" s="219">
        <v>45224</v>
      </c>
      <c r="BB72" s="221" t="s">
        <v>11142</v>
      </c>
      <c r="BC72" s="213" t="e">
        <v>#N/A</v>
      </c>
      <c r="BD72" s="213" t="e">
        <v>#N/A</v>
      </c>
      <c r="BE72" s="213" t="e">
        <v>#N/A</v>
      </c>
      <c r="BF72" s="213" t="e">
        <v>#N/A</v>
      </c>
      <c r="BG72" s="213" t="e">
        <v>#N/A</v>
      </c>
      <c r="BH72" s="213" t="e">
        <v>#N/A</v>
      </c>
      <c r="BI72" s="214" t="e">
        <v>#N/A</v>
      </c>
      <c r="BJ72" s="222" t="s">
        <v>9096</v>
      </c>
      <c r="BK72" s="222">
        <v>0</v>
      </c>
      <c r="BL72" s="222" t="s">
        <v>6069</v>
      </c>
      <c r="BM72" s="222" t="s">
        <v>1219</v>
      </c>
      <c r="BN72" s="222">
        <v>2</v>
      </c>
      <c r="BO72" s="222" t="s">
        <v>4732</v>
      </c>
      <c r="BP72" s="218" t="s">
        <v>924</v>
      </c>
      <c r="BQ72" s="223">
        <v>45260</v>
      </c>
      <c r="BR72" s="221" t="s">
        <v>11143</v>
      </c>
      <c r="BS72" s="224" t="e">
        <v>#N/A</v>
      </c>
      <c r="BT72" s="224" t="e">
        <v>#N/A</v>
      </c>
      <c r="BU72" s="224" t="e">
        <v>#N/A</v>
      </c>
      <c r="BV72" s="224" t="e">
        <v>#N/A</v>
      </c>
      <c r="BW72" s="224" t="e">
        <v>#N/A</v>
      </c>
      <c r="BX72" s="224" t="e">
        <v>#N/A</v>
      </c>
      <c r="BY72" s="214" t="e">
        <v>#N/A</v>
      </c>
      <c r="BZ72" s="222" t="s">
        <v>11144</v>
      </c>
      <c r="CA72" s="222" t="e">
        <v>#N/A</v>
      </c>
      <c r="CB72" s="222" t="e">
        <v>#N/A</v>
      </c>
      <c r="CC72" s="222" t="e">
        <v>#N/A</v>
      </c>
      <c r="CD72" s="222" t="e">
        <v>#N/A</v>
      </c>
      <c r="CE72" s="222" t="e">
        <v>#N/A</v>
      </c>
      <c r="CF72" s="222" t="e">
        <v>#N/A</v>
      </c>
      <c r="CG72" s="223" t="e">
        <v>#N/A</v>
      </c>
      <c r="CH72" s="221" t="s">
        <v>11145</v>
      </c>
      <c r="CI72" s="222" t="e">
        <v>#N/A</v>
      </c>
      <c r="CJ72" s="222" t="e">
        <v>#N/A</v>
      </c>
      <c r="CK72" s="222" t="e">
        <v>#N/A</v>
      </c>
      <c r="CL72" s="222" t="e">
        <v>#N/A</v>
      </c>
      <c r="CM72" s="222" t="e">
        <v>#N/A</v>
      </c>
      <c r="CN72" s="222" t="e">
        <v>#N/A</v>
      </c>
      <c r="CO72" s="225" t="e">
        <v>#N/A</v>
      </c>
      <c r="CP72" s="222" t="s">
        <v>11146</v>
      </c>
      <c r="CQ72" s="224" t="e">
        <v>#N/A</v>
      </c>
      <c r="CR72" s="224" t="e">
        <v>#N/A</v>
      </c>
      <c r="CS72" s="224" t="e">
        <v>#N/A</v>
      </c>
      <c r="CT72" s="224" t="e">
        <v>#N/A</v>
      </c>
      <c r="CU72" s="224" t="e">
        <v>#N/A</v>
      </c>
      <c r="CV72" s="224" t="e">
        <v>#N/A</v>
      </c>
      <c r="CW72" s="214" t="e">
        <v>#N/A</v>
      </c>
      <c r="CX72" s="222" t="s">
        <v>4706</v>
      </c>
      <c r="CY72" s="218">
        <v>7000000</v>
      </c>
      <c r="CZ72" s="218" t="s">
        <v>4671</v>
      </c>
      <c r="DA72" s="218" t="s">
        <v>1219</v>
      </c>
      <c r="DB72" s="218">
        <v>2</v>
      </c>
      <c r="DC72" s="218" t="s">
        <v>4713</v>
      </c>
      <c r="DD72" s="218" t="s">
        <v>4672</v>
      </c>
      <c r="DE72" s="220">
        <v>45224</v>
      </c>
      <c r="DF72" s="221" t="s">
        <v>4708</v>
      </c>
      <c r="DG72" s="213">
        <v>0</v>
      </c>
      <c r="DH72" s="224" t="s">
        <v>4703</v>
      </c>
      <c r="DI72" s="224" t="s">
        <v>1219</v>
      </c>
      <c r="DJ72" s="224">
        <v>2</v>
      </c>
      <c r="DK72" s="224" t="s">
        <v>4707</v>
      </c>
      <c r="DL72" s="224" t="s">
        <v>4704</v>
      </c>
      <c r="DM72" s="214">
        <v>45224</v>
      </c>
      <c r="DN72" s="222" t="s">
        <v>4712</v>
      </c>
      <c r="DO72" s="218">
        <v>15037000</v>
      </c>
      <c r="DP72" s="222" t="s">
        <v>4709</v>
      </c>
      <c r="DQ72" s="222" t="s">
        <v>1219</v>
      </c>
      <c r="DR72" s="222">
        <v>2</v>
      </c>
      <c r="DS72" s="222" t="s">
        <v>4711</v>
      </c>
      <c r="DT72" s="222" t="s">
        <v>4710</v>
      </c>
      <c r="DU72" s="223">
        <v>45224</v>
      </c>
      <c r="DV72" s="221" t="s">
        <v>4714</v>
      </c>
      <c r="DW72" s="213">
        <v>6000000</v>
      </c>
      <c r="DX72" s="224" t="s">
        <v>4671</v>
      </c>
      <c r="DY72" s="224" t="s">
        <v>1219</v>
      </c>
      <c r="DZ72" s="224">
        <v>2</v>
      </c>
      <c r="EA72" s="224" t="s">
        <v>4713</v>
      </c>
      <c r="EB72" s="224" t="s">
        <v>4672</v>
      </c>
      <c r="EC72" s="214">
        <v>45224</v>
      </c>
      <c r="ED72" s="222" t="s">
        <v>4716</v>
      </c>
      <c r="EE72" s="218">
        <v>1000000</v>
      </c>
      <c r="EF72" s="222" t="s">
        <v>4671</v>
      </c>
      <c r="EG72" s="222" t="s">
        <v>1219</v>
      </c>
      <c r="EH72" s="222">
        <v>2</v>
      </c>
      <c r="EI72" s="222" t="s">
        <v>4715</v>
      </c>
      <c r="EJ72" s="222" t="s">
        <v>4672</v>
      </c>
      <c r="EK72" s="223">
        <v>45224</v>
      </c>
      <c r="EL72" s="221" t="s">
        <v>4717</v>
      </c>
      <c r="EM72" s="213">
        <v>0</v>
      </c>
      <c r="EN72" s="224" t="s">
        <v>4703</v>
      </c>
      <c r="EO72" s="224" t="s">
        <v>1219</v>
      </c>
      <c r="EP72" s="224">
        <v>2</v>
      </c>
      <c r="EQ72" s="224" t="s">
        <v>4675</v>
      </c>
      <c r="ER72" s="224" t="s">
        <v>4704</v>
      </c>
      <c r="ES72" s="214">
        <v>45224</v>
      </c>
      <c r="ET72" s="222" t="s">
        <v>9097</v>
      </c>
      <c r="EU72" s="222">
        <v>0</v>
      </c>
      <c r="EV72" s="222" t="s">
        <v>6069</v>
      </c>
      <c r="EW72" s="222" t="s">
        <v>1219</v>
      </c>
      <c r="EX72" s="222">
        <v>2</v>
      </c>
      <c r="EY72" s="222" t="s">
        <v>4734</v>
      </c>
      <c r="EZ72" s="222" t="s">
        <v>924</v>
      </c>
      <c r="FA72" s="223">
        <v>45260</v>
      </c>
      <c r="FB72" s="221" t="s">
        <v>3294</v>
      </c>
      <c r="FC72" s="224">
        <v>1</v>
      </c>
      <c r="FD72" s="224" t="s">
        <v>3291</v>
      </c>
      <c r="FE72" s="224" t="s">
        <v>66</v>
      </c>
      <c r="FF72" s="224">
        <v>1</v>
      </c>
      <c r="FG72" s="224" t="s">
        <v>3293</v>
      </c>
      <c r="FH72" s="224" t="s">
        <v>3292</v>
      </c>
      <c r="FI72" s="214">
        <v>45126</v>
      </c>
      <c r="FJ72" s="221" t="s">
        <v>11147</v>
      </c>
      <c r="FK72" s="222" t="e">
        <v>#N/A</v>
      </c>
      <c r="FL72" s="222" t="e">
        <v>#N/A</v>
      </c>
      <c r="FM72" s="222" t="e">
        <v>#N/A</v>
      </c>
      <c r="FN72" s="222" t="e">
        <v>#N/A</v>
      </c>
      <c r="FO72" s="222" t="e">
        <v>#N/A</v>
      </c>
      <c r="FP72" s="218" t="e">
        <v>#N/A</v>
      </c>
      <c r="FQ72" s="219" t="e">
        <v>#N/A</v>
      </c>
      <c r="FR72" s="221" t="s">
        <v>11148</v>
      </c>
      <c r="FS72" s="224" t="e">
        <v>#N/A</v>
      </c>
      <c r="FT72" s="224" t="e">
        <v>#N/A</v>
      </c>
      <c r="FU72" s="224" t="e">
        <v>#N/A</v>
      </c>
      <c r="FV72" s="224" t="e">
        <v>#N/A</v>
      </c>
      <c r="FW72" s="224" t="e">
        <v>#N/A</v>
      </c>
      <c r="FX72" s="224" t="e">
        <v>#N/A</v>
      </c>
      <c r="FY72" s="214" t="e">
        <v>#N/A</v>
      </c>
      <c r="FZ72" s="222" t="s">
        <v>2282</v>
      </c>
      <c r="GA72" s="222">
        <v>0</v>
      </c>
      <c r="GB72" s="222" t="s">
        <v>2019</v>
      </c>
      <c r="GC72" s="222" t="s">
        <v>33</v>
      </c>
      <c r="GD72" s="222">
        <v>2</v>
      </c>
      <c r="GE72" s="222" t="s">
        <v>17</v>
      </c>
      <c r="GF72" s="222" t="s">
        <v>17</v>
      </c>
      <c r="GG72" s="223">
        <v>45063</v>
      </c>
      <c r="GH72" s="221" t="s">
        <v>2288</v>
      </c>
      <c r="GI72" s="224">
        <v>0</v>
      </c>
      <c r="GJ72" s="224" t="s">
        <v>2019</v>
      </c>
      <c r="GK72" s="224" t="s">
        <v>33</v>
      </c>
      <c r="GL72" s="224">
        <v>2</v>
      </c>
      <c r="GM72" s="224" t="s">
        <v>17</v>
      </c>
      <c r="GN72" s="224" t="s">
        <v>17</v>
      </c>
      <c r="GO72" s="214">
        <v>45063</v>
      </c>
      <c r="GP72" s="222" t="s">
        <v>2283</v>
      </c>
      <c r="GQ72" s="222">
        <v>0</v>
      </c>
      <c r="GR72" s="222" t="s">
        <v>2019</v>
      </c>
      <c r="GS72" s="222" t="s">
        <v>33</v>
      </c>
      <c r="GT72" s="222">
        <v>2</v>
      </c>
      <c r="GU72" s="222" t="s">
        <v>17</v>
      </c>
      <c r="GV72" s="222" t="s">
        <v>17</v>
      </c>
      <c r="GW72" s="223">
        <v>45063</v>
      </c>
      <c r="GX72" s="221" t="s">
        <v>2289</v>
      </c>
      <c r="GY72" s="224">
        <v>0</v>
      </c>
      <c r="GZ72" s="224" t="s">
        <v>2019</v>
      </c>
      <c r="HA72" s="224" t="s">
        <v>33</v>
      </c>
      <c r="HB72" s="224">
        <v>2</v>
      </c>
      <c r="HC72" s="224" t="s">
        <v>17</v>
      </c>
      <c r="HD72" s="224" t="s">
        <v>17</v>
      </c>
      <c r="HE72" s="214">
        <v>45063</v>
      </c>
      <c r="HF72" s="222" t="s">
        <v>2281</v>
      </c>
      <c r="HG72" s="222">
        <v>0</v>
      </c>
      <c r="HH72" s="222" t="s">
        <v>2019</v>
      </c>
      <c r="HI72" s="222" t="s">
        <v>33</v>
      </c>
      <c r="HJ72" s="222">
        <v>2</v>
      </c>
      <c r="HK72" s="222" t="s">
        <v>17</v>
      </c>
      <c r="HL72" s="222" t="s">
        <v>17</v>
      </c>
      <c r="HM72" s="223">
        <v>45063</v>
      </c>
      <c r="HN72" s="221" t="s">
        <v>2287</v>
      </c>
      <c r="HO72" s="224">
        <v>0</v>
      </c>
      <c r="HP72" s="224" t="s">
        <v>2019</v>
      </c>
      <c r="HQ72" s="224" t="s">
        <v>33</v>
      </c>
      <c r="HR72" s="224">
        <v>2</v>
      </c>
      <c r="HS72" s="224" t="s">
        <v>17</v>
      </c>
      <c r="HT72" s="224" t="s">
        <v>17</v>
      </c>
      <c r="HU72" s="214">
        <v>45063</v>
      </c>
      <c r="HV72" s="222" t="s">
        <v>2284</v>
      </c>
      <c r="HW72" s="222">
        <v>0</v>
      </c>
      <c r="HX72" s="222" t="s">
        <v>2019</v>
      </c>
      <c r="HY72" s="222" t="s">
        <v>33</v>
      </c>
      <c r="HZ72" s="222">
        <v>2</v>
      </c>
      <c r="IA72" s="222" t="s">
        <v>17</v>
      </c>
      <c r="IB72" s="222" t="s">
        <v>17</v>
      </c>
      <c r="IC72" s="223">
        <v>45063</v>
      </c>
      <c r="ID72" s="221" t="s">
        <v>2286</v>
      </c>
      <c r="IE72" s="224">
        <v>2</v>
      </c>
      <c r="IF72" s="224" t="s">
        <v>2019</v>
      </c>
      <c r="IG72" s="224" t="s">
        <v>33</v>
      </c>
      <c r="IH72" s="224">
        <v>2</v>
      </c>
      <c r="II72" s="224" t="s">
        <v>17</v>
      </c>
      <c r="IJ72" s="224" t="s">
        <v>17</v>
      </c>
      <c r="IK72" s="214">
        <v>45063</v>
      </c>
      <c r="IL72" s="222" t="s">
        <v>2285</v>
      </c>
      <c r="IM72" s="222">
        <v>1</v>
      </c>
      <c r="IN72" s="222" t="s">
        <v>2019</v>
      </c>
      <c r="IO72" s="222" t="s">
        <v>33</v>
      </c>
      <c r="IP72" s="222">
        <v>2</v>
      </c>
      <c r="IQ72" s="222" t="s">
        <v>17</v>
      </c>
      <c r="IR72" s="222" t="s">
        <v>17</v>
      </c>
      <c r="IS72" s="223">
        <v>45063</v>
      </c>
    </row>
    <row r="73" spans="1:253" s="11" customFormat="1" ht="12.95" customHeight="1" x14ac:dyDescent="0.2">
      <c r="A73" s="11" t="s">
        <v>4718</v>
      </c>
      <c r="B73" s="11" t="s">
        <v>10463</v>
      </c>
      <c r="C73" s="11" t="s">
        <v>4719</v>
      </c>
      <c r="D73" s="11" t="s">
        <v>2280</v>
      </c>
      <c r="E73" s="11" t="s">
        <v>9999</v>
      </c>
      <c r="F73" s="11" t="s">
        <v>4720</v>
      </c>
      <c r="G73" s="212">
        <v>22037000</v>
      </c>
      <c r="H73" s="213" t="s">
        <v>4638</v>
      </c>
      <c r="I73" s="213" t="s">
        <v>66</v>
      </c>
      <c r="J73" s="213">
        <v>1</v>
      </c>
      <c r="K73" s="213" t="s">
        <v>4640</v>
      </c>
      <c r="L73" s="213" t="s">
        <v>4639</v>
      </c>
      <c r="M73" s="214">
        <v>45224</v>
      </c>
      <c r="N73" s="221" t="s">
        <v>4723</v>
      </c>
      <c r="O73" s="216">
        <v>4228</v>
      </c>
      <c r="P73" s="216" t="s">
        <v>4721</v>
      </c>
      <c r="Q73" s="216" t="s">
        <v>66</v>
      </c>
      <c r="R73" s="216">
        <v>1</v>
      </c>
      <c r="S73" s="216" t="s">
        <v>4722</v>
      </c>
      <c r="T73" s="216" t="s">
        <v>4643</v>
      </c>
      <c r="U73" s="217">
        <v>45224</v>
      </c>
      <c r="V73" s="221" t="s">
        <v>4725</v>
      </c>
      <c r="W73" s="213">
        <v>4429000</v>
      </c>
      <c r="X73" s="213" t="s">
        <v>4638</v>
      </c>
      <c r="Y73" s="213" t="s">
        <v>66</v>
      </c>
      <c r="Z73" s="213">
        <v>1</v>
      </c>
      <c r="AA73" s="213" t="s">
        <v>4724</v>
      </c>
      <c r="AB73" s="213" t="s">
        <v>4639</v>
      </c>
      <c r="AC73" s="214">
        <v>45224</v>
      </c>
      <c r="AD73" s="221" t="s">
        <v>4727</v>
      </c>
      <c r="AE73" s="218">
        <v>75000</v>
      </c>
      <c r="AF73" s="218" t="s">
        <v>4650</v>
      </c>
      <c r="AG73" s="218" t="s">
        <v>66</v>
      </c>
      <c r="AH73" s="218">
        <v>1</v>
      </c>
      <c r="AI73" s="218" t="s">
        <v>4726</v>
      </c>
      <c r="AJ73" s="218" t="s">
        <v>4651</v>
      </c>
      <c r="AK73" s="219">
        <v>45224</v>
      </c>
      <c r="AL73" s="221" t="s">
        <v>4728</v>
      </c>
      <c r="AM73" s="213">
        <v>4000</v>
      </c>
      <c r="AN73" s="213" t="s">
        <v>4650</v>
      </c>
      <c r="AO73" s="213" t="s">
        <v>66</v>
      </c>
      <c r="AP73" s="213">
        <v>1</v>
      </c>
      <c r="AQ73" s="213" t="s">
        <v>4652</v>
      </c>
      <c r="AR73" s="213" t="s">
        <v>4651</v>
      </c>
      <c r="AS73" s="214">
        <v>45224</v>
      </c>
      <c r="AT73" s="222" t="s">
        <v>4729</v>
      </c>
      <c r="AU73" s="218">
        <v>5</v>
      </c>
      <c r="AV73" s="218" t="s">
        <v>4650</v>
      </c>
      <c r="AW73" s="218" t="s">
        <v>1219</v>
      </c>
      <c r="AX73" s="218">
        <v>2</v>
      </c>
      <c r="AY73" s="218" t="s">
        <v>4701</v>
      </c>
      <c r="AZ73" s="218" t="s">
        <v>4651</v>
      </c>
      <c r="BA73" s="219">
        <v>45224</v>
      </c>
      <c r="BB73" s="221" t="s">
        <v>4752</v>
      </c>
      <c r="BC73" s="213" t="s">
        <v>17</v>
      </c>
      <c r="BD73" s="213" t="s">
        <v>17</v>
      </c>
      <c r="BE73" s="213" t="s">
        <v>17</v>
      </c>
      <c r="BF73" s="213" t="s">
        <v>17</v>
      </c>
      <c r="BG73" s="213" t="s">
        <v>4681</v>
      </c>
      <c r="BH73" s="213" t="s">
        <v>17</v>
      </c>
      <c r="BI73" s="214">
        <v>45224</v>
      </c>
      <c r="BJ73" s="222" t="s">
        <v>4733</v>
      </c>
      <c r="BK73" s="222">
        <v>5</v>
      </c>
      <c r="BL73" s="222" t="s">
        <v>4730</v>
      </c>
      <c r="BM73" s="222" t="s">
        <v>1219</v>
      </c>
      <c r="BN73" s="222">
        <v>2</v>
      </c>
      <c r="BO73" s="222" t="s">
        <v>4732</v>
      </c>
      <c r="BP73" s="218" t="s">
        <v>4731</v>
      </c>
      <c r="BQ73" s="223">
        <v>45224</v>
      </c>
      <c r="BR73" s="221" t="s">
        <v>4753</v>
      </c>
      <c r="BS73" s="224" t="s">
        <v>17</v>
      </c>
      <c r="BT73" s="224" t="s">
        <v>17</v>
      </c>
      <c r="BU73" s="224" t="s">
        <v>17</v>
      </c>
      <c r="BV73" s="224" t="s">
        <v>17</v>
      </c>
      <c r="BW73" s="224" t="s">
        <v>4681</v>
      </c>
      <c r="BX73" s="224" t="s">
        <v>17</v>
      </c>
      <c r="BY73" s="214">
        <v>45224</v>
      </c>
      <c r="BZ73" s="222" t="s">
        <v>4754</v>
      </c>
      <c r="CA73" s="222" t="s">
        <v>17</v>
      </c>
      <c r="CB73" s="222" t="s">
        <v>17</v>
      </c>
      <c r="CC73" s="222" t="s">
        <v>17</v>
      </c>
      <c r="CD73" s="222" t="s">
        <v>17</v>
      </c>
      <c r="CE73" s="222" t="s">
        <v>4681</v>
      </c>
      <c r="CF73" s="222" t="s">
        <v>17</v>
      </c>
      <c r="CG73" s="223">
        <v>45224</v>
      </c>
      <c r="CH73" s="221" t="s">
        <v>11149</v>
      </c>
      <c r="CI73" s="222" t="e">
        <v>#N/A</v>
      </c>
      <c r="CJ73" s="222" t="e">
        <v>#N/A</v>
      </c>
      <c r="CK73" s="222" t="e">
        <v>#N/A</v>
      </c>
      <c r="CL73" s="222" t="e">
        <v>#N/A</v>
      </c>
      <c r="CM73" s="222" t="e">
        <v>#N/A</v>
      </c>
      <c r="CN73" s="222" t="e">
        <v>#N/A</v>
      </c>
      <c r="CO73" s="225" t="e">
        <v>#N/A</v>
      </c>
      <c r="CP73" s="222" t="s">
        <v>4756</v>
      </c>
      <c r="CQ73" s="224" t="s">
        <v>17</v>
      </c>
      <c r="CR73" s="224" t="s">
        <v>17</v>
      </c>
      <c r="CS73" s="224" t="s">
        <v>17</v>
      </c>
      <c r="CT73" s="224" t="s">
        <v>17</v>
      </c>
      <c r="CU73" s="224" t="s">
        <v>4681</v>
      </c>
      <c r="CV73" s="224" t="s">
        <v>17</v>
      </c>
      <c r="CW73" s="214">
        <v>45224</v>
      </c>
      <c r="CX73" s="222" t="s">
        <v>4737</v>
      </c>
      <c r="CY73" s="218">
        <v>15000</v>
      </c>
      <c r="CZ73" s="218" t="s">
        <v>4650</v>
      </c>
      <c r="DA73" s="218" t="s">
        <v>1219</v>
      </c>
      <c r="DB73" s="218">
        <v>2</v>
      </c>
      <c r="DC73" s="218" t="s">
        <v>4744</v>
      </c>
      <c r="DD73" s="218" t="s">
        <v>4651</v>
      </c>
      <c r="DE73" s="220">
        <v>45224</v>
      </c>
      <c r="DF73" s="221" t="s">
        <v>4741</v>
      </c>
      <c r="DG73" s="213">
        <v>4354000</v>
      </c>
      <c r="DH73" s="224" t="s">
        <v>4738</v>
      </c>
      <c r="DI73" s="224" t="s">
        <v>1219</v>
      </c>
      <c r="DJ73" s="224">
        <v>2</v>
      </c>
      <c r="DK73" s="224" t="s">
        <v>4740</v>
      </c>
      <c r="DL73" s="224" t="s">
        <v>4739</v>
      </c>
      <c r="DM73" s="214">
        <v>45224</v>
      </c>
      <c r="DN73" s="222" t="s">
        <v>4743</v>
      </c>
      <c r="DO73" s="218">
        <v>60000</v>
      </c>
      <c r="DP73" s="222" t="s">
        <v>4650</v>
      </c>
      <c r="DQ73" s="222" t="s">
        <v>1219</v>
      </c>
      <c r="DR73" s="222">
        <v>2</v>
      </c>
      <c r="DS73" s="222" t="s">
        <v>4742</v>
      </c>
      <c r="DT73" s="222" t="s">
        <v>4651</v>
      </c>
      <c r="DU73" s="223">
        <v>45224</v>
      </c>
      <c r="DV73" s="221" t="s">
        <v>4745</v>
      </c>
      <c r="DW73" s="213">
        <v>15000</v>
      </c>
      <c r="DX73" s="224" t="s">
        <v>4650</v>
      </c>
      <c r="DY73" s="224" t="s">
        <v>1219</v>
      </c>
      <c r="DZ73" s="224">
        <v>2</v>
      </c>
      <c r="EA73" s="224" t="s">
        <v>4744</v>
      </c>
      <c r="EB73" s="224" t="s">
        <v>4651</v>
      </c>
      <c r="EC73" s="214">
        <v>45224</v>
      </c>
      <c r="ED73" s="222" t="s">
        <v>4746</v>
      </c>
      <c r="EE73" s="218">
        <v>0</v>
      </c>
      <c r="EF73" s="222" t="s">
        <v>4650</v>
      </c>
      <c r="EG73" s="222" t="s">
        <v>1219</v>
      </c>
      <c r="EH73" s="222">
        <v>2</v>
      </c>
      <c r="EI73" s="222" t="s">
        <v>4744</v>
      </c>
      <c r="EJ73" s="222" t="s">
        <v>4651</v>
      </c>
      <c r="EK73" s="223">
        <v>45224</v>
      </c>
      <c r="EL73" s="221" t="s">
        <v>4747</v>
      </c>
      <c r="EM73" s="213">
        <v>0</v>
      </c>
      <c r="EN73" s="224" t="s">
        <v>4650</v>
      </c>
      <c r="EO73" s="224" t="s">
        <v>1219</v>
      </c>
      <c r="EP73" s="224">
        <v>2</v>
      </c>
      <c r="EQ73" s="224" t="s">
        <v>4744</v>
      </c>
      <c r="ER73" s="224" t="s">
        <v>4651</v>
      </c>
      <c r="ES73" s="214">
        <v>45224</v>
      </c>
      <c r="ET73" s="222" t="s">
        <v>4735</v>
      </c>
      <c r="EU73" s="222">
        <v>0</v>
      </c>
      <c r="EV73" s="222" t="s">
        <v>4700</v>
      </c>
      <c r="EW73" s="222" t="s">
        <v>1219</v>
      </c>
      <c r="EX73" s="222">
        <v>2</v>
      </c>
      <c r="EY73" s="222" t="s">
        <v>4734</v>
      </c>
      <c r="EZ73" s="222" t="s">
        <v>924</v>
      </c>
      <c r="FA73" s="223">
        <v>45224</v>
      </c>
      <c r="FB73" s="221" t="s">
        <v>4749</v>
      </c>
      <c r="FC73" s="224">
        <v>2</v>
      </c>
      <c r="FD73" s="224" t="s">
        <v>4650</v>
      </c>
      <c r="FE73" s="224" t="s">
        <v>1219</v>
      </c>
      <c r="FF73" s="224">
        <v>2</v>
      </c>
      <c r="FG73" s="224" t="s">
        <v>4748</v>
      </c>
      <c r="FH73" s="224" t="s">
        <v>4651</v>
      </c>
      <c r="FI73" s="214">
        <v>45224</v>
      </c>
      <c r="FJ73" s="221" t="s">
        <v>4750</v>
      </c>
      <c r="FK73" s="222" t="s">
        <v>17</v>
      </c>
      <c r="FL73" s="222" t="s">
        <v>17</v>
      </c>
      <c r="FM73" s="222" t="s">
        <v>17</v>
      </c>
      <c r="FN73" s="222" t="s">
        <v>17</v>
      </c>
      <c r="FO73" s="222" t="s">
        <v>4681</v>
      </c>
      <c r="FP73" s="218" t="s">
        <v>17</v>
      </c>
      <c r="FQ73" s="219">
        <v>45224</v>
      </c>
      <c r="FR73" s="221" t="s">
        <v>4751</v>
      </c>
      <c r="FS73" s="224" t="s">
        <v>17</v>
      </c>
      <c r="FT73" s="224" t="s">
        <v>17</v>
      </c>
      <c r="FU73" s="224" t="s">
        <v>17</v>
      </c>
      <c r="FV73" s="224" t="s">
        <v>17</v>
      </c>
      <c r="FW73" s="224" t="s">
        <v>4681</v>
      </c>
      <c r="FX73" s="224" t="s">
        <v>17</v>
      </c>
      <c r="FY73" s="214">
        <v>45224</v>
      </c>
      <c r="FZ73" s="222" t="s">
        <v>4767</v>
      </c>
      <c r="GA73" s="222">
        <v>0</v>
      </c>
      <c r="GB73" s="222" t="s">
        <v>2019</v>
      </c>
      <c r="GC73" s="222" t="s">
        <v>33</v>
      </c>
      <c r="GD73" s="222">
        <v>2</v>
      </c>
      <c r="GE73" s="222" t="s">
        <v>17</v>
      </c>
      <c r="GF73" s="222" t="s">
        <v>17</v>
      </c>
      <c r="GG73" s="223">
        <v>45224</v>
      </c>
      <c r="GH73" s="221" t="s">
        <v>4773</v>
      </c>
      <c r="GI73" s="224">
        <v>0</v>
      </c>
      <c r="GJ73" s="224" t="s">
        <v>2019</v>
      </c>
      <c r="GK73" s="224" t="s">
        <v>33</v>
      </c>
      <c r="GL73" s="224">
        <v>2</v>
      </c>
      <c r="GM73" s="224" t="s">
        <v>17</v>
      </c>
      <c r="GN73" s="224" t="s">
        <v>17</v>
      </c>
      <c r="GO73" s="214">
        <v>45224</v>
      </c>
      <c r="GP73" s="222" t="s">
        <v>4768</v>
      </c>
      <c r="GQ73" s="222">
        <v>0</v>
      </c>
      <c r="GR73" s="222" t="s">
        <v>2019</v>
      </c>
      <c r="GS73" s="222" t="s">
        <v>33</v>
      </c>
      <c r="GT73" s="222">
        <v>2</v>
      </c>
      <c r="GU73" s="222" t="s">
        <v>17</v>
      </c>
      <c r="GV73" s="222" t="s">
        <v>17</v>
      </c>
      <c r="GW73" s="223">
        <v>45224</v>
      </c>
      <c r="GX73" s="221" t="s">
        <v>4774</v>
      </c>
      <c r="GY73" s="224">
        <v>0</v>
      </c>
      <c r="GZ73" s="224" t="s">
        <v>2019</v>
      </c>
      <c r="HA73" s="224" t="s">
        <v>33</v>
      </c>
      <c r="HB73" s="224">
        <v>2</v>
      </c>
      <c r="HC73" s="224" t="s">
        <v>17</v>
      </c>
      <c r="HD73" s="224" t="s">
        <v>17</v>
      </c>
      <c r="HE73" s="214">
        <v>45224</v>
      </c>
      <c r="HF73" s="222" t="s">
        <v>4766</v>
      </c>
      <c r="HG73" s="222">
        <v>0</v>
      </c>
      <c r="HH73" s="222" t="s">
        <v>2019</v>
      </c>
      <c r="HI73" s="222" t="s">
        <v>33</v>
      </c>
      <c r="HJ73" s="222">
        <v>2</v>
      </c>
      <c r="HK73" s="222" t="s">
        <v>17</v>
      </c>
      <c r="HL73" s="222" t="s">
        <v>17</v>
      </c>
      <c r="HM73" s="223">
        <v>45224</v>
      </c>
      <c r="HN73" s="221" t="s">
        <v>4772</v>
      </c>
      <c r="HO73" s="224">
        <v>0</v>
      </c>
      <c r="HP73" s="224" t="s">
        <v>2019</v>
      </c>
      <c r="HQ73" s="224" t="s">
        <v>33</v>
      </c>
      <c r="HR73" s="224">
        <v>2</v>
      </c>
      <c r="HS73" s="224" t="s">
        <v>17</v>
      </c>
      <c r="HT73" s="224" t="s">
        <v>17</v>
      </c>
      <c r="HU73" s="214">
        <v>45224</v>
      </c>
      <c r="HV73" s="222" t="s">
        <v>4769</v>
      </c>
      <c r="HW73" s="222">
        <v>0</v>
      </c>
      <c r="HX73" s="222" t="s">
        <v>2019</v>
      </c>
      <c r="HY73" s="222" t="s">
        <v>33</v>
      </c>
      <c r="HZ73" s="222">
        <v>2</v>
      </c>
      <c r="IA73" s="222" t="s">
        <v>17</v>
      </c>
      <c r="IB73" s="222" t="s">
        <v>17</v>
      </c>
      <c r="IC73" s="223">
        <v>45224</v>
      </c>
      <c r="ID73" s="221" t="s">
        <v>4771</v>
      </c>
      <c r="IE73" s="224">
        <v>2</v>
      </c>
      <c r="IF73" s="224" t="s">
        <v>2019</v>
      </c>
      <c r="IG73" s="224" t="s">
        <v>33</v>
      </c>
      <c r="IH73" s="224">
        <v>2</v>
      </c>
      <c r="II73" s="224" t="s">
        <v>17</v>
      </c>
      <c r="IJ73" s="224" t="s">
        <v>17</v>
      </c>
      <c r="IK73" s="214">
        <v>45224</v>
      </c>
      <c r="IL73" s="222" t="s">
        <v>4770</v>
      </c>
      <c r="IM73" s="222">
        <v>2</v>
      </c>
      <c r="IN73" s="222" t="s">
        <v>2019</v>
      </c>
      <c r="IO73" s="222" t="s">
        <v>33</v>
      </c>
      <c r="IP73" s="222">
        <v>2</v>
      </c>
      <c r="IQ73" s="222" t="s">
        <v>17</v>
      </c>
      <c r="IR73" s="222" t="s">
        <v>17</v>
      </c>
      <c r="IS73" s="223">
        <v>45224</v>
      </c>
    </row>
    <row r="74" spans="1:253" s="11" customFormat="1" ht="12.95" customHeight="1" x14ac:dyDescent="0.2">
      <c r="A74" s="11" t="s">
        <v>5387</v>
      </c>
      <c r="B74" s="11" t="s">
        <v>10442</v>
      </c>
      <c r="C74" s="11" t="s">
        <v>5388</v>
      </c>
      <c r="D74" s="11" t="s">
        <v>5389</v>
      </c>
      <c r="E74" s="11" t="s">
        <v>10002</v>
      </c>
      <c r="F74" s="11" t="s">
        <v>6914</v>
      </c>
      <c r="G74" s="212">
        <v>2884000</v>
      </c>
      <c r="H74" s="213" t="s">
        <v>6758</v>
      </c>
      <c r="I74" s="213" t="s">
        <v>66</v>
      </c>
      <c r="J74" s="213">
        <v>1</v>
      </c>
      <c r="K74" s="213" t="s">
        <v>6913</v>
      </c>
      <c r="L74" s="213" t="s">
        <v>6912</v>
      </c>
      <c r="M74" s="214">
        <v>45259</v>
      </c>
      <c r="N74" s="221" t="s">
        <v>6917</v>
      </c>
      <c r="O74" s="216">
        <v>62610</v>
      </c>
      <c r="P74" s="216" t="s">
        <v>1239</v>
      </c>
      <c r="Q74" s="216" t="s">
        <v>1219</v>
      </c>
      <c r="R74" s="216">
        <v>2</v>
      </c>
      <c r="S74" s="216" t="s">
        <v>6916</v>
      </c>
      <c r="T74" s="216" t="s">
        <v>6915</v>
      </c>
      <c r="U74" s="217">
        <v>45259</v>
      </c>
      <c r="V74" s="221" t="s">
        <v>6919</v>
      </c>
      <c r="W74" s="213">
        <v>2884000</v>
      </c>
      <c r="X74" s="213" t="s">
        <v>6758</v>
      </c>
      <c r="Y74" s="213" t="s">
        <v>1219</v>
      </c>
      <c r="Z74" s="213">
        <v>2</v>
      </c>
      <c r="AA74" s="213" t="s">
        <v>6918</v>
      </c>
      <c r="AB74" s="213" t="s">
        <v>6912</v>
      </c>
      <c r="AC74" s="214">
        <v>45259</v>
      </c>
      <c r="AD74" s="221" t="s">
        <v>6920</v>
      </c>
      <c r="AE74" s="218">
        <v>51000</v>
      </c>
      <c r="AF74" s="218" t="s">
        <v>6767</v>
      </c>
      <c r="AG74" s="218" t="s">
        <v>1219</v>
      </c>
      <c r="AH74" s="218">
        <v>2</v>
      </c>
      <c r="AI74" s="218" t="s">
        <v>4517</v>
      </c>
      <c r="AJ74" s="218" t="s">
        <v>4441</v>
      </c>
      <c r="AK74" s="219">
        <v>45259</v>
      </c>
      <c r="AL74" s="221" t="s">
        <v>6922</v>
      </c>
      <c r="AM74" s="213">
        <v>51000</v>
      </c>
      <c r="AN74" s="213" t="s">
        <v>6767</v>
      </c>
      <c r="AO74" s="213" t="s">
        <v>1219</v>
      </c>
      <c r="AP74" s="213">
        <v>2</v>
      </c>
      <c r="AQ74" s="213" t="s">
        <v>6921</v>
      </c>
      <c r="AR74" s="213" t="s">
        <v>4441</v>
      </c>
      <c r="AS74" s="214">
        <v>45259</v>
      </c>
      <c r="AT74" s="222" t="s">
        <v>6924</v>
      </c>
      <c r="AU74" s="218" t="s">
        <v>17</v>
      </c>
      <c r="AV74" s="218" t="s">
        <v>17</v>
      </c>
      <c r="AW74" s="218" t="s">
        <v>17</v>
      </c>
      <c r="AX74" s="218" t="s">
        <v>17</v>
      </c>
      <c r="AY74" s="218" t="s">
        <v>4478</v>
      </c>
      <c r="AZ74" s="218" t="s">
        <v>17</v>
      </c>
      <c r="BA74" s="219">
        <v>45259</v>
      </c>
      <c r="BB74" s="221" t="s">
        <v>6923</v>
      </c>
      <c r="BC74" s="213" t="s">
        <v>17</v>
      </c>
      <c r="BD74" s="213" t="s">
        <v>17</v>
      </c>
      <c r="BE74" s="213" t="s">
        <v>17</v>
      </c>
      <c r="BF74" s="213" t="s">
        <v>17</v>
      </c>
      <c r="BG74" s="213" t="s">
        <v>4478</v>
      </c>
      <c r="BH74" s="213" t="s">
        <v>17</v>
      </c>
      <c r="BI74" s="214">
        <v>45259</v>
      </c>
      <c r="BJ74" s="222" t="s">
        <v>6925</v>
      </c>
      <c r="BK74" s="222">
        <v>0</v>
      </c>
      <c r="BL74" s="222" t="s">
        <v>6773</v>
      </c>
      <c r="BM74" s="222" t="s">
        <v>1219</v>
      </c>
      <c r="BN74" s="222">
        <v>2</v>
      </c>
      <c r="BO74" s="222" t="s">
        <v>6774</v>
      </c>
      <c r="BP74" s="218" t="s">
        <v>1079</v>
      </c>
      <c r="BQ74" s="223">
        <v>45259</v>
      </c>
      <c r="BR74" s="221" t="s">
        <v>6928</v>
      </c>
      <c r="BS74" s="224" t="s">
        <v>17</v>
      </c>
      <c r="BT74" s="224" t="s">
        <v>17</v>
      </c>
      <c r="BU74" s="224" t="s">
        <v>17</v>
      </c>
      <c r="BV74" s="224" t="s">
        <v>17</v>
      </c>
      <c r="BW74" s="224" t="s">
        <v>4478</v>
      </c>
      <c r="BX74" s="224" t="s">
        <v>17</v>
      </c>
      <c r="BY74" s="214">
        <v>45259</v>
      </c>
      <c r="BZ74" s="222" t="s">
        <v>6929</v>
      </c>
      <c r="CA74" s="222" t="s">
        <v>17</v>
      </c>
      <c r="CB74" s="222" t="s">
        <v>17</v>
      </c>
      <c r="CC74" s="222" t="s">
        <v>17</v>
      </c>
      <c r="CD74" s="222" t="s">
        <v>17</v>
      </c>
      <c r="CE74" s="222" t="s">
        <v>4478</v>
      </c>
      <c r="CF74" s="222" t="s">
        <v>17</v>
      </c>
      <c r="CG74" s="223">
        <v>45259</v>
      </c>
      <c r="CH74" s="221" t="s">
        <v>11150</v>
      </c>
      <c r="CI74" s="222" t="e">
        <v>#N/A</v>
      </c>
      <c r="CJ74" s="222" t="e">
        <v>#N/A</v>
      </c>
      <c r="CK74" s="222" t="e">
        <v>#N/A</v>
      </c>
      <c r="CL74" s="222" t="e">
        <v>#N/A</v>
      </c>
      <c r="CM74" s="222" t="e">
        <v>#N/A</v>
      </c>
      <c r="CN74" s="222" t="e">
        <v>#N/A</v>
      </c>
      <c r="CO74" s="225" t="e">
        <v>#N/A</v>
      </c>
      <c r="CP74" s="222" t="s">
        <v>6931</v>
      </c>
      <c r="CQ74" s="224" t="s">
        <v>17</v>
      </c>
      <c r="CR74" s="224" t="s">
        <v>17</v>
      </c>
      <c r="CS74" s="224" t="s">
        <v>17</v>
      </c>
      <c r="CT74" s="224" t="s">
        <v>17</v>
      </c>
      <c r="CU74" s="224" t="s">
        <v>4478</v>
      </c>
      <c r="CV74" s="224" t="s">
        <v>17</v>
      </c>
      <c r="CW74" s="214">
        <v>45259</v>
      </c>
      <c r="CX74" s="222" t="s">
        <v>6933</v>
      </c>
      <c r="CY74" s="218">
        <v>51000</v>
      </c>
      <c r="CZ74" s="218" t="s">
        <v>6782</v>
      </c>
      <c r="DA74" s="218" t="s">
        <v>1219</v>
      </c>
      <c r="DB74" s="218">
        <v>2</v>
      </c>
      <c r="DC74" s="218" t="s">
        <v>4458</v>
      </c>
      <c r="DD74" s="218" t="s">
        <v>4451</v>
      </c>
      <c r="DE74" s="220">
        <v>45259</v>
      </c>
      <c r="DF74" s="221" t="s">
        <v>6934</v>
      </c>
      <c r="DG74" s="213">
        <v>2833000</v>
      </c>
      <c r="DH74" s="224" t="s">
        <v>6758</v>
      </c>
      <c r="DI74" s="224" t="s">
        <v>1219</v>
      </c>
      <c r="DJ74" s="224">
        <v>2</v>
      </c>
      <c r="DK74" s="224" t="s">
        <v>4454</v>
      </c>
      <c r="DL74" s="224" t="s">
        <v>6912</v>
      </c>
      <c r="DM74" s="214">
        <v>45259</v>
      </c>
      <c r="DN74" s="222" t="s">
        <v>6935</v>
      </c>
      <c r="DO74" s="218">
        <v>0</v>
      </c>
      <c r="DP74" s="222" t="s">
        <v>6782</v>
      </c>
      <c r="DQ74" s="222" t="s">
        <v>1219</v>
      </c>
      <c r="DR74" s="222">
        <v>2</v>
      </c>
      <c r="DS74" s="222" t="s">
        <v>4456</v>
      </c>
      <c r="DT74" s="222" t="s">
        <v>4451</v>
      </c>
      <c r="DU74" s="223">
        <v>45259</v>
      </c>
      <c r="DV74" s="221" t="s">
        <v>6936</v>
      </c>
      <c r="DW74" s="213">
        <v>51000</v>
      </c>
      <c r="DX74" s="224" t="s">
        <v>6782</v>
      </c>
      <c r="DY74" s="224" t="s">
        <v>1219</v>
      </c>
      <c r="DZ74" s="224">
        <v>2</v>
      </c>
      <c r="EA74" s="224" t="s">
        <v>4458</v>
      </c>
      <c r="EB74" s="224" t="s">
        <v>4451</v>
      </c>
      <c r="EC74" s="214">
        <v>45259</v>
      </c>
      <c r="ED74" s="222" t="s">
        <v>6937</v>
      </c>
      <c r="EE74" s="218" t="s">
        <v>17</v>
      </c>
      <c r="EF74" s="222" t="s">
        <v>6782</v>
      </c>
      <c r="EG74" s="222" t="s">
        <v>1219</v>
      </c>
      <c r="EH74" s="222">
        <v>2</v>
      </c>
      <c r="EI74" s="222" t="s">
        <v>4460</v>
      </c>
      <c r="EJ74" s="222" t="s">
        <v>4451</v>
      </c>
      <c r="EK74" s="223">
        <v>45259</v>
      </c>
      <c r="EL74" s="221" t="s">
        <v>6938</v>
      </c>
      <c r="EM74" s="213" t="s">
        <v>17</v>
      </c>
      <c r="EN74" s="224" t="s">
        <v>6782</v>
      </c>
      <c r="EO74" s="224" t="s">
        <v>1219</v>
      </c>
      <c r="EP74" s="224">
        <v>2</v>
      </c>
      <c r="EQ74" s="224" t="s">
        <v>4460</v>
      </c>
      <c r="ER74" s="224" t="s">
        <v>4451</v>
      </c>
      <c r="ES74" s="214">
        <v>45259</v>
      </c>
      <c r="ET74" s="222" t="s">
        <v>6927</v>
      </c>
      <c r="EU74" s="222">
        <v>0</v>
      </c>
      <c r="EV74" s="222" t="s">
        <v>6773</v>
      </c>
      <c r="EW74" s="222" t="s">
        <v>1219</v>
      </c>
      <c r="EX74" s="222">
        <v>2</v>
      </c>
      <c r="EY74" s="222" t="s">
        <v>6926</v>
      </c>
      <c r="EZ74" s="222" t="s">
        <v>1079</v>
      </c>
      <c r="FA74" s="223">
        <v>45259</v>
      </c>
      <c r="FB74" s="221" t="s">
        <v>6940</v>
      </c>
      <c r="FC74" s="224">
        <v>2</v>
      </c>
      <c r="FD74" s="224" t="s">
        <v>6767</v>
      </c>
      <c r="FE74" s="224" t="s">
        <v>1219</v>
      </c>
      <c r="FF74" s="224">
        <v>2</v>
      </c>
      <c r="FG74" s="224" t="s">
        <v>6939</v>
      </c>
      <c r="FH74" s="224" t="s">
        <v>4441</v>
      </c>
      <c r="FI74" s="214">
        <v>45259</v>
      </c>
      <c r="FJ74" s="221" t="s">
        <v>6941</v>
      </c>
      <c r="FK74" s="222" t="s">
        <v>17</v>
      </c>
      <c r="FL74" s="222" t="s">
        <v>17</v>
      </c>
      <c r="FM74" s="222" t="s">
        <v>17</v>
      </c>
      <c r="FN74" s="222" t="s">
        <v>17</v>
      </c>
      <c r="FO74" s="222" t="s">
        <v>4478</v>
      </c>
      <c r="FP74" s="218" t="s">
        <v>17</v>
      </c>
      <c r="FQ74" s="219">
        <v>45259</v>
      </c>
      <c r="FR74" s="221" t="s">
        <v>6942</v>
      </c>
      <c r="FS74" s="224" t="s">
        <v>17</v>
      </c>
      <c r="FT74" s="224" t="s">
        <v>17</v>
      </c>
      <c r="FU74" s="224" t="s">
        <v>17</v>
      </c>
      <c r="FV74" s="224" t="s">
        <v>17</v>
      </c>
      <c r="FW74" s="224" t="s">
        <v>4478</v>
      </c>
      <c r="FX74" s="224" t="s">
        <v>17</v>
      </c>
      <c r="FY74" s="214">
        <v>45259</v>
      </c>
      <c r="FZ74" s="222" t="s">
        <v>5391</v>
      </c>
      <c r="GA74" s="222">
        <v>0</v>
      </c>
      <c r="GB74" s="222" t="s">
        <v>2019</v>
      </c>
      <c r="GC74" s="222" t="s">
        <v>33</v>
      </c>
      <c r="GD74" s="222">
        <v>2</v>
      </c>
      <c r="GE74" s="222" t="s">
        <v>17</v>
      </c>
      <c r="GF74" s="222" t="s">
        <v>17</v>
      </c>
      <c r="GG74" s="223">
        <v>45238</v>
      </c>
      <c r="GH74" s="221" t="s">
        <v>5397</v>
      </c>
      <c r="GI74" s="224">
        <v>0</v>
      </c>
      <c r="GJ74" s="224" t="s">
        <v>2019</v>
      </c>
      <c r="GK74" s="224" t="s">
        <v>33</v>
      </c>
      <c r="GL74" s="224">
        <v>2</v>
      </c>
      <c r="GM74" s="224" t="s">
        <v>17</v>
      </c>
      <c r="GN74" s="224" t="s">
        <v>17</v>
      </c>
      <c r="GO74" s="214">
        <v>45238</v>
      </c>
      <c r="GP74" s="222" t="s">
        <v>5392</v>
      </c>
      <c r="GQ74" s="222">
        <v>0</v>
      </c>
      <c r="GR74" s="222" t="s">
        <v>2019</v>
      </c>
      <c r="GS74" s="222" t="s">
        <v>33</v>
      </c>
      <c r="GT74" s="222">
        <v>2</v>
      </c>
      <c r="GU74" s="222" t="s">
        <v>17</v>
      </c>
      <c r="GV74" s="222" t="s">
        <v>17</v>
      </c>
      <c r="GW74" s="223">
        <v>45238</v>
      </c>
      <c r="GX74" s="221" t="s">
        <v>5398</v>
      </c>
      <c r="GY74" s="224">
        <v>0</v>
      </c>
      <c r="GZ74" s="224" t="s">
        <v>2019</v>
      </c>
      <c r="HA74" s="224" t="s">
        <v>33</v>
      </c>
      <c r="HB74" s="224">
        <v>2</v>
      </c>
      <c r="HC74" s="224" t="s">
        <v>17</v>
      </c>
      <c r="HD74" s="224" t="s">
        <v>17</v>
      </c>
      <c r="HE74" s="214">
        <v>45238</v>
      </c>
      <c r="HF74" s="222" t="s">
        <v>5390</v>
      </c>
      <c r="HG74" s="222">
        <v>0</v>
      </c>
      <c r="HH74" s="222" t="s">
        <v>2019</v>
      </c>
      <c r="HI74" s="222" t="s">
        <v>33</v>
      </c>
      <c r="HJ74" s="222">
        <v>2</v>
      </c>
      <c r="HK74" s="222" t="s">
        <v>17</v>
      </c>
      <c r="HL74" s="222" t="s">
        <v>17</v>
      </c>
      <c r="HM74" s="223">
        <v>45238</v>
      </c>
      <c r="HN74" s="221" t="s">
        <v>5396</v>
      </c>
      <c r="HO74" s="224">
        <v>0</v>
      </c>
      <c r="HP74" s="224" t="s">
        <v>2019</v>
      </c>
      <c r="HQ74" s="224" t="s">
        <v>33</v>
      </c>
      <c r="HR74" s="224">
        <v>2</v>
      </c>
      <c r="HS74" s="224" t="s">
        <v>17</v>
      </c>
      <c r="HT74" s="224" t="s">
        <v>17</v>
      </c>
      <c r="HU74" s="214">
        <v>45238</v>
      </c>
      <c r="HV74" s="222" t="s">
        <v>5393</v>
      </c>
      <c r="HW74" s="222">
        <v>0</v>
      </c>
      <c r="HX74" s="222" t="s">
        <v>2019</v>
      </c>
      <c r="HY74" s="222" t="s">
        <v>33</v>
      </c>
      <c r="HZ74" s="222">
        <v>2</v>
      </c>
      <c r="IA74" s="222" t="s">
        <v>17</v>
      </c>
      <c r="IB74" s="222" t="s">
        <v>17</v>
      </c>
      <c r="IC74" s="223">
        <v>45238</v>
      </c>
      <c r="ID74" s="221" t="s">
        <v>5395</v>
      </c>
      <c r="IE74" s="224">
        <v>0</v>
      </c>
      <c r="IF74" s="224" t="s">
        <v>2019</v>
      </c>
      <c r="IG74" s="224" t="s">
        <v>33</v>
      </c>
      <c r="IH74" s="224">
        <v>2</v>
      </c>
      <c r="II74" s="224" t="s">
        <v>17</v>
      </c>
      <c r="IJ74" s="224" t="s">
        <v>17</v>
      </c>
      <c r="IK74" s="214">
        <v>45238</v>
      </c>
      <c r="IL74" s="222" t="s">
        <v>5394</v>
      </c>
      <c r="IM74" s="222">
        <v>0</v>
      </c>
      <c r="IN74" s="222" t="s">
        <v>2019</v>
      </c>
      <c r="IO74" s="222" t="s">
        <v>33</v>
      </c>
      <c r="IP74" s="222">
        <v>2</v>
      </c>
      <c r="IQ74" s="222" t="s">
        <v>17</v>
      </c>
      <c r="IR74" s="222" t="s">
        <v>17</v>
      </c>
      <c r="IS74" s="223">
        <v>45238</v>
      </c>
    </row>
    <row r="75" spans="1:253" s="11" customFormat="1" ht="12.95" customHeight="1" x14ac:dyDescent="0.2">
      <c r="A75" s="11" t="s">
        <v>5399</v>
      </c>
      <c r="B75" s="11" t="s">
        <v>10442</v>
      </c>
      <c r="C75" s="11" t="s">
        <v>5400</v>
      </c>
      <c r="D75" s="11" t="s">
        <v>5401</v>
      </c>
      <c r="E75" s="11" t="s">
        <v>10005</v>
      </c>
      <c r="F75" s="11" t="s">
        <v>6883</v>
      </c>
      <c r="G75" s="212">
        <v>1916000</v>
      </c>
      <c r="H75" s="213" t="s">
        <v>6758</v>
      </c>
      <c r="I75" s="213" t="s">
        <v>66</v>
      </c>
      <c r="J75" s="213">
        <v>1</v>
      </c>
      <c r="K75" s="213" t="s">
        <v>6882</v>
      </c>
      <c r="L75" s="213" t="s">
        <v>6881</v>
      </c>
      <c r="M75" s="214">
        <v>45259</v>
      </c>
      <c r="N75" s="221" t="s">
        <v>6886</v>
      </c>
      <c r="O75" s="216">
        <v>62230</v>
      </c>
      <c r="P75" s="216" t="s">
        <v>1239</v>
      </c>
      <c r="Q75" s="216" t="s">
        <v>1219</v>
      </c>
      <c r="R75" s="216">
        <v>2</v>
      </c>
      <c r="S75" s="216" t="s">
        <v>6885</v>
      </c>
      <c r="T75" s="216" t="s">
        <v>6884</v>
      </c>
      <c r="U75" s="217">
        <v>45259</v>
      </c>
      <c r="V75" s="221" t="s">
        <v>6888</v>
      </c>
      <c r="W75" s="213">
        <v>1916000</v>
      </c>
      <c r="X75" s="213" t="s">
        <v>6758</v>
      </c>
      <c r="Y75" s="213" t="s">
        <v>1219</v>
      </c>
      <c r="Z75" s="213">
        <v>2</v>
      </c>
      <c r="AA75" s="213" t="s">
        <v>6887</v>
      </c>
      <c r="AB75" s="213" t="s">
        <v>6881</v>
      </c>
      <c r="AC75" s="214">
        <v>45259</v>
      </c>
      <c r="AD75" s="221" t="s">
        <v>6889</v>
      </c>
      <c r="AE75" s="218">
        <v>32000</v>
      </c>
      <c r="AF75" s="218" t="s">
        <v>6767</v>
      </c>
      <c r="AG75" s="218" t="s">
        <v>1219</v>
      </c>
      <c r="AH75" s="218">
        <v>2</v>
      </c>
      <c r="AI75" s="218" t="s">
        <v>4517</v>
      </c>
      <c r="AJ75" s="218" t="s">
        <v>4441</v>
      </c>
      <c r="AK75" s="219">
        <v>45259</v>
      </c>
      <c r="AL75" s="221" t="s">
        <v>6891</v>
      </c>
      <c r="AM75" s="213">
        <v>32000</v>
      </c>
      <c r="AN75" s="213" t="s">
        <v>6767</v>
      </c>
      <c r="AO75" s="213" t="s">
        <v>1219</v>
      </c>
      <c r="AP75" s="213">
        <v>2</v>
      </c>
      <c r="AQ75" s="213" t="s">
        <v>6890</v>
      </c>
      <c r="AR75" s="213" t="s">
        <v>4441</v>
      </c>
      <c r="AS75" s="214">
        <v>45259</v>
      </c>
      <c r="AT75" s="222" t="s">
        <v>6893</v>
      </c>
      <c r="AU75" s="218" t="s">
        <v>17</v>
      </c>
      <c r="AV75" s="218" t="s">
        <v>17</v>
      </c>
      <c r="AW75" s="218" t="s">
        <v>17</v>
      </c>
      <c r="AX75" s="218" t="s">
        <v>17</v>
      </c>
      <c r="AY75" s="218" t="s">
        <v>4478</v>
      </c>
      <c r="AZ75" s="218" t="s">
        <v>17</v>
      </c>
      <c r="BA75" s="219">
        <v>45259</v>
      </c>
      <c r="BB75" s="221" t="s">
        <v>6892</v>
      </c>
      <c r="BC75" s="213" t="s">
        <v>17</v>
      </c>
      <c r="BD75" s="213" t="s">
        <v>17</v>
      </c>
      <c r="BE75" s="213" t="s">
        <v>17</v>
      </c>
      <c r="BF75" s="213" t="s">
        <v>17</v>
      </c>
      <c r="BG75" s="213" t="s">
        <v>4478</v>
      </c>
      <c r="BH75" s="213" t="s">
        <v>17</v>
      </c>
      <c r="BI75" s="214">
        <v>45259</v>
      </c>
      <c r="BJ75" s="222" t="s">
        <v>6894</v>
      </c>
      <c r="BK75" s="222">
        <v>0</v>
      </c>
      <c r="BL75" s="222" t="s">
        <v>6773</v>
      </c>
      <c r="BM75" s="222" t="s">
        <v>1219</v>
      </c>
      <c r="BN75" s="222">
        <v>2</v>
      </c>
      <c r="BO75" s="222" t="s">
        <v>6774</v>
      </c>
      <c r="BP75" s="218" t="s">
        <v>1079</v>
      </c>
      <c r="BQ75" s="223">
        <v>45259</v>
      </c>
      <c r="BR75" s="221" t="s">
        <v>6897</v>
      </c>
      <c r="BS75" s="224" t="s">
        <v>17</v>
      </c>
      <c r="BT75" s="224" t="s">
        <v>17</v>
      </c>
      <c r="BU75" s="224" t="s">
        <v>17</v>
      </c>
      <c r="BV75" s="224" t="s">
        <v>17</v>
      </c>
      <c r="BW75" s="224" t="s">
        <v>4478</v>
      </c>
      <c r="BX75" s="224" t="s">
        <v>17</v>
      </c>
      <c r="BY75" s="214">
        <v>45259</v>
      </c>
      <c r="BZ75" s="222" t="s">
        <v>6898</v>
      </c>
      <c r="CA75" s="222" t="s">
        <v>17</v>
      </c>
      <c r="CB75" s="222" t="s">
        <v>17</v>
      </c>
      <c r="CC75" s="222" t="s">
        <v>17</v>
      </c>
      <c r="CD75" s="222" t="s">
        <v>17</v>
      </c>
      <c r="CE75" s="222" t="s">
        <v>4478</v>
      </c>
      <c r="CF75" s="222" t="s">
        <v>17</v>
      </c>
      <c r="CG75" s="223">
        <v>45259</v>
      </c>
      <c r="CH75" s="221" t="s">
        <v>11151</v>
      </c>
      <c r="CI75" s="222" t="e">
        <v>#N/A</v>
      </c>
      <c r="CJ75" s="222" t="e">
        <v>#N/A</v>
      </c>
      <c r="CK75" s="222" t="e">
        <v>#N/A</v>
      </c>
      <c r="CL75" s="222" t="e">
        <v>#N/A</v>
      </c>
      <c r="CM75" s="222" t="e">
        <v>#N/A</v>
      </c>
      <c r="CN75" s="222" t="e">
        <v>#N/A</v>
      </c>
      <c r="CO75" s="225" t="e">
        <v>#N/A</v>
      </c>
      <c r="CP75" s="222" t="s">
        <v>6900</v>
      </c>
      <c r="CQ75" s="224" t="s">
        <v>17</v>
      </c>
      <c r="CR75" s="224" t="s">
        <v>17</v>
      </c>
      <c r="CS75" s="224" t="s">
        <v>17</v>
      </c>
      <c r="CT75" s="224" t="s">
        <v>17</v>
      </c>
      <c r="CU75" s="224" t="s">
        <v>4478</v>
      </c>
      <c r="CV75" s="224" t="s">
        <v>17</v>
      </c>
      <c r="CW75" s="214">
        <v>45259</v>
      </c>
      <c r="CX75" s="222" t="s">
        <v>6902</v>
      </c>
      <c r="CY75" s="218">
        <v>32000</v>
      </c>
      <c r="CZ75" s="218" t="s">
        <v>6782</v>
      </c>
      <c r="DA75" s="218" t="s">
        <v>1219</v>
      </c>
      <c r="DB75" s="218">
        <v>2</v>
      </c>
      <c r="DC75" s="218" t="s">
        <v>4458</v>
      </c>
      <c r="DD75" s="218" t="s">
        <v>4451</v>
      </c>
      <c r="DE75" s="220">
        <v>45259</v>
      </c>
      <c r="DF75" s="221" t="s">
        <v>6903</v>
      </c>
      <c r="DG75" s="213">
        <v>1883000</v>
      </c>
      <c r="DH75" s="224" t="s">
        <v>6758</v>
      </c>
      <c r="DI75" s="224" t="s">
        <v>1219</v>
      </c>
      <c r="DJ75" s="224">
        <v>2</v>
      </c>
      <c r="DK75" s="224" t="s">
        <v>4454</v>
      </c>
      <c r="DL75" s="224" t="s">
        <v>6881</v>
      </c>
      <c r="DM75" s="214">
        <v>45259</v>
      </c>
      <c r="DN75" s="222" t="s">
        <v>6904</v>
      </c>
      <c r="DO75" s="218">
        <v>0</v>
      </c>
      <c r="DP75" s="222" t="s">
        <v>6782</v>
      </c>
      <c r="DQ75" s="222" t="s">
        <v>1219</v>
      </c>
      <c r="DR75" s="222">
        <v>2</v>
      </c>
      <c r="DS75" s="222" t="s">
        <v>4456</v>
      </c>
      <c r="DT75" s="222" t="s">
        <v>4451</v>
      </c>
      <c r="DU75" s="223">
        <v>45259</v>
      </c>
      <c r="DV75" s="221" t="s">
        <v>6905</v>
      </c>
      <c r="DW75" s="213">
        <v>32000</v>
      </c>
      <c r="DX75" s="224" t="s">
        <v>6782</v>
      </c>
      <c r="DY75" s="224" t="s">
        <v>1219</v>
      </c>
      <c r="DZ75" s="224">
        <v>2</v>
      </c>
      <c r="EA75" s="224" t="s">
        <v>4458</v>
      </c>
      <c r="EB75" s="224" t="s">
        <v>4451</v>
      </c>
      <c r="EC75" s="214">
        <v>45259</v>
      </c>
      <c r="ED75" s="222" t="s">
        <v>6906</v>
      </c>
      <c r="EE75" s="218" t="s">
        <v>17</v>
      </c>
      <c r="EF75" s="222" t="s">
        <v>6782</v>
      </c>
      <c r="EG75" s="222" t="s">
        <v>1219</v>
      </c>
      <c r="EH75" s="222">
        <v>2</v>
      </c>
      <c r="EI75" s="222" t="s">
        <v>4460</v>
      </c>
      <c r="EJ75" s="222" t="s">
        <v>4451</v>
      </c>
      <c r="EK75" s="223">
        <v>45259</v>
      </c>
      <c r="EL75" s="221" t="s">
        <v>6907</v>
      </c>
      <c r="EM75" s="213" t="s">
        <v>17</v>
      </c>
      <c r="EN75" s="224" t="s">
        <v>6782</v>
      </c>
      <c r="EO75" s="224" t="s">
        <v>1219</v>
      </c>
      <c r="EP75" s="224">
        <v>2</v>
      </c>
      <c r="EQ75" s="224" t="s">
        <v>4460</v>
      </c>
      <c r="ER75" s="224" t="s">
        <v>4451</v>
      </c>
      <c r="ES75" s="214">
        <v>45259</v>
      </c>
      <c r="ET75" s="222" t="s">
        <v>6896</v>
      </c>
      <c r="EU75" s="222">
        <v>0</v>
      </c>
      <c r="EV75" s="222" t="s">
        <v>6773</v>
      </c>
      <c r="EW75" s="222" t="s">
        <v>1219</v>
      </c>
      <c r="EX75" s="222">
        <v>2</v>
      </c>
      <c r="EY75" s="222" t="s">
        <v>6895</v>
      </c>
      <c r="EZ75" s="222" t="s">
        <v>1079</v>
      </c>
      <c r="FA75" s="223">
        <v>45259</v>
      </c>
      <c r="FB75" s="221" t="s">
        <v>6909</v>
      </c>
      <c r="FC75" s="224">
        <v>2</v>
      </c>
      <c r="FD75" s="224" t="s">
        <v>6767</v>
      </c>
      <c r="FE75" s="224" t="s">
        <v>1219</v>
      </c>
      <c r="FF75" s="224">
        <v>2</v>
      </c>
      <c r="FG75" s="224" t="s">
        <v>6908</v>
      </c>
      <c r="FH75" s="224" t="s">
        <v>4441</v>
      </c>
      <c r="FI75" s="214">
        <v>45259</v>
      </c>
      <c r="FJ75" s="221" t="s">
        <v>6910</v>
      </c>
      <c r="FK75" s="222" t="s">
        <v>17</v>
      </c>
      <c r="FL75" s="222" t="s">
        <v>17</v>
      </c>
      <c r="FM75" s="222" t="s">
        <v>17</v>
      </c>
      <c r="FN75" s="222" t="s">
        <v>17</v>
      </c>
      <c r="FO75" s="222" t="s">
        <v>4478</v>
      </c>
      <c r="FP75" s="218" t="s">
        <v>17</v>
      </c>
      <c r="FQ75" s="219">
        <v>45259</v>
      </c>
      <c r="FR75" s="221" t="s">
        <v>6911</v>
      </c>
      <c r="FS75" s="224" t="s">
        <v>17</v>
      </c>
      <c r="FT75" s="224" t="s">
        <v>17</v>
      </c>
      <c r="FU75" s="224" t="s">
        <v>17</v>
      </c>
      <c r="FV75" s="224" t="s">
        <v>17</v>
      </c>
      <c r="FW75" s="224" t="s">
        <v>4478</v>
      </c>
      <c r="FX75" s="224" t="s">
        <v>17</v>
      </c>
      <c r="FY75" s="214">
        <v>45259</v>
      </c>
      <c r="FZ75" s="222" t="s">
        <v>5403</v>
      </c>
      <c r="GA75" s="222">
        <v>0</v>
      </c>
      <c r="GB75" s="222" t="s">
        <v>2019</v>
      </c>
      <c r="GC75" s="222" t="s">
        <v>33</v>
      </c>
      <c r="GD75" s="222">
        <v>2</v>
      </c>
      <c r="GE75" s="222" t="s">
        <v>17</v>
      </c>
      <c r="GF75" s="222" t="s">
        <v>17</v>
      </c>
      <c r="GG75" s="223">
        <v>45238</v>
      </c>
      <c r="GH75" s="221" t="s">
        <v>5409</v>
      </c>
      <c r="GI75" s="224">
        <v>0</v>
      </c>
      <c r="GJ75" s="224" t="s">
        <v>2019</v>
      </c>
      <c r="GK75" s="224" t="s">
        <v>33</v>
      </c>
      <c r="GL75" s="224">
        <v>2</v>
      </c>
      <c r="GM75" s="224" t="s">
        <v>17</v>
      </c>
      <c r="GN75" s="224" t="s">
        <v>17</v>
      </c>
      <c r="GO75" s="214">
        <v>45238</v>
      </c>
      <c r="GP75" s="222" t="s">
        <v>5404</v>
      </c>
      <c r="GQ75" s="222">
        <v>0</v>
      </c>
      <c r="GR75" s="222" t="s">
        <v>2019</v>
      </c>
      <c r="GS75" s="222" t="s">
        <v>33</v>
      </c>
      <c r="GT75" s="222">
        <v>2</v>
      </c>
      <c r="GU75" s="222" t="s">
        <v>17</v>
      </c>
      <c r="GV75" s="222" t="s">
        <v>17</v>
      </c>
      <c r="GW75" s="223">
        <v>45238</v>
      </c>
      <c r="GX75" s="221" t="s">
        <v>5410</v>
      </c>
      <c r="GY75" s="224">
        <v>0</v>
      </c>
      <c r="GZ75" s="224" t="s">
        <v>2019</v>
      </c>
      <c r="HA75" s="224" t="s">
        <v>33</v>
      </c>
      <c r="HB75" s="224">
        <v>2</v>
      </c>
      <c r="HC75" s="224" t="s">
        <v>17</v>
      </c>
      <c r="HD75" s="224" t="s">
        <v>17</v>
      </c>
      <c r="HE75" s="214">
        <v>45238</v>
      </c>
      <c r="HF75" s="222" t="s">
        <v>5402</v>
      </c>
      <c r="HG75" s="222">
        <v>0</v>
      </c>
      <c r="HH75" s="222" t="s">
        <v>2019</v>
      </c>
      <c r="HI75" s="222" t="s">
        <v>33</v>
      </c>
      <c r="HJ75" s="222">
        <v>2</v>
      </c>
      <c r="HK75" s="222" t="s">
        <v>17</v>
      </c>
      <c r="HL75" s="222" t="s">
        <v>17</v>
      </c>
      <c r="HM75" s="223">
        <v>45238</v>
      </c>
      <c r="HN75" s="221" t="s">
        <v>5408</v>
      </c>
      <c r="HO75" s="224">
        <v>0</v>
      </c>
      <c r="HP75" s="224" t="s">
        <v>2019</v>
      </c>
      <c r="HQ75" s="224" t="s">
        <v>33</v>
      </c>
      <c r="HR75" s="224">
        <v>2</v>
      </c>
      <c r="HS75" s="224" t="s">
        <v>17</v>
      </c>
      <c r="HT75" s="224" t="s">
        <v>17</v>
      </c>
      <c r="HU75" s="214">
        <v>45238</v>
      </c>
      <c r="HV75" s="222" t="s">
        <v>5405</v>
      </c>
      <c r="HW75" s="222">
        <v>0</v>
      </c>
      <c r="HX75" s="222" t="s">
        <v>2019</v>
      </c>
      <c r="HY75" s="222" t="s">
        <v>33</v>
      </c>
      <c r="HZ75" s="222">
        <v>2</v>
      </c>
      <c r="IA75" s="222" t="s">
        <v>17</v>
      </c>
      <c r="IB75" s="222" t="s">
        <v>17</v>
      </c>
      <c r="IC75" s="223">
        <v>45238</v>
      </c>
      <c r="ID75" s="221" t="s">
        <v>5407</v>
      </c>
      <c r="IE75" s="224">
        <v>0</v>
      </c>
      <c r="IF75" s="224" t="s">
        <v>2019</v>
      </c>
      <c r="IG75" s="224" t="s">
        <v>33</v>
      </c>
      <c r="IH75" s="224">
        <v>2</v>
      </c>
      <c r="II75" s="224" t="s">
        <v>17</v>
      </c>
      <c r="IJ75" s="224" t="s">
        <v>17</v>
      </c>
      <c r="IK75" s="214">
        <v>45238</v>
      </c>
      <c r="IL75" s="222" t="s">
        <v>5406</v>
      </c>
      <c r="IM75" s="222">
        <v>0</v>
      </c>
      <c r="IN75" s="222" t="s">
        <v>2019</v>
      </c>
      <c r="IO75" s="222" t="s">
        <v>33</v>
      </c>
      <c r="IP75" s="222">
        <v>2</v>
      </c>
      <c r="IQ75" s="222" t="s">
        <v>17</v>
      </c>
      <c r="IR75" s="222" t="s">
        <v>17</v>
      </c>
      <c r="IS75" s="223">
        <v>45238</v>
      </c>
    </row>
    <row r="76" spans="1:253" s="11" customFormat="1" ht="12.95" customHeight="1" x14ac:dyDescent="0.2">
      <c r="A76" s="11" t="s">
        <v>3871</v>
      </c>
      <c r="B76" s="11" t="s">
        <v>10657</v>
      </c>
      <c r="C76" s="11" t="s">
        <v>3872</v>
      </c>
      <c r="D76" s="11" t="s">
        <v>333</v>
      </c>
      <c r="E76" s="11" t="s">
        <v>10006</v>
      </c>
      <c r="F76" s="11" t="s">
        <v>7723</v>
      </c>
      <c r="G76" s="212">
        <v>37937000</v>
      </c>
      <c r="H76" s="213" t="s">
        <v>7520</v>
      </c>
      <c r="I76" s="213" t="s">
        <v>1219</v>
      </c>
      <c r="J76" s="213">
        <v>2</v>
      </c>
      <c r="K76" s="213" t="s">
        <v>7722</v>
      </c>
      <c r="L76" s="213" t="s">
        <v>7721</v>
      </c>
      <c r="M76" s="214">
        <v>45260</v>
      </c>
      <c r="N76" s="221" t="s">
        <v>3874</v>
      </c>
      <c r="O76" s="216">
        <v>446300</v>
      </c>
      <c r="P76" s="216" t="s">
        <v>1239</v>
      </c>
      <c r="Q76" s="216" t="s">
        <v>1219</v>
      </c>
      <c r="R76" s="216">
        <v>2</v>
      </c>
      <c r="S76" s="216" t="s">
        <v>3873</v>
      </c>
      <c r="T76" s="216" t="s">
        <v>1240</v>
      </c>
      <c r="U76" s="217">
        <v>45195</v>
      </c>
      <c r="V76" s="221" t="s">
        <v>7725</v>
      </c>
      <c r="W76" s="213">
        <v>37937000</v>
      </c>
      <c r="X76" s="213" t="s">
        <v>7520</v>
      </c>
      <c r="Y76" s="213" t="s">
        <v>1219</v>
      </c>
      <c r="Z76" s="213">
        <v>2</v>
      </c>
      <c r="AA76" s="213" t="s">
        <v>7724</v>
      </c>
      <c r="AB76" s="213" t="s">
        <v>7721</v>
      </c>
      <c r="AC76" s="214">
        <v>45260</v>
      </c>
      <c r="AD76" s="221" t="s">
        <v>7729</v>
      </c>
      <c r="AE76" s="218">
        <v>2819000</v>
      </c>
      <c r="AF76" s="218" t="s">
        <v>7726</v>
      </c>
      <c r="AG76" s="218" t="s">
        <v>22</v>
      </c>
      <c r="AH76" s="218">
        <v>3</v>
      </c>
      <c r="AI76" s="218" t="s">
        <v>7728</v>
      </c>
      <c r="AJ76" s="218" t="s">
        <v>7727</v>
      </c>
      <c r="AK76" s="219">
        <v>45260</v>
      </c>
      <c r="AL76" s="221" t="s">
        <v>7733</v>
      </c>
      <c r="AM76" s="213">
        <v>519000</v>
      </c>
      <c r="AN76" s="213" t="s">
        <v>7730</v>
      </c>
      <c r="AO76" s="213" t="s">
        <v>22</v>
      </c>
      <c r="AP76" s="213">
        <v>3</v>
      </c>
      <c r="AQ76" s="213" t="s">
        <v>7732</v>
      </c>
      <c r="AR76" s="213" t="s">
        <v>7731</v>
      </c>
      <c r="AS76" s="214">
        <v>45260</v>
      </c>
      <c r="AT76" s="222" t="s">
        <v>7737</v>
      </c>
      <c r="AU76" s="218">
        <v>5500</v>
      </c>
      <c r="AV76" s="218" t="s">
        <v>7734</v>
      </c>
      <c r="AW76" s="218" t="s">
        <v>66</v>
      </c>
      <c r="AX76" s="218">
        <v>1</v>
      </c>
      <c r="AY76" s="218" t="s">
        <v>7736</v>
      </c>
      <c r="AZ76" s="218" t="s">
        <v>7735</v>
      </c>
      <c r="BA76" s="219">
        <v>45260</v>
      </c>
      <c r="BB76" s="221" t="s">
        <v>3876</v>
      </c>
      <c r="BC76" s="213" t="s">
        <v>17</v>
      </c>
      <c r="BD76" s="213" t="s">
        <v>17</v>
      </c>
      <c r="BE76" s="213" t="s">
        <v>17</v>
      </c>
      <c r="BF76" s="213" t="s">
        <v>17</v>
      </c>
      <c r="BG76" s="213" t="s">
        <v>3875</v>
      </c>
      <c r="BH76" s="213" t="s">
        <v>17</v>
      </c>
      <c r="BI76" s="214">
        <v>45195</v>
      </c>
      <c r="BJ76" s="222" t="s">
        <v>7741</v>
      </c>
      <c r="BK76" s="222">
        <v>3047</v>
      </c>
      <c r="BL76" s="222" t="s">
        <v>7738</v>
      </c>
      <c r="BM76" s="222" t="s">
        <v>22</v>
      </c>
      <c r="BN76" s="222">
        <v>3</v>
      </c>
      <c r="BO76" s="222" t="s">
        <v>7740</v>
      </c>
      <c r="BP76" s="218" t="s">
        <v>7739</v>
      </c>
      <c r="BQ76" s="223">
        <v>45260</v>
      </c>
      <c r="BR76" s="221" t="s">
        <v>3880</v>
      </c>
      <c r="BS76" s="224">
        <v>40579</v>
      </c>
      <c r="BT76" s="224" t="s">
        <v>3877</v>
      </c>
      <c r="BU76" s="224" t="s">
        <v>66</v>
      </c>
      <c r="BV76" s="224">
        <v>1</v>
      </c>
      <c r="BW76" s="224" t="s">
        <v>3879</v>
      </c>
      <c r="BX76" s="224" t="s">
        <v>3878</v>
      </c>
      <c r="BY76" s="214">
        <v>45195</v>
      </c>
      <c r="BZ76" s="222" t="s">
        <v>3881</v>
      </c>
      <c r="CA76" s="222">
        <v>19095</v>
      </c>
      <c r="CB76" s="222" t="s">
        <v>3877</v>
      </c>
      <c r="CC76" s="222" t="s">
        <v>66</v>
      </c>
      <c r="CD76" s="222">
        <v>1</v>
      </c>
      <c r="CE76" s="222" t="s">
        <v>3879</v>
      </c>
      <c r="CF76" s="222" t="s">
        <v>3878</v>
      </c>
      <c r="CG76" s="223">
        <v>45195</v>
      </c>
      <c r="CH76" s="221" t="s">
        <v>11152</v>
      </c>
      <c r="CI76" s="222" t="e">
        <v>#N/A</v>
      </c>
      <c r="CJ76" s="222" t="e">
        <v>#N/A</v>
      </c>
      <c r="CK76" s="222" t="e">
        <v>#N/A</v>
      </c>
      <c r="CL76" s="222" t="e">
        <v>#N/A</v>
      </c>
      <c r="CM76" s="222" t="e">
        <v>#N/A</v>
      </c>
      <c r="CN76" s="222" t="e">
        <v>#N/A</v>
      </c>
      <c r="CO76" s="225" t="e">
        <v>#N/A</v>
      </c>
      <c r="CP76" s="222" t="s">
        <v>3883</v>
      </c>
      <c r="CQ76" s="224" t="s">
        <v>17</v>
      </c>
      <c r="CR76" s="224" t="s">
        <v>17</v>
      </c>
      <c r="CS76" s="224" t="s">
        <v>17</v>
      </c>
      <c r="CT76" s="224" t="s">
        <v>17</v>
      </c>
      <c r="CU76" s="224" t="s">
        <v>3875</v>
      </c>
      <c r="CV76" s="224" t="s">
        <v>17</v>
      </c>
      <c r="CW76" s="214">
        <v>45195</v>
      </c>
      <c r="CX76" s="222" t="s">
        <v>7744</v>
      </c>
      <c r="CY76" s="218">
        <v>519000</v>
      </c>
      <c r="CZ76" s="218" t="s">
        <v>7730</v>
      </c>
      <c r="DA76" s="218" t="s">
        <v>22</v>
      </c>
      <c r="DB76" s="218">
        <v>3</v>
      </c>
      <c r="DC76" s="218" t="s">
        <v>7751</v>
      </c>
      <c r="DD76" s="218" t="s">
        <v>7731</v>
      </c>
      <c r="DE76" s="220">
        <v>45260</v>
      </c>
      <c r="DF76" s="221" t="s">
        <v>7748</v>
      </c>
      <c r="DG76" s="213">
        <v>35118000</v>
      </c>
      <c r="DH76" s="224" t="s">
        <v>7745</v>
      </c>
      <c r="DI76" s="224" t="s">
        <v>22</v>
      </c>
      <c r="DJ76" s="224">
        <v>3</v>
      </c>
      <c r="DK76" s="224" t="s">
        <v>7747</v>
      </c>
      <c r="DL76" s="224" t="s">
        <v>7746</v>
      </c>
      <c r="DM76" s="214">
        <v>45260</v>
      </c>
      <c r="DN76" s="222" t="s">
        <v>7750</v>
      </c>
      <c r="DO76" s="218">
        <v>2300000</v>
      </c>
      <c r="DP76" s="222" t="s">
        <v>7730</v>
      </c>
      <c r="DQ76" s="222" t="s">
        <v>22</v>
      </c>
      <c r="DR76" s="222">
        <v>3</v>
      </c>
      <c r="DS76" s="222" t="s">
        <v>7749</v>
      </c>
      <c r="DT76" s="222" t="s">
        <v>7731</v>
      </c>
      <c r="DU76" s="223">
        <v>45260</v>
      </c>
      <c r="DV76" s="221" t="s">
        <v>7752</v>
      </c>
      <c r="DW76" s="213">
        <v>519000</v>
      </c>
      <c r="DX76" s="224" t="s">
        <v>7730</v>
      </c>
      <c r="DY76" s="224" t="s">
        <v>22</v>
      </c>
      <c r="DZ76" s="224">
        <v>3</v>
      </c>
      <c r="EA76" s="224" t="s">
        <v>7751</v>
      </c>
      <c r="EB76" s="224" t="s">
        <v>7731</v>
      </c>
      <c r="EC76" s="214">
        <v>45260</v>
      </c>
      <c r="ED76" s="222" t="s">
        <v>7753</v>
      </c>
      <c r="EE76" s="218" t="s">
        <v>17</v>
      </c>
      <c r="EF76" s="222" t="s">
        <v>7730</v>
      </c>
      <c r="EG76" s="222" t="s">
        <v>22</v>
      </c>
      <c r="EH76" s="222">
        <v>3</v>
      </c>
      <c r="EI76" s="222" t="s">
        <v>7541</v>
      </c>
      <c r="EJ76" s="222" t="s">
        <v>7731</v>
      </c>
      <c r="EK76" s="223">
        <v>45260</v>
      </c>
      <c r="EL76" s="221" t="s">
        <v>7754</v>
      </c>
      <c r="EM76" s="213" t="s">
        <v>17</v>
      </c>
      <c r="EN76" s="224" t="s">
        <v>7730</v>
      </c>
      <c r="EO76" s="224" t="s">
        <v>22</v>
      </c>
      <c r="EP76" s="224">
        <v>3</v>
      </c>
      <c r="EQ76" s="224" t="s">
        <v>7541</v>
      </c>
      <c r="ER76" s="224" t="s">
        <v>7731</v>
      </c>
      <c r="ES76" s="214">
        <v>45260</v>
      </c>
      <c r="ET76" s="222" t="s">
        <v>7742</v>
      </c>
      <c r="EU76" s="222">
        <v>3047</v>
      </c>
      <c r="EV76" s="222" t="s">
        <v>7738</v>
      </c>
      <c r="EW76" s="222" t="s">
        <v>22</v>
      </c>
      <c r="EX76" s="222">
        <v>3</v>
      </c>
      <c r="EY76" s="222" t="s">
        <v>7740</v>
      </c>
      <c r="EZ76" s="222" t="s">
        <v>7739</v>
      </c>
      <c r="FA76" s="223">
        <v>45260</v>
      </c>
      <c r="FB76" s="221" t="s">
        <v>3885</v>
      </c>
      <c r="FC76" s="224">
        <v>2</v>
      </c>
      <c r="FD76" s="224" t="s">
        <v>3877</v>
      </c>
      <c r="FE76" s="224" t="s">
        <v>66</v>
      </c>
      <c r="FF76" s="224">
        <v>1</v>
      </c>
      <c r="FG76" s="224" t="s">
        <v>3884</v>
      </c>
      <c r="FH76" s="224" t="s">
        <v>3878</v>
      </c>
      <c r="FI76" s="214">
        <v>45195</v>
      </c>
      <c r="FJ76" s="221" t="s">
        <v>3886</v>
      </c>
      <c r="FK76" s="222" t="s">
        <v>17</v>
      </c>
      <c r="FL76" s="222" t="s">
        <v>17</v>
      </c>
      <c r="FM76" s="222" t="s">
        <v>17</v>
      </c>
      <c r="FN76" s="222" t="s">
        <v>17</v>
      </c>
      <c r="FO76" s="222" t="s">
        <v>3875</v>
      </c>
      <c r="FP76" s="218" t="s">
        <v>17</v>
      </c>
      <c r="FQ76" s="219">
        <v>45195</v>
      </c>
      <c r="FR76" s="221" t="s">
        <v>3887</v>
      </c>
      <c r="FS76" s="224" t="s">
        <v>17</v>
      </c>
      <c r="FT76" s="224" t="s">
        <v>17</v>
      </c>
      <c r="FU76" s="224" t="s">
        <v>17</v>
      </c>
      <c r="FV76" s="224" t="s">
        <v>17</v>
      </c>
      <c r="FW76" s="224" t="s">
        <v>3875</v>
      </c>
      <c r="FX76" s="224" t="s">
        <v>17</v>
      </c>
      <c r="FY76" s="214">
        <v>45195</v>
      </c>
      <c r="FZ76" s="222" t="s">
        <v>5514</v>
      </c>
      <c r="GA76" s="222">
        <v>0</v>
      </c>
      <c r="GB76" s="222" t="s">
        <v>2019</v>
      </c>
      <c r="GC76" s="222" t="s">
        <v>33</v>
      </c>
      <c r="GD76" s="222">
        <v>2</v>
      </c>
      <c r="GE76" s="222" t="s">
        <v>17</v>
      </c>
      <c r="GF76" s="222" t="s">
        <v>17</v>
      </c>
      <c r="GG76" s="223">
        <v>45246</v>
      </c>
      <c r="GH76" s="221" t="s">
        <v>5520</v>
      </c>
      <c r="GI76" s="224">
        <v>0</v>
      </c>
      <c r="GJ76" s="224" t="s">
        <v>2019</v>
      </c>
      <c r="GK76" s="224" t="s">
        <v>33</v>
      </c>
      <c r="GL76" s="224">
        <v>2</v>
      </c>
      <c r="GM76" s="224" t="s">
        <v>17</v>
      </c>
      <c r="GN76" s="224" t="s">
        <v>17</v>
      </c>
      <c r="GO76" s="214">
        <v>45246</v>
      </c>
      <c r="GP76" s="222" t="s">
        <v>5515</v>
      </c>
      <c r="GQ76" s="222">
        <v>1</v>
      </c>
      <c r="GR76" s="222" t="s">
        <v>2019</v>
      </c>
      <c r="GS76" s="222" t="s">
        <v>33</v>
      </c>
      <c r="GT76" s="222">
        <v>2</v>
      </c>
      <c r="GU76" s="222" t="s">
        <v>17</v>
      </c>
      <c r="GV76" s="222" t="s">
        <v>17</v>
      </c>
      <c r="GW76" s="223">
        <v>45246</v>
      </c>
      <c r="GX76" s="221" t="s">
        <v>5521</v>
      </c>
      <c r="GY76" s="224">
        <v>0</v>
      </c>
      <c r="GZ76" s="224" t="s">
        <v>2019</v>
      </c>
      <c r="HA76" s="224" t="s">
        <v>33</v>
      </c>
      <c r="HB76" s="224">
        <v>2</v>
      </c>
      <c r="HC76" s="224" t="s">
        <v>17</v>
      </c>
      <c r="HD76" s="224" t="s">
        <v>17</v>
      </c>
      <c r="HE76" s="214">
        <v>45246</v>
      </c>
      <c r="HF76" s="222" t="s">
        <v>5513</v>
      </c>
      <c r="HG76" s="222">
        <v>0</v>
      </c>
      <c r="HH76" s="222" t="s">
        <v>2019</v>
      </c>
      <c r="HI76" s="222" t="s">
        <v>33</v>
      </c>
      <c r="HJ76" s="222">
        <v>2</v>
      </c>
      <c r="HK76" s="222" t="s">
        <v>17</v>
      </c>
      <c r="HL76" s="222" t="s">
        <v>17</v>
      </c>
      <c r="HM76" s="223">
        <v>45246</v>
      </c>
      <c r="HN76" s="221" t="s">
        <v>5519</v>
      </c>
      <c r="HO76" s="224">
        <v>1</v>
      </c>
      <c r="HP76" s="224" t="s">
        <v>2019</v>
      </c>
      <c r="HQ76" s="224" t="s">
        <v>33</v>
      </c>
      <c r="HR76" s="224">
        <v>2</v>
      </c>
      <c r="HS76" s="224" t="s">
        <v>17</v>
      </c>
      <c r="HT76" s="224" t="s">
        <v>17</v>
      </c>
      <c r="HU76" s="214">
        <v>45246</v>
      </c>
      <c r="HV76" s="222" t="s">
        <v>5516</v>
      </c>
      <c r="HW76" s="222">
        <v>0</v>
      </c>
      <c r="HX76" s="222" t="s">
        <v>2019</v>
      </c>
      <c r="HY76" s="222" t="s">
        <v>33</v>
      </c>
      <c r="HZ76" s="222">
        <v>2</v>
      </c>
      <c r="IA76" s="222" t="s">
        <v>17</v>
      </c>
      <c r="IB76" s="222" t="s">
        <v>17</v>
      </c>
      <c r="IC76" s="223">
        <v>45246</v>
      </c>
      <c r="ID76" s="221" t="s">
        <v>5518</v>
      </c>
      <c r="IE76" s="224">
        <v>1</v>
      </c>
      <c r="IF76" s="224" t="s">
        <v>2019</v>
      </c>
      <c r="IG76" s="224" t="s">
        <v>33</v>
      </c>
      <c r="IH76" s="224">
        <v>2</v>
      </c>
      <c r="II76" s="224" t="s">
        <v>17</v>
      </c>
      <c r="IJ76" s="224" t="s">
        <v>17</v>
      </c>
      <c r="IK76" s="214">
        <v>45246</v>
      </c>
      <c r="IL76" s="222" t="s">
        <v>5517</v>
      </c>
      <c r="IM76" s="222">
        <v>3</v>
      </c>
      <c r="IN76" s="222" t="s">
        <v>2019</v>
      </c>
      <c r="IO76" s="222" t="s">
        <v>33</v>
      </c>
      <c r="IP76" s="222">
        <v>2</v>
      </c>
      <c r="IQ76" s="222" t="s">
        <v>17</v>
      </c>
      <c r="IR76" s="222" t="s">
        <v>17</v>
      </c>
      <c r="IS76" s="223">
        <v>45246</v>
      </c>
    </row>
    <row r="77" spans="1:253" s="11" customFormat="1" ht="12.95" customHeight="1" x14ac:dyDescent="0.2">
      <c r="A77" s="11" t="s">
        <v>331</v>
      </c>
      <c r="B77" s="11" t="s">
        <v>10488</v>
      </c>
      <c r="C77" s="11" t="s">
        <v>332</v>
      </c>
      <c r="D77" s="11" t="s">
        <v>333</v>
      </c>
      <c r="E77" s="11" t="s">
        <v>10006</v>
      </c>
      <c r="F77" s="11" t="s">
        <v>7779</v>
      </c>
      <c r="G77" s="212">
        <v>37937000</v>
      </c>
      <c r="H77" s="213" t="s">
        <v>7520</v>
      </c>
      <c r="I77" s="213" t="s">
        <v>1219</v>
      </c>
      <c r="J77" s="213">
        <v>2</v>
      </c>
      <c r="K77" s="213" t="s">
        <v>7722</v>
      </c>
      <c r="L77" s="213" t="s">
        <v>7721</v>
      </c>
      <c r="M77" s="214">
        <v>45260</v>
      </c>
      <c r="N77" s="221" t="s">
        <v>1242</v>
      </c>
      <c r="O77" s="216">
        <v>446300</v>
      </c>
      <c r="P77" s="216" t="s">
        <v>1239</v>
      </c>
      <c r="Q77" s="216" t="s">
        <v>33</v>
      </c>
      <c r="R77" s="216">
        <v>2</v>
      </c>
      <c r="S77" s="216" t="s">
        <v>1241</v>
      </c>
      <c r="T77" s="216" t="s">
        <v>1240</v>
      </c>
      <c r="U77" s="217">
        <v>44773</v>
      </c>
      <c r="V77" s="221" t="s">
        <v>7781</v>
      </c>
      <c r="W77" s="213">
        <v>37937000</v>
      </c>
      <c r="X77" s="213" t="s">
        <v>7520</v>
      </c>
      <c r="Y77" s="213" t="s">
        <v>1219</v>
      </c>
      <c r="Z77" s="213">
        <v>2</v>
      </c>
      <c r="AA77" s="213" t="s">
        <v>7780</v>
      </c>
      <c r="AB77" s="213" t="s">
        <v>7721</v>
      </c>
      <c r="AC77" s="214">
        <v>45260</v>
      </c>
      <c r="AD77" s="221" t="s">
        <v>7784</v>
      </c>
      <c r="AE77" s="218">
        <v>19000</v>
      </c>
      <c r="AF77" s="218" t="s">
        <v>7499</v>
      </c>
      <c r="AG77" s="218" t="s">
        <v>22</v>
      </c>
      <c r="AH77" s="218">
        <v>3</v>
      </c>
      <c r="AI77" s="218" t="s">
        <v>7783</v>
      </c>
      <c r="AJ77" s="218" t="s">
        <v>7782</v>
      </c>
      <c r="AK77" s="219">
        <v>45260</v>
      </c>
      <c r="AL77" s="221" t="s">
        <v>7785</v>
      </c>
      <c r="AM77" s="213">
        <v>19000</v>
      </c>
      <c r="AN77" s="213" t="s">
        <v>7499</v>
      </c>
      <c r="AO77" s="213" t="s">
        <v>22</v>
      </c>
      <c r="AP77" s="213">
        <v>3</v>
      </c>
      <c r="AQ77" s="213" t="s">
        <v>7783</v>
      </c>
      <c r="AR77" s="213" t="s">
        <v>7782</v>
      </c>
      <c r="AS77" s="214">
        <v>45260</v>
      </c>
      <c r="AT77" s="222" t="s">
        <v>716</v>
      </c>
      <c r="AU77" s="218" t="s">
        <v>17</v>
      </c>
      <c r="AV77" s="218" t="s">
        <v>17</v>
      </c>
      <c r="AW77" s="218" t="s">
        <v>17</v>
      </c>
      <c r="AX77" s="218" t="s">
        <v>17</v>
      </c>
      <c r="AY77" s="218" t="s">
        <v>17</v>
      </c>
      <c r="AZ77" s="218" t="s">
        <v>17</v>
      </c>
      <c r="BA77" s="219">
        <v>43798</v>
      </c>
      <c r="BB77" s="221" t="s">
        <v>715</v>
      </c>
      <c r="BC77" s="213" t="s">
        <v>17</v>
      </c>
      <c r="BD77" s="213" t="s">
        <v>17</v>
      </c>
      <c r="BE77" s="213" t="s">
        <v>17</v>
      </c>
      <c r="BF77" s="213" t="s">
        <v>17</v>
      </c>
      <c r="BG77" s="213" t="s">
        <v>17</v>
      </c>
      <c r="BH77" s="213" t="s">
        <v>17</v>
      </c>
      <c r="BI77" s="214">
        <v>43798</v>
      </c>
      <c r="BJ77" s="222" t="s">
        <v>7788</v>
      </c>
      <c r="BK77" s="222">
        <v>122</v>
      </c>
      <c r="BL77" s="222" t="s">
        <v>7626</v>
      </c>
      <c r="BM77" s="222" t="s">
        <v>22</v>
      </c>
      <c r="BN77" s="222">
        <v>3</v>
      </c>
      <c r="BO77" s="222" t="s">
        <v>7787</v>
      </c>
      <c r="BP77" s="218" t="s">
        <v>7786</v>
      </c>
      <c r="BQ77" s="223">
        <v>45260</v>
      </c>
      <c r="BR77" s="221" t="s">
        <v>335</v>
      </c>
      <c r="BS77" s="224">
        <v>0</v>
      </c>
      <c r="BT77" s="224">
        <v>0</v>
      </c>
      <c r="BU77" s="224" t="s">
        <v>33</v>
      </c>
      <c r="BV77" s="224">
        <v>2</v>
      </c>
      <c r="BW77" s="224" t="s">
        <v>334</v>
      </c>
      <c r="BX77" s="224">
        <v>0</v>
      </c>
      <c r="BY77" s="214">
        <v>43511</v>
      </c>
      <c r="BZ77" s="222" t="s">
        <v>336</v>
      </c>
      <c r="CA77" s="222">
        <v>0</v>
      </c>
      <c r="CB77" s="222">
        <v>0</v>
      </c>
      <c r="CC77" s="222" t="s">
        <v>33</v>
      </c>
      <c r="CD77" s="222">
        <v>2</v>
      </c>
      <c r="CE77" s="222" t="s">
        <v>334</v>
      </c>
      <c r="CF77" s="222">
        <v>0</v>
      </c>
      <c r="CG77" s="223">
        <v>43511</v>
      </c>
      <c r="CH77" s="221" t="s">
        <v>11153</v>
      </c>
      <c r="CI77" s="222" t="e">
        <v>#N/A</v>
      </c>
      <c r="CJ77" s="222" t="e">
        <v>#N/A</v>
      </c>
      <c r="CK77" s="222" t="e">
        <v>#N/A</v>
      </c>
      <c r="CL77" s="222" t="e">
        <v>#N/A</v>
      </c>
      <c r="CM77" s="222" t="e">
        <v>#N/A</v>
      </c>
      <c r="CN77" s="222" t="e">
        <v>#N/A</v>
      </c>
      <c r="CO77" s="225" t="e">
        <v>#N/A</v>
      </c>
      <c r="CP77" s="222" t="s">
        <v>338</v>
      </c>
      <c r="CQ77" s="224">
        <v>0</v>
      </c>
      <c r="CR77" s="224">
        <v>0</v>
      </c>
      <c r="CS77" s="224" t="s">
        <v>33</v>
      </c>
      <c r="CT77" s="224">
        <v>2</v>
      </c>
      <c r="CU77" s="224" t="s">
        <v>337</v>
      </c>
      <c r="CV77" s="224">
        <v>0</v>
      </c>
      <c r="CW77" s="214">
        <v>43511</v>
      </c>
      <c r="CX77" s="222" t="s">
        <v>7790</v>
      </c>
      <c r="CY77" s="218">
        <v>19000</v>
      </c>
      <c r="CZ77" s="218" t="s">
        <v>7499</v>
      </c>
      <c r="DA77" s="218" t="s">
        <v>22</v>
      </c>
      <c r="DB77" s="218">
        <v>3</v>
      </c>
      <c r="DC77" s="218" t="s">
        <v>7539</v>
      </c>
      <c r="DD77" s="218" t="s">
        <v>7782</v>
      </c>
      <c r="DE77" s="220">
        <v>45260</v>
      </c>
      <c r="DF77" s="221" t="s">
        <v>7791</v>
      </c>
      <c r="DG77" s="213">
        <v>37918000</v>
      </c>
      <c r="DH77" s="224" t="s">
        <v>7520</v>
      </c>
      <c r="DI77" s="224" t="s">
        <v>22</v>
      </c>
      <c r="DJ77" s="224">
        <v>3</v>
      </c>
      <c r="DK77" s="224" t="s">
        <v>7533</v>
      </c>
      <c r="DL77" s="224" t="s">
        <v>7721</v>
      </c>
      <c r="DM77" s="214">
        <v>45260</v>
      </c>
      <c r="DN77" s="222" t="s">
        <v>7792</v>
      </c>
      <c r="DO77" s="218">
        <v>0</v>
      </c>
      <c r="DP77" s="222" t="s">
        <v>7499</v>
      </c>
      <c r="DQ77" s="222" t="s">
        <v>22</v>
      </c>
      <c r="DR77" s="222">
        <v>3</v>
      </c>
      <c r="DS77" s="222" t="s">
        <v>7537</v>
      </c>
      <c r="DT77" s="222" t="s">
        <v>7782</v>
      </c>
      <c r="DU77" s="223">
        <v>45260</v>
      </c>
      <c r="DV77" s="221" t="s">
        <v>7793</v>
      </c>
      <c r="DW77" s="213">
        <v>19000</v>
      </c>
      <c r="DX77" s="224" t="s">
        <v>7499</v>
      </c>
      <c r="DY77" s="224" t="s">
        <v>22</v>
      </c>
      <c r="DZ77" s="224">
        <v>3</v>
      </c>
      <c r="EA77" s="224" t="s">
        <v>7539</v>
      </c>
      <c r="EB77" s="224" t="s">
        <v>7782</v>
      </c>
      <c r="EC77" s="214">
        <v>45260</v>
      </c>
      <c r="ED77" s="222" t="s">
        <v>7794</v>
      </c>
      <c r="EE77" s="218" t="s">
        <v>17</v>
      </c>
      <c r="EF77" s="222" t="s">
        <v>7499</v>
      </c>
      <c r="EG77" s="222" t="s">
        <v>22</v>
      </c>
      <c r="EH77" s="222">
        <v>3</v>
      </c>
      <c r="EI77" s="222" t="s">
        <v>7541</v>
      </c>
      <c r="EJ77" s="222" t="s">
        <v>7782</v>
      </c>
      <c r="EK77" s="223">
        <v>45260</v>
      </c>
      <c r="EL77" s="221" t="s">
        <v>7795</v>
      </c>
      <c r="EM77" s="213" t="s">
        <v>17</v>
      </c>
      <c r="EN77" s="224" t="s">
        <v>7499</v>
      </c>
      <c r="EO77" s="224" t="s">
        <v>22</v>
      </c>
      <c r="EP77" s="224">
        <v>3</v>
      </c>
      <c r="EQ77" s="224" t="s">
        <v>7541</v>
      </c>
      <c r="ER77" s="224" t="s">
        <v>7782</v>
      </c>
      <c r="ES77" s="214">
        <v>45260</v>
      </c>
      <c r="ET77" s="222" t="s">
        <v>7789</v>
      </c>
      <c r="EU77" s="222">
        <v>3047</v>
      </c>
      <c r="EV77" s="222" t="s">
        <v>7738</v>
      </c>
      <c r="EW77" s="222" t="s">
        <v>22</v>
      </c>
      <c r="EX77" s="222">
        <v>3</v>
      </c>
      <c r="EY77" s="222" t="s">
        <v>7740</v>
      </c>
      <c r="EZ77" s="222" t="s">
        <v>7739</v>
      </c>
      <c r="FA77" s="223">
        <v>45260</v>
      </c>
      <c r="FB77" s="221" t="s">
        <v>1244</v>
      </c>
      <c r="FC77" s="224">
        <v>4</v>
      </c>
      <c r="FD77" s="224" t="s">
        <v>17</v>
      </c>
      <c r="FE77" s="224" t="s">
        <v>22</v>
      </c>
      <c r="FF77" s="224">
        <v>3</v>
      </c>
      <c r="FG77" s="224" t="s">
        <v>1243</v>
      </c>
      <c r="FH77" s="224" t="s">
        <v>17</v>
      </c>
      <c r="FI77" s="214">
        <v>44773</v>
      </c>
      <c r="FJ77" s="221" t="s">
        <v>340</v>
      </c>
      <c r="FK77" s="222">
        <v>0</v>
      </c>
      <c r="FL77" s="222">
        <v>0</v>
      </c>
      <c r="FM77" s="222" t="s">
        <v>33</v>
      </c>
      <c r="FN77" s="222">
        <v>2</v>
      </c>
      <c r="FO77" s="222" t="s">
        <v>339</v>
      </c>
      <c r="FP77" s="218">
        <v>0</v>
      </c>
      <c r="FQ77" s="219">
        <v>43511</v>
      </c>
      <c r="FR77" s="221" t="s">
        <v>341</v>
      </c>
      <c r="FS77" s="224">
        <v>0</v>
      </c>
      <c r="FT77" s="224">
        <v>0</v>
      </c>
      <c r="FU77" s="224" t="s">
        <v>33</v>
      </c>
      <c r="FV77" s="224">
        <v>2</v>
      </c>
      <c r="FW77" s="224" t="s">
        <v>339</v>
      </c>
      <c r="FX77" s="224">
        <v>0</v>
      </c>
      <c r="FY77" s="214">
        <v>43511</v>
      </c>
      <c r="FZ77" s="222" t="s">
        <v>5523</v>
      </c>
      <c r="GA77" s="222">
        <v>0</v>
      </c>
      <c r="GB77" s="222" t="s">
        <v>2019</v>
      </c>
      <c r="GC77" s="222" t="s">
        <v>33</v>
      </c>
      <c r="GD77" s="222">
        <v>2</v>
      </c>
      <c r="GE77" s="222" t="s">
        <v>17</v>
      </c>
      <c r="GF77" s="222" t="s">
        <v>17</v>
      </c>
      <c r="GG77" s="223">
        <v>45246</v>
      </c>
      <c r="GH77" s="221" t="s">
        <v>5529</v>
      </c>
      <c r="GI77" s="224">
        <v>0</v>
      </c>
      <c r="GJ77" s="224" t="s">
        <v>2019</v>
      </c>
      <c r="GK77" s="224" t="s">
        <v>33</v>
      </c>
      <c r="GL77" s="224">
        <v>2</v>
      </c>
      <c r="GM77" s="224" t="s">
        <v>17</v>
      </c>
      <c r="GN77" s="224" t="s">
        <v>17</v>
      </c>
      <c r="GO77" s="214">
        <v>45246</v>
      </c>
      <c r="GP77" s="222" t="s">
        <v>5524</v>
      </c>
      <c r="GQ77" s="222">
        <v>0</v>
      </c>
      <c r="GR77" s="222" t="s">
        <v>2019</v>
      </c>
      <c r="GS77" s="222" t="s">
        <v>33</v>
      </c>
      <c r="GT77" s="222">
        <v>2</v>
      </c>
      <c r="GU77" s="222" t="s">
        <v>17</v>
      </c>
      <c r="GV77" s="222" t="s">
        <v>17</v>
      </c>
      <c r="GW77" s="223">
        <v>45246</v>
      </c>
      <c r="GX77" s="221" t="s">
        <v>5530</v>
      </c>
      <c r="GY77" s="224">
        <v>0</v>
      </c>
      <c r="GZ77" s="224" t="s">
        <v>2019</v>
      </c>
      <c r="HA77" s="224" t="s">
        <v>33</v>
      </c>
      <c r="HB77" s="224">
        <v>2</v>
      </c>
      <c r="HC77" s="224" t="s">
        <v>17</v>
      </c>
      <c r="HD77" s="224" t="s">
        <v>17</v>
      </c>
      <c r="HE77" s="214">
        <v>45246</v>
      </c>
      <c r="HF77" s="222" t="s">
        <v>5522</v>
      </c>
      <c r="HG77" s="222">
        <v>0</v>
      </c>
      <c r="HH77" s="222" t="s">
        <v>2019</v>
      </c>
      <c r="HI77" s="222" t="s">
        <v>33</v>
      </c>
      <c r="HJ77" s="222">
        <v>2</v>
      </c>
      <c r="HK77" s="222" t="s">
        <v>17</v>
      </c>
      <c r="HL77" s="222" t="s">
        <v>17</v>
      </c>
      <c r="HM77" s="223">
        <v>45246</v>
      </c>
      <c r="HN77" s="221" t="s">
        <v>5528</v>
      </c>
      <c r="HO77" s="224">
        <v>1</v>
      </c>
      <c r="HP77" s="224" t="s">
        <v>2019</v>
      </c>
      <c r="HQ77" s="224" t="s">
        <v>33</v>
      </c>
      <c r="HR77" s="224">
        <v>2</v>
      </c>
      <c r="HS77" s="224" t="s">
        <v>17</v>
      </c>
      <c r="HT77" s="224" t="s">
        <v>17</v>
      </c>
      <c r="HU77" s="214">
        <v>45246</v>
      </c>
      <c r="HV77" s="222" t="s">
        <v>5525</v>
      </c>
      <c r="HW77" s="222">
        <v>0</v>
      </c>
      <c r="HX77" s="222" t="s">
        <v>2019</v>
      </c>
      <c r="HY77" s="222" t="s">
        <v>33</v>
      </c>
      <c r="HZ77" s="222">
        <v>2</v>
      </c>
      <c r="IA77" s="222" t="s">
        <v>17</v>
      </c>
      <c r="IB77" s="222" t="s">
        <v>17</v>
      </c>
      <c r="IC77" s="223">
        <v>45246</v>
      </c>
      <c r="ID77" s="221" t="s">
        <v>5527</v>
      </c>
      <c r="IE77" s="224">
        <v>1</v>
      </c>
      <c r="IF77" s="224" t="s">
        <v>2019</v>
      </c>
      <c r="IG77" s="224" t="s">
        <v>33</v>
      </c>
      <c r="IH77" s="224">
        <v>2</v>
      </c>
      <c r="II77" s="224" t="s">
        <v>17</v>
      </c>
      <c r="IJ77" s="224" t="s">
        <v>17</v>
      </c>
      <c r="IK77" s="214">
        <v>45246</v>
      </c>
      <c r="IL77" s="222" t="s">
        <v>5526</v>
      </c>
      <c r="IM77" s="222">
        <v>2</v>
      </c>
      <c r="IN77" s="222" t="s">
        <v>2019</v>
      </c>
      <c r="IO77" s="222" t="s">
        <v>33</v>
      </c>
      <c r="IP77" s="222">
        <v>2</v>
      </c>
      <c r="IQ77" s="222" t="s">
        <v>17</v>
      </c>
      <c r="IR77" s="222" t="s">
        <v>17</v>
      </c>
      <c r="IS77" s="223">
        <v>45246</v>
      </c>
    </row>
    <row r="78" spans="1:253" s="11" customFormat="1" ht="12.95" customHeight="1" x14ac:dyDescent="0.2">
      <c r="A78" s="11" t="s">
        <v>3888</v>
      </c>
      <c r="B78" s="11" t="s">
        <v>10428</v>
      </c>
      <c r="C78" s="11" t="s">
        <v>3889</v>
      </c>
      <c r="D78" s="11" t="s">
        <v>333</v>
      </c>
      <c r="E78" s="11" t="s">
        <v>10006</v>
      </c>
      <c r="F78" s="11" t="s">
        <v>7755</v>
      </c>
      <c r="G78" s="212">
        <v>37937000</v>
      </c>
      <c r="H78" s="213" t="s">
        <v>7520</v>
      </c>
      <c r="I78" s="213" t="s">
        <v>1219</v>
      </c>
      <c r="J78" s="213">
        <v>2</v>
      </c>
      <c r="K78" s="213" t="s">
        <v>7722</v>
      </c>
      <c r="L78" s="213" t="s">
        <v>7721</v>
      </c>
      <c r="M78" s="214">
        <v>45260</v>
      </c>
      <c r="N78" s="221" t="s">
        <v>7759</v>
      </c>
      <c r="O78" s="216">
        <v>53316</v>
      </c>
      <c r="P78" s="216" t="s">
        <v>7756</v>
      </c>
      <c r="Q78" s="216" t="s">
        <v>1219</v>
      </c>
      <c r="R78" s="216">
        <v>2</v>
      </c>
      <c r="S78" s="216" t="s">
        <v>7758</v>
      </c>
      <c r="T78" s="216" t="s">
        <v>7757</v>
      </c>
      <c r="U78" s="217">
        <v>45260</v>
      </c>
      <c r="V78" s="221" t="s">
        <v>7761</v>
      </c>
      <c r="W78" s="213">
        <v>6600000</v>
      </c>
      <c r="X78" s="213" t="s">
        <v>7734</v>
      </c>
      <c r="Y78" s="213" t="s">
        <v>1219</v>
      </c>
      <c r="Z78" s="213">
        <v>2</v>
      </c>
      <c r="AA78" s="213" t="s">
        <v>7760</v>
      </c>
      <c r="AB78" s="213" t="s">
        <v>7735</v>
      </c>
      <c r="AC78" s="214">
        <v>45260</v>
      </c>
      <c r="AD78" s="221" t="s">
        <v>7763</v>
      </c>
      <c r="AE78" s="218">
        <v>2800000</v>
      </c>
      <c r="AF78" s="218" t="s">
        <v>3891</v>
      </c>
      <c r="AG78" s="218" t="s">
        <v>66</v>
      </c>
      <c r="AH78" s="218">
        <v>1</v>
      </c>
      <c r="AI78" s="218" t="s">
        <v>7762</v>
      </c>
      <c r="AJ78" s="218" t="s">
        <v>3892</v>
      </c>
      <c r="AK78" s="219">
        <v>45260</v>
      </c>
      <c r="AL78" s="221" t="s">
        <v>7765</v>
      </c>
      <c r="AM78" s="213">
        <v>500000</v>
      </c>
      <c r="AN78" s="213" t="s">
        <v>7734</v>
      </c>
      <c r="AO78" s="213" t="s">
        <v>22</v>
      </c>
      <c r="AP78" s="213">
        <v>3</v>
      </c>
      <c r="AQ78" s="213" t="s">
        <v>7764</v>
      </c>
      <c r="AR78" s="213" t="s">
        <v>7735</v>
      </c>
      <c r="AS78" s="214">
        <v>45260</v>
      </c>
      <c r="AT78" s="222" t="s">
        <v>7766</v>
      </c>
      <c r="AU78" s="218">
        <v>5500</v>
      </c>
      <c r="AV78" s="218" t="s">
        <v>7734</v>
      </c>
      <c r="AW78" s="218" t="s">
        <v>66</v>
      </c>
      <c r="AX78" s="218">
        <v>1</v>
      </c>
      <c r="AY78" s="218" t="s">
        <v>7736</v>
      </c>
      <c r="AZ78" s="218" t="s">
        <v>7735</v>
      </c>
      <c r="BA78" s="219">
        <v>45260</v>
      </c>
      <c r="BB78" s="221" t="s">
        <v>3890</v>
      </c>
      <c r="BC78" s="213" t="s">
        <v>17</v>
      </c>
      <c r="BD78" s="213" t="s">
        <v>17</v>
      </c>
      <c r="BE78" s="213" t="s">
        <v>17</v>
      </c>
      <c r="BF78" s="213" t="s">
        <v>17</v>
      </c>
      <c r="BG78" s="213" t="s">
        <v>3875</v>
      </c>
      <c r="BH78" s="213" t="s">
        <v>17</v>
      </c>
      <c r="BI78" s="214">
        <v>45195</v>
      </c>
      <c r="BJ78" s="222" t="s">
        <v>7768</v>
      </c>
      <c r="BK78" s="222">
        <v>2946</v>
      </c>
      <c r="BL78" s="222" t="s">
        <v>7734</v>
      </c>
      <c r="BM78" s="222" t="s">
        <v>66</v>
      </c>
      <c r="BN78" s="222">
        <v>1</v>
      </c>
      <c r="BO78" s="222" t="s">
        <v>7767</v>
      </c>
      <c r="BP78" s="218" t="s">
        <v>7735</v>
      </c>
      <c r="BQ78" s="223">
        <v>45260</v>
      </c>
      <c r="BR78" s="221" t="s">
        <v>3893</v>
      </c>
      <c r="BS78" s="224">
        <v>40579</v>
      </c>
      <c r="BT78" s="224" t="s">
        <v>3891</v>
      </c>
      <c r="BU78" s="224" t="s">
        <v>66</v>
      </c>
      <c r="BV78" s="224">
        <v>1</v>
      </c>
      <c r="BW78" s="224" t="s">
        <v>3879</v>
      </c>
      <c r="BX78" s="224" t="s">
        <v>3892</v>
      </c>
      <c r="BY78" s="214">
        <v>45195</v>
      </c>
      <c r="BZ78" s="222" t="s">
        <v>3894</v>
      </c>
      <c r="CA78" s="222">
        <v>19095</v>
      </c>
      <c r="CB78" s="222" t="s">
        <v>3891</v>
      </c>
      <c r="CC78" s="222" t="s">
        <v>66</v>
      </c>
      <c r="CD78" s="222">
        <v>1</v>
      </c>
      <c r="CE78" s="222" t="s">
        <v>3879</v>
      </c>
      <c r="CF78" s="222" t="s">
        <v>3892</v>
      </c>
      <c r="CG78" s="223">
        <v>45195</v>
      </c>
      <c r="CH78" s="221" t="s">
        <v>11154</v>
      </c>
      <c r="CI78" s="222" t="e">
        <v>#N/A</v>
      </c>
      <c r="CJ78" s="222" t="e">
        <v>#N/A</v>
      </c>
      <c r="CK78" s="222" t="e">
        <v>#N/A</v>
      </c>
      <c r="CL78" s="222" t="e">
        <v>#N/A</v>
      </c>
      <c r="CM78" s="222" t="e">
        <v>#N/A</v>
      </c>
      <c r="CN78" s="222" t="e">
        <v>#N/A</v>
      </c>
      <c r="CO78" s="225" t="e">
        <v>#N/A</v>
      </c>
      <c r="CP78" s="222" t="s">
        <v>3896</v>
      </c>
      <c r="CQ78" s="224" t="s">
        <v>17</v>
      </c>
      <c r="CR78" s="224" t="s">
        <v>17</v>
      </c>
      <c r="CS78" s="224" t="s">
        <v>17</v>
      </c>
      <c r="CT78" s="224" t="s">
        <v>17</v>
      </c>
      <c r="CU78" s="224" t="s">
        <v>3875</v>
      </c>
      <c r="CV78" s="224" t="s">
        <v>17</v>
      </c>
      <c r="CW78" s="214">
        <v>45195</v>
      </c>
      <c r="CX78" s="222" t="s">
        <v>7771</v>
      </c>
      <c r="CY78" s="218">
        <v>500000</v>
      </c>
      <c r="CZ78" s="218" t="s">
        <v>7734</v>
      </c>
      <c r="DA78" s="218" t="s">
        <v>22</v>
      </c>
      <c r="DB78" s="218">
        <v>3</v>
      </c>
      <c r="DC78" s="218" t="s">
        <v>7539</v>
      </c>
      <c r="DD78" s="218" t="s">
        <v>7735</v>
      </c>
      <c r="DE78" s="220">
        <v>45260</v>
      </c>
      <c r="DF78" s="221" t="s">
        <v>7774</v>
      </c>
      <c r="DG78" s="213">
        <v>3800000</v>
      </c>
      <c r="DH78" s="224" t="s">
        <v>7772</v>
      </c>
      <c r="DI78" s="224" t="s">
        <v>22</v>
      </c>
      <c r="DJ78" s="224">
        <v>3</v>
      </c>
      <c r="DK78" s="224" t="s">
        <v>7533</v>
      </c>
      <c r="DL78" s="224" t="s">
        <v>7773</v>
      </c>
      <c r="DM78" s="214">
        <v>45260</v>
      </c>
      <c r="DN78" s="222" t="s">
        <v>7775</v>
      </c>
      <c r="DO78" s="218">
        <v>2300000</v>
      </c>
      <c r="DP78" s="222" t="s">
        <v>7734</v>
      </c>
      <c r="DQ78" s="222" t="s">
        <v>22</v>
      </c>
      <c r="DR78" s="222">
        <v>3</v>
      </c>
      <c r="DS78" s="222" t="s">
        <v>7537</v>
      </c>
      <c r="DT78" s="222" t="s">
        <v>7735</v>
      </c>
      <c r="DU78" s="223">
        <v>45260</v>
      </c>
      <c r="DV78" s="221" t="s">
        <v>7776</v>
      </c>
      <c r="DW78" s="213">
        <v>500000</v>
      </c>
      <c r="DX78" s="224" t="s">
        <v>7734</v>
      </c>
      <c r="DY78" s="224" t="s">
        <v>22</v>
      </c>
      <c r="DZ78" s="224">
        <v>3</v>
      </c>
      <c r="EA78" s="224" t="s">
        <v>7539</v>
      </c>
      <c r="EB78" s="224" t="s">
        <v>7735</v>
      </c>
      <c r="EC78" s="214">
        <v>45260</v>
      </c>
      <c r="ED78" s="222" t="s">
        <v>7777</v>
      </c>
      <c r="EE78" s="218" t="s">
        <v>17</v>
      </c>
      <c r="EF78" s="222" t="s">
        <v>7734</v>
      </c>
      <c r="EG78" s="222" t="s">
        <v>22</v>
      </c>
      <c r="EH78" s="222">
        <v>3</v>
      </c>
      <c r="EI78" s="222" t="s">
        <v>7541</v>
      </c>
      <c r="EJ78" s="222" t="s">
        <v>7735</v>
      </c>
      <c r="EK78" s="223">
        <v>45260</v>
      </c>
      <c r="EL78" s="221" t="s">
        <v>7778</v>
      </c>
      <c r="EM78" s="213" t="s">
        <v>17</v>
      </c>
      <c r="EN78" s="224" t="s">
        <v>7734</v>
      </c>
      <c r="EO78" s="224" t="s">
        <v>22</v>
      </c>
      <c r="EP78" s="224">
        <v>3</v>
      </c>
      <c r="EQ78" s="224" t="s">
        <v>7541</v>
      </c>
      <c r="ER78" s="224" t="s">
        <v>7735</v>
      </c>
      <c r="ES78" s="214">
        <v>45260</v>
      </c>
      <c r="ET78" s="222" t="s">
        <v>7769</v>
      </c>
      <c r="EU78" s="222">
        <v>3047</v>
      </c>
      <c r="EV78" s="222" t="s">
        <v>7738</v>
      </c>
      <c r="EW78" s="222" t="s">
        <v>22</v>
      </c>
      <c r="EX78" s="222">
        <v>3</v>
      </c>
      <c r="EY78" s="222" t="s">
        <v>7740</v>
      </c>
      <c r="EZ78" s="222" t="s">
        <v>7739</v>
      </c>
      <c r="FA78" s="223">
        <v>45260</v>
      </c>
      <c r="FB78" s="221" t="s">
        <v>3897</v>
      </c>
      <c r="FC78" s="224">
        <v>2</v>
      </c>
      <c r="FD78" s="224" t="s">
        <v>3891</v>
      </c>
      <c r="FE78" s="224" t="s">
        <v>66</v>
      </c>
      <c r="FF78" s="224">
        <v>1</v>
      </c>
      <c r="FG78" s="224" t="s">
        <v>3884</v>
      </c>
      <c r="FH78" s="224" t="s">
        <v>3892</v>
      </c>
      <c r="FI78" s="214">
        <v>45195</v>
      </c>
      <c r="FJ78" s="221" t="s">
        <v>3898</v>
      </c>
      <c r="FK78" s="222" t="s">
        <v>17</v>
      </c>
      <c r="FL78" s="222" t="s">
        <v>17</v>
      </c>
      <c r="FM78" s="222" t="s">
        <v>17</v>
      </c>
      <c r="FN78" s="222" t="s">
        <v>17</v>
      </c>
      <c r="FO78" s="222" t="s">
        <v>3875</v>
      </c>
      <c r="FP78" s="218" t="s">
        <v>17</v>
      </c>
      <c r="FQ78" s="219">
        <v>45195</v>
      </c>
      <c r="FR78" s="221" t="s">
        <v>3899</v>
      </c>
      <c r="FS78" s="224" t="s">
        <v>17</v>
      </c>
      <c r="FT78" s="224" t="s">
        <v>17</v>
      </c>
      <c r="FU78" s="224" t="s">
        <v>17</v>
      </c>
      <c r="FV78" s="224" t="s">
        <v>17</v>
      </c>
      <c r="FW78" s="224" t="s">
        <v>3875</v>
      </c>
      <c r="FX78" s="224" t="s">
        <v>17</v>
      </c>
      <c r="FY78" s="214">
        <v>45195</v>
      </c>
      <c r="FZ78" s="222" t="s">
        <v>5532</v>
      </c>
      <c r="GA78" s="222">
        <v>0</v>
      </c>
      <c r="GB78" s="222" t="s">
        <v>2019</v>
      </c>
      <c r="GC78" s="222" t="s">
        <v>33</v>
      </c>
      <c r="GD78" s="222">
        <v>2</v>
      </c>
      <c r="GE78" s="222" t="s">
        <v>17</v>
      </c>
      <c r="GF78" s="222" t="s">
        <v>17</v>
      </c>
      <c r="GG78" s="223">
        <v>45246</v>
      </c>
      <c r="GH78" s="221" t="s">
        <v>5538</v>
      </c>
      <c r="GI78" s="224">
        <v>0</v>
      </c>
      <c r="GJ78" s="224" t="s">
        <v>2019</v>
      </c>
      <c r="GK78" s="224" t="s">
        <v>33</v>
      </c>
      <c r="GL78" s="224">
        <v>2</v>
      </c>
      <c r="GM78" s="224" t="s">
        <v>17</v>
      </c>
      <c r="GN78" s="224" t="s">
        <v>17</v>
      </c>
      <c r="GO78" s="214">
        <v>45246</v>
      </c>
      <c r="GP78" s="222" t="s">
        <v>5533</v>
      </c>
      <c r="GQ78" s="222">
        <v>1</v>
      </c>
      <c r="GR78" s="222" t="s">
        <v>2019</v>
      </c>
      <c r="GS78" s="222" t="s">
        <v>33</v>
      </c>
      <c r="GT78" s="222">
        <v>2</v>
      </c>
      <c r="GU78" s="222" t="s">
        <v>17</v>
      </c>
      <c r="GV78" s="222" t="s">
        <v>17</v>
      </c>
      <c r="GW78" s="223">
        <v>45246</v>
      </c>
      <c r="GX78" s="221" t="s">
        <v>5539</v>
      </c>
      <c r="GY78" s="224">
        <v>0</v>
      </c>
      <c r="GZ78" s="224" t="s">
        <v>2019</v>
      </c>
      <c r="HA78" s="224" t="s">
        <v>33</v>
      </c>
      <c r="HB78" s="224">
        <v>2</v>
      </c>
      <c r="HC78" s="224" t="s">
        <v>17</v>
      </c>
      <c r="HD78" s="224" t="s">
        <v>17</v>
      </c>
      <c r="HE78" s="214">
        <v>45246</v>
      </c>
      <c r="HF78" s="222" t="s">
        <v>5531</v>
      </c>
      <c r="HG78" s="222">
        <v>0</v>
      </c>
      <c r="HH78" s="222" t="s">
        <v>2019</v>
      </c>
      <c r="HI78" s="222" t="s">
        <v>33</v>
      </c>
      <c r="HJ78" s="222">
        <v>2</v>
      </c>
      <c r="HK78" s="222" t="s">
        <v>17</v>
      </c>
      <c r="HL78" s="222" t="s">
        <v>17</v>
      </c>
      <c r="HM78" s="223">
        <v>45246</v>
      </c>
      <c r="HN78" s="221" t="s">
        <v>5537</v>
      </c>
      <c r="HO78" s="224">
        <v>0</v>
      </c>
      <c r="HP78" s="224" t="s">
        <v>2019</v>
      </c>
      <c r="HQ78" s="224" t="s">
        <v>33</v>
      </c>
      <c r="HR78" s="224">
        <v>2</v>
      </c>
      <c r="HS78" s="224" t="s">
        <v>17</v>
      </c>
      <c r="HT78" s="224" t="s">
        <v>17</v>
      </c>
      <c r="HU78" s="214">
        <v>45246</v>
      </c>
      <c r="HV78" s="222" t="s">
        <v>5534</v>
      </c>
      <c r="HW78" s="222">
        <v>0</v>
      </c>
      <c r="HX78" s="222" t="s">
        <v>2019</v>
      </c>
      <c r="HY78" s="222" t="s">
        <v>33</v>
      </c>
      <c r="HZ78" s="222">
        <v>2</v>
      </c>
      <c r="IA78" s="222" t="s">
        <v>17</v>
      </c>
      <c r="IB78" s="222" t="s">
        <v>17</v>
      </c>
      <c r="IC78" s="223">
        <v>45246</v>
      </c>
      <c r="ID78" s="221" t="s">
        <v>5536</v>
      </c>
      <c r="IE78" s="224">
        <v>1</v>
      </c>
      <c r="IF78" s="224" t="s">
        <v>2019</v>
      </c>
      <c r="IG78" s="224" t="s">
        <v>33</v>
      </c>
      <c r="IH78" s="224">
        <v>2</v>
      </c>
      <c r="II78" s="224" t="s">
        <v>17</v>
      </c>
      <c r="IJ78" s="224" t="s">
        <v>17</v>
      </c>
      <c r="IK78" s="214">
        <v>45246</v>
      </c>
      <c r="IL78" s="222" t="s">
        <v>5535</v>
      </c>
      <c r="IM78" s="222">
        <v>3</v>
      </c>
      <c r="IN78" s="222" t="s">
        <v>2019</v>
      </c>
      <c r="IO78" s="222" t="s">
        <v>33</v>
      </c>
      <c r="IP78" s="222">
        <v>2</v>
      </c>
      <c r="IQ78" s="222" t="s">
        <v>17</v>
      </c>
      <c r="IR78" s="222" t="s">
        <v>17</v>
      </c>
      <c r="IS78" s="223">
        <v>45246</v>
      </c>
    </row>
    <row r="79" spans="1:253" s="11" customFormat="1" ht="12.95" customHeight="1" x14ac:dyDescent="0.2">
      <c r="A79" s="11" t="s">
        <v>5862</v>
      </c>
      <c r="B79" s="11" t="s">
        <v>10479</v>
      </c>
      <c r="C79" s="11" t="s">
        <v>5863</v>
      </c>
      <c r="D79" s="11" t="s">
        <v>5864</v>
      </c>
      <c r="E79" s="11" t="s">
        <v>10007</v>
      </c>
      <c r="F79" s="11" t="s">
        <v>6945</v>
      </c>
      <c r="G79" s="212">
        <v>2706000</v>
      </c>
      <c r="H79" s="213" t="s">
        <v>6758</v>
      </c>
      <c r="I79" s="213" t="s">
        <v>66</v>
      </c>
      <c r="J79" s="213">
        <v>1</v>
      </c>
      <c r="K79" s="213" t="s">
        <v>6944</v>
      </c>
      <c r="L79" s="213" t="s">
        <v>6943</v>
      </c>
      <c r="M79" s="214">
        <v>45259</v>
      </c>
      <c r="N79" s="221" t="s">
        <v>6948</v>
      </c>
      <c r="O79" s="216">
        <v>32970</v>
      </c>
      <c r="P79" s="216" t="s">
        <v>1239</v>
      </c>
      <c r="Q79" s="216" t="s">
        <v>66</v>
      </c>
      <c r="R79" s="216">
        <v>1</v>
      </c>
      <c r="S79" s="216" t="s">
        <v>6947</v>
      </c>
      <c r="T79" s="216" t="s">
        <v>6946</v>
      </c>
      <c r="U79" s="217">
        <v>45259</v>
      </c>
      <c r="V79" s="221" t="s">
        <v>6950</v>
      </c>
      <c r="W79" s="213">
        <v>2706000</v>
      </c>
      <c r="X79" s="213" t="s">
        <v>6758</v>
      </c>
      <c r="Y79" s="213" t="s">
        <v>1219</v>
      </c>
      <c r="Z79" s="213">
        <v>2</v>
      </c>
      <c r="AA79" s="213" t="s">
        <v>6949</v>
      </c>
      <c r="AB79" s="213" t="s">
        <v>6943</v>
      </c>
      <c r="AC79" s="214">
        <v>45259</v>
      </c>
      <c r="AD79" s="221" t="s">
        <v>6952</v>
      </c>
      <c r="AE79" s="218">
        <v>113000</v>
      </c>
      <c r="AF79" s="218" t="s">
        <v>6767</v>
      </c>
      <c r="AG79" s="218" t="s">
        <v>1219</v>
      </c>
      <c r="AH79" s="218">
        <v>2</v>
      </c>
      <c r="AI79" s="218" t="s">
        <v>6951</v>
      </c>
      <c r="AJ79" s="218" t="s">
        <v>4441</v>
      </c>
      <c r="AK79" s="219">
        <v>45259</v>
      </c>
      <c r="AL79" s="221" t="s">
        <v>6954</v>
      </c>
      <c r="AM79" s="213">
        <v>113000</v>
      </c>
      <c r="AN79" s="213" t="s">
        <v>6767</v>
      </c>
      <c r="AO79" s="213" t="s">
        <v>1219</v>
      </c>
      <c r="AP79" s="213">
        <v>2</v>
      </c>
      <c r="AQ79" s="213" t="s">
        <v>6953</v>
      </c>
      <c r="AR79" s="213" t="s">
        <v>4441</v>
      </c>
      <c r="AS79" s="214">
        <v>45259</v>
      </c>
      <c r="AT79" s="222" t="s">
        <v>6956</v>
      </c>
      <c r="AU79" s="218" t="s">
        <v>17</v>
      </c>
      <c r="AV79" s="218" t="s">
        <v>17</v>
      </c>
      <c r="AW79" s="218" t="s">
        <v>17</v>
      </c>
      <c r="AX79" s="218" t="s">
        <v>17</v>
      </c>
      <c r="AY79" s="218" t="s">
        <v>4478</v>
      </c>
      <c r="AZ79" s="218" t="s">
        <v>17</v>
      </c>
      <c r="BA79" s="219">
        <v>45259</v>
      </c>
      <c r="BB79" s="221" t="s">
        <v>6955</v>
      </c>
      <c r="BC79" s="213" t="s">
        <v>17</v>
      </c>
      <c r="BD79" s="213" t="s">
        <v>17</v>
      </c>
      <c r="BE79" s="213" t="s">
        <v>17</v>
      </c>
      <c r="BF79" s="213" t="s">
        <v>17</v>
      </c>
      <c r="BG79" s="213" t="s">
        <v>4478</v>
      </c>
      <c r="BH79" s="213" t="s">
        <v>17</v>
      </c>
      <c r="BI79" s="214">
        <v>45259</v>
      </c>
      <c r="BJ79" s="222" t="s">
        <v>6958</v>
      </c>
      <c r="BK79" s="222">
        <v>0</v>
      </c>
      <c r="BL79" s="222" t="s">
        <v>6773</v>
      </c>
      <c r="BM79" s="222" t="s">
        <v>1219</v>
      </c>
      <c r="BN79" s="222">
        <v>2</v>
      </c>
      <c r="BO79" s="222" t="s">
        <v>6957</v>
      </c>
      <c r="BP79" s="218" t="s">
        <v>924</v>
      </c>
      <c r="BQ79" s="223">
        <v>45259</v>
      </c>
      <c r="BR79" s="221" t="s">
        <v>6961</v>
      </c>
      <c r="BS79" s="224" t="s">
        <v>17</v>
      </c>
      <c r="BT79" s="224" t="s">
        <v>17</v>
      </c>
      <c r="BU79" s="224" t="s">
        <v>17</v>
      </c>
      <c r="BV79" s="224" t="s">
        <v>17</v>
      </c>
      <c r="BW79" s="224" t="s">
        <v>4478</v>
      </c>
      <c r="BX79" s="224" t="s">
        <v>17</v>
      </c>
      <c r="BY79" s="214">
        <v>45259</v>
      </c>
      <c r="BZ79" s="222" t="s">
        <v>6962</v>
      </c>
      <c r="CA79" s="222" t="s">
        <v>17</v>
      </c>
      <c r="CB79" s="222" t="s">
        <v>17</v>
      </c>
      <c r="CC79" s="222" t="s">
        <v>17</v>
      </c>
      <c r="CD79" s="222" t="s">
        <v>17</v>
      </c>
      <c r="CE79" s="222" t="s">
        <v>4478</v>
      </c>
      <c r="CF79" s="222" t="s">
        <v>17</v>
      </c>
      <c r="CG79" s="223">
        <v>45259</v>
      </c>
      <c r="CH79" s="221" t="s">
        <v>11155</v>
      </c>
      <c r="CI79" s="222" t="e">
        <v>#N/A</v>
      </c>
      <c r="CJ79" s="222" t="e">
        <v>#N/A</v>
      </c>
      <c r="CK79" s="222" t="e">
        <v>#N/A</v>
      </c>
      <c r="CL79" s="222" t="e">
        <v>#N/A</v>
      </c>
      <c r="CM79" s="222" t="e">
        <v>#N/A</v>
      </c>
      <c r="CN79" s="222" t="e">
        <v>#N/A</v>
      </c>
      <c r="CO79" s="225" t="e">
        <v>#N/A</v>
      </c>
      <c r="CP79" s="222" t="s">
        <v>6964</v>
      </c>
      <c r="CQ79" s="224" t="s">
        <v>17</v>
      </c>
      <c r="CR79" s="224" t="s">
        <v>17</v>
      </c>
      <c r="CS79" s="224" t="s">
        <v>17</v>
      </c>
      <c r="CT79" s="224" t="s">
        <v>17</v>
      </c>
      <c r="CU79" s="224" t="s">
        <v>4478</v>
      </c>
      <c r="CV79" s="224" t="s">
        <v>17</v>
      </c>
      <c r="CW79" s="214">
        <v>45259</v>
      </c>
      <c r="CX79" s="222" t="s">
        <v>6966</v>
      </c>
      <c r="CY79" s="218">
        <v>113000</v>
      </c>
      <c r="CZ79" s="218" t="s">
        <v>6782</v>
      </c>
      <c r="DA79" s="218" t="s">
        <v>1219</v>
      </c>
      <c r="DB79" s="218">
        <v>2</v>
      </c>
      <c r="DC79" s="218" t="s">
        <v>4458</v>
      </c>
      <c r="DD79" s="218" t="s">
        <v>4451</v>
      </c>
      <c r="DE79" s="220">
        <v>45259</v>
      </c>
      <c r="DF79" s="221" t="s">
        <v>6967</v>
      </c>
      <c r="DG79" s="213">
        <v>2592000</v>
      </c>
      <c r="DH79" s="224" t="s">
        <v>6758</v>
      </c>
      <c r="DI79" s="224" t="s">
        <v>1219</v>
      </c>
      <c r="DJ79" s="224">
        <v>2</v>
      </c>
      <c r="DK79" s="224" t="s">
        <v>4454</v>
      </c>
      <c r="DL79" s="224" t="s">
        <v>6943</v>
      </c>
      <c r="DM79" s="214">
        <v>45259</v>
      </c>
      <c r="DN79" s="222" t="s">
        <v>6968</v>
      </c>
      <c r="DO79" s="218">
        <v>0</v>
      </c>
      <c r="DP79" s="222" t="s">
        <v>6782</v>
      </c>
      <c r="DQ79" s="222" t="s">
        <v>1219</v>
      </c>
      <c r="DR79" s="222">
        <v>2</v>
      </c>
      <c r="DS79" s="222" t="s">
        <v>4456</v>
      </c>
      <c r="DT79" s="222" t="s">
        <v>4451</v>
      </c>
      <c r="DU79" s="223">
        <v>45259</v>
      </c>
      <c r="DV79" s="221" t="s">
        <v>6969</v>
      </c>
      <c r="DW79" s="213">
        <v>113000</v>
      </c>
      <c r="DX79" s="224" t="s">
        <v>6782</v>
      </c>
      <c r="DY79" s="224" t="s">
        <v>1219</v>
      </c>
      <c r="DZ79" s="224">
        <v>2</v>
      </c>
      <c r="EA79" s="224" t="s">
        <v>4458</v>
      </c>
      <c r="EB79" s="224" t="s">
        <v>4451</v>
      </c>
      <c r="EC79" s="214">
        <v>45259</v>
      </c>
      <c r="ED79" s="222" t="s">
        <v>6970</v>
      </c>
      <c r="EE79" s="218" t="s">
        <v>17</v>
      </c>
      <c r="EF79" s="222" t="s">
        <v>6782</v>
      </c>
      <c r="EG79" s="222" t="s">
        <v>1219</v>
      </c>
      <c r="EH79" s="222">
        <v>2</v>
      </c>
      <c r="EI79" s="222" t="s">
        <v>4460</v>
      </c>
      <c r="EJ79" s="222" t="s">
        <v>4451</v>
      </c>
      <c r="EK79" s="223">
        <v>45259</v>
      </c>
      <c r="EL79" s="221" t="s">
        <v>6971</v>
      </c>
      <c r="EM79" s="213" t="s">
        <v>17</v>
      </c>
      <c r="EN79" s="224" t="s">
        <v>6782</v>
      </c>
      <c r="EO79" s="224" t="s">
        <v>1219</v>
      </c>
      <c r="EP79" s="224">
        <v>2</v>
      </c>
      <c r="EQ79" s="224" t="s">
        <v>4460</v>
      </c>
      <c r="ER79" s="224" t="s">
        <v>4451</v>
      </c>
      <c r="ES79" s="214">
        <v>45259</v>
      </c>
      <c r="ET79" s="222" t="s">
        <v>6960</v>
      </c>
      <c r="EU79" s="222">
        <v>1</v>
      </c>
      <c r="EV79" s="222" t="s">
        <v>6773</v>
      </c>
      <c r="EW79" s="222" t="s">
        <v>1219</v>
      </c>
      <c r="EX79" s="222">
        <v>2</v>
      </c>
      <c r="EY79" s="222" t="s">
        <v>6959</v>
      </c>
      <c r="EZ79" s="222" t="s">
        <v>924</v>
      </c>
      <c r="FA79" s="223">
        <v>45259</v>
      </c>
      <c r="FB79" s="221" t="s">
        <v>6972</v>
      </c>
      <c r="FC79" s="224">
        <v>2</v>
      </c>
      <c r="FD79" s="224" t="s">
        <v>17</v>
      </c>
      <c r="FE79" s="224" t="s">
        <v>1219</v>
      </c>
      <c r="FF79" s="224">
        <v>2</v>
      </c>
      <c r="FG79" s="224" t="s">
        <v>1227</v>
      </c>
      <c r="FH79" s="224" t="s">
        <v>17</v>
      </c>
      <c r="FI79" s="214">
        <v>45259</v>
      </c>
      <c r="FJ79" s="221" t="s">
        <v>6973</v>
      </c>
      <c r="FK79" s="222" t="s">
        <v>17</v>
      </c>
      <c r="FL79" s="222" t="s">
        <v>17</v>
      </c>
      <c r="FM79" s="222" t="s">
        <v>17</v>
      </c>
      <c r="FN79" s="222" t="s">
        <v>17</v>
      </c>
      <c r="FO79" s="222" t="s">
        <v>4478</v>
      </c>
      <c r="FP79" s="218" t="s">
        <v>17</v>
      </c>
      <c r="FQ79" s="219">
        <v>45259</v>
      </c>
      <c r="FR79" s="221" t="s">
        <v>6974</v>
      </c>
      <c r="FS79" s="224" t="s">
        <v>17</v>
      </c>
      <c r="FT79" s="224" t="s">
        <v>17</v>
      </c>
      <c r="FU79" s="224" t="s">
        <v>17</v>
      </c>
      <c r="FV79" s="224" t="s">
        <v>17</v>
      </c>
      <c r="FW79" s="224" t="s">
        <v>4478</v>
      </c>
      <c r="FX79" s="224" t="s">
        <v>17</v>
      </c>
      <c r="FY79" s="214">
        <v>45259</v>
      </c>
      <c r="FZ79" s="222" t="s">
        <v>5866</v>
      </c>
      <c r="GA79" s="222">
        <v>0</v>
      </c>
      <c r="GB79" s="222" t="s">
        <v>2019</v>
      </c>
      <c r="GC79" s="222" t="s">
        <v>33</v>
      </c>
      <c r="GD79" s="222">
        <v>2</v>
      </c>
      <c r="GE79" s="222" t="s">
        <v>17</v>
      </c>
      <c r="GF79" s="222" t="s">
        <v>17</v>
      </c>
      <c r="GG79" s="223">
        <v>45254</v>
      </c>
      <c r="GH79" s="221" t="s">
        <v>5872</v>
      </c>
      <c r="GI79" s="224">
        <v>1</v>
      </c>
      <c r="GJ79" s="224" t="s">
        <v>2019</v>
      </c>
      <c r="GK79" s="224" t="s">
        <v>33</v>
      </c>
      <c r="GL79" s="224">
        <v>2</v>
      </c>
      <c r="GM79" s="224" t="s">
        <v>17</v>
      </c>
      <c r="GN79" s="224" t="s">
        <v>17</v>
      </c>
      <c r="GO79" s="214">
        <v>45254</v>
      </c>
      <c r="GP79" s="222" t="s">
        <v>5867</v>
      </c>
      <c r="GQ79" s="222">
        <v>0</v>
      </c>
      <c r="GR79" s="222" t="s">
        <v>2019</v>
      </c>
      <c r="GS79" s="222" t="s">
        <v>33</v>
      </c>
      <c r="GT79" s="222">
        <v>2</v>
      </c>
      <c r="GU79" s="222" t="s">
        <v>17</v>
      </c>
      <c r="GV79" s="222" t="s">
        <v>17</v>
      </c>
      <c r="GW79" s="223">
        <v>45254</v>
      </c>
      <c r="GX79" s="221" t="s">
        <v>5873</v>
      </c>
      <c r="GY79" s="224">
        <v>0</v>
      </c>
      <c r="GZ79" s="224" t="s">
        <v>2019</v>
      </c>
      <c r="HA79" s="224" t="s">
        <v>33</v>
      </c>
      <c r="HB79" s="224">
        <v>2</v>
      </c>
      <c r="HC79" s="224" t="s">
        <v>17</v>
      </c>
      <c r="HD79" s="224" t="s">
        <v>17</v>
      </c>
      <c r="HE79" s="214">
        <v>45254</v>
      </c>
      <c r="HF79" s="222" t="s">
        <v>5865</v>
      </c>
      <c r="HG79" s="222">
        <v>0</v>
      </c>
      <c r="HH79" s="222" t="s">
        <v>2019</v>
      </c>
      <c r="HI79" s="222" t="s">
        <v>33</v>
      </c>
      <c r="HJ79" s="222">
        <v>2</v>
      </c>
      <c r="HK79" s="222" t="s">
        <v>17</v>
      </c>
      <c r="HL79" s="222" t="s">
        <v>17</v>
      </c>
      <c r="HM79" s="223">
        <v>45254</v>
      </c>
      <c r="HN79" s="221" t="s">
        <v>5871</v>
      </c>
      <c r="HO79" s="224">
        <v>0</v>
      </c>
      <c r="HP79" s="224" t="s">
        <v>2019</v>
      </c>
      <c r="HQ79" s="224" t="s">
        <v>33</v>
      </c>
      <c r="HR79" s="224">
        <v>2</v>
      </c>
      <c r="HS79" s="224" t="s">
        <v>17</v>
      </c>
      <c r="HT79" s="224" t="s">
        <v>17</v>
      </c>
      <c r="HU79" s="214">
        <v>45254</v>
      </c>
      <c r="HV79" s="222" t="s">
        <v>5868</v>
      </c>
      <c r="HW79" s="222">
        <v>0</v>
      </c>
      <c r="HX79" s="222" t="s">
        <v>2019</v>
      </c>
      <c r="HY79" s="222" t="s">
        <v>33</v>
      </c>
      <c r="HZ79" s="222">
        <v>2</v>
      </c>
      <c r="IA79" s="222" t="s">
        <v>17</v>
      </c>
      <c r="IB79" s="222" t="s">
        <v>17</v>
      </c>
      <c r="IC79" s="223">
        <v>45254</v>
      </c>
      <c r="ID79" s="221" t="s">
        <v>5870</v>
      </c>
      <c r="IE79" s="224">
        <v>0</v>
      </c>
      <c r="IF79" s="224" t="s">
        <v>2019</v>
      </c>
      <c r="IG79" s="224" t="s">
        <v>33</v>
      </c>
      <c r="IH79" s="224">
        <v>2</v>
      </c>
      <c r="II79" s="224" t="s">
        <v>17</v>
      </c>
      <c r="IJ79" s="224" t="s">
        <v>17</v>
      </c>
      <c r="IK79" s="214">
        <v>45254</v>
      </c>
      <c r="IL79" s="222" t="s">
        <v>5869</v>
      </c>
      <c r="IM79" s="222">
        <v>0</v>
      </c>
      <c r="IN79" s="222" t="s">
        <v>2019</v>
      </c>
      <c r="IO79" s="222" t="s">
        <v>33</v>
      </c>
      <c r="IP79" s="222">
        <v>2</v>
      </c>
      <c r="IQ79" s="222" t="s">
        <v>17</v>
      </c>
      <c r="IR79" s="222" t="s">
        <v>17</v>
      </c>
      <c r="IS79" s="223">
        <v>45254</v>
      </c>
    </row>
    <row r="80" spans="1:253" s="11" customFormat="1" ht="12.95" customHeight="1" x14ac:dyDescent="0.2">
      <c r="A80" s="11" t="s">
        <v>1802</v>
      </c>
      <c r="B80" s="11" t="s">
        <v>10670</v>
      </c>
      <c r="C80" s="11" t="s">
        <v>1803</v>
      </c>
      <c r="D80" s="11" t="s">
        <v>1607</v>
      </c>
      <c r="E80" s="11" t="s">
        <v>10008</v>
      </c>
      <c r="F80" s="11" t="s">
        <v>8320</v>
      </c>
      <c r="G80" s="212">
        <v>30598000</v>
      </c>
      <c r="H80" s="213" t="s">
        <v>8246</v>
      </c>
      <c r="I80" s="213" t="s">
        <v>1219</v>
      </c>
      <c r="J80" s="213">
        <v>2</v>
      </c>
      <c r="K80" s="213" t="s">
        <v>8248</v>
      </c>
      <c r="L80" s="213" t="s">
        <v>8247</v>
      </c>
      <c r="M80" s="214">
        <v>45260</v>
      </c>
      <c r="N80" s="221" t="s">
        <v>8323</v>
      </c>
      <c r="O80" s="216">
        <v>233094</v>
      </c>
      <c r="P80" s="216" t="s">
        <v>8321</v>
      </c>
      <c r="Q80" s="216" t="s">
        <v>1219</v>
      </c>
      <c r="R80" s="216">
        <v>2</v>
      </c>
      <c r="S80" s="216" t="s">
        <v>8322</v>
      </c>
      <c r="T80" s="216" t="s">
        <v>8251</v>
      </c>
      <c r="U80" s="217">
        <v>45260</v>
      </c>
      <c r="V80" s="221" t="s">
        <v>8327</v>
      </c>
      <c r="W80" s="213">
        <v>8487000</v>
      </c>
      <c r="X80" s="213" t="s">
        <v>8324</v>
      </c>
      <c r="Y80" s="213" t="s">
        <v>1219</v>
      </c>
      <c r="Z80" s="213">
        <v>2</v>
      </c>
      <c r="AA80" s="213" t="s">
        <v>8326</v>
      </c>
      <c r="AB80" s="213" t="s">
        <v>8325</v>
      </c>
      <c r="AC80" s="214">
        <v>45260</v>
      </c>
      <c r="AD80" s="221" t="s">
        <v>8331</v>
      </c>
      <c r="AE80" s="218">
        <v>8487000</v>
      </c>
      <c r="AF80" s="218" t="s">
        <v>8328</v>
      </c>
      <c r="AG80" s="218" t="s">
        <v>1219</v>
      </c>
      <c r="AH80" s="218">
        <v>2</v>
      </c>
      <c r="AI80" s="218" t="s">
        <v>8330</v>
      </c>
      <c r="AJ80" s="218" t="s">
        <v>8329</v>
      </c>
      <c r="AK80" s="219">
        <v>45260</v>
      </c>
      <c r="AL80" s="221" t="s">
        <v>8335</v>
      </c>
      <c r="AM80" s="213">
        <v>53000</v>
      </c>
      <c r="AN80" s="213" t="s">
        <v>8332</v>
      </c>
      <c r="AO80" s="213" t="s">
        <v>1219</v>
      </c>
      <c r="AP80" s="213">
        <v>2</v>
      </c>
      <c r="AQ80" s="213" t="s">
        <v>8334</v>
      </c>
      <c r="AR80" s="213" t="s">
        <v>8333</v>
      </c>
      <c r="AS80" s="214">
        <v>45260</v>
      </c>
      <c r="AT80" s="222" t="s">
        <v>8338</v>
      </c>
      <c r="AU80" s="218">
        <v>56</v>
      </c>
      <c r="AV80" s="218" t="s">
        <v>3456</v>
      </c>
      <c r="AW80" s="218" t="s">
        <v>22</v>
      </c>
      <c r="AX80" s="218">
        <v>3</v>
      </c>
      <c r="AY80" s="218" t="s">
        <v>8337</v>
      </c>
      <c r="AZ80" s="218" t="s">
        <v>3457</v>
      </c>
      <c r="BA80" s="219">
        <v>45260</v>
      </c>
      <c r="BB80" s="221" t="s">
        <v>8336</v>
      </c>
      <c r="BC80" s="213">
        <v>479000</v>
      </c>
      <c r="BD80" s="213" t="s">
        <v>8306</v>
      </c>
      <c r="BE80" s="213" t="s">
        <v>1219</v>
      </c>
      <c r="BF80" s="213">
        <v>2</v>
      </c>
      <c r="BG80" s="213" t="s">
        <v>8308</v>
      </c>
      <c r="BH80" s="213" t="s">
        <v>8307</v>
      </c>
      <c r="BI80" s="214">
        <v>45260</v>
      </c>
      <c r="BJ80" s="222" t="s">
        <v>8340</v>
      </c>
      <c r="BK80" s="222">
        <v>17</v>
      </c>
      <c r="BL80" s="222" t="s">
        <v>3456</v>
      </c>
      <c r="BM80" s="222" t="s">
        <v>1219</v>
      </c>
      <c r="BN80" s="222">
        <v>2</v>
      </c>
      <c r="BO80" s="222" t="s">
        <v>8339</v>
      </c>
      <c r="BP80" s="218" t="s">
        <v>8265</v>
      </c>
      <c r="BQ80" s="223">
        <v>45260</v>
      </c>
      <c r="BR80" s="221" t="s">
        <v>1807</v>
      </c>
      <c r="BS80" s="224">
        <v>30702</v>
      </c>
      <c r="BT80" s="224" t="s">
        <v>1804</v>
      </c>
      <c r="BU80" s="224" t="s">
        <v>66</v>
      </c>
      <c r="BV80" s="224">
        <v>1</v>
      </c>
      <c r="BW80" s="224" t="s">
        <v>1806</v>
      </c>
      <c r="BX80" s="224" t="s">
        <v>1805</v>
      </c>
      <c r="BY80" s="214">
        <v>45016</v>
      </c>
      <c r="BZ80" s="222" t="s">
        <v>8342</v>
      </c>
      <c r="CA80" s="222">
        <v>10300</v>
      </c>
      <c r="CB80" s="222" t="s">
        <v>8259</v>
      </c>
      <c r="CC80" s="222" t="s">
        <v>1219</v>
      </c>
      <c r="CD80" s="222">
        <v>2</v>
      </c>
      <c r="CE80" s="222" t="s">
        <v>8286</v>
      </c>
      <c r="CF80" s="222" t="s">
        <v>8260</v>
      </c>
      <c r="CG80" s="223">
        <v>45260</v>
      </c>
      <c r="CH80" s="221" t="s">
        <v>11156</v>
      </c>
      <c r="CI80" s="222" t="e">
        <v>#N/A</v>
      </c>
      <c r="CJ80" s="222" t="e">
        <v>#N/A</v>
      </c>
      <c r="CK80" s="222" t="e">
        <v>#N/A</v>
      </c>
      <c r="CL80" s="222" t="e">
        <v>#N/A</v>
      </c>
      <c r="CM80" s="222" t="e">
        <v>#N/A</v>
      </c>
      <c r="CN80" s="222" t="e">
        <v>#N/A</v>
      </c>
      <c r="CO80" s="225" t="e">
        <v>#N/A</v>
      </c>
      <c r="CP80" s="222" t="s">
        <v>8343</v>
      </c>
      <c r="CQ80" s="224">
        <v>481</v>
      </c>
      <c r="CR80" s="224" t="s">
        <v>8259</v>
      </c>
      <c r="CS80" s="224" t="s">
        <v>1219</v>
      </c>
      <c r="CT80" s="224">
        <v>2</v>
      </c>
      <c r="CU80" s="224" t="s">
        <v>8288</v>
      </c>
      <c r="CV80" s="224" t="s">
        <v>8260</v>
      </c>
      <c r="CW80" s="214">
        <v>45260</v>
      </c>
      <c r="CX80" s="222" t="s">
        <v>8346</v>
      </c>
      <c r="CY80" s="218">
        <v>2290000</v>
      </c>
      <c r="CZ80" s="218" t="s">
        <v>8355</v>
      </c>
      <c r="DA80" s="218" t="s">
        <v>1219</v>
      </c>
      <c r="DB80" s="218">
        <v>2</v>
      </c>
      <c r="DC80" s="218" t="s">
        <v>8357</v>
      </c>
      <c r="DD80" s="218" t="s">
        <v>8356</v>
      </c>
      <c r="DE80" s="220">
        <v>45260</v>
      </c>
      <c r="DF80" s="221" t="s">
        <v>8350</v>
      </c>
      <c r="DG80" s="213">
        <v>0</v>
      </c>
      <c r="DH80" s="224" t="s">
        <v>8347</v>
      </c>
      <c r="DI80" s="224" t="s">
        <v>1219</v>
      </c>
      <c r="DJ80" s="224">
        <v>2</v>
      </c>
      <c r="DK80" s="224" t="s">
        <v>8349</v>
      </c>
      <c r="DL80" s="224" t="s">
        <v>8348</v>
      </c>
      <c r="DM80" s="214">
        <v>45260</v>
      </c>
      <c r="DN80" s="222" t="s">
        <v>8354</v>
      </c>
      <c r="DO80" s="218">
        <v>6197000</v>
      </c>
      <c r="DP80" s="222" t="s">
        <v>8351</v>
      </c>
      <c r="DQ80" s="222" t="s">
        <v>1219</v>
      </c>
      <c r="DR80" s="222">
        <v>2</v>
      </c>
      <c r="DS80" s="222" t="s">
        <v>8353</v>
      </c>
      <c r="DT80" s="222" t="s">
        <v>8352</v>
      </c>
      <c r="DU80" s="223">
        <v>45260</v>
      </c>
      <c r="DV80" s="221" t="s">
        <v>8358</v>
      </c>
      <c r="DW80" s="213">
        <v>2211000</v>
      </c>
      <c r="DX80" s="224" t="s">
        <v>8355</v>
      </c>
      <c r="DY80" s="224" t="s">
        <v>1219</v>
      </c>
      <c r="DZ80" s="224">
        <v>2</v>
      </c>
      <c r="EA80" s="224" t="s">
        <v>8357</v>
      </c>
      <c r="EB80" s="224" t="s">
        <v>8356</v>
      </c>
      <c r="EC80" s="214">
        <v>45260</v>
      </c>
      <c r="ED80" s="222" t="s">
        <v>8361</v>
      </c>
      <c r="EE80" s="218">
        <v>79000</v>
      </c>
      <c r="EF80" s="222" t="s">
        <v>8359</v>
      </c>
      <c r="EG80" s="222" t="s">
        <v>66</v>
      </c>
      <c r="EH80" s="222">
        <v>1</v>
      </c>
      <c r="EI80" s="222" t="s">
        <v>8360</v>
      </c>
      <c r="EJ80" s="222" t="s">
        <v>8297</v>
      </c>
      <c r="EK80" s="223">
        <v>45260</v>
      </c>
      <c r="EL80" s="221" t="s">
        <v>8362</v>
      </c>
      <c r="EM80" s="213">
        <v>0</v>
      </c>
      <c r="EN80" s="224" t="s">
        <v>8296</v>
      </c>
      <c r="EO80" s="224" t="s">
        <v>66</v>
      </c>
      <c r="EP80" s="224">
        <v>1</v>
      </c>
      <c r="EQ80" s="224" t="s">
        <v>8360</v>
      </c>
      <c r="ER80" s="224" t="s">
        <v>8297</v>
      </c>
      <c r="ES80" s="214">
        <v>45260</v>
      </c>
      <c r="ET80" s="222" t="s">
        <v>8341</v>
      </c>
      <c r="EU80" s="222">
        <v>17</v>
      </c>
      <c r="EV80" s="222" t="s">
        <v>3456</v>
      </c>
      <c r="EW80" s="222" t="s">
        <v>1219</v>
      </c>
      <c r="EX80" s="222">
        <v>2</v>
      </c>
      <c r="EY80" s="222" t="s">
        <v>8268</v>
      </c>
      <c r="EZ80" s="222" t="s">
        <v>8265</v>
      </c>
      <c r="FA80" s="223">
        <v>45260</v>
      </c>
      <c r="FB80" s="221" t="s">
        <v>2728</v>
      </c>
      <c r="FC80" s="224">
        <v>1</v>
      </c>
      <c r="FD80" s="224" t="s">
        <v>2724</v>
      </c>
      <c r="FE80" s="224" t="s">
        <v>33</v>
      </c>
      <c r="FF80" s="224">
        <v>2</v>
      </c>
      <c r="FG80" s="224" t="s">
        <v>2727</v>
      </c>
      <c r="FH80" s="224" t="s">
        <v>2721</v>
      </c>
      <c r="FI80" s="214">
        <v>45077</v>
      </c>
      <c r="FJ80" s="221" t="s">
        <v>1810</v>
      </c>
      <c r="FK80" s="222" t="s">
        <v>17</v>
      </c>
      <c r="FL80" s="222" t="s">
        <v>17</v>
      </c>
      <c r="FM80" s="222" t="s">
        <v>17</v>
      </c>
      <c r="FN80" s="222" t="s">
        <v>17</v>
      </c>
      <c r="FO80" s="222" t="s">
        <v>17</v>
      </c>
      <c r="FP80" s="218" t="s">
        <v>17</v>
      </c>
      <c r="FQ80" s="219">
        <v>45016</v>
      </c>
      <c r="FR80" s="221" t="s">
        <v>1811</v>
      </c>
      <c r="FS80" s="224" t="s">
        <v>17</v>
      </c>
      <c r="FT80" s="224" t="s">
        <v>17</v>
      </c>
      <c r="FU80" s="224" t="s">
        <v>17</v>
      </c>
      <c r="FV80" s="224" t="s">
        <v>17</v>
      </c>
      <c r="FW80" s="224" t="s">
        <v>17</v>
      </c>
      <c r="FX80" s="224" t="s">
        <v>17</v>
      </c>
      <c r="FY80" s="214">
        <v>45016</v>
      </c>
      <c r="FZ80" s="222" t="s">
        <v>5994</v>
      </c>
      <c r="GA80" s="222">
        <v>1</v>
      </c>
      <c r="GB80" s="222" t="s">
        <v>2019</v>
      </c>
      <c r="GC80" s="222" t="s">
        <v>33</v>
      </c>
      <c r="GD80" s="222">
        <v>2</v>
      </c>
      <c r="GE80" s="222" t="s">
        <v>17</v>
      </c>
      <c r="GF80" s="222" t="s">
        <v>17</v>
      </c>
      <c r="GG80" s="223">
        <v>45256</v>
      </c>
      <c r="GH80" s="221" t="s">
        <v>6000</v>
      </c>
      <c r="GI80" s="224">
        <v>0</v>
      </c>
      <c r="GJ80" s="224" t="s">
        <v>2019</v>
      </c>
      <c r="GK80" s="224" t="s">
        <v>33</v>
      </c>
      <c r="GL80" s="224">
        <v>2</v>
      </c>
      <c r="GM80" s="224" t="s">
        <v>17</v>
      </c>
      <c r="GN80" s="224" t="s">
        <v>17</v>
      </c>
      <c r="GO80" s="214">
        <v>45256</v>
      </c>
      <c r="GP80" s="222" t="s">
        <v>5995</v>
      </c>
      <c r="GQ80" s="222">
        <v>1</v>
      </c>
      <c r="GR80" s="222" t="s">
        <v>2019</v>
      </c>
      <c r="GS80" s="222" t="s">
        <v>33</v>
      </c>
      <c r="GT80" s="222">
        <v>2</v>
      </c>
      <c r="GU80" s="222" t="s">
        <v>17</v>
      </c>
      <c r="GV80" s="222" t="s">
        <v>17</v>
      </c>
      <c r="GW80" s="223">
        <v>45256</v>
      </c>
      <c r="GX80" s="221" t="s">
        <v>6001</v>
      </c>
      <c r="GY80" s="224">
        <v>0</v>
      </c>
      <c r="GZ80" s="224" t="s">
        <v>2019</v>
      </c>
      <c r="HA80" s="224" t="s">
        <v>33</v>
      </c>
      <c r="HB80" s="224">
        <v>2</v>
      </c>
      <c r="HC80" s="224" t="s">
        <v>17</v>
      </c>
      <c r="HD80" s="224" t="s">
        <v>17</v>
      </c>
      <c r="HE80" s="214">
        <v>45256</v>
      </c>
      <c r="HF80" s="222" t="s">
        <v>5993</v>
      </c>
      <c r="HG80" s="222">
        <v>0</v>
      </c>
      <c r="HH80" s="222" t="s">
        <v>2019</v>
      </c>
      <c r="HI80" s="222" t="s">
        <v>33</v>
      </c>
      <c r="HJ80" s="222">
        <v>2</v>
      </c>
      <c r="HK80" s="222" t="s">
        <v>17</v>
      </c>
      <c r="HL80" s="222" t="s">
        <v>17</v>
      </c>
      <c r="HM80" s="223">
        <v>45256</v>
      </c>
      <c r="HN80" s="221" t="s">
        <v>5999</v>
      </c>
      <c r="HO80" s="224">
        <v>2</v>
      </c>
      <c r="HP80" s="224" t="s">
        <v>2019</v>
      </c>
      <c r="HQ80" s="224" t="s">
        <v>33</v>
      </c>
      <c r="HR80" s="224">
        <v>2</v>
      </c>
      <c r="HS80" s="224" t="s">
        <v>17</v>
      </c>
      <c r="HT80" s="224" t="s">
        <v>17</v>
      </c>
      <c r="HU80" s="214">
        <v>45256</v>
      </c>
      <c r="HV80" s="222" t="s">
        <v>5996</v>
      </c>
      <c r="HW80" s="222">
        <v>0</v>
      </c>
      <c r="HX80" s="222" t="s">
        <v>2019</v>
      </c>
      <c r="HY80" s="222" t="s">
        <v>33</v>
      </c>
      <c r="HZ80" s="222">
        <v>2</v>
      </c>
      <c r="IA80" s="222" t="s">
        <v>17</v>
      </c>
      <c r="IB80" s="222" t="s">
        <v>17</v>
      </c>
      <c r="IC80" s="223">
        <v>45256</v>
      </c>
      <c r="ID80" s="221" t="s">
        <v>5998</v>
      </c>
      <c r="IE80" s="224">
        <v>0</v>
      </c>
      <c r="IF80" s="224" t="s">
        <v>2019</v>
      </c>
      <c r="IG80" s="224" t="s">
        <v>33</v>
      </c>
      <c r="IH80" s="224">
        <v>2</v>
      </c>
      <c r="II80" s="224" t="s">
        <v>17</v>
      </c>
      <c r="IJ80" s="224" t="s">
        <v>17</v>
      </c>
      <c r="IK80" s="214">
        <v>45256</v>
      </c>
      <c r="IL80" s="222" t="s">
        <v>5997</v>
      </c>
      <c r="IM80" s="222">
        <v>1</v>
      </c>
      <c r="IN80" s="222" t="s">
        <v>2019</v>
      </c>
      <c r="IO80" s="222" t="s">
        <v>33</v>
      </c>
      <c r="IP80" s="222">
        <v>2</v>
      </c>
      <c r="IQ80" s="222" t="s">
        <v>17</v>
      </c>
      <c r="IR80" s="222" t="s">
        <v>17</v>
      </c>
      <c r="IS80" s="223">
        <v>45256</v>
      </c>
    </row>
    <row r="81" spans="1:253" s="11" customFormat="1" ht="12.95" customHeight="1" x14ac:dyDescent="0.2">
      <c r="A81" s="11" t="s">
        <v>1605</v>
      </c>
      <c r="B81" s="11" t="s">
        <v>10435</v>
      </c>
      <c r="C81" s="11" t="s">
        <v>1606</v>
      </c>
      <c r="D81" s="11" t="s">
        <v>1607</v>
      </c>
      <c r="E81" s="11" t="s">
        <v>10008</v>
      </c>
      <c r="F81" s="11" t="s">
        <v>8291</v>
      </c>
      <c r="G81" s="212">
        <v>30598000</v>
      </c>
      <c r="H81" s="213" t="s">
        <v>8246</v>
      </c>
      <c r="I81" s="213" t="s">
        <v>1219</v>
      </c>
      <c r="J81" s="213">
        <v>2</v>
      </c>
      <c r="K81" s="213" t="s">
        <v>8290</v>
      </c>
      <c r="L81" s="213" t="s">
        <v>8247</v>
      </c>
      <c r="M81" s="214">
        <v>45260</v>
      </c>
      <c r="N81" s="221" t="s">
        <v>8295</v>
      </c>
      <c r="O81" s="216">
        <v>149752</v>
      </c>
      <c r="P81" s="216" t="s">
        <v>8292</v>
      </c>
      <c r="Q81" s="216" t="s">
        <v>1219</v>
      </c>
      <c r="R81" s="216">
        <v>2</v>
      </c>
      <c r="S81" s="216" t="s">
        <v>8294</v>
      </c>
      <c r="T81" s="216" t="s">
        <v>8293</v>
      </c>
      <c r="U81" s="217">
        <v>45260</v>
      </c>
      <c r="V81" s="221" t="s">
        <v>8299</v>
      </c>
      <c r="W81" s="213">
        <v>6634000</v>
      </c>
      <c r="X81" s="213" t="s">
        <v>8296</v>
      </c>
      <c r="Y81" s="213" t="s">
        <v>1219</v>
      </c>
      <c r="Z81" s="213">
        <v>2</v>
      </c>
      <c r="AA81" s="213" t="s">
        <v>8298</v>
      </c>
      <c r="AB81" s="213" t="s">
        <v>8297</v>
      </c>
      <c r="AC81" s="214">
        <v>45260</v>
      </c>
      <c r="AD81" s="221" t="s">
        <v>8301</v>
      </c>
      <c r="AE81" s="218">
        <v>4349000</v>
      </c>
      <c r="AF81" s="218" t="s">
        <v>8296</v>
      </c>
      <c r="AG81" s="218" t="s">
        <v>1219</v>
      </c>
      <c r="AH81" s="218">
        <v>2</v>
      </c>
      <c r="AI81" s="218" t="s">
        <v>8300</v>
      </c>
      <c r="AJ81" s="218" t="s">
        <v>8297</v>
      </c>
      <c r="AK81" s="219">
        <v>45260</v>
      </c>
      <c r="AL81" s="221" t="s">
        <v>8305</v>
      </c>
      <c r="AM81" s="213">
        <v>8000</v>
      </c>
      <c r="AN81" s="213" t="s">
        <v>8302</v>
      </c>
      <c r="AO81" s="213" t="s">
        <v>1219</v>
      </c>
      <c r="AP81" s="213">
        <v>2</v>
      </c>
      <c r="AQ81" s="213" t="s">
        <v>8304</v>
      </c>
      <c r="AR81" s="213" t="s">
        <v>8303</v>
      </c>
      <c r="AS81" s="214">
        <v>45260</v>
      </c>
      <c r="AT81" s="222" t="s">
        <v>1608</v>
      </c>
      <c r="AU81" s="218" t="s">
        <v>17</v>
      </c>
      <c r="AV81" s="218" t="s">
        <v>17</v>
      </c>
      <c r="AW81" s="218" t="s">
        <v>17</v>
      </c>
      <c r="AX81" s="218" t="s">
        <v>17</v>
      </c>
      <c r="AY81" s="218" t="s">
        <v>17</v>
      </c>
      <c r="AZ81" s="218" t="s">
        <v>17</v>
      </c>
      <c r="BA81" s="219">
        <v>44965</v>
      </c>
      <c r="BB81" s="221" t="s">
        <v>8309</v>
      </c>
      <c r="BC81" s="213">
        <v>479000</v>
      </c>
      <c r="BD81" s="213" t="s">
        <v>8306</v>
      </c>
      <c r="BE81" s="213" t="s">
        <v>1219</v>
      </c>
      <c r="BF81" s="213">
        <v>2</v>
      </c>
      <c r="BG81" s="213" t="s">
        <v>8308</v>
      </c>
      <c r="BH81" s="213" t="s">
        <v>8307</v>
      </c>
      <c r="BI81" s="214">
        <v>45260</v>
      </c>
      <c r="BJ81" s="222" t="s">
        <v>8310</v>
      </c>
      <c r="BK81" s="222">
        <v>0</v>
      </c>
      <c r="BL81" s="222" t="s">
        <v>17</v>
      </c>
      <c r="BM81" s="222" t="s">
        <v>1219</v>
      </c>
      <c r="BN81" s="222">
        <v>2</v>
      </c>
      <c r="BO81" s="222" t="s">
        <v>1793</v>
      </c>
      <c r="BP81" s="218" t="s">
        <v>17</v>
      </c>
      <c r="BQ81" s="223">
        <v>45260</v>
      </c>
      <c r="BR81" s="221" t="s">
        <v>1609</v>
      </c>
      <c r="BS81" s="224" t="s">
        <v>17</v>
      </c>
      <c r="BT81" s="224" t="s">
        <v>17</v>
      </c>
      <c r="BU81" s="224" t="s">
        <v>17</v>
      </c>
      <c r="BV81" s="224" t="s">
        <v>17</v>
      </c>
      <c r="BW81" s="224" t="s">
        <v>17</v>
      </c>
      <c r="BX81" s="224" t="s">
        <v>17</v>
      </c>
      <c r="BY81" s="214">
        <v>44965</v>
      </c>
      <c r="BZ81" s="222" t="s">
        <v>1610</v>
      </c>
      <c r="CA81" s="222" t="s">
        <v>17</v>
      </c>
      <c r="CB81" s="222" t="s">
        <v>17</v>
      </c>
      <c r="CC81" s="222" t="s">
        <v>17</v>
      </c>
      <c r="CD81" s="222" t="s">
        <v>17</v>
      </c>
      <c r="CE81" s="222" t="s">
        <v>17</v>
      </c>
      <c r="CF81" s="222" t="s">
        <v>17</v>
      </c>
      <c r="CG81" s="223">
        <v>44965</v>
      </c>
      <c r="CH81" s="221" t="s">
        <v>11157</v>
      </c>
      <c r="CI81" s="222" t="e">
        <v>#N/A</v>
      </c>
      <c r="CJ81" s="222" t="e">
        <v>#N/A</v>
      </c>
      <c r="CK81" s="222" t="e">
        <v>#N/A</v>
      </c>
      <c r="CL81" s="222" t="e">
        <v>#N/A</v>
      </c>
      <c r="CM81" s="222" t="e">
        <v>#N/A</v>
      </c>
      <c r="CN81" s="222" t="e">
        <v>#N/A</v>
      </c>
      <c r="CO81" s="225" t="e">
        <v>#N/A</v>
      </c>
      <c r="CP81" s="222" t="s">
        <v>1612</v>
      </c>
      <c r="CQ81" s="224" t="s">
        <v>17</v>
      </c>
      <c r="CR81" s="224" t="s">
        <v>17</v>
      </c>
      <c r="CS81" s="224" t="s">
        <v>17</v>
      </c>
      <c r="CT81" s="224" t="s">
        <v>17</v>
      </c>
      <c r="CU81" s="224" t="s">
        <v>17</v>
      </c>
      <c r="CV81" s="224" t="s">
        <v>17</v>
      </c>
      <c r="CW81" s="214">
        <v>44965</v>
      </c>
      <c r="CX81" s="222" t="s">
        <v>8313</v>
      </c>
      <c r="CY81" s="218">
        <v>1323000</v>
      </c>
      <c r="CZ81" s="218" t="s">
        <v>8296</v>
      </c>
      <c r="DA81" s="218" t="s">
        <v>1219</v>
      </c>
      <c r="DB81" s="218">
        <v>2</v>
      </c>
      <c r="DC81" s="218" t="s">
        <v>8314</v>
      </c>
      <c r="DD81" s="218" t="s">
        <v>8297</v>
      </c>
      <c r="DE81" s="220">
        <v>45260</v>
      </c>
      <c r="DF81" s="221" t="s">
        <v>8315</v>
      </c>
      <c r="DG81" s="213">
        <v>2285000</v>
      </c>
      <c r="DH81" s="224" t="s">
        <v>8296</v>
      </c>
      <c r="DI81" s="224" t="s">
        <v>66</v>
      </c>
      <c r="DJ81" s="224">
        <v>1</v>
      </c>
      <c r="DK81" s="224" t="s">
        <v>8314</v>
      </c>
      <c r="DL81" s="224" t="s">
        <v>8297</v>
      </c>
      <c r="DM81" s="214">
        <v>45260</v>
      </c>
      <c r="DN81" s="222" t="s">
        <v>8316</v>
      </c>
      <c r="DO81" s="218">
        <v>3026000</v>
      </c>
      <c r="DP81" s="222" t="s">
        <v>8296</v>
      </c>
      <c r="DQ81" s="222" t="s">
        <v>66</v>
      </c>
      <c r="DR81" s="222">
        <v>1</v>
      </c>
      <c r="DS81" s="222" t="s">
        <v>8314</v>
      </c>
      <c r="DT81" s="222" t="s">
        <v>8297</v>
      </c>
      <c r="DU81" s="223">
        <v>45260</v>
      </c>
      <c r="DV81" s="221" t="s">
        <v>8317</v>
      </c>
      <c r="DW81" s="213">
        <v>1244000</v>
      </c>
      <c r="DX81" s="224" t="s">
        <v>8296</v>
      </c>
      <c r="DY81" s="224" t="s">
        <v>1219</v>
      </c>
      <c r="DZ81" s="224">
        <v>2</v>
      </c>
      <c r="EA81" s="224" t="s">
        <v>8314</v>
      </c>
      <c r="EB81" s="224" t="s">
        <v>8297</v>
      </c>
      <c r="EC81" s="214">
        <v>45260</v>
      </c>
      <c r="ED81" s="222" t="s">
        <v>8318</v>
      </c>
      <c r="EE81" s="218">
        <v>79000</v>
      </c>
      <c r="EF81" s="222" t="s">
        <v>8296</v>
      </c>
      <c r="EG81" s="222" t="s">
        <v>22</v>
      </c>
      <c r="EH81" s="222">
        <v>3</v>
      </c>
      <c r="EI81" s="222" t="s">
        <v>8314</v>
      </c>
      <c r="EJ81" s="222" t="s">
        <v>8297</v>
      </c>
      <c r="EK81" s="223">
        <v>45260</v>
      </c>
      <c r="EL81" s="221" t="s">
        <v>8319</v>
      </c>
      <c r="EM81" s="213">
        <v>0</v>
      </c>
      <c r="EN81" s="224" t="s">
        <v>8296</v>
      </c>
      <c r="EO81" s="224" t="s">
        <v>22</v>
      </c>
      <c r="EP81" s="224">
        <v>3</v>
      </c>
      <c r="EQ81" s="224" t="s">
        <v>8314</v>
      </c>
      <c r="ER81" s="224" t="s">
        <v>8297</v>
      </c>
      <c r="ES81" s="214">
        <v>45260</v>
      </c>
      <c r="ET81" s="222" t="s">
        <v>8311</v>
      </c>
      <c r="EU81" s="222">
        <v>17</v>
      </c>
      <c r="EV81" s="222" t="s">
        <v>3456</v>
      </c>
      <c r="EW81" s="222" t="s">
        <v>1219</v>
      </c>
      <c r="EX81" s="222">
        <v>2</v>
      </c>
      <c r="EY81" s="222" t="s">
        <v>8268</v>
      </c>
      <c r="EZ81" s="222" t="s">
        <v>8265</v>
      </c>
      <c r="FA81" s="223">
        <v>45260</v>
      </c>
      <c r="FB81" s="221" t="s">
        <v>2726</v>
      </c>
      <c r="FC81" s="224">
        <v>1</v>
      </c>
      <c r="FD81" s="224" t="s">
        <v>2724</v>
      </c>
      <c r="FE81" s="224" t="s">
        <v>33</v>
      </c>
      <c r="FF81" s="224">
        <v>2</v>
      </c>
      <c r="FG81" s="224" t="s">
        <v>2725</v>
      </c>
      <c r="FH81" s="224" t="s">
        <v>2721</v>
      </c>
      <c r="FI81" s="214">
        <v>45077</v>
      </c>
      <c r="FJ81" s="221" t="s">
        <v>1613</v>
      </c>
      <c r="FK81" s="222" t="s">
        <v>17</v>
      </c>
      <c r="FL81" s="222" t="s">
        <v>17</v>
      </c>
      <c r="FM81" s="222" t="s">
        <v>17</v>
      </c>
      <c r="FN81" s="222" t="s">
        <v>17</v>
      </c>
      <c r="FO81" s="222" t="s">
        <v>17</v>
      </c>
      <c r="FP81" s="218" t="s">
        <v>17</v>
      </c>
      <c r="FQ81" s="219">
        <v>44965</v>
      </c>
      <c r="FR81" s="221" t="s">
        <v>1614</v>
      </c>
      <c r="FS81" s="224" t="s">
        <v>17</v>
      </c>
      <c r="FT81" s="224" t="s">
        <v>17</v>
      </c>
      <c r="FU81" s="224" t="s">
        <v>17</v>
      </c>
      <c r="FV81" s="224" t="s">
        <v>17</v>
      </c>
      <c r="FW81" s="224" t="s">
        <v>17</v>
      </c>
      <c r="FX81" s="224" t="s">
        <v>17</v>
      </c>
      <c r="FY81" s="214">
        <v>44965</v>
      </c>
      <c r="FZ81" s="222" t="s">
        <v>6003</v>
      </c>
      <c r="GA81" s="222">
        <v>1</v>
      </c>
      <c r="GB81" s="222" t="s">
        <v>2019</v>
      </c>
      <c r="GC81" s="222" t="s">
        <v>33</v>
      </c>
      <c r="GD81" s="222">
        <v>2</v>
      </c>
      <c r="GE81" s="222" t="s">
        <v>17</v>
      </c>
      <c r="GF81" s="222" t="s">
        <v>17</v>
      </c>
      <c r="GG81" s="223">
        <v>45256</v>
      </c>
      <c r="GH81" s="221" t="s">
        <v>6009</v>
      </c>
      <c r="GI81" s="224">
        <v>0</v>
      </c>
      <c r="GJ81" s="224" t="s">
        <v>2019</v>
      </c>
      <c r="GK81" s="224" t="s">
        <v>33</v>
      </c>
      <c r="GL81" s="224">
        <v>2</v>
      </c>
      <c r="GM81" s="224" t="s">
        <v>17</v>
      </c>
      <c r="GN81" s="224" t="s">
        <v>17</v>
      </c>
      <c r="GO81" s="214">
        <v>45256</v>
      </c>
      <c r="GP81" s="222" t="s">
        <v>6004</v>
      </c>
      <c r="GQ81" s="222">
        <v>1</v>
      </c>
      <c r="GR81" s="222" t="s">
        <v>2019</v>
      </c>
      <c r="GS81" s="222" t="s">
        <v>33</v>
      </c>
      <c r="GT81" s="222">
        <v>2</v>
      </c>
      <c r="GU81" s="222" t="s">
        <v>17</v>
      </c>
      <c r="GV81" s="222" t="s">
        <v>17</v>
      </c>
      <c r="GW81" s="223">
        <v>45256</v>
      </c>
      <c r="GX81" s="221" t="s">
        <v>6010</v>
      </c>
      <c r="GY81" s="224">
        <v>0</v>
      </c>
      <c r="GZ81" s="224" t="s">
        <v>2019</v>
      </c>
      <c r="HA81" s="224" t="s">
        <v>33</v>
      </c>
      <c r="HB81" s="224">
        <v>2</v>
      </c>
      <c r="HC81" s="224" t="s">
        <v>17</v>
      </c>
      <c r="HD81" s="224" t="s">
        <v>17</v>
      </c>
      <c r="HE81" s="214">
        <v>45256</v>
      </c>
      <c r="HF81" s="222" t="s">
        <v>6002</v>
      </c>
      <c r="HG81" s="222">
        <v>0</v>
      </c>
      <c r="HH81" s="222" t="s">
        <v>2019</v>
      </c>
      <c r="HI81" s="222" t="s">
        <v>33</v>
      </c>
      <c r="HJ81" s="222">
        <v>2</v>
      </c>
      <c r="HK81" s="222" t="s">
        <v>17</v>
      </c>
      <c r="HL81" s="222" t="s">
        <v>17</v>
      </c>
      <c r="HM81" s="223">
        <v>45256</v>
      </c>
      <c r="HN81" s="221" t="s">
        <v>6008</v>
      </c>
      <c r="HO81" s="224">
        <v>0</v>
      </c>
      <c r="HP81" s="224" t="s">
        <v>2019</v>
      </c>
      <c r="HQ81" s="224" t="s">
        <v>33</v>
      </c>
      <c r="HR81" s="224">
        <v>2</v>
      </c>
      <c r="HS81" s="224" t="s">
        <v>17</v>
      </c>
      <c r="HT81" s="224" t="s">
        <v>17</v>
      </c>
      <c r="HU81" s="214">
        <v>45256</v>
      </c>
      <c r="HV81" s="222" t="s">
        <v>6005</v>
      </c>
      <c r="HW81" s="222">
        <v>0</v>
      </c>
      <c r="HX81" s="222" t="s">
        <v>2019</v>
      </c>
      <c r="HY81" s="222" t="s">
        <v>33</v>
      </c>
      <c r="HZ81" s="222">
        <v>2</v>
      </c>
      <c r="IA81" s="222" t="s">
        <v>17</v>
      </c>
      <c r="IB81" s="222" t="s">
        <v>17</v>
      </c>
      <c r="IC81" s="223">
        <v>45256</v>
      </c>
      <c r="ID81" s="221" t="s">
        <v>6007</v>
      </c>
      <c r="IE81" s="224">
        <v>0</v>
      </c>
      <c r="IF81" s="224" t="s">
        <v>2019</v>
      </c>
      <c r="IG81" s="224" t="s">
        <v>33</v>
      </c>
      <c r="IH81" s="224">
        <v>2</v>
      </c>
      <c r="II81" s="224" t="s">
        <v>17</v>
      </c>
      <c r="IJ81" s="224" t="s">
        <v>17</v>
      </c>
      <c r="IK81" s="214">
        <v>45256</v>
      </c>
      <c r="IL81" s="222" t="s">
        <v>6006</v>
      </c>
      <c r="IM81" s="222">
        <v>1</v>
      </c>
      <c r="IN81" s="222" t="s">
        <v>2019</v>
      </c>
      <c r="IO81" s="222" t="s">
        <v>33</v>
      </c>
      <c r="IP81" s="222">
        <v>2</v>
      </c>
      <c r="IQ81" s="222" t="s">
        <v>17</v>
      </c>
      <c r="IR81" s="222" t="s">
        <v>17</v>
      </c>
      <c r="IS81" s="223">
        <v>45256</v>
      </c>
    </row>
    <row r="82" spans="1:253" s="11" customFormat="1" ht="12.95" customHeight="1" x14ac:dyDescent="0.2">
      <c r="A82" s="11" t="s">
        <v>1791</v>
      </c>
      <c r="B82" s="11" t="s">
        <v>10469</v>
      </c>
      <c r="C82" s="11" t="s">
        <v>1792</v>
      </c>
      <c r="D82" s="11" t="s">
        <v>1607</v>
      </c>
      <c r="E82" s="11" t="s">
        <v>10008</v>
      </c>
      <c r="F82" s="11" t="s">
        <v>8249</v>
      </c>
      <c r="G82" s="212">
        <v>30598000</v>
      </c>
      <c r="H82" s="213" t="s">
        <v>8246</v>
      </c>
      <c r="I82" s="213" t="s">
        <v>1219</v>
      </c>
      <c r="J82" s="213">
        <v>2</v>
      </c>
      <c r="K82" s="213" t="s">
        <v>8248</v>
      </c>
      <c r="L82" s="213" t="s">
        <v>8247</v>
      </c>
      <c r="M82" s="214">
        <v>45260</v>
      </c>
      <c r="N82" s="221" t="s">
        <v>8253</v>
      </c>
      <c r="O82" s="216">
        <v>233094</v>
      </c>
      <c r="P82" s="216" t="s">
        <v>8250</v>
      </c>
      <c r="Q82" s="216" t="s">
        <v>1219</v>
      </c>
      <c r="R82" s="216">
        <v>2</v>
      </c>
      <c r="S82" s="216" t="s">
        <v>8252</v>
      </c>
      <c r="T82" s="216" t="s">
        <v>8251</v>
      </c>
      <c r="U82" s="217">
        <v>45260</v>
      </c>
      <c r="V82" s="221" t="s">
        <v>8256</v>
      </c>
      <c r="W82" s="213">
        <v>8487000</v>
      </c>
      <c r="X82" s="213" t="s">
        <v>8254</v>
      </c>
      <c r="Y82" s="213" t="s">
        <v>1219</v>
      </c>
      <c r="Z82" s="213">
        <v>2</v>
      </c>
      <c r="AA82" s="213" t="s">
        <v>8255</v>
      </c>
      <c r="AB82" s="213" t="s">
        <v>8251</v>
      </c>
      <c r="AC82" s="214">
        <v>45260</v>
      </c>
      <c r="AD82" s="221" t="s">
        <v>8258</v>
      </c>
      <c r="AE82" s="218">
        <v>8487000</v>
      </c>
      <c r="AF82" s="218" t="s">
        <v>8254</v>
      </c>
      <c r="AG82" s="218" t="s">
        <v>1219</v>
      </c>
      <c r="AH82" s="218">
        <v>2</v>
      </c>
      <c r="AI82" s="218" t="s">
        <v>8257</v>
      </c>
      <c r="AJ82" s="218" t="s">
        <v>8251</v>
      </c>
      <c r="AK82" s="219">
        <v>45260</v>
      </c>
      <c r="AL82" s="221" t="s">
        <v>8262</v>
      </c>
      <c r="AM82" s="213">
        <v>45000</v>
      </c>
      <c r="AN82" s="213" t="s">
        <v>8259</v>
      </c>
      <c r="AO82" s="213" t="s">
        <v>1219</v>
      </c>
      <c r="AP82" s="213">
        <v>2</v>
      </c>
      <c r="AQ82" s="213" t="s">
        <v>8261</v>
      </c>
      <c r="AR82" s="213" t="s">
        <v>8260</v>
      </c>
      <c r="AS82" s="214">
        <v>45260</v>
      </c>
      <c r="AT82" s="222" t="s">
        <v>8264</v>
      </c>
      <c r="AU82" s="218">
        <v>56</v>
      </c>
      <c r="AV82" s="218" t="s">
        <v>3456</v>
      </c>
      <c r="AW82" s="218" t="s">
        <v>1219</v>
      </c>
      <c r="AX82" s="218">
        <v>2</v>
      </c>
      <c r="AY82" s="218" t="s">
        <v>8263</v>
      </c>
      <c r="AZ82" s="218" t="s">
        <v>3457</v>
      </c>
      <c r="BA82" s="219">
        <v>45260</v>
      </c>
      <c r="BB82" s="221" t="s">
        <v>1796</v>
      </c>
      <c r="BC82" s="213">
        <v>0</v>
      </c>
      <c r="BD82" s="213" t="s">
        <v>17</v>
      </c>
      <c r="BE82" s="213" t="s">
        <v>17</v>
      </c>
      <c r="BF82" s="213" t="s">
        <v>17</v>
      </c>
      <c r="BG82" s="213" t="s">
        <v>1793</v>
      </c>
      <c r="BH82" s="213" t="s">
        <v>17</v>
      </c>
      <c r="BI82" s="214">
        <v>45016</v>
      </c>
      <c r="BJ82" s="222" t="s">
        <v>8267</v>
      </c>
      <c r="BK82" s="222">
        <v>17</v>
      </c>
      <c r="BL82" s="222" t="s">
        <v>3456</v>
      </c>
      <c r="BM82" s="222" t="s">
        <v>1219</v>
      </c>
      <c r="BN82" s="222">
        <v>2</v>
      </c>
      <c r="BO82" s="222" t="s">
        <v>8266</v>
      </c>
      <c r="BP82" s="218" t="s">
        <v>8265</v>
      </c>
      <c r="BQ82" s="223">
        <v>45260</v>
      </c>
      <c r="BR82" s="221" t="s">
        <v>1800</v>
      </c>
      <c r="BS82" s="224">
        <v>7102</v>
      </c>
      <c r="BT82" s="224" t="s">
        <v>1797</v>
      </c>
      <c r="BU82" s="224" t="s">
        <v>66</v>
      </c>
      <c r="BV82" s="224">
        <v>1</v>
      </c>
      <c r="BW82" s="224" t="s">
        <v>1799</v>
      </c>
      <c r="BX82" s="224" t="s">
        <v>1798</v>
      </c>
      <c r="BY82" s="214">
        <v>45016</v>
      </c>
      <c r="BZ82" s="222" t="s">
        <v>8287</v>
      </c>
      <c r="CA82" s="222">
        <v>10300</v>
      </c>
      <c r="CB82" s="222" t="s">
        <v>8285</v>
      </c>
      <c r="CC82" s="222" t="s">
        <v>1219</v>
      </c>
      <c r="CD82" s="222">
        <v>2</v>
      </c>
      <c r="CE82" s="222" t="s">
        <v>8286</v>
      </c>
      <c r="CF82" s="222" t="s">
        <v>8260</v>
      </c>
      <c r="CG82" s="223">
        <v>45260</v>
      </c>
      <c r="CH82" s="221" t="s">
        <v>11158</v>
      </c>
      <c r="CI82" s="222" t="e">
        <v>#N/A</v>
      </c>
      <c r="CJ82" s="222" t="e">
        <v>#N/A</v>
      </c>
      <c r="CK82" s="222" t="e">
        <v>#N/A</v>
      </c>
      <c r="CL82" s="222" t="e">
        <v>#N/A</v>
      </c>
      <c r="CM82" s="222" t="e">
        <v>#N/A</v>
      </c>
      <c r="CN82" s="222" t="e">
        <v>#N/A</v>
      </c>
      <c r="CO82" s="225" t="e">
        <v>#N/A</v>
      </c>
      <c r="CP82" s="222" t="s">
        <v>8289</v>
      </c>
      <c r="CQ82" s="224">
        <v>481</v>
      </c>
      <c r="CR82" s="224" t="s">
        <v>8259</v>
      </c>
      <c r="CS82" s="224" t="s">
        <v>1219</v>
      </c>
      <c r="CT82" s="224">
        <v>2</v>
      </c>
      <c r="CU82" s="224" t="s">
        <v>8288</v>
      </c>
      <c r="CV82" s="224" t="s">
        <v>8260</v>
      </c>
      <c r="CW82" s="214">
        <v>45260</v>
      </c>
      <c r="CX82" s="222" t="s">
        <v>8273</v>
      </c>
      <c r="CY82" s="218">
        <v>967000</v>
      </c>
      <c r="CZ82" s="218" t="s">
        <v>8270</v>
      </c>
      <c r="DA82" s="218" t="s">
        <v>1219</v>
      </c>
      <c r="DB82" s="218">
        <v>2</v>
      </c>
      <c r="DC82" s="218" t="s">
        <v>8276</v>
      </c>
      <c r="DD82" s="218" t="s">
        <v>8281</v>
      </c>
      <c r="DE82" s="220">
        <v>45260</v>
      </c>
      <c r="DF82" s="221" t="s">
        <v>8277</v>
      </c>
      <c r="DG82" s="213">
        <v>0</v>
      </c>
      <c r="DH82" s="224" t="s">
        <v>8274</v>
      </c>
      <c r="DI82" s="224" t="s">
        <v>1219</v>
      </c>
      <c r="DJ82" s="224">
        <v>2</v>
      </c>
      <c r="DK82" s="224" t="s">
        <v>8276</v>
      </c>
      <c r="DL82" s="224" t="s">
        <v>8275</v>
      </c>
      <c r="DM82" s="214">
        <v>45260</v>
      </c>
      <c r="DN82" s="222" t="s">
        <v>8280</v>
      </c>
      <c r="DO82" s="218">
        <v>7520000</v>
      </c>
      <c r="DP82" s="222" t="s">
        <v>8278</v>
      </c>
      <c r="DQ82" s="222" t="s">
        <v>1219</v>
      </c>
      <c r="DR82" s="222">
        <v>2</v>
      </c>
      <c r="DS82" s="222" t="s">
        <v>8276</v>
      </c>
      <c r="DT82" s="222" t="s">
        <v>8279</v>
      </c>
      <c r="DU82" s="223">
        <v>45260</v>
      </c>
      <c r="DV82" s="221" t="s">
        <v>8282</v>
      </c>
      <c r="DW82" s="213">
        <v>967000</v>
      </c>
      <c r="DX82" s="224" t="s">
        <v>8270</v>
      </c>
      <c r="DY82" s="224" t="s">
        <v>1219</v>
      </c>
      <c r="DZ82" s="224">
        <v>2</v>
      </c>
      <c r="EA82" s="224" t="s">
        <v>8276</v>
      </c>
      <c r="EB82" s="224" t="s">
        <v>8281</v>
      </c>
      <c r="EC82" s="214">
        <v>45260</v>
      </c>
      <c r="ED82" s="222" t="s">
        <v>8283</v>
      </c>
      <c r="EE82" s="218">
        <v>0</v>
      </c>
      <c r="EF82" s="222" t="s">
        <v>17</v>
      </c>
      <c r="EG82" s="222" t="s">
        <v>1219</v>
      </c>
      <c r="EH82" s="222">
        <v>2</v>
      </c>
      <c r="EI82" s="222" t="s">
        <v>8276</v>
      </c>
      <c r="EJ82" s="222" t="s">
        <v>17</v>
      </c>
      <c r="EK82" s="223">
        <v>45260</v>
      </c>
      <c r="EL82" s="221" t="s">
        <v>8284</v>
      </c>
      <c r="EM82" s="213">
        <v>0</v>
      </c>
      <c r="EN82" s="224" t="s">
        <v>17</v>
      </c>
      <c r="EO82" s="224" t="s">
        <v>1219</v>
      </c>
      <c r="EP82" s="224">
        <v>2</v>
      </c>
      <c r="EQ82" s="224" t="s">
        <v>8276</v>
      </c>
      <c r="ER82" s="224" t="s">
        <v>17</v>
      </c>
      <c r="ES82" s="214">
        <v>45260</v>
      </c>
      <c r="ET82" s="222" t="s">
        <v>8269</v>
      </c>
      <c r="EU82" s="222">
        <v>17</v>
      </c>
      <c r="EV82" s="222" t="s">
        <v>3456</v>
      </c>
      <c r="EW82" s="222" t="s">
        <v>1219</v>
      </c>
      <c r="EX82" s="222">
        <v>2</v>
      </c>
      <c r="EY82" s="222" t="s">
        <v>8268</v>
      </c>
      <c r="EZ82" s="222" t="s">
        <v>8265</v>
      </c>
      <c r="FA82" s="223">
        <v>45260</v>
      </c>
      <c r="FB82" s="221" t="s">
        <v>2723</v>
      </c>
      <c r="FC82" s="224">
        <v>1</v>
      </c>
      <c r="FD82" s="224" t="s">
        <v>1797</v>
      </c>
      <c r="FE82" s="224" t="s">
        <v>33</v>
      </c>
      <c r="FF82" s="224">
        <v>2</v>
      </c>
      <c r="FG82" s="224" t="s">
        <v>2722</v>
      </c>
      <c r="FH82" s="224" t="s">
        <v>2721</v>
      </c>
      <c r="FI82" s="214">
        <v>45077</v>
      </c>
      <c r="FJ82" s="221" t="s">
        <v>1794</v>
      </c>
      <c r="FK82" s="222">
        <v>0</v>
      </c>
      <c r="FL82" s="222" t="s">
        <v>17</v>
      </c>
      <c r="FM82" s="222" t="s">
        <v>17</v>
      </c>
      <c r="FN82" s="222" t="s">
        <v>17</v>
      </c>
      <c r="FO82" s="222" t="s">
        <v>1793</v>
      </c>
      <c r="FP82" s="218" t="s">
        <v>17</v>
      </c>
      <c r="FQ82" s="219">
        <v>45016</v>
      </c>
      <c r="FR82" s="221" t="s">
        <v>1795</v>
      </c>
      <c r="FS82" s="224">
        <v>0</v>
      </c>
      <c r="FT82" s="224" t="s">
        <v>17</v>
      </c>
      <c r="FU82" s="224" t="s">
        <v>17</v>
      </c>
      <c r="FV82" s="224" t="s">
        <v>17</v>
      </c>
      <c r="FW82" s="224" t="s">
        <v>1793</v>
      </c>
      <c r="FX82" s="224" t="s">
        <v>17</v>
      </c>
      <c r="FY82" s="214">
        <v>45016</v>
      </c>
      <c r="FZ82" s="222" t="s">
        <v>6012</v>
      </c>
      <c r="GA82" s="222">
        <v>1</v>
      </c>
      <c r="GB82" s="222" t="s">
        <v>2019</v>
      </c>
      <c r="GC82" s="222" t="s">
        <v>33</v>
      </c>
      <c r="GD82" s="222">
        <v>2</v>
      </c>
      <c r="GE82" s="222" t="s">
        <v>17</v>
      </c>
      <c r="GF82" s="222" t="s">
        <v>17</v>
      </c>
      <c r="GG82" s="223">
        <v>45256</v>
      </c>
      <c r="GH82" s="221" t="s">
        <v>6018</v>
      </c>
      <c r="GI82" s="224">
        <v>0</v>
      </c>
      <c r="GJ82" s="224" t="s">
        <v>2019</v>
      </c>
      <c r="GK82" s="224" t="s">
        <v>33</v>
      </c>
      <c r="GL82" s="224">
        <v>2</v>
      </c>
      <c r="GM82" s="224" t="s">
        <v>17</v>
      </c>
      <c r="GN82" s="224" t="s">
        <v>17</v>
      </c>
      <c r="GO82" s="214">
        <v>45256</v>
      </c>
      <c r="GP82" s="222" t="s">
        <v>6013</v>
      </c>
      <c r="GQ82" s="222">
        <v>1</v>
      </c>
      <c r="GR82" s="222" t="s">
        <v>2019</v>
      </c>
      <c r="GS82" s="222" t="s">
        <v>33</v>
      </c>
      <c r="GT82" s="222">
        <v>2</v>
      </c>
      <c r="GU82" s="222" t="s">
        <v>17</v>
      </c>
      <c r="GV82" s="222" t="s">
        <v>17</v>
      </c>
      <c r="GW82" s="223">
        <v>45256</v>
      </c>
      <c r="GX82" s="221" t="s">
        <v>6019</v>
      </c>
      <c r="GY82" s="224">
        <v>0</v>
      </c>
      <c r="GZ82" s="224" t="s">
        <v>2019</v>
      </c>
      <c r="HA82" s="224" t="s">
        <v>33</v>
      </c>
      <c r="HB82" s="224">
        <v>2</v>
      </c>
      <c r="HC82" s="224" t="s">
        <v>17</v>
      </c>
      <c r="HD82" s="224" t="s">
        <v>17</v>
      </c>
      <c r="HE82" s="214">
        <v>45256</v>
      </c>
      <c r="HF82" s="222" t="s">
        <v>6011</v>
      </c>
      <c r="HG82" s="222">
        <v>0</v>
      </c>
      <c r="HH82" s="222" t="s">
        <v>2019</v>
      </c>
      <c r="HI82" s="222" t="s">
        <v>33</v>
      </c>
      <c r="HJ82" s="222">
        <v>2</v>
      </c>
      <c r="HK82" s="222" t="s">
        <v>17</v>
      </c>
      <c r="HL82" s="222" t="s">
        <v>17</v>
      </c>
      <c r="HM82" s="223">
        <v>45256</v>
      </c>
      <c r="HN82" s="221" t="s">
        <v>6017</v>
      </c>
      <c r="HO82" s="224">
        <v>2</v>
      </c>
      <c r="HP82" s="224" t="s">
        <v>2019</v>
      </c>
      <c r="HQ82" s="224" t="s">
        <v>33</v>
      </c>
      <c r="HR82" s="224">
        <v>2</v>
      </c>
      <c r="HS82" s="224" t="s">
        <v>17</v>
      </c>
      <c r="HT82" s="224" t="s">
        <v>17</v>
      </c>
      <c r="HU82" s="214">
        <v>45256</v>
      </c>
      <c r="HV82" s="222" t="s">
        <v>6014</v>
      </c>
      <c r="HW82" s="222">
        <v>0</v>
      </c>
      <c r="HX82" s="222" t="s">
        <v>2019</v>
      </c>
      <c r="HY82" s="222" t="s">
        <v>33</v>
      </c>
      <c r="HZ82" s="222">
        <v>2</v>
      </c>
      <c r="IA82" s="222" t="s">
        <v>17</v>
      </c>
      <c r="IB82" s="222" t="s">
        <v>17</v>
      </c>
      <c r="IC82" s="223">
        <v>45256</v>
      </c>
      <c r="ID82" s="221" t="s">
        <v>6016</v>
      </c>
      <c r="IE82" s="224">
        <v>0</v>
      </c>
      <c r="IF82" s="224" t="s">
        <v>2019</v>
      </c>
      <c r="IG82" s="224" t="s">
        <v>33</v>
      </c>
      <c r="IH82" s="224">
        <v>2</v>
      </c>
      <c r="II82" s="224" t="s">
        <v>17</v>
      </c>
      <c r="IJ82" s="224" t="s">
        <v>17</v>
      </c>
      <c r="IK82" s="214">
        <v>45256</v>
      </c>
      <c r="IL82" s="222" t="s">
        <v>6015</v>
      </c>
      <c r="IM82" s="222">
        <v>1</v>
      </c>
      <c r="IN82" s="222" t="s">
        <v>2019</v>
      </c>
      <c r="IO82" s="222" t="s">
        <v>33</v>
      </c>
      <c r="IP82" s="222">
        <v>2</v>
      </c>
      <c r="IQ82" s="222" t="s">
        <v>17</v>
      </c>
      <c r="IR82" s="222" t="s">
        <v>17</v>
      </c>
      <c r="IS82" s="223">
        <v>45256</v>
      </c>
    </row>
    <row r="83" spans="1:253" s="11" customFormat="1" ht="12.95" customHeight="1" x14ac:dyDescent="0.2">
      <c r="A83" s="11" t="s">
        <v>1680</v>
      </c>
      <c r="B83" s="11" t="s">
        <v>10682</v>
      </c>
      <c r="C83" s="11" t="s">
        <v>1681</v>
      </c>
      <c r="D83" s="11" t="s">
        <v>1682</v>
      </c>
      <c r="E83" s="11" t="s">
        <v>10011</v>
      </c>
      <c r="F83" s="11" t="s">
        <v>1686</v>
      </c>
      <c r="G83" s="212">
        <v>118414000</v>
      </c>
      <c r="H83" s="213" t="s">
        <v>1683</v>
      </c>
      <c r="I83" s="213" t="s">
        <v>1219</v>
      </c>
      <c r="J83" s="213">
        <v>2</v>
      </c>
      <c r="K83" s="213" t="s">
        <v>1685</v>
      </c>
      <c r="L83" s="213" t="s">
        <v>1684</v>
      </c>
      <c r="M83" s="214">
        <v>45013</v>
      </c>
      <c r="N83" s="221" t="s">
        <v>1690</v>
      </c>
      <c r="O83" s="216">
        <v>1943950</v>
      </c>
      <c r="P83" s="216" t="s">
        <v>1687</v>
      </c>
      <c r="Q83" s="216" t="s">
        <v>1219</v>
      </c>
      <c r="R83" s="216">
        <v>2</v>
      </c>
      <c r="S83" s="216" t="s">
        <v>1689</v>
      </c>
      <c r="T83" s="216" t="s">
        <v>1688</v>
      </c>
      <c r="U83" s="217">
        <v>45013</v>
      </c>
      <c r="V83" s="221" t="s">
        <v>1692</v>
      </c>
      <c r="W83" s="213">
        <v>118414000</v>
      </c>
      <c r="X83" s="213" t="s">
        <v>1687</v>
      </c>
      <c r="Y83" s="213" t="s">
        <v>22</v>
      </c>
      <c r="Z83" s="213">
        <v>3</v>
      </c>
      <c r="AA83" s="213" t="s">
        <v>1691</v>
      </c>
      <c r="AB83" s="213" t="s">
        <v>1684</v>
      </c>
      <c r="AC83" s="214">
        <v>45013</v>
      </c>
      <c r="AD83" s="221" t="s">
        <v>5147</v>
      </c>
      <c r="AE83" s="218">
        <v>607000</v>
      </c>
      <c r="AF83" s="218" t="s">
        <v>5144</v>
      </c>
      <c r="AG83" s="218" t="s">
        <v>22</v>
      </c>
      <c r="AH83" s="218">
        <v>3</v>
      </c>
      <c r="AI83" s="218" t="s">
        <v>5146</v>
      </c>
      <c r="AJ83" s="218" t="s">
        <v>5145</v>
      </c>
      <c r="AK83" s="219">
        <v>45229</v>
      </c>
      <c r="AL83" s="221" t="s">
        <v>5149</v>
      </c>
      <c r="AM83" s="213">
        <v>607000</v>
      </c>
      <c r="AN83" s="213" t="s">
        <v>5144</v>
      </c>
      <c r="AO83" s="213" t="s">
        <v>22</v>
      </c>
      <c r="AP83" s="213">
        <v>3</v>
      </c>
      <c r="AQ83" s="213" t="s">
        <v>5146</v>
      </c>
      <c r="AR83" s="213" t="s">
        <v>5148</v>
      </c>
      <c r="AS83" s="214">
        <v>45229</v>
      </c>
      <c r="AT83" s="222" t="s">
        <v>1693</v>
      </c>
      <c r="AU83" s="218" t="s">
        <v>17</v>
      </c>
      <c r="AV83" s="218" t="s">
        <v>683</v>
      </c>
      <c r="AW83" s="218" t="s">
        <v>17</v>
      </c>
      <c r="AX83" s="218" t="s">
        <v>17</v>
      </c>
      <c r="AY83" s="218" t="s">
        <v>1527</v>
      </c>
      <c r="AZ83" s="218" t="s">
        <v>683</v>
      </c>
      <c r="BA83" s="219">
        <v>45013</v>
      </c>
      <c r="BB83" s="221" t="s">
        <v>1704</v>
      </c>
      <c r="BC83" s="213" t="s">
        <v>17</v>
      </c>
      <c r="BD83" s="213" t="s">
        <v>17</v>
      </c>
      <c r="BE83" s="213" t="s">
        <v>17</v>
      </c>
      <c r="BF83" s="213" t="s">
        <v>17</v>
      </c>
      <c r="BG83" s="213" t="s">
        <v>1703</v>
      </c>
      <c r="BH83" s="213" t="s">
        <v>17</v>
      </c>
      <c r="BI83" s="214">
        <v>45013</v>
      </c>
      <c r="BJ83" s="222" t="s">
        <v>7198</v>
      </c>
      <c r="BK83" s="222">
        <v>4046</v>
      </c>
      <c r="BL83" s="222" t="s">
        <v>7194</v>
      </c>
      <c r="BM83" s="222" t="s">
        <v>1219</v>
      </c>
      <c r="BN83" s="222">
        <v>2</v>
      </c>
      <c r="BO83" s="222" t="s">
        <v>7197</v>
      </c>
      <c r="BP83" s="218" t="s">
        <v>7183</v>
      </c>
      <c r="BQ83" s="223">
        <v>45259</v>
      </c>
      <c r="BR83" s="221" t="s">
        <v>1706</v>
      </c>
      <c r="BS83" s="224" t="s">
        <v>17</v>
      </c>
      <c r="BT83" s="224" t="s">
        <v>17</v>
      </c>
      <c r="BU83" s="224" t="s">
        <v>17</v>
      </c>
      <c r="BV83" s="224" t="s">
        <v>17</v>
      </c>
      <c r="BW83" s="224" t="s">
        <v>1705</v>
      </c>
      <c r="BX83" s="224" t="s">
        <v>17</v>
      </c>
      <c r="BY83" s="214">
        <v>45013</v>
      </c>
      <c r="BZ83" s="222" t="s">
        <v>1708</v>
      </c>
      <c r="CA83" s="222" t="s">
        <v>17</v>
      </c>
      <c r="CB83" s="222" t="s">
        <v>17</v>
      </c>
      <c r="CC83" s="222" t="s">
        <v>17</v>
      </c>
      <c r="CD83" s="222" t="s">
        <v>17</v>
      </c>
      <c r="CE83" s="222" t="s">
        <v>1707</v>
      </c>
      <c r="CF83" s="222" t="s">
        <v>17</v>
      </c>
      <c r="CG83" s="223">
        <v>45013</v>
      </c>
      <c r="CH83" s="221" t="s">
        <v>11159</v>
      </c>
      <c r="CI83" s="222" t="e">
        <v>#N/A</v>
      </c>
      <c r="CJ83" s="222" t="e">
        <v>#N/A</v>
      </c>
      <c r="CK83" s="222" t="e">
        <v>#N/A</v>
      </c>
      <c r="CL83" s="222" t="e">
        <v>#N/A</v>
      </c>
      <c r="CM83" s="222" t="e">
        <v>#N/A</v>
      </c>
      <c r="CN83" s="222" t="e">
        <v>#N/A</v>
      </c>
      <c r="CO83" s="225" t="e">
        <v>#N/A</v>
      </c>
      <c r="CP83" s="222" t="s">
        <v>1711</v>
      </c>
      <c r="CQ83" s="224" t="s">
        <v>17</v>
      </c>
      <c r="CR83" s="224" t="s">
        <v>17</v>
      </c>
      <c r="CS83" s="224" t="s">
        <v>17</v>
      </c>
      <c r="CT83" s="224" t="s">
        <v>17</v>
      </c>
      <c r="CU83" s="224" t="s">
        <v>1710</v>
      </c>
      <c r="CV83" s="224" t="s">
        <v>17</v>
      </c>
      <c r="CW83" s="214">
        <v>45013</v>
      </c>
      <c r="CX83" s="222" t="s">
        <v>5153</v>
      </c>
      <c r="CY83" s="218">
        <v>121000</v>
      </c>
      <c r="CZ83" s="218" t="s">
        <v>5150</v>
      </c>
      <c r="DA83" s="218" t="s">
        <v>22</v>
      </c>
      <c r="DB83" s="218">
        <v>3</v>
      </c>
      <c r="DC83" s="218" t="s">
        <v>5152</v>
      </c>
      <c r="DD83" s="218" t="s">
        <v>5151</v>
      </c>
      <c r="DE83" s="220">
        <v>45229</v>
      </c>
      <c r="DF83" s="221" t="s">
        <v>3917</v>
      </c>
      <c r="DG83" s="213">
        <v>117806000</v>
      </c>
      <c r="DH83" s="224" t="s">
        <v>3915</v>
      </c>
      <c r="DI83" s="224" t="s">
        <v>22</v>
      </c>
      <c r="DJ83" s="224">
        <v>3</v>
      </c>
      <c r="DK83" s="224" t="s">
        <v>1729</v>
      </c>
      <c r="DL83" s="224" t="s">
        <v>3916</v>
      </c>
      <c r="DM83" s="214">
        <v>45196</v>
      </c>
      <c r="DN83" s="222" t="s">
        <v>5154</v>
      </c>
      <c r="DO83" s="218">
        <v>487000</v>
      </c>
      <c r="DP83" s="222" t="s">
        <v>3915</v>
      </c>
      <c r="DQ83" s="222" t="s">
        <v>22</v>
      </c>
      <c r="DR83" s="222">
        <v>3</v>
      </c>
      <c r="DS83" s="222" t="s">
        <v>3703</v>
      </c>
      <c r="DT83" s="222" t="s">
        <v>3916</v>
      </c>
      <c r="DU83" s="223">
        <v>45229</v>
      </c>
      <c r="DV83" s="221" t="s">
        <v>5155</v>
      </c>
      <c r="DW83" s="213">
        <v>121000</v>
      </c>
      <c r="DX83" s="224" t="s">
        <v>5150</v>
      </c>
      <c r="DY83" s="224" t="s">
        <v>22</v>
      </c>
      <c r="DZ83" s="224">
        <v>3</v>
      </c>
      <c r="EA83" s="224" t="s">
        <v>5152</v>
      </c>
      <c r="EB83" s="224" t="s">
        <v>5151</v>
      </c>
      <c r="EC83" s="214">
        <v>45229</v>
      </c>
      <c r="ED83" s="222" t="s">
        <v>1695</v>
      </c>
      <c r="EE83" s="218">
        <v>0</v>
      </c>
      <c r="EF83" s="222" t="s">
        <v>17</v>
      </c>
      <c r="EG83" s="222" t="s">
        <v>17</v>
      </c>
      <c r="EH83" s="222" t="s">
        <v>17</v>
      </c>
      <c r="EI83" s="222" t="s">
        <v>1694</v>
      </c>
      <c r="EJ83" s="222" t="s">
        <v>17</v>
      </c>
      <c r="EK83" s="223">
        <v>45013</v>
      </c>
      <c r="EL83" s="221" t="s">
        <v>1697</v>
      </c>
      <c r="EM83" s="213">
        <v>0</v>
      </c>
      <c r="EN83" s="224" t="s">
        <v>17</v>
      </c>
      <c r="EO83" s="224" t="s">
        <v>17</v>
      </c>
      <c r="EP83" s="224" t="s">
        <v>17</v>
      </c>
      <c r="EQ83" s="224" t="s">
        <v>1696</v>
      </c>
      <c r="ER83" s="224" t="s">
        <v>17</v>
      </c>
      <c r="ES83" s="214">
        <v>45013</v>
      </c>
      <c r="ET83" s="222" t="s">
        <v>7199</v>
      </c>
      <c r="EU83" s="222">
        <v>4046</v>
      </c>
      <c r="EV83" s="222" t="s">
        <v>7194</v>
      </c>
      <c r="EW83" s="222" t="s">
        <v>1219</v>
      </c>
      <c r="EX83" s="222">
        <v>2</v>
      </c>
      <c r="EY83" s="222" t="s">
        <v>7197</v>
      </c>
      <c r="EZ83" s="222" t="s">
        <v>7183</v>
      </c>
      <c r="FA83" s="223">
        <v>45259</v>
      </c>
      <c r="FB83" s="221" t="s">
        <v>1700</v>
      </c>
      <c r="FC83" s="224">
        <v>5</v>
      </c>
      <c r="FD83" s="224" t="s">
        <v>1698</v>
      </c>
      <c r="FE83" s="224" t="s">
        <v>22</v>
      </c>
      <c r="FF83" s="224">
        <v>3</v>
      </c>
      <c r="FG83" s="224" t="s">
        <v>1348</v>
      </c>
      <c r="FH83" s="224" t="s">
        <v>1699</v>
      </c>
      <c r="FI83" s="214">
        <v>45013</v>
      </c>
      <c r="FJ83" s="221" t="s">
        <v>1701</v>
      </c>
      <c r="FK83" s="222" t="s">
        <v>17</v>
      </c>
      <c r="FL83" s="222" t="s">
        <v>17</v>
      </c>
      <c r="FM83" s="222" t="s">
        <v>17</v>
      </c>
      <c r="FN83" s="222" t="s">
        <v>17</v>
      </c>
      <c r="FO83" s="222" t="s">
        <v>1520</v>
      </c>
      <c r="FP83" s="218" t="s">
        <v>17</v>
      </c>
      <c r="FQ83" s="219">
        <v>45013</v>
      </c>
      <c r="FR83" s="221" t="s">
        <v>1702</v>
      </c>
      <c r="FS83" s="224" t="s">
        <v>17</v>
      </c>
      <c r="FT83" s="224" t="s">
        <v>17</v>
      </c>
      <c r="FU83" s="224" t="s">
        <v>17</v>
      </c>
      <c r="FV83" s="224" t="s">
        <v>17</v>
      </c>
      <c r="FW83" s="224" t="s">
        <v>1522</v>
      </c>
      <c r="FX83" s="224" t="s">
        <v>17</v>
      </c>
      <c r="FY83" s="214">
        <v>45013</v>
      </c>
      <c r="FZ83" s="222" t="s">
        <v>2291</v>
      </c>
      <c r="GA83" s="222">
        <v>0</v>
      </c>
      <c r="GB83" s="222" t="s">
        <v>2019</v>
      </c>
      <c r="GC83" s="222" t="s">
        <v>33</v>
      </c>
      <c r="GD83" s="222">
        <v>2</v>
      </c>
      <c r="GE83" s="222" t="s">
        <v>17</v>
      </c>
      <c r="GF83" s="222" t="s">
        <v>17</v>
      </c>
      <c r="GG83" s="223">
        <v>45063</v>
      </c>
      <c r="GH83" s="221" t="s">
        <v>2297</v>
      </c>
      <c r="GI83" s="224">
        <v>2</v>
      </c>
      <c r="GJ83" s="224" t="s">
        <v>2019</v>
      </c>
      <c r="GK83" s="224" t="s">
        <v>33</v>
      </c>
      <c r="GL83" s="224">
        <v>2</v>
      </c>
      <c r="GM83" s="224" t="s">
        <v>17</v>
      </c>
      <c r="GN83" s="224" t="s">
        <v>17</v>
      </c>
      <c r="GO83" s="214">
        <v>45063</v>
      </c>
      <c r="GP83" s="222" t="s">
        <v>2292</v>
      </c>
      <c r="GQ83" s="222">
        <v>1</v>
      </c>
      <c r="GR83" s="222" t="s">
        <v>2019</v>
      </c>
      <c r="GS83" s="222" t="s">
        <v>33</v>
      </c>
      <c r="GT83" s="222">
        <v>2</v>
      </c>
      <c r="GU83" s="222" t="s">
        <v>17</v>
      </c>
      <c r="GV83" s="222" t="s">
        <v>17</v>
      </c>
      <c r="GW83" s="223">
        <v>45063</v>
      </c>
      <c r="GX83" s="221" t="s">
        <v>2298</v>
      </c>
      <c r="GY83" s="224">
        <v>1</v>
      </c>
      <c r="GZ83" s="224" t="s">
        <v>2019</v>
      </c>
      <c r="HA83" s="224" t="s">
        <v>33</v>
      </c>
      <c r="HB83" s="224">
        <v>2</v>
      </c>
      <c r="HC83" s="224" t="s">
        <v>17</v>
      </c>
      <c r="HD83" s="224" t="s">
        <v>17</v>
      </c>
      <c r="HE83" s="214">
        <v>45063</v>
      </c>
      <c r="HF83" s="222" t="s">
        <v>2290</v>
      </c>
      <c r="HG83" s="222">
        <v>2</v>
      </c>
      <c r="HH83" s="222" t="s">
        <v>2019</v>
      </c>
      <c r="HI83" s="222" t="s">
        <v>33</v>
      </c>
      <c r="HJ83" s="222">
        <v>2</v>
      </c>
      <c r="HK83" s="222" t="s">
        <v>17</v>
      </c>
      <c r="HL83" s="222" t="s">
        <v>17</v>
      </c>
      <c r="HM83" s="223">
        <v>45063</v>
      </c>
      <c r="HN83" s="221" t="s">
        <v>2296</v>
      </c>
      <c r="HO83" s="224">
        <v>3</v>
      </c>
      <c r="HP83" s="224" t="s">
        <v>2019</v>
      </c>
      <c r="HQ83" s="224" t="s">
        <v>33</v>
      </c>
      <c r="HR83" s="224">
        <v>2</v>
      </c>
      <c r="HS83" s="224" t="s">
        <v>17</v>
      </c>
      <c r="HT83" s="224" t="s">
        <v>17</v>
      </c>
      <c r="HU83" s="214">
        <v>45063</v>
      </c>
      <c r="HV83" s="222" t="s">
        <v>2293</v>
      </c>
      <c r="HW83" s="222">
        <v>1</v>
      </c>
      <c r="HX83" s="222" t="s">
        <v>2019</v>
      </c>
      <c r="HY83" s="222" t="s">
        <v>33</v>
      </c>
      <c r="HZ83" s="222">
        <v>2</v>
      </c>
      <c r="IA83" s="222" t="s">
        <v>17</v>
      </c>
      <c r="IB83" s="222" t="s">
        <v>17</v>
      </c>
      <c r="IC83" s="223">
        <v>45063</v>
      </c>
      <c r="ID83" s="221" t="s">
        <v>2295</v>
      </c>
      <c r="IE83" s="224">
        <v>0</v>
      </c>
      <c r="IF83" s="224" t="s">
        <v>2019</v>
      </c>
      <c r="IG83" s="224" t="s">
        <v>33</v>
      </c>
      <c r="IH83" s="224">
        <v>2</v>
      </c>
      <c r="II83" s="224" t="s">
        <v>17</v>
      </c>
      <c r="IJ83" s="224" t="s">
        <v>17</v>
      </c>
      <c r="IK83" s="214">
        <v>45063</v>
      </c>
      <c r="IL83" s="222" t="s">
        <v>2294</v>
      </c>
      <c r="IM83" s="222">
        <v>1</v>
      </c>
      <c r="IN83" s="222" t="s">
        <v>2019</v>
      </c>
      <c r="IO83" s="222" t="s">
        <v>33</v>
      </c>
      <c r="IP83" s="222">
        <v>2</v>
      </c>
      <c r="IQ83" s="222" t="s">
        <v>17</v>
      </c>
      <c r="IR83" s="222" t="s">
        <v>17</v>
      </c>
      <c r="IS83" s="223">
        <v>45063</v>
      </c>
    </row>
    <row r="84" spans="1:253" s="11" customFormat="1" ht="12.95" customHeight="1" x14ac:dyDescent="0.2">
      <c r="A84" s="11" t="s">
        <v>1712</v>
      </c>
      <c r="B84" s="11" t="s">
        <v>10682</v>
      </c>
      <c r="C84" s="11" t="s">
        <v>1713</v>
      </c>
      <c r="D84" s="11" t="s">
        <v>1682</v>
      </c>
      <c r="E84" s="11" t="s">
        <v>10011</v>
      </c>
      <c r="F84" s="11" t="s">
        <v>1714</v>
      </c>
      <c r="G84" s="212">
        <v>118414000</v>
      </c>
      <c r="H84" s="213" t="s">
        <v>1683</v>
      </c>
      <c r="I84" s="213" t="s">
        <v>1219</v>
      </c>
      <c r="J84" s="213">
        <v>2</v>
      </c>
      <c r="K84" s="213" t="s">
        <v>1685</v>
      </c>
      <c r="L84" s="213" t="s">
        <v>1684</v>
      </c>
      <c r="M84" s="214">
        <v>45013</v>
      </c>
      <c r="N84" s="221" t="s">
        <v>1717</v>
      </c>
      <c r="O84" s="216">
        <v>1943950</v>
      </c>
      <c r="P84" s="216" t="s">
        <v>1687</v>
      </c>
      <c r="Q84" s="216" t="s">
        <v>1219</v>
      </c>
      <c r="R84" s="216">
        <v>2</v>
      </c>
      <c r="S84" s="216" t="s">
        <v>1716</v>
      </c>
      <c r="T84" s="216" t="s">
        <v>1715</v>
      </c>
      <c r="U84" s="217">
        <v>45013</v>
      </c>
      <c r="V84" s="221" t="s">
        <v>1720</v>
      </c>
      <c r="W84" s="213">
        <v>118414000</v>
      </c>
      <c r="X84" s="213" t="s">
        <v>1687</v>
      </c>
      <c r="Y84" s="213" t="s">
        <v>22</v>
      </c>
      <c r="Z84" s="213">
        <v>3</v>
      </c>
      <c r="AA84" s="213" t="s">
        <v>1719</v>
      </c>
      <c r="AB84" s="213" t="s">
        <v>1718</v>
      </c>
      <c r="AC84" s="214">
        <v>45013</v>
      </c>
      <c r="AD84" s="221" t="s">
        <v>1724</v>
      </c>
      <c r="AE84" s="218">
        <v>379000</v>
      </c>
      <c r="AF84" s="218" t="s">
        <v>1721</v>
      </c>
      <c r="AG84" s="218" t="s">
        <v>22</v>
      </c>
      <c r="AH84" s="218">
        <v>3</v>
      </c>
      <c r="AI84" s="218" t="s">
        <v>1723</v>
      </c>
      <c r="AJ84" s="218" t="s">
        <v>1722</v>
      </c>
      <c r="AK84" s="219">
        <v>45013</v>
      </c>
      <c r="AL84" s="221" t="s">
        <v>1725</v>
      </c>
      <c r="AM84" s="213">
        <v>379000</v>
      </c>
      <c r="AN84" s="213" t="s">
        <v>1721</v>
      </c>
      <c r="AO84" s="213" t="s">
        <v>22</v>
      </c>
      <c r="AP84" s="213">
        <v>3</v>
      </c>
      <c r="AQ84" s="213" t="s">
        <v>1723</v>
      </c>
      <c r="AR84" s="213" t="s">
        <v>1722</v>
      </c>
      <c r="AS84" s="214">
        <v>45013</v>
      </c>
      <c r="AT84" s="222" t="s">
        <v>1726</v>
      </c>
      <c r="AU84" s="218" t="s">
        <v>17</v>
      </c>
      <c r="AV84" s="218" t="s">
        <v>17</v>
      </c>
      <c r="AW84" s="218" t="s">
        <v>17</v>
      </c>
      <c r="AX84" s="218" t="s">
        <v>17</v>
      </c>
      <c r="AY84" s="218" t="s">
        <v>1527</v>
      </c>
      <c r="AZ84" s="218" t="s">
        <v>17</v>
      </c>
      <c r="BA84" s="219">
        <v>45013</v>
      </c>
      <c r="BB84" s="221" t="s">
        <v>1740</v>
      </c>
      <c r="BC84" s="213" t="s">
        <v>17</v>
      </c>
      <c r="BD84" s="213" t="s">
        <v>17</v>
      </c>
      <c r="BE84" s="213" t="s">
        <v>17</v>
      </c>
      <c r="BF84" s="213" t="s">
        <v>17</v>
      </c>
      <c r="BG84" s="213" t="s">
        <v>1537</v>
      </c>
      <c r="BH84" s="213" t="s">
        <v>17</v>
      </c>
      <c r="BI84" s="214">
        <v>45013</v>
      </c>
      <c r="BJ84" s="222" t="s">
        <v>7193</v>
      </c>
      <c r="BK84" s="222">
        <v>3079</v>
      </c>
      <c r="BL84" s="222" t="s">
        <v>7191</v>
      </c>
      <c r="BM84" s="222" t="s">
        <v>1219</v>
      </c>
      <c r="BN84" s="222">
        <v>2</v>
      </c>
      <c r="BO84" s="222" t="s">
        <v>7192</v>
      </c>
      <c r="BP84" s="218" t="s">
        <v>1079</v>
      </c>
      <c r="BQ84" s="223">
        <v>45259</v>
      </c>
      <c r="BR84" s="221" t="s">
        <v>1741</v>
      </c>
      <c r="BS84" s="224" t="s">
        <v>17</v>
      </c>
      <c r="BT84" s="224" t="s">
        <v>17</v>
      </c>
      <c r="BU84" s="224" t="s">
        <v>17</v>
      </c>
      <c r="BV84" s="224" t="s">
        <v>17</v>
      </c>
      <c r="BW84" s="224" t="s">
        <v>1539</v>
      </c>
      <c r="BX84" s="224" t="s">
        <v>17</v>
      </c>
      <c r="BY84" s="214">
        <v>45013</v>
      </c>
      <c r="BZ84" s="222" t="s">
        <v>1742</v>
      </c>
      <c r="CA84" s="222" t="s">
        <v>17</v>
      </c>
      <c r="CB84" s="222" t="s">
        <v>17</v>
      </c>
      <c r="CC84" s="222" t="s">
        <v>17</v>
      </c>
      <c r="CD84" s="222" t="s">
        <v>17</v>
      </c>
      <c r="CE84" s="222" t="s">
        <v>1541</v>
      </c>
      <c r="CF84" s="222" t="s">
        <v>17</v>
      </c>
      <c r="CG84" s="223">
        <v>45013</v>
      </c>
      <c r="CH84" s="221" t="s">
        <v>11160</v>
      </c>
      <c r="CI84" s="222" t="e">
        <v>#N/A</v>
      </c>
      <c r="CJ84" s="222" t="e">
        <v>#N/A</v>
      </c>
      <c r="CK84" s="222" t="e">
        <v>#N/A</v>
      </c>
      <c r="CL84" s="222" t="e">
        <v>#N/A</v>
      </c>
      <c r="CM84" s="222" t="e">
        <v>#N/A</v>
      </c>
      <c r="CN84" s="222" t="e">
        <v>#N/A</v>
      </c>
      <c r="CO84" s="225" t="e">
        <v>#N/A</v>
      </c>
      <c r="CP84" s="222" t="s">
        <v>1744</v>
      </c>
      <c r="CQ84" s="224" t="s">
        <v>17</v>
      </c>
      <c r="CR84" s="224" t="s">
        <v>17</v>
      </c>
      <c r="CS84" s="224" t="s">
        <v>17</v>
      </c>
      <c r="CT84" s="224" t="s">
        <v>17</v>
      </c>
      <c r="CU84" s="224" t="s">
        <v>1545</v>
      </c>
      <c r="CV84" s="224" t="s">
        <v>17</v>
      </c>
      <c r="CW84" s="214">
        <v>45013</v>
      </c>
      <c r="CX84" s="222" t="s">
        <v>1727</v>
      </c>
      <c r="CY84" s="218" t="s">
        <v>17</v>
      </c>
      <c r="CZ84" s="218" t="s">
        <v>17</v>
      </c>
      <c r="DA84" s="218" t="s">
        <v>17</v>
      </c>
      <c r="DB84" s="218" t="s">
        <v>17</v>
      </c>
      <c r="DC84" s="218" t="s">
        <v>1733</v>
      </c>
      <c r="DD84" s="218" t="s">
        <v>17</v>
      </c>
      <c r="DE84" s="220">
        <v>45013</v>
      </c>
      <c r="DF84" s="221" t="s">
        <v>1730</v>
      </c>
      <c r="DG84" s="213">
        <v>118035000</v>
      </c>
      <c r="DH84" s="224" t="s">
        <v>1728</v>
      </c>
      <c r="DI84" s="224" t="s">
        <v>22</v>
      </c>
      <c r="DJ84" s="224">
        <v>3</v>
      </c>
      <c r="DK84" s="224" t="s">
        <v>1729</v>
      </c>
      <c r="DL84" s="224" t="s">
        <v>1722</v>
      </c>
      <c r="DM84" s="214">
        <v>45013</v>
      </c>
      <c r="DN84" s="222" t="s">
        <v>1732</v>
      </c>
      <c r="DO84" s="218">
        <v>379000</v>
      </c>
      <c r="DP84" s="222" t="s">
        <v>1721</v>
      </c>
      <c r="DQ84" s="222" t="s">
        <v>22</v>
      </c>
      <c r="DR84" s="222">
        <v>3</v>
      </c>
      <c r="DS84" s="222" t="s">
        <v>1731</v>
      </c>
      <c r="DT84" s="222" t="s">
        <v>1722</v>
      </c>
      <c r="DU84" s="223">
        <v>45013</v>
      </c>
      <c r="DV84" s="221" t="s">
        <v>1734</v>
      </c>
      <c r="DW84" s="213" t="s">
        <v>17</v>
      </c>
      <c r="DX84" s="224" t="s">
        <v>17</v>
      </c>
      <c r="DY84" s="224" t="s">
        <v>17</v>
      </c>
      <c r="DZ84" s="224" t="s">
        <v>17</v>
      </c>
      <c r="EA84" s="224" t="s">
        <v>1733</v>
      </c>
      <c r="EB84" s="224" t="s">
        <v>17</v>
      </c>
      <c r="EC84" s="214">
        <v>45013</v>
      </c>
      <c r="ED84" s="222" t="s">
        <v>1735</v>
      </c>
      <c r="EE84" s="218" t="s">
        <v>17</v>
      </c>
      <c r="EF84" s="222" t="s">
        <v>17</v>
      </c>
      <c r="EG84" s="222" t="s">
        <v>17</v>
      </c>
      <c r="EH84" s="222" t="s">
        <v>17</v>
      </c>
      <c r="EI84" s="222" t="s">
        <v>1694</v>
      </c>
      <c r="EJ84" s="222" t="s">
        <v>17</v>
      </c>
      <c r="EK84" s="223">
        <v>45013</v>
      </c>
      <c r="EL84" s="221" t="s">
        <v>1736</v>
      </c>
      <c r="EM84" s="213" t="s">
        <v>17</v>
      </c>
      <c r="EN84" s="224" t="s">
        <v>17</v>
      </c>
      <c r="EO84" s="224" t="s">
        <v>17</v>
      </c>
      <c r="EP84" s="224" t="s">
        <v>17</v>
      </c>
      <c r="EQ84" s="224" t="s">
        <v>1696</v>
      </c>
      <c r="ER84" s="224" t="s">
        <v>17</v>
      </c>
      <c r="ES84" s="214">
        <v>45013</v>
      </c>
      <c r="ET84" s="222" t="s">
        <v>7196</v>
      </c>
      <c r="EU84" s="222">
        <v>4046</v>
      </c>
      <c r="EV84" s="222" t="s">
        <v>7194</v>
      </c>
      <c r="EW84" s="222" t="s">
        <v>1219</v>
      </c>
      <c r="EX84" s="222">
        <v>2</v>
      </c>
      <c r="EY84" s="222" t="s">
        <v>7195</v>
      </c>
      <c r="EZ84" s="222" t="s">
        <v>7183</v>
      </c>
      <c r="FA84" s="223">
        <v>45259</v>
      </c>
      <c r="FB84" s="221" t="s">
        <v>1737</v>
      </c>
      <c r="FC84" s="224">
        <v>5</v>
      </c>
      <c r="FD84" s="224" t="s">
        <v>1721</v>
      </c>
      <c r="FE84" s="224" t="s">
        <v>1219</v>
      </c>
      <c r="FF84" s="224">
        <v>2</v>
      </c>
      <c r="FG84" s="224" t="s">
        <v>1348</v>
      </c>
      <c r="FH84" s="224" t="s">
        <v>1722</v>
      </c>
      <c r="FI84" s="214">
        <v>45013</v>
      </c>
      <c r="FJ84" s="221" t="s">
        <v>1738</v>
      </c>
      <c r="FK84" s="222" t="s">
        <v>17</v>
      </c>
      <c r="FL84" s="222" t="s">
        <v>17</v>
      </c>
      <c r="FM84" s="222" t="s">
        <v>17</v>
      </c>
      <c r="FN84" s="222" t="s">
        <v>17</v>
      </c>
      <c r="FO84" s="222" t="s">
        <v>1533</v>
      </c>
      <c r="FP84" s="218" t="s">
        <v>17</v>
      </c>
      <c r="FQ84" s="219">
        <v>45013</v>
      </c>
      <c r="FR84" s="221" t="s">
        <v>1739</v>
      </c>
      <c r="FS84" s="224" t="s">
        <v>17</v>
      </c>
      <c r="FT84" s="224" t="s">
        <v>17</v>
      </c>
      <c r="FU84" s="224" t="s">
        <v>17</v>
      </c>
      <c r="FV84" s="224" t="s">
        <v>17</v>
      </c>
      <c r="FW84" s="224" t="s">
        <v>1535</v>
      </c>
      <c r="FX84" s="224" t="s">
        <v>17</v>
      </c>
      <c r="FY84" s="214">
        <v>45013</v>
      </c>
      <c r="FZ84" s="222" t="s">
        <v>2300</v>
      </c>
      <c r="GA84" s="222">
        <v>0</v>
      </c>
      <c r="GB84" s="222" t="s">
        <v>2019</v>
      </c>
      <c r="GC84" s="222" t="s">
        <v>33</v>
      </c>
      <c r="GD84" s="222">
        <v>2</v>
      </c>
      <c r="GE84" s="222" t="s">
        <v>17</v>
      </c>
      <c r="GF84" s="222" t="s">
        <v>17</v>
      </c>
      <c r="GG84" s="223">
        <v>45063</v>
      </c>
      <c r="GH84" s="221" t="s">
        <v>2306</v>
      </c>
      <c r="GI84" s="224">
        <v>2</v>
      </c>
      <c r="GJ84" s="224" t="s">
        <v>2019</v>
      </c>
      <c r="GK84" s="224" t="s">
        <v>33</v>
      </c>
      <c r="GL84" s="224">
        <v>2</v>
      </c>
      <c r="GM84" s="224" t="s">
        <v>17</v>
      </c>
      <c r="GN84" s="224" t="s">
        <v>17</v>
      </c>
      <c r="GO84" s="214">
        <v>45063</v>
      </c>
      <c r="GP84" s="222" t="s">
        <v>2301</v>
      </c>
      <c r="GQ84" s="222">
        <v>0</v>
      </c>
      <c r="GR84" s="222" t="s">
        <v>2019</v>
      </c>
      <c r="GS84" s="222" t="s">
        <v>33</v>
      </c>
      <c r="GT84" s="222">
        <v>2</v>
      </c>
      <c r="GU84" s="222" t="s">
        <v>17</v>
      </c>
      <c r="GV84" s="222" t="s">
        <v>17</v>
      </c>
      <c r="GW84" s="223">
        <v>45063</v>
      </c>
      <c r="GX84" s="221" t="s">
        <v>2307</v>
      </c>
      <c r="GY84" s="224">
        <v>1</v>
      </c>
      <c r="GZ84" s="224" t="s">
        <v>2019</v>
      </c>
      <c r="HA84" s="224" t="s">
        <v>33</v>
      </c>
      <c r="HB84" s="224">
        <v>2</v>
      </c>
      <c r="HC84" s="224" t="s">
        <v>17</v>
      </c>
      <c r="HD84" s="224" t="s">
        <v>17</v>
      </c>
      <c r="HE84" s="214">
        <v>45063</v>
      </c>
      <c r="HF84" s="222" t="s">
        <v>2299</v>
      </c>
      <c r="HG84" s="222">
        <v>2</v>
      </c>
      <c r="HH84" s="222" t="s">
        <v>2019</v>
      </c>
      <c r="HI84" s="222" t="s">
        <v>33</v>
      </c>
      <c r="HJ84" s="222">
        <v>2</v>
      </c>
      <c r="HK84" s="222" t="s">
        <v>17</v>
      </c>
      <c r="HL84" s="222" t="s">
        <v>17</v>
      </c>
      <c r="HM84" s="223">
        <v>45063</v>
      </c>
      <c r="HN84" s="221" t="s">
        <v>2305</v>
      </c>
      <c r="HO84" s="224">
        <v>1</v>
      </c>
      <c r="HP84" s="224" t="s">
        <v>2019</v>
      </c>
      <c r="HQ84" s="224" t="s">
        <v>33</v>
      </c>
      <c r="HR84" s="224">
        <v>2</v>
      </c>
      <c r="HS84" s="224" t="s">
        <v>17</v>
      </c>
      <c r="HT84" s="224" t="s">
        <v>17</v>
      </c>
      <c r="HU84" s="214">
        <v>45063</v>
      </c>
      <c r="HV84" s="222" t="s">
        <v>2302</v>
      </c>
      <c r="HW84" s="222">
        <v>1</v>
      </c>
      <c r="HX84" s="222" t="s">
        <v>2019</v>
      </c>
      <c r="HY84" s="222" t="s">
        <v>33</v>
      </c>
      <c r="HZ84" s="222">
        <v>2</v>
      </c>
      <c r="IA84" s="222" t="s">
        <v>17</v>
      </c>
      <c r="IB84" s="222" t="s">
        <v>17</v>
      </c>
      <c r="IC84" s="223">
        <v>45063</v>
      </c>
      <c r="ID84" s="221" t="s">
        <v>2304</v>
      </c>
      <c r="IE84" s="224">
        <v>0</v>
      </c>
      <c r="IF84" s="224" t="s">
        <v>2019</v>
      </c>
      <c r="IG84" s="224" t="s">
        <v>33</v>
      </c>
      <c r="IH84" s="224">
        <v>2</v>
      </c>
      <c r="II84" s="224" t="s">
        <v>17</v>
      </c>
      <c r="IJ84" s="224" t="s">
        <v>17</v>
      </c>
      <c r="IK84" s="214">
        <v>45063</v>
      </c>
      <c r="IL84" s="222" t="s">
        <v>2303</v>
      </c>
      <c r="IM84" s="222">
        <v>1</v>
      </c>
      <c r="IN84" s="222" t="s">
        <v>2019</v>
      </c>
      <c r="IO84" s="222" t="s">
        <v>33</v>
      </c>
      <c r="IP84" s="222">
        <v>2</v>
      </c>
      <c r="IQ84" s="222" t="s">
        <v>17</v>
      </c>
      <c r="IR84" s="222" t="s">
        <v>17</v>
      </c>
      <c r="IS84" s="223">
        <v>45063</v>
      </c>
    </row>
    <row r="85" spans="1:253" s="11" customFormat="1" ht="12.95" customHeight="1" x14ac:dyDescent="0.2">
      <c r="A85" s="11" t="s">
        <v>1745</v>
      </c>
      <c r="B85" s="11" t="s">
        <v>10488</v>
      </c>
      <c r="C85" s="11" t="s">
        <v>1746</v>
      </c>
      <c r="D85" s="11" t="s">
        <v>1682</v>
      </c>
      <c r="E85" s="11" t="s">
        <v>10011</v>
      </c>
      <c r="F85" s="11" t="s">
        <v>1747</v>
      </c>
      <c r="G85" s="212">
        <v>118414000</v>
      </c>
      <c r="H85" s="213" t="s">
        <v>1683</v>
      </c>
      <c r="I85" s="213" t="s">
        <v>1219</v>
      </c>
      <c r="J85" s="213">
        <v>2</v>
      </c>
      <c r="K85" s="213" t="s">
        <v>1685</v>
      </c>
      <c r="L85" s="213" t="s">
        <v>1684</v>
      </c>
      <c r="M85" s="214">
        <v>45013</v>
      </c>
      <c r="N85" s="221" t="s">
        <v>3907</v>
      </c>
      <c r="O85" s="216">
        <v>1159951</v>
      </c>
      <c r="P85" s="216" t="s">
        <v>3904</v>
      </c>
      <c r="Q85" s="216" t="s">
        <v>1219</v>
      </c>
      <c r="R85" s="216">
        <v>2</v>
      </c>
      <c r="S85" s="216" t="s">
        <v>3906</v>
      </c>
      <c r="T85" s="216" t="s">
        <v>3905</v>
      </c>
      <c r="U85" s="217">
        <v>45196</v>
      </c>
      <c r="V85" s="221" t="s">
        <v>7178</v>
      </c>
      <c r="W85" s="213">
        <v>57925000</v>
      </c>
      <c r="X85" s="213" t="s">
        <v>7175</v>
      </c>
      <c r="Y85" s="213" t="s">
        <v>1219</v>
      </c>
      <c r="Z85" s="213">
        <v>2</v>
      </c>
      <c r="AA85" s="213" t="s">
        <v>7177</v>
      </c>
      <c r="AB85" s="213" t="s">
        <v>7176</v>
      </c>
      <c r="AC85" s="214">
        <v>45259</v>
      </c>
      <c r="AD85" s="221" t="s">
        <v>3913</v>
      </c>
      <c r="AE85" s="218">
        <v>228000</v>
      </c>
      <c r="AF85" s="218" t="s">
        <v>3910</v>
      </c>
      <c r="AG85" s="218" t="s">
        <v>22</v>
      </c>
      <c r="AH85" s="218">
        <v>3</v>
      </c>
      <c r="AI85" s="218" t="s">
        <v>3912</v>
      </c>
      <c r="AJ85" s="218" t="s">
        <v>3911</v>
      </c>
      <c r="AK85" s="219">
        <v>45196</v>
      </c>
      <c r="AL85" s="221" t="s">
        <v>3914</v>
      </c>
      <c r="AM85" s="213">
        <v>228000</v>
      </c>
      <c r="AN85" s="213" t="s">
        <v>3910</v>
      </c>
      <c r="AO85" s="213" t="s">
        <v>22</v>
      </c>
      <c r="AP85" s="213">
        <v>3</v>
      </c>
      <c r="AQ85" s="213" t="s">
        <v>3912</v>
      </c>
      <c r="AR85" s="213" t="s">
        <v>3911</v>
      </c>
      <c r="AS85" s="214">
        <v>45196</v>
      </c>
      <c r="AT85" s="222" t="s">
        <v>3241</v>
      </c>
      <c r="AU85" s="218" t="s">
        <v>17</v>
      </c>
      <c r="AV85" s="218" t="s">
        <v>17</v>
      </c>
      <c r="AW85" s="218" t="s">
        <v>17</v>
      </c>
      <c r="AX85" s="218" t="s">
        <v>17</v>
      </c>
      <c r="AY85" s="218" t="s">
        <v>1527</v>
      </c>
      <c r="AZ85" s="218" t="s">
        <v>17</v>
      </c>
      <c r="BA85" s="219">
        <v>45126</v>
      </c>
      <c r="BB85" s="221" t="s">
        <v>1754</v>
      </c>
      <c r="BC85" s="213" t="s">
        <v>17</v>
      </c>
      <c r="BD85" s="213" t="s">
        <v>999</v>
      </c>
      <c r="BE85" s="213" t="s">
        <v>17</v>
      </c>
      <c r="BF85" s="213" t="s">
        <v>17</v>
      </c>
      <c r="BG85" s="213" t="s">
        <v>1537</v>
      </c>
      <c r="BH85" s="213" t="s">
        <v>17</v>
      </c>
      <c r="BI85" s="214">
        <v>45013</v>
      </c>
      <c r="BJ85" s="222" t="s">
        <v>7181</v>
      </c>
      <c r="BK85" s="222">
        <v>967</v>
      </c>
      <c r="BL85" s="222" t="s">
        <v>7179</v>
      </c>
      <c r="BM85" s="222" t="s">
        <v>22</v>
      </c>
      <c r="BN85" s="222">
        <v>3</v>
      </c>
      <c r="BO85" s="222" t="s">
        <v>7180</v>
      </c>
      <c r="BP85" s="218" t="s">
        <v>4030</v>
      </c>
      <c r="BQ85" s="223">
        <v>45259</v>
      </c>
      <c r="BR85" s="221" t="s">
        <v>1755</v>
      </c>
      <c r="BS85" s="224" t="s">
        <v>17</v>
      </c>
      <c r="BT85" s="224" t="s">
        <v>999</v>
      </c>
      <c r="BU85" s="224" t="s">
        <v>17</v>
      </c>
      <c r="BV85" s="224" t="s">
        <v>17</v>
      </c>
      <c r="BW85" s="224" t="s">
        <v>1539</v>
      </c>
      <c r="BX85" s="224" t="s">
        <v>17</v>
      </c>
      <c r="BY85" s="214">
        <v>45013</v>
      </c>
      <c r="BZ85" s="222" t="s">
        <v>1756</v>
      </c>
      <c r="CA85" s="222" t="s">
        <v>17</v>
      </c>
      <c r="CB85" s="222" t="s">
        <v>999</v>
      </c>
      <c r="CC85" s="222" t="s">
        <v>17</v>
      </c>
      <c r="CD85" s="222" t="s">
        <v>17</v>
      </c>
      <c r="CE85" s="222" t="s">
        <v>1541</v>
      </c>
      <c r="CF85" s="222" t="s">
        <v>17</v>
      </c>
      <c r="CG85" s="223">
        <v>45013</v>
      </c>
      <c r="CH85" s="221" t="s">
        <v>11161</v>
      </c>
      <c r="CI85" s="222" t="e">
        <v>#N/A</v>
      </c>
      <c r="CJ85" s="222" t="e">
        <v>#N/A</v>
      </c>
      <c r="CK85" s="222" t="e">
        <v>#N/A</v>
      </c>
      <c r="CL85" s="222" t="e">
        <v>#N/A</v>
      </c>
      <c r="CM85" s="222" t="e">
        <v>#N/A</v>
      </c>
      <c r="CN85" s="222" t="e">
        <v>#N/A</v>
      </c>
      <c r="CO85" s="225" t="e">
        <v>#N/A</v>
      </c>
      <c r="CP85" s="222" t="s">
        <v>1758</v>
      </c>
      <c r="CQ85" s="224" t="s">
        <v>17</v>
      </c>
      <c r="CR85" s="224" t="s">
        <v>999</v>
      </c>
      <c r="CS85" s="224" t="s">
        <v>17</v>
      </c>
      <c r="CT85" s="224" t="s">
        <v>17</v>
      </c>
      <c r="CU85" s="224" t="s">
        <v>1545</v>
      </c>
      <c r="CV85" s="224" t="s">
        <v>17</v>
      </c>
      <c r="CW85" s="214">
        <v>45013</v>
      </c>
      <c r="CX85" s="222" t="s">
        <v>5156</v>
      </c>
      <c r="CY85" s="218">
        <v>121000</v>
      </c>
      <c r="CZ85" s="218" t="s">
        <v>5150</v>
      </c>
      <c r="DA85" s="218" t="s">
        <v>22</v>
      </c>
      <c r="DB85" s="218">
        <v>3</v>
      </c>
      <c r="DC85" s="218" t="s">
        <v>5157</v>
      </c>
      <c r="DD85" s="218" t="s">
        <v>5151</v>
      </c>
      <c r="DE85" s="220">
        <v>45229</v>
      </c>
      <c r="DF85" s="221" t="s">
        <v>7188</v>
      </c>
      <c r="DG85" s="213">
        <v>57697000</v>
      </c>
      <c r="DH85" s="224" t="s">
        <v>7175</v>
      </c>
      <c r="DI85" s="224" t="s">
        <v>22</v>
      </c>
      <c r="DJ85" s="224">
        <v>3</v>
      </c>
      <c r="DK85" s="224" t="s">
        <v>7187</v>
      </c>
      <c r="DL85" s="224" t="s">
        <v>7186</v>
      </c>
      <c r="DM85" s="214">
        <v>45259</v>
      </c>
      <c r="DN85" s="222" t="s">
        <v>7190</v>
      </c>
      <c r="DO85" s="218">
        <v>108000</v>
      </c>
      <c r="DP85" s="222" t="s">
        <v>7175</v>
      </c>
      <c r="DQ85" s="222" t="s">
        <v>22</v>
      </c>
      <c r="DR85" s="222">
        <v>3</v>
      </c>
      <c r="DS85" s="222" t="s">
        <v>7189</v>
      </c>
      <c r="DT85" s="222" t="s">
        <v>1749</v>
      </c>
      <c r="DU85" s="223">
        <v>45259</v>
      </c>
      <c r="DV85" s="221" t="s">
        <v>5158</v>
      </c>
      <c r="DW85" s="213">
        <v>121000</v>
      </c>
      <c r="DX85" s="224" t="s">
        <v>5150</v>
      </c>
      <c r="DY85" s="224" t="s">
        <v>22</v>
      </c>
      <c r="DZ85" s="224">
        <v>3</v>
      </c>
      <c r="EA85" s="224" t="s">
        <v>5157</v>
      </c>
      <c r="EB85" s="224" t="s">
        <v>5151</v>
      </c>
      <c r="EC85" s="214">
        <v>45229</v>
      </c>
      <c r="ED85" s="222" t="s">
        <v>3908</v>
      </c>
      <c r="EE85" s="218">
        <v>0</v>
      </c>
      <c r="EF85" s="222" t="s">
        <v>17</v>
      </c>
      <c r="EG85" s="222" t="s">
        <v>17</v>
      </c>
      <c r="EH85" s="222" t="s">
        <v>17</v>
      </c>
      <c r="EI85" s="222" t="s">
        <v>1694</v>
      </c>
      <c r="EJ85" s="222" t="s">
        <v>17</v>
      </c>
      <c r="EK85" s="223">
        <v>45196</v>
      </c>
      <c r="EL85" s="221" t="s">
        <v>3909</v>
      </c>
      <c r="EM85" s="213">
        <v>0</v>
      </c>
      <c r="EN85" s="224" t="s">
        <v>17</v>
      </c>
      <c r="EO85" s="224" t="s">
        <v>17</v>
      </c>
      <c r="EP85" s="224" t="s">
        <v>17</v>
      </c>
      <c r="EQ85" s="224" t="s">
        <v>1696</v>
      </c>
      <c r="ER85" s="224" t="s">
        <v>17</v>
      </c>
      <c r="ES85" s="214">
        <v>45196</v>
      </c>
      <c r="ET85" s="222" t="s">
        <v>7185</v>
      </c>
      <c r="EU85" s="222">
        <v>4046</v>
      </c>
      <c r="EV85" s="222" t="s">
        <v>7182</v>
      </c>
      <c r="EW85" s="222" t="s">
        <v>1219</v>
      </c>
      <c r="EX85" s="222">
        <v>2</v>
      </c>
      <c r="EY85" s="222" t="s">
        <v>7184</v>
      </c>
      <c r="EZ85" s="222" t="s">
        <v>7183</v>
      </c>
      <c r="FA85" s="223">
        <v>45259</v>
      </c>
      <c r="FB85" s="221" t="s">
        <v>1751</v>
      </c>
      <c r="FC85" s="224">
        <v>3</v>
      </c>
      <c r="FD85" s="224" t="s">
        <v>1748</v>
      </c>
      <c r="FE85" s="224" t="s">
        <v>1219</v>
      </c>
      <c r="FF85" s="224">
        <v>2</v>
      </c>
      <c r="FG85" s="224" t="s">
        <v>1750</v>
      </c>
      <c r="FH85" s="224" t="s">
        <v>1749</v>
      </c>
      <c r="FI85" s="214">
        <v>45013</v>
      </c>
      <c r="FJ85" s="221" t="s">
        <v>1752</v>
      </c>
      <c r="FK85" s="222" t="s">
        <v>17</v>
      </c>
      <c r="FL85" s="222" t="s">
        <v>999</v>
      </c>
      <c r="FM85" s="222" t="s">
        <v>17</v>
      </c>
      <c r="FN85" s="222" t="s">
        <v>17</v>
      </c>
      <c r="FO85" s="222" t="s">
        <v>1520</v>
      </c>
      <c r="FP85" s="218" t="s">
        <v>17</v>
      </c>
      <c r="FQ85" s="219">
        <v>45013</v>
      </c>
      <c r="FR85" s="221" t="s">
        <v>1753</v>
      </c>
      <c r="FS85" s="224" t="s">
        <v>17</v>
      </c>
      <c r="FT85" s="224" t="s">
        <v>999</v>
      </c>
      <c r="FU85" s="224" t="s">
        <v>17</v>
      </c>
      <c r="FV85" s="224" t="s">
        <v>17</v>
      </c>
      <c r="FW85" s="224" t="s">
        <v>1522</v>
      </c>
      <c r="FX85" s="224" t="s">
        <v>17</v>
      </c>
      <c r="FY85" s="214">
        <v>45013</v>
      </c>
      <c r="FZ85" s="222" t="s">
        <v>2309</v>
      </c>
      <c r="GA85" s="222">
        <v>0</v>
      </c>
      <c r="GB85" s="222" t="s">
        <v>2019</v>
      </c>
      <c r="GC85" s="222" t="s">
        <v>33</v>
      </c>
      <c r="GD85" s="222">
        <v>2</v>
      </c>
      <c r="GE85" s="222" t="s">
        <v>17</v>
      </c>
      <c r="GF85" s="222" t="s">
        <v>17</v>
      </c>
      <c r="GG85" s="223">
        <v>45063</v>
      </c>
      <c r="GH85" s="221" t="s">
        <v>2315</v>
      </c>
      <c r="GI85" s="224">
        <v>2</v>
      </c>
      <c r="GJ85" s="224" t="s">
        <v>2019</v>
      </c>
      <c r="GK85" s="224" t="s">
        <v>33</v>
      </c>
      <c r="GL85" s="224">
        <v>2</v>
      </c>
      <c r="GM85" s="224" t="s">
        <v>17</v>
      </c>
      <c r="GN85" s="224" t="s">
        <v>17</v>
      </c>
      <c r="GO85" s="214">
        <v>45063</v>
      </c>
      <c r="GP85" s="222" t="s">
        <v>2310</v>
      </c>
      <c r="GQ85" s="222">
        <v>1</v>
      </c>
      <c r="GR85" s="222" t="s">
        <v>2019</v>
      </c>
      <c r="GS85" s="222" t="s">
        <v>33</v>
      </c>
      <c r="GT85" s="222">
        <v>2</v>
      </c>
      <c r="GU85" s="222" t="s">
        <v>17</v>
      </c>
      <c r="GV85" s="222" t="s">
        <v>17</v>
      </c>
      <c r="GW85" s="223">
        <v>45063</v>
      </c>
      <c r="GX85" s="221" t="s">
        <v>2316</v>
      </c>
      <c r="GY85" s="224">
        <v>1</v>
      </c>
      <c r="GZ85" s="224" t="s">
        <v>2019</v>
      </c>
      <c r="HA85" s="224" t="s">
        <v>33</v>
      </c>
      <c r="HB85" s="224">
        <v>2</v>
      </c>
      <c r="HC85" s="224" t="s">
        <v>17</v>
      </c>
      <c r="HD85" s="224" t="s">
        <v>17</v>
      </c>
      <c r="HE85" s="214">
        <v>45063</v>
      </c>
      <c r="HF85" s="222" t="s">
        <v>2308</v>
      </c>
      <c r="HG85" s="222">
        <v>2</v>
      </c>
      <c r="HH85" s="222" t="s">
        <v>2019</v>
      </c>
      <c r="HI85" s="222" t="s">
        <v>33</v>
      </c>
      <c r="HJ85" s="222">
        <v>2</v>
      </c>
      <c r="HK85" s="222" t="s">
        <v>17</v>
      </c>
      <c r="HL85" s="222" t="s">
        <v>17</v>
      </c>
      <c r="HM85" s="223">
        <v>45063</v>
      </c>
      <c r="HN85" s="221" t="s">
        <v>2314</v>
      </c>
      <c r="HO85" s="224">
        <v>3</v>
      </c>
      <c r="HP85" s="224" t="s">
        <v>2019</v>
      </c>
      <c r="HQ85" s="224" t="s">
        <v>33</v>
      </c>
      <c r="HR85" s="224">
        <v>2</v>
      </c>
      <c r="HS85" s="224" t="s">
        <v>17</v>
      </c>
      <c r="HT85" s="224" t="s">
        <v>17</v>
      </c>
      <c r="HU85" s="214">
        <v>45063</v>
      </c>
      <c r="HV85" s="222" t="s">
        <v>2311</v>
      </c>
      <c r="HW85" s="222">
        <v>1</v>
      </c>
      <c r="HX85" s="222" t="s">
        <v>2019</v>
      </c>
      <c r="HY85" s="222" t="s">
        <v>33</v>
      </c>
      <c r="HZ85" s="222">
        <v>2</v>
      </c>
      <c r="IA85" s="222" t="s">
        <v>17</v>
      </c>
      <c r="IB85" s="222" t="s">
        <v>17</v>
      </c>
      <c r="IC85" s="223">
        <v>45063</v>
      </c>
      <c r="ID85" s="221" t="s">
        <v>2313</v>
      </c>
      <c r="IE85" s="224">
        <v>0</v>
      </c>
      <c r="IF85" s="224" t="s">
        <v>2019</v>
      </c>
      <c r="IG85" s="224" t="s">
        <v>33</v>
      </c>
      <c r="IH85" s="224">
        <v>2</v>
      </c>
      <c r="II85" s="224" t="s">
        <v>17</v>
      </c>
      <c r="IJ85" s="224" t="s">
        <v>17</v>
      </c>
      <c r="IK85" s="214">
        <v>45063</v>
      </c>
      <c r="IL85" s="222" t="s">
        <v>2312</v>
      </c>
      <c r="IM85" s="222">
        <v>1</v>
      </c>
      <c r="IN85" s="222" t="s">
        <v>2019</v>
      </c>
      <c r="IO85" s="222" t="s">
        <v>33</v>
      </c>
      <c r="IP85" s="222">
        <v>2</v>
      </c>
      <c r="IQ85" s="222" t="s">
        <v>17</v>
      </c>
      <c r="IR85" s="222" t="s">
        <v>17</v>
      </c>
      <c r="IS85" s="223">
        <v>45063</v>
      </c>
    </row>
    <row r="86" spans="1:253" s="11" customFormat="1" ht="12.95" customHeight="1" x14ac:dyDescent="0.2">
      <c r="A86" s="11" t="s">
        <v>13</v>
      </c>
      <c r="B86" s="11" t="s">
        <v>10455</v>
      </c>
      <c r="C86" s="11" t="s">
        <v>14</v>
      </c>
      <c r="D86" s="11" t="s">
        <v>15</v>
      </c>
      <c r="E86" s="11" t="s">
        <v>10016</v>
      </c>
      <c r="F86" s="11" t="s">
        <v>1579</v>
      </c>
      <c r="G86" s="212">
        <v>21700000</v>
      </c>
      <c r="H86" s="213" t="s">
        <v>1576</v>
      </c>
      <c r="I86" s="213" t="s">
        <v>66</v>
      </c>
      <c r="J86" s="213">
        <v>1</v>
      </c>
      <c r="K86" s="213" t="s">
        <v>1578</v>
      </c>
      <c r="L86" s="213" t="s">
        <v>1577</v>
      </c>
      <c r="M86" s="214">
        <v>44953</v>
      </c>
      <c r="N86" s="221" t="s">
        <v>1373</v>
      </c>
      <c r="O86" s="216">
        <v>1240190</v>
      </c>
      <c r="P86" s="216" t="s">
        <v>928</v>
      </c>
      <c r="Q86" s="216" t="s">
        <v>22</v>
      </c>
      <c r="R86" s="216">
        <v>3</v>
      </c>
      <c r="S86" s="216" t="s">
        <v>1372</v>
      </c>
      <c r="T86" s="216" t="s">
        <v>1371</v>
      </c>
      <c r="U86" s="217">
        <v>44804</v>
      </c>
      <c r="V86" s="221" t="s">
        <v>1581</v>
      </c>
      <c r="W86" s="213">
        <v>21700000</v>
      </c>
      <c r="X86" s="213" t="s">
        <v>1576</v>
      </c>
      <c r="Y86" s="213" t="s">
        <v>66</v>
      </c>
      <c r="Z86" s="213">
        <v>1</v>
      </c>
      <c r="AA86" s="213" t="s">
        <v>1580</v>
      </c>
      <c r="AB86" s="213" t="s">
        <v>1577</v>
      </c>
      <c r="AC86" s="214">
        <v>44953</v>
      </c>
      <c r="AD86" s="221" t="s">
        <v>1583</v>
      </c>
      <c r="AE86" s="218">
        <v>12900000</v>
      </c>
      <c r="AF86" s="218" t="s">
        <v>1576</v>
      </c>
      <c r="AG86" s="218" t="s">
        <v>66</v>
      </c>
      <c r="AH86" s="218">
        <v>1</v>
      </c>
      <c r="AI86" s="218" t="s">
        <v>1582</v>
      </c>
      <c r="AJ86" s="218" t="s">
        <v>1577</v>
      </c>
      <c r="AK86" s="219">
        <v>44953</v>
      </c>
      <c r="AL86" s="221" t="s">
        <v>9426</v>
      </c>
      <c r="AM86" s="213">
        <v>1410000</v>
      </c>
      <c r="AN86" s="213" t="s">
        <v>9423</v>
      </c>
      <c r="AO86" s="213" t="s">
        <v>66</v>
      </c>
      <c r="AP86" s="213">
        <v>1</v>
      </c>
      <c r="AQ86" s="213" t="s">
        <v>9425</v>
      </c>
      <c r="AR86" s="213" t="s">
        <v>9424</v>
      </c>
      <c r="AS86" s="214">
        <v>45260</v>
      </c>
      <c r="AT86" s="222" t="s">
        <v>9430</v>
      </c>
      <c r="AU86" s="218">
        <v>2</v>
      </c>
      <c r="AV86" s="218" t="s">
        <v>9427</v>
      </c>
      <c r="AW86" s="218" t="s">
        <v>66</v>
      </c>
      <c r="AX86" s="218">
        <v>1</v>
      </c>
      <c r="AY86" s="218" t="s">
        <v>9429</v>
      </c>
      <c r="AZ86" s="218" t="s">
        <v>9428</v>
      </c>
      <c r="BA86" s="219">
        <v>45260</v>
      </c>
      <c r="BB86" s="221" t="s">
        <v>626</v>
      </c>
      <c r="BC86" s="213">
        <v>44056</v>
      </c>
      <c r="BD86" s="213" t="s">
        <v>624</v>
      </c>
      <c r="BE86" s="213" t="s">
        <v>22</v>
      </c>
      <c r="BF86" s="213">
        <v>3</v>
      </c>
      <c r="BG86" s="213">
        <v>0</v>
      </c>
      <c r="BH86" s="213" t="s">
        <v>625</v>
      </c>
      <c r="BI86" s="214">
        <v>43642</v>
      </c>
      <c r="BJ86" s="222" t="s">
        <v>9432</v>
      </c>
      <c r="BK86" s="222">
        <v>2307</v>
      </c>
      <c r="BL86" s="222" t="s">
        <v>7102</v>
      </c>
      <c r="BM86" s="222" t="s">
        <v>66</v>
      </c>
      <c r="BN86" s="222">
        <v>1</v>
      </c>
      <c r="BO86" s="222" t="s">
        <v>9431</v>
      </c>
      <c r="BP86" s="218" t="s">
        <v>1079</v>
      </c>
      <c r="BQ86" s="223">
        <v>45260</v>
      </c>
      <c r="BR86" s="221" t="s">
        <v>19</v>
      </c>
      <c r="BS86" s="224" t="s">
        <v>17</v>
      </c>
      <c r="BT86" s="224">
        <v>0</v>
      </c>
      <c r="BU86" s="224" t="s">
        <v>17</v>
      </c>
      <c r="BV86" s="224" t="s">
        <v>17</v>
      </c>
      <c r="BW86" s="224" t="s">
        <v>18</v>
      </c>
      <c r="BX86" s="224">
        <v>0</v>
      </c>
      <c r="BY86" s="214">
        <v>43489</v>
      </c>
      <c r="BZ86" s="222" t="s">
        <v>23</v>
      </c>
      <c r="CA86" s="222">
        <v>1</v>
      </c>
      <c r="CB86" s="222" t="s">
        <v>13</v>
      </c>
      <c r="CC86" s="222" t="s">
        <v>22</v>
      </c>
      <c r="CD86" s="222">
        <v>3</v>
      </c>
      <c r="CE86" s="222" t="s">
        <v>13</v>
      </c>
      <c r="CF86" s="222" t="s">
        <v>14</v>
      </c>
      <c r="CG86" s="223">
        <v>43489</v>
      </c>
      <c r="CH86" s="221" t="s">
        <v>11162</v>
      </c>
      <c r="CI86" s="222" t="e">
        <v>#N/A</v>
      </c>
      <c r="CJ86" s="222" t="e">
        <v>#N/A</v>
      </c>
      <c r="CK86" s="222" t="e">
        <v>#N/A</v>
      </c>
      <c r="CL86" s="222" t="e">
        <v>#N/A</v>
      </c>
      <c r="CM86" s="222" t="e">
        <v>#N/A</v>
      </c>
      <c r="CN86" s="222" t="e">
        <v>#N/A</v>
      </c>
      <c r="CO86" s="225" t="e">
        <v>#N/A</v>
      </c>
      <c r="CP86" s="222" t="s">
        <v>25</v>
      </c>
      <c r="CQ86" s="224" t="s">
        <v>17</v>
      </c>
      <c r="CR86" s="224">
        <v>0</v>
      </c>
      <c r="CS86" s="224" t="s">
        <v>17</v>
      </c>
      <c r="CT86" s="224" t="s">
        <v>17</v>
      </c>
      <c r="CU86" s="224" t="s">
        <v>18</v>
      </c>
      <c r="CV86" s="224">
        <v>0</v>
      </c>
      <c r="CW86" s="214">
        <v>43489</v>
      </c>
      <c r="CX86" s="222" t="s">
        <v>1585</v>
      </c>
      <c r="CY86" s="218">
        <v>8800000</v>
      </c>
      <c r="CZ86" s="218" t="s">
        <v>1576</v>
      </c>
      <c r="DA86" s="218" t="s">
        <v>66</v>
      </c>
      <c r="DB86" s="218">
        <v>1</v>
      </c>
      <c r="DC86" s="218" t="s">
        <v>1590</v>
      </c>
      <c r="DD86" s="218" t="s">
        <v>1577</v>
      </c>
      <c r="DE86" s="220">
        <v>44953</v>
      </c>
      <c r="DF86" s="221" t="s">
        <v>1587</v>
      </c>
      <c r="DG86" s="213">
        <v>8800000</v>
      </c>
      <c r="DH86" s="224" t="s">
        <v>1576</v>
      </c>
      <c r="DI86" s="224" t="s">
        <v>66</v>
      </c>
      <c r="DJ86" s="224">
        <v>1</v>
      </c>
      <c r="DK86" s="224" t="s">
        <v>1586</v>
      </c>
      <c r="DL86" s="224" t="s">
        <v>1577</v>
      </c>
      <c r="DM86" s="214">
        <v>44953</v>
      </c>
      <c r="DN86" s="222" t="s">
        <v>1589</v>
      </c>
      <c r="DO86" s="218">
        <v>4100000</v>
      </c>
      <c r="DP86" s="222" t="s">
        <v>1576</v>
      </c>
      <c r="DQ86" s="222" t="s">
        <v>66</v>
      </c>
      <c r="DR86" s="222">
        <v>1</v>
      </c>
      <c r="DS86" s="222" t="s">
        <v>1588</v>
      </c>
      <c r="DT86" s="222" t="s">
        <v>1577</v>
      </c>
      <c r="DU86" s="223">
        <v>44953</v>
      </c>
      <c r="DV86" s="221" t="s">
        <v>1591</v>
      </c>
      <c r="DW86" s="213">
        <v>6800000</v>
      </c>
      <c r="DX86" s="224" t="s">
        <v>1576</v>
      </c>
      <c r="DY86" s="224" t="s">
        <v>66</v>
      </c>
      <c r="DZ86" s="224">
        <v>1</v>
      </c>
      <c r="EA86" s="224" t="s">
        <v>1590</v>
      </c>
      <c r="EB86" s="224" t="s">
        <v>1577</v>
      </c>
      <c r="EC86" s="214">
        <v>44953</v>
      </c>
      <c r="ED86" s="222" t="s">
        <v>1593</v>
      </c>
      <c r="EE86" s="218">
        <v>1800000</v>
      </c>
      <c r="EF86" s="222" t="s">
        <v>1576</v>
      </c>
      <c r="EG86" s="222" t="s">
        <v>66</v>
      </c>
      <c r="EH86" s="222">
        <v>1</v>
      </c>
      <c r="EI86" s="222" t="s">
        <v>1592</v>
      </c>
      <c r="EJ86" s="222" t="s">
        <v>1577</v>
      </c>
      <c r="EK86" s="223">
        <v>44953</v>
      </c>
      <c r="EL86" s="221" t="s">
        <v>1595</v>
      </c>
      <c r="EM86" s="213">
        <v>200000</v>
      </c>
      <c r="EN86" s="224" t="s">
        <v>1576</v>
      </c>
      <c r="EO86" s="224" t="s">
        <v>66</v>
      </c>
      <c r="EP86" s="224">
        <v>1</v>
      </c>
      <c r="EQ86" s="224" t="s">
        <v>1594</v>
      </c>
      <c r="ER86" s="224" t="s">
        <v>1577</v>
      </c>
      <c r="ES86" s="214">
        <v>44953</v>
      </c>
      <c r="ET86" s="222" t="s">
        <v>9434</v>
      </c>
      <c r="EU86" s="222">
        <v>2307</v>
      </c>
      <c r="EV86" s="222" t="s">
        <v>7102</v>
      </c>
      <c r="EW86" s="222" t="s">
        <v>66</v>
      </c>
      <c r="EX86" s="222">
        <v>1</v>
      </c>
      <c r="EY86" s="222" t="s">
        <v>9433</v>
      </c>
      <c r="EZ86" s="222" t="s">
        <v>1079</v>
      </c>
      <c r="FA86" s="223">
        <v>45260</v>
      </c>
      <c r="FB86" s="221" t="s">
        <v>9436</v>
      </c>
      <c r="FC86" s="224">
        <v>6</v>
      </c>
      <c r="FD86" s="224" t="s">
        <v>9423</v>
      </c>
      <c r="FE86" s="224" t="s">
        <v>66</v>
      </c>
      <c r="FF86" s="224">
        <v>1</v>
      </c>
      <c r="FG86" s="224" t="s">
        <v>9435</v>
      </c>
      <c r="FH86" s="224" t="s">
        <v>9424</v>
      </c>
      <c r="FI86" s="214">
        <v>45260</v>
      </c>
      <c r="FJ86" s="221" t="s">
        <v>27</v>
      </c>
      <c r="FK86" s="222" t="s">
        <v>17</v>
      </c>
      <c r="FL86" s="222">
        <v>0</v>
      </c>
      <c r="FM86" s="222" t="s">
        <v>17</v>
      </c>
      <c r="FN86" s="222" t="s">
        <v>17</v>
      </c>
      <c r="FO86" s="222" t="s">
        <v>18</v>
      </c>
      <c r="FP86" s="218">
        <v>0</v>
      </c>
      <c r="FQ86" s="219">
        <v>43489</v>
      </c>
      <c r="FR86" s="221" t="s">
        <v>29</v>
      </c>
      <c r="FS86" s="224" t="s">
        <v>17</v>
      </c>
      <c r="FT86" s="224">
        <v>0</v>
      </c>
      <c r="FU86" s="224" t="s">
        <v>17</v>
      </c>
      <c r="FV86" s="224" t="s">
        <v>17</v>
      </c>
      <c r="FW86" s="224" t="s">
        <v>18</v>
      </c>
      <c r="FX86" s="224">
        <v>0</v>
      </c>
      <c r="FY86" s="214">
        <v>43489</v>
      </c>
      <c r="FZ86" s="222" t="s">
        <v>2065</v>
      </c>
      <c r="GA86" s="222">
        <v>0</v>
      </c>
      <c r="GB86" s="222" t="s">
        <v>2019</v>
      </c>
      <c r="GC86" s="222" t="s">
        <v>33</v>
      </c>
      <c r="GD86" s="222">
        <v>2</v>
      </c>
      <c r="GE86" s="222" t="s">
        <v>17</v>
      </c>
      <c r="GF86" s="222" t="s">
        <v>17</v>
      </c>
      <c r="GG86" s="223">
        <v>45061</v>
      </c>
      <c r="GH86" s="221" t="s">
        <v>2071</v>
      </c>
      <c r="GI86" s="224">
        <v>3</v>
      </c>
      <c r="GJ86" s="224" t="s">
        <v>2019</v>
      </c>
      <c r="GK86" s="224" t="s">
        <v>33</v>
      </c>
      <c r="GL86" s="224">
        <v>2</v>
      </c>
      <c r="GM86" s="224" t="s">
        <v>17</v>
      </c>
      <c r="GN86" s="224" t="s">
        <v>17</v>
      </c>
      <c r="GO86" s="214">
        <v>45061</v>
      </c>
      <c r="GP86" s="222" t="s">
        <v>2066</v>
      </c>
      <c r="GQ86" s="222">
        <v>2</v>
      </c>
      <c r="GR86" s="222" t="s">
        <v>2019</v>
      </c>
      <c r="GS86" s="222" t="s">
        <v>33</v>
      </c>
      <c r="GT86" s="222">
        <v>2</v>
      </c>
      <c r="GU86" s="222" t="s">
        <v>17</v>
      </c>
      <c r="GV86" s="222" t="s">
        <v>17</v>
      </c>
      <c r="GW86" s="223">
        <v>45061</v>
      </c>
      <c r="GX86" s="221" t="s">
        <v>2072</v>
      </c>
      <c r="GY86" s="224">
        <v>3</v>
      </c>
      <c r="GZ86" s="224" t="s">
        <v>2019</v>
      </c>
      <c r="HA86" s="224" t="s">
        <v>33</v>
      </c>
      <c r="HB86" s="224">
        <v>2</v>
      </c>
      <c r="HC86" s="224" t="s">
        <v>17</v>
      </c>
      <c r="HD86" s="224" t="s">
        <v>17</v>
      </c>
      <c r="HE86" s="214">
        <v>45061</v>
      </c>
      <c r="HF86" s="222" t="s">
        <v>2064</v>
      </c>
      <c r="HG86" s="222">
        <v>0</v>
      </c>
      <c r="HH86" s="222" t="s">
        <v>2019</v>
      </c>
      <c r="HI86" s="222" t="s">
        <v>33</v>
      </c>
      <c r="HJ86" s="222">
        <v>2</v>
      </c>
      <c r="HK86" s="222" t="s">
        <v>17</v>
      </c>
      <c r="HL86" s="222" t="s">
        <v>17</v>
      </c>
      <c r="HM86" s="223">
        <v>45061</v>
      </c>
      <c r="HN86" s="221" t="s">
        <v>2070</v>
      </c>
      <c r="HO86" s="224">
        <v>3</v>
      </c>
      <c r="HP86" s="224" t="s">
        <v>2019</v>
      </c>
      <c r="HQ86" s="224" t="s">
        <v>33</v>
      </c>
      <c r="HR86" s="224">
        <v>2</v>
      </c>
      <c r="HS86" s="224" t="s">
        <v>17</v>
      </c>
      <c r="HT86" s="224" t="s">
        <v>17</v>
      </c>
      <c r="HU86" s="214">
        <v>45061</v>
      </c>
      <c r="HV86" s="222" t="s">
        <v>2067</v>
      </c>
      <c r="HW86" s="222">
        <v>3</v>
      </c>
      <c r="HX86" s="222" t="s">
        <v>2019</v>
      </c>
      <c r="HY86" s="222" t="s">
        <v>33</v>
      </c>
      <c r="HZ86" s="222">
        <v>2</v>
      </c>
      <c r="IA86" s="222" t="s">
        <v>17</v>
      </c>
      <c r="IB86" s="222" t="s">
        <v>17</v>
      </c>
      <c r="IC86" s="223">
        <v>45061</v>
      </c>
      <c r="ID86" s="221" t="s">
        <v>2069</v>
      </c>
      <c r="IE86" s="224">
        <v>1</v>
      </c>
      <c r="IF86" s="224" t="s">
        <v>2019</v>
      </c>
      <c r="IG86" s="224" t="s">
        <v>33</v>
      </c>
      <c r="IH86" s="224">
        <v>2</v>
      </c>
      <c r="II86" s="224" t="s">
        <v>17</v>
      </c>
      <c r="IJ86" s="224" t="s">
        <v>17</v>
      </c>
      <c r="IK86" s="214">
        <v>45061</v>
      </c>
      <c r="IL86" s="222" t="s">
        <v>2068</v>
      </c>
      <c r="IM86" s="222">
        <v>3</v>
      </c>
      <c r="IN86" s="222" t="s">
        <v>2019</v>
      </c>
      <c r="IO86" s="222" t="s">
        <v>33</v>
      </c>
      <c r="IP86" s="222">
        <v>2</v>
      </c>
      <c r="IQ86" s="222" t="s">
        <v>17</v>
      </c>
      <c r="IR86" s="222" t="s">
        <v>17</v>
      </c>
      <c r="IS86" s="223">
        <v>45061</v>
      </c>
    </row>
    <row r="87" spans="1:253" s="11" customFormat="1" ht="12.95" customHeight="1" x14ac:dyDescent="0.2">
      <c r="A87" s="11" t="s">
        <v>2317</v>
      </c>
      <c r="B87" s="11" t="s">
        <v>10691</v>
      </c>
      <c r="C87" s="11" t="s">
        <v>2318</v>
      </c>
      <c r="D87" s="11" t="s">
        <v>2319</v>
      </c>
      <c r="E87" s="11" t="s">
        <v>10019</v>
      </c>
      <c r="F87" s="11" t="s">
        <v>4778</v>
      </c>
      <c r="G87" s="212">
        <v>55960000</v>
      </c>
      <c r="H87" s="213" t="s">
        <v>4775</v>
      </c>
      <c r="I87" s="213" t="s">
        <v>1219</v>
      </c>
      <c r="J87" s="213">
        <v>2</v>
      </c>
      <c r="K87" s="213" t="s">
        <v>4777</v>
      </c>
      <c r="L87" s="213" t="s">
        <v>4776</v>
      </c>
      <c r="M87" s="214">
        <v>45225</v>
      </c>
      <c r="N87" s="221" t="s">
        <v>4782</v>
      </c>
      <c r="O87" s="216">
        <v>676578</v>
      </c>
      <c r="P87" s="216" t="s">
        <v>4779</v>
      </c>
      <c r="Q87" s="216" t="s">
        <v>66</v>
      </c>
      <c r="R87" s="216">
        <v>1</v>
      </c>
      <c r="S87" s="216" t="s">
        <v>4781</v>
      </c>
      <c r="T87" s="216" t="s">
        <v>4780</v>
      </c>
      <c r="U87" s="217">
        <v>45225</v>
      </c>
      <c r="V87" s="221" t="s">
        <v>4786</v>
      </c>
      <c r="W87" s="213">
        <v>55960000</v>
      </c>
      <c r="X87" s="213" t="s">
        <v>4783</v>
      </c>
      <c r="Y87" s="213" t="s">
        <v>1219</v>
      </c>
      <c r="Z87" s="213">
        <v>2</v>
      </c>
      <c r="AA87" s="213" t="s">
        <v>4785</v>
      </c>
      <c r="AB87" s="213" t="s">
        <v>4784</v>
      </c>
      <c r="AC87" s="214">
        <v>45225</v>
      </c>
      <c r="AD87" s="221" t="s">
        <v>4788</v>
      </c>
      <c r="AE87" s="218">
        <v>54860000</v>
      </c>
      <c r="AF87" s="218" t="s">
        <v>4783</v>
      </c>
      <c r="AG87" s="218" t="s">
        <v>1219</v>
      </c>
      <c r="AH87" s="218">
        <v>2</v>
      </c>
      <c r="AI87" s="218" t="s">
        <v>4787</v>
      </c>
      <c r="AJ87" s="218" t="s">
        <v>4784</v>
      </c>
      <c r="AK87" s="219">
        <v>45225</v>
      </c>
      <c r="AL87" s="221" t="s">
        <v>8972</v>
      </c>
      <c r="AM87" s="213">
        <v>3140000</v>
      </c>
      <c r="AN87" s="213" t="s">
        <v>8969</v>
      </c>
      <c r="AO87" s="213" t="s">
        <v>1219</v>
      </c>
      <c r="AP87" s="213">
        <v>2</v>
      </c>
      <c r="AQ87" s="213" t="s">
        <v>8971</v>
      </c>
      <c r="AR87" s="213" t="s">
        <v>8970</v>
      </c>
      <c r="AS87" s="214">
        <v>45260</v>
      </c>
      <c r="AT87" s="222" t="s">
        <v>4792</v>
      </c>
      <c r="AU87" s="218">
        <v>131</v>
      </c>
      <c r="AV87" s="218" t="s">
        <v>4789</v>
      </c>
      <c r="AW87" s="218" t="s">
        <v>22</v>
      </c>
      <c r="AX87" s="218">
        <v>3</v>
      </c>
      <c r="AY87" s="218" t="s">
        <v>4791</v>
      </c>
      <c r="AZ87" s="218" t="s">
        <v>4790</v>
      </c>
      <c r="BA87" s="219">
        <v>45225</v>
      </c>
      <c r="BB87" s="221" t="s">
        <v>4810</v>
      </c>
      <c r="BC87" s="213" t="s">
        <v>17</v>
      </c>
      <c r="BD87" s="213" t="s">
        <v>17</v>
      </c>
      <c r="BE87" s="213" t="s">
        <v>17</v>
      </c>
      <c r="BF87" s="213" t="s">
        <v>17</v>
      </c>
      <c r="BG87" s="213" t="s">
        <v>4807</v>
      </c>
      <c r="BH87" s="213" t="s">
        <v>17</v>
      </c>
      <c r="BI87" s="214">
        <v>45225</v>
      </c>
      <c r="BJ87" s="222" t="s">
        <v>8976</v>
      </c>
      <c r="BK87" s="222">
        <v>7324</v>
      </c>
      <c r="BL87" s="222" t="s">
        <v>8973</v>
      </c>
      <c r="BM87" s="222" t="s">
        <v>22</v>
      </c>
      <c r="BN87" s="222">
        <v>3</v>
      </c>
      <c r="BO87" s="222" t="s">
        <v>8975</v>
      </c>
      <c r="BP87" s="218" t="s">
        <v>8974</v>
      </c>
      <c r="BQ87" s="223">
        <v>45260</v>
      </c>
      <c r="BR87" s="221" t="s">
        <v>4812</v>
      </c>
      <c r="BS87" s="224">
        <v>276700</v>
      </c>
      <c r="BT87" s="224" t="s">
        <v>4789</v>
      </c>
      <c r="BU87" s="224" t="s">
        <v>22</v>
      </c>
      <c r="BV87" s="224">
        <v>3</v>
      </c>
      <c r="BW87" s="224" t="s">
        <v>4811</v>
      </c>
      <c r="BX87" s="224" t="s">
        <v>4790</v>
      </c>
      <c r="BY87" s="214">
        <v>45225</v>
      </c>
      <c r="BZ87" s="222" t="s">
        <v>4813</v>
      </c>
      <c r="CA87" s="222" t="s">
        <v>17</v>
      </c>
      <c r="CB87" s="222" t="s">
        <v>17</v>
      </c>
      <c r="CC87" s="222" t="s">
        <v>17</v>
      </c>
      <c r="CD87" s="222" t="s">
        <v>17</v>
      </c>
      <c r="CE87" s="222" t="s">
        <v>4807</v>
      </c>
      <c r="CF87" s="222" t="s">
        <v>17</v>
      </c>
      <c r="CG87" s="223">
        <v>45225</v>
      </c>
      <c r="CH87" s="221" t="s">
        <v>11163</v>
      </c>
      <c r="CI87" s="222" t="e">
        <v>#N/A</v>
      </c>
      <c r="CJ87" s="222" t="e">
        <v>#N/A</v>
      </c>
      <c r="CK87" s="222" t="e">
        <v>#N/A</v>
      </c>
      <c r="CL87" s="222" t="e">
        <v>#N/A</v>
      </c>
      <c r="CM87" s="222" t="e">
        <v>#N/A</v>
      </c>
      <c r="CN87" s="222" t="e">
        <v>#N/A</v>
      </c>
      <c r="CO87" s="225" t="e">
        <v>#N/A</v>
      </c>
      <c r="CP87" s="222" t="s">
        <v>4818</v>
      </c>
      <c r="CQ87" s="224">
        <v>2240000000</v>
      </c>
      <c r="CR87" s="224" t="s">
        <v>4815</v>
      </c>
      <c r="CS87" s="224" t="s">
        <v>1219</v>
      </c>
      <c r="CT87" s="224">
        <v>2</v>
      </c>
      <c r="CU87" s="224" t="s">
        <v>4817</v>
      </c>
      <c r="CV87" s="224" t="s">
        <v>4816</v>
      </c>
      <c r="CW87" s="214">
        <v>45225</v>
      </c>
      <c r="CX87" s="222" t="s">
        <v>4794</v>
      </c>
      <c r="CY87" s="218">
        <v>18022000</v>
      </c>
      <c r="CZ87" s="218" t="s">
        <v>4783</v>
      </c>
      <c r="DA87" s="218" t="s">
        <v>1219</v>
      </c>
      <c r="DB87" s="218">
        <v>2</v>
      </c>
      <c r="DC87" s="218" t="s">
        <v>4799</v>
      </c>
      <c r="DD87" s="218" t="s">
        <v>4784</v>
      </c>
      <c r="DE87" s="220">
        <v>45225</v>
      </c>
      <c r="DF87" s="221" t="s">
        <v>4796</v>
      </c>
      <c r="DG87" s="213">
        <v>1100000</v>
      </c>
      <c r="DH87" s="224" t="s">
        <v>4783</v>
      </c>
      <c r="DI87" s="224" t="s">
        <v>1219</v>
      </c>
      <c r="DJ87" s="224">
        <v>2</v>
      </c>
      <c r="DK87" s="224" t="s">
        <v>4795</v>
      </c>
      <c r="DL87" s="224" t="s">
        <v>4784</v>
      </c>
      <c r="DM87" s="214">
        <v>45225</v>
      </c>
      <c r="DN87" s="222" t="s">
        <v>4798</v>
      </c>
      <c r="DO87" s="218">
        <v>36838000</v>
      </c>
      <c r="DP87" s="222" t="s">
        <v>4783</v>
      </c>
      <c r="DQ87" s="222" t="s">
        <v>1219</v>
      </c>
      <c r="DR87" s="222">
        <v>2</v>
      </c>
      <c r="DS87" s="222" t="s">
        <v>4797</v>
      </c>
      <c r="DT87" s="222" t="s">
        <v>4784</v>
      </c>
      <c r="DU87" s="223">
        <v>45225</v>
      </c>
      <c r="DV87" s="221" t="s">
        <v>4800</v>
      </c>
      <c r="DW87" s="213">
        <v>13349000</v>
      </c>
      <c r="DX87" s="224" t="s">
        <v>4783</v>
      </c>
      <c r="DY87" s="224" t="s">
        <v>1219</v>
      </c>
      <c r="DZ87" s="224">
        <v>2</v>
      </c>
      <c r="EA87" s="224" t="s">
        <v>4799</v>
      </c>
      <c r="EB87" s="224" t="s">
        <v>4784</v>
      </c>
      <c r="EC87" s="214">
        <v>45225</v>
      </c>
      <c r="ED87" s="222" t="s">
        <v>4802</v>
      </c>
      <c r="EE87" s="218">
        <v>4673000</v>
      </c>
      <c r="EF87" s="222" t="s">
        <v>4775</v>
      </c>
      <c r="EG87" s="222" t="s">
        <v>1219</v>
      </c>
      <c r="EH87" s="222">
        <v>2</v>
      </c>
      <c r="EI87" s="222" t="s">
        <v>4801</v>
      </c>
      <c r="EJ87" s="222" t="s">
        <v>4776</v>
      </c>
      <c r="EK87" s="223">
        <v>45225</v>
      </c>
      <c r="EL87" s="221" t="s">
        <v>4804</v>
      </c>
      <c r="EM87" s="213">
        <v>0</v>
      </c>
      <c r="EN87" s="224" t="s">
        <v>4775</v>
      </c>
      <c r="EO87" s="224" t="s">
        <v>1219</v>
      </c>
      <c r="EP87" s="224">
        <v>2</v>
      </c>
      <c r="EQ87" s="224" t="s">
        <v>4803</v>
      </c>
      <c r="ER87" s="224" t="s">
        <v>4776</v>
      </c>
      <c r="ES87" s="214">
        <v>45225</v>
      </c>
      <c r="ET87" s="222" t="s">
        <v>8977</v>
      </c>
      <c r="EU87" s="222">
        <v>7324</v>
      </c>
      <c r="EV87" s="222" t="s">
        <v>8973</v>
      </c>
      <c r="EW87" s="222" t="s">
        <v>22</v>
      </c>
      <c r="EX87" s="222">
        <v>3</v>
      </c>
      <c r="EY87" s="222" t="s">
        <v>8975</v>
      </c>
      <c r="EZ87" s="222" t="s">
        <v>8974</v>
      </c>
      <c r="FA87" s="223">
        <v>45260</v>
      </c>
      <c r="FB87" s="221" t="s">
        <v>4806</v>
      </c>
      <c r="FC87" s="224">
        <v>5</v>
      </c>
      <c r="FD87" s="224" t="s">
        <v>4783</v>
      </c>
      <c r="FE87" s="224" t="s">
        <v>66</v>
      </c>
      <c r="FF87" s="224">
        <v>1</v>
      </c>
      <c r="FG87" s="224" t="s">
        <v>4805</v>
      </c>
      <c r="FH87" s="224" t="s">
        <v>4784</v>
      </c>
      <c r="FI87" s="214">
        <v>45225</v>
      </c>
      <c r="FJ87" s="221" t="s">
        <v>4808</v>
      </c>
      <c r="FK87" s="222" t="s">
        <v>17</v>
      </c>
      <c r="FL87" s="222" t="s">
        <v>17</v>
      </c>
      <c r="FM87" s="222" t="s">
        <v>17</v>
      </c>
      <c r="FN87" s="222" t="s">
        <v>17</v>
      </c>
      <c r="FO87" s="222" t="s">
        <v>4807</v>
      </c>
      <c r="FP87" s="218" t="s">
        <v>17</v>
      </c>
      <c r="FQ87" s="219">
        <v>45225</v>
      </c>
      <c r="FR87" s="221" t="s">
        <v>4809</v>
      </c>
      <c r="FS87" s="224" t="s">
        <v>17</v>
      </c>
      <c r="FT87" s="224" t="s">
        <v>17</v>
      </c>
      <c r="FU87" s="224" t="s">
        <v>17</v>
      </c>
      <c r="FV87" s="224" t="s">
        <v>17</v>
      </c>
      <c r="FW87" s="224" t="s">
        <v>4807</v>
      </c>
      <c r="FX87" s="224" t="s">
        <v>17</v>
      </c>
      <c r="FY87" s="214">
        <v>45225</v>
      </c>
      <c r="FZ87" s="222" t="s">
        <v>2321</v>
      </c>
      <c r="GA87" s="222">
        <v>2</v>
      </c>
      <c r="GB87" s="222" t="s">
        <v>2019</v>
      </c>
      <c r="GC87" s="222" t="s">
        <v>33</v>
      </c>
      <c r="GD87" s="222">
        <v>2</v>
      </c>
      <c r="GE87" s="222" t="s">
        <v>17</v>
      </c>
      <c r="GF87" s="222" t="s">
        <v>17</v>
      </c>
      <c r="GG87" s="223">
        <v>45063</v>
      </c>
      <c r="GH87" s="221" t="s">
        <v>2327</v>
      </c>
      <c r="GI87" s="224">
        <v>3</v>
      </c>
      <c r="GJ87" s="224" t="s">
        <v>2019</v>
      </c>
      <c r="GK87" s="224" t="s">
        <v>33</v>
      </c>
      <c r="GL87" s="224">
        <v>2</v>
      </c>
      <c r="GM87" s="224" t="s">
        <v>17</v>
      </c>
      <c r="GN87" s="224" t="s">
        <v>17</v>
      </c>
      <c r="GO87" s="214">
        <v>45063</v>
      </c>
      <c r="GP87" s="222" t="s">
        <v>2322</v>
      </c>
      <c r="GQ87" s="222">
        <v>3</v>
      </c>
      <c r="GR87" s="222" t="s">
        <v>2019</v>
      </c>
      <c r="GS87" s="222" t="s">
        <v>33</v>
      </c>
      <c r="GT87" s="222">
        <v>2</v>
      </c>
      <c r="GU87" s="222" t="s">
        <v>17</v>
      </c>
      <c r="GV87" s="222" t="s">
        <v>17</v>
      </c>
      <c r="GW87" s="223">
        <v>45063</v>
      </c>
      <c r="GX87" s="221" t="s">
        <v>2328</v>
      </c>
      <c r="GY87" s="224">
        <v>3</v>
      </c>
      <c r="GZ87" s="224" t="s">
        <v>2019</v>
      </c>
      <c r="HA87" s="224" t="s">
        <v>33</v>
      </c>
      <c r="HB87" s="224">
        <v>2</v>
      </c>
      <c r="HC87" s="224" t="s">
        <v>17</v>
      </c>
      <c r="HD87" s="224" t="s">
        <v>17</v>
      </c>
      <c r="HE87" s="214">
        <v>45063</v>
      </c>
      <c r="HF87" s="222" t="s">
        <v>2320</v>
      </c>
      <c r="HG87" s="222">
        <v>2</v>
      </c>
      <c r="HH87" s="222" t="s">
        <v>2019</v>
      </c>
      <c r="HI87" s="222" t="s">
        <v>33</v>
      </c>
      <c r="HJ87" s="222">
        <v>2</v>
      </c>
      <c r="HK87" s="222" t="s">
        <v>17</v>
      </c>
      <c r="HL87" s="222" t="s">
        <v>17</v>
      </c>
      <c r="HM87" s="223">
        <v>45063</v>
      </c>
      <c r="HN87" s="221" t="s">
        <v>2326</v>
      </c>
      <c r="HO87" s="224">
        <v>3</v>
      </c>
      <c r="HP87" s="224" t="s">
        <v>2019</v>
      </c>
      <c r="HQ87" s="224" t="s">
        <v>33</v>
      </c>
      <c r="HR87" s="224">
        <v>2</v>
      </c>
      <c r="HS87" s="224" t="s">
        <v>17</v>
      </c>
      <c r="HT87" s="224" t="s">
        <v>17</v>
      </c>
      <c r="HU87" s="214">
        <v>45063</v>
      </c>
      <c r="HV87" s="222" t="s">
        <v>2323</v>
      </c>
      <c r="HW87" s="222">
        <v>3</v>
      </c>
      <c r="HX87" s="222" t="s">
        <v>2019</v>
      </c>
      <c r="HY87" s="222" t="s">
        <v>33</v>
      </c>
      <c r="HZ87" s="222">
        <v>2</v>
      </c>
      <c r="IA87" s="222" t="s">
        <v>17</v>
      </c>
      <c r="IB87" s="222" t="s">
        <v>17</v>
      </c>
      <c r="IC87" s="223">
        <v>45063</v>
      </c>
      <c r="ID87" s="221" t="s">
        <v>2325</v>
      </c>
      <c r="IE87" s="224">
        <v>1</v>
      </c>
      <c r="IF87" s="224" t="s">
        <v>2019</v>
      </c>
      <c r="IG87" s="224" t="s">
        <v>33</v>
      </c>
      <c r="IH87" s="224">
        <v>2</v>
      </c>
      <c r="II87" s="224" t="s">
        <v>17</v>
      </c>
      <c r="IJ87" s="224" t="s">
        <v>17</v>
      </c>
      <c r="IK87" s="214">
        <v>45063</v>
      </c>
      <c r="IL87" s="222" t="s">
        <v>2324</v>
      </c>
      <c r="IM87" s="222">
        <v>3</v>
      </c>
      <c r="IN87" s="222" t="s">
        <v>2019</v>
      </c>
      <c r="IO87" s="222" t="s">
        <v>33</v>
      </c>
      <c r="IP87" s="222">
        <v>2</v>
      </c>
      <c r="IQ87" s="222" t="s">
        <v>17</v>
      </c>
      <c r="IR87" s="222" t="s">
        <v>17</v>
      </c>
      <c r="IS87" s="223">
        <v>45063</v>
      </c>
    </row>
    <row r="88" spans="1:253" s="11" customFormat="1" ht="12.95" customHeight="1" x14ac:dyDescent="0.2">
      <c r="A88" s="11" t="s">
        <v>2329</v>
      </c>
      <c r="B88" s="11" t="s">
        <v>10455</v>
      </c>
      <c r="C88" s="11" t="s">
        <v>2330</v>
      </c>
      <c r="D88" s="11" t="s">
        <v>2319</v>
      </c>
      <c r="E88" s="11" t="s">
        <v>10019</v>
      </c>
      <c r="F88" s="11" t="s">
        <v>4819</v>
      </c>
      <c r="G88" s="215">
        <v>55960000</v>
      </c>
      <c r="H88" s="218" t="s">
        <v>4775</v>
      </c>
      <c r="I88" s="218" t="s">
        <v>1219</v>
      </c>
      <c r="J88" s="218">
        <v>2</v>
      </c>
      <c r="K88" s="218" t="s">
        <v>4777</v>
      </c>
      <c r="L88" s="218" t="s">
        <v>4776</v>
      </c>
      <c r="M88" s="219">
        <v>45225</v>
      </c>
      <c r="N88" s="221" t="s">
        <v>4823</v>
      </c>
      <c r="O88" s="218">
        <v>36778</v>
      </c>
      <c r="P88" s="218" t="s">
        <v>4820</v>
      </c>
      <c r="Q88" s="218" t="s">
        <v>66</v>
      </c>
      <c r="R88" s="218">
        <v>1</v>
      </c>
      <c r="S88" s="218" t="s">
        <v>4822</v>
      </c>
      <c r="T88" s="218" t="s">
        <v>4821</v>
      </c>
      <c r="U88" s="219">
        <v>45225</v>
      </c>
      <c r="V88" s="221" t="s">
        <v>4825</v>
      </c>
      <c r="W88" s="218">
        <v>3472000</v>
      </c>
      <c r="X88" s="218" t="s">
        <v>4775</v>
      </c>
      <c r="Y88" s="218" t="s">
        <v>66</v>
      </c>
      <c r="Z88" s="218">
        <v>1</v>
      </c>
      <c r="AA88" s="218" t="s">
        <v>4824</v>
      </c>
      <c r="AB88" s="218" t="s">
        <v>4776</v>
      </c>
      <c r="AC88" s="219">
        <v>45225</v>
      </c>
      <c r="AD88" s="221" t="s">
        <v>4828</v>
      </c>
      <c r="AE88" s="218">
        <v>3472000</v>
      </c>
      <c r="AF88" s="218" t="s">
        <v>4775</v>
      </c>
      <c r="AG88" s="218" t="s">
        <v>1219</v>
      </c>
      <c r="AH88" s="218">
        <v>2</v>
      </c>
      <c r="AI88" s="218" t="s">
        <v>4827</v>
      </c>
      <c r="AJ88" s="218" t="s">
        <v>4826</v>
      </c>
      <c r="AK88" s="219">
        <v>45225</v>
      </c>
      <c r="AL88" s="221" t="s">
        <v>9038</v>
      </c>
      <c r="AM88" s="218">
        <v>1285000</v>
      </c>
      <c r="AN88" s="218" t="s">
        <v>8969</v>
      </c>
      <c r="AO88" s="218" t="s">
        <v>1219</v>
      </c>
      <c r="AP88" s="218">
        <v>2</v>
      </c>
      <c r="AQ88" s="218" t="s">
        <v>9037</v>
      </c>
      <c r="AR88" s="218" t="s">
        <v>9036</v>
      </c>
      <c r="AS88" s="219">
        <v>45260</v>
      </c>
      <c r="AT88" s="222" t="s">
        <v>4829</v>
      </c>
      <c r="AU88" s="218">
        <v>0</v>
      </c>
      <c r="AV88" s="218" t="s">
        <v>17</v>
      </c>
      <c r="AW88" s="218" t="s">
        <v>17</v>
      </c>
      <c r="AX88" s="218" t="s">
        <v>17</v>
      </c>
      <c r="AY88" s="218" t="s">
        <v>552</v>
      </c>
      <c r="AZ88" s="218" t="s">
        <v>17</v>
      </c>
      <c r="BA88" s="219">
        <v>45225</v>
      </c>
      <c r="BB88" s="221" t="s">
        <v>4847</v>
      </c>
      <c r="BC88" s="218" t="s">
        <v>17</v>
      </c>
      <c r="BD88" s="218" t="s">
        <v>17</v>
      </c>
      <c r="BE88" s="218" t="s">
        <v>17</v>
      </c>
      <c r="BF88" s="218" t="s">
        <v>17</v>
      </c>
      <c r="BG88" s="218" t="s">
        <v>552</v>
      </c>
      <c r="BH88" s="218" t="s">
        <v>17</v>
      </c>
      <c r="BI88" s="219">
        <v>45225</v>
      </c>
      <c r="BJ88" s="222" t="s">
        <v>9041</v>
      </c>
      <c r="BK88" s="222">
        <v>17</v>
      </c>
      <c r="BL88" s="222" t="s">
        <v>9039</v>
      </c>
      <c r="BM88" s="222" t="s">
        <v>22</v>
      </c>
      <c r="BN88" s="222">
        <v>3</v>
      </c>
      <c r="BO88" s="222" t="s">
        <v>9040</v>
      </c>
      <c r="BP88" s="218" t="s">
        <v>1079</v>
      </c>
      <c r="BQ88" s="223">
        <v>45260</v>
      </c>
      <c r="BR88" s="221" t="s">
        <v>4848</v>
      </c>
      <c r="BS88" s="222" t="s">
        <v>17</v>
      </c>
      <c r="BT88" s="222" t="s">
        <v>17</v>
      </c>
      <c r="BU88" s="222" t="s">
        <v>17</v>
      </c>
      <c r="BV88" s="222" t="s">
        <v>17</v>
      </c>
      <c r="BW88" s="222" t="s">
        <v>552</v>
      </c>
      <c r="BX88" s="222" t="s">
        <v>17</v>
      </c>
      <c r="BY88" s="219">
        <v>45225</v>
      </c>
      <c r="BZ88" s="222" t="s">
        <v>4849</v>
      </c>
      <c r="CA88" s="222" t="s">
        <v>17</v>
      </c>
      <c r="CB88" s="222" t="s">
        <v>17</v>
      </c>
      <c r="CC88" s="222" t="s">
        <v>17</v>
      </c>
      <c r="CD88" s="222" t="s">
        <v>17</v>
      </c>
      <c r="CE88" s="222" t="s">
        <v>552</v>
      </c>
      <c r="CF88" s="222" t="s">
        <v>17</v>
      </c>
      <c r="CG88" s="223">
        <v>45225</v>
      </c>
      <c r="CH88" s="221" t="s">
        <v>11164</v>
      </c>
      <c r="CI88" s="222" t="e">
        <v>#N/A</v>
      </c>
      <c r="CJ88" s="222" t="e">
        <v>#N/A</v>
      </c>
      <c r="CK88" s="222" t="e">
        <v>#N/A</v>
      </c>
      <c r="CL88" s="222" t="e">
        <v>#N/A</v>
      </c>
      <c r="CM88" s="222" t="e">
        <v>#N/A</v>
      </c>
      <c r="CN88" s="222" t="e">
        <v>#N/A</v>
      </c>
      <c r="CO88" s="225" t="e">
        <v>#N/A</v>
      </c>
      <c r="CP88" s="222" t="s">
        <v>4851</v>
      </c>
      <c r="CQ88" s="222" t="s">
        <v>17</v>
      </c>
      <c r="CR88" s="222" t="s">
        <v>17</v>
      </c>
      <c r="CS88" s="222" t="s">
        <v>17</v>
      </c>
      <c r="CT88" s="222" t="s">
        <v>17</v>
      </c>
      <c r="CU88" s="222" t="s">
        <v>552</v>
      </c>
      <c r="CV88" s="222" t="s">
        <v>17</v>
      </c>
      <c r="CW88" s="219">
        <v>45225</v>
      </c>
      <c r="CX88" s="222" t="s">
        <v>4831</v>
      </c>
      <c r="CY88" s="218">
        <v>1672000</v>
      </c>
      <c r="CZ88" s="218" t="s">
        <v>4775</v>
      </c>
      <c r="DA88" s="218" t="s">
        <v>1219</v>
      </c>
      <c r="DB88" s="218">
        <v>2</v>
      </c>
      <c r="DC88" s="218" t="s">
        <v>4836</v>
      </c>
      <c r="DD88" s="218" t="s">
        <v>4776</v>
      </c>
      <c r="DE88" s="220">
        <v>45225</v>
      </c>
      <c r="DF88" s="221" t="s">
        <v>4833</v>
      </c>
      <c r="DG88" s="218">
        <v>0</v>
      </c>
      <c r="DH88" s="222" t="s">
        <v>4775</v>
      </c>
      <c r="DI88" s="222" t="s">
        <v>1219</v>
      </c>
      <c r="DJ88" s="222">
        <v>2</v>
      </c>
      <c r="DK88" s="222" t="s">
        <v>4832</v>
      </c>
      <c r="DL88" s="222" t="s">
        <v>4776</v>
      </c>
      <c r="DM88" s="219">
        <v>45225</v>
      </c>
      <c r="DN88" s="222" t="s">
        <v>4835</v>
      </c>
      <c r="DO88" s="218">
        <v>1800000</v>
      </c>
      <c r="DP88" s="222" t="s">
        <v>4775</v>
      </c>
      <c r="DQ88" s="222" t="s">
        <v>1219</v>
      </c>
      <c r="DR88" s="222">
        <v>2</v>
      </c>
      <c r="DS88" s="222" t="s">
        <v>4834</v>
      </c>
      <c r="DT88" s="222" t="s">
        <v>4776</v>
      </c>
      <c r="DU88" s="223">
        <v>45225</v>
      </c>
      <c r="DV88" s="221" t="s">
        <v>4837</v>
      </c>
      <c r="DW88" s="218">
        <v>434000</v>
      </c>
      <c r="DX88" s="222" t="s">
        <v>4775</v>
      </c>
      <c r="DY88" s="222" t="s">
        <v>1219</v>
      </c>
      <c r="DZ88" s="222">
        <v>2</v>
      </c>
      <c r="EA88" s="222" t="s">
        <v>4836</v>
      </c>
      <c r="EB88" s="222" t="s">
        <v>4776</v>
      </c>
      <c r="EC88" s="219">
        <v>45225</v>
      </c>
      <c r="ED88" s="222" t="s">
        <v>4839</v>
      </c>
      <c r="EE88" s="218">
        <v>1238000</v>
      </c>
      <c r="EF88" s="222" t="s">
        <v>4775</v>
      </c>
      <c r="EG88" s="222" t="s">
        <v>1219</v>
      </c>
      <c r="EH88" s="222">
        <v>2</v>
      </c>
      <c r="EI88" s="222" t="s">
        <v>4838</v>
      </c>
      <c r="EJ88" s="222" t="s">
        <v>4776</v>
      </c>
      <c r="EK88" s="223">
        <v>45225</v>
      </c>
      <c r="EL88" s="221" t="s">
        <v>4841</v>
      </c>
      <c r="EM88" s="218">
        <v>0</v>
      </c>
      <c r="EN88" s="222" t="s">
        <v>4775</v>
      </c>
      <c r="EO88" s="222" t="s">
        <v>1219</v>
      </c>
      <c r="EP88" s="222">
        <v>2</v>
      </c>
      <c r="EQ88" s="222" t="s">
        <v>4840</v>
      </c>
      <c r="ER88" s="222" t="s">
        <v>4776</v>
      </c>
      <c r="ES88" s="219">
        <v>45225</v>
      </c>
      <c r="ET88" s="222" t="s">
        <v>9042</v>
      </c>
      <c r="EU88" s="222">
        <v>7324</v>
      </c>
      <c r="EV88" s="222" t="s">
        <v>8973</v>
      </c>
      <c r="EW88" s="222" t="s">
        <v>22</v>
      </c>
      <c r="EX88" s="222">
        <v>3</v>
      </c>
      <c r="EY88" s="222" t="s">
        <v>8975</v>
      </c>
      <c r="EZ88" s="222" t="s">
        <v>8974</v>
      </c>
      <c r="FA88" s="223">
        <v>45260</v>
      </c>
      <c r="FB88" s="221" t="s">
        <v>4844</v>
      </c>
      <c r="FC88" s="222">
        <v>4</v>
      </c>
      <c r="FD88" s="222" t="s">
        <v>4775</v>
      </c>
      <c r="FE88" s="222" t="s">
        <v>66</v>
      </c>
      <c r="FF88" s="222">
        <v>1</v>
      </c>
      <c r="FG88" s="222" t="s">
        <v>4843</v>
      </c>
      <c r="FH88" s="222" t="s">
        <v>4842</v>
      </c>
      <c r="FI88" s="219">
        <v>45225</v>
      </c>
      <c r="FJ88" s="221" t="s">
        <v>4845</v>
      </c>
      <c r="FK88" s="222" t="s">
        <v>17</v>
      </c>
      <c r="FL88" s="222" t="s">
        <v>17</v>
      </c>
      <c r="FM88" s="222" t="s">
        <v>17</v>
      </c>
      <c r="FN88" s="222" t="s">
        <v>17</v>
      </c>
      <c r="FO88" s="222" t="s">
        <v>552</v>
      </c>
      <c r="FP88" s="218" t="s">
        <v>17</v>
      </c>
      <c r="FQ88" s="219">
        <v>45225</v>
      </c>
      <c r="FR88" s="221" t="s">
        <v>4846</v>
      </c>
      <c r="FS88" s="222" t="s">
        <v>17</v>
      </c>
      <c r="FT88" s="222" t="s">
        <v>17</v>
      </c>
      <c r="FU88" s="222" t="s">
        <v>17</v>
      </c>
      <c r="FV88" s="222" t="s">
        <v>17</v>
      </c>
      <c r="FW88" s="222" t="s">
        <v>552</v>
      </c>
      <c r="FX88" s="222" t="s">
        <v>17</v>
      </c>
      <c r="FY88" s="219">
        <v>45225</v>
      </c>
      <c r="FZ88" s="222" t="s">
        <v>2332</v>
      </c>
      <c r="GA88" s="222">
        <v>2</v>
      </c>
      <c r="GB88" s="222" t="s">
        <v>2019</v>
      </c>
      <c r="GC88" s="222" t="s">
        <v>33</v>
      </c>
      <c r="GD88" s="222">
        <v>2</v>
      </c>
      <c r="GE88" s="222" t="s">
        <v>17</v>
      </c>
      <c r="GF88" s="222" t="s">
        <v>17</v>
      </c>
      <c r="GG88" s="223">
        <v>45063</v>
      </c>
      <c r="GH88" s="221" t="s">
        <v>2338</v>
      </c>
      <c r="GI88" s="222">
        <v>3</v>
      </c>
      <c r="GJ88" s="222" t="s">
        <v>2019</v>
      </c>
      <c r="GK88" s="222" t="s">
        <v>33</v>
      </c>
      <c r="GL88" s="222">
        <v>2</v>
      </c>
      <c r="GM88" s="222" t="s">
        <v>17</v>
      </c>
      <c r="GN88" s="222" t="s">
        <v>17</v>
      </c>
      <c r="GO88" s="219">
        <v>45063</v>
      </c>
      <c r="GP88" s="222" t="s">
        <v>2333</v>
      </c>
      <c r="GQ88" s="222">
        <v>2</v>
      </c>
      <c r="GR88" s="222" t="s">
        <v>2019</v>
      </c>
      <c r="GS88" s="222" t="s">
        <v>33</v>
      </c>
      <c r="GT88" s="222">
        <v>2</v>
      </c>
      <c r="GU88" s="222" t="s">
        <v>17</v>
      </c>
      <c r="GV88" s="222" t="s">
        <v>17</v>
      </c>
      <c r="GW88" s="223">
        <v>45063</v>
      </c>
      <c r="GX88" s="221" t="s">
        <v>2339</v>
      </c>
      <c r="GY88" s="222">
        <v>0</v>
      </c>
      <c r="GZ88" s="222" t="s">
        <v>2019</v>
      </c>
      <c r="HA88" s="222" t="s">
        <v>33</v>
      </c>
      <c r="HB88" s="222">
        <v>2</v>
      </c>
      <c r="HC88" s="222" t="s">
        <v>17</v>
      </c>
      <c r="HD88" s="222" t="s">
        <v>17</v>
      </c>
      <c r="HE88" s="219">
        <v>45063</v>
      </c>
      <c r="HF88" s="222" t="s">
        <v>2331</v>
      </c>
      <c r="HG88" s="222">
        <v>2</v>
      </c>
      <c r="HH88" s="222" t="s">
        <v>2019</v>
      </c>
      <c r="HI88" s="222" t="s">
        <v>33</v>
      </c>
      <c r="HJ88" s="222">
        <v>2</v>
      </c>
      <c r="HK88" s="222" t="s">
        <v>17</v>
      </c>
      <c r="HL88" s="222" t="s">
        <v>17</v>
      </c>
      <c r="HM88" s="223">
        <v>45063</v>
      </c>
      <c r="HN88" s="221" t="s">
        <v>2337</v>
      </c>
      <c r="HO88" s="222">
        <v>3</v>
      </c>
      <c r="HP88" s="222" t="s">
        <v>2019</v>
      </c>
      <c r="HQ88" s="222" t="s">
        <v>33</v>
      </c>
      <c r="HR88" s="222">
        <v>2</v>
      </c>
      <c r="HS88" s="222" t="s">
        <v>17</v>
      </c>
      <c r="HT88" s="222" t="s">
        <v>17</v>
      </c>
      <c r="HU88" s="219">
        <v>45063</v>
      </c>
      <c r="HV88" s="222" t="s">
        <v>2334</v>
      </c>
      <c r="HW88" s="222">
        <v>0</v>
      </c>
      <c r="HX88" s="222" t="s">
        <v>2019</v>
      </c>
      <c r="HY88" s="222" t="s">
        <v>33</v>
      </c>
      <c r="HZ88" s="222">
        <v>2</v>
      </c>
      <c r="IA88" s="222" t="s">
        <v>17</v>
      </c>
      <c r="IB88" s="222" t="s">
        <v>17</v>
      </c>
      <c r="IC88" s="223">
        <v>45063</v>
      </c>
      <c r="ID88" s="221" t="s">
        <v>2336</v>
      </c>
      <c r="IE88" s="222">
        <v>1</v>
      </c>
      <c r="IF88" s="222" t="s">
        <v>2019</v>
      </c>
      <c r="IG88" s="222" t="s">
        <v>33</v>
      </c>
      <c r="IH88" s="222">
        <v>2</v>
      </c>
      <c r="II88" s="222" t="s">
        <v>17</v>
      </c>
      <c r="IJ88" s="222" t="s">
        <v>17</v>
      </c>
      <c r="IK88" s="219">
        <v>45063</v>
      </c>
      <c r="IL88" s="222" t="s">
        <v>2335</v>
      </c>
      <c r="IM88" s="222">
        <v>3</v>
      </c>
      <c r="IN88" s="222" t="s">
        <v>2019</v>
      </c>
      <c r="IO88" s="222" t="s">
        <v>33</v>
      </c>
      <c r="IP88" s="222">
        <v>2</v>
      </c>
      <c r="IQ88" s="222" t="s">
        <v>17</v>
      </c>
      <c r="IR88" s="222" t="s">
        <v>17</v>
      </c>
      <c r="IS88" s="223">
        <v>45063</v>
      </c>
    </row>
    <row r="89" spans="1:253" s="11" customFormat="1" ht="12.95" customHeight="1" x14ac:dyDescent="0.2">
      <c r="A89" s="11" t="s">
        <v>2340</v>
      </c>
      <c r="B89" s="11" t="s">
        <v>10455</v>
      </c>
      <c r="C89" s="11" t="s">
        <v>2341</v>
      </c>
      <c r="D89" s="11" t="s">
        <v>2319</v>
      </c>
      <c r="E89" s="11" t="s">
        <v>10019</v>
      </c>
      <c r="F89" s="11" t="s">
        <v>4852</v>
      </c>
      <c r="G89" s="212">
        <v>55960000</v>
      </c>
      <c r="H89" s="213" t="s">
        <v>4775</v>
      </c>
      <c r="I89" s="213" t="s">
        <v>1219</v>
      </c>
      <c r="J89" s="213">
        <v>2</v>
      </c>
      <c r="K89" s="213" t="s">
        <v>4777</v>
      </c>
      <c r="L89" s="213" t="s">
        <v>4776</v>
      </c>
      <c r="M89" s="214">
        <v>45225</v>
      </c>
      <c r="N89" s="221" t="s">
        <v>4856</v>
      </c>
      <c r="O89" s="216">
        <v>149600</v>
      </c>
      <c r="P89" s="216" t="s">
        <v>4853</v>
      </c>
      <c r="Q89" s="216" t="s">
        <v>66</v>
      </c>
      <c r="R89" s="216">
        <v>1</v>
      </c>
      <c r="S89" s="216" t="s">
        <v>4855</v>
      </c>
      <c r="T89" s="216" t="s">
        <v>4854</v>
      </c>
      <c r="U89" s="217">
        <v>45225</v>
      </c>
      <c r="V89" s="221" t="s">
        <v>4858</v>
      </c>
      <c r="W89" s="213">
        <v>4873000</v>
      </c>
      <c r="X89" s="213" t="s">
        <v>4775</v>
      </c>
      <c r="Y89" s="213" t="s">
        <v>1219</v>
      </c>
      <c r="Z89" s="213">
        <v>2</v>
      </c>
      <c r="AA89" s="213" t="s">
        <v>4857</v>
      </c>
      <c r="AB89" s="213" t="s">
        <v>4776</v>
      </c>
      <c r="AC89" s="214">
        <v>45225</v>
      </c>
      <c r="AD89" s="221" t="s">
        <v>4860</v>
      </c>
      <c r="AE89" s="218">
        <v>4873000</v>
      </c>
      <c r="AF89" s="218" t="s">
        <v>4775</v>
      </c>
      <c r="AG89" s="218" t="s">
        <v>1219</v>
      </c>
      <c r="AH89" s="218">
        <v>2</v>
      </c>
      <c r="AI89" s="218" t="s">
        <v>4859</v>
      </c>
      <c r="AJ89" s="218" t="s">
        <v>4776</v>
      </c>
      <c r="AK89" s="219">
        <v>45225</v>
      </c>
      <c r="AL89" s="221" t="s">
        <v>9046</v>
      </c>
      <c r="AM89" s="213">
        <v>94000</v>
      </c>
      <c r="AN89" s="213" t="s">
        <v>9043</v>
      </c>
      <c r="AO89" s="213" t="s">
        <v>1219</v>
      </c>
      <c r="AP89" s="213">
        <v>2</v>
      </c>
      <c r="AQ89" s="213" t="s">
        <v>9045</v>
      </c>
      <c r="AR89" s="213" t="s">
        <v>9044</v>
      </c>
      <c r="AS89" s="214">
        <v>45260</v>
      </c>
      <c r="AT89" s="222" t="s">
        <v>4861</v>
      </c>
      <c r="AU89" s="218">
        <v>0</v>
      </c>
      <c r="AV89" s="218" t="s">
        <v>17</v>
      </c>
      <c r="AW89" s="218" t="s">
        <v>17</v>
      </c>
      <c r="AX89" s="218" t="s">
        <v>17</v>
      </c>
      <c r="AY89" s="218" t="s">
        <v>552</v>
      </c>
      <c r="AZ89" s="218" t="s">
        <v>17</v>
      </c>
      <c r="BA89" s="219">
        <v>45225</v>
      </c>
      <c r="BB89" s="221" t="s">
        <v>4878</v>
      </c>
      <c r="BC89" s="213" t="s">
        <v>17</v>
      </c>
      <c r="BD89" s="213" t="s">
        <v>17</v>
      </c>
      <c r="BE89" s="213" t="s">
        <v>17</v>
      </c>
      <c r="BF89" s="213" t="s">
        <v>17</v>
      </c>
      <c r="BG89" s="213" t="s">
        <v>552</v>
      </c>
      <c r="BH89" s="213" t="s">
        <v>17</v>
      </c>
      <c r="BI89" s="214">
        <v>45225</v>
      </c>
      <c r="BJ89" s="222" t="s">
        <v>9048</v>
      </c>
      <c r="BK89" s="222">
        <v>888</v>
      </c>
      <c r="BL89" s="222" t="s">
        <v>9039</v>
      </c>
      <c r="BM89" s="222" t="s">
        <v>1219</v>
      </c>
      <c r="BN89" s="222">
        <v>2</v>
      </c>
      <c r="BO89" s="222" t="s">
        <v>9047</v>
      </c>
      <c r="BP89" s="218" t="s">
        <v>1079</v>
      </c>
      <c r="BQ89" s="223">
        <v>45260</v>
      </c>
      <c r="BR89" s="221" t="s">
        <v>4879</v>
      </c>
      <c r="BS89" s="224" t="s">
        <v>17</v>
      </c>
      <c r="BT89" s="224" t="s">
        <v>17</v>
      </c>
      <c r="BU89" s="224" t="s">
        <v>17</v>
      </c>
      <c r="BV89" s="224" t="s">
        <v>17</v>
      </c>
      <c r="BW89" s="224" t="s">
        <v>552</v>
      </c>
      <c r="BX89" s="224" t="s">
        <v>17</v>
      </c>
      <c r="BY89" s="214">
        <v>45225</v>
      </c>
      <c r="BZ89" s="222" t="s">
        <v>4880</v>
      </c>
      <c r="CA89" s="222" t="s">
        <v>17</v>
      </c>
      <c r="CB89" s="222" t="s">
        <v>17</v>
      </c>
      <c r="CC89" s="222" t="s">
        <v>17</v>
      </c>
      <c r="CD89" s="222" t="s">
        <v>17</v>
      </c>
      <c r="CE89" s="222" t="s">
        <v>552</v>
      </c>
      <c r="CF89" s="222" t="s">
        <v>17</v>
      </c>
      <c r="CG89" s="223">
        <v>45225</v>
      </c>
      <c r="CH89" s="221" t="s">
        <v>11165</v>
      </c>
      <c r="CI89" s="222" t="e">
        <v>#N/A</v>
      </c>
      <c r="CJ89" s="222" t="e">
        <v>#N/A</v>
      </c>
      <c r="CK89" s="222" t="e">
        <v>#N/A</v>
      </c>
      <c r="CL89" s="222" t="e">
        <v>#N/A</v>
      </c>
      <c r="CM89" s="222" t="e">
        <v>#N/A</v>
      </c>
      <c r="CN89" s="222" t="e">
        <v>#N/A</v>
      </c>
      <c r="CO89" s="225" t="e">
        <v>#N/A</v>
      </c>
      <c r="CP89" s="222" t="s">
        <v>4882</v>
      </c>
      <c r="CQ89" s="224" t="s">
        <v>17</v>
      </c>
      <c r="CR89" s="224" t="s">
        <v>17</v>
      </c>
      <c r="CS89" s="224" t="s">
        <v>17</v>
      </c>
      <c r="CT89" s="224" t="s">
        <v>17</v>
      </c>
      <c r="CU89" s="224" t="s">
        <v>552</v>
      </c>
      <c r="CV89" s="224" t="s">
        <v>17</v>
      </c>
      <c r="CW89" s="214">
        <v>45225</v>
      </c>
      <c r="CX89" s="222" t="s">
        <v>4863</v>
      </c>
      <c r="CY89" s="218">
        <v>1473000</v>
      </c>
      <c r="CZ89" s="218" t="s">
        <v>4775</v>
      </c>
      <c r="DA89" s="218" t="s">
        <v>1219</v>
      </c>
      <c r="DB89" s="218">
        <v>2</v>
      </c>
      <c r="DC89" s="218" t="s">
        <v>4868</v>
      </c>
      <c r="DD89" s="218" t="s">
        <v>4776</v>
      </c>
      <c r="DE89" s="220">
        <v>45225</v>
      </c>
      <c r="DF89" s="221" t="s">
        <v>4865</v>
      </c>
      <c r="DG89" s="213">
        <v>0</v>
      </c>
      <c r="DH89" s="224" t="s">
        <v>4775</v>
      </c>
      <c r="DI89" s="224" t="s">
        <v>1219</v>
      </c>
      <c r="DJ89" s="224">
        <v>2</v>
      </c>
      <c r="DK89" s="224" t="s">
        <v>4864</v>
      </c>
      <c r="DL89" s="224" t="s">
        <v>4776</v>
      </c>
      <c r="DM89" s="214">
        <v>45225</v>
      </c>
      <c r="DN89" s="222" t="s">
        <v>4867</v>
      </c>
      <c r="DO89" s="218">
        <v>3400000</v>
      </c>
      <c r="DP89" s="222" t="s">
        <v>4775</v>
      </c>
      <c r="DQ89" s="222" t="s">
        <v>1219</v>
      </c>
      <c r="DR89" s="222">
        <v>2</v>
      </c>
      <c r="DS89" s="222" t="s">
        <v>4866</v>
      </c>
      <c r="DT89" s="222" t="s">
        <v>4776</v>
      </c>
      <c r="DU89" s="223">
        <v>45225</v>
      </c>
      <c r="DV89" s="221" t="s">
        <v>4869</v>
      </c>
      <c r="DW89" s="213">
        <v>1165000</v>
      </c>
      <c r="DX89" s="224" t="s">
        <v>4775</v>
      </c>
      <c r="DY89" s="224" t="s">
        <v>1219</v>
      </c>
      <c r="DZ89" s="224">
        <v>2</v>
      </c>
      <c r="EA89" s="224" t="s">
        <v>4868</v>
      </c>
      <c r="EB89" s="224" t="s">
        <v>4776</v>
      </c>
      <c r="EC89" s="214">
        <v>45225</v>
      </c>
      <c r="ED89" s="222" t="s">
        <v>4871</v>
      </c>
      <c r="EE89" s="218">
        <v>308000</v>
      </c>
      <c r="EF89" s="222" t="s">
        <v>4775</v>
      </c>
      <c r="EG89" s="222" t="s">
        <v>1219</v>
      </c>
      <c r="EH89" s="222">
        <v>2</v>
      </c>
      <c r="EI89" s="222" t="s">
        <v>4870</v>
      </c>
      <c r="EJ89" s="222" t="s">
        <v>4776</v>
      </c>
      <c r="EK89" s="223">
        <v>45225</v>
      </c>
      <c r="EL89" s="221" t="s">
        <v>4873</v>
      </c>
      <c r="EM89" s="213">
        <v>0</v>
      </c>
      <c r="EN89" s="224" t="s">
        <v>4775</v>
      </c>
      <c r="EO89" s="224" t="s">
        <v>1219</v>
      </c>
      <c r="EP89" s="224">
        <v>2</v>
      </c>
      <c r="EQ89" s="224" t="s">
        <v>4872</v>
      </c>
      <c r="ER89" s="224" t="s">
        <v>4776</v>
      </c>
      <c r="ES89" s="214">
        <v>45225</v>
      </c>
      <c r="ET89" s="222" t="s">
        <v>9049</v>
      </c>
      <c r="EU89" s="222">
        <v>7324</v>
      </c>
      <c r="EV89" s="222" t="s">
        <v>8973</v>
      </c>
      <c r="EW89" s="222" t="s">
        <v>22</v>
      </c>
      <c r="EX89" s="222">
        <v>3</v>
      </c>
      <c r="EY89" s="222" t="s">
        <v>8975</v>
      </c>
      <c r="EZ89" s="222" t="s">
        <v>8974</v>
      </c>
      <c r="FA89" s="223">
        <v>45260</v>
      </c>
      <c r="FB89" s="221" t="s">
        <v>4875</v>
      </c>
      <c r="FC89" s="224">
        <v>3</v>
      </c>
      <c r="FD89" s="224" t="s">
        <v>4775</v>
      </c>
      <c r="FE89" s="224" t="s">
        <v>66</v>
      </c>
      <c r="FF89" s="224">
        <v>1</v>
      </c>
      <c r="FG89" s="224" t="s">
        <v>4874</v>
      </c>
      <c r="FH89" s="224" t="s">
        <v>4776</v>
      </c>
      <c r="FI89" s="214">
        <v>45225</v>
      </c>
      <c r="FJ89" s="221" t="s">
        <v>4876</v>
      </c>
      <c r="FK89" s="222" t="s">
        <v>17</v>
      </c>
      <c r="FL89" s="222" t="s">
        <v>17</v>
      </c>
      <c r="FM89" s="222" t="s">
        <v>17</v>
      </c>
      <c r="FN89" s="222" t="s">
        <v>17</v>
      </c>
      <c r="FO89" s="222" t="s">
        <v>552</v>
      </c>
      <c r="FP89" s="218" t="s">
        <v>17</v>
      </c>
      <c r="FQ89" s="219">
        <v>45225</v>
      </c>
      <c r="FR89" s="221" t="s">
        <v>4877</v>
      </c>
      <c r="FS89" s="224" t="s">
        <v>17</v>
      </c>
      <c r="FT89" s="224" t="s">
        <v>17</v>
      </c>
      <c r="FU89" s="224" t="s">
        <v>17</v>
      </c>
      <c r="FV89" s="224" t="s">
        <v>17</v>
      </c>
      <c r="FW89" s="224" t="s">
        <v>552</v>
      </c>
      <c r="FX89" s="224" t="s">
        <v>17</v>
      </c>
      <c r="FY89" s="214">
        <v>45225</v>
      </c>
      <c r="FZ89" s="222" t="s">
        <v>2343</v>
      </c>
      <c r="GA89" s="222">
        <v>2</v>
      </c>
      <c r="GB89" s="222" t="s">
        <v>2019</v>
      </c>
      <c r="GC89" s="222" t="s">
        <v>33</v>
      </c>
      <c r="GD89" s="222">
        <v>2</v>
      </c>
      <c r="GE89" s="222" t="s">
        <v>17</v>
      </c>
      <c r="GF89" s="222" t="s">
        <v>17</v>
      </c>
      <c r="GG89" s="223">
        <v>45063</v>
      </c>
      <c r="GH89" s="221" t="s">
        <v>2349</v>
      </c>
      <c r="GI89" s="224">
        <v>3</v>
      </c>
      <c r="GJ89" s="224" t="s">
        <v>2019</v>
      </c>
      <c r="GK89" s="224" t="s">
        <v>33</v>
      </c>
      <c r="GL89" s="224">
        <v>2</v>
      </c>
      <c r="GM89" s="224" t="s">
        <v>17</v>
      </c>
      <c r="GN89" s="224" t="s">
        <v>17</v>
      </c>
      <c r="GO89" s="214">
        <v>45063</v>
      </c>
      <c r="GP89" s="222" t="s">
        <v>2344</v>
      </c>
      <c r="GQ89" s="222">
        <v>1</v>
      </c>
      <c r="GR89" s="222" t="s">
        <v>2019</v>
      </c>
      <c r="GS89" s="222" t="s">
        <v>33</v>
      </c>
      <c r="GT89" s="222">
        <v>2</v>
      </c>
      <c r="GU89" s="222" t="s">
        <v>17</v>
      </c>
      <c r="GV89" s="222" t="s">
        <v>17</v>
      </c>
      <c r="GW89" s="223">
        <v>45063</v>
      </c>
      <c r="GX89" s="221" t="s">
        <v>2350</v>
      </c>
      <c r="GY89" s="224">
        <v>0</v>
      </c>
      <c r="GZ89" s="224" t="s">
        <v>2019</v>
      </c>
      <c r="HA89" s="224" t="s">
        <v>33</v>
      </c>
      <c r="HB89" s="224">
        <v>2</v>
      </c>
      <c r="HC89" s="224" t="s">
        <v>17</v>
      </c>
      <c r="HD89" s="224" t="s">
        <v>17</v>
      </c>
      <c r="HE89" s="214">
        <v>45063</v>
      </c>
      <c r="HF89" s="222" t="s">
        <v>2342</v>
      </c>
      <c r="HG89" s="222">
        <v>2</v>
      </c>
      <c r="HH89" s="222" t="s">
        <v>2019</v>
      </c>
      <c r="HI89" s="222" t="s">
        <v>33</v>
      </c>
      <c r="HJ89" s="222">
        <v>2</v>
      </c>
      <c r="HK89" s="222" t="s">
        <v>17</v>
      </c>
      <c r="HL89" s="222" t="s">
        <v>17</v>
      </c>
      <c r="HM89" s="223">
        <v>45063</v>
      </c>
      <c r="HN89" s="221" t="s">
        <v>2348</v>
      </c>
      <c r="HO89" s="224">
        <v>3</v>
      </c>
      <c r="HP89" s="224" t="s">
        <v>2019</v>
      </c>
      <c r="HQ89" s="224" t="s">
        <v>33</v>
      </c>
      <c r="HR89" s="224">
        <v>2</v>
      </c>
      <c r="HS89" s="224" t="s">
        <v>17</v>
      </c>
      <c r="HT89" s="224" t="s">
        <v>17</v>
      </c>
      <c r="HU89" s="214">
        <v>45063</v>
      </c>
      <c r="HV89" s="222" t="s">
        <v>2345</v>
      </c>
      <c r="HW89" s="222">
        <v>3</v>
      </c>
      <c r="HX89" s="222" t="s">
        <v>2019</v>
      </c>
      <c r="HY89" s="222" t="s">
        <v>33</v>
      </c>
      <c r="HZ89" s="222">
        <v>2</v>
      </c>
      <c r="IA89" s="222" t="s">
        <v>17</v>
      </c>
      <c r="IB89" s="222" t="s">
        <v>17</v>
      </c>
      <c r="IC89" s="223">
        <v>45063</v>
      </c>
      <c r="ID89" s="221" t="s">
        <v>2347</v>
      </c>
      <c r="IE89" s="224">
        <v>1</v>
      </c>
      <c r="IF89" s="224" t="s">
        <v>2019</v>
      </c>
      <c r="IG89" s="224" t="s">
        <v>33</v>
      </c>
      <c r="IH89" s="224">
        <v>2</v>
      </c>
      <c r="II89" s="224" t="s">
        <v>17</v>
      </c>
      <c r="IJ89" s="224" t="s">
        <v>17</v>
      </c>
      <c r="IK89" s="214">
        <v>45063</v>
      </c>
      <c r="IL89" s="222" t="s">
        <v>2346</v>
      </c>
      <c r="IM89" s="222">
        <v>3</v>
      </c>
      <c r="IN89" s="222" t="s">
        <v>2019</v>
      </c>
      <c r="IO89" s="222" t="s">
        <v>33</v>
      </c>
      <c r="IP89" s="222">
        <v>2</v>
      </c>
      <c r="IQ89" s="222" t="s">
        <v>17</v>
      </c>
      <c r="IR89" s="222" t="s">
        <v>17</v>
      </c>
      <c r="IS89" s="223">
        <v>45063</v>
      </c>
    </row>
    <row r="90" spans="1:253" s="11" customFormat="1" ht="12.95" customHeight="1" x14ac:dyDescent="0.2">
      <c r="A90" s="11" t="s">
        <v>2351</v>
      </c>
      <c r="B90" s="11" t="s">
        <v>10701</v>
      </c>
      <c r="C90" s="11" t="s">
        <v>2352</v>
      </c>
      <c r="D90" s="11" t="s">
        <v>2319</v>
      </c>
      <c r="E90" s="11" t="s">
        <v>10019</v>
      </c>
      <c r="F90" s="11" t="s">
        <v>4883</v>
      </c>
      <c r="G90" s="212">
        <v>55960000</v>
      </c>
      <c r="H90" s="213" t="s">
        <v>4775</v>
      </c>
      <c r="I90" s="213" t="s">
        <v>1219</v>
      </c>
      <c r="J90" s="213">
        <v>2</v>
      </c>
      <c r="K90" s="213" t="s">
        <v>4777</v>
      </c>
      <c r="L90" s="213" t="s">
        <v>4776</v>
      </c>
      <c r="M90" s="214">
        <v>45225</v>
      </c>
      <c r="N90" s="221" t="s">
        <v>4887</v>
      </c>
      <c r="O90" s="216">
        <v>490200</v>
      </c>
      <c r="P90" s="216" t="s">
        <v>4884</v>
      </c>
      <c r="Q90" s="216" t="s">
        <v>66</v>
      </c>
      <c r="R90" s="216">
        <v>1</v>
      </c>
      <c r="S90" s="216" t="s">
        <v>4886</v>
      </c>
      <c r="T90" s="216" t="s">
        <v>4885</v>
      </c>
      <c r="U90" s="217">
        <v>45225</v>
      </c>
      <c r="V90" s="221" t="s">
        <v>4889</v>
      </c>
      <c r="W90" s="213">
        <v>47615000</v>
      </c>
      <c r="X90" s="213" t="s">
        <v>4775</v>
      </c>
      <c r="Y90" s="213" t="s">
        <v>1219</v>
      </c>
      <c r="Z90" s="213">
        <v>2</v>
      </c>
      <c r="AA90" s="213" t="s">
        <v>4888</v>
      </c>
      <c r="AB90" s="213" t="s">
        <v>4776</v>
      </c>
      <c r="AC90" s="214">
        <v>45225</v>
      </c>
      <c r="AD90" s="221" t="s">
        <v>4891</v>
      </c>
      <c r="AE90" s="218">
        <v>46515000</v>
      </c>
      <c r="AF90" s="218" t="s">
        <v>4775</v>
      </c>
      <c r="AG90" s="218" t="s">
        <v>1219</v>
      </c>
      <c r="AH90" s="218">
        <v>2</v>
      </c>
      <c r="AI90" s="218" t="s">
        <v>4890</v>
      </c>
      <c r="AJ90" s="218" t="s">
        <v>4776</v>
      </c>
      <c r="AK90" s="219">
        <v>45225</v>
      </c>
      <c r="AL90" s="221" t="s">
        <v>9051</v>
      </c>
      <c r="AM90" s="213">
        <v>1761000</v>
      </c>
      <c r="AN90" s="213" t="s">
        <v>9043</v>
      </c>
      <c r="AO90" s="213" t="s">
        <v>1219</v>
      </c>
      <c r="AP90" s="213">
        <v>2</v>
      </c>
      <c r="AQ90" s="213" t="s">
        <v>9050</v>
      </c>
      <c r="AR90" s="213" t="s">
        <v>9044</v>
      </c>
      <c r="AS90" s="214">
        <v>45260</v>
      </c>
      <c r="AT90" s="222" t="s">
        <v>4892</v>
      </c>
      <c r="AU90" s="218" t="s">
        <v>17</v>
      </c>
      <c r="AV90" s="218" t="s">
        <v>17</v>
      </c>
      <c r="AW90" s="218" t="s">
        <v>17</v>
      </c>
      <c r="AX90" s="218" t="s">
        <v>17</v>
      </c>
      <c r="AY90" s="218" t="s">
        <v>552</v>
      </c>
      <c r="AZ90" s="218" t="s">
        <v>17</v>
      </c>
      <c r="BA90" s="219">
        <v>45225</v>
      </c>
      <c r="BB90" s="221" t="s">
        <v>4909</v>
      </c>
      <c r="BC90" s="213" t="s">
        <v>17</v>
      </c>
      <c r="BD90" s="213" t="s">
        <v>17</v>
      </c>
      <c r="BE90" s="213" t="s">
        <v>17</v>
      </c>
      <c r="BF90" s="213" t="s">
        <v>17</v>
      </c>
      <c r="BG90" s="213" t="s">
        <v>552</v>
      </c>
      <c r="BH90" s="213" t="s">
        <v>17</v>
      </c>
      <c r="BI90" s="214">
        <v>45225</v>
      </c>
      <c r="BJ90" s="222" t="s">
        <v>9053</v>
      </c>
      <c r="BK90" s="222">
        <v>6274</v>
      </c>
      <c r="BL90" s="222" t="s">
        <v>9039</v>
      </c>
      <c r="BM90" s="222" t="s">
        <v>22</v>
      </c>
      <c r="BN90" s="222">
        <v>3</v>
      </c>
      <c r="BO90" s="222" t="s">
        <v>9052</v>
      </c>
      <c r="BP90" s="218" t="s">
        <v>1079</v>
      </c>
      <c r="BQ90" s="223">
        <v>45260</v>
      </c>
      <c r="BR90" s="221" t="s">
        <v>4910</v>
      </c>
      <c r="BS90" s="224" t="s">
        <v>17</v>
      </c>
      <c r="BT90" s="224" t="s">
        <v>17</v>
      </c>
      <c r="BU90" s="224" t="s">
        <v>17</v>
      </c>
      <c r="BV90" s="224" t="s">
        <v>17</v>
      </c>
      <c r="BW90" s="224" t="s">
        <v>552</v>
      </c>
      <c r="BX90" s="224" t="s">
        <v>17</v>
      </c>
      <c r="BY90" s="214">
        <v>45225</v>
      </c>
      <c r="BZ90" s="222" t="s">
        <v>4911</v>
      </c>
      <c r="CA90" s="222" t="s">
        <v>17</v>
      </c>
      <c r="CB90" s="222" t="s">
        <v>17</v>
      </c>
      <c r="CC90" s="222" t="s">
        <v>17</v>
      </c>
      <c r="CD90" s="222" t="s">
        <v>17</v>
      </c>
      <c r="CE90" s="222" t="s">
        <v>552</v>
      </c>
      <c r="CF90" s="222" t="s">
        <v>17</v>
      </c>
      <c r="CG90" s="223">
        <v>45225</v>
      </c>
      <c r="CH90" s="221" t="s">
        <v>11166</v>
      </c>
      <c r="CI90" s="222" t="e">
        <v>#N/A</v>
      </c>
      <c r="CJ90" s="222" t="e">
        <v>#N/A</v>
      </c>
      <c r="CK90" s="222" t="e">
        <v>#N/A</v>
      </c>
      <c r="CL90" s="222" t="e">
        <v>#N/A</v>
      </c>
      <c r="CM90" s="222" t="e">
        <v>#N/A</v>
      </c>
      <c r="CN90" s="222" t="e">
        <v>#N/A</v>
      </c>
      <c r="CO90" s="225" t="e">
        <v>#N/A</v>
      </c>
      <c r="CP90" s="222" t="s">
        <v>4913</v>
      </c>
      <c r="CQ90" s="224" t="s">
        <v>17</v>
      </c>
      <c r="CR90" s="224" t="s">
        <v>17</v>
      </c>
      <c r="CS90" s="224" t="s">
        <v>17</v>
      </c>
      <c r="CT90" s="224" t="s">
        <v>17</v>
      </c>
      <c r="CU90" s="224" t="s">
        <v>552</v>
      </c>
      <c r="CV90" s="224" t="s">
        <v>17</v>
      </c>
      <c r="CW90" s="214">
        <v>45225</v>
      </c>
      <c r="CX90" s="222" t="s">
        <v>4894</v>
      </c>
      <c r="CY90" s="218">
        <v>14377000</v>
      </c>
      <c r="CZ90" s="218" t="s">
        <v>4775</v>
      </c>
      <c r="DA90" s="218" t="s">
        <v>1219</v>
      </c>
      <c r="DB90" s="218">
        <v>2</v>
      </c>
      <c r="DC90" s="218" t="s">
        <v>4899</v>
      </c>
      <c r="DD90" s="218" t="s">
        <v>4776</v>
      </c>
      <c r="DE90" s="220">
        <v>45225</v>
      </c>
      <c r="DF90" s="221" t="s">
        <v>4896</v>
      </c>
      <c r="DG90" s="213">
        <v>1100000</v>
      </c>
      <c r="DH90" s="224" t="s">
        <v>4775</v>
      </c>
      <c r="DI90" s="224" t="s">
        <v>1219</v>
      </c>
      <c r="DJ90" s="224">
        <v>2</v>
      </c>
      <c r="DK90" s="224" t="s">
        <v>4895</v>
      </c>
      <c r="DL90" s="224" t="s">
        <v>4776</v>
      </c>
      <c r="DM90" s="214">
        <v>45225</v>
      </c>
      <c r="DN90" s="222" t="s">
        <v>4898</v>
      </c>
      <c r="DO90" s="218">
        <v>32138000</v>
      </c>
      <c r="DP90" s="222" t="s">
        <v>4775</v>
      </c>
      <c r="DQ90" s="222" t="s">
        <v>1219</v>
      </c>
      <c r="DR90" s="222">
        <v>2</v>
      </c>
      <c r="DS90" s="222" t="s">
        <v>4897</v>
      </c>
      <c r="DT90" s="222" t="s">
        <v>4776</v>
      </c>
      <c r="DU90" s="223">
        <v>45225</v>
      </c>
      <c r="DV90" s="221" t="s">
        <v>4900</v>
      </c>
      <c r="DW90" s="213">
        <v>11250000</v>
      </c>
      <c r="DX90" s="224" t="s">
        <v>4775</v>
      </c>
      <c r="DY90" s="224" t="s">
        <v>1219</v>
      </c>
      <c r="DZ90" s="224">
        <v>2</v>
      </c>
      <c r="EA90" s="224" t="s">
        <v>4899</v>
      </c>
      <c r="EB90" s="224" t="s">
        <v>4776</v>
      </c>
      <c r="EC90" s="214">
        <v>45225</v>
      </c>
      <c r="ED90" s="222" t="s">
        <v>4902</v>
      </c>
      <c r="EE90" s="218">
        <v>3127000</v>
      </c>
      <c r="EF90" s="222" t="s">
        <v>4775</v>
      </c>
      <c r="EG90" s="222" t="s">
        <v>1219</v>
      </c>
      <c r="EH90" s="222">
        <v>2</v>
      </c>
      <c r="EI90" s="222" t="s">
        <v>4901</v>
      </c>
      <c r="EJ90" s="222" t="s">
        <v>4776</v>
      </c>
      <c r="EK90" s="223">
        <v>45225</v>
      </c>
      <c r="EL90" s="221" t="s">
        <v>4904</v>
      </c>
      <c r="EM90" s="213">
        <v>0</v>
      </c>
      <c r="EN90" s="224" t="s">
        <v>4775</v>
      </c>
      <c r="EO90" s="224" t="s">
        <v>1219</v>
      </c>
      <c r="EP90" s="224">
        <v>2</v>
      </c>
      <c r="EQ90" s="224" t="s">
        <v>4903</v>
      </c>
      <c r="ER90" s="224" t="s">
        <v>4776</v>
      </c>
      <c r="ES90" s="214">
        <v>45225</v>
      </c>
      <c r="ET90" s="222" t="s">
        <v>9054</v>
      </c>
      <c r="EU90" s="222">
        <v>7324</v>
      </c>
      <c r="EV90" s="222" t="s">
        <v>8973</v>
      </c>
      <c r="EW90" s="222" t="s">
        <v>22</v>
      </c>
      <c r="EX90" s="222">
        <v>3</v>
      </c>
      <c r="EY90" s="222" t="s">
        <v>8975</v>
      </c>
      <c r="EZ90" s="222" t="s">
        <v>8974</v>
      </c>
      <c r="FA90" s="223">
        <v>45260</v>
      </c>
      <c r="FB90" s="221" t="s">
        <v>4906</v>
      </c>
      <c r="FC90" s="224">
        <v>3</v>
      </c>
      <c r="FD90" s="224" t="s">
        <v>4775</v>
      </c>
      <c r="FE90" s="224" t="s">
        <v>1219</v>
      </c>
      <c r="FF90" s="224">
        <v>2</v>
      </c>
      <c r="FG90" s="224" t="s">
        <v>4905</v>
      </c>
      <c r="FH90" s="224" t="s">
        <v>4776</v>
      </c>
      <c r="FI90" s="214">
        <v>45225</v>
      </c>
      <c r="FJ90" s="221" t="s">
        <v>4907</v>
      </c>
      <c r="FK90" s="222" t="s">
        <v>17</v>
      </c>
      <c r="FL90" s="222" t="s">
        <v>17</v>
      </c>
      <c r="FM90" s="222" t="s">
        <v>17</v>
      </c>
      <c r="FN90" s="222" t="s">
        <v>17</v>
      </c>
      <c r="FO90" s="222" t="s">
        <v>552</v>
      </c>
      <c r="FP90" s="218" t="s">
        <v>17</v>
      </c>
      <c r="FQ90" s="219">
        <v>45225</v>
      </c>
      <c r="FR90" s="221" t="s">
        <v>4908</v>
      </c>
      <c r="FS90" s="224" t="s">
        <v>17</v>
      </c>
      <c r="FT90" s="224" t="s">
        <v>17</v>
      </c>
      <c r="FU90" s="224" t="s">
        <v>17</v>
      </c>
      <c r="FV90" s="224" t="s">
        <v>17</v>
      </c>
      <c r="FW90" s="224" t="s">
        <v>552</v>
      </c>
      <c r="FX90" s="224" t="s">
        <v>17</v>
      </c>
      <c r="FY90" s="214">
        <v>45225</v>
      </c>
      <c r="FZ90" s="222" t="s">
        <v>2354</v>
      </c>
      <c r="GA90" s="222">
        <v>2</v>
      </c>
      <c r="GB90" s="222" t="s">
        <v>2019</v>
      </c>
      <c r="GC90" s="222" t="s">
        <v>33</v>
      </c>
      <c r="GD90" s="222">
        <v>2</v>
      </c>
      <c r="GE90" s="222" t="s">
        <v>17</v>
      </c>
      <c r="GF90" s="222" t="s">
        <v>17</v>
      </c>
      <c r="GG90" s="223">
        <v>45063</v>
      </c>
      <c r="GH90" s="221" t="s">
        <v>2360</v>
      </c>
      <c r="GI90" s="224">
        <v>3</v>
      </c>
      <c r="GJ90" s="224" t="s">
        <v>2019</v>
      </c>
      <c r="GK90" s="224" t="s">
        <v>33</v>
      </c>
      <c r="GL90" s="224">
        <v>2</v>
      </c>
      <c r="GM90" s="224" t="s">
        <v>17</v>
      </c>
      <c r="GN90" s="224" t="s">
        <v>17</v>
      </c>
      <c r="GO90" s="214">
        <v>45063</v>
      </c>
      <c r="GP90" s="222" t="s">
        <v>2355</v>
      </c>
      <c r="GQ90" s="222">
        <v>3</v>
      </c>
      <c r="GR90" s="222" t="s">
        <v>2019</v>
      </c>
      <c r="GS90" s="222" t="s">
        <v>33</v>
      </c>
      <c r="GT90" s="222">
        <v>2</v>
      </c>
      <c r="GU90" s="222" t="s">
        <v>17</v>
      </c>
      <c r="GV90" s="222" t="s">
        <v>17</v>
      </c>
      <c r="GW90" s="223">
        <v>45063</v>
      </c>
      <c r="GX90" s="221" t="s">
        <v>2361</v>
      </c>
      <c r="GY90" s="224">
        <v>3</v>
      </c>
      <c r="GZ90" s="224" t="s">
        <v>2019</v>
      </c>
      <c r="HA90" s="224" t="s">
        <v>33</v>
      </c>
      <c r="HB90" s="224">
        <v>2</v>
      </c>
      <c r="HC90" s="224" t="s">
        <v>17</v>
      </c>
      <c r="HD90" s="224" t="s">
        <v>17</v>
      </c>
      <c r="HE90" s="214">
        <v>45063</v>
      </c>
      <c r="HF90" s="222" t="s">
        <v>2353</v>
      </c>
      <c r="HG90" s="222">
        <v>2</v>
      </c>
      <c r="HH90" s="222" t="s">
        <v>2019</v>
      </c>
      <c r="HI90" s="222" t="s">
        <v>33</v>
      </c>
      <c r="HJ90" s="222">
        <v>2</v>
      </c>
      <c r="HK90" s="222" t="s">
        <v>17</v>
      </c>
      <c r="HL90" s="222" t="s">
        <v>17</v>
      </c>
      <c r="HM90" s="223">
        <v>45063</v>
      </c>
      <c r="HN90" s="221" t="s">
        <v>2359</v>
      </c>
      <c r="HO90" s="224">
        <v>3</v>
      </c>
      <c r="HP90" s="224" t="s">
        <v>2019</v>
      </c>
      <c r="HQ90" s="224" t="s">
        <v>33</v>
      </c>
      <c r="HR90" s="224">
        <v>2</v>
      </c>
      <c r="HS90" s="224" t="s">
        <v>17</v>
      </c>
      <c r="HT90" s="224" t="s">
        <v>17</v>
      </c>
      <c r="HU90" s="214">
        <v>45063</v>
      </c>
      <c r="HV90" s="222" t="s">
        <v>2356</v>
      </c>
      <c r="HW90" s="222">
        <v>3</v>
      </c>
      <c r="HX90" s="222" t="s">
        <v>2019</v>
      </c>
      <c r="HY90" s="222" t="s">
        <v>33</v>
      </c>
      <c r="HZ90" s="222">
        <v>2</v>
      </c>
      <c r="IA90" s="222" t="s">
        <v>17</v>
      </c>
      <c r="IB90" s="222" t="s">
        <v>17</v>
      </c>
      <c r="IC90" s="223">
        <v>45063</v>
      </c>
      <c r="ID90" s="221" t="s">
        <v>2358</v>
      </c>
      <c r="IE90" s="224">
        <v>1</v>
      </c>
      <c r="IF90" s="224" t="s">
        <v>2019</v>
      </c>
      <c r="IG90" s="224" t="s">
        <v>33</v>
      </c>
      <c r="IH90" s="224">
        <v>2</v>
      </c>
      <c r="II90" s="224" t="s">
        <v>17</v>
      </c>
      <c r="IJ90" s="224" t="s">
        <v>17</v>
      </c>
      <c r="IK90" s="214">
        <v>45063</v>
      </c>
      <c r="IL90" s="222" t="s">
        <v>2357</v>
      </c>
      <c r="IM90" s="222">
        <v>3</v>
      </c>
      <c r="IN90" s="222" t="s">
        <v>2019</v>
      </c>
      <c r="IO90" s="222" t="s">
        <v>33</v>
      </c>
      <c r="IP90" s="222">
        <v>2</v>
      </c>
      <c r="IQ90" s="222" t="s">
        <v>17</v>
      </c>
      <c r="IR90" s="222" t="s">
        <v>17</v>
      </c>
      <c r="IS90" s="223">
        <v>45063</v>
      </c>
    </row>
    <row r="91" spans="1:253" s="11" customFormat="1" ht="12.95" customHeight="1" x14ac:dyDescent="0.2">
      <c r="A91" s="11" t="s">
        <v>2767</v>
      </c>
      <c r="B91" s="11" t="s">
        <v>10707</v>
      </c>
      <c r="C91" s="11" t="s">
        <v>2768</v>
      </c>
      <c r="D91" s="11" t="s">
        <v>2319</v>
      </c>
      <c r="E91" s="11" t="s">
        <v>10019</v>
      </c>
      <c r="F91" s="11" t="s">
        <v>4914</v>
      </c>
      <c r="G91" s="212">
        <v>55960000</v>
      </c>
      <c r="H91" s="213" t="s">
        <v>4775</v>
      </c>
      <c r="I91" s="213" t="s">
        <v>1219</v>
      </c>
      <c r="J91" s="213">
        <v>2</v>
      </c>
      <c r="K91" s="213" t="s">
        <v>4777</v>
      </c>
      <c r="L91" s="213" t="s">
        <v>4776</v>
      </c>
      <c r="M91" s="214">
        <v>45225</v>
      </c>
      <c r="N91" s="221" t="s">
        <v>4918</v>
      </c>
      <c r="O91" s="216">
        <v>179353</v>
      </c>
      <c r="P91" s="216" t="s">
        <v>4915</v>
      </c>
      <c r="Q91" s="216" t="s">
        <v>1219</v>
      </c>
      <c r="R91" s="216">
        <v>2</v>
      </c>
      <c r="S91" s="216" t="s">
        <v>4917</v>
      </c>
      <c r="T91" s="216" t="s">
        <v>4916</v>
      </c>
      <c r="U91" s="217">
        <v>45225</v>
      </c>
      <c r="V91" s="221" t="s">
        <v>4920</v>
      </c>
      <c r="W91" s="213">
        <v>10643000</v>
      </c>
      <c r="X91" s="213" t="s">
        <v>4915</v>
      </c>
      <c r="Y91" s="213" t="s">
        <v>1219</v>
      </c>
      <c r="Z91" s="213">
        <v>2</v>
      </c>
      <c r="AA91" s="213" t="s">
        <v>4919</v>
      </c>
      <c r="AB91" s="213" t="s">
        <v>4916</v>
      </c>
      <c r="AC91" s="214">
        <v>45225</v>
      </c>
      <c r="AD91" s="221" t="s">
        <v>4924</v>
      </c>
      <c r="AE91" s="218">
        <v>500000</v>
      </c>
      <c r="AF91" s="218" t="s">
        <v>4921</v>
      </c>
      <c r="AG91" s="218" t="s">
        <v>1219</v>
      </c>
      <c r="AH91" s="218">
        <v>2</v>
      </c>
      <c r="AI91" s="218" t="s">
        <v>4923</v>
      </c>
      <c r="AJ91" s="218" t="s">
        <v>4922</v>
      </c>
      <c r="AK91" s="219">
        <v>45225</v>
      </c>
      <c r="AL91" s="221" t="s">
        <v>4926</v>
      </c>
      <c r="AM91" s="213" t="s">
        <v>17</v>
      </c>
      <c r="AN91" s="213" t="s">
        <v>17</v>
      </c>
      <c r="AO91" s="213" t="s">
        <v>17</v>
      </c>
      <c r="AP91" s="213" t="s">
        <v>17</v>
      </c>
      <c r="AQ91" s="213" t="s">
        <v>4925</v>
      </c>
      <c r="AR91" s="213" t="s">
        <v>17</v>
      </c>
      <c r="AS91" s="214">
        <v>45225</v>
      </c>
      <c r="AT91" s="222" t="s">
        <v>4927</v>
      </c>
      <c r="AU91" s="218">
        <v>131</v>
      </c>
      <c r="AV91" s="218" t="s">
        <v>4789</v>
      </c>
      <c r="AW91" s="218" t="s">
        <v>22</v>
      </c>
      <c r="AX91" s="218">
        <v>3</v>
      </c>
      <c r="AY91" s="218" t="s">
        <v>4791</v>
      </c>
      <c r="AZ91" s="218" t="s">
        <v>4790</v>
      </c>
      <c r="BA91" s="219">
        <v>45225</v>
      </c>
      <c r="BB91" s="221" t="s">
        <v>4946</v>
      </c>
      <c r="BC91" s="213" t="s">
        <v>17</v>
      </c>
      <c r="BD91" s="213" t="s">
        <v>17</v>
      </c>
      <c r="BE91" s="213" t="s">
        <v>17</v>
      </c>
      <c r="BF91" s="213" t="s">
        <v>17</v>
      </c>
      <c r="BG91" s="213" t="s">
        <v>552</v>
      </c>
      <c r="BH91" s="213" t="s">
        <v>17</v>
      </c>
      <c r="BI91" s="214">
        <v>45225</v>
      </c>
      <c r="BJ91" s="222" t="s">
        <v>4929</v>
      </c>
      <c r="BK91" s="222">
        <v>145</v>
      </c>
      <c r="BL91" s="222" t="s">
        <v>4789</v>
      </c>
      <c r="BM91" s="222" t="s">
        <v>22</v>
      </c>
      <c r="BN91" s="222">
        <v>3</v>
      </c>
      <c r="BO91" s="222" t="s">
        <v>4928</v>
      </c>
      <c r="BP91" s="218" t="s">
        <v>4790</v>
      </c>
      <c r="BQ91" s="223">
        <v>45225</v>
      </c>
      <c r="BR91" s="221" t="s">
        <v>4947</v>
      </c>
      <c r="BS91" s="224">
        <v>276700</v>
      </c>
      <c r="BT91" s="224" t="s">
        <v>4789</v>
      </c>
      <c r="BU91" s="224" t="s">
        <v>22</v>
      </c>
      <c r="BV91" s="224">
        <v>3</v>
      </c>
      <c r="BW91" s="224" t="s">
        <v>4811</v>
      </c>
      <c r="BX91" s="224" t="s">
        <v>4790</v>
      </c>
      <c r="BY91" s="214">
        <v>45225</v>
      </c>
      <c r="BZ91" s="222" t="s">
        <v>4948</v>
      </c>
      <c r="CA91" s="222" t="s">
        <v>17</v>
      </c>
      <c r="CB91" s="222" t="s">
        <v>17</v>
      </c>
      <c r="CC91" s="222" t="s">
        <v>17</v>
      </c>
      <c r="CD91" s="222" t="s">
        <v>17</v>
      </c>
      <c r="CE91" s="222" t="s">
        <v>552</v>
      </c>
      <c r="CF91" s="222" t="s">
        <v>17</v>
      </c>
      <c r="CG91" s="223">
        <v>45225</v>
      </c>
      <c r="CH91" s="221" t="s">
        <v>11167</v>
      </c>
      <c r="CI91" s="222" t="e">
        <v>#N/A</v>
      </c>
      <c r="CJ91" s="222" t="e">
        <v>#N/A</v>
      </c>
      <c r="CK91" s="222" t="e">
        <v>#N/A</v>
      </c>
      <c r="CL91" s="222" t="e">
        <v>#N/A</v>
      </c>
      <c r="CM91" s="222" t="e">
        <v>#N/A</v>
      </c>
      <c r="CN91" s="222" t="e">
        <v>#N/A</v>
      </c>
      <c r="CO91" s="225" t="e">
        <v>#N/A</v>
      </c>
      <c r="CP91" s="222" t="s">
        <v>4950</v>
      </c>
      <c r="CQ91" s="224">
        <v>2240000000</v>
      </c>
      <c r="CR91" s="224" t="s">
        <v>4815</v>
      </c>
      <c r="CS91" s="224" t="s">
        <v>1219</v>
      </c>
      <c r="CT91" s="224">
        <v>2</v>
      </c>
      <c r="CU91" s="224" t="s">
        <v>4817</v>
      </c>
      <c r="CV91" s="224" t="s">
        <v>4816</v>
      </c>
      <c r="CW91" s="214">
        <v>45225</v>
      </c>
      <c r="CX91" s="222" t="s">
        <v>4931</v>
      </c>
      <c r="CY91" s="218">
        <v>500000</v>
      </c>
      <c r="CZ91" s="218" t="s">
        <v>4921</v>
      </c>
      <c r="DA91" s="218" t="s">
        <v>1219</v>
      </c>
      <c r="DB91" s="218">
        <v>2</v>
      </c>
      <c r="DC91" s="218" t="s">
        <v>4930</v>
      </c>
      <c r="DD91" s="218" t="s">
        <v>4922</v>
      </c>
      <c r="DE91" s="220">
        <v>45225</v>
      </c>
      <c r="DF91" s="221" t="s">
        <v>4934</v>
      </c>
      <c r="DG91" s="213">
        <v>10143000</v>
      </c>
      <c r="DH91" s="224" t="s">
        <v>4915</v>
      </c>
      <c r="DI91" s="224" t="s">
        <v>1219</v>
      </c>
      <c r="DJ91" s="224">
        <v>2</v>
      </c>
      <c r="DK91" s="224" t="s">
        <v>4933</v>
      </c>
      <c r="DL91" s="224" t="s">
        <v>4932</v>
      </c>
      <c r="DM91" s="214">
        <v>45225</v>
      </c>
      <c r="DN91" s="222" t="s">
        <v>4936</v>
      </c>
      <c r="DO91" s="218">
        <v>0</v>
      </c>
      <c r="DP91" s="222" t="s">
        <v>4921</v>
      </c>
      <c r="DQ91" s="222" t="s">
        <v>1219</v>
      </c>
      <c r="DR91" s="222">
        <v>2</v>
      </c>
      <c r="DS91" s="222" t="s">
        <v>4935</v>
      </c>
      <c r="DT91" s="222" t="s">
        <v>4922</v>
      </c>
      <c r="DU91" s="223">
        <v>45225</v>
      </c>
      <c r="DV91" s="221" t="s">
        <v>4937</v>
      </c>
      <c r="DW91" s="213">
        <v>500000</v>
      </c>
      <c r="DX91" s="224" t="s">
        <v>4921</v>
      </c>
      <c r="DY91" s="224" t="s">
        <v>1219</v>
      </c>
      <c r="DZ91" s="224">
        <v>2</v>
      </c>
      <c r="EA91" s="224" t="s">
        <v>4930</v>
      </c>
      <c r="EB91" s="224" t="s">
        <v>4922</v>
      </c>
      <c r="EC91" s="214">
        <v>45225</v>
      </c>
      <c r="ED91" s="222" t="s">
        <v>4939</v>
      </c>
      <c r="EE91" s="218">
        <v>0</v>
      </c>
      <c r="EF91" s="222" t="s">
        <v>17</v>
      </c>
      <c r="EG91" s="222" t="s">
        <v>1219</v>
      </c>
      <c r="EH91" s="222">
        <v>2</v>
      </c>
      <c r="EI91" s="222" t="s">
        <v>4938</v>
      </c>
      <c r="EJ91" s="222" t="s">
        <v>17</v>
      </c>
      <c r="EK91" s="223">
        <v>45225</v>
      </c>
      <c r="EL91" s="221" t="s">
        <v>4941</v>
      </c>
      <c r="EM91" s="213">
        <v>0</v>
      </c>
      <c r="EN91" s="224" t="s">
        <v>17</v>
      </c>
      <c r="EO91" s="224" t="s">
        <v>1219</v>
      </c>
      <c r="EP91" s="224">
        <v>2</v>
      </c>
      <c r="EQ91" s="224" t="s">
        <v>4940</v>
      </c>
      <c r="ER91" s="224" t="s">
        <v>17</v>
      </c>
      <c r="ES91" s="214">
        <v>45225</v>
      </c>
      <c r="ET91" s="222" t="s">
        <v>9055</v>
      </c>
      <c r="EU91" s="222">
        <v>7324</v>
      </c>
      <c r="EV91" s="222" t="s">
        <v>8973</v>
      </c>
      <c r="EW91" s="222" t="s">
        <v>22</v>
      </c>
      <c r="EX91" s="222">
        <v>3</v>
      </c>
      <c r="EY91" s="222" t="s">
        <v>8975</v>
      </c>
      <c r="EZ91" s="222" t="s">
        <v>8974</v>
      </c>
      <c r="FA91" s="223">
        <v>45260</v>
      </c>
      <c r="FB91" s="221" t="s">
        <v>4943</v>
      </c>
      <c r="FC91" s="224">
        <v>4</v>
      </c>
      <c r="FD91" s="224" t="s">
        <v>4921</v>
      </c>
      <c r="FE91" s="224" t="s">
        <v>1219</v>
      </c>
      <c r="FF91" s="224">
        <v>2</v>
      </c>
      <c r="FG91" s="224" t="s">
        <v>4942</v>
      </c>
      <c r="FH91" s="224" t="s">
        <v>4922</v>
      </c>
      <c r="FI91" s="214">
        <v>45225</v>
      </c>
      <c r="FJ91" s="221" t="s">
        <v>4944</v>
      </c>
      <c r="FK91" s="222" t="s">
        <v>17</v>
      </c>
      <c r="FL91" s="222" t="s">
        <v>17</v>
      </c>
      <c r="FM91" s="222" t="s">
        <v>17</v>
      </c>
      <c r="FN91" s="222" t="s">
        <v>17</v>
      </c>
      <c r="FO91" s="222" t="s">
        <v>552</v>
      </c>
      <c r="FP91" s="218" t="s">
        <v>17</v>
      </c>
      <c r="FQ91" s="219">
        <v>45225</v>
      </c>
      <c r="FR91" s="221" t="s">
        <v>4945</v>
      </c>
      <c r="FS91" s="224" t="s">
        <v>17</v>
      </c>
      <c r="FT91" s="224" t="s">
        <v>17</v>
      </c>
      <c r="FU91" s="224" t="s">
        <v>17</v>
      </c>
      <c r="FV91" s="224" t="s">
        <v>17</v>
      </c>
      <c r="FW91" s="224" t="s">
        <v>552</v>
      </c>
      <c r="FX91" s="224" t="s">
        <v>17</v>
      </c>
      <c r="FY91" s="214">
        <v>45225</v>
      </c>
      <c r="FZ91" s="222" t="s">
        <v>2770</v>
      </c>
      <c r="GA91" s="222">
        <v>2</v>
      </c>
      <c r="GB91" s="222" t="s">
        <v>2019</v>
      </c>
      <c r="GC91" s="222" t="s">
        <v>33</v>
      </c>
      <c r="GD91" s="222">
        <v>2</v>
      </c>
      <c r="GE91" s="222" t="s">
        <v>17</v>
      </c>
      <c r="GF91" s="222" t="s">
        <v>17</v>
      </c>
      <c r="GG91" s="223">
        <v>45077</v>
      </c>
      <c r="GH91" s="221" t="s">
        <v>2776</v>
      </c>
      <c r="GI91" s="224">
        <v>3</v>
      </c>
      <c r="GJ91" s="224" t="s">
        <v>2019</v>
      </c>
      <c r="GK91" s="224" t="s">
        <v>33</v>
      </c>
      <c r="GL91" s="224">
        <v>2</v>
      </c>
      <c r="GM91" s="224" t="s">
        <v>17</v>
      </c>
      <c r="GN91" s="224" t="s">
        <v>17</v>
      </c>
      <c r="GO91" s="214">
        <v>45077</v>
      </c>
      <c r="GP91" s="222" t="s">
        <v>2771</v>
      </c>
      <c r="GQ91" s="222">
        <v>3</v>
      </c>
      <c r="GR91" s="222" t="s">
        <v>2019</v>
      </c>
      <c r="GS91" s="222" t="s">
        <v>33</v>
      </c>
      <c r="GT91" s="222">
        <v>2</v>
      </c>
      <c r="GU91" s="222" t="s">
        <v>17</v>
      </c>
      <c r="GV91" s="222" t="s">
        <v>17</v>
      </c>
      <c r="GW91" s="223">
        <v>45077</v>
      </c>
      <c r="GX91" s="221" t="s">
        <v>2777</v>
      </c>
      <c r="GY91" s="224">
        <v>0</v>
      </c>
      <c r="GZ91" s="224" t="s">
        <v>2019</v>
      </c>
      <c r="HA91" s="224" t="s">
        <v>33</v>
      </c>
      <c r="HB91" s="224">
        <v>2</v>
      </c>
      <c r="HC91" s="224" t="s">
        <v>17</v>
      </c>
      <c r="HD91" s="224" t="s">
        <v>17</v>
      </c>
      <c r="HE91" s="214">
        <v>45077</v>
      </c>
      <c r="HF91" s="222" t="s">
        <v>2769</v>
      </c>
      <c r="HG91" s="222">
        <v>2</v>
      </c>
      <c r="HH91" s="222" t="s">
        <v>2019</v>
      </c>
      <c r="HI91" s="222" t="s">
        <v>33</v>
      </c>
      <c r="HJ91" s="222">
        <v>2</v>
      </c>
      <c r="HK91" s="222" t="s">
        <v>17</v>
      </c>
      <c r="HL91" s="222" t="s">
        <v>17</v>
      </c>
      <c r="HM91" s="223">
        <v>45077</v>
      </c>
      <c r="HN91" s="221" t="s">
        <v>2775</v>
      </c>
      <c r="HO91" s="224">
        <v>3</v>
      </c>
      <c r="HP91" s="224" t="s">
        <v>2019</v>
      </c>
      <c r="HQ91" s="224" t="s">
        <v>33</v>
      </c>
      <c r="HR91" s="224">
        <v>2</v>
      </c>
      <c r="HS91" s="224" t="s">
        <v>17</v>
      </c>
      <c r="HT91" s="224" t="s">
        <v>17</v>
      </c>
      <c r="HU91" s="214">
        <v>45077</v>
      </c>
      <c r="HV91" s="222" t="s">
        <v>2772</v>
      </c>
      <c r="HW91" s="222">
        <v>3</v>
      </c>
      <c r="HX91" s="222" t="s">
        <v>2019</v>
      </c>
      <c r="HY91" s="222" t="s">
        <v>33</v>
      </c>
      <c r="HZ91" s="222">
        <v>2</v>
      </c>
      <c r="IA91" s="222" t="s">
        <v>17</v>
      </c>
      <c r="IB91" s="222" t="s">
        <v>17</v>
      </c>
      <c r="IC91" s="223">
        <v>45077</v>
      </c>
      <c r="ID91" s="221" t="s">
        <v>2774</v>
      </c>
      <c r="IE91" s="224">
        <v>1</v>
      </c>
      <c r="IF91" s="224" t="s">
        <v>2019</v>
      </c>
      <c r="IG91" s="224" t="s">
        <v>33</v>
      </c>
      <c r="IH91" s="224">
        <v>2</v>
      </c>
      <c r="II91" s="224" t="s">
        <v>17</v>
      </c>
      <c r="IJ91" s="224" t="s">
        <v>17</v>
      </c>
      <c r="IK91" s="214">
        <v>45077</v>
      </c>
      <c r="IL91" s="222" t="s">
        <v>2773</v>
      </c>
      <c r="IM91" s="222">
        <v>3</v>
      </c>
      <c r="IN91" s="222" t="s">
        <v>2019</v>
      </c>
      <c r="IO91" s="222" t="s">
        <v>33</v>
      </c>
      <c r="IP91" s="222">
        <v>2</v>
      </c>
      <c r="IQ91" s="222" t="s">
        <v>17</v>
      </c>
      <c r="IR91" s="222" t="s">
        <v>17</v>
      </c>
      <c r="IS91" s="223">
        <v>45077</v>
      </c>
    </row>
    <row r="92" spans="1:253" s="11" customFormat="1" ht="12.95" customHeight="1" x14ac:dyDescent="0.2">
      <c r="A92" s="11" t="s">
        <v>1853</v>
      </c>
      <c r="B92" s="11" t="s">
        <v>10713</v>
      </c>
      <c r="C92" s="11" t="s">
        <v>1854</v>
      </c>
      <c r="D92" s="11" t="s">
        <v>513</v>
      </c>
      <c r="E92" s="11" t="s">
        <v>10024</v>
      </c>
      <c r="F92" s="11" t="s">
        <v>8515</v>
      </c>
      <c r="G92" s="212">
        <v>34273000</v>
      </c>
      <c r="H92" s="213" t="s">
        <v>8451</v>
      </c>
      <c r="I92" s="213" t="s">
        <v>1219</v>
      </c>
      <c r="J92" s="213">
        <v>2</v>
      </c>
      <c r="K92" s="213" t="s">
        <v>8453</v>
      </c>
      <c r="L92" s="213" t="s">
        <v>8452</v>
      </c>
      <c r="M92" s="214">
        <v>45260</v>
      </c>
      <c r="N92" s="221" t="s">
        <v>2753</v>
      </c>
      <c r="O92" s="216">
        <v>786380</v>
      </c>
      <c r="P92" s="216" t="s">
        <v>2750</v>
      </c>
      <c r="Q92" s="216" t="s">
        <v>33</v>
      </c>
      <c r="R92" s="216">
        <v>2</v>
      </c>
      <c r="S92" s="216" t="s">
        <v>2752</v>
      </c>
      <c r="T92" s="216" t="s">
        <v>2751</v>
      </c>
      <c r="U92" s="217">
        <v>45077</v>
      </c>
      <c r="V92" s="221" t="s">
        <v>8517</v>
      </c>
      <c r="W92" s="213">
        <v>34273000</v>
      </c>
      <c r="X92" s="213" t="s">
        <v>8451</v>
      </c>
      <c r="Y92" s="213" t="s">
        <v>1219</v>
      </c>
      <c r="Z92" s="213">
        <v>2</v>
      </c>
      <c r="AA92" s="213" t="s">
        <v>8516</v>
      </c>
      <c r="AB92" s="213" t="s">
        <v>8452</v>
      </c>
      <c r="AC92" s="214">
        <v>45260</v>
      </c>
      <c r="AD92" s="221" t="s">
        <v>8521</v>
      </c>
      <c r="AE92" s="218">
        <v>12814000</v>
      </c>
      <c r="AF92" s="218" t="s">
        <v>8518</v>
      </c>
      <c r="AG92" s="218" t="s">
        <v>1219</v>
      </c>
      <c r="AH92" s="218">
        <v>2</v>
      </c>
      <c r="AI92" s="218" t="s">
        <v>8520</v>
      </c>
      <c r="AJ92" s="218" t="s">
        <v>8519</v>
      </c>
      <c r="AK92" s="219">
        <v>45260</v>
      </c>
      <c r="AL92" s="221" t="s">
        <v>8525</v>
      </c>
      <c r="AM92" s="213">
        <v>979000</v>
      </c>
      <c r="AN92" s="213" t="s">
        <v>8522</v>
      </c>
      <c r="AO92" s="213" t="s">
        <v>1219</v>
      </c>
      <c r="AP92" s="213">
        <v>2</v>
      </c>
      <c r="AQ92" s="213" t="s">
        <v>8524</v>
      </c>
      <c r="AR92" s="213" t="s">
        <v>8523</v>
      </c>
      <c r="AS92" s="214">
        <v>45260</v>
      </c>
      <c r="AT92" s="222" t="s">
        <v>3465</v>
      </c>
      <c r="AU92" s="218">
        <v>700</v>
      </c>
      <c r="AV92" s="218" t="s">
        <v>3462</v>
      </c>
      <c r="AW92" s="218" t="s">
        <v>1219</v>
      </c>
      <c r="AX92" s="218">
        <v>2</v>
      </c>
      <c r="AY92" s="218" t="s">
        <v>3464</v>
      </c>
      <c r="AZ92" s="218" t="s">
        <v>3463</v>
      </c>
      <c r="BA92" s="219">
        <v>45138</v>
      </c>
      <c r="BB92" s="221" t="s">
        <v>1857</v>
      </c>
      <c r="BC92" s="213" t="s">
        <v>17</v>
      </c>
      <c r="BD92" s="213" t="s">
        <v>17</v>
      </c>
      <c r="BE92" s="213" t="s">
        <v>17</v>
      </c>
      <c r="BF92" s="213" t="s">
        <v>17</v>
      </c>
      <c r="BG92" s="213" t="s">
        <v>1793</v>
      </c>
      <c r="BH92" s="213" t="s">
        <v>17</v>
      </c>
      <c r="BI92" s="214">
        <v>45045</v>
      </c>
      <c r="BJ92" s="222" t="s">
        <v>8527</v>
      </c>
      <c r="BK92" s="222">
        <v>311</v>
      </c>
      <c r="BL92" s="222" t="s">
        <v>8461</v>
      </c>
      <c r="BM92" s="222" t="s">
        <v>1219</v>
      </c>
      <c r="BN92" s="222">
        <v>2</v>
      </c>
      <c r="BO92" s="222" t="s">
        <v>8526</v>
      </c>
      <c r="BP92" s="218" t="s">
        <v>8462</v>
      </c>
      <c r="BQ92" s="223">
        <v>45260</v>
      </c>
      <c r="BR92" s="221" t="s">
        <v>1909</v>
      </c>
      <c r="BS92" s="224">
        <v>290330</v>
      </c>
      <c r="BT92" s="224" t="s">
        <v>1906</v>
      </c>
      <c r="BU92" s="224" t="s">
        <v>1219</v>
      </c>
      <c r="BV92" s="224">
        <v>2</v>
      </c>
      <c r="BW92" s="224" t="s">
        <v>1908</v>
      </c>
      <c r="BX92" s="224" t="s">
        <v>1907</v>
      </c>
      <c r="BY92" s="214">
        <v>45046</v>
      </c>
      <c r="BZ92" s="222" t="s">
        <v>3469</v>
      </c>
      <c r="CA92" s="222">
        <v>200900</v>
      </c>
      <c r="CB92" s="222" t="s">
        <v>3466</v>
      </c>
      <c r="CC92" s="222" t="s">
        <v>1219</v>
      </c>
      <c r="CD92" s="222">
        <v>2</v>
      </c>
      <c r="CE92" s="222" t="s">
        <v>3468</v>
      </c>
      <c r="CF92" s="222" t="s">
        <v>3467</v>
      </c>
      <c r="CG92" s="223">
        <v>45138</v>
      </c>
      <c r="CH92" s="221" t="s">
        <v>11168</v>
      </c>
      <c r="CI92" s="222" t="e">
        <v>#N/A</v>
      </c>
      <c r="CJ92" s="222" t="e">
        <v>#N/A</v>
      </c>
      <c r="CK92" s="222" t="e">
        <v>#N/A</v>
      </c>
      <c r="CL92" s="222" t="e">
        <v>#N/A</v>
      </c>
      <c r="CM92" s="222" t="e">
        <v>#N/A</v>
      </c>
      <c r="CN92" s="222" t="e">
        <v>#N/A</v>
      </c>
      <c r="CO92" s="225" t="e">
        <v>#N/A</v>
      </c>
      <c r="CP92" s="222" t="s">
        <v>1860</v>
      </c>
      <c r="CQ92" s="224">
        <v>0</v>
      </c>
      <c r="CR92" s="224" t="s">
        <v>683</v>
      </c>
      <c r="CS92" s="224" t="s">
        <v>17</v>
      </c>
      <c r="CT92" s="224" t="s">
        <v>17</v>
      </c>
      <c r="CU92" s="224" t="s">
        <v>683</v>
      </c>
      <c r="CV92" s="224" t="s">
        <v>683</v>
      </c>
      <c r="CW92" s="214">
        <v>45045</v>
      </c>
      <c r="CX92" s="222" t="s">
        <v>8532</v>
      </c>
      <c r="CY92" s="218">
        <v>3000000</v>
      </c>
      <c r="CZ92" s="218" t="s">
        <v>8540</v>
      </c>
      <c r="DA92" s="218" t="s">
        <v>1219</v>
      </c>
      <c r="DB92" s="218">
        <v>2</v>
      </c>
      <c r="DC92" s="218" t="s">
        <v>8535</v>
      </c>
      <c r="DD92" s="218" t="s">
        <v>8541</v>
      </c>
      <c r="DE92" s="220">
        <v>45260</v>
      </c>
      <c r="DF92" s="221" t="s">
        <v>8536</v>
      </c>
      <c r="DG92" s="213">
        <v>21459000</v>
      </c>
      <c r="DH92" s="224" t="s">
        <v>8533</v>
      </c>
      <c r="DI92" s="224" t="s">
        <v>1219</v>
      </c>
      <c r="DJ92" s="224">
        <v>2</v>
      </c>
      <c r="DK92" s="224" t="s">
        <v>8535</v>
      </c>
      <c r="DL92" s="224" t="s">
        <v>8534</v>
      </c>
      <c r="DM92" s="214">
        <v>45260</v>
      </c>
      <c r="DN92" s="222" t="s">
        <v>8539</v>
      </c>
      <c r="DO92" s="218">
        <v>9814000</v>
      </c>
      <c r="DP92" s="222" t="s">
        <v>8537</v>
      </c>
      <c r="DQ92" s="222" t="s">
        <v>1219</v>
      </c>
      <c r="DR92" s="222">
        <v>2</v>
      </c>
      <c r="DS92" s="222" t="s">
        <v>8535</v>
      </c>
      <c r="DT92" s="222" t="s">
        <v>8538</v>
      </c>
      <c r="DU92" s="223">
        <v>45260</v>
      </c>
      <c r="DV92" s="221" t="s">
        <v>8542</v>
      </c>
      <c r="DW92" s="213">
        <v>3000000</v>
      </c>
      <c r="DX92" s="224" t="s">
        <v>8540</v>
      </c>
      <c r="DY92" s="224" t="s">
        <v>1219</v>
      </c>
      <c r="DZ92" s="224">
        <v>2</v>
      </c>
      <c r="EA92" s="224" t="s">
        <v>8535</v>
      </c>
      <c r="EB92" s="224" t="s">
        <v>8541</v>
      </c>
      <c r="EC92" s="214">
        <v>45260</v>
      </c>
      <c r="ED92" s="222" t="s">
        <v>8544</v>
      </c>
      <c r="EE92" s="218" t="s">
        <v>17</v>
      </c>
      <c r="EF92" s="222" t="s">
        <v>8543</v>
      </c>
      <c r="EG92" s="222" t="s">
        <v>22</v>
      </c>
      <c r="EH92" s="222">
        <v>3</v>
      </c>
      <c r="EI92" s="222" t="s">
        <v>8535</v>
      </c>
      <c r="EJ92" s="222" t="s">
        <v>17</v>
      </c>
      <c r="EK92" s="223">
        <v>45260</v>
      </c>
      <c r="EL92" s="221" t="s">
        <v>8545</v>
      </c>
      <c r="EM92" s="213" t="s">
        <v>17</v>
      </c>
      <c r="EN92" s="224" t="s">
        <v>17</v>
      </c>
      <c r="EO92" s="224" t="s">
        <v>22</v>
      </c>
      <c r="EP92" s="224">
        <v>3</v>
      </c>
      <c r="EQ92" s="224" t="s">
        <v>8535</v>
      </c>
      <c r="ER92" s="224" t="s">
        <v>17</v>
      </c>
      <c r="ES92" s="214">
        <v>45260</v>
      </c>
      <c r="ET92" s="222" t="s">
        <v>8528</v>
      </c>
      <c r="EU92" s="222">
        <v>311</v>
      </c>
      <c r="EV92" s="222" t="s">
        <v>8461</v>
      </c>
      <c r="EW92" s="222" t="s">
        <v>1219</v>
      </c>
      <c r="EX92" s="222">
        <v>2</v>
      </c>
      <c r="EY92" s="222" t="s">
        <v>8463</v>
      </c>
      <c r="EZ92" s="222" t="s">
        <v>8462</v>
      </c>
      <c r="FA92" s="223">
        <v>45260</v>
      </c>
      <c r="FB92" s="221" t="s">
        <v>2754</v>
      </c>
      <c r="FC92" s="224">
        <v>3</v>
      </c>
      <c r="FD92" s="224" t="s">
        <v>2744</v>
      </c>
      <c r="FE92" s="224" t="s">
        <v>33</v>
      </c>
      <c r="FF92" s="224">
        <v>2</v>
      </c>
      <c r="FG92" s="224" t="s">
        <v>2746</v>
      </c>
      <c r="FH92" s="224" t="s">
        <v>2745</v>
      </c>
      <c r="FI92" s="214">
        <v>45077</v>
      </c>
      <c r="FJ92" s="221" t="s">
        <v>1855</v>
      </c>
      <c r="FK92" s="222" t="s">
        <v>17</v>
      </c>
      <c r="FL92" s="222" t="s">
        <v>17</v>
      </c>
      <c r="FM92" s="222" t="s">
        <v>17</v>
      </c>
      <c r="FN92" s="222" t="s">
        <v>17</v>
      </c>
      <c r="FO92" s="222" t="s">
        <v>1793</v>
      </c>
      <c r="FP92" s="218" t="s">
        <v>17</v>
      </c>
      <c r="FQ92" s="219">
        <v>45045</v>
      </c>
      <c r="FR92" s="221" t="s">
        <v>1856</v>
      </c>
      <c r="FS92" s="224" t="s">
        <v>17</v>
      </c>
      <c r="FT92" s="224" t="s">
        <v>17</v>
      </c>
      <c r="FU92" s="224" t="s">
        <v>17</v>
      </c>
      <c r="FV92" s="224" t="s">
        <v>17</v>
      </c>
      <c r="FW92" s="224" t="s">
        <v>1793</v>
      </c>
      <c r="FX92" s="224" t="s">
        <v>17</v>
      </c>
      <c r="FY92" s="214">
        <v>45045</v>
      </c>
      <c r="FZ92" s="222" t="s">
        <v>6261</v>
      </c>
      <c r="GA92" s="222">
        <v>1</v>
      </c>
      <c r="GB92" s="222" t="s">
        <v>2019</v>
      </c>
      <c r="GC92" s="222" t="s">
        <v>33</v>
      </c>
      <c r="GD92" s="222">
        <v>2</v>
      </c>
      <c r="GE92" s="222" t="s">
        <v>17</v>
      </c>
      <c r="GF92" s="222" t="s">
        <v>17</v>
      </c>
      <c r="GG92" s="223">
        <v>45257</v>
      </c>
      <c r="GH92" s="221" t="s">
        <v>6267</v>
      </c>
      <c r="GI92" s="224">
        <v>0</v>
      </c>
      <c r="GJ92" s="224" t="s">
        <v>2019</v>
      </c>
      <c r="GK92" s="224" t="s">
        <v>33</v>
      </c>
      <c r="GL92" s="224">
        <v>2</v>
      </c>
      <c r="GM92" s="224" t="s">
        <v>17</v>
      </c>
      <c r="GN92" s="224" t="s">
        <v>17</v>
      </c>
      <c r="GO92" s="214">
        <v>45257</v>
      </c>
      <c r="GP92" s="222" t="s">
        <v>6262</v>
      </c>
      <c r="GQ92" s="222">
        <v>1</v>
      </c>
      <c r="GR92" s="222" t="s">
        <v>2019</v>
      </c>
      <c r="GS92" s="222" t="s">
        <v>33</v>
      </c>
      <c r="GT92" s="222">
        <v>2</v>
      </c>
      <c r="GU92" s="222" t="s">
        <v>17</v>
      </c>
      <c r="GV92" s="222" t="s">
        <v>17</v>
      </c>
      <c r="GW92" s="223">
        <v>45257</v>
      </c>
      <c r="GX92" s="221" t="s">
        <v>6268</v>
      </c>
      <c r="GY92" s="224">
        <v>0</v>
      </c>
      <c r="GZ92" s="224" t="s">
        <v>2019</v>
      </c>
      <c r="HA92" s="224" t="s">
        <v>33</v>
      </c>
      <c r="HB92" s="224">
        <v>2</v>
      </c>
      <c r="HC92" s="224" t="s">
        <v>17</v>
      </c>
      <c r="HD92" s="224" t="s">
        <v>17</v>
      </c>
      <c r="HE92" s="214">
        <v>45257</v>
      </c>
      <c r="HF92" s="222" t="s">
        <v>6260</v>
      </c>
      <c r="HG92" s="222">
        <v>2</v>
      </c>
      <c r="HH92" s="222" t="s">
        <v>2019</v>
      </c>
      <c r="HI92" s="222" t="s">
        <v>33</v>
      </c>
      <c r="HJ92" s="222">
        <v>2</v>
      </c>
      <c r="HK92" s="222" t="s">
        <v>17</v>
      </c>
      <c r="HL92" s="222" t="s">
        <v>17</v>
      </c>
      <c r="HM92" s="223">
        <v>45257</v>
      </c>
      <c r="HN92" s="221" t="s">
        <v>6266</v>
      </c>
      <c r="HO92" s="224">
        <v>3</v>
      </c>
      <c r="HP92" s="224" t="s">
        <v>2019</v>
      </c>
      <c r="HQ92" s="224" t="s">
        <v>33</v>
      </c>
      <c r="HR92" s="224">
        <v>2</v>
      </c>
      <c r="HS92" s="224" t="s">
        <v>17</v>
      </c>
      <c r="HT92" s="224" t="s">
        <v>17</v>
      </c>
      <c r="HU92" s="214">
        <v>45257</v>
      </c>
      <c r="HV92" s="222" t="s">
        <v>6263</v>
      </c>
      <c r="HW92" s="222">
        <v>1</v>
      </c>
      <c r="HX92" s="222" t="s">
        <v>2019</v>
      </c>
      <c r="HY92" s="222" t="s">
        <v>33</v>
      </c>
      <c r="HZ92" s="222">
        <v>2</v>
      </c>
      <c r="IA92" s="222" t="s">
        <v>17</v>
      </c>
      <c r="IB92" s="222" t="s">
        <v>17</v>
      </c>
      <c r="IC92" s="223">
        <v>45257</v>
      </c>
      <c r="ID92" s="221" t="s">
        <v>6265</v>
      </c>
      <c r="IE92" s="224">
        <v>1</v>
      </c>
      <c r="IF92" s="224" t="s">
        <v>2019</v>
      </c>
      <c r="IG92" s="224" t="s">
        <v>33</v>
      </c>
      <c r="IH92" s="224">
        <v>2</v>
      </c>
      <c r="II92" s="224" t="s">
        <v>17</v>
      </c>
      <c r="IJ92" s="224" t="s">
        <v>17</v>
      </c>
      <c r="IK92" s="214">
        <v>45257</v>
      </c>
      <c r="IL92" s="222" t="s">
        <v>6264</v>
      </c>
      <c r="IM92" s="222">
        <v>3</v>
      </c>
      <c r="IN92" s="222" t="s">
        <v>2019</v>
      </c>
      <c r="IO92" s="222" t="s">
        <v>33</v>
      </c>
      <c r="IP92" s="222">
        <v>2</v>
      </c>
      <c r="IQ92" s="222" t="s">
        <v>17</v>
      </c>
      <c r="IR92" s="222" t="s">
        <v>17</v>
      </c>
      <c r="IS92" s="223">
        <v>45257</v>
      </c>
    </row>
    <row r="93" spans="1:253" s="11" customFormat="1" ht="12.95" customHeight="1" x14ac:dyDescent="0.2">
      <c r="A93" s="11" t="s">
        <v>511</v>
      </c>
      <c r="B93" s="11" t="s">
        <v>10442</v>
      </c>
      <c r="C93" s="11" t="s">
        <v>512</v>
      </c>
      <c r="D93" s="11" t="s">
        <v>513</v>
      </c>
      <c r="E93" s="11" t="s">
        <v>10024</v>
      </c>
      <c r="F93" s="11" t="s">
        <v>8485</v>
      </c>
      <c r="G93" s="212">
        <v>34273000</v>
      </c>
      <c r="H93" s="213" t="s">
        <v>8451</v>
      </c>
      <c r="I93" s="213" t="s">
        <v>1219</v>
      </c>
      <c r="J93" s="213">
        <v>2</v>
      </c>
      <c r="K93" s="213" t="s">
        <v>8453</v>
      </c>
      <c r="L93" s="213" t="s">
        <v>8452</v>
      </c>
      <c r="M93" s="214">
        <v>45260</v>
      </c>
      <c r="N93" s="221" t="s">
        <v>2743</v>
      </c>
      <c r="O93" s="216">
        <v>280615</v>
      </c>
      <c r="P93" s="216" t="s">
        <v>2741</v>
      </c>
      <c r="Q93" s="216" t="s">
        <v>66</v>
      </c>
      <c r="R93" s="216">
        <v>1</v>
      </c>
      <c r="S93" s="216" t="s">
        <v>2742</v>
      </c>
      <c r="T93" s="216" t="s">
        <v>2730</v>
      </c>
      <c r="U93" s="217">
        <v>45077</v>
      </c>
      <c r="V93" s="221" t="s">
        <v>8489</v>
      </c>
      <c r="W93" s="213">
        <v>11584000</v>
      </c>
      <c r="X93" s="213" t="s">
        <v>8486</v>
      </c>
      <c r="Y93" s="213" t="s">
        <v>22</v>
      </c>
      <c r="Z93" s="213">
        <v>3</v>
      </c>
      <c r="AA93" s="213" t="s">
        <v>8488</v>
      </c>
      <c r="AB93" s="213" t="s">
        <v>8487</v>
      </c>
      <c r="AC93" s="214">
        <v>45260</v>
      </c>
      <c r="AD93" s="221" t="s">
        <v>8491</v>
      </c>
      <c r="AE93" s="218">
        <v>11584000</v>
      </c>
      <c r="AF93" s="218" t="s">
        <v>8486</v>
      </c>
      <c r="AG93" s="218" t="s">
        <v>22</v>
      </c>
      <c r="AH93" s="218">
        <v>3</v>
      </c>
      <c r="AI93" s="218" t="s">
        <v>8490</v>
      </c>
      <c r="AJ93" s="218" t="s">
        <v>8487</v>
      </c>
      <c r="AK93" s="219">
        <v>45260</v>
      </c>
      <c r="AL93" s="221" t="s">
        <v>8495</v>
      </c>
      <c r="AM93" s="213">
        <v>939000</v>
      </c>
      <c r="AN93" s="213" t="s">
        <v>8492</v>
      </c>
      <c r="AO93" s="213" t="s">
        <v>33</v>
      </c>
      <c r="AP93" s="213">
        <v>2</v>
      </c>
      <c r="AQ93" s="213" t="s">
        <v>8494</v>
      </c>
      <c r="AR93" s="213" t="s">
        <v>8493</v>
      </c>
      <c r="AS93" s="214">
        <v>45260</v>
      </c>
      <c r="AT93" s="222" t="s">
        <v>2749</v>
      </c>
      <c r="AU93" s="218" t="s">
        <v>17</v>
      </c>
      <c r="AV93" s="218" t="s">
        <v>683</v>
      </c>
      <c r="AW93" s="218" t="s">
        <v>22</v>
      </c>
      <c r="AX93" s="218">
        <v>3</v>
      </c>
      <c r="AY93" s="218" t="s">
        <v>2748</v>
      </c>
      <c r="AZ93" s="218" t="s">
        <v>683</v>
      </c>
      <c r="BA93" s="219">
        <v>45077</v>
      </c>
      <c r="BB93" s="221" t="s">
        <v>1370</v>
      </c>
      <c r="BC93" s="213" t="s">
        <v>17</v>
      </c>
      <c r="BD93" s="213" t="s">
        <v>17</v>
      </c>
      <c r="BE93" s="213" t="s">
        <v>17</v>
      </c>
      <c r="BF93" s="213" t="s">
        <v>17</v>
      </c>
      <c r="BG93" s="213" t="s">
        <v>1369</v>
      </c>
      <c r="BH93" s="213" t="s">
        <v>17</v>
      </c>
      <c r="BI93" s="214">
        <v>44803</v>
      </c>
      <c r="BJ93" s="222" t="s">
        <v>8498</v>
      </c>
      <c r="BK93" s="222">
        <v>128</v>
      </c>
      <c r="BL93" s="222" t="s">
        <v>8496</v>
      </c>
      <c r="BM93" s="222" t="s">
        <v>1219</v>
      </c>
      <c r="BN93" s="222">
        <v>2</v>
      </c>
      <c r="BO93" s="222" t="s">
        <v>8497</v>
      </c>
      <c r="BP93" s="218" t="s">
        <v>1079</v>
      </c>
      <c r="BQ93" s="223">
        <v>45260</v>
      </c>
      <c r="BR93" s="221" t="s">
        <v>514</v>
      </c>
      <c r="BS93" s="224" t="s">
        <v>17</v>
      </c>
      <c r="BT93" s="224" t="s">
        <v>17</v>
      </c>
      <c r="BU93" s="224" t="s">
        <v>17</v>
      </c>
      <c r="BV93" s="224" t="s">
        <v>17</v>
      </c>
      <c r="BW93" s="224" t="s">
        <v>17</v>
      </c>
      <c r="BX93" s="224" t="s">
        <v>17</v>
      </c>
      <c r="BY93" s="214">
        <v>43551</v>
      </c>
      <c r="BZ93" s="222" t="s">
        <v>515</v>
      </c>
      <c r="CA93" s="222" t="s">
        <v>17</v>
      </c>
      <c r="CB93" s="222" t="s">
        <v>17</v>
      </c>
      <c r="CC93" s="222" t="s">
        <v>17</v>
      </c>
      <c r="CD93" s="222" t="s">
        <v>17</v>
      </c>
      <c r="CE93" s="222" t="s">
        <v>17</v>
      </c>
      <c r="CF93" s="222" t="s">
        <v>17</v>
      </c>
      <c r="CG93" s="223">
        <v>43551</v>
      </c>
      <c r="CH93" s="221" t="s">
        <v>11169</v>
      </c>
      <c r="CI93" s="222" t="e">
        <v>#N/A</v>
      </c>
      <c r="CJ93" s="222" t="e">
        <v>#N/A</v>
      </c>
      <c r="CK93" s="222" t="e">
        <v>#N/A</v>
      </c>
      <c r="CL93" s="222" t="e">
        <v>#N/A</v>
      </c>
      <c r="CM93" s="222" t="e">
        <v>#N/A</v>
      </c>
      <c r="CN93" s="222" t="e">
        <v>#N/A</v>
      </c>
      <c r="CO93" s="225" t="e">
        <v>#N/A</v>
      </c>
      <c r="CP93" s="222" t="s">
        <v>516</v>
      </c>
      <c r="CQ93" s="224" t="s">
        <v>17</v>
      </c>
      <c r="CR93" s="224">
        <v>0</v>
      </c>
      <c r="CS93" s="224" t="s">
        <v>33</v>
      </c>
      <c r="CT93" s="224">
        <v>2</v>
      </c>
      <c r="CU93" s="224">
        <v>0</v>
      </c>
      <c r="CV93" s="224">
        <v>0</v>
      </c>
      <c r="CW93" s="214">
        <v>43551</v>
      </c>
      <c r="CX93" s="222" t="s">
        <v>8503</v>
      </c>
      <c r="CY93" s="218">
        <v>2000000</v>
      </c>
      <c r="CZ93" s="218" t="s">
        <v>8500</v>
      </c>
      <c r="DA93" s="218" t="s">
        <v>1219</v>
      </c>
      <c r="DB93" s="218">
        <v>2</v>
      </c>
      <c r="DC93" s="218" t="s">
        <v>8506</v>
      </c>
      <c r="DD93" s="218" t="s">
        <v>8501</v>
      </c>
      <c r="DE93" s="220">
        <v>45260</v>
      </c>
      <c r="DF93" s="221" t="s">
        <v>8507</v>
      </c>
      <c r="DG93" s="213">
        <v>0</v>
      </c>
      <c r="DH93" s="224" t="s">
        <v>8504</v>
      </c>
      <c r="DI93" s="224" t="s">
        <v>1219</v>
      </c>
      <c r="DJ93" s="224">
        <v>2</v>
      </c>
      <c r="DK93" s="224" t="s">
        <v>8506</v>
      </c>
      <c r="DL93" s="224" t="s">
        <v>8505</v>
      </c>
      <c r="DM93" s="214">
        <v>45260</v>
      </c>
      <c r="DN93" s="222" t="s">
        <v>8508</v>
      </c>
      <c r="DO93" s="218">
        <v>9584000</v>
      </c>
      <c r="DP93" s="222" t="s">
        <v>8504</v>
      </c>
      <c r="DQ93" s="222" t="s">
        <v>1219</v>
      </c>
      <c r="DR93" s="222">
        <v>2</v>
      </c>
      <c r="DS93" s="222" t="s">
        <v>8506</v>
      </c>
      <c r="DT93" s="222" t="s">
        <v>8505</v>
      </c>
      <c r="DU93" s="223">
        <v>45260</v>
      </c>
      <c r="DV93" s="221" t="s">
        <v>8509</v>
      </c>
      <c r="DW93" s="213">
        <v>2000000</v>
      </c>
      <c r="DX93" s="224" t="s">
        <v>8500</v>
      </c>
      <c r="DY93" s="224" t="s">
        <v>1219</v>
      </c>
      <c r="DZ93" s="224">
        <v>2</v>
      </c>
      <c r="EA93" s="224" t="s">
        <v>8506</v>
      </c>
      <c r="EB93" s="224" t="s">
        <v>8501</v>
      </c>
      <c r="EC93" s="214">
        <v>45260</v>
      </c>
      <c r="ED93" s="222" t="s">
        <v>8512</v>
      </c>
      <c r="EE93" s="218">
        <v>0</v>
      </c>
      <c r="EF93" s="222" t="s">
        <v>8500</v>
      </c>
      <c r="EG93" s="222" t="s">
        <v>22</v>
      </c>
      <c r="EH93" s="222">
        <v>3</v>
      </c>
      <c r="EI93" s="222" t="s">
        <v>8511</v>
      </c>
      <c r="EJ93" s="222" t="s">
        <v>8510</v>
      </c>
      <c r="EK93" s="223">
        <v>45260</v>
      </c>
      <c r="EL93" s="221" t="s">
        <v>8514</v>
      </c>
      <c r="EM93" s="213">
        <v>0</v>
      </c>
      <c r="EN93" s="224" t="s">
        <v>8500</v>
      </c>
      <c r="EO93" s="224" t="s">
        <v>22</v>
      </c>
      <c r="EP93" s="224">
        <v>3</v>
      </c>
      <c r="EQ93" s="224" t="s">
        <v>8513</v>
      </c>
      <c r="ER93" s="224" t="s">
        <v>8510</v>
      </c>
      <c r="ES93" s="214">
        <v>45260</v>
      </c>
      <c r="ET93" s="222" t="s">
        <v>8499</v>
      </c>
      <c r="EU93" s="222">
        <v>321</v>
      </c>
      <c r="EV93" s="222" t="s">
        <v>8461</v>
      </c>
      <c r="EW93" s="222" t="s">
        <v>1219</v>
      </c>
      <c r="EX93" s="222">
        <v>2</v>
      </c>
      <c r="EY93" s="222" t="s">
        <v>8463</v>
      </c>
      <c r="EZ93" s="222" t="s">
        <v>8462</v>
      </c>
      <c r="FA93" s="223">
        <v>45260</v>
      </c>
      <c r="FB93" s="221" t="s">
        <v>2747</v>
      </c>
      <c r="FC93" s="224">
        <v>3</v>
      </c>
      <c r="FD93" s="224" t="s">
        <v>2744</v>
      </c>
      <c r="FE93" s="224" t="s">
        <v>33</v>
      </c>
      <c r="FF93" s="224">
        <v>2</v>
      </c>
      <c r="FG93" s="224" t="s">
        <v>2746</v>
      </c>
      <c r="FH93" s="224" t="s">
        <v>2745</v>
      </c>
      <c r="FI93" s="214">
        <v>45077</v>
      </c>
      <c r="FJ93" s="221" t="s">
        <v>518</v>
      </c>
      <c r="FK93" s="222" t="s">
        <v>17</v>
      </c>
      <c r="FL93" s="222">
        <v>0</v>
      </c>
      <c r="FM93" s="222" t="s">
        <v>33</v>
      </c>
      <c r="FN93" s="222">
        <v>2</v>
      </c>
      <c r="FO93" s="222" t="s">
        <v>517</v>
      </c>
      <c r="FP93" s="218">
        <v>0</v>
      </c>
      <c r="FQ93" s="219">
        <v>43551</v>
      </c>
      <c r="FR93" s="221" t="s">
        <v>708</v>
      </c>
      <c r="FS93" s="224" t="s">
        <v>17</v>
      </c>
      <c r="FT93" s="224" t="s">
        <v>17</v>
      </c>
      <c r="FU93" s="224" t="s">
        <v>17</v>
      </c>
      <c r="FV93" s="224" t="s">
        <v>17</v>
      </c>
      <c r="FW93" s="224" t="s">
        <v>17</v>
      </c>
      <c r="FX93" s="224" t="s">
        <v>17</v>
      </c>
      <c r="FY93" s="214">
        <v>43784</v>
      </c>
      <c r="FZ93" s="222" t="s">
        <v>6270</v>
      </c>
      <c r="GA93" s="222">
        <v>1</v>
      </c>
      <c r="GB93" s="222" t="s">
        <v>2019</v>
      </c>
      <c r="GC93" s="222" t="s">
        <v>33</v>
      </c>
      <c r="GD93" s="222">
        <v>2</v>
      </c>
      <c r="GE93" s="222" t="s">
        <v>17</v>
      </c>
      <c r="GF93" s="222" t="s">
        <v>17</v>
      </c>
      <c r="GG93" s="223">
        <v>45257</v>
      </c>
      <c r="GH93" s="221" t="s">
        <v>6276</v>
      </c>
      <c r="GI93" s="224">
        <v>0</v>
      </c>
      <c r="GJ93" s="224" t="s">
        <v>2019</v>
      </c>
      <c r="GK93" s="224" t="s">
        <v>33</v>
      </c>
      <c r="GL93" s="224">
        <v>2</v>
      </c>
      <c r="GM93" s="224" t="s">
        <v>17</v>
      </c>
      <c r="GN93" s="224" t="s">
        <v>17</v>
      </c>
      <c r="GO93" s="214">
        <v>45257</v>
      </c>
      <c r="GP93" s="222" t="s">
        <v>6271</v>
      </c>
      <c r="GQ93" s="222">
        <v>1</v>
      </c>
      <c r="GR93" s="222" t="s">
        <v>2019</v>
      </c>
      <c r="GS93" s="222" t="s">
        <v>33</v>
      </c>
      <c r="GT93" s="222">
        <v>2</v>
      </c>
      <c r="GU93" s="222" t="s">
        <v>17</v>
      </c>
      <c r="GV93" s="222" t="s">
        <v>17</v>
      </c>
      <c r="GW93" s="223">
        <v>45257</v>
      </c>
      <c r="GX93" s="221" t="s">
        <v>6277</v>
      </c>
      <c r="GY93" s="224">
        <v>0</v>
      </c>
      <c r="GZ93" s="224" t="s">
        <v>2019</v>
      </c>
      <c r="HA93" s="224" t="s">
        <v>33</v>
      </c>
      <c r="HB93" s="224">
        <v>2</v>
      </c>
      <c r="HC93" s="224" t="s">
        <v>17</v>
      </c>
      <c r="HD93" s="224" t="s">
        <v>17</v>
      </c>
      <c r="HE93" s="214">
        <v>45257</v>
      </c>
      <c r="HF93" s="222" t="s">
        <v>6269</v>
      </c>
      <c r="HG93" s="222">
        <v>2</v>
      </c>
      <c r="HH93" s="222" t="s">
        <v>2019</v>
      </c>
      <c r="HI93" s="222" t="s">
        <v>33</v>
      </c>
      <c r="HJ93" s="222">
        <v>2</v>
      </c>
      <c r="HK93" s="222" t="s">
        <v>17</v>
      </c>
      <c r="HL93" s="222" t="s">
        <v>17</v>
      </c>
      <c r="HM93" s="223">
        <v>45257</v>
      </c>
      <c r="HN93" s="221" t="s">
        <v>6275</v>
      </c>
      <c r="HO93" s="224">
        <v>3</v>
      </c>
      <c r="HP93" s="224" t="s">
        <v>2019</v>
      </c>
      <c r="HQ93" s="224" t="s">
        <v>33</v>
      </c>
      <c r="HR93" s="224">
        <v>2</v>
      </c>
      <c r="HS93" s="224" t="s">
        <v>17</v>
      </c>
      <c r="HT93" s="224" t="s">
        <v>17</v>
      </c>
      <c r="HU93" s="214">
        <v>45257</v>
      </c>
      <c r="HV93" s="222" t="s">
        <v>6272</v>
      </c>
      <c r="HW93" s="222">
        <v>1</v>
      </c>
      <c r="HX93" s="222" t="s">
        <v>2019</v>
      </c>
      <c r="HY93" s="222" t="s">
        <v>33</v>
      </c>
      <c r="HZ93" s="222">
        <v>2</v>
      </c>
      <c r="IA93" s="222" t="s">
        <v>17</v>
      </c>
      <c r="IB93" s="222" t="s">
        <v>17</v>
      </c>
      <c r="IC93" s="223">
        <v>45257</v>
      </c>
      <c r="ID93" s="221" t="s">
        <v>6274</v>
      </c>
      <c r="IE93" s="224">
        <v>1</v>
      </c>
      <c r="IF93" s="224" t="s">
        <v>2019</v>
      </c>
      <c r="IG93" s="224" t="s">
        <v>33</v>
      </c>
      <c r="IH93" s="224">
        <v>2</v>
      </c>
      <c r="II93" s="224" t="s">
        <v>17</v>
      </c>
      <c r="IJ93" s="224" t="s">
        <v>17</v>
      </c>
      <c r="IK93" s="214">
        <v>45257</v>
      </c>
      <c r="IL93" s="222" t="s">
        <v>6273</v>
      </c>
      <c r="IM93" s="222">
        <v>3</v>
      </c>
      <c r="IN93" s="222" t="s">
        <v>2019</v>
      </c>
      <c r="IO93" s="222" t="s">
        <v>33</v>
      </c>
      <c r="IP93" s="222">
        <v>2</v>
      </c>
      <c r="IQ93" s="222" t="s">
        <v>17</v>
      </c>
      <c r="IR93" s="222" t="s">
        <v>17</v>
      </c>
      <c r="IS93" s="223">
        <v>45257</v>
      </c>
    </row>
    <row r="94" spans="1:253" s="11" customFormat="1" ht="12.95" customHeight="1" x14ac:dyDescent="0.2">
      <c r="A94" s="11" t="s">
        <v>1845</v>
      </c>
      <c r="B94" s="11" t="s">
        <v>10469</v>
      </c>
      <c r="C94" s="11" t="s">
        <v>1846</v>
      </c>
      <c r="D94" s="11" t="s">
        <v>513</v>
      </c>
      <c r="E94" s="11" t="s">
        <v>10024</v>
      </c>
      <c r="F94" s="11" t="s">
        <v>8454</v>
      </c>
      <c r="G94" s="212">
        <v>34273000</v>
      </c>
      <c r="H94" s="213" t="s">
        <v>8451</v>
      </c>
      <c r="I94" s="213" t="s">
        <v>1219</v>
      </c>
      <c r="J94" s="213">
        <v>2</v>
      </c>
      <c r="K94" s="213" t="s">
        <v>8453</v>
      </c>
      <c r="L94" s="213" t="s">
        <v>8452</v>
      </c>
      <c r="M94" s="214">
        <v>45260</v>
      </c>
      <c r="N94" s="221" t="s">
        <v>2732</v>
      </c>
      <c r="O94" s="216">
        <v>598856</v>
      </c>
      <c r="P94" s="216" t="s">
        <v>2729</v>
      </c>
      <c r="Q94" s="216" t="s">
        <v>33</v>
      </c>
      <c r="R94" s="216">
        <v>2</v>
      </c>
      <c r="S94" s="216" t="s">
        <v>2731</v>
      </c>
      <c r="T94" s="216" t="s">
        <v>2730</v>
      </c>
      <c r="U94" s="217">
        <v>45077</v>
      </c>
      <c r="V94" s="221" t="s">
        <v>8458</v>
      </c>
      <c r="W94" s="213">
        <v>18025000</v>
      </c>
      <c r="X94" s="213" t="s">
        <v>8455</v>
      </c>
      <c r="Y94" s="213" t="s">
        <v>1219</v>
      </c>
      <c r="Z94" s="213">
        <v>2</v>
      </c>
      <c r="AA94" s="213" t="s">
        <v>8457</v>
      </c>
      <c r="AB94" s="213" t="s">
        <v>8456</v>
      </c>
      <c r="AC94" s="214">
        <v>45260</v>
      </c>
      <c r="AD94" s="221" t="s">
        <v>8468</v>
      </c>
      <c r="AE94" s="218">
        <v>1231000</v>
      </c>
      <c r="AF94" s="218" t="s">
        <v>8465</v>
      </c>
      <c r="AG94" s="218" t="s">
        <v>1219</v>
      </c>
      <c r="AH94" s="218">
        <v>2</v>
      </c>
      <c r="AI94" s="218" t="s">
        <v>8467</v>
      </c>
      <c r="AJ94" s="218" t="s">
        <v>8466</v>
      </c>
      <c r="AK94" s="219">
        <v>45260</v>
      </c>
      <c r="AL94" s="221" t="s">
        <v>2736</v>
      </c>
      <c r="AM94" s="213">
        <v>40000</v>
      </c>
      <c r="AN94" s="213" t="s">
        <v>2733</v>
      </c>
      <c r="AO94" s="213" t="s">
        <v>33</v>
      </c>
      <c r="AP94" s="213">
        <v>2</v>
      </c>
      <c r="AQ94" s="213" t="s">
        <v>2735</v>
      </c>
      <c r="AR94" s="213" t="s">
        <v>2734</v>
      </c>
      <c r="AS94" s="214">
        <v>45077</v>
      </c>
      <c r="AT94" s="222" t="s">
        <v>3459</v>
      </c>
      <c r="AU94" s="218">
        <v>698</v>
      </c>
      <c r="AV94" s="218" t="s">
        <v>3456</v>
      </c>
      <c r="AW94" s="218" t="s">
        <v>1219</v>
      </c>
      <c r="AX94" s="218">
        <v>2</v>
      </c>
      <c r="AY94" s="218" t="s">
        <v>3458</v>
      </c>
      <c r="AZ94" s="218" t="s">
        <v>3457</v>
      </c>
      <c r="BA94" s="219">
        <v>45138</v>
      </c>
      <c r="BB94" s="221" t="s">
        <v>1850</v>
      </c>
      <c r="BC94" s="213" t="s">
        <v>17</v>
      </c>
      <c r="BD94" s="213" t="s">
        <v>17</v>
      </c>
      <c r="BE94" s="213" t="s">
        <v>1219</v>
      </c>
      <c r="BF94" s="213">
        <v>2</v>
      </c>
      <c r="BG94" s="213" t="s">
        <v>1849</v>
      </c>
      <c r="BH94" s="213" t="s">
        <v>17</v>
      </c>
      <c r="BI94" s="214">
        <v>45045</v>
      </c>
      <c r="BJ94" s="222" t="s">
        <v>8460</v>
      </c>
      <c r="BK94" s="222">
        <v>183</v>
      </c>
      <c r="BL94" s="222" t="s">
        <v>3456</v>
      </c>
      <c r="BM94" s="222" t="s">
        <v>1219</v>
      </c>
      <c r="BN94" s="222">
        <v>2</v>
      </c>
      <c r="BO94" s="222" t="s">
        <v>8459</v>
      </c>
      <c r="BP94" s="218" t="s">
        <v>3457</v>
      </c>
      <c r="BQ94" s="223">
        <v>45260</v>
      </c>
      <c r="BR94" s="221" t="s">
        <v>1905</v>
      </c>
      <c r="BS94" s="224">
        <v>283000</v>
      </c>
      <c r="BT94" s="224" t="s">
        <v>1902</v>
      </c>
      <c r="BU94" s="224" t="s">
        <v>1219</v>
      </c>
      <c r="BV94" s="224">
        <v>2</v>
      </c>
      <c r="BW94" s="224" t="s">
        <v>1904</v>
      </c>
      <c r="BX94" s="224" t="s">
        <v>1903</v>
      </c>
      <c r="BY94" s="214">
        <v>45046</v>
      </c>
      <c r="BZ94" s="222" t="s">
        <v>3461</v>
      </c>
      <c r="CA94" s="222">
        <v>199000</v>
      </c>
      <c r="CB94" s="222" t="s">
        <v>3456</v>
      </c>
      <c r="CC94" s="222" t="s">
        <v>1219</v>
      </c>
      <c r="CD94" s="222">
        <v>2</v>
      </c>
      <c r="CE94" s="222" t="s">
        <v>3460</v>
      </c>
      <c r="CF94" s="222" t="s">
        <v>3457</v>
      </c>
      <c r="CG94" s="223">
        <v>45138</v>
      </c>
      <c r="CH94" s="221" t="s">
        <v>11170</v>
      </c>
      <c r="CI94" s="222" t="e">
        <v>#N/A</v>
      </c>
      <c r="CJ94" s="222" t="e">
        <v>#N/A</v>
      </c>
      <c r="CK94" s="222" t="e">
        <v>#N/A</v>
      </c>
      <c r="CL94" s="222" t="e">
        <v>#N/A</v>
      </c>
      <c r="CM94" s="222" t="e">
        <v>#N/A</v>
      </c>
      <c r="CN94" s="222" t="e">
        <v>#N/A</v>
      </c>
      <c r="CO94" s="225" t="e">
        <v>#N/A</v>
      </c>
      <c r="CP94" s="222" t="s">
        <v>1852</v>
      </c>
      <c r="CQ94" s="224" t="s">
        <v>17</v>
      </c>
      <c r="CR94" s="224" t="s">
        <v>683</v>
      </c>
      <c r="CS94" s="224" t="s">
        <v>17</v>
      </c>
      <c r="CT94" s="224" t="s">
        <v>17</v>
      </c>
      <c r="CU94" s="224" t="s">
        <v>683</v>
      </c>
      <c r="CV94" s="224" t="s">
        <v>683</v>
      </c>
      <c r="CW94" s="214">
        <v>45045</v>
      </c>
      <c r="CX94" s="222" t="s">
        <v>8472</v>
      </c>
      <c r="CY94" s="218">
        <v>1000000</v>
      </c>
      <c r="CZ94" s="218" t="s">
        <v>8469</v>
      </c>
      <c r="DA94" s="218" t="s">
        <v>1219</v>
      </c>
      <c r="DB94" s="218">
        <v>2</v>
      </c>
      <c r="DC94" s="218" t="s">
        <v>8480</v>
      </c>
      <c r="DD94" s="218" t="s">
        <v>8470</v>
      </c>
      <c r="DE94" s="220">
        <v>45260</v>
      </c>
      <c r="DF94" s="221" t="s">
        <v>8476</v>
      </c>
      <c r="DG94" s="213">
        <v>16794000</v>
      </c>
      <c r="DH94" s="224" t="s">
        <v>8473</v>
      </c>
      <c r="DI94" s="224" t="s">
        <v>1219</v>
      </c>
      <c r="DJ94" s="224">
        <v>2</v>
      </c>
      <c r="DK94" s="224" t="s">
        <v>8475</v>
      </c>
      <c r="DL94" s="224" t="s">
        <v>8474</v>
      </c>
      <c r="DM94" s="214">
        <v>45260</v>
      </c>
      <c r="DN94" s="222" t="s">
        <v>8479</v>
      </c>
      <c r="DO94" s="218">
        <v>231000</v>
      </c>
      <c r="DP94" s="222" t="s">
        <v>8477</v>
      </c>
      <c r="DQ94" s="222" t="s">
        <v>1219</v>
      </c>
      <c r="DR94" s="222">
        <v>2</v>
      </c>
      <c r="DS94" s="222" t="s">
        <v>8475</v>
      </c>
      <c r="DT94" s="222" t="s">
        <v>8478</v>
      </c>
      <c r="DU94" s="223">
        <v>45260</v>
      </c>
      <c r="DV94" s="221" t="s">
        <v>8481</v>
      </c>
      <c r="DW94" s="213">
        <v>1000000</v>
      </c>
      <c r="DX94" s="224" t="s">
        <v>8469</v>
      </c>
      <c r="DY94" s="224" t="s">
        <v>1219</v>
      </c>
      <c r="DZ94" s="224">
        <v>2</v>
      </c>
      <c r="EA94" s="224" t="s">
        <v>8480</v>
      </c>
      <c r="EB94" s="224" t="s">
        <v>8470</v>
      </c>
      <c r="EC94" s="214">
        <v>45260</v>
      </c>
      <c r="ED94" s="222" t="s">
        <v>8483</v>
      </c>
      <c r="EE94" s="218" t="s">
        <v>17</v>
      </c>
      <c r="EF94" s="222" t="s">
        <v>17</v>
      </c>
      <c r="EG94" s="222" t="s">
        <v>1219</v>
      </c>
      <c r="EH94" s="222">
        <v>2</v>
      </c>
      <c r="EI94" s="222" t="s">
        <v>8482</v>
      </c>
      <c r="EJ94" s="222" t="s">
        <v>17</v>
      </c>
      <c r="EK94" s="223">
        <v>45260</v>
      </c>
      <c r="EL94" s="221" t="s">
        <v>8484</v>
      </c>
      <c r="EM94" s="213" t="s">
        <v>17</v>
      </c>
      <c r="EN94" s="224" t="s">
        <v>17</v>
      </c>
      <c r="EO94" s="224" t="s">
        <v>1219</v>
      </c>
      <c r="EP94" s="224">
        <v>2</v>
      </c>
      <c r="EQ94" s="224" t="s">
        <v>8480</v>
      </c>
      <c r="ER94" s="224" t="s">
        <v>17</v>
      </c>
      <c r="ES94" s="214">
        <v>45260</v>
      </c>
      <c r="ET94" s="222" t="s">
        <v>8464</v>
      </c>
      <c r="EU94" s="222">
        <v>311</v>
      </c>
      <c r="EV94" s="222" t="s">
        <v>8461</v>
      </c>
      <c r="EW94" s="222" t="s">
        <v>1219</v>
      </c>
      <c r="EX94" s="222">
        <v>2</v>
      </c>
      <c r="EY94" s="222" t="s">
        <v>8463</v>
      </c>
      <c r="EZ94" s="222" t="s">
        <v>8462</v>
      </c>
      <c r="FA94" s="223">
        <v>45260</v>
      </c>
      <c r="FB94" s="221" t="s">
        <v>2740</v>
      </c>
      <c r="FC94" s="224">
        <v>2</v>
      </c>
      <c r="FD94" s="224" t="s">
        <v>2737</v>
      </c>
      <c r="FE94" s="224" t="s">
        <v>33</v>
      </c>
      <c r="FF94" s="224">
        <v>2</v>
      </c>
      <c r="FG94" s="224" t="s">
        <v>2739</v>
      </c>
      <c r="FH94" s="224" t="s">
        <v>2738</v>
      </c>
      <c r="FI94" s="214">
        <v>45077</v>
      </c>
      <c r="FJ94" s="221" t="s">
        <v>1847</v>
      </c>
      <c r="FK94" s="222" t="s">
        <v>17</v>
      </c>
      <c r="FL94" s="222" t="s">
        <v>683</v>
      </c>
      <c r="FM94" s="222" t="s">
        <v>17</v>
      </c>
      <c r="FN94" s="222" t="s">
        <v>17</v>
      </c>
      <c r="FO94" s="222" t="s">
        <v>683</v>
      </c>
      <c r="FP94" s="218" t="s">
        <v>683</v>
      </c>
      <c r="FQ94" s="219">
        <v>45045</v>
      </c>
      <c r="FR94" s="221" t="s">
        <v>1848</v>
      </c>
      <c r="FS94" s="224" t="s">
        <v>17</v>
      </c>
      <c r="FT94" s="224" t="s">
        <v>683</v>
      </c>
      <c r="FU94" s="224" t="s">
        <v>17</v>
      </c>
      <c r="FV94" s="224" t="s">
        <v>17</v>
      </c>
      <c r="FW94" s="224" t="s">
        <v>683</v>
      </c>
      <c r="FX94" s="224" t="s">
        <v>683</v>
      </c>
      <c r="FY94" s="214">
        <v>45045</v>
      </c>
      <c r="FZ94" s="222" t="s">
        <v>6279</v>
      </c>
      <c r="GA94" s="222">
        <v>1</v>
      </c>
      <c r="GB94" s="222" t="s">
        <v>2019</v>
      </c>
      <c r="GC94" s="222" t="s">
        <v>33</v>
      </c>
      <c r="GD94" s="222">
        <v>2</v>
      </c>
      <c r="GE94" s="222" t="s">
        <v>17</v>
      </c>
      <c r="GF94" s="222" t="s">
        <v>17</v>
      </c>
      <c r="GG94" s="223">
        <v>45257</v>
      </c>
      <c r="GH94" s="221" t="s">
        <v>6285</v>
      </c>
      <c r="GI94" s="224">
        <v>0</v>
      </c>
      <c r="GJ94" s="224" t="s">
        <v>2019</v>
      </c>
      <c r="GK94" s="224" t="s">
        <v>33</v>
      </c>
      <c r="GL94" s="224">
        <v>2</v>
      </c>
      <c r="GM94" s="224" t="s">
        <v>17</v>
      </c>
      <c r="GN94" s="224" t="s">
        <v>17</v>
      </c>
      <c r="GO94" s="214">
        <v>45257</v>
      </c>
      <c r="GP94" s="222" t="s">
        <v>6280</v>
      </c>
      <c r="GQ94" s="222">
        <v>1</v>
      </c>
      <c r="GR94" s="222" t="s">
        <v>2019</v>
      </c>
      <c r="GS94" s="222" t="s">
        <v>33</v>
      </c>
      <c r="GT94" s="222">
        <v>2</v>
      </c>
      <c r="GU94" s="222" t="s">
        <v>17</v>
      </c>
      <c r="GV94" s="222" t="s">
        <v>17</v>
      </c>
      <c r="GW94" s="223">
        <v>45257</v>
      </c>
      <c r="GX94" s="221" t="s">
        <v>6286</v>
      </c>
      <c r="GY94" s="224">
        <v>0</v>
      </c>
      <c r="GZ94" s="224" t="s">
        <v>2019</v>
      </c>
      <c r="HA94" s="224" t="s">
        <v>33</v>
      </c>
      <c r="HB94" s="224">
        <v>2</v>
      </c>
      <c r="HC94" s="224" t="s">
        <v>17</v>
      </c>
      <c r="HD94" s="224" t="s">
        <v>17</v>
      </c>
      <c r="HE94" s="214">
        <v>45257</v>
      </c>
      <c r="HF94" s="222" t="s">
        <v>6278</v>
      </c>
      <c r="HG94" s="222">
        <v>2</v>
      </c>
      <c r="HH94" s="222" t="s">
        <v>2019</v>
      </c>
      <c r="HI94" s="222" t="s">
        <v>33</v>
      </c>
      <c r="HJ94" s="222">
        <v>2</v>
      </c>
      <c r="HK94" s="222" t="s">
        <v>17</v>
      </c>
      <c r="HL94" s="222" t="s">
        <v>17</v>
      </c>
      <c r="HM94" s="223">
        <v>45257</v>
      </c>
      <c r="HN94" s="221" t="s">
        <v>6284</v>
      </c>
      <c r="HO94" s="224">
        <v>3</v>
      </c>
      <c r="HP94" s="224" t="s">
        <v>2019</v>
      </c>
      <c r="HQ94" s="224" t="s">
        <v>33</v>
      </c>
      <c r="HR94" s="224">
        <v>2</v>
      </c>
      <c r="HS94" s="224" t="s">
        <v>17</v>
      </c>
      <c r="HT94" s="224" t="s">
        <v>17</v>
      </c>
      <c r="HU94" s="214">
        <v>45257</v>
      </c>
      <c r="HV94" s="222" t="s">
        <v>6281</v>
      </c>
      <c r="HW94" s="222">
        <v>1</v>
      </c>
      <c r="HX94" s="222" t="s">
        <v>2019</v>
      </c>
      <c r="HY94" s="222" t="s">
        <v>33</v>
      </c>
      <c r="HZ94" s="222">
        <v>2</v>
      </c>
      <c r="IA94" s="222" t="s">
        <v>17</v>
      </c>
      <c r="IB94" s="222" t="s">
        <v>17</v>
      </c>
      <c r="IC94" s="223">
        <v>45257</v>
      </c>
      <c r="ID94" s="221" t="s">
        <v>6283</v>
      </c>
      <c r="IE94" s="224">
        <v>1</v>
      </c>
      <c r="IF94" s="224" t="s">
        <v>2019</v>
      </c>
      <c r="IG94" s="224" t="s">
        <v>33</v>
      </c>
      <c r="IH94" s="224">
        <v>2</v>
      </c>
      <c r="II94" s="224" t="s">
        <v>17</v>
      </c>
      <c r="IJ94" s="224" t="s">
        <v>17</v>
      </c>
      <c r="IK94" s="214">
        <v>45257</v>
      </c>
      <c r="IL94" s="222" t="s">
        <v>6282</v>
      </c>
      <c r="IM94" s="222">
        <v>3</v>
      </c>
      <c r="IN94" s="222" t="s">
        <v>2019</v>
      </c>
      <c r="IO94" s="222" t="s">
        <v>33</v>
      </c>
      <c r="IP94" s="222">
        <v>2</v>
      </c>
      <c r="IQ94" s="222" t="s">
        <v>17</v>
      </c>
      <c r="IR94" s="222" t="s">
        <v>17</v>
      </c>
      <c r="IS94" s="223">
        <v>45257</v>
      </c>
    </row>
    <row r="95" spans="1:253" s="11" customFormat="1" ht="12.95" customHeight="1" x14ac:dyDescent="0.2">
      <c r="A95" s="11" t="s">
        <v>261</v>
      </c>
      <c r="B95" s="11" t="s">
        <v>10488</v>
      </c>
      <c r="C95" s="11" t="s">
        <v>262</v>
      </c>
      <c r="D95" s="11" t="s">
        <v>263</v>
      </c>
      <c r="E95" s="11" t="s">
        <v>10025</v>
      </c>
      <c r="F95" s="11" t="s">
        <v>7492</v>
      </c>
      <c r="G95" s="212">
        <v>4896000</v>
      </c>
      <c r="H95" s="213" t="s">
        <v>7459</v>
      </c>
      <c r="I95" s="213" t="s">
        <v>1219</v>
      </c>
      <c r="J95" s="213">
        <v>2</v>
      </c>
      <c r="K95" s="213" t="s">
        <v>7461</v>
      </c>
      <c r="L95" s="213" t="s">
        <v>7460</v>
      </c>
      <c r="M95" s="214">
        <v>45260</v>
      </c>
      <c r="N95" s="221" t="s">
        <v>1875</v>
      </c>
      <c r="O95" s="216">
        <v>206000</v>
      </c>
      <c r="P95" s="216" t="s">
        <v>1872</v>
      </c>
      <c r="Q95" s="216" t="s">
        <v>1219</v>
      </c>
      <c r="R95" s="216">
        <v>2</v>
      </c>
      <c r="S95" s="216" t="s">
        <v>1874</v>
      </c>
      <c r="T95" s="216" t="s">
        <v>1873</v>
      </c>
      <c r="U95" s="217">
        <v>45046</v>
      </c>
      <c r="V95" s="221" t="s">
        <v>7496</v>
      </c>
      <c r="W95" s="213">
        <v>5102000</v>
      </c>
      <c r="X95" s="213" t="s">
        <v>7493</v>
      </c>
      <c r="Y95" s="213" t="s">
        <v>1219</v>
      </c>
      <c r="Z95" s="213">
        <v>2</v>
      </c>
      <c r="AA95" s="213" t="s">
        <v>7495</v>
      </c>
      <c r="AB95" s="213" t="s">
        <v>7494</v>
      </c>
      <c r="AC95" s="214">
        <v>45260</v>
      </c>
      <c r="AD95" s="221" t="s">
        <v>7498</v>
      </c>
      <c r="AE95" s="218">
        <v>5102000</v>
      </c>
      <c r="AF95" s="218" t="s">
        <v>7493</v>
      </c>
      <c r="AG95" s="218" t="s">
        <v>1219</v>
      </c>
      <c r="AH95" s="218">
        <v>2</v>
      </c>
      <c r="AI95" s="218" t="s">
        <v>7497</v>
      </c>
      <c r="AJ95" s="218" t="s">
        <v>7494</v>
      </c>
      <c r="AK95" s="219">
        <v>45260</v>
      </c>
      <c r="AL95" s="221" t="s">
        <v>7502</v>
      </c>
      <c r="AM95" s="213">
        <v>13000</v>
      </c>
      <c r="AN95" s="213" t="s">
        <v>7499</v>
      </c>
      <c r="AO95" s="213" t="s">
        <v>66</v>
      </c>
      <c r="AP95" s="213">
        <v>1</v>
      </c>
      <c r="AQ95" s="213" t="s">
        <v>7501</v>
      </c>
      <c r="AR95" s="213" t="s">
        <v>7500</v>
      </c>
      <c r="AS95" s="214">
        <v>45260</v>
      </c>
      <c r="AT95" s="222" t="s">
        <v>629</v>
      </c>
      <c r="AU95" s="218">
        <v>0</v>
      </c>
      <c r="AV95" s="218">
        <v>0</v>
      </c>
      <c r="AW95" s="218" t="s">
        <v>66</v>
      </c>
      <c r="AX95" s="218">
        <v>1</v>
      </c>
      <c r="AY95" s="218">
        <v>0</v>
      </c>
      <c r="AZ95" s="218" t="s">
        <v>17</v>
      </c>
      <c r="BA95" s="219">
        <v>43644</v>
      </c>
      <c r="BB95" s="221" t="s">
        <v>1266</v>
      </c>
      <c r="BC95" s="213" t="s">
        <v>17</v>
      </c>
      <c r="BD95" s="213" t="s">
        <v>17</v>
      </c>
      <c r="BE95" s="213" t="s">
        <v>17</v>
      </c>
      <c r="BF95" s="213" t="s">
        <v>17</v>
      </c>
      <c r="BG95" s="213" t="s">
        <v>683</v>
      </c>
      <c r="BH95" s="213" t="s">
        <v>17</v>
      </c>
      <c r="BI95" s="214">
        <v>44801</v>
      </c>
      <c r="BJ95" s="222" t="s">
        <v>7504</v>
      </c>
      <c r="BK95" s="222">
        <v>0</v>
      </c>
      <c r="BL95" s="222" t="s">
        <v>7469</v>
      </c>
      <c r="BM95" s="222" t="s">
        <v>1219</v>
      </c>
      <c r="BN95" s="222">
        <v>2</v>
      </c>
      <c r="BO95" s="222" t="s">
        <v>7503</v>
      </c>
      <c r="BP95" s="218" t="s">
        <v>924</v>
      </c>
      <c r="BQ95" s="223">
        <v>45260</v>
      </c>
      <c r="BR95" s="221" t="s">
        <v>627</v>
      </c>
      <c r="BS95" s="224">
        <v>0</v>
      </c>
      <c r="BT95" s="224" t="s">
        <v>17</v>
      </c>
      <c r="BU95" s="224" t="s">
        <v>66</v>
      </c>
      <c r="BV95" s="224">
        <v>1</v>
      </c>
      <c r="BW95" s="224">
        <v>0</v>
      </c>
      <c r="BX95" s="224" t="s">
        <v>17</v>
      </c>
      <c r="BY95" s="214">
        <v>43644</v>
      </c>
      <c r="BZ95" s="222" t="s">
        <v>628</v>
      </c>
      <c r="CA95" s="222">
        <v>0</v>
      </c>
      <c r="CB95" s="222" t="s">
        <v>17</v>
      </c>
      <c r="CC95" s="222" t="s">
        <v>66</v>
      </c>
      <c r="CD95" s="222">
        <v>1</v>
      </c>
      <c r="CE95" s="222">
        <v>0</v>
      </c>
      <c r="CF95" s="222" t="s">
        <v>17</v>
      </c>
      <c r="CG95" s="223">
        <v>43644</v>
      </c>
      <c r="CH95" s="221" t="s">
        <v>11171</v>
      </c>
      <c r="CI95" s="222" t="e">
        <v>#N/A</v>
      </c>
      <c r="CJ95" s="222" t="e">
        <v>#N/A</v>
      </c>
      <c r="CK95" s="222" t="e">
        <v>#N/A</v>
      </c>
      <c r="CL95" s="222" t="e">
        <v>#N/A</v>
      </c>
      <c r="CM95" s="222" t="e">
        <v>#N/A</v>
      </c>
      <c r="CN95" s="222" t="e">
        <v>#N/A</v>
      </c>
      <c r="CO95" s="225" t="e">
        <v>#N/A</v>
      </c>
      <c r="CP95" s="222" t="s">
        <v>264</v>
      </c>
      <c r="CQ95" s="224" t="s">
        <v>17</v>
      </c>
      <c r="CR95" s="224">
        <v>0</v>
      </c>
      <c r="CS95" s="224" t="s">
        <v>33</v>
      </c>
      <c r="CT95" s="224">
        <v>2</v>
      </c>
      <c r="CU95" s="224">
        <v>0</v>
      </c>
      <c r="CV95" s="224">
        <v>0</v>
      </c>
      <c r="CW95" s="214">
        <v>43510</v>
      </c>
      <c r="CX95" s="222" t="s">
        <v>7507</v>
      </c>
      <c r="CY95" s="218">
        <v>13000</v>
      </c>
      <c r="CZ95" s="218" t="s">
        <v>7499</v>
      </c>
      <c r="DA95" s="218" t="s">
        <v>66</v>
      </c>
      <c r="DB95" s="218">
        <v>1</v>
      </c>
      <c r="DC95" s="218" t="s">
        <v>7501</v>
      </c>
      <c r="DD95" s="218" t="s">
        <v>7506</v>
      </c>
      <c r="DE95" s="220">
        <v>45260</v>
      </c>
      <c r="DF95" s="221" t="s">
        <v>7510</v>
      </c>
      <c r="DG95" s="213">
        <v>0</v>
      </c>
      <c r="DH95" s="224" t="s">
        <v>7493</v>
      </c>
      <c r="DI95" s="224" t="s">
        <v>1219</v>
      </c>
      <c r="DJ95" s="224">
        <v>2</v>
      </c>
      <c r="DK95" s="224" t="s">
        <v>7509</v>
      </c>
      <c r="DL95" s="224" t="s">
        <v>7508</v>
      </c>
      <c r="DM95" s="214">
        <v>45260</v>
      </c>
      <c r="DN95" s="222" t="s">
        <v>7514</v>
      </c>
      <c r="DO95" s="218">
        <v>5089000</v>
      </c>
      <c r="DP95" s="222" t="s">
        <v>7511</v>
      </c>
      <c r="DQ95" s="222" t="s">
        <v>1219</v>
      </c>
      <c r="DR95" s="222">
        <v>2</v>
      </c>
      <c r="DS95" s="222" t="s">
        <v>7513</v>
      </c>
      <c r="DT95" s="222" t="s">
        <v>7512</v>
      </c>
      <c r="DU95" s="223">
        <v>45260</v>
      </c>
      <c r="DV95" s="221" t="s">
        <v>7515</v>
      </c>
      <c r="DW95" s="213">
        <v>13000</v>
      </c>
      <c r="DX95" s="224" t="s">
        <v>7499</v>
      </c>
      <c r="DY95" s="224" t="s">
        <v>66</v>
      </c>
      <c r="DZ95" s="224">
        <v>1</v>
      </c>
      <c r="EA95" s="224" t="s">
        <v>7501</v>
      </c>
      <c r="EB95" s="224" t="s">
        <v>7506</v>
      </c>
      <c r="EC95" s="214">
        <v>45260</v>
      </c>
      <c r="ED95" s="222" t="s">
        <v>7518</v>
      </c>
      <c r="EE95" s="218" t="s">
        <v>17</v>
      </c>
      <c r="EF95" s="222" t="s">
        <v>7516</v>
      </c>
      <c r="EG95" s="222" t="s">
        <v>66</v>
      </c>
      <c r="EH95" s="222">
        <v>1</v>
      </c>
      <c r="EI95" s="222" t="s">
        <v>7517</v>
      </c>
      <c r="EJ95" s="222" t="s">
        <v>7506</v>
      </c>
      <c r="EK95" s="223">
        <v>45260</v>
      </c>
      <c r="EL95" s="221" t="s">
        <v>7519</v>
      </c>
      <c r="EM95" s="213" t="s">
        <v>17</v>
      </c>
      <c r="EN95" s="224" t="s">
        <v>7516</v>
      </c>
      <c r="EO95" s="224" t="s">
        <v>66</v>
      </c>
      <c r="EP95" s="224">
        <v>1</v>
      </c>
      <c r="EQ95" s="224" t="s">
        <v>7517</v>
      </c>
      <c r="ER95" s="224" t="s">
        <v>7506</v>
      </c>
      <c r="ES95" s="214">
        <v>45260</v>
      </c>
      <c r="ET95" s="222" t="s">
        <v>7505</v>
      </c>
      <c r="EU95" s="222">
        <v>2</v>
      </c>
      <c r="EV95" s="222" t="s">
        <v>7469</v>
      </c>
      <c r="EW95" s="222" t="s">
        <v>1219</v>
      </c>
      <c r="EX95" s="222">
        <v>2</v>
      </c>
      <c r="EY95" s="222" t="s">
        <v>7472</v>
      </c>
      <c r="EZ95" s="222" t="s">
        <v>924</v>
      </c>
      <c r="FA95" s="223">
        <v>45260</v>
      </c>
      <c r="FB95" s="221" t="s">
        <v>1878</v>
      </c>
      <c r="FC95" s="224">
        <v>2</v>
      </c>
      <c r="FD95" s="224" t="s">
        <v>1876</v>
      </c>
      <c r="FE95" s="224" t="s">
        <v>1219</v>
      </c>
      <c r="FF95" s="224">
        <v>2</v>
      </c>
      <c r="FG95" s="224" t="s">
        <v>1149</v>
      </c>
      <c r="FH95" s="224" t="s">
        <v>1877</v>
      </c>
      <c r="FI95" s="214">
        <v>45046</v>
      </c>
      <c r="FJ95" s="221" t="s">
        <v>265</v>
      </c>
      <c r="FK95" s="222" t="s">
        <v>17</v>
      </c>
      <c r="FL95" s="222">
        <v>0</v>
      </c>
      <c r="FM95" s="222" t="s">
        <v>33</v>
      </c>
      <c r="FN95" s="222">
        <v>2</v>
      </c>
      <c r="FO95" s="222">
        <v>0</v>
      </c>
      <c r="FP95" s="218">
        <v>0</v>
      </c>
      <c r="FQ95" s="219">
        <v>43510</v>
      </c>
      <c r="FR95" s="221" t="s">
        <v>266</v>
      </c>
      <c r="FS95" s="224" t="s">
        <v>17</v>
      </c>
      <c r="FT95" s="224">
        <v>0</v>
      </c>
      <c r="FU95" s="224" t="s">
        <v>33</v>
      </c>
      <c r="FV95" s="224">
        <v>2</v>
      </c>
      <c r="FW95" s="224">
        <v>0</v>
      </c>
      <c r="FX95" s="224">
        <v>0</v>
      </c>
      <c r="FY95" s="214">
        <v>43510</v>
      </c>
      <c r="FZ95" s="222" t="s">
        <v>5674</v>
      </c>
      <c r="GA95" s="222">
        <v>0</v>
      </c>
      <c r="GB95" s="222" t="s">
        <v>2019</v>
      </c>
      <c r="GC95" s="222" t="s">
        <v>33</v>
      </c>
      <c r="GD95" s="222">
        <v>2</v>
      </c>
      <c r="GE95" s="222" t="s">
        <v>17</v>
      </c>
      <c r="GF95" s="222" t="s">
        <v>17</v>
      </c>
      <c r="GG95" s="223">
        <v>45251</v>
      </c>
      <c r="GH95" s="221" t="s">
        <v>5680</v>
      </c>
      <c r="GI95" s="224">
        <v>0</v>
      </c>
      <c r="GJ95" s="224" t="s">
        <v>2019</v>
      </c>
      <c r="GK95" s="224" t="s">
        <v>33</v>
      </c>
      <c r="GL95" s="224">
        <v>2</v>
      </c>
      <c r="GM95" s="224" t="s">
        <v>17</v>
      </c>
      <c r="GN95" s="224" t="s">
        <v>17</v>
      </c>
      <c r="GO95" s="214">
        <v>45251</v>
      </c>
      <c r="GP95" s="222" t="s">
        <v>5675</v>
      </c>
      <c r="GQ95" s="222">
        <v>0</v>
      </c>
      <c r="GR95" s="222" t="s">
        <v>2019</v>
      </c>
      <c r="GS95" s="222" t="s">
        <v>33</v>
      </c>
      <c r="GT95" s="222">
        <v>2</v>
      </c>
      <c r="GU95" s="222" t="s">
        <v>17</v>
      </c>
      <c r="GV95" s="222" t="s">
        <v>17</v>
      </c>
      <c r="GW95" s="223">
        <v>45251</v>
      </c>
      <c r="GX95" s="221" t="s">
        <v>5681</v>
      </c>
      <c r="GY95" s="224">
        <v>0</v>
      </c>
      <c r="GZ95" s="224" t="s">
        <v>2019</v>
      </c>
      <c r="HA95" s="224" t="s">
        <v>33</v>
      </c>
      <c r="HB95" s="224">
        <v>2</v>
      </c>
      <c r="HC95" s="224" t="s">
        <v>17</v>
      </c>
      <c r="HD95" s="224" t="s">
        <v>17</v>
      </c>
      <c r="HE95" s="214">
        <v>45251</v>
      </c>
      <c r="HF95" s="222" t="s">
        <v>5673</v>
      </c>
      <c r="HG95" s="222">
        <v>0</v>
      </c>
      <c r="HH95" s="222" t="s">
        <v>2019</v>
      </c>
      <c r="HI95" s="222" t="s">
        <v>33</v>
      </c>
      <c r="HJ95" s="222">
        <v>2</v>
      </c>
      <c r="HK95" s="222" t="s">
        <v>17</v>
      </c>
      <c r="HL95" s="222" t="s">
        <v>17</v>
      </c>
      <c r="HM95" s="223">
        <v>45251</v>
      </c>
      <c r="HN95" s="221" t="s">
        <v>5679</v>
      </c>
      <c r="HO95" s="224">
        <v>0</v>
      </c>
      <c r="HP95" s="224" t="s">
        <v>2019</v>
      </c>
      <c r="HQ95" s="224" t="s">
        <v>33</v>
      </c>
      <c r="HR95" s="224">
        <v>2</v>
      </c>
      <c r="HS95" s="224" t="s">
        <v>17</v>
      </c>
      <c r="HT95" s="224" t="s">
        <v>17</v>
      </c>
      <c r="HU95" s="214">
        <v>45251</v>
      </c>
      <c r="HV95" s="222" t="s">
        <v>5676</v>
      </c>
      <c r="HW95" s="222">
        <v>0</v>
      </c>
      <c r="HX95" s="222" t="s">
        <v>2019</v>
      </c>
      <c r="HY95" s="222" t="s">
        <v>33</v>
      </c>
      <c r="HZ95" s="222">
        <v>2</v>
      </c>
      <c r="IA95" s="222" t="s">
        <v>17</v>
      </c>
      <c r="IB95" s="222" t="s">
        <v>17</v>
      </c>
      <c r="IC95" s="223">
        <v>45251</v>
      </c>
      <c r="ID95" s="221" t="s">
        <v>5678</v>
      </c>
      <c r="IE95" s="224">
        <v>2</v>
      </c>
      <c r="IF95" s="224" t="s">
        <v>2019</v>
      </c>
      <c r="IG95" s="224" t="s">
        <v>33</v>
      </c>
      <c r="IH95" s="224">
        <v>2</v>
      </c>
      <c r="II95" s="224" t="s">
        <v>17</v>
      </c>
      <c r="IJ95" s="224" t="s">
        <v>17</v>
      </c>
      <c r="IK95" s="214">
        <v>45251</v>
      </c>
      <c r="IL95" s="222" t="s">
        <v>5677</v>
      </c>
      <c r="IM95" s="222">
        <v>0</v>
      </c>
      <c r="IN95" s="222" t="s">
        <v>2019</v>
      </c>
      <c r="IO95" s="222" t="s">
        <v>33</v>
      </c>
      <c r="IP95" s="222">
        <v>2</v>
      </c>
      <c r="IQ95" s="222" t="s">
        <v>17</v>
      </c>
      <c r="IR95" s="222" t="s">
        <v>17</v>
      </c>
      <c r="IS95" s="223">
        <v>45251</v>
      </c>
    </row>
    <row r="96" spans="1:253" s="11" customFormat="1" ht="12.95" customHeight="1" x14ac:dyDescent="0.2">
      <c r="A96" s="11" t="s">
        <v>911</v>
      </c>
      <c r="B96" s="11" t="s">
        <v>10732</v>
      </c>
      <c r="C96" s="11" t="s">
        <v>912</v>
      </c>
      <c r="D96" s="11" t="s">
        <v>263</v>
      </c>
      <c r="E96" s="11" t="s">
        <v>10025</v>
      </c>
      <c r="F96" s="11" t="s">
        <v>7462</v>
      </c>
      <c r="G96" s="212">
        <v>4896000</v>
      </c>
      <c r="H96" s="213" t="s">
        <v>7459</v>
      </c>
      <c r="I96" s="213" t="s">
        <v>1219</v>
      </c>
      <c r="J96" s="213">
        <v>2</v>
      </c>
      <c r="K96" s="213" t="s">
        <v>7461</v>
      </c>
      <c r="L96" s="213" t="s">
        <v>7460</v>
      </c>
      <c r="M96" s="214">
        <v>45260</v>
      </c>
      <c r="N96" s="221" t="s">
        <v>931</v>
      </c>
      <c r="O96" s="216">
        <v>1030700</v>
      </c>
      <c r="P96" s="216" t="s">
        <v>928</v>
      </c>
      <c r="Q96" s="216" t="s">
        <v>33</v>
      </c>
      <c r="R96" s="216">
        <v>2</v>
      </c>
      <c r="S96" s="216" t="s">
        <v>930</v>
      </c>
      <c r="T96" s="216" t="s">
        <v>929</v>
      </c>
      <c r="U96" s="217">
        <v>44102</v>
      </c>
      <c r="V96" s="221" t="s">
        <v>7466</v>
      </c>
      <c r="W96" s="213">
        <v>3543000</v>
      </c>
      <c r="X96" s="213" t="s">
        <v>7463</v>
      </c>
      <c r="Y96" s="213" t="s">
        <v>66</v>
      </c>
      <c r="Z96" s="213">
        <v>1</v>
      </c>
      <c r="AA96" s="213" t="s">
        <v>7465</v>
      </c>
      <c r="AB96" s="213" t="s">
        <v>7464</v>
      </c>
      <c r="AC96" s="214">
        <v>45260</v>
      </c>
      <c r="AD96" s="221" t="s">
        <v>7468</v>
      </c>
      <c r="AE96" s="218">
        <v>1295000</v>
      </c>
      <c r="AF96" s="218" t="s">
        <v>7463</v>
      </c>
      <c r="AG96" s="218" t="s">
        <v>66</v>
      </c>
      <c r="AH96" s="218">
        <v>1</v>
      </c>
      <c r="AI96" s="218" t="s">
        <v>7467</v>
      </c>
      <c r="AJ96" s="218" t="s">
        <v>7464</v>
      </c>
      <c r="AK96" s="219">
        <v>45260</v>
      </c>
      <c r="AL96" s="221" t="s">
        <v>920</v>
      </c>
      <c r="AM96" s="213" t="s">
        <v>17</v>
      </c>
      <c r="AN96" s="213" t="s">
        <v>917</v>
      </c>
      <c r="AO96" s="213" t="s">
        <v>17</v>
      </c>
      <c r="AP96" s="213" t="s">
        <v>17</v>
      </c>
      <c r="AQ96" s="213" t="s">
        <v>919</v>
      </c>
      <c r="AR96" s="213" t="s">
        <v>918</v>
      </c>
      <c r="AS96" s="214">
        <v>44069</v>
      </c>
      <c r="AT96" s="222" t="s">
        <v>916</v>
      </c>
      <c r="AU96" s="218" t="s">
        <v>17</v>
      </c>
      <c r="AV96" s="218" t="s">
        <v>17</v>
      </c>
      <c r="AW96" s="218" t="s">
        <v>17</v>
      </c>
      <c r="AX96" s="218" t="s">
        <v>17</v>
      </c>
      <c r="AY96" s="218" t="s">
        <v>17</v>
      </c>
      <c r="AZ96" s="218" t="s">
        <v>17</v>
      </c>
      <c r="BA96" s="219">
        <v>44069</v>
      </c>
      <c r="BB96" s="221" t="s">
        <v>1209</v>
      </c>
      <c r="BC96" s="213">
        <v>136000</v>
      </c>
      <c r="BD96" s="213" t="s">
        <v>1206</v>
      </c>
      <c r="BE96" s="213" t="s">
        <v>33</v>
      </c>
      <c r="BF96" s="213">
        <v>2</v>
      </c>
      <c r="BG96" s="213" t="s">
        <v>1208</v>
      </c>
      <c r="BH96" s="213" t="s">
        <v>1207</v>
      </c>
      <c r="BI96" s="214">
        <v>44768</v>
      </c>
      <c r="BJ96" s="222" t="s">
        <v>7471</v>
      </c>
      <c r="BK96" s="222">
        <v>0</v>
      </c>
      <c r="BL96" s="222" t="s">
        <v>7469</v>
      </c>
      <c r="BM96" s="222" t="s">
        <v>1219</v>
      </c>
      <c r="BN96" s="222">
        <v>2</v>
      </c>
      <c r="BO96" s="222" t="s">
        <v>7470</v>
      </c>
      <c r="BP96" s="218" t="s">
        <v>924</v>
      </c>
      <c r="BQ96" s="223">
        <v>45260</v>
      </c>
      <c r="BR96" s="221" t="s">
        <v>913</v>
      </c>
      <c r="BS96" s="224" t="s">
        <v>17</v>
      </c>
      <c r="BT96" s="224" t="s">
        <v>17</v>
      </c>
      <c r="BU96" s="224" t="s">
        <v>17</v>
      </c>
      <c r="BV96" s="224" t="s">
        <v>17</v>
      </c>
      <c r="BW96" s="224" t="s">
        <v>17</v>
      </c>
      <c r="BX96" s="224" t="s">
        <v>17</v>
      </c>
      <c r="BY96" s="214">
        <v>44069</v>
      </c>
      <c r="BZ96" s="222" t="s">
        <v>914</v>
      </c>
      <c r="CA96" s="222" t="s">
        <v>17</v>
      </c>
      <c r="CB96" s="222" t="s">
        <v>17</v>
      </c>
      <c r="CC96" s="222" t="s">
        <v>17</v>
      </c>
      <c r="CD96" s="222" t="s">
        <v>17</v>
      </c>
      <c r="CE96" s="222" t="s">
        <v>17</v>
      </c>
      <c r="CF96" s="222" t="s">
        <v>17</v>
      </c>
      <c r="CG96" s="223">
        <v>44069</v>
      </c>
      <c r="CH96" s="221" t="s">
        <v>11172</v>
      </c>
      <c r="CI96" s="222" t="e">
        <v>#N/A</v>
      </c>
      <c r="CJ96" s="222" t="e">
        <v>#N/A</v>
      </c>
      <c r="CK96" s="222" t="e">
        <v>#N/A</v>
      </c>
      <c r="CL96" s="222" t="e">
        <v>#N/A</v>
      </c>
      <c r="CM96" s="222" t="e">
        <v>#N/A</v>
      </c>
      <c r="CN96" s="222" t="e">
        <v>#N/A</v>
      </c>
      <c r="CO96" s="225" t="e">
        <v>#N/A</v>
      </c>
      <c r="CP96" s="222" t="s">
        <v>915</v>
      </c>
      <c r="CQ96" s="224" t="s">
        <v>17</v>
      </c>
      <c r="CR96" s="224" t="s">
        <v>17</v>
      </c>
      <c r="CS96" s="224" t="s">
        <v>17</v>
      </c>
      <c r="CT96" s="224" t="s">
        <v>17</v>
      </c>
      <c r="CU96" s="224" t="s">
        <v>17</v>
      </c>
      <c r="CV96" s="224" t="s">
        <v>17</v>
      </c>
      <c r="CW96" s="214">
        <v>44069</v>
      </c>
      <c r="CX96" s="222" t="s">
        <v>7477</v>
      </c>
      <c r="CY96" s="218">
        <v>472000</v>
      </c>
      <c r="CZ96" s="218" t="s">
        <v>7463</v>
      </c>
      <c r="DA96" s="218" t="s">
        <v>66</v>
      </c>
      <c r="DB96" s="218">
        <v>1</v>
      </c>
      <c r="DC96" s="218" t="s">
        <v>7484</v>
      </c>
      <c r="DD96" s="218" t="s">
        <v>7483</v>
      </c>
      <c r="DE96" s="220">
        <v>45260</v>
      </c>
      <c r="DF96" s="221" t="s">
        <v>7479</v>
      </c>
      <c r="DG96" s="213">
        <v>2248000</v>
      </c>
      <c r="DH96" s="224" t="s">
        <v>7463</v>
      </c>
      <c r="DI96" s="224" t="s">
        <v>66</v>
      </c>
      <c r="DJ96" s="224">
        <v>1</v>
      </c>
      <c r="DK96" s="224" t="s">
        <v>7478</v>
      </c>
      <c r="DL96" s="224" t="s">
        <v>7464</v>
      </c>
      <c r="DM96" s="214">
        <v>45260</v>
      </c>
      <c r="DN96" s="222" t="s">
        <v>7482</v>
      </c>
      <c r="DO96" s="218">
        <v>823000</v>
      </c>
      <c r="DP96" s="222" t="s">
        <v>7463</v>
      </c>
      <c r="DQ96" s="222" t="s">
        <v>66</v>
      </c>
      <c r="DR96" s="222">
        <v>1</v>
      </c>
      <c r="DS96" s="222" t="s">
        <v>7481</v>
      </c>
      <c r="DT96" s="222" t="s">
        <v>7480</v>
      </c>
      <c r="DU96" s="223">
        <v>45260</v>
      </c>
      <c r="DV96" s="221" t="s">
        <v>7485</v>
      </c>
      <c r="DW96" s="213">
        <v>444000</v>
      </c>
      <c r="DX96" s="224" t="s">
        <v>7463</v>
      </c>
      <c r="DY96" s="224" t="s">
        <v>66</v>
      </c>
      <c r="DZ96" s="224">
        <v>1</v>
      </c>
      <c r="EA96" s="224" t="s">
        <v>7484</v>
      </c>
      <c r="EB96" s="224" t="s">
        <v>7483</v>
      </c>
      <c r="EC96" s="214">
        <v>45260</v>
      </c>
      <c r="ED96" s="222" t="s">
        <v>7488</v>
      </c>
      <c r="EE96" s="218">
        <v>28000</v>
      </c>
      <c r="EF96" s="222" t="s">
        <v>7463</v>
      </c>
      <c r="EG96" s="222" t="s">
        <v>66</v>
      </c>
      <c r="EH96" s="222">
        <v>1</v>
      </c>
      <c r="EI96" s="222" t="s">
        <v>7487</v>
      </c>
      <c r="EJ96" s="222" t="s">
        <v>7486</v>
      </c>
      <c r="EK96" s="223">
        <v>45260</v>
      </c>
      <c r="EL96" s="221" t="s">
        <v>7491</v>
      </c>
      <c r="EM96" s="213">
        <v>0</v>
      </c>
      <c r="EN96" s="224" t="s">
        <v>7463</v>
      </c>
      <c r="EO96" s="224" t="s">
        <v>66</v>
      </c>
      <c r="EP96" s="224">
        <v>1</v>
      </c>
      <c r="EQ96" s="224" t="s">
        <v>7490</v>
      </c>
      <c r="ER96" s="224" t="s">
        <v>7489</v>
      </c>
      <c r="ES96" s="214">
        <v>45260</v>
      </c>
      <c r="ET96" s="222" t="s">
        <v>7473</v>
      </c>
      <c r="EU96" s="222">
        <v>2</v>
      </c>
      <c r="EV96" s="222" t="s">
        <v>7469</v>
      </c>
      <c r="EW96" s="222" t="s">
        <v>1219</v>
      </c>
      <c r="EX96" s="222">
        <v>2</v>
      </c>
      <c r="EY96" s="222" t="s">
        <v>7472</v>
      </c>
      <c r="EZ96" s="222" t="s">
        <v>924</v>
      </c>
      <c r="FA96" s="223">
        <v>45260</v>
      </c>
      <c r="FB96" s="221" t="s">
        <v>1567</v>
      </c>
      <c r="FC96" s="224">
        <v>3</v>
      </c>
      <c r="FD96" s="224" t="s">
        <v>1564</v>
      </c>
      <c r="FE96" s="224" t="s">
        <v>1219</v>
      </c>
      <c r="FF96" s="224">
        <v>2</v>
      </c>
      <c r="FG96" s="224" t="s">
        <v>1566</v>
      </c>
      <c r="FH96" s="224" t="s">
        <v>1565</v>
      </c>
      <c r="FI96" s="214">
        <v>44938</v>
      </c>
      <c r="FJ96" s="221" t="s">
        <v>921</v>
      </c>
      <c r="FK96" s="222" t="s">
        <v>17</v>
      </c>
      <c r="FL96" s="222" t="s">
        <v>17</v>
      </c>
      <c r="FM96" s="222" t="s">
        <v>17</v>
      </c>
      <c r="FN96" s="222" t="s">
        <v>17</v>
      </c>
      <c r="FO96" s="222" t="s">
        <v>17</v>
      </c>
      <c r="FP96" s="218" t="s">
        <v>17</v>
      </c>
      <c r="FQ96" s="219">
        <v>44069</v>
      </c>
      <c r="FR96" s="221" t="s">
        <v>922</v>
      </c>
      <c r="FS96" s="224" t="s">
        <v>17</v>
      </c>
      <c r="FT96" s="224" t="s">
        <v>17</v>
      </c>
      <c r="FU96" s="224" t="s">
        <v>17</v>
      </c>
      <c r="FV96" s="224" t="s">
        <v>17</v>
      </c>
      <c r="FW96" s="224" t="s">
        <v>17</v>
      </c>
      <c r="FX96" s="224" t="s">
        <v>17</v>
      </c>
      <c r="FY96" s="214">
        <v>44069</v>
      </c>
      <c r="FZ96" s="222" t="s">
        <v>5683</v>
      </c>
      <c r="GA96" s="222">
        <v>0</v>
      </c>
      <c r="GB96" s="222" t="s">
        <v>2019</v>
      </c>
      <c r="GC96" s="222" t="s">
        <v>33</v>
      </c>
      <c r="GD96" s="222">
        <v>2</v>
      </c>
      <c r="GE96" s="222" t="s">
        <v>17</v>
      </c>
      <c r="GF96" s="222" t="s">
        <v>17</v>
      </c>
      <c r="GG96" s="223">
        <v>45251</v>
      </c>
      <c r="GH96" s="221" t="s">
        <v>5689</v>
      </c>
      <c r="GI96" s="224">
        <v>0</v>
      </c>
      <c r="GJ96" s="224" t="s">
        <v>2019</v>
      </c>
      <c r="GK96" s="224" t="s">
        <v>33</v>
      </c>
      <c r="GL96" s="224">
        <v>2</v>
      </c>
      <c r="GM96" s="224" t="s">
        <v>17</v>
      </c>
      <c r="GN96" s="224" t="s">
        <v>17</v>
      </c>
      <c r="GO96" s="214">
        <v>45251</v>
      </c>
      <c r="GP96" s="222" t="s">
        <v>5684</v>
      </c>
      <c r="GQ96" s="222">
        <v>0</v>
      </c>
      <c r="GR96" s="222" t="s">
        <v>2019</v>
      </c>
      <c r="GS96" s="222" t="s">
        <v>33</v>
      </c>
      <c r="GT96" s="222">
        <v>2</v>
      </c>
      <c r="GU96" s="222" t="s">
        <v>17</v>
      </c>
      <c r="GV96" s="222" t="s">
        <v>17</v>
      </c>
      <c r="GW96" s="223">
        <v>45251</v>
      </c>
      <c r="GX96" s="221" t="s">
        <v>5690</v>
      </c>
      <c r="GY96" s="224">
        <v>0</v>
      </c>
      <c r="GZ96" s="224" t="s">
        <v>2019</v>
      </c>
      <c r="HA96" s="224" t="s">
        <v>33</v>
      </c>
      <c r="HB96" s="224">
        <v>2</v>
      </c>
      <c r="HC96" s="224" t="s">
        <v>17</v>
      </c>
      <c r="HD96" s="224" t="s">
        <v>17</v>
      </c>
      <c r="HE96" s="214">
        <v>45251</v>
      </c>
      <c r="HF96" s="222" t="s">
        <v>5682</v>
      </c>
      <c r="HG96" s="222">
        <v>0</v>
      </c>
      <c r="HH96" s="222" t="s">
        <v>2019</v>
      </c>
      <c r="HI96" s="222" t="s">
        <v>33</v>
      </c>
      <c r="HJ96" s="222">
        <v>2</v>
      </c>
      <c r="HK96" s="222" t="s">
        <v>17</v>
      </c>
      <c r="HL96" s="222" t="s">
        <v>17</v>
      </c>
      <c r="HM96" s="223">
        <v>45251</v>
      </c>
      <c r="HN96" s="221" t="s">
        <v>5688</v>
      </c>
      <c r="HO96" s="224">
        <v>0</v>
      </c>
      <c r="HP96" s="224" t="s">
        <v>2019</v>
      </c>
      <c r="HQ96" s="224" t="s">
        <v>33</v>
      </c>
      <c r="HR96" s="224">
        <v>2</v>
      </c>
      <c r="HS96" s="224" t="s">
        <v>17</v>
      </c>
      <c r="HT96" s="224" t="s">
        <v>17</v>
      </c>
      <c r="HU96" s="214">
        <v>45251</v>
      </c>
      <c r="HV96" s="222" t="s">
        <v>5685</v>
      </c>
      <c r="HW96" s="222">
        <v>0</v>
      </c>
      <c r="HX96" s="222" t="s">
        <v>2019</v>
      </c>
      <c r="HY96" s="222" t="s">
        <v>33</v>
      </c>
      <c r="HZ96" s="222">
        <v>2</v>
      </c>
      <c r="IA96" s="222" t="s">
        <v>17</v>
      </c>
      <c r="IB96" s="222" t="s">
        <v>17</v>
      </c>
      <c r="IC96" s="223">
        <v>45251</v>
      </c>
      <c r="ID96" s="221" t="s">
        <v>5687</v>
      </c>
      <c r="IE96" s="224">
        <v>2</v>
      </c>
      <c r="IF96" s="224" t="s">
        <v>2019</v>
      </c>
      <c r="IG96" s="224" t="s">
        <v>33</v>
      </c>
      <c r="IH96" s="224">
        <v>2</v>
      </c>
      <c r="II96" s="224" t="s">
        <v>17</v>
      </c>
      <c r="IJ96" s="224" t="s">
        <v>17</v>
      </c>
      <c r="IK96" s="214">
        <v>45251</v>
      </c>
      <c r="IL96" s="222" t="s">
        <v>5686</v>
      </c>
      <c r="IM96" s="222">
        <v>1</v>
      </c>
      <c r="IN96" s="222" t="s">
        <v>2019</v>
      </c>
      <c r="IO96" s="222" t="s">
        <v>33</v>
      </c>
      <c r="IP96" s="222">
        <v>2</v>
      </c>
      <c r="IQ96" s="222" t="s">
        <v>17</v>
      </c>
      <c r="IR96" s="222" t="s">
        <v>17</v>
      </c>
      <c r="IS96" s="223">
        <v>45251</v>
      </c>
    </row>
    <row r="97" spans="1:253" s="11" customFormat="1" ht="12.95" customHeight="1" x14ac:dyDescent="0.2">
      <c r="A97" s="11" t="s">
        <v>1785</v>
      </c>
      <c r="B97" s="11" t="s">
        <v>10735</v>
      </c>
      <c r="C97" s="11" t="s">
        <v>1786</v>
      </c>
      <c r="D97" s="11" t="s">
        <v>1778</v>
      </c>
      <c r="E97" s="11" t="s">
        <v>10028</v>
      </c>
      <c r="F97" s="11" t="s">
        <v>8411</v>
      </c>
      <c r="G97" s="212">
        <v>21280000</v>
      </c>
      <c r="H97" s="213" t="s">
        <v>8363</v>
      </c>
      <c r="I97" s="213" t="s">
        <v>1219</v>
      </c>
      <c r="J97" s="213">
        <v>2</v>
      </c>
      <c r="K97" s="213" t="s">
        <v>8365</v>
      </c>
      <c r="L97" s="213" t="s">
        <v>8364</v>
      </c>
      <c r="M97" s="214">
        <v>45260</v>
      </c>
      <c r="N97" s="221" t="s">
        <v>8414</v>
      </c>
      <c r="O97" s="216">
        <v>94080</v>
      </c>
      <c r="P97" s="216" t="s">
        <v>8412</v>
      </c>
      <c r="Q97" s="216" t="s">
        <v>1219</v>
      </c>
      <c r="R97" s="216">
        <v>2</v>
      </c>
      <c r="S97" s="216" t="s">
        <v>8413</v>
      </c>
      <c r="T97" s="216" t="s">
        <v>8364</v>
      </c>
      <c r="U97" s="217">
        <v>45260</v>
      </c>
      <c r="V97" s="221" t="s">
        <v>8418</v>
      </c>
      <c r="W97" s="213">
        <v>19692000</v>
      </c>
      <c r="X97" s="213" t="s">
        <v>8415</v>
      </c>
      <c r="Y97" s="213" t="s">
        <v>1219</v>
      </c>
      <c r="Z97" s="213">
        <v>2</v>
      </c>
      <c r="AA97" s="213" t="s">
        <v>8417</v>
      </c>
      <c r="AB97" s="213" t="s">
        <v>8416</v>
      </c>
      <c r="AC97" s="214">
        <v>45260</v>
      </c>
      <c r="AD97" s="221" t="s">
        <v>8420</v>
      </c>
      <c r="AE97" s="218">
        <v>10569000</v>
      </c>
      <c r="AF97" s="218" t="s">
        <v>8415</v>
      </c>
      <c r="AG97" s="218" t="s">
        <v>1219</v>
      </c>
      <c r="AH97" s="218">
        <v>2</v>
      </c>
      <c r="AI97" s="218" t="s">
        <v>8419</v>
      </c>
      <c r="AJ97" s="218" t="s">
        <v>8416</v>
      </c>
      <c r="AK97" s="219">
        <v>45260</v>
      </c>
      <c r="AL97" s="221" t="s">
        <v>8424</v>
      </c>
      <c r="AM97" s="213">
        <v>103000</v>
      </c>
      <c r="AN97" s="213" t="s">
        <v>8421</v>
      </c>
      <c r="AO97" s="213" t="s">
        <v>1219</v>
      </c>
      <c r="AP97" s="213">
        <v>2</v>
      </c>
      <c r="AQ97" s="213" t="s">
        <v>8423</v>
      </c>
      <c r="AR97" s="213" t="s">
        <v>8422</v>
      </c>
      <c r="AS97" s="214">
        <v>45260</v>
      </c>
      <c r="AT97" s="222" t="s">
        <v>8430</v>
      </c>
      <c r="AU97" s="218">
        <v>2186</v>
      </c>
      <c r="AV97" s="218" t="s">
        <v>8381</v>
      </c>
      <c r="AW97" s="218" t="s">
        <v>1219</v>
      </c>
      <c r="AX97" s="218">
        <v>2</v>
      </c>
      <c r="AY97" s="218" t="s">
        <v>8429</v>
      </c>
      <c r="AZ97" s="218" t="s">
        <v>8382</v>
      </c>
      <c r="BA97" s="219">
        <v>45260</v>
      </c>
      <c r="BB97" s="221" t="s">
        <v>8428</v>
      </c>
      <c r="BC97" s="213">
        <v>58982</v>
      </c>
      <c r="BD97" s="213" t="s">
        <v>8425</v>
      </c>
      <c r="BE97" s="213" t="s">
        <v>1219</v>
      </c>
      <c r="BF97" s="213">
        <v>2</v>
      </c>
      <c r="BG97" s="213" t="s">
        <v>8427</v>
      </c>
      <c r="BH97" s="213" t="s">
        <v>8426</v>
      </c>
      <c r="BI97" s="214">
        <v>45260</v>
      </c>
      <c r="BJ97" s="222" t="s">
        <v>8433</v>
      </c>
      <c r="BK97" s="222">
        <v>1789</v>
      </c>
      <c r="BL97" s="222" t="s">
        <v>8388</v>
      </c>
      <c r="BM97" s="222" t="s">
        <v>1219</v>
      </c>
      <c r="BN97" s="222">
        <v>2</v>
      </c>
      <c r="BO97" s="222" t="s">
        <v>8432</v>
      </c>
      <c r="BP97" s="218" t="s">
        <v>8431</v>
      </c>
      <c r="BQ97" s="223">
        <v>45260</v>
      </c>
      <c r="BR97" s="221" t="s">
        <v>8436</v>
      </c>
      <c r="BS97" s="224">
        <v>260681</v>
      </c>
      <c r="BT97" s="224" t="s">
        <v>2894</v>
      </c>
      <c r="BU97" s="224" t="s">
        <v>1219</v>
      </c>
      <c r="BV97" s="224">
        <v>2</v>
      </c>
      <c r="BW97" s="224" t="s">
        <v>2896</v>
      </c>
      <c r="BX97" s="224" t="s">
        <v>2895</v>
      </c>
      <c r="BY97" s="214">
        <v>45260</v>
      </c>
      <c r="BZ97" s="222" t="s">
        <v>8437</v>
      </c>
      <c r="CA97" s="222">
        <v>120394</v>
      </c>
      <c r="CB97" s="222" t="s">
        <v>2894</v>
      </c>
      <c r="CC97" s="222" t="s">
        <v>1219</v>
      </c>
      <c r="CD97" s="222">
        <v>2</v>
      </c>
      <c r="CE97" s="222" t="s">
        <v>2896</v>
      </c>
      <c r="CF97" s="222" t="s">
        <v>2895</v>
      </c>
      <c r="CG97" s="223">
        <v>45260</v>
      </c>
      <c r="CH97" s="221" t="s">
        <v>11173</v>
      </c>
      <c r="CI97" s="222" t="e">
        <v>#N/A</v>
      </c>
      <c r="CJ97" s="222" t="e">
        <v>#N/A</v>
      </c>
      <c r="CK97" s="222" t="e">
        <v>#N/A</v>
      </c>
      <c r="CL97" s="222" t="e">
        <v>#N/A</v>
      </c>
      <c r="CM97" s="222" t="e">
        <v>#N/A</v>
      </c>
      <c r="CN97" s="222" t="e">
        <v>#N/A</v>
      </c>
      <c r="CO97" s="225" t="e">
        <v>#N/A</v>
      </c>
      <c r="CP97" s="222" t="s">
        <v>8438</v>
      </c>
      <c r="CQ97" s="224">
        <v>506.7</v>
      </c>
      <c r="CR97" s="224" t="s">
        <v>8393</v>
      </c>
      <c r="CS97" s="224" t="s">
        <v>1219</v>
      </c>
      <c r="CT97" s="224">
        <v>2</v>
      </c>
      <c r="CU97" s="224" t="s">
        <v>8395</v>
      </c>
      <c r="CV97" s="224" t="s">
        <v>8394</v>
      </c>
      <c r="CW97" s="214">
        <v>45260</v>
      </c>
      <c r="CX97" s="222" t="s">
        <v>8440</v>
      </c>
      <c r="CY97" s="218">
        <v>4402000</v>
      </c>
      <c r="CZ97" s="218" t="s">
        <v>8415</v>
      </c>
      <c r="DA97" s="218" t="s">
        <v>1219</v>
      </c>
      <c r="DB97" s="218">
        <v>2</v>
      </c>
      <c r="DC97" s="218" t="s">
        <v>8445</v>
      </c>
      <c r="DD97" s="218" t="s">
        <v>8416</v>
      </c>
      <c r="DE97" s="220">
        <v>45260</v>
      </c>
      <c r="DF97" s="221" t="s">
        <v>8442</v>
      </c>
      <c r="DG97" s="213">
        <v>9123000</v>
      </c>
      <c r="DH97" s="224" t="s">
        <v>8415</v>
      </c>
      <c r="DI97" s="224" t="s">
        <v>1219</v>
      </c>
      <c r="DJ97" s="224">
        <v>2</v>
      </c>
      <c r="DK97" s="224" t="s">
        <v>8441</v>
      </c>
      <c r="DL97" s="224" t="s">
        <v>8416</v>
      </c>
      <c r="DM97" s="214">
        <v>45260</v>
      </c>
      <c r="DN97" s="222" t="s">
        <v>8444</v>
      </c>
      <c r="DO97" s="218">
        <v>6167000</v>
      </c>
      <c r="DP97" s="222" t="s">
        <v>8415</v>
      </c>
      <c r="DQ97" s="222" t="s">
        <v>1219</v>
      </c>
      <c r="DR97" s="222">
        <v>2</v>
      </c>
      <c r="DS97" s="222" t="s">
        <v>8443</v>
      </c>
      <c r="DT97" s="222" t="s">
        <v>8416</v>
      </c>
      <c r="DU97" s="223">
        <v>45260</v>
      </c>
      <c r="DV97" s="221" t="s">
        <v>8446</v>
      </c>
      <c r="DW97" s="213">
        <v>4136000</v>
      </c>
      <c r="DX97" s="224" t="s">
        <v>8415</v>
      </c>
      <c r="DY97" s="224" t="s">
        <v>1219</v>
      </c>
      <c r="DZ97" s="224">
        <v>2</v>
      </c>
      <c r="EA97" s="224" t="s">
        <v>8445</v>
      </c>
      <c r="EB97" s="224" t="s">
        <v>8416</v>
      </c>
      <c r="EC97" s="214">
        <v>45260</v>
      </c>
      <c r="ED97" s="222" t="s">
        <v>8448</v>
      </c>
      <c r="EE97" s="218">
        <v>266000</v>
      </c>
      <c r="EF97" s="222" t="s">
        <v>8415</v>
      </c>
      <c r="EG97" s="222" t="s">
        <v>66</v>
      </c>
      <c r="EH97" s="222">
        <v>1</v>
      </c>
      <c r="EI97" s="222" t="s">
        <v>8447</v>
      </c>
      <c r="EJ97" s="222" t="s">
        <v>8416</v>
      </c>
      <c r="EK97" s="223">
        <v>45260</v>
      </c>
      <c r="EL97" s="221" t="s">
        <v>8450</v>
      </c>
      <c r="EM97" s="213">
        <v>0</v>
      </c>
      <c r="EN97" s="224" t="s">
        <v>8415</v>
      </c>
      <c r="EO97" s="224" t="s">
        <v>66</v>
      </c>
      <c r="EP97" s="224">
        <v>1</v>
      </c>
      <c r="EQ97" s="224" t="s">
        <v>8449</v>
      </c>
      <c r="ER97" s="224" t="s">
        <v>8416</v>
      </c>
      <c r="ES97" s="214">
        <v>45260</v>
      </c>
      <c r="ET97" s="222" t="s">
        <v>8435</v>
      </c>
      <c r="EU97" s="222">
        <v>1789</v>
      </c>
      <c r="EV97" s="222" t="s">
        <v>8434</v>
      </c>
      <c r="EW97" s="222" t="s">
        <v>1219</v>
      </c>
      <c r="EX97" s="222">
        <v>2</v>
      </c>
      <c r="EY97" s="222" t="s">
        <v>8432</v>
      </c>
      <c r="EZ97" s="222" t="s">
        <v>8431</v>
      </c>
      <c r="FA97" s="223">
        <v>45260</v>
      </c>
      <c r="FB97" s="221" t="s">
        <v>1840</v>
      </c>
      <c r="FC97" s="224">
        <v>3</v>
      </c>
      <c r="FD97" s="224" t="s">
        <v>1837</v>
      </c>
      <c r="FE97" s="224" t="s">
        <v>1219</v>
      </c>
      <c r="FF97" s="224">
        <v>2</v>
      </c>
      <c r="FG97" s="224" t="s">
        <v>1839</v>
      </c>
      <c r="FH97" s="224" t="s">
        <v>1838</v>
      </c>
      <c r="FI97" s="214">
        <v>45044</v>
      </c>
      <c r="FJ97" s="221" t="s">
        <v>1789</v>
      </c>
      <c r="FK97" s="222">
        <v>0</v>
      </c>
      <c r="FL97" s="222" t="s">
        <v>17</v>
      </c>
      <c r="FM97" s="222" t="s">
        <v>22</v>
      </c>
      <c r="FN97" s="222">
        <v>3</v>
      </c>
      <c r="FO97" s="222" t="s">
        <v>1787</v>
      </c>
      <c r="FP97" s="218" t="s">
        <v>17</v>
      </c>
      <c r="FQ97" s="219">
        <v>45016</v>
      </c>
      <c r="FR97" s="221" t="s">
        <v>1790</v>
      </c>
      <c r="FS97" s="224">
        <v>0</v>
      </c>
      <c r="FT97" s="224" t="s">
        <v>17</v>
      </c>
      <c r="FU97" s="224" t="s">
        <v>22</v>
      </c>
      <c r="FV97" s="224">
        <v>3</v>
      </c>
      <c r="FW97" s="224" t="s">
        <v>1787</v>
      </c>
      <c r="FX97" s="224" t="s">
        <v>17</v>
      </c>
      <c r="FY97" s="214">
        <v>45016</v>
      </c>
      <c r="FZ97" s="222" t="s">
        <v>6288</v>
      </c>
      <c r="GA97" s="222">
        <v>2</v>
      </c>
      <c r="GB97" s="222" t="s">
        <v>2019</v>
      </c>
      <c r="GC97" s="222" t="s">
        <v>33</v>
      </c>
      <c r="GD97" s="222">
        <v>2</v>
      </c>
      <c r="GE97" s="222" t="s">
        <v>17</v>
      </c>
      <c r="GF97" s="222" t="s">
        <v>17</v>
      </c>
      <c r="GG97" s="223">
        <v>45257</v>
      </c>
      <c r="GH97" s="221" t="s">
        <v>6294</v>
      </c>
      <c r="GI97" s="224">
        <v>0</v>
      </c>
      <c r="GJ97" s="224" t="s">
        <v>2019</v>
      </c>
      <c r="GK97" s="224" t="s">
        <v>33</v>
      </c>
      <c r="GL97" s="224">
        <v>2</v>
      </c>
      <c r="GM97" s="224" t="s">
        <v>17</v>
      </c>
      <c r="GN97" s="224" t="s">
        <v>17</v>
      </c>
      <c r="GO97" s="214">
        <v>45257</v>
      </c>
      <c r="GP97" s="222" t="s">
        <v>6289</v>
      </c>
      <c r="GQ97" s="222">
        <v>0</v>
      </c>
      <c r="GR97" s="222" t="s">
        <v>2019</v>
      </c>
      <c r="GS97" s="222" t="s">
        <v>33</v>
      </c>
      <c r="GT97" s="222">
        <v>2</v>
      </c>
      <c r="GU97" s="222" t="s">
        <v>17</v>
      </c>
      <c r="GV97" s="222" t="s">
        <v>17</v>
      </c>
      <c r="GW97" s="223">
        <v>45257</v>
      </c>
      <c r="GX97" s="221" t="s">
        <v>6295</v>
      </c>
      <c r="GY97" s="224">
        <v>0</v>
      </c>
      <c r="GZ97" s="224" t="s">
        <v>2019</v>
      </c>
      <c r="HA97" s="224" t="s">
        <v>33</v>
      </c>
      <c r="HB97" s="224">
        <v>2</v>
      </c>
      <c r="HC97" s="224" t="s">
        <v>17</v>
      </c>
      <c r="HD97" s="224" t="s">
        <v>17</v>
      </c>
      <c r="HE97" s="214">
        <v>45257</v>
      </c>
      <c r="HF97" s="222" t="s">
        <v>6287</v>
      </c>
      <c r="HG97" s="222">
        <v>0</v>
      </c>
      <c r="HH97" s="222" t="s">
        <v>2019</v>
      </c>
      <c r="HI97" s="222" t="s">
        <v>33</v>
      </c>
      <c r="HJ97" s="222">
        <v>2</v>
      </c>
      <c r="HK97" s="222" t="s">
        <v>17</v>
      </c>
      <c r="HL97" s="222" t="s">
        <v>17</v>
      </c>
      <c r="HM97" s="223">
        <v>45257</v>
      </c>
      <c r="HN97" s="221" t="s">
        <v>6293</v>
      </c>
      <c r="HO97" s="224">
        <v>2</v>
      </c>
      <c r="HP97" s="224" t="s">
        <v>2019</v>
      </c>
      <c r="HQ97" s="224" t="s">
        <v>33</v>
      </c>
      <c r="HR97" s="224">
        <v>2</v>
      </c>
      <c r="HS97" s="224" t="s">
        <v>17</v>
      </c>
      <c r="HT97" s="224" t="s">
        <v>17</v>
      </c>
      <c r="HU97" s="214">
        <v>45257</v>
      </c>
      <c r="HV97" s="222" t="s">
        <v>6290</v>
      </c>
      <c r="HW97" s="222">
        <v>0</v>
      </c>
      <c r="HX97" s="222" t="s">
        <v>2019</v>
      </c>
      <c r="HY97" s="222" t="s">
        <v>33</v>
      </c>
      <c r="HZ97" s="222">
        <v>2</v>
      </c>
      <c r="IA97" s="222" t="s">
        <v>17</v>
      </c>
      <c r="IB97" s="222" t="s">
        <v>17</v>
      </c>
      <c r="IC97" s="223">
        <v>45257</v>
      </c>
      <c r="ID97" s="221" t="s">
        <v>6292</v>
      </c>
      <c r="IE97" s="224">
        <v>0</v>
      </c>
      <c r="IF97" s="224" t="s">
        <v>2019</v>
      </c>
      <c r="IG97" s="224" t="s">
        <v>33</v>
      </c>
      <c r="IH97" s="224">
        <v>2</v>
      </c>
      <c r="II97" s="224" t="s">
        <v>17</v>
      </c>
      <c r="IJ97" s="224" t="s">
        <v>17</v>
      </c>
      <c r="IK97" s="214">
        <v>45257</v>
      </c>
      <c r="IL97" s="222" t="s">
        <v>6291</v>
      </c>
      <c r="IM97" s="222">
        <v>2</v>
      </c>
      <c r="IN97" s="222" t="s">
        <v>2019</v>
      </c>
      <c r="IO97" s="222" t="s">
        <v>33</v>
      </c>
      <c r="IP97" s="222">
        <v>2</v>
      </c>
      <c r="IQ97" s="222" t="s">
        <v>17</v>
      </c>
      <c r="IR97" s="222" t="s">
        <v>17</v>
      </c>
      <c r="IS97" s="223">
        <v>45257</v>
      </c>
    </row>
    <row r="98" spans="1:253" s="11" customFormat="1" ht="12.95" customHeight="1" x14ac:dyDescent="0.2">
      <c r="A98" s="11" t="s">
        <v>1776</v>
      </c>
      <c r="B98" s="11" t="s">
        <v>10469</v>
      </c>
      <c r="C98" s="11" t="s">
        <v>1777</v>
      </c>
      <c r="D98" s="11" t="s">
        <v>1778</v>
      </c>
      <c r="E98" s="11" t="s">
        <v>10028</v>
      </c>
      <c r="F98" s="11" t="s">
        <v>8366</v>
      </c>
      <c r="G98" s="212">
        <v>21280000</v>
      </c>
      <c r="H98" s="213" t="s">
        <v>8363</v>
      </c>
      <c r="I98" s="213" t="s">
        <v>1219</v>
      </c>
      <c r="J98" s="213">
        <v>2</v>
      </c>
      <c r="K98" s="213" t="s">
        <v>8365</v>
      </c>
      <c r="L98" s="213" t="s">
        <v>8364</v>
      </c>
      <c r="M98" s="214">
        <v>45260</v>
      </c>
      <c r="N98" s="221" t="s">
        <v>8370</v>
      </c>
      <c r="O98" s="216">
        <v>31780</v>
      </c>
      <c r="P98" s="216" t="s">
        <v>8367</v>
      </c>
      <c r="Q98" s="216" t="s">
        <v>1219</v>
      </c>
      <c r="R98" s="216">
        <v>2</v>
      </c>
      <c r="S98" s="216" t="s">
        <v>8369</v>
      </c>
      <c r="T98" s="216" t="s">
        <v>8368</v>
      </c>
      <c r="U98" s="217">
        <v>45260</v>
      </c>
      <c r="V98" s="221" t="s">
        <v>8374</v>
      </c>
      <c r="W98" s="213">
        <v>7751000</v>
      </c>
      <c r="X98" s="213" t="s">
        <v>8371</v>
      </c>
      <c r="Y98" s="213" t="s">
        <v>1219</v>
      </c>
      <c r="Z98" s="213">
        <v>2</v>
      </c>
      <c r="AA98" s="213" t="s">
        <v>8373</v>
      </c>
      <c r="AB98" s="213" t="s">
        <v>8372</v>
      </c>
      <c r="AC98" s="214">
        <v>45260</v>
      </c>
      <c r="AD98" s="221" t="s">
        <v>8378</v>
      </c>
      <c r="AE98" s="218">
        <v>2300000</v>
      </c>
      <c r="AF98" s="218" t="s">
        <v>8375</v>
      </c>
      <c r="AG98" s="218" t="s">
        <v>1219</v>
      </c>
      <c r="AH98" s="218">
        <v>2</v>
      </c>
      <c r="AI98" s="218" t="s">
        <v>8377</v>
      </c>
      <c r="AJ98" s="218" t="s">
        <v>8376</v>
      </c>
      <c r="AK98" s="219">
        <v>45260</v>
      </c>
      <c r="AL98" s="221" t="s">
        <v>8380</v>
      </c>
      <c r="AM98" s="213">
        <v>659000</v>
      </c>
      <c r="AN98" s="213" t="s">
        <v>8375</v>
      </c>
      <c r="AO98" s="213" t="s">
        <v>1219</v>
      </c>
      <c r="AP98" s="213">
        <v>2</v>
      </c>
      <c r="AQ98" s="213" t="s">
        <v>8379</v>
      </c>
      <c r="AR98" s="213" t="s">
        <v>8376</v>
      </c>
      <c r="AS98" s="214">
        <v>45260</v>
      </c>
      <c r="AT98" s="222" t="s">
        <v>8384</v>
      </c>
      <c r="AU98" s="218">
        <v>2178</v>
      </c>
      <c r="AV98" s="218" t="s">
        <v>8381</v>
      </c>
      <c r="AW98" s="218" t="s">
        <v>33</v>
      </c>
      <c r="AX98" s="218">
        <v>2</v>
      </c>
      <c r="AY98" s="218" t="s">
        <v>8383</v>
      </c>
      <c r="AZ98" s="218" t="s">
        <v>8382</v>
      </c>
      <c r="BA98" s="219">
        <v>45260</v>
      </c>
      <c r="BB98" s="221" t="s">
        <v>1780</v>
      </c>
      <c r="BC98" s="213">
        <v>0</v>
      </c>
      <c r="BD98" s="213" t="s">
        <v>17</v>
      </c>
      <c r="BE98" s="213" t="s">
        <v>22</v>
      </c>
      <c r="BF98" s="213">
        <v>3</v>
      </c>
      <c r="BG98" s="213" t="s">
        <v>1779</v>
      </c>
      <c r="BH98" s="213" t="s">
        <v>17</v>
      </c>
      <c r="BI98" s="214">
        <v>45016</v>
      </c>
      <c r="BJ98" s="222" t="s">
        <v>8387</v>
      </c>
      <c r="BK98" s="222">
        <v>1200</v>
      </c>
      <c r="BL98" s="222" t="s">
        <v>8375</v>
      </c>
      <c r="BM98" s="222" t="s">
        <v>1219</v>
      </c>
      <c r="BN98" s="222">
        <v>2</v>
      </c>
      <c r="BO98" s="222" t="s">
        <v>8386</v>
      </c>
      <c r="BP98" s="218" t="s">
        <v>8385</v>
      </c>
      <c r="BQ98" s="223">
        <v>45260</v>
      </c>
      <c r="BR98" s="221" t="s">
        <v>2897</v>
      </c>
      <c r="BS98" s="224">
        <v>260681</v>
      </c>
      <c r="BT98" s="224" t="s">
        <v>2894</v>
      </c>
      <c r="BU98" s="224" t="s">
        <v>33</v>
      </c>
      <c r="BV98" s="224">
        <v>2</v>
      </c>
      <c r="BW98" s="224" t="s">
        <v>2896</v>
      </c>
      <c r="BX98" s="224" t="s">
        <v>2895</v>
      </c>
      <c r="BY98" s="214">
        <v>45107</v>
      </c>
      <c r="BZ98" s="222" t="s">
        <v>8392</v>
      </c>
      <c r="CA98" s="222">
        <v>120394</v>
      </c>
      <c r="CB98" s="222" t="s">
        <v>2894</v>
      </c>
      <c r="CC98" s="222" t="s">
        <v>1219</v>
      </c>
      <c r="CD98" s="222">
        <v>2</v>
      </c>
      <c r="CE98" s="222" t="s">
        <v>2896</v>
      </c>
      <c r="CF98" s="222" t="s">
        <v>2895</v>
      </c>
      <c r="CG98" s="223">
        <v>45260</v>
      </c>
      <c r="CH98" s="221" t="s">
        <v>11174</v>
      </c>
      <c r="CI98" s="222" t="e">
        <v>#N/A</v>
      </c>
      <c r="CJ98" s="222" t="e">
        <v>#N/A</v>
      </c>
      <c r="CK98" s="222" t="e">
        <v>#N/A</v>
      </c>
      <c r="CL98" s="222" t="e">
        <v>#N/A</v>
      </c>
      <c r="CM98" s="222" t="e">
        <v>#N/A</v>
      </c>
      <c r="CN98" s="222" t="e">
        <v>#N/A</v>
      </c>
      <c r="CO98" s="225" t="e">
        <v>#N/A</v>
      </c>
      <c r="CP98" s="222" t="s">
        <v>8396</v>
      </c>
      <c r="CQ98" s="224">
        <v>506.7</v>
      </c>
      <c r="CR98" s="224" t="s">
        <v>8393</v>
      </c>
      <c r="CS98" s="224" t="s">
        <v>1219</v>
      </c>
      <c r="CT98" s="224">
        <v>2</v>
      </c>
      <c r="CU98" s="224" t="s">
        <v>8395</v>
      </c>
      <c r="CV98" s="224" t="s">
        <v>8394</v>
      </c>
      <c r="CW98" s="214">
        <v>45260</v>
      </c>
      <c r="CX98" s="222" t="s">
        <v>8400</v>
      </c>
      <c r="CY98" s="218">
        <v>1637000</v>
      </c>
      <c r="CZ98" s="218" t="s">
        <v>8397</v>
      </c>
      <c r="DA98" s="218" t="s">
        <v>1219</v>
      </c>
      <c r="DB98" s="218">
        <v>2</v>
      </c>
      <c r="DC98" s="218" t="s">
        <v>8403</v>
      </c>
      <c r="DD98" s="218" t="s">
        <v>8405</v>
      </c>
      <c r="DE98" s="220">
        <v>45260</v>
      </c>
      <c r="DF98" s="221" t="s">
        <v>8404</v>
      </c>
      <c r="DG98" s="213">
        <v>5451000</v>
      </c>
      <c r="DH98" s="224" t="s">
        <v>8401</v>
      </c>
      <c r="DI98" s="224" t="s">
        <v>1219</v>
      </c>
      <c r="DJ98" s="224">
        <v>2</v>
      </c>
      <c r="DK98" s="224" t="s">
        <v>8403</v>
      </c>
      <c r="DL98" s="224" t="s">
        <v>8402</v>
      </c>
      <c r="DM98" s="214">
        <v>45260</v>
      </c>
      <c r="DN98" s="222" t="s">
        <v>8406</v>
      </c>
      <c r="DO98" s="218">
        <v>663000</v>
      </c>
      <c r="DP98" s="222" t="s">
        <v>8397</v>
      </c>
      <c r="DQ98" s="222" t="s">
        <v>1219</v>
      </c>
      <c r="DR98" s="222">
        <v>2</v>
      </c>
      <c r="DS98" s="222" t="s">
        <v>8403</v>
      </c>
      <c r="DT98" s="222" t="s">
        <v>8405</v>
      </c>
      <c r="DU98" s="223">
        <v>45260</v>
      </c>
      <c r="DV98" s="221" t="s">
        <v>8407</v>
      </c>
      <c r="DW98" s="213">
        <v>1637000</v>
      </c>
      <c r="DX98" s="224" t="s">
        <v>8397</v>
      </c>
      <c r="DY98" s="224" t="s">
        <v>1219</v>
      </c>
      <c r="DZ98" s="224">
        <v>2</v>
      </c>
      <c r="EA98" s="224" t="s">
        <v>8403</v>
      </c>
      <c r="EB98" s="224" t="s">
        <v>8405</v>
      </c>
      <c r="EC98" s="214">
        <v>45260</v>
      </c>
      <c r="ED98" s="222" t="s">
        <v>8409</v>
      </c>
      <c r="EE98" s="218">
        <v>0</v>
      </c>
      <c r="EF98" s="222" t="s">
        <v>8397</v>
      </c>
      <c r="EG98" s="222" t="s">
        <v>22</v>
      </c>
      <c r="EH98" s="222">
        <v>3</v>
      </c>
      <c r="EI98" s="222" t="s">
        <v>8403</v>
      </c>
      <c r="EJ98" s="222" t="s">
        <v>8408</v>
      </c>
      <c r="EK98" s="223">
        <v>45260</v>
      </c>
      <c r="EL98" s="221" t="s">
        <v>8410</v>
      </c>
      <c r="EM98" s="213">
        <v>0</v>
      </c>
      <c r="EN98" s="224" t="s">
        <v>8397</v>
      </c>
      <c r="EO98" s="224" t="s">
        <v>22</v>
      </c>
      <c r="EP98" s="224">
        <v>3</v>
      </c>
      <c r="EQ98" s="224" t="s">
        <v>8403</v>
      </c>
      <c r="ER98" s="224" t="s">
        <v>8408</v>
      </c>
      <c r="ES98" s="214">
        <v>45260</v>
      </c>
      <c r="ET98" s="222" t="s">
        <v>8391</v>
      </c>
      <c r="EU98" s="222">
        <v>1789</v>
      </c>
      <c r="EV98" s="222" t="s">
        <v>8388</v>
      </c>
      <c r="EW98" s="222" t="s">
        <v>1219</v>
      </c>
      <c r="EX98" s="222">
        <v>2</v>
      </c>
      <c r="EY98" s="222" t="s">
        <v>8390</v>
      </c>
      <c r="EZ98" s="222" t="s">
        <v>8389</v>
      </c>
      <c r="FA98" s="223">
        <v>45260</v>
      </c>
      <c r="FB98" s="221" t="s">
        <v>1844</v>
      </c>
      <c r="FC98" s="224">
        <v>2</v>
      </c>
      <c r="FD98" s="224" t="s">
        <v>1841</v>
      </c>
      <c r="FE98" s="224" t="s">
        <v>66</v>
      </c>
      <c r="FF98" s="224">
        <v>1</v>
      </c>
      <c r="FG98" s="224" t="s">
        <v>1843</v>
      </c>
      <c r="FH98" s="224" t="s">
        <v>1842</v>
      </c>
      <c r="FI98" s="214">
        <v>45044</v>
      </c>
      <c r="FJ98" s="221" t="s">
        <v>1783</v>
      </c>
      <c r="FK98" s="222">
        <v>0</v>
      </c>
      <c r="FL98" s="222" t="s">
        <v>17</v>
      </c>
      <c r="FM98" s="222" t="s">
        <v>22</v>
      </c>
      <c r="FN98" s="222">
        <v>3</v>
      </c>
      <c r="FO98" s="222" t="s">
        <v>1781</v>
      </c>
      <c r="FP98" s="218" t="s">
        <v>17</v>
      </c>
      <c r="FQ98" s="219">
        <v>45016</v>
      </c>
      <c r="FR98" s="221" t="s">
        <v>1784</v>
      </c>
      <c r="FS98" s="224">
        <v>0</v>
      </c>
      <c r="FT98" s="224" t="s">
        <v>17</v>
      </c>
      <c r="FU98" s="224" t="s">
        <v>22</v>
      </c>
      <c r="FV98" s="224">
        <v>3</v>
      </c>
      <c r="FW98" s="224" t="s">
        <v>1781</v>
      </c>
      <c r="FX98" s="224" t="s">
        <v>17</v>
      </c>
      <c r="FY98" s="214">
        <v>45016</v>
      </c>
      <c r="FZ98" s="222" t="s">
        <v>6297</v>
      </c>
      <c r="GA98" s="222">
        <v>2</v>
      </c>
      <c r="GB98" s="222" t="s">
        <v>2019</v>
      </c>
      <c r="GC98" s="222" t="s">
        <v>33</v>
      </c>
      <c r="GD98" s="222">
        <v>2</v>
      </c>
      <c r="GE98" s="222" t="s">
        <v>17</v>
      </c>
      <c r="GF98" s="222" t="s">
        <v>17</v>
      </c>
      <c r="GG98" s="223">
        <v>45257</v>
      </c>
      <c r="GH98" s="221" t="s">
        <v>6303</v>
      </c>
      <c r="GI98" s="224">
        <v>0</v>
      </c>
      <c r="GJ98" s="224" t="s">
        <v>2019</v>
      </c>
      <c r="GK98" s="224" t="s">
        <v>33</v>
      </c>
      <c r="GL98" s="224">
        <v>2</v>
      </c>
      <c r="GM98" s="224" t="s">
        <v>17</v>
      </c>
      <c r="GN98" s="224" t="s">
        <v>17</v>
      </c>
      <c r="GO98" s="214">
        <v>45257</v>
      </c>
      <c r="GP98" s="222" t="s">
        <v>6298</v>
      </c>
      <c r="GQ98" s="222">
        <v>0</v>
      </c>
      <c r="GR98" s="222" t="s">
        <v>2019</v>
      </c>
      <c r="GS98" s="222" t="s">
        <v>33</v>
      </c>
      <c r="GT98" s="222">
        <v>2</v>
      </c>
      <c r="GU98" s="222" t="s">
        <v>17</v>
      </c>
      <c r="GV98" s="222" t="s">
        <v>17</v>
      </c>
      <c r="GW98" s="223">
        <v>45257</v>
      </c>
      <c r="GX98" s="221" t="s">
        <v>6304</v>
      </c>
      <c r="GY98" s="224">
        <v>0</v>
      </c>
      <c r="GZ98" s="224" t="s">
        <v>2019</v>
      </c>
      <c r="HA98" s="224" t="s">
        <v>33</v>
      </c>
      <c r="HB98" s="224">
        <v>2</v>
      </c>
      <c r="HC98" s="224" t="s">
        <v>17</v>
      </c>
      <c r="HD98" s="224" t="s">
        <v>17</v>
      </c>
      <c r="HE98" s="214">
        <v>45257</v>
      </c>
      <c r="HF98" s="222" t="s">
        <v>6296</v>
      </c>
      <c r="HG98" s="222">
        <v>0</v>
      </c>
      <c r="HH98" s="222" t="s">
        <v>2019</v>
      </c>
      <c r="HI98" s="222" t="s">
        <v>33</v>
      </c>
      <c r="HJ98" s="222">
        <v>2</v>
      </c>
      <c r="HK98" s="222" t="s">
        <v>17</v>
      </c>
      <c r="HL98" s="222" t="s">
        <v>17</v>
      </c>
      <c r="HM98" s="223">
        <v>45257</v>
      </c>
      <c r="HN98" s="221" t="s">
        <v>6302</v>
      </c>
      <c r="HO98" s="224">
        <v>2</v>
      </c>
      <c r="HP98" s="224" t="s">
        <v>2019</v>
      </c>
      <c r="HQ98" s="224" t="s">
        <v>33</v>
      </c>
      <c r="HR98" s="224">
        <v>2</v>
      </c>
      <c r="HS98" s="224" t="s">
        <v>17</v>
      </c>
      <c r="HT98" s="224" t="s">
        <v>17</v>
      </c>
      <c r="HU98" s="214">
        <v>45257</v>
      </c>
      <c r="HV98" s="222" t="s">
        <v>6299</v>
      </c>
      <c r="HW98" s="222">
        <v>0</v>
      </c>
      <c r="HX98" s="222" t="s">
        <v>2019</v>
      </c>
      <c r="HY98" s="222" t="s">
        <v>33</v>
      </c>
      <c r="HZ98" s="222">
        <v>2</v>
      </c>
      <c r="IA98" s="222" t="s">
        <v>17</v>
      </c>
      <c r="IB98" s="222" t="s">
        <v>17</v>
      </c>
      <c r="IC98" s="223">
        <v>45257</v>
      </c>
      <c r="ID98" s="221" t="s">
        <v>6301</v>
      </c>
      <c r="IE98" s="224">
        <v>0</v>
      </c>
      <c r="IF98" s="224" t="s">
        <v>2019</v>
      </c>
      <c r="IG98" s="224" t="s">
        <v>33</v>
      </c>
      <c r="IH98" s="224">
        <v>2</v>
      </c>
      <c r="II98" s="224" t="s">
        <v>17</v>
      </c>
      <c r="IJ98" s="224" t="s">
        <v>17</v>
      </c>
      <c r="IK98" s="214">
        <v>45257</v>
      </c>
      <c r="IL98" s="222" t="s">
        <v>6300</v>
      </c>
      <c r="IM98" s="222">
        <v>2</v>
      </c>
      <c r="IN98" s="222" t="s">
        <v>2019</v>
      </c>
      <c r="IO98" s="222" t="s">
        <v>33</v>
      </c>
      <c r="IP98" s="222">
        <v>2</v>
      </c>
      <c r="IQ98" s="222" t="s">
        <v>17</v>
      </c>
      <c r="IR98" s="222" t="s">
        <v>17</v>
      </c>
      <c r="IS98" s="223">
        <v>45257</v>
      </c>
    </row>
    <row r="99" spans="1:253" s="11" customFormat="1" ht="12.95" customHeight="1" x14ac:dyDescent="0.2">
      <c r="A99" s="11" t="s">
        <v>1017</v>
      </c>
      <c r="B99" s="11" t="s">
        <v>10488</v>
      </c>
      <c r="C99" s="11" t="s">
        <v>1018</v>
      </c>
      <c r="D99" s="11" t="s">
        <v>1019</v>
      </c>
      <c r="E99" s="11" t="s">
        <v>10029</v>
      </c>
      <c r="F99" s="11" t="s">
        <v>3814</v>
      </c>
      <c r="G99" s="212">
        <v>32694000</v>
      </c>
      <c r="H99" s="213" t="s">
        <v>3811</v>
      </c>
      <c r="I99" s="213" t="s">
        <v>1219</v>
      </c>
      <c r="J99" s="213">
        <v>2</v>
      </c>
      <c r="K99" s="213" t="s">
        <v>3813</v>
      </c>
      <c r="L99" s="213" t="s">
        <v>3812</v>
      </c>
      <c r="M99" s="214">
        <v>45193</v>
      </c>
      <c r="N99" s="221" t="s">
        <v>3818</v>
      </c>
      <c r="O99" s="216">
        <v>9206</v>
      </c>
      <c r="P99" s="216" t="s">
        <v>3815</v>
      </c>
      <c r="Q99" s="216" t="s">
        <v>22</v>
      </c>
      <c r="R99" s="216">
        <v>3</v>
      </c>
      <c r="S99" s="216" t="s">
        <v>3817</v>
      </c>
      <c r="T99" s="216" t="s">
        <v>3816</v>
      </c>
      <c r="U99" s="217">
        <v>45193</v>
      </c>
      <c r="V99" s="221" t="s">
        <v>3822</v>
      </c>
      <c r="W99" s="213">
        <v>10090000</v>
      </c>
      <c r="X99" s="213" t="s">
        <v>3819</v>
      </c>
      <c r="Y99" s="213" t="s">
        <v>22</v>
      </c>
      <c r="Z99" s="213">
        <v>3</v>
      </c>
      <c r="AA99" s="213" t="s">
        <v>3821</v>
      </c>
      <c r="AB99" s="213" t="s">
        <v>3820</v>
      </c>
      <c r="AC99" s="214">
        <v>45193</v>
      </c>
      <c r="AD99" s="221" t="s">
        <v>3825</v>
      </c>
      <c r="AE99" s="218">
        <v>10090000</v>
      </c>
      <c r="AF99" s="218" t="s">
        <v>3823</v>
      </c>
      <c r="AG99" s="218" t="s">
        <v>22</v>
      </c>
      <c r="AH99" s="218">
        <v>3</v>
      </c>
      <c r="AI99" s="218" t="s">
        <v>3824</v>
      </c>
      <c r="AJ99" s="218" t="s">
        <v>3820</v>
      </c>
      <c r="AK99" s="219">
        <v>45193</v>
      </c>
      <c r="AL99" s="221" t="s">
        <v>9062</v>
      </c>
      <c r="AM99" s="213">
        <v>184000</v>
      </c>
      <c r="AN99" s="213" t="s">
        <v>9059</v>
      </c>
      <c r="AO99" s="213" t="s">
        <v>1219</v>
      </c>
      <c r="AP99" s="213">
        <v>2</v>
      </c>
      <c r="AQ99" s="213" t="s">
        <v>9061</v>
      </c>
      <c r="AR99" s="213" t="s">
        <v>9060</v>
      </c>
      <c r="AS99" s="214">
        <v>45260</v>
      </c>
      <c r="AT99" s="222" t="s">
        <v>3826</v>
      </c>
      <c r="AU99" s="218" t="s">
        <v>17</v>
      </c>
      <c r="AV99" s="218" t="s">
        <v>17</v>
      </c>
      <c r="AW99" s="218" t="s">
        <v>17</v>
      </c>
      <c r="AX99" s="218" t="s">
        <v>17</v>
      </c>
      <c r="AY99" s="218" t="s">
        <v>17</v>
      </c>
      <c r="AZ99" s="218" t="s">
        <v>17</v>
      </c>
      <c r="BA99" s="219">
        <v>45193</v>
      </c>
      <c r="BB99" s="221" t="s">
        <v>11175</v>
      </c>
      <c r="BC99" s="213" t="e">
        <v>#N/A</v>
      </c>
      <c r="BD99" s="213" t="e">
        <v>#N/A</v>
      </c>
      <c r="BE99" s="213" t="e">
        <v>#N/A</v>
      </c>
      <c r="BF99" s="213" t="e">
        <v>#N/A</v>
      </c>
      <c r="BG99" s="213" t="e">
        <v>#N/A</v>
      </c>
      <c r="BH99" s="213" t="e">
        <v>#N/A</v>
      </c>
      <c r="BI99" s="214" t="e">
        <v>#N/A</v>
      </c>
      <c r="BJ99" s="222" t="s">
        <v>9065</v>
      </c>
      <c r="BK99" s="222">
        <v>0</v>
      </c>
      <c r="BL99" s="222" t="s">
        <v>9063</v>
      </c>
      <c r="BM99" s="222" t="s">
        <v>22</v>
      </c>
      <c r="BN99" s="222">
        <v>3</v>
      </c>
      <c r="BO99" s="222" t="s">
        <v>9064</v>
      </c>
      <c r="BP99" s="218" t="s">
        <v>924</v>
      </c>
      <c r="BQ99" s="223">
        <v>45260</v>
      </c>
      <c r="BR99" s="221" t="s">
        <v>11176</v>
      </c>
      <c r="BS99" s="224" t="e">
        <v>#N/A</v>
      </c>
      <c r="BT99" s="224" t="e">
        <v>#N/A</v>
      </c>
      <c r="BU99" s="224" t="e">
        <v>#N/A</v>
      </c>
      <c r="BV99" s="224" t="e">
        <v>#N/A</v>
      </c>
      <c r="BW99" s="224" t="e">
        <v>#N/A</v>
      </c>
      <c r="BX99" s="224" t="e">
        <v>#N/A</v>
      </c>
      <c r="BY99" s="214" t="e">
        <v>#N/A</v>
      </c>
      <c r="BZ99" s="222" t="s">
        <v>11177</v>
      </c>
      <c r="CA99" s="222" t="e">
        <v>#N/A</v>
      </c>
      <c r="CB99" s="222" t="e">
        <v>#N/A</v>
      </c>
      <c r="CC99" s="222" t="e">
        <v>#N/A</v>
      </c>
      <c r="CD99" s="222" t="e">
        <v>#N/A</v>
      </c>
      <c r="CE99" s="222" t="e">
        <v>#N/A</v>
      </c>
      <c r="CF99" s="222" t="e">
        <v>#N/A</v>
      </c>
      <c r="CG99" s="223" t="e">
        <v>#N/A</v>
      </c>
      <c r="CH99" s="221" t="s">
        <v>11178</v>
      </c>
      <c r="CI99" s="222" t="e">
        <v>#N/A</v>
      </c>
      <c r="CJ99" s="222" t="e">
        <v>#N/A</v>
      </c>
      <c r="CK99" s="222" t="e">
        <v>#N/A</v>
      </c>
      <c r="CL99" s="222" t="e">
        <v>#N/A</v>
      </c>
      <c r="CM99" s="222" t="e">
        <v>#N/A</v>
      </c>
      <c r="CN99" s="222" t="e">
        <v>#N/A</v>
      </c>
      <c r="CO99" s="225" t="e">
        <v>#N/A</v>
      </c>
      <c r="CP99" s="222" t="s">
        <v>11179</v>
      </c>
      <c r="CQ99" s="224" t="e">
        <v>#N/A</v>
      </c>
      <c r="CR99" s="224" t="e">
        <v>#N/A</v>
      </c>
      <c r="CS99" s="224" t="e">
        <v>#N/A</v>
      </c>
      <c r="CT99" s="224" t="e">
        <v>#N/A</v>
      </c>
      <c r="CU99" s="224" t="e">
        <v>#N/A</v>
      </c>
      <c r="CV99" s="224" t="e">
        <v>#N/A</v>
      </c>
      <c r="CW99" s="214" t="e">
        <v>#N/A</v>
      </c>
      <c r="CX99" s="222" t="s">
        <v>9069</v>
      </c>
      <c r="CY99" s="218">
        <v>184000</v>
      </c>
      <c r="CZ99" s="218" t="s">
        <v>9059</v>
      </c>
      <c r="DA99" s="218" t="s">
        <v>1219</v>
      </c>
      <c r="DB99" s="218">
        <v>2</v>
      </c>
      <c r="DC99" s="218" t="s">
        <v>9073</v>
      </c>
      <c r="DD99" s="218" t="s">
        <v>9060</v>
      </c>
      <c r="DE99" s="220">
        <v>45260</v>
      </c>
      <c r="DF99" s="221" t="s">
        <v>4631</v>
      </c>
      <c r="DG99" s="213">
        <v>0</v>
      </c>
      <c r="DH99" s="224" t="s">
        <v>4630</v>
      </c>
      <c r="DI99" s="224" t="s">
        <v>1219</v>
      </c>
      <c r="DJ99" s="224">
        <v>2</v>
      </c>
      <c r="DK99" s="224" t="s">
        <v>3528</v>
      </c>
      <c r="DL99" s="224" t="s">
        <v>3820</v>
      </c>
      <c r="DM99" s="214">
        <v>45224</v>
      </c>
      <c r="DN99" s="222" t="s">
        <v>9072</v>
      </c>
      <c r="DO99" s="218">
        <v>9906000</v>
      </c>
      <c r="DP99" s="222" t="s">
        <v>9070</v>
      </c>
      <c r="DQ99" s="222" t="s">
        <v>1219</v>
      </c>
      <c r="DR99" s="222">
        <v>2</v>
      </c>
      <c r="DS99" s="222" t="s">
        <v>3530</v>
      </c>
      <c r="DT99" s="222" t="s">
        <v>9071</v>
      </c>
      <c r="DU99" s="223">
        <v>45260</v>
      </c>
      <c r="DV99" s="221" t="s">
        <v>9074</v>
      </c>
      <c r="DW99" s="213">
        <v>184000</v>
      </c>
      <c r="DX99" s="224" t="s">
        <v>9059</v>
      </c>
      <c r="DY99" s="224" t="s">
        <v>1219</v>
      </c>
      <c r="DZ99" s="224">
        <v>2</v>
      </c>
      <c r="EA99" s="224" t="s">
        <v>9073</v>
      </c>
      <c r="EB99" s="224" t="s">
        <v>9060</v>
      </c>
      <c r="EC99" s="214">
        <v>45260</v>
      </c>
      <c r="ED99" s="222" t="s">
        <v>4633</v>
      </c>
      <c r="EE99" s="218">
        <v>0</v>
      </c>
      <c r="EF99" s="222" t="s">
        <v>17</v>
      </c>
      <c r="EG99" s="222" t="s">
        <v>17</v>
      </c>
      <c r="EH99" s="222" t="s">
        <v>17</v>
      </c>
      <c r="EI99" s="222" t="s">
        <v>4632</v>
      </c>
      <c r="EJ99" s="222" t="s">
        <v>17</v>
      </c>
      <c r="EK99" s="223">
        <v>45224</v>
      </c>
      <c r="EL99" s="221" t="s">
        <v>4635</v>
      </c>
      <c r="EM99" s="213">
        <v>0</v>
      </c>
      <c r="EN99" s="224" t="s">
        <v>17</v>
      </c>
      <c r="EO99" s="224" t="s">
        <v>17</v>
      </c>
      <c r="EP99" s="224" t="s">
        <v>17</v>
      </c>
      <c r="EQ99" s="224" t="s">
        <v>4634</v>
      </c>
      <c r="ER99" s="224" t="s">
        <v>17</v>
      </c>
      <c r="ES99" s="214">
        <v>45224</v>
      </c>
      <c r="ET99" s="222" t="s">
        <v>9067</v>
      </c>
      <c r="EU99" s="222">
        <v>0</v>
      </c>
      <c r="EV99" s="222" t="s">
        <v>9063</v>
      </c>
      <c r="EW99" s="222" t="s">
        <v>22</v>
      </c>
      <c r="EX99" s="222">
        <v>3</v>
      </c>
      <c r="EY99" s="222" t="s">
        <v>9066</v>
      </c>
      <c r="EZ99" s="222" t="s">
        <v>924</v>
      </c>
      <c r="FA99" s="223">
        <v>45260</v>
      </c>
      <c r="FB99" s="221" t="s">
        <v>1023</v>
      </c>
      <c r="FC99" s="224">
        <v>3</v>
      </c>
      <c r="FD99" s="224" t="s">
        <v>1020</v>
      </c>
      <c r="FE99" s="224" t="s">
        <v>33</v>
      </c>
      <c r="FF99" s="224">
        <v>2</v>
      </c>
      <c r="FG99" s="224" t="s">
        <v>1022</v>
      </c>
      <c r="FH99" s="224" t="s">
        <v>1021</v>
      </c>
      <c r="FI99" s="214">
        <v>44284</v>
      </c>
      <c r="FJ99" s="221" t="s">
        <v>11180</v>
      </c>
      <c r="FK99" s="222" t="e">
        <v>#N/A</v>
      </c>
      <c r="FL99" s="222" t="e">
        <v>#N/A</v>
      </c>
      <c r="FM99" s="222" t="e">
        <v>#N/A</v>
      </c>
      <c r="FN99" s="222" t="e">
        <v>#N/A</v>
      </c>
      <c r="FO99" s="222" t="e">
        <v>#N/A</v>
      </c>
      <c r="FP99" s="218" t="e">
        <v>#N/A</v>
      </c>
      <c r="FQ99" s="219" t="e">
        <v>#N/A</v>
      </c>
      <c r="FR99" s="221" t="s">
        <v>11181</v>
      </c>
      <c r="FS99" s="224" t="e">
        <v>#N/A</v>
      </c>
      <c r="FT99" s="224" t="e">
        <v>#N/A</v>
      </c>
      <c r="FU99" s="224" t="e">
        <v>#N/A</v>
      </c>
      <c r="FV99" s="224" t="e">
        <v>#N/A</v>
      </c>
      <c r="FW99" s="224" t="e">
        <v>#N/A</v>
      </c>
      <c r="FX99" s="224" t="e">
        <v>#N/A</v>
      </c>
      <c r="FY99" s="214" t="e">
        <v>#N/A</v>
      </c>
      <c r="FZ99" s="222" t="s">
        <v>2363</v>
      </c>
      <c r="GA99" s="222">
        <v>1</v>
      </c>
      <c r="GB99" s="222" t="s">
        <v>2019</v>
      </c>
      <c r="GC99" s="222" t="s">
        <v>33</v>
      </c>
      <c r="GD99" s="222">
        <v>2</v>
      </c>
      <c r="GE99" s="222" t="s">
        <v>17</v>
      </c>
      <c r="GF99" s="222" t="s">
        <v>17</v>
      </c>
      <c r="GG99" s="223">
        <v>45063</v>
      </c>
      <c r="GH99" s="221" t="s">
        <v>2369</v>
      </c>
      <c r="GI99" s="224">
        <v>1</v>
      </c>
      <c r="GJ99" s="224" t="s">
        <v>2019</v>
      </c>
      <c r="GK99" s="224" t="s">
        <v>33</v>
      </c>
      <c r="GL99" s="224">
        <v>2</v>
      </c>
      <c r="GM99" s="224" t="s">
        <v>17</v>
      </c>
      <c r="GN99" s="224" t="s">
        <v>17</v>
      </c>
      <c r="GO99" s="214">
        <v>45063</v>
      </c>
      <c r="GP99" s="222" t="s">
        <v>2364</v>
      </c>
      <c r="GQ99" s="222">
        <v>0</v>
      </c>
      <c r="GR99" s="222" t="s">
        <v>2019</v>
      </c>
      <c r="GS99" s="222" t="s">
        <v>33</v>
      </c>
      <c r="GT99" s="222">
        <v>2</v>
      </c>
      <c r="GU99" s="222" t="s">
        <v>17</v>
      </c>
      <c r="GV99" s="222" t="s">
        <v>17</v>
      </c>
      <c r="GW99" s="223">
        <v>45063</v>
      </c>
      <c r="GX99" s="221" t="s">
        <v>2370</v>
      </c>
      <c r="GY99" s="224">
        <v>0</v>
      </c>
      <c r="GZ99" s="224" t="s">
        <v>2019</v>
      </c>
      <c r="HA99" s="224" t="s">
        <v>33</v>
      </c>
      <c r="HB99" s="224">
        <v>2</v>
      </c>
      <c r="HC99" s="224" t="s">
        <v>17</v>
      </c>
      <c r="HD99" s="224" t="s">
        <v>17</v>
      </c>
      <c r="HE99" s="214">
        <v>45063</v>
      </c>
      <c r="HF99" s="222" t="s">
        <v>2362</v>
      </c>
      <c r="HG99" s="222">
        <v>2</v>
      </c>
      <c r="HH99" s="222" t="s">
        <v>2019</v>
      </c>
      <c r="HI99" s="222" t="s">
        <v>33</v>
      </c>
      <c r="HJ99" s="222">
        <v>2</v>
      </c>
      <c r="HK99" s="222" t="s">
        <v>17</v>
      </c>
      <c r="HL99" s="222" t="s">
        <v>17</v>
      </c>
      <c r="HM99" s="223">
        <v>45063</v>
      </c>
      <c r="HN99" s="221" t="s">
        <v>2368</v>
      </c>
      <c r="HO99" s="224">
        <v>2</v>
      </c>
      <c r="HP99" s="224" t="s">
        <v>2019</v>
      </c>
      <c r="HQ99" s="224" t="s">
        <v>33</v>
      </c>
      <c r="HR99" s="224">
        <v>2</v>
      </c>
      <c r="HS99" s="224" t="s">
        <v>17</v>
      </c>
      <c r="HT99" s="224" t="s">
        <v>17</v>
      </c>
      <c r="HU99" s="214">
        <v>45063</v>
      </c>
      <c r="HV99" s="222" t="s">
        <v>2365</v>
      </c>
      <c r="HW99" s="222">
        <v>0</v>
      </c>
      <c r="HX99" s="222" t="s">
        <v>2019</v>
      </c>
      <c r="HY99" s="222" t="s">
        <v>33</v>
      </c>
      <c r="HZ99" s="222">
        <v>2</v>
      </c>
      <c r="IA99" s="222" t="s">
        <v>17</v>
      </c>
      <c r="IB99" s="222" t="s">
        <v>17</v>
      </c>
      <c r="IC99" s="223">
        <v>45063</v>
      </c>
      <c r="ID99" s="221" t="s">
        <v>2367</v>
      </c>
      <c r="IE99" s="224">
        <v>0</v>
      </c>
      <c r="IF99" s="224" t="s">
        <v>2019</v>
      </c>
      <c r="IG99" s="224" t="s">
        <v>33</v>
      </c>
      <c r="IH99" s="224">
        <v>2</v>
      </c>
      <c r="II99" s="224" t="s">
        <v>17</v>
      </c>
      <c r="IJ99" s="224" t="s">
        <v>17</v>
      </c>
      <c r="IK99" s="214">
        <v>45063</v>
      </c>
      <c r="IL99" s="222" t="s">
        <v>2366</v>
      </c>
      <c r="IM99" s="222">
        <v>0</v>
      </c>
      <c r="IN99" s="222" t="s">
        <v>2019</v>
      </c>
      <c r="IO99" s="222" t="s">
        <v>33</v>
      </c>
      <c r="IP99" s="222">
        <v>2</v>
      </c>
      <c r="IQ99" s="222" t="s">
        <v>17</v>
      </c>
      <c r="IR99" s="222" t="s">
        <v>17</v>
      </c>
      <c r="IS99" s="223">
        <v>45063</v>
      </c>
    </row>
    <row r="100" spans="1:253" s="11" customFormat="1" ht="12.95" customHeight="1" x14ac:dyDescent="0.2">
      <c r="A100" s="11" t="s">
        <v>766</v>
      </c>
      <c r="B100" s="11" t="s">
        <v>10435</v>
      </c>
      <c r="C100" s="11" t="s">
        <v>767</v>
      </c>
      <c r="D100" s="11" t="s">
        <v>768</v>
      </c>
      <c r="E100" s="11" t="s">
        <v>10030</v>
      </c>
      <c r="F100" s="11" t="s">
        <v>8549</v>
      </c>
      <c r="G100" s="212">
        <v>2642000</v>
      </c>
      <c r="H100" s="213" t="s">
        <v>8546</v>
      </c>
      <c r="I100" s="213" t="s">
        <v>1219</v>
      </c>
      <c r="J100" s="213">
        <v>2</v>
      </c>
      <c r="K100" s="213" t="s">
        <v>8548</v>
      </c>
      <c r="L100" s="213" t="s">
        <v>8547</v>
      </c>
      <c r="M100" s="214">
        <v>45260</v>
      </c>
      <c r="N100" s="221" t="s">
        <v>8553</v>
      </c>
      <c r="O100" s="216">
        <v>823290</v>
      </c>
      <c r="P100" s="216" t="s">
        <v>8550</v>
      </c>
      <c r="Q100" s="216" t="s">
        <v>1219</v>
      </c>
      <c r="R100" s="216">
        <v>2</v>
      </c>
      <c r="S100" s="216" t="s">
        <v>8552</v>
      </c>
      <c r="T100" s="216" t="s">
        <v>8551</v>
      </c>
      <c r="U100" s="217">
        <v>45260</v>
      </c>
      <c r="V100" s="221" t="s">
        <v>8555</v>
      </c>
      <c r="W100" s="213">
        <v>2642000</v>
      </c>
      <c r="X100" s="213" t="s">
        <v>8546</v>
      </c>
      <c r="Y100" s="213" t="s">
        <v>1219</v>
      </c>
      <c r="Z100" s="213">
        <v>2</v>
      </c>
      <c r="AA100" s="213" t="s">
        <v>8554</v>
      </c>
      <c r="AB100" s="213" t="s">
        <v>8547</v>
      </c>
      <c r="AC100" s="214">
        <v>45260</v>
      </c>
      <c r="AD100" s="221" t="s">
        <v>8557</v>
      </c>
      <c r="AE100" s="218">
        <v>1638000</v>
      </c>
      <c r="AF100" s="218" t="s">
        <v>8546</v>
      </c>
      <c r="AG100" s="218" t="s">
        <v>1219</v>
      </c>
      <c r="AH100" s="218">
        <v>2</v>
      </c>
      <c r="AI100" s="218" t="s">
        <v>8556</v>
      </c>
      <c r="AJ100" s="218" t="s">
        <v>8547</v>
      </c>
      <c r="AK100" s="219">
        <v>45260</v>
      </c>
      <c r="AL100" s="221" t="s">
        <v>770</v>
      </c>
      <c r="AM100" s="213">
        <v>0</v>
      </c>
      <c r="AN100" s="213" t="s">
        <v>17</v>
      </c>
      <c r="AO100" s="213" t="s">
        <v>17</v>
      </c>
      <c r="AP100" s="213" t="s">
        <v>17</v>
      </c>
      <c r="AQ100" s="213" t="s">
        <v>17</v>
      </c>
      <c r="AR100" s="213" t="s">
        <v>17</v>
      </c>
      <c r="AS100" s="214">
        <v>43868</v>
      </c>
      <c r="AT100" s="222" t="s">
        <v>780</v>
      </c>
      <c r="AU100" s="218">
        <v>0</v>
      </c>
      <c r="AV100" s="218" t="s">
        <v>17</v>
      </c>
      <c r="AW100" s="218" t="s">
        <v>17</v>
      </c>
      <c r="AX100" s="218" t="s">
        <v>17</v>
      </c>
      <c r="AY100" s="218" t="s">
        <v>17</v>
      </c>
      <c r="AZ100" s="218" t="s">
        <v>17</v>
      </c>
      <c r="BA100" s="219">
        <v>43874</v>
      </c>
      <c r="BB100" s="221" t="s">
        <v>779</v>
      </c>
      <c r="BC100" s="213">
        <v>0</v>
      </c>
      <c r="BD100" s="213" t="s">
        <v>17</v>
      </c>
      <c r="BE100" s="213" t="s">
        <v>17</v>
      </c>
      <c r="BF100" s="213" t="s">
        <v>17</v>
      </c>
      <c r="BG100" s="213" t="s">
        <v>17</v>
      </c>
      <c r="BH100" s="213" t="s">
        <v>17</v>
      </c>
      <c r="BI100" s="214">
        <v>43874</v>
      </c>
      <c r="BJ100" s="222" t="s">
        <v>8560</v>
      </c>
      <c r="BK100" s="222">
        <v>0</v>
      </c>
      <c r="BL100" s="222" t="s">
        <v>8558</v>
      </c>
      <c r="BM100" s="222" t="s">
        <v>1219</v>
      </c>
      <c r="BN100" s="222">
        <v>2</v>
      </c>
      <c r="BO100" s="222" t="s">
        <v>8559</v>
      </c>
      <c r="BP100" s="218" t="s">
        <v>1079</v>
      </c>
      <c r="BQ100" s="223">
        <v>45260</v>
      </c>
      <c r="BR100" s="221" t="s">
        <v>11182</v>
      </c>
      <c r="BS100" s="224" t="e">
        <v>#N/A</v>
      </c>
      <c r="BT100" s="224" t="e">
        <v>#N/A</v>
      </c>
      <c r="BU100" s="224" t="e">
        <v>#N/A</v>
      </c>
      <c r="BV100" s="224" t="e">
        <v>#N/A</v>
      </c>
      <c r="BW100" s="224" t="e">
        <v>#N/A</v>
      </c>
      <c r="BX100" s="224" t="e">
        <v>#N/A</v>
      </c>
      <c r="BY100" s="214" t="e">
        <v>#N/A</v>
      </c>
      <c r="BZ100" s="222" t="s">
        <v>11183</v>
      </c>
      <c r="CA100" s="222" t="e">
        <v>#N/A</v>
      </c>
      <c r="CB100" s="222" t="e">
        <v>#N/A</v>
      </c>
      <c r="CC100" s="222" t="e">
        <v>#N/A</v>
      </c>
      <c r="CD100" s="222" t="e">
        <v>#N/A</v>
      </c>
      <c r="CE100" s="222" t="e">
        <v>#N/A</v>
      </c>
      <c r="CF100" s="222" t="e">
        <v>#N/A</v>
      </c>
      <c r="CG100" s="223" t="e">
        <v>#N/A</v>
      </c>
      <c r="CH100" s="221" t="s">
        <v>11184</v>
      </c>
      <c r="CI100" s="222" t="e">
        <v>#N/A</v>
      </c>
      <c r="CJ100" s="222" t="e">
        <v>#N/A</v>
      </c>
      <c r="CK100" s="222" t="e">
        <v>#N/A</v>
      </c>
      <c r="CL100" s="222" t="e">
        <v>#N/A</v>
      </c>
      <c r="CM100" s="222" t="e">
        <v>#N/A</v>
      </c>
      <c r="CN100" s="222" t="e">
        <v>#N/A</v>
      </c>
      <c r="CO100" s="225" t="e">
        <v>#N/A</v>
      </c>
      <c r="CP100" s="222" t="s">
        <v>11185</v>
      </c>
      <c r="CQ100" s="224" t="e">
        <v>#N/A</v>
      </c>
      <c r="CR100" s="224" t="e">
        <v>#N/A</v>
      </c>
      <c r="CS100" s="224" t="e">
        <v>#N/A</v>
      </c>
      <c r="CT100" s="224" t="e">
        <v>#N/A</v>
      </c>
      <c r="CU100" s="224" t="e">
        <v>#N/A</v>
      </c>
      <c r="CV100" s="224" t="e">
        <v>#N/A</v>
      </c>
      <c r="CW100" s="214" t="e">
        <v>#N/A</v>
      </c>
      <c r="CX100" s="222" t="s">
        <v>8563</v>
      </c>
      <c r="CY100" s="218">
        <v>695000</v>
      </c>
      <c r="CZ100" s="218" t="s">
        <v>8546</v>
      </c>
      <c r="DA100" s="218" t="s">
        <v>1219</v>
      </c>
      <c r="DB100" s="218">
        <v>2</v>
      </c>
      <c r="DC100" s="218" t="s">
        <v>8568</v>
      </c>
      <c r="DD100" s="218" t="s">
        <v>8547</v>
      </c>
      <c r="DE100" s="220">
        <v>45260</v>
      </c>
      <c r="DF100" s="221" t="s">
        <v>8565</v>
      </c>
      <c r="DG100" s="213">
        <v>1004000</v>
      </c>
      <c r="DH100" s="224" t="s">
        <v>8546</v>
      </c>
      <c r="DI100" s="224" t="s">
        <v>1219</v>
      </c>
      <c r="DJ100" s="224">
        <v>2</v>
      </c>
      <c r="DK100" s="224" t="s">
        <v>8564</v>
      </c>
      <c r="DL100" s="224" t="s">
        <v>8547</v>
      </c>
      <c r="DM100" s="214">
        <v>45260</v>
      </c>
      <c r="DN100" s="222" t="s">
        <v>8567</v>
      </c>
      <c r="DO100" s="218">
        <v>943000</v>
      </c>
      <c r="DP100" s="222" t="s">
        <v>8546</v>
      </c>
      <c r="DQ100" s="222" t="s">
        <v>1219</v>
      </c>
      <c r="DR100" s="222">
        <v>2</v>
      </c>
      <c r="DS100" s="222" t="s">
        <v>8566</v>
      </c>
      <c r="DT100" s="222" t="s">
        <v>8547</v>
      </c>
      <c r="DU100" s="223">
        <v>45260</v>
      </c>
      <c r="DV100" s="221" t="s">
        <v>8569</v>
      </c>
      <c r="DW100" s="213">
        <v>630000</v>
      </c>
      <c r="DX100" s="224" t="s">
        <v>8546</v>
      </c>
      <c r="DY100" s="224" t="s">
        <v>1219</v>
      </c>
      <c r="DZ100" s="224">
        <v>2</v>
      </c>
      <c r="EA100" s="224" t="s">
        <v>8568</v>
      </c>
      <c r="EB100" s="224" t="s">
        <v>8547</v>
      </c>
      <c r="EC100" s="214">
        <v>45260</v>
      </c>
      <c r="ED100" s="222" t="s">
        <v>8571</v>
      </c>
      <c r="EE100" s="218">
        <v>65000</v>
      </c>
      <c r="EF100" s="222" t="s">
        <v>8546</v>
      </c>
      <c r="EG100" s="222" t="s">
        <v>66</v>
      </c>
      <c r="EH100" s="222">
        <v>1</v>
      </c>
      <c r="EI100" s="222" t="s">
        <v>8570</v>
      </c>
      <c r="EJ100" s="222" t="s">
        <v>8547</v>
      </c>
      <c r="EK100" s="223">
        <v>45260</v>
      </c>
      <c r="EL100" s="221" t="s">
        <v>8573</v>
      </c>
      <c r="EM100" s="213">
        <v>0</v>
      </c>
      <c r="EN100" s="224" t="s">
        <v>8546</v>
      </c>
      <c r="EO100" s="224" t="s">
        <v>66</v>
      </c>
      <c r="EP100" s="224">
        <v>1</v>
      </c>
      <c r="EQ100" s="224" t="s">
        <v>8572</v>
      </c>
      <c r="ER100" s="224" t="s">
        <v>8547</v>
      </c>
      <c r="ES100" s="214">
        <v>45260</v>
      </c>
      <c r="ET100" s="222" t="s">
        <v>8561</v>
      </c>
      <c r="EU100" s="222">
        <v>0</v>
      </c>
      <c r="EV100" s="222" t="s">
        <v>8558</v>
      </c>
      <c r="EW100" s="222" t="s">
        <v>1219</v>
      </c>
      <c r="EX100" s="222">
        <v>2</v>
      </c>
      <c r="EY100" s="222" t="s">
        <v>8559</v>
      </c>
      <c r="EZ100" s="222" t="s">
        <v>1079</v>
      </c>
      <c r="FA100" s="223">
        <v>45260</v>
      </c>
      <c r="FB100" s="221" t="s">
        <v>1041</v>
      </c>
      <c r="FC100" s="224">
        <v>1</v>
      </c>
      <c r="FD100" s="224" t="s">
        <v>17</v>
      </c>
      <c r="FE100" s="224" t="s">
        <v>66</v>
      </c>
      <c r="FF100" s="224">
        <v>1</v>
      </c>
      <c r="FG100" s="224" t="s">
        <v>1040</v>
      </c>
      <c r="FH100" s="224" t="s">
        <v>17</v>
      </c>
      <c r="FI100" s="214">
        <v>44388</v>
      </c>
      <c r="FJ100" s="221" t="s">
        <v>11186</v>
      </c>
      <c r="FK100" s="222" t="e">
        <v>#N/A</v>
      </c>
      <c r="FL100" s="222" t="e">
        <v>#N/A</v>
      </c>
      <c r="FM100" s="222" t="e">
        <v>#N/A</v>
      </c>
      <c r="FN100" s="222" t="e">
        <v>#N/A</v>
      </c>
      <c r="FO100" s="222" t="e">
        <v>#N/A</v>
      </c>
      <c r="FP100" s="218" t="e">
        <v>#N/A</v>
      </c>
      <c r="FQ100" s="219" t="e">
        <v>#N/A</v>
      </c>
      <c r="FR100" s="221" t="s">
        <v>11187</v>
      </c>
      <c r="FS100" s="224" t="e">
        <v>#N/A</v>
      </c>
      <c r="FT100" s="224" t="e">
        <v>#N/A</v>
      </c>
      <c r="FU100" s="224" t="e">
        <v>#N/A</v>
      </c>
      <c r="FV100" s="224" t="e">
        <v>#N/A</v>
      </c>
      <c r="FW100" s="224" t="e">
        <v>#N/A</v>
      </c>
      <c r="FX100" s="224" t="e">
        <v>#N/A</v>
      </c>
      <c r="FY100" s="214" t="e">
        <v>#N/A</v>
      </c>
      <c r="FZ100" s="222" t="s">
        <v>6021</v>
      </c>
      <c r="GA100" s="222">
        <v>1</v>
      </c>
      <c r="GB100" s="222" t="s">
        <v>2019</v>
      </c>
      <c r="GC100" s="222" t="s">
        <v>33</v>
      </c>
      <c r="GD100" s="222">
        <v>2</v>
      </c>
      <c r="GE100" s="222" t="s">
        <v>17</v>
      </c>
      <c r="GF100" s="222" t="s">
        <v>17</v>
      </c>
      <c r="GG100" s="223">
        <v>45256</v>
      </c>
      <c r="GH100" s="221" t="s">
        <v>6027</v>
      </c>
      <c r="GI100" s="224">
        <v>1</v>
      </c>
      <c r="GJ100" s="224" t="s">
        <v>2019</v>
      </c>
      <c r="GK100" s="224" t="s">
        <v>33</v>
      </c>
      <c r="GL100" s="224">
        <v>2</v>
      </c>
      <c r="GM100" s="224" t="s">
        <v>17</v>
      </c>
      <c r="GN100" s="224" t="s">
        <v>17</v>
      </c>
      <c r="GO100" s="214">
        <v>45256</v>
      </c>
      <c r="GP100" s="222" t="s">
        <v>6022</v>
      </c>
      <c r="GQ100" s="222">
        <v>1</v>
      </c>
      <c r="GR100" s="222" t="s">
        <v>2019</v>
      </c>
      <c r="GS100" s="222" t="s">
        <v>33</v>
      </c>
      <c r="GT100" s="222">
        <v>2</v>
      </c>
      <c r="GU100" s="222" t="s">
        <v>17</v>
      </c>
      <c r="GV100" s="222" t="s">
        <v>17</v>
      </c>
      <c r="GW100" s="223">
        <v>45256</v>
      </c>
      <c r="GX100" s="221" t="s">
        <v>6028</v>
      </c>
      <c r="GY100" s="224">
        <v>0</v>
      </c>
      <c r="GZ100" s="224" t="s">
        <v>2019</v>
      </c>
      <c r="HA100" s="224" t="s">
        <v>33</v>
      </c>
      <c r="HB100" s="224">
        <v>2</v>
      </c>
      <c r="HC100" s="224" t="s">
        <v>17</v>
      </c>
      <c r="HD100" s="224" t="s">
        <v>17</v>
      </c>
      <c r="HE100" s="214">
        <v>45256</v>
      </c>
      <c r="HF100" s="222" t="s">
        <v>6020</v>
      </c>
      <c r="HG100" s="222">
        <v>0</v>
      </c>
      <c r="HH100" s="222" t="s">
        <v>2019</v>
      </c>
      <c r="HI100" s="222" t="s">
        <v>33</v>
      </c>
      <c r="HJ100" s="222">
        <v>2</v>
      </c>
      <c r="HK100" s="222" t="s">
        <v>17</v>
      </c>
      <c r="HL100" s="222" t="s">
        <v>17</v>
      </c>
      <c r="HM100" s="223">
        <v>45256</v>
      </c>
      <c r="HN100" s="221" t="s">
        <v>6026</v>
      </c>
      <c r="HO100" s="224">
        <v>0</v>
      </c>
      <c r="HP100" s="224" t="s">
        <v>2019</v>
      </c>
      <c r="HQ100" s="224" t="s">
        <v>33</v>
      </c>
      <c r="HR100" s="224">
        <v>2</v>
      </c>
      <c r="HS100" s="224" t="s">
        <v>17</v>
      </c>
      <c r="HT100" s="224" t="s">
        <v>17</v>
      </c>
      <c r="HU100" s="214">
        <v>45256</v>
      </c>
      <c r="HV100" s="222" t="s">
        <v>6023</v>
      </c>
      <c r="HW100" s="222">
        <v>0</v>
      </c>
      <c r="HX100" s="222" t="s">
        <v>2019</v>
      </c>
      <c r="HY100" s="222" t="s">
        <v>33</v>
      </c>
      <c r="HZ100" s="222">
        <v>2</v>
      </c>
      <c r="IA100" s="222" t="s">
        <v>17</v>
      </c>
      <c r="IB100" s="222" t="s">
        <v>17</v>
      </c>
      <c r="IC100" s="223">
        <v>45256</v>
      </c>
      <c r="ID100" s="221" t="s">
        <v>6025</v>
      </c>
      <c r="IE100" s="224">
        <v>0</v>
      </c>
      <c r="IF100" s="224" t="s">
        <v>2019</v>
      </c>
      <c r="IG100" s="224" t="s">
        <v>33</v>
      </c>
      <c r="IH100" s="224">
        <v>2</v>
      </c>
      <c r="II100" s="224" t="s">
        <v>17</v>
      </c>
      <c r="IJ100" s="224" t="s">
        <v>17</v>
      </c>
      <c r="IK100" s="214">
        <v>45256</v>
      </c>
      <c r="IL100" s="222" t="s">
        <v>6024</v>
      </c>
      <c r="IM100" s="222">
        <v>2</v>
      </c>
      <c r="IN100" s="222" t="s">
        <v>2019</v>
      </c>
      <c r="IO100" s="222" t="s">
        <v>33</v>
      </c>
      <c r="IP100" s="222">
        <v>2</v>
      </c>
      <c r="IQ100" s="222" t="s">
        <v>17</v>
      </c>
      <c r="IR100" s="222" t="s">
        <v>17</v>
      </c>
      <c r="IS100" s="223">
        <v>45256</v>
      </c>
    </row>
    <row r="101" spans="1:253" s="11" customFormat="1" ht="12.95" customHeight="1" x14ac:dyDescent="0.2">
      <c r="A101" s="11" t="s">
        <v>142</v>
      </c>
      <c r="B101" s="11" t="s">
        <v>10442</v>
      </c>
      <c r="C101" s="11" t="s">
        <v>143</v>
      </c>
      <c r="D101" s="11" t="s">
        <v>144</v>
      </c>
      <c r="E101" s="11" t="s">
        <v>10031</v>
      </c>
      <c r="F101" s="11" t="s">
        <v>2927</v>
      </c>
      <c r="G101" s="212">
        <v>12540000</v>
      </c>
      <c r="H101" s="213" t="s">
        <v>2924</v>
      </c>
      <c r="I101" s="213" t="s">
        <v>1219</v>
      </c>
      <c r="J101" s="213">
        <v>2</v>
      </c>
      <c r="K101" s="213" t="s">
        <v>2926</v>
      </c>
      <c r="L101" s="213" t="s">
        <v>2925</v>
      </c>
      <c r="M101" s="214">
        <v>45111</v>
      </c>
      <c r="N101" s="221" t="s">
        <v>2930</v>
      </c>
      <c r="O101" s="216">
        <v>409324</v>
      </c>
      <c r="P101" s="216" t="s">
        <v>2928</v>
      </c>
      <c r="Q101" s="216" t="s">
        <v>1219</v>
      </c>
      <c r="R101" s="216">
        <v>2</v>
      </c>
      <c r="S101" s="216" t="s">
        <v>2929</v>
      </c>
      <c r="T101" s="216" t="s">
        <v>2925</v>
      </c>
      <c r="U101" s="217">
        <v>45111</v>
      </c>
      <c r="V101" s="221" t="s">
        <v>2934</v>
      </c>
      <c r="W101" s="213">
        <v>12540000</v>
      </c>
      <c r="X101" s="213" t="s">
        <v>2931</v>
      </c>
      <c r="Y101" s="213" t="s">
        <v>66</v>
      </c>
      <c r="Z101" s="213">
        <v>1</v>
      </c>
      <c r="AA101" s="213" t="s">
        <v>2933</v>
      </c>
      <c r="AB101" s="213" t="s">
        <v>2932</v>
      </c>
      <c r="AC101" s="214">
        <v>45111</v>
      </c>
      <c r="AD101" s="221" t="s">
        <v>2936</v>
      </c>
      <c r="AE101" s="218">
        <v>3141000</v>
      </c>
      <c r="AF101" s="218" t="s">
        <v>2931</v>
      </c>
      <c r="AG101" s="218" t="s">
        <v>66</v>
      </c>
      <c r="AH101" s="218">
        <v>1</v>
      </c>
      <c r="AI101" s="218" t="s">
        <v>2935</v>
      </c>
      <c r="AJ101" s="218" t="s">
        <v>2932</v>
      </c>
      <c r="AK101" s="219">
        <v>45111</v>
      </c>
      <c r="AL101" s="221" t="s">
        <v>9474</v>
      </c>
      <c r="AM101" s="213">
        <v>693000</v>
      </c>
      <c r="AN101" s="213" t="s">
        <v>9043</v>
      </c>
      <c r="AO101" s="213" t="s">
        <v>66</v>
      </c>
      <c r="AP101" s="213">
        <v>1</v>
      </c>
      <c r="AQ101" s="213" t="s">
        <v>9473</v>
      </c>
      <c r="AR101" s="213" t="s">
        <v>9472</v>
      </c>
      <c r="AS101" s="214">
        <v>45260</v>
      </c>
      <c r="AT101" s="222" t="s">
        <v>1445</v>
      </c>
      <c r="AU101" s="218">
        <v>5</v>
      </c>
      <c r="AV101" s="218" t="s">
        <v>1442</v>
      </c>
      <c r="AW101" s="218" t="s">
        <v>33</v>
      </c>
      <c r="AX101" s="218">
        <v>2</v>
      </c>
      <c r="AY101" s="218" t="s">
        <v>1444</v>
      </c>
      <c r="AZ101" s="218" t="s">
        <v>1443</v>
      </c>
      <c r="BA101" s="219">
        <v>44869</v>
      </c>
      <c r="BB101" s="221" t="s">
        <v>148</v>
      </c>
      <c r="BC101" s="213" t="s">
        <v>17</v>
      </c>
      <c r="BD101" s="213">
        <v>0</v>
      </c>
      <c r="BE101" s="213" t="s">
        <v>17</v>
      </c>
      <c r="BF101" s="213" t="s">
        <v>17</v>
      </c>
      <c r="BG101" s="213" t="s">
        <v>136</v>
      </c>
      <c r="BH101" s="213">
        <v>0</v>
      </c>
      <c r="BI101" s="214">
        <v>43508</v>
      </c>
      <c r="BJ101" s="222" t="s">
        <v>9476</v>
      </c>
      <c r="BK101" s="222">
        <v>545</v>
      </c>
      <c r="BL101" s="222" t="s">
        <v>7102</v>
      </c>
      <c r="BM101" s="222" t="s">
        <v>66</v>
      </c>
      <c r="BN101" s="222">
        <v>1</v>
      </c>
      <c r="BO101" s="222" t="s">
        <v>9475</v>
      </c>
      <c r="BP101" s="218" t="s">
        <v>1079</v>
      </c>
      <c r="BQ101" s="223">
        <v>45260</v>
      </c>
      <c r="BR101" s="221" t="s">
        <v>145</v>
      </c>
      <c r="BS101" s="224" t="s">
        <v>17</v>
      </c>
      <c r="BT101" s="224">
        <v>0</v>
      </c>
      <c r="BU101" s="224" t="s">
        <v>17</v>
      </c>
      <c r="BV101" s="224" t="s">
        <v>17</v>
      </c>
      <c r="BW101" s="224" t="s">
        <v>136</v>
      </c>
      <c r="BX101" s="224">
        <v>0</v>
      </c>
      <c r="BY101" s="214">
        <v>43508</v>
      </c>
      <c r="BZ101" s="222" t="s">
        <v>146</v>
      </c>
      <c r="CA101" s="222" t="s">
        <v>17</v>
      </c>
      <c r="CB101" s="222">
        <v>0</v>
      </c>
      <c r="CC101" s="222" t="s">
        <v>17</v>
      </c>
      <c r="CD101" s="222" t="s">
        <v>17</v>
      </c>
      <c r="CE101" s="222" t="s">
        <v>136</v>
      </c>
      <c r="CF101" s="222">
        <v>0</v>
      </c>
      <c r="CG101" s="223">
        <v>43508</v>
      </c>
      <c r="CH101" s="221" t="s">
        <v>11188</v>
      </c>
      <c r="CI101" s="222" t="e">
        <v>#N/A</v>
      </c>
      <c r="CJ101" s="222" t="e">
        <v>#N/A</v>
      </c>
      <c r="CK101" s="222" t="e">
        <v>#N/A</v>
      </c>
      <c r="CL101" s="222" t="e">
        <v>#N/A</v>
      </c>
      <c r="CM101" s="222" t="e">
        <v>#N/A</v>
      </c>
      <c r="CN101" s="222" t="e">
        <v>#N/A</v>
      </c>
      <c r="CO101" s="225" t="e">
        <v>#N/A</v>
      </c>
      <c r="CP101" s="222" t="s">
        <v>147</v>
      </c>
      <c r="CQ101" s="224" t="s">
        <v>17</v>
      </c>
      <c r="CR101" s="224">
        <v>0</v>
      </c>
      <c r="CS101" s="224" t="s">
        <v>17</v>
      </c>
      <c r="CT101" s="224" t="s">
        <v>17</v>
      </c>
      <c r="CU101" s="224" t="s">
        <v>136</v>
      </c>
      <c r="CV101" s="224">
        <v>0</v>
      </c>
      <c r="CW101" s="214">
        <v>43508</v>
      </c>
      <c r="CX101" s="222" t="s">
        <v>2938</v>
      </c>
      <c r="CY101" s="218">
        <v>3141000</v>
      </c>
      <c r="CZ101" s="218" t="s">
        <v>2931</v>
      </c>
      <c r="DA101" s="218" t="s">
        <v>66</v>
      </c>
      <c r="DB101" s="218">
        <v>1</v>
      </c>
      <c r="DC101" s="218" t="s">
        <v>2943</v>
      </c>
      <c r="DD101" s="218" t="s">
        <v>2932</v>
      </c>
      <c r="DE101" s="220">
        <v>45111</v>
      </c>
      <c r="DF101" s="221" t="s">
        <v>2940</v>
      </c>
      <c r="DG101" s="213">
        <v>9399000</v>
      </c>
      <c r="DH101" s="224" t="s">
        <v>2931</v>
      </c>
      <c r="DI101" s="224" t="s">
        <v>66</v>
      </c>
      <c r="DJ101" s="224">
        <v>1</v>
      </c>
      <c r="DK101" s="224" t="s">
        <v>2939</v>
      </c>
      <c r="DL101" s="224" t="s">
        <v>2932</v>
      </c>
      <c r="DM101" s="214">
        <v>45111</v>
      </c>
      <c r="DN101" s="222" t="s">
        <v>2942</v>
      </c>
      <c r="DO101" s="218">
        <v>0</v>
      </c>
      <c r="DP101" s="222" t="s">
        <v>2931</v>
      </c>
      <c r="DQ101" s="222" t="s">
        <v>66</v>
      </c>
      <c r="DR101" s="222">
        <v>1</v>
      </c>
      <c r="DS101" s="222" t="s">
        <v>2941</v>
      </c>
      <c r="DT101" s="222" t="s">
        <v>2932</v>
      </c>
      <c r="DU101" s="223">
        <v>45111</v>
      </c>
      <c r="DV101" s="221" t="s">
        <v>2944</v>
      </c>
      <c r="DW101" s="213">
        <v>1756000</v>
      </c>
      <c r="DX101" s="224" t="s">
        <v>2931</v>
      </c>
      <c r="DY101" s="224" t="s">
        <v>66</v>
      </c>
      <c r="DZ101" s="224">
        <v>1</v>
      </c>
      <c r="EA101" s="224" t="s">
        <v>2943</v>
      </c>
      <c r="EB101" s="224" t="s">
        <v>2932</v>
      </c>
      <c r="EC101" s="214">
        <v>45111</v>
      </c>
      <c r="ED101" s="222" t="s">
        <v>2946</v>
      </c>
      <c r="EE101" s="218">
        <v>1385000</v>
      </c>
      <c r="EF101" s="222" t="s">
        <v>2931</v>
      </c>
      <c r="EG101" s="222" t="s">
        <v>66</v>
      </c>
      <c r="EH101" s="222">
        <v>1</v>
      </c>
      <c r="EI101" s="222" t="s">
        <v>2945</v>
      </c>
      <c r="EJ101" s="222" t="s">
        <v>2932</v>
      </c>
      <c r="EK101" s="223">
        <v>45111</v>
      </c>
      <c r="EL101" s="221" t="s">
        <v>2948</v>
      </c>
      <c r="EM101" s="213">
        <v>0</v>
      </c>
      <c r="EN101" s="224" t="s">
        <v>2931</v>
      </c>
      <c r="EO101" s="224" t="s">
        <v>66</v>
      </c>
      <c r="EP101" s="224">
        <v>1</v>
      </c>
      <c r="EQ101" s="224" t="s">
        <v>2947</v>
      </c>
      <c r="ER101" s="224" t="s">
        <v>2932</v>
      </c>
      <c r="ES101" s="214">
        <v>45111</v>
      </c>
      <c r="ET101" s="222" t="s">
        <v>9478</v>
      </c>
      <c r="EU101" s="222">
        <v>537</v>
      </c>
      <c r="EV101" s="222" t="s">
        <v>7102</v>
      </c>
      <c r="EW101" s="222" t="s">
        <v>66</v>
      </c>
      <c r="EX101" s="222">
        <v>1</v>
      </c>
      <c r="EY101" s="222" t="s">
        <v>9477</v>
      </c>
      <c r="EZ101" s="222" t="s">
        <v>1079</v>
      </c>
      <c r="FA101" s="223">
        <v>45260</v>
      </c>
      <c r="FB101" s="221" t="s">
        <v>9480</v>
      </c>
      <c r="FC101" s="224">
        <v>4</v>
      </c>
      <c r="FD101" s="224" t="s">
        <v>9043</v>
      </c>
      <c r="FE101" s="224" t="s">
        <v>66</v>
      </c>
      <c r="FF101" s="224">
        <v>1</v>
      </c>
      <c r="FG101" s="224" t="s">
        <v>9479</v>
      </c>
      <c r="FH101" s="224" t="s">
        <v>9472</v>
      </c>
      <c r="FI101" s="214">
        <v>45260</v>
      </c>
      <c r="FJ101" s="221" t="s">
        <v>149</v>
      </c>
      <c r="FK101" s="222" t="s">
        <v>17</v>
      </c>
      <c r="FL101" s="222">
        <v>0</v>
      </c>
      <c r="FM101" s="222" t="s">
        <v>17</v>
      </c>
      <c r="FN101" s="222" t="s">
        <v>17</v>
      </c>
      <c r="FO101" s="222" t="s">
        <v>136</v>
      </c>
      <c r="FP101" s="218">
        <v>0</v>
      </c>
      <c r="FQ101" s="219">
        <v>43508</v>
      </c>
      <c r="FR101" s="221" t="s">
        <v>150</v>
      </c>
      <c r="FS101" s="224" t="s">
        <v>17</v>
      </c>
      <c r="FT101" s="224">
        <v>0</v>
      </c>
      <c r="FU101" s="224" t="s">
        <v>17</v>
      </c>
      <c r="FV101" s="224" t="s">
        <v>17</v>
      </c>
      <c r="FW101" s="224" t="s">
        <v>136</v>
      </c>
      <c r="FX101" s="224">
        <v>0</v>
      </c>
      <c r="FY101" s="214">
        <v>43508</v>
      </c>
      <c r="FZ101" s="222" t="s">
        <v>2372</v>
      </c>
      <c r="GA101" s="222">
        <v>1</v>
      </c>
      <c r="GB101" s="222" t="s">
        <v>2019</v>
      </c>
      <c r="GC101" s="222" t="s">
        <v>33</v>
      </c>
      <c r="GD101" s="222">
        <v>2</v>
      </c>
      <c r="GE101" s="222" t="s">
        <v>17</v>
      </c>
      <c r="GF101" s="222" t="s">
        <v>17</v>
      </c>
      <c r="GG101" s="223">
        <v>45063</v>
      </c>
      <c r="GH101" s="221" t="s">
        <v>2378</v>
      </c>
      <c r="GI101" s="224">
        <v>3</v>
      </c>
      <c r="GJ101" s="224" t="s">
        <v>2019</v>
      </c>
      <c r="GK101" s="224" t="s">
        <v>33</v>
      </c>
      <c r="GL101" s="224">
        <v>2</v>
      </c>
      <c r="GM101" s="224" t="s">
        <v>17</v>
      </c>
      <c r="GN101" s="224" t="s">
        <v>17</v>
      </c>
      <c r="GO101" s="214">
        <v>45063</v>
      </c>
      <c r="GP101" s="222" t="s">
        <v>2373</v>
      </c>
      <c r="GQ101" s="222">
        <v>1</v>
      </c>
      <c r="GR101" s="222" t="s">
        <v>2019</v>
      </c>
      <c r="GS101" s="222" t="s">
        <v>33</v>
      </c>
      <c r="GT101" s="222">
        <v>2</v>
      </c>
      <c r="GU101" s="222" t="s">
        <v>17</v>
      </c>
      <c r="GV101" s="222" t="s">
        <v>17</v>
      </c>
      <c r="GW101" s="223">
        <v>45063</v>
      </c>
      <c r="GX101" s="221" t="s">
        <v>2379</v>
      </c>
      <c r="GY101" s="224">
        <v>0</v>
      </c>
      <c r="GZ101" s="224" t="s">
        <v>2019</v>
      </c>
      <c r="HA101" s="224" t="s">
        <v>33</v>
      </c>
      <c r="HB101" s="224">
        <v>2</v>
      </c>
      <c r="HC101" s="224" t="s">
        <v>17</v>
      </c>
      <c r="HD101" s="224" t="s">
        <v>17</v>
      </c>
      <c r="HE101" s="214">
        <v>45063</v>
      </c>
      <c r="HF101" s="222" t="s">
        <v>2371</v>
      </c>
      <c r="HG101" s="222">
        <v>0</v>
      </c>
      <c r="HH101" s="222" t="s">
        <v>2019</v>
      </c>
      <c r="HI101" s="222" t="s">
        <v>33</v>
      </c>
      <c r="HJ101" s="222">
        <v>2</v>
      </c>
      <c r="HK101" s="222" t="s">
        <v>17</v>
      </c>
      <c r="HL101" s="222" t="s">
        <v>17</v>
      </c>
      <c r="HM101" s="223">
        <v>45063</v>
      </c>
      <c r="HN101" s="221" t="s">
        <v>2377</v>
      </c>
      <c r="HO101" s="224">
        <v>2</v>
      </c>
      <c r="HP101" s="224" t="s">
        <v>2019</v>
      </c>
      <c r="HQ101" s="224" t="s">
        <v>33</v>
      </c>
      <c r="HR101" s="224">
        <v>2</v>
      </c>
      <c r="HS101" s="224" t="s">
        <v>17</v>
      </c>
      <c r="HT101" s="224" t="s">
        <v>17</v>
      </c>
      <c r="HU101" s="214">
        <v>45063</v>
      </c>
      <c r="HV101" s="222" t="s">
        <v>2374</v>
      </c>
      <c r="HW101" s="222">
        <v>2</v>
      </c>
      <c r="HX101" s="222" t="s">
        <v>2019</v>
      </c>
      <c r="HY101" s="222" t="s">
        <v>33</v>
      </c>
      <c r="HZ101" s="222">
        <v>2</v>
      </c>
      <c r="IA101" s="222" t="s">
        <v>17</v>
      </c>
      <c r="IB101" s="222" t="s">
        <v>17</v>
      </c>
      <c r="IC101" s="223">
        <v>45063</v>
      </c>
      <c r="ID101" s="221" t="s">
        <v>2376</v>
      </c>
      <c r="IE101" s="224">
        <v>1</v>
      </c>
      <c r="IF101" s="224" t="s">
        <v>2019</v>
      </c>
      <c r="IG101" s="224" t="s">
        <v>33</v>
      </c>
      <c r="IH101" s="224">
        <v>2</v>
      </c>
      <c r="II101" s="224" t="s">
        <v>17</v>
      </c>
      <c r="IJ101" s="224" t="s">
        <v>17</v>
      </c>
      <c r="IK101" s="214">
        <v>45063</v>
      </c>
      <c r="IL101" s="222" t="s">
        <v>2375</v>
      </c>
      <c r="IM101" s="222">
        <v>3</v>
      </c>
      <c r="IN101" s="222" t="s">
        <v>2019</v>
      </c>
      <c r="IO101" s="222" t="s">
        <v>33</v>
      </c>
      <c r="IP101" s="222">
        <v>2</v>
      </c>
      <c r="IQ101" s="222" t="s">
        <v>17</v>
      </c>
      <c r="IR101" s="222" t="s">
        <v>17</v>
      </c>
      <c r="IS101" s="223">
        <v>45063</v>
      </c>
    </row>
    <row r="102" spans="1:253" s="11" customFormat="1" ht="12.95" customHeight="1" x14ac:dyDescent="0.2">
      <c r="A102" s="11" t="s">
        <v>151</v>
      </c>
      <c r="B102" s="11" t="s">
        <v>10455</v>
      </c>
      <c r="C102" s="11" t="s">
        <v>152</v>
      </c>
      <c r="D102" s="11" t="s">
        <v>144</v>
      </c>
      <c r="E102" s="11" t="s">
        <v>10031</v>
      </c>
      <c r="F102" s="11" t="s">
        <v>2952</v>
      </c>
      <c r="G102" s="212">
        <v>788000</v>
      </c>
      <c r="H102" s="213" t="s">
        <v>2949</v>
      </c>
      <c r="I102" s="213" t="s">
        <v>33</v>
      </c>
      <c r="J102" s="213">
        <v>2</v>
      </c>
      <c r="K102" s="213" t="s">
        <v>2951</v>
      </c>
      <c r="L102" s="213" t="s">
        <v>2950</v>
      </c>
      <c r="M102" s="214">
        <v>45111</v>
      </c>
      <c r="N102" s="221" t="s">
        <v>2954</v>
      </c>
      <c r="O102" s="216">
        <v>156906</v>
      </c>
      <c r="P102" s="216" t="s">
        <v>2949</v>
      </c>
      <c r="Q102" s="216" t="s">
        <v>33</v>
      </c>
      <c r="R102" s="216">
        <v>2</v>
      </c>
      <c r="S102" s="216" t="s">
        <v>2953</v>
      </c>
      <c r="T102" s="216" t="s">
        <v>2950</v>
      </c>
      <c r="U102" s="217">
        <v>45111</v>
      </c>
      <c r="V102" s="221" t="s">
        <v>2956</v>
      </c>
      <c r="W102" s="213">
        <v>788000</v>
      </c>
      <c r="X102" s="213" t="s">
        <v>2931</v>
      </c>
      <c r="Y102" s="213" t="s">
        <v>66</v>
      </c>
      <c r="Z102" s="213">
        <v>1</v>
      </c>
      <c r="AA102" s="213" t="s">
        <v>2955</v>
      </c>
      <c r="AB102" s="213" t="s">
        <v>2932</v>
      </c>
      <c r="AC102" s="214">
        <v>45111</v>
      </c>
      <c r="AD102" s="221" t="s">
        <v>2960</v>
      </c>
      <c r="AE102" s="218">
        <v>315000</v>
      </c>
      <c r="AF102" s="218" t="s">
        <v>2957</v>
      </c>
      <c r="AG102" s="218" t="s">
        <v>66</v>
      </c>
      <c r="AH102" s="218">
        <v>1</v>
      </c>
      <c r="AI102" s="218" t="s">
        <v>2959</v>
      </c>
      <c r="AJ102" s="218" t="s">
        <v>2958</v>
      </c>
      <c r="AK102" s="219">
        <v>45111</v>
      </c>
      <c r="AL102" s="221" t="s">
        <v>9482</v>
      </c>
      <c r="AM102" s="213">
        <v>287000</v>
      </c>
      <c r="AN102" s="213" t="s">
        <v>9043</v>
      </c>
      <c r="AO102" s="213" t="s">
        <v>66</v>
      </c>
      <c r="AP102" s="213">
        <v>1</v>
      </c>
      <c r="AQ102" s="213" t="s">
        <v>9481</v>
      </c>
      <c r="AR102" s="213" t="s">
        <v>9472</v>
      </c>
      <c r="AS102" s="214">
        <v>45260</v>
      </c>
      <c r="AT102" s="222" t="s">
        <v>835</v>
      </c>
      <c r="AU102" s="218">
        <v>141012</v>
      </c>
      <c r="AV102" s="218" t="s">
        <v>832</v>
      </c>
      <c r="AW102" s="218" t="s">
        <v>33</v>
      </c>
      <c r="AX102" s="218">
        <v>2</v>
      </c>
      <c r="AY102" s="218" t="s">
        <v>834</v>
      </c>
      <c r="AZ102" s="218" t="s">
        <v>833</v>
      </c>
      <c r="BA102" s="219">
        <v>43951</v>
      </c>
      <c r="BB102" s="221" t="s">
        <v>154</v>
      </c>
      <c r="BC102" s="213" t="s">
        <v>17</v>
      </c>
      <c r="BD102" s="213">
        <v>0</v>
      </c>
      <c r="BE102" s="213" t="s">
        <v>17</v>
      </c>
      <c r="BF102" s="213" t="s">
        <v>17</v>
      </c>
      <c r="BG102" s="213" t="s">
        <v>136</v>
      </c>
      <c r="BH102" s="213">
        <v>0</v>
      </c>
      <c r="BI102" s="214">
        <v>43508</v>
      </c>
      <c r="BJ102" s="222" t="s">
        <v>9484</v>
      </c>
      <c r="BK102" s="222">
        <v>34</v>
      </c>
      <c r="BL102" s="222" t="s">
        <v>7102</v>
      </c>
      <c r="BM102" s="222" t="s">
        <v>66</v>
      </c>
      <c r="BN102" s="222">
        <v>1</v>
      </c>
      <c r="BO102" s="222" t="s">
        <v>9483</v>
      </c>
      <c r="BP102" s="218" t="s">
        <v>1079</v>
      </c>
      <c r="BQ102" s="223">
        <v>45260</v>
      </c>
      <c r="BR102" s="221" t="s">
        <v>520</v>
      </c>
      <c r="BS102" s="224" t="s">
        <v>17</v>
      </c>
      <c r="BT102" s="224">
        <v>0</v>
      </c>
      <c r="BU102" s="224" t="s">
        <v>33</v>
      </c>
      <c r="BV102" s="224">
        <v>2</v>
      </c>
      <c r="BW102" s="224" t="s">
        <v>519</v>
      </c>
      <c r="BX102" s="224" t="s">
        <v>377</v>
      </c>
      <c r="BY102" s="214">
        <v>43552</v>
      </c>
      <c r="BZ102" s="222" t="s">
        <v>521</v>
      </c>
      <c r="CA102" s="222" t="s">
        <v>17</v>
      </c>
      <c r="CB102" s="222">
        <v>0</v>
      </c>
      <c r="CC102" s="222" t="s">
        <v>33</v>
      </c>
      <c r="CD102" s="222">
        <v>2</v>
      </c>
      <c r="CE102" s="222" t="s">
        <v>519</v>
      </c>
      <c r="CF102" s="222" t="s">
        <v>377</v>
      </c>
      <c r="CG102" s="223">
        <v>43552</v>
      </c>
      <c r="CH102" s="221" t="s">
        <v>11189</v>
      </c>
      <c r="CI102" s="222" t="e">
        <v>#N/A</v>
      </c>
      <c r="CJ102" s="222" t="e">
        <v>#N/A</v>
      </c>
      <c r="CK102" s="222" t="e">
        <v>#N/A</v>
      </c>
      <c r="CL102" s="222" t="e">
        <v>#N/A</v>
      </c>
      <c r="CM102" s="222" t="e">
        <v>#N/A</v>
      </c>
      <c r="CN102" s="222" t="e">
        <v>#N/A</v>
      </c>
      <c r="CO102" s="225" t="e">
        <v>#N/A</v>
      </c>
      <c r="CP102" s="222" t="s">
        <v>153</v>
      </c>
      <c r="CQ102" s="224" t="s">
        <v>17</v>
      </c>
      <c r="CR102" s="224">
        <v>0</v>
      </c>
      <c r="CS102" s="224" t="s">
        <v>17</v>
      </c>
      <c r="CT102" s="224" t="s">
        <v>17</v>
      </c>
      <c r="CU102" s="224" t="s">
        <v>136</v>
      </c>
      <c r="CV102" s="224">
        <v>0</v>
      </c>
      <c r="CW102" s="214">
        <v>43508</v>
      </c>
      <c r="CX102" s="222" t="s">
        <v>2962</v>
      </c>
      <c r="CY102" s="218">
        <v>569000</v>
      </c>
      <c r="CZ102" s="218" t="s">
        <v>2931</v>
      </c>
      <c r="DA102" s="218" t="s">
        <v>66</v>
      </c>
      <c r="DB102" s="218">
        <v>1</v>
      </c>
      <c r="DC102" s="218" t="s">
        <v>2967</v>
      </c>
      <c r="DD102" s="218" t="s">
        <v>2932</v>
      </c>
      <c r="DE102" s="220">
        <v>45111</v>
      </c>
      <c r="DF102" s="221" t="s">
        <v>2964</v>
      </c>
      <c r="DG102" s="213">
        <v>220000</v>
      </c>
      <c r="DH102" s="224" t="s">
        <v>2931</v>
      </c>
      <c r="DI102" s="224" t="s">
        <v>66</v>
      </c>
      <c r="DJ102" s="224">
        <v>1</v>
      </c>
      <c r="DK102" s="224" t="s">
        <v>2963</v>
      </c>
      <c r="DL102" s="224" t="s">
        <v>2932</v>
      </c>
      <c r="DM102" s="214">
        <v>45111</v>
      </c>
      <c r="DN102" s="222" t="s">
        <v>2966</v>
      </c>
      <c r="DO102" s="218">
        <v>0</v>
      </c>
      <c r="DP102" s="222" t="s">
        <v>2931</v>
      </c>
      <c r="DQ102" s="222" t="s">
        <v>66</v>
      </c>
      <c r="DR102" s="222">
        <v>1</v>
      </c>
      <c r="DS102" s="222" t="s">
        <v>2965</v>
      </c>
      <c r="DT102" s="222" t="s">
        <v>2932</v>
      </c>
      <c r="DU102" s="223">
        <v>45111</v>
      </c>
      <c r="DV102" s="221" t="s">
        <v>2968</v>
      </c>
      <c r="DW102" s="213">
        <v>57000</v>
      </c>
      <c r="DX102" s="224" t="s">
        <v>2931</v>
      </c>
      <c r="DY102" s="224" t="s">
        <v>66</v>
      </c>
      <c r="DZ102" s="224">
        <v>1</v>
      </c>
      <c r="EA102" s="224" t="s">
        <v>2967</v>
      </c>
      <c r="EB102" s="224" t="s">
        <v>2932</v>
      </c>
      <c r="EC102" s="214">
        <v>45111</v>
      </c>
      <c r="ED102" s="222" t="s">
        <v>2970</v>
      </c>
      <c r="EE102" s="218">
        <v>512000</v>
      </c>
      <c r="EF102" s="222" t="s">
        <v>2931</v>
      </c>
      <c r="EG102" s="222" t="s">
        <v>66</v>
      </c>
      <c r="EH102" s="222">
        <v>1</v>
      </c>
      <c r="EI102" s="222" t="s">
        <v>2969</v>
      </c>
      <c r="EJ102" s="222" t="s">
        <v>2932</v>
      </c>
      <c r="EK102" s="223">
        <v>45111</v>
      </c>
      <c r="EL102" s="221" t="s">
        <v>2972</v>
      </c>
      <c r="EM102" s="213">
        <v>0</v>
      </c>
      <c r="EN102" s="224" t="s">
        <v>2931</v>
      </c>
      <c r="EO102" s="224" t="s">
        <v>66</v>
      </c>
      <c r="EP102" s="224">
        <v>1</v>
      </c>
      <c r="EQ102" s="224" t="s">
        <v>2971</v>
      </c>
      <c r="ER102" s="224" t="s">
        <v>2932</v>
      </c>
      <c r="ES102" s="214">
        <v>45111</v>
      </c>
      <c r="ET102" s="222" t="s">
        <v>9485</v>
      </c>
      <c r="EU102" s="222">
        <v>34</v>
      </c>
      <c r="EV102" s="222" t="s">
        <v>7102</v>
      </c>
      <c r="EW102" s="222" t="s">
        <v>66</v>
      </c>
      <c r="EX102" s="222">
        <v>1</v>
      </c>
      <c r="EY102" s="222" t="s">
        <v>9483</v>
      </c>
      <c r="EZ102" s="222" t="s">
        <v>1079</v>
      </c>
      <c r="FA102" s="223">
        <v>45260</v>
      </c>
      <c r="FB102" s="221" t="s">
        <v>9487</v>
      </c>
      <c r="FC102" s="224">
        <v>4</v>
      </c>
      <c r="FD102" s="224" t="s">
        <v>9043</v>
      </c>
      <c r="FE102" s="224" t="s">
        <v>66</v>
      </c>
      <c r="FF102" s="224">
        <v>1</v>
      </c>
      <c r="FG102" s="224" t="s">
        <v>9486</v>
      </c>
      <c r="FH102" s="224" t="s">
        <v>9472</v>
      </c>
      <c r="FI102" s="214">
        <v>45260</v>
      </c>
      <c r="FJ102" s="221" t="s">
        <v>155</v>
      </c>
      <c r="FK102" s="222" t="s">
        <v>17</v>
      </c>
      <c r="FL102" s="222">
        <v>0</v>
      </c>
      <c r="FM102" s="222" t="s">
        <v>17</v>
      </c>
      <c r="FN102" s="222" t="s">
        <v>17</v>
      </c>
      <c r="FO102" s="222" t="s">
        <v>136</v>
      </c>
      <c r="FP102" s="218">
        <v>0</v>
      </c>
      <c r="FQ102" s="219">
        <v>43508</v>
      </c>
      <c r="FR102" s="221" t="s">
        <v>156</v>
      </c>
      <c r="FS102" s="224" t="s">
        <v>17</v>
      </c>
      <c r="FT102" s="224">
        <v>0</v>
      </c>
      <c r="FU102" s="224" t="s">
        <v>17</v>
      </c>
      <c r="FV102" s="224" t="s">
        <v>17</v>
      </c>
      <c r="FW102" s="224" t="s">
        <v>136</v>
      </c>
      <c r="FX102" s="224">
        <v>0</v>
      </c>
      <c r="FY102" s="214">
        <v>43508</v>
      </c>
      <c r="FZ102" s="222" t="s">
        <v>2381</v>
      </c>
      <c r="GA102" s="222">
        <v>1</v>
      </c>
      <c r="GB102" s="222" t="s">
        <v>2019</v>
      </c>
      <c r="GC102" s="222" t="s">
        <v>33</v>
      </c>
      <c r="GD102" s="222">
        <v>2</v>
      </c>
      <c r="GE102" s="222" t="s">
        <v>17</v>
      </c>
      <c r="GF102" s="222" t="s">
        <v>17</v>
      </c>
      <c r="GG102" s="223">
        <v>45063</v>
      </c>
      <c r="GH102" s="221" t="s">
        <v>2387</v>
      </c>
      <c r="GI102" s="224">
        <v>3</v>
      </c>
      <c r="GJ102" s="224" t="s">
        <v>2019</v>
      </c>
      <c r="GK102" s="224" t="s">
        <v>33</v>
      </c>
      <c r="GL102" s="224">
        <v>2</v>
      </c>
      <c r="GM102" s="224" t="s">
        <v>17</v>
      </c>
      <c r="GN102" s="224" t="s">
        <v>17</v>
      </c>
      <c r="GO102" s="214">
        <v>45063</v>
      </c>
      <c r="GP102" s="222" t="s">
        <v>2382</v>
      </c>
      <c r="GQ102" s="222">
        <v>1</v>
      </c>
      <c r="GR102" s="222" t="s">
        <v>2019</v>
      </c>
      <c r="GS102" s="222" t="s">
        <v>33</v>
      </c>
      <c r="GT102" s="222">
        <v>2</v>
      </c>
      <c r="GU102" s="222" t="s">
        <v>17</v>
      </c>
      <c r="GV102" s="222" t="s">
        <v>17</v>
      </c>
      <c r="GW102" s="223">
        <v>45063</v>
      </c>
      <c r="GX102" s="221" t="s">
        <v>2388</v>
      </c>
      <c r="GY102" s="224">
        <v>0</v>
      </c>
      <c r="GZ102" s="224" t="s">
        <v>2019</v>
      </c>
      <c r="HA102" s="224" t="s">
        <v>33</v>
      </c>
      <c r="HB102" s="224">
        <v>2</v>
      </c>
      <c r="HC102" s="224" t="s">
        <v>17</v>
      </c>
      <c r="HD102" s="224" t="s">
        <v>17</v>
      </c>
      <c r="HE102" s="214">
        <v>45063</v>
      </c>
      <c r="HF102" s="222" t="s">
        <v>2380</v>
      </c>
      <c r="HG102" s="222">
        <v>0</v>
      </c>
      <c r="HH102" s="222" t="s">
        <v>2019</v>
      </c>
      <c r="HI102" s="222" t="s">
        <v>33</v>
      </c>
      <c r="HJ102" s="222">
        <v>2</v>
      </c>
      <c r="HK102" s="222" t="s">
        <v>17</v>
      </c>
      <c r="HL102" s="222" t="s">
        <v>17</v>
      </c>
      <c r="HM102" s="223">
        <v>45063</v>
      </c>
      <c r="HN102" s="221" t="s">
        <v>2386</v>
      </c>
      <c r="HO102" s="224">
        <v>2</v>
      </c>
      <c r="HP102" s="224" t="s">
        <v>2019</v>
      </c>
      <c r="HQ102" s="224" t="s">
        <v>33</v>
      </c>
      <c r="HR102" s="224">
        <v>2</v>
      </c>
      <c r="HS102" s="224" t="s">
        <v>17</v>
      </c>
      <c r="HT102" s="224" t="s">
        <v>17</v>
      </c>
      <c r="HU102" s="214">
        <v>45063</v>
      </c>
      <c r="HV102" s="222" t="s">
        <v>2383</v>
      </c>
      <c r="HW102" s="222">
        <v>2</v>
      </c>
      <c r="HX102" s="222" t="s">
        <v>2019</v>
      </c>
      <c r="HY102" s="222" t="s">
        <v>33</v>
      </c>
      <c r="HZ102" s="222">
        <v>2</v>
      </c>
      <c r="IA102" s="222" t="s">
        <v>17</v>
      </c>
      <c r="IB102" s="222" t="s">
        <v>17</v>
      </c>
      <c r="IC102" s="223">
        <v>45063</v>
      </c>
      <c r="ID102" s="221" t="s">
        <v>2385</v>
      </c>
      <c r="IE102" s="224">
        <v>1</v>
      </c>
      <c r="IF102" s="224" t="s">
        <v>2019</v>
      </c>
      <c r="IG102" s="224" t="s">
        <v>33</v>
      </c>
      <c r="IH102" s="224">
        <v>2</v>
      </c>
      <c r="II102" s="224" t="s">
        <v>17</v>
      </c>
      <c r="IJ102" s="224" t="s">
        <v>17</v>
      </c>
      <c r="IK102" s="214">
        <v>45063</v>
      </c>
      <c r="IL102" s="222" t="s">
        <v>2384</v>
      </c>
      <c r="IM102" s="222">
        <v>3</v>
      </c>
      <c r="IN102" s="222" t="s">
        <v>2019</v>
      </c>
      <c r="IO102" s="222" t="s">
        <v>33</v>
      </c>
      <c r="IP102" s="222">
        <v>2</v>
      </c>
      <c r="IQ102" s="222" t="s">
        <v>17</v>
      </c>
      <c r="IR102" s="222" t="s">
        <v>17</v>
      </c>
      <c r="IS102" s="223">
        <v>45063</v>
      </c>
    </row>
    <row r="103" spans="1:253" s="11" customFormat="1" ht="12.95" customHeight="1" x14ac:dyDescent="0.2">
      <c r="A103" s="11" t="s">
        <v>157</v>
      </c>
      <c r="B103" s="11" t="s">
        <v>10455</v>
      </c>
      <c r="C103" s="11" t="s">
        <v>158</v>
      </c>
      <c r="D103" s="11" t="s">
        <v>144</v>
      </c>
      <c r="E103" s="11" t="s">
        <v>10031</v>
      </c>
      <c r="F103" s="11" t="s">
        <v>2976</v>
      </c>
      <c r="G103" s="212">
        <v>7550000</v>
      </c>
      <c r="H103" s="213" t="s">
        <v>2973</v>
      </c>
      <c r="I103" s="213" t="s">
        <v>66</v>
      </c>
      <c r="J103" s="213">
        <v>1</v>
      </c>
      <c r="K103" s="213" t="s">
        <v>2975</v>
      </c>
      <c r="L103" s="213" t="s">
        <v>2974</v>
      </c>
      <c r="M103" s="214">
        <v>45111</v>
      </c>
      <c r="N103" s="221" t="s">
        <v>2978</v>
      </c>
      <c r="O103" s="216">
        <v>210622</v>
      </c>
      <c r="P103" s="216" t="s">
        <v>2973</v>
      </c>
      <c r="Q103" s="216" t="s">
        <v>66</v>
      </c>
      <c r="R103" s="216">
        <v>1</v>
      </c>
      <c r="S103" s="216" t="s">
        <v>2977</v>
      </c>
      <c r="T103" s="216" t="s">
        <v>2974</v>
      </c>
      <c r="U103" s="217">
        <v>45111</v>
      </c>
      <c r="V103" s="221" t="s">
        <v>2980</v>
      </c>
      <c r="W103" s="213">
        <v>7550000</v>
      </c>
      <c r="X103" s="213" t="s">
        <v>2931</v>
      </c>
      <c r="Y103" s="213" t="s">
        <v>66</v>
      </c>
      <c r="Z103" s="213">
        <v>1</v>
      </c>
      <c r="AA103" s="213" t="s">
        <v>2979</v>
      </c>
      <c r="AB103" s="213" t="s">
        <v>2932</v>
      </c>
      <c r="AC103" s="214">
        <v>45111</v>
      </c>
      <c r="AD103" s="221" t="s">
        <v>2982</v>
      </c>
      <c r="AE103" s="218">
        <v>1749000</v>
      </c>
      <c r="AF103" s="218" t="s">
        <v>2931</v>
      </c>
      <c r="AG103" s="218" t="s">
        <v>66</v>
      </c>
      <c r="AH103" s="218">
        <v>1</v>
      </c>
      <c r="AI103" s="218" t="s">
        <v>2981</v>
      </c>
      <c r="AJ103" s="218" t="s">
        <v>2932</v>
      </c>
      <c r="AK103" s="219">
        <v>45111</v>
      </c>
      <c r="AL103" s="221" t="s">
        <v>9489</v>
      </c>
      <c r="AM103" s="213">
        <v>335000</v>
      </c>
      <c r="AN103" s="213" t="s">
        <v>9043</v>
      </c>
      <c r="AO103" s="213" t="s">
        <v>66</v>
      </c>
      <c r="AP103" s="213">
        <v>1</v>
      </c>
      <c r="AQ103" s="213" t="s">
        <v>9488</v>
      </c>
      <c r="AR103" s="213" t="s">
        <v>9472</v>
      </c>
      <c r="AS103" s="214">
        <v>45260</v>
      </c>
      <c r="AT103" s="222" t="s">
        <v>163</v>
      </c>
      <c r="AU103" s="218" t="s">
        <v>17</v>
      </c>
      <c r="AV103" s="218">
        <v>0</v>
      </c>
      <c r="AW103" s="218" t="s">
        <v>33</v>
      </c>
      <c r="AX103" s="218">
        <v>2</v>
      </c>
      <c r="AY103" s="218" t="s">
        <v>136</v>
      </c>
      <c r="AZ103" s="218">
        <v>0</v>
      </c>
      <c r="BA103" s="219">
        <v>43508</v>
      </c>
      <c r="BB103" s="221" t="s">
        <v>162</v>
      </c>
      <c r="BC103" s="213" t="s">
        <v>17</v>
      </c>
      <c r="BD103" s="213">
        <v>0</v>
      </c>
      <c r="BE103" s="213" t="s">
        <v>33</v>
      </c>
      <c r="BF103" s="213">
        <v>2</v>
      </c>
      <c r="BG103" s="213" t="s">
        <v>136</v>
      </c>
      <c r="BH103" s="213">
        <v>0</v>
      </c>
      <c r="BI103" s="214">
        <v>43508</v>
      </c>
      <c r="BJ103" s="222" t="s">
        <v>9491</v>
      </c>
      <c r="BK103" s="222">
        <v>488</v>
      </c>
      <c r="BL103" s="222" t="s">
        <v>7102</v>
      </c>
      <c r="BM103" s="222" t="s">
        <v>66</v>
      </c>
      <c r="BN103" s="222">
        <v>1</v>
      </c>
      <c r="BO103" s="222" t="s">
        <v>9490</v>
      </c>
      <c r="BP103" s="218" t="s">
        <v>1079</v>
      </c>
      <c r="BQ103" s="223">
        <v>45260</v>
      </c>
      <c r="BR103" s="221" t="s">
        <v>159</v>
      </c>
      <c r="BS103" s="224" t="s">
        <v>17</v>
      </c>
      <c r="BT103" s="224">
        <v>0</v>
      </c>
      <c r="BU103" s="224" t="s">
        <v>33</v>
      </c>
      <c r="BV103" s="224">
        <v>2</v>
      </c>
      <c r="BW103" s="224" t="s">
        <v>136</v>
      </c>
      <c r="BX103" s="224">
        <v>0</v>
      </c>
      <c r="BY103" s="214">
        <v>43508</v>
      </c>
      <c r="BZ103" s="222" t="s">
        <v>160</v>
      </c>
      <c r="CA103" s="222" t="s">
        <v>17</v>
      </c>
      <c r="CB103" s="222">
        <v>0</v>
      </c>
      <c r="CC103" s="222" t="s">
        <v>17</v>
      </c>
      <c r="CD103" s="222" t="s">
        <v>17</v>
      </c>
      <c r="CE103" s="222" t="s">
        <v>136</v>
      </c>
      <c r="CF103" s="222">
        <v>0</v>
      </c>
      <c r="CG103" s="223">
        <v>43508</v>
      </c>
      <c r="CH103" s="221" t="s">
        <v>11190</v>
      </c>
      <c r="CI103" s="222" t="e">
        <v>#N/A</v>
      </c>
      <c r="CJ103" s="222" t="e">
        <v>#N/A</v>
      </c>
      <c r="CK103" s="222" t="e">
        <v>#N/A</v>
      </c>
      <c r="CL103" s="222" t="e">
        <v>#N/A</v>
      </c>
      <c r="CM103" s="222" t="e">
        <v>#N/A</v>
      </c>
      <c r="CN103" s="222" t="e">
        <v>#N/A</v>
      </c>
      <c r="CO103" s="225" t="e">
        <v>#N/A</v>
      </c>
      <c r="CP103" s="222" t="s">
        <v>161</v>
      </c>
      <c r="CQ103" s="224" t="s">
        <v>17</v>
      </c>
      <c r="CR103" s="224">
        <v>0</v>
      </c>
      <c r="CS103" s="224" t="s">
        <v>33</v>
      </c>
      <c r="CT103" s="224">
        <v>2</v>
      </c>
      <c r="CU103" s="224" t="s">
        <v>136</v>
      </c>
      <c r="CV103" s="224">
        <v>0</v>
      </c>
      <c r="CW103" s="214">
        <v>43508</v>
      </c>
      <c r="CX103" s="222" t="s">
        <v>2984</v>
      </c>
      <c r="CY103" s="218">
        <v>1749000</v>
      </c>
      <c r="CZ103" s="218" t="s">
        <v>2931</v>
      </c>
      <c r="DA103" s="218" t="s">
        <v>66</v>
      </c>
      <c r="DB103" s="218">
        <v>1</v>
      </c>
      <c r="DC103" s="218" t="s">
        <v>2989</v>
      </c>
      <c r="DD103" s="218" t="s">
        <v>2932</v>
      </c>
      <c r="DE103" s="220">
        <v>45111</v>
      </c>
      <c r="DF103" s="221" t="s">
        <v>2986</v>
      </c>
      <c r="DG103" s="213">
        <v>5801000</v>
      </c>
      <c r="DH103" s="224" t="s">
        <v>2931</v>
      </c>
      <c r="DI103" s="224" t="s">
        <v>66</v>
      </c>
      <c r="DJ103" s="224">
        <v>1</v>
      </c>
      <c r="DK103" s="224" t="s">
        <v>2985</v>
      </c>
      <c r="DL103" s="224" t="s">
        <v>2932</v>
      </c>
      <c r="DM103" s="214">
        <v>45111</v>
      </c>
      <c r="DN103" s="222" t="s">
        <v>2988</v>
      </c>
      <c r="DO103" s="218">
        <v>0</v>
      </c>
      <c r="DP103" s="222" t="s">
        <v>2931</v>
      </c>
      <c r="DQ103" s="222" t="s">
        <v>66</v>
      </c>
      <c r="DR103" s="222">
        <v>1</v>
      </c>
      <c r="DS103" s="222" t="s">
        <v>2987</v>
      </c>
      <c r="DT103" s="222" t="s">
        <v>2932</v>
      </c>
      <c r="DU103" s="223">
        <v>45111</v>
      </c>
      <c r="DV103" s="221" t="s">
        <v>2990</v>
      </c>
      <c r="DW103" s="213">
        <v>876000</v>
      </c>
      <c r="DX103" s="224" t="s">
        <v>2931</v>
      </c>
      <c r="DY103" s="224" t="s">
        <v>66</v>
      </c>
      <c r="DZ103" s="224">
        <v>1</v>
      </c>
      <c r="EA103" s="224" t="s">
        <v>2989</v>
      </c>
      <c r="EB103" s="224" t="s">
        <v>2932</v>
      </c>
      <c r="EC103" s="214">
        <v>45111</v>
      </c>
      <c r="ED103" s="222" t="s">
        <v>2992</v>
      </c>
      <c r="EE103" s="218">
        <v>873000</v>
      </c>
      <c r="EF103" s="222" t="s">
        <v>2931</v>
      </c>
      <c r="EG103" s="222" t="s">
        <v>66</v>
      </c>
      <c r="EH103" s="222">
        <v>1</v>
      </c>
      <c r="EI103" s="222" t="s">
        <v>2991</v>
      </c>
      <c r="EJ103" s="222" t="s">
        <v>2932</v>
      </c>
      <c r="EK103" s="223">
        <v>45111</v>
      </c>
      <c r="EL103" s="221" t="s">
        <v>2994</v>
      </c>
      <c r="EM103" s="213">
        <v>0</v>
      </c>
      <c r="EN103" s="224" t="s">
        <v>2931</v>
      </c>
      <c r="EO103" s="224" t="s">
        <v>66</v>
      </c>
      <c r="EP103" s="224">
        <v>1</v>
      </c>
      <c r="EQ103" s="224" t="s">
        <v>2993</v>
      </c>
      <c r="ER103" s="224" t="s">
        <v>2932</v>
      </c>
      <c r="ES103" s="214">
        <v>45111</v>
      </c>
      <c r="ET103" s="222" t="s">
        <v>9492</v>
      </c>
      <c r="EU103" s="222">
        <v>488</v>
      </c>
      <c r="EV103" s="222" t="s">
        <v>7102</v>
      </c>
      <c r="EW103" s="222" t="s">
        <v>66</v>
      </c>
      <c r="EX103" s="222">
        <v>1</v>
      </c>
      <c r="EY103" s="222" t="s">
        <v>9490</v>
      </c>
      <c r="EZ103" s="222" t="s">
        <v>1079</v>
      </c>
      <c r="FA103" s="223">
        <v>45260</v>
      </c>
      <c r="FB103" s="221" t="s">
        <v>9494</v>
      </c>
      <c r="FC103" s="224">
        <v>4</v>
      </c>
      <c r="FD103" s="224" t="s">
        <v>9043</v>
      </c>
      <c r="FE103" s="224" t="s">
        <v>66</v>
      </c>
      <c r="FF103" s="224">
        <v>1</v>
      </c>
      <c r="FG103" s="224" t="s">
        <v>9493</v>
      </c>
      <c r="FH103" s="224" t="s">
        <v>9472</v>
      </c>
      <c r="FI103" s="214">
        <v>45260</v>
      </c>
      <c r="FJ103" s="221" t="s">
        <v>164</v>
      </c>
      <c r="FK103" s="222" t="s">
        <v>17</v>
      </c>
      <c r="FL103" s="222">
        <v>0</v>
      </c>
      <c r="FM103" s="222" t="s">
        <v>33</v>
      </c>
      <c r="FN103" s="222">
        <v>2</v>
      </c>
      <c r="FO103" s="222" t="s">
        <v>136</v>
      </c>
      <c r="FP103" s="218">
        <v>0</v>
      </c>
      <c r="FQ103" s="219">
        <v>43508</v>
      </c>
      <c r="FR103" s="221" t="s">
        <v>165</v>
      </c>
      <c r="FS103" s="224" t="s">
        <v>17</v>
      </c>
      <c r="FT103" s="224">
        <v>0</v>
      </c>
      <c r="FU103" s="224" t="s">
        <v>33</v>
      </c>
      <c r="FV103" s="224">
        <v>2</v>
      </c>
      <c r="FW103" s="224" t="s">
        <v>136</v>
      </c>
      <c r="FX103" s="224">
        <v>0</v>
      </c>
      <c r="FY103" s="214">
        <v>43508</v>
      </c>
      <c r="FZ103" s="222" t="s">
        <v>2390</v>
      </c>
      <c r="GA103" s="222">
        <v>1</v>
      </c>
      <c r="GB103" s="222" t="s">
        <v>2019</v>
      </c>
      <c r="GC103" s="222" t="s">
        <v>33</v>
      </c>
      <c r="GD103" s="222">
        <v>2</v>
      </c>
      <c r="GE103" s="222" t="s">
        <v>17</v>
      </c>
      <c r="GF103" s="222" t="s">
        <v>17</v>
      </c>
      <c r="GG103" s="223">
        <v>45063</v>
      </c>
      <c r="GH103" s="221" t="s">
        <v>2396</v>
      </c>
      <c r="GI103" s="224">
        <v>3</v>
      </c>
      <c r="GJ103" s="224" t="s">
        <v>2019</v>
      </c>
      <c r="GK103" s="224" t="s">
        <v>33</v>
      </c>
      <c r="GL103" s="224">
        <v>2</v>
      </c>
      <c r="GM103" s="224" t="s">
        <v>17</v>
      </c>
      <c r="GN103" s="224" t="s">
        <v>17</v>
      </c>
      <c r="GO103" s="214">
        <v>45063</v>
      </c>
      <c r="GP103" s="222" t="s">
        <v>2391</v>
      </c>
      <c r="GQ103" s="222">
        <v>1</v>
      </c>
      <c r="GR103" s="222" t="s">
        <v>2019</v>
      </c>
      <c r="GS103" s="222" t="s">
        <v>33</v>
      </c>
      <c r="GT103" s="222">
        <v>2</v>
      </c>
      <c r="GU103" s="222" t="s">
        <v>17</v>
      </c>
      <c r="GV103" s="222" t="s">
        <v>17</v>
      </c>
      <c r="GW103" s="223">
        <v>45063</v>
      </c>
      <c r="GX103" s="221" t="s">
        <v>2397</v>
      </c>
      <c r="GY103" s="224">
        <v>0</v>
      </c>
      <c r="GZ103" s="224" t="s">
        <v>2019</v>
      </c>
      <c r="HA103" s="224" t="s">
        <v>33</v>
      </c>
      <c r="HB103" s="224">
        <v>2</v>
      </c>
      <c r="HC103" s="224" t="s">
        <v>17</v>
      </c>
      <c r="HD103" s="224" t="s">
        <v>17</v>
      </c>
      <c r="HE103" s="214">
        <v>45063</v>
      </c>
      <c r="HF103" s="222" t="s">
        <v>2389</v>
      </c>
      <c r="HG103" s="222">
        <v>0</v>
      </c>
      <c r="HH103" s="222" t="s">
        <v>2019</v>
      </c>
      <c r="HI103" s="222" t="s">
        <v>33</v>
      </c>
      <c r="HJ103" s="222">
        <v>2</v>
      </c>
      <c r="HK103" s="222" t="s">
        <v>17</v>
      </c>
      <c r="HL103" s="222" t="s">
        <v>17</v>
      </c>
      <c r="HM103" s="223">
        <v>45063</v>
      </c>
      <c r="HN103" s="221" t="s">
        <v>2395</v>
      </c>
      <c r="HO103" s="224">
        <v>2</v>
      </c>
      <c r="HP103" s="224" t="s">
        <v>2019</v>
      </c>
      <c r="HQ103" s="224" t="s">
        <v>33</v>
      </c>
      <c r="HR103" s="224">
        <v>2</v>
      </c>
      <c r="HS103" s="224" t="s">
        <v>17</v>
      </c>
      <c r="HT103" s="224" t="s">
        <v>17</v>
      </c>
      <c r="HU103" s="214">
        <v>45063</v>
      </c>
      <c r="HV103" s="222" t="s">
        <v>2392</v>
      </c>
      <c r="HW103" s="222">
        <v>2</v>
      </c>
      <c r="HX103" s="222" t="s">
        <v>2019</v>
      </c>
      <c r="HY103" s="222" t="s">
        <v>33</v>
      </c>
      <c r="HZ103" s="222">
        <v>2</v>
      </c>
      <c r="IA103" s="222" t="s">
        <v>17</v>
      </c>
      <c r="IB103" s="222" t="s">
        <v>17</v>
      </c>
      <c r="IC103" s="223">
        <v>45063</v>
      </c>
      <c r="ID103" s="221" t="s">
        <v>2394</v>
      </c>
      <c r="IE103" s="224">
        <v>1</v>
      </c>
      <c r="IF103" s="224" t="s">
        <v>2019</v>
      </c>
      <c r="IG103" s="224" t="s">
        <v>33</v>
      </c>
      <c r="IH103" s="224">
        <v>2</v>
      </c>
      <c r="II103" s="224" t="s">
        <v>17</v>
      </c>
      <c r="IJ103" s="224" t="s">
        <v>17</v>
      </c>
      <c r="IK103" s="214">
        <v>45063</v>
      </c>
      <c r="IL103" s="222" t="s">
        <v>2393</v>
      </c>
      <c r="IM103" s="222">
        <v>3</v>
      </c>
      <c r="IN103" s="222" t="s">
        <v>2019</v>
      </c>
      <c r="IO103" s="222" t="s">
        <v>33</v>
      </c>
      <c r="IP103" s="222">
        <v>2</v>
      </c>
      <c r="IQ103" s="222" t="s">
        <v>17</v>
      </c>
      <c r="IR103" s="222" t="s">
        <v>17</v>
      </c>
      <c r="IS103" s="223">
        <v>45063</v>
      </c>
    </row>
    <row r="104" spans="1:253" s="11" customFormat="1" ht="12.95" customHeight="1" x14ac:dyDescent="0.2">
      <c r="A104" s="11" t="s">
        <v>725</v>
      </c>
      <c r="B104" s="11" t="s">
        <v>10488</v>
      </c>
      <c r="C104" s="11" t="s">
        <v>726</v>
      </c>
      <c r="D104" s="11" t="s">
        <v>144</v>
      </c>
      <c r="E104" s="11" t="s">
        <v>10031</v>
      </c>
      <c r="F104" s="11" t="s">
        <v>2998</v>
      </c>
      <c r="G104" s="212">
        <v>4202000</v>
      </c>
      <c r="H104" s="213" t="s">
        <v>2995</v>
      </c>
      <c r="I104" s="213" t="s">
        <v>66</v>
      </c>
      <c r="J104" s="213">
        <v>1</v>
      </c>
      <c r="K104" s="213" t="s">
        <v>2997</v>
      </c>
      <c r="L104" s="213" t="s">
        <v>2996</v>
      </c>
      <c r="M104" s="214">
        <v>45111</v>
      </c>
      <c r="N104" s="221" t="s">
        <v>3000</v>
      </c>
      <c r="O104" s="216">
        <v>41796</v>
      </c>
      <c r="P104" s="216" t="s">
        <v>2995</v>
      </c>
      <c r="Q104" s="216" t="s">
        <v>66</v>
      </c>
      <c r="R104" s="216">
        <v>1</v>
      </c>
      <c r="S104" s="216" t="s">
        <v>2999</v>
      </c>
      <c r="T104" s="216" t="s">
        <v>2996</v>
      </c>
      <c r="U104" s="217">
        <v>45111</v>
      </c>
      <c r="V104" s="221" t="s">
        <v>3002</v>
      </c>
      <c r="W104" s="213">
        <v>4202000</v>
      </c>
      <c r="X104" s="213" t="s">
        <v>2931</v>
      </c>
      <c r="Y104" s="213" t="s">
        <v>66</v>
      </c>
      <c r="Z104" s="213">
        <v>1</v>
      </c>
      <c r="AA104" s="213" t="s">
        <v>3001</v>
      </c>
      <c r="AB104" s="213" t="s">
        <v>2932</v>
      </c>
      <c r="AC104" s="214">
        <v>45111</v>
      </c>
      <c r="AD104" s="221" t="s">
        <v>3004</v>
      </c>
      <c r="AE104" s="218">
        <v>823000</v>
      </c>
      <c r="AF104" s="218" t="s">
        <v>2931</v>
      </c>
      <c r="AG104" s="218" t="s">
        <v>66</v>
      </c>
      <c r="AH104" s="218">
        <v>1</v>
      </c>
      <c r="AI104" s="218" t="s">
        <v>3003</v>
      </c>
      <c r="AJ104" s="218" t="s">
        <v>2932</v>
      </c>
      <c r="AK104" s="219">
        <v>45111</v>
      </c>
      <c r="AL104" s="221" t="s">
        <v>9496</v>
      </c>
      <c r="AM104" s="213">
        <v>72000</v>
      </c>
      <c r="AN104" s="213" t="s">
        <v>9043</v>
      </c>
      <c r="AO104" s="213" t="s">
        <v>66</v>
      </c>
      <c r="AP104" s="213">
        <v>1</v>
      </c>
      <c r="AQ104" s="213" t="s">
        <v>9495</v>
      </c>
      <c r="AR104" s="213" t="s">
        <v>9472</v>
      </c>
      <c r="AS104" s="214">
        <v>45260</v>
      </c>
      <c r="AT104" s="222" t="s">
        <v>732</v>
      </c>
      <c r="AU104" s="218" t="s">
        <v>17</v>
      </c>
      <c r="AV104" s="218" t="s">
        <v>17</v>
      </c>
      <c r="AW104" s="218" t="s">
        <v>17</v>
      </c>
      <c r="AX104" s="218" t="s">
        <v>17</v>
      </c>
      <c r="AY104" s="218" t="s">
        <v>18</v>
      </c>
      <c r="AZ104" s="218" t="s">
        <v>17</v>
      </c>
      <c r="BA104" s="219">
        <v>43815</v>
      </c>
      <c r="BB104" s="221" t="s">
        <v>731</v>
      </c>
      <c r="BC104" s="213" t="s">
        <v>17</v>
      </c>
      <c r="BD104" s="213" t="s">
        <v>17</v>
      </c>
      <c r="BE104" s="213" t="s">
        <v>17</v>
      </c>
      <c r="BF104" s="213" t="s">
        <v>17</v>
      </c>
      <c r="BG104" s="213" t="s">
        <v>18</v>
      </c>
      <c r="BH104" s="213" t="s">
        <v>17</v>
      </c>
      <c r="BI104" s="214">
        <v>43815</v>
      </c>
      <c r="BJ104" s="222" t="s">
        <v>9498</v>
      </c>
      <c r="BK104" s="222">
        <v>15</v>
      </c>
      <c r="BL104" s="222" t="s">
        <v>7102</v>
      </c>
      <c r="BM104" s="222" t="s">
        <v>66</v>
      </c>
      <c r="BN104" s="222">
        <v>1</v>
      </c>
      <c r="BO104" s="222" t="s">
        <v>9497</v>
      </c>
      <c r="BP104" s="218" t="s">
        <v>1079</v>
      </c>
      <c r="BQ104" s="223">
        <v>45260</v>
      </c>
      <c r="BR104" s="221" t="s">
        <v>728</v>
      </c>
      <c r="BS104" s="224">
        <v>0</v>
      </c>
      <c r="BT104" s="224" t="s">
        <v>17</v>
      </c>
      <c r="BU104" s="224" t="s">
        <v>66</v>
      </c>
      <c r="BV104" s="224">
        <v>1</v>
      </c>
      <c r="BW104" s="224" t="s">
        <v>727</v>
      </c>
      <c r="BX104" s="224" t="s">
        <v>17</v>
      </c>
      <c r="BY104" s="214">
        <v>43815</v>
      </c>
      <c r="BZ104" s="222" t="s">
        <v>729</v>
      </c>
      <c r="CA104" s="222">
        <v>0</v>
      </c>
      <c r="CB104" s="222" t="s">
        <v>17</v>
      </c>
      <c r="CC104" s="222" t="s">
        <v>66</v>
      </c>
      <c r="CD104" s="222">
        <v>1</v>
      </c>
      <c r="CE104" s="222" t="s">
        <v>727</v>
      </c>
      <c r="CF104" s="222" t="s">
        <v>17</v>
      </c>
      <c r="CG104" s="223">
        <v>43815</v>
      </c>
      <c r="CH104" s="221" t="s">
        <v>11191</v>
      </c>
      <c r="CI104" s="222" t="e">
        <v>#N/A</v>
      </c>
      <c r="CJ104" s="222" t="e">
        <v>#N/A</v>
      </c>
      <c r="CK104" s="222" t="e">
        <v>#N/A</v>
      </c>
      <c r="CL104" s="222" t="e">
        <v>#N/A</v>
      </c>
      <c r="CM104" s="222" t="e">
        <v>#N/A</v>
      </c>
      <c r="CN104" s="222" t="e">
        <v>#N/A</v>
      </c>
      <c r="CO104" s="225" t="e">
        <v>#N/A</v>
      </c>
      <c r="CP104" s="222" t="s">
        <v>730</v>
      </c>
      <c r="CQ104" s="224">
        <v>0</v>
      </c>
      <c r="CR104" s="224" t="s">
        <v>17</v>
      </c>
      <c r="CS104" s="224" t="s">
        <v>66</v>
      </c>
      <c r="CT104" s="224">
        <v>1</v>
      </c>
      <c r="CU104" s="224" t="s">
        <v>727</v>
      </c>
      <c r="CV104" s="224" t="s">
        <v>17</v>
      </c>
      <c r="CW104" s="214">
        <v>43815</v>
      </c>
      <c r="CX104" s="222" t="s">
        <v>3006</v>
      </c>
      <c r="CY104" s="218">
        <v>823000</v>
      </c>
      <c r="CZ104" s="218" t="s">
        <v>2931</v>
      </c>
      <c r="DA104" s="218" t="s">
        <v>66</v>
      </c>
      <c r="DB104" s="218">
        <v>1</v>
      </c>
      <c r="DC104" s="218" t="s">
        <v>3011</v>
      </c>
      <c r="DD104" s="218" t="s">
        <v>2932</v>
      </c>
      <c r="DE104" s="220">
        <v>45111</v>
      </c>
      <c r="DF104" s="221" t="s">
        <v>3008</v>
      </c>
      <c r="DG104" s="213">
        <v>3379000</v>
      </c>
      <c r="DH104" s="224" t="s">
        <v>2931</v>
      </c>
      <c r="DI104" s="224" t="s">
        <v>66</v>
      </c>
      <c r="DJ104" s="224">
        <v>1</v>
      </c>
      <c r="DK104" s="224" t="s">
        <v>3007</v>
      </c>
      <c r="DL104" s="224" t="s">
        <v>2932</v>
      </c>
      <c r="DM104" s="214">
        <v>45111</v>
      </c>
      <c r="DN104" s="222" t="s">
        <v>3010</v>
      </c>
      <c r="DO104" s="218">
        <v>0</v>
      </c>
      <c r="DP104" s="222" t="s">
        <v>2931</v>
      </c>
      <c r="DQ104" s="222" t="s">
        <v>66</v>
      </c>
      <c r="DR104" s="222">
        <v>1</v>
      </c>
      <c r="DS104" s="222" t="s">
        <v>3009</v>
      </c>
      <c r="DT104" s="222" t="s">
        <v>2932</v>
      </c>
      <c r="DU104" s="223">
        <v>45111</v>
      </c>
      <c r="DV104" s="221" t="s">
        <v>3012</v>
      </c>
      <c r="DW104" s="213">
        <v>823000</v>
      </c>
      <c r="DX104" s="224" t="s">
        <v>2931</v>
      </c>
      <c r="DY104" s="224" t="s">
        <v>66</v>
      </c>
      <c r="DZ104" s="224">
        <v>1</v>
      </c>
      <c r="EA104" s="224" t="s">
        <v>3011</v>
      </c>
      <c r="EB104" s="224" t="s">
        <v>2932</v>
      </c>
      <c r="EC104" s="214">
        <v>45111</v>
      </c>
      <c r="ED104" s="222" t="s">
        <v>3014</v>
      </c>
      <c r="EE104" s="218">
        <v>0</v>
      </c>
      <c r="EF104" s="222" t="s">
        <v>2931</v>
      </c>
      <c r="EG104" s="222" t="s">
        <v>66</v>
      </c>
      <c r="EH104" s="222">
        <v>1</v>
      </c>
      <c r="EI104" s="222" t="s">
        <v>3013</v>
      </c>
      <c r="EJ104" s="222" t="s">
        <v>2932</v>
      </c>
      <c r="EK104" s="223">
        <v>45111</v>
      </c>
      <c r="EL104" s="221" t="s">
        <v>3016</v>
      </c>
      <c r="EM104" s="213">
        <v>0</v>
      </c>
      <c r="EN104" s="224" t="s">
        <v>2931</v>
      </c>
      <c r="EO104" s="224" t="s">
        <v>66</v>
      </c>
      <c r="EP104" s="224">
        <v>1</v>
      </c>
      <c r="EQ104" s="224" t="s">
        <v>3015</v>
      </c>
      <c r="ER104" s="224" t="s">
        <v>2932</v>
      </c>
      <c r="ES104" s="214">
        <v>45111</v>
      </c>
      <c r="ET104" s="222" t="s">
        <v>9499</v>
      </c>
      <c r="EU104" s="222">
        <v>15</v>
      </c>
      <c r="EV104" s="222" t="s">
        <v>7102</v>
      </c>
      <c r="EW104" s="222" t="s">
        <v>66</v>
      </c>
      <c r="EX104" s="222">
        <v>1</v>
      </c>
      <c r="EY104" s="222" t="s">
        <v>9497</v>
      </c>
      <c r="EZ104" s="222" t="s">
        <v>1079</v>
      </c>
      <c r="FA104" s="223">
        <v>45260</v>
      </c>
      <c r="FB104" s="221" t="s">
        <v>9501</v>
      </c>
      <c r="FC104" s="224">
        <v>2</v>
      </c>
      <c r="FD104" s="224" t="s">
        <v>9043</v>
      </c>
      <c r="FE104" s="224" t="s">
        <v>66</v>
      </c>
      <c r="FF104" s="224">
        <v>1</v>
      </c>
      <c r="FG104" s="224" t="s">
        <v>9500</v>
      </c>
      <c r="FH104" s="224" t="s">
        <v>9472</v>
      </c>
      <c r="FI104" s="214">
        <v>45260</v>
      </c>
      <c r="FJ104" s="221" t="s">
        <v>733</v>
      </c>
      <c r="FK104" s="222" t="s">
        <v>17</v>
      </c>
      <c r="FL104" s="222" t="s">
        <v>17</v>
      </c>
      <c r="FM104" s="222" t="s">
        <v>17</v>
      </c>
      <c r="FN104" s="222" t="s">
        <v>17</v>
      </c>
      <c r="FO104" s="222" t="s">
        <v>18</v>
      </c>
      <c r="FP104" s="218" t="s">
        <v>17</v>
      </c>
      <c r="FQ104" s="219">
        <v>43815</v>
      </c>
      <c r="FR104" s="221" t="s">
        <v>734</v>
      </c>
      <c r="FS104" s="224" t="s">
        <v>17</v>
      </c>
      <c r="FT104" s="224" t="s">
        <v>17</v>
      </c>
      <c r="FU104" s="224" t="s">
        <v>17</v>
      </c>
      <c r="FV104" s="224" t="s">
        <v>17</v>
      </c>
      <c r="FW104" s="224" t="s">
        <v>18</v>
      </c>
      <c r="FX104" s="224" t="s">
        <v>17</v>
      </c>
      <c r="FY104" s="214">
        <v>43815</v>
      </c>
      <c r="FZ104" s="222" t="s">
        <v>2399</v>
      </c>
      <c r="GA104" s="222">
        <v>1</v>
      </c>
      <c r="GB104" s="222" t="s">
        <v>2019</v>
      </c>
      <c r="GC104" s="222" t="s">
        <v>33</v>
      </c>
      <c r="GD104" s="222">
        <v>2</v>
      </c>
      <c r="GE104" s="222" t="s">
        <v>17</v>
      </c>
      <c r="GF104" s="222" t="s">
        <v>17</v>
      </c>
      <c r="GG104" s="223">
        <v>45063</v>
      </c>
      <c r="GH104" s="221" t="s">
        <v>2405</v>
      </c>
      <c r="GI104" s="224">
        <v>2</v>
      </c>
      <c r="GJ104" s="224" t="s">
        <v>2019</v>
      </c>
      <c r="GK104" s="224" t="s">
        <v>33</v>
      </c>
      <c r="GL104" s="224">
        <v>2</v>
      </c>
      <c r="GM104" s="224" t="s">
        <v>17</v>
      </c>
      <c r="GN104" s="224" t="s">
        <v>17</v>
      </c>
      <c r="GO104" s="214">
        <v>45063</v>
      </c>
      <c r="GP104" s="222" t="s">
        <v>2400</v>
      </c>
      <c r="GQ104" s="222">
        <v>1</v>
      </c>
      <c r="GR104" s="222" t="s">
        <v>2019</v>
      </c>
      <c r="GS104" s="222" t="s">
        <v>33</v>
      </c>
      <c r="GT104" s="222">
        <v>2</v>
      </c>
      <c r="GU104" s="222" t="s">
        <v>17</v>
      </c>
      <c r="GV104" s="222" t="s">
        <v>17</v>
      </c>
      <c r="GW104" s="223">
        <v>45063</v>
      </c>
      <c r="GX104" s="221" t="s">
        <v>2406</v>
      </c>
      <c r="GY104" s="224">
        <v>0</v>
      </c>
      <c r="GZ104" s="224" t="s">
        <v>2019</v>
      </c>
      <c r="HA104" s="224" t="s">
        <v>33</v>
      </c>
      <c r="HB104" s="224">
        <v>2</v>
      </c>
      <c r="HC104" s="224" t="s">
        <v>17</v>
      </c>
      <c r="HD104" s="224" t="s">
        <v>17</v>
      </c>
      <c r="HE104" s="214">
        <v>45063</v>
      </c>
      <c r="HF104" s="222" t="s">
        <v>2398</v>
      </c>
      <c r="HG104" s="222">
        <v>0</v>
      </c>
      <c r="HH104" s="222" t="s">
        <v>2019</v>
      </c>
      <c r="HI104" s="222" t="s">
        <v>33</v>
      </c>
      <c r="HJ104" s="222">
        <v>2</v>
      </c>
      <c r="HK104" s="222" t="s">
        <v>17</v>
      </c>
      <c r="HL104" s="222" t="s">
        <v>17</v>
      </c>
      <c r="HM104" s="223">
        <v>45063</v>
      </c>
      <c r="HN104" s="221" t="s">
        <v>2404</v>
      </c>
      <c r="HO104" s="224">
        <v>1</v>
      </c>
      <c r="HP104" s="224" t="s">
        <v>2019</v>
      </c>
      <c r="HQ104" s="224" t="s">
        <v>33</v>
      </c>
      <c r="HR104" s="224">
        <v>2</v>
      </c>
      <c r="HS104" s="224" t="s">
        <v>17</v>
      </c>
      <c r="HT104" s="224" t="s">
        <v>17</v>
      </c>
      <c r="HU104" s="214">
        <v>45063</v>
      </c>
      <c r="HV104" s="222" t="s">
        <v>2401</v>
      </c>
      <c r="HW104" s="222">
        <v>1</v>
      </c>
      <c r="HX104" s="222" t="s">
        <v>2019</v>
      </c>
      <c r="HY104" s="222" t="s">
        <v>33</v>
      </c>
      <c r="HZ104" s="222">
        <v>2</v>
      </c>
      <c r="IA104" s="222" t="s">
        <v>17</v>
      </c>
      <c r="IB104" s="222" t="s">
        <v>17</v>
      </c>
      <c r="IC104" s="223">
        <v>45063</v>
      </c>
      <c r="ID104" s="221" t="s">
        <v>2403</v>
      </c>
      <c r="IE104" s="224">
        <v>1</v>
      </c>
      <c r="IF104" s="224" t="s">
        <v>2019</v>
      </c>
      <c r="IG104" s="224" t="s">
        <v>33</v>
      </c>
      <c r="IH104" s="224">
        <v>2</v>
      </c>
      <c r="II104" s="224" t="s">
        <v>17</v>
      </c>
      <c r="IJ104" s="224" t="s">
        <v>17</v>
      </c>
      <c r="IK104" s="214">
        <v>45063</v>
      </c>
      <c r="IL104" s="222" t="s">
        <v>2402</v>
      </c>
      <c r="IM104" s="222">
        <v>3</v>
      </c>
      <c r="IN104" s="222" t="s">
        <v>2019</v>
      </c>
      <c r="IO104" s="222" t="s">
        <v>33</v>
      </c>
      <c r="IP104" s="222">
        <v>2</v>
      </c>
      <c r="IQ104" s="222" t="s">
        <v>17</v>
      </c>
      <c r="IR104" s="222" t="s">
        <v>17</v>
      </c>
      <c r="IS104" s="223">
        <v>45063</v>
      </c>
    </row>
    <row r="105" spans="1:253" s="11" customFormat="1" ht="12.95" customHeight="1" x14ac:dyDescent="0.2">
      <c r="A105" s="11" t="s">
        <v>656</v>
      </c>
      <c r="B105" s="11" t="s">
        <v>10454</v>
      </c>
      <c r="C105" s="11" t="s">
        <v>657</v>
      </c>
      <c r="D105" s="11" t="s">
        <v>632</v>
      </c>
      <c r="E105" s="11" t="s">
        <v>10032</v>
      </c>
      <c r="F105" s="11" t="s">
        <v>6627</v>
      </c>
      <c r="G105" s="212">
        <v>225895000</v>
      </c>
      <c r="H105" s="213" t="s">
        <v>6581</v>
      </c>
      <c r="I105" s="213" t="s">
        <v>33</v>
      </c>
      <c r="J105" s="213">
        <v>2</v>
      </c>
      <c r="K105" s="213" t="s">
        <v>6583</v>
      </c>
      <c r="L105" s="213" t="s">
        <v>6582</v>
      </c>
      <c r="M105" s="214">
        <v>45258</v>
      </c>
      <c r="N105" s="221" t="s">
        <v>3360</v>
      </c>
      <c r="O105" s="216">
        <v>910770</v>
      </c>
      <c r="P105" s="216" t="s">
        <v>3357</v>
      </c>
      <c r="Q105" s="216" t="s">
        <v>33</v>
      </c>
      <c r="R105" s="216">
        <v>2</v>
      </c>
      <c r="S105" s="216" t="s">
        <v>3359</v>
      </c>
      <c r="T105" s="216" t="s">
        <v>3358</v>
      </c>
      <c r="U105" s="217">
        <v>45127</v>
      </c>
      <c r="V105" s="221" t="s">
        <v>6629</v>
      </c>
      <c r="W105" s="213">
        <v>193523000</v>
      </c>
      <c r="X105" s="213" t="s">
        <v>3309</v>
      </c>
      <c r="Y105" s="213" t="s">
        <v>1219</v>
      </c>
      <c r="Z105" s="213">
        <v>2</v>
      </c>
      <c r="AA105" s="213" t="s">
        <v>6628</v>
      </c>
      <c r="AB105" s="213" t="s">
        <v>3310</v>
      </c>
      <c r="AC105" s="214">
        <v>45258</v>
      </c>
      <c r="AD105" s="221" t="s">
        <v>6631</v>
      </c>
      <c r="AE105" s="218">
        <v>88772000</v>
      </c>
      <c r="AF105" s="218" t="s">
        <v>3309</v>
      </c>
      <c r="AG105" s="218" t="s">
        <v>22</v>
      </c>
      <c r="AH105" s="218">
        <v>3</v>
      </c>
      <c r="AI105" s="218" t="s">
        <v>6630</v>
      </c>
      <c r="AJ105" s="218" t="s">
        <v>3310</v>
      </c>
      <c r="AK105" s="219">
        <v>45258</v>
      </c>
      <c r="AL105" s="221" t="s">
        <v>6635</v>
      </c>
      <c r="AM105" s="213">
        <v>6011000</v>
      </c>
      <c r="AN105" s="213" t="s">
        <v>6632</v>
      </c>
      <c r="AO105" s="213" t="s">
        <v>22</v>
      </c>
      <c r="AP105" s="213">
        <v>3</v>
      </c>
      <c r="AQ105" s="213" t="s">
        <v>6634</v>
      </c>
      <c r="AR105" s="213" t="s">
        <v>6633</v>
      </c>
      <c r="AS105" s="214">
        <v>45258</v>
      </c>
      <c r="AT105" s="222" t="s">
        <v>1571</v>
      </c>
      <c r="AU105" s="218">
        <v>2416</v>
      </c>
      <c r="AV105" s="218" t="s">
        <v>1568</v>
      </c>
      <c r="AW105" s="218" t="s">
        <v>22</v>
      </c>
      <c r="AX105" s="218">
        <v>3</v>
      </c>
      <c r="AY105" s="218" t="s">
        <v>1570</v>
      </c>
      <c r="AZ105" s="218" t="s">
        <v>1569</v>
      </c>
      <c r="BA105" s="219">
        <v>44952</v>
      </c>
      <c r="BB105" s="221" t="s">
        <v>1625</v>
      </c>
      <c r="BC105" s="213">
        <v>5934949</v>
      </c>
      <c r="BD105" s="213" t="s">
        <v>1622</v>
      </c>
      <c r="BE105" s="213" t="s">
        <v>1219</v>
      </c>
      <c r="BF105" s="213">
        <v>2</v>
      </c>
      <c r="BG105" s="213" t="s">
        <v>1624</v>
      </c>
      <c r="BH105" s="213" t="s">
        <v>1623</v>
      </c>
      <c r="BI105" s="214">
        <v>44985</v>
      </c>
      <c r="BJ105" s="222" t="s">
        <v>6637</v>
      </c>
      <c r="BK105" s="222">
        <v>3921</v>
      </c>
      <c r="BL105" s="222" t="s">
        <v>6591</v>
      </c>
      <c r="BM105" s="222" t="s">
        <v>1219</v>
      </c>
      <c r="BN105" s="222">
        <v>2</v>
      </c>
      <c r="BO105" s="222" t="s">
        <v>6636</v>
      </c>
      <c r="BP105" s="218" t="s">
        <v>1079</v>
      </c>
      <c r="BQ105" s="223">
        <v>45258</v>
      </c>
      <c r="BR105" s="221" t="s">
        <v>1516</v>
      </c>
      <c r="BS105" s="224">
        <v>174000</v>
      </c>
      <c r="BT105" s="224" t="s">
        <v>1513</v>
      </c>
      <c r="BU105" s="224" t="s">
        <v>1219</v>
      </c>
      <c r="BV105" s="224">
        <v>2</v>
      </c>
      <c r="BW105" s="224" t="s">
        <v>1515</v>
      </c>
      <c r="BX105" s="224" t="s">
        <v>1514</v>
      </c>
      <c r="BY105" s="214">
        <v>44919</v>
      </c>
      <c r="BZ105" s="222" t="s">
        <v>1358</v>
      </c>
      <c r="CA105" s="222" t="s">
        <v>17</v>
      </c>
      <c r="CB105" s="222" t="s">
        <v>17</v>
      </c>
      <c r="CC105" s="222" t="s">
        <v>17</v>
      </c>
      <c r="CD105" s="222" t="s">
        <v>17</v>
      </c>
      <c r="CE105" s="222" t="s">
        <v>1357</v>
      </c>
      <c r="CF105" s="222" t="s">
        <v>17</v>
      </c>
      <c r="CG105" s="223">
        <v>44803</v>
      </c>
      <c r="CH105" s="221" t="s">
        <v>11192</v>
      </c>
      <c r="CI105" s="222" t="e">
        <v>#N/A</v>
      </c>
      <c r="CJ105" s="222" t="e">
        <v>#N/A</v>
      </c>
      <c r="CK105" s="222" t="e">
        <v>#N/A</v>
      </c>
      <c r="CL105" s="222" t="e">
        <v>#N/A</v>
      </c>
      <c r="CM105" s="222" t="e">
        <v>#N/A</v>
      </c>
      <c r="CN105" s="222" t="e">
        <v>#N/A</v>
      </c>
      <c r="CO105" s="225" t="e">
        <v>#N/A</v>
      </c>
      <c r="CP105" s="222" t="s">
        <v>659</v>
      </c>
      <c r="CQ105" s="224" t="s">
        <v>17</v>
      </c>
      <c r="CR105" s="224" t="s">
        <v>637</v>
      </c>
      <c r="CS105" s="224" t="s">
        <v>17</v>
      </c>
      <c r="CT105" s="224" t="s">
        <v>17</v>
      </c>
      <c r="CU105" s="224" t="s">
        <v>658</v>
      </c>
      <c r="CV105" s="224" t="s">
        <v>638</v>
      </c>
      <c r="CW105" s="214">
        <v>43649</v>
      </c>
      <c r="CX105" s="222" t="s">
        <v>6641</v>
      </c>
      <c r="CY105" s="218">
        <v>24814000</v>
      </c>
      <c r="CZ105" s="218" t="s">
        <v>3309</v>
      </c>
      <c r="DA105" s="218" t="s">
        <v>22</v>
      </c>
      <c r="DB105" s="218">
        <v>3</v>
      </c>
      <c r="DC105" s="218" t="s">
        <v>6646</v>
      </c>
      <c r="DD105" s="218" t="s">
        <v>6639</v>
      </c>
      <c r="DE105" s="220">
        <v>45258</v>
      </c>
      <c r="DF105" s="221" t="s">
        <v>6643</v>
      </c>
      <c r="DG105" s="213">
        <v>104750000</v>
      </c>
      <c r="DH105" s="224" t="s">
        <v>3309</v>
      </c>
      <c r="DI105" s="224" t="s">
        <v>22</v>
      </c>
      <c r="DJ105" s="224">
        <v>3</v>
      </c>
      <c r="DK105" s="224" t="s">
        <v>6642</v>
      </c>
      <c r="DL105" s="224" t="s">
        <v>6639</v>
      </c>
      <c r="DM105" s="214">
        <v>45258</v>
      </c>
      <c r="DN105" s="222" t="s">
        <v>6645</v>
      </c>
      <c r="DO105" s="218">
        <v>63958000</v>
      </c>
      <c r="DP105" s="222" t="s">
        <v>3309</v>
      </c>
      <c r="DQ105" s="222" t="s">
        <v>22</v>
      </c>
      <c r="DR105" s="222">
        <v>3</v>
      </c>
      <c r="DS105" s="222" t="s">
        <v>6644</v>
      </c>
      <c r="DT105" s="222" t="s">
        <v>6639</v>
      </c>
      <c r="DU105" s="223">
        <v>45258</v>
      </c>
      <c r="DV105" s="221" t="s">
        <v>6647</v>
      </c>
      <c r="DW105" s="213">
        <v>23706000</v>
      </c>
      <c r="DX105" s="224" t="s">
        <v>3309</v>
      </c>
      <c r="DY105" s="224" t="s">
        <v>22</v>
      </c>
      <c r="DZ105" s="224">
        <v>3</v>
      </c>
      <c r="EA105" s="224" t="s">
        <v>6646</v>
      </c>
      <c r="EB105" s="224" t="s">
        <v>6639</v>
      </c>
      <c r="EC105" s="214">
        <v>45258</v>
      </c>
      <c r="ED105" s="222" t="s">
        <v>6649</v>
      </c>
      <c r="EE105" s="218">
        <v>1108000</v>
      </c>
      <c r="EF105" s="222" t="s">
        <v>3309</v>
      </c>
      <c r="EG105" s="222" t="s">
        <v>22</v>
      </c>
      <c r="EH105" s="222">
        <v>3</v>
      </c>
      <c r="EI105" s="222" t="s">
        <v>6648</v>
      </c>
      <c r="EJ105" s="222" t="s">
        <v>6639</v>
      </c>
      <c r="EK105" s="223">
        <v>45258</v>
      </c>
      <c r="EL105" s="221" t="s">
        <v>6651</v>
      </c>
      <c r="EM105" s="213">
        <v>0</v>
      </c>
      <c r="EN105" s="224" t="s">
        <v>3309</v>
      </c>
      <c r="EO105" s="224" t="s">
        <v>22</v>
      </c>
      <c r="EP105" s="224">
        <v>3</v>
      </c>
      <c r="EQ105" s="224" t="s">
        <v>6650</v>
      </c>
      <c r="ER105" s="224" t="s">
        <v>6639</v>
      </c>
      <c r="ES105" s="214">
        <v>45258</v>
      </c>
      <c r="ET105" s="222" t="s">
        <v>6638</v>
      </c>
      <c r="EU105" s="222">
        <v>3921</v>
      </c>
      <c r="EV105" s="222" t="s">
        <v>6591</v>
      </c>
      <c r="EW105" s="222" t="s">
        <v>1219</v>
      </c>
      <c r="EX105" s="222">
        <v>2</v>
      </c>
      <c r="EY105" s="222" t="s">
        <v>6636</v>
      </c>
      <c r="EZ105" s="222" t="s">
        <v>1079</v>
      </c>
      <c r="FA105" s="223">
        <v>45258</v>
      </c>
      <c r="FB105" s="221" t="s">
        <v>6653</v>
      </c>
      <c r="FC105" s="224">
        <v>4</v>
      </c>
      <c r="FD105" s="224" t="s">
        <v>6632</v>
      </c>
      <c r="FE105" s="224" t="s">
        <v>22</v>
      </c>
      <c r="FF105" s="224">
        <v>3</v>
      </c>
      <c r="FG105" s="224" t="s">
        <v>6652</v>
      </c>
      <c r="FH105" s="224" t="s">
        <v>6633</v>
      </c>
      <c r="FI105" s="214">
        <v>45258</v>
      </c>
      <c r="FJ105" s="221" t="s">
        <v>660</v>
      </c>
      <c r="FK105" s="222" t="s">
        <v>17</v>
      </c>
      <c r="FL105" s="222" t="s">
        <v>17</v>
      </c>
      <c r="FM105" s="222" t="s">
        <v>17</v>
      </c>
      <c r="FN105" s="222" t="s">
        <v>17</v>
      </c>
      <c r="FO105" s="222" t="s">
        <v>633</v>
      </c>
      <c r="FP105" s="218" t="s">
        <v>17</v>
      </c>
      <c r="FQ105" s="219">
        <v>43649</v>
      </c>
      <c r="FR105" s="221" t="s">
        <v>661</v>
      </c>
      <c r="FS105" s="224">
        <v>800000</v>
      </c>
      <c r="FT105" s="224" t="s">
        <v>642</v>
      </c>
      <c r="FU105" s="224" t="s">
        <v>33</v>
      </c>
      <c r="FV105" s="224">
        <v>2</v>
      </c>
      <c r="FW105" s="224" t="s">
        <v>644</v>
      </c>
      <c r="FX105" s="224" t="s">
        <v>643</v>
      </c>
      <c r="FY105" s="214">
        <v>43649</v>
      </c>
      <c r="FZ105" s="222" t="s">
        <v>6030</v>
      </c>
      <c r="GA105" s="222">
        <v>1</v>
      </c>
      <c r="GB105" s="222" t="s">
        <v>2019</v>
      </c>
      <c r="GC105" s="222" t="s">
        <v>33</v>
      </c>
      <c r="GD105" s="222">
        <v>2</v>
      </c>
      <c r="GE105" s="222" t="s">
        <v>17</v>
      </c>
      <c r="GF105" s="222" t="s">
        <v>17</v>
      </c>
      <c r="GG105" s="223">
        <v>45256</v>
      </c>
      <c r="GH105" s="221" t="s">
        <v>6036</v>
      </c>
      <c r="GI105" s="224">
        <v>3</v>
      </c>
      <c r="GJ105" s="224" t="s">
        <v>2019</v>
      </c>
      <c r="GK105" s="224" t="s">
        <v>33</v>
      </c>
      <c r="GL105" s="224">
        <v>2</v>
      </c>
      <c r="GM105" s="224" t="s">
        <v>17</v>
      </c>
      <c r="GN105" s="224" t="s">
        <v>17</v>
      </c>
      <c r="GO105" s="214">
        <v>45256</v>
      </c>
      <c r="GP105" s="222" t="s">
        <v>6031</v>
      </c>
      <c r="GQ105" s="222">
        <v>2</v>
      </c>
      <c r="GR105" s="222" t="s">
        <v>2019</v>
      </c>
      <c r="GS105" s="222" t="s">
        <v>33</v>
      </c>
      <c r="GT105" s="222">
        <v>2</v>
      </c>
      <c r="GU105" s="222" t="s">
        <v>17</v>
      </c>
      <c r="GV105" s="222" t="s">
        <v>17</v>
      </c>
      <c r="GW105" s="223">
        <v>45256</v>
      </c>
      <c r="GX105" s="221" t="s">
        <v>6037</v>
      </c>
      <c r="GY105" s="224">
        <v>3</v>
      </c>
      <c r="GZ105" s="224" t="s">
        <v>2019</v>
      </c>
      <c r="HA105" s="224" t="s">
        <v>33</v>
      </c>
      <c r="HB105" s="224">
        <v>2</v>
      </c>
      <c r="HC105" s="224" t="s">
        <v>17</v>
      </c>
      <c r="HD105" s="224" t="s">
        <v>17</v>
      </c>
      <c r="HE105" s="214">
        <v>45256</v>
      </c>
      <c r="HF105" s="222" t="s">
        <v>6029</v>
      </c>
      <c r="HG105" s="222">
        <v>2</v>
      </c>
      <c r="HH105" s="222" t="s">
        <v>2019</v>
      </c>
      <c r="HI105" s="222" t="s">
        <v>33</v>
      </c>
      <c r="HJ105" s="222">
        <v>2</v>
      </c>
      <c r="HK105" s="222" t="s">
        <v>17</v>
      </c>
      <c r="HL105" s="222" t="s">
        <v>17</v>
      </c>
      <c r="HM105" s="223">
        <v>45256</v>
      </c>
      <c r="HN105" s="221" t="s">
        <v>6035</v>
      </c>
      <c r="HO105" s="224">
        <v>3</v>
      </c>
      <c r="HP105" s="224" t="s">
        <v>2019</v>
      </c>
      <c r="HQ105" s="224" t="s">
        <v>33</v>
      </c>
      <c r="HR105" s="224">
        <v>2</v>
      </c>
      <c r="HS105" s="224" t="s">
        <v>17</v>
      </c>
      <c r="HT105" s="224" t="s">
        <v>17</v>
      </c>
      <c r="HU105" s="214">
        <v>45256</v>
      </c>
      <c r="HV105" s="222" t="s">
        <v>6032</v>
      </c>
      <c r="HW105" s="222">
        <v>3</v>
      </c>
      <c r="HX105" s="222" t="s">
        <v>2019</v>
      </c>
      <c r="HY105" s="222" t="s">
        <v>33</v>
      </c>
      <c r="HZ105" s="222">
        <v>2</v>
      </c>
      <c r="IA105" s="222" t="s">
        <v>17</v>
      </c>
      <c r="IB105" s="222" t="s">
        <v>17</v>
      </c>
      <c r="IC105" s="223">
        <v>45256</v>
      </c>
      <c r="ID105" s="221" t="s">
        <v>6034</v>
      </c>
      <c r="IE105" s="224">
        <v>0</v>
      </c>
      <c r="IF105" s="224" t="s">
        <v>2019</v>
      </c>
      <c r="IG105" s="224" t="s">
        <v>33</v>
      </c>
      <c r="IH105" s="224">
        <v>2</v>
      </c>
      <c r="II105" s="224" t="s">
        <v>17</v>
      </c>
      <c r="IJ105" s="224" t="s">
        <v>17</v>
      </c>
      <c r="IK105" s="214">
        <v>45256</v>
      </c>
      <c r="IL105" s="222" t="s">
        <v>6033</v>
      </c>
      <c r="IM105" s="222">
        <v>3</v>
      </c>
      <c r="IN105" s="222" t="s">
        <v>2019</v>
      </c>
      <c r="IO105" s="222" t="s">
        <v>33</v>
      </c>
      <c r="IP105" s="222">
        <v>2</v>
      </c>
      <c r="IQ105" s="222" t="s">
        <v>17</v>
      </c>
      <c r="IR105" s="222" t="s">
        <v>17</v>
      </c>
      <c r="IS105" s="223">
        <v>45256</v>
      </c>
    </row>
    <row r="106" spans="1:253" s="11" customFormat="1" ht="12.95" customHeight="1" x14ac:dyDescent="0.2">
      <c r="A106" s="11" t="s">
        <v>646</v>
      </c>
      <c r="B106" s="11" t="s">
        <v>10761</v>
      </c>
      <c r="C106" s="11" t="s">
        <v>647</v>
      </c>
      <c r="D106" s="11" t="s">
        <v>632</v>
      </c>
      <c r="E106" s="11" t="s">
        <v>10032</v>
      </c>
      <c r="F106" s="11" t="s">
        <v>6623</v>
      </c>
      <c r="G106" s="212">
        <v>225895000</v>
      </c>
      <c r="H106" s="213" t="s">
        <v>6581</v>
      </c>
      <c r="I106" s="213" t="s">
        <v>1219</v>
      </c>
      <c r="J106" s="213">
        <v>2</v>
      </c>
      <c r="K106" s="213" t="s">
        <v>6583</v>
      </c>
      <c r="L106" s="213" t="s">
        <v>6582</v>
      </c>
      <c r="M106" s="214">
        <v>45258</v>
      </c>
      <c r="N106" s="221" t="s">
        <v>3342</v>
      </c>
      <c r="O106" s="216">
        <v>142964</v>
      </c>
      <c r="P106" s="216" t="s">
        <v>3309</v>
      </c>
      <c r="Q106" s="216" t="s">
        <v>1219</v>
      </c>
      <c r="R106" s="216">
        <v>2</v>
      </c>
      <c r="S106" s="216" t="s">
        <v>3341</v>
      </c>
      <c r="T106" s="216" t="s">
        <v>3306</v>
      </c>
      <c r="U106" s="217">
        <v>45127</v>
      </c>
      <c r="V106" s="221" t="s">
        <v>3344</v>
      </c>
      <c r="W106" s="213">
        <v>18000000</v>
      </c>
      <c r="X106" s="213" t="s">
        <v>3309</v>
      </c>
      <c r="Y106" s="213" t="s">
        <v>22</v>
      </c>
      <c r="Z106" s="213">
        <v>3</v>
      </c>
      <c r="AA106" s="213" t="s">
        <v>3343</v>
      </c>
      <c r="AB106" s="213" t="s">
        <v>3310</v>
      </c>
      <c r="AC106" s="214">
        <v>45127</v>
      </c>
      <c r="AD106" s="221" t="s">
        <v>3346</v>
      </c>
      <c r="AE106" s="218">
        <v>8445000</v>
      </c>
      <c r="AF106" s="218" t="s">
        <v>3309</v>
      </c>
      <c r="AG106" s="218" t="s">
        <v>22</v>
      </c>
      <c r="AH106" s="218">
        <v>3</v>
      </c>
      <c r="AI106" s="218" t="s">
        <v>3345</v>
      </c>
      <c r="AJ106" s="218" t="s">
        <v>3310</v>
      </c>
      <c r="AK106" s="219">
        <v>45127</v>
      </c>
      <c r="AL106" s="221" t="s">
        <v>3507</v>
      </c>
      <c r="AM106" s="213">
        <v>581000</v>
      </c>
      <c r="AN106" s="213" t="s">
        <v>3504</v>
      </c>
      <c r="AO106" s="213" t="s">
        <v>1219</v>
      </c>
      <c r="AP106" s="213">
        <v>2</v>
      </c>
      <c r="AQ106" s="213" t="s">
        <v>3506</v>
      </c>
      <c r="AR106" s="213" t="s">
        <v>3505</v>
      </c>
      <c r="AS106" s="214">
        <v>45166</v>
      </c>
      <c r="AT106" s="222" t="s">
        <v>665</v>
      </c>
      <c r="AU106" s="218" t="s">
        <v>17</v>
      </c>
      <c r="AV106" s="218" t="s">
        <v>17</v>
      </c>
      <c r="AW106" s="218" t="s">
        <v>17</v>
      </c>
      <c r="AX106" s="218" t="s">
        <v>17</v>
      </c>
      <c r="AY106" s="218" t="s">
        <v>663</v>
      </c>
      <c r="AZ106" s="218" t="s">
        <v>17</v>
      </c>
      <c r="BA106" s="219">
        <v>43672</v>
      </c>
      <c r="BB106" s="221" t="s">
        <v>664</v>
      </c>
      <c r="BC106" s="213" t="s">
        <v>17</v>
      </c>
      <c r="BD106" s="213" t="s">
        <v>17</v>
      </c>
      <c r="BE106" s="213" t="s">
        <v>17</v>
      </c>
      <c r="BF106" s="213" t="s">
        <v>17</v>
      </c>
      <c r="BG106" s="213" t="s">
        <v>663</v>
      </c>
      <c r="BH106" s="213" t="s">
        <v>17</v>
      </c>
      <c r="BI106" s="214">
        <v>43672</v>
      </c>
      <c r="BJ106" s="222" t="s">
        <v>6625</v>
      </c>
      <c r="BK106" s="222">
        <v>642</v>
      </c>
      <c r="BL106" s="222" t="s">
        <v>6591</v>
      </c>
      <c r="BM106" s="222" t="s">
        <v>22</v>
      </c>
      <c r="BN106" s="222">
        <v>3</v>
      </c>
      <c r="BO106" s="222" t="s">
        <v>6624</v>
      </c>
      <c r="BP106" s="218" t="s">
        <v>1079</v>
      </c>
      <c r="BQ106" s="223">
        <v>45258</v>
      </c>
      <c r="BR106" s="221" t="s">
        <v>648</v>
      </c>
      <c r="BS106" s="224" t="s">
        <v>17</v>
      </c>
      <c r="BT106" s="224" t="s">
        <v>17</v>
      </c>
      <c r="BU106" s="224" t="s">
        <v>17</v>
      </c>
      <c r="BV106" s="224" t="s">
        <v>17</v>
      </c>
      <c r="BW106" s="224" t="s">
        <v>633</v>
      </c>
      <c r="BX106" s="224" t="s">
        <v>17</v>
      </c>
      <c r="BY106" s="214">
        <v>43648</v>
      </c>
      <c r="BZ106" s="222" t="s">
        <v>1359</v>
      </c>
      <c r="CA106" s="222" t="s">
        <v>17</v>
      </c>
      <c r="CB106" s="222" t="s">
        <v>17</v>
      </c>
      <c r="CC106" s="222" t="s">
        <v>17</v>
      </c>
      <c r="CD106" s="222" t="s">
        <v>17</v>
      </c>
      <c r="CE106" s="222" t="s">
        <v>1357</v>
      </c>
      <c r="CF106" s="222" t="s">
        <v>17</v>
      </c>
      <c r="CG106" s="223">
        <v>44803</v>
      </c>
      <c r="CH106" s="221" t="s">
        <v>11193</v>
      </c>
      <c r="CI106" s="222" t="e">
        <v>#N/A</v>
      </c>
      <c r="CJ106" s="222" t="e">
        <v>#N/A</v>
      </c>
      <c r="CK106" s="222" t="e">
        <v>#N/A</v>
      </c>
      <c r="CL106" s="222" t="e">
        <v>#N/A</v>
      </c>
      <c r="CM106" s="222" t="e">
        <v>#N/A</v>
      </c>
      <c r="CN106" s="222" t="e">
        <v>#N/A</v>
      </c>
      <c r="CO106" s="225" t="e">
        <v>#N/A</v>
      </c>
      <c r="CP106" s="222" t="s">
        <v>651</v>
      </c>
      <c r="CQ106" s="224" t="s">
        <v>17</v>
      </c>
      <c r="CR106" s="224" t="s">
        <v>17</v>
      </c>
      <c r="CS106" s="224" t="s">
        <v>17</v>
      </c>
      <c r="CT106" s="224" t="s">
        <v>17</v>
      </c>
      <c r="CU106" s="224" t="s">
        <v>633</v>
      </c>
      <c r="CV106" s="224" t="s">
        <v>17</v>
      </c>
      <c r="CW106" s="214">
        <v>43648</v>
      </c>
      <c r="CX106" s="222" t="s">
        <v>3348</v>
      </c>
      <c r="CY106" s="218">
        <v>2468000</v>
      </c>
      <c r="CZ106" s="218" t="s">
        <v>3309</v>
      </c>
      <c r="DA106" s="218" t="s">
        <v>22</v>
      </c>
      <c r="DB106" s="218">
        <v>3</v>
      </c>
      <c r="DC106" s="218" t="s">
        <v>3352</v>
      </c>
      <c r="DD106" s="218" t="s">
        <v>3310</v>
      </c>
      <c r="DE106" s="220">
        <v>45127</v>
      </c>
      <c r="DF106" s="221" t="s">
        <v>3350</v>
      </c>
      <c r="DG106" s="213">
        <v>9555000</v>
      </c>
      <c r="DH106" s="224" t="s">
        <v>3309</v>
      </c>
      <c r="DI106" s="224" t="s">
        <v>22</v>
      </c>
      <c r="DJ106" s="224">
        <v>3</v>
      </c>
      <c r="DK106" s="224" t="s">
        <v>3349</v>
      </c>
      <c r="DL106" s="224" t="s">
        <v>3310</v>
      </c>
      <c r="DM106" s="214">
        <v>45127</v>
      </c>
      <c r="DN106" s="222" t="s">
        <v>3351</v>
      </c>
      <c r="DO106" s="218">
        <v>5977000</v>
      </c>
      <c r="DP106" s="222" t="s">
        <v>3309</v>
      </c>
      <c r="DQ106" s="222" t="s">
        <v>22</v>
      </c>
      <c r="DR106" s="222">
        <v>3</v>
      </c>
      <c r="DS106" s="222" t="s">
        <v>3320</v>
      </c>
      <c r="DT106" s="222" t="s">
        <v>3317</v>
      </c>
      <c r="DU106" s="223">
        <v>45127</v>
      </c>
      <c r="DV106" s="221" t="s">
        <v>3353</v>
      </c>
      <c r="DW106" s="213">
        <v>2468000</v>
      </c>
      <c r="DX106" s="224" t="s">
        <v>3309</v>
      </c>
      <c r="DY106" s="224" t="s">
        <v>22</v>
      </c>
      <c r="DZ106" s="224">
        <v>3</v>
      </c>
      <c r="EA106" s="224" t="s">
        <v>3352</v>
      </c>
      <c r="EB106" s="224" t="s">
        <v>3310</v>
      </c>
      <c r="EC106" s="214">
        <v>45127</v>
      </c>
      <c r="ED106" s="222" t="s">
        <v>3355</v>
      </c>
      <c r="EE106" s="218">
        <v>0</v>
      </c>
      <c r="EF106" s="222" t="s">
        <v>3309</v>
      </c>
      <c r="EG106" s="222" t="s">
        <v>22</v>
      </c>
      <c r="EH106" s="222">
        <v>3</v>
      </c>
      <c r="EI106" s="222" t="s">
        <v>3354</v>
      </c>
      <c r="EJ106" s="222" t="s">
        <v>3310</v>
      </c>
      <c r="EK106" s="223">
        <v>45127</v>
      </c>
      <c r="EL106" s="221" t="s">
        <v>3356</v>
      </c>
      <c r="EM106" s="213">
        <v>0</v>
      </c>
      <c r="EN106" s="224" t="s">
        <v>3309</v>
      </c>
      <c r="EO106" s="224" t="s">
        <v>22</v>
      </c>
      <c r="EP106" s="224">
        <v>3</v>
      </c>
      <c r="EQ106" s="224" t="s">
        <v>3354</v>
      </c>
      <c r="ER106" s="224" t="s">
        <v>3310</v>
      </c>
      <c r="ES106" s="214">
        <v>45127</v>
      </c>
      <c r="ET106" s="222" t="s">
        <v>6626</v>
      </c>
      <c r="EU106" s="222">
        <v>3921</v>
      </c>
      <c r="EV106" s="222" t="s">
        <v>6591</v>
      </c>
      <c r="EW106" s="222" t="s">
        <v>22</v>
      </c>
      <c r="EX106" s="222">
        <v>3</v>
      </c>
      <c r="EY106" s="222" t="s">
        <v>6592</v>
      </c>
      <c r="EZ106" s="222" t="s">
        <v>1079</v>
      </c>
      <c r="FA106" s="223">
        <v>45258</v>
      </c>
      <c r="FB106" s="221" t="s">
        <v>650</v>
      </c>
      <c r="FC106" s="224">
        <v>5</v>
      </c>
      <c r="FD106" s="224" t="s">
        <v>17</v>
      </c>
      <c r="FE106" s="224" t="s">
        <v>33</v>
      </c>
      <c r="FF106" s="224">
        <v>2</v>
      </c>
      <c r="FG106" s="224" t="s">
        <v>649</v>
      </c>
      <c r="FH106" s="224" t="s">
        <v>17</v>
      </c>
      <c r="FI106" s="214">
        <v>43648</v>
      </c>
      <c r="FJ106" s="221" t="s">
        <v>653</v>
      </c>
      <c r="FK106" s="222" t="s">
        <v>17</v>
      </c>
      <c r="FL106" s="222" t="s">
        <v>17</v>
      </c>
      <c r="FM106" s="222" t="s">
        <v>17</v>
      </c>
      <c r="FN106" s="222" t="s">
        <v>17</v>
      </c>
      <c r="FO106" s="222" t="s">
        <v>652</v>
      </c>
      <c r="FP106" s="218" t="s">
        <v>17</v>
      </c>
      <c r="FQ106" s="219">
        <v>43648</v>
      </c>
      <c r="FR106" s="221" t="s">
        <v>655</v>
      </c>
      <c r="FS106" s="224" t="s">
        <v>17</v>
      </c>
      <c r="FT106" s="224" t="s">
        <v>17</v>
      </c>
      <c r="FU106" s="224" t="s">
        <v>17</v>
      </c>
      <c r="FV106" s="224" t="s">
        <v>17</v>
      </c>
      <c r="FW106" s="224" t="s">
        <v>654</v>
      </c>
      <c r="FX106" s="224" t="s">
        <v>17</v>
      </c>
      <c r="FY106" s="214">
        <v>43648</v>
      </c>
      <c r="FZ106" s="222" t="s">
        <v>5929</v>
      </c>
      <c r="GA106" s="222">
        <v>1</v>
      </c>
      <c r="GB106" s="222" t="s">
        <v>2019</v>
      </c>
      <c r="GC106" s="222" t="s">
        <v>33</v>
      </c>
      <c r="GD106" s="222">
        <v>2</v>
      </c>
      <c r="GE106" s="222" t="s">
        <v>17</v>
      </c>
      <c r="GF106" s="222" t="s">
        <v>17</v>
      </c>
      <c r="GG106" s="223">
        <v>45255</v>
      </c>
      <c r="GH106" s="221" t="s">
        <v>5935</v>
      </c>
      <c r="GI106" s="224">
        <v>2</v>
      </c>
      <c r="GJ106" s="224" t="s">
        <v>2019</v>
      </c>
      <c r="GK106" s="224" t="s">
        <v>33</v>
      </c>
      <c r="GL106" s="224">
        <v>2</v>
      </c>
      <c r="GM106" s="224" t="s">
        <v>17</v>
      </c>
      <c r="GN106" s="224" t="s">
        <v>17</v>
      </c>
      <c r="GO106" s="214">
        <v>45255</v>
      </c>
      <c r="GP106" s="222" t="s">
        <v>5930</v>
      </c>
      <c r="GQ106" s="222">
        <v>0</v>
      </c>
      <c r="GR106" s="222" t="s">
        <v>2019</v>
      </c>
      <c r="GS106" s="222" t="s">
        <v>33</v>
      </c>
      <c r="GT106" s="222">
        <v>2</v>
      </c>
      <c r="GU106" s="222" t="s">
        <v>17</v>
      </c>
      <c r="GV106" s="222" t="s">
        <v>17</v>
      </c>
      <c r="GW106" s="223">
        <v>45255</v>
      </c>
      <c r="GX106" s="221" t="s">
        <v>5936</v>
      </c>
      <c r="GY106" s="224">
        <v>3</v>
      </c>
      <c r="GZ106" s="224" t="s">
        <v>2019</v>
      </c>
      <c r="HA106" s="224" t="s">
        <v>33</v>
      </c>
      <c r="HB106" s="224">
        <v>2</v>
      </c>
      <c r="HC106" s="224" t="s">
        <v>17</v>
      </c>
      <c r="HD106" s="224" t="s">
        <v>17</v>
      </c>
      <c r="HE106" s="214">
        <v>45255</v>
      </c>
      <c r="HF106" s="222" t="s">
        <v>5928</v>
      </c>
      <c r="HG106" s="222">
        <v>0</v>
      </c>
      <c r="HH106" s="222" t="s">
        <v>2019</v>
      </c>
      <c r="HI106" s="222" t="s">
        <v>33</v>
      </c>
      <c r="HJ106" s="222">
        <v>2</v>
      </c>
      <c r="HK106" s="222" t="s">
        <v>17</v>
      </c>
      <c r="HL106" s="222" t="s">
        <v>17</v>
      </c>
      <c r="HM106" s="223">
        <v>45255</v>
      </c>
      <c r="HN106" s="221" t="s">
        <v>5934</v>
      </c>
      <c r="HO106" s="224">
        <v>0</v>
      </c>
      <c r="HP106" s="224" t="s">
        <v>2019</v>
      </c>
      <c r="HQ106" s="224" t="s">
        <v>33</v>
      </c>
      <c r="HR106" s="224">
        <v>2</v>
      </c>
      <c r="HS106" s="224" t="s">
        <v>17</v>
      </c>
      <c r="HT106" s="224" t="s">
        <v>17</v>
      </c>
      <c r="HU106" s="214">
        <v>45255</v>
      </c>
      <c r="HV106" s="222" t="s">
        <v>5931</v>
      </c>
      <c r="HW106" s="222">
        <v>2</v>
      </c>
      <c r="HX106" s="222" t="s">
        <v>2019</v>
      </c>
      <c r="HY106" s="222" t="s">
        <v>33</v>
      </c>
      <c r="HZ106" s="222">
        <v>2</v>
      </c>
      <c r="IA106" s="222" t="s">
        <v>17</v>
      </c>
      <c r="IB106" s="222" t="s">
        <v>17</v>
      </c>
      <c r="IC106" s="223">
        <v>45255</v>
      </c>
      <c r="ID106" s="221" t="s">
        <v>5933</v>
      </c>
      <c r="IE106" s="224">
        <v>0</v>
      </c>
      <c r="IF106" s="224" t="s">
        <v>2019</v>
      </c>
      <c r="IG106" s="224" t="s">
        <v>33</v>
      </c>
      <c r="IH106" s="224">
        <v>2</v>
      </c>
      <c r="II106" s="224" t="s">
        <v>17</v>
      </c>
      <c r="IJ106" s="224" t="s">
        <v>17</v>
      </c>
      <c r="IK106" s="214">
        <v>45255</v>
      </c>
      <c r="IL106" s="222" t="s">
        <v>5932</v>
      </c>
      <c r="IM106" s="222">
        <v>2</v>
      </c>
      <c r="IN106" s="222" t="s">
        <v>2019</v>
      </c>
      <c r="IO106" s="222" t="s">
        <v>33</v>
      </c>
      <c r="IP106" s="222">
        <v>2</v>
      </c>
      <c r="IQ106" s="222" t="s">
        <v>17</v>
      </c>
      <c r="IR106" s="222" t="s">
        <v>17</v>
      </c>
      <c r="IS106" s="223">
        <v>45255</v>
      </c>
    </row>
    <row r="107" spans="1:253" s="11" customFormat="1" ht="12.95" customHeight="1" x14ac:dyDescent="0.2">
      <c r="A107" s="11" t="s">
        <v>630</v>
      </c>
      <c r="B107" s="11" t="s">
        <v>10442</v>
      </c>
      <c r="C107" s="11" t="s">
        <v>631</v>
      </c>
      <c r="D107" s="11" t="s">
        <v>632</v>
      </c>
      <c r="E107" s="11" t="s">
        <v>10032</v>
      </c>
      <c r="F107" s="11" t="s">
        <v>6617</v>
      </c>
      <c r="G107" s="212">
        <v>225895000</v>
      </c>
      <c r="H107" s="213" t="s">
        <v>6581</v>
      </c>
      <c r="I107" s="213" t="s">
        <v>1219</v>
      </c>
      <c r="J107" s="213">
        <v>2</v>
      </c>
      <c r="K107" s="213" t="s">
        <v>6583</v>
      </c>
      <c r="L107" s="213" t="s">
        <v>6582</v>
      </c>
      <c r="M107" s="214">
        <v>45258</v>
      </c>
      <c r="N107" s="221" t="s">
        <v>3327</v>
      </c>
      <c r="O107" s="216">
        <v>157918</v>
      </c>
      <c r="P107" s="216" t="s">
        <v>3300</v>
      </c>
      <c r="Q107" s="216" t="s">
        <v>1219</v>
      </c>
      <c r="R107" s="216">
        <v>2</v>
      </c>
      <c r="S107" s="216" t="s">
        <v>3326</v>
      </c>
      <c r="T107" s="216" t="s">
        <v>3306</v>
      </c>
      <c r="U107" s="217">
        <v>45127</v>
      </c>
      <c r="V107" s="221" t="s">
        <v>3330</v>
      </c>
      <c r="W107" s="213">
        <v>16100000</v>
      </c>
      <c r="X107" s="213" t="s">
        <v>1763</v>
      </c>
      <c r="Y107" s="213" t="s">
        <v>1219</v>
      </c>
      <c r="Z107" s="213">
        <v>2</v>
      </c>
      <c r="AA107" s="213" t="s">
        <v>3329</v>
      </c>
      <c r="AB107" s="213" t="s">
        <v>3328</v>
      </c>
      <c r="AC107" s="214">
        <v>45127</v>
      </c>
      <c r="AD107" s="221" t="s">
        <v>3332</v>
      </c>
      <c r="AE107" s="218">
        <v>16100000</v>
      </c>
      <c r="AF107" s="218" t="s">
        <v>1763</v>
      </c>
      <c r="AG107" s="218" t="s">
        <v>1219</v>
      </c>
      <c r="AH107" s="218">
        <v>2</v>
      </c>
      <c r="AI107" s="218" t="s">
        <v>3331</v>
      </c>
      <c r="AJ107" s="218" t="s">
        <v>3328</v>
      </c>
      <c r="AK107" s="219">
        <v>45127</v>
      </c>
      <c r="AL107" s="221" t="s">
        <v>6619</v>
      </c>
      <c r="AM107" s="213">
        <v>4637000</v>
      </c>
      <c r="AN107" s="213" t="s">
        <v>6610</v>
      </c>
      <c r="AO107" s="213" t="s">
        <v>1219</v>
      </c>
      <c r="AP107" s="213">
        <v>2</v>
      </c>
      <c r="AQ107" s="213" t="s">
        <v>6618</v>
      </c>
      <c r="AR107" s="213" t="s">
        <v>6611</v>
      </c>
      <c r="AS107" s="214">
        <v>45258</v>
      </c>
      <c r="AT107" s="222" t="s">
        <v>666</v>
      </c>
      <c r="AU107" s="218" t="s">
        <v>17</v>
      </c>
      <c r="AV107" s="218" t="s">
        <v>17</v>
      </c>
      <c r="AW107" s="218" t="s">
        <v>17</v>
      </c>
      <c r="AX107" s="218" t="s">
        <v>17</v>
      </c>
      <c r="AY107" s="218" t="s">
        <v>663</v>
      </c>
      <c r="AZ107" s="218" t="s">
        <v>17</v>
      </c>
      <c r="BA107" s="219">
        <v>43672</v>
      </c>
      <c r="BB107" s="221" t="s">
        <v>1415</v>
      </c>
      <c r="BC107" s="213">
        <v>1529500</v>
      </c>
      <c r="BD107" s="213" t="s">
        <v>1412</v>
      </c>
      <c r="BE107" s="213" t="s">
        <v>1219</v>
      </c>
      <c r="BF107" s="213">
        <v>2</v>
      </c>
      <c r="BG107" s="213" t="s">
        <v>1414</v>
      </c>
      <c r="BH107" s="213" t="s">
        <v>1413</v>
      </c>
      <c r="BI107" s="214">
        <v>44833</v>
      </c>
      <c r="BJ107" s="222" t="s">
        <v>6621</v>
      </c>
      <c r="BK107" s="222">
        <v>1374</v>
      </c>
      <c r="BL107" s="222" t="s">
        <v>6591</v>
      </c>
      <c r="BM107" s="222" t="s">
        <v>22</v>
      </c>
      <c r="BN107" s="222">
        <v>3</v>
      </c>
      <c r="BO107" s="222" t="s">
        <v>6620</v>
      </c>
      <c r="BP107" s="218" t="s">
        <v>1079</v>
      </c>
      <c r="BQ107" s="223">
        <v>45258</v>
      </c>
      <c r="BR107" s="221" t="s">
        <v>634</v>
      </c>
      <c r="BS107" s="224" t="s">
        <v>17</v>
      </c>
      <c r="BT107" s="224" t="s">
        <v>17</v>
      </c>
      <c r="BU107" s="224" t="s">
        <v>17</v>
      </c>
      <c r="BV107" s="224" t="s">
        <v>17</v>
      </c>
      <c r="BW107" s="224" t="s">
        <v>633</v>
      </c>
      <c r="BX107" s="224" t="s">
        <v>17</v>
      </c>
      <c r="BY107" s="214">
        <v>43647</v>
      </c>
      <c r="BZ107" s="222" t="s">
        <v>1360</v>
      </c>
      <c r="CA107" s="222" t="s">
        <v>17</v>
      </c>
      <c r="CB107" s="222" t="s">
        <v>17</v>
      </c>
      <c r="CC107" s="222" t="s">
        <v>17</v>
      </c>
      <c r="CD107" s="222" t="s">
        <v>17</v>
      </c>
      <c r="CE107" s="222" t="s">
        <v>1357</v>
      </c>
      <c r="CF107" s="222" t="s">
        <v>17</v>
      </c>
      <c r="CG107" s="223">
        <v>44803</v>
      </c>
      <c r="CH107" s="221" t="s">
        <v>11194</v>
      </c>
      <c r="CI107" s="222" t="e">
        <v>#N/A</v>
      </c>
      <c r="CJ107" s="222" t="e">
        <v>#N/A</v>
      </c>
      <c r="CK107" s="222" t="e">
        <v>#N/A</v>
      </c>
      <c r="CL107" s="222" t="e">
        <v>#N/A</v>
      </c>
      <c r="CM107" s="222" t="e">
        <v>#N/A</v>
      </c>
      <c r="CN107" s="222" t="e">
        <v>#N/A</v>
      </c>
      <c r="CO107" s="225" t="e">
        <v>#N/A</v>
      </c>
      <c r="CP107" s="222" t="s">
        <v>640</v>
      </c>
      <c r="CQ107" s="224" t="s">
        <v>17</v>
      </c>
      <c r="CR107" s="224" t="s">
        <v>637</v>
      </c>
      <c r="CS107" s="224" t="s">
        <v>17</v>
      </c>
      <c r="CT107" s="224" t="s">
        <v>17</v>
      </c>
      <c r="CU107" s="224" t="s">
        <v>639</v>
      </c>
      <c r="CV107" s="224" t="s">
        <v>638</v>
      </c>
      <c r="CW107" s="214">
        <v>43647</v>
      </c>
      <c r="CX107" s="222" t="s">
        <v>3334</v>
      </c>
      <c r="CY107" s="218">
        <v>8300000</v>
      </c>
      <c r="CZ107" s="218" t="s">
        <v>1763</v>
      </c>
      <c r="DA107" s="218" t="s">
        <v>1219</v>
      </c>
      <c r="DB107" s="218">
        <v>2</v>
      </c>
      <c r="DC107" s="218" t="s">
        <v>3335</v>
      </c>
      <c r="DD107" s="218" t="s">
        <v>3328</v>
      </c>
      <c r="DE107" s="220">
        <v>45127</v>
      </c>
      <c r="DF107" s="221" t="s">
        <v>3336</v>
      </c>
      <c r="DG107" s="213">
        <v>2000000</v>
      </c>
      <c r="DH107" s="224" t="s">
        <v>1763</v>
      </c>
      <c r="DI107" s="224" t="s">
        <v>1219</v>
      </c>
      <c r="DJ107" s="224">
        <v>2</v>
      </c>
      <c r="DK107" s="224" t="s">
        <v>3335</v>
      </c>
      <c r="DL107" s="224" t="s">
        <v>3328</v>
      </c>
      <c r="DM107" s="214">
        <v>45127</v>
      </c>
      <c r="DN107" s="222" t="s">
        <v>3337</v>
      </c>
      <c r="DO107" s="218">
        <v>5800000</v>
      </c>
      <c r="DP107" s="222" t="s">
        <v>1763</v>
      </c>
      <c r="DQ107" s="222" t="s">
        <v>1219</v>
      </c>
      <c r="DR107" s="222">
        <v>2</v>
      </c>
      <c r="DS107" s="222" t="s">
        <v>3335</v>
      </c>
      <c r="DT107" s="222" t="s">
        <v>3328</v>
      </c>
      <c r="DU107" s="223">
        <v>45127</v>
      </c>
      <c r="DV107" s="221" t="s">
        <v>3338</v>
      </c>
      <c r="DW107" s="213">
        <v>5900000</v>
      </c>
      <c r="DX107" s="224" t="s">
        <v>1763</v>
      </c>
      <c r="DY107" s="224" t="s">
        <v>1219</v>
      </c>
      <c r="DZ107" s="224">
        <v>2</v>
      </c>
      <c r="EA107" s="224" t="s">
        <v>3335</v>
      </c>
      <c r="EB107" s="224" t="s">
        <v>3328</v>
      </c>
      <c r="EC107" s="214">
        <v>45127</v>
      </c>
      <c r="ED107" s="222" t="s">
        <v>3339</v>
      </c>
      <c r="EE107" s="218">
        <v>2200000</v>
      </c>
      <c r="EF107" s="222" t="s">
        <v>1763</v>
      </c>
      <c r="EG107" s="222" t="s">
        <v>1219</v>
      </c>
      <c r="EH107" s="222">
        <v>2</v>
      </c>
      <c r="EI107" s="222" t="s">
        <v>3335</v>
      </c>
      <c r="EJ107" s="222" t="s">
        <v>3328</v>
      </c>
      <c r="EK107" s="223">
        <v>45127</v>
      </c>
      <c r="EL107" s="221" t="s">
        <v>3340</v>
      </c>
      <c r="EM107" s="213">
        <v>200000</v>
      </c>
      <c r="EN107" s="224" t="s">
        <v>1763</v>
      </c>
      <c r="EO107" s="224" t="s">
        <v>1219</v>
      </c>
      <c r="EP107" s="224">
        <v>2</v>
      </c>
      <c r="EQ107" s="224" t="s">
        <v>3335</v>
      </c>
      <c r="ER107" s="224" t="s">
        <v>3328</v>
      </c>
      <c r="ES107" s="214">
        <v>45127</v>
      </c>
      <c r="ET107" s="222" t="s">
        <v>6622</v>
      </c>
      <c r="EU107" s="222">
        <v>3921</v>
      </c>
      <c r="EV107" s="222" t="s">
        <v>6591</v>
      </c>
      <c r="EW107" s="222" t="s">
        <v>22</v>
      </c>
      <c r="EX107" s="222">
        <v>3</v>
      </c>
      <c r="EY107" s="222" t="s">
        <v>6592</v>
      </c>
      <c r="EZ107" s="222" t="s">
        <v>1079</v>
      </c>
      <c r="FA107" s="223">
        <v>45258</v>
      </c>
      <c r="FB107" s="221" t="s">
        <v>636</v>
      </c>
      <c r="FC107" s="224">
        <v>4</v>
      </c>
      <c r="FD107" s="224" t="s">
        <v>17</v>
      </c>
      <c r="FE107" s="224" t="s">
        <v>17</v>
      </c>
      <c r="FF107" s="224" t="s">
        <v>17</v>
      </c>
      <c r="FG107" s="224" t="s">
        <v>635</v>
      </c>
      <c r="FH107" s="224" t="s">
        <v>17</v>
      </c>
      <c r="FI107" s="214">
        <v>43647</v>
      </c>
      <c r="FJ107" s="221" t="s">
        <v>641</v>
      </c>
      <c r="FK107" s="222" t="s">
        <v>17</v>
      </c>
      <c r="FL107" s="222" t="s">
        <v>17</v>
      </c>
      <c r="FM107" s="222" t="s">
        <v>17</v>
      </c>
      <c r="FN107" s="222" t="s">
        <v>17</v>
      </c>
      <c r="FO107" s="222" t="s">
        <v>633</v>
      </c>
      <c r="FP107" s="218" t="s">
        <v>17</v>
      </c>
      <c r="FQ107" s="219">
        <v>43647</v>
      </c>
      <c r="FR107" s="221" t="s">
        <v>645</v>
      </c>
      <c r="FS107" s="224">
        <v>800000</v>
      </c>
      <c r="FT107" s="224" t="s">
        <v>642</v>
      </c>
      <c r="FU107" s="224" t="s">
        <v>33</v>
      </c>
      <c r="FV107" s="224">
        <v>2</v>
      </c>
      <c r="FW107" s="224" t="s">
        <v>644</v>
      </c>
      <c r="FX107" s="224" t="s">
        <v>643</v>
      </c>
      <c r="FY107" s="214">
        <v>43647</v>
      </c>
      <c r="FZ107" s="222" t="s">
        <v>5938</v>
      </c>
      <c r="GA107" s="222">
        <v>1</v>
      </c>
      <c r="GB107" s="222" t="s">
        <v>2019</v>
      </c>
      <c r="GC107" s="222" t="s">
        <v>33</v>
      </c>
      <c r="GD107" s="222">
        <v>2</v>
      </c>
      <c r="GE107" s="222" t="s">
        <v>17</v>
      </c>
      <c r="GF107" s="222" t="s">
        <v>17</v>
      </c>
      <c r="GG107" s="223">
        <v>45255</v>
      </c>
      <c r="GH107" s="221" t="s">
        <v>5944</v>
      </c>
      <c r="GI107" s="224">
        <v>3</v>
      </c>
      <c r="GJ107" s="224" t="s">
        <v>2019</v>
      </c>
      <c r="GK107" s="224" t="s">
        <v>33</v>
      </c>
      <c r="GL107" s="224">
        <v>2</v>
      </c>
      <c r="GM107" s="224" t="s">
        <v>17</v>
      </c>
      <c r="GN107" s="224" t="s">
        <v>17</v>
      </c>
      <c r="GO107" s="214">
        <v>45255</v>
      </c>
      <c r="GP107" s="222" t="s">
        <v>5939</v>
      </c>
      <c r="GQ107" s="222">
        <v>2</v>
      </c>
      <c r="GR107" s="222" t="s">
        <v>2019</v>
      </c>
      <c r="GS107" s="222" t="s">
        <v>33</v>
      </c>
      <c r="GT107" s="222">
        <v>2</v>
      </c>
      <c r="GU107" s="222" t="s">
        <v>17</v>
      </c>
      <c r="GV107" s="222" t="s">
        <v>17</v>
      </c>
      <c r="GW107" s="223">
        <v>45255</v>
      </c>
      <c r="GX107" s="221" t="s">
        <v>5945</v>
      </c>
      <c r="GY107" s="224">
        <v>3</v>
      </c>
      <c r="GZ107" s="224" t="s">
        <v>2019</v>
      </c>
      <c r="HA107" s="224" t="s">
        <v>33</v>
      </c>
      <c r="HB107" s="224">
        <v>2</v>
      </c>
      <c r="HC107" s="224" t="s">
        <v>17</v>
      </c>
      <c r="HD107" s="224" t="s">
        <v>17</v>
      </c>
      <c r="HE107" s="214">
        <v>45255</v>
      </c>
      <c r="HF107" s="222" t="s">
        <v>5937</v>
      </c>
      <c r="HG107" s="222">
        <v>2</v>
      </c>
      <c r="HH107" s="222" t="s">
        <v>2019</v>
      </c>
      <c r="HI107" s="222" t="s">
        <v>33</v>
      </c>
      <c r="HJ107" s="222">
        <v>2</v>
      </c>
      <c r="HK107" s="222" t="s">
        <v>17</v>
      </c>
      <c r="HL107" s="222" t="s">
        <v>17</v>
      </c>
      <c r="HM107" s="223">
        <v>45255</v>
      </c>
      <c r="HN107" s="221" t="s">
        <v>5943</v>
      </c>
      <c r="HO107" s="224">
        <v>3</v>
      </c>
      <c r="HP107" s="224" t="s">
        <v>2019</v>
      </c>
      <c r="HQ107" s="224" t="s">
        <v>33</v>
      </c>
      <c r="HR107" s="224">
        <v>2</v>
      </c>
      <c r="HS107" s="224" t="s">
        <v>17</v>
      </c>
      <c r="HT107" s="224" t="s">
        <v>17</v>
      </c>
      <c r="HU107" s="214">
        <v>45255</v>
      </c>
      <c r="HV107" s="222" t="s">
        <v>5940</v>
      </c>
      <c r="HW107" s="222">
        <v>3</v>
      </c>
      <c r="HX107" s="222" t="s">
        <v>2019</v>
      </c>
      <c r="HY107" s="222" t="s">
        <v>33</v>
      </c>
      <c r="HZ107" s="222">
        <v>2</v>
      </c>
      <c r="IA107" s="222" t="s">
        <v>17</v>
      </c>
      <c r="IB107" s="222" t="s">
        <v>17</v>
      </c>
      <c r="IC107" s="223">
        <v>45255</v>
      </c>
      <c r="ID107" s="221" t="s">
        <v>5942</v>
      </c>
      <c r="IE107" s="224">
        <v>0</v>
      </c>
      <c r="IF107" s="224" t="s">
        <v>2019</v>
      </c>
      <c r="IG107" s="224" t="s">
        <v>33</v>
      </c>
      <c r="IH107" s="224">
        <v>2</v>
      </c>
      <c r="II107" s="224" t="s">
        <v>17</v>
      </c>
      <c r="IJ107" s="224" t="s">
        <v>17</v>
      </c>
      <c r="IK107" s="214">
        <v>45255</v>
      </c>
      <c r="IL107" s="222" t="s">
        <v>5941</v>
      </c>
      <c r="IM107" s="222">
        <v>3</v>
      </c>
      <c r="IN107" s="222" t="s">
        <v>2019</v>
      </c>
      <c r="IO107" s="222" t="s">
        <v>33</v>
      </c>
      <c r="IP107" s="222">
        <v>2</v>
      </c>
      <c r="IQ107" s="222" t="s">
        <v>17</v>
      </c>
      <c r="IR107" s="222" t="s">
        <v>17</v>
      </c>
      <c r="IS107" s="223">
        <v>45255</v>
      </c>
    </row>
    <row r="108" spans="1:253" s="11" customFormat="1" ht="12.95" customHeight="1" x14ac:dyDescent="0.2">
      <c r="A108" s="11" t="s">
        <v>735</v>
      </c>
      <c r="B108" s="11" t="s">
        <v>10682</v>
      </c>
      <c r="C108" s="11" t="s">
        <v>736</v>
      </c>
      <c r="D108" s="11" t="s">
        <v>632</v>
      </c>
      <c r="E108" s="11" t="s">
        <v>10032</v>
      </c>
      <c r="F108" s="11" t="s">
        <v>6609</v>
      </c>
      <c r="G108" s="212">
        <v>225895000</v>
      </c>
      <c r="H108" s="213" t="s">
        <v>6581</v>
      </c>
      <c r="I108" s="213" t="s">
        <v>1219</v>
      </c>
      <c r="J108" s="213">
        <v>2</v>
      </c>
      <c r="K108" s="213" t="s">
        <v>6583</v>
      </c>
      <c r="L108" s="213" t="s">
        <v>6582</v>
      </c>
      <c r="M108" s="214">
        <v>45258</v>
      </c>
      <c r="N108" s="221" t="s">
        <v>3308</v>
      </c>
      <c r="O108" s="216">
        <v>237708</v>
      </c>
      <c r="P108" s="216" t="s">
        <v>3300</v>
      </c>
      <c r="Q108" s="216" t="s">
        <v>1219</v>
      </c>
      <c r="R108" s="216">
        <v>2</v>
      </c>
      <c r="S108" s="216" t="s">
        <v>3307</v>
      </c>
      <c r="T108" s="216" t="s">
        <v>3306</v>
      </c>
      <c r="U108" s="217">
        <v>45127</v>
      </c>
      <c r="V108" s="221" t="s">
        <v>3312</v>
      </c>
      <c r="W108" s="213">
        <v>42748000</v>
      </c>
      <c r="X108" s="213" t="s">
        <v>3309</v>
      </c>
      <c r="Y108" s="213" t="s">
        <v>1219</v>
      </c>
      <c r="Z108" s="213">
        <v>2</v>
      </c>
      <c r="AA108" s="213" t="s">
        <v>3311</v>
      </c>
      <c r="AB108" s="213" t="s">
        <v>3310</v>
      </c>
      <c r="AC108" s="214">
        <v>45127</v>
      </c>
      <c r="AD108" s="221" t="s">
        <v>3314</v>
      </c>
      <c r="AE108" s="218">
        <v>23239000</v>
      </c>
      <c r="AF108" s="218" t="s">
        <v>3309</v>
      </c>
      <c r="AG108" s="218" t="s">
        <v>22</v>
      </c>
      <c r="AH108" s="218">
        <v>3</v>
      </c>
      <c r="AI108" s="218" t="s">
        <v>3313</v>
      </c>
      <c r="AJ108" s="218" t="s">
        <v>3310</v>
      </c>
      <c r="AK108" s="219">
        <v>45127</v>
      </c>
      <c r="AL108" s="221" t="s">
        <v>6613</v>
      </c>
      <c r="AM108" s="213">
        <v>687000</v>
      </c>
      <c r="AN108" s="213" t="s">
        <v>6610</v>
      </c>
      <c r="AO108" s="213" t="s">
        <v>1219</v>
      </c>
      <c r="AP108" s="213">
        <v>2</v>
      </c>
      <c r="AQ108" s="213" t="s">
        <v>6612</v>
      </c>
      <c r="AR108" s="213" t="s">
        <v>6611</v>
      </c>
      <c r="AS108" s="214">
        <v>45258</v>
      </c>
      <c r="AT108" s="222" t="s">
        <v>744</v>
      </c>
      <c r="AU108" s="218" t="s">
        <v>17</v>
      </c>
      <c r="AV108" s="218" t="s">
        <v>17</v>
      </c>
      <c r="AW108" s="218" t="s">
        <v>17</v>
      </c>
      <c r="AX108" s="218" t="s">
        <v>17</v>
      </c>
      <c r="AY108" s="218" t="s">
        <v>663</v>
      </c>
      <c r="AZ108" s="218" t="s">
        <v>17</v>
      </c>
      <c r="BA108" s="219">
        <v>43815</v>
      </c>
      <c r="BB108" s="221" t="s">
        <v>743</v>
      </c>
      <c r="BC108" s="213" t="s">
        <v>17</v>
      </c>
      <c r="BD108" s="213" t="s">
        <v>17</v>
      </c>
      <c r="BE108" s="213" t="s">
        <v>17</v>
      </c>
      <c r="BF108" s="213" t="s">
        <v>17</v>
      </c>
      <c r="BG108" s="213" t="s">
        <v>663</v>
      </c>
      <c r="BH108" s="213" t="s">
        <v>17</v>
      </c>
      <c r="BI108" s="214">
        <v>43815</v>
      </c>
      <c r="BJ108" s="222" t="s">
        <v>6615</v>
      </c>
      <c r="BK108" s="222">
        <v>1180</v>
      </c>
      <c r="BL108" s="222" t="s">
        <v>6591</v>
      </c>
      <c r="BM108" s="222" t="s">
        <v>1219</v>
      </c>
      <c r="BN108" s="222">
        <v>2</v>
      </c>
      <c r="BO108" s="222" t="s">
        <v>6614</v>
      </c>
      <c r="BP108" s="218" t="s">
        <v>1079</v>
      </c>
      <c r="BQ108" s="223">
        <v>45258</v>
      </c>
      <c r="BR108" s="221" t="s">
        <v>1368</v>
      </c>
      <c r="BS108" s="224" t="s">
        <v>17</v>
      </c>
      <c r="BT108" s="224" t="s">
        <v>17</v>
      </c>
      <c r="BU108" s="224" t="s">
        <v>17</v>
      </c>
      <c r="BV108" s="224" t="s">
        <v>17</v>
      </c>
      <c r="BW108" s="224" t="s">
        <v>1357</v>
      </c>
      <c r="BX108" s="224" t="s">
        <v>17</v>
      </c>
      <c r="BY108" s="214">
        <v>44803</v>
      </c>
      <c r="BZ108" s="222" t="s">
        <v>1361</v>
      </c>
      <c r="CA108" s="222" t="s">
        <v>17</v>
      </c>
      <c r="CB108" s="222" t="s">
        <v>17</v>
      </c>
      <c r="CC108" s="222" t="s">
        <v>17</v>
      </c>
      <c r="CD108" s="222" t="s">
        <v>17</v>
      </c>
      <c r="CE108" s="222" t="s">
        <v>1357</v>
      </c>
      <c r="CF108" s="222" t="s">
        <v>17</v>
      </c>
      <c r="CG108" s="223">
        <v>44803</v>
      </c>
      <c r="CH108" s="221" t="s">
        <v>11195</v>
      </c>
      <c r="CI108" s="222" t="e">
        <v>#N/A</v>
      </c>
      <c r="CJ108" s="222" t="e">
        <v>#N/A</v>
      </c>
      <c r="CK108" s="222" t="e">
        <v>#N/A</v>
      </c>
      <c r="CL108" s="222" t="e">
        <v>#N/A</v>
      </c>
      <c r="CM108" s="222" t="e">
        <v>#N/A</v>
      </c>
      <c r="CN108" s="222" t="e">
        <v>#N/A</v>
      </c>
      <c r="CO108" s="225" t="e">
        <v>#N/A</v>
      </c>
      <c r="CP108" s="222" t="s">
        <v>742</v>
      </c>
      <c r="CQ108" s="224">
        <v>49</v>
      </c>
      <c r="CR108" s="224" t="s">
        <v>739</v>
      </c>
      <c r="CS108" s="224" t="s">
        <v>22</v>
      </c>
      <c r="CT108" s="224">
        <v>3</v>
      </c>
      <c r="CU108" s="224" t="s">
        <v>741</v>
      </c>
      <c r="CV108" s="224" t="s">
        <v>740</v>
      </c>
      <c r="CW108" s="214">
        <v>43815</v>
      </c>
      <c r="CX108" s="222" t="s">
        <v>3316</v>
      </c>
      <c r="CY108" s="218">
        <v>7425000</v>
      </c>
      <c r="CZ108" s="218" t="s">
        <v>3309</v>
      </c>
      <c r="DA108" s="218" t="s">
        <v>22</v>
      </c>
      <c r="DB108" s="218">
        <v>3</v>
      </c>
      <c r="DC108" s="218" t="s">
        <v>3322</v>
      </c>
      <c r="DD108" s="218" t="s">
        <v>3310</v>
      </c>
      <c r="DE108" s="220">
        <v>45127</v>
      </c>
      <c r="DF108" s="221" t="s">
        <v>3319</v>
      </c>
      <c r="DG108" s="213">
        <v>19508000</v>
      </c>
      <c r="DH108" s="224" t="s">
        <v>3309</v>
      </c>
      <c r="DI108" s="224" t="s">
        <v>22</v>
      </c>
      <c r="DJ108" s="224">
        <v>3</v>
      </c>
      <c r="DK108" s="224" t="s">
        <v>3318</v>
      </c>
      <c r="DL108" s="224" t="s">
        <v>3317</v>
      </c>
      <c r="DM108" s="214">
        <v>45127</v>
      </c>
      <c r="DN108" s="222" t="s">
        <v>3321</v>
      </c>
      <c r="DO108" s="218">
        <v>15815000</v>
      </c>
      <c r="DP108" s="222" t="s">
        <v>3309</v>
      </c>
      <c r="DQ108" s="222" t="s">
        <v>22</v>
      </c>
      <c r="DR108" s="222">
        <v>3</v>
      </c>
      <c r="DS108" s="222" t="s">
        <v>3320</v>
      </c>
      <c r="DT108" s="222" t="s">
        <v>3317</v>
      </c>
      <c r="DU108" s="223">
        <v>45127</v>
      </c>
      <c r="DV108" s="221" t="s">
        <v>3323</v>
      </c>
      <c r="DW108" s="213">
        <v>6994000</v>
      </c>
      <c r="DX108" s="224" t="s">
        <v>3309</v>
      </c>
      <c r="DY108" s="224" t="s">
        <v>22</v>
      </c>
      <c r="DZ108" s="224">
        <v>3</v>
      </c>
      <c r="EA108" s="224" t="s">
        <v>3322</v>
      </c>
      <c r="EB108" s="224" t="s">
        <v>3310</v>
      </c>
      <c r="EC108" s="214">
        <v>45127</v>
      </c>
      <c r="ED108" s="222" t="s">
        <v>3324</v>
      </c>
      <c r="EE108" s="218">
        <v>431000</v>
      </c>
      <c r="EF108" s="222" t="s">
        <v>3309</v>
      </c>
      <c r="EG108" s="222" t="s">
        <v>22</v>
      </c>
      <c r="EH108" s="222">
        <v>3</v>
      </c>
      <c r="EI108" s="222" t="s">
        <v>3322</v>
      </c>
      <c r="EJ108" s="222" t="s">
        <v>3310</v>
      </c>
      <c r="EK108" s="223">
        <v>45127</v>
      </c>
      <c r="EL108" s="221" t="s">
        <v>3325</v>
      </c>
      <c r="EM108" s="213">
        <v>0</v>
      </c>
      <c r="EN108" s="224" t="s">
        <v>3309</v>
      </c>
      <c r="EO108" s="224" t="s">
        <v>22</v>
      </c>
      <c r="EP108" s="224">
        <v>3</v>
      </c>
      <c r="EQ108" s="224" t="s">
        <v>3322</v>
      </c>
      <c r="ER108" s="224" t="s">
        <v>3310</v>
      </c>
      <c r="ES108" s="214">
        <v>45127</v>
      </c>
      <c r="ET108" s="222" t="s">
        <v>6616</v>
      </c>
      <c r="EU108" s="222">
        <v>3921</v>
      </c>
      <c r="EV108" s="222" t="s">
        <v>6591</v>
      </c>
      <c r="EW108" s="222" t="s">
        <v>1219</v>
      </c>
      <c r="EX108" s="222">
        <v>2</v>
      </c>
      <c r="EY108" s="222" t="s">
        <v>6592</v>
      </c>
      <c r="EZ108" s="222" t="s">
        <v>1079</v>
      </c>
      <c r="FA108" s="223">
        <v>45258</v>
      </c>
      <c r="FB108" s="221" t="s">
        <v>738</v>
      </c>
      <c r="FC108" s="224">
        <v>5</v>
      </c>
      <c r="FD108" s="224" t="s">
        <v>17</v>
      </c>
      <c r="FE108" s="224" t="s">
        <v>66</v>
      </c>
      <c r="FF108" s="224">
        <v>1</v>
      </c>
      <c r="FG108" s="224" t="s">
        <v>737</v>
      </c>
      <c r="FH108" s="224" t="s">
        <v>17</v>
      </c>
      <c r="FI108" s="214">
        <v>43815</v>
      </c>
      <c r="FJ108" s="221" t="s">
        <v>749</v>
      </c>
      <c r="FK108" s="222" t="s">
        <v>17</v>
      </c>
      <c r="FL108" s="222" t="s">
        <v>17</v>
      </c>
      <c r="FM108" s="222" t="s">
        <v>17</v>
      </c>
      <c r="FN108" s="222" t="s">
        <v>17</v>
      </c>
      <c r="FO108" s="222" t="s">
        <v>17</v>
      </c>
      <c r="FP108" s="218" t="s">
        <v>17</v>
      </c>
      <c r="FQ108" s="219">
        <v>43818</v>
      </c>
      <c r="FR108" s="221" t="s">
        <v>750</v>
      </c>
      <c r="FS108" s="224" t="s">
        <v>17</v>
      </c>
      <c r="FT108" s="224" t="s">
        <v>17</v>
      </c>
      <c r="FU108" s="224" t="s">
        <v>17</v>
      </c>
      <c r="FV108" s="224" t="s">
        <v>17</v>
      </c>
      <c r="FW108" s="224" t="s">
        <v>17</v>
      </c>
      <c r="FX108" s="224" t="s">
        <v>17</v>
      </c>
      <c r="FY108" s="214">
        <v>43818</v>
      </c>
      <c r="FZ108" s="222" t="s">
        <v>6039</v>
      </c>
      <c r="GA108" s="222">
        <v>1</v>
      </c>
      <c r="GB108" s="222" t="s">
        <v>2019</v>
      </c>
      <c r="GC108" s="222" t="s">
        <v>33</v>
      </c>
      <c r="GD108" s="222">
        <v>2</v>
      </c>
      <c r="GE108" s="222" t="s">
        <v>17</v>
      </c>
      <c r="GF108" s="222" t="s">
        <v>17</v>
      </c>
      <c r="GG108" s="223">
        <v>45256</v>
      </c>
      <c r="GH108" s="221" t="s">
        <v>6045</v>
      </c>
      <c r="GI108" s="224">
        <v>2</v>
      </c>
      <c r="GJ108" s="224" t="s">
        <v>2019</v>
      </c>
      <c r="GK108" s="224" t="s">
        <v>33</v>
      </c>
      <c r="GL108" s="224">
        <v>2</v>
      </c>
      <c r="GM108" s="224" t="s">
        <v>17</v>
      </c>
      <c r="GN108" s="224" t="s">
        <v>17</v>
      </c>
      <c r="GO108" s="214">
        <v>45256</v>
      </c>
      <c r="GP108" s="222" t="s">
        <v>6040</v>
      </c>
      <c r="GQ108" s="222">
        <v>0</v>
      </c>
      <c r="GR108" s="222" t="s">
        <v>2019</v>
      </c>
      <c r="GS108" s="222" t="s">
        <v>33</v>
      </c>
      <c r="GT108" s="222">
        <v>2</v>
      </c>
      <c r="GU108" s="222" t="s">
        <v>17</v>
      </c>
      <c r="GV108" s="222" t="s">
        <v>17</v>
      </c>
      <c r="GW108" s="223">
        <v>45256</v>
      </c>
      <c r="GX108" s="221" t="s">
        <v>6046</v>
      </c>
      <c r="GY108" s="224">
        <v>3</v>
      </c>
      <c r="GZ108" s="224" t="s">
        <v>2019</v>
      </c>
      <c r="HA108" s="224" t="s">
        <v>33</v>
      </c>
      <c r="HB108" s="224">
        <v>2</v>
      </c>
      <c r="HC108" s="224" t="s">
        <v>17</v>
      </c>
      <c r="HD108" s="224" t="s">
        <v>17</v>
      </c>
      <c r="HE108" s="214">
        <v>45256</v>
      </c>
      <c r="HF108" s="222" t="s">
        <v>6038</v>
      </c>
      <c r="HG108" s="222">
        <v>0</v>
      </c>
      <c r="HH108" s="222" t="s">
        <v>2019</v>
      </c>
      <c r="HI108" s="222" t="s">
        <v>33</v>
      </c>
      <c r="HJ108" s="222">
        <v>2</v>
      </c>
      <c r="HK108" s="222" t="s">
        <v>17</v>
      </c>
      <c r="HL108" s="222" t="s">
        <v>17</v>
      </c>
      <c r="HM108" s="223">
        <v>45256</v>
      </c>
      <c r="HN108" s="221" t="s">
        <v>6044</v>
      </c>
      <c r="HO108" s="224">
        <v>2</v>
      </c>
      <c r="HP108" s="224" t="s">
        <v>2019</v>
      </c>
      <c r="HQ108" s="224" t="s">
        <v>33</v>
      </c>
      <c r="HR108" s="224">
        <v>2</v>
      </c>
      <c r="HS108" s="224" t="s">
        <v>17</v>
      </c>
      <c r="HT108" s="224" t="s">
        <v>17</v>
      </c>
      <c r="HU108" s="214">
        <v>45256</v>
      </c>
      <c r="HV108" s="222" t="s">
        <v>6041</v>
      </c>
      <c r="HW108" s="222">
        <v>2</v>
      </c>
      <c r="HX108" s="222" t="s">
        <v>2019</v>
      </c>
      <c r="HY108" s="222" t="s">
        <v>33</v>
      </c>
      <c r="HZ108" s="222">
        <v>2</v>
      </c>
      <c r="IA108" s="222" t="s">
        <v>17</v>
      </c>
      <c r="IB108" s="222" t="s">
        <v>17</v>
      </c>
      <c r="IC108" s="223">
        <v>45256</v>
      </c>
      <c r="ID108" s="221" t="s">
        <v>6043</v>
      </c>
      <c r="IE108" s="224">
        <v>0</v>
      </c>
      <c r="IF108" s="224" t="s">
        <v>2019</v>
      </c>
      <c r="IG108" s="224" t="s">
        <v>33</v>
      </c>
      <c r="IH108" s="224">
        <v>2</v>
      </c>
      <c r="II108" s="224" t="s">
        <v>17</v>
      </c>
      <c r="IJ108" s="224" t="s">
        <v>17</v>
      </c>
      <c r="IK108" s="214">
        <v>45256</v>
      </c>
      <c r="IL108" s="222" t="s">
        <v>6042</v>
      </c>
      <c r="IM108" s="222">
        <v>2</v>
      </c>
      <c r="IN108" s="222" t="s">
        <v>2019</v>
      </c>
      <c r="IO108" s="222" t="s">
        <v>33</v>
      </c>
      <c r="IP108" s="222">
        <v>2</v>
      </c>
      <c r="IQ108" s="222" t="s">
        <v>17</v>
      </c>
      <c r="IR108" s="222" t="s">
        <v>17</v>
      </c>
      <c r="IS108" s="223">
        <v>45256</v>
      </c>
    </row>
    <row r="109" spans="1:253" s="11" customFormat="1" ht="12.95" customHeight="1" x14ac:dyDescent="0.2">
      <c r="A109" s="11" t="s">
        <v>753</v>
      </c>
      <c r="B109" s="11" t="s">
        <v>10488</v>
      </c>
      <c r="C109" s="11" t="s">
        <v>754</v>
      </c>
      <c r="D109" s="11" t="s">
        <v>632</v>
      </c>
      <c r="E109" s="11" t="s">
        <v>10032</v>
      </c>
      <c r="F109" s="11" t="s">
        <v>6584</v>
      </c>
      <c r="G109" s="212">
        <v>225895000</v>
      </c>
      <c r="H109" s="213" t="s">
        <v>6581</v>
      </c>
      <c r="I109" s="213" t="s">
        <v>1219</v>
      </c>
      <c r="J109" s="213">
        <v>2</v>
      </c>
      <c r="K109" s="213" t="s">
        <v>6583</v>
      </c>
      <c r="L109" s="213" t="s">
        <v>6582</v>
      </c>
      <c r="M109" s="214">
        <v>45258</v>
      </c>
      <c r="N109" s="221" t="s">
        <v>3303</v>
      </c>
      <c r="O109" s="216">
        <v>108869</v>
      </c>
      <c r="P109" s="216" t="s">
        <v>3300</v>
      </c>
      <c r="Q109" s="216" t="s">
        <v>1219</v>
      </c>
      <c r="R109" s="216">
        <v>2</v>
      </c>
      <c r="S109" s="216" t="s">
        <v>3302</v>
      </c>
      <c r="T109" s="216" t="s">
        <v>3301</v>
      </c>
      <c r="U109" s="217">
        <v>45127</v>
      </c>
      <c r="V109" s="221" t="s">
        <v>3305</v>
      </c>
      <c r="W109" s="213">
        <v>12675000</v>
      </c>
      <c r="X109" s="213" t="s">
        <v>3300</v>
      </c>
      <c r="Y109" s="213" t="s">
        <v>22</v>
      </c>
      <c r="Z109" s="213">
        <v>3</v>
      </c>
      <c r="AA109" s="213" t="s">
        <v>3304</v>
      </c>
      <c r="AB109" s="213" t="s">
        <v>3301</v>
      </c>
      <c r="AC109" s="214">
        <v>45127</v>
      </c>
      <c r="AD109" s="221" t="s">
        <v>6588</v>
      </c>
      <c r="AE109" s="218">
        <v>107000</v>
      </c>
      <c r="AF109" s="218" t="s">
        <v>6585</v>
      </c>
      <c r="AG109" s="218" t="s">
        <v>1219</v>
      </c>
      <c r="AH109" s="218">
        <v>2</v>
      </c>
      <c r="AI109" s="218" t="s">
        <v>6587</v>
      </c>
      <c r="AJ109" s="218" t="s">
        <v>6586</v>
      </c>
      <c r="AK109" s="219">
        <v>45258</v>
      </c>
      <c r="AL109" s="221" t="s">
        <v>6590</v>
      </c>
      <c r="AM109" s="213">
        <v>107000</v>
      </c>
      <c r="AN109" s="213" t="s">
        <v>6585</v>
      </c>
      <c r="AO109" s="213" t="s">
        <v>1219</v>
      </c>
      <c r="AP109" s="213">
        <v>2</v>
      </c>
      <c r="AQ109" s="213" t="s">
        <v>6589</v>
      </c>
      <c r="AR109" s="213" t="s">
        <v>6586</v>
      </c>
      <c r="AS109" s="214">
        <v>45258</v>
      </c>
      <c r="AT109" s="222" t="s">
        <v>758</v>
      </c>
      <c r="AU109" s="218" t="s">
        <v>17</v>
      </c>
      <c r="AV109" s="218" t="s">
        <v>17</v>
      </c>
      <c r="AW109" s="218" t="s">
        <v>17</v>
      </c>
      <c r="AX109" s="218" t="s">
        <v>17</v>
      </c>
      <c r="AY109" s="218" t="s">
        <v>17</v>
      </c>
      <c r="AZ109" s="218" t="s">
        <v>17</v>
      </c>
      <c r="BA109" s="219">
        <v>43840</v>
      </c>
      <c r="BB109" s="221" t="s">
        <v>757</v>
      </c>
      <c r="BC109" s="213" t="s">
        <v>17</v>
      </c>
      <c r="BD109" s="213" t="s">
        <v>17</v>
      </c>
      <c r="BE109" s="213" t="s">
        <v>17</v>
      </c>
      <c r="BF109" s="213" t="s">
        <v>17</v>
      </c>
      <c r="BG109" s="213" t="s">
        <v>17</v>
      </c>
      <c r="BH109" s="213" t="s">
        <v>17</v>
      </c>
      <c r="BI109" s="214">
        <v>43840</v>
      </c>
      <c r="BJ109" s="222" t="s">
        <v>1205</v>
      </c>
      <c r="BK109" s="222" t="s">
        <v>17</v>
      </c>
      <c r="BL109" s="222" t="s">
        <v>17</v>
      </c>
      <c r="BM109" s="222" t="s">
        <v>17</v>
      </c>
      <c r="BN109" s="222" t="s">
        <v>17</v>
      </c>
      <c r="BO109" s="222" t="s">
        <v>1204</v>
      </c>
      <c r="BP109" s="218" t="s">
        <v>17</v>
      </c>
      <c r="BQ109" s="223">
        <v>44767</v>
      </c>
      <c r="BR109" s="221" t="s">
        <v>755</v>
      </c>
      <c r="BS109" s="224" t="s">
        <v>17</v>
      </c>
      <c r="BT109" s="224" t="s">
        <v>17</v>
      </c>
      <c r="BU109" s="224" t="s">
        <v>17</v>
      </c>
      <c r="BV109" s="224" t="s">
        <v>17</v>
      </c>
      <c r="BW109" s="224" t="s">
        <v>17</v>
      </c>
      <c r="BX109" s="224" t="s">
        <v>683</v>
      </c>
      <c r="BY109" s="214">
        <v>43840</v>
      </c>
      <c r="BZ109" s="222" t="s">
        <v>1362</v>
      </c>
      <c r="CA109" s="222" t="s">
        <v>17</v>
      </c>
      <c r="CB109" s="222" t="s">
        <v>17</v>
      </c>
      <c r="CC109" s="222" t="s">
        <v>17</v>
      </c>
      <c r="CD109" s="222" t="s">
        <v>17</v>
      </c>
      <c r="CE109" s="222" t="s">
        <v>1357</v>
      </c>
      <c r="CF109" s="222" t="s">
        <v>17</v>
      </c>
      <c r="CG109" s="223">
        <v>44803</v>
      </c>
      <c r="CH109" s="221" t="s">
        <v>11196</v>
      </c>
      <c r="CI109" s="222" t="e">
        <v>#N/A</v>
      </c>
      <c r="CJ109" s="222" t="e">
        <v>#N/A</v>
      </c>
      <c r="CK109" s="222" t="e">
        <v>#N/A</v>
      </c>
      <c r="CL109" s="222" t="e">
        <v>#N/A</v>
      </c>
      <c r="CM109" s="222" t="e">
        <v>#N/A</v>
      </c>
      <c r="CN109" s="222" t="e">
        <v>#N/A</v>
      </c>
      <c r="CO109" s="225" t="e">
        <v>#N/A</v>
      </c>
      <c r="CP109" s="222" t="s">
        <v>756</v>
      </c>
      <c r="CQ109" s="224" t="s">
        <v>17</v>
      </c>
      <c r="CR109" s="224" t="s">
        <v>17</v>
      </c>
      <c r="CS109" s="224" t="s">
        <v>17</v>
      </c>
      <c r="CT109" s="224" t="s">
        <v>17</v>
      </c>
      <c r="CU109" s="224" t="s">
        <v>17</v>
      </c>
      <c r="CV109" s="224" t="s">
        <v>683</v>
      </c>
      <c r="CW109" s="214">
        <v>43840</v>
      </c>
      <c r="CX109" s="222" t="s">
        <v>6595</v>
      </c>
      <c r="CY109" s="218">
        <v>107000</v>
      </c>
      <c r="CZ109" s="218" t="s">
        <v>6585</v>
      </c>
      <c r="DA109" s="218" t="s">
        <v>1219</v>
      </c>
      <c r="DB109" s="218">
        <v>2</v>
      </c>
      <c r="DC109" s="218" t="s">
        <v>6602</v>
      </c>
      <c r="DD109" s="218" t="s">
        <v>6586</v>
      </c>
      <c r="DE109" s="220">
        <v>45258</v>
      </c>
      <c r="DF109" s="221" t="s">
        <v>6599</v>
      </c>
      <c r="DG109" s="213">
        <v>12568000</v>
      </c>
      <c r="DH109" s="224" t="s">
        <v>6596</v>
      </c>
      <c r="DI109" s="224" t="s">
        <v>1219</v>
      </c>
      <c r="DJ109" s="224">
        <v>2</v>
      </c>
      <c r="DK109" s="224" t="s">
        <v>6598</v>
      </c>
      <c r="DL109" s="224" t="s">
        <v>6597</v>
      </c>
      <c r="DM109" s="214">
        <v>45258</v>
      </c>
      <c r="DN109" s="222" t="s">
        <v>6601</v>
      </c>
      <c r="DO109" s="218">
        <v>0</v>
      </c>
      <c r="DP109" s="222" t="s">
        <v>6585</v>
      </c>
      <c r="DQ109" s="222" t="s">
        <v>1219</v>
      </c>
      <c r="DR109" s="222">
        <v>2</v>
      </c>
      <c r="DS109" s="222" t="s">
        <v>6600</v>
      </c>
      <c r="DT109" s="222" t="s">
        <v>6586</v>
      </c>
      <c r="DU109" s="223">
        <v>45258</v>
      </c>
      <c r="DV109" s="221" t="s">
        <v>6603</v>
      </c>
      <c r="DW109" s="213">
        <v>107000</v>
      </c>
      <c r="DX109" s="224" t="s">
        <v>6585</v>
      </c>
      <c r="DY109" s="224" t="s">
        <v>1219</v>
      </c>
      <c r="DZ109" s="224">
        <v>2</v>
      </c>
      <c r="EA109" s="224" t="s">
        <v>6602</v>
      </c>
      <c r="EB109" s="224" t="s">
        <v>6586</v>
      </c>
      <c r="EC109" s="214">
        <v>45258</v>
      </c>
      <c r="ED109" s="222" t="s">
        <v>6605</v>
      </c>
      <c r="EE109" s="218" t="s">
        <v>17</v>
      </c>
      <c r="EF109" s="222" t="s">
        <v>683</v>
      </c>
      <c r="EG109" s="222" t="s">
        <v>17</v>
      </c>
      <c r="EH109" s="222" t="s">
        <v>17</v>
      </c>
      <c r="EI109" s="222" t="s">
        <v>6604</v>
      </c>
      <c r="EJ109" s="222" t="s">
        <v>683</v>
      </c>
      <c r="EK109" s="223">
        <v>45258</v>
      </c>
      <c r="EL109" s="221" t="s">
        <v>6607</v>
      </c>
      <c r="EM109" s="213" t="s">
        <v>17</v>
      </c>
      <c r="EN109" s="224" t="s">
        <v>683</v>
      </c>
      <c r="EO109" s="224" t="s">
        <v>17</v>
      </c>
      <c r="EP109" s="224" t="s">
        <v>17</v>
      </c>
      <c r="EQ109" s="224" t="s">
        <v>6606</v>
      </c>
      <c r="ER109" s="224" t="s">
        <v>683</v>
      </c>
      <c r="ES109" s="214">
        <v>45258</v>
      </c>
      <c r="ET109" s="222" t="s">
        <v>6593</v>
      </c>
      <c r="EU109" s="222">
        <v>3921</v>
      </c>
      <c r="EV109" s="222" t="s">
        <v>6591</v>
      </c>
      <c r="EW109" s="222" t="s">
        <v>1219</v>
      </c>
      <c r="EX109" s="222">
        <v>2</v>
      </c>
      <c r="EY109" s="222" t="s">
        <v>6592</v>
      </c>
      <c r="EZ109" s="222" t="s">
        <v>1079</v>
      </c>
      <c r="FA109" s="223">
        <v>45258</v>
      </c>
      <c r="FB109" s="221" t="s">
        <v>6608</v>
      </c>
      <c r="FC109" s="224">
        <v>2</v>
      </c>
      <c r="FD109" s="224" t="s">
        <v>6596</v>
      </c>
      <c r="FE109" s="224" t="s">
        <v>1219</v>
      </c>
      <c r="FF109" s="224">
        <v>2</v>
      </c>
      <c r="FG109" s="224" t="s">
        <v>6579</v>
      </c>
      <c r="FH109" s="224" t="s">
        <v>6597</v>
      </c>
      <c r="FI109" s="214">
        <v>45258</v>
      </c>
      <c r="FJ109" s="221" t="s">
        <v>759</v>
      </c>
      <c r="FK109" s="222" t="s">
        <v>17</v>
      </c>
      <c r="FL109" s="222" t="s">
        <v>17</v>
      </c>
      <c r="FM109" s="222" t="s">
        <v>17</v>
      </c>
      <c r="FN109" s="222" t="s">
        <v>17</v>
      </c>
      <c r="FO109" s="222" t="s">
        <v>17</v>
      </c>
      <c r="FP109" s="218" t="s">
        <v>17</v>
      </c>
      <c r="FQ109" s="219">
        <v>43840</v>
      </c>
      <c r="FR109" s="221" t="s">
        <v>760</v>
      </c>
      <c r="FS109" s="224" t="s">
        <v>17</v>
      </c>
      <c r="FT109" s="224" t="s">
        <v>17</v>
      </c>
      <c r="FU109" s="224" t="s">
        <v>17</v>
      </c>
      <c r="FV109" s="224" t="s">
        <v>17</v>
      </c>
      <c r="FW109" s="224" t="s">
        <v>17</v>
      </c>
      <c r="FX109" s="224" t="s">
        <v>17</v>
      </c>
      <c r="FY109" s="214">
        <v>43840</v>
      </c>
      <c r="FZ109" s="222" t="s">
        <v>6048</v>
      </c>
      <c r="GA109" s="222">
        <v>1</v>
      </c>
      <c r="GB109" s="222" t="s">
        <v>2019</v>
      </c>
      <c r="GC109" s="222" t="s">
        <v>33</v>
      </c>
      <c r="GD109" s="222">
        <v>2</v>
      </c>
      <c r="GE109" s="222" t="s">
        <v>17</v>
      </c>
      <c r="GF109" s="222" t="s">
        <v>17</v>
      </c>
      <c r="GG109" s="223">
        <v>45256</v>
      </c>
      <c r="GH109" s="221" t="s">
        <v>6054</v>
      </c>
      <c r="GI109" s="224">
        <v>2</v>
      </c>
      <c r="GJ109" s="224" t="s">
        <v>2019</v>
      </c>
      <c r="GK109" s="224" t="s">
        <v>33</v>
      </c>
      <c r="GL109" s="224">
        <v>2</v>
      </c>
      <c r="GM109" s="224" t="s">
        <v>17</v>
      </c>
      <c r="GN109" s="224" t="s">
        <v>17</v>
      </c>
      <c r="GO109" s="214">
        <v>45256</v>
      </c>
      <c r="GP109" s="222" t="s">
        <v>6049</v>
      </c>
      <c r="GQ109" s="222">
        <v>2</v>
      </c>
      <c r="GR109" s="222" t="s">
        <v>2019</v>
      </c>
      <c r="GS109" s="222" t="s">
        <v>33</v>
      </c>
      <c r="GT109" s="222">
        <v>2</v>
      </c>
      <c r="GU109" s="222" t="s">
        <v>17</v>
      </c>
      <c r="GV109" s="222" t="s">
        <v>17</v>
      </c>
      <c r="GW109" s="223">
        <v>45256</v>
      </c>
      <c r="GX109" s="221" t="s">
        <v>6055</v>
      </c>
      <c r="GY109" s="224">
        <v>3</v>
      </c>
      <c r="GZ109" s="224" t="s">
        <v>2019</v>
      </c>
      <c r="HA109" s="224" t="s">
        <v>33</v>
      </c>
      <c r="HB109" s="224">
        <v>2</v>
      </c>
      <c r="HC109" s="224" t="s">
        <v>17</v>
      </c>
      <c r="HD109" s="224" t="s">
        <v>17</v>
      </c>
      <c r="HE109" s="214">
        <v>45256</v>
      </c>
      <c r="HF109" s="222" t="s">
        <v>6047</v>
      </c>
      <c r="HG109" s="222">
        <v>0</v>
      </c>
      <c r="HH109" s="222" t="s">
        <v>2019</v>
      </c>
      <c r="HI109" s="222" t="s">
        <v>33</v>
      </c>
      <c r="HJ109" s="222">
        <v>2</v>
      </c>
      <c r="HK109" s="222" t="s">
        <v>17</v>
      </c>
      <c r="HL109" s="222" t="s">
        <v>17</v>
      </c>
      <c r="HM109" s="223">
        <v>45256</v>
      </c>
      <c r="HN109" s="221" t="s">
        <v>6053</v>
      </c>
      <c r="HO109" s="224">
        <v>1</v>
      </c>
      <c r="HP109" s="224" t="s">
        <v>2019</v>
      </c>
      <c r="HQ109" s="224" t="s">
        <v>33</v>
      </c>
      <c r="HR109" s="224">
        <v>2</v>
      </c>
      <c r="HS109" s="224" t="s">
        <v>17</v>
      </c>
      <c r="HT109" s="224" t="s">
        <v>17</v>
      </c>
      <c r="HU109" s="214">
        <v>45256</v>
      </c>
      <c r="HV109" s="222" t="s">
        <v>6050</v>
      </c>
      <c r="HW109" s="222">
        <v>0</v>
      </c>
      <c r="HX109" s="222" t="s">
        <v>2019</v>
      </c>
      <c r="HY109" s="222" t="s">
        <v>33</v>
      </c>
      <c r="HZ109" s="222">
        <v>2</v>
      </c>
      <c r="IA109" s="222" t="s">
        <v>17</v>
      </c>
      <c r="IB109" s="222" t="s">
        <v>17</v>
      </c>
      <c r="IC109" s="223">
        <v>45256</v>
      </c>
      <c r="ID109" s="221" t="s">
        <v>6052</v>
      </c>
      <c r="IE109" s="224">
        <v>0</v>
      </c>
      <c r="IF109" s="224" t="s">
        <v>2019</v>
      </c>
      <c r="IG109" s="224" t="s">
        <v>33</v>
      </c>
      <c r="IH109" s="224">
        <v>2</v>
      </c>
      <c r="II109" s="224" t="s">
        <v>17</v>
      </c>
      <c r="IJ109" s="224" t="s">
        <v>17</v>
      </c>
      <c r="IK109" s="214">
        <v>45256</v>
      </c>
      <c r="IL109" s="222" t="s">
        <v>6051</v>
      </c>
      <c r="IM109" s="222">
        <v>1</v>
      </c>
      <c r="IN109" s="222" t="s">
        <v>2019</v>
      </c>
      <c r="IO109" s="222" t="s">
        <v>33</v>
      </c>
      <c r="IP109" s="222">
        <v>2</v>
      </c>
      <c r="IQ109" s="222" t="s">
        <v>17</v>
      </c>
      <c r="IR109" s="222" t="s">
        <v>17</v>
      </c>
      <c r="IS109" s="223">
        <v>45256</v>
      </c>
    </row>
    <row r="110" spans="1:253" s="11" customFormat="1" ht="12.95" customHeight="1" x14ac:dyDescent="0.2">
      <c r="A110" s="11" t="s">
        <v>1524</v>
      </c>
      <c r="B110" s="11" t="s">
        <v>10586</v>
      </c>
      <c r="C110" s="11" t="s">
        <v>1525</v>
      </c>
      <c r="D110" s="11" t="s">
        <v>1526</v>
      </c>
      <c r="E110" s="11" t="s">
        <v>10033</v>
      </c>
      <c r="F110" s="11" t="s">
        <v>3728</v>
      </c>
      <c r="G110" s="212">
        <v>7198000</v>
      </c>
      <c r="H110" s="213" t="s">
        <v>3725</v>
      </c>
      <c r="I110" s="213" t="s">
        <v>1219</v>
      </c>
      <c r="J110" s="213">
        <v>2</v>
      </c>
      <c r="K110" s="213" t="s">
        <v>3727</v>
      </c>
      <c r="L110" s="213" t="s">
        <v>3726</v>
      </c>
      <c r="M110" s="214">
        <v>45193</v>
      </c>
      <c r="N110" s="221" t="s">
        <v>3732</v>
      </c>
      <c r="O110" s="216">
        <v>120340</v>
      </c>
      <c r="P110" s="216" t="s">
        <v>3729</v>
      </c>
      <c r="Q110" s="216" t="s">
        <v>1219</v>
      </c>
      <c r="R110" s="216">
        <v>2</v>
      </c>
      <c r="S110" s="216" t="s">
        <v>3731</v>
      </c>
      <c r="T110" s="216" t="s">
        <v>3730</v>
      </c>
      <c r="U110" s="217">
        <v>45193</v>
      </c>
      <c r="V110" s="221" t="s">
        <v>3736</v>
      </c>
      <c r="W110" s="213">
        <v>7198000</v>
      </c>
      <c r="X110" s="213" t="s">
        <v>3733</v>
      </c>
      <c r="Y110" s="213" t="s">
        <v>1219</v>
      </c>
      <c r="Z110" s="213">
        <v>2</v>
      </c>
      <c r="AA110" s="213" t="s">
        <v>3735</v>
      </c>
      <c r="AB110" s="213" t="s">
        <v>3734</v>
      </c>
      <c r="AC110" s="214">
        <v>45193</v>
      </c>
      <c r="AD110" s="221" t="s">
        <v>3740</v>
      </c>
      <c r="AE110" s="218">
        <v>250000</v>
      </c>
      <c r="AF110" s="218" t="s">
        <v>3737</v>
      </c>
      <c r="AG110" s="218" t="s">
        <v>1219</v>
      </c>
      <c r="AH110" s="218">
        <v>2</v>
      </c>
      <c r="AI110" s="218" t="s">
        <v>3739</v>
      </c>
      <c r="AJ110" s="218" t="s">
        <v>3738</v>
      </c>
      <c r="AK110" s="219">
        <v>45193</v>
      </c>
      <c r="AL110" s="221" t="s">
        <v>3741</v>
      </c>
      <c r="AM110" s="213">
        <v>250000</v>
      </c>
      <c r="AN110" s="213" t="s">
        <v>3737</v>
      </c>
      <c r="AO110" s="213" t="s">
        <v>1219</v>
      </c>
      <c r="AP110" s="213">
        <v>2</v>
      </c>
      <c r="AQ110" s="213" t="s">
        <v>3739</v>
      </c>
      <c r="AR110" s="213" t="s">
        <v>3738</v>
      </c>
      <c r="AS110" s="214">
        <v>45193</v>
      </c>
      <c r="AT110" s="222" t="s">
        <v>1528</v>
      </c>
      <c r="AU110" s="218" t="s">
        <v>17</v>
      </c>
      <c r="AV110" s="218" t="s">
        <v>17</v>
      </c>
      <c r="AW110" s="218" t="s">
        <v>17</v>
      </c>
      <c r="AX110" s="218" t="s">
        <v>17</v>
      </c>
      <c r="AY110" s="218" t="s">
        <v>1527</v>
      </c>
      <c r="AZ110" s="218" t="s">
        <v>17</v>
      </c>
      <c r="BA110" s="219">
        <v>44921</v>
      </c>
      <c r="BB110" s="221" t="s">
        <v>1538</v>
      </c>
      <c r="BC110" s="213" t="s">
        <v>17</v>
      </c>
      <c r="BD110" s="213" t="s">
        <v>17</v>
      </c>
      <c r="BE110" s="213" t="s">
        <v>17</v>
      </c>
      <c r="BF110" s="213" t="s">
        <v>17</v>
      </c>
      <c r="BG110" s="213" t="s">
        <v>1537</v>
      </c>
      <c r="BH110" s="213" t="s">
        <v>17</v>
      </c>
      <c r="BI110" s="214">
        <v>44921</v>
      </c>
      <c r="BJ110" s="222" t="s">
        <v>7219</v>
      </c>
      <c r="BK110" s="222">
        <v>3</v>
      </c>
      <c r="BL110" s="222" t="s">
        <v>5955</v>
      </c>
      <c r="BM110" s="222" t="s">
        <v>1219</v>
      </c>
      <c r="BN110" s="222">
        <v>2</v>
      </c>
      <c r="BO110" s="222" t="s">
        <v>7218</v>
      </c>
      <c r="BP110" s="218" t="s">
        <v>924</v>
      </c>
      <c r="BQ110" s="223">
        <v>45259</v>
      </c>
      <c r="BR110" s="221" t="s">
        <v>1540</v>
      </c>
      <c r="BS110" s="224" t="s">
        <v>17</v>
      </c>
      <c r="BT110" s="224" t="s">
        <v>17</v>
      </c>
      <c r="BU110" s="224" t="s">
        <v>17</v>
      </c>
      <c r="BV110" s="224" t="s">
        <v>17</v>
      </c>
      <c r="BW110" s="224" t="s">
        <v>1539</v>
      </c>
      <c r="BX110" s="224" t="s">
        <v>17</v>
      </c>
      <c r="BY110" s="214">
        <v>44921</v>
      </c>
      <c r="BZ110" s="222" t="s">
        <v>1542</v>
      </c>
      <c r="CA110" s="222" t="s">
        <v>17</v>
      </c>
      <c r="CB110" s="222" t="s">
        <v>17</v>
      </c>
      <c r="CC110" s="222" t="s">
        <v>17</v>
      </c>
      <c r="CD110" s="222" t="s">
        <v>17</v>
      </c>
      <c r="CE110" s="222" t="s">
        <v>1541</v>
      </c>
      <c r="CF110" s="222" t="s">
        <v>17</v>
      </c>
      <c r="CG110" s="223">
        <v>44921</v>
      </c>
      <c r="CH110" s="221" t="s">
        <v>11197</v>
      </c>
      <c r="CI110" s="222" t="e">
        <v>#N/A</v>
      </c>
      <c r="CJ110" s="222" t="e">
        <v>#N/A</v>
      </c>
      <c r="CK110" s="222" t="e">
        <v>#N/A</v>
      </c>
      <c r="CL110" s="222" t="e">
        <v>#N/A</v>
      </c>
      <c r="CM110" s="222" t="e">
        <v>#N/A</v>
      </c>
      <c r="CN110" s="222" t="e">
        <v>#N/A</v>
      </c>
      <c r="CO110" s="225" t="e">
        <v>#N/A</v>
      </c>
      <c r="CP110" s="222" t="s">
        <v>1546</v>
      </c>
      <c r="CQ110" s="224" t="s">
        <v>17</v>
      </c>
      <c r="CR110" s="224" t="s">
        <v>17</v>
      </c>
      <c r="CS110" s="224" t="s">
        <v>17</v>
      </c>
      <c r="CT110" s="224" t="s">
        <v>17</v>
      </c>
      <c r="CU110" s="224" t="s">
        <v>1545</v>
      </c>
      <c r="CV110" s="224" t="s">
        <v>17</v>
      </c>
      <c r="CW110" s="214">
        <v>44921</v>
      </c>
      <c r="CX110" s="222" t="s">
        <v>1530</v>
      </c>
      <c r="CY110" s="218">
        <v>0</v>
      </c>
      <c r="CZ110" s="218" t="s">
        <v>17</v>
      </c>
      <c r="DA110" s="218" t="s">
        <v>17</v>
      </c>
      <c r="DB110" s="218" t="s">
        <v>17</v>
      </c>
      <c r="DC110" s="218" t="s">
        <v>1733</v>
      </c>
      <c r="DD110" s="218" t="s">
        <v>17</v>
      </c>
      <c r="DE110" s="220">
        <v>45195</v>
      </c>
      <c r="DF110" s="221" t="s">
        <v>3865</v>
      </c>
      <c r="DG110" s="213">
        <v>6948000</v>
      </c>
      <c r="DH110" s="224" t="s">
        <v>1251</v>
      </c>
      <c r="DI110" s="224" t="s">
        <v>1219</v>
      </c>
      <c r="DJ110" s="224">
        <v>2</v>
      </c>
      <c r="DK110" s="224" t="s">
        <v>1729</v>
      </c>
      <c r="DL110" s="224" t="s">
        <v>3864</v>
      </c>
      <c r="DM110" s="214">
        <v>45195</v>
      </c>
      <c r="DN110" s="222" t="s">
        <v>3867</v>
      </c>
      <c r="DO110" s="218">
        <v>250000</v>
      </c>
      <c r="DP110" s="222" t="s">
        <v>3866</v>
      </c>
      <c r="DQ110" s="222" t="s">
        <v>1219</v>
      </c>
      <c r="DR110" s="222">
        <v>2</v>
      </c>
      <c r="DS110" s="222" t="s">
        <v>1731</v>
      </c>
      <c r="DT110" s="222" t="s">
        <v>3738</v>
      </c>
      <c r="DU110" s="223">
        <v>45195</v>
      </c>
      <c r="DV110" s="221" t="s">
        <v>3868</v>
      </c>
      <c r="DW110" s="213">
        <v>0</v>
      </c>
      <c r="DX110" s="224" t="s">
        <v>17</v>
      </c>
      <c r="DY110" s="224" t="s">
        <v>17</v>
      </c>
      <c r="DZ110" s="224" t="s">
        <v>17</v>
      </c>
      <c r="EA110" s="224" t="s">
        <v>1733</v>
      </c>
      <c r="EB110" s="224" t="s">
        <v>17</v>
      </c>
      <c r="EC110" s="214">
        <v>45195</v>
      </c>
      <c r="ED110" s="222" t="s">
        <v>3869</v>
      </c>
      <c r="EE110" s="218">
        <v>0</v>
      </c>
      <c r="EF110" s="222" t="s">
        <v>17</v>
      </c>
      <c r="EG110" s="222" t="s">
        <v>17</v>
      </c>
      <c r="EH110" s="222" t="s">
        <v>17</v>
      </c>
      <c r="EI110" s="222" t="s">
        <v>1694</v>
      </c>
      <c r="EJ110" s="222" t="s">
        <v>17</v>
      </c>
      <c r="EK110" s="223">
        <v>45195</v>
      </c>
      <c r="EL110" s="221" t="s">
        <v>3870</v>
      </c>
      <c r="EM110" s="213">
        <v>0</v>
      </c>
      <c r="EN110" s="224" t="s">
        <v>17</v>
      </c>
      <c r="EO110" s="224" t="s">
        <v>17</v>
      </c>
      <c r="EP110" s="224" t="s">
        <v>17</v>
      </c>
      <c r="EQ110" s="224" t="s">
        <v>1696</v>
      </c>
      <c r="ER110" s="224" t="s">
        <v>17</v>
      </c>
      <c r="ES110" s="214">
        <v>45195</v>
      </c>
      <c r="ET110" s="222" t="s">
        <v>7220</v>
      </c>
      <c r="EU110" s="222">
        <v>3</v>
      </c>
      <c r="EV110" s="222" t="s">
        <v>5955</v>
      </c>
      <c r="EW110" s="222" t="s">
        <v>1219</v>
      </c>
      <c r="EX110" s="222">
        <v>2</v>
      </c>
      <c r="EY110" s="222" t="s">
        <v>7218</v>
      </c>
      <c r="EZ110" s="222" t="s">
        <v>924</v>
      </c>
      <c r="FA110" s="223">
        <v>45259</v>
      </c>
      <c r="FB110" s="221" t="s">
        <v>1532</v>
      </c>
      <c r="FC110" s="224" t="s">
        <v>17</v>
      </c>
      <c r="FD110" s="224" t="s">
        <v>17</v>
      </c>
      <c r="FE110" s="224" t="s">
        <v>17</v>
      </c>
      <c r="FF110" s="224" t="s">
        <v>17</v>
      </c>
      <c r="FG110" s="224" t="s">
        <v>1531</v>
      </c>
      <c r="FH110" s="224" t="s">
        <v>17</v>
      </c>
      <c r="FI110" s="214">
        <v>44921</v>
      </c>
      <c r="FJ110" s="221" t="s">
        <v>1534</v>
      </c>
      <c r="FK110" s="222" t="s">
        <v>17</v>
      </c>
      <c r="FL110" s="222" t="s">
        <v>17</v>
      </c>
      <c r="FM110" s="222" t="s">
        <v>17</v>
      </c>
      <c r="FN110" s="222" t="s">
        <v>17</v>
      </c>
      <c r="FO110" s="222" t="s">
        <v>1533</v>
      </c>
      <c r="FP110" s="218" t="s">
        <v>17</v>
      </c>
      <c r="FQ110" s="219">
        <v>44921</v>
      </c>
      <c r="FR110" s="221" t="s">
        <v>1536</v>
      </c>
      <c r="FS110" s="224" t="s">
        <v>17</v>
      </c>
      <c r="FT110" s="224" t="s">
        <v>17</v>
      </c>
      <c r="FU110" s="224" t="s">
        <v>17</v>
      </c>
      <c r="FV110" s="224" t="s">
        <v>17</v>
      </c>
      <c r="FW110" s="224" t="s">
        <v>1535</v>
      </c>
      <c r="FX110" s="224" t="s">
        <v>17</v>
      </c>
      <c r="FY110" s="214">
        <v>44921</v>
      </c>
      <c r="FZ110" s="222" t="s">
        <v>2408</v>
      </c>
      <c r="GA110" s="222">
        <v>2</v>
      </c>
      <c r="GB110" s="222" t="s">
        <v>2019</v>
      </c>
      <c r="GC110" s="222" t="s">
        <v>33</v>
      </c>
      <c r="GD110" s="222">
        <v>2</v>
      </c>
      <c r="GE110" s="222" t="s">
        <v>17</v>
      </c>
      <c r="GF110" s="222" t="s">
        <v>17</v>
      </c>
      <c r="GG110" s="223">
        <v>45063</v>
      </c>
      <c r="GH110" s="221" t="s">
        <v>2414</v>
      </c>
      <c r="GI110" s="224">
        <v>0</v>
      </c>
      <c r="GJ110" s="224" t="s">
        <v>2019</v>
      </c>
      <c r="GK110" s="224" t="s">
        <v>33</v>
      </c>
      <c r="GL110" s="224">
        <v>2</v>
      </c>
      <c r="GM110" s="224" t="s">
        <v>17</v>
      </c>
      <c r="GN110" s="224" t="s">
        <v>17</v>
      </c>
      <c r="GO110" s="214">
        <v>45063</v>
      </c>
      <c r="GP110" s="222" t="s">
        <v>2409</v>
      </c>
      <c r="GQ110" s="222">
        <v>3</v>
      </c>
      <c r="GR110" s="222" t="s">
        <v>2019</v>
      </c>
      <c r="GS110" s="222" t="s">
        <v>33</v>
      </c>
      <c r="GT110" s="222">
        <v>2</v>
      </c>
      <c r="GU110" s="222" t="s">
        <v>17</v>
      </c>
      <c r="GV110" s="222" t="s">
        <v>17</v>
      </c>
      <c r="GW110" s="223">
        <v>45063</v>
      </c>
      <c r="GX110" s="221" t="s">
        <v>2415</v>
      </c>
      <c r="GY110" s="224">
        <v>0</v>
      </c>
      <c r="GZ110" s="224" t="s">
        <v>2019</v>
      </c>
      <c r="HA110" s="224" t="s">
        <v>33</v>
      </c>
      <c r="HB110" s="224">
        <v>2</v>
      </c>
      <c r="HC110" s="224" t="s">
        <v>17</v>
      </c>
      <c r="HD110" s="224" t="s">
        <v>17</v>
      </c>
      <c r="HE110" s="214">
        <v>45063</v>
      </c>
      <c r="HF110" s="222" t="s">
        <v>2407</v>
      </c>
      <c r="HG110" s="222">
        <v>3</v>
      </c>
      <c r="HH110" s="222" t="s">
        <v>2019</v>
      </c>
      <c r="HI110" s="222" t="s">
        <v>33</v>
      </c>
      <c r="HJ110" s="222">
        <v>2</v>
      </c>
      <c r="HK110" s="222" t="s">
        <v>17</v>
      </c>
      <c r="HL110" s="222" t="s">
        <v>17</v>
      </c>
      <c r="HM110" s="223">
        <v>45063</v>
      </c>
      <c r="HN110" s="221" t="s">
        <v>2413</v>
      </c>
      <c r="HO110" s="224">
        <v>1</v>
      </c>
      <c r="HP110" s="224" t="s">
        <v>2019</v>
      </c>
      <c r="HQ110" s="224" t="s">
        <v>33</v>
      </c>
      <c r="HR110" s="224">
        <v>2</v>
      </c>
      <c r="HS110" s="224" t="s">
        <v>17</v>
      </c>
      <c r="HT110" s="224" t="s">
        <v>17</v>
      </c>
      <c r="HU110" s="214">
        <v>45063</v>
      </c>
      <c r="HV110" s="222" t="s">
        <v>2410</v>
      </c>
      <c r="HW110" s="222">
        <v>1</v>
      </c>
      <c r="HX110" s="222" t="s">
        <v>2019</v>
      </c>
      <c r="HY110" s="222" t="s">
        <v>33</v>
      </c>
      <c r="HZ110" s="222">
        <v>2</v>
      </c>
      <c r="IA110" s="222" t="s">
        <v>17</v>
      </c>
      <c r="IB110" s="222" t="s">
        <v>17</v>
      </c>
      <c r="IC110" s="223">
        <v>45063</v>
      </c>
      <c r="ID110" s="221" t="s">
        <v>2412</v>
      </c>
      <c r="IE110" s="224">
        <v>0</v>
      </c>
      <c r="IF110" s="224" t="s">
        <v>2019</v>
      </c>
      <c r="IG110" s="224" t="s">
        <v>33</v>
      </c>
      <c r="IH110" s="224">
        <v>2</v>
      </c>
      <c r="II110" s="224" t="s">
        <v>17</v>
      </c>
      <c r="IJ110" s="224" t="s">
        <v>17</v>
      </c>
      <c r="IK110" s="214">
        <v>45063</v>
      </c>
      <c r="IL110" s="222" t="s">
        <v>2411</v>
      </c>
      <c r="IM110" s="222">
        <v>1</v>
      </c>
      <c r="IN110" s="222" t="s">
        <v>2019</v>
      </c>
      <c r="IO110" s="222" t="s">
        <v>33</v>
      </c>
      <c r="IP110" s="222">
        <v>2</v>
      </c>
      <c r="IQ110" s="222" t="s">
        <v>17</v>
      </c>
      <c r="IR110" s="222" t="s">
        <v>17</v>
      </c>
      <c r="IS110" s="223">
        <v>45063</v>
      </c>
    </row>
    <row r="111" spans="1:253" s="11" customFormat="1" ht="12.95" customHeight="1" x14ac:dyDescent="0.2">
      <c r="A111" s="11" t="s">
        <v>123</v>
      </c>
      <c r="B111" s="11" t="s">
        <v>10479</v>
      </c>
      <c r="C111" s="11" t="s">
        <v>124</v>
      </c>
      <c r="D111" s="11" t="s">
        <v>125</v>
      </c>
      <c r="E111" s="11" t="s">
        <v>10046</v>
      </c>
      <c r="F111" s="11" t="s">
        <v>1892</v>
      </c>
      <c r="G111" s="212">
        <v>239633000</v>
      </c>
      <c r="H111" s="213" t="s">
        <v>1889</v>
      </c>
      <c r="I111" s="213" t="s">
        <v>1219</v>
      </c>
      <c r="J111" s="213">
        <v>2</v>
      </c>
      <c r="K111" s="213" t="s">
        <v>1891</v>
      </c>
      <c r="L111" s="213" t="s">
        <v>1890</v>
      </c>
      <c r="M111" s="214">
        <v>45046</v>
      </c>
      <c r="N111" s="221" t="s">
        <v>1088</v>
      </c>
      <c r="O111" s="216">
        <v>770880</v>
      </c>
      <c r="P111" s="216" t="s">
        <v>1085</v>
      </c>
      <c r="Q111" s="216" t="s">
        <v>66</v>
      </c>
      <c r="R111" s="216">
        <v>1</v>
      </c>
      <c r="S111" s="216" t="s">
        <v>1087</v>
      </c>
      <c r="T111" s="216" t="s">
        <v>1086</v>
      </c>
      <c r="U111" s="217">
        <v>44558</v>
      </c>
      <c r="V111" s="221" t="s">
        <v>1894</v>
      </c>
      <c r="W111" s="213">
        <v>239633000</v>
      </c>
      <c r="X111" s="213" t="s">
        <v>1889</v>
      </c>
      <c r="Y111" s="213" t="s">
        <v>1219</v>
      </c>
      <c r="Z111" s="213">
        <v>2</v>
      </c>
      <c r="AA111" s="213" t="s">
        <v>1893</v>
      </c>
      <c r="AB111" s="213" t="s">
        <v>1890</v>
      </c>
      <c r="AC111" s="214">
        <v>45046</v>
      </c>
      <c r="AD111" s="221" t="s">
        <v>7891</v>
      </c>
      <c r="AE111" s="218">
        <v>94415000</v>
      </c>
      <c r="AF111" s="218" t="s">
        <v>7888</v>
      </c>
      <c r="AG111" s="218" t="s">
        <v>66</v>
      </c>
      <c r="AH111" s="218">
        <v>1</v>
      </c>
      <c r="AI111" s="218" t="s">
        <v>7890</v>
      </c>
      <c r="AJ111" s="218" t="s">
        <v>7889</v>
      </c>
      <c r="AK111" s="219">
        <v>45260</v>
      </c>
      <c r="AL111" s="221" t="s">
        <v>5214</v>
      </c>
      <c r="AM111" s="213">
        <v>3730000</v>
      </c>
      <c r="AN111" s="213" t="s">
        <v>5211</v>
      </c>
      <c r="AO111" s="213" t="s">
        <v>1219</v>
      </c>
      <c r="AP111" s="213">
        <v>2</v>
      </c>
      <c r="AQ111" s="213" t="s">
        <v>5213</v>
      </c>
      <c r="AR111" s="213" t="s">
        <v>5212</v>
      </c>
      <c r="AS111" s="214">
        <v>45230</v>
      </c>
      <c r="AT111" s="222" t="s">
        <v>1597</v>
      </c>
      <c r="AU111" s="218">
        <v>12900</v>
      </c>
      <c r="AV111" s="218" t="s">
        <v>1428</v>
      </c>
      <c r="AW111" s="218" t="s">
        <v>1219</v>
      </c>
      <c r="AX111" s="218">
        <v>2</v>
      </c>
      <c r="AY111" s="218" t="s">
        <v>1596</v>
      </c>
      <c r="AZ111" s="218" t="s">
        <v>1429</v>
      </c>
      <c r="BA111" s="219">
        <v>44956</v>
      </c>
      <c r="BB111" s="221" t="s">
        <v>697</v>
      </c>
      <c r="BC111" s="213" t="s">
        <v>17</v>
      </c>
      <c r="BD111" s="213" t="s">
        <v>17</v>
      </c>
      <c r="BE111" s="213" t="s">
        <v>17</v>
      </c>
      <c r="BF111" s="213" t="s">
        <v>17</v>
      </c>
      <c r="BG111" s="213" t="s">
        <v>696</v>
      </c>
      <c r="BH111" s="213" t="s">
        <v>17</v>
      </c>
      <c r="BI111" s="214">
        <v>43742</v>
      </c>
      <c r="BJ111" s="222" t="s">
        <v>5612</v>
      </c>
      <c r="BK111" s="222">
        <v>1258</v>
      </c>
      <c r="BL111" s="222" t="s">
        <v>5610</v>
      </c>
      <c r="BM111" s="222" t="s">
        <v>1219</v>
      </c>
      <c r="BN111" s="222">
        <v>2</v>
      </c>
      <c r="BO111" s="222" t="s">
        <v>5611</v>
      </c>
      <c r="BP111" s="218" t="s">
        <v>5607</v>
      </c>
      <c r="BQ111" s="223">
        <v>45251</v>
      </c>
      <c r="BR111" s="221" t="s">
        <v>1403</v>
      </c>
      <c r="BS111" s="224">
        <v>1200000</v>
      </c>
      <c r="BT111" s="224" t="s">
        <v>1400</v>
      </c>
      <c r="BU111" s="224" t="s">
        <v>66</v>
      </c>
      <c r="BV111" s="224">
        <v>1</v>
      </c>
      <c r="BW111" s="224" t="s">
        <v>1402</v>
      </c>
      <c r="BX111" s="224" t="s">
        <v>1401</v>
      </c>
      <c r="BY111" s="214">
        <v>44830</v>
      </c>
      <c r="BZ111" s="222" t="s">
        <v>1405</v>
      </c>
      <c r="CA111" s="222">
        <v>805000</v>
      </c>
      <c r="CB111" s="222" t="s">
        <v>1400</v>
      </c>
      <c r="CC111" s="222" t="s">
        <v>66</v>
      </c>
      <c r="CD111" s="222">
        <v>1</v>
      </c>
      <c r="CE111" s="222" t="s">
        <v>1404</v>
      </c>
      <c r="CF111" s="222" t="s">
        <v>1401</v>
      </c>
      <c r="CG111" s="223">
        <v>44830</v>
      </c>
      <c r="CH111" s="221" t="s">
        <v>11198</v>
      </c>
      <c r="CI111" s="222" t="e">
        <v>#N/A</v>
      </c>
      <c r="CJ111" s="222" t="e">
        <v>#N/A</v>
      </c>
      <c r="CK111" s="222" t="e">
        <v>#N/A</v>
      </c>
      <c r="CL111" s="222" t="e">
        <v>#N/A</v>
      </c>
      <c r="CM111" s="222" t="e">
        <v>#N/A</v>
      </c>
      <c r="CN111" s="222" t="e">
        <v>#N/A</v>
      </c>
      <c r="CO111" s="225" t="e">
        <v>#N/A</v>
      </c>
      <c r="CP111" s="222" t="s">
        <v>132</v>
      </c>
      <c r="CQ111" s="224" t="s">
        <v>17</v>
      </c>
      <c r="CR111" s="224" t="s">
        <v>129</v>
      </c>
      <c r="CS111" s="224" t="s">
        <v>17</v>
      </c>
      <c r="CT111" s="224" t="s">
        <v>17</v>
      </c>
      <c r="CU111" s="224" t="s">
        <v>131</v>
      </c>
      <c r="CV111" s="224" t="s">
        <v>130</v>
      </c>
      <c r="CW111" s="214">
        <v>43503</v>
      </c>
      <c r="CX111" s="222" t="s">
        <v>1642</v>
      </c>
      <c r="CY111" s="218">
        <v>20600000</v>
      </c>
      <c r="CZ111" s="218" t="s">
        <v>2787</v>
      </c>
      <c r="DA111" s="218" t="s">
        <v>1219</v>
      </c>
      <c r="DB111" s="218">
        <v>2</v>
      </c>
      <c r="DC111" s="218" t="s">
        <v>2789</v>
      </c>
      <c r="DD111" s="218" t="s">
        <v>2788</v>
      </c>
      <c r="DE111" s="220">
        <v>45103</v>
      </c>
      <c r="DF111" s="221" t="s">
        <v>7894</v>
      </c>
      <c r="DG111" s="213">
        <v>145218000</v>
      </c>
      <c r="DH111" s="224" t="s">
        <v>7892</v>
      </c>
      <c r="DI111" s="224" t="s">
        <v>1219</v>
      </c>
      <c r="DJ111" s="224">
        <v>2</v>
      </c>
      <c r="DK111" s="224" t="s">
        <v>2797</v>
      </c>
      <c r="DL111" s="224" t="s">
        <v>7893</v>
      </c>
      <c r="DM111" s="214">
        <v>45260</v>
      </c>
      <c r="DN111" s="222" t="s">
        <v>7897</v>
      </c>
      <c r="DO111" s="218">
        <v>73815000</v>
      </c>
      <c r="DP111" s="222" t="s">
        <v>7895</v>
      </c>
      <c r="DQ111" s="222" t="s">
        <v>1219</v>
      </c>
      <c r="DR111" s="222">
        <v>2</v>
      </c>
      <c r="DS111" s="222" t="s">
        <v>2801</v>
      </c>
      <c r="DT111" s="222" t="s">
        <v>7896</v>
      </c>
      <c r="DU111" s="223">
        <v>45260</v>
      </c>
      <c r="DV111" s="221" t="s">
        <v>2790</v>
      </c>
      <c r="DW111" s="213">
        <v>18503000</v>
      </c>
      <c r="DX111" s="224" t="s">
        <v>2787</v>
      </c>
      <c r="DY111" s="224" t="s">
        <v>1219</v>
      </c>
      <c r="DZ111" s="224">
        <v>2</v>
      </c>
      <c r="EA111" s="224" t="s">
        <v>2789</v>
      </c>
      <c r="EB111" s="224" t="s">
        <v>2788</v>
      </c>
      <c r="EC111" s="214">
        <v>45103</v>
      </c>
      <c r="ED111" s="222" t="s">
        <v>2792</v>
      </c>
      <c r="EE111" s="218">
        <v>2097000</v>
      </c>
      <c r="EF111" s="222" t="s">
        <v>2787</v>
      </c>
      <c r="EG111" s="222" t="s">
        <v>1219</v>
      </c>
      <c r="EH111" s="222">
        <v>2</v>
      </c>
      <c r="EI111" s="222" t="s">
        <v>2791</v>
      </c>
      <c r="EJ111" s="222" t="s">
        <v>2788</v>
      </c>
      <c r="EK111" s="223">
        <v>45103</v>
      </c>
      <c r="EL111" s="221" t="s">
        <v>1898</v>
      </c>
      <c r="EM111" s="213">
        <v>0</v>
      </c>
      <c r="EN111" s="224" t="s">
        <v>1895</v>
      </c>
      <c r="EO111" s="224" t="s">
        <v>1219</v>
      </c>
      <c r="EP111" s="224">
        <v>2</v>
      </c>
      <c r="EQ111" s="224" t="s">
        <v>1897</v>
      </c>
      <c r="ER111" s="224" t="s">
        <v>1896</v>
      </c>
      <c r="ES111" s="214">
        <v>45046</v>
      </c>
      <c r="ET111" s="222" t="s">
        <v>5613</v>
      </c>
      <c r="EU111" s="222">
        <v>1258</v>
      </c>
      <c r="EV111" s="222" t="s">
        <v>5610</v>
      </c>
      <c r="EW111" s="222" t="s">
        <v>1219</v>
      </c>
      <c r="EX111" s="222">
        <v>2</v>
      </c>
      <c r="EY111" s="222" t="s">
        <v>5611</v>
      </c>
      <c r="EZ111" s="222" t="s">
        <v>5607</v>
      </c>
      <c r="FA111" s="223">
        <v>45251</v>
      </c>
      <c r="FB111" s="221" t="s">
        <v>128</v>
      </c>
      <c r="FC111" s="224">
        <v>5</v>
      </c>
      <c r="FD111" s="224" t="s">
        <v>126</v>
      </c>
      <c r="FE111" s="224" t="s">
        <v>66</v>
      </c>
      <c r="FF111" s="224">
        <v>1</v>
      </c>
      <c r="FG111" s="224" t="s">
        <v>127</v>
      </c>
      <c r="FH111" s="224">
        <v>0</v>
      </c>
      <c r="FI111" s="214">
        <v>43503</v>
      </c>
      <c r="FJ111" s="221" t="s">
        <v>537</v>
      </c>
      <c r="FK111" s="222" t="s">
        <v>17</v>
      </c>
      <c r="FL111" s="222" t="s">
        <v>534</v>
      </c>
      <c r="FM111" s="222" t="s">
        <v>17</v>
      </c>
      <c r="FN111" s="222" t="s">
        <v>17</v>
      </c>
      <c r="FO111" s="222" t="s">
        <v>536</v>
      </c>
      <c r="FP111" s="218" t="s">
        <v>535</v>
      </c>
      <c r="FQ111" s="219">
        <v>43578</v>
      </c>
      <c r="FR111" s="221" t="s">
        <v>538</v>
      </c>
      <c r="FS111" s="224" t="s">
        <v>17</v>
      </c>
      <c r="FT111" s="224" t="s">
        <v>534</v>
      </c>
      <c r="FU111" s="224" t="s">
        <v>17</v>
      </c>
      <c r="FV111" s="224" t="s">
        <v>17</v>
      </c>
      <c r="FW111" s="224" t="s">
        <v>536</v>
      </c>
      <c r="FX111" s="224" t="s">
        <v>535</v>
      </c>
      <c r="FY111" s="214">
        <v>43578</v>
      </c>
      <c r="FZ111" s="222" t="s">
        <v>2417</v>
      </c>
      <c r="GA111" s="222">
        <v>2</v>
      </c>
      <c r="GB111" s="222" t="s">
        <v>2019</v>
      </c>
      <c r="GC111" s="222" t="s">
        <v>33</v>
      </c>
      <c r="GD111" s="222">
        <v>2</v>
      </c>
      <c r="GE111" s="222" t="s">
        <v>17</v>
      </c>
      <c r="GF111" s="222" t="s">
        <v>17</v>
      </c>
      <c r="GG111" s="223">
        <v>45063</v>
      </c>
      <c r="GH111" s="221" t="s">
        <v>2423</v>
      </c>
      <c r="GI111" s="224">
        <v>1</v>
      </c>
      <c r="GJ111" s="224" t="s">
        <v>2019</v>
      </c>
      <c r="GK111" s="224" t="s">
        <v>33</v>
      </c>
      <c r="GL111" s="224">
        <v>2</v>
      </c>
      <c r="GM111" s="224" t="s">
        <v>17</v>
      </c>
      <c r="GN111" s="224" t="s">
        <v>17</v>
      </c>
      <c r="GO111" s="214">
        <v>45063</v>
      </c>
      <c r="GP111" s="222" t="s">
        <v>2418</v>
      </c>
      <c r="GQ111" s="222">
        <v>2</v>
      </c>
      <c r="GR111" s="222" t="s">
        <v>2019</v>
      </c>
      <c r="GS111" s="222" t="s">
        <v>33</v>
      </c>
      <c r="GT111" s="222">
        <v>2</v>
      </c>
      <c r="GU111" s="222" t="s">
        <v>17</v>
      </c>
      <c r="GV111" s="222" t="s">
        <v>17</v>
      </c>
      <c r="GW111" s="223">
        <v>45063</v>
      </c>
      <c r="GX111" s="221" t="s">
        <v>2424</v>
      </c>
      <c r="GY111" s="224">
        <v>0</v>
      </c>
      <c r="GZ111" s="224" t="s">
        <v>2019</v>
      </c>
      <c r="HA111" s="224" t="s">
        <v>33</v>
      </c>
      <c r="HB111" s="224">
        <v>2</v>
      </c>
      <c r="HC111" s="224" t="s">
        <v>17</v>
      </c>
      <c r="HD111" s="224" t="s">
        <v>17</v>
      </c>
      <c r="HE111" s="214">
        <v>45063</v>
      </c>
      <c r="HF111" s="222" t="s">
        <v>2416</v>
      </c>
      <c r="HG111" s="222">
        <v>2</v>
      </c>
      <c r="HH111" s="222" t="s">
        <v>2019</v>
      </c>
      <c r="HI111" s="222" t="s">
        <v>33</v>
      </c>
      <c r="HJ111" s="222">
        <v>2</v>
      </c>
      <c r="HK111" s="222" t="s">
        <v>17</v>
      </c>
      <c r="HL111" s="222" t="s">
        <v>17</v>
      </c>
      <c r="HM111" s="223">
        <v>45063</v>
      </c>
      <c r="HN111" s="221" t="s">
        <v>2422</v>
      </c>
      <c r="HO111" s="224">
        <v>2</v>
      </c>
      <c r="HP111" s="224" t="s">
        <v>2019</v>
      </c>
      <c r="HQ111" s="224" t="s">
        <v>33</v>
      </c>
      <c r="HR111" s="224">
        <v>2</v>
      </c>
      <c r="HS111" s="224" t="s">
        <v>17</v>
      </c>
      <c r="HT111" s="224" t="s">
        <v>17</v>
      </c>
      <c r="HU111" s="214">
        <v>45063</v>
      </c>
      <c r="HV111" s="222" t="s">
        <v>2419</v>
      </c>
      <c r="HW111" s="222">
        <v>1</v>
      </c>
      <c r="HX111" s="222" t="s">
        <v>2019</v>
      </c>
      <c r="HY111" s="222" t="s">
        <v>33</v>
      </c>
      <c r="HZ111" s="222">
        <v>2</v>
      </c>
      <c r="IA111" s="222" t="s">
        <v>17</v>
      </c>
      <c r="IB111" s="222" t="s">
        <v>17</v>
      </c>
      <c r="IC111" s="223">
        <v>45063</v>
      </c>
      <c r="ID111" s="221" t="s">
        <v>2421</v>
      </c>
      <c r="IE111" s="224">
        <v>1</v>
      </c>
      <c r="IF111" s="224" t="s">
        <v>2019</v>
      </c>
      <c r="IG111" s="224" t="s">
        <v>33</v>
      </c>
      <c r="IH111" s="224">
        <v>2</v>
      </c>
      <c r="II111" s="224" t="s">
        <v>17</v>
      </c>
      <c r="IJ111" s="224" t="s">
        <v>17</v>
      </c>
      <c r="IK111" s="214">
        <v>45063</v>
      </c>
      <c r="IL111" s="222" t="s">
        <v>2420</v>
      </c>
      <c r="IM111" s="222">
        <v>3</v>
      </c>
      <c r="IN111" s="222" t="s">
        <v>2019</v>
      </c>
      <c r="IO111" s="222" t="s">
        <v>33</v>
      </c>
      <c r="IP111" s="222">
        <v>2</v>
      </c>
      <c r="IQ111" s="222" t="s">
        <v>17</v>
      </c>
      <c r="IR111" s="222" t="s">
        <v>17</v>
      </c>
      <c r="IS111" s="223">
        <v>45063</v>
      </c>
    </row>
    <row r="112" spans="1:253" s="11" customFormat="1" ht="12.95" customHeight="1" x14ac:dyDescent="0.2">
      <c r="A112" s="11" t="s">
        <v>476</v>
      </c>
      <c r="B112" s="11" t="s">
        <v>10455</v>
      </c>
      <c r="C112" s="11" t="s">
        <v>477</v>
      </c>
      <c r="D112" s="11" t="s">
        <v>125</v>
      </c>
      <c r="E112" s="11" t="s">
        <v>10046</v>
      </c>
      <c r="F112" s="11" t="s">
        <v>2657</v>
      </c>
      <c r="G112" s="212">
        <v>239633000</v>
      </c>
      <c r="H112" s="213" t="s">
        <v>1889</v>
      </c>
      <c r="I112" s="213" t="s">
        <v>1219</v>
      </c>
      <c r="J112" s="213">
        <v>2</v>
      </c>
      <c r="K112" s="213" t="s">
        <v>1891</v>
      </c>
      <c r="L112" s="213" t="s">
        <v>1890</v>
      </c>
      <c r="M112" s="214">
        <v>45076</v>
      </c>
      <c r="N112" s="221" t="s">
        <v>1261</v>
      </c>
      <c r="O112" s="216">
        <v>13297</v>
      </c>
      <c r="P112" s="216" t="s">
        <v>1259</v>
      </c>
      <c r="Q112" s="216" t="s">
        <v>66</v>
      </c>
      <c r="R112" s="216">
        <v>1</v>
      </c>
      <c r="S112" s="216" t="s">
        <v>1259</v>
      </c>
      <c r="T112" s="216" t="s">
        <v>1260</v>
      </c>
      <c r="U112" s="217">
        <v>44800</v>
      </c>
      <c r="V112" s="221" t="s">
        <v>2766</v>
      </c>
      <c r="W112" s="213">
        <v>4361000</v>
      </c>
      <c r="X112" s="213" t="s">
        <v>2761</v>
      </c>
      <c r="Y112" s="213" t="s">
        <v>66</v>
      </c>
      <c r="Z112" s="213">
        <v>1</v>
      </c>
      <c r="AA112" s="213" t="s">
        <v>2765</v>
      </c>
      <c r="AB112" s="213" t="s">
        <v>2762</v>
      </c>
      <c r="AC112" s="214">
        <v>45077</v>
      </c>
      <c r="AD112" s="221" t="s">
        <v>1090</v>
      </c>
      <c r="AE112" s="218" t="s">
        <v>17</v>
      </c>
      <c r="AF112" s="218" t="s">
        <v>683</v>
      </c>
      <c r="AG112" s="218" t="s">
        <v>17</v>
      </c>
      <c r="AH112" s="218" t="s">
        <v>17</v>
      </c>
      <c r="AI112" s="218" t="s">
        <v>1089</v>
      </c>
      <c r="AJ112" s="218" t="s">
        <v>683</v>
      </c>
      <c r="AK112" s="219">
        <v>44558</v>
      </c>
      <c r="AL112" s="221" t="s">
        <v>1093</v>
      </c>
      <c r="AM112" s="213" t="s">
        <v>17</v>
      </c>
      <c r="AN112" s="213" t="s">
        <v>683</v>
      </c>
      <c r="AO112" s="213" t="s">
        <v>17</v>
      </c>
      <c r="AP112" s="213" t="s">
        <v>17</v>
      </c>
      <c r="AQ112" s="213" t="s">
        <v>1092</v>
      </c>
      <c r="AR112" s="213" t="s">
        <v>1091</v>
      </c>
      <c r="AS112" s="214">
        <v>44558</v>
      </c>
      <c r="AT112" s="222" t="s">
        <v>491</v>
      </c>
      <c r="AU112" s="218" t="s">
        <v>17</v>
      </c>
      <c r="AV112" s="218" t="s">
        <v>17</v>
      </c>
      <c r="AW112" s="218" t="s">
        <v>33</v>
      </c>
      <c r="AX112" s="218">
        <v>2</v>
      </c>
      <c r="AY112" s="218" t="s">
        <v>490</v>
      </c>
      <c r="AZ112" s="218" t="s">
        <v>17</v>
      </c>
      <c r="BA112" s="219">
        <v>43523</v>
      </c>
      <c r="BB112" s="221" t="s">
        <v>489</v>
      </c>
      <c r="BC112" s="213" t="s">
        <v>17</v>
      </c>
      <c r="BD112" s="213" t="s">
        <v>17</v>
      </c>
      <c r="BE112" s="213" t="s">
        <v>33</v>
      </c>
      <c r="BF112" s="213">
        <v>2</v>
      </c>
      <c r="BG112" s="213" t="s">
        <v>488</v>
      </c>
      <c r="BH112" s="213" t="s">
        <v>17</v>
      </c>
      <c r="BI112" s="214">
        <v>43523</v>
      </c>
      <c r="BJ112" s="222" t="s">
        <v>5616</v>
      </c>
      <c r="BK112" s="222">
        <v>3</v>
      </c>
      <c r="BL112" s="222" t="s">
        <v>5610</v>
      </c>
      <c r="BM112" s="222" t="s">
        <v>22</v>
      </c>
      <c r="BN112" s="222">
        <v>3</v>
      </c>
      <c r="BO112" s="222" t="s">
        <v>5615</v>
      </c>
      <c r="BP112" s="218" t="s">
        <v>5607</v>
      </c>
      <c r="BQ112" s="223">
        <v>45251</v>
      </c>
      <c r="BR112" s="221" t="s">
        <v>479</v>
      </c>
      <c r="BS112" s="224" t="s">
        <v>17</v>
      </c>
      <c r="BT112" s="224" t="s">
        <v>17</v>
      </c>
      <c r="BU112" s="224" t="s">
        <v>33</v>
      </c>
      <c r="BV112" s="224">
        <v>2</v>
      </c>
      <c r="BW112" s="224" t="s">
        <v>478</v>
      </c>
      <c r="BX112" s="224" t="s">
        <v>17</v>
      </c>
      <c r="BY112" s="214">
        <v>43523</v>
      </c>
      <c r="BZ112" s="222" t="s">
        <v>481</v>
      </c>
      <c r="CA112" s="222" t="s">
        <v>17</v>
      </c>
      <c r="CB112" s="222" t="s">
        <v>17</v>
      </c>
      <c r="CC112" s="222" t="s">
        <v>17</v>
      </c>
      <c r="CD112" s="222" t="s">
        <v>17</v>
      </c>
      <c r="CE112" s="222" t="s">
        <v>480</v>
      </c>
      <c r="CF112" s="222" t="s">
        <v>17</v>
      </c>
      <c r="CG112" s="223">
        <v>43523</v>
      </c>
      <c r="CH112" s="221" t="s">
        <v>11199</v>
      </c>
      <c r="CI112" s="222" t="e">
        <v>#N/A</v>
      </c>
      <c r="CJ112" s="222" t="e">
        <v>#N/A</v>
      </c>
      <c r="CK112" s="222" t="e">
        <v>#N/A</v>
      </c>
      <c r="CL112" s="222" t="e">
        <v>#N/A</v>
      </c>
      <c r="CM112" s="222" t="e">
        <v>#N/A</v>
      </c>
      <c r="CN112" s="222" t="e">
        <v>#N/A</v>
      </c>
      <c r="CO112" s="225" t="e">
        <v>#N/A</v>
      </c>
      <c r="CP112" s="222" t="s">
        <v>487</v>
      </c>
      <c r="CQ112" s="224" t="s">
        <v>17</v>
      </c>
      <c r="CR112" s="224" t="s">
        <v>17</v>
      </c>
      <c r="CS112" s="224" t="s">
        <v>33</v>
      </c>
      <c r="CT112" s="224">
        <v>2</v>
      </c>
      <c r="CU112" s="224" t="s">
        <v>486</v>
      </c>
      <c r="CV112" s="224" t="s">
        <v>17</v>
      </c>
      <c r="CW112" s="214">
        <v>43523</v>
      </c>
      <c r="CX112" s="222" t="s">
        <v>1095</v>
      </c>
      <c r="CY112" s="218" t="s">
        <v>17</v>
      </c>
      <c r="CZ112" s="218" t="s">
        <v>17</v>
      </c>
      <c r="DA112" s="218" t="s">
        <v>17</v>
      </c>
      <c r="DB112" s="218" t="s">
        <v>17</v>
      </c>
      <c r="DC112" s="218" t="s">
        <v>1094</v>
      </c>
      <c r="DD112" s="218" t="s">
        <v>683</v>
      </c>
      <c r="DE112" s="220">
        <v>44558</v>
      </c>
      <c r="DF112" s="221" t="s">
        <v>2764</v>
      </c>
      <c r="DG112" s="213">
        <v>4361000</v>
      </c>
      <c r="DH112" s="224" t="s">
        <v>2761</v>
      </c>
      <c r="DI112" s="224" t="s">
        <v>66</v>
      </c>
      <c r="DJ112" s="224">
        <v>1</v>
      </c>
      <c r="DK112" s="224" t="s">
        <v>2763</v>
      </c>
      <c r="DL112" s="224" t="s">
        <v>2762</v>
      </c>
      <c r="DM112" s="214">
        <v>45077</v>
      </c>
      <c r="DN112" s="222" t="s">
        <v>1096</v>
      </c>
      <c r="DO112" s="218" t="s">
        <v>17</v>
      </c>
      <c r="DP112" s="222" t="s">
        <v>17</v>
      </c>
      <c r="DQ112" s="222" t="s">
        <v>17</v>
      </c>
      <c r="DR112" s="222" t="s">
        <v>17</v>
      </c>
      <c r="DS112" s="222" t="s">
        <v>1094</v>
      </c>
      <c r="DT112" s="222" t="s">
        <v>683</v>
      </c>
      <c r="DU112" s="223">
        <v>44558</v>
      </c>
      <c r="DV112" s="221" t="s">
        <v>1097</v>
      </c>
      <c r="DW112" s="213" t="s">
        <v>17</v>
      </c>
      <c r="DX112" s="224" t="s">
        <v>17</v>
      </c>
      <c r="DY112" s="224" t="s">
        <v>17</v>
      </c>
      <c r="DZ112" s="224" t="s">
        <v>17</v>
      </c>
      <c r="EA112" s="224" t="s">
        <v>1094</v>
      </c>
      <c r="EB112" s="224" t="s">
        <v>683</v>
      </c>
      <c r="EC112" s="214">
        <v>44558</v>
      </c>
      <c r="ED112" s="222" t="s">
        <v>1098</v>
      </c>
      <c r="EE112" s="218" t="s">
        <v>17</v>
      </c>
      <c r="EF112" s="222" t="s">
        <v>17</v>
      </c>
      <c r="EG112" s="222" t="s">
        <v>17</v>
      </c>
      <c r="EH112" s="222" t="s">
        <v>17</v>
      </c>
      <c r="EI112" s="222" t="s">
        <v>1094</v>
      </c>
      <c r="EJ112" s="222" t="s">
        <v>683</v>
      </c>
      <c r="EK112" s="223">
        <v>44558</v>
      </c>
      <c r="EL112" s="221" t="s">
        <v>1099</v>
      </c>
      <c r="EM112" s="213" t="s">
        <v>17</v>
      </c>
      <c r="EN112" s="224" t="s">
        <v>999</v>
      </c>
      <c r="EO112" s="224" t="s">
        <v>17</v>
      </c>
      <c r="EP112" s="224" t="s">
        <v>17</v>
      </c>
      <c r="EQ112" s="224" t="s">
        <v>1094</v>
      </c>
      <c r="ER112" s="224" t="s">
        <v>683</v>
      </c>
      <c r="ES112" s="214">
        <v>44558</v>
      </c>
      <c r="ET112" s="222" t="s">
        <v>5617</v>
      </c>
      <c r="EU112" s="222">
        <v>1258</v>
      </c>
      <c r="EV112" s="222" t="s">
        <v>5610</v>
      </c>
      <c r="EW112" s="222" t="s">
        <v>1219</v>
      </c>
      <c r="EX112" s="222">
        <v>2</v>
      </c>
      <c r="EY112" s="222" t="s">
        <v>5611</v>
      </c>
      <c r="EZ112" s="222" t="s">
        <v>5607</v>
      </c>
      <c r="FA112" s="223">
        <v>45251</v>
      </c>
      <c r="FB112" s="221" t="s">
        <v>485</v>
      </c>
      <c r="FC112" s="224">
        <v>3</v>
      </c>
      <c r="FD112" s="224" t="s">
        <v>482</v>
      </c>
      <c r="FE112" s="224" t="s">
        <v>33</v>
      </c>
      <c r="FF112" s="224">
        <v>2</v>
      </c>
      <c r="FG112" s="224" t="s">
        <v>484</v>
      </c>
      <c r="FH112" s="224" t="s">
        <v>483</v>
      </c>
      <c r="FI112" s="214">
        <v>43523</v>
      </c>
      <c r="FJ112" s="221" t="s">
        <v>539</v>
      </c>
      <c r="FK112" s="222" t="s">
        <v>17</v>
      </c>
      <c r="FL112" s="222" t="s">
        <v>534</v>
      </c>
      <c r="FM112" s="222" t="s">
        <v>17</v>
      </c>
      <c r="FN112" s="222" t="s">
        <v>17</v>
      </c>
      <c r="FO112" s="222" t="s">
        <v>536</v>
      </c>
      <c r="FP112" s="218" t="s">
        <v>535</v>
      </c>
      <c r="FQ112" s="219">
        <v>43578</v>
      </c>
      <c r="FR112" s="221" t="s">
        <v>540</v>
      </c>
      <c r="FS112" s="224" t="s">
        <v>17</v>
      </c>
      <c r="FT112" s="224" t="s">
        <v>534</v>
      </c>
      <c r="FU112" s="224" t="s">
        <v>17</v>
      </c>
      <c r="FV112" s="224" t="s">
        <v>17</v>
      </c>
      <c r="FW112" s="224" t="s">
        <v>536</v>
      </c>
      <c r="FX112" s="224" t="s">
        <v>535</v>
      </c>
      <c r="FY112" s="214">
        <v>43578</v>
      </c>
      <c r="FZ112" s="222" t="s">
        <v>2426</v>
      </c>
      <c r="GA112" s="222">
        <v>2</v>
      </c>
      <c r="GB112" s="222" t="s">
        <v>2019</v>
      </c>
      <c r="GC112" s="222" t="s">
        <v>33</v>
      </c>
      <c r="GD112" s="222">
        <v>2</v>
      </c>
      <c r="GE112" s="222" t="s">
        <v>17</v>
      </c>
      <c r="GF112" s="222" t="s">
        <v>17</v>
      </c>
      <c r="GG112" s="223">
        <v>45063</v>
      </c>
      <c r="GH112" s="221" t="s">
        <v>2432</v>
      </c>
      <c r="GI112" s="224">
        <v>1</v>
      </c>
      <c r="GJ112" s="224" t="s">
        <v>2019</v>
      </c>
      <c r="GK112" s="224" t="s">
        <v>33</v>
      </c>
      <c r="GL112" s="224">
        <v>2</v>
      </c>
      <c r="GM112" s="224" t="s">
        <v>17</v>
      </c>
      <c r="GN112" s="224" t="s">
        <v>17</v>
      </c>
      <c r="GO112" s="214">
        <v>45063</v>
      </c>
      <c r="GP112" s="222" t="s">
        <v>2427</v>
      </c>
      <c r="GQ112" s="222">
        <v>2</v>
      </c>
      <c r="GR112" s="222" t="s">
        <v>2019</v>
      </c>
      <c r="GS112" s="222" t="s">
        <v>33</v>
      </c>
      <c r="GT112" s="222">
        <v>2</v>
      </c>
      <c r="GU112" s="222" t="s">
        <v>17</v>
      </c>
      <c r="GV112" s="222" t="s">
        <v>17</v>
      </c>
      <c r="GW112" s="223">
        <v>45063</v>
      </c>
      <c r="GX112" s="221" t="s">
        <v>2433</v>
      </c>
      <c r="GY112" s="224">
        <v>0</v>
      </c>
      <c r="GZ112" s="224" t="s">
        <v>2019</v>
      </c>
      <c r="HA112" s="224" t="s">
        <v>33</v>
      </c>
      <c r="HB112" s="224">
        <v>2</v>
      </c>
      <c r="HC112" s="224" t="s">
        <v>17</v>
      </c>
      <c r="HD112" s="224" t="s">
        <v>17</v>
      </c>
      <c r="HE112" s="214">
        <v>45063</v>
      </c>
      <c r="HF112" s="222" t="s">
        <v>2425</v>
      </c>
      <c r="HG112" s="222">
        <v>2</v>
      </c>
      <c r="HH112" s="222" t="s">
        <v>2019</v>
      </c>
      <c r="HI112" s="222" t="s">
        <v>33</v>
      </c>
      <c r="HJ112" s="222">
        <v>2</v>
      </c>
      <c r="HK112" s="222" t="s">
        <v>17</v>
      </c>
      <c r="HL112" s="222" t="s">
        <v>17</v>
      </c>
      <c r="HM112" s="223">
        <v>45063</v>
      </c>
      <c r="HN112" s="221" t="s">
        <v>2431</v>
      </c>
      <c r="HO112" s="224">
        <v>2</v>
      </c>
      <c r="HP112" s="224" t="s">
        <v>2019</v>
      </c>
      <c r="HQ112" s="224" t="s">
        <v>33</v>
      </c>
      <c r="HR112" s="224">
        <v>2</v>
      </c>
      <c r="HS112" s="224" t="s">
        <v>17</v>
      </c>
      <c r="HT112" s="224" t="s">
        <v>17</v>
      </c>
      <c r="HU112" s="214">
        <v>45063</v>
      </c>
      <c r="HV112" s="222" t="s">
        <v>2428</v>
      </c>
      <c r="HW112" s="222">
        <v>1</v>
      </c>
      <c r="HX112" s="222" t="s">
        <v>2019</v>
      </c>
      <c r="HY112" s="222" t="s">
        <v>33</v>
      </c>
      <c r="HZ112" s="222">
        <v>2</v>
      </c>
      <c r="IA112" s="222" t="s">
        <v>17</v>
      </c>
      <c r="IB112" s="222" t="s">
        <v>17</v>
      </c>
      <c r="IC112" s="223">
        <v>45063</v>
      </c>
      <c r="ID112" s="221" t="s">
        <v>2430</v>
      </c>
      <c r="IE112" s="224">
        <v>1</v>
      </c>
      <c r="IF112" s="224" t="s">
        <v>2019</v>
      </c>
      <c r="IG112" s="224" t="s">
        <v>33</v>
      </c>
      <c r="IH112" s="224">
        <v>2</v>
      </c>
      <c r="II112" s="224" t="s">
        <v>17</v>
      </c>
      <c r="IJ112" s="224" t="s">
        <v>17</v>
      </c>
      <c r="IK112" s="214">
        <v>45063</v>
      </c>
      <c r="IL112" s="222" t="s">
        <v>2429</v>
      </c>
      <c r="IM112" s="222">
        <v>3</v>
      </c>
      <c r="IN112" s="222" t="s">
        <v>2019</v>
      </c>
      <c r="IO112" s="222" t="s">
        <v>33</v>
      </c>
      <c r="IP112" s="222">
        <v>2</v>
      </c>
      <c r="IQ112" s="222" t="s">
        <v>17</v>
      </c>
      <c r="IR112" s="222" t="s">
        <v>17</v>
      </c>
      <c r="IS112" s="223">
        <v>45063</v>
      </c>
    </row>
    <row r="113" spans="1:253" s="11" customFormat="1" ht="12.95" customHeight="1" x14ac:dyDescent="0.2">
      <c r="A113" s="11" t="s">
        <v>1210</v>
      </c>
      <c r="B113" s="11" t="s">
        <v>10783</v>
      </c>
      <c r="C113" s="11" t="s">
        <v>1211</v>
      </c>
      <c r="D113" s="11" t="s">
        <v>125</v>
      </c>
      <c r="E113" s="11" t="s">
        <v>10046</v>
      </c>
      <c r="F113" s="11" t="s">
        <v>1900</v>
      </c>
      <c r="G113" s="212">
        <v>239633000</v>
      </c>
      <c r="H113" s="213" t="s">
        <v>1889</v>
      </c>
      <c r="I113" s="213" t="s">
        <v>1219</v>
      </c>
      <c r="J113" s="213">
        <v>2</v>
      </c>
      <c r="K113" s="213" t="s">
        <v>1899</v>
      </c>
      <c r="L113" s="213" t="s">
        <v>1890</v>
      </c>
      <c r="M113" s="214">
        <v>45046</v>
      </c>
      <c r="N113" s="221" t="s">
        <v>1646</v>
      </c>
      <c r="O113" s="216">
        <v>669831</v>
      </c>
      <c r="P113" s="216" t="s">
        <v>1643</v>
      </c>
      <c r="Q113" s="216" t="s">
        <v>22</v>
      </c>
      <c r="R113" s="216">
        <v>3</v>
      </c>
      <c r="S113" s="216" t="s">
        <v>1645</v>
      </c>
      <c r="T113" s="216" t="s">
        <v>1644</v>
      </c>
      <c r="U113" s="217">
        <v>44985</v>
      </c>
      <c r="V113" s="221" t="s">
        <v>2794</v>
      </c>
      <c r="W113" s="213">
        <v>33000000</v>
      </c>
      <c r="X113" s="213" t="s">
        <v>1432</v>
      </c>
      <c r="Y113" s="213" t="s">
        <v>1219</v>
      </c>
      <c r="Z113" s="213">
        <v>2</v>
      </c>
      <c r="AA113" s="213" t="s">
        <v>2793</v>
      </c>
      <c r="AB113" s="213" t="s">
        <v>1433</v>
      </c>
      <c r="AC113" s="214">
        <v>45103</v>
      </c>
      <c r="AD113" s="221" t="s">
        <v>2796</v>
      </c>
      <c r="AE113" s="218">
        <v>33000000</v>
      </c>
      <c r="AF113" s="218" t="s">
        <v>1432</v>
      </c>
      <c r="AG113" s="218" t="s">
        <v>1219</v>
      </c>
      <c r="AH113" s="218">
        <v>2</v>
      </c>
      <c r="AI113" s="218" t="s">
        <v>2795</v>
      </c>
      <c r="AJ113" s="218" t="s">
        <v>1433</v>
      </c>
      <c r="AK113" s="219">
        <v>45103</v>
      </c>
      <c r="AL113" s="221" t="s">
        <v>5218</v>
      </c>
      <c r="AM113" s="213">
        <v>33000</v>
      </c>
      <c r="AN113" s="213" t="s">
        <v>5215</v>
      </c>
      <c r="AO113" s="213" t="s">
        <v>66</v>
      </c>
      <c r="AP113" s="213">
        <v>1</v>
      </c>
      <c r="AQ113" s="213" t="s">
        <v>5217</v>
      </c>
      <c r="AR113" s="213" t="s">
        <v>5216</v>
      </c>
      <c r="AS113" s="214">
        <v>45230</v>
      </c>
      <c r="AT113" s="222" t="s">
        <v>1431</v>
      </c>
      <c r="AU113" s="218">
        <v>12900</v>
      </c>
      <c r="AV113" s="218" t="s">
        <v>1428</v>
      </c>
      <c r="AW113" s="218" t="s">
        <v>66</v>
      </c>
      <c r="AX113" s="218">
        <v>1</v>
      </c>
      <c r="AY113" s="218" t="s">
        <v>1430</v>
      </c>
      <c r="AZ113" s="218" t="s">
        <v>1429</v>
      </c>
      <c r="BA113" s="219">
        <v>44865</v>
      </c>
      <c r="BB113" s="221" t="s">
        <v>1212</v>
      </c>
      <c r="BC113" s="213">
        <v>0</v>
      </c>
      <c r="BD113" s="213" t="s">
        <v>17</v>
      </c>
      <c r="BE113" s="213" t="s">
        <v>17</v>
      </c>
      <c r="BF113" s="213" t="s">
        <v>17</v>
      </c>
      <c r="BG113" s="213" t="s">
        <v>17</v>
      </c>
      <c r="BH113" s="213" t="s">
        <v>17</v>
      </c>
      <c r="BI113" s="214">
        <v>44770</v>
      </c>
      <c r="BJ113" s="222" t="s">
        <v>1489</v>
      </c>
      <c r="BK113" s="222">
        <v>1739</v>
      </c>
      <c r="BL113" s="222" t="s">
        <v>1486</v>
      </c>
      <c r="BM113" s="222" t="s">
        <v>1219</v>
      </c>
      <c r="BN113" s="222">
        <v>2</v>
      </c>
      <c r="BO113" s="222" t="s">
        <v>1488</v>
      </c>
      <c r="BP113" s="218" t="s">
        <v>1487</v>
      </c>
      <c r="BQ113" s="223">
        <v>44895</v>
      </c>
      <c r="BR113" s="221" t="s">
        <v>1406</v>
      </c>
      <c r="BS113" s="224">
        <v>1200000</v>
      </c>
      <c r="BT113" s="224" t="s">
        <v>1400</v>
      </c>
      <c r="BU113" s="224" t="s">
        <v>66</v>
      </c>
      <c r="BV113" s="224">
        <v>1</v>
      </c>
      <c r="BW113" s="224" t="s">
        <v>1402</v>
      </c>
      <c r="BX113" s="224" t="s">
        <v>1401</v>
      </c>
      <c r="BY113" s="214">
        <v>44830</v>
      </c>
      <c r="BZ113" s="222" t="s">
        <v>1407</v>
      </c>
      <c r="CA113" s="222">
        <v>805000</v>
      </c>
      <c r="CB113" s="222" t="s">
        <v>1400</v>
      </c>
      <c r="CC113" s="222" t="s">
        <v>66</v>
      </c>
      <c r="CD113" s="222">
        <v>1</v>
      </c>
      <c r="CE113" s="222" t="s">
        <v>1404</v>
      </c>
      <c r="CF113" s="222" t="s">
        <v>1401</v>
      </c>
      <c r="CG113" s="223">
        <v>44830</v>
      </c>
      <c r="CH113" s="221" t="s">
        <v>11200</v>
      </c>
      <c r="CI113" s="222" t="e">
        <v>#N/A</v>
      </c>
      <c r="CJ113" s="222" t="e">
        <v>#N/A</v>
      </c>
      <c r="CK113" s="222" t="e">
        <v>#N/A</v>
      </c>
      <c r="CL113" s="222" t="e">
        <v>#N/A</v>
      </c>
      <c r="CM113" s="222" t="e">
        <v>#N/A</v>
      </c>
      <c r="CN113" s="222" t="e">
        <v>#N/A</v>
      </c>
      <c r="CO113" s="225" t="e">
        <v>#N/A</v>
      </c>
      <c r="CP113" s="222" t="s">
        <v>1214</v>
      </c>
      <c r="CQ113" s="224">
        <v>0</v>
      </c>
      <c r="CR113" s="224" t="s">
        <v>17</v>
      </c>
      <c r="CS113" s="224" t="s">
        <v>17</v>
      </c>
      <c r="CT113" s="224" t="s">
        <v>17</v>
      </c>
      <c r="CU113" s="224" t="s">
        <v>17</v>
      </c>
      <c r="CV113" s="224" t="s">
        <v>17</v>
      </c>
      <c r="CW113" s="214">
        <v>44770</v>
      </c>
      <c r="CX113" s="222" t="s">
        <v>1435</v>
      </c>
      <c r="CY113" s="218">
        <v>20600000</v>
      </c>
      <c r="CZ113" s="218" t="s">
        <v>2799</v>
      </c>
      <c r="DA113" s="218" t="s">
        <v>1219</v>
      </c>
      <c r="DB113" s="218">
        <v>2</v>
      </c>
      <c r="DC113" s="218" t="s">
        <v>2789</v>
      </c>
      <c r="DD113" s="218" t="s">
        <v>2800</v>
      </c>
      <c r="DE113" s="220">
        <v>45103</v>
      </c>
      <c r="DF113" s="221" t="s">
        <v>2798</v>
      </c>
      <c r="DG113" s="213">
        <v>0</v>
      </c>
      <c r="DH113" s="224" t="s">
        <v>1432</v>
      </c>
      <c r="DI113" s="224" t="s">
        <v>1219</v>
      </c>
      <c r="DJ113" s="224">
        <v>2</v>
      </c>
      <c r="DK113" s="224" t="s">
        <v>2797</v>
      </c>
      <c r="DL113" s="224" t="s">
        <v>1433</v>
      </c>
      <c r="DM113" s="214">
        <v>45103</v>
      </c>
      <c r="DN113" s="222" t="s">
        <v>2802</v>
      </c>
      <c r="DO113" s="218">
        <v>12400000</v>
      </c>
      <c r="DP113" s="222" t="s">
        <v>2799</v>
      </c>
      <c r="DQ113" s="222" t="s">
        <v>1219</v>
      </c>
      <c r="DR113" s="222">
        <v>2</v>
      </c>
      <c r="DS113" s="222" t="s">
        <v>2801</v>
      </c>
      <c r="DT113" s="222" t="s">
        <v>2800</v>
      </c>
      <c r="DU113" s="223">
        <v>45103</v>
      </c>
      <c r="DV113" s="221" t="s">
        <v>2803</v>
      </c>
      <c r="DW113" s="213">
        <v>20570000</v>
      </c>
      <c r="DX113" s="224" t="s">
        <v>2799</v>
      </c>
      <c r="DY113" s="224" t="s">
        <v>1219</v>
      </c>
      <c r="DZ113" s="224">
        <v>2</v>
      </c>
      <c r="EA113" s="224" t="s">
        <v>2789</v>
      </c>
      <c r="EB113" s="224" t="s">
        <v>2800</v>
      </c>
      <c r="EC113" s="214">
        <v>45103</v>
      </c>
      <c r="ED113" s="222" t="s">
        <v>2805</v>
      </c>
      <c r="EE113" s="218">
        <v>30000</v>
      </c>
      <c r="EF113" s="222" t="s">
        <v>1215</v>
      </c>
      <c r="EG113" s="222" t="s">
        <v>1219</v>
      </c>
      <c r="EH113" s="222">
        <v>2</v>
      </c>
      <c r="EI113" s="222" t="s">
        <v>2804</v>
      </c>
      <c r="EJ113" s="222" t="s">
        <v>1216</v>
      </c>
      <c r="EK113" s="223">
        <v>45103</v>
      </c>
      <c r="EL113" s="221" t="s">
        <v>2806</v>
      </c>
      <c r="EM113" s="213">
        <v>0</v>
      </c>
      <c r="EN113" s="224" t="s">
        <v>17</v>
      </c>
      <c r="EO113" s="224" t="s">
        <v>22</v>
      </c>
      <c r="EP113" s="224">
        <v>3</v>
      </c>
      <c r="EQ113" s="224" t="s">
        <v>17</v>
      </c>
      <c r="ER113" s="224" t="s">
        <v>17</v>
      </c>
      <c r="ES113" s="214">
        <v>45103</v>
      </c>
      <c r="ET113" s="222" t="s">
        <v>5614</v>
      </c>
      <c r="EU113" s="222">
        <v>1258</v>
      </c>
      <c r="EV113" s="222" t="s">
        <v>5610</v>
      </c>
      <c r="EW113" s="222" t="s">
        <v>1219</v>
      </c>
      <c r="EX113" s="222">
        <v>2</v>
      </c>
      <c r="EY113" s="222" t="s">
        <v>5611</v>
      </c>
      <c r="EZ113" s="222" t="s">
        <v>5607</v>
      </c>
      <c r="FA113" s="223">
        <v>45251</v>
      </c>
      <c r="FB113" s="221" t="s">
        <v>1218</v>
      </c>
      <c r="FC113" s="224">
        <v>1</v>
      </c>
      <c r="FD113" s="224" t="s">
        <v>1215</v>
      </c>
      <c r="FE113" s="224" t="s">
        <v>33</v>
      </c>
      <c r="FF113" s="224">
        <v>2</v>
      </c>
      <c r="FG113" s="224" t="s">
        <v>1217</v>
      </c>
      <c r="FH113" s="224" t="s">
        <v>1216</v>
      </c>
      <c r="FI113" s="214">
        <v>44770</v>
      </c>
      <c r="FJ113" s="221" t="s">
        <v>11201</v>
      </c>
      <c r="FK113" s="222" t="e">
        <v>#N/A</v>
      </c>
      <c r="FL113" s="222" t="e">
        <v>#N/A</v>
      </c>
      <c r="FM113" s="222" t="e">
        <v>#N/A</v>
      </c>
      <c r="FN113" s="222" t="e">
        <v>#N/A</v>
      </c>
      <c r="FO113" s="222" t="e">
        <v>#N/A</v>
      </c>
      <c r="FP113" s="218" t="e">
        <v>#N/A</v>
      </c>
      <c r="FQ113" s="219" t="e">
        <v>#N/A</v>
      </c>
      <c r="FR113" s="221" t="s">
        <v>11202</v>
      </c>
      <c r="FS113" s="224" t="e">
        <v>#N/A</v>
      </c>
      <c r="FT113" s="224" t="e">
        <v>#N/A</v>
      </c>
      <c r="FU113" s="224" t="e">
        <v>#N/A</v>
      </c>
      <c r="FV113" s="224" t="e">
        <v>#N/A</v>
      </c>
      <c r="FW113" s="224" t="e">
        <v>#N/A</v>
      </c>
      <c r="FX113" s="224" t="e">
        <v>#N/A</v>
      </c>
      <c r="FY113" s="214" t="e">
        <v>#N/A</v>
      </c>
      <c r="FZ113" s="222" t="s">
        <v>2435</v>
      </c>
      <c r="GA113" s="222">
        <v>2</v>
      </c>
      <c r="GB113" s="222" t="s">
        <v>2019</v>
      </c>
      <c r="GC113" s="222" t="s">
        <v>33</v>
      </c>
      <c r="GD113" s="222">
        <v>2</v>
      </c>
      <c r="GE113" s="222" t="s">
        <v>17</v>
      </c>
      <c r="GF113" s="222" t="s">
        <v>17</v>
      </c>
      <c r="GG113" s="223">
        <v>45063</v>
      </c>
      <c r="GH113" s="221" t="s">
        <v>2441</v>
      </c>
      <c r="GI113" s="224">
        <v>1</v>
      </c>
      <c r="GJ113" s="224" t="s">
        <v>2019</v>
      </c>
      <c r="GK113" s="224" t="s">
        <v>33</v>
      </c>
      <c r="GL113" s="224">
        <v>2</v>
      </c>
      <c r="GM113" s="224" t="s">
        <v>17</v>
      </c>
      <c r="GN113" s="224" t="s">
        <v>17</v>
      </c>
      <c r="GO113" s="214">
        <v>45063</v>
      </c>
      <c r="GP113" s="222" t="s">
        <v>2436</v>
      </c>
      <c r="GQ113" s="222">
        <v>2</v>
      </c>
      <c r="GR113" s="222" t="s">
        <v>2019</v>
      </c>
      <c r="GS113" s="222" t="s">
        <v>33</v>
      </c>
      <c r="GT113" s="222">
        <v>2</v>
      </c>
      <c r="GU113" s="222" t="s">
        <v>17</v>
      </c>
      <c r="GV113" s="222" t="s">
        <v>17</v>
      </c>
      <c r="GW113" s="223">
        <v>45063</v>
      </c>
      <c r="GX113" s="221" t="s">
        <v>2442</v>
      </c>
      <c r="GY113" s="224">
        <v>0</v>
      </c>
      <c r="GZ113" s="224" t="s">
        <v>2019</v>
      </c>
      <c r="HA113" s="224" t="s">
        <v>33</v>
      </c>
      <c r="HB113" s="224">
        <v>2</v>
      </c>
      <c r="HC113" s="224" t="s">
        <v>17</v>
      </c>
      <c r="HD113" s="224" t="s">
        <v>17</v>
      </c>
      <c r="HE113" s="214">
        <v>45063</v>
      </c>
      <c r="HF113" s="222" t="s">
        <v>2434</v>
      </c>
      <c r="HG113" s="222">
        <v>2</v>
      </c>
      <c r="HH113" s="222" t="s">
        <v>2019</v>
      </c>
      <c r="HI113" s="222" t="s">
        <v>33</v>
      </c>
      <c r="HJ113" s="222">
        <v>2</v>
      </c>
      <c r="HK113" s="222" t="s">
        <v>17</v>
      </c>
      <c r="HL113" s="222" t="s">
        <v>17</v>
      </c>
      <c r="HM113" s="223">
        <v>45063</v>
      </c>
      <c r="HN113" s="221" t="s">
        <v>2440</v>
      </c>
      <c r="HO113" s="224">
        <v>1</v>
      </c>
      <c r="HP113" s="224" t="s">
        <v>2019</v>
      </c>
      <c r="HQ113" s="224" t="s">
        <v>33</v>
      </c>
      <c r="HR113" s="224">
        <v>2</v>
      </c>
      <c r="HS113" s="224" t="s">
        <v>17</v>
      </c>
      <c r="HT113" s="224" t="s">
        <v>17</v>
      </c>
      <c r="HU113" s="214">
        <v>45063</v>
      </c>
      <c r="HV113" s="222" t="s">
        <v>2437</v>
      </c>
      <c r="HW113" s="222">
        <v>1</v>
      </c>
      <c r="HX113" s="222" t="s">
        <v>2019</v>
      </c>
      <c r="HY113" s="222" t="s">
        <v>33</v>
      </c>
      <c r="HZ113" s="222">
        <v>2</v>
      </c>
      <c r="IA113" s="222" t="s">
        <v>17</v>
      </c>
      <c r="IB113" s="222" t="s">
        <v>17</v>
      </c>
      <c r="IC113" s="223">
        <v>45063</v>
      </c>
      <c r="ID113" s="221" t="s">
        <v>2439</v>
      </c>
      <c r="IE113" s="224">
        <v>1</v>
      </c>
      <c r="IF113" s="224" t="s">
        <v>2019</v>
      </c>
      <c r="IG113" s="224" t="s">
        <v>33</v>
      </c>
      <c r="IH113" s="224">
        <v>2</v>
      </c>
      <c r="II113" s="224" t="s">
        <v>17</v>
      </c>
      <c r="IJ113" s="224" t="s">
        <v>17</v>
      </c>
      <c r="IK113" s="214">
        <v>45063</v>
      </c>
      <c r="IL113" s="222" t="s">
        <v>2438</v>
      </c>
      <c r="IM113" s="222">
        <v>3</v>
      </c>
      <c r="IN113" s="222" t="s">
        <v>2019</v>
      </c>
      <c r="IO113" s="222" t="s">
        <v>33</v>
      </c>
      <c r="IP113" s="222">
        <v>2</v>
      </c>
      <c r="IQ113" s="222" t="s">
        <v>17</v>
      </c>
      <c r="IR113" s="222" t="s">
        <v>17</v>
      </c>
      <c r="IS113" s="223">
        <v>45063</v>
      </c>
    </row>
    <row r="114" spans="1:253" s="11" customFormat="1" ht="12.95" customHeight="1" x14ac:dyDescent="0.2">
      <c r="A114" s="11" t="s">
        <v>2443</v>
      </c>
      <c r="B114" s="11" t="s">
        <v>10488</v>
      </c>
      <c r="C114" s="11" t="s">
        <v>2444</v>
      </c>
      <c r="D114" s="11" t="s">
        <v>2445</v>
      </c>
      <c r="E114" s="11" t="s">
        <v>10047</v>
      </c>
      <c r="F114" s="11" t="s">
        <v>3682</v>
      </c>
      <c r="G114" s="212">
        <v>4327000</v>
      </c>
      <c r="H114" s="213" t="s">
        <v>3679</v>
      </c>
      <c r="I114" s="213" t="s">
        <v>1219</v>
      </c>
      <c r="J114" s="213">
        <v>2</v>
      </c>
      <c r="K114" s="213" t="s">
        <v>3681</v>
      </c>
      <c r="L114" s="213" t="s">
        <v>3680</v>
      </c>
      <c r="M114" s="214">
        <v>45193</v>
      </c>
      <c r="N114" s="221" t="s">
        <v>3686</v>
      </c>
      <c r="O114" s="216">
        <v>74180</v>
      </c>
      <c r="P114" s="216" t="s">
        <v>3683</v>
      </c>
      <c r="Q114" s="216" t="s">
        <v>1219</v>
      </c>
      <c r="R114" s="216">
        <v>2</v>
      </c>
      <c r="S114" s="216" t="s">
        <v>3685</v>
      </c>
      <c r="T114" s="216" t="s">
        <v>3684</v>
      </c>
      <c r="U114" s="217">
        <v>45193</v>
      </c>
      <c r="V114" s="221" t="s">
        <v>3690</v>
      </c>
      <c r="W114" s="213">
        <v>58000</v>
      </c>
      <c r="X114" s="213" t="s">
        <v>3687</v>
      </c>
      <c r="Y114" s="213" t="s">
        <v>1219</v>
      </c>
      <c r="Z114" s="213">
        <v>2</v>
      </c>
      <c r="AA114" s="213" t="s">
        <v>3689</v>
      </c>
      <c r="AB114" s="213" t="s">
        <v>3688</v>
      </c>
      <c r="AC114" s="214">
        <v>45193</v>
      </c>
      <c r="AD114" s="221" t="s">
        <v>3692</v>
      </c>
      <c r="AE114" s="218">
        <v>58000</v>
      </c>
      <c r="AF114" s="218" t="s">
        <v>3687</v>
      </c>
      <c r="AG114" s="218" t="s">
        <v>1219</v>
      </c>
      <c r="AH114" s="218">
        <v>2</v>
      </c>
      <c r="AI114" s="218" t="s">
        <v>3691</v>
      </c>
      <c r="AJ114" s="218" t="s">
        <v>3688</v>
      </c>
      <c r="AK114" s="219">
        <v>45193</v>
      </c>
      <c r="AL114" s="221" t="s">
        <v>3694</v>
      </c>
      <c r="AM114" s="213">
        <v>58000</v>
      </c>
      <c r="AN114" s="213" t="s">
        <v>3687</v>
      </c>
      <c r="AO114" s="213" t="s">
        <v>1219</v>
      </c>
      <c r="AP114" s="213">
        <v>2</v>
      </c>
      <c r="AQ114" s="213" t="s">
        <v>3693</v>
      </c>
      <c r="AR114" s="213" t="s">
        <v>3688</v>
      </c>
      <c r="AS114" s="214">
        <v>45193</v>
      </c>
      <c r="AT114" s="222" t="s">
        <v>2663</v>
      </c>
      <c r="AU114" s="218" t="s">
        <v>17</v>
      </c>
      <c r="AV114" s="218" t="s">
        <v>17</v>
      </c>
      <c r="AW114" s="218" t="s">
        <v>17</v>
      </c>
      <c r="AX114" s="218" t="s">
        <v>17</v>
      </c>
      <c r="AY114" s="218" t="s">
        <v>2662</v>
      </c>
      <c r="AZ114" s="218" t="s">
        <v>17</v>
      </c>
      <c r="BA114" s="219">
        <v>45076</v>
      </c>
      <c r="BB114" s="221" t="s">
        <v>2668</v>
      </c>
      <c r="BC114" s="213" t="s">
        <v>17</v>
      </c>
      <c r="BD114" s="213" t="s">
        <v>683</v>
      </c>
      <c r="BE114" s="213" t="s">
        <v>17</v>
      </c>
      <c r="BF114" s="213" t="s">
        <v>17</v>
      </c>
      <c r="BG114" s="213" t="s">
        <v>18</v>
      </c>
      <c r="BH114" s="213" t="s">
        <v>683</v>
      </c>
      <c r="BI114" s="214">
        <v>45076</v>
      </c>
      <c r="BJ114" s="222" t="s">
        <v>3696</v>
      </c>
      <c r="BK114" s="222">
        <v>0</v>
      </c>
      <c r="BL114" s="222" t="s">
        <v>17</v>
      </c>
      <c r="BM114" s="222" t="s">
        <v>22</v>
      </c>
      <c r="BN114" s="222">
        <v>3</v>
      </c>
      <c r="BO114" s="222" t="s">
        <v>3695</v>
      </c>
      <c r="BP114" s="218" t="s">
        <v>17</v>
      </c>
      <c r="BQ114" s="223">
        <v>45193</v>
      </c>
      <c r="BR114" s="221" t="s">
        <v>2669</v>
      </c>
      <c r="BS114" s="224" t="s">
        <v>17</v>
      </c>
      <c r="BT114" s="224" t="s">
        <v>683</v>
      </c>
      <c r="BU114" s="224" t="s">
        <v>17</v>
      </c>
      <c r="BV114" s="224" t="s">
        <v>17</v>
      </c>
      <c r="BW114" s="224" t="s">
        <v>18</v>
      </c>
      <c r="BX114" s="224" t="s">
        <v>683</v>
      </c>
      <c r="BY114" s="214">
        <v>45076</v>
      </c>
      <c r="BZ114" s="222" t="s">
        <v>2670</v>
      </c>
      <c r="CA114" s="222" t="s">
        <v>17</v>
      </c>
      <c r="CB114" s="222" t="s">
        <v>683</v>
      </c>
      <c r="CC114" s="222" t="s">
        <v>17</v>
      </c>
      <c r="CD114" s="222" t="s">
        <v>17</v>
      </c>
      <c r="CE114" s="222" t="s">
        <v>18</v>
      </c>
      <c r="CF114" s="222" t="s">
        <v>683</v>
      </c>
      <c r="CG114" s="223">
        <v>45076</v>
      </c>
      <c r="CH114" s="221" t="s">
        <v>11203</v>
      </c>
      <c r="CI114" s="222" t="e">
        <v>#N/A</v>
      </c>
      <c r="CJ114" s="222" t="e">
        <v>#N/A</v>
      </c>
      <c r="CK114" s="222" t="e">
        <v>#N/A</v>
      </c>
      <c r="CL114" s="222" t="e">
        <v>#N/A</v>
      </c>
      <c r="CM114" s="222" t="e">
        <v>#N/A</v>
      </c>
      <c r="CN114" s="222" t="e">
        <v>#N/A</v>
      </c>
      <c r="CO114" s="225" t="e">
        <v>#N/A</v>
      </c>
      <c r="CP114" s="222" t="s">
        <v>2672</v>
      </c>
      <c r="CQ114" s="224" t="s">
        <v>17</v>
      </c>
      <c r="CR114" s="224" t="s">
        <v>683</v>
      </c>
      <c r="CS114" s="224" t="s">
        <v>17</v>
      </c>
      <c r="CT114" s="224" t="s">
        <v>17</v>
      </c>
      <c r="CU114" s="224" t="s">
        <v>18</v>
      </c>
      <c r="CV114" s="224" t="s">
        <v>683</v>
      </c>
      <c r="CW114" s="214">
        <v>45076</v>
      </c>
      <c r="CX114" s="222" t="s">
        <v>3701</v>
      </c>
      <c r="CY114" s="218">
        <v>36000</v>
      </c>
      <c r="CZ114" s="218" t="s">
        <v>3698</v>
      </c>
      <c r="DA114" s="218" t="s">
        <v>1219</v>
      </c>
      <c r="DB114" s="218">
        <v>2</v>
      </c>
      <c r="DC114" s="218" t="s">
        <v>3705</v>
      </c>
      <c r="DD114" s="218" t="s">
        <v>3699</v>
      </c>
      <c r="DE114" s="220">
        <v>45193</v>
      </c>
      <c r="DF114" s="221" t="s">
        <v>3702</v>
      </c>
      <c r="DG114" s="213">
        <v>0</v>
      </c>
      <c r="DH114" s="224" t="s">
        <v>3698</v>
      </c>
      <c r="DI114" s="224" t="s">
        <v>1219</v>
      </c>
      <c r="DJ114" s="224">
        <v>2</v>
      </c>
      <c r="DK114" s="224" t="s">
        <v>1729</v>
      </c>
      <c r="DL114" s="224" t="s">
        <v>3699</v>
      </c>
      <c r="DM114" s="214">
        <v>45193</v>
      </c>
      <c r="DN114" s="222" t="s">
        <v>3704</v>
      </c>
      <c r="DO114" s="218">
        <v>23000</v>
      </c>
      <c r="DP114" s="222" t="s">
        <v>3698</v>
      </c>
      <c r="DQ114" s="222" t="s">
        <v>1219</v>
      </c>
      <c r="DR114" s="222">
        <v>2</v>
      </c>
      <c r="DS114" s="222" t="s">
        <v>3703</v>
      </c>
      <c r="DT114" s="222" t="s">
        <v>3699</v>
      </c>
      <c r="DU114" s="223">
        <v>45193</v>
      </c>
      <c r="DV114" s="221" t="s">
        <v>3706</v>
      </c>
      <c r="DW114" s="213">
        <v>36000</v>
      </c>
      <c r="DX114" s="224" t="s">
        <v>3698</v>
      </c>
      <c r="DY114" s="224" t="s">
        <v>1219</v>
      </c>
      <c r="DZ114" s="224">
        <v>2</v>
      </c>
      <c r="EA114" s="224" t="s">
        <v>3705</v>
      </c>
      <c r="EB114" s="224" t="s">
        <v>3699</v>
      </c>
      <c r="EC114" s="214">
        <v>45193</v>
      </c>
      <c r="ED114" s="222" t="s">
        <v>3707</v>
      </c>
      <c r="EE114" s="218">
        <v>0</v>
      </c>
      <c r="EF114" s="222" t="s">
        <v>3698</v>
      </c>
      <c r="EG114" s="222" t="s">
        <v>1219</v>
      </c>
      <c r="EH114" s="222">
        <v>2</v>
      </c>
      <c r="EI114" s="222" t="s">
        <v>3705</v>
      </c>
      <c r="EJ114" s="222" t="s">
        <v>3699</v>
      </c>
      <c r="EK114" s="223">
        <v>45193</v>
      </c>
      <c r="EL114" s="221" t="s">
        <v>3708</v>
      </c>
      <c r="EM114" s="213">
        <v>0</v>
      </c>
      <c r="EN114" s="224" t="s">
        <v>3698</v>
      </c>
      <c r="EO114" s="224" t="s">
        <v>1219</v>
      </c>
      <c r="EP114" s="224">
        <v>2</v>
      </c>
      <c r="EQ114" s="224" t="s">
        <v>3705</v>
      </c>
      <c r="ER114" s="224" t="s">
        <v>3699</v>
      </c>
      <c r="ES114" s="214">
        <v>45193</v>
      </c>
      <c r="ET114" s="222" t="s">
        <v>3697</v>
      </c>
      <c r="EU114" s="222">
        <v>0</v>
      </c>
      <c r="EV114" s="222" t="s">
        <v>17</v>
      </c>
      <c r="EW114" s="222" t="s">
        <v>22</v>
      </c>
      <c r="EX114" s="222">
        <v>3</v>
      </c>
      <c r="EY114" s="222" t="s">
        <v>3695</v>
      </c>
      <c r="EZ114" s="222" t="s">
        <v>17</v>
      </c>
      <c r="FA114" s="223">
        <v>45193</v>
      </c>
      <c r="FB114" s="221" t="s">
        <v>2665</v>
      </c>
      <c r="FC114" s="224">
        <v>2</v>
      </c>
      <c r="FD114" s="224" t="s">
        <v>2664</v>
      </c>
      <c r="FE114" s="224" t="s">
        <v>1219</v>
      </c>
      <c r="FF114" s="224">
        <v>2</v>
      </c>
      <c r="FG114" s="224" t="s">
        <v>1826</v>
      </c>
      <c r="FH114" s="224" t="s">
        <v>1825</v>
      </c>
      <c r="FI114" s="214">
        <v>45076</v>
      </c>
      <c r="FJ114" s="221" t="s">
        <v>2666</v>
      </c>
      <c r="FK114" s="222" t="s">
        <v>17</v>
      </c>
      <c r="FL114" s="222" t="s">
        <v>683</v>
      </c>
      <c r="FM114" s="222" t="s">
        <v>17</v>
      </c>
      <c r="FN114" s="222" t="s">
        <v>17</v>
      </c>
      <c r="FO114" s="222" t="s">
        <v>18</v>
      </c>
      <c r="FP114" s="218" t="s">
        <v>683</v>
      </c>
      <c r="FQ114" s="219">
        <v>45076</v>
      </c>
      <c r="FR114" s="221" t="s">
        <v>2667</v>
      </c>
      <c r="FS114" s="224" t="s">
        <v>17</v>
      </c>
      <c r="FT114" s="224" t="s">
        <v>683</v>
      </c>
      <c r="FU114" s="224" t="s">
        <v>17</v>
      </c>
      <c r="FV114" s="224" t="s">
        <v>17</v>
      </c>
      <c r="FW114" s="224" t="s">
        <v>18</v>
      </c>
      <c r="FX114" s="224" t="s">
        <v>683</v>
      </c>
      <c r="FY114" s="214">
        <v>45076</v>
      </c>
      <c r="FZ114" s="222" t="s">
        <v>2447</v>
      </c>
      <c r="GA114" s="222">
        <v>0</v>
      </c>
      <c r="GB114" s="222" t="s">
        <v>2019</v>
      </c>
      <c r="GC114" s="222" t="s">
        <v>33</v>
      </c>
      <c r="GD114" s="222">
        <v>2</v>
      </c>
      <c r="GE114" s="222" t="s">
        <v>17</v>
      </c>
      <c r="GF114" s="222" t="s">
        <v>17</v>
      </c>
      <c r="GG114" s="223">
        <v>45063</v>
      </c>
      <c r="GH114" s="221" t="s">
        <v>2453</v>
      </c>
      <c r="GI114" s="224">
        <v>1</v>
      </c>
      <c r="GJ114" s="224" t="s">
        <v>2019</v>
      </c>
      <c r="GK114" s="224" t="s">
        <v>33</v>
      </c>
      <c r="GL114" s="224">
        <v>2</v>
      </c>
      <c r="GM114" s="224" t="s">
        <v>17</v>
      </c>
      <c r="GN114" s="224" t="s">
        <v>17</v>
      </c>
      <c r="GO114" s="214">
        <v>45063</v>
      </c>
      <c r="GP114" s="222" t="s">
        <v>2448</v>
      </c>
      <c r="GQ114" s="222">
        <v>0</v>
      </c>
      <c r="GR114" s="222" t="s">
        <v>2019</v>
      </c>
      <c r="GS114" s="222" t="s">
        <v>33</v>
      </c>
      <c r="GT114" s="222">
        <v>2</v>
      </c>
      <c r="GU114" s="222" t="s">
        <v>17</v>
      </c>
      <c r="GV114" s="222" t="s">
        <v>17</v>
      </c>
      <c r="GW114" s="223">
        <v>45063</v>
      </c>
      <c r="GX114" s="221" t="s">
        <v>2454</v>
      </c>
      <c r="GY114" s="224">
        <v>0</v>
      </c>
      <c r="GZ114" s="224" t="s">
        <v>2019</v>
      </c>
      <c r="HA114" s="224" t="s">
        <v>33</v>
      </c>
      <c r="HB114" s="224">
        <v>2</v>
      </c>
      <c r="HC114" s="224" t="s">
        <v>17</v>
      </c>
      <c r="HD114" s="224" t="s">
        <v>17</v>
      </c>
      <c r="HE114" s="214">
        <v>45063</v>
      </c>
      <c r="HF114" s="222" t="s">
        <v>2446</v>
      </c>
      <c r="HG114" s="222">
        <v>0</v>
      </c>
      <c r="HH114" s="222" t="s">
        <v>2019</v>
      </c>
      <c r="HI114" s="222" t="s">
        <v>33</v>
      </c>
      <c r="HJ114" s="222">
        <v>2</v>
      </c>
      <c r="HK114" s="222" t="s">
        <v>17</v>
      </c>
      <c r="HL114" s="222" t="s">
        <v>17</v>
      </c>
      <c r="HM114" s="223">
        <v>45063</v>
      </c>
      <c r="HN114" s="221" t="s">
        <v>2452</v>
      </c>
      <c r="HO114" s="224">
        <v>2</v>
      </c>
      <c r="HP114" s="224" t="s">
        <v>2019</v>
      </c>
      <c r="HQ114" s="224" t="s">
        <v>33</v>
      </c>
      <c r="HR114" s="224">
        <v>2</v>
      </c>
      <c r="HS114" s="224" t="s">
        <v>17</v>
      </c>
      <c r="HT114" s="224" t="s">
        <v>17</v>
      </c>
      <c r="HU114" s="214">
        <v>45063</v>
      </c>
      <c r="HV114" s="222" t="s">
        <v>2449</v>
      </c>
      <c r="HW114" s="222">
        <v>1</v>
      </c>
      <c r="HX114" s="222" t="s">
        <v>2019</v>
      </c>
      <c r="HY114" s="222" t="s">
        <v>33</v>
      </c>
      <c r="HZ114" s="222">
        <v>2</v>
      </c>
      <c r="IA114" s="222" t="s">
        <v>17</v>
      </c>
      <c r="IB114" s="222" t="s">
        <v>17</v>
      </c>
      <c r="IC114" s="223">
        <v>45063</v>
      </c>
      <c r="ID114" s="221" t="s">
        <v>2451</v>
      </c>
      <c r="IE114" s="224">
        <v>0</v>
      </c>
      <c r="IF114" s="224" t="s">
        <v>2019</v>
      </c>
      <c r="IG114" s="224" t="s">
        <v>33</v>
      </c>
      <c r="IH114" s="224">
        <v>2</v>
      </c>
      <c r="II114" s="224" t="s">
        <v>17</v>
      </c>
      <c r="IJ114" s="224" t="s">
        <v>17</v>
      </c>
      <c r="IK114" s="214">
        <v>45063</v>
      </c>
      <c r="IL114" s="222" t="s">
        <v>2450</v>
      </c>
      <c r="IM114" s="222">
        <v>1</v>
      </c>
      <c r="IN114" s="222" t="s">
        <v>2019</v>
      </c>
      <c r="IO114" s="222" t="s">
        <v>33</v>
      </c>
      <c r="IP114" s="222">
        <v>2</v>
      </c>
      <c r="IQ114" s="222" t="s">
        <v>17</v>
      </c>
      <c r="IR114" s="222" t="s">
        <v>17</v>
      </c>
      <c r="IS114" s="223">
        <v>45063</v>
      </c>
    </row>
    <row r="115" spans="1:253" s="11" customFormat="1" ht="12.95" customHeight="1" x14ac:dyDescent="0.2">
      <c r="A115" s="11" t="s">
        <v>2103</v>
      </c>
      <c r="B115" s="11" t="s">
        <v>10488</v>
      </c>
      <c r="C115" s="11" t="s">
        <v>2104</v>
      </c>
      <c r="D115" s="11" t="s">
        <v>2105</v>
      </c>
      <c r="E115" s="11" t="s">
        <v>10048</v>
      </c>
      <c r="F115" s="11" t="s">
        <v>4127</v>
      </c>
      <c r="G115" s="212">
        <v>34050000</v>
      </c>
      <c r="H115" s="213" t="s">
        <v>4125</v>
      </c>
      <c r="I115" s="213" t="s">
        <v>1219</v>
      </c>
      <c r="J115" s="213">
        <v>2</v>
      </c>
      <c r="K115" s="213" t="s">
        <v>4092</v>
      </c>
      <c r="L115" s="213" t="s">
        <v>4126</v>
      </c>
      <c r="M115" s="214">
        <v>45199</v>
      </c>
      <c r="N115" s="221" t="s">
        <v>4131</v>
      </c>
      <c r="O115" s="216">
        <v>189315</v>
      </c>
      <c r="P115" s="216" t="s">
        <v>4128</v>
      </c>
      <c r="Q115" s="216" t="s">
        <v>66</v>
      </c>
      <c r="R115" s="216">
        <v>1</v>
      </c>
      <c r="S115" s="216" t="s">
        <v>4130</v>
      </c>
      <c r="T115" s="216" t="s">
        <v>4129</v>
      </c>
      <c r="U115" s="217">
        <v>45199</v>
      </c>
      <c r="V115" s="221" t="s">
        <v>4132</v>
      </c>
      <c r="W115" s="213">
        <v>34050000</v>
      </c>
      <c r="X115" s="213" t="s">
        <v>4125</v>
      </c>
      <c r="Y115" s="213" t="s">
        <v>1219</v>
      </c>
      <c r="Z115" s="213">
        <v>2</v>
      </c>
      <c r="AA115" s="213" t="s">
        <v>4092</v>
      </c>
      <c r="AB115" s="213" t="s">
        <v>4126</v>
      </c>
      <c r="AC115" s="214">
        <v>45199</v>
      </c>
      <c r="AD115" s="221" t="s">
        <v>4136</v>
      </c>
      <c r="AE115" s="218">
        <v>14621000</v>
      </c>
      <c r="AF115" s="218" t="s">
        <v>4133</v>
      </c>
      <c r="AG115" s="218" t="s">
        <v>1219</v>
      </c>
      <c r="AH115" s="218">
        <v>2</v>
      </c>
      <c r="AI115" s="218" t="s">
        <v>4135</v>
      </c>
      <c r="AJ115" s="218" t="s">
        <v>4134</v>
      </c>
      <c r="AK115" s="219">
        <v>45199</v>
      </c>
      <c r="AL115" s="221" t="s">
        <v>4137</v>
      </c>
      <c r="AM115" s="213">
        <v>1540000</v>
      </c>
      <c r="AN115" s="213" t="s">
        <v>4067</v>
      </c>
      <c r="AO115" s="213" t="s">
        <v>1219</v>
      </c>
      <c r="AP115" s="213">
        <v>2</v>
      </c>
      <c r="AQ115" s="213" t="s">
        <v>4068</v>
      </c>
      <c r="AR115" s="213" t="s">
        <v>4025</v>
      </c>
      <c r="AS115" s="214">
        <v>45199</v>
      </c>
      <c r="AT115" s="222" t="s">
        <v>4138</v>
      </c>
      <c r="AU115" s="218" t="s">
        <v>17</v>
      </c>
      <c r="AV115" s="218" t="s">
        <v>17</v>
      </c>
      <c r="AW115" s="218" t="s">
        <v>17</v>
      </c>
      <c r="AX115" s="218" t="s">
        <v>17</v>
      </c>
      <c r="AY115" s="218" t="s">
        <v>3957</v>
      </c>
      <c r="AZ115" s="218" t="s">
        <v>17</v>
      </c>
      <c r="BA115" s="219">
        <v>45199</v>
      </c>
      <c r="BB115" s="221" t="s">
        <v>4153</v>
      </c>
      <c r="BC115" s="213" t="s">
        <v>17</v>
      </c>
      <c r="BD115" s="213" t="s">
        <v>17</v>
      </c>
      <c r="BE115" s="213" t="s">
        <v>17</v>
      </c>
      <c r="BF115" s="213" t="s">
        <v>17</v>
      </c>
      <c r="BG115" s="213" t="s">
        <v>3957</v>
      </c>
      <c r="BH115" s="213" t="s">
        <v>17</v>
      </c>
      <c r="BI115" s="214">
        <v>45199</v>
      </c>
      <c r="BJ115" s="222" t="s">
        <v>9419</v>
      </c>
      <c r="BK115" s="222">
        <v>5</v>
      </c>
      <c r="BL115" s="222" t="s">
        <v>7254</v>
      </c>
      <c r="BM115" s="222" t="s">
        <v>22</v>
      </c>
      <c r="BN115" s="222">
        <v>3</v>
      </c>
      <c r="BO115" s="222" t="s">
        <v>9414</v>
      </c>
      <c r="BP115" s="218" t="s">
        <v>4030</v>
      </c>
      <c r="BQ115" s="223">
        <v>45260</v>
      </c>
      <c r="BR115" s="221" t="s">
        <v>4154</v>
      </c>
      <c r="BS115" s="224" t="s">
        <v>17</v>
      </c>
      <c r="BT115" s="224" t="s">
        <v>17</v>
      </c>
      <c r="BU115" s="224" t="s">
        <v>17</v>
      </c>
      <c r="BV115" s="224" t="s">
        <v>17</v>
      </c>
      <c r="BW115" s="224" t="s">
        <v>3957</v>
      </c>
      <c r="BX115" s="224" t="s">
        <v>17</v>
      </c>
      <c r="BY115" s="214">
        <v>45199</v>
      </c>
      <c r="BZ115" s="222" t="s">
        <v>4155</v>
      </c>
      <c r="CA115" s="222" t="s">
        <v>17</v>
      </c>
      <c r="CB115" s="222" t="s">
        <v>17</v>
      </c>
      <c r="CC115" s="222" t="s">
        <v>17</v>
      </c>
      <c r="CD115" s="222" t="s">
        <v>17</v>
      </c>
      <c r="CE115" s="222" t="s">
        <v>3957</v>
      </c>
      <c r="CF115" s="222" t="s">
        <v>17</v>
      </c>
      <c r="CG115" s="223">
        <v>45199</v>
      </c>
      <c r="CH115" s="221" t="s">
        <v>11204</v>
      </c>
      <c r="CI115" s="222" t="e">
        <v>#N/A</v>
      </c>
      <c r="CJ115" s="222" t="e">
        <v>#N/A</v>
      </c>
      <c r="CK115" s="222" t="e">
        <v>#N/A</v>
      </c>
      <c r="CL115" s="222" t="e">
        <v>#N/A</v>
      </c>
      <c r="CM115" s="222" t="e">
        <v>#N/A</v>
      </c>
      <c r="CN115" s="222" t="e">
        <v>#N/A</v>
      </c>
      <c r="CO115" s="225" t="e">
        <v>#N/A</v>
      </c>
      <c r="CP115" s="222" t="s">
        <v>4157</v>
      </c>
      <c r="CQ115" s="224" t="s">
        <v>17</v>
      </c>
      <c r="CR115" s="224" t="s">
        <v>17</v>
      </c>
      <c r="CS115" s="224" t="s">
        <v>17</v>
      </c>
      <c r="CT115" s="224" t="s">
        <v>17</v>
      </c>
      <c r="CU115" s="224" t="s">
        <v>3957</v>
      </c>
      <c r="CV115" s="224" t="s">
        <v>17</v>
      </c>
      <c r="CW115" s="214">
        <v>45199</v>
      </c>
      <c r="CX115" s="222" t="s">
        <v>4141</v>
      </c>
      <c r="CY115" s="218">
        <v>1050000</v>
      </c>
      <c r="CZ115" s="218" t="s">
        <v>4034</v>
      </c>
      <c r="DA115" s="218" t="s">
        <v>1219</v>
      </c>
      <c r="DB115" s="218">
        <v>2</v>
      </c>
      <c r="DC115" s="218" t="s">
        <v>4036</v>
      </c>
      <c r="DD115" s="218" t="s">
        <v>4071</v>
      </c>
      <c r="DE115" s="220">
        <v>45199</v>
      </c>
      <c r="DF115" s="221" t="s">
        <v>4144</v>
      </c>
      <c r="DG115" s="213">
        <v>19429000</v>
      </c>
      <c r="DH115" s="224" t="s">
        <v>4142</v>
      </c>
      <c r="DI115" s="224" t="s">
        <v>33</v>
      </c>
      <c r="DJ115" s="224">
        <v>2</v>
      </c>
      <c r="DK115" s="224" t="s">
        <v>4038</v>
      </c>
      <c r="DL115" s="224" t="s">
        <v>4143</v>
      </c>
      <c r="DM115" s="214">
        <v>45199</v>
      </c>
      <c r="DN115" s="222" t="s">
        <v>4146</v>
      </c>
      <c r="DO115" s="218">
        <v>13571000</v>
      </c>
      <c r="DP115" s="222" t="s">
        <v>4142</v>
      </c>
      <c r="DQ115" s="222" t="s">
        <v>1219</v>
      </c>
      <c r="DR115" s="222">
        <v>2</v>
      </c>
      <c r="DS115" s="222" t="s">
        <v>4040</v>
      </c>
      <c r="DT115" s="222" t="s">
        <v>4145</v>
      </c>
      <c r="DU115" s="223">
        <v>45199</v>
      </c>
      <c r="DV115" s="221" t="s">
        <v>4147</v>
      </c>
      <c r="DW115" s="213">
        <v>1050000</v>
      </c>
      <c r="DX115" s="224" t="s">
        <v>4034</v>
      </c>
      <c r="DY115" s="224" t="s">
        <v>1219</v>
      </c>
      <c r="DZ115" s="224">
        <v>2</v>
      </c>
      <c r="EA115" s="224" t="s">
        <v>4036</v>
      </c>
      <c r="EB115" s="224" t="s">
        <v>4071</v>
      </c>
      <c r="EC115" s="214">
        <v>45199</v>
      </c>
      <c r="ED115" s="222" t="s">
        <v>4148</v>
      </c>
      <c r="EE115" s="218" t="s">
        <v>17</v>
      </c>
      <c r="EF115" s="222" t="s">
        <v>683</v>
      </c>
      <c r="EG115" s="222" t="s">
        <v>17</v>
      </c>
      <c r="EH115" s="222" t="s">
        <v>17</v>
      </c>
      <c r="EI115" s="222" t="s">
        <v>3957</v>
      </c>
      <c r="EJ115" s="222" t="s">
        <v>17</v>
      </c>
      <c r="EK115" s="223">
        <v>45199</v>
      </c>
      <c r="EL115" s="221" t="s">
        <v>4149</v>
      </c>
      <c r="EM115" s="213" t="s">
        <v>17</v>
      </c>
      <c r="EN115" s="224" t="s">
        <v>683</v>
      </c>
      <c r="EO115" s="224" t="s">
        <v>17</v>
      </c>
      <c r="EP115" s="224" t="s">
        <v>17</v>
      </c>
      <c r="EQ115" s="224" t="s">
        <v>3957</v>
      </c>
      <c r="ER115" s="224" t="s">
        <v>17</v>
      </c>
      <c r="ES115" s="214">
        <v>45199</v>
      </c>
      <c r="ET115" s="222" t="s">
        <v>9420</v>
      </c>
      <c r="EU115" s="222">
        <v>5</v>
      </c>
      <c r="EV115" s="222" t="s">
        <v>7254</v>
      </c>
      <c r="EW115" s="222" t="s">
        <v>22</v>
      </c>
      <c r="EX115" s="222">
        <v>3</v>
      </c>
      <c r="EY115" s="222" t="s">
        <v>9414</v>
      </c>
      <c r="EZ115" s="222" t="s">
        <v>4030</v>
      </c>
      <c r="FA115" s="223">
        <v>45260</v>
      </c>
      <c r="FB115" s="221" t="s">
        <v>4150</v>
      </c>
      <c r="FC115" s="224">
        <v>3</v>
      </c>
      <c r="FD115" s="224" t="s">
        <v>4034</v>
      </c>
      <c r="FE115" s="224" t="s">
        <v>66</v>
      </c>
      <c r="FF115" s="224">
        <v>1</v>
      </c>
      <c r="FG115" s="224" t="s">
        <v>4081</v>
      </c>
      <c r="FH115" s="224" t="s">
        <v>4071</v>
      </c>
      <c r="FI115" s="214">
        <v>45199</v>
      </c>
      <c r="FJ115" s="221" t="s">
        <v>4151</v>
      </c>
      <c r="FK115" s="222" t="s">
        <v>17</v>
      </c>
      <c r="FL115" s="222" t="s">
        <v>17</v>
      </c>
      <c r="FM115" s="222" t="s">
        <v>17</v>
      </c>
      <c r="FN115" s="222" t="s">
        <v>17</v>
      </c>
      <c r="FO115" s="222" t="s">
        <v>3957</v>
      </c>
      <c r="FP115" s="218" t="s">
        <v>17</v>
      </c>
      <c r="FQ115" s="219">
        <v>45199</v>
      </c>
      <c r="FR115" s="221" t="s">
        <v>4152</v>
      </c>
      <c r="FS115" s="224" t="s">
        <v>17</v>
      </c>
      <c r="FT115" s="224" t="s">
        <v>17</v>
      </c>
      <c r="FU115" s="224" t="s">
        <v>17</v>
      </c>
      <c r="FV115" s="224" t="s">
        <v>17</v>
      </c>
      <c r="FW115" s="224" t="s">
        <v>3957</v>
      </c>
      <c r="FX115" s="224" t="s">
        <v>17</v>
      </c>
      <c r="FY115" s="214">
        <v>45199</v>
      </c>
      <c r="FZ115" s="222" t="s">
        <v>2107</v>
      </c>
      <c r="GA115" s="222">
        <v>0</v>
      </c>
      <c r="GB115" s="222" t="s">
        <v>2019</v>
      </c>
      <c r="GC115" s="222" t="s">
        <v>33</v>
      </c>
      <c r="GD115" s="222">
        <v>2</v>
      </c>
      <c r="GE115" s="222" t="s">
        <v>17</v>
      </c>
      <c r="GF115" s="222" t="s">
        <v>17</v>
      </c>
      <c r="GG115" s="223">
        <v>45062</v>
      </c>
      <c r="GH115" s="221" t="s">
        <v>2113</v>
      </c>
      <c r="GI115" s="224">
        <v>0</v>
      </c>
      <c r="GJ115" s="224" t="s">
        <v>2019</v>
      </c>
      <c r="GK115" s="224" t="s">
        <v>33</v>
      </c>
      <c r="GL115" s="224">
        <v>2</v>
      </c>
      <c r="GM115" s="224" t="s">
        <v>17</v>
      </c>
      <c r="GN115" s="224" t="s">
        <v>17</v>
      </c>
      <c r="GO115" s="214">
        <v>45062</v>
      </c>
      <c r="GP115" s="222" t="s">
        <v>2108</v>
      </c>
      <c r="GQ115" s="222">
        <v>0</v>
      </c>
      <c r="GR115" s="222" t="s">
        <v>2019</v>
      </c>
      <c r="GS115" s="222" t="s">
        <v>33</v>
      </c>
      <c r="GT115" s="222">
        <v>2</v>
      </c>
      <c r="GU115" s="222" t="s">
        <v>17</v>
      </c>
      <c r="GV115" s="222" t="s">
        <v>17</v>
      </c>
      <c r="GW115" s="223">
        <v>45062</v>
      </c>
      <c r="GX115" s="221" t="s">
        <v>2114</v>
      </c>
      <c r="GY115" s="224">
        <v>1</v>
      </c>
      <c r="GZ115" s="224" t="s">
        <v>2019</v>
      </c>
      <c r="HA115" s="224" t="s">
        <v>33</v>
      </c>
      <c r="HB115" s="224">
        <v>2</v>
      </c>
      <c r="HC115" s="224" t="s">
        <v>17</v>
      </c>
      <c r="HD115" s="224" t="s">
        <v>17</v>
      </c>
      <c r="HE115" s="214">
        <v>45062</v>
      </c>
      <c r="HF115" s="222" t="s">
        <v>2106</v>
      </c>
      <c r="HG115" s="222">
        <v>2</v>
      </c>
      <c r="HH115" s="222" t="s">
        <v>2019</v>
      </c>
      <c r="HI115" s="222" t="s">
        <v>33</v>
      </c>
      <c r="HJ115" s="222">
        <v>2</v>
      </c>
      <c r="HK115" s="222" t="s">
        <v>17</v>
      </c>
      <c r="HL115" s="222" t="s">
        <v>17</v>
      </c>
      <c r="HM115" s="223">
        <v>45062</v>
      </c>
      <c r="HN115" s="221" t="s">
        <v>2112</v>
      </c>
      <c r="HO115" s="224">
        <v>2</v>
      </c>
      <c r="HP115" s="224" t="s">
        <v>2019</v>
      </c>
      <c r="HQ115" s="224" t="s">
        <v>33</v>
      </c>
      <c r="HR115" s="224">
        <v>2</v>
      </c>
      <c r="HS115" s="224" t="s">
        <v>17</v>
      </c>
      <c r="HT115" s="224" t="s">
        <v>17</v>
      </c>
      <c r="HU115" s="214">
        <v>45062</v>
      </c>
      <c r="HV115" s="222" t="s">
        <v>2109</v>
      </c>
      <c r="HW115" s="222">
        <v>1</v>
      </c>
      <c r="HX115" s="222" t="s">
        <v>2019</v>
      </c>
      <c r="HY115" s="222" t="s">
        <v>33</v>
      </c>
      <c r="HZ115" s="222">
        <v>2</v>
      </c>
      <c r="IA115" s="222" t="s">
        <v>17</v>
      </c>
      <c r="IB115" s="222" t="s">
        <v>17</v>
      </c>
      <c r="IC115" s="223">
        <v>45062</v>
      </c>
      <c r="ID115" s="221" t="s">
        <v>2111</v>
      </c>
      <c r="IE115" s="224">
        <v>1</v>
      </c>
      <c r="IF115" s="224" t="s">
        <v>2019</v>
      </c>
      <c r="IG115" s="224" t="s">
        <v>33</v>
      </c>
      <c r="IH115" s="224">
        <v>2</v>
      </c>
      <c r="II115" s="224" t="s">
        <v>17</v>
      </c>
      <c r="IJ115" s="224" t="s">
        <v>17</v>
      </c>
      <c r="IK115" s="214">
        <v>45062</v>
      </c>
      <c r="IL115" s="222" t="s">
        <v>2110</v>
      </c>
      <c r="IM115" s="222">
        <v>3</v>
      </c>
      <c r="IN115" s="222" t="s">
        <v>2019</v>
      </c>
      <c r="IO115" s="222" t="s">
        <v>33</v>
      </c>
      <c r="IP115" s="222">
        <v>2</v>
      </c>
      <c r="IQ115" s="222" t="s">
        <v>17</v>
      </c>
      <c r="IR115" s="222" t="s">
        <v>17</v>
      </c>
      <c r="IS115" s="223">
        <v>45062</v>
      </c>
    </row>
    <row r="116" spans="1:253" s="11" customFormat="1" ht="12.95" customHeight="1" x14ac:dyDescent="0.2">
      <c r="A116" s="11" t="s">
        <v>2455</v>
      </c>
      <c r="B116" s="11" t="s">
        <v>10791</v>
      </c>
      <c r="C116" s="11" t="s">
        <v>2456</v>
      </c>
      <c r="D116" s="11" t="s">
        <v>2457</v>
      </c>
      <c r="E116" s="11" t="s">
        <v>10049</v>
      </c>
      <c r="F116" s="11" t="s">
        <v>4954</v>
      </c>
      <c r="G116" s="212">
        <v>109033000</v>
      </c>
      <c r="H116" s="213" t="s">
        <v>4951</v>
      </c>
      <c r="I116" s="213" t="s">
        <v>66</v>
      </c>
      <c r="J116" s="213">
        <v>1</v>
      </c>
      <c r="K116" s="213" t="s">
        <v>4953</v>
      </c>
      <c r="L116" s="213" t="s">
        <v>4952</v>
      </c>
      <c r="M116" s="214">
        <v>45226</v>
      </c>
      <c r="N116" s="221" t="s">
        <v>4958</v>
      </c>
      <c r="O116" s="216">
        <v>99949</v>
      </c>
      <c r="P116" s="216" t="s">
        <v>4955</v>
      </c>
      <c r="Q116" s="216" t="s">
        <v>1219</v>
      </c>
      <c r="R116" s="216">
        <v>2</v>
      </c>
      <c r="S116" s="216" t="s">
        <v>4957</v>
      </c>
      <c r="T116" s="216" t="s">
        <v>4956</v>
      </c>
      <c r="U116" s="217">
        <v>45226</v>
      </c>
      <c r="V116" s="221" t="s">
        <v>4959</v>
      </c>
      <c r="W116" s="213">
        <v>26252000</v>
      </c>
      <c r="X116" s="213" t="s">
        <v>4951</v>
      </c>
      <c r="Y116" s="213" t="s">
        <v>1219</v>
      </c>
      <c r="Z116" s="213">
        <v>2</v>
      </c>
      <c r="AA116" s="213" t="s">
        <v>3752</v>
      </c>
      <c r="AB116" s="213" t="s">
        <v>4952</v>
      </c>
      <c r="AC116" s="214">
        <v>45226</v>
      </c>
      <c r="AD116" s="221" t="s">
        <v>9078</v>
      </c>
      <c r="AE116" s="218">
        <v>161000</v>
      </c>
      <c r="AF116" s="218" t="s">
        <v>9075</v>
      </c>
      <c r="AG116" s="218" t="s">
        <v>22</v>
      </c>
      <c r="AH116" s="218">
        <v>3</v>
      </c>
      <c r="AI116" s="218" t="s">
        <v>9077</v>
      </c>
      <c r="AJ116" s="218" t="s">
        <v>9076</v>
      </c>
      <c r="AK116" s="219">
        <v>45260</v>
      </c>
      <c r="AL116" s="221" t="s">
        <v>9080</v>
      </c>
      <c r="AM116" s="213">
        <v>161000</v>
      </c>
      <c r="AN116" s="213" t="s">
        <v>9075</v>
      </c>
      <c r="AO116" s="213" t="s">
        <v>1219</v>
      </c>
      <c r="AP116" s="213">
        <v>2</v>
      </c>
      <c r="AQ116" s="213" t="s">
        <v>9079</v>
      </c>
      <c r="AR116" s="213" t="s">
        <v>9076</v>
      </c>
      <c r="AS116" s="214">
        <v>45260</v>
      </c>
      <c r="AT116" s="222" t="s">
        <v>4960</v>
      </c>
      <c r="AU116" s="218" t="s">
        <v>17</v>
      </c>
      <c r="AV116" s="218" t="s">
        <v>17</v>
      </c>
      <c r="AW116" s="218" t="s">
        <v>17</v>
      </c>
      <c r="AX116" s="218" t="s">
        <v>17</v>
      </c>
      <c r="AY116" s="218" t="s">
        <v>3762</v>
      </c>
      <c r="AZ116" s="218" t="s">
        <v>17</v>
      </c>
      <c r="BA116" s="219">
        <v>45226</v>
      </c>
      <c r="BB116" s="221" t="s">
        <v>4974</v>
      </c>
      <c r="BC116" s="213" t="s">
        <v>17</v>
      </c>
      <c r="BD116" s="213" t="s">
        <v>17</v>
      </c>
      <c r="BE116" s="213" t="s">
        <v>17</v>
      </c>
      <c r="BF116" s="213" t="s">
        <v>17</v>
      </c>
      <c r="BG116" s="213" t="s">
        <v>3762</v>
      </c>
      <c r="BH116" s="213" t="s">
        <v>17</v>
      </c>
      <c r="BI116" s="214">
        <v>45226</v>
      </c>
      <c r="BJ116" s="222" t="s">
        <v>9083</v>
      </c>
      <c r="BK116" s="222">
        <v>150</v>
      </c>
      <c r="BL116" s="222" t="s">
        <v>9081</v>
      </c>
      <c r="BM116" s="222" t="s">
        <v>1219</v>
      </c>
      <c r="BN116" s="222">
        <v>2</v>
      </c>
      <c r="BO116" s="222" t="s">
        <v>9082</v>
      </c>
      <c r="BP116" s="218" t="s">
        <v>1079</v>
      </c>
      <c r="BQ116" s="223">
        <v>45260</v>
      </c>
      <c r="BR116" s="221" t="s">
        <v>4975</v>
      </c>
      <c r="BS116" s="224" t="s">
        <v>17</v>
      </c>
      <c r="BT116" s="224" t="s">
        <v>17</v>
      </c>
      <c r="BU116" s="224" t="s">
        <v>17</v>
      </c>
      <c r="BV116" s="224" t="s">
        <v>17</v>
      </c>
      <c r="BW116" s="224" t="s">
        <v>3762</v>
      </c>
      <c r="BX116" s="224" t="s">
        <v>17</v>
      </c>
      <c r="BY116" s="214">
        <v>45226</v>
      </c>
      <c r="BZ116" s="222" t="s">
        <v>4976</v>
      </c>
      <c r="CA116" s="222" t="s">
        <v>17</v>
      </c>
      <c r="CB116" s="222" t="s">
        <v>17</v>
      </c>
      <c r="CC116" s="222" t="s">
        <v>17</v>
      </c>
      <c r="CD116" s="222" t="s">
        <v>17</v>
      </c>
      <c r="CE116" s="222" t="s">
        <v>3762</v>
      </c>
      <c r="CF116" s="222" t="s">
        <v>17</v>
      </c>
      <c r="CG116" s="223">
        <v>45226</v>
      </c>
      <c r="CH116" s="221" t="s">
        <v>11205</v>
      </c>
      <c r="CI116" s="222" t="e">
        <v>#N/A</v>
      </c>
      <c r="CJ116" s="222" t="e">
        <v>#N/A</v>
      </c>
      <c r="CK116" s="222" t="e">
        <v>#N/A</v>
      </c>
      <c r="CL116" s="222" t="e">
        <v>#N/A</v>
      </c>
      <c r="CM116" s="222" t="e">
        <v>#N/A</v>
      </c>
      <c r="CN116" s="222" t="e">
        <v>#N/A</v>
      </c>
      <c r="CO116" s="225" t="e">
        <v>#N/A</v>
      </c>
      <c r="CP116" s="222" t="s">
        <v>4978</v>
      </c>
      <c r="CQ116" s="224" t="s">
        <v>17</v>
      </c>
      <c r="CR116" s="224" t="s">
        <v>17</v>
      </c>
      <c r="CS116" s="224" t="s">
        <v>17</v>
      </c>
      <c r="CT116" s="224" t="s">
        <v>17</v>
      </c>
      <c r="CU116" s="224" t="s">
        <v>3762</v>
      </c>
      <c r="CV116" s="224" t="s">
        <v>17</v>
      </c>
      <c r="CW116" s="214">
        <v>45226</v>
      </c>
      <c r="CX116" s="222" t="s">
        <v>9086</v>
      </c>
      <c r="CY116" s="218">
        <v>133000</v>
      </c>
      <c r="CZ116" s="218" t="s">
        <v>4961</v>
      </c>
      <c r="DA116" s="218" t="s">
        <v>22</v>
      </c>
      <c r="DB116" s="218">
        <v>3</v>
      </c>
      <c r="DC116" s="218" t="s">
        <v>4965</v>
      </c>
      <c r="DD116" s="218" t="s">
        <v>4962</v>
      </c>
      <c r="DE116" s="220">
        <v>45226</v>
      </c>
      <c r="DF116" s="221" t="s">
        <v>9090</v>
      </c>
      <c r="DG116" s="213">
        <v>26092000</v>
      </c>
      <c r="DH116" s="224" t="s">
        <v>9087</v>
      </c>
      <c r="DI116" s="224" t="s">
        <v>22</v>
      </c>
      <c r="DJ116" s="224">
        <v>3</v>
      </c>
      <c r="DK116" s="224" t="s">
        <v>9089</v>
      </c>
      <c r="DL116" s="224" t="s">
        <v>9088</v>
      </c>
      <c r="DM116" s="214">
        <v>45260</v>
      </c>
      <c r="DN116" s="222" t="s">
        <v>4964</v>
      </c>
      <c r="DO116" s="218">
        <v>0</v>
      </c>
      <c r="DP116" s="222" t="s">
        <v>4961</v>
      </c>
      <c r="DQ116" s="222" t="s">
        <v>1219</v>
      </c>
      <c r="DR116" s="222">
        <v>2</v>
      </c>
      <c r="DS116" s="222" t="s">
        <v>4963</v>
      </c>
      <c r="DT116" s="222" t="s">
        <v>4962</v>
      </c>
      <c r="DU116" s="223">
        <v>45226</v>
      </c>
      <c r="DV116" s="221" t="s">
        <v>4966</v>
      </c>
      <c r="DW116" s="213">
        <v>133000</v>
      </c>
      <c r="DX116" s="224" t="s">
        <v>4961</v>
      </c>
      <c r="DY116" s="224" t="s">
        <v>22</v>
      </c>
      <c r="DZ116" s="224">
        <v>3</v>
      </c>
      <c r="EA116" s="224" t="s">
        <v>4965</v>
      </c>
      <c r="EB116" s="224" t="s">
        <v>4962</v>
      </c>
      <c r="EC116" s="214">
        <v>45226</v>
      </c>
      <c r="ED116" s="222" t="s">
        <v>4967</v>
      </c>
      <c r="EE116" s="218" t="s">
        <v>17</v>
      </c>
      <c r="EF116" s="222" t="s">
        <v>17</v>
      </c>
      <c r="EG116" s="222" t="s">
        <v>22</v>
      </c>
      <c r="EH116" s="222">
        <v>3</v>
      </c>
      <c r="EI116" s="222" t="s">
        <v>4963</v>
      </c>
      <c r="EJ116" s="222" t="s">
        <v>17</v>
      </c>
      <c r="EK116" s="223">
        <v>45226</v>
      </c>
      <c r="EL116" s="221" t="s">
        <v>4968</v>
      </c>
      <c r="EM116" s="213" t="s">
        <v>17</v>
      </c>
      <c r="EN116" s="224" t="s">
        <v>17</v>
      </c>
      <c r="EO116" s="224" t="s">
        <v>22</v>
      </c>
      <c r="EP116" s="224">
        <v>3</v>
      </c>
      <c r="EQ116" s="224" t="s">
        <v>4963</v>
      </c>
      <c r="ER116" s="224" t="s">
        <v>17</v>
      </c>
      <c r="ES116" s="214">
        <v>45226</v>
      </c>
      <c r="ET116" s="222" t="s">
        <v>9084</v>
      </c>
      <c r="EU116" s="222">
        <v>150</v>
      </c>
      <c r="EV116" s="222" t="s">
        <v>9081</v>
      </c>
      <c r="EW116" s="222" t="s">
        <v>1219</v>
      </c>
      <c r="EX116" s="222">
        <v>2</v>
      </c>
      <c r="EY116" s="222" t="s">
        <v>4734</v>
      </c>
      <c r="EZ116" s="222" t="s">
        <v>1079</v>
      </c>
      <c r="FA116" s="223">
        <v>45260</v>
      </c>
      <c r="FB116" s="221" t="s">
        <v>4970</v>
      </c>
      <c r="FC116" s="224">
        <v>4</v>
      </c>
      <c r="FD116" s="224" t="s">
        <v>17</v>
      </c>
      <c r="FE116" s="224" t="s">
        <v>17</v>
      </c>
      <c r="FF116" s="224" t="s">
        <v>17</v>
      </c>
      <c r="FG116" s="224" t="s">
        <v>4969</v>
      </c>
      <c r="FH116" s="224" t="s">
        <v>17</v>
      </c>
      <c r="FI116" s="214">
        <v>45226</v>
      </c>
      <c r="FJ116" s="221" t="s">
        <v>4972</v>
      </c>
      <c r="FK116" s="222" t="s">
        <v>17</v>
      </c>
      <c r="FL116" s="222" t="s">
        <v>17</v>
      </c>
      <c r="FM116" s="222" t="s">
        <v>17</v>
      </c>
      <c r="FN116" s="222" t="s">
        <v>17</v>
      </c>
      <c r="FO116" s="222" t="s">
        <v>4971</v>
      </c>
      <c r="FP116" s="218" t="s">
        <v>17</v>
      </c>
      <c r="FQ116" s="219">
        <v>45226</v>
      </c>
      <c r="FR116" s="221" t="s">
        <v>4973</v>
      </c>
      <c r="FS116" s="224" t="s">
        <v>17</v>
      </c>
      <c r="FT116" s="224" t="s">
        <v>17</v>
      </c>
      <c r="FU116" s="224" t="s">
        <v>17</v>
      </c>
      <c r="FV116" s="224" t="s">
        <v>17</v>
      </c>
      <c r="FW116" s="224" t="s">
        <v>4971</v>
      </c>
      <c r="FX116" s="224" t="s">
        <v>17</v>
      </c>
      <c r="FY116" s="214">
        <v>45226</v>
      </c>
      <c r="FZ116" s="222" t="s">
        <v>2459</v>
      </c>
      <c r="GA116" s="222">
        <v>0</v>
      </c>
      <c r="GB116" s="222" t="s">
        <v>2019</v>
      </c>
      <c r="GC116" s="222" t="s">
        <v>33</v>
      </c>
      <c r="GD116" s="222">
        <v>2</v>
      </c>
      <c r="GE116" s="222" t="s">
        <v>17</v>
      </c>
      <c r="GF116" s="222" t="s">
        <v>17</v>
      </c>
      <c r="GG116" s="223">
        <v>45063</v>
      </c>
      <c r="GH116" s="221" t="s">
        <v>2465</v>
      </c>
      <c r="GI116" s="224">
        <v>1</v>
      </c>
      <c r="GJ116" s="224" t="s">
        <v>2019</v>
      </c>
      <c r="GK116" s="224" t="s">
        <v>33</v>
      </c>
      <c r="GL116" s="224">
        <v>2</v>
      </c>
      <c r="GM116" s="224" t="s">
        <v>17</v>
      </c>
      <c r="GN116" s="224" t="s">
        <v>17</v>
      </c>
      <c r="GO116" s="214">
        <v>45063</v>
      </c>
      <c r="GP116" s="222" t="s">
        <v>2460</v>
      </c>
      <c r="GQ116" s="222">
        <v>0</v>
      </c>
      <c r="GR116" s="222" t="s">
        <v>2019</v>
      </c>
      <c r="GS116" s="222" t="s">
        <v>33</v>
      </c>
      <c r="GT116" s="222">
        <v>2</v>
      </c>
      <c r="GU116" s="222" t="s">
        <v>17</v>
      </c>
      <c r="GV116" s="222" t="s">
        <v>17</v>
      </c>
      <c r="GW116" s="223">
        <v>45063</v>
      </c>
      <c r="GX116" s="221" t="s">
        <v>2466</v>
      </c>
      <c r="GY116" s="224">
        <v>0</v>
      </c>
      <c r="GZ116" s="224" t="s">
        <v>2019</v>
      </c>
      <c r="HA116" s="224" t="s">
        <v>33</v>
      </c>
      <c r="HB116" s="224">
        <v>2</v>
      </c>
      <c r="HC116" s="224" t="s">
        <v>17</v>
      </c>
      <c r="HD116" s="224" t="s">
        <v>17</v>
      </c>
      <c r="HE116" s="214">
        <v>45063</v>
      </c>
      <c r="HF116" s="222" t="s">
        <v>2458</v>
      </c>
      <c r="HG116" s="222">
        <v>0</v>
      </c>
      <c r="HH116" s="222" t="s">
        <v>2019</v>
      </c>
      <c r="HI116" s="222" t="s">
        <v>33</v>
      </c>
      <c r="HJ116" s="222">
        <v>2</v>
      </c>
      <c r="HK116" s="222" t="s">
        <v>17</v>
      </c>
      <c r="HL116" s="222" t="s">
        <v>17</v>
      </c>
      <c r="HM116" s="223">
        <v>45063</v>
      </c>
      <c r="HN116" s="221" t="s">
        <v>2464</v>
      </c>
      <c r="HO116" s="224">
        <v>0</v>
      </c>
      <c r="HP116" s="224" t="s">
        <v>2019</v>
      </c>
      <c r="HQ116" s="224" t="s">
        <v>33</v>
      </c>
      <c r="HR116" s="224">
        <v>2</v>
      </c>
      <c r="HS116" s="224" t="s">
        <v>17</v>
      </c>
      <c r="HT116" s="224" t="s">
        <v>17</v>
      </c>
      <c r="HU116" s="214">
        <v>45063</v>
      </c>
      <c r="HV116" s="222" t="s">
        <v>2461</v>
      </c>
      <c r="HW116" s="222">
        <v>0</v>
      </c>
      <c r="HX116" s="222" t="s">
        <v>2019</v>
      </c>
      <c r="HY116" s="222" t="s">
        <v>33</v>
      </c>
      <c r="HZ116" s="222">
        <v>2</v>
      </c>
      <c r="IA116" s="222" t="s">
        <v>17</v>
      </c>
      <c r="IB116" s="222" t="s">
        <v>17</v>
      </c>
      <c r="IC116" s="223">
        <v>45063</v>
      </c>
      <c r="ID116" s="221" t="s">
        <v>2463</v>
      </c>
      <c r="IE116" s="224">
        <v>1</v>
      </c>
      <c r="IF116" s="224" t="s">
        <v>2019</v>
      </c>
      <c r="IG116" s="224" t="s">
        <v>33</v>
      </c>
      <c r="IH116" s="224">
        <v>2</v>
      </c>
      <c r="II116" s="224" t="s">
        <v>17</v>
      </c>
      <c r="IJ116" s="224" t="s">
        <v>17</v>
      </c>
      <c r="IK116" s="214">
        <v>45063</v>
      </c>
      <c r="IL116" s="222" t="s">
        <v>2462</v>
      </c>
      <c r="IM116" s="222">
        <v>1</v>
      </c>
      <c r="IN116" s="222" t="s">
        <v>2019</v>
      </c>
      <c r="IO116" s="222" t="s">
        <v>33</v>
      </c>
      <c r="IP116" s="222">
        <v>2</v>
      </c>
      <c r="IQ116" s="222" t="s">
        <v>17</v>
      </c>
      <c r="IR116" s="222" t="s">
        <v>17</v>
      </c>
      <c r="IS116" s="223">
        <v>45063</v>
      </c>
    </row>
    <row r="117" spans="1:253" s="11" customFormat="1" ht="12.95" customHeight="1" x14ac:dyDescent="0.2">
      <c r="A117" s="11" t="s">
        <v>2467</v>
      </c>
      <c r="B117" s="11" t="s">
        <v>10428</v>
      </c>
      <c r="C117" s="11" t="s">
        <v>2468</v>
      </c>
      <c r="D117" s="11" t="s">
        <v>2469</v>
      </c>
      <c r="E117" s="11" t="s">
        <v>10052</v>
      </c>
      <c r="F117" s="11" t="s">
        <v>3745</v>
      </c>
      <c r="G117" s="212">
        <v>7275000</v>
      </c>
      <c r="H117" s="213" t="s">
        <v>3742</v>
      </c>
      <c r="I117" s="213" t="s">
        <v>1219</v>
      </c>
      <c r="J117" s="213">
        <v>2</v>
      </c>
      <c r="K117" s="213" t="s">
        <v>3744</v>
      </c>
      <c r="L117" s="213" t="s">
        <v>3743</v>
      </c>
      <c r="M117" s="214">
        <v>45193</v>
      </c>
      <c r="N117" s="227" t="s">
        <v>3749</v>
      </c>
      <c r="O117" s="216">
        <v>63679</v>
      </c>
      <c r="P117" s="216" t="s">
        <v>3746</v>
      </c>
      <c r="Q117" s="216" t="s">
        <v>1219</v>
      </c>
      <c r="R117" s="216">
        <v>2</v>
      </c>
      <c r="S117" s="216" t="s">
        <v>3748</v>
      </c>
      <c r="T117" s="216" t="s">
        <v>3747</v>
      </c>
      <c r="U117" s="217">
        <v>45193</v>
      </c>
      <c r="V117" s="227" t="s">
        <v>3753</v>
      </c>
      <c r="W117" s="213">
        <v>2855000</v>
      </c>
      <c r="X117" s="213" t="s">
        <v>3750</v>
      </c>
      <c r="Y117" s="213" t="s">
        <v>1219</v>
      </c>
      <c r="Z117" s="213">
        <v>2</v>
      </c>
      <c r="AA117" s="213" t="s">
        <v>3752</v>
      </c>
      <c r="AB117" s="213" t="s">
        <v>3751</v>
      </c>
      <c r="AC117" s="214">
        <v>45193</v>
      </c>
      <c r="AD117" s="227" t="s">
        <v>3757</v>
      </c>
      <c r="AE117" s="218">
        <v>265000</v>
      </c>
      <c r="AF117" s="218" t="s">
        <v>3754</v>
      </c>
      <c r="AG117" s="218" t="s">
        <v>1219</v>
      </c>
      <c r="AH117" s="218">
        <v>2</v>
      </c>
      <c r="AI117" s="218" t="s">
        <v>3756</v>
      </c>
      <c r="AJ117" s="218" t="s">
        <v>3755</v>
      </c>
      <c r="AK117" s="219">
        <v>45193</v>
      </c>
      <c r="AL117" s="227" t="s">
        <v>3761</v>
      </c>
      <c r="AM117" s="213">
        <v>31000</v>
      </c>
      <c r="AN117" s="213" t="s">
        <v>3758</v>
      </c>
      <c r="AO117" s="213" t="s">
        <v>66</v>
      </c>
      <c r="AP117" s="213">
        <v>1</v>
      </c>
      <c r="AQ117" s="213" t="s">
        <v>3760</v>
      </c>
      <c r="AR117" s="213" t="s">
        <v>3759</v>
      </c>
      <c r="AS117" s="214">
        <v>45193</v>
      </c>
      <c r="AT117" s="228" t="s">
        <v>3763</v>
      </c>
      <c r="AU117" s="218" t="s">
        <v>17</v>
      </c>
      <c r="AV117" s="218" t="s">
        <v>17</v>
      </c>
      <c r="AW117" s="218" t="s">
        <v>17</v>
      </c>
      <c r="AX117" s="218" t="s">
        <v>17</v>
      </c>
      <c r="AY117" s="218" t="s">
        <v>3762</v>
      </c>
      <c r="AZ117" s="218" t="s">
        <v>17</v>
      </c>
      <c r="BA117" s="219">
        <v>45193</v>
      </c>
      <c r="BB117" s="227" t="s">
        <v>11206</v>
      </c>
      <c r="BC117" s="213" t="e">
        <v>#N/A</v>
      </c>
      <c r="BD117" s="213" t="e">
        <v>#N/A</v>
      </c>
      <c r="BE117" s="213" t="e">
        <v>#N/A</v>
      </c>
      <c r="BF117" s="213" t="e">
        <v>#N/A</v>
      </c>
      <c r="BG117" s="213" t="e">
        <v>#N/A</v>
      </c>
      <c r="BH117" s="213" t="e">
        <v>#N/A</v>
      </c>
      <c r="BI117" s="214" t="e">
        <v>#N/A</v>
      </c>
      <c r="BJ117" s="228" t="s">
        <v>9306</v>
      </c>
      <c r="BK117" s="228">
        <v>140</v>
      </c>
      <c r="BL117" s="228" t="s">
        <v>9039</v>
      </c>
      <c r="BM117" s="228" t="s">
        <v>1219</v>
      </c>
      <c r="BN117" s="228">
        <v>2</v>
      </c>
      <c r="BO117" s="228" t="s">
        <v>9305</v>
      </c>
      <c r="BP117" s="218" t="s">
        <v>1079</v>
      </c>
      <c r="BQ117" s="229">
        <v>45260</v>
      </c>
      <c r="BR117" s="227" t="s">
        <v>11207</v>
      </c>
      <c r="BS117" s="230" t="e">
        <v>#N/A</v>
      </c>
      <c r="BT117" s="230" t="e">
        <v>#N/A</v>
      </c>
      <c r="BU117" s="230" t="e">
        <v>#N/A</v>
      </c>
      <c r="BV117" s="230" t="e">
        <v>#N/A</v>
      </c>
      <c r="BW117" s="230" t="e">
        <v>#N/A</v>
      </c>
      <c r="BX117" s="230" t="e">
        <v>#N/A</v>
      </c>
      <c r="BY117" s="214" t="e">
        <v>#N/A</v>
      </c>
      <c r="BZ117" s="228" t="s">
        <v>11208</v>
      </c>
      <c r="CA117" s="228" t="e">
        <v>#N/A</v>
      </c>
      <c r="CB117" s="228" t="e">
        <v>#N/A</v>
      </c>
      <c r="CC117" s="228" t="e">
        <v>#N/A</v>
      </c>
      <c r="CD117" s="228" t="e">
        <v>#N/A</v>
      </c>
      <c r="CE117" s="228" t="e">
        <v>#N/A</v>
      </c>
      <c r="CF117" s="228" t="e">
        <v>#N/A</v>
      </c>
      <c r="CG117" s="229" t="e">
        <v>#N/A</v>
      </c>
      <c r="CH117" s="227" t="s">
        <v>11209</v>
      </c>
      <c r="CI117" s="228" t="e">
        <v>#N/A</v>
      </c>
      <c r="CJ117" s="228" t="e">
        <v>#N/A</v>
      </c>
      <c r="CK117" s="228" t="e">
        <v>#N/A</v>
      </c>
      <c r="CL117" s="228" t="e">
        <v>#N/A</v>
      </c>
      <c r="CM117" s="228" t="e">
        <v>#N/A</v>
      </c>
      <c r="CN117" s="228" t="e">
        <v>#N/A</v>
      </c>
      <c r="CO117" s="231" t="e">
        <v>#N/A</v>
      </c>
      <c r="CP117" s="228" t="s">
        <v>11210</v>
      </c>
      <c r="CQ117" s="230" t="e">
        <v>#N/A</v>
      </c>
      <c r="CR117" s="230" t="e">
        <v>#N/A</v>
      </c>
      <c r="CS117" s="230" t="e">
        <v>#N/A</v>
      </c>
      <c r="CT117" s="230" t="e">
        <v>#N/A</v>
      </c>
      <c r="CU117" s="230" t="e">
        <v>#N/A</v>
      </c>
      <c r="CV117" s="230" t="e">
        <v>#N/A</v>
      </c>
      <c r="CW117" s="214" t="e">
        <v>#N/A</v>
      </c>
      <c r="CX117" s="228" t="s">
        <v>3766</v>
      </c>
      <c r="CY117" s="218">
        <v>265000</v>
      </c>
      <c r="CZ117" s="218" t="s">
        <v>3771</v>
      </c>
      <c r="DA117" s="218" t="s">
        <v>1219</v>
      </c>
      <c r="DB117" s="218">
        <v>2</v>
      </c>
      <c r="DC117" s="218" t="s">
        <v>3772</v>
      </c>
      <c r="DD117" s="218" t="s">
        <v>3755</v>
      </c>
      <c r="DE117" s="220">
        <v>45193</v>
      </c>
      <c r="DF117" s="227" t="s">
        <v>3768</v>
      </c>
      <c r="DG117" s="213">
        <v>2590000</v>
      </c>
      <c r="DH117" s="230" t="s">
        <v>3767</v>
      </c>
      <c r="DI117" s="230" t="s">
        <v>1219</v>
      </c>
      <c r="DJ117" s="230">
        <v>2</v>
      </c>
      <c r="DK117" s="230" t="s">
        <v>1729</v>
      </c>
      <c r="DL117" s="230" t="s">
        <v>3755</v>
      </c>
      <c r="DM117" s="214">
        <v>45193</v>
      </c>
      <c r="DN117" s="228" t="s">
        <v>3770</v>
      </c>
      <c r="DO117" s="218">
        <v>0</v>
      </c>
      <c r="DP117" s="228" t="s">
        <v>17</v>
      </c>
      <c r="DQ117" s="228" t="s">
        <v>17</v>
      </c>
      <c r="DR117" s="228" t="s">
        <v>17</v>
      </c>
      <c r="DS117" s="228" t="s">
        <v>3769</v>
      </c>
      <c r="DT117" s="228" t="s">
        <v>17</v>
      </c>
      <c r="DU117" s="229">
        <v>45193</v>
      </c>
      <c r="DV117" s="227" t="s">
        <v>3773</v>
      </c>
      <c r="DW117" s="213">
        <v>233000</v>
      </c>
      <c r="DX117" s="230" t="s">
        <v>3771</v>
      </c>
      <c r="DY117" s="230" t="s">
        <v>1219</v>
      </c>
      <c r="DZ117" s="230">
        <v>2</v>
      </c>
      <c r="EA117" s="230" t="s">
        <v>3772</v>
      </c>
      <c r="EB117" s="230" t="s">
        <v>3755</v>
      </c>
      <c r="EC117" s="214">
        <v>45193</v>
      </c>
      <c r="ED117" s="228" t="s">
        <v>3776</v>
      </c>
      <c r="EE117" s="218">
        <v>32000</v>
      </c>
      <c r="EF117" s="228" t="s">
        <v>3758</v>
      </c>
      <c r="EG117" s="228" t="s">
        <v>66</v>
      </c>
      <c r="EH117" s="228">
        <v>1</v>
      </c>
      <c r="EI117" s="228" t="s">
        <v>3775</v>
      </c>
      <c r="EJ117" s="228" t="s">
        <v>3774</v>
      </c>
      <c r="EK117" s="229">
        <v>45193</v>
      </c>
      <c r="EL117" s="227" t="s">
        <v>3297</v>
      </c>
      <c r="EM117" s="213">
        <v>0</v>
      </c>
      <c r="EN117" s="230" t="s">
        <v>17</v>
      </c>
      <c r="EO117" s="230" t="s">
        <v>17</v>
      </c>
      <c r="EP117" s="230" t="s">
        <v>17</v>
      </c>
      <c r="EQ117" s="230" t="s">
        <v>3296</v>
      </c>
      <c r="ER117" s="230" t="s">
        <v>3295</v>
      </c>
      <c r="ES117" s="214">
        <v>45126</v>
      </c>
      <c r="ET117" s="228" t="s">
        <v>9308</v>
      </c>
      <c r="EU117" s="228">
        <v>140</v>
      </c>
      <c r="EV117" s="228" t="s">
        <v>9039</v>
      </c>
      <c r="EW117" s="228" t="s">
        <v>1219</v>
      </c>
      <c r="EX117" s="228">
        <v>2</v>
      </c>
      <c r="EY117" s="228" t="s">
        <v>9307</v>
      </c>
      <c r="EZ117" s="228" t="s">
        <v>1079</v>
      </c>
      <c r="FA117" s="229">
        <v>45260</v>
      </c>
      <c r="FB117" s="227" t="s">
        <v>3299</v>
      </c>
      <c r="FC117" s="230">
        <v>4</v>
      </c>
      <c r="FD117" s="230" t="s">
        <v>17</v>
      </c>
      <c r="FE117" s="230" t="s">
        <v>17</v>
      </c>
      <c r="FF117" s="230" t="s">
        <v>17</v>
      </c>
      <c r="FG117" s="230" t="s">
        <v>3298</v>
      </c>
      <c r="FH117" s="230" t="s">
        <v>3295</v>
      </c>
      <c r="FI117" s="214">
        <v>45126</v>
      </c>
      <c r="FJ117" s="227" t="s">
        <v>11211</v>
      </c>
      <c r="FK117" s="228" t="e">
        <v>#N/A</v>
      </c>
      <c r="FL117" s="228" t="e">
        <v>#N/A</v>
      </c>
      <c r="FM117" s="228" t="e">
        <v>#N/A</v>
      </c>
      <c r="FN117" s="228" t="e">
        <v>#N/A</v>
      </c>
      <c r="FO117" s="228" t="e">
        <v>#N/A</v>
      </c>
      <c r="FP117" s="218" t="e">
        <v>#N/A</v>
      </c>
      <c r="FQ117" s="219" t="e">
        <v>#N/A</v>
      </c>
      <c r="FR117" s="227" t="s">
        <v>11212</v>
      </c>
      <c r="FS117" s="230" t="e">
        <v>#N/A</v>
      </c>
      <c r="FT117" s="230" t="e">
        <v>#N/A</v>
      </c>
      <c r="FU117" s="230" t="e">
        <v>#N/A</v>
      </c>
      <c r="FV117" s="230" t="e">
        <v>#N/A</v>
      </c>
      <c r="FW117" s="230" t="e">
        <v>#N/A</v>
      </c>
      <c r="FX117" s="230" t="e">
        <v>#N/A</v>
      </c>
      <c r="FY117" s="214" t="e">
        <v>#N/A</v>
      </c>
      <c r="FZ117" s="228" t="s">
        <v>2471</v>
      </c>
      <c r="GA117" s="228">
        <v>0</v>
      </c>
      <c r="GB117" s="228" t="s">
        <v>2019</v>
      </c>
      <c r="GC117" s="228" t="s">
        <v>33</v>
      </c>
      <c r="GD117" s="228">
        <v>2</v>
      </c>
      <c r="GE117" s="228" t="s">
        <v>17</v>
      </c>
      <c r="GF117" s="228" t="s">
        <v>17</v>
      </c>
      <c r="GG117" s="229">
        <v>45063</v>
      </c>
      <c r="GH117" s="227" t="s">
        <v>2477</v>
      </c>
      <c r="GI117" s="230">
        <v>1</v>
      </c>
      <c r="GJ117" s="230" t="s">
        <v>2019</v>
      </c>
      <c r="GK117" s="230" t="s">
        <v>33</v>
      </c>
      <c r="GL117" s="230">
        <v>2</v>
      </c>
      <c r="GM117" s="230" t="s">
        <v>17</v>
      </c>
      <c r="GN117" s="230" t="s">
        <v>17</v>
      </c>
      <c r="GO117" s="214">
        <v>45063</v>
      </c>
      <c r="GP117" s="228" t="s">
        <v>2472</v>
      </c>
      <c r="GQ117" s="228">
        <v>0</v>
      </c>
      <c r="GR117" s="228" t="s">
        <v>2019</v>
      </c>
      <c r="GS117" s="228" t="s">
        <v>33</v>
      </c>
      <c r="GT117" s="228">
        <v>2</v>
      </c>
      <c r="GU117" s="228" t="s">
        <v>17</v>
      </c>
      <c r="GV117" s="228" t="s">
        <v>17</v>
      </c>
      <c r="GW117" s="229">
        <v>45063</v>
      </c>
      <c r="GX117" s="227" t="s">
        <v>2478</v>
      </c>
      <c r="GY117" s="230">
        <v>0</v>
      </c>
      <c r="GZ117" s="230" t="s">
        <v>2019</v>
      </c>
      <c r="HA117" s="230" t="s">
        <v>33</v>
      </c>
      <c r="HB117" s="230">
        <v>2</v>
      </c>
      <c r="HC117" s="230" t="s">
        <v>17</v>
      </c>
      <c r="HD117" s="230" t="s">
        <v>17</v>
      </c>
      <c r="HE117" s="214">
        <v>45063</v>
      </c>
      <c r="HF117" s="228" t="s">
        <v>2470</v>
      </c>
      <c r="HG117" s="228">
        <v>0</v>
      </c>
      <c r="HH117" s="228" t="s">
        <v>2019</v>
      </c>
      <c r="HI117" s="228" t="s">
        <v>33</v>
      </c>
      <c r="HJ117" s="228">
        <v>2</v>
      </c>
      <c r="HK117" s="228" t="s">
        <v>17</v>
      </c>
      <c r="HL117" s="228" t="s">
        <v>17</v>
      </c>
      <c r="HM117" s="229">
        <v>45063</v>
      </c>
      <c r="HN117" s="227" t="s">
        <v>2476</v>
      </c>
      <c r="HO117" s="230">
        <v>0</v>
      </c>
      <c r="HP117" s="230" t="s">
        <v>2019</v>
      </c>
      <c r="HQ117" s="230" t="s">
        <v>33</v>
      </c>
      <c r="HR117" s="230">
        <v>2</v>
      </c>
      <c r="HS117" s="230" t="s">
        <v>17</v>
      </c>
      <c r="HT117" s="230" t="s">
        <v>17</v>
      </c>
      <c r="HU117" s="214">
        <v>45063</v>
      </c>
      <c r="HV117" s="228" t="s">
        <v>2473</v>
      </c>
      <c r="HW117" s="228">
        <v>1</v>
      </c>
      <c r="HX117" s="228" t="s">
        <v>2019</v>
      </c>
      <c r="HY117" s="228" t="s">
        <v>33</v>
      </c>
      <c r="HZ117" s="228">
        <v>2</v>
      </c>
      <c r="IA117" s="228" t="s">
        <v>17</v>
      </c>
      <c r="IB117" s="228" t="s">
        <v>17</v>
      </c>
      <c r="IC117" s="229">
        <v>45063</v>
      </c>
      <c r="ID117" s="227" t="s">
        <v>2475</v>
      </c>
      <c r="IE117" s="230">
        <v>0</v>
      </c>
      <c r="IF117" s="230" t="s">
        <v>2019</v>
      </c>
      <c r="IG117" s="230" t="s">
        <v>33</v>
      </c>
      <c r="IH117" s="230">
        <v>2</v>
      </c>
      <c r="II117" s="230" t="s">
        <v>17</v>
      </c>
      <c r="IJ117" s="230" t="s">
        <v>17</v>
      </c>
      <c r="IK117" s="214">
        <v>45063</v>
      </c>
      <c r="IL117" s="228" t="s">
        <v>2474</v>
      </c>
      <c r="IM117" s="228">
        <v>3</v>
      </c>
      <c r="IN117" s="228" t="s">
        <v>2019</v>
      </c>
      <c r="IO117" s="228" t="s">
        <v>33</v>
      </c>
      <c r="IP117" s="228">
        <v>2</v>
      </c>
      <c r="IQ117" s="228" t="s">
        <v>17</v>
      </c>
      <c r="IR117" s="228" t="s">
        <v>17</v>
      </c>
      <c r="IS117" s="229">
        <v>45063</v>
      </c>
    </row>
    <row r="118" spans="1:253" s="11" customFormat="1" ht="12.95" customHeight="1" x14ac:dyDescent="0.2">
      <c r="A118" s="11" t="s">
        <v>5874</v>
      </c>
      <c r="B118" s="11" t="s">
        <v>10479</v>
      </c>
      <c r="C118" s="11" t="s">
        <v>5875</v>
      </c>
      <c r="D118" s="11" t="s">
        <v>5876</v>
      </c>
      <c r="E118" s="11" t="s">
        <v>10053</v>
      </c>
      <c r="F118" s="11" t="s">
        <v>6977</v>
      </c>
      <c r="G118" s="212">
        <v>38521000</v>
      </c>
      <c r="H118" s="213" t="s">
        <v>6758</v>
      </c>
      <c r="I118" s="213" t="s">
        <v>66</v>
      </c>
      <c r="J118" s="213">
        <v>1</v>
      </c>
      <c r="K118" s="213" t="s">
        <v>6976</v>
      </c>
      <c r="L118" s="213" t="s">
        <v>6975</v>
      </c>
      <c r="M118" s="214">
        <v>45259</v>
      </c>
      <c r="N118" s="221" t="s">
        <v>6980</v>
      </c>
      <c r="O118" s="216">
        <v>306100</v>
      </c>
      <c r="P118" s="216" t="s">
        <v>1239</v>
      </c>
      <c r="Q118" s="216" t="s">
        <v>66</v>
      </c>
      <c r="R118" s="216">
        <v>1</v>
      </c>
      <c r="S118" s="216" t="s">
        <v>6979</v>
      </c>
      <c r="T118" s="216" t="s">
        <v>6978</v>
      </c>
      <c r="U118" s="217">
        <v>45259</v>
      </c>
      <c r="V118" s="221" t="s">
        <v>6982</v>
      </c>
      <c r="W118" s="213">
        <v>38521000</v>
      </c>
      <c r="X118" s="213" t="s">
        <v>6758</v>
      </c>
      <c r="Y118" s="213" t="s">
        <v>66</v>
      </c>
      <c r="Z118" s="213">
        <v>1</v>
      </c>
      <c r="AA118" s="213" t="s">
        <v>6981</v>
      </c>
      <c r="AB118" s="213" t="s">
        <v>6975</v>
      </c>
      <c r="AC118" s="214">
        <v>45259</v>
      </c>
      <c r="AD118" s="221" t="s">
        <v>6985</v>
      </c>
      <c r="AE118" s="218">
        <v>959000</v>
      </c>
      <c r="AF118" s="218" t="s">
        <v>6767</v>
      </c>
      <c r="AG118" s="218" t="s">
        <v>1219</v>
      </c>
      <c r="AH118" s="218">
        <v>2</v>
      </c>
      <c r="AI118" s="218" t="s">
        <v>6984</v>
      </c>
      <c r="AJ118" s="218" t="s">
        <v>6983</v>
      </c>
      <c r="AK118" s="219">
        <v>45259</v>
      </c>
      <c r="AL118" s="221" t="s">
        <v>6987</v>
      </c>
      <c r="AM118" s="213">
        <v>959000</v>
      </c>
      <c r="AN118" s="213" t="s">
        <v>6767</v>
      </c>
      <c r="AO118" s="213" t="s">
        <v>1219</v>
      </c>
      <c r="AP118" s="213">
        <v>2</v>
      </c>
      <c r="AQ118" s="213" t="s">
        <v>6986</v>
      </c>
      <c r="AR118" s="213" t="s">
        <v>6983</v>
      </c>
      <c r="AS118" s="214">
        <v>45259</v>
      </c>
      <c r="AT118" s="222" t="s">
        <v>6989</v>
      </c>
      <c r="AU118" s="218" t="s">
        <v>17</v>
      </c>
      <c r="AV118" s="218" t="s">
        <v>17</v>
      </c>
      <c r="AW118" s="218" t="s">
        <v>17</v>
      </c>
      <c r="AX118" s="218" t="s">
        <v>17</v>
      </c>
      <c r="AY118" s="218" t="s">
        <v>4478</v>
      </c>
      <c r="AZ118" s="218" t="s">
        <v>17</v>
      </c>
      <c r="BA118" s="219">
        <v>45259</v>
      </c>
      <c r="BB118" s="221" t="s">
        <v>6988</v>
      </c>
      <c r="BC118" s="213" t="s">
        <v>17</v>
      </c>
      <c r="BD118" s="213" t="s">
        <v>17</v>
      </c>
      <c r="BE118" s="213" t="s">
        <v>17</v>
      </c>
      <c r="BF118" s="213" t="s">
        <v>17</v>
      </c>
      <c r="BG118" s="213" t="s">
        <v>4478</v>
      </c>
      <c r="BH118" s="213" t="s">
        <v>17</v>
      </c>
      <c r="BI118" s="214">
        <v>45259</v>
      </c>
      <c r="BJ118" s="222" t="s">
        <v>6990</v>
      </c>
      <c r="BK118" s="222">
        <v>0</v>
      </c>
      <c r="BL118" s="222" t="s">
        <v>6773</v>
      </c>
      <c r="BM118" s="222" t="s">
        <v>1219</v>
      </c>
      <c r="BN118" s="222">
        <v>2</v>
      </c>
      <c r="BO118" s="222" t="s">
        <v>6774</v>
      </c>
      <c r="BP118" s="218" t="s">
        <v>924</v>
      </c>
      <c r="BQ118" s="223">
        <v>45259</v>
      </c>
      <c r="BR118" s="221" t="s">
        <v>6993</v>
      </c>
      <c r="BS118" s="224" t="s">
        <v>17</v>
      </c>
      <c r="BT118" s="224" t="s">
        <v>17</v>
      </c>
      <c r="BU118" s="224" t="s">
        <v>17</v>
      </c>
      <c r="BV118" s="224" t="s">
        <v>17</v>
      </c>
      <c r="BW118" s="224" t="s">
        <v>4478</v>
      </c>
      <c r="BX118" s="224" t="s">
        <v>17</v>
      </c>
      <c r="BY118" s="214">
        <v>45259</v>
      </c>
      <c r="BZ118" s="222" t="s">
        <v>6994</v>
      </c>
      <c r="CA118" s="222" t="s">
        <v>17</v>
      </c>
      <c r="CB118" s="222" t="s">
        <v>17</v>
      </c>
      <c r="CC118" s="222" t="s">
        <v>17</v>
      </c>
      <c r="CD118" s="222" t="s">
        <v>17</v>
      </c>
      <c r="CE118" s="222" t="s">
        <v>4478</v>
      </c>
      <c r="CF118" s="222" t="s">
        <v>17</v>
      </c>
      <c r="CG118" s="223">
        <v>45259</v>
      </c>
      <c r="CH118" s="221" t="s">
        <v>11213</v>
      </c>
      <c r="CI118" s="222" t="e">
        <v>#N/A</v>
      </c>
      <c r="CJ118" s="222" t="e">
        <v>#N/A</v>
      </c>
      <c r="CK118" s="222" t="e">
        <v>#N/A</v>
      </c>
      <c r="CL118" s="222" t="e">
        <v>#N/A</v>
      </c>
      <c r="CM118" s="222" t="e">
        <v>#N/A</v>
      </c>
      <c r="CN118" s="222" t="e">
        <v>#N/A</v>
      </c>
      <c r="CO118" s="225" t="e">
        <v>#N/A</v>
      </c>
      <c r="CP118" s="222" t="s">
        <v>6996</v>
      </c>
      <c r="CQ118" s="224" t="s">
        <v>17</v>
      </c>
      <c r="CR118" s="224" t="s">
        <v>17</v>
      </c>
      <c r="CS118" s="224" t="s">
        <v>17</v>
      </c>
      <c r="CT118" s="224" t="s">
        <v>17</v>
      </c>
      <c r="CU118" s="224" t="s">
        <v>4478</v>
      </c>
      <c r="CV118" s="224" t="s">
        <v>17</v>
      </c>
      <c r="CW118" s="214">
        <v>45259</v>
      </c>
      <c r="CX118" s="222" t="s">
        <v>6999</v>
      </c>
      <c r="CY118" s="218">
        <v>959000</v>
      </c>
      <c r="CZ118" s="218" t="s">
        <v>6782</v>
      </c>
      <c r="DA118" s="218" t="s">
        <v>1219</v>
      </c>
      <c r="DB118" s="218">
        <v>2</v>
      </c>
      <c r="DC118" s="218" t="s">
        <v>4458</v>
      </c>
      <c r="DD118" s="218" t="s">
        <v>6997</v>
      </c>
      <c r="DE118" s="220">
        <v>45259</v>
      </c>
      <c r="DF118" s="221" t="s">
        <v>7001</v>
      </c>
      <c r="DG118" s="213">
        <v>37562000</v>
      </c>
      <c r="DH118" s="224" t="s">
        <v>6758</v>
      </c>
      <c r="DI118" s="224" t="s">
        <v>1219</v>
      </c>
      <c r="DJ118" s="224">
        <v>2</v>
      </c>
      <c r="DK118" s="224" t="s">
        <v>7000</v>
      </c>
      <c r="DL118" s="224" t="s">
        <v>6975</v>
      </c>
      <c r="DM118" s="214">
        <v>45259</v>
      </c>
      <c r="DN118" s="222" t="s">
        <v>7003</v>
      </c>
      <c r="DO118" s="218">
        <v>0</v>
      </c>
      <c r="DP118" s="222" t="s">
        <v>6782</v>
      </c>
      <c r="DQ118" s="222" t="s">
        <v>1219</v>
      </c>
      <c r="DR118" s="222">
        <v>2</v>
      </c>
      <c r="DS118" s="222" t="s">
        <v>7002</v>
      </c>
      <c r="DT118" s="222" t="s">
        <v>6997</v>
      </c>
      <c r="DU118" s="223">
        <v>45259</v>
      </c>
      <c r="DV118" s="221" t="s">
        <v>7004</v>
      </c>
      <c r="DW118" s="213">
        <v>959000</v>
      </c>
      <c r="DX118" s="224" t="s">
        <v>6782</v>
      </c>
      <c r="DY118" s="224" t="s">
        <v>1219</v>
      </c>
      <c r="DZ118" s="224">
        <v>2</v>
      </c>
      <c r="EA118" s="224" t="s">
        <v>4458</v>
      </c>
      <c r="EB118" s="224" t="s">
        <v>6997</v>
      </c>
      <c r="EC118" s="214">
        <v>45259</v>
      </c>
      <c r="ED118" s="222" t="s">
        <v>7006</v>
      </c>
      <c r="EE118" s="218" t="s">
        <v>17</v>
      </c>
      <c r="EF118" s="222" t="s">
        <v>6782</v>
      </c>
      <c r="EG118" s="222" t="s">
        <v>1219</v>
      </c>
      <c r="EH118" s="222">
        <v>2</v>
      </c>
      <c r="EI118" s="222" t="s">
        <v>7005</v>
      </c>
      <c r="EJ118" s="222" t="s">
        <v>6997</v>
      </c>
      <c r="EK118" s="223">
        <v>45259</v>
      </c>
      <c r="EL118" s="221" t="s">
        <v>7008</v>
      </c>
      <c r="EM118" s="213" t="s">
        <v>17</v>
      </c>
      <c r="EN118" s="224" t="s">
        <v>6782</v>
      </c>
      <c r="EO118" s="224" t="s">
        <v>1219</v>
      </c>
      <c r="EP118" s="224">
        <v>2</v>
      </c>
      <c r="EQ118" s="224" t="s">
        <v>7007</v>
      </c>
      <c r="ER118" s="224" t="s">
        <v>6997</v>
      </c>
      <c r="ES118" s="214">
        <v>45259</v>
      </c>
      <c r="ET118" s="222" t="s">
        <v>6992</v>
      </c>
      <c r="EU118" s="222">
        <v>0</v>
      </c>
      <c r="EV118" s="222" t="s">
        <v>6773</v>
      </c>
      <c r="EW118" s="222" t="s">
        <v>1219</v>
      </c>
      <c r="EX118" s="222">
        <v>2</v>
      </c>
      <c r="EY118" s="222" t="s">
        <v>6991</v>
      </c>
      <c r="EZ118" s="222" t="s">
        <v>924</v>
      </c>
      <c r="FA118" s="223">
        <v>45259</v>
      </c>
      <c r="FB118" s="221" t="s">
        <v>7009</v>
      </c>
      <c r="FC118" s="224">
        <v>2</v>
      </c>
      <c r="FD118" s="224" t="s">
        <v>17</v>
      </c>
      <c r="FE118" s="224" t="s">
        <v>1219</v>
      </c>
      <c r="FF118" s="224">
        <v>2</v>
      </c>
      <c r="FG118" s="224" t="s">
        <v>1227</v>
      </c>
      <c r="FH118" s="224" t="s">
        <v>17</v>
      </c>
      <c r="FI118" s="214">
        <v>45259</v>
      </c>
      <c r="FJ118" s="221" t="s">
        <v>7010</v>
      </c>
      <c r="FK118" s="222" t="s">
        <v>17</v>
      </c>
      <c r="FL118" s="222" t="s">
        <v>17</v>
      </c>
      <c r="FM118" s="222" t="s">
        <v>17</v>
      </c>
      <c r="FN118" s="222" t="s">
        <v>17</v>
      </c>
      <c r="FO118" s="222" t="s">
        <v>4478</v>
      </c>
      <c r="FP118" s="218" t="s">
        <v>17</v>
      </c>
      <c r="FQ118" s="219">
        <v>45259</v>
      </c>
      <c r="FR118" s="221" t="s">
        <v>7011</v>
      </c>
      <c r="FS118" s="224" t="s">
        <v>17</v>
      </c>
      <c r="FT118" s="224" t="s">
        <v>17</v>
      </c>
      <c r="FU118" s="224" t="s">
        <v>17</v>
      </c>
      <c r="FV118" s="224" t="s">
        <v>17</v>
      </c>
      <c r="FW118" s="224" t="s">
        <v>4478</v>
      </c>
      <c r="FX118" s="224" t="s">
        <v>17</v>
      </c>
      <c r="FY118" s="214">
        <v>45259</v>
      </c>
      <c r="FZ118" s="222" t="s">
        <v>5878</v>
      </c>
      <c r="GA118" s="222">
        <v>0</v>
      </c>
      <c r="GB118" s="222" t="s">
        <v>2019</v>
      </c>
      <c r="GC118" s="222" t="s">
        <v>33</v>
      </c>
      <c r="GD118" s="222">
        <v>2</v>
      </c>
      <c r="GE118" s="222" t="s">
        <v>17</v>
      </c>
      <c r="GF118" s="222" t="s">
        <v>17</v>
      </c>
      <c r="GG118" s="223">
        <v>45254</v>
      </c>
      <c r="GH118" s="221" t="s">
        <v>5884</v>
      </c>
      <c r="GI118" s="224">
        <v>0</v>
      </c>
      <c r="GJ118" s="224" t="s">
        <v>2019</v>
      </c>
      <c r="GK118" s="224" t="s">
        <v>33</v>
      </c>
      <c r="GL118" s="224">
        <v>2</v>
      </c>
      <c r="GM118" s="224" t="s">
        <v>17</v>
      </c>
      <c r="GN118" s="224" t="s">
        <v>17</v>
      </c>
      <c r="GO118" s="214">
        <v>45254</v>
      </c>
      <c r="GP118" s="222" t="s">
        <v>5879</v>
      </c>
      <c r="GQ118" s="222">
        <v>0</v>
      </c>
      <c r="GR118" s="222" t="s">
        <v>2019</v>
      </c>
      <c r="GS118" s="222" t="s">
        <v>33</v>
      </c>
      <c r="GT118" s="222">
        <v>2</v>
      </c>
      <c r="GU118" s="222" t="s">
        <v>17</v>
      </c>
      <c r="GV118" s="222" t="s">
        <v>17</v>
      </c>
      <c r="GW118" s="223">
        <v>45254</v>
      </c>
      <c r="GX118" s="221" t="s">
        <v>5885</v>
      </c>
      <c r="GY118" s="224">
        <v>0</v>
      </c>
      <c r="GZ118" s="224" t="s">
        <v>2019</v>
      </c>
      <c r="HA118" s="224" t="s">
        <v>33</v>
      </c>
      <c r="HB118" s="224">
        <v>2</v>
      </c>
      <c r="HC118" s="224" t="s">
        <v>17</v>
      </c>
      <c r="HD118" s="224" t="s">
        <v>17</v>
      </c>
      <c r="HE118" s="214">
        <v>45254</v>
      </c>
      <c r="HF118" s="222" t="s">
        <v>5877</v>
      </c>
      <c r="HG118" s="222">
        <v>0</v>
      </c>
      <c r="HH118" s="222" t="s">
        <v>2019</v>
      </c>
      <c r="HI118" s="222" t="s">
        <v>33</v>
      </c>
      <c r="HJ118" s="222">
        <v>2</v>
      </c>
      <c r="HK118" s="222" t="s">
        <v>17</v>
      </c>
      <c r="HL118" s="222" t="s">
        <v>17</v>
      </c>
      <c r="HM118" s="223">
        <v>45254</v>
      </c>
      <c r="HN118" s="221" t="s">
        <v>5883</v>
      </c>
      <c r="HO118" s="224">
        <v>1</v>
      </c>
      <c r="HP118" s="224" t="s">
        <v>2019</v>
      </c>
      <c r="HQ118" s="224" t="s">
        <v>33</v>
      </c>
      <c r="HR118" s="224">
        <v>2</v>
      </c>
      <c r="HS118" s="224" t="s">
        <v>17</v>
      </c>
      <c r="HT118" s="224" t="s">
        <v>17</v>
      </c>
      <c r="HU118" s="214">
        <v>45254</v>
      </c>
      <c r="HV118" s="222" t="s">
        <v>5880</v>
      </c>
      <c r="HW118" s="222">
        <v>0</v>
      </c>
      <c r="HX118" s="222" t="s">
        <v>2019</v>
      </c>
      <c r="HY118" s="222" t="s">
        <v>33</v>
      </c>
      <c r="HZ118" s="222">
        <v>2</v>
      </c>
      <c r="IA118" s="222" t="s">
        <v>17</v>
      </c>
      <c r="IB118" s="222" t="s">
        <v>17</v>
      </c>
      <c r="IC118" s="223">
        <v>45254</v>
      </c>
      <c r="ID118" s="221" t="s">
        <v>5882</v>
      </c>
      <c r="IE118" s="224">
        <v>0</v>
      </c>
      <c r="IF118" s="224" t="s">
        <v>2019</v>
      </c>
      <c r="IG118" s="224" t="s">
        <v>33</v>
      </c>
      <c r="IH118" s="224">
        <v>2</v>
      </c>
      <c r="II118" s="224" t="s">
        <v>17</v>
      </c>
      <c r="IJ118" s="224" t="s">
        <v>17</v>
      </c>
      <c r="IK118" s="214">
        <v>45254</v>
      </c>
      <c r="IL118" s="222" t="s">
        <v>5881</v>
      </c>
      <c r="IM118" s="222">
        <v>0</v>
      </c>
      <c r="IN118" s="222" t="s">
        <v>2019</v>
      </c>
      <c r="IO118" s="222" t="s">
        <v>33</v>
      </c>
      <c r="IP118" s="222">
        <v>2</v>
      </c>
      <c r="IQ118" s="222" t="s">
        <v>17</v>
      </c>
      <c r="IR118" s="222" t="s">
        <v>17</v>
      </c>
      <c r="IS118" s="223">
        <v>45254</v>
      </c>
    </row>
    <row r="119" spans="1:253" s="11" customFormat="1" ht="12.95" customHeight="1" x14ac:dyDescent="0.2">
      <c r="A119" s="11" t="s">
        <v>42</v>
      </c>
      <c r="B119" s="11" t="s">
        <v>10805</v>
      </c>
      <c r="C119" s="11" t="s">
        <v>43</v>
      </c>
      <c r="D119" s="11" t="s">
        <v>44</v>
      </c>
      <c r="E119" s="11" t="s">
        <v>10054</v>
      </c>
      <c r="F119" s="11" t="s">
        <v>3552</v>
      </c>
      <c r="G119" s="212">
        <v>26172000</v>
      </c>
      <c r="H119" s="213" t="s">
        <v>3549</v>
      </c>
      <c r="I119" s="213" t="s">
        <v>1219</v>
      </c>
      <c r="J119" s="213">
        <v>2</v>
      </c>
      <c r="K119" s="213" t="s">
        <v>3551</v>
      </c>
      <c r="L119" s="213" t="s">
        <v>3550</v>
      </c>
      <c r="M119" s="214">
        <v>45168</v>
      </c>
      <c r="N119" s="221" t="s">
        <v>1016</v>
      </c>
      <c r="O119" s="216">
        <v>120410</v>
      </c>
      <c r="P119" s="216" t="s">
        <v>1013</v>
      </c>
      <c r="Q119" s="216" t="s">
        <v>33</v>
      </c>
      <c r="R119" s="216">
        <v>2</v>
      </c>
      <c r="S119" s="216" t="s">
        <v>1015</v>
      </c>
      <c r="T119" s="216" t="s">
        <v>1014</v>
      </c>
      <c r="U119" s="217">
        <v>44278</v>
      </c>
      <c r="V119" s="221" t="s">
        <v>3555</v>
      </c>
      <c r="W119" s="213">
        <v>26172000</v>
      </c>
      <c r="X119" s="213" t="s">
        <v>3549</v>
      </c>
      <c r="Y119" s="213" t="s">
        <v>1219</v>
      </c>
      <c r="Z119" s="213">
        <v>2</v>
      </c>
      <c r="AA119" s="213" t="s">
        <v>3554</v>
      </c>
      <c r="AB119" s="213" t="s">
        <v>3553</v>
      </c>
      <c r="AC119" s="214">
        <v>45168</v>
      </c>
      <c r="AD119" s="221" t="s">
        <v>3557</v>
      </c>
      <c r="AE119" s="218">
        <v>26172000</v>
      </c>
      <c r="AF119" s="218" t="s">
        <v>3549</v>
      </c>
      <c r="AG119" s="218" t="s">
        <v>1219</v>
      </c>
      <c r="AH119" s="218">
        <v>2</v>
      </c>
      <c r="AI119" s="218" t="s">
        <v>3556</v>
      </c>
      <c r="AJ119" s="218" t="s">
        <v>3553</v>
      </c>
      <c r="AK119" s="219">
        <v>45168</v>
      </c>
      <c r="AL119" s="221" t="s">
        <v>5606</v>
      </c>
      <c r="AM119" s="213">
        <v>34000</v>
      </c>
      <c r="AN119" s="213" t="s">
        <v>5603</v>
      </c>
      <c r="AO119" s="213" t="s">
        <v>1219</v>
      </c>
      <c r="AP119" s="213">
        <v>2</v>
      </c>
      <c r="AQ119" s="213" t="s">
        <v>5605</v>
      </c>
      <c r="AR119" s="213" t="s">
        <v>5604</v>
      </c>
      <c r="AS119" s="214">
        <v>45251</v>
      </c>
      <c r="AT119" s="222" t="s">
        <v>52</v>
      </c>
      <c r="AU119" s="218" t="s">
        <v>17</v>
      </c>
      <c r="AV119" s="218">
        <v>0</v>
      </c>
      <c r="AW119" s="218" t="s">
        <v>17</v>
      </c>
      <c r="AX119" s="218" t="s">
        <v>17</v>
      </c>
      <c r="AY119" s="218">
        <v>0</v>
      </c>
      <c r="AZ119" s="218">
        <v>0</v>
      </c>
      <c r="BA119" s="219">
        <v>43493</v>
      </c>
      <c r="BB119" s="221" t="s">
        <v>51</v>
      </c>
      <c r="BC119" s="213" t="s">
        <v>17</v>
      </c>
      <c r="BD119" s="213">
        <v>0</v>
      </c>
      <c r="BE119" s="213" t="s">
        <v>17</v>
      </c>
      <c r="BF119" s="213" t="s">
        <v>17</v>
      </c>
      <c r="BG119" s="213">
        <v>0</v>
      </c>
      <c r="BH119" s="213">
        <v>0</v>
      </c>
      <c r="BI119" s="214">
        <v>43493</v>
      </c>
      <c r="BJ119" s="222" t="s">
        <v>5608</v>
      </c>
      <c r="BK119" s="222">
        <v>7</v>
      </c>
      <c r="BL119" s="222" t="s">
        <v>4523</v>
      </c>
      <c r="BM119" s="222" t="s">
        <v>22</v>
      </c>
      <c r="BN119" s="222">
        <v>3</v>
      </c>
      <c r="BO119" s="222" t="s">
        <v>1488</v>
      </c>
      <c r="BP119" s="218" t="s">
        <v>5607</v>
      </c>
      <c r="BQ119" s="223">
        <v>45251</v>
      </c>
      <c r="BR119" s="221" t="s">
        <v>45</v>
      </c>
      <c r="BS119" s="224" t="s">
        <v>17</v>
      </c>
      <c r="BT119" s="224">
        <v>0</v>
      </c>
      <c r="BU119" s="224" t="s">
        <v>17</v>
      </c>
      <c r="BV119" s="224" t="s">
        <v>17</v>
      </c>
      <c r="BW119" s="224">
        <v>0</v>
      </c>
      <c r="BX119" s="224">
        <v>0</v>
      </c>
      <c r="BY119" s="214">
        <v>43493</v>
      </c>
      <c r="BZ119" s="222" t="s">
        <v>46</v>
      </c>
      <c r="CA119" s="222" t="s">
        <v>17</v>
      </c>
      <c r="CB119" s="222">
        <v>0</v>
      </c>
      <c r="CC119" s="222" t="s">
        <v>17</v>
      </c>
      <c r="CD119" s="222" t="s">
        <v>17</v>
      </c>
      <c r="CE119" s="222">
        <v>0</v>
      </c>
      <c r="CF119" s="222">
        <v>0</v>
      </c>
      <c r="CG119" s="223">
        <v>43493</v>
      </c>
      <c r="CH119" s="221" t="s">
        <v>11214</v>
      </c>
      <c r="CI119" s="222" t="e">
        <v>#N/A</v>
      </c>
      <c r="CJ119" s="222" t="e">
        <v>#N/A</v>
      </c>
      <c r="CK119" s="222" t="e">
        <v>#N/A</v>
      </c>
      <c r="CL119" s="222" t="e">
        <v>#N/A</v>
      </c>
      <c r="CM119" s="222" t="e">
        <v>#N/A</v>
      </c>
      <c r="CN119" s="222" t="e">
        <v>#N/A</v>
      </c>
      <c r="CO119" s="225" t="e">
        <v>#N/A</v>
      </c>
      <c r="CP119" s="222" t="s">
        <v>50</v>
      </c>
      <c r="CQ119" s="224" t="s">
        <v>17</v>
      </c>
      <c r="CR119" s="224">
        <v>0</v>
      </c>
      <c r="CS119" s="224" t="s">
        <v>17</v>
      </c>
      <c r="CT119" s="224" t="s">
        <v>17</v>
      </c>
      <c r="CU119" s="224">
        <v>0</v>
      </c>
      <c r="CV119" s="224">
        <v>0</v>
      </c>
      <c r="CW119" s="214">
        <v>43493</v>
      </c>
      <c r="CX119" s="222" t="s">
        <v>548</v>
      </c>
      <c r="CY119" s="218">
        <v>10429000</v>
      </c>
      <c r="CZ119" s="218" t="s">
        <v>1626</v>
      </c>
      <c r="DA119" s="218" t="s">
        <v>22</v>
      </c>
      <c r="DB119" s="218">
        <v>3</v>
      </c>
      <c r="DC119" s="218" t="s">
        <v>1628</v>
      </c>
      <c r="DD119" s="218" t="s">
        <v>1627</v>
      </c>
      <c r="DE119" s="220">
        <v>45046</v>
      </c>
      <c r="DF119" s="221" t="s">
        <v>3560</v>
      </c>
      <c r="DG119" s="213">
        <v>0</v>
      </c>
      <c r="DH119" s="224" t="s">
        <v>3558</v>
      </c>
      <c r="DI119" s="224" t="s">
        <v>22</v>
      </c>
      <c r="DJ119" s="224">
        <v>3</v>
      </c>
      <c r="DK119" s="224" t="s">
        <v>3559</v>
      </c>
      <c r="DL119" s="224" t="s">
        <v>1627</v>
      </c>
      <c r="DM119" s="214">
        <v>45168</v>
      </c>
      <c r="DN119" s="222" t="s">
        <v>3561</v>
      </c>
      <c r="DO119" s="218">
        <v>15254000</v>
      </c>
      <c r="DP119" s="222" t="s">
        <v>3558</v>
      </c>
      <c r="DQ119" s="222" t="s">
        <v>22</v>
      </c>
      <c r="DR119" s="222">
        <v>3</v>
      </c>
      <c r="DS119" s="222" t="s">
        <v>1628</v>
      </c>
      <c r="DT119" s="222" t="s">
        <v>1627</v>
      </c>
      <c r="DU119" s="223">
        <v>45168</v>
      </c>
      <c r="DV119" s="221" t="s">
        <v>1901</v>
      </c>
      <c r="DW119" s="213">
        <v>4970000</v>
      </c>
      <c r="DX119" s="224" t="s">
        <v>1626</v>
      </c>
      <c r="DY119" s="224" t="s">
        <v>22</v>
      </c>
      <c r="DZ119" s="224">
        <v>3</v>
      </c>
      <c r="EA119" s="224" t="s">
        <v>1628</v>
      </c>
      <c r="EB119" s="224" t="s">
        <v>1627</v>
      </c>
      <c r="EC119" s="214">
        <v>45046</v>
      </c>
      <c r="ED119" s="222" t="s">
        <v>1629</v>
      </c>
      <c r="EE119" s="218">
        <v>5459000</v>
      </c>
      <c r="EF119" s="222" t="s">
        <v>1626</v>
      </c>
      <c r="EG119" s="222" t="s">
        <v>22</v>
      </c>
      <c r="EH119" s="222">
        <v>3</v>
      </c>
      <c r="EI119" s="222" t="s">
        <v>1628</v>
      </c>
      <c r="EJ119" s="222" t="s">
        <v>1627</v>
      </c>
      <c r="EK119" s="223">
        <v>44985</v>
      </c>
      <c r="EL119" s="221" t="s">
        <v>1630</v>
      </c>
      <c r="EM119" s="213">
        <v>0</v>
      </c>
      <c r="EN119" s="224" t="s">
        <v>1626</v>
      </c>
      <c r="EO119" s="224" t="s">
        <v>22</v>
      </c>
      <c r="EP119" s="224">
        <v>3</v>
      </c>
      <c r="EQ119" s="224" t="s">
        <v>1628</v>
      </c>
      <c r="ER119" s="224" t="s">
        <v>1627</v>
      </c>
      <c r="ES119" s="214">
        <v>44985</v>
      </c>
      <c r="ET119" s="222" t="s">
        <v>5609</v>
      </c>
      <c r="EU119" s="222">
        <v>7</v>
      </c>
      <c r="EV119" s="222" t="s">
        <v>4523</v>
      </c>
      <c r="EW119" s="222" t="s">
        <v>22</v>
      </c>
      <c r="EX119" s="222">
        <v>3</v>
      </c>
      <c r="EY119" s="222" t="s">
        <v>1488</v>
      </c>
      <c r="EZ119" s="222" t="s">
        <v>5607</v>
      </c>
      <c r="FA119" s="223">
        <v>45251</v>
      </c>
      <c r="FB119" s="221" t="s">
        <v>49</v>
      </c>
      <c r="FC119" s="224">
        <v>1</v>
      </c>
      <c r="FD119" s="224">
        <v>0</v>
      </c>
      <c r="FE119" s="224" t="s">
        <v>33</v>
      </c>
      <c r="FF119" s="224">
        <v>2</v>
      </c>
      <c r="FG119" s="224" t="s">
        <v>48</v>
      </c>
      <c r="FH119" s="224">
        <v>0</v>
      </c>
      <c r="FI119" s="214">
        <v>43493</v>
      </c>
      <c r="FJ119" s="221" t="s">
        <v>53</v>
      </c>
      <c r="FK119" s="222" t="s">
        <v>17</v>
      </c>
      <c r="FL119" s="222">
        <v>0</v>
      </c>
      <c r="FM119" s="222" t="s">
        <v>17</v>
      </c>
      <c r="FN119" s="222" t="s">
        <v>17</v>
      </c>
      <c r="FO119" s="222">
        <v>0</v>
      </c>
      <c r="FP119" s="218">
        <v>0</v>
      </c>
      <c r="FQ119" s="219">
        <v>43493</v>
      </c>
      <c r="FR119" s="221" t="s">
        <v>54</v>
      </c>
      <c r="FS119" s="224" t="s">
        <v>17</v>
      </c>
      <c r="FT119" s="224">
        <v>0</v>
      </c>
      <c r="FU119" s="224" t="s">
        <v>17</v>
      </c>
      <c r="FV119" s="224" t="s">
        <v>17</v>
      </c>
      <c r="FW119" s="224">
        <v>0</v>
      </c>
      <c r="FX119" s="224">
        <v>0</v>
      </c>
      <c r="FY119" s="214">
        <v>43493</v>
      </c>
      <c r="FZ119" s="222" t="s">
        <v>2480</v>
      </c>
      <c r="GA119" s="222">
        <v>1</v>
      </c>
      <c r="GB119" s="222" t="s">
        <v>2019</v>
      </c>
      <c r="GC119" s="222" t="s">
        <v>33</v>
      </c>
      <c r="GD119" s="222">
        <v>2</v>
      </c>
      <c r="GE119" s="222" t="s">
        <v>17</v>
      </c>
      <c r="GF119" s="222" t="s">
        <v>17</v>
      </c>
      <c r="GG119" s="223">
        <v>45063</v>
      </c>
      <c r="GH119" s="221" t="s">
        <v>2486</v>
      </c>
      <c r="GI119" s="224">
        <v>2</v>
      </c>
      <c r="GJ119" s="224" t="s">
        <v>2019</v>
      </c>
      <c r="GK119" s="224" t="s">
        <v>33</v>
      </c>
      <c r="GL119" s="224">
        <v>2</v>
      </c>
      <c r="GM119" s="224" t="s">
        <v>17</v>
      </c>
      <c r="GN119" s="224" t="s">
        <v>17</v>
      </c>
      <c r="GO119" s="214">
        <v>45063</v>
      </c>
      <c r="GP119" s="222" t="s">
        <v>2481</v>
      </c>
      <c r="GQ119" s="222">
        <v>2</v>
      </c>
      <c r="GR119" s="222" t="s">
        <v>2019</v>
      </c>
      <c r="GS119" s="222" t="s">
        <v>33</v>
      </c>
      <c r="GT119" s="222">
        <v>2</v>
      </c>
      <c r="GU119" s="222" t="s">
        <v>17</v>
      </c>
      <c r="GV119" s="222" t="s">
        <v>17</v>
      </c>
      <c r="GW119" s="223">
        <v>45063</v>
      </c>
      <c r="GX119" s="221" t="s">
        <v>2487</v>
      </c>
      <c r="GY119" s="224">
        <v>0</v>
      </c>
      <c r="GZ119" s="224" t="s">
        <v>2019</v>
      </c>
      <c r="HA119" s="224" t="s">
        <v>33</v>
      </c>
      <c r="HB119" s="224">
        <v>2</v>
      </c>
      <c r="HC119" s="224" t="s">
        <v>17</v>
      </c>
      <c r="HD119" s="224" t="s">
        <v>17</v>
      </c>
      <c r="HE119" s="214">
        <v>45063</v>
      </c>
      <c r="HF119" s="222" t="s">
        <v>2479</v>
      </c>
      <c r="HG119" s="222">
        <v>3</v>
      </c>
      <c r="HH119" s="222" t="s">
        <v>2019</v>
      </c>
      <c r="HI119" s="222" t="s">
        <v>33</v>
      </c>
      <c r="HJ119" s="222">
        <v>2</v>
      </c>
      <c r="HK119" s="222" t="s">
        <v>17</v>
      </c>
      <c r="HL119" s="222" t="s">
        <v>17</v>
      </c>
      <c r="HM119" s="223">
        <v>45063</v>
      </c>
      <c r="HN119" s="221" t="s">
        <v>2485</v>
      </c>
      <c r="HO119" s="224">
        <v>3</v>
      </c>
      <c r="HP119" s="224" t="s">
        <v>2019</v>
      </c>
      <c r="HQ119" s="224" t="s">
        <v>33</v>
      </c>
      <c r="HR119" s="224">
        <v>2</v>
      </c>
      <c r="HS119" s="224" t="s">
        <v>17</v>
      </c>
      <c r="HT119" s="224" t="s">
        <v>17</v>
      </c>
      <c r="HU119" s="214">
        <v>45063</v>
      </c>
      <c r="HV119" s="222" t="s">
        <v>2482</v>
      </c>
      <c r="HW119" s="222">
        <v>0</v>
      </c>
      <c r="HX119" s="222" t="s">
        <v>2019</v>
      </c>
      <c r="HY119" s="222" t="s">
        <v>33</v>
      </c>
      <c r="HZ119" s="222">
        <v>2</v>
      </c>
      <c r="IA119" s="222" t="s">
        <v>17</v>
      </c>
      <c r="IB119" s="222" t="s">
        <v>17</v>
      </c>
      <c r="IC119" s="223">
        <v>45063</v>
      </c>
      <c r="ID119" s="221" t="s">
        <v>2484</v>
      </c>
      <c r="IE119" s="224">
        <v>0</v>
      </c>
      <c r="IF119" s="224" t="s">
        <v>2019</v>
      </c>
      <c r="IG119" s="224" t="s">
        <v>33</v>
      </c>
      <c r="IH119" s="224">
        <v>2</v>
      </c>
      <c r="II119" s="224" t="s">
        <v>17</v>
      </c>
      <c r="IJ119" s="224" t="s">
        <v>17</v>
      </c>
      <c r="IK119" s="214">
        <v>45063</v>
      </c>
      <c r="IL119" s="222" t="s">
        <v>2483</v>
      </c>
      <c r="IM119" s="222">
        <v>3</v>
      </c>
      <c r="IN119" s="222" t="s">
        <v>2019</v>
      </c>
      <c r="IO119" s="222" t="s">
        <v>33</v>
      </c>
      <c r="IP119" s="222">
        <v>2</v>
      </c>
      <c r="IQ119" s="222" t="s">
        <v>17</v>
      </c>
      <c r="IR119" s="222" t="s">
        <v>17</v>
      </c>
      <c r="IS119" s="223">
        <v>45063</v>
      </c>
    </row>
    <row r="120" spans="1:253" s="11" customFormat="1" ht="12.95" customHeight="1" x14ac:dyDescent="0.2">
      <c r="A120" s="11" t="s">
        <v>4547</v>
      </c>
      <c r="B120" s="11" t="s">
        <v>10601</v>
      </c>
      <c r="C120" s="11" t="s">
        <v>4548</v>
      </c>
      <c r="D120" s="11" t="s">
        <v>4549</v>
      </c>
      <c r="E120" s="11" t="s">
        <v>10059</v>
      </c>
      <c r="F120" s="11" t="s">
        <v>7390</v>
      </c>
      <c r="G120" s="212">
        <v>5483000</v>
      </c>
      <c r="H120" s="213" t="s">
        <v>7387</v>
      </c>
      <c r="I120" s="213" t="s">
        <v>1219</v>
      </c>
      <c r="J120" s="213">
        <v>2</v>
      </c>
      <c r="K120" s="213" t="s">
        <v>7389</v>
      </c>
      <c r="L120" s="213" t="s">
        <v>7388</v>
      </c>
      <c r="M120" s="214">
        <v>45260</v>
      </c>
      <c r="N120" s="227" t="s">
        <v>4553</v>
      </c>
      <c r="O120" s="216">
        <v>6025</v>
      </c>
      <c r="P120" s="216" t="s">
        <v>4550</v>
      </c>
      <c r="Q120" s="216" t="s">
        <v>66</v>
      </c>
      <c r="R120" s="216">
        <v>1</v>
      </c>
      <c r="S120" s="216" t="s">
        <v>4552</v>
      </c>
      <c r="T120" s="216" t="s">
        <v>4551</v>
      </c>
      <c r="U120" s="217">
        <v>45224</v>
      </c>
      <c r="V120" s="227" t="s">
        <v>7394</v>
      </c>
      <c r="W120" s="213">
        <v>5483000</v>
      </c>
      <c r="X120" s="213" t="s">
        <v>7391</v>
      </c>
      <c r="Y120" s="213" t="s">
        <v>66</v>
      </c>
      <c r="Z120" s="213">
        <v>1</v>
      </c>
      <c r="AA120" s="213" t="s">
        <v>7393</v>
      </c>
      <c r="AB120" s="213" t="s">
        <v>7392</v>
      </c>
      <c r="AC120" s="214">
        <v>45260</v>
      </c>
      <c r="AD120" s="227" t="s">
        <v>7396</v>
      </c>
      <c r="AE120" s="218">
        <v>4643000</v>
      </c>
      <c r="AF120" s="218" t="s">
        <v>7391</v>
      </c>
      <c r="AG120" s="218" t="s">
        <v>66</v>
      </c>
      <c r="AH120" s="218">
        <v>1</v>
      </c>
      <c r="AI120" s="218" t="s">
        <v>7395</v>
      </c>
      <c r="AJ120" s="218" t="s">
        <v>7392</v>
      </c>
      <c r="AK120" s="219">
        <v>45260</v>
      </c>
      <c r="AL120" s="227" t="s">
        <v>7400</v>
      </c>
      <c r="AM120" s="213">
        <v>6162000</v>
      </c>
      <c r="AN120" s="213" t="s">
        <v>7397</v>
      </c>
      <c r="AO120" s="213" t="s">
        <v>22</v>
      </c>
      <c r="AP120" s="213">
        <v>3</v>
      </c>
      <c r="AQ120" s="213" t="s">
        <v>7399</v>
      </c>
      <c r="AR120" s="213" t="s">
        <v>7398</v>
      </c>
      <c r="AS120" s="214">
        <v>45260</v>
      </c>
      <c r="AT120" s="228" t="s">
        <v>4556</v>
      </c>
      <c r="AU120" s="218">
        <v>19958</v>
      </c>
      <c r="AV120" s="218" t="s">
        <v>4554</v>
      </c>
      <c r="AW120" s="218" t="s">
        <v>1219</v>
      </c>
      <c r="AX120" s="218">
        <v>2</v>
      </c>
      <c r="AY120" s="218" t="s">
        <v>4555</v>
      </c>
      <c r="AZ120" s="218" t="s">
        <v>4554</v>
      </c>
      <c r="BA120" s="219">
        <v>45224</v>
      </c>
      <c r="BB120" s="227" t="s">
        <v>4567</v>
      </c>
      <c r="BC120" s="213" t="s">
        <v>17</v>
      </c>
      <c r="BD120" s="213" t="s">
        <v>683</v>
      </c>
      <c r="BE120" s="213" t="s">
        <v>17</v>
      </c>
      <c r="BF120" s="213" t="s">
        <v>17</v>
      </c>
      <c r="BG120" s="213" t="s">
        <v>552</v>
      </c>
      <c r="BH120" s="213" t="s">
        <v>683</v>
      </c>
      <c r="BI120" s="214">
        <v>45224</v>
      </c>
      <c r="BJ120" s="228" t="s">
        <v>7404</v>
      </c>
      <c r="BK120" s="228">
        <v>15322</v>
      </c>
      <c r="BL120" s="228" t="s">
        <v>7401</v>
      </c>
      <c r="BM120" s="228" t="s">
        <v>1219</v>
      </c>
      <c r="BN120" s="228">
        <v>2</v>
      </c>
      <c r="BO120" s="228" t="s">
        <v>7403</v>
      </c>
      <c r="BP120" s="218" t="s">
        <v>7402</v>
      </c>
      <c r="BQ120" s="229">
        <v>45260</v>
      </c>
      <c r="BR120" s="227" t="s">
        <v>4560</v>
      </c>
      <c r="BS120" s="230">
        <v>142500</v>
      </c>
      <c r="BT120" s="230" t="s">
        <v>4557</v>
      </c>
      <c r="BU120" s="230" t="s">
        <v>1219</v>
      </c>
      <c r="BV120" s="230">
        <v>2</v>
      </c>
      <c r="BW120" s="230" t="s">
        <v>4559</v>
      </c>
      <c r="BX120" s="230" t="s">
        <v>4558</v>
      </c>
      <c r="BY120" s="214">
        <v>45224</v>
      </c>
      <c r="BZ120" s="228" t="s">
        <v>4562</v>
      </c>
      <c r="CA120" s="228">
        <v>26813</v>
      </c>
      <c r="CB120" s="228" t="s">
        <v>4557</v>
      </c>
      <c r="CC120" s="228" t="s">
        <v>1219</v>
      </c>
      <c r="CD120" s="228">
        <v>2</v>
      </c>
      <c r="CE120" s="228" t="s">
        <v>4559</v>
      </c>
      <c r="CF120" s="228" t="s">
        <v>4561</v>
      </c>
      <c r="CG120" s="229">
        <v>45224</v>
      </c>
      <c r="CH120" s="227" t="s">
        <v>11215</v>
      </c>
      <c r="CI120" s="228" t="e">
        <v>#N/A</v>
      </c>
      <c r="CJ120" s="228" t="e">
        <v>#N/A</v>
      </c>
      <c r="CK120" s="228" t="e">
        <v>#N/A</v>
      </c>
      <c r="CL120" s="228" t="e">
        <v>#N/A</v>
      </c>
      <c r="CM120" s="228" t="e">
        <v>#N/A</v>
      </c>
      <c r="CN120" s="228" t="e">
        <v>#N/A</v>
      </c>
      <c r="CO120" s="231" t="e">
        <v>#N/A</v>
      </c>
      <c r="CP120" s="228" t="s">
        <v>4569</v>
      </c>
      <c r="CQ120" s="230" t="s">
        <v>17</v>
      </c>
      <c r="CR120" s="230" t="s">
        <v>683</v>
      </c>
      <c r="CS120" s="230" t="s">
        <v>17</v>
      </c>
      <c r="CT120" s="230" t="s">
        <v>17</v>
      </c>
      <c r="CU120" s="230" t="s">
        <v>552</v>
      </c>
      <c r="CV120" s="230" t="s">
        <v>683</v>
      </c>
      <c r="CW120" s="214">
        <v>45224</v>
      </c>
      <c r="CX120" s="228" t="s">
        <v>7407</v>
      </c>
      <c r="CY120" s="218">
        <v>3100000</v>
      </c>
      <c r="CZ120" s="218" t="s">
        <v>7408</v>
      </c>
      <c r="DA120" s="218" t="s">
        <v>66</v>
      </c>
      <c r="DB120" s="218">
        <v>1</v>
      </c>
      <c r="DC120" s="218" t="s">
        <v>7409</v>
      </c>
      <c r="DD120" s="218" t="s">
        <v>7392</v>
      </c>
      <c r="DE120" s="220">
        <v>45260</v>
      </c>
      <c r="DF120" s="227" t="s">
        <v>7410</v>
      </c>
      <c r="DG120" s="213">
        <v>841000</v>
      </c>
      <c r="DH120" s="230" t="s">
        <v>7408</v>
      </c>
      <c r="DI120" s="230" t="s">
        <v>66</v>
      </c>
      <c r="DJ120" s="230">
        <v>1</v>
      </c>
      <c r="DK120" s="230" t="s">
        <v>7409</v>
      </c>
      <c r="DL120" s="230" t="s">
        <v>7392</v>
      </c>
      <c r="DM120" s="214">
        <v>45260</v>
      </c>
      <c r="DN120" s="228" t="s">
        <v>7411</v>
      </c>
      <c r="DO120" s="218">
        <v>1543000</v>
      </c>
      <c r="DP120" s="228" t="s">
        <v>7408</v>
      </c>
      <c r="DQ120" s="228" t="s">
        <v>66</v>
      </c>
      <c r="DR120" s="228">
        <v>1</v>
      </c>
      <c r="DS120" s="228" t="s">
        <v>7409</v>
      </c>
      <c r="DT120" s="228" t="s">
        <v>7392</v>
      </c>
      <c r="DU120" s="229">
        <v>45260</v>
      </c>
      <c r="DV120" s="227" t="s">
        <v>7412</v>
      </c>
      <c r="DW120" s="213">
        <v>1837000</v>
      </c>
      <c r="DX120" s="230" t="s">
        <v>7408</v>
      </c>
      <c r="DY120" s="230" t="s">
        <v>66</v>
      </c>
      <c r="DZ120" s="230">
        <v>1</v>
      </c>
      <c r="EA120" s="230" t="s">
        <v>7409</v>
      </c>
      <c r="EB120" s="230" t="s">
        <v>7392</v>
      </c>
      <c r="EC120" s="214">
        <v>45260</v>
      </c>
      <c r="ED120" s="228" t="s">
        <v>7413</v>
      </c>
      <c r="EE120" s="218">
        <v>1115000</v>
      </c>
      <c r="EF120" s="228" t="s">
        <v>7408</v>
      </c>
      <c r="EG120" s="228" t="s">
        <v>66</v>
      </c>
      <c r="EH120" s="228">
        <v>1</v>
      </c>
      <c r="EI120" s="228" t="s">
        <v>7409</v>
      </c>
      <c r="EJ120" s="228" t="s">
        <v>7392</v>
      </c>
      <c r="EK120" s="229">
        <v>45260</v>
      </c>
      <c r="EL120" s="227" t="s">
        <v>7414</v>
      </c>
      <c r="EM120" s="213">
        <v>148000</v>
      </c>
      <c r="EN120" s="230" t="s">
        <v>7408</v>
      </c>
      <c r="EO120" s="230" t="s">
        <v>66</v>
      </c>
      <c r="EP120" s="230">
        <v>1</v>
      </c>
      <c r="EQ120" s="230" t="s">
        <v>7409</v>
      </c>
      <c r="ER120" s="230" t="s">
        <v>7392</v>
      </c>
      <c r="ES120" s="214">
        <v>45260</v>
      </c>
      <c r="ET120" s="228" t="s">
        <v>7405</v>
      </c>
      <c r="EU120" s="228">
        <v>15322</v>
      </c>
      <c r="EV120" s="228" t="s">
        <v>7401</v>
      </c>
      <c r="EW120" s="228" t="s">
        <v>1219</v>
      </c>
      <c r="EX120" s="228">
        <v>2</v>
      </c>
      <c r="EY120" s="228" t="s">
        <v>7403</v>
      </c>
      <c r="EZ120" s="228" t="s">
        <v>7402</v>
      </c>
      <c r="FA120" s="229">
        <v>45260</v>
      </c>
      <c r="FB120" s="227" t="s">
        <v>4564</v>
      </c>
      <c r="FC120" s="230">
        <v>5</v>
      </c>
      <c r="FD120" s="230" t="s">
        <v>4557</v>
      </c>
      <c r="FE120" s="230" t="s">
        <v>66</v>
      </c>
      <c r="FF120" s="230">
        <v>1</v>
      </c>
      <c r="FG120" s="230" t="s">
        <v>4563</v>
      </c>
      <c r="FH120" s="230" t="s">
        <v>4561</v>
      </c>
      <c r="FI120" s="214">
        <v>45224</v>
      </c>
      <c r="FJ120" s="227" t="s">
        <v>4565</v>
      </c>
      <c r="FK120" s="228" t="s">
        <v>17</v>
      </c>
      <c r="FL120" s="228" t="s">
        <v>683</v>
      </c>
      <c r="FM120" s="228" t="s">
        <v>17</v>
      </c>
      <c r="FN120" s="228" t="s">
        <v>17</v>
      </c>
      <c r="FO120" s="228" t="s">
        <v>552</v>
      </c>
      <c r="FP120" s="218" t="s">
        <v>683</v>
      </c>
      <c r="FQ120" s="219">
        <v>45224</v>
      </c>
      <c r="FR120" s="227" t="s">
        <v>4566</v>
      </c>
      <c r="FS120" s="230" t="s">
        <v>17</v>
      </c>
      <c r="FT120" s="230" t="s">
        <v>683</v>
      </c>
      <c r="FU120" s="230" t="s">
        <v>17</v>
      </c>
      <c r="FV120" s="230" t="s">
        <v>17</v>
      </c>
      <c r="FW120" s="230" t="s">
        <v>552</v>
      </c>
      <c r="FX120" s="230" t="s">
        <v>683</v>
      </c>
      <c r="FY120" s="214">
        <v>45224</v>
      </c>
      <c r="FZ120" s="228" t="s">
        <v>6306</v>
      </c>
      <c r="GA120" s="228">
        <v>1</v>
      </c>
      <c r="GB120" s="228" t="s">
        <v>2019</v>
      </c>
      <c r="GC120" s="228" t="s">
        <v>33</v>
      </c>
      <c r="GD120" s="228">
        <v>2</v>
      </c>
      <c r="GE120" s="228" t="s">
        <v>17</v>
      </c>
      <c r="GF120" s="228" t="s">
        <v>17</v>
      </c>
      <c r="GG120" s="229">
        <v>45257</v>
      </c>
      <c r="GH120" s="227" t="s">
        <v>6312</v>
      </c>
      <c r="GI120" s="230">
        <v>3</v>
      </c>
      <c r="GJ120" s="230" t="s">
        <v>2019</v>
      </c>
      <c r="GK120" s="230" t="s">
        <v>33</v>
      </c>
      <c r="GL120" s="230">
        <v>2</v>
      </c>
      <c r="GM120" s="230" t="s">
        <v>17</v>
      </c>
      <c r="GN120" s="230" t="s">
        <v>17</v>
      </c>
      <c r="GO120" s="214">
        <v>45257</v>
      </c>
      <c r="GP120" s="228" t="s">
        <v>6307</v>
      </c>
      <c r="GQ120" s="228">
        <v>2</v>
      </c>
      <c r="GR120" s="228" t="s">
        <v>2019</v>
      </c>
      <c r="GS120" s="228" t="s">
        <v>33</v>
      </c>
      <c r="GT120" s="228">
        <v>2</v>
      </c>
      <c r="GU120" s="228" t="s">
        <v>17</v>
      </c>
      <c r="GV120" s="228" t="s">
        <v>17</v>
      </c>
      <c r="GW120" s="229">
        <v>45257</v>
      </c>
      <c r="GX120" s="227" t="s">
        <v>6313</v>
      </c>
      <c r="GY120" s="230">
        <v>3</v>
      </c>
      <c r="GZ120" s="230" t="s">
        <v>2019</v>
      </c>
      <c r="HA120" s="230" t="s">
        <v>33</v>
      </c>
      <c r="HB120" s="230">
        <v>2</v>
      </c>
      <c r="HC120" s="230" t="s">
        <v>17</v>
      </c>
      <c r="HD120" s="230" t="s">
        <v>17</v>
      </c>
      <c r="HE120" s="214">
        <v>45257</v>
      </c>
      <c r="HF120" s="228" t="s">
        <v>6305</v>
      </c>
      <c r="HG120" s="228">
        <v>3</v>
      </c>
      <c r="HH120" s="228" t="s">
        <v>2019</v>
      </c>
      <c r="HI120" s="228" t="s">
        <v>33</v>
      </c>
      <c r="HJ120" s="228">
        <v>2</v>
      </c>
      <c r="HK120" s="228" t="s">
        <v>17</v>
      </c>
      <c r="HL120" s="228" t="s">
        <v>17</v>
      </c>
      <c r="HM120" s="229">
        <v>45257</v>
      </c>
      <c r="HN120" s="227" t="s">
        <v>6311</v>
      </c>
      <c r="HO120" s="230">
        <v>3</v>
      </c>
      <c r="HP120" s="230" t="s">
        <v>2019</v>
      </c>
      <c r="HQ120" s="230" t="s">
        <v>33</v>
      </c>
      <c r="HR120" s="230">
        <v>2</v>
      </c>
      <c r="HS120" s="230" t="s">
        <v>17</v>
      </c>
      <c r="HT120" s="230" t="s">
        <v>17</v>
      </c>
      <c r="HU120" s="214">
        <v>45257</v>
      </c>
      <c r="HV120" s="228" t="s">
        <v>6308</v>
      </c>
      <c r="HW120" s="228">
        <v>3</v>
      </c>
      <c r="HX120" s="228" t="s">
        <v>2019</v>
      </c>
      <c r="HY120" s="228" t="s">
        <v>33</v>
      </c>
      <c r="HZ120" s="228">
        <v>2</v>
      </c>
      <c r="IA120" s="228" t="s">
        <v>17</v>
      </c>
      <c r="IB120" s="228" t="s">
        <v>17</v>
      </c>
      <c r="IC120" s="229">
        <v>45257</v>
      </c>
      <c r="ID120" s="227" t="s">
        <v>6310</v>
      </c>
      <c r="IE120" s="230">
        <v>2</v>
      </c>
      <c r="IF120" s="230" t="s">
        <v>2019</v>
      </c>
      <c r="IG120" s="230" t="s">
        <v>33</v>
      </c>
      <c r="IH120" s="230">
        <v>2</v>
      </c>
      <c r="II120" s="230" t="s">
        <v>17</v>
      </c>
      <c r="IJ120" s="230" t="s">
        <v>17</v>
      </c>
      <c r="IK120" s="214">
        <v>45257</v>
      </c>
      <c r="IL120" s="228" t="s">
        <v>6309</v>
      </c>
      <c r="IM120" s="228">
        <v>3</v>
      </c>
      <c r="IN120" s="228" t="s">
        <v>2019</v>
      </c>
      <c r="IO120" s="228" t="s">
        <v>33</v>
      </c>
      <c r="IP120" s="228">
        <v>2</v>
      </c>
      <c r="IQ120" s="228" t="s">
        <v>17</v>
      </c>
      <c r="IR120" s="228" t="s">
        <v>17</v>
      </c>
      <c r="IS120" s="229">
        <v>45257</v>
      </c>
    </row>
    <row r="121" spans="1:253" s="11" customFormat="1" ht="12.95" customHeight="1" x14ac:dyDescent="0.2">
      <c r="A121" s="11" t="s">
        <v>4570</v>
      </c>
      <c r="B121" s="11" t="s">
        <v>10809</v>
      </c>
      <c r="C121" s="11" t="s">
        <v>4571</v>
      </c>
      <c r="D121" s="11" t="s">
        <v>4549</v>
      </c>
      <c r="E121" s="11" t="s">
        <v>10059</v>
      </c>
      <c r="F121" s="11" t="s">
        <v>7416</v>
      </c>
      <c r="G121" s="212">
        <v>3257000</v>
      </c>
      <c r="H121" s="213" t="s">
        <v>7387</v>
      </c>
      <c r="I121" s="213" t="s">
        <v>1219</v>
      </c>
      <c r="J121" s="213">
        <v>2</v>
      </c>
      <c r="K121" s="213" t="s">
        <v>7415</v>
      </c>
      <c r="L121" s="213" t="s">
        <v>7388</v>
      </c>
      <c r="M121" s="214">
        <v>45260</v>
      </c>
      <c r="N121" s="221" t="s">
        <v>4573</v>
      </c>
      <c r="O121" s="216">
        <v>5660</v>
      </c>
      <c r="P121" s="216" t="s">
        <v>4550</v>
      </c>
      <c r="Q121" s="216" t="s">
        <v>66</v>
      </c>
      <c r="R121" s="216">
        <v>1</v>
      </c>
      <c r="S121" s="216" t="s">
        <v>4572</v>
      </c>
      <c r="T121" s="216" t="s">
        <v>4551</v>
      </c>
      <c r="U121" s="217">
        <v>45224</v>
      </c>
      <c r="V121" s="221" t="s">
        <v>7418</v>
      </c>
      <c r="W121" s="213">
        <v>3257000</v>
      </c>
      <c r="X121" s="213" t="s">
        <v>7391</v>
      </c>
      <c r="Y121" s="213" t="s">
        <v>66</v>
      </c>
      <c r="Z121" s="213">
        <v>1</v>
      </c>
      <c r="AA121" s="213" t="s">
        <v>7417</v>
      </c>
      <c r="AB121" s="213" t="s">
        <v>7392</v>
      </c>
      <c r="AC121" s="214">
        <v>45260</v>
      </c>
      <c r="AD121" s="221" t="s">
        <v>7420</v>
      </c>
      <c r="AE121" s="218">
        <v>2443000</v>
      </c>
      <c r="AF121" s="218" t="s">
        <v>7391</v>
      </c>
      <c r="AG121" s="218" t="s">
        <v>66</v>
      </c>
      <c r="AH121" s="218">
        <v>1</v>
      </c>
      <c r="AI121" s="218" t="s">
        <v>7419</v>
      </c>
      <c r="AJ121" s="218" t="s">
        <v>7392</v>
      </c>
      <c r="AK121" s="219">
        <v>45260</v>
      </c>
      <c r="AL121" s="221" t="s">
        <v>7423</v>
      </c>
      <c r="AM121" s="213">
        <v>2938000</v>
      </c>
      <c r="AN121" s="213" t="s">
        <v>7397</v>
      </c>
      <c r="AO121" s="213" t="s">
        <v>1219</v>
      </c>
      <c r="AP121" s="213">
        <v>2</v>
      </c>
      <c r="AQ121" s="213" t="s">
        <v>7422</v>
      </c>
      <c r="AR121" s="213" t="s">
        <v>7421</v>
      </c>
      <c r="AS121" s="214">
        <v>45260</v>
      </c>
      <c r="AT121" s="222" t="s">
        <v>4576</v>
      </c>
      <c r="AU121" s="218">
        <v>5623</v>
      </c>
      <c r="AV121" s="218" t="s">
        <v>4554</v>
      </c>
      <c r="AW121" s="218" t="s">
        <v>1219</v>
      </c>
      <c r="AX121" s="218">
        <v>2</v>
      </c>
      <c r="AY121" s="218" t="s">
        <v>4575</v>
      </c>
      <c r="AZ121" s="218" t="s">
        <v>4574</v>
      </c>
      <c r="BA121" s="219">
        <v>45224</v>
      </c>
      <c r="BB121" s="221" t="s">
        <v>4582</v>
      </c>
      <c r="BC121" s="213" t="s">
        <v>17</v>
      </c>
      <c r="BD121" s="213" t="s">
        <v>683</v>
      </c>
      <c r="BE121" s="213" t="s">
        <v>17</v>
      </c>
      <c r="BF121" s="213" t="s">
        <v>17</v>
      </c>
      <c r="BG121" s="213" t="s">
        <v>552</v>
      </c>
      <c r="BH121" s="213" t="s">
        <v>683</v>
      </c>
      <c r="BI121" s="214">
        <v>45224</v>
      </c>
      <c r="BJ121" s="222" t="s">
        <v>7425</v>
      </c>
      <c r="BK121" s="222">
        <v>321</v>
      </c>
      <c r="BL121" s="222" t="s">
        <v>7401</v>
      </c>
      <c r="BM121" s="222" t="s">
        <v>1219</v>
      </c>
      <c r="BN121" s="222">
        <v>2</v>
      </c>
      <c r="BO121" s="222" t="s">
        <v>7424</v>
      </c>
      <c r="BP121" s="218" t="s">
        <v>7402</v>
      </c>
      <c r="BQ121" s="223">
        <v>45260</v>
      </c>
      <c r="BR121" s="221" t="s">
        <v>4577</v>
      </c>
      <c r="BS121" s="224">
        <v>0</v>
      </c>
      <c r="BT121" s="224" t="s">
        <v>4557</v>
      </c>
      <c r="BU121" s="224" t="s">
        <v>1219</v>
      </c>
      <c r="BV121" s="224">
        <v>2</v>
      </c>
      <c r="BW121" s="224" t="s">
        <v>4559</v>
      </c>
      <c r="BX121" s="224" t="s">
        <v>4574</v>
      </c>
      <c r="BY121" s="214">
        <v>45224</v>
      </c>
      <c r="BZ121" s="222" t="s">
        <v>4578</v>
      </c>
      <c r="CA121" s="222">
        <v>129</v>
      </c>
      <c r="CB121" s="222" t="s">
        <v>4557</v>
      </c>
      <c r="CC121" s="222" t="s">
        <v>1219</v>
      </c>
      <c r="CD121" s="222">
        <v>2</v>
      </c>
      <c r="CE121" s="222" t="s">
        <v>4559</v>
      </c>
      <c r="CF121" s="222" t="s">
        <v>4574</v>
      </c>
      <c r="CG121" s="223">
        <v>45224</v>
      </c>
      <c r="CH121" s="221" t="s">
        <v>11216</v>
      </c>
      <c r="CI121" s="222" t="e">
        <v>#N/A</v>
      </c>
      <c r="CJ121" s="222" t="e">
        <v>#N/A</v>
      </c>
      <c r="CK121" s="222" t="e">
        <v>#N/A</v>
      </c>
      <c r="CL121" s="222" t="e">
        <v>#N/A</v>
      </c>
      <c r="CM121" s="222" t="e">
        <v>#N/A</v>
      </c>
      <c r="CN121" s="222" t="e">
        <v>#N/A</v>
      </c>
      <c r="CO121" s="225" t="e">
        <v>#N/A</v>
      </c>
      <c r="CP121" s="222" t="s">
        <v>4584</v>
      </c>
      <c r="CQ121" s="224" t="s">
        <v>17</v>
      </c>
      <c r="CR121" s="224" t="s">
        <v>683</v>
      </c>
      <c r="CS121" s="224" t="s">
        <v>17</v>
      </c>
      <c r="CT121" s="224" t="s">
        <v>17</v>
      </c>
      <c r="CU121" s="224" t="s">
        <v>552</v>
      </c>
      <c r="CV121" s="224" t="s">
        <v>683</v>
      </c>
      <c r="CW121" s="214">
        <v>45224</v>
      </c>
      <c r="CX121" s="222" t="s">
        <v>7429</v>
      </c>
      <c r="CY121" s="218">
        <v>900000</v>
      </c>
      <c r="CZ121" s="218" t="s">
        <v>7391</v>
      </c>
      <c r="DA121" s="218" t="s">
        <v>66</v>
      </c>
      <c r="DB121" s="218">
        <v>1</v>
      </c>
      <c r="DC121" s="218" t="s">
        <v>7428</v>
      </c>
      <c r="DD121" s="218" t="s">
        <v>7392</v>
      </c>
      <c r="DE121" s="220">
        <v>45260</v>
      </c>
      <c r="DF121" s="221" t="s">
        <v>7431</v>
      </c>
      <c r="DG121" s="213">
        <v>814000</v>
      </c>
      <c r="DH121" s="224" t="s">
        <v>7391</v>
      </c>
      <c r="DI121" s="224" t="s">
        <v>66</v>
      </c>
      <c r="DJ121" s="224">
        <v>1</v>
      </c>
      <c r="DK121" s="224" t="s">
        <v>7430</v>
      </c>
      <c r="DL121" s="224" t="s">
        <v>7392</v>
      </c>
      <c r="DM121" s="214">
        <v>45260</v>
      </c>
      <c r="DN121" s="222" t="s">
        <v>7433</v>
      </c>
      <c r="DO121" s="218">
        <v>1543000</v>
      </c>
      <c r="DP121" s="222" t="s">
        <v>7391</v>
      </c>
      <c r="DQ121" s="222" t="s">
        <v>66</v>
      </c>
      <c r="DR121" s="222">
        <v>1</v>
      </c>
      <c r="DS121" s="222" t="s">
        <v>7432</v>
      </c>
      <c r="DT121" s="222" t="s">
        <v>7392</v>
      </c>
      <c r="DU121" s="223">
        <v>45260</v>
      </c>
      <c r="DV121" s="221" t="s">
        <v>7434</v>
      </c>
      <c r="DW121" s="213">
        <v>756000</v>
      </c>
      <c r="DX121" s="224" t="s">
        <v>7391</v>
      </c>
      <c r="DY121" s="224" t="s">
        <v>66</v>
      </c>
      <c r="DZ121" s="224">
        <v>1</v>
      </c>
      <c r="EA121" s="224" t="s">
        <v>7428</v>
      </c>
      <c r="EB121" s="224" t="s">
        <v>7392</v>
      </c>
      <c r="EC121" s="214">
        <v>45260</v>
      </c>
      <c r="ED121" s="222" t="s">
        <v>7435</v>
      </c>
      <c r="EE121" s="218">
        <v>108000</v>
      </c>
      <c r="EF121" s="222" t="s">
        <v>7391</v>
      </c>
      <c r="EG121" s="222" t="s">
        <v>66</v>
      </c>
      <c r="EH121" s="222">
        <v>1</v>
      </c>
      <c r="EI121" s="222" t="s">
        <v>7428</v>
      </c>
      <c r="EJ121" s="222" t="s">
        <v>7392</v>
      </c>
      <c r="EK121" s="223">
        <v>45260</v>
      </c>
      <c r="EL121" s="221" t="s">
        <v>7436</v>
      </c>
      <c r="EM121" s="213">
        <v>36000</v>
      </c>
      <c r="EN121" s="224" t="s">
        <v>7391</v>
      </c>
      <c r="EO121" s="224" t="s">
        <v>66</v>
      </c>
      <c r="EP121" s="224">
        <v>1</v>
      </c>
      <c r="EQ121" s="224" t="s">
        <v>7428</v>
      </c>
      <c r="ER121" s="224" t="s">
        <v>7392</v>
      </c>
      <c r="ES121" s="214">
        <v>45260</v>
      </c>
      <c r="ET121" s="222" t="s">
        <v>7427</v>
      </c>
      <c r="EU121" s="222">
        <v>15322</v>
      </c>
      <c r="EV121" s="222" t="s">
        <v>7401</v>
      </c>
      <c r="EW121" s="222" t="s">
        <v>1219</v>
      </c>
      <c r="EX121" s="222">
        <v>2</v>
      </c>
      <c r="EY121" s="222" t="s">
        <v>7426</v>
      </c>
      <c r="EZ121" s="222" t="s">
        <v>7402</v>
      </c>
      <c r="FA121" s="223">
        <v>45260</v>
      </c>
      <c r="FB121" s="221" t="s">
        <v>4579</v>
      </c>
      <c r="FC121" s="224">
        <v>5</v>
      </c>
      <c r="FD121" s="224" t="s">
        <v>4557</v>
      </c>
      <c r="FE121" s="224" t="s">
        <v>66</v>
      </c>
      <c r="FF121" s="224">
        <v>1</v>
      </c>
      <c r="FG121" s="224" t="s">
        <v>4563</v>
      </c>
      <c r="FH121" s="224" t="s">
        <v>4574</v>
      </c>
      <c r="FI121" s="214">
        <v>45224</v>
      </c>
      <c r="FJ121" s="221" t="s">
        <v>4580</v>
      </c>
      <c r="FK121" s="222" t="s">
        <v>17</v>
      </c>
      <c r="FL121" s="222" t="s">
        <v>683</v>
      </c>
      <c r="FM121" s="222" t="s">
        <v>17</v>
      </c>
      <c r="FN121" s="222" t="s">
        <v>17</v>
      </c>
      <c r="FO121" s="222" t="s">
        <v>552</v>
      </c>
      <c r="FP121" s="218" t="s">
        <v>683</v>
      </c>
      <c r="FQ121" s="219">
        <v>45224</v>
      </c>
      <c r="FR121" s="221" t="s">
        <v>4581</v>
      </c>
      <c r="FS121" s="224" t="s">
        <v>17</v>
      </c>
      <c r="FT121" s="224" t="s">
        <v>683</v>
      </c>
      <c r="FU121" s="224" t="s">
        <v>17</v>
      </c>
      <c r="FV121" s="224" t="s">
        <v>17</v>
      </c>
      <c r="FW121" s="224" t="s">
        <v>552</v>
      </c>
      <c r="FX121" s="224" t="s">
        <v>683</v>
      </c>
      <c r="FY121" s="214">
        <v>45224</v>
      </c>
      <c r="FZ121" s="222" t="s">
        <v>6315</v>
      </c>
      <c r="GA121" s="222">
        <v>1</v>
      </c>
      <c r="GB121" s="222" t="s">
        <v>2019</v>
      </c>
      <c r="GC121" s="222" t="s">
        <v>33</v>
      </c>
      <c r="GD121" s="222">
        <v>2</v>
      </c>
      <c r="GE121" s="222" t="s">
        <v>17</v>
      </c>
      <c r="GF121" s="222" t="s">
        <v>17</v>
      </c>
      <c r="GG121" s="223">
        <v>45257</v>
      </c>
      <c r="GH121" s="221" t="s">
        <v>6321</v>
      </c>
      <c r="GI121" s="224">
        <v>3</v>
      </c>
      <c r="GJ121" s="224" t="s">
        <v>2019</v>
      </c>
      <c r="GK121" s="224" t="s">
        <v>33</v>
      </c>
      <c r="GL121" s="224">
        <v>2</v>
      </c>
      <c r="GM121" s="224" t="s">
        <v>17</v>
      </c>
      <c r="GN121" s="224" t="s">
        <v>17</v>
      </c>
      <c r="GO121" s="214">
        <v>45257</v>
      </c>
      <c r="GP121" s="222" t="s">
        <v>6316</v>
      </c>
      <c r="GQ121" s="222">
        <v>2</v>
      </c>
      <c r="GR121" s="222" t="s">
        <v>2019</v>
      </c>
      <c r="GS121" s="222" t="s">
        <v>33</v>
      </c>
      <c r="GT121" s="222">
        <v>2</v>
      </c>
      <c r="GU121" s="222" t="s">
        <v>17</v>
      </c>
      <c r="GV121" s="222" t="s">
        <v>17</v>
      </c>
      <c r="GW121" s="223">
        <v>45257</v>
      </c>
      <c r="GX121" s="221" t="s">
        <v>6322</v>
      </c>
      <c r="GY121" s="224">
        <v>3</v>
      </c>
      <c r="GZ121" s="224" t="s">
        <v>2019</v>
      </c>
      <c r="HA121" s="224" t="s">
        <v>33</v>
      </c>
      <c r="HB121" s="224">
        <v>2</v>
      </c>
      <c r="HC121" s="224" t="s">
        <v>17</v>
      </c>
      <c r="HD121" s="224" t="s">
        <v>17</v>
      </c>
      <c r="HE121" s="214">
        <v>45257</v>
      </c>
      <c r="HF121" s="222" t="s">
        <v>6314</v>
      </c>
      <c r="HG121" s="222">
        <v>2</v>
      </c>
      <c r="HH121" s="222" t="s">
        <v>2019</v>
      </c>
      <c r="HI121" s="222" t="s">
        <v>33</v>
      </c>
      <c r="HJ121" s="222">
        <v>2</v>
      </c>
      <c r="HK121" s="222" t="s">
        <v>17</v>
      </c>
      <c r="HL121" s="222" t="s">
        <v>17</v>
      </c>
      <c r="HM121" s="223">
        <v>45257</v>
      </c>
      <c r="HN121" s="221" t="s">
        <v>6320</v>
      </c>
      <c r="HO121" s="224">
        <v>3</v>
      </c>
      <c r="HP121" s="224" t="s">
        <v>2019</v>
      </c>
      <c r="HQ121" s="224" t="s">
        <v>33</v>
      </c>
      <c r="HR121" s="224">
        <v>2</v>
      </c>
      <c r="HS121" s="224" t="s">
        <v>17</v>
      </c>
      <c r="HT121" s="224" t="s">
        <v>17</v>
      </c>
      <c r="HU121" s="214">
        <v>45257</v>
      </c>
      <c r="HV121" s="222" t="s">
        <v>6317</v>
      </c>
      <c r="HW121" s="222">
        <v>2</v>
      </c>
      <c r="HX121" s="222" t="s">
        <v>2019</v>
      </c>
      <c r="HY121" s="222" t="s">
        <v>33</v>
      </c>
      <c r="HZ121" s="222">
        <v>2</v>
      </c>
      <c r="IA121" s="222" t="s">
        <v>17</v>
      </c>
      <c r="IB121" s="222" t="s">
        <v>17</v>
      </c>
      <c r="IC121" s="223">
        <v>45257</v>
      </c>
      <c r="ID121" s="221" t="s">
        <v>6319</v>
      </c>
      <c r="IE121" s="224">
        <v>2</v>
      </c>
      <c r="IF121" s="224" t="s">
        <v>2019</v>
      </c>
      <c r="IG121" s="224" t="s">
        <v>33</v>
      </c>
      <c r="IH121" s="224">
        <v>2</v>
      </c>
      <c r="II121" s="224" t="s">
        <v>17</v>
      </c>
      <c r="IJ121" s="224" t="s">
        <v>17</v>
      </c>
      <c r="IK121" s="214">
        <v>45257</v>
      </c>
      <c r="IL121" s="222" t="s">
        <v>6318</v>
      </c>
      <c r="IM121" s="222">
        <v>0</v>
      </c>
      <c r="IN121" s="222" t="s">
        <v>2019</v>
      </c>
      <c r="IO121" s="222" t="s">
        <v>33</v>
      </c>
      <c r="IP121" s="222">
        <v>2</v>
      </c>
      <c r="IQ121" s="222" t="s">
        <v>17</v>
      </c>
      <c r="IR121" s="222" t="s">
        <v>17</v>
      </c>
      <c r="IS121" s="223">
        <v>45257</v>
      </c>
    </row>
    <row r="122" spans="1:253" s="11" customFormat="1" ht="12.95" customHeight="1" x14ac:dyDescent="0.2">
      <c r="A122" s="11" t="s">
        <v>4585</v>
      </c>
      <c r="B122" s="11" t="s">
        <v>10809</v>
      </c>
      <c r="C122" s="11" t="s">
        <v>4586</v>
      </c>
      <c r="D122" s="11" t="s">
        <v>4549</v>
      </c>
      <c r="E122" s="11" t="s">
        <v>10059</v>
      </c>
      <c r="F122" s="11" t="s">
        <v>7438</v>
      </c>
      <c r="G122" s="212">
        <v>2227000</v>
      </c>
      <c r="H122" s="213" t="s">
        <v>7387</v>
      </c>
      <c r="I122" s="213" t="s">
        <v>1219</v>
      </c>
      <c r="J122" s="213">
        <v>2</v>
      </c>
      <c r="K122" s="213" t="s">
        <v>7437</v>
      </c>
      <c r="L122" s="213" t="s">
        <v>7388</v>
      </c>
      <c r="M122" s="214">
        <v>45260</v>
      </c>
      <c r="N122" s="227" t="s">
        <v>4588</v>
      </c>
      <c r="O122" s="216">
        <v>365</v>
      </c>
      <c r="P122" s="216" t="s">
        <v>4550</v>
      </c>
      <c r="Q122" s="216" t="s">
        <v>66</v>
      </c>
      <c r="R122" s="216">
        <v>1</v>
      </c>
      <c r="S122" s="216" t="s">
        <v>4587</v>
      </c>
      <c r="T122" s="216" t="s">
        <v>4551</v>
      </c>
      <c r="U122" s="217">
        <v>45224</v>
      </c>
      <c r="V122" s="227" t="s">
        <v>7440</v>
      </c>
      <c r="W122" s="213">
        <v>2227000</v>
      </c>
      <c r="X122" s="213" t="s">
        <v>7391</v>
      </c>
      <c r="Y122" s="213" t="s">
        <v>66</v>
      </c>
      <c r="Z122" s="213">
        <v>1</v>
      </c>
      <c r="AA122" s="213" t="s">
        <v>7439</v>
      </c>
      <c r="AB122" s="213" t="s">
        <v>7392</v>
      </c>
      <c r="AC122" s="214">
        <v>45260</v>
      </c>
      <c r="AD122" s="227" t="s">
        <v>7442</v>
      </c>
      <c r="AE122" s="218">
        <v>2200000</v>
      </c>
      <c r="AF122" s="218" t="s">
        <v>7391</v>
      </c>
      <c r="AG122" s="218" t="s">
        <v>66</v>
      </c>
      <c r="AH122" s="218">
        <v>1</v>
      </c>
      <c r="AI122" s="218" t="s">
        <v>7441</v>
      </c>
      <c r="AJ122" s="218" t="s">
        <v>7392</v>
      </c>
      <c r="AK122" s="219">
        <v>45260</v>
      </c>
      <c r="AL122" s="227" t="s">
        <v>7446</v>
      </c>
      <c r="AM122" s="213">
        <v>3224000</v>
      </c>
      <c r="AN122" s="213" t="s">
        <v>7443</v>
      </c>
      <c r="AO122" s="213" t="s">
        <v>22</v>
      </c>
      <c r="AP122" s="213">
        <v>3</v>
      </c>
      <c r="AQ122" s="213" t="s">
        <v>7445</v>
      </c>
      <c r="AR122" s="213" t="s">
        <v>7444</v>
      </c>
      <c r="AS122" s="214">
        <v>45260</v>
      </c>
      <c r="AT122" s="228" t="s">
        <v>4590</v>
      </c>
      <c r="AU122" s="218">
        <v>14335</v>
      </c>
      <c r="AV122" s="218" t="s">
        <v>4554</v>
      </c>
      <c r="AW122" s="218" t="s">
        <v>1219</v>
      </c>
      <c r="AX122" s="218">
        <v>2</v>
      </c>
      <c r="AY122" s="218" t="s">
        <v>4589</v>
      </c>
      <c r="AZ122" s="218" t="s">
        <v>4574</v>
      </c>
      <c r="BA122" s="219">
        <v>45224</v>
      </c>
      <c r="BB122" s="227" t="s">
        <v>4599</v>
      </c>
      <c r="BC122" s="213" t="s">
        <v>17</v>
      </c>
      <c r="BD122" s="213" t="s">
        <v>683</v>
      </c>
      <c r="BE122" s="213" t="s">
        <v>17</v>
      </c>
      <c r="BF122" s="213" t="s">
        <v>17</v>
      </c>
      <c r="BG122" s="213" t="s">
        <v>552</v>
      </c>
      <c r="BH122" s="213" t="s">
        <v>683</v>
      </c>
      <c r="BI122" s="214">
        <v>45224</v>
      </c>
      <c r="BJ122" s="228" t="s">
        <v>7448</v>
      </c>
      <c r="BK122" s="228">
        <v>15001</v>
      </c>
      <c r="BL122" s="228" t="s">
        <v>7401</v>
      </c>
      <c r="BM122" s="228" t="s">
        <v>1219</v>
      </c>
      <c r="BN122" s="228">
        <v>2</v>
      </c>
      <c r="BO122" s="228" t="s">
        <v>7447</v>
      </c>
      <c r="BP122" s="218" t="s">
        <v>7402</v>
      </c>
      <c r="BQ122" s="229">
        <v>45260</v>
      </c>
      <c r="BR122" s="227" t="s">
        <v>4594</v>
      </c>
      <c r="BS122" s="230">
        <v>142500</v>
      </c>
      <c r="BT122" s="230" t="s">
        <v>4591</v>
      </c>
      <c r="BU122" s="230" t="s">
        <v>1219</v>
      </c>
      <c r="BV122" s="230">
        <v>2</v>
      </c>
      <c r="BW122" s="230" t="s">
        <v>4593</v>
      </c>
      <c r="BX122" s="230" t="s">
        <v>4592</v>
      </c>
      <c r="BY122" s="214">
        <v>45224</v>
      </c>
      <c r="BZ122" s="228" t="s">
        <v>4595</v>
      </c>
      <c r="CA122" s="228">
        <v>26684</v>
      </c>
      <c r="CB122" s="228" t="s">
        <v>4591</v>
      </c>
      <c r="CC122" s="228" t="s">
        <v>1219</v>
      </c>
      <c r="CD122" s="228">
        <v>2</v>
      </c>
      <c r="CE122" s="228" t="s">
        <v>4593</v>
      </c>
      <c r="CF122" s="228" t="s">
        <v>4592</v>
      </c>
      <c r="CG122" s="229">
        <v>45224</v>
      </c>
      <c r="CH122" s="227" t="s">
        <v>11217</v>
      </c>
      <c r="CI122" s="228" t="e">
        <v>#N/A</v>
      </c>
      <c r="CJ122" s="228" t="e">
        <v>#N/A</v>
      </c>
      <c r="CK122" s="228" t="e">
        <v>#N/A</v>
      </c>
      <c r="CL122" s="228" t="e">
        <v>#N/A</v>
      </c>
      <c r="CM122" s="228" t="e">
        <v>#N/A</v>
      </c>
      <c r="CN122" s="228" t="e">
        <v>#N/A</v>
      </c>
      <c r="CO122" s="231" t="e">
        <v>#N/A</v>
      </c>
      <c r="CP122" s="228" t="s">
        <v>4601</v>
      </c>
      <c r="CQ122" s="230" t="s">
        <v>17</v>
      </c>
      <c r="CR122" s="230" t="s">
        <v>683</v>
      </c>
      <c r="CS122" s="230" t="s">
        <v>17</v>
      </c>
      <c r="CT122" s="230" t="s">
        <v>17</v>
      </c>
      <c r="CU122" s="230" t="s">
        <v>552</v>
      </c>
      <c r="CV122" s="230" t="s">
        <v>683</v>
      </c>
      <c r="CW122" s="214">
        <v>45224</v>
      </c>
      <c r="CX122" s="228" t="s">
        <v>7452</v>
      </c>
      <c r="CY122" s="218">
        <v>2200000</v>
      </c>
      <c r="CZ122" s="218" t="s">
        <v>7408</v>
      </c>
      <c r="DA122" s="218" t="s">
        <v>66</v>
      </c>
      <c r="DB122" s="218">
        <v>1</v>
      </c>
      <c r="DC122" s="218" t="s">
        <v>7451</v>
      </c>
      <c r="DD122" s="218" t="s">
        <v>7453</v>
      </c>
      <c r="DE122" s="220">
        <v>45260</v>
      </c>
      <c r="DF122" s="227" t="s">
        <v>7454</v>
      </c>
      <c r="DG122" s="213">
        <v>27000</v>
      </c>
      <c r="DH122" s="230" t="s">
        <v>7408</v>
      </c>
      <c r="DI122" s="230" t="s">
        <v>66</v>
      </c>
      <c r="DJ122" s="230">
        <v>1</v>
      </c>
      <c r="DK122" s="230" t="s">
        <v>7451</v>
      </c>
      <c r="DL122" s="230" t="s">
        <v>7453</v>
      </c>
      <c r="DM122" s="214">
        <v>45260</v>
      </c>
      <c r="DN122" s="228" t="s">
        <v>7455</v>
      </c>
      <c r="DO122" s="218">
        <v>0</v>
      </c>
      <c r="DP122" s="228" t="s">
        <v>7408</v>
      </c>
      <c r="DQ122" s="228" t="s">
        <v>66</v>
      </c>
      <c r="DR122" s="228">
        <v>1</v>
      </c>
      <c r="DS122" s="228" t="s">
        <v>7451</v>
      </c>
      <c r="DT122" s="228" t="s">
        <v>7453</v>
      </c>
      <c r="DU122" s="229">
        <v>45260</v>
      </c>
      <c r="DV122" s="227" t="s">
        <v>7456</v>
      </c>
      <c r="DW122" s="213">
        <v>1081000</v>
      </c>
      <c r="DX122" s="230" t="s">
        <v>7408</v>
      </c>
      <c r="DY122" s="230" t="s">
        <v>66</v>
      </c>
      <c r="DZ122" s="230">
        <v>1</v>
      </c>
      <c r="EA122" s="230" t="s">
        <v>7451</v>
      </c>
      <c r="EB122" s="230" t="s">
        <v>7453</v>
      </c>
      <c r="EC122" s="214">
        <v>45260</v>
      </c>
      <c r="ED122" s="228" t="s">
        <v>7457</v>
      </c>
      <c r="EE122" s="218">
        <v>1007000</v>
      </c>
      <c r="EF122" s="228" t="s">
        <v>7408</v>
      </c>
      <c r="EG122" s="228" t="s">
        <v>66</v>
      </c>
      <c r="EH122" s="228">
        <v>1</v>
      </c>
      <c r="EI122" s="228" t="s">
        <v>7451</v>
      </c>
      <c r="EJ122" s="228" t="s">
        <v>7453</v>
      </c>
      <c r="EK122" s="229">
        <v>45260</v>
      </c>
      <c r="EL122" s="227" t="s">
        <v>7458</v>
      </c>
      <c r="EM122" s="213">
        <v>112000</v>
      </c>
      <c r="EN122" s="230" t="s">
        <v>7408</v>
      </c>
      <c r="EO122" s="230" t="s">
        <v>66</v>
      </c>
      <c r="EP122" s="230">
        <v>1</v>
      </c>
      <c r="EQ122" s="230" t="s">
        <v>7451</v>
      </c>
      <c r="ER122" s="230" t="s">
        <v>7453</v>
      </c>
      <c r="ES122" s="214">
        <v>45260</v>
      </c>
      <c r="ET122" s="228" t="s">
        <v>7450</v>
      </c>
      <c r="EU122" s="228">
        <v>15322</v>
      </c>
      <c r="EV122" s="228" t="s">
        <v>7401</v>
      </c>
      <c r="EW122" s="228" t="s">
        <v>1219</v>
      </c>
      <c r="EX122" s="228">
        <v>2</v>
      </c>
      <c r="EY122" s="228" t="s">
        <v>7449</v>
      </c>
      <c r="EZ122" s="228" t="s">
        <v>7402</v>
      </c>
      <c r="FA122" s="229">
        <v>45260</v>
      </c>
      <c r="FB122" s="227" t="s">
        <v>4596</v>
      </c>
      <c r="FC122" s="230">
        <v>5</v>
      </c>
      <c r="FD122" s="230" t="s">
        <v>4591</v>
      </c>
      <c r="FE122" s="230" t="s">
        <v>66</v>
      </c>
      <c r="FF122" s="230">
        <v>1</v>
      </c>
      <c r="FG122" s="230" t="s">
        <v>4563</v>
      </c>
      <c r="FH122" s="230" t="s">
        <v>4592</v>
      </c>
      <c r="FI122" s="214">
        <v>45224</v>
      </c>
      <c r="FJ122" s="227" t="s">
        <v>4597</v>
      </c>
      <c r="FK122" s="228" t="s">
        <v>17</v>
      </c>
      <c r="FL122" s="228" t="s">
        <v>683</v>
      </c>
      <c r="FM122" s="228" t="s">
        <v>17</v>
      </c>
      <c r="FN122" s="228" t="s">
        <v>17</v>
      </c>
      <c r="FO122" s="228" t="s">
        <v>552</v>
      </c>
      <c r="FP122" s="218" t="s">
        <v>683</v>
      </c>
      <c r="FQ122" s="219">
        <v>45224</v>
      </c>
      <c r="FR122" s="227" t="s">
        <v>4598</v>
      </c>
      <c r="FS122" s="230" t="s">
        <v>17</v>
      </c>
      <c r="FT122" s="230" t="s">
        <v>683</v>
      </c>
      <c r="FU122" s="230" t="s">
        <v>17</v>
      </c>
      <c r="FV122" s="230" t="s">
        <v>17</v>
      </c>
      <c r="FW122" s="230" t="s">
        <v>552</v>
      </c>
      <c r="FX122" s="230" t="s">
        <v>683</v>
      </c>
      <c r="FY122" s="214">
        <v>45224</v>
      </c>
      <c r="FZ122" s="228" t="s">
        <v>6324</v>
      </c>
      <c r="GA122" s="228">
        <v>1</v>
      </c>
      <c r="GB122" s="228" t="s">
        <v>2019</v>
      </c>
      <c r="GC122" s="228" t="s">
        <v>33</v>
      </c>
      <c r="GD122" s="228">
        <v>2</v>
      </c>
      <c r="GE122" s="228" t="s">
        <v>17</v>
      </c>
      <c r="GF122" s="228" t="s">
        <v>17</v>
      </c>
      <c r="GG122" s="229">
        <v>45257</v>
      </c>
      <c r="GH122" s="227" t="s">
        <v>6330</v>
      </c>
      <c r="GI122" s="230">
        <v>3</v>
      </c>
      <c r="GJ122" s="230" t="s">
        <v>2019</v>
      </c>
      <c r="GK122" s="230" t="s">
        <v>33</v>
      </c>
      <c r="GL122" s="230">
        <v>2</v>
      </c>
      <c r="GM122" s="230" t="s">
        <v>17</v>
      </c>
      <c r="GN122" s="230" t="s">
        <v>17</v>
      </c>
      <c r="GO122" s="214">
        <v>45257</v>
      </c>
      <c r="GP122" s="228" t="s">
        <v>6325</v>
      </c>
      <c r="GQ122" s="228">
        <v>2</v>
      </c>
      <c r="GR122" s="228" t="s">
        <v>2019</v>
      </c>
      <c r="GS122" s="228" t="s">
        <v>33</v>
      </c>
      <c r="GT122" s="228">
        <v>2</v>
      </c>
      <c r="GU122" s="228" t="s">
        <v>17</v>
      </c>
      <c r="GV122" s="228" t="s">
        <v>17</v>
      </c>
      <c r="GW122" s="229">
        <v>45257</v>
      </c>
      <c r="GX122" s="227" t="s">
        <v>6331</v>
      </c>
      <c r="GY122" s="230">
        <v>3</v>
      </c>
      <c r="GZ122" s="230" t="s">
        <v>2019</v>
      </c>
      <c r="HA122" s="230" t="s">
        <v>33</v>
      </c>
      <c r="HB122" s="230">
        <v>2</v>
      </c>
      <c r="HC122" s="230" t="s">
        <v>17</v>
      </c>
      <c r="HD122" s="230" t="s">
        <v>17</v>
      </c>
      <c r="HE122" s="214">
        <v>45257</v>
      </c>
      <c r="HF122" s="228" t="s">
        <v>6323</v>
      </c>
      <c r="HG122" s="228">
        <v>3</v>
      </c>
      <c r="HH122" s="228" t="s">
        <v>2019</v>
      </c>
      <c r="HI122" s="228" t="s">
        <v>33</v>
      </c>
      <c r="HJ122" s="228">
        <v>2</v>
      </c>
      <c r="HK122" s="228" t="s">
        <v>17</v>
      </c>
      <c r="HL122" s="228" t="s">
        <v>17</v>
      </c>
      <c r="HM122" s="229">
        <v>45257</v>
      </c>
      <c r="HN122" s="227" t="s">
        <v>6329</v>
      </c>
      <c r="HO122" s="230">
        <v>3</v>
      </c>
      <c r="HP122" s="230" t="s">
        <v>2019</v>
      </c>
      <c r="HQ122" s="230" t="s">
        <v>33</v>
      </c>
      <c r="HR122" s="230">
        <v>2</v>
      </c>
      <c r="HS122" s="230" t="s">
        <v>17</v>
      </c>
      <c r="HT122" s="230" t="s">
        <v>17</v>
      </c>
      <c r="HU122" s="214">
        <v>45257</v>
      </c>
      <c r="HV122" s="228" t="s">
        <v>6326</v>
      </c>
      <c r="HW122" s="228">
        <v>3</v>
      </c>
      <c r="HX122" s="228" t="s">
        <v>2019</v>
      </c>
      <c r="HY122" s="228" t="s">
        <v>33</v>
      </c>
      <c r="HZ122" s="228">
        <v>2</v>
      </c>
      <c r="IA122" s="228" t="s">
        <v>17</v>
      </c>
      <c r="IB122" s="228" t="s">
        <v>17</v>
      </c>
      <c r="IC122" s="229">
        <v>45257</v>
      </c>
      <c r="ID122" s="227" t="s">
        <v>6328</v>
      </c>
      <c r="IE122" s="230">
        <v>2</v>
      </c>
      <c r="IF122" s="230" t="s">
        <v>2019</v>
      </c>
      <c r="IG122" s="230" t="s">
        <v>33</v>
      </c>
      <c r="IH122" s="230">
        <v>2</v>
      </c>
      <c r="II122" s="230" t="s">
        <v>17</v>
      </c>
      <c r="IJ122" s="230" t="s">
        <v>17</v>
      </c>
      <c r="IK122" s="214">
        <v>45257</v>
      </c>
      <c r="IL122" s="228" t="s">
        <v>6327</v>
      </c>
      <c r="IM122" s="228">
        <v>3</v>
      </c>
      <c r="IN122" s="228" t="s">
        <v>2019</v>
      </c>
      <c r="IO122" s="228" t="s">
        <v>33</v>
      </c>
      <c r="IP122" s="228">
        <v>2</v>
      </c>
      <c r="IQ122" s="228" t="s">
        <v>17</v>
      </c>
      <c r="IR122" s="228" t="s">
        <v>17</v>
      </c>
      <c r="IS122" s="229">
        <v>45257</v>
      </c>
    </row>
    <row r="123" spans="1:253" s="11" customFormat="1" ht="12.95" customHeight="1" x14ac:dyDescent="0.2">
      <c r="A123" s="11" t="s">
        <v>501</v>
      </c>
      <c r="B123" s="11">
        <v>0</v>
      </c>
      <c r="C123" s="11" t="s">
        <v>502</v>
      </c>
      <c r="D123" s="11" t="s">
        <v>503</v>
      </c>
      <c r="E123" s="11" t="s">
        <v>10817</v>
      </c>
      <c r="F123" s="11" t="s">
        <v>3137</v>
      </c>
      <c r="G123" s="212">
        <v>21538000</v>
      </c>
      <c r="H123" s="213" t="s">
        <v>3134</v>
      </c>
      <c r="I123" s="213" t="s">
        <v>1219</v>
      </c>
      <c r="J123" s="213">
        <v>2</v>
      </c>
      <c r="K123" s="213" t="s">
        <v>3136</v>
      </c>
      <c r="L123" s="213" t="s">
        <v>3135</v>
      </c>
      <c r="M123" s="214">
        <v>45113</v>
      </c>
      <c r="N123" s="221" t="s">
        <v>3141</v>
      </c>
      <c r="O123" s="216">
        <v>368971</v>
      </c>
      <c r="P123" s="216" t="s">
        <v>3138</v>
      </c>
      <c r="Q123" s="216" t="s">
        <v>1219</v>
      </c>
      <c r="R123" s="216">
        <v>2</v>
      </c>
      <c r="S123" s="216" t="s">
        <v>3140</v>
      </c>
      <c r="T123" s="216" t="s">
        <v>3139</v>
      </c>
      <c r="U123" s="217">
        <v>45113</v>
      </c>
      <c r="V123" s="221" t="s">
        <v>3145</v>
      </c>
      <c r="W123" s="213">
        <v>21538000</v>
      </c>
      <c r="X123" s="213" t="s">
        <v>3142</v>
      </c>
      <c r="Y123" s="213" t="s">
        <v>66</v>
      </c>
      <c r="Z123" s="213">
        <v>1</v>
      </c>
      <c r="AA123" s="213" t="s">
        <v>3144</v>
      </c>
      <c r="AB123" s="213" t="s">
        <v>3143</v>
      </c>
      <c r="AC123" s="214">
        <v>45113</v>
      </c>
      <c r="AD123" s="221" t="s">
        <v>3147</v>
      </c>
      <c r="AE123" s="218">
        <v>11099000</v>
      </c>
      <c r="AF123" s="218" t="s">
        <v>3142</v>
      </c>
      <c r="AG123" s="218" t="s">
        <v>66</v>
      </c>
      <c r="AH123" s="218">
        <v>1</v>
      </c>
      <c r="AI123" s="218" t="s">
        <v>3146</v>
      </c>
      <c r="AJ123" s="218" t="s">
        <v>3143</v>
      </c>
      <c r="AK123" s="219">
        <v>45113</v>
      </c>
      <c r="AL123" s="221" t="s">
        <v>9505</v>
      </c>
      <c r="AM123" s="213">
        <v>5482000</v>
      </c>
      <c r="AN123" s="213" t="s">
        <v>9502</v>
      </c>
      <c r="AO123" s="213" t="s">
        <v>66</v>
      </c>
      <c r="AP123" s="213">
        <v>1</v>
      </c>
      <c r="AQ123" s="213" t="s">
        <v>9504</v>
      </c>
      <c r="AR123" s="213" t="s">
        <v>9503</v>
      </c>
      <c r="AS123" s="214">
        <v>45260</v>
      </c>
      <c r="AT123" s="222" t="s">
        <v>3439</v>
      </c>
      <c r="AU123" s="218">
        <v>1</v>
      </c>
      <c r="AV123" s="218" t="s">
        <v>3436</v>
      </c>
      <c r="AW123" s="218" t="s">
        <v>66</v>
      </c>
      <c r="AX123" s="218">
        <v>1</v>
      </c>
      <c r="AY123" s="218" t="s">
        <v>3438</v>
      </c>
      <c r="AZ123" s="218" t="s">
        <v>3437</v>
      </c>
      <c r="BA123" s="219">
        <v>45133</v>
      </c>
      <c r="BB123" s="221" t="s">
        <v>707</v>
      </c>
      <c r="BC123" s="213" t="s">
        <v>17</v>
      </c>
      <c r="BD123" s="213">
        <v>0</v>
      </c>
      <c r="BE123" s="213" t="s">
        <v>17</v>
      </c>
      <c r="BF123" s="213" t="s">
        <v>17</v>
      </c>
      <c r="BG123" s="213">
        <v>0</v>
      </c>
      <c r="BH123" s="213">
        <v>0</v>
      </c>
      <c r="BI123" s="214">
        <v>43769</v>
      </c>
      <c r="BJ123" s="222" t="s">
        <v>9507</v>
      </c>
      <c r="BK123" s="222">
        <v>1897</v>
      </c>
      <c r="BL123" s="222" t="s">
        <v>7102</v>
      </c>
      <c r="BM123" s="222" t="s">
        <v>66</v>
      </c>
      <c r="BN123" s="222">
        <v>1</v>
      </c>
      <c r="BO123" s="222" t="s">
        <v>9506</v>
      </c>
      <c r="BP123" s="218" t="s">
        <v>1079</v>
      </c>
      <c r="BQ123" s="223">
        <v>45260</v>
      </c>
      <c r="BR123" s="221" t="s">
        <v>504</v>
      </c>
      <c r="BS123" s="224">
        <v>0</v>
      </c>
      <c r="BT123" s="224">
        <v>0</v>
      </c>
      <c r="BU123" s="224" t="s">
        <v>33</v>
      </c>
      <c r="BV123" s="224">
        <v>2</v>
      </c>
      <c r="BW123" s="224">
        <v>0</v>
      </c>
      <c r="BX123" s="224">
        <v>0</v>
      </c>
      <c r="BY123" s="214">
        <v>43545</v>
      </c>
      <c r="BZ123" s="222" t="s">
        <v>507</v>
      </c>
      <c r="CA123" s="222">
        <v>4300</v>
      </c>
      <c r="CB123" s="222" t="s">
        <v>505</v>
      </c>
      <c r="CC123" s="222" t="s">
        <v>33</v>
      </c>
      <c r="CD123" s="222">
        <v>2</v>
      </c>
      <c r="CE123" s="222" t="s">
        <v>506</v>
      </c>
      <c r="CF123" s="222">
        <v>0</v>
      </c>
      <c r="CG123" s="223">
        <v>43545</v>
      </c>
      <c r="CH123" s="221" t="s">
        <v>11218</v>
      </c>
      <c r="CI123" s="222" t="e">
        <v>#N/A</v>
      </c>
      <c r="CJ123" s="222" t="e">
        <v>#N/A</v>
      </c>
      <c r="CK123" s="222" t="e">
        <v>#N/A</v>
      </c>
      <c r="CL123" s="222" t="e">
        <v>#N/A</v>
      </c>
      <c r="CM123" s="222" t="e">
        <v>#N/A</v>
      </c>
      <c r="CN123" s="222" t="e">
        <v>#N/A</v>
      </c>
      <c r="CO123" s="225" t="e">
        <v>#N/A</v>
      </c>
      <c r="CP123" s="222" t="s">
        <v>510</v>
      </c>
      <c r="CQ123" s="224">
        <v>5200000</v>
      </c>
      <c r="CR123" s="224" t="s">
        <v>508</v>
      </c>
      <c r="CS123" s="224" t="s">
        <v>33</v>
      </c>
      <c r="CT123" s="224">
        <v>2</v>
      </c>
      <c r="CU123" s="224" t="s">
        <v>509</v>
      </c>
      <c r="CV123" s="224">
        <v>0</v>
      </c>
      <c r="CW123" s="214">
        <v>43545</v>
      </c>
      <c r="CX123" s="222" t="s">
        <v>3149</v>
      </c>
      <c r="CY123" s="218">
        <v>11099000</v>
      </c>
      <c r="CZ123" s="218" t="s">
        <v>3142</v>
      </c>
      <c r="DA123" s="218" t="s">
        <v>66</v>
      </c>
      <c r="DB123" s="218">
        <v>1</v>
      </c>
      <c r="DC123" s="218" t="s">
        <v>3154</v>
      </c>
      <c r="DD123" s="218" t="s">
        <v>3143</v>
      </c>
      <c r="DE123" s="220">
        <v>45113</v>
      </c>
      <c r="DF123" s="221" t="s">
        <v>3151</v>
      </c>
      <c r="DG123" s="213">
        <v>10439000</v>
      </c>
      <c r="DH123" s="224" t="s">
        <v>3142</v>
      </c>
      <c r="DI123" s="224" t="s">
        <v>66</v>
      </c>
      <c r="DJ123" s="224">
        <v>1</v>
      </c>
      <c r="DK123" s="224" t="s">
        <v>3150</v>
      </c>
      <c r="DL123" s="224" t="s">
        <v>3143</v>
      </c>
      <c r="DM123" s="214">
        <v>45113</v>
      </c>
      <c r="DN123" s="222" t="s">
        <v>3153</v>
      </c>
      <c r="DO123" s="218">
        <v>0</v>
      </c>
      <c r="DP123" s="222" t="s">
        <v>3142</v>
      </c>
      <c r="DQ123" s="222" t="s">
        <v>66</v>
      </c>
      <c r="DR123" s="222">
        <v>1</v>
      </c>
      <c r="DS123" s="222" t="s">
        <v>3152</v>
      </c>
      <c r="DT123" s="222" t="s">
        <v>3143</v>
      </c>
      <c r="DU123" s="223">
        <v>45113</v>
      </c>
      <c r="DV123" s="221" t="s">
        <v>3155</v>
      </c>
      <c r="DW123" s="213">
        <v>5819000</v>
      </c>
      <c r="DX123" s="224" t="s">
        <v>3142</v>
      </c>
      <c r="DY123" s="224" t="s">
        <v>66</v>
      </c>
      <c r="DZ123" s="224">
        <v>1</v>
      </c>
      <c r="EA123" s="224" t="s">
        <v>3154</v>
      </c>
      <c r="EB123" s="224" t="s">
        <v>3143</v>
      </c>
      <c r="EC123" s="214">
        <v>45113</v>
      </c>
      <c r="ED123" s="222" t="s">
        <v>3157</v>
      </c>
      <c r="EE123" s="218">
        <v>4406000</v>
      </c>
      <c r="EF123" s="222" t="s">
        <v>3142</v>
      </c>
      <c r="EG123" s="222" t="s">
        <v>66</v>
      </c>
      <c r="EH123" s="222">
        <v>1</v>
      </c>
      <c r="EI123" s="222" t="s">
        <v>3156</v>
      </c>
      <c r="EJ123" s="222" t="s">
        <v>3143</v>
      </c>
      <c r="EK123" s="223">
        <v>45113</v>
      </c>
      <c r="EL123" s="221" t="s">
        <v>3159</v>
      </c>
      <c r="EM123" s="213">
        <v>874000</v>
      </c>
      <c r="EN123" s="224" t="s">
        <v>3142</v>
      </c>
      <c r="EO123" s="224" t="s">
        <v>66</v>
      </c>
      <c r="EP123" s="224">
        <v>1</v>
      </c>
      <c r="EQ123" s="224" t="s">
        <v>3158</v>
      </c>
      <c r="ER123" s="224" t="s">
        <v>3143</v>
      </c>
      <c r="ES123" s="214">
        <v>45113</v>
      </c>
      <c r="ET123" s="222" t="s">
        <v>9509</v>
      </c>
      <c r="EU123" s="222">
        <v>1897</v>
      </c>
      <c r="EV123" s="222" t="s">
        <v>7102</v>
      </c>
      <c r="EW123" s="222" t="s">
        <v>66</v>
      </c>
      <c r="EX123" s="222">
        <v>1</v>
      </c>
      <c r="EY123" s="222" t="s">
        <v>9508</v>
      </c>
      <c r="EZ123" s="222" t="s">
        <v>1079</v>
      </c>
      <c r="FA123" s="223">
        <v>45260</v>
      </c>
      <c r="FB123" s="221" t="s">
        <v>9511</v>
      </c>
      <c r="FC123" s="224">
        <v>5</v>
      </c>
      <c r="FD123" s="224" t="s">
        <v>9502</v>
      </c>
      <c r="FE123" s="224" t="s">
        <v>66</v>
      </c>
      <c r="FF123" s="224">
        <v>1</v>
      </c>
      <c r="FG123" s="224" t="s">
        <v>9510</v>
      </c>
      <c r="FH123" s="224" t="s">
        <v>9503</v>
      </c>
      <c r="FI123" s="214">
        <v>45260</v>
      </c>
      <c r="FJ123" s="221" t="s">
        <v>592</v>
      </c>
      <c r="FK123" s="222" t="s">
        <v>17</v>
      </c>
      <c r="FL123" s="222" t="s">
        <v>591</v>
      </c>
      <c r="FM123" s="222" t="s">
        <v>33</v>
      </c>
      <c r="FN123" s="222">
        <v>2</v>
      </c>
      <c r="FO123" s="222" t="s">
        <v>17</v>
      </c>
      <c r="FP123" s="218" t="s">
        <v>17</v>
      </c>
      <c r="FQ123" s="219">
        <v>43586</v>
      </c>
      <c r="FR123" s="221" t="s">
        <v>595</v>
      </c>
      <c r="FS123" s="224">
        <v>800000</v>
      </c>
      <c r="FT123" s="224" t="s">
        <v>591</v>
      </c>
      <c r="FU123" s="224" t="s">
        <v>33</v>
      </c>
      <c r="FV123" s="224">
        <v>2</v>
      </c>
      <c r="FW123" s="224" t="s">
        <v>594</v>
      </c>
      <c r="FX123" s="224" t="s">
        <v>593</v>
      </c>
      <c r="FY123" s="214">
        <v>43586</v>
      </c>
      <c r="FZ123" s="222" t="s">
        <v>2489</v>
      </c>
      <c r="GA123" s="222">
        <v>1</v>
      </c>
      <c r="GB123" s="222" t="s">
        <v>2019</v>
      </c>
      <c r="GC123" s="222" t="s">
        <v>33</v>
      </c>
      <c r="GD123" s="222">
        <v>2</v>
      </c>
      <c r="GE123" s="222" t="s">
        <v>17</v>
      </c>
      <c r="GF123" s="222" t="s">
        <v>17</v>
      </c>
      <c r="GG123" s="223">
        <v>45063</v>
      </c>
      <c r="GH123" s="221" t="s">
        <v>2495</v>
      </c>
      <c r="GI123" s="224">
        <v>3</v>
      </c>
      <c r="GJ123" s="224" t="s">
        <v>2019</v>
      </c>
      <c r="GK123" s="224" t="s">
        <v>33</v>
      </c>
      <c r="GL123" s="224">
        <v>2</v>
      </c>
      <c r="GM123" s="224" t="s">
        <v>17</v>
      </c>
      <c r="GN123" s="224" t="s">
        <v>17</v>
      </c>
      <c r="GO123" s="214">
        <v>45063</v>
      </c>
      <c r="GP123" s="222" t="s">
        <v>2490</v>
      </c>
      <c r="GQ123" s="222">
        <v>2</v>
      </c>
      <c r="GR123" s="222" t="s">
        <v>2019</v>
      </c>
      <c r="GS123" s="222" t="s">
        <v>33</v>
      </c>
      <c r="GT123" s="222">
        <v>2</v>
      </c>
      <c r="GU123" s="222" t="s">
        <v>17</v>
      </c>
      <c r="GV123" s="222" t="s">
        <v>17</v>
      </c>
      <c r="GW123" s="223">
        <v>45063</v>
      </c>
      <c r="GX123" s="221" t="s">
        <v>2496</v>
      </c>
      <c r="GY123" s="224">
        <v>2</v>
      </c>
      <c r="GZ123" s="224" t="s">
        <v>2019</v>
      </c>
      <c r="HA123" s="224" t="s">
        <v>33</v>
      </c>
      <c r="HB123" s="224">
        <v>2</v>
      </c>
      <c r="HC123" s="224" t="s">
        <v>17</v>
      </c>
      <c r="HD123" s="224" t="s">
        <v>17</v>
      </c>
      <c r="HE123" s="214">
        <v>45063</v>
      </c>
      <c r="HF123" s="222" t="s">
        <v>2488</v>
      </c>
      <c r="HG123" s="222">
        <v>2</v>
      </c>
      <c r="HH123" s="222" t="s">
        <v>2019</v>
      </c>
      <c r="HI123" s="222" t="s">
        <v>33</v>
      </c>
      <c r="HJ123" s="222">
        <v>2</v>
      </c>
      <c r="HK123" s="222" t="s">
        <v>17</v>
      </c>
      <c r="HL123" s="222" t="s">
        <v>17</v>
      </c>
      <c r="HM123" s="223">
        <v>45063</v>
      </c>
      <c r="HN123" s="221" t="s">
        <v>2494</v>
      </c>
      <c r="HO123" s="224">
        <v>3</v>
      </c>
      <c r="HP123" s="224" t="s">
        <v>2019</v>
      </c>
      <c r="HQ123" s="224" t="s">
        <v>33</v>
      </c>
      <c r="HR123" s="224">
        <v>2</v>
      </c>
      <c r="HS123" s="224" t="s">
        <v>17</v>
      </c>
      <c r="HT123" s="224" t="s">
        <v>17</v>
      </c>
      <c r="HU123" s="214">
        <v>45063</v>
      </c>
      <c r="HV123" s="222" t="s">
        <v>2491</v>
      </c>
      <c r="HW123" s="222">
        <v>3</v>
      </c>
      <c r="HX123" s="222" t="s">
        <v>2019</v>
      </c>
      <c r="HY123" s="222" t="s">
        <v>33</v>
      </c>
      <c r="HZ123" s="222">
        <v>2</v>
      </c>
      <c r="IA123" s="222" t="s">
        <v>17</v>
      </c>
      <c r="IB123" s="222" t="s">
        <v>17</v>
      </c>
      <c r="IC123" s="223">
        <v>45063</v>
      </c>
      <c r="ID123" s="221" t="s">
        <v>2493</v>
      </c>
      <c r="IE123" s="224">
        <v>3</v>
      </c>
      <c r="IF123" s="224" t="s">
        <v>2019</v>
      </c>
      <c r="IG123" s="224" t="s">
        <v>33</v>
      </c>
      <c r="IH123" s="224">
        <v>2</v>
      </c>
      <c r="II123" s="224" t="s">
        <v>17</v>
      </c>
      <c r="IJ123" s="224" t="s">
        <v>17</v>
      </c>
      <c r="IK123" s="214">
        <v>45063</v>
      </c>
      <c r="IL123" s="222" t="s">
        <v>2492</v>
      </c>
      <c r="IM123" s="222">
        <v>3</v>
      </c>
      <c r="IN123" s="222" t="s">
        <v>2019</v>
      </c>
      <c r="IO123" s="222" t="s">
        <v>33</v>
      </c>
      <c r="IP123" s="222">
        <v>2</v>
      </c>
      <c r="IQ123" s="222" t="s">
        <v>17</v>
      </c>
      <c r="IR123" s="222" t="s">
        <v>17</v>
      </c>
      <c r="IS123" s="223">
        <v>45063</v>
      </c>
    </row>
    <row r="124" spans="1:253" s="11" customFormat="1" ht="12.95" customHeight="1" x14ac:dyDescent="0.2">
      <c r="A124" s="11" t="s">
        <v>585</v>
      </c>
      <c r="B124" s="11">
        <v>0</v>
      </c>
      <c r="C124" s="11" t="s">
        <v>586</v>
      </c>
      <c r="D124" s="11" t="s">
        <v>587</v>
      </c>
      <c r="E124" s="11" t="s">
        <v>10822</v>
      </c>
      <c r="F124" s="11" t="s">
        <v>1301</v>
      </c>
      <c r="G124" s="212">
        <v>837127000</v>
      </c>
      <c r="H124" s="213" t="s">
        <v>1298</v>
      </c>
      <c r="I124" s="213" t="s">
        <v>66</v>
      </c>
      <c r="J124" s="213">
        <v>1</v>
      </c>
      <c r="K124" s="213" t="s">
        <v>1300</v>
      </c>
      <c r="L124" s="213" t="s">
        <v>1299</v>
      </c>
      <c r="M124" s="214">
        <v>44802</v>
      </c>
      <c r="N124" s="227" t="s">
        <v>1305</v>
      </c>
      <c r="O124" s="216">
        <v>5811256</v>
      </c>
      <c r="P124" s="216" t="s">
        <v>1302</v>
      </c>
      <c r="Q124" s="216" t="s">
        <v>33</v>
      </c>
      <c r="R124" s="216">
        <v>2</v>
      </c>
      <c r="S124" s="216" t="s">
        <v>1304</v>
      </c>
      <c r="T124" s="216" t="s">
        <v>1303</v>
      </c>
      <c r="U124" s="217">
        <v>44802</v>
      </c>
      <c r="V124" s="227" t="s">
        <v>1309</v>
      </c>
      <c r="W124" s="213">
        <v>214402000</v>
      </c>
      <c r="X124" s="213" t="s">
        <v>1306</v>
      </c>
      <c r="Y124" s="213" t="s">
        <v>33</v>
      </c>
      <c r="Z124" s="213">
        <v>2</v>
      </c>
      <c r="AA124" s="213" t="s">
        <v>1308</v>
      </c>
      <c r="AB124" s="213" t="s">
        <v>1307</v>
      </c>
      <c r="AC124" s="214">
        <v>44802</v>
      </c>
      <c r="AD124" s="227" t="s">
        <v>1313</v>
      </c>
      <c r="AE124" s="218">
        <v>64593000</v>
      </c>
      <c r="AF124" s="218" t="s">
        <v>1310</v>
      </c>
      <c r="AG124" s="218" t="s">
        <v>33</v>
      </c>
      <c r="AH124" s="218">
        <v>2</v>
      </c>
      <c r="AI124" s="218" t="s">
        <v>1312</v>
      </c>
      <c r="AJ124" s="218" t="s">
        <v>1311</v>
      </c>
      <c r="AK124" s="219">
        <v>44802</v>
      </c>
      <c r="AL124" s="227" t="s">
        <v>1317</v>
      </c>
      <c r="AM124" s="213">
        <v>11996000</v>
      </c>
      <c r="AN124" s="213" t="s">
        <v>1314</v>
      </c>
      <c r="AO124" s="213" t="s">
        <v>33</v>
      </c>
      <c r="AP124" s="213">
        <v>2</v>
      </c>
      <c r="AQ124" s="213" t="s">
        <v>1316</v>
      </c>
      <c r="AR124" s="213" t="s">
        <v>1315</v>
      </c>
      <c r="AS124" s="214">
        <v>44802</v>
      </c>
      <c r="AT124" s="228" t="s">
        <v>1320</v>
      </c>
      <c r="AU124" s="218" t="s">
        <v>17</v>
      </c>
      <c r="AV124" s="218" t="s">
        <v>999</v>
      </c>
      <c r="AW124" s="218" t="s">
        <v>17</v>
      </c>
      <c r="AX124" s="218" t="s">
        <v>17</v>
      </c>
      <c r="AY124" s="218" t="s">
        <v>1318</v>
      </c>
      <c r="AZ124" s="218" t="s">
        <v>17</v>
      </c>
      <c r="BA124" s="219">
        <v>44802</v>
      </c>
      <c r="BB124" s="227" t="s">
        <v>1319</v>
      </c>
      <c r="BC124" s="213" t="s">
        <v>17</v>
      </c>
      <c r="BD124" s="213" t="s">
        <v>999</v>
      </c>
      <c r="BE124" s="213" t="s">
        <v>17</v>
      </c>
      <c r="BF124" s="213" t="s">
        <v>17</v>
      </c>
      <c r="BG124" s="213" t="s">
        <v>1318</v>
      </c>
      <c r="BH124" s="213" t="s">
        <v>17</v>
      </c>
      <c r="BI124" s="214">
        <v>44802</v>
      </c>
      <c r="BJ124" s="228" t="s">
        <v>1324</v>
      </c>
      <c r="BK124" s="228">
        <v>512</v>
      </c>
      <c r="BL124" s="228" t="s">
        <v>1321</v>
      </c>
      <c r="BM124" s="228" t="s">
        <v>33</v>
      </c>
      <c r="BN124" s="228">
        <v>2</v>
      </c>
      <c r="BO124" s="228" t="s">
        <v>1323</v>
      </c>
      <c r="BP124" s="218" t="s">
        <v>1322</v>
      </c>
      <c r="BQ124" s="229">
        <v>44802</v>
      </c>
      <c r="BR124" s="227" t="s">
        <v>1329</v>
      </c>
      <c r="BS124" s="230" t="s">
        <v>17</v>
      </c>
      <c r="BT124" s="230" t="s">
        <v>999</v>
      </c>
      <c r="BU124" s="230" t="s">
        <v>17</v>
      </c>
      <c r="BV124" s="230" t="s">
        <v>17</v>
      </c>
      <c r="BW124" s="230" t="s">
        <v>18</v>
      </c>
      <c r="BX124" s="230" t="s">
        <v>17</v>
      </c>
      <c r="BY124" s="214">
        <v>44802</v>
      </c>
      <c r="BZ124" s="228" t="s">
        <v>1330</v>
      </c>
      <c r="CA124" s="228" t="s">
        <v>17</v>
      </c>
      <c r="CB124" s="228" t="s">
        <v>999</v>
      </c>
      <c r="CC124" s="228" t="s">
        <v>17</v>
      </c>
      <c r="CD124" s="228" t="s">
        <v>17</v>
      </c>
      <c r="CE124" s="228" t="s">
        <v>18</v>
      </c>
      <c r="CF124" s="228" t="s">
        <v>17</v>
      </c>
      <c r="CG124" s="229">
        <v>44802</v>
      </c>
      <c r="CH124" s="227" t="s">
        <v>11219</v>
      </c>
      <c r="CI124" s="228" t="e">
        <v>#N/A</v>
      </c>
      <c r="CJ124" s="228" t="e">
        <v>#N/A</v>
      </c>
      <c r="CK124" s="228" t="e">
        <v>#N/A</v>
      </c>
      <c r="CL124" s="228" t="e">
        <v>#N/A</v>
      </c>
      <c r="CM124" s="228" t="e">
        <v>#N/A</v>
      </c>
      <c r="CN124" s="228" t="e">
        <v>#N/A</v>
      </c>
      <c r="CO124" s="231" t="e">
        <v>#N/A</v>
      </c>
      <c r="CP124" s="228" t="s">
        <v>1331</v>
      </c>
      <c r="CQ124" s="230" t="s">
        <v>17</v>
      </c>
      <c r="CR124" s="230" t="s">
        <v>999</v>
      </c>
      <c r="CS124" s="230" t="s">
        <v>17</v>
      </c>
      <c r="CT124" s="230" t="s">
        <v>17</v>
      </c>
      <c r="CU124" s="230" t="s">
        <v>18</v>
      </c>
      <c r="CV124" s="230" t="s">
        <v>17</v>
      </c>
      <c r="CW124" s="214">
        <v>44802</v>
      </c>
      <c r="CX124" s="228" t="s">
        <v>1335</v>
      </c>
      <c r="CY124" s="218">
        <v>26943000</v>
      </c>
      <c r="CZ124" s="218" t="s">
        <v>1332</v>
      </c>
      <c r="DA124" s="218" t="s">
        <v>33</v>
      </c>
      <c r="DB124" s="218">
        <v>2</v>
      </c>
      <c r="DC124" s="218" t="s">
        <v>1342</v>
      </c>
      <c r="DD124" s="218" t="s">
        <v>1333</v>
      </c>
      <c r="DE124" s="220">
        <v>44802</v>
      </c>
      <c r="DF124" s="227" t="s">
        <v>1339</v>
      </c>
      <c r="DG124" s="213">
        <v>149809000</v>
      </c>
      <c r="DH124" s="230" t="s">
        <v>1336</v>
      </c>
      <c r="DI124" s="230" t="s">
        <v>33</v>
      </c>
      <c r="DJ124" s="230">
        <v>2</v>
      </c>
      <c r="DK124" s="230" t="s">
        <v>1338</v>
      </c>
      <c r="DL124" s="230" t="s">
        <v>1337</v>
      </c>
      <c r="DM124" s="214">
        <v>44802</v>
      </c>
      <c r="DN124" s="228" t="s">
        <v>1341</v>
      </c>
      <c r="DO124" s="218">
        <v>37651000</v>
      </c>
      <c r="DP124" s="228" t="s">
        <v>1336</v>
      </c>
      <c r="DQ124" s="228" t="s">
        <v>33</v>
      </c>
      <c r="DR124" s="228">
        <v>2</v>
      </c>
      <c r="DS124" s="228" t="s">
        <v>1340</v>
      </c>
      <c r="DT124" s="228" t="s">
        <v>1337</v>
      </c>
      <c r="DU124" s="229">
        <v>44802</v>
      </c>
      <c r="DV124" s="227" t="s">
        <v>1343</v>
      </c>
      <c r="DW124" s="213">
        <v>26943000</v>
      </c>
      <c r="DX124" s="230" t="s">
        <v>1332</v>
      </c>
      <c r="DY124" s="230" t="s">
        <v>33</v>
      </c>
      <c r="DZ124" s="230">
        <v>2</v>
      </c>
      <c r="EA124" s="230" t="s">
        <v>1342</v>
      </c>
      <c r="EB124" s="230" t="s">
        <v>1333</v>
      </c>
      <c r="EC124" s="214">
        <v>44802</v>
      </c>
      <c r="ED124" s="228" t="s">
        <v>1345</v>
      </c>
      <c r="EE124" s="218">
        <v>0</v>
      </c>
      <c r="EF124" s="228" t="s">
        <v>1332</v>
      </c>
      <c r="EG124" s="228" t="s">
        <v>22</v>
      </c>
      <c r="EH124" s="228">
        <v>3</v>
      </c>
      <c r="EI124" s="228" t="s">
        <v>1344</v>
      </c>
      <c r="EJ124" s="228" t="s">
        <v>1333</v>
      </c>
      <c r="EK124" s="229">
        <v>44802</v>
      </c>
      <c r="EL124" s="227" t="s">
        <v>1129</v>
      </c>
      <c r="EM124" s="213">
        <v>0</v>
      </c>
      <c r="EN124" s="230" t="s">
        <v>999</v>
      </c>
      <c r="EO124" s="230" t="s">
        <v>22</v>
      </c>
      <c r="EP124" s="230">
        <v>3</v>
      </c>
      <c r="EQ124" s="230" t="s">
        <v>1128</v>
      </c>
      <c r="ER124" s="230" t="s">
        <v>17</v>
      </c>
      <c r="ES124" s="214">
        <v>44634</v>
      </c>
      <c r="ET124" s="228" t="s">
        <v>1328</v>
      </c>
      <c r="EU124" s="228">
        <v>4004</v>
      </c>
      <c r="EV124" s="228" t="s">
        <v>1325</v>
      </c>
      <c r="EW124" s="228" t="s">
        <v>33</v>
      </c>
      <c r="EX124" s="228">
        <v>2</v>
      </c>
      <c r="EY124" s="228" t="s">
        <v>1327</v>
      </c>
      <c r="EZ124" s="228" t="s">
        <v>1326</v>
      </c>
      <c r="FA124" s="229">
        <v>44802</v>
      </c>
      <c r="FB124" s="227" t="s">
        <v>1349</v>
      </c>
      <c r="FC124" s="230">
        <v>5</v>
      </c>
      <c r="FD124" s="230" t="s">
        <v>1346</v>
      </c>
      <c r="FE124" s="230" t="s">
        <v>33</v>
      </c>
      <c r="FF124" s="230">
        <v>2</v>
      </c>
      <c r="FG124" s="230" t="s">
        <v>1348</v>
      </c>
      <c r="FH124" s="230" t="s">
        <v>1347</v>
      </c>
      <c r="FI124" s="214">
        <v>44802</v>
      </c>
      <c r="FJ124" s="227" t="s">
        <v>589</v>
      </c>
      <c r="FK124" s="228" t="s">
        <v>17</v>
      </c>
      <c r="FL124" s="228">
        <v>0</v>
      </c>
      <c r="FM124" s="228" t="s">
        <v>17</v>
      </c>
      <c r="FN124" s="228" t="s">
        <v>17</v>
      </c>
      <c r="FO124" s="228" t="s">
        <v>588</v>
      </c>
      <c r="FP124" s="218">
        <v>0</v>
      </c>
      <c r="FQ124" s="219">
        <v>43585</v>
      </c>
      <c r="FR124" s="227" t="s">
        <v>590</v>
      </c>
      <c r="FS124" s="230" t="s">
        <v>17</v>
      </c>
      <c r="FT124" s="230">
        <v>0</v>
      </c>
      <c r="FU124" s="230" t="s">
        <v>17</v>
      </c>
      <c r="FV124" s="230" t="s">
        <v>17</v>
      </c>
      <c r="FW124" s="230">
        <v>0</v>
      </c>
      <c r="FX124" s="230">
        <v>0</v>
      </c>
      <c r="FY124" s="214">
        <v>43585</v>
      </c>
      <c r="FZ124" s="228" t="s">
        <v>2498</v>
      </c>
      <c r="GA124" s="228">
        <v>0</v>
      </c>
      <c r="GB124" s="228" t="s">
        <v>2019</v>
      </c>
      <c r="GC124" s="228" t="s">
        <v>33</v>
      </c>
      <c r="GD124" s="228">
        <v>2</v>
      </c>
      <c r="GE124" s="228" t="s">
        <v>17</v>
      </c>
      <c r="GF124" s="228" t="s">
        <v>17</v>
      </c>
      <c r="GG124" s="229">
        <v>45063</v>
      </c>
      <c r="GH124" s="227" t="s">
        <v>2504</v>
      </c>
      <c r="GI124" s="230">
        <v>2</v>
      </c>
      <c r="GJ124" s="230" t="s">
        <v>2019</v>
      </c>
      <c r="GK124" s="230" t="s">
        <v>33</v>
      </c>
      <c r="GL124" s="230">
        <v>2</v>
      </c>
      <c r="GM124" s="230" t="s">
        <v>17</v>
      </c>
      <c r="GN124" s="230" t="s">
        <v>17</v>
      </c>
      <c r="GO124" s="214">
        <v>45063</v>
      </c>
      <c r="GP124" s="228" t="s">
        <v>2499</v>
      </c>
      <c r="GQ124" s="228">
        <v>2</v>
      </c>
      <c r="GR124" s="228" t="s">
        <v>2019</v>
      </c>
      <c r="GS124" s="228" t="s">
        <v>33</v>
      </c>
      <c r="GT124" s="228">
        <v>2</v>
      </c>
      <c r="GU124" s="228" t="s">
        <v>17</v>
      </c>
      <c r="GV124" s="228" t="s">
        <v>17</v>
      </c>
      <c r="GW124" s="229">
        <v>45063</v>
      </c>
      <c r="GX124" s="227" t="s">
        <v>2505</v>
      </c>
      <c r="GY124" s="230">
        <v>3</v>
      </c>
      <c r="GZ124" s="230" t="s">
        <v>2019</v>
      </c>
      <c r="HA124" s="230" t="s">
        <v>33</v>
      </c>
      <c r="HB124" s="230">
        <v>2</v>
      </c>
      <c r="HC124" s="230" t="s">
        <v>17</v>
      </c>
      <c r="HD124" s="230" t="s">
        <v>17</v>
      </c>
      <c r="HE124" s="214">
        <v>45063</v>
      </c>
      <c r="HF124" s="228" t="s">
        <v>2497</v>
      </c>
      <c r="HG124" s="228">
        <v>2</v>
      </c>
      <c r="HH124" s="228" t="s">
        <v>2019</v>
      </c>
      <c r="HI124" s="228" t="s">
        <v>33</v>
      </c>
      <c r="HJ124" s="228">
        <v>2</v>
      </c>
      <c r="HK124" s="228" t="s">
        <v>17</v>
      </c>
      <c r="HL124" s="228" t="s">
        <v>17</v>
      </c>
      <c r="HM124" s="229">
        <v>45063</v>
      </c>
      <c r="HN124" s="227" t="s">
        <v>2503</v>
      </c>
      <c r="HO124" s="230">
        <v>2</v>
      </c>
      <c r="HP124" s="230" t="s">
        <v>2019</v>
      </c>
      <c r="HQ124" s="230" t="s">
        <v>33</v>
      </c>
      <c r="HR124" s="230">
        <v>2</v>
      </c>
      <c r="HS124" s="230" t="s">
        <v>17</v>
      </c>
      <c r="HT124" s="230" t="s">
        <v>17</v>
      </c>
      <c r="HU124" s="214">
        <v>45063</v>
      </c>
      <c r="HV124" s="228" t="s">
        <v>2500</v>
      </c>
      <c r="HW124" s="228">
        <v>1</v>
      </c>
      <c r="HX124" s="228" t="s">
        <v>2019</v>
      </c>
      <c r="HY124" s="228" t="s">
        <v>33</v>
      </c>
      <c r="HZ124" s="228">
        <v>2</v>
      </c>
      <c r="IA124" s="228" t="s">
        <v>17</v>
      </c>
      <c r="IB124" s="228" t="s">
        <v>17</v>
      </c>
      <c r="IC124" s="229">
        <v>45063</v>
      </c>
      <c r="ID124" s="227" t="s">
        <v>2502</v>
      </c>
      <c r="IE124" s="230">
        <v>3</v>
      </c>
      <c r="IF124" s="230" t="s">
        <v>2019</v>
      </c>
      <c r="IG124" s="230" t="s">
        <v>33</v>
      </c>
      <c r="IH124" s="230">
        <v>2</v>
      </c>
      <c r="II124" s="230" t="s">
        <v>17</v>
      </c>
      <c r="IJ124" s="230" t="s">
        <v>17</v>
      </c>
      <c r="IK124" s="214">
        <v>45063</v>
      </c>
      <c r="IL124" s="228" t="s">
        <v>2501</v>
      </c>
      <c r="IM124" s="228">
        <v>3</v>
      </c>
      <c r="IN124" s="228" t="s">
        <v>2019</v>
      </c>
      <c r="IO124" s="228" t="s">
        <v>33</v>
      </c>
      <c r="IP124" s="228">
        <v>2</v>
      </c>
      <c r="IQ124" s="228" t="s">
        <v>17</v>
      </c>
      <c r="IR124" s="228" t="s">
        <v>17</v>
      </c>
      <c r="IS124" s="229">
        <v>45063</v>
      </c>
    </row>
    <row r="125" spans="1:253" s="11" customFormat="1" ht="12.95" customHeight="1" x14ac:dyDescent="0.2">
      <c r="A125" s="11" t="s">
        <v>549</v>
      </c>
      <c r="B125" s="11">
        <v>0</v>
      </c>
      <c r="C125" s="11" t="s">
        <v>550</v>
      </c>
      <c r="D125" s="11" t="s">
        <v>551</v>
      </c>
      <c r="E125" s="11" t="s">
        <v>10827</v>
      </c>
      <c r="F125" s="11" t="s">
        <v>3569</v>
      </c>
      <c r="G125" s="212">
        <v>1669959000</v>
      </c>
      <c r="H125" s="213" t="s">
        <v>3566</v>
      </c>
      <c r="I125" s="213" t="s">
        <v>1219</v>
      </c>
      <c r="J125" s="213">
        <v>2</v>
      </c>
      <c r="K125" s="213" t="s">
        <v>3568</v>
      </c>
      <c r="L125" s="213" t="s">
        <v>3567</v>
      </c>
      <c r="M125" s="214">
        <v>45168</v>
      </c>
      <c r="N125" s="221" t="s">
        <v>1265</v>
      </c>
      <c r="O125" s="216">
        <v>235533</v>
      </c>
      <c r="P125" s="216" t="s">
        <v>1262</v>
      </c>
      <c r="Q125" s="216" t="s">
        <v>1219</v>
      </c>
      <c r="R125" s="216">
        <v>2</v>
      </c>
      <c r="S125" s="216" t="s">
        <v>1264</v>
      </c>
      <c r="T125" s="216" t="s">
        <v>1263</v>
      </c>
      <c r="U125" s="217">
        <v>44800</v>
      </c>
      <c r="V125" s="221" t="s">
        <v>2661</v>
      </c>
      <c r="W125" s="213">
        <v>19360000</v>
      </c>
      <c r="X125" s="213" t="s">
        <v>2658</v>
      </c>
      <c r="Y125" s="213" t="s">
        <v>1219</v>
      </c>
      <c r="Z125" s="213">
        <v>2</v>
      </c>
      <c r="AA125" s="213" t="s">
        <v>2660</v>
      </c>
      <c r="AB125" s="213" t="s">
        <v>2659</v>
      </c>
      <c r="AC125" s="214">
        <v>45076</v>
      </c>
      <c r="AD125" s="221" t="s">
        <v>936</v>
      </c>
      <c r="AE125" s="218">
        <v>16991000</v>
      </c>
      <c r="AF125" s="218" t="s">
        <v>933</v>
      </c>
      <c r="AG125" s="218" t="s">
        <v>33</v>
      </c>
      <c r="AH125" s="218">
        <v>2</v>
      </c>
      <c r="AI125" s="218" t="s">
        <v>935</v>
      </c>
      <c r="AJ125" s="218" t="s">
        <v>934</v>
      </c>
      <c r="AK125" s="219">
        <v>44110</v>
      </c>
      <c r="AL125" s="221" t="s">
        <v>3455</v>
      </c>
      <c r="AM125" s="213">
        <v>321000</v>
      </c>
      <c r="AN125" s="213" t="s">
        <v>2807</v>
      </c>
      <c r="AO125" s="213" t="s">
        <v>22</v>
      </c>
      <c r="AP125" s="213">
        <v>3</v>
      </c>
      <c r="AQ125" s="213" t="s">
        <v>2809</v>
      </c>
      <c r="AR125" s="213" t="s">
        <v>2808</v>
      </c>
      <c r="AS125" s="214">
        <v>45138</v>
      </c>
      <c r="AT125" s="222" t="s">
        <v>561</v>
      </c>
      <c r="AU125" s="218" t="s">
        <v>17</v>
      </c>
      <c r="AV125" s="218" t="s">
        <v>17</v>
      </c>
      <c r="AW125" s="218" t="s">
        <v>17</v>
      </c>
      <c r="AX125" s="218" t="s">
        <v>17</v>
      </c>
      <c r="AY125" s="218" t="s">
        <v>552</v>
      </c>
      <c r="AZ125" s="218" t="s">
        <v>17</v>
      </c>
      <c r="BA125" s="219">
        <v>43580</v>
      </c>
      <c r="BB125" s="221" t="s">
        <v>560</v>
      </c>
      <c r="BC125" s="213" t="s">
        <v>17</v>
      </c>
      <c r="BD125" s="213" t="s">
        <v>17</v>
      </c>
      <c r="BE125" s="213" t="s">
        <v>17</v>
      </c>
      <c r="BF125" s="213" t="s">
        <v>17</v>
      </c>
      <c r="BG125" s="213" t="s">
        <v>552</v>
      </c>
      <c r="BH125" s="213" t="s">
        <v>17</v>
      </c>
      <c r="BI125" s="214">
        <v>43580</v>
      </c>
      <c r="BJ125" s="222" t="s">
        <v>5223</v>
      </c>
      <c r="BK125" s="222">
        <v>86</v>
      </c>
      <c r="BL125" s="222" t="s">
        <v>5220</v>
      </c>
      <c r="BM125" s="222" t="s">
        <v>22</v>
      </c>
      <c r="BN125" s="222">
        <v>3</v>
      </c>
      <c r="BO125" s="222" t="s">
        <v>5222</v>
      </c>
      <c r="BP125" s="218" t="s">
        <v>5221</v>
      </c>
      <c r="BQ125" s="223">
        <v>45230</v>
      </c>
      <c r="BR125" s="221" t="s">
        <v>553</v>
      </c>
      <c r="BS125" s="224" t="s">
        <v>17</v>
      </c>
      <c r="BT125" s="224" t="s">
        <v>17</v>
      </c>
      <c r="BU125" s="224" t="s">
        <v>17</v>
      </c>
      <c r="BV125" s="224" t="s">
        <v>17</v>
      </c>
      <c r="BW125" s="224" t="s">
        <v>552</v>
      </c>
      <c r="BX125" s="224" t="s">
        <v>17</v>
      </c>
      <c r="BY125" s="214">
        <v>43580</v>
      </c>
      <c r="BZ125" s="222" t="s">
        <v>554</v>
      </c>
      <c r="CA125" s="222" t="s">
        <v>17</v>
      </c>
      <c r="CB125" s="222" t="s">
        <v>17</v>
      </c>
      <c r="CC125" s="222" t="s">
        <v>17</v>
      </c>
      <c r="CD125" s="222" t="s">
        <v>17</v>
      </c>
      <c r="CE125" s="222" t="s">
        <v>552</v>
      </c>
      <c r="CF125" s="222" t="s">
        <v>17</v>
      </c>
      <c r="CG125" s="223">
        <v>43580</v>
      </c>
      <c r="CH125" s="221" t="s">
        <v>11220</v>
      </c>
      <c r="CI125" s="222" t="e">
        <v>#N/A</v>
      </c>
      <c r="CJ125" s="222" t="e">
        <v>#N/A</v>
      </c>
      <c r="CK125" s="222" t="e">
        <v>#N/A</v>
      </c>
      <c r="CL125" s="222" t="e">
        <v>#N/A</v>
      </c>
      <c r="CM125" s="222" t="e">
        <v>#N/A</v>
      </c>
      <c r="CN125" s="222" t="e">
        <v>#N/A</v>
      </c>
      <c r="CO125" s="225" t="e">
        <v>#N/A</v>
      </c>
      <c r="CP125" s="222" t="s">
        <v>557</v>
      </c>
      <c r="CQ125" s="224" t="s">
        <v>17</v>
      </c>
      <c r="CR125" s="224" t="s">
        <v>17</v>
      </c>
      <c r="CS125" s="224" t="s">
        <v>17</v>
      </c>
      <c r="CT125" s="224" t="s">
        <v>17</v>
      </c>
      <c r="CU125" s="224" t="s">
        <v>552</v>
      </c>
      <c r="CV125" s="224" t="s">
        <v>17</v>
      </c>
      <c r="CW125" s="214">
        <v>43580</v>
      </c>
      <c r="CX125" s="222" t="s">
        <v>566</v>
      </c>
      <c r="CY125" s="218" t="s">
        <v>17</v>
      </c>
      <c r="CZ125" s="218" t="s">
        <v>17</v>
      </c>
      <c r="DA125" s="218" t="s">
        <v>22</v>
      </c>
      <c r="DB125" s="218">
        <v>3</v>
      </c>
      <c r="DC125" s="218" t="s">
        <v>552</v>
      </c>
      <c r="DD125" s="218" t="s">
        <v>17</v>
      </c>
      <c r="DE125" s="220">
        <v>43580</v>
      </c>
      <c r="DF125" s="221" t="s">
        <v>2760</v>
      </c>
      <c r="DG125" s="213">
        <v>19360000</v>
      </c>
      <c r="DH125" s="224" t="s">
        <v>2658</v>
      </c>
      <c r="DI125" s="224" t="s">
        <v>1219</v>
      </c>
      <c r="DJ125" s="224">
        <v>2</v>
      </c>
      <c r="DK125" s="224" t="s">
        <v>2759</v>
      </c>
      <c r="DL125" s="224" t="s">
        <v>2659</v>
      </c>
      <c r="DM125" s="214">
        <v>45077</v>
      </c>
      <c r="DN125" s="222" t="s">
        <v>570</v>
      </c>
      <c r="DO125" s="218" t="s">
        <v>17</v>
      </c>
      <c r="DP125" s="222" t="s">
        <v>17</v>
      </c>
      <c r="DQ125" s="222" t="s">
        <v>22</v>
      </c>
      <c r="DR125" s="222">
        <v>3</v>
      </c>
      <c r="DS125" s="222" t="s">
        <v>552</v>
      </c>
      <c r="DT125" s="222" t="s">
        <v>17</v>
      </c>
      <c r="DU125" s="223">
        <v>43580</v>
      </c>
      <c r="DV125" s="221" t="s">
        <v>563</v>
      </c>
      <c r="DW125" s="213" t="s">
        <v>17</v>
      </c>
      <c r="DX125" s="224" t="s">
        <v>17</v>
      </c>
      <c r="DY125" s="224" t="s">
        <v>22</v>
      </c>
      <c r="DZ125" s="224">
        <v>3</v>
      </c>
      <c r="EA125" s="224" t="s">
        <v>552</v>
      </c>
      <c r="EB125" s="224" t="s">
        <v>17</v>
      </c>
      <c r="EC125" s="214">
        <v>43580</v>
      </c>
      <c r="ED125" s="222" t="s">
        <v>568</v>
      </c>
      <c r="EE125" s="218" t="s">
        <v>17</v>
      </c>
      <c r="EF125" s="222" t="s">
        <v>17</v>
      </c>
      <c r="EG125" s="222" t="s">
        <v>22</v>
      </c>
      <c r="EH125" s="222">
        <v>3</v>
      </c>
      <c r="EI125" s="222" t="s">
        <v>552</v>
      </c>
      <c r="EJ125" s="222" t="s">
        <v>17</v>
      </c>
      <c r="EK125" s="223">
        <v>43580</v>
      </c>
      <c r="EL125" s="221" t="s">
        <v>559</v>
      </c>
      <c r="EM125" s="213" t="s">
        <v>17</v>
      </c>
      <c r="EN125" s="224" t="s">
        <v>17</v>
      </c>
      <c r="EO125" s="224" t="s">
        <v>22</v>
      </c>
      <c r="EP125" s="224">
        <v>3</v>
      </c>
      <c r="EQ125" s="224" t="s">
        <v>552</v>
      </c>
      <c r="ER125" s="224" t="s">
        <v>17</v>
      </c>
      <c r="ES125" s="214">
        <v>43580</v>
      </c>
      <c r="ET125" s="222" t="s">
        <v>5225</v>
      </c>
      <c r="EU125" s="222">
        <v>1299</v>
      </c>
      <c r="EV125" s="222" t="s">
        <v>5220</v>
      </c>
      <c r="EW125" s="222" t="s">
        <v>1219</v>
      </c>
      <c r="EX125" s="222">
        <v>2</v>
      </c>
      <c r="EY125" s="222" t="s">
        <v>5224</v>
      </c>
      <c r="EZ125" s="222" t="s">
        <v>5221</v>
      </c>
      <c r="FA125" s="223">
        <v>45230</v>
      </c>
      <c r="FB125" s="221" t="s">
        <v>556</v>
      </c>
      <c r="FC125" s="224">
        <v>3</v>
      </c>
      <c r="FD125" s="224" t="s">
        <v>482</v>
      </c>
      <c r="FE125" s="224" t="s">
        <v>33</v>
      </c>
      <c r="FF125" s="224">
        <v>2</v>
      </c>
      <c r="FG125" s="224" t="s">
        <v>555</v>
      </c>
      <c r="FH125" s="224" t="s">
        <v>483</v>
      </c>
      <c r="FI125" s="214">
        <v>43580</v>
      </c>
      <c r="FJ125" s="221" t="s">
        <v>564</v>
      </c>
      <c r="FK125" s="222" t="s">
        <v>17</v>
      </c>
      <c r="FL125" s="222" t="s">
        <v>17</v>
      </c>
      <c r="FM125" s="222" t="s">
        <v>17</v>
      </c>
      <c r="FN125" s="222" t="s">
        <v>17</v>
      </c>
      <c r="FO125" s="222" t="s">
        <v>17</v>
      </c>
      <c r="FP125" s="218" t="s">
        <v>17</v>
      </c>
      <c r="FQ125" s="219">
        <v>43580</v>
      </c>
      <c r="FR125" s="221" t="s">
        <v>565</v>
      </c>
      <c r="FS125" s="224" t="s">
        <v>17</v>
      </c>
      <c r="FT125" s="224" t="s">
        <v>17</v>
      </c>
      <c r="FU125" s="224" t="s">
        <v>17</v>
      </c>
      <c r="FV125" s="224" t="s">
        <v>17</v>
      </c>
      <c r="FW125" s="224" t="s">
        <v>17</v>
      </c>
      <c r="FX125" s="224" t="s">
        <v>17</v>
      </c>
      <c r="FY125" s="214">
        <v>43580</v>
      </c>
      <c r="FZ125" s="222" t="s">
        <v>2507</v>
      </c>
      <c r="GA125" s="222">
        <v>2</v>
      </c>
      <c r="GB125" s="222" t="s">
        <v>2019</v>
      </c>
      <c r="GC125" s="222" t="s">
        <v>33</v>
      </c>
      <c r="GD125" s="222">
        <v>2</v>
      </c>
      <c r="GE125" s="222" t="s">
        <v>17</v>
      </c>
      <c r="GF125" s="222" t="s">
        <v>17</v>
      </c>
      <c r="GG125" s="223">
        <v>45063</v>
      </c>
      <c r="GH125" s="221" t="s">
        <v>2513</v>
      </c>
      <c r="GI125" s="224">
        <v>1</v>
      </c>
      <c r="GJ125" s="224" t="s">
        <v>2019</v>
      </c>
      <c r="GK125" s="224" t="s">
        <v>33</v>
      </c>
      <c r="GL125" s="224">
        <v>2</v>
      </c>
      <c r="GM125" s="224" t="s">
        <v>17</v>
      </c>
      <c r="GN125" s="224" t="s">
        <v>17</v>
      </c>
      <c r="GO125" s="214">
        <v>45063</v>
      </c>
      <c r="GP125" s="222" t="s">
        <v>2508</v>
      </c>
      <c r="GQ125" s="222">
        <v>2</v>
      </c>
      <c r="GR125" s="222" t="s">
        <v>2019</v>
      </c>
      <c r="GS125" s="222" t="s">
        <v>33</v>
      </c>
      <c r="GT125" s="222">
        <v>2</v>
      </c>
      <c r="GU125" s="222" t="s">
        <v>17</v>
      </c>
      <c r="GV125" s="222" t="s">
        <v>17</v>
      </c>
      <c r="GW125" s="223">
        <v>45063</v>
      </c>
      <c r="GX125" s="221" t="s">
        <v>2514</v>
      </c>
      <c r="GY125" s="224">
        <v>0</v>
      </c>
      <c r="GZ125" s="224" t="s">
        <v>2019</v>
      </c>
      <c r="HA125" s="224" t="s">
        <v>33</v>
      </c>
      <c r="HB125" s="224">
        <v>2</v>
      </c>
      <c r="HC125" s="224" t="s">
        <v>17</v>
      </c>
      <c r="HD125" s="224" t="s">
        <v>17</v>
      </c>
      <c r="HE125" s="214">
        <v>45063</v>
      </c>
      <c r="HF125" s="222" t="s">
        <v>2506</v>
      </c>
      <c r="HG125" s="222">
        <v>2</v>
      </c>
      <c r="HH125" s="222" t="s">
        <v>2019</v>
      </c>
      <c r="HI125" s="222" t="s">
        <v>33</v>
      </c>
      <c r="HJ125" s="222">
        <v>2</v>
      </c>
      <c r="HK125" s="222" t="s">
        <v>17</v>
      </c>
      <c r="HL125" s="222" t="s">
        <v>17</v>
      </c>
      <c r="HM125" s="223">
        <v>45063</v>
      </c>
      <c r="HN125" s="221" t="s">
        <v>2512</v>
      </c>
      <c r="HO125" s="224">
        <v>2</v>
      </c>
      <c r="HP125" s="224" t="s">
        <v>2019</v>
      </c>
      <c r="HQ125" s="224" t="s">
        <v>33</v>
      </c>
      <c r="HR125" s="224">
        <v>2</v>
      </c>
      <c r="HS125" s="224" t="s">
        <v>17</v>
      </c>
      <c r="HT125" s="224" t="s">
        <v>17</v>
      </c>
      <c r="HU125" s="214">
        <v>45063</v>
      </c>
      <c r="HV125" s="222" t="s">
        <v>2509</v>
      </c>
      <c r="HW125" s="222">
        <v>2</v>
      </c>
      <c r="HX125" s="222" t="s">
        <v>2019</v>
      </c>
      <c r="HY125" s="222" t="s">
        <v>33</v>
      </c>
      <c r="HZ125" s="222">
        <v>2</v>
      </c>
      <c r="IA125" s="222" t="s">
        <v>17</v>
      </c>
      <c r="IB125" s="222" t="s">
        <v>17</v>
      </c>
      <c r="IC125" s="223">
        <v>45063</v>
      </c>
      <c r="ID125" s="221" t="s">
        <v>2511</v>
      </c>
      <c r="IE125" s="224">
        <v>1</v>
      </c>
      <c r="IF125" s="224" t="s">
        <v>2019</v>
      </c>
      <c r="IG125" s="224" t="s">
        <v>33</v>
      </c>
      <c r="IH125" s="224">
        <v>2</v>
      </c>
      <c r="II125" s="224" t="s">
        <v>17</v>
      </c>
      <c r="IJ125" s="224" t="s">
        <v>17</v>
      </c>
      <c r="IK125" s="214">
        <v>45063</v>
      </c>
      <c r="IL125" s="222" t="s">
        <v>2510</v>
      </c>
      <c r="IM125" s="222">
        <v>3</v>
      </c>
      <c r="IN125" s="222" t="s">
        <v>2019</v>
      </c>
      <c r="IO125" s="222" t="s">
        <v>33</v>
      </c>
      <c r="IP125" s="222">
        <v>2</v>
      </c>
      <c r="IQ125" s="222" t="s">
        <v>17</v>
      </c>
      <c r="IR125" s="222" t="s">
        <v>17</v>
      </c>
      <c r="IS125" s="223">
        <v>45063</v>
      </c>
    </row>
    <row r="126" spans="1:253" s="11" customFormat="1" ht="12.95" customHeight="1" x14ac:dyDescent="0.2">
      <c r="A126" s="11" t="s">
        <v>608</v>
      </c>
      <c r="B126" s="11">
        <v>0</v>
      </c>
      <c r="C126" s="11" t="s">
        <v>609</v>
      </c>
      <c r="D126" s="11" t="s">
        <v>610</v>
      </c>
      <c r="E126" s="11" t="s">
        <v>10830</v>
      </c>
      <c r="F126" s="11" t="s">
        <v>2849</v>
      </c>
      <c r="G126" s="212">
        <v>279203000</v>
      </c>
      <c r="H126" s="213" t="s">
        <v>2847</v>
      </c>
      <c r="I126" s="213" t="s">
        <v>1219</v>
      </c>
      <c r="J126" s="213">
        <v>2</v>
      </c>
      <c r="K126" s="213" t="s">
        <v>2848</v>
      </c>
      <c r="L126" s="213" t="s">
        <v>2847</v>
      </c>
      <c r="M126" s="214">
        <v>45105</v>
      </c>
      <c r="N126" s="227" t="s">
        <v>2851</v>
      </c>
      <c r="O126" s="216">
        <v>566255</v>
      </c>
      <c r="P126" s="216" t="s">
        <v>2847</v>
      </c>
      <c r="Q126" s="216" t="s">
        <v>1219</v>
      </c>
      <c r="R126" s="216">
        <v>2</v>
      </c>
      <c r="S126" s="216" t="s">
        <v>2850</v>
      </c>
      <c r="T126" s="216" t="s">
        <v>2847</v>
      </c>
      <c r="U126" s="217">
        <v>45105</v>
      </c>
      <c r="V126" s="227" t="s">
        <v>2853</v>
      </c>
      <c r="W126" s="213">
        <v>96540000</v>
      </c>
      <c r="X126" s="213" t="s">
        <v>2847</v>
      </c>
      <c r="Y126" s="213" t="s">
        <v>1219</v>
      </c>
      <c r="Z126" s="213">
        <v>2</v>
      </c>
      <c r="AA126" s="213" t="s">
        <v>2852</v>
      </c>
      <c r="AB126" s="213" t="s">
        <v>2847</v>
      </c>
      <c r="AC126" s="214">
        <v>45105</v>
      </c>
      <c r="AD126" s="227" t="s">
        <v>2855</v>
      </c>
      <c r="AE126" s="218">
        <v>34478000</v>
      </c>
      <c r="AF126" s="218" t="s">
        <v>2847</v>
      </c>
      <c r="AG126" s="218" t="s">
        <v>1219</v>
      </c>
      <c r="AH126" s="218">
        <v>2</v>
      </c>
      <c r="AI126" s="218" t="s">
        <v>2854</v>
      </c>
      <c r="AJ126" s="218" t="s">
        <v>2847</v>
      </c>
      <c r="AK126" s="219">
        <v>45105</v>
      </c>
      <c r="AL126" s="227" t="s">
        <v>2857</v>
      </c>
      <c r="AM126" s="213">
        <v>24720000</v>
      </c>
      <c r="AN126" s="213" t="s">
        <v>2847</v>
      </c>
      <c r="AO126" s="213" t="s">
        <v>22</v>
      </c>
      <c r="AP126" s="213">
        <v>3</v>
      </c>
      <c r="AQ126" s="213" t="s">
        <v>2856</v>
      </c>
      <c r="AR126" s="213" t="s">
        <v>2847</v>
      </c>
      <c r="AS126" s="214">
        <v>45105</v>
      </c>
      <c r="AT126" s="228" t="s">
        <v>748</v>
      </c>
      <c r="AU126" s="218" t="s">
        <v>17</v>
      </c>
      <c r="AV126" s="218" t="s">
        <v>611</v>
      </c>
      <c r="AW126" s="218" t="s">
        <v>33</v>
      </c>
      <c r="AX126" s="218">
        <v>2</v>
      </c>
      <c r="AY126" s="218" t="s">
        <v>747</v>
      </c>
      <c r="AZ126" s="218" t="s">
        <v>611</v>
      </c>
      <c r="BA126" s="219">
        <v>43815</v>
      </c>
      <c r="BB126" s="227" t="s">
        <v>746</v>
      </c>
      <c r="BC126" s="213" t="s">
        <v>17</v>
      </c>
      <c r="BD126" s="213" t="s">
        <v>611</v>
      </c>
      <c r="BE126" s="213" t="s">
        <v>33</v>
      </c>
      <c r="BF126" s="213">
        <v>2</v>
      </c>
      <c r="BG126" s="213" t="s">
        <v>745</v>
      </c>
      <c r="BH126" s="213" t="s">
        <v>611</v>
      </c>
      <c r="BI126" s="214">
        <v>43815</v>
      </c>
      <c r="BJ126" s="228" t="s">
        <v>2859</v>
      </c>
      <c r="BK126" s="228">
        <v>2554</v>
      </c>
      <c r="BL126" s="228" t="s">
        <v>2847</v>
      </c>
      <c r="BM126" s="228" t="s">
        <v>22</v>
      </c>
      <c r="BN126" s="228">
        <v>3</v>
      </c>
      <c r="BO126" s="228" t="s">
        <v>2858</v>
      </c>
      <c r="BP126" s="218" t="s">
        <v>2847</v>
      </c>
      <c r="BQ126" s="229">
        <v>45105</v>
      </c>
      <c r="BR126" s="227" t="s">
        <v>613</v>
      </c>
      <c r="BS126" s="230" t="s">
        <v>17</v>
      </c>
      <c r="BT126" s="230" t="s">
        <v>611</v>
      </c>
      <c r="BU126" s="230" t="s">
        <v>33</v>
      </c>
      <c r="BV126" s="230">
        <v>2</v>
      </c>
      <c r="BW126" s="230" t="s">
        <v>612</v>
      </c>
      <c r="BX126" s="230" t="s">
        <v>611</v>
      </c>
      <c r="BY126" s="214">
        <v>43606</v>
      </c>
      <c r="BZ126" s="228" t="s">
        <v>614</v>
      </c>
      <c r="CA126" s="228" t="s">
        <v>17</v>
      </c>
      <c r="CB126" s="228" t="s">
        <v>611</v>
      </c>
      <c r="CC126" s="228" t="s">
        <v>33</v>
      </c>
      <c r="CD126" s="228">
        <v>2</v>
      </c>
      <c r="CE126" s="228" t="s">
        <v>612</v>
      </c>
      <c r="CF126" s="228" t="s">
        <v>611</v>
      </c>
      <c r="CG126" s="229">
        <v>43606</v>
      </c>
      <c r="CH126" s="227" t="s">
        <v>11221</v>
      </c>
      <c r="CI126" s="228" t="e">
        <v>#N/A</v>
      </c>
      <c r="CJ126" s="228" t="e">
        <v>#N/A</v>
      </c>
      <c r="CK126" s="228" t="e">
        <v>#N/A</v>
      </c>
      <c r="CL126" s="228" t="e">
        <v>#N/A</v>
      </c>
      <c r="CM126" s="228" t="e">
        <v>#N/A</v>
      </c>
      <c r="CN126" s="228" t="e">
        <v>#N/A</v>
      </c>
      <c r="CO126" s="231" t="e">
        <v>#N/A</v>
      </c>
      <c r="CP126" s="228" t="s">
        <v>617</v>
      </c>
      <c r="CQ126" s="230" t="s">
        <v>17</v>
      </c>
      <c r="CR126" s="230" t="s">
        <v>611</v>
      </c>
      <c r="CS126" s="230" t="s">
        <v>33</v>
      </c>
      <c r="CT126" s="230">
        <v>2</v>
      </c>
      <c r="CU126" s="230" t="s">
        <v>612</v>
      </c>
      <c r="CV126" s="230" t="s">
        <v>611</v>
      </c>
      <c r="CW126" s="214">
        <v>43606</v>
      </c>
      <c r="CX126" s="228" t="s">
        <v>2863</v>
      </c>
      <c r="CY126" s="218">
        <v>20548000</v>
      </c>
      <c r="CZ126" s="218" t="s">
        <v>2847</v>
      </c>
      <c r="DA126" s="218" t="s">
        <v>1219</v>
      </c>
      <c r="DB126" s="218">
        <v>2</v>
      </c>
      <c r="DC126" s="218" t="s">
        <v>2864</v>
      </c>
      <c r="DD126" s="218" t="s">
        <v>2847</v>
      </c>
      <c r="DE126" s="220">
        <v>45105</v>
      </c>
      <c r="DF126" s="227" t="s">
        <v>2865</v>
      </c>
      <c r="DG126" s="213">
        <v>62062000</v>
      </c>
      <c r="DH126" s="230" t="s">
        <v>2847</v>
      </c>
      <c r="DI126" s="230" t="s">
        <v>1219</v>
      </c>
      <c r="DJ126" s="230">
        <v>2</v>
      </c>
      <c r="DK126" s="230" t="s">
        <v>2864</v>
      </c>
      <c r="DL126" s="230" t="s">
        <v>2847</v>
      </c>
      <c r="DM126" s="214">
        <v>45105</v>
      </c>
      <c r="DN126" s="228" t="s">
        <v>2866</v>
      </c>
      <c r="DO126" s="218">
        <v>13930000</v>
      </c>
      <c r="DP126" s="228" t="s">
        <v>2847</v>
      </c>
      <c r="DQ126" s="228" t="s">
        <v>1219</v>
      </c>
      <c r="DR126" s="228">
        <v>2</v>
      </c>
      <c r="DS126" s="228" t="s">
        <v>2864</v>
      </c>
      <c r="DT126" s="228" t="s">
        <v>2847</v>
      </c>
      <c r="DU126" s="229">
        <v>45105</v>
      </c>
      <c r="DV126" s="227" t="s">
        <v>2867</v>
      </c>
      <c r="DW126" s="213">
        <v>14167000</v>
      </c>
      <c r="DX126" s="230" t="s">
        <v>2847</v>
      </c>
      <c r="DY126" s="230" t="s">
        <v>1219</v>
      </c>
      <c r="DZ126" s="230">
        <v>2</v>
      </c>
      <c r="EA126" s="230" t="s">
        <v>2864</v>
      </c>
      <c r="EB126" s="230" t="s">
        <v>2847</v>
      </c>
      <c r="EC126" s="214">
        <v>45105</v>
      </c>
      <c r="ED126" s="228" t="s">
        <v>2868</v>
      </c>
      <c r="EE126" s="218">
        <v>6254000</v>
      </c>
      <c r="EF126" s="228" t="s">
        <v>2847</v>
      </c>
      <c r="EG126" s="228" t="s">
        <v>1219</v>
      </c>
      <c r="EH126" s="228">
        <v>2</v>
      </c>
      <c r="EI126" s="228" t="s">
        <v>2864</v>
      </c>
      <c r="EJ126" s="228" t="s">
        <v>2847</v>
      </c>
      <c r="EK126" s="229">
        <v>45105</v>
      </c>
      <c r="EL126" s="227" t="s">
        <v>2869</v>
      </c>
      <c r="EM126" s="213">
        <v>127000</v>
      </c>
      <c r="EN126" s="230" t="s">
        <v>2847</v>
      </c>
      <c r="EO126" s="230" t="s">
        <v>1219</v>
      </c>
      <c r="EP126" s="230">
        <v>2</v>
      </c>
      <c r="EQ126" s="230" t="s">
        <v>2864</v>
      </c>
      <c r="ER126" s="230" t="s">
        <v>2847</v>
      </c>
      <c r="ES126" s="214">
        <v>45105</v>
      </c>
      <c r="ET126" s="228" t="s">
        <v>2861</v>
      </c>
      <c r="EU126" s="228">
        <v>63137</v>
      </c>
      <c r="EV126" s="228" t="s">
        <v>2847</v>
      </c>
      <c r="EW126" s="228" t="s">
        <v>22</v>
      </c>
      <c r="EX126" s="228">
        <v>3</v>
      </c>
      <c r="EY126" s="228" t="s">
        <v>2860</v>
      </c>
      <c r="EZ126" s="228" t="s">
        <v>2847</v>
      </c>
      <c r="FA126" s="229">
        <v>45105</v>
      </c>
      <c r="FB126" s="227" t="s">
        <v>616</v>
      </c>
      <c r="FC126" s="230">
        <v>5</v>
      </c>
      <c r="FD126" s="230" t="s">
        <v>611</v>
      </c>
      <c r="FE126" s="230" t="s">
        <v>33</v>
      </c>
      <c r="FF126" s="230">
        <v>2</v>
      </c>
      <c r="FG126" s="230" t="s">
        <v>615</v>
      </c>
      <c r="FH126" s="230" t="s">
        <v>611</v>
      </c>
      <c r="FI126" s="214">
        <v>43606</v>
      </c>
      <c r="FJ126" s="227" t="s">
        <v>11222</v>
      </c>
      <c r="FK126" s="228" t="e">
        <v>#N/A</v>
      </c>
      <c r="FL126" s="228" t="e">
        <v>#N/A</v>
      </c>
      <c r="FM126" s="228" t="e">
        <v>#N/A</v>
      </c>
      <c r="FN126" s="228" t="e">
        <v>#N/A</v>
      </c>
      <c r="FO126" s="228" t="e">
        <v>#N/A</v>
      </c>
      <c r="FP126" s="218" t="e">
        <v>#N/A</v>
      </c>
      <c r="FQ126" s="219" t="e">
        <v>#N/A</v>
      </c>
      <c r="FR126" s="227" t="s">
        <v>906</v>
      </c>
      <c r="FS126" s="230" t="s">
        <v>17</v>
      </c>
      <c r="FT126" s="230" t="s">
        <v>17</v>
      </c>
      <c r="FU126" s="230" t="s">
        <v>17</v>
      </c>
      <c r="FV126" s="230" t="s">
        <v>17</v>
      </c>
      <c r="FW126" s="230" t="s">
        <v>17</v>
      </c>
      <c r="FX126" s="230" t="s">
        <v>17</v>
      </c>
      <c r="FY126" s="214">
        <v>44015</v>
      </c>
      <c r="FZ126" s="228" t="s">
        <v>6333</v>
      </c>
      <c r="GA126" s="228">
        <v>1</v>
      </c>
      <c r="GB126" s="228" t="s">
        <v>2019</v>
      </c>
      <c r="GC126" s="228" t="s">
        <v>33</v>
      </c>
      <c r="GD126" s="228">
        <v>2</v>
      </c>
      <c r="GE126" s="228" t="s">
        <v>17</v>
      </c>
      <c r="GF126" s="228" t="s">
        <v>17</v>
      </c>
      <c r="GG126" s="229">
        <v>45257</v>
      </c>
      <c r="GH126" s="227" t="s">
        <v>6339</v>
      </c>
      <c r="GI126" s="230">
        <v>3</v>
      </c>
      <c r="GJ126" s="230" t="s">
        <v>2019</v>
      </c>
      <c r="GK126" s="230" t="s">
        <v>33</v>
      </c>
      <c r="GL126" s="230">
        <v>2</v>
      </c>
      <c r="GM126" s="230" t="s">
        <v>17</v>
      </c>
      <c r="GN126" s="230" t="s">
        <v>17</v>
      </c>
      <c r="GO126" s="214">
        <v>45257</v>
      </c>
      <c r="GP126" s="228" t="s">
        <v>6334</v>
      </c>
      <c r="GQ126" s="228">
        <v>3</v>
      </c>
      <c r="GR126" s="228" t="s">
        <v>2019</v>
      </c>
      <c r="GS126" s="228" t="s">
        <v>33</v>
      </c>
      <c r="GT126" s="228">
        <v>2</v>
      </c>
      <c r="GU126" s="228" t="s">
        <v>17</v>
      </c>
      <c r="GV126" s="228" t="s">
        <v>17</v>
      </c>
      <c r="GW126" s="229">
        <v>45257</v>
      </c>
      <c r="GX126" s="227" t="s">
        <v>6340</v>
      </c>
      <c r="GY126" s="230">
        <v>0</v>
      </c>
      <c r="GZ126" s="230" t="s">
        <v>2019</v>
      </c>
      <c r="HA126" s="230" t="s">
        <v>33</v>
      </c>
      <c r="HB126" s="230">
        <v>2</v>
      </c>
      <c r="HC126" s="230" t="s">
        <v>17</v>
      </c>
      <c r="HD126" s="230" t="s">
        <v>17</v>
      </c>
      <c r="HE126" s="214">
        <v>45257</v>
      </c>
      <c r="HF126" s="228" t="s">
        <v>6332</v>
      </c>
      <c r="HG126" s="228">
        <v>2</v>
      </c>
      <c r="HH126" s="228" t="s">
        <v>2019</v>
      </c>
      <c r="HI126" s="228" t="s">
        <v>33</v>
      </c>
      <c r="HJ126" s="228">
        <v>2</v>
      </c>
      <c r="HK126" s="228" t="s">
        <v>17</v>
      </c>
      <c r="HL126" s="228" t="s">
        <v>17</v>
      </c>
      <c r="HM126" s="229">
        <v>45257</v>
      </c>
      <c r="HN126" s="227" t="s">
        <v>6338</v>
      </c>
      <c r="HO126" s="230">
        <v>3</v>
      </c>
      <c r="HP126" s="230" t="s">
        <v>2019</v>
      </c>
      <c r="HQ126" s="230" t="s">
        <v>33</v>
      </c>
      <c r="HR126" s="230">
        <v>2</v>
      </c>
      <c r="HS126" s="230" t="s">
        <v>17</v>
      </c>
      <c r="HT126" s="230" t="s">
        <v>17</v>
      </c>
      <c r="HU126" s="214">
        <v>45257</v>
      </c>
      <c r="HV126" s="228" t="s">
        <v>6335</v>
      </c>
      <c r="HW126" s="228">
        <v>3</v>
      </c>
      <c r="HX126" s="228" t="s">
        <v>2019</v>
      </c>
      <c r="HY126" s="228" t="s">
        <v>33</v>
      </c>
      <c r="HZ126" s="228">
        <v>2</v>
      </c>
      <c r="IA126" s="228" t="s">
        <v>17</v>
      </c>
      <c r="IB126" s="228" t="s">
        <v>17</v>
      </c>
      <c r="IC126" s="229">
        <v>45257</v>
      </c>
      <c r="ID126" s="227" t="s">
        <v>6337</v>
      </c>
      <c r="IE126" s="230">
        <v>3</v>
      </c>
      <c r="IF126" s="230" t="s">
        <v>2019</v>
      </c>
      <c r="IG126" s="230" t="s">
        <v>33</v>
      </c>
      <c r="IH126" s="230">
        <v>2</v>
      </c>
      <c r="II126" s="230" t="s">
        <v>17</v>
      </c>
      <c r="IJ126" s="230" t="s">
        <v>17</v>
      </c>
      <c r="IK126" s="214">
        <v>45257</v>
      </c>
      <c r="IL126" s="228" t="s">
        <v>6336</v>
      </c>
      <c r="IM126" s="228">
        <v>1</v>
      </c>
      <c r="IN126" s="228" t="s">
        <v>2019</v>
      </c>
      <c r="IO126" s="228" t="s">
        <v>33</v>
      </c>
      <c r="IP126" s="228">
        <v>2</v>
      </c>
      <c r="IQ126" s="228" t="s">
        <v>17</v>
      </c>
      <c r="IR126" s="228" t="s">
        <v>17</v>
      </c>
      <c r="IS126" s="229">
        <v>45257</v>
      </c>
    </row>
    <row r="127" spans="1:253" s="11" customFormat="1" ht="12.95" customHeight="1" x14ac:dyDescent="0.2">
      <c r="A127" s="11" t="s">
        <v>596</v>
      </c>
      <c r="B127" s="11">
        <v>0</v>
      </c>
      <c r="C127" s="11" t="s">
        <v>597</v>
      </c>
      <c r="D127" s="11" t="s">
        <v>598</v>
      </c>
      <c r="E127" s="11" t="s">
        <v>10836</v>
      </c>
      <c r="F127" s="11" t="s">
        <v>9240</v>
      </c>
      <c r="G127" s="212">
        <v>95609000</v>
      </c>
      <c r="H127" s="213" t="s">
        <v>9237</v>
      </c>
      <c r="I127" s="213" t="s">
        <v>1219</v>
      </c>
      <c r="J127" s="213">
        <v>2</v>
      </c>
      <c r="K127" s="213" t="s">
        <v>9239</v>
      </c>
      <c r="L127" s="213" t="s">
        <v>9238</v>
      </c>
      <c r="M127" s="214">
        <v>45260</v>
      </c>
      <c r="N127" s="221" t="s">
        <v>3925</v>
      </c>
      <c r="O127" s="216">
        <v>150195</v>
      </c>
      <c r="P127" s="216" t="s">
        <v>3922</v>
      </c>
      <c r="Q127" s="216" t="s">
        <v>1219</v>
      </c>
      <c r="R127" s="216">
        <v>2</v>
      </c>
      <c r="S127" s="216" t="s">
        <v>3924</v>
      </c>
      <c r="T127" s="216" t="s">
        <v>3923</v>
      </c>
      <c r="U127" s="217">
        <v>45199</v>
      </c>
      <c r="V127" s="221" t="s">
        <v>9244</v>
      </c>
      <c r="W127" s="213">
        <v>16294000</v>
      </c>
      <c r="X127" s="213" t="s">
        <v>9241</v>
      </c>
      <c r="Y127" s="213" t="s">
        <v>1219</v>
      </c>
      <c r="Z127" s="213">
        <v>2</v>
      </c>
      <c r="AA127" s="213" t="s">
        <v>9243</v>
      </c>
      <c r="AB127" s="213" t="s">
        <v>9242</v>
      </c>
      <c r="AC127" s="214">
        <v>45260</v>
      </c>
      <c r="AD127" s="221" t="s">
        <v>9248</v>
      </c>
      <c r="AE127" s="218">
        <v>7964000</v>
      </c>
      <c r="AF127" s="218" t="s">
        <v>9245</v>
      </c>
      <c r="AG127" s="218" t="s">
        <v>1219</v>
      </c>
      <c r="AH127" s="218">
        <v>2</v>
      </c>
      <c r="AI127" s="218" t="s">
        <v>9247</v>
      </c>
      <c r="AJ127" s="218" t="s">
        <v>9246</v>
      </c>
      <c r="AK127" s="219">
        <v>45260</v>
      </c>
      <c r="AL127" s="221" t="s">
        <v>9252</v>
      </c>
      <c r="AM127" s="213">
        <v>415000</v>
      </c>
      <c r="AN127" s="213" t="s">
        <v>9249</v>
      </c>
      <c r="AO127" s="213" t="s">
        <v>1219</v>
      </c>
      <c r="AP127" s="213">
        <v>2</v>
      </c>
      <c r="AQ127" s="213" t="s">
        <v>9251</v>
      </c>
      <c r="AR127" s="213" t="s">
        <v>9250</v>
      </c>
      <c r="AS127" s="214">
        <v>45260</v>
      </c>
      <c r="AT127" s="222" t="s">
        <v>605</v>
      </c>
      <c r="AU127" s="218" t="s">
        <v>17</v>
      </c>
      <c r="AV127" s="218" t="s">
        <v>17</v>
      </c>
      <c r="AW127" s="218" t="s">
        <v>17</v>
      </c>
      <c r="AX127" s="218" t="s">
        <v>17</v>
      </c>
      <c r="AY127" s="218" t="s">
        <v>17</v>
      </c>
      <c r="AZ127" s="218" t="s">
        <v>17</v>
      </c>
      <c r="BA127" s="219">
        <v>43603</v>
      </c>
      <c r="BB127" s="221" t="s">
        <v>604</v>
      </c>
      <c r="BC127" s="213" t="s">
        <v>17</v>
      </c>
      <c r="BD127" s="213" t="s">
        <v>17</v>
      </c>
      <c r="BE127" s="213" t="s">
        <v>17</v>
      </c>
      <c r="BF127" s="213" t="s">
        <v>17</v>
      </c>
      <c r="BG127" s="213" t="s">
        <v>17</v>
      </c>
      <c r="BH127" s="213" t="s">
        <v>17</v>
      </c>
      <c r="BI127" s="214">
        <v>43603</v>
      </c>
      <c r="BJ127" s="222" t="s">
        <v>9256</v>
      </c>
      <c r="BK127" s="222">
        <v>127</v>
      </c>
      <c r="BL127" s="222" t="s">
        <v>9253</v>
      </c>
      <c r="BM127" s="222" t="s">
        <v>22</v>
      </c>
      <c r="BN127" s="222">
        <v>3</v>
      </c>
      <c r="BO127" s="222" t="s">
        <v>9255</v>
      </c>
      <c r="BP127" s="218" t="s">
        <v>9254</v>
      </c>
      <c r="BQ127" s="223">
        <v>45260</v>
      </c>
      <c r="BR127" s="221" t="s">
        <v>599</v>
      </c>
      <c r="BS127" s="224" t="s">
        <v>17</v>
      </c>
      <c r="BT127" s="224" t="s">
        <v>17</v>
      </c>
      <c r="BU127" s="224" t="s">
        <v>17</v>
      </c>
      <c r="BV127" s="224" t="s">
        <v>17</v>
      </c>
      <c r="BW127" s="224" t="s">
        <v>17</v>
      </c>
      <c r="BX127" s="224" t="s">
        <v>17</v>
      </c>
      <c r="BY127" s="214">
        <v>43603</v>
      </c>
      <c r="BZ127" s="222" t="s">
        <v>600</v>
      </c>
      <c r="CA127" s="222" t="s">
        <v>17</v>
      </c>
      <c r="CB127" s="222" t="s">
        <v>17</v>
      </c>
      <c r="CC127" s="222" t="s">
        <v>17</v>
      </c>
      <c r="CD127" s="222" t="s">
        <v>17</v>
      </c>
      <c r="CE127" s="222" t="s">
        <v>17</v>
      </c>
      <c r="CF127" s="222" t="s">
        <v>17</v>
      </c>
      <c r="CG127" s="223">
        <v>43603</v>
      </c>
      <c r="CH127" s="221" t="s">
        <v>11223</v>
      </c>
      <c r="CI127" s="222" t="e">
        <v>#N/A</v>
      </c>
      <c r="CJ127" s="222" t="e">
        <v>#N/A</v>
      </c>
      <c r="CK127" s="222" t="e">
        <v>#N/A</v>
      </c>
      <c r="CL127" s="222" t="e">
        <v>#N/A</v>
      </c>
      <c r="CM127" s="222" t="e">
        <v>#N/A</v>
      </c>
      <c r="CN127" s="222" t="e">
        <v>#N/A</v>
      </c>
      <c r="CO127" s="225" t="e">
        <v>#N/A</v>
      </c>
      <c r="CP127" s="222" t="s">
        <v>603</v>
      </c>
      <c r="CQ127" s="224" t="s">
        <v>17</v>
      </c>
      <c r="CR127" s="224" t="s">
        <v>17</v>
      </c>
      <c r="CS127" s="224" t="s">
        <v>17</v>
      </c>
      <c r="CT127" s="224" t="s">
        <v>17</v>
      </c>
      <c r="CU127" s="224" t="s">
        <v>17</v>
      </c>
      <c r="CV127" s="224" t="s">
        <v>17</v>
      </c>
      <c r="CW127" s="214">
        <v>43603</v>
      </c>
      <c r="CX127" s="222" t="s">
        <v>9261</v>
      </c>
      <c r="CY127" s="218">
        <v>376000</v>
      </c>
      <c r="CZ127" s="218" t="s">
        <v>9258</v>
      </c>
      <c r="DA127" s="218" t="s">
        <v>1219</v>
      </c>
      <c r="DB127" s="218">
        <v>2</v>
      </c>
      <c r="DC127" s="218" t="s">
        <v>9264</v>
      </c>
      <c r="DD127" s="218" t="s">
        <v>9259</v>
      </c>
      <c r="DE127" s="220">
        <v>45260</v>
      </c>
      <c r="DF127" s="221" t="s">
        <v>9265</v>
      </c>
      <c r="DG127" s="213">
        <v>8330000</v>
      </c>
      <c r="DH127" s="224" t="s">
        <v>9262</v>
      </c>
      <c r="DI127" s="224" t="s">
        <v>1219</v>
      </c>
      <c r="DJ127" s="224">
        <v>2</v>
      </c>
      <c r="DK127" s="224" t="s">
        <v>9264</v>
      </c>
      <c r="DL127" s="224" t="s">
        <v>9263</v>
      </c>
      <c r="DM127" s="214">
        <v>45260</v>
      </c>
      <c r="DN127" s="222" t="s">
        <v>9266</v>
      </c>
      <c r="DO127" s="218">
        <v>7588000</v>
      </c>
      <c r="DP127" s="222" t="s">
        <v>9262</v>
      </c>
      <c r="DQ127" s="222" t="s">
        <v>1219</v>
      </c>
      <c r="DR127" s="222">
        <v>2</v>
      </c>
      <c r="DS127" s="222" t="s">
        <v>9264</v>
      </c>
      <c r="DT127" s="222" t="s">
        <v>9263</v>
      </c>
      <c r="DU127" s="223">
        <v>45260</v>
      </c>
      <c r="DV127" s="221" t="s">
        <v>9267</v>
      </c>
      <c r="DW127" s="213">
        <v>355000</v>
      </c>
      <c r="DX127" s="224" t="s">
        <v>9258</v>
      </c>
      <c r="DY127" s="224" t="s">
        <v>1219</v>
      </c>
      <c r="DZ127" s="224">
        <v>2</v>
      </c>
      <c r="EA127" s="224" t="s">
        <v>9264</v>
      </c>
      <c r="EB127" s="224" t="s">
        <v>9259</v>
      </c>
      <c r="EC127" s="214">
        <v>45260</v>
      </c>
      <c r="ED127" s="222" t="s">
        <v>9268</v>
      </c>
      <c r="EE127" s="218">
        <v>21000</v>
      </c>
      <c r="EF127" s="222" t="s">
        <v>9258</v>
      </c>
      <c r="EG127" s="222" t="s">
        <v>22</v>
      </c>
      <c r="EH127" s="222">
        <v>3</v>
      </c>
      <c r="EI127" s="222" t="s">
        <v>9264</v>
      </c>
      <c r="EJ127" s="222" t="s">
        <v>9259</v>
      </c>
      <c r="EK127" s="223">
        <v>45260</v>
      </c>
      <c r="EL127" s="221" t="s">
        <v>9269</v>
      </c>
      <c r="EM127" s="213">
        <v>0</v>
      </c>
      <c r="EN127" s="224" t="s">
        <v>9258</v>
      </c>
      <c r="EO127" s="224" t="s">
        <v>22</v>
      </c>
      <c r="EP127" s="224">
        <v>3</v>
      </c>
      <c r="EQ127" s="224" t="s">
        <v>9264</v>
      </c>
      <c r="ER127" s="224" t="s">
        <v>9259</v>
      </c>
      <c r="ES127" s="214">
        <v>45260</v>
      </c>
      <c r="ET127" s="222" t="s">
        <v>9257</v>
      </c>
      <c r="EU127" s="222">
        <v>127</v>
      </c>
      <c r="EV127" s="222" t="s">
        <v>9253</v>
      </c>
      <c r="EW127" s="222" t="s">
        <v>22</v>
      </c>
      <c r="EX127" s="222">
        <v>3</v>
      </c>
      <c r="EY127" s="222" t="s">
        <v>9255</v>
      </c>
      <c r="EZ127" s="222" t="s">
        <v>9254</v>
      </c>
      <c r="FA127" s="223">
        <v>45260</v>
      </c>
      <c r="FB127" s="221" t="s">
        <v>602</v>
      </c>
      <c r="FC127" s="224">
        <v>2</v>
      </c>
      <c r="FD127" s="224" t="s">
        <v>17</v>
      </c>
      <c r="FE127" s="224" t="s">
        <v>17</v>
      </c>
      <c r="FF127" s="224" t="s">
        <v>17</v>
      </c>
      <c r="FG127" s="224" t="s">
        <v>601</v>
      </c>
      <c r="FH127" s="224" t="s">
        <v>17</v>
      </c>
      <c r="FI127" s="214">
        <v>43603</v>
      </c>
      <c r="FJ127" s="221" t="s">
        <v>606</v>
      </c>
      <c r="FK127" s="222" t="s">
        <v>17</v>
      </c>
      <c r="FL127" s="222" t="s">
        <v>17</v>
      </c>
      <c r="FM127" s="222" t="s">
        <v>17</v>
      </c>
      <c r="FN127" s="222" t="s">
        <v>17</v>
      </c>
      <c r="FO127" s="222" t="s">
        <v>17</v>
      </c>
      <c r="FP127" s="218" t="s">
        <v>17</v>
      </c>
      <c r="FQ127" s="219">
        <v>43603</v>
      </c>
      <c r="FR127" s="221" t="s">
        <v>607</v>
      </c>
      <c r="FS127" s="224" t="s">
        <v>17</v>
      </c>
      <c r="FT127" s="224" t="s">
        <v>17</v>
      </c>
      <c r="FU127" s="224" t="s">
        <v>17</v>
      </c>
      <c r="FV127" s="224" t="s">
        <v>17</v>
      </c>
      <c r="FW127" s="224" t="s">
        <v>17</v>
      </c>
      <c r="FX127" s="224" t="s">
        <v>17</v>
      </c>
      <c r="FY127" s="214">
        <v>43603</v>
      </c>
      <c r="FZ127" s="222" t="s">
        <v>6342</v>
      </c>
      <c r="GA127" s="222">
        <v>1</v>
      </c>
      <c r="GB127" s="222" t="s">
        <v>2019</v>
      </c>
      <c r="GC127" s="222" t="s">
        <v>33</v>
      </c>
      <c r="GD127" s="222">
        <v>2</v>
      </c>
      <c r="GE127" s="222" t="s">
        <v>17</v>
      </c>
      <c r="GF127" s="222" t="s">
        <v>17</v>
      </c>
      <c r="GG127" s="223">
        <v>45257</v>
      </c>
      <c r="GH127" s="221" t="s">
        <v>6348</v>
      </c>
      <c r="GI127" s="224">
        <v>1</v>
      </c>
      <c r="GJ127" s="224" t="s">
        <v>2019</v>
      </c>
      <c r="GK127" s="224" t="s">
        <v>33</v>
      </c>
      <c r="GL127" s="224">
        <v>2</v>
      </c>
      <c r="GM127" s="224" t="s">
        <v>17</v>
      </c>
      <c r="GN127" s="224" t="s">
        <v>17</v>
      </c>
      <c r="GO127" s="214">
        <v>45257</v>
      </c>
      <c r="GP127" s="222" t="s">
        <v>6343</v>
      </c>
      <c r="GQ127" s="222">
        <v>1</v>
      </c>
      <c r="GR127" s="222" t="s">
        <v>2019</v>
      </c>
      <c r="GS127" s="222" t="s">
        <v>33</v>
      </c>
      <c r="GT127" s="222">
        <v>2</v>
      </c>
      <c r="GU127" s="222" t="s">
        <v>17</v>
      </c>
      <c r="GV127" s="222" t="s">
        <v>17</v>
      </c>
      <c r="GW127" s="223">
        <v>45257</v>
      </c>
      <c r="GX127" s="221" t="s">
        <v>6349</v>
      </c>
      <c r="GY127" s="224">
        <v>0</v>
      </c>
      <c r="GZ127" s="224" t="s">
        <v>2019</v>
      </c>
      <c r="HA127" s="224" t="s">
        <v>33</v>
      </c>
      <c r="HB127" s="224">
        <v>2</v>
      </c>
      <c r="HC127" s="224" t="s">
        <v>17</v>
      </c>
      <c r="HD127" s="224" t="s">
        <v>17</v>
      </c>
      <c r="HE127" s="214">
        <v>45257</v>
      </c>
      <c r="HF127" s="222" t="s">
        <v>6341</v>
      </c>
      <c r="HG127" s="222">
        <v>2</v>
      </c>
      <c r="HH127" s="222" t="s">
        <v>2019</v>
      </c>
      <c r="HI127" s="222" t="s">
        <v>33</v>
      </c>
      <c r="HJ127" s="222">
        <v>2</v>
      </c>
      <c r="HK127" s="222" t="s">
        <v>17</v>
      </c>
      <c r="HL127" s="222" t="s">
        <v>17</v>
      </c>
      <c r="HM127" s="223">
        <v>45257</v>
      </c>
      <c r="HN127" s="221" t="s">
        <v>6347</v>
      </c>
      <c r="HO127" s="224">
        <v>2</v>
      </c>
      <c r="HP127" s="224" t="s">
        <v>2019</v>
      </c>
      <c r="HQ127" s="224" t="s">
        <v>33</v>
      </c>
      <c r="HR127" s="224">
        <v>2</v>
      </c>
      <c r="HS127" s="224" t="s">
        <v>17</v>
      </c>
      <c r="HT127" s="224" t="s">
        <v>17</v>
      </c>
      <c r="HU127" s="214">
        <v>45257</v>
      </c>
      <c r="HV127" s="222" t="s">
        <v>6344</v>
      </c>
      <c r="HW127" s="222">
        <v>0</v>
      </c>
      <c r="HX127" s="222" t="s">
        <v>2019</v>
      </c>
      <c r="HY127" s="222" t="s">
        <v>33</v>
      </c>
      <c r="HZ127" s="222">
        <v>2</v>
      </c>
      <c r="IA127" s="222" t="s">
        <v>17</v>
      </c>
      <c r="IB127" s="222" t="s">
        <v>17</v>
      </c>
      <c r="IC127" s="223">
        <v>45257</v>
      </c>
      <c r="ID127" s="221" t="s">
        <v>6346</v>
      </c>
      <c r="IE127" s="224">
        <v>3</v>
      </c>
      <c r="IF127" s="224" t="s">
        <v>2019</v>
      </c>
      <c r="IG127" s="224" t="s">
        <v>33</v>
      </c>
      <c r="IH127" s="224">
        <v>2</v>
      </c>
      <c r="II127" s="224" t="s">
        <v>17</v>
      </c>
      <c r="IJ127" s="224" t="s">
        <v>17</v>
      </c>
      <c r="IK127" s="214">
        <v>45257</v>
      </c>
      <c r="IL127" s="222" t="s">
        <v>6345</v>
      </c>
      <c r="IM127" s="222">
        <v>1</v>
      </c>
      <c r="IN127" s="222" t="s">
        <v>2019</v>
      </c>
      <c r="IO127" s="222" t="s">
        <v>33</v>
      </c>
      <c r="IP127" s="222">
        <v>2</v>
      </c>
      <c r="IQ127" s="222" t="s">
        <v>17</v>
      </c>
      <c r="IR127" s="222" t="s">
        <v>17</v>
      </c>
      <c r="IS127" s="223">
        <v>45257</v>
      </c>
    </row>
    <row r="128" spans="1:253" s="11" customFormat="1" ht="12.95" customHeight="1" x14ac:dyDescent="0.2">
      <c r="A128" s="11" t="s">
        <v>1268</v>
      </c>
      <c r="B128" s="11">
        <v>0</v>
      </c>
      <c r="C128" s="11" t="s">
        <v>1269</v>
      </c>
      <c r="D128" s="11" t="s">
        <v>1270</v>
      </c>
      <c r="E128" s="11" t="s">
        <v>10841</v>
      </c>
      <c r="F128" s="11" t="s">
        <v>7913</v>
      </c>
      <c r="G128" s="212">
        <v>124142000</v>
      </c>
      <c r="H128" s="213" t="s">
        <v>7910</v>
      </c>
      <c r="I128" s="213" t="s">
        <v>1219</v>
      </c>
      <c r="J128" s="213">
        <v>2</v>
      </c>
      <c r="K128" s="213" t="s">
        <v>7912</v>
      </c>
      <c r="L128" s="213" t="s">
        <v>7911</v>
      </c>
      <c r="M128" s="214">
        <v>45260</v>
      </c>
      <c r="N128" s="227" t="s">
        <v>7917</v>
      </c>
      <c r="O128" s="216">
        <v>4600608</v>
      </c>
      <c r="P128" s="216" t="s">
        <v>7914</v>
      </c>
      <c r="Q128" s="216" t="s">
        <v>1219</v>
      </c>
      <c r="R128" s="216">
        <v>2</v>
      </c>
      <c r="S128" s="216" t="s">
        <v>7916</v>
      </c>
      <c r="T128" s="216" t="s">
        <v>7915</v>
      </c>
      <c r="U128" s="217">
        <v>45260</v>
      </c>
      <c r="V128" s="227" t="s">
        <v>7920</v>
      </c>
      <c r="W128" s="213">
        <v>124142000</v>
      </c>
      <c r="X128" s="213" t="s">
        <v>7910</v>
      </c>
      <c r="Y128" s="213" t="s">
        <v>1219</v>
      </c>
      <c r="Z128" s="213">
        <v>2</v>
      </c>
      <c r="AA128" s="213" t="s">
        <v>7919</v>
      </c>
      <c r="AB128" s="213" t="s">
        <v>7918</v>
      </c>
      <c r="AC128" s="214">
        <v>45260</v>
      </c>
      <c r="AD128" s="227" t="s">
        <v>7924</v>
      </c>
      <c r="AE128" s="218">
        <v>1184000</v>
      </c>
      <c r="AF128" s="218" t="s">
        <v>7921</v>
      </c>
      <c r="AG128" s="218" t="s">
        <v>1219</v>
      </c>
      <c r="AH128" s="218">
        <v>2</v>
      </c>
      <c r="AI128" s="218" t="s">
        <v>7923</v>
      </c>
      <c r="AJ128" s="218" t="s">
        <v>7922</v>
      </c>
      <c r="AK128" s="219">
        <v>45260</v>
      </c>
      <c r="AL128" s="227" t="s">
        <v>7926</v>
      </c>
      <c r="AM128" s="213">
        <v>1184000</v>
      </c>
      <c r="AN128" s="213" t="s">
        <v>7921</v>
      </c>
      <c r="AO128" s="213" t="s">
        <v>1219</v>
      </c>
      <c r="AP128" s="213">
        <v>2</v>
      </c>
      <c r="AQ128" s="213" t="s">
        <v>7925</v>
      </c>
      <c r="AR128" s="213" t="s">
        <v>7922</v>
      </c>
      <c r="AS128" s="214">
        <v>45260</v>
      </c>
      <c r="AT128" s="228" t="s">
        <v>1273</v>
      </c>
      <c r="AU128" s="218" t="s">
        <v>17</v>
      </c>
      <c r="AV128" s="218" t="s">
        <v>1271</v>
      </c>
      <c r="AW128" s="218" t="s">
        <v>17</v>
      </c>
      <c r="AX128" s="218" t="s">
        <v>17</v>
      </c>
      <c r="AY128" s="218" t="s">
        <v>17</v>
      </c>
      <c r="AZ128" s="218" t="s">
        <v>17</v>
      </c>
      <c r="BA128" s="219">
        <v>44801</v>
      </c>
      <c r="BB128" s="227" t="s">
        <v>1272</v>
      </c>
      <c r="BC128" s="213" t="s">
        <v>17</v>
      </c>
      <c r="BD128" s="213" t="s">
        <v>1271</v>
      </c>
      <c r="BE128" s="213" t="s">
        <v>17</v>
      </c>
      <c r="BF128" s="213" t="s">
        <v>17</v>
      </c>
      <c r="BG128" s="213" t="s">
        <v>17</v>
      </c>
      <c r="BH128" s="213" t="s">
        <v>17</v>
      </c>
      <c r="BI128" s="214">
        <v>44801</v>
      </c>
      <c r="BJ128" s="228" t="s">
        <v>7929</v>
      </c>
      <c r="BK128" s="228">
        <v>1202</v>
      </c>
      <c r="BL128" s="228" t="s">
        <v>7626</v>
      </c>
      <c r="BM128" s="228" t="s">
        <v>22</v>
      </c>
      <c r="BN128" s="228">
        <v>3</v>
      </c>
      <c r="BO128" s="228" t="s">
        <v>7928</v>
      </c>
      <c r="BP128" s="218" t="s">
        <v>7927</v>
      </c>
      <c r="BQ128" s="229">
        <v>45260</v>
      </c>
      <c r="BR128" s="227" t="s">
        <v>1274</v>
      </c>
      <c r="BS128" s="230" t="s">
        <v>17</v>
      </c>
      <c r="BT128" s="230" t="s">
        <v>17</v>
      </c>
      <c r="BU128" s="230" t="s">
        <v>17</v>
      </c>
      <c r="BV128" s="230" t="s">
        <v>17</v>
      </c>
      <c r="BW128" s="230" t="s">
        <v>17</v>
      </c>
      <c r="BX128" s="230" t="s">
        <v>17</v>
      </c>
      <c r="BY128" s="214">
        <v>44801</v>
      </c>
      <c r="BZ128" s="228" t="s">
        <v>1275</v>
      </c>
      <c r="CA128" s="228" t="s">
        <v>17</v>
      </c>
      <c r="CB128" s="228" t="s">
        <v>17</v>
      </c>
      <c r="CC128" s="228" t="s">
        <v>17</v>
      </c>
      <c r="CD128" s="228" t="s">
        <v>17</v>
      </c>
      <c r="CE128" s="228" t="s">
        <v>17</v>
      </c>
      <c r="CF128" s="228" t="s">
        <v>17</v>
      </c>
      <c r="CG128" s="229">
        <v>44801</v>
      </c>
      <c r="CH128" s="227" t="s">
        <v>11224</v>
      </c>
      <c r="CI128" s="228" t="e">
        <v>#N/A</v>
      </c>
      <c r="CJ128" s="228" t="e">
        <v>#N/A</v>
      </c>
      <c r="CK128" s="228" t="e">
        <v>#N/A</v>
      </c>
      <c r="CL128" s="228" t="e">
        <v>#N/A</v>
      </c>
      <c r="CM128" s="228" t="e">
        <v>#N/A</v>
      </c>
      <c r="CN128" s="228" t="e">
        <v>#N/A</v>
      </c>
      <c r="CO128" s="231" t="e">
        <v>#N/A</v>
      </c>
      <c r="CP128" s="228" t="s">
        <v>1277</v>
      </c>
      <c r="CQ128" s="230" t="s">
        <v>17</v>
      </c>
      <c r="CR128" s="230" t="s">
        <v>17</v>
      </c>
      <c r="CS128" s="230" t="s">
        <v>17</v>
      </c>
      <c r="CT128" s="230" t="s">
        <v>17</v>
      </c>
      <c r="CU128" s="230" t="s">
        <v>17</v>
      </c>
      <c r="CV128" s="230" t="s">
        <v>17</v>
      </c>
      <c r="CW128" s="214">
        <v>44801</v>
      </c>
      <c r="CX128" s="228" t="s">
        <v>7936</v>
      </c>
      <c r="CY128" s="218">
        <v>618000</v>
      </c>
      <c r="CZ128" s="218" t="s">
        <v>7933</v>
      </c>
      <c r="DA128" s="218" t="s">
        <v>33</v>
      </c>
      <c r="DB128" s="218">
        <v>2</v>
      </c>
      <c r="DC128" s="218" t="s">
        <v>7943</v>
      </c>
      <c r="DD128" s="218" t="s">
        <v>7934</v>
      </c>
      <c r="DE128" s="220">
        <v>45260</v>
      </c>
      <c r="DF128" s="227" t="s">
        <v>7940</v>
      </c>
      <c r="DG128" s="213">
        <v>122958000</v>
      </c>
      <c r="DH128" s="230" t="s">
        <v>7937</v>
      </c>
      <c r="DI128" s="230" t="s">
        <v>33</v>
      </c>
      <c r="DJ128" s="230">
        <v>2</v>
      </c>
      <c r="DK128" s="230" t="s">
        <v>7939</v>
      </c>
      <c r="DL128" s="230" t="s">
        <v>7938</v>
      </c>
      <c r="DM128" s="214">
        <v>45260</v>
      </c>
      <c r="DN128" s="228" t="s">
        <v>7942</v>
      </c>
      <c r="DO128" s="218">
        <v>566000</v>
      </c>
      <c r="DP128" s="228" t="s">
        <v>7933</v>
      </c>
      <c r="DQ128" s="228" t="s">
        <v>33</v>
      </c>
      <c r="DR128" s="228">
        <v>2</v>
      </c>
      <c r="DS128" s="228" t="s">
        <v>7941</v>
      </c>
      <c r="DT128" s="228" t="s">
        <v>7934</v>
      </c>
      <c r="DU128" s="229">
        <v>45260</v>
      </c>
      <c r="DV128" s="227" t="s">
        <v>7944</v>
      </c>
      <c r="DW128" s="213">
        <v>618000</v>
      </c>
      <c r="DX128" s="230" t="s">
        <v>7933</v>
      </c>
      <c r="DY128" s="230" t="s">
        <v>33</v>
      </c>
      <c r="DZ128" s="230">
        <v>2</v>
      </c>
      <c r="EA128" s="230" t="s">
        <v>7943</v>
      </c>
      <c r="EB128" s="230" t="s">
        <v>7934</v>
      </c>
      <c r="EC128" s="214">
        <v>45260</v>
      </c>
      <c r="ED128" s="228" t="s">
        <v>7946</v>
      </c>
      <c r="EE128" s="218" t="s">
        <v>17</v>
      </c>
      <c r="EF128" s="228" t="s">
        <v>7933</v>
      </c>
      <c r="EG128" s="228" t="s">
        <v>33</v>
      </c>
      <c r="EH128" s="228">
        <v>2</v>
      </c>
      <c r="EI128" s="228" t="s">
        <v>7945</v>
      </c>
      <c r="EJ128" s="228" t="s">
        <v>7934</v>
      </c>
      <c r="EK128" s="229">
        <v>45260</v>
      </c>
      <c r="EL128" s="227" t="s">
        <v>7948</v>
      </c>
      <c r="EM128" s="213" t="s">
        <v>17</v>
      </c>
      <c r="EN128" s="230" t="s">
        <v>7933</v>
      </c>
      <c r="EO128" s="230" t="s">
        <v>33</v>
      </c>
      <c r="EP128" s="230">
        <v>2</v>
      </c>
      <c r="EQ128" s="230" t="s">
        <v>7947</v>
      </c>
      <c r="ER128" s="230" t="s">
        <v>7934</v>
      </c>
      <c r="ES128" s="214">
        <v>45260</v>
      </c>
      <c r="ET128" s="228" t="s">
        <v>7932</v>
      </c>
      <c r="EU128" s="228">
        <v>5562</v>
      </c>
      <c r="EV128" s="228" t="s">
        <v>7552</v>
      </c>
      <c r="EW128" s="228" t="s">
        <v>22</v>
      </c>
      <c r="EX128" s="228">
        <v>3</v>
      </c>
      <c r="EY128" s="228" t="s">
        <v>7931</v>
      </c>
      <c r="EZ128" s="228" t="s">
        <v>7930</v>
      </c>
      <c r="FA128" s="229">
        <v>45260</v>
      </c>
      <c r="FB128" s="227" t="s">
        <v>1280</v>
      </c>
      <c r="FC128" s="230">
        <v>4</v>
      </c>
      <c r="FD128" s="230" t="s">
        <v>1278</v>
      </c>
      <c r="FE128" s="230" t="s">
        <v>66</v>
      </c>
      <c r="FF128" s="230">
        <v>1</v>
      </c>
      <c r="FG128" s="230" t="s">
        <v>1220</v>
      </c>
      <c r="FH128" s="230" t="s">
        <v>1279</v>
      </c>
      <c r="FI128" s="214">
        <v>44801</v>
      </c>
      <c r="FJ128" s="227" t="s">
        <v>1281</v>
      </c>
      <c r="FK128" s="228" t="s">
        <v>17</v>
      </c>
      <c r="FL128" s="228" t="s">
        <v>17</v>
      </c>
      <c r="FM128" s="228" t="s">
        <v>17</v>
      </c>
      <c r="FN128" s="228" t="s">
        <v>17</v>
      </c>
      <c r="FO128" s="228" t="s">
        <v>17</v>
      </c>
      <c r="FP128" s="218" t="s">
        <v>17</v>
      </c>
      <c r="FQ128" s="219">
        <v>44801</v>
      </c>
      <c r="FR128" s="227" t="s">
        <v>1282</v>
      </c>
      <c r="FS128" s="230" t="s">
        <v>17</v>
      </c>
      <c r="FT128" s="230" t="s">
        <v>17</v>
      </c>
      <c r="FU128" s="230" t="s">
        <v>17</v>
      </c>
      <c r="FV128" s="230" t="s">
        <v>17</v>
      </c>
      <c r="FW128" s="230" t="s">
        <v>17</v>
      </c>
      <c r="FX128" s="230" t="s">
        <v>17</v>
      </c>
      <c r="FY128" s="214">
        <v>44801</v>
      </c>
      <c r="FZ128" s="228" t="s">
        <v>6351</v>
      </c>
      <c r="GA128" s="228">
        <v>1</v>
      </c>
      <c r="GB128" s="228" t="s">
        <v>2019</v>
      </c>
      <c r="GC128" s="228" t="s">
        <v>33</v>
      </c>
      <c r="GD128" s="228">
        <v>2</v>
      </c>
      <c r="GE128" s="228" t="s">
        <v>17</v>
      </c>
      <c r="GF128" s="228" t="s">
        <v>17</v>
      </c>
      <c r="GG128" s="229">
        <v>45257</v>
      </c>
      <c r="GH128" s="227" t="s">
        <v>6357</v>
      </c>
      <c r="GI128" s="230">
        <v>0</v>
      </c>
      <c r="GJ128" s="230" t="s">
        <v>2019</v>
      </c>
      <c r="GK128" s="230" t="s">
        <v>33</v>
      </c>
      <c r="GL128" s="230">
        <v>2</v>
      </c>
      <c r="GM128" s="230" t="s">
        <v>17</v>
      </c>
      <c r="GN128" s="230" t="s">
        <v>17</v>
      </c>
      <c r="GO128" s="214">
        <v>45257</v>
      </c>
      <c r="GP128" s="228" t="s">
        <v>6352</v>
      </c>
      <c r="GQ128" s="228">
        <v>1</v>
      </c>
      <c r="GR128" s="228" t="s">
        <v>2019</v>
      </c>
      <c r="GS128" s="228" t="s">
        <v>33</v>
      </c>
      <c r="GT128" s="228">
        <v>2</v>
      </c>
      <c r="GU128" s="228" t="s">
        <v>17</v>
      </c>
      <c r="GV128" s="228" t="s">
        <v>17</v>
      </c>
      <c r="GW128" s="229">
        <v>45257</v>
      </c>
      <c r="GX128" s="227" t="s">
        <v>6358</v>
      </c>
      <c r="GY128" s="230">
        <v>0</v>
      </c>
      <c r="GZ128" s="230" t="s">
        <v>2019</v>
      </c>
      <c r="HA128" s="230" t="s">
        <v>33</v>
      </c>
      <c r="HB128" s="230">
        <v>2</v>
      </c>
      <c r="HC128" s="230" t="s">
        <v>17</v>
      </c>
      <c r="HD128" s="230" t="s">
        <v>17</v>
      </c>
      <c r="HE128" s="214">
        <v>45257</v>
      </c>
      <c r="HF128" s="228" t="s">
        <v>6350</v>
      </c>
      <c r="HG128" s="228">
        <v>2</v>
      </c>
      <c r="HH128" s="228" t="s">
        <v>2019</v>
      </c>
      <c r="HI128" s="228" t="s">
        <v>33</v>
      </c>
      <c r="HJ128" s="228">
        <v>2</v>
      </c>
      <c r="HK128" s="228" t="s">
        <v>17</v>
      </c>
      <c r="HL128" s="228" t="s">
        <v>17</v>
      </c>
      <c r="HM128" s="229">
        <v>45257</v>
      </c>
      <c r="HN128" s="227" t="s">
        <v>6356</v>
      </c>
      <c r="HO128" s="230">
        <v>3</v>
      </c>
      <c r="HP128" s="230" t="s">
        <v>2019</v>
      </c>
      <c r="HQ128" s="230" t="s">
        <v>33</v>
      </c>
      <c r="HR128" s="230">
        <v>2</v>
      </c>
      <c r="HS128" s="230" t="s">
        <v>17</v>
      </c>
      <c r="HT128" s="230" t="s">
        <v>17</v>
      </c>
      <c r="HU128" s="214">
        <v>45257</v>
      </c>
      <c r="HV128" s="228" t="s">
        <v>6353</v>
      </c>
      <c r="HW128" s="228">
        <v>0</v>
      </c>
      <c r="HX128" s="228" t="s">
        <v>2019</v>
      </c>
      <c r="HY128" s="228" t="s">
        <v>33</v>
      </c>
      <c r="HZ128" s="228">
        <v>2</v>
      </c>
      <c r="IA128" s="228" t="s">
        <v>17</v>
      </c>
      <c r="IB128" s="228" t="s">
        <v>17</v>
      </c>
      <c r="IC128" s="229">
        <v>45257</v>
      </c>
      <c r="ID128" s="227" t="s">
        <v>6355</v>
      </c>
      <c r="IE128" s="230">
        <v>1</v>
      </c>
      <c r="IF128" s="230" t="s">
        <v>2019</v>
      </c>
      <c r="IG128" s="230" t="s">
        <v>33</v>
      </c>
      <c r="IH128" s="230">
        <v>2</v>
      </c>
      <c r="II128" s="230" t="s">
        <v>17</v>
      </c>
      <c r="IJ128" s="230" t="s">
        <v>17</v>
      </c>
      <c r="IK128" s="214">
        <v>45257</v>
      </c>
      <c r="IL128" s="228" t="s">
        <v>6354</v>
      </c>
      <c r="IM128" s="228">
        <v>1</v>
      </c>
      <c r="IN128" s="228" t="s">
        <v>2019</v>
      </c>
      <c r="IO128" s="228" t="s">
        <v>33</v>
      </c>
      <c r="IP128" s="228">
        <v>2</v>
      </c>
      <c r="IQ128" s="228" t="s">
        <v>17</v>
      </c>
      <c r="IR128" s="228" t="s">
        <v>17</v>
      </c>
      <c r="IS128" s="229">
        <v>45257</v>
      </c>
    </row>
    <row r="129" spans="1:253" s="11" customFormat="1" ht="12.95" customHeight="1" x14ac:dyDescent="0.2">
      <c r="A129" s="11" t="s">
        <v>1283</v>
      </c>
      <c r="B129" s="11">
        <v>0</v>
      </c>
      <c r="C129" s="11" t="s">
        <v>1284</v>
      </c>
      <c r="D129" s="11" t="s">
        <v>1285</v>
      </c>
      <c r="E129" s="11" t="s">
        <v>10844</v>
      </c>
      <c r="F129" s="11" t="s">
        <v>7952</v>
      </c>
      <c r="G129" s="212">
        <v>131228000</v>
      </c>
      <c r="H129" s="213" t="s">
        <v>7949</v>
      </c>
      <c r="I129" s="213" t="s">
        <v>33</v>
      </c>
      <c r="J129" s="213">
        <v>2</v>
      </c>
      <c r="K129" s="213" t="s">
        <v>7951</v>
      </c>
      <c r="L129" s="213" t="s">
        <v>7950</v>
      </c>
      <c r="M129" s="214">
        <v>45260</v>
      </c>
      <c r="N129" s="221" t="s">
        <v>7956</v>
      </c>
      <c r="O129" s="216">
        <v>3327774</v>
      </c>
      <c r="P129" s="216" t="s">
        <v>7953</v>
      </c>
      <c r="Q129" s="216" t="s">
        <v>33</v>
      </c>
      <c r="R129" s="216">
        <v>2</v>
      </c>
      <c r="S129" s="216" t="s">
        <v>7955</v>
      </c>
      <c r="T129" s="216" t="s">
        <v>7954</v>
      </c>
      <c r="U129" s="217">
        <v>45260</v>
      </c>
      <c r="V129" s="221" t="s">
        <v>7958</v>
      </c>
      <c r="W129" s="213">
        <v>131228000</v>
      </c>
      <c r="X129" s="213" t="s">
        <v>7949</v>
      </c>
      <c r="Y129" s="213" t="s">
        <v>33</v>
      </c>
      <c r="Z129" s="213">
        <v>2</v>
      </c>
      <c r="AA129" s="213" t="s">
        <v>7957</v>
      </c>
      <c r="AB129" s="213" t="s">
        <v>7950</v>
      </c>
      <c r="AC129" s="214">
        <v>45260</v>
      </c>
      <c r="AD129" s="221" t="s">
        <v>7962</v>
      </c>
      <c r="AE129" s="218">
        <v>330000</v>
      </c>
      <c r="AF129" s="218" t="s">
        <v>7959</v>
      </c>
      <c r="AG129" s="218" t="s">
        <v>33</v>
      </c>
      <c r="AH129" s="218">
        <v>2</v>
      </c>
      <c r="AI129" s="218" t="s">
        <v>7961</v>
      </c>
      <c r="AJ129" s="218" t="s">
        <v>7960</v>
      </c>
      <c r="AK129" s="219">
        <v>45260</v>
      </c>
      <c r="AL129" s="221" t="s">
        <v>7964</v>
      </c>
      <c r="AM129" s="213">
        <v>330000</v>
      </c>
      <c r="AN129" s="213" t="s">
        <v>7959</v>
      </c>
      <c r="AO129" s="213" t="s">
        <v>33</v>
      </c>
      <c r="AP129" s="213">
        <v>2</v>
      </c>
      <c r="AQ129" s="213" t="s">
        <v>7963</v>
      </c>
      <c r="AR129" s="213" t="s">
        <v>7960</v>
      </c>
      <c r="AS129" s="214">
        <v>45260</v>
      </c>
      <c r="AT129" s="222" t="s">
        <v>1287</v>
      </c>
      <c r="AU129" s="218" t="s">
        <v>17</v>
      </c>
      <c r="AV129" s="218" t="s">
        <v>17</v>
      </c>
      <c r="AW129" s="218" t="s">
        <v>17</v>
      </c>
      <c r="AX129" s="218" t="s">
        <v>17</v>
      </c>
      <c r="AY129" s="218" t="s">
        <v>17</v>
      </c>
      <c r="AZ129" s="218" t="s">
        <v>17</v>
      </c>
      <c r="BA129" s="219">
        <v>44801</v>
      </c>
      <c r="BB129" s="221" t="s">
        <v>1286</v>
      </c>
      <c r="BC129" s="213" t="s">
        <v>17</v>
      </c>
      <c r="BD129" s="213" t="s">
        <v>17</v>
      </c>
      <c r="BE129" s="213" t="s">
        <v>17</v>
      </c>
      <c r="BF129" s="213" t="s">
        <v>17</v>
      </c>
      <c r="BG129" s="213" t="s">
        <v>17</v>
      </c>
      <c r="BH129" s="213" t="s">
        <v>17</v>
      </c>
      <c r="BI129" s="214">
        <v>44801</v>
      </c>
      <c r="BJ129" s="222" t="s">
        <v>7967</v>
      </c>
      <c r="BK129" s="222">
        <v>122</v>
      </c>
      <c r="BL129" s="222" t="s">
        <v>7626</v>
      </c>
      <c r="BM129" s="222" t="s">
        <v>22</v>
      </c>
      <c r="BN129" s="222">
        <v>3</v>
      </c>
      <c r="BO129" s="222" t="s">
        <v>7966</v>
      </c>
      <c r="BP129" s="218" t="s">
        <v>7965</v>
      </c>
      <c r="BQ129" s="223">
        <v>45260</v>
      </c>
      <c r="BR129" s="221" t="s">
        <v>1288</v>
      </c>
      <c r="BS129" s="224" t="s">
        <v>17</v>
      </c>
      <c r="BT129" s="224" t="s">
        <v>17</v>
      </c>
      <c r="BU129" s="224" t="s">
        <v>17</v>
      </c>
      <c r="BV129" s="224" t="s">
        <v>17</v>
      </c>
      <c r="BW129" s="224" t="s">
        <v>17</v>
      </c>
      <c r="BX129" s="224" t="s">
        <v>17</v>
      </c>
      <c r="BY129" s="214">
        <v>44801</v>
      </c>
      <c r="BZ129" s="222" t="s">
        <v>1289</v>
      </c>
      <c r="CA129" s="222" t="s">
        <v>17</v>
      </c>
      <c r="CB129" s="222" t="s">
        <v>17</v>
      </c>
      <c r="CC129" s="222" t="s">
        <v>17</v>
      </c>
      <c r="CD129" s="222" t="s">
        <v>17</v>
      </c>
      <c r="CE129" s="222" t="s">
        <v>17</v>
      </c>
      <c r="CF129" s="222" t="s">
        <v>17</v>
      </c>
      <c r="CG129" s="223">
        <v>44801</v>
      </c>
      <c r="CH129" s="221" t="s">
        <v>11225</v>
      </c>
      <c r="CI129" s="222" t="e">
        <v>#N/A</v>
      </c>
      <c r="CJ129" s="222" t="e">
        <v>#N/A</v>
      </c>
      <c r="CK129" s="222" t="e">
        <v>#N/A</v>
      </c>
      <c r="CL129" s="222" t="e">
        <v>#N/A</v>
      </c>
      <c r="CM129" s="222" t="e">
        <v>#N/A</v>
      </c>
      <c r="CN129" s="222" t="e">
        <v>#N/A</v>
      </c>
      <c r="CO129" s="225" t="e">
        <v>#N/A</v>
      </c>
      <c r="CP129" s="222" t="s">
        <v>1291</v>
      </c>
      <c r="CQ129" s="224" t="s">
        <v>17</v>
      </c>
      <c r="CR129" s="224" t="s">
        <v>17</v>
      </c>
      <c r="CS129" s="224" t="s">
        <v>17</v>
      </c>
      <c r="CT129" s="224" t="s">
        <v>17</v>
      </c>
      <c r="CU129" s="224" t="s">
        <v>17</v>
      </c>
      <c r="CV129" s="224" t="s">
        <v>17</v>
      </c>
      <c r="CW129" s="214">
        <v>44801</v>
      </c>
      <c r="CX129" s="222" t="s">
        <v>7971</v>
      </c>
      <c r="CY129" s="218">
        <v>330000</v>
      </c>
      <c r="CZ129" s="218" t="s">
        <v>7959</v>
      </c>
      <c r="DA129" s="218" t="s">
        <v>33</v>
      </c>
      <c r="DB129" s="218">
        <v>2</v>
      </c>
      <c r="DC129" s="218" t="s">
        <v>7978</v>
      </c>
      <c r="DD129" s="218" t="s">
        <v>7960</v>
      </c>
      <c r="DE129" s="220">
        <v>45260</v>
      </c>
      <c r="DF129" s="221" t="s">
        <v>7975</v>
      </c>
      <c r="DG129" s="213">
        <v>130898000</v>
      </c>
      <c r="DH129" s="224" t="s">
        <v>7972</v>
      </c>
      <c r="DI129" s="224" t="s">
        <v>33</v>
      </c>
      <c r="DJ129" s="224">
        <v>2</v>
      </c>
      <c r="DK129" s="224" t="s">
        <v>7974</v>
      </c>
      <c r="DL129" s="224" t="s">
        <v>7973</v>
      </c>
      <c r="DM129" s="214">
        <v>45260</v>
      </c>
      <c r="DN129" s="222" t="s">
        <v>7977</v>
      </c>
      <c r="DO129" s="218">
        <v>0</v>
      </c>
      <c r="DP129" s="222" t="s">
        <v>7959</v>
      </c>
      <c r="DQ129" s="222" t="s">
        <v>33</v>
      </c>
      <c r="DR129" s="222">
        <v>2</v>
      </c>
      <c r="DS129" s="222" t="s">
        <v>7976</v>
      </c>
      <c r="DT129" s="222" t="s">
        <v>7960</v>
      </c>
      <c r="DU129" s="223">
        <v>45260</v>
      </c>
      <c r="DV129" s="221" t="s">
        <v>7979</v>
      </c>
      <c r="DW129" s="213">
        <v>330000</v>
      </c>
      <c r="DX129" s="224" t="s">
        <v>7959</v>
      </c>
      <c r="DY129" s="224" t="s">
        <v>33</v>
      </c>
      <c r="DZ129" s="224">
        <v>2</v>
      </c>
      <c r="EA129" s="224" t="s">
        <v>7978</v>
      </c>
      <c r="EB129" s="224" t="s">
        <v>7960</v>
      </c>
      <c r="EC129" s="214">
        <v>45260</v>
      </c>
      <c r="ED129" s="222" t="s">
        <v>7981</v>
      </c>
      <c r="EE129" s="218" t="s">
        <v>17</v>
      </c>
      <c r="EF129" s="222" t="s">
        <v>7959</v>
      </c>
      <c r="EG129" s="222" t="s">
        <v>33</v>
      </c>
      <c r="EH129" s="222">
        <v>2</v>
      </c>
      <c r="EI129" s="222" t="s">
        <v>7980</v>
      </c>
      <c r="EJ129" s="222" t="s">
        <v>7960</v>
      </c>
      <c r="EK129" s="223">
        <v>45260</v>
      </c>
      <c r="EL129" s="221" t="s">
        <v>7983</v>
      </c>
      <c r="EM129" s="213" t="s">
        <v>17</v>
      </c>
      <c r="EN129" s="224" t="s">
        <v>7959</v>
      </c>
      <c r="EO129" s="224" t="s">
        <v>33</v>
      </c>
      <c r="EP129" s="224">
        <v>2</v>
      </c>
      <c r="EQ129" s="224" t="s">
        <v>7982</v>
      </c>
      <c r="ER129" s="224" t="s">
        <v>7960</v>
      </c>
      <c r="ES129" s="214">
        <v>45260</v>
      </c>
      <c r="ET129" s="222" t="s">
        <v>7970</v>
      </c>
      <c r="EU129" s="222">
        <v>3073</v>
      </c>
      <c r="EV129" s="222" t="s">
        <v>7552</v>
      </c>
      <c r="EW129" s="222" t="s">
        <v>22</v>
      </c>
      <c r="EX129" s="222">
        <v>3</v>
      </c>
      <c r="EY129" s="222" t="s">
        <v>7969</v>
      </c>
      <c r="EZ129" s="222" t="s">
        <v>7968</v>
      </c>
      <c r="FA129" s="223">
        <v>45260</v>
      </c>
      <c r="FB129" s="221" t="s">
        <v>1294</v>
      </c>
      <c r="FC129" s="224">
        <v>4</v>
      </c>
      <c r="FD129" s="224" t="s">
        <v>1292</v>
      </c>
      <c r="FE129" s="224" t="s">
        <v>66</v>
      </c>
      <c r="FF129" s="224">
        <v>1</v>
      </c>
      <c r="FG129" s="224" t="s">
        <v>1220</v>
      </c>
      <c r="FH129" s="224" t="s">
        <v>1293</v>
      </c>
      <c r="FI129" s="214">
        <v>44801</v>
      </c>
      <c r="FJ129" s="221" t="s">
        <v>1295</v>
      </c>
      <c r="FK129" s="222" t="s">
        <v>17</v>
      </c>
      <c r="FL129" s="222" t="s">
        <v>17</v>
      </c>
      <c r="FM129" s="222" t="s">
        <v>17</v>
      </c>
      <c r="FN129" s="222" t="s">
        <v>17</v>
      </c>
      <c r="FO129" s="222" t="s">
        <v>17</v>
      </c>
      <c r="FP129" s="218" t="s">
        <v>17</v>
      </c>
      <c r="FQ129" s="219">
        <v>44801</v>
      </c>
      <c r="FR129" s="221" t="s">
        <v>1296</v>
      </c>
      <c r="FS129" s="224" t="s">
        <v>17</v>
      </c>
      <c r="FT129" s="224" t="s">
        <v>17</v>
      </c>
      <c r="FU129" s="224" t="s">
        <v>17</v>
      </c>
      <c r="FV129" s="224" t="s">
        <v>17</v>
      </c>
      <c r="FW129" s="224" t="s">
        <v>17</v>
      </c>
      <c r="FX129" s="224" t="s">
        <v>17</v>
      </c>
      <c r="FY129" s="214">
        <v>44801</v>
      </c>
      <c r="FZ129" s="222" t="s">
        <v>6360</v>
      </c>
      <c r="GA129" s="222">
        <v>0</v>
      </c>
      <c r="GB129" s="222" t="s">
        <v>2019</v>
      </c>
      <c r="GC129" s="222" t="s">
        <v>33</v>
      </c>
      <c r="GD129" s="222">
        <v>2</v>
      </c>
      <c r="GE129" s="222" t="s">
        <v>17</v>
      </c>
      <c r="GF129" s="222" t="s">
        <v>17</v>
      </c>
      <c r="GG129" s="223">
        <v>45257</v>
      </c>
      <c r="GH129" s="221" t="s">
        <v>6366</v>
      </c>
      <c r="GI129" s="224">
        <v>0</v>
      </c>
      <c r="GJ129" s="224" t="s">
        <v>2019</v>
      </c>
      <c r="GK129" s="224" t="s">
        <v>33</v>
      </c>
      <c r="GL129" s="224">
        <v>2</v>
      </c>
      <c r="GM129" s="224" t="s">
        <v>17</v>
      </c>
      <c r="GN129" s="224" t="s">
        <v>17</v>
      </c>
      <c r="GO129" s="214">
        <v>45257</v>
      </c>
      <c r="GP129" s="222" t="s">
        <v>6361</v>
      </c>
      <c r="GQ129" s="222">
        <v>0</v>
      </c>
      <c r="GR129" s="222" t="s">
        <v>2019</v>
      </c>
      <c r="GS129" s="222" t="s">
        <v>33</v>
      </c>
      <c r="GT129" s="222">
        <v>2</v>
      </c>
      <c r="GU129" s="222" t="s">
        <v>17</v>
      </c>
      <c r="GV129" s="222" t="s">
        <v>17</v>
      </c>
      <c r="GW129" s="223">
        <v>45257</v>
      </c>
      <c r="GX129" s="221" t="s">
        <v>6367</v>
      </c>
      <c r="GY129" s="224">
        <v>0</v>
      </c>
      <c r="GZ129" s="224" t="s">
        <v>2019</v>
      </c>
      <c r="HA129" s="224" t="s">
        <v>33</v>
      </c>
      <c r="HB129" s="224">
        <v>2</v>
      </c>
      <c r="HC129" s="224" t="s">
        <v>17</v>
      </c>
      <c r="HD129" s="224" t="s">
        <v>17</v>
      </c>
      <c r="HE129" s="214">
        <v>45257</v>
      </c>
      <c r="HF129" s="222" t="s">
        <v>6359</v>
      </c>
      <c r="HG129" s="222">
        <v>0</v>
      </c>
      <c r="HH129" s="222" t="s">
        <v>2019</v>
      </c>
      <c r="HI129" s="222" t="s">
        <v>33</v>
      </c>
      <c r="HJ129" s="222">
        <v>2</v>
      </c>
      <c r="HK129" s="222" t="s">
        <v>17</v>
      </c>
      <c r="HL129" s="222" t="s">
        <v>17</v>
      </c>
      <c r="HM129" s="223">
        <v>45257</v>
      </c>
      <c r="HN129" s="221" t="s">
        <v>6365</v>
      </c>
      <c r="HO129" s="224">
        <v>0</v>
      </c>
      <c r="HP129" s="224" t="s">
        <v>2019</v>
      </c>
      <c r="HQ129" s="224" t="s">
        <v>33</v>
      </c>
      <c r="HR129" s="224">
        <v>2</v>
      </c>
      <c r="HS129" s="224" t="s">
        <v>17</v>
      </c>
      <c r="HT129" s="224" t="s">
        <v>17</v>
      </c>
      <c r="HU129" s="214">
        <v>45257</v>
      </c>
      <c r="HV129" s="222" t="s">
        <v>6362</v>
      </c>
      <c r="HW129" s="222">
        <v>0</v>
      </c>
      <c r="HX129" s="222" t="s">
        <v>2019</v>
      </c>
      <c r="HY129" s="222" t="s">
        <v>33</v>
      </c>
      <c r="HZ129" s="222">
        <v>2</v>
      </c>
      <c r="IA129" s="222" t="s">
        <v>17</v>
      </c>
      <c r="IB129" s="222" t="s">
        <v>17</v>
      </c>
      <c r="IC129" s="223">
        <v>45257</v>
      </c>
      <c r="ID129" s="221" t="s">
        <v>6364</v>
      </c>
      <c r="IE129" s="224">
        <v>1</v>
      </c>
      <c r="IF129" s="224" t="s">
        <v>2019</v>
      </c>
      <c r="IG129" s="224" t="s">
        <v>33</v>
      </c>
      <c r="IH129" s="224">
        <v>2</v>
      </c>
      <c r="II129" s="224" t="s">
        <v>17</v>
      </c>
      <c r="IJ129" s="224" t="s">
        <v>17</v>
      </c>
      <c r="IK129" s="214">
        <v>45257</v>
      </c>
      <c r="IL129" s="222" t="s">
        <v>6363</v>
      </c>
      <c r="IM129" s="222">
        <v>1</v>
      </c>
      <c r="IN129" s="222" t="s">
        <v>2019</v>
      </c>
      <c r="IO129" s="222" t="s">
        <v>33</v>
      </c>
      <c r="IP129" s="222">
        <v>2</v>
      </c>
      <c r="IQ129" s="222" t="s">
        <v>17</v>
      </c>
      <c r="IR129" s="222" t="s">
        <v>17</v>
      </c>
      <c r="IS129" s="223">
        <v>45257</v>
      </c>
    </row>
    <row r="130" spans="1:253" s="11" customFormat="1" ht="12.95" customHeight="1" x14ac:dyDescent="0.2">
      <c r="A130" s="11" t="s">
        <v>2515</v>
      </c>
      <c r="B130" s="11">
        <v>0</v>
      </c>
      <c r="C130" s="11" t="s">
        <v>2516</v>
      </c>
      <c r="D130" s="11" t="s">
        <v>2517</v>
      </c>
      <c r="E130" s="11" t="s">
        <v>10847</v>
      </c>
      <c r="F130" s="11" t="s">
        <v>5054</v>
      </c>
      <c r="G130" s="212">
        <v>226754000</v>
      </c>
      <c r="H130" s="213" t="s">
        <v>5051</v>
      </c>
      <c r="I130" s="213" t="s">
        <v>1219</v>
      </c>
      <c r="J130" s="213">
        <v>2</v>
      </c>
      <c r="K130" s="213" t="s">
        <v>5053</v>
      </c>
      <c r="L130" s="213" t="s">
        <v>5052</v>
      </c>
      <c r="M130" s="214">
        <v>45226</v>
      </c>
      <c r="N130" s="227" t="s">
        <v>5058</v>
      </c>
      <c r="O130" s="216">
        <v>37508</v>
      </c>
      <c r="P130" s="216" t="s">
        <v>5055</v>
      </c>
      <c r="Q130" s="216" t="s">
        <v>66</v>
      </c>
      <c r="R130" s="216">
        <v>1</v>
      </c>
      <c r="S130" s="216" t="s">
        <v>5057</v>
      </c>
      <c r="T130" s="216" t="s">
        <v>5056</v>
      </c>
      <c r="U130" s="217">
        <v>45226</v>
      </c>
      <c r="V130" s="227" t="s">
        <v>9312</v>
      </c>
      <c r="W130" s="213">
        <v>4978000</v>
      </c>
      <c r="X130" s="213" t="s">
        <v>9309</v>
      </c>
      <c r="Y130" s="213" t="s">
        <v>1219</v>
      </c>
      <c r="Z130" s="213">
        <v>2</v>
      </c>
      <c r="AA130" s="213" t="s">
        <v>9311</v>
      </c>
      <c r="AB130" s="213" t="s">
        <v>9310</v>
      </c>
      <c r="AC130" s="214">
        <v>45260</v>
      </c>
      <c r="AD130" s="227" t="s">
        <v>9315</v>
      </c>
      <c r="AE130" s="218">
        <v>4978000</v>
      </c>
      <c r="AF130" s="218" t="s">
        <v>9309</v>
      </c>
      <c r="AG130" s="218" t="s">
        <v>1219</v>
      </c>
      <c r="AH130" s="218">
        <v>2</v>
      </c>
      <c r="AI130" s="218" t="s">
        <v>9314</v>
      </c>
      <c r="AJ130" s="218" t="s">
        <v>9313</v>
      </c>
      <c r="AK130" s="219">
        <v>45260</v>
      </c>
      <c r="AL130" s="227" t="s">
        <v>9318</v>
      </c>
      <c r="AM130" s="213">
        <v>1285000</v>
      </c>
      <c r="AN130" s="213" t="s">
        <v>8969</v>
      </c>
      <c r="AO130" s="213" t="s">
        <v>1219</v>
      </c>
      <c r="AP130" s="213">
        <v>2</v>
      </c>
      <c r="AQ130" s="213" t="s">
        <v>9317</v>
      </c>
      <c r="AR130" s="213" t="s">
        <v>9316</v>
      </c>
      <c r="AS130" s="214">
        <v>45260</v>
      </c>
      <c r="AT130" s="228" t="s">
        <v>5059</v>
      </c>
      <c r="AU130" s="218" t="s">
        <v>17</v>
      </c>
      <c r="AV130" s="218" t="s">
        <v>17</v>
      </c>
      <c r="AW130" s="218" t="s">
        <v>17</v>
      </c>
      <c r="AX130" s="218" t="s">
        <v>17</v>
      </c>
      <c r="AY130" s="218" t="s">
        <v>5040</v>
      </c>
      <c r="AZ130" s="218" t="s">
        <v>17</v>
      </c>
      <c r="BA130" s="219">
        <v>45226</v>
      </c>
      <c r="BB130" s="227" t="s">
        <v>5072</v>
      </c>
      <c r="BC130" s="213" t="s">
        <v>17</v>
      </c>
      <c r="BD130" s="213" t="s">
        <v>17</v>
      </c>
      <c r="BE130" s="213" t="s">
        <v>17</v>
      </c>
      <c r="BF130" s="213" t="s">
        <v>17</v>
      </c>
      <c r="BG130" s="213" t="s">
        <v>5069</v>
      </c>
      <c r="BH130" s="213" t="s">
        <v>17</v>
      </c>
      <c r="BI130" s="214">
        <v>45226</v>
      </c>
      <c r="BJ130" s="228" t="s">
        <v>9320</v>
      </c>
      <c r="BK130" s="228">
        <v>50</v>
      </c>
      <c r="BL130" s="228" t="s">
        <v>9039</v>
      </c>
      <c r="BM130" s="228" t="s">
        <v>1219</v>
      </c>
      <c r="BN130" s="228">
        <v>2</v>
      </c>
      <c r="BO130" s="228" t="s">
        <v>9319</v>
      </c>
      <c r="BP130" s="218" t="s">
        <v>924</v>
      </c>
      <c r="BQ130" s="229">
        <v>45260</v>
      </c>
      <c r="BR130" s="227" t="s">
        <v>5073</v>
      </c>
      <c r="BS130" s="230" t="s">
        <v>17</v>
      </c>
      <c r="BT130" s="230" t="s">
        <v>17</v>
      </c>
      <c r="BU130" s="230" t="s">
        <v>17</v>
      </c>
      <c r="BV130" s="230" t="s">
        <v>17</v>
      </c>
      <c r="BW130" s="230" t="s">
        <v>5069</v>
      </c>
      <c r="BX130" s="230" t="s">
        <v>17</v>
      </c>
      <c r="BY130" s="214">
        <v>45226</v>
      </c>
      <c r="BZ130" s="228" t="s">
        <v>5074</v>
      </c>
      <c r="CA130" s="228" t="s">
        <v>17</v>
      </c>
      <c r="CB130" s="228" t="s">
        <v>17</v>
      </c>
      <c r="CC130" s="228" t="s">
        <v>17</v>
      </c>
      <c r="CD130" s="228" t="s">
        <v>17</v>
      </c>
      <c r="CE130" s="228" t="s">
        <v>5069</v>
      </c>
      <c r="CF130" s="228" t="s">
        <v>17</v>
      </c>
      <c r="CG130" s="229">
        <v>45226</v>
      </c>
      <c r="CH130" s="227" t="s">
        <v>11226</v>
      </c>
      <c r="CI130" s="228" t="e">
        <v>#N/A</v>
      </c>
      <c r="CJ130" s="228" t="e">
        <v>#N/A</v>
      </c>
      <c r="CK130" s="228" t="e">
        <v>#N/A</v>
      </c>
      <c r="CL130" s="228" t="e">
        <v>#N/A</v>
      </c>
      <c r="CM130" s="228" t="e">
        <v>#N/A</v>
      </c>
      <c r="CN130" s="228" t="e">
        <v>#N/A</v>
      </c>
      <c r="CO130" s="231" t="e">
        <v>#N/A</v>
      </c>
      <c r="CP130" s="228" t="s">
        <v>5077</v>
      </c>
      <c r="CQ130" s="230" t="s">
        <v>17</v>
      </c>
      <c r="CR130" s="230" t="s">
        <v>17</v>
      </c>
      <c r="CS130" s="230" t="s">
        <v>17</v>
      </c>
      <c r="CT130" s="230" t="s">
        <v>17</v>
      </c>
      <c r="CU130" s="230" t="s">
        <v>5076</v>
      </c>
      <c r="CV130" s="230" t="s">
        <v>17</v>
      </c>
      <c r="CW130" s="214">
        <v>45226</v>
      </c>
      <c r="CX130" s="228" t="s">
        <v>9324</v>
      </c>
      <c r="CY130" s="218">
        <v>3177000</v>
      </c>
      <c r="CZ130" s="218" t="s">
        <v>9325</v>
      </c>
      <c r="DA130" s="218" t="s">
        <v>1219</v>
      </c>
      <c r="DB130" s="218">
        <v>2</v>
      </c>
      <c r="DC130" s="218" t="s">
        <v>5062</v>
      </c>
      <c r="DD130" s="218" t="s">
        <v>9326</v>
      </c>
      <c r="DE130" s="220">
        <v>45260</v>
      </c>
      <c r="DF130" s="227" t="s">
        <v>5063</v>
      </c>
      <c r="DG130" s="213">
        <v>0</v>
      </c>
      <c r="DH130" s="230" t="s">
        <v>5060</v>
      </c>
      <c r="DI130" s="230" t="s">
        <v>1219</v>
      </c>
      <c r="DJ130" s="230">
        <v>2</v>
      </c>
      <c r="DK130" s="230" t="s">
        <v>5062</v>
      </c>
      <c r="DL130" s="230" t="s">
        <v>5061</v>
      </c>
      <c r="DM130" s="214">
        <v>45226</v>
      </c>
      <c r="DN130" s="228" t="s">
        <v>5064</v>
      </c>
      <c r="DO130" s="218">
        <v>1800000</v>
      </c>
      <c r="DP130" s="228" t="s">
        <v>5060</v>
      </c>
      <c r="DQ130" s="228" t="s">
        <v>1219</v>
      </c>
      <c r="DR130" s="228">
        <v>2</v>
      </c>
      <c r="DS130" s="228" t="s">
        <v>5062</v>
      </c>
      <c r="DT130" s="228" t="s">
        <v>5061</v>
      </c>
      <c r="DU130" s="229">
        <v>45226</v>
      </c>
      <c r="DV130" s="227" t="s">
        <v>9327</v>
      </c>
      <c r="DW130" s="213">
        <v>1682000</v>
      </c>
      <c r="DX130" s="230" t="s">
        <v>9325</v>
      </c>
      <c r="DY130" s="230" t="s">
        <v>1219</v>
      </c>
      <c r="DZ130" s="230">
        <v>2</v>
      </c>
      <c r="EA130" s="230" t="s">
        <v>5062</v>
      </c>
      <c r="EB130" s="230" t="s">
        <v>9326</v>
      </c>
      <c r="EC130" s="214">
        <v>45260</v>
      </c>
      <c r="ED130" s="228" t="s">
        <v>9330</v>
      </c>
      <c r="EE130" s="218">
        <v>1495000</v>
      </c>
      <c r="EF130" s="228" t="s">
        <v>9328</v>
      </c>
      <c r="EG130" s="228" t="s">
        <v>1219</v>
      </c>
      <c r="EH130" s="228">
        <v>2</v>
      </c>
      <c r="EI130" s="228" t="s">
        <v>5062</v>
      </c>
      <c r="EJ130" s="228" t="s">
        <v>9329</v>
      </c>
      <c r="EK130" s="229">
        <v>45260</v>
      </c>
      <c r="EL130" s="227" t="s">
        <v>5066</v>
      </c>
      <c r="EM130" s="213">
        <v>0</v>
      </c>
      <c r="EN130" s="230" t="s">
        <v>5060</v>
      </c>
      <c r="EO130" s="230" t="s">
        <v>1219</v>
      </c>
      <c r="EP130" s="230">
        <v>2</v>
      </c>
      <c r="EQ130" s="230" t="s">
        <v>5062</v>
      </c>
      <c r="ER130" s="230" t="s">
        <v>5065</v>
      </c>
      <c r="ES130" s="214">
        <v>45226</v>
      </c>
      <c r="ET130" s="228" t="s">
        <v>9322</v>
      </c>
      <c r="EU130" s="228">
        <v>7413</v>
      </c>
      <c r="EV130" s="228" t="s">
        <v>8904</v>
      </c>
      <c r="EW130" s="228" t="s">
        <v>1219</v>
      </c>
      <c r="EX130" s="228">
        <v>2</v>
      </c>
      <c r="EY130" s="228" t="s">
        <v>9321</v>
      </c>
      <c r="EZ130" s="228" t="s">
        <v>5021</v>
      </c>
      <c r="FA130" s="229">
        <v>45260</v>
      </c>
      <c r="FB130" s="227" t="s">
        <v>5068</v>
      </c>
      <c r="FC130" s="230">
        <v>4</v>
      </c>
      <c r="FD130" s="230" t="s">
        <v>5060</v>
      </c>
      <c r="FE130" s="230" t="s">
        <v>1219</v>
      </c>
      <c r="FF130" s="230">
        <v>2</v>
      </c>
      <c r="FG130" s="230" t="s">
        <v>4843</v>
      </c>
      <c r="FH130" s="230" t="s">
        <v>5067</v>
      </c>
      <c r="FI130" s="214">
        <v>45226</v>
      </c>
      <c r="FJ130" s="227" t="s">
        <v>5070</v>
      </c>
      <c r="FK130" s="228" t="s">
        <v>17</v>
      </c>
      <c r="FL130" s="228" t="s">
        <v>17</v>
      </c>
      <c r="FM130" s="228" t="s">
        <v>17</v>
      </c>
      <c r="FN130" s="228" t="s">
        <v>17</v>
      </c>
      <c r="FO130" s="228" t="s">
        <v>5069</v>
      </c>
      <c r="FP130" s="218" t="s">
        <v>17</v>
      </c>
      <c r="FQ130" s="219">
        <v>45226</v>
      </c>
      <c r="FR130" s="227" t="s">
        <v>5071</v>
      </c>
      <c r="FS130" s="230" t="s">
        <v>17</v>
      </c>
      <c r="FT130" s="230" t="s">
        <v>17</v>
      </c>
      <c r="FU130" s="230" t="s">
        <v>17</v>
      </c>
      <c r="FV130" s="230" t="s">
        <v>17</v>
      </c>
      <c r="FW130" s="230" t="s">
        <v>5069</v>
      </c>
      <c r="FX130" s="230" t="s">
        <v>17</v>
      </c>
      <c r="FY130" s="214">
        <v>45226</v>
      </c>
      <c r="FZ130" s="228" t="s">
        <v>2519</v>
      </c>
      <c r="GA130" s="228">
        <v>2</v>
      </c>
      <c r="GB130" s="228" t="s">
        <v>2019</v>
      </c>
      <c r="GC130" s="228" t="s">
        <v>33</v>
      </c>
      <c r="GD130" s="228">
        <v>2</v>
      </c>
      <c r="GE130" s="228" t="s">
        <v>17</v>
      </c>
      <c r="GF130" s="228" t="s">
        <v>17</v>
      </c>
      <c r="GG130" s="229">
        <v>45063</v>
      </c>
      <c r="GH130" s="227" t="s">
        <v>2525</v>
      </c>
      <c r="GI130" s="230">
        <v>3</v>
      </c>
      <c r="GJ130" s="230" t="s">
        <v>2019</v>
      </c>
      <c r="GK130" s="230" t="s">
        <v>33</v>
      </c>
      <c r="GL130" s="230">
        <v>2</v>
      </c>
      <c r="GM130" s="230" t="s">
        <v>17</v>
      </c>
      <c r="GN130" s="230" t="s">
        <v>17</v>
      </c>
      <c r="GO130" s="214">
        <v>45063</v>
      </c>
      <c r="GP130" s="228" t="s">
        <v>2520</v>
      </c>
      <c r="GQ130" s="228">
        <v>2</v>
      </c>
      <c r="GR130" s="228" t="s">
        <v>2019</v>
      </c>
      <c r="GS130" s="228" t="s">
        <v>33</v>
      </c>
      <c r="GT130" s="228">
        <v>2</v>
      </c>
      <c r="GU130" s="228" t="s">
        <v>17</v>
      </c>
      <c r="GV130" s="228" t="s">
        <v>17</v>
      </c>
      <c r="GW130" s="229">
        <v>45063</v>
      </c>
      <c r="GX130" s="227" t="s">
        <v>2526</v>
      </c>
      <c r="GY130" s="230">
        <v>0</v>
      </c>
      <c r="GZ130" s="230" t="s">
        <v>2019</v>
      </c>
      <c r="HA130" s="230" t="s">
        <v>33</v>
      </c>
      <c r="HB130" s="230">
        <v>2</v>
      </c>
      <c r="HC130" s="230" t="s">
        <v>17</v>
      </c>
      <c r="HD130" s="230" t="s">
        <v>17</v>
      </c>
      <c r="HE130" s="214">
        <v>45063</v>
      </c>
      <c r="HF130" s="228" t="s">
        <v>2518</v>
      </c>
      <c r="HG130" s="228">
        <v>3</v>
      </c>
      <c r="HH130" s="228" t="s">
        <v>2019</v>
      </c>
      <c r="HI130" s="228" t="s">
        <v>33</v>
      </c>
      <c r="HJ130" s="228">
        <v>2</v>
      </c>
      <c r="HK130" s="228" t="s">
        <v>17</v>
      </c>
      <c r="HL130" s="228" t="s">
        <v>17</v>
      </c>
      <c r="HM130" s="229">
        <v>45063</v>
      </c>
      <c r="HN130" s="227" t="s">
        <v>2524</v>
      </c>
      <c r="HO130" s="230">
        <v>3</v>
      </c>
      <c r="HP130" s="230" t="s">
        <v>2019</v>
      </c>
      <c r="HQ130" s="230" t="s">
        <v>33</v>
      </c>
      <c r="HR130" s="230">
        <v>2</v>
      </c>
      <c r="HS130" s="230" t="s">
        <v>17</v>
      </c>
      <c r="HT130" s="230" t="s">
        <v>17</v>
      </c>
      <c r="HU130" s="214">
        <v>45063</v>
      </c>
      <c r="HV130" s="228" t="s">
        <v>2521</v>
      </c>
      <c r="HW130" s="228">
        <v>0</v>
      </c>
      <c r="HX130" s="228" t="s">
        <v>2019</v>
      </c>
      <c r="HY130" s="228" t="s">
        <v>33</v>
      </c>
      <c r="HZ130" s="228">
        <v>2</v>
      </c>
      <c r="IA130" s="228" t="s">
        <v>17</v>
      </c>
      <c r="IB130" s="228" t="s">
        <v>17</v>
      </c>
      <c r="IC130" s="229">
        <v>45063</v>
      </c>
      <c r="ID130" s="227" t="s">
        <v>2523</v>
      </c>
      <c r="IE130" s="230">
        <v>1</v>
      </c>
      <c r="IF130" s="230" t="s">
        <v>2019</v>
      </c>
      <c r="IG130" s="230" t="s">
        <v>33</v>
      </c>
      <c r="IH130" s="230">
        <v>2</v>
      </c>
      <c r="II130" s="230" t="s">
        <v>17</v>
      </c>
      <c r="IJ130" s="230" t="s">
        <v>17</v>
      </c>
      <c r="IK130" s="214">
        <v>45063</v>
      </c>
      <c r="IL130" s="228" t="s">
        <v>2522</v>
      </c>
      <c r="IM130" s="228">
        <v>3</v>
      </c>
      <c r="IN130" s="228" t="s">
        <v>2019</v>
      </c>
      <c r="IO130" s="228" t="s">
        <v>33</v>
      </c>
      <c r="IP130" s="228">
        <v>2</v>
      </c>
      <c r="IQ130" s="228" t="s">
        <v>17</v>
      </c>
      <c r="IR130" s="228" t="s">
        <v>17</v>
      </c>
      <c r="IS130" s="229">
        <v>45063</v>
      </c>
    </row>
    <row r="131" spans="1:253" s="11" customFormat="1" ht="12.95" customHeight="1" x14ac:dyDescent="0.2">
      <c r="A131" s="11" t="s">
        <v>1598</v>
      </c>
      <c r="B131" s="11">
        <v>0</v>
      </c>
      <c r="C131" s="11" t="s">
        <v>1599</v>
      </c>
      <c r="D131" s="11" t="s">
        <v>1600</v>
      </c>
      <c r="E131" s="11" t="s">
        <v>10849</v>
      </c>
      <c r="F131" s="11" t="s">
        <v>8738</v>
      </c>
      <c r="G131" s="212">
        <v>161437000</v>
      </c>
      <c r="H131" s="213" t="s">
        <v>8735</v>
      </c>
      <c r="I131" s="213" t="s">
        <v>1219</v>
      </c>
      <c r="J131" s="213">
        <v>2</v>
      </c>
      <c r="K131" s="213" t="s">
        <v>8737</v>
      </c>
      <c r="L131" s="213" t="s">
        <v>8736</v>
      </c>
      <c r="M131" s="214">
        <v>45260</v>
      </c>
      <c r="N131" s="221" t="s">
        <v>8742</v>
      </c>
      <c r="O131" s="216">
        <v>2748567</v>
      </c>
      <c r="P131" s="216" t="s">
        <v>8739</v>
      </c>
      <c r="Q131" s="216" t="s">
        <v>1219</v>
      </c>
      <c r="R131" s="216">
        <v>2</v>
      </c>
      <c r="S131" s="216" t="s">
        <v>8741</v>
      </c>
      <c r="T131" s="216" t="s">
        <v>8740</v>
      </c>
      <c r="U131" s="217">
        <v>45260</v>
      </c>
      <c r="V131" s="221" t="s">
        <v>8746</v>
      </c>
      <c r="W131" s="213">
        <v>83706000</v>
      </c>
      <c r="X131" s="213" t="s">
        <v>8743</v>
      </c>
      <c r="Y131" s="213" t="s">
        <v>1219</v>
      </c>
      <c r="Z131" s="213">
        <v>2</v>
      </c>
      <c r="AA131" s="213" t="s">
        <v>8745</v>
      </c>
      <c r="AB131" s="213" t="s">
        <v>8744</v>
      </c>
      <c r="AC131" s="214">
        <v>45260</v>
      </c>
      <c r="AD131" s="221" t="s">
        <v>8750</v>
      </c>
      <c r="AE131" s="218">
        <v>66516000</v>
      </c>
      <c r="AF131" s="218" t="s">
        <v>8747</v>
      </c>
      <c r="AG131" s="218" t="s">
        <v>66</v>
      </c>
      <c r="AH131" s="218">
        <v>1</v>
      </c>
      <c r="AI131" s="218" t="s">
        <v>8749</v>
      </c>
      <c r="AJ131" s="218" t="s">
        <v>8748</v>
      </c>
      <c r="AK131" s="219">
        <v>45260</v>
      </c>
      <c r="AL131" s="221" t="s">
        <v>8754</v>
      </c>
      <c r="AM131" s="213">
        <v>443000</v>
      </c>
      <c r="AN131" s="213" t="s">
        <v>8751</v>
      </c>
      <c r="AO131" s="213" t="s">
        <v>1219</v>
      </c>
      <c r="AP131" s="213">
        <v>2</v>
      </c>
      <c r="AQ131" s="213" t="s">
        <v>8753</v>
      </c>
      <c r="AR131" s="213" t="s">
        <v>8752</v>
      </c>
      <c r="AS131" s="214">
        <v>45260</v>
      </c>
      <c r="AT131" s="222" t="s">
        <v>8762</v>
      </c>
      <c r="AU131" s="218">
        <v>2242</v>
      </c>
      <c r="AV131" s="218" t="s">
        <v>8759</v>
      </c>
      <c r="AW131" s="218" t="s">
        <v>1219</v>
      </c>
      <c r="AX131" s="218">
        <v>2</v>
      </c>
      <c r="AY131" s="218" t="s">
        <v>8761</v>
      </c>
      <c r="AZ131" s="218" t="s">
        <v>8760</v>
      </c>
      <c r="BA131" s="219">
        <v>45260</v>
      </c>
      <c r="BB131" s="221" t="s">
        <v>8758</v>
      </c>
      <c r="BC131" s="213">
        <v>542845</v>
      </c>
      <c r="BD131" s="213" t="s">
        <v>8755</v>
      </c>
      <c r="BE131" s="213" t="s">
        <v>1219</v>
      </c>
      <c r="BF131" s="213">
        <v>2</v>
      </c>
      <c r="BG131" s="213" t="s">
        <v>8757</v>
      </c>
      <c r="BH131" s="213" t="s">
        <v>8756</v>
      </c>
      <c r="BI131" s="214">
        <v>45260</v>
      </c>
      <c r="BJ131" s="222" t="s">
        <v>8766</v>
      </c>
      <c r="BK131" s="222">
        <v>1853</v>
      </c>
      <c r="BL131" s="222" t="s">
        <v>8763</v>
      </c>
      <c r="BM131" s="222" t="s">
        <v>1219</v>
      </c>
      <c r="BN131" s="222">
        <v>2</v>
      </c>
      <c r="BO131" s="222" t="s">
        <v>8765</v>
      </c>
      <c r="BP131" s="218" t="s">
        <v>8764</v>
      </c>
      <c r="BQ131" s="223">
        <v>45260</v>
      </c>
      <c r="BR131" s="221" t="s">
        <v>1762</v>
      </c>
      <c r="BS131" s="224">
        <v>437</v>
      </c>
      <c r="BT131" s="224" t="s">
        <v>1759</v>
      </c>
      <c r="BU131" s="224" t="s">
        <v>1219</v>
      </c>
      <c r="BV131" s="224">
        <v>2</v>
      </c>
      <c r="BW131" s="224" t="s">
        <v>1761</v>
      </c>
      <c r="BX131" s="224" t="s">
        <v>1760</v>
      </c>
      <c r="BY131" s="214">
        <v>45014</v>
      </c>
      <c r="BZ131" s="222" t="s">
        <v>1765</v>
      </c>
      <c r="CA131" s="222">
        <v>437</v>
      </c>
      <c r="CB131" s="222" t="s">
        <v>1763</v>
      </c>
      <c r="CC131" s="222" t="s">
        <v>1219</v>
      </c>
      <c r="CD131" s="222">
        <v>2</v>
      </c>
      <c r="CE131" s="222" t="s">
        <v>1764</v>
      </c>
      <c r="CF131" s="222" t="s">
        <v>1760</v>
      </c>
      <c r="CG131" s="223">
        <v>45014</v>
      </c>
      <c r="CH131" s="221" t="s">
        <v>11227</v>
      </c>
      <c r="CI131" s="222" t="e">
        <v>#N/A</v>
      </c>
      <c r="CJ131" s="222" t="e">
        <v>#N/A</v>
      </c>
      <c r="CK131" s="222" t="e">
        <v>#N/A</v>
      </c>
      <c r="CL131" s="222" t="e">
        <v>#N/A</v>
      </c>
      <c r="CM131" s="222" t="e">
        <v>#N/A</v>
      </c>
      <c r="CN131" s="222" t="e">
        <v>#N/A</v>
      </c>
      <c r="CO131" s="225" t="e">
        <v>#N/A</v>
      </c>
      <c r="CP131" s="222" t="s">
        <v>1604</v>
      </c>
      <c r="CQ131" s="224">
        <v>228</v>
      </c>
      <c r="CR131" s="224" t="s">
        <v>1601</v>
      </c>
      <c r="CS131" s="224" t="s">
        <v>1219</v>
      </c>
      <c r="CT131" s="224">
        <v>2</v>
      </c>
      <c r="CU131" s="224" t="s">
        <v>1603</v>
      </c>
      <c r="CV131" s="224" t="s">
        <v>1602</v>
      </c>
      <c r="CW131" s="214">
        <v>44957</v>
      </c>
      <c r="CX131" s="222" t="s">
        <v>8773</v>
      </c>
      <c r="CY131" s="218">
        <v>13958000</v>
      </c>
      <c r="CZ131" s="218" t="s">
        <v>8782</v>
      </c>
      <c r="DA131" s="218" t="s">
        <v>1219</v>
      </c>
      <c r="DB131" s="218">
        <v>2</v>
      </c>
      <c r="DC131" s="218" t="s">
        <v>8784</v>
      </c>
      <c r="DD131" s="218" t="s">
        <v>8783</v>
      </c>
      <c r="DE131" s="220">
        <v>45260</v>
      </c>
      <c r="DF131" s="221" t="s">
        <v>8777</v>
      </c>
      <c r="DG131" s="213">
        <v>19881000</v>
      </c>
      <c r="DH131" s="224" t="s">
        <v>8774</v>
      </c>
      <c r="DI131" s="224" t="s">
        <v>1219</v>
      </c>
      <c r="DJ131" s="224">
        <v>2</v>
      </c>
      <c r="DK131" s="224" t="s">
        <v>8776</v>
      </c>
      <c r="DL131" s="224" t="s">
        <v>8775</v>
      </c>
      <c r="DM131" s="214">
        <v>45260</v>
      </c>
      <c r="DN131" s="222" t="s">
        <v>8781</v>
      </c>
      <c r="DO131" s="218">
        <v>49867000</v>
      </c>
      <c r="DP131" s="222" t="s">
        <v>8778</v>
      </c>
      <c r="DQ131" s="222" t="s">
        <v>1219</v>
      </c>
      <c r="DR131" s="222">
        <v>2</v>
      </c>
      <c r="DS131" s="222" t="s">
        <v>8780</v>
      </c>
      <c r="DT131" s="222" t="s">
        <v>8779</v>
      </c>
      <c r="DU131" s="223">
        <v>45260</v>
      </c>
      <c r="DV131" s="221" t="s">
        <v>8785</v>
      </c>
      <c r="DW131" s="213">
        <v>13475000</v>
      </c>
      <c r="DX131" s="224" t="s">
        <v>8782</v>
      </c>
      <c r="DY131" s="224" t="s">
        <v>1219</v>
      </c>
      <c r="DZ131" s="224">
        <v>2</v>
      </c>
      <c r="EA131" s="224" t="s">
        <v>8784</v>
      </c>
      <c r="EB131" s="224" t="s">
        <v>8783</v>
      </c>
      <c r="EC131" s="214">
        <v>45260</v>
      </c>
      <c r="ED131" s="222" t="s">
        <v>8789</v>
      </c>
      <c r="EE131" s="218">
        <v>483000</v>
      </c>
      <c r="EF131" s="222" t="s">
        <v>8786</v>
      </c>
      <c r="EG131" s="222" t="s">
        <v>66</v>
      </c>
      <c r="EH131" s="222">
        <v>1</v>
      </c>
      <c r="EI131" s="222" t="s">
        <v>8788</v>
      </c>
      <c r="EJ131" s="222" t="s">
        <v>8787</v>
      </c>
      <c r="EK131" s="223">
        <v>45260</v>
      </c>
      <c r="EL131" s="221" t="s">
        <v>8793</v>
      </c>
      <c r="EM131" s="213">
        <v>0</v>
      </c>
      <c r="EN131" s="224" t="s">
        <v>8790</v>
      </c>
      <c r="EO131" s="224" t="s">
        <v>66</v>
      </c>
      <c r="EP131" s="224">
        <v>1</v>
      </c>
      <c r="EQ131" s="224" t="s">
        <v>8792</v>
      </c>
      <c r="ER131" s="224" t="s">
        <v>8791</v>
      </c>
      <c r="ES131" s="214">
        <v>45260</v>
      </c>
      <c r="ET131" s="222" t="s">
        <v>8769</v>
      </c>
      <c r="EU131" s="222">
        <v>1853</v>
      </c>
      <c r="EV131" s="222" t="s">
        <v>8767</v>
      </c>
      <c r="EW131" s="222" t="s">
        <v>1219</v>
      </c>
      <c r="EX131" s="222">
        <v>2</v>
      </c>
      <c r="EY131" s="222" t="s">
        <v>8768</v>
      </c>
      <c r="EZ131" s="222" t="s">
        <v>8764</v>
      </c>
      <c r="FA131" s="223">
        <v>45260</v>
      </c>
      <c r="FB131" s="221" t="s">
        <v>8797</v>
      </c>
      <c r="FC131" s="224">
        <v>5</v>
      </c>
      <c r="FD131" s="224" t="s">
        <v>8794</v>
      </c>
      <c r="FE131" s="224" t="s">
        <v>66</v>
      </c>
      <c r="FF131" s="224">
        <v>1</v>
      </c>
      <c r="FG131" s="224" t="s">
        <v>8796</v>
      </c>
      <c r="FH131" s="224" t="s">
        <v>8795</v>
      </c>
      <c r="FI131" s="214">
        <v>45260</v>
      </c>
      <c r="FJ131" s="221" t="s">
        <v>11228</v>
      </c>
      <c r="FK131" s="222" t="e">
        <v>#N/A</v>
      </c>
      <c r="FL131" s="222" t="e">
        <v>#N/A</v>
      </c>
      <c r="FM131" s="222" t="e">
        <v>#N/A</v>
      </c>
      <c r="FN131" s="222" t="e">
        <v>#N/A</v>
      </c>
      <c r="FO131" s="222" t="e">
        <v>#N/A</v>
      </c>
      <c r="FP131" s="218" t="e">
        <v>#N/A</v>
      </c>
      <c r="FQ131" s="219" t="e">
        <v>#N/A</v>
      </c>
      <c r="FR131" s="221" t="s">
        <v>11229</v>
      </c>
      <c r="FS131" s="224" t="e">
        <v>#N/A</v>
      </c>
      <c r="FT131" s="224" t="e">
        <v>#N/A</v>
      </c>
      <c r="FU131" s="224" t="e">
        <v>#N/A</v>
      </c>
      <c r="FV131" s="224" t="e">
        <v>#N/A</v>
      </c>
      <c r="FW131" s="224" t="e">
        <v>#N/A</v>
      </c>
      <c r="FX131" s="224" t="e">
        <v>#N/A</v>
      </c>
      <c r="FY131" s="214" t="e">
        <v>#N/A</v>
      </c>
      <c r="FZ131" s="222" t="s">
        <v>6369</v>
      </c>
      <c r="GA131" s="222">
        <v>2</v>
      </c>
      <c r="GB131" s="222" t="s">
        <v>2019</v>
      </c>
      <c r="GC131" s="222" t="s">
        <v>33</v>
      </c>
      <c r="GD131" s="222">
        <v>2</v>
      </c>
      <c r="GE131" s="222" t="s">
        <v>17</v>
      </c>
      <c r="GF131" s="222" t="s">
        <v>17</v>
      </c>
      <c r="GG131" s="223">
        <v>45257</v>
      </c>
      <c r="GH131" s="221" t="s">
        <v>6375</v>
      </c>
      <c r="GI131" s="224">
        <v>1</v>
      </c>
      <c r="GJ131" s="224" t="s">
        <v>2019</v>
      </c>
      <c r="GK131" s="224" t="s">
        <v>33</v>
      </c>
      <c r="GL131" s="224">
        <v>2</v>
      </c>
      <c r="GM131" s="224" t="s">
        <v>17</v>
      </c>
      <c r="GN131" s="224" t="s">
        <v>17</v>
      </c>
      <c r="GO131" s="214">
        <v>45257</v>
      </c>
      <c r="GP131" s="222" t="s">
        <v>6370</v>
      </c>
      <c r="GQ131" s="222">
        <v>1</v>
      </c>
      <c r="GR131" s="222" t="s">
        <v>2019</v>
      </c>
      <c r="GS131" s="222" t="s">
        <v>33</v>
      </c>
      <c r="GT131" s="222">
        <v>2</v>
      </c>
      <c r="GU131" s="222" t="s">
        <v>17</v>
      </c>
      <c r="GV131" s="222" t="s">
        <v>17</v>
      </c>
      <c r="GW131" s="223">
        <v>45257</v>
      </c>
      <c r="GX131" s="221" t="s">
        <v>6376</v>
      </c>
      <c r="GY131" s="224">
        <v>0</v>
      </c>
      <c r="GZ131" s="224" t="s">
        <v>2019</v>
      </c>
      <c r="HA131" s="224" t="s">
        <v>33</v>
      </c>
      <c r="HB131" s="224">
        <v>2</v>
      </c>
      <c r="HC131" s="224" t="s">
        <v>17</v>
      </c>
      <c r="HD131" s="224" t="s">
        <v>17</v>
      </c>
      <c r="HE131" s="214">
        <v>45257</v>
      </c>
      <c r="HF131" s="222" t="s">
        <v>6368</v>
      </c>
      <c r="HG131" s="222">
        <v>2</v>
      </c>
      <c r="HH131" s="222" t="s">
        <v>2019</v>
      </c>
      <c r="HI131" s="222" t="s">
        <v>33</v>
      </c>
      <c r="HJ131" s="222">
        <v>2</v>
      </c>
      <c r="HK131" s="222" t="s">
        <v>17</v>
      </c>
      <c r="HL131" s="222" t="s">
        <v>17</v>
      </c>
      <c r="HM131" s="223">
        <v>45257</v>
      </c>
      <c r="HN131" s="221" t="s">
        <v>6374</v>
      </c>
      <c r="HO131" s="224">
        <v>3</v>
      </c>
      <c r="HP131" s="224" t="s">
        <v>2019</v>
      </c>
      <c r="HQ131" s="224" t="s">
        <v>33</v>
      </c>
      <c r="HR131" s="224">
        <v>2</v>
      </c>
      <c r="HS131" s="224" t="s">
        <v>17</v>
      </c>
      <c r="HT131" s="224" t="s">
        <v>17</v>
      </c>
      <c r="HU131" s="214">
        <v>45257</v>
      </c>
      <c r="HV131" s="222" t="s">
        <v>6371</v>
      </c>
      <c r="HW131" s="222">
        <v>1</v>
      </c>
      <c r="HX131" s="222" t="s">
        <v>2019</v>
      </c>
      <c r="HY131" s="222" t="s">
        <v>33</v>
      </c>
      <c r="HZ131" s="222">
        <v>2</v>
      </c>
      <c r="IA131" s="222" t="s">
        <v>17</v>
      </c>
      <c r="IB131" s="222" t="s">
        <v>17</v>
      </c>
      <c r="IC131" s="223">
        <v>45257</v>
      </c>
      <c r="ID131" s="221" t="s">
        <v>6373</v>
      </c>
      <c r="IE131" s="224">
        <v>1</v>
      </c>
      <c r="IF131" s="224" t="s">
        <v>2019</v>
      </c>
      <c r="IG131" s="224" t="s">
        <v>33</v>
      </c>
      <c r="IH131" s="224">
        <v>2</v>
      </c>
      <c r="II131" s="224" t="s">
        <v>17</v>
      </c>
      <c r="IJ131" s="224" t="s">
        <v>17</v>
      </c>
      <c r="IK131" s="214">
        <v>45257</v>
      </c>
      <c r="IL131" s="222" t="s">
        <v>6372</v>
      </c>
      <c r="IM131" s="222">
        <v>3</v>
      </c>
      <c r="IN131" s="222" t="s">
        <v>2019</v>
      </c>
      <c r="IO131" s="222" t="s">
        <v>33</v>
      </c>
      <c r="IP131" s="222">
        <v>2</v>
      </c>
      <c r="IQ131" s="222" t="s">
        <v>17</v>
      </c>
      <c r="IR131" s="222" t="s">
        <v>17</v>
      </c>
      <c r="IS131" s="223">
        <v>45257</v>
      </c>
    </row>
    <row r="132" spans="1:253" s="11" customFormat="1" ht="12.95" customHeight="1" x14ac:dyDescent="0.2">
      <c r="A132" s="11" t="s">
        <v>961</v>
      </c>
      <c r="B132" s="11">
        <v>0</v>
      </c>
      <c r="C132" s="11" t="s">
        <v>962</v>
      </c>
      <c r="D132" s="11" t="s">
        <v>963</v>
      </c>
      <c r="E132" s="11" t="s">
        <v>10855</v>
      </c>
      <c r="F132" s="11" t="s">
        <v>9273</v>
      </c>
      <c r="G132" s="212">
        <v>13090000</v>
      </c>
      <c r="H132" s="213" t="s">
        <v>9270</v>
      </c>
      <c r="I132" s="213" t="s">
        <v>1219</v>
      </c>
      <c r="J132" s="213">
        <v>2</v>
      </c>
      <c r="K132" s="213" t="s">
        <v>9272</v>
      </c>
      <c r="L132" s="213" t="s">
        <v>9271</v>
      </c>
      <c r="M132" s="214">
        <v>45260</v>
      </c>
      <c r="N132" s="227" t="s">
        <v>3443</v>
      </c>
      <c r="O132" s="216">
        <v>28626</v>
      </c>
      <c r="P132" s="216" t="s">
        <v>3440</v>
      </c>
      <c r="Q132" s="216" t="s">
        <v>1219</v>
      </c>
      <c r="R132" s="216">
        <v>2</v>
      </c>
      <c r="S132" s="216" t="s">
        <v>3442</v>
      </c>
      <c r="T132" s="216" t="s">
        <v>3441</v>
      </c>
      <c r="U132" s="217">
        <v>45135</v>
      </c>
      <c r="V132" s="227" t="s">
        <v>9277</v>
      </c>
      <c r="W132" s="213">
        <v>1421000</v>
      </c>
      <c r="X132" s="213" t="s">
        <v>9274</v>
      </c>
      <c r="Y132" s="213" t="s">
        <v>1219</v>
      </c>
      <c r="Z132" s="213">
        <v>2</v>
      </c>
      <c r="AA132" s="213" t="s">
        <v>9276</v>
      </c>
      <c r="AB132" s="213" t="s">
        <v>9275</v>
      </c>
      <c r="AC132" s="214">
        <v>45260</v>
      </c>
      <c r="AD132" s="227" t="s">
        <v>9281</v>
      </c>
      <c r="AE132" s="218">
        <v>494000</v>
      </c>
      <c r="AF132" s="218" t="s">
        <v>9278</v>
      </c>
      <c r="AG132" s="218" t="s">
        <v>1219</v>
      </c>
      <c r="AH132" s="218">
        <v>2</v>
      </c>
      <c r="AI132" s="218" t="s">
        <v>9280</v>
      </c>
      <c r="AJ132" s="218" t="s">
        <v>9279</v>
      </c>
      <c r="AK132" s="219">
        <v>45260</v>
      </c>
      <c r="AL132" s="227" t="s">
        <v>9283</v>
      </c>
      <c r="AM132" s="213">
        <v>129000</v>
      </c>
      <c r="AN132" s="213" t="s">
        <v>8835</v>
      </c>
      <c r="AO132" s="213" t="s">
        <v>1219</v>
      </c>
      <c r="AP132" s="213">
        <v>2</v>
      </c>
      <c r="AQ132" s="213" t="s">
        <v>9013</v>
      </c>
      <c r="AR132" s="213" t="s">
        <v>9282</v>
      </c>
      <c r="AS132" s="214">
        <v>45260</v>
      </c>
      <c r="AT132" s="228" t="s">
        <v>5301</v>
      </c>
      <c r="AU132" s="218">
        <v>250</v>
      </c>
      <c r="AV132" s="218" t="s">
        <v>5298</v>
      </c>
      <c r="AW132" s="218" t="s">
        <v>1219</v>
      </c>
      <c r="AX132" s="218">
        <v>2</v>
      </c>
      <c r="AY132" s="218" t="s">
        <v>5300</v>
      </c>
      <c r="AZ132" s="218" t="s">
        <v>5299</v>
      </c>
      <c r="BA132" s="219">
        <v>45230</v>
      </c>
      <c r="BB132" s="227" t="s">
        <v>967</v>
      </c>
      <c r="BC132" s="213" t="s">
        <v>17</v>
      </c>
      <c r="BD132" s="213" t="s">
        <v>17</v>
      </c>
      <c r="BE132" s="213" t="s">
        <v>17</v>
      </c>
      <c r="BF132" s="213" t="s">
        <v>17</v>
      </c>
      <c r="BG132" s="213" t="s">
        <v>17</v>
      </c>
      <c r="BH132" s="213" t="s">
        <v>17</v>
      </c>
      <c r="BI132" s="214">
        <v>44139</v>
      </c>
      <c r="BJ132" s="228" t="s">
        <v>5304</v>
      </c>
      <c r="BK132" s="228">
        <v>39</v>
      </c>
      <c r="BL132" s="228" t="s">
        <v>5298</v>
      </c>
      <c r="BM132" s="228" t="s">
        <v>1219</v>
      </c>
      <c r="BN132" s="228">
        <v>2</v>
      </c>
      <c r="BO132" s="228" t="s">
        <v>5303</v>
      </c>
      <c r="BP132" s="218" t="s">
        <v>5302</v>
      </c>
      <c r="BQ132" s="229">
        <v>45230</v>
      </c>
      <c r="BR132" s="227" t="s">
        <v>964</v>
      </c>
      <c r="BS132" s="230" t="s">
        <v>17</v>
      </c>
      <c r="BT132" s="230" t="s">
        <v>17</v>
      </c>
      <c r="BU132" s="230" t="s">
        <v>17</v>
      </c>
      <c r="BV132" s="230" t="s">
        <v>17</v>
      </c>
      <c r="BW132" s="230" t="s">
        <v>17</v>
      </c>
      <c r="BX132" s="230" t="s">
        <v>17</v>
      </c>
      <c r="BY132" s="214">
        <v>44139</v>
      </c>
      <c r="BZ132" s="228" t="s">
        <v>965</v>
      </c>
      <c r="CA132" s="228" t="s">
        <v>17</v>
      </c>
      <c r="CB132" s="228" t="s">
        <v>17</v>
      </c>
      <c r="CC132" s="228" t="s">
        <v>17</v>
      </c>
      <c r="CD132" s="228" t="s">
        <v>17</v>
      </c>
      <c r="CE132" s="228" t="s">
        <v>17</v>
      </c>
      <c r="CF132" s="228" t="s">
        <v>17</v>
      </c>
      <c r="CG132" s="229">
        <v>44139</v>
      </c>
      <c r="CH132" s="227" t="s">
        <v>11230</v>
      </c>
      <c r="CI132" s="228" t="e">
        <v>#N/A</v>
      </c>
      <c r="CJ132" s="228" t="e">
        <v>#N/A</v>
      </c>
      <c r="CK132" s="228" t="e">
        <v>#N/A</v>
      </c>
      <c r="CL132" s="228" t="e">
        <v>#N/A</v>
      </c>
      <c r="CM132" s="228" t="e">
        <v>#N/A</v>
      </c>
      <c r="CN132" s="228" t="e">
        <v>#N/A</v>
      </c>
      <c r="CO132" s="231" t="e">
        <v>#N/A</v>
      </c>
      <c r="CP132" s="228" t="s">
        <v>966</v>
      </c>
      <c r="CQ132" s="230" t="s">
        <v>17</v>
      </c>
      <c r="CR132" s="230" t="s">
        <v>17</v>
      </c>
      <c r="CS132" s="230" t="s">
        <v>17</v>
      </c>
      <c r="CT132" s="230" t="s">
        <v>17</v>
      </c>
      <c r="CU132" s="230" t="s">
        <v>17</v>
      </c>
      <c r="CV132" s="230" t="s">
        <v>17</v>
      </c>
      <c r="CW132" s="214">
        <v>44139</v>
      </c>
      <c r="CX132" s="228" t="s">
        <v>9287</v>
      </c>
      <c r="CY132" s="218">
        <v>213000</v>
      </c>
      <c r="CZ132" s="218" t="s">
        <v>9296</v>
      </c>
      <c r="DA132" s="218" t="s">
        <v>1219</v>
      </c>
      <c r="DB132" s="218">
        <v>2</v>
      </c>
      <c r="DC132" s="218" t="s">
        <v>9298</v>
      </c>
      <c r="DD132" s="218" t="s">
        <v>9297</v>
      </c>
      <c r="DE132" s="220">
        <v>45260</v>
      </c>
      <c r="DF132" s="227" t="s">
        <v>9291</v>
      </c>
      <c r="DG132" s="213">
        <v>927000</v>
      </c>
      <c r="DH132" s="230" t="s">
        <v>9288</v>
      </c>
      <c r="DI132" s="230" t="s">
        <v>1219</v>
      </c>
      <c r="DJ132" s="230">
        <v>2</v>
      </c>
      <c r="DK132" s="230" t="s">
        <v>9290</v>
      </c>
      <c r="DL132" s="230" t="s">
        <v>9289</v>
      </c>
      <c r="DM132" s="214">
        <v>45260</v>
      </c>
      <c r="DN132" s="228" t="s">
        <v>9295</v>
      </c>
      <c r="DO132" s="218">
        <v>281000</v>
      </c>
      <c r="DP132" s="228" t="s">
        <v>9292</v>
      </c>
      <c r="DQ132" s="228" t="s">
        <v>1219</v>
      </c>
      <c r="DR132" s="228">
        <v>2</v>
      </c>
      <c r="DS132" s="228" t="s">
        <v>9294</v>
      </c>
      <c r="DT132" s="228" t="s">
        <v>9293</v>
      </c>
      <c r="DU132" s="229">
        <v>45260</v>
      </c>
      <c r="DV132" s="227" t="s">
        <v>9299</v>
      </c>
      <c r="DW132" s="213">
        <v>213000</v>
      </c>
      <c r="DX132" s="230" t="s">
        <v>9296</v>
      </c>
      <c r="DY132" s="230" t="s">
        <v>1219</v>
      </c>
      <c r="DZ132" s="230">
        <v>2</v>
      </c>
      <c r="EA132" s="230" t="s">
        <v>9298</v>
      </c>
      <c r="EB132" s="230" t="s">
        <v>9297</v>
      </c>
      <c r="EC132" s="214">
        <v>45260</v>
      </c>
      <c r="ED132" s="228" t="s">
        <v>9301</v>
      </c>
      <c r="EE132" s="218">
        <v>0</v>
      </c>
      <c r="EF132" s="228" t="s">
        <v>9296</v>
      </c>
      <c r="EG132" s="228" t="s">
        <v>1219</v>
      </c>
      <c r="EH132" s="228">
        <v>2</v>
      </c>
      <c r="EI132" s="228" t="s">
        <v>9300</v>
      </c>
      <c r="EJ132" s="228" t="s">
        <v>9297</v>
      </c>
      <c r="EK132" s="229">
        <v>45260</v>
      </c>
      <c r="EL132" s="227" t="s">
        <v>9304</v>
      </c>
      <c r="EM132" s="213">
        <v>0</v>
      </c>
      <c r="EN132" s="230" t="s">
        <v>9296</v>
      </c>
      <c r="EO132" s="230" t="s">
        <v>1219</v>
      </c>
      <c r="EP132" s="230">
        <v>2</v>
      </c>
      <c r="EQ132" s="230" t="s">
        <v>9303</v>
      </c>
      <c r="ER132" s="230" t="s">
        <v>9302</v>
      </c>
      <c r="ES132" s="214">
        <v>45260</v>
      </c>
      <c r="ET132" s="228" t="s">
        <v>5307</v>
      </c>
      <c r="EU132" s="228">
        <v>39</v>
      </c>
      <c r="EV132" s="228" t="s">
        <v>5298</v>
      </c>
      <c r="EW132" s="228" t="s">
        <v>1219</v>
      </c>
      <c r="EX132" s="228">
        <v>2</v>
      </c>
      <c r="EY132" s="228" t="s">
        <v>5306</v>
      </c>
      <c r="EZ132" s="228" t="s">
        <v>5305</v>
      </c>
      <c r="FA132" s="229">
        <v>45230</v>
      </c>
      <c r="FB132" s="227" t="s">
        <v>3445</v>
      </c>
      <c r="FC132" s="230">
        <v>2</v>
      </c>
      <c r="FD132" s="230" t="s">
        <v>3444</v>
      </c>
      <c r="FE132" s="230" t="s">
        <v>22</v>
      </c>
      <c r="FF132" s="230">
        <v>3</v>
      </c>
      <c r="FG132" s="230" t="s">
        <v>3198</v>
      </c>
      <c r="FH132" s="230" t="s">
        <v>3197</v>
      </c>
      <c r="FI132" s="214">
        <v>45135</v>
      </c>
      <c r="FJ132" s="227" t="s">
        <v>968</v>
      </c>
      <c r="FK132" s="228" t="s">
        <v>17</v>
      </c>
      <c r="FL132" s="228" t="s">
        <v>17</v>
      </c>
      <c r="FM132" s="228" t="s">
        <v>17</v>
      </c>
      <c r="FN132" s="228" t="s">
        <v>17</v>
      </c>
      <c r="FO132" s="228" t="s">
        <v>17</v>
      </c>
      <c r="FP132" s="218" t="s">
        <v>17</v>
      </c>
      <c r="FQ132" s="219">
        <v>44139</v>
      </c>
      <c r="FR132" s="227" t="s">
        <v>969</v>
      </c>
      <c r="FS132" s="230" t="s">
        <v>17</v>
      </c>
      <c r="FT132" s="230" t="s">
        <v>17</v>
      </c>
      <c r="FU132" s="230" t="s">
        <v>17</v>
      </c>
      <c r="FV132" s="230" t="s">
        <v>17</v>
      </c>
      <c r="FW132" s="230" t="s">
        <v>17</v>
      </c>
      <c r="FX132" s="230" t="s">
        <v>17</v>
      </c>
      <c r="FY132" s="214">
        <v>44139</v>
      </c>
      <c r="FZ132" s="228" t="s">
        <v>6378</v>
      </c>
      <c r="GA132" s="228">
        <v>2</v>
      </c>
      <c r="GB132" s="228" t="s">
        <v>2019</v>
      </c>
      <c r="GC132" s="228" t="s">
        <v>33</v>
      </c>
      <c r="GD132" s="228">
        <v>2</v>
      </c>
      <c r="GE132" s="228" t="s">
        <v>17</v>
      </c>
      <c r="GF132" s="228" t="s">
        <v>17</v>
      </c>
      <c r="GG132" s="229">
        <v>45257</v>
      </c>
      <c r="GH132" s="227" t="s">
        <v>6384</v>
      </c>
      <c r="GI132" s="230">
        <v>3</v>
      </c>
      <c r="GJ132" s="230" t="s">
        <v>2019</v>
      </c>
      <c r="GK132" s="230" t="s">
        <v>33</v>
      </c>
      <c r="GL132" s="230">
        <v>2</v>
      </c>
      <c r="GM132" s="230" t="s">
        <v>17</v>
      </c>
      <c r="GN132" s="230" t="s">
        <v>17</v>
      </c>
      <c r="GO132" s="214">
        <v>45257</v>
      </c>
      <c r="GP132" s="228" t="s">
        <v>6379</v>
      </c>
      <c r="GQ132" s="228">
        <v>2</v>
      </c>
      <c r="GR132" s="228" t="s">
        <v>2019</v>
      </c>
      <c r="GS132" s="228" t="s">
        <v>33</v>
      </c>
      <c r="GT132" s="228">
        <v>2</v>
      </c>
      <c r="GU132" s="228" t="s">
        <v>17</v>
      </c>
      <c r="GV132" s="228" t="s">
        <v>17</v>
      </c>
      <c r="GW132" s="229">
        <v>45257</v>
      </c>
      <c r="GX132" s="227" t="s">
        <v>6385</v>
      </c>
      <c r="GY132" s="230">
        <v>0</v>
      </c>
      <c r="GZ132" s="230" t="s">
        <v>2019</v>
      </c>
      <c r="HA132" s="230" t="s">
        <v>33</v>
      </c>
      <c r="HB132" s="230">
        <v>2</v>
      </c>
      <c r="HC132" s="230" t="s">
        <v>17</v>
      </c>
      <c r="HD132" s="230" t="s">
        <v>17</v>
      </c>
      <c r="HE132" s="214">
        <v>45257</v>
      </c>
      <c r="HF132" s="228" t="s">
        <v>6377</v>
      </c>
      <c r="HG132" s="228">
        <v>3</v>
      </c>
      <c r="HH132" s="228" t="s">
        <v>2019</v>
      </c>
      <c r="HI132" s="228" t="s">
        <v>33</v>
      </c>
      <c r="HJ132" s="228">
        <v>2</v>
      </c>
      <c r="HK132" s="228" t="s">
        <v>17</v>
      </c>
      <c r="HL132" s="228" t="s">
        <v>17</v>
      </c>
      <c r="HM132" s="229">
        <v>45257</v>
      </c>
      <c r="HN132" s="227" t="s">
        <v>6383</v>
      </c>
      <c r="HO132" s="230">
        <v>2</v>
      </c>
      <c r="HP132" s="230" t="s">
        <v>2019</v>
      </c>
      <c r="HQ132" s="230" t="s">
        <v>33</v>
      </c>
      <c r="HR132" s="230">
        <v>2</v>
      </c>
      <c r="HS132" s="230" t="s">
        <v>17</v>
      </c>
      <c r="HT132" s="230" t="s">
        <v>17</v>
      </c>
      <c r="HU132" s="214">
        <v>45257</v>
      </c>
      <c r="HV132" s="228" t="s">
        <v>6380</v>
      </c>
      <c r="HW132" s="228">
        <v>2</v>
      </c>
      <c r="HX132" s="228" t="s">
        <v>2019</v>
      </c>
      <c r="HY132" s="228" t="s">
        <v>33</v>
      </c>
      <c r="HZ132" s="228">
        <v>2</v>
      </c>
      <c r="IA132" s="228" t="s">
        <v>17</v>
      </c>
      <c r="IB132" s="228" t="s">
        <v>17</v>
      </c>
      <c r="IC132" s="229">
        <v>45257</v>
      </c>
      <c r="ID132" s="227" t="s">
        <v>6382</v>
      </c>
      <c r="IE132" s="230">
        <v>3</v>
      </c>
      <c r="IF132" s="230" t="s">
        <v>2019</v>
      </c>
      <c r="IG132" s="230" t="s">
        <v>33</v>
      </c>
      <c r="IH132" s="230">
        <v>2</v>
      </c>
      <c r="II132" s="230" t="s">
        <v>17</v>
      </c>
      <c r="IJ132" s="230" t="s">
        <v>17</v>
      </c>
      <c r="IK132" s="214">
        <v>45257</v>
      </c>
      <c r="IL132" s="228" t="s">
        <v>6381</v>
      </c>
      <c r="IM132" s="228">
        <v>2</v>
      </c>
      <c r="IN132" s="228" t="s">
        <v>2019</v>
      </c>
      <c r="IO132" s="228" t="s">
        <v>33</v>
      </c>
      <c r="IP132" s="228">
        <v>2</v>
      </c>
      <c r="IQ132" s="228" t="s">
        <v>17</v>
      </c>
      <c r="IR132" s="228" t="s">
        <v>17</v>
      </c>
      <c r="IS132" s="229">
        <v>45257</v>
      </c>
    </row>
    <row r="133" spans="1:253" s="11" customFormat="1" ht="12.95" customHeight="1" x14ac:dyDescent="0.2">
      <c r="A133" s="11" t="s">
        <v>1118</v>
      </c>
      <c r="B133" s="11" t="s">
        <v>10435</v>
      </c>
      <c r="C133" s="11" t="s">
        <v>1119</v>
      </c>
      <c r="D133" s="11" t="s">
        <v>1120</v>
      </c>
      <c r="E133" s="11" t="s">
        <v>10860</v>
      </c>
      <c r="F133" s="11" t="s">
        <v>8954</v>
      </c>
      <c r="G133" s="212">
        <v>201670000</v>
      </c>
      <c r="H133" s="213" t="s">
        <v>8951</v>
      </c>
      <c r="I133" s="213" t="s">
        <v>1219</v>
      </c>
      <c r="J133" s="213">
        <v>2</v>
      </c>
      <c r="K133" s="213" t="s">
        <v>8953</v>
      </c>
      <c r="L133" s="213" t="s">
        <v>8952</v>
      </c>
      <c r="M133" s="214">
        <v>45260</v>
      </c>
      <c r="N133" s="221" t="s">
        <v>3412</v>
      </c>
      <c r="O133" s="216">
        <v>1955270</v>
      </c>
      <c r="P133" s="216" t="s">
        <v>3409</v>
      </c>
      <c r="Q133" s="216" t="s">
        <v>1219</v>
      </c>
      <c r="R133" s="216">
        <v>2</v>
      </c>
      <c r="S133" s="216" t="s">
        <v>3411</v>
      </c>
      <c r="T133" s="216" t="s">
        <v>3410</v>
      </c>
      <c r="U133" s="217">
        <v>45127</v>
      </c>
      <c r="V133" s="221" t="s">
        <v>8958</v>
      </c>
      <c r="W133" s="213">
        <v>109329000</v>
      </c>
      <c r="X133" s="213" t="s">
        <v>8955</v>
      </c>
      <c r="Y133" s="213" t="s">
        <v>1219</v>
      </c>
      <c r="Z133" s="213">
        <v>2</v>
      </c>
      <c r="AA133" s="213" t="s">
        <v>8957</v>
      </c>
      <c r="AB133" s="213" t="s">
        <v>8956</v>
      </c>
      <c r="AC133" s="214">
        <v>45260</v>
      </c>
      <c r="AD133" s="221" t="s">
        <v>5285</v>
      </c>
      <c r="AE133" s="218">
        <v>60471000</v>
      </c>
      <c r="AF133" s="218" t="s">
        <v>5282</v>
      </c>
      <c r="AG133" s="218" t="s">
        <v>33</v>
      </c>
      <c r="AH133" s="218">
        <v>2</v>
      </c>
      <c r="AI133" s="218" t="s">
        <v>5284</v>
      </c>
      <c r="AJ133" s="218" t="s">
        <v>5283</v>
      </c>
      <c r="AK133" s="219">
        <v>45230</v>
      </c>
      <c r="AL133" s="221" t="s">
        <v>8962</v>
      </c>
      <c r="AM133" s="213">
        <v>2686000</v>
      </c>
      <c r="AN133" s="213" t="s">
        <v>8959</v>
      </c>
      <c r="AO133" s="213" t="s">
        <v>1219</v>
      </c>
      <c r="AP133" s="213">
        <v>2</v>
      </c>
      <c r="AQ133" s="213" t="s">
        <v>8961</v>
      </c>
      <c r="AR133" s="213" t="s">
        <v>8960</v>
      </c>
      <c r="AS133" s="214">
        <v>45260</v>
      </c>
      <c r="AT133" s="222" t="s">
        <v>1618</v>
      </c>
      <c r="AU133" s="218">
        <v>4893</v>
      </c>
      <c r="AV133" s="218" t="s">
        <v>1615</v>
      </c>
      <c r="AW133" s="218" t="s">
        <v>1219</v>
      </c>
      <c r="AX133" s="218">
        <v>2</v>
      </c>
      <c r="AY133" s="218" t="s">
        <v>1617</v>
      </c>
      <c r="AZ133" s="218" t="s">
        <v>1616</v>
      </c>
      <c r="BA133" s="219">
        <v>44985</v>
      </c>
      <c r="BB133" s="221" t="s">
        <v>8964</v>
      </c>
      <c r="BC133" s="213">
        <v>17252</v>
      </c>
      <c r="BD133" s="213" t="s">
        <v>8122</v>
      </c>
      <c r="BE133" s="213" t="s">
        <v>1219</v>
      </c>
      <c r="BF133" s="213">
        <v>2</v>
      </c>
      <c r="BG133" s="213" t="s">
        <v>8963</v>
      </c>
      <c r="BH133" s="213" t="s">
        <v>8123</v>
      </c>
      <c r="BI133" s="214">
        <v>45260</v>
      </c>
      <c r="BJ133" s="222" t="s">
        <v>3416</v>
      </c>
      <c r="BK133" s="222">
        <v>43000</v>
      </c>
      <c r="BL133" s="222" t="s">
        <v>3413</v>
      </c>
      <c r="BM133" s="222" t="s">
        <v>1219</v>
      </c>
      <c r="BN133" s="222">
        <v>2</v>
      </c>
      <c r="BO133" s="222" t="s">
        <v>3415</v>
      </c>
      <c r="BP133" s="218" t="s">
        <v>3414</v>
      </c>
      <c r="BQ133" s="223">
        <v>45127</v>
      </c>
      <c r="BR133" s="221" t="s">
        <v>1121</v>
      </c>
      <c r="BS133" s="224" t="s">
        <v>17</v>
      </c>
      <c r="BT133" s="224" t="s">
        <v>17</v>
      </c>
      <c r="BU133" s="224" t="s">
        <v>22</v>
      </c>
      <c r="BV133" s="224">
        <v>3</v>
      </c>
      <c r="BW133" s="224" t="s">
        <v>17</v>
      </c>
      <c r="BX133" s="224" t="s">
        <v>17</v>
      </c>
      <c r="BY133" s="214">
        <v>44622</v>
      </c>
      <c r="BZ133" s="222" t="s">
        <v>1122</v>
      </c>
      <c r="CA133" s="222" t="s">
        <v>17</v>
      </c>
      <c r="CB133" s="222" t="s">
        <v>17</v>
      </c>
      <c r="CC133" s="222" t="s">
        <v>22</v>
      </c>
      <c r="CD133" s="222">
        <v>3</v>
      </c>
      <c r="CE133" s="222" t="s">
        <v>17</v>
      </c>
      <c r="CF133" s="222" t="s">
        <v>17</v>
      </c>
      <c r="CG133" s="223">
        <v>44622</v>
      </c>
      <c r="CH133" s="221" t="s">
        <v>11231</v>
      </c>
      <c r="CI133" s="222" t="e">
        <v>#N/A</v>
      </c>
      <c r="CJ133" s="222" t="e">
        <v>#N/A</v>
      </c>
      <c r="CK133" s="222" t="e">
        <v>#N/A</v>
      </c>
      <c r="CL133" s="222" t="e">
        <v>#N/A</v>
      </c>
      <c r="CM133" s="222" t="e">
        <v>#N/A</v>
      </c>
      <c r="CN133" s="222" t="e">
        <v>#N/A</v>
      </c>
      <c r="CO133" s="225" t="e">
        <v>#N/A</v>
      </c>
      <c r="CP133" s="222" t="s">
        <v>1621</v>
      </c>
      <c r="CQ133" s="224">
        <v>7852053</v>
      </c>
      <c r="CR133" s="224" t="s">
        <v>1619</v>
      </c>
      <c r="CS133" s="224" t="s">
        <v>66</v>
      </c>
      <c r="CT133" s="224">
        <v>1</v>
      </c>
      <c r="CU133" s="224" t="s">
        <v>1574</v>
      </c>
      <c r="CV133" s="224" t="s">
        <v>1620</v>
      </c>
      <c r="CW133" s="214">
        <v>44985</v>
      </c>
      <c r="CX133" s="222" t="s">
        <v>8981</v>
      </c>
      <c r="CY133" s="218">
        <v>25920000</v>
      </c>
      <c r="CZ133" s="218" t="s">
        <v>8990</v>
      </c>
      <c r="DA133" s="218" t="s">
        <v>33</v>
      </c>
      <c r="DB133" s="218">
        <v>2</v>
      </c>
      <c r="DC133" s="218" t="s">
        <v>8992</v>
      </c>
      <c r="DD133" s="218" t="s">
        <v>8991</v>
      </c>
      <c r="DE133" s="220">
        <v>45260</v>
      </c>
      <c r="DF133" s="221" t="s">
        <v>8985</v>
      </c>
      <c r="DG133" s="213">
        <v>48858000</v>
      </c>
      <c r="DH133" s="224" t="s">
        <v>8982</v>
      </c>
      <c r="DI133" s="224" t="s">
        <v>1219</v>
      </c>
      <c r="DJ133" s="224">
        <v>2</v>
      </c>
      <c r="DK133" s="224" t="s">
        <v>8984</v>
      </c>
      <c r="DL133" s="224" t="s">
        <v>8983</v>
      </c>
      <c r="DM133" s="214">
        <v>45260</v>
      </c>
      <c r="DN133" s="222" t="s">
        <v>8989</v>
      </c>
      <c r="DO133" s="218">
        <v>34551000</v>
      </c>
      <c r="DP133" s="222" t="s">
        <v>8986</v>
      </c>
      <c r="DQ133" s="222" t="s">
        <v>1219</v>
      </c>
      <c r="DR133" s="222">
        <v>2</v>
      </c>
      <c r="DS133" s="222" t="s">
        <v>8988</v>
      </c>
      <c r="DT133" s="222" t="s">
        <v>8987</v>
      </c>
      <c r="DU133" s="223">
        <v>45260</v>
      </c>
      <c r="DV133" s="221" t="s">
        <v>8993</v>
      </c>
      <c r="DW133" s="213">
        <v>24640000</v>
      </c>
      <c r="DX133" s="224" t="s">
        <v>8990</v>
      </c>
      <c r="DY133" s="224" t="s">
        <v>33</v>
      </c>
      <c r="DZ133" s="224">
        <v>2</v>
      </c>
      <c r="EA133" s="224" t="s">
        <v>8992</v>
      </c>
      <c r="EB133" s="224" t="s">
        <v>8991</v>
      </c>
      <c r="EC133" s="214">
        <v>45260</v>
      </c>
      <c r="ED133" s="222" t="s">
        <v>8997</v>
      </c>
      <c r="EE133" s="218">
        <v>1280000</v>
      </c>
      <c r="EF133" s="222" t="s">
        <v>8994</v>
      </c>
      <c r="EG133" s="222" t="s">
        <v>1219</v>
      </c>
      <c r="EH133" s="222">
        <v>2</v>
      </c>
      <c r="EI133" s="222" t="s">
        <v>8996</v>
      </c>
      <c r="EJ133" s="222" t="s">
        <v>8995</v>
      </c>
      <c r="EK133" s="223">
        <v>45260</v>
      </c>
      <c r="EL133" s="221" t="s">
        <v>8999</v>
      </c>
      <c r="EM133" s="213">
        <v>0</v>
      </c>
      <c r="EN133" s="224" t="s">
        <v>8994</v>
      </c>
      <c r="EO133" s="224" t="s">
        <v>1219</v>
      </c>
      <c r="EP133" s="224">
        <v>2</v>
      </c>
      <c r="EQ133" s="224" t="s">
        <v>8998</v>
      </c>
      <c r="ER133" s="224" t="s">
        <v>8995</v>
      </c>
      <c r="ES133" s="214">
        <v>45260</v>
      </c>
      <c r="ET133" s="222" t="s">
        <v>8968</v>
      </c>
      <c r="EU133" s="222">
        <v>51008</v>
      </c>
      <c r="EV133" s="222" t="s">
        <v>8965</v>
      </c>
      <c r="EW133" s="222" t="s">
        <v>1219</v>
      </c>
      <c r="EX133" s="222">
        <v>2</v>
      </c>
      <c r="EY133" s="222" t="s">
        <v>8967</v>
      </c>
      <c r="EZ133" s="222" t="s">
        <v>8966</v>
      </c>
      <c r="FA133" s="223">
        <v>45260</v>
      </c>
      <c r="FB133" s="221" t="s">
        <v>1125</v>
      </c>
      <c r="FC133" s="224">
        <v>5</v>
      </c>
      <c r="FD133" s="224" t="s">
        <v>17</v>
      </c>
      <c r="FE133" s="224" t="s">
        <v>33</v>
      </c>
      <c r="FF133" s="224">
        <v>2</v>
      </c>
      <c r="FG133" s="224" t="s">
        <v>1124</v>
      </c>
      <c r="FH133" s="224" t="s">
        <v>17</v>
      </c>
      <c r="FI133" s="214">
        <v>44622</v>
      </c>
      <c r="FJ133" s="221" t="s">
        <v>1126</v>
      </c>
      <c r="FK133" s="222" t="s">
        <v>17</v>
      </c>
      <c r="FL133" s="222" t="s">
        <v>17</v>
      </c>
      <c r="FM133" s="222" t="s">
        <v>22</v>
      </c>
      <c r="FN133" s="222">
        <v>3</v>
      </c>
      <c r="FO133" s="222" t="s">
        <v>17</v>
      </c>
      <c r="FP133" s="218" t="s">
        <v>17</v>
      </c>
      <c r="FQ133" s="219">
        <v>44622</v>
      </c>
      <c r="FR133" s="221" t="s">
        <v>1127</v>
      </c>
      <c r="FS133" s="224" t="s">
        <v>17</v>
      </c>
      <c r="FT133" s="224" t="s">
        <v>17</v>
      </c>
      <c r="FU133" s="224" t="s">
        <v>22</v>
      </c>
      <c r="FV133" s="224">
        <v>3</v>
      </c>
      <c r="FW133" s="224" t="s">
        <v>17</v>
      </c>
      <c r="FX133" s="224" t="s">
        <v>17</v>
      </c>
      <c r="FY133" s="214">
        <v>44622</v>
      </c>
      <c r="FZ133" s="222" t="s">
        <v>6684</v>
      </c>
      <c r="GA133" s="222">
        <v>2</v>
      </c>
      <c r="GB133" s="222" t="s">
        <v>2019</v>
      </c>
      <c r="GC133" s="222" t="s">
        <v>33</v>
      </c>
      <c r="GD133" s="222">
        <v>2</v>
      </c>
      <c r="GE133" s="222" t="s">
        <v>17</v>
      </c>
      <c r="GF133" s="222" t="s">
        <v>17</v>
      </c>
      <c r="GG133" s="223">
        <v>45258</v>
      </c>
      <c r="GH133" s="221" t="s">
        <v>6690</v>
      </c>
      <c r="GI133" s="224">
        <v>3</v>
      </c>
      <c r="GJ133" s="224" t="s">
        <v>2019</v>
      </c>
      <c r="GK133" s="224" t="s">
        <v>33</v>
      </c>
      <c r="GL133" s="224">
        <v>2</v>
      </c>
      <c r="GM133" s="224" t="s">
        <v>17</v>
      </c>
      <c r="GN133" s="224" t="s">
        <v>17</v>
      </c>
      <c r="GO133" s="214">
        <v>45258</v>
      </c>
      <c r="GP133" s="222" t="s">
        <v>6685</v>
      </c>
      <c r="GQ133" s="222">
        <v>2</v>
      </c>
      <c r="GR133" s="222" t="s">
        <v>2019</v>
      </c>
      <c r="GS133" s="222" t="s">
        <v>33</v>
      </c>
      <c r="GT133" s="222">
        <v>2</v>
      </c>
      <c r="GU133" s="222" t="s">
        <v>17</v>
      </c>
      <c r="GV133" s="222" t="s">
        <v>17</v>
      </c>
      <c r="GW133" s="223">
        <v>45258</v>
      </c>
      <c r="GX133" s="221" t="s">
        <v>6691</v>
      </c>
      <c r="GY133" s="224">
        <v>3</v>
      </c>
      <c r="GZ133" s="224" t="s">
        <v>2019</v>
      </c>
      <c r="HA133" s="224" t="s">
        <v>33</v>
      </c>
      <c r="HB133" s="224">
        <v>2</v>
      </c>
      <c r="HC133" s="224" t="s">
        <v>17</v>
      </c>
      <c r="HD133" s="224" t="s">
        <v>17</v>
      </c>
      <c r="HE133" s="214">
        <v>45258</v>
      </c>
      <c r="HF133" s="222" t="s">
        <v>6683</v>
      </c>
      <c r="HG133" s="222">
        <v>2</v>
      </c>
      <c r="HH133" s="222" t="s">
        <v>2019</v>
      </c>
      <c r="HI133" s="222" t="s">
        <v>33</v>
      </c>
      <c r="HJ133" s="222">
        <v>2</v>
      </c>
      <c r="HK133" s="222" t="s">
        <v>17</v>
      </c>
      <c r="HL133" s="222" t="s">
        <v>17</v>
      </c>
      <c r="HM133" s="223">
        <v>45258</v>
      </c>
      <c r="HN133" s="221" t="s">
        <v>6689</v>
      </c>
      <c r="HO133" s="224">
        <v>3</v>
      </c>
      <c r="HP133" s="224" t="s">
        <v>2019</v>
      </c>
      <c r="HQ133" s="224" t="s">
        <v>33</v>
      </c>
      <c r="HR133" s="224">
        <v>2</v>
      </c>
      <c r="HS133" s="224" t="s">
        <v>17</v>
      </c>
      <c r="HT133" s="224" t="s">
        <v>17</v>
      </c>
      <c r="HU133" s="214">
        <v>45258</v>
      </c>
      <c r="HV133" s="222" t="s">
        <v>6686</v>
      </c>
      <c r="HW133" s="222">
        <v>3</v>
      </c>
      <c r="HX133" s="222" t="s">
        <v>2019</v>
      </c>
      <c r="HY133" s="222" t="s">
        <v>33</v>
      </c>
      <c r="HZ133" s="222">
        <v>2</v>
      </c>
      <c r="IA133" s="222" t="s">
        <v>17</v>
      </c>
      <c r="IB133" s="222" t="s">
        <v>17</v>
      </c>
      <c r="IC133" s="223">
        <v>45258</v>
      </c>
      <c r="ID133" s="221" t="s">
        <v>6688</v>
      </c>
      <c r="IE133" s="224">
        <v>2</v>
      </c>
      <c r="IF133" s="224" t="s">
        <v>2019</v>
      </c>
      <c r="IG133" s="224" t="s">
        <v>33</v>
      </c>
      <c r="IH133" s="224">
        <v>2</v>
      </c>
      <c r="II133" s="224" t="s">
        <v>17</v>
      </c>
      <c r="IJ133" s="224" t="s">
        <v>17</v>
      </c>
      <c r="IK133" s="214">
        <v>45258</v>
      </c>
      <c r="IL133" s="222" t="s">
        <v>6687</v>
      </c>
      <c r="IM133" s="222">
        <v>3</v>
      </c>
      <c r="IN133" s="222" t="s">
        <v>2019</v>
      </c>
      <c r="IO133" s="222" t="s">
        <v>33</v>
      </c>
      <c r="IP133" s="222">
        <v>2</v>
      </c>
      <c r="IQ133" s="222" t="s">
        <v>17</v>
      </c>
      <c r="IR133" s="222" t="s">
        <v>17</v>
      </c>
      <c r="IS133" s="223">
        <v>45258</v>
      </c>
    </row>
    <row r="134" spans="1:253" s="11" customFormat="1" ht="12.95" customHeight="1" x14ac:dyDescent="0.2">
      <c r="A134" s="11" t="s">
        <v>2811</v>
      </c>
      <c r="B134" s="11" t="s">
        <v>10428</v>
      </c>
      <c r="C134" s="11" t="s">
        <v>2812</v>
      </c>
      <c r="D134" s="11" t="s">
        <v>2813</v>
      </c>
      <c r="E134" s="11" t="s">
        <v>10867</v>
      </c>
      <c r="F134" s="11" t="s">
        <v>2817</v>
      </c>
      <c r="G134" s="212">
        <v>107143000</v>
      </c>
      <c r="H134" s="213" t="s">
        <v>2814</v>
      </c>
      <c r="I134" s="213" t="s">
        <v>66</v>
      </c>
      <c r="J134" s="213">
        <v>1</v>
      </c>
      <c r="K134" s="213" t="s">
        <v>2816</v>
      </c>
      <c r="L134" s="213" t="s">
        <v>2815</v>
      </c>
      <c r="M134" s="214">
        <v>45105</v>
      </c>
      <c r="N134" s="221" t="s">
        <v>2821</v>
      </c>
      <c r="O134" s="216">
        <v>155377</v>
      </c>
      <c r="P134" s="216" t="s">
        <v>2818</v>
      </c>
      <c r="Q134" s="216" t="s">
        <v>66</v>
      </c>
      <c r="R134" s="216">
        <v>1</v>
      </c>
      <c r="S134" s="216" t="s">
        <v>2820</v>
      </c>
      <c r="T134" s="216" t="s">
        <v>2819</v>
      </c>
      <c r="U134" s="217">
        <v>45105</v>
      </c>
      <c r="V134" s="221" t="s">
        <v>2825</v>
      </c>
      <c r="W134" s="213">
        <v>27000000</v>
      </c>
      <c r="X134" s="213" t="s">
        <v>2822</v>
      </c>
      <c r="Y134" s="213" t="s">
        <v>1219</v>
      </c>
      <c r="Z134" s="213">
        <v>2</v>
      </c>
      <c r="AA134" s="213" t="s">
        <v>2824</v>
      </c>
      <c r="AB134" s="213" t="s">
        <v>2823</v>
      </c>
      <c r="AC134" s="214">
        <v>45105</v>
      </c>
      <c r="AD134" s="221" t="s">
        <v>2829</v>
      </c>
      <c r="AE134" s="218">
        <v>17900000</v>
      </c>
      <c r="AF134" s="218" t="s">
        <v>2826</v>
      </c>
      <c r="AG134" s="218" t="s">
        <v>22</v>
      </c>
      <c r="AH134" s="218">
        <v>3</v>
      </c>
      <c r="AI134" s="218" t="s">
        <v>2828</v>
      </c>
      <c r="AJ134" s="218" t="s">
        <v>2827</v>
      </c>
      <c r="AK134" s="219">
        <v>45105</v>
      </c>
      <c r="AL134" s="221" t="s">
        <v>9628</v>
      </c>
      <c r="AM134" s="213">
        <v>3123000</v>
      </c>
      <c r="AN134" s="213" t="s">
        <v>9625</v>
      </c>
      <c r="AO134" s="213" t="s">
        <v>22</v>
      </c>
      <c r="AP134" s="213">
        <v>3</v>
      </c>
      <c r="AQ134" s="213" t="s">
        <v>9627</v>
      </c>
      <c r="AR134" s="213" t="s">
        <v>9626</v>
      </c>
      <c r="AS134" s="214">
        <v>45260</v>
      </c>
      <c r="AT134" s="222" t="s">
        <v>9632</v>
      </c>
      <c r="AU134" s="218">
        <v>117604</v>
      </c>
      <c r="AV134" s="218" t="s">
        <v>9629</v>
      </c>
      <c r="AW134" s="218" t="s">
        <v>22</v>
      </c>
      <c r="AX134" s="218">
        <v>3</v>
      </c>
      <c r="AY134" s="218" t="s">
        <v>9631</v>
      </c>
      <c r="AZ134" s="218" t="s">
        <v>9630</v>
      </c>
      <c r="BA134" s="219">
        <v>45260</v>
      </c>
      <c r="BB134" s="221" t="s">
        <v>2837</v>
      </c>
      <c r="BC134" s="213" t="s">
        <v>17</v>
      </c>
      <c r="BD134" s="213" t="s">
        <v>683</v>
      </c>
      <c r="BE134" s="213" t="s">
        <v>22</v>
      </c>
      <c r="BF134" s="213">
        <v>3</v>
      </c>
      <c r="BG134" s="213" t="s">
        <v>2834</v>
      </c>
      <c r="BH134" s="213" t="s">
        <v>683</v>
      </c>
      <c r="BI134" s="214">
        <v>45105</v>
      </c>
      <c r="BJ134" s="222" t="s">
        <v>9634</v>
      </c>
      <c r="BK134" s="222">
        <v>0</v>
      </c>
      <c r="BL134" s="222" t="s">
        <v>17</v>
      </c>
      <c r="BM134" s="222" t="s">
        <v>22</v>
      </c>
      <c r="BN134" s="222">
        <v>3</v>
      </c>
      <c r="BO134" s="222" t="s">
        <v>9633</v>
      </c>
      <c r="BP134" s="218" t="s">
        <v>17</v>
      </c>
      <c r="BQ134" s="223">
        <v>45260</v>
      </c>
      <c r="BR134" s="221" t="s">
        <v>2841</v>
      </c>
      <c r="BS134" s="224">
        <v>308000</v>
      </c>
      <c r="BT134" s="224" t="s">
        <v>2838</v>
      </c>
      <c r="BU134" s="224" t="s">
        <v>22</v>
      </c>
      <c r="BV134" s="224">
        <v>3</v>
      </c>
      <c r="BW134" s="224" t="s">
        <v>2840</v>
      </c>
      <c r="BX134" s="224" t="s">
        <v>2839</v>
      </c>
      <c r="BY134" s="214">
        <v>45105</v>
      </c>
      <c r="BZ134" s="222" t="s">
        <v>2844</v>
      </c>
      <c r="CA134" s="222">
        <v>10600</v>
      </c>
      <c r="CB134" s="222" t="s">
        <v>2842</v>
      </c>
      <c r="CC134" s="222" t="s">
        <v>22</v>
      </c>
      <c r="CD134" s="222">
        <v>3</v>
      </c>
      <c r="CE134" s="222" t="s">
        <v>2834</v>
      </c>
      <c r="CF134" s="222" t="s">
        <v>2843</v>
      </c>
      <c r="CG134" s="223">
        <v>45105</v>
      </c>
      <c r="CH134" s="221" t="s">
        <v>11232</v>
      </c>
      <c r="CI134" s="222" t="e">
        <v>#N/A</v>
      </c>
      <c r="CJ134" s="222" t="e">
        <v>#N/A</v>
      </c>
      <c r="CK134" s="222" t="e">
        <v>#N/A</v>
      </c>
      <c r="CL134" s="222" t="e">
        <v>#N/A</v>
      </c>
      <c r="CM134" s="222" t="e">
        <v>#N/A</v>
      </c>
      <c r="CN134" s="222" t="e">
        <v>#N/A</v>
      </c>
      <c r="CO134" s="225" t="e">
        <v>#N/A</v>
      </c>
      <c r="CP134" s="222" t="s">
        <v>2846</v>
      </c>
      <c r="CQ134" s="224" t="s">
        <v>17</v>
      </c>
      <c r="CR134" s="224" t="s">
        <v>683</v>
      </c>
      <c r="CS134" s="224" t="s">
        <v>22</v>
      </c>
      <c r="CT134" s="224">
        <v>3</v>
      </c>
      <c r="CU134" s="224" t="s">
        <v>2834</v>
      </c>
      <c r="CV134" s="224" t="s">
        <v>683</v>
      </c>
      <c r="CW134" s="214">
        <v>45105</v>
      </c>
      <c r="CX134" s="222" t="s">
        <v>9639</v>
      </c>
      <c r="CY134" s="218">
        <v>3177000</v>
      </c>
      <c r="CZ134" s="218" t="s">
        <v>9648</v>
      </c>
      <c r="DA134" s="218" t="s">
        <v>22</v>
      </c>
      <c r="DB134" s="218">
        <v>3</v>
      </c>
      <c r="DC134" s="218" t="s">
        <v>9650</v>
      </c>
      <c r="DD134" s="218" t="s">
        <v>9649</v>
      </c>
      <c r="DE134" s="220">
        <v>45260</v>
      </c>
      <c r="DF134" s="221" t="s">
        <v>9643</v>
      </c>
      <c r="DG134" s="213">
        <v>9100000</v>
      </c>
      <c r="DH134" s="224" t="s">
        <v>9640</v>
      </c>
      <c r="DI134" s="224" t="s">
        <v>22</v>
      </c>
      <c r="DJ134" s="224">
        <v>3</v>
      </c>
      <c r="DK134" s="224" t="s">
        <v>9642</v>
      </c>
      <c r="DL134" s="224" t="s">
        <v>9641</v>
      </c>
      <c r="DM134" s="214">
        <v>45260</v>
      </c>
      <c r="DN134" s="222" t="s">
        <v>9647</v>
      </c>
      <c r="DO134" s="218">
        <v>14723000</v>
      </c>
      <c r="DP134" s="222" t="s">
        <v>9644</v>
      </c>
      <c r="DQ134" s="222" t="s">
        <v>22</v>
      </c>
      <c r="DR134" s="222">
        <v>3</v>
      </c>
      <c r="DS134" s="222" t="s">
        <v>9646</v>
      </c>
      <c r="DT134" s="222" t="s">
        <v>9645</v>
      </c>
      <c r="DU134" s="223">
        <v>45260</v>
      </c>
      <c r="DV134" s="221" t="s">
        <v>9651</v>
      </c>
      <c r="DW134" s="213">
        <v>3021000</v>
      </c>
      <c r="DX134" s="224" t="s">
        <v>9648</v>
      </c>
      <c r="DY134" s="224" t="s">
        <v>22</v>
      </c>
      <c r="DZ134" s="224">
        <v>3</v>
      </c>
      <c r="EA134" s="224" t="s">
        <v>9650</v>
      </c>
      <c r="EB134" s="224" t="s">
        <v>9649</v>
      </c>
      <c r="EC134" s="214">
        <v>45260</v>
      </c>
      <c r="ED134" s="222" t="s">
        <v>9655</v>
      </c>
      <c r="EE134" s="218">
        <v>150000</v>
      </c>
      <c r="EF134" s="222" t="s">
        <v>9652</v>
      </c>
      <c r="EG134" s="222" t="s">
        <v>22</v>
      </c>
      <c r="EH134" s="222">
        <v>3</v>
      </c>
      <c r="EI134" s="222" t="s">
        <v>9654</v>
      </c>
      <c r="EJ134" s="222" t="s">
        <v>9653</v>
      </c>
      <c r="EK134" s="223">
        <v>45260</v>
      </c>
      <c r="EL134" s="221" t="s">
        <v>9656</v>
      </c>
      <c r="EM134" s="213">
        <v>6000</v>
      </c>
      <c r="EN134" s="224" t="s">
        <v>4223</v>
      </c>
      <c r="EO134" s="224" t="s">
        <v>22</v>
      </c>
      <c r="EP134" s="224">
        <v>3</v>
      </c>
      <c r="EQ134" s="224" t="s">
        <v>9654</v>
      </c>
      <c r="ER134" s="224" t="s">
        <v>9653</v>
      </c>
      <c r="ES134" s="214">
        <v>45260</v>
      </c>
      <c r="ET134" s="222" t="s">
        <v>9635</v>
      </c>
      <c r="EU134" s="222">
        <v>0</v>
      </c>
      <c r="EV134" s="222" t="s">
        <v>17</v>
      </c>
      <c r="EW134" s="222" t="s">
        <v>22</v>
      </c>
      <c r="EX134" s="222">
        <v>3</v>
      </c>
      <c r="EY134" s="222" t="s">
        <v>9633</v>
      </c>
      <c r="EZ134" s="222" t="s">
        <v>17</v>
      </c>
      <c r="FA134" s="223">
        <v>45260</v>
      </c>
      <c r="FB134" s="221" t="s">
        <v>2833</v>
      </c>
      <c r="FC134" s="224">
        <v>5</v>
      </c>
      <c r="FD134" s="224" t="s">
        <v>2830</v>
      </c>
      <c r="FE134" s="224" t="s">
        <v>22</v>
      </c>
      <c r="FF134" s="224">
        <v>3</v>
      </c>
      <c r="FG134" s="224" t="s">
        <v>2832</v>
      </c>
      <c r="FH134" s="224" t="s">
        <v>2831</v>
      </c>
      <c r="FI134" s="214">
        <v>45105</v>
      </c>
      <c r="FJ134" s="221" t="s">
        <v>2835</v>
      </c>
      <c r="FK134" s="222" t="s">
        <v>17</v>
      </c>
      <c r="FL134" s="222" t="s">
        <v>683</v>
      </c>
      <c r="FM134" s="222" t="s">
        <v>22</v>
      </c>
      <c r="FN134" s="222">
        <v>3</v>
      </c>
      <c r="FO134" s="222" t="s">
        <v>2834</v>
      </c>
      <c r="FP134" s="218" t="s">
        <v>683</v>
      </c>
      <c r="FQ134" s="219">
        <v>45105</v>
      </c>
      <c r="FR134" s="221" t="s">
        <v>2836</v>
      </c>
      <c r="FS134" s="224" t="s">
        <v>17</v>
      </c>
      <c r="FT134" s="224" t="s">
        <v>683</v>
      </c>
      <c r="FU134" s="224" t="s">
        <v>22</v>
      </c>
      <c r="FV134" s="224">
        <v>3</v>
      </c>
      <c r="FW134" s="224" t="s">
        <v>2834</v>
      </c>
      <c r="FX134" s="224" t="s">
        <v>683</v>
      </c>
      <c r="FY134" s="214">
        <v>45105</v>
      </c>
      <c r="FZ134" s="222" t="s">
        <v>6387</v>
      </c>
      <c r="GA134" s="222">
        <v>1</v>
      </c>
      <c r="GB134" s="222" t="s">
        <v>2019</v>
      </c>
      <c r="GC134" s="222" t="s">
        <v>33</v>
      </c>
      <c r="GD134" s="222">
        <v>2</v>
      </c>
      <c r="GE134" s="222" t="s">
        <v>17</v>
      </c>
      <c r="GF134" s="222" t="s">
        <v>17</v>
      </c>
      <c r="GG134" s="223">
        <v>45257</v>
      </c>
      <c r="GH134" s="221" t="s">
        <v>6393</v>
      </c>
      <c r="GI134" s="224">
        <v>3</v>
      </c>
      <c r="GJ134" s="224" t="s">
        <v>2019</v>
      </c>
      <c r="GK134" s="224" t="s">
        <v>33</v>
      </c>
      <c r="GL134" s="224">
        <v>2</v>
      </c>
      <c r="GM134" s="224" t="s">
        <v>17</v>
      </c>
      <c r="GN134" s="224" t="s">
        <v>17</v>
      </c>
      <c r="GO134" s="214">
        <v>45257</v>
      </c>
      <c r="GP134" s="222" t="s">
        <v>6388</v>
      </c>
      <c r="GQ134" s="222">
        <v>3</v>
      </c>
      <c r="GR134" s="222" t="s">
        <v>2019</v>
      </c>
      <c r="GS134" s="222" t="s">
        <v>33</v>
      </c>
      <c r="GT134" s="222">
        <v>2</v>
      </c>
      <c r="GU134" s="222" t="s">
        <v>17</v>
      </c>
      <c r="GV134" s="222" t="s">
        <v>17</v>
      </c>
      <c r="GW134" s="223">
        <v>45257</v>
      </c>
      <c r="GX134" s="221" t="s">
        <v>6394</v>
      </c>
      <c r="GY134" s="224">
        <v>0</v>
      </c>
      <c r="GZ134" s="224" t="s">
        <v>2019</v>
      </c>
      <c r="HA134" s="224" t="s">
        <v>33</v>
      </c>
      <c r="HB134" s="224">
        <v>2</v>
      </c>
      <c r="HC134" s="224" t="s">
        <v>17</v>
      </c>
      <c r="HD134" s="224" t="s">
        <v>17</v>
      </c>
      <c r="HE134" s="214">
        <v>45257</v>
      </c>
      <c r="HF134" s="222" t="s">
        <v>6386</v>
      </c>
      <c r="HG134" s="222">
        <v>2</v>
      </c>
      <c r="HH134" s="222" t="s">
        <v>2019</v>
      </c>
      <c r="HI134" s="222" t="s">
        <v>33</v>
      </c>
      <c r="HJ134" s="222">
        <v>2</v>
      </c>
      <c r="HK134" s="222" t="s">
        <v>17</v>
      </c>
      <c r="HL134" s="222" t="s">
        <v>17</v>
      </c>
      <c r="HM134" s="223">
        <v>45257</v>
      </c>
      <c r="HN134" s="221" t="s">
        <v>6392</v>
      </c>
      <c r="HO134" s="224">
        <v>3</v>
      </c>
      <c r="HP134" s="224" t="s">
        <v>2019</v>
      </c>
      <c r="HQ134" s="224" t="s">
        <v>33</v>
      </c>
      <c r="HR134" s="224">
        <v>2</v>
      </c>
      <c r="HS134" s="224" t="s">
        <v>17</v>
      </c>
      <c r="HT134" s="224" t="s">
        <v>17</v>
      </c>
      <c r="HU134" s="214">
        <v>45257</v>
      </c>
      <c r="HV134" s="222" t="s">
        <v>6389</v>
      </c>
      <c r="HW134" s="222">
        <v>3</v>
      </c>
      <c r="HX134" s="222" t="s">
        <v>2019</v>
      </c>
      <c r="HY134" s="222" t="s">
        <v>33</v>
      </c>
      <c r="HZ134" s="222">
        <v>2</v>
      </c>
      <c r="IA134" s="222" t="s">
        <v>17</v>
      </c>
      <c r="IB134" s="222" t="s">
        <v>17</v>
      </c>
      <c r="IC134" s="223">
        <v>45257</v>
      </c>
      <c r="ID134" s="221" t="s">
        <v>6391</v>
      </c>
      <c r="IE134" s="224">
        <v>3</v>
      </c>
      <c r="IF134" s="224" t="s">
        <v>2019</v>
      </c>
      <c r="IG134" s="224" t="s">
        <v>33</v>
      </c>
      <c r="IH134" s="224">
        <v>2</v>
      </c>
      <c r="II134" s="224" t="s">
        <v>17</v>
      </c>
      <c r="IJ134" s="224" t="s">
        <v>17</v>
      </c>
      <c r="IK134" s="214">
        <v>45257</v>
      </c>
      <c r="IL134" s="222" t="s">
        <v>6390</v>
      </c>
      <c r="IM134" s="222">
        <v>1</v>
      </c>
      <c r="IN134" s="222" t="s">
        <v>2019</v>
      </c>
      <c r="IO134" s="222" t="s">
        <v>33</v>
      </c>
      <c r="IP134" s="222">
        <v>2</v>
      </c>
      <c r="IQ134" s="222" t="s">
        <v>17</v>
      </c>
      <c r="IR134" s="222" t="s">
        <v>17</v>
      </c>
      <c r="IS134" s="223">
        <v>45257</v>
      </c>
    </row>
    <row r="135" spans="1:253" s="11" customFormat="1" ht="12.95" customHeight="1" x14ac:dyDescent="0.2">
      <c r="A135" s="11" t="s">
        <v>5886</v>
      </c>
      <c r="B135" s="11" t="s">
        <v>10442</v>
      </c>
      <c r="C135" s="11" t="s">
        <v>5887</v>
      </c>
      <c r="D135" s="11" t="s">
        <v>5888</v>
      </c>
      <c r="E135" s="11" t="s">
        <v>10064</v>
      </c>
      <c r="F135" s="11" t="s">
        <v>7014</v>
      </c>
      <c r="G135" s="212">
        <v>19040000</v>
      </c>
      <c r="H135" s="213" t="s">
        <v>6758</v>
      </c>
      <c r="I135" s="213" t="s">
        <v>66</v>
      </c>
      <c r="J135" s="213">
        <v>1</v>
      </c>
      <c r="K135" s="213" t="s">
        <v>7013</v>
      </c>
      <c r="L135" s="213" t="s">
        <v>7012</v>
      </c>
      <c r="M135" s="214">
        <v>45259</v>
      </c>
      <c r="N135" s="227" t="s">
        <v>7018</v>
      </c>
      <c r="O135" s="216">
        <v>238396</v>
      </c>
      <c r="P135" s="216" t="s">
        <v>7015</v>
      </c>
      <c r="Q135" s="216" t="s">
        <v>1219</v>
      </c>
      <c r="R135" s="216">
        <v>2</v>
      </c>
      <c r="S135" s="216" t="s">
        <v>7017</v>
      </c>
      <c r="T135" s="216" t="s">
        <v>7016</v>
      </c>
      <c r="U135" s="217">
        <v>45259</v>
      </c>
      <c r="V135" s="227" t="s">
        <v>7020</v>
      </c>
      <c r="W135" s="213">
        <v>19040000</v>
      </c>
      <c r="X135" s="213" t="s">
        <v>6758</v>
      </c>
      <c r="Y135" s="213" t="s">
        <v>1219</v>
      </c>
      <c r="Z135" s="213">
        <v>2</v>
      </c>
      <c r="AA135" s="213" t="s">
        <v>7019</v>
      </c>
      <c r="AB135" s="213" t="s">
        <v>7012</v>
      </c>
      <c r="AC135" s="214">
        <v>45259</v>
      </c>
      <c r="AD135" s="227" t="s">
        <v>7022</v>
      </c>
      <c r="AE135" s="218">
        <v>83000</v>
      </c>
      <c r="AF135" s="218" t="s">
        <v>6767</v>
      </c>
      <c r="AG135" s="218" t="s">
        <v>1219</v>
      </c>
      <c r="AH135" s="218">
        <v>2</v>
      </c>
      <c r="AI135" s="218" t="s">
        <v>7021</v>
      </c>
      <c r="AJ135" s="218" t="s">
        <v>6983</v>
      </c>
      <c r="AK135" s="219">
        <v>45259</v>
      </c>
      <c r="AL135" s="227" t="s">
        <v>7024</v>
      </c>
      <c r="AM135" s="213">
        <v>83000</v>
      </c>
      <c r="AN135" s="213" t="s">
        <v>6767</v>
      </c>
      <c r="AO135" s="213" t="s">
        <v>1219</v>
      </c>
      <c r="AP135" s="213">
        <v>2</v>
      </c>
      <c r="AQ135" s="213" t="s">
        <v>7023</v>
      </c>
      <c r="AR135" s="213" t="s">
        <v>6983</v>
      </c>
      <c r="AS135" s="214">
        <v>45259</v>
      </c>
      <c r="AT135" s="228" t="s">
        <v>7026</v>
      </c>
      <c r="AU135" s="218" t="s">
        <v>17</v>
      </c>
      <c r="AV135" s="218" t="s">
        <v>17</v>
      </c>
      <c r="AW135" s="218" t="s">
        <v>17</v>
      </c>
      <c r="AX135" s="218" t="s">
        <v>17</v>
      </c>
      <c r="AY135" s="218" t="s">
        <v>4478</v>
      </c>
      <c r="AZ135" s="218" t="s">
        <v>17</v>
      </c>
      <c r="BA135" s="219">
        <v>45259</v>
      </c>
      <c r="BB135" s="227" t="s">
        <v>7025</v>
      </c>
      <c r="BC135" s="213" t="s">
        <v>17</v>
      </c>
      <c r="BD135" s="213" t="s">
        <v>17</v>
      </c>
      <c r="BE135" s="213" t="s">
        <v>17</v>
      </c>
      <c r="BF135" s="213" t="s">
        <v>17</v>
      </c>
      <c r="BG135" s="213" t="s">
        <v>4478</v>
      </c>
      <c r="BH135" s="213" t="s">
        <v>17</v>
      </c>
      <c r="BI135" s="214">
        <v>45259</v>
      </c>
      <c r="BJ135" s="228" t="s">
        <v>7027</v>
      </c>
      <c r="BK135" s="232">
        <v>0</v>
      </c>
      <c r="BL135" s="228" t="s">
        <v>6773</v>
      </c>
      <c r="BM135" s="228" t="s">
        <v>1219</v>
      </c>
      <c r="BN135" s="228">
        <v>2</v>
      </c>
      <c r="BO135" s="228" t="s">
        <v>6774</v>
      </c>
      <c r="BP135" s="218" t="s">
        <v>924</v>
      </c>
      <c r="BQ135" s="229">
        <v>45259</v>
      </c>
      <c r="BR135" s="227" t="s">
        <v>7030</v>
      </c>
      <c r="BS135" s="230" t="s">
        <v>17</v>
      </c>
      <c r="BT135" s="230" t="s">
        <v>17</v>
      </c>
      <c r="BU135" s="230" t="s">
        <v>17</v>
      </c>
      <c r="BV135" s="230" t="s">
        <v>17</v>
      </c>
      <c r="BW135" s="230" t="s">
        <v>4478</v>
      </c>
      <c r="BX135" s="230" t="s">
        <v>17</v>
      </c>
      <c r="BY135" s="214">
        <v>45259</v>
      </c>
      <c r="BZ135" s="228" t="s">
        <v>7031</v>
      </c>
      <c r="CA135" s="228" t="s">
        <v>17</v>
      </c>
      <c r="CB135" s="228" t="s">
        <v>17</v>
      </c>
      <c r="CC135" s="228" t="s">
        <v>17</v>
      </c>
      <c r="CD135" s="228" t="s">
        <v>17</v>
      </c>
      <c r="CE135" s="228" t="s">
        <v>4478</v>
      </c>
      <c r="CF135" s="228" t="s">
        <v>17</v>
      </c>
      <c r="CG135" s="229">
        <v>45259</v>
      </c>
      <c r="CH135" s="227" t="s">
        <v>11233</v>
      </c>
      <c r="CI135" s="228" t="e">
        <v>#N/A</v>
      </c>
      <c r="CJ135" s="228" t="e">
        <v>#N/A</v>
      </c>
      <c r="CK135" s="228" t="e">
        <v>#N/A</v>
      </c>
      <c r="CL135" s="228" t="e">
        <v>#N/A</v>
      </c>
      <c r="CM135" s="228" t="e">
        <v>#N/A</v>
      </c>
      <c r="CN135" s="228" t="e">
        <v>#N/A</v>
      </c>
      <c r="CO135" s="231" t="e">
        <v>#N/A</v>
      </c>
      <c r="CP135" s="228" t="s">
        <v>7033</v>
      </c>
      <c r="CQ135" s="230" t="s">
        <v>17</v>
      </c>
      <c r="CR135" s="230" t="s">
        <v>17</v>
      </c>
      <c r="CS135" s="230" t="s">
        <v>17</v>
      </c>
      <c r="CT135" s="230" t="s">
        <v>17</v>
      </c>
      <c r="CU135" s="230" t="s">
        <v>4478</v>
      </c>
      <c r="CV135" s="230" t="s">
        <v>17</v>
      </c>
      <c r="CW135" s="214">
        <v>45259</v>
      </c>
      <c r="CX135" s="228" t="s">
        <v>7035</v>
      </c>
      <c r="CY135" s="218">
        <v>83000</v>
      </c>
      <c r="CZ135" s="218" t="s">
        <v>6782</v>
      </c>
      <c r="DA135" s="218" t="s">
        <v>1219</v>
      </c>
      <c r="DB135" s="218">
        <v>2</v>
      </c>
      <c r="DC135" s="218" t="s">
        <v>7040</v>
      </c>
      <c r="DD135" s="218" t="s">
        <v>6997</v>
      </c>
      <c r="DE135" s="220">
        <v>45259</v>
      </c>
      <c r="DF135" s="227" t="s">
        <v>7037</v>
      </c>
      <c r="DG135" s="213">
        <v>18957000</v>
      </c>
      <c r="DH135" s="230" t="s">
        <v>6758</v>
      </c>
      <c r="DI135" s="230" t="s">
        <v>1219</v>
      </c>
      <c r="DJ135" s="230">
        <v>2</v>
      </c>
      <c r="DK135" s="230" t="s">
        <v>7036</v>
      </c>
      <c r="DL135" s="230" t="s">
        <v>7012</v>
      </c>
      <c r="DM135" s="214">
        <v>45259</v>
      </c>
      <c r="DN135" s="228" t="s">
        <v>7039</v>
      </c>
      <c r="DO135" s="218">
        <v>0</v>
      </c>
      <c r="DP135" s="228" t="s">
        <v>6782</v>
      </c>
      <c r="DQ135" s="228" t="s">
        <v>1219</v>
      </c>
      <c r="DR135" s="228">
        <v>2</v>
      </c>
      <c r="DS135" s="228" t="s">
        <v>7038</v>
      </c>
      <c r="DT135" s="228" t="s">
        <v>6997</v>
      </c>
      <c r="DU135" s="229">
        <v>45259</v>
      </c>
      <c r="DV135" s="227" t="s">
        <v>7041</v>
      </c>
      <c r="DW135" s="213">
        <v>83000</v>
      </c>
      <c r="DX135" s="230" t="s">
        <v>6782</v>
      </c>
      <c r="DY135" s="230" t="s">
        <v>1219</v>
      </c>
      <c r="DZ135" s="230">
        <v>2</v>
      </c>
      <c r="EA135" s="230" t="s">
        <v>7040</v>
      </c>
      <c r="EB135" s="230" t="s">
        <v>6997</v>
      </c>
      <c r="EC135" s="214">
        <v>45259</v>
      </c>
      <c r="ED135" s="228" t="s">
        <v>7043</v>
      </c>
      <c r="EE135" s="218" t="s">
        <v>17</v>
      </c>
      <c r="EF135" s="228" t="s">
        <v>6782</v>
      </c>
      <c r="EG135" s="228" t="s">
        <v>1219</v>
      </c>
      <c r="EH135" s="228">
        <v>2</v>
      </c>
      <c r="EI135" s="228" t="s">
        <v>7042</v>
      </c>
      <c r="EJ135" s="228" t="s">
        <v>6997</v>
      </c>
      <c r="EK135" s="229">
        <v>45259</v>
      </c>
      <c r="EL135" s="227" t="s">
        <v>7044</v>
      </c>
      <c r="EM135" s="213" t="s">
        <v>17</v>
      </c>
      <c r="EN135" s="230" t="s">
        <v>6782</v>
      </c>
      <c r="EO135" s="230" t="s">
        <v>1219</v>
      </c>
      <c r="EP135" s="230">
        <v>2</v>
      </c>
      <c r="EQ135" s="230" t="s">
        <v>7042</v>
      </c>
      <c r="ER135" s="230" t="s">
        <v>6997</v>
      </c>
      <c r="ES135" s="214">
        <v>45259</v>
      </c>
      <c r="ET135" s="228" t="s">
        <v>7029</v>
      </c>
      <c r="EU135" s="228">
        <v>0</v>
      </c>
      <c r="EV135" s="228" t="s">
        <v>6773</v>
      </c>
      <c r="EW135" s="228" t="s">
        <v>1219</v>
      </c>
      <c r="EX135" s="228">
        <v>2</v>
      </c>
      <c r="EY135" s="228" t="s">
        <v>7028</v>
      </c>
      <c r="EZ135" s="228" t="s">
        <v>924</v>
      </c>
      <c r="FA135" s="229">
        <v>45259</v>
      </c>
      <c r="FB135" s="227" t="s">
        <v>7045</v>
      </c>
      <c r="FC135" s="230">
        <v>2</v>
      </c>
      <c r="FD135" s="230" t="s">
        <v>17</v>
      </c>
      <c r="FE135" s="230" t="s">
        <v>1219</v>
      </c>
      <c r="FF135" s="230">
        <v>2</v>
      </c>
      <c r="FG135" s="230" t="s">
        <v>1227</v>
      </c>
      <c r="FH135" s="230" t="s">
        <v>17</v>
      </c>
      <c r="FI135" s="214">
        <v>45259</v>
      </c>
      <c r="FJ135" s="227" t="s">
        <v>7046</v>
      </c>
      <c r="FK135" s="228" t="s">
        <v>17</v>
      </c>
      <c r="FL135" s="228" t="s">
        <v>17</v>
      </c>
      <c r="FM135" s="228" t="s">
        <v>17</v>
      </c>
      <c r="FN135" s="228" t="s">
        <v>17</v>
      </c>
      <c r="FO135" s="228" t="s">
        <v>4478</v>
      </c>
      <c r="FP135" s="218" t="s">
        <v>17</v>
      </c>
      <c r="FQ135" s="219">
        <v>45259</v>
      </c>
      <c r="FR135" s="227" t="s">
        <v>7047</v>
      </c>
      <c r="FS135" s="230" t="s">
        <v>17</v>
      </c>
      <c r="FT135" s="230" t="s">
        <v>17</v>
      </c>
      <c r="FU135" s="230" t="s">
        <v>17</v>
      </c>
      <c r="FV135" s="230" t="s">
        <v>17</v>
      </c>
      <c r="FW135" s="230" t="s">
        <v>4478</v>
      </c>
      <c r="FX135" s="230" t="s">
        <v>17</v>
      </c>
      <c r="FY135" s="214">
        <v>45259</v>
      </c>
      <c r="FZ135" s="228" t="s">
        <v>5890</v>
      </c>
      <c r="GA135" s="228">
        <v>0</v>
      </c>
      <c r="GB135" s="228" t="s">
        <v>2019</v>
      </c>
      <c r="GC135" s="228" t="s">
        <v>33</v>
      </c>
      <c r="GD135" s="228">
        <v>2</v>
      </c>
      <c r="GE135" s="228" t="s">
        <v>17</v>
      </c>
      <c r="GF135" s="228" t="s">
        <v>17</v>
      </c>
      <c r="GG135" s="229">
        <v>45254</v>
      </c>
      <c r="GH135" s="227" t="s">
        <v>5896</v>
      </c>
      <c r="GI135" s="230">
        <v>0</v>
      </c>
      <c r="GJ135" s="230" t="s">
        <v>2019</v>
      </c>
      <c r="GK135" s="230" t="s">
        <v>33</v>
      </c>
      <c r="GL135" s="230">
        <v>2</v>
      </c>
      <c r="GM135" s="230" t="s">
        <v>17</v>
      </c>
      <c r="GN135" s="230" t="s">
        <v>17</v>
      </c>
      <c r="GO135" s="214">
        <v>45254</v>
      </c>
      <c r="GP135" s="228" t="s">
        <v>5891</v>
      </c>
      <c r="GQ135" s="228">
        <v>2</v>
      </c>
      <c r="GR135" s="228" t="s">
        <v>2019</v>
      </c>
      <c r="GS135" s="228" t="s">
        <v>33</v>
      </c>
      <c r="GT135" s="228">
        <v>2</v>
      </c>
      <c r="GU135" s="228" t="s">
        <v>17</v>
      </c>
      <c r="GV135" s="228" t="s">
        <v>17</v>
      </c>
      <c r="GW135" s="229">
        <v>45254</v>
      </c>
      <c r="GX135" s="227" t="s">
        <v>5897</v>
      </c>
      <c r="GY135" s="230">
        <v>0</v>
      </c>
      <c r="GZ135" s="230" t="s">
        <v>2019</v>
      </c>
      <c r="HA135" s="230" t="s">
        <v>33</v>
      </c>
      <c r="HB135" s="230">
        <v>2</v>
      </c>
      <c r="HC135" s="230" t="s">
        <v>17</v>
      </c>
      <c r="HD135" s="230" t="s">
        <v>17</v>
      </c>
      <c r="HE135" s="214">
        <v>45254</v>
      </c>
      <c r="HF135" s="228" t="s">
        <v>5889</v>
      </c>
      <c r="HG135" s="228">
        <v>0</v>
      </c>
      <c r="HH135" s="228" t="s">
        <v>2019</v>
      </c>
      <c r="HI135" s="228" t="s">
        <v>33</v>
      </c>
      <c r="HJ135" s="228">
        <v>2</v>
      </c>
      <c r="HK135" s="228" t="s">
        <v>17</v>
      </c>
      <c r="HL135" s="228" t="s">
        <v>17</v>
      </c>
      <c r="HM135" s="229">
        <v>45254</v>
      </c>
      <c r="HN135" s="227" t="s">
        <v>5895</v>
      </c>
      <c r="HO135" s="230">
        <v>1</v>
      </c>
      <c r="HP135" s="230" t="s">
        <v>2019</v>
      </c>
      <c r="HQ135" s="230" t="s">
        <v>33</v>
      </c>
      <c r="HR135" s="230">
        <v>2</v>
      </c>
      <c r="HS135" s="230" t="s">
        <v>17</v>
      </c>
      <c r="HT135" s="230" t="s">
        <v>17</v>
      </c>
      <c r="HU135" s="214">
        <v>45254</v>
      </c>
      <c r="HV135" s="228" t="s">
        <v>5892</v>
      </c>
      <c r="HW135" s="228">
        <v>0</v>
      </c>
      <c r="HX135" s="228" t="s">
        <v>2019</v>
      </c>
      <c r="HY135" s="228" t="s">
        <v>33</v>
      </c>
      <c r="HZ135" s="228">
        <v>2</v>
      </c>
      <c r="IA135" s="228" t="s">
        <v>17</v>
      </c>
      <c r="IB135" s="228" t="s">
        <v>17</v>
      </c>
      <c r="IC135" s="229">
        <v>45254</v>
      </c>
      <c r="ID135" s="227" t="s">
        <v>5894</v>
      </c>
      <c r="IE135" s="230">
        <v>0</v>
      </c>
      <c r="IF135" s="230" t="s">
        <v>2019</v>
      </c>
      <c r="IG135" s="230" t="s">
        <v>33</v>
      </c>
      <c r="IH135" s="230">
        <v>2</v>
      </c>
      <c r="II135" s="230" t="s">
        <v>17</v>
      </c>
      <c r="IJ135" s="230" t="s">
        <v>17</v>
      </c>
      <c r="IK135" s="214">
        <v>45254</v>
      </c>
      <c r="IL135" s="228" t="s">
        <v>5893</v>
      </c>
      <c r="IM135" s="228">
        <v>0</v>
      </c>
      <c r="IN135" s="228" t="s">
        <v>2019</v>
      </c>
      <c r="IO135" s="228" t="s">
        <v>33</v>
      </c>
      <c r="IP135" s="228">
        <v>2</v>
      </c>
      <c r="IQ135" s="228" t="s">
        <v>17</v>
      </c>
      <c r="IR135" s="228" t="s">
        <v>17</v>
      </c>
      <c r="IS135" s="229">
        <v>45254</v>
      </c>
    </row>
    <row r="136" spans="1:253" s="11" customFormat="1" ht="12.95" customHeight="1" x14ac:dyDescent="0.2">
      <c r="A136" s="11" t="s">
        <v>5762</v>
      </c>
      <c r="B136" s="11" t="s">
        <v>10442</v>
      </c>
      <c r="C136" s="11" t="s">
        <v>5763</v>
      </c>
      <c r="D136" s="11" t="s">
        <v>5764</v>
      </c>
      <c r="E136" s="11" t="s">
        <v>10065</v>
      </c>
      <c r="F136" s="11" t="s">
        <v>7137</v>
      </c>
      <c r="G136" s="212">
        <v>144800000</v>
      </c>
      <c r="H136" s="213" t="s">
        <v>7134</v>
      </c>
      <c r="I136" s="213" t="s">
        <v>1219</v>
      </c>
      <c r="J136" s="213">
        <v>2</v>
      </c>
      <c r="K136" s="213" t="s">
        <v>7136</v>
      </c>
      <c r="L136" s="213" t="s">
        <v>7135</v>
      </c>
      <c r="M136" s="214">
        <v>45259</v>
      </c>
      <c r="N136" s="221" t="s">
        <v>7141</v>
      </c>
      <c r="O136" s="216">
        <v>16376870</v>
      </c>
      <c r="P136" s="216" t="s">
        <v>7138</v>
      </c>
      <c r="Q136" s="216" t="s">
        <v>22</v>
      </c>
      <c r="R136" s="216">
        <v>3</v>
      </c>
      <c r="S136" s="216" t="s">
        <v>7140</v>
      </c>
      <c r="T136" s="216" t="s">
        <v>7139</v>
      </c>
      <c r="U136" s="217">
        <v>45259</v>
      </c>
      <c r="V136" s="221" t="s">
        <v>7143</v>
      </c>
      <c r="W136" s="213">
        <v>144800000</v>
      </c>
      <c r="X136" s="213" t="s">
        <v>7134</v>
      </c>
      <c r="Y136" s="213" t="s">
        <v>22</v>
      </c>
      <c r="Z136" s="213">
        <v>3</v>
      </c>
      <c r="AA136" s="213" t="s">
        <v>7142</v>
      </c>
      <c r="AB136" s="213" t="s">
        <v>7135</v>
      </c>
      <c r="AC136" s="214">
        <v>45259</v>
      </c>
      <c r="AD136" s="221" t="s">
        <v>7146</v>
      </c>
      <c r="AE136" s="218">
        <v>1244000</v>
      </c>
      <c r="AF136" s="218" t="s">
        <v>7144</v>
      </c>
      <c r="AG136" s="218" t="s">
        <v>22</v>
      </c>
      <c r="AH136" s="218">
        <v>3</v>
      </c>
      <c r="AI136" s="218" t="s">
        <v>7145</v>
      </c>
      <c r="AJ136" s="218" t="s">
        <v>4441</v>
      </c>
      <c r="AK136" s="219">
        <v>45259</v>
      </c>
      <c r="AL136" s="221" t="s">
        <v>7148</v>
      </c>
      <c r="AM136" s="213">
        <v>1244000</v>
      </c>
      <c r="AN136" s="213" t="s">
        <v>7144</v>
      </c>
      <c r="AO136" s="213" t="s">
        <v>22</v>
      </c>
      <c r="AP136" s="213">
        <v>3</v>
      </c>
      <c r="AQ136" s="213" t="s">
        <v>7147</v>
      </c>
      <c r="AR136" s="213" t="s">
        <v>4441</v>
      </c>
      <c r="AS136" s="214">
        <v>45259</v>
      </c>
      <c r="AT136" s="222" t="s">
        <v>7150</v>
      </c>
      <c r="AU136" s="218" t="s">
        <v>17</v>
      </c>
      <c r="AV136" s="218" t="s">
        <v>17</v>
      </c>
      <c r="AW136" s="218" t="s">
        <v>17</v>
      </c>
      <c r="AX136" s="218" t="s">
        <v>17</v>
      </c>
      <c r="AY136" s="218" t="s">
        <v>4478</v>
      </c>
      <c r="AZ136" s="218" t="s">
        <v>17</v>
      </c>
      <c r="BA136" s="219">
        <v>45259</v>
      </c>
      <c r="BB136" s="221" t="s">
        <v>7149</v>
      </c>
      <c r="BC136" s="213" t="s">
        <v>17</v>
      </c>
      <c r="BD136" s="213" t="s">
        <v>17</v>
      </c>
      <c r="BE136" s="213" t="s">
        <v>17</v>
      </c>
      <c r="BF136" s="213" t="s">
        <v>17</v>
      </c>
      <c r="BG136" s="213" t="s">
        <v>4478</v>
      </c>
      <c r="BH136" s="213" t="s">
        <v>17</v>
      </c>
      <c r="BI136" s="214">
        <v>45259</v>
      </c>
      <c r="BJ136" s="222" t="s">
        <v>7153</v>
      </c>
      <c r="BK136" s="222">
        <v>0</v>
      </c>
      <c r="BL136" s="222" t="s">
        <v>7102</v>
      </c>
      <c r="BM136" s="222" t="s">
        <v>22</v>
      </c>
      <c r="BN136" s="222">
        <v>3</v>
      </c>
      <c r="BO136" s="222" t="s">
        <v>7152</v>
      </c>
      <c r="BP136" s="218" t="s">
        <v>7151</v>
      </c>
      <c r="BQ136" s="223">
        <v>45259</v>
      </c>
      <c r="BR136" s="221" t="s">
        <v>7156</v>
      </c>
      <c r="BS136" s="224" t="s">
        <v>17</v>
      </c>
      <c r="BT136" s="224" t="s">
        <v>17</v>
      </c>
      <c r="BU136" s="224" t="s">
        <v>17</v>
      </c>
      <c r="BV136" s="224" t="s">
        <v>17</v>
      </c>
      <c r="BW136" s="224" t="s">
        <v>4478</v>
      </c>
      <c r="BX136" s="224" t="s">
        <v>17</v>
      </c>
      <c r="BY136" s="214">
        <v>45259</v>
      </c>
      <c r="BZ136" s="222" t="s">
        <v>7157</v>
      </c>
      <c r="CA136" s="222" t="s">
        <v>17</v>
      </c>
      <c r="CB136" s="222" t="s">
        <v>17</v>
      </c>
      <c r="CC136" s="222" t="s">
        <v>17</v>
      </c>
      <c r="CD136" s="222" t="s">
        <v>17</v>
      </c>
      <c r="CE136" s="222" t="s">
        <v>4478</v>
      </c>
      <c r="CF136" s="222" t="s">
        <v>17</v>
      </c>
      <c r="CG136" s="223">
        <v>45259</v>
      </c>
      <c r="CH136" s="221" t="s">
        <v>11234</v>
      </c>
      <c r="CI136" s="222" t="e">
        <v>#N/A</v>
      </c>
      <c r="CJ136" s="222" t="e">
        <v>#N/A</v>
      </c>
      <c r="CK136" s="222" t="e">
        <v>#N/A</v>
      </c>
      <c r="CL136" s="222" t="e">
        <v>#N/A</v>
      </c>
      <c r="CM136" s="222" t="e">
        <v>#N/A</v>
      </c>
      <c r="CN136" s="222" t="e">
        <v>#N/A</v>
      </c>
      <c r="CO136" s="225" t="e">
        <v>#N/A</v>
      </c>
      <c r="CP136" s="222" t="s">
        <v>7159</v>
      </c>
      <c r="CQ136" s="224" t="s">
        <v>17</v>
      </c>
      <c r="CR136" s="224" t="s">
        <v>17</v>
      </c>
      <c r="CS136" s="224" t="s">
        <v>17</v>
      </c>
      <c r="CT136" s="224" t="s">
        <v>17</v>
      </c>
      <c r="CU136" s="224" t="s">
        <v>4478</v>
      </c>
      <c r="CV136" s="224" t="s">
        <v>17</v>
      </c>
      <c r="CW136" s="214">
        <v>45259</v>
      </c>
      <c r="CX136" s="222" t="s">
        <v>7161</v>
      </c>
      <c r="CY136" s="218">
        <v>1244000</v>
      </c>
      <c r="CZ136" s="218" t="s">
        <v>7144</v>
      </c>
      <c r="DA136" s="218" t="s">
        <v>22</v>
      </c>
      <c r="DB136" s="218">
        <v>3</v>
      </c>
      <c r="DC136" s="218" t="s">
        <v>7166</v>
      </c>
      <c r="DD136" s="218" t="s">
        <v>4441</v>
      </c>
      <c r="DE136" s="220">
        <v>45259</v>
      </c>
      <c r="DF136" s="221" t="s">
        <v>7163</v>
      </c>
      <c r="DG136" s="213">
        <v>143556000</v>
      </c>
      <c r="DH136" s="224" t="s">
        <v>7134</v>
      </c>
      <c r="DI136" s="224" t="s">
        <v>1219</v>
      </c>
      <c r="DJ136" s="224">
        <v>2</v>
      </c>
      <c r="DK136" s="224" t="s">
        <v>7162</v>
      </c>
      <c r="DL136" s="224" t="s">
        <v>7135</v>
      </c>
      <c r="DM136" s="214">
        <v>45259</v>
      </c>
      <c r="DN136" s="222" t="s">
        <v>7165</v>
      </c>
      <c r="DO136" s="218">
        <v>0</v>
      </c>
      <c r="DP136" s="222" t="s">
        <v>7144</v>
      </c>
      <c r="DQ136" s="222" t="s">
        <v>22</v>
      </c>
      <c r="DR136" s="222">
        <v>3</v>
      </c>
      <c r="DS136" s="222" t="s">
        <v>7164</v>
      </c>
      <c r="DT136" s="222" t="s">
        <v>4441</v>
      </c>
      <c r="DU136" s="223">
        <v>45259</v>
      </c>
      <c r="DV136" s="221" t="s">
        <v>7167</v>
      </c>
      <c r="DW136" s="213">
        <v>1244000</v>
      </c>
      <c r="DX136" s="224" t="s">
        <v>7144</v>
      </c>
      <c r="DY136" s="224" t="s">
        <v>22</v>
      </c>
      <c r="DZ136" s="224">
        <v>3</v>
      </c>
      <c r="EA136" s="224" t="s">
        <v>7166</v>
      </c>
      <c r="EB136" s="224" t="s">
        <v>4441</v>
      </c>
      <c r="EC136" s="214">
        <v>45259</v>
      </c>
      <c r="ED136" s="222" t="s">
        <v>7169</v>
      </c>
      <c r="EE136" s="218" t="s">
        <v>17</v>
      </c>
      <c r="EF136" s="222" t="s">
        <v>17</v>
      </c>
      <c r="EG136" s="222" t="s">
        <v>17</v>
      </c>
      <c r="EH136" s="222" t="s">
        <v>17</v>
      </c>
      <c r="EI136" s="222" t="s">
        <v>7168</v>
      </c>
      <c r="EJ136" s="222" t="s">
        <v>17</v>
      </c>
      <c r="EK136" s="223">
        <v>45259</v>
      </c>
      <c r="EL136" s="221" t="s">
        <v>7170</v>
      </c>
      <c r="EM136" s="213" t="s">
        <v>17</v>
      </c>
      <c r="EN136" s="224" t="s">
        <v>17</v>
      </c>
      <c r="EO136" s="224" t="s">
        <v>17</v>
      </c>
      <c r="EP136" s="224" t="s">
        <v>17</v>
      </c>
      <c r="EQ136" s="224" t="s">
        <v>7168</v>
      </c>
      <c r="ER136" s="224" t="s">
        <v>17</v>
      </c>
      <c r="ES136" s="214">
        <v>45259</v>
      </c>
      <c r="ET136" s="222" t="s">
        <v>7155</v>
      </c>
      <c r="EU136" s="222">
        <v>104</v>
      </c>
      <c r="EV136" s="222" t="s">
        <v>7102</v>
      </c>
      <c r="EW136" s="222" t="s">
        <v>22</v>
      </c>
      <c r="EX136" s="222">
        <v>3</v>
      </c>
      <c r="EY136" s="222" t="s">
        <v>7154</v>
      </c>
      <c r="EZ136" s="222" t="s">
        <v>7151</v>
      </c>
      <c r="FA136" s="223">
        <v>45259</v>
      </c>
      <c r="FB136" s="221" t="s">
        <v>7172</v>
      </c>
      <c r="FC136" s="224">
        <v>2</v>
      </c>
      <c r="FD136" s="224" t="s">
        <v>7144</v>
      </c>
      <c r="FE136" s="224" t="s">
        <v>22</v>
      </c>
      <c r="FF136" s="224">
        <v>3</v>
      </c>
      <c r="FG136" s="224" t="s">
        <v>7171</v>
      </c>
      <c r="FH136" s="224" t="s">
        <v>4441</v>
      </c>
      <c r="FI136" s="214">
        <v>45259</v>
      </c>
      <c r="FJ136" s="221" t="s">
        <v>7173</v>
      </c>
      <c r="FK136" s="222" t="s">
        <v>17</v>
      </c>
      <c r="FL136" s="222" t="s">
        <v>17</v>
      </c>
      <c r="FM136" s="222" t="s">
        <v>17</v>
      </c>
      <c r="FN136" s="222" t="s">
        <v>17</v>
      </c>
      <c r="FO136" s="222" t="s">
        <v>4478</v>
      </c>
      <c r="FP136" s="218" t="s">
        <v>17</v>
      </c>
      <c r="FQ136" s="219">
        <v>45259</v>
      </c>
      <c r="FR136" s="221" t="s">
        <v>7174</v>
      </c>
      <c r="FS136" s="224" t="s">
        <v>17</v>
      </c>
      <c r="FT136" s="224" t="s">
        <v>17</v>
      </c>
      <c r="FU136" s="224" t="s">
        <v>17</v>
      </c>
      <c r="FV136" s="224" t="s">
        <v>17</v>
      </c>
      <c r="FW136" s="224" t="s">
        <v>4478</v>
      </c>
      <c r="FX136" s="224" t="s">
        <v>17</v>
      </c>
      <c r="FY136" s="214">
        <v>45259</v>
      </c>
      <c r="FZ136" s="222" t="s">
        <v>5766</v>
      </c>
      <c r="GA136" s="222">
        <v>1</v>
      </c>
      <c r="GB136" s="222" t="s">
        <v>2019</v>
      </c>
      <c r="GC136" s="222" t="s">
        <v>33</v>
      </c>
      <c r="GD136" s="222">
        <v>2</v>
      </c>
      <c r="GE136" s="222" t="s">
        <v>17</v>
      </c>
      <c r="GF136" s="222" t="s">
        <v>17</v>
      </c>
      <c r="GG136" s="223">
        <v>45253</v>
      </c>
      <c r="GH136" s="221" t="s">
        <v>5772</v>
      </c>
      <c r="GI136" s="224">
        <v>1</v>
      </c>
      <c r="GJ136" s="224" t="s">
        <v>2019</v>
      </c>
      <c r="GK136" s="224" t="s">
        <v>33</v>
      </c>
      <c r="GL136" s="224">
        <v>2</v>
      </c>
      <c r="GM136" s="224" t="s">
        <v>17</v>
      </c>
      <c r="GN136" s="224" t="s">
        <v>17</v>
      </c>
      <c r="GO136" s="214">
        <v>45253</v>
      </c>
      <c r="GP136" s="222" t="s">
        <v>5767</v>
      </c>
      <c r="GQ136" s="222">
        <v>1</v>
      </c>
      <c r="GR136" s="222" t="s">
        <v>2019</v>
      </c>
      <c r="GS136" s="222" t="s">
        <v>33</v>
      </c>
      <c r="GT136" s="222">
        <v>2</v>
      </c>
      <c r="GU136" s="222" t="s">
        <v>17</v>
      </c>
      <c r="GV136" s="222" t="s">
        <v>17</v>
      </c>
      <c r="GW136" s="223">
        <v>45253</v>
      </c>
      <c r="GX136" s="221" t="s">
        <v>5773</v>
      </c>
      <c r="GY136" s="224">
        <v>0</v>
      </c>
      <c r="GZ136" s="224" t="s">
        <v>2019</v>
      </c>
      <c r="HA136" s="224" t="s">
        <v>33</v>
      </c>
      <c r="HB136" s="224">
        <v>2</v>
      </c>
      <c r="HC136" s="224" t="s">
        <v>17</v>
      </c>
      <c r="HD136" s="224" t="s">
        <v>17</v>
      </c>
      <c r="HE136" s="214">
        <v>45253</v>
      </c>
      <c r="HF136" s="222" t="s">
        <v>5765</v>
      </c>
      <c r="HG136" s="222">
        <v>3</v>
      </c>
      <c r="HH136" s="222" t="s">
        <v>2019</v>
      </c>
      <c r="HI136" s="222" t="s">
        <v>33</v>
      </c>
      <c r="HJ136" s="222">
        <v>2</v>
      </c>
      <c r="HK136" s="222" t="s">
        <v>17</v>
      </c>
      <c r="HL136" s="222" t="s">
        <v>17</v>
      </c>
      <c r="HM136" s="223">
        <v>45253</v>
      </c>
      <c r="HN136" s="221" t="s">
        <v>5771</v>
      </c>
      <c r="HO136" s="224">
        <v>3</v>
      </c>
      <c r="HP136" s="224" t="s">
        <v>2019</v>
      </c>
      <c r="HQ136" s="224" t="s">
        <v>33</v>
      </c>
      <c r="HR136" s="224">
        <v>2</v>
      </c>
      <c r="HS136" s="224" t="s">
        <v>17</v>
      </c>
      <c r="HT136" s="224" t="s">
        <v>17</v>
      </c>
      <c r="HU136" s="214">
        <v>45253</v>
      </c>
      <c r="HV136" s="222" t="s">
        <v>5768</v>
      </c>
      <c r="HW136" s="222">
        <v>1</v>
      </c>
      <c r="HX136" s="222" t="s">
        <v>2019</v>
      </c>
      <c r="HY136" s="222" t="s">
        <v>33</v>
      </c>
      <c r="HZ136" s="222">
        <v>2</v>
      </c>
      <c r="IA136" s="222" t="s">
        <v>17</v>
      </c>
      <c r="IB136" s="222" t="s">
        <v>17</v>
      </c>
      <c r="IC136" s="223">
        <v>45253</v>
      </c>
      <c r="ID136" s="221" t="s">
        <v>5770</v>
      </c>
      <c r="IE136" s="224">
        <v>0</v>
      </c>
      <c r="IF136" s="224" t="s">
        <v>2019</v>
      </c>
      <c r="IG136" s="224" t="s">
        <v>33</v>
      </c>
      <c r="IH136" s="224">
        <v>2</v>
      </c>
      <c r="II136" s="224" t="s">
        <v>17</v>
      </c>
      <c r="IJ136" s="224" t="s">
        <v>17</v>
      </c>
      <c r="IK136" s="214">
        <v>45253</v>
      </c>
      <c r="IL136" s="222" t="s">
        <v>5769</v>
      </c>
      <c r="IM136" s="222">
        <v>0</v>
      </c>
      <c r="IN136" s="222" t="s">
        <v>2019</v>
      </c>
      <c r="IO136" s="222" t="s">
        <v>33</v>
      </c>
      <c r="IP136" s="222">
        <v>2</v>
      </c>
      <c r="IQ136" s="222" t="s">
        <v>17</v>
      </c>
      <c r="IR136" s="222" t="s">
        <v>17</v>
      </c>
      <c r="IS136" s="223">
        <v>45253</v>
      </c>
    </row>
    <row r="137" spans="1:253" s="11" customFormat="1" ht="12.95" customHeight="1" x14ac:dyDescent="0.2">
      <c r="A137" s="11" t="s">
        <v>342</v>
      </c>
      <c r="B137" s="11" t="s">
        <v>10488</v>
      </c>
      <c r="C137" s="11" t="s">
        <v>343</v>
      </c>
      <c r="D137" s="11" t="s">
        <v>344</v>
      </c>
      <c r="E137" s="11" t="s">
        <v>10066</v>
      </c>
      <c r="F137" s="11" t="s">
        <v>6554</v>
      </c>
      <c r="G137" s="212">
        <v>14359000</v>
      </c>
      <c r="H137" s="213" t="s">
        <v>6551</v>
      </c>
      <c r="I137" s="213" t="s">
        <v>1219</v>
      </c>
      <c r="J137" s="213">
        <v>2</v>
      </c>
      <c r="K137" s="213" t="s">
        <v>6553</v>
      </c>
      <c r="L137" s="213" t="s">
        <v>6552</v>
      </c>
      <c r="M137" s="214">
        <v>45258</v>
      </c>
      <c r="N137" s="221" t="s">
        <v>3240</v>
      </c>
      <c r="O137" s="216">
        <v>20524</v>
      </c>
      <c r="P137" s="216" t="s">
        <v>3237</v>
      </c>
      <c r="Q137" s="216" t="s">
        <v>22</v>
      </c>
      <c r="R137" s="216">
        <v>3</v>
      </c>
      <c r="S137" s="216" t="s">
        <v>3239</v>
      </c>
      <c r="T137" s="216" t="s">
        <v>3238</v>
      </c>
      <c r="U137" s="217">
        <v>45126</v>
      </c>
      <c r="V137" s="221" t="s">
        <v>6558</v>
      </c>
      <c r="W137" s="213">
        <v>2517000</v>
      </c>
      <c r="X137" s="213" t="s">
        <v>6555</v>
      </c>
      <c r="Y137" s="213" t="s">
        <v>22</v>
      </c>
      <c r="Z137" s="213">
        <v>3</v>
      </c>
      <c r="AA137" s="213" t="s">
        <v>6557</v>
      </c>
      <c r="AB137" s="213" t="s">
        <v>6556</v>
      </c>
      <c r="AC137" s="214">
        <v>45258</v>
      </c>
      <c r="AD137" s="221" t="s">
        <v>6562</v>
      </c>
      <c r="AE137" s="218">
        <v>135000</v>
      </c>
      <c r="AF137" s="218" t="s">
        <v>6559</v>
      </c>
      <c r="AG137" s="218" t="s">
        <v>1219</v>
      </c>
      <c r="AH137" s="218">
        <v>2</v>
      </c>
      <c r="AI137" s="218" t="s">
        <v>6561</v>
      </c>
      <c r="AJ137" s="218" t="s">
        <v>6560</v>
      </c>
      <c r="AK137" s="219">
        <v>45258</v>
      </c>
      <c r="AL137" s="221" t="s">
        <v>6564</v>
      </c>
      <c r="AM137" s="213">
        <v>135000</v>
      </c>
      <c r="AN137" s="213" t="s">
        <v>6559</v>
      </c>
      <c r="AO137" s="213" t="s">
        <v>1219</v>
      </c>
      <c r="AP137" s="213">
        <v>2</v>
      </c>
      <c r="AQ137" s="213" t="s">
        <v>6563</v>
      </c>
      <c r="AR137" s="213" t="s">
        <v>6560</v>
      </c>
      <c r="AS137" s="214">
        <v>45258</v>
      </c>
      <c r="AT137" s="222" t="s">
        <v>355</v>
      </c>
      <c r="AU137" s="218" t="s">
        <v>17</v>
      </c>
      <c r="AV137" s="218" t="s">
        <v>350</v>
      </c>
      <c r="AW137" s="218" t="s">
        <v>33</v>
      </c>
      <c r="AX137" s="218">
        <v>2</v>
      </c>
      <c r="AY137" s="218" t="s">
        <v>354</v>
      </c>
      <c r="AZ137" s="218" t="s">
        <v>351</v>
      </c>
      <c r="BA137" s="219">
        <v>43511</v>
      </c>
      <c r="BB137" s="221" t="s">
        <v>353</v>
      </c>
      <c r="BC137" s="213" t="s">
        <v>17</v>
      </c>
      <c r="BD137" s="213" t="s">
        <v>350</v>
      </c>
      <c r="BE137" s="213" t="s">
        <v>33</v>
      </c>
      <c r="BF137" s="213">
        <v>2</v>
      </c>
      <c r="BG137" s="213" t="s">
        <v>352</v>
      </c>
      <c r="BH137" s="213" t="s">
        <v>351</v>
      </c>
      <c r="BI137" s="214">
        <v>43511</v>
      </c>
      <c r="BJ137" s="222" t="s">
        <v>940</v>
      </c>
      <c r="BK137" s="222" t="s">
        <v>17</v>
      </c>
      <c r="BL137" s="222" t="s">
        <v>17</v>
      </c>
      <c r="BM137" s="222" t="s">
        <v>17</v>
      </c>
      <c r="BN137" s="222" t="s">
        <v>17</v>
      </c>
      <c r="BO137" s="222" t="s">
        <v>938</v>
      </c>
      <c r="BP137" s="218" t="s">
        <v>17</v>
      </c>
      <c r="BQ137" s="223">
        <v>44134</v>
      </c>
      <c r="BR137" s="221" t="s">
        <v>346</v>
      </c>
      <c r="BS137" s="224">
        <v>0</v>
      </c>
      <c r="BT137" s="224">
        <v>0</v>
      </c>
      <c r="BU137" s="224" t="s">
        <v>33</v>
      </c>
      <c r="BV137" s="224">
        <v>2</v>
      </c>
      <c r="BW137" s="224" t="s">
        <v>345</v>
      </c>
      <c r="BX137" s="224">
        <v>0</v>
      </c>
      <c r="BY137" s="214">
        <v>43511</v>
      </c>
      <c r="BZ137" s="222" t="s">
        <v>347</v>
      </c>
      <c r="CA137" s="222">
        <v>0</v>
      </c>
      <c r="CB137" s="222">
        <v>0</v>
      </c>
      <c r="CC137" s="222" t="s">
        <v>33</v>
      </c>
      <c r="CD137" s="222">
        <v>2</v>
      </c>
      <c r="CE137" s="222" t="s">
        <v>345</v>
      </c>
      <c r="CF137" s="222">
        <v>0</v>
      </c>
      <c r="CG137" s="223">
        <v>43511</v>
      </c>
      <c r="CH137" s="221" t="s">
        <v>11235</v>
      </c>
      <c r="CI137" s="222" t="e">
        <v>#N/A</v>
      </c>
      <c r="CJ137" s="222" t="e">
        <v>#N/A</v>
      </c>
      <c r="CK137" s="222" t="e">
        <v>#N/A</v>
      </c>
      <c r="CL137" s="222" t="e">
        <v>#N/A</v>
      </c>
      <c r="CM137" s="222" t="e">
        <v>#N/A</v>
      </c>
      <c r="CN137" s="222" t="e">
        <v>#N/A</v>
      </c>
      <c r="CO137" s="225" t="e">
        <v>#N/A</v>
      </c>
      <c r="CP137" s="222" t="s">
        <v>349</v>
      </c>
      <c r="CQ137" s="224">
        <v>0</v>
      </c>
      <c r="CR137" s="224">
        <v>0</v>
      </c>
      <c r="CS137" s="224" t="s">
        <v>33</v>
      </c>
      <c r="CT137" s="224">
        <v>2</v>
      </c>
      <c r="CU137" s="224" t="s">
        <v>348</v>
      </c>
      <c r="CV137" s="224">
        <v>0</v>
      </c>
      <c r="CW137" s="214">
        <v>43511</v>
      </c>
      <c r="CX137" s="222" t="s">
        <v>6566</v>
      </c>
      <c r="CY137" s="218">
        <v>135000</v>
      </c>
      <c r="CZ137" s="218" t="s">
        <v>6559</v>
      </c>
      <c r="DA137" s="218" t="s">
        <v>1219</v>
      </c>
      <c r="DB137" s="218">
        <v>2</v>
      </c>
      <c r="DC137" s="218" t="s">
        <v>6573</v>
      </c>
      <c r="DD137" s="218" t="s">
        <v>6560</v>
      </c>
      <c r="DE137" s="220">
        <v>45258</v>
      </c>
      <c r="DF137" s="221" t="s">
        <v>6570</v>
      </c>
      <c r="DG137" s="213">
        <v>2382000</v>
      </c>
      <c r="DH137" s="224" t="s">
        <v>6567</v>
      </c>
      <c r="DI137" s="224" t="s">
        <v>1219</v>
      </c>
      <c r="DJ137" s="224">
        <v>2</v>
      </c>
      <c r="DK137" s="224" t="s">
        <v>6569</v>
      </c>
      <c r="DL137" s="224" t="s">
        <v>6568</v>
      </c>
      <c r="DM137" s="214">
        <v>45258</v>
      </c>
      <c r="DN137" s="222" t="s">
        <v>6572</v>
      </c>
      <c r="DO137" s="218">
        <v>0</v>
      </c>
      <c r="DP137" s="222" t="s">
        <v>6559</v>
      </c>
      <c r="DQ137" s="222" t="s">
        <v>1219</v>
      </c>
      <c r="DR137" s="222">
        <v>2</v>
      </c>
      <c r="DS137" s="222" t="s">
        <v>6571</v>
      </c>
      <c r="DT137" s="222" t="s">
        <v>6560</v>
      </c>
      <c r="DU137" s="223">
        <v>45258</v>
      </c>
      <c r="DV137" s="221" t="s">
        <v>6574</v>
      </c>
      <c r="DW137" s="213">
        <v>135000</v>
      </c>
      <c r="DX137" s="224" t="s">
        <v>6559</v>
      </c>
      <c r="DY137" s="224" t="s">
        <v>1219</v>
      </c>
      <c r="DZ137" s="224">
        <v>2</v>
      </c>
      <c r="EA137" s="224" t="s">
        <v>6573</v>
      </c>
      <c r="EB137" s="224" t="s">
        <v>6560</v>
      </c>
      <c r="EC137" s="214">
        <v>45258</v>
      </c>
      <c r="ED137" s="222" t="s">
        <v>6576</v>
      </c>
      <c r="EE137" s="218" t="s">
        <v>17</v>
      </c>
      <c r="EF137" s="222" t="s">
        <v>17</v>
      </c>
      <c r="EG137" s="222" t="s">
        <v>22</v>
      </c>
      <c r="EH137" s="222">
        <v>3</v>
      </c>
      <c r="EI137" s="222" t="s">
        <v>6575</v>
      </c>
      <c r="EJ137" s="222" t="s">
        <v>17</v>
      </c>
      <c r="EK137" s="223">
        <v>45258</v>
      </c>
      <c r="EL137" s="221" t="s">
        <v>6577</v>
      </c>
      <c r="EM137" s="213" t="s">
        <v>17</v>
      </c>
      <c r="EN137" s="224" t="s">
        <v>17</v>
      </c>
      <c r="EO137" s="224" t="s">
        <v>22</v>
      </c>
      <c r="EP137" s="224">
        <v>3</v>
      </c>
      <c r="EQ137" s="224" t="s">
        <v>6575</v>
      </c>
      <c r="ER137" s="224" t="s">
        <v>17</v>
      </c>
      <c r="ES137" s="214">
        <v>45258</v>
      </c>
      <c r="ET137" s="222" t="s">
        <v>939</v>
      </c>
      <c r="EU137" s="222" t="s">
        <v>17</v>
      </c>
      <c r="EV137" s="222" t="s">
        <v>17</v>
      </c>
      <c r="EW137" s="222" t="s">
        <v>17</v>
      </c>
      <c r="EX137" s="222" t="s">
        <v>17</v>
      </c>
      <c r="EY137" s="222" t="s">
        <v>938</v>
      </c>
      <c r="EZ137" s="222" t="s">
        <v>17</v>
      </c>
      <c r="FA137" s="223">
        <v>44134</v>
      </c>
      <c r="FB137" s="221" t="s">
        <v>6580</v>
      </c>
      <c r="FC137" s="224">
        <v>2</v>
      </c>
      <c r="FD137" s="224" t="s">
        <v>6578</v>
      </c>
      <c r="FE137" s="224" t="s">
        <v>1219</v>
      </c>
      <c r="FF137" s="224">
        <v>2</v>
      </c>
      <c r="FG137" s="224" t="s">
        <v>6579</v>
      </c>
      <c r="FH137" s="224" t="s">
        <v>6568</v>
      </c>
      <c r="FI137" s="214">
        <v>45258</v>
      </c>
      <c r="FJ137" s="221" t="s">
        <v>357</v>
      </c>
      <c r="FK137" s="222">
        <v>0</v>
      </c>
      <c r="FL137" s="222">
        <v>0</v>
      </c>
      <c r="FM137" s="222" t="s">
        <v>33</v>
      </c>
      <c r="FN137" s="222">
        <v>2</v>
      </c>
      <c r="FO137" s="222" t="s">
        <v>356</v>
      </c>
      <c r="FP137" s="218">
        <v>0</v>
      </c>
      <c r="FQ137" s="219">
        <v>43511</v>
      </c>
      <c r="FR137" s="221" t="s">
        <v>358</v>
      </c>
      <c r="FS137" s="224">
        <v>0</v>
      </c>
      <c r="FT137" s="224">
        <v>0</v>
      </c>
      <c r="FU137" s="224" t="s">
        <v>33</v>
      </c>
      <c r="FV137" s="224">
        <v>2</v>
      </c>
      <c r="FW137" s="224">
        <v>0</v>
      </c>
      <c r="FX137" s="224">
        <v>0</v>
      </c>
      <c r="FY137" s="214">
        <v>43511</v>
      </c>
      <c r="FZ137" s="222" t="s">
        <v>6396</v>
      </c>
      <c r="GA137" s="222">
        <v>1</v>
      </c>
      <c r="GB137" s="222" t="s">
        <v>2019</v>
      </c>
      <c r="GC137" s="222" t="s">
        <v>33</v>
      </c>
      <c r="GD137" s="222">
        <v>2</v>
      </c>
      <c r="GE137" s="222" t="s">
        <v>17</v>
      </c>
      <c r="GF137" s="222" t="s">
        <v>17</v>
      </c>
      <c r="GG137" s="223">
        <v>45257</v>
      </c>
      <c r="GH137" s="221" t="s">
        <v>6402</v>
      </c>
      <c r="GI137" s="224">
        <v>0</v>
      </c>
      <c r="GJ137" s="224" t="s">
        <v>2019</v>
      </c>
      <c r="GK137" s="224" t="s">
        <v>33</v>
      </c>
      <c r="GL137" s="224">
        <v>2</v>
      </c>
      <c r="GM137" s="224" t="s">
        <v>17</v>
      </c>
      <c r="GN137" s="224" t="s">
        <v>17</v>
      </c>
      <c r="GO137" s="214">
        <v>45257</v>
      </c>
      <c r="GP137" s="222" t="s">
        <v>6397</v>
      </c>
      <c r="GQ137" s="222">
        <v>0</v>
      </c>
      <c r="GR137" s="222" t="s">
        <v>2019</v>
      </c>
      <c r="GS137" s="222" t="s">
        <v>33</v>
      </c>
      <c r="GT137" s="222">
        <v>2</v>
      </c>
      <c r="GU137" s="222" t="s">
        <v>17</v>
      </c>
      <c r="GV137" s="222" t="s">
        <v>17</v>
      </c>
      <c r="GW137" s="223">
        <v>45257</v>
      </c>
      <c r="GX137" s="221" t="s">
        <v>6403</v>
      </c>
      <c r="GY137" s="224">
        <v>0</v>
      </c>
      <c r="GZ137" s="224" t="s">
        <v>2019</v>
      </c>
      <c r="HA137" s="224" t="s">
        <v>33</v>
      </c>
      <c r="HB137" s="224">
        <v>2</v>
      </c>
      <c r="HC137" s="224" t="s">
        <v>17</v>
      </c>
      <c r="HD137" s="224" t="s">
        <v>17</v>
      </c>
      <c r="HE137" s="214">
        <v>45257</v>
      </c>
      <c r="HF137" s="222" t="s">
        <v>6395</v>
      </c>
      <c r="HG137" s="222">
        <v>0</v>
      </c>
      <c r="HH137" s="222" t="s">
        <v>2019</v>
      </c>
      <c r="HI137" s="222" t="s">
        <v>33</v>
      </c>
      <c r="HJ137" s="222">
        <v>2</v>
      </c>
      <c r="HK137" s="222" t="s">
        <v>17</v>
      </c>
      <c r="HL137" s="222" t="s">
        <v>17</v>
      </c>
      <c r="HM137" s="223">
        <v>45257</v>
      </c>
      <c r="HN137" s="221" t="s">
        <v>6401</v>
      </c>
      <c r="HO137" s="224">
        <v>0</v>
      </c>
      <c r="HP137" s="224" t="s">
        <v>2019</v>
      </c>
      <c r="HQ137" s="224" t="s">
        <v>33</v>
      </c>
      <c r="HR137" s="224">
        <v>2</v>
      </c>
      <c r="HS137" s="224" t="s">
        <v>17</v>
      </c>
      <c r="HT137" s="224" t="s">
        <v>17</v>
      </c>
      <c r="HU137" s="214">
        <v>45257</v>
      </c>
      <c r="HV137" s="222" t="s">
        <v>6398</v>
      </c>
      <c r="HW137" s="222">
        <v>0</v>
      </c>
      <c r="HX137" s="222" t="s">
        <v>2019</v>
      </c>
      <c r="HY137" s="222" t="s">
        <v>33</v>
      </c>
      <c r="HZ137" s="222">
        <v>2</v>
      </c>
      <c r="IA137" s="222" t="s">
        <v>17</v>
      </c>
      <c r="IB137" s="222" t="s">
        <v>17</v>
      </c>
      <c r="IC137" s="223">
        <v>45257</v>
      </c>
      <c r="ID137" s="221" t="s">
        <v>6400</v>
      </c>
      <c r="IE137" s="224">
        <v>0</v>
      </c>
      <c r="IF137" s="224" t="s">
        <v>2019</v>
      </c>
      <c r="IG137" s="224" t="s">
        <v>33</v>
      </c>
      <c r="IH137" s="224">
        <v>2</v>
      </c>
      <c r="II137" s="224" t="s">
        <v>17</v>
      </c>
      <c r="IJ137" s="224" t="s">
        <v>17</v>
      </c>
      <c r="IK137" s="214">
        <v>45257</v>
      </c>
      <c r="IL137" s="222" t="s">
        <v>6399</v>
      </c>
      <c r="IM137" s="222">
        <v>3</v>
      </c>
      <c r="IN137" s="222" t="s">
        <v>2019</v>
      </c>
      <c r="IO137" s="222" t="s">
        <v>33</v>
      </c>
      <c r="IP137" s="222">
        <v>2</v>
      </c>
      <c r="IQ137" s="222" t="s">
        <v>17</v>
      </c>
      <c r="IR137" s="222" t="s">
        <v>17</v>
      </c>
      <c r="IS137" s="223">
        <v>45257</v>
      </c>
    </row>
    <row r="138" spans="1:253" s="11" customFormat="1" ht="12.95" customHeight="1" x14ac:dyDescent="0.2">
      <c r="A138" s="11" t="s">
        <v>359</v>
      </c>
      <c r="B138" s="11" t="s">
        <v>10885</v>
      </c>
      <c r="C138" s="11" t="s">
        <v>360</v>
      </c>
      <c r="D138" s="11" t="s">
        <v>361</v>
      </c>
      <c r="E138" s="11" t="s">
        <v>10069</v>
      </c>
      <c r="F138" s="11" t="s">
        <v>7818</v>
      </c>
      <c r="G138" s="212">
        <v>49800000</v>
      </c>
      <c r="H138" s="213" t="s">
        <v>2755</v>
      </c>
      <c r="I138" s="213" t="s">
        <v>66</v>
      </c>
      <c r="J138" s="213">
        <v>1</v>
      </c>
      <c r="K138" s="213" t="s">
        <v>3513</v>
      </c>
      <c r="L138" s="213" t="s">
        <v>2756</v>
      </c>
      <c r="M138" s="214">
        <v>45260</v>
      </c>
      <c r="N138" s="227" t="s">
        <v>3511</v>
      </c>
      <c r="O138" s="216">
        <v>1840687</v>
      </c>
      <c r="P138" s="216" t="s">
        <v>3508</v>
      </c>
      <c r="Q138" s="216" t="s">
        <v>1219</v>
      </c>
      <c r="R138" s="216">
        <v>2</v>
      </c>
      <c r="S138" s="216" t="s">
        <v>3510</v>
      </c>
      <c r="T138" s="216" t="s">
        <v>3509</v>
      </c>
      <c r="U138" s="217">
        <v>45166</v>
      </c>
      <c r="V138" s="227" t="s">
        <v>7820</v>
      </c>
      <c r="W138" s="213">
        <v>49800000</v>
      </c>
      <c r="X138" s="213" t="s">
        <v>2755</v>
      </c>
      <c r="Y138" s="213" t="s">
        <v>66</v>
      </c>
      <c r="Z138" s="213">
        <v>1</v>
      </c>
      <c r="AA138" s="213" t="s">
        <v>7819</v>
      </c>
      <c r="AB138" s="213" t="s">
        <v>2756</v>
      </c>
      <c r="AC138" s="214">
        <v>45260</v>
      </c>
      <c r="AD138" s="227" t="s">
        <v>7822</v>
      </c>
      <c r="AE138" s="218">
        <v>49800000</v>
      </c>
      <c r="AF138" s="218" t="s">
        <v>2755</v>
      </c>
      <c r="AG138" s="218" t="s">
        <v>66</v>
      </c>
      <c r="AH138" s="218">
        <v>1</v>
      </c>
      <c r="AI138" s="218" t="s">
        <v>7821</v>
      </c>
      <c r="AJ138" s="218" t="s">
        <v>2756</v>
      </c>
      <c r="AK138" s="219">
        <v>45260</v>
      </c>
      <c r="AL138" s="227" t="s">
        <v>7826</v>
      </c>
      <c r="AM138" s="213">
        <v>9692000</v>
      </c>
      <c r="AN138" s="213" t="s">
        <v>7823</v>
      </c>
      <c r="AO138" s="213" t="s">
        <v>1219</v>
      </c>
      <c r="AP138" s="213">
        <v>2</v>
      </c>
      <c r="AQ138" s="213" t="s">
        <v>7825</v>
      </c>
      <c r="AR138" s="213" t="s">
        <v>7824</v>
      </c>
      <c r="AS138" s="214">
        <v>45260</v>
      </c>
      <c r="AT138" s="228" t="s">
        <v>7830</v>
      </c>
      <c r="AU138" s="218">
        <v>6000</v>
      </c>
      <c r="AV138" s="218" t="s">
        <v>7827</v>
      </c>
      <c r="AW138" s="218" t="s">
        <v>1219</v>
      </c>
      <c r="AX138" s="218">
        <v>2</v>
      </c>
      <c r="AY138" s="218" t="s">
        <v>7829</v>
      </c>
      <c r="AZ138" s="218" t="s">
        <v>7828</v>
      </c>
      <c r="BA138" s="219">
        <v>45260</v>
      </c>
      <c r="BB138" s="227" t="s">
        <v>771</v>
      </c>
      <c r="BC138" s="213" t="s">
        <v>17</v>
      </c>
      <c r="BD138" s="213" t="s">
        <v>17</v>
      </c>
      <c r="BE138" s="213" t="s">
        <v>17</v>
      </c>
      <c r="BF138" s="213" t="s">
        <v>17</v>
      </c>
      <c r="BG138" s="213" t="s">
        <v>663</v>
      </c>
      <c r="BH138" s="213" t="s">
        <v>17</v>
      </c>
      <c r="BI138" s="214">
        <v>43868</v>
      </c>
      <c r="BJ138" s="228" t="s">
        <v>7834</v>
      </c>
      <c r="BK138" s="228">
        <v>271</v>
      </c>
      <c r="BL138" s="228" t="s">
        <v>7831</v>
      </c>
      <c r="BM138" s="228" t="s">
        <v>1219</v>
      </c>
      <c r="BN138" s="228">
        <v>2</v>
      </c>
      <c r="BO138" s="228" t="s">
        <v>7833</v>
      </c>
      <c r="BP138" s="218" t="s">
        <v>7832</v>
      </c>
      <c r="BQ138" s="229">
        <v>45260</v>
      </c>
      <c r="BR138" s="227" t="s">
        <v>1668</v>
      </c>
      <c r="BS138" s="230">
        <v>48200</v>
      </c>
      <c r="BT138" s="230" t="s">
        <v>1665</v>
      </c>
      <c r="BU138" s="230" t="s">
        <v>1219</v>
      </c>
      <c r="BV138" s="230">
        <v>2</v>
      </c>
      <c r="BW138" s="230" t="s">
        <v>1667</v>
      </c>
      <c r="BX138" s="230" t="s">
        <v>1666</v>
      </c>
      <c r="BY138" s="214">
        <v>44999</v>
      </c>
      <c r="BZ138" s="228" t="s">
        <v>1670</v>
      </c>
      <c r="CA138" s="228">
        <v>24800</v>
      </c>
      <c r="CB138" s="228" t="s">
        <v>1665</v>
      </c>
      <c r="CC138" s="228" t="s">
        <v>1219</v>
      </c>
      <c r="CD138" s="228">
        <v>2</v>
      </c>
      <c r="CE138" s="228" t="s">
        <v>1669</v>
      </c>
      <c r="CF138" s="228" t="s">
        <v>1666</v>
      </c>
      <c r="CG138" s="229">
        <v>44999</v>
      </c>
      <c r="CH138" s="227" t="s">
        <v>11236</v>
      </c>
      <c r="CI138" s="228" t="e">
        <v>#N/A</v>
      </c>
      <c r="CJ138" s="228" t="e">
        <v>#N/A</v>
      </c>
      <c r="CK138" s="228" t="e">
        <v>#N/A</v>
      </c>
      <c r="CL138" s="228" t="e">
        <v>#N/A</v>
      </c>
      <c r="CM138" s="228" t="e">
        <v>#N/A</v>
      </c>
      <c r="CN138" s="228" t="e">
        <v>#N/A</v>
      </c>
      <c r="CO138" s="231" t="e">
        <v>#N/A</v>
      </c>
      <c r="CP138" s="228" t="s">
        <v>1427</v>
      </c>
      <c r="CQ138" s="230">
        <v>14851</v>
      </c>
      <c r="CR138" s="230" t="s">
        <v>1424</v>
      </c>
      <c r="CS138" s="230" t="s">
        <v>1219</v>
      </c>
      <c r="CT138" s="230">
        <v>2</v>
      </c>
      <c r="CU138" s="230" t="s">
        <v>1426</v>
      </c>
      <c r="CV138" s="230" t="s">
        <v>1425</v>
      </c>
      <c r="CW138" s="214">
        <v>44851</v>
      </c>
      <c r="CX138" s="228" t="s">
        <v>7838</v>
      </c>
      <c r="CY138" s="218">
        <v>24683000</v>
      </c>
      <c r="CZ138" s="218" t="s">
        <v>3526</v>
      </c>
      <c r="DA138" s="218" t="s">
        <v>66</v>
      </c>
      <c r="DB138" s="218">
        <v>1</v>
      </c>
      <c r="DC138" s="218" t="s">
        <v>7846</v>
      </c>
      <c r="DD138" s="218" t="s">
        <v>7845</v>
      </c>
      <c r="DE138" s="220">
        <v>45260</v>
      </c>
      <c r="DF138" s="227" t="s">
        <v>7841</v>
      </c>
      <c r="DG138" s="213">
        <v>0</v>
      </c>
      <c r="DH138" s="230" t="s">
        <v>3526</v>
      </c>
      <c r="DI138" s="230" t="s">
        <v>66</v>
      </c>
      <c r="DJ138" s="230">
        <v>1</v>
      </c>
      <c r="DK138" s="230" t="s">
        <v>7840</v>
      </c>
      <c r="DL138" s="230" t="s">
        <v>7839</v>
      </c>
      <c r="DM138" s="214">
        <v>45260</v>
      </c>
      <c r="DN138" s="228" t="s">
        <v>7844</v>
      </c>
      <c r="DO138" s="218">
        <v>25117000</v>
      </c>
      <c r="DP138" s="228" t="s">
        <v>3526</v>
      </c>
      <c r="DQ138" s="228" t="s">
        <v>66</v>
      </c>
      <c r="DR138" s="228">
        <v>1</v>
      </c>
      <c r="DS138" s="228" t="s">
        <v>7843</v>
      </c>
      <c r="DT138" s="228" t="s">
        <v>7842</v>
      </c>
      <c r="DU138" s="229">
        <v>45260</v>
      </c>
      <c r="DV138" s="227" t="s">
        <v>7847</v>
      </c>
      <c r="DW138" s="213">
        <v>10485000</v>
      </c>
      <c r="DX138" s="230" t="s">
        <v>3526</v>
      </c>
      <c r="DY138" s="230" t="s">
        <v>66</v>
      </c>
      <c r="DZ138" s="230">
        <v>1</v>
      </c>
      <c r="EA138" s="230" t="s">
        <v>7846</v>
      </c>
      <c r="EB138" s="230" t="s">
        <v>7845</v>
      </c>
      <c r="EC138" s="214">
        <v>45260</v>
      </c>
      <c r="ED138" s="228" t="s">
        <v>7849</v>
      </c>
      <c r="EE138" s="218">
        <v>8970000</v>
      </c>
      <c r="EF138" s="228" t="s">
        <v>3526</v>
      </c>
      <c r="EG138" s="228" t="s">
        <v>66</v>
      </c>
      <c r="EH138" s="228">
        <v>1</v>
      </c>
      <c r="EI138" s="228" t="s">
        <v>7848</v>
      </c>
      <c r="EJ138" s="228" t="s">
        <v>3527</v>
      </c>
      <c r="EK138" s="229">
        <v>45260</v>
      </c>
      <c r="EL138" s="227" t="s">
        <v>7852</v>
      </c>
      <c r="EM138" s="213">
        <v>5228000</v>
      </c>
      <c r="EN138" s="230" t="s">
        <v>3526</v>
      </c>
      <c r="EO138" s="230" t="s">
        <v>66</v>
      </c>
      <c r="EP138" s="230">
        <v>1</v>
      </c>
      <c r="EQ138" s="230" t="s">
        <v>7851</v>
      </c>
      <c r="ER138" s="230" t="s">
        <v>7850</v>
      </c>
      <c r="ES138" s="214">
        <v>45260</v>
      </c>
      <c r="ET138" s="228" t="s">
        <v>7836</v>
      </c>
      <c r="EU138" s="228">
        <v>275</v>
      </c>
      <c r="EV138" s="228" t="s">
        <v>7831</v>
      </c>
      <c r="EW138" s="228" t="s">
        <v>1219</v>
      </c>
      <c r="EX138" s="228">
        <v>2</v>
      </c>
      <c r="EY138" s="228" t="s">
        <v>7835</v>
      </c>
      <c r="EZ138" s="228" t="s">
        <v>7832</v>
      </c>
      <c r="FA138" s="229">
        <v>45260</v>
      </c>
      <c r="FB138" s="227" t="s">
        <v>2758</v>
      </c>
      <c r="FC138" s="230">
        <v>5</v>
      </c>
      <c r="FD138" s="230" t="s">
        <v>2755</v>
      </c>
      <c r="FE138" s="230" t="s">
        <v>1219</v>
      </c>
      <c r="FF138" s="230">
        <v>2</v>
      </c>
      <c r="FG138" s="230" t="s">
        <v>2757</v>
      </c>
      <c r="FH138" s="230" t="s">
        <v>2756</v>
      </c>
      <c r="FI138" s="214">
        <v>45077</v>
      </c>
      <c r="FJ138" s="227" t="s">
        <v>362</v>
      </c>
      <c r="FK138" s="228" t="s">
        <v>17</v>
      </c>
      <c r="FL138" s="228">
        <v>0</v>
      </c>
      <c r="FM138" s="228" t="s">
        <v>33</v>
      </c>
      <c r="FN138" s="228">
        <v>2</v>
      </c>
      <c r="FO138" s="228" t="s">
        <v>18</v>
      </c>
      <c r="FP138" s="218">
        <v>0</v>
      </c>
      <c r="FQ138" s="219">
        <v>43511</v>
      </c>
      <c r="FR138" s="227" t="s">
        <v>363</v>
      </c>
      <c r="FS138" s="230" t="s">
        <v>17</v>
      </c>
      <c r="FT138" s="230">
        <v>0</v>
      </c>
      <c r="FU138" s="230" t="s">
        <v>33</v>
      </c>
      <c r="FV138" s="230">
        <v>2</v>
      </c>
      <c r="FW138" s="230" t="s">
        <v>18</v>
      </c>
      <c r="FX138" s="230">
        <v>0</v>
      </c>
      <c r="FY138" s="214">
        <v>43511</v>
      </c>
      <c r="FZ138" s="228" t="s">
        <v>5586</v>
      </c>
      <c r="GA138" s="228">
        <v>2</v>
      </c>
      <c r="GB138" s="228" t="s">
        <v>2019</v>
      </c>
      <c r="GC138" s="228" t="s">
        <v>33</v>
      </c>
      <c r="GD138" s="228">
        <v>2</v>
      </c>
      <c r="GE138" s="228" t="s">
        <v>17</v>
      </c>
      <c r="GF138" s="228" t="s">
        <v>17</v>
      </c>
      <c r="GG138" s="229">
        <v>45250</v>
      </c>
      <c r="GH138" s="227" t="s">
        <v>5592</v>
      </c>
      <c r="GI138" s="230">
        <v>3</v>
      </c>
      <c r="GJ138" s="230" t="s">
        <v>2019</v>
      </c>
      <c r="GK138" s="230" t="s">
        <v>33</v>
      </c>
      <c r="GL138" s="230">
        <v>2</v>
      </c>
      <c r="GM138" s="230" t="s">
        <v>17</v>
      </c>
      <c r="GN138" s="230" t="s">
        <v>17</v>
      </c>
      <c r="GO138" s="214">
        <v>45250</v>
      </c>
      <c r="GP138" s="228" t="s">
        <v>5587</v>
      </c>
      <c r="GQ138" s="228">
        <v>3</v>
      </c>
      <c r="GR138" s="228" t="s">
        <v>2019</v>
      </c>
      <c r="GS138" s="228" t="s">
        <v>33</v>
      </c>
      <c r="GT138" s="228">
        <v>2</v>
      </c>
      <c r="GU138" s="228" t="s">
        <v>17</v>
      </c>
      <c r="GV138" s="228" t="s">
        <v>17</v>
      </c>
      <c r="GW138" s="229">
        <v>45250</v>
      </c>
      <c r="GX138" s="227" t="s">
        <v>5593</v>
      </c>
      <c r="GY138" s="230">
        <v>3</v>
      </c>
      <c r="GZ138" s="230" t="s">
        <v>2019</v>
      </c>
      <c r="HA138" s="230" t="s">
        <v>33</v>
      </c>
      <c r="HB138" s="230">
        <v>2</v>
      </c>
      <c r="HC138" s="230" t="s">
        <v>17</v>
      </c>
      <c r="HD138" s="230" t="s">
        <v>17</v>
      </c>
      <c r="HE138" s="214">
        <v>45250</v>
      </c>
      <c r="HF138" s="228" t="s">
        <v>5585</v>
      </c>
      <c r="HG138" s="228">
        <v>2</v>
      </c>
      <c r="HH138" s="228" t="s">
        <v>2019</v>
      </c>
      <c r="HI138" s="228" t="s">
        <v>33</v>
      </c>
      <c r="HJ138" s="228">
        <v>2</v>
      </c>
      <c r="HK138" s="228" t="s">
        <v>17</v>
      </c>
      <c r="HL138" s="228" t="s">
        <v>17</v>
      </c>
      <c r="HM138" s="229">
        <v>45250</v>
      </c>
      <c r="HN138" s="227" t="s">
        <v>5591</v>
      </c>
      <c r="HO138" s="230">
        <v>2</v>
      </c>
      <c r="HP138" s="230" t="s">
        <v>2019</v>
      </c>
      <c r="HQ138" s="230" t="s">
        <v>33</v>
      </c>
      <c r="HR138" s="230">
        <v>2</v>
      </c>
      <c r="HS138" s="230" t="s">
        <v>17</v>
      </c>
      <c r="HT138" s="230" t="s">
        <v>17</v>
      </c>
      <c r="HU138" s="214">
        <v>45250</v>
      </c>
      <c r="HV138" s="228" t="s">
        <v>5588</v>
      </c>
      <c r="HW138" s="228">
        <v>3</v>
      </c>
      <c r="HX138" s="228" t="s">
        <v>2019</v>
      </c>
      <c r="HY138" s="228" t="s">
        <v>33</v>
      </c>
      <c r="HZ138" s="228">
        <v>2</v>
      </c>
      <c r="IA138" s="228" t="s">
        <v>17</v>
      </c>
      <c r="IB138" s="228" t="s">
        <v>17</v>
      </c>
      <c r="IC138" s="229">
        <v>45250</v>
      </c>
      <c r="ID138" s="227" t="s">
        <v>5590</v>
      </c>
      <c r="IE138" s="230">
        <v>1</v>
      </c>
      <c r="IF138" s="230" t="s">
        <v>2019</v>
      </c>
      <c r="IG138" s="230" t="s">
        <v>33</v>
      </c>
      <c r="IH138" s="230">
        <v>2</v>
      </c>
      <c r="II138" s="230" t="s">
        <v>17</v>
      </c>
      <c r="IJ138" s="230" t="s">
        <v>17</v>
      </c>
      <c r="IK138" s="214">
        <v>45250</v>
      </c>
      <c r="IL138" s="228" t="s">
        <v>5589</v>
      </c>
      <c r="IM138" s="228">
        <v>3</v>
      </c>
      <c r="IN138" s="228" t="s">
        <v>2019</v>
      </c>
      <c r="IO138" s="228" t="s">
        <v>33</v>
      </c>
      <c r="IP138" s="228">
        <v>2</v>
      </c>
      <c r="IQ138" s="228" t="s">
        <v>17</v>
      </c>
      <c r="IR138" s="228" t="s">
        <v>17</v>
      </c>
      <c r="IS138" s="229">
        <v>45250</v>
      </c>
    </row>
    <row r="139" spans="1:253" s="11" customFormat="1" ht="12.95" customHeight="1" x14ac:dyDescent="0.2">
      <c r="A139" s="11" t="s">
        <v>772</v>
      </c>
      <c r="B139" s="11" t="s">
        <v>10488</v>
      </c>
      <c r="C139" s="11" t="s">
        <v>773</v>
      </c>
      <c r="D139" s="11" t="s">
        <v>361</v>
      </c>
      <c r="E139" s="11" t="s">
        <v>10069</v>
      </c>
      <c r="F139" s="11" t="s">
        <v>3514</v>
      </c>
      <c r="G139" s="212">
        <v>49800000</v>
      </c>
      <c r="H139" s="213" t="s">
        <v>3512</v>
      </c>
      <c r="I139" s="213" t="s">
        <v>66</v>
      </c>
      <c r="J139" s="213">
        <v>1</v>
      </c>
      <c r="K139" s="213" t="s">
        <v>3513</v>
      </c>
      <c r="L139" s="213" t="s">
        <v>2756</v>
      </c>
      <c r="M139" s="214">
        <v>45166</v>
      </c>
      <c r="N139" s="221" t="s">
        <v>3518</v>
      </c>
      <c r="O139" s="216">
        <v>89263</v>
      </c>
      <c r="P139" s="216" t="s">
        <v>3515</v>
      </c>
      <c r="Q139" s="216" t="s">
        <v>1219</v>
      </c>
      <c r="R139" s="216">
        <v>2</v>
      </c>
      <c r="S139" s="216" t="s">
        <v>3517</v>
      </c>
      <c r="T139" s="216" t="s">
        <v>3516</v>
      </c>
      <c r="U139" s="217">
        <v>45166</v>
      </c>
      <c r="V139" s="221" t="s">
        <v>3522</v>
      </c>
      <c r="W139" s="213">
        <v>14770000</v>
      </c>
      <c r="X139" s="213" t="s">
        <v>3519</v>
      </c>
      <c r="Y139" s="213" t="s">
        <v>1219</v>
      </c>
      <c r="Z139" s="213">
        <v>2</v>
      </c>
      <c r="AA139" s="213" t="s">
        <v>3521</v>
      </c>
      <c r="AB139" s="213" t="s">
        <v>3520</v>
      </c>
      <c r="AC139" s="214">
        <v>45166</v>
      </c>
      <c r="AD139" s="221" t="s">
        <v>3525</v>
      </c>
      <c r="AE139" s="218">
        <v>14770000</v>
      </c>
      <c r="AF139" s="218" t="s">
        <v>3523</v>
      </c>
      <c r="AG139" s="218" t="s">
        <v>1219</v>
      </c>
      <c r="AH139" s="218">
        <v>2</v>
      </c>
      <c r="AI139" s="218" t="s">
        <v>3524</v>
      </c>
      <c r="AJ139" s="218" t="s">
        <v>3520</v>
      </c>
      <c r="AK139" s="219">
        <v>45166</v>
      </c>
      <c r="AL139" s="221" t="s">
        <v>7855</v>
      </c>
      <c r="AM139" s="213">
        <v>960000</v>
      </c>
      <c r="AN139" s="213" t="s">
        <v>6767</v>
      </c>
      <c r="AO139" s="213" t="s">
        <v>1219</v>
      </c>
      <c r="AP139" s="213">
        <v>2</v>
      </c>
      <c r="AQ139" s="213" t="s">
        <v>7854</v>
      </c>
      <c r="AR139" s="213" t="s">
        <v>7853</v>
      </c>
      <c r="AS139" s="214">
        <v>45260</v>
      </c>
      <c r="AT139" s="222" t="s">
        <v>778</v>
      </c>
      <c r="AU139" s="218" t="s">
        <v>17</v>
      </c>
      <c r="AV139" s="218" t="s">
        <v>17</v>
      </c>
      <c r="AW139" s="218" t="s">
        <v>17</v>
      </c>
      <c r="AX139" s="218" t="s">
        <v>17</v>
      </c>
      <c r="AY139" s="218" t="s">
        <v>17</v>
      </c>
      <c r="AZ139" s="218" t="s">
        <v>17</v>
      </c>
      <c r="BA139" s="219">
        <v>43868</v>
      </c>
      <c r="BB139" s="221" t="s">
        <v>777</v>
      </c>
      <c r="BC139" s="213" t="s">
        <v>17</v>
      </c>
      <c r="BD139" s="213" t="s">
        <v>17</v>
      </c>
      <c r="BE139" s="213" t="s">
        <v>17</v>
      </c>
      <c r="BF139" s="213" t="s">
        <v>17</v>
      </c>
      <c r="BG139" s="213" t="s">
        <v>17</v>
      </c>
      <c r="BH139" s="213" t="s">
        <v>17</v>
      </c>
      <c r="BI139" s="214">
        <v>43868</v>
      </c>
      <c r="BJ139" s="222" t="s">
        <v>7858</v>
      </c>
      <c r="BK139" s="222">
        <v>2</v>
      </c>
      <c r="BL139" s="222" t="s">
        <v>7831</v>
      </c>
      <c r="BM139" s="222" t="s">
        <v>1219</v>
      </c>
      <c r="BN139" s="222">
        <v>2</v>
      </c>
      <c r="BO139" s="222" t="s">
        <v>7857</v>
      </c>
      <c r="BP139" s="218" t="s">
        <v>7856</v>
      </c>
      <c r="BQ139" s="223">
        <v>45260</v>
      </c>
      <c r="BR139" s="221" t="s">
        <v>774</v>
      </c>
      <c r="BS139" s="224" t="s">
        <v>17</v>
      </c>
      <c r="BT139" s="224" t="s">
        <v>17</v>
      </c>
      <c r="BU139" s="224" t="s">
        <v>17</v>
      </c>
      <c r="BV139" s="224" t="s">
        <v>17</v>
      </c>
      <c r="BW139" s="224" t="s">
        <v>17</v>
      </c>
      <c r="BX139" s="224" t="s">
        <v>17</v>
      </c>
      <c r="BY139" s="214">
        <v>43868</v>
      </c>
      <c r="BZ139" s="222" t="s">
        <v>775</v>
      </c>
      <c r="CA139" s="222" t="s">
        <v>17</v>
      </c>
      <c r="CB139" s="222" t="s">
        <v>17</v>
      </c>
      <c r="CC139" s="222" t="s">
        <v>17</v>
      </c>
      <c r="CD139" s="222" t="s">
        <v>17</v>
      </c>
      <c r="CE139" s="222" t="s">
        <v>17</v>
      </c>
      <c r="CF139" s="222" t="s">
        <v>17</v>
      </c>
      <c r="CG139" s="223">
        <v>43868</v>
      </c>
      <c r="CH139" s="221" t="s">
        <v>11237</v>
      </c>
      <c r="CI139" s="222" t="e">
        <v>#N/A</v>
      </c>
      <c r="CJ139" s="222" t="e">
        <v>#N/A</v>
      </c>
      <c r="CK139" s="222" t="e">
        <v>#N/A</v>
      </c>
      <c r="CL139" s="222" t="e">
        <v>#N/A</v>
      </c>
      <c r="CM139" s="222" t="e">
        <v>#N/A</v>
      </c>
      <c r="CN139" s="222" t="e">
        <v>#N/A</v>
      </c>
      <c r="CO139" s="225" t="e">
        <v>#N/A</v>
      </c>
      <c r="CP139" s="222" t="s">
        <v>776</v>
      </c>
      <c r="CQ139" s="224" t="s">
        <v>17</v>
      </c>
      <c r="CR139" s="224" t="s">
        <v>17</v>
      </c>
      <c r="CS139" s="224" t="s">
        <v>17</v>
      </c>
      <c r="CT139" s="224" t="s">
        <v>17</v>
      </c>
      <c r="CU139" s="224" t="s">
        <v>17</v>
      </c>
      <c r="CV139" s="224" t="s">
        <v>17</v>
      </c>
      <c r="CW139" s="214">
        <v>43868</v>
      </c>
      <c r="CX139" s="222" t="s">
        <v>3856</v>
      </c>
      <c r="CY139" s="218">
        <v>1094000</v>
      </c>
      <c r="CZ139" s="218" t="s">
        <v>3526</v>
      </c>
      <c r="DA139" s="218" t="s">
        <v>66</v>
      </c>
      <c r="DB139" s="218">
        <v>1</v>
      </c>
      <c r="DC139" s="218" t="s">
        <v>3532</v>
      </c>
      <c r="DD139" s="218" t="s">
        <v>3527</v>
      </c>
      <c r="DE139" s="220">
        <v>45166</v>
      </c>
      <c r="DF139" s="221" t="s">
        <v>3529</v>
      </c>
      <c r="DG139" s="213">
        <v>0</v>
      </c>
      <c r="DH139" s="224" t="s">
        <v>3526</v>
      </c>
      <c r="DI139" s="224" t="s">
        <v>1219</v>
      </c>
      <c r="DJ139" s="224">
        <v>2</v>
      </c>
      <c r="DK139" s="224" t="s">
        <v>3528</v>
      </c>
      <c r="DL139" s="224" t="s">
        <v>3527</v>
      </c>
      <c r="DM139" s="214">
        <v>45166</v>
      </c>
      <c r="DN139" s="222" t="s">
        <v>3531</v>
      </c>
      <c r="DO139" s="218">
        <v>13676000</v>
      </c>
      <c r="DP139" s="222" t="s">
        <v>3526</v>
      </c>
      <c r="DQ139" s="222" t="s">
        <v>1219</v>
      </c>
      <c r="DR139" s="222">
        <v>2</v>
      </c>
      <c r="DS139" s="222" t="s">
        <v>3530</v>
      </c>
      <c r="DT139" s="222" t="s">
        <v>3527</v>
      </c>
      <c r="DU139" s="223">
        <v>45166</v>
      </c>
      <c r="DV139" s="221" t="s">
        <v>3533</v>
      </c>
      <c r="DW139" s="213">
        <v>650000</v>
      </c>
      <c r="DX139" s="224" t="s">
        <v>3526</v>
      </c>
      <c r="DY139" s="224" t="s">
        <v>66</v>
      </c>
      <c r="DZ139" s="224">
        <v>1</v>
      </c>
      <c r="EA139" s="224" t="s">
        <v>3532</v>
      </c>
      <c r="EB139" s="224" t="s">
        <v>3527</v>
      </c>
      <c r="EC139" s="214">
        <v>45166</v>
      </c>
      <c r="ED139" s="222" t="s">
        <v>3535</v>
      </c>
      <c r="EE139" s="218">
        <v>218000</v>
      </c>
      <c r="EF139" s="222" t="s">
        <v>3526</v>
      </c>
      <c r="EG139" s="222" t="s">
        <v>66</v>
      </c>
      <c r="EH139" s="222">
        <v>1</v>
      </c>
      <c r="EI139" s="222" t="s">
        <v>3534</v>
      </c>
      <c r="EJ139" s="222" t="s">
        <v>3527</v>
      </c>
      <c r="EK139" s="223">
        <v>45166</v>
      </c>
      <c r="EL139" s="221" t="s">
        <v>3537</v>
      </c>
      <c r="EM139" s="213">
        <v>226000</v>
      </c>
      <c r="EN139" s="224" t="s">
        <v>3526</v>
      </c>
      <c r="EO139" s="224" t="s">
        <v>66</v>
      </c>
      <c r="EP139" s="224">
        <v>1</v>
      </c>
      <c r="EQ139" s="224" t="s">
        <v>3536</v>
      </c>
      <c r="ER139" s="224" t="s">
        <v>3527</v>
      </c>
      <c r="ES139" s="214">
        <v>45166</v>
      </c>
      <c r="ET139" s="222" t="s">
        <v>7859</v>
      </c>
      <c r="EU139" s="222">
        <v>275</v>
      </c>
      <c r="EV139" s="222" t="s">
        <v>7831</v>
      </c>
      <c r="EW139" s="222" t="s">
        <v>1219</v>
      </c>
      <c r="EX139" s="222">
        <v>2</v>
      </c>
      <c r="EY139" s="222" t="s">
        <v>7835</v>
      </c>
      <c r="EZ139" s="222" t="s">
        <v>7832</v>
      </c>
      <c r="FA139" s="223">
        <v>45260</v>
      </c>
      <c r="FB139" s="221" t="s">
        <v>1047</v>
      </c>
      <c r="FC139" s="224">
        <v>2</v>
      </c>
      <c r="FD139" s="224" t="s">
        <v>17</v>
      </c>
      <c r="FE139" s="224" t="s">
        <v>33</v>
      </c>
      <c r="FF139" s="224">
        <v>2</v>
      </c>
      <c r="FG139" s="224" t="s">
        <v>1046</v>
      </c>
      <c r="FH139" s="224" t="s">
        <v>17</v>
      </c>
      <c r="FI139" s="214">
        <v>44452</v>
      </c>
      <c r="FJ139" s="221" t="s">
        <v>11238</v>
      </c>
      <c r="FK139" s="222" t="e">
        <v>#N/A</v>
      </c>
      <c r="FL139" s="222" t="e">
        <v>#N/A</v>
      </c>
      <c r="FM139" s="222" t="e">
        <v>#N/A</v>
      </c>
      <c r="FN139" s="222" t="e">
        <v>#N/A</v>
      </c>
      <c r="FO139" s="222" t="e">
        <v>#N/A</v>
      </c>
      <c r="FP139" s="218" t="e">
        <v>#N/A</v>
      </c>
      <c r="FQ139" s="219" t="e">
        <v>#N/A</v>
      </c>
      <c r="FR139" s="221" t="s">
        <v>11239</v>
      </c>
      <c r="FS139" s="224" t="e">
        <v>#N/A</v>
      </c>
      <c r="FT139" s="224" t="e">
        <v>#N/A</v>
      </c>
      <c r="FU139" s="224" t="e">
        <v>#N/A</v>
      </c>
      <c r="FV139" s="224" t="e">
        <v>#N/A</v>
      </c>
      <c r="FW139" s="224" t="e">
        <v>#N/A</v>
      </c>
      <c r="FX139" s="224" t="e">
        <v>#N/A</v>
      </c>
      <c r="FY139" s="214" t="e">
        <v>#N/A</v>
      </c>
      <c r="FZ139" s="222" t="s">
        <v>5595</v>
      </c>
      <c r="GA139" s="222">
        <v>2</v>
      </c>
      <c r="GB139" s="222" t="s">
        <v>2019</v>
      </c>
      <c r="GC139" s="222" t="s">
        <v>33</v>
      </c>
      <c r="GD139" s="222">
        <v>2</v>
      </c>
      <c r="GE139" s="222" t="s">
        <v>17</v>
      </c>
      <c r="GF139" s="222" t="s">
        <v>17</v>
      </c>
      <c r="GG139" s="223">
        <v>45250</v>
      </c>
      <c r="GH139" s="221" t="s">
        <v>5601</v>
      </c>
      <c r="GI139" s="224">
        <v>3</v>
      </c>
      <c r="GJ139" s="224" t="s">
        <v>2019</v>
      </c>
      <c r="GK139" s="224" t="s">
        <v>33</v>
      </c>
      <c r="GL139" s="224">
        <v>2</v>
      </c>
      <c r="GM139" s="224" t="s">
        <v>17</v>
      </c>
      <c r="GN139" s="224" t="s">
        <v>17</v>
      </c>
      <c r="GO139" s="214">
        <v>45250</v>
      </c>
      <c r="GP139" s="222" t="s">
        <v>5596</v>
      </c>
      <c r="GQ139" s="222">
        <v>3</v>
      </c>
      <c r="GR139" s="222" t="s">
        <v>2019</v>
      </c>
      <c r="GS139" s="222" t="s">
        <v>33</v>
      </c>
      <c r="GT139" s="222">
        <v>2</v>
      </c>
      <c r="GU139" s="222" t="s">
        <v>17</v>
      </c>
      <c r="GV139" s="222" t="s">
        <v>17</v>
      </c>
      <c r="GW139" s="223">
        <v>45250</v>
      </c>
      <c r="GX139" s="221" t="s">
        <v>5602</v>
      </c>
      <c r="GY139" s="224">
        <v>3</v>
      </c>
      <c r="GZ139" s="224" t="s">
        <v>2019</v>
      </c>
      <c r="HA139" s="224" t="s">
        <v>33</v>
      </c>
      <c r="HB139" s="224">
        <v>2</v>
      </c>
      <c r="HC139" s="224" t="s">
        <v>17</v>
      </c>
      <c r="HD139" s="224" t="s">
        <v>17</v>
      </c>
      <c r="HE139" s="214">
        <v>45250</v>
      </c>
      <c r="HF139" s="222" t="s">
        <v>5594</v>
      </c>
      <c r="HG139" s="222">
        <v>1</v>
      </c>
      <c r="HH139" s="222" t="s">
        <v>2019</v>
      </c>
      <c r="HI139" s="222" t="s">
        <v>33</v>
      </c>
      <c r="HJ139" s="222">
        <v>2</v>
      </c>
      <c r="HK139" s="222" t="s">
        <v>17</v>
      </c>
      <c r="HL139" s="222" t="s">
        <v>17</v>
      </c>
      <c r="HM139" s="223">
        <v>45250</v>
      </c>
      <c r="HN139" s="221" t="s">
        <v>5600</v>
      </c>
      <c r="HO139" s="224">
        <v>2</v>
      </c>
      <c r="HP139" s="224" t="s">
        <v>2019</v>
      </c>
      <c r="HQ139" s="224" t="s">
        <v>33</v>
      </c>
      <c r="HR139" s="224">
        <v>2</v>
      </c>
      <c r="HS139" s="224" t="s">
        <v>17</v>
      </c>
      <c r="HT139" s="224" t="s">
        <v>17</v>
      </c>
      <c r="HU139" s="214">
        <v>45250</v>
      </c>
      <c r="HV139" s="222" t="s">
        <v>5597</v>
      </c>
      <c r="HW139" s="222">
        <v>3</v>
      </c>
      <c r="HX139" s="222" t="s">
        <v>2019</v>
      </c>
      <c r="HY139" s="222" t="s">
        <v>33</v>
      </c>
      <c r="HZ139" s="222">
        <v>2</v>
      </c>
      <c r="IA139" s="222" t="s">
        <v>17</v>
      </c>
      <c r="IB139" s="222" t="s">
        <v>17</v>
      </c>
      <c r="IC139" s="223">
        <v>45250</v>
      </c>
      <c r="ID139" s="221" t="s">
        <v>5599</v>
      </c>
      <c r="IE139" s="224">
        <v>1</v>
      </c>
      <c r="IF139" s="224" t="s">
        <v>2019</v>
      </c>
      <c r="IG139" s="224" t="s">
        <v>33</v>
      </c>
      <c r="IH139" s="224">
        <v>2</v>
      </c>
      <c r="II139" s="224" t="s">
        <v>17</v>
      </c>
      <c r="IJ139" s="224" t="s">
        <v>17</v>
      </c>
      <c r="IK139" s="214">
        <v>45250</v>
      </c>
      <c r="IL139" s="222" t="s">
        <v>5598</v>
      </c>
      <c r="IM139" s="222">
        <v>3</v>
      </c>
      <c r="IN139" s="222" t="s">
        <v>2019</v>
      </c>
      <c r="IO139" s="222" t="s">
        <v>33</v>
      </c>
      <c r="IP139" s="222">
        <v>2</v>
      </c>
      <c r="IQ139" s="222" t="s">
        <v>17</v>
      </c>
      <c r="IR139" s="222" t="s">
        <v>17</v>
      </c>
      <c r="IS139" s="223">
        <v>45250</v>
      </c>
    </row>
    <row r="140" spans="1:253" s="11" customFormat="1" ht="12.95" customHeight="1" x14ac:dyDescent="0.2">
      <c r="A140" s="11" t="s">
        <v>30</v>
      </c>
      <c r="B140" s="11" t="s">
        <v>10435</v>
      </c>
      <c r="C140" s="11" t="s">
        <v>31</v>
      </c>
      <c r="D140" s="11" t="s">
        <v>32</v>
      </c>
      <c r="E140" s="11" t="s">
        <v>10070</v>
      </c>
      <c r="F140" s="11" t="s">
        <v>9440</v>
      </c>
      <c r="G140" s="212">
        <v>17876000</v>
      </c>
      <c r="H140" s="213" t="s">
        <v>9437</v>
      </c>
      <c r="I140" s="213" t="s">
        <v>66</v>
      </c>
      <c r="J140" s="213">
        <v>1</v>
      </c>
      <c r="K140" s="213" t="s">
        <v>9439</v>
      </c>
      <c r="L140" s="213" t="s">
        <v>9438</v>
      </c>
      <c r="M140" s="214">
        <v>45260</v>
      </c>
      <c r="N140" s="221" t="s">
        <v>2923</v>
      </c>
      <c r="O140" s="216">
        <v>196712</v>
      </c>
      <c r="P140" s="216" t="s">
        <v>2920</v>
      </c>
      <c r="Q140" s="216" t="s">
        <v>66</v>
      </c>
      <c r="R140" s="216">
        <v>1</v>
      </c>
      <c r="S140" s="216" t="s">
        <v>2922</v>
      </c>
      <c r="T140" s="216" t="s">
        <v>2921</v>
      </c>
      <c r="U140" s="217">
        <v>45107</v>
      </c>
      <c r="V140" s="221" t="s">
        <v>9442</v>
      </c>
      <c r="W140" s="213">
        <v>17876000</v>
      </c>
      <c r="X140" s="213" t="s">
        <v>9437</v>
      </c>
      <c r="Y140" s="213" t="s">
        <v>66</v>
      </c>
      <c r="Z140" s="213">
        <v>1</v>
      </c>
      <c r="AA140" s="213" t="s">
        <v>9441</v>
      </c>
      <c r="AB140" s="213" t="s">
        <v>9438</v>
      </c>
      <c r="AC140" s="214">
        <v>45260</v>
      </c>
      <c r="AD140" s="221" t="s">
        <v>9444</v>
      </c>
      <c r="AE140" s="218">
        <v>5625000</v>
      </c>
      <c r="AF140" s="218" t="s">
        <v>9437</v>
      </c>
      <c r="AG140" s="218" t="s">
        <v>66</v>
      </c>
      <c r="AH140" s="218">
        <v>1</v>
      </c>
      <c r="AI140" s="218" t="s">
        <v>9443</v>
      </c>
      <c r="AJ140" s="218" t="s">
        <v>9438</v>
      </c>
      <c r="AK140" s="219">
        <v>45260</v>
      </c>
      <c r="AL140" s="221" t="s">
        <v>1439</v>
      </c>
      <c r="AM140" s="213">
        <v>4000</v>
      </c>
      <c r="AN140" s="213" t="s">
        <v>1436</v>
      </c>
      <c r="AO140" s="213" t="s">
        <v>66</v>
      </c>
      <c r="AP140" s="213">
        <v>1</v>
      </c>
      <c r="AQ140" s="213" t="s">
        <v>1438</v>
      </c>
      <c r="AR140" s="213" t="s">
        <v>1437</v>
      </c>
      <c r="AS140" s="214">
        <v>44869</v>
      </c>
      <c r="AT140" s="222" t="s">
        <v>41</v>
      </c>
      <c r="AU140" s="218">
        <v>0</v>
      </c>
      <c r="AV140" s="218">
        <v>0</v>
      </c>
      <c r="AW140" s="218" t="s">
        <v>33</v>
      </c>
      <c r="AX140" s="218">
        <v>2</v>
      </c>
      <c r="AY140" s="218">
        <v>0</v>
      </c>
      <c r="AZ140" s="218">
        <v>0</v>
      </c>
      <c r="BA140" s="219">
        <v>43489</v>
      </c>
      <c r="BB140" s="221" t="s">
        <v>39</v>
      </c>
      <c r="BC140" s="213">
        <v>0</v>
      </c>
      <c r="BD140" s="213">
        <v>0</v>
      </c>
      <c r="BE140" s="213" t="s">
        <v>33</v>
      </c>
      <c r="BF140" s="213">
        <v>2</v>
      </c>
      <c r="BG140" s="213">
        <v>0</v>
      </c>
      <c r="BH140" s="213">
        <v>0</v>
      </c>
      <c r="BI140" s="214">
        <v>43489</v>
      </c>
      <c r="BJ140" s="222" t="s">
        <v>1376</v>
      </c>
      <c r="BK140" s="222">
        <v>15</v>
      </c>
      <c r="BL140" s="222" t="s">
        <v>1374</v>
      </c>
      <c r="BM140" s="222" t="s">
        <v>66</v>
      </c>
      <c r="BN140" s="222">
        <v>1</v>
      </c>
      <c r="BO140" s="222" t="s">
        <v>1375</v>
      </c>
      <c r="BP140" s="218" t="s">
        <v>1079</v>
      </c>
      <c r="BQ140" s="223">
        <v>44804</v>
      </c>
      <c r="BR140" s="221" t="s">
        <v>34</v>
      </c>
      <c r="BS140" s="224">
        <v>0</v>
      </c>
      <c r="BT140" s="224">
        <v>0</v>
      </c>
      <c r="BU140" s="224" t="s">
        <v>33</v>
      </c>
      <c r="BV140" s="224">
        <v>2</v>
      </c>
      <c r="BW140" s="224">
        <v>0</v>
      </c>
      <c r="BX140" s="224">
        <v>0</v>
      </c>
      <c r="BY140" s="214">
        <v>43489</v>
      </c>
      <c r="BZ140" s="222" t="s">
        <v>35</v>
      </c>
      <c r="CA140" s="222">
        <v>0</v>
      </c>
      <c r="CB140" s="222">
        <v>0</v>
      </c>
      <c r="CC140" s="222" t="s">
        <v>33</v>
      </c>
      <c r="CD140" s="222">
        <v>2</v>
      </c>
      <c r="CE140" s="222">
        <v>0</v>
      </c>
      <c r="CF140" s="222">
        <v>0</v>
      </c>
      <c r="CG140" s="223">
        <v>43489</v>
      </c>
      <c r="CH140" s="221" t="s">
        <v>11240</v>
      </c>
      <c r="CI140" s="222" t="e">
        <v>#N/A</v>
      </c>
      <c r="CJ140" s="222" t="e">
        <v>#N/A</v>
      </c>
      <c r="CK140" s="222" t="e">
        <v>#N/A</v>
      </c>
      <c r="CL140" s="222" t="e">
        <v>#N/A</v>
      </c>
      <c r="CM140" s="222" t="e">
        <v>#N/A</v>
      </c>
      <c r="CN140" s="222" t="e">
        <v>#N/A</v>
      </c>
      <c r="CO140" s="225" t="e">
        <v>#N/A</v>
      </c>
      <c r="CP140" s="222" t="s">
        <v>37</v>
      </c>
      <c r="CQ140" s="224" t="s">
        <v>17</v>
      </c>
      <c r="CR140" s="224">
        <v>0</v>
      </c>
      <c r="CS140" s="224" t="s">
        <v>22</v>
      </c>
      <c r="CT140" s="224">
        <v>3</v>
      </c>
      <c r="CU140" s="224" t="s">
        <v>36</v>
      </c>
      <c r="CV140" s="224">
        <v>0</v>
      </c>
      <c r="CW140" s="214">
        <v>43489</v>
      </c>
      <c r="CX140" s="222" t="s">
        <v>9446</v>
      </c>
      <c r="CY140" s="218">
        <v>1263000</v>
      </c>
      <c r="CZ140" s="218" t="s">
        <v>9437</v>
      </c>
      <c r="DA140" s="218" t="s">
        <v>66</v>
      </c>
      <c r="DB140" s="218">
        <v>1</v>
      </c>
      <c r="DC140" s="218" t="s">
        <v>9451</v>
      </c>
      <c r="DD140" s="218" t="s">
        <v>9438</v>
      </c>
      <c r="DE140" s="220">
        <v>45260</v>
      </c>
      <c r="DF140" s="221" t="s">
        <v>9448</v>
      </c>
      <c r="DG140" s="213">
        <v>12251000</v>
      </c>
      <c r="DH140" s="224" t="s">
        <v>9437</v>
      </c>
      <c r="DI140" s="224" t="s">
        <v>66</v>
      </c>
      <c r="DJ140" s="224">
        <v>1</v>
      </c>
      <c r="DK140" s="224" t="s">
        <v>9447</v>
      </c>
      <c r="DL140" s="224" t="s">
        <v>9438</v>
      </c>
      <c r="DM140" s="214">
        <v>45260</v>
      </c>
      <c r="DN140" s="222" t="s">
        <v>9450</v>
      </c>
      <c r="DO140" s="218">
        <v>4361000</v>
      </c>
      <c r="DP140" s="222" t="s">
        <v>9437</v>
      </c>
      <c r="DQ140" s="222" t="s">
        <v>66</v>
      </c>
      <c r="DR140" s="222">
        <v>1</v>
      </c>
      <c r="DS140" s="222" t="s">
        <v>9449</v>
      </c>
      <c r="DT140" s="222" t="s">
        <v>9438</v>
      </c>
      <c r="DU140" s="223">
        <v>45260</v>
      </c>
      <c r="DV140" s="221" t="s">
        <v>9452</v>
      </c>
      <c r="DW140" s="213">
        <v>1206000</v>
      </c>
      <c r="DX140" s="224" t="s">
        <v>9437</v>
      </c>
      <c r="DY140" s="224" t="s">
        <v>66</v>
      </c>
      <c r="DZ140" s="224">
        <v>1</v>
      </c>
      <c r="EA140" s="224" t="s">
        <v>9451</v>
      </c>
      <c r="EB140" s="224" t="s">
        <v>9438</v>
      </c>
      <c r="EC140" s="214">
        <v>45260</v>
      </c>
      <c r="ED140" s="222" t="s">
        <v>9454</v>
      </c>
      <c r="EE140" s="218">
        <v>57000</v>
      </c>
      <c r="EF140" s="222" t="s">
        <v>9437</v>
      </c>
      <c r="EG140" s="222" t="s">
        <v>66</v>
      </c>
      <c r="EH140" s="222">
        <v>1</v>
      </c>
      <c r="EI140" s="222" t="s">
        <v>9453</v>
      </c>
      <c r="EJ140" s="222" t="s">
        <v>9438</v>
      </c>
      <c r="EK140" s="223">
        <v>45260</v>
      </c>
      <c r="EL140" s="221" t="s">
        <v>9456</v>
      </c>
      <c r="EM140" s="213">
        <v>0</v>
      </c>
      <c r="EN140" s="224" t="s">
        <v>9437</v>
      </c>
      <c r="EO140" s="224" t="s">
        <v>66</v>
      </c>
      <c r="EP140" s="224">
        <v>1</v>
      </c>
      <c r="EQ140" s="224" t="s">
        <v>9455</v>
      </c>
      <c r="ER140" s="224" t="s">
        <v>9438</v>
      </c>
      <c r="ES140" s="214">
        <v>45260</v>
      </c>
      <c r="ET140" s="222" t="s">
        <v>1378</v>
      </c>
      <c r="EU140" s="222">
        <v>15</v>
      </c>
      <c r="EV140" s="222" t="s">
        <v>1374</v>
      </c>
      <c r="EW140" s="222" t="s">
        <v>66</v>
      </c>
      <c r="EX140" s="222">
        <v>1</v>
      </c>
      <c r="EY140" s="222" t="s">
        <v>1377</v>
      </c>
      <c r="EZ140" s="222" t="s">
        <v>1079</v>
      </c>
      <c r="FA140" s="223">
        <v>44804</v>
      </c>
      <c r="FB140" s="221" t="s">
        <v>1441</v>
      </c>
      <c r="FC140" s="224">
        <v>1</v>
      </c>
      <c r="FD140" s="224" t="s">
        <v>1436</v>
      </c>
      <c r="FE140" s="224" t="s">
        <v>66</v>
      </c>
      <c r="FF140" s="224">
        <v>1</v>
      </c>
      <c r="FG140" s="224" t="s">
        <v>1440</v>
      </c>
      <c r="FH140" s="224" t="s">
        <v>1437</v>
      </c>
      <c r="FI140" s="214">
        <v>44869</v>
      </c>
      <c r="FJ140" s="221" t="s">
        <v>571</v>
      </c>
      <c r="FK140" s="222">
        <v>0</v>
      </c>
      <c r="FL140" s="222">
        <v>0</v>
      </c>
      <c r="FM140" s="222" t="s">
        <v>33</v>
      </c>
      <c r="FN140" s="222">
        <v>2</v>
      </c>
      <c r="FO140" s="222">
        <v>0</v>
      </c>
      <c r="FP140" s="218">
        <v>0</v>
      </c>
      <c r="FQ140" s="219">
        <v>43580</v>
      </c>
      <c r="FR140" s="221" t="s">
        <v>572</v>
      </c>
      <c r="FS140" s="224">
        <v>0</v>
      </c>
      <c r="FT140" s="224">
        <v>0</v>
      </c>
      <c r="FU140" s="224" t="s">
        <v>33</v>
      </c>
      <c r="FV140" s="224">
        <v>2</v>
      </c>
      <c r="FW140" s="224">
        <v>0</v>
      </c>
      <c r="FX140" s="224">
        <v>0</v>
      </c>
      <c r="FY140" s="214">
        <v>43580</v>
      </c>
      <c r="FZ140" s="222" t="s">
        <v>2074</v>
      </c>
      <c r="GA140" s="222">
        <v>0</v>
      </c>
      <c r="GB140" s="222" t="s">
        <v>2019</v>
      </c>
      <c r="GC140" s="222" t="s">
        <v>33</v>
      </c>
      <c r="GD140" s="222">
        <v>2</v>
      </c>
      <c r="GE140" s="222" t="s">
        <v>17</v>
      </c>
      <c r="GF140" s="222" t="s">
        <v>17</v>
      </c>
      <c r="GG140" s="223">
        <v>45061</v>
      </c>
      <c r="GH140" s="221" t="s">
        <v>2080</v>
      </c>
      <c r="GI140" s="224">
        <v>0</v>
      </c>
      <c r="GJ140" s="224" t="s">
        <v>2019</v>
      </c>
      <c r="GK140" s="224" t="s">
        <v>33</v>
      </c>
      <c r="GL140" s="224">
        <v>2</v>
      </c>
      <c r="GM140" s="224" t="s">
        <v>17</v>
      </c>
      <c r="GN140" s="224" t="s">
        <v>17</v>
      </c>
      <c r="GO140" s="214">
        <v>45061</v>
      </c>
      <c r="GP140" s="222" t="s">
        <v>2075</v>
      </c>
      <c r="GQ140" s="222">
        <v>0</v>
      </c>
      <c r="GR140" s="222" t="s">
        <v>2019</v>
      </c>
      <c r="GS140" s="222" t="s">
        <v>33</v>
      </c>
      <c r="GT140" s="222">
        <v>2</v>
      </c>
      <c r="GU140" s="222" t="s">
        <v>17</v>
      </c>
      <c r="GV140" s="222" t="s">
        <v>17</v>
      </c>
      <c r="GW140" s="223">
        <v>45061</v>
      </c>
      <c r="GX140" s="221" t="s">
        <v>2081</v>
      </c>
      <c r="GY140" s="224">
        <v>0</v>
      </c>
      <c r="GZ140" s="224" t="s">
        <v>2019</v>
      </c>
      <c r="HA140" s="224" t="s">
        <v>33</v>
      </c>
      <c r="HB140" s="224">
        <v>2</v>
      </c>
      <c r="HC140" s="224" t="s">
        <v>17</v>
      </c>
      <c r="HD140" s="224" t="s">
        <v>17</v>
      </c>
      <c r="HE140" s="214">
        <v>45061</v>
      </c>
      <c r="HF140" s="222" t="s">
        <v>2073</v>
      </c>
      <c r="HG140" s="222">
        <v>0</v>
      </c>
      <c r="HH140" s="222" t="s">
        <v>2019</v>
      </c>
      <c r="HI140" s="222" t="s">
        <v>33</v>
      </c>
      <c r="HJ140" s="222">
        <v>2</v>
      </c>
      <c r="HK140" s="222" t="s">
        <v>17</v>
      </c>
      <c r="HL140" s="222" t="s">
        <v>17</v>
      </c>
      <c r="HM140" s="223">
        <v>45061</v>
      </c>
      <c r="HN140" s="221" t="s">
        <v>2079</v>
      </c>
      <c r="HO140" s="224">
        <v>0</v>
      </c>
      <c r="HP140" s="224" t="s">
        <v>2019</v>
      </c>
      <c r="HQ140" s="224" t="s">
        <v>33</v>
      </c>
      <c r="HR140" s="224">
        <v>2</v>
      </c>
      <c r="HS140" s="224" t="s">
        <v>17</v>
      </c>
      <c r="HT140" s="224" t="s">
        <v>17</v>
      </c>
      <c r="HU140" s="214">
        <v>45061</v>
      </c>
      <c r="HV140" s="222" t="s">
        <v>2076</v>
      </c>
      <c r="HW140" s="222">
        <v>0</v>
      </c>
      <c r="HX140" s="222" t="s">
        <v>2019</v>
      </c>
      <c r="HY140" s="222" t="s">
        <v>33</v>
      </c>
      <c r="HZ140" s="222">
        <v>2</v>
      </c>
      <c r="IA140" s="222" t="s">
        <v>17</v>
      </c>
      <c r="IB140" s="222" t="s">
        <v>17</v>
      </c>
      <c r="IC140" s="223">
        <v>45061</v>
      </c>
      <c r="ID140" s="221" t="s">
        <v>2078</v>
      </c>
      <c r="IE140" s="224">
        <v>1</v>
      </c>
      <c r="IF140" s="224" t="s">
        <v>2019</v>
      </c>
      <c r="IG140" s="224" t="s">
        <v>33</v>
      </c>
      <c r="IH140" s="224">
        <v>2</v>
      </c>
      <c r="II140" s="224" t="s">
        <v>17</v>
      </c>
      <c r="IJ140" s="224" t="s">
        <v>17</v>
      </c>
      <c r="IK140" s="214">
        <v>45061</v>
      </c>
      <c r="IL140" s="222" t="s">
        <v>2077</v>
      </c>
      <c r="IM140" s="222">
        <v>1</v>
      </c>
      <c r="IN140" s="222" t="s">
        <v>2019</v>
      </c>
      <c r="IO140" s="222" t="s">
        <v>33</v>
      </c>
      <c r="IP140" s="222">
        <v>2</v>
      </c>
      <c r="IQ140" s="222" t="s">
        <v>17</v>
      </c>
      <c r="IR140" s="222" t="s">
        <v>17</v>
      </c>
      <c r="IS140" s="223">
        <v>45061</v>
      </c>
    </row>
    <row r="141" spans="1:253" s="11" customFormat="1" ht="12.95" customHeight="1" x14ac:dyDescent="0.2">
      <c r="A141" s="11" t="s">
        <v>2604</v>
      </c>
      <c r="B141" s="11" t="s">
        <v>10892</v>
      </c>
      <c r="C141" s="11" t="s">
        <v>2605</v>
      </c>
      <c r="D141" s="11" t="s">
        <v>2606</v>
      </c>
      <c r="E141" s="11" t="s">
        <v>10077</v>
      </c>
      <c r="F141" s="11" t="s">
        <v>2610</v>
      </c>
      <c r="G141" s="212">
        <v>6300000</v>
      </c>
      <c r="H141" s="213" t="s">
        <v>2607</v>
      </c>
      <c r="I141" s="213" t="s">
        <v>1219</v>
      </c>
      <c r="J141" s="213">
        <v>2</v>
      </c>
      <c r="K141" s="213" t="s">
        <v>2609</v>
      </c>
      <c r="L141" s="213" t="s">
        <v>2608</v>
      </c>
      <c r="M141" s="214">
        <v>45076</v>
      </c>
      <c r="N141" s="227" t="s">
        <v>2614</v>
      </c>
      <c r="O141" s="216">
        <v>20720</v>
      </c>
      <c r="P141" s="216" t="s">
        <v>2611</v>
      </c>
      <c r="Q141" s="216" t="s">
        <v>1219</v>
      </c>
      <c r="R141" s="216">
        <v>2</v>
      </c>
      <c r="S141" s="216" t="s">
        <v>2613</v>
      </c>
      <c r="T141" s="216" t="s">
        <v>2612</v>
      </c>
      <c r="U141" s="217">
        <v>45076</v>
      </c>
      <c r="V141" s="227" t="s">
        <v>2616</v>
      </c>
      <c r="W141" s="213">
        <v>6300000</v>
      </c>
      <c r="X141" s="213" t="s">
        <v>2607</v>
      </c>
      <c r="Y141" s="213" t="s">
        <v>33</v>
      </c>
      <c r="Z141" s="213">
        <v>2</v>
      </c>
      <c r="AA141" s="213" t="s">
        <v>2615</v>
      </c>
      <c r="AB141" s="213" t="s">
        <v>2608</v>
      </c>
      <c r="AC141" s="214">
        <v>45076</v>
      </c>
      <c r="AD141" s="227" t="s">
        <v>2618</v>
      </c>
      <c r="AE141" s="218">
        <v>1115000</v>
      </c>
      <c r="AF141" s="218" t="s">
        <v>2607</v>
      </c>
      <c r="AG141" s="218" t="s">
        <v>1219</v>
      </c>
      <c r="AH141" s="218">
        <v>2</v>
      </c>
      <c r="AI141" s="218" t="s">
        <v>2617</v>
      </c>
      <c r="AJ141" s="218" t="s">
        <v>2608</v>
      </c>
      <c r="AK141" s="219">
        <v>45076</v>
      </c>
      <c r="AL141" s="227" t="s">
        <v>2621</v>
      </c>
      <c r="AM141" s="213">
        <v>73000</v>
      </c>
      <c r="AN141" s="213" t="s">
        <v>2619</v>
      </c>
      <c r="AO141" s="213" t="s">
        <v>22</v>
      </c>
      <c r="AP141" s="213">
        <v>3</v>
      </c>
      <c r="AQ141" s="213" t="s">
        <v>2620</v>
      </c>
      <c r="AR141" s="213" t="s">
        <v>1722</v>
      </c>
      <c r="AS141" s="214">
        <v>45076</v>
      </c>
      <c r="AT141" s="228" t="s">
        <v>2623</v>
      </c>
      <c r="AU141" s="218" t="s">
        <v>17</v>
      </c>
      <c r="AV141" s="218" t="s">
        <v>17</v>
      </c>
      <c r="AW141" s="218" t="s">
        <v>17</v>
      </c>
      <c r="AX141" s="218" t="s">
        <v>17</v>
      </c>
      <c r="AY141" s="218" t="s">
        <v>2622</v>
      </c>
      <c r="AZ141" s="218" t="s">
        <v>17</v>
      </c>
      <c r="BA141" s="219">
        <v>45076</v>
      </c>
      <c r="BB141" s="227" t="s">
        <v>2645</v>
      </c>
      <c r="BC141" s="213">
        <v>1269</v>
      </c>
      <c r="BD141" s="213" t="s">
        <v>2642</v>
      </c>
      <c r="BE141" s="213" t="s">
        <v>1219</v>
      </c>
      <c r="BF141" s="213">
        <v>2</v>
      </c>
      <c r="BG141" s="213" t="s">
        <v>2644</v>
      </c>
      <c r="BH141" s="213" t="s">
        <v>2643</v>
      </c>
      <c r="BI141" s="214">
        <v>45076</v>
      </c>
      <c r="BJ141" s="228" t="s">
        <v>5961</v>
      </c>
      <c r="BK141" s="228">
        <v>27</v>
      </c>
      <c r="BL141" s="228" t="s">
        <v>5955</v>
      </c>
      <c r="BM141" s="228" t="s">
        <v>1219</v>
      </c>
      <c r="BN141" s="228">
        <v>2</v>
      </c>
      <c r="BO141" s="228" t="s">
        <v>5956</v>
      </c>
      <c r="BP141" s="218" t="s">
        <v>1079</v>
      </c>
      <c r="BQ141" s="229">
        <v>45256</v>
      </c>
      <c r="BR141" s="227" t="s">
        <v>2646</v>
      </c>
      <c r="BS141" s="230" t="s">
        <v>17</v>
      </c>
      <c r="BT141" s="230" t="s">
        <v>17</v>
      </c>
      <c r="BU141" s="230" t="s">
        <v>17</v>
      </c>
      <c r="BV141" s="230" t="s">
        <v>17</v>
      </c>
      <c r="BW141" s="230" t="s">
        <v>18</v>
      </c>
      <c r="BX141" s="230" t="s">
        <v>17</v>
      </c>
      <c r="BY141" s="214">
        <v>45076</v>
      </c>
      <c r="BZ141" s="228" t="s">
        <v>2647</v>
      </c>
      <c r="CA141" s="228" t="s">
        <v>17</v>
      </c>
      <c r="CB141" s="228" t="s">
        <v>17</v>
      </c>
      <c r="CC141" s="228" t="s">
        <v>17</v>
      </c>
      <c r="CD141" s="228" t="s">
        <v>17</v>
      </c>
      <c r="CE141" s="228" t="s">
        <v>18</v>
      </c>
      <c r="CF141" s="228" t="s">
        <v>17</v>
      </c>
      <c r="CG141" s="229">
        <v>45076</v>
      </c>
      <c r="CH141" s="227" t="s">
        <v>11241</v>
      </c>
      <c r="CI141" s="228" t="e">
        <v>#N/A</v>
      </c>
      <c r="CJ141" s="228" t="e">
        <v>#N/A</v>
      </c>
      <c r="CK141" s="228" t="e">
        <v>#N/A</v>
      </c>
      <c r="CL141" s="228" t="e">
        <v>#N/A</v>
      </c>
      <c r="CM141" s="228" t="e">
        <v>#N/A</v>
      </c>
      <c r="CN141" s="228" t="e">
        <v>#N/A</v>
      </c>
      <c r="CO141" s="231" t="e">
        <v>#N/A</v>
      </c>
      <c r="CP141" s="228" t="s">
        <v>2652</v>
      </c>
      <c r="CQ141" s="230">
        <v>977450</v>
      </c>
      <c r="CR141" s="230" t="s">
        <v>2649</v>
      </c>
      <c r="CS141" s="230" t="s">
        <v>22</v>
      </c>
      <c r="CT141" s="230">
        <v>3</v>
      </c>
      <c r="CU141" s="230" t="s">
        <v>2651</v>
      </c>
      <c r="CV141" s="230" t="s">
        <v>2650</v>
      </c>
      <c r="CW141" s="214">
        <v>45076</v>
      </c>
      <c r="CX141" s="228" t="s">
        <v>2625</v>
      </c>
      <c r="CY141" s="218">
        <v>1115000</v>
      </c>
      <c r="CZ141" s="218" t="s">
        <v>2607</v>
      </c>
      <c r="DA141" s="218" t="s">
        <v>1219</v>
      </c>
      <c r="DB141" s="218">
        <v>2</v>
      </c>
      <c r="DC141" s="218" t="s">
        <v>2632</v>
      </c>
      <c r="DD141" s="218" t="s">
        <v>2608</v>
      </c>
      <c r="DE141" s="220">
        <v>45076</v>
      </c>
      <c r="DF141" s="227" t="s">
        <v>2629</v>
      </c>
      <c r="DG141" s="213">
        <v>5185000</v>
      </c>
      <c r="DH141" s="230" t="s">
        <v>2626</v>
      </c>
      <c r="DI141" s="230" t="s">
        <v>1219</v>
      </c>
      <c r="DJ141" s="230">
        <v>2</v>
      </c>
      <c r="DK141" s="230" t="s">
        <v>2628</v>
      </c>
      <c r="DL141" s="230" t="s">
        <v>2627</v>
      </c>
      <c r="DM141" s="214">
        <v>45076</v>
      </c>
      <c r="DN141" s="228" t="s">
        <v>2631</v>
      </c>
      <c r="DO141" s="218">
        <v>0</v>
      </c>
      <c r="DP141" s="228" t="s">
        <v>2607</v>
      </c>
      <c r="DQ141" s="228" t="s">
        <v>1219</v>
      </c>
      <c r="DR141" s="228">
        <v>2</v>
      </c>
      <c r="DS141" s="228" t="s">
        <v>2630</v>
      </c>
      <c r="DT141" s="228" t="s">
        <v>2608</v>
      </c>
      <c r="DU141" s="229">
        <v>45076</v>
      </c>
      <c r="DV141" s="227" t="s">
        <v>2633</v>
      </c>
      <c r="DW141" s="213">
        <v>446000</v>
      </c>
      <c r="DX141" s="230" t="s">
        <v>2607</v>
      </c>
      <c r="DY141" s="230" t="s">
        <v>1219</v>
      </c>
      <c r="DZ141" s="230">
        <v>2</v>
      </c>
      <c r="EA141" s="230" t="s">
        <v>2632</v>
      </c>
      <c r="EB141" s="230" t="s">
        <v>2608</v>
      </c>
      <c r="EC141" s="214">
        <v>45076</v>
      </c>
      <c r="ED141" s="228" t="s">
        <v>2635</v>
      </c>
      <c r="EE141" s="218">
        <v>669000</v>
      </c>
      <c r="EF141" s="228" t="s">
        <v>2607</v>
      </c>
      <c r="EG141" s="228" t="s">
        <v>33</v>
      </c>
      <c r="EH141" s="228">
        <v>2</v>
      </c>
      <c r="EI141" s="228" t="s">
        <v>2634</v>
      </c>
      <c r="EJ141" s="228" t="s">
        <v>2608</v>
      </c>
      <c r="EK141" s="229">
        <v>45076</v>
      </c>
      <c r="EL141" s="227" t="s">
        <v>2637</v>
      </c>
      <c r="EM141" s="213">
        <v>0</v>
      </c>
      <c r="EN141" s="230" t="s">
        <v>2607</v>
      </c>
      <c r="EO141" s="230" t="s">
        <v>33</v>
      </c>
      <c r="EP141" s="230">
        <v>2</v>
      </c>
      <c r="EQ141" s="230" t="s">
        <v>2636</v>
      </c>
      <c r="ER141" s="230" t="s">
        <v>2608</v>
      </c>
      <c r="ES141" s="214">
        <v>45076</v>
      </c>
      <c r="ET141" s="228" t="s">
        <v>5962</v>
      </c>
      <c r="EU141" s="228">
        <v>27</v>
      </c>
      <c r="EV141" s="228" t="s">
        <v>5955</v>
      </c>
      <c r="EW141" s="228" t="s">
        <v>1219</v>
      </c>
      <c r="EX141" s="228">
        <v>2</v>
      </c>
      <c r="EY141" s="228" t="s">
        <v>5956</v>
      </c>
      <c r="EZ141" s="228" t="s">
        <v>1079</v>
      </c>
      <c r="FA141" s="229">
        <v>45256</v>
      </c>
      <c r="FB141" s="227" t="s">
        <v>2639</v>
      </c>
      <c r="FC141" s="230">
        <v>3</v>
      </c>
      <c r="FD141" s="230" t="s">
        <v>2626</v>
      </c>
      <c r="FE141" s="230" t="s">
        <v>1219</v>
      </c>
      <c r="FF141" s="230">
        <v>2</v>
      </c>
      <c r="FG141" s="230" t="s">
        <v>2638</v>
      </c>
      <c r="FH141" s="230" t="s">
        <v>2627</v>
      </c>
      <c r="FI141" s="214">
        <v>45076</v>
      </c>
      <c r="FJ141" s="227" t="s">
        <v>2640</v>
      </c>
      <c r="FK141" s="228" t="s">
        <v>17</v>
      </c>
      <c r="FL141" s="228" t="s">
        <v>17</v>
      </c>
      <c r="FM141" s="228" t="s">
        <v>17</v>
      </c>
      <c r="FN141" s="228" t="s">
        <v>17</v>
      </c>
      <c r="FO141" s="228" t="s">
        <v>18</v>
      </c>
      <c r="FP141" s="218" t="s">
        <v>17</v>
      </c>
      <c r="FQ141" s="219">
        <v>45076</v>
      </c>
      <c r="FR141" s="227" t="s">
        <v>2641</v>
      </c>
      <c r="FS141" s="230" t="s">
        <v>17</v>
      </c>
      <c r="FT141" s="230" t="s">
        <v>17</v>
      </c>
      <c r="FU141" s="230" t="s">
        <v>17</v>
      </c>
      <c r="FV141" s="230" t="s">
        <v>17</v>
      </c>
      <c r="FW141" s="230" t="s">
        <v>18</v>
      </c>
      <c r="FX141" s="230" t="s">
        <v>17</v>
      </c>
      <c r="FY141" s="214">
        <v>45076</v>
      </c>
      <c r="FZ141" s="228" t="s">
        <v>5899</v>
      </c>
      <c r="GA141" s="228">
        <v>0</v>
      </c>
      <c r="GB141" s="228" t="s">
        <v>2019</v>
      </c>
      <c r="GC141" s="228" t="s">
        <v>33</v>
      </c>
      <c r="GD141" s="228">
        <v>2</v>
      </c>
      <c r="GE141" s="228" t="s">
        <v>17</v>
      </c>
      <c r="GF141" s="228" t="s">
        <v>17</v>
      </c>
      <c r="GG141" s="229">
        <v>45254</v>
      </c>
      <c r="GH141" s="227" t="s">
        <v>5905</v>
      </c>
      <c r="GI141" s="230">
        <v>1</v>
      </c>
      <c r="GJ141" s="230" t="s">
        <v>2019</v>
      </c>
      <c r="GK141" s="230" t="s">
        <v>33</v>
      </c>
      <c r="GL141" s="230">
        <v>2</v>
      </c>
      <c r="GM141" s="230" t="s">
        <v>17</v>
      </c>
      <c r="GN141" s="230" t="s">
        <v>17</v>
      </c>
      <c r="GO141" s="214">
        <v>45254</v>
      </c>
      <c r="GP141" s="228" t="s">
        <v>5900</v>
      </c>
      <c r="GQ141" s="228">
        <v>1</v>
      </c>
      <c r="GR141" s="228" t="s">
        <v>2019</v>
      </c>
      <c r="GS141" s="228" t="s">
        <v>33</v>
      </c>
      <c r="GT141" s="228">
        <v>2</v>
      </c>
      <c r="GU141" s="228" t="s">
        <v>17</v>
      </c>
      <c r="GV141" s="228" t="s">
        <v>17</v>
      </c>
      <c r="GW141" s="229">
        <v>45254</v>
      </c>
      <c r="GX141" s="227" t="s">
        <v>5906</v>
      </c>
      <c r="GY141" s="230">
        <v>0</v>
      </c>
      <c r="GZ141" s="230" t="s">
        <v>2019</v>
      </c>
      <c r="HA141" s="230" t="s">
        <v>33</v>
      </c>
      <c r="HB141" s="230">
        <v>2</v>
      </c>
      <c r="HC141" s="230" t="s">
        <v>17</v>
      </c>
      <c r="HD141" s="230" t="s">
        <v>17</v>
      </c>
      <c r="HE141" s="214">
        <v>45254</v>
      </c>
      <c r="HF141" s="228" t="s">
        <v>5898</v>
      </c>
      <c r="HG141" s="228">
        <v>2</v>
      </c>
      <c r="HH141" s="228" t="s">
        <v>2019</v>
      </c>
      <c r="HI141" s="228" t="s">
        <v>33</v>
      </c>
      <c r="HJ141" s="228">
        <v>2</v>
      </c>
      <c r="HK141" s="228" t="s">
        <v>17</v>
      </c>
      <c r="HL141" s="228" t="s">
        <v>17</v>
      </c>
      <c r="HM141" s="229">
        <v>45254</v>
      </c>
      <c r="HN141" s="227" t="s">
        <v>5904</v>
      </c>
      <c r="HO141" s="230">
        <v>2</v>
      </c>
      <c r="HP141" s="230" t="s">
        <v>2019</v>
      </c>
      <c r="HQ141" s="230" t="s">
        <v>33</v>
      </c>
      <c r="HR141" s="230">
        <v>2</v>
      </c>
      <c r="HS141" s="230" t="s">
        <v>17</v>
      </c>
      <c r="HT141" s="230" t="s">
        <v>17</v>
      </c>
      <c r="HU141" s="214">
        <v>45254</v>
      </c>
      <c r="HV141" s="228" t="s">
        <v>5901</v>
      </c>
      <c r="HW141" s="228">
        <v>1</v>
      </c>
      <c r="HX141" s="228" t="s">
        <v>2019</v>
      </c>
      <c r="HY141" s="228" t="s">
        <v>33</v>
      </c>
      <c r="HZ141" s="228">
        <v>2</v>
      </c>
      <c r="IA141" s="228" t="s">
        <v>17</v>
      </c>
      <c r="IB141" s="228" t="s">
        <v>17</v>
      </c>
      <c r="IC141" s="229">
        <v>45254</v>
      </c>
      <c r="ID141" s="227" t="s">
        <v>5903</v>
      </c>
      <c r="IE141" s="230">
        <v>0</v>
      </c>
      <c r="IF141" s="230" t="s">
        <v>2019</v>
      </c>
      <c r="IG141" s="230" t="s">
        <v>33</v>
      </c>
      <c r="IH141" s="230">
        <v>2</v>
      </c>
      <c r="II141" s="230" t="s">
        <v>17</v>
      </c>
      <c r="IJ141" s="230" t="s">
        <v>17</v>
      </c>
      <c r="IK141" s="214">
        <v>45254</v>
      </c>
      <c r="IL141" s="228" t="s">
        <v>5902</v>
      </c>
      <c r="IM141" s="228">
        <v>1</v>
      </c>
      <c r="IN141" s="228" t="s">
        <v>2019</v>
      </c>
      <c r="IO141" s="228" t="s">
        <v>33</v>
      </c>
      <c r="IP141" s="228">
        <v>2</v>
      </c>
      <c r="IQ141" s="228" t="s">
        <v>17</v>
      </c>
      <c r="IR141" s="228" t="s">
        <v>17</v>
      </c>
      <c r="IS141" s="229">
        <v>45254</v>
      </c>
    </row>
    <row r="142" spans="1:253" x14ac:dyDescent="0.25">
      <c r="A142" s="11" t="s">
        <v>85</v>
      </c>
      <c r="B142" s="11" t="s">
        <v>10894</v>
      </c>
      <c r="C142" s="11" t="s">
        <v>86</v>
      </c>
      <c r="D142" s="11" t="s">
        <v>87</v>
      </c>
      <c r="E142" s="11" t="s">
        <v>10078</v>
      </c>
      <c r="F142" s="11" t="s">
        <v>3369</v>
      </c>
      <c r="G142" s="212">
        <v>16900000</v>
      </c>
      <c r="H142" s="213" t="s">
        <v>3366</v>
      </c>
      <c r="I142" s="213" t="s">
        <v>1219</v>
      </c>
      <c r="J142" s="213">
        <v>2</v>
      </c>
      <c r="K142" s="213" t="s">
        <v>3368</v>
      </c>
      <c r="L142" s="213" t="s">
        <v>3367</v>
      </c>
      <c r="M142" s="214">
        <v>45127</v>
      </c>
      <c r="N142" s="227" t="s">
        <v>3373</v>
      </c>
      <c r="O142" s="216">
        <v>627340</v>
      </c>
      <c r="P142" s="216" t="s">
        <v>3370</v>
      </c>
      <c r="Q142" s="216" t="s">
        <v>66</v>
      </c>
      <c r="R142" s="216">
        <v>1</v>
      </c>
      <c r="S142" s="216" t="s">
        <v>3372</v>
      </c>
      <c r="T142" s="216" t="s">
        <v>3371</v>
      </c>
      <c r="U142" s="217">
        <v>45127</v>
      </c>
      <c r="V142" s="227" t="s">
        <v>3375</v>
      </c>
      <c r="W142" s="213">
        <v>16900000</v>
      </c>
      <c r="X142" s="213" t="s">
        <v>3366</v>
      </c>
      <c r="Y142" s="213" t="s">
        <v>1219</v>
      </c>
      <c r="Z142" s="213">
        <v>2</v>
      </c>
      <c r="AA142" s="213" t="s">
        <v>3374</v>
      </c>
      <c r="AB142" s="213" t="s">
        <v>3367</v>
      </c>
      <c r="AC142" s="214">
        <v>45127</v>
      </c>
      <c r="AD142" s="227" t="s">
        <v>3377</v>
      </c>
      <c r="AE142" s="218">
        <v>16900000</v>
      </c>
      <c r="AF142" s="218" t="s">
        <v>3366</v>
      </c>
      <c r="AG142" s="218" t="s">
        <v>1219</v>
      </c>
      <c r="AH142" s="218">
        <v>2</v>
      </c>
      <c r="AI142" s="218" t="s">
        <v>3376</v>
      </c>
      <c r="AJ142" s="218" t="s">
        <v>3367</v>
      </c>
      <c r="AK142" s="219">
        <v>45127</v>
      </c>
      <c r="AL142" s="227" t="s">
        <v>5106</v>
      </c>
      <c r="AM142" s="213">
        <v>6252000</v>
      </c>
      <c r="AN142" s="213" t="s">
        <v>5103</v>
      </c>
      <c r="AO142" s="213" t="s">
        <v>1219</v>
      </c>
      <c r="AP142" s="213">
        <v>2</v>
      </c>
      <c r="AQ142" s="213" t="s">
        <v>5105</v>
      </c>
      <c r="AR142" s="213" t="s">
        <v>5104</v>
      </c>
      <c r="AS142" s="214">
        <v>45227</v>
      </c>
      <c r="AT142" s="228" t="s">
        <v>3381</v>
      </c>
      <c r="AU142" s="218">
        <v>608</v>
      </c>
      <c r="AV142" s="218" t="s">
        <v>3378</v>
      </c>
      <c r="AW142" s="218" t="s">
        <v>22</v>
      </c>
      <c r="AX142" s="218">
        <v>3</v>
      </c>
      <c r="AY142" s="218" t="s">
        <v>3380</v>
      </c>
      <c r="AZ142" s="218" t="s">
        <v>3379</v>
      </c>
      <c r="BA142" s="219">
        <v>45127</v>
      </c>
      <c r="BB142" s="227" t="s">
        <v>1395</v>
      </c>
      <c r="BC142" s="213">
        <v>1800000</v>
      </c>
      <c r="BD142" s="213" t="s">
        <v>1392</v>
      </c>
      <c r="BE142" s="213" t="s">
        <v>1219</v>
      </c>
      <c r="BF142" s="213">
        <v>2</v>
      </c>
      <c r="BG142" s="213" t="s">
        <v>1394</v>
      </c>
      <c r="BH142" s="213" t="s">
        <v>1393</v>
      </c>
      <c r="BI142" s="214">
        <v>44821</v>
      </c>
      <c r="BJ142" s="228" t="s">
        <v>8888</v>
      </c>
      <c r="BK142" s="228">
        <v>47769</v>
      </c>
      <c r="BL142" s="228" t="s">
        <v>8872</v>
      </c>
      <c r="BM142" s="228" t="s">
        <v>1219</v>
      </c>
      <c r="BN142" s="228">
        <v>2</v>
      </c>
      <c r="BO142" s="228" t="s">
        <v>8874</v>
      </c>
      <c r="BP142" s="218" t="s">
        <v>8873</v>
      </c>
      <c r="BQ142" s="229">
        <v>45260</v>
      </c>
      <c r="BR142" s="227" t="s">
        <v>88</v>
      </c>
      <c r="BS142" s="230" t="s">
        <v>17</v>
      </c>
      <c r="BT142" s="230">
        <v>0</v>
      </c>
      <c r="BU142" s="230" t="s">
        <v>17</v>
      </c>
      <c r="BV142" s="230" t="s">
        <v>17</v>
      </c>
      <c r="BW142" s="230">
        <v>0</v>
      </c>
      <c r="BX142" s="230">
        <v>0</v>
      </c>
      <c r="BY142" s="214">
        <v>43496</v>
      </c>
      <c r="BZ142" s="228" t="s">
        <v>89</v>
      </c>
      <c r="CA142" s="228" t="s">
        <v>17</v>
      </c>
      <c r="CB142" s="228">
        <v>0</v>
      </c>
      <c r="CC142" s="228" t="s">
        <v>17</v>
      </c>
      <c r="CD142" s="228" t="s">
        <v>17</v>
      </c>
      <c r="CE142" s="228">
        <v>0</v>
      </c>
      <c r="CF142" s="228">
        <v>0</v>
      </c>
      <c r="CG142" s="229">
        <v>43496</v>
      </c>
      <c r="CH142" s="227" t="s">
        <v>11242</v>
      </c>
      <c r="CI142" s="228" t="e">
        <v>#N/A</v>
      </c>
      <c r="CJ142" s="228" t="e">
        <v>#N/A</v>
      </c>
      <c r="CK142" s="228" t="e">
        <v>#N/A</v>
      </c>
      <c r="CL142" s="228" t="e">
        <v>#N/A</v>
      </c>
      <c r="CM142" s="228" t="e">
        <v>#N/A</v>
      </c>
      <c r="CN142" s="228" t="e">
        <v>#N/A</v>
      </c>
      <c r="CO142" s="231" t="e">
        <v>#N/A</v>
      </c>
      <c r="CP142" s="228" t="s">
        <v>700</v>
      </c>
      <c r="CQ142" s="230" t="s">
        <v>17</v>
      </c>
      <c r="CR142" s="230" t="s">
        <v>17</v>
      </c>
      <c r="CS142" s="230" t="s">
        <v>17</v>
      </c>
      <c r="CT142" s="230" t="s">
        <v>17</v>
      </c>
      <c r="CU142" s="230" t="s">
        <v>17</v>
      </c>
      <c r="CV142" s="230" t="s">
        <v>17</v>
      </c>
      <c r="CW142" s="214">
        <v>43759</v>
      </c>
      <c r="CX142" s="228" t="s">
        <v>3383</v>
      </c>
      <c r="CY142" s="218">
        <v>8112000</v>
      </c>
      <c r="CZ142" s="218" t="s">
        <v>3366</v>
      </c>
      <c r="DA142" s="218" t="s">
        <v>1219</v>
      </c>
      <c r="DB142" s="218">
        <v>2</v>
      </c>
      <c r="DC142" s="218" t="s">
        <v>3387</v>
      </c>
      <c r="DD142" s="218" t="s">
        <v>3367</v>
      </c>
      <c r="DE142" s="220">
        <v>45127</v>
      </c>
      <c r="DF142" s="227" t="s">
        <v>3385</v>
      </c>
      <c r="DG142" s="213">
        <v>0</v>
      </c>
      <c r="DH142" s="230" t="s">
        <v>3366</v>
      </c>
      <c r="DI142" s="230" t="s">
        <v>1219</v>
      </c>
      <c r="DJ142" s="230">
        <v>2</v>
      </c>
      <c r="DK142" s="230" t="s">
        <v>3384</v>
      </c>
      <c r="DL142" s="230" t="s">
        <v>3367</v>
      </c>
      <c r="DM142" s="214">
        <v>45127</v>
      </c>
      <c r="DN142" s="228" t="s">
        <v>3386</v>
      </c>
      <c r="DO142" s="218">
        <v>8788000</v>
      </c>
      <c r="DP142" s="228" t="s">
        <v>3366</v>
      </c>
      <c r="DQ142" s="228" t="s">
        <v>1219</v>
      </c>
      <c r="DR142" s="228">
        <v>2</v>
      </c>
      <c r="DS142" s="228" t="s">
        <v>3182</v>
      </c>
      <c r="DT142" s="228" t="s">
        <v>3367</v>
      </c>
      <c r="DU142" s="229">
        <v>45127</v>
      </c>
      <c r="DV142" s="227" t="s">
        <v>3388</v>
      </c>
      <c r="DW142" s="213">
        <v>4056000</v>
      </c>
      <c r="DX142" s="230" t="s">
        <v>3366</v>
      </c>
      <c r="DY142" s="230" t="s">
        <v>1219</v>
      </c>
      <c r="DZ142" s="230">
        <v>2</v>
      </c>
      <c r="EA142" s="230" t="s">
        <v>3387</v>
      </c>
      <c r="EB142" s="230" t="s">
        <v>3367</v>
      </c>
      <c r="EC142" s="214">
        <v>45127</v>
      </c>
      <c r="ED142" s="228" t="s">
        <v>3389</v>
      </c>
      <c r="EE142" s="218">
        <v>2535000</v>
      </c>
      <c r="EF142" s="228" t="s">
        <v>3366</v>
      </c>
      <c r="EG142" s="228" t="s">
        <v>1219</v>
      </c>
      <c r="EH142" s="228">
        <v>2</v>
      </c>
      <c r="EI142" s="228" t="s">
        <v>3387</v>
      </c>
      <c r="EJ142" s="228" t="s">
        <v>3367</v>
      </c>
      <c r="EK142" s="229">
        <v>45127</v>
      </c>
      <c r="EL142" s="227" t="s">
        <v>3390</v>
      </c>
      <c r="EM142" s="213">
        <v>1521000</v>
      </c>
      <c r="EN142" s="230" t="s">
        <v>3366</v>
      </c>
      <c r="EO142" s="230" t="s">
        <v>1219</v>
      </c>
      <c r="EP142" s="230">
        <v>2</v>
      </c>
      <c r="EQ142" s="230" t="s">
        <v>3387</v>
      </c>
      <c r="ER142" s="230" t="s">
        <v>3367</v>
      </c>
      <c r="ES142" s="214">
        <v>45127</v>
      </c>
      <c r="ET142" s="228" t="s">
        <v>8889</v>
      </c>
      <c r="EU142" s="228">
        <v>47769</v>
      </c>
      <c r="EV142" s="228" t="s">
        <v>8872</v>
      </c>
      <c r="EW142" s="228" t="s">
        <v>1219</v>
      </c>
      <c r="EX142" s="228">
        <v>2</v>
      </c>
      <c r="EY142" s="228" t="s">
        <v>8874</v>
      </c>
      <c r="EZ142" s="228" t="s">
        <v>8873</v>
      </c>
      <c r="FA142" s="229">
        <v>45260</v>
      </c>
      <c r="FB142" s="227" t="s">
        <v>3392</v>
      </c>
      <c r="FC142" s="230">
        <v>5</v>
      </c>
      <c r="FD142" s="230" t="s">
        <v>3366</v>
      </c>
      <c r="FE142" s="230" t="s">
        <v>66</v>
      </c>
      <c r="FF142" s="230">
        <v>1</v>
      </c>
      <c r="FG142" s="230" t="s">
        <v>3391</v>
      </c>
      <c r="FH142" s="230" t="s">
        <v>3367</v>
      </c>
      <c r="FI142" s="214">
        <v>45127</v>
      </c>
      <c r="FJ142" s="227" t="s">
        <v>90</v>
      </c>
      <c r="FK142" s="228" t="s">
        <v>17</v>
      </c>
      <c r="FL142" s="228">
        <v>0</v>
      </c>
      <c r="FM142" s="228" t="s">
        <v>17</v>
      </c>
      <c r="FN142" s="228" t="s">
        <v>17</v>
      </c>
      <c r="FO142" s="228">
        <v>0</v>
      </c>
      <c r="FP142" s="218">
        <v>0</v>
      </c>
      <c r="FQ142" s="219">
        <v>43496</v>
      </c>
      <c r="FR142" s="227" t="s">
        <v>91</v>
      </c>
      <c r="FS142" s="230" t="s">
        <v>17</v>
      </c>
      <c r="FT142" s="230">
        <v>0</v>
      </c>
      <c r="FU142" s="230" t="s">
        <v>17</v>
      </c>
      <c r="FV142" s="230" t="s">
        <v>17</v>
      </c>
      <c r="FW142" s="230">
        <v>0</v>
      </c>
      <c r="FX142" s="230">
        <v>0</v>
      </c>
      <c r="FY142" s="214">
        <v>43496</v>
      </c>
      <c r="FZ142" s="228" t="s">
        <v>6405</v>
      </c>
      <c r="GA142" s="228">
        <v>1</v>
      </c>
      <c r="GB142" s="228" t="s">
        <v>2019</v>
      </c>
      <c r="GC142" s="228" t="s">
        <v>33</v>
      </c>
      <c r="GD142" s="228">
        <v>2</v>
      </c>
      <c r="GE142" s="228" t="s">
        <v>17</v>
      </c>
      <c r="GF142" s="228" t="s">
        <v>17</v>
      </c>
      <c r="GG142" s="229">
        <v>45257</v>
      </c>
      <c r="GH142" s="227" t="s">
        <v>6411</v>
      </c>
      <c r="GI142" s="230">
        <v>3</v>
      </c>
      <c r="GJ142" s="230" t="s">
        <v>2019</v>
      </c>
      <c r="GK142" s="230" t="s">
        <v>33</v>
      </c>
      <c r="GL142" s="230">
        <v>2</v>
      </c>
      <c r="GM142" s="230" t="s">
        <v>17</v>
      </c>
      <c r="GN142" s="230" t="s">
        <v>17</v>
      </c>
      <c r="GO142" s="214">
        <v>45257</v>
      </c>
      <c r="GP142" s="228" t="s">
        <v>6406</v>
      </c>
      <c r="GQ142" s="228">
        <v>3</v>
      </c>
      <c r="GR142" s="228" t="s">
        <v>2019</v>
      </c>
      <c r="GS142" s="228" t="s">
        <v>33</v>
      </c>
      <c r="GT142" s="228">
        <v>2</v>
      </c>
      <c r="GU142" s="228" t="s">
        <v>17</v>
      </c>
      <c r="GV142" s="228" t="s">
        <v>17</v>
      </c>
      <c r="GW142" s="229">
        <v>45257</v>
      </c>
      <c r="GX142" s="227" t="s">
        <v>6412</v>
      </c>
      <c r="GY142" s="230">
        <v>3</v>
      </c>
      <c r="GZ142" s="230" t="s">
        <v>2019</v>
      </c>
      <c r="HA142" s="230" t="s">
        <v>33</v>
      </c>
      <c r="HB142" s="230">
        <v>2</v>
      </c>
      <c r="HC142" s="230" t="s">
        <v>17</v>
      </c>
      <c r="HD142" s="230" t="s">
        <v>17</v>
      </c>
      <c r="HE142" s="214">
        <v>45257</v>
      </c>
      <c r="HF142" s="228" t="s">
        <v>6404</v>
      </c>
      <c r="HG142" s="228">
        <v>0</v>
      </c>
      <c r="HH142" s="228" t="s">
        <v>2019</v>
      </c>
      <c r="HI142" s="228" t="s">
        <v>33</v>
      </c>
      <c r="HJ142" s="228">
        <v>2</v>
      </c>
      <c r="HK142" s="228" t="s">
        <v>17</v>
      </c>
      <c r="HL142" s="228" t="s">
        <v>17</v>
      </c>
      <c r="HM142" s="229">
        <v>45257</v>
      </c>
      <c r="HN142" s="227" t="s">
        <v>6410</v>
      </c>
      <c r="HO142" s="230">
        <v>2</v>
      </c>
      <c r="HP142" s="230" t="s">
        <v>2019</v>
      </c>
      <c r="HQ142" s="230" t="s">
        <v>33</v>
      </c>
      <c r="HR142" s="230">
        <v>2</v>
      </c>
      <c r="HS142" s="230" t="s">
        <v>17</v>
      </c>
      <c r="HT142" s="230" t="s">
        <v>17</v>
      </c>
      <c r="HU142" s="214">
        <v>45257</v>
      </c>
      <c r="HV142" s="228" t="s">
        <v>6407</v>
      </c>
      <c r="HW142" s="228">
        <v>3</v>
      </c>
      <c r="HX142" s="228" t="s">
        <v>2019</v>
      </c>
      <c r="HY142" s="228" t="s">
        <v>33</v>
      </c>
      <c r="HZ142" s="228">
        <v>2</v>
      </c>
      <c r="IA142" s="228" t="s">
        <v>17</v>
      </c>
      <c r="IB142" s="228" t="s">
        <v>17</v>
      </c>
      <c r="IC142" s="229">
        <v>45257</v>
      </c>
      <c r="ID142" s="227" t="s">
        <v>6409</v>
      </c>
      <c r="IE142" s="230">
        <v>3</v>
      </c>
      <c r="IF142" s="230" t="s">
        <v>2019</v>
      </c>
      <c r="IG142" s="230" t="s">
        <v>33</v>
      </c>
      <c r="IH142" s="230">
        <v>2</v>
      </c>
      <c r="II142" s="230" t="s">
        <v>17</v>
      </c>
      <c r="IJ142" s="230" t="s">
        <v>17</v>
      </c>
      <c r="IK142" s="214">
        <v>45257</v>
      </c>
      <c r="IL142" s="228" t="s">
        <v>6408</v>
      </c>
      <c r="IM142" s="228">
        <v>3</v>
      </c>
      <c r="IN142" s="228" t="s">
        <v>2019</v>
      </c>
      <c r="IO142" s="228" t="s">
        <v>33</v>
      </c>
      <c r="IP142" s="228">
        <v>2</v>
      </c>
      <c r="IQ142" s="228" t="s">
        <v>17</v>
      </c>
      <c r="IR142" s="228" t="s">
        <v>17</v>
      </c>
      <c r="IS142" s="229">
        <v>45257</v>
      </c>
    </row>
    <row r="143" spans="1:253" x14ac:dyDescent="0.25">
      <c r="A143" s="11" t="s">
        <v>576</v>
      </c>
      <c r="B143" s="11" t="s">
        <v>10488</v>
      </c>
      <c r="C143" s="11" t="s">
        <v>577</v>
      </c>
      <c r="D143" s="11" t="s">
        <v>87</v>
      </c>
      <c r="E143" s="11" t="s">
        <v>10078</v>
      </c>
      <c r="F143" s="11" t="s">
        <v>8861</v>
      </c>
      <c r="G143" s="212">
        <v>18358000</v>
      </c>
      <c r="H143" s="213" t="s">
        <v>8859</v>
      </c>
      <c r="I143" s="213" t="s">
        <v>1219</v>
      </c>
      <c r="J143" s="213">
        <v>2</v>
      </c>
      <c r="K143" s="213" t="s">
        <v>8860</v>
      </c>
      <c r="L143" s="213" t="s">
        <v>3213</v>
      </c>
      <c r="M143" s="214">
        <v>45260</v>
      </c>
      <c r="N143" s="227" t="s">
        <v>3363</v>
      </c>
      <c r="O143" s="216">
        <v>98924</v>
      </c>
      <c r="P143" s="216" t="s">
        <v>3361</v>
      </c>
      <c r="Q143" s="216" t="s">
        <v>1219</v>
      </c>
      <c r="R143" s="216">
        <v>2</v>
      </c>
      <c r="S143" s="216" t="s">
        <v>3362</v>
      </c>
      <c r="T143" s="216" t="s">
        <v>3217</v>
      </c>
      <c r="U143" s="217">
        <v>45127</v>
      </c>
      <c r="V143" s="227" t="s">
        <v>3365</v>
      </c>
      <c r="W143" s="213">
        <v>2694000</v>
      </c>
      <c r="X143" s="213" t="s">
        <v>3361</v>
      </c>
      <c r="Y143" s="213" t="s">
        <v>22</v>
      </c>
      <c r="Z143" s="213">
        <v>3</v>
      </c>
      <c r="AA143" s="213" t="s">
        <v>3364</v>
      </c>
      <c r="AB143" s="213" t="s">
        <v>3217</v>
      </c>
      <c r="AC143" s="214">
        <v>45127</v>
      </c>
      <c r="AD143" s="227" t="s">
        <v>8865</v>
      </c>
      <c r="AE143" s="218">
        <v>38000</v>
      </c>
      <c r="AF143" s="218" t="s">
        <v>8862</v>
      </c>
      <c r="AG143" s="218" t="s">
        <v>1219</v>
      </c>
      <c r="AH143" s="218">
        <v>2</v>
      </c>
      <c r="AI143" s="218" t="s">
        <v>8864</v>
      </c>
      <c r="AJ143" s="218" t="s">
        <v>8863</v>
      </c>
      <c r="AK143" s="219">
        <v>45260</v>
      </c>
      <c r="AL143" s="227" t="s">
        <v>8867</v>
      </c>
      <c r="AM143" s="213">
        <v>38000</v>
      </c>
      <c r="AN143" s="213" t="s">
        <v>8862</v>
      </c>
      <c r="AO143" s="213" t="s">
        <v>1219</v>
      </c>
      <c r="AP143" s="213">
        <v>2</v>
      </c>
      <c r="AQ143" s="213" t="s">
        <v>8866</v>
      </c>
      <c r="AR143" s="213" t="s">
        <v>8863</v>
      </c>
      <c r="AS143" s="214">
        <v>45260</v>
      </c>
      <c r="AT143" s="228" t="s">
        <v>1351</v>
      </c>
      <c r="AU143" s="218" t="s">
        <v>17</v>
      </c>
      <c r="AV143" s="218" t="s">
        <v>17</v>
      </c>
      <c r="AW143" s="218" t="s">
        <v>17</v>
      </c>
      <c r="AX143" s="218" t="s">
        <v>17</v>
      </c>
      <c r="AY143" s="218" t="s">
        <v>1350</v>
      </c>
      <c r="AZ143" s="218" t="s">
        <v>17</v>
      </c>
      <c r="BA143" s="219">
        <v>44803</v>
      </c>
      <c r="BB143" s="227" t="s">
        <v>581</v>
      </c>
      <c r="BC143" s="213" t="s">
        <v>17</v>
      </c>
      <c r="BD143" s="213" t="s">
        <v>17</v>
      </c>
      <c r="BE143" s="213" t="s">
        <v>17</v>
      </c>
      <c r="BF143" s="213" t="s">
        <v>17</v>
      </c>
      <c r="BG143" s="213" t="s">
        <v>207</v>
      </c>
      <c r="BH143" s="213" t="s">
        <v>17</v>
      </c>
      <c r="BI143" s="214">
        <v>43584</v>
      </c>
      <c r="BJ143" s="228" t="s">
        <v>8871</v>
      </c>
      <c r="BK143" s="228">
        <v>47</v>
      </c>
      <c r="BL143" s="228" t="s">
        <v>8868</v>
      </c>
      <c r="BM143" s="228" t="s">
        <v>22</v>
      </c>
      <c r="BN143" s="228">
        <v>3</v>
      </c>
      <c r="BO143" s="228" t="s">
        <v>8870</v>
      </c>
      <c r="BP143" s="218" t="s">
        <v>8869</v>
      </c>
      <c r="BQ143" s="229">
        <v>45260</v>
      </c>
      <c r="BR143" s="227" t="s">
        <v>578</v>
      </c>
      <c r="BS143" s="230">
        <v>0</v>
      </c>
      <c r="BT143" s="230" t="s">
        <v>17</v>
      </c>
      <c r="BU143" s="230" t="s">
        <v>66</v>
      </c>
      <c r="BV143" s="230">
        <v>1</v>
      </c>
      <c r="BW143" s="230" t="s">
        <v>17</v>
      </c>
      <c r="BX143" s="230" t="s">
        <v>17</v>
      </c>
      <c r="BY143" s="214">
        <v>43584</v>
      </c>
      <c r="BZ143" s="228" t="s">
        <v>579</v>
      </c>
      <c r="CA143" s="228">
        <v>0</v>
      </c>
      <c r="CB143" s="228" t="s">
        <v>17</v>
      </c>
      <c r="CC143" s="228" t="s">
        <v>66</v>
      </c>
      <c r="CD143" s="228">
        <v>1</v>
      </c>
      <c r="CE143" s="228" t="s">
        <v>17</v>
      </c>
      <c r="CF143" s="228" t="s">
        <v>17</v>
      </c>
      <c r="CG143" s="229">
        <v>43584</v>
      </c>
      <c r="CH143" s="227" t="s">
        <v>11243</v>
      </c>
      <c r="CI143" s="228" t="e">
        <v>#N/A</v>
      </c>
      <c r="CJ143" s="228" t="e">
        <v>#N/A</v>
      </c>
      <c r="CK143" s="228" t="e">
        <v>#N/A</v>
      </c>
      <c r="CL143" s="228" t="e">
        <v>#N/A</v>
      </c>
      <c r="CM143" s="228" t="e">
        <v>#N/A</v>
      </c>
      <c r="CN143" s="228" t="e">
        <v>#N/A</v>
      </c>
      <c r="CO143" s="231" t="e">
        <v>#N/A</v>
      </c>
      <c r="CP143" s="228" t="s">
        <v>580</v>
      </c>
      <c r="CQ143" s="230">
        <v>0</v>
      </c>
      <c r="CR143" s="230" t="s">
        <v>17</v>
      </c>
      <c r="CS143" s="230" t="s">
        <v>66</v>
      </c>
      <c r="CT143" s="230">
        <v>1</v>
      </c>
      <c r="CU143" s="230" t="s">
        <v>17</v>
      </c>
      <c r="CV143" s="230" t="s">
        <v>17</v>
      </c>
      <c r="CW143" s="214">
        <v>43584</v>
      </c>
      <c r="CX143" s="228" t="s">
        <v>8878</v>
      </c>
      <c r="CY143" s="218">
        <v>38000</v>
      </c>
      <c r="CZ143" s="218" t="s">
        <v>8876</v>
      </c>
      <c r="DA143" s="218" t="s">
        <v>1219</v>
      </c>
      <c r="DB143" s="218">
        <v>2</v>
      </c>
      <c r="DC143" s="218" t="s">
        <v>8883</v>
      </c>
      <c r="DD143" s="218" t="s">
        <v>8863</v>
      </c>
      <c r="DE143" s="220">
        <v>45260</v>
      </c>
      <c r="DF143" s="227" t="s">
        <v>8881</v>
      </c>
      <c r="DG143" s="213">
        <v>2657000</v>
      </c>
      <c r="DH143" s="230" t="s">
        <v>8879</v>
      </c>
      <c r="DI143" s="230" t="s">
        <v>1219</v>
      </c>
      <c r="DJ143" s="230">
        <v>2</v>
      </c>
      <c r="DK143" s="230" t="s">
        <v>3180</v>
      </c>
      <c r="DL143" s="230" t="s">
        <v>8880</v>
      </c>
      <c r="DM143" s="214">
        <v>45260</v>
      </c>
      <c r="DN143" s="228" t="s">
        <v>8882</v>
      </c>
      <c r="DO143" s="218">
        <v>0</v>
      </c>
      <c r="DP143" s="228" t="s">
        <v>8876</v>
      </c>
      <c r="DQ143" s="228" t="s">
        <v>1219</v>
      </c>
      <c r="DR143" s="228">
        <v>2</v>
      </c>
      <c r="DS143" s="228" t="s">
        <v>6600</v>
      </c>
      <c r="DT143" s="228" t="s">
        <v>8863</v>
      </c>
      <c r="DU143" s="229">
        <v>45260</v>
      </c>
      <c r="DV143" s="227" t="s">
        <v>8884</v>
      </c>
      <c r="DW143" s="213">
        <v>38000</v>
      </c>
      <c r="DX143" s="230" t="s">
        <v>8876</v>
      </c>
      <c r="DY143" s="230" t="s">
        <v>1219</v>
      </c>
      <c r="DZ143" s="230">
        <v>2</v>
      </c>
      <c r="EA143" s="230" t="s">
        <v>8883</v>
      </c>
      <c r="EB143" s="230" t="s">
        <v>8863</v>
      </c>
      <c r="EC143" s="214">
        <v>45260</v>
      </c>
      <c r="ED143" s="228" t="s">
        <v>8885</v>
      </c>
      <c r="EE143" s="218" t="s">
        <v>17</v>
      </c>
      <c r="EF143" s="228" t="s">
        <v>17</v>
      </c>
      <c r="EG143" s="228" t="s">
        <v>1219</v>
      </c>
      <c r="EH143" s="228">
        <v>2</v>
      </c>
      <c r="EI143" s="228" t="s">
        <v>5098</v>
      </c>
      <c r="EJ143" s="228" t="s">
        <v>17</v>
      </c>
      <c r="EK143" s="229">
        <v>45260</v>
      </c>
      <c r="EL143" s="227" t="s">
        <v>8887</v>
      </c>
      <c r="EM143" s="213" t="s">
        <v>17</v>
      </c>
      <c r="EN143" s="230" t="s">
        <v>17</v>
      </c>
      <c r="EO143" s="230" t="s">
        <v>1219</v>
      </c>
      <c r="EP143" s="230">
        <v>2</v>
      </c>
      <c r="EQ143" s="230" t="s">
        <v>8886</v>
      </c>
      <c r="ER143" s="230" t="s">
        <v>17</v>
      </c>
      <c r="ES143" s="214">
        <v>45260</v>
      </c>
      <c r="ET143" s="228" t="s">
        <v>8875</v>
      </c>
      <c r="EU143" s="228">
        <v>47769</v>
      </c>
      <c r="EV143" s="228" t="s">
        <v>8872</v>
      </c>
      <c r="EW143" s="228" t="s">
        <v>1219</v>
      </c>
      <c r="EX143" s="228">
        <v>2</v>
      </c>
      <c r="EY143" s="228" t="s">
        <v>8874</v>
      </c>
      <c r="EZ143" s="228" t="s">
        <v>8873</v>
      </c>
      <c r="FA143" s="229">
        <v>45260</v>
      </c>
      <c r="FB143" s="227" t="s">
        <v>1025</v>
      </c>
      <c r="FC143" s="230">
        <v>1</v>
      </c>
      <c r="FD143" s="230" t="s">
        <v>17</v>
      </c>
      <c r="FE143" s="230" t="s">
        <v>33</v>
      </c>
      <c r="FF143" s="230">
        <v>2</v>
      </c>
      <c r="FG143" s="230" t="s">
        <v>1024</v>
      </c>
      <c r="FH143" s="230" t="s">
        <v>17</v>
      </c>
      <c r="FI143" s="214">
        <v>44340</v>
      </c>
      <c r="FJ143" s="227" t="s">
        <v>582</v>
      </c>
      <c r="FK143" s="228" t="s">
        <v>17</v>
      </c>
      <c r="FL143" s="228" t="s">
        <v>17</v>
      </c>
      <c r="FM143" s="228" t="s">
        <v>17</v>
      </c>
      <c r="FN143" s="228" t="s">
        <v>17</v>
      </c>
      <c r="FO143" s="228" t="s">
        <v>207</v>
      </c>
      <c r="FP143" s="218" t="s">
        <v>17</v>
      </c>
      <c r="FQ143" s="219">
        <v>43584</v>
      </c>
      <c r="FR143" s="227" t="s">
        <v>583</v>
      </c>
      <c r="FS143" s="230" t="s">
        <v>17</v>
      </c>
      <c r="FT143" s="230" t="s">
        <v>17</v>
      </c>
      <c r="FU143" s="230" t="s">
        <v>17</v>
      </c>
      <c r="FV143" s="230" t="s">
        <v>17</v>
      </c>
      <c r="FW143" s="230" t="s">
        <v>207</v>
      </c>
      <c r="FX143" s="230" t="s">
        <v>17</v>
      </c>
      <c r="FY143" s="214">
        <v>43584</v>
      </c>
      <c r="FZ143" s="228" t="s">
        <v>6414</v>
      </c>
      <c r="GA143" s="228">
        <v>1</v>
      </c>
      <c r="GB143" s="228" t="s">
        <v>2019</v>
      </c>
      <c r="GC143" s="228" t="s">
        <v>33</v>
      </c>
      <c r="GD143" s="228">
        <v>2</v>
      </c>
      <c r="GE143" s="228" t="s">
        <v>17</v>
      </c>
      <c r="GF143" s="228" t="s">
        <v>17</v>
      </c>
      <c r="GG143" s="229">
        <v>45257</v>
      </c>
      <c r="GH143" s="227" t="s">
        <v>6420</v>
      </c>
      <c r="GI143" s="230">
        <v>3</v>
      </c>
      <c r="GJ143" s="230" t="s">
        <v>2019</v>
      </c>
      <c r="GK143" s="230" t="s">
        <v>33</v>
      </c>
      <c r="GL143" s="230">
        <v>2</v>
      </c>
      <c r="GM143" s="230" t="s">
        <v>17</v>
      </c>
      <c r="GN143" s="230" t="s">
        <v>17</v>
      </c>
      <c r="GO143" s="214">
        <v>45257</v>
      </c>
      <c r="GP143" s="228" t="s">
        <v>6415</v>
      </c>
      <c r="GQ143" s="228">
        <v>3</v>
      </c>
      <c r="GR143" s="228" t="s">
        <v>2019</v>
      </c>
      <c r="GS143" s="228" t="s">
        <v>33</v>
      </c>
      <c r="GT143" s="228">
        <v>2</v>
      </c>
      <c r="GU143" s="228" t="s">
        <v>17</v>
      </c>
      <c r="GV143" s="228" t="s">
        <v>17</v>
      </c>
      <c r="GW143" s="229">
        <v>45257</v>
      </c>
      <c r="GX143" s="227" t="s">
        <v>6421</v>
      </c>
      <c r="GY143" s="230">
        <v>3</v>
      </c>
      <c r="GZ143" s="230" t="s">
        <v>2019</v>
      </c>
      <c r="HA143" s="230" t="s">
        <v>33</v>
      </c>
      <c r="HB143" s="230">
        <v>2</v>
      </c>
      <c r="HC143" s="230" t="s">
        <v>17</v>
      </c>
      <c r="HD143" s="230" t="s">
        <v>17</v>
      </c>
      <c r="HE143" s="214">
        <v>45257</v>
      </c>
      <c r="HF143" s="228" t="s">
        <v>6413</v>
      </c>
      <c r="HG143" s="228">
        <v>0</v>
      </c>
      <c r="HH143" s="228" t="s">
        <v>2019</v>
      </c>
      <c r="HI143" s="228" t="s">
        <v>33</v>
      </c>
      <c r="HJ143" s="228">
        <v>2</v>
      </c>
      <c r="HK143" s="228" t="s">
        <v>17</v>
      </c>
      <c r="HL143" s="228" t="s">
        <v>17</v>
      </c>
      <c r="HM143" s="229">
        <v>45257</v>
      </c>
      <c r="HN143" s="227" t="s">
        <v>6419</v>
      </c>
      <c r="HO143" s="230">
        <v>2</v>
      </c>
      <c r="HP143" s="230" t="s">
        <v>2019</v>
      </c>
      <c r="HQ143" s="230" t="s">
        <v>33</v>
      </c>
      <c r="HR143" s="230">
        <v>2</v>
      </c>
      <c r="HS143" s="230" t="s">
        <v>17</v>
      </c>
      <c r="HT143" s="230" t="s">
        <v>17</v>
      </c>
      <c r="HU143" s="214">
        <v>45257</v>
      </c>
      <c r="HV143" s="228" t="s">
        <v>6416</v>
      </c>
      <c r="HW143" s="228">
        <v>3</v>
      </c>
      <c r="HX143" s="228" t="s">
        <v>2019</v>
      </c>
      <c r="HY143" s="228" t="s">
        <v>33</v>
      </c>
      <c r="HZ143" s="228">
        <v>2</v>
      </c>
      <c r="IA143" s="228" t="s">
        <v>17</v>
      </c>
      <c r="IB143" s="228" t="s">
        <v>17</v>
      </c>
      <c r="IC143" s="229">
        <v>45257</v>
      </c>
      <c r="ID143" s="227" t="s">
        <v>6418</v>
      </c>
      <c r="IE143" s="230">
        <v>2</v>
      </c>
      <c r="IF143" s="230" t="s">
        <v>2019</v>
      </c>
      <c r="IG143" s="230" t="s">
        <v>33</v>
      </c>
      <c r="IH143" s="230">
        <v>2</v>
      </c>
      <c r="II143" s="230" t="s">
        <v>17</v>
      </c>
      <c r="IJ143" s="230" t="s">
        <v>17</v>
      </c>
      <c r="IK143" s="214">
        <v>45257</v>
      </c>
      <c r="IL143" s="228" t="s">
        <v>6417</v>
      </c>
      <c r="IM143" s="228">
        <v>3</v>
      </c>
      <c r="IN143" s="228" t="s">
        <v>2019</v>
      </c>
      <c r="IO143" s="228" t="s">
        <v>33</v>
      </c>
      <c r="IP143" s="228">
        <v>2</v>
      </c>
      <c r="IQ143" s="228" t="s">
        <v>17</v>
      </c>
      <c r="IR143" s="228" t="s">
        <v>17</v>
      </c>
      <c r="IS143" s="229">
        <v>45257</v>
      </c>
    </row>
    <row r="144" spans="1:253" x14ac:dyDescent="0.25">
      <c r="A144" s="11" t="s">
        <v>267</v>
      </c>
      <c r="B144" s="11" t="s">
        <v>10901</v>
      </c>
      <c r="C144" s="11" t="s">
        <v>268</v>
      </c>
      <c r="D144" s="11" t="s">
        <v>269</v>
      </c>
      <c r="E144" s="11" t="s">
        <v>10081</v>
      </c>
      <c r="F144" s="11" t="s">
        <v>3167</v>
      </c>
      <c r="G144" s="212">
        <v>12777000</v>
      </c>
      <c r="H144" s="213" t="s">
        <v>3164</v>
      </c>
      <c r="I144" s="213" t="s">
        <v>1219</v>
      </c>
      <c r="J144" s="213">
        <v>2</v>
      </c>
      <c r="K144" s="213" t="s">
        <v>3166</v>
      </c>
      <c r="L144" s="213" t="s">
        <v>3165</v>
      </c>
      <c r="M144" s="214">
        <v>45124</v>
      </c>
      <c r="N144" s="227" t="s">
        <v>3171</v>
      </c>
      <c r="O144" s="216">
        <v>644329</v>
      </c>
      <c r="P144" s="216" t="s">
        <v>3168</v>
      </c>
      <c r="Q144" s="216" t="s">
        <v>22</v>
      </c>
      <c r="R144" s="216">
        <v>3</v>
      </c>
      <c r="S144" s="216" t="s">
        <v>3170</v>
      </c>
      <c r="T144" s="216" t="s">
        <v>3169</v>
      </c>
      <c r="U144" s="217">
        <v>45124</v>
      </c>
      <c r="V144" s="227" t="s">
        <v>3173</v>
      </c>
      <c r="W144" s="213">
        <v>12777000</v>
      </c>
      <c r="X144" s="213" t="s">
        <v>3164</v>
      </c>
      <c r="Y144" s="213" t="s">
        <v>1219</v>
      </c>
      <c r="Z144" s="213">
        <v>2</v>
      </c>
      <c r="AA144" s="213" t="s">
        <v>3172</v>
      </c>
      <c r="AB144" s="213" t="s">
        <v>3165</v>
      </c>
      <c r="AC144" s="214">
        <v>45124</v>
      </c>
      <c r="AD144" s="227" t="s">
        <v>3175</v>
      </c>
      <c r="AE144" s="218">
        <v>12777000</v>
      </c>
      <c r="AF144" s="218" t="s">
        <v>3164</v>
      </c>
      <c r="AG144" s="218" t="s">
        <v>1219</v>
      </c>
      <c r="AH144" s="218">
        <v>2</v>
      </c>
      <c r="AI144" s="218" t="s">
        <v>3174</v>
      </c>
      <c r="AJ144" s="218" t="s">
        <v>3165</v>
      </c>
      <c r="AK144" s="219">
        <v>45124</v>
      </c>
      <c r="AL144" s="227" t="s">
        <v>6068</v>
      </c>
      <c r="AM144" s="213">
        <v>6999000</v>
      </c>
      <c r="AN144" s="213" t="s">
        <v>6065</v>
      </c>
      <c r="AO144" s="213" t="s">
        <v>22</v>
      </c>
      <c r="AP144" s="213">
        <v>3</v>
      </c>
      <c r="AQ144" s="213" t="s">
        <v>6067</v>
      </c>
      <c r="AR144" s="213" t="s">
        <v>6066</v>
      </c>
      <c r="AS144" s="214">
        <v>45257</v>
      </c>
      <c r="AT144" s="228" t="s">
        <v>3177</v>
      </c>
      <c r="AU144" s="218" t="s">
        <v>17</v>
      </c>
      <c r="AV144" s="218" t="s">
        <v>17</v>
      </c>
      <c r="AW144" s="218" t="s">
        <v>22</v>
      </c>
      <c r="AX144" s="218">
        <v>3</v>
      </c>
      <c r="AY144" s="218" t="s">
        <v>3176</v>
      </c>
      <c r="AZ144" s="218" t="s">
        <v>17</v>
      </c>
      <c r="BA144" s="219">
        <v>45124</v>
      </c>
      <c r="BB144" s="227" t="s">
        <v>1679</v>
      </c>
      <c r="BC144" s="213">
        <v>2141832</v>
      </c>
      <c r="BD144" s="213" t="s">
        <v>1676</v>
      </c>
      <c r="BE144" s="213" t="s">
        <v>1219</v>
      </c>
      <c r="BF144" s="213">
        <v>2</v>
      </c>
      <c r="BG144" s="213" t="s">
        <v>1678</v>
      </c>
      <c r="BH144" s="213" t="s">
        <v>1677</v>
      </c>
      <c r="BI144" s="214">
        <v>45012</v>
      </c>
      <c r="BJ144" s="228" t="s">
        <v>6071</v>
      </c>
      <c r="BK144" s="228">
        <v>4348</v>
      </c>
      <c r="BL144" s="228" t="s">
        <v>6069</v>
      </c>
      <c r="BM144" s="228" t="s">
        <v>22</v>
      </c>
      <c r="BN144" s="228">
        <v>3</v>
      </c>
      <c r="BO144" s="228" t="s">
        <v>6070</v>
      </c>
      <c r="BP144" s="218" t="s">
        <v>1079</v>
      </c>
      <c r="BQ144" s="229">
        <v>45257</v>
      </c>
      <c r="BR144" s="227" t="s">
        <v>270</v>
      </c>
      <c r="BS144" s="230" t="s">
        <v>17</v>
      </c>
      <c r="BT144" s="230">
        <v>0</v>
      </c>
      <c r="BU144" s="230" t="s">
        <v>33</v>
      </c>
      <c r="BV144" s="230">
        <v>2</v>
      </c>
      <c r="BW144" s="230">
        <v>0</v>
      </c>
      <c r="BX144" s="230">
        <v>0</v>
      </c>
      <c r="BY144" s="214">
        <v>43510</v>
      </c>
      <c r="BZ144" s="228" t="s">
        <v>271</v>
      </c>
      <c r="CA144" s="228" t="s">
        <v>17</v>
      </c>
      <c r="CB144" s="228">
        <v>0</v>
      </c>
      <c r="CC144" s="228" t="s">
        <v>17</v>
      </c>
      <c r="CD144" s="228" t="s">
        <v>17</v>
      </c>
      <c r="CE144" s="228">
        <v>0</v>
      </c>
      <c r="CF144" s="228">
        <v>0</v>
      </c>
      <c r="CG144" s="229">
        <v>43510</v>
      </c>
      <c r="CH144" s="227" t="s">
        <v>11244</v>
      </c>
      <c r="CI144" s="228" t="e">
        <v>#N/A</v>
      </c>
      <c r="CJ144" s="228" t="e">
        <v>#N/A</v>
      </c>
      <c r="CK144" s="228" t="e">
        <v>#N/A</v>
      </c>
      <c r="CL144" s="228" t="e">
        <v>#N/A</v>
      </c>
      <c r="CM144" s="228" t="e">
        <v>#N/A</v>
      </c>
      <c r="CN144" s="228" t="e">
        <v>#N/A</v>
      </c>
      <c r="CO144" s="231" t="e">
        <v>#N/A</v>
      </c>
      <c r="CP144" s="228" t="s">
        <v>275</v>
      </c>
      <c r="CQ144" s="230">
        <v>14369</v>
      </c>
      <c r="CR144" s="230" t="s">
        <v>272</v>
      </c>
      <c r="CS144" s="230" t="s">
        <v>33</v>
      </c>
      <c r="CT144" s="230">
        <v>2</v>
      </c>
      <c r="CU144" s="230" t="s">
        <v>274</v>
      </c>
      <c r="CV144" s="230" t="s">
        <v>273</v>
      </c>
      <c r="CW144" s="214">
        <v>43510</v>
      </c>
      <c r="CX144" s="228" t="s">
        <v>3179</v>
      </c>
      <c r="CY144" s="218">
        <v>9400000</v>
      </c>
      <c r="CZ144" s="218" t="s">
        <v>3164</v>
      </c>
      <c r="DA144" s="218" t="s">
        <v>1219</v>
      </c>
      <c r="DB144" s="218">
        <v>2</v>
      </c>
      <c r="DC144" s="218" t="s">
        <v>3184</v>
      </c>
      <c r="DD144" s="218" t="s">
        <v>3165</v>
      </c>
      <c r="DE144" s="220">
        <v>45124</v>
      </c>
      <c r="DF144" s="227" t="s">
        <v>3181</v>
      </c>
      <c r="DG144" s="213">
        <v>0</v>
      </c>
      <c r="DH144" s="230" t="s">
        <v>3164</v>
      </c>
      <c r="DI144" s="230" t="s">
        <v>1219</v>
      </c>
      <c r="DJ144" s="230">
        <v>2</v>
      </c>
      <c r="DK144" s="230" t="s">
        <v>3180</v>
      </c>
      <c r="DL144" s="230" t="s">
        <v>3165</v>
      </c>
      <c r="DM144" s="214">
        <v>45124</v>
      </c>
      <c r="DN144" s="228" t="s">
        <v>3183</v>
      </c>
      <c r="DO144" s="218">
        <v>3370000</v>
      </c>
      <c r="DP144" s="228" t="s">
        <v>3164</v>
      </c>
      <c r="DQ144" s="228" t="s">
        <v>1219</v>
      </c>
      <c r="DR144" s="228">
        <v>2</v>
      </c>
      <c r="DS144" s="228" t="s">
        <v>3182</v>
      </c>
      <c r="DT144" s="228" t="s">
        <v>3165</v>
      </c>
      <c r="DU144" s="229">
        <v>45124</v>
      </c>
      <c r="DV144" s="227" t="s">
        <v>3185</v>
      </c>
      <c r="DW144" s="213">
        <v>1410000</v>
      </c>
      <c r="DX144" s="230" t="s">
        <v>3164</v>
      </c>
      <c r="DY144" s="230" t="s">
        <v>1219</v>
      </c>
      <c r="DZ144" s="230">
        <v>2</v>
      </c>
      <c r="EA144" s="230" t="s">
        <v>3184</v>
      </c>
      <c r="EB144" s="230" t="s">
        <v>3165</v>
      </c>
      <c r="EC144" s="214">
        <v>45124</v>
      </c>
      <c r="ED144" s="228" t="s">
        <v>3187</v>
      </c>
      <c r="EE144" s="218">
        <v>7896000</v>
      </c>
      <c r="EF144" s="228" t="s">
        <v>3164</v>
      </c>
      <c r="EG144" s="228" t="s">
        <v>1219</v>
      </c>
      <c r="EH144" s="228">
        <v>2</v>
      </c>
      <c r="EI144" s="228" t="s">
        <v>3186</v>
      </c>
      <c r="EJ144" s="228" t="s">
        <v>3165</v>
      </c>
      <c r="EK144" s="229">
        <v>45124</v>
      </c>
      <c r="EL144" s="227" t="s">
        <v>3189</v>
      </c>
      <c r="EM144" s="213">
        <v>94000</v>
      </c>
      <c r="EN144" s="230" t="s">
        <v>3164</v>
      </c>
      <c r="EO144" s="230" t="s">
        <v>1219</v>
      </c>
      <c r="EP144" s="230">
        <v>2</v>
      </c>
      <c r="EQ144" s="230" t="s">
        <v>3188</v>
      </c>
      <c r="ER144" s="230" t="s">
        <v>3165</v>
      </c>
      <c r="ES144" s="214">
        <v>45124</v>
      </c>
      <c r="ET144" s="228" t="s">
        <v>6072</v>
      </c>
      <c r="EU144" s="228">
        <v>4348</v>
      </c>
      <c r="EV144" s="228" t="s">
        <v>6069</v>
      </c>
      <c r="EW144" s="228" t="s">
        <v>22</v>
      </c>
      <c r="EX144" s="228">
        <v>3</v>
      </c>
      <c r="EY144" s="228" t="s">
        <v>6070</v>
      </c>
      <c r="EZ144" s="228" t="s">
        <v>1079</v>
      </c>
      <c r="FA144" s="229">
        <v>45257</v>
      </c>
      <c r="FB144" s="227" t="s">
        <v>3191</v>
      </c>
      <c r="FC144" s="230">
        <v>5</v>
      </c>
      <c r="FD144" s="230" t="s">
        <v>3164</v>
      </c>
      <c r="FE144" s="230" t="s">
        <v>1219</v>
      </c>
      <c r="FF144" s="230">
        <v>2</v>
      </c>
      <c r="FG144" s="230" t="s">
        <v>3190</v>
      </c>
      <c r="FH144" s="230" t="s">
        <v>3165</v>
      </c>
      <c r="FI144" s="214">
        <v>45124</v>
      </c>
      <c r="FJ144" s="227" t="s">
        <v>276</v>
      </c>
      <c r="FK144" s="228" t="s">
        <v>17</v>
      </c>
      <c r="FL144" s="228">
        <v>0</v>
      </c>
      <c r="FM144" s="228" t="s">
        <v>33</v>
      </c>
      <c r="FN144" s="228">
        <v>2</v>
      </c>
      <c r="FO144" s="228">
        <v>0</v>
      </c>
      <c r="FP144" s="218">
        <v>0</v>
      </c>
      <c r="FQ144" s="219">
        <v>43510</v>
      </c>
      <c r="FR144" s="227" t="s">
        <v>279</v>
      </c>
      <c r="FS144" s="230">
        <v>1500000</v>
      </c>
      <c r="FT144" s="230" t="s">
        <v>277</v>
      </c>
      <c r="FU144" s="230" t="s">
        <v>33</v>
      </c>
      <c r="FV144" s="230">
        <v>2</v>
      </c>
      <c r="FW144" s="230">
        <v>0</v>
      </c>
      <c r="FX144" s="230" t="s">
        <v>278</v>
      </c>
      <c r="FY144" s="214">
        <v>43510</v>
      </c>
      <c r="FZ144" s="228" t="s">
        <v>2528</v>
      </c>
      <c r="GA144" s="228">
        <v>2</v>
      </c>
      <c r="GB144" s="228" t="s">
        <v>2019</v>
      </c>
      <c r="GC144" s="228" t="s">
        <v>33</v>
      </c>
      <c r="GD144" s="228">
        <v>2</v>
      </c>
      <c r="GE144" s="228" t="s">
        <v>17</v>
      </c>
      <c r="GF144" s="228" t="s">
        <v>17</v>
      </c>
      <c r="GG144" s="229">
        <v>45063</v>
      </c>
      <c r="GH144" s="227" t="s">
        <v>2534</v>
      </c>
      <c r="GI144" s="230">
        <v>2</v>
      </c>
      <c r="GJ144" s="230" t="s">
        <v>2019</v>
      </c>
      <c r="GK144" s="230" t="s">
        <v>33</v>
      </c>
      <c r="GL144" s="230">
        <v>2</v>
      </c>
      <c r="GM144" s="230" t="s">
        <v>17</v>
      </c>
      <c r="GN144" s="230" t="s">
        <v>17</v>
      </c>
      <c r="GO144" s="214">
        <v>45063</v>
      </c>
      <c r="GP144" s="228" t="s">
        <v>2529</v>
      </c>
      <c r="GQ144" s="228">
        <v>2</v>
      </c>
      <c r="GR144" s="228" t="s">
        <v>2019</v>
      </c>
      <c r="GS144" s="228" t="s">
        <v>33</v>
      </c>
      <c r="GT144" s="228">
        <v>2</v>
      </c>
      <c r="GU144" s="228" t="s">
        <v>17</v>
      </c>
      <c r="GV144" s="228" t="s">
        <v>17</v>
      </c>
      <c r="GW144" s="229">
        <v>45063</v>
      </c>
      <c r="GX144" s="227" t="s">
        <v>2535</v>
      </c>
      <c r="GY144" s="230">
        <v>3</v>
      </c>
      <c r="GZ144" s="230" t="s">
        <v>2019</v>
      </c>
      <c r="HA144" s="230" t="s">
        <v>33</v>
      </c>
      <c r="HB144" s="230">
        <v>2</v>
      </c>
      <c r="HC144" s="230" t="s">
        <v>17</v>
      </c>
      <c r="HD144" s="230" t="s">
        <v>17</v>
      </c>
      <c r="HE144" s="214">
        <v>45063</v>
      </c>
      <c r="HF144" s="228" t="s">
        <v>2527</v>
      </c>
      <c r="HG144" s="228">
        <v>2</v>
      </c>
      <c r="HH144" s="228" t="s">
        <v>2019</v>
      </c>
      <c r="HI144" s="228" t="s">
        <v>33</v>
      </c>
      <c r="HJ144" s="228">
        <v>2</v>
      </c>
      <c r="HK144" s="228" t="s">
        <v>17</v>
      </c>
      <c r="HL144" s="228" t="s">
        <v>17</v>
      </c>
      <c r="HM144" s="229">
        <v>45063</v>
      </c>
      <c r="HN144" s="227" t="s">
        <v>2533</v>
      </c>
      <c r="HO144" s="230">
        <v>2</v>
      </c>
      <c r="HP144" s="230" t="s">
        <v>2019</v>
      </c>
      <c r="HQ144" s="230" t="s">
        <v>33</v>
      </c>
      <c r="HR144" s="230">
        <v>2</v>
      </c>
      <c r="HS144" s="230" t="s">
        <v>17</v>
      </c>
      <c r="HT144" s="230" t="s">
        <v>17</v>
      </c>
      <c r="HU144" s="214">
        <v>45063</v>
      </c>
      <c r="HV144" s="228" t="s">
        <v>2530</v>
      </c>
      <c r="HW144" s="228">
        <v>3</v>
      </c>
      <c r="HX144" s="228" t="s">
        <v>2019</v>
      </c>
      <c r="HY144" s="228" t="s">
        <v>33</v>
      </c>
      <c r="HZ144" s="228">
        <v>2</v>
      </c>
      <c r="IA144" s="228" t="s">
        <v>17</v>
      </c>
      <c r="IB144" s="228" t="s">
        <v>17</v>
      </c>
      <c r="IC144" s="229">
        <v>45063</v>
      </c>
      <c r="ID144" s="227" t="s">
        <v>2532</v>
      </c>
      <c r="IE144" s="230">
        <v>3</v>
      </c>
      <c r="IF144" s="230" t="s">
        <v>2019</v>
      </c>
      <c r="IG144" s="230" t="s">
        <v>33</v>
      </c>
      <c r="IH144" s="230">
        <v>2</v>
      </c>
      <c r="II144" s="230" t="s">
        <v>17</v>
      </c>
      <c r="IJ144" s="230" t="s">
        <v>17</v>
      </c>
      <c r="IK144" s="214">
        <v>45063</v>
      </c>
      <c r="IL144" s="228" t="s">
        <v>2531</v>
      </c>
      <c r="IM144" s="228">
        <v>3</v>
      </c>
      <c r="IN144" s="228" t="s">
        <v>2019</v>
      </c>
      <c r="IO144" s="228" t="s">
        <v>33</v>
      </c>
      <c r="IP144" s="228">
        <v>2</v>
      </c>
      <c r="IQ144" s="228" t="s">
        <v>17</v>
      </c>
      <c r="IR144" s="228" t="s">
        <v>17</v>
      </c>
      <c r="IS144" s="229">
        <v>45063</v>
      </c>
    </row>
    <row r="145" spans="1:253" x14ac:dyDescent="0.25">
      <c r="A145" s="11" t="s">
        <v>5907</v>
      </c>
      <c r="B145" s="11" t="s">
        <v>10479</v>
      </c>
      <c r="C145" s="11" t="s">
        <v>5908</v>
      </c>
      <c r="D145" s="11" t="s">
        <v>5909</v>
      </c>
      <c r="E145" s="11" t="s">
        <v>10086</v>
      </c>
      <c r="F145" s="11" t="s">
        <v>7050</v>
      </c>
      <c r="G145" s="212">
        <v>5544000</v>
      </c>
      <c r="H145" s="213" t="s">
        <v>6758</v>
      </c>
      <c r="I145" s="213" t="s">
        <v>66</v>
      </c>
      <c r="J145" s="213">
        <v>1</v>
      </c>
      <c r="K145" s="213" t="s">
        <v>7049</v>
      </c>
      <c r="L145" s="213" t="s">
        <v>7048</v>
      </c>
      <c r="M145" s="214">
        <v>45259</v>
      </c>
      <c r="N145" s="227" t="s">
        <v>7053</v>
      </c>
      <c r="O145" s="216">
        <v>48080</v>
      </c>
      <c r="P145" s="216" t="s">
        <v>1239</v>
      </c>
      <c r="Q145" s="216" t="s">
        <v>1219</v>
      </c>
      <c r="R145" s="216">
        <v>2</v>
      </c>
      <c r="S145" s="216" t="s">
        <v>7052</v>
      </c>
      <c r="T145" s="216" t="s">
        <v>7051</v>
      </c>
      <c r="U145" s="217">
        <v>45259</v>
      </c>
      <c r="V145" s="227" t="s">
        <v>7055</v>
      </c>
      <c r="W145" s="213">
        <v>5544000</v>
      </c>
      <c r="X145" s="213" t="s">
        <v>6758</v>
      </c>
      <c r="Y145" s="213" t="s">
        <v>1219</v>
      </c>
      <c r="Z145" s="213">
        <v>2</v>
      </c>
      <c r="AA145" s="213" t="s">
        <v>7054</v>
      </c>
      <c r="AB145" s="213" t="s">
        <v>7048</v>
      </c>
      <c r="AC145" s="214">
        <v>45259</v>
      </c>
      <c r="AD145" s="227" t="s">
        <v>7057</v>
      </c>
      <c r="AE145" s="218">
        <v>112000</v>
      </c>
      <c r="AF145" s="218" t="s">
        <v>6767</v>
      </c>
      <c r="AG145" s="218" t="s">
        <v>1219</v>
      </c>
      <c r="AH145" s="218">
        <v>2</v>
      </c>
      <c r="AI145" s="218" t="s">
        <v>7056</v>
      </c>
      <c r="AJ145" s="218" t="s">
        <v>6983</v>
      </c>
      <c r="AK145" s="219">
        <v>45259</v>
      </c>
      <c r="AL145" s="227" t="s">
        <v>7059</v>
      </c>
      <c r="AM145" s="213">
        <v>112000</v>
      </c>
      <c r="AN145" s="213" t="s">
        <v>6767</v>
      </c>
      <c r="AO145" s="213" t="s">
        <v>1219</v>
      </c>
      <c r="AP145" s="213">
        <v>2</v>
      </c>
      <c r="AQ145" s="213" t="s">
        <v>7058</v>
      </c>
      <c r="AR145" s="213" t="s">
        <v>6983</v>
      </c>
      <c r="AS145" s="214">
        <v>45259</v>
      </c>
      <c r="AT145" s="228" t="s">
        <v>7061</v>
      </c>
      <c r="AU145" s="218" t="s">
        <v>17</v>
      </c>
      <c r="AV145" s="218" t="s">
        <v>17</v>
      </c>
      <c r="AW145" s="218" t="s">
        <v>17</v>
      </c>
      <c r="AX145" s="218" t="s">
        <v>17</v>
      </c>
      <c r="AY145" s="218" t="s">
        <v>4478</v>
      </c>
      <c r="AZ145" s="218" t="s">
        <v>17</v>
      </c>
      <c r="BA145" s="219">
        <v>45259</v>
      </c>
      <c r="BB145" s="227" t="s">
        <v>7060</v>
      </c>
      <c r="BC145" s="213" t="s">
        <v>17</v>
      </c>
      <c r="BD145" s="213" t="s">
        <v>17</v>
      </c>
      <c r="BE145" s="213" t="s">
        <v>17</v>
      </c>
      <c r="BF145" s="213" t="s">
        <v>17</v>
      </c>
      <c r="BG145" s="213" t="s">
        <v>4478</v>
      </c>
      <c r="BH145" s="213" t="s">
        <v>17</v>
      </c>
      <c r="BI145" s="214">
        <v>45259</v>
      </c>
      <c r="BJ145" s="228" t="s">
        <v>7063</v>
      </c>
      <c r="BK145" s="228">
        <v>0</v>
      </c>
      <c r="BL145" s="228" t="s">
        <v>6773</v>
      </c>
      <c r="BM145" s="228" t="s">
        <v>1219</v>
      </c>
      <c r="BN145" s="228">
        <v>2</v>
      </c>
      <c r="BO145" s="228" t="s">
        <v>7062</v>
      </c>
      <c r="BP145" s="218" t="s">
        <v>924</v>
      </c>
      <c r="BQ145" s="229">
        <v>45259</v>
      </c>
      <c r="BR145" s="227" t="s">
        <v>7066</v>
      </c>
      <c r="BS145" s="230" t="s">
        <v>17</v>
      </c>
      <c r="BT145" s="230" t="s">
        <v>17</v>
      </c>
      <c r="BU145" s="230" t="s">
        <v>17</v>
      </c>
      <c r="BV145" s="230" t="s">
        <v>17</v>
      </c>
      <c r="BW145" s="230" t="s">
        <v>4478</v>
      </c>
      <c r="BX145" s="230" t="s">
        <v>17</v>
      </c>
      <c r="BY145" s="214">
        <v>45259</v>
      </c>
      <c r="BZ145" s="228" t="s">
        <v>7067</v>
      </c>
      <c r="CA145" s="228" t="s">
        <v>17</v>
      </c>
      <c r="CB145" s="228" t="s">
        <v>17</v>
      </c>
      <c r="CC145" s="228" t="s">
        <v>17</v>
      </c>
      <c r="CD145" s="228" t="s">
        <v>17</v>
      </c>
      <c r="CE145" s="228" t="s">
        <v>4478</v>
      </c>
      <c r="CF145" s="228" t="s">
        <v>17</v>
      </c>
      <c r="CG145" s="229">
        <v>45259</v>
      </c>
      <c r="CH145" s="227" t="s">
        <v>11245</v>
      </c>
      <c r="CI145" s="228" t="e">
        <v>#N/A</v>
      </c>
      <c r="CJ145" s="228" t="e">
        <v>#N/A</v>
      </c>
      <c r="CK145" s="228" t="e">
        <v>#N/A</v>
      </c>
      <c r="CL145" s="228" t="e">
        <v>#N/A</v>
      </c>
      <c r="CM145" s="228" t="e">
        <v>#N/A</v>
      </c>
      <c r="CN145" s="228" t="e">
        <v>#N/A</v>
      </c>
      <c r="CO145" s="231" t="e">
        <v>#N/A</v>
      </c>
      <c r="CP145" s="228" t="s">
        <v>7069</v>
      </c>
      <c r="CQ145" s="230" t="s">
        <v>17</v>
      </c>
      <c r="CR145" s="230" t="s">
        <v>17</v>
      </c>
      <c r="CS145" s="230" t="s">
        <v>17</v>
      </c>
      <c r="CT145" s="230" t="s">
        <v>17</v>
      </c>
      <c r="CU145" s="230" t="s">
        <v>4478</v>
      </c>
      <c r="CV145" s="230" t="s">
        <v>17</v>
      </c>
      <c r="CW145" s="214">
        <v>45259</v>
      </c>
      <c r="CX145" s="228" t="s">
        <v>7071</v>
      </c>
      <c r="CY145" s="218">
        <v>112000</v>
      </c>
      <c r="CZ145" s="218" t="s">
        <v>6782</v>
      </c>
      <c r="DA145" s="218" t="s">
        <v>1219</v>
      </c>
      <c r="DB145" s="218">
        <v>2</v>
      </c>
      <c r="DC145" s="218" t="s">
        <v>4458</v>
      </c>
      <c r="DD145" s="218" t="s">
        <v>4451</v>
      </c>
      <c r="DE145" s="220">
        <v>45259</v>
      </c>
      <c r="DF145" s="227" t="s">
        <v>7072</v>
      </c>
      <c r="DG145" s="213">
        <v>5432000</v>
      </c>
      <c r="DH145" s="230" t="s">
        <v>6758</v>
      </c>
      <c r="DI145" s="230" t="s">
        <v>1219</v>
      </c>
      <c r="DJ145" s="230">
        <v>2</v>
      </c>
      <c r="DK145" s="230" t="s">
        <v>4454</v>
      </c>
      <c r="DL145" s="230" t="s">
        <v>7048</v>
      </c>
      <c r="DM145" s="214">
        <v>45259</v>
      </c>
      <c r="DN145" s="228" t="s">
        <v>7073</v>
      </c>
      <c r="DO145" s="218">
        <v>0</v>
      </c>
      <c r="DP145" s="228" t="s">
        <v>6782</v>
      </c>
      <c r="DQ145" s="228" t="s">
        <v>1219</v>
      </c>
      <c r="DR145" s="228">
        <v>2</v>
      </c>
      <c r="DS145" s="228" t="s">
        <v>4456</v>
      </c>
      <c r="DT145" s="228" t="s">
        <v>4451</v>
      </c>
      <c r="DU145" s="229">
        <v>45259</v>
      </c>
      <c r="DV145" s="227" t="s">
        <v>7074</v>
      </c>
      <c r="DW145" s="213">
        <v>112000</v>
      </c>
      <c r="DX145" s="230" t="s">
        <v>6782</v>
      </c>
      <c r="DY145" s="230" t="s">
        <v>1219</v>
      </c>
      <c r="DZ145" s="230">
        <v>2</v>
      </c>
      <c r="EA145" s="230" t="s">
        <v>4458</v>
      </c>
      <c r="EB145" s="230" t="s">
        <v>4451</v>
      </c>
      <c r="EC145" s="214">
        <v>45259</v>
      </c>
      <c r="ED145" s="228" t="s">
        <v>7075</v>
      </c>
      <c r="EE145" s="218" t="s">
        <v>17</v>
      </c>
      <c r="EF145" s="228" t="s">
        <v>6782</v>
      </c>
      <c r="EG145" s="228" t="s">
        <v>1219</v>
      </c>
      <c r="EH145" s="228">
        <v>2</v>
      </c>
      <c r="EI145" s="228" t="s">
        <v>4460</v>
      </c>
      <c r="EJ145" s="228" t="s">
        <v>4451</v>
      </c>
      <c r="EK145" s="229">
        <v>45259</v>
      </c>
      <c r="EL145" s="227" t="s">
        <v>7076</v>
      </c>
      <c r="EM145" s="213" t="s">
        <v>17</v>
      </c>
      <c r="EN145" s="230" t="s">
        <v>6782</v>
      </c>
      <c r="EO145" s="230" t="s">
        <v>1219</v>
      </c>
      <c r="EP145" s="230">
        <v>2</v>
      </c>
      <c r="EQ145" s="230" t="s">
        <v>4460</v>
      </c>
      <c r="ER145" s="230" t="s">
        <v>4451</v>
      </c>
      <c r="ES145" s="214">
        <v>45259</v>
      </c>
      <c r="ET145" s="228" t="s">
        <v>7065</v>
      </c>
      <c r="EU145" s="228">
        <v>0</v>
      </c>
      <c r="EV145" s="228" t="s">
        <v>6773</v>
      </c>
      <c r="EW145" s="228" t="s">
        <v>1219</v>
      </c>
      <c r="EX145" s="228">
        <v>2</v>
      </c>
      <c r="EY145" s="228" t="s">
        <v>7064</v>
      </c>
      <c r="EZ145" s="228" t="s">
        <v>924</v>
      </c>
      <c r="FA145" s="229">
        <v>45259</v>
      </c>
      <c r="FB145" s="227" t="s">
        <v>7077</v>
      </c>
      <c r="FC145" s="230">
        <v>2</v>
      </c>
      <c r="FD145" s="230" t="s">
        <v>17</v>
      </c>
      <c r="FE145" s="230" t="s">
        <v>1219</v>
      </c>
      <c r="FF145" s="230">
        <v>2</v>
      </c>
      <c r="FG145" s="230" t="s">
        <v>1227</v>
      </c>
      <c r="FH145" s="230" t="s">
        <v>17</v>
      </c>
      <c r="FI145" s="214">
        <v>45259</v>
      </c>
      <c r="FJ145" s="227" t="s">
        <v>7078</v>
      </c>
      <c r="FK145" s="228" t="s">
        <v>17</v>
      </c>
      <c r="FL145" s="228" t="s">
        <v>17</v>
      </c>
      <c r="FM145" s="228" t="s">
        <v>17</v>
      </c>
      <c r="FN145" s="228" t="s">
        <v>17</v>
      </c>
      <c r="FO145" s="228" t="s">
        <v>4478</v>
      </c>
      <c r="FP145" s="218" t="s">
        <v>17</v>
      </c>
      <c r="FQ145" s="219">
        <v>45259</v>
      </c>
      <c r="FR145" s="227" t="s">
        <v>7079</v>
      </c>
      <c r="FS145" s="230" t="s">
        <v>17</v>
      </c>
      <c r="FT145" s="230" t="s">
        <v>17</v>
      </c>
      <c r="FU145" s="230" t="s">
        <v>17</v>
      </c>
      <c r="FV145" s="230" t="s">
        <v>17</v>
      </c>
      <c r="FW145" s="230" t="s">
        <v>4478</v>
      </c>
      <c r="FX145" s="230" t="s">
        <v>17</v>
      </c>
      <c r="FY145" s="214">
        <v>45259</v>
      </c>
      <c r="FZ145" s="228" t="s">
        <v>5911</v>
      </c>
      <c r="GA145" s="228">
        <v>0</v>
      </c>
      <c r="GB145" s="228" t="s">
        <v>2019</v>
      </c>
      <c r="GC145" s="228" t="s">
        <v>33</v>
      </c>
      <c r="GD145" s="228">
        <v>2</v>
      </c>
      <c r="GE145" s="228" t="s">
        <v>17</v>
      </c>
      <c r="GF145" s="228" t="s">
        <v>17</v>
      </c>
      <c r="GG145" s="229">
        <v>45254</v>
      </c>
      <c r="GH145" s="227" t="s">
        <v>5917</v>
      </c>
      <c r="GI145" s="230">
        <v>0</v>
      </c>
      <c r="GJ145" s="230" t="s">
        <v>2019</v>
      </c>
      <c r="GK145" s="230" t="s">
        <v>33</v>
      </c>
      <c r="GL145" s="230">
        <v>2</v>
      </c>
      <c r="GM145" s="230" t="s">
        <v>17</v>
      </c>
      <c r="GN145" s="230" t="s">
        <v>17</v>
      </c>
      <c r="GO145" s="214">
        <v>45254</v>
      </c>
      <c r="GP145" s="228" t="s">
        <v>5912</v>
      </c>
      <c r="GQ145" s="228">
        <v>0</v>
      </c>
      <c r="GR145" s="228" t="s">
        <v>2019</v>
      </c>
      <c r="GS145" s="228" t="s">
        <v>33</v>
      </c>
      <c r="GT145" s="228">
        <v>2</v>
      </c>
      <c r="GU145" s="228" t="s">
        <v>17</v>
      </c>
      <c r="GV145" s="228" t="s">
        <v>17</v>
      </c>
      <c r="GW145" s="229">
        <v>45254</v>
      </c>
      <c r="GX145" s="227" t="s">
        <v>5918</v>
      </c>
      <c r="GY145" s="230">
        <v>0</v>
      </c>
      <c r="GZ145" s="230" t="s">
        <v>2019</v>
      </c>
      <c r="HA145" s="230" t="s">
        <v>33</v>
      </c>
      <c r="HB145" s="230">
        <v>2</v>
      </c>
      <c r="HC145" s="230" t="s">
        <v>17</v>
      </c>
      <c r="HD145" s="230" t="s">
        <v>17</v>
      </c>
      <c r="HE145" s="214">
        <v>45254</v>
      </c>
      <c r="HF145" s="228" t="s">
        <v>5910</v>
      </c>
      <c r="HG145" s="228">
        <v>0</v>
      </c>
      <c r="HH145" s="228" t="s">
        <v>2019</v>
      </c>
      <c r="HI145" s="228" t="s">
        <v>33</v>
      </c>
      <c r="HJ145" s="228">
        <v>2</v>
      </c>
      <c r="HK145" s="228" t="s">
        <v>17</v>
      </c>
      <c r="HL145" s="228" t="s">
        <v>17</v>
      </c>
      <c r="HM145" s="229">
        <v>45254</v>
      </c>
      <c r="HN145" s="227" t="s">
        <v>5916</v>
      </c>
      <c r="HO145" s="230">
        <v>0</v>
      </c>
      <c r="HP145" s="230" t="s">
        <v>2019</v>
      </c>
      <c r="HQ145" s="230" t="s">
        <v>33</v>
      </c>
      <c r="HR145" s="230">
        <v>2</v>
      </c>
      <c r="HS145" s="230" t="s">
        <v>17</v>
      </c>
      <c r="HT145" s="230" t="s">
        <v>17</v>
      </c>
      <c r="HU145" s="214">
        <v>45254</v>
      </c>
      <c r="HV145" s="228" t="s">
        <v>5913</v>
      </c>
      <c r="HW145" s="228">
        <v>0</v>
      </c>
      <c r="HX145" s="228" t="s">
        <v>2019</v>
      </c>
      <c r="HY145" s="228" t="s">
        <v>33</v>
      </c>
      <c r="HZ145" s="228">
        <v>2</v>
      </c>
      <c r="IA145" s="228" t="s">
        <v>17</v>
      </c>
      <c r="IB145" s="228" t="s">
        <v>17</v>
      </c>
      <c r="IC145" s="229">
        <v>45254</v>
      </c>
      <c r="ID145" s="227" t="s">
        <v>5915</v>
      </c>
      <c r="IE145" s="230">
        <v>0</v>
      </c>
      <c r="IF145" s="230" t="s">
        <v>2019</v>
      </c>
      <c r="IG145" s="230" t="s">
        <v>33</v>
      </c>
      <c r="IH145" s="230">
        <v>2</v>
      </c>
      <c r="II145" s="230" t="s">
        <v>17</v>
      </c>
      <c r="IJ145" s="230" t="s">
        <v>17</v>
      </c>
      <c r="IK145" s="214">
        <v>45254</v>
      </c>
      <c r="IL145" s="228" t="s">
        <v>5914</v>
      </c>
      <c r="IM145" s="228">
        <v>0</v>
      </c>
      <c r="IN145" s="228" t="s">
        <v>2019</v>
      </c>
      <c r="IO145" s="228" t="s">
        <v>33</v>
      </c>
      <c r="IP145" s="228">
        <v>2</v>
      </c>
      <c r="IQ145" s="228" t="s">
        <v>17</v>
      </c>
      <c r="IR145" s="228" t="s">
        <v>17</v>
      </c>
      <c r="IS145" s="229">
        <v>45254</v>
      </c>
    </row>
    <row r="146" spans="1:253" x14ac:dyDescent="0.25">
      <c r="A146" s="11" t="s">
        <v>781</v>
      </c>
      <c r="B146" s="11" t="s">
        <v>10435</v>
      </c>
      <c r="C146" s="11" t="s">
        <v>782</v>
      </c>
      <c r="D146" s="11" t="s">
        <v>783</v>
      </c>
      <c r="E146" s="11" t="s">
        <v>10091</v>
      </c>
      <c r="F146" s="11" t="s">
        <v>8070</v>
      </c>
      <c r="G146" s="212">
        <v>1214000</v>
      </c>
      <c r="H146" s="213" t="s">
        <v>8067</v>
      </c>
      <c r="I146" s="213" t="s">
        <v>1219</v>
      </c>
      <c r="J146" s="213">
        <v>2</v>
      </c>
      <c r="K146" s="213" t="s">
        <v>8069</v>
      </c>
      <c r="L146" s="213" t="s">
        <v>8068</v>
      </c>
      <c r="M146" s="214">
        <v>45260</v>
      </c>
      <c r="N146" s="227" t="s">
        <v>8073</v>
      </c>
      <c r="O146" s="216">
        <v>17200</v>
      </c>
      <c r="P146" s="216" t="s">
        <v>8071</v>
      </c>
      <c r="Q146" s="216" t="s">
        <v>1219</v>
      </c>
      <c r="R146" s="216">
        <v>2</v>
      </c>
      <c r="S146" s="216" t="s">
        <v>8072</v>
      </c>
      <c r="T146" s="216" t="s">
        <v>8068</v>
      </c>
      <c r="U146" s="217">
        <v>45260</v>
      </c>
      <c r="V146" s="227" t="s">
        <v>8077</v>
      </c>
      <c r="W146" s="213">
        <v>1188000</v>
      </c>
      <c r="X146" s="213" t="s">
        <v>8074</v>
      </c>
      <c r="Y146" s="213" t="s">
        <v>1219</v>
      </c>
      <c r="Z146" s="213">
        <v>2</v>
      </c>
      <c r="AA146" s="213" t="s">
        <v>8076</v>
      </c>
      <c r="AB146" s="213" t="s">
        <v>8075</v>
      </c>
      <c r="AC146" s="214">
        <v>45260</v>
      </c>
      <c r="AD146" s="227" t="s">
        <v>8079</v>
      </c>
      <c r="AE146" s="218">
        <v>714000</v>
      </c>
      <c r="AF146" s="218" t="s">
        <v>8074</v>
      </c>
      <c r="AG146" s="218" t="s">
        <v>1219</v>
      </c>
      <c r="AH146" s="218">
        <v>2</v>
      </c>
      <c r="AI146" s="218" t="s">
        <v>8078</v>
      </c>
      <c r="AJ146" s="218" t="s">
        <v>8075</v>
      </c>
      <c r="AK146" s="219">
        <v>45260</v>
      </c>
      <c r="AL146" s="227" t="s">
        <v>8080</v>
      </c>
      <c r="AM146" s="213">
        <v>0</v>
      </c>
      <c r="AN146" s="213" t="s">
        <v>17</v>
      </c>
      <c r="AO146" s="213" t="s">
        <v>17</v>
      </c>
      <c r="AP146" s="213" t="s">
        <v>17</v>
      </c>
      <c r="AQ146" s="213" t="s">
        <v>17</v>
      </c>
      <c r="AR146" s="213" t="s">
        <v>17</v>
      </c>
      <c r="AS146" s="214">
        <v>45260</v>
      </c>
      <c r="AT146" s="228" t="s">
        <v>785</v>
      </c>
      <c r="AU146" s="218">
        <v>0</v>
      </c>
      <c r="AV146" s="218" t="s">
        <v>17</v>
      </c>
      <c r="AW146" s="218" t="s">
        <v>17</v>
      </c>
      <c r="AX146" s="218" t="s">
        <v>17</v>
      </c>
      <c r="AY146" s="218" t="s">
        <v>17</v>
      </c>
      <c r="AZ146" s="218" t="s">
        <v>17</v>
      </c>
      <c r="BA146" s="219">
        <v>43874</v>
      </c>
      <c r="BB146" s="227" t="s">
        <v>784</v>
      </c>
      <c r="BC146" s="213">
        <v>0</v>
      </c>
      <c r="BD146" s="213" t="s">
        <v>17</v>
      </c>
      <c r="BE146" s="213" t="s">
        <v>17</v>
      </c>
      <c r="BF146" s="213" t="s">
        <v>17</v>
      </c>
      <c r="BG146" s="213" t="s">
        <v>17</v>
      </c>
      <c r="BH146" s="213" t="s">
        <v>17</v>
      </c>
      <c r="BI146" s="214">
        <v>43874</v>
      </c>
      <c r="BJ146" s="228" t="s">
        <v>8083</v>
      </c>
      <c r="BK146" s="228">
        <v>10</v>
      </c>
      <c r="BL146" s="228" t="s">
        <v>8081</v>
      </c>
      <c r="BM146" s="228" t="s">
        <v>1219</v>
      </c>
      <c r="BN146" s="228">
        <v>2</v>
      </c>
      <c r="BO146" s="228" t="s">
        <v>8082</v>
      </c>
      <c r="BP146" s="218" t="s">
        <v>1079</v>
      </c>
      <c r="BQ146" s="229">
        <v>45260</v>
      </c>
      <c r="BR146" s="227" t="s">
        <v>11246</v>
      </c>
      <c r="BS146" s="230" t="e">
        <v>#N/A</v>
      </c>
      <c r="BT146" s="230" t="e">
        <v>#N/A</v>
      </c>
      <c r="BU146" s="230" t="e">
        <v>#N/A</v>
      </c>
      <c r="BV146" s="230" t="e">
        <v>#N/A</v>
      </c>
      <c r="BW146" s="230" t="e">
        <v>#N/A</v>
      </c>
      <c r="BX146" s="230" t="e">
        <v>#N/A</v>
      </c>
      <c r="BY146" s="214" t="e">
        <v>#N/A</v>
      </c>
      <c r="BZ146" s="228" t="s">
        <v>11247</v>
      </c>
      <c r="CA146" s="228" t="e">
        <v>#N/A</v>
      </c>
      <c r="CB146" s="228" t="e">
        <v>#N/A</v>
      </c>
      <c r="CC146" s="228" t="e">
        <v>#N/A</v>
      </c>
      <c r="CD146" s="228" t="e">
        <v>#N/A</v>
      </c>
      <c r="CE146" s="228" t="e">
        <v>#N/A</v>
      </c>
      <c r="CF146" s="228" t="e">
        <v>#N/A</v>
      </c>
      <c r="CG146" s="229" t="e">
        <v>#N/A</v>
      </c>
      <c r="CH146" s="227" t="s">
        <v>11248</v>
      </c>
      <c r="CI146" s="228" t="e">
        <v>#N/A</v>
      </c>
      <c r="CJ146" s="228" t="e">
        <v>#N/A</v>
      </c>
      <c r="CK146" s="228" t="e">
        <v>#N/A</v>
      </c>
      <c r="CL146" s="228" t="e">
        <v>#N/A</v>
      </c>
      <c r="CM146" s="228" t="e">
        <v>#N/A</v>
      </c>
      <c r="CN146" s="228" t="e">
        <v>#N/A</v>
      </c>
      <c r="CO146" s="231" t="e">
        <v>#N/A</v>
      </c>
      <c r="CP146" s="228" t="s">
        <v>11249</v>
      </c>
      <c r="CQ146" s="230" t="e">
        <v>#N/A</v>
      </c>
      <c r="CR146" s="230" t="e">
        <v>#N/A</v>
      </c>
      <c r="CS146" s="230" t="e">
        <v>#N/A</v>
      </c>
      <c r="CT146" s="230" t="e">
        <v>#N/A</v>
      </c>
      <c r="CU146" s="230" t="e">
        <v>#N/A</v>
      </c>
      <c r="CV146" s="230" t="e">
        <v>#N/A</v>
      </c>
      <c r="CW146" s="214" t="e">
        <v>#N/A</v>
      </c>
      <c r="CX146" s="228" t="s">
        <v>8088</v>
      </c>
      <c r="CY146" s="218">
        <v>283000</v>
      </c>
      <c r="CZ146" s="218" t="s">
        <v>8074</v>
      </c>
      <c r="DA146" s="218" t="s">
        <v>1219</v>
      </c>
      <c r="DB146" s="218">
        <v>2</v>
      </c>
      <c r="DC146" s="218" t="s">
        <v>8093</v>
      </c>
      <c r="DD146" s="218" t="s">
        <v>8086</v>
      </c>
      <c r="DE146" s="220">
        <v>45260</v>
      </c>
      <c r="DF146" s="227" t="s">
        <v>8090</v>
      </c>
      <c r="DG146" s="213">
        <v>475000</v>
      </c>
      <c r="DH146" s="230" t="s">
        <v>8074</v>
      </c>
      <c r="DI146" s="230" t="s">
        <v>1219</v>
      </c>
      <c r="DJ146" s="230">
        <v>2</v>
      </c>
      <c r="DK146" s="230" t="s">
        <v>8089</v>
      </c>
      <c r="DL146" s="230" t="s">
        <v>8086</v>
      </c>
      <c r="DM146" s="214">
        <v>45260</v>
      </c>
      <c r="DN146" s="228" t="s">
        <v>8092</v>
      </c>
      <c r="DO146" s="218">
        <v>431000</v>
      </c>
      <c r="DP146" s="228" t="s">
        <v>8074</v>
      </c>
      <c r="DQ146" s="228" t="s">
        <v>1219</v>
      </c>
      <c r="DR146" s="228">
        <v>2</v>
      </c>
      <c r="DS146" s="228" t="s">
        <v>8091</v>
      </c>
      <c r="DT146" s="228" t="s">
        <v>8086</v>
      </c>
      <c r="DU146" s="229">
        <v>45260</v>
      </c>
      <c r="DV146" s="227" t="s">
        <v>8094</v>
      </c>
      <c r="DW146" s="213">
        <v>268000</v>
      </c>
      <c r="DX146" s="230" t="s">
        <v>8074</v>
      </c>
      <c r="DY146" s="230" t="s">
        <v>1219</v>
      </c>
      <c r="DZ146" s="230">
        <v>2</v>
      </c>
      <c r="EA146" s="230" t="s">
        <v>8093</v>
      </c>
      <c r="EB146" s="230" t="s">
        <v>8086</v>
      </c>
      <c r="EC146" s="214">
        <v>45260</v>
      </c>
      <c r="ED146" s="228" t="s">
        <v>8097</v>
      </c>
      <c r="EE146" s="218">
        <v>15000</v>
      </c>
      <c r="EF146" s="228" t="s">
        <v>8074</v>
      </c>
      <c r="EG146" s="228" t="s">
        <v>1219</v>
      </c>
      <c r="EH146" s="228">
        <v>2</v>
      </c>
      <c r="EI146" s="228" t="s">
        <v>8096</v>
      </c>
      <c r="EJ146" s="228" t="s">
        <v>8095</v>
      </c>
      <c r="EK146" s="229">
        <v>45260</v>
      </c>
      <c r="EL146" s="227" t="s">
        <v>8099</v>
      </c>
      <c r="EM146" s="213">
        <v>0</v>
      </c>
      <c r="EN146" s="230" t="s">
        <v>8074</v>
      </c>
      <c r="EO146" s="230" t="s">
        <v>1219</v>
      </c>
      <c r="EP146" s="230">
        <v>2</v>
      </c>
      <c r="EQ146" s="230" t="s">
        <v>8098</v>
      </c>
      <c r="ER146" s="230" t="s">
        <v>8086</v>
      </c>
      <c r="ES146" s="214">
        <v>45260</v>
      </c>
      <c r="ET146" s="228" t="s">
        <v>8085</v>
      </c>
      <c r="EU146" s="228">
        <v>10</v>
      </c>
      <c r="EV146" s="228" t="s">
        <v>8081</v>
      </c>
      <c r="EW146" s="228" t="s">
        <v>1219</v>
      </c>
      <c r="EX146" s="228">
        <v>2</v>
      </c>
      <c r="EY146" s="228" t="s">
        <v>8084</v>
      </c>
      <c r="EZ146" s="228" t="s">
        <v>1079</v>
      </c>
      <c r="FA146" s="229">
        <v>45260</v>
      </c>
      <c r="FB146" s="227" t="s">
        <v>8101</v>
      </c>
      <c r="FC146" s="230">
        <v>1</v>
      </c>
      <c r="FD146" s="230" t="s">
        <v>8100</v>
      </c>
      <c r="FE146" s="230" t="s">
        <v>1219</v>
      </c>
      <c r="FF146" s="230">
        <v>2</v>
      </c>
      <c r="FG146" s="230" t="s">
        <v>2722</v>
      </c>
      <c r="FH146" s="230" t="s">
        <v>8095</v>
      </c>
      <c r="FI146" s="214">
        <v>45260</v>
      </c>
      <c r="FJ146" s="227" t="s">
        <v>11250</v>
      </c>
      <c r="FK146" s="228" t="e">
        <v>#N/A</v>
      </c>
      <c r="FL146" s="228" t="e">
        <v>#N/A</v>
      </c>
      <c r="FM146" s="228" t="e">
        <v>#N/A</v>
      </c>
      <c r="FN146" s="228" t="e">
        <v>#N/A</v>
      </c>
      <c r="FO146" s="228" t="e">
        <v>#N/A</v>
      </c>
      <c r="FP146" s="218" t="e">
        <v>#N/A</v>
      </c>
      <c r="FQ146" s="219" t="e">
        <v>#N/A</v>
      </c>
      <c r="FR146" s="227" t="s">
        <v>11251</v>
      </c>
      <c r="FS146" s="230" t="e">
        <v>#N/A</v>
      </c>
      <c r="FT146" s="230" t="e">
        <v>#N/A</v>
      </c>
      <c r="FU146" s="230" t="e">
        <v>#N/A</v>
      </c>
      <c r="FV146" s="230" t="e">
        <v>#N/A</v>
      </c>
      <c r="FW146" s="230" t="e">
        <v>#N/A</v>
      </c>
      <c r="FX146" s="230" t="e">
        <v>#N/A</v>
      </c>
      <c r="FY146" s="214" t="e">
        <v>#N/A</v>
      </c>
      <c r="FZ146" s="228" t="s">
        <v>5920</v>
      </c>
      <c r="GA146" s="228">
        <v>0</v>
      </c>
      <c r="GB146" s="228" t="s">
        <v>2019</v>
      </c>
      <c r="GC146" s="228" t="s">
        <v>33</v>
      </c>
      <c r="GD146" s="228">
        <v>2</v>
      </c>
      <c r="GE146" s="228" t="s">
        <v>17</v>
      </c>
      <c r="GF146" s="228" t="s">
        <v>17</v>
      </c>
      <c r="GG146" s="229">
        <v>45254</v>
      </c>
      <c r="GH146" s="227" t="s">
        <v>5926</v>
      </c>
      <c r="GI146" s="230">
        <v>1</v>
      </c>
      <c r="GJ146" s="230" t="s">
        <v>2019</v>
      </c>
      <c r="GK146" s="230" t="s">
        <v>33</v>
      </c>
      <c r="GL146" s="230">
        <v>2</v>
      </c>
      <c r="GM146" s="230" t="s">
        <v>17</v>
      </c>
      <c r="GN146" s="230" t="s">
        <v>17</v>
      </c>
      <c r="GO146" s="214">
        <v>45254</v>
      </c>
      <c r="GP146" s="228" t="s">
        <v>5921</v>
      </c>
      <c r="GQ146" s="228">
        <v>0</v>
      </c>
      <c r="GR146" s="228" t="s">
        <v>2019</v>
      </c>
      <c r="GS146" s="228" t="s">
        <v>33</v>
      </c>
      <c r="GT146" s="228">
        <v>2</v>
      </c>
      <c r="GU146" s="228" t="s">
        <v>17</v>
      </c>
      <c r="GV146" s="228" t="s">
        <v>17</v>
      </c>
      <c r="GW146" s="229">
        <v>45254</v>
      </c>
      <c r="GX146" s="227" t="s">
        <v>5927</v>
      </c>
      <c r="GY146" s="230">
        <v>0</v>
      </c>
      <c r="GZ146" s="230" t="s">
        <v>2019</v>
      </c>
      <c r="HA146" s="230" t="s">
        <v>33</v>
      </c>
      <c r="HB146" s="230">
        <v>2</v>
      </c>
      <c r="HC146" s="230" t="s">
        <v>17</v>
      </c>
      <c r="HD146" s="230" t="s">
        <v>17</v>
      </c>
      <c r="HE146" s="214">
        <v>45254</v>
      </c>
      <c r="HF146" s="228" t="s">
        <v>5919</v>
      </c>
      <c r="HG146" s="228">
        <v>0</v>
      </c>
      <c r="HH146" s="228" t="s">
        <v>2019</v>
      </c>
      <c r="HI146" s="228" t="s">
        <v>33</v>
      </c>
      <c r="HJ146" s="228">
        <v>2</v>
      </c>
      <c r="HK146" s="228" t="s">
        <v>17</v>
      </c>
      <c r="HL146" s="228" t="s">
        <v>17</v>
      </c>
      <c r="HM146" s="229">
        <v>45254</v>
      </c>
      <c r="HN146" s="227" t="s">
        <v>5925</v>
      </c>
      <c r="HO146" s="230">
        <v>2</v>
      </c>
      <c r="HP146" s="230" t="s">
        <v>2019</v>
      </c>
      <c r="HQ146" s="230" t="s">
        <v>33</v>
      </c>
      <c r="HR146" s="230">
        <v>2</v>
      </c>
      <c r="HS146" s="230" t="s">
        <v>17</v>
      </c>
      <c r="HT146" s="230" t="s">
        <v>17</v>
      </c>
      <c r="HU146" s="214">
        <v>45254</v>
      </c>
      <c r="HV146" s="228" t="s">
        <v>5922</v>
      </c>
      <c r="HW146" s="228">
        <v>0</v>
      </c>
      <c r="HX146" s="228" t="s">
        <v>2019</v>
      </c>
      <c r="HY146" s="228" t="s">
        <v>33</v>
      </c>
      <c r="HZ146" s="228">
        <v>2</v>
      </c>
      <c r="IA146" s="228" t="s">
        <v>17</v>
      </c>
      <c r="IB146" s="228" t="s">
        <v>17</v>
      </c>
      <c r="IC146" s="229">
        <v>45254</v>
      </c>
      <c r="ID146" s="227" t="s">
        <v>5924</v>
      </c>
      <c r="IE146" s="230">
        <v>0</v>
      </c>
      <c r="IF146" s="230" t="s">
        <v>2019</v>
      </c>
      <c r="IG146" s="230" t="s">
        <v>33</v>
      </c>
      <c r="IH146" s="230">
        <v>2</v>
      </c>
      <c r="II146" s="230" t="s">
        <v>17</v>
      </c>
      <c r="IJ146" s="230" t="s">
        <v>17</v>
      </c>
      <c r="IK146" s="214">
        <v>45254</v>
      </c>
      <c r="IL146" s="228" t="s">
        <v>5923</v>
      </c>
      <c r="IM146" s="228">
        <v>2</v>
      </c>
      <c r="IN146" s="228" t="s">
        <v>2019</v>
      </c>
      <c r="IO146" s="228" t="s">
        <v>33</v>
      </c>
      <c r="IP146" s="228">
        <v>2</v>
      </c>
      <c r="IQ146" s="228" t="s">
        <v>17</v>
      </c>
      <c r="IR146" s="228" t="s">
        <v>17</v>
      </c>
      <c r="IS146" s="229">
        <v>45254</v>
      </c>
    </row>
    <row r="147" spans="1:253" x14ac:dyDescent="0.25">
      <c r="A147" s="11" t="s">
        <v>63</v>
      </c>
      <c r="B147" s="11" t="s">
        <v>10454</v>
      </c>
      <c r="C147" s="11" t="s">
        <v>64</v>
      </c>
      <c r="D147" s="11" t="s">
        <v>65</v>
      </c>
      <c r="E147" s="11" t="s">
        <v>10094</v>
      </c>
      <c r="F147" s="11" t="s">
        <v>4247</v>
      </c>
      <c r="G147" s="212">
        <v>22125000</v>
      </c>
      <c r="H147" s="213" t="s">
        <v>4189</v>
      </c>
      <c r="I147" s="213" t="s">
        <v>66</v>
      </c>
      <c r="J147" s="213">
        <v>1</v>
      </c>
      <c r="K147" s="213" t="s">
        <v>4246</v>
      </c>
      <c r="L147" s="213" t="s">
        <v>4190</v>
      </c>
      <c r="M147" s="214">
        <v>45199</v>
      </c>
      <c r="N147" s="227" t="s">
        <v>4250</v>
      </c>
      <c r="O147" s="216">
        <v>185180</v>
      </c>
      <c r="P147" s="216" t="s">
        <v>928</v>
      </c>
      <c r="Q147" s="216" t="s">
        <v>1219</v>
      </c>
      <c r="R147" s="216">
        <v>2</v>
      </c>
      <c r="S147" s="216" t="s">
        <v>4249</v>
      </c>
      <c r="T147" s="216" t="s">
        <v>4248</v>
      </c>
      <c r="U147" s="217">
        <v>45199</v>
      </c>
      <c r="V147" s="227" t="s">
        <v>4252</v>
      </c>
      <c r="W147" s="213">
        <v>22125000</v>
      </c>
      <c r="X147" s="213" t="s">
        <v>4189</v>
      </c>
      <c r="Y147" s="213" t="s">
        <v>66</v>
      </c>
      <c r="Z147" s="213">
        <v>1</v>
      </c>
      <c r="AA147" s="213" t="s">
        <v>4251</v>
      </c>
      <c r="AB147" s="213" t="s">
        <v>4190</v>
      </c>
      <c r="AC147" s="214">
        <v>45199</v>
      </c>
      <c r="AD147" s="227" t="s">
        <v>4254</v>
      </c>
      <c r="AE147" s="218">
        <v>22125000</v>
      </c>
      <c r="AF147" s="218" t="s">
        <v>4189</v>
      </c>
      <c r="AG147" s="218" t="s">
        <v>66</v>
      </c>
      <c r="AH147" s="218">
        <v>1</v>
      </c>
      <c r="AI147" s="218" t="s">
        <v>4253</v>
      </c>
      <c r="AJ147" s="218" t="s">
        <v>4190</v>
      </c>
      <c r="AK147" s="219">
        <v>45199</v>
      </c>
      <c r="AL147" s="227" t="s">
        <v>5621</v>
      </c>
      <c r="AM147" s="213">
        <v>15236000</v>
      </c>
      <c r="AN147" s="213" t="s">
        <v>5618</v>
      </c>
      <c r="AO147" s="213" t="s">
        <v>22</v>
      </c>
      <c r="AP147" s="213">
        <v>3</v>
      </c>
      <c r="AQ147" s="213" t="s">
        <v>5620</v>
      </c>
      <c r="AR147" s="213" t="s">
        <v>5619</v>
      </c>
      <c r="AS147" s="214">
        <v>45251</v>
      </c>
      <c r="AT147" s="228" t="s">
        <v>706</v>
      </c>
      <c r="AU147" s="218" t="s">
        <v>17</v>
      </c>
      <c r="AV147" s="218" t="s">
        <v>703</v>
      </c>
      <c r="AW147" s="218" t="s">
        <v>17</v>
      </c>
      <c r="AX147" s="218" t="s">
        <v>17</v>
      </c>
      <c r="AY147" s="218" t="s">
        <v>705</v>
      </c>
      <c r="AZ147" s="218" t="s">
        <v>704</v>
      </c>
      <c r="BA147" s="219">
        <v>43767</v>
      </c>
      <c r="BB147" s="227" t="s">
        <v>70</v>
      </c>
      <c r="BC147" s="213" t="s">
        <v>17</v>
      </c>
      <c r="BD147" s="213" t="s">
        <v>17</v>
      </c>
      <c r="BE147" s="213" t="s">
        <v>17</v>
      </c>
      <c r="BF147" s="213" t="s">
        <v>17</v>
      </c>
      <c r="BG147" s="213" t="s">
        <v>69</v>
      </c>
      <c r="BH147" s="213">
        <v>0</v>
      </c>
      <c r="BI147" s="214">
        <v>43495</v>
      </c>
      <c r="BJ147" s="228" t="s">
        <v>5624</v>
      </c>
      <c r="BK147" s="228">
        <v>1678</v>
      </c>
      <c r="BL147" s="228" t="s">
        <v>5622</v>
      </c>
      <c r="BM147" s="228" t="s">
        <v>22</v>
      </c>
      <c r="BN147" s="228">
        <v>3</v>
      </c>
      <c r="BO147" s="228" t="s">
        <v>5623</v>
      </c>
      <c r="BP147" s="218" t="s">
        <v>1079</v>
      </c>
      <c r="BQ147" s="229">
        <v>45251</v>
      </c>
      <c r="BR147" s="227" t="s">
        <v>701</v>
      </c>
      <c r="BS147" s="230" t="s">
        <v>17</v>
      </c>
      <c r="BT147" s="230" t="s">
        <v>17</v>
      </c>
      <c r="BU147" s="230" t="s">
        <v>17</v>
      </c>
      <c r="BV147" s="230" t="s">
        <v>17</v>
      </c>
      <c r="BW147" s="230" t="s">
        <v>17</v>
      </c>
      <c r="BX147" s="230" t="s">
        <v>17</v>
      </c>
      <c r="BY147" s="214">
        <v>43767</v>
      </c>
      <c r="BZ147" s="228" t="s">
        <v>702</v>
      </c>
      <c r="CA147" s="228" t="s">
        <v>17</v>
      </c>
      <c r="CB147" s="228" t="s">
        <v>17</v>
      </c>
      <c r="CC147" s="228" t="s">
        <v>17</v>
      </c>
      <c r="CD147" s="228" t="s">
        <v>17</v>
      </c>
      <c r="CE147" s="228" t="s">
        <v>17</v>
      </c>
      <c r="CF147" s="228" t="s">
        <v>17</v>
      </c>
      <c r="CG147" s="229">
        <v>43767</v>
      </c>
      <c r="CH147" s="227" t="s">
        <v>11252</v>
      </c>
      <c r="CI147" s="228" t="e">
        <v>#N/A</v>
      </c>
      <c r="CJ147" s="228" t="e">
        <v>#N/A</v>
      </c>
      <c r="CK147" s="228" t="e">
        <v>#N/A</v>
      </c>
      <c r="CL147" s="228" t="e">
        <v>#N/A</v>
      </c>
      <c r="CM147" s="228" t="e">
        <v>#N/A</v>
      </c>
      <c r="CN147" s="228" t="e">
        <v>#N/A</v>
      </c>
      <c r="CO147" s="231" t="e">
        <v>#N/A</v>
      </c>
      <c r="CP147" s="228" t="s">
        <v>910</v>
      </c>
      <c r="CQ147" s="230" t="s">
        <v>17</v>
      </c>
      <c r="CR147" s="230" t="s">
        <v>907</v>
      </c>
      <c r="CS147" s="230" t="s">
        <v>17</v>
      </c>
      <c r="CT147" s="230" t="s">
        <v>17</v>
      </c>
      <c r="CU147" s="230" t="s">
        <v>909</v>
      </c>
      <c r="CV147" s="230" t="s">
        <v>908</v>
      </c>
      <c r="CW147" s="214">
        <v>44064</v>
      </c>
      <c r="CX147" s="228" t="s">
        <v>5627</v>
      </c>
      <c r="CY147" s="218">
        <v>15954000</v>
      </c>
      <c r="CZ147" s="218" t="s">
        <v>4223</v>
      </c>
      <c r="DA147" s="218" t="s">
        <v>1219</v>
      </c>
      <c r="DB147" s="218">
        <v>2</v>
      </c>
      <c r="DC147" s="218" t="s">
        <v>5626</v>
      </c>
      <c r="DD147" s="218" t="s">
        <v>4224</v>
      </c>
      <c r="DE147" s="220">
        <v>45251</v>
      </c>
      <c r="DF147" s="227" t="s">
        <v>5628</v>
      </c>
      <c r="DG147" s="213">
        <v>0</v>
      </c>
      <c r="DH147" s="230" t="s">
        <v>4223</v>
      </c>
      <c r="DI147" s="230" t="s">
        <v>66</v>
      </c>
      <c r="DJ147" s="230">
        <v>1</v>
      </c>
      <c r="DK147" s="230" t="s">
        <v>5626</v>
      </c>
      <c r="DL147" s="230" t="s">
        <v>4224</v>
      </c>
      <c r="DM147" s="214">
        <v>45251</v>
      </c>
      <c r="DN147" s="228" t="s">
        <v>5629</v>
      </c>
      <c r="DO147" s="218">
        <v>6171000</v>
      </c>
      <c r="DP147" s="228" t="s">
        <v>4223</v>
      </c>
      <c r="DQ147" s="228" t="s">
        <v>66</v>
      </c>
      <c r="DR147" s="228">
        <v>1</v>
      </c>
      <c r="DS147" s="228" t="s">
        <v>5626</v>
      </c>
      <c r="DT147" s="228" t="s">
        <v>4224</v>
      </c>
      <c r="DU147" s="229">
        <v>45251</v>
      </c>
      <c r="DV147" s="227" t="s">
        <v>5630</v>
      </c>
      <c r="DW147" s="213">
        <v>11661000</v>
      </c>
      <c r="DX147" s="230" t="s">
        <v>4223</v>
      </c>
      <c r="DY147" s="230" t="s">
        <v>1219</v>
      </c>
      <c r="DZ147" s="230">
        <v>2</v>
      </c>
      <c r="EA147" s="230" t="s">
        <v>5626</v>
      </c>
      <c r="EB147" s="230" t="s">
        <v>4224</v>
      </c>
      <c r="EC147" s="214">
        <v>45251</v>
      </c>
      <c r="ED147" s="228" t="s">
        <v>5631</v>
      </c>
      <c r="EE147" s="218">
        <v>4177000</v>
      </c>
      <c r="EF147" s="228" t="s">
        <v>4223</v>
      </c>
      <c r="EG147" s="228" t="s">
        <v>1219</v>
      </c>
      <c r="EH147" s="228">
        <v>2</v>
      </c>
      <c r="EI147" s="228" t="s">
        <v>5626</v>
      </c>
      <c r="EJ147" s="228" t="s">
        <v>4224</v>
      </c>
      <c r="EK147" s="229">
        <v>45251</v>
      </c>
      <c r="EL147" s="227" t="s">
        <v>5632</v>
      </c>
      <c r="EM147" s="213">
        <v>116000</v>
      </c>
      <c r="EN147" s="230" t="s">
        <v>4223</v>
      </c>
      <c r="EO147" s="230" t="s">
        <v>1219</v>
      </c>
      <c r="EP147" s="230">
        <v>2</v>
      </c>
      <c r="EQ147" s="230" t="s">
        <v>5626</v>
      </c>
      <c r="ER147" s="230" t="s">
        <v>4224</v>
      </c>
      <c r="ES147" s="214">
        <v>45251</v>
      </c>
      <c r="ET147" s="228" t="s">
        <v>5625</v>
      </c>
      <c r="EU147" s="228">
        <v>1678</v>
      </c>
      <c r="EV147" s="228" t="s">
        <v>5622</v>
      </c>
      <c r="EW147" s="228" t="s">
        <v>22</v>
      </c>
      <c r="EX147" s="228">
        <v>3</v>
      </c>
      <c r="EY147" s="228" t="s">
        <v>5623</v>
      </c>
      <c r="EZ147" s="228" t="s">
        <v>1079</v>
      </c>
      <c r="FA147" s="229">
        <v>45251</v>
      </c>
      <c r="FB147" s="227" t="s">
        <v>68</v>
      </c>
      <c r="FC147" s="230">
        <v>5</v>
      </c>
      <c r="FD147" s="230">
        <v>0</v>
      </c>
      <c r="FE147" s="230" t="s">
        <v>66</v>
      </c>
      <c r="FF147" s="230">
        <v>1</v>
      </c>
      <c r="FG147" s="230" t="s">
        <v>67</v>
      </c>
      <c r="FH147" s="230">
        <v>0</v>
      </c>
      <c r="FI147" s="214">
        <v>43495</v>
      </c>
      <c r="FJ147" s="227" t="s">
        <v>72</v>
      </c>
      <c r="FK147" s="228" t="s">
        <v>17</v>
      </c>
      <c r="FL147" s="228">
        <v>0</v>
      </c>
      <c r="FM147" s="228" t="s">
        <v>17</v>
      </c>
      <c r="FN147" s="228" t="s">
        <v>17</v>
      </c>
      <c r="FO147" s="228" t="s">
        <v>71</v>
      </c>
      <c r="FP147" s="218">
        <v>0</v>
      </c>
      <c r="FQ147" s="219">
        <v>43495</v>
      </c>
      <c r="FR147" s="227" t="s">
        <v>76</v>
      </c>
      <c r="FS147" s="230">
        <v>1160000</v>
      </c>
      <c r="FT147" s="230" t="s">
        <v>73</v>
      </c>
      <c r="FU147" s="230" t="s">
        <v>33</v>
      </c>
      <c r="FV147" s="230">
        <v>2</v>
      </c>
      <c r="FW147" s="230" t="s">
        <v>75</v>
      </c>
      <c r="FX147" s="230" t="s">
        <v>74</v>
      </c>
      <c r="FY147" s="214">
        <v>43495</v>
      </c>
      <c r="FZ147" s="228" t="s">
        <v>6423</v>
      </c>
      <c r="GA147" s="228">
        <v>1</v>
      </c>
      <c r="GB147" s="228" t="s">
        <v>2019</v>
      </c>
      <c r="GC147" s="228" t="s">
        <v>33</v>
      </c>
      <c r="GD147" s="228">
        <v>2</v>
      </c>
      <c r="GE147" s="228" t="s">
        <v>17</v>
      </c>
      <c r="GF147" s="228" t="s">
        <v>17</v>
      </c>
      <c r="GG147" s="229">
        <v>45257</v>
      </c>
      <c r="GH147" s="227" t="s">
        <v>6429</v>
      </c>
      <c r="GI147" s="230">
        <v>3</v>
      </c>
      <c r="GJ147" s="230" t="s">
        <v>2019</v>
      </c>
      <c r="GK147" s="230" t="s">
        <v>33</v>
      </c>
      <c r="GL147" s="230">
        <v>2</v>
      </c>
      <c r="GM147" s="230" t="s">
        <v>17</v>
      </c>
      <c r="GN147" s="230" t="s">
        <v>17</v>
      </c>
      <c r="GO147" s="214">
        <v>45257</v>
      </c>
      <c r="GP147" s="228" t="s">
        <v>6424</v>
      </c>
      <c r="GQ147" s="228">
        <v>3</v>
      </c>
      <c r="GR147" s="228" t="s">
        <v>2019</v>
      </c>
      <c r="GS147" s="228" t="s">
        <v>33</v>
      </c>
      <c r="GT147" s="228">
        <v>2</v>
      </c>
      <c r="GU147" s="228" t="s">
        <v>17</v>
      </c>
      <c r="GV147" s="228" t="s">
        <v>17</v>
      </c>
      <c r="GW147" s="229">
        <v>45257</v>
      </c>
      <c r="GX147" s="227" t="s">
        <v>6430</v>
      </c>
      <c r="GY147" s="230">
        <v>0</v>
      </c>
      <c r="GZ147" s="230" t="s">
        <v>2019</v>
      </c>
      <c r="HA147" s="230" t="s">
        <v>33</v>
      </c>
      <c r="HB147" s="230">
        <v>2</v>
      </c>
      <c r="HC147" s="230" t="s">
        <v>17</v>
      </c>
      <c r="HD147" s="230" t="s">
        <v>17</v>
      </c>
      <c r="HE147" s="214">
        <v>45257</v>
      </c>
      <c r="HF147" s="228" t="s">
        <v>6422</v>
      </c>
      <c r="HG147" s="228">
        <v>2</v>
      </c>
      <c r="HH147" s="228" t="s">
        <v>2019</v>
      </c>
      <c r="HI147" s="228" t="s">
        <v>33</v>
      </c>
      <c r="HJ147" s="228">
        <v>2</v>
      </c>
      <c r="HK147" s="228" t="s">
        <v>17</v>
      </c>
      <c r="HL147" s="228" t="s">
        <v>17</v>
      </c>
      <c r="HM147" s="229">
        <v>45257</v>
      </c>
      <c r="HN147" s="227" t="s">
        <v>6428</v>
      </c>
      <c r="HO147" s="230">
        <v>3</v>
      </c>
      <c r="HP147" s="230" t="s">
        <v>2019</v>
      </c>
      <c r="HQ147" s="230" t="s">
        <v>33</v>
      </c>
      <c r="HR147" s="230">
        <v>2</v>
      </c>
      <c r="HS147" s="230" t="s">
        <v>17</v>
      </c>
      <c r="HT147" s="230" t="s">
        <v>17</v>
      </c>
      <c r="HU147" s="214">
        <v>45257</v>
      </c>
      <c r="HV147" s="228" t="s">
        <v>6425</v>
      </c>
      <c r="HW147" s="228">
        <v>3</v>
      </c>
      <c r="HX147" s="228" t="s">
        <v>2019</v>
      </c>
      <c r="HY147" s="228" t="s">
        <v>33</v>
      </c>
      <c r="HZ147" s="228">
        <v>2</v>
      </c>
      <c r="IA147" s="228" t="s">
        <v>17</v>
      </c>
      <c r="IB147" s="228" t="s">
        <v>17</v>
      </c>
      <c r="IC147" s="229">
        <v>45257</v>
      </c>
      <c r="ID147" s="227" t="s">
        <v>6427</v>
      </c>
      <c r="IE147" s="230">
        <v>2</v>
      </c>
      <c r="IF147" s="230" t="s">
        <v>2019</v>
      </c>
      <c r="IG147" s="230" t="s">
        <v>33</v>
      </c>
      <c r="IH147" s="230">
        <v>2</v>
      </c>
      <c r="II147" s="230" t="s">
        <v>17</v>
      </c>
      <c r="IJ147" s="230" t="s">
        <v>17</v>
      </c>
      <c r="IK147" s="214">
        <v>45257</v>
      </c>
      <c r="IL147" s="228" t="s">
        <v>6426</v>
      </c>
      <c r="IM147" s="228">
        <v>0</v>
      </c>
      <c r="IN147" s="228" t="s">
        <v>2019</v>
      </c>
      <c r="IO147" s="228" t="s">
        <v>33</v>
      </c>
      <c r="IP147" s="228">
        <v>2</v>
      </c>
      <c r="IQ147" s="228" t="s">
        <v>17</v>
      </c>
      <c r="IR147" s="228" t="s">
        <v>17</v>
      </c>
      <c r="IS147" s="229">
        <v>45257</v>
      </c>
    </row>
    <row r="148" spans="1:253" x14ac:dyDescent="0.25">
      <c r="A148" s="11" t="s">
        <v>4187</v>
      </c>
      <c r="B148" s="11" t="s">
        <v>10428</v>
      </c>
      <c r="C148" s="11" t="s">
        <v>4188</v>
      </c>
      <c r="D148" s="11" t="s">
        <v>65</v>
      </c>
      <c r="E148" s="11" t="s">
        <v>10094</v>
      </c>
      <c r="F148" s="11" t="s">
        <v>4192</v>
      </c>
      <c r="G148" s="212">
        <v>22125000</v>
      </c>
      <c r="H148" s="213" t="s">
        <v>4189</v>
      </c>
      <c r="I148" s="213" t="s">
        <v>66</v>
      </c>
      <c r="J148" s="213">
        <v>1</v>
      </c>
      <c r="K148" s="213" t="s">
        <v>4191</v>
      </c>
      <c r="L148" s="213" t="s">
        <v>4190</v>
      </c>
      <c r="M148" s="214">
        <v>45199</v>
      </c>
      <c r="N148" s="227" t="s">
        <v>4196</v>
      </c>
      <c r="O148" s="216">
        <v>57285</v>
      </c>
      <c r="P148" s="216" t="s">
        <v>4193</v>
      </c>
      <c r="Q148" s="216" t="s">
        <v>66</v>
      </c>
      <c r="R148" s="216">
        <v>1</v>
      </c>
      <c r="S148" s="216" t="s">
        <v>4195</v>
      </c>
      <c r="T148" s="216" t="s">
        <v>4194</v>
      </c>
      <c r="U148" s="217">
        <v>45199</v>
      </c>
      <c r="V148" s="227" t="s">
        <v>4200</v>
      </c>
      <c r="W148" s="213">
        <v>13578000</v>
      </c>
      <c r="X148" s="213" t="s">
        <v>4197</v>
      </c>
      <c r="Y148" s="213" t="s">
        <v>1219</v>
      </c>
      <c r="Z148" s="213">
        <v>2</v>
      </c>
      <c r="AA148" s="213" t="s">
        <v>4199</v>
      </c>
      <c r="AB148" s="213" t="s">
        <v>4198</v>
      </c>
      <c r="AC148" s="214">
        <v>45199</v>
      </c>
      <c r="AD148" s="227" t="s">
        <v>4204</v>
      </c>
      <c r="AE148" s="218">
        <v>8800000</v>
      </c>
      <c r="AF148" s="218" t="s">
        <v>4201</v>
      </c>
      <c r="AG148" s="218" t="s">
        <v>1219</v>
      </c>
      <c r="AH148" s="218">
        <v>2</v>
      </c>
      <c r="AI148" s="218" t="s">
        <v>4203</v>
      </c>
      <c r="AJ148" s="218" t="s">
        <v>4202</v>
      </c>
      <c r="AK148" s="219">
        <v>45199</v>
      </c>
      <c r="AL148" s="227" t="s">
        <v>4208</v>
      </c>
      <c r="AM148" s="213">
        <v>2700000</v>
      </c>
      <c r="AN148" s="213" t="s">
        <v>4205</v>
      </c>
      <c r="AO148" s="213" t="s">
        <v>22</v>
      </c>
      <c r="AP148" s="213">
        <v>3</v>
      </c>
      <c r="AQ148" s="213" t="s">
        <v>4207</v>
      </c>
      <c r="AR148" s="213" t="s">
        <v>4206</v>
      </c>
      <c r="AS148" s="214">
        <v>45199</v>
      </c>
      <c r="AT148" s="228" t="s">
        <v>4212</v>
      </c>
      <c r="AU148" s="218">
        <v>11200</v>
      </c>
      <c r="AV148" s="218" t="s">
        <v>4209</v>
      </c>
      <c r="AW148" s="218" t="s">
        <v>22</v>
      </c>
      <c r="AX148" s="218">
        <v>3</v>
      </c>
      <c r="AY148" s="218" t="s">
        <v>4211</v>
      </c>
      <c r="AZ148" s="218" t="s">
        <v>4210</v>
      </c>
      <c r="BA148" s="219">
        <v>45199</v>
      </c>
      <c r="BB148" s="227" t="s">
        <v>4236</v>
      </c>
      <c r="BC148" s="213" t="s">
        <v>17</v>
      </c>
      <c r="BD148" s="213" t="s">
        <v>683</v>
      </c>
      <c r="BE148" s="213" t="s">
        <v>22</v>
      </c>
      <c r="BF148" s="213">
        <v>3</v>
      </c>
      <c r="BG148" s="213" t="s">
        <v>4233</v>
      </c>
      <c r="BH148" s="213" t="s">
        <v>17</v>
      </c>
      <c r="BI148" s="214">
        <v>45199</v>
      </c>
      <c r="BJ148" s="228" t="s">
        <v>4214</v>
      </c>
      <c r="BK148" s="228">
        <v>0</v>
      </c>
      <c r="BL148" s="228" t="s">
        <v>17</v>
      </c>
      <c r="BM148" s="228" t="s">
        <v>17</v>
      </c>
      <c r="BN148" s="228" t="s">
        <v>17</v>
      </c>
      <c r="BO148" s="228" t="s">
        <v>4213</v>
      </c>
      <c r="BP148" s="218" t="s">
        <v>17</v>
      </c>
      <c r="BQ148" s="229">
        <v>45199</v>
      </c>
      <c r="BR148" s="227" t="s">
        <v>4240</v>
      </c>
      <c r="BS148" s="230">
        <v>10000</v>
      </c>
      <c r="BT148" s="230" t="s">
        <v>4237</v>
      </c>
      <c r="BU148" s="230" t="s">
        <v>22</v>
      </c>
      <c r="BV148" s="230">
        <v>3</v>
      </c>
      <c r="BW148" s="230" t="s">
        <v>4239</v>
      </c>
      <c r="BX148" s="230" t="s">
        <v>4238</v>
      </c>
      <c r="BY148" s="214">
        <v>45199</v>
      </c>
      <c r="BZ148" s="228" t="s">
        <v>4243</v>
      </c>
      <c r="CA148" s="228">
        <v>10600</v>
      </c>
      <c r="CB148" s="228" t="s">
        <v>4241</v>
      </c>
      <c r="CC148" s="228" t="s">
        <v>22</v>
      </c>
      <c r="CD148" s="228">
        <v>3</v>
      </c>
      <c r="CE148" s="228" t="s">
        <v>4242</v>
      </c>
      <c r="CF148" s="228" t="s">
        <v>4238</v>
      </c>
      <c r="CG148" s="229">
        <v>45199</v>
      </c>
      <c r="CH148" s="227" t="s">
        <v>11253</v>
      </c>
      <c r="CI148" s="228" t="e">
        <v>#N/A</v>
      </c>
      <c r="CJ148" s="228" t="e">
        <v>#N/A</v>
      </c>
      <c r="CK148" s="228" t="e">
        <v>#N/A</v>
      </c>
      <c r="CL148" s="228" t="e">
        <v>#N/A</v>
      </c>
      <c r="CM148" s="228" t="e">
        <v>#N/A</v>
      </c>
      <c r="CN148" s="228" t="e">
        <v>#N/A</v>
      </c>
      <c r="CO148" s="231" t="e">
        <v>#N/A</v>
      </c>
      <c r="CP148" s="228" t="s">
        <v>4245</v>
      </c>
      <c r="CQ148" s="230" t="s">
        <v>17</v>
      </c>
      <c r="CR148" s="230" t="s">
        <v>683</v>
      </c>
      <c r="CS148" s="230" t="s">
        <v>17</v>
      </c>
      <c r="CT148" s="230" t="s">
        <v>17</v>
      </c>
      <c r="CU148" s="230" t="s">
        <v>4233</v>
      </c>
      <c r="CV148" s="230" t="s">
        <v>17</v>
      </c>
      <c r="CW148" s="214">
        <v>45199</v>
      </c>
      <c r="CX148" s="228" t="s">
        <v>5219</v>
      </c>
      <c r="CY148" s="218">
        <v>4100000</v>
      </c>
      <c r="CZ148" s="218" t="s">
        <v>4223</v>
      </c>
      <c r="DA148" s="218" t="s">
        <v>22</v>
      </c>
      <c r="DB148" s="218">
        <v>3</v>
      </c>
      <c r="DC148" s="218" t="s">
        <v>4225</v>
      </c>
      <c r="DD148" s="218" t="s">
        <v>4224</v>
      </c>
      <c r="DE148" s="220">
        <v>45199</v>
      </c>
      <c r="DF148" s="227" t="s">
        <v>4218</v>
      </c>
      <c r="DG148" s="213">
        <v>4778000</v>
      </c>
      <c r="DH148" s="230" t="s">
        <v>4215</v>
      </c>
      <c r="DI148" s="230" t="s">
        <v>22</v>
      </c>
      <c r="DJ148" s="230">
        <v>3</v>
      </c>
      <c r="DK148" s="230" t="s">
        <v>4217</v>
      </c>
      <c r="DL148" s="230" t="s">
        <v>4216</v>
      </c>
      <c r="DM148" s="214">
        <v>45199</v>
      </c>
      <c r="DN148" s="228" t="s">
        <v>4222</v>
      </c>
      <c r="DO148" s="218">
        <v>4700000</v>
      </c>
      <c r="DP148" s="228" t="s">
        <v>4219</v>
      </c>
      <c r="DQ148" s="228" t="s">
        <v>22</v>
      </c>
      <c r="DR148" s="228">
        <v>3</v>
      </c>
      <c r="DS148" s="228" t="s">
        <v>4221</v>
      </c>
      <c r="DT148" s="228" t="s">
        <v>4220</v>
      </c>
      <c r="DU148" s="229">
        <v>45199</v>
      </c>
      <c r="DV148" s="227" t="s">
        <v>4226</v>
      </c>
      <c r="DW148" s="213">
        <v>2993000</v>
      </c>
      <c r="DX148" s="230" t="s">
        <v>4223</v>
      </c>
      <c r="DY148" s="230" t="s">
        <v>22</v>
      </c>
      <c r="DZ148" s="230">
        <v>3</v>
      </c>
      <c r="EA148" s="230" t="s">
        <v>4225</v>
      </c>
      <c r="EB148" s="230" t="s">
        <v>4224</v>
      </c>
      <c r="EC148" s="214">
        <v>45199</v>
      </c>
      <c r="ED148" s="228" t="s">
        <v>4227</v>
      </c>
      <c r="EE148" s="218">
        <v>1066000</v>
      </c>
      <c r="EF148" s="228" t="s">
        <v>4223</v>
      </c>
      <c r="EG148" s="228" t="s">
        <v>22</v>
      </c>
      <c r="EH148" s="228">
        <v>3</v>
      </c>
      <c r="EI148" s="228" t="s">
        <v>4225</v>
      </c>
      <c r="EJ148" s="228" t="s">
        <v>4224</v>
      </c>
      <c r="EK148" s="229">
        <v>45199</v>
      </c>
      <c r="EL148" s="227" t="s">
        <v>4228</v>
      </c>
      <c r="EM148" s="213">
        <v>41000</v>
      </c>
      <c r="EN148" s="230" t="s">
        <v>4223</v>
      </c>
      <c r="EO148" s="230" t="s">
        <v>22</v>
      </c>
      <c r="EP148" s="230">
        <v>3</v>
      </c>
      <c r="EQ148" s="230" t="s">
        <v>4225</v>
      </c>
      <c r="ER148" s="230" t="s">
        <v>4224</v>
      </c>
      <c r="ES148" s="214">
        <v>45199</v>
      </c>
      <c r="ET148" s="228" t="s">
        <v>9624</v>
      </c>
      <c r="EU148" s="228">
        <v>1589</v>
      </c>
      <c r="EV148" s="228" t="s">
        <v>9621</v>
      </c>
      <c r="EW148" s="228" t="s">
        <v>22</v>
      </c>
      <c r="EX148" s="228">
        <v>3</v>
      </c>
      <c r="EY148" s="228" t="s">
        <v>9623</v>
      </c>
      <c r="EZ148" s="228" t="s">
        <v>9622</v>
      </c>
      <c r="FA148" s="229">
        <v>45260</v>
      </c>
      <c r="FB148" s="227" t="s">
        <v>4232</v>
      </c>
      <c r="FC148" s="230">
        <v>5</v>
      </c>
      <c r="FD148" s="230" t="s">
        <v>4229</v>
      </c>
      <c r="FE148" s="230" t="s">
        <v>22</v>
      </c>
      <c r="FF148" s="230">
        <v>3</v>
      </c>
      <c r="FG148" s="230" t="s">
        <v>4231</v>
      </c>
      <c r="FH148" s="230" t="s">
        <v>4230</v>
      </c>
      <c r="FI148" s="214">
        <v>45199</v>
      </c>
      <c r="FJ148" s="227" t="s">
        <v>4234</v>
      </c>
      <c r="FK148" s="228" t="s">
        <v>17</v>
      </c>
      <c r="FL148" s="228" t="s">
        <v>683</v>
      </c>
      <c r="FM148" s="228" t="s">
        <v>22</v>
      </c>
      <c r="FN148" s="228">
        <v>3</v>
      </c>
      <c r="FO148" s="228" t="s">
        <v>4233</v>
      </c>
      <c r="FP148" s="218" t="s">
        <v>17</v>
      </c>
      <c r="FQ148" s="219">
        <v>45199</v>
      </c>
      <c r="FR148" s="227" t="s">
        <v>4235</v>
      </c>
      <c r="FS148" s="230" t="s">
        <v>17</v>
      </c>
      <c r="FT148" s="230" t="s">
        <v>683</v>
      </c>
      <c r="FU148" s="230" t="s">
        <v>22</v>
      </c>
      <c r="FV148" s="230">
        <v>3</v>
      </c>
      <c r="FW148" s="230" t="s">
        <v>4233</v>
      </c>
      <c r="FX148" s="230" t="s">
        <v>17</v>
      </c>
      <c r="FY148" s="214">
        <v>45199</v>
      </c>
      <c r="FZ148" s="228" t="s">
        <v>6432</v>
      </c>
      <c r="GA148" s="228">
        <v>1</v>
      </c>
      <c r="GB148" s="228" t="s">
        <v>2019</v>
      </c>
      <c r="GC148" s="228" t="s">
        <v>33</v>
      </c>
      <c r="GD148" s="228">
        <v>2</v>
      </c>
      <c r="GE148" s="228" t="s">
        <v>17</v>
      </c>
      <c r="GF148" s="228" t="s">
        <v>17</v>
      </c>
      <c r="GG148" s="229">
        <v>45257</v>
      </c>
      <c r="GH148" s="227" t="s">
        <v>6438</v>
      </c>
      <c r="GI148" s="230">
        <v>3</v>
      </c>
      <c r="GJ148" s="230" t="s">
        <v>2019</v>
      </c>
      <c r="GK148" s="230" t="s">
        <v>33</v>
      </c>
      <c r="GL148" s="230">
        <v>2</v>
      </c>
      <c r="GM148" s="230" t="s">
        <v>17</v>
      </c>
      <c r="GN148" s="230" t="s">
        <v>17</v>
      </c>
      <c r="GO148" s="214">
        <v>45257</v>
      </c>
      <c r="GP148" s="228" t="s">
        <v>6433</v>
      </c>
      <c r="GQ148" s="228">
        <v>3</v>
      </c>
      <c r="GR148" s="228" t="s">
        <v>2019</v>
      </c>
      <c r="GS148" s="228" t="s">
        <v>33</v>
      </c>
      <c r="GT148" s="228">
        <v>2</v>
      </c>
      <c r="GU148" s="228" t="s">
        <v>17</v>
      </c>
      <c r="GV148" s="228" t="s">
        <v>17</v>
      </c>
      <c r="GW148" s="229">
        <v>45257</v>
      </c>
      <c r="GX148" s="227" t="s">
        <v>6439</v>
      </c>
      <c r="GY148" s="230">
        <v>0</v>
      </c>
      <c r="GZ148" s="230" t="s">
        <v>2019</v>
      </c>
      <c r="HA148" s="230" t="s">
        <v>33</v>
      </c>
      <c r="HB148" s="230">
        <v>2</v>
      </c>
      <c r="HC148" s="230" t="s">
        <v>17</v>
      </c>
      <c r="HD148" s="230" t="s">
        <v>17</v>
      </c>
      <c r="HE148" s="214">
        <v>45257</v>
      </c>
      <c r="HF148" s="228" t="s">
        <v>6431</v>
      </c>
      <c r="HG148" s="228">
        <v>2</v>
      </c>
      <c r="HH148" s="228" t="s">
        <v>2019</v>
      </c>
      <c r="HI148" s="228" t="s">
        <v>33</v>
      </c>
      <c r="HJ148" s="228">
        <v>2</v>
      </c>
      <c r="HK148" s="228" t="s">
        <v>17</v>
      </c>
      <c r="HL148" s="228" t="s">
        <v>17</v>
      </c>
      <c r="HM148" s="229">
        <v>45257</v>
      </c>
      <c r="HN148" s="227" t="s">
        <v>6437</v>
      </c>
      <c r="HO148" s="230">
        <v>3</v>
      </c>
      <c r="HP148" s="230" t="s">
        <v>2019</v>
      </c>
      <c r="HQ148" s="230" t="s">
        <v>33</v>
      </c>
      <c r="HR148" s="230">
        <v>2</v>
      </c>
      <c r="HS148" s="230" t="s">
        <v>17</v>
      </c>
      <c r="HT148" s="230" t="s">
        <v>17</v>
      </c>
      <c r="HU148" s="214">
        <v>45257</v>
      </c>
      <c r="HV148" s="228" t="s">
        <v>6434</v>
      </c>
      <c r="HW148" s="228">
        <v>3</v>
      </c>
      <c r="HX148" s="228" t="s">
        <v>2019</v>
      </c>
      <c r="HY148" s="228" t="s">
        <v>33</v>
      </c>
      <c r="HZ148" s="228">
        <v>2</v>
      </c>
      <c r="IA148" s="228" t="s">
        <v>17</v>
      </c>
      <c r="IB148" s="228" t="s">
        <v>17</v>
      </c>
      <c r="IC148" s="229">
        <v>45257</v>
      </c>
      <c r="ID148" s="227" t="s">
        <v>6436</v>
      </c>
      <c r="IE148" s="230">
        <v>2</v>
      </c>
      <c r="IF148" s="230" t="s">
        <v>2019</v>
      </c>
      <c r="IG148" s="230" t="s">
        <v>33</v>
      </c>
      <c r="IH148" s="230">
        <v>2</v>
      </c>
      <c r="II148" s="230" t="s">
        <v>17</v>
      </c>
      <c r="IJ148" s="230" t="s">
        <v>17</v>
      </c>
      <c r="IK148" s="214">
        <v>45257</v>
      </c>
      <c r="IL148" s="228" t="s">
        <v>6435</v>
      </c>
      <c r="IM148" s="228">
        <v>0</v>
      </c>
      <c r="IN148" s="228" t="s">
        <v>2019</v>
      </c>
      <c r="IO148" s="228" t="s">
        <v>33</v>
      </c>
      <c r="IP148" s="228">
        <v>2</v>
      </c>
      <c r="IQ148" s="228" t="s">
        <v>17</v>
      </c>
      <c r="IR148" s="228" t="s">
        <v>17</v>
      </c>
      <c r="IS148" s="229">
        <v>45257</v>
      </c>
    </row>
    <row r="149" spans="1:253" x14ac:dyDescent="0.25">
      <c r="A149" s="11" t="s">
        <v>970</v>
      </c>
      <c r="B149" s="11" t="s">
        <v>10442</v>
      </c>
      <c r="C149" s="11" t="s">
        <v>971</v>
      </c>
      <c r="D149" s="11" t="s">
        <v>366</v>
      </c>
      <c r="E149" s="11" t="s">
        <v>10095</v>
      </c>
      <c r="F149" s="11" t="s">
        <v>3059</v>
      </c>
      <c r="G149" s="212">
        <v>18294000</v>
      </c>
      <c r="H149" s="213" t="s">
        <v>3056</v>
      </c>
      <c r="I149" s="213" t="s">
        <v>66</v>
      </c>
      <c r="J149" s="213">
        <v>1</v>
      </c>
      <c r="K149" s="213" t="s">
        <v>3058</v>
      </c>
      <c r="L149" s="213" t="s">
        <v>3057</v>
      </c>
      <c r="M149" s="214">
        <v>45112</v>
      </c>
      <c r="N149" s="227" t="s">
        <v>3062</v>
      </c>
      <c r="O149" s="216">
        <v>1284000</v>
      </c>
      <c r="P149" s="216" t="s">
        <v>1917</v>
      </c>
      <c r="Q149" s="216" t="s">
        <v>66</v>
      </c>
      <c r="R149" s="216">
        <v>1</v>
      </c>
      <c r="S149" s="216" t="s">
        <v>3061</v>
      </c>
      <c r="T149" s="216" t="s">
        <v>3060</v>
      </c>
      <c r="U149" s="217">
        <v>45112</v>
      </c>
      <c r="V149" s="227" t="s">
        <v>3065</v>
      </c>
      <c r="W149" s="213">
        <v>18294000</v>
      </c>
      <c r="X149" s="213" t="s">
        <v>3056</v>
      </c>
      <c r="Y149" s="213" t="s">
        <v>66</v>
      </c>
      <c r="Z149" s="213">
        <v>1</v>
      </c>
      <c r="AA149" s="213" t="s">
        <v>3064</v>
      </c>
      <c r="AB149" s="213" t="s">
        <v>3063</v>
      </c>
      <c r="AC149" s="214">
        <v>45112</v>
      </c>
      <c r="AD149" s="227" t="s">
        <v>3501</v>
      </c>
      <c r="AE149" s="218">
        <v>5373000</v>
      </c>
      <c r="AF149" s="218" t="s">
        <v>3233</v>
      </c>
      <c r="AG149" s="218" t="s">
        <v>66</v>
      </c>
      <c r="AH149" s="218">
        <v>1</v>
      </c>
      <c r="AI149" s="218" t="s">
        <v>3500</v>
      </c>
      <c r="AJ149" s="218" t="s">
        <v>3474</v>
      </c>
      <c r="AK149" s="219">
        <v>45163</v>
      </c>
      <c r="AL149" s="227" t="s">
        <v>9576</v>
      </c>
      <c r="AM149" s="213">
        <v>1377000</v>
      </c>
      <c r="AN149" s="213" t="s">
        <v>9573</v>
      </c>
      <c r="AO149" s="213" t="s">
        <v>66</v>
      </c>
      <c r="AP149" s="213">
        <v>1</v>
      </c>
      <c r="AQ149" s="213" t="s">
        <v>9575</v>
      </c>
      <c r="AR149" s="213" t="s">
        <v>9574</v>
      </c>
      <c r="AS149" s="214">
        <v>45260</v>
      </c>
      <c r="AT149" s="228" t="s">
        <v>976</v>
      </c>
      <c r="AU149" s="218" t="s">
        <v>17</v>
      </c>
      <c r="AV149" s="218" t="s">
        <v>17</v>
      </c>
      <c r="AW149" s="218" t="s">
        <v>22</v>
      </c>
      <c r="AX149" s="218">
        <v>3</v>
      </c>
      <c r="AY149" s="218" t="s">
        <v>17</v>
      </c>
      <c r="AZ149" s="218" t="s">
        <v>17</v>
      </c>
      <c r="BA149" s="219">
        <v>44187</v>
      </c>
      <c r="BB149" s="227" t="s">
        <v>975</v>
      </c>
      <c r="BC149" s="213" t="s">
        <v>17</v>
      </c>
      <c r="BD149" s="213" t="s">
        <v>17</v>
      </c>
      <c r="BE149" s="213" t="s">
        <v>22</v>
      </c>
      <c r="BF149" s="213">
        <v>3</v>
      </c>
      <c r="BG149" s="213" t="s">
        <v>17</v>
      </c>
      <c r="BH149" s="213" t="s">
        <v>17</v>
      </c>
      <c r="BI149" s="214">
        <v>44187</v>
      </c>
      <c r="BJ149" s="228" t="s">
        <v>9578</v>
      </c>
      <c r="BK149" s="228">
        <v>72</v>
      </c>
      <c r="BL149" s="228" t="s">
        <v>7102</v>
      </c>
      <c r="BM149" s="228" t="s">
        <v>66</v>
      </c>
      <c r="BN149" s="228">
        <v>1</v>
      </c>
      <c r="BO149" s="228" t="s">
        <v>9577</v>
      </c>
      <c r="BP149" s="218" t="s">
        <v>1079</v>
      </c>
      <c r="BQ149" s="229">
        <v>45260</v>
      </c>
      <c r="BR149" s="227" t="s">
        <v>972</v>
      </c>
      <c r="BS149" s="230" t="s">
        <v>17</v>
      </c>
      <c r="BT149" s="230" t="s">
        <v>17</v>
      </c>
      <c r="BU149" s="230" t="s">
        <v>22</v>
      </c>
      <c r="BV149" s="230">
        <v>3</v>
      </c>
      <c r="BW149" s="230" t="s">
        <v>17</v>
      </c>
      <c r="BX149" s="230" t="s">
        <v>17</v>
      </c>
      <c r="BY149" s="214">
        <v>44187</v>
      </c>
      <c r="BZ149" s="228" t="s">
        <v>973</v>
      </c>
      <c r="CA149" s="228" t="s">
        <v>17</v>
      </c>
      <c r="CB149" s="228" t="s">
        <v>17</v>
      </c>
      <c r="CC149" s="228" t="s">
        <v>22</v>
      </c>
      <c r="CD149" s="228">
        <v>3</v>
      </c>
      <c r="CE149" s="228" t="s">
        <v>17</v>
      </c>
      <c r="CF149" s="228" t="s">
        <v>17</v>
      </c>
      <c r="CG149" s="229">
        <v>44187</v>
      </c>
      <c r="CH149" s="227" t="s">
        <v>11254</v>
      </c>
      <c r="CI149" s="228" t="e">
        <v>#N/A</v>
      </c>
      <c r="CJ149" s="228" t="e">
        <v>#N/A</v>
      </c>
      <c r="CK149" s="228" t="e">
        <v>#N/A</v>
      </c>
      <c r="CL149" s="228" t="e">
        <v>#N/A</v>
      </c>
      <c r="CM149" s="228" t="e">
        <v>#N/A</v>
      </c>
      <c r="CN149" s="228" t="e">
        <v>#N/A</v>
      </c>
      <c r="CO149" s="231" t="e">
        <v>#N/A</v>
      </c>
      <c r="CP149" s="228" t="s">
        <v>974</v>
      </c>
      <c r="CQ149" s="230" t="s">
        <v>17</v>
      </c>
      <c r="CR149" s="230" t="s">
        <v>17</v>
      </c>
      <c r="CS149" s="230" t="s">
        <v>22</v>
      </c>
      <c r="CT149" s="230">
        <v>3</v>
      </c>
      <c r="CU149" s="230" t="s">
        <v>17</v>
      </c>
      <c r="CV149" s="230" t="s">
        <v>17</v>
      </c>
      <c r="CW149" s="214">
        <v>44187</v>
      </c>
      <c r="CX149" s="228" t="s">
        <v>3503</v>
      </c>
      <c r="CY149" s="218">
        <v>5373000</v>
      </c>
      <c r="CZ149" s="218" t="s">
        <v>3233</v>
      </c>
      <c r="DA149" s="218" t="s">
        <v>66</v>
      </c>
      <c r="DB149" s="218">
        <v>1</v>
      </c>
      <c r="DC149" s="218" t="s">
        <v>3475</v>
      </c>
      <c r="DD149" s="218" t="s">
        <v>3474</v>
      </c>
      <c r="DE149" s="220">
        <v>45163</v>
      </c>
      <c r="DF149" s="227" t="s">
        <v>3482</v>
      </c>
      <c r="DG149" s="213">
        <v>12921000</v>
      </c>
      <c r="DH149" s="230" t="s">
        <v>3233</v>
      </c>
      <c r="DI149" s="230" t="s">
        <v>66</v>
      </c>
      <c r="DJ149" s="230">
        <v>1</v>
      </c>
      <c r="DK149" s="230" t="s">
        <v>3481</v>
      </c>
      <c r="DL149" s="230" t="s">
        <v>3474</v>
      </c>
      <c r="DM149" s="214">
        <v>45163</v>
      </c>
      <c r="DN149" s="228" t="s">
        <v>3067</v>
      </c>
      <c r="DO149" s="218">
        <v>0</v>
      </c>
      <c r="DP149" s="228" t="s">
        <v>3056</v>
      </c>
      <c r="DQ149" s="228" t="s">
        <v>66</v>
      </c>
      <c r="DR149" s="228">
        <v>1</v>
      </c>
      <c r="DS149" s="228" t="s">
        <v>3066</v>
      </c>
      <c r="DT149" s="228" t="s">
        <v>3063</v>
      </c>
      <c r="DU149" s="229">
        <v>45112</v>
      </c>
      <c r="DV149" s="227" t="s">
        <v>3476</v>
      </c>
      <c r="DW149" s="213">
        <v>2531000</v>
      </c>
      <c r="DX149" s="230" t="s">
        <v>3233</v>
      </c>
      <c r="DY149" s="230" t="s">
        <v>66</v>
      </c>
      <c r="DZ149" s="230">
        <v>1</v>
      </c>
      <c r="EA149" s="230" t="s">
        <v>3475</v>
      </c>
      <c r="EB149" s="230" t="s">
        <v>3474</v>
      </c>
      <c r="EC149" s="214">
        <v>45163</v>
      </c>
      <c r="ED149" s="228" t="s">
        <v>3478</v>
      </c>
      <c r="EE149" s="218">
        <v>1744000</v>
      </c>
      <c r="EF149" s="228" t="s">
        <v>3233</v>
      </c>
      <c r="EG149" s="228" t="s">
        <v>66</v>
      </c>
      <c r="EH149" s="228">
        <v>1</v>
      </c>
      <c r="EI149" s="228" t="s">
        <v>3477</v>
      </c>
      <c r="EJ149" s="228" t="s">
        <v>3474</v>
      </c>
      <c r="EK149" s="229">
        <v>45163</v>
      </c>
      <c r="EL149" s="227" t="s">
        <v>3480</v>
      </c>
      <c r="EM149" s="213">
        <v>1098000</v>
      </c>
      <c r="EN149" s="230" t="s">
        <v>3233</v>
      </c>
      <c r="EO149" s="230" t="s">
        <v>66</v>
      </c>
      <c r="EP149" s="230">
        <v>1</v>
      </c>
      <c r="EQ149" s="230" t="s">
        <v>3479</v>
      </c>
      <c r="ER149" s="230" t="s">
        <v>3474</v>
      </c>
      <c r="ES149" s="214">
        <v>45163</v>
      </c>
      <c r="ET149" s="228" t="s">
        <v>9580</v>
      </c>
      <c r="EU149" s="228">
        <v>21</v>
      </c>
      <c r="EV149" s="228" t="s">
        <v>7102</v>
      </c>
      <c r="EW149" s="228" t="s">
        <v>66</v>
      </c>
      <c r="EX149" s="228">
        <v>1</v>
      </c>
      <c r="EY149" s="228" t="s">
        <v>9579</v>
      </c>
      <c r="EZ149" s="228" t="s">
        <v>1079</v>
      </c>
      <c r="FA149" s="229">
        <v>45260</v>
      </c>
      <c r="FB149" s="227" t="s">
        <v>9582</v>
      </c>
      <c r="FC149" s="230">
        <v>4</v>
      </c>
      <c r="FD149" s="230" t="s">
        <v>9573</v>
      </c>
      <c r="FE149" s="230" t="s">
        <v>66</v>
      </c>
      <c r="FF149" s="230">
        <v>1</v>
      </c>
      <c r="FG149" s="230" t="s">
        <v>9581</v>
      </c>
      <c r="FH149" s="230" t="s">
        <v>9574</v>
      </c>
      <c r="FI149" s="214">
        <v>45260</v>
      </c>
      <c r="FJ149" s="227" t="s">
        <v>977</v>
      </c>
      <c r="FK149" s="228" t="s">
        <v>17</v>
      </c>
      <c r="FL149" s="228" t="s">
        <v>17</v>
      </c>
      <c r="FM149" s="228" t="s">
        <v>22</v>
      </c>
      <c r="FN149" s="228">
        <v>3</v>
      </c>
      <c r="FO149" s="228" t="s">
        <v>17</v>
      </c>
      <c r="FP149" s="218" t="s">
        <v>17</v>
      </c>
      <c r="FQ149" s="219">
        <v>44187</v>
      </c>
      <c r="FR149" s="227" t="s">
        <v>978</v>
      </c>
      <c r="FS149" s="230" t="s">
        <v>17</v>
      </c>
      <c r="FT149" s="230" t="s">
        <v>17</v>
      </c>
      <c r="FU149" s="230" t="s">
        <v>22</v>
      </c>
      <c r="FV149" s="230">
        <v>3</v>
      </c>
      <c r="FW149" s="230" t="s">
        <v>17</v>
      </c>
      <c r="FX149" s="230" t="s">
        <v>17</v>
      </c>
      <c r="FY149" s="214">
        <v>44187</v>
      </c>
      <c r="FZ149" s="228" t="s">
        <v>2537</v>
      </c>
      <c r="GA149" s="228">
        <v>1</v>
      </c>
      <c r="GB149" s="228" t="s">
        <v>2019</v>
      </c>
      <c r="GC149" s="228" t="s">
        <v>33</v>
      </c>
      <c r="GD149" s="228">
        <v>2</v>
      </c>
      <c r="GE149" s="228" t="s">
        <v>17</v>
      </c>
      <c r="GF149" s="228" t="s">
        <v>17</v>
      </c>
      <c r="GG149" s="229">
        <v>45063</v>
      </c>
      <c r="GH149" s="227" t="s">
        <v>2543</v>
      </c>
      <c r="GI149" s="230">
        <v>3</v>
      </c>
      <c r="GJ149" s="230" t="s">
        <v>2019</v>
      </c>
      <c r="GK149" s="230" t="s">
        <v>33</v>
      </c>
      <c r="GL149" s="230">
        <v>2</v>
      </c>
      <c r="GM149" s="230" t="s">
        <v>17</v>
      </c>
      <c r="GN149" s="230" t="s">
        <v>17</v>
      </c>
      <c r="GO149" s="214">
        <v>45063</v>
      </c>
      <c r="GP149" s="228" t="s">
        <v>2538</v>
      </c>
      <c r="GQ149" s="228">
        <v>1</v>
      </c>
      <c r="GR149" s="228" t="s">
        <v>2019</v>
      </c>
      <c r="GS149" s="228" t="s">
        <v>33</v>
      </c>
      <c r="GT149" s="228">
        <v>2</v>
      </c>
      <c r="GU149" s="228" t="s">
        <v>17</v>
      </c>
      <c r="GV149" s="228" t="s">
        <v>17</v>
      </c>
      <c r="GW149" s="229">
        <v>45063</v>
      </c>
      <c r="GX149" s="227" t="s">
        <v>2544</v>
      </c>
      <c r="GY149" s="230">
        <v>0</v>
      </c>
      <c r="GZ149" s="230" t="s">
        <v>2019</v>
      </c>
      <c r="HA149" s="230" t="s">
        <v>33</v>
      </c>
      <c r="HB149" s="230">
        <v>2</v>
      </c>
      <c r="HC149" s="230" t="s">
        <v>17</v>
      </c>
      <c r="HD149" s="230" t="s">
        <v>17</v>
      </c>
      <c r="HE149" s="214">
        <v>45063</v>
      </c>
      <c r="HF149" s="228" t="s">
        <v>2536</v>
      </c>
      <c r="HG149" s="228">
        <v>0</v>
      </c>
      <c r="HH149" s="228" t="s">
        <v>2019</v>
      </c>
      <c r="HI149" s="228" t="s">
        <v>33</v>
      </c>
      <c r="HJ149" s="228">
        <v>2</v>
      </c>
      <c r="HK149" s="228" t="s">
        <v>17</v>
      </c>
      <c r="HL149" s="228" t="s">
        <v>17</v>
      </c>
      <c r="HM149" s="229">
        <v>45063</v>
      </c>
      <c r="HN149" s="227" t="s">
        <v>2542</v>
      </c>
      <c r="HO149" s="230">
        <v>3</v>
      </c>
      <c r="HP149" s="230" t="s">
        <v>2019</v>
      </c>
      <c r="HQ149" s="230" t="s">
        <v>33</v>
      </c>
      <c r="HR149" s="230">
        <v>2</v>
      </c>
      <c r="HS149" s="230" t="s">
        <v>17</v>
      </c>
      <c r="HT149" s="230" t="s">
        <v>17</v>
      </c>
      <c r="HU149" s="214">
        <v>45063</v>
      </c>
      <c r="HV149" s="228" t="s">
        <v>2539</v>
      </c>
      <c r="HW149" s="228">
        <v>3</v>
      </c>
      <c r="HX149" s="228" t="s">
        <v>2019</v>
      </c>
      <c r="HY149" s="228" t="s">
        <v>33</v>
      </c>
      <c r="HZ149" s="228">
        <v>2</v>
      </c>
      <c r="IA149" s="228" t="s">
        <v>17</v>
      </c>
      <c r="IB149" s="228" t="s">
        <v>17</v>
      </c>
      <c r="IC149" s="229">
        <v>45063</v>
      </c>
      <c r="ID149" s="227" t="s">
        <v>2541</v>
      </c>
      <c r="IE149" s="230">
        <v>2</v>
      </c>
      <c r="IF149" s="230" t="s">
        <v>2019</v>
      </c>
      <c r="IG149" s="230" t="s">
        <v>33</v>
      </c>
      <c r="IH149" s="230">
        <v>2</v>
      </c>
      <c r="II149" s="230" t="s">
        <v>17</v>
      </c>
      <c r="IJ149" s="230" t="s">
        <v>17</v>
      </c>
      <c r="IK149" s="214">
        <v>45063</v>
      </c>
      <c r="IL149" s="228" t="s">
        <v>2540</v>
      </c>
      <c r="IM149" s="228">
        <v>3</v>
      </c>
      <c r="IN149" s="228" t="s">
        <v>2019</v>
      </c>
      <c r="IO149" s="228" t="s">
        <v>33</v>
      </c>
      <c r="IP149" s="228">
        <v>2</v>
      </c>
      <c r="IQ149" s="228" t="s">
        <v>17</v>
      </c>
      <c r="IR149" s="228" t="s">
        <v>17</v>
      </c>
      <c r="IS149" s="229">
        <v>45063</v>
      </c>
    </row>
    <row r="150" spans="1:253" x14ac:dyDescent="0.25">
      <c r="A150" s="11" t="s">
        <v>364</v>
      </c>
      <c r="B150" s="11" t="s">
        <v>10455</v>
      </c>
      <c r="C150" s="11" t="s">
        <v>365</v>
      </c>
      <c r="D150" s="11" t="s">
        <v>366</v>
      </c>
      <c r="E150" s="11" t="s">
        <v>10095</v>
      </c>
      <c r="F150" s="11" t="s">
        <v>3069</v>
      </c>
      <c r="G150" s="212">
        <v>908000</v>
      </c>
      <c r="H150" s="213" t="s">
        <v>3056</v>
      </c>
      <c r="I150" s="213" t="s">
        <v>66</v>
      </c>
      <c r="J150" s="213">
        <v>1</v>
      </c>
      <c r="K150" s="213" t="s">
        <v>3068</v>
      </c>
      <c r="L150" s="213" t="s">
        <v>3057</v>
      </c>
      <c r="M150" s="214">
        <v>45112</v>
      </c>
      <c r="N150" s="227" t="s">
        <v>3073</v>
      </c>
      <c r="O150" s="216">
        <v>22320</v>
      </c>
      <c r="P150" s="216" t="s">
        <v>3070</v>
      </c>
      <c r="Q150" s="216" t="s">
        <v>33</v>
      </c>
      <c r="R150" s="216">
        <v>2</v>
      </c>
      <c r="S150" s="216" t="s">
        <v>3072</v>
      </c>
      <c r="T150" s="216" t="s">
        <v>3071</v>
      </c>
      <c r="U150" s="217">
        <v>45112</v>
      </c>
      <c r="V150" s="227" t="s">
        <v>3075</v>
      </c>
      <c r="W150" s="213">
        <v>908000</v>
      </c>
      <c r="X150" s="213" t="s">
        <v>3056</v>
      </c>
      <c r="Y150" s="213" t="s">
        <v>66</v>
      </c>
      <c r="Z150" s="213">
        <v>1</v>
      </c>
      <c r="AA150" s="213" t="s">
        <v>3074</v>
      </c>
      <c r="AB150" s="213" t="s">
        <v>3057</v>
      </c>
      <c r="AC150" s="214">
        <v>45112</v>
      </c>
      <c r="AD150" s="227" t="s">
        <v>3077</v>
      </c>
      <c r="AE150" s="218">
        <v>771000</v>
      </c>
      <c r="AF150" s="218" t="s">
        <v>3056</v>
      </c>
      <c r="AG150" s="218" t="s">
        <v>66</v>
      </c>
      <c r="AH150" s="218">
        <v>1</v>
      </c>
      <c r="AI150" s="218" t="s">
        <v>3076</v>
      </c>
      <c r="AJ150" s="218" t="s">
        <v>3057</v>
      </c>
      <c r="AK150" s="219">
        <v>45112</v>
      </c>
      <c r="AL150" s="227" t="s">
        <v>9585</v>
      </c>
      <c r="AM150" s="213">
        <v>260000</v>
      </c>
      <c r="AN150" s="213" t="s">
        <v>9043</v>
      </c>
      <c r="AO150" s="213" t="s">
        <v>66</v>
      </c>
      <c r="AP150" s="213">
        <v>1</v>
      </c>
      <c r="AQ150" s="213" t="s">
        <v>9584</v>
      </c>
      <c r="AR150" s="213" t="s">
        <v>9583</v>
      </c>
      <c r="AS150" s="214">
        <v>45260</v>
      </c>
      <c r="AT150" s="228" t="s">
        <v>371</v>
      </c>
      <c r="AU150" s="218" t="s">
        <v>17</v>
      </c>
      <c r="AV150" s="218">
        <v>0</v>
      </c>
      <c r="AW150" s="218" t="s">
        <v>33</v>
      </c>
      <c r="AX150" s="218">
        <v>2</v>
      </c>
      <c r="AY150" s="218" t="s">
        <v>18</v>
      </c>
      <c r="AZ150" s="218">
        <v>0</v>
      </c>
      <c r="BA150" s="219">
        <v>43511</v>
      </c>
      <c r="BB150" s="227" t="s">
        <v>370</v>
      </c>
      <c r="BC150" s="213" t="s">
        <v>17</v>
      </c>
      <c r="BD150" s="213">
        <v>0</v>
      </c>
      <c r="BE150" s="213" t="s">
        <v>33</v>
      </c>
      <c r="BF150" s="213">
        <v>2</v>
      </c>
      <c r="BG150" s="213" t="s">
        <v>18</v>
      </c>
      <c r="BH150" s="213">
        <v>0</v>
      </c>
      <c r="BI150" s="214">
        <v>43511</v>
      </c>
      <c r="BJ150" s="228" t="s">
        <v>9587</v>
      </c>
      <c r="BK150" s="228">
        <v>0</v>
      </c>
      <c r="BL150" s="228" t="s">
        <v>7102</v>
      </c>
      <c r="BM150" s="228" t="s">
        <v>66</v>
      </c>
      <c r="BN150" s="228">
        <v>1</v>
      </c>
      <c r="BO150" s="228" t="s">
        <v>9586</v>
      </c>
      <c r="BP150" s="218" t="s">
        <v>1079</v>
      </c>
      <c r="BQ150" s="229">
        <v>45260</v>
      </c>
      <c r="BR150" s="227" t="s">
        <v>367</v>
      </c>
      <c r="BS150" s="230" t="s">
        <v>17</v>
      </c>
      <c r="BT150" s="230">
        <v>0</v>
      </c>
      <c r="BU150" s="230" t="s">
        <v>33</v>
      </c>
      <c r="BV150" s="230">
        <v>2</v>
      </c>
      <c r="BW150" s="230" t="s">
        <v>18</v>
      </c>
      <c r="BX150" s="230">
        <v>0</v>
      </c>
      <c r="BY150" s="214">
        <v>43511</v>
      </c>
      <c r="BZ150" s="228" t="s">
        <v>368</v>
      </c>
      <c r="CA150" s="228" t="s">
        <v>17</v>
      </c>
      <c r="CB150" s="228">
        <v>0</v>
      </c>
      <c r="CC150" s="228" t="s">
        <v>17</v>
      </c>
      <c r="CD150" s="228" t="s">
        <v>17</v>
      </c>
      <c r="CE150" s="228" t="s">
        <v>18</v>
      </c>
      <c r="CF150" s="228">
        <v>0</v>
      </c>
      <c r="CG150" s="229">
        <v>43511</v>
      </c>
      <c r="CH150" s="227" t="s">
        <v>11255</v>
      </c>
      <c r="CI150" s="228" t="e">
        <v>#N/A</v>
      </c>
      <c r="CJ150" s="228" t="e">
        <v>#N/A</v>
      </c>
      <c r="CK150" s="228" t="e">
        <v>#N/A</v>
      </c>
      <c r="CL150" s="228" t="e">
        <v>#N/A</v>
      </c>
      <c r="CM150" s="228" t="e">
        <v>#N/A</v>
      </c>
      <c r="CN150" s="228" t="e">
        <v>#N/A</v>
      </c>
      <c r="CO150" s="231" t="e">
        <v>#N/A</v>
      </c>
      <c r="CP150" s="228" t="s">
        <v>369</v>
      </c>
      <c r="CQ150" s="230" t="s">
        <v>17</v>
      </c>
      <c r="CR150" s="230">
        <v>0</v>
      </c>
      <c r="CS150" s="230" t="s">
        <v>33</v>
      </c>
      <c r="CT150" s="230">
        <v>2</v>
      </c>
      <c r="CU150" s="230" t="s">
        <v>18</v>
      </c>
      <c r="CV150" s="230">
        <v>0</v>
      </c>
      <c r="CW150" s="214">
        <v>43511</v>
      </c>
      <c r="CX150" s="228" t="s">
        <v>3079</v>
      </c>
      <c r="CY150" s="218">
        <v>772000</v>
      </c>
      <c r="CZ150" s="218" t="s">
        <v>3056</v>
      </c>
      <c r="DA150" s="218" t="s">
        <v>66</v>
      </c>
      <c r="DB150" s="218">
        <v>1</v>
      </c>
      <c r="DC150" s="218" t="s">
        <v>3084</v>
      </c>
      <c r="DD150" s="218" t="s">
        <v>3057</v>
      </c>
      <c r="DE150" s="220">
        <v>45112</v>
      </c>
      <c r="DF150" s="227" t="s">
        <v>3081</v>
      </c>
      <c r="DG150" s="213">
        <v>137000</v>
      </c>
      <c r="DH150" s="230" t="s">
        <v>3056</v>
      </c>
      <c r="DI150" s="230" t="s">
        <v>66</v>
      </c>
      <c r="DJ150" s="230">
        <v>1</v>
      </c>
      <c r="DK150" s="230" t="s">
        <v>3080</v>
      </c>
      <c r="DL150" s="230" t="s">
        <v>3057</v>
      </c>
      <c r="DM150" s="214">
        <v>45112</v>
      </c>
      <c r="DN150" s="228" t="s">
        <v>3083</v>
      </c>
      <c r="DO150" s="218">
        <v>0</v>
      </c>
      <c r="DP150" s="228" t="s">
        <v>3056</v>
      </c>
      <c r="DQ150" s="228" t="s">
        <v>66</v>
      </c>
      <c r="DR150" s="228">
        <v>1</v>
      </c>
      <c r="DS150" s="228" t="s">
        <v>3082</v>
      </c>
      <c r="DT150" s="228" t="s">
        <v>3057</v>
      </c>
      <c r="DU150" s="229">
        <v>45112</v>
      </c>
      <c r="DV150" s="227" t="s">
        <v>3085</v>
      </c>
      <c r="DW150" s="213">
        <v>0</v>
      </c>
      <c r="DX150" s="230" t="s">
        <v>3056</v>
      </c>
      <c r="DY150" s="230" t="s">
        <v>66</v>
      </c>
      <c r="DZ150" s="230">
        <v>1</v>
      </c>
      <c r="EA150" s="230" t="s">
        <v>3084</v>
      </c>
      <c r="EB150" s="230" t="s">
        <v>3057</v>
      </c>
      <c r="EC150" s="214">
        <v>45112</v>
      </c>
      <c r="ED150" s="228" t="s">
        <v>3087</v>
      </c>
      <c r="EE150" s="218">
        <v>146000</v>
      </c>
      <c r="EF150" s="228" t="s">
        <v>3056</v>
      </c>
      <c r="EG150" s="228" t="s">
        <v>66</v>
      </c>
      <c r="EH150" s="228">
        <v>1</v>
      </c>
      <c r="EI150" s="228" t="s">
        <v>3086</v>
      </c>
      <c r="EJ150" s="228" t="s">
        <v>3057</v>
      </c>
      <c r="EK150" s="229">
        <v>45112</v>
      </c>
      <c r="EL150" s="227" t="s">
        <v>3089</v>
      </c>
      <c r="EM150" s="213">
        <v>626000</v>
      </c>
      <c r="EN150" s="230" t="s">
        <v>3056</v>
      </c>
      <c r="EO150" s="230" t="s">
        <v>66</v>
      </c>
      <c r="EP150" s="230">
        <v>1</v>
      </c>
      <c r="EQ150" s="230" t="s">
        <v>3088</v>
      </c>
      <c r="ER150" s="230" t="s">
        <v>3057</v>
      </c>
      <c r="ES150" s="214">
        <v>45112</v>
      </c>
      <c r="ET150" s="228" t="s">
        <v>9588</v>
      </c>
      <c r="EU150" s="228">
        <v>0</v>
      </c>
      <c r="EV150" s="228" t="s">
        <v>7102</v>
      </c>
      <c r="EW150" s="228" t="s">
        <v>66</v>
      </c>
      <c r="EX150" s="228">
        <v>1</v>
      </c>
      <c r="EY150" s="228" t="s">
        <v>9586</v>
      </c>
      <c r="EZ150" s="228" t="s">
        <v>1079</v>
      </c>
      <c r="FA150" s="229">
        <v>45260</v>
      </c>
      <c r="FB150" s="227" t="s">
        <v>9590</v>
      </c>
      <c r="FC150" s="230">
        <v>4</v>
      </c>
      <c r="FD150" s="230" t="s">
        <v>9043</v>
      </c>
      <c r="FE150" s="230" t="s">
        <v>66</v>
      </c>
      <c r="FF150" s="230">
        <v>1</v>
      </c>
      <c r="FG150" s="230" t="s">
        <v>9589</v>
      </c>
      <c r="FH150" s="230" t="s">
        <v>9583</v>
      </c>
      <c r="FI150" s="214">
        <v>45260</v>
      </c>
      <c r="FJ150" s="227" t="s">
        <v>372</v>
      </c>
      <c r="FK150" s="228" t="s">
        <v>17</v>
      </c>
      <c r="FL150" s="228">
        <v>0</v>
      </c>
      <c r="FM150" s="228" t="s">
        <v>33</v>
      </c>
      <c r="FN150" s="228">
        <v>2</v>
      </c>
      <c r="FO150" s="228">
        <v>0</v>
      </c>
      <c r="FP150" s="218">
        <v>0</v>
      </c>
      <c r="FQ150" s="219">
        <v>43511</v>
      </c>
      <c r="FR150" s="227" t="s">
        <v>373</v>
      </c>
      <c r="FS150" s="230" t="s">
        <v>17</v>
      </c>
      <c r="FT150" s="230">
        <v>0</v>
      </c>
      <c r="FU150" s="230" t="s">
        <v>33</v>
      </c>
      <c r="FV150" s="230">
        <v>2</v>
      </c>
      <c r="FW150" s="230">
        <v>0</v>
      </c>
      <c r="FX150" s="230">
        <v>0</v>
      </c>
      <c r="FY150" s="214">
        <v>43511</v>
      </c>
      <c r="FZ150" s="228" t="s">
        <v>2546</v>
      </c>
      <c r="GA150" s="228">
        <v>1</v>
      </c>
      <c r="GB150" s="228" t="s">
        <v>2019</v>
      </c>
      <c r="GC150" s="228" t="s">
        <v>33</v>
      </c>
      <c r="GD150" s="228">
        <v>2</v>
      </c>
      <c r="GE150" s="228" t="s">
        <v>17</v>
      </c>
      <c r="GF150" s="228" t="s">
        <v>17</v>
      </c>
      <c r="GG150" s="229">
        <v>45063</v>
      </c>
      <c r="GH150" s="227" t="s">
        <v>2552</v>
      </c>
      <c r="GI150" s="230">
        <v>3</v>
      </c>
      <c r="GJ150" s="230" t="s">
        <v>2019</v>
      </c>
      <c r="GK150" s="230" t="s">
        <v>33</v>
      </c>
      <c r="GL150" s="230">
        <v>2</v>
      </c>
      <c r="GM150" s="230" t="s">
        <v>17</v>
      </c>
      <c r="GN150" s="230" t="s">
        <v>17</v>
      </c>
      <c r="GO150" s="214">
        <v>45063</v>
      </c>
      <c r="GP150" s="228" t="s">
        <v>2547</v>
      </c>
      <c r="GQ150" s="228">
        <v>1</v>
      </c>
      <c r="GR150" s="228" t="s">
        <v>2019</v>
      </c>
      <c r="GS150" s="228" t="s">
        <v>33</v>
      </c>
      <c r="GT150" s="228">
        <v>2</v>
      </c>
      <c r="GU150" s="228" t="s">
        <v>17</v>
      </c>
      <c r="GV150" s="228" t="s">
        <v>17</v>
      </c>
      <c r="GW150" s="229">
        <v>45063</v>
      </c>
      <c r="GX150" s="227" t="s">
        <v>2553</v>
      </c>
      <c r="GY150" s="230">
        <v>0</v>
      </c>
      <c r="GZ150" s="230" t="s">
        <v>2019</v>
      </c>
      <c r="HA150" s="230" t="s">
        <v>33</v>
      </c>
      <c r="HB150" s="230">
        <v>2</v>
      </c>
      <c r="HC150" s="230" t="s">
        <v>17</v>
      </c>
      <c r="HD150" s="230" t="s">
        <v>17</v>
      </c>
      <c r="HE150" s="214">
        <v>45063</v>
      </c>
      <c r="HF150" s="228" t="s">
        <v>2545</v>
      </c>
      <c r="HG150" s="228">
        <v>0</v>
      </c>
      <c r="HH150" s="228" t="s">
        <v>2019</v>
      </c>
      <c r="HI150" s="228" t="s">
        <v>33</v>
      </c>
      <c r="HJ150" s="228">
        <v>2</v>
      </c>
      <c r="HK150" s="228" t="s">
        <v>17</v>
      </c>
      <c r="HL150" s="228" t="s">
        <v>17</v>
      </c>
      <c r="HM150" s="229">
        <v>45063</v>
      </c>
      <c r="HN150" s="227" t="s">
        <v>2551</v>
      </c>
      <c r="HO150" s="230">
        <v>3</v>
      </c>
      <c r="HP150" s="230" t="s">
        <v>2019</v>
      </c>
      <c r="HQ150" s="230" t="s">
        <v>33</v>
      </c>
      <c r="HR150" s="230">
        <v>2</v>
      </c>
      <c r="HS150" s="230" t="s">
        <v>17</v>
      </c>
      <c r="HT150" s="230" t="s">
        <v>17</v>
      </c>
      <c r="HU150" s="214">
        <v>45063</v>
      </c>
      <c r="HV150" s="228" t="s">
        <v>2548</v>
      </c>
      <c r="HW150" s="228">
        <v>3</v>
      </c>
      <c r="HX150" s="228" t="s">
        <v>2019</v>
      </c>
      <c r="HY150" s="228" t="s">
        <v>33</v>
      </c>
      <c r="HZ150" s="228">
        <v>2</v>
      </c>
      <c r="IA150" s="228" t="s">
        <v>17</v>
      </c>
      <c r="IB150" s="228" t="s">
        <v>17</v>
      </c>
      <c r="IC150" s="229">
        <v>45063</v>
      </c>
      <c r="ID150" s="227" t="s">
        <v>2550</v>
      </c>
      <c r="IE150" s="230">
        <v>2</v>
      </c>
      <c r="IF150" s="230" t="s">
        <v>2019</v>
      </c>
      <c r="IG150" s="230" t="s">
        <v>33</v>
      </c>
      <c r="IH150" s="230">
        <v>2</v>
      </c>
      <c r="II150" s="230" t="s">
        <v>17</v>
      </c>
      <c r="IJ150" s="230" t="s">
        <v>17</v>
      </c>
      <c r="IK150" s="214">
        <v>45063</v>
      </c>
      <c r="IL150" s="228" t="s">
        <v>2549</v>
      </c>
      <c r="IM150" s="228">
        <v>3</v>
      </c>
      <c r="IN150" s="228" t="s">
        <v>2019</v>
      </c>
      <c r="IO150" s="228" t="s">
        <v>33</v>
      </c>
      <c r="IP150" s="228">
        <v>2</v>
      </c>
      <c r="IQ150" s="228" t="s">
        <v>17</v>
      </c>
      <c r="IR150" s="228" t="s">
        <v>17</v>
      </c>
      <c r="IS150" s="229">
        <v>45063</v>
      </c>
    </row>
    <row r="151" spans="1:253" x14ac:dyDescent="0.25">
      <c r="A151" s="11" t="s">
        <v>374</v>
      </c>
      <c r="B151" s="11" t="s">
        <v>10488</v>
      </c>
      <c r="C151" s="11" t="s">
        <v>375</v>
      </c>
      <c r="D151" s="11" t="s">
        <v>366</v>
      </c>
      <c r="E151" s="11" t="s">
        <v>10095</v>
      </c>
      <c r="F151" s="11" t="s">
        <v>3091</v>
      </c>
      <c r="G151" s="212">
        <v>3449000</v>
      </c>
      <c r="H151" s="213" t="s">
        <v>3056</v>
      </c>
      <c r="I151" s="213" t="s">
        <v>66</v>
      </c>
      <c r="J151" s="213">
        <v>1</v>
      </c>
      <c r="K151" s="213" t="s">
        <v>3090</v>
      </c>
      <c r="L151" s="213" t="s">
        <v>3057</v>
      </c>
      <c r="M151" s="214">
        <v>45112</v>
      </c>
      <c r="N151" s="227" t="s">
        <v>3095</v>
      </c>
      <c r="O151" s="216">
        <v>148765</v>
      </c>
      <c r="P151" s="216" t="s">
        <v>3092</v>
      </c>
      <c r="Q151" s="216" t="s">
        <v>66</v>
      </c>
      <c r="R151" s="216">
        <v>1</v>
      </c>
      <c r="S151" s="216" t="s">
        <v>3094</v>
      </c>
      <c r="T151" s="216" t="s">
        <v>3093</v>
      </c>
      <c r="U151" s="217">
        <v>45112</v>
      </c>
      <c r="V151" s="227" t="s">
        <v>3097</v>
      </c>
      <c r="W151" s="213">
        <v>3449000</v>
      </c>
      <c r="X151" s="213" t="s">
        <v>3056</v>
      </c>
      <c r="Y151" s="213" t="s">
        <v>66</v>
      </c>
      <c r="Z151" s="213">
        <v>1</v>
      </c>
      <c r="AA151" s="213" t="s">
        <v>3096</v>
      </c>
      <c r="AB151" s="213" t="s">
        <v>3057</v>
      </c>
      <c r="AC151" s="214">
        <v>45112</v>
      </c>
      <c r="AD151" s="227" t="s">
        <v>3099</v>
      </c>
      <c r="AE151" s="218">
        <v>1261000</v>
      </c>
      <c r="AF151" s="218" t="s">
        <v>3056</v>
      </c>
      <c r="AG151" s="218" t="s">
        <v>66</v>
      </c>
      <c r="AH151" s="218">
        <v>1</v>
      </c>
      <c r="AI151" s="218" t="s">
        <v>3098</v>
      </c>
      <c r="AJ151" s="218" t="s">
        <v>3057</v>
      </c>
      <c r="AK151" s="219">
        <v>45112</v>
      </c>
      <c r="AL151" s="227" t="s">
        <v>9592</v>
      </c>
      <c r="AM151" s="213">
        <v>200000</v>
      </c>
      <c r="AN151" s="213" t="s">
        <v>9043</v>
      </c>
      <c r="AO151" s="213" t="s">
        <v>66</v>
      </c>
      <c r="AP151" s="213">
        <v>1</v>
      </c>
      <c r="AQ151" s="213" t="s">
        <v>9591</v>
      </c>
      <c r="AR151" s="213" t="s">
        <v>9583</v>
      </c>
      <c r="AS151" s="214">
        <v>45260</v>
      </c>
      <c r="AT151" s="228" t="s">
        <v>383</v>
      </c>
      <c r="AU151" s="218" t="s">
        <v>17</v>
      </c>
      <c r="AV151" s="218">
        <v>0</v>
      </c>
      <c r="AW151" s="218" t="s">
        <v>33</v>
      </c>
      <c r="AX151" s="218">
        <v>2</v>
      </c>
      <c r="AY151" s="218" t="s">
        <v>207</v>
      </c>
      <c r="AZ151" s="218" t="s">
        <v>381</v>
      </c>
      <c r="BA151" s="219">
        <v>43511</v>
      </c>
      <c r="BB151" s="227" t="s">
        <v>382</v>
      </c>
      <c r="BC151" s="213" t="s">
        <v>17</v>
      </c>
      <c r="BD151" s="213">
        <v>0</v>
      </c>
      <c r="BE151" s="213" t="s">
        <v>33</v>
      </c>
      <c r="BF151" s="213">
        <v>2</v>
      </c>
      <c r="BG151" s="213" t="s">
        <v>207</v>
      </c>
      <c r="BH151" s="213" t="s">
        <v>381</v>
      </c>
      <c r="BI151" s="214">
        <v>43511</v>
      </c>
      <c r="BJ151" s="228" t="s">
        <v>9594</v>
      </c>
      <c r="BK151" s="228">
        <v>12</v>
      </c>
      <c r="BL151" s="228" t="s">
        <v>7102</v>
      </c>
      <c r="BM151" s="228" t="s">
        <v>66</v>
      </c>
      <c r="BN151" s="228">
        <v>1</v>
      </c>
      <c r="BO151" s="228" t="s">
        <v>9593</v>
      </c>
      <c r="BP151" s="218" t="s">
        <v>1079</v>
      </c>
      <c r="BQ151" s="229">
        <v>45260</v>
      </c>
      <c r="BR151" s="227" t="s">
        <v>376</v>
      </c>
      <c r="BS151" s="230" t="s">
        <v>17</v>
      </c>
      <c r="BT151" s="230">
        <v>0</v>
      </c>
      <c r="BU151" s="230" t="s">
        <v>33</v>
      </c>
      <c r="BV151" s="230">
        <v>2</v>
      </c>
      <c r="BW151" s="230" t="s">
        <v>207</v>
      </c>
      <c r="BX151" s="230">
        <v>0</v>
      </c>
      <c r="BY151" s="214">
        <v>43511</v>
      </c>
      <c r="BZ151" s="228" t="s">
        <v>379</v>
      </c>
      <c r="CA151" s="228">
        <v>0</v>
      </c>
      <c r="CB151" s="228" t="s">
        <v>17</v>
      </c>
      <c r="CC151" s="228" t="s">
        <v>33</v>
      </c>
      <c r="CD151" s="228">
        <v>2</v>
      </c>
      <c r="CE151" s="228" t="s">
        <v>378</v>
      </c>
      <c r="CF151" s="228" t="s">
        <v>377</v>
      </c>
      <c r="CG151" s="229">
        <v>43511</v>
      </c>
      <c r="CH151" s="227" t="s">
        <v>11256</v>
      </c>
      <c r="CI151" s="228" t="e">
        <v>#N/A</v>
      </c>
      <c r="CJ151" s="228" t="e">
        <v>#N/A</v>
      </c>
      <c r="CK151" s="228" t="e">
        <v>#N/A</v>
      </c>
      <c r="CL151" s="228" t="e">
        <v>#N/A</v>
      </c>
      <c r="CM151" s="228" t="e">
        <v>#N/A</v>
      </c>
      <c r="CN151" s="228" t="e">
        <v>#N/A</v>
      </c>
      <c r="CO151" s="231" t="e">
        <v>#N/A</v>
      </c>
      <c r="CP151" s="228" t="s">
        <v>380</v>
      </c>
      <c r="CQ151" s="230" t="s">
        <v>17</v>
      </c>
      <c r="CR151" s="230">
        <v>0</v>
      </c>
      <c r="CS151" s="230" t="s">
        <v>33</v>
      </c>
      <c r="CT151" s="230">
        <v>2</v>
      </c>
      <c r="CU151" s="230" t="s">
        <v>207</v>
      </c>
      <c r="CV151" s="230">
        <v>0</v>
      </c>
      <c r="CW151" s="214">
        <v>43511</v>
      </c>
      <c r="CX151" s="228" t="s">
        <v>3101</v>
      </c>
      <c r="CY151" s="218">
        <v>1261000</v>
      </c>
      <c r="CZ151" s="218" t="s">
        <v>3056</v>
      </c>
      <c r="DA151" s="218" t="s">
        <v>66</v>
      </c>
      <c r="DB151" s="218">
        <v>1</v>
      </c>
      <c r="DC151" s="218" t="s">
        <v>3106</v>
      </c>
      <c r="DD151" s="218" t="s">
        <v>3057</v>
      </c>
      <c r="DE151" s="220">
        <v>45112</v>
      </c>
      <c r="DF151" s="227" t="s">
        <v>3103</v>
      </c>
      <c r="DG151" s="213">
        <v>2188000</v>
      </c>
      <c r="DH151" s="230" t="s">
        <v>3056</v>
      </c>
      <c r="DI151" s="230" t="s">
        <v>66</v>
      </c>
      <c r="DJ151" s="230">
        <v>1</v>
      </c>
      <c r="DK151" s="230" t="s">
        <v>3102</v>
      </c>
      <c r="DL151" s="230" t="s">
        <v>3057</v>
      </c>
      <c r="DM151" s="214">
        <v>45112</v>
      </c>
      <c r="DN151" s="228" t="s">
        <v>3105</v>
      </c>
      <c r="DO151" s="218">
        <v>0</v>
      </c>
      <c r="DP151" s="228" t="s">
        <v>3056</v>
      </c>
      <c r="DQ151" s="228" t="s">
        <v>66</v>
      </c>
      <c r="DR151" s="228">
        <v>1</v>
      </c>
      <c r="DS151" s="228" t="s">
        <v>3104</v>
      </c>
      <c r="DT151" s="228" t="s">
        <v>3057</v>
      </c>
      <c r="DU151" s="229">
        <v>45112</v>
      </c>
      <c r="DV151" s="227" t="s">
        <v>3107</v>
      </c>
      <c r="DW151" s="213">
        <v>0</v>
      </c>
      <c r="DX151" s="230" t="s">
        <v>3056</v>
      </c>
      <c r="DY151" s="230" t="s">
        <v>66</v>
      </c>
      <c r="DZ151" s="230">
        <v>1</v>
      </c>
      <c r="EA151" s="230" t="s">
        <v>3106</v>
      </c>
      <c r="EB151" s="230" t="s">
        <v>3057</v>
      </c>
      <c r="EC151" s="214">
        <v>45112</v>
      </c>
      <c r="ED151" s="228" t="s">
        <v>3109</v>
      </c>
      <c r="EE151" s="218">
        <v>0</v>
      </c>
      <c r="EF151" s="228" t="s">
        <v>3056</v>
      </c>
      <c r="EG151" s="228" t="s">
        <v>66</v>
      </c>
      <c r="EH151" s="228">
        <v>1</v>
      </c>
      <c r="EI151" s="228" t="s">
        <v>3108</v>
      </c>
      <c r="EJ151" s="228" t="s">
        <v>3057</v>
      </c>
      <c r="EK151" s="229">
        <v>45112</v>
      </c>
      <c r="EL151" s="227" t="s">
        <v>3111</v>
      </c>
      <c r="EM151" s="213">
        <v>1261000</v>
      </c>
      <c r="EN151" s="230" t="s">
        <v>3056</v>
      </c>
      <c r="EO151" s="230" t="s">
        <v>66</v>
      </c>
      <c r="EP151" s="230">
        <v>1</v>
      </c>
      <c r="EQ151" s="230" t="s">
        <v>3110</v>
      </c>
      <c r="ER151" s="230" t="s">
        <v>3057</v>
      </c>
      <c r="ES151" s="214">
        <v>45112</v>
      </c>
      <c r="ET151" s="228" t="s">
        <v>9595</v>
      </c>
      <c r="EU151" s="228">
        <v>12</v>
      </c>
      <c r="EV151" s="228" t="s">
        <v>7102</v>
      </c>
      <c r="EW151" s="228" t="s">
        <v>66</v>
      </c>
      <c r="EX151" s="228">
        <v>1</v>
      </c>
      <c r="EY151" s="228" t="s">
        <v>9593</v>
      </c>
      <c r="EZ151" s="228" t="s">
        <v>1079</v>
      </c>
      <c r="FA151" s="229">
        <v>45260</v>
      </c>
      <c r="FB151" s="227" t="s">
        <v>9597</v>
      </c>
      <c r="FC151" s="230">
        <v>2</v>
      </c>
      <c r="FD151" s="230" t="s">
        <v>9043</v>
      </c>
      <c r="FE151" s="230" t="s">
        <v>66</v>
      </c>
      <c r="FF151" s="230">
        <v>1</v>
      </c>
      <c r="FG151" s="230" t="s">
        <v>9596</v>
      </c>
      <c r="FH151" s="230" t="s">
        <v>9583</v>
      </c>
      <c r="FI151" s="214">
        <v>45260</v>
      </c>
      <c r="FJ151" s="227" t="s">
        <v>384</v>
      </c>
      <c r="FK151" s="228" t="s">
        <v>17</v>
      </c>
      <c r="FL151" s="228">
        <v>0</v>
      </c>
      <c r="FM151" s="228" t="s">
        <v>33</v>
      </c>
      <c r="FN151" s="228">
        <v>2</v>
      </c>
      <c r="FO151" s="228" t="s">
        <v>207</v>
      </c>
      <c r="FP151" s="218" t="s">
        <v>381</v>
      </c>
      <c r="FQ151" s="219">
        <v>43511</v>
      </c>
      <c r="FR151" s="227" t="s">
        <v>385</v>
      </c>
      <c r="FS151" s="230" t="s">
        <v>17</v>
      </c>
      <c r="FT151" s="230">
        <v>0</v>
      </c>
      <c r="FU151" s="230" t="s">
        <v>33</v>
      </c>
      <c r="FV151" s="230">
        <v>2</v>
      </c>
      <c r="FW151" s="230" t="s">
        <v>207</v>
      </c>
      <c r="FX151" s="230">
        <v>0</v>
      </c>
      <c r="FY151" s="214">
        <v>43511</v>
      </c>
      <c r="FZ151" s="228" t="s">
        <v>2555</v>
      </c>
      <c r="GA151" s="228">
        <v>1</v>
      </c>
      <c r="GB151" s="228" t="s">
        <v>2019</v>
      </c>
      <c r="GC151" s="228" t="s">
        <v>33</v>
      </c>
      <c r="GD151" s="228">
        <v>2</v>
      </c>
      <c r="GE151" s="228" t="s">
        <v>17</v>
      </c>
      <c r="GF151" s="228" t="s">
        <v>17</v>
      </c>
      <c r="GG151" s="229">
        <v>45063</v>
      </c>
      <c r="GH151" s="227" t="s">
        <v>2561</v>
      </c>
      <c r="GI151" s="230">
        <v>2</v>
      </c>
      <c r="GJ151" s="230" t="s">
        <v>2019</v>
      </c>
      <c r="GK151" s="230" t="s">
        <v>33</v>
      </c>
      <c r="GL151" s="230">
        <v>2</v>
      </c>
      <c r="GM151" s="230" t="s">
        <v>17</v>
      </c>
      <c r="GN151" s="230" t="s">
        <v>17</v>
      </c>
      <c r="GO151" s="214">
        <v>45063</v>
      </c>
      <c r="GP151" s="228" t="s">
        <v>2556</v>
      </c>
      <c r="GQ151" s="228">
        <v>1</v>
      </c>
      <c r="GR151" s="228" t="s">
        <v>2019</v>
      </c>
      <c r="GS151" s="228" t="s">
        <v>33</v>
      </c>
      <c r="GT151" s="228">
        <v>2</v>
      </c>
      <c r="GU151" s="228" t="s">
        <v>17</v>
      </c>
      <c r="GV151" s="228" t="s">
        <v>17</v>
      </c>
      <c r="GW151" s="229">
        <v>45063</v>
      </c>
      <c r="GX151" s="227" t="s">
        <v>2562</v>
      </c>
      <c r="GY151" s="230">
        <v>0</v>
      </c>
      <c r="GZ151" s="230" t="s">
        <v>2019</v>
      </c>
      <c r="HA151" s="230" t="s">
        <v>33</v>
      </c>
      <c r="HB151" s="230">
        <v>2</v>
      </c>
      <c r="HC151" s="230" t="s">
        <v>17</v>
      </c>
      <c r="HD151" s="230" t="s">
        <v>17</v>
      </c>
      <c r="HE151" s="214">
        <v>45063</v>
      </c>
      <c r="HF151" s="228" t="s">
        <v>2554</v>
      </c>
      <c r="HG151" s="228">
        <v>0</v>
      </c>
      <c r="HH151" s="228" t="s">
        <v>2019</v>
      </c>
      <c r="HI151" s="228" t="s">
        <v>33</v>
      </c>
      <c r="HJ151" s="228">
        <v>2</v>
      </c>
      <c r="HK151" s="228" t="s">
        <v>17</v>
      </c>
      <c r="HL151" s="228" t="s">
        <v>17</v>
      </c>
      <c r="HM151" s="229">
        <v>45063</v>
      </c>
      <c r="HN151" s="227" t="s">
        <v>2560</v>
      </c>
      <c r="HO151" s="230">
        <v>2</v>
      </c>
      <c r="HP151" s="230" t="s">
        <v>2019</v>
      </c>
      <c r="HQ151" s="230" t="s">
        <v>33</v>
      </c>
      <c r="HR151" s="230">
        <v>2</v>
      </c>
      <c r="HS151" s="230" t="s">
        <v>17</v>
      </c>
      <c r="HT151" s="230" t="s">
        <v>17</v>
      </c>
      <c r="HU151" s="214">
        <v>45063</v>
      </c>
      <c r="HV151" s="228" t="s">
        <v>2557</v>
      </c>
      <c r="HW151" s="228">
        <v>2</v>
      </c>
      <c r="HX151" s="228" t="s">
        <v>2019</v>
      </c>
      <c r="HY151" s="228" t="s">
        <v>33</v>
      </c>
      <c r="HZ151" s="228">
        <v>2</v>
      </c>
      <c r="IA151" s="228" t="s">
        <v>17</v>
      </c>
      <c r="IB151" s="228" t="s">
        <v>17</v>
      </c>
      <c r="IC151" s="229">
        <v>45063</v>
      </c>
      <c r="ID151" s="227" t="s">
        <v>2559</v>
      </c>
      <c r="IE151" s="230">
        <v>2</v>
      </c>
      <c r="IF151" s="230" t="s">
        <v>2019</v>
      </c>
      <c r="IG151" s="230" t="s">
        <v>33</v>
      </c>
      <c r="IH151" s="230">
        <v>2</v>
      </c>
      <c r="II151" s="230" t="s">
        <v>17</v>
      </c>
      <c r="IJ151" s="230" t="s">
        <v>17</v>
      </c>
      <c r="IK151" s="214">
        <v>45063</v>
      </c>
      <c r="IL151" s="228" t="s">
        <v>2558</v>
      </c>
      <c r="IM151" s="228">
        <v>2</v>
      </c>
      <c r="IN151" s="228" t="s">
        <v>2019</v>
      </c>
      <c r="IO151" s="228" t="s">
        <v>33</v>
      </c>
      <c r="IP151" s="228">
        <v>2</v>
      </c>
      <c r="IQ151" s="228" t="s">
        <v>17</v>
      </c>
      <c r="IR151" s="228" t="s">
        <v>17</v>
      </c>
      <c r="IS151" s="229">
        <v>45063</v>
      </c>
    </row>
    <row r="152" spans="1:253" x14ac:dyDescent="0.25">
      <c r="A152" s="11" t="s">
        <v>386</v>
      </c>
      <c r="B152" s="11" t="s">
        <v>10488</v>
      </c>
      <c r="C152" s="11" t="s">
        <v>387</v>
      </c>
      <c r="D152" s="11" t="s">
        <v>366</v>
      </c>
      <c r="E152" s="11" t="s">
        <v>10095</v>
      </c>
      <c r="F152" s="11" t="s">
        <v>3113</v>
      </c>
      <c r="G152" s="212">
        <v>2509000</v>
      </c>
      <c r="H152" s="213" t="s">
        <v>3056</v>
      </c>
      <c r="I152" s="213" t="s">
        <v>66</v>
      </c>
      <c r="J152" s="213">
        <v>1</v>
      </c>
      <c r="K152" s="213" t="s">
        <v>3112</v>
      </c>
      <c r="L152" s="213" t="s">
        <v>3063</v>
      </c>
      <c r="M152" s="214">
        <v>45112</v>
      </c>
      <c r="N152" s="227" t="s">
        <v>3117</v>
      </c>
      <c r="O152" s="216">
        <v>374096</v>
      </c>
      <c r="P152" s="216" t="s">
        <v>3114</v>
      </c>
      <c r="Q152" s="216" t="s">
        <v>66</v>
      </c>
      <c r="R152" s="216">
        <v>1</v>
      </c>
      <c r="S152" s="216" t="s">
        <v>3116</v>
      </c>
      <c r="T152" s="216" t="s">
        <v>3115</v>
      </c>
      <c r="U152" s="217">
        <v>45112</v>
      </c>
      <c r="V152" s="227" t="s">
        <v>3119</v>
      </c>
      <c r="W152" s="213">
        <v>2509000</v>
      </c>
      <c r="X152" s="213" t="s">
        <v>3056</v>
      </c>
      <c r="Y152" s="213" t="s">
        <v>66</v>
      </c>
      <c r="Z152" s="213">
        <v>1</v>
      </c>
      <c r="AA152" s="213" t="s">
        <v>3118</v>
      </c>
      <c r="AB152" s="213" t="s">
        <v>3063</v>
      </c>
      <c r="AC152" s="214">
        <v>45112</v>
      </c>
      <c r="AD152" s="227" t="s">
        <v>3121</v>
      </c>
      <c r="AE152" s="218">
        <v>1434000</v>
      </c>
      <c r="AF152" s="218" t="s">
        <v>3056</v>
      </c>
      <c r="AG152" s="218" t="s">
        <v>66</v>
      </c>
      <c r="AH152" s="218">
        <v>1</v>
      </c>
      <c r="AI152" s="218" t="s">
        <v>3120</v>
      </c>
      <c r="AJ152" s="218" t="s">
        <v>3063</v>
      </c>
      <c r="AK152" s="219">
        <v>45112</v>
      </c>
      <c r="AL152" s="227" t="s">
        <v>9599</v>
      </c>
      <c r="AM152" s="213">
        <v>880000</v>
      </c>
      <c r="AN152" s="213" t="s">
        <v>9043</v>
      </c>
      <c r="AO152" s="213" t="s">
        <v>66</v>
      </c>
      <c r="AP152" s="213">
        <v>1</v>
      </c>
      <c r="AQ152" s="213" t="s">
        <v>9598</v>
      </c>
      <c r="AR152" s="213" t="s">
        <v>9583</v>
      </c>
      <c r="AS152" s="214">
        <v>45260</v>
      </c>
      <c r="AT152" s="228" t="s">
        <v>393</v>
      </c>
      <c r="AU152" s="218" t="s">
        <v>17</v>
      </c>
      <c r="AV152" s="218">
        <v>0</v>
      </c>
      <c r="AW152" s="218" t="s">
        <v>33</v>
      </c>
      <c r="AX152" s="218">
        <v>2</v>
      </c>
      <c r="AY152" s="218" t="s">
        <v>207</v>
      </c>
      <c r="AZ152" s="218">
        <v>0</v>
      </c>
      <c r="BA152" s="219">
        <v>43511</v>
      </c>
      <c r="BB152" s="227" t="s">
        <v>392</v>
      </c>
      <c r="BC152" s="213" t="s">
        <v>17</v>
      </c>
      <c r="BD152" s="213">
        <v>0</v>
      </c>
      <c r="BE152" s="213" t="s">
        <v>33</v>
      </c>
      <c r="BF152" s="213">
        <v>2</v>
      </c>
      <c r="BG152" s="213" t="s">
        <v>207</v>
      </c>
      <c r="BH152" s="213">
        <v>0</v>
      </c>
      <c r="BI152" s="214">
        <v>43511</v>
      </c>
      <c r="BJ152" s="228" t="s">
        <v>9601</v>
      </c>
      <c r="BK152" s="228">
        <v>9</v>
      </c>
      <c r="BL152" s="228" t="s">
        <v>7102</v>
      </c>
      <c r="BM152" s="228" t="s">
        <v>66</v>
      </c>
      <c r="BN152" s="228">
        <v>1</v>
      </c>
      <c r="BO152" s="228" t="s">
        <v>9600</v>
      </c>
      <c r="BP152" s="218" t="s">
        <v>1079</v>
      </c>
      <c r="BQ152" s="229">
        <v>45260</v>
      </c>
      <c r="BR152" s="227" t="s">
        <v>388</v>
      </c>
      <c r="BS152" s="230" t="s">
        <v>17</v>
      </c>
      <c r="BT152" s="230">
        <v>0</v>
      </c>
      <c r="BU152" s="230" t="s">
        <v>33</v>
      </c>
      <c r="BV152" s="230">
        <v>2</v>
      </c>
      <c r="BW152" s="230" t="s">
        <v>207</v>
      </c>
      <c r="BX152" s="230">
        <v>0</v>
      </c>
      <c r="BY152" s="214">
        <v>43511</v>
      </c>
      <c r="BZ152" s="228" t="s">
        <v>390</v>
      </c>
      <c r="CA152" s="228">
        <v>0</v>
      </c>
      <c r="CB152" s="228" t="s">
        <v>17</v>
      </c>
      <c r="CC152" s="228" t="s">
        <v>33</v>
      </c>
      <c r="CD152" s="228">
        <v>2</v>
      </c>
      <c r="CE152" s="228" t="s">
        <v>389</v>
      </c>
      <c r="CF152" s="228" t="s">
        <v>17</v>
      </c>
      <c r="CG152" s="229">
        <v>43511</v>
      </c>
      <c r="CH152" s="227" t="s">
        <v>11257</v>
      </c>
      <c r="CI152" s="228" t="e">
        <v>#N/A</v>
      </c>
      <c r="CJ152" s="228" t="e">
        <v>#N/A</v>
      </c>
      <c r="CK152" s="228" t="e">
        <v>#N/A</v>
      </c>
      <c r="CL152" s="228" t="e">
        <v>#N/A</v>
      </c>
      <c r="CM152" s="228" t="e">
        <v>#N/A</v>
      </c>
      <c r="CN152" s="228" t="e">
        <v>#N/A</v>
      </c>
      <c r="CO152" s="231" t="e">
        <v>#N/A</v>
      </c>
      <c r="CP152" s="228" t="s">
        <v>391</v>
      </c>
      <c r="CQ152" s="230" t="s">
        <v>17</v>
      </c>
      <c r="CR152" s="230">
        <v>0</v>
      </c>
      <c r="CS152" s="230" t="s">
        <v>33</v>
      </c>
      <c r="CT152" s="230">
        <v>2</v>
      </c>
      <c r="CU152" s="230" t="s">
        <v>207</v>
      </c>
      <c r="CV152" s="230">
        <v>0</v>
      </c>
      <c r="CW152" s="214">
        <v>43511</v>
      </c>
      <c r="CX152" s="228" t="s">
        <v>3123</v>
      </c>
      <c r="CY152" s="218">
        <v>1434000</v>
      </c>
      <c r="CZ152" s="218" t="s">
        <v>3056</v>
      </c>
      <c r="DA152" s="218" t="s">
        <v>66</v>
      </c>
      <c r="DB152" s="218">
        <v>1</v>
      </c>
      <c r="DC152" s="218" t="s">
        <v>3128</v>
      </c>
      <c r="DD152" s="218" t="s">
        <v>3057</v>
      </c>
      <c r="DE152" s="220">
        <v>45112</v>
      </c>
      <c r="DF152" s="227" t="s">
        <v>3125</v>
      </c>
      <c r="DG152" s="213">
        <v>1076000</v>
      </c>
      <c r="DH152" s="230" t="s">
        <v>3056</v>
      </c>
      <c r="DI152" s="230" t="s">
        <v>66</v>
      </c>
      <c r="DJ152" s="230">
        <v>1</v>
      </c>
      <c r="DK152" s="230" t="s">
        <v>3124</v>
      </c>
      <c r="DL152" s="230" t="s">
        <v>3057</v>
      </c>
      <c r="DM152" s="214">
        <v>45112</v>
      </c>
      <c r="DN152" s="228" t="s">
        <v>3127</v>
      </c>
      <c r="DO152" s="218">
        <v>0</v>
      </c>
      <c r="DP152" s="228" t="s">
        <v>3056</v>
      </c>
      <c r="DQ152" s="228" t="s">
        <v>66</v>
      </c>
      <c r="DR152" s="228">
        <v>1</v>
      </c>
      <c r="DS152" s="228" t="s">
        <v>3126</v>
      </c>
      <c r="DT152" s="228" t="s">
        <v>3057</v>
      </c>
      <c r="DU152" s="229">
        <v>45112</v>
      </c>
      <c r="DV152" s="227" t="s">
        <v>3129</v>
      </c>
      <c r="DW152" s="213">
        <v>0</v>
      </c>
      <c r="DX152" s="230" t="s">
        <v>3056</v>
      </c>
      <c r="DY152" s="230" t="s">
        <v>66</v>
      </c>
      <c r="DZ152" s="230">
        <v>1</v>
      </c>
      <c r="EA152" s="230" t="s">
        <v>3128</v>
      </c>
      <c r="EB152" s="230" t="s">
        <v>3057</v>
      </c>
      <c r="EC152" s="214">
        <v>45112</v>
      </c>
      <c r="ED152" s="228" t="s">
        <v>3131</v>
      </c>
      <c r="EE152" s="218">
        <v>0</v>
      </c>
      <c r="EF152" s="228" t="s">
        <v>3056</v>
      </c>
      <c r="EG152" s="228" t="s">
        <v>66</v>
      </c>
      <c r="EH152" s="228">
        <v>1</v>
      </c>
      <c r="EI152" s="228" t="s">
        <v>3130</v>
      </c>
      <c r="EJ152" s="228" t="s">
        <v>3057</v>
      </c>
      <c r="EK152" s="229">
        <v>45112</v>
      </c>
      <c r="EL152" s="227" t="s">
        <v>3133</v>
      </c>
      <c r="EM152" s="213">
        <v>1434000</v>
      </c>
      <c r="EN152" s="230" t="s">
        <v>3056</v>
      </c>
      <c r="EO152" s="230" t="s">
        <v>66</v>
      </c>
      <c r="EP152" s="230">
        <v>1</v>
      </c>
      <c r="EQ152" s="230" t="s">
        <v>3132</v>
      </c>
      <c r="ER152" s="230" t="s">
        <v>3057</v>
      </c>
      <c r="ES152" s="214">
        <v>45112</v>
      </c>
      <c r="ET152" s="228" t="s">
        <v>9602</v>
      </c>
      <c r="EU152" s="228">
        <v>9</v>
      </c>
      <c r="EV152" s="228" t="s">
        <v>7102</v>
      </c>
      <c r="EW152" s="228" t="s">
        <v>66</v>
      </c>
      <c r="EX152" s="228">
        <v>1</v>
      </c>
      <c r="EY152" s="228" t="s">
        <v>9600</v>
      </c>
      <c r="EZ152" s="228" t="s">
        <v>1079</v>
      </c>
      <c r="FA152" s="229">
        <v>45260</v>
      </c>
      <c r="FB152" s="227" t="s">
        <v>9604</v>
      </c>
      <c r="FC152" s="230">
        <v>2</v>
      </c>
      <c r="FD152" s="230" t="s">
        <v>9043</v>
      </c>
      <c r="FE152" s="230" t="s">
        <v>66</v>
      </c>
      <c r="FF152" s="230">
        <v>1</v>
      </c>
      <c r="FG152" s="230" t="s">
        <v>9603</v>
      </c>
      <c r="FH152" s="230" t="s">
        <v>9583</v>
      </c>
      <c r="FI152" s="214">
        <v>45260</v>
      </c>
      <c r="FJ152" s="227" t="s">
        <v>394</v>
      </c>
      <c r="FK152" s="228" t="s">
        <v>17</v>
      </c>
      <c r="FL152" s="228">
        <v>0</v>
      </c>
      <c r="FM152" s="228" t="s">
        <v>33</v>
      </c>
      <c r="FN152" s="228">
        <v>2</v>
      </c>
      <c r="FO152" s="228" t="s">
        <v>207</v>
      </c>
      <c r="FP152" s="218">
        <v>0</v>
      </c>
      <c r="FQ152" s="219">
        <v>43511</v>
      </c>
      <c r="FR152" s="227" t="s">
        <v>395</v>
      </c>
      <c r="FS152" s="230" t="s">
        <v>17</v>
      </c>
      <c r="FT152" s="230">
        <v>0</v>
      </c>
      <c r="FU152" s="230" t="s">
        <v>33</v>
      </c>
      <c r="FV152" s="230">
        <v>2</v>
      </c>
      <c r="FW152" s="230" t="s">
        <v>207</v>
      </c>
      <c r="FX152" s="230">
        <v>0</v>
      </c>
      <c r="FY152" s="214">
        <v>43511</v>
      </c>
      <c r="FZ152" s="228" t="s">
        <v>2564</v>
      </c>
      <c r="GA152" s="228">
        <v>1</v>
      </c>
      <c r="GB152" s="228" t="s">
        <v>2019</v>
      </c>
      <c r="GC152" s="228" t="s">
        <v>33</v>
      </c>
      <c r="GD152" s="228">
        <v>2</v>
      </c>
      <c r="GE152" s="228" t="s">
        <v>17</v>
      </c>
      <c r="GF152" s="228" t="s">
        <v>17</v>
      </c>
      <c r="GG152" s="229">
        <v>45063</v>
      </c>
      <c r="GH152" s="227" t="s">
        <v>2570</v>
      </c>
      <c r="GI152" s="230">
        <v>2</v>
      </c>
      <c r="GJ152" s="230" t="s">
        <v>2019</v>
      </c>
      <c r="GK152" s="230" t="s">
        <v>33</v>
      </c>
      <c r="GL152" s="230">
        <v>2</v>
      </c>
      <c r="GM152" s="230" t="s">
        <v>17</v>
      </c>
      <c r="GN152" s="230" t="s">
        <v>17</v>
      </c>
      <c r="GO152" s="214">
        <v>45063</v>
      </c>
      <c r="GP152" s="228" t="s">
        <v>2565</v>
      </c>
      <c r="GQ152" s="228">
        <v>1</v>
      </c>
      <c r="GR152" s="228" t="s">
        <v>2019</v>
      </c>
      <c r="GS152" s="228" t="s">
        <v>33</v>
      </c>
      <c r="GT152" s="228">
        <v>2</v>
      </c>
      <c r="GU152" s="228" t="s">
        <v>17</v>
      </c>
      <c r="GV152" s="228" t="s">
        <v>17</v>
      </c>
      <c r="GW152" s="229">
        <v>45063</v>
      </c>
      <c r="GX152" s="227" t="s">
        <v>2571</v>
      </c>
      <c r="GY152" s="230">
        <v>0</v>
      </c>
      <c r="GZ152" s="230" t="s">
        <v>2019</v>
      </c>
      <c r="HA152" s="230" t="s">
        <v>33</v>
      </c>
      <c r="HB152" s="230">
        <v>2</v>
      </c>
      <c r="HC152" s="230" t="s">
        <v>17</v>
      </c>
      <c r="HD152" s="230" t="s">
        <v>17</v>
      </c>
      <c r="HE152" s="214">
        <v>45063</v>
      </c>
      <c r="HF152" s="228" t="s">
        <v>2563</v>
      </c>
      <c r="HG152" s="228">
        <v>0</v>
      </c>
      <c r="HH152" s="228" t="s">
        <v>2019</v>
      </c>
      <c r="HI152" s="228" t="s">
        <v>33</v>
      </c>
      <c r="HJ152" s="228">
        <v>2</v>
      </c>
      <c r="HK152" s="228" t="s">
        <v>17</v>
      </c>
      <c r="HL152" s="228" t="s">
        <v>17</v>
      </c>
      <c r="HM152" s="229">
        <v>45063</v>
      </c>
      <c r="HN152" s="227" t="s">
        <v>2569</v>
      </c>
      <c r="HO152" s="230">
        <v>2</v>
      </c>
      <c r="HP152" s="230" t="s">
        <v>2019</v>
      </c>
      <c r="HQ152" s="230" t="s">
        <v>33</v>
      </c>
      <c r="HR152" s="230">
        <v>2</v>
      </c>
      <c r="HS152" s="230" t="s">
        <v>17</v>
      </c>
      <c r="HT152" s="230" t="s">
        <v>17</v>
      </c>
      <c r="HU152" s="214">
        <v>45063</v>
      </c>
      <c r="HV152" s="228" t="s">
        <v>2566</v>
      </c>
      <c r="HW152" s="228">
        <v>2</v>
      </c>
      <c r="HX152" s="228" t="s">
        <v>2019</v>
      </c>
      <c r="HY152" s="228" t="s">
        <v>33</v>
      </c>
      <c r="HZ152" s="228">
        <v>2</v>
      </c>
      <c r="IA152" s="228" t="s">
        <v>17</v>
      </c>
      <c r="IB152" s="228" t="s">
        <v>17</v>
      </c>
      <c r="IC152" s="229">
        <v>45063</v>
      </c>
      <c r="ID152" s="227" t="s">
        <v>2568</v>
      </c>
      <c r="IE152" s="230">
        <v>2</v>
      </c>
      <c r="IF152" s="230" t="s">
        <v>2019</v>
      </c>
      <c r="IG152" s="230" t="s">
        <v>33</v>
      </c>
      <c r="IH152" s="230">
        <v>2</v>
      </c>
      <c r="II152" s="230" t="s">
        <v>17</v>
      </c>
      <c r="IJ152" s="230" t="s">
        <v>17</v>
      </c>
      <c r="IK152" s="214">
        <v>45063</v>
      </c>
      <c r="IL152" s="228" t="s">
        <v>2567</v>
      </c>
      <c r="IM152" s="228">
        <v>2</v>
      </c>
      <c r="IN152" s="228" t="s">
        <v>2019</v>
      </c>
      <c r="IO152" s="228" t="s">
        <v>33</v>
      </c>
      <c r="IP152" s="228">
        <v>2</v>
      </c>
      <c r="IQ152" s="228" t="s">
        <v>17</v>
      </c>
      <c r="IR152" s="228" t="s">
        <v>17</v>
      </c>
      <c r="IS152" s="229">
        <v>45063</v>
      </c>
    </row>
    <row r="153" spans="1:253" x14ac:dyDescent="0.25">
      <c r="A153" s="11" t="s">
        <v>212</v>
      </c>
      <c r="B153" s="11" t="s">
        <v>10442</v>
      </c>
      <c r="C153" s="11" t="s">
        <v>213</v>
      </c>
      <c r="D153" s="11" t="s">
        <v>214</v>
      </c>
      <c r="E153" s="11" t="s">
        <v>10098</v>
      </c>
      <c r="F153" s="11" t="s">
        <v>3256</v>
      </c>
      <c r="G153" s="212">
        <v>63878000</v>
      </c>
      <c r="H153" s="213" t="s">
        <v>3253</v>
      </c>
      <c r="I153" s="213" t="s">
        <v>22</v>
      </c>
      <c r="J153" s="213">
        <v>3</v>
      </c>
      <c r="K153" s="213" t="s">
        <v>3255</v>
      </c>
      <c r="L153" s="213" t="s">
        <v>3254</v>
      </c>
      <c r="M153" s="214">
        <v>45126</v>
      </c>
      <c r="N153" s="227" t="s">
        <v>3258</v>
      </c>
      <c r="O153" s="216">
        <v>30342</v>
      </c>
      <c r="P153" s="216" t="s">
        <v>3253</v>
      </c>
      <c r="Q153" s="216" t="s">
        <v>1219</v>
      </c>
      <c r="R153" s="216">
        <v>2</v>
      </c>
      <c r="S153" s="216" t="s">
        <v>3257</v>
      </c>
      <c r="T153" s="216" t="s">
        <v>3254</v>
      </c>
      <c r="U153" s="217">
        <v>45126</v>
      </c>
      <c r="V153" s="227" t="s">
        <v>9101</v>
      </c>
      <c r="W153" s="213">
        <v>3800000</v>
      </c>
      <c r="X153" s="213" t="s">
        <v>9098</v>
      </c>
      <c r="Y153" s="213" t="s">
        <v>1219</v>
      </c>
      <c r="Z153" s="213">
        <v>2</v>
      </c>
      <c r="AA153" s="213" t="s">
        <v>9100</v>
      </c>
      <c r="AB153" s="213" t="s">
        <v>9099</v>
      </c>
      <c r="AC153" s="214">
        <v>45260</v>
      </c>
      <c r="AD153" s="227" t="s">
        <v>9105</v>
      </c>
      <c r="AE153" s="218">
        <v>91000</v>
      </c>
      <c r="AF153" s="218" t="s">
        <v>9102</v>
      </c>
      <c r="AG153" s="218" t="s">
        <v>22</v>
      </c>
      <c r="AH153" s="218">
        <v>3</v>
      </c>
      <c r="AI153" s="218" t="s">
        <v>9104</v>
      </c>
      <c r="AJ153" s="218" t="s">
        <v>9103</v>
      </c>
      <c r="AK153" s="219">
        <v>45260</v>
      </c>
      <c r="AL153" s="227" t="s">
        <v>9107</v>
      </c>
      <c r="AM153" s="213">
        <v>91000</v>
      </c>
      <c r="AN153" s="213" t="s">
        <v>9102</v>
      </c>
      <c r="AO153" s="213" t="s">
        <v>22</v>
      </c>
      <c r="AP153" s="213">
        <v>3</v>
      </c>
      <c r="AQ153" s="213" t="s">
        <v>9106</v>
      </c>
      <c r="AR153" s="213" t="s">
        <v>9103</v>
      </c>
      <c r="AS153" s="214">
        <v>45260</v>
      </c>
      <c r="AT153" s="228" t="s">
        <v>761</v>
      </c>
      <c r="AU153" s="218" t="s">
        <v>17</v>
      </c>
      <c r="AV153" s="218" t="s">
        <v>17</v>
      </c>
      <c r="AW153" s="218" t="s">
        <v>17</v>
      </c>
      <c r="AX153" s="218" t="s">
        <v>17</v>
      </c>
      <c r="AY153" s="218" t="s">
        <v>17</v>
      </c>
      <c r="AZ153" s="218" t="s">
        <v>17</v>
      </c>
      <c r="BA153" s="219">
        <v>43859</v>
      </c>
      <c r="BB153" s="227" t="s">
        <v>222</v>
      </c>
      <c r="BC153" s="213" t="s">
        <v>17</v>
      </c>
      <c r="BD153" s="213">
        <v>0</v>
      </c>
      <c r="BE153" s="213" t="s">
        <v>33</v>
      </c>
      <c r="BF153" s="213">
        <v>2</v>
      </c>
      <c r="BG153" s="213" t="s">
        <v>18</v>
      </c>
      <c r="BH153" s="213">
        <v>0</v>
      </c>
      <c r="BI153" s="214">
        <v>43509</v>
      </c>
      <c r="BJ153" s="228" t="s">
        <v>9113</v>
      </c>
      <c r="BK153" s="228">
        <v>25</v>
      </c>
      <c r="BL153" s="228" t="s">
        <v>6773</v>
      </c>
      <c r="BM153" s="228" t="s">
        <v>1219</v>
      </c>
      <c r="BN153" s="228">
        <v>2</v>
      </c>
      <c r="BO153" s="228" t="s">
        <v>9112</v>
      </c>
      <c r="BP153" s="218" t="s">
        <v>924</v>
      </c>
      <c r="BQ153" s="229">
        <v>45260</v>
      </c>
      <c r="BR153" s="227" t="s">
        <v>215</v>
      </c>
      <c r="BS153" s="230" t="s">
        <v>17</v>
      </c>
      <c r="BT153" s="230">
        <v>0</v>
      </c>
      <c r="BU153" s="230" t="s">
        <v>33</v>
      </c>
      <c r="BV153" s="230">
        <v>2</v>
      </c>
      <c r="BW153" s="230" t="s">
        <v>18</v>
      </c>
      <c r="BX153" s="230">
        <v>0</v>
      </c>
      <c r="BY153" s="214">
        <v>43509</v>
      </c>
      <c r="BZ153" s="228" t="s">
        <v>216</v>
      </c>
      <c r="CA153" s="228" t="s">
        <v>17</v>
      </c>
      <c r="CB153" s="228">
        <v>0</v>
      </c>
      <c r="CC153" s="228" t="s">
        <v>17</v>
      </c>
      <c r="CD153" s="228" t="s">
        <v>17</v>
      </c>
      <c r="CE153" s="228" t="s">
        <v>18</v>
      </c>
      <c r="CF153" s="228">
        <v>0</v>
      </c>
      <c r="CG153" s="229">
        <v>43509</v>
      </c>
      <c r="CH153" s="227" t="s">
        <v>11258</v>
      </c>
      <c r="CI153" s="228" t="e">
        <v>#N/A</v>
      </c>
      <c r="CJ153" s="228" t="e">
        <v>#N/A</v>
      </c>
      <c r="CK153" s="228" t="e">
        <v>#N/A</v>
      </c>
      <c r="CL153" s="228" t="e">
        <v>#N/A</v>
      </c>
      <c r="CM153" s="228" t="e">
        <v>#N/A</v>
      </c>
      <c r="CN153" s="228" t="e">
        <v>#N/A</v>
      </c>
      <c r="CO153" s="231" t="e">
        <v>#N/A</v>
      </c>
      <c r="CP153" s="228" t="s">
        <v>221</v>
      </c>
      <c r="CQ153" s="230" t="s">
        <v>17</v>
      </c>
      <c r="CR153" s="230">
        <v>0</v>
      </c>
      <c r="CS153" s="230" t="s">
        <v>33</v>
      </c>
      <c r="CT153" s="230">
        <v>2</v>
      </c>
      <c r="CU153" s="230" t="s">
        <v>18</v>
      </c>
      <c r="CV153" s="230">
        <v>0</v>
      </c>
      <c r="CW153" s="214">
        <v>43509</v>
      </c>
      <c r="CX153" s="228" t="s">
        <v>9116</v>
      </c>
      <c r="CY153" s="218">
        <v>91000</v>
      </c>
      <c r="CZ153" s="218" t="s">
        <v>9102</v>
      </c>
      <c r="DA153" s="218" t="s">
        <v>22</v>
      </c>
      <c r="DB153" s="218">
        <v>3</v>
      </c>
      <c r="DC153" s="218" t="s">
        <v>3287</v>
      </c>
      <c r="DD153" s="218" t="s">
        <v>9103</v>
      </c>
      <c r="DE153" s="220">
        <v>45260</v>
      </c>
      <c r="DF153" s="227" t="s">
        <v>9119</v>
      </c>
      <c r="DG153" s="213">
        <v>3709000</v>
      </c>
      <c r="DH153" s="230" t="s">
        <v>9117</v>
      </c>
      <c r="DI153" s="230" t="s">
        <v>1219</v>
      </c>
      <c r="DJ153" s="230">
        <v>2</v>
      </c>
      <c r="DK153" s="230" t="s">
        <v>9118</v>
      </c>
      <c r="DL153" s="230" t="s">
        <v>9099</v>
      </c>
      <c r="DM153" s="214">
        <v>45260</v>
      </c>
      <c r="DN153" s="228" t="s">
        <v>3259</v>
      </c>
      <c r="DO153" s="218">
        <v>0</v>
      </c>
      <c r="DP153" s="228" t="s">
        <v>17</v>
      </c>
      <c r="DQ153" s="228" t="s">
        <v>1219</v>
      </c>
      <c r="DR153" s="228">
        <v>2</v>
      </c>
      <c r="DS153" s="228" t="s">
        <v>17</v>
      </c>
      <c r="DT153" s="228" t="s">
        <v>17</v>
      </c>
      <c r="DU153" s="229">
        <v>45126</v>
      </c>
      <c r="DV153" s="227" t="s">
        <v>9120</v>
      </c>
      <c r="DW153" s="213">
        <v>91000</v>
      </c>
      <c r="DX153" s="230" t="s">
        <v>9102</v>
      </c>
      <c r="DY153" s="230" t="s">
        <v>22</v>
      </c>
      <c r="DZ153" s="230">
        <v>3</v>
      </c>
      <c r="EA153" s="230" t="s">
        <v>3287</v>
      </c>
      <c r="EB153" s="230" t="s">
        <v>9103</v>
      </c>
      <c r="EC153" s="214">
        <v>45260</v>
      </c>
      <c r="ED153" s="228" t="s">
        <v>3262</v>
      </c>
      <c r="EE153" s="218">
        <v>0</v>
      </c>
      <c r="EF153" s="228" t="s">
        <v>17</v>
      </c>
      <c r="EG153" s="228" t="s">
        <v>1219</v>
      </c>
      <c r="EH153" s="228">
        <v>2</v>
      </c>
      <c r="EI153" s="228" t="s">
        <v>3261</v>
      </c>
      <c r="EJ153" s="228" t="s">
        <v>3260</v>
      </c>
      <c r="EK153" s="229">
        <v>45126</v>
      </c>
      <c r="EL153" s="227" t="s">
        <v>3263</v>
      </c>
      <c r="EM153" s="213">
        <v>0</v>
      </c>
      <c r="EN153" s="230" t="s">
        <v>17</v>
      </c>
      <c r="EO153" s="230" t="s">
        <v>1219</v>
      </c>
      <c r="EP153" s="230">
        <v>2</v>
      </c>
      <c r="EQ153" s="230" t="s">
        <v>3261</v>
      </c>
      <c r="ER153" s="230" t="s">
        <v>3260</v>
      </c>
      <c r="ES153" s="214">
        <v>45126</v>
      </c>
      <c r="ET153" s="228" t="s">
        <v>9114</v>
      </c>
      <c r="EU153" s="228">
        <v>25</v>
      </c>
      <c r="EV153" s="228" t="s">
        <v>6773</v>
      </c>
      <c r="EW153" s="228" t="s">
        <v>1219</v>
      </c>
      <c r="EX153" s="228">
        <v>2</v>
      </c>
      <c r="EY153" s="228" t="s">
        <v>9112</v>
      </c>
      <c r="EZ153" s="228" t="s">
        <v>924</v>
      </c>
      <c r="FA153" s="229">
        <v>45260</v>
      </c>
      <c r="FB153" s="227" t="s">
        <v>220</v>
      </c>
      <c r="FC153" s="230">
        <v>2</v>
      </c>
      <c r="FD153" s="230" t="s">
        <v>217</v>
      </c>
      <c r="FE153" s="230" t="s">
        <v>33</v>
      </c>
      <c r="FF153" s="230">
        <v>2</v>
      </c>
      <c r="FG153" s="230" t="s">
        <v>219</v>
      </c>
      <c r="FH153" s="230" t="s">
        <v>218</v>
      </c>
      <c r="FI153" s="214">
        <v>43509</v>
      </c>
      <c r="FJ153" s="227" t="s">
        <v>223</v>
      </c>
      <c r="FK153" s="228" t="s">
        <v>17</v>
      </c>
      <c r="FL153" s="228">
        <v>0</v>
      </c>
      <c r="FM153" s="228" t="s">
        <v>33</v>
      </c>
      <c r="FN153" s="228">
        <v>2</v>
      </c>
      <c r="FO153" s="228" t="s">
        <v>18</v>
      </c>
      <c r="FP153" s="218">
        <v>0</v>
      </c>
      <c r="FQ153" s="219">
        <v>43509</v>
      </c>
      <c r="FR153" s="227" t="s">
        <v>224</v>
      </c>
      <c r="FS153" s="230" t="s">
        <v>17</v>
      </c>
      <c r="FT153" s="230">
        <v>0</v>
      </c>
      <c r="FU153" s="230" t="s">
        <v>33</v>
      </c>
      <c r="FV153" s="230">
        <v>2</v>
      </c>
      <c r="FW153" s="230" t="s">
        <v>18</v>
      </c>
      <c r="FX153" s="230">
        <v>0</v>
      </c>
      <c r="FY153" s="214">
        <v>43509</v>
      </c>
      <c r="FZ153" s="228" t="s">
        <v>2573</v>
      </c>
      <c r="GA153" s="228">
        <v>1</v>
      </c>
      <c r="GB153" s="228" t="s">
        <v>2019</v>
      </c>
      <c r="GC153" s="228" t="s">
        <v>33</v>
      </c>
      <c r="GD153" s="228">
        <v>2</v>
      </c>
      <c r="GE153" s="228" t="s">
        <v>17</v>
      </c>
      <c r="GF153" s="228" t="s">
        <v>17</v>
      </c>
      <c r="GG153" s="229">
        <v>45063</v>
      </c>
      <c r="GH153" s="227" t="s">
        <v>2579</v>
      </c>
      <c r="GI153" s="230">
        <v>1</v>
      </c>
      <c r="GJ153" s="230" t="s">
        <v>2019</v>
      </c>
      <c r="GK153" s="230" t="s">
        <v>33</v>
      </c>
      <c r="GL153" s="230">
        <v>2</v>
      </c>
      <c r="GM153" s="230" t="s">
        <v>17</v>
      </c>
      <c r="GN153" s="230" t="s">
        <v>17</v>
      </c>
      <c r="GO153" s="214">
        <v>45063</v>
      </c>
      <c r="GP153" s="228" t="s">
        <v>2574</v>
      </c>
      <c r="GQ153" s="228">
        <v>1</v>
      </c>
      <c r="GR153" s="228" t="s">
        <v>2019</v>
      </c>
      <c r="GS153" s="228" t="s">
        <v>33</v>
      </c>
      <c r="GT153" s="228">
        <v>2</v>
      </c>
      <c r="GU153" s="228" t="s">
        <v>17</v>
      </c>
      <c r="GV153" s="228" t="s">
        <v>17</v>
      </c>
      <c r="GW153" s="229">
        <v>45063</v>
      </c>
      <c r="GX153" s="227" t="s">
        <v>2580</v>
      </c>
      <c r="GY153" s="230">
        <v>0</v>
      </c>
      <c r="GZ153" s="230" t="s">
        <v>2019</v>
      </c>
      <c r="HA153" s="230" t="s">
        <v>33</v>
      </c>
      <c r="HB153" s="230">
        <v>2</v>
      </c>
      <c r="HC153" s="230" t="s">
        <v>17</v>
      </c>
      <c r="HD153" s="230" t="s">
        <v>17</v>
      </c>
      <c r="HE153" s="214">
        <v>45063</v>
      </c>
      <c r="HF153" s="228" t="s">
        <v>2572</v>
      </c>
      <c r="HG153" s="228">
        <v>0</v>
      </c>
      <c r="HH153" s="228" t="s">
        <v>2019</v>
      </c>
      <c r="HI153" s="228" t="s">
        <v>33</v>
      </c>
      <c r="HJ153" s="228">
        <v>2</v>
      </c>
      <c r="HK153" s="228" t="s">
        <v>17</v>
      </c>
      <c r="HL153" s="228" t="s">
        <v>17</v>
      </c>
      <c r="HM153" s="229">
        <v>45063</v>
      </c>
      <c r="HN153" s="227" t="s">
        <v>2578</v>
      </c>
      <c r="HO153" s="230">
        <v>2</v>
      </c>
      <c r="HP153" s="230" t="s">
        <v>2019</v>
      </c>
      <c r="HQ153" s="230" t="s">
        <v>33</v>
      </c>
      <c r="HR153" s="230">
        <v>2</v>
      </c>
      <c r="HS153" s="230" t="s">
        <v>17</v>
      </c>
      <c r="HT153" s="230" t="s">
        <v>17</v>
      </c>
      <c r="HU153" s="214">
        <v>45063</v>
      </c>
      <c r="HV153" s="228" t="s">
        <v>2575</v>
      </c>
      <c r="HW153" s="228">
        <v>0</v>
      </c>
      <c r="HX153" s="228" t="s">
        <v>2019</v>
      </c>
      <c r="HY153" s="228" t="s">
        <v>33</v>
      </c>
      <c r="HZ153" s="228">
        <v>2</v>
      </c>
      <c r="IA153" s="228" t="s">
        <v>17</v>
      </c>
      <c r="IB153" s="228" t="s">
        <v>17</v>
      </c>
      <c r="IC153" s="229">
        <v>45063</v>
      </c>
      <c r="ID153" s="227" t="s">
        <v>2577</v>
      </c>
      <c r="IE153" s="230">
        <v>3</v>
      </c>
      <c r="IF153" s="230" t="s">
        <v>2019</v>
      </c>
      <c r="IG153" s="230" t="s">
        <v>33</v>
      </c>
      <c r="IH153" s="230">
        <v>2</v>
      </c>
      <c r="II153" s="230" t="s">
        <v>17</v>
      </c>
      <c r="IJ153" s="230" t="s">
        <v>17</v>
      </c>
      <c r="IK153" s="214">
        <v>45063</v>
      </c>
      <c r="IL153" s="228" t="s">
        <v>2576</v>
      </c>
      <c r="IM153" s="228">
        <v>1</v>
      </c>
      <c r="IN153" s="228" t="s">
        <v>2019</v>
      </c>
      <c r="IO153" s="228" t="s">
        <v>33</v>
      </c>
      <c r="IP153" s="228">
        <v>2</v>
      </c>
      <c r="IQ153" s="228" t="s">
        <v>17</v>
      </c>
      <c r="IR153" s="228" t="s">
        <v>17</v>
      </c>
      <c r="IS153" s="229">
        <v>45063</v>
      </c>
    </row>
    <row r="154" spans="1:253" x14ac:dyDescent="0.25">
      <c r="A154" s="11" t="s">
        <v>225</v>
      </c>
      <c r="B154" s="11" t="s">
        <v>10455</v>
      </c>
      <c r="C154" s="11" t="s">
        <v>226</v>
      </c>
      <c r="D154" s="11" t="s">
        <v>214</v>
      </c>
      <c r="E154" s="11" t="s">
        <v>10098</v>
      </c>
      <c r="F154" s="11" t="s">
        <v>3265</v>
      </c>
      <c r="G154" s="212">
        <v>63878000</v>
      </c>
      <c r="H154" s="213" t="s">
        <v>3253</v>
      </c>
      <c r="I154" s="213" t="s">
        <v>22</v>
      </c>
      <c r="J154" s="213">
        <v>3</v>
      </c>
      <c r="K154" s="213" t="s">
        <v>3264</v>
      </c>
      <c r="L154" s="213" t="s">
        <v>3254</v>
      </c>
      <c r="M154" s="214">
        <v>45126</v>
      </c>
      <c r="N154" s="227" t="s">
        <v>3268</v>
      </c>
      <c r="O154" s="216">
        <v>18330</v>
      </c>
      <c r="P154" s="216" t="s">
        <v>3253</v>
      </c>
      <c r="Q154" s="216" t="s">
        <v>22</v>
      </c>
      <c r="R154" s="216">
        <v>3</v>
      </c>
      <c r="S154" s="216" t="s">
        <v>3267</v>
      </c>
      <c r="T154" s="216" t="s">
        <v>3266</v>
      </c>
      <c r="U154" s="217">
        <v>45126</v>
      </c>
      <c r="V154" s="227" t="s">
        <v>3270</v>
      </c>
      <c r="W154" s="213">
        <v>3458000</v>
      </c>
      <c r="X154" s="213" t="s">
        <v>3253</v>
      </c>
      <c r="Y154" s="213" t="s">
        <v>22</v>
      </c>
      <c r="Z154" s="213">
        <v>3</v>
      </c>
      <c r="AA154" s="213" t="s">
        <v>3269</v>
      </c>
      <c r="AB154" s="213" t="s">
        <v>3266</v>
      </c>
      <c r="AC154" s="214">
        <v>45126</v>
      </c>
      <c r="AD154" s="227" t="s">
        <v>3272</v>
      </c>
      <c r="AE154" s="218" t="s">
        <v>17</v>
      </c>
      <c r="AF154" s="218" t="s">
        <v>17</v>
      </c>
      <c r="AG154" s="218" t="s">
        <v>17</v>
      </c>
      <c r="AH154" s="218" t="s">
        <v>17</v>
      </c>
      <c r="AI154" s="218" t="s">
        <v>3271</v>
      </c>
      <c r="AJ154" s="218" t="s">
        <v>17</v>
      </c>
      <c r="AK154" s="219">
        <v>45126</v>
      </c>
      <c r="AL154" s="227" t="s">
        <v>3273</v>
      </c>
      <c r="AM154" s="213" t="s">
        <v>17</v>
      </c>
      <c r="AN154" s="213" t="s">
        <v>17</v>
      </c>
      <c r="AO154" s="213" t="s">
        <v>17</v>
      </c>
      <c r="AP154" s="213" t="s">
        <v>17</v>
      </c>
      <c r="AQ154" s="213" t="s">
        <v>18</v>
      </c>
      <c r="AR154" s="213" t="s">
        <v>17</v>
      </c>
      <c r="AS154" s="214">
        <v>45126</v>
      </c>
      <c r="AT154" s="228" t="s">
        <v>3274</v>
      </c>
      <c r="AU154" s="218" t="s">
        <v>17</v>
      </c>
      <c r="AV154" s="218" t="s">
        <v>17</v>
      </c>
      <c r="AW154" s="218" t="s">
        <v>17</v>
      </c>
      <c r="AX154" s="218" t="s">
        <v>17</v>
      </c>
      <c r="AY154" s="218" t="s">
        <v>18</v>
      </c>
      <c r="AZ154" s="218" t="s">
        <v>17</v>
      </c>
      <c r="BA154" s="219">
        <v>45126</v>
      </c>
      <c r="BB154" s="227" t="s">
        <v>232</v>
      </c>
      <c r="BC154" s="213" t="s">
        <v>17</v>
      </c>
      <c r="BD154" s="213">
        <v>0</v>
      </c>
      <c r="BE154" s="213" t="s">
        <v>33</v>
      </c>
      <c r="BF154" s="213">
        <v>2</v>
      </c>
      <c r="BG154" s="213" t="s">
        <v>18</v>
      </c>
      <c r="BH154" s="213">
        <v>0</v>
      </c>
      <c r="BI154" s="214">
        <v>43509</v>
      </c>
      <c r="BJ154" s="228" t="s">
        <v>9155</v>
      </c>
      <c r="BK154" s="228">
        <v>25</v>
      </c>
      <c r="BL154" s="228" t="s">
        <v>6773</v>
      </c>
      <c r="BM154" s="228" t="s">
        <v>1219</v>
      </c>
      <c r="BN154" s="228">
        <v>2</v>
      </c>
      <c r="BO154" s="228" t="s">
        <v>9154</v>
      </c>
      <c r="BP154" s="218" t="s">
        <v>924</v>
      </c>
      <c r="BQ154" s="229">
        <v>45260</v>
      </c>
      <c r="BR154" s="227" t="s">
        <v>227</v>
      </c>
      <c r="BS154" s="230" t="s">
        <v>17</v>
      </c>
      <c r="BT154" s="230">
        <v>0</v>
      </c>
      <c r="BU154" s="230" t="s">
        <v>33</v>
      </c>
      <c r="BV154" s="230">
        <v>2</v>
      </c>
      <c r="BW154" s="230" t="s">
        <v>18</v>
      </c>
      <c r="BX154" s="230">
        <v>0</v>
      </c>
      <c r="BY154" s="214">
        <v>43509</v>
      </c>
      <c r="BZ154" s="228" t="s">
        <v>228</v>
      </c>
      <c r="CA154" s="228" t="s">
        <v>17</v>
      </c>
      <c r="CB154" s="228">
        <v>0</v>
      </c>
      <c r="CC154" s="228" t="s">
        <v>17</v>
      </c>
      <c r="CD154" s="228" t="s">
        <v>17</v>
      </c>
      <c r="CE154" s="228" t="s">
        <v>18</v>
      </c>
      <c r="CF154" s="228">
        <v>0</v>
      </c>
      <c r="CG154" s="229">
        <v>43509</v>
      </c>
      <c r="CH154" s="227" t="s">
        <v>11259</v>
      </c>
      <c r="CI154" s="228" t="e">
        <v>#N/A</v>
      </c>
      <c r="CJ154" s="228" t="e">
        <v>#N/A</v>
      </c>
      <c r="CK154" s="228" t="e">
        <v>#N/A</v>
      </c>
      <c r="CL154" s="228" t="e">
        <v>#N/A</v>
      </c>
      <c r="CM154" s="228" t="e">
        <v>#N/A</v>
      </c>
      <c r="CN154" s="228" t="e">
        <v>#N/A</v>
      </c>
      <c r="CO154" s="231" t="e">
        <v>#N/A</v>
      </c>
      <c r="CP154" s="228" t="s">
        <v>231</v>
      </c>
      <c r="CQ154" s="230" t="s">
        <v>17</v>
      </c>
      <c r="CR154" s="230">
        <v>0</v>
      </c>
      <c r="CS154" s="230" t="s">
        <v>33</v>
      </c>
      <c r="CT154" s="230">
        <v>2</v>
      </c>
      <c r="CU154" s="230" t="s">
        <v>18</v>
      </c>
      <c r="CV154" s="230">
        <v>0</v>
      </c>
      <c r="CW154" s="214">
        <v>43509</v>
      </c>
      <c r="CX154" s="228" t="s">
        <v>3276</v>
      </c>
      <c r="CY154" s="218" t="s">
        <v>17</v>
      </c>
      <c r="CZ154" s="218" t="s">
        <v>17</v>
      </c>
      <c r="DA154" s="218" t="s">
        <v>17</v>
      </c>
      <c r="DB154" s="218" t="s">
        <v>17</v>
      </c>
      <c r="DC154" s="218" t="s">
        <v>3275</v>
      </c>
      <c r="DD154" s="218" t="s">
        <v>17</v>
      </c>
      <c r="DE154" s="220">
        <v>45126</v>
      </c>
      <c r="DF154" s="227" t="s">
        <v>3278</v>
      </c>
      <c r="DG154" s="213">
        <v>3458000</v>
      </c>
      <c r="DH154" s="230" t="s">
        <v>3253</v>
      </c>
      <c r="DI154" s="230" t="s">
        <v>1219</v>
      </c>
      <c r="DJ154" s="230">
        <v>2</v>
      </c>
      <c r="DK154" s="230" t="s">
        <v>3277</v>
      </c>
      <c r="DL154" s="230" t="s">
        <v>3266</v>
      </c>
      <c r="DM154" s="214">
        <v>45126</v>
      </c>
      <c r="DN154" s="228" t="s">
        <v>3279</v>
      </c>
      <c r="DO154" s="218" t="s">
        <v>17</v>
      </c>
      <c r="DP154" s="228" t="s">
        <v>17</v>
      </c>
      <c r="DQ154" s="228" t="s">
        <v>17</v>
      </c>
      <c r="DR154" s="228" t="s">
        <v>17</v>
      </c>
      <c r="DS154" s="228" t="s">
        <v>3275</v>
      </c>
      <c r="DT154" s="228" t="s">
        <v>17</v>
      </c>
      <c r="DU154" s="229">
        <v>45126</v>
      </c>
      <c r="DV154" s="227" t="s">
        <v>3280</v>
      </c>
      <c r="DW154" s="213" t="s">
        <v>17</v>
      </c>
      <c r="DX154" s="230" t="s">
        <v>17</v>
      </c>
      <c r="DY154" s="230" t="s">
        <v>17</v>
      </c>
      <c r="DZ154" s="230" t="s">
        <v>17</v>
      </c>
      <c r="EA154" s="230" t="s">
        <v>3275</v>
      </c>
      <c r="EB154" s="230" t="s">
        <v>17</v>
      </c>
      <c r="EC154" s="214">
        <v>45126</v>
      </c>
      <c r="ED154" s="228" t="s">
        <v>3281</v>
      </c>
      <c r="EE154" s="218" t="s">
        <v>17</v>
      </c>
      <c r="EF154" s="228" t="s">
        <v>17</v>
      </c>
      <c r="EG154" s="228" t="s">
        <v>17</v>
      </c>
      <c r="EH154" s="228" t="s">
        <v>17</v>
      </c>
      <c r="EI154" s="228" t="s">
        <v>3275</v>
      </c>
      <c r="EJ154" s="228" t="s">
        <v>17</v>
      </c>
      <c r="EK154" s="229">
        <v>45126</v>
      </c>
      <c r="EL154" s="227" t="s">
        <v>3282</v>
      </c>
      <c r="EM154" s="213" t="s">
        <v>17</v>
      </c>
      <c r="EN154" s="230" t="s">
        <v>17</v>
      </c>
      <c r="EO154" s="230" t="s">
        <v>17</v>
      </c>
      <c r="EP154" s="230" t="s">
        <v>17</v>
      </c>
      <c r="EQ154" s="230" t="s">
        <v>3275</v>
      </c>
      <c r="ER154" s="230" t="s">
        <v>17</v>
      </c>
      <c r="ES154" s="214">
        <v>45126</v>
      </c>
      <c r="ET154" s="228" t="s">
        <v>9157</v>
      </c>
      <c r="EU154" s="228">
        <v>25</v>
      </c>
      <c r="EV154" s="228" t="s">
        <v>6773</v>
      </c>
      <c r="EW154" s="228" t="s">
        <v>1219</v>
      </c>
      <c r="EX154" s="228">
        <v>2</v>
      </c>
      <c r="EY154" s="228" t="s">
        <v>9156</v>
      </c>
      <c r="EZ154" s="228" t="s">
        <v>924</v>
      </c>
      <c r="FA154" s="229">
        <v>45260</v>
      </c>
      <c r="FB154" s="227" t="s">
        <v>230</v>
      </c>
      <c r="FC154" s="230">
        <v>1</v>
      </c>
      <c r="FD154" s="230" t="s">
        <v>17</v>
      </c>
      <c r="FE154" s="230" t="s">
        <v>33</v>
      </c>
      <c r="FF154" s="230">
        <v>2</v>
      </c>
      <c r="FG154" s="230" t="s">
        <v>229</v>
      </c>
      <c r="FH154" s="230" t="s">
        <v>17</v>
      </c>
      <c r="FI154" s="214">
        <v>43509</v>
      </c>
      <c r="FJ154" s="227" t="s">
        <v>233</v>
      </c>
      <c r="FK154" s="228" t="s">
        <v>17</v>
      </c>
      <c r="FL154" s="228">
        <v>0</v>
      </c>
      <c r="FM154" s="228" t="s">
        <v>33</v>
      </c>
      <c r="FN154" s="228">
        <v>2</v>
      </c>
      <c r="FO154" s="228" t="s">
        <v>18</v>
      </c>
      <c r="FP154" s="218">
        <v>0</v>
      </c>
      <c r="FQ154" s="219">
        <v>43509</v>
      </c>
      <c r="FR154" s="227" t="s">
        <v>234</v>
      </c>
      <c r="FS154" s="230" t="s">
        <v>17</v>
      </c>
      <c r="FT154" s="230">
        <v>0</v>
      </c>
      <c r="FU154" s="230" t="s">
        <v>33</v>
      </c>
      <c r="FV154" s="230">
        <v>2</v>
      </c>
      <c r="FW154" s="230" t="s">
        <v>18</v>
      </c>
      <c r="FX154" s="230">
        <v>0</v>
      </c>
      <c r="FY154" s="214">
        <v>43509</v>
      </c>
      <c r="FZ154" s="228" t="s">
        <v>2582</v>
      </c>
      <c r="GA154" s="228">
        <v>1</v>
      </c>
      <c r="GB154" s="228" t="s">
        <v>2019</v>
      </c>
      <c r="GC154" s="228" t="s">
        <v>33</v>
      </c>
      <c r="GD154" s="228">
        <v>2</v>
      </c>
      <c r="GE154" s="228" t="s">
        <v>17</v>
      </c>
      <c r="GF154" s="228" t="s">
        <v>17</v>
      </c>
      <c r="GG154" s="229">
        <v>45063</v>
      </c>
      <c r="GH154" s="227" t="s">
        <v>2588</v>
      </c>
      <c r="GI154" s="230">
        <v>1</v>
      </c>
      <c r="GJ154" s="230" t="s">
        <v>2019</v>
      </c>
      <c r="GK154" s="230" t="s">
        <v>33</v>
      </c>
      <c r="GL154" s="230">
        <v>2</v>
      </c>
      <c r="GM154" s="230" t="s">
        <v>17</v>
      </c>
      <c r="GN154" s="230" t="s">
        <v>17</v>
      </c>
      <c r="GO154" s="214">
        <v>45063</v>
      </c>
      <c r="GP154" s="228" t="s">
        <v>2583</v>
      </c>
      <c r="GQ154" s="228">
        <v>0</v>
      </c>
      <c r="GR154" s="228" t="s">
        <v>2019</v>
      </c>
      <c r="GS154" s="228" t="s">
        <v>33</v>
      </c>
      <c r="GT154" s="228">
        <v>2</v>
      </c>
      <c r="GU154" s="228" t="s">
        <v>17</v>
      </c>
      <c r="GV154" s="228" t="s">
        <v>17</v>
      </c>
      <c r="GW154" s="229">
        <v>45063</v>
      </c>
      <c r="GX154" s="227" t="s">
        <v>2589</v>
      </c>
      <c r="GY154" s="230">
        <v>0</v>
      </c>
      <c r="GZ154" s="230" t="s">
        <v>2019</v>
      </c>
      <c r="HA154" s="230" t="s">
        <v>33</v>
      </c>
      <c r="HB154" s="230">
        <v>2</v>
      </c>
      <c r="HC154" s="230" t="s">
        <v>17</v>
      </c>
      <c r="HD154" s="230" t="s">
        <v>17</v>
      </c>
      <c r="HE154" s="214">
        <v>45063</v>
      </c>
      <c r="HF154" s="228" t="s">
        <v>2581</v>
      </c>
      <c r="HG154" s="228">
        <v>0</v>
      </c>
      <c r="HH154" s="228" t="s">
        <v>2019</v>
      </c>
      <c r="HI154" s="228" t="s">
        <v>33</v>
      </c>
      <c r="HJ154" s="228">
        <v>2</v>
      </c>
      <c r="HK154" s="228" t="s">
        <v>17</v>
      </c>
      <c r="HL154" s="228" t="s">
        <v>17</v>
      </c>
      <c r="HM154" s="229">
        <v>45063</v>
      </c>
      <c r="HN154" s="227" t="s">
        <v>2587</v>
      </c>
      <c r="HO154" s="230">
        <v>0</v>
      </c>
      <c r="HP154" s="230" t="s">
        <v>2019</v>
      </c>
      <c r="HQ154" s="230" t="s">
        <v>33</v>
      </c>
      <c r="HR154" s="230">
        <v>2</v>
      </c>
      <c r="HS154" s="230" t="s">
        <v>17</v>
      </c>
      <c r="HT154" s="230" t="s">
        <v>17</v>
      </c>
      <c r="HU154" s="214">
        <v>45063</v>
      </c>
      <c r="HV154" s="228" t="s">
        <v>2584</v>
      </c>
      <c r="HW154" s="228">
        <v>0</v>
      </c>
      <c r="HX154" s="228" t="s">
        <v>2019</v>
      </c>
      <c r="HY154" s="228" t="s">
        <v>33</v>
      </c>
      <c r="HZ154" s="228">
        <v>2</v>
      </c>
      <c r="IA154" s="228" t="s">
        <v>17</v>
      </c>
      <c r="IB154" s="228" t="s">
        <v>17</v>
      </c>
      <c r="IC154" s="229">
        <v>45063</v>
      </c>
      <c r="ID154" s="227" t="s">
        <v>2586</v>
      </c>
      <c r="IE154" s="230">
        <v>3</v>
      </c>
      <c r="IF154" s="230" t="s">
        <v>2019</v>
      </c>
      <c r="IG154" s="230" t="s">
        <v>33</v>
      </c>
      <c r="IH154" s="230">
        <v>2</v>
      </c>
      <c r="II154" s="230" t="s">
        <v>17</v>
      </c>
      <c r="IJ154" s="230" t="s">
        <v>17</v>
      </c>
      <c r="IK154" s="214">
        <v>45063</v>
      </c>
      <c r="IL154" s="228" t="s">
        <v>2585</v>
      </c>
      <c r="IM154" s="228">
        <v>0</v>
      </c>
      <c r="IN154" s="228" t="s">
        <v>2019</v>
      </c>
      <c r="IO154" s="228" t="s">
        <v>33</v>
      </c>
      <c r="IP154" s="228">
        <v>2</v>
      </c>
      <c r="IQ154" s="228" t="s">
        <v>17</v>
      </c>
      <c r="IR154" s="228" t="s">
        <v>17</v>
      </c>
      <c r="IS154" s="229">
        <v>45063</v>
      </c>
    </row>
    <row r="155" spans="1:253" x14ac:dyDescent="0.25">
      <c r="A155" s="11" t="s">
        <v>235</v>
      </c>
      <c r="B155" s="11" t="s">
        <v>10455</v>
      </c>
      <c r="C155" s="11" t="s">
        <v>236</v>
      </c>
      <c r="D155" s="11" t="s">
        <v>214</v>
      </c>
      <c r="E155" s="11" t="s">
        <v>10098</v>
      </c>
      <c r="F155" s="11" t="s">
        <v>3283</v>
      </c>
      <c r="G155" s="212">
        <v>63878000</v>
      </c>
      <c r="H155" s="213" t="s">
        <v>3253</v>
      </c>
      <c r="I155" s="213" t="s">
        <v>22</v>
      </c>
      <c r="J155" s="213">
        <v>3</v>
      </c>
      <c r="K155" s="213" t="s">
        <v>3264</v>
      </c>
      <c r="L155" s="213" t="s">
        <v>3254</v>
      </c>
      <c r="M155" s="214">
        <v>45126</v>
      </c>
      <c r="N155" s="227" t="s">
        <v>3286</v>
      </c>
      <c r="O155" s="216">
        <v>12012</v>
      </c>
      <c r="P155" s="216" t="s">
        <v>3253</v>
      </c>
      <c r="Q155" s="216" t="s">
        <v>1219</v>
      </c>
      <c r="R155" s="216">
        <v>2</v>
      </c>
      <c r="S155" s="216" t="s">
        <v>3285</v>
      </c>
      <c r="T155" s="216" t="s">
        <v>3284</v>
      </c>
      <c r="U155" s="217">
        <v>45126</v>
      </c>
      <c r="V155" s="227" t="s">
        <v>9160</v>
      </c>
      <c r="W155" s="213">
        <v>342000</v>
      </c>
      <c r="X155" s="213" t="s">
        <v>9158</v>
      </c>
      <c r="Y155" s="213" t="s">
        <v>1219</v>
      </c>
      <c r="Z155" s="213">
        <v>2</v>
      </c>
      <c r="AA155" s="213" t="s">
        <v>9159</v>
      </c>
      <c r="AB155" s="213" t="s">
        <v>9099</v>
      </c>
      <c r="AC155" s="214">
        <v>45260</v>
      </c>
      <c r="AD155" s="227" t="s">
        <v>9161</v>
      </c>
      <c r="AE155" s="218">
        <v>91000</v>
      </c>
      <c r="AF155" s="218" t="s">
        <v>9102</v>
      </c>
      <c r="AG155" s="218" t="s">
        <v>22</v>
      </c>
      <c r="AH155" s="218">
        <v>3</v>
      </c>
      <c r="AI155" s="218" t="s">
        <v>9104</v>
      </c>
      <c r="AJ155" s="218" t="s">
        <v>9103</v>
      </c>
      <c r="AK155" s="219">
        <v>45260</v>
      </c>
      <c r="AL155" s="227" t="s">
        <v>9162</v>
      </c>
      <c r="AM155" s="213">
        <v>91000</v>
      </c>
      <c r="AN155" s="213" t="s">
        <v>9102</v>
      </c>
      <c r="AO155" s="213" t="s">
        <v>22</v>
      </c>
      <c r="AP155" s="213">
        <v>3</v>
      </c>
      <c r="AQ155" s="213" t="s">
        <v>9106</v>
      </c>
      <c r="AR155" s="213" t="s">
        <v>9103</v>
      </c>
      <c r="AS155" s="214">
        <v>45260</v>
      </c>
      <c r="AT155" s="228" t="s">
        <v>677</v>
      </c>
      <c r="AU155" s="218">
        <v>0</v>
      </c>
      <c r="AV155" s="218" t="s">
        <v>17</v>
      </c>
      <c r="AW155" s="218" t="s">
        <v>17</v>
      </c>
      <c r="AX155" s="218" t="s">
        <v>17</v>
      </c>
      <c r="AY155" s="218" t="s">
        <v>676</v>
      </c>
      <c r="AZ155" s="218" t="s">
        <v>17</v>
      </c>
      <c r="BA155" s="219">
        <v>43676</v>
      </c>
      <c r="BB155" s="227" t="s">
        <v>242</v>
      </c>
      <c r="BC155" s="213" t="s">
        <v>17</v>
      </c>
      <c r="BD155" s="213">
        <v>0</v>
      </c>
      <c r="BE155" s="213" t="s">
        <v>33</v>
      </c>
      <c r="BF155" s="213">
        <v>2</v>
      </c>
      <c r="BG155" s="213" t="s">
        <v>18</v>
      </c>
      <c r="BH155" s="213">
        <v>0</v>
      </c>
      <c r="BI155" s="214">
        <v>43509</v>
      </c>
      <c r="BJ155" s="228" t="s">
        <v>9194</v>
      </c>
      <c r="BK155" s="228">
        <v>0</v>
      </c>
      <c r="BL155" s="228" t="s">
        <v>6773</v>
      </c>
      <c r="BM155" s="228" t="s">
        <v>1219</v>
      </c>
      <c r="BN155" s="228">
        <v>2</v>
      </c>
      <c r="BO155" s="228" t="s">
        <v>9193</v>
      </c>
      <c r="BP155" s="218" t="s">
        <v>924</v>
      </c>
      <c r="BQ155" s="229">
        <v>45260</v>
      </c>
      <c r="BR155" s="227" t="s">
        <v>237</v>
      </c>
      <c r="BS155" s="230" t="s">
        <v>17</v>
      </c>
      <c r="BT155" s="230">
        <v>0</v>
      </c>
      <c r="BU155" s="230" t="s">
        <v>33</v>
      </c>
      <c r="BV155" s="230">
        <v>2</v>
      </c>
      <c r="BW155" s="230" t="s">
        <v>18</v>
      </c>
      <c r="BX155" s="230">
        <v>0</v>
      </c>
      <c r="BY155" s="214">
        <v>43509</v>
      </c>
      <c r="BZ155" s="228" t="s">
        <v>238</v>
      </c>
      <c r="CA155" s="228" t="s">
        <v>17</v>
      </c>
      <c r="CB155" s="228">
        <v>0</v>
      </c>
      <c r="CC155" s="228" t="s">
        <v>17</v>
      </c>
      <c r="CD155" s="228" t="s">
        <v>17</v>
      </c>
      <c r="CE155" s="228" t="s">
        <v>18</v>
      </c>
      <c r="CF155" s="228">
        <v>0</v>
      </c>
      <c r="CG155" s="229">
        <v>43509</v>
      </c>
      <c r="CH155" s="227" t="s">
        <v>11260</v>
      </c>
      <c r="CI155" s="228" t="e">
        <v>#N/A</v>
      </c>
      <c r="CJ155" s="228" t="e">
        <v>#N/A</v>
      </c>
      <c r="CK155" s="228" t="e">
        <v>#N/A</v>
      </c>
      <c r="CL155" s="228" t="e">
        <v>#N/A</v>
      </c>
      <c r="CM155" s="228" t="e">
        <v>#N/A</v>
      </c>
      <c r="CN155" s="228" t="e">
        <v>#N/A</v>
      </c>
      <c r="CO155" s="231" t="e">
        <v>#N/A</v>
      </c>
      <c r="CP155" s="228" t="s">
        <v>241</v>
      </c>
      <c r="CQ155" s="230" t="s">
        <v>17</v>
      </c>
      <c r="CR155" s="230">
        <v>0</v>
      </c>
      <c r="CS155" s="230" t="s">
        <v>33</v>
      </c>
      <c r="CT155" s="230">
        <v>2</v>
      </c>
      <c r="CU155" s="230" t="s">
        <v>18</v>
      </c>
      <c r="CV155" s="230">
        <v>0</v>
      </c>
      <c r="CW155" s="214">
        <v>43509</v>
      </c>
      <c r="CX155" s="228" t="s">
        <v>9197</v>
      </c>
      <c r="CY155" s="218">
        <v>91000</v>
      </c>
      <c r="CZ155" s="218" t="s">
        <v>9102</v>
      </c>
      <c r="DA155" s="218" t="s">
        <v>22</v>
      </c>
      <c r="DB155" s="218">
        <v>3</v>
      </c>
      <c r="DC155" s="218" t="s">
        <v>3287</v>
      </c>
      <c r="DD155" s="218" t="s">
        <v>9103</v>
      </c>
      <c r="DE155" s="220">
        <v>45260</v>
      </c>
      <c r="DF155" s="227" t="s">
        <v>9200</v>
      </c>
      <c r="DG155" s="213">
        <v>252000</v>
      </c>
      <c r="DH155" s="230" t="s">
        <v>9198</v>
      </c>
      <c r="DI155" s="230" t="s">
        <v>1219</v>
      </c>
      <c r="DJ155" s="230">
        <v>2</v>
      </c>
      <c r="DK155" s="230" t="s">
        <v>9118</v>
      </c>
      <c r="DL155" s="230" t="s">
        <v>9199</v>
      </c>
      <c r="DM155" s="214">
        <v>45260</v>
      </c>
      <c r="DN155" s="228" t="s">
        <v>3288</v>
      </c>
      <c r="DO155" s="218">
        <v>0</v>
      </c>
      <c r="DP155" s="228" t="s">
        <v>17</v>
      </c>
      <c r="DQ155" s="228" t="s">
        <v>1219</v>
      </c>
      <c r="DR155" s="228">
        <v>2</v>
      </c>
      <c r="DS155" s="228" t="s">
        <v>3287</v>
      </c>
      <c r="DT155" s="228" t="s">
        <v>17</v>
      </c>
      <c r="DU155" s="229">
        <v>45126</v>
      </c>
      <c r="DV155" s="227" t="s">
        <v>9201</v>
      </c>
      <c r="DW155" s="213">
        <v>91000</v>
      </c>
      <c r="DX155" s="230" t="s">
        <v>9102</v>
      </c>
      <c r="DY155" s="230" t="s">
        <v>22</v>
      </c>
      <c r="DZ155" s="230">
        <v>3</v>
      </c>
      <c r="EA155" s="230" t="s">
        <v>3287</v>
      </c>
      <c r="EB155" s="230" t="s">
        <v>9103</v>
      </c>
      <c r="EC155" s="214">
        <v>45260</v>
      </c>
      <c r="ED155" s="228" t="s">
        <v>3289</v>
      </c>
      <c r="EE155" s="218">
        <v>0</v>
      </c>
      <c r="EF155" s="228" t="s">
        <v>17</v>
      </c>
      <c r="EG155" s="228" t="s">
        <v>1219</v>
      </c>
      <c r="EH155" s="228">
        <v>2</v>
      </c>
      <c r="EI155" s="228" t="s">
        <v>3287</v>
      </c>
      <c r="EJ155" s="228" t="s">
        <v>17</v>
      </c>
      <c r="EK155" s="229">
        <v>45126</v>
      </c>
      <c r="EL155" s="227" t="s">
        <v>3290</v>
      </c>
      <c r="EM155" s="213">
        <v>0</v>
      </c>
      <c r="EN155" s="230" t="s">
        <v>17</v>
      </c>
      <c r="EO155" s="230" t="s">
        <v>1219</v>
      </c>
      <c r="EP155" s="230">
        <v>2</v>
      </c>
      <c r="EQ155" s="230" t="s">
        <v>3287</v>
      </c>
      <c r="ER155" s="230" t="s">
        <v>17</v>
      </c>
      <c r="ES155" s="214">
        <v>45126</v>
      </c>
      <c r="ET155" s="228" t="s">
        <v>9196</v>
      </c>
      <c r="EU155" s="228">
        <v>25</v>
      </c>
      <c r="EV155" s="228" t="s">
        <v>6773</v>
      </c>
      <c r="EW155" s="228" t="s">
        <v>1219</v>
      </c>
      <c r="EX155" s="228">
        <v>2</v>
      </c>
      <c r="EY155" s="228" t="s">
        <v>9195</v>
      </c>
      <c r="EZ155" s="228" t="s">
        <v>924</v>
      </c>
      <c r="FA155" s="229">
        <v>45260</v>
      </c>
      <c r="FB155" s="227" t="s">
        <v>240</v>
      </c>
      <c r="FC155" s="230">
        <v>1</v>
      </c>
      <c r="FD155" s="230" t="s">
        <v>217</v>
      </c>
      <c r="FE155" s="230" t="s">
        <v>33</v>
      </c>
      <c r="FF155" s="230">
        <v>2</v>
      </c>
      <c r="FG155" s="230" t="s">
        <v>239</v>
      </c>
      <c r="FH155" s="230" t="s">
        <v>218</v>
      </c>
      <c r="FI155" s="214">
        <v>43509</v>
      </c>
      <c r="FJ155" s="227" t="s">
        <v>243</v>
      </c>
      <c r="FK155" s="228" t="s">
        <v>17</v>
      </c>
      <c r="FL155" s="228">
        <v>0</v>
      </c>
      <c r="FM155" s="228" t="s">
        <v>33</v>
      </c>
      <c r="FN155" s="228">
        <v>2</v>
      </c>
      <c r="FO155" s="228" t="s">
        <v>18</v>
      </c>
      <c r="FP155" s="218">
        <v>0</v>
      </c>
      <c r="FQ155" s="219">
        <v>43509</v>
      </c>
      <c r="FR155" s="227" t="s">
        <v>244</v>
      </c>
      <c r="FS155" s="230" t="s">
        <v>17</v>
      </c>
      <c r="FT155" s="230">
        <v>0</v>
      </c>
      <c r="FU155" s="230" t="s">
        <v>33</v>
      </c>
      <c r="FV155" s="230">
        <v>2</v>
      </c>
      <c r="FW155" s="230" t="s">
        <v>18</v>
      </c>
      <c r="FX155" s="230">
        <v>0</v>
      </c>
      <c r="FY155" s="214">
        <v>43509</v>
      </c>
      <c r="FZ155" s="228" t="s">
        <v>2591</v>
      </c>
      <c r="GA155" s="228">
        <v>1</v>
      </c>
      <c r="GB155" s="228" t="s">
        <v>2019</v>
      </c>
      <c r="GC155" s="228" t="s">
        <v>33</v>
      </c>
      <c r="GD155" s="228">
        <v>2</v>
      </c>
      <c r="GE155" s="228" t="s">
        <v>17</v>
      </c>
      <c r="GF155" s="228" t="s">
        <v>17</v>
      </c>
      <c r="GG155" s="229">
        <v>45063</v>
      </c>
      <c r="GH155" s="227" t="s">
        <v>2597</v>
      </c>
      <c r="GI155" s="230">
        <v>0</v>
      </c>
      <c r="GJ155" s="230" t="s">
        <v>2019</v>
      </c>
      <c r="GK155" s="230" t="s">
        <v>33</v>
      </c>
      <c r="GL155" s="230">
        <v>2</v>
      </c>
      <c r="GM155" s="230" t="s">
        <v>17</v>
      </c>
      <c r="GN155" s="230" t="s">
        <v>17</v>
      </c>
      <c r="GO155" s="214">
        <v>45063</v>
      </c>
      <c r="GP155" s="228" t="s">
        <v>2592</v>
      </c>
      <c r="GQ155" s="228">
        <v>1</v>
      </c>
      <c r="GR155" s="228" t="s">
        <v>2019</v>
      </c>
      <c r="GS155" s="228" t="s">
        <v>33</v>
      </c>
      <c r="GT155" s="228">
        <v>2</v>
      </c>
      <c r="GU155" s="228" t="s">
        <v>17</v>
      </c>
      <c r="GV155" s="228" t="s">
        <v>17</v>
      </c>
      <c r="GW155" s="229">
        <v>45063</v>
      </c>
      <c r="GX155" s="227" t="s">
        <v>2598</v>
      </c>
      <c r="GY155" s="230">
        <v>0</v>
      </c>
      <c r="GZ155" s="230" t="s">
        <v>2019</v>
      </c>
      <c r="HA155" s="230" t="s">
        <v>33</v>
      </c>
      <c r="HB155" s="230">
        <v>2</v>
      </c>
      <c r="HC155" s="230" t="s">
        <v>17</v>
      </c>
      <c r="HD155" s="230" t="s">
        <v>17</v>
      </c>
      <c r="HE155" s="214">
        <v>45063</v>
      </c>
      <c r="HF155" s="228" t="s">
        <v>2590</v>
      </c>
      <c r="HG155" s="228">
        <v>0</v>
      </c>
      <c r="HH155" s="228" t="s">
        <v>2019</v>
      </c>
      <c r="HI155" s="228" t="s">
        <v>33</v>
      </c>
      <c r="HJ155" s="228">
        <v>2</v>
      </c>
      <c r="HK155" s="228" t="s">
        <v>17</v>
      </c>
      <c r="HL155" s="228" t="s">
        <v>17</v>
      </c>
      <c r="HM155" s="229">
        <v>45063</v>
      </c>
      <c r="HN155" s="227" t="s">
        <v>2596</v>
      </c>
      <c r="HO155" s="230">
        <v>2</v>
      </c>
      <c r="HP155" s="230" t="s">
        <v>2019</v>
      </c>
      <c r="HQ155" s="230" t="s">
        <v>33</v>
      </c>
      <c r="HR155" s="230">
        <v>2</v>
      </c>
      <c r="HS155" s="230" t="s">
        <v>17</v>
      </c>
      <c r="HT155" s="230" t="s">
        <v>17</v>
      </c>
      <c r="HU155" s="214">
        <v>45063</v>
      </c>
      <c r="HV155" s="228" t="s">
        <v>2593</v>
      </c>
      <c r="HW155" s="228">
        <v>0</v>
      </c>
      <c r="HX155" s="228" t="s">
        <v>2019</v>
      </c>
      <c r="HY155" s="228" t="s">
        <v>33</v>
      </c>
      <c r="HZ155" s="228">
        <v>2</v>
      </c>
      <c r="IA155" s="228" t="s">
        <v>17</v>
      </c>
      <c r="IB155" s="228" t="s">
        <v>17</v>
      </c>
      <c r="IC155" s="229">
        <v>45063</v>
      </c>
      <c r="ID155" s="227" t="s">
        <v>2595</v>
      </c>
      <c r="IE155" s="230">
        <v>3</v>
      </c>
      <c r="IF155" s="230" t="s">
        <v>2019</v>
      </c>
      <c r="IG155" s="230" t="s">
        <v>33</v>
      </c>
      <c r="IH155" s="230">
        <v>2</v>
      </c>
      <c r="II155" s="230" t="s">
        <v>17</v>
      </c>
      <c r="IJ155" s="230" t="s">
        <v>17</v>
      </c>
      <c r="IK155" s="214">
        <v>45063</v>
      </c>
      <c r="IL155" s="228" t="s">
        <v>2594</v>
      </c>
      <c r="IM155" s="228">
        <v>1</v>
      </c>
      <c r="IN155" s="228" t="s">
        <v>2019</v>
      </c>
      <c r="IO155" s="228" t="s">
        <v>33</v>
      </c>
      <c r="IP155" s="228">
        <v>2</v>
      </c>
      <c r="IQ155" s="228" t="s">
        <v>17</v>
      </c>
      <c r="IR155" s="228" t="s">
        <v>17</v>
      </c>
      <c r="IS155" s="229">
        <v>45063</v>
      </c>
    </row>
    <row r="156" spans="1:253" x14ac:dyDescent="0.25">
      <c r="A156" s="11" t="s">
        <v>5234</v>
      </c>
      <c r="B156" s="11" t="s">
        <v>10935</v>
      </c>
      <c r="C156" s="11" t="s">
        <v>5235</v>
      </c>
      <c r="D156" s="11" t="s">
        <v>5236</v>
      </c>
      <c r="E156" s="11" t="s">
        <v>10103</v>
      </c>
      <c r="F156" s="11" t="s">
        <v>5240</v>
      </c>
      <c r="G156" s="212">
        <v>1359000</v>
      </c>
      <c r="H156" s="213" t="s">
        <v>5237</v>
      </c>
      <c r="I156" s="213" t="s">
        <v>66</v>
      </c>
      <c r="J156" s="213">
        <v>1</v>
      </c>
      <c r="K156" s="213" t="s">
        <v>5239</v>
      </c>
      <c r="L156" s="213" t="s">
        <v>5238</v>
      </c>
      <c r="M156" s="214">
        <v>45230</v>
      </c>
      <c r="N156" s="227" t="s">
        <v>5244</v>
      </c>
      <c r="O156" s="216">
        <v>14950</v>
      </c>
      <c r="P156" s="216" t="s">
        <v>5241</v>
      </c>
      <c r="Q156" s="216" t="s">
        <v>66</v>
      </c>
      <c r="R156" s="216">
        <v>1</v>
      </c>
      <c r="S156" s="216" t="s">
        <v>5243</v>
      </c>
      <c r="T156" s="216" t="s">
        <v>5242</v>
      </c>
      <c r="U156" s="217">
        <v>45230</v>
      </c>
      <c r="V156" s="227" t="s">
        <v>5246</v>
      </c>
      <c r="W156" s="213">
        <v>1359000</v>
      </c>
      <c r="X156" s="213" t="s">
        <v>5237</v>
      </c>
      <c r="Y156" s="213" t="s">
        <v>66</v>
      </c>
      <c r="Z156" s="213">
        <v>1</v>
      </c>
      <c r="AA156" s="213" t="s">
        <v>5245</v>
      </c>
      <c r="AB156" s="213" t="s">
        <v>5238</v>
      </c>
      <c r="AC156" s="214">
        <v>45230</v>
      </c>
      <c r="AD156" s="227" t="s">
        <v>5248</v>
      </c>
      <c r="AE156" s="218">
        <v>810000</v>
      </c>
      <c r="AF156" s="218" t="s">
        <v>5237</v>
      </c>
      <c r="AG156" s="218" t="s">
        <v>66</v>
      </c>
      <c r="AH156" s="218">
        <v>1</v>
      </c>
      <c r="AI156" s="218" t="s">
        <v>5247</v>
      </c>
      <c r="AJ156" s="218" t="s">
        <v>5238</v>
      </c>
      <c r="AK156" s="219">
        <v>45230</v>
      </c>
      <c r="AL156" s="227" t="s">
        <v>5250</v>
      </c>
      <c r="AM156" s="213">
        <v>0</v>
      </c>
      <c r="AN156" s="213" t="s">
        <v>5237</v>
      </c>
      <c r="AO156" s="213" t="s">
        <v>66</v>
      </c>
      <c r="AP156" s="213">
        <v>1</v>
      </c>
      <c r="AQ156" s="213" t="s">
        <v>5249</v>
      </c>
      <c r="AR156" s="213" t="s">
        <v>5238</v>
      </c>
      <c r="AS156" s="214">
        <v>45230</v>
      </c>
      <c r="AT156" s="228" t="s">
        <v>5251</v>
      </c>
      <c r="AU156" s="218">
        <v>0</v>
      </c>
      <c r="AV156" s="218" t="s">
        <v>5237</v>
      </c>
      <c r="AW156" s="218" t="s">
        <v>66</v>
      </c>
      <c r="AX156" s="218">
        <v>1</v>
      </c>
      <c r="AY156" s="218" t="s">
        <v>5180</v>
      </c>
      <c r="AZ156" s="218" t="s">
        <v>5238</v>
      </c>
      <c r="BA156" s="219">
        <v>45230</v>
      </c>
      <c r="BB156" s="227" t="s">
        <v>5269</v>
      </c>
      <c r="BC156" s="213" t="s">
        <v>17</v>
      </c>
      <c r="BD156" s="213" t="s">
        <v>17</v>
      </c>
      <c r="BE156" s="213" t="s">
        <v>17</v>
      </c>
      <c r="BF156" s="213" t="s">
        <v>17</v>
      </c>
      <c r="BG156" s="213" t="s">
        <v>4681</v>
      </c>
      <c r="BH156" s="213" t="s">
        <v>17</v>
      </c>
      <c r="BI156" s="214">
        <v>45230</v>
      </c>
      <c r="BJ156" s="228" t="s">
        <v>5252</v>
      </c>
      <c r="BK156" s="228">
        <v>0</v>
      </c>
      <c r="BL156" s="228" t="s">
        <v>5237</v>
      </c>
      <c r="BM156" s="228" t="s">
        <v>33</v>
      </c>
      <c r="BN156" s="228">
        <v>2</v>
      </c>
      <c r="BO156" s="228" t="s">
        <v>4732</v>
      </c>
      <c r="BP156" s="218" t="s">
        <v>5238</v>
      </c>
      <c r="BQ156" s="229">
        <v>45230</v>
      </c>
      <c r="BR156" s="227" t="s">
        <v>5271</v>
      </c>
      <c r="BS156" s="230" t="s">
        <v>17</v>
      </c>
      <c r="BT156" s="230" t="s">
        <v>17</v>
      </c>
      <c r="BU156" s="230" t="s">
        <v>17</v>
      </c>
      <c r="BV156" s="230" t="s">
        <v>17</v>
      </c>
      <c r="BW156" s="230" t="s">
        <v>5270</v>
      </c>
      <c r="BX156" s="230" t="s">
        <v>17</v>
      </c>
      <c r="BY156" s="214">
        <v>45230</v>
      </c>
      <c r="BZ156" s="228" t="s">
        <v>5272</v>
      </c>
      <c r="CA156" s="228" t="s">
        <v>17</v>
      </c>
      <c r="CB156" s="228" t="s">
        <v>17</v>
      </c>
      <c r="CC156" s="228" t="s">
        <v>17</v>
      </c>
      <c r="CD156" s="228" t="s">
        <v>17</v>
      </c>
      <c r="CE156" s="228" t="s">
        <v>5270</v>
      </c>
      <c r="CF156" s="228" t="s">
        <v>17</v>
      </c>
      <c r="CG156" s="229">
        <v>45230</v>
      </c>
      <c r="CH156" s="227" t="s">
        <v>11261</v>
      </c>
      <c r="CI156" s="228" t="e">
        <v>#N/A</v>
      </c>
      <c r="CJ156" s="228" t="e">
        <v>#N/A</v>
      </c>
      <c r="CK156" s="228" t="e">
        <v>#N/A</v>
      </c>
      <c r="CL156" s="228" t="e">
        <v>#N/A</v>
      </c>
      <c r="CM156" s="228" t="e">
        <v>#N/A</v>
      </c>
      <c r="CN156" s="228" t="e">
        <v>#N/A</v>
      </c>
      <c r="CO156" s="231" t="e">
        <v>#N/A</v>
      </c>
      <c r="CP156" s="228" t="s">
        <v>5274</v>
      </c>
      <c r="CQ156" s="230" t="s">
        <v>17</v>
      </c>
      <c r="CR156" s="230" t="s">
        <v>17</v>
      </c>
      <c r="CS156" s="230" t="s">
        <v>17</v>
      </c>
      <c r="CT156" s="230" t="s">
        <v>17</v>
      </c>
      <c r="CU156" s="230" t="s">
        <v>5270</v>
      </c>
      <c r="CV156" s="230" t="s">
        <v>17</v>
      </c>
      <c r="CW156" s="214">
        <v>45230</v>
      </c>
      <c r="CX156" s="228" t="s">
        <v>5255</v>
      </c>
      <c r="CY156" s="218">
        <v>262000</v>
      </c>
      <c r="CZ156" s="218" t="s">
        <v>5237</v>
      </c>
      <c r="DA156" s="218" t="s">
        <v>66</v>
      </c>
      <c r="DB156" s="218">
        <v>1</v>
      </c>
      <c r="DC156" s="218" t="s">
        <v>5260</v>
      </c>
      <c r="DD156" s="218" t="s">
        <v>5238</v>
      </c>
      <c r="DE156" s="220">
        <v>45230</v>
      </c>
      <c r="DF156" s="227" t="s">
        <v>5257</v>
      </c>
      <c r="DG156" s="213">
        <v>549000</v>
      </c>
      <c r="DH156" s="230" t="s">
        <v>5237</v>
      </c>
      <c r="DI156" s="230" t="s">
        <v>66</v>
      </c>
      <c r="DJ156" s="230">
        <v>1</v>
      </c>
      <c r="DK156" s="230" t="s">
        <v>5256</v>
      </c>
      <c r="DL156" s="230" t="s">
        <v>5238</v>
      </c>
      <c r="DM156" s="214">
        <v>45230</v>
      </c>
      <c r="DN156" s="228" t="s">
        <v>5259</v>
      </c>
      <c r="DO156" s="218">
        <v>549000</v>
      </c>
      <c r="DP156" s="228" t="s">
        <v>5237</v>
      </c>
      <c r="DQ156" s="228" t="s">
        <v>66</v>
      </c>
      <c r="DR156" s="228">
        <v>1</v>
      </c>
      <c r="DS156" s="228" t="s">
        <v>5258</v>
      </c>
      <c r="DT156" s="228" t="s">
        <v>5238</v>
      </c>
      <c r="DU156" s="229">
        <v>45230</v>
      </c>
      <c r="DV156" s="227" t="s">
        <v>5261</v>
      </c>
      <c r="DW156" s="213">
        <v>255000</v>
      </c>
      <c r="DX156" s="230" t="s">
        <v>5237</v>
      </c>
      <c r="DY156" s="230" t="s">
        <v>66</v>
      </c>
      <c r="DZ156" s="230">
        <v>1</v>
      </c>
      <c r="EA156" s="230" t="s">
        <v>5260</v>
      </c>
      <c r="EB156" s="230" t="s">
        <v>5238</v>
      </c>
      <c r="EC156" s="214">
        <v>45230</v>
      </c>
      <c r="ED156" s="228" t="s">
        <v>5263</v>
      </c>
      <c r="EE156" s="218">
        <v>7000</v>
      </c>
      <c r="EF156" s="228" t="s">
        <v>5237</v>
      </c>
      <c r="EG156" s="228" t="s">
        <v>66</v>
      </c>
      <c r="EH156" s="228">
        <v>1</v>
      </c>
      <c r="EI156" s="228" t="s">
        <v>5262</v>
      </c>
      <c r="EJ156" s="228" t="s">
        <v>5238</v>
      </c>
      <c r="EK156" s="229">
        <v>45230</v>
      </c>
      <c r="EL156" s="227" t="s">
        <v>5265</v>
      </c>
      <c r="EM156" s="213">
        <v>0</v>
      </c>
      <c r="EN156" s="230" t="s">
        <v>5237</v>
      </c>
      <c r="EO156" s="230" t="s">
        <v>66</v>
      </c>
      <c r="EP156" s="230">
        <v>1</v>
      </c>
      <c r="EQ156" s="230" t="s">
        <v>5264</v>
      </c>
      <c r="ER156" s="230" t="s">
        <v>5238</v>
      </c>
      <c r="ES156" s="214">
        <v>45230</v>
      </c>
      <c r="ET156" s="228" t="s">
        <v>5253</v>
      </c>
      <c r="EU156" s="228">
        <v>0</v>
      </c>
      <c r="EV156" s="228" t="s">
        <v>5237</v>
      </c>
      <c r="EW156" s="228" t="s">
        <v>33</v>
      </c>
      <c r="EX156" s="228">
        <v>2</v>
      </c>
      <c r="EY156" s="228" t="s">
        <v>4734</v>
      </c>
      <c r="EZ156" s="228" t="s">
        <v>5238</v>
      </c>
      <c r="FA156" s="229">
        <v>45230</v>
      </c>
      <c r="FB156" s="227" t="s">
        <v>5266</v>
      </c>
      <c r="FC156" s="230">
        <v>1</v>
      </c>
      <c r="FD156" s="230" t="s">
        <v>5237</v>
      </c>
      <c r="FE156" s="230" t="s">
        <v>66</v>
      </c>
      <c r="FF156" s="230">
        <v>1</v>
      </c>
      <c r="FG156" s="230" t="s">
        <v>5192</v>
      </c>
      <c r="FH156" s="230" t="s">
        <v>5238</v>
      </c>
      <c r="FI156" s="214">
        <v>45230</v>
      </c>
      <c r="FJ156" s="227" t="s">
        <v>5267</v>
      </c>
      <c r="FK156" s="228" t="s">
        <v>17</v>
      </c>
      <c r="FL156" s="228" t="s">
        <v>17</v>
      </c>
      <c r="FM156" s="228" t="s">
        <v>17</v>
      </c>
      <c r="FN156" s="228" t="s">
        <v>17</v>
      </c>
      <c r="FO156" s="228" t="s">
        <v>4681</v>
      </c>
      <c r="FP156" s="218" t="s">
        <v>17</v>
      </c>
      <c r="FQ156" s="219">
        <v>45230</v>
      </c>
      <c r="FR156" s="227" t="s">
        <v>5268</v>
      </c>
      <c r="FS156" s="230" t="s">
        <v>17</v>
      </c>
      <c r="FT156" s="230" t="s">
        <v>17</v>
      </c>
      <c r="FU156" s="230" t="s">
        <v>17</v>
      </c>
      <c r="FV156" s="230" t="s">
        <v>17</v>
      </c>
      <c r="FW156" s="230" t="s">
        <v>4681</v>
      </c>
      <c r="FX156" s="230" t="s">
        <v>17</v>
      </c>
      <c r="FY156" s="214">
        <v>45230</v>
      </c>
      <c r="FZ156" s="228" t="s">
        <v>5313</v>
      </c>
      <c r="GA156" s="228">
        <v>0</v>
      </c>
      <c r="GB156" s="228" t="s">
        <v>2019</v>
      </c>
      <c r="GC156" s="228" t="s">
        <v>33</v>
      </c>
      <c r="GD156" s="228">
        <v>2</v>
      </c>
      <c r="GE156" s="228" t="s">
        <v>17</v>
      </c>
      <c r="GF156" s="228" t="s">
        <v>17</v>
      </c>
      <c r="GG156" s="229">
        <v>45230</v>
      </c>
      <c r="GH156" s="227" t="s">
        <v>5319</v>
      </c>
      <c r="GI156" s="230">
        <v>0</v>
      </c>
      <c r="GJ156" s="230" t="s">
        <v>2019</v>
      </c>
      <c r="GK156" s="230" t="s">
        <v>33</v>
      </c>
      <c r="GL156" s="230">
        <v>2</v>
      </c>
      <c r="GM156" s="230" t="s">
        <v>17</v>
      </c>
      <c r="GN156" s="230" t="s">
        <v>17</v>
      </c>
      <c r="GO156" s="214">
        <v>45230</v>
      </c>
      <c r="GP156" s="228" t="s">
        <v>5314</v>
      </c>
      <c r="GQ156" s="228">
        <v>0</v>
      </c>
      <c r="GR156" s="228" t="s">
        <v>2019</v>
      </c>
      <c r="GS156" s="228" t="s">
        <v>33</v>
      </c>
      <c r="GT156" s="228">
        <v>2</v>
      </c>
      <c r="GU156" s="228" t="s">
        <v>17</v>
      </c>
      <c r="GV156" s="228" t="s">
        <v>17</v>
      </c>
      <c r="GW156" s="229">
        <v>45230</v>
      </c>
      <c r="GX156" s="227" t="s">
        <v>5320</v>
      </c>
      <c r="GY156" s="230">
        <v>0</v>
      </c>
      <c r="GZ156" s="230" t="s">
        <v>2019</v>
      </c>
      <c r="HA156" s="230" t="s">
        <v>33</v>
      </c>
      <c r="HB156" s="230">
        <v>2</v>
      </c>
      <c r="HC156" s="230" t="s">
        <v>17</v>
      </c>
      <c r="HD156" s="230" t="s">
        <v>17</v>
      </c>
      <c r="HE156" s="214">
        <v>45230</v>
      </c>
      <c r="HF156" s="228" t="s">
        <v>5312</v>
      </c>
      <c r="HG156" s="228">
        <v>0</v>
      </c>
      <c r="HH156" s="228" t="s">
        <v>2019</v>
      </c>
      <c r="HI156" s="228" t="s">
        <v>33</v>
      </c>
      <c r="HJ156" s="228">
        <v>2</v>
      </c>
      <c r="HK156" s="228" t="s">
        <v>17</v>
      </c>
      <c r="HL156" s="228" t="s">
        <v>17</v>
      </c>
      <c r="HM156" s="229">
        <v>45230</v>
      </c>
      <c r="HN156" s="227" t="s">
        <v>5318</v>
      </c>
      <c r="HO156" s="230">
        <v>0</v>
      </c>
      <c r="HP156" s="230" t="s">
        <v>2019</v>
      </c>
      <c r="HQ156" s="230" t="s">
        <v>33</v>
      </c>
      <c r="HR156" s="230">
        <v>2</v>
      </c>
      <c r="HS156" s="230" t="s">
        <v>17</v>
      </c>
      <c r="HT156" s="230" t="s">
        <v>17</v>
      </c>
      <c r="HU156" s="214">
        <v>45230</v>
      </c>
      <c r="HV156" s="228" t="s">
        <v>5315</v>
      </c>
      <c r="HW156" s="228">
        <v>0</v>
      </c>
      <c r="HX156" s="228" t="s">
        <v>2019</v>
      </c>
      <c r="HY156" s="228" t="s">
        <v>33</v>
      </c>
      <c r="HZ156" s="228">
        <v>2</v>
      </c>
      <c r="IA156" s="228" t="s">
        <v>17</v>
      </c>
      <c r="IB156" s="228" t="s">
        <v>17</v>
      </c>
      <c r="IC156" s="229">
        <v>45230</v>
      </c>
      <c r="ID156" s="227" t="s">
        <v>5317</v>
      </c>
      <c r="IE156" s="230">
        <v>0</v>
      </c>
      <c r="IF156" s="230" t="s">
        <v>2019</v>
      </c>
      <c r="IG156" s="230" t="s">
        <v>33</v>
      </c>
      <c r="IH156" s="230">
        <v>2</v>
      </c>
      <c r="II156" s="230" t="s">
        <v>17</v>
      </c>
      <c r="IJ156" s="230" t="s">
        <v>17</v>
      </c>
      <c r="IK156" s="214">
        <v>45230</v>
      </c>
      <c r="IL156" s="228" t="s">
        <v>5316</v>
      </c>
      <c r="IM156" s="228">
        <v>0</v>
      </c>
      <c r="IN156" s="228" t="s">
        <v>2019</v>
      </c>
      <c r="IO156" s="228" t="s">
        <v>33</v>
      </c>
      <c r="IP156" s="228">
        <v>2</v>
      </c>
      <c r="IQ156" s="228" t="s">
        <v>17</v>
      </c>
      <c r="IR156" s="228" t="s">
        <v>17</v>
      </c>
      <c r="IS156" s="229">
        <v>45230</v>
      </c>
    </row>
    <row r="157" spans="1:253" x14ac:dyDescent="0.25">
      <c r="A157" s="11" t="s">
        <v>2115</v>
      </c>
      <c r="B157" s="11" t="s">
        <v>10488</v>
      </c>
      <c r="C157" s="11" t="s">
        <v>2116</v>
      </c>
      <c r="D157" s="11" t="s">
        <v>2117</v>
      </c>
      <c r="E157" s="11" t="s">
        <v>10106</v>
      </c>
      <c r="F157" s="11" t="s">
        <v>4161</v>
      </c>
      <c r="G157" s="212">
        <v>1531000</v>
      </c>
      <c r="H157" s="213" t="s">
        <v>4158</v>
      </c>
      <c r="I157" s="213" t="s">
        <v>1219</v>
      </c>
      <c r="J157" s="213">
        <v>2</v>
      </c>
      <c r="K157" s="213" t="s">
        <v>4160</v>
      </c>
      <c r="L157" s="213" t="s">
        <v>4159</v>
      </c>
      <c r="M157" s="214">
        <v>45199</v>
      </c>
      <c r="N157" s="227" t="s">
        <v>4164</v>
      </c>
      <c r="O157" s="216">
        <v>5130</v>
      </c>
      <c r="P157" s="216" t="s">
        <v>4162</v>
      </c>
      <c r="Q157" s="216" t="s">
        <v>66</v>
      </c>
      <c r="R157" s="216">
        <v>1</v>
      </c>
      <c r="S157" s="216" t="s">
        <v>4095</v>
      </c>
      <c r="T157" s="216" t="s">
        <v>4163</v>
      </c>
      <c r="U157" s="217">
        <v>45199</v>
      </c>
      <c r="V157" s="227" t="s">
        <v>4165</v>
      </c>
      <c r="W157" s="213">
        <v>1531000</v>
      </c>
      <c r="X157" s="213" t="s">
        <v>4158</v>
      </c>
      <c r="Y157" s="213" t="s">
        <v>33</v>
      </c>
      <c r="Z157" s="213">
        <v>2</v>
      </c>
      <c r="AA157" s="213" t="s">
        <v>4160</v>
      </c>
      <c r="AB157" s="213" t="s">
        <v>4159</v>
      </c>
      <c r="AC157" s="214">
        <v>45199</v>
      </c>
      <c r="AD157" s="227" t="s">
        <v>4169</v>
      </c>
      <c r="AE157" s="218">
        <v>212000</v>
      </c>
      <c r="AF157" s="218" t="s">
        <v>4166</v>
      </c>
      <c r="AG157" s="218" t="s">
        <v>33</v>
      </c>
      <c r="AH157" s="218">
        <v>2</v>
      </c>
      <c r="AI157" s="218" t="s">
        <v>4168</v>
      </c>
      <c r="AJ157" s="218" t="s">
        <v>4167</v>
      </c>
      <c r="AK157" s="219">
        <v>45199</v>
      </c>
      <c r="AL157" s="227" t="s">
        <v>4170</v>
      </c>
      <c r="AM157" s="213">
        <v>36000</v>
      </c>
      <c r="AN157" s="213" t="s">
        <v>4067</v>
      </c>
      <c r="AO157" s="213" t="s">
        <v>1219</v>
      </c>
      <c r="AP157" s="213">
        <v>2</v>
      </c>
      <c r="AQ157" s="213" t="s">
        <v>4068</v>
      </c>
      <c r="AR157" s="213" t="s">
        <v>4025</v>
      </c>
      <c r="AS157" s="214">
        <v>45199</v>
      </c>
      <c r="AT157" s="228" t="s">
        <v>4171</v>
      </c>
      <c r="AU157" s="218" t="s">
        <v>17</v>
      </c>
      <c r="AV157" s="218" t="s">
        <v>17</v>
      </c>
      <c r="AW157" s="218" t="s">
        <v>17</v>
      </c>
      <c r="AX157" s="218" t="s">
        <v>17</v>
      </c>
      <c r="AY157" s="218" t="s">
        <v>3957</v>
      </c>
      <c r="AZ157" s="218" t="s">
        <v>17</v>
      </c>
      <c r="BA157" s="219">
        <v>45199</v>
      </c>
      <c r="BB157" s="227" t="s">
        <v>4182</v>
      </c>
      <c r="BC157" s="213" t="s">
        <v>17</v>
      </c>
      <c r="BD157" s="213" t="s">
        <v>17</v>
      </c>
      <c r="BE157" s="213" t="s">
        <v>17</v>
      </c>
      <c r="BF157" s="213" t="s">
        <v>17</v>
      </c>
      <c r="BG157" s="213" t="s">
        <v>3957</v>
      </c>
      <c r="BH157" s="213" t="s">
        <v>17</v>
      </c>
      <c r="BI157" s="214">
        <v>45199</v>
      </c>
      <c r="BJ157" s="228" t="s">
        <v>9421</v>
      </c>
      <c r="BK157" s="228">
        <v>0</v>
      </c>
      <c r="BL157" s="228" t="s">
        <v>7254</v>
      </c>
      <c r="BM157" s="228" t="s">
        <v>22</v>
      </c>
      <c r="BN157" s="228">
        <v>3</v>
      </c>
      <c r="BO157" s="228" t="s">
        <v>9414</v>
      </c>
      <c r="BP157" s="218" t="s">
        <v>4030</v>
      </c>
      <c r="BQ157" s="229">
        <v>45260</v>
      </c>
      <c r="BR157" s="227" t="s">
        <v>4183</v>
      </c>
      <c r="BS157" s="230" t="s">
        <v>17</v>
      </c>
      <c r="BT157" s="230" t="s">
        <v>17</v>
      </c>
      <c r="BU157" s="230" t="s">
        <v>17</v>
      </c>
      <c r="BV157" s="230" t="s">
        <v>17</v>
      </c>
      <c r="BW157" s="230" t="s">
        <v>3957</v>
      </c>
      <c r="BX157" s="230" t="s">
        <v>17</v>
      </c>
      <c r="BY157" s="214">
        <v>45199</v>
      </c>
      <c r="BZ157" s="228" t="s">
        <v>4184</v>
      </c>
      <c r="CA157" s="228" t="s">
        <v>17</v>
      </c>
      <c r="CB157" s="228" t="s">
        <v>17</v>
      </c>
      <c r="CC157" s="228" t="s">
        <v>17</v>
      </c>
      <c r="CD157" s="228" t="s">
        <v>17</v>
      </c>
      <c r="CE157" s="228" t="s">
        <v>3957</v>
      </c>
      <c r="CF157" s="228" t="s">
        <v>17</v>
      </c>
      <c r="CG157" s="229">
        <v>45199</v>
      </c>
      <c r="CH157" s="227" t="s">
        <v>11262</v>
      </c>
      <c r="CI157" s="228" t="e">
        <v>#N/A</v>
      </c>
      <c r="CJ157" s="228" t="e">
        <v>#N/A</v>
      </c>
      <c r="CK157" s="228" t="e">
        <v>#N/A</v>
      </c>
      <c r="CL157" s="228" t="e">
        <v>#N/A</v>
      </c>
      <c r="CM157" s="228" t="e">
        <v>#N/A</v>
      </c>
      <c r="CN157" s="228" t="e">
        <v>#N/A</v>
      </c>
      <c r="CO157" s="231" t="e">
        <v>#N/A</v>
      </c>
      <c r="CP157" s="228" t="s">
        <v>4186</v>
      </c>
      <c r="CQ157" s="230" t="s">
        <v>17</v>
      </c>
      <c r="CR157" s="230" t="s">
        <v>17</v>
      </c>
      <c r="CS157" s="230" t="s">
        <v>17</v>
      </c>
      <c r="CT157" s="230" t="s">
        <v>17</v>
      </c>
      <c r="CU157" s="230" t="s">
        <v>3957</v>
      </c>
      <c r="CV157" s="230" t="s">
        <v>17</v>
      </c>
      <c r="CW157" s="214">
        <v>45199</v>
      </c>
      <c r="CX157" s="228" t="s">
        <v>4172</v>
      </c>
      <c r="CY157" s="218">
        <v>38000</v>
      </c>
      <c r="CZ157" s="218" t="s">
        <v>4034</v>
      </c>
      <c r="DA157" s="218" t="s">
        <v>66</v>
      </c>
      <c r="DB157" s="218">
        <v>1</v>
      </c>
      <c r="DC157" s="218" t="s">
        <v>4036</v>
      </c>
      <c r="DD157" s="218" t="s">
        <v>4140</v>
      </c>
      <c r="DE157" s="220">
        <v>45199</v>
      </c>
      <c r="DF157" s="227" t="s">
        <v>4173</v>
      </c>
      <c r="DG157" s="213">
        <v>1319000</v>
      </c>
      <c r="DH157" s="230" t="s">
        <v>4034</v>
      </c>
      <c r="DI157" s="230" t="s">
        <v>33</v>
      </c>
      <c r="DJ157" s="230">
        <v>2</v>
      </c>
      <c r="DK157" s="230" t="s">
        <v>4038</v>
      </c>
      <c r="DL157" s="230" t="s">
        <v>4140</v>
      </c>
      <c r="DM157" s="214">
        <v>45199</v>
      </c>
      <c r="DN157" s="228" t="s">
        <v>4174</v>
      </c>
      <c r="DO157" s="218">
        <v>174000</v>
      </c>
      <c r="DP157" s="228" t="s">
        <v>4034</v>
      </c>
      <c r="DQ157" s="228" t="s">
        <v>33</v>
      </c>
      <c r="DR157" s="228">
        <v>2</v>
      </c>
      <c r="DS157" s="228" t="s">
        <v>4040</v>
      </c>
      <c r="DT157" s="228" t="s">
        <v>4140</v>
      </c>
      <c r="DU157" s="229">
        <v>45199</v>
      </c>
      <c r="DV157" s="227" t="s">
        <v>4175</v>
      </c>
      <c r="DW157" s="213">
        <v>38000</v>
      </c>
      <c r="DX157" s="230" t="s">
        <v>4034</v>
      </c>
      <c r="DY157" s="230" t="s">
        <v>66</v>
      </c>
      <c r="DZ157" s="230">
        <v>1</v>
      </c>
      <c r="EA157" s="230" t="s">
        <v>4036</v>
      </c>
      <c r="EB157" s="230" t="s">
        <v>4140</v>
      </c>
      <c r="EC157" s="214">
        <v>45199</v>
      </c>
      <c r="ED157" s="228" t="s">
        <v>4176</v>
      </c>
      <c r="EE157" s="218" t="s">
        <v>17</v>
      </c>
      <c r="EF157" s="228" t="s">
        <v>17</v>
      </c>
      <c r="EG157" s="228" t="s">
        <v>17</v>
      </c>
      <c r="EH157" s="228" t="s">
        <v>17</v>
      </c>
      <c r="EI157" s="228" t="s">
        <v>3957</v>
      </c>
      <c r="EJ157" s="228" t="s">
        <v>17</v>
      </c>
      <c r="EK157" s="229">
        <v>45199</v>
      </c>
      <c r="EL157" s="227" t="s">
        <v>4177</v>
      </c>
      <c r="EM157" s="213" t="s">
        <v>17</v>
      </c>
      <c r="EN157" s="230" t="s">
        <v>17</v>
      </c>
      <c r="EO157" s="230" t="s">
        <v>17</v>
      </c>
      <c r="EP157" s="230" t="s">
        <v>17</v>
      </c>
      <c r="EQ157" s="230" t="s">
        <v>3957</v>
      </c>
      <c r="ER157" s="230" t="s">
        <v>17</v>
      </c>
      <c r="ES157" s="214">
        <v>45199</v>
      </c>
      <c r="ET157" s="228" t="s">
        <v>9422</v>
      </c>
      <c r="EU157" s="228">
        <v>0</v>
      </c>
      <c r="EV157" s="228" t="s">
        <v>7254</v>
      </c>
      <c r="EW157" s="228" t="s">
        <v>22</v>
      </c>
      <c r="EX157" s="228">
        <v>3</v>
      </c>
      <c r="EY157" s="228" t="s">
        <v>9414</v>
      </c>
      <c r="EZ157" s="228" t="s">
        <v>4030</v>
      </c>
      <c r="FA157" s="229">
        <v>45260</v>
      </c>
      <c r="FB157" s="227" t="s">
        <v>4179</v>
      </c>
      <c r="FC157" s="230">
        <v>3</v>
      </c>
      <c r="FD157" s="230" t="s">
        <v>4178</v>
      </c>
      <c r="FE157" s="230" t="s">
        <v>33</v>
      </c>
      <c r="FF157" s="230">
        <v>2</v>
      </c>
      <c r="FG157" s="230" t="s">
        <v>4081</v>
      </c>
      <c r="FH157" s="230" t="s">
        <v>4140</v>
      </c>
      <c r="FI157" s="214">
        <v>45199</v>
      </c>
      <c r="FJ157" s="227" t="s">
        <v>4180</v>
      </c>
      <c r="FK157" s="228" t="s">
        <v>17</v>
      </c>
      <c r="FL157" s="228" t="s">
        <v>17</v>
      </c>
      <c r="FM157" s="228" t="s">
        <v>17</v>
      </c>
      <c r="FN157" s="228" t="s">
        <v>17</v>
      </c>
      <c r="FO157" s="228" t="s">
        <v>3957</v>
      </c>
      <c r="FP157" s="218" t="s">
        <v>17</v>
      </c>
      <c r="FQ157" s="219">
        <v>45199</v>
      </c>
      <c r="FR157" s="227" t="s">
        <v>4181</v>
      </c>
      <c r="FS157" s="230" t="s">
        <v>17</v>
      </c>
      <c r="FT157" s="230" t="s">
        <v>17</v>
      </c>
      <c r="FU157" s="230" t="s">
        <v>17</v>
      </c>
      <c r="FV157" s="230" t="s">
        <v>17</v>
      </c>
      <c r="FW157" s="230" t="s">
        <v>3957</v>
      </c>
      <c r="FX157" s="230" t="s">
        <v>17</v>
      </c>
      <c r="FY157" s="214">
        <v>45199</v>
      </c>
      <c r="FZ157" s="228" t="s">
        <v>2119</v>
      </c>
      <c r="GA157" s="228">
        <v>0</v>
      </c>
      <c r="GB157" s="228" t="s">
        <v>2019</v>
      </c>
      <c r="GC157" s="228" t="s">
        <v>33</v>
      </c>
      <c r="GD157" s="228">
        <v>2</v>
      </c>
      <c r="GE157" s="228" t="s">
        <v>17</v>
      </c>
      <c r="GF157" s="228" t="s">
        <v>17</v>
      </c>
      <c r="GG157" s="229">
        <v>45062</v>
      </c>
      <c r="GH157" s="227" t="s">
        <v>2125</v>
      </c>
      <c r="GI157" s="230">
        <v>0</v>
      </c>
      <c r="GJ157" s="230" t="s">
        <v>2019</v>
      </c>
      <c r="GK157" s="230" t="s">
        <v>33</v>
      </c>
      <c r="GL157" s="230">
        <v>2</v>
      </c>
      <c r="GM157" s="230" t="s">
        <v>17</v>
      </c>
      <c r="GN157" s="230" t="s">
        <v>17</v>
      </c>
      <c r="GO157" s="214">
        <v>45062</v>
      </c>
      <c r="GP157" s="228" t="s">
        <v>2120</v>
      </c>
      <c r="GQ157" s="228">
        <v>0</v>
      </c>
      <c r="GR157" s="228" t="s">
        <v>2019</v>
      </c>
      <c r="GS157" s="228" t="s">
        <v>33</v>
      </c>
      <c r="GT157" s="228">
        <v>2</v>
      </c>
      <c r="GU157" s="228" t="s">
        <v>17</v>
      </c>
      <c r="GV157" s="228" t="s">
        <v>17</v>
      </c>
      <c r="GW157" s="229">
        <v>45062</v>
      </c>
      <c r="GX157" s="227" t="s">
        <v>2126</v>
      </c>
      <c r="GY157" s="230">
        <v>0</v>
      </c>
      <c r="GZ157" s="230" t="s">
        <v>2019</v>
      </c>
      <c r="HA157" s="230" t="s">
        <v>33</v>
      </c>
      <c r="HB157" s="230">
        <v>2</v>
      </c>
      <c r="HC157" s="230" t="s">
        <v>17</v>
      </c>
      <c r="HD157" s="230" t="s">
        <v>17</v>
      </c>
      <c r="HE157" s="214">
        <v>45062</v>
      </c>
      <c r="HF157" s="228" t="s">
        <v>2118</v>
      </c>
      <c r="HG157" s="228">
        <v>2</v>
      </c>
      <c r="HH157" s="228" t="s">
        <v>2019</v>
      </c>
      <c r="HI157" s="228" t="s">
        <v>33</v>
      </c>
      <c r="HJ157" s="228">
        <v>2</v>
      </c>
      <c r="HK157" s="228" t="s">
        <v>17</v>
      </c>
      <c r="HL157" s="228" t="s">
        <v>17</v>
      </c>
      <c r="HM157" s="229">
        <v>45062</v>
      </c>
      <c r="HN157" s="227" t="s">
        <v>2124</v>
      </c>
      <c r="HO157" s="230">
        <v>2</v>
      </c>
      <c r="HP157" s="230" t="s">
        <v>2019</v>
      </c>
      <c r="HQ157" s="230" t="s">
        <v>33</v>
      </c>
      <c r="HR157" s="230">
        <v>2</v>
      </c>
      <c r="HS157" s="230" t="s">
        <v>17</v>
      </c>
      <c r="HT157" s="230" t="s">
        <v>17</v>
      </c>
      <c r="HU157" s="214">
        <v>45062</v>
      </c>
      <c r="HV157" s="228" t="s">
        <v>2121</v>
      </c>
      <c r="HW157" s="228">
        <v>0</v>
      </c>
      <c r="HX157" s="228" t="s">
        <v>2019</v>
      </c>
      <c r="HY157" s="228" t="s">
        <v>33</v>
      </c>
      <c r="HZ157" s="228">
        <v>2</v>
      </c>
      <c r="IA157" s="228" t="s">
        <v>17</v>
      </c>
      <c r="IB157" s="228" t="s">
        <v>17</v>
      </c>
      <c r="IC157" s="229">
        <v>45062</v>
      </c>
      <c r="ID157" s="227" t="s">
        <v>2123</v>
      </c>
      <c r="IE157" s="230">
        <v>0</v>
      </c>
      <c r="IF157" s="230" t="s">
        <v>2019</v>
      </c>
      <c r="IG157" s="230" t="s">
        <v>33</v>
      </c>
      <c r="IH157" s="230">
        <v>2</v>
      </c>
      <c r="II157" s="230" t="s">
        <v>17</v>
      </c>
      <c r="IJ157" s="230" t="s">
        <v>17</v>
      </c>
      <c r="IK157" s="214">
        <v>45062</v>
      </c>
      <c r="IL157" s="228" t="s">
        <v>2122</v>
      </c>
      <c r="IM157" s="228">
        <v>2</v>
      </c>
      <c r="IN157" s="228" t="s">
        <v>2019</v>
      </c>
      <c r="IO157" s="228" t="s">
        <v>33</v>
      </c>
      <c r="IP157" s="228">
        <v>2</v>
      </c>
      <c r="IQ157" s="228" t="s">
        <v>17</v>
      </c>
      <c r="IR157" s="228" t="s">
        <v>17</v>
      </c>
      <c r="IS157" s="229">
        <v>45062</v>
      </c>
    </row>
    <row r="158" spans="1:253" x14ac:dyDescent="0.25">
      <c r="A158" s="11" t="s">
        <v>396</v>
      </c>
      <c r="B158" s="11" t="s">
        <v>10488</v>
      </c>
      <c r="C158" s="11" t="s">
        <v>397</v>
      </c>
      <c r="D158" s="11" t="s">
        <v>398</v>
      </c>
      <c r="E158" s="11" t="s">
        <v>10107</v>
      </c>
      <c r="F158" s="11" t="s">
        <v>7862</v>
      </c>
      <c r="G158" s="212">
        <v>12486000</v>
      </c>
      <c r="H158" s="213" t="s">
        <v>7520</v>
      </c>
      <c r="I158" s="213" t="s">
        <v>66</v>
      </c>
      <c r="J158" s="213">
        <v>1</v>
      </c>
      <c r="K158" s="213" t="s">
        <v>7861</v>
      </c>
      <c r="L158" s="213" t="s">
        <v>7860</v>
      </c>
      <c r="M158" s="214">
        <v>45260</v>
      </c>
      <c r="N158" s="227" t="s">
        <v>1254</v>
      </c>
      <c r="O158" s="216">
        <v>163610</v>
      </c>
      <c r="P158" s="216" t="s">
        <v>1251</v>
      </c>
      <c r="Q158" s="216" t="s">
        <v>33</v>
      </c>
      <c r="R158" s="216">
        <v>2</v>
      </c>
      <c r="S158" s="216" t="s">
        <v>1253</v>
      </c>
      <c r="T158" s="216" t="s">
        <v>1252</v>
      </c>
      <c r="U158" s="217">
        <v>44773</v>
      </c>
      <c r="V158" s="227" t="s">
        <v>7864</v>
      </c>
      <c r="W158" s="213">
        <v>12486000</v>
      </c>
      <c r="X158" s="213" t="s">
        <v>7520</v>
      </c>
      <c r="Y158" s="213" t="s">
        <v>66</v>
      </c>
      <c r="Z158" s="213">
        <v>1</v>
      </c>
      <c r="AA158" s="213" t="s">
        <v>7863</v>
      </c>
      <c r="AB158" s="213" t="s">
        <v>7860</v>
      </c>
      <c r="AC158" s="214">
        <v>45260</v>
      </c>
      <c r="AD158" s="227" t="s">
        <v>7868</v>
      </c>
      <c r="AE158" s="218">
        <v>11000</v>
      </c>
      <c r="AF158" s="218" t="s">
        <v>7865</v>
      </c>
      <c r="AG158" s="218" t="s">
        <v>1219</v>
      </c>
      <c r="AH158" s="218">
        <v>2</v>
      </c>
      <c r="AI158" s="218" t="s">
        <v>7867</v>
      </c>
      <c r="AJ158" s="218" t="s">
        <v>7866</v>
      </c>
      <c r="AK158" s="219">
        <v>45260</v>
      </c>
      <c r="AL158" s="227" t="s">
        <v>7869</v>
      </c>
      <c r="AM158" s="213">
        <v>11000</v>
      </c>
      <c r="AN158" s="213" t="s">
        <v>7865</v>
      </c>
      <c r="AO158" s="213" t="s">
        <v>1219</v>
      </c>
      <c r="AP158" s="213">
        <v>2</v>
      </c>
      <c r="AQ158" s="213" t="s">
        <v>7867</v>
      </c>
      <c r="AR158" s="213" t="s">
        <v>7866</v>
      </c>
      <c r="AS158" s="214">
        <v>45260</v>
      </c>
      <c r="AT158" s="228" t="s">
        <v>403</v>
      </c>
      <c r="AU158" s="218" t="s">
        <v>17</v>
      </c>
      <c r="AV158" s="218">
        <v>0</v>
      </c>
      <c r="AW158" s="218" t="s">
        <v>33</v>
      </c>
      <c r="AX158" s="218">
        <v>2</v>
      </c>
      <c r="AY158" s="218">
        <v>0</v>
      </c>
      <c r="AZ158" s="218">
        <v>0</v>
      </c>
      <c r="BA158" s="219">
        <v>43511</v>
      </c>
      <c r="BB158" s="227" t="s">
        <v>402</v>
      </c>
      <c r="BC158" s="213" t="s">
        <v>17</v>
      </c>
      <c r="BD158" s="213">
        <v>0</v>
      </c>
      <c r="BE158" s="213" t="s">
        <v>33</v>
      </c>
      <c r="BF158" s="213">
        <v>2</v>
      </c>
      <c r="BG158" s="213">
        <v>0</v>
      </c>
      <c r="BH158" s="213">
        <v>0</v>
      </c>
      <c r="BI158" s="214">
        <v>43511</v>
      </c>
      <c r="BJ158" s="228" t="s">
        <v>7871</v>
      </c>
      <c r="BK158" s="228">
        <v>1202</v>
      </c>
      <c r="BL158" s="228" t="s">
        <v>7626</v>
      </c>
      <c r="BM158" s="228" t="s">
        <v>22</v>
      </c>
      <c r="BN158" s="228">
        <v>3</v>
      </c>
      <c r="BO158" s="228" t="s">
        <v>7870</v>
      </c>
      <c r="BP158" s="218" t="s">
        <v>7627</v>
      </c>
      <c r="BQ158" s="229">
        <v>45260</v>
      </c>
      <c r="BR158" s="227" t="s">
        <v>399</v>
      </c>
      <c r="BS158" s="230">
        <v>0</v>
      </c>
      <c r="BT158" s="230">
        <v>0</v>
      </c>
      <c r="BU158" s="230" t="s">
        <v>33</v>
      </c>
      <c r="BV158" s="230">
        <v>2</v>
      </c>
      <c r="BW158" s="230">
        <v>0</v>
      </c>
      <c r="BX158" s="230">
        <v>0</v>
      </c>
      <c r="BY158" s="214">
        <v>43511</v>
      </c>
      <c r="BZ158" s="228" t="s">
        <v>400</v>
      </c>
      <c r="CA158" s="228">
        <v>0</v>
      </c>
      <c r="CB158" s="228" t="s">
        <v>17</v>
      </c>
      <c r="CC158" s="228" t="s">
        <v>33</v>
      </c>
      <c r="CD158" s="228">
        <v>2</v>
      </c>
      <c r="CE158" s="228" t="s">
        <v>17</v>
      </c>
      <c r="CF158" s="228" t="s">
        <v>17</v>
      </c>
      <c r="CG158" s="229">
        <v>43511</v>
      </c>
      <c r="CH158" s="227" t="s">
        <v>11263</v>
      </c>
      <c r="CI158" s="228" t="e">
        <v>#N/A</v>
      </c>
      <c r="CJ158" s="228" t="e">
        <v>#N/A</v>
      </c>
      <c r="CK158" s="228" t="e">
        <v>#N/A</v>
      </c>
      <c r="CL158" s="228" t="e">
        <v>#N/A</v>
      </c>
      <c r="CM158" s="228" t="e">
        <v>#N/A</v>
      </c>
      <c r="CN158" s="228" t="e">
        <v>#N/A</v>
      </c>
      <c r="CO158" s="231" t="e">
        <v>#N/A</v>
      </c>
      <c r="CP158" s="228" t="s">
        <v>401</v>
      </c>
      <c r="CQ158" s="230" t="s">
        <v>17</v>
      </c>
      <c r="CR158" s="230">
        <v>0</v>
      </c>
      <c r="CS158" s="230" t="s">
        <v>33</v>
      </c>
      <c r="CT158" s="230">
        <v>2</v>
      </c>
      <c r="CU158" s="230">
        <v>0</v>
      </c>
      <c r="CV158" s="230">
        <v>0</v>
      </c>
      <c r="CW158" s="214">
        <v>43511</v>
      </c>
      <c r="CX158" s="228" t="s">
        <v>7876</v>
      </c>
      <c r="CY158" s="218">
        <v>11000</v>
      </c>
      <c r="CZ158" s="218" t="s">
        <v>7865</v>
      </c>
      <c r="DA158" s="218" t="s">
        <v>1219</v>
      </c>
      <c r="DB158" s="218">
        <v>2</v>
      </c>
      <c r="DC158" s="218" t="s">
        <v>7883</v>
      </c>
      <c r="DD158" s="218" t="s">
        <v>7866</v>
      </c>
      <c r="DE158" s="220">
        <v>45260</v>
      </c>
      <c r="DF158" s="227" t="s">
        <v>7880</v>
      </c>
      <c r="DG158" s="213">
        <v>12475000</v>
      </c>
      <c r="DH158" s="230" t="s">
        <v>7877</v>
      </c>
      <c r="DI158" s="230" t="s">
        <v>1219</v>
      </c>
      <c r="DJ158" s="230">
        <v>2</v>
      </c>
      <c r="DK158" s="230" t="s">
        <v>7879</v>
      </c>
      <c r="DL158" s="230" t="s">
        <v>7878</v>
      </c>
      <c r="DM158" s="214">
        <v>45260</v>
      </c>
      <c r="DN158" s="228" t="s">
        <v>7882</v>
      </c>
      <c r="DO158" s="218">
        <v>0</v>
      </c>
      <c r="DP158" s="228" t="s">
        <v>7865</v>
      </c>
      <c r="DQ158" s="228" t="s">
        <v>1219</v>
      </c>
      <c r="DR158" s="228">
        <v>2</v>
      </c>
      <c r="DS158" s="228" t="s">
        <v>7881</v>
      </c>
      <c r="DT158" s="228" t="s">
        <v>7866</v>
      </c>
      <c r="DU158" s="229">
        <v>45260</v>
      </c>
      <c r="DV158" s="227" t="s">
        <v>7884</v>
      </c>
      <c r="DW158" s="213">
        <v>11000</v>
      </c>
      <c r="DX158" s="230" t="s">
        <v>7865</v>
      </c>
      <c r="DY158" s="230" t="s">
        <v>1219</v>
      </c>
      <c r="DZ158" s="230">
        <v>2</v>
      </c>
      <c r="EA158" s="230" t="s">
        <v>7883</v>
      </c>
      <c r="EB158" s="230" t="s">
        <v>7866</v>
      </c>
      <c r="EC158" s="214">
        <v>45260</v>
      </c>
      <c r="ED158" s="228" t="s">
        <v>7886</v>
      </c>
      <c r="EE158" s="218" t="s">
        <v>17</v>
      </c>
      <c r="EF158" s="228" t="s">
        <v>7865</v>
      </c>
      <c r="EG158" s="228" t="s">
        <v>1219</v>
      </c>
      <c r="EH158" s="228">
        <v>2</v>
      </c>
      <c r="EI158" s="228" t="s">
        <v>7885</v>
      </c>
      <c r="EJ158" s="228" t="s">
        <v>7866</v>
      </c>
      <c r="EK158" s="229">
        <v>45260</v>
      </c>
      <c r="EL158" s="227" t="s">
        <v>7887</v>
      </c>
      <c r="EM158" s="213" t="s">
        <v>17</v>
      </c>
      <c r="EN158" s="230" t="s">
        <v>7865</v>
      </c>
      <c r="EO158" s="230" t="s">
        <v>1219</v>
      </c>
      <c r="EP158" s="230">
        <v>2</v>
      </c>
      <c r="EQ158" s="230" t="s">
        <v>7885</v>
      </c>
      <c r="ER158" s="230" t="s">
        <v>7866</v>
      </c>
      <c r="ES158" s="214">
        <v>45260</v>
      </c>
      <c r="ET158" s="228" t="s">
        <v>7874</v>
      </c>
      <c r="EU158" s="228">
        <v>1203</v>
      </c>
      <c r="EV158" s="228" t="s">
        <v>7552</v>
      </c>
      <c r="EW158" s="228" t="s">
        <v>22</v>
      </c>
      <c r="EX158" s="228">
        <v>3</v>
      </c>
      <c r="EY158" s="228" t="s">
        <v>7873</v>
      </c>
      <c r="EZ158" s="228" t="s">
        <v>7872</v>
      </c>
      <c r="FA158" s="229">
        <v>45260</v>
      </c>
      <c r="FB158" s="227" t="s">
        <v>1257</v>
      </c>
      <c r="FC158" s="230">
        <v>4</v>
      </c>
      <c r="FD158" s="230" t="s">
        <v>1255</v>
      </c>
      <c r="FE158" s="230" t="s">
        <v>22</v>
      </c>
      <c r="FF158" s="230">
        <v>3</v>
      </c>
      <c r="FG158" s="230" t="s">
        <v>1220</v>
      </c>
      <c r="FH158" s="230" t="s">
        <v>1256</v>
      </c>
      <c r="FI158" s="214">
        <v>44773</v>
      </c>
      <c r="FJ158" s="227" t="s">
        <v>404</v>
      </c>
      <c r="FK158" s="228" t="s">
        <v>17</v>
      </c>
      <c r="FL158" s="228">
        <v>0</v>
      </c>
      <c r="FM158" s="228" t="s">
        <v>33</v>
      </c>
      <c r="FN158" s="228">
        <v>2</v>
      </c>
      <c r="FO158" s="228">
        <v>0</v>
      </c>
      <c r="FP158" s="218">
        <v>0</v>
      </c>
      <c r="FQ158" s="219">
        <v>43511</v>
      </c>
      <c r="FR158" s="227" t="s">
        <v>405</v>
      </c>
      <c r="FS158" s="230" t="s">
        <v>17</v>
      </c>
      <c r="FT158" s="230">
        <v>0</v>
      </c>
      <c r="FU158" s="230" t="s">
        <v>33</v>
      </c>
      <c r="FV158" s="230">
        <v>2</v>
      </c>
      <c r="FW158" s="230">
        <v>0</v>
      </c>
      <c r="FX158" s="230">
        <v>0</v>
      </c>
      <c r="FY158" s="214">
        <v>43511</v>
      </c>
      <c r="FZ158" s="228" t="s">
        <v>5505</v>
      </c>
      <c r="GA158" s="228">
        <v>0</v>
      </c>
      <c r="GB158" s="228" t="s">
        <v>2019</v>
      </c>
      <c r="GC158" s="228" t="s">
        <v>33</v>
      </c>
      <c r="GD158" s="228">
        <v>2</v>
      </c>
      <c r="GE158" s="228" t="s">
        <v>17</v>
      </c>
      <c r="GF158" s="228" t="s">
        <v>17</v>
      </c>
      <c r="GG158" s="229">
        <v>45245</v>
      </c>
      <c r="GH158" s="227" t="s">
        <v>5511</v>
      </c>
      <c r="GI158" s="230">
        <v>0</v>
      </c>
      <c r="GJ158" s="230" t="s">
        <v>2019</v>
      </c>
      <c r="GK158" s="230" t="s">
        <v>33</v>
      </c>
      <c r="GL158" s="230">
        <v>2</v>
      </c>
      <c r="GM158" s="230" t="s">
        <v>17</v>
      </c>
      <c r="GN158" s="230" t="s">
        <v>17</v>
      </c>
      <c r="GO158" s="214">
        <v>45245</v>
      </c>
      <c r="GP158" s="228" t="s">
        <v>5506</v>
      </c>
      <c r="GQ158" s="228">
        <v>1</v>
      </c>
      <c r="GR158" s="228" t="s">
        <v>2019</v>
      </c>
      <c r="GS158" s="228" t="s">
        <v>33</v>
      </c>
      <c r="GT158" s="228">
        <v>2</v>
      </c>
      <c r="GU158" s="228" t="s">
        <v>17</v>
      </c>
      <c r="GV158" s="228" t="s">
        <v>17</v>
      </c>
      <c r="GW158" s="229">
        <v>45245</v>
      </c>
      <c r="GX158" s="227" t="s">
        <v>5512</v>
      </c>
      <c r="GY158" s="230">
        <v>0</v>
      </c>
      <c r="GZ158" s="230" t="s">
        <v>2019</v>
      </c>
      <c r="HA158" s="230" t="s">
        <v>33</v>
      </c>
      <c r="HB158" s="230">
        <v>2</v>
      </c>
      <c r="HC158" s="230" t="s">
        <v>17</v>
      </c>
      <c r="HD158" s="230" t="s">
        <v>17</v>
      </c>
      <c r="HE158" s="214">
        <v>45245</v>
      </c>
      <c r="HF158" s="228" t="s">
        <v>5504</v>
      </c>
      <c r="HG158" s="228">
        <v>2</v>
      </c>
      <c r="HH158" s="228" t="s">
        <v>2019</v>
      </c>
      <c r="HI158" s="228" t="s">
        <v>33</v>
      </c>
      <c r="HJ158" s="228">
        <v>2</v>
      </c>
      <c r="HK158" s="228" t="s">
        <v>17</v>
      </c>
      <c r="HL158" s="228" t="s">
        <v>17</v>
      </c>
      <c r="HM158" s="229">
        <v>45245</v>
      </c>
      <c r="HN158" s="227" t="s">
        <v>5510</v>
      </c>
      <c r="HO158" s="230">
        <v>2</v>
      </c>
      <c r="HP158" s="230" t="s">
        <v>2019</v>
      </c>
      <c r="HQ158" s="230" t="s">
        <v>33</v>
      </c>
      <c r="HR158" s="230">
        <v>2</v>
      </c>
      <c r="HS158" s="230" t="s">
        <v>17</v>
      </c>
      <c r="HT158" s="230" t="s">
        <v>17</v>
      </c>
      <c r="HU158" s="214">
        <v>45245</v>
      </c>
      <c r="HV158" s="228" t="s">
        <v>5507</v>
      </c>
      <c r="HW158" s="228">
        <v>0</v>
      </c>
      <c r="HX158" s="228" t="s">
        <v>2019</v>
      </c>
      <c r="HY158" s="228" t="s">
        <v>33</v>
      </c>
      <c r="HZ158" s="228">
        <v>2</v>
      </c>
      <c r="IA158" s="228" t="s">
        <v>17</v>
      </c>
      <c r="IB158" s="228" t="s">
        <v>17</v>
      </c>
      <c r="IC158" s="229">
        <v>45245</v>
      </c>
      <c r="ID158" s="227" t="s">
        <v>5509</v>
      </c>
      <c r="IE158" s="230">
        <v>1</v>
      </c>
      <c r="IF158" s="230" t="s">
        <v>2019</v>
      </c>
      <c r="IG158" s="230" t="s">
        <v>33</v>
      </c>
      <c r="IH158" s="230">
        <v>2</v>
      </c>
      <c r="II158" s="230" t="s">
        <v>17</v>
      </c>
      <c r="IJ158" s="230" t="s">
        <v>17</v>
      </c>
      <c r="IK158" s="214">
        <v>45245</v>
      </c>
      <c r="IL158" s="228" t="s">
        <v>5508</v>
      </c>
      <c r="IM158" s="228">
        <v>0</v>
      </c>
      <c r="IN158" s="228" t="s">
        <v>2019</v>
      </c>
      <c r="IO158" s="228" t="s">
        <v>33</v>
      </c>
      <c r="IP158" s="228">
        <v>2</v>
      </c>
      <c r="IQ158" s="228" t="s">
        <v>17</v>
      </c>
      <c r="IR158" s="228" t="s">
        <v>17</v>
      </c>
      <c r="IS158" s="229">
        <v>45245</v>
      </c>
    </row>
    <row r="159" spans="1:253" x14ac:dyDescent="0.25">
      <c r="A159" s="11" t="s">
        <v>406</v>
      </c>
      <c r="B159" s="11" t="s">
        <v>10479</v>
      </c>
      <c r="C159" s="11" t="s">
        <v>407</v>
      </c>
      <c r="D159" s="11" t="s">
        <v>408</v>
      </c>
      <c r="E159" s="11" t="s">
        <v>10108</v>
      </c>
      <c r="F159" s="11" t="s">
        <v>4257</v>
      </c>
      <c r="G159" s="212">
        <v>85043000</v>
      </c>
      <c r="H159" s="213" t="s">
        <v>1251</v>
      </c>
      <c r="I159" s="213" t="s">
        <v>66</v>
      </c>
      <c r="J159" s="213">
        <v>1</v>
      </c>
      <c r="K159" s="213" t="s">
        <v>4256</v>
      </c>
      <c r="L159" s="213" t="s">
        <v>4255</v>
      </c>
      <c r="M159" s="214">
        <v>45199</v>
      </c>
      <c r="N159" s="227" t="s">
        <v>4261</v>
      </c>
      <c r="O159" s="216">
        <v>333028</v>
      </c>
      <c r="P159" s="216" t="s">
        <v>4258</v>
      </c>
      <c r="Q159" s="216" t="s">
        <v>1219</v>
      </c>
      <c r="R159" s="216">
        <v>2</v>
      </c>
      <c r="S159" s="216" t="s">
        <v>4260</v>
      </c>
      <c r="T159" s="216" t="s">
        <v>4259</v>
      </c>
      <c r="U159" s="217">
        <v>45199</v>
      </c>
      <c r="V159" s="227" t="s">
        <v>4265</v>
      </c>
      <c r="W159" s="213">
        <v>52050000</v>
      </c>
      <c r="X159" s="213" t="s">
        <v>4262</v>
      </c>
      <c r="Y159" s="213" t="s">
        <v>1219</v>
      </c>
      <c r="Z159" s="213">
        <v>2</v>
      </c>
      <c r="AA159" s="213" t="s">
        <v>4264</v>
      </c>
      <c r="AB159" s="213" t="s">
        <v>4263</v>
      </c>
      <c r="AC159" s="214">
        <v>45199</v>
      </c>
      <c r="AD159" s="227" t="s">
        <v>4269</v>
      </c>
      <c r="AE159" s="218">
        <v>16617000</v>
      </c>
      <c r="AF159" s="218" t="s">
        <v>4266</v>
      </c>
      <c r="AG159" s="218" t="s">
        <v>1219</v>
      </c>
      <c r="AH159" s="218">
        <v>2</v>
      </c>
      <c r="AI159" s="218" t="s">
        <v>4268</v>
      </c>
      <c r="AJ159" s="218" t="s">
        <v>4267</v>
      </c>
      <c r="AK159" s="219">
        <v>45199</v>
      </c>
      <c r="AL159" s="227" t="s">
        <v>5636</v>
      </c>
      <c r="AM159" s="213">
        <v>8142000</v>
      </c>
      <c r="AN159" s="213" t="s">
        <v>5633</v>
      </c>
      <c r="AO159" s="213" t="s">
        <v>1219</v>
      </c>
      <c r="AP159" s="213">
        <v>2</v>
      </c>
      <c r="AQ159" s="213" t="s">
        <v>5635</v>
      </c>
      <c r="AR159" s="213" t="s">
        <v>5634</v>
      </c>
      <c r="AS159" s="214">
        <v>45251</v>
      </c>
      <c r="AT159" s="228" t="s">
        <v>417</v>
      </c>
      <c r="AU159" s="218" t="s">
        <v>17</v>
      </c>
      <c r="AV159" s="218">
        <v>0</v>
      </c>
      <c r="AW159" s="218" t="s">
        <v>33</v>
      </c>
      <c r="AX159" s="218">
        <v>2</v>
      </c>
      <c r="AY159" s="218" t="s">
        <v>411</v>
      </c>
      <c r="AZ159" s="218">
        <v>0</v>
      </c>
      <c r="BA159" s="219">
        <v>43511</v>
      </c>
      <c r="BB159" s="227" t="s">
        <v>416</v>
      </c>
      <c r="BC159" s="213" t="s">
        <v>17</v>
      </c>
      <c r="BD159" s="213">
        <v>0</v>
      </c>
      <c r="BE159" s="213" t="s">
        <v>33</v>
      </c>
      <c r="BF159" s="213">
        <v>2</v>
      </c>
      <c r="BG159" s="213" t="s">
        <v>411</v>
      </c>
      <c r="BH159" s="213">
        <v>0</v>
      </c>
      <c r="BI159" s="214">
        <v>43511</v>
      </c>
      <c r="BJ159" s="228" t="s">
        <v>5694</v>
      </c>
      <c r="BK159" s="228">
        <v>80</v>
      </c>
      <c r="BL159" s="228" t="s">
        <v>5691</v>
      </c>
      <c r="BM159" s="228" t="s">
        <v>1219</v>
      </c>
      <c r="BN159" s="228">
        <v>2</v>
      </c>
      <c r="BO159" s="228" t="s">
        <v>5693</v>
      </c>
      <c r="BP159" s="218" t="s">
        <v>5692</v>
      </c>
      <c r="BQ159" s="229">
        <v>45252</v>
      </c>
      <c r="BR159" s="227" t="s">
        <v>410</v>
      </c>
      <c r="BS159" s="230" t="s">
        <v>17</v>
      </c>
      <c r="BT159" s="230">
        <v>0</v>
      </c>
      <c r="BU159" s="230" t="s">
        <v>33</v>
      </c>
      <c r="BV159" s="230">
        <v>2</v>
      </c>
      <c r="BW159" s="230" t="s">
        <v>409</v>
      </c>
      <c r="BX159" s="230">
        <v>0</v>
      </c>
      <c r="BY159" s="214">
        <v>43511</v>
      </c>
      <c r="BZ159" s="228" t="s">
        <v>412</v>
      </c>
      <c r="CA159" s="228" t="s">
        <v>17</v>
      </c>
      <c r="CB159" s="228">
        <v>0</v>
      </c>
      <c r="CC159" s="228" t="s">
        <v>17</v>
      </c>
      <c r="CD159" s="228" t="s">
        <v>17</v>
      </c>
      <c r="CE159" s="228" t="s">
        <v>411</v>
      </c>
      <c r="CF159" s="228">
        <v>0</v>
      </c>
      <c r="CG159" s="229">
        <v>43511</v>
      </c>
      <c r="CH159" s="227" t="s">
        <v>11264</v>
      </c>
      <c r="CI159" s="228" t="e">
        <v>#N/A</v>
      </c>
      <c r="CJ159" s="228" t="e">
        <v>#N/A</v>
      </c>
      <c r="CK159" s="228" t="e">
        <v>#N/A</v>
      </c>
      <c r="CL159" s="228" t="e">
        <v>#N/A</v>
      </c>
      <c r="CM159" s="228" t="e">
        <v>#N/A</v>
      </c>
      <c r="CN159" s="228" t="e">
        <v>#N/A</v>
      </c>
      <c r="CO159" s="231" t="e">
        <v>#N/A</v>
      </c>
      <c r="CP159" s="228" t="s">
        <v>415</v>
      </c>
      <c r="CQ159" s="230" t="s">
        <v>17</v>
      </c>
      <c r="CR159" s="230">
        <v>0</v>
      </c>
      <c r="CS159" s="230" t="s">
        <v>33</v>
      </c>
      <c r="CT159" s="230">
        <v>2</v>
      </c>
      <c r="CU159" s="230" t="s">
        <v>411</v>
      </c>
      <c r="CV159" s="230">
        <v>0</v>
      </c>
      <c r="CW159" s="214">
        <v>43511</v>
      </c>
      <c r="CX159" s="228" t="s">
        <v>5700</v>
      </c>
      <c r="CY159" s="218">
        <v>5176000</v>
      </c>
      <c r="CZ159" s="218" t="s">
        <v>5697</v>
      </c>
      <c r="DA159" s="218" t="s">
        <v>1219</v>
      </c>
      <c r="DB159" s="218">
        <v>2</v>
      </c>
      <c r="DC159" s="218" t="s">
        <v>5699</v>
      </c>
      <c r="DD159" s="218" t="s">
        <v>5698</v>
      </c>
      <c r="DE159" s="220">
        <v>45252</v>
      </c>
      <c r="DF159" s="227" t="s">
        <v>5701</v>
      </c>
      <c r="DG159" s="213">
        <v>27851000</v>
      </c>
      <c r="DH159" s="230" t="s">
        <v>5697</v>
      </c>
      <c r="DI159" s="230" t="s">
        <v>1219</v>
      </c>
      <c r="DJ159" s="230">
        <v>2</v>
      </c>
      <c r="DK159" s="230" t="s">
        <v>5699</v>
      </c>
      <c r="DL159" s="230" t="s">
        <v>5698</v>
      </c>
      <c r="DM159" s="214">
        <v>45252</v>
      </c>
      <c r="DN159" s="228" t="s">
        <v>5702</v>
      </c>
      <c r="DO159" s="218">
        <v>19024000</v>
      </c>
      <c r="DP159" s="228" t="s">
        <v>5697</v>
      </c>
      <c r="DQ159" s="228" t="s">
        <v>1219</v>
      </c>
      <c r="DR159" s="228">
        <v>2</v>
      </c>
      <c r="DS159" s="228" t="s">
        <v>5699</v>
      </c>
      <c r="DT159" s="228" t="s">
        <v>5698</v>
      </c>
      <c r="DU159" s="229">
        <v>45252</v>
      </c>
      <c r="DV159" s="227" t="s">
        <v>5703</v>
      </c>
      <c r="DW159" s="213">
        <v>4901000</v>
      </c>
      <c r="DX159" s="230" t="s">
        <v>5697</v>
      </c>
      <c r="DY159" s="230" t="s">
        <v>1219</v>
      </c>
      <c r="DZ159" s="230">
        <v>2</v>
      </c>
      <c r="EA159" s="230" t="s">
        <v>5699</v>
      </c>
      <c r="EB159" s="230" t="s">
        <v>5698</v>
      </c>
      <c r="EC159" s="214">
        <v>45252</v>
      </c>
      <c r="ED159" s="228" t="s">
        <v>5704</v>
      </c>
      <c r="EE159" s="218">
        <v>275000</v>
      </c>
      <c r="EF159" s="228" t="s">
        <v>5697</v>
      </c>
      <c r="EG159" s="228" t="s">
        <v>1219</v>
      </c>
      <c r="EH159" s="228">
        <v>2</v>
      </c>
      <c r="EI159" s="228" t="s">
        <v>5699</v>
      </c>
      <c r="EJ159" s="228" t="s">
        <v>5698</v>
      </c>
      <c r="EK159" s="229">
        <v>45252</v>
      </c>
      <c r="EL159" s="227" t="s">
        <v>5705</v>
      </c>
      <c r="EM159" s="213">
        <v>0</v>
      </c>
      <c r="EN159" s="230" t="s">
        <v>5697</v>
      </c>
      <c r="EO159" s="230" t="s">
        <v>1219</v>
      </c>
      <c r="EP159" s="230">
        <v>2</v>
      </c>
      <c r="EQ159" s="230" t="s">
        <v>5699</v>
      </c>
      <c r="ER159" s="230" t="s">
        <v>5698</v>
      </c>
      <c r="ES159" s="214">
        <v>45252</v>
      </c>
      <c r="ET159" s="228" t="s">
        <v>5696</v>
      </c>
      <c r="EU159" s="228">
        <v>80</v>
      </c>
      <c r="EV159" s="228" t="s">
        <v>5691</v>
      </c>
      <c r="EW159" s="228" t="s">
        <v>1219</v>
      </c>
      <c r="EX159" s="228">
        <v>2</v>
      </c>
      <c r="EY159" s="228" t="s">
        <v>5695</v>
      </c>
      <c r="EZ159" s="228" t="s">
        <v>5692</v>
      </c>
      <c r="FA159" s="229">
        <v>45252</v>
      </c>
      <c r="FB159" s="227" t="s">
        <v>414</v>
      </c>
      <c r="FC159" s="230">
        <v>4</v>
      </c>
      <c r="FD159" s="230">
        <v>0</v>
      </c>
      <c r="FE159" s="230" t="s">
        <v>33</v>
      </c>
      <c r="FF159" s="230">
        <v>2</v>
      </c>
      <c r="FG159" s="230" t="s">
        <v>413</v>
      </c>
      <c r="FH159" s="230">
        <v>0</v>
      </c>
      <c r="FI159" s="214">
        <v>43511</v>
      </c>
      <c r="FJ159" s="227" t="s">
        <v>418</v>
      </c>
      <c r="FK159" s="228" t="s">
        <v>17</v>
      </c>
      <c r="FL159" s="228">
        <v>0</v>
      </c>
      <c r="FM159" s="228" t="s">
        <v>33</v>
      </c>
      <c r="FN159" s="228">
        <v>2</v>
      </c>
      <c r="FO159" s="228" t="s">
        <v>411</v>
      </c>
      <c r="FP159" s="218">
        <v>0</v>
      </c>
      <c r="FQ159" s="219">
        <v>43511</v>
      </c>
      <c r="FR159" s="227" t="s">
        <v>419</v>
      </c>
      <c r="FS159" s="230" t="s">
        <v>17</v>
      </c>
      <c r="FT159" s="230">
        <v>0</v>
      </c>
      <c r="FU159" s="230" t="s">
        <v>33</v>
      </c>
      <c r="FV159" s="230">
        <v>2</v>
      </c>
      <c r="FW159" s="230" t="s">
        <v>411</v>
      </c>
      <c r="FX159" s="230">
        <v>0</v>
      </c>
      <c r="FY159" s="214">
        <v>43511</v>
      </c>
      <c r="FZ159" s="228" t="s">
        <v>6441</v>
      </c>
      <c r="GA159" s="228">
        <v>1</v>
      </c>
      <c r="GB159" s="228" t="s">
        <v>2019</v>
      </c>
      <c r="GC159" s="228" t="s">
        <v>33</v>
      </c>
      <c r="GD159" s="228">
        <v>2</v>
      </c>
      <c r="GE159" s="228" t="s">
        <v>17</v>
      </c>
      <c r="GF159" s="228" t="s">
        <v>17</v>
      </c>
      <c r="GG159" s="229">
        <v>45257</v>
      </c>
      <c r="GH159" s="227" t="s">
        <v>6447</v>
      </c>
      <c r="GI159" s="230">
        <v>1</v>
      </c>
      <c r="GJ159" s="230" t="s">
        <v>2019</v>
      </c>
      <c r="GK159" s="230" t="s">
        <v>33</v>
      </c>
      <c r="GL159" s="230">
        <v>2</v>
      </c>
      <c r="GM159" s="230" t="s">
        <v>17</v>
      </c>
      <c r="GN159" s="230" t="s">
        <v>17</v>
      </c>
      <c r="GO159" s="214">
        <v>45257</v>
      </c>
      <c r="GP159" s="228" t="s">
        <v>6442</v>
      </c>
      <c r="GQ159" s="228">
        <v>2</v>
      </c>
      <c r="GR159" s="228" t="s">
        <v>2019</v>
      </c>
      <c r="GS159" s="228" t="s">
        <v>33</v>
      </c>
      <c r="GT159" s="228">
        <v>2</v>
      </c>
      <c r="GU159" s="228" t="s">
        <v>17</v>
      </c>
      <c r="GV159" s="228" t="s">
        <v>17</v>
      </c>
      <c r="GW159" s="229">
        <v>45257</v>
      </c>
      <c r="GX159" s="227" t="s">
        <v>6448</v>
      </c>
      <c r="GY159" s="230">
        <v>0</v>
      </c>
      <c r="GZ159" s="230" t="s">
        <v>2019</v>
      </c>
      <c r="HA159" s="230" t="s">
        <v>33</v>
      </c>
      <c r="HB159" s="230">
        <v>2</v>
      </c>
      <c r="HC159" s="230" t="s">
        <v>17</v>
      </c>
      <c r="HD159" s="230" t="s">
        <v>17</v>
      </c>
      <c r="HE159" s="214">
        <v>45257</v>
      </c>
      <c r="HF159" s="228" t="s">
        <v>6440</v>
      </c>
      <c r="HG159" s="228">
        <v>2</v>
      </c>
      <c r="HH159" s="228" t="s">
        <v>2019</v>
      </c>
      <c r="HI159" s="228" t="s">
        <v>33</v>
      </c>
      <c r="HJ159" s="228">
        <v>2</v>
      </c>
      <c r="HK159" s="228" t="s">
        <v>17</v>
      </c>
      <c r="HL159" s="228" t="s">
        <v>17</v>
      </c>
      <c r="HM159" s="229">
        <v>45257</v>
      </c>
      <c r="HN159" s="227" t="s">
        <v>6446</v>
      </c>
      <c r="HO159" s="230">
        <v>2</v>
      </c>
      <c r="HP159" s="230" t="s">
        <v>2019</v>
      </c>
      <c r="HQ159" s="230" t="s">
        <v>33</v>
      </c>
      <c r="HR159" s="230">
        <v>2</v>
      </c>
      <c r="HS159" s="230" t="s">
        <v>17</v>
      </c>
      <c r="HT159" s="230" t="s">
        <v>17</v>
      </c>
      <c r="HU159" s="214">
        <v>45257</v>
      </c>
      <c r="HV159" s="228" t="s">
        <v>6443</v>
      </c>
      <c r="HW159" s="228">
        <v>0</v>
      </c>
      <c r="HX159" s="228" t="s">
        <v>2019</v>
      </c>
      <c r="HY159" s="228" t="s">
        <v>33</v>
      </c>
      <c r="HZ159" s="228">
        <v>2</v>
      </c>
      <c r="IA159" s="228" t="s">
        <v>17</v>
      </c>
      <c r="IB159" s="228" t="s">
        <v>17</v>
      </c>
      <c r="IC159" s="229">
        <v>45257</v>
      </c>
      <c r="ID159" s="227" t="s">
        <v>6445</v>
      </c>
      <c r="IE159" s="230">
        <v>3</v>
      </c>
      <c r="IF159" s="230" t="s">
        <v>2019</v>
      </c>
      <c r="IG159" s="230" t="s">
        <v>33</v>
      </c>
      <c r="IH159" s="230">
        <v>2</v>
      </c>
      <c r="II159" s="230" t="s">
        <v>17</v>
      </c>
      <c r="IJ159" s="230" t="s">
        <v>17</v>
      </c>
      <c r="IK159" s="214">
        <v>45257</v>
      </c>
      <c r="IL159" s="228" t="s">
        <v>6444</v>
      </c>
      <c r="IM159" s="228">
        <v>1</v>
      </c>
      <c r="IN159" s="228" t="s">
        <v>2019</v>
      </c>
      <c r="IO159" s="228" t="s">
        <v>33</v>
      </c>
      <c r="IP159" s="228">
        <v>2</v>
      </c>
      <c r="IQ159" s="228" t="s">
        <v>17</v>
      </c>
      <c r="IR159" s="228" t="s">
        <v>17</v>
      </c>
      <c r="IS159" s="229">
        <v>45257</v>
      </c>
    </row>
    <row r="160" spans="1:253" x14ac:dyDescent="0.25">
      <c r="A160" s="11" t="s">
        <v>420</v>
      </c>
      <c r="B160" s="11" t="s">
        <v>10488</v>
      </c>
      <c r="C160" s="11" t="s">
        <v>421</v>
      </c>
      <c r="D160" s="11" t="s">
        <v>408</v>
      </c>
      <c r="E160" s="11" t="s">
        <v>10108</v>
      </c>
      <c r="F160" s="11" t="s">
        <v>4270</v>
      </c>
      <c r="G160" s="212">
        <v>85043000</v>
      </c>
      <c r="H160" s="213" t="s">
        <v>1251</v>
      </c>
      <c r="I160" s="213" t="s">
        <v>66</v>
      </c>
      <c r="J160" s="213">
        <v>1</v>
      </c>
      <c r="K160" s="213" t="s">
        <v>4256</v>
      </c>
      <c r="L160" s="213" t="s">
        <v>4255</v>
      </c>
      <c r="M160" s="214">
        <v>45199</v>
      </c>
      <c r="N160" s="227" t="s">
        <v>4274</v>
      </c>
      <c r="O160" s="216">
        <v>203090</v>
      </c>
      <c r="P160" s="216" t="s">
        <v>4271</v>
      </c>
      <c r="Q160" s="216" t="s">
        <v>1219</v>
      </c>
      <c r="R160" s="216">
        <v>2</v>
      </c>
      <c r="S160" s="216" t="s">
        <v>4273</v>
      </c>
      <c r="T160" s="216" t="s">
        <v>4272</v>
      </c>
      <c r="U160" s="217">
        <v>45199</v>
      </c>
      <c r="V160" s="227" t="s">
        <v>4277</v>
      </c>
      <c r="W160" s="213">
        <v>42290000</v>
      </c>
      <c r="X160" s="213" t="s">
        <v>4275</v>
      </c>
      <c r="Y160" s="213" t="s">
        <v>1219</v>
      </c>
      <c r="Z160" s="213">
        <v>2</v>
      </c>
      <c r="AA160" s="213" t="s">
        <v>4273</v>
      </c>
      <c r="AB160" s="213" t="s">
        <v>4276</v>
      </c>
      <c r="AC160" s="214">
        <v>45199</v>
      </c>
      <c r="AD160" s="227" t="s">
        <v>5709</v>
      </c>
      <c r="AE160" s="218">
        <v>7230000</v>
      </c>
      <c r="AF160" s="218" t="s">
        <v>5706</v>
      </c>
      <c r="AG160" s="218" t="s">
        <v>1219</v>
      </c>
      <c r="AH160" s="218">
        <v>2</v>
      </c>
      <c r="AI160" s="218" t="s">
        <v>5708</v>
      </c>
      <c r="AJ160" s="218" t="s">
        <v>5707</v>
      </c>
      <c r="AK160" s="219">
        <v>45252</v>
      </c>
      <c r="AL160" s="227" t="s">
        <v>5740</v>
      </c>
      <c r="AM160" s="213">
        <v>3622000</v>
      </c>
      <c r="AN160" s="213" t="s">
        <v>5737</v>
      </c>
      <c r="AO160" s="213" t="s">
        <v>1219</v>
      </c>
      <c r="AP160" s="213">
        <v>2</v>
      </c>
      <c r="AQ160" s="213" t="s">
        <v>5739</v>
      </c>
      <c r="AR160" s="213" t="s">
        <v>5738</v>
      </c>
      <c r="AS160" s="214">
        <v>45253</v>
      </c>
      <c r="AT160" s="228" t="s">
        <v>433</v>
      </c>
      <c r="AU160" s="218" t="s">
        <v>17</v>
      </c>
      <c r="AV160" s="218">
        <v>0</v>
      </c>
      <c r="AW160" s="218" t="s">
        <v>33</v>
      </c>
      <c r="AX160" s="218">
        <v>2</v>
      </c>
      <c r="AY160" s="218" t="s">
        <v>432</v>
      </c>
      <c r="AZ160" s="218">
        <v>0</v>
      </c>
      <c r="BA160" s="219">
        <v>43511</v>
      </c>
      <c r="BB160" s="227" t="s">
        <v>431</v>
      </c>
      <c r="BC160" s="213" t="s">
        <v>17</v>
      </c>
      <c r="BD160" s="213">
        <v>0</v>
      </c>
      <c r="BE160" s="213" t="s">
        <v>33</v>
      </c>
      <c r="BF160" s="213">
        <v>2</v>
      </c>
      <c r="BG160" s="213" t="s">
        <v>430</v>
      </c>
      <c r="BH160" s="213">
        <v>0</v>
      </c>
      <c r="BI160" s="214">
        <v>43511</v>
      </c>
      <c r="BJ160" s="228" t="s">
        <v>4278</v>
      </c>
      <c r="BK160" s="228">
        <v>0</v>
      </c>
      <c r="BL160" s="228" t="s">
        <v>683</v>
      </c>
      <c r="BM160" s="228" t="s">
        <v>17</v>
      </c>
      <c r="BN160" s="228" t="s">
        <v>17</v>
      </c>
      <c r="BO160" s="228" t="s">
        <v>683</v>
      </c>
      <c r="BP160" s="218" t="s">
        <v>683</v>
      </c>
      <c r="BQ160" s="229">
        <v>45199</v>
      </c>
      <c r="BR160" s="227" t="s">
        <v>423</v>
      </c>
      <c r="BS160" s="230">
        <v>0</v>
      </c>
      <c r="BT160" s="230">
        <v>0</v>
      </c>
      <c r="BU160" s="230" t="s">
        <v>33</v>
      </c>
      <c r="BV160" s="230">
        <v>2</v>
      </c>
      <c r="BW160" s="230" t="s">
        <v>422</v>
      </c>
      <c r="BX160" s="230">
        <v>0</v>
      </c>
      <c r="BY160" s="214">
        <v>43511</v>
      </c>
      <c r="BZ160" s="228" t="s">
        <v>425</v>
      </c>
      <c r="CA160" s="228">
        <v>0</v>
      </c>
      <c r="CB160" s="228">
        <v>0</v>
      </c>
      <c r="CC160" s="228" t="s">
        <v>33</v>
      </c>
      <c r="CD160" s="228">
        <v>2</v>
      </c>
      <c r="CE160" s="228" t="s">
        <v>424</v>
      </c>
      <c r="CF160" s="228">
        <v>0</v>
      </c>
      <c r="CG160" s="229">
        <v>43511</v>
      </c>
      <c r="CH160" s="227" t="s">
        <v>11265</v>
      </c>
      <c r="CI160" s="228" t="e">
        <v>#N/A</v>
      </c>
      <c r="CJ160" s="228" t="e">
        <v>#N/A</v>
      </c>
      <c r="CK160" s="228" t="e">
        <v>#N/A</v>
      </c>
      <c r="CL160" s="228" t="e">
        <v>#N/A</v>
      </c>
      <c r="CM160" s="228" t="e">
        <v>#N/A</v>
      </c>
      <c r="CN160" s="228" t="e">
        <v>#N/A</v>
      </c>
      <c r="CO160" s="231" t="e">
        <v>#N/A</v>
      </c>
      <c r="CP160" s="228" t="s">
        <v>429</v>
      </c>
      <c r="CQ160" s="230" t="s">
        <v>17</v>
      </c>
      <c r="CR160" s="230">
        <v>0</v>
      </c>
      <c r="CS160" s="230" t="s">
        <v>33</v>
      </c>
      <c r="CT160" s="230">
        <v>2</v>
      </c>
      <c r="CU160" s="230" t="s">
        <v>428</v>
      </c>
      <c r="CV160" s="230">
        <v>0</v>
      </c>
      <c r="CW160" s="214">
        <v>43511</v>
      </c>
      <c r="CX160" s="228" t="s">
        <v>5747</v>
      </c>
      <c r="CY160" s="218">
        <v>2295000</v>
      </c>
      <c r="CZ160" s="218" t="s">
        <v>5744</v>
      </c>
      <c r="DA160" s="218" t="s">
        <v>1219</v>
      </c>
      <c r="DB160" s="218">
        <v>2</v>
      </c>
      <c r="DC160" s="218" t="s">
        <v>5746</v>
      </c>
      <c r="DD160" s="218" t="s">
        <v>5745</v>
      </c>
      <c r="DE160" s="220">
        <v>45253</v>
      </c>
      <c r="DF160" s="227" t="s">
        <v>5748</v>
      </c>
      <c r="DG160" s="213">
        <v>35060000</v>
      </c>
      <c r="DH160" s="230" t="s">
        <v>5744</v>
      </c>
      <c r="DI160" s="230" t="s">
        <v>1219</v>
      </c>
      <c r="DJ160" s="230">
        <v>2</v>
      </c>
      <c r="DK160" s="230" t="s">
        <v>5746</v>
      </c>
      <c r="DL160" s="230" t="s">
        <v>5745</v>
      </c>
      <c r="DM160" s="214">
        <v>45253</v>
      </c>
      <c r="DN160" s="228" t="s">
        <v>5749</v>
      </c>
      <c r="DO160" s="218">
        <v>4936000</v>
      </c>
      <c r="DP160" s="228" t="s">
        <v>5744</v>
      </c>
      <c r="DQ160" s="228" t="s">
        <v>1219</v>
      </c>
      <c r="DR160" s="228">
        <v>2</v>
      </c>
      <c r="DS160" s="228" t="s">
        <v>5746</v>
      </c>
      <c r="DT160" s="228" t="s">
        <v>5745</v>
      </c>
      <c r="DU160" s="229">
        <v>45253</v>
      </c>
      <c r="DV160" s="227" t="s">
        <v>5750</v>
      </c>
      <c r="DW160" s="213">
        <v>2041000</v>
      </c>
      <c r="DX160" s="230" t="s">
        <v>5744</v>
      </c>
      <c r="DY160" s="230" t="s">
        <v>1219</v>
      </c>
      <c r="DZ160" s="230">
        <v>2</v>
      </c>
      <c r="EA160" s="230" t="s">
        <v>5746</v>
      </c>
      <c r="EB160" s="230" t="s">
        <v>5745</v>
      </c>
      <c r="EC160" s="214">
        <v>45253</v>
      </c>
      <c r="ED160" s="228" t="s">
        <v>5751</v>
      </c>
      <c r="EE160" s="218">
        <v>254000</v>
      </c>
      <c r="EF160" s="228" t="s">
        <v>5744</v>
      </c>
      <c r="EG160" s="228" t="s">
        <v>1219</v>
      </c>
      <c r="EH160" s="228">
        <v>2</v>
      </c>
      <c r="EI160" s="228" t="s">
        <v>5746</v>
      </c>
      <c r="EJ160" s="228" t="s">
        <v>5745</v>
      </c>
      <c r="EK160" s="229">
        <v>45253</v>
      </c>
      <c r="EL160" s="227" t="s">
        <v>5752</v>
      </c>
      <c r="EM160" s="213">
        <v>0</v>
      </c>
      <c r="EN160" s="230" t="s">
        <v>5744</v>
      </c>
      <c r="EO160" s="230" t="s">
        <v>1219</v>
      </c>
      <c r="EP160" s="230">
        <v>2</v>
      </c>
      <c r="EQ160" s="230" t="s">
        <v>5746</v>
      </c>
      <c r="ER160" s="230" t="s">
        <v>5745</v>
      </c>
      <c r="ES160" s="214">
        <v>45253</v>
      </c>
      <c r="ET160" s="228" t="s">
        <v>5743</v>
      </c>
      <c r="EU160" s="228">
        <v>80</v>
      </c>
      <c r="EV160" s="228" t="s">
        <v>5741</v>
      </c>
      <c r="EW160" s="228" t="s">
        <v>22</v>
      </c>
      <c r="EX160" s="228">
        <v>3</v>
      </c>
      <c r="EY160" s="228" t="s">
        <v>5695</v>
      </c>
      <c r="EZ160" s="228" t="s">
        <v>5742</v>
      </c>
      <c r="FA160" s="229">
        <v>45253</v>
      </c>
      <c r="FB160" s="227" t="s">
        <v>427</v>
      </c>
      <c r="FC160" s="230">
        <v>2</v>
      </c>
      <c r="FD160" s="230">
        <v>0</v>
      </c>
      <c r="FE160" s="230" t="s">
        <v>33</v>
      </c>
      <c r="FF160" s="230">
        <v>2</v>
      </c>
      <c r="FG160" s="230" t="s">
        <v>426</v>
      </c>
      <c r="FH160" s="230">
        <v>0</v>
      </c>
      <c r="FI160" s="214">
        <v>43511</v>
      </c>
      <c r="FJ160" s="227" t="s">
        <v>435</v>
      </c>
      <c r="FK160" s="228" t="s">
        <v>17</v>
      </c>
      <c r="FL160" s="228">
        <v>0</v>
      </c>
      <c r="FM160" s="228" t="s">
        <v>33</v>
      </c>
      <c r="FN160" s="228">
        <v>2</v>
      </c>
      <c r="FO160" s="228" t="s">
        <v>434</v>
      </c>
      <c r="FP160" s="218">
        <v>0</v>
      </c>
      <c r="FQ160" s="219">
        <v>43511</v>
      </c>
      <c r="FR160" s="227" t="s">
        <v>436</v>
      </c>
      <c r="FS160" s="230" t="s">
        <v>17</v>
      </c>
      <c r="FT160" s="230">
        <v>0</v>
      </c>
      <c r="FU160" s="230" t="s">
        <v>33</v>
      </c>
      <c r="FV160" s="230">
        <v>2</v>
      </c>
      <c r="FW160" s="230" t="s">
        <v>434</v>
      </c>
      <c r="FX160" s="230">
        <v>0</v>
      </c>
      <c r="FY160" s="214">
        <v>43511</v>
      </c>
      <c r="FZ160" s="228" t="s">
        <v>6450</v>
      </c>
      <c r="GA160" s="228">
        <v>1</v>
      </c>
      <c r="GB160" s="228" t="s">
        <v>2019</v>
      </c>
      <c r="GC160" s="228" t="s">
        <v>33</v>
      </c>
      <c r="GD160" s="228">
        <v>2</v>
      </c>
      <c r="GE160" s="228" t="s">
        <v>17</v>
      </c>
      <c r="GF160" s="228" t="s">
        <v>17</v>
      </c>
      <c r="GG160" s="229">
        <v>45257</v>
      </c>
      <c r="GH160" s="227" t="s">
        <v>6456</v>
      </c>
      <c r="GI160" s="230">
        <v>0</v>
      </c>
      <c r="GJ160" s="230" t="s">
        <v>2019</v>
      </c>
      <c r="GK160" s="230" t="s">
        <v>33</v>
      </c>
      <c r="GL160" s="230">
        <v>2</v>
      </c>
      <c r="GM160" s="230" t="s">
        <v>17</v>
      </c>
      <c r="GN160" s="230" t="s">
        <v>17</v>
      </c>
      <c r="GO160" s="214">
        <v>45257</v>
      </c>
      <c r="GP160" s="228" t="s">
        <v>6451</v>
      </c>
      <c r="GQ160" s="228">
        <v>1</v>
      </c>
      <c r="GR160" s="228" t="s">
        <v>2019</v>
      </c>
      <c r="GS160" s="228" t="s">
        <v>33</v>
      </c>
      <c r="GT160" s="228">
        <v>2</v>
      </c>
      <c r="GU160" s="228" t="s">
        <v>17</v>
      </c>
      <c r="GV160" s="228" t="s">
        <v>17</v>
      </c>
      <c r="GW160" s="229">
        <v>45257</v>
      </c>
      <c r="GX160" s="227" t="s">
        <v>6457</v>
      </c>
      <c r="GY160" s="230">
        <v>0</v>
      </c>
      <c r="GZ160" s="230" t="s">
        <v>2019</v>
      </c>
      <c r="HA160" s="230" t="s">
        <v>33</v>
      </c>
      <c r="HB160" s="230">
        <v>2</v>
      </c>
      <c r="HC160" s="230" t="s">
        <v>17</v>
      </c>
      <c r="HD160" s="230" t="s">
        <v>17</v>
      </c>
      <c r="HE160" s="214">
        <v>45257</v>
      </c>
      <c r="HF160" s="228" t="s">
        <v>6449</v>
      </c>
      <c r="HG160" s="228">
        <v>0</v>
      </c>
      <c r="HH160" s="228" t="s">
        <v>2019</v>
      </c>
      <c r="HI160" s="228" t="s">
        <v>33</v>
      </c>
      <c r="HJ160" s="228">
        <v>2</v>
      </c>
      <c r="HK160" s="228" t="s">
        <v>17</v>
      </c>
      <c r="HL160" s="228" t="s">
        <v>17</v>
      </c>
      <c r="HM160" s="229">
        <v>45257</v>
      </c>
      <c r="HN160" s="227" t="s">
        <v>6455</v>
      </c>
      <c r="HO160" s="230">
        <v>1</v>
      </c>
      <c r="HP160" s="230" t="s">
        <v>2019</v>
      </c>
      <c r="HQ160" s="230" t="s">
        <v>33</v>
      </c>
      <c r="HR160" s="230">
        <v>2</v>
      </c>
      <c r="HS160" s="230" t="s">
        <v>17</v>
      </c>
      <c r="HT160" s="230" t="s">
        <v>17</v>
      </c>
      <c r="HU160" s="214">
        <v>45257</v>
      </c>
      <c r="HV160" s="228" t="s">
        <v>6452</v>
      </c>
      <c r="HW160" s="228">
        <v>0</v>
      </c>
      <c r="HX160" s="228" t="s">
        <v>2019</v>
      </c>
      <c r="HY160" s="228" t="s">
        <v>33</v>
      </c>
      <c r="HZ160" s="228">
        <v>2</v>
      </c>
      <c r="IA160" s="228" t="s">
        <v>17</v>
      </c>
      <c r="IB160" s="228" t="s">
        <v>17</v>
      </c>
      <c r="IC160" s="229">
        <v>45257</v>
      </c>
      <c r="ID160" s="227" t="s">
        <v>6454</v>
      </c>
      <c r="IE160" s="230">
        <v>3</v>
      </c>
      <c r="IF160" s="230" t="s">
        <v>2019</v>
      </c>
      <c r="IG160" s="230" t="s">
        <v>33</v>
      </c>
      <c r="IH160" s="230">
        <v>2</v>
      </c>
      <c r="II160" s="230" t="s">
        <v>17</v>
      </c>
      <c r="IJ160" s="230" t="s">
        <v>17</v>
      </c>
      <c r="IK160" s="214">
        <v>45257</v>
      </c>
      <c r="IL160" s="228" t="s">
        <v>6453</v>
      </c>
      <c r="IM160" s="228">
        <v>1</v>
      </c>
      <c r="IN160" s="228" t="s">
        <v>2019</v>
      </c>
      <c r="IO160" s="228" t="s">
        <v>33</v>
      </c>
      <c r="IP160" s="228">
        <v>2</v>
      </c>
      <c r="IQ160" s="228" t="s">
        <v>17</v>
      </c>
      <c r="IR160" s="228" t="s">
        <v>17</v>
      </c>
      <c r="IS160" s="229">
        <v>45257</v>
      </c>
    </row>
    <row r="161" spans="1:253" x14ac:dyDescent="0.25">
      <c r="A161" s="11" t="s">
        <v>437</v>
      </c>
      <c r="B161" s="11" t="s">
        <v>10488</v>
      </c>
      <c r="C161" s="11" t="s">
        <v>438</v>
      </c>
      <c r="D161" s="11" t="s">
        <v>408</v>
      </c>
      <c r="E161" s="11" t="s">
        <v>10108</v>
      </c>
      <c r="F161" s="11" t="s">
        <v>4280</v>
      </c>
      <c r="G161" s="212">
        <v>85043000</v>
      </c>
      <c r="H161" s="213" t="s">
        <v>1251</v>
      </c>
      <c r="I161" s="213" t="s">
        <v>66</v>
      </c>
      <c r="J161" s="213">
        <v>1</v>
      </c>
      <c r="K161" s="213" t="s">
        <v>4279</v>
      </c>
      <c r="L161" s="213" t="s">
        <v>4255</v>
      </c>
      <c r="M161" s="214">
        <v>45199</v>
      </c>
      <c r="N161" s="227" t="s">
        <v>4284</v>
      </c>
      <c r="O161" s="216">
        <v>140419</v>
      </c>
      <c r="P161" s="216" t="s">
        <v>4281</v>
      </c>
      <c r="Q161" s="216" t="s">
        <v>1219</v>
      </c>
      <c r="R161" s="216">
        <v>2</v>
      </c>
      <c r="S161" s="216" t="s">
        <v>4283</v>
      </c>
      <c r="T161" s="216" t="s">
        <v>4282</v>
      </c>
      <c r="U161" s="217">
        <v>45199</v>
      </c>
      <c r="V161" s="227" t="s">
        <v>4287</v>
      </c>
      <c r="W161" s="213">
        <v>15736000</v>
      </c>
      <c r="X161" s="213" t="s">
        <v>4285</v>
      </c>
      <c r="Y161" s="213" t="s">
        <v>1219</v>
      </c>
      <c r="Z161" s="213">
        <v>2</v>
      </c>
      <c r="AA161" s="213" t="s">
        <v>4279</v>
      </c>
      <c r="AB161" s="213" t="s">
        <v>4286</v>
      </c>
      <c r="AC161" s="214">
        <v>45199</v>
      </c>
      <c r="AD161" s="227" t="s">
        <v>9620</v>
      </c>
      <c r="AE161" s="218">
        <v>7869000</v>
      </c>
      <c r="AF161" s="218" t="s">
        <v>5737</v>
      </c>
      <c r="AG161" s="218" t="s">
        <v>1219</v>
      </c>
      <c r="AH161" s="218">
        <v>2</v>
      </c>
      <c r="AI161" s="218" t="s">
        <v>9619</v>
      </c>
      <c r="AJ161" s="218" t="s">
        <v>5634</v>
      </c>
      <c r="AK161" s="219">
        <v>45260</v>
      </c>
      <c r="AL161" s="227" t="s">
        <v>9606</v>
      </c>
      <c r="AM161" s="213">
        <v>320000</v>
      </c>
      <c r="AN161" s="213" t="s">
        <v>5737</v>
      </c>
      <c r="AO161" s="213" t="s">
        <v>1219</v>
      </c>
      <c r="AP161" s="213">
        <v>2</v>
      </c>
      <c r="AQ161" s="213" t="s">
        <v>9605</v>
      </c>
      <c r="AR161" s="213" t="s">
        <v>5634</v>
      </c>
      <c r="AS161" s="214">
        <v>45260</v>
      </c>
      <c r="AT161" s="228" t="s">
        <v>445</v>
      </c>
      <c r="AU161" s="218" t="s">
        <v>17</v>
      </c>
      <c r="AV161" s="218">
        <v>0</v>
      </c>
      <c r="AW161" s="218" t="s">
        <v>33</v>
      </c>
      <c r="AX161" s="218">
        <v>2</v>
      </c>
      <c r="AY161" s="218">
        <v>0</v>
      </c>
      <c r="AZ161" s="218">
        <v>0</v>
      </c>
      <c r="BA161" s="219">
        <v>43511</v>
      </c>
      <c r="BB161" s="227" t="s">
        <v>444</v>
      </c>
      <c r="BC161" s="213" t="s">
        <v>17</v>
      </c>
      <c r="BD161" s="213">
        <v>0</v>
      </c>
      <c r="BE161" s="213" t="s">
        <v>33</v>
      </c>
      <c r="BF161" s="213">
        <v>2</v>
      </c>
      <c r="BG161" s="213">
        <v>0</v>
      </c>
      <c r="BH161" s="213">
        <v>0</v>
      </c>
      <c r="BI161" s="214">
        <v>43511</v>
      </c>
      <c r="BJ161" s="228" t="s">
        <v>9610</v>
      </c>
      <c r="BK161" s="228">
        <v>1</v>
      </c>
      <c r="BL161" s="228" t="s">
        <v>9607</v>
      </c>
      <c r="BM161" s="228" t="s">
        <v>22</v>
      </c>
      <c r="BN161" s="228">
        <v>3</v>
      </c>
      <c r="BO161" s="228" t="s">
        <v>9609</v>
      </c>
      <c r="BP161" s="218" t="s">
        <v>9608</v>
      </c>
      <c r="BQ161" s="229">
        <v>45260</v>
      </c>
      <c r="BR161" s="227" t="s">
        <v>439</v>
      </c>
      <c r="BS161" s="230">
        <v>0</v>
      </c>
      <c r="BT161" s="230">
        <v>0</v>
      </c>
      <c r="BU161" s="230" t="s">
        <v>33</v>
      </c>
      <c r="BV161" s="230">
        <v>2</v>
      </c>
      <c r="BW161" s="230">
        <v>0</v>
      </c>
      <c r="BX161" s="230">
        <v>0</v>
      </c>
      <c r="BY161" s="214">
        <v>43511</v>
      </c>
      <c r="BZ161" s="228" t="s">
        <v>440</v>
      </c>
      <c r="CA161" s="228">
        <v>0</v>
      </c>
      <c r="CB161" s="228">
        <v>0</v>
      </c>
      <c r="CC161" s="228" t="s">
        <v>33</v>
      </c>
      <c r="CD161" s="228">
        <v>2</v>
      </c>
      <c r="CE161" s="228">
        <v>0</v>
      </c>
      <c r="CF161" s="228">
        <v>0</v>
      </c>
      <c r="CG161" s="229">
        <v>43511</v>
      </c>
      <c r="CH161" s="227" t="s">
        <v>11266</v>
      </c>
      <c r="CI161" s="228" t="e">
        <v>#N/A</v>
      </c>
      <c r="CJ161" s="228" t="e">
        <v>#N/A</v>
      </c>
      <c r="CK161" s="228" t="e">
        <v>#N/A</v>
      </c>
      <c r="CL161" s="228" t="e">
        <v>#N/A</v>
      </c>
      <c r="CM161" s="228" t="e">
        <v>#N/A</v>
      </c>
      <c r="CN161" s="228" t="e">
        <v>#N/A</v>
      </c>
      <c r="CO161" s="231" t="e">
        <v>#N/A</v>
      </c>
      <c r="CP161" s="228" t="s">
        <v>443</v>
      </c>
      <c r="CQ161" s="230" t="s">
        <v>17</v>
      </c>
      <c r="CR161" s="230">
        <v>0</v>
      </c>
      <c r="CS161" s="230" t="s">
        <v>33</v>
      </c>
      <c r="CT161" s="230">
        <v>2</v>
      </c>
      <c r="CU161" s="230">
        <v>0</v>
      </c>
      <c r="CV161" s="230">
        <v>0</v>
      </c>
      <c r="CW161" s="214">
        <v>43511</v>
      </c>
      <c r="CX161" s="228" t="s">
        <v>9613</v>
      </c>
      <c r="CY161" s="218">
        <v>281000</v>
      </c>
      <c r="CZ161" s="218" t="s">
        <v>5697</v>
      </c>
      <c r="DA161" s="218" t="s">
        <v>1219</v>
      </c>
      <c r="DB161" s="218">
        <v>2</v>
      </c>
      <c r="DC161" s="218" t="s">
        <v>9612</v>
      </c>
      <c r="DD161" s="218" t="s">
        <v>5698</v>
      </c>
      <c r="DE161" s="220">
        <v>45260</v>
      </c>
      <c r="DF161" s="227" t="s">
        <v>9614</v>
      </c>
      <c r="DG161" s="213">
        <v>7867000</v>
      </c>
      <c r="DH161" s="230" t="s">
        <v>5697</v>
      </c>
      <c r="DI161" s="230" t="s">
        <v>1219</v>
      </c>
      <c r="DJ161" s="230">
        <v>2</v>
      </c>
      <c r="DK161" s="230" t="s">
        <v>9612</v>
      </c>
      <c r="DL161" s="230" t="s">
        <v>5698</v>
      </c>
      <c r="DM161" s="214">
        <v>45260</v>
      </c>
      <c r="DN161" s="228" t="s">
        <v>9615</v>
      </c>
      <c r="DO161" s="218">
        <v>7588000</v>
      </c>
      <c r="DP161" s="228" t="s">
        <v>5697</v>
      </c>
      <c r="DQ161" s="228" t="s">
        <v>1219</v>
      </c>
      <c r="DR161" s="228">
        <v>2</v>
      </c>
      <c r="DS161" s="228" t="s">
        <v>9612</v>
      </c>
      <c r="DT161" s="228" t="s">
        <v>5698</v>
      </c>
      <c r="DU161" s="229">
        <v>45260</v>
      </c>
      <c r="DV161" s="227" t="s">
        <v>9616</v>
      </c>
      <c r="DW161" s="213">
        <v>260000</v>
      </c>
      <c r="DX161" s="230" t="s">
        <v>5697</v>
      </c>
      <c r="DY161" s="230" t="s">
        <v>1219</v>
      </c>
      <c r="DZ161" s="230">
        <v>2</v>
      </c>
      <c r="EA161" s="230" t="s">
        <v>9612</v>
      </c>
      <c r="EB161" s="230" t="s">
        <v>5698</v>
      </c>
      <c r="EC161" s="214">
        <v>45260</v>
      </c>
      <c r="ED161" s="228" t="s">
        <v>9617</v>
      </c>
      <c r="EE161" s="218">
        <v>21000</v>
      </c>
      <c r="EF161" s="228" t="s">
        <v>5697</v>
      </c>
      <c r="EG161" s="228" t="s">
        <v>1219</v>
      </c>
      <c r="EH161" s="228">
        <v>2</v>
      </c>
      <c r="EI161" s="228" t="s">
        <v>9612</v>
      </c>
      <c r="EJ161" s="228" t="s">
        <v>5698</v>
      </c>
      <c r="EK161" s="229">
        <v>45260</v>
      </c>
      <c r="EL161" s="227" t="s">
        <v>9618</v>
      </c>
      <c r="EM161" s="213">
        <v>0</v>
      </c>
      <c r="EN161" s="230" t="s">
        <v>5697</v>
      </c>
      <c r="EO161" s="230" t="s">
        <v>1219</v>
      </c>
      <c r="EP161" s="230">
        <v>2</v>
      </c>
      <c r="EQ161" s="230" t="s">
        <v>9612</v>
      </c>
      <c r="ER161" s="230" t="s">
        <v>5698</v>
      </c>
      <c r="ES161" s="214">
        <v>45260</v>
      </c>
      <c r="ET161" s="228" t="s">
        <v>9611</v>
      </c>
      <c r="EU161" s="228">
        <v>80</v>
      </c>
      <c r="EV161" s="228" t="s">
        <v>5741</v>
      </c>
      <c r="EW161" s="228" t="s">
        <v>22</v>
      </c>
      <c r="EX161" s="228">
        <v>3</v>
      </c>
      <c r="EY161" s="228" t="s">
        <v>5695</v>
      </c>
      <c r="EZ161" s="228" t="s">
        <v>5742</v>
      </c>
      <c r="FA161" s="229">
        <v>45260</v>
      </c>
      <c r="FB161" s="227" t="s">
        <v>442</v>
      </c>
      <c r="FC161" s="230">
        <v>2</v>
      </c>
      <c r="FD161" s="230">
        <v>0</v>
      </c>
      <c r="FE161" s="230" t="s">
        <v>33</v>
      </c>
      <c r="FF161" s="230">
        <v>2</v>
      </c>
      <c r="FG161" s="230" t="s">
        <v>441</v>
      </c>
      <c r="FH161" s="230">
        <v>0</v>
      </c>
      <c r="FI161" s="214">
        <v>43511</v>
      </c>
      <c r="FJ161" s="227" t="s">
        <v>447</v>
      </c>
      <c r="FK161" s="228" t="s">
        <v>17</v>
      </c>
      <c r="FL161" s="228">
        <v>0</v>
      </c>
      <c r="FM161" s="228" t="s">
        <v>33</v>
      </c>
      <c r="FN161" s="228">
        <v>2</v>
      </c>
      <c r="FO161" s="228" t="s">
        <v>446</v>
      </c>
      <c r="FP161" s="218">
        <v>0</v>
      </c>
      <c r="FQ161" s="219">
        <v>43511</v>
      </c>
      <c r="FR161" s="227" t="s">
        <v>449</v>
      </c>
      <c r="FS161" s="230" t="s">
        <v>17</v>
      </c>
      <c r="FT161" s="230">
        <v>0</v>
      </c>
      <c r="FU161" s="230" t="s">
        <v>33</v>
      </c>
      <c r="FV161" s="230">
        <v>2</v>
      </c>
      <c r="FW161" s="230" t="s">
        <v>448</v>
      </c>
      <c r="FX161" s="230">
        <v>0</v>
      </c>
      <c r="FY161" s="214">
        <v>43511</v>
      </c>
      <c r="FZ161" s="228" t="s">
        <v>6459</v>
      </c>
      <c r="GA161" s="228">
        <v>1</v>
      </c>
      <c r="GB161" s="228" t="s">
        <v>2019</v>
      </c>
      <c r="GC161" s="228" t="s">
        <v>33</v>
      </c>
      <c r="GD161" s="228">
        <v>2</v>
      </c>
      <c r="GE161" s="228" t="s">
        <v>17</v>
      </c>
      <c r="GF161" s="228" t="s">
        <v>17</v>
      </c>
      <c r="GG161" s="229">
        <v>45257</v>
      </c>
      <c r="GH161" s="227" t="s">
        <v>6465</v>
      </c>
      <c r="GI161" s="230">
        <v>0</v>
      </c>
      <c r="GJ161" s="230" t="s">
        <v>2019</v>
      </c>
      <c r="GK161" s="230" t="s">
        <v>33</v>
      </c>
      <c r="GL161" s="230">
        <v>2</v>
      </c>
      <c r="GM161" s="230" t="s">
        <v>17</v>
      </c>
      <c r="GN161" s="230" t="s">
        <v>17</v>
      </c>
      <c r="GO161" s="214">
        <v>45257</v>
      </c>
      <c r="GP161" s="228" t="s">
        <v>6460</v>
      </c>
      <c r="GQ161" s="228">
        <v>0</v>
      </c>
      <c r="GR161" s="228" t="s">
        <v>2019</v>
      </c>
      <c r="GS161" s="228" t="s">
        <v>33</v>
      </c>
      <c r="GT161" s="228">
        <v>2</v>
      </c>
      <c r="GU161" s="228" t="s">
        <v>17</v>
      </c>
      <c r="GV161" s="228" t="s">
        <v>17</v>
      </c>
      <c r="GW161" s="229">
        <v>45257</v>
      </c>
      <c r="GX161" s="227" t="s">
        <v>6466</v>
      </c>
      <c r="GY161" s="230">
        <v>0</v>
      </c>
      <c r="GZ161" s="230" t="s">
        <v>2019</v>
      </c>
      <c r="HA161" s="230" t="s">
        <v>33</v>
      </c>
      <c r="HB161" s="230">
        <v>2</v>
      </c>
      <c r="HC161" s="230" t="s">
        <v>17</v>
      </c>
      <c r="HD161" s="230" t="s">
        <v>17</v>
      </c>
      <c r="HE161" s="214">
        <v>45257</v>
      </c>
      <c r="HF161" s="228" t="s">
        <v>6458</v>
      </c>
      <c r="HG161" s="228">
        <v>0</v>
      </c>
      <c r="HH161" s="228" t="s">
        <v>2019</v>
      </c>
      <c r="HI161" s="228" t="s">
        <v>33</v>
      </c>
      <c r="HJ161" s="228">
        <v>2</v>
      </c>
      <c r="HK161" s="228" t="s">
        <v>17</v>
      </c>
      <c r="HL161" s="228" t="s">
        <v>17</v>
      </c>
      <c r="HM161" s="229">
        <v>45257</v>
      </c>
      <c r="HN161" s="227" t="s">
        <v>6464</v>
      </c>
      <c r="HO161" s="230">
        <v>1</v>
      </c>
      <c r="HP161" s="230" t="s">
        <v>2019</v>
      </c>
      <c r="HQ161" s="230" t="s">
        <v>33</v>
      </c>
      <c r="HR161" s="230">
        <v>2</v>
      </c>
      <c r="HS161" s="230" t="s">
        <v>17</v>
      </c>
      <c r="HT161" s="230" t="s">
        <v>17</v>
      </c>
      <c r="HU161" s="214">
        <v>45257</v>
      </c>
      <c r="HV161" s="228" t="s">
        <v>6461</v>
      </c>
      <c r="HW161" s="228">
        <v>0</v>
      </c>
      <c r="HX161" s="228" t="s">
        <v>2019</v>
      </c>
      <c r="HY161" s="228" t="s">
        <v>33</v>
      </c>
      <c r="HZ161" s="228">
        <v>2</v>
      </c>
      <c r="IA161" s="228" t="s">
        <v>17</v>
      </c>
      <c r="IB161" s="228" t="s">
        <v>17</v>
      </c>
      <c r="IC161" s="229">
        <v>45257</v>
      </c>
      <c r="ID161" s="227" t="s">
        <v>6463</v>
      </c>
      <c r="IE161" s="230">
        <v>3</v>
      </c>
      <c r="IF161" s="230" t="s">
        <v>2019</v>
      </c>
      <c r="IG161" s="230" t="s">
        <v>33</v>
      </c>
      <c r="IH161" s="230">
        <v>2</v>
      </c>
      <c r="II161" s="230" t="s">
        <v>17</v>
      </c>
      <c r="IJ161" s="230" t="s">
        <v>17</v>
      </c>
      <c r="IK161" s="214">
        <v>45257</v>
      </c>
      <c r="IL161" s="228" t="s">
        <v>6462</v>
      </c>
      <c r="IM161" s="228">
        <v>0</v>
      </c>
      <c r="IN161" s="228" t="s">
        <v>2019</v>
      </c>
      <c r="IO161" s="228" t="s">
        <v>33</v>
      </c>
      <c r="IP161" s="228">
        <v>2</v>
      </c>
      <c r="IQ161" s="228" t="s">
        <v>17</v>
      </c>
      <c r="IR161" s="228" t="s">
        <v>17</v>
      </c>
      <c r="IS161" s="229">
        <v>45257</v>
      </c>
    </row>
    <row r="162" spans="1:253" x14ac:dyDescent="0.25">
      <c r="A162" s="11" t="s">
        <v>450</v>
      </c>
      <c r="B162" s="11" t="s">
        <v>10455</v>
      </c>
      <c r="C162" s="11" t="s">
        <v>451</v>
      </c>
      <c r="D162" s="11" t="s">
        <v>408</v>
      </c>
      <c r="E162" s="11" t="s">
        <v>10108</v>
      </c>
      <c r="F162" s="11" t="s">
        <v>4288</v>
      </c>
      <c r="G162" s="212">
        <v>85043000</v>
      </c>
      <c r="H162" s="213" t="s">
        <v>1251</v>
      </c>
      <c r="I162" s="213" t="s">
        <v>66</v>
      </c>
      <c r="J162" s="213">
        <v>1</v>
      </c>
      <c r="K162" s="213" t="s">
        <v>4256</v>
      </c>
      <c r="L162" s="213" t="s">
        <v>4255</v>
      </c>
      <c r="M162" s="214">
        <v>45199</v>
      </c>
      <c r="N162" s="227" t="s">
        <v>4292</v>
      </c>
      <c r="O162" s="216">
        <v>81458</v>
      </c>
      <c r="P162" s="216" t="s">
        <v>4289</v>
      </c>
      <c r="Q162" s="216" t="s">
        <v>1219</v>
      </c>
      <c r="R162" s="216">
        <v>2</v>
      </c>
      <c r="S162" s="216" t="s">
        <v>4291</v>
      </c>
      <c r="T162" s="216" t="s">
        <v>4290</v>
      </c>
      <c r="U162" s="217">
        <v>45199</v>
      </c>
      <c r="V162" s="227" t="s">
        <v>4294</v>
      </c>
      <c r="W162" s="213">
        <v>5833000</v>
      </c>
      <c r="X162" s="213" t="s">
        <v>4289</v>
      </c>
      <c r="Y162" s="213" t="s">
        <v>1219</v>
      </c>
      <c r="Z162" s="213">
        <v>2</v>
      </c>
      <c r="AA162" s="213" t="s">
        <v>4293</v>
      </c>
      <c r="AB162" s="213" t="s">
        <v>4290</v>
      </c>
      <c r="AC162" s="214">
        <v>45199</v>
      </c>
      <c r="AD162" s="227" t="s">
        <v>4296</v>
      </c>
      <c r="AE162" s="218" t="s">
        <v>17</v>
      </c>
      <c r="AF162" s="218" t="s">
        <v>683</v>
      </c>
      <c r="AG162" s="218" t="s">
        <v>17</v>
      </c>
      <c r="AH162" s="218" t="s">
        <v>17</v>
      </c>
      <c r="AI162" s="218" t="s">
        <v>4295</v>
      </c>
      <c r="AJ162" s="218" t="s">
        <v>683</v>
      </c>
      <c r="AK162" s="219">
        <v>45199</v>
      </c>
      <c r="AL162" s="227" t="s">
        <v>4300</v>
      </c>
      <c r="AM162" s="213">
        <v>1200000</v>
      </c>
      <c r="AN162" s="213" t="s">
        <v>4297</v>
      </c>
      <c r="AO162" s="213" t="s">
        <v>22</v>
      </c>
      <c r="AP162" s="213">
        <v>3</v>
      </c>
      <c r="AQ162" s="213" t="s">
        <v>4299</v>
      </c>
      <c r="AR162" s="213" t="s">
        <v>4298</v>
      </c>
      <c r="AS162" s="214">
        <v>45199</v>
      </c>
      <c r="AT162" s="228" t="s">
        <v>458</v>
      </c>
      <c r="AU162" s="218" t="s">
        <v>17</v>
      </c>
      <c r="AV162" s="218">
        <v>0</v>
      </c>
      <c r="AW162" s="218" t="s">
        <v>33</v>
      </c>
      <c r="AX162" s="218">
        <v>2</v>
      </c>
      <c r="AY162" s="218">
        <v>0</v>
      </c>
      <c r="AZ162" s="218">
        <v>0</v>
      </c>
      <c r="BA162" s="219">
        <v>43511</v>
      </c>
      <c r="BB162" s="227" t="s">
        <v>457</v>
      </c>
      <c r="BC162" s="213" t="s">
        <v>17</v>
      </c>
      <c r="BD162" s="213">
        <v>0</v>
      </c>
      <c r="BE162" s="213" t="s">
        <v>33</v>
      </c>
      <c r="BF162" s="213">
        <v>2</v>
      </c>
      <c r="BG162" s="213">
        <v>0</v>
      </c>
      <c r="BH162" s="213">
        <v>0</v>
      </c>
      <c r="BI162" s="214">
        <v>43511</v>
      </c>
      <c r="BJ162" s="228" t="s">
        <v>5757</v>
      </c>
      <c r="BK162" s="228">
        <v>3</v>
      </c>
      <c r="BL162" s="228" t="s">
        <v>5754</v>
      </c>
      <c r="BM162" s="228" t="s">
        <v>22</v>
      </c>
      <c r="BN162" s="228">
        <v>3</v>
      </c>
      <c r="BO162" s="228" t="s">
        <v>5756</v>
      </c>
      <c r="BP162" s="218" t="s">
        <v>5755</v>
      </c>
      <c r="BQ162" s="229">
        <v>45253</v>
      </c>
      <c r="BR162" s="227" t="s">
        <v>452</v>
      </c>
      <c r="BS162" s="230" t="s">
        <v>17</v>
      </c>
      <c r="BT162" s="230">
        <v>0</v>
      </c>
      <c r="BU162" s="230" t="s">
        <v>33</v>
      </c>
      <c r="BV162" s="230">
        <v>2</v>
      </c>
      <c r="BW162" s="230">
        <v>0</v>
      </c>
      <c r="BX162" s="230">
        <v>0</v>
      </c>
      <c r="BY162" s="214">
        <v>43511</v>
      </c>
      <c r="BZ162" s="228" t="s">
        <v>453</v>
      </c>
      <c r="CA162" s="228" t="s">
        <v>17</v>
      </c>
      <c r="CB162" s="228" t="s">
        <v>17</v>
      </c>
      <c r="CC162" s="228" t="s">
        <v>17</v>
      </c>
      <c r="CD162" s="228" t="s">
        <v>17</v>
      </c>
      <c r="CE162" s="228">
        <v>0</v>
      </c>
      <c r="CF162" s="228">
        <v>0</v>
      </c>
      <c r="CG162" s="229">
        <v>43511</v>
      </c>
      <c r="CH162" s="227" t="s">
        <v>11267</v>
      </c>
      <c r="CI162" s="228" t="e">
        <v>#N/A</v>
      </c>
      <c r="CJ162" s="228" t="e">
        <v>#N/A</v>
      </c>
      <c r="CK162" s="228" t="e">
        <v>#N/A</v>
      </c>
      <c r="CL162" s="228" t="e">
        <v>#N/A</v>
      </c>
      <c r="CM162" s="228" t="e">
        <v>#N/A</v>
      </c>
      <c r="CN162" s="228" t="e">
        <v>#N/A</v>
      </c>
      <c r="CO162" s="231" t="e">
        <v>#N/A</v>
      </c>
      <c r="CP162" s="228" t="s">
        <v>456</v>
      </c>
      <c r="CQ162" s="230" t="s">
        <v>17</v>
      </c>
      <c r="CR162" s="230">
        <v>0</v>
      </c>
      <c r="CS162" s="230" t="s">
        <v>33</v>
      </c>
      <c r="CT162" s="230">
        <v>2</v>
      </c>
      <c r="CU162" s="230">
        <v>0</v>
      </c>
      <c r="CV162" s="230">
        <v>0</v>
      </c>
      <c r="CW162" s="214">
        <v>43511</v>
      </c>
      <c r="CX162" s="228" t="s">
        <v>4302</v>
      </c>
      <c r="CY162" s="218" t="s">
        <v>17</v>
      </c>
      <c r="CZ162" s="218" t="s">
        <v>683</v>
      </c>
      <c r="DA162" s="218" t="s">
        <v>17</v>
      </c>
      <c r="DB162" s="218" t="s">
        <v>17</v>
      </c>
      <c r="DC162" s="218" t="s">
        <v>552</v>
      </c>
      <c r="DD162" s="218" t="s">
        <v>683</v>
      </c>
      <c r="DE162" s="220">
        <v>45199</v>
      </c>
      <c r="DF162" s="227" t="s">
        <v>4303</v>
      </c>
      <c r="DG162" s="213" t="s">
        <v>17</v>
      </c>
      <c r="DH162" s="230" t="s">
        <v>683</v>
      </c>
      <c r="DI162" s="230" t="s">
        <v>17</v>
      </c>
      <c r="DJ162" s="230" t="s">
        <v>17</v>
      </c>
      <c r="DK162" s="230" t="s">
        <v>552</v>
      </c>
      <c r="DL162" s="230" t="s">
        <v>683</v>
      </c>
      <c r="DM162" s="214">
        <v>45199</v>
      </c>
      <c r="DN162" s="228" t="s">
        <v>4304</v>
      </c>
      <c r="DO162" s="218" t="s">
        <v>17</v>
      </c>
      <c r="DP162" s="228" t="s">
        <v>683</v>
      </c>
      <c r="DQ162" s="228" t="s">
        <v>17</v>
      </c>
      <c r="DR162" s="228" t="s">
        <v>17</v>
      </c>
      <c r="DS162" s="228" t="s">
        <v>552</v>
      </c>
      <c r="DT162" s="228" t="s">
        <v>683</v>
      </c>
      <c r="DU162" s="229">
        <v>45199</v>
      </c>
      <c r="DV162" s="227" t="s">
        <v>4305</v>
      </c>
      <c r="DW162" s="213" t="s">
        <v>17</v>
      </c>
      <c r="DX162" s="230" t="s">
        <v>683</v>
      </c>
      <c r="DY162" s="230" t="s">
        <v>17</v>
      </c>
      <c r="DZ162" s="230" t="s">
        <v>17</v>
      </c>
      <c r="EA162" s="230" t="s">
        <v>552</v>
      </c>
      <c r="EB162" s="230" t="s">
        <v>683</v>
      </c>
      <c r="EC162" s="214">
        <v>45199</v>
      </c>
      <c r="ED162" s="228" t="s">
        <v>4306</v>
      </c>
      <c r="EE162" s="218" t="s">
        <v>17</v>
      </c>
      <c r="EF162" s="228" t="s">
        <v>683</v>
      </c>
      <c r="EG162" s="228" t="s">
        <v>17</v>
      </c>
      <c r="EH162" s="228" t="s">
        <v>17</v>
      </c>
      <c r="EI162" s="228" t="s">
        <v>552</v>
      </c>
      <c r="EJ162" s="228" t="s">
        <v>683</v>
      </c>
      <c r="EK162" s="229">
        <v>45199</v>
      </c>
      <c r="EL162" s="227" t="s">
        <v>4307</v>
      </c>
      <c r="EM162" s="213" t="s">
        <v>17</v>
      </c>
      <c r="EN162" s="230" t="s">
        <v>683</v>
      </c>
      <c r="EO162" s="230" t="s">
        <v>17</v>
      </c>
      <c r="EP162" s="230" t="s">
        <v>17</v>
      </c>
      <c r="EQ162" s="230" t="s">
        <v>552</v>
      </c>
      <c r="ER162" s="230" t="s">
        <v>683</v>
      </c>
      <c r="ES162" s="214">
        <v>45199</v>
      </c>
      <c r="ET162" s="228" t="s">
        <v>5758</v>
      </c>
      <c r="EU162" s="228">
        <v>80</v>
      </c>
      <c r="EV162" s="228" t="s">
        <v>5741</v>
      </c>
      <c r="EW162" s="228" t="s">
        <v>22</v>
      </c>
      <c r="EX162" s="228">
        <v>3</v>
      </c>
      <c r="EY162" s="228" t="s">
        <v>5695</v>
      </c>
      <c r="EZ162" s="228" t="s">
        <v>5742</v>
      </c>
      <c r="FA162" s="229">
        <v>45253</v>
      </c>
      <c r="FB162" s="227" t="s">
        <v>455</v>
      </c>
      <c r="FC162" s="230">
        <v>3</v>
      </c>
      <c r="FD162" s="230">
        <v>0</v>
      </c>
      <c r="FE162" s="230" t="s">
        <v>33</v>
      </c>
      <c r="FF162" s="230">
        <v>2</v>
      </c>
      <c r="FG162" s="230" t="s">
        <v>454</v>
      </c>
      <c r="FH162" s="230">
        <v>0</v>
      </c>
      <c r="FI162" s="214">
        <v>43511</v>
      </c>
      <c r="FJ162" s="227" t="s">
        <v>460</v>
      </c>
      <c r="FK162" s="228" t="s">
        <v>17</v>
      </c>
      <c r="FL162" s="228">
        <v>0</v>
      </c>
      <c r="FM162" s="228" t="s">
        <v>33</v>
      </c>
      <c r="FN162" s="228">
        <v>2</v>
      </c>
      <c r="FO162" s="228" t="s">
        <v>459</v>
      </c>
      <c r="FP162" s="218">
        <v>0</v>
      </c>
      <c r="FQ162" s="219">
        <v>43511</v>
      </c>
      <c r="FR162" s="227" t="s">
        <v>461</v>
      </c>
      <c r="FS162" s="230" t="s">
        <v>17</v>
      </c>
      <c r="FT162" s="230">
        <v>0</v>
      </c>
      <c r="FU162" s="230" t="s">
        <v>33</v>
      </c>
      <c r="FV162" s="230">
        <v>2</v>
      </c>
      <c r="FW162" s="230" t="s">
        <v>459</v>
      </c>
      <c r="FX162" s="230">
        <v>0</v>
      </c>
      <c r="FY162" s="214">
        <v>43511</v>
      </c>
      <c r="FZ162" s="228" t="s">
        <v>6468</v>
      </c>
      <c r="GA162" s="228">
        <v>1</v>
      </c>
      <c r="GB162" s="228" t="s">
        <v>2019</v>
      </c>
      <c r="GC162" s="228" t="s">
        <v>33</v>
      </c>
      <c r="GD162" s="228">
        <v>2</v>
      </c>
      <c r="GE162" s="228" t="s">
        <v>17</v>
      </c>
      <c r="GF162" s="228" t="s">
        <v>17</v>
      </c>
      <c r="GG162" s="229">
        <v>45257</v>
      </c>
      <c r="GH162" s="227" t="s">
        <v>6474</v>
      </c>
      <c r="GI162" s="230">
        <v>1</v>
      </c>
      <c r="GJ162" s="230" t="s">
        <v>2019</v>
      </c>
      <c r="GK162" s="230" t="s">
        <v>33</v>
      </c>
      <c r="GL162" s="230">
        <v>2</v>
      </c>
      <c r="GM162" s="230" t="s">
        <v>17</v>
      </c>
      <c r="GN162" s="230" t="s">
        <v>17</v>
      </c>
      <c r="GO162" s="214">
        <v>45257</v>
      </c>
      <c r="GP162" s="228" t="s">
        <v>6469</v>
      </c>
      <c r="GQ162" s="228">
        <v>1</v>
      </c>
      <c r="GR162" s="228" t="s">
        <v>2019</v>
      </c>
      <c r="GS162" s="228" t="s">
        <v>33</v>
      </c>
      <c r="GT162" s="228">
        <v>2</v>
      </c>
      <c r="GU162" s="228" t="s">
        <v>17</v>
      </c>
      <c r="GV162" s="228" t="s">
        <v>17</v>
      </c>
      <c r="GW162" s="229">
        <v>45257</v>
      </c>
      <c r="GX162" s="227" t="s">
        <v>6475</v>
      </c>
      <c r="GY162" s="230">
        <v>0</v>
      </c>
      <c r="GZ162" s="230" t="s">
        <v>2019</v>
      </c>
      <c r="HA162" s="230" t="s">
        <v>33</v>
      </c>
      <c r="HB162" s="230">
        <v>2</v>
      </c>
      <c r="HC162" s="230" t="s">
        <v>17</v>
      </c>
      <c r="HD162" s="230" t="s">
        <v>17</v>
      </c>
      <c r="HE162" s="214">
        <v>45257</v>
      </c>
      <c r="HF162" s="228" t="s">
        <v>6467</v>
      </c>
      <c r="HG162" s="228">
        <v>2</v>
      </c>
      <c r="HH162" s="228" t="s">
        <v>2019</v>
      </c>
      <c r="HI162" s="228" t="s">
        <v>33</v>
      </c>
      <c r="HJ162" s="228">
        <v>2</v>
      </c>
      <c r="HK162" s="228" t="s">
        <v>17</v>
      </c>
      <c r="HL162" s="228" t="s">
        <v>17</v>
      </c>
      <c r="HM162" s="229">
        <v>45257</v>
      </c>
      <c r="HN162" s="227" t="s">
        <v>6473</v>
      </c>
      <c r="HO162" s="230">
        <v>1</v>
      </c>
      <c r="HP162" s="230" t="s">
        <v>2019</v>
      </c>
      <c r="HQ162" s="230" t="s">
        <v>33</v>
      </c>
      <c r="HR162" s="230">
        <v>2</v>
      </c>
      <c r="HS162" s="230" t="s">
        <v>17</v>
      </c>
      <c r="HT162" s="230" t="s">
        <v>17</v>
      </c>
      <c r="HU162" s="214">
        <v>45257</v>
      </c>
      <c r="HV162" s="228" t="s">
        <v>6470</v>
      </c>
      <c r="HW162" s="228">
        <v>0</v>
      </c>
      <c r="HX162" s="228" t="s">
        <v>2019</v>
      </c>
      <c r="HY162" s="228" t="s">
        <v>33</v>
      </c>
      <c r="HZ162" s="228">
        <v>2</v>
      </c>
      <c r="IA162" s="228" t="s">
        <v>17</v>
      </c>
      <c r="IB162" s="228" t="s">
        <v>17</v>
      </c>
      <c r="IC162" s="229">
        <v>45257</v>
      </c>
      <c r="ID162" s="227" t="s">
        <v>6472</v>
      </c>
      <c r="IE162" s="230">
        <v>3</v>
      </c>
      <c r="IF162" s="230" t="s">
        <v>2019</v>
      </c>
      <c r="IG162" s="230" t="s">
        <v>33</v>
      </c>
      <c r="IH162" s="230">
        <v>2</v>
      </c>
      <c r="II162" s="230" t="s">
        <v>17</v>
      </c>
      <c r="IJ162" s="230" t="s">
        <v>17</v>
      </c>
      <c r="IK162" s="214">
        <v>45257</v>
      </c>
      <c r="IL162" s="228" t="s">
        <v>6471</v>
      </c>
      <c r="IM162" s="228">
        <v>1</v>
      </c>
      <c r="IN162" s="228" t="s">
        <v>2019</v>
      </c>
      <c r="IO162" s="228" t="s">
        <v>33</v>
      </c>
      <c r="IP162" s="228">
        <v>2</v>
      </c>
      <c r="IQ162" s="228" t="s">
        <v>17</v>
      </c>
      <c r="IR162" s="228" t="s">
        <v>17</v>
      </c>
      <c r="IS162" s="229">
        <v>45257</v>
      </c>
    </row>
    <row r="163" spans="1:253" x14ac:dyDescent="0.25">
      <c r="A163" s="11" t="s">
        <v>4308</v>
      </c>
      <c r="B163" s="11" t="s">
        <v>10428</v>
      </c>
      <c r="C163" s="11" t="s">
        <v>4309</v>
      </c>
      <c r="D163" s="11" t="s">
        <v>408</v>
      </c>
      <c r="E163" s="11" t="s">
        <v>10108</v>
      </c>
      <c r="F163" s="11" t="s">
        <v>4310</v>
      </c>
      <c r="G163" s="212">
        <v>85043000</v>
      </c>
      <c r="H163" s="213" t="s">
        <v>1251</v>
      </c>
      <c r="I163" s="213" t="s">
        <v>66</v>
      </c>
      <c r="J163" s="213">
        <v>1</v>
      </c>
      <c r="K163" s="213" t="s">
        <v>4256</v>
      </c>
      <c r="L163" s="213" t="s">
        <v>4255</v>
      </c>
      <c r="M163" s="214">
        <v>45199</v>
      </c>
      <c r="N163" s="227" t="s">
        <v>4313</v>
      </c>
      <c r="O163" s="216">
        <v>98092</v>
      </c>
      <c r="P163" s="216" t="s">
        <v>4311</v>
      </c>
      <c r="Q163" s="216" t="s">
        <v>66</v>
      </c>
      <c r="R163" s="216">
        <v>1</v>
      </c>
      <c r="S163" s="216" t="s">
        <v>4312</v>
      </c>
      <c r="T163" s="216" t="s">
        <v>4259</v>
      </c>
      <c r="U163" s="217">
        <v>45199</v>
      </c>
      <c r="V163" s="227" t="s">
        <v>4316</v>
      </c>
      <c r="W163" s="213">
        <v>13422000</v>
      </c>
      <c r="X163" s="213" t="s">
        <v>4314</v>
      </c>
      <c r="Y163" s="213" t="s">
        <v>22</v>
      </c>
      <c r="Z163" s="213">
        <v>3</v>
      </c>
      <c r="AA163" s="213" t="s">
        <v>4315</v>
      </c>
      <c r="AB163" s="213" t="s">
        <v>4263</v>
      </c>
      <c r="AC163" s="214">
        <v>45199</v>
      </c>
      <c r="AD163" s="227" t="s">
        <v>4319</v>
      </c>
      <c r="AE163" s="218">
        <v>9100000</v>
      </c>
      <c r="AF163" s="218" t="s">
        <v>4317</v>
      </c>
      <c r="AG163" s="218" t="s">
        <v>22</v>
      </c>
      <c r="AH163" s="218">
        <v>3</v>
      </c>
      <c r="AI163" s="218" t="s">
        <v>4203</v>
      </c>
      <c r="AJ163" s="218" t="s">
        <v>4318</v>
      </c>
      <c r="AK163" s="219">
        <v>45199</v>
      </c>
      <c r="AL163" s="227" t="s">
        <v>4323</v>
      </c>
      <c r="AM163" s="213">
        <v>3000000</v>
      </c>
      <c r="AN163" s="213" t="s">
        <v>4320</v>
      </c>
      <c r="AO163" s="213" t="s">
        <v>22</v>
      </c>
      <c r="AP163" s="213">
        <v>3</v>
      </c>
      <c r="AQ163" s="213" t="s">
        <v>4322</v>
      </c>
      <c r="AR163" s="213" t="s">
        <v>4321</v>
      </c>
      <c r="AS163" s="214">
        <v>45199</v>
      </c>
      <c r="AT163" s="228" t="s">
        <v>4327</v>
      </c>
      <c r="AU163" s="218">
        <v>107204</v>
      </c>
      <c r="AV163" s="218" t="s">
        <v>4324</v>
      </c>
      <c r="AW163" s="218" t="s">
        <v>22</v>
      </c>
      <c r="AX163" s="218">
        <v>3</v>
      </c>
      <c r="AY163" s="218" t="s">
        <v>4326</v>
      </c>
      <c r="AZ163" s="218" t="s">
        <v>4325</v>
      </c>
      <c r="BA163" s="219">
        <v>45199</v>
      </c>
      <c r="BB163" s="227" t="s">
        <v>4350</v>
      </c>
      <c r="BC163" s="213" t="s">
        <v>17</v>
      </c>
      <c r="BD163" s="213" t="s">
        <v>683</v>
      </c>
      <c r="BE163" s="213" t="s">
        <v>22</v>
      </c>
      <c r="BF163" s="213">
        <v>3</v>
      </c>
      <c r="BG163" s="213" t="s">
        <v>4233</v>
      </c>
      <c r="BH163" s="213" t="s">
        <v>17</v>
      </c>
      <c r="BI163" s="214">
        <v>45199</v>
      </c>
      <c r="BJ163" s="228" t="s">
        <v>4328</v>
      </c>
      <c r="BK163" s="228">
        <v>0</v>
      </c>
      <c r="BL163" s="228" t="s">
        <v>17</v>
      </c>
      <c r="BM163" s="228" t="s">
        <v>22</v>
      </c>
      <c r="BN163" s="228">
        <v>3</v>
      </c>
      <c r="BO163" s="228" t="s">
        <v>4213</v>
      </c>
      <c r="BP163" s="218" t="s">
        <v>17</v>
      </c>
      <c r="BQ163" s="229">
        <v>45199</v>
      </c>
      <c r="BR163" s="227" t="s">
        <v>4354</v>
      </c>
      <c r="BS163" s="230">
        <v>3273605</v>
      </c>
      <c r="BT163" s="230" t="s">
        <v>4351</v>
      </c>
      <c r="BU163" s="230" t="s">
        <v>22</v>
      </c>
      <c r="BV163" s="230">
        <v>3</v>
      </c>
      <c r="BW163" s="230" t="s">
        <v>4353</v>
      </c>
      <c r="BX163" s="230" t="s">
        <v>4352</v>
      </c>
      <c r="BY163" s="214">
        <v>45199</v>
      </c>
      <c r="BZ163" s="228" t="s">
        <v>4356</v>
      </c>
      <c r="CA163" s="228">
        <v>298000</v>
      </c>
      <c r="CB163" s="228" t="s">
        <v>4339</v>
      </c>
      <c r="CC163" s="228" t="s">
        <v>22</v>
      </c>
      <c r="CD163" s="228">
        <v>3</v>
      </c>
      <c r="CE163" s="228" t="s">
        <v>4355</v>
      </c>
      <c r="CF163" s="228" t="s">
        <v>4340</v>
      </c>
      <c r="CG163" s="229">
        <v>45199</v>
      </c>
      <c r="CH163" s="227" t="s">
        <v>11268</v>
      </c>
      <c r="CI163" s="228" t="e">
        <v>#N/A</v>
      </c>
      <c r="CJ163" s="228" t="e">
        <v>#N/A</v>
      </c>
      <c r="CK163" s="228" t="e">
        <v>#N/A</v>
      </c>
      <c r="CL163" s="228" t="e">
        <v>#N/A</v>
      </c>
      <c r="CM163" s="228" t="e">
        <v>#N/A</v>
      </c>
      <c r="CN163" s="228" t="e">
        <v>#N/A</v>
      </c>
      <c r="CO163" s="231" t="e">
        <v>#N/A</v>
      </c>
      <c r="CP163" s="228" t="s">
        <v>4361</v>
      </c>
      <c r="CQ163" s="230">
        <v>34000000000</v>
      </c>
      <c r="CR163" s="230" t="s">
        <v>4358</v>
      </c>
      <c r="CS163" s="230" t="s">
        <v>22</v>
      </c>
      <c r="CT163" s="230">
        <v>3</v>
      </c>
      <c r="CU163" s="230" t="s">
        <v>4360</v>
      </c>
      <c r="CV163" s="230" t="s">
        <v>4359</v>
      </c>
      <c r="CW163" s="214">
        <v>45199</v>
      </c>
      <c r="CX163" s="228" t="s">
        <v>4332</v>
      </c>
      <c r="CY163" s="218">
        <v>2600000</v>
      </c>
      <c r="CZ163" s="218" t="s">
        <v>4339</v>
      </c>
      <c r="DA163" s="218" t="s">
        <v>22</v>
      </c>
      <c r="DB163" s="218">
        <v>3</v>
      </c>
      <c r="DC163" s="218" t="s">
        <v>4341</v>
      </c>
      <c r="DD163" s="218" t="s">
        <v>4340</v>
      </c>
      <c r="DE163" s="220">
        <v>45199</v>
      </c>
      <c r="DF163" s="227" t="s">
        <v>4336</v>
      </c>
      <c r="DG163" s="213">
        <v>4322000</v>
      </c>
      <c r="DH163" s="230" t="s">
        <v>4333</v>
      </c>
      <c r="DI163" s="230" t="s">
        <v>22</v>
      </c>
      <c r="DJ163" s="230">
        <v>3</v>
      </c>
      <c r="DK163" s="230" t="s">
        <v>4335</v>
      </c>
      <c r="DL163" s="230" t="s">
        <v>4334</v>
      </c>
      <c r="DM163" s="214">
        <v>45199</v>
      </c>
      <c r="DN163" s="228" t="s">
        <v>4338</v>
      </c>
      <c r="DO163" s="218">
        <v>6500000</v>
      </c>
      <c r="DP163" s="228" t="s">
        <v>4333</v>
      </c>
      <c r="DQ163" s="228" t="s">
        <v>22</v>
      </c>
      <c r="DR163" s="228">
        <v>3</v>
      </c>
      <c r="DS163" s="228" t="s">
        <v>4337</v>
      </c>
      <c r="DT163" s="228" t="s">
        <v>4334</v>
      </c>
      <c r="DU163" s="229">
        <v>45199</v>
      </c>
      <c r="DV163" s="227" t="s">
        <v>4342</v>
      </c>
      <c r="DW163" s="213">
        <v>2600000</v>
      </c>
      <c r="DX163" s="230" t="s">
        <v>4339</v>
      </c>
      <c r="DY163" s="230" t="s">
        <v>22</v>
      </c>
      <c r="DZ163" s="230">
        <v>3</v>
      </c>
      <c r="EA163" s="230" t="s">
        <v>4341</v>
      </c>
      <c r="EB163" s="230" t="s">
        <v>4340</v>
      </c>
      <c r="EC163" s="214">
        <v>45199</v>
      </c>
      <c r="ED163" s="228" t="s">
        <v>4344</v>
      </c>
      <c r="EE163" s="218" t="s">
        <v>17</v>
      </c>
      <c r="EF163" s="228" t="s">
        <v>683</v>
      </c>
      <c r="EG163" s="228" t="s">
        <v>22</v>
      </c>
      <c r="EH163" s="228">
        <v>3</v>
      </c>
      <c r="EI163" s="228" t="s">
        <v>4343</v>
      </c>
      <c r="EJ163" s="228" t="s">
        <v>17</v>
      </c>
      <c r="EK163" s="229">
        <v>45199</v>
      </c>
      <c r="EL163" s="227" t="s">
        <v>4345</v>
      </c>
      <c r="EM163" s="213" t="s">
        <v>17</v>
      </c>
      <c r="EN163" s="230" t="s">
        <v>683</v>
      </c>
      <c r="EO163" s="230" t="s">
        <v>22</v>
      </c>
      <c r="EP163" s="230">
        <v>3</v>
      </c>
      <c r="EQ163" s="230" t="s">
        <v>4343</v>
      </c>
      <c r="ER163" s="230" t="s">
        <v>17</v>
      </c>
      <c r="ES163" s="214">
        <v>45199</v>
      </c>
      <c r="ET163" s="228" t="s">
        <v>5753</v>
      </c>
      <c r="EU163" s="228">
        <v>80</v>
      </c>
      <c r="EV163" s="228" t="s">
        <v>5741</v>
      </c>
      <c r="EW163" s="228" t="s">
        <v>22</v>
      </c>
      <c r="EX163" s="228">
        <v>3</v>
      </c>
      <c r="EY163" s="228" t="s">
        <v>5695</v>
      </c>
      <c r="EZ163" s="228" t="s">
        <v>1079</v>
      </c>
      <c r="FA163" s="229">
        <v>45253</v>
      </c>
      <c r="FB163" s="227" t="s">
        <v>4347</v>
      </c>
      <c r="FC163" s="230">
        <v>3</v>
      </c>
      <c r="FD163" s="230" t="s">
        <v>4320</v>
      </c>
      <c r="FE163" s="230" t="s">
        <v>22</v>
      </c>
      <c r="FF163" s="230">
        <v>3</v>
      </c>
      <c r="FG163" s="230" t="s">
        <v>4346</v>
      </c>
      <c r="FH163" s="230" t="s">
        <v>4321</v>
      </c>
      <c r="FI163" s="214">
        <v>45199</v>
      </c>
      <c r="FJ163" s="227" t="s">
        <v>4348</v>
      </c>
      <c r="FK163" s="228" t="s">
        <v>17</v>
      </c>
      <c r="FL163" s="228" t="s">
        <v>683</v>
      </c>
      <c r="FM163" s="228" t="s">
        <v>22</v>
      </c>
      <c r="FN163" s="228">
        <v>3</v>
      </c>
      <c r="FO163" s="228" t="s">
        <v>4233</v>
      </c>
      <c r="FP163" s="218" t="s">
        <v>17</v>
      </c>
      <c r="FQ163" s="219">
        <v>45199</v>
      </c>
      <c r="FR163" s="227" t="s">
        <v>4349</v>
      </c>
      <c r="FS163" s="230" t="s">
        <v>17</v>
      </c>
      <c r="FT163" s="230" t="s">
        <v>683</v>
      </c>
      <c r="FU163" s="230" t="s">
        <v>22</v>
      </c>
      <c r="FV163" s="230">
        <v>3</v>
      </c>
      <c r="FW163" s="230" t="s">
        <v>4233</v>
      </c>
      <c r="FX163" s="230" t="s">
        <v>17</v>
      </c>
      <c r="FY163" s="214">
        <v>45199</v>
      </c>
      <c r="FZ163" s="228" t="s">
        <v>6477</v>
      </c>
      <c r="GA163" s="228">
        <v>1</v>
      </c>
      <c r="GB163" s="228" t="s">
        <v>2019</v>
      </c>
      <c r="GC163" s="228" t="s">
        <v>33</v>
      </c>
      <c r="GD163" s="228">
        <v>2</v>
      </c>
      <c r="GE163" s="228" t="s">
        <v>17</v>
      </c>
      <c r="GF163" s="228" t="s">
        <v>17</v>
      </c>
      <c r="GG163" s="229">
        <v>45257</v>
      </c>
      <c r="GH163" s="227" t="s">
        <v>6483</v>
      </c>
      <c r="GI163" s="230">
        <v>1</v>
      </c>
      <c r="GJ163" s="230" t="s">
        <v>2019</v>
      </c>
      <c r="GK163" s="230" t="s">
        <v>33</v>
      </c>
      <c r="GL163" s="230">
        <v>2</v>
      </c>
      <c r="GM163" s="230" t="s">
        <v>17</v>
      </c>
      <c r="GN163" s="230" t="s">
        <v>17</v>
      </c>
      <c r="GO163" s="214">
        <v>45257</v>
      </c>
      <c r="GP163" s="228" t="s">
        <v>6478</v>
      </c>
      <c r="GQ163" s="228">
        <v>2</v>
      </c>
      <c r="GR163" s="228" t="s">
        <v>2019</v>
      </c>
      <c r="GS163" s="228" t="s">
        <v>33</v>
      </c>
      <c r="GT163" s="228">
        <v>2</v>
      </c>
      <c r="GU163" s="228" t="s">
        <v>17</v>
      </c>
      <c r="GV163" s="228" t="s">
        <v>17</v>
      </c>
      <c r="GW163" s="229">
        <v>45257</v>
      </c>
      <c r="GX163" s="227" t="s">
        <v>6484</v>
      </c>
      <c r="GY163" s="230">
        <v>0</v>
      </c>
      <c r="GZ163" s="230" t="s">
        <v>2019</v>
      </c>
      <c r="HA163" s="230" t="s">
        <v>33</v>
      </c>
      <c r="HB163" s="230">
        <v>2</v>
      </c>
      <c r="HC163" s="230" t="s">
        <v>17</v>
      </c>
      <c r="HD163" s="230" t="s">
        <v>17</v>
      </c>
      <c r="HE163" s="214">
        <v>45257</v>
      </c>
      <c r="HF163" s="228" t="s">
        <v>6476</v>
      </c>
      <c r="HG163" s="228">
        <v>1</v>
      </c>
      <c r="HH163" s="228" t="s">
        <v>2019</v>
      </c>
      <c r="HI163" s="228" t="s">
        <v>33</v>
      </c>
      <c r="HJ163" s="228">
        <v>2</v>
      </c>
      <c r="HK163" s="228" t="s">
        <v>17</v>
      </c>
      <c r="HL163" s="228" t="s">
        <v>17</v>
      </c>
      <c r="HM163" s="229">
        <v>45257</v>
      </c>
      <c r="HN163" s="227" t="s">
        <v>6482</v>
      </c>
      <c r="HO163" s="230">
        <v>0</v>
      </c>
      <c r="HP163" s="230" t="s">
        <v>2019</v>
      </c>
      <c r="HQ163" s="230" t="s">
        <v>33</v>
      </c>
      <c r="HR163" s="230">
        <v>2</v>
      </c>
      <c r="HS163" s="230" t="s">
        <v>17</v>
      </c>
      <c r="HT163" s="230" t="s">
        <v>17</v>
      </c>
      <c r="HU163" s="214">
        <v>45257</v>
      </c>
      <c r="HV163" s="228" t="s">
        <v>6479</v>
      </c>
      <c r="HW163" s="228">
        <v>0</v>
      </c>
      <c r="HX163" s="228" t="s">
        <v>2019</v>
      </c>
      <c r="HY163" s="228" t="s">
        <v>33</v>
      </c>
      <c r="HZ163" s="228">
        <v>2</v>
      </c>
      <c r="IA163" s="228" t="s">
        <v>17</v>
      </c>
      <c r="IB163" s="228" t="s">
        <v>17</v>
      </c>
      <c r="IC163" s="229">
        <v>45257</v>
      </c>
      <c r="ID163" s="227" t="s">
        <v>6481</v>
      </c>
      <c r="IE163" s="230">
        <v>3</v>
      </c>
      <c r="IF163" s="230" t="s">
        <v>2019</v>
      </c>
      <c r="IG163" s="230" t="s">
        <v>33</v>
      </c>
      <c r="IH163" s="230">
        <v>2</v>
      </c>
      <c r="II163" s="230" t="s">
        <v>17</v>
      </c>
      <c r="IJ163" s="230" t="s">
        <v>17</v>
      </c>
      <c r="IK163" s="214">
        <v>45257</v>
      </c>
      <c r="IL163" s="228" t="s">
        <v>6480</v>
      </c>
      <c r="IM163" s="228">
        <v>1</v>
      </c>
      <c r="IN163" s="228" t="s">
        <v>2019</v>
      </c>
      <c r="IO163" s="228" t="s">
        <v>33</v>
      </c>
      <c r="IP163" s="228">
        <v>2</v>
      </c>
      <c r="IQ163" s="228" t="s">
        <v>17</v>
      </c>
      <c r="IR163" s="228" t="s">
        <v>17</v>
      </c>
      <c r="IS163" s="229">
        <v>45257</v>
      </c>
    </row>
    <row r="164" spans="1:253" x14ac:dyDescent="0.25">
      <c r="A164" s="11" t="s">
        <v>1130</v>
      </c>
      <c r="B164" s="11" t="s">
        <v>10527</v>
      </c>
      <c r="C164" s="11" t="s">
        <v>1131</v>
      </c>
      <c r="D164" s="11" t="s">
        <v>79</v>
      </c>
      <c r="E164" s="11" t="s">
        <v>10111</v>
      </c>
      <c r="F164" s="11" t="s">
        <v>8631</v>
      </c>
      <c r="G164" s="212">
        <v>68143000</v>
      </c>
      <c r="H164" s="213" t="s">
        <v>8574</v>
      </c>
      <c r="I164" s="213" t="s">
        <v>1219</v>
      </c>
      <c r="J164" s="213">
        <v>2</v>
      </c>
      <c r="K164" s="213" t="s">
        <v>8576</v>
      </c>
      <c r="L164" s="213" t="s">
        <v>8575</v>
      </c>
      <c r="M164" s="214">
        <v>45260</v>
      </c>
      <c r="N164" s="227" t="s">
        <v>8635</v>
      </c>
      <c r="O164" s="216">
        <v>441435</v>
      </c>
      <c r="P164" s="216" t="s">
        <v>8632</v>
      </c>
      <c r="Q164" s="216" t="s">
        <v>1219</v>
      </c>
      <c r="R164" s="216">
        <v>2</v>
      </c>
      <c r="S164" s="216" t="s">
        <v>8634</v>
      </c>
      <c r="T164" s="216" t="s">
        <v>8633</v>
      </c>
      <c r="U164" s="217">
        <v>45260</v>
      </c>
      <c r="V164" s="227" t="s">
        <v>8639</v>
      </c>
      <c r="W164" s="213">
        <v>25778000</v>
      </c>
      <c r="X164" s="213" t="s">
        <v>8636</v>
      </c>
      <c r="Y164" s="213" t="s">
        <v>1219</v>
      </c>
      <c r="Z164" s="213">
        <v>2</v>
      </c>
      <c r="AA164" s="213" t="s">
        <v>8638</v>
      </c>
      <c r="AB164" s="213" t="s">
        <v>8637</v>
      </c>
      <c r="AC164" s="214">
        <v>45260</v>
      </c>
      <c r="AD164" s="227" t="s">
        <v>8641</v>
      </c>
      <c r="AE164" s="218">
        <v>19764000</v>
      </c>
      <c r="AF164" s="218" t="s">
        <v>8636</v>
      </c>
      <c r="AG164" s="218" t="s">
        <v>1219</v>
      </c>
      <c r="AH164" s="218">
        <v>2</v>
      </c>
      <c r="AI164" s="218" t="s">
        <v>8640</v>
      </c>
      <c r="AJ164" s="218" t="s">
        <v>8637</v>
      </c>
      <c r="AK164" s="219">
        <v>45260</v>
      </c>
      <c r="AL164" s="227" t="s">
        <v>8643</v>
      </c>
      <c r="AM164" s="213">
        <v>261000</v>
      </c>
      <c r="AN164" s="213" t="s">
        <v>8586</v>
      </c>
      <c r="AO164" s="213" t="s">
        <v>66</v>
      </c>
      <c r="AP164" s="213">
        <v>1</v>
      </c>
      <c r="AQ164" s="213" t="s">
        <v>8642</v>
      </c>
      <c r="AR164" s="213" t="s">
        <v>8587</v>
      </c>
      <c r="AS164" s="214">
        <v>45260</v>
      </c>
      <c r="AT164" s="228" t="s">
        <v>1133</v>
      </c>
      <c r="AU164" s="218" t="s">
        <v>17</v>
      </c>
      <c r="AV164" s="218" t="s">
        <v>17</v>
      </c>
      <c r="AW164" s="218" t="s">
        <v>22</v>
      </c>
      <c r="AX164" s="218">
        <v>3</v>
      </c>
      <c r="AY164" s="218" t="s">
        <v>17</v>
      </c>
      <c r="AZ164" s="218" t="s">
        <v>17</v>
      </c>
      <c r="BA164" s="219">
        <v>44635</v>
      </c>
      <c r="BB164" s="227" t="s">
        <v>1132</v>
      </c>
      <c r="BC164" s="213" t="s">
        <v>17</v>
      </c>
      <c r="BD164" s="213" t="s">
        <v>17</v>
      </c>
      <c r="BE164" s="213" t="s">
        <v>22</v>
      </c>
      <c r="BF164" s="213">
        <v>3</v>
      </c>
      <c r="BG164" s="213" t="s">
        <v>17</v>
      </c>
      <c r="BH164" s="213" t="s">
        <v>17</v>
      </c>
      <c r="BI164" s="214">
        <v>44635</v>
      </c>
      <c r="BJ164" s="228" t="s">
        <v>8645</v>
      </c>
      <c r="BK164" s="228">
        <v>8</v>
      </c>
      <c r="BL164" s="228" t="s">
        <v>8590</v>
      </c>
      <c r="BM164" s="228" t="s">
        <v>1219</v>
      </c>
      <c r="BN164" s="228">
        <v>2</v>
      </c>
      <c r="BO164" s="228" t="s">
        <v>8644</v>
      </c>
      <c r="BP164" s="218" t="s">
        <v>1079</v>
      </c>
      <c r="BQ164" s="229">
        <v>45260</v>
      </c>
      <c r="BR164" s="227" t="s">
        <v>1134</v>
      </c>
      <c r="BS164" s="230" t="s">
        <v>17</v>
      </c>
      <c r="BT164" s="230" t="s">
        <v>17</v>
      </c>
      <c r="BU164" s="230" t="s">
        <v>22</v>
      </c>
      <c r="BV164" s="230">
        <v>3</v>
      </c>
      <c r="BW164" s="230" t="s">
        <v>17</v>
      </c>
      <c r="BX164" s="230" t="s">
        <v>17</v>
      </c>
      <c r="BY164" s="214">
        <v>44635</v>
      </c>
      <c r="BZ164" s="228" t="s">
        <v>1135</v>
      </c>
      <c r="CA164" s="228" t="s">
        <v>17</v>
      </c>
      <c r="CB164" s="228" t="s">
        <v>17</v>
      </c>
      <c r="CC164" s="228" t="s">
        <v>22</v>
      </c>
      <c r="CD164" s="228">
        <v>3</v>
      </c>
      <c r="CE164" s="228" t="s">
        <v>17</v>
      </c>
      <c r="CF164" s="228" t="s">
        <v>17</v>
      </c>
      <c r="CG164" s="229">
        <v>44635</v>
      </c>
      <c r="CH164" s="227" t="s">
        <v>11269</v>
      </c>
      <c r="CI164" s="228" t="e">
        <v>#N/A</v>
      </c>
      <c r="CJ164" s="228" t="e">
        <v>#N/A</v>
      </c>
      <c r="CK164" s="228" t="e">
        <v>#N/A</v>
      </c>
      <c r="CL164" s="228" t="e">
        <v>#N/A</v>
      </c>
      <c r="CM164" s="228" t="e">
        <v>#N/A</v>
      </c>
      <c r="CN164" s="228" t="e">
        <v>#N/A</v>
      </c>
      <c r="CO164" s="231" t="e">
        <v>#N/A</v>
      </c>
      <c r="CP164" s="228" t="s">
        <v>1137</v>
      </c>
      <c r="CQ164" s="230" t="s">
        <v>17</v>
      </c>
      <c r="CR164" s="230" t="s">
        <v>17</v>
      </c>
      <c r="CS164" s="230" t="s">
        <v>22</v>
      </c>
      <c r="CT164" s="230">
        <v>3</v>
      </c>
      <c r="CU164" s="230" t="s">
        <v>17</v>
      </c>
      <c r="CV164" s="230" t="s">
        <v>17</v>
      </c>
      <c r="CW164" s="214">
        <v>44635</v>
      </c>
      <c r="CX164" s="228" t="s">
        <v>8650</v>
      </c>
      <c r="CY164" s="218">
        <v>1251000</v>
      </c>
      <c r="CZ164" s="218" t="s">
        <v>8657</v>
      </c>
      <c r="DA164" s="218" t="s">
        <v>1219</v>
      </c>
      <c r="DB164" s="218">
        <v>2</v>
      </c>
      <c r="DC164" s="218" t="s">
        <v>8658</v>
      </c>
      <c r="DD164" s="218" t="s">
        <v>8648</v>
      </c>
      <c r="DE164" s="220">
        <v>45260</v>
      </c>
      <c r="DF164" s="227" t="s">
        <v>8654</v>
      </c>
      <c r="DG164" s="213">
        <v>6014000</v>
      </c>
      <c r="DH164" s="230" t="s">
        <v>8651</v>
      </c>
      <c r="DI164" s="230" t="s">
        <v>1219</v>
      </c>
      <c r="DJ164" s="230">
        <v>2</v>
      </c>
      <c r="DK164" s="230" t="s">
        <v>8653</v>
      </c>
      <c r="DL164" s="230" t="s">
        <v>8652</v>
      </c>
      <c r="DM164" s="214">
        <v>45260</v>
      </c>
      <c r="DN164" s="228" t="s">
        <v>8656</v>
      </c>
      <c r="DO164" s="218">
        <v>18513000</v>
      </c>
      <c r="DP164" s="228" t="s">
        <v>8651</v>
      </c>
      <c r="DQ164" s="228" t="s">
        <v>1219</v>
      </c>
      <c r="DR164" s="228">
        <v>2</v>
      </c>
      <c r="DS164" s="228" t="s">
        <v>8655</v>
      </c>
      <c r="DT164" s="228" t="s">
        <v>8652</v>
      </c>
      <c r="DU164" s="229">
        <v>45260</v>
      </c>
      <c r="DV164" s="227" t="s">
        <v>8659</v>
      </c>
      <c r="DW164" s="213">
        <v>1251000</v>
      </c>
      <c r="DX164" s="230" t="s">
        <v>8657</v>
      </c>
      <c r="DY164" s="230" t="s">
        <v>1219</v>
      </c>
      <c r="DZ164" s="230">
        <v>2</v>
      </c>
      <c r="EA164" s="230" t="s">
        <v>8658</v>
      </c>
      <c r="EB164" s="230" t="s">
        <v>8648</v>
      </c>
      <c r="EC164" s="214">
        <v>45260</v>
      </c>
      <c r="ED164" s="228" t="s">
        <v>8663</v>
      </c>
      <c r="EE164" s="218">
        <v>0</v>
      </c>
      <c r="EF164" s="228" t="s">
        <v>8660</v>
      </c>
      <c r="EG164" s="228" t="s">
        <v>22</v>
      </c>
      <c r="EH164" s="228">
        <v>3</v>
      </c>
      <c r="EI164" s="228" t="s">
        <v>8662</v>
      </c>
      <c r="EJ164" s="228" t="s">
        <v>8661</v>
      </c>
      <c r="EK164" s="229">
        <v>45260</v>
      </c>
      <c r="EL164" s="227" t="s">
        <v>8665</v>
      </c>
      <c r="EM164" s="213">
        <v>0</v>
      </c>
      <c r="EN164" s="230" t="s">
        <v>8660</v>
      </c>
      <c r="EO164" s="230" t="s">
        <v>22</v>
      </c>
      <c r="EP164" s="230">
        <v>3</v>
      </c>
      <c r="EQ164" s="230" t="s">
        <v>8664</v>
      </c>
      <c r="ER164" s="230" t="s">
        <v>8661</v>
      </c>
      <c r="ES164" s="214">
        <v>45260</v>
      </c>
      <c r="ET164" s="228" t="s">
        <v>8646</v>
      </c>
      <c r="EU164" s="228">
        <v>8</v>
      </c>
      <c r="EV164" s="228" t="s">
        <v>8590</v>
      </c>
      <c r="EW164" s="228" t="s">
        <v>1219</v>
      </c>
      <c r="EX164" s="228">
        <v>2</v>
      </c>
      <c r="EY164" s="228" t="s">
        <v>8644</v>
      </c>
      <c r="EZ164" s="228" t="s">
        <v>1079</v>
      </c>
      <c r="FA164" s="229">
        <v>45260</v>
      </c>
      <c r="FB164" s="227" t="s">
        <v>1868</v>
      </c>
      <c r="FC164" s="230">
        <v>2</v>
      </c>
      <c r="FD164" s="230" t="s">
        <v>1865</v>
      </c>
      <c r="FE164" s="230" t="s">
        <v>1219</v>
      </c>
      <c r="FF164" s="230">
        <v>2</v>
      </c>
      <c r="FG164" s="230" t="s">
        <v>1867</v>
      </c>
      <c r="FH164" s="230" t="s">
        <v>1866</v>
      </c>
      <c r="FI164" s="214">
        <v>45046</v>
      </c>
      <c r="FJ164" s="227" t="s">
        <v>1138</v>
      </c>
      <c r="FK164" s="228" t="s">
        <v>17</v>
      </c>
      <c r="FL164" s="228" t="s">
        <v>17</v>
      </c>
      <c r="FM164" s="228" t="s">
        <v>22</v>
      </c>
      <c r="FN164" s="228">
        <v>3</v>
      </c>
      <c r="FO164" s="228" t="s">
        <v>17</v>
      </c>
      <c r="FP164" s="218" t="s">
        <v>17</v>
      </c>
      <c r="FQ164" s="219">
        <v>44635</v>
      </c>
      <c r="FR164" s="227" t="s">
        <v>1139</v>
      </c>
      <c r="FS164" s="230" t="s">
        <v>17</v>
      </c>
      <c r="FT164" s="230" t="s">
        <v>17</v>
      </c>
      <c r="FU164" s="230" t="s">
        <v>22</v>
      </c>
      <c r="FV164" s="230">
        <v>3</v>
      </c>
      <c r="FW164" s="230" t="s">
        <v>17</v>
      </c>
      <c r="FX164" s="230" t="s">
        <v>17</v>
      </c>
      <c r="FY164" s="214">
        <v>44635</v>
      </c>
      <c r="FZ164" s="228" t="s">
        <v>6486</v>
      </c>
      <c r="GA164" s="228">
        <v>2</v>
      </c>
      <c r="GB164" s="228" t="s">
        <v>2019</v>
      </c>
      <c r="GC164" s="228" t="s">
        <v>33</v>
      </c>
      <c r="GD164" s="228">
        <v>2</v>
      </c>
      <c r="GE164" s="228" t="s">
        <v>17</v>
      </c>
      <c r="GF164" s="228" t="s">
        <v>17</v>
      </c>
      <c r="GG164" s="229">
        <v>45257</v>
      </c>
      <c r="GH164" s="227" t="s">
        <v>6492</v>
      </c>
      <c r="GI164" s="230">
        <v>0</v>
      </c>
      <c r="GJ164" s="230" t="s">
        <v>2019</v>
      </c>
      <c r="GK164" s="230" t="s">
        <v>33</v>
      </c>
      <c r="GL164" s="230">
        <v>2</v>
      </c>
      <c r="GM164" s="230" t="s">
        <v>17</v>
      </c>
      <c r="GN164" s="230" t="s">
        <v>17</v>
      </c>
      <c r="GO164" s="214">
        <v>45257</v>
      </c>
      <c r="GP164" s="228" t="s">
        <v>6487</v>
      </c>
      <c r="GQ164" s="228">
        <v>1</v>
      </c>
      <c r="GR164" s="228" t="s">
        <v>2019</v>
      </c>
      <c r="GS164" s="228" t="s">
        <v>33</v>
      </c>
      <c r="GT164" s="228">
        <v>2</v>
      </c>
      <c r="GU164" s="228" t="s">
        <v>17</v>
      </c>
      <c r="GV164" s="228" t="s">
        <v>17</v>
      </c>
      <c r="GW164" s="229">
        <v>45257</v>
      </c>
      <c r="GX164" s="227" t="s">
        <v>6493</v>
      </c>
      <c r="GY164" s="230">
        <v>0</v>
      </c>
      <c r="GZ164" s="230" t="s">
        <v>2019</v>
      </c>
      <c r="HA164" s="230" t="s">
        <v>33</v>
      </c>
      <c r="HB164" s="230">
        <v>2</v>
      </c>
      <c r="HC164" s="230" t="s">
        <v>17</v>
      </c>
      <c r="HD164" s="230" t="s">
        <v>17</v>
      </c>
      <c r="HE164" s="214">
        <v>45257</v>
      </c>
      <c r="HF164" s="228" t="s">
        <v>6485</v>
      </c>
      <c r="HG164" s="228">
        <v>0</v>
      </c>
      <c r="HH164" s="228" t="s">
        <v>2019</v>
      </c>
      <c r="HI164" s="228" t="s">
        <v>33</v>
      </c>
      <c r="HJ164" s="228">
        <v>2</v>
      </c>
      <c r="HK164" s="228" t="s">
        <v>17</v>
      </c>
      <c r="HL164" s="228" t="s">
        <v>17</v>
      </c>
      <c r="HM164" s="229">
        <v>45257</v>
      </c>
      <c r="HN164" s="227" t="s">
        <v>6491</v>
      </c>
      <c r="HO164" s="230">
        <v>2</v>
      </c>
      <c r="HP164" s="230" t="s">
        <v>2019</v>
      </c>
      <c r="HQ164" s="230" t="s">
        <v>33</v>
      </c>
      <c r="HR164" s="230">
        <v>2</v>
      </c>
      <c r="HS164" s="230" t="s">
        <v>17</v>
      </c>
      <c r="HT164" s="230" t="s">
        <v>17</v>
      </c>
      <c r="HU164" s="214">
        <v>45257</v>
      </c>
      <c r="HV164" s="228" t="s">
        <v>6488</v>
      </c>
      <c r="HW164" s="228">
        <v>0</v>
      </c>
      <c r="HX164" s="228" t="s">
        <v>2019</v>
      </c>
      <c r="HY164" s="228" t="s">
        <v>33</v>
      </c>
      <c r="HZ164" s="228">
        <v>2</v>
      </c>
      <c r="IA164" s="228" t="s">
        <v>17</v>
      </c>
      <c r="IB164" s="228" t="s">
        <v>17</v>
      </c>
      <c r="IC164" s="229">
        <v>45257</v>
      </c>
      <c r="ID164" s="227" t="s">
        <v>6490</v>
      </c>
      <c r="IE164" s="230">
        <v>0</v>
      </c>
      <c r="IF164" s="230" t="s">
        <v>2019</v>
      </c>
      <c r="IG164" s="230" t="s">
        <v>33</v>
      </c>
      <c r="IH164" s="230">
        <v>2</v>
      </c>
      <c r="II164" s="230" t="s">
        <v>17</v>
      </c>
      <c r="IJ164" s="230" t="s">
        <v>17</v>
      </c>
      <c r="IK164" s="214">
        <v>45257</v>
      </c>
      <c r="IL164" s="228" t="s">
        <v>6489</v>
      </c>
      <c r="IM164" s="228">
        <v>3</v>
      </c>
      <c r="IN164" s="228" t="s">
        <v>2019</v>
      </c>
      <c r="IO164" s="228" t="s">
        <v>33</v>
      </c>
      <c r="IP164" s="228">
        <v>2</v>
      </c>
      <c r="IQ164" s="228" t="s">
        <v>17</v>
      </c>
      <c r="IR164" s="228" t="s">
        <v>17</v>
      </c>
      <c r="IS164" s="229">
        <v>45257</v>
      </c>
    </row>
    <row r="165" spans="1:253" x14ac:dyDescent="0.25">
      <c r="A165" s="11" t="s">
        <v>77</v>
      </c>
      <c r="B165" s="11" t="s">
        <v>10488</v>
      </c>
      <c r="C165" s="11" t="s">
        <v>78</v>
      </c>
      <c r="D165" s="11" t="s">
        <v>79</v>
      </c>
      <c r="E165" s="11" t="s">
        <v>10111</v>
      </c>
      <c r="F165" s="11" t="s">
        <v>8577</v>
      </c>
      <c r="G165" s="212">
        <v>68143000</v>
      </c>
      <c r="H165" s="213" t="s">
        <v>8574</v>
      </c>
      <c r="I165" s="213" t="s">
        <v>1219</v>
      </c>
      <c r="J165" s="213">
        <v>2</v>
      </c>
      <c r="K165" s="213" t="s">
        <v>8576</v>
      </c>
      <c r="L165" s="213" t="s">
        <v>8575</v>
      </c>
      <c r="M165" s="214">
        <v>45260</v>
      </c>
      <c r="N165" s="227" t="s">
        <v>8581</v>
      </c>
      <c r="O165" s="216">
        <v>187103</v>
      </c>
      <c r="P165" s="216" t="s">
        <v>8578</v>
      </c>
      <c r="Q165" s="216" t="s">
        <v>1219</v>
      </c>
      <c r="R165" s="216">
        <v>2</v>
      </c>
      <c r="S165" s="216" t="s">
        <v>8580</v>
      </c>
      <c r="T165" s="216" t="s">
        <v>8579</v>
      </c>
      <c r="U165" s="217">
        <v>45260</v>
      </c>
      <c r="V165" s="227" t="s">
        <v>8583</v>
      </c>
      <c r="W165" s="213">
        <v>15015000</v>
      </c>
      <c r="X165" s="213" t="s">
        <v>8578</v>
      </c>
      <c r="Y165" s="213" t="s">
        <v>1219</v>
      </c>
      <c r="Z165" s="213">
        <v>2</v>
      </c>
      <c r="AA165" s="213" t="s">
        <v>8582</v>
      </c>
      <c r="AB165" s="213" t="s">
        <v>8579</v>
      </c>
      <c r="AC165" s="214">
        <v>45260</v>
      </c>
      <c r="AD165" s="227" t="s">
        <v>8585</v>
      </c>
      <c r="AE165" s="218">
        <v>15015000</v>
      </c>
      <c r="AF165" s="218" t="s">
        <v>8578</v>
      </c>
      <c r="AG165" s="218" t="s">
        <v>1219</v>
      </c>
      <c r="AH165" s="218">
        <v>2</v>
      </c>
      <c r="AI165" s="218" t="s">
        <v>8584</v>
      </c>
      <c r="AJ165" s="218" t="s">
        <v>8579</v>
      </c>
      <c r="AK165" s="219">
        <v>45260</v>
      </c>
      <c r="AL165" s="227" t="s">
        <v>8589</v>
      </c>
      <c r="AM165" s="213">
        <v>261000</v>
      </c>
      <c r="AN165" s="213" t="s">
        <v>8586</v>
      </c>
      <c r="AO165" s="213" t="s">
        <v>66</v>
      </c>
      <c r="AP165" s="213">
        <v>1</v>
      </c>
      <c r="AQ165" s="213" t="s">
        <v>8588</v>
      </c>
      <c r="AR165" s="213" t="s">
        <v>8587</v>
      </c>
      <c r="AS165" s="214">
        <v>45260</v>
      </c>
      <c r="AT165" s="228" t="s">
        <v>662</v>
      </c>
      <c r="AU165" s="218">
        <v>0</v>
      </c>
      <c r="AV165" s="218" t="s">
        <v>17</v>
      </c>
      <c r="AW165" s="218" t="s">
        <v>17</v>
      </c>
      <c r="AX165" s="218" t="s">
        <v>17</v>
      </c>
      <c r="AY165" s="218" t="s">
        <v>17</v>
      </c>
      <c r="AZ165" s="218" t="s">
        <v>17</v>
      </c>
      <c r="BA165" s="219">
        <v>43670</v>
      </c>
      <c r="BB165" s="227" t="s">
        <v>82</v>
      </c>
      <c r="BC165" s="213" t="s">
        <v>17</v>
      </c>
      <c r="BD165" s="213">
        <v>0</v>
      </c>
      <c r="BE165" s="213" t="s">
        <v>17</v>
      </c>
      <c r="BF165" s="213" t="s">
        <v>17</v>
      </c>
      <c r="BG165" s="213">
        <v>0</v>
      </c>
      <c r="BH165" s="213">
        <v>0</v>
      </c>
      <c r="BI165" s="214">
        <v>43495</v>
      </c>
      <c r="BJ165" s="228" t="s">
        <v>8592</v>
      </c>
      <c r="BK165" s="228">
        <v>8</v>
      </c>
      <c r="BL165" s="228" t="s">
        <v>8590</v>
      </c>
      <c r="BM165" s="228" t="s">
        <v>1219</v>
      </c>
      <c r="BN165" s="228">
        <v>2</v>
      </c>
      <c r="BO165" s="228" t="s">
        <v>8591</v>
      </c>
      <c r="BP165" s="218" t="s">
        <v>1079</v>
      </c>
      <c r="BQ165" s="229">
        <v>45260</v>
      </c>
      <c r="BR165" s="227" t="s">
        <v>80</v>
      </c>
      <c r="BS165" s="230" t="s">
        <v>17</v>
      </c>
      <c r="BT165" s="230">
        <v>0</v>
      </c>
      <c r="BU165" s="230" t="s">
        <v>17</v>
      </c>
      <c r="BV165" s="230" t="s">
        <v>17</v>
      </c>
      <c r="BW165" s="230">
        <v>0</v>
      </c>
      <c r="BX165" s="230">
        <v>0</v>
      </c>
      <c r="BY165" s="214">
        <v>43495</v>
      </c>
      <c r="BZ165" s="228" t="s">
        <v>1267</v>
      </c>
      <c r="CA165" s="228" t="s">
        <v>17</v>
      </c>
      <c r="CB165" s="228" t="s">
        <v>17</v>
      </c>
      <c r="CC165" s="228" t="s">
        <v>17</v>
      </c>
      <c r="CD165" s="228" t="s">
        <v>17</v>
      </c>
      <c r="CE165" s="228" t="s">
        <v>17</v>
      </c>
      <c r="CF165" s="228" t="s">
        <v>17</v>
      </c>
      <c r="CG165" s="229">
        <v>44801</v>
      </c>
      <c r="CH165" s="227" t="s">
        <v>11270</v>
      </c>
      <c r="CI165" s="228" t="e">
        <v>#N/A</v>
      </c>
      <c r="CJ165" s="228" t="e">
        <v>#N/A</v>
      </c>
      <c r="CK165" s="228" t="e">
        <v>#N/A</v>
      </c>
      <c r="CL165" s="228" t="e">
        <v>#N/A</v>
      </c>
      <c r="CM165" s="228" t="e">
        <v>#N/A</v>
      </c>
      <c r="CN165" s="228" t="e">
        <v>#N/A</v>
      </c>
      <c r="CO165" s="231" t="e">
        <v>#N/A</v>
      </c>
      <c r="CP165" s="228" t="s">
        <v>81</v>
      </c>
      <c r="CQ165" s="230" t="s">
        <v>17</v>
      </c>
      <c r="CR165" s="230">
        <v>0</v>
      </c>
      <c r="CS165" s="230" t="s">
        <v>17</v>
      </c>
      <c r="CT165" s="230" t="s">
        <v>17</v>
      </c>
      <c r="CU165" s="230">
        <v>0</v>
      </c>
      <c r="CV165" s="230">
        <v>0</v>
      </c>
      <c r="CW165" s="214">
        <v>43495</v>
      </c>
      <c r="CX165" s="228" t="s">
        <v>8596</v>
      </c>
      <c r="CY165" s="218">
        <v>261000</v>
      </c>
      <c r="CZ165" s="218" t="s">
        <v>8586</v>
      </c>
      <c r="DA165" s="218" t="s">
        <v>1219</v>
      </c>
      <c r="DB165" s="218">
        <v>2</v>
      </c>
      <c r="DC165" s="218" t="s">
        <v>8588</v>
      </c>
      <c r="DD165" s="218" t="s">
        <v>8587</v>
      </c>
      <c r="DE165" s="220">
        <v>45260</v>
      </c>
      <c r="DF165" s="227" t="s">
        <v>8598</v>
      </c>
      <c r="DG165" s="213">
        <v>0</v>
      </c>
      <c r="DH165" s="230" t="s">
        <v>8578</v>
      </c>
      <c r="DI165" s="230" t="s">
        <v>1219</v>
      </c>
      <c r="DJ165" s="230">
        <v>2</v>
      </c>
      <c r="DK165" s="230" t="s">
        <v>8597</v>
      </c>
      <c r="DL165" s="230" t="s">
        <v>8579</v>
      </c>
      <c r="DM165" s="214">
        <v>45260</v>
      </c>
      <c r="DN165" s="228" t="s">
        <v>8600</v>
      </c>
      <c r="DO165" s="218">
        <v>14754000</v>
      </c>
      <c r="DP165" s="228" t="s">
        <v>8578</v>
      </c>
      <c r="DQ165" s="228" t="s">
        <v>1219</v>
      </c>
      <c r="DR165" s="228">
        <v>2</v>
      </c>
      <c r="DS165" s="228" t="s">
        <v>8599</v>
      </c>
      <c r="DT165" s="228" t="s">
        <v>8579</v>
      </c>
      <c r="DU165" s="229">
        <v>45260</v>
      </c>
      <c r="DV165" s="227" t="s">
        <v>8601</v>
      </c>
      <c r="DW165" s="213">
        <v>261000</v>
      </c>
      <c r="DX165" s="230" t="s">
        <v>8586</v>
      </c>
      <c r="DY165" s="230" t="s">
        <v>1219</v>
      </c>
      <c r="DZ165" s="230">
        <v>2</v>
      </c>
      <c r="EA165" s="230" t="s">
        <v>8588</v>
      </c>
      <c r="EB165" s="230" t="s">
        <v>8587</v>
      </c>
      <c r="EC165" s="214">
        <v>45260</v>
      </c>
      <c r="ED165" s="228" t="s">
        <v>8602</v>
      </c>
      <c r="EE165" s="218">
        <v>0</v>
      </c>
      <c r="EF165" s="228" t="s">
        <v>683</v>
      </c>
      <c r="EG165" s="228" t="s">
        <v>22</v>
      </c>
      <c r="EH165" s="228">
        <v>3</v>
      </c>
      <c r="EI165" s="228" t="s">
        <v>7517</v>
      </c>
      <c r="EJ165" s="228" t="s">
        <v>17</v>
      </c>
      <c r="EK165" s="229">
        <v>45260</v>
      </c>
      <c r="EL165" s="227" t="s">
        <v>8603</v>
      </c>
      <c r="EM165" s="213">
        <v>0</v>
      </c>
      <c r="EN165" s="230" t="s">
        <v>683</v>
      </c>
      <c r="EO165" s="230" t="s">
        <v>22</v>
      </c>
      <c r="EP165" s="230">
        <v>3</v>
      </c>
      <c r="EQ165" s="230" t="s">
        <v>7517</v>
      </c>
      <c r="ER165" s="230" t="s">
        <v>17</v>
      </c>
      <c r="ES165" s="214">
        <v>45260</v>
      </c>
      <c r="ET165" s="228" t="s">
        <v>8594</v>
      </c>
      <c r="EU165" s="228">
        <v>8</v>
      </c>
      <c r="EV165" s="228" t="s">
        <v>8590</v>
      </c>
      <c r="EW165" s="228" t="s">
        <v>1219</v>
      </c>
      <c r="EX165" s="228">
        <v>2</v>
      </c>
      <c r="EY165" s="228" t="s">
        <v>8593</v>
      </c>
      <c r="EZ165" s="228" t="s">
        <v>1079</v>
      </c>
      <c r="FA165" s="229">
        <v>45260</v>
      </c>
      <c r="FB165" s="227" t="s">
        <v>1871</v>
      </c>
      <c r="FC165" s="230">
        <v>2</v>
      </c>
      <c r="FD165" s="230" t="s">
        <v>1869</v>
      </c>
      <c r="FE165" s="230" t="s">
        <v>1219</v>
      </c>
      <c r="FF165" s="230">
        <v>2</v>
      </c>
      <c r="FG165" s="230" t="s">
        <v>1867</v>
      </c>
      <c r="FH165" s="230" t="s">
        <v>1870</v>
      </c>
      <c r="FI165" s="214">
        <v>45046</v>
      </c>
      <c r="FJ165" s="227" t="s">
        <v>83</v>
      </c>
      <c r="FK165" s="228" t="s">
        <v>17</v>
      </c>
      <c r="FL165" s="228">
        <v>0</v>
      </c>
      <c r="FM165" s="228" t="s">
        <v>17</v>
      </c>
      <c r="FN165" s="228" t="s">
        <v>17</v>
      </c>
      <c r="FO165" s="228">
        <v>0</v>
      </c>
      <c r="FP165" s="218">
        <v>0</v>
      </c>
      <c r="FQ165" s="219">
        <v>43495</v>
      </c>
      <c r="FR165" s="227" t="s">
        <v>84</v>
      </c>
      <c r="FS165" s="230" t="s">
        <v>17</v>
      </c>
      <c r="FT165" s="230">
        <v>0</v>
      </c>
      <c r="FU165" s="230" t="s">
        <v>17</v>
      </c>
      <c r="FV165" s="230" t="s">
        <v>17</v>
      </c>
      <c r="FW165" s="230">
        <v>0</v>
      </c>
      <c r="FX165" s="230">
        <v>0</v>
      </c>
      <c r="FY165" s="214">
        <v>43495</v>
      </c>
      <c r="FZ165" s="228" t="s">
        <v>6495</v>
      </c>
      <c r="GA165" s="228">
        <v>2</v>
      </c>
      <c r="GB165" s="228" t="s">
        <v>2019</v>
      </c>
      <c r="GC165" s="228" t="s">
        <v>33</v>
      </c>
      <c r="GD165" s="228">
        <v>2</v>
      </c>
      <c r="GE165" s="228" t="s">
        <v>17</v>
      </c>
      <c r="GF165" s="228" t="s">
        <v>17</v>
      </c>
      <c r="GG165" s="229">
        <v>45257</v>
      </c>
      <c r="GH165" s="227" t="s">
        <v>6501</v>
      </c>
      <c r="GI165" s="230">
        <v>0</v>
      </c>
      <c r="GJ165" s="230" t="s">
        <v>2019</v>
      </c>
      <c r="GK165" s="230" t="s">
        <v>33</v>
      </c>
      <c r="GL165" s="230">
        <v>2</v>
      </c>
      <c r="GM165" s="230" t="s">
        <v>17</v>
      </c>
      <c r="GN165" s="230" t="s">
        <v>17</v>
      </c>
      <c r="GO165" s="214">
        <v>45257</v>
      </c>
      <c r="GP165" s="228" t="s">
        <v>6496</v>
      </c>
      <c r="GQ165" s="228">
        <v>1</v>
      </c>
      <c r="GR165" s="228" t="s">
        <v>2019</v>
      </c>
      <c r="GS165" s="228" t="s">
        <v>33</v>
      </c>
      <c r="GT165" s="228">
        <v>2</v>
      </c>
      <c r="GU165" s="228" t="s">
        <v>17</v>
      </c>
      <c r="GV165" s="228" t="s">
        <v>17</v>
      </c>
      <c r="GW165" s="229">
        <v>45257</v>
      </c>
      <c r="GX165" s="227" t="s">
        <v>6502</v>
      </c>
      <c r="GY165" s="230">
        <v>0</v>
      </c>
      <c r="GZ165" s="230" t="s">
        <v>2019</v>
      </c>
      <c r="HA165" s="230" t="s">
        <v>33</v>
      </c>
      <c r="HB165" s="230">
        <v>2</v>
      </c>
      <c r="HC165" s="230" t="s">
        <v>17</v>
      </c>
      <c r="HD165" s="230" t="s">
        <v>17</v>
      </c>
      <c r="HE165" s="214">
        <v>45257</v>
      </c>
      <c r="HF165" s="228" t="s">
        <v>6494</v>
      </c>
      <c r="HG165" s="228">
        <v>0</v>
      </c>
      <c r="HH165" s="228" t="s">
        <v>2019</v>
      </c>
      <c r="HI165" s="228" t="s">
        <v>33</v>
      </c>
      <c r="HJ165" s="228">
        <v>2</v>
      </c>
      <c r="HK165" s="228" t="s">
        <v>17</v>
      </c>
      <c r="HL165" s="228" t="s">
        <v>17</v>
      </c>
      <c r="HM165" s="229">
        <v>45257</v>
      </c>
      <c r="HN165" s="227" t="s">
        <v>6500</v>
      </c>
      <c r="HO165" s="230">
        <v>2</v>
      </c>
      <c r="HP165" s="230" t="s">
        <v>2019</v>
      </c>
      <c r="HQ165" s="230" t="s">
        <v>33</v>
      </c>
      <c r="HR165" s="230">
        <v>2</v>
      </c>
      <c r="HS165" s="230" t="s">
        <v>17</v>
      </c>
      <c r="HT165" s="230" t="s">
        <v>17</v>
      </c>
      <c r="HU165" s="214">
        <v>45257</v>
      </c>
      <c r="HV165" s="228" t="s">
        <v>6497</v>
      </c>
      <c r="HW165" s="228">
        <v>0</v>
      </c>
      <c r="HX165" s="228" t="s">
        <v>2019</v>
      </c>
      <c r="HY165" s="228" t="s">
        <v>33</v>
      </c>
      <c r="HZ165" s="228">
        <v>2</v>
      </c>
      <c r="IA165" s="228" t="s">
        <v>17</v>
      </c>
      <c r="IB165" s="228" t="s">
        <v>17</v>
      </c>
      <c r="IC165" s="229">
        <v>45257</v>
      </c>
      <c r="ID165" s="227" t="s">
        <v>6499</v>
      </c>
      <c r="IE165" s="230">
        <v>0</v>
      </c>
      <c r="IF165" s="230" t="s">
        <v>2019</v>
      </c>
      <c r="IG165" s="230" t="s">
        <v>33</v>
      </c>
      <c r="IH165" s="230">
        <v>2</v>
      </c>
      <c r="II165" s="230" t="s">
        <v>17</v>
      </c>
      <c r="IJ165" s="230" t="s">
        <v>17</v>
      </c>
      <c r="IK165" s="214">
        <v>45257</v>
      </c>
      <c r="IL165" s="228" t="s">
        <v>6498</v>
      </c>
      <c r="IM165" s="228">
        <v>3</v>
      </c>
      <c r="IN165" s="228" t="s">
        <v>2019</v>
      </c>
      <c r="IO165" s="228" t="s">
        <v>33</v>
      </c>
      <c r="IP165" s="228">
        <v>2</v>
      </c>
      <c r="IQ165" s="228" t="s">
        <v>17</v>
      </c>
      <c r="IR165" s="228" t="s">
        <v>17</v>
      </c>
      <c r="IS165" s="229">
        <v>45257</v>
      </c>
    </row>
    <row r="166" spans="1:253" x14ac:dyDescent="0.25">
      <c r="A166" s="11" t="s">
        <v>1140</v>
      </c>
      <c r="B166" s="11" t="s">
        <v>10435</v>
      </c>
      <c r="C166" s="11" t="s">
        <v>1141</v>
      </c>
      <c r="D166" s="11" t="s">
        <v>79</v>
      </c>
      <c r="E166" s="11" t="s">
        <v>10111</v>
      </c>
      <c r="F166" s="11" t="s">
        <v>8604</v>
      </c>
      <c r="G166" s="212">
        <v>68143000</v>
      </c>
      <c r="H166" s="213" t="s">
        <v>8574</v>
      </c>
      <c r="I166" s="213" t="s">
        <v>1219</v>
      </c>
      <c r="J166" s="213">
        <v>2</v>
      </c>
      <c r="K166" s="213" t="s">
        <v>8576</v>
      </c>
      <c r="L166" s="213" t="s">
        <v>8575</v>
      </c>
      <c r="M166" s="214">
        <v>45260</v>
      </c>
      <c r="N166" s="227" t="s">
        <v>8608</v>
      </c>
      <c r="O166" s="216">
        <v>357159</v>
      </c>
      <c r="P166" s="216" t="s">
        <v>8605</v>
      </c>
      <c r="Q166" s="216" t="s">
        <v>1219</v>
      </c>
      <c r="R166" s="216">
        <v>2</v>
      </c>
      <c r="S166" s="216" t="s">
        <v>8607</v>
      </c>
      <c r="T166" s="216" t="s">
        <v>8606</v>
      </c>
      <c r="U166" s="217">
        <v>45260</v>
      </c>
      <c r="V166" s="227" t="s">
        <v>8612</v>
      </c>
      <c r="W166" s="213">
        <v>10763000</v>
      </c>
      <c r="X166" s="213" t="s">
        <v>8609</v>
      </c>
      <c r="Y166" s="213" t="s">
        <v>1219</v>
      </c>
      <c r="Z166" s="213">
        <v>2</v>
      </c>
      <c r="AA166" s="213" t="s">
        <v>8611</v>
      </c>
      <c r="AB166" s="213" t="s">
        <v>8610</v>
      </c>
      <c r="AC166" s="214">
        <v>45260</v>
      </c>
      <c r="AD166" s="227" t="s">
        <v>8614</v>
      </c>
      <c r="AE166" s="218">
        <v>4749000</v>
      </c>
      <c r="AF166" s="218" t="s">
        <v>8609</v>
      </c>
      <c r="AG166" s="218" t="s">
        <v>1219</v>
      </c>
      <c r="AH166" s="218">
        <v>2</v>
      </c>
      <c r="AI166" s="218" t="s">
        <v>8613</v>
      </c>
      <c r="AJ166" s="218" t="s">
        <v>8610</v>
      </c>
      <c r="AK166" s="219">
        <v>45260</v>
      </c>
      <c r="AL166" s="227" t="s">
        <v>1142</v>
      </c>
      <c r="AM166" s="213" t="s">
        <v>17</v>
      </c>
      <c r="AN166" s="213" t="s">
        <v>17</v>
      </c>
      <c r="AO166" s="213" t="s">
        <v>22</v>
      </c>
      <c r="AP166" s="213">
        <v>3</v>
      </c>
      <c r="AQ166" s="213" t="s">
        <v>17</v>
      </c>
      <c r="AR166" s="213" t="s">
        <v>17</v>
      </c>
      <c r="AS166" s="214">
        <v>44635</v>
      </c>
      <c r="AT166" s="228" t="s">
        <v>1144</v>
      </c>
      <c r="AU166" s="218" t="s">
        <v>17</v>
      </c>
      <c r="AV166" s="218" t="s">
        <v>17</v>
      </c>
      <c r="AW166" s="218" t="s">
        <v>22</v>
      </c>
      <c r="AX166" s="218">
        <v>3</v>
      </c>
      <c r="AY166" s="218" t="s">
        <v>17</v>
      </c>
      <c r="AZ166" s="218" t="s">
        <v>17</v>
      </c>
      <c r="BA166" s="219">
        <v>44635</v>
      </c>
      <c r="BB166" s="227" t="s">
        <v>1143</v>
      </c>
      <c r="BC166" s="213" t="s">
        <v>17</v>
      </c>
      <c r="BD166" s="213" t="s">
        <v>17</v>
      </c>
      <c r="BE166" s="213" t="s">
        <v>22</v>
      </c>
      <c r="BF166" s="213">
        <v>3</v>
      </c>
      <c r="BG166" s="213" t="s">
        <v>17</v>
      </c>
      <c r="BH166" s="213" t="s">
        <v>17</v>
      </c>
      <c r="BI166" s="214">
        <v>44635</v>
      </c>
      <c r="BJ166" s="228" t="s">
        <v>8616</v>
      </c>
      <c r="BK166" s="228">
        <v>0</v>
      </c>
      <c r="BL166" s="228" t="s">
        <v>8590</v>
      </c>
      <c r="BM166" s="228" t="s">
        <v>1219</v>
      </c>
      <c r="BN166" s="228">
        <v>2</v>
      </c>
      <c r="BO166" s="228" t="s">
        <v>8615</v>
      </c>
      <c r="BP166" s="218" t="s">
        <v>1079</v>
      </c>
      <c r="BQ166" s="229">
        <v>45260</v>
      </c>
      <c r="BR166" s="227" t="s">
        <v>1145</v>
      </c>
      <c r="BS166" s="230" t="s">
        <v>17</v>
      </c>
      <c r="BT166" s="230" t="s">
        <v>17</v>
      </c>
      <c r="BU166" s="230" t="s">
        <v>22</v>
      </c>
      <c r="BV166" s="230">
        <v>3</v>
      </c>
      <c r="BW166" s="230" t="s">
        <v>17</v>
      </c>
      <c r="BX166" s="230" t="s">
        <v>17</v>
      </c>
      <c r="BY166" s="214">
        <v>44635</v>
      </c>
      <c r="BZ166" s="228" t="s">
        <v>1146</v>
      </c>
      <c r="CA166" s="228" t="s">
        <v>17</v>
      </c>
      <c r="CB166" s="228" t="s">
        <v>17</v>
      </c>
      <c r="CC166" s="228" t="s">
        <v>22</v>
      </c>
      <c r="CD166" s="228">
        <v>3</v>
      </c>
      <c r="CE166" s="228" t="s">
        <v>17</v>
      </c>
      <c r="CF166" s="228" t="s">
        <v>17</v>
      </c>
      <c r="CG166" s="229">
        <v>44635</v>
      </c>
      <c r="CH166" s="227" t="s">
        <v>11271</v>
      </c>
      <c r="CI166" s="228" t="e">
        <v>#N/A</v>
      </c>
      <c r="CJ166" s="228" t="e">
        <v>#N/A</v>
      </c>
      <c r="CK166" s="228" t="e">
        <v>#N/A</v>
      </c>
      <c r="CL166" s="228" t="e">
        <v>#N/A</v>
      </c>
      <c r="CM166" s="228" t="e">
        <v>#N/A</v>
      </c>
      <c r="CN166" s="228" t="e">
        <v>#N/A</v>
      </c>
      <c r="CO166" s="231" t="e">
        <v>#N/A</v>
      </c>
      <c r="CP166" s="228" t="s">
        <v>1148</v>
      </c>
      <c r="CQ166" s="230" t="s">
        <v>17</v>
      </c>
      <c r="CR166" s="230" t="s">
        <v>17</v>
      </c>
      <c r="CS166" s="230" t="s">
        <v>22</v>
      </c>
      <c r="CT166" s="230">
        <v>3</v>
      </c>
      <c r="CU166" s="230" t="s">
        <v>17</v>
      </c>
      <c r="CV166" s="230" t="s">
        <v>17</v>
      </c>
      <c r="CW166" s="214">
        <v>44635</v>
      </c>
      <c r="CX166" s="228" t="s">
        <v>8620</v>
      </c>
      <c r="CY166" s="218">
        <v>990000</v>
      </c>
      <c r="CZ166" s="218" t="s">
        <v>8609</v>
      </c>
      <c r="DA166" s="218" t="s">
        <v>66</v>
      </c>
      <c r="DB166" s="218">
        <v>1</v>
      </c>
      <c r="DC166" s="218" t="s">
        <v>8625</v>
      </c>
      <c r="DD166" s="218" t="s">
        <v>8610</v>
      </c>
      <c r="DE166" s="220">
        <v>45260</v>
      </c>
      <c r="DF166" s="227" t="s">
        <v>8622</v>
      </c>
      <c r="DG166" s="213">
        <v>6014000</v>
      </c>
      <c r="DH166" s="230" t="s">
        <v>8609</v>
      </c>
      <c r="DI166" s="230" t="s">
        <v>66</v>
      </c>
      <c r="DJ166" s="230">
        <v>1</v>
      </c>
      <c r="DK166" s="230" t="s">
        <v>8621</v>
      </c>
      <c r="DL166" s="230" t="s">
        <v>8610</v>
      </c>
      <c r="DM166" s="214">
        <v>45260</v>
      </c>
      <c r="DN166" s="228" t="s">
        <v>8624</v>
      </c>
      <c r="DO166" s="218">
        <v>3759000</v>
      </c>
      <c r="DP166" s="228" t="s">
        <v>8609</v>
      </c>
      <c r="DQ166" s="228" t="s">
        <v>66</v>
      </c>
      <c r="DR166" s="228">
        <v>1</v>
      </c>
      <c r="DS166" s="228" t="s">
        <v>8623</v>
      </c>
      <c r="DT166" s="228" t="s">
        <v>8610</v>
      </c>
      <c r="DU166" s="229">
        <v>45260</v>
      </c>
      <c r="DV166" s="227" t="s">
        <v>8626</v>
      </c>
      <c r="DW166" s="213">
        <v>990000</v>
      </c>
      <c r="DX166" s="230" t="s">
        <v>8609</v>
      </c>
      <c r="DY166" s="230" t="s">
        <v>66</v>
      </c>
      <c r="DZ166" s="230">
        <v>1</v>
      </c>
      <c r="EA166" s="230" t="s">
        <v>8625</v>
      </c>
      <c r="EB166" s="230" t="s">
        <v>8610</v>
      </c>
      <c r="EC166" s="214">
        <v>45260</v>
      </c>
      <c r="ED166" s="228" t="s">
        <v>8628</v>
      </c>
      <c r="EE166" s="218">
        <v>0</v>
      </c>
      <c r="EF166" s="228" t="s">
        <v>8609</v>
      </c>
      <c r="EG166" s="228" t="s">
        <v>66</v>
      </c>
      <c r="EH166" s="228">
        <v>1</v>
      </c>
      <c r="EI166" s="228" t="s">
        <v>8627</v>
      </c>
      <c r="EJ166" s="228" t="s">
        <v>8610</v>
      </c>
      <c r="EK166" s="229">
        <v>45260</v>
      </c>
      <c r="EL166" s="227" t="s">
        <v>8630</v>
      </c>
      <c r="EM166" s="213">
        <v>0</v>
      </c>
      <c r="EN166" s="230" t="s">
        <v>8609</v>
      </c>
      <c r="EO166" s="230" t="s">
        <v>66</v>
      </c>
      <c r="EP166" s="230">
        <v>1</v>
      </c>
      <c r="EQ166" s="230" t="s">
        <v>8629</v>
      </c>
      <c r="ER166" s="230" t="s">
        <v>8610</v>
      </c>
      <c r="ES166" s="214">
        <v>45260</v>
      </c>
      <c r="ET166" s="228" t="s">
        <v>8618</v>
      </c>
      <c r="EU166" s="228">
        <v>8</v>
      </c>
      <c r="EV166" s="228" t="s">
        <v>8590</v>
      </c>
      <c r="EW166" s="228" t="s">
        <v>1219</v>
      </c>
      <c r="EX166" s="228">
        <v>2</v>
      </c>
      <c r="EY166" s="228" t="s">
        <v>8617</v>
      </c>
      <c r="EZ166" s="228" t="s">
        <v>1079</v>
      </c>
      <c r="FA166" s="229">
        <v>45260</v>
      </c>
      <c r="FB166" s="227" t="s">
        <v>1150</v>
      </c>
      <c r="FC166" s="230">
        <v>2</v>
      </c>
      <c r="FD166" s="230" t="s">
        <v>17</v>
      </c>
      <c r="FE166" s="230" t="s">
        <v>22</v>
      </c>
      <c r="FF166" s="230">
        <v>3</v>
      </c>
      <c r="FG166" s="230" t="s">
        <v>1149</v>
      </c>
      <c r="FH166" s="230" t="s">
        <v>17</v>
      </c>
      <c r="FI166" s="214">
        <v>44635</v>
      </c>
      <c r="FJ166" s="227" t="s">
        <v>1151</v>
      </c>
      <c r="FK166" s="228" t="s">
        <v>17</v>
      </c>
      <c r="FL166" s="228" t="s">
        <v>17</v>
      </c>
      <c r="FM166" s="228" t="s">
        <v>22</v>
      </c>
      <c r="FN166" s="228">
        <v>3</v>
      </c>
      <c r="FO166" s="228" t="s">
        <v>17</v>
      </c>
      <c r="FP166" s="218" t="s">
        <v>17</v>
      </c>
      <c r="FQ166" s="219">
        <v>44635</v>
      </c>
      <c r="FR166" s="227" t="s">
        <v>1152</v>
      </c>
      <c r="FS166" s="230" t="s">
        <v>17</v>
      </c>
      <c r="FT166" s="230" t="s">
        <v>17</v>
      </c>
      <c r="FU166" s="230" t="s">
        <v>22</v>
      </c>
      <c r="FV166" s="230">
        <v>3</v>
      </c>
      <c r="FW166" s="230" t="s">
        <v>17</v>
      </c>
      <c r="FX166" s="230" t="s">
        <v>17</v>
      </c>
      <c r="FY166" s="214">
        <v>44635</v>
      </c>
      <c r="FZ166" s="228" t="s">
        <v>6504</v>
      </c>
      <c r="GA166" s="228">
        <v>2</v>
      </c>
      <c r="GB166" s="228" t="s">
        <v>2019</v>
      </c>
      <c r="GC166" s="228" t="s">
        <v>33</v>
      </c>
      <c r="GD166" s="228">
        <v>2</v>
      </c>
      <c r="GE166" s="228" t="s">
        <v>17</v>
      </c>
      <c r="GF166" s="228" t="s">
        <v>17</v>
      </c>
      <c r="GG166" s="229">
        <v>45257</v>
      </c>
      <c r="GH166" s="227" t="s">
        <v>6510</v>
      </c>
      <c r="GI166" s="230">
        <v>0</v>
      </c>
      <c r="GJ166" s="230" t="s">
        <v>2019</v>
      </c>
      <c r="GK166" s="230" t="s">
        <v>33</v>
      </c>
      <c r="GL166" s="230">
        <v>2</v>
      </c>
      <c r="GM166" s="230" t="s">
        <v>17</v>
      </c>
      <c r="GN166" s="230" t="s">
        <v>17</v>
      </c>
      <c r="GO166" s="214">
        <v>45257</v>
      </c>
      <c r="GP166" s="228" t="s">
        <v>6505</v>
      </c>
      <c r="GQ166" s="228">
        <v>1</v>
      </c>
      <c r="GR166" s="228" t="s">
        <v>2019</v>
      </c>
      <c r="GS166" s="228" t="s">
        <v>33</v>
      </c>
      <c r="GT166" s="228">
        <v>2</v>
      </c>
      <c r="GU166" s="228" t="s">
        <v>17</v>
      </c>
      <c r="GV166" s="228" t="s">
        <v>17</v>
      </c>
      <c r="GW166" s="229">
        <v>45257</v>
      </c>
      <c r="GX166" s="227" t="s">
        <v>6511</v>
      </c>
      <c r="GY166" s="230">
        <v>0</v>
      </c>
      <c r="GZ166" s="230" t="s">
        <v>2019</v>
      </c>
      <c r="HA166" s="230" t="s">
        <v>33</v>
      </c>
      <c r="HB166" s="230">
        <v>2</v>
      </c>
      <c r="HC166" s="230" t="s">
        <v>17</v>
      </c>
      <c r="HD166" s="230" t="s">
        <v>17</v>
      </c>
      <c r="HE166" s="214">
        <v>45257</v>
      </c>
      <c r="HF166" s="228" t="s">
        <v>6503</v>
      </c>
      <c r="HG166" s="228">
        <v>0</v>
      </c>
      <c r="HH166" s="228" t="s">
        <v>2019</v>
      </c>
      <c r="HI166" s="228" t="s">
        <v>33</v>
      </c>
      <c r="HJ166" s="228">
        <v>2</v>
      </c>
      <c r="HK166" s="228" t="s">
        <v>17</v>
      </c>
      <c r="HL166" s="228" t="s">
        <v>17</v>
      </c>
      <c r="HM166" s="229">
        <v>45257</v>
      </c>
      <c r="HN166" s="227" t="s">
        <v>6509</v>
      </c>
      <c r="HO166" s="230">
        <v>2</v>
      </c>
      <c r="HP166" s="230" t="s">
        <v>2019</v>
      </c>
      <c r="HQ166" s="230" t="s">
        <v>33</v>
      </c>
      <c r="HR166" s="230">
        <v>2</v>
      </c>
      <c r="HS166" s="230" t="s">
        <v>17</v>
      </c>
      <c r="HT166" s="230" t="s">
        <v>17</v>
      </c>
      <c r="HU166" s="214">
        <v>45257</v>
      </c>
      <c r="HV166" s="228" t="s">
        <v>6506</v>
      </c>
      <c r="HW166" s="228">
        <v>0</v>
      </c>
      <c r="HX166" s="228" t="s">
        <v>2019</v>
      </c>
      <c r="HY166" s="228" t="s">
        <v>33</v>
      </c>
      <c r="HZ166" s="228">
        <v>2</v>
      </c>
      <c r="IA166" s="228" t="s">
        <v>17</v>
      </c>
      <c r="IB166" s="228" t="s">
        <v>17</v>
      </c>
      <c r="IC166" s="229">
        <v>45257</v>
      </c>
      <c r="ID166" s="227" t="s">
        <v>6508</v>
      </c>
      <c r="IE166" s="230">
        <v>0</v>
      </c>
      <c r="IF166" s="230" t="s">
        <v>2019</v>
      </c>
      <c r="IG166" s="230" t="s">
        <v>33</v>
      </c>
      <c r="IH166" s="230">
        <v>2</v>
      </c>
      <c r="II166" s="230" t="s">
        <v>17</v>
      </c>
      <c r="IJ166" s="230" t="s">
        <v>17</v>
      </c>
      <c r="IK166" s="214">
        <v>45257</v>
      </c>
      <c r="IL166" s="228" t="s">
        <v>6507</v>
      </c>
      <c r="IM166" s="228">
        <v>3</v>
      </c>
      <c r="IN166" s="228" t="s">
        <v>2019</v>
      </c>
      <c r="IO166" s="228" t="s">
        <v>33</v>
      </c>
      <c r="IP166" s="228">
        <v>2</v>
      </c>
      <c r="IQ166" s="228" t="s">
        <v>17</v>
      </c>
      <c r="IR166" s="228" t="s">
        <v>17</v>
      </c>
      <c r="IS166" s="229">
        <v>45257</v>
      </c>
    </row>
    <row r="167" spans="1:253" x14ac:dyDescent="0.25">
      <c r="A167" s="11" t="s">
        <v>717</v>
      </c>
      <c r="B167" s="11" t="s">
        <v>10488</v>
      </c>
      <c r="C167" s="11" t="s">
        <v>718</v>
      </c>
      <c r="D167" s="11" t="s">
        <v>719</v>
      </c>
      <c r="E167" s="11" t="s">
        <v>10112</v>
      </c>
      <c r="F167" s="11" t="s">
        <v>5081</v>
      </c>
      <c r="G167" s="212">
        <v>48926000</v>
      </c>
      <c r="H167" s="213" t="s">
        <v>5078</v>
      </c>
      <c r="I167" s="213" t="s">
        <v>1219</v>
      </c>
      <c r="J167" s="213">
        <v>2</v>
      </c>
      <c r="K167" s="213" t="s">
        <v>5080</v>
      </c>
      <c r="L167" s="213" t="s">
        <v>5079</v>
      </c>
      <c r="M167" s="214">
        <v>45226</v>
      </c>
      <c r="N167" s="227" t="s">
        <v>3163</v>
      </c>
      <c r="O167" s="216">
        <v>26513</v>
      </c>
      <c r="P167" s="216" t="s">
        <v>3160</v>
      </c>
      <c r="Q167" s="216" t="s">
        <v>1219</v>
      </c>
      <c r="R167" s="216">
        <v>2</v>
      </c>
      <c r="S167" s="216" t="s">
        <v>3162</v>
      </c>
      <c r="T167" s="216" t="s">
        <v>3161</v>
      </c>
      <c r="U167" s="217">
        <v>45124</v>
      </c>
      <c r="V167" s="227" t="s">
        <v>5085</v>
      </c>
      <c r="W167" s="213">
        <v>7411000</v>
      </c>
      <c r="X167" s="213" t="s">
        <v>5082</v>
      </c>
      <c r="Y167" s="213" t="s">
        <v>1219</v>
      </c>
      <c r="Z167" s="213">
        <v>2</v>
      </c>
      <c r="AA167" s="213" t="s">
        <v>5084</v>
      </c>
      <c r="AB167" s="213" t="s">
        <v>5083</v>
      </c>
      <c r="AC167" s="214">
        <v>45226</v>
      </c>
      <c r="AD167" s="227" t="s">
        <v>5089</v>
      </c>
      <c r="AE167" s="218">
        <v>1568000</v>
      </c>
      <c r="AF167" s="218" t="s">
        <v>5086</v>
      </c>
      <c r="AG167" s="218" t="s">
        <v>1219</v>
      </c>
      <c r="AH167" s="218">
        <v>2</v>
      </c>
      <c r="AI167" s="218" t="s">
        <v>5088</v>
      </c>
      <c r="AJ167" s="218" t="s">
        <v>5087</v>
      </c>
      <c r="AK167" s="219">
        <v>45226</v>
      </c>
      <c r="AL167" s="227" t="s">
        <v>5091</v>
      </c>
      <c r="AM167" s="213">
        <v>1568000</v>
      </c>
      <c r="AN167" s="213" t="s">
        <v>5086</v>
      </c>
      <c r="AO167" s="213" t="s">
        <v>1219</v>
      </c>
      <c r="AP167" s="213">
        <v>2</v>
      </c>
      <c r="AQ167" s="213" t="s">
        <v>5090</v>
      </c>
      <c r="AR167" s="213" t="s">
        <v>5087</v>
      </c>
      <c r="AS167" s="214">
        <v>45226</v>
      </c>
      <c r="AT167" s="228" t="s">
        <v>724</v>
      </c>
      <c r="AU167" s="218" t="s">
        <v>17</v>
      </c>
      <c r="AV167" s="218" t="s">
        <v>17</v>
      </c>
      <c r="AW167" s="218" t="s">
        <v>17</v>
      </c>
      <c r="AX167" s="218" t="s">
        <v>17</v>
      </c>
      <c r="AY167" s="218" t="s">
        <v>663</v>
      </c>
      <c r="AZ167" s="218" t="s">
        <v>17</v>
      </c>
      <c r="BA167" s="219">
        <v>43798</v>
      </c>
      <c r="BB167" s="227" t="s">
        <v>723</v>
      </c>
      <c r="BC167" s="213" t="s">
        <v>17</v>
      </c>
      <c r="BD167" s="213" t="s">
        <v>17</v>
      </c>
      <c r="BE167" s="213" t="s">
        <v>17</v>
      </c>
      <c r="BF167" s="213" t="s">
        <v>17</v>
      </c>
      <c r="BG167" s="213" t="s">
        <v>663</v>
      </c>
      <c r="BH167" s="213" t="s">
        <v>17</v>
      </c>
      <c r="BI167" s="214">
        <v>43798</v>
      </c>
      <c r="BJ167" s="228" t="s">
        <v>856</v>
      </c>
      <c r="BK167" s="228" t="s">
        <v>17</v>
      </c>
      <c r="BL167" s="228" t="s">
        <v>17</v>
      </c>
      <c r="BM167" s="228" t="s">
        <v>17</v>
      </c>
      <c r="BN167" s="228" t="s">
        <v>17</v>
      </c>
      <c r="BO167" s="228" t="s">
        <v>855</v>
      </c>
      <c r="BP167" s="218" t="s">
        <v>17</v>
      </c>
      <c r="BQ167" s="229">
        <v>43987</v>
      </c>
      <c r="BR167" s="227" t="s">
        <v>720</v>
      </c>
      <c r="BS167" s="230" t="s">
        <v>17</v>
      </c>
      <c r="BT167" s="230" t="s">
        <v>17</v>
      </c>
      <c r="BU167" s="230" t="s">
        <v>17</v>
      </c>
      <c r="BV167" s="230" t="s">
        <v>17</v>
      </c>
      <c r="BW167" s="230" t="s">
        <v>663</v>
      </c>
      <c r="BX167" s="230" t="s">
        <v>17</v>
      </c>
      <c r="BY167" s="214">
        <v>43798</v>
      </c>
      <c r="BZ167" s="228" t="s">
        <v>721</v>
      </c>
      <c r="CA167" s="228" t="s">
        <v>17</v>
      </c>
      <c r="CB167" s="228" t="s">
        <v>17</v>
      </c>
      <c r="CC167" s="228" t="s">
        <v>17</v>
      </c>
      <c r="CD167" s="228" t="s">
        <v>17</v>
      </c>
      <c r="CE167" s="228" t="s">
        <v>663</v>
      </c>
      <c r="CF167" s="228" t="s">
        <v>17</v>
      </c>
      <c r="CG167" s="229">
        <v>43798</v>
      </c>
      <c r="CH167" s="227" t="s">
        <v>11272</v>
      </c>
      <c r="CI167" s="228" t="e">
        <v>#N/A</v>
      </c>
      <c r="CJ167" s="228" t="e">
        <v>#N/A</v>
      </c>
      <c r="CK167" s="228" t="e">
        <v>#N/A</v>
      </c>
      <c r="CL167" s="228" t="e">
        <v>#N/A</v>
      </c>
      <c r="CM167" s="228" t="e">
        <v>#N/A</v>
      </c>
      <c r="CN167" s="228" t="e">
        <v>#N/A</v>
      </c>
      <c r="CO167" s="231" t="e">
        <v>#N/A</v>
      </c>
      <c r="CP167" s="228" t="s">
        <v>722</v>
      </c>
      <c r="CQ167" s="230" t="s">
        <v>17</v>
      </c>
      <c r="CR167" s="230" t="s">
        <v>17</v>
      </c>
      <c r="CS167" s="230" t="s">
        <v>17</v>
      </c>
      <c r="CT167" s="230" t="s">
        <v>17</v>
      </c>
      <c r="CU167" s="230" t="s">
        <v>663</v>
      </c>
      <c r="CV167" s="230" t="s">
        <v>17</v>
      </c>
      <c r="CW167" s="214">
        <v>43798</v>
      </c>
      <c r="CX167" s="228" t="s">
        <v>5093</v>
      </c>
      <c r="CY167" s="218">
        <v>1568000</v>
      </c>
      <c r="CZ167" s="218" t="s">
        <v>5086</v>
      </c>
      <c r="DA167" s="218" t="s">
        <v>1219</v>
      </c>
      <c r="DB167" s="218">
        <v>2</v>
      </c>
      <c r="DC167" s="218" t="s">
        <v>5096</v>
      </c>
      <c r="DD167" s="218" t="s">
        <v>5087</v>
      </c>
      <c r="DE167" s="220">
        <v>45226</v>
      </c>
      <c r="DF167" s="227" t="s">
        <v>5094</v>
      </c>
      <c r="DG167" s="213">
        <v>5843000</v>
      </c>
      <c r="DH167" s="230" t="s">
        <v>5082</v>
      </c>
      <c r="DI167" s="230" t="s">
        <v>1219</v>
      </c>
      <c r="DJ167" s="230">
        <v>2</v>
      </c>
      <c r="DK167" s="230" t="s">
        <v>3384</v>
      </c>
      <c r="DL167" s="230" t="s">
        <v>5083</v>
      </c>
      <c r="DM167" s="214">
        <v>45226</v>
      </c>
      <c r="DN167" s="228" t="s">
        <v>5095</v>
      </c>
      <c r="DO167" s="218">
        <v>0</v>
      </c>
      <c r="DP167" s="228" t="s">
        <v>5086</v>
      </c>
      <c r="DQ167" s="228" t="s">
        <v>1219</v>
      </c>
      <c r="DR167" s="228">
        <v>2</v>
      </c>
      <c r="DS167" s="228" t="s">
        <v>3182</v>
      </c>
      <c r="DT167" s="228" t="s">
        <v>5087</v>
      </c>
      <c r="DU167" s="229">
        <v>45226</v>
      </c>
      <c r="DV167" s="227" t="s">
        <v>5097</v>
      </c>
      <c r="DW167" s="213">
        <v>1568000</v>
      </c>
      <c r="DX167" s="230" t="s">
        <v>5086</v>
      </c>
      <c r="DY167" s="230" t="s">
        <v>1219</v>
      </c>
      <c r="DZ167" s="230">
        <v>2</v>
      </c>
      <c r="EA167" s="230" t="s">
        <v>5096</v>
      </c>
      <c r="EB167" s="230" t="s">
        <v>5087</v>
      </c>
      <c r="EC167" s="214">
        <v>45226</v>
      </c>
      <c r="ED167" s="228" t="s">
        <v>5099</v>
      </c>
      <c r="EE167" s="218" t="s">
        <v>17</v>
      </c>
      <c r="EF167" s="228" t="s">
        <v>683</v>
      </c>
      <c r="EG167" s="228" t="s">
        <v>22</v>
      </c>
      <c r="EH167" s="228">
        <v>3</v>
      </c>
      <c r="EI167" s="228" t="s">
        <v>5098</v>
      </c>
      <c r="EJ167" s="228" t="s">
        <v>17</v>
      </c>
      <c r="EK167" s="229">
        <v>45226</v>
      </c>
      <c r="EL167" s="227" t="s">
        <v>5100</v>
      </c>
      <c r="EM167" s="213" t="s">
        <v>17</v>
      </c>
      <c r="EN167" s="230" t="s">
        <v>683</v>
      </c>
      <c r="EO167" s="230" t="s">
        <v>22</v>
      </c>
      <c r="EP167" s="230">
        <v>3</v>
      </c>
      <c r="EQ167" s="230" t="s">
        <v>5098</v>
      </c>
      <c r="ER167" s="230" t="s">
        <v>17</v>
      </c>
      <c r="ES167" s="214">
        <v>45226</v>
      </c>
      <c r="ET167" s="228" t="s">
        <v>1411</v>
      </c>
      <c r="EU167" s="228">
        <v>2465</v>
      </c>
      <c r="EV167" s="228" t="s">
        <v>1408</v>
      </c>
      <c r="EW167" s="228" t="s">
        <v>1219</v>
      </c>
      <c r="EX167" s="228">
        <v>2</v>
      </c>
      <c r="EY167" s="228" t="s">
        <v>1410</v>
      </c>
      <c r="EZ167" s="228" t="s">
        <v>1409</v>
      </c>
      <c r="FA167" s="229">
        <v>44831</v>
      </c>
      <c r="FB167" s="227" t="s">
        <v>5102</v>
      </c>
      <c r="FC167" s="230">
        <v>2</v>
      </c>
      <c r="FD167" s="230" t="s">
        <v>5082</v>
      </c>
      <c r="FE167" s="230" t="s">
        <v>1219</v>
      </c>
      <c r="FF167" s="230">
        <v>2</v>
      </c>
      <c r="FG167" s="230" t="s">
        <v>5101</v>
      </c>
      <c r="FH167" s="230" t="s">
        <v>5083</v>
      </c>
      <c r="FI167" s="214">
        <v>45226</v>
      </c>
      <c r="FJ167" s="227" t="s">
        <v>11273</v>
      </c>
      <c r="FK167" s="228" t="e">
        <v>#N/A</v>
      </c>
      <c r="FL167" s="228" t="e">
        <v>#N/A</v>
      </c>
      <c r="FM167" s="228" t="e">
        <v>#N/A</v>
      </c>
      <c r="FN167" s="228" t="e">
        <v>#N/A</v>
      </c>
      <c r="FO167" s="228" t="e">
        <v>#N/A</v>
      </c>
      <c r="FP167" s="218" t="e">
        <v>#N/A</v>
      </c>
      <c r="FQ167" s="219" t="e">
        <v>#N/A</v>
      </c>
      <c r="FR167" s="227" t="s">
        <v>11274</v>
      </c>
      <c r="FS167" s="230" t="e">
        <v>#N/A</v>
      </c>
      <c r="FT167" s="230" t="e">
        <v>#N/A</v>
      </c>
      <c r="FU167" s="230" t="e">
        <v>#N/A</v>
      </c>
      <c r="FV167" s="230" t="e">
        <v>#N/A</v>
      </c>
      <c r="FW167" s="230" t="e">
        <v>#N/A</v>
      </c>
      <c r="FX167" s="230" t="e">
        <v>#N/A</v>
      </c>
      <c r="FY167" s="214" t="e">
        <v>#N/A</v>
      </c>
      <c r="FZ167" s="228" t="s">
        <v>6513</v>
      </c>
      <c r="GA167" s="228">
        <v>2</v>
      </c>
      <c r="GB167" s="228" t="s">
        <v>2019</v>
      </c>
      <c r="GC167" s="228" t="s">
        <v>33</v>
      </c>
      <c r="GD167" s="228">
        <v>2</v>
      </c>
      <c r="GE167" s="228" t="s">
        <v>17</v>
      </c>
      <c r="GF167" s="228" t="s">
        <v>17</v>
      </c>
      <c r="GG167" s="229">
        <v>45257</v>
      </c>
      <c r="GH167" s="227" t="s">
        <v>6519</v>
      </c>
      <c r="GI167" s="230">
        <v>1</v>
      </c>
      <c r="GJ167" s="230" t="s">
        <v>2019</v>
      </c>
      <c r="GK167" s="230" t="s">
        <v>33</v>
      </c>
      <c r="GL167" s="230">
        <v>2</v>
      </c>
      <c r="GM167" s="230" t="s">
        <v>17</v>
      </c>
      <c r="GN167" s="230" t="s">
        <v>17</v>
      </c>
      <c r="GO167" s="214">
        <v>45257</v>
      </c>
      <c r="GP167" s="228" t="s">
        <v>6514</v>
      </c>
      <c r="GQ167" s="228">
        <v>1</v>
      </c>
      <c r="GR167" s="228" t="s">
        <v>2019</v>
      </c>
      <c r="GS167" s="228" t="s">
        <v>33</v>
      </c>
      <c r="GT167" s="228">
        <v>2</v>
      </c>
      <c r="GU167" s="228" t="s">
        <v>17</v>
      </c>
      <c r="GV167" s="228" t="s">
        <v>17</v>
      </c>
      <c r="GW167" s="229">
        <v>45257</v>
      </c>
      <c r="GX167" s="227" t="s">
        <v>6520</v>
      </c>
      <c r="GY167" s="230">
        <v>0</v>
      </c>
      <c r="GZ167" s="230" t="s">
        <v>2019</v>
      </c>
      <c r="HA167" s="230" t="s">
        <v>33</v>
      </c>
      <c r="HB167" s="230">
        <v>2</v>
      </c>
      <c r="HC167" s="230" t="s">
        <v>17</v>
      </c>
      <c r="HD167" s="230" t="s">
        <v>17</v>
      </c>
      <c r="HE167" s="214">
        <v>45257</v>
      </c>
      <c r="HF167" s="228" t="s">
        <v>6512</v>
      </c>
      <c r="HG167" s="228">
        <v>0</v>
      </c>
      <c r="HH167" s="228" t="s">
        <v>2019</v>
      </c>
      <c r="HI167" s="228" t="s">
        <v>33</v>
      </c>
      <c r="HJ167" s="228">
        <v>2</v>
      </c>
      <c r="HK167" s="228" t="s">
        <v>17</v>
      </c>
      <c r="HL167" s="228" t="s">
        <v>17</v>
      </c>
      <c r="HM167" s="229">
        <v>45257</v>
      </c>
      <c r="HN167" s="227" t="s">
        <v>6518</v>
      </c>
      <c r="HO167" s="230">
        <v>1</v>
      </c>
      <c r="HP167" s="230" t="s">
        <v>2019</v>
      </c>
      <c r="HQ167" s="230" t="s">
        <v>33</v>
      </c>
      <c r="HR167" s="230">
        <v>2</v>
      </c>
      <c r="HS167" s="230" t="s">
        <v>17</v>
      </c>
      <c r="HT167" s="230" t="s">
        <v>17</v>
      </c>
      <c r="HU167" s="214">
        <v>45257</v>
      </c>
      <c r="HV167" s="228" t="s">
        <v>6515</v>
      </c>
      <c r="HW167" s="228">
        <v>0</v>
      </c>
      <c r="HX167" s="228" t="s">
        <v>2019</v>
      </c>
      <c r="HY167" s="228" t="s">
        <v>33</v>
      </c>
      <c r="HZ167" s="228">
        <v>2</v>
      </c>
      <c r="IA167" s="228" t="s">
        <v>17</v>
      </c>
      <c r="IB167" s="228" t="s">
        <v>17</v>
      </c>
      <c r="IC167" s="229">
        <v>45257</v>
      </c>
      <c r="ID167" s="227" t="s">
        <v>6517</v>
      </c>
      <c r="IE167" s="230">
        <v>1</v>
      </c>
      <c r="IF167" s="230" t="s">
        <v>2019</v>
      </c>
      <c r="IG167" s="230" t="s">
        <v>33</v>
      </c>
      <c r="IH167" s="230">
        <v>2</v>
      </c>
      <c r="II167" s="230" t="s">
        <v>17</v>
      </c>
      <c r="IJ167" s="230" t="s">
        <v>17</v>
      </c>
      <c r="IK167" s="214">
        <v>45257</v>
      </c>
      <c r="IL167" s="228" t="s">
        <v>6516</v>
      </c>
      <c r="IM167" s="228">
        <v>2</v>
      </c>
      <c r="IN167" s="228" t="s">
        <v>2019</v>
      </c>
      <c r="IO167" s="228" t="s">
        <v>33</v>
      </c>
      <c r="IP167" s="228">
        <v>2</v>
      </c>
      <c r="IQ167" s="228" t="s">
        <v>17</v>
      </c>
      <c r="IR167" s="228" t="s">
        <v>17</v>
      </c>
      <c r="IS167" s="229">
        <v>45257</v>
      </c>
    </row>
    <row r="168" spans="1:253" x14ac:dyDescent="0.25">
      <c r="A168" s="11" t="s">
        <v>5774</v>
      </c>
      <c r="B168" s="11" t="s">
        <v>10442</v>
      </c>
      <c r="C168" s="11" t="s">
        <v>5775</v>
      </c>
      <c r="D168" s="11" t="s">
        <v>5776</v>
      </c>
      <c r="E168" s="11" t="s">
        <v>10113</v>
      </c>
      <c r="F168" s="11" t="s">
        <v>7083</v>
      </c>
      <c r="G168" s="212">
        <v>38560000</v>
      </c>
      <c r="H168" s="213" t="s">
        <v>7080</v>
      </c>
      <c r="I168" s="213" t="s">
        <v>66</v>
      </c>
      <c r="J168" s="213">
        <v>1</v>
      </c>
      <c r="K168" s="213" t="s">
        <v>7082</v>
      </c>
      <c r="L168" s="213" t="s">
        <v>7081</v>
      </c>
      <c r="M168" s="214">
        <v>45259</v>
      </c>
      <c r="N168" s="227" t="s">
        <v>7086</v>
      </c>
      <c r="O168" s="216">
        <v>603550</v>
      </c>
      <c r="P168" s="216" t="s">
        <v>1239</v>
      </c>
      <c r="Q168" s="216" t="s">
        <v>66</v>
      </c>
      <c r="R168" s="216">
        <v>1</v>
      </c>
      <c r="S168" s="216" t="s">
        <v>7085</v>
      </c>
      <c r="T168" s="216" t="s">
        <v>7084</v>
      </c>
      <c r="U168" s="217">
        <v>45259</v>
      </c>
      <c r="V168" s="227" t="s">
        <v>7088</v>
      </c>
      <c r="W168" s="213">
        <v>38560000</v>
      </c>
      <c r="X168" s="213" t="s">
        <v>7080</v>
      </c>
      <c r="Y168" s="213" t="s">
        <v>66</v>
      </c>
      <c r="Z168" s="213">
        <v>1</v>
      </c>
      <c r="AA168" s="213" t="s">
        <v>7087</v>
      </c>
      <c r="AB168" s="213" t="s">
        <v>7081</v>
      </c>
      <c r="AC168" s="214">
        <v>45259</v>
      </c>
      <c r="AD168" s="227" t="s">
        <v>7092</v>
      </c>
      <c r="AE168" s="218">
        <v>21379000</v>
      </c>
      <c r="AF168" s="218" t="s">
        <v>7089</v>
      </c>
      <c r="AG168" s="218" t="s">
        <v>1219</v>
      </c>
      <c r="AH168" s="218">
        <v>2</v>
      </c>
      <c r="AI168" s="218" t="s">
        <v>7091</v>
      </c>
      <c r="AJ168" s="218" t="s">
        <v>7090</v>
      </c>
      <c r="AK168" s="219">
        <v>45259</v>
      </c>
      <c r="AL168" s="227" t="s">
        <v>7096</v>
      </c>
      <c r="AM168" s="213">
        <v>14150000</v>
      </c>
      <c r="AN168" s="213" t="s">
        <v>7093</v>
      </c>
      <c r="AO168" s="213" t="s">
        <v>66</v>
      </c>
      <c r="AP168" s="213">
        <v>1</v>
      </c>
      <c r="AQ168" s="213" t="s">
        <v>7095</v>
      </c>
      <c r="AR168" s="213" t="s">
        <v>7094</v>
      </c>
      <c r="AS168" s="214">
        <v>45259</v>
      </c>
      <c r="AT168" s="228" t="s">
        <v>7101</v>
      </c>
      <c r="AU168" s="218">
        <v>3580</v>
      </c>
      <c r="AV168" s="218" t="s">
        <v>7098</v>
      </c>
      <c r="AW168" s="218" t="s">
        <v>22</v>
      </c>
      <c r="AX168" s="218">
        <v>3</v>
      </c>
      <c r="AY168" s="218" t="s">
        <v>7100</v>
      </c>
      <c r="AZ168" s="218" t="s">
        <v>7099</v>
      </c>
      <c r="BA168" s="219">
        <v>45259</v>
      </c>
      <c r="BB168" s="227" t="s">
        <v>7097</v>
      </c>
      <c r="BC168" s="213" t="s">
        <v>17</v>
      </c>
      <c r="BD168" s="213" t="s">
        <v>17</v>
      </c>
      <c r="BE168" s="213" t="s">
        <v>17</v>
      </c>
      <c r="BF168" s="213" t="s">
        <v>17</v>
      </c>
      <c r="BG168" s="213" t="s">
        <v>4478</v>
      </c>
      <c r="BH168" s="213" t="s">
        <v>17</v>
      </c>
      <c r="BI168" s="214">
        <v>45259</v>
      </c>
      <c r="BJ168" s="228" t="s">
        <v>7104</v>
      </c>
      <c r="BK168" s="228">
        <v>15616</v>
      </c>
      <c r="BL168" s="228" t="s">
        <v>7102</v>
      </c>
      <c r="BM168" s="228" t="s">
        <v>22</v>
      </c>
      <c r="BN168" s="228">
        <v>3</v>
      </c>
      <c r="BO168" s="228" t="s">
        <v>7103</v>
      </c>
      <c r="BP168" s="218" t="s">
        <v>1079</v>
      </c>
      <c r="BQ168" s="229">
        <v>45259</v>
      </c>
      <c r="BR168" s="227" t="s">
        <v>7107</v>
      </c>
      <c r="BS168" s="230" t="s">
        <v>17</v>
      </c>
      <c r="BT168" s="230" t="s">
        <v>17</v>
      </c>
      <c r="BU168" s="230" t="s">
        <v>17</v>
      </c>
      <c r="BV168" s="230" t="s">
        <v>17</v>
      </c>
      <c r="BW168" s="230" t="s">
        <v>4478</v>
      </c>
      <c r="BX168" s="230" t="s">
        <v>17</v>
      </c>
      <c r="BY168" s="214">
        <v>45259</v>
      </c>
      <c r="BZ168" s="228" t="s">
        <v>7108</v>
      </c>
      <c r="CA168" s="228" t="s">
        <v>17</v>
      </c>
      <c r="CB168" s="228" t="s">
        <v>17</v>
      </c>
      <c r="CC168" s="228" t="s">
        <v>17</v>
      </c>
      <c r="CD168" s="228" t="s">
        <v>17</v>
      </c>
      <c r="CE168" s="228" t="s">
        <v>4478</v>
      </c>
      <c r="CF168" s="228" t="s">
        <v>17</v>
      </c>
      <c r="CG168" s="229">
        <v>45259</v>
      </c>
      <c r="CH168" s="227" t="s">
        <v>11275</v>
      </c>
      <c r="CI168" s="228" t="e">
        <v>#N/A</v>
      </c>
      <c r="CJ168" s="228" t="e">
        <v>#N/A</v>
      </c>
      <c r="CK168" s="228" t="e">
        <v>#N/A</v>
      </c>
      <c r="CL168" s="228" t="e">
        <v>#N/A</v>
      </c>
      <c r="CM168" s="228" t="e">
        <v>#N/A</v>
      </c>
      <c r="CN168" s="228" t="e">
        <v>#N/A</v>
      </c>
      <c r="CO168" s="231" t="e">
        <v>#N/A</v>
      </c>
      <c r="CP168" s="228" t="s">
        <v>7110</v>
      </c>
      <c r="CQ168" s="230" t="s">
        <v>17</v>
      </c>
      <c r="CR168" s="230" t="s">
        <v>683</v>
      </c>
      <c r="CS168" s="230" t="s">
        <v>17</v>
      </c>
      <c r="CT168" s="230" t="s">
        <v>17</v>
      </c>
      <c r="CU168" s="230" t="s">
        <v>4478</v>
      </c>
      <c r="CV168" s="230" t="s">
        <v>683</v>
      </c>
      <c r="CW168" s="214">
        <v>45259</v>
      </c>
      <c r="CX168" s="228" t="s">
        <v>7112</v>
      </c>
      <c r="CY168" s="218">
        <v>17570000</v>
      </c>
      <c r="CZ168" s="218" t="s">
        <v>7120</v>
      </c>
      <c r="DA168" s="218" t="s">
        <v>1219</v>
      </c>
      <c r="DB168" s="218">
        <v>2</v>
      </c>
      <c r="DC168" s="218" t="s">
        <v>7122</v>
      </c>
      <c r="DD168" s="218" t="s">
        <v>7121</v>
      </c>
      <c r="DE168" s="220">
        <v>45259</v>
      </c>
      <c r="DF168" s="227" t="s">
        <v>7116</v>
      </c>
      <c r="DG168" s="213">
        <v>17181000</v>
      </c>
      <c r="DH168" s="230" t="s">
        <v>7113</v>
      </c>
      <c r="DI168" s="230" t="s">
        <v>1219</v>
      </c>
      <c r="DJ168" s="230">
        <v>2</v>
      </c>
      <c r="DK168" s="230" t="s">
        <v>7115</v>
      </c>
      <c r="DL168" s="230" t="s">
        <v>7114</v>
      </c>
      <c r="DM168" s="214">
        <v>45259</v>
      </c>
      <c r="DN168" s="228" t="s">
        <v>7119</v>
      </c>
      <c r="DO168" s="218">
        <v>3810000</v>
      </c>
      <c r="DP168" s="228" t="s">
        <v>7089</v>
      </c>
      <c r="DQ168" s="228" t="s">
        <v>1219</v>
      </c>
      <c r="DR168" s="228">
        <v>2</v>
      </c>
      <c r="DS168" s="228" t="s">
        <v>7118</v>
      </c>
      <c r="DT168" s="228" t="s">
        <v>7117</v>
      </c>
      <c r="DU168" s="229">
        <v>45259</v>
      </c>
      <c r="DV168" s="227" t="s">
        <v>7123</v>
      </c>
      <c r="DW168" s="213">
        <v>11420000</v>
      </c>
      <c r="DX168" s="230" t="s">
        <v>7120</v>
      </c>
      <c r="DY168" s="230" t="s">
        <v>1219</v>
      </c>
      <c r="DZ168" s="230">
        <v>2</v>
      </c>
      <c r="EA168" s="230" t="s">
        <v>7122</v>
      </c>
      <c r="EB168" s="230" t="s">
        <v>7121</v>
      </c>
      <c r="EC168" s="214">
        <v>45259</v>
      </c>
      <c r="ED168" s="228" t="s">
        <v>7125</v>
      </c>
      <c r="EE168" s="218">
        <v>1406000</v>
      </c>
      <c r="EF168" s="228" t="s">
        <v>7120</v>
      </c>
      <c r="EG168" s="228" t="s">
        <v>1219</v>
      </c>
      <c r="EH168" s="228">
        <v>2</v>
      </c>
      <c r="EI168" s="228" t="s">
        <v>7124</v>
      </c>
      <c r="EJ168" s="228" t="s">
        <v>7121</v>
      </c>
      <c r="EK168" s="229">
        <v>45259</v>
      </c>
      <c r="EL168" s="227" t="s">
        <v>7127</v>
      </c>
      <c r="EM168" s="213">
        <v>4744000</v>
      </c>
      <c r="EN168" s="230" t="s">
        <v>7120</v>
      </c>
      <c r="EO168" s="230" t="s">
        <v>1219</v>
      </c>
      <c r="EP168" s="230">
        <v>2</v>
      </c>
      <c r="EQ168" s="230" t="s">
        <v>7126</v>
      </c>
      <c r="ER168" s="230" t="s">
        <v>7121</v>
      </c>
      <c r="ES168" s="214">
        <v>45259</v>
      </c>
      <c r="ET168" s="228" t="s">
        <v>7106</v>
      </c>
      <c r="EU168" s="228">
        <v>15616</v>
      </c>
      <c r="EV168" s="228" t="s">
        <v>7102</v>
      </c>
      <c r="EW168" s="228" t="s">
        <v>22</v>
      </c>
      <c r="EX168" s="228">
        <v>3</v>
      </c>
      <c r="EY168" s="228" t="s">
        <v>7105</v>
      </c>
      <c r="EZ168" s="228" t="s">
        <v>1079</v>
      </c>
      <c r="FA168" s="229">
        <v>45259</v>
      </c>
      <c r="FB168" s="227" t="s">
        <v>7131</v>
      </c>
      <c r="FC168" s="230">
        <v>2</v>
      </c>
      <c r="FD168" s="230" t="s">
        <v>7128</v>
      </c>
      <c r="FE168" s="230" t="s">
        <v>66</v>
      </c>
      <c r="FF168" s="230">
        <v>1</v>
      </c>
      <c r="FG168" s="230" t="s">
        <v>7130</v>
      </c>
      <c r="FH168" s="230" t="s">
        <v>7129</v>
      </c>
      <c r="FI168" s="214">
        <v>45259</v>
      </c>
      <c r="FJ168" s="227" t="s">
        <v>7132</v>
      </c>
      <c r="FK168" s="228" t="s">
        <v>17</v>
      </c>
      <c r="FL168" s="228" t="s">
        <v>17</v>
      </c>
      <c r="FM168" s="228" t="s">
        <v>17</v>
      </c>
      <c r="FN168" s="228" t="s">
        <v>17</v>
      </c>
      <c r="FO168" s="228" t="s">
        <v>4478</v>
      </c>
      <c r="FP168" s="218" t="s">
        <v>17</v>
      </c>
      <c r="FQ168" s="219">
        <v>45259</v>
      </c>
      <c r="FR168" s="227" t="s">
        <v>7133</v>
      </c>
      <c r="FS168" s="230" t="s">
        <v>17</v>
      </c>
      <c r="FT168" s="230" t="s">
        <v>17</v>
      </c>
      <c r="FU168" s="230" t="s">
        <v>17</v>
      </c>
      <c r="FV168" s="230" t="s">
        <v>17</v>
      </c>
      <c r="FW168" s="230" t="s">
        <v>4478</v>
      </c>
      <c r="FX168" s="230" t="s">
        <v>17</v>
      </c>
      <c r="FY168" s="214">
        <v>45259</v>
      </c>
      <c r="FZ168" s="228" t="s">
        <v>5778</v>
      </c>
      <c r="GA168" s="228">
        <v>1</v>
      </c>
      <c r="GB168" s="228" t="s">
        <v>2019</v>
      </c>
      <c r="GC168" s="228" t="s">
        <v>33</v>
      </c>
      <c r="GD168" s="228">
        <v>2</v>
      </c>
      <c r="GE168" s="228" t="s">
        <v>17</v>
      </c>
      <c r="GF168" s="228" t="s">
        <v>17</v>
      </c>
      <c r="GG168" s="229">
        <v>45253</v>
      </c>
      <c r="GH168" s="227" t="s">
        <v>5784</v>
      </c>
      <c r="GI168" s="230">
        <v>3</v>
      </c>
      <c r="GJ168" s="230" t="s">
        <v>2019</v>
      </c>
      <c r="GK168" s="230" t="s">
        <v>33</v>
      </c>
      <c r="GL168" s="230">
        <v>2</v>
      </c>
      <c r="GM168" s="230" t="s">
        <v>17</v>
      </c>
      <c r="GN168" s="230" t="s">
        <v>17</v>
      </c>
      <c r="GO168" s="214">
        <v>45253</v>
      </c>
      <c r="GP168" s="228" t="s">
        <v>5779</v>
      </c>
      <c r="GQ168" s="228">
        <v>3</v>
      </c>
      <c r="GR168" s="228" t="s">
        <v>2019</v>
      </c>
      <c r="GS168" s="228" t="s">
        <v>33</v>
      </c>
      <c r="GT168" s="228">
        <v>2</v>
      </c>
      <c r="GU168" s="228" t="s">
        <v>17</v>
      </c>
      <c r="GV168" s="228" t="s">
        <v>17</v>
      </c>
      <c r="GW168" s="229">
        <v>45253</v>
      </c>
      <c r="GX168" s="227" t="s">
        <v>5785</v>
      </c>
      <c r="GY168" s="230">
        <v>3</v>
      </c>
      <c r="GZ168" s="230" t="s">
        <v>2019</v>
      </c>
      <c r="HA168" s="230" t="s">
        <v>33</v>
      </c>
      <c r="HB168" s="230">
        <v>2</v>
      </c>
      <c r="HC168" s="230" t="s">
        <v>17</v>
      </c>
      <c r="HD168" s="230" t="s">
        <v>17</v>
      </c>
      <c r="HE168" s="214">
        <v>45253</v>
      </c>
      <c r="HF168" s="228" t="s">
        <v>5777</v>
      </c>
      <c r="HG168" s="228">
        <v>3</v>
      </c>
      <c r="HH168" s="228" t="s">
        <v>2019</v>
      </c>
      <c r="HI168" s="228" t="s">
        <v>33</v>
      </c>
      <c r="HJ168" s="228">
        <v>2</v>
      </c>
      <c r="HK168" s="228" t="s">
        <v>17</v>
      </c>
      <c r="HL168" s="228" t="s">
        <v>17</v>
      </c>
      <c r="HM168" s="229">
        <v>45253</v>
      </c>
      <c r="HN168" s="227" t="s">
        <v>5783</v>
      </c>
      <c r="HO168" s="230">
        <v>3</v>
      </c>
      <c r="HP168" s="230" t="s">
        <v>2019</v>
      </c>
      <c r="HQ168" s="230" t="s">
        <v>33</v>
      </c>
      <c r="HR168" s="230">
        <v>2</v>
      </c>
      <c r="HS168" s="230" t="s">
        <v>17</v>
      </c>
      <c r="HT168" s="230" t="s">
        <v>17</v>
      </c>
      <c r="HU168" s="214">
        <v>45253</v>
      </c>
      <c r="HV168" s="228" t="s">
        <v>5780</v>
      </c>
      <c r="HW168" s="228">
        <v>3</v>
      </c>
      <c r="HX168" s="228" t="s">
        <v>2019</v>
      </c>
      <c r="HY168" s="228" t="s">
        <v>33</v>
      </c>
      <c r="HZ168" s="228">
        <v>2</v>
      </c>
      <c r="IA168" s="228" t="s">
        <v>17</v>
      </c>
      <c r="IB168" s="228" t="s">
        <v>17</v>
      </c>
      <c r="IC168" s="229">
        <v>45253</v>
      </c>
      <c r="ID168" s="227" t="s">
        <v>5782</v>
      </c>
      <c r="IE168" s="230">
        <v>3</v>
      </c>
      <c r="IF168" s="230" t="s">
        <v>2019</v>
      </c>
      <c r="IG168" s="230" t="s">
        <v>33</v>
      </c>
      <c r="IH168" s="230">
        <v>2</v>
      </c>
      <c r="II168" s="230" t="s">
        <v>17</v>
      </c>
      <c r="IJ168" s="230" t="s">
        <v>17</v>
      </c>
      <c r="IK168" s="214">
        <v>45253</v>
      </c>
      <c r="IL168" s="228" t="s">
        <v>5781</v>
      </c>
      <c r="IM168" s="228">
        <v>3</v>
      </c>
      <c r="IN168" s="228" t="s">
        <v>2019</v>
      </c>
      <c r="IO168" s="228" t="s">
        <v>33</v>
      </c>
      <c r="IP168" s="228">
        <v>2</v>
      </c>
      <c r="IQ168" s="228" t="s">
        <v>17</v>
      </c>
      <c r="IR168" s="228" t="s">
        <v>17</v>
      </c>
      <c r="IS168" s="229">
        <v>45253</v>
      </c>
    </row>
    <row r="169" spans="1:253" x14ac:dyDescent="0.25">
      <c r="A169" s="11" t="s">
        <v>6521</v>
      </c>
      <c r="B169" s="11" t="s">
        <v>10970</v>
      </c>
      <c r="C169" s="11" t="s">
        <v>6522</v>
      </c>
      <c r="D169" s="11" t="s">
        <v>6523</v>
      </c>
      <c r="E169" s="11" t="s">
        <v>10122</v>
      </c>
      <c r="F169" s="11" t="s">
        <v>7289</v>
      </c>
      <c r="G169" s="212">
        <v>28302000</v>
      </c>
      <c r="H169" s="213" t="s">
        <v>3966</v>
      </c>
      <c r="I169" s="213" t="s">
        <v>1219</v>
      </c>
      <c r="J169" s="213">
        <v>2</v>
      </c>
      <c r="K169" s="213" t="s">
        <v>7288</v>
      </c>
      <c r="L169" s="213" t="s">
        <v>7287</v>
      </c>
      <c r="M169" s="214">
        <v>45259</v>
      </c>
      <c r="N169" s="227" t="s">
        <v>7291</v>
      </c>
      <c r="O169" s="216">
        <v>882050</v>
      </c>
      <c r="P169" s="216" t="s">
        <v>2611</v>
      </c>
      <c r="Q169" s="216" t="s">
        <v>1219</v>
      </c>
      <c r="R169" s="216">
        <v>2</v>
      </c>
      <c r="S169" s="216" t="s">
        <v>7290</v>
      </c>
      <c r="T169" s="216" t="s">
        <v>7287</v>
      </c>
      <c r="U169" s="217">
        <v>45259</v>
      </c>
      <c r="V169" s="227" t="s">
        <v>7294</v>
      </c>
      <c r="W169" s="213">
        <v>28302000</v>
      </c>
      <c r="X169" s="213" t="s">
        <v>3966</v>
      </c>
      <c r="Y169" s="213" t="s">
        <v>33</v>
      </c>
      <c r="Z169" s="213">
        <v>2</v>
      </c>
      <c r="AA169" s="213" t="s">
        <v>7293</v>
      </c>
      <c r="AB169" s="213" t="s">
        <v>7292</v>
      </c>
      <c r="AC169" s="214">
        <v>45259</v>
      </c>
      <c r="AD169" s="227" t="s">
        <v>7298</v>
      </c>
      <c r="AE169" s="218">
        <v>28302000</v>
      </c>
      <c r="AF169" s="218" t="s">
        <v>7295</v>
      </c>
      <c r="AG169" s="218" t="s">
        <v>1219</v>
      </c>
      <c r="AH169" s="218">
        <v>2</v>
      </c>
      <c r="AI169" s="218" t="s">
        <v>7297</v>
      </c>
      <c r="AJ169" s="218" t="s">
        <v>7296</v>
      </c>
      <c r="AK169" s="219">
        <v>45259</v>
      </c>
      <c r="AL169" s="227" t="s">
        <v>7302</v>
      </c>
      <c r="AM169" s="213">
        <v>7723000</v>
      </c>
      <c r="AN169" s="213" t="s">
        <v>7299</v>
      </c>
      <c r="AO169" s="213" t="s">
        <v>22</v>
      </c>
      <c r="AP169" s="213">
        <v>3</v>
      </c>
      <c r="AQ169" s="213" t="s">
        <v>7301</v>
      </c>
      <c r="AR169" s="213" t="s">
        <v>7300</v>
      </c>
      <c r="AS169" s="214">
        <v>45259</v>
      </c>
      <c r="AT169" s="228" t="s">
        <v>7303</v>
      </c>
      <c r="AU169" s="218" t="s">
        <v>17</v>
      </c>
      <c r="AV169" s="218" t="s">
        <v>683</v>
      </c>
      <c r="AW169" s="218" t="s">
        <v>17</v>
      </c>
      <c r="AX169" s="218" t="s">
        <v>17</v>
      </c>
      <c r="AY169" s="218" t="s">
        <v>3957</v>
      </c>
      <c r="AZ169" s="218" t="s">
        <v>683</v>
      </c>
      <c r="BA169" s="219">
        <v>45259</v>
      </c>
      <c r="BB169" s="227" t="s">
        <v>7328</v>
      </c>
      <c r="BC169" s="213" t="s">
        <v>17</v>
      </c>
      <c r="BD169" s="213" t="s">
        <v>17</v>
      </c>
      <c r="BE169" s="213" t="s">
        <v>17</v>
      </c>
      <c r="BF169" s="213" t="s">
        <v>17</v>
      </c>
      <c r="BG169" s="213" t="s">
        <v>3957</v>
      </c>
      <c r="BH169" s="213" t="s">
        <v>17</v>
      </c>
      <c r="BI169" s="214">
        <v>45259</v>
      </c>
      <c r="BJ169" s="228" t="s">
        <v>7305</v>
      </c>
      <c r="BK169" s="228">
        <v>260</v>
      </c>
      <c r="BL169" s="228" t="s">
        <v>7102</v>
      </c>
      <c r="BM169" s="228" t="s">
        <v>66</v>
      </c>
      <c r="BN169" s="228">
        <v>1</v>
      </c>
      <c r="BO169" s="228" t="s">
        <v>7304</v>
      </c>
      <c r="BP169" s="218" t="s">
        <v>1079</v>
      </c>
      <c r="BQ169" s="229">
        <v>45259</v>
      </c>
      <c r="BR169" s="227" t="s">
        <v>7329</v>
      </c>
      <c r="BS169" s="230" t="s">
        <v>17</v>
      </c>
      <c r="BT169" s="230" t="s">
        <v>17</v>
      </c>
      <c r="BU169" s="230" t="s">
        <v>17</v>
      </c>
      <c r="BV169" s="230" t="s">
        <v>17</v>
      </c>
      <c r="BW169" s="230" t="s">
        <v>3957</v>
      </c>
      <c r="BX169" s="230" t="s">
        <v>17</v>
      </c>
      <c r="BY169" s="214">
        <v>45259</v>
      </c>
      <c r="BZ169" s="228" t="s">
        <v>7330</v>
      </c>
      <c r="CA169" s="228" t="s">
        <v>17</v>
      </c>
      <c r="CB169" s="228" t="s">
        <v>17</v>
      </c>
      <c r="CC169" s="228" t="s">
        <v>17</v>
      </c>
      <c r="CD169" s="228" t="s">
        <v>17</v>
      </c>
      <c r="CE169" s="228" t="s">
        <v>3957</v>
      </c>
      <c r="CF169" s="228" t="s">
        <v>17</v>
      </c>
      <c r="CG169" s="229">
        <v>45259</v>
      </c>
      <c r="CH169" s="227" t="s">
        <v>11276</v>
      </c>
      <c r="CI169" s="228" t="e">
        <v>#N/A</v>
      </c>
      <c r="CJ169" s="228" t="e">
        <v>#N/A</v>
      </c>
      <c r="CK169" s="228" t="e">
        <v>#N/A</v>
      </c>
      <c r="CL169" s="228" t="e">
        <v>#N/A</v>
      </c>
      <c r="CM169" s="228" t="e">
        <v>#N/A</v>
      </c>
      <c r="CN169" s="228" t="e">
        <v>#N/A</v>
      </c>
      <c r="CO169" s="231" t="e">
        <v>#N/A</v>
      </c>
      <c r="CP169" s="228" t="s">
        <v>7332</v>
      </c>
      <c r="CQ169" s="230" t="s">
        <v>17</v>
      </c>
      <c r="CR169" s="230" t="s">
        <v>17</v>
      </c>
      <c r="CS169" s="230" t="s">
        <v>17</v>
      </c>
      <c r="CT169" s="230" t="s">
        <v>17</v>
      </c>
      <c r="CU169" s="230" t="s">
        <v>3957</v>
      </c>
      <c r="CV169" s="230" t="s">
        <v>17</v>
      </c>
      <c r="CW169" s="214">
        <v>45259</v>
      </c>
      <c r="CX169" s="228" t="s">
        <v>7310</v>
      </c>
      <c r="CY169" s="218">
        <v>18679000</v>
      </c>
      <c r="CZ169" s="218" t="s">
        <v>7311</v>
      </c>
      <c r="DA169" s="218" t="s">
        <v>1219</v>
      </c>
      <c r="DB169" s="218">
        <v>2</v>
      </c>
      <c r="DC169" s="218" t="s">
        <v>7317</v>
      </c>
      <c r="DD169" s="218" t="s">
        <v>7312</v>
      </c>
      <c r="DE169" s="220">
        <v>45259</v>
      </c>
      <c r="DF169" s="227" t="s">
        <v>7314</v>
      </c>
      <c r="DG169" s="213">
        <v>0</v>
      </c>
      <c r="DH169" s="230" t="s">
        <v>7311</v>
      </c>
      <c r="DI169" s="230" t="s">
        <v>33</v>
      </c>
      <c r="DJ169" s="230">
        <v>2</v>
      </c>
      <c r="DK169" s="230" t="s">
        <v>7313</v>
      </c>
      <c r="DL169" s="230" t="s">
        <v>7312</v>
      </c>
      <c r="DM169" s="214">
        <v>45259</v>
      </c>
      <c r="DN169" s="228" t="s">
        <v>7316</v>
      </c>
      <c r="DO169" s="218">
        <v>9623000</v>
      </c>
      <c r="DP169" s="228" t="s">
        <v>7311</v>
      </c>
      <c r="DQ169" s="228" t="s">
        <v>1219</v>
      </c>
      <c r="DR169" s="228">
        <v>2</v>
      </c>
      <c r="DS169" s="228" t="s">
        <v>7315</v>
      </c>
      <c r="DT169" s="228" t="s">
        <v>7312</v>
      </c>
      <c r="DU169" s="229">
        <v>45259</v>
      </c>
      <c r="DV169" s="227" t="s">
        <v>7318</v>
      </c>
      <c r="DW169" s="213">
        <v>3113000</v>
      </c>
      <c r="DX169" s="230" t="s">
        <v>7311</v>
      </c>
      <c r="DY169" s="230" t="s">
        <v>1219</v>
      </c>
      <c r="DZ169" s="230">
        <v>2</v>
      </c>
      <c r="EA169" s="230" t="s">
        <v>7317</v>
      </c>
      <c r="EB169" s="230" t="s">
        <v>7312</v>
      </c>
      <c r="EC169" s="214">
        <v>45259</v>
      </c>
      <c r="ED169" s="228" t="s">
        <v>7319</v>
      </c>
      <c r="EE169" s="218">
        <v>15566000</v>
      </c>
      <c r="EF169" s="228" t="s">
        <v>7311</v>
      </c>
      <c r="EG169" s="228" t="s">
        <v>33</v>
      </c>
      <c r="EH169" s="228">
        <v>2</v>
      </c>
      <c r="EI169" s="228" t="s">
        <v>7317</v>
      </c>
      <c r="EJ169" s="228" t="s">
        <v>7312</v>
      </c>
      <c r="EK169" s="229">
        <v>45259</v>
      </c>
      <c r="EL169" s="227" t="s">
        <v>7321</v>
      </c>
      <c r="EM169" s="213">
        <v>0</v>
      </c>
      <c r="EN169" s="230" t="s">
        <v>17</v>
      </c>
      <c r="EO169" s="230" t="s">
        <v>17</v>
      </c>
      <c r="EP169" s="230" t="s">
        <v>17</v>
      </c>
      <c r="EQ169" s="230" t="s">
        <v>7320</v>
      </c>
      <c r="ER169" s="230" t="s">
        <v>17</v>
      </c>
      <c r="ES169" s="214">
        <v>45259</v>
      </c>
      <c r="ET169" s="228" t="s">
        <v>7306</v>
      </c>
      <c r="EU169" s="228">
        <v>313</v>
      </c>
      <c r="EV169" s="228" t="s">
        <v>7102</v>
      </c>
      <c r="EW169" s="228" t="s">
        <v>66</v>
      </c>
      <c r="EX169" s="228">
        <v>1</v>
      </c>
      <c r="EY169" s="228" t="s">
        <v>7304</v>
      </c>
      <c r="EZ169" s="228" t="s">
        <v>1079</v>
      </c>
      <c r="FA169" s="229">
        <v>45259</v>
      </c>
      <c r="FB169" s="227" t="s">
        <v>7325</v>
      </c>
      <c r="FC169" s="230">
        <v>5</v>
      </c>
      <c r="FD169" s="230" t="s">
        <v>7322</v>
      </c>
      <c r="FE169" s="230" t="s">
        <v>66</v>
      </c>
      <c r="FF169" s="230">
        <v>1</v>
      </c>
      <c r="FG169" s="230" t="s">
        <v>7324</v>
      </c>
      <c r="FH169" s="230" t="s">
        <v>7323</v>
      </c>
      <c r="FI169" s="214">
        <v>45259</v>
      </c>
      <c r="FJ169" s="227" t="s">
        <v>7326</v>
      </c>
      <c r="FK169" s="228" t="s">
        <v>17</v>
      </c>
      <c r="FL169" s="228" t="s">
        <v>17</v>
      </c>
      <c r="FM169" s="228" t="s">
        <v>17</v>
      </c>
      <c r="FN169" s="228" t="s">
        <v>17</v>
      </c>
      <c r="FO169" s="228" t="s">
        <v>3957</v>
      </c>
      <c r="FP169" s="218" t="s">
        <v>17</v>
      </c>
      <c r="FQ169" s="219">
        <v>45259</v>
      </c>
      <c r="FR169" s="227" t="s">
        <v>7327</v>
      </c>
      <c r="FS169" s="230" t="s">
        <v>17</v>
      </c>
      <c r="FT169" s="230" t="s">
        <v>17</v>
      </c>
      <c r="FU169" s="230" t="s">
        <v>17</v>
      </c>
      <c r="FV169" s="230" t="s">
        <v>17</v>
      </c>
      <c r="FW169" s="230" t="s">
        <v>3957</v>
      </c>
      <c r="FX169" s="230" t="s">
        <v>17</v>
      </c>
      <c r="FY169" s="214">
        <v>45259</v>
      </c>
      <c r="FZ169" s="228" t="s">
        <v>6525</v>
      </c>
      <c r="GA169" s="228">
        <v>2</v>
      </c>
      <c r="GB169" s="228" t="s">
        <v>2019</v>
      </c>
      <c r="GC169" s="228" t="s">
        <v>33</v>
      </c>
      <c r="GD169" s="228">
        <v>2</v>
      </c>
      <c r="GE169" s="228" t="s">
        <v>17</v>
      </c>
      <c r="GF169" s="228" t="s">
        <v>17</v>
      </c>
      <c r="GG169" s="229">
        <v>45257</v>
      </c>
      <c r="GH169" s="227" t="s">
        <v>6531</v>
      </c>
      <c r="GI169" s="230">
        <v>2</v>
      </c>
      <c r="GJ169" s="230" t="s">
        <v>2019</v>
      </c>
      <c r="GK169" s="230" t="s">
        <v>33</v>
      </c>
      <c r="GL169" s="230">
        <v>2</v>
      </c>
      <c r="GM169" s="230" t="s">
        <v>17</v>
      </c>
      <c r="GN169" s="230" t="s">
        <v>17</v>
      </c>
      <c r="GO169" s="214">
        <v>45257</v>
      </c>
      <c r="GP169" s="228" t="s">
        <v>6526</v>
      </c>
      <c r="GQ169" s="228">
        <v>2</v>
      </c>
      <c r="GR169" s="228" t="s">
        <v>2019</v>
      </c>
      <c r="GS169" s="228" t="s">
        <v>33</v>
      </c>
      <c r="GT169" s="228">
        <v>2</v>
      </c>
      <c r="GU169" s="228" t="s">
        <v>17</v>
      </c>
      <c r="GV169" s="228" t="s">
        <v>17</v>
      </c>
      <c r="GW169" s="229">
        <v>45257</v>
      </c>
      <c r="GX169" s="227" t="s">
        <v>6532</v>
      </c>
      <c r="GY169" s="230">
        <v>0</v>
      </c>
      <c r="GZ169" s="230" t="s">
        <v>2019</v>
      </c>
      <c r="HA169" s="230" t="s">
        <v>33</v>
      </c>
      <c r="HB169" s="230">
        <v>2</v>
      </c>
      <c r="HC169" s="230" t="s">
        <v>17</v>
      </c>
      <c r="HD169" s="230" t="s">
        <v>17</v>
      </c>
      <c r="HE169" s="214">
        <v>45257</v>
      </c>
      <c r="HF169" s="228" t="s">
        <v>6524</v>
      </c>
      <c r="HG169" s="228">
        <v>1</v>
      </c>
      <c r="HH169" s="228" t="s">
        <v>2019</v>
      </c>
      <c r="HI169" s="228" t="s">
        <v>33</v>
      </c>
      <c r="HJ169" s="228">
        <v>2</v>
      </c>
      <c r="HK169" s="228" t="s">
        <v>17</v>
      </c>
      <c r="HL169" s="228" t="s">
        <v>17</v>
      </c>
      <c r="HM169" s="229">
        <v>45257</v>
      </c>
      <c r="HN169" s="227" t="s">
        <v>6530</v>
      </c>
      <c r="HO169" s="230">
        <v>2</v>
      </c>
      <c r="HP169" s="230" t="s">
        <v>2019</v>
      </c>
      <c r="HQ169" s="230" t="s">
        <v>33</v>
      </c>
      <c r="HR169" s="230">
        <v>2</v>
      </c>
      <c r="HS169" s="230" t="s">
        <v>17</v>
      </c>
      <c r="HT169" s="230" t="s">
        <v>17</v>
      </c>
      <c r="HU169" s="214">
        <v>45257</v>
      </c>
      <c r="HV169" s="228" t="s">
        <v>6527</v>
      </c>
      <c r="HW169" s="228">
        <v>1</v>
      </c>
      <c r="HX169" s="228" t="s">
        <v>2019</v>
      </c>
      <c r="HY169" s="228" t="s">
        <v>33</v>
      </c>
      <c r="HZ169" s="228">
        <v>2</v>
      </c>
      <c r="IA169" s="228" t="s">
        <v>17</v>
      </c>
      <c r="IB169" s="228" t="s">
        <v>17</v>
      </c>
      <c r="IC169" s="229">
        <v>45257</v>
      </c>
      <c r="ID169" s="227" t="s">
        <v>6529</v>
      </c>
      <c r="IE169" s="230">
        <v>1</v>
      </c>
      <c r="IF169" s="230" t="s">
        <v>2019</v>
      </c>
      <c r="IG169" s="230" t="s">
        <v>33</v>
      </c>
      <c r="IH169" s="230">
        <v>2</v>
      </c>
      <c r="II169" s="230" t="s">
        <v>17</v>
      </c>
      <c r="IJ169" s="230" t="s">
        <v>17</v>
      </c>
      <c r="IK169" s="214">
        <v>45257</v>
      </c>
      <c r="IL169" s="228" t="s">
        <v>6528</v>
      </c>
      <c r="IM169" s="228">
        <v>2</v>
      </c>
      <c r="IN169" s="228" t="s">
        <v>2019</v>
      </c>
      <c r="IO169" s="228" t="s">
        <v>33</v>
      </c>
      <c r="IP169" s="228">
        <v>2</v>
      </c>
      <c r="IQ169" s="228" t="s">
        <v>17</v>
      </c>
      <c r="IR169" s="228" t="s">
        <v>17</v>
      </c>
      <c r="IS169" s="229">
        <v>45257</v>
      </c>
    </row>
    <row r="170" spans="1:253" x14ac:dyDescent="0.25">
      <c r="A170" s="11" t="s">
        <v>55</v>
      </c>
      <c r="B170" s="11" t="s">
        <v>10455</v>
      </c>
      <c r="C170" s="11" t="s">
        <v>56</v>
      </c>
      <c r="D170" s="11" t="s">
        <v>57</v>
      </c>
      <c r="E170" s="11" t="s">
        <v>10129</v>
      </c>
      <c r="F170" s="11" t="s">
        <v>6102</v>
      </c>
      <c r="G170" s="212">
        <v>33697000</v>
      </c>
      <c r="H170" s="213" t="s">
        <v>6101</v>
      </c>
      <c r="I170" s="213" t="s">
        <v>66</v>
      </c>
      <c r="J170" s="213">
        <v>1</v>
      </c>
      <c r="K170" s="213" t="s">
        <v>6075</v>
      </c>
      <c r="L170" s="213" t="s">
        <v>6074</v>
      </c>
      <c r="M170" s="214">
        <v>45257</v>
      </c>
      <c r="N170" s="227" t="s">
        <v>2782</v>
      </c>
      <c r="O170" s="216">
        <v>527970</v>
      </c>
      <c r="P170" s="216" t="s">
        <v>2779</v>
      </c>
      <c r="Q170" s="216" t="s">
        <v>66</v>
      </c>
      <c r="R170" s="216">
        <v>1</v>
      </c>
      <c r="S170" s="216" t="s">
        <v>2781</v>
      </c>
      <c r="T170" s="216" t="s">
        <v>2780</v>
      </c>
      <c r="U170" s="217">
        <v>45100</v>
      </c>
      <c r="V170" s="227" t="s">
        <v>6106</v>
      </c>
      <c r="W170" s="213">
        <v>32900000</v>
      </c>
      <c r="X170" s="213" t="s">
        <v>6103</v>
      </c>
      <c r="Y170" s="213" t="s">
        <v>66</v>
      </c>
      <c r="Z170" s="213">
        <v>1</v>
      </c>
      <c r="AA170" s="213" t="s">
        <v>6105</v>
      </c>
      <c r="AB170" s="213" t="s">
        <v>6104</v>
      </c>
      <c r="AC170" s="214">
        <v>45257</v>
      </c>
      <c r="AD170" s="227" t="s">
        <v>6108</v>
      </c>
      <c r="AE170" s="218">
        <v>27900000</v>
      </c>
      <c r="AF170" s="218" t="s">
        <v>6103</v>
      </c>
      <c r="AG170" s="218" t="s">
        <v>66</v>
      </c>
      <c r="AH170" s="218">
        <v>1</v>
      </c>
      <c r="AI170" s="218" t="s">
        <v>6107</v>
      </c>
      <c r="AJ170" s="218" t="s">
        <v>6104</v>
      </c>
      <c r="AK170" s="219">
        <v>45257</v>
      </c>
      <c r="AL170" s="227" t="s">
        <v>6112</v>
      </c>
      <c r="AM170" s="213">
        <v>6107000</v>
      </c>
      <c r="AN170" s="213" t="s">
        <v>6109</v>
      </c>
      <c r="AO170" s="213" t="s">
        <v>1219</v>
      </c>
      <c r="AP170" s="213">
        <v>2</v>
      </c>
      <c r="AQ170" s="213" t="s">
        <v>6111</v>
      </c>
      <c r="AR170" s="213" t="s">
        <v>6110</v>
      </c>
      <c r="AS170" s="214">
        <v>45257</v>
      </c>
      <c r="AT170" s="228" t="s">
        <v>1108</v>
      </c>
      <c r="AU170" s="218">
        <v>1037</v>
      </c>
      <c r="AV170" s="218" t="s">
        <v>1105</v>
      </c>
      <c r="AW170" s="218" t="s">
        <v>33</v>
      </c>
      <c r="AX170" s="218">
        <v>2</v>
      </c>
      <c r="AY170" s="218" t="s">
        <v>1107</v>
      </c>
      <c r="AZ170" s="218" t="s">
        <v>1106</v>
      </c>
      <c r="BA170" s="219">
        <v>44585</v>
      </c>
      <c r="BB170" s="227" t="s">
        <v>1104</v>
      </c>
      <c r="BC170" s="213">
        <v>35674</v>
      </c>
      <c r="BD170" s="213" t="s">
        <v>1100</v>
      </c>
      <c r="BE170" s="213" t="s">
        <v>33</v>
      </c>
      <c r="BF170" s="213">
        <v>2</v>
      </c>
      <c r="BG170" s="213" t="s">
        <v>1102</v>
      </c>
      <c r="BH170" s="213" t="s">
        <v>1101</v>
      </c>
      <c r="BI170" s="214">
        <v>44585</v>
      </c>
      <c r="BJ170" s="228" t="s">
        <v>6114</v>
      </c>
      <c r="BK170" s="228">
        <v>1499</v>
      </c>
      <c r="BL170" s="228" t="s">
        <v>6087</v>
      </c>
      <c r="BM170" s="228" t="s">
        <v>1219</v>
      </c>
      <c r="BN170" s="228">
        <v>2</v>
      </c>
      <c r="BO170" s="228" t="s">
        <v>6113</v>
      </c>
      <c r="BP170" s="218" t="s">
        <v>1079</v>
      </c>
      <c r="BQ170" s="229">
        <v>45257</v>
      </c>
      <c r="BR170" s="227" t="s">
        <v>58</v>
      </c>
      <c r="BS170" s="230" t="s">
        <v>17</v>
      </c>
      <c r="BT170" s="230">
        <v>0</v>
      </c>
      <c r="BU170" s="230" t="s">
        <v>17</v>
      </c>
      <c r="BV170" s="230" t="s">
        <v>17</v>
      </c>
      <c r="BW170" s="230">
        <v>0</v>
      </c>
      <c r="BX170" s="230">
        <v>0</v>
      </c>
      <c r="BY170" s="214">
        <v>43493</v>
      </c>
      <c r="BZ170" s="228" t="s">
        <v>59</v>
      </c>
      <c r="CA170" s="228" t="s">
        <v>17</v>
      </c>
      <c r="CB170" s="228">
        <v>0</v>
      </c>
      <c r="CC170" s="228" t="s">
        <v>17</v>
      </c>
      <c r="CD170" s="228" t="s">
        <v>17</v>
      </c>
      <c r="CE170" s="228">
        <v>0</v>
      </c>
      <c r="CF170" s="228">
        <v>0</v>
      </c>
      <c r="CG170" s="229">
        <v>43493</v>
      </c>
      <c r="CH170" s="227" t="s">
        <v>11277</v>
      </c>
      <c r="CI170" s="228" t="e">
        <v>#N/A</v>
      </c>
      <c r="CJ170" s="228" t="e">
        <v>#N/A</v>
      </c>
      <c r="CK170" s="228" t="e">
        <v>#N/A</v>
      </c>
      <c r="CL170" s="228" t="e">
        <v>#N/A</v>
      </c>
      <c r="CM170" s="228" t="e">
        <v>#N/A</v>
      </c>
      <c r="CN170" s="228" t="e">
        <v>#N/A</v>
      </c>
      <c r="CO170" s="231" t="e">
        <v>#N/A</v>
      </c>
      <c r="CP170" s="228" t="s">
        <v>60</v>
      </c>
      <c r="CQ170" s="230" t="s">
        <v>17</v>
      </c>
      <c r="CR170" s="230">
        <v>0</v>
      </c>
      <c r="CS170" s="230" t="s">
        <v>17</v>
      </c>
      <c r="CT170" s="230" t="s">
        <v>17</v>
      </c>
      <c r="CU170" s="230">
        <v>0</v>
      </c>
      <c r="CV170" s="230">
        <v>0</v>
      </c>
      <c r="CW170" s="214">
        <v>43493</v>
      </c>
      <c r="CX170" s="228" t="s">
        <v>6119</v>
      </c>
      <c r="CY170" s="218">
        <v>21600000</v>
      </c>
      <c r="CZ170" s="218" t="s">
        <v>6117</v>
      </c>
      <c r="DA170" s="218" t="s">
        <v>66</v>
      </c>
      <c r="DB170" s="218">
        <v>1</v>
      </c>
      <c r="DC170" s="218" t="s">
        <v>6124</v>
      </c>
      <c r="DD170" s="218" t="s">
        <v>6104</v>
      </c>
      <c r="DE170" s="220">
        <v>45257</v>
      </c>
      <c r="DF170" s="227" t="s">
        <v>6121</v>
      </c>
      <c r="DG170" s="213">
        <v>5000000</v>
      </c>
      <c r="DH170" s="230" t="s">
        <v>6117</v>
      </c>
      <c r="DI170" s="230" t="s">
        <v>66</v>
      </c>
      <c r="DJ170" s="230">
        <v>1</v>
      </c>
      <c r="DK170" s="230" t="s">
        <v>6120</v>
      </c>
      <c r="DL170" s="230" t="s">
        <v>6104</v>
      </c>
      <c r="DM170" s="214">
        <v>45257</v>
      </c>
      <c r="DN170" s="228" t="s">
        <v>6123</v>
      </c>
      <c r="DO170" s="218">
        <v>6300000</v>
      </c>
      <c r="DP170" s="228" t="s">
        <v>6117</v>
      </c>
      <c r="DQ170" s="228" t="s">
        <v>66</v>
      </c>
      <c r="DR170" s="228">
        <v>1</v>
      </c>
      <c r="DS170" s="228" t="s">
        <v>6122</v>
      </c>
      <c r="DT170" s="228" t="s">
        <v>6104</v>
      </c>
      <c r="DU170" s="229">
        <v>45257</v>
      </c>
      <c r="DV170" s="227" t="s">
        <v>6125</v>
      </c>
      <c r="DW170" s="213">
        <v>8200000</v>
      </c>
      <c r="DX170" s="230" t="s">
        <v>6117</v>
      </c>
      <c r="DY170" s="230" t="s">
        <v>66</v>
      </c>
      <c r="DZ170" s="230">
        <v>1</v>
      </c>
      <c r="EA170" s="230" t="s">
        <v>6124</v>
      </c>
      <c r="EB170" s="230" t="s">
        <v>6104</v>
      </c>
      <c r="EC170" s="214">
        <v>45257</v>
      </c>
      <c r="ED170" s="228" t="s">
        <v>6127</v>
      </c>
      <c r="EE170" s="218">
        <v>7300000</v>
      </c>
      <c r="EF170" s="228" t="s">
        <v>6117</v>
      </c>
      <c r="EG170" s="228" t="s">
        <v>66</v>
      </c>
      <c r="EH170" s="228">
        <v>1</v>
      </c>
      <c r="EI170" s="228" t="s">
        <v>6126</v>
      </c>
      <c r="EJ170" s="228" t="s">
        <v>6104</v>
      </c>
      <c r="EK170" s="229">
        <v>45257</v>
      </c>
      <c r="EL170" s="227" t="s">
        <v>6129</v>
      </c>
      <c r="EM170" s="213">
        <v>6100000</v>
      </c>
      <c r="EN170" s="230" t="s">
        <v>6117</v>
      </c>
      <c r="EO170" s="230" t="s">
        <v>66</v>
      </c>
      <c r="EP170" s="230">
        <v>1</v>
      </c>
      <c r="EQ170" s="230" t="s">
        <v>6128</v>
      </c>
      <c r="ER170" s="230" t="s">
        <v>6104</v>
      </c>
      <c r="ES170" s="214">
        <v>45257</v>
      </c>
      <c r="ET170" s="228" t="s">
        <v>6116</v>
      </c>
      <c r="EU170" s="228">
        <v>1499</v>
      </c>
      <c r="EV170" s="228" t="s">
        <v>6087</v>
      </c>
      <c r="EW170" s="228" t="s">
        <v>1219</v>
      </c>
      <c r="EX170" s="228">
        <v>2</v>
      </c>
      <c r="EY170" s="228" t="s">
        <v>6115</v>
      </c>
      <c r="EZ170" s="228" t="s">
        <v>1079</v>
      </c>
      <c r="FA170" s="229">
        <v>45257</v>
      </c>
      <c r="FB170" s="227" t="s">
        <v>1419</v>
      </c>
      <c r="FC170" s="230">
        <v>4</v>
      </c>
      <c r="FD170" s="230" t="s">
        <v>1416</v>
      </c>
      <c r="FE170" s="230" t="s">
        <v>1219</v>
      </c>
      <c r="FF170" s="230">
        <v>2</v>
      </c>
      <c r="FG170" s="230" t="s">
        <v>1418</v>
      </c>
      <c r="FH170" s="230" t="s">
        <v>1417</v>
      </c>
      <c r="FI170" s="214">
        <v>44833</v>
      </c>
      <c r="FJ170" s="227" t="s">
        <v>61</v>
      </c>
      <c r="FK170" s="228" t="s">
        <v>17</v>
      </c>
      <c r="FL170" s="228">
        <v>0</v>
      </c>
      <c r="FM170" s="228" t="s">
        <v>17</v>
      </c>
      <c r="FN170" s="228" t="s">
        <v>17</v>
      </c>
      <c r="FO170" s="228">
        <v>0</v>
      </c>
      <c r="FP170" s="218">
        <v>0</v>
      </c>
      <c r="FQ170" s="219">
        <v>43493</v>
      </c>
      <c r="FR170" s="227" t="s">
        <v>62</v>
      </c>
      <c r="FS170" s="230" t="s">
        <v>17</v>
      </c>
      <c r="FT170" s="230">
        <v>0</v>
      </c>
      <c r="FU170" s="230" t="s">
        <v>17</v>
      </c>
      <c r="FV170" s="230" t="s">
        <v>17</v>
      </c>
      <c r="FW170" s="230">
        <v>0</v>
      </c>
      <c r="FX170" s="230">
        <v>0</v>
      </c>
      <c r="FY170" s="214">
        <v>43493</v>
      </c>
      <c r="FZ170" s="228" t="s">
        <v>6534</v>
      </c>
      <c r="GA170" s="228">
        <v>1</v>
      </c>
      <c r="GB170" s="228" t="s">
        <v>2019</v>
      </c>
      <c r="GC170" s="228" t="s">
        <v>33</v>
      </c>
      <c r="GD170" s="228">
        <v>2</v>
      </c>
      <c r="GE170" s="228" t="s">
        <v>17</v>
      </c>
      <c r="GF170" s="228" t="s">
        <v>17</v>
      </c>
      <c r="GG170" s="229">
        <v>45257</v>
      </c>
      <c r="GH170" s="227" t="s">
        <v>6540</v>
      </c>
      <c r="GI170" s="230">
        <v>3</v>
      </c>
      <c r="GJ170" s="230" t="s">
        <v>2019</v>
      </c>
      <c r="GK170" s="230" t="s">
        <v>33</v>
      </c>
      <c r="GL170" s="230">
        <v>2</v>
      </c>
      <c r="GM170" s="230" t="s">
        <v>17</v>
      </c>
      <c r="GN170" s="230" t="s">
        <v>17</v>
      </c>
      <c r="GO170" s="214">
        <v>45257</v>
      </c>
      <c r="GP170" s="228" t="s">
        <v>6535</v>
      </c>
      <c r="GQ170" s="228">
        <v>2</v>
      </c>
      <c r="GR170" s="228" t="s">
        <v>2019</v>
      </c>
      <c r="GS170" s="228" t="s">
        <v>33</v>
      </c>
      <c r="GT170" s="228">
        <v>2</v>
      </c>
      <c r="GU170" s="228" t="s">
        <v>17</v>
      </c>
      <c r="GV170" s="228" t="s">
        <v>17</v>
      </c>
      <c r="GW170" s="229">
        <v>45257</v>
      </c>
      <c r="GX170" s="227" t="s">
        <v>6541</v>
      </c>
      <c r="GY170" s="230">
        <v>2</v>
      </c>
      <c r="GZ170" s="230" t="s">
        <v>2019</v>
      </c>
      <c r="HA170" s="230" t="s">
        <v>33</v>
      </c>
      <c r="HB170" s="230">
        <v>2</v>
      </c>
      <c r="HC170" s="230" t="s">
        <v>17</v>
      </c>
      <c r="HD170" s="230" t="s">
        <v>17</v>
      </c>
      <c r="HE170" s="214">
        <v>45257</v>
      </c>
      <c r="HF170" s="228" t="s">
        <v>6533</v>
      </c>
      <c r="HG170" s="228">
        <v>2</v>
      </c>
      <c r="HH170" s="228" t="s">
        <v>2019</v>
      </c>
      <c r="HI170" s="228" t="s">
        <v>33</v>
      </c>
      <c r="HJ170" s="228">
        <v>2</v>
      </c>
      <c r="HK170" s="228" t="s">
        <v>17</v>
      </c>
      <c r="HL170" s="228" t="s">
        <v>17</v>
      </c>
      <c r="HM170" s="229">
        <v>45257</v>
      </c>
      <c r="HN170" s="227" t="s">
        <v>6539</v>
      </c>
      <c r="HO170" s="230">
        <v>3</v>
      </c>
      <c r="HP170" s="230" t="s">
        <v>2019</v>
      </c>
      <c r="HQ170" s="230" t="s">
        <v>33</v>
      </c>
      <c r="HR170" s="230">
        <v>2</v>
      </c>
      <c r="HS170" s="230" t="s">
        <v>17</v>
      </c>
      <c r="HT170" s="230" t="s">
        <v>17</v>
      </c>
      <c r="HU170" s="214">
        <v>45257</v>
      </c>
      <c r="HV170" s="228" t="s">
        <v>6536</v>
      </c>
      <c r="HW170" s="228">
        <v>1</v>
      </c>
      <c r="HX170" s="228" t="s">
        <v>2019</v>
      </c>
      <c r="HY170" s="228" t="s">
        <v>33</v>
      </c>
      <c r="HZ170" s="228">
        <v>2</v>
      </c>
      <c r="IA170" s="228" t="s">
        <v>17</v>
      </c>
      <c r="IB170" s="228" t="s">
        <v>17</v>
      </c>
      <c r="IC170" s="229">
        <v>45257</v>
      </c>
      <c r="ID170" s="227" t="s">
        <v>6538</v>
      </c>
      <c r="IE170" s="230">
        <v>3</v>
      </c>
      <c r="IF170" s="230" t="s">
        <v>2019</v>
      </c>
      <c r="IG170" s="230" t="s">
        <v>33</v>
      </c>
      <c r="IH170" s="230">
        <v>2</v>
      </c>
      <c r="II170" s="230" t="s">
        <v>17</v>
      </c>
      <c r="IJ170" s="230" t="s">
        <v>17</v>
      </c>
      <c r="IK170" s="214">
        <v>45257</v>
      </c>
      <c r="IL170" s="228" t="s">
        <v>6537</v>
      </c>
      <c r="IM170" s="228">
        <v>2</v>
      </c>
      <c r="IN170" s="228" t="s">
        <v>2019</v>
      </c>
      <c r="IO170" s="228" t="s">
        <v>33</v>
      </c>
      <c r="IP170" s="228">
        <v>2</v>
      </c>
      <c r="IQ170" s="228" t="s">
        <v>17</v>
      </c>
      <c r="IR170" s="228" t="s">
        <v>17</v>
      </c>
      <c r="IS170" s="229">
        <v>45257</v>
      </c>
    </row>
    <row r="171" spans="1:253" x14ac:dyDescent="0.25">
      <c r="A171" s="11" t="s">
        <v>492</v>
      </c>
      <c r="B171" s="11" t="s">
        <v>10488</v>
      </c>
      <c r="C171" s="11" t="s">
        <v>493</v>
      </c>
      <c r="D171" s="11" t="s">
        <v>57</v>
      </c>
      <c r="E171" s="11" t="s">
        <v>10129</v>
      </c>
      <c r="F171" s="11" t="s">
        <v>6076</v>
      </c>
      <c r="G171" s="212">
        <v>33697000</v>
      </c>
      <c r="H171" s="213" t="s">
        <v>6073</v>
      </c>
      <c r="I171" s="213" t="s">
        <v>66</v>
      </c>
      <c r="J171" s="213">
        <v>1</v>
      </c>
      <c r="K171" s="213" t="s">
        <v>6075</v>
      </c>
      <c r="L171" s="213" t="s">
        <v>6074</v>
      </c>
      <c r="M171" s="214">
        <v>45257</v>
      </c>
      <c r="N171" s="227" t="s">
        <v>2786</v>
      </c>
      <c r="O171" s="216">
        <v>46890</v>
      </c>
      <c r="P171" s="216" t="s">
        <v>2783</v>
      </c>
      <c r="Q171" s="216" t="s">
        <v>1219</v>
      </c>
      <c r="R171" s="216">
        <v>2</v>
      </c>
      <c r="S171" s="216" t="s">
        <v>2785</v>
      </c>
      <c r="T171" s="216" t="s">
        <v>2784</v>
      </c>
      <c r="U171" s="217">
        <v>45100</v>
      </c>
      <c r="V171" s="227" t="s">
        <v>6080</v>
      </c>
      <c r="W171" s="213">
        <v>6243000</v>
      </c>
      <c r="X171" s="213" t="s">
        <v>6077</v>
      </c>
      <c r="Y171" s="213" t="s">
        <v>1219</v>
      </c>
      <c r="Z171" s="213">
        <v>2</v>
      </c>
      <c r="AA171" s="213" t="s">
        <v>6079</v>
      </c>
      <c r="AB171" s="213" t="s">
        <v>6078</v>
      </c>
      <c r="AC171" s="214">
        <v>45257</v>
      </c>
      <c r="AD171" s="227" t="s">
        <v>6084</v>
      </c>
      <c r="AE171" s="218">
        <v>281000</v>
      </c>
      <c r="AF171" s="218" t="s">
        <v>6081</v>
      </c>
      <c r="AG171" s="218" t="s">
        <v>1219</v>
      </c>
      <c r="AH171" s="218">
        <v>2</v>
      </c>
      <c r="AI171" s="218" t="s">
        <v>6083</v>
      </c>
      <c r="AJ171" s="218" t="s">
        <v>6082</v>
      </c>
      <c r="AK171" s="219">
        <v>45257</v>
      </c>
      <c r="AL171" s="227" t="s">
        <v>6086</v>
      </c>
      <c r="AM171" s="213">
        <v>281000</v>
      </c>
      <c r="AN171" s="213" t="s">
        <v>6081</v>
      </c>
      <c r="AO171" s="213" t="s">
        <v>1219</v>
      </c>
      <c r="AP171" s="213">
        <v>2</v>
      </c>
      <c r="AQ171" s="213" t="s">
        <v>6085</v>
      </c>
      <c r="AR171" s="213" t="s">
        <v>6082</v>
      </c>
      <c r="AS171" s="214">
        <v>45257</v>
      </c>
      <c r="AT171" s="228" t="s">
        <v>5290</v>
      </c>
      <c r="AU171" s="218">
        <v>234</v>
      </c>
      <c r="AV171" s="218" t="s">
        <v>5286</v>
      </c>
      <c r="AW171" s="218" t="s">
        <v>1219</v>
      </c>
      <c r="AX171" s="218">
        <v>2</v>
      </c>
      <c r="AY171" s="218" t="s">
        <v>5288</v>
      </c>
      <c r="AZ171" s="218" t="s">
        <v>5287</v>
      </c>
      <c r="BA171" s="219">
        <v>45230</v>
      </c>
      <c r="BB171" s="227" t="s">
        <v>1103</v>
      </c>
      <c r="BC171" s="213">
        <v>35674</v>
      </c>
      <c r="BD171" s="213" t="s">
        <v>1100</v>
      </c>
      <c r="BE171" s="213" t="s">
        <v>33</v>
      </c>
      <c r="BF171" s="213">
        <v>2</v>
      </c>
      <c r="BG171" s="213" t="s">
        <v>1102</v>
      </c>
      <c r="BH171" s="213" t="s">
        <v>1101</v>
      </c>
      <c r="BI171" s="214">
        <v>44585</v>
      </c>
      <c r="BJ171" s="228" t="s">
        <v>5289</v>
      </c>
      <c r="BK171" s="228">
        <v>87</v>
      </c>
      <c r="BL171" s="228" t="s">
        <v>5286</v>
      </c>
      <c r="BM171" s="228" t="s">
        <v>1219</v>
      </c>
      <c r="BN171" s="228">
        <v>2</v>
      </c>
      <c r="BO171" s="228" t="s">
        <v>5288</v>
      </c>
      <c r="BP171" s="218" t="s">
        <v>5287</v>
      </c>
      <c r="BQ171" s="229">
        <v>45230</v>
      </c>
      <c r="BR171" s="227" t="s">
        <v>498</v>
      </c>
      <c r="BS171" s="230" t="s">
        <v>17</v>
      </c>
      <c r="BT171" s="230" t="s">
        <v>17</v>
      </c>
      <c r="BU171" s="230" t="s">
        <v>17</v>
      </c>
      <c r="BV171" s="230" t="s">
        <v>17</v>
      </c>
      <c r="BW171" s="230" t="s">
        <v>17</v>
      </c>
      <c r="BX171" s="230" t="s">
        <v>17</v>
      </c>
      <c r="BY171" s="214">
        <v>43532</v>
      </c>
      <c r="BZ171" s="228" t="s">
        <v>499</v>
      </c>
      <c r="CA171" s="228" t="s">
        <v>17</v>
      </c>
      <c r="CB171" s="228" t="s">
        <v>17</v>
      </c>
      <c r="CC171" s="228" t="s">
        <v>17</v>
      </c>
      <c r="CD171" s="228" t="s">
        <v>17</v>
      </c>
      <c r="CE171" s="228" t="s">
        <v>17</v>
      </c>
      <c r="CF171" s="228" t="s">
        <v>17</v>
      </c>
      <c r="CG171" s="229">
        <v>43532</v>
      </c>
      <c r="CH171" s="227" t="s">
        <v>11278</v>
      </c>
      <c r="CI171" s="228" t="e">
        <v>#N/A</v>
      </c>
      <c r="CJ171" s="228" t="e">
        <v>#N/A</v>
      </c>
      <c r="CK171" s="228" t="e">
        <v>#N/A</v>
      </c>
      <c r="CL171" s="228" t="e">
        <v>#N/A</v>
      </c>
      <c r="CM171" s="228" t="e">
        <v>#N/A</v>
      </c>
      <c r="CN171" s="228" t="e">
        <v>#N/A</v>
      </c>
      <c r="CO171" s="231" t="e">
        <v>#N/A</v>
      </c>
      <c r="CP171" s="228" t="s">
        <v>500</v>
      </c>
      <c r="CQ171" s="230" t="s">
        <v>17</v>
      </c>
      <c r="CR171" s="230" t="s">
        <v>17</v>
      </c>
      <c r="CS171" s="230" t="s">
        <v>17</v>
      </c>
      <c r="CT171" s="230" t="s">
        <v>17</v>
      </c>
      <c r="CU171" s="230" t="s">
        <v>17</v>
      </c>
      <c r="CV171" s="230" t="s">
        <v>17</v>
      </c>
      <c r="CW171" s="214">
        <v>43532</v>
      </c>
      <c r="CX171" s="228" t="s">
        <v>6091</v>
      </c>
      <c r="CY171" s="218">
        <v>280000</v>
      </c>
      <c r="CZ171" s="218" t="s">
        <v>6092</v>
      </c>
      <c r="DA171" s="218" t="s">
        <v>1219</v>
      </c>
      <c r="DB171" s="218">
        <v>2</v>
      </c>
      <c r="DC171" s="218" t="s">
        <v>6090</v>
      </c>
      <c r="DD171" s="218" t="s">
        <v>6093</v>
      </c>
      <c r="DE171" s="220">
        <v>45257</v>
      </c>
      <c r="DF171" s="227" t="s">
        <v>6095</v>
      </c>
      <c r="DG171" s="213">
        <v>5961000</v>
      </c>
      <c r="DH171" s="230" t="s">
        <v>6092</v>
      </c>
      <c r="DI171" s="230" t="s">
        <v>1219</v>
      </c>
      <c r="DJ171" s="230">
        <v>2</v>
      </c>
      <c r="DK171" s="230" t="s">
        <v>6094</v>
      </c>
      <c r="DL171" s="230" t="s">
        <v>6093</v>
      </c>
      <c r="DM171" s="214">
        <v>45257</v>
      </c>
      <c r="DN171" s="228" t="s">
        <v>6097</v>
      </c>
      <c r="DO171" s="218">
        <v>0</v>
      </c>
      <c r="DP171" s="228" t="s">
        <v>6092</v>
      </c>
      <c r="DQ171" s="228" t="s">
        <v>1219</v>
      </c>
      <c r="DR171" s="228">
        <v>2</v>
      </c>
      <c r="DS171" s="228" t="s">
        <v>6096</v>
      </c>
      <c r="DT171" s="228" t="s">
        <v>6093</v>
      </c>
      <c r="DU171" s="229">
        <v>45257</v>
      </c>
      <c r="DV171" s="227" t="s">
        <v>6098</v>
      </c>
      <c r="DW171" s="213">
        <v>143000</v>
      </c>
      <c r="DX171" s="230" t="s">
        <v>6092</v>
      </c>
      <c r="DY171" s="230" t="s">
        <v>1219</v>
      </c>
      <c r="DZ171" s="230">
        <v>2</v>
      </c>
      <c r="EA171" s="230" t="s">
        <v>6090</v>
      </c>
      <c r="EB171" s="230" t="s">
        <v>6093</v>
      </c>
      <c r="EC171" s="214">
        <v>45257</v>
      </c>
      <c r="ED171" s="228" t="s">
        <v>6099</v>
      </c>
      <c r="EE171" s="218">
        <v>84000</v>
      </c>
      <c r="EF171" s="228" t="s">
        <v>6092</v>
      </c>
      <c r="EG171" s="228" t="s">
        <v>1219</v>
      </c>
      <c r="EH171" s="228">
        <v>2</v>
      </c>
      <c r="EI171" s="228" t="s">
        <v>6090</v>
      </c>
      <c r="EJ171" s="228" t="s">
        <v>6093</v>
      </c>
      <c r="EK171" s="229">
        <v>45257</v>
      </c>
      <c r="EL171" s="227" t="s">
        <v>6100</v>
      </c>
      <c r="EM171" s="213">
        <v>53000</v>
      </c>
      <c r="EN171" s="230" t="s">
        <v>6092</v>
      </c>
      <c r="EO171" s="230" t="s">
        <v>1219</v>
      </c>
      <c r="EP171" s="230">
        <v>2</v>
      </c>
      <c r="EQ171" s="230" t="s">
        <v>6090</v>
      </c>
      <c r="ER171" s="230" t="s">
        <v>6093</v>
      </c>
      <c r="ES171" s="214">
        <v>45257</v>
      </c>
      <c r="ET171" s="228" t="s">
        <v>6089</v>
      </c>
      <c r="EU171" s="228">
        <v>1499</v>
      </c>
      <c r="EV171" s="228" t="s">
        <v>6087</v>
      </c>
      <c r="EW171" s="228" t="s">
        <v>1219</v>
      </c>
      <c r="EX171" s="228">
        <v>2</v>
      </c>
      <c r="EY171" s="228" t="s">
        <v>6088</v>
      </c>
      <c r="EZ171" s="228" t="s">
        <v>1079</v>
      </c>
      <c r="FA171" s="229">
        <v>45257</v>
      </c>
      <c r="FB171" s="227" t="s">
        <v>1769</v>
      </c>
      <c r="FC171" s="230">
        <v>2</v>
      </c>
      <c r="FD171" s="230" t="s">
        <v>1766</v>
      </c>
      <c r="FE171" s="230" t="s">
        <v>1219</v>
      </c>
      <c r="FF171" s="230">
        <v>2</v>
      </c>
      <c r="FG171" s="230" t="s">
        <v>1768</v>
      </c>
      <c r="FH171" s="230" t="s">
        <v>1767</v>
      </c>
      <c r="FI171" s="214">
        <v>45015</v>
      </c>
      <c r="FJ171" s="227" t="s">
        <v>494</v>
      </c>
      <c r="FK171" s="228" t="s">
        <v>17</v>
      </c>
      <c r="FL171" s="228">
        <v>0</v>
      </c>
      <c r="FM171" s="228" t="s">
        <v>17</v>
      </c>
      <c r="FN171" s="228" t="s">
        <v>17</v>
      </c>
      <c r="FO171" s="228">
        <v>0</v>
      </c>
      <c r="FP171" s="218">
        <v>0</v>
      </c>
      <c r="FQ171" s="219">
        <v>43523</v>
      </c>
      <c r="FR171" s="227" t="s">
        <v>495</v>
      </c>
      <c r="FS171" s="230" t="s">
        <v>17</v>
      </c>
      <c r="FT171" s="230">
        <v>0</v>
      </c>
      <c r="FU171" s="230" t="s">
        <v>17</v>
      </c>
      <c r="FV171" s="230" t="s">
        <v>17</v>
      </c>
      <c r="FW171" s="230">
        <v>0</v>
      </c>
      <c r="FX171" s="230">
        <v>0</v>
      </c>
      <c r="FY171" s="214">
        <v>43523</v>
      </c>
      <c r="FZ171" s="228" t="s">
        <v>6543</v>
      </c>
      <c r="GA171" s="228">
        <v>0</v>
      </c>
      <c r="GB171" s="228" t="s">
        <v>2019</v>
      </c>
      <c r="GC171" s="228" t="s">
        <v>33</v>
      </c>
      <c r="GD171" s="228">
        <v>2</v>
      </c>
      <c r="GE171" s="228" t="s">
        <v>17</v>
      </c>
      <c r="GF171" s="228" t="s">
        <v>17</v>
      </c>
      <c r="GG171" s="229">
        <v>45257</v>
      </c>
      <c r="GH171" s="227" t="s">
        <v>6549</v>
      </c>
      <c r="GI171" s="230">
        <v>3</v>
      </c>
      <c r="GJ171" s="230" t="s">
        <v>2019</v>
      </c>
      <c r="GK171" s="230" t="s">
        <v>33</v>
      </c>
      <c r="GL171" s="230">
        <v>2</v>
      </c>
      <c r="GM171" s="230" t="s">
        <v>17</v>
      </c>
      <c r="GN171" s="230" t="s">
        <v>17</v>
      </c>
      <c r="GO171" s="214">
        <v>45257</v>
      </c>
      <c r="GP171" s="228" t="s">
        <v>6544</v>
      </c>
      <c r="GQ171" s="228">
        <v>2</v>
      </c>
      <c r="GR171" s="228" t="s">
        <v>2019</v>
      </c>
      <c r="GS171" s="228" t="s">
        <v>33</v>
      </c>
      <c r="GT171" s="228">
        <v>2</v>
      </c>
      <c r="GU171" s="228" t="s">
        <v>17</v>
      </c>
      <c r="GV171" s="228" t="s">
        <v>17</v>
      </c>
      <c r="GW171" s="229">
        <v>45257</v>
      </c>
      <c r="GX171" s="227" t="s">
        <v>6550</v>
      </c>
      <c r="GY171" s="230">
        <v>2</v>
      </c>
      <c r="GZ171" s="230" t="s">
        <v>2019</v>
      </c>
      <c r="HA171" s="230" t="s">
        <v>33</v>
      </c>
      <c r="HB171" s="230">
        <v>2</v>
      </c>
      <c r="HC171" s="230" t="s">
        <v>17</v>
      </c>
      <c r="HD171" s="230" t="s">
        <v>17</v>
      </c>
      <c r="HE171" s="214">
        <v>45257</v>
      </c>
      <c r="HF171" s="228" t="s">
        <v>6542</v>
      </c>
      <c r="HG171" s="228">
        <v>2</v>
      </c>
      <c r="HH171" s="228" t="s">
        <v>2019</v>
      </c>
      <c r="HI171" s="228" t="s">
        <v>33</v>
      </c>
      <c r="HJ171" s="228">
        <v>2</v>
      </c>
      <c r="HK171" s="228" t="s">
        <v>17</v>
      </c>
      <c r="HL171" s="228" t="s">
        <v>17</v>
      </c>
      <c r="HM171" s="229">
        <v>45257</v>
      </c>
      <c r="HN171" s="227" t="s">
        <v>6548</v>
      </c>
      <c r="HO171" s="230">
        <v>3</v>
      </c>
      <c r="HP171" s="230" t="s">
        <v>2019</v>
      </c>
      <c r="HQ171" s="230" t="s">
        <v>33</v>
      </c>
      <c r="HR171" s="230">
        <v>2</v>
      </c>
      <c r="HS171" s="230" t="s">
        <v>17</v>
      </c>
      <c r="HT171" s="230" t="s">
        <v>17</v>
      </c>
      <c r="HU171" s="214">
        <v>45257</v>
      </c>
      <c r="HV171" s="228" t="s">
        <v>6545</v>
      </c>
      <c r="HW171" s="228">
        <v>1</v>
      </c>
      <c r="HX171" s="228" t="s">
        <v>2019</v>
      </c>
      <c r="HY171" s="228" t="s">
        <v>33</v>
      </c>
      <c r="HZ171" s="228">
        <v>2</v>
      </c>
      <c r="IA171" s="228" t="s">
        <v>17</v>
      </c>
      <c r="IB171" s="228" t="s">
        <v>17</v>
      </c>
      <c r="IC171" s="229">
        <v>45257</v>
      </c>
      <c r="ID171" s="227" t="s">
        <v>6547</v>
      </c>
      <c r="IE171" s="230">
        <v>3</v>
      </c>
      <c r="IF171" s="230" t="s">
        <v>2019</v>
      </c>
      <c r="IG171" s="230" t="s">
        <v>33</v>
      </c>
      <c r="IH171" s="230">
        <v>2</v>
      </c>
      <c r="II171" s="230" t="s">
        <v>17</v>
      </c>
      <c r="IJ171" s="230" t="s">
        <v>17</v>
      </c>
      <c r="IK171" s="214">
        <v>45257</v>
      </c>
      <c r="IL171" s="228" t="s">
        <v>6546</v>
      </c>
      <c r="IM171" s="228">
        <v>2</v>
      </c>
      <c r="IN171" s="228" t="s">
        <v>2019</v>
      </c>
      <c r="IO171" s="228" t="s">
        <v>33</v>
      </c>
      <c r="IP171" s="228">
        <v>2</v>
      </c>
      <c r="IQ171" s="228" t="s">
        <v>17</v>
      </c>
      <c r="IR171" s="228" t="s">
        <v>17</v>
      </c>
      <c r="IS171" s="229">
        <v>45257</v>
      </c>
    </row>
    <row r="172" spans="1:253" x14ac:dyDescent="0.25">
      <c r="A172" s="11" t="s">
        <v>245</v>
      </c>
      <c r="B172" s="11" t="s">
        <v>10435</v>
      </c>
      <c r="C172" s="11" t="s">
        <v>246</v>
      </c>
      <c r="D172" s="11" t="s">
        <v>247</v>
      </c>
      <c r="E172" s="11" t="s">
        <v>10132</v>
      </c>
      <c r="F172" s="11" t="s">
        <v>8668</v>
      </c>
      <c r="G172" s="212">
        <v>20769000</v>
      </c>
      <c r="H172" s="213" t="s">
        <v>8067</v>
      </c>
      <c r="I172" s="213" t="s">
        <v>1219</v>
      </c>
      <c r="J172" s="213">
        <v>2</v>
      </c>
      <c r="K172" s="213" t="s">
        <v>8667</v>
      </c>
      <c r="L172" s="213" t="s">
        <v>8666</v>
      </c>
      <c r="M172" s="214">
        <v>45260</v>
      </c>
      <c r="N172" s="227" t="s">
        <v>8672</v>
      </c>
      <c r="O172" s="216">
        <v>752618</v>
      </c>
      <c r="P172" s="216" t="s">
        <v>8669</v>
      </c>
      <c r="Q172" s="216" t="s">
        <v>1219</v>
      </c>
      <c r="R172" s="216">
        <v>2</v>
      </c>
      <c r="S172" s="216" t="s">
        <v>8671</v>
      </c>
      <c r="T172" s="216" t="s">
        <v>8670</v>
      </c>
      <c r="U172" s="217">
        <v>45260</v>
      </c>
      <c r="V172" s="227" t="s">
        <v>8675</v>
      </c>
      <c r="W172" s="213">
        <v>9127000</v>
      </c>
      <c r="X172" s="213" t="s">
        <v>8673</v>
      </c>
      <c r="Y172" s="213" t="s">
        <v>1219</v>
      </c>
      <c r="Z172" s="213">
        <v>2</v>
      </c>
      <c r="AA172" s="213" t="s">
        <v>7919</v>
      </c>
      <c r="AB172" s="213" t="s">
        <v>8674</v>
      </c>
      <c r="AC172" s="214">
        <v>45260</v>
      </c>
      <c r="AD172" s="227" t="s">
        <v>8678</v>
      </c>
      <c r="AE172" s="218">
        <v>8553000</v>
      </c>
      <c r="AF172" s="218" t="s">
        <v>8676</v>
      </c>
      <c r="AG172" s="218" t="s">
        <v>1219</v>
      </c>
      <c r="AH172" s="218">
        <v>2</v>
      </c>
      <c r="AI172" s="218" t="s">
        <v>7923</v>
      </c>
      <c r="AJ172" s="218" t="s">
        <v>8677</v>
      </c>
      <c r="AK172" s="219">
        <v>45260</v>
      </c>
      <c r="AL172" s="227" t="s">
        <v>8679</v>
      </c>
      <c r="AM172" s="213">
        <v>0</v>
      </c>
      <c r="AN172" s="213" t="s">
        <v>17</v>
      </c>
      <c r="AO172" s="213" t="s">
        <v>22</v>
      </c>
      <c r="AP172" s="213">
        <v>3</v>
      </c>
      <c r="AQ172" s="213" t="s">
        <v>17</v>
      </c>
      <c r="AR172" s="213" t="s">
        <v>17</v>
      </c>
      <c r="AS172" s="214">
        <v>45260</v>
      </c>
      <c r="AT172" s="228" t="s">
        <v>710</v>
      </c>
      <c r="AU172" s="218">
        <v>0</v>
      </c>
      <c r="AV172" s="218" t="s">
        <v>17</v>
      </c>
      <c r="AW172" s="218" t="s">
        <v>66</v>
      </c>
      <c r="AX172" s="218">
        <v>1</v>
      </c>
      <c r="AY172" s="218" t="s">
        <v>17</v>
      </c>
      <c r="AZ172" s="218" t="s">
        <v>17</v>
      </c>
      <c r="BA172" s="219">
        <v>43784</v>
      </c>
      <c r="BB172" s="227" t="s">
        <v>8683</v>
      </c>
      <c r="BC172" s="213">
        <v>757</v>
      </c>
      <c r="BD172" s="213" t="s">
        <v>8680</v>
      </c>
      <c r="BE172" s="213" t="s">
        <v>1219</v>
      </c>
      <c r="BF172" s="213">
        <v>2</v>
      </c>
      <c r="BG172" s="213" t="s">
        <v>8682</v>
      </c>
      <c r="BH172" s="213" t="s">
        <v>8681</v>
      </c>
      <c r="BI172" s="214">
        <v>45260</v>
      </c>
      <c r="BJ172" s="228" t="s">
        <v>8686</v>
      </c>
      <c r="BK172" s="228">
        <v>9</v>
      </c>
      <c r="BL172" s="228" t="s">
        <v>8684</v>
      </c>
      <c r="BM172" s="228" t="s">
        <v>1219</v>
      </c>
      <c r="BN172" s="228">
        <v>2</v>
      </c>
      <c r="BO172" s="228" t="s">
        <v>8685</v>
      </c>
      <c r="BP172" s="218" t="s">
        <v>1079</v>
      </c>
      <c r="BQ172" s="229">
        <v>45260</v>
      </c>
      <c r="BR172" s="227" t="s">
        <v>249</v>
      </c>
      <c r="BS172" s="230">
        <v>0</v>
      </c>
      <c r="BT172" s="230">
        <v>0</v>
      </c>
      <c r="BU172" s="230" t="s">
        <v>33</v>
      </c>
      <c r="BV172" s="230">
        <v>2</v>
      </c>
      <c r="BW172" s="230" t="s">
        <v>248</v>
      </c>
      <c r="BX172" s="230">
        <v>0</v>
      </c>
      <c r="BY172" s="214">
        <v>43509</v>
      </c>
      <c r="BZ172" s="228" t="s">
        <v>250</v>
      </c>
      <c r="CA172" s="228">
        <v>0</v>
      </c>
      <c r="CB172" s="228">
        <v>0</v>
      </c>
      <c r="CC172" s="228" t="s">
        <v>33</v>
      </c>
      <c r="CD172" s="228">
        <v>2</v>
      </c>
      <c r="CE172" s="228" t="s">
        <v>248</v>
      </c>
      <c r="CF172" s="228">
        <v>0</v>
      </c>
      <c r="CG172" s="229">
        <v>43509</v>
      </c>
      <c r="CH172" s="227" t="s">
        <v>11279</v>
      </c>
      <c r="CI172" s="228" t="e">
        <v>#N/A</v>
      </c>
      <c r="CJ172" s="228" t="e">
        <v>#N/A</v>
      </c>
      <c r="CK172" s="228" t="e">
        <v>#N/A</v>
      </c>
      <c r="CL172" s="228" t="e">
        <v>#N/A</v>
      </c>
      <c r="CM172" s="228" t="e">
        <v>#N/A</v>
      </c>
      <c r="CN172" s="228" t="e">
        <v>#N/A</v>
      </c>
      <c r="CO172" s="231" t="e">
        <v>#N/A</v>
      </c>
      <c r="CP172" s="228" t="s">
        <v>709</v>
      </c>
      <c r="CQ172" s="230" t="s">
        <v>17</v>
      </c>
      <c r="CR172" s="230" t="s">
        <v>17</v>
      </c>
      <c r="CS172" s="230" t="s">
        <v>17</v>
      </c>
      <c r="CT172" s="230" t="s">
        <v>17</v>
      </c>
      <c r="CU172" s="230" t="s">
        <v>17</v>
      </c>
      <c r="CV172" s="230" t="s">
        <v>17</v>
      </c>
      <c r="CW172" s="214">
        <v>43784</v>
      </c>
      <c r="CX172" s="228" t="s">
        <v>8689</v>
      </c>
      <c r="CY172" s="218">
        <v>2037000</v>
      </c>
      <c r="CZ172" s="218" t="s">
        <v>8673</v>
      </c>
      <c r="DA172" s="218" t="s">
        <v>1219</v>
      </c>
      <c r="DB172" s="218">
        <v>2</v>
      </c>
      <c r="DC172" s="218" t="s">
        <v>8694</v>
      </c>
      <c r="DD172" s="218" t="s">
        <v>8674</v>
      </c>
      <c r="DE172" s="220">
        <v>45260</v>
      </c>
      <c r="DF172" s="227" t="s">
        <v>8691</v>
      </c>
      <c r="DG172" s="213">
        <v>3265000</v>
      </c>
      <c r="DH172" s="230" t="s">
        <v>8673</v>
      </c>
      <c r="DI172" s="230" t="s">
        <v>1219</v>
      </c>
      <c r="DJ172" s="230">
        <v>2</v>
      </c>
      <c r="DK172" s="230" t="s">
        <v>8690</v>
      </c>
      <c r="DL172" s="230" t="s">
        <v>8674</v>
      </c>
      <c r="DM172" s="214">
        <v>45260</v>
      </c>
      <c r="DN172" s="228" t="s">
        <v>8693</v>
      </c>
      <c r="DO172" s="218">
        <v>3825000</v>
      </c>
      <c r="DP172" s="228" t="s">
        <v>8673</v>
      </c>
      <c r="DQ172" s="228" t="s">
        <v>1219</v>
      </c>
      <c r="DR172" s="228">
        <v>2</v>
      </c>
      <c r="DS172" s="228" t="s">
        <v>8692</v>
      </c>
      <c r="DT172" s="228" t="s">
        <v>8674</v>
      </c>
      <c r="DU172" s="229">
        <v>45260</v>
      </c>
      <c r="DV172" s="227" t="s">
        <v>8695</v>
      </c>
      <c r="DW172" s="213">
        <v>1979000</v>
      </c>
      <c r="DX172" s="230" t="s">
        <v>8673</v>
      </c>
      <c r="DY172" s="230" t="s">
        <v>1219</v>
      </c>
      <c r="DZ172" s="230">
        <v>2</v>
      </c>
      <c r="EA172" s="230" t="s">
        <v>8694</v>
      </c>
      <c r="EB172" s="230" t="s">
        <v>8674</v>
      </c>
      <c r="EC172" s="214">
        <v>45260</v>
      </c>
      <c r="ED172" s="228" t="s">
        <v>8697</v>
      </c>
      <c r="EE172" s="218">
        <v>58000</v>
      </c>
      <c r="EF172" s="228" t="s">
        <v>8673</v>
      </c>
      <c r="EG172" s="228" t="s">
        <v>1219</v>
      </c>
      <c r="EH172" s="228">
        <v>2</v>
      </c>
      <c r="EI172" s="228" t="s">
        <v>8696</v>
      </c>
      <c r="EJ172" s="228" t="s">
        <v>8674</v>
      </c>
      <c r="EK172" s="229">
        <v>45260</v>
      </c>
      <c r="EL172" s="227" t="s">
        <v>8699</v>
      </c>
      <c r="EM172" s="213">
        <v>0</v>
      </c>
      <c r="EN172" s="230" t="s">
        <v>8676</v>
      </c>
      <c r="EO172" s="230" t="s">
        <v>1219</v>
      </c>
      <c r="EP172" s="230">
        <v>2</v>
      </c>
      <c r="EQ172" s="230" t="s">
        <v>8698</v>
      </c>
      <c r="ER172" s="230" t="s">
        <v>8674</v>
      </c>
      <c r="ES172" s="214">
        <v>45260</v>
      </c>
      <c r="ET172" s="228" t="s">
        <v>8687</v>
      </c>
      <c r="EU172" s="228">
        <v>9</v>
      </c>
      <c r="EV172" s="228" t="s">
        <v>8684</v>
      </c>
      <c r="EW172" s="228" t="s">
        <v>1219</v>
      </c>
      <c r="EX172" s="228">
        <v>2</v>
      </c>
      <c r="EY172" s="228" t="s">
        <v>8685</v>
      </c>
      <c r="EZ172" s="228" t="s">
        <v>1079</v>
      </c>
      <c r="FA172" s="229">
        <v>45260</v>
      </c>
      <c r="FB172" s="227" t="s">
        <v>1045</v>
      </c>
      <c r="FC172" s="230">
        <v>3</v>
      </c>
      <c r="FD172" s="230" t="s">
        <v>1042</v>
      </c>
      <c r="FE172" s="230" t="s">
        <v>66</v>
      </c>
      <c r="FF172" s="230">
        <v>1</v>
      </c>
      <c r="FG172" s="230" t="s">
        <v>1044</v>
      </c>
      <c r="FH172" s="230" t="s">
        <v>1043</v>
      </c>
      <c r="FI172" s="214">
        <v>44451</v>
      </c>
      <c r="FJ172" s="227" t="s">
        <v>542</v>
      </c>
      <c r="FK172" s="228" t="s">
        <v>17</v>
      </c>
      <c r="FL172" s="228" t="s">
        <v>534</v>
      </c>
      <c r="FM172" s="228" t="s">
        <v>17</v>
      </c>
      <c r="FN172" s="228" t="s">
        <v>17</v>
      </c>
      <c r="FO172" s="228" t="s">
        <v>536</v>
      </c>
      <c r="FP172" s="218" t="s">
        <v>541</v>
      </c>
      <c r="FQ172" s="219">
        <v>43578</v>
      </c>
      <c r="FR172" s="227" t="s">
        <v>543</v>
      </c>
      <c r="FS172" s="230" t="s">
        <v>17</v>
      </c>
      <c r="FT172" s="230" t="s">
        <v>534</v>
      </c>
      <c r="FU172" s="230" t="s">
        <v>17</v>
      </c>
      <c r="FV172" s="230" t="s">
        <v>17</v>
      </c>
      <c r="FW172" s="230" t="s">
        <v>536</v>
      </c>
      <c r="FX172" s="230" t="s">
        <v>541</v>
      </c>
      <c r="FY172" s="214">
        <v>43578</v>
      </c>
      <c r="FZ172" s="228" t="s">
        <v>6057</v>
      </c>
      <c r="GA172" s="228">
        <v>1</v>
      </c>
      <c r="GB172" s="228" t="s">
        <v>2019</v>
      </c>
      <c r="GC172" s="228" t="s">
        <v>33</v>
      </c>
      <c r="GD172" s="228">
        <v>2</v>
      </c>
      <c r="GE172" s="228" t="s">
        <v>17</v>
      </c>
      <c r="GF172" s="228" t="s">
        <v>17</v>
      </c>
      <c r="GG172" s="229">
        <v>45256</v>
      </c>
      <c r="GH172" s="227" t="s">
        <v>6063</v>
      </c>
      <c r="GI172" s="230">
        <v>1</v>
      </c>
      <c r="GJ172" s="230" t="s">
        <v>2019</v>
      </c>
      <c r="GK172" s="230" t="s">
        <v>33</v>
      </c>
      <c r="GL172" s="230">
        <v>2</v>
      </c>
      <c r="GM172" s="230" t="s">
        <v>17</v>
      </c>
      <c r="GN172" s="230" t="s">
        <v>17</v>
      </c>
      <c r="GO172" s="214">
        <v>45256</v>
      </c>
      <c r="GP172" s="228" t="s">
        <v>6058</v>
      </c>
      <c r="GQ172" s="228">
        <v>1</v>
      </c>
      <c r="GR172" s="228" t="s">
        <v>2019</v>
      </c>
      <c r="GS172" s="228" t="s">
        <v>33</v>
      </c>
      <c r="GT172" s="228">
        <v>2</v>
      </c>
      <c r="GU172" s="228" t="s">
        <v>17</v>
      </c>
      <c r="GV172" s="228" t="s">
        <v>17</v>
      </c>
      <c r="GW172" s="229">
        <v>45256</v>
      </c>
      <c r="GX172" s="227" t="s">
        <v>6064</v>
      </c>
      <c r="GY172" s="230">
        <v>0</v>
      </c>
      <c r="GZ172" s="230" t="s">
        <v>2019</v>
      </c>
      <c r="HA172" s="230" t="s">
        <v>33</v>
      </c>
      <c r="HB172" s="230">
        <v>2</v>
      </c>
      <c r="HC172" s="230" t="s">
        <v>17</v>
      </c>
      <c r="HD172" s="230" t="s">
        <v>17</v>
      </c>
      <c r="HE172" s="214">
        <v>45256</v>
      </c>
      <c r="HF172" s="228" t="s">
        <v>6056</v>
      </c>
      <c r="HG172" s="228">
        <v>0</v>
      </c>
      <c r="HH172" s="228" t="s">
        <v>2019</v>
      </c>
      <c r="HI172" s="228" t="s">
        <v>33</v>
      </c>
      <c r="HJ172" s="228">
        <v>2</v>
      </c>
      <c r="HK172" s="228" t="s">
        <v>17</v>
      </c>
      <c r="HL172" s="228" t="s">
        <v>17</v>
      </c>
      <c r="HM172" s="229">
        <v>45256</v>
      </c>
      <c r="HN172" s="227" t="s">
        <v>6062</v>
      </c>
      <c r="HO172" s="230">
        <v>0</v>
      </c>
      <c r="HP172" s="230" t="s">
        <v>2019</v>
      </c>
      <c r="HQ172" s="230" t="s">
        <v>33</v>
      </c>
      <c r="HR172" s="230">
        <v>2</v>
      </c>
      <c r="HS172" s="230" t="s">
        <v>17</v>
      </c>
      <c r="HT172" s="230" t="s">
        <v>17</v>
      </c>
      <c r="HU172" s="214">
        <v>45256</v>
      </c>
      <c r="HV172" s="228" t="s">
        <v>6059</v>
      </c>
      <c r="HW172" s="228">
        <v>0</v>
      </c>
      <c r="HX172" s="228" t="s">
        <v>2019</v>
      </c>
      <c r="HY172" s="228" t="s">
        <v>33</v>
      </c>
      <c r="HZ172" s="228">
        <v>2</v>
      </c>
      <c r="IA172" s="228" t="s">
        <v>17</v>
      </c>
      <c r="IB172" s="228" t="s">
        <v>17</v>
      </c>
      <c r="IC172" s="229">
        <v>45256</v>
      </c>
      <c r="ID172" s="227" t="s">
        <v>6061</v>
      </c>
      <c r="IE172" s="230">
        <v>0</v>
      </c>
      <c r="IF172" s="230" t="s">
        <v>2019</v>
      </c>
      <c r="IG172" s="230" t="s">
        <v>33</v>
      </c>
      <c r="IH172" s="230">
        <v>2</v>
      </c>
      <c r="II172" s="230" t="s">
        <v>17</v>
      </c>
      <c r="IJ172" s="230" t="s">
        <v>17</v>
      </c>
      <c r="IK172" s="214">
        <v>45256</v>
      </c>
      <c r="IL172" s="228" t="s">
        <v>6060</v>
      </c>
      <c r="IM172" s="228">
        <v>2</v>
      </c>
      <c r="IN172" s="228" t="s">
        <v>2019</v>
      </c>
      <c r="IO172" s="228" t="s">
        <v>33</v>
      </c>
      <c r="IP172" s="228">
        <v>2</v>
      </c>
      <c r="IQ172" s="228" t="s">
        <v>17</v>
      </c>
      <c r="IR172" s="228" t="s">
        <v>17</v>
      </c>
      <c r="IS172" s="229">
        <v>45256</v>
      </c>
    </row>
    <row r="173" spans="1:253" x14ac:dyDescent="0.25">
      <c r="A173" s="11" t="s">
        <v>103</v>
      </c>
      <c r="B173" s="11" t="s">
        <v>10976</v>
      </c>
      <c r="C173" s="11" t="s">
        <v>104</v>
      </c>
      <c r="D173" s="11" t="s">
        <v>105</v>
      </c>
      <c r="E173" s="11" t="s">
        <v>10133</v>
      </c>
      <c r="F173" s="11" t="s">
        <v>8702</v>
      </c>
      <c r="G173" s="212">
        <v>16792000</v>
      </c>
      <c r="H173" s="213" t="s">
        <v>8067</v>
      </c>
      <c r="I173" s="213" t="s">
        <v>1219</v>
      </c>
      <c r="J173" s="213">
        <v>2</v>
      </c>
      <c r="K173" s="213" t="s">
        <v>8701</v>
      </c>
      <c r="L173" s="213" t="s">
        <v>8700</v>
      </c>
      <c r="M173" s="214">
        <v>45260</v>
      </c>
      <c r="N173" s="227" t="s">
        <v>8705</v>
      </c>
      <c r="O173" s="216">
        <v>386850</v>
      </c>
      <c r="P173" s="216" t="s">
        <v>8703</v>
      </c>
      <c r="Q173" s="216" t="s">
        <v>66</v>
      </c>
      <c r="R173" s="216">
        <v>1</v>
      </c>
      <c r="S173" s="216" t="s">
        <v>8704</v>
      </c>
      <c r="T173" s="216" t="s">
        <v>8700</v>
      </c>
      <c r="U173" s="217">
        <v>45260</v>
      </c>
      <c r="V173" s="227" t="s">
        <v>8707</v>
      </c>
      <c r="W173" s="213">
        <v>16792000</v>
      </c>
      <c r="X173" s="213" t="s">
        <v>8067</v>
      </c>
      <c r="Y173" s="213" t="s">
        <v>1219</v>
      </c>
      <c r="Z173" s="213">
        <v>2</v>
      </c>
      <c r="AA173" s="213" t="s">
        <v>8706</v>
      </c>
      <c r="AB173" s="213" t="s">
        <v>8700</v>
      </c>
      <c r="AC173" s="214">
        <v>45260</v>
      </c>
      <c r="AD173" s="227" t="s">
        <v>8709</v>
      </c>
      <c r="AE173" s="218">
        <v>16792000</v>
      </c>
      <c r="AF173" s="218" t="s">
        <v>8067</v>
      </c>
      <c r="AG173" s="218" t="s">
        <v>1219</v>
      </c>
      <c r="AH173" s="218">
        <v>2</v>
      </c>
      <c r="AI173" s="218" t="s">
        <v>8708</v>
      </c>
      <c r="AJ173" s="218" t="s">
        <v>8700</v>
      </c>
      <c r="AK173" s="219">
        <v>45260</v>
      </c>
      <c r="AL173" s="227" t="s">
        <v>8713</v>
      </c>
      <c r="AM173" s="213">
        <v>25000</v>
      </c>
      <c r="AN173" s="213" t="s">
        <v>8710</v>
      </c>
      <c r="AO173" s="213" t="s">
        <v>1219</v>
      </c>
      <c r="AP173" s="213">
        <v>2</v>
      </c>
      <c r="AQ173" s="213" t="s">
        <v>8712</v>
      </c>
      <c r="AR173" s="213" t="s">
        <v>8711</v>
      </c>
      <c r="AS173" s="214">
        <v>45260</v>
      </c>
      <c r="AT173" s="228" t="s">
        <v>699</v>
      </c>
      <c r="AU173" s="218">
        <v>0</v>
      </c>
      <c r="AV173" s="218" t="s">
        <v>17</v>
      </c>
      <c r="AW173" s="218" t="s">
        <v>17</v>
      </c>
      <c r="AX173" s="218" t="s">
        <v>17</v>
      </c>
      <c r="AY173" s="218" t="s">
        <v>698</v>
      </c>
      <c r="AZ173" s="218" t="s">
        <v>17</v>
      </c>
      <c r="BA173" s="219">
        <v>43742</v>
      </c>
      <c r="BB173" s="227" t="s">
        <v>8717</v>
      </c>
      <c r="BC173" s="213">
        <v>4106</v>
      </c>
      <c r="BD173" s="213" t="s">
        <v>8714</v>
      </c>
      <c r="BE173" s="213" t="s">
        <v>1219</v>
      </c>
      <c r="BF173" s="213">
        <v>2</v>
      </c>
      <c r="BG173" s="213" t="s">
        <v>8716</v>
      </c>
      <c r="BH173" s="213" t="s">
        <v>8715</v>
      </c>
      <c r="BI173" s="214">
        <v>45260</v>
      </c>
      <c r="BJ173" s="228" t="s">
        <v>8720</v>
      </c>
      <c r="BK173" s="228">
        <v>20</v>
      </c>
      <c r="BL173" s="228" t="s">
        <v>8081</v>
      </c>
      <c r="BM173" s="228" t="s">
        <v>1219</v>
      </c>
      <c r="BN173" s="228">
        <v>2</v>
      </c>
      <c r="BO173" s="228" t="s">
        <v>8719</v>
      </c>
      <c r="BP173" s="218" t="s">
        <v>8718</v>
      </c>
      <c r="BQ173" s="229">
        <v>45260</v>
      </c>
      <c r="BR173" s="227" t="s">
        <v>711</v>
      </c>
      <c r="BS173" s="230" t="s">
        <v>17</v>
      </c>
      <c r="BT173" s="230" t="s">
        <v>17</v>
      </c>
      <c r="BU173" s="230" t="s">
        <v>17</v>
      </c>
      <c r="BV173" s="230" t="s">
        <v>17</v>
      </c>
      <c r="BW173" s="230" t="s">
        <v>17</v>
      </c>
      <c r="BX173" s="230" t="s">
        <v>17</v>
      </c>
      <c r="BY173" s="214">
        <v>43787</v>
      </c>
      <c r="BZ173" s="228" t="s">
        <v>712</v>
      </c>
      <c r="CA173" s="228" t="s">
        <v>17</v>
      </c>
      <c r="CB173" s="228" t="s">
        <v>17</v>
      </c>
      <c r="CC173" s="228" t="s">
        <v>17</v>
      </c>
      <c r="CD173" s="228" t="s">
        <v>17</v>
      </c>
      <c r="CE173" s="228" t="s">
        <v>17</v>
      </c>
      <c r="CF173" s="228" t="s">
        <v>17</v>
      </c>
      <c r="CG173" s="229">
        <v>43787</v>
      </c>
      <c r="CH173" s="227" t="s">
        <v>11280</v>
      </c>
      <c r="CI173" s="228" t="e">
        <v>#N/A</v>
      </c>
      <c r="CJ173" s="228" t="e">
        <v>#N/A</v>
      </c>
      <c r="CK173" s="228" t="e">
        <v>#N/A</v>
      </c>
      <c r="CL173" s="228" t="e">
        <v>#N/A</v>
      </c>
      <c r="CM173" s="228" t="e">
        <v>#N/A</v>
      </c>
      <c r="CN173" s="228" t="e">
        <v>#N/A</v>
      </c>
      <c r="CO173" s="231" t="e">
        <v>#N/A</v>
      </c>
      <c r="CP173" s="228" t="s">
        <v>106</v>
      </c>
      <c r="CQ173" s="230" t="s">
        <v>17</v>
      </c>
      <c r="CR173" s="230">
        <v>0</v>
      </c>
      <c r="CS173" s="230" t="s">
        <v>17</v>
      </c>
      <c r="CT173" s="230" t="s">
        <v>17</v>
      </c>
      <c r="CU173" s="230">
        <v>0</v>
      </c>
      <c r="CV173" s="230">
        <v>0</v>
      </c>
      <c r="CW173" s="214">
        <v>43502</v>
      </c>
      <c r="CX173" s="228" t="s">
        <v>8725</v>
      </c>
      <c r="CY173" s="218">
        <v>3000000</v>
      </c>
      <c r="CZ173" s="218" t="s">
        <v>8722</v>
      </c>
      <c r="DA173" s="218" t="s">
        <v>1219</v>
      </c>
      <c r="DB173" s="218">
        <v>2</v>
      </c>
      <c r="DC173" s="218" t="s">
        <v>8724</v>
      </c>
      <c r="DD173" s="218" t="s">
        <v>8723</v>
      </c>
      <c r="DE173" s="220">
        <v>45260</v>
      </c>
      <c r="DF173" s="227" t="s">
        <v>8727</v>
      </c>
      <c r="DG173" s="213">
        <v>0</v>
      </c>
      <c r="DH173" s="230" t="s">
        <v>8726</v>
      </c>
      <c r="DI173" s="230" t="s">
        <v>1219</v>
      </c>
      <c r="DJ173" s="230">
        <v>2</v>
      </c>
      <c r="DK173" s="230" t="s">
        <v>8597</v>
      </c>
      <c r="DL173" s="230" t="s">
        <v>8700</v>
      </c>
      <c r="DM173" s="214">
        <v>45260</v>
      </c>
      <c r="DN173" s="228" t="s">
        <v>8730</v>
      </c>
      <c r="DO173" s="218">
        <v>13792000</v>
      </c>
      <c r="DP173" s="228" t="s">
        <v>8728</v>
      </c>
      <c r="DQ173" s="228" t="s">
        <v>1219</v>
      </c>
      <c r="DR173" s="228">
        <v>2</v>
      </c>
      <c r="DS173" s="228" t="s">
        <v>8599</v>
      </c>
      <c r="DT173" s="228" t="s">
        <v>8729</v>
      </c>
      <c r="DU173" s="229">
        <v>45260</v>
      </c>
      <c r="DV173" s="227" t="s">
        <v>8731</v>
      </c>
      <c r="DW173" s="213">
        <v>3000000</v>
      </c>
      <c r="DX173" s="230" t="s">
        <v>8722</v>
      </c>
      <c r="DY173" s="230" t="s">
        <v>1219</v>
      </c>
      <c r="DZ173" s="230">
        <v>2</v>
      </c>
      <c r="EA173" s="230" t="s">
        <v>8724</v>
      </c>
      <c r="EB173" s="230" t="s">
        <v>8723</v>
      </c>
      <c r="EC173" s="214">
        <v>45260</v>
      </c>
      <c r="ED173" s="228" t="s">
        <v>8733</v>
      </c>
      <c r="EE173" s="218">
        <v>0</v>
      </c>
      <c r="EF173" s="228" t="s">
        <v>17</v>
      </c>
      <c r="EG173" s="228" t="s">
        <v>22</v>
      </c>
      <c r="EH173" s="228">
        <v>3</v>
      </c>
      <c r="EI173" s="228" t="s">
        <v>8732</v>
      </c>
      <c r="EJ173" s="228" t="s">
        <v>17</v>
      </c>
      <c r="EK173" s="229">
        <v>45260</v>
      </c>
      <c r="EL173" s="227" t="s">
        <v>8734</v>
      </c>
      <c r="EM173" s="213">
        <v>0</v>
      </c>
      <c r="EN173" s="230" t="s">
        <v>17</v>
      </c>
      <c r="EO173" s="230" t="s">
        <v>22</v>
      </c>
      <c r="EP173" s="230">
        <v>3</v>
      </c>
      <c r="EQ173" s="230" t="s">
        <v>8732</v>
      </c>
      <c r="ER173" s="230" t="s">
        <v>17</v>
      </c>
      <c r="ES173" s="214">
        <v>45260</v>
      </c>
      <c r="ET173" s="228" t="s">
        <v>8721</v>
      </c>
      <c r="EU173" s="228">
        <v>20</v>
      </c>
      <c r="EV173" s="228" t="s">
        <v>8081</v>
      </c>
      <c r="EW173" s="228" t="s">
        <v>1219</v>
      </c>
      <c r="EX173" s="228">
        <v>2</v>
      </c>
      <c r="EY173" s="228" t="s">
        <v>8719</v>
      </c>
      <c r="EZ173" s="228" t="s">
        <v>8718</v>
      </c>
      <c r="FA173" s="229">
        <v>45260</v>
      </c>
      <c r="FB173" s="227" t="s">
        <v>1158</v>
      </c>
      <c r="FC173" s="230">
        <v>4</v>
      </c>
      <c r="FD173" s="230" t="s">
        <v>17</v>
      </c>
      <c r="FE173" s="230" t="s">
        <v>33</v>
      </c>
      <c r="FF173" s="230">
        <v>2</v>
      </c>
      <c r="FG173" s="230" t="s">
        <v>1157</v>
      </c>
      <c r="FH173" s="230" t="s">
        <v>17</v>
      </c>
      <c r="FI173" s="214">
        <v>44660</v>
      </c>
      <c r="FJ173" s="227" t="s">
        <v>107</v>
      </c>
      <c r="FK173" s="228" t="s">
        <v>17</v>
      </c>
      <c r="FL173" s="228">
        <v>0</v>
      </c>
      <c r="FM173" s="228" t="s">
        <v>17</v>
      </c>
      <c r="FN173" s="228" t="s">
        <v>17</v>
      </c>
      <c r="FO173" s="228">
        <v>0</v>
      </c>
      <c r="FP173" s="218">
        <v>0</v>
      </c>
      <c r="FQ173" s="219">
        <v>43502</v>
      </c>
      <c r="FR173" s="227" t="s">
        <v>108</v>
      </c>
      <c r="FS173" s="230" t="s">
        <v>17</v>
      </c>
      <c r="FT173" s="230">
        <v>0</v>
      </c>
      <c r="FU173" s="230" t="s">
        <v>17</v>
      </c>
      <c r="FV173" s="230" t="s">
        <v>17</v>
      </c>
      <c r="FW173" s="230">
        <v>0</v>
      </c>
      <c r="FX173" s="230">
        <v>0</v>
      </c>
      <c r="FY173" s="214">
        <v>43502</v>
      </c>
      <c r="FZ173" s="228" t="s">
        <v>5947</v>
      </c>
      <c r="GA173" s="228">
        <v>2</v>
      </c>
      <c r="GB173" s="228" t="s">
        <v>2019</v>
      </c>
      <c r="GC173" s="228" t="s">
        <v>33</v>
      </c>
      <c r="GD173" s="228">
        <v>2</v>
      </c>
      <c r="GE173" s="228" t="s">
        <v>17</v>
      </c>
      <c r="GF173" s="228" t="s">
        <v>17</v>
      </c>
      <c r="GG173" s="229">
        <v>45255</v>
      </c>
      <c r="GH173" s="227" t="s">
        <v>5953</v>
      </c>
      <c r="GI173" s="230">
        <v>0</v>
      </c>
      <c r="GJ173" s="230" t="s">
        <v>2019</v>
      </c>
      <c r="GK173" s="230" t="s">
        <v>33</v>
      </c>
      <c r="GL173" s="230">
        <v>2</v>
      </c>
      <c r="GM173" s="230" t="s">
        <v>17</v>
      </c>
      <c r="GN173" s="230" t="s">
        <v>17</v>
      </c>
      <c r="GO173" s="214">
        <v>45255</v>
      </c>
      <c r="GP173" s="228" t="s">
        <v>5948</v>
      </c>
      <c r="GQ173" s="228">
        <v>1</v>
      </c>
      <c r="GR173" s="228" t="s">
        <v>2019</v>
      </c>
      <c r="GS173" s="228" t="s">
        <v>33</v>
      </c>
      <c r="GT173" s="228">
        <v>2</v>
      </c>
      <c r="GU173" s="228" t="s">
        <v>17</v>
      </c>
      <c r="GV173" s="228" t="s">
        <v>17</v>
      </c>
      <c r="GW173" s="229">
        <v>45255</v>
      </c>
      <c r="GX173" s="227" t="s">
        <v>5954</v>
      </c>
      <c r="GY173" s="230">
        <v>0</v>
      </c>
      <c r="GZ173" s="230" t="s">
        <v>2019</v>
      </c>
      <c r="HA173" s="230" t="s">
        <v>33</v>
      </c>
      <c r="HB173" s="230">
        <v>2</v>
      </c>
      <c r="HC173" s="230" t="s">
        <v>17</v>
      </c>
      <c r="HD173" s="230" t="s">
        <v>17</v>
      </c>
      <c r="HE173" s="214">
        <v>45255</v>
      </c>
      <c r="HF173" s="228" t="s">
        <v>5946</v>
      </c>
      <c r="HG173" s="228">
        <v>2</v>
      </c>
      <c r="HH173" s="228" t="s">
        <v>2019</v>
      </c>
      <c r="HI173" s="228" t="s">
        <v>33</v>
      </c>
      <c r="HJ173" s="228">
        <v>2</v>
      </c>
      <c r="HK173" s="228" t="s">
        <v>17</v>
      </c>
      <c r="HL173" s="228" t="s">
        <v>17</v>
      </c>
      <c r="HM173" s="229">
        <v>45255</v>
      </c>
      <c r="HN173" s="227" t="s">
        <v>5952</v>
      </c>
      <c r="HO173" s="230">
        <v>0</v>
      </c>
      <c r="HP173" s="230" t="s">
        <v>2019</v>
      </c>
      <c r="HQ173" s="230" t="s">
        <v>33</v>
      </c>
      <c r="HR173" s="230">
        <v>2</v>
      </c>
      <c r="HS173" s="230" t="s">
        <v>17</v>
      </c>
      <c r="HT173" s="230" t="s">
        <v>17</v>
      </c>
      <c r="HU173" s="214">
        <v>45255</v>
      </c>
      <c r="HV173" s="228" t="s">
        <v>5949</v>
      </c>
      <c r="HW173" s="228">
        <v>0</v>
      </c>
      <c r="HX173" s="228" t="s">
        <v>2019</v>
      </c>
      <c r="HY173" s="228" t="s">
        <v>33</v>
      </c>
      <c r="HZ173" s="228">
        <v>2</v>
      </c>
      <c r="IA173" s="228" t="s">
        <v>17</v>
      </c>
      <c r="IB173" s="228" t="s">
        <v>17</v>
      </c>
      <c r="IC173" s="229">
        <v>45255</v>
      </c>
      <c r="ID173" s="227" t="s">
        <v>5951</v>
      </c>
      <c r="IE173" s="230">
        <v>2</v>
      </c>
      <c r="IF173" s="230" t="s">
        <v>2019</v>
      </c>
      <c r="IG173" s="230" t="s">
        <v>33</v>
      </c>
      <c r="IH173" s="230">
        <v>2</v>
      </c>
      <c r="II173" s="230" t="s">
        <v>17</v>
      </c>
      <c r="IJ173" s="230" t="s">
        <v>17</v>
      </c>
      <c r="IK173" s="214">
        <v>45255</v>
      </c>
      <c r="IL173" s="228" t="s">
        <v>5950</v>
      </c>
      <c r="IM173" s="228">
        <v>2</v>
      </c>
      <c r="IN173" s="228" t="s">
        <v>2019</v>
      </c>
      <c r="IO173" s="228" t="s">
        <v>33</v>
      </c>
      <c r="IP173" s="228">
        <v>2</v>
      </c>
      <c r="IQ173" s="228" t="s">
        <v>17</v>
      </c>
      <c r="IR173" s="228" t="s">
        <v>17</v>
      </c>
      <c r="IS173" s="229">
        <v>45255</v>
      </c>
    </row>
  </sheetData>
  <mergeCells count="31">
    <mergeCell ref="N1:U1"/>
    <mergeCell ref="F1:M1"/>
    <mergeCell ref="DV1:EC1"/>
    <mergeCell ref="CX1:DE1"/>
    <mergeCell ref="DN1:DU1"/>
    <mergeCell ref="DF1:DM1"/>
    <mergeCell ref="AT1:BA1"/>
    <mergeCell ref="BJ1:BQ1"/>
    <mergeCell ref="CH1:CO1"/>
    <mergeCell ref="BZ1:CG1"/>
    <mergeCell ref="CP1:CW1"/>
    <mergeCell ref="V1:AC1"/>
    <mergeCell ref="AD1:AK1"/>
    <mergeCell ref="AL1:AS1"/>
    <mergeCell ref="BR1:BY1"/>
    <mergeCell ref="BB1:BI1"/>
    <mergeCell ref="EE1:EK1"/>
    <mergeCell ref="EM1:ES1"/>
    <mergeCell ref="IL1:IS1"/>
    <mergeCell ref="HF1:HM1"/>
    <mergeCell ref="GX1:HE1"/>
    <mergeCell ref="HN1:HU1"/>
    <mergeCell ref="HV1:IC1"/>
    <mergeCell ref="GP1:GW1"/>
    <mergeCell ref="ET1:FA1"/>
    <mergeCell ref="FB1:FI1"/>
    <mergeCell ref="FJ1:FQ1"/>
    <mergeCell ref="ID1:IK1"/>
    <mergeCell ref="FR1:FY1"/>
    <mergeCell ref="GH1:GO1"/>
    <mergeCell ref="FZ1:GG1"/>
  </mergeCells>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0" tint="-0.499984740745262"/>
  </sheetPr>
  <dimension ref="A1:AG173"/>
  <sheetViews>
    <sheetView topLeftCell="T270" workbookViewId="0">
      <selection activeCell="A250" sqref="A250:AG300"/>
    </sheetView>
  </sheetViews>
  <sheetFormatPr defaultColWidth="9.42578125" defaultRowHeight="15" x14ac:dyDescent="0.25"/>
  <cols>
    <col min="1" max="1" width="36" style="1" customWidth="1"/>
    <col min="2" max="2" width="23.42578125" style="1" customWidth="1"/>
    <col min="3" max="3" width="10.42578125" style="1" bestFit="1" customWidth="1"/>
    <col min="4" max="4" width="11.42578125" style="1" bestFit="1" customWidth="1"/>
    <col min="5" max="5" width="5.42578125" style="1" bestFit="1" customWidth="1"/>
    <col min="6" max="6" width="12.42578125" style="4" customWidth="1"/>
    <col min="7" max="7" width="11.42578125" style="4" bestFit="1" customWidth="1"/>
    <col min="8" max="8" width="16.28515625" style="4" customWidth="1"/>
    <col min="9" max="9" width="10.42578125" style="4" bestFit="1" customWidth="1"/>
    <col min="10" max="11" width="9.42578125" style="4" hidden="1" customWidth="1"/>
    <col min="12" max="12" width="8.5703125" style="4" bestFit="1" customWidth="1"/>
    <col min="13" max="14" width="8.5703125" style="4" hidden="1" customWidth="1"/>
    <col min="15" max="15" width="6.42578125" style="4" hidden="1" customWidth="1"/>
    <col min="16" max="16" width="6.5703125" style="4" hidden="1" customWidth="1"/>
    <col min="17" max="17" width="16.85546875" style="4" customWidth="1"/>
    <col min="18" max="18" width="15.7109375" style="4" customWidth="1"/>
    <col min="19" max="19" width="10.42578125" style="4" bestFit="1" customWidth="1"/>
    <col min="20" max="20" width="14.28515625" style="4" customWidth="1"/>
    <col min="21" max="21" width="10.42578125" style="4" bestFit="1" customWidth="1"/>
    <col min="22" max="22" width="9.42578125" style="4" bestFit="1" customWidth="1"/>
    <col min="23" max="24" width="10.42578125" style="4" hidden="1" customWidth="1"/>
    <col min="25" max="25" width="9.42578125" style="4" bestFit="1" customWidth="1"/>
    <col min="26" max="26" width="12.42578125" style="4" bestFit="1" customWidth="1"/>
    <col min="27" max="27" width="9.42578125" style="4" bestFit="1" customWidth="1"/>
    <col min="28" max="28" width="6.42578125" style="4" bestFit="1" customWidth="1"/>
    <col min="29" max="31" width="9.42578125" style="4" bestFit="1" customWidth="1"/>
    <col min="32" max="32" width="6.42578125" style="4" bestFit="1" customWidth="1"/>
    <col min="33" max="33" width="12.42578125" style="4" bestFit="1" customWidth="1"/>
    <col min="34" max="34" width="9.42578125" style="1" customWidth="1"/>
    <col min="35" max="16384" width="9.42578125" style="1"/>
  </cols>
  <sheetData>
    <row r="1" spans="1:33" s="5" customFormat="1" ht="147" customHeight="1" x14ac:dyDescent="0.2">
      <c r="A1" s="16" t="str">
        <f>'Core Indicators'!A:A</f>
        <v>Crisis</v>
      </c>
      <c r="B1" s="16" t="s">
        <v>9678</v>
      </c>
      <c r="C1" s="16" t="s">
        <v>9675</v>
      </c>
      <c r="D1" s="16" t="s">
        <v>9676</v>
      </c>
      <c r="E1" s="11" t="s">
        <v>9677</v>
      </c>
      <c r="F1" s="38" t="s">
        <v>9793</v>
      </c>
      <c r="G1" s="38" t="s">
        <v>9794</v>
      </c>
      <c r="H1" s="38" t="s">
        <v>9795</v>
      </c>
      <c r="I1" s="38" t="s">
        <v>9796</v>
      </c>
      <c r="J1" s="38" t="s">
        <v>9797</v>
      </c>
      <c r="K1" s="38" t="s">
        <v>9798</v>
      </c>
      <c r="L1" s="38" t="s">
        <v>9799</v>
      </c>
      <c r="M1" s="38" t="s">
        <v>9800</v>
      </c>
      <c r="N1" s="38" t="s">
        <v>9801</v>
      </c>
      <c r="O1" s="38" t="s">
        <v>9802</v>
      </c>
      <c r="P1" s="39" t="s">
        <v>9803</v>
      </c>
      <c r="Q1" s="38" t="s">
        <v>9804</v>
      </c>
      <c r="R1" s="38" t="s">
        <v>9805</v>
      </c>
      <c r="S1" s="38" t="s">
        <v>9806</v>
      </c>
      <c r="T1" s="38" t="s">
        <v>9807</v>
      </c>
      <c r="U1" s="38" t="s">
        <v>9808</v>
      </c>
      <c r="V1" s="39" t="s">
        <v>9809</v>
      </c>
      <c r="W1" s="39" t="s">
        <v>9810</v>
      </c>
      <c r="X1" s="39" t="s">
        <v>9811</v>
      </c>
      <c r="Y1" s="39" t="s">
        <v>2021</v>
      </c>
      <c r="Z1" s="39" t="s">
        <v>2033</v>
      </c>
      <c r="AA1" s="39" t="s">
        <v>2023</v>
      </c>
      <c r="AB1" s="39" t="s">
        <v>2035</v>
      </c>
      <c r="AC1" s="39" t="s">
        <v>2018</v>
      </c>
      <c r="AD1" s="39" t="s">
        <v>2031</v>
      </c>
      <c r="AE1" s="39" t="s">
        <v>2025</v>
      </c>
      <c r="AF1" s="39" t="s">
        <v>9754</v>
      </c>
      <c r="AG1" s="39" t="s">
        <v>2027</v>
      </c>
    </row>
    <row r="2" spans="1:33" ht="26.1" customHeight="1" x14ac:dyDescent="0.25">
      <c r="A2" s="45">
        <f>'Core Indicators'!A:A</f>
        <v>0</v>
      </c>
      <c r="B2" s="18"/>
      <c r="C2" s="18"/>
      <c r="D2" s="18"/>
      <c r="E2" s="11"/>
      <c r="F2" s="12" t="s">
        <v>9812</v>
      </c>
      <c r="G2" s="12" t="s">
        <v>9813</v>
      </c>
      <c r="H2" s="12" t="s">
        <v>9813</v>
      </c>
      <c r="I2" s="12" t="s">
        <v>9813</v>
      </c>
      <c r="J2" s="12" t="s">
        <v>9813</v>
      </c>
      <c r="K2" s="12"/>
      <c r="L2" s="12" t="s">
        <v>9813</v>
      </c>
      <c r="M2" s="12" t="s">
        <v>9813</v>
      </c>
      <c r="N2" s="12" t="s">
        <v>9813</v>
      </c>
      <c r="O2" s="12" t="s">
        <v>9813</v>
      </c>
      <c r="P2" s="12" t="s">
        <v>9814</v>
      </c>
      <c r="Q2" s="12" t="s">
        <v>9813</v>
      </c>
      <c r="R2" s="12" t="s">
        <v>9813</v>
      </c>
      <c r="S2" s="12" t="s">
        <v>9813</v>
      </c>
      <c r="T2" s="12" t="s">
        <v>9813</v>
      </c>
      <c r="U2" s="12" t="s">
        <v>9813</v>
      </c>
      <c r="V2" s="12" t="s">
        <v>9813</v>
      </c>
      <c r="W2" s="12" t="s">
        <v>9813</v>
      </c>
      <c r="X2" s="12" t="s">
        <v>9813</v>
      </c>
      <c r="Y2" s="12"/>
      <c r="Z2" s="12"/>
      <c r="AA2" s="12"/>
      <c r="AB2" s="12"/>
      <c r="AC2" s="12"/>
      <c r="AD2" s="12"/>
      <c r="AE2" s="12"/>
      <c r="AF2" s="12"/>
      <c r="AG2" s="12"/>
    </row>
    <row r="3" spans="1:33" s="43" customFormat="1" ht="20.100000000000001" customHeight="1" x14ac:dyDescent="0.25">
      <c r="A3" s="62" t="str">
        <f>'Core Indicators'!A:A</f>
        <v>Complex crisis in Afghanistan</v>
      </c>
      <c r="B3" s="62" t="str">
        <f>'Core Indicators'!B:B</f>
        <v>Conflict,Violence,Displacement,Drought,Earthquake,Socio-political</v>
      </c>
      <c r="C3" s="62" t="str">
        <f>'Core Indicators'!C3</f>
        <v>AFG001</v>
      </c>
      <c r="D3" s="62" t="str">
        <f>'Core Indicators'!D3</f>
        <v>Afghanistan</v>
      </c>
      <c r="E3" s="62" t="str">
        <f>'Core Indicators'!E3</f>
        <v>AFG</v>
      </c>
      <c r="F3" s="41">
        <f>'Core Indicators'!O3</f>
        <v>652867</v>
      </c>
      <c r="G3" s="41">
        <f>'Core Indicators'!W3</f>
        <v>43100000</v>
      </c>
      <c r="H3" s="41">
        <f>'Core Indicators'!AE3</f>
        <v>43100000</v>
      </c>
      <c r="I3" s="41">
        <f>'Core Indicators'!AM3</f>
        <v>23324000</v>
      </c>
      <c r="J3" s="41">
        <f>'Core Indicators'!AU3</f>
        <v>2010</v>
      </c>
      <c r="K3" s="41" t="str">
        <f>'Core Indicators'!BC3</f>
        <v>x</v>
      </c>
      <c r="L3" s="41">
        <f>'Core Indicators'!BK3</f>
        <v>539</v>
      </c>
      <c r="M3" s="41">
        <f>'Core Indicators'!BS3</f>
        <v>21300</v>
      </c>
      <c r="N3" s="41">
        <f>'Core Indicators'!CA3</f>
        <v>3330</v>
      </c>
      <c r="O3" s="41" t="e">
        <f>'Core Indicators'!CI3</f>
        <v>#N/A</v>
      </c>
      <c r="P3" s="41" t="str">
        <f>'Core Indicators'!CQ3</f>
        <v>x</v>
      </c>
      <c r="Q3" s="41">
        <f>'Core Indicators'!DG3</f>
        <v>0</v>
      </c>
      <c r="R3" s="41">
        <f>'Core Indicators'!DO3</f>
        <v>13900000</v>
      </c>
      <c r="S3" s="41">
        <f>'Core Indicators'!DW3</f>
        <v>14500000</v>
      </c>
      <c r="T3" s="41">
        <f>'Core Indicators'!EE3</f>
        <v>14700000</v>
      </c>
      <c r="U3" s="41">
        <f>'Core Indicators'!EM3</f>
        <v>0</v>
      </c>
      <c r="V3" s="41">
        <f>'Core Indicators'!FC3</f>
        <v>4</v>
      </c>
      <c r="W3" s="41" t="str">
        <f>'Core Indicators'!FK3</f>
        <v>x</v>
      </c>
      <c r="X3" s="41">
        <f>'Core Indicators'!FS3</f>
        <v>543000</v>
      </c>
      <c r="Y3" s="41">
        <f>'Core Indicators'!GA3</f>
        <v>0</v>
      </c>
      <c r="Z3" s="41">
        <f>'Core Indicators'!GI3</f>
        <v>2</v>
      </c>
      <c r="AA3" s="41">
        <f>'Core Indicators'!GQ3</f>
        <v>3</v>
      </c>
      <c r="AB3" s="41">
        <f>'Core Indicators'!GY3</f>
        <v>3</v>
      </c>
      <c r="AC3" s="41">
        <f>'Core Indicators'!HG3</f>
        <v>2</v>
      </c>
      <c r="AD3" s="41">
        <f>'Core Indicators'!HO3</f>
        <v>2</v>
      </c>
      <c r="AE3" s="41">
        <f>'Core Indicators'!HW3</f>
        <v>3</v>
      </c>
      <c r="AF3" s="41">
        <f>'Core Indicators'!IE3</f>
        <v>3</v>
      </c>
      <c r="AG3" s="41">
        <f>'Core Indicators'!IM3</f>
        <v>3</v>
      </c>
    </row>
    <row r="4" spans="1:33" s="43" customFormat="1" ht="20.100000000000001" customHeight="1" x14ac:dyDescent="0.25">
      <c r="A4" s="233" t="str">
        <f>'Core Indicators'!A:A</f>
        <v>Earthquake in Herat Province</v>
      </c>
      <c r="B4" s="233" t="str">
        <f>'Core Indicators'!B:B</f>
        <v>Earthquake</v>
      </c>
      <c r="C4" s="233" t="str">
        <f>'Core Indicators'!C4</f>
        <v>AFG006</v>
      </c>
      <c r="D4" s="233" t="str">
        <f>'Core Indicators'!D4</f>
        <v>Afghanistan</v>
      </c>
      <c r="E4" s="233" t="str">
        <f>'Core Indicators'!E4</f>
        <v>AFG</v>
      </c>
      <c r="F4" s="42">
        <f>'Core Indicators'!O4</f>
        <v>54778</v>
      </c>
      <c r="G4" s="42">
        <f>'Core Indicators'!W4</f>
        <v>3500000</v>
      </c>
      <c r="H4" s="42">
        <f>'Core Indicators'!AE4</f>
        <v>1600000</v>
      </c>
      <c r="I4" s="42" t="str">
        <f>'Core Indicators'!AM4</f>
        <v>x</v>
      </c>
      <c r="J4" s="42">
        <f>'Core Indicators'!AU4</f>
        <v>2100</v>
      </c>
      <c r="K4" s="42" t="str">
        <f>'Core Indicators'!BC4</f>
        <v>x</v>
      </c>
      <c r="L4" s="42">
        <f>'Core Indicators'!BK4</f>
        <v>1482</v>
      </c>
      <c r="M4" s="42">
        <f>'Core Indicators'!BS4</f>
        <v>21300</v>
      </c>
      <c r="N4" s="42">
        <f>'Core Indicators'!CA4</f>
        <v>3330</v>
      </c>
      <c r="O4" s="42" t="e">
        <f>'Core Indicators'!CI4</f>
        <v>#N/A</v>
      </c>
      <c r="P4" s="42" t="str">
        <f>'Core Indicators'!CQ4</f>
        <v>x</v>
      </c>
      <c r="Q4" s="42">
        <f>'Core Indicators'!DG4</f>
        <v>1900000</v>
      </c>
      <c r="R4" s="42">
        <f>'Core Indicators'!DO4</f>
        <v>1486000</v>
      </c>
      <c r="S4" s="42">
        <f>'Core Indicators'!DW4</f>
        <v>232000</v>
      </c>
      <c r="T4" s="42">
        <f>'Core Indicators'!EE4</f>
        <v>43000</v>
      </c>
      <c r="U4" s="42">
        <f>'Core Indicators'!EM4</f>
        <v>0</v>
      </c>
      <c r="V4" s="42">
        <f>'Core Indicators'!FC4</f>
        <v>2</v>
      </c>
      <c r="W4" s="42" t="str">
        <f>'Core Indicators'!FK4</f>
        <v>x</v>
      </c>
      <c r="X4" s="42" t="str">
        <f>'Core Indicators'!FS4</f>
        <v>x</v>
      </c>
      <c r="Y4" s="42">
        <f>'Core Indicators'!GA4</f>
        <v>0</v>
      </c>
      <c r="Z4" s="42">
        <f>'Core Indicators'!GI4</f>
        <v>0</v>
      </c>
      <c r="AA4" s="42">
        <f>'Core Indicators'!GQ4</f>
        <v>1</v>
      </c>
      <c r="AB4" s="42">
        <f>'Core Indicators'!GY4</f>
        <v>0</v>
      </c>
      <c r="AC4" s="42">
        <f>'Core Indicators'!HG4</f>
        <v>0</v>
      </c>
      <c r="AD4" s="42">
        <f>'Core Indicators'!HO4</f>
        <v>2</v>
      </c>
      <c r="AE4" s="42">
        <f>'Core Indicators'!HW4</f>
        <v>1</v>
      </c>
      <c r="AF4" s="42">
        <f>'Core Indicators'!IE4</f>
        <v>3</v>
      </c>
      <c r="AG4" s="42">
        <f>'Core Indicators'!IM4</f>
        <v>3</v>
      </c>
    </row>
    <row r="5" spans="1:33" s="43" customFormat="1" ht="20.100000000000001" customHeight="1" x14ac:dyDescent="0.25">
      <c r="A5" s="62" t="str">
        <f>'Core Indicators'!A:A</f>
        <v>Drought in South-West Angola</v>
      </c>
      <c r="B5" s="62" t="str">
        <f>'Core Indicators'!B:B</f>
        <v>Drought</v>
      </c>
      <c r="C5" s="62" t="str">
        <f>'Core Indicators'!C5</f>
        <v>AGO002</v>
      </c>
      <c r="D5" s="62" t="str">
        <f>'Core Indicators'!D5</f>
        <v>Angola</v>
      </c>
      <c r="E5" s="62" t="str">
        <f>'Core Indicators'!E5</f>
        <v>AGO</v>
      </c>
      <c r="F5" s="41">
        <f>'Core Indicators'!O5</f>
        <v>1246700</v>
      </c>
      <c r="G5" s="41">
        <f>'Core Indicators'!W5</f>
        <v>2750000</v>
      </c>
      <c r="H5" s="41">
        <f>'Core Indicators'!AE5</f>
        <v>2267000</v>
      </c>
      <c r="I5" s="41">
        <f>'Core Indicators'!AM5</f>
        <v>0</v>
      </c>
      <c r="J5" s="41" t="e">
        <f>'Core Indicators'!AU5</f>
        <v>#N/A</v>
      </c>
      <c r="K5" s="41" t="e">
        <f>'Core Indicators'!BC5</f>
        <v>#N/A</v>
      </c>
      <c r="L5" s="41">
        <f>'Core Indicators'!BK5</f>
        <v>0</v>
      </c>
      <c r="M5" s="41" t="e">
        <f>'Core Indicators'!BS5</f>
        <v>#N/A</v>
      </c>
      <c r="N5" s="41" t="e">
        <f>'Core Indicators'!CA5</f>
        <v>#N/A</v>
      </c>
      <c r="O5" s="41" t="e">
        <f>'Core Indicators'!CI5</f>
        <v>#N/A</v>
      </c>
      <c r="P5" s="41" t="e">
        <f>'Core Indicators'!CQ5</f>
        <v>#N/A</v>
      </c>
      <c r="Q5" s="41">
        <f>'Core Indicators'!DG5</f>
        <v>483000</v>
      </c>
      <c r="R5" s="41">
        <f>'Core Indicators'!DO5</f>
        <v>683000</v>
      </c>
      <c r="S5" s="41">
        <f>'Core Indicators'!DW5</f>
        <v>1167000</v>
      </c>
      <c r="T5" s="41">
        <f>'Core Indicators'!EE5</f>
        <v>417000</v>
      </c>
      <c r="U5" s="41">
        <f>'Core Indicators'!EM5</f>
        <v>0</v>
      </c>
      <c r="V5" s="41">
        <f>'Core Indicators'!FC5</f>
        <v>1</v>
      </c>
      <c r="W5" s="41" t="e">
        <f>'Core Indicators'!FK5</f>
        <v>#N/A</v>
      </c>
      <c r="X5" s="41" t="e">
        <f>'Core Indicators'!FS5</f>
        <v>#N/A</v>
      </c>
      <c r="Y5" s="41">
        <f>'Core Indicators'!GA5</f>
        <v>0</v>
      </c>
      <c r="Z5" s="41">
        <f>'Core Indicators'!GI5</f>
        <v>0</v>
      </c>
      <c r="AA5" s="41">
        <f>'Core Indicators'!GQ5</f>
        <v>0</v>
      </c>
      <c r="AB5" s="41">
        <f>'Core Indicators'!GY5</f>
        <v>0</v>
      </c>
      <c r="AC5" s="41">
        <f>'Core Indicators'!HG5</f>
        <v>0</v>
      </c>
      <c r="AD5" s="41">
        <f>'Core Indicators'!HO5</f>
        <v>1</v>
      </c>
      <c r="AE5" s="41">
        <f>'Core Indicators'!HW5</f>
        <v>0</v>
      </c>
      <c r="AF5" s="41">
        <f>'Core Indicators'!IE5</f>
        <v>2</v>
      </c>
      <c r="AG5" s="41">
        <f>'Core Indicators'!IM5</f>
        <v>2</v>
      </c>
    </row>
    <row r="6" spans="1:33" s="43" customFormat="1" ht="20.100000000000001" customHeight="1" x14ac:dyDescent="0.25">
      <c r="A6" s="233" t="str">
        <f>'Core Indicators'!A:A</f>
        <v>Nagorno-Karabakh Conflict in Armenia</v>
      </c>
      <c r="B6" s="233" t="str">
        <f>'Core Indicators'!B:B</f>
        <v>Conflict,Displacement</v>
      </c>
      <c r="C6" s="233" t="str">
        <f>'Core Indicators'!C6</f>
        <v>ARM002</v>
      </c>
      <c r="D6" s="233" t="str">
        <f>'Core Indicators'!D6</f>
        <v>Armenia</v>
      </c>
      <c r="E6" s="233" t="str">
        <f>'Core Indicators'!E6</f>
        <v>ARM</v>
      </c>
      <c r="F6" s="42">
        <f>'Core Indicators'!O6</f>
        <v>12168</v>
      </c>
      <c r="G6" s="42">
        <f>'Core Indicators'!W6</f>
        <v>513000</v>
      </c>
      <c r="H6" s="42">
        <f>'Core Indicators'!AE6</f>
        <v>289000</v>
      </c>
      <c r="I6" s="42">
        <f>'Core Indicators'!AM6</f>
        <v>129000</v>
      </c>
      <c r="J6" s="42">
        <f>'Core Indicators'!AU6</f>
        <v>2</v>
      </c>
      <c r="K6" s="42" t="str">
        <f>'Core Indicators'!BC6</f>
        <v>x</v>
      </c>
      <c r="L6" s="42">
        <f>'Core Indicators'!BK6</f>
        <v>3</v>
      </c>
      <c r="M6" s="42" t="str">
        <f>'Core Indicators'!BS6</f>
        <v>x</v>
      </c>
      <c r="N6" s="42" t="str">
        <f>'Core Indicators'!CA6</f>
        <v>x</v>
      </c>
      <c r="O6" s="42" t="e">
        <f>'Core Indicators'!CI6</f>
        <v>#N/A</v>
      </c>
      <c r="P6" s="42" t="str">
        <f>'Core Indicators'!CQ6</f>
        <v>x</v>
      </c>
      <c r="Q6" s="42">
        <f>'Core Indicators'!DG6</f>
        <v>224000</v>
      </c>
      <c r="R6" s="42">
        <f>'Core Indicators'!DO6</f>
        <v>152000</v>
      </c>
      <c r="S6" s="42">
        <f>'Core Indicators'!DW6</f>
        <v>136000</v>
      </c>
      <c r="T6" s="42">
        <f>'Core Indicators'!EE6</f>
        <v>0</v>
      </c>
      <c r="U6" s="42">
        <f>'Core Indicators'!EM6</f>
        <v>0</v>
      </c>
      <c r="V6" s="42">
        <f>'Core Indicators'!FC6</f>
        <v>2</v>
      </c>
      <c r="W6" s="42" t="str">
        <f>'Core Indicators'!FK6</f>
        <v>x</v>
      </c>
      <c r="X6" s="42" t="str">
        <f>'Core Indicators'!FS6</f>
        <v>x</v>
      </c>
      <c r="Y6" s="42">
        <f>'Core Indicators'!GA6</f>
        <v>0</v>
      </c>
      <c r="Z6" s="42">
        <f>'Core Indicators'!GI6</f>
        <v>0</v>
      </c>
      <c r="AA6" s="42">
        <f>'Core Indicators'!GQ6</f>
        <v>1</v>
      </c>
      <c r="AB6" s="42">
        <f>'Core Indicators'!GY6</f>
        <v>0</v>
      </c>
      <c r="AC6" s="42">
        <f>'Core Indicators'!HG6</f>
        <v>0</v>
      </c>
      <c r="AD6" s="42">
        <f>'Core Indicators'!HO6</f>
        <v>1</v>
      </c>
      <c r="AE6" s="42">
        <f>'Core Indicators'!HW6</f>
        <v>0</v>
      </c>
      <c r="AF6" s="42">
        <f>'Core Indicators'!IE6</f>
        <v>3</v>
      </c>
      <c r="AG6" s="42">
        <f>'Core Indicators'!IM6</f>
        <v>0</v>
      </c>
    </row>
    <row r="7" spans="1:33" s="43" customFormat="1" ht="20.100000000000001" customHeight="1" x14ac:dyDescent="0.25">
      <c r="A7" s="62" t="str">
        <f>'Core Indicators'!A:A</f>
        <v>Nagorno-Karabakh conflict in Azerbaijan</v>
      </c>
      <c r="B7" s="62" t="str">
        <f>'Core Indicators'!B:B</f>
        <v>Conflict,Displacement</v>
      </c>
      <c r="C7" s="62" t="str">
        <f>'Core Indicators'!C7</f>
        <v>AZE002</v>
      </c>
      <c r="D7" s="62" t="str">
        <f>'Core Indicators'!D7</f>
        <v>Azerbaijan</v>
      </c>
      <c r="E7" s="62" t="str">
        <f>'Core Indicators'!E7</f>
        <v>AZE</v>
      </c>
      <c r="F7" s="41">
        <f>'Core Indicators'!O7</f>
        <v>16458</v>
      </c>
      <c r="G7" s="41">
        <f>'Core Indicators'!W7</f>
        <v>908000</v>
      </c>
      <c r="H7" s="41">
        <f>'Core Indicators'!AE7</f>
        <v>206000</v>
      </c>
      <c r="I7" s="41">
        <f>'Core Indicators'!AM7</f>
        <v>129000</v>
      </c>
      <c r="J7" s="41">
        <f>'Core Indicators'!AU7</f>
        <v>248</v>
      </c>
      <c r="K7" s="41" t="str">
        <f>'Core Indicators'!BC7</f>
        <v>x</v>
      </c>
      <c r="L7" s="41">
        <f>'Core Indicators'!BK7</f>
        <v>36</v>
      </c>
      <c r="M7" s="41" t="str">
        <f>'Core Indicators'!BS7</f>
        <v>x</v>
      </c>
      <c r="N7" s="41" t="str">
        <f>'Core Indicators'!CA7</f>
        <v>x</v>
      </c>
      <c r="O7" s="41" t="e">
        <f>'Core Indicators'!CI7</f>
        <v>#N/A</v>
      </c>
      <c r="P7" s="41" t="str">
        <f>'Core Indicators'!CQ7</f>
        <v>x</v>
      </c>
      <c r="Q7" s="41">
        <f>'Core Indicators'!DG7</f>
        <v>703000</v>
      </c>
      <c r="R7" s="41">
        <f>'Core Indicators'!DO7</f>
        <v>129000</v>
      </c>
      <c r="S7" s="41">
        <f>'Core Indicators'!DW7</f>
        <v>77000</v>
      </c>
      <c r="T7" s="41">
        <f>'Core Indicators'!EE7</f>
        <v>0</v>
      </c>
      <c r="U7" s="41">
        <f>'Core Indicators'!EM7</f>
        <v>0</v>
      </c>
      <c r="V7" s="41">
        <f>'Core Indicators'!FC7</f>
        <v>3</v>
      </c>
      <c r="W7" s="41" t="str">
        <f>'Core Indicators'!FK7</f>
        <v>x</v>
      </c>
      <c r="X7" s="41" t="str">
        <f>'Core Indicators'!FS7</f>
        <v>x</v>
      </c>
      <c r="Y7" s="41">
        <f>'Core Indicators'!GA7</f>
        <v>2</v>
      </c>
      <c r="Z7" s="41">
        <f>'Core Indicators'!GI7</f>
        <v>3</v>
      </c>
      <c r="AA7" s="41">
        <f>'Core Indicators'!GQ7</f>
        <v>2</v>
      </c>
      <c r="AB7" s="41">
        <f>'Core Indicators'!GY7</f>
        <v>0</v>
      </c>
      <c r="AC7" s="41">
        <f>'Core Indicators'!HG7</f>
        <v>3</v>
      </c>
      <c r="AD7" s="41">
        <f>'Core Indicators'!HO7</f>
        <v>2</v>
      </c>
      <c r="AE7" s="41">
        <f>'Core Indicators'!HW7</f>
        <v>1</v>
      </c>
      <c r="AF7" s="41">
        <f>'Core Indicators'!IE7</f>
        <v>3</v>
      </c>
      <c r="AG7" s="41">
        <f>'Core Indicators'!IM7</f>
        <v>2</v>
      </c>
    </row>
    <row r="8" spans="1:33" s="43" customFormat="1" ht="20.100000000000001" customHeight="1" x14ac:dyDescent="0.25">
      <c r="A8" s="233" t="str">
        <f>'Core Indicators'!A:A</f>
        <v>Complex in Burundi</v>
      </c>
      <c r="B8" s="233" t="str">
        <f>'Core Indicators'!B:B</f>
        <v>Violence,Displacement,Floods</v>
      </c>
      <c r="C8" s="233" t="str">
        <f>'Core Indicators'!C8</f>
        <v>BDI001</v>
      </c>
      <c r="D8" s="233" t="str">
        <f>'Core Indicators'!D8</f>
        <v>Burundi</v>
      </c>
      <c r="E8" s="233" t="str">
        <f>'Core Indicators'!E8</f>
        <v>BDI</v>
      </c>
      <c r="F8" s="42">
        <f>'Core Indicators'!O8</f>
        <v>25680</v>
      </c>
      <c r="G8" s="42">
        <f>'Core Indicators'!W8</f>
        <v>12289000</v>
      </c>
      <c r="H8" s="42">
        <f>'Core Indicators'!AE8</f>
        <v>5330000</v>
      </c>
      <c r="I8" s="42">
        <f>'Core Indicators'!AM8</f>
        <v>575000</v>
      </c>
      <c r="J8" s="42" t="str">
        <f>'Core Indicators'!AU8</f>
        <v>x</v>
      </c>
      <c r="K8" s="42">
        <f>'Core Indicators'!BC8</f>
        <v>283000</v>
      </c>
      <c r="L8" s="42">
        <f>'Core Indicators'!BK8</f>
        <v>73</v>
      </c>
      <c r="M8" s="42" t="str">
        <f>'Core Indicators'!BS8</f>
        <v>x</v>
      </c>
      <c r="N8" s="42" t="str">
        <f>'Core Indicators'!CA8</f>
        <v>x</v>
      </c>
      <c r="O8" s="42" t="e">
        <f>'Core Indicators'!CI8</f>
        <v>#N/A</v>
      </c>
      <c r="P8" s="42">
        <f>'Core Indicators'!CQ8</f>
        <v>444</v>
      </c>
      <c r="Q8" s="42">
        <f>'Core Indicators'!DG8</f>
        <v>6959000</v>
      </c>
      <c r="R8" s="42">
        <f>'Core Indicators'!DO8</f>
        <v>4174000</v>
      </c>
      <c r="S8" s="42">
        <f>'Core Indicators'!DW8</f>
        <v>1156000</v>
      </c>
      <c r="T8" s="42">
        <f>'Core Indicators'!EE8</f>
        <v>0</v>
      </c>
      <c r="U8" s="42">
        <f>'Core Indicators'!EM8</f>
        <v>0</v>
      </c>
      <c r="V8" s="42">
        <f>'Core Indicators'!FC8</f>
        <v>5</v>
      </c>
      <c r="W8" s="42" t="str">
        <f>'Core Indicators'!FK8</f>
        <v>x</v>
      </c>
      <c r="X8" s="42" t="str">
        <f>'Core Indicators'!FS8</f>
        <v>x</v>
      </c>
      <c r="Y8" s="42">
        <f>'Core Indicators'!GA8</f>
        <v>1</v>
      </c>
      <c r="Z8" s="42">
        <f>'Core Indicators'!GI8</f>
        <v>1</v>
      </c>
      <c r="AA8" s="42">
        <f>'Core Indicators'!GQ8</f>
        <v>1</v>
      </c>
      <c r="AB8" s="42">
        <f>'Core Indicators'!GY8</f>
        <v>0</v>
      </c>
      <c r="AC8" s="42">
        <f>'Core Indicators'!HG8</f>
        <v>0</v>
      </c>
      <c r="AD8" s="42">
        <f>'Core Indicators'!HO8</f>
        <v>1</v>
      </c>
      <c r="AE8" s="42">
        <f>'Core Indicators'!HW8</f>
        <v>0</v>
      </c>
      <c r="AF8" s="42">
        <f>'Core Indicators'!IE8</f>
        <v>0</v>
      </c>
      <c r="AG8" s="42">
        <f>'Core Indicators'!IM8</f>
        <v>3</v>
      </c>
    </row>
    <row r="9" spans="1:33" s="43" customFormat="1" ht="20.100000000000001" customHeight="1" x14ac:dyDescent="0.25">
      <c r="A9" s="62" t="str">
        <f>'Core Indicators'!A:A</f>
        <v>Conflict in Burkina Faso</v>
      </c>
      <c r="B9" s="62" t="str">
        <f>'Core Indicators'!B:B</f>
        <v>Conflict,Displacement,Violence</v>
      </c>
      <c r="C9" s="62" t="str">
        <f>'Core Indicators'!C9</f>
        <v>BFA002</v>
      </c>
      <c r="D9" s="62" t="str">
        <f>'Core Indicators'!D9</f>
        <v>Burkina Faso</v>
      </c>
      <c r="E9" s="62" t="str">
        <f>'Core Indicators'!E9</f>
        <v>BFA</v>
      </c>
      <c r="F9" s="41">
        <f>'Core Indicators'!O9</f>
        <v>166000</v>
      </c>
      <c r="G9" s="41">
        <f>'Core Indicators'!W9</f>
        <v>21537000</v>
      </c>
      <c r="H9" s="41">
        <f>'Core Indicators'!AE9</f>
        <v>4618000</v>
      </c>
      <c r="I9" s="41">
        <f>'Core Indicators'!AM9</f>
        <v>2219000</v>
      </c>
      <c r="J9" s="41">
        <f>'Core Indicators'!AU9</f>
        <v>1</v>
      </c>
      <c r="K9" s="41" t="str">
        <f>'Core Indicators'!BC9</f>
        <v>x</v>
      </c>
      <c r="L9" s="41">
        <f>'Core Indicators'!BK9</f>
        <v>3464</v>
      </c>
      <c r="M9" s="41" t="str">
        <f>'Core Indicators'!BS9</f>
        <v>x</v>
      </c>
      <c r="N9" s="41" t="str">
        <f>'Core Indicators'!CA9</f>
        <v>x</v>
      </c>
      <c r="O9" s="41" t="e">
        <f>'Core Indicators'!CI9</f>
        <v>#N/A</v>
      </c>
      <c r="P9" s="41" t="str">
        <f>'Core Indicators'!CQ9</f>
        <v>x</v>
      </c>
      <c r="Q9" s="41">
        <f>'Core Indicators'!DG9</f>
        <v>16919000</v>
      </c>
      <c r="R9" s="41">
        <f>'Core Indicators'!DO9</f>
        <v>0</v>
      </c>
      <c r="S9" s="41">
        <f>'Core Indicators'!DW9</f>
        <v>2582000</v>
      </c>
      <c r="T9" s="41">
        <f>'Core Indicators'!EE9</f>
        <v>1947000</v>
      </c>
      <c r="U9" s="41">
        <f>'Core Indicators'!EM9</f>
        <v>89000</v>
      </c>
      <c r="V9" s="41">
        <f>'Core Indicators'!FC9</f>
        <v>4</v>
      </c>
      <c r="W9" s="41" t="str">
        <f>'Core Indicators'!FK9</f>
        <v>x</v>
      </c>
      <c r="X9" s="41" t="str">
        <f>'Core Indicators'!FS9</f>
        <v>x</v>
      </c>
      <c r="Y9" s="41">
        <f>'Core Indicators'!GA9</f>
        <v>0</v>
      </c>
      <c r="Z9" s="41">
        <f>'Core Indicators'!GI9</f>
        <v>3</v>
      </c>
      <c r="AA9" s="41">
        <f>'Core Indicators'!GQ9</f>
        <v>2</v>
      </c>
      <c r="AB9" s="41">
        <f>'Core Indicators'!GY9</f>
        <v>1</v>
      </c>
      <c r="AC9" s="41">
        <f>'Core Indicators'!HG9</f>
        <v>2</v>
      </c>
      <c r="AD9" s="41">
        <f>'Core Indicators'!HO9</f>
        <v>2</v>
      </c>
      <c r="AE9" s="41">
        <f>'Core Indicators'!HW9</f>
        <v>3</v>
      </c>
      <c r="AF9" s="41">
        <f>'Core Indicators'!IE9</f>
        <v>1</v>
      </c>
      <c r="AG9" s="41">
        <f>'Core Indicators'!IM9</f>
        <v>3</v>
      </c>
    </row>
    <row r="10" spans="1:33" s="43" customFormat="1" ht="20.100000000000001" customHeight="1" x14ac:dyDescent="0.25">
      <c r="A10" s="233" t="str">
        <f>'Core Indicators'!A:A</f>
        <v>Rohingya refugee crisis</v>
      </c>
      <c r="B10" s="233" t="str">
        <f>'Core Indicators'!B:B</f>
        <v>Conflict,Violence,Displacement</v>
      </c>
      <c r="C10" s="233" t="str">
        <f>'Core Indicators'!C10</f>
        <v>BGD002</v>
      </c>
      <c r="D10" s="233" t="str">
        <f>'Core Indicators'!D10</f>
        <v>Bangladesh</v>
      </c>
      <c r="E10" s="233" t="str">
        <f>'Core Indicators'!E10</f>
        <v>BGD</v>
      </c>
      <c r="F10" s="42">
        <f>'Core Indicators'!O10</f>
        <v>730.46</v>
      </c>
      <c r="G10" s="42">
        <f>'Core Indicators'!W10</f>
        <v>1506000</v>
      </c>
      <c r="H10" s="42">
        <f>'Core Indicators'!AE10</f>
        <v>1506000</v>
      </c>
      <c r="I10" s="42">
        <f>'Core Indicators'!AM10</f>
        <v>968000</v>
      </c>
      <c r="J10" s="42" t="str">
        <f>'Core Indicators'!AU10</f>
        <v>x</v>
      </c>
      <c r="K10" s="42" t="str">
        <f>'Core Indicators'!BC10</f>
        <v>x</v>
      </c>
      <c r="L10" s="42">
        <f>'Core Indicators'!BK10</f>
        <v>33</v>
      </c>
      <c r="M10" s="42" t="str">
        <f>'Core Indicators'!BS10</f>
        <v>x</v>
      </c>
      <c r="N10" s="42" t="str">
        <f>'Core Indicators'!CA10</f>
        <v>x</v>
      </c>
      <c r="O10" s="42" t="e">
        <f>'Core Indicators'!CI10</f>
        <v>#N/A</v>
      </c>
      <c r="P10" s="42" t="str">
        <f>'Core Indicators'!CQ10</f>
        <v>x</v>
      </c>
      <c r="Q10" s="42">
        <f>'Core Indicators'!DG10</f>
        <v>0</v>
      </c>
      <c r="R10" s="42">
        <f>'Core Indicators'!DO10</f>
        <v>0</v>
      </c>
      <c r="S10" s="42">
        <f>'Core Indicators'!DW10</f>
        <v>1248000</v>
      </c>
      <c r="T10" s="42">
        <f>'Core Indicators'!EE10</f>
        <v>257000</v>
      </c>
      <c r="U10" s="42">
        <f>'Core Indicators'!EM10</f>
        <v>0</v>
      </c>
      <c r="V10" s="42">
        <f>'Core Indicators'!FC10</f>
        <v>3</v>
      </c>
      <c r="W10" s="42" t="str">
        <f>'Core Indicators'!FK10</f>
        <v>x</v>
      </c>
      <c r="X10" s="42" t="str">
        <f>'Core Indicators'!FS10</f>
        <v>x</v>
      </c>
      <c r="Y10" s="42">
        <f>'Core Indicators'!GA10</f>
        <v>2</v>
      </c>
      <c r="Z10" s="42">
        <f>'Core Indicators'!GI10</f>
        <v>1</v>
      </c>
      <c r="AA10" s="42">
        <f>'Core Indicators'!GQ10</f>
        <v>1</v>
      </c>
      <c r="AB10" s="42">
        <f>'Core Indicators'!GY10</f>
        <v>0</v>
      </c>
      <c r="AC10" s="42">
        <f>'Core Indicators'!HG10</f>
        <v>1</v>
      </c>
      <c r="AD10" s="42">
        <f>'Core Indicators'!HO10</f>
        <v>2</v>
      </c>
      <c r="AE10" s="42">
        <f>'Core Indicators'!HW10</f>
        <v>1</v>
      </c>
      <c r="AF10" s="42">
        <f>'Core Indicators'!IE10</f>
        <v>0</v>
      </c>
      <c r="AG10" s="42">
        <f>'Core Indicators'!IM10</f>
        <v>0</v>
      </c>
    </row>
    <row r="11" spans="1:33" s="43" customFormat="1" ht="20.100000000000001" customHeight="1" x14ac:dyDescent="0.25">
      <c r="A11" s="62" t="str">
        <f>'Core Indicators'!A:A</f>
        <v>Floods and Monsoon Rain in Chattogram Division</v>
      </c>
      <c r="B11" s="62" t="str">
        <f>'Core Indicators'!B:B</f>
        <v>Floods</v>
      </c>
      <c r="C11" s="62" t="str">
        <f>'Core Indicators'!C11</f>
        <v>BGD009</v>
      </c>
      <c r="D11" s="62" t="str">
        <f>'Core Indicators'!D11</f>
        <v>Bangladesh</v>
      </c>
      <c r="E11" s="62" t="str">
        <f>'Core Indicators'!E11</f>
        <v>BGD</v>
      </c>
      <c r="F11" s="41">
        <f>'Core Indicators'!O11</f>
        <v>18370</v>
      </c>
      <c r="G11" s="41">
        <f>'Core Indicators'!W11</f>
        <v>2400000</v>
      </c>
      <c r="H11" s="41">
        <f>'Core Indicators'!AE11</f>
        <v>1300000</v>
      </c>
      <c r="I11" s="41">
        <f>'Core Indicators'!AM11</f>
        <v>213000</v>
      </c>
      <c r="J11" s="41" t="str">
        <f>'Core Indicators'!AU11</f>
        <v>x</v>
      </c>
      <c r="K11" s="41" t="str">
        <f>'Core Indicators'!BC11</f>
        <v>x</v>
      </c>
      <c r="L11" s="41">
        <f>'Core Indicators'!BK11</f>
        <v>51</v>
      </c>
      <c r="M11" s="41">
        <f>'Core Indicators'!BS11</f>
        <v>28070</v>
      </c>
      <c r="N11" s="41" t="str">
        <f>'Core Indicators'!CA11</f>
        <v>x</v>
      </c>
      <c r="O11" s="41" t="e">
        <f>'Core Indicators'!CI11</f>
        <v>#N/A</v>
      </c>
      <c r="P11" s="41" t="str">
        <f>'Core Indicators'!CQ11</f>
        <v>x</v>
      </c>
      <c r="Q11" s="41">
        <f>'Core Indicators'!DG11</f>
        <v>1100000</v>
      </c>
      <c r="R11" s="41">
        <f>'Core Indicators'!DO11</f>
        <v>700000</v>
      </c>
      <c r="S11" s="41">
        <f>'Core Indicators'!DW11</f>
        <v>600000</v>
      </c>
      <c r="T11" s="41">
        <f>'Core Indicators'!EE11</f>
        <v>0</v>
      </c>
      <c r="U11" s="41">
        <f>'Core Indicators'!EM11</f>
        <v>0</v>
      </c>
      <c r="V11" s="41">
        <f>'Core Indicators'!FC11</f>
        <v>4</v>
      </c>
      <c r="W11" s="41" t="str">
        <f>'Core Indicators'!FK11</f>
        <v>x</v>
      </c>
      <c r="X11" s="41" t="str">
        <f>'Core Indicators'!FS11</f>
        <v>x</v>
      </c>
      <c r="Y11" s="41">
        <f>'Core Indicators'!GA11</f>
        <v>2</v>
      </c>
      <c r="Z11" s="41">
        <f>'Core Indicators'!GI11</f>
        <v>0</v>
      </c>
      <c r="AA11" s="41">
        <f>'Core Indicators'!GQ11</f>
        <v>0</v>
      </c>
      <c r="AB11" s="41">
        <f>'Core Indicators'!GY11</f>
        <v>0</v>
      </c>
      <c r="AC11" s="41">
        <f>'Core Indicators'!HG11</f>
        <v>0</v>
      </c>
      <c r="AD11" s="41">
        <f>'Core Indicators'!HO11</f>
        <v>0</v>
      </c>
      <c r="AE11" s="41">
        <f>'Core Indicators'!HW11</f>
        <v>0</v>
      </c>
      <c r="AF11" s="41">
        <f>'Core Indicators'!IE11</f>
        <v>0</v>
      </c>
      <c r="AG11" s="41">
        <f>'Core Indicators'!IM11</f>
        <v>2</v>
      </c>
    </row>
    <row r="12" spans="1:33" s="43" customFormat="1" ht="20.100000000000001" customHeight="1" x14ac:dyDescent="0.25">
      <c r="A12" s="233" t="str">
        <f>'Core Indicators'!A:A</f>
        <v>Complex crisis in Bangladesh</v>
      </c>
      <c r="B12" s="233" t="str">
        <f>'Core Indicators'!B:B</f>
        <v>Socio-political,Displacement,Floods,Cyclone,Food Security,Epidemic,Other seasonal event</v>
      </c>
      <c r="C12" s="233" t="str">
        <f>'Core Indicators'!C12</f>
        <v>BGD010</v>
      </c>
      <c r="D12" s="233" t="str">
        <f>'Core Indicators'!D12</f>
        <v>Bangladesh</v>
      </c>
      <c r="E12" s="233" t="str">
        <f>'Core Indicators'!E12</f>
        <v>BGD</v>
      </c>
      <c r="F12" s="42">
        <f>'Core Indicators'!O12</f>
        <v>147570</v>
      </c>
      <c r="G12" s="42">
        <f>'Core Indicators'!W12</f>
        <v>170797000</v>
      </c>
      <c r="H12" s="42">
        <f>'Core Indicators'!AE12</f>
        <v>153814000</v>
      </c>
      <c r="I12" s="42">
        <f>'Core Indicators'!AM12</f>
        <v>1181000</v>
      </c>
      <c r="J12" s="42" t="str">
        <f>'Core Indicators'!AU12</f>
        <v>x</v>
      </c>
      <c r="K12" s="42" t="str">
        <f>'Core Indicators'!BC12</f>
        <v>x</v>
      </c>
      <c r="L12" s="42">
        <f>'Core Indicators'!BK12</f>
        <v>89</v>
      </c>
      <c r="M12" s="42">
        <f>'Core Indicators'!BS12</f>
        <v>71070</v>
      </c>
      <c r="N12" s="42" t="str">
        <f>'Core Indicators'!CA12</f>
        <v>x</v>
      </c>
      <c r="O12" s="42" t="e">
        <f>'Core Indicators'!CI12</f>
        <v>#N/A</v>
      </c>
      <c r="P12" s="42">
        <f>'Core Indicators'!CQ12</f>
        <v>35290000</v>
      </c>
      <c r="Q12" s="42">
        <f>'Core Indicators'!DG12</f>
        <v>16983000</v>
      </c>
      <c r="R12" s="42">
        <f>'Core Indicators'!DO12</f>
        <v>116262000</v>
      </c>
      <c r="S12" s="42">
        <f>'Core Indicators'!DW12</f>
        <v>27343000</v>
      </c>
      <c r="T12" s="42">
        <f>'Core Indicators'!EE12</f>
        <v>10209000</v>
      </c>
      <c r="U12" s="42">
        <f>'Core Indicators'!EM12</f>
        <v>0</v>
      </c>
      <c r="V12" s="42">
        <f>'Core Indicators'!FC12</f>
        <v>5</v>
      </c>
      <c r="W12" s="42" t="str">
        <f>'Core Indicators'!FK12</f>
        <v>x</v>
      </c>
      <c r="X12" s="42" t="str">
        <f>'Core Indicators'!FS12</f>
        <v>x</v>
      </c>
      <c r="Y12" s="42">
        <f>'Core Indicators'!GA12</f>
        <v>2</v>
      </c>
      <c r="Z12" s="42">
        <f>'Core Indicators'!GI12</f>
        <v>1</v>
      </c>
      <c r="AA12" s="42">
        <f>'Core Indicators'!GQ12</f>
        <v>1</v>
      </c>
      <c r="AB12" s="42">
        <f>'Core Indicators'!GY12</f>
        <v>0</v>
      </c>
      <c r="AC12" s="42">
        <f>'Core Indicators'!HG12</f>
        <v>1</v>
      </c>
      <c r="AD12" s="42">
        <f>'Core Indicators'!HO12</f>
        <v>2</v>
      </c>
      <c r="AE12" s="42">
        <f>'Core Indicators'!HW12</f>
        <v>1</v>
      </c>
      <c r="AF12" s="42">
        <f>'Core Indicators'!IE12</f>
        <v>1</v>
      </c>
      <c r="AG12" s="42">
        <f>'Core Indicators'!IM12</f>
        <v>2</v>
      </c>
    </row>
    <row r="13" spans="1:33" s="43" customFormat="1" ht="20.100000000000001" customHeight="1" x14ac:dyDescent="0.25">
      <c r="A13" s="62" t="str">
        <f>'Core Indicators'!A:A</f>
        <v>Cyclone Hamoon</v>
      </c>
      <c r="B13" s="62" t="str">
        <f>'Core Indicators'!B:B</f>
        <v>Cyclone</v>
      </c>
      <c r="C13" s="62" t="str">
        <f>'Core Indicators'!C13</f>
        <v>BGD011</v>
      </c>
      <c r="D13" s="62" t="str">
        <f>'Core Indicators'!D13</f>
        <v>Bangladesh</v>
      </c>
      <c r="E13" s="62" t="str">
        <f>'Core Indicators'!E13</f>
        <v>BGD</v>
      </c>
      <c r="F13" s="41">
        <f>'Core Indicators'!O13</f>
        <v>7775</v>
      </c>
      <c r="G13" s="41">
        <f>'Core Indicators'!W13</f>
        <v>12927000</v>
      </c>
      <c r="H13" s="41">
        <f>'Core Indicators'!AE13</f>
        <v>590000</v>
      </c>
      <c r="I13" s="41">
        <f>'Core Indicators'!AM13</f>
        <v>0</v>
      </c>
      <c r="J13" s="41">
        <f>'Core Indicators'!AU13</f>
        <v>85</v>
      </c>
      <c r="K13" s="41" t="str">
        <f>'Core Indicators'!BC13</f>
        <v>x</v>
      </c>
      <c r="L13" s="41">
        <f>'Core Indicators'!BK13</f>
        <v>5</v>
      </c>
      <c r="M13" s="41">
        <f>'Core Indicators'!BS13</f>
        <v>43000</v>
      </c>
      <c r="N13" s="41" t="str">
        <f>'Core Indicators'!CA13</f>
        <v>x</v>
      </c>
      <c r="O13" s="41" t="e">
        <f>'Core Indicators'!CI13</f>
        <v>#N/A</v>
      </c>
      <c r="P13" s="41">
        <f>'Core Indicators'!CQ13</f>
        <v>190000</v>
      </c>
      <c r="Q13" s="41">
        <f>'Core Indicators'!DG13</f>
        <v>12337000</v>
      </c>
      <c r="R13" s="41">
        <f>'Core Indicators'!DO13</f>
        <v>366000</v>
      </c>
      <c r="S13" s="41">
        <f>'Core Indicators'!DW13</f>
        <v>224000</v>
      </c>
      <c r="T13" s="41">
        <f>'Core Indicators'!EE13</f>
        <v>0</v>
      </c>
      <c r="U13" s="41">
        <f>'Core Indicators'!EM13</f>
        <v>0</v>
      </c>
      <c r="V13" s="41">
        <f>'Core Indicators'!FC13</f>
        <v>2</v>
      </c>
      <c r="W13" s="41" t="str">
        <f>'Core Indicators'!FK13</f>
        <v>x</v>
      </c>
      <c r="X13" s="41" t="str">
        <f>'Core Indicators'!FS13</f>
        <v>x</v>
      </c>
      <c r="Y13" s="41">
        <f>'Core Indicators'!GA13</f>
        <v>0</v>
      </c>
      <c r="Z13" s="41">
        <f>'Core Indicators'!GI13</f>
        <v>0</v>
      </c>
      <c r="AA13" s="41">
        <f>'Core Indicators'!GQ13</f>
        <v>0</v>
      </c>
      <c r="AB13" s="41">
        <f>'Core Indicators'!GY13</f>
        <v>0</v>
      </c>
      <c r="AC13" s="41">
        <f>'Core Indicators'!HG13</f>
        <v>0</v>
      </c>
      <c r="AD13" s="41">
        <f>'Core Indicators'!HO13</f>
        <v>0</v>
      </c>
      <c r="AE13" s="41">
        <f>'Core Indicators'!HW13</f>
        <v>0</v>
      </c>
      <c r="AF13" s="41">
        <f>'Core Indicators'!IE13</f>
        <v>1</v>
      </c>
      <c r="AG13" s="41">
        <f>'Core Indicators'!IM13</f>
        <v>0</v>
      </c>
    </row>
    <row r="14" spans="1:33" s="43" customFormat="1" ht="20.100000000000001" customHeight="1" x14ac:dyDescent="0.25">
      <c r="A14" s="233" t="str">
        <f>'Core Indicators'!A:A</f>
        <v>Displacement from Russia-Ukraine conflict in Bulgaria</v>
      </c>
      <c r="B14" s="233" t="str">
        <f>'Core Indicators'!B:B</f>
        <v>Conflict,Displacement</v>
      </c>
      <c r="C14" s="233" t="str">
        <f>'Core Indicators'!C14</f>
        <v>BGR002</v>
      </c>
      <c r="D14" s="233" t="str">
        <f>'Core Indicators'!D14</f>
        <v>Bulgaria</v>
      </c>
      <c r="E14" s="233" t="str">
        <f>'Core Indicators'!E14</f>
        <v>BGR</v>
      </c>
      <c r="F14" s="42">
        <f>'Core Indicators'!O14</f>
        <v>108560</v>
      </c>
      <c r="G14" s="42">
        <f>'Core Indicators'!W14</f>
        <v>6517000</v>
      </c>
      <c r="H14" s="42">
        <f>'Core Indicators'!AE14</f>
        <v>52000</v>
      </c>
      <c r="I14" s="42">
        <f>'Core Indicators'!AM14</f>
        <v>52000</v>
      </c>
      <c r="J14" s="42" t="str">
        <f>'Core Indicators'!AU14</f>
        <v>x</v>
      </c>
      <c r="K14" s="42" t="str">
        <f>'Core Indicators'!BC14</f>
        <v>x</v>
      </c>
      <c r="L14" s="42">
        <f>'Core Indicators'!BK14</f>
        <v>0</v>
      </c>
      <c r="M14" s="42" t="str">
        <f>'Core Indicators'!BS14</f>
        <v>x</v>
      </c>
      <c r="N14" s="42" t="str">
        <f>'Core Indicators'!CA14</f>
        <v>x</v>
      </c>
      <c r="O14" s="42" t="e">
        <f>'Core Indicators'!CI14</f>
        <v>#N/A</v>
      </c>
      <c r="P14" s="42" t="str">
        <f>'Core Indicators'!CQ14</f>
        <v>x</v>
      </c>
      <c r="Q14" s="42">
        <f>'Core Indicators'!DG14</f>
        <v>6465000</v>
      </c>
      <c r="R14" s="42">
        <f>'Core Indicators'!DO14</f>
        <v>0</v>
      </c>
      <c r="S14" s="42">
        <f>'Core Indicators'!DW14</f>
        <v>52000</v>
      </c>
      <c r="T14" s="42">
        <f>'Core Indicators'!EE14</f>
        <v>0</v>
      </c>
      <c r="U14" s="42">
        <f>'Core Indicators'!EM14</f>
        <v>0</v>
      </c>
      <c r="V14" s="42">
        <f>'Core Indicators'!FC14</f>
        <v>2</v>
      </c>
      <c r="W14" s="42" t="str">
        <f>'Core Indicators'!FK14</f>
        <v>x</v>
      </c>
      <c r="X14" s="42" t="str">
        <f>'Core Indicators'!FS14</f>
        <v>x</v>
      </c>
      <c r="Y14" s="42">
        <f>'Core Indicators'!GA14</f>
        <v>0</v>
      </c>
      <c r="Z14" s="42">
        <f>'Core Indicators'!GI14</f>
        <v>0</v>
      </c>
      <c r="AA14" s="42">
        <f>'Core Indicators'!GQ14</f>
        <v>0</v>
      </c>
      <c r="AB14" s="42">
        <f>'Core Indicators'!GY14</f>
        <v>0</v>
      </c>
      <c r="AC14" s="42">
        <f>'Core Indicators'!HG14</f>
        <v>0</v>
      </c>
      <c r="AD14" s="42">
        <f>'Core Indicators'!HO14</f>
        <v>0</v>
      </c>
      <c r="AE14" s="42">
        <f>'Core Indicators'!HW14</f>
        <v>0</v>
      </c>
      <c r="AF14" s="42">
        <f>'Core Indicators'!IE14</f>
        <v>0</v>
      </c>
      <c r="AG14" s="42">
        <f>'Core Indicators'!IM14</f>
        <v>0</v>
      </c>
    </row>
    <row r="15" spans="1:33" s="43" customFormat="1" ht="20.100000000000001" customHeight="1" x14ac:dyDescent="0.25">
      <c r="A15" s="62" t="str">
        <f>'Core Indicators'!A:A</f>
        <v>Displacement from Russia-Ukraine conflict in Belarus</v>
      </c>
      <c r="B15" s="62" t="str">
        <f>'Core Indicators'!B:B</f>
        <v>Displacement,Conflict</v>
      </c>
      <c r="C15" s="62" t="str">
        <f>'Core Indicators'!C15</f>
        <v>BLR002</v>
      </c>
      <c r="D15" s="62" t="str">
        <f>'Core Indicators'!D15</f>
        <v>Belarus</v>
      </c>
      <c r="E15" s="62" t="str">
        <f>'Core Indicators'!E15</f>
        <v>BLR</v>
      </c>
      <c r="F15" s="41">
        <f>'Core Indicators'!O15</f>
        <v>207582</v>
      </c>
      <c r="G15" s="41">
        <f>'Core Indicators'!W15</f>
        <v>9241000</v>
      </c>
      <c r="H15" s="41">
        <f>'Core Indicators'!AE15</f>
        <v>32000</v>
      </c>
      <c r="I15" s="41">
        <f>'Core Indicators'!AM15</f>
        <v>32000</v>
      </c>
      <c r="J15" s="41" t="str">
        <f>'Core Indicators'!AU15</f>
        <v>x</v>
      </c>
      <c r="K15" s="41" t="str">
        <f>'Core Indicators'!BC15</f>
        <v>x</v>
      </c>
      <c r="L15" s="41">
        <f>'Core Indicators'!BK15</f>
        <v>0</v>
      </c>
      <c r="M15" s="41" t="str">
        <f>'Core Indicators'!BS15</f>
        <v>x</v>
      </c>
      <c r="N15" s="41" t="str">
        <f>'Core Indicators'!CA15</f>
        <v>x</v>
      </c>
      <c r="O15" s="41" t="e">
        <f>'Core Indicators'!CI15</f>
        <v>#N/A</v>
      </c>
      <c r="P15" s="41" t="str">
        <f>'Core Indicators'!CQ15</f>
        <v>x</v>
      </c>
      <c r="Q15" s="41">
        <f>'Core Indicators'!DG15</f>
        <v>9209000</v>
      </c>
      <c r="R15" s="41">
        <f>'Core Indicators'!DO15</f>
        <v>0</v>
      </c>
      <c r="S15" s="41">
        <f>'Core Indicators'!DW15</f>
        <v>32000</v>
      </c>
      <c r="T15" s="41" t="str">
        <f>'Core Indicators'!EE15</f>
        <v>x</v>
      </c>
      <c r="U15" s="41" t="str">
        <f>'Core Indicators'!EM15</f>
        <v>x</v>
      </c>
      <c r="V15" s="41">
        <f>'Core Indicators'!FC15</f>
        <v>2</v>
      </c>
      <c r="W15" s="41" t="str">
        <f>'Core Indicators'!FK15</f>
        <v>x</v>
      </c>
      <c r="X15" s="41" t="str">
        <f>'Core Indicators'!FS15</f>
        <v>x</v>
      </c>
      <c r="Y15" s="41">
        <f>'Core Indicators'!GA15</f>
        <v>2</v>
      </c>
      <c r="Z15" s="41">
        <f>'Core Indicators'!GI15</f>
        <v>1</v>
      </c>
      <c r="AA15" s="41">
        <f>'Core Indicators'!GQ15</f>
        <v>1</v>
      </c>
      <c r="AB15" s="41">
        <f>'Core Indicators'!GY15</f>
        <v>0</v>
      </c>
      <c r="AC15" s="41">
        <f>'Core Indicators'!HG15</f>
        <v>3</v>
      </c>
      <c r="AD15" s="41">
        <f>'Core Indicators'!HO15</f>
        <v>2</v>
      </c>
      <c r="AE15" s="41">
        <f>'Core Indicators'!HW15</f>
        <v>0</v>
      </c>
      <c r="AF15" s="41">
        <f>'Core Indicators'!IE15</f>
        <v>3</v>
      </c>
      <c r="AG15" s="41">
        <f>'Core Indicators'!IM15</f>
        <v>0</v>
      </c>
    </row>
    <row r="16" spans="1:33" s="43" customFormat="1" ht="20.100000000000001" customHeight="1" x14ac:dyDescent="0.25">
      <c r="A16" s="233" t="str">
        <f>'Core Indicators'!A:A</f>
        <v>Country level Brazil</v>
      </c>
      <c r="B16" s="233" t="str">
        <f>'Core Indicators'!B:B</f>
        <v>Displacement,Floods</v>
      </c>
      <c r="C16" s="233" t="str">
        <f>'Core Indicators'!C16</f>
        <v>BRA001</v>
      </c>
      <c r="D16" s="233" t="str">
        <f>'Core Indicators'!D16</f>
        <v>Brazil</v>
      </c>
      <c r="E16" s="233" t="str">
        <f>'Core Indicators'!E16</f>
        <v>BRA</v>
      </c>
      <c r="F16" s="42">
        <f>'Core Indicators'!O16</f>
        <v>8358140</v>
      </c>
      <c r="G16" s="42">
        <f>'Core Indicators'!W16</f>
        <v>103885000</v>
      </c>
      <c r="H16" s="42">
        <f>'Core Indicators'!AE16</f>
        <v>1404000</v>
      </c>
      <c r="I16" s="42">
        <f>'Core Indicators'!AM16</f>
        <v>493000</v>
      </c>
      <c r="J16" s="42">
        <f>'Core Indicators'!AU16</f>
        <v>940</v>
      </c>
      <c r="K16" s="42" t="str">
        <f>'Core Indicators'!BC16</f>
        <v>x</v>
      </c>
      <c r="L16" s="42">
        <f>'Core Indicators'!BK16</f>
        <v>46</v>
      </c>
      <c r="M16" s="42" t="str">
        <f>'Core Indicators'!BS16</f>
        <v>x</v>
      </c>
      <c r="N16" s="42" t="str">
        <f>'Core Indicators'!CA16</f>
        <v>x</v>
      </c>
      <c r="O16" s="42" t="e">
        <f>'Core Indicators'!CI16</f>
        <v>#N/A</v>
      </c>
      <c r="P16" s="42" t="str">
        <f>'Core Indicators'!CQ16</f>
        <v>x</v>
      </c>
      <c r="Q16" s="42">
        <f>'Core Indicators'!DG16</f>
        <v>102481000</v>
      </c>
      <c r="R16" s="42">
        <f>'Core Indicators'!DO16</f>
        <v>420000</v>
      </c>
      <c r="S16" s="42">
        <f>'Core Indicators'!DW16</f>
        <v>984000</v>
      </c>
      <c r="T16" s="42" t="str">
        <f>'Core Indicators'!EE16</f>
        <v>x</v>
      </c>
      <c r="U16" s="42" t="str">
        <f>'Core Indicators'!EM16</f>
        <v>x</v>
      </c>
      <c r="V16" s="42">
        <f>'Core Indicators'!FC16</f>
        <v>5</v>
      </c>
      <c r="W16" s="42" t="str">
        <f>'Core Indicators'!FK16</f>
        <v>x</v>
      </c>
      <c r="X16" s="42" t="str">
        <f>'Core Indicators'!FS16</f>
        <v>x</v>
      </c>
      <c r="Y16" s="42">
        <f>'Core Indicators'!GA16</f>
        <v>0</v>
      </c>
      <c r="Z16" s="42">
        <f>'Core Indicators'!GI16</f>
        <v>0</v>
      </c>
      <c r="AA16" s="42">
        <f>'Core Indicators'!GQ16</f>
        <v>0</v>
      </c>
      <c r="AB16" s="42">
        <f>'Core Indicators'!GY16</f>
        <v>0</v>
      </c>
      <c r="AC16" s="42">
        <f>'Core Indicators'!HG16</f>
        <v>0</v>
      </c>
      <c r="AD16" s="42">
        <f>'Core Indicators'!HO16</f>
        <v>0</v>
      </c>
      <c r="AE16" s="42">
        <f>'Core Indicators'!HW16</f>
        <v>0</v>
      </c>
      <c r="AF16" s="42">
        <f>'Core Indicators'!IE16</f>
        <v>0</v>
      </c>
      <c r="AG16" s="42">
        <f>'Core Indicators'!IM16</f>
        <v>1</v>
      </c>
    </row>
    <row r="17" spans="1:33" s="43" customFormat="1" ht="20.100000000000001" customHeight="1" x14ac:dyDescent="0.25">
      <c r="A17" s="62" t="str">
        <f>'Core Indicators'!A:A</f>
        <v>Venezuela displacement in Brazil</v>
      </c>
      <c r="B17" s="62" t="str">
        <f>'Core Indicators'!B:B</f>
        <v>Displacement</v>
      </c>
      <c r="C17" s="62" t="str">
        <f>'Core Indicators'!C17</f>
        <v>BRA002</v>
      </c>
      <c r="D17" s="62" t="str">
        <f>'Core Indicators'!D17</f>
        <v>Brazil</v>
      </c>
      <c r="E17" s="62" t="str">
        <f>'Core Indicators'!E17</f>
        <v>BRA</v>
      </c>
      <c r="F17" s="41">
        <f>'Core Indicators'!O17</f>
        <v>3551558</v>
      </c>
      <c r="G17" s="41">
        <f>'Core Indicators'!W17</f>
        <v>99944000</v>
      </c>
      <c r="H17" s="41">
        <f>'Core Indicators'!AE17</f>
        <v>451000</v>
      </c>
      <c r="I17" s="41">
        <f>'Core Indicators'!AM17</f>
        <v>478000</v>
      </c>
      <c r="J17" s="41" t="str">
        <f>'Core Indicators'!AU17</f>
        <v>x</v>
      </c>
      <c r="K17" s="41" t="str">
        <f>'Core Indicators'!BC17</f>
        <v>x</v>
      </c>
      <c r="L17" s="41">
        <f>'Core Indicators'!BK17</f>
        <v>0</v>
      </c>
      <c r="M17" s="41" t="str">
        <f>'Core Indicators'!BS17</f>
        <v>x</v>
      </c>
      <c r="N17" s="41" t="str">
        <f>'Core Indicators'!CA17</f>
        <v>x</v>
      </c>
      <c r="O17" s="41" t="e">
        <f>'Core Indicators'!CI17</f>
        <v>#N/A</v>
      </c>
      <c r="P17" s="41" t="str">
        <f>'Core Indicators'!CQ17</f>
        <v>x</v>
      </c>
      <c r="Q17" s="41">
        <f>'Core Indicators'!DG17</f>
        <v>99493000</v>
      </c>
      <c r="R17" s="41">
        <f>'Core Indicators'!DO17</f>
        <v>90000</v>
      </c>
      <c r="S17" s="41">
        <f>'Core Indicators'!DW17</f>
        <v>361000</v>
      </c>
      <c r="T17" s="41" t="str">
        <f>'Core Indicators'!EE17</f>
        <v>x</v>
      </c>
      <c r="U17" s="41" t="str">
        <f>'Core Indicators'!EM17</f>
        <v>x</v>
      </c>
      <c r="V17" s="41">
        <f>'Core Indicators'!FC17</f>
        <v>5</v>
      </c>
      <c r="W17" s="41" t="str">
        <f>'Core Indicators'!FK17</f>
        <v>x</v>
      </c>
      <c r="X17" s="41" t="str">
        <f>'Core Indicators'!FS17</f>
        <v>x</v>
      </c>
      <c r="Y17" s="41">
        <f>'Core Indicators'!GA17</f>
        <v>0</v>
      </c>
      <c r="Z17" s="41">
        <f>'Core Indicators'!GI17</f>
        <v>0</v>
      </c>
      <c r="AA17" s="41">
        <f>'Core Indicators'!GQ17</f>
        <v>0</v>
      </c>
      <c r="AB17" s="41">
        <f>'Core Indicators'!GY17</f>
        <v>0</v>
      </c>
      <c r="AC17" s="41">
        <f>'Core Indicators'!HG17</f>
        <v>0</v>
      </c>
      <c r="AD17" s="41">
        <f>'Core Indicators'!HO17</f>
        <v>0</v>
      </c>
      <c r="AE17" s="41">
        <f>'Core Indicators'!HW17</f>
        <v>0</v>
      </c>
      <c r="AF17" s="41">
        <f>'Core Indicators'!IE17</f>
        <v>0</v>
      </c>
      <c r="AG17" s="41">
        <f>'Core Indicators'!IM17</f>
        <v>2</v>
      </c>
    </row>
    <row r="18" spans="1:33" s="43" customFormat="1" ht="20.100000000000001" customHeight="1" x14ac:dyDescent="0.25">
      <c r="A18" s="233" t="str">
        <f>'Core Indicators'!A:A</f>
        <v>Floods in rainy season 2022</v>
      </c>
      <c r="B18" s="233" t="str">
        <f>'Core Indicators'!B:B</f>
        <v>Floods</v>
      </c>
      <c r="C18" s="233" t="str">
        <f>'Core Indicators'!C18</f>
        <v>BRA003</v>
      </c>
      <c r="D18" s="233" t="str">
        <f>'Core Indicators'!D18</f>
        <v>Brazil</v>
      </c>
      <c r="E18" s="233" t="str">
        <f>'Core Indicators'!E18</f>
        <v>BRA</v>
      </c>
      <c r="F18" s="42">
        <f>'Core Indicators'!O18</f>
        <v>377437</v>
      </c>
      <c r="G18" s="42">
        <f>'Core Indicators'!W18</f>
        <v>18850000</v>
      </c>
      <c r="H18" s="42">
        <f>'Core Indicators'!AE18</f>
        <v>355000</v>
      </c>
      <c r="I18" s="42">
        <f>'Core Indicators'!AM18</f>
        <v>20000</v>
      </c>
      <c r="J18" s="42">
        <f>'Core Indicators'!AU18</f>
        <v>940</v>
      </c>
      <c r="K18" s="42" t="str">
        <f>'Core Indicators'!BC18</f>
        <v>x</v>
      </c>
      <c r="L18" s="42">
        <f>'Core Indicators'!BK18</f>
        <v>46</v>
      </c>
      <c r="M18" s="42" t="str">
        <f>'Core Indicators'!BS18</f>
        <v>x</v>
      </c>
      <c r="N18" s="42" t="str">
        <f>'Core Indicators'!CA18</f>
        <v>x</v>
      </c>
      <c r="O18" s="42" t="e">
        <f>'Core Indicators'!CI18</f>
        <v>#N/A</v>
      </c>
      <c r="P18" s="42" t="str">
        <f>'Core Indicators'!CQ18</f>
        <v>x</v>
      </c>
      <c r="Q18" s="42">
        <f>'Core Indicators'!DG18</f>
        <v>18496000</v>
      </c>
      <c r="R18" s="42">
        <f>'Core Indicators'!DO18</f>
        <v>329000</v>
      </c>
      <c r="S18" s="42">
        <f>'Core Indicators'!DW18</f>
        <v>25000</v>
      </c>
      <c r="T18" s="42" t="str">
        <f>'Core Indicators'!EE18</f>
        <v>x</v>
      </c>
      <c r="U18" s="42" t="str">
        <f>'Core Indicators'!EM18</f>
        <v>x</v>
      </c>
      <c r="V18" s="42">
        <f>'Core Indicators'!FC18</f>
        <v>1</v>
      </c>
      <c r="W18" s="42" t="str">
        <f>'Core Indicators'!FK18</f>
        <v>x</v>
      </c>
      <c r="X18" s="42" t="str">
        <f>'Core Indicators'!FS18</f>
        <v>x</v>
      </c>
      <c r="Y18" s="42">
        <f>'Core Indicators'!GA18</f>
        <v>0</v>
      </c>
      <c r="Z18" s="42">
        <f>'Core Indicators'!GI18</f>
        <v>0</v>
      </c>
      <c r="AA18" s="42">
        <f>'Core Indicators'!GQ18</f>
        <v>0</v>
      </c>
      <c r="AB18" s="42">
        <f>'Core Indicators'!GY18</f>
        <v>0</v>
      </c>
      <c r="AC18" s="42">
        <f>'Core Indicators'!HG18</f>
        <v>0</v>
      </c>
      <c r="AD18" s="42">
        <f>'Core Indicators'!HO18</f>
        <v>0</v>
      </c>
      <c r="AE18" s="42">
        <f>'Core Indicators'!HW18</f>
        <v>0</v>
      </c>
      <c r="AF18" s="42">
        <f>'Core Indicators'!IE18</f>
        <v>0</v>
      </c>
      <c r="AG18" s="42">
        <f>'Core Indicators'!IM18</f>
        <v>3</v>
      </c>
    </row>
    <row r="19" spans="1:33" s="43" customFormat="1" ht="20.100000000000001" customHeight="1" x14ac:dyDescent="0.25">
      <c r="A19" s="62" t="str">
        <f>'Core Indicators'!A:A</f>
        <v>Drought in the Amazonas</v>
      </c>
      <c r="B19" s="62" t="str">
        <f>'Core Indicators'!B:B</f>
        <v>Drought</v>
      </c>
      <c r="C19" s="62" t="str">
        <f>'Core Indicators'!C19</f>
        <v>BRA004</v>
      </c>
      <c r="D19" s="62" t="str">
        <f>'Core Indicators'!D19</f>
        <v>Brazil</v>
      </c>
      <c r="E19" s="62" t="str">
        <f>'Core Indicators'!E19</f>
        <v>BRA</v>
      </c>
      <c r="F19" s="41">
        <f>'Core Indicators'!O19</f>
        <v>1559256</v>
      </c>
      <c r="G19" s="41">
        <f>'Core Indicators'!W19</f>
        <v>3941000</v>
      </c>
      <c r="H19" s="41">
        <f>'Core Indicators'!AE19</f>
        <v>598000</v>
      </c>
      <c r="I19" s="41">
        <f>'Core Indicators'!AM19</f>
        <v>12000</v>
      </c>
      <c r="J19" s="41" t="str">
        <f>'Core Indicators'!AU19</f>
        <v>x</v>
      </c>
      <c r="K19" s="41" t="str">
        <f>'Core Indicators'!BC19</f>
        <v>x</v>
      </c>
      <c r="L19" s="41" t="str">
        <f>'Core Indicators'!BK19</f>
        <v>x</v>
      </c>
      <c r="M19" s="41" t="str">
        <f>'Core Indicators'!BS19</f>
        <v>x</v>
      </c>
      <c r="N19" s="41" t="str">
        <f>'Core Indicators'!CA19</f>
        <v>x</v>
      </c>
      <c r="O19" s="41" t="e">
        <f>'Core Indicators'!CI19</f>
        <v>#N/A</v>
      </c>
      <c r="P19" s="41" t="str">
        <f>'Core Indicators'!CQ19</f>
        <v>x</v>
      </c>
      <c r="Q19" s="41">
        <f>'Core Indicators'!DG19</f>
        <v>3343000</v>
      </c>
      <c r="R19" s="41">
        <f>'Core Indicators'!DO19</f>
        <v>0</v>
      </c>
      <c r="S19" s="41">
        <f>'Core Indicators'!DW19</f>
        <v>598000</v>
      </c>
      <c r="T19" s="41" t="str">
        <f>'Core Indicators'!EE19</f>
        <v>x</v>
      </c>
      <c r="U19" s="41" t="str">
        <f>'Core Indicators'!EM19</f>
        <v>x</v>
      </c>
      <c r="V19" s="41">
        <f>'Core Indicators'!FC19</f>
        <v>1</v>
      </c>
      <c r="W19" s="41" t="str">
        <f>'Core Indicators'!FK19</f>
        <v>x</v>
      </c>
      <c r="X19" s="41" t="str">
        <f>'Core Indicators'!FS19</f>
        <v>x</v>
      </c>
      <c r="Y19" s="41">
        <f>'Core Indicators'!GA19</f>
        <v>0</v>
      </c>
      <c r="Z19" s="41">
        <f>'Core Indicators'!GI19</f>
        <v>0</v>
      </c>
      <c r="AA19" s="41">
        <f>'Core Indicators'!GQ19</f>
        <v>0</v>
      </c>
      <c r="AB19" s="41">
        <f>'Core Indicators'!GY19</f>
        <v>0</v>
      </c>
      <c r="AC19" s="41">
        <f>'Core Indicators'!HG19</f>
        <v>0</v>
      </c>
      <c r="AD19" s="41">
        <f>'Core Indicators'!HO19</f>
        <v>0</v>
      </c>
      <c r="AE19" s="41">
        <f>'Core Indicators'!HW19</f>
        <v>0</v>
      </c>
      <c r="AF19" s="41">
        <f>'Core Indicators'!IE19</f>
        <v>0</v>
      </c>
      <c r="AG19" s="41">
        <f>'Core Indicators'!IM19</f>
        <v>1</v>
      </c>
    </row>
    <row r="20" spans="1:33" s="43" customFormat="1" ht="20.100000000000001" customHeight="1" x14ac:dyDescent="0.25">
      <c r="A20" s="233" t="str">
        <f>'Core Indicators'!A:A</f>
        <v>Complex crisis in CAR</v>
      </c>
      <c r="B20" s="233" t="str">
        <f>'Core Indicators'!B:B</f>
        <v>Conflict,Displacement</v>
      </c>
      <c r="C20" s="233" t="str">
        <f>'Core Indicators'!C20</f>
        <v>CAF001</v>
      </c>
      <c r="D20" s="233" t="str">
        <f>'Core Indicators'!D20</f>
        <v>CAR</v>
      </c>
      <c r="E20" s="233" t="str">
        <f>'Core Indicators'!E20</f>
        <v>CAF</v>
      </c>
      <c r="F20" s="42">
        <f>'Core Indicators'!O20</f>
        <v>2344860</v>
      </c>
      <c r="G20" s="42">
        <f>'Core Indicators'!W20</f>
        <v>6100000</v>
      </c>
      <c r="H20" s="42">
        <f>'Core Indicators'!AE20</f>
        <v>6100000</v>
      </c>
      <c r="I20" s="42">
        <f>'Core Indicators'!AM20</f>
        <v>1543000</v>
      </c>
      <c r="J20" s="42">
        <f>'Core Indicators'!AU20</f>
        <v>1</v>
      </c>
      <c r="K20" s="42" t="str">
        <f>'Core Indicators'!BC20</f>
        <v>x</v>
      </c>
      <c r="L20" s="42">
        <f>'Core Indicators'!BK20</f>
        <v>281</v>
      </c>
      <c r="M20" s="42" t="str">
        <f>'Core Indicators'!BS20</f>
        <v>x</v>
      </c>
      <c r="N20" s="42" t="str">
        <f>'Core Indicators'!CA20</f>
        <v>x</v>
      </c>
      <c r="O20" s="42" t="e">
        <f>'Core Indicators'!CI20</f>
        <v>#N/A</v>
      </c>
      <c r="P20" s="42" t="str">
        <f>'Core Indicators'!CQ20</f>
        <v>x</v>
      </c>
      <c r="Q20" s="42">
        <f>'Core Indicators'!DG20</f>
        <v>0</v>
      </c>
      <c r="R20" s="42">
        <f>'Core Indicators'!DO20</f>
        <v>2700000</v>
      </c>
      <c r="S20" s="42">
        <f>'Core Indicators'!DW20</f>
        <v>2100000</v>
      </c>
      <c r="T20" s="42">
        <f>'Core Indicators'!EE20</f>
        <v>1300000</v>
      </c>
      <c r="U20" s="42">
        <f>'Core Indicators'!EM20</f>
        <v>0</v>
      </c>
      <c r="V20" s="42">
        <f>'Core Indicators'!FC20</f>
        <v>6</v>
      </c>
      <c r="W20" s="42" t="str">
        <f>'Core Indicators'!FK20</f>
        <v>x</v>
      </c>
      <c r="X20" s="42" t="str">
        <f>'Core Indicators'!FS20</f>
        <v>x</v>
      </c>
      <c r="Y20" s="42">
        <f>'Core Indicators'!GA20</f>
        <v>1</v>
      </c>
      <c r="Z20" s="42">
        <f>'Core Indicators'!GI20</f>
        <v>3</v>
      </c>
      <c r="AA20" s="42">
        <f>'Core Indicators'!GQ20</f>
        <v>2</v>
      </c>
      <c r="AB20" s="42">
        <f>'Core Indicators'!GY20</f>
        <v>3</v>
      </c>
      <c r="AC20" s="42">
        <f>'Core Indicators'!HG20</f>
        <v>0</v>
      </c>
      <c r="AD20" s="42">
        <f>'Core Indicators'!HO20</f>
        <v>2</v>
      </c>
      <c r="AE20" s="42">
        <f>'Core Indicators'!HW20</f>
        <v>3</v>
      </c>
      <c r="AF20" s="42">
        <f>'Core Indicators'!IE20</f>
        <v>1</v>
      </c>
      <c r="AG20" s="42">
        <f>'Core Indicators'!IM20</f>
        <v>3</v>
      </c>
    </row>
    <row r="21" spans="1:33" s="43" customFormat="1" ht="20.100000000000001" customHeight="1" x14ac:dyDescent="0.25">
      <c r="A21" s="62" t="str">
        <f>'Core Indicators'!A:A</f>
        <v>Venezuela displacement in Chile</v>
      </c>
      <c r="B21" s="62" t="str">
        <f>'Core Indicators'!B:B</f>
        <v>Displacement</v>
      </c>
      <c r="C21" s="62" t="str">
        <f>'Core Indicators'!C21</f>
        <v>CHL002</v>
      </c>
      <c r="D21" s="62" t="str">
        <f>'Core Indicators'!D21</f>
        <v>Chile</v>
      </c>
      <c r="E21" s="62" t="str">
        <f>'Core Indicators'!E21</f>
        <v>CHL</v>
      </c>
      <c r="F21" s="41">
        <f>'Core Indicators'!O21</f>
        <v>743532</v>
      </c>
      <c r="G21" s="41">
        <f>'Core Indicators'!W21</f>
        <v>19604000</v>
      </c>
      <c r="H21" s="41">
        <f>'Core Indicators'!AE21</f>
        <v>13131000</v>
      </c>
      <c r="I21" s="41">
        <f>'Core Indicators'!AM21</f>
        <v>444000</v>
      </c>
      <c r="J21" s="41" t="str">
        <f>'Core Indicators'!AU21</f>
        <v>x</v>
      </c>
      <c r="K21" s="41" t="str">
        <f>'Core Indicators'!BC21</f>
        <v>x</v>
      </c>
      <c r="L21" s="41">
        <f>'Core Indicators'!BK21</f>
        <v>16</v>
      </c>
      <c r="M21" s="41" t="str">
        <f>'Core Indicators'!BS21</f>
        <v>x</v>
      </c>
      <c r="N21" s="41" t="str">
        <f>'Core Indicators'!CA21</f>
        <v>x</v>
      </c>
      <c r="O21" s="41" t="e">
        <f>'Core Indicators'!CI21</f>
        <v>#N/A</v>
      </c>
      <c r="P21" s="41" t="str">
        <f>'Core Indicators'!CQ21</f>
        <v>x</v>
      </c>
      <c r="Q21" s="41">
        <f>'Core Indicators'!DG21</f>
        <v>6472000</v>
      </c>
      <c r="R21" s="41">
        <f>'Core Indicators'!DO21</f>
        <v>12822000</v>
      </c>
      <c r="S21" s="41">
        <f>'Core Indicators'!DW21</f>
        <v>310000</v>
      </c>
      <c r="T21" s="41" t="str">
        <f>'Core Indicators'!EE21</f>
        <v>x</v>
      </c>
      <c r="U21" s="41" t="str">
        <f>'Core Indicators'!EM21</f>
        <v>x</v>
      </c>
      <c r="V21" s="41">
        <f>'Core Indicators'!FC21</f>
        <v>3</v>
      </c>
      <c r="W21" s="41" t="str">
        <f>'Core Indicators'!FK21</f>
        <v>x</v>
      </c>
      <c r="X21" s="41" t="str">
        <f>'Core Indicators'!FS21</f>
        <v>x</v>
      </c>
      <c r="Y21" s="41">
        <f>'Core Indicators'!GA21</f>
        <v>0</v>
      </c>
      <c r="Z21" s="41">
        <f>'Core Indicators'!GI21</f>
        <v>0</v>
      </c>
      <c r="AA21" s="41">
        <f>'Core Indicators'!GQ21</f>
        <v>0</v>
      </c>
      <c r="AB21" s="41">
        <f>'Core Indicators'!GY21</f>
        <v>0</v>
      </c>
      <c r="AC21" s="41">
        <f>'Core Indicators'!HG21</f>
        <v>0</v>
      </c>
      <c r="AD21" s="41">
        <f>'Core Indicators'!HO21</f>
        <v>2</v>
      </c>
      <c r="AE21" s="41">
        <f>'Core Indicators'!HW21</f>
        <v>0</v>
      </c>
      <c r="AF21" s="41">
        <f>'Core Indicators'!IE21</f>
        <v>2</v>
      </c>
      <c r="AG21" s="41">
        <f>'Core Indicators'!IM21</f>
        <v>2</v>
      </c>
    </row>
    <row r="22" spans="1:33" s="43" customFormat="1" ht="20.100000000000001" customHeight="1" x14ac:dyDescent="0.25">
      <c r="A22" s="233" t="str">
        <f>'Core Indicators'!A:A</f>
        <v>Multiple crises in Cameroon</v>
      </c>
      <c r="B22" s="233" t="str">
        <f>'Core Indicators'!B:B</f>
        <v>Conflict,Displacement</v>
      </c>
      <c r="C22" s="233" t="str">
        <f>'Core Indicators'!C22</f>
        <v>CMR001</v>
      </c>
      <c r="D22" s="233" t="str">
        <f>'Core Indicators'!D22</f>
        <v>Cameroon</v>
      </c>
      <c r="E22" s="233" t="str">
        <f>'Core Indicators'!E22</f>
        <v>CMR</v>
      </c>
      <c r="F22" s="42">
        <f>'Core Indicators'!O22</f>
        <v>475440</v>
      </c>
      <c r="G22" s="42">
        <f>'Core Indicators'!W22</f>
        <v>25680000</v>
      </c>
      <c r="H22" s="42">
        <f>'Core Indicators'!AE22</f>
        <v>3849000</v>
      </c>
      <c r="I22" s="42">
        <f>'Core Indicators'!AM22</f>
        <v>2306000</v>
      </c>
      <c r="J22" s="42">
        <f>'Core Indicators'!AU22</f>
        <v>150</v>
      </c>
      <c r="K22" s="42" t="str">
        <f>'Core Indicators'!BC22</f>
        <v>x</v>
      </c>
      <c r="L22" s="42">
        <f>'Core Indicators'!BK22</f>
        <v>497</v>
      </c>
      <c r="M22" s="42" t="str">
        <f>'Core Indicators'!BS22</f>
        <v>x</v>
      </c>
      <c r="N22" s="42" t="str">
        <f>'Core Indicators'!CA22</f>
        <v>x</v>
      </c>
      <c r="O22" s="42" t="e">
        <f>'Core Indicators'!CI22</f>
        <v>#N/A</v>
      </c>
      <c r="P22" s="42" t="str">
        <f>'Core Indicators'!CQ22</f>
        <v>x</v>
      </c>
      <c r="Q22" s="42">
        <f>'Core Indicators'!DG22</f>
        <v>21831000</v>
      </c>
      <c r="R22" s="42">
        <f>'Core Indicators'!DO22</f>
        <v>0</v>
      </c>
      <c r="S22" s="42">
        <f>'Core Indicators'!DW22</f>
        <v>2477000</v>
      </c>
      <c r="T22" s="42">
        <f>'Core Indicators'!EE22</f>
        <v>1372000</v>
      </c>
      <c r="U22" s="42" t="str">
        <f>'Core Indicators'!EM22</f>
        <v>x</v>
      </c>
      <c r="V22" s="42">
        <f>'Core Indicators'!FC22</f>
        <v>5</v>
      </c>
      <c r="W22" s="42" t="str">
        <f>'Core Indicators'!FK22</f>
        <v>x</v>
      </c>
      <c r="X22" s="42" t="str">
        <f>'Core Indicators'!FS22</f>
        <v>x</v>
      </c>
      <c r="Y22" s="42">
        <f>'Core Indicators'!GA22</f>
        <v>1</v>
      </c>
      <c r="Z22" s="42">
        <f>'Core Indicators'!GI22</f>
        <v>3</v>
      </c>
      <c r="AA22" s="42">
        <f>'Core Indicators'!GQ22</f>
        <v>3</v>
      </c>
      <c r="AB22" s="42">
        <f>'Core Indicators'!GY22</f>
        <v>0</v>
      </c>
      <c r="AC22" s="42">
        <f>'Core Indicators'!HG22</f>
        <v>2</v>
      </c>
      <c r="AD22" s="42">
        <f>'Core Indicators'!HO22</f>
        <v>3</v>
      </c>
      <c r="AE22" s="42">
        <f>'Core Indicators'!HW22</f>
        <v>3</v>
      </c>
      <c r="AF22" s="42">
        <f>'Core Indicators'!IE22</f>
        <v>1</v>
      </c>
      <c r="AG22" s="42">
        <f>'Core Indicators'!IM22</f>
        <v>3</v>
      </c>
    </row>
    <row r="23" spans="1:33" s="43" customFormat="1" ht="20.100000000000001" customHeight="1" x14ac:dyDescent="0.25">
      <c r="A23" s="62" t="str">
        <f>'Core Indicators'!A:A</f>
        <v>Lake Chad basin crisis in Cameroon</v>
      </c>
      <c r="B23" s="62" t="str">
        <f>'Core Indicators'!B:B</f>
        <v>Conflict</v>
      </c>
      <c r="C23" s="62" t="str">
        <f>'Core Indicators'!C23</f>
        <v>CMR002</v>
      </c>
      <c r="D23" s="62" t="str">
        <f>'Core Indicators'!D23</f>
        <v>Cameroon</v>
      </c>
      <c r="E23" s="62" t="str">
        <f>'Core Indicators'!E23</f>
        <v>CMR</v>
      </c>
      <c r="F23" s="41">
        <f>'Core Indicators'!O23</f>
        <v>34513</v>
      </c>
      <c r="G23" s="41">
        <f>'Core Indicators'!W23</f>
        <v>5179000</v>
      </c>
      <c r="H23" s="41">
        <f>'Core Indicators'!AE23</f>
        <v>1555000</v>
      </c>
      <c r="I23" s="41">
        <f>'Core Indicators'!AM23</f>
        <v>772000</v>
      </c>
      <c r="J23" s="41" t="str">
        <f>'Core Indicators'!AU23</f>
        <v>x</v>
      </c>
      <c r="K23" s="41" t="str">
        <f>'Core Indicators'!BC23</f>
        <v>x</v>
      </c>
      <c r="L23" s="41">
        <f>'Core Indicators'!BK23</f>
        <v>279</v>
      </c>
      <c r="M23" s="41" t="str">
        <f>'Core Indicators'!BS23</f>
        <v>x</v>
      </c>
      <c r="N23" s="41" t="str">
        <f>'Core Indicators'!CA23</f>
        <v>x</v>
      </c>
      <c r="O23" s="41" t="e">
        <f>'Core Indicators'!CI23</f>
        <v>#N/A</v>
      </c>
      <c r="P23" s="41">
        <f>'Core Indicators'!CQ23</f>
        <v>5.2</v>
      </c>
      <c r="Q23" s="41">
        <f>'Core Indicators'!DG23</f>
        <v>3623000</v>
      </c>
      <c r="R23" s="41">
        <f>'Core Indicators'!DO23</f>
        <v>0</v>
      </c>
      <c r="S23" s="41">
        <f>'Core Indicators'!DW23</f>
        <v>493000</v>
      </c>
      <c r="T23" s="41">
        <f>'Core Indicators'!EE23</f>
        <v>1063000</v>
      </c>
      <c r="U23" s="41" t="str">
        <f>'Core Indicators'!EM23</f>
        <v>x</v>
      </c>
      <c r="V23" s="41">
        <f>'Core Indicators'!FC23</f>
        <v>4</v>
      </c>
      <c r="W23" s="41" t="str">
        <f>'Core Indicators'!FK23</f>
        <v>x</v>
      </c>
      <c r="X23" s="41" t="str">
        <f>'Core Indicators'!FS23</f>
        <v>x</v>
      </c>
      <c r="Y23" s="41">
        <f>'Core Indicators'!GA23</f>
        <v>1</v>
      </c>
      <c r="Z23" s="41">
        <f>'Core Indicators'!GI23</f>
        <v>3</v>
      </c>
      <c r="AA23" s="41">
        <f>'Core Indicators'!GQ23</f>
        <v>2</v>
      </c>
      <c r="AB23" s="41">
        <f>'Core Indicators'!GY23</f>
        <v>0</v>
      </c>
      <c r="AC23" s="41">
        <f>'Core Indicators'!HG23</f>
        <v>0</v>
      </c>
      <c r="AD23" s="41">
        <f>'Core Indicators'!HO23</f>
        <v>3</v>
      </c>
      <c r="AE23" s="41">
        <f>'Core Indicators'!HW23</f>
        <v>3</v>
      </c>
      <c r="AF23" s="41">
        <f>'Core Indicators'!IE23</f>
        <v>1</v>
      </c>
      <c r="AG23" s="41">
        <f>'Core Indicators'!IM23</f>
        <v>2</v>
      </c>
    </row>
    <row r="24" spans="1:33" s="43" customFormat="1" ht="20.100000000000001" customHeight="1" x14ac:dyDescent="0.25">
      <c r="A24" s="233" t="str">
        <f>'Core Indicators'!A:A</f>
        <v>Anglophone Crisis in Cameroon</v>
      </c>
      <c r="B24" s="233" t="str">
        <f>'Core Indicators'!B:B</f>
        <v>Conflict</v>
      </c>
      <c r="C24" s="233" t="str">
        <f>'Core Indicators'!C24</f>
        <v>CMR003</v>
      </c>
      <c r="D24" s="233" t="str">
        <f>'Core Indicators'!D24</f>
        <v>Cameroon</v>
      </c>
      <c r="E24" s="233" t="str">
        <f>'Core Indicators'!E24</f>
        <v>CMR</v>
      </c>
      <c r="F24" s="42">
        <f>'Core Indicators'!O24</f>
        <v>88019</v>
      </c>
      <c r="G24" s="42">
        <f>'Core Indicators'!W24</f>
        <v>14851000</v>
      </c>
      <c r="H24" s="42">
        <f>'Core Indicators'!AE24</f>
        <v>1686000</v>
      </c>
      <c r="I24" s="42">
        <f>'Core Indicators'!AM24</f>
        <v>1179000</v>
      </c>
      <c r="J24" s="42" t="str">
        <f>'Core Indicators'!AU24</f>
        <v>x</v>
      </c>
      <c r="K24" s="42" t="str">
        <f>'Core Indicators'!BC24</f>
        <v>x</v>
      </c>
      <c r="L24" s="42">
        <f>'Core Indicators'!BK24</f>
        <v>211</v>
      </c>
      <c r="M24" s="42" t="str">
        <f>'Core Indicators'!BS24</f>
        <v>x</v>
      </c>
      <c r="N24" s="42" t="str">
        <f>'Core Indicators'!CA24</f>
        <v>x</v>
      </c>
      <c r="O24" s="42" t="e">
        <f>'Core Indicators'!CI24</f>
        <v>#N/A</v>
      </c>
      <c r="P24" s="42" t="str">
        <f>'Core Indicators'!CQ24</f>
        <v>x</v>
      </c>
      <c r="Q24" s="42">
        <f>'Core Indicators'!DG24</f>
        <v>13165000</v>
      </c>
      <c r="R24" s="42">
        <f>'Core Indicators'!DO24</f>
        <v>0</v>
      </c>
      <c r="S24" s="42">
        <f>'Core Indicators'!DW24</f>
        <v>1377000</v>
      </c>
      <c r="T24" s="42">
        <f>'Core Indicators'!EE24</f>
        <v>309000</v>
      </c>
      <c r="U24" s="42" t="str">
        <f>'Core Indicators'!EM24</f>
        <v>x</v>
      </c>
      <c r="V24" s="42">
        <f>'Core Indicators'!FC24</f>
        <v>4</v>
      </c>
      <c r="W24" s="42" t="str">
        <f>'Core Indicators'!FK24</f>
        <v>x</v>
      </c>
      <c r="X24" s="42">
        <f>'Core Indicators'!FS24</f>
        <v>377500</v>
      </c>
      <c r="Y24" s="42">
        <f>'Core Indicators'!GA24</f>
        <v>1</v>
      </c>
      <c r="Z24" s="42">
        <f>'Core Indicators'!GI24</f>
        <v>3</v>
      </c>
      <c r="AA24" s="42">
        <f>'Core Indicators'!GQ24</f>
        <v>3</v>
      </c>
      <c r="AB24" s="42">
        <f>'Core Indicators'!GY24</f>
        <v>0</v>
      </c>
      <c r="AC24" s="42">
        <f>'Core Indicators'!HG24</f>
        <v>2</v>
      </c>
      <c r="AD24" s="42">
        <f>'Core Indicators'!HO24</f>
        <v>3</v>
      </c>
      <c r="AE24" s="42">
        <f>'Core Indicators'!HW24</f>
        <v>3</v>
      </c>
      <c r="AF24" s="42">
        <f>'Core Indicators'!IE24</f>
        <v>1</v>
      </c>
      <c r="AG24" s="42">
        <f>'Core Indicators'!IM24</f>
        <v>3</v>
      </c>
    </row>
    <row r="25" spans="1:33" s="43" customFormat="1" ht="20.100000000000001" customHeight="1" x14ac:dyDescent="0.25">
      <c r="A25" s="62" t="str">
        <f>'Core Indicators'!A:A</f>
        <v>CAR refugees in Cameroon</v>
      </c>
      <c r="B25" s="62" t="str">
        <f>'Core Indicators'!B:B</f>
        <v>Conflict,Displacement</v>
      </c>
      <c r="C25" s="62" t="str">
        <f>'Core Indicators'!C25</f>
        <v>CMR004</v>
      </c>
      <c r="D25" s="62" t="str">
        <f>'Core Indicators'!D25</f>
        <v>Cameroon</v>
      </c>
      <c r="E25" s="62" t="str">
        <f>'Core Indicators'!E25</f>
        <v>CMR</v>
      </c>
      <c r="F25" s="41">
        <f>'Core Indicators'!O25</f>
        <v>231318</v>
      </c>
      <c r="G25" s="41">
        <f>'Core Indicators'!W25</f>
        <v>5650000</v>
      </c>
      <c r="H25" s="41">
        <f>'Core Indicators'!AE25</f>
        <v>607000</v>
      </c>
      <c r="I25" s="41">
        <f>'Core Indicators'!AM25</f>
        <v>354000</v>
      </c>
      <c r="J25" s="41">
        <f>'Core Indicators'!AU25</f>
        <v>0</v>
      </c>
      <c r="K25" s="41" t="str">
        <f>'Core Indicators'!BC25</f>
        <v>x</v>
      </c>
      <c r="L25" s="41">
        <f>'Core Indicators'!BK25</f>
        <v>7</v>
      </c>
      <c r="M25" s="41">
        <f>'Core Indicators'!BS25</f>
        <v>0</v>
      </c>
      <c r="N25" s="41">
        <f>'Core Indicators'!CA25</f>
        <v>0</v>
      </c>
      <c r="O25" s="41" t="e">
        <f>'Core Indicators'!CI25</f>
        <v>#N/A</v>
      </c>
      <c r="P25" s="41" t="str">
        <f>'Core Indicators'!CQ25</f>
        <v>x</v>
      </c>
      <c r="Q25" s="41">
        <f>'Core Indicators'!DG25</f>
        <v>5043000</v>
      </c>
      <c r="R25" s="41">
        <f>'Core Indicators'!DO25</f>
        <v>0</v>
      </c>
      <c r="S25" s="41">
        <f>'Core Indicators'!DW25</f>
        <v>607000</v>
      </c>
      <c r="T25" s="41" t="str">
        <f>'Core Indicators'!EE25</f>
        <v>x</v>
      </c>
      <c r="U25" s="41" t="str">
        <f>'Core Indicators'!EM25</f>
        <v>x</v>
      </c>
      <c r="V25" s="41">
        <f>'Core Indicators'!FC25</f>
        <v>1</v>
      </c>
      <c r="W25" s="41" t="str">
        <f>'Core Indicators'!FK25</f>
        <v>x</v>
      </c>
      <c r="X25" s="41" t="str">
        <f>'Core Indicators'!FS25</f>
        <v>x</v>
      </c>
      <c r="Y25" s="41">
        <f>'Core Indicators'!GA25</f>
        <v>1</v>
      </c>
      <c r="Z25" s="41">
        <f>'Core Indicators'!GI25</f>
        <v>2</v>
      </c>
      <c r="AA25" s="41">
        <f>'Core Indicators'!GQ25</f>
        <v>1</v>
      </c>
      <c r="AB25" s="41">
        <f>'Core Indicators'!GY25</f>
        <v>0</v>
      </c>
      <c r="AC25" s="41">
        <f>'Core Indicators'!HG25</f>
        <v>0</v>
      </c>
      <c r="AD25" s="41">
        <f>'Core Indicators'!HO25</f>
        <v>1</v>
      </c>
      <c r="AE25" s="41">
        <f>'Core Indicators'!HW25</f>
        <v>0</v>
      </c>
      <c r="AF25" s="41">
        <f>'Core Indicators'!IE25</f>
        <v>1</v>
      </c>
      <c r="AG25" s="41">
        <f>'Core Indicators'!IM25</f>
        <v>1</v>
      </c>
    </row>
    <row r="26" spans="1:33" s="43" customFormat="1" ht="20.100000000000001" customHeight="1" x14ac:dyDescent="0.25">
      <c r="A26" s="233" t="str">
        <f>'Core Indicators'!A:A</f>
        <v>Complex crisis in DRC</v>
      </c>
      <c r="B26" s="233" t="str">
        <f>'Core Indicators'!B:B</f>
        <v>Conflict,Displacement,Socio-political</v>
      </c>
      <c r="C26" s="233" t="str">
        <f>'Core Indicators'!C26</f>
        <v>COD001</v>
      </c>
      <c r="D26" s="233" t="str">
        <f>'Core Indicators'!D26</f>
        <v>DRC</v>
      </c>
      <c r="E26" s="233" t="str">
        <f>'Core Indicators'!E26</f>
        <v>COD</v>
      </c>
      <c r="F26" s="42">
        <f>'Core Indicators'!O26</f>
        <v>2344860</v>
      </c>
      <c r="G26" s="42">
        <f>'Core Indicators'!W26</f>
        <v>108584000</v>
      </c>
      <c r="H26" s="42">
        <f>'Core Indicators'!AE26</f>
        <v>26429000</v>
      </c>
      <c r="I26" s="42">
        <f>'Core Indicators'!AM26</f>
        <v>10499000</v>
      </c>
      <c r="J26" s="42">
        <f>'Core Indicators'!AU26</f>
        <v>1</v>
      </c>
      <c r="K26" s="42" t="str">
        <f>'Core Indicators'!BC26</f>
        <v>x</v>
      </c>
      <c r="L26" s="42">
        <f>'Core Indicators'!BK26</f>
        <v>1827</v>
      </c>
      <c r="M26" s="42" t="str">
        <f>'Core Indicators'!BS26</f>
        <v>x</v>
      </c>
      <c r="N26" s="42" t="str">
        <f>'Core Indicators'!CA26</f>
        <v>x</v>
      </c>
      <c r="O26" s="42" t="e">
        <f>'Core Indicators'!CI26</f>
        <v>#N/A</v>
      </c>
      <c r="P26" s="42">
        <f>'Core Indicators'!CQ26</f>
        <v>1700</v>
      </c>
      <c r="Q26" s="42">
        <f>'Core Indicators'!DG26</f>
        <v>82155000</v>
      </c>
      <c r="R26" s="42">
        <f>'Core Indicators'!DO26</f>
        <v>529000</v>
      </c>
      <c r="S26" s="42">
        <f>'Core Indicators'!DW26</f>
        <v>10300000</v>
      </c>
      <c r="T26" s="42">
        <f>'Core Indicators'!EE26</f>
        <v>10800000</v>
      </c>
      <c r="U26" s="42">
        <f>'Core Indicators'!EM26</f>
        <v>4800000</v>
      </c>
      <c r="V26" s="42">
        <f>'Core Indicators'!FC26</f>
        <v>4</v>
      </c>
      <c r="W26" s="42" t="str">
        <f>'Core Indicators'!FK26</f>
        <v>x</v>
      </c>
      <c r="X26" s="42" t="str">
        <f>'Core Indicators'!FS26</f>
        <v>x</v>
      </c>
      <c r="Y26" s="42">
        <f>'Core Indicators'!GA26</f>
        <v>1</v>
      </c>
      <c r="Z26" s="42">
        <f>'Core Indicators'!GI26</f>
        <v>3</v>
      </c>
      <c r="AA26" s="42">
        <f>'Core Indicators'!GQ26</f>
        <v>2</v>
      </c>
      <c r="AB26" s="42">
        <f>'Core Indicators'!GY26</f>
        <v>3</v>
      </c>
      <c r="AC26" s="42">
        <f>'Core Indicators'!HG26</f>
        <v>0</v>
      </c>
      <c r="AD26" s="42">
        <f>'Core Indicators'!HO26</f>
        <v>2</v>
      </c>
      <c r="AE26" s="42">
        <f>'Core Indicators'!HW26</f>
        <v>3</v>
      </c>
      <c r="AF26" s="42">
        <f>'Core Indicators'!IE26</f>
        <v>2</v>
      </c>
      <c r="AG26" s="42">
        <f>'Core Indicators'!IM26</f>
        <v>3</v>
      </c>
    </row>
    <row r="27" spans="1:33" s="43" customFormat="1" ht="20.100000000000001" customHeight="1" x14ac:dyDescent="0.25">
      <c r="A27" s="62" t="str">
        <f>'Core Indicators'!A:A</f>
        <v>Complex crisis in Congo</v>
      </c>
      <c r="B27" s="62" t="str">
        <f>'Core Indicators'!B:B</f>
        <v>Conflict</v>
      </c>
      <c r="C27" s="62" t="str">
        <f>'Core Indicators'!C27</f>
        <v>COG001</v>
      </c>
      <c r="D27" s="62" t="str">
        <f>'Core Indicators'!D27</f>
        <v>Congo</v>
      </c>
      <c r="E27" s="62" t="str">
        <f>'Core Indicators'!E27</f>
        <v>COG</v>
      </c>
      <c r="F27" s="41">
        <f>'Core Indicators'!O27</f>
        <v>341500</v>
      </c>
      <c r="G27" s="41">
        <f>'Core Indicators'!W27</f>
        <v>5800000</v>
      </c>
      <c r="H27" s="41">
        <f>'Core Indicators'!AE27</f>
        <v>293000</v>
      </c>
      <c r="I27" s="41">
        <f>'Core Indicators'!AM27</f>
        <v>226000</v>
      </c>
      <c r="J27" s="41" t="str">
        <f>'Core Indicators'!AU27</f>
        <v>x</v>
      </c>
      <c r="K27" s="41" t="str">
        <f>'Core Indicators'!BC27</f>
        <v>x</v>
      </c>
      <c r="L27" s="41">
        <f>'Core Indicators'!BK27</f>
        <v>1</v>
      </c>
      <c r="M27" s="41" t="str">
        <f>'Core Indicators'!BS27</f>
        <v>x</v>
      </c>
      <c r="N27" s="41" t="str">
        <f>'Core Indicators'!CA27</f>
        <v>x</v>
      </c>
      <c r="O27" s="41" t="e">
        <f>'Core Indicators'!CI27</f>
        <v>#N/A</v>
      </c>
      <c r="P27" s="41" t="str">
        <f>'Core Indicators'!CQ27</f>
        <v>x</v>
      </c>
      <c r="Q27" s="41">
        <f>'Core Indicators'!DG27</f>
        <v>5507000</v>
      </c>
      <c r="R27" s="41">
        <f>'Core Indicators'!DO27</f>
        <v>159000</v>
      </c>
      <c r="S27" s="41">
        <f>'Core Indicators'!DW27</f>
        <v>134000</v>
      </c>
      <c r="T27" s="41">
        <f>'Core Indicators'!EE27</f>
        <v>0</v>
      </c>
      <c r="U27" s="41">
        <f>'Core Indicators'!EM27</f>
        <v>0</v>
      </c>
      <c r="V27" s="41">
        <f>'Core Indicators'!FC27</f>
        <v>3</v>
      </c>
      <c r="W27" s="41" t="str">
        <f>'Core Indicators'!FK27</f>
        <v>x</v>
      </c>
      <c r="X27" s="41" t="str">
        <f>'Core Indicators'!FS27</f>
        <v>x</v>
      </c>
      <c r="Y27" s="41">
        <f>'Core Indicators'!GA27</f>
        <v>0</v>
      </c>
      <c r="Z27" s="41">
        <f>'Core Indicators'!GI27</f>
        <v>0</v>
      </c>
      <c r="AA27" s="41">
        <f>'Core Indicators'!GQ27</f>
        <v>0</v>
      </c>
      <c r="AB27" s="41">
        <f>'Core Indicators'!GY27</f>
        <v>0</v>
      </c>
      <c r="AC27" s="41">
        <f>'Core Indicators'!HG27</f>
        <v>0</v>
      </c>
      <c r="AD27" s="41">
        <f>'Core Indicators'!HO27</f>
        <v>0</v>
      </c>
      <c r="AE27" s="41">
        <f>'Core Indicators'!HW27</f>
        <v>0</v>
      </c>
      <c r="AF27" s="41">
        <f>'Core Indicators'!IE27</f>
        <v>0</v>
      </c>
      <c r="AG27" s="41">
        <f>'Core Indicators'!IM27</f>
        <v>3</v>
      </c>
    </row>
    <row r="28" spans="1:33" s="43" customFormat="1" ht="20.100000000000001" customHeight="1" x14ac:dyDescent="0.25">
      <c r="A28" s="233" t="str">
        <f>'Core Indicators'!A:A</f>
        <v>Complex crisis in Colombia</v>
      </c>
      <c r="B28" s="233" t="str">
        <f>'Core Indicators'!B:B</f>
        <v>Socio-political,Conflict,Violence,Floods,Displacement</v>
      </c>
      <c r="C28" s="233" t="str">
        <f>'Core Indicators'!C28</f>
        <v>COL001</v>
      </c>
      <c r="D28" s="233" t="str">
        <f>'Core Indicators'!D28</f>
        <v>Colombia</v>
      </c>
      <c r="E28" s="233" t="str">
        <f>'Core Indicators'!E28</f>
        <v>COL</v>
      </c>
      <c r="F28" s="42">
        <f>'Core Indicators'!O28</f>
        <v>1109500</v>
      </c>
      <c r="G28" s="42">
        <f>'Core Indicators'!W28</f>
        <v>51600000</v>
      </c>
      <c r="H28" s="42">
        <f>'Core Indicators'!AE28</f>
        <v>9800000</v>
      </c>
      <c r="I28" s="42">
        <f>'Core Indicators'!AM28</f>
        <v>5447000</v>
      </c>
      <c r="J28" s="42">
        <f>'Core Indicators'!AU28</f>
        <v>99</v>
      </c>
      <c r="K28" s="42" t="str">
        <f>'Core Indicators'!BC28</f>
        <v>x</v>
      </c>
      <c r="L28" s="42">
        <f>'Core Indicators'!BK28</f>
        <v>283</v>
      </c>
      <c r="M28" s="42">
        <f>'Core Indicators'!BS28</f>
        <v>96400</v>
      </c>
      <c r="N28" s="42" t="str">
        <f>'Core Indicators'!CA28</f>
        <v>x</v>
      </c>
      <c r="O28" s="42" t="e">
        <f>'Core Indicators'!CI28</f>
        <v>#N/A</v>
      </c>
      <c r="P28" s="42" t="str">
        <f>'Core Indicators'!CQ28</f>
        <v>x</v>
      </c>
      <c r="Q28" s="42">
        <f>'Core Indicators'!DG28</f>
        <v>41800000</v>
      </c>
      <c r="R28" s="42">
        <f>'Core Indicators'!DO28</f>
        <v>2100000</v>
      </c>
      <c r="S28" s="42">
        <f>'Core Indicators'!DW28</f>
        <v>4206000</v>
      </c>
      <c r="T28" s="42">
        <f>'Core Indicators'!EE28</f>
        <v>3100000</v>
      </c>
      <c r="U28" s="42">
        <f>'Core Indicators'!EM28</f>
        <v>394000</v>
      </c>
      <c r="V28" s="42">
        <f>'Core Indicators'!FC28</f>
        <v>3</v>
      </c>
      <c r="W28" s="42" t="str">
        <f>'Core Indicators'!FK28</f>
        <v>x</v>
      </c>
      <c r="X28" s="42" t="str">
        <f>'Core Indicators'!FS28</f>
        <v>x</v>
      </c>
      <c r="Y28" s="42">
        <f>'Core Indicators'!GA28</f>
        <v>0</v>
      </c>
      <c r="Z28" s="42">
        <f>'Core Indicators'!GI28</f>
        <v>2</v>
      </c>
      <c r="AA28" s="42">
        <f>'Core Indicators'!GQ28</f>
        <v>0</v>
      </c>
      <c r="AB28" s="42">
        <f>'Core Indicators'!GY28</f>
        <v>0</v>
      </c>
      <c r="AC28" s="42">
        <f>'Core Indicators'!HG28</f>
        <v>0</v>
      </c>
      <c r="AD28" s="42">
        <f>'Core Indicators'!HO28</f>
        <v>2</v>
      </c>
      <c r="AE28" s="42">
        <f>'Core Indicators'!HW28</f>
        <v>2</v>
      </c>
      <c r="AF28" s="42">
        <f>'Core Indicators'!IE28</f>
        <v>2</v>
      </c>
      <c r="AG28" s="42">
        <f>'Core Indicators'!IM28</f>
        <v>3</v>
      </c>
    </row>
    <row r="29" spans="1:33" ht="20.100000000000001" customHeight="1" x14ac:dyDescent="0.25">
      <c r="A29" s="62" t="str">
        <f>'Core Indicators'!A:A</f>
        <v>Venezuela displacement in Colombia</v>
      </c>
      <c r="B29" s="62" t="str">
        <f>'Core Indicators'!B:B</f>
        <v>Displacement</v>
      </c>
      <c r="C29" s="62" t="str">
        <f>'Core Indicators'!C29</f>
        <v>COL002</v>
      </c>
      <c r="D29" s="62" t="str">
        <f>'Core Indicators'!D29</f>
        <v>Colombia</v>
      </c>
      <c r="E29" s="62" t="str">
        <f>'Core Indicators'!E29</f>
        <v>COL</v>
      </c>
      <c r="F29" s="41">
        <f>'Core Indicators'!O29</f>
        <v>34507</v>
      </c>
      <c r="G29" s="41">
        <f>'Core Indicators'!W29</f>
        <v>25541000</v>
      </c>
      <c r="H29" s="41">
        <f>'Core Indicators'!AE29</f>
        <v>22318000</v>
      </c>
      <c r="I29" s="41">
        <f>'Core Indicators'!AM29</f>
        <v>2890000</v>
      </c>
      <c r="J29" s="41" t="str">
        <f>'Core Indicators'!AU29</f>
        <v>x</v>
      </c>
      <c r="K29" s="41" t="str">
        <f>'Core Indicators'!BC29</f>
        <v>x</v>
      </c>
      <c r="L29" s="41">
        <f>'Core Indicators'!BK29</f>
        <v>11</v>
      </c>
      <c r="M29" s="41" t="str">
        <f>'Core Indicators'!BS29</f>
        <v>x</v>
      </c>
      <c r="N29" s="41" t="str">
        <f>'Core Indicators'!CA29</f>
        <v>x</v>
      </c>
      <c r="O29" s="41" t="e">
        <f>'Core Indicators'!CI29</f>
        <v>#N/A</v>
      </c>
      <c r="P29" s="41" t="str">
        <f>'Core Indicators'!CQ29</f>
        <v>x</v>
      </c>
      <c r="Q29" s="41">
        <f>'Core Indicators'!DG29</f>
        <v>3222000</v>
      </c>
      <c r="R29" s="41">
        <f>'Core Indicators'!DO29</f>
        <v>16918000</v>
      </c>
      <c r="S29" s="41">
        <f>'Core Indicators'!DW29</f>
        <v>2950000</v>
      </c>
      <c r="T29" s="41">
        <f>'Core Indicators'!EE29</f>
        <v>2174000</v>
      </c>
      <c r="U29" s="41">
        <f>'Core Indicators'!EM29</f>
        <v>276000</v>
      </c>
      <c r="V29" s="41">
        <f>'Core Indicators'!FC29</f>
        <v>3</v>
      </c>
      <c r="W29" s="41" t="str">
        <f>'Core Indicators'!FK29</f>
        <v>x</v>
      </c>
      <c r="X29" s="41" t="str">
        <f>'Core Indicators'!FS29</f>
        <v>x</v>
      </c>
      <c r="Y29" s="41">
        <f>'Core Indicators'!GA29</f>
        <v>0</v>
      </c>
      <c r="Z29" s="41">
        <f>'Core Indicators'!GI29</f>
        <v>2</v>
      </c>
      <c r="AA29" s="41">
        <f>'Core Indicators'!GQ29</f>
        <v>1</v>
      </c>
      <c r="AB29" s="41">
        <f>'Core Indicators'!GY29</f>
        <v>0</v>
      </c>
      <c r="AC29" s="41">
        <f>'Core Indicators'!HG29</f>
        <v>0</v>
      </c>
      <c r="AD29" s="41">
        <f>'Core Indicators'!HO29</f>
        <v>2</v>
      </c>
      <c r="AE29" s="41">
        <f>'Core Indicators'!HW29</f>
        <v>2</v>
      </c>
      <c r="AF29" s="41">
        <f>'Core Indicators'!IE29</f>
        <v>2</v>
      </c>
      <c r="AG29" s="41">
        <f>'Core Indicators'!IM29</f>
        <v>3</v>
      </c>
    </row>
    <row r="30" spans="1:33" ht="20.100000000000001" customHeight="1" x14ac:dyDescent="0.25">
      <c r="A30" s="233" t="str">
        <f>'Core Indicators'!A:A</f>
        <v>Nicaraguan refugees in Costa Rica</v>
      </c>
      <c r="B30" s="233" t="str">
        <f>'Core Indicators'!B:B</f>
        <v>Displacement</v>
      </c>
      <c r="C30" s="233" t="str">
        <f>'Core Indicators'!C30</f>
        <v>CRI002</v>
      </c>
      <c r="D30" s="233" t="str">
        <f>'Core Indicators'!D30</f>
        <v>Costa Rica</v>
      </c>
      <c r="E30" s="233" t="str">
        <f>'Core Indicators'!E30</f>
        <v>CRI</v>
      </c>
      <c r="F30" s="42">
        <f>'Core Indicators'!O30</f>
        <v>1003.42</v>
      </c>
      <c r="G30" s="42">
        <f>'Core Indicators'!W30</f>
        <v>2451000</v>
      </c>
      <c r="H30" s="42">
        <f>'Core Indicators'!AE30</f>
        <v>235000</v>
      </c>
      <c r="I30" s="42">
        <f>'Core Indicators'!AM30</f>
        <v>235000</v>
      </c>
      <c r="J30" s="42" t="str">
        <f>'Core Indicators'!AU30</f>
        <v>x</v>
      </c>
      <c r="K30" s="42" t="str">
        <f>'Core Indicators'!BC30</f>
        <v>x</v>
      </c>
      <c r="L30" s="42" t="str">
        <f>'Core Indicators'!BK30</f>
        <v>x</v>
      </c>
      <c r="M30" s="42" t="str">
        <f>'Core Indicators'!BS30</f>
        <v>x</v>
      </c>
      <c r="N30" s="42" t="str">
        <f>'Core Indicators'!CA30</f>
        <v>x</v>
      </c>
      <c r="O30" s="42" t="e">
        <f>'Core Indicators'!CI30</f>
        <v>#N/A</v>
      </c>
      <c r="P30" s="42" t="str">
        <f>'Core Indicators'!CQ30</f>
        <v>x</v>
      </c>
      <c r="Q30" s="42">
        <f>'Core Indicators'!DG30</f>
        <v>2215000</v>
      </c>
      <c r="R30" s="42">
        <f>'Core Indicators'!DO30</f>
        <v>0</v>
      </c>
      <c r="S30" s="42">
        <f>'Core Indicators'!DW30</f>
        <v>235000</v>
      </c>
      <c r="T30" s="42" t="str">
        <f>'Core Indicators'!EE30</f>
        <v>x</v>
      </c>
      <c r="U30" s="42" t="str">
        <f>'Core Indicators'!EM30</f>
        <v>x</v>
      </c>
      <c r="V30" s="42">
        <f>'Core Indicators'!FC30</f>
        <v>2</v>
      </c>
      <c r="W30" s="42" t="str">
        <f>'Core Indicators'!FK30</f>
        <v>x</v>
      </c>
      <c r="X30" s="42" t="str">
        <f>'Core Indicators'!FS30</f>
        <v>x</v>
      </c>
      <c r="Y30" s="42">
        <f>'Core Indicators'!GA30</f>
        <v>0</v>
      </c>
      <c r="Z30" s="42">
        <f>'Core Indicators'!GI30</f>
        <v>0</v>
      </c>
      <c r="AA30" s="42">
        <f>'Core Indicators'!GQ30</f>
        <v>0</v>
      </c>
      <c r="AB30" s="42">
        <f>'Core Indicators'!GY30</f>
        <v>0</v>
      </c>
      <c r="AC30" s="42">
        <f>'Core Indicators'!HG30</f>
        <v>0</v>
      </c>
      <c r="AD30" s="42">
        <f>'Core Indicators'!HO30</f>
        <v>0</v>
      </c>
      <c r="AE30" s="42">
        <f>'Core Indicators'!HW30</f>
        <v>0</v>
      </c>
      <c r="AF30" s="42">
        <f>'Core Indicators'!IE30</f>
        <v>0</v>
      </c>
      <c r="AG30" s="42">
        <f>'Core Indicators'!IM30</f>
        <v>1</v>
      </c>
    </row>
    <row r="31" spans="1:33" ht="20.100000000000001" customHeight="1" x14ac:dyDescent="0.25">
      <c r="A31" s="62" t="str">
        <f>'Core Indicators'!A:A</f>
        <v>Displacement from Russia-Ukraine conflict in Czechia</v>
      </c>
      <c r="B31" s="62" t="str">
        <f>'Core Indicators'!B:B</f>
        <v>Conflict,Displacement</v>
      </c>
      <c r="C31" s="62" t="str">
        <f>'Core Indicators'!C31</f>
        <v>CZE002</v>
      </c>
      <c r="D31" s="62" t="str">
        <f>'Core Indicators'!D31</f>
        <v>Czech Republic</v>
      </c>
      <c r="E31" s="62" t="str">
        <f>'Core Indicators'!E31</f>
        <v>CZE</v>
      </c>
      <c r="F31" s="41">
        <f>'Core Indicators'!O31</f>
        <v>77187</v>
      </c>
      <c r="G31" s="41">
        <f>'Core Indicators'!W31</f>
        <v>10896000</v>
      </c>
      <c r="H31" s="41">
        <f>'Core Indicators'!AE31</f>
        <v>370000</v>
      </c>
      <c r="I31" s="41">
        <f>'Core Indicators'!AM31</f>
        <v>370000</v>
      </c>
      <c r="J31" s="41" t="str">
        <f>'Core Indicators'!AU31</f>
        <v>x</v>
      </c>
      <c r="K31" s="41" t="str">
        <f>'Core Indicators'!BC31</f>
        <v>x</v>
      </c>
      <c r="L31" s="41">
        <f>'Core Indicators'!BK31</f>
        <v>0</v>
      </c>
      <c r="M31" s="41" t="str">
        <f>'Core Indicators'!BS31</f>
        <v>x</v>
      </c>
      <c r="N31" s="41" t="str">
        <f>'Core Indicators'!CA31</f>
        <v>x</v>
      </c>
      <c r="O31" s="41" t="e">
        <f>'Core Indicators'!CI31</f>
        <v>#N/A</v>
      </c>
      <c r="P31" s="41" t="str">
        <f>'Core Indicators'!CQ31</f>
        <v>x</v>
      </c>
      <c r="Q31" s="41">
        <f>'Core Indicators'!DG31</f>
        <v>10526000</v>
      </c>
      <c r="R31" s="41">
        <f>'Core Indicators'!DO31</f>
        <v>0</v>
      </c>
      <c r="S31" s="41">
        <f>'Core Indicators'!DW31</f>
        <v>370000</v>
      </c>
      <c r="T31" s="41" t="str">
        <f>'Core Indicators'!EE31</f>
        <v>x</v>
      </c>
      <c r="U31" s="41" t="str">
        <f>'Core Indicators'!EM31</f>
        <v>x</v>
      </c>
      <c r="V31" s="41">
        <f>'Core Indicators'!FC31</f>
        <v>2</v>
      </c>
      <c r="W31" s="41" t="str">
        <f>'Core Indicators'!FK31</f>
        <v>x</v>
      </c>
      <c r="X31" s="41" t="str">
        <f>'Core Indicators'!FS31</f>
        <v>x</v>
      </c>
      <c r="Y31" s="41">
        <f>'Core Indicators'!GA31</f>
        <v>0</v>
      </c>
      <c r="Z31" s="41">
        <f>'Core Indicators'!GI31</f>
        <v>0</v>
      </c>
      <c r="AA31" s="41">
        <f>'Core Indicators'!GQ31</f>
        <v>0</v>
      </c>
      <c r="AB31" s="41">
        <f>'Core Indicators'!GY31</f>
        <v>0</v>
      </c>
      <c r="AC31" s="41">
        <f>'Core Indicators'!HG31</f>
        <v>0</v>
      </c>
      <c r="AD31" s="41">
        <f>'Core Indicators'!HO31</f>
        <v>0</v>
      </c>
      <c r="AE31" s="41">
        <f>'Core Indicators'!HW31</f>
        <v>0</v>
      </c>
      <c r="AF31" s="41">
        <f>'Core Indicators'!IE31</f>
        <v>0</v>
      </c>
      <c r="AG31" s="41">
        <f>'Core Indicators'!IM31</f>
        <v>0</v>
      </c>
    </row>
    <row r="32" spans="1:33" ht="20.100000000000001" customHeight="1" x14ac:dyDescent="0.25">
      <c r="A32" s="233" t="str">
        <f>'Core Indicators'!A:A</f>
        <v>Multiple crises in Djibouti</v>
      </c>
      <c r="B32" s="233" t="str">
        <f>'Core Indicators'!B:B</f>
        <v>Displacement,Drought</v>
      </c>
      <c r="C32" s="233" t="str">
        <f>'Core Indicators'!C32</f>
        <v>DJI001</v>
      </c>
      <c r="D32" s="233" t="str">
        <f>'Core Indicators'!D32</f>
        <v>Djibouti</v>
      </c>
      <c r="E32" s="233" t="str">
        <f>'Core Indicators'!E32</f>
        <v>DJI</v>
      </c>
      <c r="F32" s="42">
        <f>'Core Indicators'!O32</f>
        <v>23180</v>
      </c>
      <c r="G32" s="42">
        <f>'Core Indicators'!W32</f>
        <v>1182000</v>
      </c>
      <c r="H32" s="42">
        <f>'Core Indicators'!AE32</f>
        <v>718000</v>
      </c>
      <c r="I32" s="42">
        <f>'Core Indicators'!AM32</f>
        <v>37000</v>
      </c>
      <c r="J32" s="42" t="str">
        <f>'Core Indicators'!AU32</f>
        <v>x</v>
      </c>
      <c r="K32" s="42" t="str">
        <f>'Core Indicators'!BC32</f>
        <v>x</v>
      </c>
      <c r="L32" s="42">
        <f>'Core Indicators'!BK32</f>
        <v>0</v>
      </c>
      <c r="M32" s="42" t="str">
        <f>'Core Indicators'!BS32</f>
        <v>x</v>
      </c>
      <c r="N32" s="42" t="str">
        <f>'Core Indicators'!CA32</f>
        <v>x</v>
      </c>
      <c r="O32" s="42" t="e">
        <f>'Core Indicators'!CI32</f>
        <v>#N/A</v>
      </c>
      <c r="P32" s="42" t="str">
        <f>'Core Indicators'!CQ32</f>
        <v>x</v>
      </c>
      <c r="Q32" s="42">
        <f>'Core Indicators'!DG32</f>
        <v>464000</v>
      </c>
      <c r="R32" s="42">
        <f>'Core Indicators'!DO32</f>
        <v>402000</v>
      </c>
      <c r="S32" s="42">
        <f>'Core Indicators'!DW32</f>
        <v>216000</v>
      </c>
      <c r="T32" s="42">
        <f>'Core Indicators'!EE32</f>
        <v>100000</v>
      </c>
      <c r="U32" s="42">
        <f>'Core Indicators'!EM32</f>
        <v>0</v>
      </c>
      <c r="V32" s="42">
        <f>'Core Indicators'!FC32</f>
        <v>5</v>
      </c>
      <c r="W32" s="42" t="str">
        <f>'Core Indicators'!FK32</f>
        <v>x</v>
      </c>
      <c r="X32" s="42" t="str">
        <f>'Core Indicators'!FS32</f>
        <v>x</v>
      </c>
      <c r="Y32" s="42">
        <f>'Core Indicators'!GA32</f>
        <v>0</v>
      </c>
      <c r="Z32" s="42">
        <f>'Core Indicators'!GI32</f>
        <v>0</v>
      </c>
      <c r="AA32" s="42">
        <f>'Core Indicators'!GQ32</f>
        <v>0</v>
      </c>
      <c r="AB32" s="42">
        <f>'Core Indicators'!GY32</f>
        <v>0</v>
      </c>
      <c r="AC32" s="42">
        <f>'Core Indicators'!HG32</f>
        <v>0</v>
      </c>
      <c r="AD32" s="42">
        <f>'Core Indicators'!HO32</f>
        <v>2</v>
      </c>
      <c r="AE32" s="42">
        <f>'Core Indicators'!HW32</f>
        <v>0</v>
      </c>
      <c r="AF32" s="42">
        <f>'Core Indicators'!IE32</f>
        <v>0</v>
      </c>
      <c r="AG32" s="42">
        <f>'Core Indicators'!IM32</f>
        <v>0</v>
      </c>
    </row>
    <row r="33" spans="1:33" ht="20.100000000000001" customHeight="1" x14ac:dyDescent="0.25">
      <c r="A33" s="62" t="str">
        <f>'Core Indicators'!A:A</f>
        <v>Mixed migration in Djibouti</v>
      </c>
      <c r="B33" s="62" t="str">
        <f>'Core Indicators'!B:B</f>
        <v>Displacement</v>
      </c>
      <c r="C33" s="62" t="str">
        <f>'Core Indicators'!C33</f>
        <v>DJI002</v>
      </c>
      <c r="D33" s="62" t="str">
        <f>'Core Indicators'!D33</f>
        <v>Djibouti</v>
      </c>
      <c r="E33" s="62" t="str">
        <f>'Core Indicators'!E33</f>
        <v>DJI</v>
      </c>
      <c r="F33" s="41">
        <f>'Core Indicators'!O33</f>
        <v>7300</v>
      </c>
      <c r="G33" s="41">
        <f>'Core Indicators'!W33</f>
        <v>676000</v>
      </c>
      <c r="H33" s="41">
        <f>'Core Indicators'!AE33</f>
        <v>31000</v>
      </c>
      <c r="I33" s="41">
        <f>'Core Indicators'!AM33</f>
        <v>31000</v>
      </c>
      <c r="J33" s="41" t="str">
        <f>'Core Indicators'!AU33</f>
        <v>x</v>
      </c>
      <c r="K33" s="41" t="str">
        <f>'Core Indicators'!BC33</f>
        <v>x</v>
      </c>
      <c r="L33" s="41">
        <f>'Core Indicators'!BK33</f>
        <v>0</v>
      </c>
      <c r="M33" s="41" t="str">
        <f>'Core Indicators'!BS33</f>
        <v>x</v>
      </c>
      <c r="N33" s="41" t="str">
        <f>'Core Indicators'!CA33</f>
        <v>x</v>
      </c>
      <c r="O33" s="41" t="e">
        <f>'Core Indicators'!CI33</f>
        <v>#N/A</v>
      </c>
      <c r="P33" s="41" t="str">
        <f>'Core Indicators'!CQ33</f>
        <v>x</v>
      </c>
      <c r="Q33" s="41">
        <f>'Core Indicators'!DG33</f>
        <v>645000</v>
      </c>
      <c r="R33" s="41">
        <f>'Core Indicators'!DO33</f>
        <v>0</v>
      </c>
      <c r="S33" s="41">
        <f>'Core Indicators'!DW33</f>
        <v>31000</v>
      </c>
      <c r="T33" s="41">
        <f>'Core Indicators'!EE33</f>
        <v>0</v>
      </c>
      <c r="U33" s="41">
        <f>'Core Indicators'!EM33</f>
        <v>0</v>
      </c>
      <c r="V33" s="41">
        <f>'Core Indicators'!FC33</f>
        <v>1</v>
      </c>
      <c r="W33" s="41" t="str">
        <f>'Core Indicators'!FK33</f>
        <v>x</v>
      </c>
      <c r="X33" s="41" t="str">
        <f>'Core Indicators'!FS33</f>
        <v>x</v>
      </c>
      <c r="Y33" s="41">
        <f>'Core Indicators'!GA33</f>
        <v>0</v>
      </c>
      <c r="Z33" s="41">
        <f>'Core Indicators'!GI33</f>
        <v>0</v>
      </c>
      <c r="AA33" s="41">
        <f>'Core Indicators'!GQ33</f>
        <v>0</v>
      </c>
      <c r="AB33" s="41">
        <f>'Core Indicators'!GY33</f>
        <v>0</v>
      </c>
      <c r="AC33" s="41">
        <f>'Core Indicators'!HG33</f>
        <v>0</v>
      </c>
      <c r="AD33" s="41">
        <f>'Core Indicators'!HO33</f>
        <v>2</v>
      </c>
      <c r="AE33" s="41">
        <f>'Core Indicators'!HW33</f>
        <v>0</v>
      </c>
      <c r="AF33" s="41">
        <f>'Core Indicators'!IE33</f>
        <v>0</v>
      </c>
      <c r="AG33" s="41">
        <f>'Core Indicators'!IM33</f>
        <v>0</v>
      </c>
    </row>
    <row r="34" spans="1:33" ht="20.100000000000001" customHeight="1" x14ac:dyDescent="0.25">
      <c r="A34" s="233" t="str">
        <f>'Core Indicators'!A:A</f>
        <v>Drought in Djibouti</v>
      </c>
      <c r="B34" s="233" t="str">
        <f>'Core Indicators'!B:B</f>
        <v>Drought</v>
      </c>
      <c r="C34" s="233" t="str">
        <f>'Core Indicators'!C34</f>
        <v>DJI003</v>
      </c>
      <c r="D34" s="233" t="str">
        <f>'Core Indicators'!D34</f>
        <v>Djibouti</v>
      </c>
      <c r="E34" s="233" t="str">
        <f>'Core Indicators'!E34</f>
        <v>DJI</v>
      </c>
      <c r="F34" s="42">
        <f>'Core Indicators'!O34</f>
        <v>23180</v>
      </c>
      <c r="G34" s="42">
        <f>'Core Indicators'!W34</f>
        <v>1182000</v>
      </c>
      <c r="H34" s="42">
        <f>'Core Indicators'!AE34</f>
        <v>687000</v>
      </c>
      <c r="I34" s="42">
        <f>'Core Indicators'!AM34</f>
        <v>6000</v>
      </c>
      <c r="J34" s="42" t="str">
        <f>'Core Indicators'!AU34</f>
        <v>x</v>
      </c>
      <c r="K34" s="42" t="str">
        <f>'Core Indicators'!BC34</f>
        <v>x</v>
      </c>
      <c r="L34" s="42">
        <f>'Core Indicators'!BK34</f>
        <v>0</v>
      </c>
      <c r="M34" s="42" t="str">
        <f>'Core Indicators'!BS34</f>
        <v>x</v>
      </c>
      <c r="N34" s="42" t="str">
        <f>'Core Indicators'!CA34</f>
        <v>x</v>
      </c>
      <c r="O34" s="42" t="e">
        <f>'Core Indicators'!CI34</f>
        <v>#N/A</v>
      </c>
      <c r="P34" s="42" t="str">
        <f>'Core Indicators'!CQ34</f>
        <v>x</v>
      </c>
      <c r="Q34" s="42">
        <f>'Core Indicators'!DG34</f>
        <v>495000</v>
      </c>
      <c r="R34" s="42">
        <f>'Core Indicators'!DO34</f>
        <v>402000</v>
      </c>
      <c r="S34" s="42">
        <f>'Core Indicators'!DW34</f>
        <v>185000</v>
      </c>
      <c r="T34" s="42">
        <f>'Core Indicators'!EE34</f>
        <v>100000</v>
      </c>
      <c r="U34" s="42">
        <f>'Core Indicators'!EM34</f>
        <v>0</v>
      </c>
      <c r="V34" s="42">
        <f>'Core Indicators'!FC34</f>
        <v>5</v>
      </c>
      <c r="W34" s="42" t="str">
        <f>'Core Indicators'!FK34</f>
        <v>x</v>
      </c>
      <c r="X34" s="42" t="str">
        <f>'Core Indicators'!FS34</f>
        <v>x</v>
      </c>
      <c r="Y34" s="42">
        <f>'Core Indicators'!GA34</f>
        <v>0</v>
      </c>
      <c r="Z34" s="42">
        <f>'Core Indicators'!GI34</f>
        <v>0</v>
      </c>
      <c r="AA34" s="42">
        <f>'Core Indicators'!GQ34</f>
        <v>0</v>
      </c>
      <c r="AB34" s="42">
        <f>'Core Indicators'!GY34</f>
        <v>0</v>
      </c>
      <c r="AC34" s="42">
        <f>'Core Indicators'!HG34</f>
        <v>0</v>
      </c>
      <c r="AD34" s="42">
        <f>'Core Indicators'!HO34</f>
        <v>2</v>
      </c>
      <c r="AE34" s="42">
        <f>'Core Indicators'!HW34</f>
        <v>0</v>
      </c>
      <c r="AF34" s="42">
        <f>'Core Indicators'!IE34</f>
        <v>0</v>
      </c>
      <c r="AG34" s="42">
        <f>'Core Indicators'!IM34</f>
        <v>0</v>
      </c>
    </row>
    <row r="35" spans="1:33" ht="20.100000000000001" customHeight="1" x14ac:dyDescent="0.25">
      <c r="A35" s="62" t="str">
        <f>'Core Indicators'!A:A</f>
        <v>Venezuela displacement in Dominican Republic</v>
      </c>
      <c r="B35" s="62" t="str">
        <f>'Core Indicators'!B:B</f>
        <v>Displacement</v>
      </c>
      <c r="C35" s="62" t="str">
        <f>'Core Indicators'!C35</f>
        <v>DOM002</v>
      </c>
      <c r="D35" s="62" t="str">
        <f>'Core Indicators'!D35</f>
        <v>Dominican Republic</v>
      </c>
      <c r="E35" s="62" t="str">
        <f>'Core Indicators'!E35</f>
        <v>DOM</v>
      </c>
      <c r="F35" s="41">
        <f>'Core Indicators'!O35</f>
        <v>48310</v>
      </c>
      <c r="G35" s="41">
        <f>'Core Indicators'!W35</f>
        <v>11229000</v>
      </c>
      <c r="H35" s="41">
        <f>'Core Indicators'!AE35</f>
        <v>148000</v>
      </c>
      <c r="I35" s="41">
        <f>'Core Indicators'!AM35</f>
        <v>148000</v>
      </c>
      <c r="J35" s="41" t="str">
        <f>'Core Indicators'!AU35</f>
        <v>x</v>
      </c>
      <c r="K35" s="41" t="str">
        <f>'Core Indicators'!BC35</f>
        <v>x</v>
      </c>
      <c r="L35" s="41" t="str">
        <f>'Core Indicators'!BK35</f>
        <v>x</v>
      </c>
      <c r="M35" s="41" t="str">
        <f>'Core Indicators'!BS35</f>
        <v>x</v>
      </c>
      <c r="N35" s="41" t="str">
        <f>'Core Indicators'!CA35</f>
        <v>x</v>
      </c>
      <c r="O35" s="41" t="e">
        <f>'Core Indicators'!CI35</f>
        <v>#N/A</v>
      </c>
      <c r="P35" s="41" t="str">
        <f>'Core Indicators'!CQ35</f>
        <v>x</v>
      </c>
      <c r="Q35" s="41">
        <f>'Core Indicators'!DG35</f>
        <v>11081000</v>
      </c>
      <c r="R35" s="41">
        <f>'Core Indicators'!DO35</f>
        <v>28000</v>
      </c>
      <c r="S35" s="41">
        <f>'Core Indicators'!DW35</f>
        <v>119000</v>
      </c>
      <c r="T35" s="41">
        <f>'Core Indicators'!EE35</f>
        <v>0</v>
      </c>
      <c r="U35" s="41">
        <f>'Core Indicators'!EM35</f>
        <v>0</v>
      </c>
      <c r="V35" s="41">
        <f>'Core Indicators'!FC35</f>
        <v>2</v>
      </c>
      <c r="W35" s="41" t="str">
        <f>'Core Indicators'!FK35</f>
        <v>x</v>
      </c>
      <c r="X35" s="41" t="str">
        <f>'Core Indicators'!FS35</f>
        <v>x</v>
      </c>
      <c r="Y35" s="41">
        <f>'Core Indicators'!GA35</f>
        <v>0</v>
      </c>
      <c r="Z35" s="41">
        <f>'Core Indicators'!GI35</f>
        <v>0</v>
      </c>
      <c r="AA35" s="41">
        <f>'Core Indicators'!GQ35</f>
        <v>0</v>
      </c>
      <c r="AB35" s="41">
        <f>'Core Indicators'!GY35</f>
        <v>0</v>
      </c>
      <c r="AC35" s="41">
        <f>'Core Indicators'!HG35</f>
        <v>0</v>
      </c>
      <c r="AD35" s="41">
        <f>'Core Indicators'!HO35</f>
        <v>0</v>
      </c>
      <c r="AE35" s="41">
        <f>'Core Indicators'!HW35</f>
        <v>0</v>
      </c>
      <c r="AF35" s="41">
        <f>'Core Indicators'!IE35</f>
        <v>0</v>
      </c>
      <c r="AG35" s="41">
        <f>'Core Indicators'!IM35</f>
        <v>1</v>
      </c>
    </row>
    <row r="36" spans="1:33" ht="20.100000000000001" customHeight="1" x14ac:dyDescent="0.25">
      <c r="A36" s="233" t="str">
        <f>'Core Indicators'!A:A</f>
        <v>Mixed migration flows in Algeria</v>
      </c>
      <c r="B36" s="233" t="str">
        <f>'Core Indicators'!B:B</f>
        <v>Displacement</v>
      </c>
      <c r="C36" s="233" t="str">
        <f>'Core Indicators'!C36</f>
        <v>DZA002</v>
      </c>
      <c r="D36" s="233" t="str">
        <f>'Core Indicators'!D36</f>
        <v>Algeria</v>
      </c>
      <c r="E36" s="233" t="str">
        <f>'Core Indicators'!E36</f>
        <v>DZA</v>
      </c>
      <c r="F36" s="42">
        <f>'Core Indicators'!O36</f>
        <v>2381741</v>
      </c>
      <c r="G36" s="42">
        <f>'Core Indicators'!W36</f>
        <v>45783000</v>
      </c>
      <c r="H36" s="42">
        <f>'Core Indicators'!AE36</f>
        <v>263000</v>
      </c>
      <c r="I36" s="42">
        <f>'Core Indicators'!AM36</f>
        <v>263000</v>
      </c>
      <c r="J36" s="42" t="str">
        <f>'Core Indicators'!AU36</f>
        <v>x</v>
      </c>
      <c r="K36" s="42" t="str">
        <f>'Core Indicators'!BC36</f>
        <v>x</v>
      </c>
      <c r="L36" s="42">
        <f>'Core Indicators'!BK36</f>
        <v>25</v>
      </c>
      <c r="M36" s="42" t="str">
        <f>'Core Indicators'!BS36</f>
        <v>x</v>
      </c>
      <c r="N36" s="42" t="str">
        <f>'Core Indicators'!CA36</f>
        <v>x</v>
      </c>
      <c r="O36" s="42" t="e">
        <f>'Core Indicators'!CI36</f>
        <v>#N/A</v>
      </c>
      <c r="P36" s="42" t="str">
        <f>'Core Indicators'!CQ36</f>
        <v>x</v>
      </c>
      <c r="Q36" s="42">
        <f>'Core Indicators'!DG36</f>
        <v>45520000</v>
      </c>
      <c r="R36" s="42">
        <f>'Core Indicators'!DO36</f>
        <v>0</v>
      </c>
      <c r="S36" s="42">
        <f>'Core Indicators'!DW36</f>
        <v>263000</v>
      </c>
      <c r="T36" s="42" t="str">
        <f>'Core Indicators'!EE36</f>
        <v>x</v>
      </c>
      <c r="U36" s="42" t="str">
        <f>'Core Indicators'!EM36</f>
        <v>x</v>
      </c>
      <c r="V36" s="42">
        <f>'Core Indicators'!FC36</f>
        <v>4</v>
      </c>
      <c r="W36" s="42" t="str">
        <f>'Core Indicators'!FK36</f>
        <v>x</v>
      </c>
      <c r="X36" s="42" t="str">
        <f>'Core Indicators'!FS36</f>
        <v>x</v>
      </c>
      <c r="Y36" s="42">
        <f>'Core Indicators'!GA36</f>
        <v>2</v>
      </c>
      <c r="Z36" s="42">
        <f>'Core Indicators'!GI36</f>
        <v>0</v>
      </c>
      <c r="AA36" s="42">
        <f>'Core Indicators'!GQ36</f>
        <v>1</v>
      </c>
      <c r="AB36" s="42">
        <f>'Core Indicators'!GY36</f>
        <v>0</v>
      </c>
      <c r="AC36" s="42">
        <f>'Core Indicators'!HG36</f>
        <v>0</v>
      </c>
      <c r="AD36" s="42">
        <f>'Core Indicators'!HO36</f>
        <v>1</v>
      </c>
      <c r="AE36" s="42">
        <f>'Core Indicators'!HW36</f>
        <v>0</v>
      </c>
      <c r="AF36" s="42">
        <f>'Core Indicators'!IE36</f>
        <v>1</v>
      </c>
      <c r="AG36" s="42">
        <f>'Core Indicators'!IM36</f>
        <v>0</v>
      </c>
    </row>
    <row r="37" spans="1:33" ht="20.100000000000001" customHeight="1" x14ac:dyDescent="0.25">
      <c r="A37" s="62" t="str">
        <f>'Core Indicators'!A:A</f>
        <v>Sahrawi refugees in Algeria</v>
      </c>
      <c r="B37" s="62" t="str">
        <f>'Core Indicators'!B:B</f>
        <v>Displacement</v>
      </c>
      <c r="C37" s="62" t="str">
        <f>'Core Indicators'!C37</f>
        <v>DZA003</v>
      </c>
      <c r="D37" s="62" t="str">
        <f>'Core Indicators'!D37</f>
        <v>Algeria</v>
      </c>
      <c r="E37" s="62" t="str">
        <f>'Core Indicators'!E37</f>
        <v>DZA</v>
      </c>
      <c r="F37" s="41">
        <f>'Core Indicators'!O37</f>
        <v>159000</v>
      </c>
      <c r="G37" s="41">
        <f>'Core Indicators'!W37</f>
        <v>223000</v>
      </c>
      <c r="H37" s="41">
        <f>'Core Indicators'!AE37</f>
        <v>174000</v>
      </c>
      <c r="I37" s="41" t="str">
        <f>'Core Indicators'!AM37</f>
        <v>x</v>
      </c>
      <c r="J37" s="41" t="str">
        <f>'Core Indicators'!AU37</f>
        <v>x</v>
      </c>
      <c r="K37" s="41" t="str">
        <f>'Core Indicators'!BC37</f>
        <v>x</v>
      </c>
      <c r="L37" s="41">
        <f>'Core Indicators'!BK37</f>
        <v>0</v>
      </c>
      <c r="M37" s="41" t="str">
        <f>'Core Indicators'!BS37</f>
        <v>x</v>
      </c>
      <c r="N37" s="41" t="str">
        <f>'Core Indicators'!CA37</f>
        <v>x</v>
      </c>
      <c r="O37" s="41" t="e">
        <f>'Core Indicators'!CI37</f>
        <v>#N/A</v>
      </c>
      <c r="P37" s="41" t="str">
        <f>'Core Indicators'!CQ37</f>
        <v>x</v>
      </c>
      <c r="Q37" s="41">
        <f>'Core Indicators'!DG37</f>
        <v>49000</v>
      </c>
      <c r="R37" s="41">
        <f>'Core Indicators'!DO37</f>
        <v>84000</v>
      </c>
      <c r="S37" s="41">
        <f>'Core Indicators'!DW37</f>
        <v>90000</v>
      </c>
      <c r="T37" s="41" t="str">
        <f>'Core Indicators'!EE37</f>
        <v>x</v>
      </c>
      <c r="U37" s="41" t="str">
        <f>'Core Indicators'!EM37</f>
        <v>x</v>
      </c>
      <c r="V37" s="41">
        <f>'Core Indicators'!FC37</f>
        <v>2</v>
      </c>
      <c r="W37" s="41">
        <f>'Core Indicators'!FK37</f>
        <v>0</v>
      </c>
      <c r="X37" s="41">
        <f>'Core Indicators'!FS37</f>
        <v>0</v>
      </c>
      <c r="Y37" s="41">
        <f>'Core Indicators'!GA37</f>
        <v>2</v>
      </c>
      <c r="Z37" s="41">
        <f>'Core Indicators'!GI37</f>
        <v>1</v>
      </c>
      <c r="AA37" s="41">
        <f>'Core Indicators'!GQ37</f>
        <v>2</v>
      </c>
      <c r="AB37" s="41">
        <f>'Core Indicators'!GY37</f>
        <v>0</v>
      </c>
      <c r="AC37" s="41">
        <f>'Core Indicators'!HG37</f>
        <v>0</v>
      </c>
      <c r="AD37" s="41">
        <f>'Core Indicators'!HO37</f>
        <v>2</v>
      </c>
      <c r="AE37" s="41">
        <f>'Core Indicators'!HW37</f>
        <v>0</v>
      </c>
      <c r="AF37" s="41">
        <f>'Core Indicators'!IE37</f>
        <v>1</v>
      </c>
      <c r="AG37" s="41">
        <f>'Core Indicators'!IM37</f>
        <v>1</v>
      </c>
    </row>
    <row r="38" spans="1:33" ht="20.100000000000001" customHeight="1" x14ac:dyDescent="0.25">
      <c r="A38" s="233" t="str">
        <f>'Core Indicators'!A:A</f>
        <v>Multiple crises in Algeria</v>
      </c>
      <c r="B38" s="233" t="str">
        <f>'Core Indicators'!B:B</f>
        <v>Displacement</v>
      </c>
      <c r="C38" s="233" t="str">
        <f>'Core Indicators'!C38</f>
        <v>DZA004</v>
      </c>
      <c r="D38" s="233" t="str">
        <f>'Core Indicators'!D38</f>
        <v>Algeria</v>
      </c>
      <c r="E38" s="233" t="str">
        <f>'Core Indicators'!E38</f>
        <v>DZA</v>
      </c>
      <c r="F38" s="42">
        <f>'Core Indicators'!O38</f>
        <v>2381741</v>
      </c>
      <c r="G38" s="42">
        <f>'Core Indicators'!W38</f>
        <v>46006000</v>
      </c>
      <c r="H38" s="42">
        <f>'Core Indicators'!AE38</f>
        <v>437000</v>
      </c>
      <c r="I38" s="42">
        <f>'Core Indicators'!AM38</f>
        <v>263000</v>
      </c>
      <c r="J38" s="42" t="str">
        <f>'Core Indicators'!AU38</f>
        <v>x</v>
      </c>
      <c r="K38" s="42" t="str">
        <f>'Core Indicators'!BC38</f>
        <v>x</v>
      </c>
      <c r="L38" s="42">
        <f>'Core Indicators'!BK38</f>
        <v>26</v>
      </c>
      <c r="M38" s="42" t="str">
        <f>'Core Indicators'!BS38</f>
        <v>x</v>
      </c>
      <c r="N38" s="42" t="str">
        <f>'Core Indicators'!CA38</f>
        <v>x</v>
      </c>
      <c r="O38" s="42" t="e">
        <f>'Core Indicators'!CI38</f>
        <v>#N/A</v>
      </c>
      <c r="P38" s="42" t="str">
        <f>'Core Indicators'!CQ38</f>
        <v>x</v>
      </c>
      <c r="Q38" s="42">
        <f>'Core Indicators'!DG38</f>
        <v>45569000</v>
      </c>
      <c r="R38" s="42">
        <f>'Core Indicators'!DO38</f>
        <v>84000</v>
      </c>
      <c r="S38" s="42">
        <f>'Core Indicators'!DW38</f>
        <v>353000</v>
      </c>
      <c r="T38" s="42" t="str">
        <f>'Core Indicators'!EE38</f>
        <v>x</v>
      </c>
      <c r="U38" s="42" t="str">
        <f>'Core Indicators'!EM38</f>
        <v>x</v>
      </c>
      <c r="V38" s="42">
        <f>'Core Indicators'!FC38</f>
        <v>3</v>
      </c>
      <c r="W38" s="42" t="str">
        <f>'Core Indicators'!FK38</f>
        <v>x</v>
      </c>
      <c r="X38" s="42" t="str">
        <f>'Core Indicators'!FS38</f>
        <v>x</v>
      </c>
      <c r="Y38" s="42">
        <f>'Core Indicators'!GA38</f>
        <v>2</v>
      </c>
      <c r="Z38" s="42">
        <f>'Core Indicators'!GI38</f>
        <v>1</v>
      </c>
      <c r="AA38" s="42">
        <f>'Core Indicators'!GQ38</f>
        <v>2</v>
      </c>
      <c r="AB38" s="42">
        <f>'Core Indicators'!GY38</f>
        <v>0</v>
      </c>
      <c r="AC38" s="42">
        <f>'Core Indicators'!HG38</f>
        <v>0</v>
      </c>
      <c r="AD38" s="42">
        <f>'Core Indicators'!HO38</f>
        <v>2</v>
      </c>
      <c r="AE38" s="42">
        <f>'Core Indicators'!HW38</f>
        <v>0</v>
      </c>
      <c r="AF38" s="42">
        <f>'Core Indicators'!IE38</f>
        <v>1</v>
      </c>
      <c r="AG38" s="42">
        <f>'Core Indicators'!IM38</f>
        <v>1</v>
      </c>
    </row>
    <row r="39" spans="1:33" ht="20.100000000000001" customHeight="1" x14ac:dyDescent="0.25">
      <c r="A39" s="62" t="str">
        <f>'Core Indicators'!A:A</f>
        <v>Venezuela displacement in Ecuador</v>
      </c>
      <c r="B39" s="62" t="str">
        <f>'Core Indicators'!B:B</f>
        <v>Displacement</v>
      </c>
      <c r="C39" s="62" t="str">
        <f>'Core Indicators'!C39</f>
        <v>ECU002</v>
      </c>
      <c r="D39" s="62" t="str">
        <f>'Core Indicators'!D39</f>
        <v>Ecuador</v>
      </c>
      <c r="E39" s="62" t="str">
        <f>'Core Indicators'!E39</f>
        <v>ECU</v>
      </c>
      <c r="F39" s="41">
        <f>'Core Indicators'!O39</f>
        <v>248360</v>
      </c>
      <c r="G39" s="41">
        <f>'Core Indicators'!W39</f>
        <v>18001000</v>
      </c>
      <c r="H39" s="41">
        <f>'Core Indicators'!AE39</f>
        <v>7592000</v>
      </c>
      <c r="I39" s="41">
        <f>'Core Indicators'!AM39</f>
        <v>475000</v>
      </c>
      <c r="J39" s="41" t="str">
        <f>'Core Indicators'!AU39</f>
        <v>x</v>
      </c>
      <c r="K39" s="41" t="str">
        <f>'Core Indicators'!BC39</f>
        <v>x</v>
      </c>
      <c r="L39" s="41">
        <f>'Core Indicators'!BK39</f>
        <v>0</v>
      </c>
      <c r="M39" s="41" t="str">
        <f>'Core Indicators'!BS39</f>
        <v>x</v>
      </c>
      <c r="N39" s="41" t="str">
        <f>'Core Indicators'!CA39</f>
        <v>x</v>
      </c>
      <c r="O39" s="41" t="e">
        <f>'Core Indicators'!CI39</f>
        <v>#N/A</v>
      </c>
      <c r="P39" s="41" t="str">
        <f>'Core Indicators'!CQ39</f>
        <v>x</v>
      </c>
      <c r="Q39" s="41">
        <f>'Core Indicators'!DG39</f>
        <v>10409000</v>
      </c>
      <c r="R39" s="41">
        <f>'Core Indicators'!DO39</f>
        <v>7189000</v>
      </c>
      <c r="S39" s="41">
        <f>'Core Indicators'!DW39</f>
        <v>403000</v>
      </c>
      <c r="T39" s="41" t="str">
        <f>'Core Indicators'!EE39</f>
        <v>x</v>
      </c>
      <c r="U39" s="41" t="str">
        <f>'Core Indicators'!EM39</f>
        <v>x</v>
      </c>
      <c r="V39" s="41">
        <f>'Core Indicators'!FC39</f>
        <v>3</v>
      </c>
      <c r="W39" s="41" t="str">
        <f>'Core Indicators'!FK39</f>
        <v>x</v>
      </c>
      <c r="X39" s="41" t="str">
        <f>'Core Indicators'!FS39</f>
        <v>x</v>
      </c>
      <c r="Y39" s="41">
        <f>'Core Indicators'!GA39</f>
        <v>0</v>
      </c>
      <c r="Z39" s="41">
        <f>'Core Indicators'!GI39</f>
        <v>0</v>
      </c>
      <c r="AA39" s="41">
        <f>'Core Indicators'!GQ39</f>
        <v>0</v>
      </c>
      <c r="AB39" s="41">
        <f>'Core Indicators'!GY39</f>
        <v>2</v>
      </c>
      <c r="AC39" s="41">
        <f>'Core Indicators'!HG39</f>
        <v>0</v>
      </c>
      <c r="AD39" s="41">
        <f>'Core Indicators'!HO39</f>
        <v>1</v>
      </c>
      <c r="AE39" s="41">
        <f>'Core Indicators'!HW39</f>
        <v>1</v>
      </c>
      <c r="AF39" s="41">
        <f>'Core Indicators'!IE39</f>
        <v>1</v>
      </c>
      <c r="AG39" s="41">
        <f>'Core Indicators'!IM39</f>
        <v>3</v>
      </c>
    </row>
    <row r="40" spans="1:33" ht="20.100000000000001" customHeight="1" x14ac:dyDescent="0.25">
      <c r="A40" s="233" t="str">
        <f>'Core Indicators'!A:A</f>
        <v>Refugees in Egypt</v>
      </c>
      <c r="B40" s="233" t="str">
        <f>'Core Indicators'!B:B</f>
        <v>Displacement,Conflict</v>
      </c>
      <c r="C40" s="233" t="str">
        <f>'Core Indicators'!C40</f>
        <v>EGY004</v>
      </c>
      <c r="D40" s="233" t="str">
        <f>'Core Indicators'!D40</f>
        <v>Egypt</v>
      </c>
      <c r="E40" s="233" t="str">
        <f>'Core Indicators'!E40</f>
        <v>EGY</v>
      </c>
      <c r="F40" s="42">
        <f>'Core Indicators'!O40</f>
        <v>91071.77</v>
      </c>
      <c r="G40" s="42">
        <f>'Core Indicators'!W40</f>
        <v>143409000</v>
      </c>
      <c r="H40" s="42">
        <f>'Core Indicators'!AE40</f>
        <v>420000</v>
      </c>
      <c r="I40" s="42">
        <f>'Core Indicators'!AM40</f>
        <v>420000</v>
      </c>
      <c r="J40" s="42" t="str">
        <f>'Core Indicators'!AU40</f>
        <v>x</v>
      </c>
      <c r="K40" s="42" t="str">
        <f>'Core Indicators'!BC40</f>
        <v>x</v>
      </c>
      <c r="L40" s="42">
        <f>'Core Indicators'!BK40</f>
        <v>0</v>
      </c>
      <c r="M40" s="42" t="str">
        <f>'Core Indicators'!BS40</f>
        <v>x</v>
      </c>
      <c r="N40" s="42" t="str">
        <f>'Core Indicators'!CA40</f>
        <v>x</v>
      </c>
      <c r="O40" s="42" t="e">
        <f>'Core Indicators'!CI40</f>
        <v>#N/A</v>
      </c>
      <c r="P40" s="42" t="str">
        <f>'Core Indicators'!CQ40</f>
        <v>x</v>
      </c>
      <c r="Q40" s="42">
        <f>'Core Indicators'!DG40</f>
        <v>142989000</v>
      </c>
      <c r="R40" s="42">
        <f>'Core Indicators'!DO40</f>
        <v>0</v>
      </c>
      <c r="S40" s="42">
        <f>'Core Indicators'!DW40</f>
        <v>420000</v>
      </c>
      <c r="T40" s="42" t="str">
        <f>'Core Indicators'!EE40</f>
        <v>x</v>
      </c>
      <c r="U40" s="42" t="str">
        <f>'Core Indicators'!EM40</f>
        <v>x</v>
      </c>
      <c r="V40" s="42">
        <f>'Core Indicators'!FC40</f>
        <v>2</v>
      </c>
      <c r="W40" s="42" t="str">
        <f>'Core Indicators'!FK40</f>
        <v>x</v>
      </c>
      <c r="X40" s="42" t="str">
        <f>'Core Indicators'!FS40</f>
        <v>x</v>
      </c>
      <c r="Y40" s="42">
        <f>'Core Indicators'!GA40</f>
        <v>0</v>
      </c>
      <c r="Z40" s="42">
        <f>'Core Indicators'!GI40</f>
        <v>0</v>
      </c>
      <c r="AA40" s="42">
        <f>'Core Indicators'!GQ40</f>
        <v>0</v>
      </c>
      <c r="AB40" s="42">
        <f>'Core Indicators'!GY40</f>
        <v>0</v>
      </c>
      <c r="AC40" s="42">
        <f>'Core Indicators'!HG40</f>
        <v>0</v>
      </c>
      <c r="AD40" s="42">
        <f>'Core Indicators'!HO40</f>
        <v>2</v>
      </c>
      <c r="AE40" s="42">
        <f>'Core Indicators'!HW40</f>
        <v>0</v>
      </c>
      <c r="AF40" s="42">
        <f>'Core Indicators'!IE40</f>
        <v>3</v>
      </c>
      <c r="AG40" s="42">
        <f>'Core Indicators'!IM40</f>
        <v>0</v>
      </c>
    </row>
    <row r="41" spans="1:33" ht="20.100000000000001" customHeight="1" x14ac:dyDescent="0.25">
      <c r="A41" s="62" t="str">
        <f>'Core Indicators'!A:A</f>
        <v>Complex crisis in Eritrea</v>
      </c>
      <c r="B41" s="62" t="str">
        <f>'Core Indicators'!B:B</f>
        <v>Socio-political,Displacement</v>
      </c>
      <c r="C41" s="62" t="str">
        <f>'Core Indicators'!C41</f>
        <v>ERI001</v>
      </c>
      <c r="D41" s="62" t="str">
        <f>'Core Indicators'!D41</f>
        <v>Eritrea</v>
      </c>
      <c r="E41" s="62" t="str">
        <f>'Core Indicators'!E41</f>
        <v>ERI</v>
      </c>
      <c r="F41" s="41">
        <f>'Core Indicators'!O41</f>
        <v>101000</v>
      </c>
      <c r="G41" s="41">
        <f>'Core Indicators'!W41</f>
        <v>3775000</v>
      </c>
      <c r="H41" s="41">
        <f>'Core Indicators'!AE41</f>
        <v>1100000</v>
      </c>
      <c r="I41" s="41">
        <f>'Core Indicators'!AM41</f>
        <v>362000</v>
      </c>
      <c r="J41" s="41">
        <f>'Core Indicators'!AU41</f>
        <v>0</v>
      </c>
      <c r="K41" s="41" t="str">
        <f>'Core Indicators'!BC41</f>
        <v>x</v>
      </c>
      <c r="L41" s="41" t="str">
        <f>'Core Indicators'!BK41</f>
        <v>x</v>
      </c>
      <c r="M41" s="41" t="str">
        <f>'Core Indicators'!BS41</f>
        <v>x</v>
      </c>
      <c r="N41" s="41" t="str">
        <f>'Core Indicators'!CA41</f>
        <v>x</v>
      </c>
      <c r="O41" s="41" t="e">
        <f>'Core Indicators'!CI41</f>
        <v>#N/A</v>
      </c>
      <c r="P41" s="41" t="str">
        <f>'Core Indicators'!CQ41</f>
        <v>x</v>
      </c>
      <c r="Q41" s="41">
        <f>'Core Indicators'!DG41</f>
        <v>2675000</v>
      </c>
      <c r="R41" s="41">
        <f>'Core Indicators'!DO41</f>
        <v>0</v>
      </c>
      <c r="S41" s="41">
        <f>'Core Indicators'!DW41</f>
        <v>1100000</v>
      </c>
      <c r="T41" s="41" t="str">
        <f>'Core Indicators'!EE41</f>
        <v>x</v>
      </c>
      <c r="U41" s="41" t="str">
        <f>'Core Indicators'!EM41</f>
        <v>x</v>
      </c>
      <c r="V41" s="41">
        <f>'Core Indicators'!FC41</f>
        <v>5</v>
      </c>
      <c r="W41" s="41" t="str">
        <f>'Core Indicators'!FK41</f>
        <v>x</v>
      </c>
      <c r="X41" s="41" t="str">
        <f>'Core Indicators'!FS41</f>
        <v>x</v>
      </c>
      <c r="Y41" s="41">
        <f>'Core Indicators'!GA41</f>
        <v>1</v>
      </c>
      <c r="Z41" s="41">
        <f>'Core Indicators'!GI41</f>
        <v>1</v>
      </c>
      <c r="AA41" s="41">
        <f>'Core Indicators'!GQ41</f>
        <v>2</v>
      </c>
      <c r="AB41" s="41">
        <f>'Core Indicators'!GY41</f>
        <v>0</v>
      </c>
      <c r="AC41" s="41">
        <f>'Core Indicators'!HG41</f>
        <v>2</v>
      </c>
      <c r="AD41" s="41">
        <f>'Core Indicators'!HO41</f>
        <v>2</v>
      </c>
      <c r="AE41" s="41">
        <f>'Core Indicators'!HW41</f>
        <v>0</v>
      </c>
      <c r="AF41" s="41">
        <f>'Core Indicators'!IE41</f>
        <v>3</v>
      </c>
      <c r="AG41" s="41">
        <f>'Core Indicators'!IM41</f>
        <v>3</v>
      </c>
    </row>
    <row r="42" spans="1:33" ht="20.100000000000001" customHeight="1" x14ac:dyDescent="0.25">
      <c r="A42" s="233" t="str">
        <f>'Core Indicators'!A:A</f>
        <v>Mixed migration flows in Spain</v>
      </c>
      <c r="B42" s="233" t="str">
        <f>'Core Indicators'!B:B</f>
        <v>Displacement</v>
      </c>
      <c r="C42" s="233" t="str">
        <f>'Core Indicators'!C42</f>
        <v>ESP002</v>
      </c>
      <c r="D42" s="233" t="str">
        <f>'Core Indicators'!D42</f>
        <v>Spain</v>
      </c>
      <c r="E42" s="233" t="str">
        <f>'Core Indicators'!E42</f>
        <v>ESP</v>
      </c>
      <c r="F42" s="42">
        <f>'Core Indicators'!O42</f>
        <v>100000</v>
      </c>
      <c r="G42" s="42">
        <f>'Core Indicators'!W42</f>
        <v>47508000</v>
      </c>
      <c r="H42" s="42">
        <f>'Core Indicators'!AE42</f>
        <v>48000</v>
      </c>
      <c r="I42" s="42">
        <f>'Core Indicators'!AM42</f>
        <v>48000</v>
      </c>
      <c r="J42" s="42" t="str">
        <f>'Core Indicators'!AU42</f>
        <v>x</v>
      </c>
      <c r="K42" s="42" t="str">
        <f>'Core Indicators'!BC42</f>
        <v>x</v>
      </c>
      <c r="L42" s="42">
        <f>'Core Indicators'!BK42</f>
        <v>122</v>
      </c>
      <c r="M42" s="42" t="str">
        <f>'Core Indicators'!BS42</f>
        <v>x</v>
      </c>
      <c r="N42" s="42" t="str">
        <f>'Core Indicators'!CA42</f>
        <v>x</v>
      </c>
      <c r="O42" s="42" t="e">
        <f>'Core Indicators'!CI42</f>
        <v>#N/A</v>
      </c>
      <c r="P42" s="42" t="str">
        <f>'Core Indicators'!CQ42</f>
        <v>x</v>
      </c>
      <c r="Q42" s="42">
        <f>'Core Indicators'!DG42</f>
        <v>47460000</v>
      </c>
      <c r="R42" s="42">
        <f>'Core Indicators'!DO42</f>
        <v>0</v>
      </c>
      <c r="S42" s="42">
        <f>'Core Indicators'!DW42</f>
        <v>48000</v>
      </c>
      <c r="T42" s="42" t="str">
        <f>'Core Indicators'!EE42</f>
        <v>x</v>
      </c>
      <c r="U42" s="42" t="str">
        <f>'Core Indicators'!EM42</f>
        <v>x</v>
      </c>
      <c r="V42" s="42">
        <f>'Core Indicators'!FC42</f>
        <v>3</v>
      </c>
      <c r="W42" s="42" t="str">
        <f>'Core Indicators'!FK42</f>
        <v>x</v>
      </c>
      <c r="X42" s="42" t="str">
        <f>'Core Indicators'!FS42</f>
        <v>x</v>
      </c>
      <c r="Y42" s="42">
        <f>'Core Indicators'!GA42</f>
        <v>0</v>
      </c>
      <c r="Z42" s="42">
        <f>'Core Indicators'!GI42</f>
        <v>0</v>
      </c>
      <c r="AA42" s="42">
        <f>'Core Indicators'!GQ42</f>
        <v>0</v>
      </c>
      <c r="AB42" s="42">
        <f>'Core Indicators'!GY42</f>
        <v>0</v>
      </c>
      <c r="AC42" s="42">
        <f>'Core Indicators'!HG42</f>
        <v>0</v>
      </c>
      <c r="AD42" s="42">
        <f>'Core Indicators'!HO42</f>
        <v>0</v>
      </c>
      <c r="AE42" s="42">
        <f>'Core Indicators'!HW42</f>
        <v>0</v>
      </c>
      <c r="AF42" s="42">
        <f>'Core Indicators'!IE42</f>
        <v>0</v>
      </c>
      <c r="AG42" s="42">
        <f>'Core Indicators'!IM42</f>
        <v>1</v>
      </c>
    </row>
    <row r="43" spans="1:33" ht="20.100000000000001" customHeight="1" x14ac:dyDescent="0.25">
      <c r="A43" s="62" t="str">
        <f>'Core Indicators'!A:A</f>
        <v>Displacement from Russia-Ukraine conflict in Estonia</v>
      </c>
      <c r="B43" s="62" t="str">
        <f>'Core Indicators'!B:B</f>
        <v>Conflict,Displacement</v>
      </c>
      <c r="C43" s="62" t="str">
        <f>'Core Indicators'!C43</f>
        <v>EST002</v>
      </c>
      <c r="D43" s="62" t="str">
        <f>'Core Indicators'!D43</f>
        <v>Estonia</v>
      </c>
      <c r="E43" s="62" t="str">
        <f>'Core Indicators'!E43</f>
        <v>EST</v>
      </c>
      <c r="F43" s="41">
        <f>'Core Indicators'!O43</f>
        <v>42750</v>
      </c>
      <c r="G43" s="41">
        <f>'Core Indicators'!W43</f>
        <v>1395000</v>
      </c>
      <c r="H43" s="41">
        <f>'Core Indicators'!AE43</f>
        <v>50000</v>
      </c>
      <c r="I43" s="41">
        <f>'Core Indicators'!AM43</f>
        <v>50000</v>
      </c>
      <c r="J43" s="41" t="str">
        <f>'Core Indicators'!AU43</f>
        <v>x</v>
      </c>
      <c r="K43" s="41" t="str">
        <f>'Core Indicators'!BC43</f>
        <v>x</v>
      </c>
      <c r="L43" s="41">
        <f>'Core Indicators'!BK43</f>
        <v>0</v>
      </c>
      <c r="M43" s="41" t="str">
        <f>'Core Indicators'!BS43</f>
        <v>x</v>
      </c>
      <c r="N43" s="41" t="str">
        <f>'Core Indicators'!CA43</f>
        <v>x</v>
      </c>
      <c r="O43" s="41" t="e">
        <f>'Core Indicators'!CI43</f>
        <v>#N/A</v>
      </c>
      <c r="P43" s="41" t="str">
        <f>'Core Indicators'!CQ43</f>
        <v>x</v>
      </c>
      <c r="Q43" s="41">
        <f>'Core Indicators'!DG43</f>
        <v>1345000</v>
      </c>
      <c r="R43" s="41">
        <f>'Core Indicators'!DO43</f>
        <v>0</v>
      </c>
      <c r="S43" s="41">
        <f>'Core Indicators'!DW43</f>
        <v>50000</v>
      </c>
      <c r="T43" s="41" t="str">
        <f>'Core Indicators'!EE43</f>
        <v>x</v>
      </c>
      <c r="U43" s="41" t="str">
        <f>'Core Indicators'!EM43</f>
        <v>x</v>
      </c>
      <c r="V43" s="41">
        <f>'Core Indicators'!FC43</f>
        <v>2</v>
      </c>
      <c r="W43" s="41" t="str">
        <f>'Core Indicators'!FK43</f>
        <v>x</v>
      </c>
      <c r="X43" s="41" t="str">
        <f>'Core Indicators'!FS43</f>
        <v>x</v>
      </c>
      <c r="Y43" s="41">
        <f>'Core Indicators'!GA43</f>
        <v>0</v>
      </c>
      <c r="Z43" s="41">
        <f>'Core Indicators'!GI43</f>
        <v>0</v>
      </c>
      <c r="AA43" s="41">
        <f>'Core Indicators'!GQ43</f>
        <v>0</v>
      </c>
      <c r="AB43" s="41">
        <f>'Core Indicators'!GY43</f>
        <v>0</v>
      </c>
      <c r="AC43" s="41">
        <f>'Core Indicators'!HG43</f>
        <v>0</v>
      </c>
      <c r="AD43" s="41">
        <f>'Core Indicators'!HO43</f>
        <v>0</v>
      </c>
      <c r="AE43" s="41">
        <f>'Core Indicators'!HW43</f>
        <v>0</v>
      </c>
      <c r="AF43" s="41">
        <f>'Core Indicators'!IE43</f>
        <v>0</v>
      </c>
      <c r="AG43" s="41">
        <f>'Core Indicators'!IM43</f>
        <v>0</v>
      </c>
    </row>
    <row r="44" spans="1:33" ht="20.100000000000001" customHeight="1" x14ac:dyDescent="0.25">
      <c r="A44" s="233" t="str">
        <f>'Core Indicators'!A:A</f>
        <v>Complex crisis in Ethiopia</v>
      </c>
      <c r="B44" s="233" t="str">
        <f>'Core Indicators'!B:B</f>
        <v>Displacement,Floods,Conflict</v>
      </c>
      <c r="C44" s="233" t="str">
        <f>'Core Indicators'!C44</f>
        <v>ETH001</v>
      </c>
      <c r="D44" s="233" t="str">
        <f>'Core Indicators'!D44</f>
        <v>Ethiopia</v>
      </c>
      <c r="E44" s="233" t="str">
        <f>'Core Indicators'!E44</f>
        <v>ETH</v>
      </c>
      <c r="F44" s="42">
        <f>'Core Indicators'!O44</f>
        <v>1128571</v>
      </c>
      <c r="G44" s="42">
        <f>'Core Indicators'!W44</f>
        <v>127781000</v>
      </c>
      <c r="H44" s="42">
        <f>'Core Indicators'!AE44</f>
        <v>86079000</v>
      </c>
      <c r="I44" s="42">
        <f>'Core Indicators'!AM44</f>
        <v>3323000</v>
      </c>
      <c r="J44" s="42" t="str">
        <f>'Core Indicators'!AU44</f>
        <v>x</v>
      </c>
      <c r="K44" s="42">
        <f>'Core Indicators'!BC44</f>
        <v>2700000</v>
      </c>
      <c r="L44" s="42">
        <f>'Core Indicators'!BK44</f>
        <v>2511</v>
      </c>
      <c r="M44" s="42" t="str">
        <f>'Core Indicators'!BS44</f>
        <v>x</v>
      </c>
      <c r="N44" s="42" t="str">
        <f>'Core Indicators'!CA44</f>
        <v>x</v>
      </c>
      <c r="O44" s="42" t="e">
        <f>'Core Indicators'!CI44</f>
        <v>#N/A</v>
      </c>
      <c r="P44" s="42">
        <f>'Core Indicators'!CQ44</f>
        <v>4500000</v>
      </c>
      <c r="Q44" s="42">
        <f>'Core Indicators'!DG44</f>
        <v>41702000</v>
      </c>
      <c r="R44" s="42">
        <f>'Core Indicators'!DO44</f>
        <v>57479000</v>
      </c>
      <c r="S44" s="42">
        <f>'Core Indicators'!DW44</f>
        <v>28600000</v>
      </c>
      <c r="T44" s="42">
        <f>'Core Indicators'!EE44</f>
        <v>0</v>
      </c>
      <c r="U44" s="42">
        <f>'Core Indicators'!EM44</f>
        <v>0</v>
      </c>
      <c r="V44" s="42">
        <f>'Core Indicators'!FC44</f>
        <v>4</v>
      </c>
      <c r="W44" s="42" t="str">
        <f>'Core Indicators'!FK44</f>
        <v>x</v>
      </c>
      <c r="X44" s="42">
        <f>'Core Indicators'!FS44</f>
        <v>10000</v>
      </c>
      <c r="Y44" s="42">
        <f>'Core Indicators'!GA44</f>
        <v>2</v>
      </c>
      <c r="Z44" s="42">
        <f>'Core Indicators'!GI44</f>
        <v>3</v>
      </c>
      <c r="AA44" s="42">
        <f>'Core Indicators'!GQ44</f>
        <v>3</v>
      </c>
      <c r="AB44" s="42">
        <f>'Core Indicators'!GY44</f>
        <v>2</v>
      </c>
      <c r="AC44" s="42">
        <f>'Core Indicators'!HG44</f>
        <v>2</v>
      </c>
      <c r="AD44" s="42">
        <f>'Core Indicators'!HO44</f>
        <v>3</v>
      </c>
      <c r="AE44" s="42">
        <f>'Core Indicators'!HW44</f>
        <v>3</v>
      </c>
      <c r="AF44" s="42">
        <f>'Core Indicators'!IE44</f>
        <v>3</v>
      </c>
      <c r="AG44" s="42">
        <f>'Core Indicators'!IM44</f>
        <v>3</v>
      </c>
    </row>
    <row r="45" spans="1:33" ht="20.100000000000001" customHeight="1" x14ac:dyDescent="0.25">
      <c r="A45" s="62" t="str">
        <f>'Core Indicators'!A:A</f>
        <v>International Displacement</v>
      </c>
      <c r="B45" s="62" t="str">
        <f>'Core Indicators'!B:B</f>
        <v>Displacement</v>
      </c>
      <c r="C45" s="62" t="str">
        <f>'Core Indicators'!C45</f>
        <v>ETH003</v>
      </c>
      <c r="D45" s="62" t="str">
        <f>'Core Indicators'!D45</f>
        <v>Ethiopia</v>
      </c>
      <c r="E45" s="62" t="str">
        <f>'Core Indicators'!E45</f>
        <v>ETH</v>
      </c>
      <c r="F45" s="41">
        <f>'Core Indicators'!O45</f>
        <v>1128571</v>
      </c>
      <c r="G45" s="41">
        <f>'Core Indicators'!W45</f>
        <v>127781000</v>
      </c>
      <c r="H45" s="41">
        <f>'Core Indicators'!AE45</f>
        <v>41979000</v>
      </c>
      <c r="I45" s="41">
        <f>'Core Indicators'!AM45</f>
        <v>954000</v>
      </c>
      <c r="J45" s="41" t="str">
        <f>'Core Indicators'!AU45</f>
        <v>x</v>
      </c>
      <c r="K45" s="41" t="str">
        <f>'Core Indicators'!BC45</f>
        <v>x</v>
      </c>
      <c r="L45" s="41" t="str">
        <f>'Core Indicators'!BK45</f>
        <v>x</v>
      </c>
      <c r="M45" s="41" t="str">
        <f>'Core Indicators'!BS45</f>
        <v>x</v>
      </c>
      <c r="N45" s="41" t="str">
        <f>'Core Indicators'!CA45</f>
        <v>x</v>
      </c>
      <c r="O45" s="41" t="e">
        <f>'Core Indicators'!CI45</f>
        <v>#N/A</v>
      </c>
      <c r="P45" s="41" t="str">
        <f>'Core Indicators'!CQ45</f>
        <v>x</v>
      </c>
      <c r="Q45" s="41">
        <f>'Core Indicators'!DG45</f>
        <v>85802000</v>
      </c>
      <c r="R45" s="41">
        <f>'Core Indicators'!DO45</f>
        <v>41025000</v>
      </c>
      <c r="S45" s="41">
        <f>'Core Indicators'!DW45</f>
        <v>947000</v>
      </c>
      <c r="T45" s="41">
        <f>'Core Indicators'!EE45</f>
        <v>0</v>
      </c>
      <c r="U45" s="41">
        <f>'Core Indicators'!EM45</f>
        <v>0</v>
      </c>
      <c r="V45" s="41">
        <f>'Core Indicators'!FC45</f>
        <v>3</v>
      </c>
      <c r="W45" s="41">
        <f>'Core Indicators'!FK45</f>
        <v>0</v>
      </c>
      <c r="X45" s="41">
        <f>'Core Indicators'!FS45</f>
        <v>0</v>
      </c>
      <c r="Y45" s="41">
        <f>'Core Indicators'!GA45</f>
        <v>2</v>
      </c>
      <c r="Z45" s="41">
        <f>'Core Indicators'!GI45</f>
        <v>1</v>
      </c>
      <c r="AA45" s="41">
        <f>'Core Indicators'!GQ45</f>
        <v>2</v>
      </c>
      <c r="AB45" s="41">
        <f>'Core Indicators'!GY45</f>
        <v>1</v>
      </c>
      <c r="AC45" s="41">
        <f>'Core Indicators'!HG45</f>
        <v>2</v>
      </c>
      <c r="AD45" s="41">
        <f>'Core Indicators'!HO45</f>
        <v>3</v>
      </c>
      <c r="AE45" s="41">
        <f>'Core Indicators'!HW45</f>
        <v>3</v>
      </c>
      <c r="AF45" s="41">
        <f>'Core Indicators'!IE45</f>
        <v>1</v>
      </c>
      <c r="AG45" s="41">
        <f>'Core Indicators'!IM45</f>
        <v>3</v>
      </c>
    </row>
    <row r="46" spans="1:33" ht="20.100000000000001" customHeight="1" x14ac:dyDescent="0.25">
      <c r="A46" s="233" t="str">
        <f>'Core Indicators'!A:A</f>
        <v>Northern Ethiopia Conflict</v>
      </c>
      <c r="B46" s="233" t="str">
        <f>'Core Indicators'!B:B</f>
        <v>Conflict,Displacement</v>
      </c>
      <c r="C46" s="233" t="str">
        <f>'Core Indicators'!C46</f>
        <v>ETH004</v>
      </c>
      <c r="D46" s="233" t="str">
        <f>'Core Indicators'!D46</f>
        <v>Ethiopia</v>
      </c>
      <c r="E46" s="233" t="str">
        <f>'Core Indicators'!E46</f>
        <v>ETH</v>
      </c>
      <c r="F46" s="42">
        <f>'Core Indicators'!O46</f>
        <v>299000</v>
      </c>
      <c r="G46" s="42">
        <f>'Core Indicators'!W46</f>
        <v>30600000</v>
      </c>
      <c r="H46" s="42">
        <f>'Core Indicators'!AE46</f>
        <v>30600000</v>
      </c>
      <c r="I46" s="42">
        <f>'Core Indicators'!AM46</f>
        <v>1555000</v>
      </c>
      <c r="J46" s="42" t="str">
        <f>'Core Indicators'!AU46</f>
        <v>x</v>
      </c>
      <c r="K46" s="42">
        <f>'Core Indicators'!BC46</f>
        <v>59704</v>
      </c>
      <c r="L46" s="42">
        <f>'Core Indicators'!BK46</f>
        <v>2511</v>
      </c>
      <c r="M46" s="42" t="e">
        <f>'Core Indicators'!BS46</f>
        <v>#N/A</v>
      </c>
      <c r="N46" s="42" t="e">
        <f>'Core Indicators'!CA46</f>
        <v>#N/A</v>
      </c>
      <c r="O46" s="42" t="e">
        <f>'Core Indicators'!CI46</f>
        <v>#N/A</v>
      </c>
      <c r="P46" s="42" t="e">
        <f>'Core Indicators'!CQ46</f>
        <v>#N/A</v>
      </c>
      <c r="Q46" s="42">
        <f>'Core Indicators'!DG46</f>
        <v>0</v>
      </c>
      <c r="R46" s="42">
        <f>'Core Indicators'!DO46</f>
        <v>21800000</v>
      </c>
      <c r="S46" s="42">
        <f>'Core Indicators'!DW46</f>
        <v>8800000</v>
      </c>
      <c r="T46" s="42">
        <f>'Core Indicators'!EE46</f>
        <v>0</v>
      </c>
      <c r="U46" s="42">
        <f>'Core Indicators'!EM46</f>
        <v>0</v>
      </c>
      <c r="V46" s="42">
        <f>'Core Indicators'!FC46</f>
        <v>4</v>
      </c>
      <c r="W46" s="42">
        <f>'Core Indicators'!FK46</f>
        <v>0</v>
      </c>
      <c r="X46" s="42">
        <f>'Core Indicators'!FS46</f>
        <v>210000</v>
      </c>
      <c r="Y46" s="42">
        <f>'Core Indicators'!GA46</f>
        <v>2</v>
      </c>
      <c r="Z46" s="42">
        <f>'Core Indicators'!GI46</f>
        <v>3</v>
      </c>
      <c r="AA46" s="42">
        <f>'Core Indicators'!GQ46</f>
        <v>2</v>
      </c>
      <c r="AB46" s="42">
        <f>'Core Indicators'!GY46</f>
        <v>1</v>
      </c>
      <c r="AC46" s="42">
        <f>'Core Indicators'!HG46</f>
        <v>0</v>
      </c>
      <c r="AD46" s="42">
        <f>'Core Indicators'!HO46</f>
        <v>2</v>
      </c>
      <c r="AE46" s="42">
        <f>'Core Indicators'!HW46</f>
        <v>3</v>
      </c>
      <c r="AF46" s="42">
        <f>'Core Indicators'!IE46</f>
        <v>3</v>
      </c>
      <c r="AG46" s="42">
        <f>'Core Indicators'!IM46</f>
        <v>3</v>
      </c>
    </row>
    <row r="47" spans="1:33" ht="20.100000000000001" customHeight="1" x14ac:dyDescent="0.25">
      <c r="A47" s="62" t="str">
        <f>'Core Indicators'!A:A</f>
        <v>Drought in Ethiopia</v>
      </c>
      <c r="B47" s="62" t="str">
        <f>'Core Indicators'!B:B</f>
        <v>Drought</v>
      </c>
      <c r="C47" s="62" t="str">
        <f>'Core Indicators'!C47</f>
        <v>ETH005</v>
      </c>
      <c r="D47" s="62" t="str">
        <f>'Core Indicators'!D47</f>
        <v>Ethiopia</v>
      </c>
      <c r="E47" s="62" t="str">
        <f>'Core Indicators'!E47</f>
        <v>ETH</v>
      </c>
      <c r="F47" s="41">
        <f>'Core Indicators'!O47</f>
        <v>784308</v>
      </c>
      <c r="G47" s="41">
        <f>'Core Indicators'!W47</f>
        <v>62400000</v>
      </c>
      <c r="H47" s="41">
        <f>'Core Indicators'!AE47</f>
        <v>24100000</v>
      </c>
      <c r="I47" s="41">
        <f>'Core Indicators'!AM47</f>
        <v>814000</v>
      </c>
      <c r="J47" s="41" t="str">
        <f>'Core Indicators'!AU47</f>
        <v>x</v>
      </c>
      <c r="K47" s="41">
        <f>'Core Indicators'!BC47</f>
        <v>17252</v>
      </c>
      <c r="L47" s="41">
        <f>'Core Indicators'!BK47</f>
        <v>24</v>
      </c>
      <c r="M47" s="41" t="str">
        <f>'Core Indicators'!BS47</f>
        <v>x</v>
      </c>
      <c r="N47" s="41" t="str">
        <f>'Core Indicators'!CA47</f>
        <v>x</v>
      </c>
      <c r="O47" s="41" t="e">
        <f>'Core Indicators'!CI47</f>
        <v>#N/A</v>
      </c>
      <c r="P47" s="41">
        <f>'Core Indicators'!CQ47</f>
        <v>6850000</v>
      </c>
      <c r="Q47" s="41">
        <f>'Core Indicators'!DG47</f>
        <v>38300000</v>
      </c>
      <c r="R47" s="41">
        <f>'Core Indicators'!DO47</f>
        <v>4000000</v>
      </c>
      <c r="S47" s="41">
        <f>'Core Indicators'!DW47</f>
        <v>20100000</v>
      </c>
      <c r="T47" s="41">
        <f>'Core Indicators'!EE47</f>
        <v>0</v>
      </c>
      <c r="U47" s="41">
        <f>'Core Indicators'!EM47</f>
        <v>0</v>
      </c>
      <c r="V47" s="41">
        <f>'Core Indicators'!FC47</f>
        <v>3</v>
      </c>
      <c r="W47" s="41" t="str">
        <f>'Core Indicators'!FK47</f>
        <v>x</v>
      </c>
      <c r="X47" s="41" t="str">
        <f>'Core Indicators'!FS47</f>
        <v>x</v>
      </c>
      <c r="Y47" s="41">
        <f>'Core Indicators'!GA47</f>
        <v>2</v>
      </c>
      <c r="Z47" s="41">
        <f>'Core Indicators'!GI47</f>
        <v>2</v>
      </c>
      <c r="AA47" s="41">
        <f>'Core Indicators'!GQ47</f>
        <v>3</v>
      </c>
      <c r="AB47" s="41">
        <f>'Core Indicators'!GY47</f>
        <v>2</v>
      </c>
      <c r="AC47" s="41">
        <f>'Core Indicators'!HG47</f>
        <v>0</v>
      </c>
      <c r="AD47" s="41">
        <f>'Core Indicators'!HO47</f>
        <v>2</v>
      </c>
      <c r="AE47" s="41">
        <f>'Core Indicators'!HW47</f>
        <v>2</v>
      </c>
      <c r="AF47" s="41">
        <f>'Core Indicators'!IE47</f>
        <v>3</v>
      </c>
      <c r="AG47" s="41">
        <f>'Core Indicators'!IM47</f>
        <v>3</v>
      </c>
    </row>
    <row r="48" spans="1:33" ht="20.100000000000001" customHeight="1" x14ac:dyDescent="0.25">
      <c r="A48" s="233" t="str">
        <f>'Core Indicators'!A:A</f>
        <v>Mixed migration flows in Greece</v>
      </c>
      <c r="B48" s="233" t="str">
        <f>'Core Indicators'!B:B</f>
        <v>Displacement</v>
      </c>
      <c r="C48" s="233" t="str">
        <f>'Core Indicators'!C48</f>
        <v>GRC002</v>
      </c>
      <c r="D48" s="233" t="str">
        <f>'Core Indicators'!D48</f>
        <v>Greece</v>
      </c>
      <c r="E48" s="233" t="str">
        <f>'Core Indicators'!E48</f>
        <v>GRC</v>
      </c>
      <c r="F48" s="42">
        <f>'Core Indicators'!O48</f>
        <v>9776</v>
      </c>
      <c r="G48" s="42">
        <f>'Core Indicators'!W48</f>
        <v>558000</v>
      </c>
      <c r="H48" s="42">
        <f>'Core Indicators'!AE48</f>
        <v>95000</v>
      </c>
      <c r="I48" s="42">
        <f>'Core Indicators'!AM48</f>
        <v>95000</v>
      </c>
      <c r="J48" s="42">
        <f>'Core Indicators'!AU48</f>
        <v>0</v>
      </c>
      <c r="K48" s="42" t="str">
        <f>'Core Indicators'!BC48</f>
        <v>x</v>
      </c>
      <c r="L48" s="42">
        <f>'Core Indicators'!BK48</f>
        <v>126</v>
      </c>
      <c r="M48" s="42" t="str">
        <f>'Core Indicators'!BS48</f>
        <v>x</v>
      </c>
      <c r="N48" s="42" t="str">
        <f>'Core Indicators'!CA48</f>
        <v>x</v>
      </c>
      <c r="O48" s="42" t="e">
        <f>'Core Indicators'!CI48</f>
        <v>#N/A</v>
      </c>
      <c r="P48" s="42" t="str">
        <f>'Core Indicators'!CQ48</f>
        <v>x</v>
      </c>
      <c r="Q48" s="42">
        <f>'Core Indicators'!DG48</f>
        <v>463000</v>
      </c>
      <c r="R48" s="42">
        <f>'Core Indicators'!DO48</f>
        <v>0</v>
      </c>
      <c r="S48" s="42">
        <f>'Core Indicators'!DW48</f>
        <v>95000</v>
      </c>
      <c r="T48" s="42" t="str">
        <f>'Core Indicators'!EE48</f>
        <v>x</v>
      </c>
      <c r="U48" s="42" t="str">
        <f>'Core Indicators'!EM48</f>
        <v>x</v>
      </c>
      <c r="V48" s="42">
        <f>'Core Indicators'!FC48</f>
        <v>2</v>
      </c>
      <c r="W48" s="42" t="str">
        <f>'Core Indicators'!FK48</f>
        <v>x</v>
      </c>
      <c r="X48" s="42" t="str">
        <f>'Core Indicators'!FS48</f>
        <v>x</v>
      </c>
      <c r="Y48" s="42">
        <f>'Core Indicators'!GA48</f>
        <v>1</v>
      </c>
      <c r="Z48" s="42">
        <f>'Core Indicators'!GI48</f>
        <v>1</v>
      </c>
      <c r="AA48" s="42">
        <f>'Core Indicators'!GQ48</f>
        <v>1</v>
      </c>
      <c r="AB48" s="42">
        <f>'Core Indicators'!GY48</f>
        <v>0</v>
      </c>
      <c r="AC48" s="42">
        <f>'Core Indicators'!HG48</f>
        <v>2</v>
      </c>
      <c r="AD48" s="42">
        <f>'Core Indicators'!HO48</f>
        <v>2</v>
      </c>
      <c r="AE48" s="42">
        <f>'Core Indicators'!HW48</f>
        <v>0</v>
      </c>
      <c r="AF48" s="42">
        <f>'Core Indicators'!IE48</f>
        <v>0</v>
      </c>
      <c r="AG48" s="42">
        <f>'Core Indicators'!IM48</f>
        <v>1</v>
      </c>
    </row>
    <row r="49" spans="1:33" ht="20.100000000000001" customHeight="1" x14ac:dyDescent="0.25">
      <c r="A49" s="62" t="str">
        <f>'Core Indicators'!A:A</f>
        <v>Complex crisis in Guatemala</v>
      </c>
      <c r="B49" s="62" t="str">
        <f>'Core Indicators'!B:B</f>
        <v>Violence,Socio-political,Other seasonal event</v>
      </c>
      <c r="C49" s="62" t="str">
        <f>'Core Indicators'!C49</f>
        <v>GTM001</v>
      </c>
      <c r="D49" s="62" t="str">
        <f>'Core Indicators'!D49</f>
        <v>Guatemala</v>
      </c>
      <c r="E49" s="62" t="str">
        <f>'Core Indicators'!E49</f>
        <v>GTM</v>
      </c>
      <c r="F49" s="41">
        <f>'Core Indicators'!O49</f>
        <v>107160</v>
      </c>
      <c r="G49" s="41">
        <f>'Core Indicators'!W49</f>
        <v>17300000</v>
      </c>
      <c r="H49" s="41">
        <f>'Core Indicators'!AE49</f>
        <v>5000000</v>
      </c>
      <c r="I49" s="41">
        <f>'Core Indicators'!AM49</f>
        <v>242000</v>
      </c>
      <c r="J49" s="41" t="str">
        <f>'Core Indicators'!AU49</f>
        <v>x</v>
      </c>
      <c r="K49" s="41">
        <f>'Core Indicators'!BC49</f>
        <v>7505</v>
      </c>
      <c r="L49" s="41">
        <f>'Core Indicators'!BK49</f>
        <v>169</v>
      </c>
      <c r="M49" s="41">
        <f>'Core Indicators'!BS49</f>
        <v>56769</v>
      </c>
      <c r="N49" s="41">
        <f>'Core Indicators'!CA49</f>
        <v>33</v>
      </c>
      <c r="O49" s="41" t="e">
        <f>'Core Indicators'!CI49</f>
        <v>#N/A</v>
      </c>
      <c r="P49" s="41">
        <f>'Core Indicators'!CQ49</f>
        <v>367600000</v>
      </c>
      <c r="Q49" s="41">
        <f>'Core Indicators'!DG49</f>
        <v>12300000</v>
      </c>
      <c r="R49" s="41">
        <f>'Core Indicators'!DO49</f>
        <v>0</v>
      </c>
      <c r="S49" s="41">
        <f>'Core Indicators'!DW49</f>
        <v>4550000</v>
      </c>
      <c r="T49" s="41">
        <f>'Core Indicators'!EE49</f>
        <v>450000</v>
      </c>
      <c r="U49" s="41">
        <f>'Core Indicators'!EM49</f>
        <v>0</v>
      </c>
      <c r="V49" s="41">
        <f>'Core Indicators'!FC49</f>
        <v>5</v>
      </c>
      <c r="W49" s="41" t="str">
        <f>'Core Indicators'!FK49</f>
        <v>x</v>
      </c>
      <c r="X49" s="41" t="str">
        <f>'Core Indicators'!FS49</f>
        <v>x</v>
      </c>
      <c r="Y49" s="41">
        <f>'Core Indicators'!GA49</f>
        <v>0</v>
      </c>
      <c r="Z49" s="41">
        <f>'Core Indicators'!GI49</f>
        <v>0</v>
      </c>
      <c r="AA49" s="41">
        <f>'Core Indicators'!GQ49</f>
        <v>0</v>
      </c>
      <c r="AB49" s="41">
        <f>'Core Indicators'!GY49</f>
        <v>0</v>
      </c>
      <c r="AC49" s="41">
        <f>'Core Indicators'!HG49</f>
        <v>0</v>
      </c>
      <c r="AD49" s="41">
        <f>'Core Indicators'!HO49</f>
        <v>1</v>
      </c>
      <c r="AE49" s="41">
        <f>'Core Indicators'!HW49</f>
        <v>0</v>
      </c>
      <c r="AF49" s="41">
        <f>'Core Indicators'!IE49</f>
        <v>0</v>
      </c>
      <c r="AG49" s="41">
        <f>'Core Indicators'!IM49</f>
        <v>3</v>
      </c>
    </row>
    <row r="50" spans="1:33" ht="20.100000000000001" customHeight="1" x14ac:dyDescent="0.25">
      <c r="A50" s="233" t="str">
        <f>'Core Indicators'!A:A</f>
        <v>Complex crisis in Honduras</v>
      </c>
      <c r="B50" s="233" t="str">
        <f>'Core Indicators'!B:B</f>
        <v>Violence,Socio-political,Other seasonal event</v>
      </c>
      <c r="C50" s="233" t="str">
        <f>'Core Indicators'!C50</f>
        <v>HND001</v>
      </c>
      <c r="D50" s="233" t="str">
        <f>'Core Indicators'!D50</f>
        <v>Honduras</v>
      </c>
      <c r="E50" s="233" t="str">
        <f>'Core Indicators'!E50</f>
        <v>HND</v>
      </c>
      <c r="F50" s="42">
        <f>'Core Indicators'!O50</f>
        <v>111890</v>
      </c>
      <c r="G50" s="42">
        <f>'Core Indicators'!W50</f>
        <v>9600000</v>
      </c>
      <c r="H50" s="42">
        <f>'Core Indicators'!AE50</f>
        <v>3200000</v>
      </c>
      <c r="I50" s="42">
        <f>'Core Indicators'!AM50</f>
        <v>247000</v>
      </c>
      <c r="J50" s="42" t="str">
        <f>'Core Indicators'!AU50</f>
        <v>x</v>
      </c>
      <c r="K50" s="42">
        <f>'Core Indicators'!BC50</f>
        <v>3232</v>
      </c>
      <c r="L50" s="42">
        <f>'Core Indicators'!BK50</f>
        <v>301</v>
      </c>
      <c r="M50" s="42">
        <f>'Core Indicators'!BS50</f>
        <v>414</v>
      </c>
      <c r="N50" s="42">
        <f>'Core Indicators'!CA50</f>
        <v>414</v>
      </c>
      <c r="O50" s="42" t="e">
        <f>'Core Indicators'!CI50</f>
        <v>#N/A</v>
      </c>
      <c r="P50" s="42">
        <f>'Core Indicators'!CQ50</f>
        <v>2258000000</v>
      </c>
      <c r="Q50" s="42">
        <f>'Core Indicators'!DG50</f>
        <v>6400000</v>
      </c>
      <c r="R50" s="42">
        <f>'Core Indicators'!DO50</f>
        <v>0</v>
      </c>
      <c r="S50" s="42">
        <f>'Core Indicators'!DW50</f>
        <v>1632000</v>
      </c>
      <c r="T50" s="42">
        <f>'Core Indicators'!EE50</f>
        <v>1568000</v>
      </c>
      <c r="U50" s="42">
        <f>'Core Indicators'!EM50</f>
        <v>0</v>
      </c>
      <c r="V50" s="42">
        <f>'Core Indicators'!FC50</f>
        <v>3</v>
      </c>
      <c r="W50" s="42" t="str">
        <f>'Core Indicators'!FK50</f>
        <v>x</v>
      </c>
      <c r="X50" s="42" t="str">
        <f>'Core Indicators'!FS50</f>
        <v>x</v>
      </c>
      <c r="Y50" s="42">
        <f>'Core Indicators'!GA50</f>
        <v>0</v>
      </c>
      <c r="Z50" s="42">
        <f>'Core Indicators'!GI50</f>
        <v>1</v>
      </c>
      <c r="AA50" s="42">
        <f>'Core Indicators'!GQ50</f>
        <v>0</v>
      </c>
      <c r="AB50" s="42">
        <f>'Core Indicators'!GY50</f>
        <v>0</v>
      </c>
      <c r="AC50" s="42">
        <f>'Core Indicators'!HG50</f>
        <v>0</v>
      </c>
      <c r="AD50" s="42">
        <f>'Core Indicators'!HO50</f>
        <v>2</v>
      </c>
      <c r="AE50" s="42">
        <f>'Core Indicators'!HW50</f>
        <v>1</v>
      </c>
      <c r="AF50" s="42">
        <f>'Core Indicators'!IE50</f>
        <v>0</v>
      </c>
      <c r="AG50" s="42">
        <f>'Core Indicators'!IM50</f>
        <v>3</v>
      </c>
    </row>
    <row r="51" spans="1:33" ht="20.100000000000001" customHeight="1" x14ac:dyDescent="0.25">
      <c r="A51" s="62" t="str">
        <f>'Core Indicators'!A:A</f>
        <v>Complex crisis in Haiti</v>
      </c>
      <c r="B51" s="62" t="str">
        <f>'Core Indicators'!B:B</f>
        <v>Earthquake,Violence,Socio-political,Other seasonal event</v>
      </c>
      <c r="C51" s="62" t="str">
        <f>'Core Indicators'!C51</f>
        <v>HTI001</v>
      </c>
      <c r="D51" s="62" t="str">
        <f>'Core Indicators'!D51</f>
        <v>Haiti</v>
      </c>
      <c r="E51" s="62" t="str">
        <f>'Core Indicators'!E51</f>
        <v>HTI</v>
      </c>
      <c r="F51" s="41">
        <f>'Core Indicators'!O51</f>
        <v>27560</v>
      </c>
      <c r="G51" s="41">
        <f>'Core Indicators'!W51</f>
        <v>11400000</v>
      </c>
      <c r="H51" s="41">
        <f>'Core Indicators'!AE51</f>
        <v>7500000</v>
      </c>
      <c r="I51" s="41">
        <f>'Core Indicators'!AM51</f>
        <v>158000</v>
      </c>
      <c r="J51" s="41">
        <f>'Core Indicators'!AU51</f>
        <v>1552</v>
      </c>
      <c r="K51" s="41">
        <f>'Core Indicators'!BC51</f>
        <v>44642</v>
      </c>
      <c r="L51" s="41">
        <f>'Core Indicators'!BK51</f>
        <v>477</v>
      </c>
      <c r="M51" s="41">
        <f>'Core Indicators'!BS51</f>
        <v>77006</v>
      </c>
      <c r="N51" s="41">
        <f>'Core Indicators'!CA51</f>
        <v>6643</v>
      </c>
      <c r="O51" s="41" t="e">
        <f>'Core Indicators'!CI51</f>
        <v>#N/A</v>
      </c>
      <c r="P51" s="41">
        <f>'Core Indicators'!CQ51</f>
        <v>1500000000</v>
      </c>
      <c r="Q51" s="41">
        <f>'Core Indicators'!DG51</f>
        <v>3900000</v>
      </c>
      <c r="R51" s="41">
        <f>'Core Indicators'!DO51</f>
        <v>2600000</v>
      </c>
      <c r="S51" s="41">
        <f>'Core Indicators'!DW51</f>
        <v>2700000</v>
      </c>
      <c r="T51" s="41">
        <f>'Core Indicators'!EE51</f>
        <v>1400000</v>
      </c>
      <c r="U51" s="41">
        <f>'Core Indicators'!EM51</f>
        <v>800000</v>
      </c>
      <c r="V51" s="41">
        <f>'Core Indicators'!FC51</f>
        <v>5</v>
      </c>
      <c r="W51" s="41" t="str">
        <f>'Core Indicators'!FK51</f>
        <v>x</v>
      </c>
      <c r="X51" s="41" t="str">
        <f>'Core Indicators'!FS51</f>
        <v>x</v>
      </c>
      <c r="Y51" s="41">
        <f>'Core Indicators'!GA51</f>
        <v>0</v>
      </c>
      <c r="Z51" s="41">
        <f>'Core Indicators'!GI51</f>
        <v>2</v>
      </c>
      <c r="AA51" s="41">
        <f>'Core Indicators'!GQ51</f>
        <v>3</v>
      </c>
      <c r="AB51" s="41">
        <f>'Core Indicators'!GY51</f>
        <v>3</v>
      </c>
      <c r="AC51" s="41">
        <f>'Core Indicators'!HG51</f>
        <v>0</v>
      </c>
      <c r="AD51" s="41">
        <f>'Core Indicators'!HO51</f>
        <v>2</v>
      </c>
      <c r="AE51" s="41">
        <f>'Core Indicators'!HW51</f>
        <v>3</v>
      </c>
      <c r="AF51" s="41">
        <f>'Core Indicators'!IE51</f>
        <v>0</v>
      </c>
      <c r="AG51" s="41">
        <f>'Core Indicators'!IM51</f>
        <v>2</v>
      </c>
    </row>
    <row r="52" spans="1:33" ht="20.100000000000001" customHeight="1" x14ac:dyDescent="0.25">
      <c r="A52" s="233" t="str">
        <f>'Core Indicators'!A:A</f>
        <v xml:space="preserve">Nippes Earthquake </v>
      </c>
      <c r="B52" s="233" t="str">
        <f>'Core Indicators'!B:B</f>
        <v>Earthquake</v>
      </c>
      <c r="C52" s="233" t="str">
        <f>'Core Indicators'!C52</f>
        <v>HTI002</v>
      </c>
      <c r="D52" s="233" t="str">
        <f>'Core Indicators'!D52</f>
        <v>Haiti</v>
      </c>
      <c r="E52" s="233" t="str">
        <f>'Core Indicators'!E52</f>
        <v>HTI</v>
      </c>
      <c r="F52" s="42">
        <f>'Core Indicators'!O52</f>
        <v>12851</v>
      </c>
      <c r="G52" s="42">
        <f>'Core Indicators'!W52</f>
        <v>6429000</v>
      </c>
      <c r="H52" s="42">
        <f>'Core Indicators'!AE52</f>
        <v>690000</v>
      </c>
      <c r="I52" s="42">
        <f>'Core Indicators'!AM52</f>
        <v>17000</v>
      </c>
      <c r="J52" s="42">
        <f>'Core Indicators'!AU52</f>
        <v>12763</v>
      </c>
      <c r="K52" s="42">
        <f>'Core Indicators'!BC52</f>
        <v>33000</v>
      </c>
      <c r="L52" s="42">
        <f>'Core Indicators'!BK52</f>
        <v>2248</v>
      </c>
      <c r="M52" s="42">
        <f>'Core Indicators'!BS52</f>
        <v>83858</v>
      </c>
      <c r="N52" s="42">
        <f>'Core Indicators'!CA52</f>
        <v>53815</v>
      </c>
      <c r="O52" s="42" t="e">
        <f>'Core Indicators'!CI52</f>
        <v>#N/A</v>
      </c>
      <c r="P52" s="42">
        <f>'Core Indicators'!CQ52</f>
        <v>1500000000</v>
      </c>
      <c r="Q52" s="42">
        <f>'Core Indicators'!DG52</f>
        <v>5739000</v>
      </c>
      <c r="R52" s="42">
        <f>'Core Indicators'!DO52</f>
        <v>40000</v>
      </c>
      <c r="S52" s="42">
        <f>'Core Indicators'!DW52</f>
        <v>650000</v>
      </c>
      <c r="T52" s="42">
        <f>'Core Indicators'!EE52</f>
        <v>0</v>
      </c>
      <c r="U52" s="42">
        <f>'Core Indicators'!EM52</f>
        <v>0</v>
      </c>
      <c r="V52" s="42">
        <f>'Core Indicators'!FC52</f>
        <v>3</v>
      </c>
      <c r="W52" s="42" t="str">
        <f>'Core Indicators'!FK52</f>
        <v>x</v>
      </c>
      <c r="X52" s="42" t="str">
        <f>'Core Indicators'!FS52</f>
        <v>x</v>
      </c>
      <c r="Y52" s="42">
        <f>'Core Indicators'!GA52</f>
        <v>0</v>
      </c>
      <c r="Z52" s="42">
        <f>'Core Indicators'!GI52</f>
        <v>2</v>
      </c>
      <c r="AA52" s="42">
        <f>'Core Indicators'!GQ52</f>
        <v>2</v>
      </c>
      <c r="AB52" s="42">
        <f>'Core Indicators'!GY52</f>
        <v>3</v>
      </c>
      <c r="AC52" s="42">
        <f>'Core Indicators'!HG52</f>
        <v>0</v>
      </c>
      <c r="AD52" s="42">
        <f>'Core Indicators'!HO52</f>
        <v>2</v>
      </c>
      <c r="AE52" s="42">
        <f>'Core Indicators'!HW52</f>
        <v>3</v>
      </c>
      <c r="AF52" s="42">
        <f>'Core Indicators'!IE52</f>
        <v>0</v>
      </c>
      <c r="AG52" s="42">
        <f>'Core Indicators'!IM52</f>
        <v>2</v>
      </c>
    </row>
    <row r="53" spans="1:33" ht="20.100000000000001" customHeight="1" x14ac:dyDescent="0.25">
      <c r="A53" s="62" t="str">
        <f>'Core Indicators'!A:A</f>
        <v>Displacement from Russia-Ukraine conflict in Hungary</v>
      </c>
      <c r="B53" s="62" t="str">
        <f>'Core Indicators'!B:B</f>
        <v>Conflict,Displacement</v>
      </c>
      <c r="C53" s="62" t="str">
        <f>'Core Indicators'!C53</f>
        <v>HUN002</v>
      </c>
      <c r="D53" s="62" t="str">
        <f>'Core Indicators'!D53</f>
        <v>Hungary</v>
      </c>
      <c r="E53" s="62" t="str">
        <f>'Core Indicators'!E53</f>
        <v>HUN</v>
      </c>
      <c r="F53" s="41">
        <f>'Core Indicators'!O53</f>
        <v>12324</v>
      </c>
      <c r="G53" s="41">
        <f>'Core Indicators'!W53</f>
        <v>3667000</v>
      </c>
      <c r="H53" s="41">
        <f>'Core Indicators'!AE53</f>
        <v>53000</v>
      </c>
      <c r="I53" s="41">
        <f>'Core Indicators'!AM53</f>
        <v>53000</v>
      </c>
      <c r="J53" s="41" t="e">
        <f>'Core Indicators'!AU53</f>
        <v>#N/A</v>
      </c>
      <c r="K53" s="41" t="e">
        <f>'Core Indicators'!BC53</f>
        <v>#N/A</v>
      </c>
      <c r="L53" s="41">
        <f>'Core Indicators'!BK53</f>
        <v>0</v>
      </c>
      <c r="M53" s="41" t="e">
        <f>'Core Indicators'!BS53</f>
        <v>#N/A</v>
      </c>
      <c r="N53" s="41" t="e">
        <f>'Core Indicators'!CA53</f>
        <v>#N/A</v>
      </c>
      <c r="O53" s="41" t="e">
        <f>'Core Indicators'!CI53</f>
        <v>#N/A</v>
      </c>
      <c r="P53" s="41" t="e">
        <f>'Core Indicators'!CQ53</f>
        <v>#N/A</v>
      </c>
      <c r="Q53" s="41">
        <f>'Core Indicators'!DG53</f>
        <v>3614000</v>
      </c>
      <c r="R53" s="41">
        <f>'Core Indicators'!DO53</f>
        <v>0</v>
      </c>
      <c r="S53" s="41">
        <f>'Core Indicators'!DW53</f>
        <v>53000</v>
      </c>
      <c r="T53" s="41" t="str">
        <f>'Core Indicators'!EE53</f>
        <v>x</v>
      </c>
      <c r="U53" s="41" t="str">
        <f>'Core Indicators'!EM53</f>
        <v>x</v>
      </c>
      <c r="V53" s="41">
        <f>'Core Indicators'!FC53</f>
        <v>2</v>
      </c>
      <c r="W53" s="41" t="e">
        <f>'Core Indicators'!FK53</f>
        <v>#N/A</v>
      </c>
      <c r="X53" s="41" t="e">
        <f>'Core Indicators'!FS53</f>
        <v>#N/A</v>
      </c>
      <c r="Y53" s="41">
        <f>'Core Indicators'!GA53</f>
        <v>1</v>
      </c>
      <c r="Z53" s="41">
        <f>'Core Indicators'!GI53</f>
        <v>0</v>
      </c>
      <c r="AA53" s="41">
        <f>'Core Indicators'!GQ53</f>
        <v>0</v>
      </c>
      <c r="AB53" s="41">
        <f>'Core Indicators'!GY53</f>
        <v>0</v>
      </c>
      <c r="AC53" s="41">
        <f>'Core Indicators'!HG53</f>
        <v>0</v>
      </c>
      <c r="AD53" s="41">
        <f>'Core Indicators'!HO53</f>
        <v>1</v>
      </c>
      <c r="AE53" s="41">
        <f>'Core Indicators'!HW53</f>
        <v>0</v>
      </c>
      <c r="AF53" s="41">
        <f>'Core Indicators'!IE53</f>
        <v>0</v>
      </c>
      <c r="AG53" s="41">
        <f>'Core Indicators'!IM53</f>
        <v>0</v>
      </c>
    </row>
    <row r="54" spans="1:33" ht="20.100000000000001" customHeight="1" x14ac:dyDescent="0.25">
      <c r="A54" s="233" t="str">
        <f>'Core Indicators'!A:A</f>
        <v>Papua Conflict</v>
      </c>
      <c r="B54" s="233" t="str">
        <f>'Core Indicators'!B:B</f>
        <v>Socio-political,Violence</v>
      </c>
      <c r="C54" s="233" t="str">
        <f>'Core Indicators'!C54</f>
        <v>IDN002</v>
      </c>
      <c r="D54" s="233" t="str">
        <f>'Core Indicators'!D54</f>
        <v>Indonesia</v>
      </c>
      <c r="E54" s="233" t="str">
        <f>'Core Indicators'!E54</f>
        <v>IDN</v>
      </c>
      <c r="F54" s="42">
        <f>'Core Indicators'!O54</f>
        <v>421991</v>
      </c>
      <c r="G54" s="42">
        <f>'Core Indicators'!W54</f>
        <v>5438000</v>
      </c>
      <c r="H54" s="42">
        <f>'Core Indicators'!AE54</f>
        <v>5438000</v>
      </c>
      <c r="I54" s="42">
        <f>'Core Indicators'!AM54</f>
        <v>100000</v>
      </c>
      <c r="J54" s="42">
        <f>'Core Indicators'!AU54</f>
        <v>0</v>
      </c>
      <c r="K54" s="42" t="str">
        <f>'Core Indicators'!BC54</f>
        <v>x</v>
      </c>
      <c r="L54" s="42">
        <f>'Core Indicators'!BK54</f>
        <v>66</v>
      </c>
      <c r="M54" s="42" t="str">
        <f>'Core Indicators'!BS54</f>
        <v>x</v>
      </c>
      <c r="N54" s="42" t="str">
        <f>'Core Indicators'!CA54</f>
        <v>x</v>
      </c>
      <c r="O54" s="42" t="e">
        <f>'Core Indicators'!CI54</f>
        <v>#N/A</v>
      </c>
      <c r="P54" s="42" t="str">
        <f>'Core Indicators'!CQ54</f>
        <v>x</v>
      </c>
      <c r="Q54" s="42">
        <f>'Core Indicators'!DG54</f>
        <v>0</v>
      </c>
      <c r="R54" s="42">
        <f>'Core Indicators'!DO54</f>
        <v>5338000</v>
      </c>
      <c r="S54" s="42">
        <f>'Core Indicators'!DW54</f>
        <v>100000</v>
      </c>
      <c r="T54" s="42">
        <f>'Core Indicators'!EE54</f>
        <v>0</v>
      </c>
      <c r="U54" s="42">
        <f>'Core Indicators'!EM54</f>
        <v>0</v>
      </c>
      <c r="V54" s="42">
        <f>'Core Indicators'!FC54</f>
        <v>4</v>
      </c>
      <c r="W54" s="42" t="str">
        <f>'Core Indicators'!FK54</f>
        <v>x</v>
      </c>
      <c r="X54" s="42" t="str">
        <f>'Core Indicators'!FS54</f>
        <v>x</v>
      </c>
      <c r="Y54" s="42">
        <f>'Core Indicators'!GA54</f>
        <v>1</v>
      </c>
      <c r="Z54" s="42">
        <f>'Core Indicators'!GI54</f>
        <v>2</v>
      </c>
      <c r="AA54" s="42">
        <f>'Core Indicators'!GQ54</f>
        <v>2</v>
      </c>
      <c r="AB54" s="42">
        <f>'Core Indicators'!GY54</f>
        <v>0</v>
      </c>
      <c r="AC54" s="42">
        <f>'Core Indicators'!HG54</f>
        <v>2</v>
      </c>
      <c r="AD54" s="42">
        <f>'Core Indicators'!HO54</f>
        <v>3</v>
      </c>
      <c r="AE54" s="42">
        <f>'Core Indicators'!HW54</f>
        <v>1</v>
      </c>
      <c r="AF54" s="42">
        <f>'Core Indicators'!IE54</f>
        <v>0</v>
      </c>
      <c r="AG54" s="42">
        <f>'Core Indicators'!IM54</f>
        <v>3</v>
      </c>
    </row>
    <row r="55" spans="1:33" ht="20.100000000000001" customHeight="1" x14ac:dyDescent="0.25">
      <c r="A55" s="62" t="str">
        <f>'Core Indicators'!A:A</f>
        <v>Conflict in Jammu and Kashmir</v>
      </c>
      <c r="B55" s="62" t="str">
        <f>'Core Indicators'!B:B</f>
        <v>Socio-political</v>
      </c>
      <c r="C55" s="62" t="str">
        <f>'Core Indicators'!C55</f>
        <v>IND002</v>
      </c>
      <c r="D55" s="62" t="str">
        <f>'Core Indicators'!D55</f>
        <v>India</v>
      </c>
      <c r="E55" s="62" t="str">
        <f>'Core Indicators'!E55</f>
        <v>IND</v>
      </c>
      <c r="F55" s="41">
        <f>'Core Indicators'!O55</f>
        <v>222236</v>
      </c>
      <c r="G55" s="41">
        <f>'Core Indicators'!W55</f>
        <v>14999000</v>
      </c>
      <c r="H55" s="41" t="str">
        <f>'Core Indicators'!AE55</f>
        <v>x</v>
      </c>
      <c r="I55" s="41">
        <f>'Core Indicators'!AM55</f>
        <v>321000</v>
      </c>
      <c r="J55" s="41" t="str">
        <f>'Core Indicators'!AU55</f>
        <v>x</v>
      </c>
      <c r="K55" s="41" t="str">
        <f>'Core Indicators'!BC55</f>
        <v>x</v>
      </c>
      <c r="L55" s="41">
        <f>'Core Indicators'!BK55</f>
        <v>94</v>
      </c>
      <c r="M55" s="41" t="str">
        <f>'Core Indicators'!BS55</f>
        <v>x</v>
      </c>
      <c r="N55" s="41" t="str">
        <f>'Core Indicators'!CA55</f>
        <v>x</v>
      </c>
      <c r="O55" s="41" t="e">
        <f>'Core Indicators'!CI55</f>
        <v>#N/A</v>
      </c>
      <c r="P55" s="41" t="str">
        <f>'Core Indicators'!CQ55</f>
        <v>x</v>
      </c>
      <c r="Q55" s="41">
        <f>'Core Indicators'!DG55</f>
        <v>14999000</v>
      </c>
      <c r="R55" s="41" t="str">
        <f>'Core Indicators'!DO55</f>
        <v>x</v>
      </c>
      <c r="S55" s="41" t="str">
        <f>'Core Indicators'!DW55</f>
        <v>x</v>
      </c>
      <c r="T55" s="41" t="str">
        <f>'Core Indicators'!EE55</f>
        <v>x</v>
      </c>
      <c r="U55" s="41" t="str">
        <f>'Core Indicators'!EM55</f>
        <v>x</v>
      </c>
      <c r="V55" s="41" t="str">
        <f>'Core Indicators'!FC55</f>
        <v>x</v>
      </c>
      <c r="W55" s="41" t="str">
        <f>'Core Indicators'!FK55</f>
        <v>x</v>
      </c>
      <c r="X55" s="41" t="str">
        <f>'Core Indicators'!FS55</f>
        <v>x</v>
      </c>
      <c r="Y55" s="41">
        <f>'Core Indicators'!GA55</f>
        <v>2</v>
      </c>
      <c r="Z55" s="41">
        <f>'Core Indicators'!GI55</f>
        <v>1</v>
      </c>
      <c r="AA55" s="41">
        <f>'Core Indicators'!GQ55</f>
        <v>2</v>
      </c>
      <c r="AB55" s="41">
        <f>'Core Indicators'!GY55</f>
        <v>0</v>
      </c>
      <c r="AC55" s="41">
        <f>'Core Indicators'!HG55</f>
        <v>0</v>
      </c>
      <c r="AD55" s="41">
        <f>'Core Indicators'!HO55</f>
        <v>2</v>
      </c>
      <c r="AE55" s="41">
        <f>'Core Indicators'!HW55</f>
        <v>1</v>
      </c>
      <c r="AF55" s="41">
        <f>'Core Indicators'!IE55</f>
        <v>1</v>
      </c>
      <c r="AG55" s="41">
        <f>'Core Indicators'!IM55</f>
        <v>2</v>
      </c>
    </row>
    <row r="56" spans="1:33" ht="20.100000000000001" customHeight="1" x14ac:dyDescent="0.25">
      <c r="A56" s="233" t="str">
        <f>'Core Indicators'!A:A</f>
        <v>Afghan Refugees in Iran</v>
      </c>
      <c r="B56" s="233" t="str">
        <f>'Core Indicators'!B:B</f>
        <v>Displacement</v>
      </c>
      <c r="C56" s="233" t="str">
        <f>'Core Indicators'!C56</f>
        <v>IRN004</v>
      </c>
      <c r="D56" s="233" t="str">
        <f>'Core Indicators'!D56</f>
        <v>Iran</v>
      </c>
      <c r="E56" s="233" t="str">
        <f>'Core Indicators'!E56</f>
        <v>IRN</v>
      </c>
      <c r="F56" s="42">
        <f>'Core Indicators'!O56</f>
        <v>239561</v>
      </c>
      <c r="G56" s="42">
        <f>'Core Indicators'!W56</f>
        <v>24823000</v>
      </c>
      <c r="H56" s="42">
        <f>'Core Indicators'!AE56</f>
        <v>4477000</v>
      </c>
      <c r="I56" s="42">
        <f>'Core Indicators'!AM56</f>
        <v>4477000</v>
      </c>
      <c r="J56" s="42" t="str">
        <f>'Core Indicators'!AU56</f>
        <v>x</v>
      </c>
      <c r="K56" s="42" t="str">
        <f>'Core Indicators'!BC56</f>
        <v>x</v>
      </c>
      <c r="L56" s="42" t="str">
        <f>'Core Indicators'!BK56</f>
        <v>x</v>
      </c>
      <c r="M56" s="42" t="str">
        <f>'Core Indicators'!BS56</f>
        <v>x</v>
      </c>
      <c r="N56" s="42" t="str">
        <f>'Core Indicators'!CA56</f>
        <v>x</v>
      </c>
      <c r="O56" s="42" t="e">
        <f>'Core Indicators'!CI56</f>
        <v>#N/A</v>
      </c>
      <c r="P56" s="42" t="str">
        <f>'Core Indicators'!CQ56</f>
        <v>x</v>
      </c>
      <c r="Q56" s="42">
        <f>'Core Indicators'!DG56</f>
        <v>20346000</v>
      </c>
      <c r="R56" s="42">
        <f>'Core Indicators'!DO56</f>
        <v>0</v>
      </c>
      <c r="S56" s="42">
        <f>'Core Indicators'!DW56</f>
        <v>1377000</v>
      </c>
      <c r="T56" s="42">
        <f>'Core Indicators'!EE56</f>
        <v>3100000</v>
      </c>
      <c r="U56" s="42">
        <f>'Core Indicators'!EM56</f>
        <v>0</v>
      </c>
      <c r="V56" s="42">
        <f>'Core Indicators'!FC56</f>
        <v>2</v>
      </c>
      <c r="W56" s="42" t="str">
        <f>'Core Indicators'!FK56</f>
        <v>x</v>
      </c>
      <c r="X56" s="42" t="str">
        <f>'Core Indicators'!FS56</f>
        <v>x</v>
      </c>
      <c r="Y56" s="42">
        <f>'Core Indicators'!GA56</f>
        <v>1</v>
      </c>
      <c r="Z56" s="42">
        <f>'Core Indicators'!GI56</f>
        <v>1</v>
      </c>
      <c r="AA56" s="42">
        <f>'Core Indicators'!GQ56</f>
        <v>1</v>
      </c>
      <c r="AB56" s="42">
        <f>'Core Indicators'!GY56</f>
        <v>0</v>
      </c>
      <c r="AC56" s="42">
        <f>'Core Indicators'!HG56</f>
        <v>2</v>
      </c>
      <c r="AD56" s="42">
        <f>'Core Indicators'!HO56</f>
        <v>2</v>
      </c>
      <c r="AE56" s="42">
        <f>'Core Indicators'!HW56</f>
        <v>0</v>
      </c>
      <c r="AF56" s="42">
        <f>'Core Indicators'!IE56</f>
        <v>1</v>
      </c>
      <c r="AG56" s="42">
        <f>'Core Indicators'!IM56</f>
        <v>0</v>
      </c>
    </row>
    <row r="57" spans="1:33" ht="20.100000000000001" customHeight="1" x14ac:dyDescent="0.25">
      <c r="A57" s="62" t="str">
        <f>'Core Indicators'!A:A</f>
        <v>Multiple crises in Iraq</v>
      </c>
      <c r="B57" s="62" t="str">
        <f>'Core Indicators'!B:B</f>
        <v>Violence,Displacement,Socio-political,Conflict</v>
      </c>
      <c r="C57" s="62" t="str">
        <f>'Core Indicators'!C57</f>
        <v>IRQ001</v>
      </c>
      <c r="D57" s="62" t="str">
        <f>'Core Indicators'!D57</f>
        <v>Iraq</v>
      </c>
      <c r="E57" s="62" t="str">
        <f>'Core Indicators'!E57</f>
        <v>IRQ</v>
      </c>
      <c r="F57" s="41">
        <f>'Core Indicators'!O57</f>
        <v>383312</v>
      </c>
      <c r="G57" s="41">
        <f>'Core Indicators'!W57</f>
        <v>44496000</v>
      </c>
      <c r="H57" s="41">
        <f>'Core Indicators'!AE57</f>
        <v>5580000</v>
      </c>
      <c r="I57" s="41">
        <f>'Core Indicators'!AM57</f>
        <v>6626000</v>
      </c>
      <c r="J57" s="41" t="str">
        <f>'Core Indicators'!AU57</f>
        <v>x</v>
      </c>
      <c r="K57" s="41" t="str">
        <f>'Core Indicators'!BC57</f>
        <v>x</v>
      </c>
      <c r="L57" s="41">
        <f>'Core Indicators'!BK57</f>
        <v>712</v>
      </c>
      <c r="M57" s="41" t="str">
        <f>'Core Indicators'!BS57</f>
        <v>x</v>
      </c>
      <c r="N57" s="41" t="str">
        <f>'Core Indicators'!CA57</f>
        <v>x</v>
      </c>
      <c r="O57" s="41" t="e">
        <f>'Core Indicators'!CI57</f>
        <v>#N/A</v>
      </c>
      <c r="P57" s="41">
        <f>'Core Indicators'!CQ57</f>
        <v>133900</v>
      </c>
      <c r="Q57" s="41">
        <f>'Core Indicators'!DG57</f>
        <v>38916000</v>
      </c>
      <c r="R57" s="41">
        <f>'Core Indicators'!DO57</f>
        <v>2800000</v>
      </c>
      <c r="S57" s="41">
        <f>'Core Indicators'!DW57</f>
        <v>2407000</v>
      </c>
      <c r="T57" s="41">
        <f>'Core Indicators'!EE57</f>
        <v>245000</v>
      </c>
      <c r="U57" s="41">
        <f>'Core Indicators'!EM57</f>
        <v>128000</v>
      </c>
      <c r="V57" s="41">
        <f>'Core Indicators'!FC57</f>
        <v>5</v>
      </c>
      <c r="W57" s="41">
        <f>'Core Indicators'!FK57</f>
        <v>1500000</v>
      </c>
      <c r="X57" s="41">
        <f>'Core Indicators'!FS57</f>
        <v>300000</v>
      </c>
      <c r="Y57" s="41">
        <f>'Core Indicators'!GA57</f>
        <v>1</v>
      </c>
      <c r="Z57" s="41">
        <f>'Core Indicators'!GI57</f>
        <v>2</v>
      </c>
      <c r="AA57" s="41">
        <f>'Core Indicators'!GQ57</f>
        <v>1</v>
      </c>
      <c r="AB57" s="41">
        <f>'Core Indicators'!GY57</f>
        <v>0</v>
      </c>
      <c r="AC57" s="41">
        <f>'Core Indicators'!HG57</f>
        <v>2</v>
      </c>
      <c r="AD57" s="41">
        <f>'Core Indicators'!HO57</f>
        <v>2</v>
      </c>
      <c r="AE57" s="41">
        <f>'Core Indicators'!HW57</f>
        <v>2</v>
      </c>
      <c r="AF57" s="41">
        <f>'Core Indicators'!IE57</f>
        <v>3</v>
      </c>
      <c r="AG57" s="41">
        <f>'Core Indicators'!IM57</f>
        <v>0</v>
      </c>
    </row>
    <row r="58" spans="1:33" ht="20.100000000000001" customHeight="1" x14ac:dyDescent="0.25">
      <c r="A58" s="233" t="str">
        <f>'Core Indicators'!A:A</f>
        <v>Conflict  in Iraq</v>
      </c>
      <c r="B58" s="233" t="str">
        <f>'Core Indicators'!B:B</f>
        <v>Conflict,Socio-political,Violence</v>
      </c>
      <c r="C58" s="233" t="str">
        <f>'Core Indicators'!C58</f>
        <v>IRQ002</v>
      </c>
      <c r="D58" s="233" t="str">
        <f>'Core Indicators'!D58</f>
        <v>Iraq</v>
      </c>
      <c r="E58" s="233" t="str">
        <f>'Core Indicators'!E58</f>
        <v>IRQ</v>
      </c>
      <c r="F58" s="42">
        <f>'Core Indicators'!O58</f>
        <v>383312</v>
      </c>
      <c r="G58" s="42">
        <f>'Core Indicators'!W58</f>
        <v>43682000</v>
      </c>
      <c r="H58" s="42">
        <f>'Core Indicators'!AE58</f>
        <v>5300000</v>
      </c>
      <c r="I58" s="42">
        <f>'Core Indicators'!AM58</f>
        <v>5988000</v>
      </c>
      <c r="J58" s="42" t="str">
        <f>'Core Indicators'!AU58</f>
        <v>x</v>
      </c>
      <c r="K58" s="42" t="str">
        <f>'Core Indicators'!BC58</f>
        <v>x</v>
      </c>
      <c r="L58" s="42">
        <f>'Core Indicators'!BK58</f>
        <v>712</v>
      </c>
      <c r="M58" s="42" t="str">
        <f>'Core Indicators'!BS58</f>
        <v>x</v>
      </c>
      <c r="N58" s="42" t="str">
        <f>'Core Indicators'!CA58</f>
        <v>x</v>
      </c>
      <c r="O58" s="42" t="e">
        <f>'Core Indicators'!CI58</f>
        <v>#N/A</v>
      </c>
      <c r="P58" s="42">
        <f>'Core Indicators'!CQ58</f>
        <v>133900</v>
      </c>
      <c r="Q58" s="42">
        <f>'Core Indicators'!DG58</f>
        <v>38382000</v>
      </c>
      <c r="R58" s="42">
        <f>'Core Indicators'!DO58</f>
        <v>2800000</v>
      </c>
      <c r="S58" s="42">
        <f>'Core Indicators'!DW58</f>
        <v>2150000</v>
      </c>
      <c r="T58" s="42">
        <f>'Core Indicators'!EE58</f>
        <v>225000</v>
      </c>
      <c r="U58" s="42">
        <f>'Core Indicators'!EM58</f>
        <v>125000</v>
      </c>
      <c r="V58" s="42">
        <f>'Core Indicators'!FC58</f>
        <v>5</v>
      </c>
      <c r="W58" s="42">
        <f>'Core Indicators'!FK58</f>
        <v>1500000</v>
      </c>
      <c r="X58" s="42">
        <f>'Core Indicators'!FS58</f>
        <v>300000</v>
      </c>
      <c r="Y58" s="42">
        <f>'Core Indicators'!GA58</f>
        <v>1</v>
      </c>
      <c r="Z58" s="42">
        <f>'Core Indicators'!GI58</f>
        <v>1</v>
      </c>
      <c r="AA58" s="42">
        <f>'Core Indicators'!GQ58</f>
        <v>1</v>
      </c>
      <c r="AB58" s="42">
        <f>'Core Indicators'!GY58</f>
        <v>0</v>
      </c>
      <c r="AC58" s="42">
        <f>'Core Indicators'!HG58</f>
        <v>2</v>
      </c>
      <c r="AD58" s="42">
        <f>'Core Indicators'!HO58</f>
        <v>2</v>
      </c>
      <c r="AE58" s="42">
        <f>'Core Indicators'!HW58</f>
        <v>2</v>
      </c>
      <c r="AF58" s="42">
        <f>'Core Indicators'!IE58</f>
        <v>3</v>
      </c>
      <c r="AG58" s="42">
        <f>'Core Indicators'!IM58</f>
        <v>0</v>
      </c>
    </row>
    <row r="59" spans="1:33" ht="20.100000000000001" customHeight="1" x14ac:dyDescent="0.25">
      <c r="A59" s="62" t="str">
        <f>'Core Indicators'!A:A</f>
        <v>Syrian and Palestinian refugees in iraq</v>
      </c>
      <c r="B59" s="62" t="str">
        <f>'Core Indicators'!B:B</f>
        <v>Displacement</v>
      </c>
      <c r="C59" s="62" t="str">
        <f>'Core Indicators'!C59</f>
        <v>IRQ003</v>
      </c>
      <c r="D59" s="62" t="str">
        <f>'Core Indicators'!D59</f>
        <v>Iraq</v>
      </c>
      <c r="E59" s="62" t="str">
        <f>'Core Indicators'!E59</f>
        <v>IRQ</v>
      </c>
      <c r="F59" s="41">
        <f>'Core Indicators'!O59</f>
        <v>36000</v>
      </c>
      <c r="G59" s="41">
        <f>'Core Indicators'!W59</f>
        <v>6451000</v>
      </c>
      <c r="H59" s="41">
        <f>'Core Indicators'!AE59</f>
        <v>696000</v>
      </c>
      <c r="I59" s="41">
        <f>'Core Indicators'!AM59</f>
        <v>280000</v>
      </c>
      <c r="J59" s="41" t="str">
        <f>'Core Indicators'!AU59</f>
        <v>x</v>
      </c>
      <c r="K59" s="41" t="str">
        <f>'Core Indicators'!BC59</f>
        <v>x</v>
      </c>
      <c r="L59" s="41">
        <f>'Core Indicators'!BK59</f>
        <v>0</v>
      </c>
      <c r="M59" s="41" t="str">
        <f>'Core Indicators'!BS59</f>
        <v>x</v>
      </c>
      <c r="N59" s="41">
        <f>'Core Indicators'!CA59</f>
        <v>0</v>
      </c>
      <c r="O59" s="41" t="e">
        <f>'Core Indicators'!CI59</f>
        <v>#N/A</v>
      </c>
      <c r="P59" s="41" t="str">
        <f>'Core Indicators'!CQ59</f>
        <v>x</v>
      </c>
      <c r="Q59" s="41">
        <f>'Core Indicators'!DG59</f>
        <v>5755000</v>
      </c>
      <c r="R59" s="41">
        <f>'Core Indicators'!DO59</f>
        <v>416000</v>
      </c>
      <c r="S59" s="41">
        <f>'Core Indicators'!DW59</f>
        <v>257000</v>
      </c>
      <c r="T59" s="41">
        <f>'Core Indicators'!EE59</f>
        <v>20000</v>
      </c>
      <c r="U59" s="41">
        <f>'Core Indicators'!EM59</f>
        <v>3000</v>
      </c>
      <c r="V59" s="41">
        <f>'Core Indicators'!FC59</f>
        <v>5</v>
      </c>
      <c r="W59" s="41" t="str">
        <f>'Core Indicators'!FK59</f>
        <v>x</v>
      </c>
      <c r="X59" s="41">
        <f>'Core Indicators'!FS59</f>
        <v>0</v>
      </c>
      <c r="Y59" s="41">
        <f>'Core Indicators'!GA59</f>
        <v>1</v>
      </c>
      <c r="Z59" s="41">
        <f>'Core Indicators'!GI59</f>
        <v>2</v>
      </c>
      <c r="AA59" s="41">
        <f>'Core Indicators'!GQ59</f>
        <v>1</v>
      </c>
      <c r="AB59" s="41">
        <f>'Core Indicators'!GY59</f>
        <v>0</v>
      </c>
      <c r="AC59" s="41">
        <f>'Core Indicators'!HG59</f>
        <v>0</v>
      </c>
      <c r="AD59" s="41">
        <f>'Core Indicators'!HO59</f>
        <v>1</v>
      </c>
      <c r="AE59" s="41">
        <f>'Core Indicators'!HW59</f>
        <v>0</v>
      </c>
      <c r="AF59" s="41">
        <f>'Core Indicators'!IE59</f>
        <v>3</v>
      </c>
      <c r="AG59" s="41">
        <f>'Core Indicators'!IM59</f>
        <v>0</v>
      </c>
    </row>
    <row r="60" spans="1:33" ht="20.100000000000001" customHeight="1" x14ac:dyDescent="0.25">
      <c r="A60" s="233" t="str">
        <f>'Core Indicators'!A:A</f>
        <v>Mixed migration flows in Italy</v>
      </c>
      <c r="B60" s="233" t="str">
        <f>'Core Indicators'!B:B</f>
        <v>Displacement</v>
      </c>
      <c r="C60" s="233" t="str">
        <f>'Core Indicators'!C60</f>
        <v>ITA002</v>
      </c>
      <c r="D60" s="233" t="str">
        <f>'Core Indicators'!D60</f>
        <v>Italy</v>
      </c>
      <c r="E60" s="233" t="str">
        <f>'Core Indicators'!E60</f>
        <v>ITA</v>
      </c>
      <c r="F60" s="42">
        <f>'Core Indicators'!O60</f>
        <v>41055</v>
      </c>
      <c r="G60" s="42">
        <f>'Core Indicators'!W60</f>
        <v>58965000</v>
      </c>
      <c r="H60" s="42">
        <f>'Core Indicators'!AE60</f>
        <v>151000</v>
      </c>
      <c r="I60" s="42">
        <f>'Core Indicators'!AM60</f>
        <v>151000</v>
      </c>
      <c r="J60" s="42" t="str">
        <f>'Core Indicators'!AU60</f>
        <v>x</v>
      </c>
      <c r="K60" s="42" t="str">
        <f>'Core Indicators'!BC60</f>
        <v>x</v>
      </c>
      <c r="L60" s="42">
        <f>'Core Indicators'!BK60</f>
        <v>1202</v>
      </c>
      <c r="M60" s="42" t="str">
        <f>'Core Indicators'!BS60</f>
        <v>x</v>
      </c>
      <c r="N60" s="42">
        <f>'Core Indicators'!CA60</f>
        <v>0</v>
      </c>
      <c r="O60" s="42" t="e">
        <f>'Core Indicators'!CI60</f>
        <v>#N/A</v>
      </c>
      <c r="P60" s="42" t="str">
        <f>'Core Indicators'!CQ60</f>
        <v>x</v>
      </c>
      <c r="Q60" s="42">
        <f>'Core Indicators'!DG60</f>
        <v>58814000</v>
      </c>
      <c r="R60" s="42">
        <f>'Core Indicators'!DO60</f>
        <v>0</v>
      </c>
      <c r="S60" s="42">
        <f>'Core Indicators'!DW60</f>
        <v>151000</v>
      </c>
      <c r="T60" s="42" t="str">
        <f>'Core Indicators'!EE60</f>
        <v>x</v>
      </c>
      <c r="U60" s="42" t="str">
        <f>'Core Indicators'!EM60</f>
        <v>x</v>
      </c>
      <c r="V60" s="42">
        <f>'Core Indicators'!FC60</f>
        <v>3</v>
      </c>
      <c r="W60" s="42" t="str">
        <f>'Core Indicators'!FK60</f>
        <v>x</v>
      </c>
      <c r="X60" s="42" t="str">
        <f>'Core Indicators'!FS60</f>
        <v>x</v>
      </c>
      <c r="Y60" s="42">
        <f>'Core Indicators'!GA60</f>
        <v>0</v>
      </c>
      <c r="Z60" s="42">
        <f>'Core Indicators'!GI60</f>
        <v>1</v>
      </c>
      <c r="AA60" s="42">
        <f>'Core Indicators'!GQ60</f>
        <v>1</v>
      </c>
      <c r="AB60" s="42">
        <f>'Core Indicators'!GY60</f>
        <v>0</v>
      </c>
      <c r="AC60" s="42">
        <f>'Core Indicators'!HG60</f>
        <v>0</v>
      </c>
      <c r="AD60" s="42">
        <f>'Core Indicators'!HO60</f>
        <v>2</v>
      </c>
      <c r="AE60" s="42">
        <f>'Core Indicators'!HW60</f>
        <v>0</v>
      </c>
      <c r="AF60" s="42">
        <f>'Core Indicators'!IE60</f>
        <v>0</v>
      </c>
      <c r="AG60" s="42">
        <f>'Core Indicators'!IM60</f>
        <v>1</v>
      </c>
    </row>
    <row r="61" spans="1:33" ht="20.100000000000001" customHeight="1" x14ac:dyDescent="0.25">
      <c r="A61" s="62" t="str">
        <f>'Core Indicators'!A:A</f>
        <v>Syrian refugees in Jordan</v>
      </c>
      <c r="B61" s="62" t="str">
        <f>'Core Indicators'!B:B</f>
        <v>Displacement</v>
      </c>
      <c r="C61" s="62" t="str">
        <f>'Core Indicators'!C61</f>
        <v>JOR002</v>
      </c>
      <c r="D61" s="62" t="str">
        <f>'Core Indicators'!D61</f>
        <v>Jordan</v>
      </c>
      <c r="E61" s="62" t="str">
        <f>'Core Indicators'!E61</f>
        <v>JOR</v>
      </c>
      <c r="F61" s="41">
        <f>'Core Indicators'!O61</f>
        <v>40463</v>
      </c>
      <c r="G61" s="41">
        <f>'Core Indicators'!W61</f>
        <v>9108000</v>
      </c>
      <c r="H61" s="41">
        <f>'Core Indicators'!AE61</f>
        <v>1839000</v>
      </c>
      <c r="I61" s="41">
        <f>'Core Indicators'!AM61</f>
        <v>1319000</v>
      </c>
      <c r="J61" s="41" t="str">
        <f>'Core Indicators'!AU61</f>
        <v>x</v>
      </c>
      <c r="K61" s="41" t="str">
        <f>'Core Indicators'!BC61</f>
        <v>x</v>
      </c>
      <c r="L61" s="41">
        <f>'Core Indicators'!BK61</f>
        <v>4</v>
      </c>
      <c r="M61" s="41" t="str">
        <f>'Core Indicators'!BS61</f>
        <v>x</v>
      </c>
      <c r="N61" s="41" t="str">
        <f>'Core Indicators'!CA61</f>
        <v>x</v>
      </c>
      <c r="O61" s="41" t="e">
        <f>'Core Indicators'!CI61</f>
        <v>#N/A</v>
      </c>
      <c r="P61" s="41" t="str">
        <f>'Core Indicators'!CQ61</f>
        <v>x</v>
      </c>
      <c r="Q61" s="41">
        <f>'Core Indicators'!DG61</f>
        <v>7269000</v>
      </c>
      <c r="R61" s="41">
        <f>'Core Indicators'!DO61</f>
        <v>0</v>
      </c>
      <c r="S61" s="41">
        <f>'Core Indicators'!DW61</f>
        <v>1443000</v>
      </c>
      <c r="T61" s="41">
        <f>'Core Indicators'!EE61</f>
        <v>303000</v>
      </c>
      <c r="U61" s="41">
        <f>'Core Indicators'!EM61</f>
        <v>92000</v>
      </c>
      <c r="V61" s="41">
        <f>'Core Indicators'!FC61</f>
        <v>2</v>
      </c>
      <c r="W61" s="41" t="str">
        <f>'Core Indicators'!FK61</f>
        <v>x</v>
      </c>
      <c r="X61" s="41" t="str">
        <f>'Core Indicators'!FS61</f>
        <v>x</v>
      </c>
      <c r="Y61" s="41">
        <f>'Core Indicators'!GA61</f>
        <v>0</v>
      </c>
      <c r="Z61" s="41">
        <f>'Core Indicators'!GI61</f>
        <v>0</v>
      </c>
      <c r="AA61" s="41">
        <f>'Core Indicators'!GQ61</f>
        <v>0</v>
      </c>
      <c r="AB61" s="41">
        <f>'Core Indicators'!GY61</f>
        <v>0</v>
      </c>
      <c r="AC61" s="41">
        <f>'Core Indicators'!HG61</f>
        <v>0</v>
      </c>
      <c r="AD61" s="41">
        <f>'Core Indicators'!HO61</f>
        <v>2</v>
      </c>
      <c r="AE61" s="41">
        <f>'Core Indicators'!HW61</f>
        <v>0</v>
      </c>
      <c r="AF61" s="41">
        <f>'Core Indicators'!IE61</f>
        <v>2</v>
      </c>
      <c r="AG61" s="41">
        <f>'Core Indicators'!IM61</f>
        <v>0</v>
      </c>
    </row>
    <row r="62" spans="1:33" ht="20.100000000000001" customHeight="1" x14ac:dyDescent="0.25">
      <c r="A62" s="233" t="str">
        <f>'Core Indicators'!A:A</f>
        <v xml:space="preserve">Multiple crisis in Kenya </v>
      </c>
      <c r="B62" s="233" t="str">
        <f>'Core Indicators'!B:B</f>
        <v>Drought,Displacement</v>
      </c>
      <c r="C62" s="233" t="str">
        <f>'Core Indicators'!C62</f>
        <v>KEN001</v>
      </c>
      <c r="D62" s="233" t="str">
        <f>'Core Indicators'!D62</f>
        <v>Kenya</v>
      </c>
      <c r="E62" s="233" t="str">
        <f>'Core Indicators'!E62</f>
        <v>KEN</v>
      </c>
      <c r="F62" s="42">
        <f>'Core Indicators'!O62</f>
        <v>543630</v>
      </c>
      <c r="G62" s="42">
        <f>'Core Indicators'!W62</f>
        <v>29753000</v>
      </c>
      <c r="H62" s="42">
        <f>'Core Indicators'!AE62</f>
        <v>29194000</v>
      </c>
      <c r="I62" s="42">
        <f>'Core Indicators'!AM62</f>
        <v>668000</v>
      </c>
      <c r="J62" s="42" t="str">
        <f>'Core Indicators'!AU62</f>
        <v>x</v>
      </c>
      <c r="K62" s="42">
        <f>'Core Indicators'!BC62</f>
        <v>940000</v>
      </c>
      <c r="L62" s="42" t="str">
        <f>'Core Indicators'!BK62</f>
        <v>x</v>
      </c>
      <c r="M62" s="42">
        <f>'Core Indicators'!BS62</f>
        <v>0</v>
      </c>
      <c r="N62" s="42">
        <f>'Core Indicators'!CA62</f>
        <v>0</v>
      </c>
      <c r="O62" s="42" t="e">
        <f>'Core Indicators'!CI62</f>
        <v>#N/A</v>
      </c>
      <c r="P62" s="42">
        <f>'Core Indicators'!CQ62</f>
        <v>0</v>
      </c>
      <c r="Q62" s="42">
        <f>'Core Indicators'!DG62</f>
        <v>559000</v>
      </c>
      <c r="R62" s="42">
        <f>'Core Indicators'!DO62</f>
        <v>27080000</v>
      </c>
      <c r="S62" s="42">
        <f>'Core Indicators'!DW62</f>
        <v>1848000</v>
      </c>
      <c r="T62" s="42">
        <f>'Core Indicators'!EE62</f>
        <v>266000</v>
      </c>
      <c r="U62" s="42">
        <f>'Core Indicators'!EM62</f>
        <v>0</v>
      </c>
      <c r="V62" s="42">
        <f>'Core Indicators'!FC62</f>
        <v>3</v>
      </c>
      <c r="W62" s="42">
        <f>'Core Indicators'!FK62</f>
        <v>0</v>
      </c>
      <c r="X62" s="42">
        <f>'Core Indicators'!FS62</f>
        <v>0</v>
      </c>
      <c r="Y62" s="42">
        <f>'Core Indicators'!GA62</f>
        <v>0</v>
      </c>
      <c r="Z62" s="42">
        <f>'Core Indicators'!GI62</f>
        <v>0</v>
      </c>
      <c r="AA62" s="42">
        <f>'Core Indicators'!GQ62</f>
        <v>0</v>
      </c>
      <c r="AB62" s="42">
        <f>'Core Indicators'!GY62</f>
        <v>0</v>
      </c>
      <c r="AC62" s="42">
        <f>'Core Indicators'!HG62</f>
        <v>2</v>
      </c>
      <c r="AD62" s="42">
        <f>'Core Indicators'!HO62</f>
        <v>2</v>
      </c>
      <c r="AE62" s="42">
        <f>'Core Indicators'!HW62</f>
        <v>2</v>
      </c>
      <c r="AF62" s="42">
        <f>'Core Indicators'!IE62</f>
        <v>0</v>
      </c>
      <c r="AG62" s="42">
        <f>'Core Indicators'!IM62</f>
        <v>3</v>
      </c>
    </row>
    <row r="63" spans="1:33" ht="20.100000000000001" customHeight="1" x14ac:dyDescent="0.25">
      <c r="A63" s="62" t="str">
        <f>'Core Indicators'!A:A</f>
        <v>Refugee situation in Kenya</v>
      </c>
      <c r="B63" s="62" t="str">
        <f>'Core Indicators'!B:B</f>
        <v>Displacement</v>
      </c>
      <c r="C63" s="62" t="str">
        <f>'Core Indicators'!C63</f>
        <v>KEN002</v>
      </c>
      <c r="D63" s="62" t="str">
        <f>'Core Indicators'!D63</f>
        <v>Kenya</v>
      </c>
      <c r="E63" s="62" t="str">
        <f>'Core Indicators'!E63</f>
        <v>KEN</v>
      </c>
      <c r="F63" s="41">
        <f>'Core Indicators'!O63</f>
        <v>38244</v>
      </c>
      <c r="G63" s="41">
        <f>'Core Indicators'!W63</f>
        <v>1182000</v>
      </c>
      <c r="H63" s="41">
        <f>'Core Indicators'!AE63</f>
        <v>623000</v>
      </c>
      <c r="I63" s="41">
        <f>'Core Indicators'!AM63</f>
        <v>623000</v>
      </c>
      <c r="J63" s="41" t="str">
        <f>'Core Indicators'!AU63</f>
        <v>x</v>
      </c>
      <c r="K63" s="41">
        <f>'Core Indicators'!BC63</f>
        <v>940000</v>
      </c>
      <c r="L63" s="41" t="str">
        <f>'Core Indicators'!BK63</f>
        <v>x</v>
      </c>
      <c r="M63" s="41">
        <f>'Core Indicators'!BS63</f>
        <v>0</v>
      </c>
      <c r="N63" s="41">
        <f>'Core Indicators'!CA63</f>
        <v>0</v>
      </c>
      <c r="O63" s="41" t="e">
        <f>'Core Indicators'!CI63</f>
        <v>#N/A</v>
      </c>
      <c r="P63" s="41">
        <f>'Core Indicators'!CQ63</f>
        <v>0</v>
      </c>
      <c r="Q63" s="41">
        <f>'Core Indicators'!DG63</f>
        <v>559000</v>
      </c>
      <c r="R63" s="41">
        <f>'Core Indicators'!DO63</f>
        <v>0</v>
      </c>
      <c r="S63" s="41">
        <f>'Core Indicators'!DW63</f>
        <v>623000</v>
      </c>
      <c r="T63" s="41" t="str">
        <f>'Core Indicators'!EE63</f>
        <v>x</v>
      </c>
      <c r="U63" s="41" t="str">
        <f>'Core Indicators'!EM63</f>
        <v>x</v>
      </c>
      <c r="V63" s="41">
        <f>'Core Indicators'!FC63</f>
        <v>2</v>
      </c>
      <c r="W63" s="41">
        <f>'Core Indicators'!FK63</f>
        <v>0</v>
      </c>
      <c r="X63" s="41" t="str">
        <f>'Core Indicators'!FS63</f>
        <v>x</v>
      </c>
      <c r="Y63" s="41">
        <f>'Core Indicators'!GA63</f>
        <v>0</v>
      </c>
      <c r="Z63" s="41">
        <f>'Core Indicators'!GI63</f>
        <v>0</v>
      </c>
      <c r="AA63" s="41">
        <f>'Core Indicators'!GQ63</f>
        <v>0</v>
      </c>
      <c r="AB63" s="41">
        <f>'Core Indicators'!GY63</f>
        <v>0</v>
      </c>
      <c r="AC63" s="41">
        <f>'Core Indicators'!HG63</f>
        <v>2</v>
      </c>
      <c r="AD63" s="41">
        <f>'Core Indicators'!HO63</f>
        <v>2</v>
      </c>
      <c r="AE63" s="41">
        <f>'Core Indicators'!HW63</f>
        <v>2</v>
      </c>
      <c r="AF63" s="41">
        <f>'Core Indicators'!IE63</f>
        <v>0</v>
      </c>
      <c r="AG63" s="41">
        <f>'Core Indicators'!IM63</f>
        <v>3</v>
      </c>
    </row>
    <row r="64" spans="1:33" ht="20.100000000000001" customHeight="1" x14ac:dyDescent="0.25">
      <c r="A64" s="233" t="str">
        <f>'Core Indicators'!A:A</f>
        <v>Drought in Kenya</v>
      </c>
      <c r="B64" s="233" t="str">
        <f>'Core Indicators'!B:B</f>
        <v>Drought</v>
      </c>
      <c r="C64" s="233" t="str">
        <f>'Core Indicators'!C64</f>
        <v>KEN003</v>
      </c>
      <c r="D64" s="233" t="str">
        <f>'Core Indicators'!D64</f>
        <v>Kenya</v>
      </c>
      <c r="E64" s="233" t="str">
        <f>'Core Indicators'!E64</f>
        <v>KEN</v>
      </c>
      <c r="F64" s="42">
        <f>'Core Indicators'!O64</f>
        <v>543630</v>
      </c>
      <c r="G64" s="42">
        <f>'Core Indicators'!W64</f>
        <v>28571000</v>
      </c>
      <c r="H64" s="42">
        <f>'Core Indicators'!AE64</f>
        <v>28571000</v>
      </c>
      <c r="I64" s="42">
        <f>'Core Indicators'!AM64</f>
        <v>45000</v>
      </c>
      <c r="J64" s="42" t="str">
        <f>'Core Indicators'!AU64</f>
        <v>x</v>
      </c>
      <c r="K64" s="42">
        <f>'Core Indicators'!BC64</f>
        <v>940000</v>
      </c>
      <c r="L64" s="42" t="str">
        <f>'Core Indicators'!BK64</f>
        <v>x</v>
      </c>
      <c r="M64" s="42">
        <f>'Core Indicators'!BS64</f>
        <v>0</v>
      </c>
      <c r="N64" s="42">
        <f>'Core Indicators'!CA64</f>
        <v>0</v>
      </c>
      <c r="O64" s="42" t="e">
        <f>'Core Indicators'!CI64</f>
        <v>#N/A</v>
      </c>
      <c r="P64" s="42">
        <f>'Core Indicators'!CQ64</f>
        <v>0</v>
      </c>
      <c r="Q64" s="42">
        <f>'Core Indicators'!DG64</f>
        <v>0</v>
      </c>
      <c r="R64" s="42">
        <f>'Core Indicators'!DO64</f>
        <v>27046000</v>
      </c>
      <c r="S64" s="42">
        <f>'Core Indicators'!DW64</f>
        <v>1259000</v>
      </c>
      <c r="T64" s="42">
        <f>'Core Indicators'!EE64</f>
        <v>266000</v>
      </c>
      <c r="U64" s="42">
        <f>'Core Indicators'!EM64</f>
        <v>0</v>
      </c>
      <c r="V64" s="42">
        <f>'Core Indicators'!FC64</f>
        <v>3</v>
      </c>
      <c r="W64" s="42">
        <f>'Core Indicators'!FK64</f>
        <v>0</v>
      </c>
      <c r="X64" s="42">
        <f>'Core Indicators'!FS64</f>
        <v>0</v>
      </c>
      <c r="Y64" s="42">
        <f>'Core Indicators'!GA64</f>
        <v>0</v>
      </c>
      <c r="Z64" s="42">
        <f>'Core Indicators'!GI64</f>
        <v>0</v>
      </c>
      <c r="AA64" s="42">
        <f>'Core Indicators'!GQ64</f>
        <v>0</v>
      </c>
      <c r="AB64" s="42">
        <f>'Core Indicators'!GY64</f>
        <v>0</v>
      </c>
      <c r="AC64" s="42">
        <f>'Core Indicators'!HG64</f>
        <v>0</v>
      </c>
      <c r="AD64" s="42">
        <f>'Core Indicators'!HO64</f>
        <v>2</v>
      </c>
      <c r="AE64" s="42">
        <f>'Core Indicators'!HW64</f>
        <v>2</v>
      </c>
      <c r="AF64" s="42">
        <f>'Core Indicators'!IE64</f>
        <v>0</v>
      </c>
      <c r="AG64" s="42">
        <f>'Core Indicators'!IM64</f>
        <v>3</v>
      </c>
    </row>
    <row r="65" spans="1:33" ht="20.100000000000001" customHeight="1" x14ac:dyDescent="0.25">
      <c r="A65" s="62" t="str">
        <f>'Core Indicators'!A:A</f>
        <v>2023 Floods in Laos</v>
      </c>
      <c r="B65" s="62" t="str">
        <f>'Core Indicators'!B:B</f>
        <v>Floods</v>
      </c>
      <c r="C65" s="62" t="str">
        <f>'Core Indicators'!C65</f>
        <v>LAO003</v>
      </c>
      <c r="D65" s="62" t="str">
        <f>'Core Indicators'!D65</f>
        <v>Laos</v>
      </c>
      <c r="E65" s="62" t="str">
        <f>'Core Indicators'!E65</f>
        <v>LAO</v>
      </c>
      <c r="F65" s="41">
        <f>'Core Indicators'!O65</f>
        <v>168750</v>
      </c>
      <c r="G65" s="41">
        <f>'Core Indicators'!W65</f>
        <v>5928000</v>
      </c>
      <c r="H65" s="41">
        <f>'Core Indicators'!AE65</f>
        <v>110000</v>
      </c>
      <c r="I65" s="41">
        <f>'Core Indicators'!AM65</f>
        <v>0</v>
      </c>
      <c r="J65" s="41">
        <f>'Core Indicators'!AU65</f>
        <v>0</v>
      </c>
      <c r="K65" s="41" t="str">
        <f>'Core Indicators'!BC65</f>
        <v>x</v>
      </c>
      <c r="L65" s="41">
        <f>'Core Indicators'!BK65</f>
        <v>6</v>
      </c>
      <c r="M65" s="41" t="str">
        <f>'Core Indicators'!BS65</f>
        <v>x</v>
      </c>
      <c r="N65" s="41" t="str">
        <f>'Core Indicators'!CA65</f>
        <v>x</v>
      </c>
      <c r="O65" s="41" t="e">
        <f>'Core Indicators'!CI65</f>
        <v>#N/A</v>
      </c>
      <c r="P65" s="41">
        <f>'Core Indicators'!CQ65</f>
        <v>7300000</v>
      </c>
      <c r="Q65" s="41">
        <f>'Core Indicators'!DG65</f>
        <v>5818000</v>
      </c>
      <c r="R65" s="41">
        <f>'Core Indicators'!DO65</f>
        <v>89000</v>
      </c>
      <c r="S65" s="41">
        <f>'Core Indicators'!DW65</f>
        <v>21000</v>
      </c>
      <c r="T65" s="41">
        <f>'Core Indicators'!EE65</f>
        <v>0</v>
      </c>
      <c r="U65" s="41">
        <f>'Core Indicators'!EM65</f>
        <v>0</v>
      </c>
      <c r="V65" s="41">
        <f>'Core Indicators'!FC65</f>
        <v>2</v>
      </c>
      <c r="W65" s="41" t="str">
        <f>'Core Indicators'!FK65</f>
        <v>x</v>
      </c>
      <c r="X65" s="41" t="str">
        <f>'Core Indicators'!FS65</f>
        <v>x</v>
      </c>
      <c r="Y65" s="41">
        <f>'Core Indicators'!GA65</f>
        <v>1</v>
      </c>
      <c r="Z65" s="41">
        <f>'Core Indicators'!GI65</f>
        <v>0</v>
      </c>
      <c r="AA65" s="41">
        <f>'Core Indicators'!GQ65</f>
        <v>0</v>
      </c>
      <c r="AB65" s="41">
        <f>'Core Indicators'!GY65</f>
        <v>0</v>
      </c>
      <c r="AC65" s="41">
        <f>'Core Indicators'!HG65</f>
        <v>0</v>
      </c>
      <c r="AD65" s="41">
        <f>'Core Indicators'!HO65</f>
        <v>0</v>
      </c>
      <c r="AE65" s="41">
        <f>'Core Indicators'!HW65</f>
        <v>0</v>
      </c>
      <c r="AF65" s="41">
        <f>'Core Indicators'!IE65</f>
        <v>3</v>
      </c>
      <c r="AG65" s="41">
        <f>'Core Indicators'!IM65</f>
        <v>0</v>
      </c>
    </row>
    <row r="66" spans="1:33" ht="20.100000000000001" customHeight="1" x14ac:dyDescent="0.25">
      <c r="A66" s="233" t="str">
        <f>'Core Indicators'!A:A</f>
        <v>Syrian refugees in Lebanon</v>
      </c>
      <c r="B66" s="233" t="str">
        <f>'Core Indicators'!B:B</f>
        <v>Displacement</v>
      </c>
      <c r="C66" s="233" t="str">
        <f>'Core Indicators'!C66</f>
        <v>LBN002</v>
      </c>
      <c r="D66" s="233" t="str">
        <f>'Core Indicators'!D66</f>
        <v>Lebanon</v>
      </c>
      <c r="E66" s="233" t="str">
        <f>'Core Indicators'!E66</f>
        <v>LBN</v>
      </c>
      <c r="F66" s="42">
        <f>'Core Indicators'!O66</f>
        <v>10450</v>
      </c>
      <c r="G66" s="42">
        <f>'Core Indicators'!W66</f>
        <v>5700000</v>
      </c>
      <c r="H66" s="42">
        <f>'Core Indicators'!AE66</f>
        <v>5700000</v>
      </c>
      <c r="I66" s="42">
        <f>'Core Indicators'!AM66</f>
        <v>1500000</v>
      </c>
      <c r="J66" s="42">
        <f>'Core Indicators'!AU66</f>
        <v>2</v>
      </c>
      <c r="K66" s="42">
        <f>'Core Indicators'!BC66</f>
        <v>0</v>
      </c>
      <c r="L66" s="42">
        <f>'Core Indicators'!BK66</f>
        <v>0</v>
      </c>
      <c r="M66" s="42" t="str">
        <f>'Core Indicators'!BS66</f>
        <v>x</v>
      </c>
      <c r="N66" s="42" t="str">
        <f>'Core Indicators'!CA66</f>
        <v>x</v>
      </c>
      <c r="O66" s="42" t="e">
        <f>'Core Indicators'!CI66</f>
        <v>#N/A</v>
      </c>
      <c r="P66" s="42" t="str">
        <f>'Core Indicators'!CQ66</f>
        <v>x</v>
      </c>
      <c r="Q66" s="42">
        <f>'Core Indicators'!DG66</f>
        <v>0</v>
      </c>
      <c r="R66" s="42">
        <f>'Core Indicators'!DO66</f>
        <v>4200000</v>
      </c>
      <c r="S66" s="42">
        <f>'Core Indicators'!DW66</f>
        <v>790000</v>
      </c>
      <c r="T66" s="42">
        <f>'Core Indicators'!EE66</f>
        <v>710000</v>
      </c>
      <c r="U66" s="42">
        <f>'Core Indicators'!EM66</f>
        <v>0</v>
      </c>
      <c r="V66" s="42">
        <f>'Core Indicators'!FC66</f>
        <v>2</v>
      </c>
      <c r="W66" s="42" t="str">
        <f>'Core Indicators'!FK66</f>
        <v>x</v>
      </c>
      <c r="X66" s="42" t="str">
        <f>'Core Indicators'!FS66</f>
        <v>x</v>
      </c>
      <c r="Y66" s="42">
        <f>'Core Indicators'!GA66</f>
        <v>0</v>
      </c>
      <c r="Z66" s="42">
        <f>'Core Indicators'!GI66</f>
        <v>1</v>
      </c>
      <c r="AA66" s="42">
        <f>'Core Indicators'!GQ66</f>
        <v>1</v>
      </c>
      <c r="AB66" s="42">
        <f>'Core Indicators'!GY66</f>
        <v>0</v>
      </c>
      <c r="AC66" s="42">
        <f>'Core Indicators'!HG66</f>
        <v>1</v>
      </c>
      <c r="AD66" s="42">
        <f>'Core Indicators'!HO66</f>
        <v>3</v>
      </c>
      <c r="AE66" s="42">
        <f>'Core Indicators'!HW66</f>
        <v>1</v>
      </c>
      <c r="AF66" s="42">
        <f>'Core Indicators'!IE66</f>
        <v>3</v>
      </c>
      <c r="AG66" s="42">
        <f>'Core Indicators'!IM66</f>
        <v>1</v>
      </c>
    </row>
    <row r="67" spans="1:33" ht="20.100000000000001" customHeight="1" x14ac:dyDescent="0.25">
      <c r="A67" s="62" t="str">
        <f>'Core Indicators'!A:A</f>
        <v>Socioeconomic crisis in Lebanon</v>
      </c>
      <c r="B67" s="62" t="str">
        <f>'Core Indicators'!B:B</f>
        <v>Socio-political,Violence,Tecnological Disaster</v>
      </c>
      <c r="C67" s="62" t="str">
        <f>'Core Indicators'!C67</f>
        <v>LBN004</v>
      </c>
      <c r="D67" s="62" t="str">
        <f>'Core Indicators'!D67</f>
        <v>Lebanon</v>
      </c>
      <c r="E67" s="62" t="str">
        <f>'Core Indicators'!E67</f>
        <v>LBN</v>
      </c>
      <c r="F67" s="41">
        <f>'Core Indicators'!O67</f>
        <v>10450</v>
      </c>
      <c r="G67" s="41">
        <f>'Core Indicators'!W67</f>
        <v>5700000</v>
      </c>
      <c r="H67" s="41">
        <f>'Core Indicators'!AE67</f>
        <v>5700000</v>
      </c>
      <c r="I67" s="41">
        <f>'Core Indicators'!AM67</f>
        <v>1848000</v>
      </c>
      <c r="J67" s="41">
        <f>'Core Indicators'!AU67</f>
        <v>2</v>
      </c>
      <c r="K67" s="41" t="str">
        <f>'Core Indicators'!BC67</f>
        <v>x</v>
      </c>
      <c r="L67" s="41">
        <f>'Core Indicators'!BK67</f>
        <v>175</v>
      </c>
      <c r="M67" s="41" t="str">
        <f>'Core Indicators'!BS67</f>
        <v>x</v>
      </c>
      <c r="N67" s="41" t="str">
        <f>'Core Indicators'!CA67</f>
        <v>x</v>
      </c>
      <c r="O67" s="41" t="e">
        <f>'Core Indicators'!CI67</f>
        <v>#N/A</v>
      </c>
      <c r="P67" s="41" t="str">
        <f>'Core Indicators'!CQ67</f>
        <v>x</v>
      </c>
      <c r="Q67" s="41">
        <f>'Core Indicators'!DG67</f>
        <v>0</v>
      </c>
      <c r="R67" s="41">
        <f>'Core Indicators'!DO67</f>
        <v>1800000</v>
      </c>
      <c r="S67" s="41">
        <f>'Core Indicators'!DW67</f>
        <v>3788000</v>
      </c>
      <c r="T67" s="41">
        <f>'Core Indicators'!EE67</f>
        <v>112000</v>
      </c>
      <c r="U67" s="41">
        <f>'Core Indicators'!EM67</f>
        <v>0</v>
      </c>
      <c r="V67" s="41">
        <f>'Core Indicators'!FC67</f>
        <v>3</v>
      </c>
      <c r="W67" s="41" t="str">
        <f>'Core Indicators'!FK67</f>
        <v>x</v>
      </c>
      <c r="X67" s="41" t="str">
        <f>'Core Indicators'!FS67</f>
        <v>x</v>
      </c>
      <c r="Y67" s="41">
        <f>'Core Indicators'!GA67</f>
        <v>0</v>
      </c>
      <c r="Z67" s="41">
        <f>'Core Indicators'!GI67</f>
        <v>1</v>
      </c>
      <c r="AA67" s="41">
        <f>'Core Indicators'!GQ67</f>
        <v>1</v>
      </c>
      <c r="AB67" s="41">
        <f>'Core Indicators'!GY67</f>
        <v>0</v>
      </c>
      <c r="AC67" s="41">
        <f>'Core Indicators'!HG67</f>
        <v>1</v>
      </c>
      <c r="AD67" s="41">
        <f>'Core Indicators'!HO67</f>
        <v>3</v>
      </c>
      <c r="AE67" s="41">
        <f>'Core Indicators'!HW67</f>
        <v>3</v>
      </c>
      <c r="AF67" s="41">
        <f>'Core Indicators'!IE67</f>
        <v>3</v>
      </c>
      <c r="AG67" s="41">
        <f>'Core Indicators'!IM67</f>
        <v>0</v>
      </c>
    </row>
    <row r="68" spans="1:33" ht="20.100000000000001" customHeight="1" x14ac:dyDescent="0.25">
      <c r="A68" s="233" t="str">
        <f>'Core Indicators'!A:A</f>
        <v>Complex crisis in Libya</v>
      </c>
      <c r="B68" s="233" t="str">
        <f>'Core Indicators'!B:B</f>
        <v>Conflict,Displacement,Socio-political</v>
      </c>
      <c r="C68" s="233" t="str">
        <f>'Core Indicators'!C68</f>
        <v>LBY001</v>
      </c>
      <c r="D68" s="233" t="str">
        <f>'Core Indicators'!D68</f>
        <v>Libya</v>
      </c>
      <c r="E68" s="233" t="str">
        <f>'Core Indicators'!E68</f>
        <v>LBY</v>
      </c>
      <c r="F68" s="42">
        <f>'Core Indicators'!O68</f>
        <v>1759540</v>
      </c>
      <c r="G68" s="42">
        <f>'Core Indicators'!W68</f>
        <v>6908000</v>
      </c>
      <c r="H68" s="42">
        <f>'Core Indicators'!AE68</f>
        <v>6908000</v>
      </c>
      <c r="I68" s="42">
        <f>'Core Indicators'!AM68</f>
        <v>1633000</v>
      </c>
      <c r="J68" s="42" t="str">
        <f>'Core Indicators'!AU68</f>
        <v>x</v>
      </c>
      <c r="K68" s="42" t="str">
        <f>'Core Indicators'!BC68</f>
        <v>x</v>
      </c>
      <c r="L68" s="42">
        <f>'Core Indicators'!BK68</f>
        <v>5208</v>
      </c>
      <c r="M68" s="42">
        <f>'Core Indicators'!BS68</f>
        <v>2217</v>
      </c>
      <c r="N68" s="42">
        <f>'Core Indicators'!CA68</f>
        <v>1127</v>
      </c>
      <c r="O68" s="42" t="e">
        <f>'Core Indicators'!CI68</f>
        <v>#N/A</v>
      </c>
      <c r="P68" s="42" t="str">
        <f>'Core Indicators'!CQ68</f>
        <v>x</v>
      </c>
      <c r="Q68" s="42">
        <f>'Core Indicators'!DG68</f>
        <v>0</v>
      </c>
      <c r="R68" s="42">
        <f>'Core Indicators'!DO68</f>
        <v>5743000</v>
      </c>
      <c r="S68" s="42">
        <f>'Core Indicators'!DW68</f>
        <v>1165000</v>
      </c>
      <c r="T68" s="42" t="str">
        <f>'Core Indicators'!EE68</f>
        <v>x</v>
      </c>
      <c r="U68" s="42" t="str">
        <f>'Core Indicators'!EM68</f>
        <v>x</v>
      </c>
      <c r="V68" s="42">
        <f>'Core Indicators'!FC68</f>
        <v>5</v>
      </c>
      <c r="W68" s="42" t="str">
        <f>'Core Indicators'!FK68</f>
        <v>x</v>
      </c>
      <c r="X68" s="42" t="str">
        <f>'Core Indicators'!FS68</f>
        <v>x</v>
      </c>
      <c r="Y68" s="42">
        <f>'Core Indicators'!GA68</f>
        <v>1</v>
      </c>
      <c r="Z68" s="42">
        <f>'Core Indicators'!GI68</f>
        <v>3</v>
      </c>
      <c r="AA68" s="42">
        <f>'Core Indicators'!GQ68</f>
        <v>2</v>
      </c>
      <c r="AB68" s="42">
        <f>'Core Indicators'!GY68</f>
        <v>0</v>
      </c>
      <c r="AC68" s="42">
        <f>'Core Indicators'!HG68</f>
        <v>2</v>
      </c>
      <c r="AD68" s="42">
        <f>'Core Indicators'!HO68</f>
        <v>3</v>
      </c>
      <c r="AE68" s="42">
        <f>'Core Indicators'!HW68</f>
        <v>0</v>
      </c>
      <c r="AF68" s="42">
        <f>'Core Indicators'!IE68</f>
        <v>1</v>
      </c>
      <c r="AG68" s="42">
        <f>'Core Indicators'!IM68</f>
        <v>3</v>
      </c>
    </row>
    <row r="69" spans="1:33" ht="20.100000000000001" customHeight="1" x14ac:dyDescent="0.25">
      <c r="A69" s="62" t="str">
        <f>'Core Indicators'!A:A</f>
        <v>Mixed migration flows in Libya</v>
      </c>
      <c r="B69" s="62" t="str">
        <f>'Core Indicators'!B:B</f>
        <v>Displacement</v>
      </c>
      <c r="C69" s="62" t="str">
        <f>'Core Indicators'!C69</f>
        <v>LBY002</v>
      </c>
      <c r="D69" s="62" t="str">
        <f>'Core Indicators'!D69</f>
        <v>Libya</v>
      </c>
      <c r="E69" s="62" t="str">
        <f>'Core Indicators'!E69</f>
        <v>LBY</v>
      </c>
      <c r="F69" s="41">
        <f>'Core Indicators'!O69</f>
        <v>1759540</v>
      </c>
      <c r="G69" s="41">
        <f>'Core Indicators'!W69</f>
        <v>6908000</v>
      </c>
      <c r="H69" s="41">
        <f>'Core Indicators'!AE69</f>
        <v>759000</v>
      </c>
      <c r="I69" s="41">
        <f>'Core Indicators'!AM69</f>
        <v>759000</v>
      </c>
      <c r="J69" s="41" t="str">
        <f>'Core Indicators'!AU69</f>
        <v>x</v>
      </c>
      <c r="K69" s="41" t="str">
        <f>'Core Indicators'!BC69</f>
        <v>x</v>
      </c>
      <c r="L69" s="41">
        <f>'Core Indicators'!BK69</f>
        <v>1202</v>
      </c>
      <c r="M69" s="41" t="str">
        <f>'Core Indicators'!BS69</f>
        <v>x</v>
      </c>
      <c r="N69" s="41" t="str">
        <f>'Core Indicators'!CA69</f>
        <v>x</v>
      </c>
      <c r="O69" s="41" t="e">
        <f>'Core Indicators'!CI69</f>
        <v>#N/A</v>
      </c>
      <c r="P69" s="41" t="str">
        <f>'Core Indicators'!CQ69</f>
        <v>x</v>
      </c>
      <c r="Q69" s="41">
        <f>'Core Indicators'!DG69</f>
        <v>6149000</v>
      </c>
      <c r="R69" s="41">
        <f>'Core Indicators'!DO69</f>
        <v>566000</v>
      </c>
      <c r="S69" s="41">
        <f>'Core Indicators'!DW69</f>
        <v>193000</v>
      </c>
      <c r="T69" s="41" t="str">
        <f>'Core Indicators'!EE69</f>
        <v>x</v>
      </c>
      <c r="U69" s="41" t="str">
        <f>'Core Indicators'!EM69</f>
        <v>x</v>
      </c>
      <c r="V69" s="41">
        <f>'Core Indicators'!FC69</f>
        <v>4</v>
      </c>
      <c r="W69" s="41">
        <f>'Core Indicators'!FK69</f>
        <v>79000</v>
      </c>
      <c r="X69" s="41">
        <f>'Core Indicators'!FS69</f>
        <v>229000</v>
      </c>
      <c r="Y69" s="41">
        <f>'Core Indicators'!GA69</f>
        <v>1</v>
      </c>
      <c r="Z69" s="41">
        <f>'Core Indicators'!GI69</f>
        <v>3</v>
      </c>
      <c r="AA69" s="41">
        <f>'Core Indicators'!GQ69</f>
        <v>2</v>
      </c>
      <c r="AB69" s="41">
        <f>'Core Indicators'!GY69</f>
        <v>0</v>
      </c>
      <c r="AC69" s="41">
        <f>'Core Indicators'!HG69</f>
        <v>2</v>
      </c>
      <c r="AD69" s="41">
        <f>'Core Indicators'!HO69</f>
        <v>3</v>
      </c>
      <c r="AE69" s="41">
        <f>'Core Indicators'!HW69</f>
        <v>0</v>
      </c>
      <c r="AF69" s="41">
        <f>'Core Indicators'!IE69</f>
        <v>1</v>
      </c>
      <c r="AG69" s="41">
        <f>'Core Indicators'!IM69</f>
        <v>2</v>
      </c>
    </row>
    <row r="70" spans="1:33" ht="20.100000000000001" customHeight="1" x14ac:dyDescent="0.25">
      <c r="A70" s="233" t="str">
        <f>'Core Indicators'!A:A</f>
        <v>Storm Daniel and floods in Libya</v>
      </c>
      <c r="B70" s="233" t="str">
        <f>'Core Indicators'!B:B</f>
        <v>Floods,Other seasonal event</v>
      </c>
      <c r="C70" s="233" t="str">
        <f>'Core Indicators'!C70</f>
        <v>LBY003</v>
      </c>
      <c r="D70" s="233" t="str">
        <f>'Core Indicators'!D70</f>
        <v>Libya</v>
      </c>
      <c r="E70" s="233" t="str">
        <f>'Core Indicators'!E70</f>
        <v>LBY</v>
      </c>
      <c r="F70" s="42">
        <f>'Core Indicators'!O70</f>
        <v>67827</v>
      </c>
      <c r="G70" s="42">
        <f>'Core Indicators'!W70</f>
        <v>2010000</v>
      </c>
      <c r="H70" s="42">
        <f>'Core Indicators'!AE70</f>
        <v>2010000</v>
      </c>
      <c r="I70" s="42">
        <f>'Core Indicators'!AM70</f>
        <v>43000</v>
      </c>
      <c r="J70" s="42" t="str">
        <f>'Core Indicators'!AU70</f>
        <v>x</v>
      </c>
      <c r="K70" s="42" t="str">
        <f>'Core Indicators'!BC70</f>
        <v>x</v>
      </c>
      <c r="L70" s="42">
        <f>'Core Indicators'!BK70</f>
        <v>4352</v>
      </c>
      <c r="M70" s="42">
        <f>'Core Indicators'!BS70</f>
        <v>2217</v>
      </c>
      <c r="N70" s="42">
        <f>'Core Indicators'!CA70</f>
        <v>1127</v>
      </c>
      <c r="O70" s="42" t="e">
        <f>'Core Indicators'!CI70</f>
        <v>#N/A</v>
      </c>
      <c r="P70" s="42" t="str">
        <f>'Core Indicators'!CQ70</f>
        <v>x</v>
      </c>
      <c r="Q70" s="42">
        <f>'Core Indicators'!DG70</f>
        <v>0</v>
      </c>
      <c r="R70" s="42">
        <f>'Core Indicators'!DO70</f>
        <v>1126000</v>
      </c>
      <c r="S70" s="42">
        <f>'Core Indicators'!DW70</f>
        <v>884000</v>
      </c>
      <c r="T70" s="42" t="str">
        <f>'Core Indicators'!EE70</f>
        <v>x</v>
      </c>
      <c r="U70" s="42" t="str">
        <f>'Core Indicators'!EM70</f>
        <v>x</v>
      </c>
      <c r="V70" s="42">
        <f>'Core Indicators'!FC70</f>
        <v>5</v>
      </c>
      <c r="W70" s="42" t="str">
        <f>'Core Indicators'!FK70</f>
        <v>x</v>
      </c>
      <c r="X70" s="42" t="str">
        <f>'Core Indicators'!FS70</f>
        <v>x</v>
      </c>
      <c r="Y70" s="42">
        <f>'Core Indicators'!GA70</f>
        <v>1</v>
      </c>
      <c r="Z70" s="42">
        <f>'Core Indicators'!GI70</f>
        <v>2</v>
      </c>
      <c r="AA70" s="42">
        <f>'Core Indicators'!GQ70</f>
        <v>0</v>
      </c>
      <c r="AB70" s="42">
        <f>'Core Indicators'!GY70</f>
        <v>0</v>
      </c>
      <c r="AC70" s="42">
        <f>'Core Indicators'!HG70</f>
        <v>0</v>
      </c>
      <c r="AD70" s="42">
        <f>'Core Indicators'!HO70</f>
        <v>2</v>
      </c>
      <c r="AE70" s="42">
        <f>'Core Indicators'!HW70</f>
        <v>0</v>
      </c>
      <c r="AF70" s="42">
        <f>'Core Indicators'!IE70</f>
        <v>1</v>
      </c>
      <c r="AG70" s="42">
        <f>'Core Indicators'!IM70</f>
        <v>3</v>
      </c>
    </row>
    <row r="71" spans="1:33" ht="20.100000000000001" customHeight="1" x14ac:dyDescent="0.25">
      <c r="A71" s="62" t="str">
        <f>'Core Indicators'!A:A</f>
        <v>Multiple crises in Sri Lanka</v>
      </c>
      <c r="B71" s="62" t="str">
        <f>'Core Indicators'!B:B</f>
        <v>Socio-political,Food Security,Floods</v>
      </c>
      <c r="C71" s="62" t="str">
        <f>'Core Indicators'!C71</f>
        <v>LKA001</v>
      </c>
      <c r="D71" s="62" t="str">
        <f>'Core Indicators'!D71</f>
        <v>Sri Lanka</v>
      </c>
      <c r="E71" s="62" t="str">
        <f>'Core Indicators'!E71</f>
        <v>LKA</v>
      </c>
      <c r="F71" s="41">
        <f>'Core Indicators'!O71</f>
        <v>62705</v>
      </c>
      <c r="G71" s="41">
        <f>'Core Indicators'!W71</f>
        <v>22037000</v>
      </c>
      <c r="H71" s="41">
        <f>'Core Indicators'!AE71</f>
        <v>22037000</v>
      </c>
      <c r="I71" s="41">
        <f>'Core Indicators'!AM71</f>
        <v>4000</v>
      </c>
      <c r="J71" s="41">
        <f>'Core Indicators'!AU71</f>
        <v>6</v>
      </c>
      <c r="K71" s="41" t="str">
        <f>'Core Indicators'!BC71</f>
        <v>x</v>
      </c>
      <c r="L71" s="41">
        <f>'Core Indicators'!BK71</f>
        <v>5</v>
      </c>
      <c r="M71" s="41" t="str">
        <f>'Core Indicators'!BS71</f>
        <v>x</v>
      </c>
      <c r="N71" s="41" t="str">
        <f>'Core Indicators'!CA71</f>
        <v>x</v>
      </c>
      <c r="O71" s="41" t="e">
        <f>'Core Indicators'!CI71</f>
        <v>#N/A</v>
      </c>
      <c r="P71" s="41" t="str">
        <f>'Core Indicators'!CQ71</f>
        <v>x</v>
      </c>
      <c r="Q71" s="41">
        <f>'Core Indicators'!DG71</f>
        <v>0</v>
      </c>
      <c r="R71" s="41">
        <f>'Core Indicators'!DO71</f>
        <v>15022000</v>
      </c>
      <c r="S71" s="41">
        <f>'Core Indicators'!DW71</f>
        <v>6015000</v>
      </c>
      <c r="T71" s="41">
        <f>'Core Indicators'!EE71</f>
        <v>1000000</v>
      </c>
      <c r="U71" s="41">
        <f>'Core Indicators'!EM71</f>
        <v>0</v>
      </c>
      <c r="V71" s="41">
        <f>'Core Indicators'!FC71</f>
        <v>2</v>
      </c>
      <c r="W71" s="41" t="str">
        <f>'Core Indicators'!FK71</f>
        <v>x</v>
      </c>
      <c r="X71" s="41" t="str">
        <f>'Core Indicators'!FS71</f>
        <v>x</v>
      </c>
      <c r="Y71" s="41">
        <f>'Core Indicators'!GA71</f>
        <v>0</v>
      </c>
      <c r="Z71" s="41">
        <f>'Core Indicators'!GI71</f>
        <v>0</v>
      </c>
      <c r="AA71" s="41">
        <f>'Core Indicators'!GQ71</f>
        <v>0</v>
      </c>
      <c r="AB71" s="41">
        <f>'Core Indicators'!GY71</f>
        <v>0</v>
      </c>
      <c r="AC71" s="41">
        <f>'Core Indicators'!HG71</f>
        <v>0</v>
      </c>
      <c r="AD71" s="41">
        <f>'Core Indicators'!HO71</f>
        <v>0</v>
      </c>
      <c r="AE71" s="41">
        <f>'Core Indicators'!HW71</f>
        <v>0</v>
      </c>
      <c r="AF71" s="41">
        <f>'Core Indicators'!IE71</f>
        <v>2</v>
      </c>
      <c r="AG71" s="41">
        <f>'Core Indicators'!IM71</f>
        <v>3</v>
      </c>
    </row>
    <row r="72" spans="1:33" ht="20.100000000000001" customHeight="1" x14ac:dyDescent="0.25">
      <c r="A72" s="233" t="str">
        <f>'Core Indicators'!A:A</f>
        <v>Socio-economic crisis in Sri Lanka</v>
      </c>
      <c r="B72" s="233" t="str">
        <f>'Core Indicators'!B:B</f>
        <v>Socio-political,Food Security</v>
      </c>
      <c r="C72" s="233" t="str">
        <f>'Core Indicators'!C72</f>
        <v>LKA002</v>
      </c>
      <c r="D72" s="233" t="str">
        <f>'Core Indicators'!D72</f>
        <v>Sri Lanka</v>
      </c>
      <c r="E72" s="233" t="str">
        <f>'Core Indicators'!E72</f>
        <v>LKA</v>
      </c>
      <c r="F72" s="42">
        <f>'Core Indicators'!O72</f>
        <v>62705</v>
      </c>
      <c r="G72" s="42">
        <f>'Core Indicators'!W72</f>
        <v>22037000</v>
      </c>
      <c r="H72" s="42">
        <f>'Core Indicators'!AE72</f>
        <v>22037000</v>
      </c>
      <c r="I72" s="42">
        <f>'Core Indicators'!AM72</f>
        <v>0</v>
      </c>
      <c r="J72" s="42">
        <f>'Core Indicators'!AU72</f>
        <v>1</v>
      </c>
      <c r="K72" s="42" t="e">
        <f>'Core Indicators'!BC72</f>
        <v>#N/A</v>
      </c>
      <c r="L72" s="42">
        <f>'Core Indicators'!BK72</f>
        <v>0</v>
      </c>
      <c r="M72" s="42" t="e">
        <f>'Core Indicators'!BS72</f>
        <v>#N/A</v>
      </c>
      <c r="N72" s="42" t="e">
        <f>'Core Indicators'!CA72</f>
        <v>#N/A</v>
      </c>
      <c r="O72" s="42" t="e">
        <f>'Core Indicators'!CI72</f>
        <v>#N/A</v>
      </c>
      <c r="P72" s="42" t="e">
        <f>'Core Indicators'!CQ72</f>
        <v>#N/A</v>
      </c>
      <c r="Q72" s="42">
        <f>'Core Indicators'!DG72</f>
        <v>0</v>
      </c>
      <c r="R72" s="42">
        <f>'Core Indicators'!DO72</f>
        <v>15037000</v>
      </c>
      <c r="S72" s="42">
        <f>'Core Indicators'!DW72</f>
        <v>6000000</v>
      </c>
      <c r="T72" s="42">
        <f>'Core Indicators'!EE72</f>
        <v>1000000</v>
      </c>
      <c r="U72" s="42">
        <f>'Core Indicators'!EM72</f>
        <v>0</v>
      </c>
      <c r="V72" s="42">
        <f>'Core Indicators'!FC72</f>
        <v>1</v>
      </c>
      <c r="W72" s="42" t="e">
        <f>'Core Indicators'!FK72</f>
        <v>#N/A</v>
      </c>
      <c r="X72" s="42" t="e">
        <f>'Core Indicators'!FS72</f>
        <v>#N/A</v>
      </c>
      <c r="Y72" s="42">
        <f>'Core Indicators'!GA72</f>
        <v>0</v>
      </c>
      <c r="Z72" s="42">
        <f>'Core Indicators'!GI72</f>
        <v>0</v>
      </c>
      <c r="AA72" s="42">
        <f>'Core Indicators'!GQ72</f>
        <v>0</v>
      </c>
      <c r="AB72" s="42">
        <f>'Core Indicators'!GY72</f>
        <v>0</v>
      </c>
      <c r="AC72" s="42">
        <f>'Core Indicators'!HG72</f>
        <v>0</v>
      </c>
      <c r="AD72" s="42">
        <f>'Core Indicators'!HO72</f>
        <v>0</v>
      </c>
      <c r="AE72" s="42">
        <f>'Core Indicators'!HW72</f>
        <v>0</v>
      </c>
      <c r="AF72" s="42">
        <f>'Core Indicators'!IE72</f>
        <v>2</v>
      </c>
      <c r="AG72" s="42">
        <f>'Core Indicators'!IM72</f>
        <v>1</v>
      </c>
    </row>
    <row r="73" spans="1:33" ht="20.100000000000001" customHeight="1" x14ac:dyDescent="0.25">
      <c r="A73" s="62" t="str">
        <f>'Core Indicators'!A:A</f>
        <v>2023 Floods and Monsoon Rain</v>
      </c>
      <c r="B73" s="62" t="str">
        <f>'Core Indicators'!B:B</f>
        <v>Floods</v>
      </c>
      <c r="C73" s="62" t="str">
        <f>'Core Indicators'!C73</f>
        <v>LKA003</v>
      </c>
      <c r="D73" s="62" t="str">
        <f>'Core Indicators'!D73</f>
        <v>Sri Lanka</v>
      </c>
      <c r="E73" s="62" t="str">
        <f>'Core Indicators'!E73</f>
        <v>LKA</v>
      </c>
      <c r="F73" s="41">
        <f>'Core Indicators'!O73</f>
        <v>4228</v>
      </c>
      <c r="G73" s="41">
        <f>'Core Indicators'!W73</f>
        <v>4429000</v>
      </c>
      <c r="H73" s="41">
        <f>'Core Indicators'!AE73</f>
        <v>75000</v>
      </c>
      <c r="I73" s="41">
        <f>'Core Indicators'!AM73</f>
        <v>4000</v>
      </c>
      <c r="J73" s="41">
        <f>'Core Indicators'!AU73</f>
        <v>5</v>
      </c>
      <c r="K73" s="41" t="str">
        <f>'Core Indicators'!BC73</f>
        <v>x</v>
      </c>
      <c r="L73" s="41">
        <f>'Core Indicators'!BK73</f>
        <v>5</v>
      </c>
      <c r="M73" s="41" t="str">
        <f>'Core Indicators'!BS73</f>
        <v>x</v>
      </c>
      <c r="N73" s="41" t="str">
        <f>'Core Indicators'!CA73</f>
        <v>x</v>
      </c>
      <c r="O73" s="41" t="e">
        <f>'Core Indicators'!CI73</f>
        <v>#N/A</v>
      </c>
      <c r="P73" s="41" t="str">
        <f>'Core Indicators'!CQ73</f>
        <v>x</v>
      </c>
      <c r="Q73" s="41">
        <f>'Core Indicators'!DG73</f>
        <v>4354000</v>
      </c>
      <c r="R73" s="41">
        <f>'Core Indicators'!DO73</f>
        <v>60000</v>
      </c>
      <c r="S73" s="41">
        <f>'Core Indicators'!DW73</f>
        <v>15000</v>
      </c>
      <c r="T73" s="41">
        <f>'Core Indicators'!EE73</f>
        <v>0</v>
      </c>
      <c r="U73" s="41">
        <f>'Core Indicators'!EM73</f>
        <v>0</v>
      </c>
      <c r="V73" s="41">
        <f>'Core Indicators'!FC73</f>
        <v>2</v>
      </c>
      <c r="W73" s="41" t="str">
        <f>'Core Indicators'!FK73</f>
        <v>x</v>
      </c>
      <c r="X73" s="41" t="str">
        <f>'Core Indicators'!FS73</f>
        <v>x</v>
      </c>
      <c r="Y73" s="41">
        <f>'Core Indicators'!GA73</f>
        <v>0</v>
      </c>
      <c r="Z73" s="41">
        <f>'Core Indicators'!GI73</f>
        <v>0</v>
      </c>
      <c r="AA73" s="41">
        <f>'Core Indicators'!GQ73</f>
        <v>0</v>
      </c>
      <c r="AB73" s="41">
        <f>'Core Indicators'!GY73</f>
        <v>0</v>
      </c>
      <c r="AC73" s="41">
        <f>'Core Indicators'!HG73</f>
        <v>0</v>
      </c>
      <c r="AD73" s="41">
        <f>'Core Indicators'!HO73</f>
        <v>0</v>
      </c>
      <c r="AE73" s="41">
        <f>'Core Indicators'!HW73</f>
        <v>0</v>
      </c>
      <c r="AF73" s="41">
        <f>'Core Indicators'!IE73</f>
        <v>2</v>
      </c>
      <c r="AG73" s="41">
        <f>'Core Indicators'!IM73</f>
        <v>2</v>
      </c>
    </row>
    <row r="74" spans="1:33" ht="20.100000000000001" customHeight="1" x14ac:dyDescent="0.25">
      <c r="A74" s="233" t="str">
        <f>'Core Indicators'!A:A</f>
        <v>Displacement from Russia-Ukraine conflict in Lithuania</v>
      </c>
      <c r="B74" s="233" t="str">
        <f>'Core Indicators'!B:B</f>
        <v>Conflict,Displacement</v>
      </c>
      <c r="C74" s="233" t="str">
        <f>'Core Indicators'!C74</f>
        <v>LTU002</v>
      </c>
      <c r="D74" s="233" t="str">
        <f>'Core Indicators'!D74</f>
        <v>Lithuania</v>
      </c>
      <c r="E74" s="233" t="str">
        <f>'Core Indicators'!E74</f>
        <v>LTU</v>
      </c>
      <c r="F74" s="42">
        <f>'Core Indicators'!O74</f>
        <v>62610</v>
      </c>
      <c r="G74" s="42">
        <f>'Core Indicators'!W74</f>
        <v>2884000</v>
      </c>
      <c r="H74" s="42">
        <f>'Core Indicators'!AE74</f>
        <v>51000</v>
      </c>
      <c r="I74" s="42">
        <f>'Core Indicators'!AM74</f>
        <v>51000</v>
      </c>
      <c r="J74" s="42" t="str">
        <f>'Core Indicators'!AU74</f>
        <v>x</v>
      </c>
      <c r="K74" s="42" t="str">
        <f>'Core Indicators'!BC74</f>
        <v>x</v>
      </c>
      <c r="L74" s="42">
        <f>'Core Indicators'!BK74</f>
        <v>0</v>
      </c>
      <c r="M74" s="42" t="str">
        <f>'Core Indicators'!BS74</f>
        <v>x</v>
      </c>
      <c r="N74" s="42" t="str">
        <f>'Core Indicators'!CA74</f>
        <v>x</v>
      </c>
      <c r="O74" s="42" t="e">
        <f>'Core Indicators'!CI74</f>
        <v>#N/A</v>
      </c>
      <c r="P74" s="42" t="str">
        <f>'Core Indicators'!CQ74</f>
        <v>x</v>
      </c>
      <c r="Q74" s="42">
        <f>'Core Indicators'!DG74</f>
        <v>2833000</v>
      </c>
      <c r="R74" s="42">
        <f>'Core Indicators'!DO74</f>
        <v>0</v>
      </c>
      <c r="S74" s="42">
        <f>'Core Indicators'!DW74</f>
        <v>51000</v>
      </c>
      <c r="T74" s="42" t="str">
        <f>'Core Indicators'!EE74</f>
        <v>x</v>
      </c>
      <c r="U74" s="42" t="str">
        <f>'Core Indicators'!EM74</f>
        <v>x</v>
      </c>
      <c r="V74" s="42">
        <f>'Core Indicators'!FC74</f>
        <v>2</v>
      </c>
      <c r="W74" s="42" t="str">
        <f>'Core Indicators'!FK74</f>
        <v>x</v>
      </c>
      <c r="X74" s="42" t="str">
        <f>'Core Indicators'!FS74</f>
        <v>x</v>
      </c>
      <c r="Y74" s="42">
        <f>'Core Indicators'!GA74</f>
        <v>0</v>
      </c>
      <c r="Z74" s="42">
        <f>'Core Indicators'!GI74</f>
        <v>0</v>
      </c>
      <c r="AA74" s="42">
        <f>'Core Indicators'!GQ74</f>
        <v>0</v>
      </c>
      <c r="AB74" s="42">
        <f>'Core Indicators'!GY74</f>
        <v>0</v>
      </c>
      <c r="AC74" s="42">
        <f>'Core Indicators'!HG74</f>
        <v>0</v>
      </c>
      <c r="AD74" s="42">
        <f>'Core Indicators'!HO74</f>
        <v>0</v>
      </c>
      <c r="AE74" s="42">
        <f>'Core Indicators'!HW74</f>
        <v>0</v>
      </c>
      <c r="AF74" s="42">
        <f>'Core Indicators'!IE74</f>
        <v>0</v>
      </c>
      <c r="AG74" s="42">
        <f>'Core Indicators'!IM74</f>
        <v>0</v>
      </c>
    </row>
    <row r="75" spans="1:33" ht="20.100000000000001" customHeight="1" x14ac:dyDescent="0.25">
      <c r="A75" s="62" t="str">
        <f>'Core Indicators'!A:A</f>
        <v>Displacement from Russia-Ukraine conflict in Latvia</v>
      </c>
      <c r="B75" s="62" t="str">
        <f>'Core Indicators'!B:B</f>
        <v>Conflict,Displacement</v>
      </c>
      <c r="C75" s="62" t="str">
        <f>'Core Indicators'!C75</f>
        <v>LVA002</v>
      </c>
      <c r="D75" s="62" t="str">
        <f>'Core Indicators'!D75</f>
        <v>Latvia</v>
      </c>
      <c r="E75" s="62" t="str">
        <f>'Core Indicators'!E75</f>
        <v>LVA</v>
      </c>
      <c r="F75" s="41">
        <f>'Core Indicators'!O75</f>
        <v>62230</v>
      </c>
      <c r="G75" s="41">
        <f>'Core Indicators'!W75</f>
        <v>1916000</v>
      </c>
      <c r="H75" s="41">
        <f>'Core Indicators'!AE75</f>
        <v>32000</v>
      </c>
      <c r="I75" s="41">
        <f>'Core Indicators'!AM75</f>
        <v>32000</v>
      </c>
      <c r="J75" s="41" t="str">
        <f>'Core Indicators'!AU75</f>
        <v>x</v>
      </c>
      <c r="K75" s="41" t="str">
        <f>'Core Indicators'!BC75</f>
        <v>x</v>
      </c>
      <c r="L75" s="41">
        <f>'Core Indicators'!BK75</f>
        <v>0</v>
      </c>
      <c r="M75" s="41" t="str">
        <f>'Core Indicators'!BS75</f>
        <v>x</v>
      </c>
      <c r="N75" s="41" t="str">
        <f>'Core Indicators'!CA75</f>
        <v>x</v>
      </c>
      <c r="O75" s="41" t="e">
        <f>'Core Indicators'!CI75</f>
        <v>#N/A</v>
      </c>
      <c r="P75" s="41" t="str">
        <f>'Core Indicators'!CQ75</f>
        <v>x</v>
      </c>
      <c r="Q75" s="41">
        <f>'Core Indicators'!DG75</f>
        <v>1883000</v>
      </c>
      <c r="R75" s="41">
        <f>'Core Indicators'!DO75</f>
        <v>0</v>
      </c>
      <c r="S75" s="41">
        <f>'Core Indicators'!DW75</f>
        <v>32000</v>
      </c>
      <c r="T75" s="41" t="str">
        <f>'Core Indicators'!EE75</f>
        <v>x</v>
      </c>
      <c r="U75" s="41" t="str">
        <f>'Core Indicators'!EM75</f>
        <v>x</v>
      </c>
      <c r="V75" s="41">
        <f>'Core Indicators'!FC75</f>
        <v>2</v>
      </c>
      <c r="W75" s="41" t="str">
        <f>'Core Indicators'!FK75</f>
        <v>x</v>
      </c>
      <c r="X75" s="41" t="str">
        <f>'Core Indicators'!FS75</f>
        <v>x</v>
      </c>
      <c r="Y75" s="41">
        <f>'Core Indicators'!GA75</f>
        <v>0</v>
      </c>
      <c r="Z75" s="41">
        <f>'Core Indicators'!GI75</f>
        <v>0</v>
      </c>
      <c r="AA75" s="41">
        <f>'Core Indicators'!GQ75</f>
        <v>0</v>
      </c>
      <c r="AB75" s="41">
        <f>'Core Indicators'!GY75</f>
        <v>0</v>
      </c>
      <c r="AC75" s="41">
        <f>'Core Indicators'!HG75</f>
        <v>0</v>
      </c>
      <c r="AD75" s="41">
        <f>'Core Indicators'!HO75</f>
        <v>0</v>
      </c>
      <c r="AE75" s="41">
        <f>'Core Indicators'!HW75</f>
        <v>0</v>
      </c>
      <c r="AF75" s="41">
        <f>'Core Indicators'!IE75</f>
        <v>0</v>
      </c>
      <c r="AG75" s="41">
        <f>'Core Indicators'!IM75</f>
        <v>0</v>
      </c>
    </row>
    <row r="76" spans="1:33" ht="20.100000000000001" customHeight="1" x14ac:dyDescent="0.25">
      <c r="A76" s="233" t="str">
        <f>'Core Indicators'!A:A</f>
        <v>Multiple crises in Morocco</v>
      </c>
      <c r="B76" s="233" t="str">
        <f>'Core Indicators'!B:B</f>
        <v>Displacement,Earthquake</v>
      </c>
      <c r="C76" s="233" t="str">
        <f>'Core Indicators'!C76</f>
        <v>MAR001</v>
      </c>
      <c r="D76" s="233" t="str">
        <f>'Core Indicators'!D76</f>
        <v>Morocco</v>
      </c>
      <c r="E76" s="233" t="str">
        <f>'Core Indicators'!E76</f>
        <v>MAR</v>
      </c>
      <c r="F76" s="42">
        <f>'Core Indicators'!O76</f>
        <v>446300</v>
      </c>
      <c r="G76" s="42">
        <f>'Core Indicators'!W76</f>
        <v>37937000</v>
      </c>
      <c r="H76" s="42">
        <f>'Core Indicators'!AE76</f>
        <v>2819000</v>
      </c>
      <c r="I76" s="42">
        <f>'Core Indicators'!AM76</f>
        <v>519000</v>
      </c>
      <c r="J76" s="42">
        <f>'Core Indicators'!AU76</f>
        <v>5500</v>
      </c>
      <c r="K76" s="42" t="str">
        <f>'Core Indicators'!BC76</f>
        <v>x</v>
      </c>
      <c r="L76" s="42">
        <f>'Core Indicators'!BK76</f>
        <v>3047</v>
      </c>
      <c r="M76" s="42">
        <f>'Core Indicators'!BS76</f>
        <v>40579</v>
      </c>
      <c r="N76" s="42">
        <f>'Core Indicators'!CA76</f>
        <v>19095</v>
      </c>
      <c r="O76" s="42" t="e">
        <f>'Core Indicators'!CI76</f>
        <v>#N/A</v>
      </c>
      <c r="P76" s="42" t="str">
        <f>'Core Indicators'!CQ76</f>
        <v>x</v>
      </c>
      <c r="Q76" s="42">
        <f>'Core Indicators'!DG76</f>
        <v>35118000</v>
      </c>
      <c r="R76" s="42">
        <f>'Core Indicators'!DO76</f>
        <v>2300000</v>
      </c>
      <c r="S76" s="42">
        <f>'Core Indicators'!DW76</f>
        <v>519000</v>
      </c>
      <c r="T76" s="42" t="str">
        <f>'Core Indicators'!EE76</f>
        <v>x</v>
      </c>
      <c r="U76" s="42" t="str">
        <f>'Core Indicators'!EM76</f>
        <v>x</v>
      </c>
      <c r="V76" s="42">
        <f>'Core Indicators'!FC76</f>
        <v>2</v>
      </c>
      <c r="W76" s="42" t="str">
        <f>'Core Indicators'!FK76</f>
        <v>x</v>
      </c>
      <c r="X76" s="42" t="str">
        <f>'Core Indicators'!FS76</f>
        <v>x</v>
      </c>
      <c r="Y76" s="42">
        <f>'Core Indicators'!GA76</f>
        <v>0</v>
      </c>
      <c r="Z76" s="42">
        <f>'Core Indicators'!GI76</f>
        <v>0</v>
      </c>
      <c r="AA76" s="42">
        <f>'Core Indicators'!GQ76</f>
        <v>1</v>
      </c>
      <c r="AB76" s="42">
        <f>'Core Indicators'!GY76</f>
        <v>0</v>
      </c>
      <c r="AC76" s="42">
        <f>'Core Indicators'!HG76</f>
        <v>0</v>
      </c>
      <c r="AD76" s="42">
        <f>'Core Indicators'!HO76</f>
        <v>1</v>
      </c>
      <c r="AE76" s="42">
        <f>'Core Indicators'!HW76</f>
        <v>0</v>
      </c>
      <c r="AF76" s="42">
        <f>'Core Indicators'!IE76</f>
        <v>1</v>
      </c>
      <c r="AG76" s="42">
        <f>'Core Indicators'!IM76</f>
        <v>3</v>
      </c>
    </row>
    <row r="77" spans="1:33" ht="20.100000000000001" customHeight="1" x14ac:dyDescent="0.25">
      <c r="A77" s="62" t="str">
        <f>'Core Indicators'!A:A</f>
        <v>Mixed migration flows in Morocco</v>
      </c>
      <c r="B77" s="62" t="str">
        <f>'Core Indicators'!B:B</f>
        <v>Displacement</v>
      </c>
      <c r="C77" s="62" t="str">
        <f>'Core Indicators'!C77</f>
        <v>MAR002</v>
      </c>
      <c r="D77" s="62" t="str">
        <f>'Core Indicators'!D77</f>
        <v>Morocco</v>
      </c>
      <c r="E77" s="62" t="str">
        <f>'Core Indicators'!E77</f>
        <v>MAR</v>
      </c>
      <c r="F77" s="41">
        <f>'Core Indicators'!O77</f>
        <v>446300</v>
      </c>
      <c r="G77" s="41">
        <f>'Core Indicators'!W77</f>
        <v>37937000</v>
      </c>
      <c r="H77" s="41">
        <f>'Core Indicators'!AE77</f>
        <v>19000</v>
      </c>
      <c r="I77" s="41">
        <f>'Core Indicators'!AM77</f>
        <v>19000</v>
      </c>
      <c r="J77" s="41" t="str">
        <f>'Core Indicators'!AU77</f>
        <v>x</v>
      </c>
      <c r="K77" s="41" t="str">
        <f>'Core Indicators'!BC77</f>
        <v>x</v>
      </c>
      <c r="L77" s="41">
        <f>'Core Indicators'!BK77</f>
        <v>122</v>
      </c>
      <c r="M77" s="41">
        <f>'Core Indicators'!BS77</f>
        <v>0</v>
      </c>
      <c r="N77" s="41">
        <f>'Core Indicators'!CA77</f>
        <v>0</v>
      </c>
      <c r="O77" s="41" t="e">
        <f>'Core Indicators'!CI77</f>
        <v>#N/A</v>
      </c>
      <c r="P77" s="41">
        <f>'Core Indicators'!CQ77</f>
        <v>0</v>
      </c>
      <c r="Q77" s="41">
        <f>'Core Indicators'!DG77</f>
        <v>37918000</v>
      </c>
      <c r="R77" s="41">
        <f>'Core Indicators'!DO77</f>
        <v>0</v>
      </c>
      <c r="S77" s="41">
        <f>'Core Indicators'!DW77</f>
        <v>19000</v>
      </c>
      <c r="T77" s="41" t="str">
        <f>'Core Indicators'!EE77</f>
        <v>x</v>
      </c>
      <c r="U77" s="41" t="str">
        <f>'Core Indicators'!EM77</f>
        <v>x</v>
      </c>
      <c r="V77" s="41">
        <f>'Core Indicators'!FC77</f>
        <v>4</v>
      </c>
      <c r="W77" s="41">
        <f>'Core Indicators'!FK77</f>
        <v>0</v>
      </c>
      <c r="X77" s="41">
        <f>'Core Indicators'!FS77</f>
        <v>0</v>
      </c>
      <c r="Y77" s="41">
        <f>'Core Indicators'!GA77</f>
        <v>0</v>
      </c>
      <c r="Z77" s="41">
        <f>'Core Indicators'!GI77</f>
        <v>0</v>
      </c>
      <c r="AA77" s="41">
        <f>'Core Indicators'!GQ77</f>
        <v>0</v>
      </c>
      <c r="AB77" s="41">
        <f>'Core Indicators'!GY77</f>
        <v>0</v>
      </c>
      <c r="AC77" s="41">
        <f>'Core Indicators'!HG77</f>
        <v>0</v>
      </c>
      <c r="AD77" s="41">
        <f>'Core Indicators'!HO77</f>
        <v>1</v>
      </c>
      <c r="AE77" s="41">
        <f>'Core Indicators'!HW77</f>
        <v>0</v>
      </c>
      <c r="AF77" s="41">
        <f>'Core Indicators'!IE77</f>
        <v>1</v>
      </c>
      <c r="AG77" s="41">
        <f>'Core Indicators'!IM77</f>
        <v>2</v>
      </c>
    </row>
    <row r="78" spans="1:33" ht="20.100000000000001" customHeight="1" x14ac:dyDescent="0.25">
      <c r="A78" s="233" t="str">
        <f>'Core Indicators'!A:A</f>
        <v>Al Haouz Earthquake in Morocco</v>
      </c>
      <c r="B78" s="233" t="str">
        <f>'Core Indicators'!B:B</f>
        <v>Earthquake</v>
      </c>
      <c r="C78" s="233" t="str">
        <f>'Core Indicators'!C78</f>
        <v>MAR003</v>
      </c>
      <c r="D78" s="233" t="str">
        <f>'Core Indicators'!D78</f>
        <v>Morocco</v>
      </c>
      <c r="E78" s="233" t="str">
        <f>'Core Indicators'!E78</f>
        <v>MAR</v>
      </c>
      <c r="F78" s="42">
        <f>'Core Indicators'!O78</f>
        <v>53316</v>
      </c>
      <c r="G78" s="42">
        <f>'Core Indicators'!W78</f>
        <v>6600000</v>
      </c>
      <c r="H78" s="42">
        <f>'Core Indicators'!AE78</f>
        <v>2800000</v>
      </c>
      <c r="I78" s="42">
        <f>'Core Indicators'!AM78</f>
        <v>500000</v>
      </c>
      <c r="J78" s="42">
        <f>'Core Indicators'!AU78</f>
        <v>5500</v>
      </c>
      <c r="K78" s="42" t="str">
        <f>'Core Indicators'!BC78</f>
        <v>x</v>
      </c>
      <c r="L78" s="42">
        <f>'Core Indicators'!BK78</f>
        <v>2946</v>
      </c>
      <c r="M78" s="42">
        <f>'Core Indicators'!BS78</f>
        <v>40579</v>
      </c>
      <c r="N78" s="42">
        <f>'Core Indicators'!CA78</f>
        <v>19095</v>
      </c>
      <c r="O78" s="42" t="e">
        <f>'Core Indicators'!CI78</f>
        <v>#N/A</v>
      </c>
      <c r="P78" s="42" t="str">
        <f>'Core Indicators'!CQ78</f>
        <v>x</v>
      </c>
      <c r="Q78" s="42">
        <f>'Core Indicators'!DG78</f>
        <v>3800000</v>
      </c>
      <c r="R78" s="42">
        <f>'Core Indicators'!DO78</f>
        <v>2300000</v>
      </c>
      <c r="S78" s="42">
        <f>'Core Indicators'!DW78</f>
        <v>500000</v>
      </c>
      <c r="T78" s="42" t="str">
        <f>'Core Indicators'!EE78</f>
        <v>x</v>
      </c>
      <c r="U78" s="42" t="str">
        <f>'Core Indicators'!EM78</f>
        <v>x</v>
      </c>
      <c r="V78" s="42">
        <f>'Core Indicators'!FC78</f>
        <v>2</v>
      </c>
      <c r="W78" s="42" t="str">
        <f>'Core Indicators'!FK78</f>
        <v>x</v>
      </c>
      <c r="X78" s="42" t="str">
        <f>'Core Indicators'!FS78</f>
        <v>x</v>
      </c>
      <c r="Y78" s="42">
        <f>'Core Indicators'!GA78</f>
        <v>0</v>
      </c>
      <c r="Z78" s="42">
        <f>'Core Indicators'!GI78</f>
        <v>0</v>
      </c>
      <c r="AA78" s="42">
        <f>'Core Indicators'!GQ78</f>
        <v>1</v>
      </c>
      <c r="AB78" s="42">
        <f>'Core Indicators'!GY78</f>
        <v>0</v>
      </c>
      <c r="AC78" s="42">
        <f>'Core Indicators'!HG78</f>
        <v>0</v>
      </c>
      <c r="AD78" s="42">
        <f>'Core Indicators'!HO78</f>
        <v>0</v>
      </c>
      <c r="AE78" s="42">
        <f>'Core Indicators'!HW78</f>
        <v>0</v>
      </c>
      <c r="AF78" s="42">
        <f>'Core Indicators'!IE78</f>
        <v>1</v>
      </c>
      <c r="AG78" s="42">
        <f>'Core Indicators'!IM78</f>
        <v>3</v>
      </c>
    </row>
    <row r="79" spans="1:33" ht="20.100000000000001" customHeight="1" x14ac:dyDescent="0.25">
      <c r="A79" s="62" t="str">
        <f>'Core Indicators'!A:A</f>
        <v>DIsplacement from Russia-Ukraine conflict in Moldova</v>
      </c>
      <c r="B79" s="62" t="str">
        <f>'Core Indicators'!B:B</f>
        <v>Displacement,Conflict</v>
      </c>
      <c r="C79" s="62" t="str">
        <f>'Core Indicators'!C79</f>
        <v>MDA002</v>
      </c>
      <c r="D79" s="62" t="str">
        <f>'Core Indicators'!D79</f>
        <v>Moldova</v>
      </c>
      <c r="E79" s="62" t="str">
        <f>'Core Indicators'!E79</f>
        <v>MDA</v>
      </c>
      <c r="F79" s="41">
        <f>'Core Indicators'!O79</f>
        <v>32970</v>
      </c>
      <c r="G79" s="41">
        <f>'Core Indicators'!W79</f>
        <v>2706000</v>
      </c>
      <c r="H79" s="41">
        <f>'Core Indicators'!AE79</f>
        <v>113000</v>
      </c>
      <c r="I79" s="41">
        <f>'Core Indicators'!AM79</f>
        <v>113000</v>
      </c>
      <c r="J79" s="41" t="str">
        <f>'Core Indicators'!AU79</f>
        <v>x</v>
      </c>
      <c r="K79" s="41" t="str">
        <f>'Core Indicators'!BC79</f>
        <v>x</v>
      </c>
      <c r="L79" s="41">
        <f>'Core Indicators'!BK79</f>
        <v>0</v>
      </c>
      <c r="M79" s="41" t="str">
        <f>'Core Indicators'!BS79</f>
        <v>x</v>
      </c>
      <c r="N79" s="41" t="str">
        <f>'Core Indicators'!CA79</f>
        <v>x</v>
      </c>
      <c r="O79" s="41" t="e">
        <f>'Core Indicators'!CI79</f>
        <v>#N/A</v>
      </c>
      <c r="P79" s="41" t="str">
        <f>'Core Indicators'!CQ79</f>
        <v>x</v>
      </c>
      <c r="Q79" s="41">
        <f>'Core Indicators'!DG79</f>
        <v>2592000</v>
      </c>
      <c r="R79" s="41">
        <f>'Core Indicators'!DO79</f>
        <v>0</v>
      </c>
      <c r="S79" s="41">
        <f>'Core Indicators'!DW79</f>
        <v>113000</v>
      </c>
      <c r="T79" s="41" t="str">
        <f>'Core Indicators'!EE79</f>
        <v>x</v>
      </c>
      <c r="U79" s="41" t="str">
        <f>'Core Indicators'!EM79</f>
        <v>x</v>
      </c>
      <c r="V79" s="41">
        <f>'Core Indicators'!FC79</f>
        <v>2</v>
      </c>
      <c r="W79" s="41" t="str">
        <f>'Core Indicators'!FK79</f>
        <v>x</v>
      </c>
      <c r="X79" s="41" t="str">
        <f>'Core Indicators'!FS79</f>
        <v>x</v>
      </c>
      <c r="Y79" s="41">
        <f>'Core Indicators'!GA79</f>
        <v>0</v>
      </c>
      <c r="Z79" s="41">
        <f>'Core Indicators'!GI79</f>
        <v>1</v>
      </c>
      <c r="AA79" s="41">
        <f>'Core Indicators'!GQ79</f>
        <v>0</v>
      </c>
      <c r="AB79" s="41">
        <f>'Core Indicators'!GY79</f>
        <v>0</v>
      </c>
      <c r="AC79" s="41">
        <f>'Core Indicators'!HG79</f>
        <v>0</v>
      </c>
      <c r="AD79" s="41">
        <f>'Core Indicators'!HO79</f>
        <v>0</v>
      </c>
      <c r="AE79" s="41">
        <f>'Core Indicators'!HW79</f>
        <v>0</v>
      </c>
      <c r="AF79" s="41">
        <f>'Core Indicators'!IE79</f>
        <v>0</v>
      </c>
      <c r="AG79" s="41">
        <f>'Core Indicators'!IM79</f>
        <v>0</v>
      </c>
    </row>
    <row r="80" spans="1:33" ht="20.100000000000001" customHeight="1" x14ac:dyDescent="0.25">
      <c r="A80" s="233" t="str">
        <f>'Core Indicators'!A:A</f>
        <v>Multiple crisis in Madagascar</v>
      </c>
      <c r="B80" s="233" t="str">
        <f>'Core Indicators'!B:B</f>
        <v>Drought,Cyclone</v>
      </c>
      <c r="C80" s="233" t="str">
        <f>'Core Indicators'!C80</f>
        <v>MDG001</v>
      </c>
      <c r="D80" s="233" t="str">
        <f>'Core Indicators'!D80</f>
        <v>Madagascar</v>
      </c>
      <c r="E80" s="233" t="str">
        <f>'Core Indicators'!E80</f>
        <v>MDG</v>
      </c>
      <c r="F80" s="42">
        <f>'Core Indicators'!O80</f>
        <v>233094</v>
      </c>
      <c r="G80" s="42">
        <f>'Core Indicators'!W80</f>
        <v>8487000</v>
      </c>
      <c r="H80" s="42">
        <f>'Core Indicators'!AE80</f>
        <v>8487000</v>
      </c>
      <c r="I80" s="42">
        <f>'Core Indicators'!AM80</f>
        <v>53000</v>
      </c>
      <c r="J80" s="42">
        <f>'Core Indicators'!AU80</f>
        <v>56</v>
      </c>
      <c r="K80" s="42">
        <f>'Core Indicators'!BC80</f>
        <v>479000</v>
      </c>
      <c r="L80" s="42">
        <f>'Core Indicators'!BK80</f>
        <v>17</v>
      </c>
      <c r="M80" s="42">
        <f>'Core Indicators'!BS80</f>
        <v>30702</v>
      </c>
      <c r="N80" s="42">
        <f>'Core Indicators'!CA80</f>
        <v>10300</v>
      </c>
      <c r="O80" s="42" t="e">
        <f>'Core Indicators'!CI80</f>
        <v>#N/A</v>
      </c>
      <c r="P80" s="42">
        <f>'Core Indicators'!CQ80</f>
        <v>481</v>
      </c>
      <c r="Q80" s="42">
        <f>'Core Indicators'!DG80</f>
        <v>0</v>
      </c>
      <c r="R80" s="42">
        <f>'Core Indicators'!DO80</f>
        <v>6197000</v>
      </c>
      <c r="S80" s="42">
        <f>'Core Indicators'!DW80</f>
        <v>2211000</v>
      </c>
      <c r="T80" s="42">
        <f>'Core Indicators'!EE80</f>
        <v>79000</v>
      </c>
      <c r="U80" s="42">
        <f>'Core Indicators'!EM80</f>
        <v>0</v>
      </c>
      <c r="V80" s="42">
        <f>'Core Indicators'!FC80</f>
        <v>1</v>
      </c>
      <c r="W80" s="42" t="str">
        <f>'Core Indicators'!FK80</f>
        <v>x</v>
      </c>
      <c r="X80" s="42" t="str">
        <f>'Core Indicators'!FS80</f>
        <v>x</v>
      </c>
      <c r="Y80" s="42">
        <f>'Core Indicators'!GA80</f>
        <v>1</v>
      </c>
      <c r="Z80" s="42">
        <f>'Core Indicators'!GI80</f>
        <v>0</v>
      </c>
      <c r="AA80" s="42">
        <f>'Core Indicators'!GQ80</f>
        <v>1</v>
      </c>
      <c r="AB80" s="42">
        <f>'Core Indicators'!GY80</f>
        <v>0</v>
      </c>
      <c r="AC80" s="42">
        <f>'Core Indicators'!HG80</f>
        <v>0</v>
      </c>
      <c r="AD80" s="42">
        <f>'Core Indicators'!HO80</f>
        <v>2</v>
      </c>
      <c r="AE80" s="42">
        <f>'Core Indicators'!HW80</f>
        <v>0</v>
      </c>
      <c r="AF80" s="42">
        <f>'Core Indicators'!IE80</f>
        <v>0</v>
      </c>
      <c r="AG80" s="42">
        <f>'Core Indicators'!IM80</f>
        <v>1</v>
      </c>
    </row>
    <row r="81" spans="1:33" ht="20.100000000000001" customHeight="1" x14ac:dyDescent="0.25">
      <c r="A81" s="62" t="str">
        <f>'Core Indicators'!A:A</f>
        <v>Drought in Madagascar</v>
      </c>
      <c r="B81" s="62" t="str">
        <f>'Core Indicators'!B:B</f>
        <v>Drought</v>
      </c>
      <c r="C81" s="62" t="str">
        <f>'Core Indicators'!C81</f>
        <v>MDG002</v>
      </c>
      <c r="D81" s="62" t="str">
        <f>'Core Indicators'!D81</f>
        <v>Madagascar</v>
      </c>
      <c r="E81" s="62" t="str">
        <f>'Core Indicators'!E81</f>
        <v>MDG</v>
      </c>
      <c r="F81" s="41">
        <f>'Core Indicators'!O81</f>
        <v>149752</v>
      </c>
      <c r="G81" s="41">
        <f>'Core Indicators'!W81</f>
        <v>6634000</v>
      </c>
      <c r="H81" s="41">
        <f>'Core Indicators'!AE81</f>
        <v>4349000</v>
      </c>
      <c r="I81" s="41">
        <f>'Core Indicators'!AM81</f>
        <v>8000</v>
      </c>
      <c r="J81" s="41" t="str">
        <f>'Core Indicators'!AU81</f>
        <v>x</v>
      </c>
      <c r="K81" s="41">
        <f>'Core Indicators'!BC81</f>
        <v>479000</v>
      </c>
      <c r="L81" s="41">
        <f>'Core Indicators'!BK81</f>
        <v>0</v>
      </c>
      <c r="M81" s="41" t="str">
        <f>'Core Indicators'!BS81</f>
        <v>x</v>
      </c>
      <c r="N81" s="41" t="str">
        <f>'Core Indicators'!CA81</f>
        <v>x</v>
      </c>
      <c r="O81" s="41" t="e">
        <f>'Core Indicators'!CI81</f>
        <v>#N/A</v>
      </c>
      <c r="P81" s="41" t="str">
        <f>'Core Indicators'!CQ81</f>
        <v>x</v>
      </c>
      <c r="Q81" s="41">
        <f>'Core Indicators'!DG81</f>
        <v>2285000</v>
      </c>
      <c r="R81" s="41">
        <f>'Core Indicators'!DO81</f>
        <v>3026000</v>
      </c>
      <c r="S81" s="41">
        <f>'Core Indicators'!DW81</f>
        <v>1244000</v>
      </c>
      <c r="T81" s="41">
        <f>'Core Indicators'!EE81</f>
        <v>79000</v>
      </c>
      <c r="U81" s="41">
        <f>'Core Indicators'!EM81</f>
        <v>0</v>
      </c>
      <c r="V81" s="41">
        <f>'Core Indicators'!FC81</f>
        <v>1</v>
      </c>
      <c r="W81" s="41" t="str">
        <f>'Core Indicators'!FK81</f>
        <v>x</v>
      </c>
      <c r="X81" s="41" t="str">
        <f>'Core Indicators'!FS81</f>
        <v>x</v>
      </c>
      <c r="Y81" s="41">
        <f>'Core Indicators'!GA81</f>
        <v>1</v>
      </c>
      <c r="Z81" s="41">
        <f>'Core Indicators'!GI81</f>
        <v>0</v>
      </c>
      <c r="AA81" s="41">
        <f>'Core Indicators'!GQ81</f>
        <v>1</v>
      </c>
      <c r="AB81" s="41">
        <f>'Core Indicators'!GY81</f>
        <v>0</v>
      </c>
      <c r="AC81" s="41">
        <f>'Core Indicators'!HG81</f>
        <v>0</v>
      </c>
      <c r="AD81" s="41">
        <f>'Core Indicators'!HO81</f>
        <v>0</v>
      </c>
      <c r="AE81" s="41">
        <f>'Core Indicators'!HW81</f>
        <v>0</v>
      </c>
      <c r="AF81" s="41">
        <f>'Core Indicators'!IE81</f>
        <v>0</v>
      </c>
      <c r="AG81" s="41">
        <f>'Core Indicators'!IM81</f>
        <v>1</v>
      </c>
    </row>
    <row r="82" spans="1:33" ht="20.100000000000001" customHeight="1" x14ac:dyDescent="0.25">
      <c r="A82" s="233" t="str">
        <f>'Core Indicators'!A:A</f>
        <v>Tropical cyclone Freddy in Madagascar</v>
      </c>
      <c r="B82" s="233" t="str">
        <f>'Core Indicators'!B:B</f>
        <v>Cyclone</v>
      </c>
      <c r="C82" s="233" t="str">
        <f>'Core Indicators'!C82</f>
        <v>MDG008</v>
      </c>
      <c r="D82" s="233" t="str">
        <f>'Core Indicators'!D82</f>
        <v>Madagascar</v>
      </c>
      <c r="E82" s="233" t="str">
        <f>'Core Indicators'!E82</f>
        <v>MDG</v>
      </c>
      <c r="F82" s="42">
        <f>'Core Indicators'!O82</f>
        <v>233094</v>
      </c>
      <c r="G82" s="42">
        <f>'Core Indicators'!W82</f>
        <v>8487000</v>
      </c>
      <c r="H82" s="42">
        <f>'Core Indicators'!AE82</f>
        <v>8487000</v>
      </c>
      <c r="I82" s="42">
        <f>'Core Indicators'!AM82</f>
        <v>45000</v>
      </c>
      <c r="J82" s="42">
        <f>'Core Indicators'!AU82</f>
        <v>56</v>
      </c>
      <c r="K82" s="42">
        <f>'Core Indicators'!BC82</f>
        <v>0</v>
      </c>
      <c r="L82" s="42">
        <f>'Core Indicators'!BK82</f>
        <v>17</v>
      </c>
      <c r="M82" s="42">
        <f>'Core Indicators'!BS82</f>
        <v>7102</v>
      </c>
      <c r="N82" s="42">
        <f>'Core Indicators'!CA82</f>
        <v>10300</v>
      </c>
      <c r="O82" s="42" t="e">
        <f>'Core Indicators'!CI82</f>
        <v>#N/A</v>
      </c>
      <c r="P82" s="42">
        <f>'Core Indicators'!CQ82</f>
        <v>481</v>
      </c>
      <c r="Q82" s="42">
        <f>'Core Indicators'!DG82</f>
        <v>0</v>
      </c>
      <c r="R82" s="42">
        <f>'Core Indicators'!DO82</f>
        <v>7520000</v>
      </c>
      <c r="S82" s="42">
        <f>'Core Indicators'!DW82</f>
        <v>967000</v>
      </c>
      <c r="T82" s="42">
        <f>'Core Indicators'!EE82</f>
        <v>0</v>
      </c>
      <c r="U82" s="42">
        <f>'Core Indicators'!EM82</f>
        <v>0</v>
      </c>
      <c r="V82" s="42">
        <f>'Core Indicators'!FC82</f>
        <v>1</v>
      </c>
      <c r="W82" s="42">
        <f>'Core Indicators'!FK82</f>
        <v>0</v>
      </c>
      <c r="X82" s="42">
        <f>'Core Indicators'!FS82</f>
        <v>0</v>
      </c>
      <c r="Y82" s="42">
        <f>'Core Indicators'!GA82</f>
        <v>1</v>
      </c>
      <c r="Z82" s="42">
        <f>'Core Indicators'!GI82</f>
        <v>0</v>
      </c>
      <c r="AA82" s="42">
        <f>'Core Indicators'!GQ82</f>
        <v>1</v>
      </c>
      <c r="AB82" s="42">
        <f>'Core Indicators'!GY82</f>
        <v>0</v>
      </c>
      <c r="AC82" s="42">
        <f>'Core Indicators'!HG82</f>
        <v>0</v>
      </c>
      <c r="AD82" s="42">
        <f>'Core Indicators'!HO82</f>
        <v>2</v>
      </c>
      <c r="AE82" s="42">
        <f>'Core Indicators'!HW82</f>
        <v>0</v>
      </c>
      <c r="AF82" s="42">
        <f>'Core Indicators'!IE82</f>
        <v>0</v>
      </c>
      <c r="AG82" s="42">
        <f>'Core Indicators'!IM82</f>
        <v>1</v>
      </c>
    </row>
    <row r="83" spans="1:33" ht="20.100000000000001" customHeight="1" x14ac:dyDescent="0.25">
      <c r="A83" s="62" t="str">
        <f>'Core Indicators'!A:A</f>
        <v>Multiple crisis in Mexico</v>
      </c>
      <c r="B83" s="62" t="str">
        <f>'Core Indicators'!B:B</f>
        <v>Violence,Displacement</v>
      </c>
      <c r="C83" s="62" t="str">
        <f>'Core Indicators'!C83</f>
        <v>MEX001</v>
      </c>
      <c r="D83" s="62" t="str">
        <f>'Core Indicators'!D83</f>
        <v>Mexico</v>
      </c>
      <c r="E83" s="62" t="str">
        <f>'Core Indicators'!E83</f>
        <v>MEX</v>
      </c>
      <c r="F83" s="41">
        <f>'Core Indicators'!O83</f>
        <v>1943950</v>
      </c>
      <c r="G83" s="41">
        <f>'Core Indicators'!W83</f>
        <v>118414000</v>
      </c>
      <c r="H83" s="41">
        <f>'Core Indicators'!AE83</f>
        <v>607000</v>
      </c>
      <c r="I83" s="41">
        <f>'Core Indicators'!AM83</f>
        <v>607000</v>
      </c>
      <c r="J83" s="41" t="str">
        <f>'Core Indicators'!AU83</f>
        <v>x</v>
      </c>
      <c r="K83" s="41" t="str">
        <f>'Core Indicators'!BC83</f>
        <v>x</v>
      </c>
      <c r="L83" s="41">
        <f>'Core Indicators'!BK83</f>
        <v>4046</v>
      </c>
      <c r="M83" s="41" t="str">
        <f>'Core Indicators'!BS83</f>
        <v>x</v>
      </c>
      <c r="N83" s="41" t="str">
        <f>'Core Indicators'!CA83</f>
        <v>x</v>
      </c>
      <c r="O83" s="41" t="e">
        <f>'Core Indicators'!CI83</f>
        <v>#N/A</v>
      </c>
      <c r="P83" s="41" t="str">
        <f>'Core Indicators'!CQ83</f>
        <v>x</v>
      </c>
      <c r="Q83" s="41">
        <f>'Core Indicators'!DG83</f>
        <v>117806000</v>
      </c>
      <c r="R83" s="41">
        <f>'Core Indicators'!DO83</f>
        <v>487000</v>
      </c>
      <c r="S83" s="41">
        <f>'Core Indicators'!DW83</f>
        <v>121000</v>
      </c>
      <c r="T83" s="41">
        <f>'Core Indicators'!EE83</f>
        <v>0</v>
      </c>
      <c r="U83" s="41">
        <f>'Core Indicators'!EM83</f>
        <v>0</v>
      </c>
      <c r="V83" s="41">
        <f>'Core Indicators'!FC83</f>
        <v>5</v>
      </c>
      <c r="W83" s="41" t="str">
        <f>'Core Indicators'!FK83</f>
        <v>x</v>
      </c>
      <c r="X83" s="41" t="str">
        <f>'Core Indicators'!FS83</f>
        <v>x</v>
      </c>
      <c r="Y83" s="41">
        <f>'Core Indicators'!GA83</f>
        <v>0</v>
      </c>
      <c r="Z83" s="41">
        <f>'Core Indicators'!GI83</f>
        <v>2</v>
      </c>
      <c r="AA83" s="41">
        <f>'Core Indicators'!GQ83</f>
        <v>1</v>
      </c>
      <c r="AB83" s="41">
        <f>'Core Indicators'!GY83</f>
        <v>1</v>
      </c>
      <c r="AC83" s="41">
        <f>'Core Indicators'!HG83</f>
        <v>2</v>
      </c>
      <c r="AD83" s="41">
        <f>'Core Indicators'!HO83</f>
        <v>3</v>
      </c>
      <c r="AE83" s="41">
        <f>'Core Indicators'!HW83</f>
        <v>1</v>
      </c>
      <c r="AF83" s="41">
        <f>'Core Indicators'!IE83</f>
        <v>0</v>
      </c>
      <c r="AG83" s="41">
        <f>'Core Indicators'!IM83</f>
        <v>1</v>
      </c>
    </row>
    <row r="84" spans="1:33" ht="20.100000000000001" customHeight="1" x14ac:dyDescent="0.25">
      <c r="A84" s="233" t="str">
        <f>'Core Indicators'!A:A</f>
        <v>Criminal Violence in Mexico</v>
      </c>
      <c r="B84" s="233" t="str">
        <f>'Core Indicators'!B:B</f>
        <v>Violence,Displacement</v>
      </c>
      <c r="C84" s="233" t="str">
        <f>'Core Indicators'!C84</f>
        <v>MEX002</v>
      </c>
      <c r="D84" s="233" t="str">
        <f>'Core Indicators'!D84</f>
        <v>Mexico</v>
      </c>
      <c r="E84" s="233" t="str">
        <f>'Core Indicators'!E84</f>
        <v>MEX</v>
      </c>
      <c r="F84" s="42">
        <f>'Core Indicators'!O84</f>
        <v>1943950</v>
      </c>
      <c r="G84" s="42">
        <f>'Core Indicators'!W84</f>
        <v>118414000</v>
      </c>
      <c r="H84" s="42">
        <f>'Core Indicators'!AE84</f>
        <v>379000</v>
      </c>
      <c r="I84" s="42">
        <f>'Core Indicators'!AM84</f>
        <v>379000</v>
      </c>
      <c r="J84" s="42" t="str">
        <f>'Core Indicators'!AU84</f>
        <v>x</v>
      </c>
      <c r="K84" s="42" t="str">
        <f>'Core Indicators'!BC84</f>
        <v>x</v>
      </c>
      <c r="L84" s="42">
        <f>'Core Indicators'!BK84</f>
        <v>3079</v>
      </c>
      <c r="M84" s="42" t="str">
        <f>'Core Indicators'!BS84</f>
        <v>x</v>
      </c>
      <c r="N84" s="42" t="str">
        <f>'Core Indicators'!CA84</f>
        <v>x</v>
      </c>
      <c r="O84" s="42" t="e">
        <f>'Core Indicators'!CI84</f>
        <v>#N/A</v>
      </c>
      <c r="P84" s="42" t="str">
        <f>'Core Indicators'!CQ84</f>
        <v>x</v>
      </c>
      <c r="Q84" s="42">
        <f>'Core Indicators'!DG84</f>
        <v>118035000</v>
      </c>
      <c r="R84" s="42">
        <f>'Core Indicators'!DO84</f>
        <v>379000</v>
      </c>
      <c r="S84" s="42" t="str">
        <f>'Core Indicators'!DW84</f>
        <v>x</v>
      </c>
      <c r="T84" s="42" t="str">
        <f>'Core Indicators'!EE84</f>
        <v>x</v>
      </c>
      <c r="U84" s="42" t="str">
        <f>'Core Indicators'!EM84</f>
        <v>x</v>
      </c>
      <c r="V84" s="42">
        <f>'Core Indicators'!FC84</f>
        <v>5</v>
      </c>
      <c r="W84" s="42" t="str">
        <f>'Core Indicators'!FK84</f>
        <v>x</v>
      </c>
      <c r="X84" s="42" t="str">
        <f>'Core Indicators'!FS84</f>
        <v>x</v>
      </c>
      <c r="Y84" s="42">
        <f>'Core Indicators'!GA84</f>
        <v>0</v>
      </c>
      <c r="Z84" s="42">
        <f>'Core Indicators'!GI84</f>
        <v>2</v>
      </c>
      <c r="AA84" s="42">
        <f>'Core Indicators'!GQ84</f>
        <v>0</v>
      </c>
      <c r="AB84" s="42">
        <f>'Core Indicators'!GY84</f>
        <v>1</v>
      </c>
      <c r="AC84" s="42">
        <f>'Core Indicators'!HG84</f>
        <v>2</v>
      </c>
      <c r="AD84" s="42">
        <f>'Core Indicators'!HO84</f>
        <v>1</v>
      </c>
      <c r="AE84" s="42">
        <f>'Core Indicators'!HW84</f>
        <v>1</v>
      </c>
      <c r="AF84" s="42">
        <f>'Core Indicators'!IE84</f>
        <v>0</v>
      </c>
      <c r="AG84" s="42">
        <f>'Core Indicators'!IM84</f>
        <v>1</v>
      </c>
    </row>
    <row r="85" spans="1:33" ht="20.100000000000001" customHeight="1" x14ac:dyDescent="0.25">
      <c r="A85" s="62" t="str">
        <f>'Core Indicators'!A:A</f>
        <v>Mixed Migration in Mexico</v>
      </c>
      <c r="B85" s="62" t="str">
        <f>'Core Indicators'!B:B</f>
        <v>Displacement</v>
      </c>
      <c r="C85" s="62" t="str">
        <f>'Core Indicators'!C85</f>
        <v>MEX003</v>
      </c>
      <c r="D85" s="62" t="str">
        <f>'Core Indicators'!D85</f>
        <v>Mexico</v>
      </c>
      <c r="E85" s="62" t="str">
        <f>'Core Indicators'!E85</f>
        <v>MEX</v>
      </c>
      <c r="F85" s="41">
        <f>'Core Indicators'!O85</f>
        <v>1159951</v>
      </c>
      <c r="G85" s="41">
        <f>'Core Indicators'!W85</f>
        <v>57925000</v>
      </c>
      <c r="H85" s="41">
        <f>'Core Indicators'!AE85</f>
        <v>228000</v>
      </c>
      <c r="I85" s="41">
        <f>'Core Indicators'!AM85</f>
        <v>228000</v>
      </c>
      <c r="J85" s="41" t="str">
        <f>'Core Indicators'!AU85</f>
        <v>x</v>
      </c>
      <c r="K85" s="41" t="str">
        <f>'Core Indicators'!BC85</f>
        <v>x</v>
      </c>
      <c r="L85" s="41">
        <f>'Core Indicators'!BK85</f>
        <v>967</v>
      </c>
      <c r="M85" s="41" t="str">
        <f>'Core Indicators'!BS85</f>
        <v>x</v>
      </c>
      <c r="N85" s="41" t="str">
        <f>'Core Indicators'!CA85</f>
        <v>x</v>
      </c>
      <c r="O85" s="41" t="e">
        <f>'Core Indicators'!CI85</f>
        <v>#N/A</v>
      </c>
      <c r="P85" s="41" t="str">
        <f>'Core Indicators'!CQ85</f>
        <v>x</v>
      </c>
      <c r="Q85" s="41">
        <f>'Core Indicators'!DG85</f>
        <v>57697000</v>
      </c>
      <c r="R85" s="41">
        <f>'Core Indicators'!DO85</f>
        <v>108000</v>
      </c>
      <c r="S85" s="41">
        <f>'Core Indicators'!DW85</f>
        <v>121000</v>
      </c>
      <c r="T85" s="41">
        <f>'Core Indicators'!EE85</f>
        <v>0</v>
      </c>
      <c r="U85" s="41">
        <f>'Core Indicators'!EM85</f>
        <v>0</v>
      </c>
      <c r="V85" s="41">
        <f>'Core Indicators'!FC85</f>
        <v>3</v>
      </c>
      <c r="W85" s="41" t="str">
        <f>'Core Indicators'!FK85</f>
        <v>x</v>
      </c>
      <c r="X85" s="41" t="str">
        <f>'Core Indicators'!FS85</f>
        <v>x</v>
      </c>
      <c r="Y85" s="41">
        <f>'Core Indicators'!GA85</f>
        <v>0</v>
      </c>
      <c r="Z85" s="41">
        <f>'Core Indicators'!GI85</f>
        <v>2</v>
      </c>
      <c r="AA85" s="41">
        <f>'Core Indicators'!GQ85</f>
        <v>1</v>
      </c>
      <c r="AB85" s="41">
        <f>'Core Indicators'!GY85</f>
        <v>1</v>
      </c>
      <c r="AC85" s="41">
        <f>'Core Indicators'!HG85</f>
        <v>2</v>
      </c>
      <c r="AD85" s="41">
        <f>'Core Indicators'!HO85</f>
        <v>3</v>
      </c>
      <c r="AE85" s="41">
        <f>'Core Indicators'!HW85</f>
        <v>1</v>
      </c>
      <c r="AF85" s="41">
        <f>'Core Indicators'!IE85</f>
        <v>0</v>
      </c>
      <c r="AG85" s="41">
        <f>'Core Indicators'!IM85</f>
        <v>1</v>
      </c>
    </row>
    <row r="86" spans="1:33" ht="20.100000000000001" customHeight="1" x14ac:dyDescent="0.25">
      <c r="A86" s="233" t="str">
        <f>'Core Indicators'!A:A</f>
        <v>Complex crisis in Mali</v>
      </c>
      <c r="B86" s="233" t="str">
        <f>'Core Indicators'!B:B</f>
        <v>Conflict</v>
      </c>
      <c r="C86" s="233" t="str">
        <f>'Core Indicators'!C86</f>
        <v>MLI001</v>
      </c>
      <c r="D86" s="233" t="str">
        <f>'Core Indicators'!D86</f>
        <v>Mali</v>
      </c>
      <c r="E86" s="233" t="str">
        <f>'Core Indicators'!E86</f>
        <v>MLI</v>
      </c>
      <c r="F86" s="42">
        <f>'Core Indicators'!O86</f>
        <v>1240190</v>
      </c>
      <c r="G86" s="42">
        <f>'Core Indicators'!W86</f>
        <v>21700000</v>
      </c>
      <c r="H86" s="42">
        <f>'Core Indicators'!AE86</f>
        <v>12900000</v>
      </c>
      <c r="I86" s="42">
        <f>'Core Indicators'!AM86</f>
        <v>1410000</v>
      </c>
      <c r="J86" s="42">
        <f>'Core Indicators'!AU86</f>
        <v>2</v>
      </c>
      <c r="K86" s="42">
        <f>'Core Indicators'!BC86</f>
        <v>44056</v>
      </c>
      <c r="L86" s="42">
        <f>'Core Indicators'!BK86</f>
        <v>2307</v>
      </c>
      <c r="M86" s="42" t="str">
        <f>'Core Indicators'!BS86</f>
        <v>x</v>
      </c>
      <c r="N86" s="42">
        <f>'Core Indicators'!CA86</f>
        <v>1</v>
      </c>
      <c r="O86" s="42" t="e">
        <f>'Core Indicators'!CI86</f>
        <v>#N/A</v>
      </c>
      <c r="P86" s="42" t="str">
        <f>'Core Indicators'!CQ86</f>
        <v>x</v>
      </c>
      <c r="Q86" s="42">
        <f>'Core Indicators'!DG86</f>
        <v>8800000</v>
      </c>
      <c r="R86" s="42">
        <f>'Core Indicators'!DO86</f>
        <v>4100000</v>
      </c>
      <c r="S86" s="42">
        <f>'Core Indicators'!DW86</f>
        <v>6800000</v>
      </c>
      <c r="T86" s="42">
        <f>'Core Indicators'!EE86</f>
        <v>1800000</v>
      </c>
      <c r="U86" s="42">
        <f>'Core Indicators'!EM86</f>
        <v>200000</v>
      </c>
      <c r="V86" s="42">
        <f>'Core Indicators'!FC86</f>
        <v>6</v>
      </c>
      <c r="W86" s="42" t="str">
        <f>'Core Indicators'!FK86</f>
        <v>x</v>
      </c>
      <c r="X86" s="42" t="str">
        <f>'Core Indicators'!FS86</f>
        <v>x</v>
      </c>
      <c r="Y86" s="42">
        <f>'Core Indicators'!GA86</f>
        <v>0</v>
      </c>
      <c r="Z86" s="42">
        <f>'Core Indicators'!GI86</f>
        <v>3</v>
      </c>
      <c r="AA86" s="42">
        <f>'Core Indicators'!GQ86</f>
        <v>2</v>
      </c>
      <c r="AB86" s="42">
        <f>'Core Indicators'!GY86</f>
        <v>3</v>
      </c>
      <c r="AC86" s="42">
        <f>'Core Indicators'!HG86</f>
        <v>0</v>
      </c>
      <c r="AD86" s="42">
        <f>'Core Indicators'!HO86</f>
        <v>3</v>
      </c>
      <c r="AE86" s="42">
        <f>'Core Indicators'!HW86</f>
        <v>3</v>
      </c>
      <c r="AF86" s="42">
        <f>'Core Indicators'!IE86</f>
        <v>1</v>
      </c>
      <c r="AG86" s="42">
        <f>'Core Indicators'!IM86</f>
        <v>3</v>
      </c>
    </row>
    <row r="87" spans="1:33" ht="20.100000000000001" customHeight="1" x14ac:dyDescent="0.25">
      <c r="A87" s="62" t="str">
        <f>'Core Indicators'!A:A</f>
        <v>Multiple crises in Myanmar</v>
      </c>
      <c r="B87" s="62" t="str">
        <f>'Core Indicators'!B:B</f>
        <v>Socio-political,Conflict,Violence</v>
      </c>
      <c r="C87" s="62" t="str">
        <f>'Core Indicators'!C87</f>
        <v>MMR001</v>
      </c>
      <c r="D87" s="62" t="str">
        <f>'Core Indicators'!D87</f>
        <v>Myanmar</v>
      </c>
      <c r="E87" s="62" t="str">
        <f>'Core Indicators'!E87</f>
        <v>MMR</v>
      </c>
      <c r="F87" s="41">
        <f>'Core Indicators'!O87</f>
        <v>676578</v>
      </c>
      <c r="G87" s="41">
        <f>'Core Indicators'!W87</f>
        <v>55960000</v>
      </c>
      <c r="H87" s="41">
        <f>'Core Indicators'!AE87</f>
        <v>54860000</v>
      </c>
      <c r="I87" s="41">
        <f>'Core Indicators'!AM87</f>
        <v>3140000</v>
      </c>
      <c r="J87" s="41">
        <f>'Core Indicators'!AU87</f>
        <v>131</v>
      </c>
      <c r="K87" s="41" t="str">
        <f>'Core Indicators'!BC87</f>
        <v>x</v>
      </c>
      <c r="L87" s="41">
        <f>'Core Indicators'!BK87</f>
        <v>7324</v>
      </c>
      <c r="M87" s="41">
        <f>'Core Indicators'!BS87</f>
        <v>276700</v>
      </c>
      <c r="N87" s="41" t="str">
        <f>'Core Indicators'!CA87</f>
        <v>x</v>
      </c>
      <c r="O87" s="41" t="e">
        <f>'Core Indicators'!CI87</f>
        <v>#N/A</v>
      </c>
      <c r="P87" s="41">
        <f>'Core Indicators'!CQ87</f>
        <v>2240000000</v>
      </c>
      <c r="Q87" s="41">
        <f>'Core Indicators'!DG87</f>
        <v>1100000</v>
      </c>
      <c r="R87" s="41">
        <f>'Core Indicators'!DO87</f>
        <v>36838000</v>
      </c>
      <c r="S87" s="41">
        <f>'Core Indicators'!DW87</f>
        <v>13349000</v>
      </c>
      <c r="T87" s="41">
        <f>'Core Indicators'!EE87</f>
        <v>4673000</v>
      </c>
      <c r="U87" s="41">
        <f>'Core Indicators'!EM87</f>
        <v>0</v>
      </c>
      <c r="V87" s="41">
        <f>'Core Indicators'!FC87</f>
        <v>5</v>
      </c>
      <c r="W87" s="41" t="str">
        <f>'Core Indicators'!FK87</f>
        <v>x</v>
      </c>
      <c r="X87" s="41" t="str">
        <f>'Core Indicators'!FS87</f>
        <v>x</v>
      </c>
      <c r="Y87" s="41">
        <f>'Core Indicators'!GA87</f>
        <v>2</v>
      </c>
      <c r="Z87" s="41">
        <f>'Core Indicators'!GI87</f>
        <v>3</v>
      </c>
      <c r="AA87" s="41">
        <f>'Core Indicators'!GQ87</f>
        <v>3</v>
      </c>
      <c r="AB87" s="41">
        <f>'Core Indicators'!GY87</f>
        <v>3</v>
      </c>
      <c r="AC87" s="41">
        <f>'Core Indicators'!HG87</f>
        <v>2</v>
      </c>
      <c r="AD87" s="41">
        <f>'Core Indicators'!HO87</f>
        <v>3</v>
      </c>
      <c r="AE87" s="41">
        <f>'Core Indicators'!HW87</f>
        <v>3</v>
      </c>
      <c r="AF87" s="41">
        <f>'Core Indicators'!IE87</f>
        <v>1</v>
      </c>
      <c r="AG87" s="41">
        <f>'Core Indicators'!IM87</f>
        <v>3</v>
      </c>
    </row>
    <row r="88" spans="1:33" ht="20.100000000000001" customHeight="1" x14ac:dyDescent="0.25">
      <c r="A88" s="233" t="str">
        <f>'Core Indicators'!A:A</f>
        <v>Rakhine Conflict</v>
      </c>
      <c r="B88" s="233" t="str">
        <f>'Core Indicators'!B:B</f>
        <v>Conflict</v>
      </c>
      <c r="C88" s="233" t="str">
        <f>'Core Indicators'!C88</f>
        <v>MMR002</v>
      </c>
      <c r="D88" s="233" t="str">
        <f>'Core Indicators'!D88</f>
        <v>Myanmar</v>
      </c>
      <c r="E88" s="233" t="str">
        <f>'Core Indicators'!E88</f>
        <v>MMR</v>
      </c>
      <c r="F88" s="42">
        <f>'Core Indicators'!O88</f>
        <v>36778</v>
      </c>
      <c r="G88" s="42">
        <f>'Core Indicators'!W88</f>
        <v>3472000</v>
      </c>
      <c r="H88" s="42">
        <f>'Core Indicators'!AE88</f>
        <v>3472000</v>
      </c>
      <c r="I88" s="42">
        <f>'Core Indicators'!AM88</f>
        <v>1285000</v>
      </c>
      <c r="J88" s="42">
        <f>'Core Indicators'!AU88</f>
        <v>0</v>
      </c>
      <c r="K88" s="42" t="str">
        <f>'Core Indicators'!BC88</f>
        <v>x</v>
      </c>
      <c r="L88" s="42">
        <f>'Core Indicators'!BK88</f>
        <v>17</v>
      </c>
      <c r="M88" s="42" t="str">
        <f>'Core Indicators'!BS88</f>
        <v>x</v>
      </c>
      <c r="N88" s="42" t="str">
        <f>'Core Indicators'!CA88</f>
        <v>x</v>
      </c>
      <c r="O88" s="42" t="e">
        <f>'Core Indicators'!CI88</f>
        <v>#N/A</v>
      </c>
      <c r="P88" s="42" t="str">
        <f>'Core Indicators'!CQ88</f>
        <v>x</v>
      </c>
      <c r="Q88" s="42">
        <f>'Core Indicators'!DG88</f>
        <v>0</v>
      </c>
      <c r="R88" s="42">
        <f>'Core Indicators'!DO88</f>
        <v>1800000</v>
      </c>
      <c r="S88" s="42">
        <f>'Core Indicators'!DW88</f>
        <v>434000</v>
      </c>
      <c r="T88" s="42">
        <f>'Core Indicators'!EE88</f>
        <v>1238000</v>
      </c>
      <c r="U88" s="42">
        <f>'Core Indicators'!EM88</f>
        <v>0</v>
      </c>
      <c r="V88" s="42">
        <f>'Core Indicators'!FC88</f>
        <v>4</v>
      </c>
      <c r="W88" s="42" t="str">
        <f>'Core Indicators'!FK88</f>
        <v>x</v>
      </c>
      <c r="X88" s="42" t="str">
        <f>'Core Indicators'!FS88</f>
        <v>x</v>
      </c>
      <c r="Y88" s="42">
        <f>'Core Indicators'!GA88</f>
        <v>2</v>
      </c>
      <c r="Z88" s="42">
        <f>'Core Indicators'!GI88</f>
        <v>3</v>
      </c>
      <c r="AA88" s="42">
        <f>'Core Indicators'!GQ88</f>
        <v>2</v>
      </c>
      <c r="AB88" s="42">
        <f>'Core Indicators'!GY88</f>
        <v>0</v>
      </c>
      <c r="AC88" s="42">
        <f>'Core Indicators'!HG88</f>
        <v>2</v>
      </c>
      <c r="AD88" s="42">
        <f>'Core Indicators'!HO88</f>
        <v>3</v>
      </c>
      <c r="AE88" s="42">
        <f>'Core Indicators'!HW88</f>
        <v>0</v>
      </c>
      <c r="AF88" s="42">
        <f>'Core Indicators'!IE88</f>
        <v>1</v>
      </c>
      <c r="AG88" s="42">
        <f>'Core Indicators'!IM88</f>
        <v>3</v>
      </c>
    </row>
    <row r="89" spans="1:33" ht="20.100000000000001" customHeight="1" x14ac:dyDescent="0.25">
      <c r="A89" s="62" t="str">
        <f>'Core Indicators'!A:A</f>
        <v>Kachin and Shan Conflict</v>
      </c>
      <c r="B89" s="62" t="str">
        <f>'Core Indicators'!B:B</f>
        <v>Conflict</v>
      </c>
      <c r="C89" s="62" t="str">
        <f>'Core Indicators'!C89</f>
        <v>MMR003</v>
      </c>
      <c r="D89" s="62" t="str">
        <f>'Core Indicators'!D89</f>
        <v>Myanmar</v>
      </c>
      <c r="E89" s="62" t="str">
        <f>'Core Indicators'!E89</f>
        <v>MMR</v>
      </c>
      <c r="F89" s="41">
        <f>'Core Indicators'!O89</f>
        <v>149600</v>
      </c>
      <c r="G89" s="41">
        <f>'Core Indicators'!W89</f>
        <v>4873000</v>
      </c>
      <c r="H89" s="41">
        <f>'Core Indicators'!AE89</f>
        <v>4873000</v>
      </c>
      <c r="I89" s="41">
        <f>'Core Indicators'!AM89</f>
        <v>94000</v>
      </c>
      <c r="J89" s="41">
        <f>'Core Indicators'!AU89</f>
        <v>0</v>
      </c>
      <c r="K89" s="41" t="str">
        <f>'Core Indicators'!BC89</f>
        <v>x</v>
      </c>
      <c r="L89" s="41">
        <f>'Core Indicators'!BK89</f>
        <v>888</v>
      </c>
      <c r="M89" s="41" t="str">
        <f>'Core Indicators'!BS89</f>
        <v>x</v>
      </c>
      <c r="N89" s="41" t="str">
        <f>'Core Indicators'!CA89</f>
        <v>x</v>
      </c>
      <c r="O89" s="41" t="e">
        <f>'Core Indicators'!CI89</f>
        <v>#N/A</v>
      </c>
      <c r="P89" s="41" t="str">
        <f>'Core Indicators'!CQ89</f>
        <v>x</v>
      </c>
      <c r="Q89" s="41">
        <f>'Core Indicators'!DG89</f>
        <v>0</v>
      </c>
      <c r="R89" s="41">
        <f>'Core Indicators'!DO89</f>
        <v>3400000</v>
      </c>
      <c r="S89" s="41">
        <f>'Core Indicators'!DW89</f>
        <v>1165000</v>
      </c>
      <c r="T89" s="41">
        <f>'Core Indicators'!EE89</f>
        <v>308000</v>
      </c>
      <c r="U89" s="41">
        <f>'Core Indicators'!EM89</f>
        <v>0</v>
      </c>
      <c r="V89" s="41">
        <f>'Core Indicators'!FC89</f>
        <v>3</v>
      </c>
      <c r="W89" s="41" t="str">
        <f>'Core Indicators'!FK89</f>
        <v>x</v>
      </c>
      <c r="X89" s="41" t="str">
        <f>'Core Indicators'!FS89</f>
        <v>x</v>
      </c>
      <c r="Y89" s="41">
        <f>'Core Indicators'!GA89</f>
        <v>2</v>
      </c>
      <c r="Z89" s="41">
        <f>'Core Indicators'!GI89</f>
        <v>3</v>
      </c>
      <c r="AA89" s="41">
        <f>'Core Indicators'!GQ89</f>
        <v>1</v>
      </c>
      <c r="AB89" s="41">
        <f>'Core Indicators'!GY89</f>
        <v>0</v>
      </c>
      <c r="AC89" s="41">
        <f>'Core Indicators'!HG89</f>
        <v>2</v>
      </c>
      <c r="AD89" s="41">
        <f>'Core Indicators'!HO89</f>
        <v>3</v>
      </c>
      <c r="AE89" s="41">
        <f>'Core Indicators'!HW89</f>
        <v>3</v>
      </c>
      <c r="AF89" s="41">
        <f>'Core Indicators'!IE89</f>
        <v>1</v>
      </c>
      <c r="AG89" s="41">
        <f>'Core Indicators'!IM89</f>
        <v>3</v>
      </c>
    </row>
    <row r="90" spans="1:33" ht="20.100000000000001" customHeight="1" x14ac:dyDescent="0.25">
      <c r="A90" s="233" t="str">
        <f>'Core Indicators'!A:A</f>
        <v>Post-coup conflict in Myanmar</v>
      </c>
      <c r="B90" s="233" t="str">
        <f>'Core Indicators'!B:B</f>
        <v>Violence,Socio-political,Conflict</v>
      </c>
      <c r="C90" s="233" t="str">
        <f>'Core Indicators'!C90</f>
        <v>MMR004</v>
      </c>
      <c r="D90" s="233" t="str">
        <f>'Core Indicators'!D90</f>
        <v>Myanmar</v>
      </c>
      <c r="E90" s="233" t="str">
        <f>'Core Indicators'!E90</f>
        <v>MMR</v>
      </c>
      <c r="F90" s="42">
        <f>'Core Indicators'!O90</f>
        <v>490200</v>
      </c>
      <c r="G90" s="42">
        <f>'Core Indicators'!W90</f>
        <v>47615000</v>
      </c>
      <c r="H90" s="42">
        <f>'Core Indicators'!AE90</f>
        <v>46515000</v>
      </c>
      <c r="I90" s="42">
        <f>'Core Indicators'!AM90</f>
        <v>1761000</v>
      </c>
      <c r="J90" s="42" t="str">
        <f>'Core Indicators'!AU90</f>
        <v>x</v>
      </c>
      <c r="K90" s="42" t="str">
        <f>'Core Indicators'!BC90</f>
        <v>x</v>
      </c>
      <c r="L90" s="42">
        <f>'Core Indicators'!BK90</f>
        <v>6274</v>
      </c>
      <c r="M90" s="42" t="str">
        <f>'Core Indicators'!BS90</f>
        <v>x</v>
      </c>
      <c r="N90" s="42" t="str">
        <f>'Core Indicators'!CA90</f>
        <v>x</v>
      </c>
      <c r="O90" s="42" t="e">
        <f>'Core Indicators'!CI90</f>
        <v>#N/A</v>
      </c>
      <c r="P90" s="42" t="str">
        <f>'Core Indicators'!CQ90</f>
        <v>x</v>
      </c>
      <c r="Q90" s="42">
        <f>'Core Indicators'!DG90</f>
        <v>1100000</v>
      </c>
      <c r="R90" s="42">
        <f>'Core Indicators'!DO90</f>
        <v>32138000</v>
      </c>
      <c r="S90" s="42">
        <f>'Core Indicators'!DW90</f>
        <v>11250000</v>
      </c>
      <c r="T90" s="42">
        <f>'Core Indicators'!EE90</f>
        <v>3127000</v>
      </c>
      <c r="U90" s="42">
        <f>'Core Indicators'!EM90</f>
        <v>0</v>
      </c>
      <c r="V90" s="42">
        <f>'Core Indicators'!FC90</f>
        <v>3</v>
      </c>
      <c r="W90" s="42" t="str">
        <f>'Core Indicators'!FK90</f>
        <v>x</v>
      </c>
      <c r="X90" s="42" t="str">
        <f>'Core Indicators'!FS90</f>
        <v>x</v>
      </c>
      <c r="Y90" s="42">
        <f>'Core Indicators'!GA90</f>
        <v>2</v>
      </c>
      <c r="Z90" s="42">
        <f>'Core Indicators'!GI90</f>
        <v>3</v>
      </c>
      <c r="AA90" s="42">
        <f>'Core Indicators'!GQ90</f>
        <v>3</v>
      </c>
      <c r="AB90" s="42">
        <f>'Core Indicators'!GY90</f>
        <v>3</v>
      </c>
      <c r="AC90" s="42">
        <f>'Core Indicators'!HG90</f>
        <v>2</v>
      </c>
      <c r="AD90" s="42">
        <f>'Core Indicators'!HO90</f>
        <v>3</v>
      </c>
      <c r="AE90" s="42">
        <f>'Core Indicators'!HW90</f>
        <v>3</v>
      </c>
      <c r="AF90" s="42">
        <f>'Core Indicators'!IE90</f>
        <v>1</v>
      </c>
      <c r="AG90" s="42">
        <f>'Core Indicators'!IM90</f>
        <v>3</v>
      </c>
    </row>
    <row r="91" spans="1:33" ht="20.100000000000001" customHeight="1" x14ac:dyDescent="0.25">
      <c r="A91" s="62" t="str">
        <f>'Core Indicators'!A:A</f>
        <v>Cyclone Mocha in Myanmar</v>
      </c>
      <c r="B91" s="62" t="str">
        <f>'Core Indicators'!B:B</f>
        <v>Cyclone,Floods</v>
      </c>
      <c r="C91" s="62" t="str">
        <f>'Core Indicators'!C91</f>
        <v>MMR005</v>
      </c>
      <c r="D91" s="62" t="str">
        <f>'Core Indicators'!D91</f>
        <v>Myanmar</v>
      </c>
      <c r="E91" s="62" t="str">
        <f>'Core Indicators'!E91</f>
        <v>MMR</v>
      </c>
      <c r="F91" s="41">
        <f>'Core Indicators'!O91</f>
        <v>179353</v>
      </c>
      <c r="G91" s="41">
        <f>'Core Indicators'!W91</f>
        <v>10643000</v>
      </c>
      <c r="H91" s="41">
        <f>'Core Indicators'!AE91</f>
        <v>500000</v>
      </c>
      <c r="I91" s="41" t="str">
        <f>'Core Indicators'!AM91</f>
        <v>x</v>
      </c>
      <c r="J91" s="41">
        <f>'Core Indicators'!AU91</f>
        <v>131</v>
      </c>
      <c r="K91" s="41" t="str">
        <f>'Core Indicators'!BC91</f>
        <v>x</v>
      </c>
      <c r="L91" s="41">
        <f>'Core Indicators'!BK91</f>
        <v>145</v>
      </c>
      <c r="M91" s="41">
        <f>'Core Indicators'!BS91</f>
        <v>276700</v>
      </c>
      <c r="N91" s="41" t="str">
        <f>'Core Indicators'!CA91</f>
        <v>x</v>
      </c>
      <c r="O91" s="41" t="e">
        <f>'Core Indicators'!CI91</f>
        <v>#N/A</v>
      </c>
      <c r="P91" s="41">
        <f>'Core Indicators'!CQ91</f>
        <v>2240000000</v>
      </c>
      <c r="Q91" s="41">
        <f>'Core Indicators'!DG91</f>
        <v>10143000</v>
      </c>
      <c r="R91" s="41">
        <f>'Core Indicators'!DO91</f>
        <v>0</v>
      </c>
      <c r="S91" s="41">
        <f>'Core Indicators'!DW91</f>
        <v>500000</v>
      </c>
      <c r="T91" s="41">
        <f>'Core Indicators'!EE91</f>
        <v>0</v>
      </c>
      <c r="U91" s="41">
        <f>'Core Indicators'!EM91</f>
        <v>0</v>
      </c>
      <c r="V91" s="41">
        <f>'Core Indicators'!FC91</f>
        <v>4</v>
      </c>
      <c r="W91" s="41" t="str">
        <f>'Core Indicators'!FK91</f>
        <v>x</v>
      </c>
      <c r="X91" s="41" t="str">
        <f>'Core Indicators'!FS91</f>
        <v>x</v>
      </c>
      <c r="Y91" s="41">
        <f>'Core Indicators'!GA91</f>
        <v>2</v>
      </c>
      <c r="Z91" s="41">
        <f>'Core Indicators'!GI91</f>
        <v>3</v>
      </c>
      <c r="AA91" s="41">
        <f>'Core Indicators'!GQ91</f>
        <v>3</v>
      </c>
      <c r="AB91" s="41">
        <f>'Core Indicators'!GY91</f>
        <v>0</v>
      </c>
      <c r="AC91" s="41">
        <f>'Core Indicators'!HG91</f>
        <v>2</v>
      </c>
      <c r="AD91" s="41">
        <f>'Core Indicators'!HO91</f>
        <v>3</v>
      </c>
      <c r="AE91" s="41">
        <f>'Core Indicators'!HW91</f>
        <v>3</v>
      </c>
      <c r="AF91" s="41">
        <f>'Core Indicators'!IE91</f>
        <v>1</v>
      </c>
      <c r="AG91" s="41">
        <f>'Core Indicators'!IM91</f>
        <v>3</v>
      </c>
    </row>
    <row r="92" spans="1:33" ht="20.100000000000001" customHeight="1" x14ac:dyDescent="0.25">
      <c r="A92" s="233" t="str">
        <f>'Core Indicators'!A:A</f>
        <v>Multiple Crises in Mozambique</v>
      </c>
      <c r="B92" s="233" t="str">
        <f>'Core Indicators'!B:B</f>
        <v>Conflict,Displacement,Cyclone</v>
      </c>
      <c r="C92" s="233" t="str">
        <f>'Core Indicators'!C92</f>
        <v>MOZ001</v>
      </c>
      <c r="D92" s="233" t="str">
        <f>'Core Indicators'!D92</f>
        <v>Mozambique</v>
      </c>
      <c r="E92" s="233" t="str">
        <f>'Core Indicators'!E92</f>
        <v>MOZ</v>
      </c>
      <c r="F92" s="42">
        <f>'Core Indicators'!O92</f>
        <v>786380</v>
      </c>
      <c r="G92" s="42">
        <f>'Core Indicators'!W92</f>
        <v>34273000</v>
      </c>
      <c r="H92" s="42">
        <f>'Core Indicators'!AE92</f>
        <v>12814000</v>
      </c>
      <c r="I92" s="42">
        <f>'Core Indicators'!AM92</f>
        <v>979000</v>
      </c>
      <c r="J92" s="42">
        <f>'Core Indicators'!AU92</f>
        <v>700</v>
      </c>
      <c r="K92" s="42" t="str">
        <f>'Core Indicators'!BC92</f>
        <v>x</v>
      </c>
      <c r="L92" s="42">
        <f>'Core Indicators'!BK92</f>
        <v>311</v>
      </c>
      <c r="M92" s="42">
        <f>'Core Indicators'!BS92</f>
        <v>290330</v>
      </c>
      <c r="N92" s="42">
        <f>'Core Indicators'!CA92</f>
        <v>200900</v>
      </c>
      <c r="O92" s="42" t="e">
        <f>'Core Indicators'!CI92</f>
        <v>#N/A</v>
      </c>
      <c r="P92" s="42">
        <f>'Core Indicators'!CQ92</f>
        <v>0</v>
      </c>
      <c r="Q92" s="42">
        <f>'Core Indicators'!DG92</f>
        <v>21459000</v>
      </c>
      <c r="R92" s="42">
        <f>'Core Indicators'!DO92</f>
        <v>9814000</v>
      </c>
      <c r="S92" s="42">
        <f>'Core Indicators'!DW92</f>
        <v>3000000</v>
      </c>
      <c r="T92" s="42" t="str">
        <f>'Core Indicators'!EE92</f>
        <v>x</v>
      </c>
      <c r="U92" s="42" t="str">
        <f>'Core Indicators'!EM92</f>
        <v>x</v>
      </c>
      <c r="V92" s="42">
        <f>'Core Indicators'!FC92</f>
        <v>3</v>
      </c>
      <c r="W92" s="42" t="str">
        <f>'Core Indicators'!FK92</f>
        <v>x</v>
      </c>
      <c r="X92" s="42" t="str">
        <f>'Core Indicators'!FS92</f>
        <v>x</v>
      </c>
      <c r="Y92" s="42">
        <f>'Core Indicators'!GA92</f>
        <v>1</v>
      </c>
      <c r="Z92" s="42">
        <f>'Core Indicators'!GI92</f>
        <v>0</v>
      </c>
      <c r="AA92" s="42">
        <f>'Core Indicators'!GQ92</f>
        <v>1</v>
      </c>
      <c r="AB92" s="42">
        <f>'Core Indicators'!GY92</f>
        <v>0</v>
      </c>
      <c r="AC92" s="42">
        <f>'Core Indicators'!HG92</f>
        <v>2</v>
      </c>
      <c r="AD92" s="42">
        <f>'Core Indicators'!HO92</f>
        <v>3</v>
      </c>
      <c r="AE92" s="42">
        <f>'Core Indicators'!HW92</f>
        <v>1</v>
      </c>
      <c r="AF92" s="42">
        <f>'Core Indicators'!IE92</f>
        <v>1</v>
      </c>
      <c r="AG92" s="42">
        <f>'Core Indicators'!IM92</f>
        <v>3</v>
      </c>
    </row>
    <row r="93" spans="1:33" ht="20.100000000000001" customHeight="1" x14ac:dyDescent="0.25">
      <c r="A93" s="62" t="str">
        <f>'Core Indicators'!A:A</f>
        <v>Cabo Delgado Islamist Insurgency</v>
      </c>
      <c r="B93" s="62" t="str">
        <f>'Core Indicators'!B:B</f>
        <v>Conflict,Displacement</v>
      </c>
      <c r="C93" s="62" t="str">
        <f>'Core Indicators'!C93</f>
        <v>MOZ004</v>
      </c>
      <c r="D93" s="62" t="str">
        <f>'Core Indicators'!D93</f>
        <v>Mozambique</v>
      </c>
      <c r="E93" s="62" t="str">
        <f>'Core Indicators'!E93</f>
        <v>MOZ</v>
      </c>
      <c r="F93" s="41">
        <f>'Core Indicators'!O93</f>
        <v>280615</v>
      </c>
      <c r="G93" s="41">
        <f>'Core Indicators'!W93</f>
        <v>11584000</v>
      </c>
      <c r="H93" s="41">
        <f>'Core Indicators'!AE93</f>
        <v>11584000</v>
      </c>
      <c r="I93" s="41">
        <f>'Core Indicators'!AM93</f>
        <v>939000</v>
      </c>
      <c r="J93" s="41" t="str">
        <f>'Core Indicators'!AU93</f>
        <v>x</v>
      </c>
      <c r="K93" s="41" t="str">
        <f>'Core Indicators'!BC93</f>
        <v>x</v>
      </c>
      <c r="L93" s="41">
        <f>'Core Indicators'!BK93</f>
        <v>128</v>
      </c>
      <c r="M93" s="41" t="str">
        <f>'Core Indicators'!BS93</f>
        <v>x</v>
      </c>
      <c r="N93" s="41" t="str">
        <f>'Core Indicators'!CA93</f>
        <v>x</v>
      </c>
      <c r="O93" s="41" t="e">
        <f>'Core Indicators'!CI93</f>
        <v>#N/A</v>
      </c>
      <c r="P93" s="41" t="str">
        <f>'Core Indicators'!CQ93</f>
        <v>x</v>
      </c>
      <c r="Q93" s="41">
        <f>'Core Indicators'!DG93</f>
        <v>0</v>
      </c>
      <c r="R93" s="41">
        <f>'Core Indicators'!DO93</f>
        <v>9584000</v>
      </c>
      <c r="S93" s="41">
        <f>'Core Indicators'!DW93</f>
        <v>2000000</v>
      </c>
      <c r="T93" s="41">
        <f>'Core Indicators'!EE93</f>
        <v>0</v>
      </c>
      <c r="U93" s="41">
        <f>'Core Indicators'!EM93</f>
        <v>0</v>
      </c>
      <c r="V93" s="41">
        <f>'Core Indicators'!FC93</f>
        <v>3</v>
      </c>
      <c r="W93" s="41" t="str">
        <f>'Core Indicators'!FK93</f>
        <v>x</v>
      </c>
      <c r="X93" s="41" t="str">
        <f>'Core Indicators'!FS93</f>
        <v>x</v>
      </c>
      <c r="Y93" s="41">
        <f>'Core Indicators'!GA93</f>
        <v>1</v>
      </c>
      <c r="Z93" s="41">
        <f>'Core Indicators'!GI93</f>
        <v>0</v>
      </c>
      <c r="AA93" s="41">
        <f>'Core Indicators'!GQ93</f>
        <v>1</v>
      </c>
      <c r="AB93" s="41">
        <f>'Core Indicators'!GY93</f>
        <v>0</v>
      </c>
      <c r="AC93" s="41">
        <f>'Core Indicators'!HG93</f>
        <v>2</v>
      </c>
      <c r="AD93" s="41">
        <f>'Core Indicators'!HO93</f>
        <v>3</v>
      </c>
      <c r="AE93" s="41">
        <f>'Core Indicators'!HW93</f>
        <v>1</v>
      </c>
      <c r="AF93" s="41">
        <f>'Core Indicators'!IE93</f>
        <v>1</v>
      </c>
      <c r="AG93" s="41">
        <f>'Core Indicators'!IM93</f>
        <v>3</v>
      </c>
    </row>
    <row r="94" spans="1:33" ht="20.100000000000001" customHeight="1" x14ac:dyDescent="0.25">
      <c r="A94" s="233" t="str">
        <f>'Core Indicators'!A:A</f>
        <v>Tropical Cyclone Freddy in Mozambique</v>
      </c>
      <c r="B94" s="233" t="str">
        <f>'Core Indicators'!B:B</f>
        <v>Cyclone</v>
      </c>
      <c r="C94" s="233" t="str">
        <f>'Core Indicators'!C94</f>
        <v>MOZ010</v>
      </c>
      <c r="D94" s="233" t="str">
        <f>'Core Indicators'!D94</f>
        <v>Mozambique</v>
      </c>
      <c r="E94" s="233" t="str">
        <f>'Core Indicators'!E94</f>
        <v>MOZ</v>
      </c>
      <c r="F94" s="42">
        <f>'Core Indicators'!O94</f>
        <v>598856</v>
      </c>
      <c r="G94" s="42">
        <f>'Core Indicators'!W94</f>
        <v>18025000</v>
      </c>
      <c r="H94" s="42">
        <f>'Core Indicators'!AE94</f>
        <v>1231000</v>
      </c>
      <c r="I94" s="42">
        <f>'Core Indicators'!AM94</f>
        <v>40000</v>
      </c>
      <c r="J94" s="42">
        <f>'Core Indicators'!AU94</f>
        <v>698</v>
      </c>
      <c r="K94" s="42" t="str">
        <f>'Core Indicators'!BC94</f>
        <v>x</v>
      </c>
      <c r="L94" s="42">
        <f>'Core Indicators'!BK94</f>
        <v>183</v>
      </c>
      <c r="M94" s="42">
        <f>'Core Indicators'!BS94</f>
        <v>283000</v>
      </c>
      <c r="N94" s="42">
        <f>'Core Indicators'!CA94</f>
        <v>199000</v>
      </c>
      <c r="O94" s="42" t="e">
        <f>'Core Indicators'!CI94</f>
        <v>#N/A</v>
      </c>
      <c r="P94" s="42" t="str">
        <f>'Core Indicators'!CQ94</f>
        <v>x</v>
      </c>
      <c r="Q94" s="42">
        <f>'Core Indicators'!DG94</f>
        <v>16794000</v>
      </c>
      <c r="R94" s="42">
        <f>'Core Indicators'!DO94</f>
        <v>231000</v>
      </c>
      <c r="S94" s="42">
        <f>'Core Indicators'!DW94</f>
        <v>1000000</v>
      </c>
      <c r="T94" s="42" t="str">
        <f>'Core Indicators'!EE94</f>
        <v>x</v>
      </c>
      <c r="U94" s="42" t="str">
        <f>'Core Indicators'!EM94</f>
        <v>x</v>
      </c>
      <c r="V94" s="42">
        <f>'Core Indicators'!FC94</f>
        <v>2</v>
      </c>
      <c r="W94" s="42" t="str">
        <f>'Core Indicators'!FK94</f>
        <v>x</v>
      </c>
      <c r="X94" s="42" t="str">
        <f>'Core Indicators'!FS94</f>
        <v>x</v>
      </c>
      <c r="Y94" s="42">
        <f>'Core Indicators'!GA94</f>
        <v>1</v>
      </c>
      <c r="Z94" s="42">
        <f>'Core Indicators'!GI94</f>
        <v>0</v>
      </c>
      <c r="AA94" s="42">
        <f>'Core Indicators'!GQ94</f>
        <v>1</v>
      </c>
      <c r="AB94" s="42">
        <f>'Core Indicators'!GY94</f>
        <v>0</v>
      </c>
      <c r="AC94" s="42">
        <f>'Core Indicators'!HG94</f>
        <v>2</v>
      </c>
      <c r="AD94" s="42">
        <f>'Core Indicators'!HO94</f>
        <v>3</v>
      </c>
      <c r="AE94" s="42">
        <f>'Core Indicators'!HW94</f>
        <v>1</v>
      </c>
      <c r="AF94" s="42">
        <f>'Core Indicators'!IE94</f>
        <v>1</v>
      </c>
      <c r="AG94" s="42">
        <f>'Core Indicators'!IM94</f>
        <v>3</v>
      </c>
    </row>
    <row r="95" spans="1:33" ht="20.100000000000001" customHeight="1" x14ac:dyDescent="0.25">
      <c r="A95" s="62" t="str">
        <f>'Core Indicators'!A:A</f>
        <v>Refugees from Mali in Mauritania</v>
      </c>
      <c r="B95" s="62" t="str">
        <f>'Core Indicators'!B:B</f>
        <v>Displacement</v>
      </c>
      <c r="C95" s="62" t="str">
        <f>'Core Indicators'!C95</f>
        <v>MRT002</v>
      </c>
      <c r="D95" s="62" t="str">
        <f>'Core Indicators'!D95</f>
        <v>Mauritania</v>
      </c>
      <c r="E95" s="62" t="str">
        <f>'Core Indicators'!E95</f>
        <v>MRT</v>
      </c>
      <c r="F95" s="41">
        <f>'Core Indicators'!O95</f>
        <v>206000</v>
      </c>
      <c r="G95" s="41">
        <f>'Core Indicators'!W95</f>
        <v>5102000</v>
      </c>
      <c r="H95" s="41">
        <f>'Core Indicators'!AE95</f>
        <v>5102000</v>
      </c>
      <c r="I95" s="41">
        <f>'Core Indicators'!AM95</f>
        <v>13000</v>
      </c>
      <c r="J95" s="41">
        <f>'Core Indicators'!AU95</f>
        <v>0</v>
      </c>
      <c r="K95" s="41" t="str">
        <f>'Core Indicators'!BC95</f>
        <v>x</v>
      </c>
      <c r="L95" s="41">
        <f>'Core Indicators'!BK95</f>
        <v>0</v>
      </c>
      <c r="M95" s="41">
        <f>'Core Indicators'!BS95</f>
        <v>0</v>
      </c>
      <c r="N95" s="41">
        <f>'Core Indicators'!CA95</f>
        <v>0</v>
      </c>
      <c r="O95" s="41" t="e">
        <f>'Core Indicators'!CI95</f>
        <v>#N/A</v>
      </c>
      <c r="P95" s="41" t="str">
        <f>'Core Indicators'!CQ95</f>
        <v>x</v>
      </c>
      <c r="Q95" s="41">
        <f>'Core Indicators'!DG95</f>
        <v>0</v>
      </c>
      <c r="R95" s="41">
        <f>'Core Indicators'!DO95</f>
        <v>5089000</v>
      </c>
      <c r="S95" s="41">
        <f>'Core Indicators'!DW95</f>
        <v>13000</v>
      </c>
      <c r="T95" s="41" t="str">
        <f>'Core Indicators'!EE95</f>
        <v>x</v>
      </c>
      <c r="U95" s="41" t="str">
        <f>'Core Indicators'!EM95</f>
        <v>x</v>
      </c>
      <c r="V95" s="41">
        <f>'Core Indicators'!FC95</f>
        <v>2</v>
      </c>
      <c r="W95" s="41" t="str">
        <f>'Core Indicators'!FK95</f>
        <v>x</v>
      </c>
      <c r="X95" s="41" t="str">
        <f>'Core Indicators'!FS95</f>
        <v>x</v>
      </c>
      <c r="Y95" s="41">
        <f>'Core Indicators'!GA95</f>
        <v>0</v>
      </c>
      <c r="Z95" s="41">
        <f>'Core Indicators'!GI95</f>
        <v>0</v>
      </c>
      <c r="AA95" s="41">
        <f>'Core Indicators'!GQ95</f>
        <v>0</v>
      </c>
      <c r="AB95" s="41">
        <f>'Core Indicators'!GY95</f>
        <v>0</v>
      </c>
      <c r="AC95" s="41">
        <f>'Core Indicators'!HG95</f>
        <v>0</v>
      </c>
      <c r="AD95" s="41">
        <f>'Core Indicators'!HO95</f>
        <v>0</v>
      </c>
      <c r="AE95" s="41">
        <f>'Core Indicators'!HW95</f>
        <v>0</v>
      </c>
      <c r="AF95" s="41">
        <f>'Core Indicators'!IE95</f>
        <v>2</v>
      </c>
      <c r="AG95" s="41">
        <f>'Core Indicators'!IM95</f>
        <v>0</v>
      </c>
    </row>
    <row r="96" spans="1:33" ht="20.100000000000001" customHeight="1" x14ac:dyDescent="0.25">
      <c r="A96" s="233" t="str">
        <f>'Core Indicators'!A:A</f>
        <v>Food Security in Mauritania</v>
      </c>
      <c r="B96" s="233" t="str">
        <f>'Core Indicators'!B:B</f>
        <v>Drought,Floods</v>
      </c>
      <c r="C96" s="233" t="str">
        <f>'Core Indicators'!C96</f>
        <v>MRT003</v>
      </c>
      <c r="D96" s="233" t="str">
        <f>'Core Indicators'!D96</f>
        <v>Mauritania</v>
      </c>
      <c r="E96" s="233" t="str">
        <f>'Core Indicators'!E96</f>
        <v>MRT</v>
      </c>
      <c r="F96" s="42">
        <f>'Core Indicators'!O96</f>
        <v>1030700</v>
      </c>
      <c r="G96" s="42">
        <f>'Core Indicators'!W96</f>
        <v>3543000</v>
      </c>
      <c r="H96" s="42">
        <f>'Core Indicators'!AE96</f>
        <v>1295000</v>
      </c>
      <c r="I96" s="42" t="str">
        <f>'Core Indicators'!AM96</f>
        <v>x</v>
      </c>
      <c r="J96" s="42" t="str">
        <f>'Core Indicators'!AU96</f>
        <v>x</v>
      </c>
      <c r="K96" s="42">
        <f>'Core Indicators'!BC96</f>
        <v>136000</v>
      </c>
      <c r="L96" s="42">
        <f>'Core Indicators'!BK96</f>
        <v>0</v>
      </c>
      <c r="M96" s="42" t="str">
        <f>'Core Indicators'!BS96</f>
        <v>x</v>
      </c>
      <c r="N96" s="42" t="str">
        <f>'Core Indicators'!CA96</f>
        <v>x</v>
      </c>
      <c r="O96" s="42" t="e">
        <f>'Core Indicators'!CI96</f>
        <v>#N/A</v>
      </c>
      <c r="P96" s="42" t="str">
        <f>'Core Indicators'!CQ96</f>
        <v>x</v>
      </c>
      <c r="Q96" s="42">
        <f>'Core Indicators'!DG96</f>
        <v>2248000</v>
      </c>
      <c r="R96" s="42">
        <f>'Core Indicators'!DO96</f>
        <v>823000</v>
      </c>
      <c r="S96" s="42">
        <f>'Core Indicators'!DW96</f>
        <v>444000</v>
      </c>
      <c r="T96" s="42">
        <f>'Core Indicators'!EE96</f>
        <v>28000</v>
      </c>
      <c r="U96" s="42">
        <f>'Core Indicators'!EM96</f>
        <v>0</v>
      </c>
      <c r="V96" s="42">
        <f>'Core Indicators'!FC96</f>
        <v>3</v>
      </c>
      <c r="W96" s="42" t="str">
        <f>'Core Indicators'!FK96</f>
        <v>x</v>
      </c>
      <c r="X96" s="42" t="str">
        <f>'Core Indicators'!FS96</f>
        <v>x</v>
      </c>
      <c r="Y96" s="42">
        <f>'Core Indicators'!GA96</f>
        <v>0</v>
      </c>
      <c r="Z96" s="42">
        <f>'Core Indicators'!GI96</f>
        <v>0</v>
      </c>
      <c r="AA96" s="42">
        <f>'Core Indicators'!GQ96</f>
        <v>0</v>
      </c>
      <c r="AB96" s="42">
        <f>'Core Indicators'!GY96</f>
        <v>0</v>
      </c>
      <c r="AC96" s="42">
        <f>'Core Indicators'!HG96</f>
        <v>0</v>
      </c>
      <c r="AD96" s="42">
        <f>'Core Indicators'!HO96</f>
        <v>0</v>
      </c>
      <c r="AE96" s="42">
        <f>'Core Indicators'!HW96</f>
        <v>0</v>
      </c>
      <c r="AF96" s="42">
        <f>'Core Indicators'!IE96</f>
        <v>2</v>
      </c>
      <c r="AG96" s="42">
        <f>'Core Indicators'!IM96</f>
        <v>1</v>
      </c>
    </row>
    <row r="97" spans="1:33" ht="20.100000000000001" customHeight="1" x14ac:dyDescent="0.25">
      <c r="A97" s="62" t="str">
        <f>'Core Indicators'!A:A</f>
        <v>Complex crisis in Malawi</v>
      </c>
      <c r="B97" s="62" t="str">
        <f>'Core Indicators'!B:B</f>
        <v>Drought,Socio-political,Cyclone</v>
      </c>
      <c r="C97" s="62" t="str">
        <f>'Core Indicators'!C97</f>
        <v>MWI002</v>
      </c>
      <c r="D97" s="62" t="str">
        <f>'Core Indicators'!D97</f>
        <v>Malawi</v>
      </c>
      <c r="E97" s="62" t="str">
        <f>'Core Indicators'!E97</f>
        <v>MWI</v>
      </c>
      <c r="F97" s="41">
        <f>'Core Indicators'!O97</f>
        <v>94080</v>
      </c>
      <c r="G97" s="41">
        <f>'Core Indicators'!W97</f>
        <v>19692000</v>
      </c>
      <c r="H97" s="41">
        <f>'Core Indicators'!AE97</f>
        <v>10569000</v>
      </c>
      <c r="I97" s="41">
        <f>'Core Indicators'!AM97</f>
        <v>103000</v>
      </c>
      <c r="J97" s="41">
        <f>'Core Indicators'!AU97</f>
        <v>2186</v>
      </c>
      <c r="K97" s="41">
        <f>'Core Indicators'!BC97</f>
        <v>58982</v>
      </c>
      <c r="L97" s="41">
        <f>'Core Indicators'!BK97</f>
        <v>1789</v>
      </c>
      <c r="M97" s="41">
        <f>'Core Indicators'!BS97</f>
        <v>260681</v>
      </c>
      <c r="N97" s="41">
        <f>'Core Indicators'!CA97</f>
        <v>120394</v>
      </c>
      <c r="O97" s="41" t="e">
        <f>'Core Indicators'!CI97</f>
        <v>#N/A</v>
      </c>
      <c r="P97" s="41">
        <f>'Core Indicators'!CQ97</f>
        <v>506.7</v>
      </c>
      <c r="Q97" s="41">
        <f>'Core Indicators'!DG97</f>
        <v>9123000</v>
      </c>
      <c r="R97" s="41">
        <f>'Core Indicators'!DO97</f>
        <v>6167000</v>
      </c>
      <c r="S97" s="41">
        <f>'Core Indicators'!DW97</f>
        <v>4136000</v>
      </c>
      <c r="T97" s="41">
        <f>'Core Indicators'!EE97</f>
        <v>266000</v>
      </c>
      <c r="U97" s="41">
        <f>'Core Indicators'!EM97</f>
        <v>0</v>
      </c>
      <c r="V97" s="41">
        <f>'Core Indicators'!FC97</f>
        <v>3</v>
      </c>
      <c r="W97" s="41">
        <f>'Core Indicators'!FK97</f>
        <v>0</v>
      </c>
      <c r="X97" s="41">
        <f>'Core Indicators'!FS97</f>
        <v>0</v>
      </c>
      <c r="Y97" s="41">
        <f>'Core Indicators'!GA97</f>
        <v>2</v>
      </c>
      <c r="Z97" s="41">
        <f>'Core Indicators'!GI97</f>
        <v>0</v>
      </c>
      <c r="AA97" s="41">
        <f>'Core Indicators'!GQ97</f>
        <v>0</v>
      </c>
      <c r="AB97" s="41">
        <f>'Core Indicators'!GY97</f>
        <v>0</v>
      </c>
      <c r="AC97" s="41">
        <f>'Core Indicators'!HG97</f>
        <v>0</v>
      </c>
      <c r="AD97" s="41">
        <f>'Core Indicators'!HO97</f>
        <v>2</v>
      </c>
      <c r="AE97" s="41">
        <f>'Core Indicators'!HW97</f>
        <v>0</v>
      </c>
      <c r="AF97" s="41">
        <f>'Core Indicators'!IE97</f>
        <v>0</v>
      </c>
      <c r="AG97" s="41">
        <f>'Core Indicators'!IM97</f>
        <v>2</v>
      </c>
    </row>
    <row r="98" spans="1:33" ht="20.100000000000001" customHeight="1" x14ac:dyDescent="0.25">
      <c r="A98" s="233" t="str">
        <f>'Core Indicators'!A:A</f>
        <v>Tropical Cyclone Freddy in Malawi</v>
      </c>
      <c r="B98" s="233" t="str">
        <f>'Core Indicators'!B:B</f>
        <v>Cyclone</v>
      </c>
      <c r="C98" s="233" t="str">
        <f>'Core Indicators'!C98</f>
        <v>MWI005</v>
      </c>
      <c r="D98" s="233" t="str">
        <f>'Core Indicators'!D98</f>
        <v>Malawi</v>
      </c>
      <c r="E98" s="233" t="str">
        <f>'Core Indicators'!E98</f>
        <v>MWI</v>
      </c>
      <c r="F98" s="42">
        <f>'Core Indicators'!O98</f>
        <v>31780</v>
      </c>
      <c r="G98" s="42">
        <f>'Core Indicators'!W98</f>
        <v>7751000</v>
      </c>
      <c r="H98" s="42">
        <f>'Core Indicators'!AE98</f>
        <v>2300000</v>
      </c>
      <c r="I98" s="42">
        <f>'Core Indicators'!AM98</f>
        <v>659000</v>
      </c>
      <c r="J98" s="42">
        <f>'Core Indicators'!AU98</f>
        <v>2178</v>
      </c>
      <c r="K98" s="42">
        <f>'Core Indicators'!BC98</f>
        <v>0</v>
      </c>
      <c r="L98" s="42">
        <f>'Core Indicators'!BK98</f>
        <v>1200</v>
      </c>
      <c r="M98" s="42">
        <f>'Core Indicators'!BS98</f>
        <v>260681</v>
      </c>
      <c r="N98" s="42">
        <f>'Core Indicators'!CA98</f>
        <v>120394</v>
      </c>
      <c r="O98" s="42" t="e">
        <f>'Core Indicators'!CI98</f>
        <v>#N/A</v>
      </c>
      <c r="P98" s="42">
        <f>'Core Indicators'!CQ98</f>
        <v>506.7</v>
      </c>
      <c r="Q98" s="42">
        <f>'Core Indicators'!DG98</f>
        <v>5451000</v>
      </c>
      <c r="R98" s="42">
        <f>'Core Indicators'!DO98</f>
        <v>663000</v>
      </c>
      <c r="S98" s="42">
        <f>'Core Indicators'!DW98</f>
        <v>1637000</v>
      </c>
      <c r="T98" s="42">
        <f>'Core Indicators'!EE98</f>
        <v>0</v>
      </c>
      <c r="U98" s="42">
        <f>'Core Indicators'!EM98</f>
        <v>0</v>
      </c>
      <c r="V98" s="42">
        <f>'Core Indicators'!FC98</f>
        <v>2</v>
      </c>
      <c r="W98" s="42">
        <f>'Core Indicators'!FK98</f>
        <v>0</v>
      </c>
      <c r="X98" s="42">
        <f>'Core Indicators'!FS98</f>
        <v>0</v>
      </c>
      <c r="Y98" s="42">
        <f>'Core Indicators'!GA98</f>
        <v>2</v>
      </c>
      <c r="Z98" s="42">
        <f>'Core Indicators'!GI98</f>
        <v>0</v>
      </c>
      <c r="AA98" s="42">
        <f>'Core Indicators'!GQ98</f>
        <v>0</v>
      </c>
      <c r="AB98" s="42">
        <f>'Core Indicators'!GY98</f>
        <v>0</v>
      </c>
      <c r="AC98" s="42">
        <f>'Core Indicators'!HG98</f>
        <v>0</v>
      </c>
      <c r="AD98" s="42">
        <f>'Core Indicators'!HO98</f>
        <v>2</v>
      </c>
      <c r="AE98" s="42">
        <f>'Core Indicators'!HW98</f>
        <v>0</v>
      </c>
      <c r="AF98" s="42">
        <f>'Core Indicators'!IE98</f>
        <v>0</v>
      </c>
      <c r="AG98" s="42">
        <f>'Core Indicators'!IM98</f>
        <v>2</v>
      </c>
    </row>
    <row r="99" spans="1:33" ht="20.100000000000001" customHeight="1" x14ac:dyDescent="0.25">
      <c r="A99" s="62" t="str">
        <f>'Core Indicators'!A:A</f>
        <v>International Refugees in Malaysia</v>
      </c>
      <c r="B99" s="62" t="str">
        <f>'Core Indicators'!B:B</f>
        <v>Displacement</v>
      </c>
      <c r="C99" s="62" t="str">
        <f>'Core Indicators'!C99</f>
        <v>MYS001</v>
      </c>
      <c r="D99" s="62" t="str">
        <f>'Core Indicators'!D99</f>
        <v>Malaysia</v>
      </c>
      <c r="E99" s="62" t="str">
        <f>'Core Indicators'!E99</f>
        <v>MYS</v>
      </c>
      <c r="F99" s="41">
        <f>'Core Indicators'!O99</f>
        <v>9206</v>
      </c>
      <c r="G99" s="41">
        <f>'Core Indicators'!W99</f>
        <v>10090000</v>
      </c>
      <c r="H99" s="41">
        <f>'Core Indicators'!AE99</f>
        <v>10090000</v>
      </c>
      <c r="I99" s="41">
        <f>'Core Indicators'!AM99</f>
        <v>184000</v>
      </c>
      <c r="J99" s="41" t="str">
        <f>'Core Indicators'!AU99</f>
        <v>x</v>
      </c>
      <c r="K99" s="41" t="e">
        <f>'Core Indicators'!BC99</f>
        <v>#N/A</v>
      </c>
      <c r="L99" s="41">
        <f>'Core Indicators'!BK99</f>
        <v>0</v>
      </c>
      <c r="M99" s="41" t="e">
        <f>'Core Indicators'!BS99</f>
        <v>#N/A</v>
      </c>
      <c r="N99" s="41" t="e">
        <f>'Core Indicators'!CA99</f>
        <v>#N/A</v>
      </c>
      <c r="O99" s="41" t="e">
        <f>'Core Indicators'!CI99</f>
        <v>#N/A</v>
      </c>
      <c r="P99" s="41" t="e">
        <f>'Core Indicators'!CQ99</f>
        <v>#N/A</v>
      </c>
      <c r="Q99" s="41">
        <f>'Core Indicators'!DG99</f>
        <v>0</v>
      </c>
      <c r="R99" s="41">
        <f>'Core Indicators'!DO99</f>
        <v>9906000</v>
      </c>
      <c r="S99" s="41">
        <f>'Core Indicators'!DW99</f>
        <v>184000</v>
      </c>
      <c r="T99" s="41">
        <f>'Core Indicators'!EE99</f>
        <v>0</v>
      </c>
      <c r="U99" s="41">
        <f>'Core Indicators'!EM99</f>
        <v>0</v>
      </c>
      <c r="V99" s="41">
        <f>'Core Indicators'!FC99</f>
        <v>3</v>
      </c>
      <c r="W99" s="41" t="e">
        <f>'Core Indicators'!FK99</f>
        <v>#N/A</v>
      </c>
      <c r="X99" s="41" t="e">
        <f>'Core Indicators'!FS99</f>
        <v>#N/A</v>
      </c>
      <c r="Y99" s="41">
        <f>'Core Indicators'!GA99</f>
        <v>1</v>
      </c>
      <c r="Z99" s="41">
        <f>'Core Indicators'!GI99</f>
        <v>1</v>
      </c>
      <c r="AA99" s="41">
        <f>'Core Indicators'!GQ99</f>
        <v>0</v>
      </c>
      <c r="AB99" s="41">
        <f>'Core Indicators'!GY99</f>
        <v>0</v>
      </c>
      <c r="AC99" s="41">
        <f>'Core Indicators'!HG99</f>
        <v>2</v>
      </c>
      <c r="AD99" s="41">
        <f>'Core Indicators'!HO99</f>
        <v>2</v>
      </c>
      <c r="AE99" s="41">
        <f>'Core Indicators'!HW99</f>
        <v>0</v>
      </c>
      <c r="AF99" s="41">
        <f>'Core Indicators'!IE99</f>
        <v>0</v>
      </c>
      <c r="AG99" s="41">
        <f>'Core Indicators'!IM99</f>
        <v>0</v>
      </c>
    </row>
    <row r="100" spans="1:33" ht="20.100000000000001" customHeight="1" x14ac:dyDescent="0.25">
      <c r="A100" s="233" t="str">
        <f>'Core Indicators'!A:A</f>
        <v>Food Security Crisis in Namibia</v>
      </c>
      <c r="B100" s="233" t="str">
        <f>'Core Indicators'!B:B</f>
        <v>Drought</v>
      </c>
      <c r="C100" s="233" t="str">
        <f>'Core Indicators'!C100</f>
        <v>NAM002</v>
      </c>
      <c r="D100" s="233" t="str">
        <f>'Core Indicators'!D100</f>
        <v>Namibia</v>
      </c>
      <c r="E100" s="233" t="str">
        <f>'Core Indicators'!E100</f>
        <v>NAM</v>
      </c>
      <c r="F100" s="42">
        <f>'Core Indicators'!O100</f>
        <v>823290</v>
      </c>
      <c r="G100" s="42">
        <f>'Core Indicators'!W100</f>
        <v>2642000</v>
      </c>
      <c r="H100" s="42">
        <f>'Core Indicators'!AE100</f>
        <v>1638000</v>
      </c>
      <c r="I100" s="42">
        <f>'Core Indicators'!AM100</f>
        <v>0</v>
      </c>
      <c r="J100" s="42">
        <f>'Core Indicators'!AU100</f>
        <v>0</v>
      </c>
      <c r="K100" s="42">
        <f>'Core Indicators'!BC100</f>
        <v>0</v>
      </c>
      <c r="L100" s="42">
        <f>'Core Indicators'!BK100</f>
        <v>0</v>
      </c>
      <c r="M100" s="42" t="e">
        <f>'Core Indicators'!BS100</f>
        <v>#N/A</v>
      </c>
      <c r="N100" s="42" t="e">
        <f>'Core Indicators'!CA100</f>
        <v>#N/A</v>
      </c>
      <c r="O100" s="42" t="e">
        <f>'Core Indicators'!CI100</f>
        <v>#N/A</v>
      </c>
      <c r="P100" s="42" t="e">
        <f>'Core Indicators'!CQ100</f>
        <v>#N/A</v>
      </c>
      <c r="Q100" s="42">
        <f>'Core Indicators'!DG100</f>
        <v>1004000</v>
      </c>
      <c r="R100" s="42">
        <f>'Core Indicators'!DO100</f>
        <v>943000</v>
      </c>
      <c r="S100" s="42">
        <f>'Core Indicators'!DW100</f>
        <v>630000</v>
      </c>
      <c r="T100" s="42">
        <f>'Core Indicators'!EE100</f>
        <v>65000</v>
      </c>
      <c r="U100" s="42">
        <f>'Core Indicators'!EM100</f>
        <v>0</v>
      </c>
      <c r="V100" s="42">
        <f>'Core Indicators'!FC100</f>
        <v>1</v>
      </c>
      <c r="W100" s="42" t="e">
        <f>'Core Indicators'!FK100</f>
        <v>#N/A</v>
      </c>
      <c r="X100" s="42" t="e">
        <f>'Core Indicators'!FS100</f>
        <v>#N/A</v>
      </c>
      <c r="Y100" s="42">
        <f>'Core Indicators'!GA100</f>
        <v>1</v>
      </c>
      <c r="Z100" s="42">
        <f>'Core Indicators'!GI100</f>
        <v>1</v>
      </c>
      <c r="AA100" s="42">
        <f>'Core Indicators'!GQ100</f>
        <v>1</v>
      </c>
      <c r="AB100" s="42">
        <f>'Core Indicators'!GY100</f>
        <v>0</v>
      </c>
      <c r="AC100" s="42">
        <f>'Core Indicators'!HG100</f>
        <v>0</v>
      </c>
      <c r="AD100" s="42">
        <f>'Core Indicators'!HO100</f>
        <v>0</v>
      </c>
      <c r="AE100" s="42">
        <f>'Core Indicators'!HW100</f>
        <v>0</v>
      </c>
      <c r="AF100" s="42">
        <f>'Core Indicators'!IE100</f>
        <v>0</v>
      </c>
      <c r="AG100" s="42">
        <f>'Core Indicators'!IM100</f>
        <v>2</v>
      </c>
    </row>
    <row r="101" spans="1:33" ht="20.100000000000001" customHeight="1" x14ac:dyDescent="0.25">
      <c r="A101" s="62" t="str">
        <f>'Core Indicators'!A:A</f>
        <v>Multiple crises in Niger</v>
      </c>
      <c r="B101" s="62" t="str">
        <f>'Core Indicators'!B:B</f>
        <v>Conflict,Displacement</v>
      </c>
      <c r="C101" s="62" t="str">
        <f>'Core Indicators'!C101</f>
        <v>NER001</v>
      </c>
      <c r="D101" s="62" t="str">
        <f>'Core Indicators'!D101</f>
        <v>Niger</v>
      </c>
      <c r="E101" s="62" t="str">
        <f>'Core Indicators'!E101</f>
        <v>NER</v>
      </c>
      <c r="F101" s="41">
        <f>'Core Indicators'!O101</f>
        <v>409324</v>
      </c>
      <c r="G101" s="41">
        <f>'Core Indicators'!W101</f>
        <v>12540000</v>
      </c>
      <c r="H101" s="41">
        <f>'Core Indicators'!AE101</f>
        <v>3141000</v>
      </c>
      <c r="I101" s="41">
        <f>'Core Indicators'!AM101</f>
        <v>693000</v>
      </c>
      <c r="J101" s="41">
        <f>'Core Indicators'!AU101</f>
        <v>5</v>
      </c>
      <c r="K101" s="41" t="str">
        <f>'Core Indicators'!BC101</f>
        <v>x</v>
      </c>
      <c r="L101" s="41">
        <f>'Core Indicators'!BK101</f>
        <v>545</v>
      </c>
      <c r="M101" s="41" t="str">
        <f>'Core Indicators'!BS101</f>
        <v>x</v>
      </c>
      <c r="N101" s="41" t="str">
        <f>'Core Indicators'!CA101</f>
        <v>x</v>
      </c>
      <c r="O101" s="41" t="e">
        <f>'Core Indicators'!CI101</f>
        <v>#N/A</v>
      </c>
      <c r="P101" s="41" t="str">
        <f>'Core Indicators'!CQ101</f>
        <v>x</v>
      </c>
      <c r="Q101" s="41">
        <f>'Core Indicators'!DG101</f>
        <v>9399000</v>
      </c>
      <c r="R101" s="41">
        <f>'Core Indicators'!DO101</f>
        <v>0</v>
      </c>
      <c r="S101" s="41">
        <f>'Core Indicators'!DW101</f>
        <v>1756000</v>
      </c>
      <c r="T101" s="41">
        <f>'Core Indicators'!EE101</f>
        <v>1385000</v>
      </c>
      <c r="U101" s="41">
        <f>'Core Indicators'!EM101</f>
        <v>0</v>
      </c>
      <c r="V101" s="41">
        <f>'Core Indicators'!FC101</f>
        <v>4</v>
      </c>
      <c r="W101" s="41" t="str">
        <f>'Core Indicators'!FK101</f>
        <v>x</v>
      </c>
      <c r="X101" s="41" t="str">
        <f>'Core Indicators'!FS101</f>
        <v>x</v>
      </c>
      <c r="Y101" s="41">
        <f>'Core Indicators'!GA101</f>
        <v>1</v>
      </c>
      <c r="Z101" s="41">
        <f>'Core Indicators'!GI101</f>
        <v>3</v>
      </c>
      <c r="AA101" s="41">
        <f>'Core Indicators'!GQ101</f>
        <v>1</v>
      </c>
      <c r="AB101" s="41">
        <f>'Core Indicators'!GY101</f>
        <v>0</v>
      </c>
      <c r="AC101" s="41">
        <f>'Core Indicators'!HG101</f>
        <v>0</v>
      </c>
      <c r="AD101" s="41">
        <f>'Core Indicators'!HO101</f>
        <v>2</v>
      </c>
      <c r="AE101" s="41">
        <f>'Core Indicators'!HW101</f>
        <v>2</v>
      </c>
      <c r="AF101" s="41">
        <f>'Core Indicators'!IE101</f>
        <v>1</v>
      </c>
      <c r="AG101" s="41">
        <f>'Core Indicators'!IM101</f>
        <v>3</v>
      </c>
    </row>
    <row r="102" spans="1:33" ht="20.100000000000001" customHeight="1" x14ac:dyDescent="0.25">
      <c r="A102" s="233" t="str">
        <f>'Core Indicators'!A:A</f>
        <v>Lake Chad basin crisis in Niger</v>
      </c>
      <c r="B102" s="233" t="str">
        <f>'Core Indicators'!B:B</f>
        <v>Conflict</v>
      </c>
      <c r="C102" s="233" t="str">
        <f>'Core Indicators'!C102</f>
        <v>NER002</v>
      </c>
      <c r="D102" s="233" t="str">
        <f>'Core Indicators'!D102</f>
        <v>Niger</v>
      </c>
      <c r="E102" s="233" t="str">
        <f>'Core Indicators'!E102</f>
        <v>NER</v>
      </c>
      <c r="F102" s="42">
        <f>'Core Indicators'!O102</f>
        <v>156906</v>
      </c>
      <c r="G102" s="42">
        <f>'Core Indicators'!W102</f>
        <v>788000</v>
      </c>
      <c r="H102" s="42">
        <f>'Core Indicators'!AE102</f>
        <v>315000</v>
      </c>
      <c r="I102" s="42">
        <f>'Core Indicators'!AM102</f>
        <v>287000</v>
      </c>
      <c r="J102" s="42">
        <f>'Core Indicators'!AU102</f>
        <v>141012</v>
      </c>
      <c r="K102" s="42" t="str">
        <f>'Core Indicators'!BC102</f>
        <v>x</v>
      </c>
      <c r="L102" s="42">
        <f>'Core Indicators'!BK102</f>
        <v>34</v>
      </c>
      <c r="M102" s="42" t="str">
        <f>'Core Indicators'!BS102</f>
        <v>x</v>
      </c>
      <c r="N102" s="42" t="str">
        <f>'Core Indicators'!CA102</f>
        <v>x</v>
      </c>
      <c r="O102" s="42" t="e">
        <f>'Core Indicators'!CI102</f>
        <v>#N/A</v>
      </c>
      <c r="P102" s="42" t="str">
        <f>'Core Indicators'!CQ102</f>
        <v>x</v>
      </c>
      <c r="Q102" s="42">
        <f>'Core Indicators'!DG102</f>
        <v>220000</v>
      </c>
      <c r="R102" s="42">
        <f>'Core Indicators'!DO102</f>
        <v>0</v>
      </c>
      <c r="S102" s="42">
        <f>'Core Indicators'!DW102</f>
        <v>57000</v>
      </c>
      <c r="T102" s="42">
        <f>'Core Indicators'!EE102</f>
        <v>512000</v>
      </c>
      <c r="U102" s="42">
        <f>'Core Indicators'!EM102</f>
        <v>0</v>
      </c>
      <c r="V102" s="42">
        <f>'Core Indicators'!FC102</f>
        <v>4</v>
      </c>
      <c r="W102" s="42" t="str">
        <f>'Core Indicators'!FK102</f>
        <v>x</v>
      </c>
      <c r="X102" s="42" t="str">
        <f>'Core Indicators'!FS102</f>
        <v>x</v>
      </c>
      <c r="Y102" s="42">
        <f>'Core Indicators'!GA102</f>
        <v>1</v>
      </c>
      <c r="Z102" s="42">
        <f>'Core Indicators'!GI102</f>
        <v>3</v>
      </c>
      <c r="AA102" s="42">
        <f>'Core Indicators'!GQ102</f>
        <v>1</v>
      </c>
      <c r="AB102" s="42">
        <f>'Core Indicators'!GY102</f>
        <v>0</v>
      </c>
      <c r="AC102" s="42">
        <f>'Core Indicators'!HG102</f>
        <v>0</v>
      </c>
      <c r="AD102" s="42">
        <f>'Core Indicators'!HO102</f>
        <v>2</v>
      </c>
      <c r="AE102" s="42">
        <f>'Core Indicators'!HW102</f>
        <v>2</v>
      </c>
      <c r="AF102" s="42">
        <f>'Core Indicators'!IE102</f>
        <v>1</v>
      </c>
      <c r="AG102" s="42">
        <f>'Core Indicators'!IM102</f>
        <v>3</v>
      </c>
    </row>
    <row r="103" spans="1:33" ht="20.100000000000001" customHeight="1" x14ac:dyDescent="0.25">
      <c r="A103" s="62" t="str">
        <f>'Core Indicators'!A:A</f>
        <v>Mali/Burkina Faso conflict</v>
      </c>
      <c r="B103" s="62" t="str">
        <f>'Core Indicators'!B:B</f>
        <v>Conflict</v>
      </c>
      <c r="C103" s="62" t="str">
        <f>'Core Indicators'!C103</f>
        <v>NER003</v>
      </c>
      <c r="D103" s="62" t="str">
        <f>'Core Indicators'!D103</f>
        <v>Niger</v>
      </c>
      <c r="E103" s="62" t="str">
        <f>'Core Indicators'!E103</f>
        <v>NER</v>
      </c>
      <c r="F103" s="41">
        <f>'Core Indicators'!O103</f>
        <v>210622</v>
      </c>
      <c r="G103" s="41">
        <f>'Core Indicators'!W103</f>
        <v>7550000</v>
      </c>
      <c r="H103" s="41">
        <f>'Core Indicators'!AE103</f>
        <v>1749000</v>
      </c>
      <c r="I103" s="41">
        <f>'Core Indicators'!AM103</f>
        <v>335000</v>
      </c>
      <c r="J103" s="41" t="str">
        <f>'Core Indicators'!AU103</f>
        <v>x</v>
      </c>
      <c r="K103" s="41" t="str">
        <f>'Core Indicators'!BC103</f>
        <v>x</v>
      </c>
      <c r="L103" s="41">
        <f>'Core Indicators'!BK103</f>
        <v>488</v>
      </c>
      <c r="M103" s="41" t="str">
        <f>'Core Indicators'!BS103</f>
        <v>x</v>
      </c>
      <c r="N103" s="41" t="str">
        <f>'Core Indicators'!CA103</f>
        <v>x</v>
      </c>
      <c r="O103" s="41" t="e">
        <f>'Core Indicators'!CI103</f>
        <v>#N/A</v>
      </c>
      <c r="P103" s="41" t="str">
        <f>'Core Indicators'!CQ103</f>
        <v>x</v>
      </c>
      <c r="Q103" s="41">
        <f>'Core Indicators'!DG103</f>
        <v>5801000</v>
      </c>
      <c r="R103" s="41">
        <f>'Core Indicators'!DO103</f>
        <v>0</v>
      </c>
      <c r="S103" s="41">
        <f>'Core Indicators'!DW103</f>
        <v>876000</v>
      </c>
      <c r="T103" s="41">
        <f>'Core Indicators'!EE103</f>
        <v>873000</v>
      </c>
      <c r="U103" s="41">
        <f>'Core Indicators'!EM103</f>
        <v>0</v>
      </c>
      <c r="V103" s="41">
        <f>'Core Indicators'!FC103</f>
        <v>4</v>
      </c>
      <c r="W103" s="41" t="str">
        <f>'Core Indicators'!FK103</f>
        <v>x</v>
      </c>
      <c r="X103" s="41" t="str">
        <f>'Core Indicators'!FS103</f>
        <v>x</v>
      </c>
      <c r="Y103" s="41">
        <f>'Core Indicators'!GA103</f>
        <v>1</v>
      </c>
      <c r="Z103" s="41">
        <f>'Core Indicators'!GI103</f>
        <v>3</v>
      </c>
      <c r="AA103" s="41">
        <f>'Core Indicators'!GQ103</f>
        <v>1</v>
      </c>
      <c r="AB103" s="41">
        <f>'Core Indicators'!GY103</f>
        <v>0</v>
      </c>
      <c r="AC103" s="41">
        <f>'Core Indicators'!HG103</f>
        <v>0</v>
      </c>
      <c r="AD103" s="41">
        <f>'Core Indicators'!HO103</f>
        <v>2</v>
      </c>
      <c r="AE103" s="41">
        <f>'Core Indicators'!HW103</f>
        <v>2</v>
      </c>
      <c r="AF103" s="41">
        <f>'Core Indicators'!IE103</f>
        <v>1</v>
      </c>
      <c r="AG103" s="41">
        <f>'Core Indicators'!IM103</f>
        <v>3</v>
      </c>
    </row>
    <row r="104" spans="1:33" ht="20.100000000000001" customHeight="1" x14ac:dyDescent="0.25">
      <c r="A104" s="233" t="str">
        <f>'Core Indicators'!A:A</f>
        <v>Nigerian Refugees</v>
      </c>
      <c r="B104" s="233" t="str">
        <f>'Core Indicators'!B:B</f>
        <v>Displacement</v>
      </c>
      <c r="C104" s="233" t="str">
        <f>'Core Indicators'!C104</f>
        <v>NER004</v>
      </c>
      <c r="D104" s="233" t="str">
        <f>'Core Indicators'!D104</f>
        <v>Niger</v>
      </c>
      <c r="E104" s="233" t="str">
        <f>'Core Indicators'!E104</f>
        <v>NER</v>
      </c>
      <c r="F104" s="42">
        <f>'Core Indicators'!O104</f>
        <v>41796</v>
      </c>
      <c r="G104" s="42">
        <f>'Core Indicators'!W104</f>
        <v>4202000</v>
      </c>
      <c r="H104" s="42">
        <f>'Core Indicators'!AE104</f>
        <v>823000</v>
      </c>
      <c r="I104" s="42">
        <f>'Core Indicators'!AM104</f>
        <v>72000</v>
      </c>
      <c r="J104" s="42" t="str">
        <f>'Core Indicators'!AU104</f>
        <v>x</v>
      </c>
      <c r="K104" s="42" t="str">
        <f>'Core Indicators'!BC104</f>
        <v>x</v>
      </c>
      <c r="L104" s="42">
        <f>'Core Indicators'!BK104</f>
        <v>15</v>
      </c>
      <c r="M104" s="42">
        <f>'Core Indicators'!BS104</f>
        <v>0</v>
      </c>
      <c r="N104" s="42">
        <f>'Core Indicators'!CA104</f>
        <v>0</v>
      </c>
      <c r="O104" s="42" t="e">
        <f>'Core Indicators'!CI104</f>
        <v>#N/A</v>
      </c>
      <c r="P104" s="42">
        <f>'Core Indicators'!CQ104</f>
        <v>0</v>
      </c>
      <c r="Q104" s="42">
        <f>'Core Indicators'!DG104</f>
        <v>3379000</v>
      </c>
      <c r="R104" s="42">
        <f>'Core Indicators'!DO104</f>
        <v>0</v>
      </c>
      <c r="S104" s="42">
        <f>'Core Indicators'!DW104</f>
        <v>823000</v>
      </c>
      <c r="T104" s="42">
        <f>'Core Indicators'!EE104</f>
        <v>0</v>
      </c>
      <c r="U104" s="42">
        <f>'Core Indicators'!EM104</f>
        <v>0</v>
      </c>
      <c r="V104" s="42">
        <f>'Core Indicators'!FC104</f>
        <v>2</v>
      </c>
      <c r="W104" s="42" t="str">
        <f>'Core Indicators'!FK104</f>
        <v>x</v>
      </c>
      <c r="X104" s="42" t="str">
        <f>'Core Indicators'!FS104</f>
        <v>x</v>
      </c>
      <c r="Y104" s="42">
        <f>'Core Indicators'!GA104</f>
        <v>1</v>
      </c>
      <c r="Z104" s="42">
        <f>'Core Indicators'!GI104</f>
        <v>2</v>
      </c>
      <c r="AA104" s="42">
        <f>'Core Indicators'!GQ104</f>
        <v>1</v>
      </c>
      <c r="AB104" s="42">
        <f>'Core Indicators'!GY104</f>
        <v>0</v>
      </c>
      <c r="AC104" s="42">
        <f>'Core Indicators'!HG104</f>
        <v>0</v>
      </c>
      <c r="AD104" s="42">
        <f>'Core Indicators'!HO104</f>
        <v>1</v>
      </c>
      <c r="AE104" s="42">
        <f>'Core Indicators'!HW104</f>
        <v>1</v>
      </c>
      <c r="AF104" s="42">
        <f>'Core Indicators'!IE104</f>
        <v>1</v>
      </c>
      <c r="AG104" s="42">
        <f>'Core Indicators'!IM104</f>
        <v>3</v>
      </c>
    </row>
    <row r="105" spans="1:33" ht="20.100000000000001" customHeight="1" x14ac:dyDescent="0.25">
      <c r="A105" s="62" t="str">
        <f>'Core Indicators'!A:A</f>
        <v>Complex crisis in Nigeria</v>
      </c>
      <c r="B105" s="62" t="str">
        <f>'Core Indicators'!B:B</f>
        <v>Conflict,Displacement,Violence</v>
      </c>
      <c r="C105" s="62" t="str">
        <f>'Core Indicators'!C105</f>
        <v>NGA001</v>
      </c>
      <c r="D105" s="62" t="str">
        <f>'Core Indicators'!D105</f>
        <v>Nigeria</v>
      </c>
      <c r="E105" s="62" t="str">
        <f>'Core Indicators'!E105</f>
        <v>NGA</v>
      </c>
      <c r="F105" s="41">
        <f>'Core Indicators'!O105</f>
        <v>910770</v>
      </c>
      <c r="G105" s="41">
        <f>'Core Indicators'!W105</f>
        <v>193523000</v>
      </c>
      <c r="H105" s="41">
        <f>'Core Indicators'!AE105</f>
        <v>88772000</v>
      </c>
      <c r="I105" s="41">
        <f>'Core Indicators'!AM105</f>
        <v>6011000</v>
      </c>
      <c r="J105" s="41">
        <f>'Core Indicators'!AU105</f>
        <v>2416</v>
      </c>
      <c r="K105" s="41">
        <f>'Core Indicators'!BC105</f>
        <v>5934949</v>
      </c>
      <c r="L105" s="41">
        <f>'Core Indicators'!BK105</f>
        <v>3921</v>
      </c>
      <c r="M105" s="41">
        <f>'Core Indicators'!BS105</f>
        <v>174000</v>
      </c>
      <c r="N105" s="41" t="str">
        <f>'Core Indicators'!CA105</f>
        <v>x</v>
      </c>
      <c r="O105" s="41" t="e">
        <f>'Core Indicators'!CI105</f>
        <v>#N/A</v>
      </c>
      <c r="P105" s="41" t="str">
        <f>'Core Indicators'!CQ105</f>
        <v>x</v>
      </c>
      <c r="Q105" s="41">
        <f>'Core Indicators'!DG105</f>
        <v>104750000</v>
      </c>
      <c r="R105" s="41">
        <f>'Core Indicators'!DO105</f>
        <v>63958000</v>
      </c>
      <c r="S105" s="41">
        <f>'Core Indicators'!DW105</f>
        <v>23706000</v>
      </c>
      <c r="T105" s="41">
        <f>'Core Indicators'!EE105</f>
        <v>1108000</v>
      </c>
      <c r="U105" s="41">
        <f>'Core Indicators'!EM105</f>
        <v>0</v>
      </c>
      <c r="V105" s="41">
        <f>'Core Indicators'!FC105</f>
        <v>4</v>
      </c>
      <c r="W105" s="41" t="str">
        <f>'Core Indicators'!FK105</f>
        <v>x</v>
      </c>
      <c r="X105" s="41">
        <f>'Core Indicators'!FS105</f>
        <v>800000</v>
      </c>
      <c r="Y105" s="41">
        <f>'Core Indicators'!GA105</f>
        <v>1</v>
      </c>
      <c r="Z105" s="41">
        <f>'Core Indicators'!GI105</f>
        <v>3</v>
      </c>
      <c r="AA105" s="41">
        <f>'Core Indicators'!GQ105</f>
        <v>2</v>
      </c>
      <c r="AB105" s="41">
        <f>'Core Indicators'!GY105</f>
        <v>3</v>
      </c>
      <c r="AC105" s="41">
        <f>'Core Indicators'!HG105</f>
        <v>2</v>
      </c>
      <c r="AD105" s="41">
        <f>'Core Indicators'!HO105</f>
        <v>3</v>
      </c>
      <c r="AE105" s="41">
        <f>'Core Indicators'!HW105</f>
        <v>3</v>
      </c>
      <c r="AF105" s="41">
        <f>'Core Indicators'!IE105</f>
        <v>0</v>
      </c>
      <c r="AG105" s="41">
        <f>'Core Indicators'!IM105</f>
        <v>3</v>
      </c>
    </row>
    <row r="106" spans="1:33" ht="20.100000000000001" customHeight="1" x14ac:dyDescent="0.25">
      <c r="A106" s="233" t="str">
        <f>'Core Indicators'!A:A</f>
        <v>Middle belt conflict</v>
      </c>
      <c r="B106" s="233" t="str">
        <f>'Core Indicators'!B:B</f>
        <v>Violence</v>
      </c>
      <c r="C106" s="233" t="str">
        <f>'Core Indicators'!C106</f>
        <v>NGA003</v>
      </c>
      <c r="D106" s="233" t="str">
        <f>'Core Indicators'!D106</f>
        <v>Nigeria</v>
      </c>
      <c r="E106" s="233" t="str">
        <f>'Core Indicators'!E106</f>
        <v>NGA</v>
      </c>
      <c r="F106" s="42">
        <f>'Core Indicators'!O106</f>
        <v>142964</v>
      </c>
      <c r="G106" s="42">
        <f>'Core Indicators'!W106</f>
        <v>18000000</v>
      </c>
      <c r="H106" s="42">
        <f>'Core Indicators'!AE106</f>
        <v>8445000</v>
      </c>
      <c r="I106" s="42">
        <f>'Core Indicators'!AM106</f>
        <v>581000</v>
      </c>
      <c r="J106" s="42" t="str">
        <f>'Core Indicators'!AU106</f>
        <v>x</v>
      </c>
      <c r="K106" s="42" t="str">
        <f>'Core Indicators'!BC106</f>
        <v>x</v>
      </c>
      <c r="L106" s="42">
        <f>'Core Indicators'!BK106</f>
        <v>642</v>
      </c>
      <c r="M106" s="42" t="str">
        <f>'Core Indicators'!BS106</f>
        <v>x</v>
      </c>
      <c r="N106" s="42" t="str">
        <f>'Core Indicators'!CA106</f>
        <v>x</v>
      </c>
      <c r="O106" s="42" t="e">
        <f>'Core Indicators'!CI106</f>
        <v>#N/A</v>
      </c>
      <c r="P106" s="42" t="str">
        <f>'Core Indicators'!CQ106</f>
        <v>x</v>
      </c>
      <c r="Q106" s="42">
        <f>'Core Indicators'!DG106</f>
        <v>9555000</v>
      </c>
      <c r="R106" s="42">
        <f>'Core Indicators'!DO106</f>
        <v>5977000</v>
      </c>
      <c r="S106" s="42">
        <f>'Core Indicators'!DW106</f>
        <v>2468000</v>
      </c>
      <c r="T106" s="42">
        <f>'Core Indicators'!EE106</f>
        <v>0</v>
      </c>
      <c r="U106" s="42">
        <f>'Core Indicators'!EM106</f>
        <v>0</v>
      </c>
      <c r="V106" s="42">
        <f>'Core Indicators'!FC106</f>
        <v>5</v>
      </c>
      <c r="W106" s="42" t="str">
        <f>'Core Indicators'!FK106</f>
        <v>x</v>
      </c>
      <c r="X106" s="42" t="str">
        <f>'Core Indicators'!FS106</f>
        <v>x</v>
      </c>
      <c r="Y106" s="42">
        <f>'Core Indicators'!GA106</f>
        <v>1</v>
      </c>
      <c r="Z106" s="42">
        <f>'Core Indicators'!GI106</f>
        <v>2</v>
      </c>
      <c r="AA106" s="42">
        <f>'Core Indicators'!GQ106</f>
        <v>0</v>
      </c>
      <c r="AB106" s="42">
        <f>'Core Indicators'!GY106</f>
        <v>3</v>
      </c>
      <c r="AC106" s="42">
        <f>'Core Indicators'!HG106</f>
        <v>0</v>
      </c>
      <c r="AD106" s="42">
        <f>'Core Indicators'!HO106</f>
        <v>0</v>
      </c>
      <c r="AE106" s="42">
        <f>'Core Indicators'!HW106</f>
        <v>2</v>
      </c>
      <c r="AF106" s="42">
        <f>'Core Indicators'!IE106</f>
        <v>0</v>
      </c>
      <c r="AG106" s="42">
        <f>'Core Indicators'!IM106</f>
        <v>2</v>
      </c>
    </row>
    <row r="107" spans="1:33" ht="20.100000000000001" customHeight="1" x14ac:dyDescent="0.25">
      <c r="A107" s="62" t="str">
        <f>'Core Indicators'!A:A</f>
        <v>Lake Chad basin crisis in Nigeria</v>
      </c>
      <c r="B107" s="62" t="str">
        <f>'Core Indicators'!B:B</f>
        <v>Conflict,Displacement</v>
      </c>
      <c r="C107" s="62" t="str">
        <f>'Core Indicators'!C107</f>
        <v>NGA004</v>
      </c>
      <c r="D107" s="62" t="str">
        <f>'Core Indicators'!D107</f>
        <v>Nigeria</v>
      </c>
      <c r="E107" s="62" t="str">
        <f>'Core Indicators'!E107</f>
        <v>NGA</v>
      </c>
      <c r="F107" s="41">
        <f>'Core Indicators'!O107</f>
        <v>157918</v>
      </c>
      <c r="G107" s="41">
        <f>'Core Indicators'!W107</f>
        <v>16100000</v>
      </c>
      <c r="H107" s="41">
        <f>'Core Indicators'!AE107</f>
        <v>16100000</v>
      </c>
      <c r="I107" s="41">
        <f>'Core Indicators'!AM107</f>
        <v>4637000</v>
      </c>
      <c r="J107" s="41" t="str">
        <f>'Core Indicators'!AU107</f>
        <v>x</v>
      </c>
      <c r="K107" s="41">
        <f>'Core Indicators'!BC107</f>
        <v>1529500</v>
      </c>
      <c r="L107" s="41">
        <f>'Core Indicators'!BK107</f>
        <v>1374</v>
      </c>
      <c r="M107" s="41" t="str">
        <f>'Core Indicators'!BS107</f>
        <v>x</v>
      </c>
      <c r="N107" s="41" t="str">
        <f>'Core Indicators'!CA107</f>
        <v>x</v>
      </c>
      <c r="O107" s="41" t="e">
        <f>'Core Indicators'!CI107</f>
        <v>#N/A</v>
      </c>
      <c r="P107" s="41" t="str">
        <f>'Core Indicators'!CQ107</f>
        <v>x</v>
      </c>
      <c r="Q107" s="41">
        <f>'Core Indicators'!DG107</f>
        <v>2000000</v>
      </c>
      <c r="R107" s="41">
        <f>'Core Indicators'!DO107</f>
        <v>5800000</v>
      </c>
      <c r="S107" s="41">
        <f>'Core Indicators'!DW107</f>
        <v>5900000</v>
      </c>
      <c r="T107" s="41">
        <f>'Core Indicators'!EE107</f>
        <v>2200000</v>
      </c>
      <c r="U107" s="41">
        <f>'Core Indicators'!EM107</f>
        <v>200000</v>
      </c>
      <c r="V107" s="41">
        <f>'Core Indicators'!FC107</f>
        <v>4</v>
      </c>
      <c r="W107" s="41" t="str">
        <f>'Core Indicators'!FK107</f>
        <v>x</v>
      </c>
      <c r="X107" s="41">
        <f>'Core Indicators'!FS107</f>
        <v>800000</v>
      </c>
      <c r="Y107" s="41">
        <f>'Core Indicators'!GA107</f>
        <v>1</v>
      </c>
      <c r="Z107" s="41">
        <f>'Core Indicators'!GI107</f>
        <v>3</v>
      </c>
      <c r="AA107" s="41">
        <f>'Core Indicators'!GQ107</f>
        <v>2</v>
      </c>
      <c r="AB107" s="41">
        <f>'Core Indicators'!GY107</f>
        <v>3</v>
      </c>
      <c r="AC107" s="41">
        <f>'Core Indicators'!HG107</f>
        <v>2</v>
      </c>
      <c r="AD107" s="41">
        <f>'Core Indicators'!HO107</f>
        <v>3</v>
      </c>
      <c r="AE107" s="41">
        <f>'Core Indicators'!HW107</f>
        <v>3</v>
      </c>
      <c r="AF107" s="41">
        <f>'Core Indicators'!IE107</f>
        <v>0</v>
      </c>
      <c r="AG107" s="41">
        <f>'Core Indicators'!IM107</f>
        <v>3</v>
      </c>
    </row>
    <row r="108" spans="1:33" ht="20.100000000000001" customHeight="1" x14ac:dyDescent="0.25">
      <c r="A108" s="233" t="str">
        <f>'Core Indicators'!A:A</f>
        <v>Northwest Banditry</v>
      </c>
      <c r="B108" s="233" t="str">
        <f>'Core Indicators'!B:B</f>
        <v>Violence,Displacement</v>
      </c>
      <c r="C108" s="233" t="str">
        <f>'Core Indicators'!C108</f>
        <v>NGA007</v>
      </c>
      <c r="D108" s="233" t="str">
        <f>'Core Indicators'!D108</f>
        <v>Nigeria</v>
      </c>
      <c r="E108" s="233" t="str">
        <f>'Core Indicators'!E108</f>
        <v>NGA</v>
      </c>
      <c r="F108" s="42">
        <f>'Core Indicators'!O108</f>
        <v>237708</v>
      </c>
      <c r="G108" s="42">
        <f>'Core Indicators'!W108</f>
        <v>42748000</v>
      </c>
      <c r="H108" s="42">
        <f>'Core Indicators'!AE108</f>
        <v>23239000</v>
      </c>
      <c r="I108" s="42">
        <f>'Core Indicators'!AM108</f>
        <v>687000</v>
      </c>
      <c r="J108" s="42" t="str">
        <f>'Core Indicators'!AU108</f>
        <v>x</v>
      </c>
      <c r="K108" s="42" t="str">
        <f>'Core Indicators'!BC108</f>
        <v>x</v>
      </c>
      <c r="L108" s="42">
        <f>'Core Indicators'!BK108</f>
        <v>1180</v>
      </c>
      <c r="M108" s="42" t="str">
        <f>'Core Indicators'!BS108</f>
        <v>x</v>
      </c>
      <c r="N108" s="42" t="str">
        <f>'Core Indicators'!CA108</f>
        <v>x</v>
      </c>
      <c r="O108" s="42" t="e">
        <f>'Core Indicators'!CI108</f>
        <v>#N/A</v>
      </c>
      <c r="P108" s="42">
        <f>'Core Indicators'!CQ108</f>
        <v>49</v>
      </c>
      <c r="Q108" s="42">
        <f>'Core Indicators'!DG108</f>
        <v>19508000</v>
      </c>
      <c r="R108" s="42">
        <f>'Core Indicators'!DO108</f>
        <v>15815000</v>
      </c>
      <c r="S108" s="42">
        <f>'Core Indicators'!DW108</f>
        <v>6994000</v>
      </c>
      <c r="T108" s="42">
        <f>'Core Indicators'!EE108</f>
        <v>431000</v>
      </c>
      <c r="U108" s="42">
        <f>'Core Indicators'!EM108</f>
        <v>0</v>
      </c>
      <c r="V108" s="42">
        <f>'Core Indicators'!FC108</f>
        <v>5</v>
      </c>
      <c r="W108" s="42" t="str">
        <f>'Core Indicators'!FK108</f>
        <v>x</v>
      </c>
      <c r="X108" s="42" t="str">
        <f>'Core Indicators'!FS108</f>
        <v>x</v>
      </c>
      <c r="Y108" s="42">
        <f>'Core Indicators'!GA108</f>
        <v>1</v>
      </c>
      <c r="Z108" s="42">
        <f>'Core Indicators'!GI108</f>
        <v>2</v>
      </c>
      <c r="AA108" s="42">
        <f>'Core Indicators'!GQ108</f>
        <v>0</v>
      </c>
      <c r="AB108" s="42">
        <f>'Core Indicators'!GY108</f>
        <v>3</v>
      </c>
      <c r="AC108" s="42">
        <f>'Core Indicators'!HG108</f>
        <v>0</v>
      </c>
      <c r="AD108" s="42">
        <f>'Core Indicators'!HO108</f>
        <v>2</v>
      </c>
      <c r="AE108" s="42">
        <f>'Core Indicators'!HW108</f>
        <v>2</v>
      </c>
      <c r="AF108" s="42">
        <f>'Core Indicators'!IE108</f>
        <v>0</v>
      </c>
      <c r="AG108" s="42">
        <f>'Core Indicators'!IM108</f>
        <v>2</v>
      </c>
    </row>
    <row r="109" spans="1:33" ht="20.100000000000001" customHeight="1" x14ac:dyDescent="0.25">
      <c r="A109" s="62" t="str">
        <f>'Core Indicators'!A:A</f>
        <v>Cameroonian Refugees in Nigeria</v>
      </c>
      <c r="B109" s="62" t="str">
        <f>'Core Indicators'!B:B</f>
        <v>Displacement</v>
      </c>
      <c r="C109" s="62" t="str">
        <f>'Core Indicators'!C109</f>
        <v>NGA008</v>
      </c>
      <c r="D109" s="62" t="str">
        <f>'Core Indicators'!D109</f>
        <v>Nigeria</v>
      </c>
      <c r="E109" s="62" t="str">
        <f>'Core Indicators'!E109</f>
        <v>NGA</v>
      </c>
      <c r="F109" s="41">
        <f>'Core Indicators'!O109</f>
        <v>108869</v>
      </c>
      <c r="G109" s="41">
        <f>'Core Indicators'!W109</f>
        <v>12675000</v>
      </c>
      <c r="H109" s="41">
        <f>'Core Indicators'!AE109</f>
        <v>107000</v>
      </c>
      <c r="I109" s="41">
        <f>'Core Indicators'!AM109</f>
        <v>107000</v>
      </c>
      <c r="J109" s="41" t="str">
        <f>'Core Indicators'!AU109</f>
        <v>x</v>
      </c>
      <c r="K109" s="41" t="str">
        <f>'Core Indicators'!BC109</f>
        <v>x</v>
      </c>
      <c r="L109" s="41" t="str">
        <f>'Core Indicators'!BK109</f>
        <v>x</v>
      </c>
      <c r="M109" s="41" t="str">
        <f>'Core Indicators'!BS109</f>
        <v>x</v>
      </c>
      <c r="N109" s="41" t="str">
        <f>'Core Indicators'!CA109</f>
        <v>x</v>
      </c>
      <c r="O109" s="41" t="e">
        <f>'Core Indicators'!CI109</f>
        <v>#N/A</v>
      </c>
      <c r="P109" s="41" t="str">
        <f>'Core Indicators'!CQ109</f>
        <v>x</v>
      </c>
      <c r="Q109" s="41">
        <f>'Core Indicators'!DG109</f>
        <v>12568000</v>
      </c>
      <c r="R109" s="41">
        <f>'Core Indicators'!DO109</f>
        <v>0</v>
      </c>
      <c r="S109" s="41">
        <f>'Core Indicators'!DW109</f>
        <v>107000</v>
      </c>
      <c r="T109" s="41" t="str">
        <f>'Core Indicators'!EE109</f>
        <v>x</v>
      </c>
      <c r="U109" s="41" t="str">
        <f>'Core Indicators'!EM109</f>
        <v>x</v>
      </c>
      <c r="V109" s="41">
        <f>'Core Indicators'!FC109</f>
        <v>2</v>
      </c>
      <c r="W109" s="41" t="str">
        <f>'Core Indicators'!FK109</f>
        <v>x</v>
      </c>
      <c r="X109" s="41" t="str">
        <f>'Core Indicators'!FS109</f>
        <v>x</v>
      </c>
      <c r="Y109" s="41">
        <f>'Core Indicators'!GA109</f>
        <v>1</v>
      </c>
      <c r="Z109" s="41">
        <f>'Core Indicators'!GI109</f>
        <v>2</v>
      </c>
      <c r="AA109" s="41">
        <f>'Core Indicators'!GQ109</f>
        <v>2</v>
      </c>
      <c r="AB109" s="41">
        <f>'Core Indicators'!GY109</f>
        <v>3</v>
      </c>
      <c r="AC109" s="41">
        <f>'Core Indicators'!HG109</f>
        <v>0</v>
      </c>
      <c r="AD109" s="41">
        <f>'Core Indicators'!HO109</f>
        <v>1</v>
      </c>
      <c r="AE109" s="41">
        <f>'Core Indicators'!HW109</f>
        <v>0</v>
      </c>
      <c r="AF109" s="41">
        <f>'Core Indicators'!IE109</f>
        <v>0</v>
      </c>
      <c r="AG109" s="41">
        <f>'Core Indicators'!IM109</f>
        <v>1</v>
      </c>
    </row>
    <row r="110" spans="1:33" ht="20.100000000000001" customHeight="1" x14ac:dyDescent="0.25">
      <c r="A110" s="233" t="str">
        <f>'Core Indicators'!A:A</f>
        <v>Socioeconomic crisis in Nicaragua</v>
      </c>
      <c r="B110" s="233" t="str">
        <f>'Core Indicators'!B:B</f>
        <v>Socio-political</v>
      </c>
      <c r="C110" s="233" t="str">
        <f>'Core Indicators'!C110</f>
        <v>NIC001</v>
      </c>
      <c r="D110" s="233" t="str">
        <f>'Core Indicators'!D110</f>
        <v>Nicaragua</v>
      </c>
      <c r="E110" s="233" t="str">
        <f>'Core Indicators'!E110</f>
        <v>NIC</v>
      </c>
      <c r="F110" s="42">
        <f>'Core Indicators'!O110</f>
        <v>120340</v>
      </c>
      <c r="G110" s="42">
        <f>'Core Indicators'!W110</f>
        <v>7198000</v>
      </c>
      <c r="H110" s="42">
        <f>'Core Indicators'!AE110</f>
        <v>250000</v>
      </c>
      <c r="I110" s="42">
        <f>'Core Indicators'!AM110</f>
        <v>250000</v>
      </c>
      <c r="J110" s="42" t="str">
        <f>'Core Indicators'!AU110</f>
        <v>x</v>
      </c>
      <c r="K110" s="42" t="str">
        <f>'Core Indicators'!BC110</f>
        <v>x</v>
      </c>
      <c r="L110" s="42">
        <f>'Core Indicators'!BK110</f>
        <v>3</v>
      </c>
      <c r="M110" s="42" t="str">
        <f>'Core Indicators'!BS110</f>
        <v>x</v>
      </c>
      <c r="N110" s="42" t="str">
        <f>'Core Indicators'!CA110</f>
        <v>x</v>
      </c>
      <c r="O110" s="42" t="e">
        <f>'Core Indicators'!CI110</f>
        <v>#N/A</v>
      </c>
      <c r="P110" s="42" t="str">
        <f>'Core Indicators'!CQ110</f>
        <v>x</v>
      </c>
      <c r="Q110" s="42">
        <f>'Core Indicators'!DG110</f>
        <v>6948000</v>
      </c>
      <c r="R110" s="42">
        <f>'Core Indicators'!DO110</f>
        <v>250000</v>
      </c>
      <c r="S110" s="42">
        <f>'Core Indicators'!DW110</f>
        <v>0</v>
      </c>
      <c r="T110" s="42">
        <f>'Core Indicators'!EE110</f>
        <v>0</v>
      </c>
      <c r="U110" s="42">
        <f>'Core Indicators'!EM110</f>
        <v>0</v>
      </c>
      <c r="V110" s="42" t="str">
        <f>'Core Indicators'!FC110</f>
        <v>x</v>
      </c>
      <c r="W110" s="42" t="str">
        <f>'Core Indicators'!FK110</f>
        <v>x</v>
      </c>
      <c r="X110" s="42" t="str">
        <f>'Core Indicators'!FS110</f>
        <v>x</v>
      </c>
      <c r="Y110" s="42">
        <f>'Core Indicators'!GA110</f>
        <v>2</v>
      </c>
      <c r="Z110" s="42">
        <f>'Core Indicators'!GI110</f>
        <v>0</v>
      </c>
      <c r="AA110" s="42">
        <f>'Core Indicators'!GQ110</f>
        <v>3</v>
      </c>
      <c r="AB110" s="42">
        <f>'Core Indicators'!GY110</f>
        <v>0</v>
      </c>
      <c r="AC110" s="42">
        <f>'Core Indicators'!HG110</f>
        <v>3</v>
      </c>
      <c r="AD110" s="42">
        <f>'Core Indicators'!HO110</f>
        <v>1</v>
      </c>
      <c r="AE110" s="42">
        <f>'Core Indicators'!HW110</f>
        <v>1</v>
      </c>
      <c r="AF110" s="42">
        <f>'Core Indicators'!IE110</f>
        <v>0</v>
      </c>
      <c r="AG110" s="42">
        <f>'Core Indicators'!IM110</f>
        <v>1</v>
      </c>
    </row>
    <row r="111" spans="1:33" ht="20.100000000000001" customHeight="1" x14ac:dyDescent="0.25">
      <c r="A111" s="62" t="str">
        <f>'Core Indicators'!A:A</f>
        <v>Complex crisis in Pakistan</v>
      </c>
      <c r="B111" s="62" t="str">
        <f>'Core Indicators'!B:B</f>
        <v>Displacement,Conflict</v>
      </c>
      <c r="C111" s="62" t="str">
        <f>'Core Indicators'!C111</f>
        <v>PAK001</v>
      </c>
      <c r="D111" s="62" t="str">
        <f>'Core Indicators'!D111</f>
        <v>Pakistan</v>
      </c>
      <c r="E111" s="62" t="str">
        <f>'Core Indicators'!E111</f>
        <v>PAK</v>
      </c>
      <c r="F111" s="41">
        <f>'Core Indicators'!O111</f>
        <v>770880</v>
      </c>
      <c r="G111" s="41">
        <f>'Core Indicators'!W111</f>
        <v>239633000</v>
      </c>
      <c r="H111" s="41">
        <f>'Core Indicators'!AE111</f>
        <v>94415000</v>
      </c>
      <c r="I111" s="41">
        <f>'Core Indicators'!AM111</f>
        <v>3730000</v>
      </c>
      <c r="J111" s="41">
        <f>'Core Indicators'!AU111</f>
        <v>12900</v>
      </c>
      <c r="K111" s="41" t="str">
        <f>'Core Indicators'!BC111</f>
        <v>x</v>
      </c>
      <c r="L111" s="41">
        <f>'Core Indicators'!BK111</f>
        <v>1258</v>
      </c>
      <c r="M111" s="41">
        <f>'Core Indicators'!BS111</f>
        <v>1200000</v>
      </c>
      <c r="N111" s="41">
        <f>'Core Indicators'!CA111</f>
        <v>805000</v>
      </c>
      <c r="O111" s="41" t="e">
        <f>'Core Indicators'!CI111</f>
        <v>#N/A</v>
      </c>
      <c r="P111" s="41" t="str">
        <f>'Core Indicators'!CQ111</f>
        <v>x</v>
      </c>
      <c r="Q111" s="41">
        <f>'Core Indicators'!DG111</f>
        <v>145218000</v>
      </c>
      <c r="R111" s="41">
        <f>'Core Indicators'!DO111</f>
        <v>73815000</v>
      </c>
      <c r="S111" s="41">
        <f>'Core Indicators'!DW111</f>
        <v>18503000</v>
      </c>
      <c r="T111" s="41">
        <f>'Core Indicators'!EE111</f>
        <v>2097000</v>
      </c>
      <c r="U111" s="41">
        <f>'Core Indicators'!EM111</f>
        <v>0</v>
      </c>
      <c r="V111" s="41">
        <f>'Core Indicators'!FC111</f>
        <v>5</v>
      </c>
      <c r="W111" s="41" t="str">
        <f>'Core Indicators'!FK111</f>
        <v>x</v>
      </c>
      <c r="X111" s="41" t="str">
        <f>'Core Indicators'!FS111</f>
        <v>x</v>
      </c>
      <c r="Y111" s="41">
        <f>'Core Indicators'!GA111</f>
        <v>2</v>
      </c>
      <c r="Z111" s="41">
        <f>'Core Indicators'!GI111</f>
        <v>1</v>
      </c>
      <c r="AA111" s="41">
        <f>'Core Indicators'!GQ111</f>
        <v>2</v>
      </c>
      <c r="AB111" s="41">
        <f>'Core Indicators'!GY111</f>
        <v>0</v>
      </c>
      <c r="AC111" s="41">
        <f>'Core Indicators'!HG111</f>
        <v>2</v>
      </c>
      <c r="AD111" s="41">
        <f>'Core Indicators'!HO111</f>
        <v>2</v>
      </c>
      <c r="AE111" s="41">
        <f>'Core Indicators'!HW111</f>
        <v>1</v>
      </c>
      <c r="AF111" s="41">
        <f>'Core Indicators'!IE111</f>
        <v>1</v>
      </c>
      <c r="AG111" s="41">
        <f>'Core Indicators'!IM111</f>
        <v>3</v>
      </c>
    </row>
    <row r="112" spans="1:33" ht="20.100000000000001" customHeight="1" x14ac:dyDescent="0.25">
      <c r="A112" s="233" t="str">
        <f>'Core Indicators'!A:A</f>
        <v>Kashmir conflict in Pakistan</v>
      </c>
      <c r="B112" s="233" t="str">
        <f>'Core Indicators'!B:B</f>
        <v>Conflict</v>
      </c>
      <c r="C112" s="233" t="str">
        <f>'Core Indicators'!C112</f>
        <v>PAK004</v>
      </c>
      <c r="D112" s="233" t="str">
        <f>'Core Indicators'!D112</f>
        <v>Pakistan</v>
      </c>
      <c r="E112" s="233" t="str">
        <f>'Core Indicators'!E112</f>
        <v>PAK</v>
      </c>
      <c r="F112" s="42">
        <f>'Core Indicators'!O112</f>
        <v>13297</v>
      </c>
      <c r="G112" s="42">
        <f>'Core Indicators'!W112</f>
        <v>4361000</v>
      </c>
      <c r="H112" s="42" t="str">
        <f>'Core Indicators'!AE112</f>
        <v>x</v>
      </c>
      <c r="I112" s="42" t="str">
        <f>'Core Indicators'!AM112</f>
        <v>x</v>
      </c>
      <c r="J112" s="42" t="str">
        <f>'Core Indicators'!AU112</f>
        <v>x</v>
      </c>
      <c r="K112" s="42" t="str">
        <f>'Core Indicators'!BC112</f>
        <v>x</v>
      </c>
      <c r="L112" s="42">
        <f>'Core Indicators'!BK112</f>
        <v>3</v>
      </c>
      <c r="M112" s="42" t="str">
        <f>'Core Indicators'!BS112</f>
        <v>x</v>
      </c>
      <c r="N112" s="42" t="str">
        <f>'Core Indicators'!CA112</f>
        <v>x</v>
      </c>
      <c r="O112" s="42" t="e">
        <f>'Core Indicators'!CI112</f>
        <v>#N/A</v>
      </c>
      <c r="P112" s="42" t="str">
        <f>'Core Indicators'!CQ112</f>
        <v>x</v>
      </c>
      <c r="Q112" s="42">
        <f>'Core Indicators'!DG112</f>
        <v>4361000</v>
      </c>
      <c r="R112" s="42" t="str">
        <f>'Core Indicators'!DO112</f>
        <v>x</v>
      </c>
      <c r="S112" s="42" t="str">
        <f>'Core Indicators'!DW112</f>
        <v>x</v>
      </c>
      <c r="T112" s="42" t="str">
        <f>'Core Indicators'!EE112</f>
        <v>x</v>
      </c>
      <c r="U112" s="42" t="str">
        <f>'Core Indicators'!EM112</f>
        <v>x</v>
      </c>
      <c r="V112" s="42">
        <f>'Core Indicators'!FC112</f>
        <v>3</v>
      </c>
      <c r="W112" s="42" t="str">
        <f>'Core Indicators'!FK112</f>
        <v>x</v>
      </c>
      <c r="X112" s="42" t="str">
        <f>'Core Indicators'!FS112</f>
        <v>x</v>
      </c>
      <c r="Y112" s="42">
        <f>'Core Indicators'!GA112</f>
        <v>2</v>
      </c>
      <c r="Z112" s="42">
        <f>'Core Indicators'!GI112</f>
        <v>1</v>
      </c>
      <c r="AA112" s="42">
        <f>'Core Indicators'!GQ112</f>
        <v>2</v>
      </c>
      <c r="AB112" s="42">
        <f>'Core Indicators'!GY112</f>
        <v>0</v>
      </c>
      <c r="AC112" s="42">
        <f>'Core Indicators'!HG112</f>
        <v>2</v>
      </c>
      <c r="AD112" s="42">
        <f>'Core Indicators'!HO112</f>
        <v>2</v>
      </c>
      <c r="AE112" s="42">
        <f>'Core Indicators'!HW112</f>
        <v>1</v>
      </c>
      <c r="AF112" s="42">
        <f>'Core Indicators'!IE112</f>
        <v>1</v>
      </c>
      <c r="AG112" s="42">
        <f>'Core Indicators'!IM112</f>
        <v>3</v>
      </c>
    </row>
    <row r="113" spans="1:33" ht="20.100000000000001" customHeight="1" x14ac:dyDescent="0.25">
      <c r="A113" s="62" t="str">
        <f>'Core Indicators'!A:A</f>
        <v xml:space="preserve">Floods in Pakistan </v>
      </c>
      <c r="B113" s="62" t="str">
        <f>'Core Indicators'!B:B</f>
        <v>Other seasonal event</v>
      </c>
      <c r="C113" s="62" t="str">
        <f>'Core Indicators'!C113</f>
        <v>PAK005</v>
      </c>
      <c r="D113" s="62" t="str">
        <f>'Core Indicators'!D113</f>
        <v>Pakistan</v>
      </c>
      <c r="E113" s="62" t="str">
        <f>'Core Indicators'!E113</f>
        <v>PAK</v>
      </c>
      <c r="F113" s="41">
        <f>'Core Indicators'!O113</f>
        <v>669831</v>
      </c>
      <c r="G113" s="41">
        <f>'Core Indicators'!W113</f>
        <v>33000000</v>
      </c>
      <c r="H113" s="41">
        <f>'Core Indicators'!AE113</f>
        <v>33000000</v>
      </c>
      <c r="I113" s="41">
        <f>'Core Indicators'!AM113</f>
        <v>33000</v>
      </c>
      <c r="J113" s="41">
        <f>'Core Indicators'!AU113</f>
        <v>12900</v>
      </c>
      <c r="K113" s="41">
        <f>'Core Indicators'!BC113</f>
        <v>0</v>
      </c>
      <c r="L113" s="41">
        <f>'Core Indicators'!BK113</f>
        <v>1739</v>
      </c>
      <c r="M113" s="41">
        <f>'Core Indicators'!BS113</f>
        <v>1200000</v>
      </c>
      <c r="N113" s="41">
        <f>'Core Indicators'!CA113</f>
        <v>805000</v>
      </c>
      <c r="O113" s="41" t="e">
        <f>'Core Indicators'!CI113</f>
        <v>#N/A</v>
      </c>
      <c r="P113" s="41">
        <f>'Core Indicators'!CQ113</f>
        <v>0</v>
      </c>
      <c r="Q113" s="41">
        <f>'Core Indicators'!DG113</f>
        <v>0</v>
      </c>
      <c r="R113" s="41">
        <f>'Core Indicators'!DO113</f>
        <v>12400000</v>
      </c>
      <c r="S113" s="41">
        <f>'Core Indicators'!DW113</f>
        <v>20570000</v>
      </c>
      <c r="T113" s="41">
        <f>'Core Indicators'!EE113</f>
        <v>30000</v>
      </c>
      <c r="U113" s="41">
        <f>'Core Indicators'!EM113</f>
        <v>0</v>
      </c>
      <c r="V113" s="41">
        <f>'Core Indicators'!FC113</f>
        <v>1</v>
      </c>
      <c r="W113" s="41" t="e">
        <f>'Core Indicators'!FK113</f>
        <v>#N/A</v>
      </c>
      <c r="X113" s="41" t="e">
        <f>'Core Indicators'!FS113</f>
        <v>#N/A</v>
      </c>
      <c r="Y113" s="41">
        <f>'Core Indicators'!GA113</f>
        <v>2</v>
      </c>
      <c r="Z113" s="41">
        <f>'Core Indicators'!GI113</f>
        <v>1</v>
      </c>
      <c r="AA113" s="41">
        <f>'Core Indicators'!GQ113</f>
        <v>2</v>
      </c>
      <c r="AB113" s="41">
        <f>'Core Indicators'!GY113</f>
        <v>0</v>
      </c>
      <c r="AC113" s="41">
        <f>'Core Indicators'!HG113</f>
        <v>2</v>
      </c>
      <c r="AD113" s="41">
        <f>'Core Indicators'!HO113</f>
        <v>1</v>
      </c>
      <c r="AE113" s="41">
        <f>'Core Indicators'!HW113</f>
        <v>1</v>
      </c>
      <c r="AF113" s="41">
        <f>'Core Indicators'!IE113</f>
        <v>1</v>
      </c>
      <c r="AG113" s="41">
        <f>'Core Indicators'!IM113</f>
        <v>3</v>
      </c>
    </row>
    <row r="114" spans="1:33" ht="20.100000000000001" customHeight="1" x14ac:dyDescent="0.25">
      <c r="A114" s="233" t="str">
        <f>'Core Indicators'!A:A</f>
        <v>Venezuela displacement in Panama</v>
      </c>
      <c r="B114" s="233" t="str">
        <f>'Core Indicators'!B:B</f>
        <v>Displacement</v>
      </c>
      <c r="C114" s="233" t="str">
        <f>'Core Indicators'!C114</f>
        <v>PAN002</v>
      </c>
      <c r="D114" s="233" t="str">
        <f>'Core Indicators'!D114</f>
        <v>Panama</v>
      </c>
      <c r="E114" s="233" t="str">
        <f>'Core Indicators'!E114</f>
        <v>PAN</v>
      </c>
      <c r="F114" s="42">
        <f>'Core Indicators'!O114</f>
        <v>74180</v>
      </c>
      <c r="G114" s="42">
        <f>'Core Indicators'!W114</f>
        <v>58000</v>
      </c>
      <c r="H114" s="42">
        <f>'Core Indicators'!AE114</f>
        <v>58000</v>
      </c>
      <c r="I114" s="42">
        <f>'Core Indicators'!AM114</f>
        <v>58000</v>
      </c>
      <c r="J114" s="42" t="str">
        <f>'Core Indicators'!AU114</f>
        <v>x</v>
      </c>
      <c r="K114" s="42" t="str">
        <f>'Core Indicators'!BC114</f>
        <v>x</v>
      </c>
      <c r="L114" s="42">
        <f>'Core Indicators'!BK114</f>
        <v>0</v>
      </c>
      <c r="M114" s="42" t="str">
        <f>'Core Indicators'!BS114</f>
        <v>x</v>
      </c>
      <c r="N114" s="42" t="str">
        <f>'Core Indicators'!CA114</f>
        <v>x</v>
      </c>
      <c r="O114" s="42" t="e">
        <f>'Core Indicators'!CI114</f>
        <v>#N/A</v>
      </c>
      <c r="P114" s="42" t="str">
        <f>'Core Indicators'!CQ114</f>
        <v>x</v>
      </c>
      <c r="Q114" s="42">
        <f>'Core Indicators'!DG114</f>
        <v>0</v>
      </c>
      <c r="R114" s="42">
        <f>'Core Indicators'!DO114</f>
        <v>23000</v>
      </c>
      <c r="S114" s="42">
        <f>'Core Indicators'!DW114</f>
        <v>36000</v>
      </c>
      <c r="T114" s="42">
        <f>'Core Indicators'!EE114</f>
        <v>0</v>
      </c>
      <c r="U114" s="42">
        <f>'Core Indicators'!EM114</f>
        <v>0</v>
      </c>
      <c r="V114" s="42">
        <f>'Core Indicators'!FC114</f>
        <v>2</v>
      </c>
      <c r="W114" s="42" t="str">
        <f>'Core Indicators'!FK114</f>
        <v>x</v>
      </c>
      <c r="X114" s="42" t="str">
        <f>'Core Indicators'!FS114</f>
        <v>x</v>
      </c>
      <c r="Y114" s="42">
        <f>'Core Indicators'!GA114</f>
        <v>0</v>
      </c>
      <c r="Z114" s="42">
        <f>'Core Indicators'!GI114</f>
        <v>1</v>
      </c>
      <c r="AA114" s="42">
        <f>'Core Indicators'!GQ114</f>
        <v>0</v>
      </c>
      <c r="AB114" s="42">
        <f>'Core Indicators'!GY114</f>
        <v>0</v>
      </c>
      <c r="AC114" s="42">
        <f>'Core Indicators'!HG114</f>
        <v>0</v>
      </c>
      <c r="AD114" s="42">
        <f>'Core Indicators'!HO114</f>
        <v>2</v>
      </c>
      <c r="AE114" s="42">
        <f>'Core Indicators'!HW114</f>
        <v>1</v>
      </c>
      <c r="AF114" s="42">
        <f>'Core Indicators'!IE114</f>
        <v>0</v>
      </c>
      <c r="AG114" s="42">
        <f>'Core Indicators'!IM114</f>
        <v>1</v>
      </c>
    </row>
    <row r="115" spans="1:33" ht="20.100000000000001" customHeight="1" x14ac:dyDescent="0.25">
      <c r="A115" s="62" t="str">
        <f>'Core Indicators'!A:A</f>
        <v>Venezuela displacement in Peru</v>
      </c>
      <c r="B115" s="62" t="str">
        <f>'Core Indicators'!B:B</f>
        <v>Displacement</v>
      </c>
      <c r="C115" s="62" t="str">
        <f>'Core Indicators'!C115</f>
        <v>PER002</v>
      </c>
      <c r="D115" s="62" t="str">
        <f>'Core Indicators'!D115</f>
        <v>Peru</v>
      </c>
      <c r="E115" s="62" t="str">
        <f>'Core Indicators'!E115</f>
        <v>PER</v>
      </c>
      <c r="F115" s="41">
        <f>'Core Indicators'!O115</f>
        <v>189315</v>
      </c>
      <c r="G115" s="41">
        <f>'Core Indicators'!W115</f>
        <v>34050000</v>
      </c>
      <c r="H115" s="41">
        <f>'Core Indicators'!AE115</f>
        <v>14621000</v>
      </c>
      <c r="I115" s="41">
        <f>'Core Indicators'!AM115</f>
        <v>1540000</v>
      </c>
      <c r="J115" s="41" t="str">
        <f>'Core Indicators'!AU115</f>
        <v>x</v>
      </c>
      <c r="K115" s="41" t="str">
        <f>'Core Indicators'!BC115</f>
        <v>x</v>
      </c>
      <c r="L115" s="41">
        <f>'Core Indicators'!BK115</f>
        <v>5</v>
      </c>
      <c r="M115" s="41" t="str">
        <f>'Core Indicators'!BS115</f>
        <v>x</v>
      </c>
      <c r="N115" s="41" t="str">
        <f>'Core Indicators'!CA115</f>
        <v>x</v>
      </c>
      <c r="O115" s="41" t="e">
        <f>'Core Indicators'!CI115</f>
        <v>#N/A</v>
      </c>
      <c r="P115" s="41" t="str">
        <f>'Core Indicators'!CQ115</f>
        <v>x</v>
      </c>
      <c r="Q115" s="41">
        <f>'Core Indicators'!DG115</f>
        <v>19429000</v>
      </c>
      <c r="R115" s="41">
        <f>'Core Indicators'!DO115</f>
        <v>13571000</v>
      </c>
      <c r="S115" s="41">
        <f>'Core Indicators'!DW115</f>
        <v>1050000</v>
      </c>
      <c r="T115" s="41" t="str">
        <f>'Core Indicators'!EE115</f>
        <v>x</v>
      </c>
      <c r="U115" s="41" t="str">
        <f>'Core Indicators'!EM115</f>
        <v>x</v>
      </c>
      <c r="V115" s="41">
        <f>'Core Indicators'!FC115</f>
        <v>3</v>
      </c>
      <c r="W115" s="41" t="str">
        <f>'Core Indicators'!FK115</f>
        <v>x</v>
      </c>
      <c r="X115" s="41" t="str">
        <f>'Core Indicators'!FS115</f>
        <v>x</v>
      </c>
      <c r="Y115" s="41">
        <f>'Core Indicators'!GA115</f>
        <v>0</v>
      </c>
      <c r="Z115" s="41">
        <f>'Core Indicators'!GI115</f>
        <v>0</v>
      </c>
      <c r="AA115" s="41">
        <f>'Core Indicators'!GQ115</f>
        <v>0</v>
      </c>
      <c r="AB115" s="41">
        <f>'Core Indicators'!GY115</f>
        <v>1</v>
      </c>
      <c r="AC115" s="41">
        <f>'Core Indicators'!HG115</f>
        <v>2</v>
      </c>
      <c r="AD115" s="41">
        <f>'Core Indicators'!HO115</f>
        <v>2</v>
      </c>
      <c r="AE115" s="41">
        <f>'Core Indicators'!HW115</f>
        <v>1</v>
      </c>
      <c r="AF115" s="41">
        <f>'Core Indicators'!IE115</f>
        <v>1</v>
      </c>
      <c r="AG115" s="41">
        <f>'Core Indicators'!IM115</f>
        <v>3</v>
      </c>
    </row>
    <row r="116" spans="1:33" ht="20.100000000000001" customHeight="1" x14ac:dyDescent="0.25">
      <c r="A116" s="233" t="str">
        <f>'Core Indicators'!A:A</f>
        <v>Mindanao conflict</v>
      </c>
      <c r="B116" s="233" t="str">
        <f>'Core Indicators'!B:B</f>
        <v>Conflict,Violence</v>
      </c>
      <c r="C116" s="233" t="str">
        <f>'Core Indicators'!C116</f>
        <v>PHL003</v>
      </c>
      <c r="D116" s="233" t="str">
        <f>'Core Indicators'!D116</f>
        <v>Philippines</v>
      </c>
      <c r="E116" s="233" t="str">
        <f>'Core Indicators'!E116</f>
        <v>PHL</v>
      </c>
      <c r="F116" s="42">
        <f>'Core Indicators'!O116</f>
        <v>99949</v>
      </c>
      <c r="G116" s="42">
        <f>'Core Indicators'!W116</f>
        <v>26252000</v>
      </c>
      <c r="H116" s="42">
        <f>'Core Indicators'!AE116</f>
        <v>161000</v>
      </c>
      <c r="I116" s="42">
        <f>'Core Indicators'!AM116</f>
        <v>161000</v>
      </c>
      <c r="J116" s="42" t="str">
        <f>'Core Indicators'!AU116</f>
        <v>x</v>
      </c>
      <c r="K116" s="42" t="str">
        <f>'Core Indicators'!BC116</f>
        <v>x</v>
      </c>
      <c r="L116" s="42">
        <f>'Core Indicators'!BK116</f>
        <v>150</v>
      </c>
      <c r="M116" s="42" t="str">
        <f>'Core Indicators'!BS116</f>
        <v>x</v>
      </c>
      <c r="N116" s="42" t="str">
        <f>'Core Indicators'!CA116</f>
        <v>x</v>
      </c>
      <c r="O116" s="42" t="e">
        <f>'Core Indicators'!CI116</f>
        <v>#N/A</v>
      </c>
      <c r="P116" s="42" t="str">
        <f>'Core Indicators'!CQ116</f>
        <v>x</v>
      </c>
      <c r="Q116" s="42">
        <f>'Core Indicators'!DG116</f>
        <v>26092000</v>
      </c>
      <c r="R116" s="42">
        <f>'Core Indicators'!DO116</f>
        <v>0</v>
      </c>
      <c r="S116" s="42">
        <f>'Core Indicators'!DW116</f>
        <v>133000</v>
      </c>
      <c r="T116" s="42" t="str">
        <f>'Core Indicators'!EE116</f>
        <v>x</v>
      </c>
      <c r="U116" s="42" t="str">
        <f>'Core Indicators'!EM116</f>
        <v>x</v>
      </c>
      <c r="V116" s="42">
        <f>'Core Indicators'!FC116</f>
        <v>4</v>
      </c>
      <c r="W116" s="42" t="str">
        <f>'Core Indicators'!FK116</f>
        <v>x</v>
      </c>
      <c r="X116" s="42" t="str">
        <f>'Core Indicators'!FS116</f>
        <v>x</v>
      </c>
      <c r="Y116" s="42">
        <f>'Core Indicators'!GA116</f>
        <v>0</v>
      </c>
      <c r="Z116" s="42">
        <f>'Core Indicators'!GI116</f>
        <v>1</v>
      </c>
      <c r="AA116" s="42">
        <f>'Core Indicators'!GQ116</f>
        <v>0</v>
      </c>
      <c r="AB116" s="42">
        <f>'Core Indicators'!GY116</f>
        <v>0</v>
      </c>
      <c r="AC116" s="42">
        <f>'Core Indicators'!HG116</f>
        <v>0</v>
      </c>
      <c r="AD116" s="42">
        <f>'Core Indicators'!HO116</f>
        <v>0</v>
      </c>
      <c r="AE116" s="42">
        <f>'Core Indicators'!HW116</f>
        <v>0</v>
      </c>
      <c r="AF116" s="42">
        <f>'Core Indicators'!IE116</f>
        <v>1</v>
      </c>
      <c r="AG116" s="42">
        <f>'Core Indicators'!IM116</f>
        <v>1</v>
      </c>
    </row>
    <row r="117" spans="1:33" ht="20.100000000000001" customHeight="1" x14ac:dyDescent="0.25">
      <c r="A117" s="62" t="str">
        <f>'Core Indicators'!A:A</f>
        <v>Highlands Violence</v>
      </c>
      <c r="B117" s="62" t="str">
        <f>'Core Indicators'!B:B</f>
        <v>Earthquake</v>
      </c>
      <c r="C117" s="62" t="str">
        <f>'Core Indicators'!C117</f>
        <v>PNG003</v>
      </c>
      <c r="D117" s="62" t="str">
        <f>'Core Indicators'!D117</f>
        <v>Papua New Guinea</v>
      </c>
      <c r="E117" s="62" t="str">
        <f>'Core Indicators'!E117</f>
        <v>PNG</v>
      </c>
      <c r="F117" s="41">
        <f>'Core Indicators'!O117</f>
        <v>63679</v>
      </c>
      <c r="G117" s="41">
        <f>'Core Indicators'!W117</f>
        <v>2855000</v>
      </c>
      <c r="H117" s="41">
        <f>'Core Indicators'!AE117</f>
        <v>265000</v>
      </c>
      <c r="I117" s="41">
        <f>'Core Indicators'!AM117</f>
        <v>31000</v>
      </c>
      <c r="J117" s="41" t="str">
        <f>'Core Indicators'!AU117</f>
        <v>x</v>
      </c>
      <c r="K117" s="41" t="e">
        <f>'Core Indicators'!BC117</f>
        <v>#N/A</v>
      </c>
      <c r="L117" s="41">
        <f>'Core Indicators'!BK117</f>
        <v>140</v>
      </c>
      <c r="M117" s="41" t="e">
        <f>'Core Indicators'!BS117</f>
        <v>#N/A</v>
      </c>
      <c r="N117" s="41" t="e">
        <f>'Core Indicators'!CA117</f>
        <v>#N/A</v>
      </c>
      <c r="O117" s="41" t="e">
        <f>'Core Indicators'!CI117</f>
        <v>#N/A</v>
      </c>
      <c r="P117" s="41" t="e">
        <f>'Core Indicators'!CQ117</f>
        <v>#N/A</v>
      </c>
      <c r="Q117" s="41">
        <f>'Core Indicators'!DG117</f>
        <v>2590000</v>
      </c>
      <c r="R117" s="41">
        <f>'Core Indicators'!DO117</f>
        <v>0</v>
      </c>
      <c r="S117" s="41">
        <f>'Core Indicators'!DW117</f>
        <v>233000</v>
      </c>
      <c r="T117" s="41">
        <f>'Core Indicators'!EE117</f>
        <v>32000</v>
      </c>
      <c r="U117" s="41">
        <f>'Core Indicators'!EM117</f>
        <v>0</v>
      </c>
      <c r="V117" s="41">
        <f>'Core Indicators'!FC117</f>
        <v>4</v>
      </c>
      <c r="W117" s="41" t="e">
        <f>'Core Indicators'!FK117</f>
        <v>#N/A</v>
      </c>
      <c r="X117" s="41" t="e">
        <f>'Core Indicators'!FS117</f>
        <v>#N/A</v>
      </c>
      <c r="Y117" s="41">
        <f>'Core Indicators'!GA117</f>
        <v>0</v>
      </c>
      <c r="Z117" s="41">
        <f>'Core Indicators'!GI117</f>
        <v>1</v>
      </c>
      <c r="AA117" s="41">
        <f>'Core Indicators'!GQ117</f>
        <v>0</v>
      </c>
      <c r="AB117" s="41">
        <f>'Core Indicators'!GY117</f>
        <v>0</v>
      </c>
      <c r="AC117" s="41">
        <f>'Core Indicators'!HG117</f>
        <v>0</v>
      </c>
      <c r="AD117" s="41">
        <f>'Core Indicators'!HO117</f>
        <v>0</v>
      </c>
      <c r="AE117" s="41">
        <f>'Core Indicators'!HW117</f>
        <v>1</v>
      </c>
      <c r="AF117" s="41">
        <f>'Core Indicators'!IE117</f>
        <v>0</v>
      </c>
      <c r="AG117" s="41">
        <f>'Core Indicators'!IM117</f>
        <v>3</v>
      </c>
    </row>
    <row r="118" spans="1:33" ht="20.100000000000001" customHeight="1" x14ac:dyDescent="0.25">
      <c r="A118" s="233" t="str">
        <f>'Core Indicators'!A:A</f>
        <v>Displacement from Russia-Ukraine conflict in Poland</v>
      </c>
      <c r="B118" s="233" t="str">
        <f>'Core Indicators'!B:B</f>
        <v>Displacement,Conflict</v>
      </c>
      <c r="C118" s="233" t="str">
        <f>'Core Indicators'!C118</f>
        <v>POL002</v>
      </c>
      <c r="D118" s="233" t="str">
        <f>'Core Indicators'!D118</f>
        <v>Poland</v>
      </c>
      <c r="E118" s="233" t="str">
        <f>'Core Indicators'!E118</f>
        <v>POL</v>
      </c>
      <c r="F118" s="42">
        <f>'Core Indicators'!O118</f>
        <v>306100</v>
      </c>
      <c r="G118" s="42">
        <f>'Core Indicators'!W118</f>
        <v>38521000</v>
      </c>
      <c r="H118" s="42">
        <f>'Core Indicators'!AE118</f>
        <v>959000</v>
      </c>
      <c r="I118" s="42">
        <f>'Core Indicators'!AM118</f>
        <v>959000</v>
      </c>
      <c r="J118" s="42" t="str">
        <f>'Core Indicators'!AU118</f>
        <v>x</v>
      </c>
      <c r="K118" s="42" t="str">
        <f>'Core Indicators'!BC118</f>
        <v>x</v>
      </c>
      <c r="L118" s="42">
        <f>'Core Indicators'!BK118</f>
        <v>0</v>
      </c>
      <c r="M118" s="42" t="str">
        <f>'Core Indicators'!BS118</f>
        <v>x</v>
      </c>
      <c r="N118" s="42" t="str">
        <f>'Core Indicators'!CA118</f>
        <v>x</v>
      </c>
      <c r="O118" s="42" t="e">
        <f>'Core Indicators'!CI118</f>
        <v>#N/A</v>
      </c>
      <c r="P118" s="42" t="str">
        <f>'Core Indicators'!CQ118</f>
        <v>x</v>
      </c>
      <c r="Q118" s="42">
        <f>'Core Indicators'!DG118</f>
        <v>37562000</v>
      </c>
      <c r="R118" s="42">
        <f>'Core Indicators'!DO118</f>
        <v>0</v>
      </c>
      <c r="S118" s="42">
        <f>'Core Indicators'!DW118</f>
        <v>959000</v>
      </c>
      <c r="T118" s="42" t="str">
        <f>'Core Indicators'!EE118</f>
        <v>x</v>
      </c>
      <c r="U118" s="42" t="str">
        <f>'Core Indicators'!EM118</f>
        <v>x</v>
      </c>
      <c r="V118" s="42">
        <f>'Core Indicators'!FC118</f>
        <v>2</v>
      </c>
      <c r="W118" s="42" t="str">
        <f>'Core Indicators'!FK118</f>
        <v>x</v>
      </c>
      <c r="X118" s="42" t="str">
        <f>'Core Indicators'!FS118</f>
        <v>x</v>
      </c>
      <c r="Y118" s="42">
        <f>'Core Indicators'!GA118</f>
        <v>0</v>
      </c>
      <c r="Z118" s="42">
        <f>'Core Indicators'!GI118</f>
        <v>0</v>
      </c>
      <c r="AA118" s="42">
        <f>'Core Indicators'!GQ118</f>
        <v>0</v>
      </c>
      <c r="AB118" s="42">
        <f>'Core Indicators'!GY118</f>
        <v>0</v>
      </c>
      <c r="AC118" s="42">
        <f>'Core Indicators'!HG118</f>
        <v>0</v>
      </c>
      <c r="AD118" s="42">
        <f>'Core Indicators'!HO118</f>
        <v>1</v>
      </c>
      <c r="AE118" s="42">
        <f>'Core Indicators'!HW118</f>
        <v>0</v>
      </c>
      <c r="AF118" s="42">
        <f>'Core Indicators'!IE118</f>
        <v>0</v>
      </c>
      <c r="AG118" s="42">
        <f>'Core Indicators'!IM118</f>
        <v>0</v>
      </c>
    </row>
    <row r="119" spans="1:33" ht="20.100000000000001" customHeight="1" x14ac:dyDescent="0.25">
      <c r="A119" s="62" t="str">
        <f>'Core Indicators'!A:A</f>
        <v>Complex crisis in DPRK</v>
      </c>
      <c r="B119" s="62" t="str">
        <f>'Core Indicators'!B:B</f>
        <v>Socio-political,Floods,Other seasonal event,Food Security</v>
      </c>
      <c r="C119" s="62" t="str">
        <f>'Core Indicators'!C119</f>
        <v>PRK001</v>
      </c>
      <c r="D119" s="62" t="str">
        <f>'Core Indicators'!D119</f>
        <v>DPRK</v>
      </c>
      <c r="E119" s="62" t="str">
        <f>'Core Indicators'!E119</f>
        <v>PRK</v>
      </c>
      <c r="F119" s="41">
        <f>'Core Indicators'!O119</f>
        <v>120410</v>
      </c>
      <c r="G119" s="41">
        <f>'Core Indicators'!W119</f>
        <v>26172000</v>
      </c>
      <c r="H119" s="41">
        <f>'Core Indicators'!AE119</f>
        <v>26172000</v>
      </c>
      <c r="I119" s="41">
        <f>'Core Indicators'!AM119</f>
        <v>34000</v>
      </c>
      <c r="J119" s="41" t="str">
        <f>'Core Indicators'!AU119</f>
        <v>x</v>
      </c>
      <c r="K119" s="41" t="str">
        <f>'Core Indicators'!BC119</f>
        <v>x</v>
      </c>
      <c r="L119" s="41">
        <f>'Core Indicators'!BK119</f>
        <v>7</v>
      </c>
      <c r="M119" s="41" t="str">
        <f>'Core Indicators'!BS119</f>
        <v>x</v>
      </c>
      <c r="N119" s="41" t="str">
        <f>'Core Indicators'!CA119</f>
        <v>x</v>
      </c>
      <c r="O119" s="41" t="e">
        <f>'Core Indicators'!CI119</f>
        <v>#N/A</v>
      </c>
      <c r="P119" s="41" t="str">
        <f>'Core Indicators'!CQ119</f>
        <v>x</v>
      </c>
      <c r="Q119" s="41">
        <f>'Core Indicators'!DG119</f>
        <v>0</v>
      </c>
      <c r="R119" s="41">
        <f>'Core Indicators'!DO119</f>
        <v>15254000</v>
      </c>
      <c r="S119" s="41">
        <f>'Core Indicators'!DW119</f>
        <v>4970000</v>
      </c>
      <c r="T119" s="41">
        <f>'Core Indicators'!EE119</f>
        <v>5459000</v>
      </c>
      <c r="U119" s="41">
        <f>'Core Indicators'!EM119</f>
        <v>0</v>
      </c>
      <c r="V119" s="41">
        <f>'Core Indicators'!FC119</f>
        <v>1</v>
      </c>
      <c r="W119" s="41" t="str">
        <f>'Core Indicators'!FK119</f>
        <v>x</v>
      </c>
      <c r="X119" s="41" t="str">
        <f>'Core Indicators'!FS119</f>
        <v>x</v>
      </c>
      <c r="Y119" s="41">
        <f>'Core Indicators'!GA119</f>
        <v>1</v>
      </c>
      <c r="Z119" s="41">
        <f>'Core Indicators'!GI119</f>
        <v>2</v>
      </c>
      <c r="AA119" s="41">
        <f>'Core Indicators'!GQ119</f>
        <v>2</v>
      </c>
      <c r="AB119" s="41">
        <f>'Core Indicators'!GY119</f>
        <v>0</v>
      </c>
      <c r="AC119" s="41">
        <f>'Core Indicators'!HG119</f>
        <v>3</v>
      </c>
      <c r="AD119" s="41">
        <f>'Core Indicators'!HO119</f>
        <v>3</v>
      </c>
      <c r="AE119" s="41">
        <f>'Core Indicators'!HW119</f>
        <v>0</v>
      </c>
      <c r="AF119" s="41">
        <f>'Core Indicators'!IE119</f>
        <v>0</v>
      </c>
      <c r="AG119" s="41">
        <f>'Core Indicators'!IM119</f>
        <v>3</v>
      </c>
    </row>
    <row r="120" spans="1:33" ht="20.100000000000001" customHeight="1" x14ac:dyDescent="0.25">
      <c r="A120" s="233" t="str">
        <f>'Core Indicators'!A:A</f>
        <v>Conflict in Palestine</v>
      </c>
      <c r="B120" s="233" t="str">
        <f>'Core Indicators'!B:B</f>
        <v>Conflict,Socio-political,Violence</v>
      </c>
      <c r="C120" s="233" t="str">
        <f>'Core Indicators'!C120</f>
        <v>PSE002</v>
      </c>
      <c r="D120" s="233" t="str">
        <f>'Core Indicators'!D120</f>
        <v>Palestine</v>
      </c>
      <c r="E120" s="233" t="str">
        <f>'Core Indicators'!E120</f>
        <v>PSE</v>
      </c>
      <c r="F120" s="42">
        <f>'Core Indicators'!O120</f>
        <v>6025</v>
      </c>
      <c r="G120" s="42">
        <f>'Core Indicators'!W120</f>
        <v>5483000</v>
      </c>
      <c r="H120" s="42">
        <f>'Core Indicators'!AE120</f>
        <v>4643000</v>
      </c>
      <c r="I120" s="42">
        <f>'Core Indicators'!AM120</f>
        <v>6162000</v>
      </c>
      <c r="J120" s="42">
        <f>'Core Indicators'!AU120</f>
        <v>19958</v>
      </c>
      <c r="K120" s="42" t="str">
        <f>'Core Indicators'!BC120</f>
        <v>x</v>
      </c>
      <c r="L120" s="42">
        <f>'Core Indicators'!BK120</f>
        <v>15322</v>
      </c>
      <c r="M120" s="42">
        <f>'Core Indicators'!BS120</f>
        <v>142500</v>
      </c>
      <c r="N120" s="42">
        <f>'Core Indicators'!CA120</f>
        <v>26813</v>
      </c>
      <c r="O120" s="42" t="e">
        <f>'Core Indicators'!CI120</f>
        <v>#N/A</v>
      </c>
      <c r="P120" s="42" t="str">
        <f>'Core Indicators'!CQ120</f>
        <v>x</v>
      </c>
      <c r="Q120" s="42">
        <f>'Core Indicators'!DG120</f>
        <v>841000</v>
      </c>
      <c r="R120" s="42">
        <f>'Core Indicators'!DO120</f>
        <v>1543000</v>
      </c>
      <c r="S120" s="42">
        <f>'Core Indicators'!DW120</f>
        <v>1837000</v>
      </c>
      <c r="T120" s="42">
        <f>'Core Indicators'!EE120</f>
        <v>1115000</v>
      </c>
      <c r="U120" s="42">
        <f>'Core Indicators'!EM120</f>
        <v>148000</v>
      </c>
      <c r="V120" s="42">
        <f>'Core Indicators'!FC120</f>
        <v>5</v>
      </c>
      <c r="W120" s="42" t="str">
        <f>'Core Indicators'!FK120</f>
        <v>x</v>
      </c>
      <c r="X120" s="42" t="str">
        <f>'Core Indicators'!FS120</f>
        <v>x</v>
      </c>
      <c r="Y120" s="42">
        <f>'Core Indicators'!GA120</f>
        <v>1</v>
      </c>
      <c r="Z120" s="42">
        <f>'Core Indicators'!GI120</f>
        <v>3</v>
      </c>
      <c r="AA120" s="42">
        <f>'Core Indicators'!GQ120</f>
        <v>2</v>
      </c>
      <c r="AB120" s="42">
        <f>'Core Indicators'!GY120</f>
        <v>3</v>
      </c>
      <c r="AC120" s="42">
        <f>'Core Indicators'!HG120</f>
        <v>3</v>
      </c>
      <c r="AD120" s="42">
        <f>'Core Indicators'!HO120</f>
        <v>3</v>
      </c>
      <c r="AE120" s="42">
        <f>'Core Indicators'!HW120</f>
        <v>3</v>
      </c>
      <c r="AF120" s="42">
        <f>'Core Indicators'!IE120</f>
        <v>2</v>
      </c>
      <c r="AG120" s="42">
        <f>'Core Indicators'!IM120</f>
        <v>3</v>
      </c>
    </row>
    <row r="121" spans="1:33" ht="20.100000000000001" customHeight="1" x14ac:dyDescent="0.25">
      <c r="A121" s="62" t="str">
        <f>'Core Indicators'!A:A</f>
        <v>Conflict in West Bank</v>
      </c>
      <c r="B121" s="62" t="str">
        <f>'Core Indicators'!B:B</f>
        <v>Conflict,Displacement,Socio-political,Violence</v>
      </c>
      <c r="C121" s="62" t="str">
        <f>'Core Indicators'!C121</f>
        <v>PSE003</v>
      </c>
      <c r="D121" s="62" t="str">
        <f>'Core Indicators'!D121</f>
        <v>Palestine</v>
      </c>
      <c r="E121" s="62" t="str">
        <f>'Core Indicators'!E121</f>
        <v>PSE</v>
      </c>
      <c r="F121" s="41">
        <f>'Core Indicators'!O121</f>
        <v>5660</v>
      </c>
      <c r="G121" s="41">
        <f>'Core Indicators'!W121</f>
        <v>3257000</v>
      </c>
      <c r="H121" s="41">
        <f>'Core Indicators'!AE121</f>
        <v>2443000</v>
      </c>
      <c r="I121" s="41">
        <f>'Core Indicators'!AM121</f>
        <v>2938000</v>
      </c>
      <c r="J121" s="41">
        <f>'Core Indicators'!AU121</f>
        <v>5623</v>
      </c>
      <c r="K121" s="41" t="str">
        <f>'Core Indicators'!BC121</f>
        <v>x</v>
      </c>
      <c r="L121" s="41">
        <f>'Core Indicators'!BK121</f>
        <v>321</v>
      </c>
      <c r="M121" s="41">
        <f>'Core Indicators'!BS121</f>
        <v>0</v>
      </c>
      <c r="N121" s="41">
        <f>'Core Indicators'!CA121</f>
        <v>129</v>
      </c>
      <c r="O121" s="41" t="e">
        <f>'Core Indicators'!CI121</f>
        <v>#N/A</v>
      </c>
      <c r="P121" s="41" t="str">
        <f>'Core Indicators'!CQ121</f>
        <v>x</v>
      </c>
      <c r="Q121" s="41">
        <f>'Core Indicators'!DG121</f>
        <v>814000</v>
      </c>
      <c r="R121" s="41">
        <f>'Core Indicators'!DO121</f>
        <v>1543000</v>
      </c>
      <c r="S121" s="41">
        <f>'Core Indicators'!DW121</f>
        <v>756000</v>
      </c>
      <c r="T121" s="41">
        <f>'Core Indicators'!EE121</f>
        <v>108000</v>
      </c>
      <c r="U121" s="41">
        <f>'Core Indicators'!EM121</f>
        <v>36000</v>
      </c>
      <c r="V121" s="41">
        <f>'Core Indicators'!FC121</f>
        <v>5</v>
      </c>
      <c r="W121" s="41" t="str">
        <f>'Core Indicators'!FK121</f>
        <v>x</v>
      </c>
      <c r="X121" s="41" t="str">
        <f>'Core Indicators'!FS121</f>
        <v>x</v>
      </c>
      <c r="Y121" s="41">
        <f>'Core Indicators'!GA121</f>
        <v>1</v>
      </c>
      <c r="Z121" s="41">
        <f>'Core Indicators'!GI121</f>
        <v>3</v>
      </c>
      <c r="AA121" s="41">
        <f>'Core Indicators'!GQ121</f>
        <v>2</v>
      </c>
      <c r="AB121" s="41">
        <f>'Core Indicators'!GY121</f>
        <v>3</v>
      </c>
      <c r="AC121" s="41">
        <f>'Core Indicators'!HG121</f>
        <v>2</v>
      </c>
      <c r="AD121" s="41">
        <f>'Core Indicators'!HO121</f>
        <v>3</v>
      </c>
      <c r="AE121" s="41">
        <f>'Core Indicators'!HW121</f>
        <v>2</v>
      </c>
      <c r="AF121" s="41">
        <f>'Core Indicators'!IE121</f>
        <v>2</v>
      </c>
      <c r="AG121" s="41">
        <f>'Core Indicators'!IM121</f>
        <v>0</v>
      </c>
    </row>
    <row r="122" spans="1:33" ht="20.100000000000001" customHeight="1" x14ac:dyDescent="0.25">
      <c r="A122" s="233" t="str">
        <f>'Core Indicators'!A:A</f>
        <v>Conflict in Gaza</v>
      </c>
      <c r="B122" s="233" t="str">
        <f>'Core Indicators'!B:B</f>
        <v>Conflict,Displacement,Socio-political,Violence</v>
      </c>
      <c r="C122" s="233" t="str">
        <f>'Core Indicators'!C122</f>
        <v>PSE004</v>
      </c>
      <c r="D122" s="233" t="str">
        <f>'Core Indicators'!D122</f>
        <v>Palestine</v>
      </c>
      <c r="E122" s="233" t="str">
        <f>'Core Indicators'!E122</f>
        <v>PSE</v>
      </c>
      <c r="F122" s="42">
        <f>'Core Indicators'!O122</f>
        <v>365</v>
      </c>
      <c r="G122" s="42">
        <f>'Core Indicators'!W122</f>
        <v>2227000</v>
      </c>
      <c r="H122" s="42">
        <f>'Core Indicators'!AE122</f>
        <v>2200000</v>
      </c>
      <c r="I122" s="42">
        <f>'Core Indicators'!AM122</f>
        <v>3224000</v>
      </c>
      <c r="J122" s="42">
        <f>'Core Indicators'!AU122</f>
        <v>14335</v>
      </c>
      <c r="K122" s="42" t="str">
        <f>'Core Indicators'!BC122</f>
        <v>x</v>
      </c>
      <c r="L122" s="42">
        <f>'Core Indicators'!BK122</f>
        <v>15001</v>
      </c>
      <c r="M122" s="42">
        <f>'Core Indicators'!BS122</f>
        <v>142500</v>
      </c>
      <c r="N122" s="42">
        <f>'Core Indicators'!CA122</f>
        <v>26684</v>
      </c>
      <c r="O122" s="42" t="e">
        <f>'Core Indicators'!CI122</f>
        <v>#N/A</v>
      </c>
      <c r="P122" s="42" t="str">
        <f>'Core Indicators'!CQ122</f>
        <v>x</v>
      </c>
      <c r="Q122" s="42">
        <f>'Core Indicators'!DG122</f>
        <v>27000</v>
      </c>
      <c r="R122" s="42">
        <f>'Core Indicators'!DO122</f>
        <v>0</v>
      </c>
      <c r="S122" s="42">
        <f>'Core Indicators'!DW122</f>
        <v>1081000</v>
      </c>
      <c r="T122" s="42">
        <f>'Core Indicators'!EE122</f>
        <v>1007000</v>
      </c>
      <c r="U122" s="42">
        <f>'Core Indicators'!EM122</f>
        <v>112000</v>
      </c>
      <c r="V122" s="42">
        <f>'Core Indicators'!FC122</f>
        <v>5</v>
      </c>
      <c r="W122" s="42" t="str">
        <f>'Core Indicators'!FK122</f>
        <v>x</v>
      </c>
      <c r="X122" s="42" t="str">
        <f>'Core Indicators'!FS122</f>
        <v>x</v>
      </c>
      <c r="Y122" s="42">
        <f>'Core Indicators'!GA122</f>
        <v>1</v>
      </c>
      <c r="Z122" s="42">
        <f>'Core Indicators'!GI122</f>
        <v>3</v>
      </c>
      <c r="AA122" s="42">
        <f>'Core Indicators'!GQ122</f>
        <v>2</v>
      </c>
      <c r="AB122" s="42">
        <f>'Core Indicators'!GY122</f>
        <v>3</v>
      </c>
      <c r="AC122" s="42">
        <f>'Core Indicators'!HG122</f>
        <v>3</v>
      </c>
      <c r="AD122" s="42">
        <f>'Core Indicators'!HO122</f>
        <v>3</v>
      </c>
      <c r="AE122" s="42">
        <f>'Core Indicators'!HW122</f>
        <v>3</v>
      </c>
      <c r="AF122" s="42">
        <f>'Core Indicators'!IE122</f>
        <v>2</v>
      </c>
      <c r="AG122" s="42">
        <f>'Core Indicators'!IM122</f>
        <v>3</v>
      </c>
    </row>
    <row r="123" spans="1:33" ht="20.100000000000001" customHeight="1" x14ac:dyDescent="0.25">
      <c r="A123" s="62" t="str">
        <f>'Core Indicators'!A:A</f>
        <v>Lake Chad basin regional crisis</v>
      </c>
      <c r="B123" s="62">
        <f>'Core Indicators'!B:B</f>
        <v>0</v>
      </c>
      <c r="C123" s="62" t="str">
        <f>'Core Indicators'!C123</f>
        <v>REG001</v>
      </c>
      <c r="D123" s="62" t="str">
        <f>'Core Indicators'!D123</f>
        <v>Nigeria,Niger,Chad,Cameroon</v>
      </c>
      <c r="E123" s="62" t="str">
        <f>'Core Indicators'!E123</f>
        <v>NGA,NER,TCD,CMR</v>
      </c>
      <c r="F123" s="41">
        <f>'Core Indicators'!O123</f>
        <v>368971</v>
      </c>
      <c r="G123" s="41">
        <f>'Core Indicators'!W123</f>
        <v>21538000</v>
      </c>
      <c r="H123" s="41">
        <f>'Core Indicators'!AE123</f>
        <v>11099000</v>
      </c>
      <c r="I123" s="41">
        <f>'Core Indicators'!AM123</f>
        <v>5482000</v>
      </c>
      <c r="J123" s="41">
        <f>'Core Indicators'!AU123</f>
        <v>1</v>
      </c>
      <c r="K123" s="41" t="str">
        <f>'Core Indicators'!BC123</f>
        <v>x</v>
      </c>
      <c r="L123" s="41">
        <f>'Core Indicators'!BK123</f>
        <v>1897</v>
      </c>
      <c r="M123" s="41">
        <f>'Core Indicators'!BS123</f>
        <v>0</v>
      </c>
      <c r="N123" s="41">
        <f>'Core Indicators'!CA123</f>
        <v>4300</v>
      </c>
      <c r="O123" s="41" t="e">
        <f>'Core Indicators'!CI123</f>
        <v>#N/A</v>
      </c>
      <c r="P123" s="41">
        <f>'Core Indicators'!CQ123</f>
        <v>5200000</v>
      </c>
      <c r="Q123" s="41">
        <f>'Core Indicators'!DG123</f>
        <v>10439000</v>
      </c>
      <c r="R123" s="41">
        <f>'Core Indicators'!DO123</f>
        <v>0</v>
      </c>
      <c r="S123" s="41">
        <f>'Core Indicators'!DW123</f>
        <v>5819000</v>
      </c>
      <c r="T123" s="41">
        <f>'Core Indicators'!EE123</f>
        <v>4406000</v>
      </c>
      <c r="U123" s="41">
        <f>'Core Indicators'!EM123</f>
        <v>874000</v>
      </c>
      <c r="V123" s="41">
        <f>'Core Indicators'!FC123</f>
        <v>5</v>
      </c>
      <c r="W123" s="41" t="str">
        <f>'Core Indicators'!FK123</f>
        <v>x</v>
      </c>
      <c r="X123" s="41">
        <f>'Core Indicators'!FS123</f>
        <v>800000</v>
      </c>
      <c r="Y123" s="41">
        <f>'Core Indicators'!GA123</f>
        <v>1</v>
      </c>
      <c r="Z123" s="41">
        <f>'Core Indicators'!GI123</f>
        <v>3</v>
      </c>
      <c r="AA123" s="41">
        <f>'Core Indicators'!GQ123</f>
        <v>2</v>
      </c>
      <c r="AB123" s="41">
        <f>'Core Indicators'!GY123</f>
        <v>2</v>
      </c>
      <c r="AC123" s="41">
        <f>'Core Indicators'!HG123</f>
        <v>2</v>
      </c>
      <c r="AD123" s="41">
        <f>'Core Indicators'!HO123</f>
        <v>3</v>
      </c>
      <c r="AE123" s="41">
        <f>'Core Indicators'!HW123</f>
        <v>3</v>
      </c>
      <c r="AF123" s="41">
        <f>'Core Indicators'!IE123</f>
        <v>3</v>
      </c>
      <c r="AG123" s="41">
        <f>'Core Indicators'!IM123</f>
        <v>3</v>
      </c>
    </row>
    <row r="124" spans="1:33" ht="20.100000000000001" customHeight="1" x14ac:dyDescent="0.25">
      <c r="A124" s="233" t="str">
        <f>'Core Indicators'!A:A</f>
        <v>Venezuela Regional Crisis</v>
      </c>
      <c r="B124" s="233">
        <f>'Core Indicators'!B:B</f>
        <v>0</v>
      </c>
      <c r="C124" s="233" t="str">
        <f>'Core Indicators'!C124</f>
        <v>REG002</v>
      </c>
      <c r="D124" s="233" t="str">
        <f>'Core Indicators'!D124</f>
        <v>Venezuela,Brazil,Colombia,Ecuador,Peru,Trinidad and Tobago,Chile,Dominican Republic,Panama</v>
      </c>
      <c r="E124" s="233" t="str">
        <f>'Core Indicators'!E124</f>
        <v>VEN,BRA,COL,ECU,PER,TTO,CHL,DOM,PAN</v>
      </c>
      <c r="F124" s="42">
        <f>'Core Indicators'!O124</f>
        <v>5811256</v>
      </c>
      <c r="G124" s="42">
        <f>'Core Indicators'!W124</f>
        <v>214402000</v>
      </c>
      <c r="H124" s="42">
        <f>'Core Indicators'!AE124</f>
        <v>64593000</v>
      </c>
      <c r="I124" s="42">
        <f>'Core Indicators'!AM124</f>
        <v>11996000</v>
      </c>
      <c r="J124" s="42" t="str">
        <f>'Core Indicators'!AU124</f>
        <v>x</v>
      </c>
      <c r="K124" s="42" t="str">
        <f>'Core Indicators'!BC124</f>
        <v>x</v>
      </c>
      <c r="L124" s="42">
        <f>'Core Indicators'!BK124</f>
        <v>512</v>
      </c>
      <c r="M124" s="42" t="str">
        <f>'Core Indicators'!BS124</f>
        <v>x</v>
      </c>
      <c r="N124" s="42" t="str">
        <f>'Core Indicators'!CA124</f>
        <v>x</v>
      </c>
      <c r="O124" s="42" t="e">
        <f>'Core Indicators'!CI124</f>
        <v>#N/A</v>
      </c>
      <c r="P124" s="42" t="str">
        <f>'Core Indicators'!CQ124</f>
        <v>x</v>
      </c>
      <c r="Q124" s="42">
        <f>'Core Indicators'!DG124</f>
        <v>149809000</v>
      </c>
      <c r="R124" s="42">
        <f>'Core Indicators'!DO124</f>
        <v>37651000</v>
      </c>
      <c r="S124" s="42">
        <f>'Core Indicators'!DW124</f>
        <v>26943000</v>
      </c>
      <c r="T124" s="42">
        <f>'Core Indicators'!EE124</f>
        <v>0</v>
      </c>
      <c r="U124" s="42">
        <f>'Core Indicators'!EM124</f>
        <v>0</v>
      </c>
      <c r="V124" s="42">
        <f>'Core Indicators'!FC124</f>
        <v>5</v>
      </c>
      <c r="W124" s="42" t="str">
        <f>'Core Indicators'!FK124</f>
        <v>x</v>
      </c>
      <c r="X124" s="42" t="str">
        <f>'Core Indicators'!FS124</f>
        <v>x</v>
      </c>
      <c r="Y124" s="42">
        <f>'Core Indicators'!GA124</f>
        <v>0</v>
      </c>
      <c r="Z124" s="42">
        <f>'Core Indicators'!GI124</f>
        <v>2</v>
      </c>
      <c r="AA124" s="42">
        <f>'Core Indicators'!GQ124</f>
        <v>2</v>
      </c>
      <c r="AB124" s="42">
        <f>'Core Indicators'!GY124</f>
        <v>3</v>
      </c>
      <c r="AC124" s="42">
        <f>'Core Indicators'!HG124</f>
        <v>2</v>
      </c>
      <c r="AD124" s="42">
        <f>'Core Indicators'!HO124</f>
        <v>2</v>
      </c>
      <c r="AE124" s="42">
        <f>'Core Indicators'!HW124</f>
        <v>1</v>
      </c>
      <c r="AF124" s="42">
        <f>'Core Indicators'!IE124</f>
        <v>3</v>
      </c>
      <c r="AG124" s="42">
        <f>'Core Indicators'!IM124</f>
        <v>3</v>
      </c>
    </row>
    <row r="125" spans="1:33" ht="20.100000000000001" customHeight="1" x14ac:dyDescent="0.25">
      <c r="A125" s="62" t="str">
        <f>'Core Indicators'!A:A</f>
        <v>Regional Kashmir conflict</v>
      </c>
      <c r="B125" s="62">
        <f>'Core Indicators'!B:B</f>
        <v>0</v>
      </c>
      <c r="C125" s="62" t="str">
        <f>'Core Indicators'!C125</f>
        <v>REG003</v>
      </c>
      <c r="D125" s="62" t="str">
        <f>'Core Indicators'!D125</f>
        <v>India,Pakistan</v>
      </c>
      <c r="E125" s="62" t="str">
        <f>'Core Indicators'!E125</f>
        <v>IND,PAK</v>
      </c>
      <c r="F125" s="41">
        <f>'Core Indicators'!O125</f>
        <v>235533</v>
      </c>
      <c r="G125" s="41">
        <f>'Core Indicators'!W125</f>
        <v>19360000</v>
      </c>
      <c r="H125" s="41">
        <f>'Core Indicators'!AE125</f>
        <v>16991000</v>
      </c>
      <c r="I125" s="41">
        <f>'Core Indicators'!AM125</f>
        <v>321000</v>
      </c>
      <c r="J125" s="41" t="str">
        <f>'Core Indicators'!AU125</f>
        <v>x</v>
      </c>
      <c r="K125" s="41" t="str">
        <f>'Core Indicators'!BC125</f>
        <v>x</v>
      </c>
      <c r="L125" s="41">
        <f>'Core Indicators'!BK125</f>
        <v>86</v>
      </c>
      <c r="M125" s="41" t="str">
        <f>'Core Indicators'!BS125</f>
        <v>x</v>
      </c>
      <c r="N125" s="41" t="str">
        <f>'Core Indicators'!CA125</f>
        <v>x</v>
      </c>
      <c r="O125" s="41" t="e">
        <f>'Core Indicators'!CI125</f>
        <v>#N/A</v>
      </c>
      <c r="P125" s="41" t="str">
        <f>'Core Indicators'!CQ125</f>
        <v>x</v>
      </c>
      <c r="Q125" s="41">
        <f>'Core Indicators'!DG125</f>
        <v>19360000</v>
      </c>
      <c r="R125" s="41" t="str">
        <f>'Core Indicators'!DO125</f>
        <v>x</v>
      </c>
      <c r="S125" s="41" t="str">
        <f>'Core Indicators'!DW125</f>
        <v>x</v>
      </c>
      <c r="T125" s="41" t="str">
        <f>'Core Indicators'!EE125</f>
        <v>x</v>
      </c>
      <c r="U125" s="41" t="str">
        <f>'Core Indicators'!EM125</f>
        <v>x</v>
      </c>
      <c r="V125" s="41">
        <f>'Core Indicators'!FC125</f>
        <v>3</v>
      </c>
      <c r="W125" s="41" t="str">
        <f>'Core Indicators'!FK125</f>
        <v>x</v>
      </c>
      <c r="X125" s="41" t="str">
        <f>'Core Indicators'!FS125</f>
        <v>x</v>
      </c>
      <c r="Y125" s="41">
        <f>'Core Indicators'!GA125</f>
        <v>2</v>
      </c>
      <c r="Z125" s="41">
        <f>'Core Indicators'!GI125</f>
        <v>1</v>
      </c>
      <c r="AA125" s="41">
        <f>'Core Indicators'!GQ125</f>
        <v>2</v>
      </c>
      <c r="AB125" s="41">
        <f>'Core Indicators'!GY125</f>
        <v>0</v>
      </c>
      <c r="AC125" s="41">
        <f>'Core Indicators'!HG125</f>
        <v>2</v>
      </c>
      <c r="AD125" s="41">
        <f>'Core Indicators'!HO125</f>
        <v>2</v>
      </c>
      <c r="AE125" s="41">
        <f>'Core Indicators'!HW125</f>
        <v>2</v>
      </c>
      <c r="AF125" s="41">
        <f>'Core Indicators'!IE125</f>
        <v>1</v>
      </c>
      <c r="AG125" s="41">
        <f>'Core Indicators'!IM125</f>
        <v>3</v>
      </c>
    </row>
    <row r="126" spans="1:33" ht="20.100000000000001" customHeight="1" x14ac:dyDescent="0.25">
      <c r="A126" s="233" t="str">
        <f>'Core Indicators'!A:A</f>
        <v>Syrian Regional Crisis</v>
      </c>
      <c r="B126" s="233">
        <f>'Core Indicators'!B:B</f>
        <v>0</v>
      </c>
      <c r="C126" s="233" t="str">
        <f>'Core Indicators'!C126</f>
        <v>REG004</v>
      </c>
      <c r="D126" s="233" t="str">
        <f>'Core Indicators'!D126</f>
        <v>Syria,Türkiye,Iraq,Egypt,Jordan,Lebanon</v>
      </c>
      <c r="E126" s="233" t="str">
        <f>'Core Indicators'!E126</f>
        <v>SYR,TUR,IRQ,EGY,JOR,LBN</v>
      </c>
      <c r="F126" s="42">
        <f>'Core Indicators'!O126</f>
        <v>566255</v>
      </c>
      <c r="G126" s="42">
        <f>'Core Indicators'!W126</f>
        <v>96540000</v>
      </c>
      <c r="H126" s="42">
        <f>'Core Indicators'!AE126</f>
        <v>34478000</v>
      </c>
      <c r="I126" s="42">
        <f>'Core Indicators'!AM126</f>
        <v>24720000</v>
      </c>
      <c r="J126" s="42" t="str">
        <f>'Core Indicators'!AU126</f>
        <v>x</v>
      </c>
      <c r="K126" s="42" t="str">
        <f>'Core Indicators'!BC126</f>
        <v>x</v>
      </c>
      <c r="L126" s="42">
        <f>'Core Indicators'!BK126</f>
        <v>2554</v>
      </c>
      <c r="M126" s="42" t="str">
        <f>'Core Indicators'!BS126</f>
        <v>x</v>
      </c>
      <c r="N126" s="42" t="str">
        <f>'Core Indicators'!CA126</f>
        <v>x</v>
      </c>
      <c r="O126" s="42" t="e">
        <f>'Core Indicators'!CI126</f>
        <v>#N/A</v>
      </c>
      <c r="P126" s="42" t="str">
        <f>'Core Indicators'!CQ126</f>
        <v>x</v>
      </c>
      <c r="Q126" s="42">
        <f>'Core Indicators'!DG126</f>
        <v>62062000</v>
      </c>
      <c r="R126" s="42">
        <f>'Core Indicators'!DO126</f>
        <v>13930000</v>
      </c>
      <c r="S126" s="42">
        <f>'Core Indicators'!DW126</f>
        <v>14167000</v>
      </c>
      <c r="T126" s="42">
        <f>'Core Indicators'!EE126</f>
        <v>6254000</v>
      </c>
      <c r="U126" s="42">
        <f>'Core Indicators'!EM126</f>
        <v>127000</v>
      </c>
      <c r="V126" s="42">
        <f>'Core Indicators'!FC126</f>
        <v>5</v>
      </c>
      <c r="W126" s="42" t="e">
        <f>'Core Indicators'!FK126</f>
        <v>#N/A</v>
      </c>
      <c r="X126" s="42" t="str">
        <f>'Core Indicators'!FS126</f>
        <v>x</v>
      </c>
      <c r="Y126" s="42">
        <f>'Core Indicators'!GA126</f>
        <v>1</v>
      </c>
      <c r="Z126" s="42">
        <f>'Core Indicators'!GI126</f>
        <v>3</v>
      </c>
      <c r="AA126" s="42">
        <f>'Core Indicators'!GQ126</f>
        <v>3</v>
      </c>
      <c r="AB126" s="42">
        <f>'Core Indicators'!GY126</f>
        <v>0</v>
      </c>
      <c r="AC126" s="42">
        <f>'Core Indicators'!HG126</f>
        <v>2</v>
      </c>
      <c r="AD126" s="42">
        <f>'Core Indicators'!HO126</f>
        <v>3</v>
      </c>
      <c r="AE126" s="42">
        <f>'Core Indicators'!HW126</f>
        <v>3</v>
      </c>
      <c r="AF126" s="42">
        <f>'Core Indicators'!IE126</f>
        <v>3</v>
      </c>
      <c r="AG126" s="42">
        <f>'Core Indicators'!IM126</f>
        <v>1</v>
      </c>
    </row>
    <row r="127" spans="1:33" ht="20.100000000000001" customHeight="1" x14ac:dyDescent="0.25">
      <c r="A127" s="62" t="str">
        <f>'Core Indicators'!A:A</f>
        <v xml:space="preserve">Eastern Mediterranean Route </v>
      </c>
      <c r="B127" s="62">
        <f>'Core Indicators'!B:B</f>
        <v>0</v>
      </c>
      <c r="C127" s="62" t="str">
        <f>'Core Indicators'!C127</f>
        <v>REG006</v>
      </c>
      <c r="D127" s="62" t="str">
        <f>'Core Indicators'!D127</f>
        <v>Türkiye,Greece</v>
      </c>
      <c r="E127" s="62" t="str">
        <f>'Core Indicators'!E127</f>
        <v>TUR,GRC</v>
      </c>
      <c r="F127" s="41">
        <f>'Core Indicators'!O127</f>
        <v>150195</v>
      </c>
      <c r="G127" s="41">
        <f>'Core Indicators'!W127</f>
        <v>16294000</v>
      </c>
      <c r="H127" s="41">
        <f>'Core Indicators'!AE127</f>
        <v>7964000</v>
      </c>
      <c r="I127" s="41">
        <f>'Core Indicators'!AM127</f>
        <v>415000</v>
      </c>
      <c r="J127" s="41" t="str">
        <f>'Core Indicators'!AU127</f>
        <v>x</v>
      </c>
      <c r="K127" s="41" t="str">
        <f>'Core Indicators'!BC127</f>
        <v>x</v>
      </c>
      <c r="L127" s="41">
        <f>'Core Indicators'!BK127</f>
        <v>127</v>
      </c>
      <c r="M127" s="41" t="str">
        <f>'Core Indicators'!BS127</f>
        <v>x</v>
      </c>
      <c r="N127" s="41" t="str">
        <f>'Core Indicators'!CA127</f>
        <v>x</v>
      </c>
      <c r="O127" s="41" t="e">
        <f>'Core Indicators'!CI127</f>
        <v>#N/A</v>
      </c>
      <c r="P127" s="41" t="str">
        <f>'Core Indicators'!CQ127</f>
        <v>x</v>
      </c>
      <c r="Q127" s="41">
        <f>'Core Indicators'!DG127</f>
        <v>8330000</v>
      </c>
      <c r="R127" s="41">
        <f>'Core Indicators'!DO127</f>
        <v>7588000</v>
      </c>
      <c r="S127" s="41">
        <f>'Core Indicators'!DW127</f>
        <v>355000</v>
      </c>
      <c r="T127" s="41">
        <f>'Core Indicators'!EE127</f>
        <v>21000</v>
      </c>
      <c r="U127" s="41">
        <f>'Core Indicators'!EM127</f>
        <v>0</v>
      </c>
      <c r="V127" s="41">
        <f>'Core Indicators'!FC127</f>
        <v>2</v>
      </c>
      <c r="W127" s="41" t="str">
        <f>'Core Indicators'!FK127</f>
        <v>x</v>
      </c>
      <c r="X127" s="41" t="str">
        <f>'Core Indicators'!FS127</f>
        <v>x</v>
      </c>
      <c r="Y127" s="41">
        <f>'Core Indicators'!GA127</f>
        <v>1</v>
      </c>
      <c r="Z127" s="41">
        <f>'Core Indicators'!GI127</f>
        <v>1</v>
      </c>
      <c r="AA127" s="41">
        <f>'Core Indicators'!GQ127</f>
        <v>1</v>
      </c>
      <c r="AB127" s="41">
        <f>'Core Indicators'!GY127</f>
        <v>0</v>
      </c>
      <c r="AC127" s="41">
        <f>'Core Indicators'!HG127</f>
        <v>2</v>
      </c>
      <c r="AD127" s="41">
        <f>'Core Indicators'!HO127</f>
        <v>2</v>
      </c>
      <c r="AE127" s="41">
        <f>'Core Indicators'!HW127</f>
        <v>0</v>
      </c>
      <c r="AF127" s="41">
        <f>'Core Indicators'!IE127</f>
        <v>3</v>
      </c>
      <c r="AG127" s="41">
        <f>'Core Indicators'!IM127</f>
        <v>1</v>
      </c>
    </row>
    <row r="128" spans="1:33" ht="20.100000000000001" customHeight="1" x14ac:dyDescent="0.25">
      <c r="A128" s="233" t="str">
        <f>'Core Indicators'!A:A</f>
        <v>Central Mediterranean Route</v>
      </c>
      <c r="B128" s="233">
        <f>'Core Indicators'!B:B</f>
        <v>0</v>
      </c>
      <c r="C128" s="233" t="str">
        <f>'Core Indicators'!C128</f>
        <v>REG007</v>
      </c>
      <c r="D128" s="233" t="str">
        <f>'Core Indicators'!D128</f>
        <v>Algeria,Tunisia,Libya,Italy</v>
      </c>
      <c r="E128" s="233" t="str">
        <f>'Core Indicators'!E128</f>
        <v>DZA,TUN,LBY,ITA</v>
      </c>
      <c r="F128" s="42">
        <f>'Core Indicators'!O128</f>
        <v>4600608</v>
      </c>
      <c r="G128" s="42">
        <f>'Core Indicators'!W128</f>
        <v>124142000</v>
      </c>
      <c r="H128" s="42">
        <f>'Core Indicators'!AE128</f>
        <v>1184000</v>
      </c>
      <c r="I128" s="42">
        <f>'Core Indicators'!AM128</f>
        <v>1184000</v>
      </c>
      <c r="J128" s="42" t="str">
        <f>'Core Indicators'!AU128</f>
        <v>x</v>
      </c>
      <c r="K128" s="42" t="str">
        <f>'Core Indicators'!BC128</f>
        <v>x</v>
      </c>
      <c r="L128" s="42">
        <f>'Core Indicators'!BK128</f>
        <v>1202</v>
      </c>
      <c r="M128" s="42" t="str">
        <f>'Core Indicators'!BS128</f>
        <v>x</v>
      </c>
      <c r="N128" s="42" t="str">
        <f>'Core Indicators'!CA128</f>
        <v>x</v>
      </c>
      <c r="O128" s="42" t="e">
        <f>'Core Indicators'!CI128</f>
        <v>#N/A</v>
      </c>
      <c r="P128" s="42" t="str">
        <f>'Core Indicators'!CQ128</f>
        <v>x</v>
      </c>
      <c r="Q128" s="42">
        <f>'Core Indicators'!DG128</f>
        <v>122958000</v>
      </c>
      <c r="R128" s="42">
        <f>'Core Indicators'!DO128</f>
        <v>566000</v>
      </c>
      <c r="S128" s="42">
        <f>'Core Indicators'!DW128</f>
        <v>618000</v>
      </c>
      <c r="T128" s="42" t="str">
        <f>'Core Indicators'!EE128</f>
        <v>x</v>
      </c>
      <c r="U128" s="42" t="str">
        <f>'Core Indicators'!EM128</f>
        <v>x</v>
      </c>
      <c r="V128" s="42">
        <f>'Core Indicators'!FC128</f>
        <v>4</v>
      </c>
      <c r="W128" s="42" t="str">
        <f>'Core Indicators'!FK128</f>
        <v>x</v>
      </c>
      <c r="X128" s="42" t="str">
        <f>'Core Indicators'!FS128</f>
        <v>x</v>
      </c>
      <c r="Y128" s="42">
        <f>'Core Indicators'!GA128</f>
        <v>1</v>
      </c>
      <c r="Z128" s="42">
        <f>'Core Indicators'!GI128</f>
        <v>0</v>
      </c>
      <c r="AA128" s="42">
        <f>'Core Indicators'!GQ128</f>
        <v>1</v>
      </c>
      <c r="AB128" s="42">
        <f>'Core Indicators'!GY128</f>
        <v>0</v>
      </c>
      <c r="AC128" s="42">
        <f>'Core Indicators'!HG128</f>
        <v>2</v>
      </c>
      <c r="AD128" s="42">
        <f>'Core Indicators'!HO128</f>
        <v>3</v>
      </c>
      <c r="AE128" s="42">
        <f>'Core Indicators'!HW128</f>
        <v>0</v>
      </c>
      <c r="AF128" s="42">
        <f>'Core Indicators'!IE128</f>
        <v>1</v>
      </c>
      <c r="AG128" s="42">
        <f>'Core Indicators'!IM128</f>
        <v>1</v>
      </c>
    </row>
    <row r="129" spans="1:33" ht="20.100000000000001" customHeight="1" x14ac:dyDescent="0.25">
      <c r="A129" s="62" t="str">
        <f>'Core Indicators'!A:A</f>
        <v>Western Mediterranean Route</v>
      </c>
      <c r="B129" s="62">
        <f>'Core Indicators'!B:B</f>
        <v>0</v>
      </c>
      <c r="C129" s="62" t="str">
        <f>'Core Indicators'!C129</f>
        <v>REG008</v>
      </c>
      <c r="D129" s="62" t="str">
        <f>'Core Indicators'!D129</f>
        <v>Algeria,Morocco,Spain</v>
      </c>
      <c r="E129" s="62" t="str">
        <f>'Core Indicators'!E129</f>
        <v>DZA,MAR,ESP</v>
      </c>
      <c r="F129" s="41">
        <f>'Core Indicators'!O129</f>
        <v>3327774</v>
      </c>
      <c r="G129" s="41">
        <f>'Core Indicators'!W129</f>
        <v>131228000</v>
      </c>
      <c r="H129" s="41">
        <f>'Core Indicators'!AE129</f>
        <v>330000</v>
      </c>
      <c r="I129" s="41">
        <f>'Core Indicators'!AM129</f>
        <v>330000</v>
      </c>
      <c r="J129" s="41" t="str">
        <f>'Core Indicators'!AU129</f>
        <v>x</v>
      </c>
      <c r="K129" s="41" t="str">
        <f>'Core Indicators'!BC129</f>
        <v>x</v>
      </c>
      <c r="L129" s="41">
        <f>'Core Indicators'!BK129</f>
        <v>122</v>
      </c>
      <c r="M129" s="41" t="str">
        <f>'Core Indicators'!BS129</f>
        <v>x</v>
      </c>
      <c r="N129" s="41" t="str">
        <f>'Core Indicators'!CA129</f>
        <v>x</v>
      </c>
      <c r="O129" s="41" t="e">
        <f>'Core Indicators'!CI129</f>
        <v>#N/A</v>
      </c>
      <c r="P129" s="41" t="str">
        <f>'Core Indicators'!CQ129</f>
        <v>x</v>
      </c>
      <c r="Q129" s="41">
        <f>'Core Indicators'!DG129</f>
        <v>130898000</v>
      </c>
      <c r="R129" s="41">
        <f>'Core Indicators'!DO129</f>
        <v>0</v>
      </c>
      <c r="S129" s="41">
        <f>'Core Indicators'!DW129</f>
        <v>330000</v>
      </c>
      <c r="T129" s="41" t="str">
        <f>'Core Indicators'!EE129</f>
        <v>x</v>
      </c>
      <c r="U129" s="41" t="str">
        <f>'Core Indicators'!EM129</f>
        <v>x</v>
      </c>
      <c r="V129" s="41">
        <f>'Core Indicators'!FC129</f>
        <v>4</v>
      </c>
      <c r="W129" s="41" t="str">
        <f>'Core Indicators'!FK129</f>
        <v>x</v>
      </c>
      <c r="X129" s="41" t="str">
        <f>'Core Indicators'!FS129</f>
        <v>x</v>
      </c>
      <c r="Y129" s="41">
        <f>'Core Indicators'!GA129</f>
        <v>0</v>
      </c>
      <c r="Z129" s="41">
        <f>'Core Indicators'!GI129</f>
        <v>0</v>
      </c>
      <c r="AA129" s="41">
        <f>'Core Indicators'!GQ129</f>
        <v>0</v>
      </c>
      <c r="AB129" s="41">
        <f>'Core Indicators'!GY129</f>
        <v>0</v>
      </c>
      <c r="AC129" s="41">
        <f>'Core Indicators'!HG129</f>
        <v>0</v>
      </c>
      <c r="AD129" s="41">
        <f>'Core Indicators'!HO129</f>
        <v>0</v>
      </c>
      <c r="AE129" s="41">
        <f>'Core Indicators'!HW129</f>
        <v>0</v>
      </c>
      <c r="AF129" s="41">
        <f>'Core Indicators'!IE129</f>
        <v>1</v>
      </c>
      <c r="AG129" s="41">
        <f>'Core Indicators'!IM129</f>
        <v>1</v>
      </c>
    </row>
    <row r="130" spans="1:33" ht="20.100000000000001" customHeight="1" x14ac:dyDescent="0.25">
      <c r="A130" s="233" t="str">
        <f>'Core Indicators'!A:A</f>
        <v>Rohingya Regional Crisis</v>
      </c>
      <c r="B130" s="233">
        <f>'Core Indicators'!B:B</f>
        <v>0</v>
      </c>
      <c r="C130" s="233" t="str">
        <f>'Core Indicators'!C130</f>
        <v>REG011</v>
      </c>
      <c r="D130" s="233" t="str">
        <f>'Core Indicators'!D130</f>
        <v>Bangladesh,Myanmar</v>
      </c>
      <c r="E130" s="233" t="str">
        <f>'Core Indicators'!E130</f>
        <v>BGD,MMR</v>
      </c>
      <c r="F130" s="42">
        <f>'Core Indicators'!O130</f>
        <v>37508</v>
      </c>
      <c r="G130" s="42">
        <f>'Core Indicators'!W130</f>
        <v>4978000</v>
      </c>
      <c r="H130" s="42">
        <f>'Core Indicators'!AE130</f>
        <v>4978000</v>
      </c>
      <c r="I130" s="42">
        <f>'Core Indicators'!AM130</f>
        <v>1285000</v>
      </c>
      <c r="J130" s="42" t="str">
        <f>'Core Indicators'!AU130</f>
        <v>x</v>
      </c>
      <c r="K130" s="42" t="str">
        <f>'Core Indicators'!BC130</f>
        <v>x</v>
      </c>
      <c r="L130" s="42">
        <f>'Core Indicators'!BK130</f>
        <v>50</v>
      </c>
      <c r="M130" s="42" t="str">
        <f>'Core Indicators'!BS130</f>
        <v>x</v>
      </c>
      <c r="N130" s="42" t="str">
        <f>'Core Indicators'!CA130</f>
        <v>x</v>
      </c>
      <c r="O130" s="42" t="e">
        <f>'Core Indicators'!CI130</f>
        <v>#N/A</v>
      </c>
      <c r="P130" s="42" t="str">
        <f>'Core Indicators'!CQ130</f>
        <v>x</v>
      </c>
      <c r="Q130" s="42">
        <f>'Core Indicators'!DG130</f>
        <v>0</v>
      </c>
      <c r="R130" s="42">
        <f>'Core Indicators'!DO130</f>
        <v>1800000</v>
      </c>
      <c r="S130" s="42">
        <f>'Core Indicators'!DW130</f>
        <v>1682000</v>
      </c>
      <c r="T130" s="42">
        <f>'Core Indicators'!EE130</f>
        <v>1495000</v>
      </c>
      <c r="U130" s="42">
        <f>'Core Indicators'!EM130</f>
        <v>0</v>
      </c>
      <c r="V130" s="42">
        <f>'Core Indicators'!FC130</f>
        <v>4</v>
      </c>
      <c r="W130" s="42" t="str">
        <f>'Core Indicators'!FK130</f>
        <v>x</v>
      </c>
      <c r="X130" s="42" t="str">
        <f>'Core Indicators'!FS130</f>
        <v>x</v>
      </c>
      <c r="Y130" s="42">
        <f>'Core Indicators'!GA130</f>
        <v>2</v>
      </c>
      <c r="Z130" s="42">
        <f>'Core Indicators'!GI130</f>
        <v>3</v>
      </c>
      <c r="AA130" s="42">
        <f>'Core Indicators'!GQ130</f>
        <v>2</v>
      </c>
      <c r="AB130" s="42">
        <f>'Core Indicators'!GY130</f>
        <v>0</v>
      </c>
      <c r="AC130" s="42">
        <f>'Core Indicators'!HG130</f>
        <v>3</v>
      </c>
      <c r="AD130" s="42">
        <f>'Core Indicators'!HO130</f>
        <v>3</v>
      </c>
      <c r="AE130" s="42">
        <f>'Core Indicators'!HW130</f>
        <v>0</v>
      </c>
      <c r="AF130" s="42">
        <f>'Core Indicators'!IE130</f>
        <v>1</v>
      </c>
      <c r="AG130" s="42">
        <f>'Core Indicators'!IM130</f>
        <v>3</v>
      </c>
    </row>
    <row r="131" spans="1:33" ht="20.100000000000001" customHeight="1" x14ac:dyDescent="0.25">
      <c r="A131" s="62" t="str">
        <f>'Core Indicators'!A:A</f>
        <v>Southern Africa Regional Food Security Crisis</v>
      </c>
      <c r="B131" s="62">
        <f>'Core Indicators'!B:B</f>
        <v>0</v>
      </c>
      <c r="C131" s="62" t="str">
        <f>'Core Indicators'!C131</f>
        <v>REG012</v>
      </c>
      <c r="D131" s="62" t="str">
        <f>'Core Indicators'!D131</f>
        <v>Lesotho,Madagascar,Malawi,Namibia,Eswatini,Zambia,Zimbabwe,Tanzania</v>
      </c>
      <c r="E131" s="62" t="str">
        <f>'Core Indicators'!E131</f>
        <v>LSO,MDG,MWI,NAM,SWZ,ZMB,ZWE,TZA</v>
      </c>
      <c r="F131" s="41">
        <f>'Core Indicators'!O131</f>
        <v>2748567</v>
      </c>
      <c r="G131" s="41">
        <f>'Core Indicators'!W131</f>
        <v>83706000</v>
      </c>
      <c r="H131" s="41">
        <f>'Core Indicators'!AE131</f>
        <v>66516000</v>
      </c>
      <c r="I131" s="41">
        <f>'Core Indicators'!AM131</f>
        <v>443000</v>
      </c>
      <c r="J131" s="41">
        <f>'Core Indicators'!AU131</f>
        <v>2242</v>
      </c>
      <c r="K131" s="41">
        <f>'Core Indicators'!BC131</f>
        <v>542845</v>
      </c>
      <c r="L131" s="41">
        <f>'Core Indicators'!BK131</f>
        <v>1853</v>
      </c>
      <c r="M131" s="41">
        <f>'Core Indicators'!BS131</f>
        <v>437</v>
      </c>
      <c r="N131" s="41">
        <f>'Core Indicators'!CA131</f>
        <v>437</v>
      </c>
      <c r="O131" s="41" t="e">
        <f>'Core Indicators'!CI131</f>
        <v>#N/A</v>
      </c>
      <c r="P131" s="41">
        <f>'Core Indicators'!CQ131</f>
        <v>228</v>
      </c>
      <c r="Q131" s="41">
        <f>'Core Indicators'!DG131</f>
        <v>19881000</v>
      </c>
      <c r="R131" s="41">
        <f>'Core Indicators'!DO131</f>
        <v>49867000</v>
      </c>
      <c r="S131" s="41">
        <f>'Core Indicators'!DW131</f>
        <v>13475000</v>
      </c>
      <c r="T131" s="41">
        <f>'Core Indicators'!EE131</f>
        <v>483000</v>
      </c>
      <c r="U131" s="41">
        <f>'Core Indicators'!EM131</f>
        <v>0</v>
      </c>
      <c r="V131" s="41">
        <f>'Core Indicators'!FC131</f>
        <v>5</v>
      </c>
      <c r="W131" s="41" t="e">
        <f>'Core Indicators'!FK131</f>
        <v>#N/A</v>
      </c>
      <c r="X131" s="41" t="e">
        <f>'Core Indicators'!FS131</f>
        <v>#N/A</v>
      </c>
      <c r="Y131" s="41">
        <f>'Core Indicators'!GA131</f>
        <v>2</v>
      </c>
      <c r="Z131" s="41">
        <f>'Core Indicators'!GI131</f>
        <v>1</v>
      </c>
      <c r="AA131" s="41">
        <f>'Core Indicators'!GQ131</f>
        <v>1</v>
      </c>
      <c r="AB131" s="41">
        <f>'Core Indicators'!GY131</f>
        <v>0</v>
      </c>
      <c r="AC131" s="41">
        <f>'Core Indicators'!HG131</f>
        <v>2</v>
      </c>
      <c r="AD131" s="41">
        <f>'Core Indicators'!HO131</f>
        <v>3</v>
      </c>
      <c r="AE131" s="41">
        <f>'Core Indicators'!HW131</f>
        <v>1</v>
      </c>
      <c r="AF131" s="41">
        <f>'Core Indicators'!IE131</f>
        <v>1</v>
      </c>
      <c r="AG131" s="41">
        <f>'Core Indicators'!IM131</f>
        <v>3</v>
      </c>
    </row>
    <row r="132" spans="1:33" ht="20.100000000000001" customHeight="1" x14ac:dyDescent="0.25">
      <c r="A132" s="233" t="str">
        <f>'Core Indicators'!A:A</f>
        <v>Nagorno-Karabakh Conflict</v>
      </c>
      <c r="B132" s="233">
        <f>'Core Indicators'!B:B</f>
        <v>0</v>
      </c>
      <c r="C132" s="233" t="str">
        <f>'Core Indicators'!C132</f>
        <v>REG013</v>
      </c>
      <c r="D132" s="233" t="str">
        <f>'Core Indicators'!D132</f>
        <v>Armenia,Azerbaijan</v>
      </c>
      <c r="E132" s="233" t="str">
        <f>'Core Indicators'!E132</f>
        <v>ARM,AZE</v>
      </c>
      <c r="F132" s="42">
        <f>'Core Indicators'!O132</f>
        <v>28626</v>
      </c>
      <c r="G132" s="42">
        <f>'Core Indicators'!W132</f>
        <v>1421000</v>
      </c>
      <c r="H132" s="42">
        <f>'Core Indicators'!AE132</f>
        <v>494000</v>
      </c>
      <c r="I132" s="42">
        <f>'Core Indicators'!AM132</f>
        <v>129000</v>
      </c>
      <c r="J132" s="42">
        <f>'Core Indicators'!AU132</f>
        <v>250</v>
      </c>
      <c r="K132" s="42" t="str">
        <f>'Core Indicators'!BC132</f>
        <v>x</v>
      </c>
      <c r="L132" s="42">
        <f>'Core Indicators'!BK132</f>
        <v>39</v>
      </c>
      <c r="M132" s="42" t="str">
        <f>'Core Indicators'!BS132</f>
        <v>x</v>
      </c>
      <c r="N132" s="42" t="str">
        <f>'Core Indicators'!CA132</f>
        <v>x</v>
      </c>
      <c r="O132" s="42" t="e">
        <f>'Core Indicators'!CI132</f>
        <v>#N/A</v>
      </c>
      <c r="P132" s="42" t="str">
        <f>'Core Indicators'!CQ132</f>
        <v>x</v>
      </c>
      <c r="Q132" s="42">
        <f>'Core Indicators'!DG132</f>
        <v>927000</v>
      </c>
      <c r="R132" s="42">
        <f>'Core Indicators'!DO132</f>
        <v>281000</v>
      </c>
      <c r="S132" s="42">
        <f>'Core Indicators'!DW132</f>
        <v>213000</v>
      </c>
      <c r="T132" s="42">
        <f>'Core Indicators'!EE132</f>
        <v>0</v>
      </c>
      <c r="U132" s="42">
        <f>'Core Indicators'!EM132</f>
        <v>0</v>
      </c>
      <c r="V132" s="42">
        <f>'Core Indicators'!FC132</f>
        <v>2</v>
      </c>
      <c r="W132" s="42" t="str">
        <f>'Core Indicators'!FK132</f>
        <v>x</v>
      </c>
      <c r="X132" s="42" t="str">
        <f>'Core Indicators'!FS132</f>
        <v>x</v>
      </c>
      <c r="Y132" s="42">
        <f>'Core Indicators'!GA132</f>
        <v>2</v>
      </c>
      <c r="Z132" s="42">
        <f>'Core Indicators'!GI132</f>
        <v>3</v>
      </c>
      <c r="AA132" s="42">
        <f>'Core Indicators'!GQ132</f>
        <v>2</v>
      </c>
      <c r="AB132" s="42">
        <f>'Core Indicators'!GY132</f>
        <v>0</v>
      </c>
      <c r="AC132" s="42">
        <f>'Core Indicators'!HG132</f>
        <v>3</v>
      </c>
      <c r="AD132" s="42">
        <f>'Core Indicators'!HO132</f>
        <v>2</v>
      </c>
      <c r="AE132" s="42">
        <f>'Core Indicators'!HW132</f>
        <v>2</v>
      </c>
      <c r="AF132" s="42">
        <f>'Core Indicators'!IE132</f>
        <v>3</v>
      </c>
      <c r="AG132" s="42">
        <f>'Core Indicators'!IM132</f>
        <v>2</v>
      </c>
    </row>
    <row r="133" spans="1:33" ht="20.100000000000001" customHeight="1" x14ac:dyDescent="0.25">
      <c r="A133" s="62" t="str">
        <f>'Core Indicators'!A:A</f>
        <v>Eastern Africa Regional Drought Crisis</v>
      </c>
      <c r="B133" s="62" t="str">
        <f>'Core Indicators'!B:B</f>
        <v>Drought</v>
      </c>
      <c r="C133" s="62" t="str">
        <f>'Core Indicators'!C133</f>
        <v>REG014</v>
      </c>
      <c r="D133" s="62" t="str">
        <f>'Core Indicators'!D133</f>
        <v>Ethiopia,Somalia,Kenya</v>
      </c>
      <c r="E133" s="62" t="str">
        <f>'Core Indicators'!E133</f>
        <v>ETH,SOM,KEN</v>
      </c>
      <c r="F133" s="41">
        <f>'Core Indicators'!O133</f>
        <v>1955270</v>
      </c>
      <c r="G133" s="41">
        <f>'Core Indicators'!W133</f>
        <v>109329000</v>
      </c>
      <c r="H133" s="41">
        <f>'Core Indicators'!AE133</f>
        <v>60471000</v>
      </c>
      <c r="I133" s="41">
        <f>'Core Indicators'!AM133</f>
        <v>2686000</v>
      </c>
      <c r="J133" s="41">
        <f>'Core Indicators'!AU133</f>
        <v>4893</v>
      </c>
      <c r="K133" s="41">
        <f>'Core Indicators'!BC133</f>
        <v>17252</v>
      </c>
      <c r="L133" s="41">
        <f>'Core Indicators'!BK133</f>
        <v>43000</v>
      </c>
      <c r="M133" s="41" t="str">
        <f>'Core Indicators'!BS133</f>
        <v>x</v>
      </c>
      <c r="N133" s="41" t="str">
        <f>'Core Indicators'!CA133</f>
        <v>x</v>
      </c>
      <c r="O133" s="41" t="e">
        <f>'Core Indicators'!CI133</f>
        <v>#N/A</v>
      </c>
      <c r="P133" s="41">
        <f>'Core Indicators'!CQ133</f>
        <v>7852053</v>
      </c>
      <c r="Q133" s="41">
        <f>'Core Indicators'!DG133</f>
        <v>48858000</v>
      </c>
      <c r="R133" s="41">
        <f>'Core Indicators'!DO133</f>
        <v>34551000</v>
      </c>
      <c r="S133" s="41">
        <f>'Core Indicators'!DW133</f>
        <v>24640000</v>
      </c>
      <c r="T133" s="41">
        <f>'Core Indicators'!EE133</f>
        <v>1280000</v>
      </c>
      <c r="U133" s="41">
        <f>'Core Indicators'!EM133</f>
        <v>0</v>
      </c>
      <c r="V133" s="41">
        <f>'Core Indicators'!FC133</f>
        <v>5</v>
      </c>
      <c r="W133" s="41" t="str">
        <f>'Core Indicators'!FK133</f>
        <v>x</v>
      </c>
      <c r="X133" s="41" t="str">
        <f>'Core Indicators'!FS133</f>
        <v>x</v>
      </c>
      <c r="Y133" s="41">
        <f>'Core Indicators'!GA133</f>
        <v>2</v>
      </c>
      <c r="Z133" s="41">
        <f>'Core Indicators'!GI133</f>
        <v>3</v>
      </c>
      <c r="AA133" s="41">
        <f>'Core Indicators'!GQ133</f>
        <v>2</v>
      </c>
      <c r="AB133" s="41">
        <f>'Core Indicators'!GY133</f>
        <v>3</v>
      </c>
      <c r="AC133" s="41">
        <f>'Core Indicators'!HG133</f>
        <v>2</v>
      </c>
      <c r="AD133" s="41">
        <f>'Core Indicators'!HO133</f>
        <v>3</v>
      </c>
      <c r="AE133" s="41">
        <f>'Core Indicators'!HW133</f>
        <v>3</v>
      </c>
      <c r="AF133" s="41">
        <f>'Core Indicators'!IE133</f>
        <v>2</v>
      </c>
      <c r="AG133" s="41">
        <f>'Core Indicators'!IM133</f>
        <v>3</v>
      </c>
    </row>
    <row r="134" spans="1:33" ht="20.100000000000001" customHeight="1" x14ac:dyDescent="0.25">
      <c r="A134" s="233" t="str">
        <f>'Core Indicators'!A:A</f>
        <v>Turkiye / Syria earthquake</v>
      </c>
      <c r="B134" s="233" t="str">
        <f>'Core Indicators'!B:B</f>
        <v>Earthquake</v>
      </c>
      <c r="C134" s="233" t="str">
        <f>'Core Indicators'!C134</f>
        <v>REG015</v>
      </c>
      <c r="D134" s="233" t="str">
        <f>'Core Indicators'!D134</f>
        <v>Türkiye,Syria</v>
      </c>
      <c r="E134" s="233" t="str">
        <f>'Core Indicators'!E134</f>
        <v>TUR,SYR</v>
      </c>
      <c r="F134" s="42">
        <f>'Core Indicators'!O134</f>
        <v>155377</v>
      </c>
      <c r="G134" s="42">
        <f>'Core Indicators'!W134</f>
        <v>27000000</v>
      </c>
      <c r="H134" s="42">
        <f>'Core Indicators'!AE134</f>
        <v>17900000</v>
      </c>
      <c r="I134" s="42">
        <f>'Core Indicators'!AM134</f>
        <v>3123000</v>
      </c>
      <c r="J134" s="42">
        <f>'Core Indicators'!AU134</f>
        <v>117604</v>
      </c>
      <c r="K134" s="42" t="str">
        <f>'Core Indicators'!BC134</f>
        <v>x</v>
      </c>
      <c r="L134" s="42">
        <f>'Core Indicators'!BK134</f>
        <v>0</v>
      </c>
      <c r="M134" s="42">
        <f>'Core Indicators'!BS134</f>
        <v>308000</v>
      </c>
      <c r="N134" s="42">
        <f>'Core Indicators'!CA134</f>
        <v>10600</v>
      </c>
      <c r="O134" s="42" t="e">
        <f>'Core Indicators'!CI134</f>
        <v>#N/A</v>
      </c>
      <c r="P134" s="42" t="str">
        <f>'Core Indicators'!CQ134</f>
        <v>x</v>
      </c>
      <c r="Q134" s="42">
        <f>'Core Indicators'!DG134</f>
        <v>9100000</v>
      </c>
      <c r="R134" s="42">
        <f>'Core Indicators'!DO134</f>
        <v>14723000</v>
      </c>
      <c r="S134" s="42">
        <f>'Core Indicators'!DW134</f>
        <v>3021000</v>
      </c>
      <c r="T134" s="42">
        <f>'Core Indicators'!EE134</f>
        <v>150000</v>
      </c>
      <c r="U134" s="42">
        <f>'Core Indicators'!EM134</f>
        <v>6000</v>
      </c>
      <c r="V134" s="42">
        <f>'Core Indicators'!FC134</f>
        <v>5</v>
      </c>
      <c r="W134" s="42" t="str">
        <f>'Core Indicators'!FK134</f>
        <v>x</v>
      </c>
      <c r="X134" s="42" t="str">
        <f>'Core Indicators'!FS134</f>
        <v>x</v>
      </c>
      <c r="Y134" s="42">
        <f>'Core Indicators'!GA134</f>
        <v>1</v>
      </c>
      <c r="Z134" s="42">
        <f>'Core Indicators'!GI134</f>
        <v>3</v>
      </c>
      <c r="AA134" s="42">
        <f>'Core Indicators'!GQ134</f>
        <v>3</v>
      </c>
      <c r="AB134" s="42">
        <f>'Core Indicators'!GY134</f>
        <v>0</v>
      </c>
      <c r="AC134" s="42">
        <f>'Core Indicators'!HG134</f>
        <v>2</v>
      </c>
      <c r="AD134" s="42">
        <f>'Core Indicators'!HO134</f>
        <v>3</v>
      </c>
      <c r="AE134" s="42">
        <f>'Core Indicators'!HW134</f>
        <v>3</v>
      </c>
      <c r="AF134" s="42">
        <f>'Core Indicators'!IE134</f>
        <v>3</v>
      </c>
      <c r="AG134" s="42">
        <f>'Core Indicators'!IM134</f>
        <v>1</v>
      </c>
    </row>
    <row r="135" spans="1:33" ht="20.100000000000001" customHeight="1" x14ac:dyDescent="0.25">
      <c r="A135" s="62" t="str">
        <f>'Core Indicators'!A:A</f>
        <v>Displacement from Russia-Ukraine conflict in Romania</v>
      </c>
      <c r="B135" s="62" t="str">
        <f>'Core Indicators'!B:B</f>
        <v>Conflict,Displacement</v>
      </c>
      <c r="C135" s="62" t="str">
        <f>'Core Indicators'!C135</f>
        <v>ROU002</v>
      </c>
      <c r="D135" s="62" t="str">
        <f>'Core Indicators'!D135</f>
        <v>Romania</v>
      </c>
      <c r="E135" s="62" t="str">
        <f>'Core Indicators'!E135</f>
        <v>ROU</v>
      </c>
      <c r="F135" s="41">
        <f>'Core Indicators'!O135</f>
        <v>238396</v>
      </c>
      <c r="G135" s="41">
        <f>'Core Indicators'!W135</f>
        <v>19040000</v>
      </c>
      <c r="H135" s="41">
        <f>'Core Indicators'!AE135</f>
        <v>83000</v>
      </c>
      <c r="I135" s="41">
        <f>'Core Indicators'!AM135</f>
        <v>83000</v>
      </c>
      <c r="J135" s="41" t="str">
        <f>'Core Indicators'!AU135</f>
        <v>x</v>
      </c>
      <c r="K135" s="41" t="str">
        <f>'Core Indicators'!BC135</f>
        <v>x</v>
      </c>
      <c r="L135" s="41">
        <f>'Core Indicators'!BK135</f>
        <v>0</v>
      </c>
      <c r="M135" s="41" t="str">
        <f>'Core Indicators'!BS135</f>
        <v>x</v>
      </c>
      <c r="N135" s="41" t="str">
        <f>'Core Indicators'!CA135</f>
        <v>x</v>
      </c>
      <c r="O135" s="41" t="e">
        <f>'Core Indicators'!CI135</f>
        <v>#N/A</v>
      </c>
      <c r="P135" s="41" t="str">
        <f>'Core Indicators'!CQ135</f>
        <v>x</v>
      </c>
      <c r="Q135" s="41">
        <f>'Core Indicators'!DG135</f>
        <v>18957000</v>
      </c>
      <c r="R135" s="41">
        <f>'Core Indicators'!DO135</f>
        <v>0</v>
      </c>
      <c r="S135" s="41">
        <f>'Core Indicators'!DW135</f>
        <v>83000</v>
      </c>
      <c r="T135" s="41" t="str">
        <f>'Core Indicators'!EE135</f>
        <v>x</v>
      </c>
      <c r="U135" s="41" t="str">
        <f>'Core Indicators'!EM135</f>
        <v>x</v>
      </c>
      <c r="V135" s="41">
        <f>'Core Indicators'!FC135</f>
        <v>2</v>
      </c>
      <c r="W135" s="41" t="str">
        <f>'Core Indicators'!FK135</f>
        <v>x</v>
      </c>
      <c r="X135" s="41" t="str">
        <f>'Core Indicators'!FS135</f>
        <v>x</v>
      </c>
      <c r="Y135" s="41">
        <f>'Core Indicators'!GA135</f>
        <v>0</v>
      </c>
      <c r="Z135" s="41">
        <f>'Core Indicators'!GI135</f>
        <v>0</v>
      </c>
      <c r="AA135" s="41">
        <f>'Core Indicators'!GQ135</f>
        <v>2</v>
      </c>
      <c r="AB135" s="41">
        <f>'Core Indicators'!GY135</f>
        <v>0</v>
      </c>
      <c r="AC135" s="41">
        <f>'Core Indicators'!HG135</f>
        <v>0</v>
      </c>
      <c r="AD135" s="41">
        <f>'Core Indicators'!HO135</f>
        <v>1</v>
      </c>
      <c r="AE135" s="41">
        <f>'Core Indicators'!HW135</f>
        <v>0</v>
      </c>
      <c r="AF135" s="41">
        <f>'Core Indicators'!IE135</f>
        <v>0</v>
      </c>
      <c r="AG135" s="41">
        <f>'Core Indicators'!IM135</f>
        <v>0</v>
      </c>
    </row>
    <row r="136" spans="1:33" ht="20.100000000000001" customHeight="1" x14ac:dyDescent="0.25">
      <c r="A136" s="233" t="str">
        <f>'Core Indicators'!A:A</f>
        <v>Displacement from Russia-Ukraine conflict in Russia</v>
      </c>
      <c r="B136" s="233" t="str">
        <f>'Core Indicators'!B:B</f>
        <v>Conflict,Displacement</v>
      </c>
      <c r="C136" s="233" t="str">
        <f>'Core Indicators'!C136</f>
        <v>RUS002</v>
      </c>
      <c r="D136" s="233" t="str">
        <f>'Core Indicators'!D136</f>
        <v>Russia</v>
      </c>
      <c r="E136" s="233" t="str">
        <f>'Core Indicators'!E136</f>
        <v>RUS</v>
      </c>
      <c r="F136" s="42">
        <f>'Core Indicators'!O136</f>
        <v>16376870</v>
      </c>
      <c r="G136" s="42">
        <f>'Core Indicators'!W136</f>
        <v>144800000</v>
      </c>
      <c r="H136" s="42">
        <f>'Core Indicators'!AE136</f>
        <v>1244000</v>
      </c>
      <c r="I136" s="42">
        <f>'Core Indicators'!AM136</f>
        <v>1244000</v>
      </c>
      <c r="J136" s="42" t="str">
        <f>'Core Indicators'!AU136</f>
        <v>x</v>
      </c>
      <c r="K136" s="42" t="str">
        <f>'Core Indicators'!BC136</f>
        <v>x</v>
      </c>
      <c r="L136" s="42">
        <f>'Core Indicators'!BK136</f>
        <v>0</v>
      </c>
      <c r="M136" s="42" t="str">
        <f>'Core Indicators'!BS136</f>
        <v>x</v>
      </c>
      <c r="N136" s="42" t="str">
        <f>'Core Indicators'!CA136</f>
        <v>x</v>
      </c>
      <c r="O136" s="42" t="e">
        <f>'Core Indicators'!CI136</f>
        <v>#N/A</v>
      </c>
      <c r="P136" s="42" t="str">
        <f>'Core Indicators'!CQ136</f>
        <v>x</v>
      </c>
      <c r="Q136" s="42">
        <f>'Core Indicators'!DG136</f>
        <v>143556000</v>
      </c>
      <c r="R136" s="42">
        <f>'Core Indicators'!DO136</f>
        <v>0</v>
      </c>
      <c r="S136" s="42">
        <f>'Core Indicators'!DW136</f>
        <v>1244000</v>
      </c>
      <c r="T136" s="42" t="str">
        <f>'Core Indicators'!EE136</f>
        <v>x</v>
      </c>
      <c r="U136" s="42" t="str">
        <f>'Core Indicators'!EM136</f>
        <v>x</v>
      </c>
      <c r="V136" s="42">
        <f>'Core Indicators'!FC136</f>
        <v>2</v>
      </c>
      <c r="W136" s="42" t="str">
        <f>'Core Indicators'!FK136</f>
        <v>x</v>
      </c>
      <c r="X136" s="42" t="str">
        <f>'Core Indicators'!FS136</f>
        <v>x</v>
      </c>
      <c r="Y136" s="42">
        <f>'Core Indicators'!GA136</f>
        <v>1</v>
      </c>
      <c r="Z136" s="42">
        <f>'Core Indicators'!GI136</f>
        <v>1</v>
      </c>
      <c r="AA136" s="42">
        <f>'Core Indicators'!GQ136</f>
        <v>1</v>
      </c>
      <c r="AB136" s="42">
        <f>'Core Indicators'!GY136</f>
        <v>0</v>
      </c>
      <c r="AC136" s="42">
        <f>'Core Indicators'!HG136</f>
        <v>3</v>
      </c>
      <c r="AD136" s="42">
        <f>'Core Indicators'!HO136</f>
        <v>3</v>
      </c>
      <c r="AE136" s="42">
        <f>'Core Indicators'!HW136</f>
        <v>1</v>
      </c>
      <c r="AF136" s="42">
        <f>'Core Indicators'!IE136</f>
        <v>0</v>
      </c>
      <c r="AG136" s="42">
        <f>'Core Indicators'!IM136</f>
        <v>0</v>
      </c>
    </row>
    <row r="137" spans="1:33" ht="20.100000000000001" customHeight="1" x14ac:dyDescent="0.25">
      <c r="A137" s="233" t="str">
        <f>'Core Indicators'!A:A</f>
        <v>Burundi and DRC refugees in Rwanda</v>
      </c>
      <c r="B137" s="233" t="str">
        <f>'Core Indicators'!B:B</f>
        <v>Displacement</v>
      </c>
      <c r="C137" s="233" t="str">
        <f>'Core Indicators'!C137</f>
        <v>RWA002</v>
      </c>
      <c r="D137" s="233" t="str">
        <f>'Core Indicators'!D137</f>
        <v>Rwanda</v>
      </c>
      <c r="E137" s="233" t="str">
        <f>'Core Indicators'!E137</f>
        <v>RWA</v>
      </c>
      <c r="F137" s="42">
        <f>'Core Indicators'!O137</f>
        <v>20524</v>
      </c>
      <c r="G137" s="42">
        <f>'Core Indicators'!W137</f>
        <v>2517000</v>
      </c>
      <c r="H137" s="42">
        <f>'Core Indicators'!AE137</f>
        <v>135000</v>
      </c>
      <c r="I137" s="42">
        <f>'Core Indicators'!AM137</f>
        <v>135000</v>
      </c>
      <c r="J137" s="42" t="str">
        <f>'Core Indicators'!AU137</f>
        <v>x</v>
      </c>
      <c r="K137" s="42" t="str">
        <f>'Core Indicators'!BC137</f>
        <v>x</v>
      </c>
      <c r="L137" s="42" t="str">
        <f>'Core Indicators'!BK137</f>
        <v>x</v>
      </c>
      <c r="M137" s="42">
        <f>'Core Indicators'!BS137</f>
        <v>0</v>
      </c>
      <c r="N137" s="42">
        <f>'Core Indicators'!CA137</f>
        <v>0</v>
      </c>
      <c r="O137" s="42" t="e">
        <f>'Core Indicators'!CI137</f>
        <v>#N/A</v>
      </c>
      <c r="P137" s="42">
        <f>'Core Indicators'!CQ137</f>
        <v>0</v>
      </c>
      <c r="Q137" s="42">
        <f>'Core Indicators'!DG137</f>
        <v>2382000</v>
      </c>
      <c r="R137" s="42">
        <f>'Core Indicators'!DO137</f>
        <v>0</v>
      </c>
      <c r="S137" s="42">
        <f>'Core Indicators'!DW137</f>
        <v>135000</v>
      </c>
      <c r="T137" s="42" t="str">
        <f>'Core Indicators'!EE137</f>
        <v>x</v>
      </c>
      <c r="U137" s="42" t="str">
        <f>'Core Indicators'!EM137</f>
        <v>x</v>
      </c>
      <c r="V137" s="42">
        <f>'Core Indicators'!FC137</f>
        <v>2</v>
      </c>
      <c r="W137" s="42">
        <f>'Core Indicators'!FK137</f>
        <v>0</v>
      </c>
      <c r="X137" s="42">
        <f>'Core Indicators'!FS137</f>
        <v>0</v>
      </c>
      <c r="Y137" s="42">
        <f>'Core Indicators'!GA137</f>
        <v>1</v>
      </c>
      <c r="Z137" s="42">
        <f>'Core Indicators'!GI137</f>
        <v>0</v>
      </c>
      <c r="AA137" s="42">
        <f>'Core Indicators'!GQ137</f>
        <v>0</v>
      </c>
      <c r="AB137" s="42">
        <f>'Core Indicators'!GY137</f>
        <v>0</v>
      </c>
      <c r="AC137" s="42">
        <f>'Core Indicators'!HG137</f>
        <v>0</v>
      </c>
      <c r="AD137" s="42">
        <f>'Core Indicators'!HO137</f>
        <v>0</v>
      </c>
      <c r="AE137" s="42">
        <f>'Core Indicators'!HW137</f>
        <v>0</v>
      </c>
      <c r="AF137" s="42">
        <f>'Core Indicators'!IE137</f>
        <v>0</v>
      </c>
      <c r="AG137" s="42">
        <f>'Core Indicators'!IM137</f>
        <v>3</v>
      </c>
    </row>
    <row r="138" spans="1:33" ht="20.100000000000001" customHeight="1" x14ac:dyDescent="0.25">
      <c r="A138" s="62" t="str">
        <f>'Core Indicators'!A:A</f>
        <v>Complex crisis in Sudan</v>
      </c>
      <c r="B138" s="62" t="str">
        <f>'Core Indicators'!B:B</f>
        <v>Displacement,Violence,Floods</v>
      </c>
      <c r="C138" s="62" t="str">
        <f>'Core Indicators'!C138</f>
        <v>SDN001</v>
      </c>
      <c r="D138" s="62" t="str">
        <f>'Core Indicators'!D138</f>
        <v>Sudan</v>
      </c>
      <c r="E138" s="62" t="str">
        <f>'Core Indicators'!E138</f>
        <v>SDN</v>
      </c>
      <c r="F138" s="41">
        <f>'Core Indicators'!O138</f>
        <v>1840687</v>
      </c>
      <c r="G138" s="41">
        <f>'Core Indicators'!W138</f>
        <v>49800000</v>
      </c>
      <c r="H138" s="41">
        <f>'Core Indicators'!AE138</f>
        <v>49800000</v>
      </c>
      <c r="I138" s="41">
        <f>'Core Indicators'!AM138</f>
        <v>9692000</v>
      </c>
      <c r="J138" s="41">
        <f>'Core Indicators'!AU138</f>
        <v>6000</v>
      </c>
      <c r="K138" s="41" t="str">
        <f>'Core Indicators'!BC138</f>
        <v>x</v>
      </c>
      <c r="L138" s="41">
        <f>'Core Indicators'!BK138</f>
        <v>271</v>
      </c>
      <c r="M138" s="41">
        <f>'Core Indicators'!BS138</f>
        <v>48200</v>
      </c>
      <c r="N138" s="41">
        <f>'Core Indicators'!CA138</f>
        <v>24800</v>
      </c>
      <c r="O138" s="41" t="e">
        <f>'Core Indicators'!CI138</f>
        <v>#N/A</v>
      </c>
      <c r="P138" s="41">
        <f>'Core Indicators'!CQ138</f>
        <v>14851</v>
      </c>
      <c r="Q138" s="41">
        <f>'Core Indicators'!DG138</f>
        <v>0</v>
      </c>
      <c r="R138" s="41">
        <f>'Core Indicators'!DO138</f>
        <v>25117000</v>
      </c>
      <c r="S138" s="41">
        <f>'Core Indicators'!DW138</f>
        <v>10485000</v>
      </c>
      <c r="T138" s="41">
        <f>'Core Indicators'!EE138</f>
        <v>8970000</v>
      </c>
      <c r="U138" s="41">
        <f>'Core Indicators'!EM138</f>
        <v>5228000</v>
      </c>
      <c r="V138" s="41">
        <f>'Core Indicators'!FC138</f>
        <v>5</v>
      </c>
      <c r="W138" s="41" t="str">
        <f>'Core Indicators'!FK138</f>
        <v>x</v>
      </c>
      <c r="X138" s="41" t="str">
        <f>'Core Indicators'!FS138</f>
        <v>x</v>
      </c>
      <c r="Y138" s="41">
        <f>'Core Indicators'!GA138</f>
        <v>2</v>
      </c>
      <c r="Z138" s="41">
        <f>'Core Indicators'!GI138</f>
        <v>3</v>
      </c>
      <c r="AA138" s="41">
        <f>'Core Indicators'!GQ138</f>
        <v>3</v>
      </c>
      <c r="AB138" s="41">
        <f>'Core Indicators'!GY138</f>
        <v>3</v>
      </c>
      <c r="AC138" s="41">
        <f>'Core Indicators'!HG138</f>
        <v>2</v>
      </c>
      <c r="AD138" s="41">
        <f>'Core Indicators'!HO138</f>
        <v>2</v>
      </c>
      <c r="AE138" s="41">
        <f>'Core Indicators'!HW138</f>
        <v>3</v>
      </c>
      <c r="AF138" s="41">
        <f>'Core Indicators'!IE138</f>
        <v>1</v>
      </c>
      <c r="AG138" s="41">
        <f>'Core Indicators'!IM138</f>
        <v>3</v>
      </c>
    </row>
    <row r="139" spans="1:33" ht="20.100000000000001" customHeight="1" x14ac:dyDescent="0.25">
      <c r="A139" s="233" t="str">
        <f>'Core Indicators'!A:A</f>
        <v>Refugees in Sudan</v>
      </c>
      <c r="B139" s="233" t="str">
        <f>'Core Indicators'!B:B</f>
        <v>Displacement</v>
      </c>
      <c r="C139" s="233" t="str">
        <f>'Core Indicators'!C139</f>
        <v>SDN005</v>
      </c>
      <c r="D139" s="233" t="str">
        <f>'Core Indicators'!D139</f>
        <v>Sudan</v>
      </c>
      <c r="E139" s="233" t="str">
        <f>'Core Indicators'!E139</f>
        <v>SDN</v>
      </c>
      <c r="F139" s="42">
        <f>'Core Indicators'!O139</f>
        <v>89263</v>
      </c>
      <c r="G139" s="42">
        <f>'Core Indicators'!W139</f>
        <v>14770000</v>
      </c>
      <c r="H139" s="42">
        <f>'Core Indicators'!AE139</f>
        <v>14770000</v>
      </c>
      <c r="I139" s="42">
        <f>'Core Indicators'!AM139</f>
        <v>960000</v>
      </c>
      <c r="J139" s="42" t="str">
        <f>'Core Indicators'!AU139</f>
        <v>x</v>
      </c>
      <c r="K139" s="42" t="str">
        <f>'Core Indicators'!BC139</f>
        <v>x</v>
      </c>
      <c r="L139" s="42">
        <f>'Core Indicators'!BK139</f>
        <v>2</v>
      </c>
      <c r="M139" s="42" t="str">
        <f>'Core Indicators'!BS139</f>
        <v>x</v>
      </c>
      <c r="N139" s="42" t="str">
        <f>'Core Indicators'!CA139</f>
        <v>x</v>
      </c>
      <c r="O139" s="42" t="e">
        <f>'Core Indicators'!CI139</f>
        <v>#N/A</v>
      </c>
      <c r="P139" s="42" t="str">
        <f>'Core Indicators'!CQ139</f>
        <v>x</v>
      </c>
      <c r="Q139" s="42">
        <f>'Core Indicators'!DG139</f>
        <v>0</v>
      </c>
      <c r="R139" s="42">
        <f>'Core Indicators'!DO139</f>
        <v>13676000</v>
      </c>
      <c r="S139" s="42">
        <f>'Core Indicators'!DW139</f>
        <v>650000</v>
      </c>
      <c r="T139" s="42">
        <f>'Core Indicators'!EE139</f>
        <v>218000</v>
      </c>
      <c r="U139" s="42">
        <f>'Core Indicators'!EM139</f>
        <v>226000</v>
      </c>
      <c r="V139" s="42">
        <f>'Core Indicators'!FC139</f>
        <v>2</v>
      </c>
      <c r="W139" s="42" t="e">
        <f>'Core Indicators'!FK139</f>
        <v>#N/A</v>
      </c>
      <c r="X139" s="42" t="e">
        <f>'Core Indicators'!FS139</f>
        <v>#N/A</v>
      </c>
      <c r="Y139" s="42">
        <f>'Core Indicators'!GA139</f>
        <v>2</v>
      </c>
      <c r="Z139" s="42">
        <f>'Core Indicators'!GI139</f>
        <v>3</v>
      </c>
      <c r="AA139" s="42">
        <f>'Core Indicators'!GQ139</f>
        <v>3</v>
      </c>
      <c r="AB139" s="42">
        <f>'Core Indicators'!GY139</f>
        <v>3</v>
      </c>
      <c r="AC139" s="42">
        <f>'Core Indicators'!HG139</f>
        <v>1</v>
      </c>
      <c r="AD139" s="42">
        <f>'Core Indicators'!HO139</f>
        <v>2</v>
      </c>
      <c r="AE139" s="42">
        <f>'Core Indicators'!HW139</f>
        <v>3</v>
      </c>
      <c r="AF139" s="42">
        <f>'Core Indicators'!IE139</f>
        <v>1</v>
      </c>
      <c r="AG139" s="42">
        <f>'Core Indicators'!IM139</f>
        <v>3</v>
      </c>
    </row>
    <row r="140" spans="1:33" ht="20.100000000000001" customHeight="1" x14ac:dyDescent="0.25">
      <c r="A140" s="233" t="str">
        <f>'Core Indicators'!A:A</f>
        <v>Drought in Senegal</v>
      </c>
      <c r="B140" s="233" t="str">
        <f>'Core Indicators'!B:B</f>
        <v>Drought</v>
      </c>
      <c r="C140" s="233" t="str">
        <f>'Core Indicators'!C140</f>
        <v>SEN002</v>
      </c>
      <c r="D140" s="233" t="str">
        <f>'Core Indicators'!D140</f>
        <v>Senegal</v>
      </c>
      <c r="E140" s="233" t="str">
        <f>'Core Indicators'!E140</f>
        <v>SEN</v>
      </c>
      <c r="F140" s="42">
        <f>'Core Indicators'!O140</f>
        <v>196712</v>
      </c>
      <c r="G140" s="42">
        <f>'Core Indicators'!W140</f>
        <v>17876000</v>
      </c>
      <c r="H140" s="42">
        <f>'Core Indicators'!AE140</f>
        <v>5625000</v>
      </c>
      <c r="I140" s="42">
        <f>'Core Indicators'!AM140</f>
        <v>4000</v>
      </c>
      <c r="J140" s="42">
        <f>'Core Indicators'!AU140</f>
        <v>0</v>
      </c>
      <c r="K140" s="42">
        <f>'Core Indicators'!BC140</f>
        <v>0</v>
      </c>
      <c r="L140" s="42">
        <f>'Core Indicators'!BK140</f>
        <v>15</v>
      </c>
      <c r="M140" s="42">
        <f>'Core Indicators'!BS140</f>
        <v>0</v>
      </c>
      <c r="N140" s="42">
        <f>'Core Indicators'!CA140</f>
        <v>0</v>
      </c>
      <c r="O140" s="42" t="e">
        <f>'Core Indicators'!CI140</f>
        <v>#N/A</v>
      </c>
      <c r="P140" s="42" t="str">
        <f>'Core Indicators'!CQ140</f>
        <v>x</v>
      </c>
      <c r="Q140" s="42">
        <f>'Core Indicators'!DG140</f>
        <v>12251000</v>
      </c>
      <c r="R140" s="42">
        <f>'Core Indicators'!DO140</f>
        <v>4361000</v>
      </c>
      <c r="S140" s="42">
        <f>'Core Indicators'!DW140</f>
        <v>1206000</v>
      </c>
      <c r="T140" s="42">
        <f>'Core Indicators'!EE140</f>
        <v>57000</v>
      </c>
      <c r="U140" s="42">
        <f>'Core Indicators'!EM140</f>
        <v>0</v>
      </c>
      <c r="V140" s="42">
        <f>'Core Indicators'!FC140</f>
        <v>1</v>
      </c>
      <c r="W140" s="42">
        <f>'Core Indicators'!FK140</f>
        <v>0</v>
      </c>
      <c r="X140" s="42">
        <f>'Core Indicators'!FS140</f>
        <v>0</v>
      </c>
      <c r="Y140" s="42">
        <f>'Core Indicators'!GA140</f>
        <v>0</v>
      </c>
      <c r="Z140" s="42">
        <f>'Core Indicators'!GI140</f>
        <v>0</v>
      </c>
      <c r="AA140" s="42">
        <f>'Core Indicators'!GQ140</f>
        <v>0</v>
      </c>
      <c r="AB140" s="42">
        <f>'Core Indicators'!GY140</f>
        <v>0</v>
      </c>
      <c r="AC140" s="42">
        <f>'Core Indicators'!HG140</f>
        <v>0</v>
      </c>
      <c r="AD140" s="42">
        <f>'Core Indicators'!HO140</f>
        <v>0</v>
      </c>
      <c r="AE140" s="42">
        <f>'Core Indicators'!HW140</f>
        <v>0</v>
      </c>
      <c r="AF140" s="42">
        <f>'Core Indicators'!IE140</f>
        <v>1</v>
      </c>
      <c r="AG140" s="42">
        <f>'Core Indicators'!IM140</f>
        <v>1</v>
      </c>
    </row>
    <row r="141" spans="1:33" ht="20.100000000000001" customHeight="1" x14ac:dyDescent="0.25">
      <c r="A141" s="62" t="str">
        <f>'Core Indicators'!A:A</f>
        <v>Complex crisis in El Salvador</v>
      </c>
      <c r="B141" s="62" t="str">
        <f>'Core Indicators'!B:B</f>
        <v>Displacement,Violence,Floods,Drought</v>
      </c>
      <c r="C141" s="62" t="str">
        <f>'Core Indicators'!C141</f>
        <v>SLV001</v>
      </c>
      <c r="D141" s="62" t="str">
        <f>'Core Indicators'!D141</f>
        <v>El Salvador</v>
      </c>
      <c r="E141" s="62" t="str">
        <f>'Core Indicators'!E141</f>
        <v>SLV</v>
      </c>
      <c r="F141" s="41">
        <f>'Core Indicators'!O141</f>
        <v>20720</v>
      </c>
      <c r="G141" s="41">
        <f>'Core Indicators'!W141</f>
        <v>6300000</v>
      </c>
      <c r="H141" s="41">
        <f>'Core Indicators'!AE141</f>
        <v>1115000</v>
      </c>
      <c r="I141" s="41">
        <f>'Core Indicators'!AM141</f>
        <v>73000</v>
      </c>
      <c r="J141" s="41" t="str">
        <f>'Core Indicators'!AU141</f>
        <v>x</v>
      </c>
      <c r="K141" s="41">
        <f>'Core Indicators'!BC141</f>
        <v>1269</v>
      </c>
      <c r="L141" s="41">
        <f>'Core Indicators'!BK141</f>
        <v>27</v>
      </c>
      <c r="M141" s="41" t="str">
        <f>'Core Indicators'!BS141</f>
        <v>x</v>
      </c>
      <c r="N141" s="41" t="str">
        <f>'Core Indicators'!CA141</f>
        <v>x</v>
      </c>
      <c r="O141" s="41" t="e">
        <f>'Core Indicators'!CI141</f>
        <v>#N/A</v>
      </c>
      <c r="P141" s="41">
        <f>'Core Indicators'!CQ141</f>
        <v>977450</v>
      </c>
      <c r="Q141" s="41">
        <f>'Core Indicators'!DG141</f>
        <v>5185000</v>
      </c>
      <c r="R141" s="41">
        <f>'Core Indicators'!DO141</f>
        <v>0</v>
      </c>
      <c r="S141" s="41">
        <f>'Core Indicators'!DW141</f>
        <v>446000</v>
      </c>
      <c r="T141" s="41">
        <f>'Core Indicators'!EE141</f>
        <v>669000</v>
      </c>
      <c r="U141" s="41">
        <f>'Core Indicators'!EM141</f>
        <v>0</v>
      </c>
      <c r="V141" s="41">
        <f>'Core Indicators'!FC141</f>
        <v>3</v>
      </c>
      <c r="W141" s="41" t="str">
        <f>'Core Indicators'!FK141</f>
        <v>x</v>
      </c>
      <c r="X141" s="41" t="str">
        <f>'Core Indicators'!FS141</f>
        <v>x</v>
      </c>
      <c r="Y141" s="41">
        <f>'Core Indicators'!GA141</f>
        <v>0</v>
      </c>
      <c r="Z141" s="41">
        <f>'Core Indicators'!GI141</f>
        <v>1</v>
      </c>
      <c r="AA141" s="41">
        <f>'Core Indicators'!GQ141</f>
        <v>1</v>
      </c>
      <c r="AB141" s="41">
        <f>'Core Indicators'!GY141</f>
        <v>0</v>
      </c>
      <c r="AC141" s="41">
        <f>'Core Indicators'!HG141</f>
        <v>2</v>
      </c>
      <c r="AD141" s="41">
        <f>'Core Indicators'!HO141</f>
        <v>2</v>
      </c>
      <c r="AE141" s="41">
        <f>'Core Indicators'!HW141</f>
        <v>1</v>
      </c>
      <c r="AF141" s="41">
        <f>'Core Indicators'!IE141</f>
        <v>0</v>
      </c>
      <c r="AG141" s="41">
        <f>'Core Indicators'!IM141</f>
        <v>1</v>
      </c>
    </row>
    <row r="142" spans="1:33" ht="19.350000000000001" customHeight="1" x14ac:dyDescent="0.25">
      <c r="A142" s="62" t="str">
        <f>'Core Indicators'!A:A</f>
        <v>Complex crisis in Somalia</v>
      </c>
      <c r="B142" s="62" t="str">
        <f>'Core Indicators'!B:B</f>
        <v>Conflict,Displacement,Floods,Drought</v>
      </c>
      <c r="C142" s="62" t="str">
        <f>'Core Indicators'!C142</f>
        <v>SOM001</v>
      </c>
      <c r="D142" s="62" t="str">
        <f>'Core Indicators'!D142</f>
        <v>Somalia</v>
      </c>
      <c r="E142" s="62" t="str">
        <f>'Core Indicators'!E142</f>
        <v>SOM</v>
      </c>
      <c r="F142" s="41">
        <f>'Core Indicators'!O142</f>
        <v>627340</v>
      </c>
      <c r="G142" s="41">
        <f>'Core Indicators'!W142</f>
        <v>16900000</v>
      </c>
      <c r="H142" s="41">
        <f>'Core Indicators'!AE142</f>
        <v>16900000</v>
      </c>
      <c r="I142" s="41">
        <f>'Core Indicators'!AM142</f>
        <v>6252000</v>
      </c>
      <c r="J142" s="41">
        <f>'Core Indicators'!AU142</f>
        <v>608</v>
      </c>
      <c r="K142" s="41">
        <f>'Core Indicators'!BC142</f>
        <v>1800000</v>
      </c>
      <c r="L142" s="41">
        <f>'Core Indicators'!BK142</f>
        <v>47769</v>
      </c>
      <c r="M142" s="41" t="str">
        <f>'Core Indicators'!BS142</f>
        <v>x</v>
      </c>
      <c r="N142" s="41" t="str">
        <f>'Core Indicators'!CA142</f>
        <v>x</v>
      </c>
      <c r="O142" s="41" t="e">
        <f>'Core Indicators'!CI142</f>
        <v>#N/A</v>
      </c>
      <c r="P142" s="41" t="str">
        <f>'Core Indicators'!CQ142</f>
        <v>x</v>
      </c>
      <c r="Q142" s="41">
        <f>'Core Indicators'!DG142</f>
        <v>0</v>
      </c>
      <c r="R142" s="41">
        <f>'Core Indicators'!DO142</f>
        <v>8788000</v>
      </c>
      <c r="S142" s="41">
        <f>'Core Indicators'!DW142</f>
        <v>4056000</v>
      </c>
      <c r="T142" s="41">
        <f>'Core Indicators'!EE142</f>
        <v>2535000</v>
      </c>
      <c r="U142" s="41">
        <f>'Core Indicators'!EM142</f>
        <v>1521000</v>
      </c>
      <c r="V142" s="41">
        <f>'Core Indicators'!FC142</f>
        <v>5</v>
      </c>
      <c r="W142" s="41" t="str">
        <f>'Core Indicators'!FK142</f>
        <v>x</v>
      </c>
      <c r="X142" s="41" t="str">
        <f>'Core Indicators'!FS142</f>
        <v>x</v>
      </c>
      <c r="Y142" s="41">
        <f>'Core Indicators'!GA142</f>
        <v>1</v>
      </c>
      <c r="Z142" s="41">
        <f>'Core Indicators'!GI142</f>
        <v>3</v>
      </c>
      <c r="AA142" s="41">
        <f>'Core Indicators'!GQ142</f>
        <v>3</v>
      </c>
      <c r="AB142" s="41">
        <f>'Core Indicators'!GY142</f>
        <v>3</v>
      </c>
      <c r="AC142" s="41">
        <f>'Core Indicators'!HG142</f>
        <v>0</v>
      </c>
      <c r="AD142" s="41">
        <f>'Core Indicators'!HO142</f>
        <v>2</v>
      </c>
      <c r="AE142" s="41">
        <f>'Core Indicators'!HW142</f>
        <v>3</v>
      </c>
      <c r="AF142" s="41">
        <f>'Core Indicators'!IE142</f>
        <v>3</v>
      </c>
      <c r="AG142" s="41">
        <f>'Core Indicators'!IM142</f>
        <v>3</v>
      </c>
    </row>
    <row r="143" spans="1:33" ht="19.350000000000001" customHeight="1" x14ac:dyDescent="0.25">
      <c r="A143" s="62" t="str">
        <f>'Core Indicators'!A:A</f>
        <v>Mixed Migration Flows in Somalia</v>
      </c>
      <c r="B143" s="62" t="str">
        <f>'Core Indicators'!B:B</f>
        <v>Displacement</v>
      </c>
      <c r="C143" s="62" t="str">
        <f>'Core Indicators'!C143</f>
        <v>SOM002</v>
      </c>
      <c r="D143" s="62" t="str">
        <f>'Core Indicators'!D143</f>
        <v>Somalia</v>
      </c>
      <c r="E143" s="62" t="str">
        <f>'Core Indicators'!E143</f>
        <v>SOM</v>
      </c>
      <c r="F143" s="41">
        <f>'Core Indicators'!O143</f>
        <v>98924</v>
      </c>
      <c r="G143" s="41">
        <f>'Core Indicators'!W143</f>
        <v>2694000</v>
      </c>
      <c r="H143" s="41">
        <f>'Core Indicators'!AE143</f>
        <v>38000</v>
      </c>
      <c r="I143" s="41">
        <f>'Core Indicators'!AM143</f>
        <v>38000</v>
      </c>
      <c r="J143" s="41" t="str">
        <f>'Core Indicators'!AU143</f>
        <v>x</v>
      </c>
      <c r="K143" s="41" t="str">
        <f>'Core Indicators'!BC143</f>
        <v>x</v>
      </c>
      <c r="L143" s="41">
        <f>'Core Indicators'!BK143</f>
        <v>47</v>
      </c>
      <c r="M143" s="41">
        <f>'Core Indicators'!BS143</f>
        <v>0</v>
      </c>
      <c r="N143" s="41">
        <f>'Core Indicators'!CA143</f>
        <v>0</v>
      </c>
      <c r="O143" s="41" t="e">
        <f>'Core Indicators'!CI143</f>
        <v>#N/A</v>
      </c>
      <c r="P143" s="41">
        <f>'Core Indicators'!CQ143</f>
        <v>0</v>
      </c>
      <c r="Q143" s="41">
        <f>'Core Indicators'!DG143</f>
        <v>2657000</v>
      </c>
      <c r="R143" s="41">
        <f>'Core Indicators'!DO143</f>
        <v>0</v>
      </c>
      <c r="S143" s="41">
        <f>'Core Indicators'!DW143</f>
        <v>38000</v>
      </c>
      <c r="T143" s="41" t="str">
        <f>'Core Indicators'!EE143</f>
        <v>x</v>
      </c>
      <c r="U143" s="41" t="str">
        <f>'Core Indicators'!EM143</f>
        <v>x</v>
      </c>
      <c r="V143" s="41">
        <f>'Core Indicators'!FC143</f>
        <v>1</v>
      </c>
      <c r="W143" s="41" t="str">
        <f>'Core Indicators'!FK143</f>
        <v>x</v>
      </c>
      <c r="X143" s="41" t="str">
        <f>'Core Indicators'!FS143</f>
        <v>x</v>
      </c>
      <c r="Y143" s="41">
        <f>'Core Indicators'!GA143</f>
        <v>1</v>
      </c>
      <c r="Z143" s="41">
        <f>'Core Indicators'!GI143</f>
        <v>3</v>
      </c>
      <c r="AA143" s="41">
        <f>'Core Indicators'!GQ143</f>
        <v>3</v>
      </c>
      <c r="AB143" s="41">
        <f>'Core Indicators'!GY143</f>
        <v>3</v>
      </c>
      <c r="AC143" s="41">
        <f>'Core Indicators'!HG143</f>
        <v>0</v>
      </c>
      <c r="AD143" s="41">
        <f>'Core Indicators'!HO143</f>
        <v>2</v>
      </c>
      <c r="AE143" s="41">
        <f>'Core Indicators'!HW143</f>
        <v>3</v>
      </c>
      <c r="AF143" s="41">
        <f>'Core Indicators'!IE143</f>
        <v>2</v>
      </c>
      <c r="AG143" s="41">
        <f>'Core Indicators'!IM143</f>
        <v>3</v>
      </c>
    </row>
    <row r="144" spans="1:33" ht="19.350000000000001" customHeight="1" x14ac:dyDescent="0.25">
      <c r="A144" s="62" t="str">
        <f>'Core Indicators'!A:A</f>
        <v>Complex crisis in South Sudan</v>
      </c>
      <c r="B144" s="62" t="str">
        <f>'Core Indicators'!B:B</f>
        <v>Conflict,Floods,Displacement</v>
      </c>
      <c r="C144" s="62" t="str">
        <f>'Core Indicators'!C144</f>
        <v>SSD001</v>
      </c>
      <c r="D144" s="62" t="str">
        <f>'Core Indicators'!D144</f>
        <v>South Sudan</v>
      </c>
      <c r="E144" s="62" t="str">
        <f>'Core Indicators'!E144</f>
        <v>SSD</v>
      </c>
      <c r="F144" s="41">
        <f>'Core Indicators'!O144</f>
        <v>644329</v>
      </c>
      <c r="G144" s="41">
        <f>'Core Indicators'!W144</f>
        <v>12777000</v>
      </c>
      <c r="H144" s="41">
        <f>'Core Indicators'!AE144</f>
        <v>12777000</v>
      </c>
      <c r="I144" s="41">
        <f>'Core Indicators'!AM144</f>
        <v>6999000</v>
      </c>
      <c r="J144" s="41" t="str">
        <f>'Core Indicators'!AU144</f>
        <v>x</v>
      </c>
      <c r="K144" s="41">
        <f>'Core Indicators'!BC144</f>
        <v>2141832</v>
      </c>
      <c r="L144" s="41">
        <f>'Core Indicators'!BK144</f>
        <v>4348</v>
      </c>
      <c r="M144" s="41" t="str">
        <f>'Core Indicators'!BS144</f>
        <v>x</v>
      </c>
      <c r="N144" s="41" t="str">
        <f>'Core Indicators'!CA144</f>
        <v>x</v>
      </c>
      <c r="O144" s="41" t="e">
        <f>'Core Indicators'!CI144</f>
        <v>#N/A</v>
      </c>
      <c r="P144" s="41">
        <f>'Core Indicators'!CQ144</f>
        <v>14369</v>
      </c>
      <c r="Q144" s="41">
        <f>'Core Indicators'!DG144</f>
        <v>0</v>
      </c>
      <c r="R144" s="41">
        <f>'Core Indicators'!DO144</f>
        <v>3370000</v>
      </c>
      <c r="S144" s="41">
        <f>'Core Indicators'!DW144</f>
        <v>1410000</v>
      </c>
      <c r="T144" s="41">
        <f>'Core Indicators'!EE144</f>
        <v>7896000</v>
      </c>
      <c r="U144" s="41">
        <f>'Core Indicators'!EM144</f>
        <v>94000</v>
      </c>
      <c r="V144" s="41">
        <f>'Core Indicators'!FC144</f>
        <v>5</v>
      </c>
      <c r="W144" s="41" t="str">
        <f>'Core Indicators'!FK144</f>
        <v>x</v>
      </c>
      <c r="X144" s="41">
        <f>'Core Indicators'!FS144</f>
        <v>1500000</v>
      </c>
      <c r="Y144" s="41">
        <f>'Core Indicators'!GA144</f>
        <v>2</v>
      </c>
      <c r="Z144" s="41">
        <f>'Core Indicators'!GI144</f>
        <v>2</v>
      </c>
      <c r="AA144" s="41">
        <f>'Core Indicators'!GQ144</f>
        <v>2</v>
      </c>
      <c r="AB144" s="41">
        <f>'Core Indicators'!GY144</f>
        <v>3</v>
      </c>
      <c r="AC144" s="41">
        <f>'Core Indicators'!HG144</f>
        <v>2</v>
      </c>
      <c r="AD144" s="41">
        <f>'Core Indicators'!HO144</f>
        <v>2</v>
      </c>
      <c r="AE144" s="41">
        <f>'Core Indicators'!HW144</f>
        <v>3</v>
      </c>
      <c r="AF144" s="41">
        <f>'Core Indicators'!IE144</f>
        <v>3</v>
      </c>
      <c r="AG144" s="41">
        <f>'Core Indicators'!IM144</f>
        <v>3</v>
      </c>
    </row>
    <row r="145" spans="1:33" x14ac:dyDescent="0.25">
      <c r="A145" s="62" t="str">
        <f>'Core Indicators'!A:A</f>
        <v>Displacement from Russia-Ukraine conflict in Slovakia</v>
      </c>
      <c r="B145" s="62" t="str">
        <f>'Core Indicators'!B:B</f>
        <v>Displacement,Conflict</v>
      </c>
      <c r="C145" s="62" t="str">
        <f>'Core Indicators'!C145</f>
        <v>SVK002</v>
      </c>
      <c r="D145" s="62" t="str">
        <f>'Core Indicators'!D145</f>
        <v>Slovakia</v>
      </c>
      <c r="E145" s="62" t="str">
        <f>'Core Indicators'!E145</f>
        <v>SVK</v>
      </c>
      <c r="F145" s="41">
        <f>'Core Indicators'!O145</f>
        <v>48080</v>
      </c>
      <c r="G145" s="41">
        <f>'Core Indicators'!W145</f>
        <v>5544000</v>
      </c>
      <c r="H145" s="41">
        <f>'Core Indicators'!AE145</f>
        <v>112000</v>
      </c>
      <c r="I145" s="41">
        <f>'Core Indicators'!AM145</f>
        <v>112000</v>
      </c>
      <c r="J145" s="41" t="str">
        <f>'Core Indicators'!AU145</f>
        <v>x</v>
      </c>
      <c r="K145" s="41" t="str">
        <f>'Core Indicators'!BC145</f>
        <v>x</v>
      </c>
      <c r="L145" s="41">
        <f>'Core Indicators'!BK145</f>
        <v>0</v>
      </c>
      <c r="M145" s="41" t="str">
        <f>'Core Indicators'!BS145</f>
        <v>x</v>
      </c>
      <c r="N145" s="41" t="str">
        <f>'Core Indicators'!CA145</f>
        <v>x</v>
      </c>
      <c r="O145" s="41" t="e">
        <f>'Core Indicators'!CI145</f>
        <v>#N/A</v>
      </c>
      <c r="P145" s="41" t="str">
        <f>'Core Indicators'!CQ145</f>
        <v>x</v>
      </c>
      <c r="Q145" s="41">
        <f>'Core Indicators'!DG145</f>
        <v>5432000</v>
      </c>
      <c r="R145" s="41">
        <f>'Core Indicators'!DO145</f>
        <v>0</v>
      </c>
      <c r="S145" s="41">
        <f>'Core Indicators'!DW145</f>
        <v>112000</v>
      </c>
      <c r="T145" s="41" t="str">
        <f>'Core Indicators'!EE145</f>
        <v>x</v>
      </c>
      <c r="U145" s="41" t="str">
        <f>'Core Indicators'!EM145</f>
        <v>x</v>
      </c>
      <c r="V145" s="41">
        <f>'Core Indicators'!FC145</f>
        <v>2</v>
      </c>
      <c r="W145" s="41" t="str">
        <f>'Core Indicators'!FK145</f>
        <v>x</v>
      </c>
      <c r="X145" s="41" t="str">
        <f>'Core Indicators'!FS145</f>
        <v>x</v>
      </c>
      <c r="Y145" s="41">
        <f>'Core Indicators'!GA145</f>
        <v>0</v>
      </c>
      <c r="Z145" s="41">
        <f>'Core Indicators'!GI145</f>
        <v>0</v>
      </c>
      <c r="AA145" s="41">
        <f>'Core Indicators'!GQ145</f>
        <v>0</v>
      </c>
      <c r="AB145" s="41">
        <f>'Core Indicators'!GY145</f>
        <v>0</v>
      </c>
      <c r="AC145" s="41">
        <f>'Core Indicators'!HG145</f>
        <v>0</v>
      </c>
      <c r="AD145" s="41">
        <f>'Core Indicators'!HO145</f>
        <v>0</v>
      </c>
      <c r="AE145" s="41">
        <f>'Core Indicators'!HW145</f>
        <v>0</v>
      </c>
      <c r="AF145" s="41">
        <f>'Core Indicators'!IE145</f>
        <v>0</v>
      </c>
      <c r="AG145" s="41">
        <f>'Core Indicators'!IM145</f>
        <v>0</v>
      </c>
    </row>
    <row r="146" spans="1:33" x14ac:dyDescent="0.25">
      <c r="A146" s="62" t="str">
        <f>'Core Indicators'!A:A</f>
        <v>Food Security Crisis in Eswatini</v>
      </c>
      <c r="B146" s="62" t="str">
        <f>'Core Indicators'!B:B</f>
        <v>Drought</v>
      </c>
      <c r="C146" s="62" t="str">
        <f>'Core Indicators'!C146</f>
        <v>SWZ001</v>
      </c>
      <c r="D146" s="62" t="str">
        <f>'Core Indicators'!D146</f>
        <v>Eswatini</v>
      </c>
      <c r="E146" s="62" t="str">
        <f>'Core Indicators'!E146</f>
        <v>SWZ</v>
      </c>
      <c r="F146" s="41">
        <f>'Core Indicators'!O146</f>
        <v>17200</v>
      </c>
      <c r="G146" s="41">
        <f>'Core Indicators'!W146</f>
        <v>1188000</v>
      </c>
      <c r="H146" s="41">
        <f>'Core Indicators'!AE146</f>
        <v>714000</v>
      </c>
      <c r="I146" s="41">
        <f>'Core Indicators'!AM146</f>
        <v>0</v>
      </c>
      <c r="J146" s="41">
        <f>'Core Indicators'!AU146</f>
        <v>0</v>
      </c>
      <c r="K146" s="41">
        <f>'Core Indicators'!BC146</f>
        <v>0</v>
      </c>
      <c r="L146" s="41">
        <f>'Core Indicators'!BK146</f>
        <v>10</v>
      </c>
      <c r="M146" s="41" t="e">
        <f>'Core Indicators'!BS146</f>
        <v>#N/A</v>
      </c>
      <c r="N146" s="41" t="e">
        <f>'Core Indicators'!CA146</f>
        <v>#N/A</v>
      </c>
      <c r="O146" s="41" t="e">
        <f>'Core Indicators'!CI146</f>
        <v>#N/A</v>
      </c>
      <c r="P146" s="41" t="e">
        <f>'Core Indicators'!CQ146</f>
        <v>#N/A</v>
      </c>
      <c r="Q146" s="41">
        <f>'Core Indicators'!DG146</f>
        <v>475000</v>
      </c>
      <c r="R146" s="41">
        <f>'Core Indicators'!DO146</f>
        <v>431000</v>
      </c>
      <c r="S146" s="41">
        <f>'Core Indicators'!DW146</f>
        <v>268000</v>
      </c>
      <c r="T146" s="41">
        <f>'Core Indicators'!EE146</f>
        <v>15000</v>
      </c>
      <c r="U146" s="41">
        <f>'Core Indicators'!EM146</f>
        <v>0</v>
      </c>
      <c r="V146" s="41">
        <f>'Core Indicators'!FC146</f>
        <v>1</v>
      </c>
      <c r="W146" s="41" t="e">
        <f>'Core Indicators'!FK146</f>
        <v>#N/A</v>
      </c>
      <c r="X146" s="41" t="e">
        <f>'Core Indicators'!FS146</f>
        <v>#N/A</v>
      </c>
      <c r="Y146" s="41">
        <f>'Core Indicators'!GA146</f>
        <v>0</v>
      </c>
      <c r="Z146" s="41">
        <f>'Core Indicators'!GI146</f>
        <v>1</v>
      </c>
      <c r="AA146" s="41">
        <f>'Core Indicators'!GQ146</f>
        <v>0</v>
      </c>
      <c r="AB146" s="41">
        <f>'Core Indicators'!GY146</f>
        <v>0</v>
      </c>
      <c r="AC146" s="41">
        <f>'Core Indicators'!HG146</f>
        <v>0</v>
      </c>
      <c r="AD146" s="41">
        <f>'Core Indicators'!HO146</f>
        <v>2</v>
      </c>
      <c r="AE146" s="41">
        <f>'Core Indicators'!HW146</f>
        <v>0</v>
      </c>
      <c r="AF146" s="41">
        <f>'Core Indicators'!IE146</f>
        <v>0</v>
      </c>
      <c r="AG146" s="41">
        <f>'Core Indicators'!IM146</f>
        <v>2</v>
      </c>
    </row>
    <row r="147" spans="1:33" x14ac:dyDescent="0.25">
      <c r="A147" s="62" t="str">
        <f>'Core Indicators'!A:A</f>
        <v>Syrian conflict</v>
      </c>
      <c r="B147" s="62" t="str">
        <f>'Core Indicators'!B:B</f>
        <v>Conflict,Displacement,Violence</v>
      </c>
      <c r="C147" s="62" t="str">
        <f>'Core Indicators'!C147</f>
        <v>SYR001</v>
      </c>
      <c r="D147" s="62" t="str">
        <f>'Core Indicators'!D147</f>
        <v>Syria</v>
      </c>
      <c r="E147" s="62" t="str">
        <f>'Core Indicators'!E147</f>
        <v>SYR</v>
      </c>
      <c r="F147" s="41">
        <f>'Core Indicators'!O147</f>
        <v>185180</v>
      </c>
      <c r="G147" s="41">
        <f>'Core Indicators'!W147</f>
        <v>22125000</v>
      </c>
      <c r="H147" s="41">
        <f>'Core Indicators'!AE147</f>
        <v>22125000</v>
      </c>
      <c r="I147" s="41">
        <f>'Core Indicators'!AM147</f>
        <v>15236000</v>
      </c>
      <c r="J147" s="41" t="str">
        <f>'Core Indicators'!AU147</f>
        <v>x</v>
      </c>
      <c r="K147" s="41" t="str">
        <f>'Core Indicators'!BC147</f>
        <v>x</v>
      </c>
      <c r="L147" s="41">
        <f>'Core Indicators'!BK147</f>
        <v>1678</v>
      </c>
      <c r="M147" s="41" t="str">
        <f>'Core Indicators'!BS147</f>
        <v>x</v>
      </c>
      <c r="N147" s="41" t="str">
        <f>'Core Indicators'!CA147</f>
        <v>x</v>
      </c>
      <c r="O147" s="41" t="e">
        <f>'Core Indicators'!CI147</f>
        <v>#N/A</v>
      </c>
      <c r="P147" s="41" t="str">
        <f>'Core Indicators'!CQ147</f>
        <v>x</v>
      </c>
      <c r="Q147" s="41">
        <f>'Core Indicators'!DG147</f>
        <v>0</v>
      </c>
      <c r="R147" s="41">
        <f>'Core Indicators'!DO147</f>
        <v>6171000</v>
      </c>
      <c r="S147" s="41">
        <f>'Core Indicators'!DW147</f>
        <v>11661000</v>
      </c>
      <c r="T147" s="41">
        <f>'Core Indicators'!EE147</f>
        <v>4177000</v>
      </c>
      <c r="U147" s="41">
        <f>'Core Indicators'!EM147</f>
        <v>116000</v>
      </c>
      <c r="V147" s="41">
        <f>'Core Indicators'!FC147</f>
        <v>5</v>
      </c>
      <c r="W147" s="41" t="str">
        <f>'Core Indicators'!FK147</f>
        <v>x</v>
      </c>
      <c r="X147" s="41">
        <f>'Core Indicators'!FS147</f>
        <v>1160000</v>
      </c>
      <c r="Y147" s="41">
        <f>'Core Indicators'!GA147</f>
        <v>1</v>
      </c>
      <c r="Z147" s="41">
        <f>'Core Indicators'!GI147</f>
        <v>3</v>
      </c>
      <c r="AA147" s="41">
        <f>'Core Indicators'!GQ147</f>
        <v>3</v>
      </c>
      <c r="AB147" s="41">
        <f>'Core Indicators'!GY147</f>
        <v>0</v>
      </c>
      <c r="AC147" s="41">
        <f>'Core Indicators'!HG147</f>
        <v>2</v>
      </c>
      <c r="AD147" s="41">
        <f>'Core Indicators'!HO147</f>
        <v>3</v>
      </c>
      <c r="AE147" s="41">
        <f>'Core Indicators'!HW147</f>
        <v>3</v>
      </c>
      <c r="AF147" s="41">
        <f>'Core Indicators'!IE147</f>
        <v>2</v>
      </c>
      <c r="AG147" s="41">
        <f>'Core Indicators'!IM147</f>
        <v>0</v>
      </c>
    </row>
    <row r="148" spans="1:33" x14ac:dyDescent="0.25">
      <c r="A148" s="62" t="str">
        <f>'Core Indicators'!A:A</f>
        <v>Türkiye / Syria earthquake in Syria</v>
      </c>
      <c r="B148" s="62" t="str">
        <f>'Core Indicators'!B:B</f>
        <v>Earthquake</v>
      </c>
      <c r="C148" s="62" t="str">
        <f>'Core Indicators'!C148</f>
        <v>SYR002</v>
      </c>
      <c r="D148" s="62" t="str">
        <f>'Core Indicators'!D148</f>
        <v>Syria</v>
      </c>
      <c r="E148" s="62" t="str">
        <f>'Core Indicators'!E148</f>
        <v>SYR</v>
      </c>
      <c r="F148" s="41">
        <f>'Core Indicators'!O148</f>
        <v>57285</v>
      </c>
      <c r="G148" s="41">
        <f>'Core Indicators'!W148</f>
        <v>13578000</v>
      </c>
      <c r="H148" s="41">
        <f>'Core Indicators'!AE148</f>
        <v>8800000</v>
      </c>
      <c r="I148" s="41">
        <f>'Core Indicators'!AM148</f>
        <v>2700000</v>
      </c>
      <c r="J148" s="41">
        <f>'Core Indicators'!AU148</f>
        <v>11200</v>
      </c>
      <c r="K148" s="41" t="str">
        <f>'Core Indicators'!BC148</f>
        <v>x</v>
      </c>
      <c r="L148" s="41">
        <f>'Core Indicators'!BK148</f>
        <v>0</v>
      </c>
      <c r="M148" s="41">
        <f>'Core Indicators'!BS148</f>
        <v>10000</v>
      </c>
      <c r="N148" s="41">
        <f>'Core Indicators'!CA148</f>
        <v>10600</v>
      </c>
      <c r="O148" s="41" t="e">
        <f>'Core Indicators'!CI148</f>
        <v>#N/A</v>
      </c>
      <c r="P148" s="41" t="str">
        <f>'Core Indicators'!CQ148</f>
        <v>x</v>
      </c>
      <c r="Q148" s="41">
        <f>'Core Indicators'!DG148</f>
        <v>4778000</v>
      </c>
      <c r="R148" s="41">
        <f>'Core Indicators'!DO148</f>
        <v>4700000</v>
      </c>
      <c r="S148" s="41">
        <f>'Core Indicators'!DW148</f>
        <v>2993000</v>
      </c>
      <c r="T148" s="41">
        <f>'Core Indicators'!EE148</f>
        <v>1066000</v>
      </c>
      <c r="U148" s="41">
        <f>'Core Indicators'!EM148</f>
        <v>41000</v>
      </c>
      <c r="V148" s="41">
        <f>'Core Indicators'!FC148</f>
        <v>5</v>
      </c>
      <c r="W148" s="41" t="str">
        <f>'Core Indicators'!FK148</f>
        <v>x</v>
      </c>
      <c r="X148" s="41" t="str">
        <f>'Core Indicators'!FS148</f>
        <v>x</v>
      </c>
      <c r="Y148" s="41">
        <f>'Core Indicators'!GA148</f>
        <v>1</v>
      </c>
      <c r="Z148" s="41">
        <f>'Core Indicators'!GI148</f>
        <v>3</v>
      </c>
      <c r="AA148" s="41">
        <f>'Core Indicators'!GQ148</f>
        <v>3</v>
      </c>
      <c r="AB148" s="41">
        <f>'Core Indicators'!GY148</f>
        <v>0</v>
      </c>
      <c r="AC148" s="41">
        <f>'Core Indicators'!HG148</f>
        <v>2</v>
      </c>
      <c r="AD148" s="41">
        <f>'Core Indicators'!HO148</f>
        <v>3</v>
      </c>
      <c r="AE148" s="41">
        <f>'Core Indicators'!HW148</f>
        <v>3</v>
      </c>
      <c r="AF148" s="41">
        <f>'Core Indicators'!IE148</f>
        <v>2</v>
      </c>
      <c r="AG148" s="41">
        <f>'Core Indicators'!IM148</f>
        <v>0</v>
      </c>
    </row>
    <row r="149" spans="1:33" x14ac:dyDescent="0.25">
      <c r="A149" s="62" t="str">
        <f>'Core Indicators'!A:A</f>
        <v>Complex crisis in Chad</v>
      </c>
      <c r="B149" s="62" t="str">
        <f>'Core Indicators'!B:B</f>
        <v>Conflict,Displacement</v>
      </c>
      <c r="C149" s="62" t="str">
        <f>'Core Indicators'!C149</f>
        <v>TCD001</v>
      </c>
      <c r="D149" s="62" t="str">
        <f>'Core Indicators'!D149</f>
        <v>Chad</v>
      </c>
      <c r="E149" s="62" t="str">
        <f>'Core Indicators'!E149</f>
        <v>TCD</v>
      </c>
      <c r="F149" s="41">
        <f>'Core Indicators'!O149</f>
        <v>1284000</v>
      </c>
      <c r="G149" s="41">
        <f>'Core Indicators'!W149</f>
        <v>18294000</v>
      </c>
      <c r="H149" s="41">
        <f>'Core Indicators'!AE149</f>
        <v>5373000</v>
      </c>
      <c r="I149" s="41">
        <f>'Core Indicators'!AM149</f>
        <v>1377000</v>
      </c>
      <c r="J149" s="41" t="str">
        <f>'Core Indicators'!AU149</f>
        <v>x</v>
      </c>
      <c r="K149" s="41" t="str">
        <f>'Core Indicators'!BC149</f>
        <v>x</v>
      </c>
      <c r="L149" s="41">
        <f>'Core Indicators'!BK149</f>
        <v>72</v>
      </c>
      <c r="M149" s="41" t="str">
        <f>'Core Indicators'!BS149</f>
        <v>x</v>
      </c>
      <c r="N149" s="41" t="str">
        <f>'Core Indicators'!CA149</f>
        <v>x</v>
      </c>
      <c r="O149" s="41" t="e">
        <f>'Core Indicators'!CI149</f>
        <v>#N/A</v>
      </c>
      <c r="P149" s="41" t="str">
        <f>'Core Indicators'!CQ149</f>
        <v>x</v>
      </c>
      <c r="Q149" s="41">
        <f>'Core Indicators'!DG149</f>
        <v>12921000</v>
      </c>
      <c r="R149" s="41">
        <f>'Core Indicators'!DO149</f>
        <v>0</v>
      </c>
      <c r="S149" s="41">
        <f>'Core Indicators'!DW149</f>
        <v>2531000</v>
      </c>
      <c r="T149" s="41">
        <f>'Core Indicators'!EE149</f>
        <v>1744000</v>
      </c>
      <c r="U149" s="41">
        <f>'Core Indicators'!EM149</f>
        <v>1098000</v>
      </c>
      <c r="V149" s="41">
        <f>'Core Indicators'!FC149</f>
        <v>4</v>
      </c>
      <c r="W149" s="41" t="str">
        <f>'Core Indicators'!FK149</f>
        <v>x</v>
      </c>
      <c r="X149" s="41" t="str">
        <f>'Core Indicators'!FS149</f>
        <v>x</v>
      </c>
      <c r="Y149" s="41">
        <f>'Core Indicators'!GA149</f>
        <v>1</v>
      </c>
      <c r="Z149" s="41">
        <f>'Core Indicators'!GI149</f>
        <v>3</v>
      </c>
      <c r="AA149" s="41">
        <f>'Core Indicators'!GQ149</f>
        <v>1</v>
      </c>
      <c r="AB149" s="41">
        <f>'Core Indicators'!GY149</f>
        <v>0</v>
      </c>
      <c r="AC149" s="41">
        <f>'Core Indicators'!HG149</f>
        <v>0</v>
      </c>
      <c r="AD149" s="41">
        <f>'Core Indicators'!HO149</f>
        <v>3</v>
      </c>
      <c r="AE149" s="41">
        <f>'Core Indicators'!HW149</f>
        <v>3</v>
      </c>
      <c r="AF149" s="41">
        <f>'Core Indicators'!IE149</f>
        <v>2</v>
      </c>
      <c r="AG149" s="41">
        <f>'Core Indicators'!IM149</f>
        <v>3</v>
      </c>
    </row>
    <row r="150" spans="1:33" x14ac:dyDescent="0.25">
      <c r="A150" s="62" t="str">
        <f>'Core Indicators'!A:A</f>
        <v>Lake Chad basin crisis</v>
      </c>
      <c r="B150" s="62" t="str">
        <f>'Core Indicators'!B:B</f>
        <v>Conflict</v>
      </c>
      <c r="C150" s="62" t="str">
        <f>'Core Indicators'!C150</f>
        <v>TCD003</v>
      </c>
      <c r="D150" s="62" t="str">
        <f>'Core Indicators'!D150</f>
        <v>Chad</v>
      </c>
      <c r="E150" s="62" t="str">
        <f>'Core Indicators'!E150</f>
        <v>TCD</v>
      </c>
      <c r="F150" s="41">
        <f>'Core Indicators'!O150</f>
        <v>22320</v>
      </c>
      <c r="G150" s="41">
        <f>'Core Indicators'!W150</f>
        <v>908000</v>
      </c>
      <c r="H150" s="41">
        <f>'Core Indicators'!AE150</f>
        <v>771000</v>
      </c>
      <c r="I150" s="41">
        <f>'Core Indicators'!AM150</f>
        <v>260000</v>
      </c>
      <c r="J150" s="41" t="str">
        <f>'Core Indicators'!AU150</f>
        <v>x</v>
      </c>
      <c r="K150" s="41" t="str">
        <f>'Core Indicators'!BC150</f>
        <v>x</v>
      </c>
      <c r="L150" s="41">
        <f>'Core Indicators'!BK150</f>
        <v>0</v>
      </c>
      <c r="M150" s="41" t="str">
        <f>'Core Indicators'!BS150</f>
        <v>x</v>
      </c>
      <c r="N150" s="41" t="str">
        <f>'Core Indicators'!CA150</f>
        <v>x</v>
      </c>
      <c r="O150" s="41" t="e">
        <f>'Core Indicators'!CI150</f>
        <v>#N/A</v>
      </c>
      <c r="P150" s="41" t="str">
        <f>'Core Indicators'!CQ150</f>
        <v>x</v>
      </c>
      <c r="Q150" s="41">
        <f>'Core Indicators'!DG150</f>
        <v>137000</v>
      </c>
      <c r="R150" s="41">
        <f>'Core Indicators'!DO150</f>
        <v>0</v>
      </c>
      <c r="S150" s="41">
        <f>'Core Indicators'!DW150</f>
        <v>0</v>
      </c>
      <c r="T150" s="41">
        <f>'Core Indicators'!EE150</f>
        <v>146000</v>
      </c>
      <c r="U150" s="41">
        <f>'Core Indicators'!EM150</f>
        <v>626000</v>
      </c>
      <c r="V150" s="41">
        <f>'Core Indicators'!FC150</f>
        <v>4</v>
      </c>
      <c r="W150" s="41" t="str">
        <f>'Core Indicators'!FK150</f>
        <v>x</v>
      </c>
      <c r="X150" s="41" t="str">
        <f>'Core Indicators'!FS150</f>
        <v>x</v>
      </c>
      <c r="Y150" s="41">
        <f>'Core Indicators'!GA150</f>
        <v>1</v>
      </c>
      <c r="Z150" s="41">
        <f>'Core Indicators'!GI150</f>
        <v>3</v>
      </c>
      <c r="AA150" s="41">
        <f>'Core Indicators'!GQ150</f>
        <v>1</v>
      </c>
      <c r="AB150" s="41">
        <f>'Core Indicators'!GY150</f>
        <v>0</v>
      </c>
      <c r="AC150" s="41">
        <f>'Core Indicators'!HG150</f>
        <v>0</v>
      </c>
      <c r="AD150" s="41">
        <f>'Core Indicators'!HO150</f>
        <v>3</v>
      </c>
      <c r="AE150" s="41">
        <f>'Core Indicators'!HW150</f>
        <v>3</v>
      </c>
      <c r="AF150" s="41">
        <f>'Core Indicators'!IE150</f>
        <v>2</v>
      </c>
      <c r="AG150" s="41">
        <f>'Core Indicators'!IM150</f>
        <v>3</v>
      </c>
    </row>
    <row r="151" spans="1:33" x14ac:dyDescent="0.25">
      <c r="A151" s="62" t="str">
        <f>'Core Indicators'!A:A</f>
        <v>CAR refugees in Chad</v>
      </c>
      <c r="B151" s="62" t="str">
        <f>'Core Indicators'!B:B</f>
        <v>Displacement</v>
      </c>
      <c r="C151" s="62" t="str">
        <f>'Core Indicators'!C151</f>
        <v>TCD004</v>
      </c>
      <c r="D151" s="62" t="str">
        <f>'Core Indicators'!D151</f>
        <v>Chad</v>
      </c>
      <c r="E151" s="62" t="str">
        <f>'Core Indicators'!E151</f>
        <v>TCD</v>
      </c>
      <c r="F151" s="41">
        <f>'Core Indicators'!O151</f>
        <v>148765</v>
      </c>
      <c r="G151" s="41">
        <f>'Core Indicators'!W151</f>
        <v>3449000</v>
      </c>
      <c r="H151" s="41">
        <f>'Core Indicators'!AE151</f>
        <v>1261000</v>
      </c>
      <c r="I151" s="41">
        <f>'Core Indicators'!AM151</f>
        <v>200000</v>
      </c>
      <c r="J151" s="41" t="str">
        <f>'Core Indicators'!AU151</f>
        <v>x</v>
      </c>
      <c r="K151" s="41" t="str">
        <f>'Core Indicators'!BC151</f>
        <v>x</v>
      </c>
      <c r="L151" s="41">
        <f>'Core Indicators'!BK151</f>
        <v>12</v>
      </c>
      <c r="M151" s="41" t="str">
        <f>'Core Indicators'!BS151</f>
        <v>x</v>
      </c>
      <c r="N151" s="41">
        <f>'Core Indicators'!CA151</f>
        <v>0</v>
      </c>
      <c r="O151" s="41" t="e">
        <f>'Core Indicators'!CI151</f>
        <v>#N/A</v>
      </c>
      <c r="P151" s="41" t="str">
        <f>'Core Indicators'!CQ151</f>
        <v>x</v>
      </c>
      <c r="Q151" s="41">
        <f>'Core Indicators'!DG151</f>
        <v>2188000</v>
      </c>
      <c r="R151" s="41">
        <f>'Core Indicators'!DO151</f>
        <v>0</v>
      </c>
      <c r="S151" s="41">
        <f>'Core Indicators'!DW151</f>
        <v>0</v>
      </c>
      <c r="T151" s="41">
        <f>'Core Indicators'!EE151</f>
        <v>0</v>
      </c>
      <c r="U151" s="41">
        <f>'Core Indicators'!EM151</f>
        <v>1261000</v>
      </c>
      <c r="V151" s="41">
        <f>'Core Indicators'!FC151</f>
        <v>2</v>
      </c>
      <c r="W151" s="41" t="str">
        <f>'Core Indicators'!FK151</f>
        <v>x</v>
      </c>
      <c r="X151" s="41" t="str">
        <f>'Core Indicators'!FS151</f>
        <v>x</v>
      </c>
      <c r="Y151" s="41">
        <f>'Core Indicators'!GA151</f>
        <v>1</v>
      </c>
      <c r="Z151" s="41">
        <f>'Core Indicators'!GI151</f>
        <v>2</v>
      </c>
      <c r="AA151" s="41">
        <f>'Core Indicators'!GQ151</f>
        <v>1</v>
      </c>
      <c r="AB151" s="41">
        <f>'Core Indicators'!GY151</f>
        <v>0</v>
      </c>
      <c r="AC151" s="41">
        <f>'Core Indicators'!HG151</f>
        <v>0</v>
      </c>
      <c r="AD151" s="41">
        <f>'Core Indicators'!HO151</f>
        <v>2</v>
      </c>
      <c r="AE151" s="41">
        <f>'Core Indicators'!HW151</f>
        <v>2</v>
      </c>
      <c r="AF151" s="41">
        <f>'Core Indicators'!IE151</f>
        <v>2</v>
      </c>
      <c r="AG151" s="41">
        <f>'Core Indicators'!IM151</f>
        <v>2</v>
      </c>
    </row>
    <row r="152" spans="1:33" x14ac:dyDescent="0.25">
      <c r="A152" s="62" t="str">
        <f>'Core Indicators'!A:A</f>
        <v>Darfur refugees in Chad</v>
      </c>
      <c r="B152" s="62" t="str">
        <f>'Core Indicators'!B:B</f>
        <v>Displacement</v>
      </c>
      <c r="C152" s="62" t="str">
        <f>'Core Indicators'!C152</f>
        <v>TCD005</v>
      </c>
      <c r="D152" s="62" t="str">
        <f>'Core Indicators'!D152</f>
        <v>Chad</v>
      </c>
      <c r="E152" s="62" t="str">
        <f>'Core Indicators'!E152</f>
        <v>TCD</v>
      </c>
      <c r="F152" s="41">
        <f>'Core Indicators'!O152</f>
        <v>374096</v>
      </c>
      <c r="G152" s="41">
        <f>'Core Indicators'!W152</f>
        <v>2509000</v>
      </c>
      <c r="H152" s="41">
        <f>'Core Indicators'!AE152</f>
        <v>1434000</v>
      </c>
      <c r="I152" s="41">
        <f>'Core Indicators'!AM152</f>
        <v>880000</v>
      </c>
      <c r="J152" s="41" t="str">
        <f>'Core Indicators'!AU152</f>
        <v>x</v>
      </c>
      <c r="K152" s="41" t="str">
        <f>'Core Indicators'!BC152</f>
        <v>x</v>
      </c>
      <c r="L152" s="41">
        <f>'Core Indicators'!BK152</f>
        <v>9</v>
      </c>
      <c r="M152" s="41" t="str">
        <f>'Core Indicators'!BS152</f>
        <v>x</v>
      </c>
      <c r="N152" s="41">
        <f>'Core Indicators'!CA152</f>
        <v>0</v>
      </c>
      <c r="O152" s="41" t="e">
        <f>'Core Indicators'!CI152</f>
        <v>#N/A</v>
      </c>
      <c r="P152" s="41" t="str">
        <f>'Core Indicators'!CQ152</f>
        <v>x</v>
      </c>
      <c r="Q152" s="41">
        <f>'Core Indicators'!DG152</f>
        <v>1076000</v>
      </c>
      <c r="R152" s="41">
        <f>'Core Indicators'!DO152</f>
        <v>0</v>
      </c>
      <c r="S152" s="41">
        <f>'Core Indicators'!DW152</f>
        <v>0</v>
      </c>
      <c r="T152" s="41">
        <f>'Core Indicators'!EE152</f>
        <v>0</v>
      </c>
      <c r="U152" s="41">
        <f>'Core Indicators'!EM152</f>
        <v>1434000</v>
      </c>
      <c r="V152" s="41">
        <f>'Core Indicators'!FC152</f>
        <v>2</v>
      </c>
      <c r="W152" s="41" t="str">
        <f>'Core Indicators'!FK152</f>
        <v>x</v>
      </c>
      <c r="X152" s="41" t="str">
        <f>'Core Indicators'!FS152</f>
        <v>x</v>
      </c>
      <c r="Y152" s="41">
        <f>'Core Indicators'!GA152</f>
        <v>1</v>
      </c>
      <c r="Z152" s="41">
        <f>'Core Indicators'!GI152</f>
        <v>2</v>
      </c>
      <c r="AA152" s="41">
        <f>'Core Indicators'!GQ152</f>
        <v>1</v>
      </c>
      <c r="AB152" s="41">
        <f>'Core Indicators'!GY152</f>
        <v>0</v>
      </c>
      <c r="AC152" s="41">
        <f>'Core Indicators'!HG152</f>
        <v>0</v>
      </c>
      <c r="AD152" s="41">
        <f>'Core Indicators'!HO152</f>
        <v>2</v>
      </c>
      <c r="AE152" s="41">
        <f>'Core Indicators'!HW152</f>
        <v>2</v>
      </c>
      <c r="AF152" s="41">
        <f>'Core Indicators'!IE152</f>
        <v>2</v>
      </c>
      <c r="AG152" s="41">
        <f>'Core Indicators'!IM152</f>
        <v>2</v>
      </c>
    </row>
    <row r="153" spans="1:33" x14ac:dyDescent="0.25">
      <c r="A153" s="62" t="str">
        <f>'Core Indicators'!A:A</f>
        <v>Multiple situations in Thailand</v>
      </c>
      <c r="B153" s="62" t="str">
        <f>'Core Indicators'!B:B</f>
        <v>Conflict,Displacement</v>
      </c>
      <c r="C153" s="62" t="str">
        <f>'Core Indicators'!C153</f>
        <v>THA001</v>
      </c>
      <c r="D153" s="62" t="str">
        <f>'Core Indicators'!D153</f>
        <v>Thailand</v>
      </c>
      <c r="E153" s="62" t="str">
        <f>'Core Indicators'!E153</f>
        <v>THA</v>
      </c>
      <c r="F153" s="41">
        <f>'Core Indicators'!O153</f>
        <v>30342</v>
      </c>
      <c r="G153" s="41">
        <f>'Core Indicators'!W153</f>
        <v>3800000</v>
      </c>
      <c r="H153" s="41">
        <f>'Core Indicators'!AE153</f>
        <v>91000</v>
      </c>
      <c r="I153" s="41">
        <f>'Core Indicators'!AM153</f>
        <v>91000</v>
      </c>
      <c r="J153" s="41" t="str">
        <f>'Core Indicators'!AU153</f>
        <v>x</v>
      </c>
      <c r="K153" s="41" t="str">
        <f>'Core Indicators'!BC153</f>
        <v>x</v>
      </c>
      <c r="L153" s="41">
        <f>'Core Indicators'!BK153</f>
        <v>25</v>
      </c>
      <c r="M153" s="41" t="str">
        <f>'Core Indicators'!BS153</f>
        <v>x</v>
      </c>
      <c r="N153" s="41" t="str">
        <f>'Core Indicators'!CA153</f>
        <v>x</v>
      </c>
      <c r="O153" s="41" t="e">
        <f>'Core Indicators'!CI153</f>
        <v>#N/A</v>
      </c>
      <c r="P153" s="41" t="str">
        <f>'Core Indicators'!CQ153</f>
        <v>x</v>
      </c>
      <c r="Q153" s="41">
        <f>'Core Indicators'!DG153</f>
        <v>3709000</v>
      </c>
      <c r="R153" s="41">
        <f>'Core Indicators'!DO153</f>
        <v>0</v>
      </c>
      <c r="S153" s="41">
        <f>'Core Indicators'!DW153</f>
        <v>91000</v>
      </c>
      <c r="T153" s="41">
        <f>'Core Indicators'!EE153</f>
        <v>0</v>
      </c>
      <c r="U153" s="41">
        <f>'Core Indicators'!EM153</f>
        <v>0</v>
      </c>
      <c r="V153" s="41">
        <f>'Core Indicators'!FC153</f>
        <v>2</v>
      </c>
      <c r="W153" s="41" t="str">
        <f>'Core Indicators'!FK153</f>
        <v>x</v>
      </c>
      <c r="X153" s="41" t="str">
        <f>'Core Indicators'!FS153</f>
        <v>x</v>
      </c>
      <c r="Y153" s="41">
        <f>'Core Indicators'!GA153</f>
        <v>1</v>
      </c>
      <c r="Z153" s="41">
        <f>'Core Indicators'!GI153</f>
        <v>1</v>
      </c>
      <c r="AA153" s="41">
        <f>'Core Indicators'!GQ153</f>
        <v>1</v>
      </c>
      <c r="AB153" s="41">
        <f>'Core Indicators'!GY153</f>
        <v>0</v>
      </c>
      <c r="AC153" s="41">
        <f>'Core Indicators'!HG153</f>
        <v>0</v>
      </c>
      <c r="AD153" s="41">
        <f>'Core Indicators'!HO153</f>
        <v>2</v>
      </c>
      <c r="AE153" s="41">
        <f>'Core Indicators'!HW153</f>
        <v>0</v>
      </c>
      <c r="AF153" s="41">
        <f>'Core Indicators'!IE153</f>
        <v>3</v>
      </c>
      <c r="AG153" s="41">
        <f>'Core Indicators'!IM153</f>
        <v>1</v>
      </c>
    </row>
    <row r="154" spans="1:33" x14ac:dyDescent="0.25">
      <c r="A154" s="62" t="str">
        <f>'Core Indicators'!A:A</f>
        <v xml:space="preserve">Conflict in southern Thailand </v>
      </c>
      <c r="B154" s="62" t="str">
        <f>'Core Indicators'!B:B</f>
        <v>Conflict</v>
      </c>
      <c r="C154" s="62" t="str">
        <f>'Core Indicators'!C154</f>
        <v>THA002</v>
      </c>
      <c r="D154" s="62" t="str">
        <f>'Core Indicators'!D154</f>
        <v>Thailand</v>
      </c>
      <c r="E154" s="62" t="str">
        <f>'Core Indicators'!E154</f>
        <v>THA</v>
      </c>
      <c r="F154" s="41">
        <f>'Core Indicators'!O154</f>
        <v>18330</v>
      </c>
      <c r="G154" s="41">
        <f>'Core Indicators'!W154</f>
        <v>3458000</v>
      </c>
      <c r="H154" s="41" t="str">
        <f>'Core Indicators'!AE154</f>
        <v>x</v>
      </c>
      <c r="I154" s="41" t="str">
        <f>'Core Indicators'!AM154</f>
        <v>x</v>
      </c>
      <c r="J154" s="41" t="str">
        <f>'Core Indicators'!AU154</f>
        <v>x</v>
      </c>
      <c r="K154" s="41" t="str">
        <f>'Core Indicators'!BC154</f>
        <v>x</v>
      </c>
      <c r="L154" s="41">
        <f>'Core Indicators'!BK154</f>
        <v>25</v>
      </c>
      <c r="M154" s="41" t="str">
        <f>'Core Indicators'!BS154</f>
        <v>x</v>
      </c>
      <c r="N154" s="41" t="str">
        <f>'Core Indicators'!CA154</f>
        <v>x</v>
      </c>
      <c r="O154" s="41" t="e">
        <f>'Core Indicators'!CI154</f>
        <v>#N/A</v>
      </c>
      <c r="P154" s="41" t="str">
        <f>'Core Indicators'!CQ154</f>
        <v>x</v>
      </c>
      <c r="Q154" s="41">
        <f>'Core Indicators'!DG154</f>
        <v>3458000</v>
      </c>
      <c r="R154" s="41" t="str">
        <f>'Core Indicators'!DO154</f>
        <v>x</v>
      </c>
      <c r="S154" s="41" t="str">
        <f>'Core Indicators'!DW154</f>
        <v>x</v>
      </c>
      <c r="T154" s="41" t="str">
        <f>'Core Indicators'!EE154</f>
        <v>x</v>
      </c>
      <c r="U154" s="41" t="str">
        <f>'Core Indicators'!EM154</f>
        <v>x</v>
      </c>
      <c r="V154" s="41">
        <f>'Core Indicators'!FC154</f>
        <v>1</v>
      </c>
      <c r="W154" s="41" t="str">
        <f>'Core Indicators'!FK154</f>
        <v>x</v>
      </c>
      <c r="X154" s="41" t="str">
        <f>'Core Indicators'!FS154</f>
        <v>x</v>
      </c>
      <c r="Y154" s="41">
        <f>'Core Indicators'!GA154</f>
        <v>1</v>
      </c>
      <c r="Z154" s="41">
        <f>'Core Indicators'!GI154</f>
        <v>1</v>
      </c>
      <c r="AA154" s="41">
        <f>'Core Indicators'!GQ154</f>
        <v>0</v>
      </c>
      <c r="AB154" s="41">
        <f>'Core Indicators'!GY154</f>
        <v>0</v>
      </c>
      <c r="AC154" s="41">
        <f>'Core Indicators'!HG154</f>
        <v>0</v>
      </c>
      <c r="AD154" s="41">
        <f>'Core Indicators'!HO154</f>
        <v>0</v>
      </c>
      <c r="AE154" s="41">
        <f>'Core Indicators'!HW154</f>
        <v>0</v>
      </c>
      <c r="AF154" s="41">
        <f>'Core Indicators'!IE154</f>
        <v>3</v>
      </c>
      <c r="AG154" s="41">
        <f>'Core Indicators'!IM154</f>
        <v>0</v>
      </c>
    </row>
    <row r="155" spans="1:33" x14ac:dyDescent="0.25">
      <c r="A155" s="62" t="str">
        <f>'Core Indicators'!A:A</f>
        <v>Myanmar refugees in Thailand</v>
      </c>
      <c r="B155" s="62" t="str">
        <f>'Core Indicators'!B:B</f>
        <v>Conflict</v>
      </c>
      <c r="C155" s="62" t="str">
        <f>'Core Indicators'!C155</f>
        <v>THA003</v>
      </c>
      <c r="D155" s="62" t="str">
        <f>'Core Indicators'!D155</f>
        <v>Thailand</v>
      </c>
      <c r="E155" s="62" t="str">
        <f>'Core Indicators'!E155</f>
        <v>THA</v>
      </c>
      <c r="F155" s="41">
        <f>'Core Indicators'!O155</f>
        <v>12012</v>
      </c>
      <c r="G155" s="41">
        <f>'Core Indicators'!W155</f>
        <v>342000</v>
      </c>
      <c r="H155" s="41">
        <f>'Core Indicators'!AE155</f>
        <v>91000</v>
      </c>
      <c r="I155" s="41">
        <f>'Core Indicators'!AM155</f>
        <v>91000</v>
      </c>
      <c r="J155" s="41">
        <f>'Core Indicators'!AU155</f>
        <v>0</v>
      </c>
      <c r="K155" s="41" t="str">
        <f>'Core Indicators'!BC155</f>
        <v>x</v>
      </c>
      <c r="L155" s="41">
        <f>'Core Indicators'!BK155</f>
        <v>0</v>
      </c>
      <c r="M155" s="41" t="str">
        <f>'Core Indicators'!BS155</f>
        <v>x</v>
      </c>
      <c r="N155" s="41" t="str">
        <f>'Core Indicators'!CA155</f>
        <v>x</v>
      </c>
      <c r="O155" s="41" t="e">
        <f>'Core Indicators'!CI155</f>
        <v>#N/A</v>
      </c>
      <c r="P155" s="41" t="str">
        <f>'Core Indicators'!CQ155</f>
        <v>x</v>
      </c>
      <c r="Q155" s="41">
        <f>'Core Indicators'!DG155</f>
        <v>252000</v>
      </c>
      <c r="R155" s="41">
        <f>'Core Indicators'!DO155</f>
        <v>0</v>
      </c>
      <c r="S155" s="41">
        <f>'Core Indicators'!DW155</f>
        <v>91000</v>
      </c>
      <c r="T155" s="41">
        <f>'Core Indicators'!EE155</f>
        <v>0</v>
      </c>
      <c r="U155" s="41">
        <f>'Core Indicators'!EM155</f>
        <v>0</v>
      </c>
      <c r="V155" s="41">
        <f>'Core Indicators'!FC155</f>
        <v>1</v>
      </c>
      <c r="W155" s="41" t="str">
        <f>'Core Indicators'!FK155</f>
        <v>x</v>
      </c>
      <c r="X155" s="41" t="str">
        <f>'Core Indicators'!FS155</f>
        <v>x</v>
      </c>
      <c r="Y155" s="41">
        <f>'Core Indicators'!GA155</f>
        <v>1</v>
      </c>
      <c r="Z155" s="41">
        <f>'Core Indicators'!GI155</f>
        <v>0</v>
      </c>
      <c r="AA155" s="41">
        <f>'Core Indicators'!GQ155</f>
        <v>1</v>
      </c>
      <c r="AB155" s="41">
        <f>'Core Indicators'!GY155</f>
        <v>0</v>
      </c>
      <c r="AC155" s="41">
        <f>'Core Indicators'!HG155</f>
        <v>0</v>
      </c>
      <c r="AD155" s="41">
        <f>'Core Indicators'!HO155</f>
        <v>2</v>
      </c>
      <c r="AE155" s="41">
        <f>'Core Indicators'!HW155</f>
        <v>0</v>
      </c>
      <c r="AF155" s="41">
        <f>'Core Indicators'!IE155</f>
        <v>3</v>
      </c>
      <c r="AG155" s="41">
        <f>'Core Indicators'!IM155</f>
        <v>1</v>
      </c>
    </row>
    <row r="156" spans="1:33" x14ac:dyDescent="0.25">
      <c r="A156" s="62" t="str">
        <f>'Core Indicators'!A:A</f>
        <v>Food Security Crisis in Timor-Leste</v>
      </c>
      <c r="B156" s="62" t="str">
        <f>'Core Indicators'!B:B</f>
        <v>Food Security</v>
      </c>
      <c r="C156" s="62" t="str">
        <f>'Core Indicators'!C156</f>
        <v>TLS003</v>
      </c>
      <c r="D156" s="62" t="str">
        <f>'Core Indicators'!D156</f>
        <v>Timor Leste</v>
      </c>
      <c r="E156" s="62" t="str">
        <f>'Core Indicators'!E156</f>
        <v>TLS</v>
      </c>
      <c r="F156" s="41">
        <f>'Core Indicators'!O156</f>
        <v>14950</v>
      </c>
      <c r="G156" s="41">
        <f>'Core Indicators'!W156</f>
        <v>1359000</v>
      </c>
      <c r="H156" s="41">
        <f>'Core Indicators'!AE156</f>
        <v>810000</v>
      </c>
      <c r="I156" s="41">
        <f>'Core Indicators'!AM156</f>
        <v>0</v>
      </c>
      <c r="J156" s="41">
        <f>'Core Indicators'!AU156</f>
        <v>0</v>
      </c>
      <c r="K156" s="41" t="str">
        <f>'Core Indicators'!BC156</f>
        <v>x</v>
      </c>
      <c r="L156" s="41">
        <f>'Core Indicators'!BK156</f>
        <v>0</v>
      </c>
      <c r="M156" s="41" t="str">
        <f>'Core Indicators'!BS156</f>
        <v>x</v>
      </c>
      <c r="N156" s="41" t="str">
        <f>'Core Indicators'!CA156</f>
        <v>x</v>
      </c>
      <c r="O156" s="41" t="e">
        <f>'Core Indicators'!CI156</f>
        <v>#N/A</v>
      </c>
      <c r="P156" s="41" t="str">
        <f>'Core Indicators'!CQ156</f>
        <v>x</v>
      </c>
      <c r="Q156" s="41">
        <f>'Core Indicators'!DG156</f>
        <v>549000</v>
      </c>
      <c r="R156" s="41">
        <f>'Core Indicators'!DO156</f>
        <v>549000</v>
      </c>
      <c r="S156" s="41">
        <f>'Core Indicators'!DW156</f>
        <v>255000</v>
      </c>
      <c r="T156" s="41">
        <f>'Core Indicators'!EE156</f>
        <v>7000</v>
      </c>
      <c r="U156" s="41">
        <f>'Core Indicators'!EM156</f>
        <v>0</v>
      </c>
      <c r="V156" s="41">
        <f>'Core Indicators'!FC156</f>
        <v>1</v>
      </c>
      <c r="W156" s="41" t="str">
        <f>'Core Indicators'!FK156</f>
        <v>x</v>
      </c>
      <c r="X156" s="41" t="str">
        <f>'Core Indicators'!FS156</f>
        <v>x</v>
      </c>
      <c r="Y156" s="41">
        <f>'Core Indicators'!GA156</f>
        <v>0</v>
      </c>
      <c r="Z156" s="41">
        <f>'Core Indicators'!GI156</f>
        <v>0</v>
      </c>
      <c r="AA156" s="41">
        <f>'Core Indicators'!GQ156</f>
        <v>0</v>
      </c>
      <c r="AB156" s="41">
        <f>'Core Indicators'!GY156</f>
        <v>0</v>
      </c>
      <c r="AC156" s="41">
        <f>'Core Indicators'!HG156</f>
        <v>0</v>
      </c>
      <c r="AD156" s="41">
        <f>'Core Indicators'!HO156</f>
        <v>0</v>
      </c>
      <c r="AE156" s="41">
        <f>'Core Indicators'!HW156</f>
        <v>0</v>
      </c>
      <c r="AF156" s="41">
        <f>'Core Indicators'!IE156</f>
        <v>0</v>
      </c>
      <c r="AG156" s="41">
        <f>'Core Indicators'!IM156</f>
        <v>0</v>
      </c>
    </row>
    <row r="157" spans="1:33" x14ac:dyDescent="0.25">
      <c r="A157" s="62" t="str">
        <f>'Core Indicators'!A:A</f>
        <v>Venezuelan refugees in Trinidad and Tobago</v>
      </c>
      <c r="B157" s="62" t="str">
        <f>'Core Indicators'!B:B</f>
        <v>Displacement</v>
      </c>
      <c r="C157" s="62" t="str">
        <f>'Core Indicators'!C157</f>
        <v>TTO002</v>
      </c>
      <c r="D157" s="62" t="str">
        <f>'Core Indicators'!D157</f>
        <v>Trinidad and Tobago</v>
      </c>
      <c r="E157" s="62" t="str">
        <f>'Core Indicators'!E157</f>
        <v>TTO</v>
      </c>
      <c r="F157" s="41">
        <f>'Core Indicators'!O157</f>
        <v>5130</v>
      </c>
      <c r="G157" s="41">
        <f>'Core Indicators'!W157</f>
        <v>1531000</v>
      </c>
      <c r="H157" s="41">
        <f>'Core Indicators'!AE157</f>
        <v>212000</v>
      </c>
      <c r="I157" s="41">
        <f>'Core Indicators'!AM157</f>
        <v>36000</v>
      </c>
      <c r="J157" s="41" t="str">
        <f>'Core Indicators'!AU157</f>
        <v>x</v>
      </c>
      <c r="K157" s="41" t="str">
        <f>'Core Indicators'!BC157</f>
        <v>x</v>
      </c>
      <c r="L157" s="41">
        <f>'Core Indicators'!BK157</f>
        <v>0</v>
      </c>
      <c r="M157" s="41" t="str">
        <f>'Core Indicators'!BS157</f>
        <v>x</v>
      </c>
      <c r="N157" s="41" t="str">
        <f>'Core Indicators'!CA157</f>
        <v>x</v>
      </c>
      <c r="O157" s="41" t="e">
        <f>'Core Indicators'!CI157</f>
        <v>#N/A</v>
      </c>
      <c r="P157" s="41" t="str">
        <f>'Core Indicators'!CQ157</f>
        <v>x</v>
      </c>
      <c r="Q157" s="41">
        <f>'Core Indicators'!DG157</f>
        <v>1319000</v>
      </c>
      <c r="R157" s="41">
        <f>'Core Indicators'!DO157</f>
        <v>174000</v>
      </c>
      <c r="S157" s="41">
        <f>'Core Indicators'!DW157</f>
        <v>38000</v>
      </c>
      <c r="T157" s="41" t="str">
        <f>'Core Indicators'!EE157</f>
        <v>x</v>
      </c>
      <c r="U157" s="41" t="str">
        <f>'Core Indicators'!EM157</f>
        <v>x</v>
      </c>
      <c r="V157" s="41">
        <f>'Core Indicators'!FC157</f>
        <v>3</v>
      </c>
      <c r="W157" s="41" t="str">
        <f>'Core Indicators'!FK157</f>
        <v>x</v>
      </c>
      <c r="X157" s="41" t="str">
        <f>'Core Indicators'!FS157</f>
        <v>x</v>
      </c>
      <c r="Y157" s="41">
        <f>'Core Indicators'!GA157</f>
        <v>0</v>
      </c>
      <c r="Z157" s="41">
        <f>'Core Indicators'!GI157</f>
        <v>0</v>
      </c>
      <c r="AA157" s="41">
        <f>'Core Indicators'!GQ157</f>
        <v>0</v>
      </c>
      <c r="AB157" s="41">
        <f>'Core Indicators'!GY157</f>
        <v>0</v>
      </c>
      <c r="AC157" s="41">
        <f>'Core Indicators'!HG157</f>
        <v>2</v>
      </c>
      <c r="AD157" s="41">
        <f>'Core Indicators'!HO157</f>
        <v>2</v>
      </c>
      <c r="AE157" s="41">
        <f>'Core Indicators'!HW157</f>
        <v>0</v>
      </c>
      <c r="AF157" s="41">
        <f>'Core Indicators'!IE157</f>
        <v>0</v>
      </c>
      <c r="AG157" s="41">
        <f>'Core Indicators'!IM157</f>
        <v>2</v>
      </c>
    </row>
    <row r="158" spans="1:33" x14ac:dyDescent="0.25">
      <c r="A158" s="62" t="str">
        <f>'Core Indicators'!A:A</f>
        <v>Mixed migration flows in Tunisia</v>
      </c>
      <c r="B158" s="62" t="str">
        <f>'Core Indicators'!B:B</f>
        <v>Displacement</v>
      </c>
      <c r="C158" s="62" t="str">
        <f>'Core Indicators'!C158</f>
        <v>TUN002</v>
      </c>
      <c r="D158" s="62" t="str">
        <f>'Core Indicators'!D158</f>
        <v>Tunisia</v>
      </c>
      <c r="E158" s="62" t="str">
        <f>'Core Indicators'!E158</f>
        <v>TUN</v>
      </c>
      <c r="F158" s="41">
        <f>'Core Indicators'!O158</f>
        <v>163610</v>
      </c>
      <c r="G158" s="41">
        <f>'Core Indicators'!W158</f>
        <v>12486000</v>
      </c>
      <c r="H158" s="41">
        <f>'Core Indicators'!AE158</f>
        <v>11000</v>
      </c>
      <c r="I158" s="41">
        <f>'Core Indicators'!AM158</f>
        <v>11000</v>
      </c>
      <c r="J158" s="41" t="str">
        <f>'Core Indicators'!AU158</f>
        <v>x</v>
      </c>
      <c r="K158" s="41" t="str">
        <f>'Core Indicators'!BC158</f>
        <v>x</v>
      </c>
      <c r="L158" s="41">
        <f>'Core Indicators'!BK158</f>
        <v>1202</v>
      </c>
      <c r="M158" s="41">
        <f>'Core Indicators'!BS158</f>
        <v>0</v>
      </c>
      <c r="N158" s="41">
        <f>'Core Indicators'!CA158</f>
        <v>0</v>
      </c>
      <c r="O158" s="41" t="e">
        <f>'Core Indicators'!CI158</f>
        <v>#N/A</v>
      </c>
      <c r="P158" s="41" t="str">
        <f>'Core Indicators'!CQ158</f>
        <v>x</v>
      </c>
      <c r="Q158" s="41">
        <f>'Core Indicators'!DG158</f>
        <v>12475000</v>
      </c>
      <c r="R158" s="41">
        <f>'Core Indicators'!DO158</f>
        <v>0</v>
      </c>
      <c r="S158" s="41">
        <f>'Core Indicators'!DW158</f>
        <v>11000</v>
      </c>
      <c r="T158" s="41" t="str">
        <f>'Core Indicators'!EE158</f>
        <v>x</v>
      </c>
      <c r="U158" s="41" t="str">
        <f>'Core Indicators'!EM158</f>
        <v>x</v>
      </c>
      <c r="V158" s="41">
        <f>'Core Indicators'!FC158</f>
        <v>4</v>
      </c>
      <c r="W158" s="41" t="str">
        <f>'Core Indicators'!FK158</f>
        <v>x</v>
      </c>
      <c r="X158" s="41" t="str">
        <f>'Core Indicators'!FS158</f>
        <v>x</v>
      </c>
      <c r="Y158" s="41">
        <f>'Core Indicators'!GA158</f>
        <v>0</v>
      </c>
      <c r="Z158" s="41">
        <f>'Core Indicators'!GI158</f>
        <v>0</v>
      </c>
      <c r="AA158" s="41">
        <f>'Core Indicators'!GQ158</f>
        <v>1</v>
      </c>
      <c r="AB158" s="41">
        <f>'Core Indicators'!GY158</f>
        <v>0</v>
      </c>
      <c r="AC158" s="41">
        <f>'Core Indicators'!HG158</f>
        <v>2</v>
      </c>
      <c r="AD158" s="41">
        <f>'Core Indicators'!HO158</f>
        <v>2</v>
      </c>
      <c r="AE158" s="41">
        <f>'Core Indicators'!HW158</f>
        <v>0</v>
      </c>
      <c r="AF158" s="41">
        <f>'Core Indicators'!IE158</f>
        <v>1</v>
      </c>
      <c r="AG158" s="41">
        <f>'Core Indicators'!IM158</f>
        <v>0</v>
      </c>
    </row>
    <row r="159" spans="1:33" x14ac:dyDescent="0.25">
      <c r="A159" s="62" t="str">
        <f>'Core Indicators'!A:A</f>
        <v>Complex situation in Türkiye</v>
      </c>
      <c r="B159" s="62" t="str">
        <f>'Core Indicators'!B:B</f>
        <v>Displacement,Conflict</v>
      </c>
      <c r="C159" s="62" t="str">
        <f>'Core Indicators'!C159</f>
        <v>TUR001</v>
      </c>
      <c r="D159" s="62" t="str">
        <f>'Core Indicators'!D159</f>
        <v>Türkiye</v>
      </c>
      <c r="E159" s="62" t="str">
        <f>'Core Indicators'!E159</f>
        <v>TUR</v>
      </c>
      <c r="F159" s="41">
        <f>'Core Indicators'!O159</f>
        <v>333028</v>
      </c>
      <c r="G159" s="41">
        <f>'Core Indicators'!W159</f>
        <v>52050000</v>
      </c>
      <c r="H159" s="41">
        <f>'Core Indicators'!AE159</f>
        <v>16617000</v>
      </c>
      <c r="I159" s="41">
        <f>'Core Indicators'!AM159</f>
        <v>8142000</v>
      </c>
      <c r="J159" s="41" t="str">
        <f>'Core Indicators'!AU159</f>
        <v>x</v>
      </c>
      <c r="K159" s="41" t="str">
        <f>'Core Indicators'!BC159</f>
        <v>x</v>
      </c>
      <c r="L159" s="41">
        <f>'Core Indicators'!BK159</f>
        <v>80</v>
      </c>
      <c r="M159" s="41" t="str">
        <f>'Core Indicators'!BS159</f>
        <v>x</v>
      </c>
      <c r="N159" s="41" t="str">
        <f>'Core Indicators'!CA159</f>
        <v>x</v>
      </c>
      <c r="O159" s="41" t="e">
        <f>'Core Indicators'!CI159</f>
        <v>#N/A</v>
      </c>
      <c r="P159" s="41" t="str">
        <f>'Core Indicators'!CQ159</f>
        <v>x</v>
      </c>
      <c r="Q159" s="41">
        <f>'Core Indicators'!DG159</f>
        <v>27851000</v>
      </c>
      <c r="R159" s="41">
        <f>'Core Indicators'!DO159</f>
        <v>19024000</v>
      </c>
      <c r="S159" s="41">
        <f>'Core Indicators'!DW159</f>
        <v>4901000</v>
      </c>
      <c r="T159" s="41">
        <f>'Core Indicators'!EE159</f>
        <v>275000</v>
      </c>
      <c r="U159" s="41">
        <f>'Core Indicators'!EM159</f>
        <v>0</v>
      </c>
      <c r="V159" s="41">
        <f>'Core Indicators'!FC159</f>
        <v>4</v>
      </c>
      <c r="W159" s="41" t="str">
        <f>'Core Indicators'!FK159</f>
        <v>x</v>
      </c>
      <c r="X159" s="41" t="str">
        <f>'Core Indicators'!FS159</f>
        <v>x</v>
      </c>
      <c r="Y159" s="41">
        <f>'Core Indicators'!GA159</f>
        <v>1</v>
      </c>
      <c r="Z159" s="41">
        <f>'Core Indicators'!GI159</f>
        <v>1</v>
      </c>
      <c r="AA159" s="41">
        <f>'Core Indicators'!GQ159</f>
        <v>2</v>
      </c>
      <c r="AB159" s="41">
        <f>'Core Indicators'!GY159</f>
        <v>0</v>
      </c>
      <c r="AC159" s="41">
        <f>'Core Indicators'!HG159</f>
        <v>2</v>
      </c>
      <c r="AD159" s="41">
        <f>'Core Indicators'!HO159</f>
        <v>2</v>
      </c>
      <c r="AE159" s="41">
        <f>'Core Indicators'!HW159</f>
        <v>0</v>
      </c>
      <c r="AF159" s="41">
        <f>'Core Indicators'!IE159</f>
        <v>3</v>
      </c>
      <c r="AG159" s="41">
        <f>'Core Indicators'!IM159</f>
        <v>1</v>
      </c>
    </row>
    <row r="160" spans="1:33" x14ac:dyDescent="0.25">
      <c r="A160" s="62" t="str">
        <f>'Core Indicators'!A:A</f>
        <v>Syrian Refugees in Türkiye</v>
      </c>
      <c r="B160" s="62" t="str">
        <f>'Core Indicators'!B:B</f>
        <v>Displacement</v>
      </c>
      <c r="C160" s="62" t="str">
        <f>'Core Indicators'!C160</f>
        <v>TUR002</v>
      </c>
      <c r="D160" s="62" t="str">
        <f>'Core Indicators'!D160</f>
        <v>Türkiye</v>
      </c>
      <c r="E160" s="62" t="str">
        <f>'Core Indicators'!E160</f>
        <v>TUR</v>
      </c>
      <c r="F160" s="41">
        <f>'Core Indicators'!O160</f>
        <v>203090</v>
      </c>
      <c r="G160" s="41">
        <f>'Core Indicators'!W160</f>
        <v>42290000</v>
      </c>
      <c r="H160" s="41">
        <f>'Core Indicators'!AE160</f>
        <v>7230000</v>
      </c>
      <c r="I160" s="41">
        <f>'Core Indicators'!AM160</f>
        <v>3622000</v>
      </c>
      <c r="J160" s="41" t="str">
        <f>'Core Indicators'!AU160</f>
        <v>x</v>
      </c>
      <c r="K160" s="41" t="str">
        <f>'Core Indicators'!BC160</f>
        <v>x</v>
      </c>
      <c r="L160" s="41">
        <f>'Core Indicators'!BK160</f>
        <v>0</v>
      </c>
      <c r="M160" s="41">
        <f>'Core Indicators'!BS160</f>
        <v>0</v>
      </c>
      <c r="N160" s="41">
        <f>'Core Indicators'!CA160</f>
        <v>0</v>
      </c>
      <c r="O160" s="41" t="e">
        <f>'Core Indicators'!CI160</f>
        <v>#N/A</v>
      </c>
      <c r="P160" s="41" t="str">
        <f>'Core Indicators'!CQ160</f>
        <v>x</v>
      </c>
      <c r="Q160" s="41">
        <f>'Core Indicators'!DG160</f>
        <v>35060000</v>
      </c>
      <c r="R160" s="41">
        <f>'Core Indicators'!DO160</f>
        <v>4936000</v>
      </c>
      <c r="S160" s="41">
        <f>'Core Indicators'!DW160</f>
        <v>2041000</v>
      </c>
      <c r="T160" s="41">
        <f>'Core Indicators'!EE160</f>
        <v>254000</v>
      </c>
      <c r="U160" s="41">
        <f>'Core Indicators'!EM160</f>
        <v>0</v>
      </c>
      <c r="V160" s="41">
        <f>'Core Indicators'!FC160</f>
        <v>2</v>
      </c>
      <c r="W160" s="41" t="str">
        <f>'Core Indicators'!FK160</f>
        <v>x</v>
      </c>
      <c r="X160" s="41" t="str">
        <f>'Core Indicators'!FS160</f>
        <v>x</v>
      </c>
      <c r="Y160" s="41">
        <f>'Core Indicators'!GA160</f>
        <v>1</v>
      </c>
      <c r="Z160" s="41">
        <f>'Core Indicators'!GI160</f>
        <v>0</v>
      </c>
      <c r="AA160" s="41">
        <f>'Core Indicators'!GQ160</f>
        <v>1</v>
      </c>
      <c r="AB160" s="41">
        <f>'Core Indicators'!GY160</f>
        <v>0</v>
      </c>
      <c r="AC160" s="41">
        <f>'Core Indicators'!HG160</f>
        <v>0</v>
      </c>
      <c r="AD160" s="41">
        <f>'Core Indicators'!HO160</f>
        <v>1</v>
      </c>
      <c r="AE160" s="41">
        <f>'Core Indicators'!HW160</f>
        <v>0</v>
      </c>
      <c r="AF160" s="41">
        <f>'Core Indicators'!IE160</f>
        <v>3</v>
      </c>
      <c r="AG160" s="41">
        <f>'Core Indicators'!IM160</f>
        <v>1</v>
      </c>
    </row>
    <row r="161" spans="1:33" x14ac:dyDescent="0.25">
      <c r="A161" s="62" t="str">
        <f>'Core Indicators'!A:A</f>
        <v>Mixed Migration Flows in Türkiye</v>
      </c>
      <c r="B161" s="62" t="str">
        <f>'Core Indicators'!B:B</f>
        <v>Displacement</v>
      </c>
      <c r="C161" s="62" t="str">
        <f>'Core Indicators'!C161</f>
        <v>TUR003</v>
      </c>
      <c r="D161" s="62" t="str">
        <f>'Core Indicators'!D161</f>
        <v>Türkiye</v>
      </c>
      <c r="E161" s="62" t="str">
        <f>'Core Indicators'!E161</f>
        <v>TUR</v>
      </c>
      <c r="F161" s="41">
        <f>'Core Indicators'!O161</f>
        <v>140419</v>
      </c>
      <c r="G161" s="41">
        <f>'Core Indicators'!W161</f>
        <v>15736000</v>
      </c>
      <c r="H161" s="41">
        <f>'Core Indicators'!AE161</f>
        <v>7869000</v>
      </c>
      <c r="I161" s="41">
        <f>'Core Indicators'!AM161</f>
        <v>320000</v>
      </c>
      <c r="J161" s="41" t="str">
        <f>'Core Indicators'!AU161</f>
        <v>x</v>
      </c>
      <c r="K161" s="41" t="str">
        <f>'Core Indicators'!BC161</f>
        <v>x</v>
      </c>
      <c r="L161" s="41">
        <f>'Core Indicators'!BK161</f>
        <v>1</v>
      </c>
      <c r="M161" s="41">
        <f>'Core Indicators'!BS161</f>
        <v>0</v>
      </c>
      <c r="N161" s="41">
        <f>'Core Indicators'!CA161</f>
        <v>0</v>
      </c>
      <c r="O161" s="41" t="e">
        <f>'Core Indicators'!CI161</f>
        <v>#N/A</v>
      </c>
      <c r="P161" s="41" t="str">
        <f>'Core Indicators'!CQ161</f>
        <v>x</v>
      </c>
      <c r="Q161" s="41">
        <f>'Core Indicators'!DG161</f>
        <v>7867000</v>
      </c>
      <c r="R161" s="41">
        <f>'Core Indicators'!DO161</f>
        <v>7588000</v>
      </c>
      <c r="S161" s="41">
        <f>'Core Indicators'!DW161</f>
        <v>260000</v>
      </c>
      <c r="T161" s="41">
        <f>'Core Indicators'!EE161</f>
        <v>21000</v>
      </c>
      <c r="U161" s="41">
        <f>'Core Indicators'!EM161</f>
        <v>0</v>
      </c>
      <c r="V161" s="41">
        <f>'Core Indicators'!FC161</f>
        <v>2</v>
      </c>
      <c r="W161" s="41" t="str">
        <f>'Core Indicators'!FK161</f>
        <v>x</v>
      </c>
      <c r="X161" s="41" t="str">
        <f>'Core Indicators'!FS161</f>
        <v>x</v>
      </c>
      <c r="Y161" s="41">
        <f>'Core Indicators'!GA161</f>
        <v>1</v>
      </c>
      <c r="Z161" s="41">
        <f>'Core Indicators'!GI161</f>
        <v>0</v>
      </c>
      <c r="AA161" s="41">
        <f>'Core Indicators'!GQ161</f>
        <v>0</v>
      </c>
      <c r="AB161" s="41">
        <f>'Core Indicators'!GY161</f>
        <v>0</v>
      </c>
      <c r="AC161" s="41">
        <f>'Core Indicators'!HG161</f>
        <v>0</v>
      </c>
      <c r="AD161" s="41">
        <f>'Core Indicators'!HO161</f>
        <v>1</v>
      </c>
      <c r="AE161" s="41">
        <f>'Core Indicators'!HW161</f>
        <v>0</v>
      </c>
      <c r="AF161" s="41">
        <f>'Core Indicators'!IE161</f>
        <v>3</v>
      </c>
      <c r="AG161" s="41">
        <f>'Core Indicators'!IM161</f>
        <v>0</v>
      </c>
    </row>
    <row r="162" spans="1:33" x14ac:dyDescent="0.25">
      <c r="A162" s="62" t="str">
        <f>'Core Indicators'!A:A</f>
        <v>Kurdish Conflict</v>
      </c>
      <c r="B162" s="62" t="str">
        <f>'Core Indicators'!B:B</f>
        <v>Conflict</v>
      </c>
      <c r="C162" s="62" t="str">
        <f>'Core Indicators'!C162</f>
        <v>TUR004</v>
      </c>
      <c r="D162" s="62" t="str">
        <f>'Core Indicators'!D162</f>
        <v>Türkiye</v>
      </c>
      <c r="E162" s="62" t="str">
        <f>'Core Indicators'!E162</f>
        <v>TUR</v>
      </c>
      <c r="F162" s="41">
        <f>'Core Indicators'!O162</f>
        <v>81458</v>
      </c>
      <c r="G162" s="41">
        <f>'Core Indicators'!W162</f>
        <v>5833000</v>
      </c>
      <c r="H162" s="41" t="str">
        <f>'Core Indicators'!AE162</f>
        <v>x</v>
      </c>
      <c r="I162" s="41">
        <f>'Core Indicators'!AM162</f>
        <v>1200000</v>
      </c>
      <c r="J162" s="41" t="str">
        <f>'Core Indicators'!AU162</f>
        <v>x</v>
      </c>
      <c r="K162" s="41" t="str">
        <f>'Core Indicators'!BC162</f>
        <v>x</v>
      </c>
      <c r="L162" s="41">
        <f>'Core Indicators'!BK162</f>
        <v>3</v>
      </c>
      <c r="M162" s="41" t="str">
        <f>'Core Indicators'!BS162</f>
        <v>x</v>
      </c>
      <c r="N162" s="41" t="str">
        <f>'Core Indicators'!CA162</f>
        <v>x</v>
      </c>
      <c r="O162" s="41" t="e">
        <f>'Core Indicators'!CI162</f>
        <v>#N/A</v>
      </c>
      <c r="P162" s="41" t="str">
        <f>'Core Indicators'!CQ162</f>
        <v>x</v>
      </c>
      <c r="Q162" s="41" t="str">
        <f>'Core Indicators'!DG162</f>
        <v>x</v>
      </c>
      <c r="R162" s="41" t="str">
        <f>'Core Indicators'!DO162</f>
        <v>x</v>
      </c>
      <c r="S162" s="41" t="str">
        <f>'Core Indicators'!DW162</f>
        <v>x</v>
      </c>
      <c r="T162" s="41" t="str">
        <f>'Core Indicators'!EE162</f>
        <v>x</v>
      </c>
      <c r="U162" s="41" t="str">
        <f>'Core Indicators'!EM162</f>
        <v>x</v>
      </c>
      <c r="V162" s="41">
        <f>'Core Indicators'!FC162</f>
        <v>3</v>
      </c>
      <c r="W162" s="41" t="str">
        <f>'Core Indicators'!FK162</f>
        <v>x</v>
      </c>
      <c r="X162" s="41" t="str">
        <f>'Core Indicators'!FS162</f>
        <v>x</v>
      </c>
      <c r="Y162" s="41">
        <f>'Core Indicators'!GA162</f>
        <v>1</v>
      </c>
      <c r="Z162" s="41">
        <f>'Core Indicators'!GI162</f>
        <v>1</v>
      </c>
      <c r="AA162" s="41">
        <f>'Core Indicators'!GQ162</f>
        <v>1</v>
      </c>
      <c r="AB162" s="41">
        <f>'Core Indicators'!GY162</f>
        <v>0</v>
      </c>
      <c r="AC162" s="41">
        <f>'Core Indicators'!HG162</f>
        <v>2</v>
      </c>
      <c r="AD162" s="41">
        <f>'Core Indicators'!HO162</f>
        <v>1</v>
      </c>
      <c r="AE162" s="41">
        <f>'Core Indicators'!HW162</f>
        <v>0</v>
      </c>
      <c r="AF162" s="41">
        <f>'Core Indicators'!IE162</f>
        <v>3</v>
      </c>
      <c r="AG162" s="41">
        <f>'Core Indicators'!IM162</f>
        <v>1</v>
      </c>
    </row>
    <row r="163" spans="1:33" x14ac:dyDescent="0.25">
      <c r="A163" s="62" t="str">
        <f>'Core Indicators'!A:A</f>
        <v>Türkiye / Syria earthquake in Türkiye</v>
      </c>
      <c r="B163" s="62" t="str">
        <f>'Core Indicators'!B:B</f>
        <v>Earthquake</v>
      </c>
      <c r="C163" s="62" t="str">
        <f>'Core Indicators'!C163</f>
        <v>TUR005</v>
      </c>
      <c r="D163" s="62" t="str">
        <f>'Core Indicators'!D163</f>
        <v>Türkiye</v>
      </c>
      <c r="E163" s="62" t="str">
        <f>'Core Indicators'!E163</f>
        <v>TUR</v>
      </c>
      <c r="F163" s="41">
        <f>'Core Indicators'!O163</f>
        <v>98092</v>
      </c>
      <c r="G163" s="41">
        <f>'Core Indicators'!W163</f>
        <v>13422000</v>
      </c>
      <c r="H163" s="41">
        <f>'Core Indicators'!AE163</f>
        <v>9100000</v>
      </c>
      <c r="I163" s="41">
        <f>'Core Indicators'!AM163</f>
        <v>3000000</v>
      </c>
      <c r="J163" s="41">
        <f>'Core Indicators'!AU163</f>
        <v>107204</v>
      </c>
      <c r="K163" s="41" t="str">
        <f>'Core Indicators'!BC163</f>
        <v>x</v>
      </c>
      <c r="L163" s="41">
        <f>'Core Indicators'!BK163</f>
        <v>0</v>
      </c>
      <c r="M163" s="41">
        <f>'Core Indicators'!BS163</f>
        <v>3273605</v>
      </c>
      <c r="N163" s="41">
        <f>'Core Indicators'!CA163</f>
        <v>298000</v>
      </c>
      <c r="O163" s="41" t="e">
        <f>'Core Indicators'!CI163</f>
        <v>#N/A</v>
      </c>
      <c r="P163" s="41">
        <f>'Core Indicators'!CQ163</f>
        <v>34000000000</v>
      </c>
      <c r="Q163" s="41">
        <f>'Core Indicators'!DG163</f>
        <v>4322000</v>
      </c>
      <c r="R163" s="41">
        <f>'Core Indicators'!DO163</f>
        <v>6500000</v>
      </c>
      <c r="S163" s="41">
        <f>'Core Indicators'!DW163</f>
        <v>2600000</v>
      </c>
      <c r="T163" s="41" t="str">
        <f>'Core Indicators'!EE163</f>
        <v>x</v>
      </c>
      <c r="U163" s="41" t="str">
        <f>'Core Indicators'!EM163</f>
        <v>x</v>
      </c>
      <c r="V163" s="41">
        <f>'Core Indicators'!FC163</f>
        <v>3</v>
      </c>
      <c r="W163" s="41" t="str">
        <f>'Core Indicators'!FK163</f>
        <v>x</v>
      </c>
      <c r="X163" s="41" t="str">
        <f>'Core Indicators'!FS163</f>
        <v>x</v>
      </c>
      <c r="Y163" s="41">
        <f>'Core Indicators'!GA163</f>
        <v>1</v>
      </c>
      <c r="Z163" s="41">
        <f>'Core Indicators'!GI163</f>
        <v>1</v>
      </c>
      <c r="AA163" s="41">
        <f>'Core Indicators'!GQ163</f>
        <v>2</v>
      </c>
      <c r="AB163" s="41">
        <f>'Core Indicators'!GY163</f>
        <v>0</v>
      </c>
      <c r="AC163" s="41">
        <f>'Core Indicators'!HG163</f>
        <v>1</v>
      </c>
      <c r="AD163" s="41">
        <f>'Core Indicators'!HO163</f>
        <v>0</v>
      </c>
      <c r="AE163" s="41">
        <f>'Core Indicators'!HW163</f>
        <v>0</v>
      </c>
      <c r="AF163" s="41">
        <f>'Core Indicators'!IE163</f>
        <v>3</v>
      </c>
      <c r="AG163" s="41">
        <f>'Core Indicators'!IM163</f>
        <v>1</v>
      </c>
    </row>
    <row r="164" spans="1:33" x14ac:dyDescent="0.25">
      <c r="A164" s="62" t="str">
        <f>'Core Indicators'!A:A</f>
        <v>Multiple Crises in Tanzania</v>
      </c>
      <c r="B164" s="62" t="str">
        <f>'Core Indicators'!B:B</f>
        <v>Displacement,Drought</v>
      </c>
      <c r="C164" s="62" t="str">
        <f>'Core Indicators'!C164</f>
        <v>TZA001</v>
      </c>
      <c r="D164" s="62" t="str">
        <f>'Core Indicators'!D164</f>
        <v>Tanzania</v>
      </c>
      <c r="E164" s="62" t="str">
        <f>'Core Indicators'!E164</f>
        <v>TZA</v>
      </c>
      <c r="F164" s="41">
        <f>'Core Indicators'!O164</f>
        <v>441435</v>
      </c>
      <c r="G164" s="41">
        <f>'Core Indicators'!W164</f>
        <v>25778000</v>
      </c>
      <c r="H164" s="41">
        <f>'Core Indicators'!AE164</f>
        <v>19764000</v>
      </c>
      <c r="I164" s="41">
        <f>'Core Indicators'!AM164</f>
        <v>261000</v>
      </c>
      <c r="J164" s="41" t="str">
        <f>'Core Indicators'!AU164</f>
        <v>x</v>
      </c>
      <c r="K164" s="41" t="str">
        <f>'Core Indicators'!BC164</f>
        <v>x</v>
      </c>
      <c r="L164" s="41">
        <f>'Core Indicators'!BK164</f>
        <v>8</v>
      </c>
      <c r="M164" s="41" t="str">
        <f>'Core Indicators'!BS164</f>
        <v>x</v>
      </c>
      <c r="N164" s="41" t="str">
        <f>'Core Indicators'!CA164</f>
        <v>x</v>
      </c>
      <c r="O164" s="41" t="e">
        <f>'Core Indicators'!CI164</f>
        <v>#N/A</v>
      </c>
      <c r="P164" s="41" t="str">
        <f>'Core Indicators'!CQ164</f>
        <v>x</v>
      </c>
      <c r="Q164" s="41">
        <f>'Core Indicators'!DG164</f>
        <v>6014000</v>
      </c>
      <c r="R164" s="41">
        <f>'Core Indicators'!DO164</f>
        <v>18513000</v>
      </c>
      <c r="S164" s="41">
        <f>'Core Indicators'!DW164</f>
        <v>1251000</v>
      </c>
      <c r="T164" s="41">
        <f>'Core Indicators'!EE164</f>
        <v>0</v>
      </c>
      <c r="U164" s="41">
        <f>'Core Indicators'!EM164</f>
        <v>0</v>
      </c>
      <c r="V164" s="41">
        <f>'Core Indicators'!FC164</f>
        <v>2</v>
      </c>
      <c r="W164" s="41" t="str">
        <f>'Core Indicators'!FK164</f>
        <v>x</v>
      </c>
      <c r="X164" s="41" t="str">
        <f>'Core Indicators'!FS164</f>
        <v>x</v>
      </c>
      <c r="Y164" s="41">
        <f>'Core Indicators'!GA164</f>
        <v>2</v>
      </c>
      <c r="Z164" s="41">
        <f>'Core Indicators'!GI164</f>
        <v>0</v>
      </c>
      <c r="AA164" s="41">
        <f>'Core Indicators'!GQ164</f>
        <v>1</v>
      </c>
      <c r="AB164" s="41">
        <f>'Core Indicators'!GY164</f>
        <v>0</v>
      </c>
      <c r="AC164" s="41">
        <f>'Core Indicators'!HG164</f>
        <v>0</v>
      </c>
      <c r="AD164" s="41">
        <f>'Core Indicators'!HO164</f>
        <v>2</v>
      </c>
      <c r="AE164" s="41">
        <f>'Core Indicators'!HW164</f>
        <v>0</v>
      </c>
      <c r="AF164" s="41">
        <f>'Core Indicators'!IE164</f>
        <v>0</v>
      </c>
      <c r="AG164" s="41">
        <f>'Core Indicators'!IM164</f>
        <v>3</v>
      </c>
    </row>
    <row r="165" spans="1:33" x14ac:dyDescent="0.25">
      <c r="A165" s="62" t="str">
        <f>'Core Indicators'!A:A</f>
        <v>International Displacement in Tanzania</v>
      </c>
      <c r="B165" s="62" t="str">
        <f>'Core Indicators'!B:B</f>
        <v>Displacement</v>
      </c>
      <c r="C165" s="62" t="str">
        <f>'Core Indicators'!C165</f>
        <v>TZA002</v>
      </c>
      <c r="D165" s="62" t="str">
        <f>'Core Indicators'!D165</f>
        <v>Tanzania</v>
      </c>
      <c r="E165" s="62" t="str">
        <f>'Core Indicators'!E165</f>
        <v>TZA</v>
      </c>
      <c r="F165" s="41">
        <f>'Core Indicators'!O165</f>
        <v>187103</v>
      </c>
      <c r="G165" s="41">
        <f>'Core Indicators'!W165</f>
        <v>15015000</v>
      </c>
      <c r="H165" s="41">
        <f>'Core Indicators'!AE165</f>
        <v>15015000</v>
      </c>
      <c r="I165" s="41">
        <f>'Core Indicators'!AM165</f>
        <v>261000</v>
      </c>
      <c r="J165" s="41">
        <f>'Core Indicators'!AU165</f>
        <v>0</v>
      </c>
      <c r="K165" s="41" t="str">
        <f>'Core Indicators'!BC165</f>
        <v>x</v>
      </c>
      <c r="L165" s="41">
        <f>'Core Indicators'!BK165</f>
        <v>8</v>
      </c>
      <c r="M165" s="41" t="str">
        <f>'Core Indicators'!BS165</f>
        <v>x</v>
      </c>
      <c r="N165" s="41" t="str">
        <f>'Core Indicators'!CA165</f>
        <v>x</v>
      </c>
      <c r="O165" s="41" t="e">
        <f>'Core Indicators'!CI165</f>
        <v>#N/A</v>
      </c>
      <c r="P165" s="41" t="str">
        <f>'Core Indicators'!CQ165</f>
        <v>x</v>
      </c>
      <c r="Q165" s="41">
        <f>'Core Indicators'!DG165</f>
        <v>0</v>
      </c>
      <c r="R165" s="41">
        <f>'Core Indicators'!DO165</f>
        <v>14754000</v>
      </c>
      <c r="S165" s="41">
        <f>'Core Indicators'!DW165</f>
        <v>261000</v>
      </c>
      <c r="T165" s="41">
        <f>'Core Indicators'!EE165</f>
        <v>0</v>
      </c>
      <c r="U165" s="41">
        <f>'Core Indicators'!EM165</f>
        <v>0</v>
      </c>
      <c r="V165" s="41">
        <f>'Core Indicators'!FC165</f>
        <v>2</v>
      </c>
      <c r="W165" s="41" t="str">
        <f>'Core Indicators'!FK165</f>
        <v>x</v>
      </c>
      <c r="X165" s="41" t="str">
        <f>'Core Indicators'!FS165</f>
        <v>x</v>
      </c>
      <c r="Y165" s="41">
        <f>'Core Indicators'!GA165</f>
        <v>2</v>
      </c>
      <c r="Z165" s="41">
        <f>'Core Indicators'!GI165</f>
        <v>0</v>
      </c>
      <c r="AA165" s="41">
        <f>'Core Indicators'!GQ165</f>
        <v>1</v>
      </c>
      <c r="AB165" s="41">
        <f>'Core Indicators'!GY165</f>
        <v>0</v>
      </c>
      <c r="AC165" s="41">
        <f>'Core Indicators'!HG165</f>
        <v>0</v>
      </c>
      <c r="AD165" s="41">
        <f>'Core Indicators'!HO165</f>
        <v>2</v>
      </c>
      <c r="AE165" s="41">
        <f>'Core Indicators'!HW165</f>
        <v>0</v>
      </c>
      <c r="AF165" s="41">
        <f>'Core Indicators'!IE165</f>
        <v>0</v>
      </c>
      <c r="AG165" s="41">
        <f>'Core Indicators'!IM165</f>
        <v>3</v>
      </c>
    </row>
    <row r="166" spans="1:33" x14ac:dyDescent="0.25">
      <c r="A166" s="62" t="str">
        <f>'Core Indicators'!A:A</f>
        <v>Food Security Crisis in North-East Tanzania</v>
      </c>
      <c r="B166" s="62" t="str">
        <f>'Core Indicators'!B:B</f>
        <v>Drought</v>
      </c>
      <c r="C166" s="62" t="str">
        <f>'Core Indicators'!C166</f>
        <v>TZA003</v>
      </c>
      <c r="D166" s="62" t="str">
        <f>'Core Indicators'!D166</f>
        <v>Tanzania</v>
      </c>
      <c r="E166" s="62" t="str">
        <f>'Core Indicators'!E166</f>
        <v>TZA</v>
      </c>
      <c r="F166" s="41">
        <f>'Core Indicators'!O166</f>
        <v>357159</v>
      </c>
      <c r="G166" s="41">
        <f>'Core Indicators'!W166</f>
        <v>10763000</v>
      </c>
      <c r="H166" s="41">
        <f>'Core Indicators'!AE166</f>
        <v>4749000</v>
      </c>
      <c r="I166" s="41" t="str">
        <f>'Core Indicators'!AM166</f>
        <v>x</v>
      </c>
      <c r="J166" s="41" t="str">
        <f>'Core Indicators'!AU166</f>
        <v>x</v>
      </c>
      <c r="K166" s="41" t="str">
        <f>'Core Indicators'!BC166</f>
        <v>x</v>
      </c>
      <c r="L166" s="41">
        <f>'Core Indicators'!BK166</f>
        <v>0</v>
      </c>
      <c r="M166" s="41" t="str">
        <f>'Core Indicators'!BS166</f>
        <v>x</v>
      </c>
      <c r="N166" s="41" t="str">
        <f>'Core Indicators'!CA166</f>
        <v>x</v>
      </c>
      <c r="O166" s="41" t="e">
        <f>'Core Indicators'!CI166</f>
        <v>#N/A</v>
      </c>
      <c r="P166" s="41" t="str">
        <f>'Core Indicators'!CQ166</f>
        <v>x</v>
      </c>
      <c r="Q166" s="41">
        <f>'Core Indicators'!DG166</f>
        <v>6014000</v>
      </c>
      <c r="R166" s="41">
        <f>'Core Indicators'!DO166</f>
        <v>3759000</v>
      </c>
      <c r="S166" s="41">
        <f>'Core Indicators'!DW166</f>
        <v>990000</v>
      </c>
      <c r="T166" s="41">
        <f>'Core Indicators'!EE166</f>
        <v>0</v>
      </c>
      <c r="U166" s="41">
        <f>'Core Indicators'!EM166</f>
        <v>0</v>
      </c>
      <c r="V166" s="41">
        <f>'Core Indicators'!FC166</f>
        <v>2</v>
      </c>
      <c r="W166" s="41" t="str">
        <f>'Core Indicators'!FK166</f>
        <v>x</v>
      </c>
      <c r="X166" s="41" t="str">
        <f>'Core Indicators'!FS166</f>
        <v>x</v>
      </c>
      <c r="Y166" s="41">
        <f>'Core Indicators'!GA166</f>
        <v>2</v>
      </c>
      <c r="Z166" s="41">
        <f>'Core Indicators'!GI166</f>
        <v>0</v>
      </c>
      <c r="AA166" s="41">
        <f>'Core Indicators'!GQ166</f>
        <v>1</v>
      </c>
      <c r="AB166" s="41">
        <f>'Core Indicators'!GY166</f>
        <v>0</v>
      </c>
      <c r="AC166" s="41">
        <f>'Core Indicators'!HG166</f>
        <v>0</v>
      </c>
      <c r="AD166" s="41">
        <f>'Core Indicators'!HO166</f>
        <v>2</v>
      </c>
      <c r="AE166" s="41">
        <f>'Core Indicators'!HW166</f>
        <v>0</v>
      </c>
      <c r="AF166" s="41">
        <f>'Core Indicators'!IE166</f>
        <v>0</v>
      </c>
      <c r="AG166" s="41">
        <f>'Core Indicators'!IM166</f>
        <v>3</v>
      </c>
    </row>
    <row r="167" spans="1:33" x14ac:dyDescent="0.25">
      <c r="A167" s="62" t="str">
        <f>'Core Indicators'!A:A</f>
        <v>International Displacement in Uganda</v>
      </c>
      <c r="B167" s="62" t="str">
        <f>'Core Indicators'!B:B</f>
        <v>Displacement</v>
      </c>
      <c r="C167" s="62" t="str">
        <f>'Core Indicators'!C167</f>
        <v>UGA005</v>
      </c>
      <c r="D167" s="62" t="str">
        <f>'Core Indicators'!D167</f>
        <v>Uganda</v>
      </c>
      <c r="E167" s="62" t="str">
        <f>'Core Indicators'!E167</f>
        <v>UGA</v>
      </c>
      <c r="F167" s="41">
        <f>'Core Indicators'!O167</f>
        <v>26513</v>
      </c>
      <c r="G167" s="41">
        <f>'Core Indicators'!W167</f>
        <v>7411000</v>
      </c>
      <c r="H167" s="41">
        <f>'Core Indicators'!AE167</f>
        <v>1568000</v>
      </c>
      <c r="I167" s="41">
        <f>'Core Indicators'!AM167</f>
        <v>1568000</v>
      </c>
      <c r="J167" s="41" t="str">
        <f>'Core Indicators'!AU167</f>
        <v>x</v>
      </c>
      <c r="K167" s="41" t="str">
        <f>'Core Indicators'!BC167</f>
        <v>x</v>
      </c>
      <c r="L167" s="41" t="str">
        <f>'Core Indicators'!BK167</f>
        <v>x</v>
      </c>
      <c r="M167" s="41" t="str">
        <f>'Core Indicators'!BS167</f>
        <v>x</v>
      </c>
      <c r="N167" s="41" t="str">
        <f>'Core Indicators'!CA167</f>
        <v>x</v>
      </c>
      <c r="O167" s="41" t="e">
        <f>'Core Indicators'!CI167</f>
        <v>#N/A</v>
      </c>
      <c r="P167" s="41" t="str">
        <f>'Core Indicators'!CQ167</f>
        <v>x</v>
      </c>
      <c r="Q167" s="41">
        <f>'Core Indicators'!DG167</f>
        <v>5843000</v>
      </c>
      <c r="R167" s="41">
        <f>'Core Indicators'!DO167</f>
        <v>0</v>
      </c>
      <c r="S167" s="41">
        <f>'Core Indicators'!DW167</f>
        <v>1568000</v>
      </c>
      <c r="T167" s="41" t="str">
        <f>'Core Indicators'!EE167</f>
        <v>x</v>
      </c>
      <c r="U167" s="41" t="str">
        <f>'Core Indicators'!EM167</f>
        <v>x</v>
      </c>
      <c r="V167" s="41">
        <f>'Core Indicators'!FC167</f>
        <v>2</v>
      </c>
      <c r="W167" s="41" t="e">
        <f>'Core Indicators'!FK167</f>
        <v>#N/A</v>
      </c>
      <c r="X167" s="41" t="e">
        <f>'Core Indicators'!FS167</f>
        <v>#N/A</v>
      </c>
      <c r="Y167" s="41">
        <f>'Core Indicators'!GA167</f>
        <v>2</v>
      </c>
      <c r="Z167" s="41">
        <f>'Core Indicators'!GI167</f>
        <v>1</v>
      </c>
      <c r="AA167" s="41">
        <f>'Core Indicators'!GQ167</f>
        <v>1</v>
      </c>
      <c r="AB167" s="41">
        <f>'Core Indicators'!GY167</f>
        <v>0</v>
      </c>
      <c r="AC167" s="41">
        <f>'Core Indicators'!HG167</f>
        <v>0</v>
      </c>
      <c r="AD167" s="41">
        <f>'Core Indicators'!HO167</f>
        <v>1</v>
      </c>
      <c r="AE167" s="41">
        <f>'Core Indicators'!HW167</f>
        <v>0</v>
      </c>
      <c r="AF167" s="41">
        <f>'Core Indicators'!IE167</f>
        <v>1</v>
      </c>
      <c r="AG167" s="41">
        <f>'Core Indicators'!IM167</f>
        <v>2</v>
      </c>
    </row>
    <row r="168" spans="1:33" x14ac:dyDescent="0.25">
      <c r="A168" s="62" t="str">
        <f>'Core Indicators'!A:A</f>
        <v>Russia-Ukraine conflict</v>
      </c>
      <c r="B168" s="62" t="str">
        <f>'Core Indicators'!B:B</f>
        <v>Conflict,Displacement</v>
      </c>
      <c r="C168" s="62" t="str">
        <f>'Core Indicators'!C168</f>
        <v>UKR002</v>
      </c>
      <c r="D168" s="62" t="str">
        <f>'Core Indicators'!D168</f>
        <v>Ukraine</v>
      </c>
      <c r="E168" s="62" t="str">
        <f>'Core Indicators'!E168</f>
        <v>UKR</v>
      </c>
      <c r="F168" s="41">
        <f>'Core Indicators'!O168</f>
        <v>603550</v>
      </c>
      <c r="G168" s="41">
        <f>'Core Indicators'!W168</f>
        <v>38560000</v>
      </c>
      <c r="H168" s="41">
        <f>'Core Indicators'!AE168</f>
        <v>21379000</v>
      </c>
      <c r="I168" s="41">
        <f>'Core Indicators'!AM168</f>
        <v>14150000</v>
      </c>
      <c r="J168" s="41">
        <f>'Core Indicators'!AU168</f>
        <v>3580</v>
      </c>
      <c r="K168" s="41" t="str">
        <f>'Core Indicators'!BC168</f>
        <v>x</v>
      </c>
      <c r="L168" s="41">
        <f>'Core Indicators'!BK168</f>
        <v>15616</v>
      </c>
      <c r="M168" s="41" t="str">
        <f>'Core Indicators'!BS168</f>
        <v>x</v>
      </c>
      <c r="N168" s="41" t="str">
        <f>'Core Indicators'!CA168</f>
        <v>x</v>
      </c>
      <c r="O168" s="41" t="e">
        <f>'Core Indicators'!CI168</f>
        <v>#N/A</v>
      </c>
      <c r="P168" s="41" t="str">
        <f>'Core Indicators'!CQ168</f>
        <v>x</v>
      </c>
      <c r="Q168" s="41">
        <f>'Core Indicators'!DG168</f>
        <v>17181000</v>
      </c>
      <c r="R168" s="41">
        <f>'Core Indicators'!DO168</f>
        <v>3810000</v>
      </c>
      <c r="S168" s="41">
        <f>'Core Indicators'!DW168</f>
        <v>11420000</v>
      </c>
      <c r="T168" s="41">
        <f>'Core Indicators'!EE168</f>
        <v>1406000</v>
      </c>
      <c r="U168" s="41">
        <f>'Core Indicators'!EM168</f>
        <v>4744000</v>
      </c>
      <c r="V168" s="41">
        <f>'Core Indicators'!FC168</f>
        <v>2</v>
      </c>
      <c r="W168" s="41" t="str">
        <f>'Core Indicators'!FK168</f>
        <v>x</v>
      </c>
      <c r="X168" s="41" t="str">
        <f>'Core Indicators'!FS168</f>
        <v>x</v>
      </c>
      <c r="Y168" s="41">
        <f>'Core Indicators'!GA168</f>
        <v>1</v>
      </c>
      <c r="Z168" s="41">
        <f>'Core Indicators'!GI168</f>
        <v>3</v>
      </c>
      <c r="AA168" s="41">
        <f>'Core Indicators'!GQ168</f>
        <v>3</v>
      </c>
      <c r="AB168" s="41">
        <f>'Core Indicators'!GY168</f>
        <v>3</v>
      </c>
      <c r="AC168" s="41">
        <f>'Core Indicators'!HG168</f>
        <v>3</v>
      </c>
      <c r="AD168" s="41">
        <f>'Core Indicators'!HO168</f>
        <v>3</v>
      </c>
      <c r="AE168" s="41">
        <f>'Core Indicators'!HW168</f>
        <v>3</v>
      </c>
      <c r="AF168" s="41">
        <f>'Core Indicators'!IE168</f>
        <v>3</v>
      </c>
      <c r="AG168" s="41">
        <f>'Core Indicators'!IM168</f>
        <v>3</v>
      </c>
    </row>
    <row r="169" spans="1:33" x14ac:dyDescent="0.25">
      <c r="A169" s="62" t="str">
        <f>'Core Indicators'!A:A</f>
        <v>Complex crisis in Venezuela</v>
      </c>
      <c r="B169" s="62" t="str">
        <f>'Core Indicators'!B:B</f>
        <v>Socio-political,Violence,Floods</v>
      </c>
      <c r="C169" s="62" t="str">
        <f>'Core Indicators'!C169</f>
        <v>VEN001</v>
      </c>
      <c r="D169" s="62" t="str">
        <f>'Core Indicators'!D169</f>
        <v>Venezuela</v>
      </c>
      <c r="E169" s="62" t="str">
        <f>'Core Indicators'!E169</f>
        <v>VEN</v>
      </c>
      <c r="F169" s="41">
        <f>'Core Indicators'!O169</f>
        <v>882050</v>
      </c>
      <c r="G169" s="41">
        <f>'Core Indicators'!W169</f>
        <v>28302000</v>
      </c>
      <c r="H169" s="41">
        <f>'Core Indicators'!AE169</f>
        <v>28302000</v>
      </c>
      <c r="I169" s="41">
        <f>'Core Indicators'!AM169</f>
        <v>7723000</v>
      </c>
      <c r="J169" s="41" t="str">
        <f>'Core Indicators'!AU169</f>
        <v>x</v>
      </c>
      <c r="K169" s="41" t="str">
        <f>'Core Indicators'!BC169</f>
        <v>x</v>
      </c>
      <c r="L169" s="41">
        <f>'Core Indicators'!BK169</f>
        <v>260</v>
      </c>
      <c r="M169" s="41" t="str">
        <f>'Core Indicators'!BS169</f>
        <v>x</v>
      </c>
      <c r="N169" s="41" t="str">
        <f>'Core Indicators'!CA169</f>
        <v>x</v>
      </c>
      <c r="O169" s="41" t="e">
        <f>'Core Indicators'!CI169</f>
        <v>#N/A</v>
      </c>
      <c r="P169" s="41" t="str">
        <f>'Core Indicators'!CQ169</f>
        <v>x</v>
      </c>
      <c r="Q169" s="41">
        <f>'Core Indicators'!DG169</f>
        <v>0</v>
      </c>
      <c r="R169" s="41">
        <f>'Core Indicators'!DO169</f>
        <v>9623000</v>
      </c>
      <c r="S169" s="41">
        <f>'Core Indicators'!DW169</f>
        <v>3113000</v>
      </c>
      <c r="T169" s="41">
        <f>'Core Indicators'!EE169</f>
        <v>15566000</v>
      </c>
      <c r="U169" s="41">
        <f>'Core Indicators'!EM169</f>
        <v>0</v>
      </c>
      <c r="V169" s="41">
        <f>'Core Indicators'!FC169</f>
        <v>5</v>
      </c>
      <c r="W169" s="41" t="str">
        <f>'Core Indicators'!FK169</f>
        <v>x</v>
      </c>
      <c r="X169" s="41" t="str">
        <f>'Core Indicators'!FS169</f>
        <v>x</v>
      </c>
      <c r="Y169" s="41">
        <f>'Core Indicators'!GA169</f>
        <v>2</v>
      </c>
      <c r="Z169" s="41">
        <f>'Core Indicators'!GI169</f>
        <v>2</v>
      </c>
      <c r="AA169" s="41">
        <f>'Core Indicators'!GQ169</f>
        <v>2</v>
      </c>
      <c r="AB169" s="41">
        <f>'Core Indicators'!GY169</f>
        <v>0</v>
      </c>
      <c r="AC169" s="41">
        <f>'Core Indicators'!HG169</f>
        <v>1</v>
      </c>
      <c r="AD169" s="41">
        <f>'Core Indicators'!HO169</f>
        <v>2</v>
      </c>
      <c r="AE169" s="41">
        <f>'Core Indicators'!HW169</f>
        <v>1</v>
      </c>
      <c r="AF169" s="41">
        <f>'Core Indicators'!IE169</f>
        <v>1</v>
      </c>
      <c r="AG169" s="41">
        <f>'Core Indicators'!IM169</f>
        <v>2</v>
      </c>
    </row>
    <row r="170" spans="1:33" x14ac:dyDescent="0.25">
      <c r="A170" s="62" t="str">
        <f>'Core Indicators'!A:A</f>
        <v>Conflict in Yemen</v>
      </c>
      <c r="B170" s="62" t="str">
        <f>'Core Indicators'!B:B</f>
        <v>Conflict</v>
      </c>
      <c r="C170" s="62" t="str">
        <f>'Core Indicators'!C170</f>
        <v>YEM001</v>
      </c>
      <c r="D170" s="62" t="str">
        <f>'Core Indicators'!D170</f>
        <v>Yemen</v>
      </c>
      <c r="E170" s="62" t="str">
        <f>'Core Indicators'!E170</f>
        <v>YEM</v>
      </c>
      <c r="F170" s="41">
        <f>'Core Indicators'!O170</f>
        <v>527970</v>
      </c>
      <c r="G170" s="41">
        <f>'Core Indicators'!W170</f>
        <v>32900000</v>
      </c>
      <c r="H170" s="41">
        <f>'Core Indicators'!AE170</f>
        <v>27900000</v>
      </c>
      <c r="I170" s="41">
        <f>'Core Indicators'!AM170</f>
        <v>6107000</v>
      </c>
      <c r="J170" s="41">
        <f>'Core Indicators'!AU170</f>
        <v>1037</v>
      </c>
      <c r="K170" s="41">
        <f>'Core Indicators'!BC170</f>
        <v>35674</v>
      </c>
      <c r="L170" s="41">
        <f>'Core Indicators'!BK170</f>
        <v>1499</v>
      </c>
      <c r="M170" s="41" t="str">
        <f>'Core Indicators'!BS170</f>
        <v>x</v>
      </c>
      <c r="N170" s="41" t="str">
        <f>'Core Indicators'!CA170</f>
        <v>x</v>
      </c>
      <c r="O170" s="41" t="e">
        <f>'Core Indicators'!CI170</f>
        <v>#N/A</v>
      </c>
      <c r="P170" s="41" t="str">
        <f>'Core Indicators'!CQ170</f>
        <v>x</v>
      </c>
      <c r="Q170" s="41">
        <f>'Core Indicators'!DG170</f>
        <v>5000000</v>
      </c>
      <c r="R170" s="41">
        <f>'Core Indicators'!DO170</f>
        <v>6300000</v>
      </c>
      <c r="S170" s="41">
        <f>'Core Indicators'!DW170</f>
        <v>8200000</v>
      </c>
      <c r="T170" s="41">
        <f>'Core Indicators'!EE170</f>
        <v>7300000</v>
      </c>
      <c r="U170" s="41">
        <f>'Core Indicators'!EM170</f>
        <v>6100000</v>
      </c>
      <c r="V170" s="41">
        <f>'Core Indicators'!FC170</f>
        <v>4</v>
      </c>
      <c r="W170" s="41" t="str">
        <f>'Core Indicators'!FK170</f>
        <v>x</v>
      </c>
      <c r="X170" s="41" t="str">
        <f>'Core Indicators'!FS170</f>
        <v>x</v>
      </c>
      <c r="Y170" s="41">
        <f>'Core Indicators'!GA170</f>
        <v>1</v>
      </c>
      <c r="Z170" s="41">
        <f>'Core Indicators'!GI170</f>
        <v>3</v>
      </c>
      <c r="AA170" s="41">
        <f>'Core Indicators'!GQ170</f>
        <v>2</v>
      </c>
      <c r="AB170" s="41">
        <f>'Core Indicators'!GY170</f>
        <v>2</v>
      </c>
      <c r="AC170" s="41">
        <f>'Core Indicators'!HG170</f>
        <v>2</v>
      </c>
      <c r="AD170" s="41">
        <f>'Core Indicators'!HO170</f>
        <v>3</v>
      </c>
      <c r="AE170" s="41">
        <f>'Core Indicators'!HW170</f>
        <v>1</v>
      </c>
      <c r="AF170" s="41">
        <f>'Core Indicators'!IE170</f>
        <v>3</v>
      </c>
      <c r="AG170" s="41">
        <f>'Core Indicators'!IM170</f>
        <v>2</v>
      </c>
    </row>
    <row r="171" spans="1:33" x14ac:dyDescent="0.25">
      <c r="A171" s="62" t="str">
        <f>'Core Indicators'!A:A</f>
        <v>Mixed migration flows in Yemen</v>
      </c>
      <c r="B171" s="62" t="str">
        <f>'Core Indicators'!B:B</f>
        <v>Displacement</v>
      </c>
      <c r="C171" s="62" t="str">
        <f>'Core Indicators'!C171</f>
        <v>YEM002</v>
      </c>
      <c r="D171" s="62" t="str">
        <f>'Core Indicators'!D171</f>
        <v>Yemen</v>
      </c>
      <c r="E171" s="62" t="str">
        <f>'Core Indicators'!E171</f>
        <v>YEM</v>
      </c>
      <c r="F171" s="41">
        <f>'Core Indicators'!O171</f>
        <v>46890</v>
      </c>
      <c r="G171" s="41">
        <f>'Core Indicators'!W171</f>
        <v>6243000</v>
      </c>
      <c r="H171" s="41">
        <f>'Core Indicators'!AE171</f>
        <v>281000</v>
      </c>
      <c r="I171" s="41">
        <f>'Core Indicators'!AM171</f>
        <v>281000</v>
      </c>
      <c r="J171" s="41">
        <f>'Core Indicators'!AU171</f>
        <v>234</v>
      </c>
      <c r="K171" s="41">
        <f>'Core Indicators'!BC171</f>
        <v>35674</v>
      </c>
      <c r="L171" s="41">
        <f>'Core Indicators'!BK171</f>
        <v>87</v>
      </c>
      <c r="M171" s="41" t="str">
        <f>'Core Indicators'!BS171</f>
        <v>x</v>
      </c>
      <c r="N171" s="41" t="str">
        <f>'Core Indicators'!CA171</f>
        <v>x</v>
      </c>
      <c r="O171" s="41" t="e">
        <f>'Core Indicators'!CI171</f>
        <v>#N/A</v>
      </c>
      <c r="P171" s="41" t="str">
        <f>'Core Indicators'!CQ171</f>
        <v>x</v>
      </c>
      <c r="Q171" s="41">
        <f>'Core Indicators'!DG171</f>
        <v>5961000</v>
      </c>
      <c r="R171" s="41">
        <f>'Core Indicators'!DO171</f>
        <v>0</v>
      </c>
      <c r="S171" s="41">
        <f>'Core Indicators'!DW171</f>
        <v>143000</v>
      </c>
      <c r="T171" s="41">
        <f>'Core Indicators'!EE171</f>
        <v>84000</v>
      </c>
      <c r="U171" s="41">
        <f>'Core Indicators'!EM171</f>
        <v>53000</v>
      </c>
      <c r="V171" s="41">
        <f>'Core Indicators'!FC171</f>
        <v>2</v>
      </c>
      <c r="W171" s="41" t="str">
        <f>'Core Indicators'!FK171</f>
        <v>x</v>
      </c>
      <c r="X171" s="41" t="str">
        <f>'Core Indicators'!FS171</f>
        <v>x</v>
      </c>
      <c r="Y171" s="41">
        <f>'Core Indicators'!GA171</f>
        <v>0</v>
      </c>
      <c r="Z171" s="41">
        <f>'Core Indicators'!GI171</f>
        <v>3</v>
      </c>
      <c r="AA171" s="41">
        <f>'Core Indicators'!GQ171</f>
        <v>2</v>
      </c>
      <c r="AB171" s="41">
        <f>'Core Indicators'!GY171</f>
        <v>2</v>
      </c>
      <c r="AC171" s="41">
        <f>'Core Indicators'!HG171</f>
        <v>2</v>
      </c>
      <c r="AD171" s="41">
        <f>'Core Indicators'!HO171</f>
        <v>3</v>
      </c>
      <c r="AE171" s="41">
        <f>'Core Indicators'!HW171</f>
        <v>1</v>
      </c>
      <c r="AF171" s="41">
        <f>'Core Indicators'!IE171</f>
        <v>3</v>
      </c>
      <c r="AG171" s="41">
        <f>'Core Indicators'!IM171</f>
        <v>2</v>
      </c>
    </row>
    <row r="172" spans="1:33" x14ac:dyDescent="0.25">
      <c r="A172" s="62" t="str">
        <f>'Core Indicators'!A:A</f>
        <v>Drought in Zambia</v>
      </c>
      <c r="B172" s="62" t="str">
        <f>'Core Indicators'!B:B</f>
        <v>Drought</v>
      </c>
      <c r="C172" s="62" t="str">
        <f>'Core Indicators'!C172</f>
        <v>ZMB002</v>
      </c>
      <c r="D172" s="62" t="str">
        <f>'Core Indicators'!D172</f>
        <v>Zambia</v>
      </c>
      <c r="E172" s="62" t="str">
        <f>'Core Indicators'!E172</f>
        <v>ZMB</v>
      </c>
      <c r="F172" s="41">
        <f>'Core Indicators'!O172</f>
        <v>752618</v>
      </c>
      <c r="G172" s="41">
        <f>'Core Indicators'!W172</f>
        <v>9127000</v>
      </c>
      <c r="H172" s="41">
        <f>'Core Indicators'!AE172</f>
        <v>8553000</v>
      </c>
      <c r="I172" s="41">
        <f>'Core Indicators'!AM172</f>
        <v>0</v>
      </c>
      <c r="J172" s="41">
        <f>'Core Indicators'!AU172</f>
        <v>0</v>
      </c>
      <c r="K172" s="41">
        <f>'Core Indicators'!BC172</f>
        <v>757</v>
      </c>
      <c r="L172" s="41">
        <f>'Core Indicators'!BK172</f>
        <v>9</v>
      </c>
      <c r="M172" s="41">
        <f>'Core Indicators'!BS172</f>
        <v>0</v>
      </c>
      <c r="N172" s="41">
        <f>'Core Indicators'!CA172</f>
        <v>0</v>
      </c>
      <c r="O172" s="41" t="e">
        <f>'Core Indicators'!CI172</f>
        <v>#N/A</v>
      </c>
      <c r="P172" s="41" t="str">
        <f>'Core Indicators'!CQ172</f>
        <v>x</v>
      </c>
      <c r="Q172" s="41">
        <f>'Core Indicators'!DG172</f>
        <v>3265000</v>
      </c>
      <c r="R172" s="41">
        <f>'Core Indicators'!DO172</f>
        <v>3825000</v>
      </c>
      <c r="S172" s="41">
        <f>'Core Indicators'!DW172</f>
        <v>1979000</v>
      </c>
      <c r="T172" s="41">
        <f>'Core Indicators'!EE172</f>
        <v>58000</v>
      </c>
      <c r="U172" s="41">
        <f>'Core Indicators'!EM172</f>
        <v>0</v>
      </c>
      <c r="V172" s="41">
        <f>'Core Indicators'!FC172</f>
        <v>3</v>
      </c>
      <c r="W172" s="41" t="str">
        <f>'Core Indicators'!FK172</f>
        <v>x</v>
      </c>
      <c r="X172" s="41" t="str">
        <f>'Core Indicators'!FS172</f>
        <v>x</v>
      </c>
      <c r="Y172" s="41">
        <f>'Core Indicators'!GA172</f>
        <v>1</v>
      </c>
      <c r="Z172" s="41">
        <f>'Core Indicators'!GI172</f>
        <v>1</v>
      </c>
      <c r="AA172" s="41">
        <f>'Core Indicators'!GQ172</f>
        <v>1</v>
      </c>
      <c r="AB172" s="41">
        <f>'Core Indicators'!GY172</f>
        <v>0</v>
      </c>
      <c r="AC172" s="41">
        <f>'Core Indicators'!HG172</f>
        <v>0</v>
      </c>
      <c r="AD172" s="41">
        <f>'Core Indicators'!HO172</f>
        <v>0</v>
      </c>
      <c r="AE172" s="41">
        <f>'Core Indicators'!HW172</f>
        <v>0</v>
      </c>
      <c r="AF172" s="41">
        <f>'Core Indicators'!IE172</f>
        <v>0</v>
      </c>
      <c r="AG172" s="41">
        <f>'Core Indicators'!IM172</f>
        <v>2</v>
      </c>
    </row>
    <row r="173" spans="1:33" x14ac:dyDescent="0.25">
      <c r="A173" s="62" t="str">
        <f>'Core Indicators'!A:A</f>
        <v>Complex crisis in Zimbabwe</v>
      </c>
      <c r="B173" s="62" t="str">
        <f>'Core Indicators'!B:B</f>
        <v>Socio-political,Drought</v>
      </c>
      <c r="C173" s="62" t="str">
        <f>'Core Indicators'!C173</f>
        <v>ZWE001</v>
      </c>
      <c r="D173" s="62" t="str">
        <f>'Core Indicators'!D173</f>
        <v>Zimbabwe</v>
      </c>
      <c r="E173" s="62" t="str">
        <f>'Core Indicators'!E173</f>
        <v>ZWE</v>
      </c>
      <c r="F173" s="41">
        <f>'Core Indicators'!O173</f>
        <v>386850</v>
      </c>
      <c r="G173" s="41">
        <f>'Core Indicators'!W173</f>
        <v>16792000</v>
      </c>
      <c r="H173" s="41">
        <f>'Core Indicators'!AE173</f>
        <v>16792000</v>
      </c>
      <c r="I173" s="41">
        <f>'Core Indicators'!AM173</f>
        <v>25000</v>
      </c>
      <c r="J173" s="41">
        <f>'Core Indicators'!AU173</f>
        <v>0</v>
      </c>
      <c r="K173" s="41">
        <f>'Core Indicators'!BC173</f>
        <v>4106</v>
      </c>
      <c r="L173" s="41">
        <f>'Core Indicators'!BK173</f>
        <v>20</v>
      </c>
      <c r="M173" s="41" t="str">
        <f>'Core Indicators'!BS173</f>
        <v>x</v>
      </c>
      <c r="N173" s="41" t="str">
        <f>'Core Indicators'!CA173</f>
        <v>x</v>
      </c>
      <c r="O173" s="41" t="e">
        <f>'Core Indicators'!CI173</f>
        <v>#N/A</v>
      </c>
      <c r="P173" s="41" t="str">
        <f>'Core Indicators'!CQ173</f>
        <v>x</v>
      </c>
      <c r="Q173" s="41">
        <f>'Core Indicators'!DG173</f>
        <v>0</v>
      </c>
      <c r="R173" s="41">
        <f>'Core Indicators'!DO173</f>
        <v>13792000</v>
      </c>
      <c r="S173" s="41">
        <f>'Core Indicators'!DW173</f>
        <v>3000000</v>
      </c>
      <c r="T173" s="41">
        <f>'Core Indicators'!EE173</f>
        <v>0</v>
      </c>
      <c r="U173" s="41">
        <f>'Core Indicators'!EM173</f>
        <v>0</v>
      </c>
      <c r="V173" s="41">
        <f>'Core Indicators'!FC173</f>
        <v>4</v>
      </c>
      <c r="W173" s="41" t="str">
        <f>'Core Indicators'!FK173</f>
        <v>x</v>
      </c>
      <c r="X173" s="41" t="str">
        <f>'Core Indicators'!FS173</f>
        <v>x</v>
      </c>
      <c r="Y173" s="41">
        <f>'Core Indicators'!GA173</f>
        <v>2</v>
      </c>
      <c r="Z173" s="41">
        <f>'Core Indicators'!GI173</f>
        <v>0</v>
      </c>
      <c r="AA173" s="41">
        <f>'Core Indicators'!GQ173</f>
        <v>1</v>
      </c>
      <c r="AB173" s="41">
        <f>'Core Indicators'!GY173</f>
        <v>0</v>
      </c>
      <c r="AC173" s="41">
        <f>'Core Indicators'!HG173</f>
        <v>2</v>
      </c>
      <c r="AD173" s="41">
        <f>'Core Indicators'!HO173</f>
        <v>0</v>
      </c>
      <c r="AE173" s="41">
        <f>'Core Indicators'!HW173</f>
        <v>0</v>
      </c>
      <c r="AF173" s="41">
        <f>'Core Indicators'!IE173</f>
        <v>2</v>
      </c>
      <c r="AG173" s="41">
        <f>'Core Indicators'!IM173</f>
        <v>2</v>
      </c>
    </row>
  </sheetData>
  <pageMargins left="0.7" right="0.7" top="0.75" bottom="0.75" header="0.3" footer="0.3"/>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11</vt:i4>
      </vt:variant>
    </vt:vector>
  </HeadingPairs>
  <TitlesOfParts>
    <vt:vector size="33" baseType="lpstr">
      <vt:lpstr>About</vt:lpstr>
      <vt:lpstr>INFORM Severity - hidden</vt:lpstr>
      <vt:lpstr>INFORM Severity - all crises</vt:lpstr>
      <vt:lpstr>INFORM Severity - country</vt:lpstr>
      <vt:lpstr>Impact of the crisis</vt:lpstr>
      <vt:lpstr>Conditions of people affected</vt:lpstr>
      <vt:lpstr>Complexity of the crisis</vt:lpstr>
      <vt:lpstr>Core Indicators</vt:lpstr>
      <vt:lpstr>Crisis Indicator Data</vt:lpstr>
      <vt:lpstr>Reliability</vt:lpstr>
      <vt:lpstr>Country Indicator Data</vt:lpstr>
      <vt:lpstr>Regional Crises</vt:lpstr>
      <vt:lpstr>Data Reliability</vt:lpstr>
      <vt:lpstr>Reliability_updated</vt:lpstr>
      <vt:lpstr>Indicator Metadata</vt:lpstr>
      <vt:lpstr>Trends</vt:lpstr>
      <vt:lpstr>Crisis info</vt:lpstr>
      <vt:lpstr>Lists</vt:lpstr>
      <vt:lpstr>Log</vt:lpstr>
      <vt:lpstr>Indicator Date hidden</vt:lpstr>
      <vt:lpstr>Indicator Date hidden2</vt:lpstr>
      <vt:lpstr>Imputed and missing data hidden</vt:lpstr>
      <vt:lpstr>'Indicator Metadata'!_2012.06.11___GFM_Indicator_List</vt:lpstr>
      <vt:lpstr>'Indicator Metadata'!_2012.06.11___GFM_Indicator_List_1</vt:lpstr>
      <vt:lpstr>'Indicator Metadata'!_2012.06.11___GFM_Indicator_List_2</vt:lpstr>
      <vt:lpstr>CrisisList</vt:lpstr>
      <vt:lpstr>About!Print_Area</vt:lpstr>
      <vt:lpstr>'Impact of the crisis'!Print_Area</vt:lpstr>
      <vt:lpstr>'INFORM Severity - all crises'!Print_Area</vt:lpstr>
      <vt:lpstr>'INFORM Severity - country'!Print_Area</vt:lpstr>
      <vt:lpstr>'INFORM Severity - hidden'!Print_Area</vt:lpstr>
      <vt:lpstr>'Impact of the crisis'!Print_Titles</vt:lpstr>
      <vt:lpstr>'INFORM Severity - hidden'!Print_Titles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DALLA VALLE Daniele (JRC-ISPRA-EXT)</cp:lastModifiedBy>
  <cp:lastPrinted>2023-12-11T11:33:53Z</cp:lastPrinted>
  <dcterms:created xsi:type="dcterms:W3CDTF">2013-01-24T09:37:59Z</dcterms:created>
  <dcterms:modified xsi:type="dcterms:W3CDTF">2023-12-11T11:34:08Z</dcterms:modified>
</cp:coreProperties>
</file>